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4.xml" ContentType="application/vnd.openxmlformats-officedocument.spreadsheetml.comments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omments5.xml" ContentType="application/vnd.openxmlformats-officedocument.spreadsheetml.comments+xml"/>
  <Override PartName="/xl/tables/table11.xml" ContentType="application/vnd.openxmlformats-officedocument.spreadsheetml.table+xml"/>
  <Override PartName="/xl/comments6.xml" ContentType="application/vnd.openxmlformats-officedocument.spreadsheetml.comments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1.xml" ContentType="application/vnd.openxmlformats-officedocument.drawing+xml"/>
  <Override PartName="/xl/tables/table15.xml" ContentType="application/vnd.openxmlformats-officedocument.spreadsheetml.table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O:\Обмен\Бизнес планы\Разработка\"/>
    </mc:Choice>
  </mc:AlternateContent>
  <xr:revisionPtr revIDLastSave="0" documentId="13_ncr:1_{6539BAD6-BEC2-4971-8DA8-A35DBC3289DA}" xr6:coauthVersionLast="46" xr6:coauthVersionMax="47" xr10:uidLastSave="{00000000-0000-0000-0000-000000000000}"/>
  <bookViews>
    <workbookView xWindow="-120" yWindow="-120" windowWidth="29040" windowHeight="15840" activeTab="12" xr2:uid="{EF6EE4CC-0DAE-471C-AE1B-BE20DBEC9AF7}"/>
  </bookViews>
  <sheets>
    <sheet name="Анкета" sheetId="1" r:id="rId1"/>
    <sheet name="ЗФ" sheetId="15" r:id="rId2"/>
    <sheet name="ПДДС (2)" sheetId="21" r:id="rId3"/>
    <sheet name="КЗ" sheetId="7" r:id="rId4"/>
    <sheet name="ДТ_КТ" sheetId="19" r:id="rId5"/>
    <sheet name="Техническая карта" sheetId="23" r:id="rId6"/>
    <sheet name="Техническая часть" sheetId="22" r:id="rId7"/>
    <sheet name="ОС" sheetId="20" state="hidden" r:id="rId8"/>
    <sheet name="Кальк-я" sheetId="10" r:id="rId9"/>
    <sheet name="затраты" sheetId="12" r:id="rId10"/>
    <sheet name="Кредит" sheetId="11" r:id="rId11"/>
    <sheet name="ФОТ" sheetId="13" r:id="rId12"/>
    <sheet name="АЧП" sheetId="18" r:id="rId13"/>
    <sheet name="ПДДС" sheetId="16" state="hidden" r:id="rId14"/>
    <sheet name="Ф2" sheetId="17" r:id="rId15"/>
    <sheet name="КЗ+" sheetId="2" state="hidden" r:id="rId16"/>
    <sheet name="Бзакупок" sheetId="5" state="hidden" r:id="rId17"/>
  </sheets>
  <externalReferences>
    <externalReference r:id="rId18"/>
  </externalReferences>
  <definedNames>
    <definedName name="Внут_коэф._продаж" comment="20% наценка на продукции, закупленную от членов кооператива">1.3</definedName>
    <definedName name="Заёмщик">Анкета!$C$3</definedName>
    <definedName name="ЗФ">ЗФ!$A$1:$YY$36</definedName>
    <definedName name="Инвестор">Анкета!$C$15</definedName>
    <definedName name="Кальк._виноград">'Кальк-я'!$A$138:$Y$168</definedName>
    <definedName name="Кальк._виноград_наим.">'Кальк-я'!$A$138:$A$168</definedName>
    <definedName name="Кальк._морковь">'Кальк-я'!$A$71:$Y$100</definedName>
    <definedName name="Кальк._морковь_наим.">'Кальк-я'!$A$71:$A$100</definedName>
    <definedName name="Кальк._огурец">'Кальк-я'!$A$1:$Y$69</definedName>
    <definedName name="Кальк._огурец_наим.">'Кальк-я'!$A$1:$A$69</definedName>
    <definedName name="Кальк._свекла">'Кальк-я'!$A$103:$Y$135</definedName>
    <definedName name="Кальк._свекла_наим.">'Кальк-я'!$A$103:$A$135</definedName>
    <definedName name="Калькуляция">'Кальк-я'!$A$5:$Y$62</definedName>
    <definedName name="КИнвП_Дата">DATE(YEAR(НачИнвП_Дата),MONTH(НачИнвП_Дата)+Срок_кредитования_мес.,DAY(НачИнвП_Дата))-1</definedName>
    <definedName name="НачИнвП_Дата" comment="Начало инвестиционного проекта (дата)">Анкета!$C$12</definedName>
    <definedName name="НачЦ_ИнвП_Дата" comment="Начало цикла посевных работ после строительства объекта ИнвП">ФОТ!$J$26</definedName>
    <definedName name="_xlnm.Print_Area" localSheetId="12">АЧП!$A$1:$L$32</definedName>
    <definedName name="_xlnm.Print_Area" localSheetId="8">'Кальк-я'!$A$1:$Z$66</definedName>
    <definedName name="_xlnm.Print_Area" localSheetId="3">КЗ!$A$1:$AL$58</definedName>
    <definedName name="_xlnm.Print_Area" localSheetId="14">Ф2!$A$1:$EX$87</definedName>
    <definedName name="ПДДС" localSheetId="2">'ПДДС (2)'!$A$7:$YY$200</definedName>
    <definedName name="ПДДС">'ПДДС (2)'!$A$7:$YY$200</definedName>
    <definedName name="Поставщики_ИнвП">#REF!</definedName>
    <definedName name="Срок_кредитования_мес.">Анкета!$C$14</definedName>
    <definedName name="Ставка_кредиторвания">Анкета!$C$16</definedName>
    <definedName name="Тех.часть">[1]Тех.часть!$C$3:$C$28</definedName>
    <definedName name="Ф2">Ф2!$A$3:$EX$86</definedName>
    <definedName name="Ф2_инв.деят">Ф2!$A$47:$EX$63</definedName>
    <definedName name="Ф2_тек.деят.">Ф2!$A$9:$EX$45</definedName>
    <definedName name="Ф2_упр.">Ф2!$A$64:$EX$86</definedName>
  </definedNames>
  <calcPr calcId="181029" calcMode="autoNoTable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9" i="23" l="1"/>
  <c r="V48" i="23"/>
  <c r="U48" i="23"/>
  <c r="O48" i="23"/>
  <c r="V47" i="23"/>
  <c r="U47" i="23"/>
  <c r="O47" i="23"/>
  <c r="V46" i="23"/>
  <c r="U46" i="23"/>
  <c r="O46" i="23"/>
  <c r="U45" i="23"/>
  <c r="O45" i="23"/>
  <c r="U44" i="23"/>
  <c r="O44" i="23"/>
  <c r="V43" i="23"/>
  <c r="U43" i="23"/>
  <c r="O43" i="23"/>
  <c r="V42" i="23"/>
  <c r="U42" i="23"/>
  <c r="O42" i="23"/>
  <c r="U41" i="23"/>
  <c r="O41" i="23"/>
  <c r="U40" i="23"/>
  <c r="O40" i="23"/>
  <c r="U39" i="23"/>
  <c r="O39" i="23"/>
  <c r="V38" i="23"/>
  <c r="U38" i="23"/>
  <c r="O38" i="23"/>
  <c r="V37" i="23"/>
  <c r="U37" i="23"/>
  <c r="O37" i="23"/>
  <c r="V36" i="23"/>
  <c r="U36" i="23"/>
  <c r="O36" i="23"/>
  <c r="V35" i="23"/>
  <c r="U35" i="23"/>
  <c r="O35" i="23"/>
  <c r="V34" i="23"/>
  <c r="U34" i="23"/>
  <c r="O34" i="23"/>
  <c r="AB33" i="23"/>
  <c r="AA33" i="23"/>
  <c r="U33" i="23"/>
  <c r="O33" i="23"/>
  <c r="AB32" i="23"/>
  <c r="AA32" i="23"/>
  <c r="U32" i="23"/>
  <c r="O32" i="23"/>
  <c r="AD31" i="23"/>
  <c r="AB31" i="23"/>
  <c r="AA31" i="23"/>
  <c r="U31" i="23"/>
  <c r="O31" i="23"/>
  <c r="AD30" i="23"/>
  <c r="AB30" i="23"/>
  <c r="AA30" i="23"/>
  <c r="U30" i="23"/>
  <c r="O30" i="23"/>
  <c r="AD29" i="23"/>
  <c r="AB29" i="23"/>
  <c r="AA29" i="23"/>
  <c r="U29" i="23"/>
  <c r="O29" i="23"/>
  <c r="AD28" i="23"/>
  <c r="AB28" i="23"/>
  <c r="AA28" i="23"/>
  <c r="U28" i="23"/>
  <c r="O28" i="23"/>
  <c r="V27" i="23"/>
  <c r="U27" i="23"/>
  <c r="O27" i="23"/>
  <c r="V26" i="23"/>
  <c r="U26" i="23"/>
  <c r="O26" i="23"/>
  <c r="V25" i="23"/>
  <c r="U25" i="23"/>
  <c r="O25" i="23"/>
  <c r="V24" i="23"/>
  <c r="U24" i="23"/>
  <c r="O24" i="23"/>
  <c r="V23" i="23"/>
  <c r="U23" i="23"/>
  <c r="O23" i="23"/>
  <c r="V22" i="23"/>
  <c r="U22" i="23"/>
  <c r="O22" i="23"/>
  <c r="V21" i="23"/>
  <c r="U21" i="23"/>
  <c r="O21" i="23"/>
  <c r="V20" i="23"/>
  <c r="U20" i="23"/>
  <c r="O20" i="23"/>
  <c r="V19" i="23"/>
  <c r="U19" i="23"/>
  <c r="O19" i="23"/>
  <c r="U18" i="23"/>
  <c r="O18" i="23"/>
  <c r="U17" i="23"/>
  <c r="O17" i="23"/>
  <c r="AA16" i="23"/>
  <c r="U16" i="23"/>
  <c r="O16" i="23"/>
  <c r="AA15" i="23"/>
  <c r="U15" i="23"/>
  <c r="O15" i="23"/>
  <c r="AD14" i="23"/>
  <c r="AA14" i="23"/>
  <c r="U14" i="23"/>
  <c r="O14" i="23"/>
  <c r="AD13" i="23"/>
  <c r="AA13" i="23"/>
  <c r="U13" i="23"/>
  <c r="O13" i="23"/>
  <c r="AD12" i="23"/>
  <c r="AA12" i="23"/>
  <c r="U12" i="23"/>
  <c r="O12" i="23"/>
  <c r="AD11" i="23"/>
  <c r="AD49" i="23" s="1"/>
  <c r="AA11" i="23"/>
  <c r="U11" i="23"/>
  <c r="O11" i="23"/>
  <c r="V10" i="23"/>
  <c r="U10" i="23"/>
  <c r="O10" i="23"/>
  <c r="N10" i="23"/>
  <c r="L10" i="23"/>
  <c r="V9" i="23"/>
  <c r="U9" i="23"/>
  <c r="O9" i="23"/>
  <c r="L9" i="23"/>
  <c r="N9" i="23" s="1"/>
  <c r="V8" i="23"/>
  <c r="U8" i="23"/>
  <c r="O8" i="23"/>
  <c r="N8" i="23"/>
  <c r="L8" i="23"/>
  <c r="V7" i="23"/>
  <c r="U7" i="23"/>
  <c r="O7" i="23"/>
  <c r="L7" i="23"/>
  <c r="N7" i="23" s="1"/>
  <c r="V6" i="23"/>
  <c r="U6" i="23"/>
  <c r="O6" i="23"/>
  <c r="N6" i="23"/>
  <c r="L6" i="23"/>
  <c r="V5" i="23"/>
  <c r="U5" i="23"/>
  <c r="O5" i="23"/>
  <c r="L5" i="23"/>
  <c r="N5" i="23" s="1"/>
  <c r="V4" i="23"/>
  <c r="U4" i="23"/>
  <c r="O4" i="23"/>
  <c r="O49" i="23" s="1"/>
  <c r="N4" i="23"/>
  <c r="L4" i="23"/>
  <c r="F28" i="22"/>
  <c r="G28" i="22" s="1"/>
  <c r="F27" i="22"/>
  <c r="F26" i="22"/>
  <c r="F25" i="22"/>
  <c r="F24" i="22"/>
  <c r="F23" i="22"/>
  <c r="F22" i="22"/>
  <c r="F21" i="22"/>
  <c r="F20" i="22"/>
  <c r="F19" i="22"/>
  <c r="F18" i="22"/>
  <c r="F17" i="22"/>
  <c r="F16" i="22"/>
  <c r="F15" i="22"/>
  <c r="F14" i="22"/>
  <c r="F13" i="22"/>
  <c r="F12" i="22"/>
  <c r="F11" i="22"/>
  <c r="F10" i="22"/>
  <c r="F9" i="22"/>
  <c r="F8" i="22"/>
  <c r="F7" i="22"/>
  <c r="F6" i="22"/>
  <c r="F5" i="22"/>
  <c r="F4" i="22"/>
  <c r="F3" i="22"/>
  <c r="G21" i="22" l="1"/>
  <c r="F29" i="22"/>
  <c r="G14" i="22"/>
  <c r="G9" i="22"/>
  <c r="G17" i="22"/>
  <c r="G3" i="22"/>
  <c r="KY25" i="15" l="1"/>
  <c r="KX25" i="15"/>
  <c r="KW25" i="15"/>
  <c r="KV25" i="15"/>
  <c r="KU25" i="15"/>
  <c r="KT25" i="15"/>
  <c r="KS25" i="15"/>
  <c r="KR25" i="15"/>
  <c r="KQ25" i="15"/>
  <c r="KP25" i="15"/>
  <c r="KY24" i="15"/>
  <c r="KX24" i="15"/>
  <c r="KW24" i="15"/>
  <c r="KV24" i="15"/>
  <c r="KU24" i="15"/>
  <c r="KT24" i="15"/>
  <c r="KS24" i="15"/>
  <c r="KR24" i="15"/>
  <c r="KQ24" i="15"/>
  <c r="KP24" i="15"/>
  <c r="KY23" i="15"/>
  <c r="KX23" i="15"/>
  <c r="KW23" i="15"/>
  <c r="KV23" i="15"/>
  <c r="KU23" i="15"/>
  <c r="KT23" i="15"/>
  <c r="KS23" i="15"/>
  <c r="KR23" i="15"/>
  <c r="KQ23" i="15"/>
  <c r="KP23" i="15"/>
  <c r="KY22" i="15"/>
  <c r="KX22" i="15"/>
  <c r="KW22" i="15"/>
  <c r="KV22" i="15"/>
  <c r="KU22" i="15"/>
  <c r="KT22" i="15"/>
  <c r="KS22" i="15"/>
  <c r="KR22" i="15"/>
  <c r="KQ22" i="15"/>
  <c r="KP22" i="15"/>
  <c r="KY21" i="15"/>
  <c r="KX21" i="15"/>
  <c r="KW21" i="15"/>
  <c r="KV21" i="15"/>
  <c r="KU21" i="15"/>
  <c r="KT21" i="15"/>
  <c r="KS21" i="15"/>
  <c r="KR21" i="15"/>
  <c r="KQ21" i="15"/>
  <c r="KP21" i="15"/>
  <c r="KY20" i="15"/>
  <c r="KX20" i="15"/>
  <c r="KW20" i="15"/>
  <c r="KV20" i="15"/>
  <c r="KU20" i="15"/>
  <c r="KT20" i="15"/>
  <c r="KS20" i="15"/>
  <c r="KR20" i="15"/>
  <c r="KQ20" i="15"/>
  <c r="KP20" i="15"/>
  <c r="KY19" i="15"/>
  <c r="KX19" i="15"/>
  <c r="KW19" i="15"/>
  <c r="KV19" i="15"/>
  <c r="KU19" i="15"/>
  <c r="KT19" i="15"/>
  <c r="KS19" i="15"/>
  <c r="KR19" i="15"/>
  <c r="KQ19" i="15"/>
  <c r="KP19" i="15"/>
  <c r="KY18" i="15"/>
  <c r="KX18" i="15"/>
  <c r="KW18" i="15"/>
  <c r="KV18" i="15"/>
  <c r="KU18" i="15"/>
  <c r="KT18" i="15"/>
  <c r="KS18" i="15"/>
  <c r="KR18" i="15"/>
  <c r="KQ18" i="15"/>
  <c r="KP18" i="15"/>
  <c r="KY17" i="15"/>
  <c r="KX17" i="15"/>
  <c r="KW17" i="15"/>
  <c r="KV17" i="15"/>
  <c r="KU17" i="15"/>
  <c r="KT17" i="15"/>
  <c r="KS17" i="15"/>
  <c r="KR17" i="15"/>
  <c r="KQ17" i="15"/>
  <c r="KP17" i="15"/>
  <c r="KV14" i="15"/>
  <c r="KU14" i="15"/>
  <c r="KT14" i="15"/>
  <c r="KS14" i="15"/>
  <c r="KP14" i="15"/>
  <c r="KP3" i="15"/>
  <c r="KX2" i="15"/>
  <c r="KT2" i="15"/>
  <c r="KS2" i="15"/>
  <c r="KP2" i="15"/>
  <c r="KY1" i="15"/>
  <c r="KY2" i="15" s="1"/>
  <c r="KX1" i="15"/>
  <c r="KW1" i="15"/>
  <c r="KW2" i="15" s="1"/>
  <c r="KV1" i="15"/>
  <c r="KV2" i="15" s="1"/>
  <c r="KU1" i="15"/>
  <c r="KU2" i="15" s="1"/>
  <c r="KT1" i="15"/>
  <c r="KS1" i="15"/>
  <c r="KR1" i="15"/>
  <c r="KR2" i="15" s="1"/>
  <c r="KQ1" i="15"/>
  <c r="KQ2" i="15" s="1"/>
  <c r="KP1" i="15"/>
  <c r="KO25" i="15"/>
  <c r="KN25" i="15"/>
  <c r="KM25" i="15"/>
  <c r="KL25" i="15"/>
  <c r="KK25" i="15"/>
  <c r="KJ25" i="15"/>
  <c r="KI25" i="15"/>
  <c r="KH25" i="15"/>
  <c r="KG25" i="15"/>
  <c r="KF25" i="15"/>
  <c r="KO24" i="15"/>
  <c r="KN24" i="15"/>
  <c r="KM24" i="15"/>
  <c r="KL24" i="15"/>
  <c r="KK24" i="15"/>
  <c r="KJ24" i="15"/>
  <c r="KI24" i="15"/>
  <c r="KH24" i="15"/>
  <c r="KG24" i="15"/>
  <c r="KF24" i="15"/>
  <c r="KO23" i="15"/>
  <c r="KN23" i="15"/>
  <c r="KM23" i="15"/>
  <c r="KL23" i="15"/>
  <c r="KK23" i="15"/>
  <c r="KJ23" i="15"/>
  <c r="KI23" i="15"/>
  <c r="KH23" i="15"/>
  <c r="KG23" i="15"/>
  <c r="KF23" i="15"/>
  <c r="KO22" i="15"/>
  <c r="KN22" i="15"/>
  <c r="KM22" i="15"/>
  <c r="KL22" i="15"/>
  <c r="KK22" i="15"/>
  <c r="KJ22" i="15"/>
  <c r="KI22" i="15"/>
  <c r="KH22" i="15"/>
  <c r="KG22" i="15"/>
  <c r="KF22" i="15"/>
  <c r="KO21" i="15"/>
  <c r="KN21" i="15"/>
  <c r="KM21" i="15"/>
  <c r="KL21" i="15"/>
  <c r="KK21" i="15"/>
  <c r="KJ21" i="15"/>
  <c r="KI21" i="15"/>
  <c r="KH21" i="15"/>
  <c r="KG21" i="15"/>
  <c r="KF21" i="15"/>
  <c r="KO20" i="15"/>
  <c r="KN20" i="15"/>
  <c r="KM20" i="15"/>
  <c r="KL20" i="15"/>
  <c r="KK20" i="15"/>
  <c r="KJ20" i="15"/>
  <c r="KI20" i="15"/>
  <c r="KH20" i="15"/>
  <c r="KG20" i="15"/>
  <c r="KF20" i="15"/>
  <c r="KO19" i="15"/>
  <c r="KN19" i="15"/>
  <c r="KM19" i="15"/>
  <c r="KL19" i="15"/>
  <c r="KK19" i="15"/>
  <c r="KJ19" i="15"/>
  <c r="KI19" i="15"/>
  <c r="KH19" i="15"/>
  <c r="KG19" i="15"/>
  <c r="KF19" i="15"/>
  <c r="KO18" i="15"/>
  <c r="KN18" i="15"/>
  <c r="KM18" i="15"/>
  <c r="KL18" i="15"/>
  <c r="KK18" i="15"/>
  <c r="KJ18" i="15"/>
  <c r="KI18" i="15"/>
  <c r="KH18" i="15"/>
  <c r="KG18" i="15"/>
  <c r="KF18" i="15"/>
  <c r="KO17" i="15"/>
  <c r="KN17" i="15"/>
  <c r="KM17" i="15"/>
  <c r="KL17" i="15"/>
  <c r="KK17" i="15"/>
  <c r="KJ17" i="15"/>
  <c r="KI17" i="15"/>
  <c r="KH17" i="15"/>
  <c r="KG17" i="15"/>
  <c r="KF17" i="15"/>
  <c r="KL14" i="15"/>
  <c r="KK14" i="15"/>
  <c r="KJ14" i="15"/>
  <c r="KI14" i="15"/>
  <c r="KF14" i="15"/>
  <c r="KF3" i="15"/>
  <c r="KL2" i="15"/>
  <c r="KI2" i="15"/>
  <c r="KH2" i="15"/>
  <c r="KO1" i="15"/>
  <c r="KO2" i="15" s="1"/>
  <c r="KN1" i="15"/>
  <c r="KN2" i="15" s="1"/>
  <c r="KM1" i="15"/>
  <c r="KM2" i="15" s="1"/>
  <c r="KL1" i="15"/>
  <c r="KK1" i="15"/>
  <c r="KK2" i="15" s="1"/>
  <c r="KJ1" i="15"/>
  <c r="KJ2" i="15" s="1"/>
  <c r="KI1" i="15"/>
  <c r="KH1" i="15"/>
  <c r="KG1" i="15"/>
  <c r="KG2" i="15" s="1"/>
  <c r="KF1" i="15"/>
  <c r="KF2" i="15" s="1"/>
  <c r="KE25" i="15"/>
  <c r="KD25" i="15"/>
  <c r="KC25" i="15"/>
  <c r="KB25" i="15"/>
  <c r="KA25" i="15"/>
  <c r="JZ25" i="15"/>
  <c r="JY25" i="15"/>
  <c r="JX25" i="15"/>
  <c r="JW25" i="15"/>
  <c r="JV25" i="15"/>
  <c r="KE24" i="15"/>
  <c r="KD24" i="15"/>
  <c r="KC24" i="15"/>
  <c r="KB24" i="15"/>
  <c r="KA24" i="15"/>
  <c r="JZ24" i="15"/>
  <c r="JY24" i="15"/>
  <c r="JX24" i="15"/>
  <c r="JW24" i="15"/>
  <c r="JV24" i="15"/>
  <c r="KE23" i="15"/>
  <c r="KD23" i="15"/>
  <c r="KC23" i="15"/>
  <c r="KB23" i="15"/>
  <c r="KA23" i="15"/>
  <c r="JZ23" i="15"/>
  <c r="JY23" i="15"/>
  <c r="JX23" i="15"/>
  <c r="JW23" i="15"/>
  <c r="JV23" i="15"/>
  <c r="KE22" i="15"/>
  <c r="KD22" i="15"/>
  <c r="KC22" i="15"/>
  <c r="KB22" i="15"/>
  <c r="KA22" i="15"/>
  <c r="JZ22" i="15"/>
  <c r="JY22" i="15"/>
  <c r="JX22" i="15"/>
  <c r="JW22" i="15"/>
  <c r="JV22" i="15"/>
  <c r="KE21" i="15"/>
  <c r="KD21" i="15"/>
  <c r="KC21" i="15"/>
  <c r="KB21" i="15"/>
  <c r="KA21" i="15"/>
  <c r="JZ21" i="15"/>
  <c r="JY21" i="15"/>
  <c r="JX21" i="15"/>
  <c r="JW21" i="15"/>
  <c r="JV21" i="15"/>
  <c r="KE20" i="15"/>
  <c r="KD20" i="15"/>
  <c r="KC20" i="15"/>
  <c r="KB20" i="15"/>
  <c r="KA20" i="15"/>
  <c r="JZ20" i="15"/>
  <c r="JY20" i="15"/>
  <c r="JX20" i="15"/>
  <c r="JW20" i="15"/>
  <c r="JV20" i="15"/>
  <c r="KE19" i="15"/>
  <c r="KD19" i="15"/>
  <c r="KC19" i="15"/>
  <c r="KB19" i="15"/>
  <c r="KA19" i="15"/>
  <c r="JZ19" i="15"/>
  <c r="JY19" i="15"/>
  <c r="JX19" i="15"/>
  <c r="JW19" i="15"/>
  <c r="JV19" i="15"/>
  <c r="KE18" i="15"/>
  <c r="KD18" i="15"/>
  <c r="KC18" i="15"/>
  <c r="KB18" i="15"/>
  <c r="KA18" i="15"/>
  <c r="JZ18" i="15"/>
  <c r="JY18" i="15"/>
  <c r="JX18" i="15"/>
  <c r="JW18" i="15"/>
  <c r="JV18" i="15"/>
  <c r="KE17" i="15"/>
  <c r="KD17" i="15"/>
  <c r="KC17" i="15"/>
  <c r="KB17" i="15"/>
  <c r="KA17" i="15"/>
  <c r="JZ17" i="15"/>
  <c r="JY17" i="15"/>
  <c r="JX17" i="15"/>
  <c r="JW17" i="15"/>
  <c r="JV17" i="15"/>
  <c r="KB14" i="15"/>
  <c r="KA14" i="15"/>
  <c r="JZ14" i="15"/>
  <c r="JY14" i="15"/>
  <c r="JV14" i="15"/>
  <c r="JV3" i="15"/>
  <c r="KD2" i="15"/>
  <c r="JY2" i="15"/>
  <c r="JV2" i="15"/>
  <c r="KE1" i="15"/>
  <c r="KE2" i="15" s="1"/>
  <c r="KD1" i="15"/>
  <c r="KC1" i="15"/>
  <c r="KC2" i="15" s="1"/>
  <c r="KB1" i="15"/>
  <c r="KB2" i="15" s="1"/>
  <c r="KA1" i="15"/>
  <c r="KA2" i="15" s="1"/>
  <c r="JZ1" i="15"/>
  <c r="JZ2" i="15" s="1"/>
  <c r="JY1" i="15"/>
  <c r="JX1" i="15"/>
  <c r="JX2" i="15" s="1"/>
  <c r="JW1" i="15"/>
  <c r="JW2" i="15" s="1"/>
  <c r="JV1" i="15"/>
  <c r="JU25" i="15"/>
  <c r="JT25" i="15"/>
  <c r="JS25" i="15"/>
  <c r="JR25" i="15"/>
  <c r="JQ25" i="15"/>
  <c r="JP25" i="15"/>
  <c r="JO25" i="15"/>
  <c r="JN25" i="15"/>
  <c r="JM25" i="15"/>
  <c r="JL25" i="15"/>
  <c r="JU24" i="15"/>
  <c r="JT24" i="15"/>
  <c r="JS24" i="15"/>
  <c r="JR24" i="15"/>
  <c r="JQ24" i="15"/>
  <c r="JP24" i="15"/>
  <c r="JO24" i="15"/>
  <c r="JN24" i="15"/>
  <c r="JM24" i="15"/>
  <c r="JL24" i="15"/>
  <c r="JU23" i="15"/>
  <c r="JT23" i="15"/>
  <c r="JS23" i="15"/>
  <c r="JR23" i="15"/>
  <c r="JQ23" i="15"/>
  <c r="JP23" i="15"/>
  <c r="JO23" i="15"/>
  <c r="JN23" i="15"/>
  <c r="JM23" i="15"/>
  <c r="JL23" i="15"/>
  <c r="JU22" i="15"/>
  <c r="JT22" i="15"/>
  <c r="JS22" i="15"/>
  <c r="JR22" i="15"/>
  <c r="JQ22" i="15"/>
  <c r="JP22" i="15"/>
  <c r="JO22" i="15"/>
  <c r="JN22" i="15"/>
  <c r="JM22" i="15"/>
  <c r="JL22" i="15"/>
  <c r="JU21" i="15"/>
  <c r="JT21" i="15"/>
  <c r="JS21" i="15"/>
  <c r="JR21" i="15"/>
  <c r="JQ21" i="15"/>
  <c r="JP21" i="15"/>
  <c r="JO21" i="15"/>
  <c r="JN21" i="15"/>
  <c r="JM21" i="15"/>
  <c r="JL21" i="15"/>
  <c r="JU20" i="15"/>
  <c r="JT20" i="15"/>
  <c r="JS20" i="15"/>
  <c r="JR20" i="15"/>
  <c r="JQ20" i="15"/>
  <c r="JP20" i="15"/>
  <c r="JO20" i="15"/>
  <c r="JN20" i="15"/>
  <c r="JM20" i="15"/>
  <c r="JL20" i="15"/>
  <c r="JU19" i="15"/>
  <c r="JT19" i="15"/>
  <c r="JS19" i="15"/>
  <c r="JR19" i="15"/>
  <c r="JQ19" i="15"/>
  <c r="JP19" i="15"/>
  <c r="JO19" i="15"/>
  <c r="JN19" i="15"/>
  <c r="JM19" i="15"/>
  <c r="JL19" i="15"/>
  <c r="JU18" i="15"/>
  <c r="JT18" i="15"/>
  <c r="JS18" i="15"/>
  <c r="JR18" i="15"/>
  <c r="JQ18" i="15"/>
  <c r="JP18" i="15"/>
  <c r="JO18" i="15"/>
  <c r="JN18" i="15"/>
  <c r="JM18" i="15"/>
  <c r="JL18" i="15"/>
  <c r="JU17" i="15"/>
  <c r="JT17" i="15"/>
  <c r="JS17" i="15"/>
  <c r="JR17" i="15"/>
  <c r="JQ17" i="15"/>
  <c r="JP17" i="15"/>
  <c r="JO17" i="15"/>
  <c r="JN17" i="15"/>
  <c r="JM17" i="15"/>
  <c r="JL17" i="15"/>
  <c r="JR14" i="15"/>
  <c r="JQ14" i="15"/>
  <c r="JP14" i="15"/>
  <c r="JO14" i="15"/>
  <c r="JL14" i="15"/>
  <c r="JL3" i="15"/>
  <c r="JT2" i="15"/>
  <c r="JS2" i="15"/>
  <c r="JP2" i="15"/>
  <c r="JO2" i="15"/>
  <c r="JL2" i="15"/>
  <c r="JU1" i="15"/>
  <c r="JU2" i="15" s="1"/>
  <c r="JT1" i="15"/>
  <c r="JS1" i="15"/>
  <c r="JR1" i="15"/>
  <c r="JR2" i="15" s="1"/>
  <c r="JQ1" i="15"/>
  <c r="JQ2" i="15" s="1"/>
  <c r="JP1" i="15"/>
  <c r="JO1" i="15"/>
  <c r="JN1" i="15"/>
  <c r="JN2" i="15" s="1"/>
  <c r="JM1" i="15"/>
  <c r="JM2" i="15" s="1"/>
  <c r="JL1" i="15"/>
  <c r="JK25" i="15"/>
  <c r="JJ25" i="15"/>
  <c r="JI25" i="15"/>
  <c r="JH25" i="15"/>
  <c r="JG25" i="15"/>
  <c r="JF25" i="15"/>
  <c r="JE25" i="15"/>
  <c r="JD25" i="15"/>
  <c r="JC25" i="15"/>
  <c r="JB25" i="15"/>
  <c r="JK24" i="15"/>
  <c r="JJ24" i="15"/>
  <c r="JI24" i="15"/>
  <c r="JH24" i="15"/>
  <c r="JG24" i="15"/>
  <c r="JF24" i="15"/>
  <c r="JE24" i="15"/>
  <c r="JD24" i="15"/>
  <c r="JC24" i="15"/>
  <c r="JB24" i="15"/>
  <c r="JK23" i="15"/>
  <c r="JJ23" i="15"/>
  <c r="JI23" i="15"/>
  <c r="JH23" i="15"/>
  <c r="JG23" i="15"/>
  <c r="JF23" i="15"/>
  <c r="JE23" i="15"/>
  <c r="JD23" i="15"/>
  <c r="JC23" i="15"/>
  <c r="JB23" i="15"/>
  <c r="JK22" i="15"/>
  <c r="JJ22" i="15"/>
  <c r="JI22" i="15"/>
  <c r="JH22" i="15"/>
  <c r="JG22" i="15"/>
  <c r="JF22" i="15"/>
  <c r="JE22" i="15"/>
  <c r="JD22" i="15"/>
  <c r="JC22" i="15"/>
  <c r="JB22" i="15"/>
  <c r="JK21" i="15"/>
  <c r="JJ21" i="15"/>
  <c r="JI21" i="15"/>
  <c r="JH21" i="15"/>
  <c r="JG21" i="15"/>
  <c r="JF21" i="15"/>
  <c r="JE21" i="15"/>
  <c r="JD21" i="15"/>
  <c r="JC21" i="15"/>
  <c r="JB21" i="15"/>
  <c r="JK20" i="15"/>
  <c r="JJ20" i="15"/>
  <c r="JI20" i="15"/>
  <c r="JH20" i="15"/>
  <c r="JG20" i="15"/>
  <c r="JF20" i="15"/>
  <c r="JE20" i="15"/>
  <c r="JD20" i="15"/>
  <c r="JC20" i="15"/>
  <c r="JB20" i="15"/>
  <c r="JK19" i="15"/>
  <c r="JJ19" i="15"/>
  <c r="JI19" i="15"/>
  <c r="JH19" i="15"/>
  <c r="JG19" i="15"/>
  <c r="JF19" i="15"/>
  <c r="JE19" i="15"/>
  <c r="JD19" i="15"/>
  <c r="JC19" i="15"/>
  <c r="JB19" i="15"/>
  <c r="JK18" i="15"/>
  <c r="JJ18" i="15"/>
  <c r="JI18" i="15"/>
  <c r="JH18" i="15"/>
  <c r="JG18" i="15"/>
  <c r="JF18" i="15"/>
  <c r="JE18" i="15"/>
  <c r="JD18" i="15"/>
  <c r="JC18" i="15"/>
  <c r="JB18" i="15"/>
  <c r="JK17" i="15"/>
  <c r="JJ17" i="15"/>
  <c r="JI17" i="15"/>
  <c r="JH17" i="15"/>
  <c r="JG17" i="15"/>
  <c r="JF17" i="15"/>
  <c r="JE17" i="15"/>
  <c r="JD17" i="15"/>
  <c r="JC17" i="15"/>
  <c r="JB17" i="15"/>
  <c r="JH14" i="15"/>
  <c r="JG14" i="15"/>
  <c r="JF14" i="15"/>
  <c r="JE14" i="15"/>
  <c r="JB14" i="15"/>
  <c r="JB3" i="15"/>
  <c r="JJ2" i="15"/>
  <c r="JE2" i="15"/>
  <c r="JB2" i="15"/>
  <c r="JK1" i="15"/>
  <c r="JK2" i="15" s="1"/>
  <c r="JJ1" i="15"/>
  <c r="JI1" i="15"/>
  <c r="JI2" i="15" s="1"/>
  <c r="JH1" i="15"/>
  <c r="JH2" i="15" s="1"/>
  <c r="JG1" i="15"/>
  <c r="JG2" i="15" s="1"/>
  <c r="JF1" i="15"/>
  <c r="JF2" i="15" s="1"/>
  <c r="JE1" i="15"/>
  <c r="JD1" i="15"/>
  <c r="JD2" i="15" s="1"/>
  <c r="JC1" i="15"/>
  <c r="JC2" i="15" s="1"/>
  <c r="JB1" i="15"/>
  <c r="JA25" i="15"/>
  <c r="IZ25" i="15"/>
  <c r="IY25" i="15"/>
  <c r="IX25" i="15"/>
  <c r="IW25" i="15"/>
  <c r="IV25" i="15"/>
  <c r="IU25" i="15"/>
  <c r="IT25" i="15"/>
  <c r="IS25" i="15"/>
  <c r="IR25" i="15"/>
  <c r="JA24" i="15"/>
  <c r="IZ24" i="15"/>
  <c r="IY24" i="15"/>
  <c r="IX24" i="15"/>
  <c r="IW24" i="15"/>
  <c r="IV24" i="15"/>
  <c r="IU24" i="15"/>
  <c r="IT24" i="15"/>
  <c r="IS24" i="15"/>
  <c r="IR24" i="15"/>
  <c r="JA23" i="15"/>
  <c r="IZ23" i="15"/>
  <c r="IY23" i="15"/>
  <c r="IX23" i="15"/>
  <c r="IW23" i="15"/>
  <c r="IV23" i="15"/>
  <c r="IU23" i="15"/>
  <c r="IT23" i="15"/>
  <c r="IS23" i="15"/>
  <c r="IR23" i="15"/>
  <c r="JA22" i="15"/>
  <c r="IZ22" i="15"/>
  <c r="IY22" i="15"/>
  <c r="IX22" i="15"/>
  <c r="IW22" i="15"/>
  <c r="IV22" i="15"/>
  <c r="IU22" i="15"/>
  <c r="IT22" i="15"/>
  <c r="IS22" i="15"/>
  <c r="IR22" i="15"/>
  <c r="JA21" i="15"/>
  <c r="IZ21" i="15"/>
  <c r="IY21" i="15"/>
  <c r="IX21" i="15"/>
  <c r="IW21" i="15"/>
  <c r="IV21" i="15"/>
  <c r="IU21" i="15"/>
  <c r="IT21" i="15"/>
  <c r="IS21" i="15"/>
  <c r="IR21" i="15"/>
  <c r="JA20" i="15"/>
  <c r="IZ20" i="15"/>
  <c r="IY20" i="15"/>
  <c r="IX20" i="15"/>
  <c r="IW20" i="15"/>
  <c r="IV20" i="15"/>
  <c r="IU20" i="15"/>
  <c r="IT20" i="15"/>
  <c r="IS20" i="15"/>
  <c r="IR20" i="15"/>
  <c r="JA19" i="15"/>
  <c r="IZ19" i="15"/>
  <c r="IY19" i="15"/>
  <c r="IX19" i="15"/>
  <c r="IW19" i="15"/>
  <c r="IV19" i="15"/>
  <c r="IU19" i="15"/>
  <c r="IT19" i="15"/>
  <c r="IS19" i="15"/>
  <c r="IR19" i="15"/>
  <c r="JA18" i="15"/>
  <c r="IZ18" i="15"/>
  <c r="IY18" i="15"/>
  <c r="IX18" i="15"/>
  <c r="IW18" i="15"/>
  <c r="IV18" i="15"/>
  <c r="IU18" i="15"/>
  <c r="IT18" i="15"/>
  <c r="IS18" i="15"/>
  <c r="IR18" i="15"/>
  <c r="JA17" i="15"/>
  <c r="IZ17" i="15"/>
  <c r="IY17" i="15"/>
  <c r="IX17" i="15"/>
  <c r="IW17" i="15"/>
  <c r="IV17" i="15"/>
  <c r="IU17" i="15"/>
  <c r="IT17" i="15"/>
  <c r="IS17" i="15"/>
  <c r="IR17" i="15"/>
  <c r="IX14" i="15"/>
  <c r="IW14" i="15"/>
  <c r="IV14" i="15"/>
  <c r="IU14" i="15"/>
  <c r="IR14" i="15"/>
  <c r="IR3" i="15"/>
  <c r="IV2" i="15"/>
  <c r="IU2" i="15"/>
  <c r="JA1" i="15"/>
  <c r="JA2" i="15" s="1"/>
  <c r="IZ1" i="15"/>
  <c r="IZ2" i="15" s="1"/>
  <c r="IY1" i="15"/>
  <c r="IY2" i="15" s="1"/>
  <c r="IX1" i="15"/>
  <c r="IX2" i="15" s="1"/>
  <c r="IW1" i="15"/>
  <c r="IW2" i="15" s="1"/>
  <c r="IV1" i="15"/>
  <c r="IU1" i="15"/>
  <c r="IT1" i="15"/>
  <c r="IT2" i="15" s="1"/>
  <c r="IS1" i="15"/>
  <c r="IS2" i="15" s="1"/>
  <c r="IR1" i="15"/>
  <c r="IR2" i="15" s="1"/>
  <c r="IQ25" i="15"/>
  <c r="IP25" i="15"/>
  <c r="IO25" i="15"/>
  <c r="IN25" i="15"/>
  <c r="IM25" i="15"/>
  <c r="IL25" i="15"/>
  <c r="IK25" i="15"/>
  <c r="IJ25" i="15"/>
  <c r="II25" i="15"/>
  <c r="IH25" i="15"/>
  <c r="IQ24" i="15"/>
  <c r="IP24" i="15"/>
  <c r="IO24" i="15"/>
  <c r="IN24" i="15"/>
  <c r="IM24" i="15"/>
  <c r="IL24" i="15"/>
  <c r="IK24" i="15"/>
  <c r="IJ24" i="15"/>
  <c r="II24" i="15"/>
  <c r="IH24" i="15"/>
  <c r="IQ23" i="15"/>
  <c r="IP23" i="15"/>
  <c r="IO23" i="15"/>
  <c r="IN23" i="15"/>
  <c r="IM23" i="15"/>
  <c r="IL23" i="15"/>
  <c r="IK23" i="15"/>
  <c r="IJ23" i="15"/>
  <c r="II23" i="15"/>
  <c r="IH23" i="15"/>
  <c r="IQ22" i="15"/>
  <c r="IP22" i="15"/>
  <c r="IO22" i="15"/>
  <c r="IN22" i="15"/>
  <c r="IM22" i="15"/>
  <c r="IL22" i="15"/>
  <c r="IK22" i="15"/>
  <c r="IJ22" i="15"/>
  <c r="II22" i="15"/>
  <c r="IH22" i="15"/>
  <c r="IQ21" i="15"/>
  <c r="IP21" i="15"/>
  <c r="IO21" i="15"/>
  <c r="IN21" i="15"/>
  <c r="IM21" i="15"/>
  <c r="IL21" i="15"/>
  <c r="IK21" i="15"/>
  <c r="IJ21" i="15"/>
  <c r="II21" i="15"/>
  <c r="IH21" i="15"/>
  <c r="IQ20" i="15"/>
  <c r="IP20" i="15"/>
  <c r="IO20" i="15"/>
  <c r="IN20" i="15"/>
  <c r="IM20" i="15"/>
  <c r="IL20" i="15"/>
  <c r="IK20" i="15"/>
  <c r="IJ20" i="15"/>
  <c r="II20" i="15"/>
  <c r="IH20" i="15"/>
  <c r="IQ19" i="15"/>
  <c r="IP19" i="15"/>
  <c r="IO19" i="15"/>
  <c r="IN19" i="15"/>
  <c r="IM19" i="15"/>
  <c r="IL19" i="15"/>
  <c r="IK19" i="15"/>
  <c r="IJ19" i="15"/>
  <c r="II19" i="15"/>
  <c r="IH19" i="15"/>
  <c r="IQ18" i="15"/>
  <c r="IP18" i="15"/>
  <c r="IO18" i="15"/>
  <c r="IN18" i="15"/>
  <c r="IM18" i="15"/>
  <c r="IL18" i="15"/>
  <c r="IK18" i="15"/>
  <c r="IJ18" i="15"/>
  <c r="II18" i="15"/>
  <c r="IH18" i="15"/>
  <c r="IQ17" i="15"/>
  <c r="IP17" i="15"/>
  <c r="IO17" i="15"/>
  <c r="IN17" i="15"/>
  <c r="IM17" i="15"/>
  <c r="IL17" i="15"/>
  <c r="IK17" i="15"/>
  <c r="IJ17" i="15"/>
  <c r="II17" i="15"/>
  <c r="IH17" i="15"/>
  <c r="IN14" i="15"/>
  <c r="IM14" i="15"/>
  <c r="IL14" i="15"/>
  <c r="IK14" i="15"/>
  <c r="IH14" i="15"/>
  <c r="IH3" i="15"/>
  <c r="IN2" i="15"/>
  <c r="IK2" i="15"/>
  <c r="IJ2" i="15"/>
  <c r="IQ1" i="15"/>
  <c r="IQ2" i="15" s="1"/>
  <c r="IP1" i="15"/>
  <c r="IP2" i="15" s="1"/>
  <c r="IO1" i="15"/>
  <c r="IO2" i="15" s="1"/>
  <c r="IN1" i="15"/>
  <c r="IM1" i="15"/>
  <c r="IM2" i="15" s="1"/>
  <c r="IL1" i="15"/>
  <c r="IL2" i="15" s="1"/>
  <c r="IK1" i="15"/>
  <c r="IJ1" i="15"/>
  <c r="II1" i="15"/>
  <c r="II2" i="15" s="1"/>
  <c r="IH1" i="15"/>
  <c r="IH2" i="15" s="1"/>
  <c r="IG25" i="15"/>
  <c r="IF25" i="15"/>
  <c r="IE25" i="15"/>
  <c r="ID25" i="15"/>
  <c r="IC25" i="15"/>
  <c r="IB25" i="15"/>
  <c r="IA25" i="15"/>
  <c r="HZ25" i="15"/>
  <c r="HY25" i="15"/>
  <c r="HX25" i="15"/>
  <c r="IG24" i="15"/>
  <c r="IF24" i="15"/>
  <c r="IE24" i="15"/>
  <c r="ID24" i="15"/>
  <c r="IC24" i="15"/>
  <c r="IB24" i="15"/>
  <c r="IA24" i="15"/>
  <c r="HZ24" i="15"/>
  <c r="HY24" i="15"/>
  <c r="HX24" i="15"/>
  <c r="IG23" i="15"/>
  <c r="IF23" i="15"/>
  <c r="IE23" i="15"/>
  <c r="ID23" i="15"/>
  <c r="IC23" i="15"/>
  <c r="IB23" i="15"/>
  <c r="IA23" i="15"/>
  <c r="HZ23" i="15"/>
  <c r="HY23" i="15"/>
  <c r="HX23" i="15"/>
  <c r="IG22" i="15"/>
  <c r="IF22" i="15"/>
  <c r="IE22" i="15"/>
  <c r="ID22" i="15"/>
  <c r="IC22" i="15"/>
  <c r="IB22" i="15"/>
  <c r="IA22" i="15"/>
  <c r="HZ22" i="15"/>
  <c r="HY22" i="15"/>
  <c r="HX22" i="15"/>
  <c r="IG21" i="15"/>
  <c r="IF21" i="15"/>
  <c r="IE21" i="15"/>
  <c r="ID21" i="15"/>
  <c r="IC21" i="15"/>
  <c r="IB21" i="15"/>
  <c r="IA21" i="15"/>
  <c r="HZ21" i="15"/>
  <c r="HY21" i="15"/>
  <c r="HX21" i="15"/>
  <c r="IG20" i="15"/>
  <c r="IF20" i="15"/>
  <c r="IE20" i="15"/>
  <c r="ID20" i="15"/>
  <c r="IC20" i="15"/>
  <c r="IB20" i="15"/>
  <c r="IA20" i="15"/>
  <c r="HZ20" i="15"/>
  <c r="HY20" i="15"/>
  <c r="HX20" i="15"/>
  <c r="IG19" i="15"/>
  <c r="IF19" i="15"/>
  <c r="IE19" i="15"/>
  <c r="ID19" i="15"/>
  <c r="IC19" i="15"/>
  <c r="IB19" i="15"/>
  <c r="IA19" i="15"/>
  <c r="HZ19" i="15"/>
  <c r="HY19" i="15"/>
  <c r="HX19" i="15"/>
  <c r="IG18" i="15"/>
  <c r="IF18" i="15"/>
  <c r="IE18" i="15"/>
  <c r="ID18" i="15"/>
  <c r="IC18" i="15"/>
  <c r="IB18" i="15"/>
  <c r="IA18" i="15"/>
  <c r="HZ18" i="15"/>
  <c r="HY18" i="15"/>
  <c r="HX18" i="15"/>
  <c r="IG17" i="15"/>
  <c r="IF17" i="15"/>
  <c r="IE17" i="15"/>
  <c r="ID17" i="15"/>
  <c r="IC17" i="15"/>
  <c r="IB17" i="15"/>
  <c r="IA17" i="15"/>
  <c r="HZ17" i="15"/>
  <c r="HY17" i="15"/>
  <c r="HX17" i="15"/>
  <c r="ID14" i="15"/>
  <c r="IC14" i="15"/>
  <c r="IB14" i="15"/>
  <c r="IA14" i="15"/>
  <c r="HX14" i="15"/>
  <c r="HX3" i="15"/>
  <c r="IF2" i="15"/>
  <c r="IB2" i="15"/>
  <c r="IA2" i="15"/>
  <c r="HZ2" i="15"/>
  <c r="HX2" i="15"/>
  <c r="IG1" i="15"/>
  <c r="IG2" i="15" s="1"/>
  <c r="IF1" i="15"/>
  <c r="IE1" i="15"/>
  <c r="IE2" i="15" s="1"/>
  <c r="ID1" i="15"/>
  <c r="ID2" i="15" s="1"/>
  <c r="IC1" i="15"/>
  <c r="IC2" i="15" s="1"/>
  <c r="IB1" i="15"/>
  <c r="IA1" i="15"/>
  <c r="HZ1" i="15"/>
  <c r="HY1" i="15"/>
  <c r="HY2" i="15" s="1"/>
  <c r="HX1" i="15"/>
  <c r="HW25" i="15"/>
  <c r="HV25" i="15"/>
  <c r="HU25" i="15"/>
  <c r="HT25" i="15"/>
  <c r="HS25" i="15"/>
  <c r="HR25" i="15"/>
  <c r="HQ25" i="15"/>
  <c r="HP25" i="15"/>
  <c r="HO25" i="15"/>
  <c r="HN25" i="15"/>
  <c r="HW24" i="15"/>
  <c r="HV24" i="15"/>
  <c r="HU24" i="15"/>
  <c r="HT24" i="15"/>
  <c r="HS24" i="15"/>
  <c r="HR24" i="15"/>
  <c r="HQ24" i="15"/>
  <c r="HP24" i="15"/>
  <c r="HO24" i="15"/>
  <c r="HN24" i="15"/>
  <c r="HW23" i="15"/>
  <c r="HV23" i="15"/>
  <c r="HU23" i="15"/>
  <c r="HT23" i="15"/>
  <c r="HS23" i="15"/>
  <c r="HR23" i="15"/>
  <c r="HQ23" i="15"/>
  <c r="HP23" i="15"/>
  <c r="HO23" i="15"/>
  <c r="HN23" i="15"/>
  <c r="HW22" i="15"/>
  <c r="HV22" i="15"/>
  <c r="HU22" i="15"/>
  <c r="HT22" i="15"/>
  <c r="HS22" i="15"/>
  <c r="HR22" i="15"/>
  <c r="HQ22" i="15"/>
  <c r="HP22" i="15"/>
  <c r="HO22" i="15"/>
  <c r="HN22" i="15"/>
  <c r="HW21" i="15"/>
  <c r="HV21" i="15"/>
  <c r="HU21" i="15"/>
  <c r="HT21" i="15"/>
  <c r="HS21" i="15"/>
  <c r="HR21" i="15"/>
  <c r="HQ21" i="15"/>
  <c r="HP21" i="15"/>
  <c r="HO21" i="15"/>
  <c r="HN21" i="15"/>
  <c r="HW20" i="15"/>
  <c r="HV20" i="15"/>
  <c r="HU20" i="15"/>
  <c r="HT20" i="15"/>
  <c r="HS20" i="15"/>
  <c r="HR20" i="15"/>
  <c r="HQ20" i="15"/>
  <c r="HP20" i="15"/>
  <c r="HO20" i="15"/>
  <c r="HN20" i="15"/>
  <c r="HW19" i="15"/>
  <c r="HV19" i="15"/>
  <c r="HU19" i="15"/>
  <c r="HT19" i="15"/>
  <c r="HS19" i="15"/>
  <c r="HR19" i="15"/>
  <c r="HQ19" i="15"/>
  <c r="HP19" i="15"/>
  <c r="HO19" i="15"/>
  <c r="HN19" i="15"/>
  <c r="HW18" i="15"/>
  <c r="HV18" i="15"/>
  <c r="HU18" i="15"/>
  <c r="HT18" i="15"/>
  <c r="HS18" i="15"/>
  <c r="HR18" i="15"/>
  <c r="HQ18" i="15"/>
  <c r="HP18" i="15"/>
  <c r="HO18" i="15"/>
  <c r="HN18" i="15"/>
  <c r="HW17" i="15"/>
  <c r="HV17" i="15"/>
  <c r="HU17" i="15"/>
  <c r="HT17" i="15"/>
  <c r="HS17" i="15"/>
  <c r="HR17" i="15"/>
  <c r="HQ17" i="15"/>
  <c r="HP17" i="15"/>
  <c r="HO17" i="15"/>
  <c r="HN17" i="15"/>
  <c r="HT14" i="15"/>
  <c r="HS14" i="15"/>
  <c r="HR14" i="15"/>
  <c r="HQ14" i="15"/>
  <c r="HN14" i="15"/>
  <c r="HN3" i="15"/>
  <c r="HV2" i="15"/>
  <c r="HU2" i="15"/>
  <c r="HR2" i="15"/>
  <c r="HQ2" i="15"/>
  <c r="HN2" i="15"/>
  <c r="HW1" i="15"/>
  <c r="HW2" i="15" s="1"/>
  <c r="HV1" i="15"/>
  <c r="HU1" i="15"/>
  <c r="HT1" i="15"/>
  <c r="HT2" i="15" s="1"/>
  <c r="HS1" i="15"/>
  <c r="HS2" i="15" s="1"/>
  <c r="HR1" i="15"/>
  <c r="HQ1" i="15"/>
  <c r="HP1" i="15"/>
  <c r="HP2" i="15" s="1"/>
  <c r="HO1" i="15"/>
  <c r="HO2" i="15" s="1"/>
  <c r="HN1" i="15"/>
  <c r="HM25" i="15"/>
  <c r="HL25" i="15"/>
  <c r="HK25" i="15"/>
  <c r="HJ25" i="15"/>
  <c r="HI25" i="15"/>
  <c r="HH25" i="15"/>
  <c r="HG25" i="15"/>
  <c r="HF25" i="15"/>
  <c r="HE25" i="15"/>
  <c r="HD25" i="15"/>
  <c r="HM24" i="15"/>
  <c r="HL24" i="15"/>
  <c r="HK24" i="15"/>
  <c r="HJ24" i="15"/>
  <c r="HI24" i="15"/>
  <c r="HH24" i="15"/>
  <c r="HG24" i="15"/>
  <c r="HF24" i="15"/>
  <c r="HE24" i="15"/>
  <c r="HD24" i="15"/>
  <c r="HM23" i="15"/>
  <c r="HL23" i="15"/>
  <c r="HK23" i="15"/>
  <c r="HJ23" i="15"/>
  <c r="HI23" i="15"/>
  <c r="HH23" i="15"/>
  <c r="HG23" i="15"/>
  <c r="HF23" i="15"/>
  <c r="HE23" i="15"/>
  <c r="HD23" i="15"/>
  <c r="HM22" i="15"/>
  <c r="HL22" i="15"/>
  <c r="HK22" i="15"/>
  <c r="HJ22" i="15"/>
  <c r="HI22" i="15"/>
  <c r="HH22" i="15"/>
  <c r="HG22" i="15"/>
  <c r="HF22" i="15"/>
  <c r="HE22" i="15"/>
  <c r="HD22" i="15"/>
  <c r="HM21" i="15"/>
  <c r="HL21" i="15"/>
  <c r="HK21" i="15"/>
  <c r="HJ21" i="15"/>
  <c r="HI21" i="15"/>
  <c r="HH21" i="15"/>
  <c r="HG21" i="15"/>
  <c r="HF21" i="15"/>
  <c r="HE21" i="15"/>
  <c r="HD21" i="15"/>
  <c r="HM20" i="15"/>
  <c r="HL20" i="15"/>
  <c r="HK20" i="15"/>
  <c r="HJ20" i="15"/>
  <c r="HI20" i="15"/>
  <c r="HH20" i="15"/>
  <c r="HG20" i="15"/>
  <c r="HF20" i="15"/>
  <c r="HE20" i="15"/>
  <c r="HD20" i="15"/>
  <c r="HM19" i="15"/>
  <c r="HL19" i="15"/>
  <c r="HK19" i="15"/>
  <c r="HJ19" i="15"/>
  <c r="HI19" i="15"/>
  <c r="HH19" i="15"/>
  <c r="HG19" i="15"/>
  <c r="HF19" i="15"/>
  <c r="HE19" i="15"/>
  <c r="HD19" i="15"/>
  <c r="HM18" i="15"/>
  <c r="HL18" i="15"/>
  <c r="HK18" i="15"/>
  <c r="HJ18" i="15"/>
  <c r="HI18" i="15"/>
  <c r="HH18" i="15"/>
  <c r="HG18" i="15"/>
  <c r="HF18" i="15"/>
  <c r="HE18" i="15"/>
  <c r="HD18" i="15"/>
  <c r="HM17" i="15"/>
  <c r="HL17" i="15"/>
  <c r="HK17" i="15"/>
  <c r="HJ17" i="15"/>
  <c r="HI17" i="15"/>
  <c r="HH17" i="15"/>
  <c r="HG17" i="15"/>
  <c r="HF17" i="15"/>
  <c r="HE17" i="15"/>
  <c r="HD17" i="15"/>
  <c r="HJ14" i="15"/>
  <c r="HI14" i="15"/>
  <c r="HH14" i="15"/>
  <c r="HG14" i="15"/>
  <c r="HD14" i="15"/>
  <c r="HD3" i="15"/>
  <c r="HH2" i="15"/>
  <c r="HG2" i="15"/>
  <c r="HM1" i="15"/>
  <c r="HM2" i="15" s="1"/>
  <c r="HL1" i="15"/>
  <c r="HL2" i="15" s="1"/>
  <c r="HK1" i="15"/>
  <c r="HK2" i="15" s="1"/>
  <c r="HJ1" i="15"/>
  <c r="HJ2" i="15" s="1"/>
  <c r="HI1" i="15"/>
  <c r="HI2" i="15" s="1"/>
  <c r="HH1" i="15"/>
  <c r="HG1" i="15"/>
  <c r="HF1" i="15"/>
  <c r="HF2" i="15" s="1"/>
  <c r="HE1" i="15"/>
  <c r="HE2" i="15" s="1"/>
  <c r="HD1" i="15"/>
  <c r="HD2" i="15" s="1"/>
  <c r="HC25" i="15"/>
  <c r="HB25" i="15"/>
  <c r="HA25" i="15"/>
  <c r="GZ25" i="15"/>
  <c r="GY25" i="15"/>
  <c r="GX25" i="15"/>
  <c r="GW25" i="15"/>
  <c r="GV25" i="15"/>
  <c r="GU25" i="15"/>
  <c r="GT25" i="15"/>
  <c r="HC24" i="15"/>
  <c r="HB24" i="15"/>
  <c r="HA24" i="15"/>
  <c r="GZ24" i="15"/>
  <c r="GY24" i="15"/>
  <c r="GX24" i="15"/>
  <c r="GW24" i="15"/>
  <c r="GV24" i="15"/>
  <c r="GU24" i="15"/>
  <c r="GT24" i="15"/>
  <c r="HC23" i="15"/>
  <c r="HB23" i="15"/>
  <c r="HA23" i="15"/>
  <c r="GZ23" i="15"/>
  <c r="GY23" i="15"/>
  <c r="GX23" i="15"/>
  <c r="GW23" i="15"/>
  <c r="GV23" i="15"/>
  <c r="GU23" i="15"/>
  <c r="GT23" i="15"/>
  <c r="HC22" i="15"/>
  <c r="HB22" i="15"/>
  <c r="HA22" i="15"/>
  <c r="GZ22" i="15"/>
  <c r="GY22" i="15"/>
  <c r="GX22" i="15"/>
  <c r="GW22" i="15"/>
  <c r="GV22" i="15"/>
  <c r="GU22" i="15"/>
  <c r="GT22" i="15"/>
  <c r="HC21" i="15"/>
  <c r="HB21" i="15"/>
  <c r="HA21" i="15"/>
  <c r="GZ21" i="15"/>
  <c r="GY21" i="15"/>
  <c r="GX21" i="15"/>
  <c r="GW21" i="15"/>
  <c r="GV21" i="15"/>
  <c r="GU21" i="15"/>
  <c r="GT21" i="15"/>
  <c r="HC20" i="15"/>
  <c r="HB20" i="15"/>
  <c r="HA20" i="15"/>
  <c r="GZ20" i="15"/>
  <c r="GY20" i="15"/>
  <c r="GX20" i="15"/>
  <c r="GW20" i="15"/>
  <c r="GV20" i="15"/>
  <c r="GU20" i="15"/>
  <c r="GT20" i="15"/>
  <c r="HC19" i="15"/>
  <c r="HB19" i="15"/>
  <c r="HA19" i="15"/>
  <c r="GZ19" i="15"/>
  <c r="GY19" i="15"/>
  <c r="GX19" i="15"/>
  <c r="GW19" i="15"/>
  <c r="GV19" i="15"/>
  <c r="GU19" i="15"/>
  <c r="GT19" i="15"/>
  <c r="HC18" i="15"/>
  <c r="HB18" i="15"/>
  <c r="HA18" i="15"/>
  <c r="GZ18" i="15"/>
  <c r="GY18" i="15"/>
  <c r="GX18" i="15"/>
  <c r="GW18" i="15"/>
  <c r="GV18" i="15"/>
  <c r="GU18" i="15"/>
  <c r="GT18" i="15"/>
  <c r="HC17" i="15"/>
  <c r="HB17" i="15"/>
  <c r="HA17" i="15"/>
  <c r="GZ17" i="15"/>
  <c r="GY17" i="15"/>
  <c r="GX17" i="15"/>
  <c r="GW17" i="15"/>
  <c r="GV17" i="15"/>
  <c r="GU17" i="15"/>
  <c r="GT17" i="15"/>
  <c r="GZ14" i="15"/>
  <c r="GY14" i="15"/>
  <c r="GX14" i="15"/>
  <c r="GW14" i="15"/>
  <c r="GT14" i="15"/>
  <c r="GT3" i="15"/>
  <c r="HB2" i="15"/>
  <c r="HA2" i="15"/>
  <c r="GX2" i="15"/>
  <c r="GW2" i="15"/>
  <c r="GT2" i="15"/>
  <c r="HC1" i="15"/>
  <c r="HC2" i="15" s="1"/>
  <c r="HB1" i="15"/>
  <c r="HA1" i="15"/>
  <c r="GZ1" i="15"/>
  <c r="GZ2" i="15" s="1"/>
  <c r="GY1" i="15"/>
  <c r="GY2" i="15" s="1"/>
  <c r="GX1" i="15"/>
  <c r="GW1" i="15"/>
  <c r="GV1" i="15"/>
  <c r="GV2" i="15" s="1"/>
  <c r="GU1" i="15"/>
  <c r="GU2" i="15" s="1"/>
  <c r="GT1" i="15"/>
  <c r="GS25" i="15"/>
  <c r="GR25" i="15"/>
  <c r="GQ25" i="15"/>
  <c r="GP25" i="15"/>
  <c r="GO25" i="15"/>
  <c r="GN25" i="15"/>
  <c r="GM25" i="15"/>
  <c r="GL25" i="15"/>
  <c r="GK25" i="15"/>
  <c r="GJ25" i="15"/>
  <c r="GS24" i="15"/>
  <c r="GR24" i="15"/>
  <c r="GQ24" i="15"/>
  <c r="GP24" i="15"/>
  <c r="GO24" i="15"/>
  <c r="GN24" i="15"/>
  <c r="GM24" i="15"/>
  <c r="GL24" i="15"/>
  <c r="GK24" i="15"/>
  <c r="GJ24" i="15"/>
  <c r="GS23" i="15"/>
  <c r="GR23" i="15"/>
  <c r="GQ23" i="15"/>
  <c r="GP23" i="15"/>
  <c r="GO23" i="15"/>
  <c r="GN23" i="15"/>
  <c r="GM23" i="15"/>
  <c r="GL23" i="15"/>
  <c r="GK23" i="15"/>
  <c r="GJ23" i="15"/>
  <c r="GS22" i="15"/>
  <c r="GR22" i="15"/>
  <c r="GQ22" i="15"/>
  <c r="GP22" i="15"/>
  <c r="GO22" i="15"/>
  <c r="GN22" i="15"/>
  <c r="GM22" i="15"/>
  <c r="GL22" i="15"/>
  <c r="GK22" i="15"/>
  <c r="GJ22" i="15"/>
  <c r="GS21" i="15"/>
  <c r="GR21" i="15"/>
  <c r="GQ21" i="15"/>
  <c r="GP21" i="15"/>
  <c r="GO21" i="15"/>
  <c r="GN21" i="15"/>
  <c r="GM21" i="15"/>
  <c r="GL21" i="15"/>
  <c r="GK21" i="15"/>
  <c r="GJ21" i="15"/>
  <c r="GS20" i="15"/>
  <c r="GR20" i="15"/>
  <c r="GQ20" i="15"/>
  <c r="GP20" i="15"/>
  <c r="GO20" i="15"/>
  <c r="GN20" i="15"/>
  <c r="GM20" i="15"/>
  <c r="GL20" i="15"/>
  <c r="GK20" i="15"/>
  <c r="GJ20" i="15"/>
  <c r="GS19" i="15"/>
  <c r="GR19" i="15"/>
  <c r="GQ19" i="15"/>
  <c r="GP19" i="15"/>
  <c r="GO19" i="15"/>
  <c r="GN19" i="15"/>
  <c r="GM19" i="15"/>
  <c r="GL19" i="15"/>
  <c r="GK19" i="15"/>
  <c r="GJ19" i="15"/>
  <c r="GS18" i="15"/>
  <c r="GR18" i="15"/>
  <c r="GQ18" i="15"/>
  <c r="GP18" i="15"/>
  <c r="GO18" i="15"/>
  <c r="GN18" i="15"/>
  <c r="GM18" i="15"/>
  <c r="GL18" i="15"/>
  <c r="GK18" i="15"/>
  <c r="GJ18" i="15"/>
  <c r="GS17" i="15"/>
  <c r="GR17" i="15"/>
  <c r="GQ17" i="15"/>
  <c r="GP17" i="15"/>
  <c r="GO17" i="15"/>
  <c r="GN17" i="15"/>
  <c r="GM17" i="15"/>
  <c r="GL17" i="15"/>
  <c r="GK17" i="15"/>
  <c r="GJ17" i="15"/>
  <c r="GP14" i="15"/>
  <c r="GO14" i="15"/>
  <c r="GN14" i="15"/>
  <c r="GM14" i="15"/>
  <c r="GJ14" i="15"/>
  <c r="GJ3" i="15"/>
  <c r="GR2" i="15"/>
  <c r="GN2" i="15"/>
  <c r="GM2" i="15"/>
  <c r="GJ2" i="15"/>
  <c r="GS1" i="15"/>
  <c r="GS2" i="15" s="1"/>
  <c r="GR1" i="15"/>
  <c r="GQ1" i="15"/>
  <c r="GQ2" i="15" s="1"/>
  <c r="GP1" i="15"/>
  <c r="GP2" i="15" s="1"/>
  <c r="GO1" i="15"/>
  <c r="GO2" i="15" s="1"/>
  <c r="GN1" i="15"/>
  <c r="GM1" i="15"/>
  <c r="GL1" i="15"/>
  <c r="GL2" i="15" s="1"/>
  <c r="GK1" i="15"/>
  <c r="GK2" i="15" s="1"/>
  <c r="GJ1" i="15"/>
  <c r="GI25" i="15"/>
  <c r="GH25" i="15"/>
  <c r="GG25" i="15"/>
  <c r="GF25" i="15"/>
  <c r="GE25" i="15"/>
  <c r="GD25" i="15"/>
  <c r="GC25" i="15"/>
  <c r="GB25" i="15"/>
  <c r="GA25" i="15"/>
  <c r="FZ25" i="15"/>
  <c r="GI24" i="15"/>
  <c r="GH24" i="15"/>
  <c r="GG24" i="15"/>
  <c r="GF24" i="15"/>
  <c r="GE24" i="15"/>
  <c r="GD24" i="15"/>
  <c r="GC24" i="15"/>
  <c r="GB24" i="15"/>
  <c r="GA24" i="15"/>
  <c r="FZ24" i="15"/>
  <c r="GI23" i="15"/>
  <c r="GH23" i="15"/>
  <c r="GG23" i="15"/>
  <c r="GF23" i="15"/>
  <c r="GE23" i="15"/>
  <c r="GD23" i="15"/>
  <c r="GC23" i="15"/>
  <c r="GB23" i="15"/>
  <c r="GA23" i="15"/>
  <c r="FZ23" i="15"/>
  <c r="GI22" i="15"/>
  <c r="GH22" i="15"/>
  <c r="GG22" i="15"/>
  <c r="GF22" i="15"/>
  <c r="GE22" i="15"/>
  <c r="GD22" i="15"/>
  <c r="GC22" i="15"/>
  <c r="GB22" i="15"/>
  <c r="GA22" i="15"/>
  <c r="FZ22" i="15"/>
  <c r="GI21" i="15"/>
  <c r="GH21" i="15"/>
  <c r="GG21" i="15"/>
  <c r="GF21" i="15"/>
  <c r="GE21" i="15"/>
  <c r="GD21" i="15"/>
  <c r="GC21" i="15"/>
  <c r="GB21" i="15"/>
  <c r="GA21" i="15"/>
  <c r="FZ21" i="15"/>
  <c r="GI20" i="15"/>
  <c r="GH20" i="15"/>
  <c r="GG20" i="15"/>
  <c r="GF20" i="15"/>
  <c r="GE20" i="15"/>
  <c r="GD20" i="15"/>
  <c r="GC20" i="15"/>
  <c r="GB20" i="15"/>
  <c r="GA20" i="15"/>
  <c r="FZ20" i="15"/>
  <c r="GI19" i="15"/>
  <c r="GH19" i="15"/>
  <c r="GG19" i="15"/>
  <c r="GF19" i="15"/>
  <c r="GE19" i="15"/>
  <c r="GD19" i="15"/>
  <c r="GC19" i="15"/>
  <c r="GB19" i="15"/>
  <c r="GA19" i="15"/>
  <c r="FZ19" i="15"/>
  <c r="GI18" i="15"/>
  <c r="GH18" i="15"/>
  <c r="GG18" i="15"/>
  <c r="GF18" i="15"/>
  <c r="GE18" i="15"/>
  <c r="GD18" i="15"/>
  <c r="GC18" i="15"/>
  <c r="GB18" i="15"/>
  <c r="GA18" i="15"/>
  <c r="FZ18" i="15"/>
  <c r="GI17" i="15"/>
  <c r="GH17" i="15"/>
  <c r="GG17" i="15"/>
  <c r="GF17" i="15"/>
  <c r="GE17" i="15"/>
  <c r="GD17" i="15"/>
  <c r="GC17" i="15"/>
  <c r="GB17" i="15"/>
  <c r="GA17" i="15"/>
  <c r="FZ17" i="15"/>
  <c r="GF14" i="15"/>
  <c r="GE14" i="15"/>
  <c r="GD14" i="15"/>
  <c r="GC14" i="15"/>
  <c r="FZ14" i="15"/>
  <c r="FZ3" i="15"/>
  <c r="GI2" i="15"/>
  <c r="GF2" i="15"/>
  <c r="GB2" i="15"/>
  <c r="GA2" i="15"/>
  <c r="GI1" i="15"/>
  <c r="GH1" i="15"/>
  <c r="GH2" i="15" s="1"/>
  <c r="GG1" i="15"/>
  <c r="GG2" i="15" s="1"/>
  <c r="GF1" i="15"/>
  <c r="GE1" i="15"/>
  <c r="GE2" i="15" s="1"/>
  <c r="GD1" i="15"/>
  <c r="GD2" i="15" s="1"/>
  <c r="GC1" i="15"/>
  <c r="GC2" i="15" s="1"/>
  <c r="GB1" i="15"/>
  <c r="GA1" i="15"/>
  <c r="FZ1" i="15"/>
  <c r="FZ2" i="15" s="1"/>
  <c r="FY25" i="15"/>
  <c r="FX25" i="15"/>
  <c r="FW25" i="15"/>
  <c r="FV25" i="15"/>
  <c r="FU25" i="15"/>
  <c r="FT25" i="15"/>
  <c r="FS25" i="15"/>
  <c r="FR25" i="15"/>
  <c r="FQ25" i="15"/>
  <c r="FP25" i="15"/>
  <c r="FY24" i="15"/>
  <c r="FX24" i="15"/>
  <c r="FW24" i="15"/>
  <c r="FV24" i="15"/>
  <c r="FU24" i="15"/>
  <c r="FT24" i="15"/>
  <c r="FS24" i="15"/>
  <c r="FR24" i="15"/>
  <c r="FQ24" i="15"/>
  <c r="FP24" i="15"/>
  <c r="FY23" i="15"/>
  <c r="FX23" i="15"/>
  <c r="FW23" i="15"/>
  <c r="FV23" i="15"/>
  <c r="FU23" i="15"/>
  <c r="FT23" i="15"/>
  <c r="FS23" i="15"/>
  <c r="FR23" i="15"/>
  <c r="FQ23" i="15"/>
  <c r="FP23" i="15"/>
  <c r="FY22" i="15"/>
  <c r="FX22" i="15"/>
  <c r="FW22" i="15"/>
  <c r="FV22" i="15"/>
  <c r="FU22" i="15"/>
  <c r="FT22" i="15"/>
  <c r="FS22" i="15"/>
  <c r="FR22" i="15"/>
  <c r="FQ22" i="15"/>
  <c r="FP22" i="15"/>
  <c r="FY21" i="15"/>
  <c r="FX21" i="15"/>
  <c r="FW21" i="15"/>
  <c r="FV21" i="15"/>
  <c r="FU21" i="15"/>
  <c r="FT21" i="15"/>
  <c r="FS21" i="15"/>
  <c r="FR21" i="15"/>
  <c r="FQ21" i="15"/>
  <c r="FP21" i="15"/>
  <c r="FY20" i="15"/>
  <c r="FX20" i="15"/>
  <c r="FW20" i="15"/>
  <c r="FV20" i="15"/>
  <c r="FU20" i="15"/>
  <c r="FT20" i="15"/>
  <c r="FS20" i="15"/>
  <c r="FR20" i="15"/>
  <c r="FQ20" i="15"/>
  <c r="FP20" i="15"/>
  <c r="FY19" i="15"/>
  <c r="FX19" i="15"/>
  <c r="FW19" i="15"/>
  <c r="FV19" i="15"/>
  <c r="FU19" i="15"/>
  <c r="FT19" i="15"/>
  <c r="FS19" i="15"/>
  <c r="FR19" i="15"/>
  <c r="FQ19" i="15"/>
  <c r="FP19" i="15"/>
  <c r="FY18" i="15"/>
  <c r="FX18" i="15"/>
  <c r="FW18" i="15"/>
  <c r="FV18" i="15"/>
  <c r="FU18" i="15"/>
  <c r="FT18" i="15"/>
  <c r="FS18" i="15"/>
  <c r="FR18" i="15"/>
  <c r="FQ18" i="15"/>
  <c r="FP18" i="15"/>
  <c r="FY17" i="15"/>
  <c r="FX17" i="15"/>
  <c r="FW17" i="15"/>
  <c r="FV17" i="15"/>
  <c r="FU17" i="15"/>
  <c r="FT17" i="15"/>
  <c r="FS17" i="15"/>
  <c r="FR17" i="15"/>
  <c r="FQ17" i="15"/>
  <c r="FP17" i="15"/>
  <c r="FV14" i="15"/>
  <c r="FU14" i="15"/>
  <c r="FT14" i="15"/>
  <c r="FS14" i="15"/>
  <c r="FP14" i="15"/>
  <c r="FP3" i="15"/>
  <c r="FX2" i="15"/>
  <c r="FT2" i="15"/>
  <c r="FS2" i="15"/>
  <c r="FP2" i="15"/>
  <c r="FY1" i="15"/>
  <c r="FY2" i="15" s="1"/>
  <c r="FX1" i="15"/>
  <c r="FW1" i="15"/>
  <c r="FW2" i="15" s="1"/>
  <c r="FV1" i="15"/>
  <c r="FV2" i="15" s="1"/>
  <c r="FU1" i="15"/>
  <c r="FU2" i="15" s="1"/>
  <c r="FT1" i="15"/>
  <c r="FS1" i="15"/>
  <c r="FR1" i="15"/>
  <c r="FR2" i="15" s="1"/>
  <c r="FQ1" i="15"/>
  <c r="FQ2" i="15" s="1"/>
  <c r="FP1" i="15"/>
  <c r="FO25" i="15"/>
  <c r="FN25" i="15"/>
  <c r="FM25" i="15"/>
  <c r="FL25" i="15"/>
  <c r="FK25" i="15"/>
  <c r="FJ25" i="15"/>
  <c r="FI25" i="15"/>
  <c r="FH25" i="15"/>
  <c r="FG25" i="15"/>
  <c r="FF25" i="15"/>
  <c r="FO24" i="15"/>
  <c r="FN24" i="15"/>
  <c r="FM24" i="15"/>
  <c r="FL24" i="15"/>
  <c r="FK24" i="15"/>
  <c r="FJ24" i="15"/>
  <c r="FI24" i="15"/>
  <c r="FH24" i="15"/>
  <c r="FG24" i="15"/>
  <c r="FF24" i="15"/>
  <c r="FO23" i="15"/>
  <c r="FN23" i="15"/>
  <c r="FM23" i="15"/>
  <c r="FL23" i="15"/>
  <c r="FK23" i="15"/>
  <c r="FJ23" i="15"/>
  <c r="FI23" i="15"/>
  <c r="FH23" i="15"/>
  <c r="FG23" i="15"/>
  <c r="FF23" i="15"/>
  <c r="FO22" i="15"/>
  <c r="FN22" i="15"/>
  <c r="FM22" i="15"/>
  <c r="FL22" i="15"/>
  <c r="FK22" i="15"/>
  <c r="FJ22" i="15"/>
  <c r="FI22" i="15"/>
  <c r="FH22" i="15"/>
  <c r="FG22" i="15"/>
  <c r="FF22" i="15"/>
  <c r="FO21" i="15"/>
  <c r="FN21" i="15"/>
  <c r="FM21" i="15"/>
  <c r="FL21" i="15"/>
  <c r="FK21" i="15"/>
  <c r="FJ21" i="15"/>
  <c r="FI21" i="15"/>
  <c r="FH21" i="15"/>
  <c r="FG21" i="15"/>
  <c r="FF21" i="15"/>
  <c r="FO20" i="15"/>
  <c r="FN20" i="15"/>
  <c r="FM20" i="15"/>
  <c r="FL20" i="15"/>
  <c r="FK20" i="15"/>
  <c r="FJ20" i="15"/>
  <c r="FI20" i="15"/>
  <c r="FH20" i="15"/>
  <c r="FG20" i="15"/>
  <c r="FF20" i="15"/>
  <c r="FO19" i="15"/>
  <c r="FN19" i="15"/>
  <c r="FM19" i="15"/>
  <c r="FL19" i="15"/>
  <c r="FK19" i="15"/>
  <c r="FJ19" i="15"/>
  <c r="FI19" i="15"/>
  <c r="FH19" i="15"/>
  <c r="FG19" i="15"/>
  <c r="FF19" i="15"/>
  <c r="FO18" i="15"/>
  <c r="FN18" i="15"/>
  <c r="FM18" i="15"/>
  <c r="FL18" i="15"/>
  <c r="FK18" i="15"/>
  <c r="FJ18" i="15"/>
  <c r="FI18" i="15"/>
  <c r="FH18" i="15"/>
  <c r="FG18" i="15"/>
  <c r="FF18" i="15"/>
  <c r="FO17" i="15"/>
  <c r="FN17" i="15"/>
  <c r="FM17" i="15"/>
  <c r="FL17" i="15"/>
  <c r="FK17" i="15"/>
  <c r="FJ17" i="15"/>
  <c r="FI17" i="15"/>
  <c r="FH17" i="15"/>
  <c r="FG17" i="15"/>
  <c r="FF17" i="15"/>
  <c r="FL14" i="15"/>
  <c r="FK14" i="15"/>
  <c r="FJ14" i="15"/>
  <c r="FI14" i="15"/>
  <c r="FF14" i="15"/>
  <c r="FF3" i="15"/>
  <c r="FO2" i="15"/>
  <c r="FN2" i="15"/>
  <c r="FJ2" i="15"/>
  <c r="FI2" i="15"/>
  <c r="FG2" i="15"/>
  <c r="FF2" i="15"/>
  <c r="FO1" i="15"/>
  <c r="FN1" i="15"/>
  <c r="FM1" i="15"/>
  <c r="FM2" i="15" s="1"/>
  <c r="FL1" i="15"/>
  <c r="FL2" i="15" s="1"/>
  <c r="FK1" i="15"/>
  <c r="FK2" i="15" s="1"/>
  <c r="FJ1" i="15"/>
  <c r="FI1" i="15"/>
  <c r="FH1" i="15"/>
  <c r="FH2" i="15" s="1"/>
  <c r="FG1" i="15"/>
  <c r="FF1" i="15"/>
  <c r="FE25" i="15"/>
  <c r="FD25" i="15"/>
  <c r="FC25" i="15"/>
  <c r="FB25" i="15"/>
  <c r="FA25" i="15"/>
  <c r="EZ25" i="15"/>
  <c r="EY25" i="15"/>
  <c r="EX25" i="15"/>
  <c r="EW25" i="15"/>
  <c r="EV25" i="15"/>
  <c r="FE24" i="15"/>
  <c r="FD24" i="15"/>
  <c r="FC24" i="15"/>
  <c r="FB24" i="15"/>
  <c r="FA24" i="15"/>
  <c r="EZ24" i="15"/>
  <c r="EY24" i="15"/>
  <c r="EX24" i="15"/>
  <c r="EW24" i="15"/>
  <c r="EV24" i="15"/>
  <c r="FE23" i="15"/>
  <c r="FD23" i="15"/>
  <c r="FC23" i="15"/>
  <c r="FB23" i="15"/>
  <c r="FA23" i="15"/>
  <c r="EZ23" i="15"/>
  <c r="EY23" i="15"/>
  <c r="EX23" i="15"/>
  <c r="EW23" i="15"/>
  <c r="EV23" i="15"/>
  <c r="FE22" i="15"/>
  <c r="FD22" i="15"/>
  <c r="FC22" i="15"/>
  <c r="FB22" i="15"/>
  <c r="FA22" i="15"/>
  <c r="EZ22" i="15"/>
  <c r="EY22" i="15"/>
  <c r="EX22" i="15"/>
  <c r="EW22" i="15"/>
  <c r="EV22" i="15"/>
  <c r="FE21" i="15"/>
  <c r="FD21" i="15"/>
  <c r="FC21" i="15"/>
  <c r="FB21" i="15"/>
  <c r="FA21" i="15"/>
  <c r="EZ21" i="15"/>
  <c r="EY21" i="15"/>
  <c r="EX21" i="15"/>
  <c r="EW21" i="15"/>
  <c r="EV21" i="15"/>
  <c r="FE20" i="15"/>
  <c r="FD20" i="15"/>
  <c r="FC20" i="15"/>
  <c r="FB20" i="15"/>
  <c r="FA20" i="15"/>
  <c r="EZ20" i="15"/>
  <c r="EY20" i="15"/>
  <c r="EX20" i="15"/>
  <c r="EW20" i="15"/>
  <c r="EV20" i="15"/>
  <c r="FE19" i="15"/>
  <c r="FD19" i="15"/>
  <c r="FC19" i="15"/>
  <c r="FB19" i="15"/>
  <c r="FA19" i="15"/>
  <c r="EZ19" i="15"/>
  <c r="EY19" i="15"/>
  <c r="EX19" i="15"/>
  <c r="EW19" i="15"/>
  <c r="EV19" i="15"/>
  <c r="FE18" i="15"/>
  <c r="FD18" i="15"/>
  <c r="FC18" i="15"/>
  <c r="FB18" i="15"/>
  <c r="FA18" i="15"/>
  <c r="EZ18" i="15"/>
  <c r="EY18" i="15"/>
  <c r="EX18" i="15"/>
  <c r="EW18" i="15"/>
  <c r="EV18" i="15"/>
  <c r="FE17" i="15"/>
  <c r="FD17" i="15"/>
  <c r="FC17" i="15"/>
  <c r="FB17" i="15"/>
  <c r="FA17" i="15"/>
  <c r="EZ17" i="15"/>
  <c r="EY17" i="15"/>
  <c r="EX17" i="15"/>
  <c r="EW17" i="15"/>
  <c r="EV17" i="15"/>
  <c r="FB14" i="15"/>
  <c r="FA14" i="15"/>
  <c r="EZ14" i="15"/>
  <c r="EY14" i="15"/>
  <c r="EV14" i="15"/>
  <c r="EV3" i="15"/>
  <c r="FD2" i="15"/>
  <c r="EZ2" i="15"/>
  <c r="EY2" i="15"/>
  <c r="EX2" i="15"/>
  <c r="EV2" i="15"/>
  <c r="FE1" i="15"/>
  <c r="FE2" i="15" s="1"/>
  <c r="FD1" i="15"/>
  <c r="FC1" i="15"/>
  <c r="FC2" i="15" s="1"/>
  <c r="FB1" i="15"/>
  <c r="FB2" i="15" s="1"/>
  <c r="FA1" i="15"/>
  <c r="FA2" i="15" s="1"/>
  <c r="EZ1" i="15"/>
  <c r="EY1" i="15"/>
  <c r="EX1" i="15"/>
  <c r="EW1" i="15"/>
  <c r="EW2" i="15" s="1"/>
  <c r="EV1" i="15"/>
  <c r="EU25" i="15"/>
  <c r="ET25" i="15"/>
  <c r="ES25" i="15"/>
  <c r="ER25" i="15"/>
  <c r="EQ25" i="15"/>
  <c r="EP25" i="15"/>
  <c r="EO25" i="15"/>
  <c r="EN25" i="15"/>
  <c r="EM25" i="15"/>
  <c r="EL25" i="15"/>
  <c r="EU24" i="15"/>
  <c r="ET24" i="15"/>
  <c r="ES24" i="15"/>
  <c r="ER24" i="15"/>
  <c r="EQ24" i="15"/>
  <c r="EP24" i="15"/>
  <c r="EO24" i="15"/>
  <c r="EN24" i="15"/>
  <c r="EM24" i="15"/>
  <c r="EL24" i="15"/>
  <c r="EU23" i="15"/>
  <c r="ET23" i="15"/>
  <c r="ES23" i="15"/>
  <c r="ER23" i="15"/>
  <c r="EQ23" i="15"/>
  <c r="EP23" i="15"/>
  <c r="EO23" i="15"/>
  <c r="EN23" i="15"/>
  <c r="EM23" i="15"/>
  <c r="EL23" i="15"/>
  <c r="EU22" i="15"/>
  <c r="ET22" i="15"/>
  <c r="ES22" i="15"/>
  <c r="ER22" i="15"/>
  <c r="EQ22" i="15"/>
  <c r="EP22" i="15"/>
  <c r="EO22" i="15"/>
  <c r="EN22" i="15"/>
  <c r="EM22" i="15"/>
  <c r="EL22" i="15"/>
  <c r="EU21" i="15"/>
  <c r="ET21" i="15"/>
  <c r="ES21" i="15"/>
  <c r="ER21" i="15"/>
  <c r="EQ21" i="15"/>
  <c r="EP21" i="15"/>
  <c r="EO21" i="15"/>
  <c r="EN21" i="15"/>
  <c r="EM21" i="15"/>
  <c r="EL21" i="15"/>
  <c r="EU20" i="15"/>
  <c r="ET20" i="15"/>
  <c r="ES20" i="15"/>
  <c r="ER20" i="15"/>
  <c r="EQ20" i="15"/>
  <c r="EP20" i="15"/>
  <c r="EO20" i="15"/>
  <c r="EN20" i="15"/>
  <c r="EM20" i="15"/>
  <c r="EL20" i="15"/>
  <c r="EU19" i="15"/>
  <c r="ET19" i="15"/>
  <c r="ES19" i="15"/>
  <c r="ER19" i="15"/>
  <c r="EQ19" i="15"/>
  <c r="EP19" i="15"/>
  <c r="EO19" i="15"/>
  <c r="EN19" i="15"/>
  <c r="EM19" i="15"/>
  <c r="EL19" i="15"/>
  <c r="EU18" i="15"/>
  <c r="ET18" i="15"/>
  <c r="ES18" i="15"/>
  <c r="ER18" i="15"/>
  <c r="EQ18" i="15"/>
  <c r="EP18" i="15"/>
  <c r="EO18" i="15"/>
  <c r="EN18" i="15"/>
  <c r="EM18" i="15"/>
  <c r="EL18" i="15"/>
  <c r="EU17" i="15"/>
  <c r="ET17" i="15"/>
  <c r="ES17" i="15"/>
  <c r="ER17" i="15"/>
  <c r="EQ17" i="15"/>
  <c r="EP17" i="15"/>
  <c r="EO17" i="15"/>
  <c r="EN17" i="15"/>
  <c r="EM17" i="15"/>
  <c r="EL17" i="15"/>
  <c r="ER14" i="15"/>
  <c r="EQ14" i="15"/>
  <c r="EP14" i="15"/>
  <c r="EO14" i="15"/>
  <c r="EL14" i="15"/>
  <c r="EL3" i="15"/>
  <c r="ET2" i="15"/>
  <c r="EO2" i="15"/>
  <c r="EL2" i="15"/>
  <c r="EU1" i="15"/>
  <c r="EU2" i="15" s="1"/>
  <c r="ET1" i="15"/>
  <c r="ES1" i="15"/>
  <c r="ES2" i="15" s="1"/>
  <c r="ER1" i="15"/>
  <c r="ER2" i="15" s="1"/>
  <c r="EQ1" i="15"/>
  <c r="EQ2" i="15" s="1"/>
  <c r="EP1" i="15"/>
  <c r="EP2" i="15" s="1"/>
  <c r="EO1" i="15"/>
  <c r="EN1" i="15"/>
  <c r="EN2" i="15" s="1"/>
  <c r="EM1" i="15"/>
  <c r="EM2" i="15" s="1"/>
  <c r="EL1" i="15"/>
  <c r="MA31" i="21"/>
  <c r="EK25" i="15"/>
  <c r="EJ25" i="15"/>
  <c r="EI25" i="15"/>
  <c r="EH25" i="15"/>
  <c r="EG25" i="15"/>
  <c r="EF25" i="15"/>
  <c r="EE25" i="15"/>
  <c r="ED25" i="15"/>
  <c r="EC25" i="15"/>
  <c r="EB25" i="15"/>
  <c r="EK24" i="15"/>
  <c r="EJ24" i="15"/>
  <c r="EI24" i="15"/>
  <c r="EH24" i="15"/>
  <c r="EG24" i="15"/>
  <c r="EF24" i="15"/>
  <c r="EE24" i="15"/>
  <c r="ED24" i="15"/>
  <c r="EC24" i="15"/>
  <c r="EB24" i="15"/>
  <c r="EK23" i="15"/>
  <c r="EJ23" i="15"/>
  <c r="EI23" i="15"/>
  <c r="EH23" i="15"/>
  <c r="EG23" i="15"/>
  <c r="EF23" i="15"/>
  <c r="EE23" i="15"/>
  <c r="ED23" i="15"/>
  <c r="EC23" i="15"/>
  <c r="EB23" i="15"/>
  <c r="EK22" i="15"/>
  <c r="EJ22" i="15"/>
  <c r="EI22" i="15"/>
  <c r="EH22" i="15"/>
  <c r="EG22" i="15"/>
  <c r="EF22" i="15"/>
  <c r="EE22" i="15"/>
  <c r="ED22" i="15"/>
  <c r="EC22" i="15"/>
  <c r="EB22" i="15"/>
  <c r="EK21" i="15"/>
  <c r="EJ21" i="15"/>
  <c r="EI21" i="15"/>
  <c r="EH21" i="15"/>
  <c r="EG21" i="15"/>
  <c r="EF21" i="15"/>
  <c r="EE21" i="15"/>
  <c r="ED21" i="15"/>
  <c r="EC21" i="15"/>
  <c r="EB21" i="15"/>
  <c r="EK20" i="15"/>
  <c r="EJ20" i="15"/>
  <c r="EI20" i="15"/>
  <c r="EH20" i="15"/>
  <c r="EG20" i="15"/>
  <c r="EF20" i="15"/>
  <c r="EE20" i="15"/>
  <c r="ED20" i="15"/>
  <c r="EC20" i="15"/>
  <c r="EB20" i="15"/>
  <c r="EK19" i="15"/>
  <c r="EJ19" i="15"/>
  <c r="EI19" i="15"/>
  <c r="EH19" i="15"/>
  <c r="EG19" i="15"/>
  <c r="EF19" i="15"/>
  <c r="EE19" i="15"/>
  <c r="ED19" i="15"/>
  <c r="EC19" i="15"/>
  <c r="EB19" i="15"/>
  <c r="EK18" i="15"/>
  <c r="EJ18" i="15"/>
  <c r="EI18" i="15"/>
  <c r="EH18" i="15"/>
  <c r="EG18" i="15"/>
  <c r="EF18" i="15"/>
  <c r="EE18" i="15"/>
  <c r="ED18" i="15"/>
  <c r="EC18" i="15"/>
  <c r="EB18" i="15"/>
  <c r="EK17" i="15"/>
  <c r="EJ17" i="15"/>
  <c r="EI17" i="15"/>
  <c r="EH17" i="15"/>
  <c r="EG17" i="15"/>
  <c r="EF17" i="15"/>
  <c r="EE17" i="15"/>
  <c r="ED17" i="15"/>
  <c r="EC17" i="15"/>
  <c r="EB17" i="15"/>
  <c r="EH14" i="15"/>
  <c r="EG14" i="15"/>
  <c r="EF14" i="15"/>
  <c r="EE14" i="15"/>
  <c r="EB14" i="15"/>
  <c r="EB3" i="15"/>
  <c r="EG2" i="15"/>
  <c r="EF2" i="15"/>
  <c r="EE2" i="15"/>
  <c r="ED2" i="15"/>
  <c r="EK1" i="15"/>
  <c r="EK2" i="15" s="1"/>
  <c r="EJ1" i="15"/>
  <c r="EJ2" i="15" s="1"/>
  <c r="EI1" i="15"/>
  <c r="EI2" i="15" s="1"/>
  <c r="EH1" i="15"/>
  <c r="EH2" i="15" s="1"/>
  <c r="EG1" i="15"/>
  <c r="EF1" i="15"/>
  <c r="EE1" i="15"/>
  <c r="ED1" i="15"/>
  <c r="EC1" i="15"/>
  <c r="EC2" i="15" s="1"/>
  <c r="EB1" i="15"/>
  <c r="EB2" i="15" s="1"/>
  <c r="EA25" i="15"/>
  <c r="DZ25" i="15"/>
  <c r="DY25" i="15"/>
  <c r="DX25" i="15"/>
  <c r="DW25" i="15"/>
  <c r="DV25" i="15"/>
  <c r="DU25" i="15"/>
  <c r="DT25" i="15"/>
  <c r="DS25" i="15"/>
  <c r="DR25" i="15"/>
  <c r="EA24" i="15"/>
  <c r="DZ24" i="15"/>
  <c r="DY24" i="15"/>
  <c r="DX24" i="15"/>
  <c r="DW24" i="15"/>
  <c r="DV24" i="15"/>
  <c r="DU24" i="15"/>
  <c r="DT24" i="15"/>
  <c r="DS24" i="15"/>
  <c r="DR24" i="15"/>
  <c r="EA23" i="15"/>
  <c r="DZ23" i="15"/>
  <c r="DY23" i="15"/>
  <c r="DX23" i="15"/>
  <c r="DW23" i="15"/>
  <c r="DV23" i="15"/>
  <c r="DU23" i="15"/>
  <c r="DT23" i="15"/>
  <c r="DS23" i="15"/>
  <c r="DR23" i="15"/>
  <c r="EA22" i="15"/>
  <c r="DZ22" i="15"/>
  <c r="DY22" i="15"/>
  <c r="DX22" i="15"/>
  <c r="DW22" i="15"/>
  <c r="DV22" i="15"/>
  <c r="DU22" i="15"/>
  <c r="DT22" i="15"/>
  <c r="DS22" i="15"/>
  <c r="DR22" i="15"/>
  <c r="EA21" i="15"/>
  <c r="DZ21" i="15"/>
  <c r="DY21" i="15"/>
  <c r="DX21" i="15"/>
  <c r="DW21" i="15"/>
  <c r="DV21" i="15"/>
  <c r="DU21" i="15"/>
  <c r="DT21" i="15"/>
  <c r="DS21" i="15"/>
  <c r="DR21" i="15"/>
  <c r="EA20" i="15"/>
  <c r="DZ20" i="15"/>
  <c r="DY20" i="15"/>
  <c r="DX20" i="15"/>
  <c r="DW20" i="15"/>
  <c r="DV20" i="15"/>
  <c r="DU20" i="15"/>
  <c r="DT20" i="15"/>
  <c r="DS20" i="15"/>
  <c r="DR20" i="15"/>
  <c r="EA19" i="15"/>
  <c r="DZ19" i="15"/>
  <c r="DY19" i="15"/>
  <c r="DX19" i="15"/>
  <c r="DW19" i="15"/>
  <c r="DV19" i="15"/>
  <c r="DU19" i="15"/>
  <c r="DT19" i="15"/>
  <c r="DS19" i="15"/>
  <c r="DR19" i="15"/>
  <c r="EA18" i="15"/>
  <c r="DZ18" i="15"/>
  <c r="DY18" i="15"/>
  <c r="DX18" i="15"/>
  <c r="DW18" i="15"/>
  <c r="DV18" i="15"/>
  <c r="DU18" i="15"/>
  <c r="DT18" i="15"/>
  <c r="DS18" i="15"/>
  <c r="DR18" i="15"/>
  <c r="EA17" i="15"/>
  <c r="DZ17" i="15"/>
  <c r="DY17" i="15"/>
  <c r="DX17" i="15"/>
  <c r="DW17" i="15"/>
  <c r="DV17" i="15"/>
  <c r="DU17" i="15"/>
  <c r="DT17" i="15"/>
  <c r="DS17" i="15"/>
  <c r="DR17" i="15"/>
  <c r="DX14" i="15"/>
  <c r="DW14" i="15"/>
  <c r="DV14" i="15"/>
  <c r="DU14" i="15"/>
  <c r="DR14" i="15"/>
  <c r="DR3" i="15"/>
  <c r="DV2" i="15"/>
  <c r="DU2" i="15"/>
  <c r="EA1" i="15"/>
  <c r="EA2" i="15" s="1"/>
  <c r="DZ1" i="15"/>
  <c r="DZ2" i="15" s="1"/>
  <c r="DY1" i="15"/>
  <c r="DY2" i="15" s="1"/>
  <c r="DX1" i="15"/>
  <c r="DX2" i="15" s="1"/>
  <c r="DW1" i="15"/>
  <c r="DW2" i="15" s="1"/>
  <c r="DV1" i="15"/>
  <c r="DU1" i="15"/>
  <c r="DT1" i="15"/>
  <c r="DT2" i="15" s="1"/>
  <c r="DS1" i="15"/>
  <c r="DS2" i="15" s="1"/>
  <c r="DR1" i="15"/>
  <c r="DR2" i="15" s="1"/>
  <c r="DQ25" i="15"/>
  <c r="DP25" i="15"/>
  <c r="DO25" i="15"/>
  <c r="DN25" i="15"/>
  <c r="DM25" i="15"/>
  <c r="DL25" i="15"/>
  <c r="DK25" i="15"/>
  <c r="DJ25" i="15"/>
  <c r="DI25" i="15"/>
  <c r="DH25" i="15"/>
  <c r="DQ24" i="15"/>
  <c r="DP24" i="15"/>
  <c r="DO24" i="15"/>
  <c r="DN24" i="15"/>
  <c r="DM24" i="15"/>
  <c r="DL24" i="15"/>
  <c r="DK24" i="15"/>
  <c r="DJ24" i="15"/>
  <c r="DI24" i="15"/>
  <c r="DH24" i="15"/>
  <c r="DQ23" i="15"/>
  <c r="DP23" i="15"/>
  <c r="DO23" i="15"/>
  <c r="DN23" i="15"/>
  <c r="DM23" i="15"/>
  <c r="DL23" i="15"/>
  <c r="DK23" i="15"/>
  <c r="DJ23" i="15"/>
  <c r="DI23" i="15"/>
  <c r="DH23" i="15"/>
  <c r="DQ22" i="15"/>
  <c r="DP22" i="15"/>
  <c r="DO22" i="15"/>
  <c r="DN22" i="15"/>
  <c r="DM22" i="15"/>
  <c r="DL22" i="15"/>
  <c r="DK22" i="15"/>
  <c r="DJ22" i="15"/>
  <c r="DI22" i="15"/>
  <c r="DH22" i="15"/>
  <c r="DQ21" i="15"/>
  <c r="DP21" i="15"/>
  <c r="DO21" i="15"/>
  <c r="DN21" i="15"/>
  <c r="DM21" i="15"/>
  <c r="DL21" i="15"/>
  <c r="DK21" i="15"/>
  <c r="DJ21" i="15"/>
  <c r="DI21" i="15"/>
  <c r="DH21" i="15"/>
  <c r="DQ20" i="15"/>
  <c r="DP20" i="15"/>
  <c r="DO20" i="15"/>
  <c r="DN20" i="15"/>
  <c r="DM20" i="15"/>
  <c r="DL20" i="15"/>
  <c r="DK20" i="15"/>
  <c r="DJ20" i="15"/>
  <c r="DI20" i="15"/>
  <c r="DH20" i="15"/>
  <c r="DQ19" i="15"/>
  <c r="DP19" i="15"/>
  <c r="DO19" i="15"/>
  <c r="DN19" i="15"/>
  <c r="DM19" i="15"/>
  <c r="DL19" i="15"/>
  <c r="DK19" i="15"/>
  <c r="DJ19" i="15"/>
  <c r="DI19" i="15"/>
  <c r="DH19" i="15"/>
  <c r="DQ18" i="15"/>
  <c r="DP18" i="15"/>
  <c r="DO18" i="15"/>
  <c r="DN18" i="15"/>
  <c r="DM18" i="15"/>
  <c r="DL18" i="15"/>
  <c r="DK18" i="15"/>
  <c r="DJ18" i="15"/>
  <c r="DI18" i="15"/>
  <c r="DH18" i="15"/>
  <c r="DQ17" i="15"/>
  <c r="DP17" i="15"/>
  <c r="DO17" i="15"/>
  <c r="DN17" i="15"/>
  <c r="DM17" i="15"/>
  <c r="DL17" i="15"/>
  <c r="DK17" i="15"/>
  <c r="DJ17" i="15"/>
  <c r="DI17" i="15"/>
  <c r="DH17" i="15"/>
  <c r="DN14" i="15"/>
  <c r="DM14" i="15"/>
  <c r="DL14" i="15"/>
  <c r="DK14" i="15"/>
  <c r="DH14" i="15"/>
  <c r="DH3" i="15"/>
  <c r="DP2" i="15"/>
  <c r="DO2" i="15"/>
  <c r="DM2" i="15"/>
  <c r="DL2" i="15"/>
  <c r="DK2" i="15"/>
  <c r="DH2" i="15"/>
  <c r="DQ1" i="15"/>
  <c r="DQ2" i="15" s="1"/>
  <c r="DP1" i="15"/>
  <c r="DO1" i="15"/>
  <c r="DN1" i="15"/>
  <c r="DN2" i="15" s="1"/>
  <c r="DM1" i="15"/>
  <c r="DL1" i="15"/>
  <c r="DK1" i="15"/>
  <c r="DJ1" i="15"/>
  <c r="DJ2" i="15" s="1"/>
  <c r="DI1" i="15"/>
  <c r="DI2" i="15" s="1"/>
  <c r="DH1" i="15"/>
  <c r="DG25" i="15"/>
  <c r="DF25" i="15"/>
  <c r="DE25" i="15"/>
  <c r="DD25" i="15"/>
  <c r="DC25" i="15"/>
  <c r="DB25" i="15"/>
  <c r="DA25" i="15"/>
  <c r="CZ25" i="15"/>
  <c r="CY25" i="15"/>
  <c r="CX25" i="15"/>
  <c r="DG24" i="15"/>
  <c r="DF24" i="15"/>
  <c r="DE24" i="15"/>
  <c r="DD24" i="15"/>
  <c r="DC24" i="15"/>
  <c r="DB24" i="15"/>
  <c r="DA24" i="15"/>
  <c r="CZ24" i="15"/>
  <c r="CY24" i="15"/>
  <c r="CX24" i="15"/>
  <c r="DG23" i="15"/>
  <c r="DF23" i="15"/>
  <c r="DE23" i="15"/>
  <c r="DD23" i="15"/>
  <c r="DC23" i="15"/>
  <c r="DB23" i="15"/>
  <c r="DA23" i="15"/>
  <c r="CZ23" i="15"/>
  <c r="CY23" i="15"/>
  <c r="CX23" i="15"/>
  <c r="DG22" i="15"/>
  <c r="DF22" i="15"/>
  <c r="DE22" i="15"/>
  <c r="DD22" i="15"/>
  <c r="DC22" i="15"/>
  <c r="DB22" i="15"/>
  <c r="DA22" i="15"/>
  <c r="CZ22" i="15"/>
  <c r="CY22" i="15"/>
  <c r="CX22" i="15"/>
  <c r="DG21" i="15"/>
  <c r="DF21" i="15"/>
  <c r="DE21" i="15"/>
  <c r="DD21" i="15"/>
  <c r="DC21" i="15"/>
  <c r="DB21" i="15"/>
  <c r="DA21" i="15"/>
  <c r="CZ21" i="15"/>
  <c r="CY21" i="15"/>
  <c r="CX21" i="15"/>
  <c r="DG20" i="15"/>
  <c r="DF20" i="15"/>
  <c r="DE20" i="15"/>
  <c r="DD20" i="15"/>
  <c r="DC20" i="15"/>
  <c r="DB20" i="15"/>
  <c r="DA20" i="15"/>
  <c r="CZ20" i="15"/>
  <c r="CY20" i="15"/>
  <c r="CX20" i="15"/>
  <c r="DG19" i="15"/>
  <c r="DF19" i="15"/>
  <c r="DE19" i="15"/>
  <c r="DD19" i="15"/>
  <c r="DC19" i="15"/>
  <c r="DB19" i="15"/>
  <c r="DA19" i="15"/>
  <c r="CZ19" i="15"/>
  <c r="CY19" i="15"/>
  <c r="CX19" i="15"/>
  <c r="DG18" i="15"/>
  <c r="DF18" i="15"/>
  <c r="DE18" i="15"/>
  <c r="DD18" i="15"/>
  <c r="DC18" i="15"/>
  <c r="DB18" i="15"/>
  <c r="DA18" i="15"/>
  <c r="CZ18" i="15"/>
  <c r="CY18" i="15"/>
  <c r="CX18" i="15"/>
  <c r="DG17" i="15"/>
  <c r="DF17" i="15"/>
  <c r="DE17" i="15"/>
  <c r="DD17" i="15"/>
  <c r="DC17" i="15"/>
  <c r="DB17" i="15"/>
  <c r="DA17" i="15"/>
  <c r="CZ17" i="15"/>
  <c r="CY17" i="15"/>
  <c r="CX17" i="15"/>
  <c r="DD14" i="15"/>
  <c r="DC14" i="15"/>
  <c r="DB14" i="15"/>
  <c r="DA14" i="15"/>
  <c r="CX14" i="15"/>
  <c r="CX3" i="15"/>
  <c r="DF2" i="15"/>
  <c r="DA2" i="15"/>
  <c r="CZ2" i="15"/>
  <c r="CX2" i="15"/>
  <c r="DG1" i="15"/>
  <c r="DG2" i="15" s="1"/>
  <c r="DF1" i="15"/>
  <c r="DE1" i="15"/>
  <c r="DE2" i="15" s="1"/>
  <c r="DD1" i="15"/>
  <c r="DD2" i="15" s="1"/>
  <c r="DC1" i="15"/>
  <c r="DC2" i="15" s="1"/>
  <c r="DB1" i="15"/>
  <c r="DB2" i="15" s="1"/>
  <c r="DA1" i="15"/>
  <c r="CZ1" i="15"/>
  <c r="CY1" i="15"/>
  <c r="CY2" i="15" s="1"/>
  <c r="CX1" i="15"/>
  <c r="CW25" i="15"/>
  <c r="CV25" i="15"/>
  <c r="CU25" i="15"/>
  <c r="CT25" i="15"/>
  <c r="CS25" i="15"/>
  <c r="CR25" i="15"/>
  <c r="CQ25" i="15"/>
  <c r="CP25" i="15"/>
  <c r="CO25" i="15"/>
  <c r="CN25" i="15"/>
  <c r="CW24" i="15"/>
  <c r="CV24" i="15"/>
  <c r="CU24" i="15"/>
  <c r="CT24" i="15"/>
  <c r="CS24" i="15"/>
  <c r="CR24" i="15"/>
  <c r="CQ24" i="15"/>
  <c r="CP24" i="15"/>
  <c r="CO24" i="15"/>
  <c r="CN24" i="15"/>
  <c r="CW23" i="15"/>
  <c r="CV23" i="15"/>
  <c r="CU23" i="15"/>
  <c r="CT23" i="15"/>
  <c r="CS23" i="15"/>
  <c r="CR23" i="15"/>
  <c r="CQ23" i="15"/>
  <c r="CP23" i="15"/>
  <c r="CO23" i="15"/>
  <c r="CN23" i="15"/>
  <c r="CW22" i="15"/>
  <c r="CV22" i="15"/>
  <c r="CU22" i="15"/>
  <c r="CT22" i="15"/>
  <c r="CS22" i="15"/>
  <c r="CR22" i="15"/>
  <c r="CQ22" i="15"/>
  <c r="CP22" i="15"/>
  <c r="CO22" i="15"/>
  <c r="CN22" i="15"/>
  <c r="CW21" i="15"/>
  <c r="CV21" i="15"/>
  <c r="CU21" i="15"/>
  <c r="CT21" i="15"/>
  <c r="CS21" i="15"/>
  <c r="CR21" i="15"/>
  <c r="CQ21" i="15"/>
  <c r="CP21" i="15"/>
  <c r="CO21" i="15"/>
  <c r="CN21" i="15"/>
  <c r="CW20" i="15"/>
  <c r="CV20" i="15"/>
  <c r="CU20" i="15"/>
  <c r="CT20" i="15"/>
  <c r="CS20" i="15"/>
  <c r="CR20" i="15"/>
  <c r="CQ20" i="15"/>
  <c r="CP20" i="15"/>
  <c r="CO20" i="15"/>
  <c r="CN20" i="15"/>
  <c r="CW19" i="15"/>
  <c r="CV19" i="15"/>
  <c r="CU19" i="15"/>
  <c r="CT19" i="15"/>
  <c r="CS19" i="15"/>
  <c r="CR19" i="15"/>
  <c r="CQ19" i="15"/>
  <c r="CP19" i="15"/>
  <c r="CO19" i="15"/>
  <c r="CN19" i="15"/>
  <c r="CW18" i="15"/>
  <c r="CV18" i="15"/>
  <c r="CU18" i="15"/>
  <c r="CT18" i="15"/>
  <c r="CS18" i="15"/>
  <c r="CR18" i="15"/>
  <c r="CQ18" i="15"/>
  <c r="CP18" i="15"/>
  <c r="CO18" i="15"/>
  <c r="CN18" i="15"/>
  <c r="CW17" i="15"/>
  <c r="CV17" i="15"/>
  <c r="CU17" i="15"/>
  <c r="CT17" i="15"/>
  <c r="CS17" i="15"/>
  <c r="CR17" i="15"/>
  <c r="CQ17" i="15"/>
  <c r="CP17" i="15"/>
  <c r="CO17" i="15"/>
  <c r="CN17" i="15"/>
  <c r="CT14" i="15"/>
  <c r="CS14" i="15"/>
  <c r="CR14" i="15"/>
  <c r="CQ14" i="15"/>
  <c r="CN14" i="15"/>
  <c r="CN3" i="15"/>
  <c r="CT2" i="15"/>
  <c r="CQ2" i="15"/>
  <c r="CP2" i="15"/>
  <c r="CW1" i="15"/>
  <c r="CW2" i="15" s="1"/>
  <c r="CV1" i="15"/>
  <c r="CV2" i="15" s="1"/>
  <c r="CU1" i="15"/>
  <c r="CU2" i="15" s="1"/>
  <c r="CT1" i="15"/>
  <c r="CS1" i="15"/>
  <c r="CS2" i="15" s="1"/>
  <c r="CR1" i="15"/>
  <c r="CR2" i="15" s="1"/>
  <c r="CQ1" i="15"/>
  <c r="CP1" i="15"/>
  <c r="CO1" i="15"/>
  <c r="CO2" i="15" s="1"/>
  <c r="CN1" i="15"/>
  <c r="CN2" i="15" s="1"/>
  <c r="CM25" i="15"/>
  <c r="CL25" i="15"/>
  <c r="CK25" i="15"/>
  <c r="CJ25" i="15"/>
  <c r="CI25" i="15"/>
  <c r="CH25" i="15"/>
  <c r="CG25" i="15"/>
  <c r="CF25" i="15"/>
  <c r="CE25" i="15"/>
  <c r="CD25" i="15"/>
  <c r="CM24" i="15"/>
  <c r="CL24" i="15"/>
  <c r="CK24" i="15"/>
  <c r="CJ24" i="15"/>
  <c r="CI24" i="15"/>
  <c r="CH24" i="15"/>
  <c r="CG24" i="15"/>
  <c r="CF24" i="15"/>
  <c r="CE24" i="15"/>
  <c r="CD24" i="15"/>
  <c r="CM23" i="15"/>
  <c r="CL23" i="15"/>
  <c r="CK23" i="15"/>
  <c r="CJ23" i="15"/>
  <c r="CI23" i="15"/>
  <c r="CH23" i="15"/>
  <c r="CG23" i="15"/>
  <c r="CF23" i="15"/>
  <c r="CE23" i="15"/>
  <c r="CD23" i="15"/>
  <c r="CM22" i="15"/>
  <c r="CL22" i="15"/>
  <c r="CK22" i="15"/>
  <c r="CJ22" i="15"/>
  <c r="CI22" i="15"/>
  <c r="CH22" i="15"/>
  <c r="CG22" i="15"/>
  <c r="CF22" i="15"/>
  <c r="CE22" i="15"/>
  <c r="CD22" i="15"/>
  <c r="CM21" i="15"/>
  <c r="CL21" i="15"/>
  <c r="CK21" i="15"/>
  <c r="CJ21" i="15"/>
  <c r="CI21" i="15"/>
  <c r="CH21" i="15"/>
  <c r="CG21" i="15"/>
  <c r="CF21" i="15"/>
  <c r="CE21" i="15"/>
  <c r="CD21" i="15"/>
  <c r="CM20" i="15"/>
  <c r="CL20" i="15"/>
  <c r="CK20" i="15"/>
  <c r="CJ20" i="15"/>
  <c r="CI20" i="15"/>
  <c r="CH20" i="15"/>
  <c r="CG20" i="15"/>
  <c r="CF20" i="15"/>
  <c r="CE20" i="15"/>
  <c r="CD20" i="15"/>
  <c r="CM19" i="15"/>
  <c r="CL19" i="15"/>
  <c r="CK19" i="15"/>
  <c r="CJ19" i="15"/>
  <c r="CI19" i="15"/>
  <c r="CH19" i="15"/>
  <c r="CG19" i="15"/>
  <c r="CF19" i="15"/>
  <c r="CE19" i="15"/>
  <c r="CD19" i="15"/>
  <c r="CM18" i="15"/>
  <c r="CL18" i="15"/>
  <c r="CK18" i="15"/>
  <c r="CJ18" i="15"/>
  <c r="CI18" i="15"/>
  <c r="CH18" i="15"/>
  <c r="CG18" i="15"/>
  <c r="CF18" i="15"/>
  <c r="CE18" i="15"/>
  <c r="CD18" i="15"/>
  <c r="CM17" i="15"/>
  <c r="CL17" i="15"/>
  <c r="CK17" i="15"/>
  <c r="CJ17" i="15"/>
  <c r="CI17" i="15"/>
  <c r="CH17" i="15"/>
  <c r="CG17" i="15"/>
  <c r="CF17" i="15"/>
  <c r="CE17" i="15"/>
  <c r="CD17" i="15"/>
  <c r="CJ14" i="15"/>
  <c r="CI14" i="15"/>
  <c r="CH14" i="15"/>
  <c r="CG14" i="15"/>
  <c r="CD14" i="15"/>
  <c r="CD3" i="15"/>
  <c r="CJ2" i="15"/>
  <c r="CG2" i="15"/>
  <c r="CF2" i="15"/>
  <c r="CM1" i="15"/>
  <c r="CM2" i="15" s="1"/>
  <c r="CL1" i="15"/>
  <c r="CL2" i="15" s="1"/>
  <c r="CK1" i="15"/>
  <c r="CK2" i="15" s="1"/>
  <c r="CJ1" i="15"/>
  <c r="CI1" i="15"/>
  <c r="CI2" i="15" s="1"/>
  <c r="CH1" i="15"/>
  <c r="CH2" i="15" s="1"/>
  <c r="CG1" i="15"/>
  <c r="CF1" i="15"/>
  <c r="CE1" i="15"/>
  <c r="CE2" i="15" s="1"/>
  <c r="CD1" i="15"/>
  <c r="CD2" i="15" s="1"/>
  <c r="CC25" i="15"/>
  <c r="CB25" i="15"/>
  <c r="CA25" i="15"/>
  <c r="BZ25" i="15"/>
  <c r="BY25" i="15"/>
  <c r="BX25" i="15"/>
  <c r="BW25" i="15"/>
  <c r="BV25" i="15"/>
  <c r="BU25" i="15"/>
  <c r="BT25" i="15"/>
  <c r="CC24" i="15"/>
  <c r="CB24" i="15"/>
  <c r="CA24" i="15"/>
  <c r="BZ24" i="15"/>
  <c r="BY24" i="15"/>
  <c r="BX24" i="15"/>
  <c r="BW24" i="15"/>
  <c r="BV24" i="15"/>
  <c r="BU24" i="15"/>
  <c r="BT24" i="15"/>
  <c r="CC23" i="15"/>
  <c r="CB23" i="15"/>
  <c r="CA23" i="15"/>
  <c r="BZ23" i="15"/>
  <c r="BY23" i="15"/>
  <c r="BX23" i="15"/>
  <c r="BW23" i="15"/>
  <c r="BV23" i="15"/>
  <c r="BU23" i="15"/>
  <c r="BT23" i="15"/>
  <c r="CC22" i="15"/>
  <c r="CB22" i="15"/>
  <c r="CA22" i="15"/>
  <c r="BZ22" i="15"/>
  <c r="BY22" i="15"/>
  <c r="BX22" i="15"/>
  <c r="BW22" i="15"/>
  <c r="BV22" i="15"/>
  <c r="BU22" i="15"/>
  <c r="BT22" i="15"/>
  <c r="CC21" i="15"/>
  <c r="CB21" i="15"/>
  <c r="CA21" i="15"/>
  <c r="BZ21" i="15"/>
  <c r="BY21" i="15"/>
  <c r="BX21" i="15"/>
  <c r="BW21" i="15"/>
  <c r="BV21" i="15"/>
  <c r="BU21" i="15"/>
  <c r="BT21" i="15"/>
  <c r="CC20" i="15"/>
  <c r="CB20" i="15"/>
  <c r="CA20" i="15"/>
  <c r="BZ20" i="15"/>
  <c r="BY20" i="15"/>
  <c r="BX20" i="15"/>
  <c r="BW20" i="15"/>
  <c r="BV20" i="15"/>
  <c r="BU20" i="15"/>
  <c r="BT20" i="15"/>
  <c r="CC19" i="15"/>
  <c r="CB19" i="15"/>
  <c r="CA19" i="15"/>
  <c r="BZ19" i="15"/>
  <c r="BY19" i="15"/>
  <c r="BX19" i="15"/>
  <c r="BW19" i="15"/>
  <c r="BV19" i="15"/>
  <c r="BU19" i="15"/>
  <c r="BT19" i="15"/>
  <c r="CC18" i="15"/>
  <c r="CB18" i="15"/>
  <c r="CA18" i="15"/>
  <c r="BZ18" i="15"/>
  <c r="BY18" i="15"/>
  <c r="BX18" i="15"/>
  <c r="BW18" i="15"/>
  <c r="BV18" i="15"/>
  <c r="BU18" i="15"/>
  <c r="BT18" i="15"/>
  <c r="CC17" i="15"/>
  <c r="CB17" i="15"/>
  <c r="CA17" i="15"/>
  <c r="BZ17" i="15"/>
  <c r="BY17" i="15"/>
  <c r="BX17" i="15"/>
  <c r="BW17" i="15"/>
  <c r="BV17" i="15"/>
  <c r="BU17" i="15"/>
  <c r="BT17" i="15"/>
  <c r="BZ14" i="15"/>
  <c r="BY14" i="15"/>
  <c r="BX14" i="15"/>
  <c r="BW14" i="15"/>
  <c r="BT14" i="15"/>
  <c r="BT3" i="15"/>
  <c r="CB2" i="15"/>
  <c r="CA2" i="15"/>
  <c r="BW2" i="15"/>
  <c r="BV2" i="15"/>
  <c r="BT2" i="15"/>
  <c r="CC1" i="15"/>
  <c r="CC2" i="15" s="1"/>
  <c r="CB1" i="15"/>
  <c r="CA1" i="15"/>
  <c r="BZ1" i="15"/>
  <c r="BZ2" i="15" s="1"/>
  <c r="BY1" i="15"/>
  <c r="BY2" i="15" s="1"/>
  <c r="BX1" i="15"/>
  <c r="BX2" i="15" s="1"/>
  <c r="BW1" i="15"/>
  <c r="BV1" i="15"/>
  <c r="BU1" i="15"/>
  <c r="BU2" i="15" s="1"/>
  <c r="BT1" i="15"/>
  <c r="A7" i="15"/>
  <c r="TH20" i="13"/>
  <c r="TI20" i="13" s="1"/>
  <c r="TD20" i="13"/>
  <c r="SZ20" i="13"/>
  <c r="SV20" i="13"/>
  <c r="TH15" i="13"/>
  <c r="TD15" i="13"/>
  <c r="SZ15" i="13"/>
  <c r="SV15" i="13"/>
  <c r="TI15" i="13" s="1"/>
  <c r="TH10" i="13"/>
  <c r="TD10" i="13"/>
  <c r="SZ10" i="13"/>
  <c r="SV10" i="13"/>
  <c r="TI10" i="13" s="1"/>
  <c r="SQ20" i="13"/>
  <c r="SR20" i="13" s="1"/>
  <c r="SM20" i="13"/>
  <c r="SI20" i="13"/>
  <c r="SE20" i="13"/>
  <c r="SQ15" i="13"/>
  <c r="SM15" i="13"/>
  <c r="SI15" i="13"/>
  <c r="SE15" i="13"/>
  <c r="SR15" i="13" s="1"/>
  <c r="SQ10" i="13"/>
  <c r="SM10" i="13"/>
  <c r="SI10" i="13"/>
  <c r="SR10" i="13" s="1"/>
  <c r="SE10" i="13"/>
  <c r="RZ20" i="13"/>
  <c r="RV20" i="13"/>
  <c r="RR20" i="13"/>
  <c r="SA20" i="13" s="1"/>
  <c r="RN20" i="13"/>
  <c r="RZ15" i="13"/>
  <c r="RV15" i="13"/>
  <c r="RR15" i="13"/>
  <c r="RN15" i="13"/>
  <c r="SA15" i="13" s="1"/>
  <c r="RZ10" i="13"/>
  <c r="RV10" i="13"/>
  <c r="RR10" i="13"/>
  <c r="RN10" i="13"/>
  <c r="SA10" i="13" s="1"/>
  <c r="RI20" i="13"/>
  <c r="RJ20" i="13" s="1"/>
  <c r="RE20" i="13"/>
  <c r="RA20" i="13"/>
  <c r="QW20" i="13"/>
  <c r="RI15" i="13"/>
  <c r="RE15" i="13"/>
  <c r="RA15" i="13"/>
  <c r="QW15" i="13"/>
  <c r="RJ15" i="13" s="1"/>
  <c r="RI10" i="13"/>
  <c r="RE10" i="13"/>
  <c r="RA10" i="13"/>
  <c r="RJ10" i="13" s="1"/>
  <c r="QW10" i="13"/>
  <c r="QR20" i="13"/>
  <c r="QS20" i="13" s="1"/>
  <c r="QN20" i="13"/>
  <c r="QJ20" i="13"/>
  <c r="QF20" i="13"/>
  <c r="QR15" i="13"/>
  <c r="QN15" i="13"/>
  <c r="QJ15" i="13"/>
  <c r="QF15" i="13"/>
  <c r="QS15" i="13" s="1"/>
  <c r="QR10" i="13"/>
  <c r="QN10" i="13"/>
  <c r="QJ10" i="13"/>
  <c r="QS10" i="13" s="1"/>
  <c r="QF10" i="13"/>
  <c r="QA20" i="13"/>
  <c r="PW20" i="13"/>
  <c r="PS20" i="13"/>
  <c r="PO20" i="13"/>
  <c r="QB20" i="13" s="1"/>
  <c r="QA15" i="13"/>
  <c r="PW15" i="13"/>
  <c r="PS15" i="13"/>
  <c r="PO15" i="13"/>
  <c r="QB15" i="13" s="1"/>
  <c r="QA10" i="13"/>
  <c r="PW10" i="13"/>
  <c r="PS10" i="13"/>
  <c r="QB10" i="13" s="1"/>
  <c r="PO10" i="13"/>
  <c r="PJ20" i="13"/>
  <c r="PK20" i="13" s="1"/>
  <c r="PF20" i="13"/>
  <c r="PB20" i="13"/>
  <c r="OX20" i="13"/>
  <c r="PJ15" i="13"/>
  <c r="PF15" i="13"/>
  <c r="PB15" i="13"/>
  <c r="OX15" i="13"/>
  <c r="PK15" i="13" s="1"/>
  <c r="PJ10" i="13"/>
  <c r="PF10" i="13"/>
  <c r="PB10" i="13"/>
  <c r="PK10" i="13" s="1"/>
  <c r="OX10" i="13"/>
  <c r="OS20" i="13"/>
  <c r="OO20" i="13"/>
  <c r="OK20" i="13"/>
  <c r="OG20" i="13"/>
  <c r="OT20" i="13" s="1"/>
  <c r="OS15" i="13"/>
  <c r="OO15" i="13"/>
  <c r="OK15" i="13"/>
  <c r="OG15" i="13"/>
  <c r="OT15" i="13" s="1"/>
  <c r="OS10" i="13"/>
  <c r="OO10" i="13"/>
  <c r="OK10" i="13"/>
  <c r="OT10" i="13" s="1"/>
  <c r="OG10" i="13"/>
  <c r="OB20" i="13"/>
  <c r="NX20" i="13"/>
  <c r="OC20" i="13" s="1"/>
  <c r="NT20" i="13"/>
  <c r="NP20" i="13"/>
  <c r="OC15" i="13"/>
  <c r="OB15" i="13"/>
  <c r="NX15" i="13"/>
  <c r="NT15" i="13"/>
  <c r="NP15" i="13"/>
  <c r="OB10" i="13"/>
  <c r="NX10" i="13"/>
  <c r="NT10" i="13"/>
  <c r="NP10" i="13"/>
  <c r="OC10" i="13" s="1"/>
  <c r="NK20" i="13"/>
  <c r="NL20" i="13" s="1"/>
  <c r="NG20" i="13"/>
  <c r="NC20" i="13"/>
  <c r="MY20" i="13"/>
  <c r="NK15" i="13"/>
  <c r="NG15" i="13"/>
  <c r="NC15" i="13"/>
  <c r="MY15" i="13"/>
  <c r="NL15" i="13" s="1"/>
  <c r="NK10" i="13"/>
  <c r="NG10" i="13"/>
  <c r="NC10" i="13"/>
  <c r="NL10" i="13" s="1"/>
  <c r="MY10" i="13"/>
  <c r="MT20" i="13"/>
  <c r="MU20" i="13" s="1"/>
  <c r="MP20" i="13"/>
  <c r="ML20" i="13"/>
  <c r="MH20" i="13"/>
  <c r="MT15" i="13"/>
  <c r="MP15" i="13"/>
  <c r="ML15" i="13"/>
  <c r="MH15" i="13"/>
  <c r="MU15" i="13" s="1"/>
  <c r="MT10" i="13"/>
  <c r="MP10" i="13"/>
  <c r="ML10" i="13"/>
  <c r="MU10" i="13" s="1"/>
  <c r="MH10" i="13"/>
  <c r="MC20" i="13"/>
  <c r="LY20" i="13"/>
  <c r="LU20" i="13"/>
  <c r="LQ20" i="13"/>
  <c r="MD20" i="13" s="1"/>
  <c r="MC15" i="13"/>
  <c r="LY15" i="13"/>
  <c r="LU15" i="13"/>
  <c r="LQ15" i="13"/>
  <c r="MD15" i="13" s="1"/>
  <c r="MC10" i="13"/>
  <c r="LY10" i="13"/>
  <c r="LU10" i="13"/>
  <c r="MD10" i="13" s="1"/>
  <c r="LQ10" i="13"/>
  <c r="LL20" i="13"/>
  <c r="LM20" i="13" s="1"/>
  <c r="LH20" i="13"/>
  <c r="LD20" i="13"/>
  <c r="KZ20" i="13"/>
  <c r="LL15" i="13"/>
  <c r="LH15" i="13"/>
  <c r="LD15" i="13"/>
  <c r="KZ15" i="13"/>
  <c r="LM15" i="13" s="1"/>
  <c r="LL10" i="13"/>
  <c r="LH10" i="13"/>
  <c r="LD10" i="13"/>
  <c r="LM10" i="13" s="1"/>
  <c r="KZ10" i="13"/>
  <c r="KU20" i="13"/>
  <c r="KQ20" i="13"/>
  <c r="KM20" i="13"/>
  <c r="KV20" i="13" s="1"/>
  <c r="KI20" i="13"/>
  <c r="KU15" i="13"/>
  <c r="KQ15" i="13"/>
  <c r="KM15" i="13"/>
  <c r="KI15" i="13"/>
  <c r="KV15" i="13" s="1"/>
  <c r="KU10" i="13"/>
  <c r="KQ10" i="13"/>
  <c r="KM10" i="13"/>
  <c r="KV10" i="13" s="1"/>
  <c r="KI10" i="13"/>
  <c r="KD20" i="13"/>
  <c r="JZ20" i="13"/>
  <c r="JV20" i="13"/>
  <c r="JR20" i="13"/>
  <c r="KE20" i="13" s="1"/>
  <c r="KD15" i="13"/>
  <c r="JZ15" i="13"/>
  <c r="JV15" i="13"/>
  <c r="JR15" i="13"/>
  <c r="KE15" i="13" s="1"/>
  <c r="KD10" i="13"/>
  <c r="JZ10" i="13"/>
  <c r="JV10" i="13"/>
  <c r="KE10" i="13" s="1"/>
  <c r="JR10" i="13"/>
  <c r="JM20" i="13"/>
  <c r="JN20" i="13" s="1"/>
  <c r="JI20" i="13"/>
  <c r="JE20" i="13"/>
  <c r="JA20" i="13"/>
  <c r="JM15" i="13"/>
  <c r="JI15" i="13"/>
  <c r="JE15" i="13"/>
  <c r="JA15" i="13"/>
  <c r="JN15" i="13" s="1"/>
  <c r="JM10" i="13"/>
  <c r="JI10" i="13"/>
  <c r="JE10" i="13"/>
  <c r="JN10" i="13" s="1"/>
  <c r="JA10" i="13"/>
  <c r="IV20" i="13"/>
  <c r="IW20" i="13" s="1"/>
  <c r="IR20" i="13"/>
  <c r="IN20" i="13"/>
  <c r="IJ20" i="13"/>
  <c r="IV15" i="13"/>
  <c r="IR15" i="13"/>
  <c r="IN15" i="13"/>
  <c r="IJ15" i="13"/>
  <c r="IW15" i="13" s="1"/>
  <c r="IV10" i="13"/>
  <c r="IR10" i="13"/>
  <c r="IN10" i="13"/>
  <c r="IW10" i="13" s="1"/>
  <c r="IJ10" i="13"/>
  <c r="IE20" i="13"/>
  <c r="IF20" i="13" s="1"/>
  <c r="IA20" i="13"/>
  <c r="HW20" i="13"/>
  <c r="HS20" i="13"/>
  <c r="IE15" i="13"/>
  <c r="IA15" i="13"/>
  <c r="HW15" i="13"/>
  <c r="HS15" i="13"/>
  <c r="IF15" i="13" s="1"/>
  <c r="IE10" i="13"/>
  <c r="IA10" i="13"/>
  <c r="HW10" i="13"/>
  <c r="IF10" i="13" s="1"/>
  <c r="HS10" i="13"/>
  <c r="HN20" i="13"/>
  <c r="HO20" i="13" s="1"/>
  <c r="HJ20" i="13"/>
  <c r="HF20" i="13"/>
  <c r="HB20" i="13"/>
  <c r="HN15" i="13"/>
  <c r="HJ15" i="13"/>
  <c r="HF15" i="13"/>
  <c r="HB15" i="13"/>
  <c r="HO15" i="13" s="1"/>
  <c r="HN10" i="13"/>
  <c r="HJ10" i="13"/>
  <c r="HF10" i="13"/>
  <c r="HO10" i="13" s="1"/>
  <c r="HB10" i="13"/>
  <c r="GW20" i="13"/>
  <c r="GX20" i="13" s="1"/>
  <c r="GS20" i="13"/>
  <c r="GO20" i="13"/>
  <c r="GK20" i="13"/>
  <c r="GW15" i="13"/>
  <c r="GS15" i="13"/>
  <c r="GO15" i="13"/>
  <c r="GK15" i="13"/>
  <c r="GX15" i="13" s="1"/>
  <c r="GW10" i="13"/>
  <c r="GS10" i="13"/>
  <c r="GO10" i="13"/>
  <c r="GK10" i="13"/>
  <c r="GX10" i="13" s="1"/>
  <c r="GF20" i="13"/>
  <c r="GB20" i="13"/>
  <c r="FX20" i="13"/>
  <c r="FT20" i="13"/>
  <c r="GG20" i="13" s="1"/>
  <c r="GF15" i="13"/>
  <c r="GB15" i="13"/>
  <c r="FX15" i="13"/>
  <c r="FT15" i="13"/>
  <c r="GG15" i="13" s="1"/>
  <c r="GF10" i="13"/>
  <c r="GB10" i="13"/>
  <c r="FX10" i="13"/>
  <c r="GG10" i="13" s="1"/>
  <c r="FT10" i="13"/>
  <c r="FO20" i="13"/>
  <c r="FP20" i="13" s="1"/>
  <c r="FK20" i="13"/>
  <c r="FG20" i="13"/>
  <c r="FC20" i="13"/>
  <c r="FO15" i="13"/>
  <c r="FK15" i="13"/>
  <c r="FG15" i="13"/>
  <c r="FC15" i="13"/>
  <c r="FP15" i="13" s="1"/>
  <c r="FO10" i="13"/>
  <c r="FK10" i="13"/>
  <c r="FG10" i="13"/>
  <c r="FP10" i="13" s="1"/>
  <c r="FC10" i="13"/>
  <c r="ON89" i="21" l="1"/>
  <c r="ON84" i="21"/>
  <c r="ON32" i="21"/>
  <c r="ON31" i="21"/>
  <c r="OM30" i="21"/>
  <c r="OL30" i="21"/>
  <c r="OK30" i="21"/>
  <c r="OJ30" i="21"/>
  <c r="OI30" i="21"/>
  <c r="OH30" i="21"/>
  <c r="OG30" i="21"/>
  <c r="OF30" i="21"/>
  <c r="OE30" i="21"/>
  <c r="OD30" i="21"/>
  <c r="OC30" i="21"/>
  <c r="OB30" i="21"/>
  <c r="OA89" i="21"/>
  <c r="OA84" i="21"/>
  <c r="OA32" i="21"/>
  <c r="OA31" i="21"/>
  <c r="NZ30" i="21"/>
  <c r="NY30" i="21"/>
  <c r="NX30" i="21"/>
  <c r="NW30" i="21"/>
  <c r="NV30" i="21"/>
  <c r="NU30" i="21"/>
  <c r="NT30" i="21"/>
  <c r="NS30" i="21"/>
  <c r="NR30" i="21"/>
  <c r="NQ30" i="21"/>
  <c r="NP30" i="21"/>
  <c r="NO30" i="21"/>
  <c r="NN89" i="21"/>
  <c r="NN84" i="21"/>
  <c r="NN32" i="21"/>
  <c r="NN31" i="21"/>
  <c r="NM30" i="21"/>
  <c r="NL30" i="21"/>
  <c r="NK30" i="21"/>
  <c r="NJ30" i="21"/>
  <c r="NI30" i="21"/>
  <c r="NH30" i="21"/>
  <c r="NG30" i="21"/>
  <c r="NF30" i="21"/>
  <c r="NE30" i="21"/>
  <c r="ND30" i="21"/>
  <c r="NC30" i="21"/>
  <c r="NB30" i="21"/>
  <c r="NA89" i="21"/>
  <c r="NA84" i="21"/>
  <c r="NA32" i="21"/>
  <c r="NA31" i="21"/>
  <c r="MZ30" i="21"/>
  <c r="MY30" i="21"/>
  <c r="MX30" i="21"/>
  <c r="MW30" i="21"/>
  <c r="MV30" i="21"/>
  <c r="MU30" i="21"/>
  <c r="MT30" i="21"/>
  <c r="MS30" i="21"/>
  <c r="MR30" i="21"/>
  <c r="MQ30" i="21"/>
  <c r="MP30" i="21"/>
  <c r="MO30" i="21"/>
  <c r="MN89" i="21"/>
  <c r="MN84" i="21"/>
  <c r="MN32" i="21"/>
  <c r="MN31" i="21"/>
  <c r="MM30" i="21"/>
  <c r="ML30" i="21"/>
  <c r="MK30" i="21"/>
  <c r="MJ30" i="21"/>
  <c r="MI30" i="21"/>
  <c r="MH30" i="21"/>
  <c r="MG30" i="21"/>
  <c r="MF30" i="21"/>
  <c r="ME30" i="21"/>
  <c r="MD30" i="21"/>
  <c r="MC30" i="21"/>
  <c r="MB30" i="21"/>
  <c r="MA89" i="21"/>
  <c r="MA84" i="21"/>
  <c r="MA32" i="21"/>
  <c r="LZ30" i="21"/>
  <c r="LY30" i="21"/>
  <c r="LX30" i="21"/>
  <c r="LW30" i="21"/>
  <c r="LV30" i="21"/>
  <c r="LU30" i="21"/>
  <c r="LT30" i="21"/>
  <c r="LS30" i="21"/>
  <c r="LR30" i="21"/>
  <c r="LQ30" i="21"/>
  <c r="LP30" i="21"/>
  <c r="LO30" i="21"/>
  <c r="LN89" i="21"/>
  <c r="LN84" i="21"/>
  <c r="LN32" i="21"/>
  <c r="LN31" i="21"/>
  <c r="LM30" i="21"/>
  <c r="LL30" i="21"/>
  <c r="LK30" i="21"/>
  <c r="LJ30" i="21"/>
  <c r="LI30" i="21"/>
  <c r="LH30" i="21"/>
  <c r="LG30" i="21"/>
  <c r="LF30" i="21"/>
  <c r="LE30" i="21"/>
  <c r="LD30" i="21"/>
  <c r="LC30" i="21"/>
  <c r="LB30" i="21"/>
  <c r="LA89" i="21"/>
  <c r="LA84" i="21"/>
  <c r="LA32" i="21"/>
  <c r="LA31" i="21"/>
  <c r="KZ30" i="21"/>
  <c r="KY30" i="21"/>
  <c r="KX30" i="21"/>
  <c r="KW30" i="21"/>
  <c r="KV30" i="21"/>
  <c r="KU30" i="21"/>
  <c r="KT30" i="21"/>
  <c r="KS30" i="21"/>
  <c r="KR30" i="21"/>
  <c r="KQ30" i="21"/>
  <c r="KP30" i="21"/>
  <c r="KO30" i="21"/>
  <c r="KN89" i="21"/>
  <c r="KN84" i="21"/>
  <c r="KN32" i="21"/>
  <c r="KN31" i="21"/>
  <c r="KM30" i="21"/>
  <c r="KL30" i="21"/>
  <c r="KK30" i="21"/>
  <c r="KJ30" i="21"/>
  <c r="KI30" i="21"/>
  <c r="KH30" i="21"/>
  <c r="KG30" i="21"/>
  <c r="KF30" i="21"/>
  <c r="KE30" i="21"/>
  <c r="KD30" i="21"/>
  <c r="KC30" i="21"/>
  <c r="KB30" i="21"/>
  <c r="KA89" i="21"/>
  <c r="KA84" i="21"/>
  <c r="KA32" i="21"/>
  <c r="KA31" i="21"/>
  <c r="JZ30" i="21"/>
  <c r="JY30" i="21"/>
  <c r="JX30" i="21"/>
  <c r="JW30" i="21"/>
  <c r="JV30" i="21"/>
  <c r="JU30" i="21"/>
  <c r="JT30" i="21"/>
  <c r="JS30" i="21"/>
  <c r="JR30" i="21"/>
  <c r="JQ30" i="21"/>
  <c r="JP30" i="21"/>
  <c r="JO30" i="21"/>
  <c r="JN89" i="21"/>
  <c r="JN84" i="21"/>
  <c r="JN32" i="21"/>
  <c r="JN31" i="21"/>
  <c r="JM30" i="21"/>
  <c r="JL30" i="21"/>
  <c r="JK30" i="21"/>
  <c r="JJ30" i="21"/>
  <c r="JI30" i="21"/>
  <c r="JH30" i="21"/>
  <c r="JG30" i="21"/>
  <c r="JF30" i="21"/>
  <c r="JE30" i="21"/>
  <c r="JD30" i="21"/>
  <c r="JC30" i="21"/>
  <c r="JB30" i="21"/>
  <c r="JA89" i="21"/>
  <c r="JA84" i="21"/>
  <c r="JA32" i="21"/>
  <c r="JA31" i="21"/>
  <c r="IZ30" i="21"/>
  <c r="IY30" i="21"/>
  <c r="IX30" i="21"/>
  <c r="IW30" i="21"/>
  <c r="IV30" i="21"/>
  <c r="IU30" i="21"/>
  <c r="IT30" i="21"/>
  <c r="IS30" i="21"/>
  <c r="IR30" i="21"/>
  <c r="IQ30" i="21"/>
  <c r="IP30" i="21"/>
  <c r="IO30" i="21"/>
  <c r="IN89" i="21"/>
  <c r="IN84" i="21"/>
  <c r="IN32" i="21"/>
  <c r="IN31" i="21"/>
  <c r="IM30" i="21"/>
  <c r="IL30" i="21"/>
  <c r="IK30" i="21"/>
  <c r="IJ30" i="21"/>
  <c r="II30" i="21"/>
  <c r="IH30" i="21"/>
  <c r="IG30" i="21"/>
  <c r="IF30" i="21"/>
  <c r="IE30" i="21"/>
  <c r="ID30" i="21"/>
  <c r="IC30" i="21"/>
  <c r="IB30" i="21"/>
  <c r="IA89" i="21"/>
  <c r="IA84" i="21"/>
  <c r="IA32" i="21"/>
  <c r="IA31" i="21"/>
  <c r="HZ30" i="21"/>
  <c r="HY30" i="21"/>
  <c r="HX30" i="21"/>
  <c r="HW30" i="21"/>
  <c r="HV30" i="21"/>
  <c r="HU30" i="21"/>
  <c r="HT30" i="21"/>
  <c r="HS30" i="21"/>
  <c r="HR30" i="21"/>
  <c r="HQ30" i="21"/>
  <c r="HP30" i="21"/>
  <c r="HO30" i="21"/>
  <c r="HN89" i="21"/>
  <c r="HN84" i="21"/>
  <c r="HN32" i="21"/>
  <c r="HN31" i="21"/>
  <c r="HM30" i="21"/>
  <c r="HL30" i="21"/>
  <c r="HK30" i="21"/>
  <c r="HJ30" i="21"/>
  <c r="HI30" i="21"/>
  <c r="HH30" i="21"/>
  <c r="HG30" i="21"/>
  <c r="HF30" i="21"/>
  <c r="HE30" i="21"/>
  <c r="HD30" i="21"/>
  <c r="HC30" i="21"/>
  <c r="HB30" i="21"/>
  <c r="HA89" i="21"/>
  <c r="HA84" i="21"/>
  <c r="HA32" i="21"/>
  <c r="HA31" i="21"/>
  <c r="GZ30" i="21"/>
  <c r="GY30" i="21"/>
  <c r="GX30" i="21"/>
  <c r="GW30" i="21"/>
  <c r="GV30" i="21"/>
  <c r="GU30" i="21"/>
  <c r="GT30" i="21"/>
  <c r="GS30" i="21"/>
  <c r="GR30" i="21"/>
  <c r="GQ30" i="21"/>
  <c r="GP30" i="21"/>
  <c r="GO30" i="21"/>
  <c r="GN89" i="21"/>
  <c r="GN84" i="21"/>
  <c r="GN32" i="21"/>
  <c r="GN31" i="21"/>
  <c r="GM30" i="21"/>
  <c r="GL30" i="21"/>
  <c r="GK30" i="21"/>
  <c r="GJ30" i="21"/>
  <c r="GI30" i="21"/>
  <c r="GH30" i="21"/>
  <c r="GG30" i="21"/>
  <c r="GF30" i="21"/>
  <c r="GE30" i="21"/>
  <c r="GD30" i="21"/>
  <c r="GC30" i="21"/>
  <c r="GB30" i="21"/>
  <c r="GA89" i="21"/>
  <c r="GA84" i="21"/>
  <c r="GA32" i="21"/>
  <c r="GA31" i="21"/>
  <c r="FZ30" i="21"/>
  <c r="FY30" i="21"/>
  <c r="FX30" i="21"/>
  <c r="FW30" i="21"/>
  <c r="FV30" i="21"/>
  <c r="FU30" i="21"/>
  <c r="FT30" i="21"/>
  <c r="FS30" i="21"/>
  <c r="FR30" i="21"/>
  <c r="FQ30" i="21"/>
  <c r="FP30" i="21"/>
  <c r="FO30" i="21"/>
  <c r="FN89" i="21"/>
  <c r="FN84" i="21"/>
  <c r="FN32" i="21"/>
  <c r="FN31" i="21"/>
  <c r="FM30" i="21"/>
  <c r="FL30" i="21"/>
  <c r="FK30" i="21"/>
  <c r="FJ30" i="21"/>
  <c r="FI30" i="21"/>
  <c r="FH30" i="21"/>
  <c r="FG30" i="21"/>
  <c r="FF30" i="21"/>
  <c r="FE30" i="21"/>
  <c r="FD30" i="21"/>
  <c r="FC30" i="21"/>
  <c r="FB30" i="21"/>
  <c r="FA89" i="21"/>
  <c r="FA84" i="21"/>
  <c r="FA32" i="21"/>
  <c r="FA31" i="21"/>
  <c r="EZ30" i="21"/>
  <c r="EY30" i="21"/>
  <c r="EX30" i="21"/>
  <c r="EW30" i="21"/>
  <c r="EV30" i="21"/>
  <c r="EU30" i="21"/>
  <c r="ET30" i="21"/>
  <c r="ES30" i="21"/>
  <c r="ER30" i="21"/>
  <c r="EQ30" i="21"/>
  <c r="EP30" i="21"/>
  <c r="EO30" i="21"/>
  <c r="EN89" i="21"/>
  <c r="EN84" i="21"/>
  <c r="EN32" i="21"/>
  <c r="EN31" i="21"/>
  <c r="EM30" i="21"/>
  <c r="EL30" i="21"/>
  <c r="EK30" i="21"/>
  <c r="EJ30" i="21"/>
  <c r="EI30" i="21"/>
  <c r="EH30" i="21"/>
  <c r="EG30" i="21"/>
  <c r="EF30" i="21"/>
  <c r="EE30" i="21"/>
  <c r="ED30" i="21"/>
  <c r="EC30" i="21"/>
  <c r="EB30" i="21"/>
  <c r="EA89" i="21"/>
  <c r="EA84" i="21"/>
  <c r="EA32" i="21"/>
  <c r="EA31" i="21"/>
  <c r="DZ30" i="21"/>
  <c r="DY30" i="21"/>
  <c r="DX30" i="21"/>
  <c r="DW30" i="21"/>
  <c r="DV30" i="21"/>
  <c r="DU30" i="21"/>
  <c r="DT30" i="21"/>
  <c r="DS30" i="21"/>
  <c r="DR30" i="21"/>
  <c r="DQ30" i="21"/>
  <c r="DP30" i="21"/>
  <c r="DO30" i="21"/>
  <c r="DN89" i="21"/>
  <c r="DN84" i="21"/>
  <c r="DN32" i="21"/>
  <c r="DN31" i="21"/>
  <c r="DM30" i="21"/>
  <c r="DL30" i="21"/>
  <c r="DK30" i="21"/>
  <c r="DJ30" i="21"/>
  <c r="DI30" i="21"/>
  <c r="DH30" i="21"/>
  <c r="DG30" i="21"/>
  <c r="DF30" i="21"/>
  <c r="DE30" i="21"/>
  <c r="DD30" i="21"/>
  <c r="DC30" i="21"/>
  <c r="DB30" i="21"/>
  <c r="DA89" i="21"/>
  <c r="DA84" i="21"/>
  <c r="DA32" i="21"/>
  <c r="DA31" i="21"/>
  <c r="CZ30" i="21"/>
  <c r="CY30" i="21"/>
  <c r="CX30" i="21"/>
  <c r="CW30" i="21"/>
  <c r="CV30" i="21"/>
  <c r="CU30" i="21"/>
  <c r="CT30" i="21"/>
  <c r="CS30" i="21"/>
  <c r="CR30" i="21"/>
  <c r="CQ30" i="21"/>
  <c r="CP30" i="21"/>
  <c r="CO30" i="2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I445" i="11"/>
  <c r="I446" i="11"/>
  <c r="I447" i="11"/>
  <c r="I448" i="11"/>
  <c r="I449" i="11"/>
  <c r="I450" i="11"/>
  <c r="I451" i="11"/>
  <c r="I452" i="11"/>
  <c r="I453" i="11"/>
  <c r="I454" i="11"/>
  <c r="I455" i="11"/>
  <c r="I456" i="11"/>
  <c r="I457" i="11"/>
  <c r="I458" i="11"/>
  <c r="I459" i="11"/>
  <c r="I460" i="11"/>
  <c r="I461" i="11"/>
  <c r="I462" i="11"/>
  <c r="I463" i="11"/>
  <c r="I464" i="11"/>
  <c r="I465" i="11"/>
  <c r="I466" i="11"/>
  <c r="I467" i="11"/>
  <c r="I468" i="11"/>
  <c r="I469" i="11"/>
  <c r="I470" i="11"/>
  <c r="I471" i="11"/>
  <c r="I472" i="11"/>
  <c r="I473" i="11"/>
  <c r="I474" i="11"/>
  <c r="I475" i="11"/>
  <c r="I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99" i="11"/>
  <c r="E500" i="11"/>
  <c r="E501" i="11"/>
  <c r="E502" i="11"/>
  <c r="E503" i="11"/>
  <c r="E504" i="11"/>
  <c r="E505" i="11"/>
  <c r="E506" i="11"/>
  <c r="E507" i="11"/>
  <c r="E508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I477" i="11"/>
  <c r="I478" i="11"/>
  <c r="I479" i="11"/>
  <c r="I480" i="11"/>
  <c r="I481" i="11"/>
  <c r="I482" i="11"/>
  <c r="I483" i="11"/>
  <c r="I484" i="11"/>
  <c r="I485" i="11"/>
  <c r="I486" i="11"/>
  <c r="I487" i="11"/>
  <c r="I488" i="11"/>
  <c r="I489" i="11"/>
  <c r="I490" i="11"/>
  <c r="I491" i="11"/>
  <c r="I492" i="11"/>
  <c r="I493" i="11"/>
  <c r="I494" i="11"/>
  <c r="I495" i="11"/>
  <c r="I496" i="11"/>
  <c r="I497" i="11"/>
  <c r="I498" i="11"/>
  <c r="I499" i="11"/>
  <c r="I500" i="11"/>
  <c r="I501" i="11"/>
  <c r="I502" i="11"/>
  <c r="I503" i="11"/>
  <c r="I504" i="11"/>
  <c r="I505" i="11"/>
  <c r="I506" i="11"/>
  <c r="I507" i="11"/>
  <c r="I508" i="11"/>
  <c r="E509" i="11"/>
  <c r="E510" i="11"/>
  <c r="E511" i="11"/>
  <c r="E512" i="11"/>
  <c r="E513" i="11"/>
  <c r="E514" i="11"/>
  <c r="E515" i="11"/>
  <c r="E516" i="11"/>
  <c r="E517" i="11"/>
  <c r="E518" i="11"/>
  <c r="E519" i="11"/>
  <c r="E520" i="11"/>
  <c r="E521" i="11"/>
  <c r="E522" i="11"/>
  <c r="E523" i="11"/>
  <c r="E524" i="11"/>
  <c r="E525" i="11"/>
  <c r="E526" i="11"/>
  <c r="E527" i="11"/>
  <c r="E528" i="11"/>
  <c r="E529" i="11"/>
  <c r="E530" i="11"/>
  <c r="E531" i="11"/>
  <c r="E532" i="11"/>
  <c r="E533" i="11"/>
  <c r="E534" i="11"/>
  <c r="E535" i="11"/>
  <c r="E536" i="11"/>
  <c r="E537" i="11"/>
  <c r="E538" i="11"/>
  <c r="E539" i="11"/>
  <c r="E540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I509" i="11"/>
  <c r="I510" i="11"/>
  <c r="I511" i="11"/>
  <c r="I512" i="11"/>
  <c r="I513" i="11"/>
  <c r="I514" i="11"/>
  <c r="I515" i="11"/>
  <c r="I516" i="11"/>
  <c r="I517" i="11"/>
  <c r="I518" i="11"/>
  <c r="I519" i="11"/>
  <c r="I520" i="11"/>
  <c r="I521" i="11"/>
  <c r="I522" i="11"/>
  <c r="I523" i="11"/>
  <c r="I524" i="11"/>
  <c r="I525" i="11"/>
  <c r="I526" i="11"/>
  <c r="I527" i="11"/>
  <c r="I528" i="11"/>
  <c r="I529" i="11"/>
  <c r="I530" i="11"/>
  <c r="I531" i="11"/>
  <c r="I532" i="11"/>
  <c r="I533" i="11"/>
  <c r="I534" i="11"/>
  <c r="I535" i="11"/>
  <c r="I536" i="11"/>
  <c r="I537" i="11"/>
  <c r="I538" i="11"/>
  <c r="I539" i="11"/>
  <c r="I540" i="11"/>
  <c r="E541" i="11"/>
  <c r="E542" i="11"/>
  <c r="E543" i="11"/>
  <c r="E544" i="11"/>
  <c r="E545" i="11"/>
  <c r="E546" i="11"/>
  <c r="E547" i="11"/>
  <c r="E548" i="11"/>
  <c r="E549" i="11"/>
  <c r="E550" i="11"/>
  <c r="E551" i="11"/>
  <c r="E552" i="11"/>
  <c r="E553" i="11"/>
  <c r="E554" i="11"/>
  <c r="E555" i="11"/>
  <c r="E556" i="11"/>
  <c r="E557" i="11"/>
  <c r="E558" i="11"/>
  <c r="E559" i="11"/>
  <c r="E560" i="11"/>
  <c r="E561" i="11"/>
  <c r="E562" i="11"/>
  <c r="E563" i="11"/>
  <c r="E564" i="11"/>
  <c r="E565" i="11"/>
  <c r="E566" i="11"/>
  <c r="E567" i="11"/>
  <c r="E568" i="11"/>
  <c r="E569" i="11"/>
  <c r="E570" i="11"/>
  <c r="E571" i="11"/>
  <c r="E572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62" i="11"/>
  <c r="G563" i="11"/>
  <c r="G564" i="11"/>
  <c r="G565" i="11"/>
  <c r="G566" i="11"/>
  <c r="G567" i="11"/>
  <c r="G568" i="11"/>
  <c r="G569" i="11"/>
  <c r="G570" i="11"/>
  <c r="G571" i="11"/>
  <c r="G572" i="11"/>
  <c r="I541" i="11"/>
  <c r="I542" i="11"/>
  <c r="I543" i="11"/>
  <c r="I544" i="11"/>
  <c r="I545" i="11"/>
  <c r="I546" i="11"/>
  <c r="I547" i="11"/>
  <c r="I548" i="11"/>
  <c r="I549" i="11"/>
  <c r="I550" i="11"/>
  <c r="I551" i="11"/>
  <c r="I552" i="11"/>
  <c r="I553" i="11"/>
  <c r="I554" i="11"/>
  <c r="I555" i="11"/>
  <c r="I556" i="11"/>
  <c r="I557" i="11"/>
  <c r="I558" i="11"/>
  <c r="I559" i="11"/>
  <c r="I560" i="11"/>
  <c r="I561" i="11"/>
  <c r="I562" i="11"/>
  <c r="I563" i="11"/>
  <c r="I564" i="11"/>
  <c r="I565" i="11"/>
  <c r="I566" i="11"/>
  <c r="I567" i="11"/>
  <c r="I568" i="11"/>
  <c r="I569" i="11"/>
  <c r="I570" i="11"/>
  <c r="I571" i="11"/>
  <c r="I572" i="11"/>
  <c r="E573" i="11"/>
  <c r="E574" i="11"/>
  <c r="E575" i="11"/>
  <c r="E576" i="11"/>
  <c r="E577" i="11"/>
  <c r="E578" i="11"/>
  <c r="E579" i="11"/>
  <c r="E580" i="11"/>
  <c r="E581" i="11"/>
  <c r="E582" i="11"/>
  <c r="E583" i="11"/>
  <c r="E584" i="11"/>
  <c r="E585" i="11"/>
  <c r="E586" i="11"/>
  <c r="E587" i="11"/>
  <c r="E588" i="11"/>
  <c r="E589" i="11"/>
  <c r="E590" i="11"/>
  <c r="E591" i="11"/>
  <c r="E592" i="11"/>
  <c r="E593" i="11"/>
  <c r="E594" i="11"/>
  <c r="E595" i="11"/>
  <c r="E596" i="11"/>
  <c r="E597" i="11"/>
  <c r="E598" i="11"/>
  <c r="E599" i="11"/>
  <c r="E600" i="11"/>
  <c r="E601" i="11"/>
  <c r="E602" i="11"/>
  <c r="E603" i="11"/>
  <c r="E604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585" i="11"/>
  <c r="G586" i="11"/>
  <c r="G587" i="11"/>
  <c r="G588" i="11"/>
  <c r="G589" i="11"/>
  <c r="G590" i="11"/>
  <c r="G591" i="11"/>
  <c r="G592" i="11"/>
  <c r="G593" i="11"/>
  <c r="G594" i="11"/>
  <c r="G595" i="11"/>
  <c r="G596" i="11"/>
  <c r="G597" i="11"/>
  <c r="G598" i="11"/>
  <c r="G599" i="11"/>
  <c r="G600" i="11"/>
  <c r="G601" i="11"/>
  <c r="G602" i="11"/>
  <c r="G603" i="11"/>
  <c r="G604" i="11"/>
  <c r="I573" i="11"/>
  <c r="I574" i="11"/>
  <c r="I575" i="11"/>
  <c r="I576" i="11"/>
  <c r="I577" i="11"/>
  <c r="I578" i="11"/>
  <c r="I579" i="11"/>
  <c r="I580" i="11"/>
  <c r="I581" i="11"/>
  <c r="I582" i="11"/>
  <c r="I583" i="11"/>
  <c r="I584" i="11"/>
  <c r="I585" i="11"/>
  <c r="I586" i="11"/>
  <c r="I587" i="11"/>
  <c r="I588" i="11"/>
  <c r="I589" i="11"/>
  <c r="I590" i="11"/>
  <c r="I591" i="11"/>
  <c r="I592" i="11"/>
  <c r="I593" i="11"/>
  <c r="I594" i="11"/>
  <c r="I595" i="11"/>
  <c r="I596" i="11"/>
  <c r="I597" i="11"/>
  <c r="I598" i="11"/>
  <c r="I599" i="11"/>
  <c r="I600" i="11"/>
  <c r="I601" i="11"/>
  <c r="I602" i="11"/>
  <c r="I603" i="11"/>
  <c r="I604" i="11"/>
  <c r="E605" i="11"/>
  <c r="E606" i="11"/>
  <c r="E607" i="11"/>
  <c r="E608" i="11"/>
  <c r="E609" i="11"/>
  <c r="E610" i="11"/>
  <c r="E611" i="11"/>
  <c r="E612" i="11"/>
  <c r="E613" i="11"/>
  <c r="E614" i="11"/>
  <c r="E615" i="11"/>
  <c r="E616" i="11"/>
  <c r="E617" i="11"/>
  <c r="E618" i="11"/>
  <c r="E619" i="11"/>
  <c r="E620" i="11"/>
  <c r="E621" i="11"/>
  <c r="E622" i="11"/>
  <c r="E623" i="11"/>
  <c r="E624" i="11"/>
  <c r="E625" i="11"/>
  <c r="E626" i="11"/>
  <c r="E627" i="11"/>
  <c r="E628" i="11"/>
  <c r="E629" i="11"/>
  <c r="E630" i="11"/>
  <c r="E631" i="11"/>
  <c r="E632" i="11"/>
  <c r="E633" i="11"/>
  <c r="E634" i="11"/>
  <c r="E635" i="11"/>
  <c r="E636" i="11"/>
  <c r="G605" i="11"/>
  <c r="G606" i="11"/>
  <c r="G607" i="11"/>
  <c r="G608" i="11"/>
  <c r="G609" i="11"/>
  <c r="G610" i="11"/>
  <c r="G611" i="11"/>
  <c r="G612" i="11"/>
  <c r="G613" i="11"/>
  <c r="G614" i="11"/>
  <c r="G615" i="11"/>
  <c r="G616" i="11"/>
  <c r="G617" i="11"/>
  <c r="G618" i="11"/>
  <c r="G619" i="11"/>
  <c r="G620" i="11"/>
  <c r="G621" i="11"/>
  <c r="G622" i="11"/>
  <c r="G623" i="11"/>
  <c r="G624" i="11"/>
  <c r="G625" i="11"/>
  <c r="G626" i="11"/>
  <c r="G627" i="11"/>
  <c r="G628" i="11"/>
  <c r="G629" i="11"/>
  <c r="G630" i="11"/>
  <c r="G631" i="11"/>
  <c r="G632" i="11"/>
  <c r="G633" i="11"/>
  <c r="G634" i="11"/>
  <c r="G635" i="11"/>
  <c r="G636" i="11"/>
  <c r="I605" i="11"/>
  <c r="I606" i="11"/>
  <c r="I607" i="11"/>
  <c r="I608" i="11"/>
  <c r="I609" i="11"/>
  <c r="I610" i="11"/>
  <c r="I611" i="11"/>
  <c r="I612" i="11"/>
  <c r="I613" i="11"/>
  <c r="I614" i="11"/>
  <c r="I615" i="11"/>
  <c r="I616" i="11"/>
  <c r="I617" i="11"/>
  <c r="I618" i="11"/>
  <c r="I619" i="11"/>
  <c r="I620" i="11"/>
  <c r="I621" i="11"/>
  <c r="I622" i="11"/>
  <c r="I623" i="11"/>
  <c r="I624" i="11"/>
  <c r="I625" i="11"/>
  <c r="I626" i="11"/>
  <c r="I627" i="11"/>
  <c r="I628" i="11"/>
  <c r="I629" i="11"/>
  <c r="I630" i="11"/>
  <c r="I631" i="11"/>
  <c r="I632" i="11"/>
  <c r="I633" i="11"/>
  <c r="I634" i="11"/>
  <c r="I635" i="11"/>
  <c r="I636" i="11"/>
  <c r="E637" i="11"/>
  <c r="E638" i="11"/>
  <c r="E639" i="11"/>
  <c r="E640" i="11"/>
  <c r="E641" i="11"/>
  <c r="E642" i="11"/>
  <c r="E643" i="11"/>
  <c r="E644" i="11"/>
  <c r="E645" i="11"/>
  <c r="E646" i="11"/>
  <c r="E647" i="11"/>
  <c r="E648" i="11"/>
  <c r="E649" i="11"/>
  <c r="E650" i="11"/>
  <c r="E651" i="11"/>
  <c r="E652" i="11"/>
  <c r="E653" i="11"/>
  <c r="E654" i="11"/>
  <c r="E655" i="11"/>
  <c r="E656" i="11"/>
  <c r="E657" i="11"/>
  <c r="E658" i="11"/>
  <c r="E659" i="11"/>
  <c r="E660" i="11"/>
  <c r="E661" i="11"/>
  <c r="E662" i="11"/>
  <c r="E663" i="11"/>
  <c r="E664" i="11"/>
  <c r="E665" i="11"/>
  <c r="E666" i="11"/>
  <c r="E667" i="11"/>
  <c r="E668" i="11"/>
  <c r="G637" i="11"/>
  <c r="G638" i="11"/>
  <c r="G639" i="11"/>
  <c r="G640" i="11"/>
  <c r="G641" i="11"/>
  <c r="G642" i="11"/>
  <c r="G643" i="11"/>
  <c r="G644" i="11"/>
  <c r="G645" i="11"/>
  <c r="G646" i="11"/>
  <c r="G647" i="11"/>
  <c r="G648" i="11"/>
  <c r="G649" i="11"/>
  <c r="G650" i="11"/>
  <c r="G651" i="11"/>
  <c r="G652" i="11"/>
  <c r="G653" i="11"/>
  <c r="G654" i="11"/>
  <c r="G655" i="11"/>
  <c r="G656" i="11"/>
  <c r="G657" i="11"/>
  <c r="G658" i="11"/>
  <c r="G659" i="11"/>
  <c r="G660" i="11"/>
  <c r="G661" i="11"/>
  <c r="G662" i="11"/>
  <c r="G663" i="11"/>
  <c r="G664" i="11"/>
  <c r="G665" i="11"/>
  <c r="G666" i="11"/>
  <c r="G667" i="11"/>
  <c r="G668" i="11"/>
  <c r="I637" i="11"/>
  <c r="I638" i="11"/>
  <c r="I639" i="11"/>
  <c r="I640" i="11"/>
  <c r="I641" i="11"/>
  <c r="I642" i="11"/>
  <c r="I643" i="11"/>
  <c r="I644" i="11"/>
  <c r="I645" i="11"/>
  <c r="I646" i="11"/>
  <c r="I647" i="11"/>
  <c r="I648" i="11"/>
  <c r="I649" i="11"/>
  <c r="I650" i="11"/>
  <c r="I651" i="11"/>
  <c r="I652" i="11"/>
  <c r="I653" i="11"/>
  <c r="I654" i="11"/>
  <c r="I655" i="11"/>
  <c r="I656" i="11"/>
  <c r="I657" i="11"/>
  <c r="I658" i="11"/>
  <c r="I659" i="11"/>
  <c r="I660" i="11"/>
  <c r="I661" i="11"/>
  <c r="I662" i="11"/>
  <c r="I663" i="11"/>
  <c r="I664" i="11"/>
  <c r="I665" i="11"/>
  <c r="I666" i="11"/>
  <c r="I667" i="11"/>
  <c r="I668" i="11"/>
  <c r="E669" i="11"/>
  <c r="E670" i="11"/>
  <c r="E671" i="11"/>
  <c r="E672" i="11"/>
  <c r="E673" i="11"/>
  <c r="E674" i="11"/>
  <c r="E675" i="11"/>
  <c r="E676" i="11"/>
  <c r="E677" i="11"/>
  <c r="E678" i="11"/>
  <c r="E679" i="11"/>
  <c r="E680" i="11"/>
  <c r="E681" i="11"/>
  <c r="E682" i="11"/>
  <c r="E683" i="11"/>
  <c r="E684" i="11"/>
  <c r="E685" i="11"/>
  <c r="E686" i="11"/>
  <c r="E687" i="11"/>
  <c r="E688" i="11"/>
  <c r="E689" i="11"/>
  <c r="E690" i="11"/>
  <c r="E691" i="11"/>
  <c r="E692" i="11"/>
  <c r="E693" i="11"/>
  <c r="E694" i="11"/>
  <c r="E695" i="11"/>
  <c r="E696" i="11"/>
  <c r="E697" i="11"/>
  <c r="E698" i="11"/>
  <c r="E699" i="11"/>
  <c r="E700" i="11"/>
  <c r="G669" i="11"/>
  <c r="G670" i="11"/>
  <c r="G671" i="11"/>
  <c r="G672" i="11"/>
  <c r="G673" i="11"/>
  <c r="G674" i="11"/>
  <c r="G675" i="11"/>
  <c r="G676" i="11"/>
  <c r="G677" i="11"/>
  <c r="G678" i="11"/>
  <c r="G679" i="11"/>
  <c r="G680" i="11"/>
  <c r="G681" i="11"/>
  <c r="G682" i="11"/>
  <c r="G683" i="11"/>
  <c r="G684" i="11"/>
  <c r="G685" i="11"/>
  <c r="G686" i="11"/>
  <c r="G687" i="11"/>
  <c r="G688" i="11"/>
  <c r="G689" i="11"/>
  <c r="G690" i="11"/>
  <c r="G691" i="11"/>
  <c r="G692" i="11"/>
  <c r="G693" i="11"/>
  <c r="G694" i="11"/>
  <c r="G695" i="11"/>
  <c r="G696" i="11"/>
  <c r="G697" i="11"/>
  <c r="G698" i="11"/>
  <c r="G699" i="11"/>
  <c r="G700" i="11"/>
  <c r="I669" i="11"/>
  <c r="I670" i="11"/>
  <c r="I671" i="11"/>
  <c r="I672" i="11"/>
  <c r="I673" i="11"/>
  <c r="I674" i="11"/>
  <c r="I675" i="11"/>
  <c r="I676" i="11"/>
  <c r="I677" i="11"/>
  <c r="I678" i="11"/>
  <c r="I679" i="11"/>
  <c r="I680" i="11"/>
  <c r="I681" i="11"/>
  <c r="I682" i="11"/>
  <c r="I683" i="11"/>
  <c r="I684" i="11"/>
  <c r="I685" i="11"/>
  <c r="I686" i="11"/>
  <c r="I687" i="11"/>
  <c r="I688" i="11"/>
  <c r="I689" i="11"/>
  <c r="I690" i="11"/>
  <c r="I691" i="11"/>
  <c r="I692" i="11"/>
  <c r="I693" i="11"/>
  <c r="I694" i="11"/>
  <c r="I695" i="11"/>
  <c r="I696" i="11"/>
  <c r="I697" i="11"/>
  <c r="I698" i="11"/>
  <c r="I699" i="11"/>
  <c r="I700" i="11"/>
  <c r="E701" i="11"/>
  <c r="E702" i="11"/>
  <c r="E703" i="11"/>
  <c r="E704" i="11"/>
  <c r="E705" i="11"/>
  <c r="E706" i="11"/>
  <c r="E707" i="11"/>
  <c r="E708" i="11"/>
  <c r="E709" i="11"/>
  <c r="E710" i="11"/>
  <c r="E711" i="11"/>
  <c r="E712" i="11"/>
  <c r="E713" i="11"/>
  <c r="E714" i="11"/>
  <c r="E715" i="11"/>
  <c r="E716" i="11"/>
  <c r="E717" i="11"/>
  <c r="E718" i="11"/>
  <c r="E719" i="11"/>
  <c r="E720" i="11"/>
  <c r="E721" i="11"/>
  <c r="E722" i="11"/>
  <c r="E723" i="11"/>
  <c r="E724" i="11"/>
  <c r="E725" i="11"/>
  <c r="E726" i="11"/>
  <c r="E727" i="11"/>
  <c r="E728" i="11"/>
  <c r="E729" i="11"/>
  <c r="E730" i="11"/>
  <c r="E731" i="11"/>
  <c r="E732" i="11"/>
  <c r="G701" i="11"/>
  <c r="G702" i="11"/>
  <c r="G703" i="11"/>
  <c r="G704" i="11"/>
  <c r="G705" i="11"/>
  <c r="G706" i="11"/>
  <c r="G707" i="11"/>
  <c r="G708" i="11"/>
  <c r="G709" i="11"/>
  <c r="G710" i="11"/>
  <c r="G711" i="11"/>
  <c r="G712" i="11"/>
  <c r="G713" i="11"/>
  <c r="G714" i="11"/>
  <c r="G715" i="11"/>
  <c r="G716" i="11"/>
  <c r="G717" i="11"/>
  <c r="G718" i="11"/>
  <c r="G719" i="11"/>
  <c r="G720" i="11"/>
  <c r="G721" i="11"/>
  <c r="G722" i="11"/>
  <c r="G723" i="11"/>
  <c r="G724" i="11"/>
  <c r="G725" i="11"/>
  <c r="G726" i="11"/>
  <c r="G727" i="11"/>
  <c r="G728" i="11"/>
  <c r="G729" i="11"/>
  <c r="G730" i="11"/>
  <c r="J730" i="11" s="1"/>
  <c r="G731" i="11"/>
  <c r="J731" i="11" s="1"/>
  <c r="G732" i="11"/>
  <c r="J732" i="11" s="1"/>
  <c r="I701" i="11"/>
  <c r="I702" i="11"/>
  <c r="I703" i="11"/>
  <c r="I704" i="11"/>
  <c r="I705" i="11"/>
  <c r="I706" i="11"/>
  <c r="I707" i="11"/>
  <c r="I708" i="11"/>
  <c r="I709" i="11"/>
  <c r="I710" i="11"/>
  <c r="I711" i="11"/>
  <c r="I712" i="11"/>
  <c r="I713" i="11"/>
  <c r="I714" i="11"/>
  <c r="I715" i="11"/>
  <c r="I716" i="11"/>
  <c r="I717" i="11"/>
  <c r="I718" i="11"/>
  <c r="I719" i="11"/>
  <c r="I720" i="11"/>
  <c r="I721" i="11"/>
  <c r="I722" i="11"/>
  <c r="I723" i="11"/>
  <c r="I724" i="11"/>
  <c r="I725" i="11"/>
  <c r="I726" i="11"/>
  <c r="I727" i="11"/>
  <c r="I728" i="11"/>
  <c r="I729" i="11"/>
  <c r="I730" i="11"/>
  <c r="I731" i="11"/>
  <c r="I732" i="11"/>
  <c r="E733" i="11"/>
  <c r="E734" i="11"/>
  <c r="E735" i="11"/>
  <c r="E736" i="11"/>
  <c r="E737" i="11"/>
  <c r="E738" i="11"/>
  <c r="E739" i="11"/>
  <c r="E740" i="11"/>
  <c r="E741" i="11"/>
  <c r="E742" i="11"/>
  <c r="E743" i="11"/>
  <c r="E744" i="11"/>
  <c r="E745" i="11"/>
  <c r="E746" i="11"/>
  <c r="E747" i="11"/>
  <c r="E748" i="11"/>
  <c r="E749" i="11"/>
  <c r="E750" i="11"/>
  <c r="E751" i="11"/>
  <c r="E752" i="11"/>
  <c r="E753" i="11"/>
  <c r="E754" i="11"/>
  <c r="E755" i="11"/>
  <c r="E756" i="11"/>
  <c r="E757" i="11"/>
  <c r="E758" i="11"/>
  <c r="E759" i="11"/>
  <c r="E760" i="11"/>
  <c r="E761" i="11"/>
  <c r="E762" i="11"/>
  <c r="E763" i="11"/>
  <c r="E764" i="11"/>
  <c r="G733" i="11"/>
  <c r="J733" i="11" s="1"/>
  <c r="G734" i="11"/>
  <c r="J734" i="11" s="1"/>
  <c r="G735" i="11"/>
  <c r="J735" i="11" s="1"/>
  <c r="G736" i="11"/>
  <c r="J736" i="11" s="1"/>
  <c r="G737" i="11"/>
  <c r="J737" i="11" s="1"/>
  <c r="G738" i="11"/>
  <c r="J738" i="11" s="1"/>
  <c r="G739" i="11"/>
  <c r="J739" i="11" s="1"/>
  <c r="G740" i="11"/>
  <c r="J740" i="11" s="1"/>
  <c r="G741" i="11"/>
  <c r="J741" i="11" s="1"/>
  <c r="G742" i="11"/>
  <c r="J742" i="11" s="1"/>
  <c r="G743" i="11"/>
  <c r="J743" i="11" s="1"/>
  <c r="G744" i="11"/>
  <c r="J744" i="11" s="1"/>
  <c r="G745" i="11"/>
  <c r="J745" i="11" s="1"/>
  <c r="G746" i="11"/>
  <c r="J746" i="11" s="1"/>
  <c r="G747" i="11"/>
  <c r="J747" i="11" s="1"/>
  <c r="G748" i="11"/>
  <c r="J748" i="11" s="1"/>
  <c r="G749" i="11"/>
  <c r="J749" i="11" s="1"/>
  <c r="G750" i="11"/>
  <c r="J750" i="11" s="1"/>
  <c r="G751" i="11"/>
  <c r="J751" i="11" s="1"/>
  <c r="G752" i="11"/>
  <c r="J752" i="11" s="1"/>
  <c r="G753" i="11"/>
  <c r="J753" i="11" s="1"/>
  <c r="G754" i="11"/>
  <c r="J754" i="11" s="1"/>
  <c r="G755" i="11"/>
  <c r="J755" i="11" s="1"/>
  <c r="G756" i="11"/>
  <c r="J756" i="11" s="1"/>
  <c r="G757" i="11"/>
  <c r="J757" i="11" s="1"/>
  <c r="G758" i="11"/>
  <c r="J758" i="11" s="1"/>
  <c r="G759" i="11"/>
  <c r="J759" i="11" s="1"/>
  <c r="G760" i="11"/>
  <c r="J760" i="11" s="1"/>
  <c r="G761" i="11"/>
  <c r="J761" i="11" s="1"/>
  <c r="G762" i="11"/>
  <c r="J762" i="11" s="1"/>
  <c r="G763" i="11"/>
  <c r="J763" i="11" s="1"/>
  <c r="G764" i="11"/>
  <c r="J764" i="11" s="1"/>
  <c r="I733" i="11"/>
  <c r="I734" i="11"/>
  <c r="I735" i="11"/>
  <c r="I736" i="11"/>
  <c r="I737" i="11"/>
  <c r="I738" i="11"/>
  <c r="I739" i="11"/>
  <c r="I740" i="11"/>
  <c r="I741" i="11"/>
  <c r="I742" i="11"/>
  <c r="I743" i="11"/>
  <c r="I744" i="11"/>
  <c r="I745" i="11"/>
  <c r="I746" i="11"/>
  <c r="I747" i="11"/>
  <c r="I748" i="11"/>
  <c r="I749" i="11"/>
  <c r="I750" i="11"/>
  <c r="I751" i="11"/>
  <c r="I752" i="11"/>
  <c r="I753" i="11"/>
  <c r="I754" i="11"/>
  <c r="I755" i="11"/>
  <c r="I756" i="11"/>
  <c r="I757" i="11"/>
  <c r="I758" i="11"/>
  <c r="I759" i="11"/>
  <c r="I760" i="11"/>
  <c r="I761" i="11"/>
  <c r="I762" i="11"/>
  <c r="I763" i="11"/>
  <c r="I764" i="11"/>
  <c r="E765" i="11"/>
  <c r="E766" i="11"/>
  <c r="E767" i="11"/>
  <c r="E768" i="11"/>
  <c r="E769" i="11"/>
  <c r="E770" i="11"/>
  <c r="E771" i="11"/>
  <c r="E772" i="11"/>
  <c r="E773" i="11"/>
  <c r="E774" i="11"/>
  <c r="E775" i="11"/>
  <c r="E776" i="11"/>
  <c r="E777" i="11"/>
  <c r="E778" i="11"/>
  <c r="E779" i="11"/>
  <c r="E780" i="11"/>
  <c r="G765" i="11"/>
  <c r="J765" i="11" s="1"/>
  <c r="G766" i="11"/>
  <c r="J766" i="11" s="1"/>
  <c r="G767" i="11"/>
  <c r="J767" i="11" s="1"/>
  <c r="G768" i="11"/>
  <c r="J768" i="11" s="1"/>
  <c r="G769" i="11"/>
  <c r="J769" i="11" s="1"/>
  <c r="G770" i="11"/>
  <c r="J770" i="11" s="1"/>
  <c r="G771" i="11"/>
  <c r="J771" i="11" s="1"/>
  <c r="G772" i="11"/>
  <c r="J772" i="11" s="1"/>
  <c r="G773" i="11"/>
  <c r="J773" i="11" s="1"/>
  <c r="G774" i="11"/>
  <c r="G775" i="11"/>
  <c r="G776" i="11"/>
  <c r="G777" i="11"/>
  <c r="G778" i="11"/>
  <c r="G779" i="11"/>
  <c r="G780" i="11"/>
  <c r="I765" i="11"/>
  <c r="I766" i="11"/>
  <c r="I767" i="11"/>
  <c r="I768" i="11"/>
  <c r="I769" i="11"/>
  <c r="I770" i="11"/>
  <c r="I771" i="11"/>
  <c r="I772" i="11"/>
  <c r="I773" i="11"/>
  <c r="I774" i="11"/>
  <c r="I775" i="11"/>
  <c r="I776" i="11"/>
  <c r="I777" i="11"/>
  <c r="I778" i="11"/>
  <c r="I779" i="11"/>
  <c r="I780" i="11"/>
  <c r="E781" i="11"/>
  <c r="E782" i="11"/>
  <c r="E783" i="11"/>
  <c r="E784" i="11"/>
  <c r="E785" i="11"/>
  <c r="E786" i="11"/>
  <c r="E787" i="11"/>
  <c r="E788" i="11"/>
  <c r="G781" i="11"/>
  <c r="G782" i="11"/>
  <c r="G783" i="11"/>
  <c r="G784" i="11"/>
  <c r="G785" i="11"/>
  <c r="G786" i="11"/>
  <c r="G787" i="11"/>
  <c r="G788" i="11"/>
  <c r="I781" i="11"/>
  <c r="I782" i="11"/>
  <c r="I783" i="11"/>
  <c r="I784" i="11"/>
  <c r="I785" i="11"/>
  <c r="I786" i="11"/>
  <c r="I787" i="11"/>
  <c r="I788" i="11"/>
  <c r="E789" i="11"/>
  <c r="E790" i="11"/>
  <c r="E791" i="11"/>
  <c r="E792" i="11"/>
  <c r="G789" i="11"/>
  <c r="G790" i="11"/>
  <c r="G791" i="11"/>
  <c r="G792" i="11"/>
  <c r="I789" i="11"/>
  <c r="I790" i="11"/>
  <c r="I791" i="11"/>
  <c r="I792" i="11"/>
  <c r="E793" i="11"/>
  <c r="E794" i="11"/>
  <c r="G793" i="11"/>
  <c r="G794" i="11"/>
  <c r="I793" i="11"/>
  <c r="I794" i="11"/>
  <c r="E795" i="11"/>
  <c r="G795" i="11"/>
  <c r="I79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I326" i="11"/>
  <c r="I327" i="11"/>
  <c r="I328" i="11"/>
  <c r="I329" i="11"/>
  <c r="I330" i="11"/>
  <c r="I331" i="11"/>
  <c r="I332" i="11"/>
  <c r="I333" i="11"/>
  <c r="I334" i="11"/>
  <c r="I335" i="11"/>
  <c r="I336" i="11"/>
  <c r="I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G338" i="11"/>
  <c r="G339" i="11"/>
  <c r="G340" i="11"/>
  <c r="G341" i="11"/>
  <c r="G342" i="11"/>
  <c r="G343" i="11"/>
  <c r="G344" i="11"/>
  <c r="G345" i="11"/>
  <c r="G346" i="11"/>
  <c r="G347" i="11"/>
  <c r="G348" i="11"/>
  <c r="G349" i="11"/>
  <c r="I338" i="11"/>
  <c r="I339" i="11"/>
  <c r="I340" i="11"/>
  <c r="I341" i="11"/>
  <c r="I342" i="11"/>
  <c r="I343" i="11"/>
  <c r="I344" i="11"/>
  <c r="I345" i="11"/>
  <c r="I346" i="11"/>
  <c r="I347" i="11"/>
  <c r="I348" i="11"/>
  <c r="I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I350" i="11"/>
  <c r="I351" i="11"/>
  <c r="I352" i="11"/>
  <c r="I353" i="11"/>
  <c r="I354" i="11"/>
  <c r="I355" i="11"/>
  <c r="I356" i="11"/>
  <c r="I357" i="11"/>
  <c r="I358" i="11"/>
  <c r="I359" i="11"/>
  <c r="I360" i="11"/>
  <c r="I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I362" i="11"/>
  <c r="I363" i="11"/>
  <c r="I364" i="11"/>
  <c r="I365" i="11"/>
  <c r="I366" i="11"/>
  <c r="I367" i="11"/>
  <c r="I368" i="11"/>
  <c r="I369" i="11"/>
  <c r="I370" i="11"/>
  <c r="I371" i="11"/>
  <c r="I372" i="11"/>
  <c r="I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I374" i="11"/>
  <c r="I375" i="11"/>
  <c r="I376" i="11"/>
  <c r="I377" i="11"/>
  <c r="I378" i="11"/>
  <c r="I379" i="11"/>
  <c r="I380" i="11"/>
  <c r="I381" i="11"/>
  <c r="I382" i="11"/>
  <c r="I383" i="11"/>
  <c r="I384" i="11"/>
  <c r="I385" i="11"/>
  <c r="E386" i="11"/>
  <c r="E387" i="11"/>
  <c r="E388" i="11"/>
  <c r="E389" i="11"/>
  <c r="E390" i="11"/>
  <c r="E391" i="11"/>
  <c r="E392" i="11"/>
  <c r="E393" i="11"/>
  <c r="E394" i="11"/>
  <c r="E395" i="11"/>
  <c r="E396" i="11"/>
  <c r="E397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I386" i="11"/>
  <c r="I387" i="11"/>
  <c r="I388" i="11"/>
  <c r="I389" i="11"/>
  <c r="I390" i="11"/>
  <c r="I391" i="11"/>
  <c r="I392" i="11"/>
  <c r="I393" i="11"/>
  <c r="I394" i="11"/>
  <c r="I395" i="11"/>
  <c r="I396" i="11"/>
  <c r="I397" i="11"/>
  <c r="E398" i="11"/>
  <c r="E399" i="11"/>
  <c r="E400" i="11"/>
  <c r="E401" i="11"/>
  <c r="E402" i="11"/>
  <c r="E403" i="11"/>
  <c r="E404" i="11"/>
  <c r="E405" i="11"/>
  <c r="E406" i="11"/>
  <c r="E407" i="11"/>
  <c r="E408" i="11"/>
  <c r="E409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I398" i="11"/>
  <c r="I399" i="11"/>
  <c r="I400" i="11"/>
  <c r="I401" i="11"/>
  <c r="I402" i="11"/>
  <c r="I403" i="11"/>
  <c r="I404" i="11"/>
  <c r="I405" i="11"/>
  <c r="I406" i="11"/>
  <c r="I407" i="11"/>
  <c r="I408" i="11"/>
  <c r="I409" i="11"/>
  <c r="E410" i="11"/>
  <c r="E411" i="11"/>
  <c r="E412" i="11"/>
  <c r="E413" i="11"/>
  <c r="E414" i="11"/>
  <c r="E415" i="11"/>
  <c r="E416" i="11"/>
  <c r="E417" i="11"/>
  <c r="E418" i="11"/>
  <c r="E419" i="11"/>
  <c r="E420" i="11"/>
  <c r="E421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I410" i="11"/>
  <c r="I411" i="11"/>
  <c r="I412" i="11"/>
  <c r="I413" i="11"/>
  <c r="I414" i="11"/>
  <c r="I415" i="11"/>
  <c r="I416" i="11"/>
  <c r="I417" i="11"/>
  <c r="I418" i="11"/>
  <c r="I419" i="11"/>
  <c r="I420" i="11"/>
  <c r="I421" i="11"/>
  <c r="E422" i="11"/>
  <c r="E423" i="11"/>
  <c r="E424" i="11"/>
  <c r="E425" i="11"/>
  <c r="E426" i="11"/>
  <c r="E427" i="11"/>
  <c r="E428" i="11"/>
  <c r="E429" i="11"/>
  <c r="E430" i="11"/>
  <c r="E431" i="11"/>
  <c r="E432" i="11"/>
  <c r="E433" i="11"/>
  <c r="G422" i="11"/>
  <c r="G423" i="11"/>
  <c r="G424" i="11"/>
  <c r="G425" i="11"/>
  <c r="G426" i="11"/>
  <c r="G427" i="11"/>
  <c r="G428" i="11"/>
  <c r="G429" i="11"/>
  <c r="G430" i="11"/>
  <c r="G431" i="11"/>
  <c r="G432" i="11"/>
  <c r="G433" i="11"/>
  <c r="I422" i="11"/>
  <c r="I423" i="11"/>
  <c r="I424" i="11"/>
  <c r="I425" i="11"/>
  <c r="I426" i="11"/>
  <c r="I427" i="11"/>
  <c r="I428" i="11"/>
  <c r="I429" i="11"/>
  <c r="I430" i="11"/>
  <c r="I431" i="11"/>
  <c r="I432" i="11"/>
  <c r="I433" i="11"/>
  <c r="E436" i="11"/>
  <c r="E437" i="11"/>
  <c r="E438" i="11"/>
  <c r="E439" i="11"/>
  <c r="E440" i="11"/>
  <c r="G436" i="11"/>
  <c r="G437" i="11"/>
  <c r="G438" i="11"/>
  <c r="G439" i="11"/>
  <c r="G440" i="11"/>
  <c r="I436" i="11"/>
  <c r="I437" i="11"/>
  <c r="I438" i="11"/>
  <c r="I439" i="11"/>
  <c r="I440" i="11"/>
  <c r="E443" i="11"/>
  <c r="G443" i="11"/>
  <c r="I443" i="11"/>
  <c r="E444" i="11"/>
  <c r="G444" i="11"/>
  <c r="I444" i="11"/>
  <c r="E796" i="11"/>
  <c r="G796" i="11"/>
  <c r="I796" i="11"/>
  <c r="E442" i="11"/>
  <c r="G442" i="11"/>
  <c r="I442" i="11"/>
  <c r="E441" i="11"/>
  <c r="G441" i="11"/>
  <c r="I441" i="11"/>
  <c r="E435" i="11"/>
  <c r="G435" i="11"/>
  <c r="I435" i="11"/>
  <c r="E434" i="11"/>
  <c r="G434" i="11"/>
  <c r="I434" i="11"/>
  <c r="E325" i="11"/>
  <c r="G325" i="11"/>
  <c r="I325" i="11"/>
  <c r="E324" i="11"/>
  <c r="G324" i="11"/>
  <c r="I324" i="11"/>
  <c r="E323" i="11"/>
  <c r="G323" i="11"/>
  <c r="I323" i="11"/>
  <c r="E322" i="11"/>
  <c r="G322" i="11"/>
  <c r="I322" i="11"/>
  <c r="E321" i="11"/>
  <c r="G321" i="11"/>
  <c r="I321" i="11"/>
  <c r="E320" i="11"/>
  <c r="G320" i="11"/>
  <c r="I320" i="11"/>
  <c r="E319" i="11"/>
  <c r="G319" i="11"/>
  <c r="I319" i="11"/>
  <c r="E318" i="11"/>
  <c r="G318" i="11"/>
  <c r="I318" i="11"/>
  <c r="E317" i="11"/>
  <c r="G317" i="11"/>
  <c r="I317" i="11"/>
  <c r="E316" i="11"/>
  <c r="G316" i="11"/>
  <c r="I316" i="11"/>
  <c r="E315" i="11"/>
  <c r="G315" i="11"/>
  <c r="I315" i="11"/>
  <c r="E314" i="11"/>
  <c r="G314" i="11"/>
  <c r="I314" i="11"/>
  <c r="E313" i="11"/>
  <c r="G313" i="11"/>
  <c r="I313" i="11"/>
  <c r="E312" i="11"/>
  <c r="G312" i="11"/>
  <c r="I312" i="11"/>
  <c r="E311" i="11"/>
  <c r="G311" i="11"/>
  <c r="I311" i="11"/>
  <c r="E310" i="11"/>
  <c r="G310" i="11"/>
  <c r="I310" i="11"/>
  <c r="E309" i="11"/>
  <c r="G309" i="11"/>
  <c r="I309" i="11"/>
  <c r="E308" i="11"/>
  <c r="G308" i="11"/>
  <c r="I308" i="11"/>
  <c r="E307" i="11"/>
  <c r="G307" i="11"/>
  <c r="I307" i="11"/>
  <c r="E306" i="11"/>
  <c r="G306" i="11"/>
  <c r="I306" i="11"/>
  <c r="E305" i="11"/>
  <c r="G305" i="11"/>
  <c r="I305" i="11"/>
  <c r="E304" i="11"/>
  <c r="G304" i="11"/>
  <c r="I304" i="11"/>
  <c r="E303" i="11"/>
  <c r="G303" i="11"/>
  <c r="I303" i="11"/>
  <c r="E302" i="11"/>
  <c r="G302" i="11"/>
  <c r="I302" i="11"/>
  <c r="E301" i="11"/>
  <c r="G301" i="11"/>
  <c r="I301" i="11"/>
  <c r="E300" i="11"/>
  <c r="G300" i="11"/>
  <c r="I300" i="11"/>
  <c r="E299" i="11"/>
  <c r="G299" i="11"/>
  <c r="I299" i="11"/>
  <c r="E298" i="11"/>
  <c r="G298" i="11"/>
  <c r="I298" i="11"/>
  <c r="E297" i="11"/>
  <c r="G297" i="11"/>
  <c r="I297" i="11"/>
  <c r="E296" i="11"/>
  <c r="G296" i="11"/>
  <c r="I296" i="11"/>
  <c r="E295" i="11"/>
  <c r="G295" i="11"/>
  <c r="I295" i="11"/>
  <c r="E294" i="11"/>
  <c r="G294" i="11"/>
  <c r="I294" i="11"/>
  <c r="E293" i="11"/>
  <c r="G293" i="11"/>
  <c r="I293" i="11"/>
  <c r="E292" i="11"/>
  <c r="G292" i="11"/>
  <c r="I292" i="11"/>
  <c r="E291" i="11"/>
  <c r="G291" i="11"/>
  <c r="I291" i="11"/>
  <c r="E290" i="11"/>
  <c r="G290" i="11"/>
  <c r="I290" i="11"/>
  <c r="E289" i="11"/>
  <c r="G289" i="11"/>
  <c r="I289" i="11"/>
  <c r="E288" i="11"/>
  <c r="G288" i="11"/>
  <c r="I288" i="11"/>
  <c r="E287" i="11"/>
  <c r="G287" i="11"/>
  <c r="I287" i="11"/>
  <c r="E286" i="11"/>
  <c r="G286" i="11"/>
  <c r="I286" i="11"/>
  <c r="E285" i="11"/>
  <c r="G285" i="11"/>
  <c r="I285" i="11"/>
  <c r="E284" i="11"/>
  <c r="G284" i="11"/>
  <c r="I284" i="11"/>
  <c r="E283" i="11"/>
  <c r="G283" i="11"/>
  <c r="I283" i="11"/>
  <c r="E282" i="11"/>
  <c r="G282" i="11"/>
  <c r="I282" i="11"/>
  <c r="E281" i="11"/>
  <c r="G281" i="11"/>
  <c r="I281" i="11"/>
  <c r="E280" i="11"/>
  <c r="G280" i="11"/>
  <c r="I280" i="11"/>
  <c r="E279" i="11"/>
  <c r="G279" i="11"/>
  <c r="I279" i="11"/>
  <c r="E278" i="11"/>
  <c r="G278" i="11"/>
  <c r="I278" i="11"/>
  <c r="E277" i="11"/>
  <c r="G277" i="11"/>
  <c r="I277" i="11"/>
  <c r="E276" i="11"/>
  <c r="G276" i="11"/>
  <c r="I276" i="11"/>
  <c r="E275" i="11"/>
  <c r="G275" i="11"/>
  <c r="I275" i="11"/>
  <c r="E274" i="11"/>
  <c r="G274" i="11"/>
  <c r="I274" i="11"/>
  <c r="E273" i="11"/>
  <c r="G273" i="11"/>
  <c r="I273" i="11"/>
  <c r="E272" i="11"/>
  <c r="G272" i="11"/>
  <c r="I272" i="11"/>
  <c r="E271" i="11"/>
  <c r="G271" i="11"/>
  <c r="I271" i="11"/>
  <c r="E270" i="11"/>
  <c r="G270" i="11"/>
  <c r="I270" i="11"/>
  <c r="E269" i="11"/>
  <c r="G269" i="11"/>
  <c r="I269" i="11"/>
  <c r="E268" i="11"/>
  <c r="G268" i="11"/>
  <c r="I268" i="11"/>
  <c r="E267" i="11"/>
  <c r="G267" i="11"/>
  <c r="I267" i="11"/>
  <c r="E266" i="11"/>
  <c r="G266" i="11"/>
  <c r="I266" i="11"/>
  <c r="E265" i="11"/>
  <c r="G265" i="11"/>
  <c r="I265" i="11"/>
  <c r="E264" i="11"/>
  <c r="G264" i="11"/>
  <c r="I264" i="11"/>
  <c r="E263" i="11"/>
  <c r="G263" i="11"/>
  <c r="I263" i="11"/>
  <c r="E262" i="11"/>
  <c r="G262" i="11"/>
  <c r="I262" i="11"/>
  <c r="E261" i="11"/>
  <c r="G261" i="11"/>
  <c r="I261" i="11"/>
  <c r="E260" i="11"/>
  <c r="G260" i="11"/>
  <c r="I260" i="11"/>
  <c r="E259" i="11"/>
  <c r="G259" i="11"/>
  <c r="I259" i="11"/>
  <c r="E258" i="11"/>
  <c r="G258" i="11"/>
  <c r="I258" i="11"/>
  <c r="E257" i="11"/>
  <c r="G257" i="11"/>
  <c r="I257" i="11"/>
  <c r="E256" i="11"/>
  <c r="G256" i="11"/>
  <c r="I256" i="11"/>
  <c r="E255" i="11"/>
  <c r="G255" i="11"/>
  <c r="I255" i="11"/>
  <c r="E254" i="11"/>
  <c r="G254" i="11"/>
  <c r="I254" i="11"/>
  <c r="E253" i="11"/>
  <c r="G253" i="11"/>
  <c r="I253" i="11"/>
  <c r="E252" i="11"/>
  <c r="G252" i="11"/>
  <c r="I252" i="11"/>
  <c r="E251" i="11"/>
  <c r="G251" i="11"/>
  <c r="I251" i="11"/>
  <c r="E250" i="11"/>
  <c r="G250" i="11"/>
  <c r="I250" i="11"/>
  <c r="E249" i="11"/>
  <c r="G249" i="11"/>
  <c r="I249" i="11"/>
  <c r="E248" i="11"/>
  <c r="G248" i="11"/>
  <c r="I248" i="11"/>
  <c r="E247" i="11"/>
  <c r="G247" i="11"/>
  <c r="I247" i="11"/>
  <c r="E246" i="11"/>
  <c r="G246" i="11"/>
  <c r="I246" i="11"/>
  <c r="E245" i="11"/>
  <c r="G245" i="11"/>
  <c r="I245" i="11"/>
  <c r="E244" i="11"/>
  <c r="G244" i="11"/>
  <c r="I244" i="11"/>
  <c r="E243" i="11"/>
  <c r="G243" i="11"/>
  <c r="I243" i="11"/>
  <c r="E242" i="11"/>
  <c r="G242" i="11"/>
  <c r="I242" i="11"/>
  <c r="E241" i="11"/>
  <c r="G241" i="11"/>
  <c r="I241" i="11"/>
  <c r="E240" i="11"/>
  <c r="G240" i="11"/>
  <c r="I240" i="11"/>
  <c r="E239" i="11"/>
  <c r="G239" i="11"/>
  <c r="I239" i="11"/>
  <c r="E238" i="11"/>
  <c r="G238" i="11"/>
  <c r="I238" i="11"/>
  <c r="E237" i="11"/>
  <c r="G237" i="11"/>
  <c r="I237" i="11"/>
  <c r="E236" i="11"/>
  <c r="G236" i="11"/>
  <c r="I236" i="11"/>
  <c r="E235" i="11"/>
  <c r="G235" i="11"/>
  <c r="I235" i="11"/>
  <c r="E234" i="11"/>
  <c r="G234" i="11"/>
  <c r="I234" i="11"/>
  <c r="E233" i="11"/>
  <c r="G233" i="11"/>
  <c r="I233" i="11"/>
  <c r="E232" i="11"/>
  <c r="G232" i="11"/>
  <c r="I232" i="11"/>
  <c r="E231" i="11"/>
  <c r="G231" i="11"/>
  <c r="I231" i="11"/>
  <c r="E230" i="11"/>
  <c r="G230" i="11"/>
  <c r="I230" i="11"/>
  <c r="E229" i="11"/>
  <c r="G229" i="11"/>
  <c r="I229" i="11"/>
  <c r="E228" i="11"/>
  <c r="G228" i="11"/>
  <c r="I228" i="11"/>
  <c r="E227" i="11"/>
  <c r="G227" i="11"/>
  <c r="I227" i="11"/>
  <c r="E226" i="11"/>
  <c r="G226" i="11"/>
  <c r="I226" i="11"/>
  <c r="E225" i="11"/>
  <c r="G225" i="11"/>
  <c r="I225" i="11"/>
  <c r="E224" i="11"/>
  <c r="G224" i="11"/>
  <c r="I224" i="11"/>
  <c r="E223" i="11"/>
  <c r="G223" i="11"/>
  <c r="I223" i="11"/>
  <c r="E222" i="11"/>
  <c r="G222" i="11"/>
  <c r="I222" i="11"/>
  <c r="E221" i="11"/>
  <c r="G221" i="11"/>
  <c r="I221" i="11"/>
  <c r="E220" i="11"/>
  <c r="G220" i="11"/>
  <c r="I220" i="11"/>
  <c r="E219" i="11"/>
  <c r="G219" i="11"/>
  <c r="I219" i="11"/>
  <c r="E218" i="11"/>
  <c r="G218" i="11"/>
  <c r="I218" i="11"/>
  <c r="E217" i="11"/>
  <c r="G217" i="11"/>
  <c r="I217" i="11"/>
  <c r="E216" i="11"/>
  <c r="G216" i="11"/>
  <c r="I216" i="11"/>
  <c r="E215" i="11"/>
  <c r="G215" i="11"/>
  <c r="I215" i="11"/>
  <c r="E214" i="11"/>
  <c r="G214" i="11"/>
  <c r="I214" i="11"/>
  <c r="E213" i="11"/>
  <c r="G213" i="11"/>
  <c r="I213" i="11"/>
  <c r="E212" i="11"/>
  <c r="G212" i="11"/>
  <c r="I212" i="11"/>
  <c r="E211" i="11"/>
  <c r="G211" i="11"/>
  <c r="I211" i="11"/>
  <c r="E210" i="11"/>
  <c r="G210" i="11"/>
  <c r="I210" i="11"/>
  <c r="E209" i="11"/>
  <c r="G209" i="11"/>
  <c r="I209" i="11"/>
  <c r="E208" i="11"/>
  <c r="G208" i="11"/>
  <c r="I208" i="11"/>
  <c r="E207" i="11"/>
  <c r="G207" i="11"/>
  <c r="I207" i="11"/>
  <c r="E206" i="11"/>
  <c r="G206" i="11"/>
  <c r="I206" i="11"/>
  <c r="E205" i="11"/>
  <c r="G205" i="11"/>
  <c r="I205" i="11"/>
  <c r="E204" i="11"/>
  <c r="G204" i="11"/>
  <c r="I204" i="11"/>
  <c r="E203" i="11"/>
  <c r="G203" i="11"/>
  <c r="I203" i="11"/>
  <c r="E202" i="11"/>
  <c r="G202" i="11"/>
  <c r="I202" i="11"/>
  <c r="E201" i="11"/>
  <c r="G201" i="11"/>
  <c r="I201" i="11"/>
  <c r="E200" i="11"/>
  <c r="G200" i="11"/>
  <c r="I200" i="11"/>
  <c r="E199" i="11"/>
  <c r="G199" i="11"/>
  <c r="I199" i="11"/>
  <c r="E198" i="11"/>
  <c r="G198" i="11"/>
  <c r="I198" i="11"/>
  <c r="E197" i="11"/>
  <c r="G197" i="11"/>
  <c r="I197" i="11"/>
  <c r="E196" i="11"/>
  <c r="G196" i="11"/>
  <c r="I196" i="11"/>
  <c r="E195" i="11"/>
  <c r="G195" i="11"/>
  <c r="I195" i="11"/>
  <c r="E194" i="11"/>
  <c r="G194" i="11"/>
  <c r="I194" i="11"/>
  <c r="E193" i="11"/>
  <c r="G193" i="11"/>
  <c r="I193" i="11"/>
  <c r="E192" i="11"/>
  <c r="G192" i="11"/>
  <c r="I192" i="11"/>
  <c r="E191" i="11"/>
  <c r="G191" i="11"/>
  <c r="I191" i="11"/>
  <c r="E190" i="11"/>
  <c r="G190" i="11"/>
  <c r="I190" i="11"/>
  <c r="E189" i="11"/>
  <c r="G189" i="11"/>
  <c r="I189" i="11"/>
  <c r="E188" i="11"/>
  <c r="G188" i="11"/>
  <c r="I188" i="11"/>
  <c r="E187" i="11"/>
  <c r="G187" i="11"/>
  <c r="I187" i="11"/>
  <c r="E186" i="11"/>
  <c r="G186" i="11"/>
  <c r="I186" i="11"/>
  <c r="E185" i="11"/>
  <c r="G185" i="11"/>
  <c r="I185" i="11"/>
  <c r="E184" i="11"/>
  <c r="G184" i="11"/>
  <c r="I184" i="11"/>
  <c r="E183" i="11"/>
  <c r="G183" i="11"/>
  <c r="I183" i="11"/>
  <c r="E182" i="11"/>
  <c r="G182" i="11"/>
  <c r="I182" i="11"/>
  <c r="E181" i="11"/>
  <c r="G181" i="11"/>
  <c r="I181" i="11"/>
  <c r="E180" i="11"/>
  <c r="G180" i="11"/>
  <c r="I180" i="11"/>
  <c r="E179" i="11"/>
  <c r="G179" i="11"/>
  <c r="I179" i="11"/>
  <c r="E178" i="11"/>
  <c r="G178" i="11"/>
  <c r="I178" i="11"/>
  <c r="E177" i="11"/>
  <c r="G177" i="11"/>
  <c r="I177" i="11"/>
  <c r="E176" i="11"/>
  <c r="G176" i="11"/>
  <c r="I176" i="11"/>
  <c r="E175" i="11"/>
  <c r="G175" i="11"/>
  <c r="I175" i="11"/>
  <c r="E174" i="11"/>
  <c r="G174" i="11"/>
  <c r="I174" i="11"/>
  <c r="E173" i="11"/>
  <c r="G173" i="11"/>
  <c r="I173" i="11"/>
  <c r="E172" i="11"/>
  <c r="G172" i="11"/>
  <c r="I172" i="11"/>
  <c r="E171" i="11"/>
  <c r="G171" i="11"/>
  <c r="I171" i="11"/>
  <c r="E170" i="11"/>
  <c r="G170" i="11"/>
  <c r="I170" i="11"/>
  <c r="E169" i="11"/>
  <c r="G169" i="11"/>
  <c r="I169" i="11"/>
  <c r="E168" i="11"/>
  <c r="G168" i="11"/>
  <c r="I168" i="11"/>
  <c r="E167" i="11"/>
  <c r="G167" i="11"/>
  <c r="I167" i="11"/>
  <c r="E166" i="11"/>
  <c r="G166" i="11"/>
  <c r="I166" i="11"/>
  <c r="E165" i="11"/>
  <c r="G165" i="11"/>
  <c r="I165" i="11"/>
  <c r="E164" i="11"/>
  <c r="G164" i="11"/>
  <c r="I164" i="11"/>
  <c r="E163" i="11"/>
  <c r="G163" i="11"/>
  <c r="I163" i="11"/>
  <c r="E162" i="11"/>
  <c r="G162" i="11"/>
  <c r="I162" i="11"/>
  <c r="E161" i="11"/>
  <c r="G161" i="11"/>
  <c r="I161" i="11"/>
  <c r="E160" i="11"/>
  <c r="G160" i="11"/>
  <c r="I160" i="11"/>
  <c r="E159" i="11"/>
  <c r="G159" i="11"/>
  <c r="I159" i="11"/>
  <c r="E158" i="11"/>
  <c r="G158" i="11"/>
  <c r="I158" i="11"/>
  <c r="E157" i="11"/>
  <c r="G157" i="11"/>
  <c r="I157" i="11"/>
  <c r="E156" i="11"/>
  <c r="G156" i="11"/>
  <c r="I156" i="11"/>
  <c r="E155" i="11"/>
  <c r="G155" i="11"/>
  <c r="I155" i="11"/>
  <c r="E154" i="11"/>
  <c r="G154" i="11"/>
  <c r="I154" i="11"/>
  <c r="E153" i="11"/>
  <c r="G153" i="11"/>
  <c r="I153" i="11"/>
  <c r="E152" i="11"/>
  <c r="G152" i="11"/>
  <c r="I152" i="11"/>
  <c r="E151" i="11"/>
  <c r="G151" i="11"/>
  <c r="I151" i="11"/>
  <c r="E150" i="11"/>
  <c r="G150" i="11"/>
  <c r="I150" i="11"/>
  <c r="E149" i="11"/>
  <c r="G149" i="11"/>
  <c r="I149" i="11"/>
  <c r="E148" i="11"/>
  <c r="G148" i="11"/>
  <c r="I148" i="11"/>
  <c r="E147" i="11"/>
  <c r="G147" i="11"/>
  <c r="I147" i="11"/>
  <c r="E146" i="11"/>
  <c r="G146" i="11"/>
  <c r="I146" i="11"/>
  <c r="E145" i="11"/>
  <c r="G145" i="11"/>
  <c r="I145" i="11"/>
  <c r="E144" i="11"/>
  <c r="G144" i="11"/>
  <c r="I144" i="11"/>
  <c r="E143" i="11"/>
  <c r="G143" i="11"/>
  <c r="I143" i="11"/>
  <c r="E142" i="11"/>
  <c r="G142" i="11"/>
  <c r="I142" i="11"/>
  <c r="E141" i="11"/>
  <c r="G141" i="11"/>
  <c r="I141" i="11"/>
  <c r="E140" i="11"/>
  <c r="G140" i="11"/>
  <c r="I140" i="11"/>
  <c r="E139" i="11"/>
  <c r="G139" i="11"/>
  <c r="I139" i="11"/>
  <c r="E138" i="11"/>
  <c r="G138" i="11"/>
  <c r="I138" i="11"/>
  <c r="E137" i="11"/>
  <c r="G137" i="11"/>
  <c r="I137" i="11"/>
  <c r="E136" i="11"/>
  <c r="G136" i="11"/>
  <c r="I136" i="11"/>
  <c r="E135" i="11"/>
  <c r="G135" i="11"/>
  <c r="I135" i="11"/>
  <c r="E134" i="11"/>
  <c r="G134" i="11"/>
  <c r="I134" i="11"/>
  <c r="E133" i="11"/>
  <c r="G133" i="11"/>
  <c r="I133" i="11"/>
  <c r="E132" i="11"/>
  <c r="G132" i="11"/>
  <c r="I132" i="11"/>
  <c r="E131" i="11"/>
  <c r="G131" i="11"/>
  <c r="I131" i="11"/>
  <c r="E130" i="11"/>
  <c r="G130" i="11"/>
  <c r="I130" i="11"/>
  <c r="E129" i="11"/>
  <c r="G129" i="11"/>
  <c r="I129" i="11"/>
  <c r="E128" i="11"/>
  <c r="G128" i="11"/>
  <c r="I128" i="11"/>
  <c r="E127" i="11"/>
  <c r="G127" i="11"/>
  <c r="I127" i="11"/>
  <c r="E126" i="11"/>
  <c r="G126" i="11"/>
  <c r="I126" i="11"/>
  <c r="E125" i="11"/>
  <c r="G125" i="11"/>
  <c r="I125" i="11"/>
  <c r="E124" i="11"/>
  <c r="G124" i="11"/>
  <c r="I124" i="11"/>
  <c r="E123" i="11"/>
  <c r="G123" i="11"/>
  <c r="I123" i="11"/>
  <c r="E122" i="11"/>
  <c r="G122" i="11"/>
  <c r="I122" i="11"/>
  <c r="E121" i="11"/>
  <c r="G121" i="11"/>
  <c r="I121" i="11"/>
  <c r="E120" i="11"/>
  <c r="G120" i="11"/>
  <c r="I120" i="11"/>
  <c r="E119" i="11"/>
  <c r="G119" i="11"/>
  <c r="I119" i="11"/>
  <c r="E118" i="11"/>
  <c r="G118" i="11"/>
  <c r="I118" i="11"/>
  <c r="E117" i="11"/>
  <c r="G117" i="11"/>
  <c r="I117" i="11"/>
  <c r="E116" i="11"/>
  <c r="G116" i="11"/>
  <c r="I116" i="11"/>
  <c r="E115" i="11"/>
  <c r="G115" i="11"/>
  <c r="I115" i="11"/>
  <c r="E114" i="11"/>
  <c r="G114" i="11"/>
  <c r="I114" i="11"/>
  <c r="E113" i="11"/>
  <c r="G113" i="11"/>
  <c r="I113" i="11"/>
  <c r="E112" i="11"/>
  <c r="G112" i="11"/>
  <c r="I112" i="11"/>
  <c r="E111" i="11"/>
  <c r="G111" i="11"/>
  <c r="I111" i="11"/>
  <c r="E110" i="11"/>
  <c r="G110" i="11"/>
  <c r="I110" i="11"/>
  <c r="E109" i="11"/>
  <c r="G109" i="11"/>
  <c r="I109" i="11"/>
  <c r="E108" i="11"/>
  <c r="G108" i="11"/>
  <c r="I108" i="11"/>
  <c r="E107" i="11"/>
  <c r="G107" i="11"/>
  <c r="I107" i="11"/>
  <c r="E106" i="11"/>
  <c r="G106" i="11"/>
  <c r="I106" i="11"/>
  <c r="E105" i="11"/>
  <c r="G105" i="11"/>
  <c r="I105" i="11"/>
  <c r="E104" i="11"/>
  <c r="G104" i="11"/>
  <c r="I104" i="11"/>
  <c r="E103" i="11"/>
  <c r="G103" i="11"/>
  <c r="I103" i="11"/>
  <c r="E102" i="11"/>
  <c r="G102" i="11"/>
  <c r="I102" i="11"/>
  <c r="E101" i="11"/>
  <c r="G101" i="11"/>
  <c r="I101" i="11"/>
  <c r="E100" i="11"/>
  <c r="G100" i="11"/>
  <c r="I100" i="11"/>
  <c r="E99" i="11"/>
  <c r="G99" i="11"/>
  <c r="I99" i="11"/>
  <c r="E98" i="11"/>
  <c r="G98" i="11"/>
  <c r="I98" i="11"/>
  <c r="E97" i="11"/>
  <c r="G97" i="11"/>
  <c r="I97" i="11"/>
  <c r="E96" i="11"/>
  <c r="G96" i="11"/>
  <c r="I96" i="11"/>
  <c r="E95" i="11"/>
  <c r="G95" i="11"/>
  <c r="I95" i="11"/>
  <c r="E94" i="11"/>
  <c r="G94" i="11"/>
  <c r="I94" i="11"/>
  <c r="E93" i="11"/>
  <c r="G93" i="11"/>
  <c r="I93" i="11"/>
  <c r="E86" i="11"/>
  <c r="G86" i="11"/>
  <c r="I86" i="11"/>
  <c r="E87" i="11"/>
  <c r="G87" i="11"/>
  <c r="I87" i="11"/>
  <c r="E88" i="11"/>
  <c r="G88" i="11"/>
  <c r="I88" i="11"/>
  <c r="E89" i="11"/>
  <c r="G89" i="11"/>
  <c r="I89" i="11"/>
  <c r="E90" i="11"/>
  <c r="G90" i="11"/>
  <c r="I90" i="11"/>
  <c r="E91" i="11"/>
  <c r="G91" i="11"/>
  <c r="I91" i="11"/>
  <c r="E92" i="11"/>
  <c r="G92" i="11"/>
  <c r="I92" i="11"/>
  <c r="E85" i="11"/>
  <c r="G85" i="11"/>
  <c r="I85" i="11"/>
  <c r="BS25" i="15"/>
  <c r="BR25" i="15"/>
  <c r="BQ25" i="15"/>
  <c r="BP25" i="15"/>
  <c r="BO25" i="15"/>
  <c r="BN25" i="15"/>
  <c r="BM25" i="15"/>
  <c r="BL25" i="15"/>
  <c r="BK25" i="15"/>
  <c r="BJ25" i="15"/>
  <c r="BS24" i="15"/>
  <c r="BR24" i="15"/>
  <c r="BQ24" i="15"/>
  <c r="BP24" i="15"/>
  <c r="BO24" i="15"/>
  <c r="BN24" i="15"/>
  <c r="BM24" i="15"/>
  <c r="BL24" i="15"/>
  <c r="BK24" i="15"/>
  <c r="BJ24" i="15"/>
  <c r="BS23" i="15"/>
  <c r="BR23" i="15"/>
  <c r="BQ23" i="15"/>
  <c r="BP23" i="15"/>
  <c r="BO23" i="15"/>
  <c r="BN23" i="15"/>
  <c r="BM23" i="15"/>
  <c r="BL23" i="15"/>
  <c r="BK23" i="15"/>
  <c r="BJ23" i="15"/>
  <c r="BS22" i="15"/>
  <c r="BR22" i="15"/>
  <c r="BQ22" i="15"/>
  <c r="BP22" i="15"/>
  <c r="BO22" i="15"/>
  <c r="BN22" i="15"/>
  <c r="BM22" i="15"/>
  <c r="BL22" i="15"/>
  <c r="BK22" i="15"/>
  <c r="BJ22" i="15"/>
  <c r="BS21" i="15"/>
  <c r="BR21" i="15"/>
  <c r="BQ21" i="15"/>
  <c r="BP21" i="15"/>
  <c r="BO21" i="15"/>
  <c r="BN21" i="15"/>
  <c r="BM21" i="15"/>
  <c r="BL21" i="15"/>
  <c r="BK21" i="15"/>
  <c r="BJ21" i="15"/>
  <c r="BS20" i="15"/>
  <c r="BR20" i="15"/>
  <c r="BQ20" i="15"/>
  <c r="BP20" i="15"/>
  <c r="BO20" i="15"/>
  <c r="BN20" i="15"/>
  <c r="BM20" i="15"/>
  <c r="BL20" i="15"/>
  <c r="BK20" i="15"/>
  <c r="BJ20" i="15"/>
  <c r="BS19" i="15"/>
  <c r="BR19" i="15"/>
  <c r="BQ19" i="15"/>
  <c r="BP19" i="15"/>
  <c r="BO19" i="15"/>
  <c r="BN19" i="15"/>
  <c r="BM19" i="15"/>
  <c r="BL19" i="15"/>
  <c r="BK19" i="15"/>
  <c r="BJ19" i="15"/>
  <c r="BS18" i="15"/>
  <c r="BR18" i="15"/>
  <c r="BQ18" i="15"/>
  <c r="BP18" i="15"/>
  <c r="BO18" i="15"/>
  <c r="BN18" i="15"/>
  <c r="BM18" i="15"/>
  <c r="BL18" i="15"/>
  <c r="BK18" i="15"/>
  <c r="BJ18" i="15"/>
  <c r="BS17" i="15"/>
  <c r="BR17" i="15"/>
  <c r="BQ17" i="15"/>
  <c r="BP17" i="15"/>
  <c r="BO17" i="15"/>
  <c r="BN17" i="15"/>
  <c r="BM17" i="15"/>
  <c r="BL17" i="15"/>
  <c r="BK17" i="15"/>
  <c r="BJ17" i="15"/>
  <c r="BP14" i="15"/>
  <c r="BO14" i="15"/>
  <c r="BN14" i="15"/>
  <c r="BM14" i="15"/>
  <c r="BJ14" i="15"/>
  <c r="CN89" i="21"/>
  <c r="CN84" i="21"/>
  <c r="CN32" i="21"/>
  <c r="CN31" i="21"/>
  <c r="CM30" i="21"/>
  <c r="CL30" i="21"/>
  <c r="CK30" i="21"/>
  <c r="CJ30" i="21"/>
  <c r="CI30" i="21"/>
  <c r="CH30" i="21"/>
  <c r="CG30" i="21"/>
  <c r="CF30" i="21"/>
  <c r="CE30" i="21"/>
  <c r="CD30" i="21"/>
  <c r="CC30" i="21"/>
  <c r="CB30" i="21"/>
  <c r="CA89" i="21"/>
  <c r="CA84" i="21"/>
  <c r="CA32" i="21"/>
  <c r="CA31" i="21"/>
  <c r="BZ30" i="21"/>
  <c r="BY30" i="21"/>
  <c r="BX30" i="21"/>
  <c r="BW30" i="21"/>
  <c r="BV30" i="21"/>
  <c r="BU30" i="21"/>
  <c r="BT30" i="21"/>
  <c r="BS30" i="21"/>
  <c r="BR30" i="21"/>
  <c r="BQ30" i="21"/>
  <c r="BP30" i="21"/>
  <c r="BO30" i="21"/>
  <c r="A82" i="21"/>
  <c r="C7" i="20"/>
  <c r="BN89" i="21"/>
  <c r="BN84" i="21"/>
  <c r="BN32" i="21"/>
  <c r="BN31" i="21"/>
  <c r="BM30" i="21"/>
  <c r="BL30" i="21"/>
  <c r="BK30" i="21"/>
  <c r="BJ30" i="21"/>
  <c r="BI30" i="21"/>
  <c r="BH30" i="21"/>
  <c r="BG30" i="21"/>
  <c r="BF30" i="21"/>
  <c r="BE30" i="21"/>
  <c r="BD30" i="21"/>
  <c r="BC30" i="21"/>
  <c r="BB30" i="21"/>
  <c r="BI25" i="15"/>
  <c r="BH25" i="15"/>
  <c r="BG25" i="15"/>
  <c r="BF25" i="15"/>
  <c r="BE25" i="15"/>
  <c r="BD25" i="15"/>
  <c r="BC25" i="15"/>
  <c r="BB25" i="15"/>
  <c r="BA25" i="15"/>
  <c r="AZ25" i="15"/>
  <c r="BI24" i="15"/>
  <c r="BH24" i="15"/>
  <c r="BG24" i="15"/>
  <c r="BF24" i="15"/>
  <c r="BE24" i="15"/>
  <c r="BD24" i="15"/>
  <c r="BC24" i="15"/>
  <c r="BB24" i="15"/>
  <c r="BA24" i="15"/>
  <c r="AZ24" i="15"/>
  <c r="BI23" i="15"/>
  <c r="BH23" i="15"/>
  <c r="BG23" i="15"/>
  <c r="BF23" i="15"/>
  <c r="BE23" i="15"/>
  <c r="BD23" i="15"/>
  <c r="BC23" i="15"/>
  <c r="BB23" i="15"/>
  <c r="BA23" i="15"/>
  <c r="AZ23" i="15"/>
  <c r="BI22" i="15"/>
  <c r="BH22" i="15"/>
  <c r="BG22" i="15"/>
  <c r="BF22" i="15"/>
  <c r="BE22" i="15"/>
  <c r="BD22" i="15"/>
  <c r="BC22" i="15"/>
  <c r="BB22" i="15"/>
  <c r="BA22" i="15"/>
  <c r="AZ22" i="15"/>
  <c r="BI21" i="15"/>
  <c r="BH21" i="15"/>
  <c r="BG21" i="15"/>
  <c r="BF21" i="15"/>
  <c r="BE21" i="15"/>
  <c r="BD21" i="15"/>
  <c r="BC21" i="15"/>
  <c r="BB21" i="15"/>
  <c r="BA21" i="15"/>
  <c r="AZ21" i="15"/>
  <c r="BI20" i="15"/>
  <c r="BH20" i="15"/>
  <c r="BG20" i="15"/>
  <c r="BF20" i="15"/>
  <c r="BE20" i="15"/>
  <c r="BD20" i="15"/>
  <c r="BC20" i="15"/>
  <c r="BB20" i="15"/>
  <c r="BA20" i="15"/>
  <c r="AZ20" i="15"/>
  <c r="BI19" i="15"/>
  <c r="BH19" i="15"/>
  <c r="BG19" i="15"/>
  <c r="BF19" i="15"/>
  <c r="BE19" i="15"/>
  <c r="BD19" i="15"/>
  <c r="BC19" i="15"/>
  <c r="BB19" i="15"/>
  <c r="BA19" i="15"/>
  <c r="AZ19" i="15"/>
  <c r="BI18" i="15"/>
  <c r="BH18" i="15"/>
  <c r="BG18" i="15"/>
  <c r="BF18" i="15"/>
  <c r="BE18" i="15"/>
  <c r="BD18" i="15"/>
  <c r="BC18" i="15"/>
  <c r="BB18" i="15"/>
  <c r="BA18" i="15"/>
  <c r="AZ18" i="15"/>
  <c r="BI17" i="15"/>
  <c r="BH17" i="15"/>
  <c r="BG17" i="15"/>
  <c r="BF17" i="15"/>
  <c r="BE17" i="15"/>
  <c r="BD17" i="15"/>
  <c r="BC17" i="15"/>
  <c r="BB17" i="15"/>
  <c r="BA17" i="15"/>
  <c r="AZ17" i="15"/>
  <c r="BF14" i="15"/>
  <c r="BE14" i="15"/>
  <c r="BD14" i="15"/>
  <c r="BC14" i="15"/>
  <c r="AZ14" i="15"/>
  <c r="AY25" i="15"/>
  <c r="AX25" i="15"/>
  <c r="AW25" i="15"/>
  <c r="AV25" i="15"/>
  <c r="AU25" i="15"/>
  <c r="AT25" i="15"/>
  <c r="AS25" i="15"/>
  <c r="AR25" i="15"/>
  <c r="AQ25" i="15"/>
  <c r="AP25" i="15"/>
  <c r="AY24" i="15"/>
  <c r="AX24" i="15"/>
  <c r="AW24" i="15"/>
  <c r="AV24" i="15"/>
  <c r="AU24" i="15"/>
  <c r="AT24" i="15"/>
  <c r="AS24" i="15"/>
  <c r="AR24" i="15"/>
  <c r="AQ24" i="15"/>
  <c r="AP24" i="15"/>
  <c r="AY23" i="15"/>
  <c r="AX23" i="15"/>
  <c r="AW23" i="15"/>
  <c r="AV23" i="15"/>
  <c r="AU23" i="15"/>
  <c r="AT23" i="15"/>
  <c r="AS23" i="15"/>
  <c r="AR23" i="15"/>
  <c r="AQ23" i="15"/>
  <c r="AP23" i="15"/>
  <c r="AY22" i="15"/>
  <c r="AX22" i="15"/>
  <c r="AW22" i="15"/>
  <c r="AV22" i="15"/>
  <c r="AU22" i="15"/>
  <c r="AT22" i="15"/>
  <c r="AS22" i="15"/>
  <c r="AR22" i="15"/>
  <c r="AQ22" i="15"/>
  <c r="AP22" i="15"/>
  <c r="AY21" i="15"/>
  <c r="AX21" i="15"/>
  <c r="AW21" i="15"/>
  <c r="AV21" i="15"/>
  <c r="AU21" i="15"/>
  <c r="AT21" i="15"/>
  <c r="AS21" i="15"/>
  <c r="AR21" i="15"/>
  <c r="AQ21" i="15"/>
  <c r="AP21" i="15"/>
  <c r="AY20" i="15"/>
  <c r="AX20" i="15"/>
  <c r="AW20" i="15"/>
  <c r="AV20" i="15"/>
  <c r="AU20" i="15"/>
  <c r="AT20" i="15"/>
  <c r="AS20" i="15"/>
  <c r="AR20" i="15"/>
  <c r="AQ20" i="15"/>
  <c r="AP20" i="15"/>
  <c r="AY19" i="15"/>
  <c r="AX19" i="15"/>
  <c r="AW19" i="15"/>
  <c r="AV19" i="15"/>
  <c r="AU19" i="15"/>
  <c r="AT19" i="15"/>
  <c r="AS19" i="15"/>
  <c r="AR19" i="15"/>
  <c r="AQ19" i="15"/>
  <c r="AP19" i="15"/>
  <c r="AY18" i="15"/>
  <c r="AX18" i="15"/>
  <c r="AW18" i="15"/>
  <c r="AV18" i="15"/>
  <c r="AU18" i="15"/>
  <c r="AT18" i="15"/>
  <c r="AS18" i="15"/>
  <c r="AR18" i="15"/>
  <c r="AQ18" i="15"/>
  <c r="AP18" i="15"/>
  <c r="AY17" i="15"/>
  <c r="AX17" i="15"/>
  <c r="AW17" i="15"/>
  <c r="AV17" i="15"/>
  <c r="AU17" i="15"/>
  <c r="AT17" i="15"/>
  <c r="AS17" i="15"/>
  <c r="AR17" i="15"/>
  <c r="AQ17" i="15"/>
  <c r="AP17" i="15"/>
  <c r="AV14" i="15"/>
  <c r="AU14" i="15"/>
  <c r="AT14" i="15"/>
  <c r="AS14" i="15"/>
  <c r="AP14" i="15"/>
  <c r="W166" i="10"/>
  <c r="AD80" i="7"/>
  <c r="AE80" i="7" s="1"/>
  <c r="X167" i="10" s="1"/>
  <c r="AG80" i="7"/>
  <c r="AH80" i="7" s="1"/>
  <c r="W98" i="10"/>
  <c r="W133" i="10"/>
  <c r="AD79" i="7"/>
  <c r="AE79" i="7" s="1"/>
  <c r="X134" i="10" s="1"/>
  <c r="AG79" i="7"/>
  <c r="AH79" i="7" s="1"/>
  <c r="BA89" i="21"/>
  <c r="BA84" i="21"/>
  <c r="BA32" i="21"/>
  <c r="BA31" i="21"/>
  <c r="AZ30" i="21"/>
  <c r="AY30" i="21"/>
  <c r="AX30" i="21"/>
  <c r="AW30" i="21"/>
  <c r="AV30" i="21"/>
  <c r="AU30" i="21"/>
  <c r="AT30" i="21"/>
  <c r="AS30" i="21"/>
  <c r="AR30" i="21"/>
  <c r="AQ30" i="21"/>
  <c r="AP30" i="21"/>
  <c r="AO30" i="21"/>
  <c r="AN89" i="21"/>
  <c r="AN84" i="21"/>
  <c r="AN32" i="21"/>
  <c r="AN31" i="21"/>
  <c r="AM30" i="21"/>
  <c r="AL30" i="21"/>
  <c r="AK30" i="21"/>
  <c r="AJ30" i="21"/>
  <c r="AI30" i="21"/>
  <c r="AH30" i="21"/>
  <c r="AG30" i="21"/>
  <c r="AF30" i="21"/>
  <c r="AE30" i="21"/>
  <c r="AD30" i="21"/>
  <c r="AC30" i="21"/>
  <c r="AB30" i="21"/>
  <c r="LN30" i="21" l="1"/>
  <c r="ON30" i="21"/>
  <c r="OA30" i="21"/>
  <c r="NN30" i="21"/>
  <c r="NA30" i="21"/>
  <c r="MN30" i="21"/>
  <c r="MA30" i="21"/>
  <c r="LA30" i="21"/>
  <c r="KN30" i="21"/>
  <c r="KA30" i="21"/>
  <c r="JN30" i="21"/>
  <c r="JA30" i="21"/>
  <c r="IN30" i="21"/>
  <c r="IA30" i="21"/>
  <c r="HN30" i="21"/>
  <c r="HA30" i="21"/>
  <c r="GN30" i="21"/>
  <c r="GA30" i="21"/>
  <c r="FN30" i="21"/>
  <c r="FA30" i="21"/>
  <c r="EN30" i="21"/>
  <c r="EA30" i="21"/>
  <c r="DN30" i="21"/>
  <c r="DA30" i="21"/>
  <c r="J781" i="11"/>
  <c r="J790" i="11"/>
  <c r="J774" i="11"/>
  <c r="J791" i="11"/>
  <c r="J783" i="11"/>
  <c r="J789" i="11"/>
  <c r="J782" i="11"/>
  <c r="J777" i="11"/>
  <c r="J785" i="11"/>
  <c r="J786" i="11"/>
  <c r="J779" i="11"/>
  <c r="J794" i="11"/>
  <c r="J775" i="11"/>
  <c r="J778" i="11"/>
  <c r="J787" i="11"/>
  <c r="J780" i="11"/>
  <c r="J776" i="11"/>
  <c r="J788" i="11"/>
  <c r="J784" i="11"/>
  <c r="J792" i="11"/>
  <c r="J793" i="11"/>
  <c r="J795" i="11"/>
  <c r="CN30" i="21"/>
  <c r="CA30" i="21"/>
  <c r="BN30" i="21"/>
  <c r="BA30" i="21"/>
  <c r="AN30" i="21"/>
  <c r="AB59" i="11"/>
  <c r="AA59" i="11"/>
  <c r="AI58" i="11"/>
  <c r="AD58" i="11" a="1"/>
  <c r="AD58" i="11" s="1"/>
  <c r="AC58" i="11" a="1"/>
  <c r="AC58" i="11" s="1"/>
  <c r="AI57" i="11"/>
  <c r="AD57" i="11" a="1"/>
  <c r="AD57" i="11" s="1"/>
  <c r="AC57" i="11" a="1"/>
  <c r="AC57" i="11" s="1"/>
  <c r="AI56" i="11"/>
  <c r="AD56" i="11" a="1"/>
  <c r="AD56" i="11" s="1"/>
  <c r="AC56" i="11" a="1"/>
  <c r="AC56" i="11" s="1"/>
  <c r="AI55" i="11"/>
  <c r="AD55" i="11" a="1"/>
  <c r="AD55" i="11" s="1"/>
  <c r="AC55" i="11" a="1"/>
  <c r="AC55" i="11" s="1"/>
  <c r="AI54" i="11"/>
  <c r="AD54" i="11" a="1"/>
  <c r="AD54" i="11" s="1"/>
  <c r="AC54" i="11" a="1"/>
  <c r="AC54" i="11" s="1"/>
  <c r="AI53" i="11"/>
  <c r="AD53" i="11" a="1"/>
  <c r="AD53" i="11" s="1"/>
  <c r="AC53" i="11" a="1"/>
  <c r="AC53" i="11" s="1"/>
  <c r="AI52" i="11"/>
  <c r="AD52" i="11" a="1"/>
  <c r="AD52" i="11" s="1"/>
  <c r="AC52" i="11" a="1"/>
  <c r="AC52" i="11" s="1"/>
  <c r="AI51" i="11"/>
  <c r="AD51" i="11" a="1"/>
  <c r="AD51" i="11" s="1"/>
  <c r="AC51" i="11" a="1"/>
  <c r="AC51" i="11" s="1"/>
  <c r="AJ50" i="11"/>
  <c r="AI50" i="11"/>
  <c r="AG50" i="11" a="1"/>
  <c r="AG50" i="11" s="1"/>
  <c r="AD50" i="11" a="1"/>
  <c r="AD50" i="11" s="1"/>
  <c r="AC50" i="11" a="1"/>
  <c r="AC50" i="11" s="1"/>
  <c r="AJ49" i="11"/>
  <c r="AI49" i="11"/>
  <c r="AG49" i="11" a="1"/>
  <c r="AG49" i="11" s="1"/>
  <c r="AD49" i="11" a="1"/>
  <c r="AD49" i="11" s="1"/>
  <c r="AC49" i="11" a="1"/>
  <c r="AC49" i="11" s="1"/>
  <c r="AJ48" i="11"/>
  <c r="AI48" i="11"/>
  <c r="AG48" i="11" a="1"/>
  <c r="AG48" i="11" s="1"/>
  <c r="AD48" i="11" a="1"/>
  <c r="AD48" i="11" s="1"/>
  <c r="AC48" i="11" a="1"/>
  <c r="AC48" i="11" s="1"/>
  <c r="AI47" i="11"/>
  <c r="AD47" i="11" a="1"/>
  <c r="AD47" i="11" s="1"/>
  <c r="AC47" i="11" a="1"/>
  <c r="AC47" i="11" s="1"/>
  <c r="AI46" i="11"/>
  <c r="AD46" i="11" a="1"/>
  <c r="AD46" i="11" s="1"/>
  <c r="AC46" i="11" a="1"/>
  <c r="AC46" i="11" s="1"/>
  <c r="AI45" i="11"/>
  <c r="AD45" i="11" a="1"/>
  <c r="AD45" i="11" s="1"/>
  <c r="AC45" i="11" a="1"/>
  <c r="AC45" i="11" s="1"/>
  <c r="AI44" i="11"/>
  <c r="AD44" i="11" a="1"/>
  <c r="AD44" i="11" s="1"/>
  <c r="AC44" i="11" a="1"/>
  <c r="AC44" i="11" s="1"/>
  <c r="AI43" i="11"/>
  <c r="AD43" i="11" a="1"/>
  <c r="AD43" i="11" s="1"/>
  <c r="AC43" i="11" a="1"/>
  <c r="AC43" i="11" s="1"/>
  <c r="AI42" i="11"/>
  <c r="AD42" i="11" a="1"/>
  <c r="AD42" i="11" s="1"/>
  <c r="AC42" i="11" a="1"/>
  <c r="AC42" i="11" s="1"/>
  <c r="AJ41" i="11"/>
  <c r="AI41" i="11"/>
  <c r="AG41" i="11" a="1"/>
  <c r="AG41" i="11" s="1"/>
  <c r="AD41" i="11" a="1"/>
  <c r="AD41" i="11" s="1"/>
  <c r="AC41" i="11" a="1"/>
  <c r="AC41" i="11" s="1"/>
  <c r="AJ40" i="11"/>
  <c r="AI40" i="11"/>
  <c r="AG40" i="11" a="1"/>
  <c r="AG40" i="11" s="1"/>
  <c r="AD40" i="11" a="1"/>
  <c r="AD40" i="11" s="1"/>
  <c r="AC40" i="11" a="1"/>
  <c r="AC40" i="11" s="1"/>
  <c r="AI39" i="11"/>
  <c r="AD39" i="11" a="1"/>
  <c r="AD39" i="11" s="1"/>
  <c r="AC39" i="11" a="1"/>
  <c r="AC39" i="11" s="1"/>
  <c r="AI38" i="11"/>
  <c r="AD38" i="11" a="1"/>
  <c r="AD38" i="11" s="1"/>
  <c r="AC38" i="11" a="1"/>
  <c r="AC38" i="11" s="1"/>
  <c r="AI37" i="11"/>
  <c r="AD37" i="11" a="1"/>
  <c r="AD37" i="11" s="1"/>
  <c r="AC37" i="11" a="1"/>
  <c r="AC37" i="11" s="1"/>
  <c r="AJ36" i="11"/>
  <c r="AI36" i="11"/>
  <c r="AG36" i="11" a="1"/>
  <c r="AG36" i="11" s="1"/>
  <c r="AD36" i="11" a="1"/>
  <c r="AD36" i="11" s="1"/>
  <c r="AC36" i="11" a="1"/>
  <c r="AC36" i="11" s="1"/>
  <c r="AJ35" i="11"/>
  <c r="AI35" i="11"/>
  <c r="AG35" i="11" a="1"/>
  <c r="AG35" i="11" s="1"/>
  <c r="AD35" i="11" a="1"/>
  <c r="AD35" i="11" s="1"/>
  <c r="AC35" i="11" a="1"/>
  <c r="AC35" i="11" s="1"/>
  <c r="AI34" i="11"/>
  <c r="AD34" i="11" a="1"/>
  <c r="AD34" i="11" s="1"/>
  <c r="AC34" i="11" a="1"/>
  <c r="AC34" i="11" s="1"/>
  <c r="AI33" i="11"/>
  <c r="AD33" i="11" a="1"/>
  <c r="AD33" i="11" s="1"/>
  <c r="AC33" i="11" a="1"/>
  <c r="AC33" i="11" s="1"/>
  <c r="AI32" i="11"/>
  <c r="AD32" i="11" a="1"/>
  <c r="AD32" i="11" s="1"/>
  <c r="AC32" i="11" a="1"/>
  <c r="AC32" i="11" s="1"/>
  <c r="AI31" i="11"/>
  <c r="AD31" i="11" a="1"/>
  <c r="AD31" i="11" s="1"/>
  <c r="AC31" i="11" a="1"/>
  <c r="AC31" i="11" s="1"/>
  <c r="AI30" i="11"/>
  <c r="AD30" i="11" a="1"/>
  <c r="AD30" i="11" s="1"/>
  <c r="AC30" i="11" a="1"/>
  <c r="AC30" i="11" s="1"/>
  <c r="AJ29" i="11"/>
  <c r="AI29" i="11"/>
  <c r="AG29" i="11" a="1"/>
  <c r="AG29" i="11" s="1"/>
  <c r="AD29" i="11" a="1"/>
  <c r="AD29" i="11" s="1"/>
  <c r="AC29" i="11" a="1"/>
  <c r="AC29" i="11" s="1"/>
  <c r="AI28" i="11"/>
  <c r="AD28" i="11" a="1"/>
  <c r="AD28" i="11" s="1"/>
  <c r="AC28" i="11" a="1"/>
  <c r="AC28" i="11" s="1"/>
  <c r="AI27" i="11"/>
  <c r="AD27" i="11" a="1"/>
  <c r="AD27" i="11" s="1"/>
  <c r="AC27" i="11" a="1"/>
  <c r="AC27" i="11" s="1"/>
  <c r="AI26" i="11"/>
  <c r="AD26" i="11" a="1"/>
  <c r="AD26" i="11" s="1"/>
  <c r="AC26" i="11" a="1"/>
  <c r="AC26" i="11" s="1"/>
  <c r="AJ25" i="11"/>
  <c r="AI25" i="11"/>
  <c r="AG25" i="11" a="1"/>
  <c r="AG25" i="11" s="1"/>
  <c r="AD25" i="11" a="1"/>
  <c r="AD25" i="11" s="1"/>
  <c r="AC25" i="11" a="1"/>
  <c r="AC25" i="11" s="1"/>
  <c r="AI24" i="11"/>
  <c r="AD24" i="11" a="1"/>
  <c r="AD24" i="11" s="1"/>
  <c r="AC24" i="11" a="1"/>
  <c r="AC24" i="11" s="1"/>
  <c r="AI23" i="11"/>
  <c r="AD23" i="11" a="1"/>
  <c r="AD23" i="11" s="1"/>
  <c r="AC23" i="11" a="1"/>
  <c r="AC23" i="11" s="1"/>
  <c r="AI22" i="11"/>
  <c r="AD22" i="11" a="1"/>
  <c r="AD22" i="11" s="1"/>
  <c r="AC22" i="11" a="1"/>
  <c r="AC22" i="11" s="1"/>
  <c r="AJ21" i="11"/>
  <c r="AI21" i="11"/>
  <c r="AG21" i="11" a="1"/>
  <c r="AG21" i="11" s="1"/>
  <c r="AD21" i="11" a="1"/>
  <c r="AD21" i="11" s="1"/>
  <c r="AC21" i="11" a="1"/>
  <c r="AC21" i="11" s="1"/>
  <c r="AI20" i="11"/>
  <c r="AD20" i="11" a="1"/>
  <c r="AD20" i="11" s="1"/>
  <c r="AC20" i="11" a="1"/>
  <c r="AC20" i="11" s="1"/>
  <c r="AJ19" i="11"/>
  <c r="AI19" i="11"/>
  <c r="AG19" i="11" a="1"/>
  <c r="AG19" i="11" s="1"/>
  <c r="AD19" i="11" a="1"/>
  <c r="AD19" i="11" s="1"/>
  <c r="AC19" i="11" a="1"/>
  <c r="AC19" i="11" s="1"/>
  <c r="AI18" i="11"/>
  <c r="AD18" i="11" a="1"/>
  <c r="AD18" i="11" s="1"/>
  <c r="AC18" i="11" a="1"/>
  <c r="AC18" i="11" s="1"/>
  <c r="AI17" i="11"/>
  <c r="AD17" i="11" a="1"/>
  <c r="AD17" i="11" s="1"/>
  <c r="AC17" i="11" a="1"/>
  <c r="AC17" i="11" s="1"/>
  <c r="AI16" i="11"/>
  <c r="AD16" i="11" a="1"/>
  <c r="AD16" i="11" s="1"/>
  <c r="AC16" i="11" a="1"/>
  <c r="AC16" i="11" s="1"/>
  <c r="AI15" i="11"/>
  <c r="AD15" i="11" a="1"/>
  <c r="AD15" i="11" s="1"/>
  <c r="AC15" i="11" a="1"/>
  <c r="AC15" i="11" s="1"/>
  <c r="AI14" i="11"/>
  <c r="AD14" i="11" a="1"/>
  <c r="AD14" i="11" s="1"/>
  <c r="AC14" i="11" a="1"/>
  <c r="AC14" i="11" s="1"/>
  <c r="AI13" i="11"/>
  <c r="AD13" i="11" a="1"/>
  <c r="AD13" i="11" s="1"/>
  <c r="AC13" i="11" a="1"/>
  <c r="AC13" i="11" s="1"/>
  <c r="AI12" i="11"/>
  <c r="AD12" i="11" a="1"/>
  <c r="AD12" i="11" s="1"/>
  <c r="AC12" i="11" a="1"/>
  <c r="AC12" i="11" s="1"/>
  <c r="AI11" i="11"/>
  <c r="AD11" i="11" a="1"/>
  <c r="AD11" i="11" s="1"/>
  <c r="AC11" i="11" a="1"/>
  <c r="AC11" i="11" s="1"/>
  <c r="AI10" i="11"/>
  <c r="AD10" i="11" a="1"/>
  <c r="AD10" i="11" s="1"/>
  <c r="AC10" i="11" a="1"/>
  <c r="AC10" i="11" s="1"/>
  <c r="AI9" i="11"/>
  <c r="AD9" i="11" a="1"/>
  <c r="AD9" i="11" s="1"/>
  <c r="AC9" i="11" a="1"/>
  <c r="AC9" i="11" s="1"/>
  <c r="AI8" i="11"/>
  <c r="AD8" i="11" a="1"/>
  <c r="AD8" i="11" s="1"/>
  <c r="AC8" i="11" a="1"/>
  <c r="AC8" i="11" s="1"/>
  <c r="AI7" i="11"/>
  <c r="AD7" i="11" a="1"/>
  <c r="AD7" i="11" s="1"/>
  <c r="AC7" i="11" a="1"/>
  <c r="AC7" i="11" s="1"/>
  <c r="AI6" i="11"/>
  <c r="AD6" i="11" a="1"/>
  <c r="AD6" i="11" s="1"/>
  <c r="AC6" i="11" a="1"/>
  <c r="AC6" i="11" s="1"/>
  <c r="AJ5" i="11"/>
  <c r="AI5" i="11"/>
  <c r="AG5" i="11" a="1"/>
  <c r="AG5" i="11" s="1"/>
  <c r="AD5" i="11" a="1"/>
  <c r="AD5" i="11" s="1"/>
  <c r="AC5" i="11" a="1"/>
  <c r="AC5" i="11" s="1"/>
  <c r="AJ4" i="11"/>
  <c r="AI4" i="11"/>
  <c r="AG4" i="11" a="1"/>
  <c r="AG4" i="11" s="1"/>
  <c r="AD4" i="11" a="1"/>
  <c r="AD4" i="11" s="1"/>
  <c r="AC4" i="11" a="1"/>
  <c r="AC4" i="11" s="1"/>
  <c r="C65" i="7"/>
  <c r="C64" i="7"/>
  <c r="C63" i="7"/>
  <c r="C62" i="7"/>
  <c r="C61" i="7"/>
  <c r="C60" i="7"/>
  <c r="C59" i="7"/>
  <c r="C58" i="7"/>
  <c r="C57" i="7"/>
  <c r="O55" i="7"/>
  <c r="N55" i="7"/>
  <c r="M55" i="7"/>
  <c r="L55" i="7"/>
  <c r="K55" i="7"/>
  <c r="J55" i="7"/>
  <c r="I55" i="7"/>
  <c r="H55" i="7"/>
  <c r="G55" i="7"/>
  <c r="F55" i="7"/>
  <c r="E55" i="7"/>
  <c r="AD40" i="7"/>
  <c r="AE40" i="7" s="1"/>
  <c r="AG40" i="7"/>
  <c r="AH40" i="7" s="1"/>
  <c r="AD39" i="7"/>
  <c r="AE39" i="7" s="1"/>
  <c r="AG39" i="7"/>
  <c r="AH39" i="7" s="1"/>
  <c r="AD38" i="7"/>
  <c r="AE38" i="7" s="1"/>
  <c r="X126" i="10" s="1"/>
  <c r="AG38" i="7"/>
  <c r="AH38" i="7" s="1"/>
  <c r="W149" i="10"/>
  <c r="U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C138" i="10"/>
  <c r="AE19" i="11" l="1"/>
  <c r="AE51" i="11"/>
  <c r="AE7" i="11"/>
  <c r="AE24" i="11"/>
  <c r="AE11" i="11"/>
  <c r="AE15" i="11"/>
  <c r="AE35" i="11"/>
  <c r="AE50" i="11"/>
  <c r="AE53" i="11"/>
  <c r="AE10" i="11"/>
  <c r="AE27" i="11"/>
  <c r="AE32" i="11"/>
  <c r="AE16" i="11"/>
  <c r="AE48" i="11"/>
  <c r="AE58" i="11"/>
  <c r="AE40" i="11"/>
  <c r="AE42" i="11"/>
  <c r="AE9" i="11"/>
  <c r="AE30" i="11"/>
  <c r="AE38" i="11"/>
  <c r="AE47" i="11"/>
  <c r="AE49" i="11"/>
  <c r="AE56" i="11"/>
  <c r="AE6" i="11"/>
  <c r="AE4" i="11"/>
  <c r="AE43" i="11"/>
  <c r="AE45" i="11"/>
  <c r="AE37" i="11"/>
  <c r="AE12" i="11"/>
  <c r="AE14" i="11"/>
  <c r="AE31" i="11"/>
  <c r="AE21" i="11"/>
  <c r="AE28" i="11"/>
  <c r="AE23" i="11"/>
  <c r="AE25" i="11"/>
  <c r="AE39" i="11"/>
  <c r="AE41" i="11"/>
  <c r="AE13" i="11"/>
  <c r="AE29" i="11"/>
  <c r="AE44" i="11"/>
  <c r="AE22" i="11"/>
  <c r="AE55" i="11"/>
  <c r="AE26" i="11"/>
  <c r="AE17" i="11"/>
  <c r="AE33" i="11"/>
  <c r="AE5" i="11"/>
  <c r="AE46" i="11"/>
  <c r="AE52" i="11"/>
  <c r="AE36" i="11"/>
  <c r="AE57" i="11"/>
  <c r="AE54" i="11"/>
  <c r="AE8" i="11"/>
  <c r="AE20" i="11"/>
  <c r="AE18" i="11"/>
  <c r="AG54" i="11" s="1" a="1"/>
  <c r="AG54" i="11" s="1"/>
  <c r="AE34" i="11"/>
  <c r="C52" i="7"/>
  <c r="C51" i="7"/>
  <c r="C50" i="7"/>
  <c r="C49" i="7"/>
  <c r="C48" i="7"/>
  <c r="C47" i="7"/>
  <c r="C46" i="7"/>
  <c r="C45" i="7"/>
  <c r="C44" i="7"/>
  <c r="O42" i="7"/>
  <c r="N42" i="7"/>
  <c r="M42" i="7"/>
  <c r="L42" i="7"/>
  <c r="K42" i="7"/>
  <c r="J42" i="7"/>
  <c r="I42" i="7"/>
  <c r="H42" i="7"/>
  <c r="G42" i="7"/>
  <c r="F42" i="7"/>
  <c r="E42" i="7"/>
  <c r="Y126" i="10"/>
  <c r="AD32" i="7"/>
  <c r="AE32" i="7" s="1"/>
  <c r="X121" i="10" s="1"/>
  <c r="Y121" i="10" s="1"/>
  <c r="AD33" i="7"/>
  <c r="AE33" i="7" s="1"/>
  <c r="X122" i="10" s="1"/>
  <c r="Y122" i="10" s="1"/>
  <c r="AD34" i="7"/>
  <c r="AE34" i="7" s="1"/>
  <c r="X123" i="10" s="1"/>
  <c r="Y123" i="10" s="1"/>
  <c r="AD35" i="7"/>
  <c r="AE35" i="7" s="1"/>
  <c r="X124" i="10" s="1"/>
  <c r="Y124" i="10" s="1"/>
  <c r="AD36" i="7"/>
  <c r="AE36" i="7" s="1"/>
  <c r="AD37" i="7"/>
  <c r="AE37" i="7" s="1"/>
  <c r="AG32" i="7"/>
  <c r="AH32" i="7" s="1"/>
  <c r="AG33" i="7"/>
  <c r="AH33" i="7" s="1"/>
  <c r="AG34" i="7"/>
  <c r="AH34" i="7" s="1"/>
  <c r="AG35" i="7"/>
  <c r="AH35" i="7" s="1"/>
  <c r="AG36" i="7"/>
  <c r="AH36" i="7" s="1"/>
  <c r="AG37" i="7"/>
  <c r="AH37" i="7" s="1"/>
  <c r="AG7" i="11" l="1" a="1"/>
  <c r="AG7" i="11" s="1"/>
  <c r="AG46" i="11" a="1"/>
  <c r="AG46" i="11" s="1"/>
  <c r="AG15" i="11" a="1"/>
  <c r="AG15" i="11" s="1"/>
  <c r="AG6" i="11" a="1"/>
  <c r="AG6" i="11" s="1"/>
  <c r="AG23" i="11" a="1"/>
  <c r="AG23" i="11" s="1"/>
  <c r="AG10" i="11" a="1"/>
  <c r="AG10" i="11" s="1"/>
  <c r="AG12" i="11" a="1"/>
  <c r="AG12" i="11" s="1"/>
  <c r="AG31" i="11" a="1"/>
  <c r="AG31" i="11" s="1"/>
  <c r="AG30" i="11" a="1"/>
  <c r="AG30" i="11" s="1"/>
  <c r="AG9" i="11" a="1"/>
  <c r="AG9" i="11" s="1"/>
  <c r="AG18" i="11" a="1"/>
  <c r="AG18" i="11" s="1"/>
  <c r="AG27" i="11" a="1"/>
  <c r="AG27" i="11" s="1"/>
  <c r="AG20" i="11" a="1"/>
  <c r="AG20" i="11" s="1"/>
  <c r="AG37" i="11" a="1"/>
  <c r="AG37" i="11" s="1"/>
  <c r="AG22" i="11" a="1"/>
  <c r="AG22" i="11" s="1"/>
  <c r="AG14" i="11" a="1"/>
  <c r="AG14" i="11" s="1"/>
  <c r="AG11" i="11" a="1"/>
  <c r="AG11" i="11" s="1"/>
  <c r="AG13" i="11" a="1"/>
  <c r="AG13" i="11" s="1"/>
  <c r="AG39" i="11" a="1"/>
  <c r="AG39" i="11" s="1"/>
  <c r="AG8" i="11" a="1"/>
  <c r="AG8" i="11" s="1"/>
  <c r="AG17" i="11" a="1"/>
  <c r="AG17" i="11" s="1"/>
  <c r="AG26" i="11" a="1"/>
  <c r="AG26" i="11" s="1"/>
  <c r="AG43" i="11" a="1"/>
  <c r="AG43" i="11" s="1"/>
  <c r="AG28" i="11" a="1"/>
  <c r="AG28" i="11" s="1"/>
  <c r="AG45" i="11" a="1"/>
  <c r="AG45" i="11" s="1"/>
  <c r="AG38" i="11" a="1"/>
  <c r="AG38" i="11" s="1"/>
  <c r="AG51" i="11" a="1"/>
  <c r="AG51" i="11" s="1"/>
  <c r="AG24" i="11" a="1"/>
  <c r="AG24" i="11" s="1"/>
  <c r="AG57" i="11" a="1"/>
  <c r="AG57" i="11" s="1"/>
  <c r="AG42" i="11" a="1"/>
  <c r="AG42" i="11" s="1"/>
  <c r="AG52" i="11" a="1"/>
  <c r="AG52" i="11" s="1"/>
  <c r="AE59" i="11"/>
  <c r="AG47" i="11" a="1"/>
  <c r="AG47" i="11" s="1"/>
  <c r="AG33" i="11" a="1"/>
  <c r="AG33" i="11" s="1"/>
  <c r="AG53" i="11" a="1"/>
  <c r="AG53" i="11" s="1"/>
  <c r="AG55" i="11" a="1"/>
  <c r="AG55" i="11" s="1"/>
  <c r="AG32" i="11" a="1"/>
  <c r="AG32" i="11" s="1"/>
  <c r="AG58" i="11" a="1"/>
  <c r="AG58" i="11" s="1"/>
  <c r="AG16" i="11" a="1"/>
  <c r="AG16" i="11" s="1"/>
  <c r="AG34" i="11" a="1"/>
  <c r="AG34" i="11" s="1"/>
  <c r="AG44" i="11" a="1"/>
  <c r="AG44" i="11" s="1"/>
  <c r="AG56" i="11" a="1"/>
  <c r="AG56" i="11" s="1"/>
  <c r="AG59" i="11" l="1"/>
  <c r="AD31" i="7" l="1"/>
  <c r="AE31" i="7" s="1"/>
  <c r="X120" i="10" s="1"/>
  <c r="Y120" i="10" s="1"/>
  <c r="AG31" i="7"/>
  <c r="AH31" i="7" s="1"/>
  <c r="AD69" i="7"/>
  <c r="AE69" i="7" s="1"/>
  <c r="X150" i="10" s="1"/>
  <c r="Y150" i="10" s="1"/>
  <c r="Y149" i="10" s="1"/>
  <c r="AG69" i="7"/>
  <c r="AH69" i="7" s="1"/>
  <c r="X149" i="10" l="1"/>
  <c r="V130" i="10"/>
  <c r="V129" i="10"/>
  <c r="W114" i="10"/>
  <c r="U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C103" i="10"/>
  <c r="AD78" i="7"/>
  <c r="AE78" i="7" s="1"/>
  <c r="X99" i="10" s="1"/>
  <c r="AG78" i="7"/>
  <c r="AH78" i="7" s="1"/>
  <c r="AD68" i="7" l="1"/>
  <c r="AE68" i="7" s="1"/>
  <c r="X115" i="10" s="1"/>
  <c r="Y115" i="10" s="1"/>
  <c r="Y114" i="10" s="1"/>
  <c r="AG68" i="7"/>
  <c r="AH68" i="7" s="1"/>
  <c r="V95" i="10"/>
  <c r="V94" i="10"/>
  <c r="AD29" i="7"/>
  <c r="AE29" i="7" s="1"/>
  <c r="AD30" i="7"/>
  <c r="AE30" i="7" s="1"/>
  <c r="AG29" i="7"/>
  <c r="AH29" i="7" s="1"/>
  <c r="AG30" i="7"/>
  <c r="AH30" i="7" s="1"/>
  <c r="AD28" i="7"/>
  <c r="AE28" i="7" s="1"/>
  <c r="AG28" i="7"/>
  <c r="AH28" i="7" s="1"/>
  <c r="U9" i="10"/>
  <c r="V9" i="10" s="1"/>
  <c r="T9" i="10"/>
  <c r="R9" i="10"/>
  <c r="Q9" i="10"/>
  <c r="P9" i="10"/>
  <c r="N9" i="10"/>
  <c r="M9" i="10"/>
  <c r="L9" i="10"/>
  <c r="K9" i="10"/>
  <c r="I9" i="10"/>
  <c r="H9" i="10"/>
  <c r="G9" i="10"/>
  <c r="E9" i="10"/>
  <c r="D9" i="10"/>
  <c r="C9" i="10"/>
  <c r="AD65" i="7"/>
  <c r="AE65" i="7" s="1"/>
  <c r="AG65" i="7"/>
  <c r="AH65" i="7" s="1"/>
  <c r="AD64" i="7"/>
  <c r="AE64" i="7" s="1"/>
  <c r="AG64" i="7"/>
  <c r="AH64" i="7" s="1"/>
  <c r="AD72" i="7"/>
  <c r="AE72" i="7" s="1"/>
  <c r="AG72" i="7"/>
  <c r="AH72" i="7" s="1"/>
  <c r="AD71" i="7"/>
  <c r="AE71" i="7" s="1"/>
  <c r="AG71" i="7"/>
  <c r="AH71" i="7" s="1"/>
  <c r="X129" i="10" l="1"/>
  <c r="Y129" i="10" s="1"/>
  <c r="X162" i="10"/>
  <c r="Y162" i="10" s="1"/>
  <c r="X117" i="10"/>
  <c r="Y117" i="10" s="1"/>
  <c r="X152" i="10"/>
  <c r="Y152" i="10" s="1"/>
  <c r="X130" i="10"/>
  <c r="Y130" i="10" s="1"/>
  <c r="X163" i="10"/>
  <c r="Y163" i="10" s="1"/>
  <c r="X118" i="10"/>
  <c r="Y118" i="10" s="1"/>
  <c r="X153" i="10"/>
  <c r="Y153" i="10" s="1"/>
  <c r="X114" i="10"/>
  <c r="AA89" i="21"/>
  <c r="AA84" i="21"/>
  <c r="AA31" i="21"/>
  <c r="C39" i="7"/>
  <c r="C38" i="7"/>
  <c r="C37" i="7"/>
  <c r="C36" i="7"/>
  <c r="C35" i="7"/>
  <c r="C34" i="7"/>
  <c r="C33" i="7"/>
  <c r="C32" i="7"/>
  <c r="C31" i="7"/>
  <c r="O29" i="7"/>
  <c r="N29" i="7"/>
  <c r="M29" i="7"/>
  <c r="L29" i="7"/>
  <c r="K29" i="7"/>
  <c r="J29" i="7"/>
  <c r="I29" i="7"/>
  <c r="H29" i="7"/>
  <c r="G29" i="7"/>
  <c r="F29" i="7"/>
  <c r="E29" i="7"/>
  <c r="X84" i="10"/>
  <c r="Y84" i="10" s="1"/>
  <c r="U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C72" i="10"/>
  <c r="N8" i="21"/>
  <c r="O76" i="11" a="1"/>
  <c r="O76" i="11" s="1"/>
  <c r="O77" i="11" a="1"/>
  <c r="O77" i="11" s="1"/>
  <c r="P76" i="11" a="1"/>
  <c r="P76" i="11" s="1"/>
  <c r="P77" i="11" a="1"/>
  <c r="P77" i="11" s="1"/>
  <c r="U76" i="11"/>
  <c r="U77" i="11"/>
  <c r="V76" i="11"/>
  <c r="V77" i="11"/>
  <c r="V75" i="11"/>
  <c r="Q77" i="11" l="1"/>
  <c r="Y128" i="10"/>
  <c r="Y161" i="10"/>
  <c r="Y151" i="10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28" i="13"/>
  <c r="A87" i="21" l="1"/>
  <c r="B3" i="21"/>
  <c r="B4" i="21" l="1"/>
  <c r="N84" i="21"/>
  <c r="N89" i="21"/>
  <c r="B7" i="21"/>
  <c r="C3" i="21"/>
  <c r="B5" i="21"/>
  <c r="B6" i="21" s="1"/>
  <c r="A1" i="19"/>
  <c r="C9" i="19"/>
  <c r="C4" i="21" l="1"/>
  <c r="D3" i="21"/>
  <c r="E15" i="19"/>
  <c r="E9" i="19"/>
  <c r="D4" i="11"/>
  <c r="D5" i="11" s="1"/>
  <c r="D6" i="11" s="1"/>
  <c r="D7" i="11" s="1"/>
  <c r="D8" i="11" s="1"/>
  <c r="D9" i="11" s="1"/>
  <c r="D10" i="11" s="1"/>
  <c r="D11" i="11" s="1"/>
  <c r="D12" i="11" s="1"/>
  <c r="D13" i="11" s="1"/>
  <c r="D14" i="11" s="1"/>
  <c r="D15" i="11" s="1"/>
  <c r="D16" i="11" s="1"/>
  <c r="D17" i="11" s="1"/>
  <c r="D18" i="11" s="1"/>
  <c r="D19" i="11" s="1"/>
  <c r="D20" i="11" s="1"/>
  <c r="D21" i="11" s="1"/>
  <c r="D22" i="11" s="1"/>
  <c r="D23" i="11" s="1"/>
  <c r="D24" i="11" s="1"/>
  <c r="D25" i="11" s="1"/>
  <c r="D26" i="11" s="1"/>
  <c r="D27" i="11" s="1"/>
  <c r="D28" i="11" s="1"/>
  <c r="D29" i="11" s="1"/>
  <c r="D30" i="11" s="1"/>
  <c r="D31" i="11" s="1"/>
  <c r="D32" i="11" s="1"/>
  <c r="D33" i="11" s="1"/>
  <c r="D34" i="11" s="1"/>
  <c r="D35" i="11" s="1"/>
  <c r="D36" i="11" s="1"/>
  <c r="D37" i="11" s="1"/>
  <c r="D38" i="11" s="1"/>
  <c r="D39" i="11" s="1"/>
  <c r="D40" i="11" s="1"/>
  <c r="D41" i="11" s="1"/>
  <c r="D42" i="11" s="1"/>
  <c r="D43" i="11" s="1"/>
  <c r="D44" i="11" s="1"/>
  <c r="D45" i="11" s="1"/>
  <c r="D46" i="11" s="1"/>
  <c r="D47" i="11" s="1"/>
  <c r="D48" i="11" s="1"/>
  <c r="D49" i="11" s="1"/>
  <c r="D50" i="11" s="1"/>
  <c r="D51" i="11" s="1"/>
  <c r="D52" i="11" s="1"/>
  <c r="D53" i="11" s="1"/>
  <c r="D54" i="11" s="1"/>
  <c r="D55" i="11" s="1"/>
  <c r="D56" i="11" s="1"/>
  <c r="D57" i="11" s="1"/>
  <c r="D58" i="11" s="1"/>
  <c r="D59" i="11" s="1"/>
  <c r="D60" i="11" s="1"/>
  <c r="D61" i="11" s="1"/>
  <c r="D62" i="11" s="1"/>
  <c r="D63" i="11" s="1"/>
  <c r="D64" i="11" s="1"/>
  <c r="D65" i="11" s="1"/>
  <c r="D66" i="11" s="1"/>
  <c r="D67" i="11" s="1"/>
  <c r="D68" i="11" s="1"/>
  <c r="D69" i="11" s="1"/>
  <c r="D70" i="11" s="1"/>
  <c r="D71" i="11" s="1"/>
  <c r="D72" i="11" s="1"/>
  <c r="D73" i="11" s="1"/>
  <c r="D74" i="11" s="1"/>
  <c r="D75" i="11" s="1"/>
  <c r="D76" i="11" s="1"/>
  <c r="D77" i="11" s="1"/>
  <c r="D78" i="11" s="1"/>
  <c r="D79" i="11" s="1"/>
  <c r="D80" i="11" s="1"/>
  <c r="D81" i="11" s="1"/>
  <c r="D82" i="11" s="1"/>
  <c r="D83" i="11" s="1"/>
  <c r="D84" i="11" s="1"/>
  <c r="D85" i="11" s="1"/>
  <c r="D86" i="11" s="1"/>
  <c r="D87" i="11" s="1"/>
  <c r="D88" i="11" s="1"/>
  <c r="D89" i="11" s="1"/>
  <c r="D90" i="11" s="1"/>
  <c r="D91" i="11" s="1"/>
  <c r="D92" i="11" s="1"/>
  <c r="D93" i="11" s="1"/>
  <c r="D94" i="11" s="1"/>
  <c r="D95" i="11" s="1"/>
  <c r="D96" i="11" s="1"/>
  <c r="D97" i="11" s="1"/>
  <c r="D98" i="11" s="1"/>
  <c r="D99" i="11" s="1"/>
  <c r="D100" i="11" s="1"/>
  <c r="D101" i="11" s="1"/>
  <c r="D102" i="11" s="1"/>
  <c r="D103" i="11" s="1"/>
  <c r="D104" i="11" s="1"/>
  <c r="D105" i="11" s="1"/>
  <c r="D106" i="11" s="1"/>
  <c r="D107" i="11" s="1"/>
  <c r="D108" i="11" s="1"/>
  <c r="D109" i="11" s="1"/>
  <c r="D110" i="11" s="1"/>
  <c r="D111" i="11" s="1"/>
  <c r="D112" i="11" s="1"/>
  <c r="D113" i="11" s="1"/>
  <c r="D114" i="11" s="1"/>
  <c r="D115" i="11" s="1"/>
  <c r="D116" i="11" s="1"/>
  <c r="D117" i="11" s="1"/>
  <c r="D118" i="11" s="1"/>
  <c r="D119" i="11" s="1"/>
  <c r="D120" i="11" l="1"/>
  <c r="D121" i="11" s="1"/>
  <c r="D122" i="11" s="1"/>
  <c r="D123" i="11" s="1"/>
  <c r="D124" i="11" s="1"/>
  <c r="D125" i="11" s="1"/>
  <c r="D126" i="11" s="1"/>
  <c r="D127" i="11" s="1"/>
  <c r="D128" i="11" s="1"/>
  <c r="D129" i="11" s="1"/>
  <c r="D130" i="11" s="1"/>
  <c r="D131" i="11" s="1"/>
  <c r="D132" i="11" s="1"/>
  <c r="D133" i="11" s="1"/>
  <c r="D134" i="11" s="1"/>
  <c r="D135" i="11" s="1"/>
  <c r="D136" i="11" s="1"/>
  <c r="D137" i="11" s="1"/>
  <c r="D138" i="11" s="1"/>
  <c r="D139" i="11" s="1"/>
  <c r="D140" i="11" s="1"/>
  <c r="D141" i="11" s="1"/>
  <c r="D142" i="11" s="1"/>
  <c r="D143" i="11" s="1"/>
  <c r="D144" i="11" s="1"/>
  <c r="D145" i="11" s="1"/>
  <c r="D146" i="11" s="1"/>
  <c r="D147" i="11" s="1"/>
  <c r="D148" i="11" s="1"/>
  <c r="D149" i="11" s="1"/>
  <c r="D150" i="11" s="1"/>
  <c r="D151" i="11" s="1"/>
  <c r="D152" i="11" s="1"/>
  <c r="D153" i="11" s="1"/>
  <c r="D154" i="11" s="1"/>
  <c r="D155" i="11" s="1"/>
  <c r="D156" i="11" s="1"/>
  <c r="D157" i="11" s="1"/>
  <c r="D158" i="11" s="1"/>
  <c r="D159" i="11" s="1"/>
  <c r="D160" i="11" s="1"/>
  <c r="D161" i="11" s="1"/>
  <c r="D162" i="11" s="1"/>
  <c r="D163" i="11" s="1"/>
  <c r="D164" i="11" s="1"/>
  <c r="D165" i="11" s="1"/>
  <c r="D166" i="11" s="1"/>
  <c r="D167" i="11" s="1"/>
  <c r="D168" i="11" s="1"/>
  <c r="D169" i="11" s="1"/>
  <c r="D170" i="11" s="1"/>
  <c r="D4" i="21"/>
  <c r="E3" i="21"/>
  <c r="E45" i="11"/>
  <c r="G45" i="11"/>
  <c r="I45" i="11"/>
  <c r="E43" i="11"/>
  <c r="G43" i="11"/>
  <c r="I43" i="11"/>
  <c r="E41" i="11"/>
  <c r="G41" i="11"/>
  <c r="I41" i="11"/>
  <c r="E40" i="11"/>
  <c r="G40" i="11"/>
  <c r="I40" i="11"/>
  <c r="E38" i="11"/>
  <c r="G38" i="11"/>
  <c r="I38" i="11"/>
  <c r="E36" i="11"/>
  <c r="E37" i="11"/>
  <c r="E39" i="11"/>
  <c r="E42" i="11"/>
  <c r="E44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G36" i="11"/>
  <c r="I36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4" i="11"/>
  <c r="D171" i="11" l="1"/>
  <c r="D172" i="11" s="1"/>
  <c r="D173" i="11" s="1"/>
  <c r="D174" i="11" s="1"/>
  <c r="D175" i="11" s="1"/>
  <c r="D176" i="11" s="1"/>
  <c r="D177" i="11" s="1"/>
  <c r="D178" i="11" s="1"/>
  <c r="D179" i="11" s="1"/>
  <c r="D180" i="11" s="1"/>
  <c r="D181" i="11" s="1"/>
  <c r="D182" i="11" s="1"/>
  <c r="D183" i="11" s="1"/>
  <c r="D184" i="11" s="1"/>
  <c r="D185" i="11" s="1"/>
  <c r="D186" i="11" s="1"/>
  <c r="D187" i="11" s="1"/>
  <c r="D188" i="11" s="1"/>
  <c r="D189" i="11" s="1"/>
  <c r="D190" i="11" s="1"/>
  <c r="D191" i="11" s="1"/>
  <c r="D192" i="11" s="1"/>
  <c r="D193" i="11" s="1"/>
  <c r="D194" i="11" s="1"/>
  <c r="D195" i="11" s="1"/>
  <c r="D196" i="11" s="1"/>
  <c r="D197" i="11" s="1"/>
  <c r="D198" i="11" s="1"/>
  <c r="D199" i="11" s="1"/>
  <c r="D200" i="11" s="1"/>
  <c r="D201" i="11" s="1"/>
  <c r="D202" i="11" s="1"/>
  <c r="D203" i="11" s="1"/>
  <c r="D204" i="11" s="1"/>
  <c r="D205" i="11" s="1"/>
  <c r="D206" i="11" s="1"/>
  <c r="D207" i="11" s="1"/>
  <c r="D208" i="11" s="1"/>
  <c r="D209" i="11" s="1"/>
  <c r="D210" i="11" s="1"/>
  <c r="D211" i="11" s="1"/>
  <c r="D212" i="11" s="1"/>
  <c r="D213" i="11" s="1"/>
  <c r="D214" i="11" s="1"/>
  <c r="D215" i="11" s="1"/>
  <c r="D216" i="11" s="1"/>
  <c r="D217" i="11" s="1"/>
  <c r="D218" i="11" s="1"/>
  <c r="D219" i="11" s="1"/>
  <c r="D220" i="11" s="1"/>
  <c r="D221" i="11" s="1"/>
  <c r="D222" i="11" s="1"/>
  <c r="D223" i="11" s="1"/>
  <c r="D224" i="11" s="1"/>
  <c r="D225" i="11" s="1"/>
  <c r="D226" i="11" s="1"/>
  <c r="D227" i="11" s="1"/>
  <c r="D228" i="11" s="1"/>
  <c r="D229" i="11" s="1"/>
  <c r="D230" i="11" s="1"/>
  <c r="D231" i="11" s="1"/>
  <c r="D232" i="11" s="1"/>
  <c r="D233" i="11" s="1"/>
  <c r="D234" i="11" s="1"/>
  <c r="D235" i="11" s="1"/>
  <c r="D236" i="11" s="1"/>
  <c r="D237" i="11" s="1"/>
  <c r="D238" i="11" s="1"/>
  <c r="D239" i="11" s="1"/>
  <c r="D240" i="11" s="1"/>
  <c r="D241" i="11" s="1"/>
  <c r="D242" i="11" s="1"/>
  <c r="D243" i="11" s="1"/>
  <c r="D244" i="11" s="1"/>
  <c r="D245" i="11" s="1"/>
  <c r="D246" i="11" s="1"/>
  <c r="D247" i="11" s="1"/>
  <c r="D248" i="11" s="1"/>
  <c r="D249" i="11" s="1"/>
  <c r="D250" i="11" s="1"/>
  <c r="D251" i="11" s="1"/>
  <c r="D252" i="11" s="1"/>
  <c r="D253" i="11" s="1"/>
  <c r="D254" i="11" s="1"/>
  <c r="D255" i="11" s="1"/>
  <c r="D256" i="11" s="1"/>
  <c r="D257" i="11" s="1"/>
  <c r="D258" i="11" s="1"/>
  <c r="D259" i="11" s="1"/>
  <c r="D260" i="11" s="1"/>
  <c r="D261" i="11" s="1"/>
  <c r="D262" i="11" s="1"/>
  <c r="D263" i="11" s="1"/>
  <c r="D264" i="11" s="1"/>
  <c r="D265" i="11" s="1"/>
  <c r="D266" i="11" s="1"/>
  <c r="D267" i="11" s="1"/>
  <c r="D268" i="11" s="1"/>
  <c r="D269" i="11" s="1"/>
  <c r="D270" i="11" s="1"/>
  <c r="D271" i="11" s="1"/>
  <c r="D272" i="11" s="1"/>
  <c r="D273" i="11" s="1"/>
  <c r="D274" i="11" s="1"/>
  <c r="D275" i="11" s="1"/>
  <c r="D276" i="11" s="1"/>
  <c r="D277" i="11" s="1"/>
  <c r="D278" i="11" s="1"/>
  <c r="D279" i="11" s="1"/>
  <c r="D280" i="11" s="1"/>
  <c r="D281" i="11" s="1"/>
  <c r="D282" i="11" s="1"/>
  <c r="D283" i="11" s="1"/>
  <c r="D284" i="11" s="1"/>
  <c r="D285" i="11" s="1"/>
  <c r="E4" i="21"/>
  <c r="F3" i="21"/>
  <c r="D286" i="11" l="1"/>
  <c r="D287" i="11" s="1"/>
  <c r="D288" i="11" s="1"/>
  <c r="D289" i="11" s="1"/>
  <c r="D290" i="11" s="1"/>
  <c r="D291" i="11" s="1"/>
  <c r="D292" i="11" s="1"/>
  <c r="D293" i="11" s="1"/>
  <c r="D294" i="11" s="1"/>
  <c r="D295" i="11" s="1"/>
  <c r="D296" i="11" s="1"/>
  <c r="D297" i="11" s="1"/>
  <c r="D298" i="11" s="1"/>
  <c r="D299" i="11" s="1"/>
  <c r="D300" i="11" s="1"/>
  <c r="D301" i="11" s="1"/>
  <c r="D302" i="11" s="1"/>
  <c r="D303" i="11" s="1"/>
  <c r="D304" i="11" s="1"/>
  <c r="D305" i="11" s="1"/>
  <c r="D306" i="11" s="1"/>
  <c r="D307" i="11" s="1"/>
  <c r="D308" i="11" s="1"/>
  <c r="D309" i="11" s="1"/>
  <c r="D310" i="11" s="1"/>
  <c r="D311" i="11" s="1"/>
  <c r="D312" i="11" s="1"/>
  <c r="D313" i="11" s="1"/>
  <c r="D314" i="11" s="1"/>
  <c r="D315" i="11" s="1"/>
  <c r="D316" i="11" s="1"/>
  <c r="D317" i="11" s="1"/>
  <c r="D318" i="11" s="1"/>
  <c r="D319" i="11" s="1"/>
  <c r="D320" i="11" s="1"/>
  <c r="D321" i="11" s="1"/>
  <c r="D322" i="11" s="1"/>
  <c r="D323" i="11" s="1"/>
  <c r="D324" i="11" s="1"/>
  <c r="F4" i="21"/>
  <c r="G3" i="21"/>
  <c r="C14" i="1"/>
  <c r="F19" i="21" s="1" a="1"/>
  <c r="F19" i="21" s="1"/>
  <c r="W6" i="10"/>
  <c r="F28" i="21" l="1" a="1"/>
  <c r="F28" i="21" s="1"/>
  <c r="F13" i="21" a="1"/>
  <c r="F13" i="21" s="1"/>
  <c r="B16" i="21" a="1"/>
  <c r="B16" i="21" s="1"/>
  <c r="B13" i="21" a="1"/>
  <c r="B13" i="21" s="1"/>
  <c r="B14" i="21" s="1" a="1"/>
  <c r="B14" i="21" s="1"/>
  <c r="B12" i="21" s="1"/>
  <c r="B49" i="21" a="1"/>
  <c r="B49" i="21" s="1"/>
  <c r="B28" i="21" a="1"/>
  <c r="B28" i="21" s="1"/>
  <c r="B29" i="21" s="1"/>
  <c r="B27" i="21" s="1"/>
  <c r="B25" i="21" a="1"/>
  <c r="B25" i="21" s="1"/>
  <c r="B26" i="21" s="1"/>
  <c r="B24" i="21" s="1"/>
  <c r="B22" i="21" a="1"/>
  <c r="B22" i="21" s="1"/>
  <c r="B23" i="21" s="1"/>
  <c r="B21" i="21" s="1"/>
  <c r="B19" i="21" a="1"/>
  <c r="B19" i="21" s="1"/>
  <c r="B20" i="21" s="1"/>
  <c r="B18" i="21" s="1"/>
  <c r="C28" i="21" a="1"/>
  <c r="C28" i="21" s="1"/>
  <c r="C29" i="21" s="1"/>
  <c r="C27" i="21" s="1"/>
  <c r="C25" i="21" a="1"/>
  <c r="C25" i="21" s="1"/>
  <c r="C26" i="21" s="1"/>
  <c r="C24" i="21" s="1"/>
  <c r="C22" i="21" a="1"/>
  <c r="C22" i="21" s="1"/>
  <c r="C23" i="21" s="1"/>
  <c r="C21" i="21" s="1"/>
  <c r="C49" i="21" a="1"/>
  <c r="C49" i="21" s="1"/>
  <c r="C19" i="21" a="1"/>
  <c r="C19" i="21" s="1"/>
  <c r="C20" i="21" s="1"/>
  <c r="C18" i="21" s="1"/>
  <c r="C16" i="21" a="1"/>
  <c r="C16" i="21" s="1"/>
  <c r="C17" i="21" s="1"/>
  <c r="C15" i="21" s="1"/>
  <c r="C13" i="21" a="1"/>
  <c r="C13" i="21" s="1"/>
  <c r="C14" i="21" s="1" a="1"/>
  <c r="C14" i="21" s="1"/>
  <c r="C12" i="21" s="1"/>
  <c r="D13" i="21" a="1"/>
  <c r="D13" i="21" s="1"/>
  <c r="D14" i="21" s="1" a="1"/>
  <c r="D14" i="21" s="1"/>
  <c r="D12" i="21" s="1"/>
  <c r="D22" i="21" a="1"/>
  <c r="D22" i="21" s="1"/>
  <c r="D23" i="21" s="1"/>
  <c r="D21" i="21" s="1"/>
  <c r="D16" i="21" a="1"/>
  <c r="D16" i="21" s="1"/>
  <c r="D17" i="21" s="1"/>
  <c r="D15" i="21" s="1"/>
  <c r="D49" i="21" a="1"/>
  <c r="D49" i="21" s="1"/>
  <c r="D28" i="21" a="1"/>
  <c r="D28" i="21" s="1"/>
  <c r="D29" i="21" s="1"/>
  <c r="D27" i="21" s="1"/>
  <c r="D25" i="21" a="1"/>
  <c r="D25" i="21" s="1"/>
  <c r="D26" i="21" s="1"/>
  <c r="D24" i="21" s="1"/>
  <c r="D19" i="21" a="1"/>
  <c r="D19" i="21" s="1"/>
  <c r="D20" i="21" s="1"/>
  <c r="D18" i="21" s="1"/>
  <c r="E13" i="21" a="1"/>
  <c r="E13" i="21" s="1"/>
  <c r="E14" i="21" s="1" a="1"/>
  <c r="E14" i="21" s="1"/>
  <c r="E12" i="21" s="1"/>
  <c r="E22" i="21" a="1"/>
  <c r="E22" i="21" s="1"/>
  <c r="E23" i="21" s="1"/>
  <c r="E21" i="21" s="1"/>
  <c r="E25" i="21" a="1"/>
  <c r="E25" i="21" s="1"/>
  <c r="E26" i="21" s="1"/>
  <c r="E24" i="21" s="1"/>
  <c r="E19" i="21" a="1"/>
  <c r="E19" i="21" s="1"/>
  <c r="E20" i="21" s="1"/>
  <c r="E18" i="21" s="1"/>
  <c r="E28" i="21" a="1"/>
  <c r="E28" i="21" s="1"/>
  <c r="E29" i="21" s="1"/>
  <c r="E27" i="21" s="1"/>
  <c r="E49" i="21" a="1"/>
  <c r="E49" i="21" s="1"/>
  <c r="E16" i="21" a="1"/>
  <c r="E16" i="21" s="1"/>
  <c r="E17" i="21" s="1"/>
  <c r="E15" i="21" s="1"/>
  <c r="F16" i="21" a="1"/>
  <c r="F16" i="21" s="1"/>
  <c r="F17" i="21" s="1"/>
  <c r="F15" i="21" s="1"/>
  <c r="F49" i="21" a="1"/>
  <c r="F49" i="21" s="1"/>
  <c r="F22" i="21" a="1"/>
  <c r="F22" i="21" s="1"/>
  <c r="F23" i="21" s="1"/>
  <c r="F21" i="21" s="1"/>
  <c r="F25" i="21" a="1"/>
  <c r="F25" i="21" s="1"/>
  <c r="F26" i="21" s="1"/>
  <c r="F24" i="21" s="1"/>
  <c r="F20" i="21"/>
  <c r="F18" i="21" s="1"/>
  <c r="G28" i="21" a="1"/>
  <c r="G28" i="21" s="1"/>
  <c r="G25" i="21" a="1"/>
  <c r="G25" i="21" s="1"/>
  <c r="G22" i="21" a="1"/>
  <c r="G22" i="21" s="1"/>
  <c r="G19" i="21" a="1"/>
  <c r="G19" i="21" s="1"/>
  <c r="G16" i="21" a="1"/>
  <c r="G16" i="21" s="1"/>
  <c r="G13" i="21" a="1"/>
  <c r="G13" i="21" s="1"/>
  <c r="F14" i="21" a="1"/>
  <c r="F14" i="21" s="1"/>
  <c r="F12" i="21" s="1"/>
  <c r="F29" i="21"/>
  <c r="F27" i="21" s="1"/>
  <c r="G49" i="21" a="1"/>
  <c r="G49" i="21" s="1"/>
  <c r="D325" i="11"/>
  <c r="D326" i="11" s="1"/>
  <c r="D327" i="11" s="1"/>
  <c r="D328" i="11" s="1"/>
  <c r="D329" i="11" s="1"/>
  <c r="D330" i="11" s="1"/>
  <c r="D331" i="11" s="1"/>
  <c r="D332" i="11" s="1"/>
  <c r="D333" i="11" s="1"/>
  <c r="D334" i="11" s="1"/>
  <c r="D335" i="11" s="1"/>
  <c r="D336" i="11" s="1"/>
  <c r="D337" i="11" s="1"/>
  <c r="D338" i="11" s="1"/>
  <c r="D339" i="11" s="1"/>
  <c r="D340" i="11" s="1"/>
  <c r="D341" i="11" s="1"/>
  <c r="D342" i="11" s="1"/>
  <c r="D343" i="11" s="1"/>
  <c r="D344" i="11" s="1"/>
  <c r="D345" i="11" s="1"/>
  <c r="D346" i="11" s="1"/>
  <c r="D347" i="11" s="1"/>
  <c r="D348" i="11" s="1"/>
  <c r="D349" i="11" s="1"/>
  <c r="D350" i="11" s="1"/>
  <c r="D351" i="11" s="1"/>
  <c r="D352" i="11" s="1"/>
  <c r="D353" i="11" s="1"/>
  <c r="D354" i="11" s="1"/>
  <c r="D355" i="11" s="1"/>
  <c r="D356" i="11" s="1"/>
  <c r="D357" i="11" s="1"/>
  <c r="D358" i="11" s="1"/>
  <c r="D359" i="11" s="1"/>
  <c r="D360" i="11" s="1"/>
  <c r="D361" i="11" s="1"/>
  <c r="D362" i="11" s="1"/>
  <c r="D363" i="11" s="1"/>
  <c r="D364" i="11" s="1"/>
  <c r="D365" i="11" s="1"/>
  <c r="D366" i="11" s="1"/>
  <c r="D367" i="11" s="1"/>
  <c r="D368" i="11" s="1"/>
  <c r="D369" i="11" s="1"/>
  <c r="D370" i="11" s="1"/>
  <c r="D371" i="11" s="1"/>
  <c r="D372" i="11" s="1"/>
  <c r="D373" i="11" s="1"/>
  <c r="D374" i="11" s="1"/>
  <c r="D375" i="11" s="1"/>
  <c r="D376" i="11" s="1"/>
  <c r="D377" i="11" s="1"/>
  <c r="D378" i="11" s="1"/>
  <c r="D379" i="11" s="1"/>
  <c r="D380" i="11" s="1"/>
  <c r="D381" i="11" s="1"/>
  <c r="D382" i="11" s="1"/>
  <c r="D383" i="11" s="1"/>
  <c r="D384" i="11" s="1"/>
  <c r="D385" i="11" s="1"/>
  <c r="D386" i="11" s="1"/>
  <c r="D387" i="11" s="1"/>
  <c r="D388" i="11" s="1"/>
  <c r="D389" i="11" s="1"/>
  <c r="D390" i="11" s="1"/>
  <c r="D391" i="11" s="1"/>
  <c r="D392" i="11" s="1"/>
  <c r="D393" i="11" s="1"/>
  <c r="D394" i="11" s="1"/>
  <c r="D395" i="11" s="1"/>
  <c r="D396" i="11" s="1"/>
  <c r="D397" i="11" s="1"/>
  <c r="D398" i="11" s="1"/>
  <c r="D399" i="11" s="1"/>
  <c r="D400" i="11" s="1"/>
  <c r="D401" i="11" s="1"/>
  <c r="D402" i="11" s="1"/>
  <c r="D403" i="11" s="1"/>
  <c r="D404" i="11" s="1"/>
  <c r="D405" i="11" s="1"/>
  <c r="D406" i="11" s="1"/>
  <c r="D407" i="11" s="1"/>
  <c r="D408" i="11" s="1"/>
  <c r="D409" i="11" s="1"/>
  <c r="D410" i="11" s="1"/>
  <c r="D411" i="11" s="1"/>
  <c r="D412" i="11" s="1"/>
  <c r="D413" i="11" s="1"/>
  <c r="D414" i="11" s="1"/>
  <c r="D415" i="11" s="1"/>
  <c r="D416" i="11" s="1"/>
  <c r="D417" i="11" s="1"/>
  <c r="D418" i="11" s="1"/>
  <c r="D419" i="11" s="1"/>
  <c r="D420" i="11" s="1"/>
  <c r="D421" i="11" s="1"/>
  <c r="D422" i="11" s="1"/>
  <c r="D423" i="11" s="1"/>
  <c r="D424" i="11" s="1"/>
  <c r="D425" i="11" s="1"/>
  <c r="D426" i="11" s="1"/>
  <c r="D427" i="11" s="1"/>
  <c r="D428" i="11" s="1"/>
  <c r="D429" i="11" s="1"/>
  <c r="D430" i="11" s="1"/>
  <c r="D431" i="11" s="1"/>
  <c r="D432" i="11" s="1"/>
  <c r="D433" i="11" s="1"/>
  <c r="D434" i="11" s="1"/>
  <c r="D435" i="11" s="1"/>
  <c r="D436" i="11" s="1"/>
  <c r="D437" i="11" s="1"/>
  <c r="D438" i="11" s="1"/>
  <c r="D439" i="11" s="1"/>
  <c r="D440" i="11" s="1"/>
  <c r="D441" i="11" s="1"/>
  <c r="D442" i="11" s="1"/>
  <c r="D443" i="11" s="1"/>
  <c r="D444" i="11" s="1"/>
  <c r="G80" i="21" a="1"/>
  <c r="G80" i="21" s="1"/>
  <c r="B80" i="21" a="1"/>
  <c r="B80" i="21" s="1"/>
  <c r="C80" i="21" a="1"/>
  <c r="C80" i="21" s="1"/>
  <c r="D80" i="21" a="1"/>
  <c r="D80" i="21" s="1"/>
  <c r="E80" i="21" a="1"/>
  <c r="E80" i="21" s="1"/>
  <c r="F80" i="21" a="1"/>
  <c r="F80" i="21" s="1"/>
  <c r="F75" i="21"/>
  <c r="F83" i="21" a="1"/>
  <c r="F83" i="21" s="1"/>
  <c r="B78" i="21"/>
  <c r="B87" i="21"/>
  <c r="B76" i="21"/>
  <c r="B32" i="21"/>
  <c r="B30" i="21" s="1"/>
  <c r="B88" i="21" a="1"/>
  <c r="B88" i="21" s="1"/>
  <c r="B83" i="21" a="1"/>
  <c r="B83" i="21" s="1"/>
  <c r="B34" i="21" a="1"/>
  <c r="B34" i="21" s="1"/>
  <c r="B33" i="21" s="1"/>
  <c r="B74" i="21"/>
  <c r="B75" i="21"/>
  <c r="B82" i="21"/>
  <c r="C34" i="21" a="1"/>
  <c r="C34" i="21" s="1"/>
  <c r="C33" i="21" s="1"/>
  <c r="C32" i="21"/>
  <c r="C30" i="21" s="1"/>
  <c r="C75" i="21"/>
  <c r="C87" i="21"/>
  <c r="C74" i="21"/>
  <c r="C76" i="21"/>
  <c r="C83" i="21" a="1"/>
  <c r="C83" i="21" s="1"/>
  <c r="C88" i="21" a="1"/>
  <c r="C88" i="21" s="1"/>
  <c r="C82" i="21"/>
  <c r="C78" i="21"/>
  <c r="D87" i="21"/>
  <c r="D83" i="21" a="1"/>
  <c r="D83" i="21" s="1"/>
  <c r="D76" i="21"/>
  <c r="D32" i="21"/>
  <c r="D30" i="21" s="1"/>
  <c r="D75" i="21"/>
  <c r="D88" i="21" a="1"/>
  <c r="D88" i="21" s="1"/>
  <c r="D82" i="21"/>
  <c r="D34" i="21" a="1"/>
  <c r="D34" i="21" s="1"/>
  <c r="D33" i="21" s="1"/>
  <c r="D78" i="21"/>
  <c r="D74" i="21"/>
  <c r="E32" i="21"/>
  <c r="E30" i="21" s="1"/>
  <c r="E87" i="21"/>
  <c r="E74" i="21"/>
  <c r="E83" i="21" a="1"/>
  <c r="E83" i="21" s="1"/>
  <c r="E76" i="21"/>
  <c r="E82" i="21"/>
  <c r="E78" i="21"/>
  <c r="E34" i="21" a="1"/>
  <c r="E34" i="21" s="1"/>
  <c r="E33" i="21" s="1"/>
  <c r="E75" i="21"/>
  <c r="E88" i="21" a="1"/>
  <c r="E88" i="21" s="1"/>
  <c r="F74" i="21"/>
  <c r="F82" i="21"/>
  <c r="F34" i="21" a="1"/>
  <c r="F34" i="21" s="1"/>
  <c r="F33" i="21" s="1"/>
  <c r="F88" i="21" a="1"/>
  <c r="F88" i="21" s="1"/>
  <c r="F32" i="21"/>
  <c r="F30" i="21" s="1"/>
  <c r="F76" i="21"/>
  <c r="F87" i="21"/>
  <c r="F78" i="21"/>
  <c r="G78" i="21"/>
  <c r="G75" i="21"/>
  <c r="G32" i="21"/>
  <c r="G30" i="21" s="1"/>
  <c r="G83" i="21" a="1"/>
  <c r="G83" i="21" s="1"/>
  <c r="G87" i="21"/>
  <c r="G76" i="21"/>
  <c r="G88" i="21" a="1"/>
  <c r="G88" i="21" s="1"/>
  <c r="G34" i="21" a="1"/>
  <c r="G34" i="21" s="1"/>
  <c r="G33" i="21" s="1"/>
  <c r="G74" i="21"/>
  <c r="G82" i="21"/>
  <c r="G4" i="21"/>
  <c r="H3" i="21"/>
  <c r="EW40" i="16"/>
  <c r="ES40" i="16"/>
  <c r="EO40" i="16"/>
  <c r="EK40" i="16"/>
  <c r="EF40" i="16"/>
  <c r="EB40" i="16"/>
  <c r="DX40" i="16"/>
  <c r="DT40" i="16"/>
  <c r="DO40" i="16"/>
  <c r="DK40" i="16"/>
  <c r="DG40" i="16"/>
  <c r="DC40" i="16"/>
  <c r="CX40" i="16"/>
  <c r="CT40" i="16"/>
  <c r="CP40" i="16"/>
  <c r="CL40" i="16"/>
  <c r="CG40" i="16"/>
  <c r="CC40" i="16"/>
  <c r="BY40" i="16"/>
  <c r="BU40" i="16"/>
  <c r="BP40" i="16"/>
  <c r="BL40" i="16"/>
  <c r="BH40" i="16"/>
  <c r="BD40" i="16"/>
  <c r="AY40" i="16"/>
  <c r="AU40" i="16"/>
  <c r="AQ40" i="16"/>
  <c r="AM40" i="16"/>
  <c r="AH40" i="16"/>
  <c r="AD40" i="16"/>
  <c r="Z40" i="16"/>
  <c r="V40" i="16"/>
  <c r="Q40" i="16"/>
  <c r="M40" i="16"/>
  <c r="I40" i="16"/>
  <c r="E40" i="16"/>
  <c r="Q81" i="17"/>
  <c r="M81" i="17"/>
  <c r="I81" i="17"/>
  <c r="E81" i="17"/>
  <c r="Q75" i="17"/>
  <c r="M75" i="17"/>
  <c r="I75" i="17"/>
  <c r="E75" i="17"/>
  <c r="AH80" i="17"/>
  <c r="AD80" i="17"/>
  <c r="Z80" i="17"/>
  <c r="V80" i="17"/>
  <c r="Q80" i="17"/>
  <c r="M80" i="17"/>
  <c r="I80" i="17"/>
  <c r="E80" i="17"/>
  <c r="EW35" i="16"/>
  <c r="ES35" i="16"/>
  <c r="EO35" i="16"/>
  <c r="EK35" i="16"/>
  <c r="EF35" i="16"/>
  <c r="EB35" i="16"/>
  <c r="DX35" i="16"/>
  <c r="DT35" i="16"/>
  <c r="DO35" i="16"/>
  <c r="DK35" i="16"/>
  <c r="DG35" i="16"/>
  <c r="DC35" i="16"/>
  <c r="CX35" i="16"/>
  <c r="CT35" i="16"/>
  <c r="CP35" i="16"/>
  <c r="CL35" i="16"/>
  <c r="CG35" i="16"/>
  <c r="CC35" i="16"/>
  <c r="BY35" i="16"/>
  <c r="BU35" i="16"/>
  <c r="BP35" i="16"/>
  <c r="BL35" i="16"/>
  <c r="BH35" i="16"/>
  <c r="BD35" i="16"/>
  <c r="AY35" i="16"/>
  <c r="AU35" i="16"/>
  <c r="AQ35" i="16"/>
  <c r="AM35" i="16"/>
  <c r="AH35" i="16"/>
  <c r="AD35" i="16"/>
  <c r="Z35" i="16"/>
  <c r="V35" i="16"/>
  <c r="Q35" i="16"/>
  <c r="M35" i="16"/>
  <c r="I35" i="16"/>
  <c r="E35" i="16"/>
  <c r="EW31" i="16"/>
  <c r="ES31" i="16"/>
  <c r="EO31" i="16"/>
  <c r="EK31" i="16"/>
  <c r="EF31" i="16"/>
  <c r="EB31" i="16"/>
  <c r="DX31" i="16"/>
  <c r="DT31" i="16"/>
  <c r="DO31" i="16"/>
  <c r="DK31" i="16"/>
  <c r="DG31" i="16"/>
  <c r="DC31" i="16"/>
  <c r="CX31" i="16"/>
  <c r="CT31" i="16"/>
  <c r="CP31" i="16"/>
  <c r="CL31" i="16"/>
  <c r="CG31" i="16"/>
  <c r="CC31" i="16"/>
  <c r="BY31" i="16"/>
  <c r="BU31" i="16"/>
  <c r="BP31" i="16"/>
  <c r="BL31" i="16"/>
  <c r="BH31" i="16"/>
  <c r="BD31" i="16"/>
  <c r="AY31" i="16"/>
  <c r="AU31" i="16"/>
  <c r="AQ31" i="16"/>
  <c r="AM31" i="16"/>
  <c r="AH31" i="16"/>
  <c r="AD31" i="16"/>
  <c r="Z31" i="16"/>
  <c r="V31" i="16"/>
  <c r="Q31" i="16"/>
  <c r="M31" i="16"/>
  <c r="I31" i="16"/>
  <c r="E31" i="16"/>
  <c r="EW29" i="16"/>
  <c r="ES29" i="16"/>
  <c r="EO29" i="16"/>
  <c r="EK29" i="16"/>
  <c r="EF29" i="16"/>
  <c r="EB29" i="16"/>
  <c r="DX29" i="16"/>
  <c r="DT29" i="16"/>
  <c r="DO29" i="16"/>
  <c r="DK29" i="16"/>
  <c r="DG29" i="16"/>
  <c r="DC29" i="16"/>
  <c r="CX29" i="16"/>
  <c r="CT29" i="16"/>
  <c r="CP29" i="16"/>
  <c r="CL29" i="16"/>
  <c r="CG29" i="16"/>
  <c r="CC29" i="16"/>
  <c r="BY29" i="16"/>
  <c r="BU29" i="16"/>
  <c r="BP29" i="16"/>
  <c r="BL29" i="16"/>
  <c r="BH29" i="16"/>
  <c r="BD29" i="16"/>
  <c r="AY29" i="16"/>
  <c r="AU29" i="16"/>
  <c r="AQ29" i="16"/>
  <c r="AM29" i="16"/>
  <c r="AH29" i="16"/>
  <c r="AD29" i="16"/>
  <c r="Z29" i="16"/>
  <c r="V29" i="16"/>
  <c r="Q29" i="16"/>
  <c r="M29" i="16"/>
  <c r="I29" i="16"/>
  <c r="E29" i="16"/>
  <c r="EW17" i="16"/>
  <c r="ES17" i="16"/>
  <c r="EO17" i="16"/>
  <c r="EK17" i="16"/>
  <c r="EF17" i="16"/>
  <c r="EB17" i="16"/>
  <c r="DX17" i="16"/>
  <c r="DT17" i="16"/>
  <c r="DO17" i="16"/>
  <c r="DK17" i="16"/>
  <c r="DG17" i="16"/>
  <c r="DC17" i="16"/>
  <c r="CX17" i="16"/>
  <c r="CT17" i="16"/>
  <c r="CP17" i="16"/>
  <c r="CL17" i="16"/>
  <c r="CG17" i="16"/>
  <c r="CC17" i="16"/>
  <c r="BY17" i="16"/>
  <c r="BU17" i="16"/>
  <c r="BP17" i="16"/>
  <c r="BL17" i="16"/>
  <c r="BH17" i="16"/>
  <c r="BD17" i="16"/>
  <c r="AY17" i="16"/>
  <c r="AU17" i="16"/>
  <c r="AQ17" i="16"/>
  <c r="AM17" i="16"/>
  <c r="EW15" i="16"/>
  <c r="ES15" i="16"/>
  <c r="EO15" i="16"/>
  <c r="EK15" i="16"/>
  <c r="EF15" i="16"/>
  <c r="EB15" i="16"/>
  <c r="DX15" i="16"/>
  <c r="DT15" i="16"/>
  <c r="DO15" i="16"/>
  <c r="DK15" i="16"/>
  <c r="DG15" i="16"/>
  <c r="DC15" i="16"/>
  <c r="CX15" i="16"/>
  <c r="CT15" i="16"/>
  <c r="CP15" i="16"/>
  <c r="CL15" i="16"/>
  <c r="CG15" i="16"/>
  <c r="CC15" i="16"/>
  <c r="BY15" i="16"/>
  <c r="BU15" i="16"/>
  <c r="BP15" i="16"/>
  <c r="BL15" i="16"/>
  <c r="BH15" i="16"/>
  <c r="BD15" i="16"/>
  <c r="AY15" i="16"/>
  <c r="AU15" i="16"/>
  <c r="AQ15" i="16"/>
  <c r="AM15" i="16"/>
  <c r="Q17" i="16"/>
  <c r="M17" i="16"/>
  <c r="I17" i="16"/>
  <c r="E17" i="16"/>
  <c r="Q15" i="16"/>
  <c r="M15" i="16"/>
  <c r="I15" i="16"/>
  <c r="E15" i="16"/>
  <c r="AH17" i="16"/>
  <c r="AH15" i="16"/>
  <c r="AD17" i="16"/>
  <c r="AD15" i="16"/>
  <c r="Z17" i="16"/>
  <c r="Z15" i="16"/>
  <c r="V17" i="16"/>
  <c r="V15" i="16"/>
  <c r="R8" i="16"/>
  <c r="E8" i="16"/>
  <c r="V5" i="11"/>
  <c r="V6" i="11"/>
  <c r="V7" i="11"/>
  <c r="V8" i="11"/>
  <c r="V9" i="11"/>
  <c r="V10" i="11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40" i="11"/>
  <c r="V54" i="11"/>
  <c r="V55" i="11"/>
  <c r="P5" i="11" a="1"/>
  <c r="P5" i="11" s="1"/>
  <c r="P6" i="11" a="1"/>
  <c r="P6" i="11" s="1"/>
  <c r="P7" i="11" a="1"/>
  <c r="P7" i="11" s="1"/>
  <c r="P8" i="11" a="1"/>
  <c r="P8" i="11" s="1"/>
  <c r="P9" i="11" a="1"/>
  <c r="P9" i="11" s="1"/>
  <c r="P10" i="11" a="1"/>
  <c r="P10" i="11" s="1"/>
  <c r="P11" i="11" a="1"/>
  <c r="P11" i="11" s="1"/>
  <c r="P12" i="11" a="1"/>
  <c r="P12" i="11" s="1"/>
  <c r="P13" i="11" a="1"/>
  <c r="P13" i="11" s="1"/>
  <c r="P14" i="11" a="1"/>
  <c r="P14" i="11" s="1"/>
  <c r="P15" i="11" a="1"/>
  <c r="P15" i="11" s="1"/>
  <c r="P16" i="11" a="1"/>
  <c r="P16" i="11" s="1"/>
  <c r="P17" i="11" a="1"/>
  <c r="P17" i="11" s="1"/>
  <c r="P18" i="11" a="1"/>
  <c r="P18" i="11" s="1"/>
  <c r="P19" i="11" a="1"/>
  <c r="P19" i="11" s="1"/>
  <c r="P20" i="11" a="1"/>
  <c r="P20" i="11" s="1"/>
  <c r="P21" i="11" a="1"/>
  <c r="P21" i="11" s="1"/>
  <c r="P22" i="11" a="1"/>
  <c r="P22" i="11" s="1"/>
  <c r="P23" i="11" a="1"/>
  <c r="P23" i="11" s="1"/>
  <c r="P24" i="11" a="1"/>
  <c r="P24" i="11" s="1"/>
  <c r="P25" i="11" a="1"/>
  <c r="P25" i="11" s="1"/>
  <c r="P26" i="11" a="1"/>
  <c r="P26" i="11" s="1"/>
  <c r="P27" i="11" a="1"/>
  <c r="P27" i="11" s="1"/>
  <c r="P28" i="11" a="1"/>
  <c r="P28" i="11" s="1"/>
  <c r="P29" i="11" a="1"/>
  <c r="P29" i="11" s="1"/>
  <c r="P30" i="11" a="1"/>
  <c r="P30" i="11" s="1"/>
  <c r="P31" i="11" a="1"/>
  <c r="P31" i="11" s="1"/>
  <c r="P32" i="11" a="1"/>
  <c r="P32" i="11" s="1"/>
  <c r="P33" i="11" a="1"/>
  <c r="P33" i="11" s="1"/>
  <c r="P34" i="11" a="1"/>
  <c r="P34" i="11" s="1"/>
  <c r="P35" i="11" a="1"/>
  <c r="P35" i="11" s="1"/>
  <c r="P36" i="11" a="1"/>
  <c r="P36" i="11" s="1"/>
  <c r="P37" i="11" a="1"/>
  <c r="P37" i="11" s="1"/>
  <c r="P38" i="11" a="1"/>
  <c r="P38" i="11" s="1"/>
  <c r="P39" i="11" a="1"/>
  <c r="P39" i="11" s="1"/>
  <c r="P40" i="11" a="1"/>
  <c r="P40" i="11" s="1"/>
  <c r="P41" i="11" a="1"/>
  <c r="P41" i="11" s="1"/>
  <c r="P42" i="11" a="1"/>
  <c r="P42" i="11" s="1"/>
  <c r="P43" i="11" a="1"/>
  <c r="P43" i="11" s="1"/>
  <c r="P44" i="11" a="1"/>
  <c r="P44" i="11" s="1"/>
  <c r="P45" i="11" a="1"/>
  <c r="P45" i="11" s="1"/>
  <c r="P46" i="11" a="1"/>
  <c r="P46" i="11" s="1"/>
  <c r="P47" i="11" a="1"/>
  <c r="P47" i="11" s="1"/>
  <c r="P48" i="11" a="1"/>
  <c r="P48" i="11" s="1"/>
  <c r="P49" i="11" a="1"/>
  <c r="P49" i="11" s="1"/>
  <c r="P50" i="11" a="1"/>
  <c r="P50" i="11" s="1"/>
  <c r="P51" i="11" a="1"/>
  <c r="P51" i="11" s="1"/>
  <c r="P52" i="11" a="1"/>
  <c r="P52" i="11" s="1"/>
  <c r="P53" i="11" a="1"/>
  <c r="P53" i="11" s="1"/>
  <c r="P54" i="11" a="1"/>
  <c r="P54" i="11" s="1"/>
  <c r="P55" i="11" a="1"/>
  <c r="P55" i="11" s="1"/>
  <c r="P56" i="11" a="1"/>
  <c r="P56" i="11" s="1"/>
  <c r="P57" i="11" a="1"/>
  <c r="P57" i="11" s="1"/>
  <c r="P58" i="11" a="1"/>
  <c r="P58" i="11" s="1"/>
  <c r="P59" i="11" a="1"/>
  <c r="P59" i="11" s="1"/>
  <c r="P60" i="11" a="1"/>
  <c r="P60" i="11" s="1"/>
  <c r="P61" i="11" a="1"/>
  <c r="P61" i="11" s="1"/>
  <c r="P62" i="11" a="1"/>
  <c r="P62" i="11" s="1"/>
  <c r="P63" i="11" a="1"/>
  <c r="P63" i="11" s="1"/>
  <c r="P64" i="11" a="1"/>
  <c r="P64" i="11" s="1"/>
  <c r="P65" i="11" a="1"/>
  <c r="P65" i="11" s="1"/>
  <c r="P66" i="11" a="1"/>
  <c r="P66" i="11" s="1"/>
  <c r="P67" i="11" a="1"/>
  <c r="P67" i="11" s="1"/>
  <c r="P68" i="11" a="1"/>
  <c r="P68" i="11" s="1"/>
  <c r="P69" i="11" a="1"/>
  <c r="P69" i="11" s="1"/>
  <c r="P70" i="11" a="1"/>
  <c r="P70" i="11" s="1"/>
  <c r="P71" i="11" a="1"/>
  <c r="P71" i="11" s="1"/>
  <c r="P72" i="11" a="1"/>
  <c r="P72" i="11" s="1"/>
  <c r="P73" i="11" a="1"/>
  <c r="P73" i="11" s="1"/>
  <c r="P74" i="11" a="1"/>
  <c r="P74" i="11" s="1"/>
  <c r="P75" i="11" a="1"/>
  <c r="P75" i="11" s="1"/>
  <c r="O5" i="11" a="1"/>
  <c r="O5" i="11" s="1"/>
  <c r="O6" i="11" a="1"/>
  <c r="O6" i="11" s="1"/>
  <c r="O7" i="11" a="1"/>
  <c r="O7" i="11" s="1"/>
  <c r="O8" i="11" a="1"/>
  <c r="O8" i="11" s="1"/>
  <c r="O9" i="11" a="1"/>
  <c r="O9" i="11" s="1"/>
  <c r="O10" i="11" a="1"/>
  <c r="O10" i="11" s="1"/>
  <c r="O11" i="11" a="1"/>
  <c r="O11" i="11" s="1"/>
  <c r="O12" i="11" a="1"/>
  <c r="O12" i="11" s="1"/>
  <c r="O13" i="11" a="1"/>
  <c r="O13" i="11" s="1"/>
  <c r="O14" i="11" a="1"/>
  <c r="O14" i="11" s="1"/>
  <c r="O15" i="11" a="1"/>
  <c r="O15" i="11" s="1"/>
  <c r="O16" i="11" a="1"/>
  <c r="O16" i="11" s="1"/>
  <c r="O17" i="11" a="1"/>
  <c r="O17" i="11" s="1"/>
  <c r="O18" i="11" a="1"/>
  <c r="O18" i="11" s="1"/>
  <c r="O19" i="11" a="1"/>
  <c r="O19" i="11" s="1"/>
  <c r="O20" i="11" a="1"/>
  <c r="O20" i="11" s="1"/>
  <c r="O21" i="11" a="1"/>
  <c r="O21" i="11" s="1"/>
  <c r="O22" i="11" a="1"/>
  <c r="O22" i="11" s="1"/>
  <c r="O23" i="11" a="1"/>
  <c r="O23" i="11" s="1"/>
  <c r="O24" i="11" a="1"/>
  <c r="O24" i="11" s="1"/>
  <c r="O25" i="11" a="1"/>
  <c r="O25" i="11" s="1"/>
  <c r="O26" i="11" a="1"/>
  <c r="O26" i="11" s="1"/>
  <c r="O27" i="11" a="1"/>
  <c r="O27" i="11" s="1"/>
  <c r="O28" i="11" a="1"/>
  <c r="O28" i="11" s="1"/>
  <c r="O29" i="11" a="1"/>
  <c r="O29" i="11" s="1"/>
  <c r="O30" i="11" a="1"/>
  <c r="O30" i="11" s="1"/>
  <c r="O31" i="11" a="1"/>
  <c r="O31" i="11" s="1"/>
  <c r="O32" i="11" a="1"/>
  <c r="O32" i="11" s="1"/>
  <c r="O33" i="11" a="1"/>
  <c r="O33" i="11" s="1"/>
  <c r="O34" i="11" a="1"/>
  <c r="O34" i="11" s="1"/>
  <c r="O35" i="11" a="1"/>
  <c r="O35" i="11" s="1"/>
  <c r="O36" i="11" a="1"/>
  <c r="O36" i="11" s="1"/>
  <c r="O37" i="11" a="1"/>
  <c r="O37" i="11" s="1"/>
  <c r="O38" i="11" a="1"/>
  <c r="O38" i="11" s="1"/>
  <c r="O39" i="11" a="1"/>
  <c r="O39" i="11" s="1"/>
  <c r="O40" i="11" a="1"/>
  <c r="O40" i="11" s="1"/>
  <c r="O41" i="11" a="1"/>
  <c r="O41" i="11" s="1"/>
  <c r="O42" i="11" a="1"/>
  <c r="O42" i="11" s="1"/>
  <c r="O43" i="11" a="1"/>
  <c r="O43" i="11" s="1"/>
  <c r="O44" i="11" a="1"/>
  <c r="O44" i="11" s="1"/>
  <c r="O45" i="11" a="1"/>
  <c r="O45" i="11" s="1"/>
  <c r="O46" i="11" a="1"/>
  <c r="O46" i="11" s="1"/>
  <c r="O47" i="11" a="1"/>
  <c r="O47" i="11" s="1"/>
  <c r="O48" i="11" a="1"/>
  <c r="O48" i="11" s="1"/>
  <c r="O49" i="11" a="1"/>
  <c r="O49" i="11" s="1"/>
  <c r="O50" i="11" a="1"/>
  <c r="O50" i="11" s="1"/>
  <c r="O51" i="11" a="1"/>
  <c r="O51" i="11" s="1"/>
  <c r="O52" i="11" a="1"/>
  <c r="O52" i="11" s="1"/>
  <c r="O53" i="11" a="1"/>
  <c r="O53" i="11" s="1"/>
  <c r="O54" i="11" a="1"/>
  <c r="O54" i="11" s="1"/>
  <c r="O55" i="11" a="1"/>
  <c r="O55" i="11" s="1"/>
  <c r="O56" i="11" a="1"/>
  <c r="O56" i="11" s="1"/>
  <c r="O57" i="11" a="1"/>
  <c r="O57" i="11" s="1"/>
  <c r="O58" i="11" a="1"/>
  <c r="O58" i="11" s="1"/>
  <c r="O59" i="11" a="1"/>
  <c r="O59" i="11" s="1"/>
  <c r="O60" i="11" a="1"/>
  <c r="O60" i="11" s="1"/>
  <c r="O61" i="11" a="1"/>
  <c r="O61" i="11" s="1"/>
  <c r="O62" i="11" a="1"/>
  <c r="O62" i="11" s="1"/>
  <c r="O63" i="11" a="1"/>
  <c r="O63" i="11" s="1"/>
  <c r="O64" i="11" a="1"/>
  <c r="O64" i="11" s="1"/>
  <c r="O65" i="11" a="1"/>
  <c r="O65" i="11" s="1"/>
  <c r="O66" i="11" a="1"/>
  <c r="O66" i="11" s="1"/>
  <c r="O67" i="11" a="1"/>
  <c r="O67" i="11" s="1"/>
  <c r="O68" i="11" a="1"/>
  <c r="O68" i="11" s="1"/>
  <c r="O69" i="11" a="1"/>
  <c r="O69" i="11" s="1"/>
  <c r="O70" i="11" a="1"/>
  <c r="O70" i="11" s="1"/>
  <c r="O71" i="11" a="1"/>
  <c r="O71" i="11" s="1"/>
  <c r="O72" i="11" a="1"/>
  <c r="O72" i="11" s="1"/>
  <c r="O73" i="11" a="1"/>
  <c r="O73" i="11" s="1"/>
  <c r="O74" i="11" a="1"/>
  <c r="O74" i="11" s="1"/>
  <c r="O75" i="11" a="1"/>
  <c r="O75" i="11" s="1"/>
  <c r="Q76" i="11" s="1"/>
  <c r="U48" i="11"/>
  <c r="U49" i="11"/>
  <c r="U50" i="11"/>
  <c r="U51" i="11"/>
  <c r="U52" i="11"/>
  <c r="U53" i="11"/>
  <c r="U75" i="11"/>
  <c r="U74" i="11"/>
  <c r="U73" i="11"/>
  <c r="U72" i="11"/>
  <c r="U71" i="11"/>
  <c r="S64" i="11" a="1"/>
  <c r="S64" i="11" s="1"/>
  <c r="U64" i="11"/>
  <c r="U65" i="11"/>
  <c r="U66" i="11"/>
  <c r="U67" i="11"/>
  <c r="U68" i="11"/>
  <c r="U69" i="11"/>
  <c r="U70" i="11"/>
  <c r="V56" i="11"/>
  <c r="V61" i="11"/>
  <c r="V62" i="11"/>
  <c r="V63" i="11"/>
  <c r="U56" i="11"/>
  <c r="U57" i="11"/>
  <c r="U58" i="11"/>
  <c r="U59" i="11"/>
  <c r="U60" i="11"/>
  <c r="U61" i="11"/>
  <c r="U62" i="11"/>
  <c r="U63" i="11"/>
  <c r="S4" i="11" a="1"/>
  <c r="S4" i="11" s="1"/>
  <c r="S19" i="11" a="1"/>
  <c r="S19" i="11" s="1"/>
  <c r="S21" i="11" a="1"/>
  <c r="S21" i="11" s="1"/>
  <c r="S35" i="11" a="1"/>
  <c r="S35" i="11" s="1"/>
  <c r="S40" i="11" a="1"/>
  <c r="S40" i="11" s="1"/>
  <c r="E11" i="21" l="1"/>
  <c r="E10" i="21" s="1"/>
  <c r="C11" i="21"/>
  <c r="C10" i="21" s="1"/>
  <c r="B17" i="21"/>
  <c r="B15" i="21" s="1"/>
  <c r="B11" i="21" s="1"/>
  <c r="B10" i="21" s="1"/>
  <c r="D11" i="21"/>
  <c r="D10" i="21" s="1"/>
  <c r="F11" i="21"/>
  <c r="F10" i="21" s="1"/>
  <c r="G26" i="21"/>
  <c r="G24" i="21" s="1"/>
  <c r="H28" i="21" a="1"/>
  <c r="H28" i="21" s="1"/>
  <c r="H25" i="21" a="1"/>
  <c r="H25" i="21" s="1"/>
  <c r="H22" i="21" a="1"/>
  <c r="H22" i="21" s="1"/>
  <c r="H19" i="21" a="1"/>
  <c r="H19" i="21" s="1"/>
  <c r="H13" i="21" a="1"/>
  <c r="H13" i="21" s="1"/>
  <c r="H16" i="21" a="1"/>
  <c r="H16" i="21" s="1"/>
  <c r="G14" i="21" a="1"/>
  <c r="G14" i="21" s="1"/>
  <c r="G12" i="21" s="1"/>
  <c r="G29" i="21"/>
  <c r="G27" i="21" s="1"/>
  <c r="G17" i="21"/>
  <c r="G15" i="21" s="1"/>
  <c r="G20" i="21"/>
  <c r="G18" i="21" s="1"/>
  <c r="G23" i="21"/>
  <c r="G21" i="21" s="1"/>
  <c r="H49" i="21" a="1"/>
  <c r="H49" i="21" s="1"/>
  <c r="D445" i="11"/>
  <c r="D446" i="11" s="1"/>
  <c r="D447" i="11" s="1"/>
  <c r="D448" i="11" s="1"/>
  <c r="D449" i="11" s="1"/>
  <c r="D450" i="11" s="1"/>
  <c r="D451" i="11" s="1"/>
  <c r="D452" i="11" s="1"/>
  <c r="D453" i="11" s="1"/>
  <c r="D454" i="11" s="1"/>
  <c r="D455" i="11" s="1"/>
  <c r="D456" i="11" s="1"/>
  <c r="D457" i="11" s="1"/>
  <c r="D458" i="11" s="1"/>
  <c r="D459" i="11" s="1"/>
  <c r="D460" i="11" s="1"/>
  <c r="D461" i="11" s="1"/>
  <c r="D462" i="11" s="1"/>
  <c r="D463" i="11" s="1"/>
  <c r="D464" i="11" s="1"/>
  <c r="D465" i="11" s="1"/>
  <c r="D466" i="11" s="1"/>
  <c r="D467" i="11" s="1"/>
  <c r="D468" i="11" s="1"/>
  <c r="D469" i="11" s="1"/>
  <c r="D470" i="11" s="1"/>
  <c r="D471" i="11" s="1"/>
  <c r="D472" i="11" s="1"/>
  <c r="D473" i="11" s="1"/>
  <c r="D474" i="11" s="1"/>
  <c r="D475" i="11" s="1"/>
  <c r="D476" i="11" s="1"/>
  <c r="D477" i="11" s="1"/>
  <c r="D478" i="11" s="1"/>
  <c r="D479" i="11" s="1"/>
  <c r="D480" i="11" s="1"/>
  <c r="D481" i="11" s="1"/>
  <c r="D482" i="11" s="1"/>
  <c r="D483" i="11" s="1"/>
  <c r="D484" i="11" s="1"/>
  <c r="D485" i="11" s="1"/>
  <c r="D486" i="11" s="1"/>
  <c r="D487" i="11" s="1"/>
  <c r="D488" i="11" s="1"/>
  <c r="D489" i="11" s="1"/>
  <c r="D490" i="11" s="1"/>
  <c r="D491" i="11" s="1"/>
  <c r="D492" i="11" s="1"/>
  <c r="D493" i="11" s="1"/>
  <c r="D494" i="11" s="1"/>
  <c r="D495" i="11" s="1"/>
  <c r="D496" i="11" s="1"/>
  <c r="D497" i="11" s="1"/>
  <c r="D498" i="11" s="1"/>
  <c r="D499" i="11" s="1"/>
  <c r="D500" i="11" s="1"/>
  <c r="D501" i="11" s="1"/>
  <c r="D502" i="11" s="1"/>
  <c r="D503" i="11" s="1"/>
  <c r="D504" i="11" s="1"/>
  <c r="D505" i="11" s="1"/>
  <c r="D506" i="11" s="1"/>
  <c r="D507" i="11" s="1"/>
  <c r="D508" i="11" s="1"/>
  <c r="D509" i="11" s="1"/>
  <c r="D510" i="11" s="1"/>
  <c r="D511" i="11" s="1"/>
  <c r="D512" i="11" s="1"/>
  <c r="D513" i="11" s="1"/>
  <c r="D514" i="11" s="1"/>
  <c r="D515" i="11" s="1"/>
  <c r="D516" i="11" s="1"/>
  <c r="D517" i="11" s="1"/>
  <c r="D518" i="11" s="1"/>
  <c r="D519" i="11" s="1"/>
  <c r="D520" i="11" s="1"/>
  <c r="D521" i="11" s="1"/>
  <c r="D522" i="11" s="1"/>
  <c r="D523" i="11" s="1"/>
  <c r="D524" i="11" s="1"/>
  <c r="D525" i="11" s="1"/>
  <c r="D526" i="11" s="1"/>
  <c r="D527" i="11" s="1"/>
  <c r="D528" i="11" s="1"/>
  <c r="D529" i="11" s="1"/>
  <c r="D530" i="11" s="1"/>
  <c r="D531" i="11" s="1"/>
  <c r="D532" i="11" s="1"/>
  <c r="D533" i="11" s="1"/>
  <c r="D534" i="11" s="1"/>
  <c r="D535" i="11" s="1"/>
  <c r="D536" i="11" s="1"/>
  <c r="D537" i="11" s="1"/>
  <c r="D538" i="11" s="1"/>
  <c r="D539" i="11" s="1"/>
  <c r="D540" i="11" s="1"/>
  <c r="D541" i="11" s="1"/>
  <c r="D542" i="11" s="1"/>
  <c r="D543" i="11" s="1"/>
  <c r="D544" i="11" s="1"/>
  <c r="D545" i="11" s="1"/>
  <c r="D546" i="11" s="1"/>
  <c r="D547" i="11" s="1"/>
  <c r="D548" i="11" s="1"/>
  <c r="D549" i="11" s="1"/>
  <c r="D550" i="11" s="1"/>
  <c r="D551" i="11" s="1"/>
  <c r="D552" i="11" s="1"/>
  <c r="D553" i="11" s="1"/>
  <c r="D554" i="11" s="1"/>
  <c r="D555" i="11" s="1"/>
  <c r="D556" i="11" s="1"/>
  <c r="D557" i="11" s="1"/>
  <c r="D558" i="11" s="1"/>
  <c r="D559" i="11" s="1"/>
  <c r="D560" i="11" s="1"/>
  <c r="D561" i="11" s="1"/>
  <c r="D562" i="11" s="1"/>
  <c r="D563" i="11" s="1"/>
  <c r="D564" i="11" s="1"/>
  <c r="D565" i="11" s="1"/>
  <c r="D566" i="11" s="1"/>
  <c r="D567" i="11" s="1"/>
  <c r="D568" i="11" s="1"/>
  <c r="D569" i="11" s="1"/>
  <c r="D570" i="11" s="1"/>
  <c r="D571" i="11" s="1"/>
  <c r="D572" i="11" s="1"/>
  <c r="D573" i="11" s="1"/>
  <c r="D574" i="11" s="1"/>
  <c r="D575" i="11" s="1"/>
  <c r="D576" i="11" s="1"/>
  <c r="D577" i="11" s="1"/>
  <c r="D578" i="11" s="1"/>
  <c r="D579" i="11" s="1"/>
  <c r="D580" i="11" s="1"/>
  <c r="D581" i="11" s="1"/>
  <c r="D582" i="11" s="1"/>
  <c r="D583" i="11" s="1"/>
  <c r="D584" i="11" s="1"/>
  <c r="D585" i="11" s="1"/>
  <c r="D586" i="11" s="1"/>
  <c r="D587" i="11" s="1"/>
  <c r="D588" i="11" s="1"/>
  <c r="D589" i="11" s="1"/>
  <c r="D590" i="11" s="1"/>
  <c r="D591" i="11" s="1"/>
  <c r="D592" i="11" s="1"/>
  <c r="D593" i="11" s="1"/>
  <c r="D594" i="11" s="1"/>
  <c r="D595" i="11" s="1"/>
  <c r="D596" i="11" s="1"/>
  <c r="D597" i="11" s="1"/>
  <c r="D598" i="11" s="1"/>
  <c r="D599" i="11" s="1"/>
  <c r="D600" i="11" s="1"/>
  <c r="D601" i="11" s="1"/>
  <c r="D602" i="11" s="1"/>
  <c r="D603" i="11" s="1"/>
  <c r="D604" i="11" s="1"/>
  <c r="D605" i="11" s="1"/>
  <c r="D606" i="11" s="1"/>
  <c r="D607" i="11" s="1"/>
  <c r="D608" i="11" s="1"/>
  <c r="D609" i="11" s="1"/>
  <c r="D610" i="11" s="1"/>
  <c r="D611" i="11" s="1"/>
  <c r="D612" i="11" s="1"/>
  <c r="D613" i="11" s="1"/>
  <c r="D614" i="11" s="1"/>
  <c r="D615" i="11" s="1"/>
  <c r="D616" i="11" s="1"/>
  <c r="D617" i="11" s="1"/>
  <c r="D618" i="11" s="1"/>
  <c r="D619" i="11" s="1"/>
  <c r="D620" i="11" s="1"/>
  <c r="D621" i="11" s="1"/>
  <c r="D622" i="11" s="1"/>
  <c r="D623" i="11" s="1"/>
  <c r="D624" i="11" s="1"/>
  <c r="D625" i="11" s="1"/>
  <c r="D626" i="11" s="1"/>
  <c r="D627" i="11" s="1"/>
  <c r="D628" i="11" s="1"/>
  <c r="D629" i="11" s="1"/>
  <c r="D630" i="11" s="1"/>
  <c r="D631" i="11" s="1"/>
  <c r="D632" i="11" s="1"/>
  <c r="D633" i="11" s="1"/>
  <c r="D634" i="11" s="1"/>
  <c r="D635" i="11" s="1"/>
  <c r="D636" i="11" s="1"/>
  <c r="D637" i="11" s="1"/>
  <c r="D638" i="11" s="1"/>
  <c r="D639" i="11" s="1"/>
  <c r="D640" i="11" s="1"/>
  <c r="D641" i="11" s="1"/>
  <c r="D642" i="11" s="1"/>
  <c r="D643" i="11" s="1"/>
  <c r="D644" i="11" s="1"/>
  <c r="D645" i="11" s="1"/>
  <c r="D646" i="11" s="1"/>
  <c r="D647" i="11" s="1"/>
  <c r="D648" i="11" s="1"/>
  <c r="D649" i="11" s="1"/>
  <c r="D650" i="11" s="1"/>
  <c r="D651" i="11" s="1"/>
  <c r="D652" i="11" s="1"/>
  <c r="D653" i="11" s="1"/>
  <c r="D654" i="11" s="1"/>
  <c r="D655" i="11" s="1"/>
  <c r="D656" i="11" s="1"/>
  <c r="D657" i="11" s="1"/>
  <c r="D658" i="11" s="1"/>
  <c r="D659" i="11" s="1"/>
  <c r="D660" i="11" s="1"/>
  <c r="D661" i="11" s="1"/>
  <c r="D662" i="11" s="1"/>
  <c r="D663" i="11" s="1"/>
  <c r="D664" i="11" s="1"/>
  <c r="D665" i="11" s="1"/>
  <c r="D666" i="11" s="1"/>
  <c r="D667" i="11" s="1"/>
  <c r="D668" i="11" s="1"/>
  <c r="D669" i="11" s="1"/>
  <c r="D670" i="11" s="1"/>
  <c r="D671" i="11" s="1"/>
  <c r="D672" i="11" s="1"/>
  <c r="D673" i="11" s="1"/>
  <c r="D674" i="11" s="1"/>
  <c r="D675" i="11" s="1"/>
  <c r="D676" i="11" s="1"/>
  <c r="D677" i="11" s="1"/>
  <c r="D678" i="11" s="1"/>
  <c r="D679" i="11" s="1"/>
  <c r="D680" i="11" s="1"/>
  <c r="D681" i="11" s="1"/>
  <c r="D682" i="11" s="1"/>
  <c r="D683" i="11" s="1"/>
  <c r="D684" i="11" s="1"/>
  <c r="D685" i="11" s="1"/>
  <c r="D686" i="11" s="1"/>
  <c r="D687" i="11" s="1"/>
  <c r="D688" i="11" s="1"/>
  <c r="D689" i="11" s="1"/>
  <c r="D690" i="11" s="1"/>
  <c r="D691" i="11" s="1"/>
  <c r="D692" i="11" s="1"/>
  <c r="D693" i="11" s="1"/>
  <c r="D694" i="11" s="1"/>
  <c r="D695" i="11" s="1"/>
  <c r="D696" i="11" s="1"/>
  <c r="D697" i="11" s="1"/>
  <c r="D698" i="11" s="1"/>
  <c r="D699" i="11" s="1"/>
  <c r="D700" i="11" s="1"/>
  <c r="D701" i="11" s="1"/>
  <c r="D702" i="11" s="1"/>
  <c r="D703" i="11" s="1"/>
  <c r="D704" i="11" s="1"/>
  <c r="D705" i="11" s="1"/>
  <c r="D706" i="11" s="1"/>
  <c r="D707" i="11" s="1"/>
  <c r="D708" i="11" s="1"/>
  <c r="D709" i="11" s="1"/>
  <c r="D710" i="11" s="1"/>
  <c r="D711" i="11" s="1"/>
  <c r="D712" i="11" s="1"/>
  <c r="D713" i="11" s="1"/>
  <c r="D714" i="11" s="1"/>
  <c r="D715" i="11" s="1"/>
  <c r="D716" i="11" s="1"/>
  <c r="D717" i="11" s="1"/>
  <c r="D718" i="11" s="1"/>
  <c r="D719" i="11" s="1"/>
  <c r="D720" i="11" s="1"/>
  <c r="D721" i="11" s="1"/>
  <c r="D722" i="11" s="1"/>
  <c r="D723" i="11" s="1"/>
  <c r="D724" i="11" s="1"/>
  <c r="D725" i="11" s="1"/>
  <c r="D726" i="11" s="1"/>
  <c r="D727" i="11" s="1"/>
  <c r="D728" i="11" s="1"/>
  <c r="D729" i="11" s="1"/>
  <c r="D730" i="11" s="1"/>
  <c r="D731" i="11" s="1"/>
  <c r="D732" i="11" s="1"/>
  <c r="D733" i="11" s="1"/>
  <c r="D734" i="11" s="1"/>
  <c r="D735" i="11" s="1"/>
  <c r="D736" i="11" s="1"/>
  <c r="D737" i="11" s="1"/>
  <c r="D738" i="11" s="1"/>
  <c r="D739" i="11" s="1"/>
  <c r="D740" i="11" s="1"/>
  <c r="D741" i="11" s="1"/>
  <c r="D742" i="11" s="1"/>
  <c r="D743" i="11" s="1"/>
  <c r="D744" i="11" s="1"/>
  <c r="D745" i="11" s="1"/>
  <c r="D746" i="11" s="1"/>
  <c r="D747" i="11" s="1"/>
  <c r="D748" i="11" s="1"/>
  <c r="D749" i="11" s="1"/>
  <c r="D750" i="11" s="1"/>
  <c r="D751" i="11" s="1"/>
  <c r="D752" i="11" s="1"/>
  <c r="D753" i="11" s="1"/>
  <c r="D754" i="11" s="1"/>
  <c r="D755" i="11" s="1"/>
  <c r="D756" i="11" s="1"/>
  <c r="D757" i="11" s="1"/>
  <c r="D758" i="11" s="1"/>
  <c r="D759" i="11" s="1"/>
  <c r="D760" i="11" s="1"/>
  <c r="D761" i="11" s="1"/>
  <c r="D762" i="11" s="1"/>
  <c r="D763" i="11" s="1"/>
  <c r="D764" i="11" s="1"/>
  <c r="D765" i="11" s="1"/>
  <c r="D766" i="11" s="1"/>
  <c r="D767" i="11" s="1"/>
  <c r="D768" i="11" s="1"/>
  <c r="D769" i="11" s="1"/>
  <c r="D770" i="11" s="1"/>
  <c r="D771" i="11" s="1"/>
  <c r="D772" i="11" s="1"/>
  <c r="D773" i="11" s="1"/>
  <c r="D774" i="11" s="1"/>
  <c r="D775" i="11" s="1"/>
  <c r="D776" i="11" s="1"/>
  <c r="D777" i="11" s="1"/>
  <c r="D778" i="11" s="1"/>
  <c r="D779" i="11" s="1"/>
  <c r="D780" i="11" s="1"/>
  <c r="D781" i="11" s="1"/>
  <c r="D782" i="11" s="1"/>
  <c r="D783" i="11" s="1"/>
  <c r="D784" i="11" s="1"/>
  <c r="D785" i="11" s="1"/>
  <c r="D786" i="11" s="1"/>
  <c r="D787" i="11" s="1"/>
  <c r="D788" i="11" s="1"/>
  <c r="D789" i="11" s="1"/>
  <c r="D790" i="11" s="1"/>
  <c r="D791" i="11" s="1"/>
  <c r="D792" i="11" s="1"/>
  <c r="D793" i="11" s="1"/>
  <c r="D794" i="11" s="1"/>
  <c r="D795" i="11" s="1"/>
  <c r="D796" i="11" s="1"/>
  <c r="H80" i="21" a="1"/>
  <c r="H80" i="21" s="1"/>
  <c r="D81" i="21"/>
  <c r="D77" i="21" s="1"/>
  <c r="D92" i="21" s="1"/>
  <c r="F81" i="21"/>
  <c r="F77" i="21" s="1"/>
  <c r="F92" i="21" s="1"/>
  <c r="F86" i="21"/>
  <c r="F85" i="21" s="1"/>
  <c r="F93" i="21" s="1"/>
  <c r="B81" i="21"/>
  <c r="B77" i="21" s="1"/>
  <c r="B92" i="21" s="1"/>
  <c r="C81" i="21"/>
  <c r="C77" i="21" s="1"/>
  <c r="C92" i="21" s="1"/>
  <c r="R40" i="16"/>
  <c r="BQ40" i="16"/>
  <c r="DP40" i="16"/>
  <c r="D86" i="21"/>
  <c r="D85" i="21" s="1"/>
  <c r="D93" i="21" s="1"/>
  <c r="E81" i="21"/>
  <c r="E77" i="21" s="1"/>
  <c r="E92" i="21" s="1"/>
  <c r="C86" i="21"/>
  <c r="C85" i="21" s="1"/>
  <c r="C93" i="21" s="1"/>
  <c r="AZ40" i="16"/>
  <c r="CY40" i="16"/>
  <c r="EX40" i="16"/>
  <c r="E86" i="21"/>
  <c r="E85" i="21" s="1"/>
  <c r="E93" i="21" s="1"/>
  <c r="B86" i="21"/>
  <c r="B85" i="21" s="1"/>
  <c r="B93" i="21" s="1"/>
  <c r="AI40" i="16"/>
  <c r="CH40" i="16"/>
  <c r="EG40" i="16"/>
  <c r="G81" i="21"/>
  <c r="G77" i="21" s="1"/>
  <c r="G92" i="21" s="1"/>
  <c r="G86" i="21"/>
  <c r="G85" i="21" s="1"/>
  <c r="G93" i="21" s="1"/>
  <c r="H87" i="21"/>
  <c r="H76" i="21"/>
  <c r="H88" i="21" a="1"/>
  <c r="H88" i="21" s="1"/>
  <c r="H82" i="21"/>
  <c r="H83" i="21" a="1"/>
  <c r="H83" i="21" s="1"/>
  <c r="H78" i="21"/>
  <c r="H75" i="21"/>
  <c r="H32" i="21"/>
  <c r="H30" i="21" s="1"/>
  <c r="H34" i="21" a="1"/>
  <c r="H34" i="21" s="1"/>
  <c r="H33" i="21" s="1"/>
  <c r="H74" i="21"/>
  <c r="H4" i="21"/>
  <c r="I3" i="21"/>
  <c r="Q74" i="11"/>
  <c r="Q53" i="11"/>
  <c r="Q75" i="11"/>
  <c r="Q73" i="11"/>
  <c r="Q69" i="11"/>
  <c r="Q61" i="11"/>
  <c r="Q48" i="11"/>
  <c r="Q68" i="11"/>
  <c r="Q60" i="11"/>
  <c r="Q67" i="11"/>
  <c r="Q71" i="11"/>
  <c r="Q63" i="11"/>
  <c r="Q58" i="11"/>
  <c r="Q52" i="11"/>
  <c r="Q70" i="11"/>
  <c r="Q65" i="11"/>
  <c r="Q57" i="11"/>
  <c r="Q51" i="11"/>
  <c r="Q66" i="11"/>
  <c r="Q64" i="11"/>
  <c r="Q50" i="11"/>
  <c r="Q59" i="11"/>
  <c r="Q56" i="11"/>
  <c r="Q49" i="11"/>
  <c r="Q72" i="11"/>
  <c r="Q62" i="11"/>
  <c r="R80" i="17"/>
  <c r="AI80" i="17"/>
  <c r="R75" i="17"/>
  <c r="R81" i="17"/>
  <c r="R15" i="16"/>
  <c r="R17" i="16"/>
  <c r="AZ15" i="16"/>
  <c r="BQ15" i="16"/>
  <c r="CH15" i="16"/>
  <c r="CY15" i="16"/>
  <c r="DP15" i="16"/>
  <c r="EG15" i="16"/>
  <c r="EX15" i="16"/>
  <c r="AZ17" i="16"/>
  <c r="BQ17" i="16"/>
  <c r="CH17" i="16"/>
  <c r="CY17" i="16"/>
  <c r="DP17" i="16"/>
  <c r="EG17" i="16"/>
  <c r="EX17" i="16"/>
  <c r="R29" i="16"/>
  <c r="AI29" i="16"/>
  <c r="AZ29" i="16"/>
  <c r="BQ29" i="16"/>
  <c r="CH29" i="16"/>
  <c r="CY29" i="16"/>
  <c r="DP29" i="16"/>
  <c r="EG29" i="16"/>
  <c r="EX29" i="16"/>
  <c r="R31" i="16"/>
  <c r="AI31" i="16"/>
  <c r="AZ31" i="16"/>
  <c r="BQ31" i="16"/>
  <c r="CH31" i="16"/>
  <c r="CY31" i="16"/>
  <c r="DP31" i="16"/>
  <c r="EG31" i="16"/>
  <c r="EX31" i="16"/>
  <c r="R35" i="16"/>
  <c r="AI35" i="16"/>
  <c r="AZ35" i="16"/>
  <c r="BQ35" i="16"/>
  <c r="CH35" i="16"/>
  <c r="CY35" i="16"/>
  <c r="DP35" i="16"/>
  <c r="EG35" i="16"/>
  <c r="AI17" i="16"/>
  <c r="EX35" i="16"/>
  <c r="AI15" i="16"/>
  <c r="V60" i="11"/>
  <c r="V65" i="11"/>
  <c r="V64" i="11"/>
  <c r="Q80" i="11"/>
  <c r="H17" i="21" l="1"/>
  <c r="H15" i="21" s="1"/>
  <c r="H20" i="21"/>
  <c r="H18" i="21" s="1"/>
  <c r="H14" i="21" a="1"/>
  <c r="H14" i="21" s="1"/>
  <c r="H12" i="21" s="1"/>
  <c r="H23" i="21"/>
  <c r="H21" i="21" s="1"/>
  <c r="H26" i="21"/>
  <c r="H24" i="21" s="1"/>
  <c r="H29" i="21"/>
  <c r="H27" i="21" s="1"/>
  <c r="I28" i="21" a="1"/>
  <c r="I28" i="21" s="1"/>
  <c r="I22" i="21" a="1"/>
  <c r="I22" i="21" s="1"/>
  <c r="I25" i="21" a="1"/>
  <c r="I25" i="21" s="1"/>
  <c r="I19" i="21" a="1"/>
  <c r="I19" i="21" s="1"/>
  <c r="I16" i="21" a="1"/>
  <c r="I16" i="21" s="1"/>
  <c r="I13" i="21" a="1"/>
  <c r="I13" i="21" s="1"/>
  <c r="G11" i="21"/>
  <c r="I49" i="21" a="1"/>
  <c r="I49" i="21" s="1"/>
  <c r="I80" i="21" a="1"/>
  <c r="I80" i="21" s="1"/>
  <c r="B9" i="21"/>
  <c r="E9" i="21"/>
  <c r="D9" i="21"/>
  <c r="C9" i="21"/>
  <c r="H86" i="21"/>
  <c r="H85" i="21" s="1"/>
  <c r="H93" i="21" s="1"/>
  <c r="H81" i="21"/>
  <c r="H77" i="21" s="1"/>
  <c r="H92" i="21" s="1"/>
  <c r="I87" i="21"/>
  <c r="I76" i="21"/>
  <c r="I88" i="21" a="1"/>
  <c r="I88" i="21" s="1"/>
  <c r="I34" i="21" a="1"/>
  <c r="I34" i="21" s="1"/>
  <c r="I33" i="21" s="1"/>
  <c r="I82" i="21"/>
  <c r="I74" i="21"/>
  <c r="I83" i="21" a="1"/>
  <c r="I83" i="21" s="1"/>
  <c r="I32" i="21"/>
  <c r="I30" i="21" s="1"/>
  <c r="I75" i="21"/>
  <c r="I78" i="21"/>
  <c r="I4" i="21"/>
  <c r="J3" i="21"/>
  <c r="P4" i="11" a="1"/>
  <c r="P4" i="11" s="1"/>
  <c r="U41" i="11"/>
  <c r="Q41" i="11" s="1"/>
  <c r="U42" i="11"/>
  <c r="Q42" i="11" s="1"/>
  <c r="U43" i="11"/>
  <c r="Q43" i="11" s="1"/>
  <c r="U44" i="11"/>
  <c r="Q44" i="11" s="1"/>
  <c r="U45" i="11"/>
  <c r="Q45" i="11" s="1"/>
  <c r="U46" i="11"/>
  <c r="Q46" i="11" s="1"/>
  <c r="U47" i="11"/>
  <c r="Q47" i="11" s="1"/>
  <c r="U54" i="11"/>
  <c r="Q54" i="11" s="1"/>
  <c r="U55" i="11"/>
  <c r="Q55" i="11" s="1"/>
  <c r="U40" i="11"/>
  <c r="Q40" i="11" s="1"/>
  <c r="J28" i="21" l="1" a="1"/>
  <c r="J28" i="21" s="1"/>
  <c r="J25" i="21" a="1"/>
  <c r="J25" i="21" s="1"/>
  <c r="J22" i="21" a="1"/>
  <c r="J22" i="21" s="1"/>
  <c r="J19" i="21" a="1"/>
  <c r="J19" i="21" s="1"/>
  <c r="J16" i="21" a="1"/>
  <c r="J16" i="21" s="1"/>
  <c r="J13" i="21" a="1"/>
  <c r="J13" i="21" s="1"/>
  <c r="I26" i="21"/>
  <c r="I24" i="21" s="1"/>
  <c r="I29" i="21"/>
  <c r="I27" i="21" s="1"/>
  <c r="H11" i="21"/>
  <c r="H10" i="21" s="1"/>
  <c r="G10" i="21"/>
  <c r="G9" i="21" s="1"/>
  <c r="I14" i="21" a="1"/>
  <c r="I14" i="21" s="1"/>
  <c r="I12" i="21" s="1"/>
  <c r="I17" i="21"/>
  <c r="I15" i="21" s="1"/>
  <c r="I23" i="21"/>
  <c r="I21" i="21" s="1"/>
  <c r="I20" i="21"/>
  <c r="I18" i="21" s="1"/>
  <c r="F9" i="21"/>
  <c r="J49" i="21" a="1"/>
  <c r="J49" i="21" s="1"/>
  <c r="J80" i="21" a="1"/>
  <c r="J80" i="21" s="1"/>
  <c r="I81" i="21"/>
  <c r="I77" i="21" s="1"/>
  <c r="I92" i="21" s="1"/>
  <c r="I86" i="21"/>
  <c r="I85" i="21" s="1"/>
  <c r="I93" i="21" s="1"/>
  <c r="J83" i="21" a="1"/>
  <c r="J83" i="21" s="1"/>
  <c r="J82" i="21"/>
  <c r="J74" i="21"/>
  <c r="J78" i="21"/>
  <c r="J75" i="21"/>
  <c r="J88" i="21" a="1"/>
  <c r="J88" i="21" s="1"/>
  <c r="J87" i="21"/>
  <c r="J76" i="21"/>
  <c r="J34" i="21" a="1"/>
  <c r="J34" i="21" s="1"/>
  <c r="J33" i="21" s="1"/>
  <c r="J32" i="21"/>
  <c r="J30" i="21" s="1"/>
  <c r="J4" i="21"/>
  <c r="K3" i="21"/>
  <c r="O4" i="11" a="1"/>
  <c r="O4" i="11" s="1"/>
  <c r="J14" i="21" l="1" a="1"/>
  <c r="J14" i="21" s="1"/>
  <c r="J12" i="21" s="1"/>
  <c r="I11" i="21"/>
  <c r="J17" i="21"/>
  <c r="J15" i="21" s="1"/>
  <c r="J20" i="21"/>
  <c r="J18" i="21" s="1"/>
  <c r="J23" i="21"/>
  <c r="J21" i="21" s="1"/>
  <c r="J26" i="21"/>
  <c r="J24" i="21" s="1"/>
  <c r="J29" i="21"/>
  <c r="J27" i="21" s="1"/>
  <c r="K80" i="21" a="1"/>
  <c r="K80" i="21" s="1"/>
  <c r="J86" i="21"/>
  <c r="J85" i="21" s="1"/>
  <c r="J93" i="21" s="1"/>
  <c r="H9" i="21"/>
  <c r="J81" i="21"/>
  <c r="J77" i="21" s="1"/>
  <c r="J92" i="21" s="1"/>
  <c r="K88" i="21" a="1"/>
  <c r="K88" i="21" s="1"/>
  <c r="K87" i="21"/>
  <c r="K34" i="21" a="1"/>
  <c r="K34" i="21" s="1"/>
  <c r="K33" i="21" s="1"/>
  <c r="L3" i="21"/>
  <c r="K4" i="21"/>
  <c r="V4" i="11"/>
  <c r="K1" i="15"/>
  <c r="K2" i="15" s="1"/>
  <c r="J1" i="15"/>
  <c r="T1" i="15" s="1"/>
  <c r="I1" i="15"/>
  <c r="I2" i="15" s="1"/>
  <c r="H1" i="15"/>
  <c r="H2" i="15" s="1"/>
  <c r="G1" i="15"/>
  <c r="G2" i="15" s="1"/>
  <c r="F1" i="15"/>
  <c r="F2" i="15" s="1"/>
  <c r="E1" i="15"/>
  <c r="E2" i="15" s="1"/>
  <c r="D1" i="15"/>
  <c r="N1" i="15" s="1"/>
  <c r="N2" i="15" s="1"/>
  <c r="C1" i="15"/>
  <c r="C2" i="15" s="1"/>
  <c r="B1" i="15"/>
  <c r="L1" i="15" s="1"/>
  <c r="B3" i="15"/>
  <c r="L3" i="15" s="1"/>
  <c r="V3" i="15" s="1"/>
  <c r="AF3" i="15" s="1"/>
  <c r="AP3" i="15" s="1"/>
  <c r="AZ3" i="15" s="1"/>
  <c r="BJ3" i="15" s="1"/>
  <c r="B18" i="12"/>
  <c r="J11" i="21" l="1"/>
  <c r="J10" i="21" s="1"/>
  <c r="J9" i="21" s="1"/>
  <c r="I10" i="21"/>
  <c r="I9" i="21" s="1"/>
  <c r="L80" i="21" a="1"/>
  <c r="L80" i="21" s="1"/>
  <c r="K86" i="21"/>
  <c r="K85" i="21" s="1"/>
  <c r="K93" i="21" s="1"/>
  <c r="L4" i="21"/>
  <c r="M3" i="21"/>
  <c r="D2" i="15"/>
  <c r="M1" i="15"/>
  <c r="W1" i="15" s="1"/>
  <c r="AG1" i="15" s="1"/>
  <c r="AQ1" i="15" s="1"/>
  <c r="U1" i="15"/>
  <c r="AE1" i="15" s="1"/>
  <c r="AE2" i="15" s="1"/>
  <c r="J2" i="15"/>
  <c r="B2" i="15"/>
  <c r="V1" i="15"/>
  <c r="L2" i="15"/>
  <c r="AD1" i="15"/>
  <c r="AN1" i="15" s="1"/>
  <c r="T2" i="15"/>
  <c r="O1" i="15"/>
  <c r="X1" i="15"/>
  <c r="X2" i="15" s="1"/>
  <c r="P1" i="15"/>
  <c r="P2" i="15" s="1"/>
  <c r="Q1" i="15"/>
  <c r="Q2" i="15" s="1"/>
  <c r="R1" i="15"/>
  <c r="R2" i="15" s="1"/>
  <c r="S1" i="15"/>
  <c r="AN2" i="15" l="1"/>
  <c r="AX1" i="15"/>
  <c r="AQ2" i="15"/>
  <c r="BA1" i="15"/>
  <c r="M80" i="21" a="1"/>
  <c r="M80" i="21" s="1"/>
  <c r="N80" i="21" s="1"/>
  <c r="M88" i="21" a="1"/>
  <c r="M88" i="21" s="1"/>
  <c r="M34" i="21" a="1"/>
  <c r="M34" i="21" s="1"/>
  <c r="M33" i="21" s="1"/>
  <c r="M87" i="21"/>
  <c r="M4" i="21"/>
  <c r="N3" i="21"/>
  <c r="M2" i="15"/>
  <c r="U2" i="15"/>
  <c r="W2" i="15"/>
  <c r="AO1" i="15"/>
  <c r="AB1" i="15"/>
  <c r="AL1" i="15" s="1"/>
  <c r="AV1" i="15" s="1"/>
  <c r="AD2" i="15"/>
  <c r="Z1" i="15"/>
  <c r="AJ1" i="15" s="1"/>
  <c r="AT1" i="15" s="1"/>
  <c r="O2" i="15"/>
  <c r="Y1" i="15"/>
  <c r="S2" i="15"/>
  <c r="AC1" i="15"/>
  <c r="AA1" i="15"/>
  <c r="AK1" i="15" s="1"/>
  <c r="AU1" i="15" s="1"/>
  <c r="AH1" i="15"/>
  <c r="AR1" i="15" s="1"/>
  <c r="AF1" i="15"/>
  <c r="AP1" i="15" s="1"/>
  <c r="V2" i="15"/>
  <c r="AG2" i="15"/>
  <c r="AO2" i="15" l="1"/>
  <c r="AY1" i="15"/>
  <c r="AP2" i="15"/>
  <c r="AZ1" i="15"/>
  <c r="BA2" i="15"/>
  <c r="BK1" i="15"/>
  <c r="AR2" i="15"/>
  <c r="BB1" i="15"/>
  <c r="AT2" i="15"/>
  <c r="BD1" i="15"/>
  <c r="AU2" i="15"/>
  <c r="BE1" i="15"/>
  <c r="BF1" i="15"/>
  <c r="AV2" i="15"/>
  <c r="AX2" i="15"/>
  <c r="BH1" i="15"/>
  <c r="O3" i="21"/>
  <c r="M86" i="21"/>
  <c r="M85" i="21" s="1"/>
  <c r="M93" i="21" s="1"/>
  <c r="N4" i="21"/>
  <c r="N7" i="21"/>
  <c r="AB2" i="15"/>
  <c r="Z2" i="15"/>
  <c r="AM1" i="15"/>
  <c r="AW1" i="15" s="1"/>
  <c r="AC2" i="15"/>
  <c r="AF2" i="15"/>
  <c r="Y2" i="15"/>
  <c r="AI1" i="15"/>
  <c r="AS1" i="15" s="1"/>
  <c r="AH2" i="15"/>
  <c r="AA2" i="15"/>
  <c r="AJ2" i="15"/>
  <c r="AL2" i="15"/>
  <c r="AK2" i="15"/>
  <c r="BF2" i="15" l="1"/>
  <c r="BP1" i="15"/>
  <c r="BE2" i="15"/>
  <c r="BO1" i="15"/>
  <c r="BK2" i="15"/>
  <c r="BH2" i="15"/>
  <c r="BR1" i="15"/>
  <c r="BD2" i="15"/>
  <c r="BN1" i="15"/>
  <c r="AZ2" i="15"/>
  <c r="BJ1" i="15"/>
  <c r="BC1" i="15"/>
  <c r="AS2" i="15"/>
  <c r="AW2" i="15"/>
  <c r="BG1" i="15"/>
  <c r="BL1" i="15"/>
  <c r="BB2" i="15"/>
  <c r="AY2" i="15"/>
  <c r="BI1" i="15"/>
  <c r="O80" i="21" a="1"/>
  <c r="O80" i="21" s="1"/>
  <c r="O88" i="21" a="1"/>
  <c r="O88" i="21" s="1"/>
  <c r="O4" i="21"/>
  <c r="O34" i="21" a="1"/>
  <c r="O34" i="21" s="1"/>
  <c r="O33" i="21" s="1"/>
  <c r="O5" i="21"/>
  <c r="O87" i="21"/>
  <c r="O7" i="21"/>
  <c r="P3" i="21"/>
  <c r="AI2" i="15"/>
  <c r="AM2" i="15"/>
  <c r="B19" i="12"/>
  <c r="AD77" i="7"/>
  <c r="AE77" i="7" s="1"/>
  <c r="AG77" i="7"/>
  <c r="AH77" i="7" s="1"/>
  <c r="AD76" i="7"/>
  <c r="AE76" i="7" s="1"/>
  <c r="X165" i="10" s="1"/>
  <c r="Y165" i="10" s="1"/>
  <c r="Y164" i="10" s="1"/>
  <c r="AG76" i="7"/>
  <c r="AH76" i="7" s="1"/>
  <c r="AD75" i="7"/>
  <c r="AG75" i="7"/>
  <c r="AH75" i="7" s="1"/>
  <c r="XFD4" i="17"/>
  <c r="XFC4" i="17"/>
  <c r="XFB4" i="17"/>
  <c r="XFA4" i="17"/>
  <c r="XEZ4" i="17"/>
  <c r="XEY4" i="17"/>
  <c r="XEX4" i="17"/>
  <c r="XEW4" i="17"/>
  <c r="XEV4" i="17"/>
  <c r="XEU4" i="17"/>
  <c r="XET4" i="17"/>
  <c r="XES4" i="17"/>
  <c r="XER4" i="17"/>
  <c r="XEQ4" i="17"/>
  <c r="XEP4" i="17"/>
  <c r="XEO4" i="17"/>
  <c r="XEN4" i="17"/>
  <c r="XEM4" i="17"/>
  <c r="XEL4" i="17"/>
  <c r="XEK4" i="17"/>
  <c r="XEJ4" i="17"/>
  <c r="XEI4" i="17"/>
  <c r="XEH4" i="17"/>
  <c r="XEG4" i="17"/>
  <c r="XEF4" i="17"/>
  <c r="XEE4" i="17"/>
  <c r="XED4" i="17"/>
  <c r="XEC4" i="17"/>
  <c r="XEB4" i="17"/>
  <c r="XEA4" i="17"/>
  <c r="XDZ4" i="17"/>
  <c r="XDY4" i="17"/>
  <c r="XDX4" i="17"/>
  <c r="XDW4" i="17"/>
  <c r="XDV4" i="17"/>
  <c r="XDU4" i="17"/>
  <c r="XDT4" i="17"/>
  <c r="XDS4" i="17"/>
  <c r="XDR4" i="17"/>
  <c r="XDQ4" i="17"/>
  <c r="XDP4" i="17"/>
  <c r="XDO4" i="17"/>
  <c r="XDN4" i="17"/>
  <c r="XDM4" i="17"/>
  <c r="XDL4" i="17"/>
  <c r="XDK4" i="17"/>
  <c r="XDJ4" i="17"/>
  <c r="XDI4" i="17"/>
  <c r="XDH4" i="17"/>
  <c r="XDG4" i="17"/>
  <c r="XDF4" i="17"/>
  <c r="XDE4" i="17"/>
  <c r="XDD4" i="17"/>
  <c r="XDC4" i="17"/>
  <c r="XDB4" i="17"/>
  <c r="XDA4" i="17"/>
  <c r="XCZ4" i="17"/>
  <c r="XCY4" i="17"/>
  <c r="XCX4" i="17"/>
  <c r="XCW4" i="17"/>
  <c r="XCV4" i="17"/>
  <c r="XCU4" i="17"/>
  <c r="XCT4" i="17"/>
  <c r="XCS4" i="17"/>
  <c r="XCR4" i="17"/>
  <c r="XCQ4" i="17"/>
  <c r="XCP4" i="17"/>
  <c r="XCO4" i="17"/>
  <c r="XCN4" i="17"/>
  <c r="XCM4" i="17"/>
  <c r="XCL4" i="17"/>
  <c r="XCK4" i="17"/>
  <c r="XCJ4" i="17"/>
  <c r="XCI4" i="17"/>
  <c r="XCH4" i="17"/>
  <c r="XCG4" i="17"/>
  <c r="XCF4" i="17"/>
  <c r="XCE4" i="17"/>
  <c r="XCD4" i="17"/>
  <c r="XCC4" i="17"/>
  <c r="XCB4" i="17"/>
  <c r="XCA4" i="17"/>
  <c r="XBZ4" i="17"/>
  <c r="XBY4" i="17"/>
  <c r="XBX4" i="17"/>
  <c r="XBW4" i="17"/>
  <c r="XBV4" i="17"/>
  <c r="XBU4" i="17"/>
  <c r="XBT4" i="17"/>
  <c r="XBS4" i="17"/>
  <c r="XBR4" i="17"/>
  <c r="XBQ4" i="17"/>
  <c r="XBP4" i="17"/>
  <c r="XBO4" i="17"/>
  <c r="XBN4" i="17"/>
  <c r="XBM4" i="17"/>
  <c r="XBL4" i="17"/>
  <c r="XBK4" i="17"/>
  <c r="XBJ4" i="17"/>
  <c r="XBI4" i="17"/>
  <c r="XBH4" i="17"/>
  <c r="XBG4" i="17"/>
  <c r="XBF4" i="17"/>
  <c r="XBE4" i="17"/>
  <c r="XBD4" i="17"/>
  <c r="XBC4" i="17"/>
  <c r="XBB4" i="17"/>
  <c r="XBA4" i="17"/>
  <c r="XAZ4" i="17"/>
  <c r="XAY4" i="17"/>
  <c r="XAX4" i="17"/>
  <c r="XAW4" i="17"/>
  <c r="XAV4" i="17"/>
  <c r="XAU4" i="17"/>
  <c r="XAT4" i="17"/>
  <c r="XAS4" i="17"/>
  <c r="XAR4" i="17"/>
  <c r="XAQ4" i="17"/>
  <c r="XAP4" i="17"/>
  <c r="XAO4" i="17"/>
  <c r="XAN4" i="17"/>
  <c r="XAM4" i="17"/>
  <c r="XAL4" i="17"/>
  <c r="XAK4" i="17"/>
  <c r="XAJ4" i="17"/>
  <c r="XAI4" i="17"/>
  <c r="XAH4" i="17"/>
  <c r="XAG4" i="17"/>
  <c r="XAF4" i="17"/>
  <c r="XAE4" i="17"/>
  <c r="XAD4" i="17"/>
  <c r="XAC4" i="17"/>
  <c r="XAB4" i="17"/>
  <c r="XAA4" i="17"/>
  <c r="WZZ4" i="17"/>
  <c r="WZY4" i="17"/>
  <c r="WZX4" i="17"/>
  <c r="WZW4" i="17"/>
  <c r="WZV4" i="17"/>
  <c r="WZU4" i="17"/>
  <c r="WZT4" i="17"/>
  <c r="WZS4" i="17"/>
  <c r="WZR4" i="17"/>
  <c r="WZQ4" i="17"/>
  <c r="WZP4" i="17"/>
  <c r="WZO4" i="17"/>
  <c r="WZN4" i="17"/>
  <c r="WZM4" i="17"/>
  <c r="WZL4" i="17"/>
  <c r="WZK4" i="17"/>
  <c r="WZJ4" i="17"/>
  <c r="WZI4" i="17"/>
  <c r="WZH4" i="17"/>
  <c r="WZG4" i="17"/>
  <c r="WZF4" i="17"/>
  <c r="WZE4" i="17"/>
  <c r="WZD4" i="17"/>
  <c r="WZC4" i="17"/>
  <c r="WZB4" i="17"/>
  <c r="WZA4" i="17"/>
  <c r="WYZ4" i="17"/>
  <c r="WYY4" i="17"/>
  <c r="WYX4" i="17"/>
  <c r="WYW4" i="17"/>
  <c r="WYV4" i="17"/>
  <c r="WYU4" i="17"/>
  <c r="WYT4" i="17"/>
  <c r="WYS4" i="17"/>
  <c r="WYR4" i="17"/>
  <c r="WYQ4" i="17"/>
  <c r="WYP4" i="17"/>
  <c r="WYO4" i="17"/>
  <c r="WYN4" i="17"/>
  <c r="WYM4" i="17"/>
  <c r="WYL4" i="17"/>
  <c r="WYK4" i="17"/>
  <c r="WYJ4" i="17"/>
  <c r="WYI4" i="17"/>
  <c r="WYH4" i="17"/>
  <c r="WYG4" i="17"/>
  <c r="WYF4" i="17"/>
  <c r="WYE4" i="17"/>
  <c r="WYD4" i="17"/>
  <c r="WYC4" i="17"/>
  <c r="WYB4" i="17"/>
  <c r="WYA4" i="17"/>
  <c r="WXZ4" i="17"/>
  <c r="WXY4" i="17"/>
  <c r="WXX4" i="17"/>
  <c r="WXW4" i="17"/>
  <c r="WXV4" i="17"/>
  <c r="WXU4" i="17"/>
  <c r="WXT4" i="17"/>
  <c r="WXS4" i="17"/>
  <c r="WXR4" i="17"/>
  <c r="WXQ4" i="17"/>
  <c r="WXP4" i="17"/>
  <c r="WXO4" i="17"/>
  <c r="WXN4" i="17"/>
  <c r="WXM4" i="17"/>
  <c r="WXL4" i="17"/>
  <c r="WXK4" i="17"/>
  <c r="WXJ4" i="17"/>
  <c r="WXI4" i="17"/>
  <c r="WXH4" i="17"/>
  <c r="WXG4" i="17"/>
  <c r="WXF4" i="17"/>
  <c r="WXE4" i="17"/>
  <c r="WXD4" i="17"/>
  <c r="WXC4" i="17"/>
  <c r="WXB4" i="17"/>
  <c r="WXA4" i="17"/>
  <c r="WWZ4" i="17"/>
  <c r="WWY4" i="17"/>
  <c r="WWX4" i="17"/>
  <c r="WWW4" i="17"/>
  <c r="WWV4" i="17"/>
  <c r="WWU4" i="17"/>
  <c r="WWT4" i="17"/>
  <c r="WWS4" i="17"/>
  <c r="WWR4" i="17"/>
  <c r="WWQ4" i="17"/>
  <c r="WWP4" i="17"/>
  <c r="WWO4" i="17"/>
  <c r="WWN4" i="17"/>
  <c r="WWM4" i="17"/>
  <c r="WWL4" i="17"/>
  <c r="WWK4" i="17"/>
  <c r="WWJ4" i="17"/>
  <c r="WWI4" i="17"/>
  <c r="WWH4" i="17"/>
  <c r="WWG4" i="17"/>
  <c r="WWF4" i="17"/>
  <c r="WWE4" i="17"/>
  <c r="WWD4" i="17"/>
  <c r="WWC4" i="17"/>
  <c r="WWB4" i="17"/>
  <c r="WWA4" i="17"/>
  <c r="WVZ4" i="17"/>
  <c r="WVY4" i="17"/>
  <c r="WVX4" i="17"/>
  <c r="WVW4" i="17"/>
  <c r="WVV4" i="17"/>
  <c r="WVU4" i="17"/>
  <c r="WVT4" i="17"/>
  <c r="WVS4" i="17"/>
  <c r="WVR4" i="17"/>
  <c r="WVQ4" i="17"/>
  <c r="WVP4" i="17"/>
  <c r="WVO4" i="17"/>
  <c r="WVN4" i="17"/>
  <c r="WVM4" i="17"/>
  <c r="WVL4" i="17"/>
  <c r="WVK4" i="17"/>
  <c r="WVJ4" i="17"/>
  <c r="WVI4" i="17"/>
  <c r="WVH4" i="17"/>
  <c r="WVG4" i="17"/>
  <c r="WVF4" i="17"/>
  <c r="WVE4" i="17"/>
  <c r="WVD4" i="17"/>
  <c r="WVC4" i="17"/>
  <c r="WVB4" i="17"/>
  <c r="WVA4" i="17"/>
  <c r="WUZ4" i="17"/>
  <c r="WUY4" i="17"/>
  <c r="WUX4" i="17"/>
  <c r="WUW4" i="17"/>
  <c r="WUV4" i="17"/>
  <c r="WUU4" i="17"/>
  <c r="WUT4" i="17"/>
  <c r="WUS4" i="17"/>
  <c r="WUR4" i="17"/>
  <c r="WUQ4" i="17"/>
  <c r="WUP4" i="17"/>
  <c r="WUO4" i="17"/>
  <c r="WUN4" i="17"/>
  <c r="WUM4" i="17"/>
  <c r="WUL4" i="17"/>
  <c r="WUK4" i="17"/>
  <c r="WUJ4" i="17"/>
  <c r="WUI4" i="17"/>
  <c r="WUH4" i="17"/>
  <c r="WUG4" i="17"/>
  <c r="WUF4" i="17"/>
  <c r="WUE4" i="17"/>
  <c r="WUD4" i="17"/>
  <c r="WUC4" i="17"/>
  <c r="WUB4" i="17"/>
  <c r="WUA4" i="17"/>
  <c r="WTZ4" i="17"/>
  <c r="WTY4" i="17"/>
  <c r="WTX4" i="17"/>
  <c r="WTW4" i="17"/>
  <c r="WTV4" i="17"/>
  <c r="WTU4" i="17"/>
  <c r="WTT4" i="17"/>
  <c r="WTS4" i="17"/>
  <c r="WTR4" i="17"/>
  <c r="WTQ4" i="17"/>
  <c r="WTP4" i="17"/>
  <c r="WTO4" i="17"/>
  <c r="WTN4" i="17"/>
  <c r="WTM4" i="17"/>
  <c r="WTL4" i="17"/>
  <c r="WTK4" i="17"/>
  <c r="WTJ4" i="17"/>
  <c r="WTI4" i="17"/>
  <c r="WTH4" i="17"/>
  <c r="WTG4" i="17"/>
  <c r="WTF4" i="17"/>
  <c r="WTE4" i="17"/>
  <c r="WTD4" i="17"/>
  <c r="WTC4" i="17"/>
  <c r="WTB4" i="17"/>
  <c r="WTA4" i="17"/>
  <c r="WSZ4" i="17"/>
  <c r="WSY4" i="17"/>
  <c r="WSX4" i="17"/>
  <c r="WSW4" i="17"/>
  <c r="WSV4" i="17"/>
  <c r="WSU4" i="17"/>
  <c r="WST4" i="17"/>
  <c r="WSS4" i="17"/>
  <c r="WSR4" i="17"/>
  <c r="WSQ4" i="17"/>
  <c r="WSP4" i="17"/>
  <c r="WSO4" i="17"/>
  <c r="WSN4" i="17"/>
  <c r="WSM4" i="17"/>
  <c r="WSL4" i="17"/>
  <c r="WSK4" i="17"/>
  <c r="WSJ4" i="17"/>
  <c r="WSI4" i="17"/>
  <c r="WSH4" i="17"/>
  <c r="WSG4" i="17"/>
  <c r="WSF4" i="17"/>
  <c r="WSE4" i="17"/>
  <c r="WSD4" i="17"/>
  <c r="WSC4" i="17"/>
  <c r="WSB4" i="17"/>
  <c r="WSA4" i="17"/>
  <c r="WRZ4" i="17"/>
  <c r="WRY4" i="17"/>
  <c r="WRX4" i="17"/>
  <c r="WRW4" i="17"/>
  <c r="WRV4" i="17"/>
  <c r="WRU4" i="17"/>
  <c r="WRT4" i="17"/>
  <c r="WRS4" i="17"/>
  <c r="WRR4" i="17"/>
  <c r="WRQ4" i="17"/>
  <c r="WRP4" i="17"/>
  <c r="WRO4" i="17"/>
  <c r="WRN4" i="17"/>
  <c r="WRM4" i="17"/>
  <c r="WRL4" i="17"/>
  <c r="WRK4" i="17"/>
  <c r="WRJ4" i="17"/>
  <c r="WRI4" i="17"/>
  <c r="WRH4" i="17"/>
  <c r="WRG4" i="17"/>
  <c r="WRF4" i="17"/>
  <c r="WRE4" i="17"/>
  <c r="WRD4" i="17"/>
  <c r="WRC4" i="17"/>
  <c r="WRB4" i="17"/>
  <c r="WRA4" i="17"/>
  <c r="WQZ4" i="17"/>
  <c r="WQY4" i="17"/>
  <c r="WQX4" i="17"/>
  <c r="WQW4" i="17"/>
  <c r="WQV4" i="17"/>
  <c r="WQU4" i="17"/>
  <c r="WQT4" i="17"/>
  <c r="WQS4" i="17"/>
  <c r="WQR4" i="17"/>
  <c r="WQQ4" i="17"/>
  <c r="WQP4" i="17"/>
  <c r="WQO4" i="17"/>
  <c r="WQN4" i="17"/>
  <c r="WQM4" i="17"/>
  <c r="WQL4" i="17"/>
  <c r="WQK4" i="17"/>
  <c r="WQJ4" i="17"/>
  <c r="WQI4" i="17"/>
  <c r="WQH4" i="17"/>
  <c r="WQG4" i="17"/>
  <c r="WQF4" i="17"/>
  <c r="WQE4" i="17"/>
  <c r="WQD4" i="17"/>
  <c r="WQC4" i="17"/>
  <c r="WQB4" i="17"/>
  <c r="WQA4" i="17"/>
  <c r="WPZ4" i="17"/>
  <c r="WPY4" i="17"/>
  <c r="WPX4" i="17"/>
  <c r="WPW4" i="17"/>
  <c r="WPV4" i="17"/>
  <c r="WPU4" i="17"/>
  <c r="WPT4" i="17"/>
  <c r="WPS4" i="17"/>
  <c r="WPR4" i="17"/>
  <c r="WPQ4" i="17"/>
  <c r="WPP4" i="17"/>
  <c r="WPO4" i="17"/>
  <c r="WPN4" i="17"/>
  <c r="WPM4" i="17"/>
  <c r="WPL4" i="17"/>
  <c r="WPK4" i="17"/>
  <c r="WPJ4" i="17"/>
  <c r="WPI4" i="17"/>
  <c r="WPH4" i="17"/>
  <c r="WPG4" i="17"/>
  <c r="WPF4" i="17"/>
  <c r="WPE4" i="17"/>
  <c r="WPD4" i="17"/>
  <c r="WPC4" i="17"/>
  <c r="WPB4" i="17"/>
  <c r="WPA4" i="17"/>
  <c r="WOZ4" i="17"/>
  <c r="WOY4" i="17"/>
  <c r="WOX4" i="17"/>
  <c r="WOW4" i="17"/>
  <c r="WOV4" i="17"/>
  <c r="WOU4" i="17"/>
  <c r="WOT4" i="17"/>
  <c r="WOS4" i="17"/>
  <c r="WOR4" i="17"/>
  <c r="WOQ4" i="17"/>
  <c r="WOP4" i="17"/>
  <c r="WOO4" i="17"/>
  <c r="WON4" i="17"/>
  <c r="WOM4" i="17"/>
  <c r="WOL4" i="17"/>
  <c r="WOK4" i="17"/>
  <c r="WOJ4" i="17"/>
  <c r="WOI4" i="17"/>
  <c r="WOH4" i="17"/>
  <c r="WOG4" i="17"/>
  <c r="WOF4" i="17"/>
  <c r="WOE4" i="17"/>
  <c r="WOD4" i="17"/>
  <c r="WOC4" i="17"/>
  <c r="WOB4" i="17"/>
  <c r="WOA4" i="17"/>
  <c r="WNZ4" i="17"/>
  <c r="WNY4" i="17"/>
  <c r="WNX4" i="17"/>
  <c r="WNW4" i="17"/>
  <c r="WNV4" i="17"/>
  <c r="WNU4" i="17"/>
  <c r="WNT4" i="17"/>
  <c r="WNS4" i="17"/>
  <c r="WNR4" i="17"/>
  <c r="WNQ4" i="17"/>
  <c r="WNP4" i="17"/>
  <c r="WNO4" i="17"/>
  <c r="WNN4" i="17"/>
  <c r="WNM4" i="17"/>
  <c r="WNL4" i="17"/>
  <c r="WNK4" i="17"/>
  <c r="WNJ4" i="17"/>
  <c r="WNI4" i="17"/>
  <c r="WNH4" i="17"/>
  <c r="WNG4" i="17"/>
  <c r="WNF4" i="17"/>
  <c r="WNE4" i="17"/>
  <c r="WND4" i="17"/>
  <c r="WNC4" i="17"/>
  <c r="WNB4" i="17"/>
  <c r="WNA4" i="17"/>
  <c r="WMZ4" i="17"/>
  <c r="WMY4" i="17"/>
  <c r="WMX4" i="17"/>
  <c r="WMW4" i="17"/>
  <c r="WMV4" i="17"/>
  <c r="WMU4" i="17"/>
  <c r="WMT4" i="17"/>
  <c r="WMS4" i="17"/>
  <c r="WMR4" i="17"/>
  <c r="WMQ4" i="17"/>
  <c r="WMP4" i="17"/>
  <c r="WMO4" i="17"/>
  <c r="WMN4" i="17"/>
  <c r="WMM4" i="17"/>
  <c r="WML4" i="17"/>
  <c r="WMK4" i="17"/>
  <c r="WMJ4" i="17"/>
  <c r="WMI4" i="17"/>
  <c r="WMH4" i="17"/>
  <c r="WMG4" i="17"/>
  <c r="WMF4" i="17"/>
  <c r="WME4" i="17"/>
  <c r="WMD4" i="17"/>
  <c r="WMC4" i="17"/>
  <c r="WMB4" i="17"/>
  <c r="WMA4" i="17"/>
  <c r="WLZ4" i="17"/>
  <c r="WLY4" i="17"/>
  <c r="WLX4" i="17"/>
  <c r="WLW4" i="17"/>
  <c r="WLV4" i="17"/>
  <c r="WLU4" i="17"/>
  <c r="WLT4" i="17"/>
  <c r="WLS4" i="17"/>
  <c r="WLR4" i="17"/>
  <c r="WLQ4" i="17"/>
  <c r="WLP4" i="17"/>
  <c r="WLO4" i="17"/>
  <c r="WLN4" i="17"/>
  <c r="WLM4" i="17"/>
  <c r="WLL4" i="17"/>
  <c r="WLK4" i="17"/>
  <c r="WLJ4" i="17"/>
  <c r="WLI4" i="17"/>
  <c r="WLH4" i="17"/>
  <c r="WLG4" i="17"/>
  <c r="WLF4" i="17"/>
  <c r="WLE4" i="17"/>
  <c r="WLD4" i="17"/>
  <c r="WLC4" i="17"/>
  <c r="WLB4" i="17"/>
  <c r="WLA4" i="17"/>
  <c r="WKZ4" i="17"/>
  <c r="WKY4" i="17"/>
  <c r="WKX4" i="17"/>
  <c r="WKW4" i="17"/>
  <c r="WKV4" i="17"/>
  <c r="WKU4" i="17"/>
  <c r="WKT4" i="17"/>
  <c r="WKS4" i="17"/>
  <c r="WKR4" i="17"/>
  <c r="WKQ4" i="17"/>
  <c r="WKP4" i="17"/>
  <c r="WKO4" i="17"/>
  <c r="WKN4" i="17"/>
  <c r="WKM4" i="17"/>
  <c r="WKL4" i="17"/>
  <c r="WKK4" i="17"/>
  <c r="WKJ4" i="17"/>
  <c r="WKI4" i="17"/>
  <c r="WKH4" i="17"/>
  <c r="WKG4" i="17"/>
  <c r="WKF4" i="17"/>
  <c r="WKE4" i="17"/>
  <c r="WKD4" i="17"/>
  <c r="WKC4" i="17"/>
  <c r="WKB4" i="17"/>
  <c r="WKA4" i="17"/>
  <c r="WJZ4" i="17"/>
  <c r="WJY4" i="17"/>
  <c r="WJX4" i="17"/>
  <c r="WJW4" i="17"/>
  <c r="WJV4" i="17"/>
  <c r="WJU4" i="17"/>
  <c r="WJT4" i="17"/>
  <c r="WJS4" i="17"/>
  <c r="WJR4" i="17"/>
  <c r="WJQ4" i="17"/>
  <c r="WJP4" i="17"/>
  <c r="WJO4" i="17"/>
  <c r="WJN4" i="17"/>
  <c r="WJM4" i="17"/>
  <c r="WJL4" i="17"/>
  <c r="WJK4" i="17"/>
  <c r="WJJ4" i="17"/>
  <c r="WJI4" i="17"/>
  <c r="WJH4" i="17"/>
  <c r="WJG4" i="17"/>
  <c r="WJF4" i="17"/>
  <c r="WJE4" i="17"/>
  <c r="WJD4" i="17"/>
  <c r="WJC4" i="17"/>
  <c r="WJB4" i="17"/>
  <c r="WJA4" i="17"/>
  <c r="WIZ4" i="17"/>
  <c r="WIY4" i="17"/>
  <c r="WIX4" i="17"/>
  <c r="WIW4" i="17"/>
  <c r="WIV4" i="17"/>
  <c r="WIU4" i="17"/>
  <c r="WIT4" i="17"/>
  <c r="WIS4" i="17"/>
  <c r="WIR4" i="17"/>
  <c r="WIQ4" i="17"/>
  <c r="WIP4" i="17"/>
  <c r="WIO4" i="17"/>
  <c r="WIN4" i="17"/>
  <c r="WIM4" i="17"/>
  <c r="WIL4" i="17"/>
  <c r="WIK4" i="17"/>
  <c r="WIJ4" i="17"/>
  <c r="WII4" i="17"/>
  <c r="WIH4" i="17"/>
  <c r="WIG4" i="17"/>
  <c r="WIF4" i="17"/>
  <c r="WIE4" i="17"/>
  <c r="WID4" i="17"/>
  <c r="WIC4" i="17"/>
  <c r="WIB4" i="17"/>
  <c r="WIA4" i="17"/>
  <c r="WHZ4" i="17"/>
  <c r="WHY4" i="17"/>
  <c r="WHX4" i="17"/>
  <c r="WHW4" i="17"/>
  <c r="WHV4" i="17"/>
  <c r="WHU4" i="17"/>
  <c r="WHT4" i="17"/>
  <c r="WHS4" i="17"/>
  <c r="WHR4" i="17"/>
  <c r="WHQ4" i="17"/>
  <c r="WHP4" i="17"/>
  <c r="WHO4" i="17"/>
  <c r="WHN4" i="17"/>
  <c r="WHM4" i="17"/>
  <c r="WHL4" i="17"/>
  <c r="WHK4" i="17"/>
  <c r="WHJ4" i="17"/>
  <c r="WHI4" i="17"/>
  <c r="WHH4" i="17"/>
  <c r="WHG4" i="17"/>
  <c r="WHF4" i="17"/>
  <c r="WHE4" i="17"/>
  <c r="WHD4" i="17"/>
  <c r="WHC4" i="17"/>
  <c r="WHB4" i="17"/>
  <c r="WHA4" i="17"/>
  <c r="WGZ4" i="17"/>
  <c r="WGY4" i="17"/>
  <c r="WGX4" i="17"/>
  <c r="WGW4" i="17"/>
  <c r="WGV4" i="17"/>
  <c r="WGU4" i="17"/>
  <c r="WGT4" i="17"/>
  <c r="WGS4" i="17"/>
  <c r="WGR4" i="17"/>
  <c r="WGQ4" i="17"/>
  <c r="WGP4" i="17"/>
  <c r="WGO4" i="17"/>
  <c r="WGN4" i="17"/>
  <c r="WGM4" i="17"/>
  <c r="WGL4" i="17"/>
  <c r="WGK4" i="17"/>
  <c r="WGJ4" i="17"/>
  <c r="WGI4" i="17"/>
  <c r="WGH4" i="17"/>
  <c r="WGG4" i="17"/>
  <c r="WGF4" i="17"/>
  <c r="WGE4" i="17"/>
  <c r="WGD4" i="17"/>
  <c r="WGC4" i="17"/>
  <c r="WGB4" i="17"/>
  <c r="WGA4" i="17"/>
  <c r="WFZ4" i="17"/>
  <c r="WFY4" i="17"/>
  <c r="WFX4" i="17"/>
  <c r="WFW4" i="17"/>
  <c r="WFV4" i="17"/>
  <c r="WFU4" i="17"/>
  <c r="WFT4" i="17"/>
  <c r="WFS4" i="17"/>
  <c r="WFR4" i="17"/>
  <c r="WFQ4" i="17"/>
  <c r="WFP4" i="17"/>
  <c r="WFO4" i="17"/>
  <c r="WFN4" i="17"/>
  <c r="WFM4" i="17"/>
  <c r="WFL4" i="17"/>
  <c r="WFK4" i="17"/>
  <c r="WFJ4" i="17"/>
  <c r="WFI4" i="17"/>
  <c r="WFH4" i="17"/>
  <c r="WFG4" i="17"/>
  <c r="WFF4" i="17"/>
  <c r="WFE4" i="17"/>
  <c r="WFD4" i="17"/>
  <c r="WFC4" i="17"/>
  <c r="WFB4" i="17"/>
  <c r="WFA4" i="17"/>
  <c r="WEZ4" i="17"/>
  <c r="WEY4" i="17"/>
  <c r="WEX4" i="17"/>
  <c r="WEW4" i="17"/>
  <c r="WEV4" i="17"/>
  <c r="WEU4" i="17"/>
  <c r="WET4" i="17"/>
  <c r="WES4" i="17"/>
  <c r="WER4" i="17"/>
  <c r="WEQ4" i="17"/>
  <c r="WEP4" i="17"/>
  <c r="WEO4" i="17"/>
  <c r="WEN4" i="17"/>
  <c r="WEM4" i="17"/>
  <c r="WEL4" i="17"/>
  <c r="WEK4" i="17"/>
  <c r="WEJ4" i="17"/>
  <c r="WEI4" i="17"/>
  <c r="WEH4" i="17"/>
  <c r="WEG4" i="17"/>
  <c r="WEF4" i="17"/>
  <c r="WEE4" i="17"/>
  <c r="WED4" i="17"/>
  <c r="WEC4" i="17"/>
  <c r="WEB4" i="17"/>
  <c r="WEA4" i="17"/>
  <c r="WDZ4" i="17"/>
  <c r="WDY4" i="17"/>
  <c r="WDX4" i="17"/>
  <c r="WDW4" i="17"/>
  <c r="WDV4" i="17"/>
  <c r="WDU4" i="17"/>
  <c r="WDT4" i="17"/>
  <c r="WDS4" i="17"/>
  <c r="WDR4" i="17"/>
  <c r="WDQ4" i="17"/>
  <c r="WDP4" i="17"/>
  <c r="WDO4" i="17"/>
  <c r="WDN4" i="17"/>
  <c r="WDM4" i="17"/>
  <c r="WDL4" i="17"/>
  <c r="WDK4" i="17"/>
  <c r="WDJ4" i="17"/>
  <c r="WDI4" i="17"/>
  <c r="WDH4" i="17"/>
  <c r="WDG4" i="17"/>
  <c r="WDF4" i="17"/>
  <c r="WDE4" i="17"/>
  <c r="WDD4" i="17"/>
  <c r="WDC4" i="17"/>
  <c r="WDB4" i="17"/>
  <c r="WDA4" i="17"/>
  <c r="WCZ4" i="17"/>
  <c r="WCY4" i="17"/>
  <c r="WCX4" i="17"/>
  <c r="WCW4" i="17"/>
  <c r="WCV4" i="17"/>
  <c r="WCU4" i="17"/>
  <c r="WCT4" i="17"/>
  <c r="WCS4" i="17"/>
  <c r="WCR4" i="17"/>
  <c r="WCQ4" i="17"/>
  <c r="WCP4" i="17"/>
  <c r="WCO4" i="17"/>
  <c r="WCN4" i="17"/>
  <c r="WCM4" i="17"/>
  <c r="WCL4" i="17"/>
  <c r="WCK4" i="17"/>
  <c r="WCJ4" i="17"/>
  <c r="WCI4" i="17"/>
  <c r="WCH4" i="17"/>
  <c r="WCG4" i="17"/>
  <c r="WCF4" i="17"/>
  <c r="WCE4" i="17"/>
  <c r="WCD4" i="17"/>
  <c r="WCC4" i="17"/>
  <c r="WCB4" i="17"/>
  <c r="WCA4" i="17"/>
  <c r="WBZ4" i="17"/>
  <c r="WBY4" i="17"/>
  <c r="WBX4" i="17"/>
  <c r="WBW4" i="17"/>
  <c r="WBV4" i="17"/>
  <c r="WBU4" i="17"/>
  <c r="WBT4" i="17"/>
  <c r="WBS4" i="17"/>
  <c r="WBR4" i="17"/>
  <c r="WBQ4" i="17"/>
  <c r="WBP4" i="17"/>
  <c r="WBO4" i="17"/>
  <c r="WBN4" i="17"/>
  <c r="WBM4" i="17"/>
  <c r="WBL4" i="17"/>
  <c r="WBK4" i="17"/>
  <c r="WBJ4" i="17"/>
  <c r="WBI4" i="17"/>
  <c r="WBH4" i="17"/>
  <c r="WBG4" i="17"/>
  <c r="WBF4" i="17"/>
  <c r="WBE4" i="17"/>
  <c r="WBD4" i="17"/>
  <c r="WBC4" i="17"/>
  <c r="WBB4" i="17"/>
  <c r="WBA4" i="17"/>
  <c r="WAZ4" i="17"/>
  <c r="WAY4" i="17"/>
  <c r="WAX4" i="17"/>
  <c r="WAW4" i="17"/>
  <c r="WAV4" i="17"/>
  <c r="WAU4" i="17"/>
  <c r="WAT4" i="17"/>
  <c r="WAS4" i="17"/>
  <c r="WAR4" i="17"/>
  <c r="WAQ4" i="17"/>
  <c r="WAP4" i="17"/>
  <c r="WAO4" i="17"/>
  <c r="WAN4" i="17"/>
  <c r="WAM4" i="17"/>
  <c r="WAL4" i="17"/>
  <c r="WAK4" i="17"/>
  <c r="WAJ4" i="17"/>
  <c r="WAI4" i="17"/>
  <c r="WAH4" i="17"/>
  <c r="WAG4" i="17"/>
  <c r="WAF4" i="17"/>
  <c r="WAE4" i="17"/>
  <c r="WAD4" i="17"/>
  <c r="WAC4" i="17"/>
  <c r="WAB4" i="17"/>
  <c r="WAA4" i="17"/>
  <c r="VZZ4" i="17"/>
  <c r="VZY4" i="17"/>
  <c r="VZX4" i="17"/>
  <c r="VZW4" i="17"/>
  <c r="VZV4" i="17"/>
  <c r="VZU4" i="17"/>
  <c r="VZT4" i="17"/>
  <c r="VZS4" i="17"/>
  <c r="VZR4" i="17"/>
  <c r="VZQ4" i="17"/>
  <c r="VZP4" i="17"/>
  <c r="VZO4" i="17"/>
  <c r="VZN4" i="17"/>
  <c r="VZM4" i="17"/>
  <c r="VZL4" i="17"/>
  <c r="VZK4" i="17"/>
  <c r="VZJ4" i="17"/>
  <c r="VZI4" i="17"/>
  <c r="VZH4" i="17"/>
  <c r="VZG4" i="17"/>
  <c r="VZF4" i="17"/>
  <c r="VZE4" i="17"/>
  <c r="VZD4" i="17"/>
  <c r="VZC4" i="17"/>
  <c r="VZB4" i="17"/>
  <c r="VZA4" i="17"/>
  <c r="VYZ4" i="17"/>
  <c r="VYY4" i="17"/>
  <c r="VYX4" i="17"/>
  <c r="VYW4" i="17"/>
  <c r="VYV4" i="17"/>
  <c r="VYU4" i="17"/>
  <c r="VYT4" i="17"/>
  <c r="VYS4" i="17"/>
  <c r="VYR4" i="17"/>
  <c r="VYQ4" i="17"/>
  <c r="VYP4" i="17"/>
  <c r="VYO4" i="17"/>
  <c r="VYN4" i="17"/>
  <c r="VYM4" i="17"/>
  <c r="VYL4" i="17"/>
  <c r="VYK4" i="17"/>
  <c r="VYJ4" i="17"/>
  <c r="VYI4" i="17"/>
  <c r="VYH4" i="17"/>
  <c r="VYG4" i="17"/>
  <c r="VYF4" i="17"/>
  <c r="VYE4" i="17"/>
  <c r="VYD4" i="17"/>
  <c r="VYC4" i="17"/>
  <c r="VYB4" i="17"/>
  <c r="VYA4" i="17"/>
  <c r="VXZ4" i="17"/>
  <c r="VXY4" i="17"/>
  <c r="VXX4" i="17"/>
  <c r="VXW4" i="17"/>
  <c r="VXV4" i="17"/>
  <c r="VXU4" i="17"/>
  <c r="VXT4" i="17"/>
  <c r="VXS4" i="17"/>
  <c r="VXR4" i="17"/>
  <c r="VXQ4" i="17"/>
  <c r="VXP4" i="17"/>
  <c r="VXO4" i="17"/>
  <c r="VXN4" i="17"/>
  <c r="VXM4" i="17"/>
  <c r="VXL4" i="17"/>
  <c r="VXK4" i="17"/>
  <c r="VXJ4" i="17"/>
  <c r="VXI4" i="17"/>
  <c r="VXH4" i="17"/>
  <c r="VXG4" i="17"/>
  <c r="VXF4" i="17"/>
  <c r="VXE4" i="17"/>
  <c r="VXD4" i="17"/>
  <c r="VXC4" i="17"/>
  <c r="VXB4" i="17"/>
  <c r="VXA4" i="17"/>
  <c r="VWZ4" i="17"/>
  <c r="VWY4" i="17"/>
  <c r="VWX4" i="17"/>
  <c r="VWW4" i="17"/>
  <c r="VWV4" i="17"/>
  <c r="VWU4" i="17"/>
  <c r="VWT4" i="17"/>
  <c r="VWS4" i="17"/>
  <c r="VWR4" i="17"/>
  <c r="VWQ4" i="17"/>
  <c r="VWP4" i="17"/>
  <c r="VWO4" i="17"/>
  <c r="VWN4" i="17"/>
  <c r="VWM4" i="17"/>
  <c r="VWL4" i="17"/>
  <c r="VWK4" i="17"/>
  <c r="VWJ4" i="17"/>
  <c r="VWI4" i="17"/>
  <c r="VWH4" i="17"/>
  <c r="VWG4" i="17"/>
  <c r="VWF4" i="17"/>
  <c r="VWE4" i="17"/>
  <c r="VWD4" i="17"/>
  <c r="VWC4" i="17"/>
  <c r="VWB4" i="17"/>
  <c r="VWA4" i="17"/>
  <c r="VVZ4" i="17"/>
  <c r="VVY4" i="17"/>
  <c r="VVX4" i="17"/>
  <c r="VVW4" i="17"/>
  <c r="VVV4" i="17"/>
  <c r="VVU4" i="17"/>
  <c r="VVT4" i="17"/>
  <c r="VVS4" i="17"/>
  <c r="VVR4" i="17"/>
  <c r="VVQ4" i="17"/>
  <c r="VVP4" i="17"/>
  <c r="VVO4" i="17"/>
  <c r="VVN4" i="17"/>
  <c r="VVM4" i="17"/>
  <c r="VVL4" i="17"/>
  <c r="VVK4" i="17"/>
  <c r="VVJ4" i="17"/>
  <c r="VVI4" i="17"/>
  <c r="VVH4" i="17"/>
  <c r="VVG4" i="17"/>
  <c r="VVF4" i="17"/>
  <c r="VVE4" i="17"/>
  <c r="VVD4" i="17"/>
  <c r="VVC4" i="17"/>
  <c r="VVB4" i="17"/>
  <c r="VVA4" i="17"/>
  <c r="VUZ4" i="17"/>
  <c r="VUY4" i="17"/>
  <c r="VUX4" i="17"/>
  <c r="VUW4" i="17"/>
  <c r="VUV4" i="17"/>
  <c r="VUU4" i="17"/>
  <c r="VUT4" i="17"/>
  <c r="VUS4" i="17"/>
  <c r="VUR4" i="17"/>
  <c r="VUQ4" i="17"/>
  <c r="VUP4" i="17"/>
  <c r="VUO4" i="17"/>
  <c r="VUN4" i="17"/>
  <c r="VUM4" i="17"/>
  <c r="VUL4" i="17"/>
  <c r="VUK4" i="17"/>
  <c r="VUJ4" i="17"/>
  <c r="VUI4" i="17"/>
  <c r="VUH4" i="17"/>
  <c r="VUG4" i="17"/>
  <c r="VUF4" i="17"/>
  <c r="VUE4" i="17"/>
  <c r="VUD4" i="17"/>
  <c r="VUC4" i="17"/>
  <c r="VUB4" i="17"/>
  <c r="VUA4" i="17"/>
  <c r="VTZ4" i="17"/>
  <c r="VTY4" i="17"/>
  <c r="VTX4" i="17"/>
  <c r="VTW4" i="17"/>
  <c r="VTV4" i="17"/>
  <c r="VTU4" i="17"/>
  <c r="VTT4" i="17"/>
  <c r="VTS4" i="17"/>
  <c r="VTR4" i="17"/>
  <c r="VTQ4" i="17"/>
  <c r="VTP4" i="17"/>
  <c r="VTO4" i="17"/>
  <c r="VTN4" i="17"/>
  <c r="VTM4" i="17"/>
  <c r="VTL4" i="17"/>
  <c r="VTK4" i="17"/>
  <c r="VTJ4" i="17"/>
  <c r="VTI4" i="17"/>
  <c r="VTH4" i="17"/>
  <c r="VTG4" i="17"/>
  <c r="VTF4" i="17"/>
  <c r="VTE4" i="17"/>
  <c r="VTD4" i="17"/>
  <c r="VTC4" i="17"/>
  <c r="VTB4" i="17"/>
  <c r="VTA4" i="17"/>
  <c r="VSZ4" i="17"/>
  <c r="VSY4" i="17"/>
  <c r="VSX4" i="17"/>
  <c r="VSW4" i="17"/>
  <c r="VSV4" i="17"/>
  <c r="VSU4" i="17"/>
  <c r="VST4" i="17"/>
  <c r="VSS4" i="17"/>
  <c r="VSR4" i="17"/>
  <c r="VSQ4" i="17"/>
  <c r="VSP4" i="17"/>
  <c r="VSO4" i="17"/>
  <c r="VSN4" i="17"/>
  <c r="VSM4" i="17"/>
  <c r="VSL4" i="17"/>
  <c r="VSK4" i="17"/>
  <c r="VSJ4" i="17"/>
  <c r="VSI4" i="17"/>
  <c r="VSH4" i="17"/>
  <c r="VSG4" i="17"/>
  <c r="VSF4" i="17"/>
  <c r="VSE4" i="17"/>
  <c r="VSD4" i="17"/>
  <c r="VSC4" i="17"/>
  <c r="VSB4" i="17"/>
  <c r="VSA4" i="17"/>
  <c r="VRZ4" i="17"/>
  <c r="VRY4" i="17"/>
  <c r="VRX4" i="17"/>
  <c r="VRW4" i="17"/>
  <c r="VRV4" i="17"/>
  <c r="VRU4" i="17"/>
  <c r="VRT4" i="17"/>
  <c r="VRS4" i="17"/>
  <c r="VRR4" i="17"/>
  <c r="VRQ4" i="17"/>
  <c r="VRP4" i="17"/>
  <c r="VRO4" i="17"/>
  <c r="VRN4" i="17"/>
  <c r="VRM4" i="17"/>
  <c r="VRL4" i="17"/>
  <c r="VRK4" i="17"/>
  <c r="VRJ4" i="17"/>
  <c r="VRI4" i="17"/>
  <c r="VRH4" i="17"/>
  <c r="VRG4" i="17"/>
  <c r="VRF4" i="17"/>
  <c r="VRE4" i="17"/>
  <c r="VRD4" i="17"/>
  <c r="VRC4" i="17"/>
  <c r="VRB4" i="17"/>
  <c r="VRA4" i="17"/>
  <c r="VQZ4" i="17"/>
  <c r="VQY4" i="17"/>
  <c r="VQX4" i="17"/>
  <c r="VQW4" i="17"/>
  <c r="VQV4" i="17"/>
  <c r="VQU4" i="17"/>
  <c r="VQT4" i="17"/>
  <c r="VQS4" i="17"/>
  <c r="VQR4" i="17"/>
  <c r="VQQ4" i="17"/>
  <c r="VQP4" i="17"/>
  <c r="VQO4" i="17"/>
  <c r="VQN4" i="17"/>
  <c r="VQM4" i="17"/>
  <c r="VQL4" i="17"/>
  <c r="VQK4" i="17"/>
  <c r="VQJ4" i="17"/>
  <c r="VQI4" i="17"/>
  <c r="VQH4" i="17"/>
  <c r="VQG4" i="17"/>
  <c r="VQF4" i="17"/>
  <c r="VQE4" i="17"/>
  <c r="VQD4" i="17"/>
  <c r="VQC4" i="17"/>
  <c r="VQB4" i="17"/>
  <c r="VQA4" i="17"/>
  <c r="VPZ4" i="17"/>
  <c r="VPY4" i="17"/>
  <c r="VPX4" i="17"/>
  <c r="VPW4" i="17"/>
  <c r="VPV4" i="17"/>
  <c r="VPU4" i="17"/>
  <c r="VPT4" i="17"/>
  <c r="VPS4" i="17"/>
  <c r="VPR4" i="17"/>
  <c r="VPQ4" i="17"/>
  <c r="VPP4" i="17"/>
  <c r="VPO4" i="17"/>
  <c r="VPN4" i="17"/>
  <c r="VPM4" i="17"/>
  <c r="VPL4" i="17"/>
  <c r="VPK4" i="17"/>
  <c r="VPJ4" i="17"/>
  <c r="VPI4" i="17"/>
  <c r="VPH4" i="17"/>
  <c r="VPG4" i="17"/>
  <c r="VPF4" i="17"/>
  <c r="VPE4" i="17"/>
  <c r="VPD4" i="17"/>
  <c r="VPC4" i="17"/>
  <c r="VPB4" i="17"/>
  <c r="VPA4" i="17"/>
  <c r="VOZ4" i="17"/>
  <c r="VOY4" i="17"/>
  <c r="VOX4" i="17"/>
  <c r="VOW4" i="17"/>
  <c r="VOV4" i="17"/>
  <c r="VOU4" i="17"/>
  <c r="VOT4" i="17"/>
  <c r="VOS4" i="17"/>
  <c r="VOR4" i="17"/>
  <c r="VOQ4" i="17"/>
  <c r="VOP4" i="17"/>
  <c r="VOO4" i="17"/>
  <c r="VON4" i="17"/>
  <c r="VOM4" i="17"/>
  <c r="VOL4" i="17"/>
  <c r="VOK4" i="17"/>
  <c r="VOJ4" i="17"/>
  <c r="VOI4" i="17"/>
  <c r="VOH4" i="17"/>
  <c r="VOG4" i="17"/>
  <c r="VOF4" i="17"/>
  <c r="VOE4" i="17"/>
  <c r="VOD4" i="17"/>
  <c r="VOC4" i="17"/>
  <c r="VOB4" i="17"/>
  <c r="VOA4" i="17"/>
  <c r="VNZ4" i="17"/>
  <c r="VNY4" i="17"/>
  <c r="VNX4" i="17"/>
  <c r="VNW4" i="17"/>
  <c r="VNV4" i="17"/>
  <c r="VNU4" i="17"/>
  <c r="VNT4" i="17"/>
  <c r="VNS4" i="17"/>
  <c r="VNR4" i="17"/>
  <c r="VNQ4" i="17"/>
  <c r="VNP4" i="17"/>
  <c r="VNO4" i="17"/>
  <c r="VNN4" i="17"/>
  <c r="VNM4" i="17"/>
  <c r="VNL4" i="17"/>
  <c r="VNK4" i="17"/>
  <c r="VNJ4" i="17"/>
  <c r="VNI4" i="17"/>
  <c r="VNH4" i="17"/>
  <c r="VNG4" i="17"/>
  <c r="VNF4" i="17"/>
  <c r="VNE4" i="17"/>
  <c r="VND4" i="17"/>
  <c r="VNC4" i="17"/>
  <c r="VNB4" i="17"/>
  <c r="VNA4" i="17"/>
  <c r="VMZ4" i="17"/>
  <c r="VMY4" i="17"/>
  <c r="VMX4" i="17"/>
  <c r="VMW4" i="17"/>
  <c r="VMV4" i="17"/>
  <c r="VMU4" i="17"/>
  <c r="VMT4" i="17"/>
  <c r="VMS4" i="17"/>
  <c r="VMR4" i="17"/>
  <c r="VMQ4" i="17"/>
  <c r="VMP4" i="17"/>
  <c r="VMO4" i="17"/>
  <c r="VMN4" i="17"/>
  <c r="VMM4" i="17"/>
  <c r="VML4" i="17"/>
  <c r="VMK4" i="17"/>
  <c r="VMJ4" i="17"/>
  <c r="VMI4" i="17"/>
  <c r="VMH4" i="17"/>
  <c r="VMG4" i="17"/>
  <c r="VMF4" i="17"/>
  <c r="VME4" i="17"/>
  <c r="VMD4" i="17"/>
  <c r="VMC4" i="17"/>
  <c r="VMB4" i="17"/>
  <c r="VMA4" i="17"/>
  <c r="VLZ4" i="17"/>
  <c r="VLY4" i="17"/>
  <c r="VLX4" i="17"/>
  <c r="VLW4" i="17"/>
  <c r="VLV4" i="17"/>
  <c r="VLU4" i="17"/>
  <c r="VLT4" i="17"/>
  <c r="VLS4" i="17"/>
  <c r="VLR4" i="17"/>
  <c r="VLQ4" i="17"/>
  <c r="VLP4" i="17"/>
  <c r="VLO4" i="17"/>
  <c r="VLN4" i="17"/>
  <c r="VLM4" i="17"/>
  <c r="VLL4" i="17"/>
  <c r="VLK4" i="17"/>
  <c r="VLJ4" i="17"/>
  <c r="VLI4" i="17"/>
  <c r="VLH4" i="17"/>
  <c r="VLG4" i="17"/>
  <c r="VLF4" i="17"/>
  <c r="VLE4" i="17"/>
  <c r="VLD4" i="17"/>
  <c r="VLC4" i="17"/>
  <c r="VLB4" i="17"/>
  <c r="VLA4" i="17"/>
  <c r="VKZ4" i="17"/>
  <c r="VKY4" i="17"/>
  <c r="VKX4" i="17"/>
  <c r="VKW4" i="17"/>
  <c r="VKV4" i="17"/>
  <c r="VKU4" i="17"/>
  <c r="VKT4" i="17"/>
  <c r="VKS4" i="17"/>
  <c r="VKR4" i="17"/>
  <c r="VKQ4" i="17"/>
  <c r="VKP4" i="17"/>
  <c r="VKO4" i="17"/>
  <c r="VKN4" i="17"/>
  <c r="VKM4" i="17"/>
  <c r="VKL4" i="17"/>
  <c r="VKK4" i="17"/>
  <c r="VKJ4" i="17"/>
  <c r="VKI4" i="17"/>
  <c r="VKH4" i="17"/>
  <c r="VKG4" i="17"/>
  <c r="VKF4" i="17"/>
  <c r="VKE4" i="17"/>
  <c r="VKD4" i="17"/>
  <c r="VKC4" i="17"/>
  <c r="VKB4" i="17"/>
  <c r="VKA4" i="17"/>
  <c r="VJZ4" i="17"/>
  <c r="VJY4" i="17"/>
  <c r="VJX4" i="17"/>
  <c r="VJW4" i="17"/>
  <c r="VJV4" i="17"/>
  <c r="VJU4" i="17"/>
  <c r="VJT4" i="17"/>
  <c r="VJS4" i="17"/>
  <c r="VJR4" i="17"/>
  <c r="VJQ4" i="17"/>
  <c r="VJP4" i="17"/>
  <c r="VJO4" i="17"/>
  <c r="VJN4" i="17"/>
  <c r="VJM4" i="17"/>
  <c r="VJL4" i="17"/>
  <c r="VJK4" i="17"/>
  <c r="VJJ4" i="17"/>
  <c r="VJI4" i="17"/>
  <c r="VJH4" i="17"/>
  <c r="VJG4" i="17"/>
  <c r="VJF4" i="17"/>
  <c r="VJE4" i="17"/>
  <c r="VJD4" i="17"/>
  <c r="VJC4" i="17"/>
  <c r="VJB4" i="17"/>
  <c r="VJA4" i="17"/>
  <c r="VIZ4" i="17"/>
  <c r="VIY4" i="17"/>
  <c r="VIX4" i="17"/>
  <c r="VIW4" i="17"/>
  <c r="VIV4" i="17"/>
  <c r="VIU4" i="17"/>
  <c r="VIT4" i="17"/>
  <c r="VIS4" i="17"/>
  <c r="VIR4" i="17"/>
  <c r="VIQ4" i="17"/>
  <c r="VIP4" i="17"/>
  <c r="VIO4" i="17"/>
  <c r="VIN4" i="17"/>
  <c r="VIM4" i="17"/>
  <c r="VIL4" i="17"/>
  <c r="VIK4" i="17"/>
  <c r="VIJ4" i="17"/>
  <c r="VII4" i="17"/>
  <c r="VIH4" i="17"/>
  <c r="VIG4" i="17"/>
  <c r="VIF4" i="17"/>
  <c r="VIE4" i="17"/>
  <c r="VID4" i="17"/>
  <c r="VIC4" i="17"/>
  <c r="VIB4" i="17"/>
  <c r="VIA4" i="17"/>
  <c r="VHZ4" i="17"/>
  <c r="VHY4" i="17"/>
  <c r="VHX4" i="17"/>
  <c r="VHW4" i="17"/>
  <c r="VHV4" i="17"/>
  <c r="VHU4" i="17"/>
  <c r="VHT4" i="17"/>
  <c r="VHS4" i="17"/>
  <c r="VHR4" i="17"/>
  <c r="VHQ4" i="17"/>
  <c r="VHP4" i="17"/>
  <c r="VHO4" i="17"/>
  <c r="VHN4" i="17"/>
  <c r="VHM4" i="17"/>
  <c r="VHL4" i="17"/>
  <c r="VHK4" i="17"/>
  <c r="VHJ4" i="17"/>
  <c r="VHI4" i="17"/>
  <c r="VHH4" i="17"/>
  <c r="VHG4" i="17"/>
  <c r="VHF4" i="17"/>
  <c r="VHE4" i="17"/>
  <c r="VHD4" i="17"/>
  <c r="VHC4" i="17"/>
  <c r="VHB4" i="17"/>
  <c r="VHA4" i="17"/>
  <c r="VGZ4" i="17"/>
  <c r="VGY4" i="17"/>
  <c r="VGX4" i="17"/>
  <c r="VGW4" i="17"/>
  <c r="VGV4" i="17"/>
  <c r="VGU4" i="17"/>
  <c r="VGT4" i="17"/>
  <c r="VGS4" i="17"/>
  <c r="VGR4" i="17"/>
  <c r="VGQ4" i="17"/>
  <c r="VGP4" i="17"/>
  <c r="VGO4" i="17"/>
  <c r="VGN4" i="17"/>
  <c r="VGM4" i="17"/>
  <c r="VGL4" i="17"/>
  <c r="VGK4" i="17"/>
  <c r="VGJ4" i="17"/>
  <c r="VGI4" i="17"/>
  <c r="VGH4" i="17"/>
  <c r="VGG4" i="17"/>
  <c r="VGF4" i="17"/>
  <c r="VGE4" i="17"/>
  <c r="VGD4" i="17"/>
  <c r="VGC4" i="17"/>
  <c r="VGB4" i="17"/>
  <c r="VGA4" i="17"/>
  <c r="VFZ4" i="17"/>
  <c r="VFY4" i="17"/>
  <c r="VFX4" i="17"/>
  <c r="VFW4" i="17"/>
  <c r="VFV4" i="17"/>
  <c r="VFU4" i="17"/>
  <c r="VFT4" i="17"/>
  <c r="VFS4" i="17"/>
  <c r="VFR4" i="17"/>
  <c r="VFQ4" i="17"/>
  <c r="VFP4" i="17"/>
  <c r="VFO4" i="17"/>
  <c r="VFN4" i="17"/>
  <c r="VFM4" i="17"/>
  <c r="VFL4" i="17"/>
  <c r="VFK4" i="17"/>
  <c r="VFJ4" i="17"/>
  <c r="VFI4" i="17"/>
  <c r="VFH4" i="17"/>
  <c r="VFG4" i="17"/>
  <c r="VFF4" i="17"/>
  <c r="VFE4" i="17"/>
  <c r="VFD4" i="17"/>
  <c r="VFC4" i="17"/>
  <c r="VFB4" i="17"/>
  <c r="VFA4" i="17"/>
  <c r="VEZ4" i="17"/>
  <c r="VEY4" i="17"/>
  <c r="VEX4" i="17"/>
  <c r="VEW4" i="17"/>
  <c r="VEV4" i="17"/>
  <c r="VEU4" i="17"/>
  <c r="VET4" i="17"/>
  <c r="VES4" i="17"/>
  <c r="VER4" i="17"/>
  <c r="VEQ4" i="17"/>
  <c r="VEP4" i="17"/>
  <c r="VEO4" i="17"/>
  <c r="VEN4" i="17"/>
  <c r="VEM4" i="17"/>
  <c r="VEL4" i="17"/>
  <c r="VEK4" i="17"/>
  <c r="VEJ4" i="17"/>
  <c r="VEI4" i="17"/>
  <c r="VEH4" i="17"/>
  <c r="VEG4" i="17"/>
  <c r="VEF4" i="17"/>
  <c r="VEE4" i="17"/>
  <c r="VED4" i="17"/>
  <c r="VEC4" i="17"/>
  <c r="VEB4" i="17"/>
  <c r="VEA4" i="17"/>
  <c r="VDZ4" i="17"/>
  <c r="VDY4" i="17"/>
  <c r="VDX4" i="17"/>
  <c r="VDW4" i="17"/>
  <c r="VDV4" i="17"/>
  <c r="VDU4" i="17"/>
  <c r="VDT4" i="17"/>
  <c r="VDS4" i="17"/>
  <c r="VDR4" i="17"/>
  <c r="VDQ4" i="17"/>
  <c r="VDP4" i="17"/>
  <c r="VDO4" i="17"/>
  <c r="VDN4" i="17"/>
  <c r="VDM4" i="17"/>
  <c r="VDL4" i="17"/>
  <c r="VDK4" i="17"/>
  <c r="VDJ4" i="17"/>
  <c r="VDI4" i="17"/>
  <c r="VDH4" i="17"/>
  <c r="VDG4" i="17"/>
  <c r="VDF4" i="17"/>
  <c r="VDE4" i="17"/>
  <c r="VDD4" i="17"/>
  <c r="VDC4" i="17"/>
  <c r="VDB4" i="17"/>
  <c r="VDA4" i="17"/>
  <c r="VCZ4" i="17"/>
  <c r="VCY4" i="17"/>
  <c r="VCX4" i="17"/>
  <c r="VCW4" i="17"/>
  <c r="VCV4" i="17"/>
  <c r="VCU4" i="17"/>
  <c r="VCT4" i="17"/>
  <c r="VCS4" i="17"/>
  <c r="VCR4" i="17"/>
  <c r="VCQ4" i="17"/>
  <c r="VCP4" i="17"/>
  <c r="VCO4" i="17"/>
  <c r="VCN4" i="17"/>
  <c r="VCM4" i="17"/>
  <c r="VCL4" i="17"/>
  <c r="VCK4" i="17"/>
  <c r="VCJ4" i="17"/>
  <c r="VCI4" i="17"/>
  <c r="VCH4" i="17"/>
  <c r="VCG4" i="17"/>
  <c r="VCF4" i="17"/>
  <c r="VCE4" i="17"/>
  <c r="VCD4" i="17"/>
  <c r="VCC4" i="17"/>
  <c r="VCB4" i="17"/>
  <c r="VCA4" i="17"/>
  <c r="VBZ4" i="17"/>
  <c r="VBY4" i="17"/>
  <c r="VBX4" i="17"/>
  <c r="VBW4" i="17"/>
  <c r="VBV4" i="17"/>
  <c r="VBU4" i="17"/>
  <c r="VBT4" i="17"/>
  <c r="VBS4" i="17"/>
  <c r="VBR4" i="17"/>
  <c r="VBQ4" i="17"/>
  <c r="VBP4" i="17"/>
  <c r="VBO4" i="17"/>
  <c r="VBN4" i="17"/>
  <c r="VBM4" i="17"/>
  <c r="VBL4" i="17"/>
  <c r="VBK4" i="17"/>
  <c r="VBJ4" i="17"/>
  <c r="VBI4" i="17"/>
  <c r="VBH4" i="17"/>
  <c r="VBG4" i="17"/>
  <c r="VBF4" i="17"/>
  <c r="VBE4" i="17"/>
  <c r="VBD4" i="17"/>
  <c r="VBC4" i="17"/>
  <c r="VBB4" i="17"/>
  <c r="VBA4" i="17"/>
  <c r="VAZ4" i="17"/>
  <c r="VAY4" i="17"/>
  <c r="VAX4" i="17"/>
  <c r="VAW4" i="17"/>
  <c r="VAV4" i="17"/>
  <c r="VAU4" i="17"/>
  <c r="VAT4" i="17"/>
  <c r="VAS4" i="17"/>
  <c r="VAR4" i="17"/>
  <c r="VAQ4" i="17"/>
  <c r="VAP4" i="17"/>
  <c r="VAO4" i="17"/>
  <c r="VAN4" i="17"/>
  <c r="VAM4" i="17"/>
  <c r="VAL4" i="17"/>
  <c r="VAK4" i="17"/>
  <c r="VAJ4" i="17"/>
  <c r="VAI4" i="17"/>
  <c r="VAH4" i="17"/>
  <c r="VAG4" i="17"/>
  <c r="VAF4" i="17"/>
  <c r="VAE4" i="17"/>
  <c r="VAD4" i="17"/>
  <c r="VAC4" i="17"/>
  <c r="VAB4" i="17"/>
  <c r="VAA4" i="17"/>
  <c r="UZZ4" i="17"/>
  <c r="UZY4" i="17"/>
  <c r="UZX4" i="17"/>
  <c r="UZW4" i="17"/>
  <c r="UZV4" i="17"/>
  <c r="UZU4" i="17"/>
  <c r="UZT4" i="17"/>
  <c r="UZS4" i="17"/>
  <c r="UZR4" i="17"/>
  <c r="UZQ4" i="17"/>
  <c r="UZP4" i="17"/>
  <c r="UZO4" i="17"/>
  <c r="UZN4" i="17"/>
  <c r="UZM4" i="17"/>
  <c r="UZL4" i="17"/>
  <c r="UZK4" i="17"/>
  <c r="UZJ4" i="17"/>
  <c r="UZI4" i="17"/>
  <c r="UZH4" i="17"/>
  <c r="UZG4" i="17"/>
  <c r="UZF4" i="17"/>
  <c r="UZE4" i="17"/>
  <c r="UZD4" i="17"/>
  <c r="UZC4" i="17"/>
  <c r="UZB4" i="17"/>
  <c r="UZA4" i="17"/>
  <c r="UYZ4" i="17"/>
  <c r="UYY4" i="17"/>
  <c r="UYX4" i="17"/>
  <c r="UYW4" i="17"/>
  <c r="UYV4" i="17"/>
  <c r="UYU4" i="17"/>
  <c r="UYT4" i="17"/>
  <c r="UYS4" i="17"/>
  <c r="UYR4" i="17"/>
  <c r="UYQ4" i="17"/>
  <c r="UYP4" i="17"/>
  <c r="UYO4" i="17"/>
  <c r="UYN4" i="17"/>
  <c r="UYM4" i="17"/>
  <c r="UYL4" i="17"/>
  <c r="UYK4" i="17"/>
  <c r="UYJ4" i="17"/>
  <c r="UYI4" i="17"/>
  <c r="UYH4" i="17"/>
  <c r="UYG4" i="17"/>
  <c r="UYF4" i="17"/>
  <c r="UYE4" i="17"/>
  <c r="UYD4" i="17"/>
  <c r="UYC4" i="17"/>
  <c r="UYB4" i="17"/>
  <c r="UYA4" i="17"/>
  <c r="UXZ4" i="17"/>
  <c r="UXY4" i="17"/>
  <c r="UXX4" i="17"/>
  <c r="UXW4" i="17"/>
  <c r="UXV4" i="17"/>
  <c r="UXU4" i="17"/>
  <c r="UXT4" i="17"/>
  <c r="UXS4" i="17"/>
  <c r="UXR4" i="17"/>
  <c r="UXQ4" i="17"/>
  <c r="UXP4" i="17"/>
  <c r="UXO4" i="17"/>
  <c r="UXN4" i="17"/>
  <c r="UXM4" i="17"/>
  <c r="UXL4" i="17"/>
  <c r="UXK4" i="17"/>
  <c r="UXJ4" i="17"/>
  <c r="UXI4" i="17"/>
  <c r="UXH4" i="17"/>
  <c r="UXG4" i="17"/>
  <c r="UXF4" i="17"/>
  <c r="UXE4" i="17"/>
  <c r="UXD4" i="17"/>
  <c r="UXC4" i="17"/>
  <c r="UXB4" i="17"/>
  <c r="UXA4" i="17"/>
  <c r="UWZ4" i="17"/>
  <c r="UWY4" i="17"/>
  <c r="UWX4" i="17"/>
  <c r="UWW4" i="17"/>
  <c r="UWV4" i="17"/>
  <c r="UWU4" i="17"/>
  <c r="UWT4" i="17"/>
  <c r="UWS4" i="17"/>
  <c r="UWR4" i="17"/>
  <c r="UWQ4" i="17"/>
  <c r="UWP4" i="17"/>
  <c r="UWO4" i="17"/>
  <c r="UWN4" i="17"/>
  <c r="UWM4" i="17"/>
  <c r="UWL4" i="17"/>
  <c r="UWK4" i="17"/>
  <c r="UWJ4" i="17"/>
  <c r="UWI4" i="17"/>
  <c r="UWH4" i="17"/>
  <c r="UWG4" i="17"/>
  <c r="UWF4" i="17"/>
  <c r="UWE4" i="17"/>
  <c r="UWD4" i="17"/>
  <c r="UWC4" i="17"/>
  <c r="UWB4" i="17"/>
  <c r="UWA4" i="17"/>
  <c r="UVZ4" i="17"/>
  <c r="UVY4" i="17"/>
  <c r="UVX4" i="17"/>
  <c r="UVW4" i="17"/>
  <c r="UVV4" i="17"/>
  <c r="UVU4" i="17"/>
  <c r="UVT4" i="17"/>
  <c r="UVS4" i="17"/>
  <c r="UVR4" i="17"/>
  <c r="UVQ4" i="17"/>
  <c r="UVP4" i="17"/>
  <c r="UVO4" i="17"/>
  <c r="UVN4" i="17"/>
  <c r="UVM4" i="17"/>
  <c r="UVL4" i="17"/>
  <c r="UVK4" i="17"/>
  <c r="UVJ4" i="17"/>
  <c r="UVI4" i="17"/>
  <c r="UVH4" i="17"/>
  <c r="UVG4" i="17"/>
  <c r="UVF4" i="17"/>
  <c r="UVE4" i="17"/>
  <c r="UVD4" i="17"/>
  <c r="UVC4" i="17"/>
  <c r="UVB4" i="17"/>
  <c r="UVA4" i="17"/>
  <c r="UUZ4" i="17"/>
  <c r="UUY4" i="17"/>
  <c r="UUX4" i="17"/>
  <c r="UUW4" i="17"/>
  <c r="UUV4" i="17"/>
  <c r="UUU4" i="17"/>
  <c r="UUT4" i="17"/>
  <c r="UUS4" i="17"/>
  <c r="UUR4" i="17"/>
  <c r="UUQ4" i="17"/>
  <c r="UUP4" i="17"/>
  <c r="UUO4" i="17"/>
  <c r="UUN4" i="17"/>
  <c r="UUM4" i="17"/>
  <c r="UUL4" i="17"/>
  <c r="UUK4" i="17"/>
  <c r="UUJ4" i="17"/>
  <c r="UUI4" i="17"/>
  <c r="UUH4" i="17"/>
  <c r="UUG4" i="17"/>
  <c r="UUF4" i="17"/>
  <c r="UUE4" i="17"/>
  <c r="UUD4" i="17"/>
  <c r="UUC4" i="17"/>
  <c r="UUB4" i="17"/>
  <c r="UUA4" i="17"/>
  <c r="UTZ4" i="17"/>
  <c r="UTY4" i="17"/>
  <c r="UTX4" i="17"/>
  <c r="UTW4" i="17"/>
  <c r="UTV4" i="17"/>
  <c r="UTU4" i="17"/>
  <c r="UTT4" i="17"/>
  <c r="UTS4" i="17"/>
  <c r="UTR4" i="17"/>
  <c r="UTQ4" i="17"/>
  <c r="UTP4" i="17"/>
  <c r="UTO4" i="17"/>
  <c r="UTN4" i="17"/>
  <c r="UTM4" i="17"/>
  <c r="UTL4" i="17"/>
  <c r="UTK4" i="17"/>
  <c r="UTJ4" i="17"/>
  <c r="UTI4" i="17"/>
  <c r="UTH4" i="17"/>
  <c r="UTG4" i="17"/>
  <c r="UTF4" i="17"/>
  <c r="UTE4" i="17"/>
  <c r="UTD4" i="17"/>
  <c r="UTC4" i="17"/>
  <c r="UTB4" i="17"/>
  <c r="UTA4" i="17"/>
  <c r="USZ4" i="17"/>
  <c r="USY4" i="17"/>
  <c r="USX4" i="17"/>
  <c r="USW4" i="17"/>
  <c r="USV4" i="17"/>
  <c r="USU4" i="17"/>
  <c r="UST4" i="17"/>
  <c r="USS4" i="17"/>
  <c r="USR4" i="17"/>
  <c r="USQ4" i="17"/>
  <c r="USP4" i="17"/>
  <c r="USO4" i="17"/>
  <c r="USN4" i="17"/>
  <c r="USM4" i="17"/>
  <c r="USL4" i="17"/>
  <c r="USK4" i="17"/>
  <c r="USJ4" i="17"/>
  <c r="USI4" i="17"/>
  <c r="USH4" i="17"/>
  <c r="USG4" i="17"/>
  <c r="USF4" i="17"/>
  <c r="USE4" i="17"/>
  <c r="USD4" i="17"/>
  <c r="USC4" i="17"/>
  <c r="USB4" i="17"/>
  <c r="USA4" i="17"/>
  <c r="URZ4" i="17"/>
  <c r="URY4" i="17"/>
  <c r="URX4" i="17"/>
  <c r="URW4" i="17"/>
  <c r="URV4" i="17"/>
  <c r="URU4" i="17"/>
  <c r="URT4" i="17"/>
  <c r="URS4" i="17"/>
  <c r="URR4" i="17"/>
  <c r="URQ4" i="17"/>
  <c r="URP4" i="17"/>
  <c r="URO4" i="17"/>
  <c r="URN4" i="17"/>
  <c r="URM4" i="17"/>
  <c r="URL4" i="17"/>
  <c r="URK4" i="17"/>
  <c r="URJ4" i="17"/>
  <c r="URI4" i="17"/>
  <c r="URH4" i="17"/>
  <c r="URG4" i="17"/>
  <c r="URF4" i="17"/>
  <c r="URE4" i="17"/>
  <c r="URD4" i="17"/>
  <c r="URC4" i="17"/>
  <c r="URB4" i="17"/>
  <c r="URA4" i="17"/>
  <c r="UQZ4" i="17"/>
  <c r="UQY4" i="17"/>
  <c r="UQX4" i="17"/>
  <c r="UQW4" i="17"/>
  <c r="UQV4" i="17"/>
  <c r="UQU4" i="17"/>
  <c r="UQT4" i="17"/>
  <c r="UQS4" i="17"/>
  <c r="UQR4" i="17"/>
  <c r="UQQ4" i="17"/>
  <c r="UQP4" i="17"/>
  <c r="UQO4" i="17"/>
  <c r="UQN4" i="17"/>
  <c r="UQM4" i="17"/>
  <c r="UQL4" i="17"/>
  <c r="UQK4" i="17"/>
  <c r="UQJ4" i="17"/>
  <c r="UQI4" i="17"/>
  <c r="UQH4" i="17"/>
  <c r="UQG4" i="17"/>
  <c r="UQF4" i="17"/>
  <c r="UQE4" i="17"/>
  <c r="UQD4" i="17"/>
  <c r="UQC4" i="17"/>
  <c r="UQB4" i="17"/>
  <c r="UQA4" i="17"/>
  <c r="UPZ4" i="17"/>
  <c r="UPY4" i="17"/>
  <c r="UPX4" i="17"/>
  <c r="UPW4" i="17"/>
  <c r="UPV4" i="17"/>
  <c r="UPU4" i="17"/>
  <c r="UPT4" i="17"/>
  <c r="UPS4" i="17"/>
  <c r="UPR4" i="17"/>
  <c r="UPQ4" i="17"/>
  <c r="UPP4" i="17"/>
  <c r="UPO4" i="17"/>
  <c r="UPN4" i="17"/>
  <c r="UPM4" i="17"/>
  <c r="UPL4" i="17"/>
  <c r="UPK4" i="17"/>
  <c r="UPJ4" i="17"/>
  <c r="UPI4" i="17"/>
  <c r="UPH4" i="17"/>
  <c r="UPG4" i="17"/>
  <c r="UPF4" i="17"/>
  <c r="UPE4" i="17"/>
  <c r="UPD4" i="17"/>
  <c r="UPC4" i="17"/>
  <c r="UPB4" i="17"/>
  <c r="UPA4" i="17"/>
  <c r="UOZ4" i="17"/>
  <c r="UOY4" i="17"/>
  <c r="UOX4" i="17"/>
  <c r="UOW4" i="17"/>
  <c r="UOV4" i="17"/>
  <c r="UOU4" i="17"/>
  <c r="UOT4" i="17"/>
  <c r="UOS4" i="17"/>
  <c r="UOR4" i="17"/>
  <c r="UOQ4" i="17"/>
  <c r="UOP4" i="17"/>
  <c r="UOO4" i="17"/>
  <c r="UON4" i="17"/>
  <c r="UOM4" i="17"/>
  <c r="UOL4" i="17"/>
  <c r="UOK4" i="17"/>
  <c r="UOJ4" i="17"/>
  <c r="UOI4" i="17"/>
  <c r="UOH4" i="17"/>
  <c r="UOG4" i="17"/>
  <c r="UOF4" i="17"/>
  <c r="UOE4" i="17"/>
  <c r="UOD4" i="17"/>
  <c r="UOC4" i="17"/>
  <c r="UOB4" i="17"/>
  <c r="UOA4" i="17"/>
  <c r="UNZ4" i="17"/>
  <c r="UNY4" i="17"/>
  <c r="UNX4" i="17"/>
  <c r="UNW4" i="17"/>
  <c r="UNV4" i="17"/>
  <c r="UNU4" i="17"/>
  <c r="UNT4" i="17"/>
  <c r="UNS4" i="17"/>
  <c r="UNR4" i="17"/>
  <c r="UNQ4" i="17"/>
  <c r="UNP4" i="17"/>
  <c r="UNO4" i="17"/>
  <c r="UNN4" i="17"/>
  <c r="UNM4" i="17"/>
  <c r="UNL4" i="17"/>
  <c r="UNK4" i="17"/>
  <c r="UNJ4" i="17"/>
  <c r="UNI4" i="17"/>
  <c r="UNH4" i="17"/>
  <c r="UNG4" i="17"/>
  <c r="UNF4" i="17"/>
  <c r="UNE4" i="17"/>
  <c r="UND4" i="17"/>
  <c r="UNC4" i="17"/>
  <c r="UNB4" i="17"/>
  <c r="UNA4" i="17"/>
  <c r="UMZ4" i="17"/>
  <c r="UMY4" i="17"/>
  <c r="UMX4" i="17"/>
  <c r="UMW4" i="17"/>
  <c r="UMV4" i="17"/>
  <c r="UMU4" i="17"/>
  <c r="UMT4" i="17"/>
  <c r="UMS4" i="17"/>
  <c r="UMR4" i="17"/>
  <c r="UMQ4" i="17"/>
  <c r="UMP4" i="17"/>
  <c r="UMO4" i="17"/>
  <c r="UMN4" i="17"/>
  <c r="UMM4" i="17"/>
  <c r="UML4" i="17"/>
  <c r="UMK4" i="17"/>
  <c r="UMJ4" i="17"/>
  <c r="UMI4" i="17"/>
  <c r="UMH4" i="17"/>
  <c r="UMG4" i="17"/>
  <c r="UMF4" i="17"/>
  <c r="UME4" i="17"/>
  <c r="UMD4" i="17"/>
  <c r="UMC4" i="17"/>
  <c r="UMB4" i="17"/>
  <c r="UMA4" i="17"/>
  <c r="ULZ4" i="17"/>
  <c r="ULY4" i="17"/>
  <c r="ULX4" i="17"/>
  <c r="ULW4" i="17"/>
  <c r="ULV4" i="17"/>
  <c r="ULU4" i="17"/>
  <c r="ULT4" i="17"/>
  <c r="ULS4" i="17"/>
  <c r="ULR4" i="17"/>
  <c r="ULQ4" i="17"/>
  <c r="ULP4" i="17"/>
  <c r="ULO4" i="17"/>
  <c r="ULN4" i="17"/>
  <c r="ULM4" i="17"/>
  <c r="ULL4" i="17"/>
  <c r="ULK4" i="17"/>
  <c r="ULJ4" i="17"/>
  <c r="ULI4" i="17"/>
  <c r="ULH4" i="17"/>
  <c r="ULG4" i="17"/>
  <c r="ULF4" i="17"/>
  <c r="ULE4" i="17"/>
  <c r="ULD4" i="17"/>
  <c r="ULC4" i="17"/>
  <c r="ULB4" i="17"/>
  <c r="ULA4" i="17"/>
  <c r="UKZ4" i="17"/>
  <c r="UKY4" i="17"/>
  <c r="UKX4" i="17"/>
  <c r="UKW4" i="17"/>
  <c r="UKV4" i="17"/>
  <c r="UKU4" i="17"/>
  <c r="UKT4" i="17"/>
  <c r="UKS4" i="17"/>
  <c r="UKR4" i="17"/>
  <c r="UKQ4" i="17"/>
  <c r="UKP4" i="17"/>
  <c r="UKO4" i="17"/>
  <c r="UKN4" i="17"/>
  <c r="UKM4" i="17"/>
  <c r="UKL4" i="17"/>
  <c r="UKK4" i="17"/>
  <c r="UKJ4" i="17"/>
  <c r="UKI4" i="17"/>
  <c r="UKH4" i="17"/>
  <c r="UKG4" i="17"/>
  <c r="UKF4" i="17"/>
  <c r="UKE4" i="17"/>
  <c r="UKD4" i="17"/>
  <c r="UKC4" i="17"/>
  <c r="UKB4" i="17"/>
  <c r="UKA4" i="17"/>
  <c r="UJZ4" i="17"/>
  <c r="UJY4" i="17"/>
  <c r="UJX4" i="17"/>
  <c r="UJW4" i="17"/>
  <c r="UJV4" i="17"/>
  <c r="UJU4" i="17"/>
  <c r="UJT4" i="17"/>
  <c r="UJS4" i="17"/>
  <c r="UJR4" i="17"/>
  <c r="UJQ4" i="17"/>
  <c r="UJP4" i="17"/>
  <c r="UJO4" i="17"/>
  <c r="UJN4" i="17"/>
  <c r="UJM4" i="17"/>
  <c r="UJL4" i="17"/>
  <c r="UJK4" i="17"/>
  <c r="UJJ4" i="17"/>
  <c r="UJI4" i="17"/>
  <c r="UJH4" i="17"/>
  <c r="UJG4" i="17"/>
  <c r="UJF4" i="17"/>
  <c r="UJE4" i="17"/>
  <c r="UJD4" i="17"/>
  <c r="UJC4" i="17"/>
  <c r="UJB4" i="17"/>
  <c r="UJA4" i="17"/>
  <c r="UIZ4" i="17"/>
  <c r="UIY4" i="17"/>
  <c r="UIX4" i="17"/>
  <c r="UIW4" i="17"/>
  <c r="UIV4" i="17"/>
  <c r="UIU4" i="17"/>
  <c r="UIT4" i="17"/>
  <c r="UIS4" i="17"/>
  <c r="UIR4" i="17"/>
  <c r="UIQ4" i="17"/>
  <c r="UIP4" i="17"/>
  <c r="UIO4" i="17"/>
  <c r="UIN4" i="17"/>
  <c r="UIM4" i="17"/>
  <c r="UIL4" i="17"/>
  <c r="UIK4" i="17"/>
  <c r="UIJ4" i="17"/>
  <c r="UII4" i="17"/>
  <c r="UIH4" i="17"/>
  <c r="UIG4" i="17"/>
  <c r="UIF4" i="17"/>
  <c r="UIE4" i="17"/>
  <c r="UID4" i="17"/>
  <c r="UIC4" i="17"/>
  <c r="UIB4" i="17"/>
  <c r="UIA4" i="17"/>
  <c r="UHZ4" i="17"/>
  <c r="UHY4" i="17"/>
  <c r="UHX4" i="17"/>
  <c r="UHW4" i="17"/>
  <c r="UHV4" i="17"/>
  <c r="UHU4" i="17"/>
  <c r="UHT4" i="17"/>
  <c r="UHS4" i="17"/>
  <c r="UHR4" i="17"/>
  <c r="UHQ4" i="17"/>
  <c r="UHP4" i="17"/>
  <c r="UHO4" i="17"/>
  <c r="UHN4" i="17"/>
  <c r="UHM4" i="17"/>
  <c r="UHL4" i="17"/>
  <c r="UHK4" i="17"/>
  <c r="UHJ4" i="17"/>
  <c r="UHI4" i="17"/>
  <c r="UHH4" i="17"/>
  <c r="UHG4" i="17"/>
  <c r="UHF4" i="17"/>
  <c r="UHE4" i="17"/>
  <c r="UHD4" i="17"/>
  <c r="UHC4" i="17"/>
  <c r="UHB4" i="17"/>
  <c r="UHA4" i="17"/>
  <c r="UGZ4" i="17"/>
  <c r="UGY4" i="17"/>
  <c r="UGX4" i="17"/>
  <c r="UGW4" i="17"/>
  <c r="UGV4" i="17"/>
  <c r="UGU4" i="17"/>
  <c r="UGT4" i="17"/>
  <c r="UGS4" i="17"/>
  <c r="UGR4" i="17"/>
  <c r="UGQ4" i="17"/>
  <c r="UGP4" i="17"/>
  <c r="UGO4" i="17"/>
  <c r="UGN4" i="17"/>
  <c r="UGM4" i="17"/>
  <c r="UGL4" i="17"/>
  <c r="UGK4" i="17"/>
  <c r="UGJ4" i="17"/>
  <c r="UGI4" i="17"/>
  <c r="UGH4" i="17"/>
  <c r="UGG4" i="17"/>
  <c r="UGF4" i="17"/>
  <c r="UGE4" i="17"/>
  <c r="UGD4" i="17"/>
  <c r="UGC4" i="17"/>
  <c r="UGB4" i="17"/>
  <c r="UGA4" i="17"/>
  <c r="UFZ4" i="17"/>
  <c r="UFY4" i="17"/>
  <c r="UFX4" i="17"/>
  <c r="UFW4" i="17"/>
  <c r="UFV4" i="17"/>
  <c r="UFU4" i="17"/>
  <c r="UFT4" i="17"/>
  <c r="UFS4" i="17"/>
  <c r="UFR4" i="17"/>
  <c r="UFQ4" i="17"/>
  <c r="UFP4" i="17"/>
  <c r="UFO4" i="17"/>
  <c r="UFN4" i="17"/>
  <c r="UFM4" i="17"/>
  <c r="UFL4" i="17"/>
  <c r="UFK4" i="17"/>
  <c r="UFJ4" i="17"/>
  <c r="UFI4" i="17"/>
  <c r="UFH4" i="17"/>
  <c r="UFG4" i="17"/>
  <c r="UFF4" i="17"/>
  <c r="UFE4" i="17"/>
  <c r="UFD4" i="17"/>
  <c r="UFC4" i="17"/>
  <c r="UFB4" i="17"/>
  <c r="UFA4" i="17"/>
  <c r="UEZ4" i="17"/>
  <c r="UEY4" i="17"/>
  <c r="UEX4" i="17"/>
  <c r="UEW4" i="17"/>
  <c r="UEV4" i="17"/>
  <c r="UEU4" i="17"/>
  <c r="UET4" i="17"/>
  <c r="UES4" i="17"/>
  <c r="UER4" i="17"/>
  <c r="UEQ4" i="17"/>
  <c r="UEP4" i="17"/>
  <c r="UEO4" i="17"/>
  <c r="UEN4" i="17"/>
  <c r="UEM4" i="17"/>
  <c r="UEL4" i="17"/>
  <c r="UEK4" i="17"/>
  <c r="UEJ4" i="17"/>
  <c r="UEI4" i="17"/>
  <c r="UEH4" i="17"/>
  <c r="UEG4" i="17"/>
  <c r="UEF4" i="17"/>
  <c r="UEE4" i="17"/>
  <c r="UED4" i="17"/>
  <c r="UEC4" i="17"/>
  <c r="UEB4" i="17"/>
  <c r="UEA4" i="17"/>
  <c r="UDZ4" i="17"/>
  <c r="UDY4" i="17"/>
  <c r="UDX4" i="17"/>
  <c r="UDW4" i="17"/>
  <c r="UDV4" i="17"/>
  <c r="UDU4" i="17"/>
  <c r="UDT4" i="17"/>
  <c r="UDS4" i="17"/>
  <c r="UDR4" i="17"/>
  <c r="UDQ4" i="17"/>
  <c r="UDP4" i="17"/>
  <c r="UDO4" i="17"/>
  <c r="UDN4" i="17"/>
  <c r="UDM4" i="17"/>
  <c r="UDL4" i="17"/>
  <c r="UDK4" i="17"/>
  <c r="UDJ4" i="17"/>
  <c r="UDI4" i="17"/>
  <c r="UDH4" i="17"/>
  <c r="UDG4" i="17"/>
  <c r="UDF4" i="17"/>
  <c r="UDE4" i="17"/>
  <c r="UDD4" i="17"/>
  <c r="UDC4" i="17"/>
  <c r="UDB4" i="17"/>
  <c r="UDA4" i="17"/>
  <c r="UCZ4" i="17"/>
  <c r="UCY4" i="17"/>
  <c r="UCX4" i="17"/>
  <c r="UCW4" i="17"/>
  <c r="UCV4" i="17"/>
  <c r="UCU4" i="17"/>
  <c r="UCT4" i="17"/>
  <c r="UCS4" i="17"/>
  <c r="UCR4" i="17"/>
  <c r="UCQ4" i="17"/>
  <c r="UCP4" i="17"/>
  <c r="UCO4" i="17"/>
  <c r="UCN4" i="17"/>
  <c r="UCM4" i="17"/>
  <c r="UCL4" i="17"/>
  <c r="UCK4" i="17"/>
  <c r="UCJ4" i="17"/>
  <c r="UCI4" i="17"/>
  <c r="UCH4" i="17"/>
  <c r="UCG4" i="17"/>
  <c r="UCF4" i="17"/>
  <c r="UCE4" i="17"/>
  <c r="UCD4" i="17"/>
  <c r="UCC4" i="17"/>
  <c r="UCB4" i="17"/>
  <c r="UCA4" i="17"/>
  <c r="UBZ4" i="17"/>
  <c r="UBY4" i="17"/>
  <c r="UBX4" i="17"/>
  <c r="UBW4" i="17"/>
  <c r="UBV4" i="17"/>
  <c r="UBU4" i="17"/>
  <c r="UBT4" i="17"/>
  <c r="UBS4" i="17"/>
  <c r="UBR4" i="17"/>
  <c r="UBQ4" i="17"/>
  <c r="UBP4" i="17"/>
  <c r="UBO4" i="17"/>
  <c r="UBN4" i="17"/>
  <c r="UBM4" i="17"/>
  <c r="UBL4" i="17"/>
  <c r="UBK4" i="17"/>
  <c r="UBJ4" i="17"/>
  <c r="UBI4" i="17"/>
  <c r="UBH4" i="17"/>
  <c r="UBG4" i="17"/>
  <c r="UBF4" i="17"/>
  <c r="UBE4" i="17"/>
  <c r="UBD4" i="17"/>
  <c r="UBC4" i="17"/>
  <c r="UBB4" i="17"/>
  <c r="UBA4" i="17"/>
  <c r="UAZ4" i="17"/>
  <c r="UAY4" i="17"/>
  <c r="UAX4" i="17"/>
  <c r="UAW4" i="17"/>
  <c r="UAV4" i="17"/>
  <c r="UAU4" i="17"/>
  <c r="UAT4" i="17"/>
  <c r="UAS4" i="17"/>
  <c r="UAR4" i="17"/>
  <c r="UAQ4" i="17"/>
  <c r="UAP4" i="17"/>
  <c r="UAO4" i="17"/>
  <c r="UAN4" i="17"/>
  <c r="UAM4" i="17"/>
  <c r="UAL4" i="17"/>
  <c r="UAK4" i="17"/>
  <c r="UAJ4" i="17"/>
  <c r="UAI4" i="17"/>
  <c r="UAH4" i="17"/>
  <c r="UAG4" i="17"/>
  <c r="UAF4" i="17"/>
  <c r="UAE4" i="17"/>
  <c r="UAD4" i="17"/>
  <c r="UAC4" i="17"/>
  <c r="UAB4" i="17"/>
  <c r="UAA4" i="17"/>
  <c r="TZZ4" i="17"/>
  <c r="TZY4" i="17"/>
  <c r="TZX4" i="17"/>
  <c r="TZW4" i="17"/>
  <c r="TZV4" i="17"/>
  <c r="TZU4" i="17"/>
  <c r="TZT4" i="17"/>
  <c r="TZS4" i="17"/>
  <c r="TZR4" i="17"/>
  <c r="TZQ4" i="17"/>
  <c r="TZP4" i="17"/>
  <c r="TZO4" i="17"/>
  <c r="TZN4" i="17"/>
  <c r="TZM4" i="17"/>
  <c r="TZL4" i="17"/>
  <c r="TZK4" i="17"/>
  <c r="TZJ4" i="17"/>
  <c r="TZI4" i="17"/>
  <c r="TZH4" i="17"/>
  <c r="TZG4" i="17"/>
  <c r="TZF4" i="17"/>
  <c r="TZE4" i="17"/>
  <c r="TZD4" i="17"/>
  <c r="TZC4" i="17"/>
  <c r="TZB4" i="17"/>
  <c r="TZA4" i="17"/>
  <c r="TYZ4" i="17"/>
  <c r="TYY4" i="17"/>
  <c r="TYX4" i="17"/>
  <c r="TYW4" i="17"/>
  <c r="TYV4" i="17"/>
  <c r="TYU4" i="17"/>
  <c r="TYT4" i="17"/>
  <c r="TYS4" i="17"/>
  <c r="TYR4" i="17"/>
  <c r="TYQ4" i="17"/>
  <c r="TYP4" i="17"/>
  <c r="TYO4" i="17"/>
  <c r="TYN4" i="17"/>
  <c r="TYM4" i="17"/>
  <c r="TYL4" i="17"/>
  <c r="TYK4" i="17"/>
  <c r="TYJ4" i="17"/>
  <c r="TYI4" i="17"/>
  <c r="TYH4" i="17"/>
  <c r="TYG4" i="17"/>
  <c r="TYF4" i="17"/>
  <c r="TYE4" i="17"/>
  <c r="TYD4" i="17"/>
  <c r="TYC4" i="17"/>
  <c r="TYB4" i="17"/>
  <c r="TYA4" i="17"/>
  <c r="TXZ4" i="17"/>
  <c r="TXY4" i="17"/>
  <c r="TXX4" i="17"/>
  <c r="TXW4" i="17"/>
  <c r="TXV4" i="17"/>
  <c r="TXU4" i="17"/>
  <c r="TXT4" i="17"/>
  <c r="TXS4" i="17"/>
  <c r="TXR4" i="17"/>
  <c r="TXQ4" i="17"/>
  <c r="TXP4" i="17"/>
  <c r="TXO4" i="17"/>
  <c r="TXN4" i="17"/>
  <c r="TXM4" i="17"/>
  <c r="TXL4" i="17"/>
  <c r="TXK4" i="17"/>
  <c r="TXJ4" i="17"/>
  <c r="TXI4" i="17"/>
  <c r="TXH4" i="17"/>
  <c r="TXG4" i="17"/>
  <c r="TXF4" i="17"/>
  <c r="TXE4" i="17"/>
  <c r="TXD4" i="17"/>
  <c r="TXC4" i="17"/>
  <c r="TXB4" i="17"/>
  <c r="TXA4" i="17"/>
  <c r="TWZ4" i="17"/>
  <c r="TWY4" i="17"/>
  <c r="TWX4" i="17"/>
  <c r="TWW4" i="17"/>
  <c r="TWV4" i="17"/>
  <c r="TWU4" i="17"/>
  <c r="TWT4" i="17"/>
  <c r="TWS4" i="17"/>
  <c r="TWR4" i="17"/>
  <c r="TWQ4" i="17"/>
  <c r="TWP4" i="17"/>
  <c r="TWO4" i="17"/>
  <c r="TWN4" i="17"/>
  <c r="TWM4" i="17"/>
  <c r="TWL4" i="17"/>
  <c r="TWK4" i="17"/>
  <c r="TWJ4" i="17"/>
  <c r="TWI4" i="17"/>
  <c r="TWH4" i="17"/>
  <c r="TWG4" i="17"/>
  <c r="TWF4" i="17"/>
  <c r="TWE4" i="17"/>
  <c r="TWD4" i="17"/>
  <c r="TWC4" i="17"/>
  <c r="TWB4" i="17"/>
  <c r="TWA4" i="17"/>
  <c r="TVZ4" i="17"/>
  <c r="TVY4" i="17"/>
  <c r="TVX4" i="17"/>
  <c r="TVW4" i="17"/>
  <c r="TVV4" i="17"/>
  <c r="TVU4" i="17"/>
  <c r="TVT4" i="17"/>
  <c r="TVS4" i="17"/>
  <c r="TVR4" i="17"/>
  <c r="TVQ4" i="17"/>
  <c r="TVP4" i="17"/>
  <c r="TVO4" i="17"/>
  <c r="TVN4" i="17"/>
  <c r="TVM4" i="17"/>
  <c r="TVL4" i="17"/>
  <c r="TVK4" i="17"/>
  <c r="TVJ4" i="17"/>
  <c r="TVI4" i="17"/>
  <c r="TVH4" i="17"/>
  <c r="TVG4" i="17"/>
  <c r="TVF4" i="17"/>
  <c r="TVE4" i="17"/>
  <c r="TVD4" i="17"/>
  <c r="TVC4" i="17"/>
  <c r="TVB4" i="17"/>
  <c r="TVA4" i="17"/>
  <c r="TUZ4" i="17"/>
  <c r="TUY4" i="17"/>
  <c r="TUX4" i="17"/>
  <c r="TUW4" i="17"/>
  <c r="TUV4" i="17"/>
  <c r="TUU4" i="17"/>
  <c r="TUT4" i="17"/>
  <c r="TUS4" i="17"/>
  <c r="TUR4" i="17"/>
  <c r="TUQ4" i="17"/>
  <c r="TUP4" i="17"/>
  <c r="TUO4" i="17"/>
  <c r="TUN4" i="17"/>
  <c r="TUM4" i="17"/>
  <c r="TUL4" i="17"/>
  <c r="TUK4" i="17"/>
  <c r="TUJ4" i="17"/>
  <c r="TUI4" i="17"/>
  <c r="TUH4" i="17"/>
  <c r="TUG4" i="17"/>
  <c r="TUF4" i="17"/>
  <c r="TUE4" i="17"/>
  <c r="TUD4" i="17"/>
  <c r="TUC4" i="17"/>
  <c r="TUB4" i="17"/>
  <c r="TUA4" i="17"/>
  <c r="TTZ4" i="17"/>
  <c r="TTY4" i="17"/>
  <c r="TTX4" i="17"/>
  <c r="TTW4" i="17"/>
  <c r="TTV4" i="17"/>
  <c r="TTU4" i="17"/>
  <c r="TTT4" i="17"/>
  <c r="TTS4" i="17"/>
  <c r="TTR4" i="17"/>
  <c r="TTQ4" i="17"/>
  <c r="TTP4" i="17"/>
  <c r="TTO4" i="17"/>
  <c r="TTN4" i="17"/>
  <c r="TTM4" i="17"/>
  <c r="TTL4" i="17"/>
  <c r="TTK4" i="17"/>
  <c r="TTJ4" i="17"/>
  <c r="TTI4" i="17"/>
  <c r="TTH4" i="17"/>
  <c r="TTG4" i="17"/>
  <c r="TTF4" i="17"/>
  <c r="TTE4" i="17"/>
  <c r="TTD4" i="17"/>
  <c r="TTC4" i="17"/>
  <c r="TTB4" i="17"/>
  <c r="TTA4" i="17"/>
  <c r="TSZ4" i="17"/>
  <c r="TSY4" i="17"/>
  <c r="TSX4" i="17"/>
  <c r="TSW4" i="17"/>
  <c r="TSV4" i="17"/>
  <c r="TSU4" i="17"/>
  <c r="TST4" i="17"/>
  <c r="TSS4" i="17"/>
  <c r="TSR4" i="17"/>
  <c r="TSQ4" i="17"/>
  <c r="TSP4" i="17"/>
  <c r="TSO4" i="17"/>
  <c r="TSN4" i="17"/>
  <c r="TSM4" i="17"/>
  <c r="TSL4" i="17"/>
  <c r="TSK4" i="17"/>
  <c r="TSJ4" i="17"/>
  <c r="TSI4" i="17"/>
  <c r="TSH4" i="17"/>
  <c r="TSG4" i="17"/>
  <c r="TSF4" i="17"/>
  <c r="TSE4" i="17"/>
  <c r="TSD4" i="17"/>
  <c r="TSC4" i="17"/>
  <c r="TSB4" i="17"/>
  <c r="TSA4" i="17"/>
  <c r="TRZ4" i="17"/>
  <c r="TRY4" i="17"/>
  <c r="TRX4" i="17"/>
  <c r="TRW4" i="17"/>
  <c r="TRV4" i="17"/>
  <c r="TRU4" i="17"/>
  <c r="TRT4" i="17"/>
  <c r="TRS4" i="17"/>
  <c r="TRR4" i="17"/>
  <c r="TRQ4" i="17"/>
  <c r="TRP4" i="17"/>
  <c r="TRO4" i="17"/>
  <c r="TRN4" i="17"/>
  <c r="TRM4" i="17"/>
  <c r="TRL4" i="17"/>
  <c r="TRK4" i="17"/>
  <c r="TRJ4" i="17"/>
  <c r="TRI4" i="17"/>
  <c r="TRH4" i="17"/>
  <c r="TRG4" i="17"/>
  <c r="TRF4" i="17"/>
  <c r="TRE4" i="17"/>
  <c r="TRD4" i="17"/>
  <c r="TRC4" i="17"/>
  <c r="TRB4" i="17"/>
  <c r="TRA4" i="17"/>
  <c r="TQZ4" i="17"/>
  <c r="TQY4" i="17"/>
  <c r="TQX4" i="17"/>
  <c r="TQW4" i="17"/>
  <c r="TQV4" i="17"/>
  <c r="TQU4" i="17"/>
  <c r="TQT4" i="17"/>
  <c r="TQS4" i="17"/>
  <c r="TQR4" i="17"/>
  <c r="TQQ4" i="17"/>
  <c r="TQP4" i="17"/>
  <c r="TQO4" i="17"/>
  <c r="TQN4" i="17"/>
  <c r="TQM4" i="17"/>
  <c r="TQL4" i="17"/>
  <c r="TQK4" i="17"/>
  <c r="TQJ4" i="17"/>
  <c r="TQI4" i="17"/>
  <c r="TQH4" i="17"/>
  <c r="TQG4" i="17"/>
  <c r="TQF4" i="17"/>
  <c r="TQE4" i="17"/>
  <c r="TQD4" i="17"/>
  <c r="TQC4" i="17"/>
  <c r="TQB4" i="17"/>
  <c r="TQA4" i="17"/>
  <c r="TPZ4" i="17"/>
  <c r="TPY4" i="17"/>
  <c r="TPX4" i="17"/>
  <c r="TPW4" i="17"/>
  <c r="TPV4" i="17"/>
  <c r="TPU4" i="17"/>
  <c r="TPT4" i="17"/>
  <c r="TPS4" i="17"/>
  <c r="TPR4" i="17"/>
  <c r="TPQ4" i="17"/>
  <c r="TPP4" i="17"/>
  <c r="TPO4" i="17"/>
  <c r="TPN4" i="17"/>
  <c r="TPM4" i="17"/>
  <c r="TPL4" i="17"/>
  <c r="TPK4" i="17"/>
  <c r="TPJ4" i="17"/>
  <c r="TPI4" i="17"/>
  <c r="TPH4" i="17"/>
  <c r="TPG4" i="17"/>
  <c r="TPF4" i="17"/>
  <c r="TPE4" i="17"/>
  <c r="TPD4" i="17"/>
  <c r="TPC4" i="17"/>
  <c r="TPB4" i="17"/>
  <c r="TPA4" i="17"/>
  <c r="TOZ4" i="17"/>
  <c r="TOY4" i="17"/>
  <c r="TOX4" i="17"/>
  <c r="TOW4" i="17"/>
  <c r="TOV4" i="17"/>
  <c r="TOU4" i="17"/>
  <c r="TOT4" i="17"/>
  <c r="TOS4" i="17"/>
  <c r="TOR4" i="17"/>
  <c r="TOQ4" i="17"/>
  <c r="TOP4" i="17"/>
  <c r="TOO4" i="17"/>
  <c r="TON4" i="17"/>
  <c r="TOM4" i="17"/>
  <c r="TOL4" i="17"/>
  <c r="TOK4" i="17"/>
  <c r="TOJ4" i="17"/>
  <c r="TOI4" i="17"/>
  <c r="TOH4" i="17"/>
  <c r="TOG4" i="17"/>
  <c r="TOF4" i="17"/>
  <c r="TOE4" i="17"/>
  <c r="TOD4" i="17"/>
  <c r="TOC4" i="17"/>
  <c r="TOB4" i="17"/>
  <c r="TOA4" i="17"/>
  <c r="TNZ4" i="17"/>
  <c r="TNY4" i="17"/>
  <c r="TNX4" i="17"/>
  <c r="TNW4" i="17"/>
  <c r="TNV4" i="17"/>
  <c r="TNU4" i="17"/>
  <c r="TNT4" i="17"/>
  <c r="TNS4" i="17"/>
  <c r="TNR4" i="17"/>
  <c r="TNQ4" i="17"/>
  <c r="TNP4" i="17"/>
  <c r="TNO4" i="17"/>
  <c r="TNN4" i="17"/>
  <c r="TNM4" i="17"/>
  <c r="TNL4" i="17"/>
  <c r="TNK4" i="17"/>
  <c r="TNJ4" i="17"/>
  <c r="TNI4" i="17"/>
  <c r="TNH4" i="17"/>
  <c r="TNG4" i="17"/>
  <c r="TNF4" i="17"/>
  <c r="TNE4" i="17"/>
  <c r="TND4" i="17"/>
  <c r="TNC4" i="17"/>
  <c r="TNB4" i="17"/>
  <c r="TNA4" i="17"/>
  <c r="TMZ4" i="17"/>
  <c r="TMY4" i="17"/>
  <c r="TMX4" i="17"/>
  <c r="TMW4" i="17"/>
  <c r="TMV4" i="17"/>
  <c r="TMU4" i="17"/>
  <c r="TMT4" i="17"/>
  <c r="TMS4" i="17"/>
  <c r="TMR4" i="17"/>
  <c r="TMQ4" i="17"/>
  <c r="TMP4" i="17"/>
  <c r="TMO4" i="17"/>
  <c r="TMN4" i="17"/>
  <c r="TMM4" i="17"/>
  <c r="TML4" i="17"/>
  <c r="TMK4" i="17"/>
  <c r="TMJ4" i="17"/>
  <c r="TMI4" i="17"/>
  <c r="TMH4" i="17"/>
  <c r="TMG4" i="17"/>
  <c r="TMF4" i="17"/>
  <c r="TME4" i="17"/>
  <c r="TMD4" i="17"/>
  <c r="TMC4" i="17"/>
  <c r="TMB4" i="17"/>
  <c r="TMA4" i="17"/>
  <c r="TLZ4" i="17"/>
  <c r="TLY4" i="17"/>
  <c r="TLX4" i="17"/>
  <c r="TLW4" i="17"/>
  <c r="TLV4" i="17"/>
  <c r="TLU4" i="17"/>
  <c r="TLT4" i="17"/>
  <c r="TLS4" i="17"/>
  <c r="TLR4" i="17"/>
  <c r="TLQ4" i="17"/>
  <c r="TLP4" i="17"/>
  <c r="TLO4" i="17"/>
  <c r="TLN4" i="17"/>
  <c r="TLM4" i="17"/>
  <c r="TLL4" i="17"/>
  <c r="TLK4" i="17"/>
  <c r="TLJ4" i="17"/>
  <c r="TLI4" i="17"/>
  <c r="TLH4" i="17"/>
  <c r="TLG4" i="17"/>
  <c r="TLF4" i="17"/>
  <c r="TLE4" i="17"/>
  <c r="TLD4" i="17"/>
  <c r="TLC4" i="17"/>
  <c r="TLB4" i="17"/>
  <c r="TLA4" i="17"/>
  <c r="TKZ4" i="17"/>
  <c r="TKY4" i="17"/>
  <c r="TKX4" i="17"/>
  <c r="TKW4" i="17"/>
  <c r="TKV4" i="17"/>
  <c r="TKU4" i="17"/>
  <c r="TKT4" i="17"/>
  <c r="TKS4" i="17"/>
  <c r="TKR4" i="17"/>
  <c r="TKQ4" i="17"/>
  <c r="TKP4" i="17"/>
  <c r="TKO4" i="17"/>
  <c r="TKN4" i="17"/>
  <c r="TKM4" i="17"/>
  <c r="TKL4" i="17"/>
  <c r="TKK4" i="17"/>
  <c r="TKJ4" i="17"/>
  <c r="TKI4" i="17"/>
  <c r="TKH4" i="17"/>
  <c r="TKG4" i="17"/>
  <c r="TKF4" i="17"/>
  <c r="TKE4" i="17"/>
  <c r="TKD4" i="17"/>
  <c r="TKC4" i="17"/>
  <c r="TKB4" i="17"/>
  <c r="TKA4" i="17"/>
  <c r="TJZ4" i="17"/>
  <c r="TJY4" i="17"/>
  <c r="TJX4" i="17"/>
  <c r="TJW4" i="17"/>
  <c r="TJV4" i="17"/>
  <c r="TJU4" i="17"/>
  <c r="TJT4" i="17"/>
  <c r="TJS4" i="17"/>
  <c r="TJR4" i="17"/>
  <c r="TJQ4" i="17"/>
  <c r="TJP4" i="17"/>
  <c r="TJO4" i="17"/>
  <c r="TJN4" i="17"/>
  <c r="TJM4" i="17"/>
  <c r="TJL4" i="17"/>
  <c r="TJK4" i="17"/>
  <c r="TJJ4" i="17"/>
  <c r="TJI4" i="17"/>
  <c r="TJH4" i="17"/>
  <c r="TJG4" i="17"/>
  <c r="TJF4" i="17"/>
  <c r="TJE4" i="17"/>
  <c r="TJD4" i="17"/>
  <c r="TJC4" i="17"/>
  <c r="TJB4" i="17"/>
  <c r="TJA4" i="17"/>
  <c r="TIZ4" i="17"/>
  <c r="TIY4" i="17"/>
  <c r="TIX4" i="17"/>
  <c r="TIW4" i="17"/>
  <c r="TIV4" i="17"/>
  <c r="TIU4" i="17"/>
  <c r="TIT4" i="17"/>
  <c r="TIS4" i="17"/>
  <c r="TIR4" i="17"/>
  <c r="TIQ4" i="17"/>
  <c r="TIP4" i="17"/>
  <c r="TIO4" i="17"/>
  <c r="TIN4" i="17"/>
  <c r="TIM4" i="17"/>
  <c r="TIL4" i="17"/>
  <c r="TIK4" i="17"/>
  <c r="TIJ4" i="17"/>
  <c r="TII4" i="17"/>
  <c r="TIH4" i="17"/>
  <c r="TIG4" i="17"/>
  <c r="TIF4" i="17"/>
  <c r="TIE4" i="17"/>
  <c r="TID4" i="17"/>
  <c r="TIC4" i="17"/>
  <c r="TIB4" i="17"/>
  <c r="TIA4" i="17"/>
  <c r="THZ4" i="17"/>
  <c r="THY4" i="17"/>
  <c r="THX4" i="17"/>
  <c r="THW4" i="17"/>
  <c r="THV4" i="17"/>
  <c r="THU4" i="17"/>
  <c r="THT4" i="17"/>
  <c r="THS4" i="17"/>
  <c r="THR4" i="17"/>
  <c r="THQ4" i="17"/>
  <c r="THP4" i="17"/>
  <c r="THO4" i="17"/>
  <c r="THN4" i="17"/>
  <c r="THM4" i="17"/>
  <c r="THL4" i="17"/>
  <c r="THK4" i="17"/>
  <c r="THJ4" i="17"/>
  <c r="THI4" i="17"/>
  <c r="THH4" i="17"/>
  <c r="THG4" i="17"/>
  <c r="THF4" i="17"/>
  <c r="THE4" i="17"/>
  <c r="THD4" i="17"/>
  <c r="THC4" i="17"/>
  <c r="THB4" i="17"/>
  <c r="THA4" i="17"/>
  <c r="TGZ4" i="17"/>
  <c r="TGY4" i="17"/>
  <c r="TGX4" i="17"/>
  <c r="TGW4" i="17"/>
  <c r="TGV4" i="17"/>
  <c r="TGU4" i="17"/>
  <c r="TGT4" i="17"/>
  <c r="TGS4" i="17"/>
  <c r="TGR4" i="17"/>
  <c r="TGQ4" i="17"/>
  <c r="TGP4" i="17"/>
  <c r="TGO4" i="17"/>
  <c r="TGN4" i="17"/>
  <c r="TGM4" i="17"/>
  <c r="TGL4" i="17"/>
  <c r="TGK4" i="17"/>
  <c r="TGJ4" i="17"/>
  <c r="TGI4" i="17"/>
  <c r="TGH4" i="17"/>
  <c r="TGG4" i="17"/>
  <c r="TGF4" i="17"/>
  <c r="TGE4" i="17"/>
  <c r="TGD4" i="17"/>
  <c r="TGC4" i="17"/>
  <c r="TGB4" i="17"/>
  <c r="TGA4" i="17"/>
  <c r="TFZ4" i="17"/>
  <c r="TFY4" i="17"/>
  <c r="TFX4" i="17"/>
  <c r="TFW4" i="17"/>
  <c r="TFV4" i="17"/>
  <c r="TFU4" i="17"/>
  <c r="TFT4" i="17"/>
  <c r="TFS4" i="17"/>
  <c r="TFR4" i="17"/>
  <c r="TFQ4" i="17"/>
  <c r="TFP4" i="17"/>
  <c r="TFO4" i="17"/>
  <c r="TFN4" i="17"/>
  <c r="TFM4" i="17"/>
  <c r="TFL4" i="17"/>
  <c r="TFK4" i="17"/>
  <c r="TFJ4" i="17"/>
  <c r="TFI4" i="17"/>
  <c r="TFH4" i="17"/>
  <c r="TFG4" i="17"/>
  <c r="TFF4" i="17"/>
  <c r="TFE4" i="17"/>
  <c r="TFD4" i="17"/>
  <c r="TFC4" i="17"/>
  <c r="TFB4" i="17"/>
  <c r="TFA4" i="17"/>
  <c r="TEZ4" i="17"/>
  <c r="TEY4" i="17"/>
  <c r="TEX4" i="17"/>
  <c r="TEW4" i="17"/>
  <c r="TEV4" i="17"/>
  <c r="TEU4" i="17"/>
  <c r="TET4" i="17"/>
  <c r="TES4" i="17"/>
  <c r="TER4" i="17"/>
  <c r="TEQ4" i="17"/>
  <c r="TEP4" i="17"/>
  <c r="TEO4" i="17"/>
  <c r="TEN4" i="17"/>
  <c r="TEM4" i="17"/>
  <c r="TEL4" i="17"/>
  <c r="TEK4" i="17"/>
  <c r="TEJ4" i="17"/>
  <c r="TEI4" i="17"/>
  <c r="TEH4" i="17"/>
  <c r="TEG4" i="17"/>
  <c r="TEF4" i="17"/>
  <c r="TEE4" i="17"/>
  <c r="TED4" i="17"/>
  <c r="TEC4" i="17"/>
  <c r="TEB4" i="17"/>
  <c r="TEA4" i="17"/>
  <c r="TDZ4" i="17"/>
  <c r="TDY4" i="17"/>
  <c r="TDX4" i="17"/>
  <c r="TDW4" i="17"/>
  <c r="TDV4" i="17"/>
  <c r="TDU4" i="17"/>
  <c r="TDT4" i="17"/>
  <c r="TDS4" i="17"/>
  <c r="TDR4" i="17"/>
  <c r="TDQ4" i="17"/>
  <c r="TDP4" i="17"/>
  <c r="TDO4" i="17"/>
  <c r="TDN4" i="17"/>
  <c r="TDM4" i="17"/>
  <c r="TDL4" i="17"/>
  <c r="TDK4" i="17"/>
  <c r="TDJ4" i="17"/>
  <c r="TDI4" i="17"/>
  <c r="TDH4" i="17"/>
  <c r="TDG4" i="17"/>
  <c r="TDF4" i="17"/>
  <c r="TDE4" i="17"/>
  <c r="TDD4" i="17"/>
  <c r="TDC4" i="17"/>
  <c r="TDB4" i="17"/>
  <c r="TDA4" i="17"/>
  <c r="TCZ4" i="17"/>
  <c r="TCY4" i="17"/>
  <c r="TCX4" i="17"/>
  <c r="TCW4" i="17"/>
  <c r="TCV4" i="17"/>
  <c r="TCU4" i="17"/>
  <c r="TCT4" i="17"/>
  <c r="TCS4" i="17"/>
  <c r="TCR4" i="17"/>
  <c r="TCQ4" i="17"/>
  <c r="TCP4" i="17"/>
  <c r="TCO4" i="17"/>
  <c r="TCN4" i="17"/>
  <c r="TCM4" i="17"/>
  <c r="TCL4" i="17"/>
  <c r="TCK4" i="17"/>
  <c r="TCJ4" i="17"/>
  <c r="TCI4" i="17"/>
  <c r="TCH4" i="17"/>
  <c r="TCG4" i="17"/>
  <c r="TCF4" i="17"/>
  <c r="TCE4" i="17"/>
  <c r="TCD4" i="17"/>
  <c r="TCC4" i="17"/>
  <c r="TCB4" i="17"/>
  <c r="TCA4" i="17"/>
  <c r="TBZ4" i="17"/>
  <c r="TBY4" i="17"/>
  <c r="TBX4" i="17"/>
  <c r="TBW4" i="17"/>
  <c r="TBV4" i="17"/>
  <c r="TBU4" i="17"/>
  <c r="TBT4" i="17"/>
  <c r="TBS4" i="17"/>
  <c r="TBR4" i="17"/>
  <c r="TBQ4" i="17"/>
  <c r="TBP4" i="17"/>
  <c r="TBO4" i="17"/>
  <c r="TBN4" i="17"/>
  <c r="TBM4" i="17"/>
  <c r="TBL4" i="17"/>
  <c r="TBK4" i="17"/>
  <c r="TBJ4" i="17"/>
  <c r="TBI4" i="17"/>
  <c r="TBH4" i="17"/>
  <c r="TBG4" i="17"/>
  <c r="TBF4" i="17"/>
  <c r="TBE4" i="17"/>
  <c r="TBD4" i="17"/>
  <c r="TBC4" i="17"/>
  <c r="TBB4" i="17"/>
  <c r="TBA4" i="17"/>
  <c r="TAZ4" i="17"/>
  <c r="TAY4" i="17"/>
  <c r="TAX4" i="17"/>
  <c r="TAW4" i="17"/>
  <c r="TAV4" i="17"/>
  <c r="TAU4" i="17"/>
  <c r="TAT4" i="17"/>
  <c r="TAS4" i="17"/>
  <c r="TAR4" i="17"/>
  <c r="TAQ4" i="17"/>
  <c r="TAP4" i="17"/>
  <c r="TAO4" i="17"/>
  <c r="TAN4" i="17"/>
  <c r="TAM4" i="17"/>
  <c r="TAL4" i="17"/>
  <c r="TAK4" i="17"/>
  <c r="TAJ4" i="17"/>
  <c r="TAI4" i="17"/>
  <c r="TAH4" i="17"/>
  <c r="TAG4" i="17"/>
  <c r="TAF4" i="17"/>
  <c r="TAE4" i="17"/>
  <c r="TAD4" i="17"/>
  <c r="TAC4" i="17"/>
  <c r="TAB4" i="17"/>
  <c r="TAA4" i="17"/>
  <c r="SZZ4" i="17"/>
  <c r="SZY4" i="17"/>
  <c r="SZX4" i="17"/>
  <c r="SZW4" i="17"/>
  <c r="SZV4" i="17"/>
  <c r="SZU4" i="17"/>
  <c r="SZT4" i="17"/>
  <c r="SZS4" i="17"/>
  <c r="SZR4" i="17"/>
  <c r="SZQ4" i="17"/>
  <c r="SZP4" i="17"/>
  <c r="SZO4" i="17"/>
  <c r="SZN4" i="17"/>
  <c r="SZM4" i="17"/>
  <c r="SZL4" i="17"/>
  <c r="SZK4" i="17"/>
  <c r="SZJ4" i="17"/>
  <c r="SZI4" i="17"/>
  <c r="SZH4" i="17"/>
  <c r="SZG4" i="17"/>
  <c r="SZF4" i="17"/>
  <c r="SZE4" i="17"/>
  <c r="SZD4" i="17"/>
  <c r="SZC4" i="17"/>
  <c r="SZB4" i="17"/>
  <c r="SZA4" i="17"/>
  <c r="SYZ4" i="17"/>
  <c r="SYY4" i="17"/>
  <c r="SYX4" i="17"/>
  <c r="SYW4" i="17"/>
  <c r="SYV4" i="17"/>
  <c r="SYU4" i="17"/>
  <c r="SYT4" i="17"/>
  <c r="SYS4" i="17"/>
  <c r="SYR4" i="17"/>
  <c r="SYQ4" i="17"/>
  <c r="SYP4" i="17"/>
  <c r="SYO4" i="17"/>
  <c r="SYN4" i="17"/>
  <c r="SYM4" i="17"/>
  <c r="SYL4" i="17"/>
  <c r="SYK4" i="17"/>
  <c r="SYJ4" i="17"/>
  <c r="SYI4" i="17"/>
  <c r="SYH4" i="17"/>
  <c r="SYG4" i="17"/>
  <c r="SYF4" i="17"/>
  <c r="SYE4" i="17"/>
  <c r="SYD4" i="17"/>
  <c r="SYC4" i="17"/>
  <c r="SYB4" i="17"/>
  <c r="SYA4" i="17"/>
  <c r="SXZ4" i="17"/>
  <c r="SXY4" i="17"/>
  <c r="SXX4" i="17"/>
  <c r="SXW4" i="17"/>
  <c r="SXV4" i="17"/>
  <c r="SXU4" i="17"/>
  <c r="SXT4" i="17"/>
  <c r="SXS4" i="17"/>
  <c r="SXR4" i="17"/>
  <c r="SXQ4" i="17"/>
  <c r="SXP4" i="17"/>
  <c r="SXO4" i="17"/>
  <c r="SXN4" i="17"/>
  <c r="SXM4" i="17"/>
  <c r="SXL4" i="17"/>
  <c r="SXK4" i="17"/>
  <c r="SXJ4" i="17"/>
  <c r="SXI4" i="17"/>
  <c r="SXH4" i="17"/>
  <c r="SXG4" i="17"/>
  <c r="SXF4" i="17"/>
  <c r="SXE4" i="17"/>
  <c r="SXD4" i="17"/>
  <c r="SXC4" i="17"/>
  <c r="SXB4" i="17"/>
  <c r="SXA4" i="17"/>
  <c r="SWZ4" i="17"/>
  <c r="SWY4" i="17"/>
  <c r="SWX4" i="17"/>
  <c r="SWW4" i="17"/>
  <c r="SWV4" i="17"/>
  <c r="SWU4" i="17"/>
  <c r="SWT4" i="17"/>
  <c r="SWS4" i="17"/>
  <c r="SWR4" i="17"/>
  <c r="SWQ4" i="17"/>
  <c r="SWP4" i="17"/>
  <c r="SWO4" i="17"/>
  <c r="SWN4" i="17"/>
  <c r="SWM4" i="17"/>
  <c r="SWL4" i="17"/>
  <c r="SWK4" i="17"/>
  <c r="SWJ4" i="17"/>
  <c r="SWI4" i="17"/>
  <c r="SWH4" i="17"/>
  <c r="SWG4" i="17"/>
  <c r="SWF4" i="17"/>
  <c r="SWE4" i="17"/>
  <c r="SWD4" i="17"/>
  <c r="SWC4" i="17"/>
  <c r="SWB4" i="17"/>
  <c r="SWA4" i="17"/>
  <c r="SVZ4" i="17"/>
  <c r="SVY4" i="17"/>
  <c r="SVX4" i="17"/>
  <c r="SVW4" i="17"/>
  <c r="SVV4" i="17"/>
  <c r="SVU4" i="17"/>
  <c r="SVT4" i="17"/>
  <c r="SVS4" i="17"/>
  <c r="SVR4" i="17"/>
  <c r="SVQ4" i="17"/>
  <c r="SVP4" i="17"/>
  <c r="SVO4" i="17"/>
  <c r="SVN4" i="17"/>
  <c r="SVM4" i="17"/>
  <c r="SVL4" i="17"/>
  <c r="SVK4" i="17"/>
  <c r="SVJ4" i="17"/>
  <c r="SVI4" i="17"/>
  <c r="SVH4" i="17"/>
  <c r="SVG4" i="17"/>
  <c r="SVF4" i="17"/>
  <c r="SVE4" i="17"/>
  <c r="SVD4" i="17"/>
  <c r="SVC4" i="17"/>
  <c r="SVB4" i="17"/>
  <c r="SVA4" i="17"/>
  <c r="SUZ4" i="17"/>
  <c r="SUY4" i="17"/>
  <c r="SUX4" i="17"/>
  <c r="SUW4" i="17"/>
  <c r="SUV4" i="17"/>
  <c r="SUU4" i="17"/>
  <c r="SUT4" i="17"/>
  <c r="SUS4" i="17"/>
  <c r="SUR4" i="17"/>
  <c r="SUQ4" i="17"/>
  <c r="SUP4" i="17"/>
  <c r="SUO4" i="17"/>
  <c r="SUN4" i="17"/>
  <c r="SUM4" i="17"/>
  <c r="SUL4" i="17"/>
  <c r="SUK4" i="17"/>
  <c r="SUJ4" i="17"/>
  <c r="SUI4" i="17"/>
  <c r="SUH4" i="17"/>
  <c r="SUG4" i="17"/>
  <c r="SUF4" i="17"/>
  <c r="SUE4" i="17"/>
  <c r="SUD4" i="17"/>
  <c r="SUC4" i="17"/>
  <c r="SUB4" i="17"/>
  <c r="SUA4" i="17"/>
  <c r="STZ4" i="17"/>
  <c r="STY4" i="17"/>
  <c r="STX4" i="17"/>
  <c r="STW4" i="17"/>
  <c r="STV4" i="17"/>
  <c r="STU4" i="17"/>
  <c r="STT4" i="17"/>
  <c r="STS4" i="17"/>
  <c r="STR4" i="17"/>
  <c r="STQ4" i="17"/>
  <c r="STP4" i="17"/>
  <c r="STO4" i="17"/>
  <c r="STN4" i="17"/>
  <c r="STM4" i="17"/>
  <c r="STL4" i="17"/>
  <c r="STK4" i="17"/>
  <c r="STJ4" i="17"/>
  <c r="STI4" i="17"/>
  <c r="STH4" i="17"/>
  <c r="STG4" i="17"/>
  <c r="STF4" i="17"/>
  <c r="STE4" i="17"/>
  <c r="STD4" i="17"/>
  <c r="STC4" i="17"/>
  <c r="STB4" i="17"/>
  <c r="STA4" i="17"/>
  <c r="SSZ4" i="17"/>
  <c r="SSY4" i="17"/>
  <c r="SSX4" i="17"/>
  <c r="SSW4" i="17"/>
  <c r="SSV4" i="17"/>
  <c r="SSU4" i="17"/>
  <c r="SST4" i="17"/>
  <c r="SSS4" i="17"/>
  <c r="SSR4" i="17"/>
  <c r="SSQ4" i="17"/>
  <c r="SSP4" i="17"/>
  <c r="SSO4" i="17"/>
  <c r="SSN4" i="17"/>
  <c r="SSM4" i="17"/>
  <c r="SSL4" i="17"/>
  <c r="SSK4" i="17"/>
  <c r="SSJ4" i="17"/>
  <c r="SSI4" i="17"/>
  <c r="SSH4" i="17"/>
  <c r="SSG4" i="17"/>
  <c r="SSF4" i="17"/>
  <c r="SSE4" i="17"/>
  <c r="SSD4" i="17"/>
  <c r="SSC4" i="17"/>
  <c r="SSB4" i="17"/>
  <c r="SSA4" i="17"/>
  <c r="SRZ4" i="17"/>
  <c r="SRY4" i="17"/>
  <c r="SRX4" i="17"/>
  <c r="SRW4" i="17"/>
  <c r="SRV4" i="17"/>
  <c r="SRU4" i="17"/>
  <c r="SRT4" i="17"/>
  <c r="SRS4" i="17"/>
  <c r="SRR4" i="17"/>
  <c r="SRQ4" i="17"/>
  <c r="SRP4" i="17"/>
  <c r="SRO4" i="17"/>
  <c r="SRN4" i="17"/>
  <c r="SRM4" i="17"/>
  <c r="SRL4" i="17"/>
  <c r="SRK4" i="17"/>
  <c r="SRJ4" i="17"/>
  <c r="SRI4" i="17"/>
  <c r="SRH4" i="17"/>
  <c r="SRG4" i="17"/>
  <c r="SRF4" i="17"/>
  <c r="SRE4" i="17"/>
  <c r="SRD4" i="17"/>
  <c r="SRC4" i="17"/>
  <c r="SRB4" i="17"/>
  <c r="SRA4" i="17"/>
  <c r="SQZ4" i="17"/>
  <c r="SQY4" i="17"/>
  <c r="SQX4" i="17"/>
  <c r="SQW4" i="17"/>
  <c r="SQV4" i="17"/>
  <c r="SQU4" i="17"/>
  <c r="SQT4" i="17"/>
  <c r="SQS4" i="17"/>
  <c r="SQR4" i="17"/>
  <c r="SQQ4" i="17"/>
  <c r="SQP4" i="17"/>
  <c r="SQO4" i="17"/>
  <c r="SQN4" i="17"/>
  <c r="SQM4" i="17"/>
  <c r="SQL4" i="17"/>
  <c r="SQK4" i="17"/>
  <c r="SQJ4" i="17"/>
  <c r="SQI4" i="17"/>
  <c r="SQH4" i="17"/>
  <c r="SQG4" i="17"/>
  <c r="SQF4" i="17"/>
  <c r="SQE4" i="17"/>
  <c r="SQD4" i="17"/>
  <c r="SQC4" i="17"/>
  <c r="SQB4" i="17"/>
  <c r="SQA4" i="17"/>
  <c r="SPZ4" i="17"/>
  <c r="SPY4" i="17"/>
  <c r="SPX4" i="17"/>
  <c r="SPW4" i="17"/>
  <c r="SPV4" i="17"/>
  <c r="SPU4" i="17"/>
  <c r="SPT4" i="17"/>
  <c r="SPS4" i="17"/>
  <c r="SPR4" i="17"/>
  <c r="SPQ4" i="17"/>
  <c r="SPP4" i="17"/>
  <c r="SPO4" i="17"/>
  <c r="SPN4" i="17"/>
  <c r="SPM4" i="17"/>
  <c r="SPL4" i="17"/>
  <c r="SPK4" i="17"/>
  <c r="SPJ4" i="17"/>
  <c r="SPI4" i="17"/>
  <c r="SPH4" i="17"/>
  <c r="SPG4" i="17"/>
  <c r="SPF4" i="17"/>
  <c r="SPE4" i="17"/>
  <c r="SPD4" i="17"/>
  <c r="SPC4" i="17"/>
  <c r="SPB4" i="17"/>
  <c r="SPA4" i="17"/>
  <c r="SOZ4" i="17"/>
  <c r="SOY4" i="17"/>
  <c r="SOX4" i="17"/>
  <c r="SOW4" i="17"/>
  <c r="SOV4" i="17"/>
  <c r="SOU4" i="17"/>
  <c r="SOT4" i="17"/>
  <c r="SOS4" i="17"/>
  <c r="SOR4" i="17"/>
  <c r="SOQ4" i="17"/>
  <c r="SOP4" i="17"/>
  <c r="SOO4" i="17"/>
  <c r="SON4" i="17"/>
  <c r="SOM4" i="17"/>
  <c r="SOL4" i="17"/>
  <c r="SOK4" i="17"/>
  <c r="SOJ4" i="17"/>
  <c r="SOI4" i="17"/>
  <c r="SOH4" i="17"/>
  <c r="SOG4" i="17"/>
  <c r="SOF4" i="17"/>
  <c r="SOE4" i="17"/>
  <c r="SOD4" i="17"/>
  <c r="SOC4" i="17"/>
  <c r="SOB4" i="17"/>
  <c r="SOA4" i="17"/>
  <c r="SNZ4" i="17"/>
  <c r="SNY4" i="17"/>
  <c r="SNX4" i="17"/>
  <c r="SNW4" i="17"/>
  <c r="SNV4" i="17"/>
  <c r="SNU4" i="17"/>
  <c r="SNT4" i="17"/>
  <c r="SNS4" i="17"/>
  <c r="SNR4" i="17"/>
  <c r="SNQ4" i="17"/>
  <c r="SNP4" i="17"/>
  <c r="SNO4" i="17"/>
  <c r="SNN4" i="17"/>
  <c r="SNM4" i="17"/>
  <c r="SNL4" i="17"/>
  <c r="SNK4" i="17"/>
  <c r="SNJ4" i="17"/>
  <c r="SNI4" i="17"/>
  <c r="SNH4" i="17"/>
  <c r="SNG4" i="17"/>
  <c r="SNF4" i="17"/>
  <c r="SNE4" i="17"/>
  <c r="SND4" i="17"/>
  <c r="SNC4" i="17"/>
  <c r="SNB4" i="17"/>
  <c r="SNA4" i="17"/>
  <c r="SMZ4" i="17"/>
  <c r="SMY4" i="17"/>
  <c r="SMX4" i="17"/>
  <c r="SMW4" i="17"/>
  <c r="SMV4" i="17"/>
  <c r="SMU4" i="17"/>
  <c r="SMT4" i="17"/>
  <c r="SMS4" i="17"/>
  <c r="SMR4" i="17"/>
  <c r="SMQ4" i="17"/>
  <c r="SMP4" i="17"/>
  <c r="SMO4" i="17"/>
  <c r="SMN4" i="17"/>
  <c r="SMM4" i="17"/>
  <c r="SML4" i="17"/>
  <c r="SMK4" i="17"/>
  <c r="SMJ4" i="17"/>
  <c r="SMI4" i="17"/>
  <c r="SMH4" i="17"/>
  <c r="SMG4" i="17"/>
  <c r="SMF4" i="17"/>
  <c r="SME4" i="17"/>
  <c r="SMD4" i="17"/>
  <c r="SMC4" i="17"/>
  <c r="SMB4" i="17"/>
  <c r="SMA4" i="17"/>
  <c r="SLZ4" i="17"/>
  <c r="SLY4" i="17"/>
  <c r="SLX4" i="17"/>
  <c r="SLW4" i="17"/>
  <c r="SLV4" i="17"/>
  <c r="SLU4" i="17"/>
  <c r="SLT4" i="17"/>
  <c r="SLS4" i="17"/>
  <c r="SLR4" i="17"/>
  <c r="SLQ4" i="17"/>
  <c r="SLP4" i="17"/>
  <c r="SLO4" i="17"/>
  <c r="SLN4" i="17"/>
  <c r="SLM4" i="17"/>
  <c r="SLL4" i="17"/>
  <c r="SLK4" i="17"/>
  <c r="SLJ4" i="17"/>
  <c r="SLI4" i="17"/>
  <c r="SLH4" i="17"/>
  <c r="SLG4" i="17"/>
  <c r="SLF4" i="17"/>
  <c r="SLE4" i="17"/>
  <c r="SLD4" i="17"/>
  <c r="SLC4" i="17"/>
  <c r="SLB4" i="17"/>
  <c r="SLA4" i="17"/>
  <c r="SKZ4" i="17"/>
  <c r="SKY4" i="17"/>
  <c r="SKX4" i="17"/>
  <c r="SKW4" i="17"/>
  <c r="SKV4" i="17"/>
  <c r="SKU4" i="17"/>
  <c r="SKT4" i="17"/>
  <c r="SKS4" i="17"/>
  <c r="SKR4" i="17"/>
  <c r="SKQ4" i="17"/>
  <c r="SKP4" i="17"/>
  <c r="SKO4" i="17"/>
  <c r="SKN4" i="17"/>
  <c r="SKM4" i="17"/>
  <c r="SKL4" i="17"/>
  <c r="SKK4" i="17"/>
  <c r="SKJ4" i="17"/>
  <c r="SKI4" i="17"/>
  <c r="SKH4" i="17"/>
  <c r="SKG4" i="17"/>
  <c r="SKF4" i="17"/>
  <c r="SKE4" i="17"/>
  <c r="SKD4" i="17"/>
  <c r="SKC4" i="17"/>
  <c r="SKB4" i="17"/>
  <c r="SKA4" i="17"/>
  <c r="SJZ4" i="17"/>
  <c r="SJY4" i="17"/>
  <c r="SJX4" i="17"/>
  <c r="SJW4" i="17"/>
  <c r="SJV4" i="17"/>
  <c r="SJU4" i="17"/>
  <c r="SJT4" i="17"/>
  <c r="SJS4" i="17"/>
  <c r="SJR4" i="17"/>
  <c r="SJQ4" i="17"/>
  <c r="SJP4" i="17"/>
  <c r="SJO4" i="17"/>
  <c r="SJN4" i="17"/>
  <c r="SJM4" i="17"/>
  <c r="SJL4" i="17"/>
  <c r="SJK4" i="17"/>
  <c r="SJJ4" i="17"/>
  <c r="SJI4" i="17"/>
  <c r="SJH4" i="17"/>
  <c r="SJG4" i="17"/>
  <c r="SJF4" i="17"/>
  <c r="SJE4" i="17"/>
  <c r="SJD4" i="17"/>
  <c r="SJC4" i="17"/>
  <c r="SJB4" i="17"/>
  <c r="SJA4" i="17"/>
  <c r="SIZ4" i="17"/>
  <c r="SIY4" i="17"/>
  <c r="SIX4" i="17"/>
  <c r="SIW4" i="17"/>
  <c r="SIV4" i="17"/>
  <c r="SIU4" i="17"/>
  <c r="SIT4" i="17"/>
  <c r="SIS4" i="17"/>
  <c r="SIR4" i="17"/>
  <c r="SIQ4" i="17"/>
  <c r="SIP4" i="17"/>
  <c r="SIO4" i="17"/>
  <c r="SIN4" i="17"/>
  <c r="SIM4" i="17"/>
  <c r="SIL4" i="17"/>
  <c r="SIK4" i="17"/>
  <c r="SIJ4" i="17"/>
  <c r="SII4" i="17"/>
  <c r="SIH4" i="17"/>
  <c r="SIG4" i="17"/>
  <c r="SIF4" i="17"/>
  <c r="SIE4" i="17"/>
  <c r="SID4" i="17"/>
  <c r="SIC4" i="17"/>
  <c r="SIB4" i="17"/>
  <c r="SIA4" i="17"/>
  <c r="SHZ4" i="17"/>
  <c r="SHY4" i="17"/>
  <c r="SHX4" i="17"/>
  <c r="SHW4" i="17"/>
  <c r="SHV4" i="17"/>
  <c r="SHU4" i="17"/>
  <c r="SHT4" i="17"/>
  <c r="SHS4" i="17"/>
  <c r="SHR4" i="17"/>
  <c r="SHQ4" i="17"/>
  <c r="SHP4" i="17"/>
  <c r="SHO4" i="17"/>
  <c r="SHN4" i="17"/>
  <c r="SHM4" i="17"/>
  <c r="SHL4" i="17"/>
  <c r="SHK4" i="17"/>
  <c r="SHJ4" i="17"/>
  <c r="SHI4" i="17"/>
  <c r="SHH4" i="17"/>
  <c r="SHG4" i="17"/>
  <c r="SHF4" i="17"/>
  <c r="SHE4" i="17"/>
  <c r="SHD4" i="17"/>
  <c r="SHC4" i="17"/>
  <c r="SHB4" i="17"/>
  <c r="SHA4" i="17"/>
  <c r="SGZ4" i="17"/>
  <c r="SGY4" i="17"/>
  <c r="SGX4" i="17"/>
  <c r="SGW4" i="17"/>
  <c r="SGV4" i="17"/>
  <c r="SGU4" i="17"/>
  <c r="SGT4" i="17"/>
  <c r="SGS4" i="17"/>
  <c r="SGR4" i="17"/>
  <c r="SGQ4" i="17"/>
  <c r="SGP4" i="17"/>
  <c r="SGO4" i="17"/>
  <c r="SGN4" i="17"/>
  <c r="SGM4" i="17"/>
  <c r="SGL4" i="17"/>
  <c r="SGK4" i="17"/>
  <c r="SGJ4" i="17"/>
  <c r="SGI4" i="17"/>
  <c r="SGH4" i="17"/>
  <c r="SGG4" i="17"/>
  <c r="SGF4" i="17"/>
  <c r="SGE4" i="17"/>
  <c r="SGD4" i="17"/>
  <c r="SGC4" i="17"/>
  <c r="SGB4" i="17"/>
  <c r="SGA4" i="17"/>
  <c r="SFZ4" i="17"/>
  <c r="SFY4" i="17"/>
  <c r="SFX4" i="17"/>
  <c r="SFW4" i="17"/>
  <c r="SFV4" i="17"/>
  <c r="SFU4" i="17"/>
  <c r="SFT4" i="17"/>
  <c r="SFS4" i="17"/>
  <c r="SFR4" i="17"/>
  <c r="SFQ4" i="17"/>
  <c r="SFP4" i="17"/>
  <c r="SFO4" i="17"/>
  <c r="SFN4" i="17"/>
  <c r="SFM4" i="17"/>
  <c r="SFL4" i="17"/>
  <c r="SFK4" i="17"/>
  <c r="SFJ4" i="17"/>
  <c r="SFI4" i="17"/>
  <c r="SFH4" i="17"/>
  <c r="SFG4" i="17"/>
  <c r="SFF4" i="17"/>
  <c r="SFE4" i="17"/>
  <c r="SFD4" i="17"/>
  <c r="SFC4" i="17"/>
  <c r="SFB4" i="17"/>
  <c r="SFA4" i="17"/>
  <c r="SEZ4" i="17"/>
  <c r="SEY4" i="17"/>
  <c r="SEX4" i="17"/>
  <c r="SEW4" i="17"/>
  <c r="SEV4" i="17"/>
  <c r="SEU4" i="17"/>
  <c r="SET4" i="17"/>
  <c r="SES4" i="17"/>
  <c r="SER4" i="17"/>
  <c r="SEQ4" i="17"/>
  <c r="SEP4" i="17"/>
  <c r="SEO4" i="17"/>
  <c r="SEN4" i="17"/>
  <c r="SEM4" i="17"/>
  <c r="SEL4" i="17"/>
  <c r="SEK4" i="17"/>
  <c r="SEJ4" i="17"/>
  <c r="SEI4" i="17"/>
  <c r="SEH4" i="17"/>
  <c r="SEG4" i="17"/>
  <c r="SEF4" i="17"/>
  <c r="SEE4" i="17"/>
  <c r="SED4" i="17"/>
  <c r="SEC4" i="17"/>
  <c r="SEB4" i="17"/>
  <c r="SEA4" i="17"/>
  <c r="SDZ4" i="17"/>
  <c r="SDY4" i="17"/>
  <c r="SDX4" i="17"/>
  <c r="SDW4" i="17"/>
  <c r="SDV4" i="17"/>
  <c r="SDU4" i="17"/>
  <c r="SDT4" i="17"/>
  <c r="SDS4" i="17"/>
  <c r="SDR4" i="17"/>
  <c r="SDQ4" i="17"/>
  <c r="SDP4" i="17"/>
  <c r="SDO4" i="17"/>
  <c r="SDN4" i="17"/>
  <c r="SDM4" i="17"/>
  <c r="SDL4" i="17"/>
  <c r="SDK4" i="17"/>
  <c r="SDJ4" i="17"/>
  <c r="SDI4" i="17"/>
  <c r="SDH4" i="17"/>
  <c r="SDG4" i="17"/>
  <c r="SDF4" i="17"/>
  <c r="SDE4" i="17"/>
  <c r="SDD4" i="17"/>
  <c r="SDC4" i="17"/>
  <c r="SDB4" i="17"/>
  <c r="SDA4" i="17"/>
  <c r="SCZ4" i="17"/>
  <c r="SCY4" i="17"/>
  <c r="SCX4" i="17"/>
  <c r="SCW4" i="17"/>
  <c r="SCV4" i="17"/>
  <c r="SCU4" i="17"/>
  <c r="SCT4" i="17"/>
  <c r="SCS4" i="17"/>
  <c r="SCR4" i="17"/>
  <c r="SCQ4" i="17"/>
  <c r="SCP4" i="17"/>
  <c r="SCO4" i="17"/>
  <c r="SCN4" i="17"/>
  <c r="SCM4" i="17"/>
  <c r="SCL4" i="17"/>
  <c r="SCK4" i="17"/>
  <c r="SCJ4" i="17"/>
  <c r="SCI4" i="17"/>
  <c r="SCH4" i="17"/>
  <c r="SCG4" i="17"/>
  <c r="SCF4" i="17"/>
  <c r="SCE4" i="17"/>
  <c r="SCD4" i="17"/>
  <c r="SCC4" i="17"/>
  <c r="SCB4" i="17"/>
  <c r="SCA4" i="17"/>
  <c r="SBZ4" i="17"/>
  <c r="SBY4" i="17"/>
  <c r="SBX4" i="17"/>
  <c r="SBW4" i="17"/>
  <c r="SBV4" i="17"/>
  <c r="SBU4" i="17"/>
  <c r="SBT4" i="17"/>
  <c r="SBS4" i="17"/>
  <c r="SBR4" i="17"/>
  <c r="SBQ4" i="17"/>
  <c r="SBP4" i="17"/>
  <c r="SBO4" i="17"/>
  <c r="SBN4" i="17"/>
  <c r="SBM4" i="17"/>
  <c r="SBL4" i="17"/>
  <c r="SBK4" i="17"/>
  <c r="SBJ4" i="17"/>
  <c r="SBI4" i="17"/>
  <c r="SBH4" i="17"/>
  <c r="SBG4" i="17"/>
  <c r="SBF4" i="17"/>
  <c r="SBE4" i="17"/>
  <c r="SBD4" i="17"/>
  <c r="SBC4" i="17"/>
  <c r="SBB4" i="17"/>
  <c r="SBA4" i="17"/>
  <c r="SAZ4" i="17"/>
  <c r="SAY4" i="17"/>
  <c r="SAX4" i="17"/>
  <c r="SAW4" i="17"/>
  <c r="SAV4" i="17"/>
  <c r="SAU4" i="17"/>
  <c r="SAT4" i="17"/>
  <c r="SAS4" i="17"/>
  <c r="SAR4" i="17"/>
  <c r="SAQ4" i="17"/>
  <c r="SAP4" i="17"/>
  <c r="SAO4" i="17"/>
  <c r="SAN4" i="17"/>
  <c r="SAM4" i="17"/>
  <c r="SAL4" i="17"/>
  <c r="SAK4" i="17"/>
  <c r="SAJ4" i="17"/>
  <c r="SAI4" i="17"/>
  <c r="SAH4" i="17"/>
  <c r="SAG4" i="17"/>
  <c r="SAF4" i="17"/>
  <c r="SAE4" i="17"/>
  <c r="SAD4" i="17"/>
  <c r="SAC4" i="17"/>
  <c r="SAB4" i="17"/>
  <c r="SAA4" i="17"/>
  <c r="RZZ4" i="17"/>
  <c r="RZY4" i="17"/>
  <c r="RZX4" i="17"/>
  <c r="RZW4" i="17"/>
  <c r="RZV4" i="17"/>
  <c r="RZU4" i="17"/>
  <c r="RZT4" i="17"/>
  <c r="RZS4" i="17"/>
  <c r="RZR4" i="17"/>
  <c r="RZQ4" i="17"/>
  <c r="RZP4" i="17"/>
  <c r="RZO4" i="17"/>
  <c r="RZN4" i="17"/>
  <c r="RZM4" i="17"/>
  <c r="RZL4" i="17"/>
  <c r="RZK4" i="17"/>
  <c r="RZJ4" i="17"/>
  <c r="RZI4" i="17"/>
  <c r="RZH4" i="17"/>
  <c r="RZG4" i="17"/>
  <c r="RZF4" i="17"/>
  <c r="RZE4" i="17"/>
  <c r="RZD4" i="17"/>
  <c r="RZC4" i="17"/>
  <c r="RZB4" i="17"/>
  <c r="RZA4" i="17"/>
  <c r="RYZ4" i="17"/>
  <c r="RYY4" i="17"/>
  <c r="RYX4" i="17"/>
  <c r="RYW4" i="17"/>
  <c r="RYV4" i="17"/>
  <c r="RYU4" i="17"/>
  <c r="RYT4" i="17"/>
  <c r="RYS4" i="17"/>
  <c r="RYR4" i="17"/>
  <c r="RYQ4" i="17"/>
  <c r="RYP4" i="17"/>
  <c r="RYO4" i="17"/>
  <c r="RYN4" i="17"/>
  <c r="RYM4" i="17"/>
  <c r="RYL4" i="17"/>
  <c r="RYK4" i="17"/>
  <c r="RYJ4" i="17"/>
  <c r="RYI4" i="17"/>
  <c r="RYH4" i="17"/>
  <c r="RYG4" i="17"/>
  <c r="RYF4" i="17"/>
  <c r="RYE4" i="17"/>
  <c r="RYD4" i="17"/>
  <c r="RYC4" i="17"/>
  <c r="RYB4" i="17"/>
  <c r="RYA4" i="17"/>
  <c r="RXZ4" i="17"/>
  <c r="RXY4" i="17"/>
  <c r="RXX4" i="17"/>
  <c r="RXW4" i="17"/>
  <c r="RXV4" i="17"/>
  <c r="RXU4" i="17"/>
  <c r="RXT4" i="17"/>
  <c r="RXS4" i="17"/>
  <c r="RXR4" i="17"/>
  <c r="RXQ4" i="17"/>
  <c r="RXP4" i="17"/>
  <c r="RXO4" i="17"/>
  <c r="RXN4" i="17"/>
  <c r="RXM4" i="17"/>
  <c r="RXL4" i="17"/>
  <c r="RXK4" i="17"/>
  <c r="RXJ4" i="17"/>
  <c r="RXI4" i="17"/>
  <c r="RXH4" i="17"/>
  <c r="RXG4" i="17"/>
  <c r="RXF4" i="17"/>
  <c r="RXE4" i="17"/>
  <c r="RXD4" i="17"/>
  <c r="RXC4" i="17"/>
  <c r="RXB4" i="17"/>
  <c r="RXA4" i="17"/>
  <c r="RWZ4" i="17"/>
  <c r="RWY4" i="17"/>
  <c r="RWX4" i="17"/>
  <c r="RWW4" i="17"/>
  <c r="RWV4" i="17"/>
  <c r="RWU4" i="17"/>
  <c r="RWT4" i="17"/>
  <c r="RWS4" i="17"/>
  <c r="RWR4" i="17"/>
  <c r="RWQ4" i="17"/>
  <c r="RWP4" i="17"/>
  <c r="RWO4" i="17"/>
  <c r="RWN4" i="17"/>
  <c r="RWM4" i="17"/>
  <c r="RWL4" i="17"/>
  <c r="RWK4" i="17"/>
  <c r="RWJ4" i="17"/>
  <c r="RWI4" i="17"/>
  <c r="RWH4" i="17"/>
  <c r="RWG4" i="17"/>
  <c r="RWF4" i="17"/>
  <c r="RWE4" i="17"/>
  <c r="RWD4" i="17"/>
  <c r="RWC4" i="17"/>
  <c r="RWB4" i="17"/>
  <c r="RWA4" i="17"/>
  <c r="RVZ4" i="17"/>
  <c r="RVY4" i="17"/>
  <c r="RVX4" i="17"/>
  <c r="RVW4" i="17"/>
  <c r="RVV4" i="17"/>
  <c r="RVU4" i="17"/>
  <c r="RVT4" i="17"/>
  <c r="RVS4" i="17"/>
  <c r="RVR4" i="17"/>
  <c r="RVQ4" i="17"/>
  <c r="RVP4" i="17"/>
  <c r="RVO4" i="17"/>
  <c r="RVN4" i="17"/>
  <c r="RVM4" i="17"/>
  <c r="RVL4" i="17"/>
  <c r="RVK4" i="17"/>
  <c r="RVJ4" i="17"/>
  <c r="RVI4" i="17"/>
  <c r="RVH4" i="17"/>
  <c r="RVG4" i="17"/>
  <c r="RVF4" i="17"/>
  <c r="RVE4" i="17"/>
  <c r="RVD4" i="17"/>
  <c r="RVC4" i="17"/>
  <c r="RVB4" i="17"/>
  <c r="RVA4" i="17"/>
  <c r="RUZ4" i="17"/>
  <c r="RUY4" i="17"/>
  <c r="RUX4" i="17"/>
  <c r="RUW4" i="17"/>
  <c r="RUV4" i="17"/>
  <c r="RUU4" i="17"/>
  <c r="RUT4" i="17"/>
  <c r="RUS4" i="17"/>
  <c r="RUR4" i="17"/>
  <c r="RUQ4" i="17"/>
  <c r="RUP4" i="17"/>
  <c r="RUO4" i="17"/>
  <c r="RUN4" i="17"/>
  <c r="RUM4" i="17"/>
  <c r="RUL4" i="17"/>
  <c r="RUK4" i="17"/>
  <c r="RUJ4" i="17"/>
  <c r="RUI4" i="17"/>
  <c r="RUH4" i="17"/>
  <c r="RUG4" i="17"/>
  <c r="RUF4" i="17"/>
  <c r="RUE4" i="17"/>
  <c r="RUD4" i="17"/>
  <c r="RUC4" i="17"/>
  <c r="RUB4" i="17"/>
  <c r="RUA4" i="17"/>
  <c r="RTZ4" i="17"/>
  <c r="RTY4" i="17"/>
  <c r="RTX4" i="17"/>
  <c r="RTW4" i="17"/>
  <c r="RTV4" i="17"/>
  <c r="RTU4" i="17"/>
  <c r="RTT4" i="17"/>
  <c r="RTS4" i="17"/>
  <c r="RTR4" i="17"/>
  <c r="RTQ4" i="17"/>
  <c r="RTP4" i="17"/>
  <c r="RTO4" i="17"/>
  <c r="RTN4" i="17"/>
  <c r="RTM4" i="17"/>
  <c r="RTL4" i="17"/>
  <c r="RTK4" i="17"/>
  <c r="RTJ4" i="17"/>
  <c r="RTI4" i="17"/>
  <c r="RTH4" i="17"/>
  <c r="RTG4" i="17"/>
  <c r="RTF4" i="17"/>
  <c r="RTE4" i="17"/>
  <c r="RTD4" i="17"/>
  <c r="RTC4" i="17"/>
  <c r="RTB4" i="17"/>
  <c r="RTA4" i="17"/>
  <c r="RSZ4" i="17"/>
  <c r="RSY4" i="17"/>
  <c r="RSX4" i="17"/>
  <c r="RSW4" i="17"/>
  <c r="RSV4" i="17"/>
  <c r="RSU4" i="17"/>
  <c r="RST4" i="17"/>
  <c r="RSS4" i="17"/>
  <c r="RSR4" i="17"/>
  <c r="RSQ4" i="17"/>
  <c r="RSP4" i="17"/>
  <c r="RSO4" i="17"/>
  <c r="RSN4" i="17"/>
  <c r="RSM4" i="17"/>
  <c r="RSL4" i="17"/>
  <c r="RSK4" i="17"/>
  <c r="RSJ4" i="17"/>
  <c r="RSI4" i="17"/>
  <c r="RSH4" i="17"/>
  <c r="RSG4" i="17"/>
  <c r="RSF4" i="17"/>
  <c r="RSE4" i="17"/>
  <c r="RSD4" i="17"/>
  <c r="RSC4" i="17"/>
  <c r="RSB4" i="17"/>
  <c r="RSA4" i="17"/>
  <c r="RRZ4" i="17"/>
  <c r="RRY4" i="17"/>
  <c r="RRX4" i="17"/>
  <c r="RRW4" i="17"/>
  <c r="RRV4" i="17"/>
  <c r="RRU4" i="17"/>
  <c r="RRT4" i="17"/>
  <c r="RRS4" i="17"/>
  <c r="RRR4" i="17"/>
  <c r="RRQ4" i="17"/>
  <c r="RRP4" i="17"/>
  <c r="RRO4" i="17"/>
  <c r="RRN4" i="17"/>
  <c r="RRM4" i="17"/>
  <c r="RRL4" i="17"/>
  <c r="RRK4" i="17"/>
  <c r="RRJ4" i="17"/>
  <c r="RRI4" i="17"/>
  <c r="RRH4" i="17"/>
  <c r="RRG4" i="17"/>
  <c r="RRF4" i="17"/>
  <c r="RRE4" i="17"/>
  <c r="RRD4" i="17"/>
  <c r="RRC4" i="17"/>
  <c r="RRB4" i="17"/>
  <c r="RRA4" i="17"/>
  <c r="RQZ4" i="17"/>
  <c r="RQY4" i="17"/>
  <c r="RQX4" i="17"/>
  <c r="RQW4" i="17"/>
  <c r="RQV4" i="17"/>
  <c r="RQU4" i="17"/>
  <c r="RQT4" i="17"/>
  <c r="RQS4" i="17"/>
  <c r="RQR4" i="17"/>
  <c r="RQQ4" i="17"/>
  <c r="RQP4" i="17"/>
  <c r="RQO4" i="17"/>
  <c r="RQN4" i="17"/>
  <c r="RQM4" i="17"/>
  <c r="RQL4" i="17"/>
  <c r="RQK4" i="17"/>
  <c r="RQJ4" i="17"/>
  <c r="RQI4" i="17"/>
  <c r="RQH4" i="17"/>
  <c r="RQG4" i="17"/>
  <c r="RQF4" i="17"/>
  <c r="RQE4" i="17"/>
  <c r="RQD4" i="17"/>
  <c r="RQC4" i="17"/>
  <c r="RQB4" i="17"/>
  <c r="RQA4" i="17"/>
  <c r="RPZ4" i="17"/>
  <c r="RPY4" i="17"/>
  <c r="RPX4" i="17"/>
  <c r="RPW4" i="17"/>
  <c r="RPV4" i="17"/>
  <c r="RPU4" i="17"/>
  <c r="RPT4" i="17"/>
  <c r="RPS4" i="17"/>
  <c r="RPR4" i="17"/>
  <c r="RPQ4" i="17"/>
  <c r="RPP4" i="17"/>
  <c r="RPO4" i="17"/>
  <c r="RPN4" i="17"/>
  <c r="RPM4" i="17"/>
  <c r="RPL4" i="17"/>
  <c r="RPK4" i="17"/>
  <c r="RPJ4" i="17"/>
  <c r="RPI4" i="17"/>
  <c r="RPH4" i="17"/>
  <c r="RPG4" i="17"/>
  <c r="RPF4" i="17"/>
  <c r="RPE4" i="17"/>
  <c r="RPD4" i="17"/>
  <c r="RPC4" i="17"/>
  <c r="RPB4" i="17"/>
  <c r="RPA4" i="17"/>
  <c r="ROZ4" i="17"/>
  <c r="ROY4" i="17"/>
  <c r="ROX4" i="17"/>
  <c r="ROW4" i="17"/>
  <c r="ROV4" i="17"/>
  <c r="ROU4" i="17"/>
  <c r="ROT4" i="17"/>
  <c r="ROS4" i="17"/>
  <c r="ROR4" i="17"/>
  <c r="ROQ4" i="17"/>
  <c r="ROP4" i="17"/>
  <c r="ROO4" i="17"/>
  <c r="RON4" i="17"/>
  <c r="ROM4" i="17"/>
  <c r="ROL4" i="17"/>
  <c r="ROK4" i="17"/>
  <c r="ROJ4" i="17"/>
  <c r="ROI4" i="17"/>
  <c r="ROH4" i="17"/>
  <c r="ROG4" i="17"/>
  <c r="ROF4" i="17"/>
  <c r="ROE4" i="17"/>
  <c r="ROD4" i="17"/>
  <c r="ROC4" i="17"/>
  <c r="ROB4" i="17"/>
  <c r="ROA4" i="17"/>
  <c r="RNZ4" i="17"/>
  <c r="RNY4" i="17"/>
  <c r="RNX4" i="17"/>
  <c r="RNW4" i="17"/>
  <c r="RNV4" i="17"/>
  <c r="RNU4" i="17"/>
  <c r="RNT4" i="17"/>
  <c r="RNS4" i="17"/>
  <c r="RNR4" i="17"/>
  <c r="RNQ4" i="17"/>
  <c r="RNP4" i="17"/>
  <c r="RNO4" i="17"/>
  <c r="RNN4" i="17"/>
  <c r="RNM4" i="17"/>
  <c r="RNL4" i="17"/>
  <c r="RNK4" i="17"/>
  <c r="RNJ4" i="17"/>
  <c r="RNI4" i="17"/>
  <c r="RNH4" i="17"/>
  <c r="RNG4" i="17"/>
  <c r="RNF4" i="17"/>
  <c r="RNE4" i="17"/>
  <c r="RND4" i="17"/>
  <c r="RNC4" i="17"/>
  <c r="RNB4" i="17"/>
  <c r="RNA4" i="17"/>
  <c r="RMZ4" i="17"/>
  <c r="RMY4" i="17"/>
  <c r="RMX4" i="17"/>
  <c r="RMW4" i="17"/>
  <c r="RMV4" i="17"/>
  <c r="RMU4" i="17"/>
  <c r="RMT4" i="17"/>
  <c r="RMS4" i="17"/>
  <c r="RMR4" i="17"/>
  <c r="RMQ4" i="17"/>
  <c r="RMP4" i="17"/>
  <c r="RMO4" i="17"/>
  <c r="RMN4" i="17"/>
  <c r="RMM4" i="17"/>
  <c r="RML4" i="17"/>
  <c r="RMK4" i="17"/>
  <c r="RMJ4" i="17"/>
  <c r="RMI4" i="17"/>
  <c r="RMH4" i="17"/>
  <c r="RMG4" i="17"/>
  <c r="RMF4" i="17"/>
  <c r="RME4" i="17"/>
  <c r="RMD4" i="17"/>
  <c r="RMC4" i="17"/>
  <c r="RMB4" i="17"/>
  <c r="RMA4" i="17"/>
  <c r="RLZ4" i="17"/>
  <c r="RLY4" i="17"/>
  <c r="RLX4" i="17"/>
  <c r="RLW4" i="17"/>
  <c r="RLV4" i="17"/>
  <c r="RLU4" i="17"/>
  <c r="RLT4" i="17"/>
  <c r="RLS4" i="17"/>
  <c r="RLR4" i="17"/>
  <c r="RLQ4" i="17"/>
  <c r="RLP4" i="17"/>
  <c r="RLO4" i="17"/>
  <c r="RLN4" i="17"/>
  <c r="RLM4" i="17"/>
  <c r="RLL4" i="17"/>
  <c r="RLK4" i="17"/>
  <c r="RLJ4" i="17"/>
  <c r="RLI4" i="17"/>
  <c r="RLH4" i="17"/>
  <c r="RLG4" i="17"/>
  <c r="RLF4" i="17"/>
  <c r="RLE4" i="17"/>
  <c r="RLD4" i="17"/>
  <c r="RLC4" i="17"/>
  <c r="RLB4" i="17"/>
  <c r="RLA4" i="17"/>
  <c r="RKZ4" i="17"/>
  <c r="RKY4" i="17"/>
  <c r="RKX4" i="17"/>
  <c r="RKW4" i="17"/>
  <c r="RKV4" i="17"/>
  <c r="RKU4" i="17"/>
  <c r="RKT4" i="17"/>
  <c r="RKS4" i="17"/>
  <c r="RKR4" i="17"/>
  <c r="RKQ4" i="17"/>
  <c r="RKP4" i="17"/>
  <c r="RKO4" i="17"/>
  <c r="RKN4" i="17"/>
  <c r="RKM4" i="17"/>
  <c r="RKL4" i="17"/>
  <c r="RKK4" i="17"/>
  <c r="RKJ4" i="17"/>
  <c r="RKI4" i="17"/>
  <c r="RKH4" i="17"/>
  <c r="RKG4" i="17"/>
  <c r="RKF4" i="17"/>
  <c r="RKE4" i="17"/>
  <c r="RKD4" i="17"/>
  <c r="RKC4" i="17"/>
  <c r="RKB4" i="17"/>
  <c r="RKA4" i="17"/>
  <c r="RJZ4" i="17"/>
  <c r="RJY4" i="17"/>
  <c r="RJX4" i="17"/>
  <c r="RJW4" i="17"/>
  <c r="RJV4" i="17"/>
  <c r="RJU4" i="17"/>
  <c r="RJT4" i="17"/>
  <c r="RJS4" i="17"/>
  <c r="RJR4" i="17"/>
  <c r="RJQ4" i="17"/>
  <c r="RJP4" i="17"/>
  <c r="RJO4" i="17"/>
  <c r="RJN4" i="17"/>
  <c r="RJM4" i="17"/>
  <c r="RJL4" i="17"/>
  <c r="RJK4" i="17"/>
  <c r="RJJ4" i="17"/>
  <c r="RJI4" i="17"/>
  <c r="RJH4" i="17"/>
  <c r="RJG4" i="17"/>
  <c r="RJF4" i="17"/>
  <c r="RJE4" i="17"/>
  <c r="RJD4" i="17"/>
  <c r="RJC4" i="17"/>
  <c r="RJB4" i="17"/>
  <c r="RJA4" i="17"/>
  <c r="RIZ4" i="17"/>
  <c r="RIY4" i="17"/>
  <c r="RIX4" i="17"/>
  <c r="RIW4" i="17"/>
  <c r="RIV4" i="17"/>
  <c r="RIU4" i="17"/>
  <c r="RIT4" i="17"/>
  <c r="RIS4" i="17"/>
  <c r="RIR4" i="17"/>
  <c r="RIQ4" i="17"/>
  <c r="RIP4" i="17"/>
  <c r="RIO4" i="17"/>
  <c r="RIN4" i="17"/>
  <c r="RIM4" i="17"/>
  <c r="RIL4" i="17"/>
  <c r="RIK4" i="17"/>
  <c r="RIJ4" i="17"/>
  <c r="RII4" i="17"/>
  <c r="RIH4" i="17"/>
  <c r="RIG4" i="17"/>
  <c r="RIF4" i="17"/>
  <c r="RIE4" i="17"/>
  <c r="RID4" i="17"/>
  <c r="RIC4" i="17"/>
  <c r="RIB4" i="17"/>
  <c r="RIA4" i="17"/>
  <c r="RHZ4" i="17"/>
  <c r="RHY4" i="17"/>
  <c r="RHX4" i="17"/>
  <c r="RHW4" i="17"/>
  <c r="RHV4" i="17"/>
  <c r="RHU4" i="17"/>
  <c r="RHT4" i="17"/>
  <c r="RHS4" i="17"/>
  <c r="RHR4" i="17"/>
  <c r="RHQ4" i="17"/>
  <c r="RHP4" i="17"/>
  <c r="RHO4" i="17"/>
  <c r="RHN4" i="17"/>
  <c r="RHM4" i="17"/>
  <c r="RHL4" i="17"/>
  <c r="RHK4" i="17"/>
  <c r="RHJ4" i="17"/>
  <c r="RHI4" i="17"/>
  <c r="RHH4" i="17"/>
  <c r="RHG4" i="17"/>
  <c r="RHF4" i="17"/>
  <c r="RHE4" i="17"/>
  <c r="RHD4" i="17"/>
  <c r="RHC4" i="17"/>
  <c r="RHB4" i="17"/>
  <c r="RHA4" i="17"/>
  <c r="RGZ4" i="17"/>
  <c r="RGY4" i="17"/>
  <c r="RGX4" i="17"/>
  <c r="RGW4" i="17"/>
  <c r="RGV4" i="17"/>
  <c r="RGU4" i="17"/>
  <c r="RGT4" i="17"/>
  <c r="RGS4" i="17"/>
  <c r="RGR4" i="17"/>
  <c r="RGQ4" i="17"/>
  <c r="RGP4" i="17"/>
  <c r="RGO4" i="17"/>
  <c r="RGN4" i="17"/>
  <c r="RGM4" i="17"/>
  <c r="RGL4" i="17"/>
  <c r="RGK4" i="17"/>
  <c r="RGJ4" i="17"/>
  <c r="RGI4" i="17"/>
  <c r="RGH4" i="17"/>
  <c r="RGG4" i="17"/>
  <c r="RGF4" i="17"/>
  <c r="RGE4" i="17"/>
  <c r="RGD4" i="17"/>
  <c r="RGC4" i="17"/>
  <c r="RGB4" i="17"/>
  <c r="RGA4" i="17"/>
  <c r="RFZ4" i="17"/>
  <c r="RFY4" i="17"/>
  <c r="RFX4" i="17"/>
  <c r="RFW4" i="17"/>
  <c r="RFV4" i="17"/>
  <c r="RFU4" i="17"/>
  <c r="RFT4" i="17"/>
  <c r="RFS4" i="17"/>
  <c r="RFR4" i="17"/>
  <c r="RFQ4" i="17"/>
  <c r="RFP4" i="17"/>
  <c r="RFO4" i="17"/>
  <c r="RFN4" i="17"/>
  <c r="RFM4" i="17"/>
  <c r="RFL4" i="17"/>
  <c r="RFK4" i="17"/>
  <c r="RFJ4" i="17"/>
  <c r="RFI4" i="17"/>
  <c r="RFH4" i="17"/>
  <c r="RFG4" i="17"/>
  <c r="RFF4" i="17"/>
  <c r="RFE4" i="17"/>
  <c r="RFD4" i="17"/>
  <c r="RFC4" i="17"/>
  <c r="RFB4" i="17"/>
  <c r="RFA4" i="17"/>
  <c r="REZ4" i="17"/>
  <c r="REY4" i="17"/>
  <c r="REX4" i="17"/>
  <c r="REW4" i="17"/>
  <c r="REV4" i="17"/>
  <c r="REU4" i="17"/>
  <c r="RET4" i="17"/>
  <c r="RES4" i="17"/>
  <c r="RER4" i="17"/>
  <c r="REQ4" i="17"/>
  <c r="REP4" i="17"/>
  <c r="REO4" i="17"/>
  <c r="REN4" i="17"/>
  <c r="REM4" i="17"/>
  <c r="REL4" i="17"/>
  <c r="REK4" i="17"/>
  <c r="REJ4" i="17"/>
  <c r="REI4" i="17"/>
  <c r="REH4" i="17"/>
  <c r="REG4" i="17"/>
  <c r="REF4" i="17"/>
  <c r="REE4" i="17"/>
  <c r="RED4" i="17"/>
  <c r="REC4" i="17"/>
  <c r="REB4" i="17"/>
  <c r="REA4" i="17"/>
  <c r="RDZ4" i="17"/>
  <c r="RDY4" i="17"/>
  <c r="RDX4" i="17"/>
  <c r="RDW4" i="17"/>
  <c r="RDV4" i="17"/>
  <c r="RDU4" i="17"/>
  <c r="RDT4" i="17"/>
  <c r="RDS4" i="17"/>
  <c r="RDR4" i="17"/>
  <c r="RDQ4" i="17"/>
  <c r="RDP4" i="17"/>
  <c r="RDO4" i="17"/>
  <c r="RDN4" i="17"/>
  <c r="RDM4" i="17"/>
  <c r="RDL4" i="17"/>
  <c r="RDK4" i="17"/>
  <c r="RDJ4" i="17"/>
  <c r="RDI4" i="17"/>
  <c r="RDH4" i="17"/>
  <c r="RDG4" i="17"/>
  <c r="RDF4" i="17"/>
  <c r="RDE4" i="17"/>
  <c r="RDD4" i="17"/>
  <c r="RDC4" i="17"/>
  <c r="RDB4" i="17"/>
  <c r="RDA4" i="17"/>
  <c r="RCZ4" i="17"/>
  <c r="RCY4" i="17"/>
  <c r="RCX4" i="17"/>
  <c r="RCW4" i="17"/>
  <c r="RCV4" i="17"/>
  <c r="RCU4" i="17"/>
  <c r="RCT4" i="17"/>
  <c r="RCS4" i="17"/>
  <c r="RCR4" i="17"/>
  <c r="RCQ4" i="17"/>
  <c r="RCP4" i="17"/>
  <c r="RCO4" i="17"/>
  <c r="RCN4" i="17"/>
  <c r="RCM4" i="17"/>
  <c r="RCL4" i="17"/>
  <c r="RCK4" i="17"/>
  <c r="RCJ4" i="17"/>
  <c r="RCI4" i="17"/>
  <c r="RCH4" i="17"/>
  <c r="RCG4" i="17"/>
  <c r="RCF4" i="17"/>
  <c r="RCE4" i="17"/>
  <c r="RCD4" i="17"/>
  <c r="RCC4" i="17"/>
  <c r="RCB4" i="17"/>
  <c r="RCA4" i="17"/>
  <c r="RBZ4" i="17"/>
  <c r="RBY4" i="17"/>
  <c r="RBX4" i="17"/>
  <c r="RBW4" i="17"/>
  <c r="RBV4" i="17"/>
  <c r="RBU4" i="17"/>
  <c r="RBT4" i="17"/>
  <c r="RBS4" i="17"/>
  <c r="RBR4" i="17"/>
  <c r="RBQ4" i="17"/>
  <c r="RBP4" i="17"/>
  <c r="RBO4" i="17"/>
  <c r="RBN4" i="17"/>
  <c r="RBM4" i="17"/>
  <c r="RBL4" i="17"/>
  <c r="RBK4" i="17"/>
  <c r="RBJ4" i="17"/>
  <c r="RBI4" i="17"/>
  <c r="RBH4" i="17"/>
  <c r="RBG4" i="17"/>
  <c r="RBF4" i="17"/>
  <c r="RBE4" i="17"/>
  <c r="RBD4" i="17"/>
  <c r="RBC4" i="17"/>
  <c r="RBB4" i="17"/>
  <c r="RBA4" i="17"/>
  <c r="RAZ4" i="17"/>
  <c r="RAY4" i="17"/>
  <c r="RAX4" i="17"/>
  <c r="RAW4" i="17"/>
  <c r="RAV4" i="17"/>
  <c r="RAU4" i="17"/>
  <c r="RAT4" i="17"/>
  <c r="RAS4" i="17"/>
  <c r="RAR4" i="17"/>
  <c r="RAQ4" i="17"/>
  <c r="RAP4" i="17"/>
  <c r="RAO4" i="17"/>
  <c r="RAN4" i="17"/>
  <c r="RAM4" i="17"/>
  <c r="RAL4" i="17"/>
  <c r="RAK4" i="17"/>
  <c r="RAJ4" i="17"/>
  <c r="RAI4" i="17"/>
  <c r="RAH4" i="17"/>
  <c r="RAG4" i="17"/>
  <c r="RAF4" i="17"/>
  <c r="RAE4" i="17"/>
  <c r="RAD4" i="17"/>
  <c r="RAC4" i="17"/>
  <c r="RAB4" i="17"/>
  <c r="RAA4" i="17"/>
  <c r="QZZ4" i="17"/>
  <c r="QZY4" i="17"/>
  <c r="QZX4" i="17"/>
  <c r="QZW4" i="17"/>
  <c r="QZV4" i="17"/>
  <c r="QZU4" i="17"/>
  <c r="QZT4" i="17"/>
  <c r="QZS4" i="17"/>
  <c r="QZR4" i="17"/>
  <c r="QZQ4" i="17"/>
  <c r="QZP4" i="17"/>
  <c r="QZO4" i="17"/>
  <c r="QZN4" i="17"/>
  <c r="QZM4" i="17"/>
  <c r="QZL4" i="17"/>
  <c r="QZK4" i="17"/>
  <c r="QZJ4" i="17"/>
  <c r="QZI4" i="17"/>
  <c r="QZH4" i="17"/>
  <c r="QZG4" i="17"/>
  <c r="QZF4" i="17"/>
  <c r="QZE4" i="17"/>
  <c r="QZD4" i="17"/>
  <c r="QZC4" i="17"/>
  <c r="QZB4" i="17"/>
  <c r="QZA4" i="17"/>
  <c r="QYZ4" i="17"/>
  <c r="QYY4" i="17"/>
  <c r="QYX4" i="17"/>
  <c r="QYW4" i="17"/>
  <c r="QYV4" i="17"/>
  <c r="QYU4" i="17"/>
  <c r="QYT4" i="17"/>
  <c r="QYS4" i="17"/>
  <c r="QYR4" i="17"/>
  <c r="QYQ4" i="17"/>
  <c r="QYP4" i="17"/>
  <c r="QYO4" i="17"/>
  <c r="QYN4" i="17"/>
  <c r="QYM4" i="17"/>
  <c r="QYL4" i="17"/>
  <c r="QYK4" i="17"/>
  <c r="QYJ4" i="17"/>
  <c r="QYI4" i="17"/>
  <c r="QYH4" i="17"/>
  <c r="QYG4" i="17"/>
  <c r="QYF4" i="17"/>
  <c r="QYE4" i="17"/>
  <c r="QYD4" i="17"/>
  <c r="QYC4" i="17"/>
  <c r="QYB4" i="17"/>
  <c r="QYA4" i="17"/>
  <c r="QXZ4" i="17"/>
  <c r="QXY4" i="17"/>
  <c r="QXX4" i="17"/>
  <c r="QXW4" i="17"/>
  <c r="QXV4" i="17"/>
  <c r="QXU4" i="17"/>
  <c r="QXT4" i="17"/>
  <c r="QXS4" i="17"/>
  <c r="QXR4" i="17"/>
  <c r="QXQ4" i="17"/>
  <c r="QXP4" i="17"/>
  <c r="QXO4" i="17"/>
  <c r="QXN4" i="17"/>
  <c r="QXM4" i="17"/>
  <c r="QXL4" i="17"/>
  <c r="QXK4" i="17"/>
  <c r="QXJ4" i="17"/>
  <c r="QXI4" i="17"/>
  <c r="QXH4" i="17"/>
  <c r="QXG4" i="17"/>
  <c r="QXF4" i="17"/>
  <c r="QXE4" i="17"/>
  <c r="QXD4" i="17"/>
  <c r="QXC4" i="17"/>
  <c r="QXB4" i="17"/>
  <c r="QXA4" i="17"/>
  <c r="QWZ4" i="17"/>
  <c r="QWY4" i="17"/>
  <c r="QWX4" i="17"/>
  <c r="QWW4" i="17"/>
  <c r="QWV4" i="17"/>
  <c r="QWU4" i="17"/>
  <c r="QWT4" i="17"/>
  <c r="QWS4" i="17"/>
  <c r="QWR4" i="17"/>
  <c r="QWQ4" i="17"/>
  <c r="QWP4" i="17"/>
  <c r="QWO4" i="17"/>
  <c r="QWN4" i="17"/>
  <c r="QWM4" i="17"/>
  <c r="QWL4" i="17"/>
  <c r="QWK4" i="17"/>
  <c r="QWJ4" i="17"/>
  <c r="QWI4" i="17"/>
  <c r="QWH4" i="17"/>
  <c r="QWG4" i="17"/>
  <c r="QWF4" i="17"/>
  <c r="QWE4" i="17"/>
  <c r="QWD4" i="17"/>
  <c r="QWC4" i="17"/>
  <c r="QWB4" i="17"/>
  <c r="QWA4" i="17"/>
  <c r="QVZ4" i="17"/>
  <c r="QVY4" i="17"/>
  <c r="QVX4" i="17"/>
  <c r="QVW4" i="17"/>
  <c r="QVV4" i="17"/>
  <c r="QVU4" i="17"/>
  <c r="QVT4" i="17"/>
  <c r="QVS4" i="17"/>
  <c r="QVR4" i="17"/>
  <c r="QVQ4" i="17"/>
  <c r="QVP4" i="17"/>
  <c r="QVO4" i="17"/>
  <c r="QVN4" i="17"/>
  <c r="QVM4" i="17"/>
  <c r="QVL4" i="17"/>
  <c r="QVK4" i="17"/>
  <c r="QVJ4" i="17"/>
  <c r="QVI4" i="17"/>
  <c r="QVH4" i="17"/>
  <c r="QVG4" i="17"/>
  <c r="QVF4" i="17"/>
  <c r="QVE4" i="17"/>
  <c r="QVD4" i="17"/>
  <c r="QVC4" i="17"/>
  <c r="QVB4" i="17"/>
  <c r="QVA4" i="17"/>
  <c r="QUZ4" i="17"/>
  <c r="QUY4" i="17"/>
  <c r="QUX4" i="17"/>
  <c r="QUW4" i="17"/>
  <c r="QUV4" i="17"/>
  <c r="QUU4" i="17"/>
  <c r="QUT4" i="17"/>
  <c r="QUS4" i="17"/>
  <c r="QUR4" i="17"/>
  <c r="QUQ4" i="17"/>
  <c r="QUP4" i="17"/>
  <c r="QUO4" i="17"/>
  <c r="QUN4" i="17"/>
  <c r="QUM4" i="17"/>
  <c r="QUL4" i="17"/>
  <c r="QUK4" i="17"/>
  <c r="QUJ4" i="17"/>
  <c r="QUI4" i="17"/>
  <c r="QUH4" i="17"/>
  <c r="QUG4" i="17"/>
  <c r="QUF4" i="17"/>
  <c r="QUE4" i="17"/>
  <c r="QUD4" i="17"/>
  <c r="QUC4" i="17"/>
  <c r="QUB4" i="17"/>
  <c r="QUA4" i="17"/>
  <c r="QTZ4" i="17"/>
  <c r="QTY4" i="17"/>
  <c r="QTX4" i="17"/>
  <c r="QTW4" i="17"/>
  <c r="QTV4" i="17"/>
  <c r="QTU4" i="17"/>
  <c r="QTT4" i="17"/>
  <c r="QTS4" i="17"/>
  <c r="QTR4" i="17"/>
  <c r="QTQ4" i="17"/>
  <c r="QTP4" i="17"/>
  <c r="QTO4" i="17"/>
  <c r="QTN4" i="17"/>
  <c r="QTM4" i="17"/>
  <c r="QTL4" i="17"/>
  <c r="QTK4" i="17"/>
  <c r="QTJ4" i="17"/>
  <c r="QTI4" i="17"/>
  <c r="QTH4" i="17"/>
  <c r="QTG4" i="17"/>
  <c r="QTF4" i="17"/>
  <c r="QTE4" i="17"/>
  <c r="QTD4" i="17"/>
  <c r="QTC4" i="17"/>
  <c r="QTB4" i="17"/>
  <c r="QTA4" i="17"/>
  <c r="QSZ4" i="17"/>
  <c r="QSY4" i="17"/>
  <c r="QSX4" i="17"/>
  <c r="QSW4" i="17"/>
  <c r="QSV4" i="17"/>
  <c r="QSU4" i="17"/>
  <c r="QST4" i="17"/>
  <c r="QSS4" i="17"/>
  <c r="QSR4" i="17"/>
  <c r="QSQ4" i="17"/>
  <c r="QSP4" i="17"/>
  <c r="QSO4" i="17"/>
  <c r="QSN4" i="17"/>
  <c r="QSM4" i="17"/>
  <c r="QSL4" i="17"/>
  <c r="QSK4" i="17"/>
  <c r="QSJ4" i="17"/>
  <c r="QSI4" i="17"/>
  <c r="QSH4" i="17"/>
  <c r="QSG4" i="17"/>
  <c r="QSF4" i="17"/>
  <c r="QSE4" i="17"/>
  <c r="QSD4" i="17"/>
  <c r="QSC4" i="17"/>
  <c r="QSB4" i="17"/>
  <c r="QSA4" i="17"/>
  <c r="QRZ4" i="17"/>
  <c r="QRY4" i="17"/>
  <c r="QRX4" i="17"/>
  <c r="QRW4" i="17"/>
  <c r="QRV4" i="17"/>
  <c r="QRU4" i="17"/>
  <c r="QRT4" i="17"/>
  <c r="QRS4" i="17"/>
  <c r="QRR4" i="17"/>
  <c r="QRQ4" i="17"/>
  <c r="QRP4" i="17"/>
  <c r="QRO4" i="17"/>
  <c r="QRN4" i="17"/>
  <c r="QRM4" i="17"/>
  <c r="QRL4" i="17"/>
  <c r="QRK4" i="17"/>
  <c r="QRJ4" i="17"/>
  <c r="QRI4" i="17"/>
  <c r="QRH4" i="17"/>
  <c r="QRG4" i="17"/>
  <c r="QRF4" i="17"/>
  <c r="QRE4" i="17"/>
  <c r="QRD4" i="17"/>
  <c r="QRC4" i="17"/>
  <c r="QRB4" i="17"/>
  <c r="QRA4" i="17"/>
  <c r="QQZ4" i="17"/>
  <c r="QQY4" i="17"/>
  <c r="QQX4" i="17"/>
  <c r="QQW4" i="17"/>
  <c r="QQV4" i="17"/>
  <c r="QQU4" i="17"/>
  <c r="QQT4" i="17"/>
  <c r="QQS4" i="17"/>
  <c r="QQR4" i="17"/>
  <c r="QQQ4" i="17"/>
  <c r="QQP4" i="17"/>
  <c r="QQO4" i="17"/>
  <c r="QQN4" i="17"/>
  <c r="QQM4" i="17"/>
  <c r="QQL4" i="17"/>
  <c r="QQK4" i="17"/>
  <c r="QQJ4" i="17"/>
  <c r="QQI4" i="17"/>
  <c r="QQH4" i="17"/>
  <c r="QQG4" i="17"/>
  <c r="QQF4" i="17"/>
  <c r="QQE4" i="17"/>
  <c r="QQD4" i="17"/>
  <c r="QQC4" i="17"/>
  <c r="QQB4" i="17"/>
  <c r="QQA4" i="17"/>
  <c r="QPZ4" i="17"/>
  <c r="QPY4" i="17"/>
  <c r="QPX4" i="17"/>
  <c r="QPW4" i="17"/>
  <c r="QPV4" i="17"/>
  <c r="QPU4" i="17"/>
  <c r="QPT4" i="17"/>
  <c r="QPS4" i="17"/>
  <c r="QPR4" i="17"/>
  <c r="QPQ4" i="17"/>
  <c r="QPP4" i="17"/>
  <c r="QPO4" i="17"/>
  <c r="QPN4" i="17"/>
  <c r="QPM4" i="17"/>
  <c r="QPL4" i="17"/>
  <c r="QPK4" i="17"/>
  <c r="QPJ4" i="17"/>
  <c r="QPI4" i="17"/>
  <c r="QPH4" i="17"/>
  <c r="QPG4" i="17"/>
  <c r="QPF4" i="17"/>
  <c r="QPE4" i="17"/>
  <c r="QPD4" i="17"/>
  <c r="QPC4" i="17"/>
  <c r="QPB4" i="17"/>
  <c r="QPA4" i="17"/>
  <c r="QOZ4" i="17"/>
  <c r="QOY4" i="17"/>
  <c r="QOX4" i="17"/>
  <c r="QOW4" i="17"/>
  <c r="QOV4" i="17"/>
  <c r="QOU4" i="17"/>
  <c r="QOT4" i="17"/>
  <c r="QOS4" i="17"/>
  <c r="QOR4" i="17"/>
  <c r="QOQ4" i="17"/>
  <c r="QOP4" i="17"/>
  <c r="QOO4" i="17"/>
  <c r="QON4" i="17"/>
  <c r="QOM4" i="17"/>
  <c r="QOL4" i="17"/>
  <c r="QOK4" i="17"/>
  <c r="QOJ4" i="17"/>
  <c r="QOI4" i="17"/>
  <c r="QOH4" i="17"/>
  <c r="QOG4" i="17"/>
  <c r="QOF4" i="17"/>
  <c r="QOE4" i="17"/>
  <c r="QOD4" i="17"/>
  <c r="QOC4" i="17"/>
  <c r="QOB4" i="17"/>
  <c r="QOA4" i="17"/>
  <c r="QNZ4" i="17"/>
  <c r="QNY4" i="17"/>
  <c r="QNX4" i="17"/>
  <c r="QNW4" i="17"/>
  <c r="QNV4" i="17"/>
  <c r="QNU4" i="17"/>
  <c r="QNT4" i="17"/>
  <c r="QNS4" i="17"/>
  <c r="QNR4" i="17"/>
  <c r="QNQ4" i="17"/>
  <c r="QNP4" i="17"/>
  <c r="QNO4" i="17"/>
  <c r="QNN4" i="17"/>
  <c r="QNM4" i="17"/>
  <c r="QNL4" i="17"/>
  <c r="QNK4" i="17"/>
  <c r="QNJ4" i="17"/>
  <c r="QNI4" i="17"/>
  <c r="QNH4" i="17"/>
  <c r="QNG4" i="17"/>
  <c r="QNF4" i="17"/>
  <c r="QNE4" i="17"/>
  <c r="QND4" i="17"/>
  <c r="QNC4" i="17"/>
  <c r="QNB4" i="17"/>
  <c r="QNA4" i="17"/>
  <c r="QMZ4" i="17"/>
  <c r="QMY4" i="17"/>
  <c r="QMX4" i="17"/>
  <c r="QMW4" i="17"/>
  <c r="QMV4" i="17"/>
  <c r="QMU4" i="17"/>
  <c r="QMT4" i="17"/>
  <c r="QMS4" i="17"/>
  <c r="QMR4" i="17"/>
  <c r="QMQ4" i="17"/>
  <c r="QMP4" i="17"/>
  <c r="QMO4" i="17"/>
  <c r="QMN4" i="17"/>
  <c r="QMM4" i="17"/>
  <c r="QML4" i="17"/>
  <c r="QMK4" i="17"/>
  <c r="QMJ4" i="17"/>
  <c r="QMI4" i="17"/>
  <c r="QMH4" i="17"/>
  <c r="QMG4" i="17"/>
  <c r="QMF4" i="17"/>
  <c r="QME4" i="17"/>
  <c r="QMD4" i="17"/>
  <c r="QMC4" i="17"/>
  <c r="QMB4" i="17"/>
  <c r="QMA4" i="17"/>
  <c r="QLZ4" i="17"/>
  <c r="QLY4" i="17"/>
  <c r="QLX4" i="17"/>
  <c r="QLW4" i="17"/>
  <c r="QLV4" i="17"/>
  <c r="QLU4" i="17"/>
  <c r="QLT4" i="17"/>
  <c r="QLS4" i="17"/>
  <c r="QLR4" i="17"/>
  <c r="QLQ4" i="17"/>
  <c r="QLP4" i="17"/>
  <c r="QLO4" i="17"/>
  <c r="QLN4" i="17"/>
  <c r="QLM4" i="17"/>
  <c r="QLL4" i="17"/>
  <c r="QLK4" i="17"/>
  <c r="QLJ4" i="17"/>
  <c r="QLI4" i="17"/>
  <c r="QLH4" i="17"/>
  <c r="QLG4" i="17"/>
  <c r="QLF4" i="17"/>
  <c r="QLE4" i="17"/>
  <c r="QLD4" i="17"/>
  <c r="QLC4" i="17"/>
  <c r="QLB4" i="17"/>
  <c r="QLA4" i="17"/>
  <c r="QKZ4" i="17"/>
  <c r="QKY4" i="17"/>
  <c r="QKX4" i="17"/>
  <c r="QKW4" i="17"/>
  <c r="QKV4" i="17"/>
  <c r="QKU4" i="17"/>
  <c r="QKT4" i="17"/>
  <c r="QKS4" i="17"/>
  <c r="QKR4" i="17"/>
  <c r="QKQ4" i="17"/>
  <c r="QKP4" i="17"/>
  <c r="QKO4" i="17"/>
  <c r="QKN4" i="17"/>
  <c r="QKM4" i="17"/>
  <c r="QKL4" i="17"/>
  <c r="QKK4" i="17"/>
  <c r="QKJ4" i="17"/>
  <c r="QKI4" i="17"/>
  <c r="QKH4" i="17"/>
  <c r="QKG4" i="17"/>
  <c r="QKF4" i="17"/>
  <c r="QKE4" i="17"/>
  <c r="QKD4" i="17"/>
  <c r="QKC4" i="17"/>
  <c r="QKB4" i="17"/>
  <c r="QKA4" i="17"/>
  <c r="QJZ4" i="17"/>
  <c r="QJY4" i="17"/>
  <c r="QJX4" i="17"/>
  <c r="QJW4" i="17"/>
  <c r="QJV4" i="17"/>
  <c r="QJU4" i="17"/>
  <c r="QJT4" i="17"/>
  <c r="QJS4" i="17"/>
  <c r="QJR4" i="17"/>
  <c r="QJQ4" i="17"/>
  <c r="QJP4" i="17"/>
  <c r="QJO4" i="17"/>
  <c r="QJN4" i="17"/>
  <c r="QJM4" i="17"/>
  <c r="QJL4" i="17"/>
  <c r="QJK4" i="17"/>
  <c r="QJJ4" i="17"/>
  <c r="QJI4" i="17"/>
  <c r="QJH4" i="17"/>
  <c r="QJG4" i="17"/>
  <c r="QJF4" i="17"/>
  <c r="QJE4" i="17"/>
  <c r="QJD4" i="17"/>
  <c r="QJC4" i="17"/>
  <c r="QJB4" i="17"/>
  <c r="QJA4" i="17"/>
  <c r="QIZ4" i="17"/>
  <c r="QIY4" i="17"/>
  <c r="QIX4" i="17"/>
  <c r="QIW4" i="17"/>
  <c r="QIV4" i="17"/>
  <c r="QIU4" i="17"/>
  <c r="QIT4" i="17"/>
  <c r="QIS4" i="17"/>
  <c r="QIR4" i="17"/>
  <c r="QIQ4" i="17"/>
  <c r="QIP4" i="17"/>
  <c r="QIO4" i="17"/>
  <c r="QIN4" i="17"/>
  <c r="QIM4" i="17"/>
  <c r="QIL4" i="17"/>
  <c r="QIK4" i="17"/>
  <c r="QIJ4" i="17"/>
  <c r="QII4" i="17"/>
  <c r="QIH4" i="17"/>
  <c r="QIG4" i="17"/>
  <c r="QIF4" i="17"/>
  <c r="QIE4" i="17"/>
  <c r="QID4" i="17"/>
  <c r="QIC4" i="17"/>
  <c r="QIB4" i="17"/>
  <c r="QIA4" i="17"/>
  <c r="QHZ4" i="17"/>
  <c r="QHY4" i="17"/>
  <c r="QHX4" i="17"/>
  <c r="QHW4" i="17"/>
  <c r="QHV4" i="17"/>
  <c r="QHU4" i="17"/>
  <c r="QHT4" i="17"/>
  <c r="QHS4" i="17"/>
  <c r="QHR4" i="17"/>
  <c r="QHQ4" i="17"/>
  <c r="QHP4" i="17"/>
  <c r="QHO4" i="17"/>
  <c r="QHN4" i="17"/>
  <c r="QHM4" i="17"/>
  <c r="QHL4" i="17"/>
  <c r="QHK4" i="17"/>
  <c r="QHJ4" i="17"/>
  <c r="QHI4" i="17"/>
  <c r="QHH4" i="17"/>
  <c r="QHG4" i="17"/>
  <c r="QHF4" i="17"/>
  <c r="QHE4" i="17"/>
  <c r="QHD4" i="17"/>
  <c r="QHC4" i="17"/>
  <c r="QHB4" i="17"/>
  <c r="QHA4" i="17"/>
  <c r="QGZ4" i="17"/>
  <c r="QGY4" i="17"/>
  <c r="QGX4" i="17"/>
  <c r="QGW4" i="17"/>
  <c r="QGV4" i="17"/>
  <c r="QGU4" i="17"/>
  <c r="QGT4" i="17"/>
  <c r="QGS4" i="17"/>
  <c r="QGR4" i="17"/>
  <c r="QGQ4" i="17"/>
  <c r="QGP4" i="17"/>
  <c r="QGO4" i="17"/>
  <c r="QGN4" i="17"/>
  <c r="QGM4" i="17"/>
  <c r="QGL4" i="17"/>
  <c r="QGK4" i="17"/>
  <c r="QGJ4" i="17"/>
  <c r="QGI4" i="17"/>
  <c r="QGH4" i="17"/>
  <c r="QGG4" i="17"/>
  <c r="QGF4" i="17"/>
  <c r="QGE4" i="17"/>
  <c r="QGD4" i="17"/>
  <c r="QGC4" i="17"/>
  <c r="QGB4" i="17"/>
  <c r="QGA4" i="17"/>
  <c r="QFZ4" i="17"/>
  <c r="QFY4" i="17"/>
  <c r="QFX4" i="17"/>
  <c r="QFW4" i="17"/>
  <c r="QFV4" i="17"/>
  <c r="QFU4" i="17"/>
  <c r="QFT4" i="17"/>
  <c r="QFS4" i="17"/>
  <c r="QFR4" i="17"/>
  <c r="QFQ4" i="17"/>
  <c r="QFP4" i="17"/>
  <c r="QFO4" i="17"/>
  <c r="QFN4" i="17"/>
  <c r="QFM4" i="17"/>
  <c r="QFL4" i="17"/>
  <c r="QFK4" i="17"/>
  <c r="QFJ4" i="17"/>
  <c r="QFI4" i="17"/>
  <c r="QFH4" i="17"/>
  <c r="QFG4" i="17"/>
  <c r="QFF4" i="17"/>
  <c r="QFE4" i="17"/>
  <c r="QFD4" i="17"/>
  <c r="QFC4" i="17"/>
  <c r="QFB4" i="17"/>
  <c r="QFA4" i="17"/>
  <c r="QEZ4" i="17"/>
  <c r="QEY4" i="17"/>
  <c r="QEX4" i="17"/>
  <c r="QEW4" i="17"/>
  <c r="QEV4" i="17"/>
  <c r="QEU4" i="17"/>
  <c r="QET4" i="17"/>
  <c r="QES4" i="17"/>
  <c r="QER4" i="17"/>
  <c r="QEQ4" i="17"/>
  <c r="QEP4" i="17"/>
  <c r="QEO4" i="17"/>
  <c r="QEN4" i="17"/>
  <c r="QEM4" i="17"/>
  <c r="QEL4" i="17"/>
  <c r="QEK4" i="17"/>
  <c r="QEJ4" i="17"/>
  <c r="QEI4" i="17"/>
  <c r="QEH4" i="17"/>
  <c r="QEG4" i="17"/>
  <c r="QEF4" i="17"/>
  <c r="QEE4" i="17"/>
  <c r="QED4" i="17"/>
  <c r="QEC4" i="17"/>
  <c r="QEB4" i="17"/>
  <c r="QEA4" i="17"/>
  <c r="QDZ4" i="17"/>
  <c r="QDY4" i="17"/>
  <c r="QDX4" i="17"/>
  <c r="QDW4" i="17"/>
  <c r="QDV4" i="17"/>
  <c r="QDU4" i="17"/>
  <c r="QDT4" i="17"/>
  <c r="QDS4" i="17"/>
  <c r="QDR4" i="17"/>
  <c r="QDQ4" i="17"/>
  <c r="QDP4" i="17"/>
  <c r="QDO4" i="17"/>
  <c r="QDN4" i="17"/>
  <c r="QDM4" i="17"/>
  <c r="QDL4" i="17"/>
  <c r="QDK4" i="17"/>
  <c r="QDJ4" i="17"/>
  <c r="QDI4" i="17"/>
  <c r="QDH4" i="17"/>
  <c r="QDG4" i="17"/>
  <c r="QDF4" i="17"/>
  <c r="QDE4" i="17"/>
  <c r="QDD4" i="17"/>
  <c r="QDC4" i="17"/>
  <c r="QDB4" i="17"/>
  <c r="QDA4" i="17"/>
  <c r="QCZ4" i="17"/>
  <c r="QCY4" i="17"/>
  <c r="QCX4" i="17"/>
  <c r="QCW4" i="17"/>
  <c r="QCV4" i="17"/>
  <c r="QCU4" i="17"/>
  <c r="QCT4" i="17"/>
  <c r="QCS4" i="17"/>
  <c r="QCR4" i="17"/>
  <c r="QCQ4" i="17"/>
  <c r="QCP4" i="17"/>
  <c r="QCO4" i="17"/>
  <c r="QCN4" i="17"/>
  <c r="QCM4" i="17"/>
  <c r="QCL4" i="17"/>
  <c r="QCK4" i="17"/>
  <c r="QCJ4" i="17"/>
  <c r="QCI4" i="17"/>
  <c r="QCH4" i="17"/>
  <c r="QCG4" i="17"/>
  <c r="QCF4" i="17"/>
  <c r="QCE4" i="17"/>
  <c r="QCD4" i="17"/>
  <c r="QCC4" i="17"/>
  <c r="QCB4" i="17"/>
  <c r="QCA4" i="17"/>
  <c r="QBZ4" i="17"/>
  <c r="QBY4" i="17"/>
  <c r="QBX4" i="17"/>
  <c r="QBW4" i="17"/>
  <c r="QBV4" i="17"/>
  <c r="QBU4" i="17"/>
  <c r="QBT4" i="17"/>
  <c r="QBS4" i="17"/>
  <c r="QBR4" i="17"/>
  <c r="QBQ4" i="17"/>
  <c r="QBP4" i="17"/>
  <c r="QBO4" i="17"/>
  <c r="QBN4" i="17"/>
  <c r="QBM4" i="17"/>
  <c r="QBL4" i="17"/>
  <c r="QBK4" i="17"/>
  <c r="QBJ4" i="17"/>
  <c r="QBI4" i="17"/>
  <c r="QBH4" i="17"/>
  <c r="QBG4" i="17"/>
  <c r="QBF4" i="17"/>
  <c r="QBE4" i="17"/>
  <c r="QBD4" i="17"/>
  <c r="QBC4" i="17"/>
  <c r="QBB4" i="17"/>
  <c r="QBA4" i="17"/>
  <c r="QAZ4" i="17"/>
  <c r="QAY4" i="17"/>
  <c r="QAX4" i="17"/>
  <c r="QAW4" i="17"/>
  <c r="QAV4" i="17"/>
  <c r="QAU4" i="17"/>
  <c r="QAT4" i="17"/>
  <c r="QAS4" i="17"/>
  <c r="QAR4" i="17"/>
  <c r="QAQ4" i="17"/>
  <c r="QAP4" i="17"/>
  <c r="QAO4" i="17"/>
  <c r="QAN4" i="17"/>
  <c r="QAM4" i="17"/>
  <c r="QAL4" i="17"/>
  <c r="QAK4" i="17"/>
  <c r="QAJ4" i="17"/>
  <c r="QAI4" i="17"/>
  <c r="QAH4" i="17"/>
  <c r="QAG4" i="17"/>
  <c r="QAF4" i="17"/>
  <c r="QAE4" i="17"/>
  <c r="QAD4" i="17"/>
  <c r="QAC4" i="17"/>
  <c r="QAB4" i="17"/>
  <c r="QAA4" i="17"/>
  <c r="PZZ4" i="17"/>
  <c r="PZY4" i="17"/>
  <c r="PZX4" i="17"/>
  <c r="PZW4" i="17"/>
  <c r="PZV4" i="17"/>
  <c r="PZU4" i="17"/>
  <c r="PZT4" i="17"/>
  <c r="PZS4" i="17"/>
  <c r="PZR4" i="17"/>
  <c r="PZQ4" i="17"/>
  <c r="PZP4" i="17"/>
  <c r="PZO4" i="17"/>
  <c r="PZN4" i="17"/>
  <c r="PZM4" i="17"/>
  <c r="PZL4" i="17"/>
  <c r="PZK4" i="17"/>
  <c r="PZJ4" i="17"/>
  <c r="PZI4" i="17"/>
  <c r="PZH4" i="17"/>
  <c r="PZG4" i="17"/>
  <c r="PZF4" i="17"/>
  <c r="PZE4" i="17"/>
  <c r="PZD4" i="17"/>
  <c r="PZC4" i="17"/>
  <c r="PZB4" i="17"/>
  <c r="PZA4" i="17"/>
  <c r="PYZ4" i="17"/>
  <c r="PYY4" i="17"/>
  <c r="PYX4" i="17"/>
  <c r="PYW4" i="17"/>
  <c r="PYV4" i="17"/>
  <c r="PYU4" i="17"/>
  <c r="PYT4" i="17"/>
  <c r="PYS4" i="17"/>
  <c r="PYR4" i="17"/>
  <c r="PYQ4" i="17"/>
  <c r="PYP4" i="17"/>
  <c r="PYO4" i="17"/>
  <c r="PYN4" i="17"/>
  <c r="PYM4" i="17"/>
  <c r="PYL4" i="17"/>
  <c r="PYK4" i="17"/>
  <c r="PYJ4" i="17"/>
  <c r="PYI4" i="17"/>
  <c r="PYH4" i="17"/>
  <c r="PYG4" i="17"/>
  <c r="PYF4" i="17"/>
  <c r="PYE4" i="17"/>
  <c r="PYD4" i="17"/>
  <c r="PYC4" i="17"/>
  <c r="PYB4" i="17"/>
  <c r="PYA4" i="17"/>
  <c r="PXZ4" i="17"/>
  <c r="PXY4" i="17"/>
  <c r="PXX4" i="17"/>
  <c r="PXW4" i="17"/>
  <c r="PXV4" i="17"/>
  <c r="PXU4" i="17"/>
  <c r="PXT4" i="17"/>
  <c r="PXS4" i="17"/>
  <c r="PXR4" i="17"/>
  <c r="PXQ4" i="17"/>
  <c r="PXP4" i="17"/>
  <c r="PXO4" i="17"/>
  <c r="PXN4" i="17"/>
  <c r="PXM4" i="17"/>
  <c r="PXL4" i="17"/>
  <c r="PXK4" i="17"/>
  <c r="PXJ4" i="17"/>
  <c r="PXI4" i="17"/>
  <c r="PXH4" i="17"/>
  <c r="PXG4" i="17"/>
  <c r="PXF4" i="17"/>
  <c r="PXE4" i="17"/>
  <c r="PXD4" i="17"/>
  <c r="PXC4" i="17"/>
  <c r="PXB4" i="17"/>
  <c r="PXA4" i="17"/>
  <c r="PWZ4" i="17"/>
  <c r="PWY4" i="17"/>
  <c r="PWX4" i="17"/>
  <c r="PWW4" i="17"/>
  <c r="PWV4" i="17"/>
  <c r="PWU4" i="17"/>
  <c r="PWT4" i="17"/>
  <c r="PWS4" i="17"/>
  <c r="PWR4" i="17"/>
  <c r="PWQ4" i="17"/>
  <c r="PWP4" i="17"/>
  <c r="PWO4" i="17"/>
  <c r="PWN4" i="17"/>
  <c r="PWM4" i="17"/>
  <c r="PWL4" i="17"/>
  <c r="PWK4" i="17"/>
  <c r="PWJ4" i="17"/>
  <c r="PWI4" i="17"/>
  <c r="PWH4" i="17"/>
  <c r="PWG4" i="17"/>
  <c r="PWF4" i="17"/>
  <c r="PWE4" i="17"/>
  <c r="PWD4" i="17"/>
  <c r="PWC4" i="17"/>
  <c r="PWB4" i="17"/>
  <c r="PWA4" i="17"/>
  <c r="PVZ4" i="17"/>
  <c r="PVY4" i="17"/>
  <c r="PVX4" i="17"/>
  <c r="PVW4" i="17"/>
  <c r="PVV4" i="17"/>
  <c r="PVU4" i="17"/>
  <c r="PVT4" i="17"/>
  <c r="PVS4" i="17"/>
  <c r="PVR4" i="17"/>
  <c r="PVQ4" i="17"/>
  <c r="PVP4" i="17"/>
  <c r="PVO4" i="17"/>
  <c r="PVN4" i="17"/>
  <c r="PVM4" i="17"/>
  <c r="PVL4" i="17"/>
  <c r="PVK4" i="17"/>
  <c r="PVJ4" i="17"/>
  <c r="PVI4" i="17"/>
  <c r="PVH4" i="17"/>
  <c r="PVG4" i="17"/>
  <c r="PVF4" i="17"/>
  <c r="PVE4" i="17"/>
  <c r="PVD4" i="17"/>
  <c r="PVC4" i="17"/>
  <c r="PVB4" i="17"/>
  <c r="PVA4" i="17"/>
  <c r="PUZ4" i="17"/>
  <c r="PUY4" i="17"/>
  <c r="PUX4" i="17"/>
  <c r="PUW4" i="17"/>
  <c r="PUV4" i="17"/>
  <c r="PUU4" i="17"/>
  <c r="PUT4" i="17"/>
  <c r="PUS4" i="17"/>
  <c r="PUR4" i="17"/>
  <c r="PUQ4" i="17"/>
  <c r="PUP4" i="17"/>
  <c r="PUO4" i="17"/>
  <c r="PUN4" i="17"/>
  <c r="PUM4" i="17"/>
  <c r="PUL4" i="17"/>
  <c r="PUK4" i="17"/>
  <c r="PUJ4" i="17"/>
  <c r="PUI4" i="17"/>
  <c r="PUH4" i="17"/>
  <c r="PUG4" i="17"/>
  <c r="PUF4" i="17"/>
  <c r="PUE4" i="17"/>
  <c r="PUD4" i="17"/>
  <c r="PUC4" i="17"/>
  <c r="PUB4" i="17"/>
  <c r="PUA4" i="17"/>
  <c r="PTZ4" i="17"/>
  <c r="PTY4" i="17"/>
  <c r="PTX4" i="17"/>
  <c r="PTW4" i="17"/>
  <c r="PTV4" i="17"/>
  <c r="PTU4" i="17"/>
  <c r="PTT4" i="17"/>
  <c r="PTS4" i="17"/>
  <c r="PTR4" i="17"/>
  <c r="PTQ4" i="17"/>
  <c r="PTP4" i="17"/>
  <c r="PTO4" i="17"/>
  <c r="PTN4" i="17"/>
  <c r="PTM4" i="17"/>
  <c r="PTL4" i="17"/>
  <c r="PTK4" i="17"/>
  <c r="PTJ4" i="17"/>
  <c r="PTI4" i="17"/>
  <c r="PTH4" i="17"/>
  <c r="PTG4" i="17"/>
  <c r="PTF4" i="17"/>
  <c r="PTE4" i="17"/>
  <c r="PTD4" i="17"/>
  <c r="PTC4" i="17"/>
  <c r="PTB4" i="17"/>
  <c r="PTA4" i="17"/>
  <c r="PSZ4" i="17"/>
  <c r="PSY4" i="17"/>
  <c r="PSX4" i="17"/>
  <c r="PSW4" i="17"/>
  <c r="PSV4" i="17"/>
  <c r="PSU4" i="17"/>
  <c r="PST4" i="17"/>
  <c r="PSS4" i="17"/>
  <c r="PSR4" i="17"/>
  <c r="PSQ4" i="17"/>
  <c r="PSP4" i="17"/>
  <c r="PSO4" i="17"/>
  <c r="PSN4" i="17"/>
  <c r="PSM4" i="17"/>
  <c r="PSL4" i="17"/>
  <c r="PSK4" i="17"/>
  <c r="PSJ4" i="17"/>
  <c r="PSI4" i="17"/>
  <c r="PSH4" i="17"/>
  <c r="PSG4" i="17"/>
  <c r="PSF4" i="17"/>
  <c r="PSE4" i="17"/>
  <c r="PSD4" i="17"/>
  <c r="PSC4" i="17"/>
  <c r="PSB4" i="17"/>
  <c r="PSA4" i="17"/>
  <c r="PRZ4" i="17"/>
  <c r="PRY4" i="17"/>
  <c r="PRX4" i="17"/>
  <c r="PRW4" i="17"/>
  <c r="PRV4" i="17"/>
  <c r="PRU4" i="17"/>
  <c r="PRT4" i="17"/>
  <c r="PRS4" i="17"/>
  <c r="PRR4" i="17"/>
  <c r="PRQ4" i="17"/>
  <c r="PRP4" i="17"/>
  <c r="PRO4" i="17"/>
  <c r="PRN4" i="17"/>
  <c r="PRM4" i="17"/>
  <c r="PRL4" i="17"/>
  <c r="PRK4" i="17"/>
  <c r="PRJ4" i="17"/>
  <c r="PRI4" i="17"/>
  <c r="PRH4" i="17"/>
  <c r="PRG4" i="17"/>
  <c r="PRF4" i="17"/>
  <c r="PRE4" i="17"/>
  <c r="PRD4" i="17"/>
  <c r="PRC4" i="17"/>
  <c r="PRB4" i="17"/>
  <c r="PRA4" i="17"/>
  <c r="PQZ4" i="17"/>
  <c r="PQY4" i="17"/>
  <c r="PQX4" i="17"/>
  <c r="PQW4" i="17"/>
  <c r="PQV4" i="17"/>
  <c r="PQU4" i="17"/>
  <c r="PQT4" i="17"/>
  <c r="PQS4" i="17"/>
  <c r="PQR4" i="17"/>
  <c r="PQQ4" i="17"/>
  <c r="PQP4" i="17"/>
  <c r="PQO4" i="17"/>
  <c r="PQN4" i="17"/>
  <c r="PQM4" i="17"/>
  <c r="PQL4" i="17"/>
  <c r="PQK4" i="17"/>
  <c r="PQJ4" i="17"/>
  <c r="PQI4" i="17"/>
  <c r="PQH4" i="17"/>
  <c r="PQG4" i="17"/>
  <c r="PQF4" i="17"/>
  <c r="PQE4" i="17"/>
  <c r="PQD4" i="17"/>
  <c r="PQC4" i="17"/>
  <c r="PQB4" i="17"/>
  <c r="PQA4" i="17"/>
  <c r="PPZ4" i="17"/>
  <c r="PPY4" i="17"/>
  <c r="PPX4" i="17"/>
  <c r="PPW4" i="17"/>
  <c r="PPV4" i="17"/>
  <c r="PPU4" i="17"/>
  <c r="PPT4" i="17"/>
  <c r="PPS4" i="17"/>
  <c r="PPR4" i="17"/>
  <c r="PPQ4" i="17"/>
  <c r="PPP4" i="17"/>
  <c r="PPO4" i="17"/>
  <c r="PPN4" i="17"/>
  <c r="PPM4" i="17"/>
  <c r="PPL4" i="17"/>
  <c r="PPK4" i="17"/>
  <c r="PPJ4" i="17"/>
  <c r="PPI4" i="17"/>
  <c r="PPH4" i="17"/>
  <c r="PPG4" i="17"/>
  <c r="PPF4" i="17"/>
  <c r="PPE4" i="17"/>
  <c r="PPD4" i="17"/>
  <c r="PPC4" i="17"/>
  <c r="PPB4" i="17"/>
  <c r="PPA4" i="17"/>
  <c r="POZ4" i="17"/>
  <c r="POY4" i="17"/>
  <c r="POX4" i="17"/>
  <c r="POW4" i="17"/>
  <c r="POV4" i="17"/>
  <c r="POU4" i="17"/>
  <c r="POT4" i="17"/>
  <c r="POS4" i="17"/>
  <c r="POR4" i="17"/>
  <c r="POQ4" i="17"/>
  <c r="POP4" i="17"/>
  <c r="POO4" i="17"/>
  <c r="PON4" i="17"/>
  <c r="POM4" i="17"/>
  <c r="POL4" i="17"/>
  <c r="POK4" i="17"/>
  <c r="POJ4" i="17"/>
  <c r="POI4" i="17"/>
  <c r="POH4" i="17"/>
  <c r="POG4" i="17"/>
  <c r="POF4" i="17"/>
  <c r="POE4" i="17"/>
  <c r="POD4" i="17"/>
  <c r="POC4" i="17"/>
  <c r="POB4" i="17"/>
  <c r="POA4" i="17"/>
  <c r="PNZ4" i="17"/>
  <c r="PNY4" i="17"/>
  <c r="PNX4" i="17"/>
  <c r="PNW4" i="17"/>
  <c r="PNV4" i="17"/>
  <c r="PNU4" i="17"/>
  <c r="PNT4" i="17"/>
  <c r="PNS4" i="17"/>
  <c r="PNR4" i="17"/>
  <c r="PNQ4" i="17"/>
  <c r="PNP4" i="17"/>
  <c r="PNO4" i="17"/>
  <c r="PNN4" i="17"/>
  <c r="PNM4" i="17"/>
  <c r="PNL4" i="17"/>
  <c r="PNK4" i="17"/>
  <c r="PNJ4" i="17"/>
  <c r="PNI4" i="17"/>
  <c r="PNH4" i="17"/>
  <c r="PNG4" i="17"/>
  <c r="PNF4" i="17"/>
  <c r="PNE4" i="17"/>
  <c r="PND4" i="17"/>
  <c r="PNC4" i="17"/>
  <c r="PNB4" i="17"/>
  <c r="PNA4" i="17"/>
  <c r="PMZ4" i="17"/>
  <c r="PMY4" i="17"/>
  <c r="PMX4" i="17"/>
  <c r="PMW4" i="17"/>
  <c r="PMV4" i="17"/>
  <c r="PMU4" i="17"/>
  <c r="PMT4" i="17"/>
  <c r="PMS4" i="17"/>
  <c r="PMR4" i="17"/>
  <c r="PMQ4" i="17"/>
  <c r="PMP4" i="17"/>
  <c r="PMO4" i="17"/>
  <c r="PMN4" i="17"/>
  <c r="PMM4" i="17"/>
  <c r="PML4" i="17"/>
  <c r="PMK4" i="17"/>
  <c r="PMJ4" i="17"/>
  <c r="PMI4" i="17"/>
  <c r="PMH4" i="17"/>
  <c r="PMG4" i="17"/>
  <c r="PMF4" i="17"/>
  <c r="PME4" i="17"/>
  <c r="PMD4" i="17"/>
  <c r="PMC4" i="17"/>
  <c r="PMB4" i="17"/>
  <c r="PMA4" i="17"/>
  <c r="PLZ4" i="17"/>
  <c r="PLY4" i="17"/>
  <c r="PLX4" i="17"/>
  <c r="PLW4" i="17"/>
  <c r="PLV4" i="17"/>
  <c r="PLU4" i="17"/>
  <c r="PLT4" i="17"/>
  <c r="PLS4" i="17"/>
  <c r="PLR4" i="17"/>
  <c r="PLQ4" i="17"/>
  <c r="PLP4" i="17"/>
  <c r="PLO4" i="17"/>
  <c r="PLN4" i="17"/>
  <c r="PLM4" i="17"/>
  <c r="PLL4" i="17"/>
  <c r="PLK4" i="17"/>
  <c r="PLJ4" i="17"/>
  <c r="PLI4" i="17"/>
  <c r="PLH4" i="17"/>
  <c r="PLG4" i="17"/>
  <c r="PLF4" i="17"/>
  <c r="PLE4" i="17"/>
  <c r="PLD4" i="17"/>
  <c r="PLC4" i="17"/>
  <c r="PLB4" i="17"/>
  <c r="PLA4" i="17"/>
  <c r="PKZ4" i="17"/>
  <c r="PKY4" i="17"/>
  <c r="PKX4" i="17"/>
  <c r="PKW4" i="17"/>
  <c r="PKV4" i="17"/>
  <c r="PKU4" i="17"/>
  <c r="PKT4" i="17"/>
  <c r="PKS4" i="17"/>
  <c r="PKR4" i="17"/>
  <c r="PKQ4" i="17"/>
  <c r="PKP4" i="17"/>
  <c r="PKO4" i="17"/>
  <c r="PKN4" i="17"/>
  <c r="PKM4" i="17"/>
  <c r="PKL4" i="17"/>
  <c r="PKK4" i="17"/>
  <c r="PKJ4" i="17"/>
  <c r="PKI4" i="17"/>
  <c r="PKH4" i="17"/>
  <c r="PKG4" i="17"/>
  <c r="PKF4" i="17"/>
  <c r="PKE4" i="17"/>
  <c r="PKD4" i="17"/>
  <c r="PKC4" i="17"/>
  <c r="PKB4" i="17"/>
  <c r="PKA4" i="17"/>
  <c r="PJZ4" i="17"/>
  <c r="PJY4" i="17"/>
  <c r="PJX4" i="17"/>
  <c r="PJW4" i="17"/>
  <c r="PJV4" i="17"/>
  <c r="PJU4" i="17"/>
  <c r="PJT4" i="17"/>
  <c r="PJS4" i="17"/>
  <c r="PJR4" i="17"/>
  <c r="PJQ4" i="17"/>
  <c r="PJP4" i="17"/>
  <c r="PJO4" i="17"/>
  <c r="PJN4" i="17"/>
  <c r="PJM4" i="17"/>
  <c r="PJL4" i="17"/>
  <c r="PJK4" i="17"/>
  <c r="PJJ4" i="17"/>
  <c r="PJI4" i="17"/>
  <c r="PJH4" i="17"/>
  <c r="PJG4" i="17"/>
  <c r="PJF4" i="17"/>
  <c r="PJE4" i="17"/>
  <c r="PJD4" i="17"/>
  <c r="PJC4" i="17"/>
  <c r="PJB4" i="17"/>
  <c r="PJA4" i="17"/>
  <c r="PIZ4" i="17"/>
  <c r="PIY4" i="17"/>
  <c r="PIX4" i="17"/>
  <c r="PIW4" i="17"/>
  <c r="PIV4" i="17"/>
  <c r="PIU4" i="17"/>
  <c r="PIT4" i="17"/>
  <c r="PIS4" i="17"/>
  <c r="PIR4" i="17"/>
  <c r="PIQ4" i="17"/>
  <c r="PIP4" i="17"/>
  <c r="PIO4" i="17"/>
  <c r="PIN4" i="17"/>
  <c r="PIM4" i="17"/>
  <c r="PIL4" i="17"/>
  <c r="PIK4" i="17"/>
  <c r="PIJ4" i="17"/>
  <c r="PII4" i="17"/>
  <c r="PIH4" i="17"/>
  <c r="PIG4" i="17"/>
  <c r="PIF4" i="17"/>
  <c r="PIE4" i="17"/>
  <c r="PID4" i="17"/>
  <c r="PIC4" i="17"/>
  <c r="PIB4" i="17"/>
  <c r="PIA4" i="17"/>
  <c r="PHZ4" i="17"/>
  <c r="PHY4" i="17"/>
  <c r="PHX4" i="17"/>
  <c r="PHW4" i="17"/>
  <c r="PHV4" i="17"/>
  <c r="PHU4" i="17"/>
  <c r="PHT4" i="17"/>
  <c r="PHS4" i="17"/>
  <c r="PHR4" i="17"/>
  <c r="PHQ4" i="17"/>
  <c r="PHP4" i="17"/>
  <c r="PHO4" i="17"/>
  <c r="PHN4" i="17"/>
  <c r="PHM4" i="17"/>
  <c r="PHL4" i="17"/>
  <c r="PHK4" i="17"/>
  <c r="PHJ4" i="17"/>
  <c r="PHI4" i="17"/>
  <c r="PHH4" i="17"/>
  <c r="PHG4" i="17"/>
  <c r="PHF4" i="17"/>
  <c r="PHE4" i="17"/>
  <c r="PHD4" i="17"/>
  <c r="PHC4" i="17"/>
  <c r="PHB4" i="17"/>
  <c r="PHA4" i="17"/>
  <c r="PGZ4" i="17"/>
  <c r="PGY4" i="17"/>
  <c r="PGX4" i="17"/>
  <c r="PGW4" i="17"/>
  <c r="PGV4" i="17"/>
  <c r="PGU4" i="17"/>
  <c r="PGT4" i="17"/>
  <c r="PGS4" i="17"/>
  <c r="PGR4" i="17"/>
  <c r="PGQ4" i="17"/>
  <c r="PGP4" i="17"/>
  <c r="PGO4" i="17"/>
  <c r="PGN4" i="17"/>
  <c r="PGM4" i="17"/>
  <c r="PGL4" i="17"/>
  <c r="PGK4" i="17"/>
  <c r="PGJ4" i="17"/>
  <c r="PGI4" i="17"/>
  <c r="PGH4" i="17"/>
  <c r="PGG4" i="17"/>
  <c r="PGF4" i="17"/>
  <c r="PGE4" i="17"/>
  <c r="PGD4" i="17"/>
  <c r="PGC4" i="17"/>
  <c r="PGB4" i="17"/>
  <c r="PGA4" i="17"/>
  <c r="PFZ4" i="17"/>
  <c r="PFY4" i="17"/>
  <c r="PFX4" i="17"/>
  <c r="PFW4" i="17"/>
  <c r="PFV4" i="17"/>
  <c r="PFU4" i="17"/>
  <c r="PFT4" i="17"/>
  <c r="PFS4" i="17"/>
  <c r="PFR4" i="17"/>
  <c r="PFQ4" i="17"/>
  <c r="PFP4" i="17"/>
  <c r="PFO4" i="17"/>
  <c r="PFN4" i="17"/>
  <c r="PFM4" i="17"/>
  <c r="PFL4" i="17"/>
  <c r="PFK4" i="17"/>
  <c r="PFJ4" i="17"/>
  <c r="PFI4" i="17"/>
  <c r="PFH4" i="17"/>
  <c r="PFG4" i="17"/>
  <c r="PFF4" i="17"/>
  <c r="PFE4" i="17"/>
  <c r="PFD4" i="17"/>
  <c r="PFC4" i="17"/>
  <c r="PFB4" i="17"/>
  <c r="PFA4" i="17"/>
  <c r="PEZ4" i="17"/>
  <c r="PEY4" i="17"/>
  <c r="PEX4" i="17"/>
  <c r="PEW4" i="17"/>
  <c r="PEV4" i="17"/>
  <c r="PEU4" i="17"/>
  <c r="PET4" i="17"/>
  <c r="PES4" i="17"/>
  <c r="PER4" i="17"/>
  <c r="PEQ4" i="17"/>
  <c r="PEP4" i="17"/>
  <c r="PEO4" i="17"/>
  <c r="PEN4" i="17"/>
  <c r="PEM4" i="17"/>
  <c r="PEL4" i="17"/>
  <c r="PEK4" i="17"/>
  <c r="PEJ4" i="17"/>
  <c r="PEI4" i="17"/>
  <c r="PEH4" i="17"/>
  <c r="PEG4" i="17"/>
  <c r="PEF4" i="17"/>
  <c r="PEE4" i="17"/>
  <c r="PED4" i="17"/>
  <c r="PEC4" i="17"/>
  <c r="PEB4" i="17"/>
  <c r="PEA4" i="17"/>
  <c r="PDZ4" i="17"/>
  <c r="PDY4" i="17"/>
  <c r="PDX4" i="17"/>
  <c r="PDW4" i="17"/>
  <c r="PDV4" i="17"/>
  <c r="PDU4" i="17"/>
  <c r="PDT4" i="17"/>
  <c r="PDS4" i="17"/>
  <c r="PDR4" i="17"/>
  <c r="PDQ4" i="17"/>
  <c r="PDP4" i="17"/>
  <c r="PDO4" i="17"/>
  <c r="PDN4" i="17"/>
  <c r="PDM4" i="17"/>
  <c r="PDL4" i="17"/>
  <c r="PDK4" i="17"/>
  <c r="PDJ4" i="17"/>
  <c r="PDI4" i="17"/>
  <c r="PDH4" i="17"/>
  <c r="PDG4" i="17"/>
  <c r="PDF4" i="17"/>
  <c r="PDE4" i="17"/>
  <c r="PDD4" i="17"/>
  <c r="PDC4" i="17"/>
  <c r="PDB4" i="17"/>
  <c r="PDA4" i="17"/>
  <c r="PCZ4" i="17"/>
  <c r="PCY4" i="17"/>
  <c r="PCX4" i="17"/>
  <c r="PCW4" i="17"/>
  <c r="PCV4" i="17"/>
  <c r="PCU4" i="17"/>
  <c r="PCT4" i="17"/>
  <c r="PCS4" i="17"/>
  <c r="PCR4" i="17"/>
  <c r="PCQ4" i="17"/>
  <c r="PCP4" i="17"/>
  <c r="PCO4" i="17"/>
  <c r="PCN4" i="17"/>
  <c r="PCM4" i="17"/>
  <c r="PCL4" i="17"/>
  <c r="PCK4" i="17"/>
  <c r="PCJ4" i="17"/>
  <c r="PCI4" i="17"/>
  <c r="PCH4" i="17"/>
  <c r="PCG4" i="17"/>
  <c r="PCF4" i="17"/>
  <c r="PCE4" i="17"/>
  <c r="PCD4" i="17"/>
  <c r="PCC4" i="17"/>
  <c r="PCB4" i="17"/>
  <c r="PCA4" i="17"/>
  <c r="PBZ4" i="17"/>
  <c r="PBY4" i="17"/>
  <c r="PBX4" i="17"/>
  <c r="PBW4" i="17"/>
  <c r="PBV4" i="17"/>
  <c r="PBU4" i="17"/>
  <c r="PBT4" i="17"/>
  <c r="PBS4" i="17"/>
  <c r="PBR4" i="17"/>
  <c r="PBQ4" i="17"/>
  <c r="PBP4" i="17"/>
  <c r="PBO4" i="17"/>
  <c r="PBN4" i="17"/>
  <c r="PBM4" i="17"/>
  <c r="PBL4" i="17"/>
  <c r="PBK4" i="17"/>
  <c r="PBJ4" i="17"/>
  <c r="PBI4" i="17"/>
  <c r="PBH4" i="17"/>
  <c r="PBG4" i="17"/>
  <c r="PBF4" i="17"/>
  <c r="PBE4" i="17"/>
  <c r="PBD4" i="17"/>
  <c r="PBC4" i="17"/>
  <c r="PBB4" i="17"/>
  <c r="PBA4" i="17"/>
  <c r="PAZ4" i="17"/>
  <c r="PAY4" i="17"/>
  <c r="PAX4" i="17"/>
  <c r="PAW4" i="17"/>
  <c r="PAV4" i="17"/>
  <c r="PAU4" i="17"/>
  <c r="PAT4" i="17"/>
  <c r="PAS4" i="17"/>
  <c r="PAR4" i="17"/>
  <c r="PAQ4" i="17"/>
  <c r="PAP4" i="17"/>
  <c r="PAO4" i="17"/>
  <c r="PAN4" i="17"/>
  <c r="PAM4" i="17"/>
  <c r="PAL4" i="17"/>
  <c r="PAK4" i="17"/>
  <c r="PAJ4" i="17"/>
  <c r="PAI4" i="17"/>
  <c r="PAH4" i="17"/>
  <c r="PAG4" i="17"/>
  <c r="PAF4" i="17"/>
  <c r="PAE4" i="17"/>
  <c r="PAD4" i="17"/>
  <c r="PAC4" i="17"/>
  <c r="PAB4" i="17"/>
  <c r="PAA4" i="17"/>
  <c r="OZZ4" i="17"/>
  <c r="OZY4" i="17"/>
  <c r="OZX4" i="17"/>
  <c r="OZW4" i="17"/>
  <c r="OZV4" i="17"/>
  <c r="OZU4" i="17"/>
  <c r="OZT4" i="17"/>
  <c r="OZS4" i="17"/>
  <c r="OZR4" i="17"/>
  <c r="OZQ4" i="17"/>
  <c r="OZP4" i="17"/>
  <c r="OZO4" i="17"/>
  <c r="OZN4" i="17"/>
  <c r="OZM4" i="17"/>
  <c r="OZL4" i="17"/>
  <c r="OZK4" i="17"/>
  <c r="OZJ4" i="17"/>
  <c r="OZI4" i="17"/>
  <c r="OZH4" i="17"/>
  <c r="OZG4" i="17"/>
  <c r="OZF4" i="17"/>
  <c r="OZE4" i="17"/>
  <c r="OZD4" i="17"/>
  <c r="OZC4" i="17"/>
  <c r="OZB4" i="17"/>
  <c r="OZA4" i="17"/>
  <c r="OYZ4" i="17"/>
  <c r="OYY4" i="17"/>
  <c r="OYX4" i="17"/>
  <c r="OYW4" i="17"/>
  <c r="OYV4" i="17"/>
  <c r="OYU4" i="17"/>
  <c r="OYT4" i="17"/>
  <c r="OYS4" i="17"/>
  <c r="OYR4" i="17"/>
  <c r="OYQ4" i="17"/>
  <c r="OYP4" i="17"/>
  <c r="OYO4" i="17"/>
  <c r="OYN4" i="17"/>
  <c r="OYM4" i="17"/>
  <c r="OYL4" i="17"/>
  <c r="OYK4" i="17"/>
  <c r="OYJ4" i="17"/>
  <c r="OYI4" i="17"/>
  <c r="OYH4" i="17"/>
  <c r="OYG4" i="17"/>
  <c r="OYF4" i="17"/>
  <c r="OYE4" i="17"/>
  <c r="OYD4" i="17"/>
  <c r="OYC4" i="17"/>
  <c r="OYB4" i="17"/>
  <c r="OYA4" i="17"/>
  <c r="OXZ4" i="17"/>
  <c r="OXY4" i="17"/>
  <c r="OXX4" i="17"/>
  <c r="OXW4" i="17"/>
  <c r="OXV4" i="17"/>
  <c r="OXU4" i="17"/>
  <c r="OXT4" i="17"/>
  <c r="OXS4" i="17"/>
  <c r="OXR4" i="17"/>
  <c r="OXQ4" i="17"/>
  <c r="OXP4" i="17"/>
  <c r="OXO4" i="17"/>
  <c r="OXN4" i="17"/>
  <c r="OXM4" i="17"/>
  <c r="OXL4" i="17"/>
  <c r="OXK4" i="17"/>
  <c r="OXJ4" i="17"/>
  <c r="OXI4" i="17"/>
  <c r="OXH4" i="17"/>
  <c r="OXG4" i="17"/>
  <c r="OXF4" i="17"/>
  <c r="OXE4" i="17"/>
  <c r="OXD4" i="17"/>
  <c r="OXC4" i="17"/>
  <c r="OXB4" i="17"/>
  <c r="OXA4" i="17"/>
  <c r="OWZ4" i="17"/>
  <c r="OWY4" i="17"/>
  <c r="OWX4" i="17"/>
  <c r="OWW4" i="17"/>
  <c r="OWV4" i="17"/>
  <c r="OWU4" i="17"/>
  <c r="OWT4" i="17"/>
  <c r="OWS4" i="17"/>
  <c r="OWR4" i="17"/>
  <c r="OWQ4" i="17"/>
  <c r="OWP4" i="17"/>
  <c r="OWO4" i="17"/>
  <c r="OWN4" i="17"/>
  <c r="OWM4" i="17"/>
  <c r="OWL4" i="17"/>
  <c r="OWK4" i="17"/>
  <c r="OWJ4" i="17"/>
  <c r="OWI4" i="17"/>
  <c r="OWH4" i="17"/>
  <c r="OWG4" i="17"/>
  <c r="OWF4" i="17"/>
  <c r="OWE4" i="17"/>
  <c r="OWD4" i="17"/>
  <c r="OWC4" i="17"/>
  <c r="OWB4" i="17"/>
  <c r="OWA4" i="17"/>
  <c r="OVZ4" i="17"/>
  <c r="OVY4" i="17"/>
  <c r="OVX4" i="17"/>
  <c r="OVW4" i="17"/>
  <c r="OVV4" i="17"/>
  <c r="OVU4" i="17"/>
  <c r="OVT4" i="17"/>
  <c r="OVS4" i="17"/>
  <c r="OVR4" i="17"/>
  <c r="OVQ4" i="17"/>
  <c r="OVP4" i="17"/>
  <c r="OVO4" i="17"/>
  <c r="OVN4" i="17"/>
  <c r="OVM4" i="17"/>
  <c r="OVL4" i="17"/>
  <c r="OVK4" i="17"/>
  <c r="OVJ4" i="17"/>
  <c r="OVI4" i="17"/>
  <c r="OVH4" i="17"/>
  <c r="OVG4" i="17"/>
  <c r="OVF4" i="17"/>
  <c r="OVE4" i="17"/>
  <c r="OVD4" i="17"/>
  <c r="OVC4" i="17"/>
  <c r="OVB4" i="17"/>
  <c r="OVA4" i="17"/>
  <c r="OUZ4" i="17"/>
  <c r="OUY4" i="17"/>
  <c r="OUX4" i="17"/>
  <c r="OUW4" i="17"/>
  <c r="OUV4" i="17"/>
  <c r="OUU4" i="17"/>
  <c r="OUT4" i="17"/>
  <c r="OUS4" i="17"/>
  <c r="OUR4" i="17"/>
  <c r="OUQ4" i="17"/>
  <c r="OUP4" i="17"/>
  <c r="OUO4" i="17"/>
  <c r="OUN4" i="17"/>
  <c r="OUM4" i="17"/>
  <c r="OUL4" i="17"/>
  <c r="OUK4" i="17"/>
  <c r="OUJ4" i="17"/>
  <c r="OUI4" i="17"/>
  <c r="OUH4" i="17"/>
  <c r="OUG4" i="17"/>
  <c r="OUF4" i="17"/>
  <c r="OUE4" i="17"/>
  <c r="OUD4" i="17"/>
  <c r="OUC4" i="17"/>
  <c r="OUB4" i="17"/>
  <c r="OUA4" i="17"/>
  <c r="OTZ4" i="17"/>
  <c r="OTY4" i="17"/>
  <c r="OTX4" i="17"/>
  <c r="OTW4" i="17"/>
  <c r="OTV4" i="17"/>
  <c r="OTU4" i="17"/>
  <c r="OTT4" i="17"/>
  <c r="OTS4" i="17"/>
  <c r="OTR4" i="17"/>
  <c r="OTQ4" i="17"/>
  <c r="OTP4" i="17"/>
  <c r="OTO4" i="17"/>
  <c r="OTN4" i="17"/>
  <c r="OTM4" i="17"/>
  <c r="OTL4" i="17"/>
  <c r="OTK4" i="17"/>
  <c r="OTJ4" i="17"/>
  <c r="OTI4" i="17"/>
  <c r="OTH4" i="17"/>
  <c r="OTG4" i="17"/>
  <c r="OTF4" i="17"/>
  <c r="OTE4" i="17"/>
  <c r="OTD4" i="17"/>
  <c r="OTC4" i="17"/>
  <c r="OTB4" i="17"/>
  <c r="OTA4" i="17"/>
  <c r="OSZ4" i="17"/>
  <c r="OSY4" i="17"/>
  <c r="OSX4" i="17"/>
  <c r="OSW4" i="17"/>
  <c r="OSV4" i="17"/>
  <c r="OSU4" i="17"/>
  <c r="OST4" i="17"/>
  <c r="OSS4" i="17"/>
  <c r="OSR4" i="17"/>
  <c r="OSQ4" i="17"/>
  <c r="OSP4" i="17"/>
  <c r="OSO4" i="17"/>
  <c r="OSN4" i="17"/>
  <c r="OSM4" i="17"/>
  <c r="OSL4" i="17"/>
  <c r="OSK4" i="17"/>
  <c r="OSJ4" i="17"/>
  <c r="OSI4" i="17"/>
  <c r="OSH4" i="17"/>
  <c r="OSG4" i="17"/>
  <c r="OSF4" i="17"/>
  <c r="OSE4" i="17"/>
  <c r="OSD4" i="17"/>
  <c r="OSC4" i="17"/>
  <c r="OSB4" i="17"/>
  <c r="OSA4" i="17"/>
  <c r="ORZ4" i="17"/>
  <c r="ORY4" i="17"/>
  <c r="ORX4" i="17"/>
  <c r="ORW4" i="17"/>
  <c r="ORV4" i="17"/>
  <c r="ORU4" i="17"/>
  <c r="ORT4" i="17"/>
  <c r="ORS4" i="17"/>
  <c r="ORR4" i="17"/>
  <c r="ORQ4" i="17"/>
  <c r="ORP4" i="17"/>
  <c r="ORO4" i="17"/>
  <c r="ORN4" i="17"/>
  <c r="ORM4" i="17"/>
  <c r="ORL4" i="17"/>
  <c r="ORK4" i="17"/>
  <c r="ORJ4" i="17"/>
  <c r="ORI4" i="17"/>
  <c r="ORH4" i="17"/>
  <c r="ORG4" i="17"/>
  <c r="ORF4" i="17"/>
  <c r="ORE4" i="17"/>
  <c r="ORD4" i="17"/>
  <c r="ORC4" i="17"/>
  <c r="ORB4" i="17"/>
  <c r="ORA4" i="17"/>
  <c r="OQZ4" i="17"/>
  <c r="OQY4" i="17"/>
  <c r="OQX4" i="17"/>
  <c r="OQW4" i="17"/>
  <c r="OQV4" i="17"/>
  <c r="OQU4" i="17"/>
  <c r="OQT4" i="17"/>
  <c r="OQS4" i="17"/>
  <c r="OQR4" i="17"/>
  <c r="OQQ4" i="17"/>
  <c r="OQP4" i="17"/>
  <c r="OQO4" i="17"/>
  <c r="OQN4" i="17"/>
  <c r="OQM4" i="17"/>
  <c r="OQL4" i="17"/>
  <c r="OQK4" i="17"/>
  <c r="OQJ4" i="17"/>
  <c r="OQI4" i="17"/>
  <c r="OQH4" i="17"/>
  <c r="OQG4" i="17"/>
  <c r="OQF4" i="17"/>
  <c r="OQE4" i="17"/>
  <c r="OQD4" i="17"/>
  <c r="OQC4" i="17"/>
  <c r="OQB4" i="17"/>
  <c r="OQA4" i="17"/>
  <c r="OPZ4" i="17"/>
  <c r="OPY4" i="17"/>
  <c r="OPX4" i="17"/>
  <c r="OPW4" i="17"/>
  <c r="OPV4" i="17"/>
  <c r="OPU4" i="17"/>
  <c r="OPT4" i="17"/>
  <c r="OPS4" i="17"/>
  <c r="OPR4" i="17"/>
  <c r="OPQ4" i="17"/>
  <c r="OPP4" i="17"/>
  <c r="OPO4" i="17"/>
  <c r="OPN4" i="17"/>
  <c r="OPM4" i="17"/>
  <c r="OPL4" i="17"/>
  <c r="OPK4" i="17"/>
  <c r="OPJ4" i="17"/>
  <c r="OPI4" i="17"/>
  <c r="OPH4" i="17"/>
  <c r="OPG4" i="17"/>
  <c r="OPF4" i="17"/>
  <c r="OPE4" i="17"/>
  <c r="OPD4" i="17"/>
  <c r="OPC4" i="17"/>
  <c r="OPB4" i="17"/>
  <c r="OPA4" i="17"/>
  <c r="OOZ4" i="17"/>
  <c r="OOY4" i="17"/>
  <c r="OOX4" i="17"/>
  <c r="OOW4" i="17"/>
  <c r="OOV4" i="17"/>
  <c r="OOU4" i="17"/>
  <c r="OOT4" i="17"/>
  <c r="OOS4" i="17"/>
  <c r="OOR4" i="17"/>
  <c r="OOQ4" i="17"/>
  <c r="OOP4" i="17"/>
  <c r="OOO4" i="17"/>
  <c r="OON4" i="17"/>
  <c r="OOM4" i="17"/>
  <c r="OOL4" i="17"/>
  <c r="OOK4" i="17"/>
  <c r="OOJ4" i="17"/>
  <c r="OOI4" i="17"/>
  <c r="OOH4" i="17"/>
  <c r="OOG4" i="17"/>
  <c r="OOF4" i="17"/>
  <c r="OOE4" i="17"/>
  <c r="OOD4" i="17"/>
  <c r="OOC4" i="17"/>
  <c r="OOB4" i="17"/>
  <c r="OOA4" i="17"/>
  <c r="ONZ4" i="17"/>
  <c r="ONY4" i="17"/>
  <c r="ONX4" i="17"/>
  <c r="ONW4" i="17"/>
  <c r="ONV4" i="17"/>
  <c r="ONU4" i="17"/>
  <c r="ONT4" i="17"/>
  <c r="ONS4" i="17"/>
  <c r="ONR4" i="17"/>
  <c r="ONQ4" i="17"/>
  <c r="ONP4" i="17"/>
  <c r="ONO4" i="17"/>
  <c r="ONN4" i="17"/>
  <c r="ONM4" i="17"/>
  <c r="ONL4" i="17"/>
  <c r="ONK4" i="17"/>
  <c r="ONJ4" i="17"/>
  <c r="ONI4" i="17"/>
  <c r="ONH4" i="17"/>
  <c r="ONG4" i="17"/>
  <c r="ONF4" i="17"/>
  <c r="ONE4" i="17"/>
  <c r="OND4" i="17"/>
  <c r="ONC4" i="17"/>
  <c r="ONB4" i="17"/>
  <c r="ONA4" i="17"/>
  <c r="OMZ4" i="17"/>
  <c r="OMY4" i="17"/>
  <c r="OMX4" i="17"/>
  <c r="OMW4" i="17"/>
  <c r="OMV4" i="17"/>
  <c r="OMU4" i="17"/>
  <c r="OMT4" i="17"/>
  <c r="OMS4" i="17"/>
  <c r="OMR4" i="17"/>
  <c r="OMQ4" i="17"/>
  <c r="OMP4" i="17"/>
  <c r="OMO4" i="17"/>
  <c r="OMN4" i="17"/>
  <c r="OMM4" i="17"/>
  <c r="OML4" i="17"/>
  <c r="OMK4" i="17"/>
  <c r="OMJ4" i="17"/>
  <c r="OMI4" i="17"/>
  <c r="OMH4" i="17"/>
  <c r="OMG4" i="17"/>
  <c r="OMF4" i="17"/>
  <c r="OME4" i="17"/>
  <c r="OMD4" i="17"/>
  <c r="OMC4" i="17"/>
  <c r="OMB4" i="17"/>
  <c r="OMA4" i="17"/>
  <c r="OLZ4" i="17"/>
  <c r="OLY4" i="17"/>
  <c r="OLX4" i="17"/>
  <c r="OLW4" i="17"/>
  <c r="OLV4" i="17"/>
  <c r="OLU4" i="17"/>
  <c r="OLT4" i="17"/>
  <c r="OLS4" i="17"/>
  <c r="OLR4" i="17"/>
  <c r="OLQ4" i="17"/>
  <c r="OLP4" i="17"/>
  <c r="OLO4" i="17"/>
  <c r="OLN4" i="17"/>
  <c r="OLM4" i="17"/>
  <c r="OLL4" i="17"/>
  <c r="OLK4" i="17"/>
  <c r="OLJ4" i="17"/>
  <c r="OLI4" i="17"/>
  <c r="OLH4" i="17"/>
  <c r="OLG4" i="17"/>
  <c r="OLF4" i="17"/>
  <c r="OLE4" i="17"/>
  <c r="OLD4" i="17"/>
  <c r="OLC4" i="17"/>
  <c r="OLB4" i="17"/>
  <c r="OLA4" i="17"/>
  <c r="OKZ4" i="17"/>
  <c r="OKY4" i="17"/>
  <c r="OKX4" i="17"/>
  <c r="OKW4" i="17"/>
  <c r="OKV4" i="17"/>
  <c r="OKU4" i="17"/>
  <c r="OKT4" i="17"/>
  <c r="OKS4" i="17"/>
  <c r="OKR4" i="17"/>
  <c r="OKQ4" i="17"/>
  <c r="OKP4" i="17"/>
  <c r="OKO4" i="17"/>
  <c r="OKN4" i="17"/>
  <c r="OKM4" i="17"/>
  <c r="OKL4" i="17"/>
  <c r="OKK4" i="17"/>
  <c r="OKJ4" i="17"/>
  <c r="OKI4" i="17"/>
  <c r="OKH4" i="17"/>
  <c r="OKG4" i="17"/>
  <c r="OKF4" i="17"/>
  <c r="OKE4" i="17"/>
  <c r="OKD4" i="17"/>
  <c r="OKC4" i="17"/>
  <c r="OKB4" i="17"/>
  <c r="OKA4" i="17"/>
  <c r="OJZ4" i="17"/>
  <c r="OJY4" i="17"/>
  <c r="OJX4" i="17"/>
  <c r="OJW4" i="17"/>
  <c r="OJV4" i="17"/>
  <c r="OJU4" i="17"/>
  <c r="OJT4" i="17"/>
  <c r="OJS4" i="17"/>
  <c r="OJR4" i="17"/>
  <c r="OJQ4" i="17"/>
  <c r="OJP4" i="17"/>
  <c r="OJO4" i="17"/>
  <c r="OJN4" i="17"/>
  <c r="OJM4" i="17"/>
  <c r="OJL4" i="17"/>
  <c r="OJK4" i="17"/>
  <c r="OJJ4" i="17"/>
  <c r="OJI4" i="17"/>
  <c r="OJH4" i="17"/>
  <c r="OJG4" i="17"/>
  <c r="OJF4" i="17"/>
  <c r="OJE4" i="17"/>
  <c r="OJD4" i="17"/>
  <c r="OJC4" i="17"/>
  <c r="OJB4" i="17"/>
  <c r="OJA4" i="17"/>
  <c r="OIZ4" i="17"/>
  <c r="OIY4" i="17"/>
  <c r="OIX4" i="17"/>
  <c r="OIW4" i="17"/>
  <c r="OIV4" i="17"/>
  <c r="OIU4" i="17"/>
  <c r="OIT4" i="17"/>
  <c r="OIS4" i="17"/>
  <c r="OIR4" i="17"/>
  <c r="OIQ4" i="17"/>
  <c r="OIP4" i="17"/>
  <c r="OIO4" i="17"/>
  <c r="OIN4" i="17"/>
  <c r="OIM4" i="17"/>
  <c r="OIL4" i="17"/>
  <c r="OIK4" i="17"/>
  <c r="OIJ4" i="17"/>
  <c r="OII4" i="17"/>
  <c r="OIH4" i="17"/>
  <c r="OIG4" i="17"/>
  <c r="OIF4" i="17"/>
  <c r="OIE4" i="17"/>
  <c r="OID4" i="17"/>
  <c r="OIC4" i="17"/>
  <c r="OIB4" i="17"/>
  <c r="OIA4" i="17"/>
  <c r="OHZ4" i="17"/>
  <c r="OHY4" i="17"/>
  <c r="OHX4" i="17"/>
  <c r="OHW4" i="17"/>
  <c r="OHV4" i="17"/>
  <c r="OHU4" i="17"/>
  <c r="OHT4" i="17"/>
  <c r="OHS4" i="17"/>
  <c r="OHR4" i="17"/>
  <c r="OHQ4" i="17"/>
  <c r="OHP4" i="17"/>
  <c r="OHO4" i="17"/>
  <c r="OHN4" i="17"/>
  <c r="OHM4" i="17"/>
  <c r="OHL4" i="17"/>
  <c r="OHK4" i="17"/>
  <c r="OHJ4" i="17"/>
  <c r="OHI4" i="17"/>
  <c r="OHH4" i="17"/>
  <c r="OHG4" i="17"/>
  <c r="OHF4" i="17"/>
  <c r="OHE4" i="17"/>
  <c r="OHD4" i="17"/>
  <c r="OHC4" i="17"/>
  <c r="OHB4" i="17"/>
  <c r="OHA4" i="17"/>
  <c r="OGZ4" i="17"/>
  <c r="OGY4" i="17"/>
  <c r="OGX4" i="17"/>
  <c r="OGW4" i="17"/>
  <c r="OGV4" i="17"/>
  <c r="OGU4" i="17"/>
  <c r="OGT4" i="17"/>
  <c r="OGS4" i="17"/>
  <c r="OGR4" i="17"/>
  <c r="OGQ4" i="17"/>
  <c r="OGP4" i="17"/>
  <c r="OGO4" i="17"/>
  <c r="OGN4" i="17"/>
  <c r="OGM4" i="17"/>
  <c r="OGL4" i="17"/>
  <c r="OGK4" i="17"/>
  <c r="OGJ4" i="17"/>
  <c r="OGI4" i="17"/>
  <c r="OGH4" i="17"/>
  <c r="OGG4" i="17"/>
  <c r="OGF4" i="17"/>
  <c r="OGE4" i="17"/>
  <c r="OGD4" i="17"/>
  <c r="OGC4" i="17"/>
  <c r="OGB4" i="17"/>
  <c r="OGA4" i="17"/>
  <c r="OFZ4" i="17"/>
  <c r="OFY4" i="17"/>
  <c r="OFX4" i="17"/>
  <c r="OFW4" i="17"/>
  <c r="OFV4" i="17"/>
  <c r="OFU4" i="17"/>
  <c r="OFT4" i="17"/>
  <c r="OFS4" i="17"/>
  <c r="OFR4" i="17"/>
  <c r="OFQ4" i="17"/>
  <c r="OFP4" i="17"/>
  <c r="OFO4" i="17"/>
  <c r="OFN4" i="17"/>
  <c r="OFM4" i="17"/>
  <c r="OFL4" i="17"/>
  <c r="OFK4" i="17"/>
  <c r="OFJ4" i="17"/>
  <c r="OFI4" i="17"/>
  <c r="OFH4" i="17"/>
  <c r="OFG4" i="17"/>
  <c r="OFF4" i="17"/>
  <c r="OFE4" i="17"/>
  <c r="OFD4" i="17"/>
  <c r="OFC4" i="17"/>
  <c r="OFB4" i="17"/>
  <c r="OFA4" i="17"/>
  <c r="OEZ4" i="17"/>
  <c r="OEY4" i="17"/>
  <c r="OEX4" i="17"/>
  <c r="OEW4" i="17"/>
  <c r="OEV4" i="17"/>
  <c r="OEU4" i="17"/>
  <c r="OET4" i="17"/>
  <c r="OES4" i="17"/>
  <c r="OER4" i="17"/>
  <c r="OEQ4" i="17"/>
  <c r="OEP4" i="17"/>
  <c r="OEO4" i="17"/>
  <c r="OEN4" i="17"/>
  <c r="OEM4" i="17"/>
  <c r="OEL4" i="17"/>
  <c r="OEK4" i="17"/>
  <c r="OEJ4" i="17"/>
  <c r="OEI4" i="17"/>
  <c r="OEH4" i="17"/>
  <c r="OEG4" i="17"/>
  <c r="OEF4" i="17"/>
  <c r="OEE4" i="17"/>
  <c r="OED4" i="17"/>
  <c r="OEC4" i="17"/>
  <c r="OEB4" i="17"/>
  <c r="OEA4" i="17"/>
  <c r="ODZ4" i="17"/>
  <c r="ODY4" i="17"/>
  <c r="ODX4" i="17"/>
  <c r="ODW4" i="17"/>
  <c r="ODV4" i="17"/>
  <c r="ODU4" i="17"/>
  <c r="ODT4" i="17"/>
  <c r="ODS4" i="17"/>
  <c r="ODR4" i="17"/>
  <c r="ODQ4" i="17"/>
  <c r="ODP4" i="17"/>
  <c r="ODO4" i="17"/>
  <c r="ODN4" i="17"/>
  <c r="ODM4" i="17"/>
  <c r="ODL4" i="17"/>
  <c r="ODK4" i="17"/>
  <c r="ODJ4" i="17"/>
  <c r="ODI4" i="17"/>
  <c r="ODH4" i="17"/>
  <c r="ODG4" i="17"/>
  <c r="ODF4" i="17"/>
  <c r="ODE4" i="17"/>
  <c r="ODD4" i="17"/>
  <c r="ODC4" i="17"/>
  <c r="ODB4" i="17"/>
  <c r="ODA4" i="17"/>
  <c r="OCZ4" i="17"/>
  <c r="OCY4" i="17"/>
  <c r="OCX4" i="17"/>
  <c r="OCW4" i="17"/>
  <c r="OCV4" i="17"/>
  <c r="OCU4" i="17"/>
  <c r="OCT4" i="17"/>
  <c r="OCS4" i="17"/>
  <c r="OCR4" i="17"/>
  <c r="OCQ4" i="17"/>
  <c r="OCP4" i="17"/>
  <c r="OCO4" i="17"/>
  <c r="OCN4" i="17"/>
  <c r="OCM4" i="17"/>
  <c r="OCL4" i="17"/>
  <c r="OCK4" i="17"/>
  <c r="OCJ4" i="17"/>
  <c r="OCI4" i="17"/>
  <c r="OCH4" i="17"/>
  <c r="OCG4" i="17"/>
  <c r="OCF4" i="17"/>
  <c r="OCE4" i="17"/>
  <c r="OCD4" i="17"/>
  <c r="OCC4" i="17"/>
  <c r="OCB4" i="17"/>
  <c r="OCA4" i="17"/>
  <c r="OBZ4" i="17"/>
  <c r="OBY4" i="17"/>
  <c r="OBX4" i="17"/>
  <c r="OBW4" i="17"/>
  <c r="OBV4" i="17"/>
  <c r="OBU4" i="17"/>
  <c r="OBT4" i="17"/>
  <c r="OBS4" i="17"/>
  <c r="OBR4" i="17"/>
  <c r="OBQ4" i="17"/>
  <c r="OBP4" i="17"/>
  <c r="OBO4" i="17"/>
  <c r="OBN4" i="17"/>
  <c r="OBM4" i="17"/>
  <c r="OBL4" i="17"/>
  <c r="OBK4" i="17"/>
  <c r="OBJ4" i="17"/>
  <c r="OBI4" i="17"/>
  <c r="OBH4" i="17"/>
  <c r="OBG4" i="17"/>
  <c r="OBF4" i="17"/>
  <c r="OBE4" i="17"/>
  <c r="OBD4" i="17"/>
  <c r="OBC4" i="17"/>
  <c r="OBB4" i="17"/>
  <c r="OBA4" i="17"/>
  <c r="OAZ4" i="17"/>
  <c r="OAY4" i="17"/>
  <c r="OAX4" i="17"/>
  <c r="OAW4" i="17"/>
  <c r="OAV4" i="17"/>
  <c r="OAU4" i="17"/>
  <c r="OAT4" i="17"/>
  <c r="OAS4" i="17"/>
  <c r="OAR4" i="17"/>
  <c r="OAQ4" i="17"/>
  <c r="OAP4" i="17"/>
  <c r="OAO4" i="17"/>
  <c r="OAN4" i="17"/>
  <c r="OAM4" i="17"/>
  <c r="OAL4" i="17"/>
  <c r="OAK4" i="17"/>
  <c r="OAJ4" i="17"/>
  <c r="OAI4" i="17"/>
  <c r="OAH4" i="17"/>
  <c r="OAG4" i="17"/>
  <c r="OAF4" i="17"/>
  <c r="OAE4" i="17"/>
  <c r="OAD4" i="17"/>
  <c r="OAC4" i="17"/>
  <c r="OAB4" i="17"/>
  <c r="OAA4" i="17"/>
  <c r="NZZ4" i="17"/>
  <c r="NZY4" i="17"/>
  <c r="NZX4" i="17"/>
  <c r="NZW4" i="17"/>
  <c r="NZV4" i="17"/>
  <c r="NZU4" i="17"/>
  <c r="NZT4" i="17"/>
  <c r="NZS4" i="17"/>
  <c r="NZR4" i="17"/>
  <c r="NZQ4" i="17"/>
  <c r="NZP4" i="17"/>
  <c r="NZO4" i="17"/>
  <c r="NZN4" i="17"/>
  <c r="NZM4" i="17"/>
  <c r="NZL4" i="17"/>
  <c r="NZK4" i="17"/>
  <c r="NZJ4" i="17"/>
  <c r="NZI4" i="17"/>
  <c r="NZH4" i="17"/>
  <c r="NZG4" i="17"/>
  <c r="NZF4" i="17"/>
  <c r="NZE4" i="17"/>
  <c r="NZD4" i="17"/>
  <c r="NZC4" i="17"/>
  <c r="NZB4" i="17"/>
  <c r="NZA4" i="17"/>
  <c r="NYZ4" i="17"/>
  <c r="NYY4" i="17"/>
  <c r="NYX4" i="17"/>
  <c r="NYW4" i="17"/>
  <c r="NYV4" i="17"/>
  <c r="NYU4" i="17"/>
  <c r="NYT4" i="17"/>
  <c r="NYS4" i="17"/>
  <c r="NYR4" i="17"/>
  <c r="NYQ4" i="17"/>
  <c r="NYP4" i="17"/>
  <c r="NYO4" i="17"/>
  <c r="NYN4" i="17"/>
  <c r="NYM4" i="17"/>
  <c r="NYL4" i="17"/>
  <c r="NYK4" i="17"/>
  <c r="NYJ4" i="17"/>
  <c r="NYI4" i="17"/>
  <c r="NYH4" i="17"/>
  <c r="NYG4" i="17"/>
  <c r="NYF4" i="17"/>
  <c r="NYE4" i="17"/>
  <c r="NYD4" i="17"/>
  <c r="NYC4" i="17"/>
  <c r="NYB4" i="17"/>
  <c r="NYA4" i="17"/>
  <c r="NXZ4" i="17"/>
  <c r="NXY4" i="17"/>
  <c r="NXX4" i="17"/>
  <c r="NXW4" i="17"/>
  <c r="NXV4" i="17"/>
  <c r="NXU4" i="17"/>
  <c r="NXT4" i="17"/>
  <c r="NXS4" i="17"/>
  <c r="NXR4" i="17"/>
  <c r="NXQ4" i="17"/>
  <c r="NXP4" i="17"/>
  <c r="NXO4" i="17"/>
  <c r="NXN4" i="17"/>
  <c r="NXM4" i="17"/>
  <c r="NXL4" i="17"/>
  <c r="NXK4" i="17"/>
  <c r="NXJ4" i="17"/>
  <c r="NXI4" i="17"/>
  <c r="NXH4" i="17"/>
  <c r="NXG4" i="17"/>
  <c r="NXF4" i="17"/>
  <c r="NXE4" i="17"/>
  <c r="NXD4" i="17"/>
  <c r="NXC4" i="17"/>
  <c r="NXB4" i="17"/>
  <c r="NXA4" i="17"/>
  <c r="NWZ4" i="17"/>
  <c r="NWY4" i="17"/>
  <c r="NWX4" i="17"/>
  <c r="NWW4" i="17"/>
  <c r="NWV4" i="17"/>
  <c r="NWU4" i="17"/>
  <c r="NWT4" i="17"/>
  <c r="NWS4" i="17"/>
  <c r="NWR4" i="17"/>
  <c r="NWQ4" i="17"/>
  <c r="NWP4" i="17"/>
  <c r="NWO4" i="17"/>
  <c r="NWN4" i="17"/>
  <c r="NWM4" i="17"/>
  <c r="NWL4" i="17"/>
  <c r="NWK4" i="17"/>
  <c r="NWJ4" i="17"/>
  <c r="NWI4" i="17"/>
  <c r="NWH4" i="17"/>
  <c r="NWG4" i="17"/>
  <c r="NWF4" i="17"/>
  <c r="NWE4" i="17"/>
  <c r="NWD4" i="17"/>
  <c r="NWC4" i="17"/>
  <c r="NWB4" i="17"/>
  <c r="NWA4" i="17"/>
  <c r="NVZ4" i="17"/>
  <c r="NVY4" i="17"/>
  <c r="NVX4" i="17"/>
  <c r="NVW4" i="17"/>
  <c r="NVV4" i="17"/>
  <c r="NVU4" i="17"/>
  <c r="NVT4" i="17"/>
  <c r="NVS4" i="17"/>
  <c r="NVR4" i="17"/>
  <c r="NVQ4" i="17"/>
  <c r="NVP4" i="17"/>
  <c r="NVO4" i="17"/>
  <c r="NVN4" i="17"/>
  <c r="NVM4" i="17"/>
  <c r="NVL4" i="17"/>
  <c r="NVK4" i="17"/>
  <c r="NVJ4" i="17"/>
  <c r="NVI4" i="17"/>
  <c r="NVH4" i="17"/>
  <c r="NVG4" i="17"/>
  <c r="NVF4" i="17"/>
  <c r="NVE4" i="17"/>
  <c r="NVD4" i="17"/>
  <c r="NVC4" i="17"/>
  <c r="NVB4" i="17"/>
  <c r="NVA4" i="17"/>
  <c r="NUZ4" i="17"/>
  <c r="NUY4" i="17"/>
  <c r="NUX4" i="17"/>
  <c r="NUW4" i="17"/>
  <c r="NUV4" i="17"/>
  <c r="NUU4" i="17"/>
  <c r="NUT4" i="17"/>
  <c r="NUS4" i="17"/>
  <c r="NUR4" i="17"/>
  <c r="NUQ4" i="17"/>
  <c r="NUP4" i="17"/>
  <c r="NUO4" i="17"/>
  <c r="NUN4" i="17"/>
  <c r="NUM4" i="17"/>
  <c r="NUL4" i="17"/>
  <c r="NUK4" i="17"/>
  <c r="NUJ4" i="17"/>
  <c r="NUI4" i="17"/>
  <c r="NUH4" i="17"/>
  <c r="NUG4" i="17"/>
  <c r="NUF4" i="17"/>
  <c r="NUE4" i="17"/>
  <c r="NUD4" i="17"/>
  <c r="NUC4" i="17"/>
  <c r="NUB4" i="17"/>
  <c r="NUA4" i="17"/>
  <c r="NTZ4" i="17"/>
  <c r="NTY4" i="17"/>
  <c r="NTX4" i="17"/>
  <c r="NTW4" i="17"/>
  <c r="NTV4" i="17"/>
  <c r="NTU4" i="17"/>
  <c r="NTT4" i="17"/>
  <c r="NTS4" i="17"/>
  <c r="NTR4" i="17"/>
  <c r="NTQ4" i="17"/>
  <c r="NTP4" i="17"/>
  <c r="NTO4" i="17"/>
  <c r="NTN4" i="17"/>
  <c r="NTM4" i="17"/>
  <c r="NTL4" i="17"/>
  <c r="NTK4" i="17"/>
  <c r="NTJ4" i="17"/>
  <c r="NTI4" i="17"/>
  <c r="NTH4" i="17"/>
  <c r="NTG4" i="17"/>
  <c r="NTF4" i="17"/>
  <c r="NTE4" i="17"/>
  <c r="NTD4" i="17"/>
  <c r="NTC4" i="17"/>
  <c r="NTB4" i="17"/>
  <c r="NTA4" i="17"/>
  <c r="NSZ4" i="17"/>
  <c r="NSY4" i="17"/>
  <c r="NSX4" i="17"/>
  <c r="NSW4" i="17"/>
  <c r="NSV4" i="17"/>
  <c r="NSU4" i="17"/>
  <c r="NST4" i="17"/>
  <c r="NSS4" i="17"/>
  <c r="NSR4" i="17"/>
  <c r="NSQ4" i="17"/>
  <c r="NSP4" i="17"/>
  <c r="NSO4" i="17"/>
  <c r="NSN4" i="17"/>
  <c r="NSM4" i="17"/>
  <c r="NSL4" i="17"/>
  <c r="NSK4" i="17"/>
  <c r="NSJ4" i="17"/>
  <c r="NSI4" i="17"/>
  <c r="NSH4" i="17"/>
  <c r="NSG4" i="17"/>
  <c r="NSF4" i="17"/>
  <c r="NSE4" i="17"/>
  <c r="NSD4" i="17"/>
  <c r="NSC4" i="17"/>
  <c r="NSB4" i="17"/>
  <c r="NSA4" i="17"/>
  <c r="NRZ4" i="17"/>
  <c r="NRY4" i="17"/>
  <c r="NRX4" i="17"/>
  <c r="NRW4" i="17"/>
  <c r="NRV4" i="17"/>
  <c r="NRU4" i="17"/>
  <c r="NRT4" i="17"/>
  <c r="NRS4" i="17"/>
  <c r="NRR4" i="17"/>
  <c r="NRQ4" i="17"/>
  <c r="NRP4" i="17"/>
  <c r="NRO4" i="17"/>
  <c r="NRN4" i="17"/>
  <c r="NRM4" i="17"/>
  <c r="NRL4" i="17"/>
  <c r="NRK4" i="17"/>
  <c r="NRJ4" i="17"/>
  <c r="NRI4" i="17"/>
  <c r="NRH4" i="17"/>
  <c r="NRG4" i="17"/>
  <c r="NRF4" i="17"/>
  <c r="NRE4" i="17"/>
  <c r="NRD4" i="17"/>
  <c r="NRC4" i="17"/>
  <c r="NRB4" i="17"/>
  <c r="NRA4" i="17"/>
  <c r="NQZ4" i="17"/>
  <c r="NQY4" i="17"/>
  <c r="NQX4" i="17"/>
  <c r="NQW4" i="17"/>
  <c r="NQV4" i="17"/>
  <c r="NQU4" i="17"/>
  <c r="NQT4" i="17"/>
  <c r="NQS4" i="17"/>
  <c r="NQR4" i="17"/>
  <c r="NQQ4" i="17"/>
  <c r="NQP4" i="17"/>
  <c r="NQO4" i="17"/>
  <c r="NQN4" i="17"/>
  <c r="NQM4" i="17"/>
  <c r="NQL4" i="17"/>
  <c r="NQK4" i="17"/>
  <c r="NQJ4" i="17"/>
  <c r="NQI4" i="17"/>
  <c r="NQH4" i="17"/>
  <c r="NQG4" i="17"/>
  <c r="NQF4" i="17"/>
  <c r="NQE4" i="17"/>
  <c r="NQD4" i="17"/>
  <c r="NQC4" i="17"/>
  <c r="NQB4" i="17"/>
  <c r="NQA4" i="17"/>
  <c r="NPZ4" i="17"/>
  <c r="NPY4" i="17"/>
  <c r="NPX4" i="17"/>
  <c r="NPW4" i="17"/>
  <c r="NPV4" i="17"/>
  <c r="NPU4" i="17"/>
  <c r="NPT4" i="17"/>
  <c r="NPS4" i="17"/>
  <c r="NPR4" i="17"/>
  <c r="NPQ4" i="17"/>
  <c r="NPP4" i="17"/>
  <c r="NPO4" i="17"/>
  <c r="NPN4" i="17"/>
  <c r="NPM4" i="17"/>
  <c r="NPL4" i="17"/>
  <c r="NPK4" i="17"/>
  <c r="NPJ4" i="17"/>
  <c r="NPI4" i="17"/>
  <c r="NPH4" i="17"/>
  <c r="NPG4" i="17"/>
  <c r="NPF4" i="17"/>
  <c r="NPE4" i="17"/>
  <c r="NPD4" i="17"/>
  <c r="NPC4" i="17"/>
  <c r="NPB4" i="17"/>
  <c r="NPA4" i="17"/>
  <c r="NOZ4" i="17"/>
  <c r="NOY4" i="17"/>
  <c r="NOX4" i="17"/>
  <c r="NOW4" i="17"/>
  <c r="NOV4" i="17"/>
  <c r="NOU4" i="17"/>
  <c r="NOT4" i="17"/>
  <c r="NOS4" i="17"/>
  <c r="NOR4" i="17"/>
  <c r="NOQ4" i="17"/>
  <c r="NOP4" i="17"/>
  <c r="NOO4" i="17"/>
  <c r="NON4" i="17"/>
  <c r="NOM4" i="17"/>
  <c r="NOL4" i="17"/>
  <c r="NOK4" i="17"/>
  <c r="NOJ4" i="17"/>
  <c r="NOI4" i="17"/>
  <c r="NOH4" i="17"/>
  <c r="NOG4" i="17"/>
  <c r="NOF4" i="17"/>
  <c r="NOE4" i="17"/>
  <c r="NOD4" i="17"/>
  <c r="NOC4" i="17"/>
  <c r="NOB4" i="17"/>
  <c r="NOA4" i="17"/>
  <c r="NNZ4" i="17"/>
  <c r="NNY4" i="17"/>
  <c r="NNX4" i="17"/>
  <c r="NNW4" i="17"/>
  <c r="NNV4" i="17"/>
  <c r="NNU4" i="17"/>
  <c r="NNT4" i="17"/>
  <c r="NNS4" i="17"/>
  <c r="NNR4" i="17"/>
  <c r="NNQ4" i="17"/>
  <c r="NNP4" i="17"/>
  <c r="NNO4" i="17"/>
  <c r="NNN4" i="17"/>
  <c r="NNM4" i="17"/>
  <c r="NNL4" i="17"/>
  <c r="NNK4" i="17"/>
  <c r="NNJ4" i="17"/>
  <c r="NNI4" i="17"/>
  <c r="NNH4" i="17"/>
  <c r="NNG4" i="17"/>
  <c r="NNF4" i="17"/>
  <c r="NNE4" i="17"/>
  <c r="NND4" i="17"/>
  <c r="NNC4" i="17"/>
  <c r="NNB4" i="17"/>
  <c r="NNA4" i="17"/>
  <c r="NMZ4" i="17"/>
  <c r="NMY4" i="17"/>
  <c r="NMX4" i="17"/>
  <c r="NMW4" i="17"/>
  <c r="NMV4" i="17"/>
  <c r="NMU4" i="17"/>
  <c r="NMT4" i="17"/>
  <c r="NMS4" i="17"/>
  <c r="NMR4" i="17"/>
  <c r="NMQ4" i="17"/>
  <c r="NMP4" i="17"/>
  <c r="NMO4" i="17"/>
  <c r="NMN4" i="17"/>
  <c r="NMM4" i="17"/>
  <c r="NML4" i="17"/>
  <c r="NMK4" i="17"/>
  <c r="NMJ4" i="17"/>
  <c r="NMI4" i="17"/>
  <c r="NMH4" i="17"/>
  <c r="NMG4" i="17"/>
  <c r="NMF4" i="17"/>
  <c r="NME4" i="17"/>
  <c r="NMD4" i="17"/>
  <c r="NMC4" i="17"/>
  <c r="NMB4" i="17"/>
  <c r="NMA4" i="17"/>
  <c r="NLZ4" i="17"/>
  <c r="NLY4" i="17"/>
  <c r="NLX4" i="17"/>
  <c r="NLW4" i="17"/>
  <c r="NLV4" i="17"/>
  <c r="NLU4" i="17"/>
  <c r="NLT4" i="17"/>
  <c r="NLS4" i="17"/>
  <c r="NLR4" i="17"/>
  <c r="NLQ4" i="17"/>
  <c r="NLP4" i="17"/>
  <c r="NLO4" i="17"/>
  <c r="NLN4" i="17"/>
  <c r="NLM4" i="17"/>
  <c r="NLL4" i="17"/>
  <c r="NLK4" i="17"/>
  <c r="NLJ4" i="17"/>
  <c r="NLI4" i="17"/>
  <c r="NLH4" i="17"/>
  <c r="NLG4" i="17"/>
  <c r="NLF4" i="17"/>
  <c r="NLE4" i="17"/>
  <c r="NLD4" i="17"/>
  <c r="NLC4" i="17"/>
  <c r="NLB4" i="17"/>
  <c r="NLA4" i="17"/>
  <c r="NKZ4" i="17"/>
  <c r="NKY4" i="17"/>
  <c r="NKX4" i="17"/>
  <c r="NKW4" i="17"/>
  <c r="NKV4" i="17"/>
  <c r="NKU4" i="17"/>
  <c r="NKT4" i="17"/>
  <c r="NKS4" i="17"/>
  <c r="NKR4" i="17"/>
  <c r="NKQ4" i="17"/>
  <c r="NKP4" i="17"/>
  <c r="NKO4" i="17"/>
  <c r="NKN4" i="17"/>
  <c r="NKM4" i="17"/>
  <c r="NKL4" i="17"/>
  <c r="NKK4" i="17"/>
  <c r="NKJ4" i="17"/>
  <c r="NKI4" i="17"/>
  <c r="NKH4" i="17"/>
  <c r="NKG4" i="17"/>
  <c r="NKF4" i="17"/>
  <c r="NKE4" i="17"/>
  <c r="NKD4" i="17"/>
  <c r="NKC4" i="17"/>
  <c r="NKB4" i="17"/>
  <c r="NKA4" i="17"/>
  <c r="NJZ4" i="17"/>
  <c r="NJY4" i="17"/>
  <c r="NJX4" i="17"/>
  <c r="NJW4" i="17"/>
  <c r="NJV4" i="17"/>
  <c r="NJU4" i="17"/>
  <c r="NJT4" i="17"/>
  <c r="NJS4" i="17"/>
  <c r="NJR4" i="17"/>
  <c r="NJQ4" i="17"/>
  <c r="NJP4" i="17"/>
  <c r="NJO4" i="17"/>
  <c r="NJN4" i="17"/>
  <c r="NJM4" i="17"/>
  <c r="NJL4" i="17"/>
  <c r="NJK4" i="17"/>
  <c r="NJJ4" i="17"/>
  <c r="NJI4" i="17"/>
  <c r="NJH4" i="17"/>
  <c r="NJG4" i="17"/>
  <c r="NJF4" i="17"/>
  <c r="NJE4" i="17"/>
  <c r="NJD4" i="17"/>
  <c r="NJC4" i="17"/>
  <c r="NJB4" i="17"/>
  <c r="NJA4" i="17"/>
  <c r="NIZ4" i="17"/>
  <c r="NIY4" i="17"/>
  <c r="NIX4" i="17"/>
  <c r="NIW4" i="17"/>
  <c r="NIV4" i="17"/>
  <c r="NIU4" i="17"/>
  <c r="NIT4" i="17"/>
  <c r="NIS4" i="17"/>
  <c r="NIR4" i="17"/>
  <c r="NIQ4" i="17"/>
  <c r="NIP4" i="17"/>
  <c r="NIO4" i="17"/>
  <c r="NIN4" i="17"/>
  <c r="NIM4" i="17"/>
  <c r="NIL4" i="17"/>
  <c r="NIK4" i="17"/>
  <c r="NIJ4" i="17"/>
  <c r="NII4" i="17"/>
  <c r="NIH4" i="17"/>
  <c r="NIG4" i="17"/>
  <c r="NIF4" i="17"/>
  <c r="NIE4" i="17"/>
  <c r="NID4" i="17"/>
  <c r="NIC4" i="17"/>
  <c r="NIB4" i="17"/>
  <c r="NIA4" i="17"/>
  <c r="NHZ4" i="17"/>
  <c r="NHY4" i="17"/>
  <c r="NHX4" i="17"/>
  <c r="NHW4" i="17"/>
  <c r="NHV4" i="17"/>
  <c r="NHU4" i="17"/>
  <c r="NHT4" i="17"/>
  <c r="NHS4" i="17"/>
  <c r="NHR4" i="17"/>
  <c r="NHQ4" i="17"/>
  <c r="NHP4" i="17"/>
  <c r="NHO4" i="17"/>
  <c r="NHN4" i="17"/>
  <c r="NHM4" i="17"/>
  <c r="NHL4" i="17"/>
  <c r="NHK4" i="17"/>
  <c r="NHJ4" i="17"/>
  <c r="NHI4" i="17"/>
  <c r="NHH4" i="17"/>
  <c r="NHG4" i="17"/>
  <c r="NHF4" i="17"/>
  <c r="NHE4" i="17"/>
  <c r="NHD4" i="17"/>
  <c r="NHC4" i="17"/>
  <c r="NHB4" i="17"/>
  <c r="NHA4" i="17"/>
  <c r="NGZ4" i="17"/>
  <c r="NGY4" i="17"/>
  <c r="NGX4" i="17"/>
  <c r="NGW4" i="17"/>
  <c r="NGV4" i="17"/>
  <c r="NGU4" i="17"/>
  <c r="NGT4" i="17"/>
  <c r="NGS4" i="17"/>
  <c r="NGR4" i="17"/>
  <c r="NGQ4" i="17"/>
  <c r="NGP4" i="17"/>
  <c r="NGO4" i="17"/>
  <c r="NGN4" i="17"/>
  <c r="NGM4" i="17"/>
  <c r="NGL4" i="17"/>
  <c r="NGK4" i="17"/>
  <c r="NGJ4" i="17"/>
  <c r="NGI4" i="17"/>
  <c r="NGH4" i="17"/>
  <c r="NGG4" i="17"/>
  <c r="NGF4" i="17"/>
  <c r="NGE4" i="17"/>
  <c r="NGD4" i="17"/>
  <c r="NGC4" i="17"/>
  <c r="NGB4" i="17"/>
  <c r="NGA4" i="17"/>
  <c r="NFZ4" i="17"/>
  <c r="NFY4" i="17"/>
  <c r="NFX4" i="17"/>
  <c r="NFW4" i="17"/>
  <c r="NFV4" i="17"/>
  <c r="NFU4" i="17"/>
  <c r="NFT4" i="17"/>
  <c r="NFS4" i="17"/>
  <c r="NFR4" i="17"/>
  <c r="NFQ4" i="17"/>
  <c r="NFP4" i="17"/>
  <c r="NFO4" i="17"/>
  <c r="NFN4" i="17"/>
  <c r="NFM4" i="17"/>
  <c r="NFL4" i="17"/>
  <c r="NFK4" i="17"/>
  <c r="NFJ4" i="17"/>
  <c r="NFI4" i="17"/>
  <c r="NFH4" i="17"/>
  <c r="NFG4" i="17"/>
  <c r="NFF4" i="17"/>
  <c r="NFE4" i="17"/>
  <c r="NFD4" i="17"/>
  <c r="NFC4" i="17"/>
  <c r="NFB4" i="17"/>
  <c r="NFA4" i="17"/>
  <c r="NEZ4" i="17"/>
  <c r="NEY4" i="17"/>
  <c r="NEX4" i="17"/>
  <c r="NEW4" i="17"/>
  <c r="NEV4" i="17"/>
  <c r="NEU4" i="17"/>
  <c r="NET4" i="17"/>
  <c r="NES4" i="17"/>
  <c r="NER4" i="17"/>
  <c r="NEQ4" i="17"/>
  <c r="NEP4" i="17"/>
  <c r="NEO4" i="17"/>
  <c r="NEN4" i="17"/>
  <c r="NEM4" i="17"/>
  <c r="NEL4" i="17"/>
  <c r="NEK4" i="17"/>
  <c r="NEJ4" i="17"/>
  <c r="NEI4" i="17"/>
  <c r="NEH4" i="17"/>
  <c r="NEG4" i="17"/>
  <c r="NEF4" i="17"/>
  <c r="NEE4" i="17"/>
  <c r="NED4" i="17"/>
  <c r="NEC4" i="17"/>
  <c r="NEB4" i="17"/>
  <c r="NEA4" i="17"/>
  <c r="NDZ4" i="17"/>
  <c r="NDY4" i="17"/>
  <c r="NDX4" i="17"/>
  <c r="NDW4" i="17"/>
  <c r="NDV4" i="17"/>
  <c r="NDU4" i="17"/>
  <c r="NDT4" i="17"/>
  <c r="NDS4" i="17"/>
  <c r="NDR4" i="17"/>
  <c r="NDQ4" i="17"/>
  <c r="NDP4" i="17"/>
  <c r="NDO4" i="17"/>
  <c r="NDN4" i="17"/>
  <c r="NDM4" i="17"/>
  <c r="NDL4" i="17"/>
  <c r="NDK4" i="17"/>
  <c r="NDJ4" i="17"/>
  <c r="NDI4" i="17"/>
  <c r="NDH4" i="17"/>
  <c r="NDG4" i="17"/>
  <c r="NDF4" i="17"/>
  <c r="NDE4" i="17"/>
  <c r="NDD4" i="17"/>
  <c r="NDC4" i="17"/>
  <c r="NDB4" i="17"/>
  <c r="NDA4" i="17"/>
  <c r="NCZ4" i="17"/>
  <c r="NCY4" i="17"/>
  <c r="NCX4" i="17"/>
  <c r="NCW4" i="17"/>
  <c r="NCV4" i="17"/>
  <c r="NCU4" i="17"/>
  <c r="NCT4" i="17"/>
  <c r="NCS4" i="17"/>
  <c r="NCR4" i="17"/>
  <c r="NCQ4" i="17"/>
  <c r="NCP4" i="17"/>
  <c r="NCO4" i="17"/>
  <c r="NCN4" i="17"/>
  <c r="NCM4" i="17"/>
  <c r="NCL4" i="17"/>
  <c r="NCK4" i="17"/>
  <c r="NCJ4" i="17"/>
  <c r="NCI4" i="17"/>
  <c r="NCH4" i="17"/>
  <c r="NCG4" i="17"/>
  <c r="NCF4" i="17"/>
  <c r="NCE4" i="17"/>
  <c r="NCD4" i="17"/>
  <c r="NCC4" i="17"/>
  <c r="NCB4" i="17"/>
  <c r="NCA4" i="17"/>
  <c r="NBZ4" i="17"/>
  <c r="NBY4" i="17"/>
  <c r="NBX4" i="17"/>
  <c r="NBW4" i="17"/>
  <c r="NBV4" i="17"/>
  <c r="NBU4" i="17"/>
  <c r="NBT4" i="17"/>
  <c r="NBS4" i="17"/>
  <c r="NBR4" i="17"/>
  <c r="NBQ4" i="17"/>
  <c r="NBP4" i="17"/>
  <c r="NBO4" i="17"/>
  <c r="NBN4" i="17"/>
  <c r="NBM4" i="17"/>
  <c r="NBL4" i="17"/>
  <c r="NBK4" i="17"/>
  <c r="NBJ4" i="17"/>
  <c r="NBI4" i="17"/>
  <c r="NBH4" i="17"/>
  <c r="NBG4" i="17"/>
  <c r="NBF4" i="17"/>
  <c r="NBE4" i="17"/>
  <c r="NBD4" i="17"/>
  <c r="NBC4" i="17"/>
  <c r="NBB4" i="17"/>
  <c r="NBA4" i="17"/>
  <c r="NAZ4" i="17"/>
  <c r="NAY4" i="17"/>
  <c r="NAX4" i="17"/>
  <c r="NAW4" i="17"/>
  <c r="NAV4" i="17"/>
  <c r="NAU4" i="17"/>
  <c r="NAT4" i="17"/>
  <c r="NAS4" i="17"/>
  <c r="NAR4" i="17"/>
  <c r="NAQ4" i="17"/>
  <c r="NAP4" i="17"/>
  <c r="NAO4" i="17"/>
  <c r="NAN4" i="17"/>
  <c r="NAM4" i="17"/>
  <c r="NAL4" i="17"/>
  <c r="NAK4" i="17"/>
  <c r="NAJ4" i="17"/>
  <c r="NAI4" i="17"/>
  <c r="NAH4" i="17"/>
  <c r="NAG4" i="17"/>
  <c r="NAF4" i="17"/>
  <c r="NAE4" i="17"/>
  <c r="NAD4" i="17"/>
  <c r="NAC4" i="17"/>
  <c r="NAB4" i="17"/>
  <c r="NAA4" i="17"/>
  <c r="MZZ4" i="17"/>
  <c r="MZY4" i="17"/>
  <c r="MZX4" i="17"/>
  <c r="MZW4" i="17"/>
  <c r="MZV4" i="17"/>
  <c r="MZU4" i="17"/>
  <c r="MZT4" i="17"/>
  <c r="MZS4" i="17"/>
  <c r="MZR4" i="17"/>
  <c r="MZQ4" i="17"/>
  <c r="MZP4" i="17"/>
  <c r="MZO4" i="17"/>
  <c r="MZN4" i="17"/>
  <c r="MZM4" i="17"/>
  <c r="MZL4" i="17"/>
  <c r="MZK4" i="17"/>
  <c r="MZJ4" i="17"/>
  <c r="MZI4" i="17"/>
  <c r="MZH4" i="17"/>
  <c r="MZG4" i="17"/>
  <c r="MZF4" i="17"/>
  <c r="MZE4" i="17"/>
  <c r="MZD4" i="17"/>
  <c r="MZC4" i="17"/>
  <c r="MZB4" i="17"/>
  <c r="MZA4" i="17"/>
  <c r="MYZ4" i="17"/>
  <c r="MYY4" i="17"/>
  <c r="MYX4" i="17"/>
  <c r="MYW4" i="17"/>
  <c r="MYV4" i="17"/>
  <c r="MYU4" i="17"/>
  <c r="MYT4" i="17"/>
  <c r="MYS4" i="17"/>
  <c r="MYR4" i="17"/>
  <c r="MYQ4" i="17"/>
  <c r="MYP4" i="17"/>
  <c r="MYO4" i="17"/>
  <c r="MYN4" i="17"/>
  <c r="MYM4" i="17"/>
  <c r="MYL4" i="17"/>
  <c r="MYK4" i="17"/>
  <c r="MYJ4" i="17"/>
  <c r="MYI4" i="17"/>
  <c r="MYH4" i="17"/>
  <c r="MYG4" i="17"/>
  <c r="MYF4" i="17"/>
  <c r="MYE4" i="17"/>
  <c r="MYD4" i="17"/>
  <c r="MYC4" i="17"/>
  <c r="MYB4" i="17"/>
  <c r="MYA4" i="17"/>
  <c r="MXZ4" i="17"/>
  <c r="MXY4" i="17"/>
  <c r="MXX4" i="17"/>
  <c r="MXW4" i="17"/>
  <c r="MXV4" i="17"/>
  <c r="MXU4" i="17"/>
  <c r="MXT4" i="17"/>
  <c r="MXS4" i="17"/>
  <c r="MXR4" i="17"/>
  <c r="MXQ4" i="17"/>
  <c r="MXP4" i="17"/>
  <c r="MXO4" i="17"/>
  <c r="MXN4" i="17"/>
  <c r="MXM4" i="17"/>
  <c r="MXL4" i="17"/>
  <c r="MXK4" i="17"/>
  <c r="MXJ4" i="17"/>
  <c r="MXI4" i="17"/>
  <c r="MXH4" i="17"/>
  <c r="MXG4" i="17"/>
  <c r="MXF4" i="17"/>
  <c r="MXE4" i="17"/>
  <c r="MXD4" i="17"/>
  <c r="MXC4" i="17"/>
  <c r="MXB4" i="17"/>
  <c r="MXA4" i="17"/>
  <c r="MWZ4" i="17"/>
  <c r="MWY4" i="17"/>
  <c r="MWX4" i="17"/>
  <c r="MWW4" i="17"/>
  <c r="MWV4" i="17"/>
  <c r="MWU4" i="17"/>
  <c r="MWT4" i="17"/>
  <c r="MWS4" i="17"/>
  <c r="MWR4" i="17"/>
  <c r="MWQ4" i="17"/>
  <c r="MWP4" i="17"/>
  <c r="MWO4" i="17"/>
  <c r="MWN4" i="17"/>
  <c r="MWM4" i="17"/>
  <c r="MWL4" i="17"/>
  <c r="MWK4" i="17"/>
  <c r="MWJ4" i="17"/>
  <c r="MWI4" i="17"/>
  <c r="MWH4" i="17"/>
  <c r="MWG4" i="17"/>
  <c r="MWF4" i="17"/>
  <c r="MWE4" i="17"/>
  <c r="MWD4" i="17"/>
  <c r="MWC4" i="17"/>
  <c r="MWB4" i="17"/>
  <c r="MWA4" i="17"/>
  <c r="MVZ4" i="17"/>
  <c r="MVY4" i="17"/>
  <c r="MVX4" i="17"/>
  <c r="MVW4" i="17"/>
  <c r="MVV4" i="17"/>
  <c r="MVU4" i="17"/>
  <c r="MVT4" i="17"/>
  <c r="MVS4" i="17"/>
  <c r="MVR4" i="17"/>
  <c r="MVQ4" i="17"/>
  <c r="MVP4" i="17"/>
  <c r="MVO4" i="17"/>
  <c r="MVN4" i="17"/>
  <c r="MVM4" i="17"/>
  <c r="MVL4" i="17"/>
  <c r="MVK4" i="17"/>
  <c r="MVJ4" i="17"/>
  <c r="MVI4" i="17"/>
  <c r="MVH4" i="17"/>
  <c r="MVG4" i="17"/>
  <c r="MVF4" i="17"/>
  <c r="MVE4" i="17"/>
  <c r="MVD4" i="17"/>
  <c r="MVC4" i="17"/>
  <c r="MVB4" i="17"/>
  <c r="MVA4" i="17"/>
  <c r="MUZ4" i="17"/>
  <c r="MUY4" i="17"/>
  <c r="MUX4" i="17"/>
  <c r="MUW4" i="17"/>
  <c r="MUV4" i="17"/>
  <c r="MUU4" i="17"/>
  <c r="MUT4" i="17"/>
  <c r="MUS4" i="17"/>
  <c r="MUR4" i="17"/>
  <c r="MUQ4" i="17"/>
  <c r="MUP4" i="17"/>
  <c r="MUO4" i="17"/>
  <c r="MUN4" i="17"/>
  <c r="MUM4" i="17"/>
  <c r="MUL4" i="17"/>
  <c r="MUK4" i="17"/>
  <c r="MUJ4" i="17"/>
  <c r="MUI4" i="17"/>
  <c r="MUH4" i="17"/>
  <c r="MUG4" i="17"/>
  <c r="MUF4" i="17"/>
  <c r="MUE4" i="17"/>
  <c r="MUD4" i="17"/>
  <c r="MUC4" i="17"/>
  <c r="MUB4" i="17"/>
  <c r="MUA4" i="17"/>
  <c r="MTZ4" i="17"/>
  <c r="MTY4" i="17"/>
  <c r="MTX4" i="17"/>
  <c r="MTW4" i="17"/>
  <c r="MTV4" i="17"/>
  <c r="MTU4" i="17"/>
  <c r="MTT4" i="17"/>
  <c r="MTS4" i="17"/>
  <c r="MTR4" i="17"/>
  <c r="MTQ4" i="17"/>
  <c r="MTP4" i="17"/>
  <c r="MTO4" i="17"/>
  <c r="MTN4" i="17"/>
  <c r="MTM4" i="17"/>
  <c r="MTL4" i="17"/>
  <c r="MTK4" i="17"/>
  <c r="MTJ4" i="17"/>
  <c r="MTI4" i="17"/>
  <c r="MTH4" i="17"/>
  <c r="MTG4" i="17"/>
  <c r="MTF4" i="17"/>
  <c r="MTE4" i="17"/>
  <c r="MTD4" i="17"/>
  <c r="MTC4" i="17"/>
  <c r="MTB4" i="17"/>
  <c r="MTA4" i="17"/>
  <c r="MSZ4" i="17"/>
  <c r="MSY4" i="17"/>
  <c r="MSX4" i="17"/>
  <c r="MSW4" i="17"/>
  <c r="MSV4" i="17"/>
  <c r="MSU4" i="17"/>
  <c r="MST4" i="17"/>
  <c r="MSS4" i="17"/>
  <c r="MSR4" i="17"/>
  <c r="MSQ4" i="17"/>
  <c r="MSP4" i="17"/>
  <c r="MSO4" i="17"/>
  <c r="MSN4" i="17"/>
  <c r="MSM4" i="17"/>
  <c r="MSL4" i="17"/>
  <c r="MSK4" i="17"/>
  <c r="MSJ4" i="17"/>
  <c r="MSI4" i="17"/>
  <c r="MSH4" i="17"/>
  <c r="MSG4" i="17"/>
  <c r="MSF4" i="17"/>
  <c r="MSE4" i="17"/>
  <c r="MSD4" i="17"/>
  <c r="MSC4" i="17"/>
  <c r="MSB4" i="17"/>
  <c r="MSA4" i="17"/>
  <c r="MRZ4" i="17"/>
  <c r="MRY4" i="17"/>
  <c r="MRX4" i="17"/>
  <c r="MRW4" i="17"/>
  <c r="MRV4" i="17"/>
  <c r="MRU4" i="17"/>
  <c r="MRT4" i="17"/>
  <c r="MRS4" i="17"/>
  <c r="MRR4" i="17"/>
  <c r="MRQ4" i="17"/>
  <c r="MRP4" i="17"/>
  <c r="MRO4" i="17"/>
  <c r="MRN4" i="17"/>
  <c r="MRM4" i="17"/>
  <c r="MRL4" i="17"/>
  <c r="MRK4" i="17"/>
  <c r="MRJ4" i="17"/>
  <c r="MRI4" i="17"/>
  <c r="MRH4" i="17"/>
  <c r="MRG4" i="17"/>
  <c r="MRF4" i="17"/>
  <c r="MRE4" i="17"/>
  <c r="MRD4" i="17"/>
  <c r="MRC4" i="17"/>
  <c r="MRB4" i="17"/>
  <c r="MRA4" i="17"/>
  <c r="MQZ4" i="17"/>
  <c r="MQY4" i="17"/>
  <c r="MQX4" i="17"/>
  <c r="MQW4" i="17"/>
  <c r="MQV4" i="17"/>
  <c r="MQU4" i="17"/>
  <c r="MQT4" i="17"/>
  <c r="MQS4" i="17"/>
  <c r="MQR4" i="17"/>
  <c r="MQQ4" i="17"/>
  <c r="MQP4" i="17"/>
  <c r="MQO4" i="17"/>
  <c r="MQN4" i="17"/>
  <c r="MQM4" i="17"/>
  <c r="MQL4" i="17"/>
  <c r="MQK4" i="17"/>
  <c r="MQJ4" i="17"/>
  <c r="MQI4" i="17"/>
  <c r="MQH4" i="17"/>
  <c r="MQG4" i="17"/>
  <c r="MQF4" i="17"/>
  <c r="MQE4" i="17"/>
  <c r="MQD4" i="17"/>
  <c r="MQC4" i="17"/>
  <c r="MQB4" i="17"/>
  <c r="MQA4" i="17"/>
  <c r="MPZ4" i="17"/>
  <c r="MPY4" i="17"/>
  <c r="MPX4" i="17"/>
  <c r="MPW4" i="17"/>
  <c r="MPV4" i="17"/>
  <c r="MPU4" i="17"/>
  <c r="MPT4" i="17"/>
  <c r="MPS4" i="17"/>
  <c r="MPR4" i="17"/>
  <c r="MPQ4" i="17"/>
  <c r="MPP4" i="17"/>
  <c r="MPO4" i="17"/>
  <c r="MPN4" i="17"/>
  <c r="MPM4" i="17"/>
  <c r="MPL4" i="17"/>
  <c r="MPK4" i="17"/>
  <c r="MPJ4" i="17"/>
  <c r="MPI4" i="17"/>
  <c r="MPH4" i="17"/>
  <c r="MPG4" i="17"/>
  <c r="MPF4" i="17"/>
  <c r="MPE4" i="17"/>
  <c r="MPD4" i="17"/>
  <c r="MPC4" i="17"/>
  <c r="MPB4" i="17"/>
  <c r="MPA4" i="17"/>
  <c r="MOZ4" i="17"/>
  <c r="MOY4" i="17"/>
  <c r="MOX4" i="17"/>
  <c r="MOW4" i="17"/>
  <c r="MOV4" i="17"/>
  <c r="MOU4" i="17"/>
  <c r="MOT4" i="17"/>
  <c r="MOS4" i="17"/>
  <c r="MOR4" i="17"/>
  <c r="MOQ4" i="17"/>
  <c r="MOP4" i="17"/>
  <c r="MOO4" i="17"/>
  <c r="MON4" i="17"/>
  <c r="MOM4" i="17"/>
  <c r="MOL4" i="17"/>
  <c r="MOK4" i="17"/>
  <c r="MOJ4" i="17"/>
  <c r="MOI4" i="17"/>
  <c r="MOH4" i="17"/>
  <c r="MOG4" i="17"/>
  <c r="MOF4" i="17"/>
  <c r="MOE4" i="17"/>
  <c r="MOD4" i="17"/>
  <c r="MOC4" i="17"/>
  <c r="MOB4" i="17"/>
  <c r="MOA4" i="17"/>
  <c r="MNZ4" i="17"/>
  <c r="MNY4" i="17"/>
  <c r="MNX4" i="17"/>
  <c r="MNW4" i="17"/>
  <c r="MNV4" i="17"/>
  <c r="MNU4" i="17"/>
  <c r="MNT4" i="17"/>
  <c r="MNS4" i="17"/>
  <c r="MNR4" i="17"/>
  <c r="MNQ4" i="17"/>
  <c r="MNP4" i="17"/>
  <c r="MNO4" i="17"/>
  <c r="MNN4" i="17"/>
  <c r="MNM4" i="17"/>
  <c r="MNL4" i="17"/>
  <c r="MNK4" i="17"/>
  <c r="MNJ4" i="17"/>
  <c r="MNI4" i="17"/>
  <c r="MNH4" i="17"/>
  <c r="MNG4" i="17"/>
  <c r="MNF4" i="17"/>
  <c r="MNE4" i="17"/>
  <c r="MND4" i="17"/>
  <c r="MNC4" i="17"/>
  <c r="MNB4" i="17"/>
  <c r="MNA4" i="17"/>
  <c r="MMZ4" i="17"/>
  <c r="MMY4" i="17"/>
  <c r="MMX4" i="17"/>
  <c r="MMW4" i="17"/>
  <c r="MMV4" i="17"/>
  <c r="MMU4" i="17"/>
  <c r="MMT4" i="17"/>
  <c r="MMS4" i="17"/>
  <c r="MMR4" i="17"/>
  <c r="MMQ4" i="17"/>
  <c r="MMP4" i="17"/>
  <c r="MMO4" i="17"/>
  <c r="MMN4" i="17"/>
  <c r="MMM4" i="17"/>
  <c r="MML4" i="17"/>
  <c r="MMK4" i="17"/>
  <c r="MMJ4" i="17"/>
  <c r="MMI4" i="17"/>
  <c r="MMH4" i="17"/>
  <c r="MMG4" i="17"/>
  <c r="MMF4" i="17"/>
  <c r="MME4" i="17"/>
  <c r="MMD4" i="17"/>
  <c r="MMC4" i="17"/>
  <c r="MMB4" i="17"/>
  <c r="MMA4" i="17"/>
  <c r="MLZ4" i="17"/>
  <c r="MLY4" i="17"/>
  <c r="MLX4" i="17"/>
  <c r="MLW4" i="17"/>
  <c r="MLV4" i="17"/>
  <c r="MLU4" i="17"/>
  <c r="MLT4" i="17"/>
  <c r="MLS4" i="17"/>
  <c r="MLR4" i="17"/>
  <c r="MLQ4" i="17"/>
  <c r="MLP4" i="17"/>
  <c r="MLO4" i="17"/>
  <c r="MLN4" i="17"/>
  <c r="MLM4" i="17"/>
  <c r="MLL4" i="17"/>
  <c r="MLK4" i="17"/>
  <c r="MLJ4" i="17"/>
  <c r="MLI4" i="17"/>
  <c r="MLH4" i="17"/>
  <c r="MLG4" i="17"/>
  <c r="MLF4" i="17"/>
  <c r="MLE4" i="17"/>
  <c r="MLD4" i="17"/>
  <c r="MLC4" i="17"/>
  <c r="MLB4" i="17"/>
  <c r="MLA4" i="17"/>
  <c r="MKZ4" i="17"/>
  <c r="MKY4" i="17"/>
  <c r="MKX4" i="17"/>
  <c r="MKW4" i="17"/>
  <c r="MKV4" i="17"/>
  <c r="MKU4" i="17"/>
  <c r="MKT4" i="17"/>
  <c r="MKS4" i="17"/>
  <c r="MKR4" i="17"/>
  <c r="MKQ4" i="17"/>
  <c r="MKP4" i="17"/>
  <c r="MKO4" i="17"/>
  <c r="MKN4" i="17"/>
  <c r="MKM4" i="17"/>
  <c r="MKL4" i="17"/>
  <c r="MKK4" i="17"/>
  <c r="MKJ4" i="17"/>
  <c r="MKI4" i="17"/>
  <c r="MKH4" i="17"/>
  <c r="MKG4" i="17"/>
  <c r="MKF4" i="17"/>
  <c r="MKE4" i="17"/>
  <c r="MKD4" i="17"/>
  <c r="MKC4" i="17"/>
  <c r="MKB4" i="17"/>
  <c r="MKA4" i="17"/>
  <c r="MJZ4" i="17"/>
  <c r="MJY4" i="17"/>
  <c r="MJX4" i="17"/>
  <c r="MJW4" i="17"/>
  <c r="MJV4" i="17"/>
  <c r="MJU4" i="17"/>
  <c r="MJT4" i="17"/>
  <c r="MJS4" i="17"/>
  <c r="MJR4" i="17"/>
  <c r="MJQ4" i="17"/>
  <c r="MJP4" i="17"/>
  <c r="MJO4" i="17"/>
  <c r="MJN4" i="17"/>
  <c r="MJM4" i="17"/>
  <c r="MJL4" i="17"/>
  <c r="MJK4" i="17"/>
  <c r="MJJ4" i="17"/>
  <c r="MJI4" i="17"/>
  <c r="MJH4" i="17"/>
  <c r="MJG4" i="17"/>
  <c r="MJF4" i="17"/>
  <c r="MJE4" i="17"/>
  <c r="MJD4" i="17"/>
  <c r="MJC4" i="17"/>
  <c r="MJB4" i="17"/>
  <c r="MJA4" i="17"/>
  <c r="MIZ4" i="17"/>
  <c r="MIY4" i="17"/>
  <c r="MIX4" i="17"/>
  <c r="MIW4" i="17"/>
  <c r="MIV4" i="17"/>
  <c r="MIU4" i="17"/>
  <c r="MIT4" i="17"/>
  <c r="MIS4" i="17"/>
  <c r="MIR4" i="17"/>
  <c r="MIQ4" i="17"/>
  <c r="MIP4" i="17"/>
  <c r="MIO4" i="17"/>
  <c r="MIN4" i="17"/>
  <c r="MIM4" i="17"/>
  <c r="MIL4" i="17"/>
  <c r="MIK4" i="17"/>
  <c r="MIJ4" i="17"/>
  <c r="MII4" i="17"/>
  <c r="MIH4" i="17"/>
  <c r="MIG4" i="17"/>
  <c r="MIF4" i="17"/>
  <c r="MIE4" i="17"/>
  <c r="MID4" i="17"/>
  <c r="MIC4" i="17"/>
  <c r="MIB4" i="17"/>
  <c r="MIA4" i="17"/>
  <c r="MHZ4" i="17"/>
  <c r="MHY4" i="17"/>
  <c r="MHX4" i="17"/>
  <c r="MHW4" i="17"/>
  <c r="MHV4" i="17"/>
  <c r="MHU4" i="17"/>
  <c r="MHT4" i="17"/>
  <c r="MHS4" i="17"/>
  <c r="MHR4" i="17"/>
  <c r="MHQ4" i="17"/>
  <c r="MHP4" i="17"/>
  <c r="MHO4" i="17"/>
  <c r="MHN4" i="17"/>
  <c r="MHM4" i="17"/>
  <c r="MHL4" i="17"/>
  <c r="MHK4" i="17"/>
  <c r="MHJ4" i="17"/>
  <c r="MHI4" i="17"/>
  <c r="MHH4" i="17"/>
  <c r="MHG4" i="17"/>
  <c r="MHF4" i="17"/>
  <c r="MHE4" i="17"/>
  <c r="MHD4" i="17"/>
  <c r="MHC4" i="17"/>
  <c r="MHB4" i="17"/>
  <c r="MHA4" i="17"/>
  <c r="MGZ4" i="17"/>
  <c r="MGY4" i="17"/>
  <c r="MGX4" i="17"/>
  <c r="MGW4" i="17"/>
  <c r="MGV4" i="17"/>
  <c r="MGU4" i="17"/>
  <c r="MGT4" i="17"/>
  <c r="MGS4" i="17"/>
  <c r="MGR4" i="17"/>
  <c r="MGQ4" i="17"/>
  <c r="MGP4" i="17"/>
  <c r="MGO4" i="17"/>
  <c r="MGN4" i="17"/>
  <c r="MGM4" i="17"/>
  <c r="MGL4" i="17"/>
  <c r="MGK4" i="17"/>
  <c r="MGJ4" i="17"/>
  <c r="MGI4" i="17"/>
  <c r="MGH4" i="17"/>
  <c r="MGG4" i="17"/>
  <c r="MGF4" i="17"/>
  <c r="MGE4" i="17"/>
  <c r="MGD4" i="17"/>
  <c r="MGC4" i="17"/>
  <c r="MGB4" i="17"/>
  <c r="MGA4" i="17"/>
  <c r="MFZ4" i="17"/>
  <c r="MFY4" i="17"/>
  <c r="MFX4" i="17"/>
  <c r="MFW4" i="17"/>
  <c r="MFV4" i="17"/>
  <c r="MFU4" i="17"/>
  <c r="MFT4" i="17"/>
  <c r="MFS4" i="17"/>
  <c r="MFR4" i="17"/>
  <c r="MFQ4" i="17"/>
  <c r="MFP4" i="17"/>
  <c r="MFO4" i="17"/>
  <c r="MFN4" i="17"/>
  <c r="MFM4" i="17"/>
  <c r="MFL4" i="17"/>
  <c r="MFK4" i="17"/>
  <c r="MFJ4" i="17"/>
  <c r="MFI4" i="17"/>
  <c r="MFH4" i="17"/>
  <c r="MFG4" i="17"/>
  <c r="MFF4" i="17"/>
  <c r="MFE4" i="17"/>
  <c r="MFD4" i="17"/>
  <c r="MFC4" i="17"/>
  <c r="MFB4" i="17"/>
  <c r="MFA4" i="17"/>
  <c r="MEZ4" i="17"/>
  <c r="MEY4" i="17"/>
  <c r="MEX4" i="17"/>
  <c r="MEW4" i="17"/>
  <c r="MEV4" i="17"/>
  <c r="MEU4" i="17"/>
  <c r="MET4" i="17"/>
  <c r="MES4" i="17"/>
  <c r="MER4" i="17"/>
  <c r="MEQ4" i="17"/>
  <c r="MEP4" i="17"/>
  <c r="MEO4" i="17"/>
  <c r="MEN4" i="17"/>
  <c r="MEM4" i="17"/>
  <c r="MEL4" i="17"/>
  <c r="MEK4" i="17"/>
  <c r="MEJ4" i="17"/>
  <c r="MEI4" i="17"/>
  <c r="MEH4" i="17"/>
  <c r="MEG4" i="17"/>
  <c r="MEF4" i="17"/>
  <c r="MEE4" i="17"/>
  <c r="MED4" i="17"/>
  <c r="MEC4" i="17"/>
  <c r="MEB4" i="17"/>
  <c r="MEA4" i="17"/>
  <c r="MDZ4" i="17"/>
  <c r="MDY4" i="17"/>
  <c r="MDX4" i="17"/>
  <c r="MDW4" i="17"/>
  <c r="MDV4" i="17"/>
  <c r="MDU4" i="17"/>
  <c r="MDT4" i="17"/>
  <c r="MDS4" i="17"/>
  <c r="MDR4" i="17"/>
  <c r="MDQ4" i="17"/>
  <c r="MDP4" i="17"/>
  <c r="MDO4" i="17"/>
  <c r="MDN4" i="17"/>
  <c r="MDM4" i="17"/>
  <c r="MDL4" i="17"/>
  <c r="MDK4" i="17"/>
  <c r="MDJ4" i="17"/>
  <c r="MDI4" i="17"/>
  <c r="MDH4" i="17"/>
  <c r="MDG4" i="17"/>
  <c r="MDF4" i="17"/>
  <c r="MDE4" i="17"/>
  <c r="MDD4" i="17"/>
  <c r="MDC4" i="17"/>
  <c r="MDB4" i="17"/>
  <c r="MDA4" i="17"/>
  <c r="MCZ4" i="17"/>
  <c r="MCY4" i="17"/>
  <c r="MCX4" i="17"/>
  <c r="MCW4" i="17"/>
  <c r="MCV4" i="17"/>
  <c r="MCU4" i="17"/>
  <c r="MCT4" i="17"/>
  <c r="MCS4" i="17"/>
  <c r="MCR4" i="17"/>
  <c r="MCQ4" i="17"/>
  <c r="MCP4" i="17"/>
  <c r="MCO4" i="17"/>
  <c r="MCN4" i="17"/>
  <c r="MCM4" i="17"/>
  <c r="MCL4" i="17"/>
  <c r="MCK4" i="17"/>
  <c r="MCJ4" i="17"/>
  <c r="MCI4" i="17"/>
  <c r="MCH4" i="17"/>
  <c r="MCG4" i="17"/>
  <c r="MCF4" i="17"/>
  <c r="MCE4" i="17"/>
  <c r="MCD4" i="17"/>
  <c r="MCC4" i="17"/>
  <c r="MCB4" i="17"/>
  <c r="MCA4" i="17"/>
  <c r="MBZ4" i="17"/>
  <c r="MBY4" i="17"/>
  <c r="MBX4" i="17"/>
  <c r="MBW4" i="17"/>
  <c r="MBV4" i="17"/>
  <c r="MBU4" i="17"/>
  <c r="MBT4" i="17"/>
  <c r="MBS4" i="17"/>
  <c r="MBR4" i="17"/>
  <c r="MBQ4" i="17"/>
  <c r="MBP4" i="17"/>
  <c r="MBO4" i="17"/>
  <c r="MBN4" i="17"/>
  <c r="MBM4" i="17"/>
  <c r="MBL4" i="17"/>
  <c r="MBK4" i="17"/>
  <c r="MBJ4" i="17"/>
  <c r="MBI4" i="17"/>
  <c r="MBH4" i="17"/>
  <c r="MBG4" i="17"/>
  <c r="MBF4" i="17"/>
  <c r="MBE4" i="17"/>
  <c r="MBD4" i="17"/>
  <c r="MBC4" i="17"/>
  <c r="MBB4" i="17"/>
  <c r="MBA4" i="17"/>
  <c r="MAZ4" i="17"/>
  <c r="MAY4" i="17"/>
  <c r="MAX4" i="17"/>
  <c r="MAW4" i="17"/>
  <c r="MAV4" i="17"/>
  <c r="MAU4" i="17"/>
  <c r="MAT4" i="17"/>
  <c r="MAS4" i="17"/>
  <c r="MAR4" i="17"/>
  <c r="MAQ4" i="17"/>
  <c r="MAP4" i="17"/>
  <c r="MAO4" i="17"/>
  <c r="MAN4" i="17"/>
  <c r="MAM4" i="17"/>
  <c r="MAL4" i="17"/>
  <c r="MAK4" i="17"/>
  <c r="MAJ4" i="17"/>
  <c r="MAI4" i="17"/>
  <c r="MAH4" i="17"/>
  <c r="MAG4" i="17"/>
  <c r="MAF4" i="17"/>
  <c r="MAE4" i="17"/>
  <c r="MAD4" i="17"/>
  <c r="MAC4" i="17"/>
  <c r="MAB4" i="17"/>
  <c r="MAA4" i="17"/>
  <c r="LZZ4" i="17"/>
  <c r="LZY4" i="17"/>
  <c r="LZX4" i="17"/>
  <c r="LZW4" i="17"/>
  <c r="LZV4" i="17"/>
  <c r="LZU4" i="17"/>
  <c r="LZT4" i="17"/>
  <c r="LZS4" i="17"/>
  <c r="LZR4" i="17"/>
  <c r="LZQ4" i="17"/>
  <c r="LZP4" i="17"/>
  <c r="LZO4" i="17"/>
  <c r="LZN4" i="17"/>
  <c r="LZM4" i="17"/>
  <c r="LZL4" i="17"/>
  <c r="LZK4" i="17"/>
  <c r="LZJ4" i="17"/>
  <c r="LZI4" i="17"/>
  <c r="LZH4" i="17"/>
  <c r="LZG4" i="17"/>
  <c r="LZF4" i="17"/>
  <c r="LZE4" i="17"/>
  <c r="LZD4" i="17"/>
  <c r="LZC4" i="17"/>
  <c r="LZB4" i="17"/>
  <c r="LZA4" i="17"/>
  <c r="LYZ4" i="17"/>
  <c r="LYY4" i="17"/>
  <c r="LYX4" i="17"/>
  <c r="LYW4" i="17"/>
  <c r="LYV4" i="17"/>
  <c r="LYU4" i="17"/>
  <c r="LYT4" i="17"/>
  <c r="LYS4" i="17"/>
  <c r="LYR4" i="17"/>
  <c r="LYQ4" i="17"/>
  <c r="LYP4" i="17"/>
  <c r="LYO4" i="17"/>
  <c r="LYN4" i="17"/>
  <c r="LYM4" i="17"/>
  <c r="LYL4" i="17"/>
  <c r="LYK4" i="17"/>
  <c r="LYJ4" i="17"/>
  <c r="LYI4" i="17"/>
  <c r="LYH4" i="17"/>
  <c r="LYG4" i="17"/>
  <c r="LYF4" i="17"/>
  <c r="LYE4" i="17"/>
  <c r="LYD4" i="17"/>
  <c r="LYC4" i="17"/>
  <c r="LYB4" i="17"/>
  <c r="LYA4" i="17"/>
  <c r="LXZ4" i="17"/>
  <c r="LXY4" i="17"/>
  <c r="LXX4" i="17"/>
  <c r="LXW4" i="17"/>
  <c r="LXV4" i="17"/>
  <c r="LXU4" i="17"/>
  <c r="LXT4" i="17"/>
  <c r="LXS4" i="17"/>
  <c r="LXR4" i="17"/>
  <c r="LXQ4" i="17"/>
  <c r="LXP4" i="17"/>
  <c r="LXO4" i="17"/>
  <c r="LXN4" i="17"/>
  <c r="LXM4" i="17"/>
  <c r="LXL4" i="17"/>
  <c r="LXK4" i="17"/>
  <c r="LXJ4" i="17"/>
  <c r="LXI4" i="17"/>
  <c r="LXH4" i="17"/>
  <c r="LXG4" i="17"/>
  <c r="LXF4" i="17"/>
  <c r="LXE4" i="17"/>
  <c r="LXD4" i="17"/>
  <c r="LXC4" i="17"/>
  <c r="LXB4" i="17"/>
  <c r="LXA4" i="17"/>
  <c r="LWZ4" i="17"/>
  <c r="LWY4" i="17"/>
  <c r="LWX4" i="17"/>
  <c r="LWW4" i="17"/>
  <c r="LWV4" i="17"/>
  <c r="LWU4" i="17"/>
  <c r="LWT4" i="17"/>
  <c r="LWS4" i="17"/>
  <c r="LWR4" i="17"/>
  <c r="LWQ4" i="17"/>
  <c r="LWP4" i="17"/>
  <c r="LWO4" i="17"/>
  <c r="LWN4" i="17"/>
  <c r="LWM4" i="17"/>
  <c r="LWL4" i="17"/>
  <c r="LWK4" i="17"/>
  <c r="LWJ4" i="17"/>
  <c r="LWI4" i="17"/>
  <c r="LWH4" i="17"/>
  <c r="LWG4" i="17"/>
  <c r="LWF4" i="17"/>
  <c r="LWE4" i="17"/>
  <c r="LWD4" i="17"/>
  <c r="LWC4" i="17"/>
  <c r="LWB4" i="17"/>
  <c r="LWA4" i="17"/>
  <c r="LVZ4" i="17"/>
  <c r="LVY4" i="17"/>
  <c r="LVX4" i="17"/>
  <c r="LVW4" i="17"/>
  <c r="LVV4" i="17"/>
  <c r="LVU4" i="17"/>
  <c r="LVT4" i="17"/>
  <c r="LVS4" i="17"/>
  <c r="LVR4" i="17"/>
  <c r="LVQ4" i="17"/>
  <c r="LVP4" i="17"/>
  <c r="LVO4" i="17"/>
  <c r="LVN4" i="17"/>
  <c r="LVM4" i="17"/>
  <c r="LVL4" i="17"/>
  <c r="LVK4" i="17"/>
  <c r="LVJ4" i="17"/>
  <c r="LVI4" i="17"/>
  <c r="LVH4" i="17"/>
  <c r="LVG4" i="17"/>
  <c r="LVF4" i="17"/>
  <c r="LVE4" i="17"/>
  <c r="LVD4" i="17"/>
  <c r="LVC4" i="17"/>
  <c r="LVB4" i="17"/>
  <c r="LVA4" i="17"/>
  <c r="LUZ4" i="17"/>
  <c r="LUY4" i="17"/>
  <c r="LUX4" i="17"/>
  <c r="LUW4" i="17"/>
  <c r="LUV4" i="17"/>
  <c r="LUU4" i="17"/>
  <c r="LUT4" i="17"/>
  <c r="LUS4" i="17"/>
  <c r="LUR4" i="17"/>
  <c r="LUQ4" i="17"/>
  <c r="LUP4" i="17"/>
  <c r="LUO4" i="17"/>
  <c r="LUN4" i="17"/>
  <c r="LUM4" i="17"/>
  <c r="LUL4" i="17"/>
  <c r="LUK4" i="17"/>
  <c r="LUJ4" i="17"/>
  <c r="LUI4" i="17"/>
  <c r="LUH4" i="17"/>
  <c r="LUG4" i="17"/>
  <c r="LUF4" i="17"/>
  <c r="LUE4" i="17"/>
  <c r="LUD4" i="17"/>
  <c r="LUC4" i="17"/>
  <c r="LUB4" i="17"/>
  <c r="LUA4" i="17"/>
  <c r="LTZ4" i="17"/>
  <c r="LTY4" i="17"/>
  <c r="LTX4" i="17"/>
  <c r="LTW4" i="17"/>
  <c r="LTV4" i="17"/>
  <c r="LTU4" i="17"/>
  <c r="LTT4" i="17"/>
  <c r="LTS4" i="17"/>
  <c r="LTR4" i="17"/>
  <c r="LTQ4" i="17"/>
  <c r="LTP4" i="17"/>
  <c r="LTO4" i="17"/>
  <c r="LTN4" i="17"/>
  <c r="LTM4" i="17"/>
  <c r="LTL4" i="17"/>
  <c r="LTK4" i="17"/>
  <c r="LTJ4" i="17"/>
  <c r="LTI4" i="17"/>
  <c r="LTH4" i="17"/>
  <c r="LTG4" i="17"/>
  <c r="LTF4" i="17"/>
  <c r="LTE4" i="17"/>
  <c r="LTD4" i="17"/>
  <c r="LTC4" i="17"/>
  <c r="LTB4" i="17"/>
  <c r="LTA4" i="17"/>
  <c r="LSZ4" i="17"/>
  <c r="LSY4" i="17"/>
  <c r="LSX4" i="17"/>
  <c r="LSW4" i="17"/>
  <c r="LSV4" i="17"/>
  <c r="LSU4" i="17"/>
  <c r="LST4" i="17"/>
  <c r="LSS4" i="17"/>
  <c r="LSR4" i="17"/>
  <c r="LSQ4" i="17"/>
  <c r="LSP4" i="17"/>
  <c r="LSO4" i="17"/>
  <c r="LSN4" i="17"/>
  <c r="LSM4" i="17"/>
  <c r="LSL4" i="17"/>
  <c r="LSK4" i="17"/>
  <c r="LSJ4" i="17"/>
  <c r="LSI4" i="17"/>
  <c r="LSH4" i="17"/>
  <c r="LSG4" i="17"/>
  <c r="LSF4" i="17"/>
  <c r="LSE4" i="17"/>
  <c r="LSD4" i="17"/>
  <c r="LSC4" i="17"/>
  <c r="LSB4" i="17"/>
  <c r="LSA4" i="17"/>
  <c r="LRZ4" i="17"/>
  <c r="LRY4" i="17"/>
  <c r="LRX4" i="17"/>
  <c r="LRW4" i="17"/>
  <c r="LRV4" i="17"/>
  <c r="LRU4" i="17"/>
  <c r="LRT4" i="17"/>
  <c r="LRS4" i="17"/>
  <c r="LRR4" i="17"/>
  <c r="LRQ4" i="17"/>
  <c r="LRP4" i="17"/>
  <c r="LRO4" i="17"/>
  <c r="LRN4" i="17"/>
  <c r="LRM4" i="17"/>
  <c r="LRL4" i="17"/>
  <c r="LRK4" i="17"/>
  <c r="LRJ4" i="17"/>
  <c r="LRI4" i="17"/>
  <c r="LRH4" i="17"/>
  <c r="LRG4" i="17"/>
  <c r="LRF4" i="17"/>
  <c r="LRE4" i="17"/>
  <c r="LRD4" i="17"/>
  <c r="LRC4" i="17"/>
  <c r="LRB4" i="17"/>
  <c r="LRA4" i="17"/>
  <c r="LQZ4" i="17"/>
  <c r="LQY4" i="17"/>
  <c r="LQX4" i="17"/>
  <c r="LQW4" i="17"/>
  <c r="LQV4" i="17"/>
  <c r="LQU4" i="17"/>
  <c r="LQT4" i="17"/>
  <c r="LQS4" i="17"/>
  <c r="LQR4" i="17"/>
  <c r="LQQ4" i="17"/>
  <c r="LQP4" i="17"/>
  <c r="LQO4" i="17"/>
  <c r="LQN4" i="17"/>
  <c r="LQM4" i="17"/>
  <c r="LQL4" i="17"/>
  <c r="LQK4" i="17"/>
  <c r="LQJ4" i="17"/>
  <c r="LQI4" i="17"/>
  <c r="LQH4" i="17"/>
  <c r="LQG4" i="17"/>
  <c r="LQF4" i="17"/>
  <c r="LQE4" i="17"/>
  <c r="LQD4" i="17"/>
  <c r="LQC4" i="17"/>
  <c r="LQB4" i="17"/>
  <c r="LQA4" i="17"/>
  <c r="LPZ4" i="17"/>
  <c r="LPY4" i="17"/>
  <c r="LPX4" i="17"/>
  <c r="LPW4" i="17"/>
  <c r="LPV4" i="17"/>
  <c r="LPU4" i="17"/>
  <c r="LPT4" i="17"/>
  <c r="LPS4" i="17"/>
  <c r="LPR4" i="17"/>
  <c r="LPQ4" i="17"/>
  <c r="LPP4" i="17"/>
  <c r="LPO4" i="17"/>
  <c r="LPN4" i="17"/>
  <c r="LPM4" i="17"/>
  <c r="LPL4" i="17"/>
  <c r="LPK4" i="17"/>
  <c r="LPJ4" i="17"/>
  <c r="LPI4" i="17"/>
  <c r="LPH4" i="17"/>
  <c r="LPG4" i="17"/>
  <c r="LPF4" i="17"/>
  <c r="LPE4" i="17"/>
  <c r="LPD4" i="17"/>
  <c r="LPC4" i="17"/>
  <c r="LPB4" i="17"/>
  <c r="LPA4" i="17"/>
  <c r="LOZ4" i="17"/>
  <c r="LOY4" i="17"/>
  <c r="LOX4" i="17"/>
  <c r="LOW4" i="17"/>
  <c r="LOV4" i="17"/>
  <c r="LOU4" i="17"/>
  <c r="LOT4" i="17"/>
  <c r="LOS4" i="17"/>
  <c r="LOR4" i="17"/>
  <c r="LOQ4" i="17"/>
  <c r="LOP4" i="17"/>
  <c r="LOO4" i="17"/>
  <c r="LON4" i="17"/>
  <c r="LOM4" i="17"/>
  <c r="LOL4" i="17"/>
  <c r="LOK4" i="17"/>
  <c r="LOJ4" i="17"/>
  <c r="LOI4" i="17"/>
  <c r="LOH4" i="17"/>
  <c r="LOG4" i="17"/>
  <c r="LOF4" i="17"/>
  <c r="LOE4" i="17"/>
  <c r="LOD4" i="17"/>
  <c r="LOC4" i="17"/>
  <c r="LOB4" i="17"/>
  <c r="LOA4" i="17"/>
  <c r="LNZ4" i="17"/>
  <c r="LNY4" i="17"/>
  <c r="LNX4" i="17"/>
  <c r="LNW4" i="17"/>
  <c r="LNV4" i="17"/>
  <c r="LNU4" i="17"/>
  <c r="LNT4" i="17"/>
  <c r="LNS4" i="17"/>
  <c r="LNR4" i="17"/>
  <c r="LNQ4" i="17"/>
  <c r="LNP4" i="17"/>
  <c r="LNO4" i="17"/>
  <c r="LNN4" i="17"/>
  <c r="LNM4" i="17"/>
  <c r="LNL4" i="17"/>
  <c r="LNK4" i="17"/>
  <c r="LNJ4" i="17"/>
  <c r="LNI4" i="17"/>
  <c r="LNH4" i="17"/>
  <c r="LNG4" i="17"/>
  <c r="LNF4" i="17"/>
  <c r="LNE4" i="17"/>
  <c r="LND4" i="17"/>
  <c r="LNC4" i="17"/>
  <c r="LNB4" i="17"/>
  <c r="LNA4" i="17"/>
  <c r="LMZ4" i="17"/>
  <c r="LMY4" i="17"/>
  <c r="LMX4" i="17"/>
  <c r="LMW4" i="17"/>
  <c r="LMV4" i="17"/>
  <c r="LMU4" i="17"/>
  <c r="LMT4" i="17"/>
  <c r="LMS4" i="17"/>
  <c r="LMR4" i="17"/>
  <c r="LMQ4" i="17"/>
  <c r="LMP4" i="17"/>
  <c r="LMO4" i="17"/>
  <c r="LMN4" i="17"/>
  <c r="LMM4" i="17"/>
  <c r="LML4" i="17"/>
  <c r="LMK4" i="17"/>
  <c r="LMJ4" i="17"/>
  <c r="LMI4" i="17"/>
  <c r="LMH4" i="17"/>
  <c r="LMG4" i="17"/>
  <c r="LMF4" i="17"/>
  <c r="LME4" i="17"/>
  <c r="LMD4" i="17"/>
  <c r="LMC4" i="17"/>
  <c r="LMB4" i="17"/>
  <c r="LMA4" i="17"/>
  <c r="LLZ4" i="17"/>
  <c r="LLY4" i="17"/>
  <c r="LLX4" i="17"/>
  <c r="LLW4" i="17"/>
  <c r="LLV4" i="17"/>
  <c r="LLU4" i="17"/>
  <c r="LLT4" i="17"/>
  <c r="LLS4" i="17"/>
  <c r="LLR4" i="17"/>
  <c r="LLQ4" i="17"/>
  <c r="LLP4" i="17"/>
  <c r="LLO4" i="17"/>
  <c r="LLN4" i="17"/>
  <c r="LLM4" i="17"/>
  <c r="LLL4" i="17"/>
  <c r="LLK4" i="17"/>
  <c r="LLJ4" i="17"/>
  <c r="LLI4" i="17"/>
  <c r="LLH4" i="17"/>
  <c r="LLG4" i="17"/>
  <c r="LLF4" i="17"/>
  <c r="LLE4" i="17"/>
  <c r="LLD4" i="17"/>
  <c r="LLC4" i="17"/>
  <c r="LLB4" i="17"/>
  <c r="LLA4" i="17"/>
  <c r="LKZ4" i="17"/>
  <c r="LKY4" i="17"/>
  <c r="LKX4" i="17"/>
  <c r="LKW4" i="17"/>
  <c r="LKV4" i="17"/>
  <c r="LKU4" i="17"/>
  <c r="LKT4" i="17"/>
  <c r="LKS4" i="17"/>
  <c r="LKR4" i="17"/>
  <c r="LKQ4" i="17"/>
  <c r="LKP4" i="17"/>
  <c r="LKO4" i="17"/>
  <c r="LKN4" i="17"/>
  <c r="LKM4" i="17"/>
  <c r="LKL4" i="17"/>
  <c r="LKK4" i="17"/>
  <c r="LKJ4" i="17"/>
  <c r="LKI4" i="17"/>
  <c r="LKH4" i="17"/>
  <c r="LKG4" i="17"/>
  <c r="LKF4" i="17"/>
  <c r="LKE4" i="17"/>
  <c r="LKD4" i="17"/>
  <c r="LKC4" i="17"/>
  <c r="LKB4" i="17"/>
  <c r="LKA4" i="17"/>
  <c r="LJZ4" i="17"/>
  <c r="LJY4" i="17"/>
  <c r="LJX4" i="17"/>
  <c r="LJW4" i="17"/>
  <c r="LJV4" i="17"/>
  <c r="LJU4" i="17"/>
  <c r="LJT4" i="17"/>
  <c r="LJS4" i="17"/>
  <c r="LJR4" i="17"/>
  <c r="LJQ4" i="17"/>
  <c r="LJP4" i="17"/>
  <c r="LJO4" i="17"/>
  <c r="LJN4" i="17"/>
  <c r="LJM4" i="17"/>
  <c r="LJL4" i="17"/>
  <c r="LJK4" i="17"/>
  <c r="LJJ4" i="17"/>
  <c r="LJI4" i="17"/>
  <c r="LJH4" i="17"/>
  <c r="LJG4" i="17"/>
  <c r="LJF4" i="17"/>
  <c r="LJE4" i="17"/>
  <c r="LJD4" i="17"/>
  <c r="LJC4" i="17"/>
  <c r="LJB4" i="17"/>
  <c r="LJA4" i="17"/>
  <c r="LIZ4" i="17"/>
  <c r="LIY4" i="17"/>
  <c r="LIX4" i="17"/>
  <c r="LIW4" i="17"/>
  <c r="LIV4" i="17"/>
  <c r="LIU4" i="17"/>
  <c r="LIT4" i="17"/>
  <c r="LIS4" i="17"/>
  <c r="LIR4" i="17"/>
  <c r="LIQ4" i="17"/>
  <c r="LIP4" i="17"/>
  <c r="LIO4" i="17"/>
  <c r="LIN4" i="17"/>
  <c r="LIM4" i="17"/>
  <c r="LIL4" i="17"/>
  <c r="LIK4" i="17"/>
  <c r="LIJ4" i="17"/>
  <c r="LII4" i="17"/>
  <c r="LIH4" i="17"/>
  <c r="LIG4" i="17"/>
  <c r="LIF4" i="17"/>
  <c r="LIE4" i="17"/>
  <c r="LID4" i="17"/>
  <c r="LIC4" i="17"/>
  <c r="LIB4" i="17"/>
  <c r="LIA4" i="17"/>
  <c r="LHZ4" i="17"/>
  <c r="LHY4" i="17"/>
  <c r="LHX4" i="17"/>
  <c r="LHW4" i="17"/>
  <c r="LHV4" i="17"/>
  <c r="LHU4" i="17"/>
  <c r="LHT4" i="17"/>
  <c r="LHS4" i="17"/>
  <c r="LHR4" i="17"/>
  <c r="LHQ4" i="17"/>
  <c r="LHP4" i="17"/>
  <c r="LHO4" i="17"/>
  <c r="LHN4" i="17"/>
  <c r="LHM4" i="17"/>
  <c r="LHL4" i="17"/>
  <c r="LHK4" i="17"/>
  <c r="LHJ4" i="17"/>
  <c r="LHI4" i="17"/>
  <c r="LHH4" i="17"/>
  <c r="LHG4" i="17"/>
  <c r="LHF4" i="17"/>
  <c r="LHE4" i="17"/>
  <c r="LHD4" i="17"/>
  <c r="LHC4" i="17"/>
  <c r="LHB4" i="17"/>
  <c r="LHA4" i="17"/>
  <c r="LGZ4" i="17"/>
  <c r="LGY4" i="17"/>
  <c r="LGX4" i="17"/>
  <c r="LGW4" i="17"/>
  <c r="LGV4" i="17"/>
  <c r="LGU4" i="17"/>
  <c r="LGT4" i="17"/>
  <c r="LGS4" i="17"/>
  <c r="LGR4" i="17"/>
  <c r="LGQ4" i="17"/>
  <c r="LGP4" i="17"/>
  <c r="LGO4" i="17"/>
  <c r="LGN4" i="17"/>
  <c r="LGM4" i="17"/>
  <c r="LGL4" i="17"/>
  <c r="LGK4" i="17"/>
  <c r="LGJ4" i="17"/>
  <c r="LGI4" i="17"/>
  <c r="LGH4" i="17"/>
  <c r="LGG4" i="17"/>
  <c r="LGF4" i="17"/>
  <c r="LGE4" i="17"/>
  <c r="LGD4" i="17"/>
  <c r="LGC4" i="17"/>
  <c r="LGB4" i="17"/>
  <c r="LGA4" i="17"/>
  <c r="LFZ4" i="17"/>
  <c r="LFY4" i="17"/>
  <c r="LFX4" i="17"/>
  <c r="LFW4" i="17"/>
  <c r="LFV4" i="17"/>
  <c r="LFU4" i="17"/>
  <c r="LFT4" i="17"/>
  <c r="LFS4" i="17"/>
  <c r="LFR4" i="17"/>
  <c r="LFQ4" i="17"/>
  <c r="LFP4" i="17"/>
  <c r="LFO4" i="17"/>
  <c r="LFN4" i="17"/>
  <c r="LFM4" i="17"/>
  <c r="LFL4" i="17"/>
  <c r="LFK4" i="17"/>
  <c r="LFJ4" i="17"/>
  <c r="LFI4" i="17"/>
  <c r="LFH4" i="17"/>
  <c r="LFG4" i="17"/>
  <c r="LFF4" i="17"/>
  <c r="LFE4" i="17"/>
  <c r="LFD4" i="17"/>
  <c r="LFC4" i="17"/>
  <c r="LFB4" i="17"/>
  <c r="LFA4" i="17"/>
  <c r="LEZ4" i="17"/>
  <c r="LEY4" i="17"/>
  <c r="LEX4" i="17"/>
  <c r="LEW4" i="17"/>
  <c r="LEV4" i="17"/>
  <c r="LEU4" i="17"/>
  <c r="LET4" i="17"/>
  <c r="LES4" i="17"/>
  <c r="LER4" i="17"/>
  <c r="LEQ4" i="17"/>
  <c r="LEP4" i="17"/>
  <c r="LEO4" i="17"/>
  <c r="LEN4" i="17"/>
  <c r="LEM4" i="17"/>
  <c r="LEL4" i="17"/>
  <c r="LEK4" i="17"/>
  <c r="LEJ4" i="17"/>
  <c r="LEI4" i="17"/>
  <c r="LEH4" i="17"/>
  <c r="LEG4" i="17"/>
  <c r="LEF4" i="17"/>
  <c r="LEE4" i="17"/>
  <c r="LED4" i="17"/>
  <c r="LEC4" i="17"/>
  <c r="LEB4" i="17"/>
  <c r="LEA4" i="17"/>
  <c r="LDZ4" i="17"/>
  <c r="LDY4" i="17"/>
  <c r="LDX4" i="17"/>
  <c r="LDW4" i="17"/>
  <c r="LDV4" i="17"/>
  <c r="LDU4" i="17"/>
  <c r="LDT4" i="17"/>
  <c r="LDS4" i="17"/>
  <c r="LDR4" i="17"/>
  <c r="LDQ4" i="17"/>
  <c r="LDP4" i="17"/>
  <c r="LDO4" i="17"/>
  <c r="LDN4" i="17"/>
  <c r="LDM4" i="17"/>
  <c r="LDL4" i="17"/>
  <c r="LDK4" i="17"/>
  <c r="LDJ4" i="17"/>
  <c r="LDI4" i="17"/>
  <c r="LDH4" i="17"/>
  <c r="LDG4" i="17"/>
  <c r="LDF4" i="17"/>
  <c r="LDE4" i="17"/>
  <c r="LDD4" i="17"/>
  <c r="LDC4" i="17"/>
  <c r="LDB4" i="17"/>
  <c r="LDA4" i="17"/>
  <c r="LCZ4" i="17"/>
  <c r="LCY4" i="17"/>
  <c r="LCX4" i="17"/>
  <c r="LCW4" i="17"/>
  <c r="LCV4" i="17"/>
  <c r="LCU4" i="17"/>
  <c r="LCT4" i="17"/>
  <c r="LCS4" i="17"/>
  <c r="LCR4" i="17"/>
  <c r="LCQ4" i="17"/>
  <c r="LCP4" i="17"/>
  <c r="LCO4" i="17"/>
  <c r="LCN4" i="17"/>
  <c r="LCM4" i="17"/>
  <c r="LCL4" i="17"/>
  <c r="LCK4" i="17"/>
  <c r="LCJ4" i="17"/>
  <c r="LCI4" i="17"/>
  <c r="LCH4" i="17"/>
  <c r="LCG4" i="17"/>
  <c r="LCF4" i="17"/>
  <c r="LCE4" i="17"/>
  <c r="LCD4" i="17"/>
  <c r="LCC4" i="17"/>
  <c r="LCB4" i="17"/>
  <c r="LCA4" i="17"/>
  <c r="LBZ4" i="17"/>
  <c r="LBY4" i="17"/>
  <c r="LBX4" i="17"/>
  <c r="LBW4" i="17"/>
  <c r="LBV4" i="17"/>
  <c r="LBU4" i="17"/>
  <c r="LBT4" i="17"/>
  <c r="LBS4" i="17"/>
  <c r="LBR4" i="17"/>
  <c r="LBQ4" i="17"/>
  <c r="LBP4" i="17"/>
  <c r="LBO4" i="17"/>
  <c r="LBN4" i="17"/>
  <c r="LBM4" i="17"/>
  <c r="LBL4" i="17"/>
  <c r="LBK4" i="17"/>
  <c r="LBJ4" i="17"/>
  <c r="LBI4" i="17"/>
  <c r="LBH4" i="17"/>
  <c r="LBG4" i="17"/>
  <c r="LBF4" i="17"/>
  <c r="LBE4" i="17"/>
  <c r="LBD4" i="17"/>
  <c r="LBC4" i="17"/>
  <c r="LBB4" i="17"/>
  <c r="LBA4" i="17"/>
  <c r="LAZ4" i="17"/>
  <c r="LAY4" i="17"/>
  <c r="LAX4" i="17"/>
  <c r="LAW4" i="17"/>
  <c r="LAV4" i="17"/>
  <c r="LAU4" i="17"/>
  <c r="LAT4" i="17"/>
  <c r="LAS4" i="17"/>
  <c r="LAR4" i="17"/>
  <c r="LAQ4" i="17"/>
  <c r="LAP4" i="17"/>
  <c r="LAO4" i="17"/>
  <c r="LAN4" i="17"/>
  <c r="LAM4" i="17"/>
  <c r="LAL4" i="17"/>
  <c r="LAK4" i="17"/>
  <c r="LAJ4" i="17"/>
  <c r="LAI4" i="17"/>
  <c r="LAH4" i="17"/>
  <c r="LAG4" i="17"/>
  <c r="LAF4" i="17"/>
  <c r="LAE4" i="17"/>
  <c r="LAD4" i="17"/>
  <c r="LAC4" i="17"/>
  <c r="LAB4" i="17"/>
  <c r="LAA4" i="17"/>
  <c r="KZZ4" i="17"/>
  <c r="KZY4" i="17"/>
  <c r="KZX4" i="17"/>
  <c r="KZW4" i="17"/>
  <c r="KZV4" i="17"/>
  <c r="KZU4" i="17"/>
  <c r="KZT4" i="17"/>
  <c r="KZS4" i="17"/>
  <c r="KZR4" i="17"/>
  <c r="KZQ4" i="17"/>
  <c r="KZP4" i="17"/>
  <c r="KZO4" i="17"/>
  <c r="KZN4" i="17"/>
  <c r="KZM4" i="17"/>
  <c r="KZL4" i="17"/>
  <c r="KZK4" i="17"/>
  <c r="KZJ4" i="17"/>
  <c r="KZI4" i="17"/>
  <c r="KZH4" i="17"/>
  <c r="KZG4" i="17"/>
  <c r="KZF4" i="17"/>
  <c r="KZE4" i="17"/>
  <c r="KZD4" i="17"/>
  <c r="KZC4" i="17"/>
  <c r="KZB4" i="17"/>
  <c r="KZA4" i="17"/>
  <c r="KYZ4" i="17"/>
  <c r="KYY4" i="17"/>
  <c r="KYX4" i="17"/>
  <c r="KYW4" i="17"/>
  <c r="KYV4" i="17"/>
  <c r="KYU4" i="17"/>
  <c r="KYT4" i="17"/>
  <c r="KYS4" i="17"/>
  <c r="KYR4" i="17"/>
  <c r="KYQ4" i="17"/>
  <c r="KYP4" i="17"/>
  <c r="KYO4" i="17"/>
  <c r="KYN4" i="17"/>
  <c r="KYM4" i="17"/>
  <c r="KYL4" i="17"/>
  <c r="KYK4" i="17"/>
  <c r="KYJ4" i="17"/>
  <c r="KYI4" i="17"/>
  <c r="KYH4" i="17"/>
  <c r="KYG4" i="17"/>
  <c r="KYF4" i="17"/>
  <c r="KYE4" i="17"/>
  <c r="KYD4" i="17"/>
  <c r="KYC4" i="17"/>
  <c r="KYB4" i="17"/>
  <c r="KYA4" i="17"/>
  <c r="KXZ4" i="17"/>
  <c r="KXY4" i="17"/>
  <c r="KXX4" i="17"/>
  <c r="KXW4" i="17"/>
  <c r="KXV4" i="17"/>
  <c r="KXU4" i="17"/>
  <c r="KXT4" i="17"/>
  <c r="KXS4" i="17"/>
  <c r="KXR4" i="17"/>
  <c r="KXQ4" i="17"/>
  <c r="KXP4" i="17"/>
  <c r="KXO4" i="17"/>
  <c r="KXN4" i="17"/>
  <c r="KXM4" i="17"/>
  <c r="KXL4" i="17"/>
  <c r="KXK4" i="17"/>
  <c r="KXJ4" i="17"/>
  <c r="KXI4" i="17"/>
  <c r="KXH4" i="17"/>
  <c r="KXG4" i="17"/>
  <c r="KXF4" i="17"/>
  <c r="KXE4" i="17"/>
  <c r="KXD4" i="17"/>
  <c r="KXC4" i="17"/>
  <c r="KXB4" i="17"/>
  <c r="KXA4" i="17"/>
  <c r="KWZ4" i="17"/>
  <c r="KWY4" i="17"/>
  <c r="KWX4" i="17"/>
  <c r="KWW4" i="17"/>
  <c r="KWV4" i="17"/>
  <c r="KWU4" i="17"/>
  <c r="KWT4" i="17"/>
  <c r="KWS4" i="17"/>
  <c r="KWR4" i="17"/>
  <c r="KWQ4" i="17"/>
  <c r="KWP4" i="17"/>
  <c r="KWO4" i="17"/>
  <c r="KWN4" i="17"/>
  <c r="KWM4" i="17"/>
  <c r="KWL4" i="17"/>
  <c r="KWK4" i="17"/>
  <c r="KWJ4" i="17"/>
  <c r="KWI4" i="17"/>
  <c r="KWH4" i="17"/>
  <c r="KWG4" i="17"/>
  <c r="KWF4" i="17"/>
  <c r="KWE4" i="17"/>
  <c r="KWD4" i="17"/>
  <c r="KWC4" i="17"/>
  <c r="KWB4" i="17"/>
  <c r="KWA4" i="17"/>
  <c r="KVZ4" i="17"/>
  <c r="KVY4" i="17"/>
  <c r="KVX4" i="17"/>
  <c r="KVW4" i="17"/>
  <c r="KVV4" i="17"/>
  <c r="KVU4" i="17"/>
  <c r="KVT4" i="17"/>
  <c r="KVS4" i="17"/>
  <c r="KVR4" i="17"/>
  <c r="KVQ4" i="17"/>
  <c r="KVP4" i="17"/>
  <c r="KVO4" i="17"/>
  <c r="KVN4" i="17"/>
  <c r="KVM4" i="17"/>
  <c r="KVL4" i="17"/>
  <c r="KVK4" i="17"/>
  <c r="KVJ4" i="17"/>
  <c r="KVI4" i="17"/>
  <c r="KVH4" i="17"/>
  <c r="KVG4" i="17"/>
  <c r="KVF4" i="17"/>
  <c r="KVE4" i="17"/>
  <c r="KVD4" i="17"/>
  <c r="KVC4" i="17"/>
  <c r="KVB4" i="17"/>
  <c r="KVA4" i="17"/>
  <c r="KUZ4" i="17"/>
  <c r="KUY4" i="17"/>
  <c r="KUX4" i="17"/>
  <c r="KUW4" i="17"/>
  <c r="KUV4" i="17"/>
  <c r="KUU4" i="17"/>
  <c r="KUT4" i="17"/>
  <c r="KUS4" i="17"/>
  <c r="KUR4" i="17"/>
  <c r="KUQ4" i="17"/>
  <c r="KUP4" i="17"/>
  <c r="KUO4" i="17"/>
  <c r="KUN4" i="17"/>
  <c r="KUM4" i="17"/>
  <c r="KUL4" i="17"/>
  <c r="KUK4" i="17"/>
  <c r="KUJ4" i="17"/>
  <c r="KUI4" i="17"/>
  <c r="KUH4" i="17"/>
  <c r="KUG4" i="17"/>
  <c r="KUF4" i="17"/>
  <c r="KUE4" i="17"/>
  <c r="KUD4" i="17"/>
  <c r="KUC4" i="17"/>
  <c r="KUB4" i="17"/>
  <c r="KUA4" i="17"/>
  <c r="KTZ4" i="17"/>
  <c r="KTY4" i="17"/>
  <c r="KTX4" i="17"/>
  <c r="KTW4" i="17"/>
  <c r="KTV4" i="17"/>
  <c r="KTU4" i="17"/>
  <c r="KTT4" i="17"/>
  <c r="KTS4" i="17"/>
  <c r="KTR4" i="17"/>
  <c r="KTQ4" i="17"/>
  <c r="KTP4" i="17"/>
  <c r="KTO4" i="17"/>
  <c r="KTN4" i="17"/>
  <c r="KTM4" i="17"/>
  <c r="KTL4" i="17"/>
  <c r="KTK4" i="17"/>
  <c r="KTJ4" i="17"/>
  <c r="KTI4" i="17"/>
  <c r="KTH4" i="17"/>
  <c r="KTG4" i="17"/>
  <c r="KTF4" i="17"/>
  <c r="KTE4" i="17"/>
  <c r="KTD4" i="17"/>
  <c r="KTC4" i="17"/>
  <c r="KTB4" i="17"/>
  <c r="KTA4" i="17"/>
  <c r="KSZ4" i="17"/>
  <c r="KSY4" i="17"/>
  <c r="KSX4" i="17"/>
  <c r="KSW4" i="17"/>
  <c r="KSV4" i="17"/>
  <c r="KSU4" i="17"/>
  <c r="KST4" i="17"/>
  <c r="KSS4" i="17"/>
  <c r="KSR4" i="17"/>
  <c r="KSQ4" i="17"/>
  <c r="KSP4" i="17"/>
  <c r="KSO4" i="17"/>
  <c r="KSN4" i="17"/>
  <c r="KSM4" i="17"/>
  <c r="KSL4" i="17"/>
  <c r="KSK4" i="17"/>
  <c r="KSJ4" i="17"/>
  <c r="KSI4" i="17"/>
  <c r="KSH4" i="17"/>
  <c r="KSG4" i="17"/>
  <c r="KSF4" i="17"/>
  <c r="KSE4" i="17"/>
  <c r="KSD4" i="17"/>
  <c r="KSC4" i="17"/>
  <c r="KSB4" i="17"/>
  <c r="KSA4" i="17"/>
  <c r="KRZ4" i="17"/>
  <c r="KRY4" i="17"/>
  <c r="KRX4" i="17"/>
  <c r="KRW4" i="17"/>
  <c r="KRV4" i="17"/>
  <c r="KRU4" i="17"/>
  <c r="KRT4" i="17"/>
  <c r="KRS4" i="17"/>
  <c r="KRR4" i="17"/>
  <c r="KRQ4" i="17"/>
  <c r="KRP4" i="17"/>
  <c r="KRO4" i="17"/>
  <c r="KRN4" i="17"/>
  <c r="KRM4" i="17"/>
  <c r="KRL4" i="17"/>
  <c r="KRK4" i="17"/>
  <c r="KRJ4" i="17"/>
  <c r="KRI4" i="17"/>
  <c r="KRH4" i="17"/>
  <c r="KRG4" i="17"/>
  <c r="KRF4" i="17"/>
  <c r="KRE4" i="17"/>
  <c r="KRD4" i="17"/>
  <c r="KRC4" i="17"/>
  <c r="KRB4" i="17"/>
  <c r="KRA4" i="17"/>
  <c r="KQZ4" i="17"/>
  <c r="KQY4" i="17"/>
  <c r="KQX4" i="17"/>
  <c r="KQW4" i="17"/>
  <c r="KQV4" i="17"/>
  <c r="KQU4" i="17"/>
  <c r="KQT4" i="17"/>
  <c r="KQS4" i="17"/>
  <c r="KQR4" i="17"/>
  <c r="KQQ4" i="17"/>
  <c r="KQP4" i="17"/>
  <c r="KQO4" i="17"/>
  <c r="KQN4" i="17"/>
  <c r="KQM4" i="17"/>
  <c r="KQL4" i="17"/>
  <c r="KQK4" i="17"/>
  <c r="KQJ4" i="17"/>
  <c r="KQI4" i="17"/>
  <c r="KQH4" i="17"/>
  <c r="KQG4" i="17"/>
  <c r="KQF4" i="17"/>
  <c r="KQE4" i="17"/>
  <c r="KQD4" i="17"/>
  <c r="KQC4" i="17"/>
  <c r="KQB4" i="17"/>
  <c r="KQA4" i="17"/>
  <c r="KPZ4" i="17"/>
  <c r="KPY4" i="17"/>
  <c r="KPX4" i="17"/>
  <c r="KPW4" i="17"/>
  <c r="KPV4" i="17"/>
  <c r="KPU4" i="17"/>
  <c r="KPT4" i="17"/>
  <c r="KPS4" i="17"/>
  <c r="KPR4" i="17"/>
  <c r="KPQ4" i="17"/>
  <c r="KPP4" i="17"/>
  <c r="KPO4" i="17"/>
  <c r="KPN4" i="17"/>
  <c r="KPM4" i="17"/>
  <c r="KPL4" i="17"/>
  <c r="KPK4" i="17"/>
  <c r="KPJ4" i="17"/>
  <c r="KPI4" i="17"/>
  <c r="KPH4" i="17"/>
  <c r="KPG4" i="17"/>
  <c r="KPF4" i="17"/>
  <c r="KPE4" i="17"/>
  <c r="KPD4" i="17"/>
  <c r="KPC4" i="17"/>
  <c r="KPB4" i="17"/>
  <c r="KPA4" i="17"/>
  <c r="KOZ4" i="17"/>
  <c r="KOY4" i="17"/>
  <c r="KOX4" i="17"/>
  <c r="KOW4" i="17"/>
  <c r="KOV4" i="17"/>
  <c r="KOU4" i="17"/>
  <c r="KOT4" i="17"/>
  <c r="KOS4" i="17"/>
  <c r="KOR4" i="17"/>
  <c r="KOQ4" i="17"/>
  <c r="KOP4" i="17"/>
  <c r="KOO4" i="17"/>
  <c r="KON4" i="17"/>
  <c r="KOM4" i="17"/>
  <c r="KOL4" i="17"/>
  <c r="KOK4" i="17"/>
  <c r="KOJ4" i="17"/>
  <c r="KOI4" i="17"/>
  <c r="KOH4" i="17"/>
  <c r="KOG4" i="17"/>
  <c r="KOF4" i="17"/>
  <c r="KOE4" i="17"/>
  <c r="KOD4" i="17"/>
  <c r="KOC4" i="17"/>
  <c r="KOB4" i="17"/>
  <c r="KOA4" i="17"/>
  <c r="KNZ4" i="17"/>
  <c r="KNY4" i="17"/>
  <c r="KNX4" i="17"/>
  <c r="KNW4" i="17"/>
  <c r="KNV4" i="17"/>
  <c r="KNU4" i="17"/>
  <c r="KNT4" i="17"/>
  <c r="KNS4" i="17"/>
  <c r="KNR4" i="17"/>
  <c r="KNQ4" i="17"/>
  <c r="KNP4" i="17"/>
  <c r="KNO4" i="17"/>
  <c r="KNN4" i="17"/>
  <c r="KNM4" i="17"/>
  <c r="KNL4" i="17"/>
  <c r="KNK4" i="17"/>
  <c r="KNJ4" i="17"/>
  <c r="KNI4" i="17"/>
  <c r="KNH4" i="17"/>
  <c r="KNG4" i="17"/>
  <c r="KNF4" i="17"/>
  <c r="KNE4" i="17"/>
  <c r="KND4" i="17"/>
  <c r="KNC4" i="17"/>
  <c r="KNB4" i="17"/>
  <c r="KNA4" i="17"/>
  <c r="KMZ4" i="17"/>
  <c r="KMY4" i="17"/>
  <c r="KMX4" i="17"/>
  <c r="KMW4" i="17"/>
  <c r="KMV4" i="17"/>
  <c r="KMU4" i="17"/>
  <c r="KMT4" i="17"/>
  <c r="KMS4" i="17"/>
  <c r="KMR4" i="17"/>
  <c r="KMQ4" i="17"/>
  <c r="KMP4" i="17"/>
  <c r="KMO4" i="17"/>
  <c r="KMN4" i="17"/>
  <c r="KMM4" i="17"/>
  <c r="KML4" i="17"/>
  <c r="KMK4" i="17"/>
  <c r="KMJ4" i="17"/>
  <c r="KMI4" i="17"/>
  <c r="KMH4" i="17"/>
  <c r="KMG4" i="17"/>
  <c r="KMF4" i="17"/>
  <c r="KME4" i="17"/>
  <c r="KMD4" i="17"/>
  <c r="KMC4" i="17"/>
  <c r="KMB4" i="17"/>
  <c r="KMA4" i="17"/>
  <c r="KLZ4" i="17"/>
  <c r="KLY4" i="17"/>
  <c r="KLX4" i="17"/>
  <c r="KLW4" i="17"/>
  <c r="KLV4" i="17"/>
  <c r="KLU4" i="17"/>
  <c r="KLT4" i="17"/>
  <c r="KLS4" i="17"/>
  <c r="KLR4" i="17"/>
  <c r="KLQ4" i="17"/>
  <c r="KLP4" i="17"/>
  <c r="KLO4" i="17"/>
  <c r="KLN4" i="17"/>
  <c r="KLM4" i="17"/>
  <c r="KLL4" i="17"/>
  <c r="KLK4" i="17"/>
  <c r="KLJ4" i="17"/>
  <c r="KLI4" i="17"/>
  <c r="KLH4" i="17"/>
  <c r="KLG4" i="17"/>
  <c r="KLF4" i="17"/>
  <c r="KLE4" i="17"/>
  <c r="KLD4" i="17"/>
  <c r="KLC4" i="17"/>
  <c r="KLB4" i="17"/>
  <c r="KLA4" i="17"/>
  <c r="KKZ4" i="17"/>
  <c r="KKY4" i="17"/>
  <c r="KKX4" i="17"/>
  <c r="KKW4" i="17"/>
  <c r="KKV4" i="17"/>
  <c r="KKU4" i="17"/>
  <c r="KKT4" i="17"/>
  <c r="KKS4" i="17"/>
  <c r="KKR4" i="17"/>
  <c r="KKQ4" i="17"/>
  <c r="KKP4" i="17"/>
  <c r="KKO4" i="17"/>
  <c r="KKN4" i="17"/>
  <c r="KKM4" i="17"/>
  <c r="KKL4" i="17"/>
  <c r="KKK4" i="17"/>
  <c r="KKJ4" i="17"/>
  <c r="KKI4" i="17"/>
  <c r="KKH4" i="17"/>
  <c r="KKG4" i="17"/>
  <c r="KKF4" i="17"/>
  <c r="KKE4" i="17"/>
  <c r="KKD4" i="17"/>
  <c r="KKC4" i="17"/>
  <c r="KKB4" i="17"/>
  <c r="KKA4" i="17"/>
  <c r="KJZ4" i="17"/>
  <c r="KJY4" i="17"/>
  <c r="KJX4" i="17"/>
  <c r="KJW4" i="17"/>
  <c r="KJV4" i="17"/>
  <c r="KJU4" i="17"/>
  <c r="KJT4" i="17"/>
  <c r="KJS4" i="17"/>
  <c r="KJR4" i="17"/>
  <c r="KJQ4" i="17"/>
  <c r="KJP4" i="17"/>
  <c r="KJO4" i="17"/>
  <c r="KJN4" i="17"/>
  <c r="KJM4" i="17"/>
  <c r="KJL4" i="17"/>
  <c r="KJK4" i="17"/>
  <c r="KJJ4" i="17"/>
  <c r="KJI4" i="17"/>
  <c r="KJH4" i="17"/>
  <c r="KJG4" i="17"/>
  <c r="KJF4" i="17"/>
  <c r="KJE4" i="17"/>
  <c r="KJD4" i="17"/>
  <c r="KJC4" i="17"/>
  <c r="KJB4" i="17"/>
  <c r="KJA4" i="17"/>
  <c r="KIZ4" i="17"/>
  <c r="KIY4" i="17"/>
  <c r="KIX4" i="17"/>
  <c r="KIW4" i="17"/>
  <c r="KIV4" i="17"/>
  <c r="KIU4" i="17"/>
  <c r="KIT4" i="17"/>
  <c r="KIS4" i="17"/>
  <c r="KIR4" i="17"/>
  <c r="KIQ4" i="17"/>
  <c r="KIP4" i="17"/>
  <c r="KIO4" i="17"/>
  <c r="KIN4" i="17"/>
  <c r="KIM4" i="17"/>
  <c r="KIL4" i="17"/>
  <c r="KIK4" i="17"/>
  <c r="KIJ4" i="17"/>
  <c r="KII4" i="17"/>
  <c r="KIH4" i="17"/>
  <c r="KIG4" i="17"/>
  <c r="KIF4" i="17"/>
  <c r="KIE4" i="17"/>
  <c r="KID4" i="17"/>
  <c r="KIC4" i="17"/>
  <c r="KIB4" i="17"/>
  <c r="KIA4" i="17"/>
  <c r="KHZ4" i="17"/>
  <c r="KHY4" i="17"/>
  <c r="KHX4" i="17"/>
  <c r="KHW4" i="17"/>
  <c r="KHV4" i="17"/>
  <c r="KHU4" i="17"/>
  <c r="KHT4" i="17"/>
  <c r="KHS4" i="17"/>
  <c r="KHR4" i="17"/>
  <c r="KHQ4" i="17"/>
  <c r="KHP4" i="17"/>
  <c r="KHO4" i="17"/>
  <c r="KHN4" i="17"/>
  <c r="KHM4" i="17"/>
  <c r="KHL4" i="17"/>
  <c r="KHK4" i="17"/>
  <c r="KHJ4" i="17"/>
  <c r="KHI4" i="17"/>
  <c r="KHH4" i="17"/>
  <c r="KHG4" i="17"/>
  <c r="KHF4" i="17"/>
  <c r="KHE4" i="17"/>
  <c r="KHD4" i="17"/>
  <c r="KHC4" i="17"/>
  <c r="KHB4" i="17"/>
  <c r="KHA4" i="17"/>
  <c r="KGZ4" i="17"/>
  <c r="KGY4" i="17"/>
  <c r="KGX4" i="17"/>
  <c r="KGW4" i="17"/>
  <c r="KGV4" i="17"/>
  <c r="KGU4" i="17"/>
  <c r="KGT4" i="17"/>
  <c r="KGS4" i="17"/>
  <c r="KGR4" i="17"/>
  <c r="KGQ4" i="17"/>
  <c r="KGP4" i="17"/>
  <c r="KGO4" i="17"/>
  <c r="KGN4" i="17"/>
  <c r="KGM4" i="17"/>
  <c r="KGL4" i="17"/>
  <c r="KGK4" i="17"/>
  <c r="KGJ4" i="17"/>
  <c r="KGI4" i="17"/>
  <c r="KGH4" i="17"/>
  <c r="KGG4" i="17"/>
  <c r="KGF4" i="17"/>
  <c r="KGE4" i="17"/>
  <c r="KGD4" i="17"/>
  <c r="KGC4" i="17"/>
  <c r="KGB4" i="17"/>
  <c r="KGA4" i="17"/>
  <c r="KFZ4" i="17"/>
  <c r="KFY4" i="17"/>
  <c r="KFX4" i="17"/>
  <c r="KFW4" i="17"/>
  <c r="KFV4" i="17"/>
  <c r="KFU4" i="17"/>
  <c r="KFT4" i="17"/>
  <c r="KFS4" i="17"/>
  <c r="KFR4" i="17"/>
  <c r="KFQ4" i="17"/>
  <c r="KFP4" i="17"/>
  <c r="KFO4" i="17"/>
  <c r="KFN4" i="17"/>
  <c r="KFM4" i="17"/>
  <c r="KFL4" i="17"/>
  <c r="KFK4" i="17"/>
  <c r="KFJ4" i="17"/>
  <c r="KFI4" i="17"/>
  <c r="KFH4" i="17"/>
  <c r="KFG4" i="17"/>
  <c r="KFF4" i="17"/>
  <c r="KFE4" i="17"/>
  <c r="KFD4" i="17"/>
  <c r="KFC4" i="17"/>
  <c r="KFB4" i="17"/>
  <c r="KFA4" i="17"/>
  <c r="KEZ4" i="17"/>
  <c r="KEY4" i="17"/>
  <c r="KEX4" i="17"/>
  <c r="KEW4" i="17"/>
  <c r="KEV4" i="17"/>
  <c r="KEU4" i="17"/>
  <c r="KET4" i="17"/>
  <c r="KES4" i="17"/>
  <c r="KER4" i="17"/>
  <c r="KEQ4" i="17"/>
  <c r="KEP4" i="17"/>
  <c r="KEO4" i="17"/>
  <c r="KEN4" i="17"/>
  <c r="KEM4" i="17"/>
  <c r="KEL4" i="17"/>
  <c r="KEK4" i="17"/>
  <c r="KEJ4" i="17"/>
  <c r="KEI4" i="17"/>
  <c r="KEH4" i="17"/>
  <c r="KEG4" i="17"/>
  <c r="KEF4" i="17"/>
  <c r="KEE4" i="17"/>
  <c r="KED4" i="17"/>
  <c r="KEC4" i="17"/>
  <c r="KEB4" i="17"/>
  <c r="KEA4" i="17"/>
  <c r="KDZ4" i="17"/>
  <c r="KDY4" i="17"/>
  <c r="KDX4" i="17"/>
  <c r="KDW4" i="17"/>
  <c r="KDV4" i="17"/>
  <c r="KDU4" i="17"/>
  <c r="KDT4" i="17"/>
  <c r="KDS4" i="17"/>
  <c r="KDR4" i="17"/>
  <c r="KDQ4" i="17"/>
  <c r="KDP4" i="17"/>
  <c r="KDO4" i="17"/>
  <c r="KDN4" i="17"/>
  <c r="KDM4" i="17"/>
  <c r="KDL4" i="17"/>
  <c r="KDK4" i="17"/>
  <c r="KDJ4" i="17"/>
  <c r="KDI4" i="17"/>
  <c r="KDH4" i="17"/>
  <c r="KDG4" i="17"/>
  <c r="KDF4" i="17"/>
  <c r="KDE4" i="17"/>
  <c r="KDD4" i="17"/>
  <c r="KDC4" i="17"/>
  <c r="KDB4" i="17"/>
  <c r="KDA4" i="17"/>
  <c r="KCZ4" i="17"/>
  <c r="KCY4" i="17"/>
  <c r="KCX4" i="17"/>
  <c r="KCW4" i="17"/>
  <c r="KCV4" i="17"/>
  <c r="KCU4" i="17"/>
  <c r="KCT4" i="17"/>
  <c r="KCS4" i="17"/>
  <c r="KCR4" i="17"/>
  <c r="KCQ4" i="17"/>
  <c r="KCP4" i="17"/>
  <c r="KCO4" i="17"/>
  <c r="KCN4" i="17"/>
  <c r="KCM4" i="17"/>
  <c r="KCL4" i="17"/>
  <c r="KCK4" i="17"/>
  <c r="KCJ4" i="17"/>
  <c r="KCI4" i="17"/>
  <c r="KCH4" i="17"/>
  <c r="KCG4" i="17"/>
  <c r="KCF4" i="17"/>
  <c r="KCE4" i="17"/>
  <c r="KCD4" i="17"/>
  <c r="KCC4" i="17"/>
  <c r="KCB4" i="17"/>
  <c r="KCA4" i="17"/>
  <c r="KBZ4" i="17"/>
  <c r="KBY4" i="17"/>
  <c r="KBX4" i="17"/>
  <c r="KBW4" i="17"/>
  <c r="KBV4" i="17"/>
  <c r="KBU4" i="17"/>
  <c r="KBT4" i="17"/>
  <c r="KBS4" i="17"/>
  <c r="KBR4" i="17"/>
  <c r="KBQ4" i="17"/>
  <c r="KBP4" i="17"/>
  <c r="KBO4" i="17"/>
  <c r="KBN4" i="17"/>
  <c r="KBM4" i="17"/>
  <c r="KBL4" i="17"/>
  <c r="KBK4" i="17"/>
  <c r="KBJ4" i="17"/>
  <c r="KBI4" i="17"/>
  <c r="KBH4" i="17"/>
  <c r="KBG4" i="17"/>
  <c r="KBF4" i="17"/>
  <c r="KBE4" i="17"/>
  <c r="KBD4" i="17"/>
  <c r="KBC4" i="17"/>
  <c r="KBB4" i="17"/>
  <c r="KBA4" i="17"/>
  <c r="KAZ4" i="17"/>
  <c r="KAY4" i="17"/>
  <c r="KAX4" i="17"/>
  <c r="KAW4" i="17"/>
  <c r="KAV4" i="17"/>
  <c r="KAU4" i="17"/>
  <c r="KAT4" i="17"/>
  <c r="KAS4" i="17"/>
  <c r="KAR4" i="17"/>
  <c r="KAQ4" i="17"/>
  <c r="KAP4" i="17"/>
  <c r="KAO4" i="17"/>
  <c r="KAN4" i="17"/>
  <c r="KAM4" i="17"/>
  <c r="KAL4" i="17"/>
  <c r="KAK4" i="17"/>
  <c r="KAJ4" i="17"/>
  <c r="KAI4" i="17"/>
  <c r="KAH4" i="17"/>
  <c r="KAG4" i="17"/>
  <c r="KAF4" i="17"/>
  <c r="KAE4" i="17"/>
  <c r="KAD4" i="17"/>
  <c r="KAC4" i="17"/>
  <c r="KAB4" i="17"/>
  <c r="KAA4" i="17"/>
  <c r="JZZ4" i="17"/>
  <c r="JZY4" i="17"/>
  <c r="JZX4" i="17"/>
  <c r="JZW4" i="17"/>
  <c r="JZV4" i="17"/>
  <c r="JZU4" i="17"/>
  <c r="JZT4" i="17"/>
  <c r="JZS4" i="17"/>
  <c r="JZR4" i="17"/>
  <c r="JZQ4" i="17"/>
  <c r="JZP4" i="17"/>
  <c r="JZO4" i="17"/>
  <c r="JZN4" i="17"/>
  <c r="JZM4" i="17"/>
  <c r="JZL4" i="17"/>
  <c r="JZK4" i="17"/>
  <c r="JZJ4" i="17"/>
  <c r="JZI4" i="17"/>
  <c r="JZH4" i="17"/>
  <c r="JZG4" i="17"/>
  <c r="JZF4" i="17"/>
  <c r="JZE4" i="17"/>
  <c r="JZD4" i="17"/>
  <c r="JZC4" i="17"/>
  <c r="JZB4" i="17"/>
  <c r="JZA4" i="17"/>
  <c r="JYZ4" i="17"/>
  <c r="JYY4" i="17"/>
  <c r="JYX4" i="17"/>
  <c r="JYW4" i="17"/>
  <c r="JYV4" i="17"/>
  <c r="JYU4" i="17"/>
  <c r="JYT4" i="17"/>
  <c r="JYS4" i="17"/>
  <c r="JYR4" i="17"/>
  <c r="JYQ4" i="17"/>
  <c r="JYP4" i="17"/>
  <c r="JYO4" i="17"/>
  <c r="JYN4" i="17"/>
  <c r="JYM4" i="17"/>
  <c r="JYL4" i="17"/>
  <c r="JYK4" i="17"/>
  <c r="JYJ4" i="17"/>
  <c r="JYI4" i="17"/>
  <c r="JYH4" i="17"/>
  <c r="JYG4" i="17"/>
  <c r="JYF4" i="17"/>
  <c r="JYE4" i="17"/>
  <c r="JYD4" i="17"/>
  <c r="JYC4" i="17"/>
  <c r="JYB4" i="17"/>
  <c r="JYA4" i="17"/>
  <c r="JXZ4" i="17"/>
  <c r="JXY4" i="17"/>
  <c r="JXX4" i="17"/>
  <c r="JXW4" i="17"/>
  <c r="JXV4" i="17"/>
  <c r="JXU4" i="17"/>
  <c r="JXT4" i="17"/>
  <c r="JXS4" i="17"/>
  <c r="JXR4" i="17"/>
  <c r="JXQ4" i="17"/>
  <c r="JXP4" i="17"/>
  <c r="JXO4" i="17"/>
  <c r="JXN4" i="17"/>
  <c r="JXM4" i="17"/>
  <c r="JXL4" i="17"/>
  <c r="JXK4" i="17"/>
  <c r="JXJ4" i="17"/>
  <c r="JXI4" i="17"/>
  <c r="JXH4" i="17"/>
  <c r="JXG4" i="17"/>
  <c r="JXF4" i="17"/>
  <c r="JXE4" i="17"/>
  <c r="JXD4" i="17"/>
  <c r="JXC4" i="17"/>
  <c r="JXB4" i="17"/>
  <c r="JXA4" i="17"/>
  <c r="JWZ4" i="17"/>
  <c r="JWY4" i="17"/>
  <c r="JWX4" i="17"/>
  <c r="JWW4" i="17"/>
  <c r="JWV4" i="17"/>
  <c r="JWU4" i="17"/>
  <c r="JWT4" i="17"/>
  <c r="JWS4" i="17"/>
  <c r="JWR4" i="17"/>
  <c r="JWQ4" i="17"/>
  <c r="JWP4" i="17"/>
  <c r="JWO4" i="17"/>
  <c r="JWN4" i="17"/>
  <c r="JWM4" i="17"/>
  <c r="JWL4" i="17"/>
  <c r="JWK4" i="17"/>
  <c r="JWJ4" i="17"/>
  <c r="JWI4" i="17"/>
  <c r="JWH4" i="17"/>
  <c r="JWG4" i="17"/>
  <c r="JWF4" i="17"/>
  <c r="JWE4" i="17"/>
  <c r="JWD4" i="17"/>
  <c r="JWC4" i="17"/>
  <c r="JWB4" i="17"/>
  <c r="JWA4" i="17"/>
  <c r="JVZ4" i="17"/>
  <c r="JVY4" i="17"/>
  <c r="JVX4" i="17"/>
  <c r="JVW4" i="17"/>
  <c r="JVV4" i="17"/>
  <c r="JVU4" i="17"/>
  <c r="JVT4" i="17"/>
  <c r="JVS4" i="17"/>
  <c r="JVR4" i="17"/>
  <c r="JVQ4" i="17"/>
  <c r="JVP4" i="17"/>
  <c r="JVO4" i="17"/>
  <c r="JVN4" i="17"/>
  <c r="JVM4" i="17"/>
  <c r="JVL4" i="17"/>
  <c r="JVK4" i="17"/>
  <c r="JVJ4" i="17"/>
  <c r="JVI4" i="17"/>
  <c r="JVH4" i="17"/>
  <c r="JVG4" i="17"/>
  <c r="JVF4" i="17"/>
  <c r="JVE4" i="17"/>
  <c r="JVD4" i="17"/>
  <c r="JVC4" i="17"/>
  <c r="JVB4" i="17"/>
  <c r="JVA4" i="17"/>
  <c r="JUZ4" i="17"/>
  <c r="JUY4" i="17"/>
  <c r="JUX4" i="17"/>
  <c r="JUW4" i="17"/>
  <c r="JUV4" i="17"/>
  <c r="JUU4" i="17"/>
  <c r="JUT4" i="17"/>
  <c r="JUS4" i="17"/>
  <c r="JUR4" i="17"/>
  <c r="JUQ4" i="17"/>
  <c r="JUP4" i="17"/>
  <c r="JUO4" i="17"/>
  <c r="JUN4" i="17"/>
  <c r="JUM4" i="17"/>
  <c r="JUL4" i="17"/>
  <c r="JUK4" i="17"/>
  <c r="JUJ4" i="17"/>
  <c r="JUI4" i="17"/>
  <c r="JUH4" i="17"/>
  <c r="JUG4" i="17"/>
  <c r="JUF4" i="17"/>
  <c r="JUE4" i="17"/>
  <c r="JUD4" i="17"/>
  <c r="JUC4" i="17"/>
  <c r="JUB4" i="17"/>
  <c r="JUA4" i="17"/>
  <c r="JTZ4" i="17"/>
  <c r="JTY4" i="17"/>
  <c r="JTX4" i="17"/>
  <c r="JTW4" i="17"/>
  <c r="JTV4" i="17"/>
  <c r="JTU4" i="17"/>
  <c r="JTT4" i="17"/>
  <c r="JTS4" i="17"/>
  <c r="JTR4" i="17"/>
  <c r="JTQ4" i="17"/>
  <c r="JTP4" i="17"/>
  <c r="JTO4" i="17"/>
  <c r="JTN4" i="17"/>
  <c r="JTM4" i="17"/>
  <c r="JTL4" i="17"/>
  <c r="JTK4" i="17"/>
  <c r="JTJ4" i="17"/>
  <c r="JTI4" i="17"/>
  <c r="JTH4" i="17"/>
  <c r="JTG4" i="17"/>
  <c r="JTF4" i="17"/>
  <c r="JTE4" i="17"/>
  <c r="JTD4" i="17"/>
  <c r="JTC4" i="17"/>
  <c r="JTB4" i="17"/>
  <c r="JTA4" i="17"/>
  <c r="JSZ4" i="17"/>
  <c r="JSY4" i="17"/>
  <c r="JSX4" i="17"/>
  <c r="JSW4" i="17"/>
  <c r="JSV4" i="17"/>
  <c r="JSU4" i="17"/>
  <c r="JST4" i="17"/>
  <c r="JSS4" i="17"/>
  <c r="JSR4" i="17"/>
  <c r="JSQ4" i="17"/>
  <c r="JSP4" i="17"/>
  <c r="JSO4" i="17"/>
  <c r="JSN4" i="17"/>
  <c r="JSM4" i="17"/>
  <c r="JSL4" i="17"/>
  <c r="JSK4" i="17"/>
  <c r="JSJ4" i="17"/>
  <c r="JSI4" i="17"/>
  <c r="JSH4" i="17"/>
  <c r="JSG4" i="17"/>
  <c r="JSF4" i="17"/>
  <c r="JSE4" i="17"/>
  <c r="JSD4" i="17"/>
  <c r="JSC4" i="17"/>
  <c r="JSB4" i="17"/>
  <c r="JSA4" i="17"/>
  <c r="JRZ4" i="17"/>
  <c r="JRY4" i="17"/>
  <c r="JRX4" i="17"/>
  <c r="JRW4" i="17"/>
  <c r="JRV4" i="17"/>
  <c r="JRU4" i="17"/>
  <c r="JRT4" i="17"/>
  <c r="JRS4" i="17"/>
  <c r="JRR4" i="17"/>
  <c r="JRQ4" i="17"/>
  <c r="JRP4" i="17"/>
  <c r="JRO4" i="17"/>
  <c r="JRN4" i="17"/>
  <c r="JRM4" i="17"/>
  <c r="JRL4" i="17"/>
  <c r="JRK4" i="17"/>
  <c r="JRJ4" i="17"/>
  <c r="JRI4" i="17"/>
  <c r="JRH4" i="17"/>
  <c r="JRG4" i="17"/>
  <c r="JRF4" i="17"/>
  <c r="JRE4" i="17"/>
  <c r="JRD4" i="17"/>
  <c r="JRC4" i="17"/>
  <c r="JRB4" i="17"/>
  <c r="JRA4" i="17"/>
  <c r="JQZ4" i="17"/>
  <c r="JQY4" i="17"/>
  <c r="JQX4" i="17"/>
  <c r="JQW4" i="17"/>
  <c r="JQV4" i="17"/>
  <c r="JQU4" i="17"/>
  <c r="JQT4" i="17"/>
  <c r="JQS4" i="17"/>
  <c r="JQR4" i="17"/>
  <c r="JQQ4" i="17"/>
  <c r="JQP4" i="17"/>
  <c r="JQO4" i="17"/>
  <c r="JQN4" i="17"/>
  <c r="JQM4" i="17"/>
  <c r="JQL4" i="17"/>
  <c r="JQK4" i="17"/>
  <c r="JQJ4" i="17"/>
  <c r="JQI4" i="17"/>
  <c r="JQH4" i="17"/>
  <c r="JQG4" i="17"/>
  <c r="JQF4" i="17"/>
  <c r="JQE4" i="17"/>
  <c r="JQD4" i="17"/>
  <c r="JQC4" i="17"/>
  <c r="JQB4" i="17"/>
  <c r="JQA4" i="17"/>
  <c r="JPZ4" i="17"/>
  <c r="JPY4" i="17"/>
  <c r="JPX4" i="17"/>
  <c r="JPW4" i="17"/>
  <c r="JPV4" i="17"/>
  <c r="JPU4" i="17"/>
  <c r="JPT4" i="17"/>
  <c r="JPS4" i="17"/>
  <c r="JPR4" i="17"/>
  <c r="JPQ4" i="17"/>
  <c r="JPP4" i="17"/>
  <c r="JPO4" i="17"/>
  <c r="JPN4" i="17"/>
  <c r="JPM4" i="17"/>
  <c r="JPL4" i="17"/>
  <c r="JPK4" i="17"/>
  <c r="JPJ4" i="17"/>
  <c r="JPI4" i="17"/>
  <c r="JPH4" i="17"/>
  <c r="JPG4" i="17"/>
  <c r="JPF4" i="17"/>
  <c r="JPE4" i="17"/>
  <c r="JPD4" i="17"/>
  <c r="JPC4" i="17"/>
  <c r="JPB4" i="17"/>
  <c r="JPA4" i="17"/>
  <c r="JOZ4" i="17"/>
  <c r="JOY4" i="17"/>
  <c r="JOX4" i="17"/>
  <c r="JOW4" i="17"/>
  <c r="JOV4" i="17"/>
  <c r="JOU4" i="17"/>
  <c r="JOT4" i="17"/>
  <c r="JOS4" i="17"/>
  <c r="JOR4" i="17"/>
  <c r="JOQ4" i="17"/>
  <c r="JOP4" i="17"/>
  <c r="JOO4" i="17"/>
  <c r="JON4" i="17"/>
  <c r="JOM4" i="17"/>
  <c r="JOL4" i="17"/>
  <c r="JOK4" i="17"/>
  <c r="JOJ4" i="17"/>
  <c r="JOI4" i="17"/>
  <c r="JOH4" i="17"/>
  <c r="JOG4" i="17"/>
  <c r="JOF4" i="17"/>
  <c r="JOE4" i="17"/>
  <c r="JOD4" i="17"/>
  <c r="JOC4" i="17"/>
  <c r="JOB4" i="17"/>
  <c r="JOA4" i="17"/>
  <c r="JNZ4" i="17"/>
  <c r="JNY4" i="17"/>
  <c r="JNX4" i="17"/>
  <c r="JNW4" i="17"/>
  <c r="JNV4" i="17"/>
  <c r="JNU4" i="17"/>
  <c r="JNT4" i="17"/>
  <c r="JNS4" i="17"/>
  <c r="JNR4" i="17"/>
  <c r="JNQ4" i="17"/>
  <c r="JNP4" i="17"/>
  <c r="JNO4" i="17"/>
  <c r="JNN4" i="17"/>
  <c r="JNM4" i="17"/>
  <c r="JNL4" i="17"/>
  <c r="JNK4" i="17"/>
  <c r="JNJ4" i="17"/>
  <c r="JNI4" i="17"/>
  <c r="JNH4" i="17"/>
  <c r="JNG4" i="17"/>
  <c r="JNF4" i="17"/>
  <c r="JNE4" i="17"/>
  <c r="JND4" i="17"/>
  <c r="JNC4" i="17"/>
  <c r="JNB4" i="17"/>
  <c r="JNA4" i="17"/>
  <c r="JMZ4" i="17"/>
  <c r="JMY4" i="17"/>
  <c r="JMX4" i="17"/>
  <c r="JMW4" i="17"/>
  <c r="JMV4" i="17"/>
  <c r="JMU4" i="17"/>
  <c r="JMT4" i="17"/>
  <c r="JMS4" i="17"/>
  <c r="JMR4" i="17"/>
  <c r="JMQ4" i="17"/>
  <c r="JMP4" i="17"/>
  <c r="JMO4" i="17"/>
  <c r="JMN4" i="17"/>
  <c r="JMM4" i="17"/>
  <c r="JML4" i="17"/>
  <c r="JMK4" i="17"/>
  <c r="JMJ4" i="17"/>
  <c r="JMI4" i="17"/>
  <c r="JMH4" i="17"/>
  <c r="JMG4" i="17"/>
  <c r="JMF4" i="17"/>
  <c r="JME4" i="17"/>
  <c r="JMD4" i="17"/>
  <c r="JMC4" i="17"/>
  <c r="JMB4" i="17"/>
  <c r="JMA4" i="17"/>
  <c r="JLZ4" i="17"/>
  <c r="JLY4" i="17"/>
  <c r="JLX4" i="17"/>
  <c r="JLW4" i="17"/>
  <c r="JLV4" i="17"/>
  <c r="JLU4" i="17"/>
  <c r="JLT4" i="17"/>
  <c r="JLS4" i="17"/>
  <c r="JLR4" i="17"/>
  <c r="JLQ4" i="17"/>
  <c r="JLP4" i="17"/>
  <c r="JLO4" i="17"/>
  <c r="JLN4" i="17"/>
  <c r="JLM4" i="17"/>
  <c r="JLL4" i="17"/>
  <c r="JLK4" i="17"/>
  <c r="JLJ4" i="17"/>
  <c r="JLI4" i="17"/>
  <c r="JLH4" i="17"/>
  <c r="JLG4" i="17"/>
  <c r="JLF4" i="17"/>
  <c r="JLE4" i="17"/>
  <c r="JLD4" i="17"/>
  <c r="JLC4" i="17"/>
  <c r="JLB4" i="17"/>
  <c r="JLA4" i="17"/>
  <c r="JKZ4" i="17"/>
  <c r="JKY4" i="17"/>
  <c r="JKX4" i="17"/>
  <c r="JKW4" i="17"/>
  <c r="JKV4" i="17"/>
  <c r="JKU4" i="17"/>
  <c r="JKT4" i="17"/>
  <c r="JKS4" i="17"/>
  <c r="JKR4" i="17"/>
  <c r="JKQ4" i="17"/>
  <c r="JKP4" i="17"/>
  <c r="JKO4" i="17"/>
  <c r="JKN4" i="17"/>
  <c r="JKM4" i="17"/>
  <c r="JKL4" i="17"/>
  <c r="JKK4" i="17"/>
  <c r="JKJ4" i="17"/>
  <c r="JKI4" i="17"/>
  <c r="JKH4" i="17"/>
  <c r="JKG4" i="17"/>
  <c r="JKF4" i="17"/>
  <c r="JKE4" i="17"/>
  <c r="JKD4" i="17"/>
  <c r="JKC4" i="17"/>
  <c r="JKB4" i="17"/>
  <c r="JKA4" i="17"/>
  <c r="JJZ4" i="17"/>
  <c r="JJY4" i="17"/>
  <c r="JJX4" i="17"/>
  <c r="JJW4" i="17"/>
  <c r="JJV4" i="17"/>
  <c r="JJU4" i="17"/>
  <c r="JJT4" i="17"/>
  <c r="JJS4" i="17"/>
  <c r="JJR4" i="17"/>
  <c r="JJQ4" i="17"/>
  <c r="JJP4" i="17"/>
  <c r="JJO4" i="17"/>
  <c r="JJN4" i="17"/>
  <c r="JJM4" i="17"/>
  <c r="JJL4" i="17"/>
  <c r="JJK4" i="17"/>
  <c r="JJJ4" i="17"/>
  <c r="JJI4" i="17"/>
  <c r="JJH4" i="17"/>
  <c r="JJG4" i="17"/>
  <c r="JJF4" i="17"/>
  <c r="JJE4" i="17"/>
  <c r="JJD4" i="17"/>
  <c r="JJC4" i="17"/>
  <c r="JJB4" i="17"/>
  <c r="JJA4" i="17"/>
  <c r="JIZ4" i="17"/>
  <c r="JIY4" i="17"/>
  <c r="JIX4" i="17"/>
  <c r="JIW4" i="17"/>
  <c r="JIV4" i="17"/>
  <c r="JIU4" i="17"/>
  <c r="JIT4" i="17"/>
  <c r="JIS4" i="17"/>
  <c r="JIR4" i="17"/>
  <c r="JIQ4" i="17"/>
  <c r="JIP4" i="17"/>
  <c r="JIO4" i="17"/>
  <c r="JIN4" i="17"/>
  <c r="JIM4" i="17"/>
  <c r="JIL4" i="17"/>
  <c r="JIK4" i="17"/>
  <c r="JIJ4" i="17"/>
  <c r="JII4" i="17"/>
  <c r="JIH4" i="17"/>
  <c r="JIG4" i="17"/>
  <c r="JIF4" i="17"/>
  <c r="JIE4" i="17"/>
  <c r="JID4" i="17"/>
  <c r="JIC4" i="17"/>
  <c r="JIB4" i="17"/>
  <c r="JIA4" i="17"/>
  <c r="JHZ4" i="17"/>
  <c r="JHY4" i="17"/>
  <c r="JHX4" i="17"/>
  <c r="JHW4" i="17"/>
  <c r="JHV4" i="17"/>
  <c r="JHU4" i="17"/>
  <c r="JHT4" i="17"/>
  <c r="JHS4" i="17"/>
  <c r="JHR4" i="17"/>
  <c r="JHQ4" i="17"/>
  <c r="JHP4" i="17"/>
  <c r="JHO4" i="17"/>
  <c r="JHN4" i="17"/>
  <c r="JHM4" i="17"/>
  <c r="JHL4" i="17"/>
  <c r="JHK4" i="17"/>
  <c r="JHJ4" i="17"/>
  <c r="JHI4" i="17"/>
  <c r="JHH4" i="17"/>
  <c r="JHG4" i="17"/>
  <c r="JHF4" i="17"/>
  <c r="JHE4" i="17"/>
  <c r="JHD4" i="17"/>
  <c r="JHC4" i="17"/>
  <c r="JHB4" i="17"/>
  <c r="JHA4" i="17"/>
  <c r="JGZ4" i="17"/>
  <c r="JGY4" i="17"/>
  <c r="JGX4" i="17"/>
  <c r="JGW4" i="17"/>
  <c r="JGV4" i="17"/>
  <c r="JGU4" i="17"/>
  <c r="JGT4" i="17"/>
  <c r="JGS4" i="17"/>
  <c r="JGR4" i="17"/>
  <c r="JGQ4" i="17"/>
  <c r="JGP4" i="17"/>
  <c r="JGO4" i="17"/>
  <c r="JGN4" i="17"/>
  <c r="JGM4" i="17"/>
  <c r="JGL4" i="17"/>
  <c r="JGK4" i="17"/>
  <c r="JGJ4" i="17"/>
  <c r="JGI4" i="17"/>
  <c r="JGH4" i="17"/>
  <c r="JGG4" i="17"/>
  <c r="JGF4" i="17"/>
  <c r="JGE4" i="17"/>
  <c r="JGD4" i="17"/>
  <c r="JGC4" i="17"/>
  <c r="JGB4" i="17"/>
  <c r="JGA4" i="17"/>
  <c r="JFZ4" i="17"/>
  <c r="JFY4" i="17"/>
  <c r="JFX4" i="17"/>
  <c r="JFW4" i="17"/>
  <c r="JFV4" i="17"/>
  <c r="JFU4" i="17"/>
  <c r="JFT4" i="17"/>
  <c r="JFS4" i="17"/>
  <c r="JFR4" i="17"/>
  <c r="JFQ4" i="17"/>
  <c r="JFP4" i="17"/>
  <c r="JFO4" i="17"/>
  <c r="JFN4" i="17"/>
  <c r="JFM4" i="17"/>
  <c r="JFL4" i="17"/>
  <c r="JFK4" i="17"/>
  <c r="JFJ4" i="17"/>
  <c r="JFI4" i="17"/>
  <c r="JFH4" i="17"/>
  <c r="JFG4" i="17"/>
  <c r="JFF4" i="17"/>
  <c r="JFE4" i="17"/>
  <c r="JFD4" i="17"/>
  <c r="JFC4" i="17"/>
  <c r="JFB4" i="17"/>
  <c r="JFA4" i="17"/>
  <c r="JEZ4" i="17"/>
  <c r="JEY4" i="17"/>
  <c r="JEX4" i="17"/>
  <c r="JEW4" i="17"/>
  <c r="JEV4" i="17"/>
  <c r="JEU4" i="17"/>
  <c r="JET4" i="17"/>
  <c r="JES4" i="17"/>
  <c r="JER4" i="17"/>
  <c r="JEQ4" i="17"/>
  <c r="JEP4" i="17"/>
  <c r="JEO4" i="17"/>
  <c r="JEN4" i="17"/>
  <c r="JEM4" i="17"/>
  <c r="JEL4" i="17"/>
  <c r="JEK4" i="17"/>
  <c r="JEJ4" i="17"/>
  <c r="JEI4" i="17"/>
  <c r="JEH4" i="17"/>
  <c r="JEG4" i="17"/>
  <c r="JEF4" i="17"/>
  <c r="JEE4" i="17"/>
  <c r="JED4" i="17"/>
  <c r="JEC4" i="17"/>
  <c r="JEB4" i="17"/>
  <c r="JEA4" i="17"/>
  <c r="JDZ4" i="17"/>
  <c r="JDY4" i="17"/>
  <c r="JDX4" i="17"/>
  <c r="JDW4" i="17"/>
  <c r="JDV4" i="17"/>
  <c r="JDU4" i="17"/>
  <c r="JDT4" i="17"/>
  <c r="JDS4" i="17"/>
  <c r="JDR4" i="17"/>
  <c r="JDQ4" i="17"/>
  <c r="JDP4" i="17"/>
  <c r="JDO4" i="17"/>
  <c r="JDN4" i="17"/>
  <c r="JDM4" i="17"/>
  <c r="JDL4" i="17"/>
  <c r="JDK4" i="17"/>
  <c r="JDJ4" i="17"/>
  <c r="JDI4" i="17"/>
  <c r="JDH4" i="17"/>
  <c r="JDG4" i="17"/>
  <c r="JDF4" i="17"/>
  <c r="JDE4" i="17"/>
  <c r="JDD4" i="17"/>
  <c r="JDC4" i="17"/>
  <c r="JDB4" i="17"/>
  <c r="JDA4" i="17"/>
  <c r="JCZ4" i="17"/>
  <c r="JCY4" i="17"/>
  <c r="JCX4" i="17"/>
  <c r="JCW4" i="17"/>
  <c r="JCV4" i="17"/>
  <c r="JCU4" i="17"/>
  <c r="JCT4" i="17"/>
  <c r="JCS4" i="17"/>
  <c r="JCR4" i="17"/>
  <c r="JCQ4" i="17"/>
  <c r="JCP4" i="17"/>
  <c r="JCO4" i="17"/>
  <c r="JCN4" i="17"/>
  <c r="JCM4" i="17"/>
  <c r="JCL4" i="17"/>
  <c r="JCK4" i="17"/>
  <c r="JCJ4" i="17"/>
  <c r="JCI4" i="17"/>
  <c r="JCH4" i="17"/>
  <c r="JCG4" i="17"/>
  <c r="JCF4" i="17"/>
  <c r="JCE4" i="17"/>
  <c r="JCD4" i="17"/>
  <c r="JCC4" i="17"/>
  <c r="JCB4" i="17"/>
  <c r="JCA4" i="17"/>
  <c r="JBZ4" i="17"/>
  <c r="JBY4" i="17"/>
  <c r="JBX4" i="17"/>
  <c r="JBW4" i="17"/>
  <c r="JBV4" i="17"/>
  <c r="JBU4" i="17"/>
  <c r="JBT4" i="17"/>
  <c r="JBS4" i="17"/>
  <c r="JBR4" i="17"/>
  <c r="JBQ4" i="17"/>
  <c r="JBP4" i="17"/>
  <c r="JBO4" i="17"/>
  <c r="JBN4" i="17"/>
  <c r="JBM4" i="17"/>
  <c r="JBL4" i="17"/>
  <c r="JBK4" i="17"/>
  <c r="JBJ4" i="17"/>
  <c r="JBI4" i="17"/>
  <c r="JBH4" i="17"/>
  <c r="JBG4" i="17"/>
  <c r="JBF4" i="17"/>
  <c r="JBE4" i="17"/>
  <c r="JBD4" i="17"/>
  <c r="JBC4" i="17"/>
  <c r="JBB4" i="17"/>
  <c r="JBA4" i="17"/>
  <c r="JAZ4" i="17"/>
  <c r="JAY4" i="17"/>
  <c r="JAX4" i="17"/>
  <c r="JAW4" i="17"/>
  <c r="JAV4" i="17"/>
  <c r="JAU4" i="17"/>
  <c r="JAT4" i="17"/>
  <c r="JAS4" i="17"/>
  <c r="JAR4" i="17"/>
  <c r="JAQ4" i="17"/>
  <c r="JAP4" i="17"/>
  <c r="JAO4" i="17"/>
  <c r="JAN4" i="17"/>
  <c r="JAM4" i="17"/>
  <c r="JAL4" i="17"/>
  <c r="JAK4" i="17"/>
  <c r="JAJ4" i="17"/>
  <c r="JAI4" i="17"/>
  <c r="JAH4" i="17"/>
  <c r="JAG4" i="17"/>
  <c r="JAF4" i="17"/>
  <c r="JAE4" i="17"/>
  <c r="JAD4" i="17"/>
  <c r="JAC4" i="17"/>
  <c r="JAB4" i="17"/>
  <c r="JAA4" i="17"/>
  <c r="IZZ4" i="17"/>
  <c r="IZY4" i="17"/>
  <c r="IZX4" i="17"/>
  <c r="IZW4" i="17"/>
  <c r="IZV4" i="17"/>
  <c r="IZU4" i="17"/>
  <c r="IZT4" i="17"/>
  <c r="IZS4" i="17"/>
  <c r="IZR4" i="17"/>
  <c r="IZQ4" i="17"/>
  <c r="IZP4" i="17"/>
  <c r="IZO4" i="17"/>
  <c r="IZN4" i="17"/>
  <c r="IZM4" i="17"/>
  <c r="IZL4" i="17"/>
  <c r="IZK4" i="17"/>
  <c r="IZJ4" i="17"/>
  <c r="IZI4" i="17"/>
  <c r="IZH4" i="17"/>
  <c r="IZG4" i="17"/>
  <c r="IZF4" i="17"/>
  <c r="IZE4" i="17"/>
  <c r="IZD4" i="17"/>
  <c r="IZC4" i="17"/>
  <c r="IZB4" i="17"/>
  <c r="IZA4" i="17"/>
  <c r="IYZ4" i="17"/>
  <c r="IYY4" i="17"/>
  <c r="IYX4" i="17"/>
  <c r="IYW4" i="17"/>
  <c r="IYV4" i="17"/>
  <c r="IYU4" i="17"/>
  <c r="IYT4" i="17"/>
  <c r="IYS4" i="17"/>
  <c r="IYR4" i="17"/>
  <c r="IYQ4" i="17"/>
  <c r="IYP4" i="17"/>
  <c r="IYO4" i="17"/>
  <c r="IYN4" i="17"/>
  <c r="IYM4" i="17"/>
  <c r="IYL4" i="17"/>
  <c r="IYK4" i="17"/>
  <c r="IYJ4" i="17"/>
  <c r="IYI4" i="17"/>
  <c r="IYH4" i="17"/>
  <c r="IYG4" i="17"/>
  <c r="IYF4" i="17"/>
  <c r="IYE4" i="17"/>
  <c r="IYD4" i="17"/>
  <c r="IYC4" i="17"/>
  <c r="IYB4" i="17"/>
  <c r="IYA4" i="17"/>
  <c r="IXZ4" i="17"/>
  <c r="IXY4" i="17"/>
  <c r="IXX4" i="17"/>
  <c r="IXW4" i="17"/>
  <c r="IXV4" i="17"/>
  <c r="IXU4" i="17"/>
  <c r="IXT4" i="17"/>
  <c r="IXS4" i="17"/>
  <c r="IXR4" i="17"/>
  <c r="IXQ4" i="17"/>
  <c r="IXP4" i="17"/>
  <c r="IXO4" i="17"/>
  <c r="IXN4" i="17"/>
  <c r="IXM4" i="17"/>
  <c r="IXL4" i="17"/>
  <c r="IXK4" i="17"/>
  <c r="IXJ4" i="17"/>
  <c r="IXI4" i="17"/>
  <c r="IXH4" i="17"/>
  <c r="IXG4" i="17"/>
  <c r="IXF4" i="17"/>
  <c r="IXE4" i="17"/>
  <c r="IXD4" i="17"/>
  <c r="IXC4" i="17"/>
  <c r="IXB4" i="17"/>
  <c r="IXA4" i="17"/>
  <c r="IWZ4" i="17"/>
  <c r="IWY4" i="17"/>
  <c r="IWX4" i="17"/>
  <c r="IWW4" i="17"/>
  <c r="IWV4" i="17"/>
  <c r="IWU4" i="17"/>
  <c r="IWT4" i="17"/>
  <c r="IWS4" i="17"/>
  <c r="IWR4" i="17"/>
  <c r="IWQ4" i="17"/>
  <c r="IWP4" i="17"/>
  <c r="IWO4" i="17"/>
  <c r="IWN4" i="17"/>
  <c r="IWM4" i="17"/>
  <c r="IWL4" i="17"/>
  <c r="IWK4" i="17"/>
  <c r="IWJ4" i="17"/>
  <c r="IWI4" i="17"/>
  <c r="IWH4" i="17"/>
  <c r="IWG4" i="17"/>
  <c r="IWF4" i="17"/>
  <c r="IWE4" i="17"/>
  <c r="IWD4" i="17"/>
  <c r="IWC4" i="17"/>
  <c r="IWB4" i="17"/>
  <c r="IWA4" i="17"/>
  <c r="IVZ4" i="17"/>
  <c r="IVY4" i="17"/>
  <c r="IVX4" i="17"/>
  <c r="IVW4" i="17"/>
  <c r="IVV4" i="17"/>
  <c r="IVU4" i="17"/>
  <c r="IVT4" i="17"/>
  <c r="IVS4" i="17"/>
  <c r="IVR4" i="17"/>
  <c r="IVQ4" i="17"/>
  <c r="IVP4" i="17"/>
  <c r="IVO4" i="17"/>
  <c r="IVN4" i="17"/>
  <c r="IVM4" i="17"/>
  <c r="IVL4" i="17"/>
  <c r="IVK4" i="17"/>
  <c r="IVJ4" i="17"/>
  <c r="IVI4" i="17"/>
  <c r="IVH4" i="17"/>
  <c r="IVG4" i="17"/>
  <c r="IVF4" i="17"/>
  <c r="IVE4" i="17"/>
  <c r="IVD4" i="17"/>
  <c r="IVC4" i="17"/>
  <c r="IVB4" i="17"/>
  <c r="IVA4" i="17"/>
  <c r="IUZ4" i="17"/>
  <c r="IUY4" i="17"/>
  <c r="IUX4" i="17"/>
  <c r="IUW4" i="17"/>
  <c r="IUV4" i="17"/>
  <c r="IUU4" i="17"/>
  <c r="IUT4" i="17"/>
  <c r="IUS4" i="17"/>
  <c r="IUR4" i="17"/>
  <c r="IUQ4" i="17"/>
  <c r="IUP4" i="17"/>
  <c r="IUO4" i="17"/>
  <c r="IUN4" i="17"/>
  <c r="IUM4" i="17"/>
  <c r="IUL4" i="17"/>
  <c r="IUK4" i="17"/>
  <c r="IUJ4" i="17"/>
  <c r="IUI4" i="17"/>
  <c r="IUH4" i="17"/>
  <c r="IUG4" i="17"/>
  <c r="IUF4" i="17"/>
  <c r="IUE4" i="17"/>
  <c r="IUD4" i="17"/>
  <c r="IUC4" i="17"/>
  <c r="IUB4" i="17"/>
  <c r="IUA4" i="17"/>
  <c r="ITZ4" i="17"/>
  <c r="ITY4" i="17"/>
  <c r="ITX4" i="17"/>
  <c r="ITW4" i="17"/>
  <c r="ITV4" i="17"/>
  <c r="ITU4" i="17"/>
  <c r="ITT4" i="17"/>
  <c r="ITS4" i="17"/>
  <c r="ITR4" i="17"/>
  <c r="ITQ4" i="17"/>
  <c r="ITP4" i="17"/>
  <c r="ITO4" i="17"/>
  <c r="ITN4" i="17"/>
  <c r="ITM4" i="17"/>
  <c r="ITL4" i="17"/>
  <c r="ITK4" i="17"/>
  <c r="ITJ4" i="17"/>
  <c r="ITI4" i="17"/>
  <c r="ITH4" i="17"/>
  <c r="ITG4" i="17"/>
  <c r="ITF4" i="17"/>
  <c r="ITE4" i="17"/>
  <c r="ITD4" i="17"/>
  <c r="ITC4" i="17"/>
  <c r="ITB4" i="17"/>
  <c r="ITA4" i="17"/>
  <c r="ISZ4" i="17"/>
  <c r="ISY4" i="17"/>
  <c r="ISX4" i="17"/>
  <c r="ISW4" i="17"/>
  <c r="ISV4" i="17"/>
  <c r="ISU4" i="17"/>
  <c r="IST4" i="17"/>
  <c r="ISS4" i="17"/>
  <c r="ISR4" i="17"/>
  <c r="ISQ4" i="17"/>
  <c r="ISP4" i="17"/>
  <c r="ISO4" i="17"/>
  <c r="ISN4" i="17"/>
  <c r="ISM4" i="17"/>
  <c r="ISL4" i="17"/>
  <c r="ISK4" i="17"/>
  <c r="ISJ4" i="17"/>
  <c r="ISI4" i="17"/>
  <c r="ISH4" i="17"/>
  <c r="ISG4" i="17"/>
  <c r="ISF4" i="17"/>
  <c r="ISE4" i="17"/>
  <c r="ISD4" i="17"/>
  <c r="ISC4" i="17"/>
  <c r="ISB4" i="17"/>
  <c r="ISA4" i="17"/>
  <c r="IRZ4" i="17"/>
  <c r="IRY4" i="17"/>
  <c r="IRX4" i="17"/>
  <c r="IRW4" i="17"/>
  <c r="IRV4" i="17"/>
  <c r="IRU4" i="17"/>
  <c r="IRT4" i="17"/>
  <c r="IRS4" i="17"/>
  <c r="IRR4" i="17"/>
  <c r="IRQ4" i="17"/>
  <c r="IRP4" i="17"/>
  <c r="IRO4" i="17"/>
  <c r="IRN4" i="17"/>
  <c r="IRM4" i="17"/>
  <c r="IRL4" i="17"/>
  <c r="IRK4" i="17"/>
  <c r="IRJ4" i="17"/>
  <c r="IRI4" i="17"/>
  <c r="IRH4" i="17"/>
  <c r="IRG4" i="17"/>
  <c r="IRF4" i="17"/>
  <c r="IRE4" i="17"/>
  <c r="IRD4" i="17"/>
  <c r="IRC4" i="17"/>
  <c r="IRB4" i="17"/>
  <c r="IRA4" i="17"/>
  <c r="IQZ4" i="17"/>
  <c r="IQY4" i="17"/>
  <c r="IQX4" i="17"/>
  <c r="IQW4" i="17"/>
  <c r="IQV4" i="17"/>
  <c r="IQU4" i="17"/>
  <c r="IQT4" i="17"/>
  <c r="IQS4" i="17"/>
  <c r="IQR4" i="17"/>
  <c r="IQQ4" i="17"/>
  <c r="IQP4" i="17"/>
  <c r="IQO4" i="17"/>
  <c r="IQN4" i="17"/>
  <c r="IQM4" i="17"/>
  <c r="IQL4" i="17"/>
  <c r="IQK4" i="17"/>
  <c r="IQJ4" i="17"/>
  <c r="IQI4" i="17"/>
  <c r="IQH4" i="17"/>
  <c r="IQG4" i="17"/>
  <c r="IQF4" i="17"/>
  <c r="IQE4" i="17"/>
  <c r="IQD4" i="17"/>
  <c r="IQC4" i="17"/>
  <c r="IQB4" i="17"/>
  <c r="IQA4" i="17"/>
  <c r="IPZ4" i="17"/>
  <c r="IPY4" i="17"/>
  <c r="IPX4" i="17"/>
  <c r="IPW4" i="17"/>
  <c r="IPV4" i="17"/>
  <c r="IPU4" i="17"/>
  <c r="IPT4" i="17"/>
  <c r="IPS4" i="17"/>
  <c r="IPR4" i="17"/>
  <c r="IPQ4" i="17"/>
  <c r="IPP4" i="17"/>
  <c r="IPO4" i="17"/>
  <c r="IPN4" i="17"/>
  <c r="IPM4" i="17"/>
  <c r="IPL4" i="17"/>
  <c r="IPK4" i="17"/>
  <c r="IPJ4" i="17"/>
  <c r="IPI4" i="17"/>
  <c r="IPH4" i="17"/>
  <c r="IPG4" i="17"/>
  <c r="IPF4" i="17"/>
  <c r="IPE4" i="17"/>
  <c r="IPD4" i="17"/>
  <c r="IPC4" i="17"/>
  <c r="IPB4" i="17"/>
  <c r="IPA4" i="17"/>
  <c r="IOZ4" i="17"/>
  <c r="IOY4" i="17"/>
  <c r="IOX4" i="17"/>
  <c r="IOW4" i="17"/>
  <c r="IOV4" i="17"/>
  <c r="IOU4" i="17"/>
  <c r="IOT4" i="17"/>
  <c r="IOS4" i="17"/>
  <c r="IOR4" i="17"/>
  <c r="IOQ4" i="17"/>
  <c r="IOP4" i="17"/>
  <c r="IOO4" i="17"/>
  <c r="ION4" i="17"/>
  <c r="IOM4" i="17"/>
  <c r="IOL4" i="17"/>
  <c r="IOK4" i="17"/>
  <c r="IOJ4" i="17"/>
  <c r="IOI4" i="17"/>
  <c r="IOH4" i="17"/>
  <c r="IOG4" i="17"/>
  <c r="IOF4" i="17"/>
  <c r="IOE4" i="17"/>
  <c r="IOD4" i="17"/>
  <c r="IOC4" i="17"/>
  <c r="IOB4" i="17"/>
  <c r="IOA4" i="17"/>
  <c r="INZ4" i="17"/>
  <c r="INY4" i="17"/>
  <c r="INX4" i="17"/>
  <c r="INW4" i="17"/>
  <c r="INV4" i="17"/>
  <c r="INU4" i="17"/>
  <c r="INT4" i="17"/>
  <c r="INS4" i="17"/>
  <c r="INR4" i="17"/>
  <c r="INQ4" i="17"/>
  <c r="INP4" i="17"/>
  <c r="INO4" i="17"/>
  <c r="INN4" i="17"/>
  <c r="INM4" i="17"/>
  <c r="INL4" i="17"/>
  <c r="INK4" i="17"/>
  <c r="INJ4" i="17"/>
  <c r="INI4" i="17"/>
  <c r="INH4" i="17"/>
  <c r="ING4" i="17"/>
  <c r="INF4" i="17"/>
  <c r="INE4" i="17"/>
  <c r="IND4" i="17"/>
  <c r="INC4" i="17"/>
  <c r="INB4" i="17"/>
  <c r="INA4" i="17"/>
  <c r="IMZ4" i="17"/>
  <c r="IMY4" i="17"/>
  <c r="IMX4" i="17"/>
  <c r="IMW4" i="17"/>
  <c r="IMV4" i="17"/>
  <c r="IMU4" i="17"/>
  <c r="IMT4" i="17"/>
  <c r="IMS4" i="17"/>
  <c r="IMR4" i="17"/>
  <c r="IMQ4" i="17"/>
  <c r="IMP4" i="17"/>
  <c r="IMO4" i="17"/>
  <c r="IMN4" i="17"/>
  <c r="IMM4" i="17"/>
  <c r="IML4" i="17"/>
  <c r="IMK4" i="17"/>
  <c r="IMJ4" i="17"/>
  <c r="IMI4" i="17"/>
  <c r="IMH4" i="17"/>
  <c r="IMG4" i="17"/>
  <c r="IMF4" i="17"/>
  <c r="IME4" i="17"/>
  <c r="IMD4" i="17"/>
  <c r="IMC4" i="17"/>
  <c r="IMB4" i="17"/>
  <c r="IMA4" i="17"/>
  <c r="ILZ4" i="17"/>
  <c r="ILY4" i="17"/>
  <c r="ILX4" i="17"/>
  <c r="ILW4" i="17"/>
  <c r="ILV4" i="17"/>
  <c r="ILU4" i="17"/>
  <c r="ILT4" i="17"/>
  <c r="ILS4" i="17"/>
  <c r="ILR4" i="17"/>
  <c r="ILQ4" i="17"/>
  <c r="ILP4" i="17"/>
  <c r="ILO4" i="17"/>
  <c r="ILN4" i="17"/>
  <c r="ILM4" i="17"/>
  <c r="ILL4" i="17"/>
  <c r="ILK4" i="17"/>
  <c r="ILJ4" i="17"/>
  <c r="ILI4" i="17"/>
  <c r="ILH4" i="17"/>
  <c r="ILG4" i="17"/>
  <c r="ILF4" i="17"/>
  <c r="ILE4" i="17"/>
  <c r="ILD4" i="17"/>
  <c r="ILC4" i="17"/>
  <c r="ILB4" i="17"/>
  <c r="ILA4" i="17"/>
  <c r="IKZ4" i="17"/>
  <c r="IKY4" i="17"/>
  <c r="IKX4" i="17"/>
  <c r="IKW4" i="17"/>
  <c r="IKV4" i="17"/>
  <c r="IKU4" i="17"/>
  <c r="IKT4" i="17"/>
  <c r="IKS4" i="17"/>
  <c r="IKR4" i="17"/>
  <c r="IKQ4" i="17"/>
  <c r="IKP4" i="17"/>
  <c r="IKO4" i="17"/>
  <c r="IKN4" i="17"/>
  <c r="IKM4" i="17"/>
  <c r="IKL4" i="17"/>
  <c r="IKK4" i="17"/>
  <c r="IKJ4" i="17"/>
  <c r="IKI4" i="17"/>
  <c r="IKH4" i="17"/>
  <c r="IKG4" i="17"/>
  <c r="IKF4" i="17"/>
  <c r="IKE4" i="17"/>
  <c r="IKD4" i="17"/>
  <c r="IKC4" i="17"/>
  <c r="IKB4" i="17"/>
  <c r="IKA4" i="17"/>
  <c r="IJZ4" i="17"/>
  <c r="IJY4" i="17"/>
  <c r="IJX4" i="17"/>
  <c r="IJW4" i="17"/>
  <c r="IJV4" i="17"/>
  <c r="IJU4" i="17"/>
  <c r="IJT4" i="17"/>
  <c r="IJS4" i="17"/>
  <c r="IJR4" i="17"/>
  <c r="IJQ4" i="17"/>
  <c r="IJP4" i="17"/>
  <c r="IJO4" i="17"/>
  <c r="IJN4" i="17"/>
  <c r="IJM4" i="17"/>
  <c r="IJL4" i="17"/>
  <c r="IJK4" i="17"/>
  <c r="IJJ4" i="17"/>
  <c r="IJI4" i="17"/>
  <c r="IJH4" i="17"/>
  <c r="IJG4" i="17"/>
  <c r="IJF4" i="17"/>
  <c r="IJE4" i="17"/>
  <c r="IJD4" i="17"/>
  <c r="IJC4" i="17"/>
  <c r="IJB4" i="17"/>
  <c r="IJA4" i="17"/>
  <c r="IIZ4" i="17"/>
  <c r="IIY4" i="17"/>
  <c r="IIX4" i="17"/>
  <c r="IIW4" i="17"/>
  <c r="IIV4" i="17"/>
  <c r="IIU4" i="17"/>
  <c r="IIT4" i="17"/>
  <c r="IIS4" i="17"/>
  <c r="IIR4" i="17"/>
  <c r="IIQ4" i="17"/>
  <c r="IIP4" i="17"/>
  <c r="IIO4" i="17"/>
  <c r="IIN4" i="17"/>
  <c r="IIM4" i="17"/>
  <c r="IIL4" i="17"/>
  <c r="IIK4" i="17"/>
  <c r="IIJ4" i="17"/>
  <c r="III4" i="17"/>
  <c r="IIH4" i="17"/>
  <c r="IIG4" i="17"/>
  <c r="IIF4" i="17"/>
  <c r="IIE4" i="17"/>
  <c r="IID4" i="17"/>
  <c r="IIC4" i="17"/>
  <c r="IIB4" i="17"/>
  <c r="IIA4" i="17"/>
  <c r="IHZ4" i="17"/>
  <c r="IHY4" i="17"/>
  <c r="IHX4" i="17"/>
  <c r="IHW4" i="17"/>
  <c r="IHV4" i="17"/>
  <c r="IHU4" i="17"/>
  <c r="IHT4" i="17"/>
  <c r="IHS4" i="17"/>
  <c r="IHR4" i="17"/>
  <c r="IHQ4" i="17"/>
  <c r="IHP4" i="17"/>
  <c r="IHO4" i="17"/>
  <c r="IHN4" i="17"/>
  <c r="IHM4" i="17"/>
  <c r="IHL4" i="17"/>
  <c r="IHK4" i="17"/>
  <c r="IHJ4" i="17"/>
  <c r="IHI4" i="17"/>
  <c r="IHH4" i="17"/>
  <c r="IHG4" i="17"/>
  <c r="IHF4" i="17"/>
  <c r="IHE4" i="17"/>
  <c r="IHD4" i="17"/>
  <c r="IHC4" i="17"/>
  <c r="IHB4" i="17"/>
  <c r="IHA4" i="17"/>
  <c r="IGZ4" i="17"/>
  <c r="IGY4" i="17"/>
  <c r="IGX4" i="17"/>
  <c r="IGW4" i="17"/>
  <c r="IGV4" i="17"/>
  <c r="IGU4" i="17"/>
  <c r="IGT4" i="17"/>
  <c r="IGS4" i="17"/>
  <c r="IGR4" i="17"/>
  <c r="IGQ4" i="17"/>
  <c r="IGP4" i="17"/>
  <c r="IGO4" i="17"/>
  <c r="IGN4" i="17"/>
  <c r="IGM4" i="17"/>
  <c r="IGL4" i="17"/>
  <c r="IGK4" i="17"/>
  <c r="IGJ4" i="17"/>
  <c r="IGI4" i="17"/>
  <c r="IGH4" i="17"/>
  <c r="IGG4" i="17"/>
  <c r="IGF4" i="17"/>
  <c r="IGE4" i="17"/>
  <c r="IGD4" i="17"/>
  <c r="IGC4" i="17"/>
  <c r="IGB4" i="17"/>
  <c r="IGA4" i="17"/>
  <c r="IFZ4" i="17"/>
  <c r="IFY4" i="17"/>
  <c r="IFX4" i="17"/>
  <c r="IFW4" i="17"/>
  <c r="IFV4" i="17"/>
  <c r="IFU4" i="17"/>
  <c r="IFT4" i="17"/>
  <c r="IFS4" i="17"/>
  <c r="IFR4" i="17"/>
  <c r="IFQ4" i="17"/>
  <c r="IFP4" i="17"/>
  <c r="IFO4" i="17"/>
  <c r="IFN4" i="17"/>
  <c r="IFM4" i="17"/>
  <c r="IFL4" i="17"/>
  <c r="IFK4" i="17"/>
  <c r="IFJ4" i="17"/>
  <c r="IFI4" i="17"/>
  <c r="IFH4" i="17"/>
  <c r="IFG4" i="17"/>
  <c r="IFF4" i="17"/>
  <c r="IFE4" i="17"/>
  <c r="IFD4" i="17"/>
  <c r="IFC4" i="17"/>
  <c r="IFB4" i="17"/>
  <c r="IFA4" i="17"/>
  <c r="IEZ4" i="17"/>
  <c r="IEY4" i="17"/>
  <c r="IEX4" i="17"/>
  <c r="IEW4" i="17"/>
  <c r="IEV4" i="17"/>
  <c r="IEU4" i="17"/>
  <c r="IET4" i="17"/>
  <c r="IES4" i="17"/>
  <c r="IER4" i="17"/>
  <c r="IEQ4" i="17"/>
  <c r="IEP4" i="17"/>
  <c r="IEO4" i="17"/>
  <c r="IEN4" i="17"/>
  <c r="IEM4" i="17"/>
  <c r="IEL4" i="17"/>
  <c r="IEK4" i="17"/>
  <c r="IEJ4" i="17"/>
  <c r="IEI4" i="17"/>
  <c r="IEH4" i="17"/>
  <c r="IEG4" i="17"/>
  <c r="IEF4" i="17"/>
  <c r="IEE4" i="17"/>
  <c r="IED4" i="17"/>
  <c r="IEC4" i="17"/>
  <c r="IEB4" i="17"/>
  <c r="IEA4" i="17"/>
  <c r="IDZ4" i="17"/>
  <c r="IDY4" i="17"/>
  <c r="IDX4" i="17"/>
  <c r="IDW4" i="17"/>
  <c r="IDV4" i="17"/>
  <c r="IDU4" i="17"/>
  <c r="IDT4" i="17"/>
  <c r="IDS4" i="17"/>
  <c r="IDR4" i="17"/>
  <c r="IDQ4" i="17"/>
  <c r="IDP4" i="17"/>
  <c r="IDO4" i="17"/>
  <c r="IDN4" i="17"/>
  <c r="IDM4" i="17"/>
  <c r="IDL4" i="17"/>
  <c r="IDK4" i="17"/>
  <c r="IDJ4" i="17"/>
  <c r="IDI4" i="17"/>
  <c r="IDH4" i="17"/>
  <c r="IDG4" i="17"/>
  <c r="IDF4" i="17"/>
  <c r="IDE4" i="17"/>
  <c r="IDD4" i="17"/>
  <c r="IDC4" i="17"/>
  <c r="IDB4" i="17"/>
  <c r="IDA4" i="17"/>
  <c r="ICZ4" i="17"/>
  <c r="ICY4" i="17"/>
  <c r="ICX4" i="17"/>
  <c r="ICW4" i="17"/>
  <c r="ICV4" i="17"/>
  <c r="ICU4" i="17"/>
  <c r="ICT4" i="17"/>
  <c r="ICS4" i="17"/>
  <c r="ICR4" i="17"/>
  <c r="ICQ4" i="17"/>
  <c r="ICP4" i="17"/>
  <c r="ICO4" i="17"/>
  <c r="ICN4" i="17"/>
  <c r="ICM4" i="17"/>
  <c r="ICL4" i="17"/>
  <c r="ICK4" i="17"/>
  <c r="ICJ4" i="17"/>
  <c r="ICI4" i="17"/>
  <c r="ICH4" i="17"/>
  <c r="ICG4" i="17"/>
  <c r="ICF4" i="17"/>
  <c r="ICE4" i="17"/>
  <c r="ICD4" i="17"/>
  <c r="ICC4" i="17"/>
  <c r="ICB4" i="17"/>
  <c r="ICA4" i="17"/>
  <c r="IBZ4" i="17"/>
  <c r="IBY4" i="17"/>
  <c r="IBX4" i="17"/>
  <c r="IBW4" i="17"/>
  <c r="IBV4" i="17"/>
  <c r="IBU4" i="17"/>
  <c r="IBT4" i="17"/>
  <c r="IBS4" i="17"/>
  <c r="IBR4" i="17"/>
  <c r="IBQ4" i="17"/>
  <c r="IBP4" i="17"/>
  <c r="IBO4" i="17"/>
  <c r="IBN4" i="17"/>
  <c r="IBM4" i="17"/>
  <c r="IBL4" i="17"/>
  <c r="IBK4" i="17"/>
  <c r="IBJ4" i="17"/>
  <c r="IBI4" i="17"/>
  <c r="IBH4" i="17"/>
  <c r="IBG4" i="17"/>
  <c r="IBF4" i="17"/>
  <c r="IBE4" i="17"/>
  <c r="IBD4" i="17"/>
  <c r="IBC4" i="17"/>
  <c r="IBB4" i="17"/>
  <c r="IBA4" i="17"/>
  <c r="IAZ4" i="17"/>
  <c r="IAY4" i="17"/>
  <c r="IAX4" i="17"/>
  <c r="IAW4" i="17"/>
  <c r="IAV4" i="17"/>
  <c r="IAU4" i="17"/>
  <c r="IAT4" i="17"/>
  <c r="IAS4" i="17"/>
  <c r="IAR4" i="17"/>
  <c r="IAQ4" i="17"/>
  <c r="IAP4" i="17"/>
  <c r="IAO4" i="17"/>
  <c r="IAN4" i="17"/>
  <c r="IAM4" i="17"/>
  <c r="IAL4" i="17"/>
  <c r="IAK4" i="17"/>
  <c r="IAJ4" i="17"/>
  <c r="IAI4" i="17"/>
  <c r="IAH4" i="17"/>
  <c r="IAG4" i="17"/>
  <c r="IAF4" i="17"/>
  <c r="IAE4" i="17"/>
  <c r="IAD4" i="17"/>
  <c r="IAC4" i="17"/>
  <c r="IAB4" i="17"/>
  <c r="IAA4" i="17"/>
  <c r="HZZ4" i="17"/>
  <c r="HZY4" i="17"/>
  <c r="HZX4" i="17"/>
  <c r="HZW4" i="17"/>
  <c r="HZV4" i="17"/>
  <c r="HZU4" i="17"/>
  <c r="HZT4" i="17"/>
  <c r="HZS4" i="17"/>
  <c r="HZR4" i="17"/>
  <c r="HZQ4" i="17"/>
  <c r="HZP4" i="17"/>
  <c r="HZO4" i="17"/>
  <c r="HZN4" i="17"/>
  <c r="HZM4" i="17"/>
  <c r="HZL4" i="17"/>
  <c r="HZK4" i="17"/>
  <c r="HZJ4" i="17"/>
  <c r="HZI4" i="17"/>
  <c r="HZH4" i="17"/>
  <c r="HZG4" i="17"/>
  <c r="HZF4" i="17"/>
  <c r="HZE4" i="17"/>
  <c r="HZD4" i="17"/>
  <c r="HZC4" i="17"/>
  <c r="HZB4" i="17"/>
  <c r="HZA4" i="17"/>
  <c r="HYZ4" i="17"/>
  <c r="HYY4" i="17"/>
  <c r="HYX4" i="17"/>
  <c r="HYW4" i="17"/>
  <c r="HYV4" i="17"/>
  <c r="HYU4" i="17"/>
  <c r="HYT4" i="17"/>
  <c r="HYS4" i="17"/>
  <c r="HYR4" i="17"/>
  <c r="HYQ4" i="17"/>
  <c r="HYP4" i="17"/>
  <c r="HYO4" i="17"/>
  <c r="HYN4" i="17"/>
  <c r="HYM4" i="17"/>
  <c r="HYL4" i="17"/>
  <c r="HYK4" i="17"/>
  <c r="HYJ4" i="17"/>
  <c r="HYI4" i="17"/>
  <c r="HYH4" i="17"/>
  <c r="HYG4" i="17"/>
  <c r="HYF4" i="17"/>
  <c r="HYE4" i="17"/>
  <c r="HYD4" i="17"/>
  <c r="HYC4" i="17"/>
  <c r="HYB4" i="17"/>
  <c r="HYA4" i="17"/>
  <c r="HXZ4" i="17"/>
  <c r="HXY4" i="17"/>
  <c r="HXX4" i="17"/>
  <c r="HXW4" i="17"/>
  <c r="HXV4" i="17"/>
  <c r="HXU4" i="17"/>
  <c r="HXT4" i="17"/>
  <c r="HXS4" i="17"/>
  <c r="HXR4" i="17"/>
  <c r="HXQ4" i="17"/>
  <c r="HXP4" i="17"/>
  <c r="HXO4" i="17"/>
  <c r="HXN4" i="17"/>
  <c r="HXM4" i="17"/>
  <c r="HXL4" i="17"/>
  <c r="HXK4" i="17"/>
  <c r="HXJ4" i="17"/>
  <c r="HXI4" i="17"/>
  <c r="HXH4" i="17"/>
  <c r="HXG4" i="17"/>
  <c r="HXF4" i="17"/>
  <c r="HXE4" i="17"/>
  <c r="HXD4" i="17"/>
  <c r="HXC4" i="17"/>
  <c r="HXB4" i="17"/>
  <c r="HXA4" i="17"/>
  <c r="HWZ4" i="17"/>
  <c r="HWY4" i="17"/>
  <c r="HWX4" i="17"/>
  <c r="HWW4" i="17"/>
  <c r="HWV4" i="17"/>
  <c r="HWU4" i="17"/>
  <c r="HWT4" i="17"/>
  <c r="HWS4" i="17"/>
  <c r="HWR4" i="17"/>
  <c r="HWQ4" i="17"/>
  <c r="HWP4" i="17"/>
  <c r="HWO4" i="17"/>
  <c r="HWN4" i="17"/>
  <c r="HWM4" i="17"/>
  <c r="HWL4" i="17"/>
  <c r="HWK4" i="17"/>
  <c r="HWJ4" i="17"/>
  <c r="HWI4" i="17"/>
  <c r="HWH4" i="17"/>
  <c r="HWG4" i="17"/>
  <c r="HWF4" i="17"/>
  <c r="HWE4" i="17"/>
  <c r="HWD4" i="17"/>
  <c r="HWC4" i="17"/>
  <c r="HWB4" i="17"/>
  <c r="HWA4" i="17"/>
  <c r="HVZ4" i="17"/>
  <c r="HVY4" i="17"/>
  <c r="HVX4" i="17"/>
  <c r="HVW4" i="17"/>
  <c r="HVV4" i="17"/>
  <c r="HVU4" i="17"/>
  <c r="HVT4" i="17"/>
  <c r="HVS4" i="17"/>
  <c r="HVR4" i="17"/>
  <c r="HVQ4" i="17"/>
  <c r="HVP4" i="17"/>
  <c r="HVO4" i="17"/>
  <c r="HVN4" i="17"/>
  <c r="HVM4" i="17"/>
  <c r="HVL4" i="17"/>
  <c r="HVK4" i="17"/>
  <c r="HVJ4" i="17"/>
  <c r="HVI4" i="17"/>
  <c r="HVH4" i="17"/>
  <c r="HVG4" i="17"/>
  <c r="HVF4" i="17"/>
  <c r="HVE4" i="17"/>
  <c r="HVD4" i="17"/>
  <c r="HVC4" i="17"/>
  <c r="HVB4" i="17"/>
  <c r="HVA4" i="17"/>
  <c r="HUZ4" i="17"/>
  <c r="HUY4" i="17"/>
  <c r="HUX4" i="17"/>
  <c r="HUW4" i="17"/>
  <c r="HUV4" i="17"/>
  <c r="HUU4" i="17"/>
  <c r="HUT4" i="17"/>
  <c r="HUS4" i="17"/>
  <c r="HUR4" i="17"/>
  <c r="HUQ4" i="17"/>
  <c r="HUP4" i="17"/>
  <c r="HUO4" i="17"/>
  <c r="HUN4" i="17"/>
  <c r="HUM4" i="17"/>
  <c r="HUL4" i="17"/>
  <c r="HUK4" i="17"/>
  <c r="HUJ4" i="17"/>
  <c r="HUI4" i="17"/>
  <c r="HUH4" i="17"/>
  <c r="HUG4" i="17"/>
  <c r="HUF4" i="17"/>
  <c r="HUE4" i="17"/>
  <c r="HUD4" i="17"/>
  <c r="HUC4" i="17"/>
  <c r="HUB4" i="17"/>
  <c r="HUA4" i="17"/>
  <c r="HTZ4" i="17"/>
  <c r="HTY4" i="17"/>
  <c r="HTX4" i="17"/>
  <c r="HTW4" i="17"/>
  <c r="HTV4" i="17"/>
  <c r="HTU4" i="17"/>
  <c r="HTT4" i="17"/>
  <c r="HTS4" i="17"/>
  <c r="HTR4" i="17"/>
  <c r="HTQ4" i="17"/>
  <c r="HTP4" i="17"/>
  <c r="HTO4" i="17"/>
  <c r="HTN4" i="17"/>
  <c r="HTM4" i="17"/>
  <c r="HTL4" i="17"/>
  <c r="HTK4" i="17"/>
  <c r="HTJ4" i="17"/>
  <c r="HTI4" i="17"/>
  <c r="HTH4" i="17"/>
  <c r="HTG4" i="17"/>
  <c r="HTF4" i="17"/>
  <c r="HTE4" i="17"/>
  <c r="HTD4" i="17"/>
  <c r="HTC4" i="17"/>
  <c r="HTB4" i="17"/>
  <c r="HTA4" i="17"/>
  <c r="HSZ4" i="17"/>
  <c r="HSY4" i="17"/>
  <c r="HSX4" i="17"/>
  <c r="HSW4" i="17"/>
  <c r="HSV4" i="17"/>
  <c r="HSU4" i="17"/>
  <c r="HST4" i="17"/>
  <c r="HSS4" i="17"/>
  <c r="HSR4" i="17"/>
  <c r="HSQ4" i="17"/>
  <c r="HSP4" i="17"/>
  <c r="HSO4" i="17"/>
  <c r="HSN4" i="17"/>
  <c r="HSM4" i="17"/>
  <c r="HSL4" i="17"/>
  <c r="HSK4" i="17"/>
  <c r="HSJ4" i="17"/>
  <c r="HSI4" i="17"/>
  <c r="HSH4" i="17"/>
  <c r="HSG4" i="17"/>
  <c r="HSF4" i="17"/>
  <c r="HSE4" i="17"/>
  <c r="HSD4" i="17"/>
  <c r="HSC4" i="17"/>
  <c r="HSB4" i="17"/>
  <c r="HSA4" i="17"/>
  <c r="HRZ4" i="17"/>
  <c r="HRY4" i="17"/>
  <c r="HRX4" i="17"/>
  <c r="HRW4" i="17"/>
  <c r="HRV4" i="17"/>
  <c r="HRU4" i="17"/>
  <c r="HRT4" i="17"/>
  <c r="HRS4" i="17"/>
  <c r="HRR4" i="17"/>
  <c r="HRQ4" i="17"/>
  <c r="HRP4" i="17"/>
  <c r="HRO4" i="17"/>
  <c r="HRN4" i="17"/>
  <c r="HRM4" i="17"/>
  <c r="HRL4" i="17"/>
  <c r="HRK4" i="17"/>
  <c r="HRJ4" i="17"/>
  <c r="HRI4" i="17"/>
  <c r="HRH4" i="17"/>
  <c r="HRG4" i="17"/>
  <c r="HRF4" i="17"/>
  <c r="HRE4" i="17"/>
  <c r="HRD4" i="17"/>
  <c r="HRC4" i="17"/>
  <c r="HRB4" i="17"/>
  <c r="HRA4" i="17"/>
  <c r="HQZ4" i="17"/>
  <c r="HQY4" i="17"/>
  <c r="HQX4" i="17"/>
  <c r="HQW4" i="17"/>
  <c r="HQV4" i="17"/>
  <c r="HQU4" i="17"/>
  <c r="HQT4" i="17"/>
  <c r="HQS4" i="17"/>
  <c r="HQR4" i="17"/>
  <c r="HQQ4" i="17"/>
  <c r="HQP4" i="17"/>
  <c r="HQO4" i="17"/>
  <c r="HQN4" i="17"/>
  <c r="HQM4" i="17"/>
  <c r="HQL4" i="17"/>
  <c r="HQK4" i="17"/>
  <c r="HQJ4" i="17"/>
  <c r="HQI4" i="17"/>
  <c r="HQH4" i="17"/>
  <c r="HQG4" i="17"/>
  <c r="HQF4" i="17"/>
  <c r="HQE4" i="17"/>
  <c r="HQD4" i="17"/>
  <c r="HQC4" i="17"/>
  <c r="HQB4" i="17"/>
  <c r="HQA4" i="17"/>
  <c r="HPZ4" i="17"/>
  <c r="HPY4" i="17"/>
  <c r="HPX4" i="17"/>
  <c r="HPW4" i="17"/>
  <c r="HPV4" i="17"/>
  <c r="HPU4" i="17"/>
  <c r="HPT4" i="17"/>
  <c r="HPS4" i="17"/>
  <c r="HPR4" i="17"/>
  <c r="HPQ4" i="17"/>
  <c r="HPP4" i="17"/>
  <c r="HPO4" i="17"/>
  <c r="HPN4" i="17"/>
  <c r="HPM4" i="17"/>
  <c r="HPL4" i="17"/>
  <c r="HPK4" i="17"/>
  <c r="HPJ4" i="17"/>
  <c r="HPI4" i="17"/>
  <c r="HPH4" i="17"/>
  <c r="HPG4" i="17"/>
  <c r="HPF4" i="17"/>
  <c r="HPE4" i="17"/>
  <c r="HPD4" i="17"/>
  <c r="HPC4" i="17"/>
  <c r="HPB4" i="17"/>
  <c r="HPA4" i="17"/>
  <c r="HOZ4" i="17"/>
  <c r="HOY4" i="17"/>
  <c r="HOX4" i="17"/>
  <c r="HOW4" i="17"/>
  <c r="HOV4" i="17"/>
  <c r="HOU4" i="17"/>
  <c r="HOT4" i="17"/>
  <c r="HOS4" i="17"/>
  <c r="HOR4" i="17"/>
  <c r="HOQ4" i="17"/>
  <c r="HOP4" i="17"/>
  <c r="HOO4" i="17"/>
  <c r="HON4" i="17"/>
  <c r="HOM4" i="17"/>
  <c r="HOL4" i="17"/>
  <c r="HOK4" i="17"/>
  <c r="HOJ4" i="17"/>
  <c r="HOI4" i="17"/>
  <c r="HOH4" i="17"/>
  <c r="HOG4" i="17"/>
  <c r="HOF4" i="17"/>
  <c r="HOE4" i="17"/>
  <c r="HOD4" i="17"/>
  <c r="HOC4" i="17"/>
  <c r="HOB4" i="17"/>
  <c r="HOA4" i="17"/>
  <c r="HNZ4" i="17"/>
  <c r="HNY4" i="17"/>
  <c r="HNX4" i="17"/>
  <c r="HNW4" i="17"/>
  <c r="HNV4" i="17"/>
  <c r="HNU4" i="17"/>
  <c r="HNT4" i="17"/>
  <c r="HNS4" i="17"/>
  <c r="HNR4" i="17"/>
  <c r="HNQ4" i="17"/>
  <c r="HNP4" i="17"/>
  <c r="HNO4" i="17"/>
  <c r="HNN4" i="17"/>
  <c r="HNM4" i="17"/>
  <c r="HNL4" i="17"/>
  <c r="HNK4" i="17"/>
  <c r="HNJ4" i="17"/>
  <c r="HNI4" i="17"/>
  <c r="HNH4" i="17"/>
  <c r="HNG4" i="17"/>
  <c r="HNF4" i="17"/>
  <c r="HNE4" i="17"/>
  <c r="HND4" i="17"/>
  <c r="HNC4" i="17"/>
  <c r="HNB4" i="17"/>
  <c r="HNA4" i="17"/>
  <c r="HMZ4" i="17"/>
  <c r="HMY4" i="17"/>
  <c r="HMX4" i="17"/>
  <c r="HMW4" i="17"/>
  <c r="HMV4" i="17"/>
  <c r="HMU4" i="17"/>
  <c r="HMT4" i="17"/>
  <c r="HMS4" i="17"/>
  <c r="HMR4" i="17"/>
  <c r="HMQ4" i="17"/>
  <c r="HMP4" i="17"/>
  <c r="HMO4" i="17"/>
  <c r="HMN4" i="17"/>
  <c r="HMM4" i="17"/>
  <c r="HML4" i="17"/>
  <c r="HMK4" i="17"/>
  <c r="HMJ4" i="17"/>
  <c r="HMI4" i="17"/>
  <c r="HMH4" i="17"/>
  <c r="HMG4" i="17"/>
  <c r="HMF4" i="17"/>
  <c r="HME4" i="17"/>
  <c r="HMD4" i="17"/>
  <c r="HMC4" i="17"/>
  <c r="HMB4" i="17"/>
  <c r="HMA4" i="17"/>
  <c r="HLZ4" i="17"/>
  <c r="HLY4" i="17"/>
  <c r="HLX4" i="17"/>
  <c r="HLW4" i="17"/>
  <c r="HLV4" i="17"/>
  <c r="HLU4" i="17"/>
  <c r="HLT4" i="17"/>
  <c r="HLS4" i="17"/>
  <c r="HLR4" i="17"/>
  <c r="HLQ4" i="17"/>
  <c r="HLP4" i="17"/>
  <c r="HLO4" i="17"/>
  <c r="HLN4" i="17"/>
  <c r="HLM4" i="17"/>
  <c r="HLL4" i="17"/>
  <c r="HLK4" i="17"/>
  <c r="HLJ4" i="17"/>
  <c r="HLI4" i="17"/>
  <c r="HLH4" i="17"/>
  <c r="HLG4" i="17"/>
  <c r="HLF4" i="17"/>
  <c r="HLE4" i="17"/>
  <c r="HLD4" i="17"/>
  <c r="HLC4" i="17"/>
  <c r="HLB4" i="17"/>
  <c r="HLA4" i="17"/>
  <c r="HKZ4" i="17"/>
  <c r="HKY4" i="17"/>
  <c r="HKX4" i="17"/>
  <c r="HKW4" i="17"/>
  <c r="HKV4" i="17"/>
  <c r="HKU4" i="17"/>
  <c r="HKT4" i="17"/>
  <c r="HKS4" i="17"/>
  <c r="HKR4" i="17"/>
  <c r="HKQ4" i="17"/>
  <c r="HKP4" i="17"/>
  <c r="HKO4" i="17"/>
  <c r="HKN4" i="17"/>
  <c r="HKM4" i="17"/>
  <c r="HKL4" i="17"/>
  <c r="HKK4" i="17"/>
  <c r="HKJ4" i="17"/>
  <c r="HKI4" i="17"/>
  <c r="HKH4" i="17"/>
  <c r="HKG4" i="17"/>
  <c r="HKF4" i="17"/>
  <c r="HKE4" i="17"/>
  <c r="HKD4" i="17"/>
  <c r="HKC4" i="17"/>
  <c r="HKB4" i="17"/>
  <c r="HKA4" i="17"/>
  <c r="HJZ4" i="17"/>
  <c r="HJY4" i="17"/>
  <c r="HJX4" i="17"/>
  <c r="HJW4" i="17"/>
  <c r="HJV4" i="17"/>
  <c r="HJU4" i="17"/>
  <c r="HJT4" i="17"/>
  <c r="HJS4" i="17"/>
  <c r="HJR4" i="17"/>
  <c r="HJQ4" i="17"/>
  <c r="HJP4" i="17"/>
  <c r="HJO4" i="17"/>
  <c r="HJN4" i="17"/>
  <c r="HJM4" i="17"/>
  <c r="HJL4" i="17"/>
  <c r="HJK4" i="17"/>
  <c r="HJJ4" i="17"/>
  <c r="HJI4" i="17"/>
  <c r="HJH4" i="17"/>
  <c r="HJG4" i="17"/>
  <c r="HJF4" i="17"/>
  <c r="HJE4" i="17"/>
  <c r="HJD4" i="17"/>
  <c r="HJC4" i="17"/>
  <c r="HJB4" i="17"/>
  <c r="HJA4" i="17"/>
  <c r="HIZ4" i="17"/>
  <c r="HIY4" i="17"/>
  <c r="HIX4" i="17"/>
  <c r="HIW4" i="17"/>
  <c r="HIV4" i="17"/>
  <c r="HIU4" i="17"/>
  <c r="HIT4" i="17"/>
  <c r="HIS4" i="17"/>
  <c r="HIR4" i="17"/>
  <c r="HIQ4" i="17"/>
  <c r="HIP4" i="17"/>
  <c r="HIO4" i="17"/>
  <c r="HIN4" i="17"/>
  <c r="HIM4" i="17"/>
  <c r="HIL4" i="17"/>
  <c r="HIK4" i="17"/>
  <c r="HIJ4" i="17"/>
  <c r="HII4" i="17"/>
  <c r="HIH4" i="17"/>
  <c r="HIG4" i="17"/>
  <c r="HIF4" i="17"/>
  <c r="HIE4" i="17"/>
  <c r="HID4" i="17"/>
  <c r="HIC4" i="17"/>
  <c r="HIB4" i="17"/>
  <c r="HIA4" i="17"/>
  <c r="HHZ4" i="17"/>
  <c r="HHY4" i="17"/>
  <c r="HHX4" i="17"/>
  <c r="HHW4" i="17"/>
  <c r="HHV4" i="17"/>
  <c r="HHU4" i="17"/>
  <c r="HHT4" i="17"/>
  <c r="HHS4" i="17"/>
  <c r="HHR4" i="17"/>
  <c r="HHQ4" i="17"/>
  <c r="HHP4" i="17"/>
  <c r="HHO4" i="17"/>
  <c r="HHN4" i="17"/>
  <c r="HHM4" i="17"/>
  <c r="HHL4" i="17"/>
  <c r="HHK4" i="17"/>
  <c r="HHJ4" i="17"/>
  <c r="HHI4" i="17"/>
  <c r="HHH4" i="17"/>
  <c r="HHG4" i="17"/>
  <c r="HHF4" i="17"/>
  <c r="HHE4" i="17"/>
  <c r="HHD4" i="17"/>
  <c r="HHC4" i="17"/>
  <c r="HHB4" i="17"/>
  <c r="HHA4" i="17"/>
  <c r="HGZ4" i="17"/>
  <c r="HGY4" i="17"/>
  <c r="HGX4" i="17"/>
  <c r="HGW4" i="17"/>
  <c r="HGV4" i="17"/>
  <c r="HGU4" i="17"/>
  <c r="HGT4" i="17"/>
  <c r="HGS4" i="17"/>
  <c r="HGR4" i="17"/>
  <c r="HGQ4" i="17"/>
  <c r="HGP4" i="17"/>
  <c r="HGO4" i="17"/>
  <c r="HGN4" i="17"/>
  <c r="HGM4" i="17"/>
  <c r="HGL4" i="17"/>
  <c r="HGK4" i="17"/>
  <c r="HGJ4" i="17"/>
  <c r="HGI4" i="17"/>
  <c r="HGH4" i="17"/>
  <c r="HGG4" i="17"/>
  <c r="HGF4" i="17"/>
  <c r="HGE4" i="17"/>
  <c r="HGD4" i="17"/>
  <c r="HGC4" i="17"/>
  <c r="HGB4" i="17"/>
  <c r="HGA4" i="17"/>
  <c r="HFZ4" i="17"/>
  <c r="HFY4" i="17"/>
  <c r="HFX4" i="17"/>
  <c r="HFW4" i="17"/>
  <c r="HFV4" i="17"/>
  <c r="HFU4" i="17"/>
  <c r="HFT4" i="17"/>
  <c r="HFS4" i="17"/>
  <c r="HFR4" i="17"/>
  <c r="HFQ4" i="17"/>
  <c r="HFP4" i="17"/>
  <c r="HFO4" i="17"/>
  <c r="HFN4" i="17"/>
  <c r="HFM4" i="17"/>
  <c r="HFL4" i="17"/>
  <c r="HFK4" i="17"/>
  <c r="HFJ4" i="17"/>
  <c r="HFI4" i="17"/>
  <c r="HFH4" i="17"/>
  <c r="HFG4" i="17"/>
  <c r="HFF4" i="17"/>
  <c r="HFE4" i="17"/>
  <c r="HFD4" i="17"/>
  <c r="HFC4" i="17"/>
  <c r="HFB4" i="17"/>
  <c r="HFA4" i="17"/>
  <c r="HEZ4" i="17"/>
  <c r="HEY4" i="17"/>
  <c r="HEX4" i="17"/>
  <c r="HEW4" i="17"/>
  <c r="HEV4" i="17"/>
  <c r="HEU4" i="17"/>
  <c r="HET4" i="17"/>
  <c r="HES4" i="17"/>
  <c r="HER4" i="17"/>
  <c r="HEQ4" i="17"/>
  <c r="HEP4" i="17"/>
  <c r="HEO4" i="17"/>
  <c r="HEN4" i="17"/>
  <c r="HEM4" i="17"/>
  <c r="HEL4" i="17"/>
  <c r="HEK4" i="17"/>
  <c r="HEJ4" i="17"/>
  <c r="HEI4" i="17"/>
  <c r="HEH4" i="17"/>
  <c r="HEG4" i="17"/>
  <c r="HEF4" i="17"/>
  <c r="HEE4" i="17"/>
  <c r="HED4" i="17"/>
  <c r="HEC4" i="17"/>
  <c r="HEB4" i="17"/>
  <c r="HEA4" i="17"/>
  <c r="HDZ4" i="17"/>
  <c r="HDY4" i="17"/>
  <c r="HDX4" i="17"/>
  <c r="HDW4" i="17"/>
  <c r="HDV4" i="17"/>
  <c r="HDU4" i="17"/>
  <c r="HDT4" i="17"/>
  <c r="HDS4" i="17"/>
  <c r="HDR4" i="17"/>
  <c r="HDQ4" i="17"/>
  <c r="HDP4" i="17"/>
  <c r="HDO4" i="17"/>
  <c r="HDN4" i="17"/>
  <c r="HDM4" i="17"/>
  <c r="HDL4" i="17"/>
  <c r="HDK4" i="17"/>
  <c r="HDJ4" i="17"/>
  <c r="HDI4" i="17"/>
  <c r="HDH4" i="17"/>
  <c r="HDG4" i="17"/>
  <c r="HDF4" i="17"/>
  <c r="HDE4" i="17"/>
  <c r="HDD4" i="17"/>
  <c r="HDC4" i="17"/>
  <c r="HDB4" i="17"/>
  <c r="HDA4" i="17"/>
  <c r="HCZ4" i="17"/>
  <c r="HCY4" i="17"/>
  <c r="HCX4" i="17"/>
  <c r="HCW4" i="17"/>
  <c r="HCV4" i="17"/>
  <c r="HCU4" i="17"/>
  <c r="HCT4" i="17"/>
  <c r="HCS4" i="17"/>
  <c r="HCR4" i="17"/>
  <c r="HCQ4" i="17"/>
  <c r="HCP4" i="17"/>
  <c r="HCO4" i="17"/>
  <c r="HCN4" i="17"/>
  <c r="HCM4" i="17"/>
  <c r="HCL4" i="17"/>
  <c r="HCK4" i="17"/>
  <c r="HCJ4" i="17"/>
  <c r="HCI4" i="17"/>
  <c r="HCH4" i="17"/>
  <c r="HCG4" i="17"/>
  <c r="HCF4" i="17"/>
  <c r="HCE4" i="17"/>
  <c r="HCD4" i="17"/>
  <c r="HCC4" i="17"/>
  <c r="HCB4" i="17"/>
  <c r="HCA4" i="17"/>
  <c r="HBZ4" i="17"/>
  <c r="HBY4" i="17"/>
  <c r="HBX4" i="17"/>
  <c r="HBW4" i="17"/>
  <c r="HBV4" i="17"/>
  <c r="HBU4" i="17"/>
  <c r="HBT4" i="17"/>
  <c r="HBS4" i="17"/>
  <c r="HBR4" i="17"/>
  <c r="HBQ4" i="17"/>
  <c r="HBP4" i="17"/>
  <c r="HBO4" i="17"/>
  <c r="HBN4" i="17"/>
  <c r="HBM4" i="17"/>
  <c r="HBL4" i="17"/>
  <c r="HBK4" i="17"/>
  <c r="HBJ4" i="17"/>
  <c r="HBI4" i="17"/>
  <c r="HBH4" i="17"/>
  <c r="HBG4" i="17"/>
  <c r="HBF4" i="17"/>
  <c r="HBE4" i="17"/>
  <c r="HBD4" i="17"/>
  <c r="HBC4" i="17"/>
  <c r="HBB4" i="17"/>
  <c r="HBA4" i="17"/>
  <c r="HAZ4" i="17"/>
  <c r="HAY4" i="17"/>
  <c r="HAX4" i="17"/>
  <c r="HAW4" i="17"/>
  <c r="HAV4" i="17"/>
  <c r="HAU4" i="17"/>
  <c r="HAT4" i="17"/>
  <c r="HAS4" i="17"/>
  <c r="HAR4" i="17"/>
  <c r="HAQ4" i="17"/>
  <c r="HAP4" i="17"/>
  <c r="HAO4" i="17"/>
  <c r="HAN4" i="17"/>
  <c r="HAM4" i="17"/>
  <c r="HAL4" i="17"/>
  <c r="HAK4" i="17"/>
  <c r="HAJ4" i="17"/>
  <c r="HAI4" i="17"/>
  <c r="HAH4" i="17"/>
  <c r="HAG4" i="17"/>
  <c r="HAF4" i="17"/>
  <c r="HAE4" i="17"/>
  <c r="HAD4" i="17"/>
  <c r="HAC4" i="17"/>
  <c r="HAB4" i="17"/>
  <c r="HAA4" i="17"/>
  <c r="GZZ4" i="17"/>
  <c r="GZY4" i="17"/>
  <c r="GZX4" i="17"/>
  <c r="GZW4" i="17"/>
  <c r="GZV4" i="17"/>
  <c r="GZU4" i="17"/>
  <c r="GZT4" i="17"/>
  <c r="GZS4" i="17"/>
  <c r="GZR4" i="17"/>
  <c r="GZQ4" i="17"/>
  <c r="GZP4" i="17"/>
  <c r="GZO4" i="17"/>
  <c r="GZN4" i="17"/>
  <c r="GZM4" i="17"/>
  <c r="GZL4" i="17"/>
  <c r="GZK4" i="17"/>
  <c r="GZJ4" i="17"/>
  <c r="GZI4" i="17"/>
  <c r="GZH4" i="17"/>
  <c r="GZG4" i="17"/>
  <c r="GZF4" i="17"/>
  <c r="GZE4" i="17"/>
  <c r="GZD4" i="17"/>
  <c r="GZC4" i="17"/>
  <c r="GZB4" i="17"/>
  <c r="GZA4" i="17"/>
  <c r="GYZ4" i="17"/>
  <c r="GYY4" i="17"/>
  <c r="GYX4" i="17"/>
  <c r="GYW4" i="17"/>
  <c r="GYV4" i="17"/>
  <c r="GYU4" i="17"/>
  <c r="GYT4" i="17"/>
  <c r="GYS4" i="17"/>
  <c r="GYR4" i="17"/>
  <c r="GYQ4" i="17"/>
  <c r="GYP4" i="17"/>
  <c r="GYO4" i="17"/>
  <c r="GYN4" i="17"/>
  <c r="GYM4" i="17"/>
  <c r="GYL4" i="17"/>
  <c r="GYK4" i="17"/>
  <c r="GYJ4" i="17"/>
  <c r="GYI4" i="17"/>
  <c r="GYH4" i="17"/>
  <c r="GYG4" i="17"/>
  <c r="GYF4" i="17"/>
  <c r="GYE4" i="17"/>
  <c r="GYD4" i="17"/>
  <c r="GYC4" i="17"/>
  <c r="GYB4" i="17"/>
  <c r="GYA4" i="17"/>
  <c r="GXZ4" i="17"/>
  <c r="GXY4" i="17"/>
  <c r="GXX4" i="17"/>
  <c r="GXW4" i="17"/>
  <c r="GXV4" i="17"/>
  <c r="GXU4" i="17"/>
  <c r="GXT4" i="17"/>
  <c r="GXS4" i="17"/>
  <c r="GXR4" i="17"/>
  <c r="GXQ4" i="17"/>
  <c r="GXP4" i="17"/>
  <c r="GXO4" i="17"/>
  <c r="GXN4" i="17"/>
  <c r="GXM4" i="17"/>
  <c r="GXL4" i="17"/>
  <c r="GXK4" i="17"/>
  <c r="GXJ4" i="17"/>
  <c r="GXI4" i="17"/>
  <c r="GXH4" i="17"/>
  <c r="GXG4" i="17"/>
  <c r="GXF4" i="17"/>
  <c r="GXE4" i="17"/>
  <c r="GXD4" i="17"/>
  <c r="GXC4" i="17"/>
  <c r="GXB4" i="17"/>
  <c r="GXA4" i="17"/>
  <c r="GWZ4" i="17"/>
  <c r="GWY4" i="17"/>
  <c r="GWX4" i="17"/>
  <c r="GWW4" i="17"/>
  <c r="GWV4" i="17"/>
  <c r="GWU4" i="17"/>
  <c r="GWT4" i="17"/>
  <c r="GWS4" i="17"/>
  <c r="GWR4" i="17"/>
  <c r="GWQ4" i="17"/>
  <c r="GWP4" i="17"/>
  <c r="GWO4" i="17"/>
  <c r="GWN4" i="17"/>
  <c r="GWM4" i="17"/>
  <c r="GWL4" i="17"/>
  <c r="GWK4" i="17"/>
  <c r="GWJ4" i="17"/>
  <c r="GWI4" i="17"/>
  <c r="GWH4" i="17"/>
  <c r="GWG4" i="17"/>
  <c r="GWF4" i="17"/>
  <c r="GWE4" i="17"/>
  <c r="GWD4" i="17"/>
  <c r="GWC4" i="17"/>
  <c r="GWB4" i="17"/>
  <c r="GWA4" i="17"/>
  <c r="GVZ4" i="17"/>
  <c r="GVY4" i="17"/>
  <c r="GVX4" i="17"/>
  <c r="GVW4" i="17"/>
  <c r="GVV4" i="17"/>
  <c r="GVU4" i="17"/>
  <c r="GVT4" i="17"/>
  <c r="GVS4" i="17"/>
  <c r="GVR4" i="17"/>
  <c r="GVQ4" i="17"/>
  <c r="GVP4" i="17"/>
  <c r="GVO4" i="17"/>
  <c r="GVN4" i="17"/>
  <c r="GVM4" i="17"/>
  <c r="GVL4" i="17"/>
  <c r="GVK4" i="17"/>
  <c r="GVJ4" i="17"/>
  <c r="GVI4" i="17"/>
  <c r="GVH4" i="17"/>
  <c r="GVG4" i="17"/>
  <c r="GVF4" i="17"/>
  <c r="GVE4" i="17"/>
  <c r="GVD4" i="17"/>
  <c r="GVC4" i="17"/>
  <c r="GVB4" i="17"/>
  <c r="GVA4" i="17"/>
  <c r="GUZ4" i="17"/>
  <c r="GUY4" i="17"/>
  <c r="GUX4" i="17"/>
  <c r="GUW4" i="17"/>
  <c r="GUV4" i="17"/>
  <c r="GUU4" i="17"/>
  <c r="GUT4" i="17"/>
  <c r="GUS4" i="17"/>
  <c r="GUR4" i="17"/>
  <c r="GUQ4" i="17"/>
  <c r="GUP4" i="17"/>
  <c r="GUO4" i="17"/>
  <c r="GUN4" i="17"/>
  <c r="GUM4" i="17"/>
  <c r="GUL4" i="17"/>
  <c r="GUK4" i="17"/>
  <c r="GUJ4" i="17"/>
  <c r="GUI4" i="17"/>
  <c r="GUH4" i="17"/>
  <c r="GUG4" i="17"/>
  <c r="GUF4" i="17"/>
  <c r="GUE4" i="17"/>
  <c r="GUD4" i="17"/>
  <c r="GUC4" i="17"/>
  <c r="GUB4" i="17"/>
  <c r="GUA4" i="17"/>
  <c r="GTZ4" i="17"/>
  <c r="GTY4" i="17"/>
  <c r="GTX4" i="17"/>
  <c r="GTW4" i="17"/>
  <c r="GTV4" i="17"/>
  <c r="GTU4" i="17"/>
  <c r="GTT4" i="17"/>
  <c r="GTS4" i="17"/>
  <c r="GTR4" i="17"/>
  <c r="GTQ4" i="17"/>
  <c r="GTP4" i="17"/>
  <c r="GTO4" i="17"/>
  <c r="GTN4" i="17"/>
  <c r="GTM4" i="17"/>
  <c r="GTL4" i="17"/>
  <c r="GTK4" i="17"/>
  <c r="GTJ4" i="17"/>
  <c r="GTI4" i="17"/>
  <c r="GTH4" i="17"/>
  <c r="GTG4" i="17"/>
  <c r="GTF4" i="17"/>
  <c r="GTE4" i="17"/>
  <c r="GTD4" i="17"/>
  <c r="GTC4" i="17"/>
  <c r="GTB4" i="17"/>
  <c r="GTA4" i="17"/>
  <c r="GSZ4" i="17"/>
  <c r="GSY4" i="17"/>
  <c r="GSX4" i="17"/>
  <c r="GSW4" i="17"/>
  <c r="GSV4" i="17"/>
  <c r="GSU4" i="17"/>
  <c r="GST4" i="17"/>
  <c r="GSS4" i="17"/>
  <c r="GSR4" i="17"/>
  <c r="GSQ4" i="17"/>
  <c r="GSP4" i="17"/>
  <c r="GSO4" i="17"/>
  <c r="GSN4" i="17"/>
  <c r="GSM4" i="17"/>
  <c r="GSL4" i="17"/>
  <c r="GSK4" i="17"/>
  <c r="GSJ4" i="17"/>
  <c r="GSI4" i="17"/>
  <c r="GSH4" i="17"/>
  <c r="GSG4" i="17"/>
  <c r="GSF4" i="17"/>
  <c r="GSE4" i="17"/>
  <c r="GSD4" i="17"/>
  <c r="GSC4" i="17"/>
  <c r="GSB4" i="17"/>
  <c r="GSA4" i="17"/>
  <c r="GRZ4" i="17"/>
  <c r="GRY4" i="17"/>
  <c r="GRX4" i="17"/>
  <c r="GRW4" i="17"/>
  <c r="GRV4" i="17"/>
  <c r="GRU4" i="17"/>
  <c r="GRT4" i="17"/>
  <c r="GRS4" i="17"/>
  <c r="GRR4" i="17"/>
  <c r="GRQ4" i="17"/>
  <c r="GRP4" i="17"/>
  <c r="GRO4" i="17"/>
  <c r="GRN4" i="17"/>
  <c r="GRM4" i="17"/>
  <c r="GRL4" i="17"/>
  <c r="GRK4" i="17"/>
  <c r="GRJ4" i="17"/>
  <c r="GRI4" i="17"/>
  <c r="GRH4" i="17"/>
  <c r="GRG4" i="17"/>
  <c r="GRF4" i="17"/>
  <c r="GRE4" i="17"/>
  <c r="GRD4" i="17"/>
  <c r="GRC4" i="17"/>
  <c r="GRB4" i="17"/>
  <c r="GRA4" i="17"/>
  <c r="GQZ4" i="17"/>
  <c r="GQY4" i="17"/>
  <c r="GQX4" i="17"/>
  <c r="GQW4" i="17"/>
  <c r="GQV4" i="17"/>
  <c r="GQU4" i="17"/>
  <c r="GQT4" i="17"/>
  <c r="GQS4" i="17"/>
  <c r="GQR4" i="17"/>
  <c r="GQQ4" i="17"/>
  <c r="GQP4" i="17"/>
  <c r="GQO4" i="17"/>
  <c r="GQN4" i="17"/>
  <c r="GQM4" i="17"/>
  <c r="GQL4" i="17"/>
  <c r="GQK4" i="17"/>
  <c r="GQJ4" i="17"/>
  <c r="GQI4" i="17"/>
  <c r="GQH4" i="17"/>
  <c r="GQG4" i="17"/>
  <c r="GQF4" i="17"/>
  <c r="GQE4" i="17"/>
  <c r="GQD4" i="17"/>
  <c r="GQC4" i="17"/>
  <c r="GQB4" i="17"/>
  <c r="GQA4" i="17"/>
  <c r="GPZ4" i="17"/>
  <c r="GPY4" i="17"/>
  <c r="GPX4" i="17"/>
  <c r="GPW4" i="17"/>
  <c r="GPV4" i="17"/>
  <c r="GPU4" i="17"/>
  <c r="GPT4" i="17"/>
  <c r="GPS4" i="17"/>
  <c r="GPR4" i="17"/>
  <c r="GPQ4" i="17"/>
  <c r="GPP4" i="17"/>
  <c r="GPO4" i="17"/>
  <c r="GPN4" i="17"/>
  <c r="GPM4" i="17"/>
  <c r="GPL4" i="17"/>
  <c r="GPK4" i="17"/>
  <c r="GPJ4" i="17"/>
  <c r="GPI4" i="17"/>
  <c r="GPH4" i="17"/>
  <c r="GPG4" i="17"/>
  <c r="GPF4" i="17"/>
  <c r="GPE4" i="17"/>
  <c r="GPD4" i="17"/>
  <c r="GPC4" i="17"/>
  <c r="GPB4" i="17"/>
  <c r="GPA4" i="17"/>
  <c r="GOZ4" i="17"/>
  <c r="GOY4" i="17"/>
  <c r="GOX4" i="17"/>
  <c r="GOW4" i="17"/>
  <c r="GOV4" i="17"/>
  <c r="GOU4" i="17"/>
  <c r="GOT4" i="17"/>
  <c r="GOS4" i="17"/>
  <c r="GOR4" i="17"/>
  <c r="GOQ4" i="17"/>
  <c r="GOP4" i="17"/>
  <c r="GOO4" i="17"/>
  <c r="GON4" i="17"/>
  <c r="GOM4" i="17"/>
  <c r="GOL4" i="17"/>
  <c r="GOK4" i="17"/>
  <c r="GOJ4" i="17"/>
  <c r="GOI4" i="17"/>
  <c r="GOH4" i="17"/>
  <c r="GOG4" i="17"/>
  <c r="GOF4" i="17"/>
  <c r="GOE4" i="17"/>
  <c r="GOD4" i="17"/>
  <c r="GOC4" i="17"/>
  <c r="GOB4" i="17"/>
  <c r="GOA4" i="17"/>
  <c r="GNZ4" i="17"/>
  <c r="GNY4" i="17"/>
  <c r="GNX4" i="17"/>
  <c r="GNW4" i="17"/>
  <c r="GNV4" i="17"/>
  <c r="GNU4" i="17"/>
  <c r="GNT4" i="17"/>
  <c r="GNS4" i="17"/>
  <c r="GNR4" i="17"/>
  <c r="GNQ4" i="17"/>
  <c r="GNP4" i="17"/>
  <c r="GNO4" i="17"/>
  <c r="GNN4" i="17"/>
  <c r="GNM4" i="17"/>
  <c r="GNL4" i="17"/>
  <c r="GNK4" i="17"/>
  <c r="GNJ4" i="17"/>
  <c r="GNI4" i="17"/>
  <c r="GNH4" i="17"/>
  <c r="GNG4" i="17"/>
  <c r="GNF4" i="17"/>
  <c r="GNE4" i="17"/>
  <c r="GND4" i="17"/>
  <c r="GNC4" i="17"/>
  <c r="GNB4" i="17"/>
  <c r="GNA4" i="17"/>
  <c r="GMZ4" i="17"/>
  <c r="GMY4" i="17"/>
  <c r="GMX4" i="17"/>
  <c r="GMW4" i="17"/>
  <c r="GMV4" i="17"/>
  <c r="GMU4" i="17"/>
  <c r="GMT4" i="17"/>
  <c r="GMS4" i="17"/>
  <c r="GMR4" i="17"/>
  <c r="GMQ4" i="17"/>
  <c r="GMP4" i="17"/>
  <c r="GMO4" i="17"/>
  <c r="GMN4" i="17"/>
  <c r="GMM4" i="17"/>
  <c r="GML4" i="17"/>
  <c r="GMK4" i="17"/>
  <c r="GMJ4" i="17"/>
  <c r="GMI4" i="17"/>
  <c r="GMH4" i="17"/>
  <c r="GMG4" i="17"/>
  <c r="GMF4" i="17"/>
  <c r="GME4" i="17"/>
  <c r="GMD4" i="17"/>
  <c r="GMC4" i="17"/>
  <c r="GMB4" i="17"/>
  <c r="GMA4" i="17"/>
  <c r="GLZ4" i="17"/>
  <c r="GLY4" i="17"/>
  <c r="GLX4" i="17"/>
  <c r="GLW4" i="17"/>
  <c r="GLV4" i="17"/>
  <c r="GLU4" i="17"/>
  <c r="GLT4" i="17"/>
  <c r="GLS4" i="17"/>
  <c r="GLR4" i="17"/>
  <c r="GLQ4" i="17"/>
  <c r="GLP4" i="17"/>
  <c r="GLO4" i="17"/>
  <c r="GLN4" i="17"/>
  <c r="GLM4" i="17"/>
  <c r="GLL4" i="17"/>
  <c r="GLK4" i="17"/>
  <c r="GLJ4" i="17"/>
  <c r="GLI4" i="17"/>
  <c r="GLH4" i="17"/>
  <c r="GLG4" i="17"/>
  <c r="GLF4" i="17"/>
  <c r="GLE4" i="17"/>
  <c r="GLD4" i="17"/>
  <c r="GLC4" i="17"/>
  <c r="GLB4" i="17"/>
  <c r="GLA4" i="17"/>
  <c r="GKZ4" i="17"/>
  <c r="GKY4" i="17"/>
  <c r="GKX4" i="17"/>
  <c r="GKW4" i="17"/>
  <c r="GKV4" i="17"/>
  <c r="GKU4" i="17"/>
  <c r="GKT4" i="17"/>
  <c r="GKS4" i="17"/>
  <c r="GKR4" i="17"/>
  <c r="GKQ4" i="17"/>
  <c r="GKP4" i="17"/>
  <c r="GKO4" i="17"/>
  <c r="GKN4" i="17"/>
  <c r="GKM4" i="17"/>
  <c r="GKL4" i="17"/>
  <c r="GKK4" i="17"/>
  <c r="GKJ4" i="17"/>
  <c r="GKI4" i="17"/>
  <c r="GKH4" i="17"/>
  <c r="GKG4" i="17"/>
  <c r="GKF4" i="17"/>
  <c r="GKE4" i="17"/>
  <c r="GKD4" i="17"/>
  <c r="GKC4" i="17"/>
  <c r="GKB4" i="17"/>
  <c r="GKA4" i="17"/>
  <c r="GJZ4" i="17"/>
  <c r="GJY4" i="17"/>
  <c r="GJX4" i="17"/>
  <c r="GJW4" i="17"/>
  <c r="GJV4" i="17"/>
  <c r="GJU4" i="17"/>
  <c r="GJT4" i="17"/>
  <c r="GJS4" i="17"/>
  <c r="GJR4" i="17"/>
  <c r="GJQ4" i="17"/>
  <c r="GJP4" i="17"/>
  <c r="GJO4" i="17"/>
  <c r="GJN4" i="17"/>
  <c r="GJM4" i="17"/>
  <c r="GJL4" i="17"/>
  <c r="GJK4" i="17"/>
  <c r="GJJ4" i="17"/>
  <c r="GJI4" i="17"/>
  <c r="GJH4" i="17"/>
  <c r="GJG4" i="17"/>
  <c r="GJF4" i="17"/>
  <c r="GJE4" i="17"/>
  <c r="GJD4" i="17"/>
  <c r="GJC4" i="17"/>
  <c r="GJB4" i="17"/>
  <c r="GJA4" i="17"/>
  <c r="GIZ4" i="17"/>
  <c r="GIY4" i="17"/>
  <c r="GIX4" i="17"/>
  <c r="GIW4" i="17"/>
  <c r="GIV4" i="17"/>
  <c r="GIU4" i="17"/>
  <c r="GIT4" i="17"/>
  <c r="GIS4" i="17"/>
  <c r="GIR4" i="17"/>
  <c r="GIQ4" i="17"/>
  <c r="GIP4" i="17"/>
  <c r="GIO4" i="17"/>
  <c r="GIN4" i="17"/>
  <c r="GIM4" i="17"/>
  <c r="GIL4" i="17"/>
  <c r="GIK4" i="17"/>
  <c r="GIJ4" i="17"/>
  <c r="GII4" i="17"/>
  <c r="GIH4" i="17"/>
  <c r="GIG4" i="17"/>
  <c r="GIF4" i="17"/>
  <c r="GIE4" i="17"/>
  <c r="GID4" i="17"/>
  <c r="GIC4" i="17"/>
  <c r="GIB4" i="17"/>
  <c r="GIA4" i="17"/>
  <c r="GHZ4" i="17"/>
  <c r="GHY4" i="17"/>
  <c r="GHX4" i="17"/>
  <c r="GHW4" i="17"/>
  <c r="GHV4" i="17"/>
  <c r="GHU4" i="17"/>
  <c r="GHT4" i="17"/>
  <c r="GHS4" i="17"/>
  <c r="GHR4" i="17"/>
  <c r="GHQ4" i="17"/>
  <c r="GHP4" i="17"/>
  <c r="GHO4" i="17"/>
  <c r="GHN4" i="17"/>
  <c r="GHM4" i="17"/>
  <c r="GHL4" i="17"/>
  <c r="GHK4" i="17"/>
  <c r="GHJ4" i="17"/>
  <c r="GHI4" i="17"/>
  <c r="GHH4" i="17"/>
  <c r="GHG4" i="17"/>
  <c r="GHF4" i="17"/>
  <c r="GHE4" i="17"/>
  <c r="GHD4" i="17"/>
  <c r="GHC4" i="17"/>
  <c r="GHB4" i="17"/>
  <c r="GHA4" i="17"/>
  <c r="GGZ4" i="17"/>
  <c r="GGY4" i="17"/>
  <c r="GGX4" i="17"/>
  <c r="GGW4" i="17"/>
  <c r="GGV4" i="17"/>
  <c r="GGU4" i="17"/>
  <c r="GGT4" i="17"/>
  <c r="GGS4" i="17"/>
  <c r="GGR4" i="17"/>
  <c r="GGQ4" i="17"/>
  <c r="GGP4" i="17"/>
  <c r="GGO4" i="17"/>
  <c r="GGN4" i="17"/>
  <c r="GGM4" i="17"/>
  <c r="GGL4" i="17"/>
  <c r="GGK4" i="17"/>
  <c r="GGJ4" i="17"/>
  <c r="GGI4" i="17"/>
  <c r="GGH4" i="17"/>
  <c r="GGG4" i="17"/>
  <c r="GGF4" i="17"/>
  <c r="GGE4" i="17"/>
  <c r="GGD4" i="17"/>
  <c r="GGC4" i="17"/>
  <c r="GGB4" i="17"/>
  <c r="GGA4" i="17"/>
  <c r="GFZ4" i="17"/>
  <c r="GFY4" i="17"/>
  <c r="GFX4" i="17"/>
  <c r="GFW4" i="17"/>
  <c r="GFV4" i="17"/>
  <c r="GFU4" i="17"/>
  <c r="GFT4" i="17"/>
  <c r="GFS4" i="17"/>
  <c r="GFR4" i="17"/>
  <c r="GFQ4" i="17"/>
  <c r="GFP4" i="17"/>
  <c r="GFO4" i="17"/>
  <c r="GFN4" i="17"/>
  <c r="GFM4" i="17"/>
  <c r="GFL4" i="17"/>
  <c r="GFK4" i="17"/>
  <c r="GFJ4" i="17"/>
  <c r="GFI4" i="17"/>
  <c r="GFH4" i="17"/>
  <c r="GFG4" i="17"/>
  <c r="GFF4" i="17"/>
  <c r="GFE4" i="17"/>
  <c r="GFD4" i="17"/>
  <c r="GFC4" i="17"/>
  <c r="GFB4" i="17"/>
  <c r="GFA4" i="17"/>
  <c r="GEZ4" i="17"/>
  <c r="GEY4" i="17"/>
  <c r="GEX4" i="17"/>
  <c r="GEW4" i="17"/>
  <c r="GEV4" i="17"/>
  <c r="GEU4" i="17"/>
  <c r="GET4" i="17"/>
  <c r="GES4" i="17"/>
  <c r="GER4" i="17"/>
  <c r="GEQ4" i="17"/>
  <c r="GEP4" i="17"/>
  <c r="GEO4" i="17"/>
  <c r="GEN4" i="17"/>
  <c r="GEM4" i="17"/>
  <c r="GEL4" i="17"/>
  <c r="GEK4" i="17"/>
  <c r="GEJ4" i="17"/>
  <c r="GEI4" i="17"/>
  <c r="GEH4" i="17"/>
  <c r="GEG4" i="17"/>
  <c r="GEF4" i="17"/>
  <c r="GEE4" i="17"/>
  <c r="GED4" i="17"/>
  <c r="GEC4" i="17"/>
  <c r="GEB4" i="17"/>
  <c r="GEA4" i="17"/>
  <c r="GDZ4" i="17"/>
  <c r="GDY4" i="17"/>
  <c r="GDX4" i="17"/>
  <c r="GDW4" i="17"/>
  <c r="GDV4" i="17"/>
  <c r="GDU4" i="17"/>
  <c r="GDT4" i="17"/>
  <c r="GDS4" i="17"/>
  <c r="GDR4" i="17"/>
  <c r="GDQ4" i="17"/>
  <c r="GDP4" i="17"/>
  <c r="GDO4" i="17"/>
  <c r="GDN4" i="17"/>
  <c r="GDM4" i="17"/>
  <c r="GDL4" i="17"/>
  <c r="GDK4" i="17"/>
  <c r="GDJ4" i="17"/>
  <c r="GDI4" i="17"/>
  <c r="GDH4" i="17"/>
  <c r="GDG4" i="17"/>
  <c r="GDF4" i="17"/>
  <c r="GDE4" i="17"/>
  <c r="GDD4" i="17"/>
  <c r="GDC4" i="17"/>
  <c r="GDB4" i="17"/>
  <c r="GDA4" i="17"/>
  <c r="GCZ4" i="17"/>
  <c r="GCY4" i="17"/>
  <c r="GCX4" i="17"/>
  <c r="GCW4" i="17"/>
  <c r="GCV4" i="17"/>
  <c r="GCU4" i="17"/>
  <c r="GCT4" i="17"/>
  <c r="GCS4" i="17"/>
  <c r="GCR4" i="17"/>
  <c r="GCQ4" i="17"/>
  <c r="GCP4" i="17"/>
  <c r="GCO4" i="17"/>
  <c r="GCN4" i="17"/>
  <c r="GCM4" i="17"/>
  <c r="GCL4" i="17"/>
  <c r="GCK4" i="17"/>
  <c r="GCJ4" i="17"/>
  <c r="GCI4" i="17"/>
  <c r="GCH4" i="17"/>
  <c r="GCG4" i="17"/>
  <c r="GCF4" i="17"/>
  <c r="GCE4" i="17"/>
  <c r="GCD4" i="17"/>
  <c r="GCC4" i="17"/>
  <c r="GCB4" i="17"/>
  <c r="GCA4" i="17"/>
  <c r="GBZ4" i="17"/>
  <c r="GBY4" i="17"/>
  <c r="GBX4" i="17"/>
  <c r="GBW4" i="17"/>
  <c r="GBV4" i="17"/>
  <c r="GBU4" i="17"/>
  <c r="GBT4" i="17"/>
  <c r="GBS4" i="17"/>
  <c r="GBR4" i="17"/>
  <c r="GBQ4" i="17"/>
  <c r="GBP4" i="17"/>
  <c r="GBO4" i="17"/>
  <c r="GBN4" i="17"/>
  <c r="GBM4" i="17"/>
  <c r="GBL4" i="17"/>
  <c r="GBK4" i="17"/>
  <c r="GBJ4" i="17"/>
  <c r="GBI4" i="17"/>
  <c r="GBH4" i="17"/>
  <c r="GBG4" i="17"/>
  <c r="GBF4" i="17"/>
  <c r="GBE4" i="17"/>
  <c r="GBD4" i="17"/>
  <c r="GBC4" i="17"/>
  <c r="GBB4" i="17"/>
  <c r="GBA4" i="17"/>
  <c r="GAZ4" i="17"/>
  <c r="GAY4" i="17"/>
  <c r="GAX4" i="17"/>
  <c r="GAW4" i="17"/>
  <c r="GAV4" i="17"/>
  <c r="GAU4" i="17"/>
  <c r="GAT4" i="17"/>
  <c r="GAS4" i="17"/>
  <c r="GAR4" i="17"/>
  <c r="GAQ4" i="17"/>
  <c r="GAP4" i="17"/>
  <c r="GAO4" i="17"/>
  <c r="GAN4" i="17"/>
  <c r="GAM4" i="17"/>
  <c r="GAL4" i="17"/>
  <c r="GAK4" i="17"/>
  <c r="GAJ4" i="17"/>
  <c r="GAI4" i="17"/>
  <c r="GAH4" i="17"/>
  <c r="GAG4" i="17"/>
  <c r="GAF4" i="17"/>
  <c r="GAE4" i="17"/>
  <c r="GAD4" i="17"/>
  <c r="GAC4" i="17"/>
  <c r="GAB4" i="17"/>
  <c r="GAA4" i="17"/>
  <c r="FZZ4" i="17"/>
  <c r="FZY4" i="17"/>
  <c r="FZX4" i="17"/>
  <c r="FZW4" i="17"/>
  <c r="FZV4" i="17"/>
  <c r="FZU4" i="17"/>
  <c r="FZT4" i="17"/>
  <c r="FZS4" i="17"/>
  <c r="FZR4" i="17"/>
  <c r="FZQ4" i="17"/>
  <c r="FZP4" i="17"/>
  <c r="FZO4" i="17"/>
  <c r="FZN4" i="17"/>
  <c r="FZM4" i="17"/>
  <c r="FZL4" i="17"/>
  <c r="FZK4" i="17"/>
  <c r="FZJ4" i="17"/>
  <c r="FZI4" i="17"/>
  <c r="FZH4" i="17"/>
  <c r="FZG4" i="17"/>
  <c r="FZF4" i="17"/>
  <c r="FZE4" i="17"/>
  <c r="FZD4" i="17"/>
  <c r="FZC4" i="17"/>
  <c r="FZB4" i="17"/>
  <c r="FZA4" i="17"/>
  <c r="FYZ4" i="17"/>
  <c r="FYY4" i="17"/>
  <c r="FYX4" i="17"/>
  <c r="FYW4" i="17"/>
  <c r="FYV4" i="17"/>
  <c r="FYU4" i="17"/>
  <c r="FYT4" i="17"/>
  <c r="FYS4" i="17"/>
  <c r="FYR4" i="17"/>
  <c r="FYQ4" i="17"/>
  <c r="FYP4" i="17"/>
  <c r="FYO4" i="17"/>
  <c r="FYN4" i="17"/>
  <c r="FYM4" i="17"/>
  <c r="FYL4" i="17"/>
  <c r="FYK4" i="17"/>
  <c r="FYJ4" i="17"/>
  <c r="FYI4" i="17"/>
  <c r="FYH4" i="17"/>
  <c r="FYG4" i="17"/>
  <c r="FYF4" i="17"/>
  <c r="FYE4" i="17"/>
  <c r="FYD4" i="17"/>
  <c r="FYC4" i="17"/>
  <c r="FYB4" i="17"/>
  <c r="FYA4" i="17"/>
  <c r="FXZ4" i="17"/>
  <c r="FXY4" i="17"/>
  <c r="FXX4" i="17"/>
  <c r="FXW4" i="17"/>
  <c r="FXV4" i="17"/>
  <c r="FXU4" i="17"/>
  <c r="FXT4" i="17"/>
  <c r="FXS4" i="17"/>
  <c r="FXR4" i="17"/>
  <c r="FXQ4" i="17"/>
  <c r="FXP4" i="17"/>
  <c r="FXO4" i="17"/>
  <c r="FXN4" i="17"/>
  <c r="FXM4" i="17"/>
  <c r="FXL4" i="17"/>
  <c r="FXK4" i="17"/>
  <c r="FXJ4" i="17"/>
  <c r="FXI4" i="17"/>
  <c r="FXH4" i="17"/>
  <c r="FXG4" i="17"/>
  <c r="FXF4" i="17"/>
  <c r="FXE4" i="17"/>
  <c r="FXD4" i="17"/>
  <c r="FXC4" i="17"/>
  <c r="FXB4" i="17"/>
  <c r="FXA4" i="17"/>
  <c r="FWZ4" i="17"/>
  <c r="FWY4" i="17"/>
  <c r="FWX4" i="17"/>
  <c r="FWW4" i="17"/>
  <c r="FWV4" i="17"/>
  <c r="FWU4" i="17"/>
  <c r="FWT4" i="17"/>
  <c r="FWS4" i="17"/>
  <c r="FWR4" i="17"/>
  <c r="FWQ4" i="17"/>
  <c r="FWP4" i="17"/>
  <c r="FWO4" i="17"/>
  <c r="FWN4" i="17"/>
  <c r="FWM4" i="17"/>
  <c r="FWL4" i="17"/>
  <c r="FWK4" i="17"/>
  <c r="FWJ4" i="17"/>
  <c r="FWI4" i="17"/>
  <c r="FWH4" i="17"/>
  <c r="FWG4" i="17"/>
  <c r="FWF4" i="17"/>
  <c r="FWE4" i="17"/>
  <c r="FWD4" i="17"/>
  <c r="FWC4" i="17"/>
  <c r="FWB4" i="17"/>
  <c r="FWA4" i="17"/>
  <c r="FVZ4" i="17"/>
  <c r="FVY4" i="17"/>
  <c r="FVX4" i="17"/>
  <c r="FVW4" i="17"/>
  <c r="FVV4" i="17"/>
  <c r="FVU4" i="17"/>
  <c r="FVT4" i="17"/>
  <c r="FVS4" i="17"/>
  <c r="FVR4" i="17"/>
  <c r="FVQ4" i="17"/>
  <c r="FVP4" i="17"/>
  <c r="FVO4" i="17"/>
  <c r="FVN4" i="17"/>
  <c r="FVM4" i="17"/>
  <c r="FVL4" i="17"/>
  <c r="FVK4" i="17"/>
  <c r="FVJ4" i="17"/>
  <c r="FVI4" i="17"/>
  <c r="FVH4" i="17"/>
  <c r="FVG4" i="17"/>
  <c r="FVF4" i="17"/>
  <c r="FVE4" i="17"/>
  <c r="FVD4" i="17"/>
  <c r="FVC4" i="17"/>
  <c r="FVB4" i="17"/>
  <c r="FVA4" i="17"/>
  <c r="FUZ4" i="17"/>
  <c r="FUY4" i="17"/>
  <c r="FUX4" i="17"/>
  <c r="FUW4" i="17"/>
  <c r="FUV4" i="17"/>
  <c r="FUU4" i="17"/>
  <c r="FUT4" i="17"/>
  <c r="FUS4" i="17"/>
  <c r="FUR4" i="17"/>
  <c r="FUQ4" i="17"/>
  <c r="FUP4" i="17"/>
  <c r="FUO4" i="17"/>
  <c r="FUN4" i="17"/>
  <c r="FUM4" i="17"/>
  <c r="FUL4" i="17"/>
  <c r="FUK4" i="17"/>
  <c r="FUJ4" i="17"/>
  <c r="FUI4" i="17"/>
  <c r="FUH4" i="17"/>
  <c r="FUG4" i="17"/>
  <c r="FUF4" i="17"/>
  <c r="FUE4" i="17"/>
  <c r="FUD4" i="17"/>
  <c r="FUC4" i="17"/>
  <c r="FUB4" i="17"/>
  <c r="FUA4" i="17"/>
  <c r="FTZ4" i="17"/>
  <c r="FTY4" i="17"/>
  <c r="FTX4" i="17"/>
  <c r="FTW4" i="17"/>
  <c r="FTV4" i="17"/>
  <c r="FTU4" i="17"/>
  <c r="FTT4" i="17"/>
  <c r="FTS4" i="17"/>
  <c r="FTR4" i="17"/>
  <c r="FTQ4" i="17"/>
  <c r="FTP4" i="17"/>
  <c r="FTO4" i="17"/>
  <c r="FTN4" i="17"/>
  <c r="FTM4" i="17"/>
  <c r="FTL4" i="17"/>
  <c r="FTK4" i="17"/>
  <c r="FTJ4" i="17"/>
  <c r="FTI4" i="17"/>
  <c r="FTH4" i="17"/>
  <c r="FTG4" i="17"/>
  <c r="FTF4" i="17"/>
  <c r="FTE4" i="17"/>
  <c r="FTD4" i="17"/>
  <c r="FTC4" i="17"/>
  <c r="FTB4" i="17"/>
  <c r="FTA4" i="17"/>
  <c r="FSZ4" i="17"/>
  <c r="FSY4" i="17"/>
  <c r="FSX4" i="17"/>
  <c r="FSW4" i="17"/>
  <c r="FSV4" i="17"/>
  <c r="FSU4" i="17"/>
  <c r="FST4" i="17"/>
  <c r="FSS4" i="17"/>
  <c r="FSR4" i="17"/>
  <c r="FSQ4" i="17"/>
  <c r="FSP4" i="17"/>
  <c r="FSO4" i="17"/>
  <c r="FSN4" i="17"/>
  <c r="FSM4" i="17"/>
  <c r="FSL4" i="17"/>
  <c r="FSK4" i="17"/>
  <c r="FSJ4" i="17"/>
  <c r="FSI4" i="17"/>
  <c r="FSH4" i="17"/>
  <c r="FSG4" i="17"/>
  <c r="FSF4" i="17"/>
  <c r="FSE4" i="17"/>
  <c r="FSD4" i="17"/>
  <c r="FSC4" i="17"/>
  <c r="FSB4" i="17"/>
  <c r="FSA4" i="17"/>
  <c r="FRZ4" i="17"/>
  <c r="FRY4" i="17"/>
  <c r="FRX4" i="17"/>
  <c r="FRW4" i="17"/>
  <c r="FRV4" i="17"/>
  <c r="FRU4" i="17"/>
  <c r="FRT4" i="17"/>
  <c r="FRS4" i="17"/>
  <c r="FRR4" i="17"/>
  <c r="FRQ4" i="17"/>
  <c r="FRP4" i="17"/>
  <c r="FRO4" i="17"/>
  <c r="FRN4" i="17"/>
  <c r="FRM4" i="17"/>
  <c r="FRL4" i="17"/>
  <c r="FRK4" i="17"/>
  <c r="FRJ4" i="17"/>
  <c r="FRI4" i="17"/>
  <c r="FRH4" i="17"/>
  <c r="FRG4" i="17"/>
  <c r="FRF4" i="17"/>
  <c r="FRE4" i="17"/>
  <c r="FRD4" i="17"/>
  <c r="FRC4" i="17"/>
  <c r="FRB4" i="17"/>
  <c r="FRA4" i="17"/>
  <c r="FQZ4" i="17"/>
  <c r="FQY4" i="17"/>
  <c r="FQX4" i="17"/>
  <c r="FQW4" i="17"/>
  <c r="FQV4" i="17"/>
  <c r="FQU4" i="17"/>
  <c r="FQT4" i="17"/>
  <c r="FQS4" i="17"/>
  <c r="FQR4" i="17"/>
  <c r="FQQ4" i="17"/>
  <c r="FQP4" i="17"/>
  <c r="FQO4" i="17"/>
  <c r="FQN4" i="17"/>
  <c r="FQM4" i="17"/>
  <c r="FQL4" i="17"/>
  <c r="FQK4" i="17"/>
  <c r="FQJ4" i="17"/>
  <c r="FQI4" i="17"/>
  <c r="FQH4" i="17"/>
  <c r="FQG4" i="17"/>
  <c r="FQF4" i="17"/>
  <c r="FQE4" i="17"/>
  <c r="FQD4" i="17"/>
  <c r="FQC4" i="17"/>
  <c r="FQB4" i="17"/>
  <c r="FQA4" i="17"/>
  <c r="FPZ4" i="17"/>
  <c r="FPY4" i="17"/>
  <c r="FPX4" i="17"/>
  <c r="FPW4" i="17"/>
  <c r="FPV4" i="17"/>
  <c r="FPU4" i="17"/>
  <c r="FPT4" i="17"/>
  <c r="FPS4" i="17"/>
  <c r="FPR4" i="17"/>
  <c r="FPQ4" i="17"/>
  <c r="FPP4" i="17"/>
  <c r="FPO4" i="17"/>
  <c r="FPN4" i="17"/>
  <c r="FPM4" i="17"/>
  <c r="FPL4" i="17"/>
  <c r="FPK4" i="17"/>
  <c r="FPJ4" i="17"/>
  <c r="FPI4" i="17"/>
  <c r="FPH4" i="17"/>
  <c r="FPG4" i="17"/>
  <c r="FPF4" i="17"/>
  <c r="FPE4" i="17"/>
  <c r="FPD4" i="17"/>
  <c r="FPC4" i="17"/>
  <c r="FPB4" i="17"/>
  <c r="FPA4" i="17"/>
  <c r="FOZ4" i="17"/>
  <c r="FOY4" i="17"/>
  <c r="FOX4" i="17"/>
  <c r="FOW4" i="17"/>
  <c r="FOV4" i="17"/>
  <c r="FOU4" i="17"/>
  <c r="FOT4" i="17"/>
  <c r="FOS4" i="17"/>
  <c r="FOR4" i="17"/>
  <c r="FOQ4" i="17"/>
  <c r="FOP4" i="17"/>
  <c r="FOO4" i="17"/>
  <c r="FON4" i="17"/>
  <c r="FOM4" i="17"/>
  <c r="FOL4" i="17"/>
  <c r="FOK4" i="17"/>
  <c r="FOJ4" i="17"/>
  <c r="FOI4" i="17"/>
  <c r="FOH4" i="17"/>
  <c r="FOG4" i="17"/>
  <c r="FOF4" i="17"/>
  <c r="FOE4" i="17"/>
  <c r="FOD4" i="17"/>
  <c r="FOC4" i="17"/>
  <c r="FOB4" i="17"/>
  <c r="FOA4" i="17"/>
  <c r="FNZ4" i="17"/>
  <c r="FNY4" i="17"/>
  <c r="FNX4" i="17"/>
  <c r="FNW4" i="17"/>
  <c r="FNV4" i="17"/>
  <c r="FNU4" i="17"/>
  <c r="FNT4" i="17"/>
  <c r="FNS4" i="17"/>
  <c r="FNR4" i="17"/>
  <c r="FNQ4" i="17"/>
  <c r="FNP4" i="17"/>
  <c r="FNO4" i="17"/>
  <c r="FNN4" i="17"/>
  <c r="FNM4" i="17"/>
  <c r="FNL4" i="17"/>
  <c r="FNK4" i="17"/>
  <c r="FNJ4" i="17"/>
  <c r="FNI4" i="17"/>
  <c r="FNH4" i="17"/>
  <c r="FNG4" i="17"/>
  <c r="FNF4" i="17"/>
  <c r="FNE4" i="17"/>
  <c r="FND4" i="17"/>
  <c r="FNC4" i="17"/>
  <c r="FNB4" i="17"/>
  <c r="FNA4" i="17"/>
  <c r="FMZ4" i="17"/>
  <c r="FMY4" i="17"/>
  <c r="FMX4" i="17"/>
  <c r="FMW4" i="17"/>
  <c r="FMV4" i="17"/>
  <c r="FMU4" i="17"/>
  <c r="FMT4" i="17"/>
  <c r="FMS4" i="17"/>
  <c r="FMR4" i="17"/>
  <c r="FMQ4" i="17"/>
  <c r="FMP4" i="17"/>
  <c r="FMO4" i="17"/>
  <c r="FMN4" i="17"/>
  <c r="FMM4" i="17"/>
  <c r="FML4" i="17"/>
  <c r="FMK4" i="17"/>
  <c r="FMJ4" i="17"/>
  <c r="FMI4" i="17"/>
  <c r="FMH4" i="17"/>
  <c r="FMG4" i="17"/>
  <c r="FMF4" i="17"/>
  <c r="FME4" i="17"/>
  <c r="FMD4" i="17"/>
  <c r="FMC4" i="17"/>
  <c r="FMB4" i="17"/>
  <c r="FMA4" i="17"/>
  <c r="FLZ4" i="17"/>
  <c r="FLY4" i="17"/>
  <c r="FLX4" i="17"/>
  <c r="FLW4" i="17"/>
  <c r="FLV4" i="17"/>
  <c r="FLU4" i="17"/>
  <c r="FLT4" i="17"/>
  <c r="FLS4" i="17"/>
  <c r="FLR4" i="17"/>
  <c r="FLQ4" i="17"/>
  <c r="FLP4" i="17"/>
  <c r="FLO4" i="17"/>
  <c r="FLN4" i="17"/>
  <c r="FLM4" i="17"/>
  <c r="FLL4" i="17"/>
  <c r="FLK4" i="17"/>
  <c r="FLJ4" i="17"/>
  <c r="FLI4" i="17"/>
  <c r="FLH4" i="17"/>
  <c r="FLG4" i="17"/>
  <c r="FLF4" i="17"/>
  <c r="FLE4" i="17"/>
  <c r="FLD4" i="17"/>
  <c r="FLC4" i="17"/>
  <c r="FLB4" i="17"/>
  <c r="FLA4" i="17"/>
  <c r="FKZ4" i="17"/>
  <c r="FKY4" i="17"/>
  <c r="FKX4" i="17"/>
  <c r="FKW4" i="17"/>
  <c r="FKV4" i="17"/>
  <c r="FKU4" i="17"/>
  <c r="FKT4" i="17"/>
  <c r="FKS4" i="17"/>
  <c r="FKR4" i="17"/>
  <c r="FKQ4" i="17"/>
  <c r="FKP4" i="17"/>
  <c r="FKO4" i="17"/>
  <c r="FKN4" i="17"/>
  <c r="FKM4" i="17"/>
  <c r="FKL4" i="17"/>
  <c r="FKK4" i="17"/>
  <c r="FKJ4" i="17"/>
  <c r="FKI4" i="17"/>
  <c r="FKH4" i="17"/>
  <c r="FKG4" i="17"/>
  <c r="FKF4" i="17"/>
  <c r="FKE4" i="17"/>
  <c r="FKD4" i="17"/>
  <c r="FKC4" i="17"/>
  <c r="FKB4" i="17"/>
  <c r="FKA4" i="17"/>
  <c r="FJZ4" i="17"/>
  <c r="FJY4" i="17"/>
  <c r="FJX4" i="17"/>
  <c r="FJW4" i="17"/>
  <c r="FJV4" i="17"/>
  <c r="FJU4" i="17"/>
  <c r="FJT4" i="17"/>
  <c r="FJS4" i="17"/>
  <c r="FJR4" i="17"/>
  <c r="FJQ4" i="17"/>
  <c r="FJP4" i="17"/>
  <c r="FJO4" i="17"/>
  <c r="FJN4" i="17"/>
  <c r="FJM4" i="17"/>
  <c r="FJL4" i="17"/>
  <c r="FJK4" i="17"/>
  <c r="FJJ4" i="17"/>
  <c r="FJI4" i="17"/>
  <c r="FJH4" i="17"/>
  <c r="FJG4" i="17"/>
  <c r="FJF4" i="17"/>
  <c r="FJE4" i="17"/>
  <c r="FJD4" i="17"/>
  <c r="FJC4" i="17"/>
  <c r="FJB4" i="17"/>
  <c r="FJA4" i="17"/>
  <c r="FIZ4" i="17"/>
  <c r="FIY4" i="17"/>
  <c r="FIX4" i="17"/>
  <c r="FIW4" i="17"/>
  <c r="FIV4" i="17"/>
  <c r="FIU4" i="17"/>
  <c r="FIT4" i="17"/>
  <c r="FIS4" i="17"/>
  <c r="FIR4" i="17"/>
  <c r="FIQ4" i="17"/>
  <c r="FIP4" i="17"/>
  <c r="FIO4" i="17"/>
  <c r="FIN4" i="17"/>
  <c r="FIM4" i="17"/>
  <c r="FIL4" i="17"/>
  <c r="FIK4" i="17"/>
  <c r="FIJ4" i="17"/>
  <c r="FII4" i="17"/>
  <c r="FIH4" i="17"/>
  <c r="FIG4" i="17"/>
  <c r="FIF4" i="17"/>
  <c r="FIE4" i="17"/>
  <c r="FID4" i="17"/>
  <c r="FIC4" i="17"/>
  <c r="FIB4" i="17"/>
  <c r="FIA4" i="17"/>
  <c r="FHZ4" i="17"/>
  <c r="FHY4" i="17"/>
  <c r="FHX4" i="17"/>
  <c r="FHW4" i="17"/>
  <c r="FHV4" i="17"/>
  <c r="FHU4" i="17"/>
  <c r="FHT4" i="17"/>
  <c r="FHS4" i="17"/>
  <c r="FHR4" i="17"/>
  <c r="FHQ4" i="17"/>
  <c r="FHP4" i="17"/>
  <c r="FHO4" i="17"/>
  <c r="FHN4" i="17"/>
  <c r="FHM4" i="17"/>
  <c r="FHL4" i="17"/>
  <c r="FHK4" i="17"/>
  <c r="FHJ4" i="17"/>
  <c r="FHI4" i="17"/>
  <c r="FHH4" i="17"/>
  <c r="FHG4" i="17"/>
  <c r="FHF4" i="17"/>
  <c r="FHE4" i="17"/>
  <c r="FHD4" i="17"/>
  <c r="FHC4" i="17"/>
  <c r="FHB4" i="17"/>
  <c r="FHA4" i="17"/>
  <c r="FGZ4" i="17"/>
  <c r="FGY4" i="17"/>
  <c r="FGX4" i="17"/>
  <c r="FGW4" i="17"/>
  <c r="FGV4" i="17"/>
  <c r="FGU4" i="17"/>
  <c r="FGT4" i="17"/>
  <c r="FGS4" i="17"/>
  <c r="FGR4" i="17"/>
  <c r="FGQ4" i="17"/>
  <c r="FGP4" i="17"/>
  <c r="FGO4" i="17"/>
  <c r="FGN4" i="17"/>
  <c r="FGM4" i="17"/>
  <c r="FGL4" i="17"/>
  <c r="FGK4" i="17"/>
  <c r="FGJ4" i="17"/>
  <c r="FGI4" i="17"/>
  <c r="FGH4" i="17"/>
  <c r="FGG4" i="17"/>
  <c r="FGF4" i="17"/>
  <c r="FGE4" i="17"/>
  <c r="FGD4" i="17"/>
  <c r="FGC4" i="17"/>
  <c r="FGB4" i="17"/>
  <c r="FGA4" i="17"/>
  <c r="FFZ4" i="17"/>
  <c r="FFY4" i="17"/>
  <c r="FFX4" i="17"/>
  <c r="FFW4" i="17"/>
  <c r="FFV4" i="17"/>
  <c r="FFU4" i="17"/>
  <c r="FFT4" i="17"/>
  <c r="FFS4" i="17"/>
  <c r="FFR4" i="17"/>
  <c r="FFQ4" i="17"/>
  <c r="FFP4" i="17"/>
  <c r="FFO4" i="17"/>
  <c r="FFN4" i="17"/>
  <c r="FFM4" i="17"/>
  <c r="FFL4" i="17"/>
  <c r="FFK4" i="17"/>
  <c r="FFJ4" i="17"/>
  <c r="FFI4" i="17"/>
  <c r="FFH4" i="17"/>
  <c r="FFG4" i="17"/>
  <c r="FFF4" i="17"/>
  <c r="FFE4" i="17"/>
  <c r="FFD4" i="17"/>
  <c r="FFC4" i="17"/>
  <c r="FFB4" i="17"/>
  <c r="FFA4" i="17"/>
  <c r="FEZ4" i="17"/>
  <c r="FEY4" i="17"/>
  <c r="FEX4" i="17"/>
  <c r="FEW4" i="17"/>
  <c r="FEV4" i="17"/>
  <c r="FEU4" i="17"/>
  <c r="FET4" i="17"/>
  <c r="FES4" i="17"/>
  <c r="FER4" i="17"/>
  <c r="FEQ4" i="17"/>
  <c r="FEP4" i="17"/>
  <c r="FEO4" i="17"/>
  <c r="FEN4" i="17"/>
  <c r="FEM4" i="17"/>
  <c r="FEL4" i="17"/>
  <c r="FEK4" i="17"/>
  <c r="FEJ4" i="17"/>
  <c r="FEI4" i="17"/>
  <c r="FEH4" i="17"/>
  <c r="FEG4" i="17"/>
  <c r="FEF4" i="17"/>
  <c r="FEE4" i="17"/>
  <c r="FED4" i="17"/>
  <c r="FEC4" i="17"/>
  <c r="FEB4" i="17"/>
  <c r="FEA4" i="17"/>
  <c r="FDZ4" i="17"/>
  <c r="FDY4" i="17"/>
  <c r="FDX4" i="17"/>
  <c r="FDW4" i="17"/>
  <c r="FDV4" i="17"/>
  <c r="FDU4" i="17"/>
  <c r="FDT4" i="17"/>
  <c r="FDS4" i="17"/>
  <c r="FDR4" i="17"/>
  <c r="FDQ4" i="17"/>
  <c r="FDP4" i="17"/>
  <c r="FDO4" i="17"/>
  <c r="FDN4" i="17"/>
  <c r="FDM4" i="17"/>
  <c r="FDL4" i="17"/>
  <c r="FDK4" i="17"/>
  <c r="FDJ4" i="17"/>
  <c r="FDI4" i="17"/>
  <c r="FDH4" i="17"/>
  <c r="FDG4" i="17"/>
  <c r="FDF4" i="17"/>
  <c r="FDE4" i="17"/>
  <c r="FDD4" i="17"/>
  <c r="FDC4" i="17"/>
  <c r="FDB4" i="17"/>
  <c r="FDA4" i="17"/>
  <c r="FCZ4" i="17"/>
  <c r="FCY4" i="17"/>
  <c r="FCX4" i="17"/>
  <c r="FCW4" i="17"/>
  <c r="FCV4" i="17"/>
  <c r="FCU4" i="17"/>
  <c r="FCT4" i="17"/>
  <c r="FCS4" i="17"/>
  <c r="FCR4" i="17"/>
  <c r="FCQ4" i="17"/>
  <c r="FCP4" i="17"/>
  <c r="FCO4" i="17"/>
  <c r="FCN4" i="17"/>
  <c r="FCM4" i="17"/>
  <c r="FCL4" i="17"/>
  <c r="FCK4" i="17"/>
  <c r="FCJ4" i="17"/>
  <c r="FCI4" i="17"/>
  <c r="FCH4" i="17"/>
  <c r="FCG4" i="17"/>
  <c r="FCF4" i="17"/>
  <c r="FCE4" i="17"/>
  <c r="FCD4" i="17"/>
  <c r="FCC4" i="17"/>
  <c r="FCB4" i="17"/>
  <c r="FCA4" i="17"/>
  <c r="FBZ4" i="17"/>
  <c r="FBY4" i="17"/>
  <c r="FBX4" i="17"/>
  <c r="FBW4" i="17"/>
  <c r="FBV4" i="17"/>
  <c r="FBU4" i="17"/>
  <c r="FBT4" i="17"/>
  <c r="FBS4" i="17"/>
  <c r="FBR4" i="17"/>
  <c r="FBQ4" i="17"/>
  <c r="FBP4" i="17"/>
  <c r="FBO4" i="17"/>
  <c r="FBN4" i="17"/>
  <c r="FBM4" i="17"/>
  <c r="FBL4" i="17"/>
  <c r="FBK4" i="17"/>
  <c r="FBJ4" i="17"/>
  <c r="FBI4" i="17"/>
  <c r="FBH4" i="17"/>
  <c r="FBG4" i="17"/>
  <c r="FBF4" i="17"/>
  <c r="FBE4" i="17"/>
  <c r="FBD4" i="17"/>
  <c r="FBC4" i="17"/>
  <c r="FBB4" i="17"/>
  <c r="FBA4" i="17"/>
  <c r="FAZ4" i="17"/>
  <c r="FAY4" i="17"/>
  <c r="FAX4" i="17"/>
  <c r="FAW4" i="17"/>
  <c r="FAV4" i="17"/>
  <c r="FAU4" i="17"/>
  <c r="FAT4" i="17"/>
  <c r="FAS4" i="17"/>
  <c r="FAR4" i="17"/>
  <c r="FAQ4" i="17"/>
  <c r="FAP4" i="17"/>
  <c r="FAO4" i="17"/>
  <c r="FAN4" i="17"/>
  <c r="FAM4" i="17"/>
  <c r="FAL4" i="17"/>
  <c r="FAK4" i="17"/>
  <c r="FAJ4" i="17"/>
  <c r="FAI4" i="17"/>
  <c r="FAH4" i="17"/>
  <c r="FAG4" i="17"/>
  <c r="FAF4" i="17"/>
  <c r="FAE4" i="17"/>
  <c r="FAD4" i="17"/>
  <c r="FAC4" i="17"/>
  <c r="FAB4" i="17"/>
  <c r="FAA4" i="17"/>
  <c r="EZZ4" i="17"/>
  <c r="EZY4" i="17"/>
  <c r="EZX4" i="17"/>
  <c r="EZW4" i="17"/>
  <c r="EZV4" i="17"/>
  <c r="EZU4" i="17"/>
  <c r="EZT4" i="17"/>
  <c r="EZS4" i="17"/>
  <c r="EZR4" i="17"/>
  <c r="EZQ4" i="17"/>
  <c r="EZP4" i="17"/>
  <c r="EZO4" i="17"/>
  <c r="EZN4" i="17"/>
  <c r="EZM4" i="17"/>
  <c r="EZL4" i="17"/>
  <c r="EZK4" i="17"/>
  <c r="EZJ4" i="17"/>
  <c r="EZI4" i="17"/>
  <c r="EZH4" i="17"/>
  <c r="EZG4" i="17"/>
  <c r="EZF4" i="17"/>
  <c r="EZE4" i="17"/>
  <c r="EZD4" i="17"/>
  <c r="EZC4" i="17"/>
  <c r="EZB4" i="17"/>
  <c r="EZA4" i="17"/>
  <c r="EYZ4" i="17"/>
  <c r="EYY4" i="17"/>
  <c r="EYX4" i="17"/>
  <c r="EYW4" i="17"/>
  <c r="EYV4" i="17"/>
  <c r="EYU4" i="17"/>
  <c r="EYT4" i="17"/>
  <c r="EYS4" i="17"/>
  <c r="EYR4" i="17"/>
  <c r="EYQ4" i="17"/>
  <c r="EYP4" i="17"/>
  <c r="EYO4" i="17"/>
  <c r="EYN4" i="17"/>
  <c r="EYM4" i="17"/>
  <c r="EYL4" i="17"/>
  <c r="EYK4" i="17"/>
  <c r="EYJ4" i="17"/>
  <c r="EYI4" i="17"/>
  <c r="EYH4" i="17"/>
  <c r="EYG4" i="17"/>
  <c r="EYF4" i="17"/>
  <c r="EYE4" i="17"/>
  <c r="EYD4" i="17"/>
  <c r="EYC4" i="17"/>
  <c r="EYB4" i="17"/>
  <c r="EYA4" i="17"/>
  <c r="EXZ4" i="17"/>
  <c r="EXY4" i="17"/>
  <c r="EXX4" i="17"/>
  <c r="EXW4" i="17"/>
  <c r="EXV4" i="17"/>
  <c r="EXU4" i="17"/>
  <c r="EXT4" i="17"/>
  <c r="EXS4" i="17"/>
  <c r="EXR4" i="17"/>
  <c r="EXQ4" i="17"/>
  <c r="EXP4" i="17"/>
  <c r="EXO4" i="17"/>
  <c r="EXN4" i="17"/>
  <c r="EXM4" i="17"/>
  <c r="EXL4" i="17"/>
  <c r="EXK4" i="17"/>
  <c r="EXJ4" i="17"/>
  <c r="EXI4" i="17"/>
  <c r="EXH4" i="17"/>
  <c r="EXG4" i="17"/>
  <c r="EXF4" i="17"/>
  <c r="EXE4" i="17"/>
  <c r="EXD4" i="17"/>
  <c r="EXC4" i="17"/>
  <c r="EXB4" i="17"/>
  <c r="EXA4" i="17"/>
  <c r="EWZ4" i="17"/>
  <c r="EWY4" i="17"/>
  <c r="EWX4" i="17"/>
  <c r="EWW4" i="17"/>
  <c r="EWV4" i="17"/>
  <c r="EWU4" i="17"/>
  <c r="EWT4" i="17"/>
  <c r="EWS4" i="17"/>
  <c r="EWR4" i="17"/>
  <c r="EWQ4" i="17"/>
  <c r="EWP4" i="17"/>
  <c r="EWO4" i="17"/>
  <c r="EWN4" i="17"/>
  <c r="EWM4" i="17"/>
  <c r="EWL4" i="17"/>
  <c r="EWK4" i="17"/>
  <c r="EWJ4" i="17"/>
  <c r="EWI4" i="17"/>
  <c r="EWH4" i="17"/>
  <c r="EWG4" i="17"/>
  <c r="EWF4" i="17"/>
  <c r="EWE4" i="17"/>
  <c r="EWD4" i="17"/>
  <c r="EWC4" i="17"/>
  <c r="EWB4" i="17"/>
  <c r="EWA4" i="17"/>
  <c r="EVZ4" i="17"/>
  <c r="EVY4" i="17"/>
  <c r="EVX4" i="17"/>
  <c r="EVW4" i="17"/>
  <c r="EVV4" i="17"/>
  <c r="EVU4" i="17"/>
  <c r="EVT4" i="17"/>
  <c r="EVS4" i="17"/>
  <c r="EVR4" i="17"/>
  <c r="EVQ4" i="17"/>
  <c r="EVP4" i="17"/>
  <c r="EVO4" i="17"/>
  <c r="EVN4" i="17"/>
  <c r="EVM4" i="17"/>
  <c r="EVL4" i="17"/>
  <c r="EVK4" i="17"/>
  <c r="EVJ4" i="17"/>
  <c r="EVI4" i="17"/>
  <c r="EVH4" i="17"/>
  <c r="EVG4" i="17"/>
  <c r="EVF4" i="17"/>
  <c r="EVE4" i="17"/>
  <c r="EVD4" i="17"/>
  <c r="EVC4" i="17"/>
  <c r="EVB4" i="17"/>
  <c r="EVA4" i="17"/>
  <c r="EUZ4" i="17"/>
  <c r="EUY4" i="17"/>
  <c r="EUX4" i="17"/>
  <c r="EUW4" i="17"/>
  <c r="EUV4" i="17"/>
  <c r="EUU4" i="17"/>
  <c r="EUT4" i="17"/>
  <c r="EUS4" i="17"/>
  <c r="EUR4" i="17"/>
  <c r="EUQ4" i="17"/>
  <c r="EUP4" i="17"/>
  <c r="EUO4" i="17"/>
  <c r="EUN4" i="17"/>
  <c r="EUM4" i="17"/>
  <c r="EUL4" i="17"/>
  <c r="EUK4" i="17"/>
  <c r="EUJ4" i="17"/>
  <c r="EUI4" i="17"/>
  <c r="EUH4" i="17"/>
  <c r="EUG4" i="17"/>
  <c r="EUF4" i="17"/>
  <c r="EUE4" i="17"/>
  <c r="EUD4" i="17"/>
  <c r="EUC4" i="17"/>
  <c r="EUB4" i="17"/>
  <c r="EUA4" i="17"/>
  <c r="ETZ4" i="17"/>
  <c r="ETY4" i="17"/>
  <c r="ETX4" i="17"/>
  <c r="ETW4" i="17"/>
  <c r="ETV4" i="17"/>
  <c r="ETU4" i="17"/>
  <c r="ETT4" i="17"/>
  <c r="ETS4" i="17"/>
  <c r="ETR4" i="17"/>
  <c r="ETQ4" i="17"/>
  <c r="ETP4" i="17"/>
  <c r="ETO4" i="17"/>
  <c r="ETN4" i="17"/>
  <c r="ETM4" i="17"/>
  <c r="ETL4" i="17"/>
  <c r="ETK4" i="17"/>
  <c r="ETJ4" i="17"/>
  <c r="ETI4" i="17"/>
  <c r="ETH4" i="17"/>
  <c r="ETG4" i="17"/>
  <c r="ETF4" i="17"/>
  <c r="ETE4" i="17"/>
  <c r="ETD4" i="17"/>
  <c r="ETC4" i="17"/>
  <c r="ETB4" i="17"/>
  <c r="ETA4" i="17"/>
  <c r="ESZ4" i="17"/>
  <c r="ESY4" i="17"/>
  <c r="ESX4" i="17"/>
  <c r="ESW4" i="17"/>
  <c r="ESV4" i="17"/>
  <c r="ESU4" i="17"/>
  <c r="EST4" i="17"/>
  <c r="ESS4" i="17"/>
  <c r="ESR4" i="17"/>
  <c r="ESQ4" i="17"/>
  <c r="ESP4" i="17"/>
  <c r="ESO4" i="17"/>
  <c r="ESN4" i="17"/>
  <c r="ESM4" i="17"/>
  <c r="ESL4" i="17"/>
  <c r="ESK4" i="17"/>
  <c r="ESJ4" i="17"/>
  <c r="ESI4" i="17"/>
  <c r="ESH4" i="17"/>
  <c r="ESG4" i="17"/>
  <c r="ESF4" i="17"/>
  <c r="ESE4" i="17"/>
  <c r="ESD4" i="17"/>
  <c r="ESC4" i="17"/>
  <c r="ESB4" i="17"/>
  <c r="ESA4" i="17"/>
  <c r="ERZ4" i="17"/>
  <c r="ERY4" i="17"/>
  <c r="ERX4" i="17"/>
  <c r="ERW4" i="17"/>
  <c r="ERV4" i="17"/>
  <c r="ERU4" i="17"/>
  <c r="ERT4" i="17"/>
  <c r="ERS4" i="17"/>
  <c r="ERR4" i="17"/>
  <c r="ERQ4" i="17"/>
  <c r="ERP4" i="17"/>
  <c r="ERO4" i="17"/>
  <c r="ERN4" i="17"/>
  <c r="ERM4" i="17"/>
  <c r="ERL4" i="17"/>
  <c r="ERK4" i="17"/>
  <c r="ERJ4" i="17"/>
  <c r="ERI4" i="17"/>
  <c r="ERH4" i="17"/>
  <c r="ERG4" i="17"/>
  <c r="ERF4" i="17"/>
  <c r="ERE4" i="17"/>
  <c r="ERD4" i="17"/>
  <c r="ERC4" i="17"/>
  <c r="ERB4" i="17"/>
  <c r="ERA4" i="17"/>
  <c r="EQZ4" i="17"/>
  <c r="EQY4" i="17"/>
  <c r="EQX4" i="17"/>
  <c r="EQW4" i="17"/>
  <c r="EQV4" i="17"/>
  <c r="EQU4" i="17"/>
  <c r="EQT4" i="17"/>
  <c r="EQS4" i="17"/>
  <c r="EQR4" i="17"/>
  <c r="EQQ4" i="17"/>
  <c r="EQP4" i="17"/>
  <c r="EQO4" i="17"/>
  <c r="EQN4" i="17"/>
  <c r="EQM4" i="17"/>
  <c r="EQL4" i="17"/>
  <c r="EQK4" i="17"/>
  <c r="EQJ4" i="17"/>
  <c r="EQI4" i="17"/>
  <c r="EQH4" i="17"/>
  <c r="EQG4" i="17"/>
  <c r="EQF4" i="17"/>
  <c r="EQE4" i="17"/>
  <c r="EQD4" i="17"/>
  <c r="EQC4" i="17"/>
  <c r="EQB4" i="17"/>
  <c r="EQA4" i="17"/>
  <c r="EPZ4" i="17"/>
  <c r="EPY4" i="17"/>
  <c r="EPX4" i="17"/>
  <c r="EPW4" i="17"/>
  <c r="EPV4" i="17"/>
  <c r="EPU4" i="17"/>
  <c r="EPT4" i="17"/>
  <c r="EPS4" i="17"/>
  <c r="EPR4" i="17"/>
  <c r="EPQ4" i="17"/>
  <c r="EPP4" i="17"/>
  <c r="EPO4" i="17"/>
  <c r="EPN4" i="17"/>
  <c r="EPM4" i="17"/>
  <c r="EPL4" i="17"/>
  <c r="EPK4" i="17"/>
  <c r="EPJ4" i="17"/>
  <c r="EPI4" i="17"/>
  <c r="EPH4" i="17"/>
  <c r="EPG4" i="17"/>
  <c r="EPF4" i="17"/>
  <c r="EPE4" i="17"/>
  <c r="EPD4" i="17"/>
  <c r="EPC4" i="17"/>
  <c r="EPB4" i="17"/>
  <c r="EPA4" i="17"/>
  <c r="EOZ4" i="17"/>
  <c r="EOY4" i="17"/>
  <c r="EOX4" i="17"/>
  <c r="EOW4" i="17"/>
  <c r="EOV4" i="17"/>
  <c r="EOU4" i="17"/>
  <c r="EOT4" i="17"/>
  <c r="EOS4" i="17"/>
  <c r="EOR4" i="17"/>
  <c r="EOQ4" i="17"/>
  <c r="EOP4" i="17"/>
  <c r="EOO4" i="17"/>
  <c r="EON4" i="17"/>
  <c r="EOM4" i="17"/>
  <c r="EOL4" i="17"/>
  <c r="EOK4" i="17"/>
  <c r="EOJ4" i="17"/>
  <c r="EOI4" i="17"/>
  <c r="EOH4" i="17"/>
  <c r="EOG4" i="17"/>
  <c r="EOF4" i="17"/>
  <c r="EOE4" i="17"/>
  <c r="EOD4" i="17"/>
  <c r="EOC4" i="17"/>
  <c r="EOB4" i="17"/>
  <c r="EOA4" i="17"/>
  <c r="ENZ4" i="17"/>
  <c r="ENY4" i="17"/>
  <c r="ENX4" i="17"/>
  <c r="ENW4" i="17"/>
  <c r="ENV4" i="17"/>
  <c r="ENU4" i="17"/>
  <c r="ENT4" i="17"/>
  <c r="ENS4" i="17"/>
  <c r="ENR4" i="17"/>
  <c r="ENQ4" i="17"/>
  <c r="ENP4" i="17"/>
  <c r="ENO4" i="17"/>
  <c r="ENN4" i="17"/>
  <c r="ENM4" i="17"/>
  <c r="ENL4" i="17"/>
  <c r="ENK4" i="17"/>
  <c r="ENJ4" i="17"/>
  <c r="ENI4" i="17"/>
  <c r="ENH4" i="17"/>
  <c r="ENG4" i="17"/>
  <c r="ENF4" i="17"/>
  <c r="ENE4" i="17"/>
  <c r="END4" i="17"/>
  <c r="ENC4" i="17"/>
  <c r="ENB4" i="17"/>
  <c r="ENA4" i="17"/>
  <c r="EMZ4" i="17"/>
  <c r="EMY4" i="17"/>
  <c r="EMX4" i="17"/>
  <c r="EMW4" i="17"/>
  <c r="EMV4" i="17"/>
  <c r="EMU4" i="17"/>
  <c r="EMT4" i="17"/>
  <c r="EMS4" i="17"/>
  <c r="EMR4" i="17"/>
  <c r="EMQ4" i="17"/>
  <c r="EMP4" i="17"/>
  <c r="EMO4" i="17"/>
  <c r="EMN4" i="17"/>
  <c r="EMM4" i="17"/>
  <c r="EML4" i="17"/>
  <c r="EMK4" i="17"/>
  <c r="EMJ4" i="17"/>
  <c r="EMI4" i="17"/>
  <c r="EMH4" i="17"/>
  <c r="EMG4" i="17"/>
  <c r="EMF4" i="17"/>
  <c r="EME4" i="17"/>
  <c r="EMD4" i="17"/>
  <c r="EMC4" i="17"/>
  <c r="EMB4" i="17"/>
  <c r="EMA4" i="17"/>
  <c r="ELZ4" i="17"/>
  <c r="ELY4" i="17"/>
  <c r="ELX4" i="17"/>
  <c r="ELW4" i="17"/>
  <c r="ELV4" i="17"/>
  <c r="ELU4" i="17"/>
  <c r="ELT4" i="17"/>
  <c r="ELS4" i="17"/>
  <c r="ELR4" i="17"/>
  <c r="ELQ4" i="17"/>
  <c r="ELP4" i="17"/>
  <c r="ELO4" i="17"/>
  <c r="ELN4" i="17"/>
  <c r="ELM4" i="17"/>
  <c r="ELL4" i="17"/>
  <c r="ELK4" i="17"/>
  <c r="ELJ4" i="17"/>
  <c r="ELI4" i="17"/>
  <c r="ELH4" i="17"/>
  <c r="ELG4" i="17"/>
  <c r="ELF4" i="17"/>
  <c r="ELE4" i="17"/>
  <c r="ELD4" i="17"/>
  <c r="ELC4" i="17"/>
  <c r="ELB4" i="17"/>
  <c r="ELA4" i="17"/>
  <c r="EKZ4" i="17"/>
  <c r="EKY4" i="17"/>
  <c r="EKX4" i="17"/>
  <c r="EKW4" i="17"/>
  <c r="EKV4" i="17"/>
  <c r="EKU4" i="17"/>
  <c r="EKT4" i="17"/>
  <c r="EKS4" i="17"/>
  <c r="EKR4" i="17"/>
  <c r="EKQ4" i="17"/>
  <c r="EKP4" i="17"/>
  <c r="EKO4" i="17"/>
  <c r="EKN4" i="17"/>
  <c r="EKM4" i="17"/>
  <c r="EKL4" i="17"/>
  <c r="EKK4" i="17"/>
  <c r="EKJ4" i="17"/>
  <c r="EKI4" i="17"/>
  <c r="EKH4" i="17"/>
  <c r="EKG4" i="17"/>
  <c r="EKF4" i="17"/>
  <c r="EKE4" i="17"/>
  <c r="EKD4" i="17"/>
  <c r="EKC4" i="17"/>
  <c r="EKB4" i="17"/>
  <c r="EKA4" i="17"/>
  <c r="EJZ4" i="17"/>
  <c r="EJY4" i="17"/>
  <c r="EJX4" i="17"/>
  <c r="EJW4" i="17"/>
  <c r="EJV4" i="17"/>
  <c r="EJU4" i="17"/>
  <c r="EJT4" i="17"/>
  <c r="EJS4" i="17"/>
  <c r="EJR4" i="17"/>
  <c r="EJQ4" i="17"/>
  <c r="EJP4" i="17"/>
  <c r="EJO4" i="17"/>
  <c r="EJN4" i="17"/>
  <c r="EJM4" i="17"/>
  <c r="EJL4" i="17"/>
  <c r="EJK4" i="17"/>
  <c r="EJJ4" i="17"/>
  <c r="EJI4" i="17"/>
  <c r="EJH4" i="17"/>
  <c r="EJG4" i="17"/>
  <c r="EJF4" i="17"/>
  <c r="EJE4" i="17"/>
  <c r="EJD4" i="17"/>
  <c r="EJC4" i="17"/>
  <c r="EJB4" i="17"/>
  <c r="EJA4" i="17"/>
  <c r="EIZ4" i="17"/>
  <c r="EIY4" i="17"/>
  <c r="EIX4" i="17"/>
  <c r="EIW4" i="17"/>
  <c r="EIV4" i="17"/>
  <c r="EIU4" i="17"/>
  <c r="EIT4" i="17"/>
  <c r="EIS4" i="17"/>
  <c r="EIR4" i="17"/>
  <c r="EIQ4" i="17"/>
  <c r="EIP4" i="17"/>
  <c r="EIO4" i="17"/>
  <c r="EIN4" i="17"/>
  <c r="EIM4" i="17"/>
  <c r="EIL4" i="17"/>
  <c r="EIK4" i="17"/>
  <c r="EIJ4" i="17"/>
  <c r="EII4" i="17"/>
  <c r="EIH4" i="17"/>
  <c r="EIG4" i="17"/>
  <c r="EIF4" i="17"/>
  <c r="EIE4" i="17"/>
  <c r="EID4" i="17"/>
  <c r="EIC4" i="17"/>
  <c r="EIB4" i="17"/>
  <c r="EIA4" i="17"/>
  <c r="EHZ4" i="17"/>
  <c r="EHY4" i="17"/>
  <c r="EHX4" i="17"/>
  <c r="EHW4" i="17"/>
  <c r="EHV4" i="17"/>
  <c r="EHU4" i="17"/>
  <c r="EHT4" i="17"/>
  <c r="EHS4" i="17"/>
  <c r="EHR4" i="17"/>
  <c r="EHQ4" i="17"/>
  <c r="EHP4" i="17"/>
  <c r="EHO4" i="17"/>
  <c r="EHN4" i="17"/>
  <c r="EHM4" i="17"/>
  <c r="EHL4" i="17"/>
  <c r="EHK4" i="17"/>
  <c r="EHJ4" i="17"/>
  <c r="EHI4" i="17"/>
  <c r="EHH4" i="17"/>
  <c r="EHG4" i="17"/>
  <c r="EHF4" i="17"/>
  <c r="EHE4" i="17"/>
  <c r="EHD4" i="17"/>
  <c r="EHC4" i="17"/>
  <c r="EHB4" i="17"/>
  <c r="EHA4" i="17"/>
  <c r="EGZ4" i="17"/>
  <c r="EGY4" i="17"/>
  <c r="EGX4" i="17"/>
  <c r="EGW4" i="17"/>
  <c r="EGV4" i="17"/>
  <c r="EGU4" i="17"/>
  <c r="EGT4" i="17"/>
  <c r="EGS4" i="17"/>
  <c r="EGR4" i="17"/>
  <c r="EGQ4" i="17"/>
  <c r="EGP4" i="17"/>
  <c r="EGO4" i="17"/>
  <c r="EGN4" i="17"/>
  <c r="EGM4" i="17"/>
  <c r="EGL4" i="17"/>
  <c r="EGK4" i="17"/>
  <c r="EGJ4" i="17"/>
  <c r="EGI4" i="17"/>
  <c r="EGH4" i="17"/>
  <c r="EGG4" i="17"/>
  <c r="EGF4" i="17"/>
  <c r="EGE4" i="17"/>
  <c r="EGD4" i="17"/>
  <c r="EGC4" i="17"/>
  <c r="EGB4" i="17"/>
  <c r="EGA4" i="17"/>
  <c r="EFZ4" i="17"/>
  <c r="EFY4" i="17"/>
  <c r="EFX4" i="17"/>
  <c r="EFW4" i="17"/>
  <c r="EFV4" i="17"/>
  <c r="EFU4" i="17"/>
  <c r="EFT4" i="17"/>
  <c r="EFS4" i="17"/>
  <c r="EFR4" i="17"/>
  <c r="EFQ4" i="17"/>
  <c r="EFP4" i="17"/>
  <c r="EFO4" i="17"/>
  <c r="EFN4" i="17"/>
  <c r="EFM4" i="17"/>
  <c r="EFL4" i="17"/>
  <c r="EFK4" i="17"/>
  <c r="EFJ4" i="17"/>
  <c r="EFI4" i="17"/>
  <c r="EFH4" i="17"/>
  <c r="EFG4" i="17"/>
  <c r="EFF4" i="17"/>
  <c r="EFE4" i="17"/>
  <c r="EFD4" i="17"/>
  <c r="EFC4" i="17"/>
  <c r="EFB4" i="17"/>
  <c r="EFA4" i="17"/>
  <c r="EEZ4" i="17"/>
  <c r="EEY4" i="17"/>
  <c r="EEX4" i="17"/>
  <c r="EEW4" i="17"/>
  <c r="EEV4" i="17"/>
  <c r="EEU4" i="17"/>
  <c r="EET4" i="17"/>
  <c r="EES4" i="17"/>
  <c r="EER4" i="17"/>
  <c r="EEQ4" i="17"/>
  <c r="EEP4" i="17"/>
  <c r="EEO4" i="17"/>
  <c r="EEN4" i="17"/>
  <c r="EEM4" i="17"/>
  <c r="EEL4" i="17"/>
  <c r="EEK4" i="17"/>
  <c r="EEJ4" i="17"/>
  <c r="EEI4" i="17"/>
  <c r="EEH4" i="17"/>
  <c r="EEG4" i="17"/>
  <c r="EEF4" i="17"/>
  <c r="EEE4" i="17"/>
  <c r="EED4" i="17"/>
  <c r="EEC4" i="17"/>
  <c r="EEB4" i="17"/>
  <c r="EEA4" i="17"/>
  <c r="EDZ4" i="17"/>
  <c r="EDY4" i="17"/>
  <c r="EDX4" i="17"/>
  <c r="EDW4" i="17"/>
  <c r="EDV4" i="17"/>
  <c r="EDU4" i="17"/>
  <c r="EDT4" i="17"/>
  <c r="EDS4" i="17"/>
  <c r="EDR4" i="17"/>
  <c r="EDQ4" i="17"/>
  <c r="EDP4" i="17"/>
  <c r="EDO4" i="17"/>
  <c r="EDN4" i="17"/>
  <c r="EDM4" i="17"/>
  <c r="EDL4" i="17"/>
  <c r="EDK4" i="17"/>
  <c r="EDJ4" i="17"/>
  <c r="EDI4" i="17"/>
  <c r="EDH4" i="17"/>
  <c r="EDG4" i="17"/>
  <c r="EDF4" i="17"/>
  <c r="EDE4" i="17"/>
  <c r="EDD4" i="17"/>
  <c r="EDC4" i="17"/>
  <c r="EDB4" i="17"/>
  <c r="EDA4" i="17"/>
  <c r="ECZ4" i="17"/>
  <c r="ECY4" i="17"/>
  <c r="ECX4" i="17"/>
  <c r="ECW4" i="17"/>
  <c r="ECV4" i="17"/>
  <c r="ECU4" i="17"/>
  <c r="ECT4" i="17"/>
  <c r="ECS4" i="17"/>
  <c r="ECR4" i="17"/>
  <c r="ECQ4" i="17"/>
  <c r="ECP4" i="17"/>
  <c r="ECO4" i="17"/>
  <c r="ECN4" i="17"/>
  <c r="ECM4" i="17"/>
  <c r="ECL4" i="17"/>
  <c r="ECK4" i="17"/>
  <c r="ECJ4" i="17"/>
  <c r="ECI4" i="17"/>
  <c r="ECH4" i="17"/>
  <c r="ECG4" i="17"/>
  <c r="ECF4" i="17"/>
  <c r="ECE4" i="17"/>
  <c r="ECD4" i="17"/>
  <c r="ECC4" i="17"/>
  <c r="ECB4" i="17"/>
  <c r="ECA4" i="17"/>
  <c r="EBZ4" i="17"/>
  <c r="EBY4" i="17"/>
  <c r="EBX4" i="17"/>
  <c r="EBW4" i="17"/>
  <c r="EBV4" i="17"/>
  <c r="EBU4" i="17"/>
  <c r="EBT4" i="17"/>
  <c r="EBS4" i="17"/>
  <c r="EBR4" i="17"/>
  <c r="EBQ4" i="17"/>
  <c r="EBP4" i="17"/>
  <c r="EBO4" i="17"/>
  <c r="EBN4" i="17"/>
  <c r="EBM4" i="17"/>
  <c r="EBL4" i="17"/>
  <c r="EBK4" i="17"/>
  <c r="EBJ4" i="17"/>
  <c r="EBI4" i="17"/>
  <c r="EBH4" i="17"/>
  <c r="EBG4" i="17"/>
  <c r="EBF4" i="17"/>
  <c r="EBE4" i="17"/>
  <c r="EBD4" i="17"/>
  <c r="EBC4" i="17"/>
  <c r="EBB4" i="17"/>
  <c r="EBA4" i="17"/>
  <c r="EAZ4" i="17"/>
  <c r="EAY4" i="17"/>
  <c r="EAX4" i="17"/>
  <c r="EAW4" i="17"/>
  <c r="EAV4" i="17"/>
  <c r="EAU4" i="17"/>
  <c r="EAT4" i="17"/>
  <c r="EAS4" i="17"/>
  <c r="EAR4" i="17"/>
  <c r="EAQ4" i="17"/>
  <c r="EAP4" i="17"/>
  <c r="EAO4" i="17"/>
  <c r="EAN4" i="17"/>
  <c r="EAM4" i="17"/>
  <c r="EAL4" i="17"/>
  <c r="EAK4" i="17"/>
  <c r="EAJ4" i="17"/>
  <c r="EAI4" i="17"/>
  <c r="EAH4" i="17"/>
  <c r="EAG4" i="17"/>
  <c r="EAF4" i="17"/>
  <c r="EAE4" i="17"/>
  <c r="EAD4" i="17"/>
  <c r="EAC4" i="17"/>
  <c r="EAB4" i="17"/>
  <c r="EAA4" i="17"/>
  <c r="DZZ4" i="17"/>
  <c r="DZY4" i="17"/>
  <c r="DZX4" i="17"/>
  <c r="DZW4" i="17"/>
  <c r="DZV4" i="17"/>
  <c r="DZU4" i="17"/>
  <c r="DZT4" i="17"/>
  <c r="DZS4" i="17"/>
  <c r="DZR4" i="17"/>
  <c r="DZQ4" i="17"/>
  <c r="DZP4" i="17"/>
  <c r="DZO4" i="17"/>
  <c r="DZN4" i="17"/>
  <c r="DZM4" i="17"/>
  <c r="DZL4" i="17"/>
  <c r="DZK4" i="17"/>
  <c r="DZJ4" i="17"/>
  <c r="DZI4" i="17"/>
  <c r="DZH4" i="17"/>
  <c r="DZG4" i="17"/>
  <c r="DZF4" i="17"/>
  <c r="DZE4" i="17"/>
  <c r="DZD4" i="17"/>
  <c r="DZC4" i="17"/>
  <c r="DZB4" i="17"/>
  <c r="DZA4" i="17"/>
  <c r="DYZ4" i="17"/>
  <c r="DYY4" i="17"/>
  <c r="DYX4" i="17"/>
  <c r="DYW4" i="17"/>
  <c r="DYV4" i="17"/>
  <c r="DYU4" i="17"/>
  <c r="DYT4" i="17"/>
  <c r="DYS4" i="17"/>
  <c r="DYR4" i="17"/>
  <c r="DYQ4" i="17"/>
  <c r="DYP4" i="17"/>
  <c r="DYO4" i="17"/>
  <c r="DYN4" i="17"/>
  <c r="DYM4" i="17"/>
  <c r="DYL4" i="17"/>
  <c r="DYK4" i="17"/>
  <c r="DYJ4" i="17"/>
  <c r="DYI4" i="17"/>
  <c r="DYH4" i="17"/>
  <c r="DYG4" i="17"/>
  <c r="DYF4" i="17"/>
  <c r="DYE4" i="17"/>
  <c r="DYD4" i="17"/>
  <c r="DYC4" i="17"/>
  <c r="DYB4" i="17"/>
  <c r="DYA4" i="17"/>
  <c r="DXZ4" i="17"/>
  <c r="DXY4" i="17"/>
  <c r="DXX4" i="17"/>
  <c r="DXW4" i="17"/>
  <c r="DXV4" i="17"/>
  <c r="DXU4" i="17"/>
  <c r="DXT4" i="17"/>
  <c r="DXS4" i="17"/>
  <c r="DXR4" i="17"/>
  <c r="DXQ4" i="17"/>
  <c r="DXP4" i="17"/>
  <c r="DXO4" i="17"/>
  <c r="DXN4" i="17"/>
  <c r="DXM4" i="17"/>
  <c r="DXL4" i="17"/>
  <c r="DXK4" i="17"/>
  <c r="DXJ4" i="17"/>
  <c r="DXI4" i="17"/>
  <c r="DXH4" i="17"/>
  <c r="DXG4" i="17"/>
  <c r="DXF4" i="17"/>
  <c r="DXE4" i="17"/>
  <c r="DXD4" i="17"/>
  <c r="DXC4" i="17"/>
  <c r="DXB4" i="17"/>
  <c r="DXA4" i="17"/>
  <c r="DWZ4" i="17"/>
  <c r="DWY4" i="17"/>
  <c r="DWX4" i="17"/>
  <c r="DWW4" i="17"/>
  <c r="DWV4" i="17"/>
  <c r="DWU4" i="17"/>
  <c r="DWT4" i="17"/>
  <c r="DWS4" i="17"/>
  <c r="DWR4" i="17"/>
  <c r="DWQ4" i="17"/>
  <c r="DWP4" i="17"/>
  <c r="DWO4" i="17"/>
  <c r="DWN4" i="17"/>
  <c r="DWM4" i="17"/>
  <c r="DWL4" i="17"/>
  <c r="DWK4" i="17"/>
  <c r="DWJ4" i="17"/>
  <c r="DWI4" i="17"/>
  <c r="DWH4" i="17"/>
  <c r="DWG4" i="17"/>
  <c r="DWF4" i="17"/>
  <c r="DWE4" i="17"/>
  <c r="DWD4" i="17"/>
  <c r="DWC4" i="17"/>
  <c r="DWB4" i="17"/>
  <c r="DWA4" i="17"/>
  <c r="DVZ4" i="17"/>
  <c r="DVY4" i="17"/>
  <c r="DVX4" i="17"/>
  <c r="DVW4" i="17"/>
  <c r="DVV4" i="17"/>
  <c r="DVU4" i="17"/>
  <c r="DVT4" i="17"/>
  <c r="DVS4" i="17"/>
  <c r="DVR4" i="17"/>
  <c r="DVQ4" i="17"/>
  <c r="DVP4" i="17"/>
  <c r="DVO4" i="17"/>
  <c r="DVN4" i="17"/>
  <c r="DVM4" i="17"/>
  <c r="DVL4" i="17"/>
  <c r="DVK4" i="17"/>
  <c r="DVJ4" i="17"/>
  <c r="DVI4" i="17"/>
  <c r="DVH4" i="17"/>
  <c r="DVG4" i="17"/>
  <c r="DVF4" i="17"/>
  <c r="DVE4" i="17"/>
  <c r="DVD4" i="17"/>
  <c r="DVC4" i="17"/>
  <c r="DVB4" i="17"/>
  <c r="DVA4" i="17"/>
  <c r="DUZ4" i="17"/>
  <c r="DUY4" i="17"/>
  <c r="DUX4" i="17"/>
  <c r="DUW4" i="17"/>
  <c r="DUV4" i="17"/>
  <c r="DUU4" i="17"/>
  <c r="DUT4" i="17"/>
  <c r="DUS4" i="17"/>
  <c r="DUR4" i="17"/>
  <c r="DUQ4" i="17"/>
  <c r="DUP4" i="17"/>
  <c r="DUO4" i="17"/>
  <c r="DUN4" i="17"/>
  <c r="DUM4" i="17"/>
  <c r="DUL4" i="17"/>
  <c r="DUK4" i="17"/>
  <c r="DUJ4" i="17"/>
  <c r="DUI4" i="17"/>
  <c r="DUH4" i="17"/>
  <c r="DUG4" i="17"/>
  <c r="DUF4" i="17"/>
  <c r="DUE4" i="17"/>
  <c r="DUD4" i="17"/>
  <c r="DUC4" i="17"/>
  <c r="DUB4" i="17"/>
  <c r="DUA4" i="17"/>
  <c r="DTZ4" i="17"/>
  <c r="DTY4" i="17"/>
  <c r="DTX4" i="17"/>
  <c r="DTW4" i="17"/>
  <c r="DTV4" i="17"/>
  <c r="DTU4" i="17"/>
  <c r="DTT4" i="17"/>
  <c r="DTS4" i="17"/>
  <c r="DTR4" i="17"/>
  <c r="DTQ4" i="17"/>
  <c r="DTP4" i="17"/>
  <c r="DTO4" i="17"/>
  <c r="DTN4" i="17"/>
  <c r="DTM4" i="17"/>
  <c r="DTL4" i="17"/>
  <c r="DTK4" i="17"/>
  <c r="DTJ4" i="17"/>
  <c r="DTI4" i="17"/>
  <c r="DTH4" i="17"/>
  <c r="DTG4" i="17"/>
  <c r="DTF4" i="17"/>
  <c r="DTE4" i="17"/>
  <c r="DTD4" i="17"/>
  <c r="DTC4" i="17"/>
  <c r="DTB4" i="17"/>
  <c r="DTA4" i="17"/>
  <c r="DSZ4" i="17"/>
  <c r="DSY4" i="17"/>
  <c r="DSX4" i="17"/>
  <c r="DSW4" i="17"/>
  <c r="DSV4" i="17"/>
  <c r="DSU4" i="17"/>
  <c r="DST4" i="17"/>
  <c r="DSS4" i="17"/>
  <c r="DSR4" i="17"/>
  <c r="DSQ4" i="17"/>
  <c r="DSP4" i="17"/>
  <c r="DSO4" i="17"/>
  <c r="DSN4" i="17"/>
  <c r="DSM4" i="17"/>
  <c r="DSL4" i="17"/>
  <c r="DSK4" i="17"/>
  <c r="DSJ4" i="17"/>
  <c r="DSI4" i="17"/>
  <c r="DSH4" i="17"/>
  <c r="DSG4" i="17"/>
  <c r="DSF4" i="17"/>
  <c r="DSE4" i="17"/>
  <c r="DSD4" i="17"/>
  <c r="DSC4" i="17"/>
  <c r="DSB4" i="17"/>
  <c r="DSA4" i="17"/>
  <c r="DRZ4" i="17"/>
  <c r="DRY4" i="17"/>
  <c r="DRX4" i="17"/>
  <c r="DRW4" i="17"/>
  <c r="DRV4" i="17"/>
  <c r="DRU4" i="17"/>
  <c r="DRT4" i="17"/>
  <c r="DRS4" i="17"/>
  <c r="DRR4" i="17"/>
  <c r="DRQ4" i="17"/>
  <c r="DRP4" i="17"/>
  <c r="DRO4" i="17"/>
  <c r="DRN4" i="17"/>
  <c r="DRM4" i="17"/>
  <c r="DRL4" i="17"/>
  <c r="DRK4" i="17"/>
  <c r="DRJ4" i="17"/>
  <c r="DRI4" i="17"/>
  <c r="DRH4" i="17"/>
  <c r="DRG4" i="17"/>
  <c r="DRF4" i="17"/>
  <c r="DRE4" i="17"/>
  <c r="DRD4" i="17"/>
  <c r="DRC4" i="17"/>
  <c r="DRB4" i="17"/>
  <c r="DRA4" i="17"/>
  <c r="DQZ4" i="17"/>
  <c r="DQY4" i="17"/>
  <c r="DQX4" i="17"/>
  <c r="DQW4" i="17"/>
  <c r="DQV4" i="17"/>
  <c r="DQU4" i="17"/>
  <c r="DQT4" i="17"/>
  <c r="DQS4" i="17"/>
  <c r="DQR4" i="17"/>
  <c r="DQQ4" i="17"/>
  <c r="DQP4" i="17"/>
  <c r="DQO4" i="17"/>
  <c r="DQN4" i="17"/>
  <c r="DQM4" i="17"/>
  <c r="DQL4" i="17"/>
  <c r="DQK4" i="17"/>
  <c r="DQJ4" i="17"/>
  <c r="DQI4" i="17"/>
  <c r="DQH4" i="17"/>
  <c r="DQG4" i="17"/>
  <c r="DQF4" i="17"/>
  <c r="DQE4" i="17"/>
  <c r="DQD4" i="17"/>
  <c r="DQC4" i="17"/>
  <c r="DQB4" i="17"/>
  <c r="DQA4" i="17"/>
  <c r="DPZ4" i="17"/>
  <c r="DPY4" i="17"/>
  <c r="DPX4" i="17"/>
  <c r="DPW4" i="17"/>
  <c r="DPV4" i="17"/>
  <c r="DPU4" i="17"/>
  <c r="DPT4" i="17"/>
  <c r="DPS4" i="17"/>
  <c r="DPR4" i="17"/>
  <c r="DPQ4" i="17"/>
  <c r="DPP4" i="17"/>
  <c r="DPO4" i="17"/>
  <c r="DPN4" i="17"/>
  <c r="DPM4" i="17"/>
  <c r="DPL4" i="17"/>
  <c r="DPK4" i="17"/>
  <c r="DPJ4" i="17"/>
  <c r="DPI4" i="17"/>
  <c r="DPH4" i="17"/>
  <c r="DPG4" i="17"/>
  <c r="DPF4" i="17"/>
  <c r="DPE4" i="17"/>
  <c r="DPD4" i="17"/>
  <c r="DPC4" i="17"/>
  <c r="DPB4" i="17"/>
  <c r="DPA4" i="17"/>
  <c r="DOZ4" i="17"/>
  <c r="DOY4" i="17"/>
  <c r="DOX4" i="17"/>
  <c r="DOW4" i="17"/>
  <c r="DOV4" i="17"/>
  <c r="DOU4" i="17"/>
  <c r="DOT4" i="17"/>
  <c r="DOS4" i="17"/>
  <c r="DOR4" i="17"/>
  <c r="DOQ4" i="17"/>
  <c r="DOP4" i="17"/>
  <c r="DOO4" i="17"/>
  <c r="DON4" i="17"/>
  <c r="DOM4" i="17"/>
  <c r="DOL4" i="17"/>
  <c r="DOK4" i="17"/>
  <c r="DOJ4" i="17"/>
  <c r="DOI4" i="17"/>
  <c r="DOH4" i="17"/>
  <c r="DOG4" i="17"/>
  <c r="DOF4" i="17"/>
  <c r="DOE4" i="17"/>
  <c r="DOD4" i="17"/>
  <c r="DOC4" i="17"/>
  <c r="DOB4" i="17"/>
  <c r="DOA4" i="17"/>
  <c r="DNZ4" i="17"/>
  <c r="DNY4" i="17"/>
  <c r="DNX4" i="17"/>
  <c r="DNW4" i="17"/>
  <c r="DNV4" i="17"/>
  <c r="DNU4" i="17"/>
  <c r="DNT4" i="17"/>
  <c r="DNS4" i="17"/>
  <c r="DNR4" i="17"/>
  <c r="DNQ4" i="17"/>
  <c r="DNP4" i="17"/>
  <c r="DNO4" i="17"/>
  <c r="DNN4" i="17"/>
  <c r="DNM4" i="17"/>
  <c r="DNL4" i="17"/>
  <c r="DNK4" i="17"/>
  <c r="DNJ4" i="17"/>
  <c r="DNI4" i="17"/>
  <c r="DNH4" i="17"/>
  <c r="DNG4" i="17"/>
  <c r="DNF4" i="17"/>
  <c r="DNE4" i="17"/>
  <c r="DND4" i="17"/>
  <c r="DNC4" i="17"/>
  <c r="DNB4" i="17"/>
  <c r="DNA4" i="17"/>
  <c r="DMZ4" i="17"/>
  <c r="DMY4" i="17"/>
  <c r="DMX4" i="17"/>
  <c r="DMW4" i="17"/>
  <c r="DMV4" i="17"/>
  <c r="DMU4" i="17"/>
  <c r="DMT4" i="17"/>
  <c r="DMS4" i="17"/>
  <c r="DMR4" i="17"/>
  <c r="DMQ4" i="17"/>
  <c r="DMP4" i="17"/>
  <c r="DMO4" i="17"/>
  <c r="DMN4" i="17"/>
  <c r="DMM4" i="17"/>
  <c r="DML4" i="17"/>
  <c r="DMK4" i="17"/>
  <c r="DMJ4" i="17"/>
  <c r="DMI4" i="17"/>
  <c r="DMH4" i="17"/>
  <c r="DMG4" i="17"/>
  <c r="DMF4" i="17"/>
  <c r="DME4" i="17"/>
  <c r="DMD4" i="17"/>
  <c r="DMC4" i="17"/>
  <c r="DMB4" i="17"/>
  <c r="DMA4" i="17"/>
  <c r="DLZ4" i="17"/>
  <c r="DLY4" i="17"/>
  <c r="DLX4" i="17"/>
  <c r="DLW4" i="17"/>
  <c r="DLV4" i="17"/>
  <c r="DLU4" i="17"/>
  <c r="DLT4" i="17"/>
  <c r="DLS4" i="17"/>
  <c r="DLR4" i="17"/>
  <c r="DLQ4" i="17"/>
  <c r="DLP4" i="17"/>
  <c r="DLO4" i="17"/>
  <c r="DLN4" i="17"/>
  <c r="DLM4" i="17"/>
  <c r="DLL4" i="17"/>
  <c r="DLK4" i="17"/>
  <c r="DLJ4" i="17"/>
  <c r="DLI4" i="17"/>
  <c r="DLH4" i="17"/>
  <c r="DLG4" i="17"/>
  <c r="DLF4" i="17"/>
  <c r="DLE4" i="17"/>
  <c r="DLD4" i="17"/>
  <c r="DLC4" i="17"/>
  <c r="DLB4" i="17"/>
  <c r="DLA4" i="17"/>
  <c r="DKZ4" i="17"/>
  <c r="DKY4" i="17"/>
  <c r="DKX4" i="17"/>
  <c r="DKW4" i="17"/>
  <c r="DKV4" i="17"/>
  <c r="DKU4" i="17"/>
  <c r="DKT4" i="17"/>
  <c r="DKS4" i="17"/>
  <c r="DKR4" i="17"/>
  <c r="DKQ4" i="17"/>
  <c r="DKP4" i="17"/>
  <c r="DKO4" i="17"/>
  <c r="DKN4" i="17"/>
  <c r="DKM4" i="17"/>
  <c r="DKL4" i="17"/>
  <c r="DKK4" i="17"/>
  <c r="DKJ4" i="17"/>
  <c r="DKI4" i="17"/>
  <c r="DKH4" i="17"/>
  <c r="DKG4" i="17"/>
  <c r="DKF4" i="17"/>
  <c r="DKE4" i="17"/>
  <c r="DKD4" i="17"/>
  <c r="DKC4" i="17"/>
  <c r="DKB4" i="17"/>
  <c r="DKA4" i="17"/>
  <c r="DJZ4" i="17"/>
  <c r="DJY4" i="17"/>
  <c r="DJX4" i="17"/>
  <c r="DJW4" i="17"/>
  <c r="DJV4" i="17"/>
  <c r="DJU4" i="17"/>
  <c r="DJT4" i="17"/>
  <c r="DJS4" i="17"/>
  <c r="DJR4" i="17"/>
  <c r="DJQ4" i="17"/>
  <c r="DJP4" i="17"/>
  <c r="DJO4" i="17"/>
  <c r="DJN4" i="17"/>
  <c r="DJM4" i="17"/>
  <c r="DJL4" i="17"/>
  <c r="DJK4" i="17"/>
  <c r="DJJ4" i="17"/>
  <c r="DJI4" i="17"/>
  <c r="DJH4" i="17"/>
  <c r="DJG4" i="17"/>
  <c r="DJF4" i="17"/>
  <c r="DJE4" i="17"/>
  <c r="DJD4" i="17"/>
  <c r="DJC4" i="17"/>
  <c r="DJB4" i="17"/>
  <c r="DJA4" i="17"/>
  <c r="DIZ4" i="17"/>
  <c r="DIY4" i="17"/>
  <c r="DIX4" i="17"/>
  <c r="DIW4" i="17"/>
  <c r="DIV4" i="17"/>
  <c r="DIU4" i="17"/>
  <c r="DIT4" i="17"/>
  <c r="DIS4" i="17"/>
  <c r="DIR4" i="17"/>
  <c r="DIQ4" i="17"/>
  <c r="DIP4" i="17"/>
  <c r="DIO4" i="17"/>
  <c r="DIN4" i="17"/>
  <c r="DIM4" i="17"/>
  <c r="DIL4" i="17"/>
  <c r="DIK4" i="17"/>
  <c r="DIJ4" i="17"/>
  <c r="DII4" i="17"/>
  <c r="DIH4" i="17"/>
  <c r="DIG4" i="17"/>
  <c r="DIF4" i="17"/>
  <c r="DIE4" i="17"/>
  <c r="DID4" i="17"/>
  <c r="DIC4" i="17"/>
  <c r="DIB4" i="17"/>
  <c r="DIA4" i="17"/>
  <c r="DHZ4" i="17"/>
  <c r="DHY4" i="17"/>
  <c r="DHX4" i="17"/>
  <c r="DHW4" i="17"/>
  <c r="DHV4" i="17"/>
  <c r="DHU4" i="17"/>
  <c r="DHT4" i="17"/>
  <c r="DHS4" i="17"/>
  <c r="DHR4" i="17"/>
  <c r="DHQ4" i="17"/>
  <c r="DHP4" i="17"/>
  <c r="DHO4" i="17"/>
  <c r="DHN4" i="17"/>
  <c r="DHM4" i="17"/>
  <c r="DHL4" i="17"/>
  <c r="DHK4" i="17"/>
  <c r="DHJ4" i="17"/>
  <c r="DHI4" i="17"/>
  <c r="DHH4" i="17"/>
  <c r="DHG4" i="17"/>
  <c r="DHF4" i="17"/>
  <c r="DHE4" i="17"/>
  <c r="DHD4" i="17"/>
  <c r="DHC4" i="17"/>
  <c r="DHB4" i="17"/>
  <c r="DHA4" i="17"/>
  <c r="DGZ4" i="17"/>
  <c r="DGY4" i="17"/>
  <c r="DGX4" i="17"/>
  <c r="DGW4" i="17"/>
  <c r="DGV4" i="17"/>
  <c r="DGU4" i="17"/>
  <c r="DGT4" i="17"/>
  <c r="DGS4" i="17"/>
  <c r="DGR4" i="17"/>
  <c r="DGQ4" i="17"/>
  <c r="DGP4" i="17"/>
  <c r="DGO4" i="17"/>
  <c r="DGN4" i="17"/>
  <c r="DGM4" i="17"/>
  <c r="DGL4" i="17"/>
  <c r="DGK4" i="17"/>
  <c r="DGJ4" i="17"/>
  <c r="DGI4" i="17"/>
  <c r="DGH4" i="17"/>
  <c r="DGG4" i="17"/>
  <c r="DGF4" i="17"/>
  <c r="DGE4" i="17"/>
  <c r="DGD4" i="17"/>
  <c r="DGC4" i="17"/>
  <c r="DGB4" i="17"/>
  <c r="DGA4" i="17"/>
  <c r="DFZ4" i="17"/>
  <c r="DFY4" i="17"/>
  <c r="DFX4" i="17"/>
  <c r="DFW4" i="17"/>
  <c r="DFV4" i="17"/>
  <c r="DFU4" i="17"/>
  <c r="DFT4" i="17"/>
  <c r="DFS4" i="17"/>
  <c r="DFR4" i="17"/>
  <c r="DFQ4" i="17"/>
  <c r="DFP4" i="17"/>
  <c r="DFO4" i="17"/>
  <c r="DFN4" i="17"/>
  <c r="DFM4" i="17"/>
  <c r="DFL4" i="17"/>
  <c r="DFK4" i="17"/>
  <c r="DFJ4" i="17"/>
  <c r="DFI4" i="17"/>
  <c r="DFH4" i="17"/>
  <c r="DFG4" i="17"/>
  <c r="DFF4" i="17"/>
  <c r="DFE4" i="17"/>
  <c r="DFD4" i="17"/>
  <c r="DFC4" i="17"/>
  <c r="DFB4" i="17"/>
  <c r="DFA4" i="17"/>
  <c r="DEZ4" i="17"/>
  <c r="DEY4" i="17"/>
  <c r="DEX4" i="17"/>
  <c r="DEW4" i="17"/>
  <c r="DEV4" i="17"/>
  <c r="DEU4" i="17"/>
  <c r="DET4" i="17"/>
  <c r="DES4" i="17"/>
  <c r="DER4" i="17"/>
  <c r="DEQ4" i="17"/>
  <c r="DEP4" i="17"/>
  <c r="DEO4" i="17"/>
  <c r="DEN4" i="17"/>
  <c r="DEM4" i="17"/>
  <c r="DEL4" i="17"/>
  <c r="DEK4" i="17"/>
  <c r="DEJ4" i="17"/>
  <c r="DEI4" i="17"/>
  <c r="DEH4" i="17"/>
  <c r="DEG4" i="17"/>
  <c r="DEF4" i="17"/>
  <c r="DEE4" i="17"/>
  <c r="DED4" i="17"/>
  <c r="DEC4" i="17"/>
  <c r="DEB4" i="17"/>
  <c r="DEA4" i="17"/>
  <c r="DDZ4" i="17"/>
  <c r="DDY4" i="17"/>
  <c r="DDX4" i="17"/>
  <c r="DDW4" i="17"/>
  <c r="DDV4" i="17"/>
  <c r="DDU4" i="17"/>
  <c r="DDT4" i="17"/>
  <c r="DDS4" i="17"/>
  <c r="DDR4" i="17"/>
  <c r="DDQ4" i="17"/>
  <c r="DDP4" i="17"/>
  <c r="DDO4" i="17"/>
  <c r="DDN4" i="17"/>
  <c r="DDM4" i="17"/>
  <c r="DDL4" i="17"/>
  <c r="DDK4" i="17"/>
  <c r="DDJ4" i="17"/>
  <c r="DDI4" i="17"/>
  <c r="DDH4" i="17"/>
  <c r="DDG4" i="17"/>
  <c r="DDF4" i="17"/>
  <c r="DDE4" i="17"/>
  <c r="DDD4" i="17"/>
  <c r="DDC4" i="17"/>
  <c r="DDB4" i="17"/>
  <c r="DDA4" i="17"/>
  <c r="DCZ4" i="17"/>
  <c r="DCY4" i="17"/>
  <c r="DCX4" i="17"/>
  <c r="DCW4" i="17"/>
  <c r="DCV4" i="17"/>
  <c r="DCU4" i="17"/>
  <c r="DCT4" i="17"/>
  <c r="DCS4" i="17"/>
  <c r="DCR4" i="17"/>
  <c r="DCQ4" i="17"/>
  <c r="DCP4" i="17"/>
  <c r="DCO4" i="17"/>
  <c r="DCN4" i="17"/>
  <c r="DCM4" i="17"/>
  <c r="DCL4" i="17"/>
  <c r="DCK4" i="17"/>
  <c r="DCJ4" i="17"/>
  <c r="DCI4" i="17"/>
  <c r="DCH4" i="17"/>
  <c r="DCG4" i="17"/>
  <c r="DCF4" i="17"/>
  <c r="DCE4" i="17"/>
  <c r="DCD4" i="17"/>
  <c r="DCC4" i="17"/>
  <c r="DCB4" i="17"/>
  <c r="DCA4" i="17"/>
  <c r="DBZ4" i="17"/>
  <c r="DBY4" i="17"/>
  <c r="DBX4" i="17"/>
  <c r="DBW4" i="17"/>
  <c r="DBV4" i="17"/>
  <c r="DBU4" i="17"/>
  <c r="DBT4" i="17"/>
  <c r="DBS4" i="17"/>
  <c r="DBR4" i="17"/>
  <c r="DBQ4" i="17"/>
  <c r="DBP4" i="17"/>
  <c r="DBO4" i="17"/>
  <c r="DBN4" i="17"/>
  <c r="DBM4" i="17"/>
  <c r="DBL4" i="17"/>
  <c r="DBK4" i="17"/>
  <c r="DBJ4" i="17"/>
  <c r="DBI4" i="17"/>
  <c r="DBH4" i="17"/>
  <c r="DBG4" i="17"/>
  <c r="DBF4" i="17"/>
  <c r="DBE4" i="17"/>
  <c r="DBD4" i="17"/>
  <c r="DBC4" i="17"/>
  <c r="DBB4" i="17"/>
  <c r="DBA4" i="17"/>
  <c r="DAZ4" i="17"/>
  <c r="DAY4" i="17"/>
  <c r="DAX4" i="17"/>
  <c r="DAW4" i="17"/>
  <c r="DAV4" i="17"/>
  <c r="DAU4" i="17"/>
  <c r="DAT4" i="17"/>
  <c r="DAS4" i="17"/>
  <c r="DAR4" i="17"/>
  <c r="DAQ4" i="17"/>
  <c r="DAP4" i="17"/>
  <c r="DAO4" i="17"/>
  <c r="DAN4" i="17"/>
  <c r="DAM4" i="17"/>
  <c r="DAL4" i="17"/>
  <c r="DAK4" i="17"/>
  <c r="DAJ4" i="17"/>
  <c r="DAI4" i="17"/>
  <c r="DAH4" i="17"/>
  <c r="DAG4" i="17"/>
  <c r="DAF4" i="17"/>
  <c r="DAE4" i="17"/>
  <c r="DAD4" i="17"/>
  <c r="DAC4" i="17"/>
  <c r="DAB4" i="17"/>
  <c r="DAA4" i="17"/>
  <c r="CZZ4" i="17"/>
  <c r="CZY4" i="17"/>
  <c r="CZX4" i="17"/>
  <c r="CZW4" i="17"/>
  <c r="CZV4" i="17"/>
  <c r="CZU4" i="17"/>
  <c r="CZT4" i="17"/>
  <c r="CZS4" i="17"/>
  <c r="CZR4" i="17"/>
  <c r="CZQ4" i="17"/>
  <c r="CZP4" i="17"/>
  <c r="CZO4" i="17"/>
  <c r="CZN4" i="17"/>
  <c r="CZM4" i="17"/>
  <c r="CZL4" i="17"/>
  <c r="CZK4" i="17"/>
  <c r="CZJ4" i="17"/>
  <c r="CZI4" i="17"/>
  <c r="CZH4" i="17"/>
  <c r="CZG4" i="17"/>
  <c r="CZF4" i="17"/>
  <c r="CZE4" i="17"/>
  <c r="CZD4" i="17"/>
  <c r="CZC4" i="17"/>
  <c r="CZB4" i="17"/>
  <c r="CZA4" i="17"/>
  <c r="CYZ4" i="17"/>
  <c r="CYY4" i="17"/>
  <c r="CYX4" i="17"/>
  <c r="CYW4" i="17"/>
  <c r="CYV4" i="17"/>
  <c r="CYU4" i="17"/>
  <c r="CYT4" i="17"/>
  <c r="CYS4" i="17"/>
  <c r="CYR4" i="17"/>
  <c r="CYQ4" i="17"/>
  <c r="CYP4" i="17"/>
  <c r="CYO4" i="17"/>
  <c r="CYN4" i="17"/>
  <c r="CYM4" i="17"/>
  <c r="CYL4" i="17"/>
  <c r="CYK4" i="17"/>
  <c r="CYJ4" i="17"/>
  <c r="CYI4" i="17"/>
  <c r="CYH4" i="17"/>
  <c r="CYG4" i="17"/>
  <c r="CYF4" i="17"/>
  <c r="CYE4" i="17"/>
  <c r="CYD4" i="17"/>
  <c r="CYC4" i="17"/>
  <c r="CYB4" i="17"/>
  <c r="CYA4" i="17"/>
  <c r="CXZ4" i="17"/>
  <c r="CXY4" i="17"/>
  <c r="CXX4" i="17"/>
  <c r="CXW4" i="17"/>
  <c r="CXV4" i="17"/>
  <c r="CXU4" i="17"/>
  <c r="CXT4" i="17"/>
  <c r="CXS4" i="17"/>
  <c r="CXR4" i="17"/>
  <c r="CXQ4" i="17"/>
  <c r="CXP4" i="17"/>
  <c r="CXO4" i="17"/>
  <c r="CXN4" i="17"/>
  <c r="CXM4" i="17"/>
  <c r="CXL4" i="17"/>
  <c r="CXK4" i="17"/>
  <c r="CXJ4" i="17"/>
  <c r="CXI4" i="17"/>
  <c r="CXH4" i="17"/>
  <c r="CXG4" i="17"/>
  <c r="CXF4" i="17"/>
  <c r="CXE4" i="17"/>
  <c r="CXD4" i="17"/>
  <c r="CXC4" i="17"/>
  <c r="CXB4" i="17"/>
  <c r="CXA4" i="17"/>
  <c r="CWZ4" i="17"/>
  <c r="CWY4" i="17"/>
  <c r="CWX4" i="17"/>
  <c r="CWW4" i="17"/>
  <c r="CWV4" i="17"/>
  <c r="CWU4" i="17"/>
  <c r="CWT4" i="17"/>
  <c r="CWS4" i="17"/>
  <c r="CWR4" i="17"/>
  <c r="CWQ4" i="17"/>
  <c r="CWP4" i="17"/>
  <c r="CWO4" i="17"/>
  <c r="CWN4" i="17"/>
  <c r="CWM4" i="17"/>
  <c r="CWL4" i="17"/>
  <c r="CWK4" i="17"/>
  <c r="CWJ4" i="17"/>
  <c r="CWI4" i="17"/>
  <c r="CWH4" i="17"/>
  <c r="CWG4" i="17"/>
  <c r="CWF4" i="17"/>
  <c r="CWE4" i="17"/>
  <c r="CWD4" i="17"/>
  <c r="CWC4" i="17"/>
  <c r="CWB4" i="17"/>
  <c r="CWA4" i="17"/>
  <c r="CVZ4" i="17"/>
  <c r="CVY4" i="17"/>
  <c r="CVX4" i="17"/>
  <c r="CVW4" i="17"/>
  <c r="CVV4" i="17"/>
  <c r="CVU4" i="17"/>
  <c r="CVT4" i="17"/>
  <c r="CVS4" i="17"/>
  <c r="CVR4" i="17"/>
  <c r="CVQ4" i="17"/>
  <c r="CVP4" i="17"/>
  <c r="CVO4" i="17"/>
  <c r="CVN4" i="17"/>
  <c r="CVM4" i="17"/>
  <c r="CVL4" i="17"/>
  <c r="CVK4" i="17"/>
  <c r="CVJ4" i="17"/>
  <c r="CVI4" i="17"/>
  <c r="CVH4" i="17"/>
  <c r="CVG4" i="17"/>
  <c r="CVF4" i="17"/>
  <c r="CVE4" i="17"/>
  <c r="CVD4" i="17"/>
  <c r="CVC4" i="17"/>
  <c r="CVB4" i="17"/>
  <c r="CVA4" i="17"/>
  <c r="CUZ4" i="17"/>
  <c r="CUY4" i="17"/>
  <c r="CUX4" i="17"/>
  <c r="CUW4" i="17"/>
  <c r="CUV4" i="17"/>
  <c r="CUU4" i="17"/>
  <c r="CUT4" i="17"/>
  <c r="CUS4" i="17"/>
  <c r="CUR4" i="17"/>
  <c r="CUQ4" i="17"/>
  <c r="CUP4" i="17"/>
  <c r="CUO4" i="17"/>
  <c r="CUN4" i="17"/>
  <c r="CUM4" i="17"/>
  <c r="CUL4" i="17"/>
  <c r="CUK4" i="17"/>
  <c r="CUJ4" i="17"/>
  <c r="CUI4" i="17"/>
  <c r="CUH4" i="17"/>
  <c r="CUG4" i="17"/>
  <c r="CUF4" i="17"/>
  <c r="CUE4" i="17"/>
  <c r="CUD4" i="17"/>
  <c r="CUC4" i="17"/>
  <c r="CUB4" i="17"/>
  <c r="CUA4" i="17"/>
  <c r="CTZ4" i="17"/>
  <c r="CTY4" i="17"/>
  <c r="CTX4" i="17"/>
  <c r="CTW4" i="17"/>
  <c r="CTV4" i="17"/>
  <c r="CTU4" i="17"/>
  <c r="CTT4" i="17"/>
  <c r="CTS4" i="17"/>
  <c r="CTR4" i="17"/>
  <c r="CTQ4" i="17"/>
  <c r="CTP4" i="17"/>
  <c r="CTO4" i="17"/>
  <c r="CTN4" i="17"/>
  <c r="CTM4" i="17"/>
  <c r="CTL4" i="17"/>
  <c r="CTK4" i="17"/>
  <c r="CTJ4" i="17"/>
  <c r="CTI4" i="17"/>
  <c r="CTH4" i="17"/>
  <c r="CTG4" i="17"/>
  <c r="CTF4" i="17"/>
  <c r="CTE4" i="17"/>
  <c r="CTD4" i="17"/>
  <c r="CTC4" i="17"/>
  <c r="CTB4" i="17"/>
  <c r="CTA4" i="17"/>
  <c r="CSZ4" i="17"/>
  <c r="CSY4" i="17"/>
  <c r="CSX4" i="17"/>
  <c r="CSW4" i="17"/>
  <c r="CSV4" i="17"/>
  <c r="CSU4" i="17"/>
  <c r="CST4" i="17"/>
  <c r="CSS4" i="17"/>
  <c r="CSR4" i="17"/>
  <c r="CSQ4" i="17"/>
  <c r="CSP4" i="17"/>
  <c r="CSO4" i="17"/>
  <c r="CSN4" i="17"/>
  <c r="CSM4" i="17"/>
  <c r="CSL4" i="17"/>
  <c r="CSK4" i="17"/>
  <c r="CSJ4" i="17"/>
  <c r="CSI4" i="17"/>
  <c r="CSH4" i="17"/>
  <c r="CSG4" i="17"/>
  <c r="CSF4" i="17"/>
  <c r="CSE4" i="17"/>
  <c r="CSD4" i="17"/>
  <c r="CSC4" i="17"/>
  <c r="CSB4" i="17"/>
  <c r="CSA4" i="17"/>
  <c r="CRZ4" i="17"/>
  <c r="CRY4" i="17"/>
  <c r="CRX4" i="17"/>
  <c r="CRW4" i="17"/>
  <c r="CRV4" i="17"/>
  <c r="CRU4" i="17"/>
  <c r="CRT4" i="17"/>
  <c r="CRS4" i="17"/>
  <c r="CRR4" i="17"/>
  <c r="CRQ4" i="17"/>
  <c r="CRP4" i="17"/>
  <c r="CRO4" i="17"/>
  <c r="CRN4" i="17"/>
  <c r="CRM4" i="17"/>
  <c r="CRL4" i="17"/>
  <c r="CRK4" i="17"/>
  <c r="CRJ4" i="17"/>
  <c r="CRI4" i="17"/>
  <c r="CRH4" i="17"/>
  <c r="CRG4" i="17"/>
  <c r="CRF4" i="17"/>
  <c r="CRE4" i="17"/>
  <c r="CRD4" i="17"/>
  <c r="CRC4" i="17"/>
  <c r="CRB4" i="17"/>
  <c r="CRA4" i="17"/>
  <c r="CQZ4" i="17"/>
  <c r="CQY4" i="17"/>
  <c r="CQX4" i="17"/>
  <c r="CQW4" i="17"/>
  <c r="CQV4" i="17"/>
  <c r="CQU4" i="17"/>
  <c r="CQT4" i="17"/>
  <c r="CQS4" i="17"/>
  <c r="CQR4" i="17"/>
  <c r="CQQ4" i="17"/>
  <c r="CQP4" i="17"/>
  <c r="CQO4" i="17"/>
  <c r="CQN4" i="17"/>
  <c r="CQM4" i="17"/>
  <c r="CQL4" i="17"/>
  <c r="CQK4" i="17"/>
  <c r="CQJ4" i="17"/>
  <c r="CQI4" i="17"/>
  <c r="CQH4" i="17"/>
  <c r="CQG4" i="17"/>
  <c r="CQF4" i="17"/>
  <c r="CQE4" i="17"/>
  <c r="CQD4" i="17"/>
  <c r="CQC4" i="17"/>
  <c r="CQB4" i="17"/>
  <c r="CQA4" i="17"/>
  <c r="CPZ4" i="17"/>
  <c r="CPY4" i="17"/>
  <c r="CPX4" i="17"/>
  <c r="CPW4" i="17"/>
  <c r="CPV4" i="17"/>
  <c r="CPU4" i="17"/>
  <c r="CPT4" i="17"/>
  <c r="CPS4" i="17"/>
  <c r="CPR4" i="17"/>
  <c r="CPQ4" i="17"/>
  <c r="CPP4" i="17"/>
  <c r="CPO4" i="17"/>
  <c r="CPN4" i="17"/>
  <c r="CPM4" i="17"/>
  <c r="CPL4" i="17"/>
  <c r="CPK4" i="17"/>
  <c r="CPJ4" i="17"/>
  <c r="CPI4" i="17"/>
  <c r="CPH4" i="17"/>
  <c r="CPG4" i="17"/>
  <c r="CPF4" i="17"/>
  <c r="CPE4" i="17"/>
  <c r="CPD4" i="17"/>
  <c r="CPC4" i="17"/>
  <c r="CPB4" i="17"/>
  <c r="CPA4" i="17"/>
  <c r="COZ4" i="17"/>
  <c r="COY4" i="17"/>
  <c r="COX4" i="17"/>
  <c r="COW4" i="17"/>
  <c r="COV4" i="17"/>
  <c r="COU4" i="17"/>
  <c r="COT4" i="17"/>
  <c r="COS4" i="17"/>
  <c r="COR4" i="17"/>
  <c r="COQ4" i="17"/>
  <c r="COP4" i="17"/>
  <c r="COO4" i="17"/>
  <c r="CON4" i="17"/>
  <c r="COM4" i="17"/>
  <c r="COL4" i="17"/>
  <c r="COK4" i="17"/>
  <c r="COJ4" i="17"/>
  <c r="COI4" i="17"/>
  <c r="COH4" i="17"/>
  <c r="COG4" i="17"/>
  <c r="COF4" i="17"/>
  <c r="COE4" i="17"/>
  <c r="COD4" i="17"/>
  <c r="COC4" i="17"/>
  <c r="COB4" i="17"/>
  <c r="COA4" i="17"/>
  <c r="CNZ4" i="17"/>
  <c r="CNY4" i="17"/>
  <c r="CNX4" i="17"/>
  <c r="CNW4" i="17"/>
  <c r="CNV4" i="17"/>
  <c r="CNU4" i="17"/>
  <c r="CNT4" i="17"/>
  <c r="CNS4" i="17"/>
  <c r="CNR4" i="17"/>
  <c r="CNQ4" i="17"/>
  <c r="CNP4" i="17"/>
  <c r="CNO4" i="17"/>
  <c r="CNN4" i="17"/>
  <c r="CNM4" i="17"/>
  <c r="CNL4" i="17"/>
  <c r="CNK4" i="17"/>
  <c r="CNJ4" i="17"/>
  <c r="CNI4" i="17"/>
  <c r="CNH4" i="17"/>
  <c r="CNG4" i="17"/>
  <c r="CNF4" i="17"/>
  <c r="CNE4" i="17"/>
  <c r="CND4" i="17"/>
  <c r="CNC4" i="17"/>
  <c r="CNB4" i="17"/>
  <c r="CNA4" i="17"/>
  <c r="CMZ4" i="17"/>
  <c r="CMY4" i="17"/>
  <c r="CMX4" i="17"/>
  <c r="CMW4" i="17"/>
  <c r="CMV4" i="17"/>
  <c r="CMU4" i="17"/>
  <c r="CMT4" i="17"/>
  <c r="CMS4" i="17"/>
  <c r="CMR4" i="17"/>
  <c r="CMQ4" i="17"/>
  <c r="CMP4" i="17"/>
  <c r="CMO4" i="17"/>
  <c r="CMN4" i="17"/>
  <c r="CMM4" i="17"/>
  <c r="CML4" i="17"/>
  <c r="CMK4" i="17"/>
  <c r="CMJ4" i="17"/>
  <c r="CMI4" i="17"/>
  <c r="CMH4" i="17"/>
  <c r="CMG4" i="17"/>
  <c r="CMF4" i="17"/>
  <c r="CME4" i="17"/>
  <c r="CMD4" i="17"/>
  <c r="CMC4" i="17"/>
  <c r="CMB4" i="17"/>
  <c r="CMA4" i="17"/>
  <c r="CLZ4" i="17"/>
  <c r="CLY4" i="17"/>
  <c r="CLX4" i="17"/>
  <c r="CLW4" i="17"/>
  <c r="CLV4" i="17"/>
  <c r="CLU4" i="17"/>
  <c r="CLT4" i="17"/>
  <c r="CLS4" i="17"/>
  <c r="CLR4" i="17"/>
  <c r="CLQ4" i="17"/>
  <c r="CLP4" i="17"/>
  <c r="CLO4" i="17"/>
  <c r="CLN4" i="17"/>
  <c r="CLM4" i="17"/>
  <c r="CLL4" i="17"/>
  <c r="CLK4" i="17"/>
  <c r="CLJ4" i="17"/>
  <c r="CLI4" i="17"/>
  <c r="CLH4" i="17"/>
  <c r="CLG4" i="17"/>
  <c r="CLF4" i="17"/>
  <c r="CLE4" i="17"/>
  <c r="CLD4" i="17"/>
  <c r="CLC4" i="17"/>
  <c r="CLB4" i="17"/>
  <c r="CLA4" i="17"/>
  <c r="CKZ4" i="17"/>
  <c r="CKY4" i="17"/>
  <c r="CKX4" i="17"/>
  <c r="CKW4" i="17"/>
  <c r="CKV4" i="17"/>
  <c r="CKU4" i="17"/>
  <c r="CKT4" i="17"/>
  <c r="CKS4" i="17"/>
  <c r="CKR4" i="17"/>
  <c r="CKQ4" i="17"/>
  <c r="CKP4" i="17"/>
  <c r="CKO4" i="17"/>
  <c r="CKN4" i="17"/>
  <c r="CKM4" i="17"/>
  <c r="CKL4" i="17"/>
  <c r="CKK4" i="17"/>
  <c r="CKJ4" i="17"/>
  <c r="CKI4" i="17"/>
  <c r="CKH4" i="17"/>
  <c r="CKG4" i="17"/>
  <c r="CKF4" i="17"/>
  <c r="CKE4" i="17"/>
  <c r="CKD4" i="17"/>
  <c r="CKC4" i="17"/>
  <c r="CKB4" i="17"/>
  <c r="CKA4" i="17"/>
  <c r="CJZ4" i="17"/>
  <c r="CJY4" i="17"/>
  <c r="CJX4" i="17"/>
  <c r="CJW4" i="17"/>
  <c r="CJV4" i="17"/>
  <c r="CJU4" i="17"/>
  <c r="CJT4" i="17"/>
  <c r="CJS4" i="17"/>
  <c r="CJR4" i="17"/>
  <c r="CJQ4" i="17"/>
  <c r="CJP4" i="17"/>
  <c r="CJO4" i="17"/>
  <c r="CJN4" i="17"/>
  <c r="CJM4" i="17"/>
  <c r="CJL4" i="17"/>
  <c r="CJK4" i="17"/>
  <c r="CJJ4" i="17"/>
  <c r="CJI4" i="17"/>
  <c r="CJH4" i="17"/>
  <c r="CJG4" i="17"/>
  <c r="CJF4" i="17"/>
  <c r="CJE4" i="17"/>
  <c r="CJD4" i="17"/>
  <c r="CJC4" i="17"/>
  <c r="CJB4" i="17"/>
  <c r="CJA4" i="17"/>
  <c r="CIZ4" i="17"/>
  <c r="CIY4" i="17"/>
  <c r="CIX4" i="17"/>
  <c r="CIW4" i="17"/>
  <c r="CIV4" i="17"/>
  <c r="CIU4" i="17"/>
  <c r="CIT4" i="17"/>
  <c r="CIS4" i="17"/>
  <c r="CIR4" i="17"/>
  <c r="CIQ4" i="17"/>
  <c r="CIP4" i="17"/>
  <c r="CIO4" i="17"/>
  <c r="CIN4" i="17"/>
  <c r="CIM4" i="17"/>
  <c r="CIL4" i="17"/>
  <c r="CIK4" i="17"/>
  <c r="CIJ4" i="17"/>
  <c r="CII4" i="17"/>
  <c r="CIH4" i="17"/>
  <c r="CIG4" i="17"/>
  <c r="CIF4" i="17"/>
  <c r="CIE4" i="17"/>
  <c r="CID4" i="17"/>
  <c r="CIC4" i="17"/>
  <c r="CIB4" i="17"/>
  <c r="CIA4" i="17"/>
  <c r="CHZ4" i="17"/>
  <c r="CHY4" i="17"/>
  <c r="CHX4" i="17"/>
  <c r="CHW4" i="17"/>
  <c r="CHV4" i="17"/>
  <c r="CHU4" i="17"/>
  <c r="CHT4" i="17"/>
  <c r="CHS4" i="17"/>
  <c r="CHR4" i="17"/>
  <c r="CHQ4" i="17"/>
  <c r="CHP4" i="17"/>
  <c r="CHO4" i="17"/>
  <c r="CHN4" i="17"/>
  <c r="CHM4" i="17"/>
  <c r="CHL4" i="17"/>
  <c r="CHK4" i="17"/>
  <c r="CHJ4" i="17"/>
  <c r="CHI4" i="17"/>
  <c r="CHH4" i="17"/>
  <c r="CHG4" i="17"/>
  <c r="CHF4" i="17"/>
  <c r="CHE4" i="17"/>
  <c r="CHD4" i="17"/>
  <c r="CHC4" i="17"/>
  <c r="CHB4" i="17"/>
  <c r="CHA4" i="17"/>
  <c r="CGZ4" i="17"/>
  <c r="CGY4" i="17"/>
  <c r="CGX4" i="17"/>
  <c r="CGW4" i="17"/>
  <c r="CGV4" i="17"/>
  <c r="CGU4" i="17"/>
  <c r="CGT4" i="17"/>
  <c r="CGS4" i="17"/>
  <c r="CGR4" i="17"/>
  <c r="CGQ4" i="17"/>
  <c r="CGP4" i="17"/>
  <c r="CGO4" i="17"/>
  <c r="CGN4" i="17"/>
  <c r="CGM4" i="17"/>
  <c r="CGL4" i="17"/>
  <c r="CGK4" i="17"/>
  <c r="CGJ4" i="17"/>
  <c r="CGI4" i="17"/>
  <c r="CGH4" i="17"/>
  <c r="CGG4" i="17"/>
  <c r="CGF4" i="17"/>
  <c r="CGE4" i="17"/>
  <c r="CGD4" i="17"/>
  <c r="CGC4" i="17"/>
  <c r="CGB4" i="17"/>
  <c r="CGA4" i="17"/>
  <c r="CFZ4" i="17"/>
  <c r="CFY4" i="17"/>
  <c r="CFX4" i="17"/>
  <c r="CFW4" i="17"/>
  <c r="CFV4" i="17"/>
  <c r="CFU4" i="17"/>
  <c r="CFT4" i="17"/>
  <c r="CFS4" i="17"/>
  <c r="CFR4" i="17"/>
  <c r="CFQ4" i="17"/>
  <c r="CFP4" i="17"/>
  <c r="CFO4" i="17"/>
  <c r="CFN4" i="17"/>
  <c r="CFM4" i="17"/>
  <c r="CFL4" i="17"/>
  <c r="CFK4" i="17"/>
  <c r="CFJ4" i="17"/>
  <c r="CFI4" i="17"/>
  <c r="CFH4" i="17"/>
  <c r="CFG4" i="17"/>
  <c r="CFF4" i="17"/>
  <c r="CFE4" i="17"/>
  <c r="CFD4" i="17"/>
  <c r="CFC4" i="17"/>
  <c r="CFB4" i="17"/>
  <c r="CFA4" i="17"/>
  <c r="CEZ4" i="17"/>
  <c r="CEY4" i="17"/>
  <c r="CEX4" i="17"/>
  <c r="CEW4" i="17"/>
  <c r="CEV4" i="17"/>
  <c r="CEU4" i="17"/>
  <c r="CET4" i="17"/>
  <c r="CES4" i="17"/>
  <c r="CER4" i="17"/>
  <c r="CEQ4" i="17"/>
  <c r="CEP4" i="17"/>
  <c r="CEO4" i="17"/>
  <c r="CEN4" i="17"/>
  <c r="CEM4" i="17"/>
  <c r="CEL4" i="17"/>
  <c r="CEK4" i="17"/>
  <c r="CEJ4" i="17"/>
  <c r="CEI4" i="17"/>
  <c r="CEH4" i="17"/>
  <c r="CEG4" i="17"/>
  <c r="CEF4" i="17"/>
  <c r="CEE4" i="17"/>
  <c r="CED4" i="17"/>
  <c r="CEC4" i="17"/>
  <c r="CEB4" i="17"/>
  <c r="CEA4" i="17"/>
  <c r="CDZ4" i="17"/>
  <c r="CDY4" i="17"/>
  <c r="CDX4" i="17"/>
  <c r="CDW4" i="17"/>
  <c r="CDV4" i="17"/>
  <c r="CDU4" i="17"/>
  <c r="CDT4" i="17"/>
  <c r="CDS4" i="17"/>
  <c r="CDR4" i="17"/>
  <c r="CDQ4" i="17"/>
  <c r="CDP4" i="17"/>
  <c r="CDO4" i="17"/>
  <c r="CDN4" i="17"/>
  <c r="CDM4" i="17"/>
  <c r="CDL4" i="17"/>
  <c r="CDK4" i="17"/>
  <c r="CDJ4" i="17"/>
  <c r="CDI4" i="17"/>
  <c r="CDH4" i="17"/>
  <c r="CDG4" i="17"/>
  <c r="CDF4" i="17"/>
  <c r="CDE4" i="17"/>
  <c r="CDD4" i="17"/>
  <c r="CDC4" i="17"/>
  <c r="CDB4" i="17"/>
  <c r="CDA4" i="17"/>
  <c r="CCZ4" i="17"/>
  <c r="CCY4" i="17"/>
  <c r="CCX4" i="17"/>
  <c r="CCW4" i="17"/>
  <c r="CCV4" i="17"/>
  <c r="CCU4" i="17"/>
  <c r="CCT4" i="17"/>
  <c r="CCS4" i="17"/>
  <c r="CCR4" i="17"/>
  <c r="CCQ4" i="17"/>
  <c r="CCP4" i="17"/>
  <c r="CCO4" i="17"/>
  <c r="CCN4" i="17"/>
  <c r="CCM4" i="17"/>
  <c r="CCL4" i="17"/>
  <c r="CCK4" i="17"/>
  <c r="CCJ4" i="17"/>
  <c r="CCI4" i="17"/>
  <c r="CCH4" i="17"/>
  <c r="CCG4" i="17"/>
  <c r="CCF4" i="17"/>
  <c r="CCE4" i="17"/>
  <c r="CCD4" i="17"/>
  <c r="CCC4" i="17"/>
  <c r="CCB4" i="17"/>
  <c r="CCA4" i="17"/>
  <c r="CBZ4" i="17"/>
  <c r="CBY4" i="17"/>
  <c r="CBX4" i="17"/>
  <c r="CBW4" i="17"/>
  <c r="CBV4" i="17"/>
  <c r="CBU4" i="17"/>
  <c r="CBT4" i="17"/>
  <c r="CBS4" i="17"/>
  <c r="CBR4" i="17"/>
  <c r="CBQ4" i="17"/>
  <c r="CBP4" i="17"/>
  <c r="CBO4" i="17"/>
  <c r="CBN4" i="17"/>
  <c r="CBM4" i="17"/>
  <c r="CBL4" i="17"/>
  <c r="CBK4" i="17"/>
  <c r="CBJ4" i="17"/>
  <c r="CBI4" i="17"/>
  <c r="CBH4" i="17"/>
  <c r="CBG4" i="17"/>
  <c r="CBF4" i="17"/>
  <c r="CBE4" i="17"/>
  <c r="CBD4" i="17"/>
  <c r="CBC4" i="17"/>
  <c r="CBB4" i="17"/>
  <c r="CBA4" i="17"/>
  <c r="CAZ4" i="17"/>
  <c r="CAY4" i="17"/>
  <c r="CAX4" i="17"/>
  <c r="CAW4" i="17"/>
  <c r="CAV4" i="17"/>
  <c r="CAU4" i="17"/>
  <c r="CAT4" i="17"/>
  <c r="CAS4" i="17"/>
  <c r="CAR4" i="17"/>
  <c r="CAQ4" i="17"/>
  <c r="CAP4" i="17"/>
  <c r="CAO4" i="17"/>
  <c r="CAN4" i="17"/>
  <c r="CAM4" i="17"/>
  <c r="CAL4" i="17"/>
  <c r="CAK4" i="17"/>
  <c r="CAJ4" i="17"/>
  <c r="CAI4" i="17"/>
  <c r="CAH4" i="17"/>
  <c r="CAG4" i="17"/>
  <c r="CAF4" i="17"/>
  <c r="CAE4" i="17"/>
  <c r="CAD4" i="17"/>
  <c r="CAC4" i="17"/>
  <c r="CAB4" i="17"/>
  <c r="CAA4" i="17"/>
  <c r="BZZ4" i="17"/>
  <c r="BZY4" i="17"/>
  <c r="BZX4" i="17"/>
  <c r="BZW4" i="17"/>
  <c r="BZV4" i="17"/>
  <c r="BZU4" i="17"/>
  <c r="BZT4" i="17"/>
  <c r="BZS4" i="17"/>
  <c r="BZR4" i="17"/>
  <c r="BZQ4" i="17"/>
  <c r="BZP4" i="17"/>
  <c r="BZO4" i="17"/>
  <c r="BZN4" i="17"/>
  <c r="BZM4" i="17"/>
  <c r="BZL4" i="17"/>
  <c r="BZK4" i="17"/>
  <c r="BZJ4" i="17"/>
  <c r="BZI4" i="17"/>
  <c r="BZH4" i="17"/>
  <c r="BZG4" i="17"/>
  <c r="BZF4" i="17"/>
  <c r="BZE4" i="17"/>
  <c r="BZD4" i="17"/>
  <c r="BZC4" i="17"/>
  <c r="BZB4" i="17"/>
  <c r="BZA4" i="17"/>
  <c r="BYZ4" i="17"/>
  <c r="BYY4" i="17"/>
  <c r="BYX4" i="17"/>
  <c r="BYW4" i="17"/>
  <c r="BYV4" i="17"/>
  <c r="BYU4" i="17"/>
  <c r="BYT4" i="17"/>
  <c r="BYS4" i="17"/>
  <c r="BYR4" i="17"/>
  <c r="BYQ4" i="17"/>
  <c r="BYP4" i="17"/>
  <c r="BYO4" i="17"/>
  <c r="BYN4" i="17"/>
  <c r="BYM4" i="17"/>
  <c r="BYL4" i="17"/>
  <c r="BYK4" i="17"/>
  <c r="BYJ4" i="17"/>
  <c r="BYI4" i="17"/>
  <c r="BYH4" i="17"/>
  <c r="BYG4" i="17"/>
  <c r="BYF4" i="17"/>
  <c r="BYE4" i="17"/>
  <c r="BYD4" i="17"/>
  <c r="BYC4" i="17"/>
  <c r="BYB4" i="17"/>
  <c r="BYA4" i="17"/>
  <c r="BXZ4" i="17"/>
  <c r="BXY4" i="17"/>
  <c r="BXX4" i="17"/>
  <c r="BXW4" i="17"/>
  <c r="BXV4" i="17"/>
  <c r="BXU4" i="17"/>
  <c r="BXT4" i="17"/>
  <c r="BXS4" i="17"/>
  <c r="BXR4" i="17"/>
  <c r="BXQ4" i="17"/>
  <c r="BXP4" i="17"/>
  <c r="BXO4" i="17"/>
  <c r="BXN4" i="17"/>
  <c r="BXM4" i="17"/>
  <c r="BXL4" i="17"/>
  <c r="BXK4" i="17"/>
  <c r="BXJ4" i="17"/>
  <c r="BXI4" i="17"/>
  <c r="BXH4" i="17"/>
  <c r="BXG4" i="17"/>
  <c r="BXF4" i="17"/>
  <c r="BXE4" i="17"/>
  <c r="BXD4" i="17"/>
  <c r="BXC4" i="17"/>
  <c r="BXB4" i="17"/>
  <c r="BXA4" i="17"/>
  <c r="BWZ4" i="17"/>
  <c r="BWY4" i="17"/>
  <c r="BWX4" i="17"/>
  <c r="BWW4" i="17"/>
  <c r="BWV4" i="17"/>
  <c r="BWU4" i="17"/>
  <c r="BWT4" i="17"/>
  <c r="BWS4" i="17"/>
  <c r="BWR4" i="17"/>
  <c r="BWQ4" i="17"/>
  <c r="BWP4" i="17"/>
  <c r="BWO4" i="17"/>
  <c r="BWN4" i="17"/>
  <c r="BWM4" i="17"/>
  <c r="BWL4" i="17"/>
  <c r="BWK4" i="17"/>
  <c r="BWJ4" i="17"/>
  <c r="BWI4" i="17"/>
  <c r="BWH4" i="17"/>
  <c r="BWG4" i="17"/>
  <c r="BWF4" i="17"/>
  <c r="BWE4" i="17"/>
  <c r="BWD4" i="17"/>
  <c r="BWC4" i="17"/>
  <c r="BWB4" i="17"/>
  <c r="BWA4" i="17"/>
  <c r="BVZ4" i="17"/>
  <c r="BVY4" i="17"/>
  <c r="BVX4" i="17"/>
  <c r="BVW4" i="17"/>
  <c r="BVV4" i="17"/>
  <c r="BVU4" i="17"/>
  <c r="BVT4" i="17"/>
  <c r="BVS4" i="17"/>
  <c r="BVR4" i="17"/>
  <c r="BVQ4" i="17"/>
  <c r="BVP4" i="17"/>
  <c r="BVO4" i="17"/>
  <c r="BVN4" i="17"/>
  <c r="BVM4" i="17"/>
  <c r="BVL4" i="17"/>
  <c r="BVK4" i="17"/>
  <c r="BVJ4" i="17"/>
  <c r="BVI4" i="17"/>
  <c r="BVH4" i="17"/>
  <c r="BVG4" i="17"/>
  <c r="BVF4" i="17"/>
  <c r="BVE4" i="17"/>
  <c r="BVD4" i="17"/>
  <c r="BVC4" i="17"/>
  <c r="BVB4" i="17"/>
  <c r="BVA4" i="17"/>
  <c r="BUZ4" i="17"/>
  <c r="BUY4" i="17"/>
  <c r="BUX4" i="17"/>
  <c r="BUW4" i="17"/>
  <c r="BUV4" i="17"/>
  <c r="BUU4" i="17"/>
  <c r="BUT4" i="17"/>
  <c r="BUS4" i="17"/>
  <c r="BUR4" i="17"/>
  <c r="BUQ4" i="17"/>
  <c r="BUP4" i="17"/>
  <c r="BUO4" i="17"/>
  <c r="BUN4" i="17"/>
  <c r="BUM4" i="17"/>
  <c r="BUL4" i="17"/>
  <c r="BUK4" i="17"/>
  <c r="BUJ4" i="17"/>
  <c r="BUI4" i="17"/>
  <c r="BUH4" i="17"/>
  <c r="BUG4" i="17"/>
  <c r="BUF4" i="17"/>
  <c r="BUE4" i="17"/>
  <c r="BUD4" i="17"/>
  <c r="BUC4" i="17"/>
  <c r="BUB4" i="17"/>
  <c r="BUA4" i="17"/>
  <c r="BTZ4" i="17"/>
  <c r="BTY4" i="17"/>
  <c r="BTX4" i="17"/>
  <c r="BTW4" i="17"/>
  <c r="BTV4" i="17"/>
  <c r="BTU4" i="17"/>
  <c r="BTT4" i="17"/>
  <c r="BTS4" i="17"/>
  <c r="BTR4" i="17"/>
  <c r="BTQ4" i="17"/>
  <c r="BTP4" i="17"/>
  <c r="BTO4" i="17"/>
  <c r="BTN4" i="17"/>
  <c r="BTM4" i="17"/>
  <c r="BTL4" i="17"/>
  <c r="BTK4" i="17"/>
  <c r="BTJ4" i="17"/>
  <c r="BTI4" i="17"/>
  <c r="BTH4" i="17"/>
  <c r="BTG4" i="17"/>
  <c r="BTF4" i="17"/>
  <c r="BTE4" i="17"/>
  <c r="BTD4" i="17"/>
  <c r="BTC4" i="17"/>
  <c r="BTB4" i="17"/>
  <c r="BTA4" i="17"/>
  <c r="BSZ4" i="17"/>
  <c r="BSY4" i="17"/>
  <c r="BSX4" i="17"/>
  <c r="BSW4" i="17"/>
  <c r="BSV4" i="17"/>
  <c r="BSU4" i="17"/>
  <c r="BST4" i="17"/>
  <c r="BSS4" i="17"/>
  <c r="BSR4" i="17"/>
  <c r="BSQ4" i="17"/>
  <c r="BSP4" i="17"/>
  <c r="BSO4" i="17"/>
  <c r="BSN4" i="17"/>
  <c r="BSM4" i="17"/>
  <c r="BSL4" i="17"/>
  <c r="BSK4" i="17"/>
  <c r="BSJ4" i="17"/>
  <c r="BSI4" i="17"/>
  <c r="BSH4" i="17"/>
  <c r="BSG4" i="17"/>
  <c r="BSF4" i="17"/>
  <c r="BSE4" i="17"/>
  <c r="BSD4" i="17"/>
  <c r="BSC4" i="17"/>
  <c r="BSB4" i="17"/>
  <c r="BSA4" i="17"/>
  <c r="BRZ4" i="17"/>
  <c r="BRY4" i="17"/>
  <c r="BRX4" i="17"/>
  <c r="BRW4" i="17"/>
  <c r="BRV4" i="17"/>
  <c r="BRU4" i="17"/>
  <c r="BRT4" i="17"/>
  <c r="BRS4" i="17"/>
  <c r="BRR4" i="17"/>
  <c r="BRQ4" i="17"/>
  <c r="BRP4" i="17"/>
  <c r="BRO4" i="17"/>
  <c r="BRN4" i="17"/>
  <c r="BRM4" i="17"/>
  <c r="BRL4" i="17"/>
  <c r="BRK4" i="17"/>
  <c r="BRJ4" i="17"/>
  <c r="BRI4" i="17"/>
  <c r="BRH4" i="17"/>
  <c r="BRG4" i="17"/>
  <c r="BRF4" i="17"/>
  <c r="BRE4" i="17"/>
  <c r="BRD4" i="17"/>
  <c r="BRC4" i="17"/>
  <c r="BRB4" i="17"/>
  <c r="BRA4" i="17"/>
  <c r="BQZ4" i="17"/>
  <c r="BQY4" i="17"/>
  <c r="BQX4" i="17"/>
  <c r="BQW4" i="17"/>
  <c r="BQV4" i="17"/>
  <c r="BQU4" i="17"/>
  <c r="BQT4" i="17"/>
  <c r="BQS4" i="17"/>
  <c r="BQR4" i="17"/>
  <c r="BQQ4" i="17"/>
  <c r="BQP4" i="17"/>
  <c r="BQO4" i="17"/>
  <c r="BQN4" i="17"/>
  <c r="BQM4" i="17"/>
  <c r="BQL4" i="17"/>
  <c r="BQK4" i="17"/>
  <c r="BQJ4" i="17"/>
  <c r="BQI4" i="17"/>
  <c r="BQH4" i="17"/>
  <c r="BQG4" i="17"/>
  <c r="BQF4" i="17"/>
  <c r="BQE4" i="17"/>
  <c r="BQD4" i="17"/>
  <c r="BQC4" i="17"/>
  <c r="BQB4" i="17"/>
  <c r="BQA4" i="17"/>
  <c r="BPZ4" i="17"/>
  <c r="BPY4" i="17"/>
  <c r="BPX4" i="17"/>
  <c r="BPW4" i="17"/>
  <c r="BPV4" i="17"/>
  <c r="BPU4" i="17"/>
  <c r="BPT4" i="17"/>
  <c r="BPS4" i="17"/>
  <c r="BPR4" i="17"/>
  <c r="BPQ4" i="17"/>
  <c r="BPP4" i="17"/>
  <c r="BPO4" i="17"/>
  <c r="BPN4" i="17"/>
  <c r="BPM4" i="17"/>
  <c r="BPL4" i="17"/>
  <c r="BPK4" i="17"/>
  <c r="BPJ4" i="17"/>
  <c r="BPI4" i="17"/>
  <c r="BPH4" i="17"/>
  <c r="BPG4" i="17"/>
  <c r="BPF4" i="17"/>
  <c r="BPE4" i="17"/>
  <c r="BPD4" i="17"/>
  <c r="BPC4" i="17"/>
  <c r="BPB4" i="17"/>
  <c r="BPA4" i="17"/>
  <c r="BOZ4" i="17"/>
  <c r="BOY4" i="17"/>
  <c r="BOX4" i="17"/>
  <c r="BOW4" i="17"/>
  <c r="BOV4" i="17"/>
  <c r="BOU4" i="17"/>
  <c r="BOT4" i="17"/>
  <c r="BOS4" i="17"/>
  <c r="BOR4" i="17"/>
  <c r="BOQ4" i="17"/>
  <c r="BOP4" i="17"/>
  <c r="BOO4" i="17"/>
  <c r="BON4" i="17"/>
  <c r="BOM4" i="17"/>
  <c r="BOL4" i="17"/>
  <c r="BOK4" i="17"/>
  <c r="BOJ4" i="17"/>
  <c r="BOI4" i="17"/>
  <c r="BOH4" i="17"/>
  <c r="BOG4" i="17"/>
  <c r="BOF4" i="17"/>
  <c r="BOE4" i="17"/>
  <c r="BOD4" i="17"/>
  <c r="BOC4" i="17"/>
  <c r="BOB4" i="17"/>
  <c r="BOA4" i="17"/>
  <c r="BNZ4" i="17"/>
  <c r="BNY4" i="17"/>
  <c r="BNX4" i="17"/>
  <c r="BNW4" i="17"/>
  <c r="BNV4" i="17"/>
  <c r="BNU4" i="17"/>
  <c r="BNT4" i="17"/>
  <c r="BNS4" i="17"/>
  <c r="BNR4" i="17"/>
  <c r="BNQ4" i="17"/>
  <c r="BNP4" i="17"/>
  <c r="BNO4" i="17"/>
  <c r="BNN4" i="17"/>
  <c r="BNM4" i="17"/>
  <c r="BNL4" i="17"/>
  <c r="BNK4" i="17"/>
  <c r="BNJ4" i="17"/>
  <c r="BNI4" i="17"/>
  <c r="BNH4" i="17"/>
  <c r="BNG4" i="17"/>
  <c r="BNF4" i="17"/>
  <c r="BNE4" i="17"/>
  <c r="BND4" i="17"/>
  <c r="BNC4" i="17"/>
  <c r="BNB4" i="17"/>
  <c r="BNA4" i="17"/>
  <c r="BMZ4" i="17"/>
  <c r="BMY4" i="17"/>
  <c r="BMX4" i="17"/>
  <c r="BMW4" i="17"/>
  <c r="BMV4" i="17"/>
  <c r="BMU4" i="17"/>
  <c r="BMT4" i="17"/>
  <c r="BMS4" i="17"/>
  <c r="BMR4" i="17"/>
  <c r="BMQ4" i="17"/>
  <c r="BMP4" i="17"/>
  <c r="BMO4" i="17"/>
  <c r="BMN4" i="17"/>
  <c r="BMM4" i="17"/>
  <c r="BML4" i="17"/>
  <c r="BMK4" i="17"/>
  <c r="BMJ4" i="17"/>
  <c r="BMI4" i="17"/>
  <c r="BMH4" i="17"/>
  <c r="BMG4" i="17"/>
  <c r="BMF4" i="17"/>
  <c r="BME4" i="17"/>
  <c r="BMD4" i="17"/>
  <c r="BMC4" i="17"/>
  <c r="BMB4" i="17"/>
  <c r="BMA4" i="17"/>
  <c r="BLZ4" i="17"/>
  <c r="BLY4" i="17"/>
  <c r="BLX4" i="17"/>
  <c r="BLW4" i="17"/>
  <c r="BLV4" i="17"/>
  <c r="BLU4" i="17"/>
  <c r="BLT4" i="17"/>
  <c r="BLS4" i="17"/>
  <c r="BLR4" i="17"/>
  <c r="BLQ4" i="17"/>
  <c r="BLP4" i="17"/>
  <c r="BLO4" i="17"/>
  <c r="BLN4" i="17"/>
  <c r="BLM4" i="17"/>
  <c r="BLL4" i="17"/>
  <c r="BLK4" i="17"/>
  <c r="BLJ4" i="17"/>
  <c r="BLI4" i="17"/>
  <c r="BLH4" i="17"/>
  <c r="BLG4" i="17"/>
  <c r="BLF4" i="17"/>
  <c r="BLE4" i="17"/>
  <c r="BLD4" i="17"/>
  <c r="BLC4" i="17"/>
  <c r="BLB4" i="17"/>
  <c r="BLA4" i="17"/>
  <c r="BKZ4" i="17"/>
  <c r="BKY4" i="17"/>
  <c r="BKX4" i="17"/>
  <c r="BKW4" i="17"/>
  <c r="BKV4" i="17"/>
  <c r="BKU4" i="17"/>
  <c r="BKT4" i="17"/>
  <c r="BKS4" i="17"/>
  <c r="BKR4" i="17"/>
  <c r="BKQ4" i="17"/>
  <c r="BKP4" i="17"/>
  <c r="BKO4" i="17"/>
  <c r="BKN4" i="17"/>
  <c r="BKM4" i="17"/>
  <c r="BKL4" i="17"/>
  <c r="BKK4" i="17"/>
  <c r="BKJ4" i="17"/>
  <c r="BKI4" i="17"/>
  <c r="BKH4" i="17"/>
  <c r="BKG4" i="17"/>
  <c r="BKF4" i="17"/>
  <c r="BKE4" i="17"/>
  <c r="BKD4" i="17"/>
  <c r="BKC4" i="17"/>
  <c r="BKB4" i="17"/>
  <c r="BKA4" i="17"/>
  <c r="BJZ4" i="17"/>
  <c r="BJY4" i="17"/>
  <c r="BJX4" i="17"/>
  <c r="BJW4" i="17"/>
  <c r="BJV4" i="17"/>
  <c r="BJU4" i="17"/>
  <c r="BJT4" i="17"/>
  <c r="BJS4" i="17"/>
  <c r="BJR4" i="17"/>
  <c r="BJQ4" i="17"/>
  <c r="BJP4" i="17"/>
  <c r="BJO4" i="17"/>
  <c r="BJN4" i="17"/>
  <c r="BJM4" i="17"/>
  <c r="BJL4" i="17"/>
  <c r="BJK4" i="17"/>
  <c r="BJJ4" i="17"/>
  <c r="BJI4" i="17"/>
  <c r="BJH4" i="17"/>
  <c r="BJG4" i="17"/>
  <c r="BJF4" i="17"/>
  <c r="BJE4" i="17"/>
  <c r="BJD4" i="17"/>
  <c r="BJC4" i="17"/>
  <c r="BJB4" i="17"/>
  <c r="BJA4" i="17"/>
  <c r="BIZ4" i="17"/>
  <c r="BIY4" i="17"/>
  <c r="BIX4" i="17"/>
  <c r="BIW4" i="17"/>
  <c r="BIV4" i="17"/>
  <c r="BIU4" i="17"/>
  <c r="BIT4" i="17"/>
  <c r="BIS4" i="17"/>
  <c r="BIR4" i="17"/>
  <c r="BIQ4" i="17"/>
  <c r="BIP4" i="17"/>
  <c r="BIO4" i="17"/>
  <c r="BIN4" i="17"/>
  <c r="BIM4" i="17"/>
  <c r="BIL4" i="17"/>
  <c r="BIK4" i="17"/>
  <c r="BIJ4" i="17"/>
  <c r="BII4" i="17"/>
  <c r="BIH4" i="17"/>
  <c r="BIG4" i="17"/>
  <c r="BIF4" i="17"/>
  <c r="BIE4" i="17"/>
  <c r="BID4" i="17"/>
  <c r="BIC4" i="17"/>
  <c r="BIB4" i="17"/>
  <c r="BIA4" i="17"/>
  <c r="BHZ4" i="17"/>
  <c r="BHY4" i="17"/>
  <c r="BHX4" i="17"/>
  <c r="BHW4" i="17"/>
  <c r="BHV4" i="17"/>
  <c r="BHU4" i="17"/>
  <c r="BHT4" i="17"/>
  <c r="BHS4" i="17"/>
  <c r="BHR4" i="17"/>
  <c r="BHQ4" i="17"/>
  <c r="BHP4" i="17"/>
  <c r="BHO4" i="17"/>
  <c r="BHN4" i="17"/>
  <c r="BHM4" i="17"/>
  <c r="BHL4" i="17"/>
  <c r="BHK4" i="17"/>
  <c r="BHJ4" i="17"/>
  <c r="BHI4" i="17"/>
  <c r="BHH4" i="17"/>
  <c r="BHG4" i="17"/>
  <c r="BHF4" i="17"/>
  <c r="BHE4" i="17"/>
  <c r="BHD4" i="17"/>
  <c r="BHC4" i="17"/>
  <c r="BHB4" i="17"/>
  <c r="BHA4" i="17"/>
  <c r="BGZ4" i="17"/>
  <c r="BGY4" i="17"/>
  <c r="BGX4" i="17"/>
  <c r="BGW4" i="17"/>
  <c r="BGV4" i="17"/>
  <c r="BGU4" i="17"/>
  <c r="BGT4" i="17"/>
  <c r="BGS4" i="17"/>
  <c r="BGR4" i="17"/>
  <c r="BGQ4" i="17"/>
  <c r="BGP4" i="17"/>
  <c r="BGO4" i="17"/>
  <c r="BGN4" i="17"/>
  <c r="BGM4" i="17"/>
  <c r="BGL4" i="17"/>
  <c r="BGK4" i="17"/>
  <c r="BGJ4" i="17"/>
  <c r="BGI4" i="17"/>
  <c r="BGH4" i="17"/>
  <c r="BGG4" i="17"/>
  <c r="BGF4" i="17"/>
  <c r="BGE4" i="17"/>
  <c r="BGD4" i="17"/>
  <c r="BGC4" i="17"/>
  <c r="BGB4" i="17"/>
  <c r="BGA4" i="17"/>
  <c r="BFZ4" i="17"/>
  <c r="BFY4" i="17"/>
  <c r="BFX4" i="17"/>
  <c r="BFW4" i="17"/>
  <c r="BFV4" i="17"/>
  <c r="BFU4" i="17"/>
  <c r="BFT4" i="17"/>
  <c r="BFS4" i="17"/>
  <c r="BFR4" i="17"/>
  <c r="BFQ4" i="17"/>
  <c r="BFP4" i="17"/>
  <c r="BFO4" i="17"/>
  <c r="BFN4" i="17"/>
  <c r="BFM4" i="17"/>
  <c r="BFL4" i="17"/>
  <c r="BFK4" i="17"/>
  <c r="BFJ4" i="17"/>
  <c r="BFI4" i="17"/>
  <c r="BFH4" i="17"/>
  <c r="BFG4" i="17"/>
  <c r="BFF4" i="17"/>
  <c r="BFE4" i="17"/>
  <c r="BFD4" i="17"/>
  <c r="BFC4" i="17"/>
  <c r="BFB4" i="17"/>
  <c r="BFA4" i="17"/>
  <c r="BEZ4" i="17"/>
  <c r="BEY4" i="17"/>
  <c r="BEX4" i="17"/>
  <c r="BEW4" i="17"/>
  <c r="BEV4" i="17"/>
  <c r="BEU4" i="17"/>
  <c r="BET4" i="17"/>
  <c r="BES4" i="17"/>
  <c r="BER4" i="17"/>
  <c r="BEQ4" i="17"/>
  <c r="BEP4" i="17"/>
  <c r="BEO4" i="17"/>
  <c r="BEN4" i="17"/>
  <c r="BEM4" i="17"/>
  <c r="BEL4" i="17"/>
  <c r="BEK4" i="17"/>
  <c r="BEJ4" i="17"/>
  <c r="BEI4" i="17"/>
  <c r="BEH4" i="17"/>
  <c r="BEG4" i="17"/>
  <c r="BEF4" i="17"/>
  <c r="BEE4" i="17"/>
  <c r="BED4" i="17"/>
  <c r="BEC4" i="17"/>
  <c r="BEB4" i="17"/>
  <c r="BEA4" i="17"/>
  <c r="BDZ4" i="17"/>
  <c r="BDY4" i="17"/>
  <c r="BDX4" i="17"/>
  <c r="BDW4" i="17"/>
  <c r="BDV4" i="17"/>
  <c r="BDU4" i="17"/>
  <c r="BDT4" i="17"/>
  <c r="BDS4" i="17"/>
  <c r="BDR4" i="17"/>
  <c r="BDQ4" i="17"/>
  <c r="BDP4" i="17"/>
  <c r="BDO4" i="17"/>
  <c r="BDN4" i="17"/>
  <c r="BDM4" i="17"/>
  <c r="BDL4" i="17"/>
  <c r="BDK4" i="17"/>
  <c r="BDJ4" i="17"/>
  <c r="BDI4" i="17"/>
  <c r="BDH4" i="17"/>
  <c r="BDG4" i="17"/>
  <c r="BDF4" i="17"/>
  <c r="BDE4" i="17"/>
  <c r="BDD4" i="17"/>
  <c r="BDC4" i="17"/>
  <c r="BDB4" i="17"/>
  <c r="BDA4" i="17"/>
  <c r="BCZ4" i="17"/>
  <c r="BCY4" i="17"/>
  <c r="BCX4" i="17"/>
  <c r="BCW4" i="17"/>
  <c r="BCV4" i="17"/>
  <c r="BCU4" i="17"/>
  <c r="BCT4" i="17"/>
  <c r="BCS4" i="17"/>
  <c r="BCR4" i="17"/>
  <c r="BCQ4" i="17"/>
  <c r="BCP4" i="17"/>
  <c r="BCO4" i="17"/>
  <c r="BCN4" i="17"/>
  <c r="BCM4" i="17"/>
  <c r="BCL4" i="17"/>
  <c r="BCK4" i="17"/>
  <c r="BCJ4" i="17"/>
  <c r="BCI4" i="17"/>
  <c r="BCH4" i="17"/>
  <c r="BCG4" i="17"/>
  <c r="BCF4" i="17"/>
  <c r="BCE4" i="17"/>
  <c r="BCD4" i="17"/>
  <c r="BCC4" i="17"/>
  <c r="BCB4" i="17"/>
  <c r="BCA4" i="17"/>
  <c r="BBZ4" i="17"/>
  <c r="BBY4" i="17"/>
  <c r="BBX4" i="17"/>
  <c r="BBW4" i="17"/>
  <c r="BBV4" i="17"/>
  <c r="BBU4" i="17"/>
  <c r="BBT4" i="17"/>
  <c r="BBS4" i="17"/>
  <c r="BBR4" i="17"/>
  <c r="BBQ4" i="17"/>
  <c r="BBP4" i="17"/>
  <c r="BBO4" i="17"/>
  <c r="BBN4" i="17"/>
  <c r="BBM4" i="17"/>
  <c r="BBL4" i="17"/>
  <c r="BBK4" i="17"/>
  <c r="BBJ4" i="17"/>
  <c r="BBI4" i="17"/>
  <c r="BBH4" i="17"/>
  <c r="BBG4" i="17"/>
  <c r="BBF4" i="17"/>
  <c r="BBE4" i="17"/>
  <c r="BBD4" i="17"/>
  <c r="BBC4" i="17"/>
  <c r="BBB4" i="17"/>
  <c r="BBA4" i="17"/>
  <c r="BAZ4" i="17"/>
  <c r="BAY4" i="17"/>
  <c r="BAX4" i="17"/>
  <c r="BAW4" i="17"/>
  <c r="BAV4" i="17"/>
  <c r="BAU4" i="17"/>
  <c r="BAT4" i="17"/>
  <c r="BAS4" i="17"/>
  <c r="BAR4" i="17"/>
  <c r="BAQ4" i="17"/>
  <c r="BAP4" i="17"/>
  <c r="BAO4" i="17"/>
  <c r="BAN4" i="17"/>
  <c r="BAM4" i="17"/>
  <c r="BAL4" i="17"/>
  <c r="BAK4" i="17"/>
  <c r="BAJ4" i="17"/>
  <c r="BAI4" i="17"/>
  <c r="BAH4" i="17"/>
  <c r="BAG4" i="17"/>
  <c r="BAF4" i="17"/>
  <c r="BAE4" i="17"/>
  <c r="BAD4" i="17"/>
  <c r="BAC4" i="17"/>
  <c r="BAB4" i="17"/>
  <c r="BAA4" i="17"/>
  <c r="AZZ4" i="17"/>
  <c r="AZY4" i="17"/>
  <c r="AZX4" i="17"/>
  <c r="AZW4" i="17"/>
  <c r="AZV4" i="17"/>
  <c r="AZU4" i="17"/>
  <c r="AZT4" i="17"/>
  <c r="AZS4" i="17"/>
  <c r="AZR4" i="17"/>
  <c r="AZQ4" i="17"/>
  <c r="AZP4" i="17"/>
  <c r="AZO4" i="17"/>
  <c r="AZN4" i="17"/>
  <c r="AZM4" i="17"/>
  <c r="AZL4" i="17"/>
  <c r="AZK4" i="17"/>
  <c r="AZJ4" i="17"/>
  <c r="AZI4" i="17"/>
  <c r="AZH4" i="17"/>
  <c r="AZG4" i="17"/>
  <c r="AZF4" i="17"/>
  <c r="AZE4" i="17"/>
  <c r="AZD4" i="17"/>
  <c r="AZC4" i="17"/>
  <c r="AZB4" i="17"/>
  <c r="AZA4" i="17"/>
  <c r="AYZ4" i="17"/>
  <c r="AYY4" i="17"/>
  <c r="AYX4" i="17"/>
  <c r="AYW4" i="17"/>
  <c r="AYV4" i="17"/>
  <c r="AYU4" i="17"/>
  <c r="AYT4" i="17"/>
  <c r="AYS4" i="17"/>
  <c r="AYR4" i="17"/>
  <c r="AYQ4" i="17"/>
  <c r="AYP4" i="17"/>
  <c r="AYO4" i="17"/>
  <c r="AYN4" i="17"/>
  <c r="AYM4" i="17"/>
  <c r="AYL4" i="17"/>
  <c r="AYK4" i="17"/>
  <c r="AYJ4" i="17"/>
  <c r="AYI4" i="17"/>
  <c r="AYH4" i="17"/>
  <c r="AYG4" i="17"/>
  <c r="AYF4" i="17"/>
  <c r="AYE4" i="17"/>
  <c r="AYD4" i="17"/>
  <c r="AYC4" i="17"/>
  <c r="AYB4" i="17"/>
  <c r="AYA4" i="17"/>
  <c r="AXZ4" i="17"/>
  <c r="AXY4" i="17"/>
  <c r="AXX4" i="17"/>
  <c r="AXW4" i="17"/>
  <c r="AXV4" i="17"/>
  <c r="AXU4" i="17"/>
  <c r="AXT4" i="17"/>
  <c r="AXS4" i="17"/>
  <c r="AXR4" i="17"/>
  <c r="AXQ4" i="17"/>
  <c r="AXP4" i="17"/>
  <c r="AXO4" i="17"/>
  <c r="AXN4" i="17"/>
  <c r="AXM4" i="17"/>
  <c r="AXL4" i="17"/>
  <c r="AXK4" i="17"/>
  <c r="AXJ4" i="17"/>
  <c r="AXI4" i="17"/>
  <c r="AXH4" i="17"/>
  <c r="AXG4" i="17"/>
  <c r="AXF4" i="17"/>
  <c r="AXE4" i="17"/>
  <c r="AXD4" i="17"/>
  <c r="AXC4" i="17"/>
  <c r="AXB4" i="17"/>
  <c r="AXA4" i="17"/>
  <c r="AWZ4" i="17"/>
  <c r="AWY4" i="17"/>
  <c r="AWX4" i="17"/>
  <c r="AWW4" i="17"/>
  <c r="AWV4" i="17"/>
  <c r="AWU4" i="17"/>
  <c r="AWT4" i="17"/>
  <c r="AWS4" i="17"/>
  <c r="AWR4" i="17"/>
  <c r="AWQ4" i="17"/>
  <c r="AWP4" i="17"/>
  <c r="AWO4" i="17"/>
  <c r="AWN4" i="17"/>
  <c r="AWM4" i="17"/>
  <c r="AWL4" i="17"/>
  <c r="AWK4" i="17"/>
  <c r="AWJ4" i="17"/>
  <c r="AWI4" i="17"/>
  <c r="AWH4" i="17"/>
  <c r="AWG4" i="17"/>
  <c r="AWF4" i="17"/>
  <c r="AWE4" i="17"/>
  <c r="AWD4" i="17"/>
  <c r="AWC4" i="17"/>
  <c r="AWB4" i="17"/>
  <c r="AWA4" i="17"/>
  <c r="AVZ4" i="17"/>
  <c r="AVY4" i="17"/>
  <c r="AVX4" i="17"/>
  <c r="AVW4" i="17"/>
  <c r="AVV4" i="17"/>
  <c r="AVU4" i="17"/>
  <c r="AVT4" i="17"/>
  <c r="AVS4" i="17"/>
  <c r="AVR4" i="17"/>
  <c r="AVQ4" i="17"/>
  <c r="AVP4" i="17"/>
  <c r="AVO4" i="17"/>
  <c r="AVN4" i="17"/>
  <c r="AVM4" i="17"/>
  <c r="AVL4" i="17"/>
  <c r="AVK4" i="17"/>
  <c r="AVJ4" i="17"/>
  <c r="AVI4" i="17"/>
  <c r="AVH4" i="17"/>
  <c r="AVG4" i="17"/>
  <c r="AVF4" i="17"/>
  <c r="AVE4" i="17"/>
  <c r="AVD4" i="17"/>
  <c r="AVC4" i="17"/>
  <c r="AVB4" i="17"/>
  <c r="AVA4" i="17"/>
  <c r="AUZ4" i="17"/>
  <c r="AUY4" i="17"/>
  <c r="AUX4" i="17"/>
  <c r="AUW4" i="17"/>
  <c r="AUV4" i="17"/>
  <c r="AUU4" i="17"/>
  <c r="AUT4" i="17"/>
  <c r="AUS4" i="17"/>
  <c r="AUR4" i="17"/>
  <c r="AUQ4" i="17"/>
  <c r="AUP4" i="17"/>
  <c r="AUO4" i="17"/>
  <c r="AUN4" i="17"/>
  <c r="AUM4" i="17"/>
  <c r="AUL4" i="17"/>
  <c r="AUK4" i="17"/>
  <c r="AUJ4" i="17"/>
  <c r="AUI4" i="17"/>
  <c r="AUH4" i="17"/>
  <c r="AUG4" i="17"/>
  <c r="AUF4" i="17"/>
  <c r="AUE4" i="17"/>
  <c r="AUD4" i="17"/>
  <c r="AUC4" i="17"/>
  <c r="AUB4" i="17"/>
  <c r="AUA4" i="17"/>
  <c r="ATZ4" i="17"/>
  <c r="ATY4" i="17"/>
  <c r="ATX4" i="17"/>
  <c r="ATW4" i="17"/>
  <c r="ATV4" i="17"/>
  <c r="ATU4" i="17"/>
  <c r="ATT4" i="17"/>
  <c r="ATS4" i="17"/>
  <c r="ATR4" i="17"/>
  <c r="ATQ4" i="17"/>
  <c r="ATP4" i="17"/>
  <c r="ATO4" i="17"/>
  <c r="ATN4" i="17"/>
  <c r="ATM4" i="17"/>
  <c r="ATL4" i="17"/>
  <c r="ATK4" i="17"/>
  <c r="ATJ4" i="17"/>
  <c r="ATI4" i="17"/>
  <c r="ATH4" i="17"/>
  <c r="ATG4" i="17"/>
  <c r="ATF4" i="17"/>
  <c r="ATE4" i="17"/>
  <c r="ATD4" i="17"/>
  <c r="ATC4" i="17"/>
  <c r="ATB4" i="17"/>
  <c r="ATA4" i="17"/>
  <c r="ASZ4" i="17"/>
  <c r="ASY4" i="17"/>
  <c r="ASX4" i="17"/>
  <c r="ASW4" i="17"/>
  <c r="ASV4" i="17"/>
  <c r="ASU4" i="17"/>
  <c r="AST4" i="17"/>
  <c r="ASS4" i="17"/>
  <c r="ASR4" i="17"/>
  <c r="ASQ4" i="17"/>
  <c r="ASP4" i="17"/>
  <c r="ASO4" i="17"/>
  <c r="ASN4" i="17"/>
  <c r="ASM4" i="17"/>
  <c r="ASL4" i="17"/>
  <c r="ASK4" i="17"/>
  <c r="ASJ4" i="17"/>
  <c r="ASI4" i="17"/>
  <c r="ASH4" i="17"/>
  <c r="ASG4" i="17"/>
  <c r="ASF4" i="17"/>
  <c r="ASE4" i="17"/>
  <c r="ASD4" i="17"/>
  <c r="ASC4" i="17"/>
  <c r="ASB4" i="17"/>
  <c r="ASA4" i="17"/>
  <c r="ARZ4" i="17"/>
  <c r="ARY4" i="17"/>
  <c r="ARX4" i="17"/>
  <c r="ARW4" i="17"/>
  <c r="ARV4" i="17"/>
  <c r="ARU4" i="17"/>
  <c r="ART4" i="17"/>
  <c r="ARS4" i="17"/>
  <c r="ARR4" i="17"/>
  <c r="ARQ4" i="17"/>
  <c r="ARP4" i="17"/>
  <c r="ARO4" i="17"/>
  <c r="ARN4" i="17"/>
  <c r="ARM4" i="17"/>
  <c r="ARL4" i="17"/>
  <c r="ARK4" i="17"/>
  <c r="ARJ4" i="17"/>
  <c r="ARI4" i="17"/>
  <c r="ARH4" i="17"/>
  <c r="ARG4" i="17"/>
  <c r="ARF4" i="17"/>
  <c r="ARE4" i="17"/>
  <c r="ARD4" i="17"/>
  <c r="ARC4" i="17"/>
  <c r="ARB4" i="17"/>
  <c r="ARA4" i="17"/>
  <c r="AQZ4" i="17"/>
  <c r="AQY4" i="17"/>
  <c r="AQX4" i="17"/>
  <c r="AQW4" i="17"/>
  <c r="AQV4" i="17"/>
  <c r="AQU4" i="17"/>
  <c r="AQT4" i="17"/>
  <c r="AQS4" i="17"/>
  <c r="AQR4" i="17"/>
  <c r="AQQ4" i="17"/>
  <c r="AQP4" i="17"/>
  <c r="AQO4" i="17"/>
  <c r="AQN4" i="17"/>
  <c r="AQM4" i="17"/>
  <c r="AQL4" i="17"/>
  <c r="AQK4" i="17"/>
  <c r="AQJ4" i="17"/>
  <c r="AQI4" i="17"/>
  <c r="AQH4" i="17"/>
  <c r="AQG4" i="17"/>
  <c r="AQF4" i="17"/>
  <c r="AQE4" i="17"/>
  <c r="AQD4" i="17"/>
  <c r="AQC4" i="17"/>
  <c r="AQB4" i="17"/>
  <c r="AQA4" i="17"/>
  <c r="APZ4" i="17"/>
  <c r="APY4" i="17"/>
  <c r="APX4" i="17"/>
  <c r="APW4" i="17"/>
  <c r="APV4" i="17"/>
  <c r="APU4" i="17"/>
  <c r="APT4" i="17"/>
  <c r="APS4" i="17"/>
  <c r="APR4" i="17"/>
  <c r="APQ4" i="17"/>
  <c r="APP4" i="17"/>
  <c r="APO4" i="17"/>
  <c r="APN4" i="17"/>
  <c r="APM4" i="17"/>
  <c r="APL4" i="17"/>
  <c r="APK4" i="17"/>
  <c r="APJ4" i="17"/>
  <c r="API4" i="17"/>
  <c r="APH4" i="17"/>
  <c r="APG4" i="17"/>
  <c r="APF4" i="17"/>
  <c r="APE4" i="17"/>
  <c r="APD4" i="17"/>
  <c r="APC4" i="17"/>
  <c r="APB4" i="17"/>
  <c r="APA4" i="17"/>
  <c r="AOZ4" i="17"/>
  <c r="AOY4" i="17"/>
  <c r="AOX4" i="17"/>
  <c r="AOW4" i="17"/>
  <c r="AOV4" i="17"/>
  <c r="AOU4" i="17"/>
  <c r="AOT4" i="17"/>
  <c r="AOS4" i="17"/>
  <c r="AOR4" i="17"/>
  <c r="AOQ4" i="17"/>
  <c r="AOP4" i="17"/>
  <c r="AOO4" i="17"/>
  <c r="AON4" i="17"/>
  <c r="AOM4" i="17"/>
  <c r="AOL4" i="17"/>
  <c r="AOK4" i="17"/>
  <c r="AOJ4" i="17"/>
  <c r="AOI4" i="17"/>
  <c r="AOH4" i="17"/>
  <c r="AOG4" i="17"/>
  <c r="AOF4" i="17"/>
  <c r="AOE4" i="17"/>
  <c r="AOD4" i="17"/>
  <c r="AOC4" i="17"/>
  <c r="AOB4" i="17"/>
  <c r="AOA4" i="17"/>
  <c r="ANZ4" i="17"/>
  <c r="ANY4" i="17"/>
  <c r="ANX4" i="17"/>
  <c r="ANW4" i="17"/>
  <c r="ANV4" i="17"/>
  <c r="ANU4" i="17"/>
  <c r="ANT4" i="17"/>
  <c r="ANS4" i="17"/>
  <c r="ANR4" i="17"/>
  <c r="ANQ4" i="17"/>
  <c r="ANP4" i="17"/>
  <c r="ANO4" i="17"/>
  <c r="ANN4" i="17"/>
  <c r="ANM4" i="17"/>
  <c r="ANL4" i="17"/>
  <c r="ANK4" i="17"/>
  <c r="ANJ4" i="17"/>
  <c r="ANI4" i="17"/>
  <c r="ANH4" i="17"/>
  <c r="ANG4" i="17"/>
  <c r="ANF4" i="17"/>
  <c r="ANE4" i="17"/>
  <c r="AND4" i="17"/>
  <c r="ANC4" i="17"/>
  <c r="ANB4" i="17"/>
  <c r="ANA4" i="17"/>
  <c r="AMZ4" i="17"/>
  <c r="AMY4" i="17"/>
  <c r="AMX4" i="17"/>
  <c r="AMW4" i="17"/>
  <c r="AMV4" i="17"/>
  <c r="AMU4" i="17"/>
  <c r="AMT4" i="17"/>
  <c r="AMS4" i="17"/>
  <c r="AMR4" i="17"/>
  <c r="AMQ4" i="17"/>
  <c r="AMP4" i="17"/>
  <c r="AMO4" i="17"/>
  <c r="AMN4" i="17"/>
  <c r="AMM4" i="17"/>
  <c r="AML4" i="17"/>
  <c r="AMK4" i="17"/>
  <c r="AMJ4" i="17"/>
  <c r="AMI4" i="17"/>
  <c r="AMH4" i="17"/>
  <c r="AMG4" i="17"/>
  <c r="AMF4" i="17"/>
  <c r="AME4" i="17"/>
  <c r="AMD4" i="17"/>
  <c r="AMC4" i="17"/>
  <c r="AMB4" i="17"/>
  <c r="AMA4" i="17"/>
  <c r="ALZ4" i="17"/>
  <c r="ALY4" i="17"/>
  <c r="ALX4" i="17"/>
  <c r="ALW4" i="17"/>
  <c r="ALV4" i="17"/>
  <c r="ALU4" i="17"/>
  <c r="ALT4" i="17"/>
  <c r="ALS4" i="17"/>
  <c r="ALR4" i="17"/>
  <c r="ALQ4" i="17"/>
  <c r="ALP4" i="17"/>
  <c r="ALO4" i="17"/>
  <c r="ALN4" i="17"/>
  <c r="ALM4" i="17"/>
  <c r="ALL4" i="17"/>
  <c r="ALK4" i="17"/>
  <c r="ALJ4" i="17"/>
  <c r="ALI4" i="17"/>
  <c r="ALH4" i="17"/>
  <c r="ALG4" i="17"/>
  <c r="ALF4" i="17"/>
  <c r="ALE4" i="17"/>
  <c r="ALD4" i="17"/>
  <c r="ALC4" i="17"/>
  <c r="ALB4" i="17"/>
  <c r="ALA4" i="17"/>
  <c r="AKZ4" i="17"/>
  <c r="AKY4" i="17"/>
  <c r="AKX4" i="17"/>
  <c r="AKW4" i="17"/>
  <c r="AKV4" i="17"/>
  <c r="AKU4" i="17"/>
  <c r="AKT4" i="17"/>
  <c r="AKS4" i="17"/>
  <c r="AKR4" i="17"/>
  <c r="AKQ4" i="17"/>
  <c r="AKP4" i="17"/>
  <c r="AKO4" i="17"/>
  <c r="AKN4" i="17"/>
  <c r="AKM4" i="17"/>
  <c r="AKL4" i="17"/>
  <c r="AKK4" i="17"/>
  <c r="AKJ4" i="17"/>
  <c r="AKI4" i="17"/>
  <c r="AKH4" i="17"/>
  <c r="AKG4" i="17"/>
  <c r="AKF4" i="17"/>
  <c r="AKE4" i="17"/>
  <c r="AKD4" i="17"/>
  <c r="AKC4" i="17"/>
  <c r="AKB4" i="17"/>
  <c r="AKA4" i="17"/>
  <c r="AJZ4" i="17"/>
  <c r="AJY4" i="17"/>
  <c r="AJX4" i="17"/>
  <c r="AJW4" i="17"/>
  <c r="AJV4" i="17"/>
  <c r="AJU4" i="17"/>
  <c r="AJT4" i="17"/>
  <c r="AJS4" i="17"/>
  <c r="AJR4" i="17"/>
  <c r="AJQ4" i="17"/>
  <c r="AJP4" i="17"/>
  <c r="AJO4" i="17"/>
  <c r="AJN4" i="17"/>
  <c r="AJM4" i="17"/>
  <c r="AJL4" i="17"/>
  <c r="AJK4" i="17"/>
  <c r="AJJ4" i="17"/>
  <c r="AJI4" i="17"/>
  <c r="AJH4" i="17"/>
  <c r="AJG4" i="17"/>
  <c r="AJF4" i="17"/>
  <c r="AJE4" i="17"/>
  <c r="AJD4" i="17"/>
  <c r="AJC4" i="17"/>
  <c r="AJB4" i="17"/>
  <c r="AJA4" i="17"/>
  <c r="AIZ4" i="17"/>
  <c r="AIY4" i="17"/>
  <c r="AIX4" i="17"/>
  <c r="AIW4" i="17"/>
  <c r="AIV4" i="17"/>
  <c r="AIU4" i="17"/>
  <c r="AIT4" i="17"/>
  <c r="AIS4" i="17"/>
  <c r="AIR4" i="17"/>
  <c r="AIQ4" i="17"/>
  <c r="AIP4" i="17"/>
  <c r="AIO4" i="17"/>
  <c r="AIN4" i="17"/>
  <c r="AIM4" i="17"/>
  <c r="AIL4" i="17"/>
  <c r="AIK4" i="17"/>
  <c r="AIJ4" i="17"/>
  <c r="AII4" i="17"/>
  <c r="AIH4" i="17"/>
  <c r="AIG4" i="17"/>
  <c r="AIF4" i="17"/>
  <c r="AIE4" i="17"/>
  <c r="AID4" i="17"/>
  <c r="AIC4" i="17"/>
  <c r="AIB4" i="17"/>
  <c r="AIA4" i="17"/>
  <c r="AHZ4" i="17"/>
  <c r="AHY4" i="17"/>
  <c r="AHX4" i="17"/>
  <c r="AHW4" i="17"/>
  <c r="AHV4" i="17"/>
  <c r="AHU4" i="17"/>
  <c r="AHT4" i="17"/>
  <c r="AHS4" i="17"/>
  <c r="AHR4" i="17"/>
  <c r="AHQ4" i="17"/>
  <c r="AHP4" i="17"/>
  <c r="AHO4" i="17"/>
  <c r="AHN4" i="17"/>
  <c r="AHM4" i="17"/>
  <c r="AHL4" i="17"/>
  <c r="AHK4" i="17"/>
  <c r="AHJ4" i="17"/>
  <c r="AHI4" i="17"/>
  <c r="AHH4" i="17"/>
  <c r="AHG4" i="17"/>
  <c r="AHF4" i="17"/>
  <c r="AHE4" i="17"/>
  <c r="AHD4" i="17"/>
  <c r="AHC4" i="17"/>
  <c r="AHB4" i="17"/>
  <c r="AHA4" i="17"/>
  <c r="AGZ4" i="17"/>
  <c r="AGY4" i="17"/>
  <c r="AGX4" i="17"/>
  <c r="AGW4" i="17"/>
  <c r="AGV4" i="17"/>
  <c r="AGU4" i="17"/>
  <c r="AGT4" i="17"/>
  <c r="AGS4" i="17"/>
  <c r="AGR4" i="17"/>
  <c r="AGQ4" i="17"/>
  <c r="AGP4" i="17"/>
  <c r="AGO4" i="17"/>
  <c r="AGN4" i="17"/>
  <c r="AGM4" i="17"/>
  <c r="AGL4" i="17"/>
  <c r="AGK4" i="17"/>
  <c r="AGJ4" i="17"/>
  <c r="AGI4" i="17"/>
  <c r="AGH4" i="17"/>
  <c r="AGG4" i="17"/>
  <c r="AGF4" i="17"/>
  <c r="AGE4" i="17"/>
  <c r="AGD4" i="17"/>
  <c r="AGC4" i="17"/>
  <c r="AGB4" i="17"/>
  <c r="AGA4" i="17"/>
  <c r="AFZ4" i="17"/>
  <c r="AFY4" i="17"/>
  <c r="AFX4" i="17"/>
  <c r="AFW4" i="17"/>
  <c r="AFV4" i="17"/>
  <c r="AFU4" i="17"/>
  <c r="AFT4" i="17"/>
  <c r="AFS4" i="17"/>
  <c r="AFR4" i="17"/>
  <c r="AFQ4" i="17"/>
  <c r="AFP4" i="17"/>
  <c r="AFO4" i="17"/>
  <c r="AFN4" i="17"/>
  <c r="AFM4" i="17"/>
  <c r="AFL4" i="17"/>
  <c r="AFK4" i="17"/>
  <c r="AFJ4" i="17"/>
  <c r="AFI4" i="17"/>
  <c r="AFH4" i="17"/>
  <c r="AFG4" i="17"/>
  <c r="AFF4" i="17"/>
  <c r="AFE4" i="17"/>
  <c r="AFD4" i="17"/>
  <c r="AFC4" i="17"/>
  <c r="AFB4" i="17"/>
  <c r="AFA4" i="17"/>
  <c r="AEZ4" i="17"/>
  <c r="AEY4" i="17"/>
  <c r="AEX4" i="17"/>
  <c r="AEW4" i="17"/>
  <c r="AEV4" i="17"/>
  <c r="AEU4" i="17"/>
  <c r="AET4" i="17"/>
  <c r="AES4" i="17"/>
  <c r="AER4" i="17"/>
  <c r="AEQ4" i="17"/>
  <c r="AEP4" i="17"/>
  <c r="AEO4" i="17"/>
  <c r="AEN4" i="17"/>
  <c r="AEM4" i="17"/>
  <c r="AEL4" i="17"/>
  <c r="AEK4" i="17"/>
  <c r="AEJ4" i="17"/>
  <c r="AEI4" i="17"/>
  <c r="AEH4" i="17"/>
  <c r="AEG4" i="17"/>
  <c r="AEF4" i="17"/>
  <c r="AEE4" i="17"/>
  <c r="AED4" i="17"/>
  <c r="AEC4" i="17"/>
  <c r="AEB4" i="17"/>
  <c r="AEA4" i="17"/>
  <c r="ADZ4" i="17"/>
  <c r="ADY4" i="17"/>
  <c r="ADX4" i="17"/>
  <c r="ADW4" i="17"/>
  <c r="ADV4" i="17"/>
  <c r="ADU4" i="17"/>
  <c r="ADT4" i="17"/>
  <c r="ADS4" i="17"/>
  <c r="ADR4" i="17"/>
  <c r="ADQ4" i="17"/>
  <c r="ADP4" i="17"/>
  <c r="ADO4" i="17"/>
  <c r="ADN4" i="17"/>
  <c r="ADM4" i="17"/>
  <c r="ADL4" i="17"/>
  <c r="ADK4" i="17"/>
  <c r="ADJ4" i="17"/>
  <c r="ADI4" i="17"/>
  <c r="ADH4" i="17"/>
  <c r="ADG4" i="17"/>
  <c r="ADF4" i="17"/>
  <c r="ADE4" i="17"/>
  <c r="ADD4" i="17"/>
  <c r="ADC4" i="17"/>
  <c r="ADB4" i="17"/>
  <c r="ADA4" i="17"/>
  <c r="ACZ4" i="17"/>
  <c r="ACY4" i="17"/>
  <c r="ACX4" i="17"/>
  <c r="ACW4" i="17"/>
  <c r="ACV4" i="17"/>
  <c r="ACU4" i="17"/>
  <c r="ACT4" i="17"/>
  <c r="ACS4" i="17"/>
  <c r="ACR4" i="17"/>
  <c r="ACQ4" i="17"/>
  <c r="ACP4" i="17"/>
  <c r="ACO4" i="17"/>
  <c r="ACN4" i="17"/>
  <c r="ACM4" i="17"/>
  <c r="ACL4" i="17"/>
  <c r="ACK4" i="17"/>
  <c r="ACJ4" i="17"/>
  <c r="ACI4" i="17"/>
  <c r="ACH4" i="17"/>
  <c r="ACG4" i="17"/>
  <c r="ACF4" i="17"/>
  <c r="ACE4" i="17"/>
  <c r="ACD4" i="17"/>
  <c r="ACC4" i="17"/>
  <c r="ACB4" i="17"/>
  <c r="ACA4" i="17"/>
  <c r="ABZ4" i="17"/>
  <c r="ABY4" i="17"/>
  <c r="ABX4" i="17"/>
  <c r="ABW4" i="17"/>
  <c r="ABV4" i="17"/>
  <c r="ABU4" i="17"/>
  <c r="ABT4" i="17"/>
  <c r="ABS4" i="17"/>
  <c r="ABR4" i="17"/>
  <c r="ABQ4" i="17"/>
  <c r="ABP4" i="17"/>
  <c r="ABO4" i="17"/>
  <c r="ABN4" i="17"/>
  <c r="ABM4" i="17"/>
  <c r="ABL4" i="17"/>
  <c r="ABK4" i="17"/>
  <c r="ABJ4" i="17"/>
  <c r="ABI4" i="17"/>
  <c r="ABH4" i="17"/>
  <c r="ABG4" i="17"/>
  <c r="ABF4" i="17"/>
  <c r="ABE4" i="17"/>
  <c r="ABD4" i="17"/>
  <c r="ABC4" i="17"/>
  <c r="ABB4" i="17"/>
  <c r="ABA4" i="17"/>
  <c r="AAZ4" i="17"/>
  <c r="AAY4" i="17"/>
  <c r="AAX4" i="17"/>
  <c r="AAW4" i="17"/>
  <c r="AAV4" i="17"/>
  <c r="AAU4" i="17"/>
  <c r="AAT4" i="17"/>
  <c r="AAS4" i="17"/>
  <c r="AAR4" i="17"/>
  <c r="AAQ4" i="17"/>
  <c r="AAP4" i="17"/>
  <c r="AAO4" i="17"/>
  <c r="AAN4" i="17"/>
  <c r="AAM4" i="17"/>
  <c r="AAL4" i="17"/>
  <c r="AAK4" i="17"/>
  <c r="AAJ4" i="17"/>
  <c r="AAI4" i="17"/>
  <c r="AAH4" i="17"/>
  <c r="AAG4" i="17"/>
  <c r="AAF4" i="17"/>
  <c r="AAE4" i="17"/>
  <c r="AAD4" i="17"/>
  <c r="AAC4" i="17"/>
  <c r="AAB4" i="17"/>
  <c r="AAA4" i="17"/>
  <c r="ZZ4" i="17"/>
  <c r="ZY4" i="17"/>
  <c r="ZX4" i="17"/>
  <c r="ZW4" i="17"/>
  <c r="ZV4" i="17"/>
  <c r="ZU4" i="17"/>
  <c r="ZT4" i="17"/>
  <c r="ZS4" i="17"/>
  <c r="ZR4" i="17"/>
  <c r="ZQ4" i="17"/>
  <c r="ZP4" i="17"/>
  <c r="ZO4" i="17"/>
  <c r="ZN4" i="17"/>
  <c r="ZM4" i="17"/>
  <c r="ZL4" i="17"/>
  <c r="ZK4" i="17"/>
  <c r="ZJ4" i="17"/>
  <c r="ZI4" i="17"/>
  <c r="ZH4" i="17"/>
  <c r="ZG4" i="17"/>
  <c r="ZF4" i="17"/>
  <c r="ZE4" i="17"/>
  <c r="ZD4" i="17"/>
  <c r="ZC4" i="17"/>
  <c r="ZB4" i="17"/>
  <c r="ZA4" i="17"/>
  <c r="YZ4" i="17"/>
  <c r="YY4" i="17"/>
  <c r="YX4" i="17"/>
  <c r="YW4" i="17"/>
  <c r="YV4" i="17"/>
  <c r="YU4" i="17"/>
  <c r="YT4" i="17"/>
  <c r="YS4" i="17"/>
  <c r="YR4" i="17"/>
  <c r="YQ4" i="17"/>
  <c r="YP4" i="17"/>
  <c r="YO4" i="17"/>
  <c r="YN4" i="17"/>
  <c r="YM4" i="17"/>
  <c r="YL4" i="17"/>
  <c r="YK4" i="17"/>
  <c r="YJ4" i="17"/>
  <c r="YI4" i="17"/>
  <c r="YH4" i="17"/>
  <c r="YG4" i="17"/>
  <c r="YF4" i="17"/>
  <c r="YE4" i="17"/>
  <c r="YD4" i="17"/>
  <c r="YC4" i="17"/>
  <c r="YB4" i="17"/>
  <c r="YA4" i="17"/>
  <c r="XZ4" i="17"/>
  <c r="XY4" i="17"/>
  <c r="XX4" i="17"/>
  <c r="XW4" i="17"/>
  <c r="XV4" i="17"/>
  <c r="XU4" i="17"/>
  <c r="XT4" i="17"/>
  <c r="XS4" i="17"/>
  <c r="XR4" i="17"/>
  <c r="XQ4" i="17"/>
  <c r="XP4" i="17"/>
  <c r="XO4" i="17"/>
  <c r="XN4" i="17"/>
  <c r="XM4" i="17"/>
  <c r="XL4" i="17"/>
  <c r="XK4" i="17"/>
  <c r="XJ4" i="17"/>
  <c r="XI4" i="17"/>
  <c r="XH4" i="17"/>
  <c r="XG4" i="17"/>
  <c r="XF4" i="17"/>
  <c r="XE4" i="17"/>
  <c r="XD4" i="17"/>
  <c r="XC4" i="17"/>
  <c r="XB4" i="17"/>
  <c r="XA4" i="17"/>
  <c r="WZ4" i="17"/>
  <c r="WY4" i="17"/>
  <c r="WX4" i="17"/>
  <c r="WW4" i="17"/>
  <c r="WV4" i="17"/>
  <c r="WU4" i="17"/>
  <c r="WT4" i="17"/>
  <c r="WS4" i="17"/>
  <c r="WR4" i="17"/>
  <c r="WQ4" i="17"/>
  <c r="WP4" i="17"/>
  <c r="WO4" i="17"/>
  <c r="WN4" i="17"/>
  <c r="WM4" i="17"/>
  <c r="WL4" i="17"/>
  <c r="WK4" i="17"/>
  <c r="WJ4" i="17"/>
  <c r="WI4" i="17"/>
  <c r="WH4" i="17"/>
  <c r="WG4" i="17"/>
  <c r="WF4" i="17"/>
  <c r="WE4" i="17"/>
  <c r="WD4" i="17"/>
  <c r="WC4" i="17"/>
  <c r="WB4" i="17"/>
  <c r="WA4" i="17"/>
  <c r="VZ4" i="17"/>
  <c r="VY4" i="17"/>
  <c r="VX4" i="17"/>
  <c r="VW4" i="17"/>
  <c r="VV4" i="17"/>
  <c r="VU4" i="17"/>
  <c r="VT4" i="17"/>
  <c r="VS4" i="17"/>
  <c r="VR4" i="17"/>
  <c r="VQ4" i="17"/>
  <c r="VP4" i="17"/>
  <c r="VO4" i="17"/>
  <c r="VN4" i="17"/>
  <c r="VM4" i="17"/>
  <c r="VL4" i="17"/>
  <c r="VK4" i="17"/>
  <c r="VJ4" i="17"/>
  <c r="VI4" i="17"/>
  <c r="VH4" i="17"/>
  <c r="VG4" i="17"/>
  <c r="VF4" i="17"/>
  <c r="VE4" i="17"/>
  <c r="VD4" i="17"/>
  <c r="VC4" i="17"/>
  <c r="VB4" i="17"/>
  <c r="VA4" i="17"/>
  <c r="UZ4" i="17"/>
  <c r="UY4" i="17"/>
  <c r="UX4" i="17"/>
  <c r="UW4" i="17"/>
  <c r="UV4" i="17"/>
  <c r="UU4" i="17"/>
  <c r="UT4" i="17"/>
  <c r="US4" i="17"/>
  <c r="UR4" i="17"/>
  <c r="UQ4" i="17"/>
  <c r="UP4" i="17"/>
  <c r="UO4" i="17"/>
  <c r="UN4" i="17"/>
  <c r="UM4" i="17"/>
  <c r="UL4" i="17"/>
  <c r="UK4" i="17"/>
  <c r="UJ4" i="17"/>
  <c r="UI4" i="17"/>
  <c r="UH4" i="17"/>
  <c r="UG4" i="17"/>
  <c r="UF4" i="17"/>
  <c r="UE4" i="17"/>
  <c r="UD4" i="17"/>
  <c r="UC4" i="17"/>
  <c r="UB4" i="17"/>
  <c r="UA4" i="17"/>
  <c r="TZ4" i="17"/>
  <c r="TY4" i="17"/>
  <c r="TX4" i="17"/>
  <c r="TW4" i="17"/>
  <c r="TV4" i="17"/>
  <c r="TU4" i="17"/>
  <c r="TT4" i="17"/>
  <c r="TS4" i="17"/>
  <c r="TR4" i="17"/>
  <c r="TQ4" i="17"/>
  <c r="TP4" i="17"/>
  <c r="TO4" i="17"/>
  <c r="TN4" i="17"/>
  <c r="TM4" i="17"/>
  <c r="TL4" i="17"/>
  <c r="TK4" i="17"/>
  <c r="TJ4" i="17"/>
  <c r="TI4" i="17"/>
  <c r="TH4" i="17"/>
  <c r="TG4" i="17"/>
  <c r="TF4" i="17"/>
  <c r="TE4" i="17"/>
  <c r="TD4" i="17"/>
  <c r="TC4" i="17"/>
  <c r="TB4" i="17"/>
  <c r="TA4" i="17"/>
  <c r="SZ4" i="17"/>
  <c r="SY4" i="17"/>
  <c r="SX4" i="17"/>
  <c r="SW4" i="17"/>
  <c r="SV4" i="17"/>
  <c r="SU4" i="17"/>
  <c r="ST4" i="17"/>
  <c r="SS4" i="17"/>
  <c r="SR4" i="17"/>
  <c r="SQ4" i="17"/>
  <c r="SP4" i="17"/>
  <c r="SO4" i="17"/>
  <c r="SN4" i="17"/>
  <c r="SM4" i="17"/>
  <c r="SL4" i="17"/>
  <c r="SK4" i="17"/>
  <c r="SJ4" i="17"/>
  <c r="SI4" i="17"/>
  <c r="SH4" i="17"/>
  <c r="SG4" i="17"/>
  <c r="SF4" i="17"/>
  <c r="SE4" i="17"/>
  <c r="SD4" i="17"/>
  <c r="SC4" i="17"/>
  <c r="SB4" i="17"/>
  <c r="SA4" i="17"/>
  <c r="RZ4" i="17"/>
  <c r="RY4" i="17"/>
  <c r="RX4" i="17"/>
  <c r="RW4" i="17"/>
  <c r="RV4" i="17"/>
  <c r="RU4" i="17"/>
  <c r="RT4" i="17"/>
  <c r="RS4" i="17"/>
  <c r="RR4" i="17"/>
  <c r="RQ4" i="17"/>
  <c r="RP4" i="17"/>
  <c r="RO4" i="17"/>
  <c r="RN4" i="17"/>
  <c r="RM4" i="17"/>
  <c r="RL4" i="17"/>
  <c r="RK4" i="17"/>
  <c r="RJ4" i="17"/>
  <c r="RI4" i="17"/>
  <c r="RH4" i="17"/>
  <c r="RG4" i="17"/>
  <c r="RF4" i="17"/>
  <c r="RE4" i="17"/>
  <c r="RD4" i="17"/>
  <c r="RC4" i="17"/>
  <c r="RB4" i="17"/>
  <c r="RA4" i="17"/>
  <c r="QZ4" i="17"/>
  <c r="QY4" i="17"/>
  <c r="QX4" i="17"/>
  <c r="QW4" i="17"/>
  <c r="QV4" i="17"/>
  <c r="QU4" i="17"/>
  <c r="QT4" i="17"/>
  <c r="QS4" i="17"/>
  <c r="QR4" i="17"/>
  <c r="QQ4" i="17"/>
  <c r="QP4" i="17"/>
  <c r="QO4" i="17"/>
  <c r="QN4" i="17"/>
  <c r="QM4" i="17"/>
  <c r="QL4" i="17"/>
  <c r="QK4" i="17"/>
  <c r="QJ4" i="17"/>
  <c r="QI4" i="17"/>
  <c r="QH4" i="17"/>
  <c r="QG4" i="17"/>
  <c r="QF4" i="17"/>
  <c r="QE4" i="17"/>
  <c r="QD4" i="17"/>
  <c r="QC4" i="17"/>
  <c r="QB4" i="17"/>
  <c r="QA4" i="17"/>
  <c r="PZ4" i="17"/>
  <c r="PY4" i="17"/>
  <c r="PX4" i="17"/>
  <c r="PW4" i="17"/>
  <c r="PV4" i="17"/>
  <c r="PU4" i="17"/>
  <c r="PT4" i="17"/>
  <c r="PS4" i="17"/>
  <c r="PR4" i="17"/>
  <c r="PQ4" i="17"/>
  <c r="PP4" i="17"/>
  <c r="PO4" i="17"/>
  <c r="PN4" i="17"/>
  <c r="PM4" i="17"/>
  <c r="PL4" i="17"/>
  <c r="PK4" i="17"/>
  <c r="PJ4" i="17"/>
  <c r="PI4" i="17"/>
  <c r="PH4" i="17"/>
  <c r="PG4" i="17"/>
  <c r="PF4" i="17"/>
  <c r="PE4" i="17"/>
  <c r="PD4" i="17"/>
  <c r="PC4" i="17"/>
  <c r="PB4" i="17"/>
  <c r="PA4" i="17"/>
  <c r="OZ4" i="17"/>
  <c r="OY4" i="17"/>
  <c r="OX4" i="17"/>
  <c r="OW4" i="17"/>
  <c r="OV4" i="17"/>
  <c r="OU4" i="17"/>
  <c r="OT4" i="17"/>
  <c r="OS4" i="17"/>
  <c r="OR4" i="17"/>
  <c r="OQ4" i="17"/>
  <c r="OP4" i="17"/>
  <c r="OO4" i="17"/>
  <c r="ON4" i="17"/>
  <c r="OM4" i="17"/>
  <c r="OL4" i="17"/>
  <c r="OK4" i="17"/>
  <c r="OJ4" i="17"/>
  <c r="OI4" i="17"/>
  <c r="OH4" i="17"/>
  <c r="OG4" i="17"/>
  <c r="OF4" i="17"/>
  <c r="OE4" i="17"/>
  <c r="OD4" i="17"/>
  <c r="OC4" i="17"/>
  <c r="OB4" i="17"/>
  <c r="OA4" i="17"/>
  <c r="NZ4" i="17"/>
  <c r="NY4" i="17"/>
  <c r="NX4" i="17"/>
  <c r="NW4" i="17"/>
  <c r="NV4" i="17"/>
  <c r="NU4" i="17"/>
  <c r="NT4" i="17"/>
  <c r="NS4" i="17"/>
  <c r="NR4" i="17"/>
  <c r="NQ4" i="17"/>
  <c r="NP4" i="17"/>
  <c r="NO4" i="17"/>
  <c r="NN4" i="17"/>
  <c r="NM4" i="17"/>
  <c r="NL4" i="17"/>
  <c r="NK4" i="17"/>
  <c r="NJ4" i="17"/>
  <c r="NI4" i="17"/>
  <c r="NH4" i="17"/>
  <c r="NG4" i="17"/>
  <c r="NF4" i="17"/>
  <c r="NE4" i="17"/>
  <c r="ND4" i="17"/>
  <c r="NC4" i="17"/>
  <c r="NB4" i="17"/>
  <c r="NA4" i="17"/>
  <c r="MZ4" i="17"/>
  <c r="MY4" i="17"/>
  <c r="MX4" i="17"/>
  <c r="MW4" i="17"/>
  <c r="MV4" i="17"/>
  <c r="MU4" i="17"/>
  <c r="MT4" i="17"/>
  <c r="MS4" i="17"/>
  <c r="MR4" i="17"/>
  <c r="MQ4" i="17"/>
  <c r="MP4" i="17"/>
  <c r="MO4" i="17"/>
  <c r="MN4" i="17"/>
  <c r="MM4" i="17"/>
  <c r="ML4" i="17"/>
  <c r="MK4" i="17"/>
  <c r="MJ4" i="17"/>
  <c r="MI4" i="17"/>
  <c r="MH4" i="17"/>
  <c r="MG4" i="17"/>
  <c r="MF4" i="17"/>
  <c r="ME4" i="17"/>
  <c r="MD4" i="17"/>
  <c r="MC4" i="17"/>
  <c r="MB4" i="17"/>
  <c r="MA4" i="17"/>
  <c r="LZ4" i="17"/>
  <c r="LY4" i="17"/>
  <c r="LX4" i="17"/>
  <c r="LW4" i="17"/>
  <c r="LV4" i="17"/>
  <c r="LU4" i="17"/>
  <c r="LT4" i="17"/>
  <c r="LS4" i="17"/>
  <c r="LR4" i="17"/>
  <c r="LQ4" i="17"/>
  <c r="LP4" i="17"/>
  <c r="LO4" i="17"/>
  <c r="LN4" i="17"/>
  <c r="LM4" i="17"/>
  <c r="LL4" i="17"/>
  <c r="LK4" i="17"/>
  <c r="LJ4" i="17"/>
  <c r="LI4" i="17"/>
  <c r="LH4" i="17"/>
  <c r="LG4" i="17"/>
  <c r="LF4" i="17"/>
  <c r="LE4" i="17"/>
  <c r="LD4" i="17"/>
  <c r="LC4" i="17"/>
  <c r="LB4" i="17"/>
  <c r="LA4" i="17"/>
  <c r="KZ4" i="17"/>
  <c r="KY4" i="17"/>
  <c r="KX4" i="17"/>
  <c r="KW4" i="17"/>
  <c r="KV4" i="17"/>
  <c r="KU4" i="17"/>
  <c r="KT4" i="17"/>
  <c r="KS4" i="17"/>
  <c r="KR4" i="17"/>
  <c r="KQ4" i="17"/>
  <c r="KP4" i="17"/>
  <c r="KO4" i="17"/>
  <c r="KN4" i="17"/>
  <c r="KM4" i="17"/>
  <c r="KL4" i="17"/>
  <c r="KK4" i="17"/>
  <c r="KJ4" i="17"/>
  <c r="KI4" i="17"/>
  <c r="KH4" i="17"/>
  <c r="KG4" i="17"/>
  <c r="KF4" i="17"/>
  <c r="KE4" i="17"/>
  <c r="KD4" i="17"/>
  <c r="KC4" i="17"/>
  <c r="KB4" i="17"/>
  <c r="KA4" i="17"/>
  <c r="JZ4" i="17"/>
  <c r="JY4" i="17"/>
  <c r="JX4" i="17"/>
  <c r="JW4" i="17"/>
  <c r="JV4" i="17"/>
  <c r="JU4" i="17"/>
  <c r="JT4" i="17"/>
  <c r="JS4" i="17"/>
  <c r="JR4" i="17"/>
  <c r="JQ4" i="17"/>
  <c r="JP4" i="17"/>
  <c r="JO4" i="17"/>
  <c r="JN4" i="17"/>
  <c r="JM4" i="17"/>
  <c r="JL4" i="17"/>
  <c r="JK4" i="17"/>
  <c r="JJ4" i="17"/>
  <c r="JI4" i="17"/>
  <c r="JH4" i="17"/>
  <c r="JG4" i="17"/>
  <c r="JF4" i="17"/>
  <c r="JE4" i="17"/>
  <c r="JD4" i="17"/>
  <c r="JC4" i="17"/>
  <c r="JB4" i="17"/>
  <c r="JA4" i="17"/>
  <c r="IZ4" i="17"/>
  <c r="IY4" i="17"/>
  <c r="IX4" i="17"/>
  <c r="IW4" i="17"/>
  <c r="IV4" i="17"/>
  <c r="IU4" i="17"/>
  <c r="IT4" i="17"/>
  <c r="IS4" i="17"/>
  <c r="IR4" i="17"/>
  <c r="IQ4" i="17"/>
  <c r="IP4" i="17"/>
  <c r="IO4" i="17"/>
  <c r="IN4" i="17"/>
  <c r="IM4" i="17"/>
  <c r="IL4" i="17"/>
  <c r="IK4" i="17"/>
  <c r="IJ4" i="17"/>
  <c r="II4" i="17"/>
  <c r="IH4" i="17"/>
  <c r="IG4" i="17"/>
  <c r="IF4" i="17"/>
  <c r="IE4" i="17"/>
  <c r="ID4" i="17"/>
  <c r="IC4" i="17"/>
  <c r="IB4" i="17"/>
  <c r="IA4" i="17"/>
  <c r="HZ4" i="17"/>
  <c r="HY4" i="17"/>
  <c r="HX4" i="17"/>
  <c r="HW4" i="17"/>
  <c r="HV4" i="17"/>
  <c r="HU4" i="17"/>
  <c r="HT4" i="17"/>
  <c r="HS4" i="17"/>
  <c r="HR4" i="17"/>
  <c r="HQ4" i="17"/>
  <c r="HP4" i="17"/>
  <c r="HO4" i="17"/>
  <c r="HN4" i="17"/>
  <c r="HM4" i="17"/>
  <c r="HL4" i="17"/>
  <c r="HK4" i="17"/>
  <c r="HJ4" i="17"/>
  <c r="HI4" i="17"/>
  <c r="HH4" i="17"/>
  <c r="HG4" i="17"/>
  <c r="HF4" i="17"/>
  <c r="HE4" i="17"/>
  <c r="HD4" i="17"/>
  <c r="HC4" i="17"/>
  <c r="HB4" i="17"/>
  <c r="HA4" i="17"/>
  <c r="GZ4" i="17"/>
  <c r="GY4" i="17"/>
  <c r="GX4" i="17"/>
  <c r="GW4" i="17"/>
  <c r="GV4" i="17"/>
  <c r="GU4" i="17"/>
  <c r="GT4" i="17"/>
  <c r="GS4" i="17"/>
  <c r="GR4" i="17"/>
  <c r="GQ4" i="17"/>
  <c r="GP4" i="17"/>
  <c r="GO4" i="17"/>
  <c r="GN4" i="17"/>
  <c r="GM4" i="17"/>
  <c r="GL4" i="17"/>
  <c r="GK4" i="17"/>
  <c r="GJ4" i="17"/>
  <c r="GI4" i="17"/>
  <c r="GH4" i="17"/>
  <c r="GG4" i="17"/>
  <c r="GF4" i="17"/>
  <c r="GE4" i="17"/>
  <c r="GD4" i="17"/>
  <c r="GC4" i="17"/>
  <c r="GB4" i="17"/>
  <c r="GA4" i="17"/>
  <c r="FZ4" i="17"/>
  <c r="FY4" i="17"/>
  <c r="FX4" i="17"/>
  <c r="FW4" i="17"/>
  <c r="FV4" i="17"/>
  <c r="FU4" i="17"/>
  <c r="FT4" i="17"/>
  <c r="FS4" i="17"/>
  <c r="FR4" i="17"/>
  <c r="FQ4" i="17"/>
  <c r="FP4" i="17"/>
  <c r="FO4" i="17"/>
  <c r="FN4" i="17"/>
  <c r="FM4" i="17"/>
  <c r="FL4" i="17"/>
  <c r="FK4" i="17"/>
  <c r="FJ4" i="17"/>
  <c r="FI4" i="17"/>
  <c r="FH4" i="17"/>
  <c r="FG4" i="17"/>
  <c r="FF4" i="17"/>
  <c r="FE4" i="17"/>
  <c r="FD4" i="17"/>
  <c r="FC4" i="17"/>
  <c r="FB4" i="17"/>
  <c r="FA4" i="17"/>
  <c r="B4" i="17"/>
  <c r="A4" i="17"/>
  <c r="B4" i="16"/>
  <c r="AB14" i="15"/>
  <c r="Z14" i="15"/>
  <c r="Y14" i="15"/>
  <c r="V14" i="15"/>
  <c r="J26" i="13"/>
  <c r="AL14" i="15"/>
  <c r="AJ14" i="15"/>
  <c r="AI14" i="15"/>
  <c r="AF14" i="15"/>
  <c r="BJ2" i="15" l="1"/>
  <c r="BL2" i="15"/>
  <c r="BQ1" i="15"/>
  <c r="BG2" i="15"/>
  <c r="BN2" i="15"/>
  <c r="BO2" i="15"/>
  <c r="BI2" i="15"/>
  <c r="BS1" i="15"/>
  <c r="BR2" i="15"/>
  <c r="BP2" i="15"/>
  <c r="BM1" i="15"/>
  <c r="BC2" i="15"/>
  <c r="F56" i="21" a="1"/>
  <c r="F56" i="21" s="1"/>
  <c r="B72" i="21" a="1"/>
  <c r="B72" i="21" s="1"/>
  <c r="C64" i="21" a="1"/>
  <c r="C64" i="21" s="1"/>
  <c r="E72" i="21" a="1"/>
  <c r="E72" i="21" s="1"/>
  <c r="G56" i="21" a="1"/>
  <c r="G56" i="21" s="1"/>
  <c r="B56" i="21" a="1"/>
  <c r="B56" i="21" s="1"/>
  <c r="D72" i="21" a="1"/>
  <c r="D72" i="21" s="1"/>
  <c r="E64" i="21" a="1"/>
  <c r="E64" i="21" s="1"/>
  <c r="G72" i="21" a="1"/>
  <c r="G72" i="21" s="1"/>
  <c r="F64" i="21" a="1"/>
  <c r="F64" i="21" s="1"/>
  <c r="C56" i="21" a="1"/>
  <c r="C56" i="21" s="1"/>
  <c r="D64" i="21" a="1"/>
  <c r="D64" i="21" s="1"/>
  <c r="E56" i="21" a="1"/>
  <c r="E56" i="21" s="1"/>
  <c r="B64" i="21" a="1"/>
  <c r="B64" i="21" s="1"/>
  <c r="C72" i="21" a="1"/>
  <c r="C72" i="21" s="1"/>
  <c r="D56" i="21" a="1"/>
  <c r="D56" i="21" s="1"/>
  <c r="F72" i="21" a="1"/>
  <c r="F72" i="21" s="1"/>
  <c r="G64" i="21" a="1"/>
  <c r="G64" i="21" s="1"/>
  <c r="H56" i="21" a="1"/>
  <c r="H56" i="21" s="1"/>
  <c r="H72" i="21" a="1"/>
  <c r="H72" i="21" s="1"/>
  <c r="H64" i="21" a="1"/>
  <c r="H64" i="21" s="1"/>
  <c r="I56" i="21" a="1"/>
  <c r="I56" i="21" s="1"/>
  <c r="I72" i="21" a="1"/>
  <c r="I72" i="21" s="1"/>
  <c r="I64" i="21" a="1"/>
  <c r="I64" i="21" s="1"/>
  <c r="J56" i="21" a="1"/>
  <c r="J56" i="21" s="1"/>
  <c r="J72" i="21" a="1"/>
  <c r="J72" i="21" s="1"/>
  <c r="J64" i="21" a="1"/>
  <c r="J64" i="21" s="1"/>
  <c r="P80" i="21" a="1"/>
  <c r="P80" i="21" s="1"/>
  <c r="O44" i="21" a="1"/>
  <c r="O44" i="21" s="1"/>
  <c r="B68" i="21" a="1"/>
  <c r="B68" i="21" s="1"/>
  <c r="B67" i="21" a="1"/>
  <c r="B67" i="21" s="1"/>
  <c r="B69" i="21" a="1"/>
  <c r="B69" i="21" s="1"/>
  <c r="B73" i="21" a="1"/>
  <c r="B73" i="21" s="1"/>
  <c r="B71" i="21" a="1"/>
  <c r="B71" i="21" s="1"/>
  <c r="B70" i="21" a="1"/>
  <c r="B70" i="21" s="1"/>
  <c r="B52" i="21" a="1"/>
  <c r="B52" i="21" s="1"/>
  <c r="B53" i="21" a="1"/>
  <c r="B53" i="21" s="1"/>
  <c r="B65" i="21" a="1"/>
  <c r="B65" i="21" s="1"/>
  <c r="B57" i="21" a="1"/>
  <c r="B57" i="21" s="1"/>
  <c r="B51" i="21" a="1"/>
  <c r="B51" i="21" s="1"/>
  <c r="B62" i="21" a="1"/>
  <c r="B62" i="21" s="1"/>
  <c r="B59" i="21" a="1"/>
  <c r="B59" i="21" s="1"/>
  <c r="B63" i="21" a="1"/>
  <c r="B63" i="21" s="1"/>
  <c r="B55" i="21" a="1"/>
  <c r="B55" i="21" s="1"/>
  <c r="B54" i="21" a="1"/>
  <c r="B54" i="21" s="1"/>
  <c r="B60" i="21" a="1"/>
  <c r="B60" i="21" s="1"/>
  <c r="B61" i="21" a="1"/>
  <c r="B61" i="21" s="1"/>
  <c r="C63" i="21" a="1"/>
  <c r="C63" i="21" s="1"/>
  <c r="C53" i="21" a="1"/>
  <c r="C53" i="21" s="1"/>
  <c r="C54" i="21" a="1"/>
  <c r="C54" i="21" s="1"/>
  <c r="C61" i="21" a="1"/>
  <c r="C61" i="21" s="1"/>
  <c r="C52" i="21" a="1"/>
  <c r="C52" i="21" s="1"/>
  <c r="C71" i="21" a="1"/>
  <c r="C71" i="21" s="1"/>
  <c r="C60" i="21" a="1"/>
  <c r="C60" i="21" s="1"/>
  <c r="C70" i="21" a="1"/>
  <c r="C70" i="21" s="1"/>
  <c r="C59" i="21" a="1"/>
  <c r="C59" i="21" s="1"/>
  <c r="C55" i="21" a="1"/>
  <c r="C55" i="21" s="1"/>
  <c r="C65" i="21" a="1"/>
  <c r="C65" i="21" s="1"/>
  <c r="C57" i="21" a="1"/>
  <c r="C57" i="21" s="1"/>
  <c r="C68" i="21" a="1"/>
  <c r="C68" i="21" s="1"/>
  <c r="C51" i="21" a="1"/>
  <c r="C51" i="21" s="1"/>
  <c r="C62" i="21" a="1"/>
  <c r="C62" i="21" s="1"/>
  <c r="C73" i="21" a="1"/>
  <c r="C73" i="21" s="1"/>
  <c r="C69" i="21" a="1"/>
  <c r="C69" i="21" s="1"/>
  <c r="C67" i="21" a="1"/>
  <c r="C67" i="21" s="1"/>
  <c r="D65" i="21" a="1"/>
  <c r="D65" i="21" s="1"/>
  <c r="D57" i="21" a="1"/>
  <c r="D57" i="21" s="1"/>
  <c r="D62" i="21" a="1"/>
  <c r="D62" i="21" s="1"/>
  <c r="D61" i="21" a="1"/>
  <c r="D61" i="21" s="1"/>
  <c r="D69" i="21" a="1"/>
  <c r="D69" i="21" s="1"/>
  <c r="D51" i="21" a="1"/>
  <c r="D51" i="21" s="1"/>
  <c r="D68" i="21" a="1"/>
  <c r="D68" i="21" s="1"/>
  <c r="D73" i="21" a="1"/>
  <c r="D73" i="21" s="1"/>
  <c r="D63" i="21" a="1"/>
  <c r="D63" i="21" s="1"/>
  <c r="D54" i="21" a="1"/>
  <c r="D54" i="21" s="1"/>
  <c r="D53" i="21" a="1"/>
  <c r="D53" i="21" s="1"/>
  <c r="D71" i="21" a="1"/>
  <c r="D71" i="21" s="1"/>
  <c r="D60" i="21" a="1"/>
  <c r="D60" i="21" s="1"/>
  <c r="D55" i="21" a="1"/>
  <c r="D55" i="21" s="1"/>
  <c r="D70" i="21" a="1"/>
  <c r="D70" i="21" s="1"/>
  <c r="D59" i="21" a="1"/>
  <c r="D59" i="21" s="1"/>
  <c r="D67" i="21" a="1"/>
  <c r="D67" i="21" s="1"/>
  <c r="D52" i="21" a="1"/>
  <c r="D52" i="21" s="1"/>
  <c r="E57" i="21" a="1"/>
  <c r="E57" i="21" s="1"/>
  <c r="E73" i="21" a="1"/>
  <c r="E73" i="21" s="1"/>
  <c r="E65" i="21" a="1"/>
  <c r="E65" i="21" s="1"/>
  <c r="E71" i="21" a="1"/>
  <c r="E71" i="21" s="1"/>
  <c r="E54" i="21" a="1"/>
  <c r="E54" i="21" s="1"/>
  <c r="E70" i="21" a="1"/>
  <c r="E70" i="21" s="1"/>
  <c r="E62" i="21" a="1"/>
  <c r="E62" i="21" s="1"/>
  <c r="E52" i="21" a="1"/>
  <c r="E52" i="21" s="1"/>
  <c r="E51" i="21" a="1"/>
  <c r="E51" i="21" s="1"/>
  <c r="E53" i="21" a="1"/>
  <c r="E53" i="21" s="1"/>
  <c r="E55" i="21" a="1"/>
  <c r="E55" i="21" s="1"/>
  <c r="E63" i="21" a="1"/>
  <c r="E63" i="21" s="1"/>
  <c r="E61" i="21" a="1"/>
  <c r="E61" i="21" s="1"/>
  <c r="E67" i="21" a="1"/>
  <c r="E67" i="21" s="1"/>
  <c r="E69" i="21" a="1"/>
  <c r="E69" i="21" s="1"/>
  <c r="E68" i="21" a="1"/>
  <c r="E68" i="21" s="1"/>
  <c r="E60" i="21" a="1"/>
  <c r="E60" i="21" s="1"/>
  <c r="E59" i="21" a="1"/>
  <c r="E59" i="21" s="1"/>
  <c r="F54" i="21" a="1"/>
  <c r="F54" i="21" s="1"/>
  <c r="F63" i="21" a="1"/>
  <c r="F63" i="21" s="1"/>
  <c r="F53" i="21" a="1"/>
  <c r="F53" i="21" s="1"/>
  <c r="F71" i="21" a="1"/>
  <c r="F71" i="21" s="1"/>
  <c r="F62" i="21" a="1"/>
  <c r="F62" i="21" s="1"/>
  <c r="F52" i="21" a="1"/>
  <c r="F52" i="21" s="1"/>
  <c r="F70" i="21" a="1"/>
  <c r="F70" i="21" s="1"/>
  <c r="F69" i="21" a="1"/>
  <c r="F69" i="21" s="1"/>
  <c r="F55" i="21" a="1"/>
  <c r="F55" i="21" s="1"/>
  <c r="F68" i="21" a="1"/>
  <c r="F68" i="21" s="1"/>
  <c r="F59" i="21" a="1"/>
  <c r="F59" i="21" s="1"/>
  <c r="F57" i="21" a="1"/>
  <c r="F57" i="21" s="1"/>
  <c r="F67" i="21" a="1"/>
  <c r="F67" i="21" s="1"/>
  <c r="F60" i="21" a="1"/>
  <c r="F60" i="21" s="1"/>
  <c r="F73" i="21" a="1"/>
  <c r="F73" i="21" s="1"/>
  <c r="F65" i="21" a="1"/>
  <c r="F65" i="21" s="1"/>
  <c r="F51" i="21" a="1"/>
  <c r="F51" i="21" s="1"/>
  <c r="F61" i="21" a="1"/>
  <c r="F61" i="21" s="1"/>
  <c r="G69" i="21" a="1"/>
  <c r="G69" i="21" s="1"/>
  <c r="G53" i="21" a="1"/>
  <c r="G53" i="21" s="1"/>
  <c r="G68" i="21" a="1"/>
  <c r="G68" i="21" s="1"/>
  <c r="G63" i="21" a="1"/>
  <c r="G63" i="21" s="1"/>
  <c r="G67" i="21" a="1"/>
  <c r="G67" i="21" s="1"/>
  <c r="G61" i="21" a="1"/>
  <c r="G61" i="21" s="1"/>
  <c r="G54" i="21" a="1"/>
  <c r="G54" i="21" s="1"/>
  <c r="G73" i="21" a="1"/>
  <c r="G73" i="21" s="1"/>
  <c r="G60" i="21" a="1"/>
  <c r="G60" i="21" s="1"/>
  <c r="G55" i="21" a="1"/>
  <c r="G55" i="21" s="1"/>
  <c r="G59" i="21" a="1"/>
  <c r="G59" i="21" s="1"/>
  <c r="G52" i="21" a="1"/>
  <c r="G52" i="21" s="1"/>
  <c r="G71" i="21" a="1"/>
  <c r="G71" i="21" s="1"/>
  <c r="G62" i="21" a="1"/>
  <c r="G62" i="21" s="1"/>
  <c r="G57" i="21" a="1"/>
  <c r="G57" i="21" s="1"/>
  <c r="G70" i="21" a="1"/>
  <c r="G70" i="21" s="1"/>
  <c r="G65" i="21" a="1"/>
  <c r="G65" i="21" s="1"/>
  <c r="G51" i="21" a="1"/>
  <c r="G51" i="21" s="1"/>
  <c r="H71" i="21" a="1"/>
  <c r="H71" i="21" s="1"/>
  <c r="H59" i="21" a="1"/>
  <c r="H59" i="21" s="1"/>
  <c r="H67" i="21" a="1"/>
  <c r="H67" i="21" s="1"/>
  <c r="H65" i="21" a="1"/>
  <c r="H65" i="21" s="1"/>
  <c r="H55" i="21" a="1"/>
  <c r="H55" i="21" s="1"/>
  <c r="H51" i="21" a="1"/>
  <c r="H51" i="21" s="1"/>
  <c r="H62" i="21" a="1"/>
  <c r="H62" i="21" s="1"/>
  <c r="H73" i="21" a="1"/>
  <c r="H73" i="21" s="1"/>
  <c r="H63" i="21" a="1"/>
  <c r="H63" i="21" s="1"/>
  <c r="H54" i="21" a="1"/>
  <c r="H54" i="21" s="1"/>
  <c r="H70" i="21" a="1"/>
  <c r="H70" i="21" s="1"/>
  <c r="H52" i="21" a="1"/>
  <c r="H52" i="21" s="1"/>
  <c r="H69" i="21" a="1"/>
  <c r="H69" i="21" s="1"/>
  <c r="H61" i="21" a="1"/>
  <c r="H61" i="21" s="1"/>
  <c r="H57" i="21" a="1"/>
  <c r="H57" i="21" s="1"/>
  <c r="H68" i="21" a="1"/>
  <c r="H68" i="21" s="1"/>
  <c r="H60" i="21" a="1"/>
  <c r="H60" i="21" s="1"/>
  <c r="H53" i="21" a="1"/>
  <c r="H53" i="21" s="1"/>
  <c r="I73" i="21" a="1"/>
  <c r="I73" i="21" s="1"/>
  <c r="I65" i="21" a="1"/>
  <c r="I65" i="21" s="1"/>
  <c r="I69" i="21" a="1"/>
  <c r="I69" i="21" s="1"/>
  <c r="I55" i="21" a="1"/>
  <c r="I55" i="21" s="1"/>
  <c r="I71" i="21" a="1"/>
  <c r="I71" i="21" s="1"/>
  <c r="I63" i="21" a="1"/>
  <c r="I63" i="21" s="1"/>
  <c r="I57" i="21" a="1"/>
  <c r="I57" i="21" s="1"/>
  <c r="I70" i="21" a="1"/>
  <c r="I70" i="21" s="1"/>
  <c r="I62" i="21" a="1"/>
  <c r="I62" i="21" s="1"/>
  <c r="I51" i="21" a="1"/>
  <c r="I51" i="21" s="1"/>
  <c r="I60" i="21" a="1"/>
  <c r="I60" i="21" s="1"/>
  <c r="I68" i="21" a="1"/>
  <c r="I68" i="21" s="1"/>
  <c r="I59" i="21" a="1"/>
  <c r="I59" i="21" s="1"/>
  <c r="I54" i="21" a="1"/>
  <c r="I54" i="21" s="1"/>
  <c r="I67" i="21" a="1"/>
  <c r="I67" i="21" s="1"/>
  <c r="I61" i="21" a="1"/>
  <c r="I61" i="21" s="1"/>
  <c r="I53" i="21" a="1"/>
  <c r="I53" i="21" s="1"/>
  <c r="I52" i="21" a="1"/>
  <c r="I52" i="21" s="1"/>
  <c r="J71" i="21" a="1"/>
  <c r="J71" i="21" s="1"/>
  <c r="J63" i="21" a="1"/>
  <c r="J63" i="21" s="1"/>
  <c r="J52" i="21" a="1"/>
  <c r="J52" i="21" s="1"/>
  <c r="J69" i="21" a="1"/>
  <c r="J69" i="21" s="1"/>
  <c r="J51" i="21" a="1"/>
  <c r="J51" i="21" s="1"/>
  <c r="J70" i="21" a="1"/>
  <c r="J70" i="21" s="1"/>
  <c r="J62" i="21" a="1"/>
  <c r="J62" i="21" s="1"/>
  <c r="J57" i="21" a="1"/>
  <c r="J57" i="21" s="1"/>
  <c r="J61" i="21" a="1"/>
  <c r="J61" i="21" s="1"/>
  <c r="J68" i="21" a="1"/>
  <c r="J68" i="21" s="1"/>
  <c r="J67" i="21" a="1"/>
  <c r="J67" i="21" s="1"/>
  <c r="J65" i="21" a="1"/>
  <c r="J65" i="21" s="1"/>
  <c r="J54" i="21" a="1"/>
  <c r="J54" i="21" s="1"/>
  <c r="J60" i="21" a="1"/>
  <c r="J60" i="21" s="1"/>
  <c r="J53" i="21" a="1"/>
  <c r="J53" i="21" s="1"/>
  <c r="J73" i="21" a="1"/>
  <c r="J73" i="21" s="1"/>
  <c r="J59" i="21" a="1"/>
  <c r="J59" i="21" s="1"/>
  <c r="J55" i="21" a="1"/>
  <c r="J55" i="21" s="1"/>
  <c r="X135" i="10"/>
  <c r="Y135" i="10" s="1"/>
  <c r="X168" i="10"/>
  <c r="Y168" i="10" s="1"/>
  <c r="X97" i="10"/>
  <c r="Y97" i="10" s="1"/>
  <c r="Y96" i="10" s="1"/>
  <c r="X132" i="10"/>
  <c r="Y132" i="10" s="1"/>
  <c r="Y131" i="10" s="1"/>
  <c r="O86" i="21"/>
  <c r="O85" i="21" s="1"/>
  <c r="O93" i="21" s="1"/>
  <c r="B47" i="21" a="1"/>
  <c r="B47" i="21" s="1"/>
  <c r="B43" i="21" a="1"/>
  <c r="B43" i="21" s="1"/>
  <c r="B39" i="21" a="1"/>
  <c r="B39" i="21" s="1"/>
  <c r="B44" i="21" a="1"/>
  <c r="B44" i="21" s="1"/>
  <c r="B45" i="21" a="1"/>
  <c r="B45" i="21" s="1"/>
  <c r="B46" i="21" a="1"/>
  <c r="B46" i="21" s="1"/>
  <c r="B41" i="21" a="1"/>
  <c r="B41" i="21" s="1"/>
  <c r="B42" i="21" a="1"/>
  <c r="B42" i="21" s="1"/>
  <c r="B40" i="21" a="1"/>
  <c r="B40" i="21" s="1"/>
  <c r="B48" i="21" a="1"/>
  <c r="B48" i="21" s="1"/>
  <c r="C44" i="21" a="1"/>
  <c r="C44" i="21" s="1"/>
  <c r="C46" i="21" a="1"/>
  <c r="C46" i="21" s="1"/>
  <c r="C40" i="21" a="1"/>
  <c r="C40" i="21" s="1"/>
  <c r="C47" i="21" a="1"/>
  <c r="C47" i="21" s="1"/>
  <c r="C41" i="21" a="1"/>
  <c r="C41" i="21" s="1"/>
  <c r="C45" i="21" a="1"/>
  <c r="C45" i="21" s="1"/>
  <c r="C39" i="21" a="1"/>
  <c r="C39" i="21" s="1"/>
  <c r="C48" i="21" a="1"/>
  <c r="C48" i="21" s="1"/>
  <c r="C43" i="21" a="1"/>
  <c r="C43" i="21" s="1"/>
  <c r="C42" i="21" a="1"/>
  <c r="C42" i="21" s="1"/>
  <c r="D44" i="21" a="1"/>
  <c r="D44" i="21" s="1"/>
  <c r="D47" i="21" a="1"/>
  <c r="D47" i="21" s="1"/>
  <c r="D42" i="21" a="1"/>
  <c r="D42" i="21" s="1"/>
  <c r="D39" i="21" a="1"/>
  <c r="D39" i="21" s="1"/>
  <c r="D45" i="21" a="1"/>
  <c r="D45" i="21" s="1"/>
  <c r="D40" i="21" a="1"/>
  <c r="D40" i="21" s="1"/>
  <c r="D41" i="21" a="1"/>
  <c r="D41" i="21" s="1"/>
  <c r="D48" i="21" a="1"/>
  <c r="D48" i="21" s="1"/>
  <c r="D43" i="21" a="1"/>
  <c r="D43" i="21" s="1"/>
  <c r="D46" i="21" a="1"/>
  <c r="D46" i="21" s="1"/>
  <c r="E44" i="21" a="1"/>
  <c r="E44" i="21" s="1"/>
  <c r="E48" i="21" a="1"/>
  <c r="E48" i="21" s="1"/>
  <c r="E42" i="21" a="1"/>
  <c r="E42" i="21" s="1"/>
  <c r="E45" i="21" a="1"/>
  <c r="E45" i="21" s="1"/>
  <c r="E41" i="21" a="1"/>
  <c r="E41" i="21" s="1"/>
  <c r="E39" i="21" a="1"/>
  <c r="E39" i="21" s="1"/>
  <c r="E43" i="21" a="1"/>
  <c r="E43" i="21" s="1"/>
  <c r="E40" i="21" a="1"/>
  <c r="E40" i="21" s="1"/>
  <c r="E47" i="21" a="1"/>
  <c r="E47" i="21" s="1"/>
  <c r="E46" i="21" a="1"/>
  <c r="E46" i="21" s="1"/>
  <c r="F44" i="21" a="1"/>
  <c r="F44" i="21" s="1"/>
  <c r="F46" i="21" a="1"/>
  <c r="F46" i="21" s="1"/>
  <c r="F40" i="21" a="1"/>
  <c r="F40" i="21" s="1"/>
  <c r="F47" i="21" a="1"/>
  <c r="F47" i="21" s="1"/>
  <c r="F39" i="21" a="1"/>
  <c r="F39" i="21" s="1"/>
  <c r="F42" i="21" a="1"/>
  <c r="F42" i="21" s="1"/>
  <c r="F48" i="21" a="1"/>
  <c r="F48" i="21" s="1"/>
  <c r="F43" i="21" a="1"/>
  <c r="F43" i="21" s="1"/>
  <c r="F41" i="21" a="1"/>
  <c r="F41" i="21" s="1"/>
  <c r="F45" i="21" a="1"/>
  <c r="F45" i="21" s="1"/>
  <c r="G44" i="21" a="1"/>
  <c r="G44" i="21" s="1"/>
  <c r="G46" i="21" a="1"/>
  <c r="G46" i="21" s="1"/>
  <c r="G41" i="21" a="1"/>
  <c r="G41" i="21" s="1"/>
  <c r="G47" i="21" a="1"/>
  <c r="G47" i="21" s="1"/>
  <c r="G48" i="21" a="1"/>
  <c r="G48" i="21" s="1"/>
  <c r="G42" i="21" a="1"/>
  <c r="G42" i="21" s="1"/>
  <c r="G39" i="21" a="1"/>
  <c r="G39" i="21" s="1"/>
  <c r="G45" i="21" a="1"/>
  <c r="G45" i="21" s="1"/>
  <c r="G40" i="21" a="1"/>
  <c r="G40" i="21" s="1"/>
  <c r="G43" i="21" a="1"/>
  <c r="G43" i="21" s="1"/>
  <c r="H48" i="21" a="1"/>
  <c r="H48" i="21" s="1"/>
  <c r="H39" i="21" a="1"/>
  <c r="H39" i="21" s="1"/>
  <c r="H44" i="21" a="1"/>
  <c r="H44" i="21" s="1"/>
  <c r="H47" i="21" a="1"/>
  <c r="H47" i="21" s="1"/>
  <c r="H43" i="21" a="1"/>
  <c r="H43" i="21" s="1"/>
  <c r="H40" i="21" a="1"/>
  <c r="H40" i="21" s="1"/>
  <c r="H45" i="21" a="1"/>
  <c r="H45" i="21" s="1"/>
  <c r="H41" i="21" a="1"/>
  <c r="H41" i="21" s="1"/>
  <c r="H46" i="21" a="1"/>
  <c r="H46" i="21" s="1"/>
  <c r="H42" i="21" a="1"/>
  <c r="H42" i="21" s="1"/>
  <c r="I48" i="21" a="1"/>
  <c r="I48" i="21" s="1"/>
  <c r="I43" i="21" a="1"/>
  <c r="I43" i="21" s="1"/>
  <c r="I42" i="21" a="1"/>
  <c r="I42" i="21" s="1"/>
  <c r="I46" i="21" a="1"/>
  <c r="I46" i="21" s="1"/>
  <c r="I40" i="21" a="1"/>
  <c r="I40" i="21" s="1"/>
  <c r="I44" i="21" a="1"/>
  <c r="I44" i="21" s="1"/>
  <c r="I47" i="21" a="1"/>
  <c r="I47" i="21" s="1"/>
  <c r="I41" i="21" a="1"/>
  <c r="I41" i="21" s="1"/>
  <c r="I39" i="21" a="1"/>
  <c r="I39" i="21" s="1"/>
  <c r="I45" i="21" a="1"/>
  <c r="I45" i="21" s="1"/>
  <c r="J47" i="21" a="1"/>
  <c r="J47" i="21" s="1"/>
  <c r="J39" i="21" a="1"/>
  <c r="J39" i="21" s="1"/>
  <c r="J40" i="21" a="1"/>
  <c r="J40" i="21" s="1"/>
  <c r="J45" i="21" a="1"/>
  <c r="J45" i="21" s="1"/>
  <c r="J42" i="21" a="1"/>
  <c r="J42" i="21" s="1"/>
  <c r="J48" i="21" a="1"/>
  <c r="J48" i="21" s="1"/>
  <c r="J43" i="21" a="1"/>
  <c r="J43" i="21" s="1"/>
  <c r="J41" i="21" a="1"/>
  <c r="J41" i="21" s="1"/>
  <c r="J46" i="21" a="1"/>
  <c r="J46" i="21" s="1"/>
  <c r="J44" i="21" a="1"/>
  <c r="J44" i="21" s="1"/>
  <c r="K44" i="21" a="1"/>
  <c r="K44" i="21" s="1"/>
  <c r="L44" i="21" a="1"/>
  <c r="L44" i="21" s="1"/>
  <c r="M44" i="21" a="1"/>
  <c r="M44" i="21" s="1"/>
  <c r="P88" i="21" a="1"/>
  <c r="P88" i="21" s="1"/>
  <c r="P44" i="21" a="1"/>
  <c r="P44" i="21" s="1"/>
  <c r="P7" i="21"/>
  <c r="P4" i="21"/>
  <c r="Q3" i="21"/>
  <c r="P87" i="21"/>
  <c r="P34" i="21" a="1"/>
  <c r="P34" i="21" s="1"/>
  <c r="P33" i="21" s="1"/>
  <c r="P5" i="21"/>
  <c r="X100" i="10"/>
  <c r="Y100" i="10" s="1"/>
  <c r="X67" i="10"/>
  <c r="Y67" i="10" s="1"/>
  <c r="AE75" i="7"/>
  <c r="X66" i="10" s="1"/>
  <c r="Y66" i="10" s="1"/>
  <c r="B5" i="12"/>
  <c r="C5" i="12"/>
  <c r="C19" i="12"/>
  <c r="C17" i="12"/>
  <c r="C18" i="12"/>
  <c r="W8" i="10"/>
  <c r="BS2" i="15" l="1"/>
  <c r="BM2" i="15"/>
  <c r="BQ2" i="15"/>
  <c r="Q80" i="21" a="1"/>
  <c r="Q80" i="21" s="1"/>
  <c r="G58" i="21"/>
  <c r="D58" i="21"/>
  <c r="J58" i="21"/>
  <c r="E58" i="21"/>
  <c r="I58" i="21"/>
  <c r="F58" i="21"/>
  <c r="H58" i="21"/>
  <c r="P86" i="21"/>
  <c r="P85" i="21" s="1"/>
  <c r="P93" i="21" s="1"/>
  <c r="G50" i="21"/>
  <c r="E50" i="21"/>
  <c r="J38" i="21"/>
  <c r="I50" i="21"/>
  <c r="E38" i="21"/>
  <c r="C38" i="21"/>
  <c r="C66" i="21"/>
  <c r="H38" i="21"/>
  <c r="E66" i="21"/>
  <c r="C50" i="21"/>
  <c r="B38" i="21"/>
  <c r="G38" i="21"/>
  <c r="F66" i="21"/>
  <c r="D38" i="21"/>
  <c r="D50" i="21"/>
  <c r="C58" i="21"/>
  <c r="B50" i="21"/>
  <c r="H50" i="21"/>
  <c r="B58" i="21"/>
  <c r="J50" i="21"/>
  <c r="I66" i="21"/>
  <c r="G66" i="21"/>
  <c r="F38" i="21"/>
  <c r="F50" i="21"/>
  <c r="D66" i="21"/>
  <c r="B66" i="21"/>
  <c r="J66" i="21"/>
  <c r="I38" i="21"/>
  <c r="H66" i="21"/>
  <c r="Q4" i="21"/>
  <c r="R3" i="21"/>
  <c r="Q44" i="21" a="1"/>
  <c r="Q44" i="21" s="1"/>
  <c r="Q88" i="21" a="1"/>
  <c r="Q88" i="21" s="1"/>
  <c r="Q5" i="21"/>
  <c r="Q7" i="21"/>
  <c r="Q87" i="21"/>
  <c r="Q34" i="21" a="1"/>
  <c r="Q34" i="21" s="1"/>
  <c r="Q33" i="21" s="1"/>
  <c r="C11" i="12"/>
  <c r="W25" i="10"/>
  <c r="W27" i="10"/>
  <c r="C12" i="12"/>
  <c r="E16" i="7"/>
  <c r="F16" i="7"/>
  <c r="G16" i="7"/>
  <c r="H16" i="7"/>
  <c r="I16" i="7"/>
  <c r="J16" i="7"/>
  <c r="K16" i="7"/>
  <c r="L16" i="7"/>
  <c r="M16" i="7"/>
  <c r="N16" i="7"/>
  <c r="O16" i="7"/>
  <c r="I37" i="21" l="1"/>
  <c r="I36" i="21" s="1"/>
  <c r="G37" i="21"/>
  <c r="G36" i="21" s="1"/>
  <c r="H37" i="21"/>
  <c r="H36" i="21" s="1"/>
  <c r="B37" i="21"/>
  <c r="B36" i="21" s="1"/>
  <c r="F37" i="21"/>
  <c r="F36" i="21" s="1"/>
  <c r="F35" i="21" s="1"/>
  <c r="J37" i="21"/>
  <c r="J36" i="21" s="1"/>
  <c r="D37" i="21"/>
  <c r="D36" i="21" s="1"/>
  <c r="C37" i="21"/>
  <c r="C36" i="21" s="1"/>
  <c r="C35" i="21" s="1"/>
  <c r="E37" i="21"/>
  <c r="E36" i="21" s="1"/>
  <c r="R80" i="21" a="1"/>
  <c r="R80" i="21" s="1"/>
  <c r="Q86" i="21"/>
  <c r="Q85" i="21" s="1"/>
  <c r="Q93" i="21" s="1"/>
  <c r="R5" i="21"/>
  <c r="R88" i="21" a="1"/>
  <c r="R88" i="21" s="1"/>
  <c r="R7" i="21"/>
  <c r="R87" i="21"/>
  <c r="R4" i="21"/>
  <c r="R44" i="21" a="1"/>
  <c r="R44" i="21" s="1"/>
  <c r="R34" i="21" a="1"/>
  <c r="R34" i="21" s="1"/>
  <c r="R33" i="21" s="1"/>
  <c r="S3" i="21"/>
  <c r="W83" i="10"/>
  <c r="C19" i="18"/>
  <c r="F24" i="10"/>
  <c r="K24" i="10" s="1"/>
  <c r="U24" i="10" s="1"/>
  <c r="V24" i="10" s="1"/>
  <c r="AD70" i="7"/>
  <c r="AG70" i="7"/>
  <c r="AH70" i="7" s="1"/>
  <c r="R14" i="15"/>
  <c r="P14" i="15"/>
  <c r="O14" i="15"/>
  <c r="AL25" i="15"/>
  <c r="AK25" i="15"/>
  <c r="AJ25" i="15"/>
  <c r="AI25" i="15"/>
  <c r="AF25" i="15"/>
  <c r="AB25" i="15"/>
  <c r="AA25" i="15"/>
  <c r="Z25" i="15"/>
  <c r="Y25" i="15"/>
  <c r="V25" i="15"/>
  <c r="R25" i="15"/>
  <c r="Q25" i="15"/>
  <c r="P25" i="15"/>
  <c r="O25" i="15"/>
  <c r="L25" i="15"/>
  <c r="AL24" i="15"/>
  <c r="AK24" i="15"/>
  <c r="AJ24" i="15"/>
  <c r="AI24" i="15"/>
  <c r="AF24" i="15"/>
  <c r="AB24" i="15"/>
  <c r="AA24" i="15"/>
  <c r="Z24" i="15"/>
  <c r="Y24" i="15"/>
  <c r="V24" i="15"/>
  <c r="R24" i="15"/>
  <c r="Q24" i="15"/>
  <c r="P24" i="15"/>
  <c r="O24" i="15"/>
  <c r="L24" i="15"/>
  <c r="AL23" i="15"/>
  <c r="AK23" i="15"/>
  <c r="AJ23" i="15"/>
  <c r="AI23" i="15"/>
  <c r="AF23" i="15"/>
  <c r="AB23" i="15"/>
  <c r="AA23" i="15"/>
  <c r="Z23" i="15"/>
  <c r="Y23" i="15"/>
  <c r="V23" i="15"/>
  <c r="R23" i="15"/>
  <c r="Q23" i="15"/>
  <c r="P23" i="15"/>
  <c r="O23" i="15"/>
  <c r="L23" i="15"/>
  <c r="AL22" i="15"/>
  <c r="AK22" i="15"/>
  <c r="AJ22" i="15"/>
  <c r="AI22" i="15"/>
  <c r="AF22" i="15"/>
  <c r="AB22" i="15"/>
  <c r="AA22" i="15"/>
  <c r="Z22" i="15"/>
  <c r="Y22" i="15"/>
  <c r="V22" i="15"/>
  <c r="R22" i="15"/>
  <c r="Q22" i="15"/>
  <c r="P22" i="15"/>
  <c r="O22" i="15"/>
  <c r="L22" i="15"/>
  <c r="AL21" i="15"/>
  <c r="AK21" i="15"/>
  <c r="AJ21" i="15"/>
  <c r="AI21" i="15"/>
  <c r="AF21" i="15"/>
  <c r="AB21" i="15"/>
  <c r="AA21" i="15"/>
  <c r="Z21" i="15"/>
  <c r="Y21" i="15"/>
  <c r="V21" i="15"/>
  <c r="R21" i="15"/>
  <c r="Q21" i="15"/>
  <c r="P21" i="15"/>
  <c r="O21" i="15"/>
  <c r="L21" i="15"/>
  <c r="AL20" i="15"/>
  <c r="AK20" i="15"/>
  <c r="AJ20" i="15"/>
  <c r="AI20" i="15"/>
  <c r="AF20" i="15"/>
  <c r="AB20" i="15"/>
  <c r="AA20" i="15"/>
  <c r="Z20" i="15"/>
  <c r="Y20" i="15"/>
  <c r="V20" i="15"/>
  <c r="R20" i="15"/>
  <c r="Q20" i="15"/>
  <c r="P20" i="15"/>
  <c r="O20" i="15"/>
  <c r="L20" i="15"/>
  <c r="AL19" i="15"/>
  <c r="AK19" i="15"/>
  <c r="AJ19" i="15"/>
  <c r="AI19" i="15"/>
  <c r="AF19" i="15"/>
  <c r="AB19" i="15"/>
  <c r="AA19" i="15"/>
  <c r="Z19" i="15"/>
  <c r="Y19" i="15"/>
  <c r="V19" i="15"/>
  <c r="R19" i="15"/>
  <c r="Q19" i="15"/>
  <c r="P19" i="15"/>
  <c r="O19" i="15"/>
  <c r="L19" i="15"/>
  <c r="AL18" i="15"/>
  <c r="AJ18" i="15"/>
  <c r="AI18" i="15"/>
  <c r="AF18" i="15"/>
  <c r="AB18" i="15"/>
  <c r="Z18" i="15"/>
  <c r="Y18" i="15"/>
  <c r="V18" i="15"/>
  <c r="R18" i="15"/>
  <c r="P18" i="15"/>
  <c r="O18" i="15"/>
  <c r="L18" i="15"/>
  <c r="AL17" i="15"/>
  <c r="AJ17" i="15"/>
  <c r="AI17" i="15"/>
  <c r="AB17" i="15"/>
  <c r="Z17" i="15"/>
  <c r="Y17" i="15"/>
  <c r="V17" i="15"/>
  <c r="R17" i="15"/>
  <c r="P17" i="15"/>
  <c r="O17" i="15"/>
  <c r="L17" i="15"/>
  <c r="AG4" i="7"/>
  <c r="AH4" i="7" s="1"/>
  <c r="AG5" i="7"/>
  <c r="AH5" i="7" s="1"/>
  <c r="AG6" i="7"/>
  <c r="AH6" i="7" s="1"/>
  <c r="AG7" i="7"/>
  <c r="AH7" i="7" s="1"/>
  <c r="AG8" i="7"/>
  <c r="AH8" i="7" s="1"/>
  <c r="AG9" i="7"/>
  <c r="AH9" i="7" s="1"/>
  <c r="AG10" i="7"/>
  <c r="AH10" i="7" s="1"/>
  <c r="AG11" i="7"/>
  <c r="AH11" i="7" s="1"/>
  <c r="AG12" i="7"/>
  <c r="AH12" i="7" s="1"/>
  <c r="AG13" i="7"/>
  <c r="AH13" i="7" s="1"/>
  <c r="AG14" i="7"/>
  <c r="AH14" i="7" s="1"/>
  <c r="AG15" i="7"/>
  <c r="AH15" i="7" s="1"/>
  <c r="AG16" i="7"/>
  <c r="AH16" i="7" s="1"/>
  <c r="AG17" i="7"/>
  <c r="AH17" i="7" s="1"/>
  <c r="AG18" i="7"/>
  <c r="AH18" i="7" s="1"/>
  <c r="AG19" i="7"/>
  <c r="AH19" i="7" s="1"/>
  <c r="AG20" i="7"/>
  <c r="AH20" i="7" s="1"/>
  <c r="AG21" i="7"/>
  <c r="AH21" i="7" s="1"/>
  <c r="AG22" i="7"/>
  <c r="AH22" i="7" s="1"/>
  <c r="AG23" i="7"/>
  <c r="AH23" i="7" s="1"/>
  <c r="AG24" i="7"/>
  <c r="AH24" i="7" s="1"/>
  <c r="AG25" i="7"/>
  <c r="AH25" i="7" s="1"/>
  <c r="AG26" i="7"/>
  <c r="AH26" i="7" s="1"/>
  <c r="AG27" i="7"/>
  <c r="AH27" i="7" s="1"/>
  <c r="AG41" i="7"/>
  <c r="AG42" i="7"/>
  <c r="AG43" i="7"/>
  <c r="AG44" i="7"/>
  <c r="AH44" i="7" s="1"/>
  <c r="AG45" i="7"/>
  <c r="AG46" i="7"/>
  <c r="AG47" i="7"/>
  <c r="AG48" i="7"/>
  <c r="AG49" i="7"/>
  <c r="AH49" i="7" s="1"/>
  <c r="AG50" i="7"/>
  <c r="AH50" i="7" s="1"/>
  <c r="AG51" i="7"/>
  <c r="AH51" i="7" s="1"/>
  <c r="AG52" i="7"/>
  <c r="AH52" i="7" s="1"/>
  <c r="AG53" i="7"/>
  <c r="AH53" i="7" s="1"/>
  <c r="AG54" i="7"/>
  <c r="AH54" i="7" s="1"/>
  <c r="AG55" i="7"/>
  <c r="AH55" i="7" s="1"/>
  <c r="AG56" i="7"/>
  <c r="AH56" i="7" s="1"/>
  <c r="AG57" i="7"/>
  <c r="AH57" i="7" s="1"/>
  <c r="AG58" i="7"/>
  <c r="AH58" i="7" s="1"/>
  <c r="AG59" i="7"/>
  <c r="AH59" i="7" s="1"/>
  <c r="AG60" i="7"/>
  <c r="AH60" i="7" s="1"/>
  <c r="AG61" i="7"/>
  <c r="AH61" i="7" s="1"/>
  <c r="AG62" i="7"/>
  <c r="AH62" i="7" s="1"/>
  <c r="AG63" i="7"/>
  <c r="AH63" i="7" s="1"/>
  <c r="AG66" i="7"/>
  <c r="AH66" i="7" s="1"/>
  <c r="AG67" i="7"/>
  <c r="AH67" i="7" s="1"/>
  <c r="AG73" i="7"/>
  <c r="AH73" i="7" s="1"/>
  <c r="AG74" i="7"/>
  <c r="AH74" i="7" s="1"/>
  <c r="KQ9" i="15" l="1"/>
  <c r="KR9" i="15" s="1"/>
  <c r="KW9" i="15" s="1"/>
  <c r="GU9" i="15"/>
  <c r="GV9" i="15" s="1"/>
  <c r="HA9" i="15" s="1"/>
  <c r="HO9" i="15"/>
  <c r="HP9" i="15" s="1"/>
  <c r="HU9" i="15" s="1"/>
  <c r="FQ9" i="15"/>
  <c r="FR9" i="15" s="1"/>
  <c r="FW9" i="15" s="1"/>
  <c r="JM9" i="15"/>
  <c r="JN9" i="15" s="1"/>
  <c r="JS9" i="15" s="1"/>
  <c r="IS9" i="15"/>
  <c r="IT9" i="15" s="1"/>
  <c r="IY9" i="15" s="1"/>
  <c r="EW9" i="15"/>
  <c r="EX9" i="15" s="1"/>
  <c r="FC9" i="15" s="1"/>
  <c r="DS9" i="15"/>
  <c r="DT9" i="15" s="1"/>
  <c r="DY9" i="15" s="1"/>
  <c r="DI9" i="15"/>
  <c r="DJ9" i="15" s="1"/>
  <c r="DO9" i="15" s="1"/>
  <c r="CO9" i="15"/>
  <c r="CP9" i="15" s="1"/>
  <c r="CU9" i="15" s="1"/>
  <c r="II9" i="15"/>
  <c r="IJ9" i="15" s="1"/>
  <c r="IO9" i="15" s="1"/>
  <c r="GK9" i="15"/>
  <c r="GL9" i="15" s="1"/>
  <c r="GQ9" i="15" s="1"/>
  <c r="KG9" i="15"/>
  <c r="KH9" i="15" s="1"/>
  <c r="KM9" i="15" s="1"/>
  <c r="CE9" i="15"/>
  <c r="CF9" i="15" s="1"/>
  <c r="CK9" i="15" s="1"/>
  <c r="HY9" i="15"/>
  <c r="HZ9" i="15" s="1"/>
  <c r="IE9" i="15" s="1"/>
  <c r="HE9" i="15"/>
  <c r="HF9" i="15" s="1"/>
  <c r="HK9" i="15" s="1"/>
  <c r="FG9" i="15"/>
  <c r="FH9" i="15" s="1"/>
  <c r="FM9" i="15" s="1"/>
  <c r="EM9" i="15"/>
  <c r="EN9" i="15" s="1"/>
  <c r="ES9" i="15" s="1"/>
  <c r="EC9" i="15"/>
  <c r="ED9" i="15" s="1"/>
  <c r="EI9" i="15" s="1"/>
  <c r="BU9" i="15"/>
  <c r="BV9" i="15" s="1"/>
  <c r="CA9" i="15" s="1"/>
  <c r="JW9" i="15"/>
  <c r="JX9" i="15" s="1"/>
  <c r="KC9" i="15" s="1"/>
  <c r="JC9" i="15"/>
  <c r="JD9" i="15" s="1"/>
  <c r="JI9" i="15" s="1"/>
  <c r="GA9" i="15"/>
  <c r="GB9" i="15" s="1"/>
  <c r="GG9" i="15" s="1"/>
  <c r="CY9" i="15"/>
  <c r="CZ9" i="15" s="1"/>
  <c r="DE9" i="15" s="1"/>
  <c r="JM10" i="15"/>
  <c r="JN10" i="15" s="1"/>
  <c r="JS10" i="15" s="1"/>
  <c r="IS10" i="15"/>
  <c r="IT10" i="15" s="1"/>
  <c r="IY10" i="15" s="1"/>
  <c r="EW10" i="15"/>
  <c r="EX10" i="15" s="1"/>
  <c r="FC10" i="15" s="1"/>
  <c r="DS10" i="15"/>
  <c r="DT10" i="15" s="1"/>
  <c r="DY10" i="15" s="1"/>
  <c r="DI10" i="15"/>
  <c r="DJ10" i="15" s="1"/>
  <c r="DO10" i="15" s="1"/>
  <c r="CO10" i="15"/>
  <c r="CP10" i="15" s="1"/>
  <c r="CU10" i="15" s="1"/>
  <c r="CE10" i="15"/>
  <c r="CF10" i="15" s="1"/>
  <c r="CK10" i="15" s="1"/>
  <c r="II10" i="15"/>
  <c r="IJ10" i="15" s="1"/>
  <c r="IO10" i="15" s="1"/>
  <c r="GK10" i="15"/>
  <c r="GL10" i="15" s="1"/>
  <c r="GQ10" i="15" s="1"/>
  <c r="KG10" i="15"/>
  <c r="KH10" i="15" s="1"/>
  <c r="KM10" i="15" s="1"/>
  <c r="FG10" i="15"/>
  <c r="FH10" i="15" s="1"/>
  <c r="FM10" i="15" s="1"/>
  <c r="HY10" i="15"/>
  <c r="HZ10" i="15" s="1"/>
  <c r="IE10" i="15" s="1"/>
  <c r="HE10" i="15"/>
  <c r="HF10" i="15" s="1"/>
  <c r="HK10" i="15" s="1"/>
  <c r="GA10" i="15"/>
  <c r="GB10" i="15" s="1"/>
  <c r="GG10" i="15" s="1"/>
  <c r="EM10" i="15"/>
  <c r="EN10" i="15" s="1"/>
  <c r="ES10" i="15" s="1"/>
  <c r="EC10" i="15"/>
  <c r="ED10" i="15" s="1"/>
  <c r="EI10" i="15" s="1"/>
  <c r="BU10" i="15"/>
  <c r="BV10" i="15" s="1"/>
  <c r="CA10" i="15" s="1"/>
  <c r="JW10" i="15"/>
  <c r="JX10" i="15" s="1"/>
  <c r="KC10" i="15" s="1"/>
  <c r="JC10" i="15"/>
  <c r="JD10" i="15" s="1"/>
  <c r="JI10" i="15" s="1"/>
  <c r="CY10" i="15"/>
  <c r="CZ10" i="15" s="1"/>
  <c r="DE10" i="15" s="1"/>
  <c r="KQ10" i="15"/>
  <c r="KR10" i="15" s="1"/>
  <c r="KW10" i="15" s="1"/>
  <c r="GU10" i="15"/>
  <c r="GV10" i="15" s="1"/>
  <c r="HA10" i="15" s="1"/>
  <c r="HO10" i="15"/>
  <c r="HP10" i="15" s="1"/>
  <c r="HU10" i="15" s="1"/>
  <c r="FQ10" i="15"/>
  <c r="FR10" i="15" s="1"/>
  <c r="FW10" i="15" s="1"/>
  <c r="V99" i="10"/>
  <c r="Y99" i="10" s="1"/>
  <c r="Y98" i="10" s="1"/>
  <c r="BK9" i="15"/>
  <c r="BL9" i="15" s="1"/>
  <c r="BQ9" i="15" s="1"/>
  <c r="AQ9" i="15"/>
  <c r="AR9" i="15" s="1"/>
  <c r="AW9" i="15" s="1"/>
  <c r="BA9" i="15"/>
  <c r="BB9" i="15" s="1"/>
  <c r="BG9" i="15" s="1"/>
  <c r="V134" i="10"/>
  <c r="Y134" i="10" s="1"/>
  <c r="Y133" i="10" s="1"/>
  <c r="BK10" i="15"/>
  <c r="BL10" i="15" s="1"/>
  <c r="BQ10" i="15" s="1"/>
  <c r="AQ10" i="15"/>
  <c r="AR10" i="15" s="1"/>
  <c r="AW10" i="15" s="1"/>
  <c r="BA10" i="15"/>
  <c r="BB10" i="15" s="1"/>
  <c r="BG10" i="15" s="1"/>
  <c r="S80" i="21" a="1"/>
  <c r="S80" i="21" s="1"/>
  <c r="F91" i="21"/>
  <c r="F94" i="21" s="1"/>
  <c r="C91" i="21"/>
  <c r="C94" i="21" s="1"/>
  <c r="J35" i="21"/>
  <c r="J91" i="21"/>
  <c r="J94" i="21" s="1"/>
  <c r="G35" i="21"/>
  <c r="G91" i="21"/>
  <c r="G94" i="21" s="1"/>
  <c r="E35" i="21"/>
  <c r="E91" i="21"/>
  <c r="E94" i="21" s="1"/>
  <c r="H35" i="21"/>
  <c r="H91" i="21"/>
  <c r="H94" i="21" s="1"/>
  <c r="I35" i="21"/>
  <c r="I91" i="21"/>
  <c r="I94" i="21" s="1"/>
  <c r="D35" i="21"/>
  <c r="D91" i="21"/>
  <c r="D94" i="21" s="1"/>
  <c r="B35" i="21"/>
  <c r="B90" i="21" s="1"/>
  <c r="C8" i="21" s="1"/>
  <c r="C90" i="21" s="1"/>
  <c r="D8" i="21" s="1"/>
  <c r="B91" i="21"/>
  <c r="B94" i="21" s="1"/>
  <c r="R86" i="21"/>
  <c r="R85" i="21" s="1"/>
  <c r="R93" i="21" s="1"/>
  <c r="S5" i="21"/>
  <c r="S34" i="21" a="1"/>
  <c r="S34" i="21" s="1"/>
  <c r="S33" i="21" s="1"/>
  <c r="S44" i="21" a="1"/>
  <c r="S44" i="21" s="1"/>
  <c r="S7" i="21"/>
  <c r="S4" i="21"/>
  <c r="S88" i="21" a="1"/>
  <c r="S88" i="21" s="1"/>
  <c r="S87" i="21"/>
  <c r="T3" i="21"/>
  <c r="AG10" i="15"/>
  <c r="AH10" i="15" s="1"/>
  <c r="AM10" i="15" s="1"/>
  <c r="W10" i="15"/>
  <c r="X10" i="15" s="1"/>
  <c r="AC10" i="15" s="1"/>
  <c r="W9" i="15"/>
  <c r="X9" i="15" s="1"/>
  <c r="AC9" i="15" s="1"/>
  <c r="AG9" i="15"/>
  <c r="AH9" i="15" s="1"/>
  <c r="AM9" i="15" s="1"/>
  <c r="AH41" i="7"/>
  <c r="AH45" i="7"/>
  <c r="AH43" i="7"/>
  <c r="AH48" i="7"/>
  <c r="AH42" i="7"/>
  <c r="AH47" i="7"/>
  <c r="N18" i="15" s="1"/>
  <c r="AH46" i="7"/>
  <c r="AG25" i="15" s="1"/>
  <c r="AE70" i="7"/>
  <c r="X94" i="10" s="1"/>
  <c r="Y94" i="10" s="1"/>
  <c r="M10" i="15"/>
  <c r="N10" i="15" s="1"/>
  <c r="S10" i="15" s="1"/>
  <c r="S22" i="21" s="1" a="1"/>
  <c r="S22" i="21" s="1"/>
  <c r="W20" i="15"/>
  <c r="AG20" i="15"/>
  <c r="C20" i="15"/>
  <c r="M20" i="15"/>
  <c r="C10" i="15"/>
  <c r="M9" i="15"/>
  <c r="N9" i="15" s="1"/>
  <c r="S9" i="15" s="1"/>
  <c r="W19" i="15"/>
  <c r="C9" i="15"/>
  <c r="AG19" i="15"/>
  <c r="M19" i="15"/>
  <c r="C19" i="15"/>
  <c r="JW12" i="15" l="1"/>
  <c r="JX12" i="15" s="1"/>
  <c r="KC12" i="15" s="1"/>
  <c r="JC12" i="15"/>
  <c r="JD12" i="15" s="1"/>
  <c r="JI12" i="15" s="1"/>
  <c r="GA12" i="15"/>
  <c r="GB12" i="15" s="1"/>
  <c r="GG12" i="15" s="1"/>
  <c r="EM12" i="15"/>
  <c r="EN12" i="15" s="1"/>
  <c r="ES12" i="15" s="1"/>
  <c r="EC12" i="15"/>
  <c r="ED12" i="15" s="1"/>
  <c r="EI12" i="15" s="1"/>
  <c r="BU12" i="15"/>
  <c r="BV12" i="15" s="1"/>
  <c r="CA12" i="15" s="1"/>
  <c r="GU12" i="15"/>
  <c r="GV12" i="15" s="1"/>
  <c r="HA12" i="15" s="1"/>
  <c r="CY12" i="15"/>
  <c r="CZ12" i="15" s="1"/>
  <c r="DE12" i="15" s="1"/>
  <c r="KQ12" i="15"/>
  <c r="KR12" i="15" s="1"/>
  <c r="KW12" i="15" s="1"/>
  <c r="JM12" i="15"/>
  <c r="JN12" i="15" s="1"/>
  <c r="JS12" i="15" s="1"/>
  <c r="IS12" i="15"/>
  <c r="IT12" i="15" s="1"/>
  <c r="IY12" i="15" s="1"/>
  <c r="HO12" i="15"/>
  <c r="HP12" i="15" s="1"/>
  <c r="HU12" i="15" s="1"/>
  <c r="FQ12" i="15"/>
  <c r="FR12" i="15" s="1"/>
  <c r="FW12" i="15" s="1"/>
  <c r="DS12" i="15"/>
  <c r="DT12" i="15" s="1"/>
  <c r="DY12" i="15" s="1"/>
  <c r="CO12" i="15"/>
  <c r="CP12" i="15" s="1"/>
  <c r="CU12" i="15" s="1"/>
  <c r="II12" i="15"/>
  <c r="IJ12" i="15" s="1"/>
  <c r="IO12" i="15" s="1"/>
  <c r="EW12" i="15"/>
  <c r="EX12" i="15" s="1"/>
  <c r="FC12" i="15" s="1"/>
  <c r="DI12" i="15"/>
  <c r="DJ12" i="15" s="1"/>
  <c r="DO12" i="15" s="1"/>
  <c r="GK12" i="15"/>
  <c r="GL12" i="15" s="1"/>
  <c r="GQ12" i="15" s="1"/>
  <c r="CE12" i="15"/>
  <c r="CF12" i="15" s="1"/>
  <c r="CK12" i="15" s="1"/>
  <c r="KG12" i="15"/>
  <c r="KH12" i="15" s="1"/>
  <c r="KM12" i="15" s="1"/>
  <c r="FG12" i="15"/>
  <c r="FH12" i="15" s="1"/>
  <c r="FM12" i="15" s="1"/>
  <c r="HY12" i="15"/>
  <c r="HZ12" i="15" s="1"/>
  <c r="IE12" i="15" s="1"/>
  <c r="HE12" i="15"/>
  <c r="HF12" i="15" s="1"/>
  <c r="HK12" i="15" s="1"/>
  <c r="O22" i="21" a="1"/>
  <c r="O22" i="21" s="1"/>
  <c r="P22" i="21" a="1"/>
  <c r="P22" i="21" s="1"/>
  <c r="Q22" i="21" a="1"/>
  <c r="Q22" i="21" s="1"/>
  <c r="R22" i="21" a="1"/>
  <c r="R22" i="21" s="1"/>
  <c r="GK11" i="15"/>
  <c r="GL11" i="15" s="1"/>
  <c r="GQ11" i="15" s="1"/>
  <c r="CE11" i="15"/>
  <c r="CF11" i="15" s="1"/>
  <c r="CK11" i="15" s="1"/>
  <c r="KG11" i="15"/>
  <c r="KH11" i="15" s="1"/>
  <c r="KM11" i="15" s="1"/>
  <c r="HE11" i="15"/>
  <c r="HF11" i="15" s="1"/>
  <c r="HK11" i="15" s="1"/>
  <c r="FG11" i="15"/>
  <c r="FH11" i="15" s="1"/>
  <c r="FM11" i="15" s="1"/>
  <c r="HY11" i="15"/>
  <c r="HZ11" i="15" s="1"/>
  <c r="IE11" i="15" s="1"/>
  <c r="GA11" i="15"/>
  <c r="GB11" i="15" s="1"/>
  <c r="GG11" i="15" s="1"/>
  <c r="EM11" i="15"/>
  <c r="EN11" i="15" s="1"/>
  <c r="ES11" i="15" s="1"/>
  <c r="EC11" i="15"/>
  <c r="ED11" i="15" s="1"/>
  <c r="EI11" i="15" s="1"/>
  <c r="BU11" i="15"/>
  <c r="BV11" i="15" s="1"/>
  <c r="CA11" i="15" s="1"/>
  <c r="JW11" i="15"/>
  <c r="JX11" i="15" s="1"/>
  <c r="KC11" i="15" s="1"/>
  <c r="JC11" i="15"/>
  <c r="JD11" i="15" s="1"/>
  <c r="JI11" i="15" s="1"/>
  <c r="CY11" i="15"/>
  <c r="CZ11" i="15" s="1"/>
  <c r="DE11" i="15" s="1"/>
  <c r="KQ11" i="15"/>
  <c r="KR11" i="15" s="1"/>
  <c r="KW11" i="15" s="1"/>
  <c r="GU11" i="15"/>
  <c r="GV11" i="15" s="1"/>
  <c r="HA11" i="15" s="1"/>
  <c r="IS11" i="15"/>
  <c r="IT11" i="15" s="1"/>
  <c r="IY11" i="15" s="1"/>
  <c r="HO11" i="15"/>
  <c r="HP11" i="15" s="1"/>
  <c r="HU11" i="15" s="1"/>
  <c r="FQ11" i="15"/>
  <c r="FR11" i="15" s="1"/>
  <c r="FW11" i="15" s="1"/>
  <c r="JM11" i="15"/>
  <c r="JN11" i="15" s="1"/>
  <c r="JS11" i="15" s="1"/>
  <c r="EW11" i="15"/>
  <c r="EX11" i="15" s="1"/>
  <c r="FC11" i="15" s="1"/>
  <c r="DS11" i="15"/>
  <c r="DT11" i="15" s="1"/>
  <c r="DY11" i="15" s="1"/>
  <c r="DI11" i="15"/>
  <c r="DJ11" i="15" s="1"/>
  <c r="DO11" i="15" s="1"/>
  <c r="CO11" i="15"/>
  <c r="CP11" i="15" s="1"/>
  <c r="CU11" i="15" s="1"/>
  <c r="II11" i="15"/>
  <c r="IJ11" i="15" s="1"/>
  <c r="IO11" i="15" s="1"/>
  <c r="HY8" i="15"/>
  <c r="HZ8" i="15" s="1"/>
  <c r="FG8" i="15"/>
  <c r="FH8" i="15" s="1"/>
  <c r="EM8" i="15"/>
  <c r="EN8" i="15" s="1"/>
  <c r="JW8" i="15"/>
  <c r="JX8" i="15" s="1"/>
  <c r="JC8" i="15"/>
  <c r="JD8" i="15" s="1"/>
  <c r="HE8" i="15"/>
  <c r="HF8" i="15" s="1"/>
  <c r="GA8" i="15"/>
  <c r="GB8" i="15" s="1"/>
  <c r="EC8" i="15"/>
  <c r="ED8" i="15" s="1"/>
  <c r="CY8" i="15"/>
  <c r="CZ8" i="15" s="1"/>
  <c r="GU8" i="15"/>
  <c r="GV8" i="15" s="1"/>
  <c r="KQ8" i="15"/>
  <c r="KR8" i="15" s="1"/>
  <c r="IS8" i="15"/>
  <c r="IT8" i="15" s="1"/>
  <c r="HO8" i="15"/>
  <c r="HP8" i="15" s="1"/>
  <c r="FQ8" i="15"/>
  <c r="FR8" i="15" s="1"/>
  <c r="DS8" i="15"/>
  <c r="DT8" i="15" s="1"/>
  <c r="CO8" i="15"/>
  <c r="CP8" i="15" s="1"/>
  <c r="BU8" i="15"/>
  <c r="BV8" i="15" s="1"/>
  <c r="JM8" i="15"/>
  <c r="JN8" i="15" s="1"/>
  <c r="EW8" i="15"/>
  <c r="EX8" i="15" s="1"/>
  <c r="DI8" i="15"/>
  <c r="DJ8" i="15" s="1"/>
  <c r="II8" i="15"/>
  <c r="IJ8" i="15" s="1"/>
  <c r="GK8" i="15"/>
  <c r="GL8" i="15" s="1"/>
  <c r="KG8" i="15"/>
  <c r="KH8" i="15" s="1"/>
  <c r="CE8" i="15"/>
  <c r="CF8" i="15" s="1"/>
  <c r="KQ13" i="15"/>
  <c r="KR13" i="15" s="1"/>
  <c r="KW13" i="15" s="1"/>
  <c r="JM13" i="15"/>
  <c r="JN13" i="15" s="1"/>
  <c r="JS13" i="15" s="1"/>
  <c r="IS13" i="15"/>
  <c r="IT13" i="15" s="1"/>
  <c r="IY13" i="15" s="1"/>
  <c r="HO13" i="15"/>
  <c r="HP13" i="15" s="1"/>
  <c r="HU13" i="15" s="1"/>
  <c r="FQ13" i="15"/>
  <c r="FR13" i="15" s="1"/>
  <c r="FW13" i="15" s="1"/>
  <c r="DS13" i="15"/>
  <c r="DT13" i="15" s="1"/>
  <c r="DY13" i="15" s="1"/>
  <c r="CO13" i="15"/>
  <c r="CP13" i="15" s="1"/>
  <c r="CU13" i="15" s="1"/>
  <c r="II13" i="15"/>
  <c r="IJ13" i="15" s="1"/>
  <c r="IO13" i="15" s="1"/>
  <c r="EW13" i="15"/>
  <c r="EX13" i="15" s="1"/>
  <c r="FC13" i="15" s="1"/>
  <c r="DI13" i="15"/>
  <c r="DJ13" i="15" s="1"/>
  <c r="DO13" i="15" s="1"/>
  <c r="GK13" i="15"/>
  <c r="GL13" i="15" s="1"/>
  <c r="GQ13" i="15" s="1"/>
  <c r="CE13" i="15"/>
  <c r="CF13" i="15" s="1"/>
  <c r="CK13" i="15" s="1"/>
  <c r="KG13" i="15"/>
  <c r="KH13" i="15" s="1"/>
  <c r="KM13" i="15" s="1"/>
  <c r="FG13" i="15"/>
  <c r="FH13" i="15" s="1"/>
  <c r="FM13" i="15" s="1"/>
  <c r="HY13" i="15"/>
  <c r="HZ13" i="15" s="1"/>
  <c r="IE13" i="15" s="1"/>
  <c r="HE13" i="15"/>
  <c r="HF13" i="15" s="1"/>
  <c r="HK13" i="15" s="1"/>
  <c r="BU13" i="15"/>
  <c r="BV13" i="15" s="1"/>
  <c r="CA13" i="15" s="1"/>
  <c r="JW13" i="15"/>
  <c r="JX13" i="15" s="1"/>
  <c r="KC13" i="15" s="1"/>
  <c r="JC13" i="15"/>
  <c r="JD13" i="15" s="1"/>
  <c r="JI13" i="15" s="1"/>
  <c r="GA13" i="15"/>
  <c r="GB13" i="15" s="1"/>
  <c r="GG13" i="15" s="1"/>
  <c r="EM13" i="15"/>
  <c r="EN13" i="15" s="1"/>
  <c r="ES13" i="15" s="1"/>
  <c r="EC13" i="15"/>
  <c r="ED13" i="15" s="1"/>
  <c r="EI13" i="15" s="1"/>
  <c r="GU13" i="15"/>
  <c r="GV13" i="15" s="1"/>
  <c r="HA13" i="15" s="1"/>
  <c r="CY13" i="15"/>
  <c r="CZ13" i="15" s="1"/>
  <c r="DE13" i="15" s="1"/>
  <c r="O19" i="21" a="1"/>
  <c r="O19" i="21" s="1"/>
  <c r="P19" i="21" a="1"/>
  <c r="P19" i="21" s="1"/>
  <c r="Q19" i="21" a="1"/>
  <c r="Q19" i="21" s="1"/>
  <c r="R19" i="21" a="1"/>
  <c r="R19" i="21" s="1"/>
  <c r="S19" i="21" a="1"/>
  <c r="S19" i="21" s="1"/>
  <c r="T28" i="21" a="1"/>
  <c r="T28" i="21" s="1"/>
  <c r="T22" i="21" a="1"/>
  <c r="T22" i="21" s="1"/>
  <c r="T19" i="21" a="1"/>
  <c r="T19" i="21" s="1"/>
  <c r="M23" i="15"/>
  <c r="BK12" i="15"/>
  <c r="BL12" i="15" s="1"/>
  <c r="BQ12" i="15" s="1"/>
  <c r="BA12" i="15"/>
  <c r="BB12" i="15" s="1"/>
  <c r="BG12" i="15" s="1"/>
  <c r="AQ12" i="15"/>
  <c r="AR12" i="15" s="1"/>
  <c r="AW12" i="15" s="1"/>
  <c r="W22" i="15"/>
  <c r="BK11" i="15"/>
  <c r="BL11" i="15" s="1"/>
  <c r="BQ11" i="15" s="1"/>
  <c r="BA11" i="15"/>
  <c r="BB11" i="15" s="1"/>
  <c r="BG11" i="15" s="1"/>
  <c r="V167" i="10"/>
  <c r="Y167" i="10" s="1"/>
  <c r="Y166" i="10" s="1"/>
  <c r="AQ11" i="15"/>
  <c r="AR11" i="15" s="1"/>
  <c r="AW11" i="15" s="1"/>
  <c r="AG17" i="15"/>
  <c r="BK8" i="15"/>
  <c r="BL8" i="15" s="1"/>
  <c r="BA8" i="15"/>
  <c r="BB8" i="15" s="1"/>
  <c r="AQ8" i="15"/>
  <c r="AR8" i="15" s="1"/>
  <c r="AG24" i="15"/>
  <c r="BA13" i="15"/>
  <c r="BB13" i="15" s="1"/>
  <c r="BG13" i="15" s="1"/>
  <c r="BK13" i="15"/>
  <c r="BL13" i="15" s="1"/>
  <c r="BQ13" i="15" s="1"/>
  <c r="AQ13" i="15"/>
  <c r="AR13" i="15" s="1"/>
  <c r="AW13" i="15" s="1"/>
  <c r="T80" i="21" a="1"/>
  <c r="T80" i="21" s="1"/>
  <c r="M24" i="15"/>
  <c r="C21" i="15"/>
  <c r="W21" i="15"/>
  <c r="C24" i="15"/>
  <c r="C13" i="15"/>
  <c r="M21" i="15"/>
  <c r="AG18" i="15"/>
  <c r="AG21" i="15"/>
  <c r="W18" i="15"/>
  <c r="D90" i="21"/>
  <c r="E8" i="21" s="1"/>
  <c r="E90" i="21" s="1"/>
  <c r="F8" i="21" s="1"/>
  <c r="F90" i="21" s="1"/>
  <c r="G8" i="21" s="1"/>
  <c r="G90" i="21" s="1"/>
  <c r="H8" i="21" s="1"/>
  <c r="H90" i="21" s="1"/>
  <c r="I8" i="21" s="1"/>
  <c r="I90" i="21" s="1"/>
  <c r="J8" i="21" s="1"/>
  <c r="J90" i="21" s="1"/>
  <c r="K8" i="21" s="1"/>
  <c r="S86" i="21"/>
  <c r="S85" i="21" s="1"/>
  <c r="S93" i="21" s="1"/>
  <c r="T7" i="21"/>
  <c r="T34" i="21" a="1"/>
  <c r="T34" i="21" s="1"/>
  <c r="T33" i="21" s="1"/>
  <c r="T44" i="21" a="1"/>
  <c r="T44" i="21" s="1"/>
  <c r="T87" i="21"/>
  <c r="T4" i="21"/>
  <c r="T5" i="21"/>
  <c r="T88" i="21" a="1"/>
  <c r="T88" i="21" s="1"/>
  <c r="U3" i="21"/>
  <c r="C23" i="15"/>
  <c r="M12" i="15"/>
  <c r="N12" i="15" s="1"/>
  <c r="S12" i="15" s="1"/>
  <c r="T13" i="21" s="1" a="1"/>
  <c r="T13" i="21" s="1"/>
  <c r="N21" i="15"/>
  <c r="W23" i="15"/>
  <c r="AG23" i="15"/>
  <c r="M18" i="15"/>
  <c r="C18" i="15"/>
  <c r="M22" i="15"/>
  <c r="C11" i="15"/>
  <c r="C25" i="15"/>
  <c r="C22" i="15"/>
  <c r="AG22" i="15"/>
  <c r="M25" i="15"/>
  <c r="W25" i="15"/>
  <c r="M11" i="15"/>
  <c r="N11" i="15" s="1"/>
  <c r="N22" i="15" s="1"/>
  <c r="X64" i="10"/>
  <c r="X95" i="10"/>
  <c r="Y95" i="10" s="1"/>
  <c r="Y93" i="10" s="1"/>
  <c r="AA14" i="15"/>
  <c r="AG8" i="15"/>
  <c r="AH8" i="15" s="1"/>
  <c r="AM8" i="15" s="1"/>
  <c r="W8" i="15"/>
  <c r="X8" i="15" s="1"/>
  <c r="AC8" i="15" s="1"/>
  <c r="AC17" i="15" s="1"/>
  <c r="W13" i="15"/>
  <c r="X13" i="15" s="1"/>
  <c r="AC13" i="15" s="1"/>
  <c r="AC24" i="15" s="1"/>
  <c r="AG13" i="15"/>
  <c r="AH13" i="15" s="1"/>
  <c r="AM13" i="15" s="1"/>
  <c r="AM24" i="15" s="1"/>
  <c r="AG12" i="15"/>
  <c r="AH12" i="15" s="1"/>
  <c r="AM12" i="15" s="1"/>
  <c r="W12" i="15"/>
  <c r="X12" i="15" s="1"/>
  <c r="AC12" i="15" s="1"/>
  <c r="AG11" i="15"/>
  <c r="AH11" i="15" s="1"/>
  <c r="AM11" i="15" s="1"/>
  <c r="W11" i="15"/>
  <c r="X11" i="15" s="1"/>
  <c r="AC11" i="15" s="1"/>
  <c r="C12" i="15"/>
  <c r="D12" i="15" s="1"/>
  <c r="M13" i="15"/>
  <c r="N13" i="15" s="1"/>
  <c r="S13" i="15" s="1"/>
  <c r="W24" i="15"/>
  <c r="M17" i="15"/>
  <c r="W17" i="15"/>
  <c r="M8" i="15"/>
  <c r="N8" i="15" s="1"/>
  <c r="N17" i="15" s="1"/>
  <c r="C8" i="15"/>
  <c r="C17" i="15"/>
  <c r="AM19" i="15"/>
  <c r="X20" i="15"/>
  <c r="N20" i="15"/>
  <c r="Q18" i="15"/>
  <c r="AH19" i="15"/>
  <c r="X19" i="15"/>
  <c r="N19" i="15"/>
  <c r="AH25" i="15"/>
  <c r="AM20" i="15"/>
  <c r="AH20" i="15"/>
  <c r="X25" i="15"/>
  <c r="N25" i="15"/>
  <c r="AM25" i="15"/>
  <c r="S25" i="15"/>
  <c r="AA17" i="15"/>
  <c r="AC20" i="15"/>
  <c r="Q17" i="15"/>
  <c r="S20" i="15"/>
  <c r="BV14" i="15" l="1"/>
  <c r="CA8" i="15"/>
  <c r="CZ14" i="15"/>
  <c r="DE8" i="15"/>
  <c r="HZ14" i="15"/>
  <c r="IE8" i="15"/>
  <c r="JN14" i="15"/>
  <c r="JS8" i="15"/>
  <c r="O28" i="21" a="1"/>
  <c r="O28" i="21" s="1"/>
  <c r="P28" i="21" a="1"/>
  <c r="P28" i="21" s="1"/>
  <c r="Q28" i="21" a="1"/>
  <c r="Q28" i="21" s="1"/>
  <c r="R28" i="21" a="1"/>
  <c r="R28" i="21" s="1"/>
  <c r="S28" i="21" a="1"/>
  <c r="S28" i="21" s="1"/>
  <c r="CF14" i="15"/>
  <c r="CK8" i="15"/>
  <c r="CP14" i="15"/>
  <c r="CU8" i="15"/>
  <c r="ED14" i="15"/>
  <c r="EI8" i="15"/>
  <c r="GB14" i="15"/>
  <c r="GG8" i="15"/>
  <c r="GQ8" i="15"/>
  <c r="GL14" i="15"/>
  <c r="FR14" i="15"/>
  <c r="FW8" i="15"/>
  <c r="HF14" i="15"/>
  <c r="HK8" i="15"/>
  <c r="GV14" i="15"/>
  <c r="HA8" i="15"/>
  <c r="DT14" i="15"/>
  <c r="DY8" i="15"/>
  <c r="IJ14" i="15"/>
  <c r="IO8" i="15"/>
  <c r="HP14" i="15"/>
  <c r="HU8" i="15"/>
  <c r="JD14" i="15"/>
  <c r="JI8" i="15"/>
  <c r="FH14" i="15"/>
  <c r="FM8" i="15"/>
  <c r="KH14" i="15"/>
  <c r="KM8" i="15"/>
  <c r="DJ14" i="15"/>
  <c r="DO8" i="15"/>
  <c r="IT14" i="15"/>
  <c r="IY8" i="15"/>
  <c r="JX14" i="15"/>
  <c r="KC8" i="15"/>
  <c r="O13" i="21" a="1"/>
  <c r="O13" i="21" s="1"/>
  <c r="O14" i="21" s="1" a="1"/>
  <c r="O14" i="21" s="1"/>
  <c r="O12" i="21" s="1"/>
  <c r="P13" i="21" a="1"/>
  <c r="P13" i="21" s="1"/>
  <c r="P14" i="21" s="1" a="1"/>
  <c r="P14" i="21" s="1"/>
  <c r="P12" i="21" s="1"/>
  <c r="Q13" i="21" a="1"/>
  <c r="Q13" i="21" s="1"/>
  <c r="Q14" i="21" s="1" a="1"/>
  <c r="Q14" i="21" s="1"/>
  <c r="Q12" i="21" s="1"/>
  <c r="R13" i="21" a="1"/>
  <c r="R13" i="21" s="1"/>
  <c r="R14" i="21" s="1" a="1"/>
  <c r="R14" i="21" s="1"/>
  <c r="R12" i="21" s="1"/>
  <c r="S13" i="21" a="1"/>
  <c r="S13" i="21" s="1"/>
  <c r="S14" i="21" s="1" a="1"/>
  <c r="S14" i="21" s="1"/>
  <c r="S12" i="21" s="1"/>
  <c r="EX14" i="15"/>
  <c r="FC8" i="15"/>
  <c r="KR14" i="15"/>
  <c r="KW8" i="15"/>
  <c r="EN14" i="15"/>
  <c r="ES8" i="15"/>
  <c r="T14" i="21" a="1"/>
  <c r="T14" i="21" s="1"/>
  <c r="T12" i="21" s="1"/>
  <c r="U28" i="21" a="1"/>
  <c r="U28" i="21" s="1"/>
  <c r="U22" i="21" a="1"/>
  <c r="U22" i="21" s="1"/>
  <c r="U19" i="21" a="1"/>
  <c r="U19" i="21" s="1"/>
  <c r="U13" i="21" a="1"/>
  <c r="U13" i="21" s="1"/>
  <c r="BL14" i="15"/>
  <c r="BQ8" i="15"/>
  <c r="BQ14" i="15" s="1"/>
  <c r="AR14" i="15"/>
  <c r="AW8" i="15"/>
  <c r="AW14" i="15" s="1"/>
  <c r="BB14" i="15"/>
  <c r="BG8" i="15"/>
  <c r="BG14" i="15" s="1"/>
  <c r="U80" i="21" a="1"/>
  <c r="U80" i="21" s="1"/>
  <c r="S11" i="15"/>
  <c r="U25" i="21" s="1" a="1"/>
  <c r="U25" i="21" s="1"/>
  <c r="X21" i="15"/>
  <c r="T86" i="21"/>
  <c r="T85" i="21" s="1"/>
  <c r="T93" i="21" s="1"/>
  <c r="N23" i="15"/>
  <c r="S23" i="15"/>
  <c r="S24" i="15"/>
  <c r="U87" i="21"/>
  <c r="U5" i="21"/>
  <c r="U4" i="21"/>
  <c r="U88" i="21" a="1"/>
  <c r="U88" i="21" s="1"/>
  <c r="U44" i="21" a="1"/>
  <c r="U44" i="21" s="1"/>
  <c r="U7" i="21"/>
  <c r="V3" i="21"/>
  <c r="U34" i="21" a="1"/>
  <c r="U34" i="21" s="1"/>
  <c r="U33" i="21" s="1"/>
  <c r="X22" i="15"/>
  <c r="AH22" i="15"/>
  <c r="AH18" i="15"/>
  <c r="N24" i="15"/>
  <c r="N14" i="15"/>
  <c r="S8" i="15"/>
  <c r="U16" i="21" s="1" a="1"/>
  <c r="U16" i="21" s="1"/>
  <c r="AH24" i="15"/>
  <c r="AH21" i="15"/>
  <c r="X17" i="15"/>
  <c r="X24" i="15"/>
  <c r="AK14" i="15"/>
  <c r="AH14" i="15"/>
  <c r="X18" i="15"/>
  <c r="AC14" i="15"/>
  <c r="X14" i="15"/>
  <c r="AA18" i="15"/>
  <c r="AC19" i="15"/>
  <c r="S19" i="15"/>
  <c r="Q14" i="15"/>
  <c r="AC22" i="15"/>
  <c r="S21" i="15"/>
  <c r="AM22" i="15"/>
  <c r="AM21" i="15"/>
  <c r="AC25" i="15"/>
  <c r="AC21" i="15"/>
  <c r="AD4" i="7"/>
  <c r="AE4" i="7" s="1"/>
  <c r="AD5" i="7"/>
  <c r="AE5" i="7" s="1"/>
  <c r="AD6" i="7"/>
  <c r="AE6" i="7" s="1"/>
  <c r="AD7" i="7"/>
  <c r="AE7" i="7" s="1"/>
  <c r="X89" i="10" s="1"/>
  <c r="Y89" i="10" s="1"/>
  <c r="AD8" i="7"/>
  <c r="AE8" i="7" s="1"/>
  <c r="X91" i="10" s="1"/>
  <c r="Y91" i="10" s="1"/>
  <c r="AD9" i="7"/>
  <c r="AE9" i="7" s="1"/>
  <c r="X92" i="10" s="1"/>
  <c r="Y92" i="10" s="1"/>
  <c r="AD10" i="7"/>
  <c r="AE10" i="7" s="1"/>
  <c r="AD11" i="7"/>
  <c r="AE11" i="7" s="1"/>
  <c r="AD12" i="7"/>
  <c r="AE12" i="7" s="1"/>
  <c r="AD13" i="7"/>
  <c r="AE13" i="7" s="1"/>
  <c r="AD14" i="7"/>
  <c r="AE14" i="7" s="1"/>
  <c r="AD15" i="7"/>
  <c r="AE15" i="7" s="1"/>
  <c r="AD16" i="7"/>
  <c r="AE16" i="7" s="1"/>
  <c r="AD17" i="7"/>
  <c r="AE17" i="7" s="1"/>
  <c r="AD18" i="7"/>
  <c r="AE18" i="7" s="1"/>
  <c r="AD19" i="7"/>
  <c r="AE19" i="7" s="1"/>
  <c r="AD20" i="7"/>
  <c r="AE20" i="7" s="1"/>
  <c r="AD21" i="7"/>
  <c r="AE21" i="7" s="1"/>
  <c r="AD22" i="7"/>
  <c r="AE22" i="7" s="1"/>
  <c r="AD23" i="7"/>
  <c r="AE23" i="7" s="1"/>
  <c r="AD24" i="7"/>
  <c r="AE24" i="7" s="1"/>
  <c r="AD25" i="7"/>
  <c r="AE25" i="7" s="1"/>
  <c r="AD26" i="7"/>
  <c r="AE26" i="7" s="1"/>
  <c r="AD27" i="7"/>
  <c r="AE27" i="7" s="1"/>
  <c r="AD41" i="7"/>
  <c r="AE41" i="7" s="1"/>
  <c r="AD42" i="7"/>
  <c r="AE42" i="7" s="1"/>
  <c r="AD43" i="7"/>
  <c r="AE43" i="7" s="1"/>
  <c r="AD44" i="7"/>
  <c r="AE44" i="7" s="1"/>
  <c r="AD45" i="7"/>
  <c r="AE45" i="7" s="1"/>
  <c r="AD46" i="7"/>
  <c r="AE46" i="7" s="1"/>
  <c r="AD47" i="7"/>
  <c r="AE47" i="7" s="1"/>
  <c r="AD48" i="7"/>
  <c r="AE48" i="7" s="1"/>
  <c r="AD49" i="7"/>
  <c r="AE49" i="7" s="1"/>
  <c r="AD50" i="7"/>
  <c r="AE50" i="7" s="1"/>
  <c r="AD51" i="7"/>
  <c r="AE51" i="7" s="1"/>
  <c r="X86" i="10" s="1"/>
  <c r="Y86" i="10" s="1"/>
  <c r="AD52" i="7"/>
  <c r="AE52" i="7" s="1"/>
  <c r="X87" i="10" s="1"/>
  <c r="Y87" i="10" s="1"/>
  <c r="AD53" i="7"/>
  <c r="AE53" i="7" s="1"/>
  <c r="AD54" i="7"/>
  <c r="AE54" i="7" s="1"/>
  <c r="AD55" i="7"/>
  <c r="AE55" i="7" s="1"/>
  <c r="AD56" i="7"/>
  <c r="AE56" i="7" s="1"/>
  <c r="AD57" i="7"/>
  <c r="AE57" i="7" s="1"/>
  <c r="AD58" i="7"/>
  <c r="AE58" i="7" s="1"/>
  <c r="AD59" i="7"/>
  <c r="AE59" i="7" s="1"/>
  <c r="AD60" i="7"/>
  <c r="AE60" i="7" s="1"/>
  <c r="AD61" i="7"/>
  <c r="AE61" i="7" s="1"/>
  <c r="AD62" i="7"/>
  <c r="AE62" i="7" s="1"/>
  <c r="AD63" i="7"/>
  <c r="AE63" i="7" s="1"/>
  <c r="AD66" i="7"/>
  <c r="AE66" i="7" s="1"/>
  <c r="AD67" i="7"/>
  <c r="AE67" i="7" s="1"/>
  <c r="AD73" i="7"/>
  <c r="AE73" i="7" s="1"/>
  <c r="AD74" i="7"/>
  <c r="AE74" i="7" s="1"/>
  <c r="N78" i="11"/>
  <c r="M78" i="11"/>
  <c r="U39" i="11"/>
  <c r="Q39" i="11" s="1"/>
  <c r="U38" i="11"/>
  <c r="Q38" i="11" s="1"/>
  <c r="U37" i="11"/>
  <c r="Q37" i="11" s="1"/>
  <c r="U36" i="11"/>
  <c r="Q36" i="11" s="1"/>
  <c r="U35" i="11"/>
  <c r="Q35" i="11" s="1"/>
  <c r="U34" i="11"/>
  <c r="Q34" i="11" s="1"/>
  <c r="U33" i="11"/>
  <c r="Q33" i="11" s="1"/>
  <c r="U32" i="11"/>
  <c r="Q32" i="11" s="1"/>
  <c r="U31" i="11"/>
  <c r="Q31" i="11" s="1"/>
  <c r="U30" i="11"/>
  <c r="Q30" i="11" s="1"/>
  <c r="U29" i="11"/>
  <c r="Q29" i="11" s="1"/>
  <c r="U28" i="11"/>
  <c r="Q28" i="11" s="1"/>
  <c r="U27" i="11"/>
  <c r="Q27" i="11" s="1"/>
  <c r="U26" i="11"/>
  <c r="Q26" i="11" s="1"/>
  <c r="U25" i="11"/>
  <c r="Q25" i="11" s="1"/>
  <c r="U24" i="11"/>
  <c r="Q24" i="11" s="1"/>
  <c r="U23" i="11"/>
  <c r="Q23" i="11" s="1"/>
  <c r="U22" i="11"/>
  <c r="Q22" i="11" s="1"/>
  <c r="U21" i="11"/>
  <c r="Q21" i="11" s="1"/>
  <c r="U20" i="11"/>
  <c r="Q20" i="11" s="1"/>
  <c r="U19" i="11"/>
  <c r="Q19" i="11" s="1"/>
  <c r="U18" i="11"/>
  <c r="Q18" i="11" s="1"/>
  <c r="U17" i="11"/>
  <c r="Q17" i="11" s="1"/>
  <c r="U16" i="11"/>
  <c r="Q16" i="11" s="1"/>
  <c r="U15" i="11"/>
  <c r="Q15" i="11" s="1"/>
  <c r="U14" i="11"/>
  <c r="Q14" i="11" s="1"/>
  <c r="U13" i="11"/>
  <c r="Q13" i="11" s="1"/>
  <c r="U12" i="11"/>
  <c r="Q12" i="11" s="1"/>
  <c r="U11" i="11"/>
  <c r="Q11" i="11" s="1"/>
  <c r="U10" i="11"/>
  <c r="Q10" i="11" s="1"/>
  <c r="U9" i="11"/>
  <c r="Q9" i="11" s="1"/>
  <c r="U8" i="11"/>
  <c r="Q8" i="11" s="1"/>
  <c r="U7" i="11"/>
  <c r="Q7" i="11" s="1"/>
  <c r="U6" i="11"/>
  <c r="Q6" i="11" s="1"/>
  <c r="U5" i="11"/>
  <c r="Q5" i="11" s="1"/>
  <c r="U4" i="11"/>
  <c r="Q4" i="11" s="1"/>
  <c r="HA14" i="15" l="1"/>
  <c r="HK14" i="15"/>
  <c r="CC8" i="15"/>
  <c r="CA14" i="15"/>
  <c r="IF11" i="15"/>
  <c r="IG11" i="15" s="1"/>
  <c r="HL11" i="15"/>
  <c r="HM11" i="15" s="1"/>
  <c r="KD11" i="15"/>
  <c r="KE11" i="15" s="1"/>
  <c r="JJ11" i="15"/>
  <c r="JK11" i="15" s="1"/>
  <c r="GH11" i="15"/>
  <c r="GI11" i="15" s="1"/>
  <c r="ET11" i="15"/>
  <c r="EU11" i="15" s="1"/>
  <c r="EJ11" i="15"/>
  <c r="EK11" i="15" s="1"/>
  <c r="CB11" i="15"/>
  <c r="CC11" i="15" s="1"/>
  <c r="HB11" i="15"/>
  <c r="HC11" i="15" s="1"/>
  <c r="DF11" i="15"/>
  <c r="DG11" i="15" s="1"/>
  <c r="KX11" i="15"/>
  <c r="KY11" i="15" s="1"/>
  <c r="JT11" i="15"/>
  <c r="JU11" i="15" s="1"/>
  <c r="IZ11" i="15"/>
  <c r="JA11" i="15" s="1"/>
  <c r="HV11" i="15"/>
  <c r="HW11" i="15" s="1"/>
  <c r="FX11" i="15"/>
  <c r="FY11" i="15" s="1"/>
  <c r="DZ11" i="15"/>
  <c r="EA11" i="15" s="1"/>
  <c r="CV11" i="15"/>
  <c r="CW11" i="15" s="1"/>
  <c r="IP11" i="15"/>
  <c r="IQ11" i="15" s="1"/>
  <c r="FD11" i="15"/>
  <c r="FE11" i="15" s="1"/>
  <c r="DP11" i="15"/>
  <c r="DQ11" i="15" s="1"/>
  <c r="GR11" i="15"/>
  <c r="GS11" i="15" s="1"/>
  <c r="CL11" i="15"/>
  <c r="CM11" i="15" s="1"/>
  <c r="KN11" i="15"/>
  <c r="KO11" i="15" s="1"/>
  <c r="FN11" i="15"/>
  <c r="FO11" i="15" s="1"/>
  <c r="FM14" i="15"/>
  <c r="FO8" i="15"/>
  <c r="CK14" i="15"/>
  <c r="KM14" i="15"/>
  <c r="ES14" i="15"/>
  <c r="JI14" i="15"/>
  <c r="FW14" i="15"/>
  <c r="JS14" i="15"/>
  <c r="IP10" i="15"/>
  <c r="IQ10" i="15" s="1"/>
  <c r="GR10" i="15"/>
  <c r="GS10" i="15" s="1"/>
  <c r="CL10" i="15"/>
  <c r="CM10" i="15" s="1"/>
  <c r="KN10" i="15"/>
  <c r="KO10" i="15" s="1"/>
  <c r="HL10" i="15"/>
  <c r="HM10" i="15" s="1"/>
  <c r="FN10" i="15"/>
  <c r="FO10" i="15" s="1"/>
  <c r="IF10" i="15"/>
  <c r="IG10" i="15" s="1"/>
  <c r="GH10" i="15"/>
  <c r="GI10" i="15" s="1"/>
  <c r="ET10" i="15"/>
  <c r="EU10" i="15" s="1"/>
  <c r="EJ10" i="15"/>
  <c r="EK10" i="15" s="1"/>
  <c r="KD10" i="15"/>
  <c r="KE10" i="15" s="1"/>
  <c r="JJ10" i="15"/>
  <c r="JK10" i="15" s="1"/>
  <c r="DF10" i="15"/>
  <c r="DG10" i="15" s="1"/>
  <c r="KX10" i="15"/>
  <c r="KY10" i="15" s="1"/>
  <c r="HB10" i="15"/>
  <c r="HC10" i="15" s="1"/>
  <c r="CB10" i="15"/>
  <c r="CC10" i="15" s="1"/>
  <c r="IZ10" i="15"/>
  <c r="JA10" i="15" s="1"/>
  <c r="HV10" i="15"/>
  <c r="HW10" i="15" s="1"/>
  <c r="FX10" i="15"/>
  <c r="FY10" i="15" s="1"/>
  <c r="JT10" i="15"/>
  <c r="JU10" i="15" s="1"/>
  <c r="FD10" i="15"/>
  <c r="FE10" i="15" s="1"/>
  <c r="DZ10" i="15"/>
  <c r="EA10" i="15" s="1"/>
  <c r="DP10" i="15"/>
  <c r="DQ10" i="15" s="1"/>
  <c r="CV10" i="15"/>
  <c r="CW10" i="15" s="1"/>
  <c r="FC14" i="15"/>
  <c r="IO14" i="15"/>
  <c r="IQ8" i="15"/>
  <c r="DE14" i="15"/>
  <c r="DG8" i="15"/>
  <c r="KD8" i="15"/>
  <c r="JJ8" i="15"/>
  <c r="JK8" i="15" s="1"/>
  <c r="JK14" i="15" s="1"/>
  <c r="GH8" i="15"/>
  <c r="GI8" i="15" s="1"/>
  <c r="GI14" i="15" s="1"/>
  <c r="DF8" i="15"/>
  <c r="KX8" i="15"/>
  <c r="HB8" i="15"/>
  <c r="HC8" i="15" s="1"/>
  <c r="HC14" i="15" s="1"/>
  <c r="HV8" i="15"/>
  <c r="FX8" i="15"/>
  <c r="FY8" i="15" s="1"/>
  <c r="FY14" i="15" s="1"/>
  <c r="JT8" i="15"/>
  <c r="JU8" i="15" s="1"/>
  <c r="JU14" i="15" s="1"/>
  <c r="IZ8" i="15"/>
  <c r="FD8" i="15"/>
  <c r="FE8" i="15" s="1"/>
  <c r="FE14" i="15" s="1"/>
  <c r="DZ8" i="15"/>
  <c r="DP8" i="15"/>
  <c r="DQ8" i="15" s="1"/>
  <c r="DQ14" i="15" s="1"/>
  <c r="CV8" i="15"/>
  <c r="CW8" i="15" s="1"/>
  <c r="CW14" i="15" s="1"/>
  <c r="IP8" i="15"/>
  <c r="GR8" i="15"/>
  <c r="KN8" i="15"/>
  <c r="KO8" i="15" s="1"/>
  <c r="KO14" i="15" s="1"/>
  <c r="CL8" i="15"/>
  <c r="CM8" i="15" s="1"/>
  <c r="CM14" i="15" s="1"/>
  <c r="IF8" i="15"/>
  <c r="HL8" i="15"/>
  <c r="HM8" i="15" s="1"/>
  <c r="HM14" i="15" s="1"/>
  <c r="FN8" i="15"/>
  <c r="ET8" i="15"/>
  <c r="EU8" i="15" s="1"/>
  <c r="EU14" i="15" s="1"/>
  <c r="EJ8" i="15"/>
  <c r="CB8" i="15"/>
  <c r="DO14" i="15"/>
  <c r="O16" i="21" a="1"/>
  <c r="O16" i="21" s="1"/>
  <c r="P16" i="21" a="1"/>
  <c r="P16" i="21" s="1"/>
  <c r="Q16" i="21" a="1"/>
  <c r="Q16" i="21" s="1"/>
  <c r="R16" i="21" a="1"/>
  <c r="R16" i="21" s="1"/>
  <c r="S16" i="21" a="1"/>
  <c r="S16" i="21" s="1"/>
  <c r="T16" i="21" a="1"/>
  <c r="T16" i="21" s="1"/>
  <c r="HV9" i="15"/>
  <c r="HW9" i="15" s="1"/>
  <c r="FX9" i="15"/>
  <c r="FY9" i="15" s="1"/>
  <c r="JT9" i="15"/>
  <c r="JU9" i="15" s="1"/>
  <c r="IZ9" i="15"/>
  <c r="JA9" i="15" s="1"/>
  <c r="FD9" i="15"/>
  <c r="FE9" i="15" s="1"/>
  <c r="DZ9" i="15"/>
  <c r="EA9" i="15" s="1"/>
  <c r="DP9" i="15"/>
  <c r="DQ9" i="15" s="1"/>
  <c r="CV9" i="15"/>
  <c r="CW9" i="15" s="1"/>
  <c r="IP9" i="15"/>
  <c r="IQ9" i="15" s="1"/>
  <c r="GR9" i="15"/>
  <c r="GS9" i="15" s="1"/>
  <c r="KN9" i="15"/>
  <c r="KO9" i="15" s="1"/>
  <c r="FN9" i="15"/>
  <c r="FO9" i="15" s="1"/>
  <c r="CL9" i="15"/>
  <c r="CM9" i="15" s="1"/>
  <c r="IF9" i="15"/>
  <c r="IG9" i="15" s="1"/>
  <c r="HL9" i="15"/>
  <c r="HM9" i="15" s="1"/>
  <c r="GH9" i="15"/>
  <c r="GI9" i="15" s="1"/>
  <c r="ET9" i="15"/>
  <c r="EU9" i="15" s="1"/>
  <c r="EJ9" i="15"/>
  <c r="EK9" i="15" s="1"/>
  <c r="CB9" i="15"/>
  <c r="CC9" i="15" s="1"/>
  <c r="KD9" i="15"/>
  <c r="KE9" i="15" s="1"/>
  <c r="JJ9" i="15"/>
  <c r="JK9" i="15" s="1"/>
  <c r="DF9" i="15"/>
  <c r="DG9" i="15" s="1"/>
  <c r="KX9" i="15"/>
  <c r="KY9" i="15" s="1"/>
  <c r="HB9" i="15"/>
  <c r="HC9" i="15" s="1"/>
  <c r="KC14" i="15"/>
  <c r="KE8" i="15"/>
  <c r="KE14" i="15" s="1"/>
  <c r="GG14" i="15"/>
  <c r="CU14" i="15"/>
  <c r="KW14" i="15"/>
  <c r="KY8" i="15"/>
  <c r="HU14" i="15"/>
  <c r="HW8" i="15"/>
  <c r="IE14" i="15"/>
  <c r="IG8" i="15"/>
  <c r="HB12" i="15"/>
  <c r="HC12" i="15" s="1"/>
  <c r="DF12" i="15"/>
  <c r="DG12" i="15" s="1"/>
  <c r="KX12" i="15"/>
  <c r="KY12" i="15" s="1"/>
  <c r="JT12" i="15"/>
  <c r="JU12" i="15" s="1"/>
  <c r="IZ12" i="15"/>
  <c r="JA12" i="15" s="1"/>
  <c r="HV12" i="15"/>
  <c r="HW12" i="15" s="1"/>
  <c r="FX12" i="15"/>
  <c r="FY12" i="15" s="1"/>
  <c r="DZ12" i="15"/>
  <c r="EA12" i="15" s="1"/>
  <c r="CV12" i="15"/>
  <c r="CW12" i="15" s="1"/>
  <c r="IP12" i="15"/>
  <c r="IQ12" i="15" s="1"/>
  <c r="FD12" i="15"/>
  <c r="FE12" i="15" s="1"/>
  <c r="DP12" i="15"/>
  <c r="DQ12" i="15" s="1"/>
  <c r="GR12" i="15"/>
  <c r="GS12" i="15" s="1"/>
  <c r="CL12" i="15"/>
  <c r="CM12" i="15" s="1"/>
  <c r="KN12" i="15"/>
  <c r="KO12" i="15" s="1"/>
  <c r="FN12" i="15"/>
  <c r="FO12" i="15" s="1"/>
  <c r="IF12" i="15"/>
  <c r="IG12" i="15" s="1"/>
  <c r="HL12" i="15"/>
  <c r="HM12" i="15" s="1"/>
  <c r="KD12" i="15"/>
  <c r="KE12" i="15" s="1"/>
  <c r="JJ12" i="15"/>
  <c r="JK12" i="15" s="1"/>
  <c r="GH12" i="15"/>
  <c r="GI12" i="15" s="1"/>
  <c r="ET12" i="15"/>
  <c r="EU12" i="15" s="1"/>
  <c r="EJ12" i="15"/>
  <c r="EK12" i="15" s="1"/>
  <c r="CB12" i="15"/>
  <c r="CC12" i="15" s="1"/>
  <c r="HV13" i="15"/>
  <c r="HW13" i="15" s="1"/>
  <c r="FX13" i="15"/>
  <c r="FY13" i="15" s="1"/>
  <c r="DZ13" i="15"/>
  <c r="EA13" i="15" s="1"/>
  <c r="CV13" i="15"/>
  <c r="CW13" i="15" s="1"/>
  <c r="IP13" i="15"/>
  <c r="IQ13" i="15" s="1"/>
  <c r="FD13" i="15"/>
  <c r="FE13" i="15" s="1"/>
  <c r="DP13" i="15"/>
  <c r="DQ13" i="15" s="1"/>
  <c r="KN13" i="15"/>
  <c r="KO13" i="15" s="1"/>
  <c r="GR13" i="15"/>
  <c r="GS13" i="15" s="1"/>
  <c r="CL13" i="15"/>
  <c r="CM13" i="15" s="1"/>
  <c r="FN13" i="15"/>
  <c r="FO13" i="15" s="1"/>
  <c r="IF13" i="15"/>
  <c r="IG13" i="15" s="1"/>
  <c r="HL13" i="15"/>
  <c r="HM13" i="15" s="1"/>
  <c r="KD13" i="15"/>
  <c r="KE13" i="15" s="1"/>
  <c r="JJ13" i="15"/>
  <c r="JK13" i="15" s="1"/>
  <c r="GH13" i="15"/>
  <c r="GI13" i="15" s="1"/>
  <c r="ET13" i="15"/>
  <c r="EU13" i="15" s="1"/>
  <c r="EJ13" i="15"/>
  <c r="EK13" i="15" s="1"/>
  <c r="CB13" i="15"/>
  <c r="CC13" i="15" s="1"/>
  <c r="HB13" i="15"/>
  <c r="HC13" i="15" s="1"/>
  <c r="DF13" i="15"/>
  <c r="DG13" i="15" s="1"/>
  <c r="KX13" i="15"/>
  <c r="KY13" i="15" s="1"/>
  <c r="JT13" i="15"/>
  <c r="JU13" i="15" s="1"/>
  <c r="IZ13" i="15"/>
  <c r="JA13" i="15" s="1"/>
  <c r="O25" i="21" a="1"/>
  <c r="O25" i="21" s="1"/>
  <c r="P25" i="21" a="1"/>
  <c r="P25" i="21" s="1"/>
  <c r="Q25" i="21" a="1"/>
  <c r="Q25" i="21" s="1"/>
  <c r="R25" i="21" a="1"/>
  <c r="R25" i="21" s="1"/>
  <c r="S25" i="21" a="1"/>
  <c r="S25" i="21" s="1"/>
  <c r="T25" i="21" a="1"/>
  <c r="T25" i="21" s="1"/>
  <c r="IY14" i="15"/>
  <c r="JA8" i="15"/>
  <c r="DY14" i="15"/>
  <c r="EA8" i="15"/>
  <c r="GQ14" i="15"/>
  <c r="GS8" i="15"/>
  <c r="EI14" i="15"/>
  <c r="EK8" i="15"/>
  <c r="U14" i="21" a="1"/>
  <c r="U14" i="21" s="1"/>
  <c r="U12" i="21" s="1"/>
  <c r="V28" i="21" a="1"/>
  <c r="V28" i="21" s="1"/>
  <c r="V25" i="21" a="1"/>
  <c r="V25" i="21" s="1"/>
  <c r="V22" i="21" a="1"/>
  <c r="V22" i="21" s="1"/>
  <c r="V19" i="21" a="1"/>
  <c r="V19" i="21" s="1"/>
  <c r="V16" i="21" a="1"/>
  <c r="V16" i="21" s="1"/>
  <c r="V13" i="21" a="1"/>
  <c r="V13" i="21" s="1"/>
  <c r="BR12" i="15"/>
  <c r="BS12" i="15" s="1"/>
  <c r="AX12" i="15"/>
  <c r="AY12" i="15" s="1"/>
  <c r="BH12" i="15"/>
  <c r="BI12" i="15" s="1"/>
  <c r="AX13" i="15"/>
  <c r="AY13" i="15" s="1"/>
  <c r="BH13" i="15"/>
  <c r="BI13" i="15" s="1"/>
  <c r="BR13" i="15"/>
  <c r="BS13" i="15" s="1"/>
  <c r="BH10" i="15"/>
  <c r="BI10" i="15" s="1"/>
  <c r="BR10" i="15"/>
  <c r="BS10" i="15" s="1"/>
  <c r="AX10" i="15"/>
  <c r="AY10" i="15" s="1"/>
  <c r="AX11" i="15"/>
  <c r="AY11" i="15" s="1"/>
  <c r="BH11" i="15"/>
  <c r="BI11" i="15" s="1"/>
  <c r="BR11" i="15"/>
  <c r="BS11" i="15" s="1"/>
  <c r="BH8" i="15"/>
  <c r="BI8" i="15" s="1"/>
  <c r="BR8" i="15"/>
  <c r="BS8" i="15" s="1"/>
  <c r="AX8" i="15"/>
  <c r="AY8" i="15" s="1"/>
  <c r="BR9" i="15"/>
  <c r="BS9" i="15" s="1"/>
  <c r="AX9" i="15"/>
  <c r="AY9" i="15" s="1"/>
  <c r="BH9" i="15"/>
  <c r="BI9" i="15" s="1"/>
  <c r="V80" i="21" a="1"/>
  <c r="V80" i="21" s="1"/>
  <c r="Y116" i="10"/>
  <c r="X90" i="10"/>
  <c r="Y90" i="10" s="1"/>
  <c r="Y88" i="10" s="1"/>
  <c r="S22" i="15"/>
  <c r="S17" i="15"/>
  <c r="S18" i="15"/>
  <c r="U83" i="21" a="1"/>
  <c r="U83" i="21" s="1"/>
  <c r="V44" i="21" a="1"/>
  <c r="V44" i="21" s="1"/>
  <c r="V4" i="21"/>
  <c r="V87" i="21"/>
  <c r="W3" i="21"/>
  <c r="V83" i="21" a="1"/>
  <c r="V83" i="21" s="1"/>
  <c r="V7" i="21"/>
  <c r="V34" i="21" a="1"/>
  <c r="V34" i="21" s="1"/>
  <c r="V33" i="21" s="1"/>
  <c r="V88" i="21" a="1"/>
  <c r="V88" i="21" s="1"/>
  <c r="V5" i="21"/>
  <c r="U86" i="21"/>
  <c r="U85" i="21" s="1"/>
  <c r="U93" i="21" s="1"/>
  <c r="O83" i="21" a="1"/>
  <c r="O83" i="21" s="1"/>
  <c r="P83" i="21" a="1"/>
  <c r="P83" i="21" s="1"/>
  <c r="Q83" i="21" a="1"/>
  <c r="Q83" i="21" s="1"/>
  <c r="R83" i="21" a="1"/>
  <c r="R83" i="21" s="1"/>
  <c r="S83" i="21" a="1"/>
  <c r="S83" i="21" s="1"/>
  <c r="T83" i="21" a="1"/>
  <c r="T83" i="21" s="1"/>
  <c r="Y83" i="10"/>
  <c r="Y85" i="10"/>
  <c r="S76" i="11" a="1"/>
  <c r="S76" i="11" s="1"/>
  <c r="S77" i="11" a="1"/>
  <c r="S77" i="11" s="1"/>
  <c r="S37" i="11" a="1"/>
  <c r="S37" i="11" s="1"/>
  <c r="S60" i="11" a="1"/>
  <c r="S60" i="11" s="1"/>
  <c r="S65" i="11" a="1"/>
  <c r="S65" i="11" s="1"/>
  <c r="K83" i="21" a="1"/>
  <c r="K83" i="21" s="1"/>
  <c r="M83" i="21" a="1"/>
  <c r="M83" i="21" s="1"/>
  <c r="L83" i="21" a="1"/>
  <c r="L83" i="21" s="1"/>
  <c r="S23" i="11" a="1"/>
  <c r="S23" i="11" s="1"/>
  <c r="S33" i="11" a="1"/>
  <c r="S33" i="11" s="1"/>
  <c r="S17" i="11" a="1"/>
  <c r="S17" i="11" s="1"/>
  <c r="V41" i="11"/>
  <c r="V42" i="11"/>
  <c r="V46" i="11"/>
  <c r="V70" i="11"/>
  <c r="V43" i="11"/>
  <c r="V44" i="11"/>
  <c r="V45" i="11"/>
  <c r="V53" i="11"/>
  <c r="V69" i="11"/>
  <c r="V39" i="11"/>
  <c r="V47" i="11"/>
  <c r="V71" i="11"/>
  <c r="V48" i="11"/>
  <c r="V51" i="11"/>
  <c r="V49" i="11"/>
  <c r="V72" i="11"/>
  <c r="V58" i="11"/>
  <c r="V59" i="11"/>
  <c r="V50" i="11"/>
  <c r="V68" i="11"/>
  <c r="V67" i="11"/>
  <c r="V57" i="11"/>
  <c r="V66" i="11"/>
  <c r="V73" i="11"/>
  <c r="V74" i="11"/>
  <c r="V52" i="11"/>
  <c r="S39" i="11" a="1"/>
  <c r="S39" i="11" s="1"/>
  <c r="AK18" i="15"/>
  <c r="AM14" i="15"/>
  <c r="AC18" i="15"/>
  <c r="S14" i="15"/>
  <c r="IQ14" i="15" l="1"/>
  <c r="CC14" i="15"/>
  <c r="EK14" i="15"/>
  <c r="HW14" i="15"/>
  <c r="GS14" i="15"/>
  <c r="KY14" i="15"/>
  <c r="EA14" i="15"/>
  <c r="DG14" i="15"/>
  <c r="JA14" i="15"/>
  <c r="IG14" i="15"/>
  <c r="FO14" i="15"/>
  <c r="V14" i="21" a="1"/>
  <c r="V14" i="21" s="1"/>
  <c r="V12" i="21" s="1"/>
  <c r="W28" i="21" a="1"/>
  <c r="W28" i="21" s="1"/>
  <c r="W25" i="21" a="1"/>
  <c r="W25" i="21" s="1"/>
  <c r="W22" i="21" a="1"/>
  <c r="W22" i="21" s="1"/>
  <c r="W16" i="21" a="1"/>
  <c r="W16" i="21" s="1"/>
  <c r="W13" i="21" a="1"/>
  <c r="W13" i="21" s="1"/>
  <c r="W19" i="21" a="1"/>
  <c r="W19" i="21" s="1"/>
  <c r="AY14" i="15"/>
  <c r="Y82" i="10"/>
  <c r="BI14" i="15"/>
  <c r="BS14" i="15"/>
  <c r="W80" i="21" a="1"/>
  <c r="W80" i="21" s="1"/>
  <c r="X83" i="10"/>
  <c r="V86" i="21"/>
  <c r="V85" i="21" s="1"/>
  <c r="V93" i="21" s="1"/>
  <c r="W87" i="21"/>
  <c r="X3" i="21"/>
  <c r="W44" i="21" a="1"/>
  <c r="W44" i="21" s="1"/>
  <c r="W5" i="21"/>
  <c r="W88" i="21" a="1"/>
  <c r="W88" i="21" s="1"/>
  <c r="W34" i="21" a="1"/>
  <c r="W34" i="21" s="1"/>
  <c r="W33" i="21" s="1"/>
  <c r="W4" i="21"/>
  <c r="W83" i="21" a="1"/>
  <c r="W83" i="21" s="1"/>
  <c r="W7" i="21"/>
  <c r="AM18" i="15"/>
  <c r="X28" i="21" l="1" a="1"/>
  <c r="X28" i="21" s="1"/>
  <c r="X25" i="21" a="1"/>
  <c r="X25" i="21" s="1"/>
  <c r="X22" i="21" a="1"/>
  <c r="X22" i="21" s="1"/>
  <c r="X19" i="21" a="1"/>
  <c r="X19" i="21" s="1"/>
  <c r="X16" i="21" a="1"/>
  <c r="X16" i="21" s="1"/>
  <c r="X13" i="21" a="1"/>
  <c r="X13" i="21" s="1"/>
  <c r="W14" i="21" a="1"/>
  <c r="W14" i="21" s="1"/>
  <c r="W12" i="21" s="1"/>
  <c r="X80" i="21" a="1"/>
  <c r="X80" i="21" s="1"/>
  <c r="X88" i="21" a="1"/>
  <c r="X88" i="21" s="1"/>
  <c r="X83" i="21" a="1"/>
  <c r="X83" i="21" s="1"/>
  <c r="X87" i="21"/>
  <c r="X44" i="21" a="1"/>
  <c r="X44" i="21" s="1"/>
  <c r="X5" i="21"/>
  <c r="X7" i="21"/>
  <c r="X4" i="21"/>
  <c r="X34" i="21" a="1"/>
  <c r="X34" i="21" s="1"/>
  <c r="X33" i="21" s="1"/>
  <c r="Y3" i="21"/>
  <c r="W86" i="21"/>
  <c r="W85" i="21" s="1"/>
  <c r="W93" i="21" s="1"/>
  <c r="S50" i="11" a="1"/>
  <c r="S50" i="11" s="1"/>
  <c r="S53" i="11" a="1"/>
  <c r="S53" i="11" s="1"/>
  <c r="S48" i="11" a="1"/>
  <c r="S48" i="11" s="1"/>
  <c r="S49" i="11" a="1"/>
  <c r="S49" i="11" s="1"/>
  <c r="S52" i="11" a="1"/>
  <c r="S52" i="11" s="1"/>
  <c r="S51" i="11" a="1"/>
  <c r="S51" i="11" s="1"/>
  <c r="S71" i="11" a="1"/>
  <c r="S71" i="11" s="1"/>
  <c r="S74" i="11" a="1"/>
  <c r="S74" i="11" s="1"/>
  <c r="S73" i="11" a="1"/>
  <c r="S73" i="11" s="1"/>
  <c r="S75" i="11" a="1"/>
  <c r="S75" i="11" s="1"/>
  <c r="S72" i="11" a="1"/>
  <c r="S72" i="11" s="1"/>
  <c r="S59" i="11" a="1"/>
  <c r="S59" i="11" s="1"/>
  <c r="S67" i="11" a="1"/>
  <c r="S67" i="11" s="1"/>
  <c r="S69" i="11" a="1"/>
  <c r="S69" i="11" s="1"/>
  <c r="S66" i="11" a="1"/>
  <c r="S66" i="11" s="1"/>
  <c r="S68" i="11" a="1"/>
  <c r="S68" i="11" s="1"/>
  <c r="S70" i="11" a="1"/>
  <c r="S70" i="11" s="1"/>
  <c r="S62" i="11" a="1"/>
  <c r="S62" i="11" s="1"/>
  <c r="S61" i="11" a="1"/>
  <c r="S61" i="11" s="1"/>
  <c r="S57" i="11" a="1"/>
  <c r="S57" i="11" s="1"/>
  <c r="S63" i="11" a="1"/>
  <c r="S63" i="11" s="1"/>
  <c r="S58" i="11" a="1"/>
  <c r="S58" i="11" s="1"/>
  <c r="S56" i="11" a="1"/>
  <c r="S56" i="11" s="1"/>
  <c r="S27" i="11" a="1"/>
  <c r="S27" i="11" s="1"/>
  <c r="S47" i="11" a="1"/>
  <c r="S47" i="11" s="1"/>
  <c r="S41" i="11" a="1"/>
  <c r="S41" i="11" s="1"/>
  <c r="S8" i="11" a="1"/>
  <c r="S8" i="11" s="1"/>
  <c r="S43" i="11" a="1"/>
  <c r="S43" i="11" s="1"/>
  <c r="S44" i="11" a="1"/>
  <c r="S44" i="11" s="1"/>
  <c r="S55" i="11" a="1"/>
  <c r="S55" i="11" s="1"/>
  <c r="S9" i="11" a="1"/>
  <c r="S9" i="11" s="1"/>
  <c r="S10" i="11" a="1"/>
  <c r="S10" i="11" s="1"/>
  <c r="S25" i="11" a="1"/>
  <c r="S25" i="11" s="1"/>
  <c r="S13" i="11" a="1"/>
  <c r="S13" i="11" s="1"/>
  <c r="S22" i="11" a="1"/>
  <c r="S22" i="11" s="1"/>
  <c r="S5" i="11" a="1"/>
  <c r="S5" i="11" s="1"/>
  <c r="S34" i="11" a="1"/>
  <c r="S34" i="11" s="1"/>
  <c r="S24" i="11" a="1"/>
  <c r="S24" i="11" s="1"/>
  <c r="S42" i="11" a="1"/>
  <c r="S42" i="11" s="1"/>
  <c r="S12" i="11" a="1"/>
  <c r="S12" i="11" s="1"/>
  <c r="S20" i="11" a="1"/>
  <c r="S20" i="11" s="1"/>
  <c r="S26" i="11" a="1"/>
  <c r="S26" i="11" s="1"/>
  <c r="S38" i="11" a="1"/>
  <c r="S38" i="11" s="1"/>
  <c r="S11" i="11" a="1"/>
  <c r="S11" i="11" s="1"/>
  <c r="S30" i="11" a="1"/>
  <c r="S30" i="11" s="1"/>
  <c r="S29" i="11" a="1"/>
  <c r="S29" i="11" s="1"/>
  <c r="S14" i="11" a="1"/>
  <c r="S14" i="11" s="1"/>
  <c r="S32" i="11" a="1"/>
  <c r="S32" i="11" s="1"/>
  <c r="S16" i="11" a="1"/>
  <c r="S16" i="11" s="1"/>
  <c r="S18" i="11" a="1"/>
  <c r="S18" i="11" s="1"/>
  <c r="S45" i="11" a="1"/>
  <c r="S45" i="11" s="1"/>
  <c r="S15" i="11" a="1"/>
  <c r="S15" i="11" s="1"/>
  <c r="S31" i="11" a="1"/>
  <c r="S31" i="11" s="1"/>
  <c r="S7" i="11" a="1"/>
  <c r="S7" i="11" s="1"/>
  <c r="S6" i="11" a="1"/>
  <c r="S6" i="11" s="1"/>
  <c r="S54" i="11" a="1"/>
  <c r="S54" i="11" s="1"/>
  <c r="S46" i="11" a="1"/>
  <c r="S46" i="11" s="1"/>
  <c r="S36" i="11" a="1"/>
  <c r="S36" i="11" s="1"/>
  <c r="S28" i="11" a="1"/>
  <c r="S28" i="11" s="1"/>
  <c r="AH59" i="17"/>
  <c r="V59" i="17"/>
  <c r="Z59" i="17"/>
  <c r="AD59" i="17"/>
  <c r="C20" i="7"/>
  <c r="C26" i="7"/>
  <c r="C25" i="7"/>
  <c r="C24" i="7"/>
  <c r="C23" i="7"/>
  <c r="C22" i="7"/>
  <c r="C21" i="7"/>
  <c r="C19" i="7"/>
  <c r="C18" i="7"/>
  <c r="X19" i="10"/>
  <c r="X20" i="10"/>
  <c r="X23" i="10"/>
  <c r="X24" i="10"/>
  <c r="X25" i="10"/>
  <c r="Y25" i="10" s="1"/>
  <c r="X42" i="10"/>
  <c r="X43" i="10"/>
  <c r="X44" i="10"/>
  <c r="X45" i="10"/>
  <c r="X46" i="10"/>
  <c r="X47" i="10"/>
  <c r="X48" i="10"/>
  <c r="X50" i="10"/>
  <c r="X51" i="10"/>
  <c r="X52" i="10"/>
  <c r="X53" i="10"/>
  <c r="X54" i="10"/>
  <c r="X55" i="10"/>
  <c r="X56" i="10"/>
  <c r="X57" i="10"/>
  <c r="X58" i="10"/>
  <c r="X59" i="10"/>
  <c r="X60" i="10"/>
  <c r="X61" i="10"/>
  <c r="X62" i="10"/>
  <c r="X27" i="10"/>
  <c r="X28" i="10"/>
  <c r="X29" i="10"/>
  <c r="X30" i="10"/>
  <c r="X31" i="10"/>
  <c r="X32" i="10"/>
  <c r="X33" i="10"/>
  <c r="X34" i="10"/>
  <c r="X35" i="10"/>
  <c r="X36" i="10"/>
  <c r="X37" i="10"/>
  <c r="X38" i="10"/>
  <c r="X39" i="10"/>
  <c r="X40" i="10"/>
  <c r="Y28" i="21" l="1" a="1"/>
  <c r="Y28" i="21" s="1"/>
  <c r="Y25" i="21" a="1"/>
  <c r="Y25" i="21" s="1"/>
  <c r="Y19" i="21" a="1"/>
  <c r="Y19" i="21" s="1"/>
  <c r="Y22" i="21" a="1"/>
  <c r="Y22" i="21" s="1"/>
  <c r="Y16" i="21" a="1"/>
  <c r="Y16" i="21" s="1"/>
  <c r="Y13" i="21" a="1"/>
  <c r="Y13" i="21" s="1"/>
  <c r="X14" i="21" a="1"/>
  <c r="X14" i="21" s="1"/>
  <c r="X12" i="21" s="1"/>
  <c r="Y80" i="21" a="1"/>
  <c r="Y80" i="21" s="1"/>
  <c r="AJ56" i="11"/>
  <c r="AJ47" i="11"/>
  <c r="AJ54" i="11"/>
  <c r="AJ51" i="11"/>
  <c r="AJ13" i="11"/>
  <c r="AJ28" i="11"/>
  <c r="AJ42" i="11"/>
  <c r="AJ33" i="11"/>
  <c r="AJ24" i="11"/>
  <c r="AJ38" i="11"/>
  <c r="AJ43" i="11"/>
  <c r="AJ17" i="11"/>
  <c r="AJ23" i="11"/>
  <c r="AJ11" i="11"/>
  <c r="AJ6" i="11"/>
  <c r="AJ45" i="11"/>
  <c r="AJ37" i="11"/>
  <c r="AJ58" i="11"/>
  <c r="AJ57" i="11"/>
  <c r="AJ32" i="11"/>
  <c r="AJ39" i="11"/>
  <c r="AJ46" i="11"/>
  <c r="AJ27" i="11"/>
  <c r="AJ20" i="11"/>
  <c r="AJ31" i="11"/>
  <c r="AJ12" i="11"/>
  <c r="AJ34" i="11"/>
  <c r="AJ16" i="11"/>
  <c r="AJ30" i="11"/>
  <c r="AJ10" i="11"/>
  <c r="AJ52" i="11"/>
  <c r="AJ7" i="11"/>
  <c r="AJ14" i="11"/>
  <c r="AJ55" i="11"/>
  <c r="AJ44" i="11"/>
  <c r="AJ53" i="11"/>
  <c r="AJ22" i="11"/>
  <c r="AJ15" i="11"/>
  <c r="AJ8" i="11"/>
  <c r="AJ18" i="11"/>
  <c r="AJ9" i="11"/>
  <c r="AJ26" i="11"/>
  <c r="X86" i="21"/>
  <c r="X85" i="21" s="1"/>
  <c r="X93" i="21" s="1"/>
  <c r="Y44" i="21" a="1"/>
  <c r="Y44" i="21" s="1"/>
  <c r="Y34" i="21" a="1"/>
  <c r="Y34" i="21" s="1"/>
  <c r="Y33" i="21" s="1"/>
  <c r="Y88" i="21" a="1"/>
  <c r="Y88" i="21" s="1"/>
  <c r="Y7" i="21"/>
  <c r="Y5" i="21"/>
  <c r="Y4" i="21"/>
  <c r="Y87" i="21"/>
  <c r="Z3" i="21"/>
  <c r="Y83" i="21" a="1"/>
  <c r="Y83" i="21" s="1"/>
  <c r="AL4" i="7"/>
  <c r="X49" i="10"/>
  <c r="AD8" i="15"/>
  <c r="AE8" i="15" s="1"/>
  <c r="AD11" i="15"/>
  <c r="AE11" i="15" s="1"/>
  <c r="AD12" i="15"/>
  <c r="AE12" i="15" s="1"/>
  <c r="AD13" i="15"/>
  <c r="AE13" i="15" s="1"/>
  <c r="EX10" i="13"/>
  <c r="ET10" i="13"/>
  <c r="EP10" i="13"/>
  <c r="EL10" i="13"/>
  <c r="EG10" i="13"/>
  <c r="EC10" i="13"/>
  <c r="DY10" i="13"/>
  <c r="DU10" i="13"/>
  <c r="DP10" i="13"/>
  <c r="DL10" i="13"/>
  <c r="DH10" i="13"/>
  <c r="DD10" i="13"/>
  <c r="CY10" i="13"/>
  <c r="CU10" i="13"/>
  <c r="CQ10" i="13"/>
  <c r="CM10" i="13"/>
  <c r="CH10" i="13"/>
  <c r="CD10" i="13"/>
  <c r="BZ10" i="13"/>
  <c r="BV10" i="13"/>
  <c r="BQ10" i="13"/>
  <c r="BM10" i="13"/>
  <c r="BI10" i="13"/>
  <c r="BE10" i="13"/>
  <c r="AZ10" i="13"/>
  <c r="AV10" i="13"/>
  <c r="AR10" i="13"/>
  <c r="AN10" i="13"/>
  <c r="AI10" i="13"/>
  <c r="AE10" i="13"/>
  <c r="AA10" i="13"/>
  <c r="W10" i="13"/>
  <c r="R10" i="13"/>
  <c r="N10" i="13"/>
  <c r="J10" i="13"/>
  <c r="F10" i="13"/>
  <c r="EX15" i="13"/>
  <c r="ET15" i="13"/>
  <c r="EP15" i="13"/>
  <c r="EL15" i="13"/>
  <c r="EG15" i="13"/>
  <c r="EC15" i="13"/>
  <c r="DY15" i="13"/>
  <c r="DU15" i="13"/>
  <c r="DP15" i="13"/>
  <c r="DL15" i="13"/>
  <c r="DH15" i="13"/>
  <c r="DD15" i="13"/>
  <c r="CY15" i="13"/>
  <c r="CU15" i="13"/>
  <c r="CQ15" i="13"/>
  <c r="CM15" i="13"/>
  <c r="CH15" i="13"/>
  <c r="CD15" i="13"/>
  <c r="BZ15" i="13"/>
  <c r="BV15" i="13"/>
  <c r="BQ15" i="13"/>
  <c r="BM15" i="13"/>
  <c r="BI15" i="13"/>
  <c r="BE15" i="13"/>
  <c r="AZ15" i="13"/>
  <c r="AV15" i="13"/>
  <c r="AR15" i="13"/>
  <c r="AN15" i="13"/>
  <c r="AI15" i="13"/>
  <c r="AE15" i="13"/>
  <c r="AA15" i="13"/>
  <c r="W15" i="13"/>
  <c r="R15" i="13"/>
  <c r="N15" i="13"/>
  <c r="J15" i="13"/>
  <c r="F15" i="13"/>
  <c r="A38" i="16"/>
  <c r="A33" i="16"/>
  <c r="Y14" i="21" l="1" a="1"/>
  <c r="Y14" i="21" s="1"/>
  <c r="Y12" i="21" s="1"/>
  <c r="Z28" i="21" a="1"/>
  <c r="Z28" i="21" s="1"/>
  <c r="Z25" i="21" a="1"/>
  <c r="Z25" i="21" s="1"/>
  <c r="Z19" i="21" a="1"/>
  <c r="Z19" i="21" s="1"/>
  <c r="Z16" i="21" a="1"/>
  <c r="Z16" i="21" s="1"/>
  <c r="Z22" i="21" a="1"/>
  <c r="Z22" i="21" s="1"/>
  <c r="Z13" i="21" a="1"/>
  <c r="Z13" i="21" s="1"/>
  <c r="Z80" i="21" a="1"/>
  <c r="Z80" i="21" s="1"/>
  <c r="AA80" i="21" s="1"/>
  <c r="Y86" i="21"/>
  <c r="Y85" i="21" s="1"/>
  <c r="Y93" i="21" s="1"/>
  <c r="Z7" i="21"/>
  <c r="Z83" i="21" a="1"/>
  <c r="Z83" i="21" s="1"/>
  <c r="AA83" i="21" s="1"/>
  <c r="Z34" i="21" a="1"/>
  <c r="Z34" i="21" s="1"/>
  <c r="Z33" i="21" s="1"/>
  <c r="AA3" i="21"/>
  <c r="AB3" i="21" s="1"/>
  <c r="Z88" i="21" a="1"/>
  <c r="Z88" i="21" s="1"/>
  <c r="AA88" i="21" s="1"/>
  <c r="Z87" i="21"/>
  <c r="Z44" i="21" a="1"/>
  <c r="Z44" i="21" s="1"/>
  <c r="AA44" i="21" s="1"/>
  <c r="Z4" i="21"/>
  <c r="Z5" i="21"/>
  <c r="AD10" i="15"/>
  <c r="AE10" i="15" s="1"/>
  <c r="AD9" i="15"/>
  <c r="AE9" i="15" s="1"/>
  <c r="AO18" i="15"/>
  <c r="AE18" i="15"/>
  <c r="AN11" i="15"/>
  <c r="AO11" i="15" s="1"/>
  <c r="AO22" i="15" s="1"/>
  <c r="AO21" i="15"/>
  <c r="AN13" i="15"/>
  <c r="AO13" i="15" s="1"/>
  <c r="AO24" i="15" s="1"/>
  <c r="AN10" i="15"/>
  <c r="AO10" i="15" s="1"/>
  <c r="AN8" i="15"/>
  <c r="AO8" i="15" s="1"/>
  <c r="AN9" i="15"/>
  <c r="AO9" i="15" s="1"/>
  <c r="AN12" i="15"/>
  <c r="AO12" i="15" s="1"/>
  <c r="AJ15" i="13"/>
  <c r="CI15" i="13"/>
  <c r="AJ10" i="13"/>
  <c r="CI10" i="13"/>
  <c r="EH10" i="13"/>
  <c r="T21" i="15"/>
  <c r="AE21" i="15"/>
  <c r="U21" i="15"/>
  <c r="AN21" i="15"/>
  <c r="AD21" i="15"/>
  <c r="AE24" i="15"/>
  <c r="AD24" i="15"/>
  <c r="AN24" i="15"/>
  <c r="T13" i="15"/>
  <c r="Y29" i="21" s="1"/>
  <c r="Y27" i="21" s="1"/>
  <c r="T24" i="15"/>
  <c r="T10" i="15"/>
  <c r="Y23" i="21" s="1"/>
  <c r="Y21" i="21" s="1"/>
  <c r="AN20" i="15"/>
  <c r="T20" i="15"/>
  <c r="AD20" i="15"/>
  <c r="AE22" i="15"/>
  <c r="AN22" i="15"/>
  <c r="AD22" i="15"/>
  <c r="T11" i="15"/>
  <c r="T22" i="15"/>
  <c r="T8" i="15"/>
  <c r="Y17" i="21" s="1"/>
  <c r="Y15" i="21" s="1"/>
  <c r="AD17" i="15"/>
  <c r="AN17" i="15"/>
  <c r="T17" i="15"/>
  <c r="T12" i="15"/>
  <c r="U12" i="15" s="1"/>
  <c r="U23" i="15" s="1"/>
  <c r="AD23" i="15"/>
  <c r="AN23" i="15"/>
  <c r="T23" i="15"/>
  <c r="T9" i="15"/>
  <c r="Y20" i="21" s="1"/>
  <c r="Y18" i="21" s="1"/>
  <c r="AN19" i="15"/>
  <c r="T19" i="15"/>
  <c r="AD19" i="15"/>
  <c r="U18" i="15"/>
  <c r="AD18" i="15"/>
  <c r="AN18" i="15"/>
  <c r="T18" i="15"/>
  <c r="AD25" i="15"/>
  <c r="T25" i="15"/>
  <c r="AN25" i="15"/>
  <c r="J25" i="15"/>
  <c r="J20" i="15"/>
  <c r="J10" i="15"/>
  <c r="J13" i="15"/>
  <c r="J24" i="15"/>
  <c r="J8" i="15"/>
  <c r="J17" i="15"/>
  <c r="J19" i="15"/>
  <c r="J9" i="15"/>
  <c r="J18" i="15"/>
  <c r="J12" i="15"/>
  <c r="J23" i="15"/>
  <c r="J11" i="15"/>
  <c r="J22" i="15"/>
  <c r="J21" i="15"/>
  <c r="DQ10" i="13"/>
  <c r="CZ15" i="13"/>
  <c r="BA10" i="13"/>
  <c r="CZ10" i="13"/>
  <c r="BR10" i="13"/>
  <c r="BR15" i="13"/>
  <c r="EY10" i="13"/>
  <c r="DQ15" i="13"/>
  <c r="EH15" i="13"/>
  <c r="EY15" i="13"/>
  <c r="BA15" i="13"/>
  <c r="U11" i="15" l="1"/>
  <c r="U22" i="15" s="1"/>
  <c r="U26" i="21"/>
  <c r="U24" i="21" s="1"/>
  <c r="R26" i="21"/>
  <c r="R24" i="21" s="1"/>
  <c r="V26" i="21"/>
  <c r="V24" i="21" s="1"/>
  <c r="S26" i="21"/>
  <c r="S24" i="21" s="1"/>
  <c r="Q26" i="21"/>
  <c r="Q24" i="21" s="1"/>
  <c r="T26" i="21"/>
  <c r="T24" i="21" s="1"/>
  <c r="O26" i="21"/>
  <c r="O24" i="21" s="1"/>
  <c r="P26" i="21"/>
  <c r="P24" i="21" s="1"/>
  <c r="W26" i="21"/>
  <c r="W24" i="21" s="1"/>
  <c r="X26" i="21"/>
  <c r="X24" i="21" s="1"/>
  <c r="Y26" i="21"/>
  <c r="Y24" i="21" s="1"/>
  <c r="Y11" i="21" s="1"/>
  <c r="Y10" i="21" s="1"/>
  <c r="U9" i="15"/>
  <c r="S20" i="21"/>
  <c r="S18" i="21" s="1"/>
  <c r="P20" i="21"/>
  <c r="P18" i="21" s="1"/>
  <c r="Q20" i="21"/>
  <c r="Q18" i="21" s="1"/>
  <c r="O20" i="21"/>
  <c r="O18" i="21" s="1"/>
  <c r="T20" i="21"/>
  <c r="T18" i="21" s="1"/>
  <c r="R20" i="21"/>
  <c r="R18" i="21" s="1"/>
  <c r="U20" i="21"/>
  <c r="U18" i="21" s="1"/>
  <c r="V20" i="21"/>
  <c r="V18" i="21" s="1"/>
  <c r="W20" i="21"/>
  <c r="W18" i="21" s="1"/>
  <c r="X20" i="21"/>
  <c r="X18" i="21" s="1"/>
  <c r="U8" i="15"/>
  <c r="U17" i="21"/>
  <c r="U15" i="21" s="1"/>
  <c r="Q17" i="21"/>
  <c r="Q15" i="21" s="1"/>
  <c r="O17" i="21"/>
  <c r="O15" i="21" s="1"/>
  <c r="R17" i="21"/>
  <c r="R15" i="21" s="1"/>
  <c r="V17" i="21"/>
  <c r="V15" i="21" s="1"/>
  <c r="T17" i="21"/>
  <c r="T15" i="21" s="1"/>
  <c r="S17" i="21"/>
  <c r="S15" i="21" s="1"/>
  <c r="P17" i="21"/>
  <c r="P15" i="21" s="1"/>
  <c r="W17" i="21"/>
  <c r="W15" i="21" s="1"/>
  <c r="X17" i="21"/>
  <c r="X15" i="21" s="1"/>
  <c r="U10" i="15"/>
  <c r="S23" i="21"/>
  <c r="S21" i="21" s="1"/>
  <c r="R23" i="21"/>
  <c r="R21" i="21" s="1"/>
  <c r="T23" i="21"/>
  <c r="T21" i="21" s="1"/>
  <c r="O23" i="21"/>
  <c r="O21" i="21" s="1"/>
  <c r="Q23" i="21"/>
  <c r="Q21" i="21" s="1"/>
  <c r="P23" i="21"/>
  <c r="P21" i="21" s="1"/>
  <c r="U23" i="21"/>
  <c r="U21" i="21" s="1"/>
  <c r="V23" i="21"/>
  <c r="V21" i="21" s="1"/>
  <c r="W23" i="21"/>
  <c r="W21" i="21" s="1"/>
  <c r="X23" i="21"/>
  <c r="X21" i="21" s="1"/>
  <c r="U13" i="15"/>
  <c r="U24" i="15" s="1"/>
  <c r="T29" i="21"/>
  <c r="T27" i="21" s="1"/>
  <c r="S29" i="21"/>
  <c r="S27" i="21" s="1"/>
  <c r="R29" i="21"/>
  <c r="R27" i="21" s="1"/>
  <c r="O29" i="21"/>
  <c r="O27" i="21" s="1"/>
  <c r="U29" i="21"/>
  <c r="U27" i="21" s="1"/>
  <c r="P29" i="21"/>
  <c r="P27" i="21" s="1"/>
  <c r="Q29" i="21"/>
  <c r="Q27" i="21" s="1"/>
  <c r="V29" i="21"/>
  <c r="V27" i="21" s="1"/>
  <c r="W29" i="21"/>
  <c r="W27" i="21" s="1"/>
  <c r="X29" i="21"/>
  <c r="X27" i="21" s="1"/>
  <c r="AB28" i="21" a="1"/>
  <c r="AB28" i="21" s="1"/>
  <c r="AB25" i="21" a="1"/>
  <c r="AB25" i="21" s="1"/>
  <c r="AB22" i="21" a="1"/>
  <c r="AB22" i="21" s="1"/>
  <c r="AB19" i="21" a="1"/>
  <c r="AB19" i="21" s="1"/>
  <c r="AB16" i="21" a="1"/>
  <c r="AB16" i="21" s="1"/>
  <c r="AB13" i="21" a="1"/>
  <c r="AB13" i="21" s="1"/>
  <c r="Z14" i="21" a="1"/>
  <c r="Z14" i="21" s="1"/>
  <c r="Z12" i="21" s="1"/>
  <c r="AA13" i="21"/>
  <c r="Z23" i="21"/>
  <c r="Z21" i="21" s="1"/>
  <c r="AA22" i="21"/>
  <c r="Z17" i="21"/>
  <c r="Z15" i="21" s="1"/>
  <c r="AA16" i="21"/>
  <c r="Z20" i="21"/>
  <c r="Z18" i="21" s="1"/>
  <c r="AA19" i="21"/>
  <c r="Z26" i="21"/>
  <c r="Z24" i="21" s="1"/>
  <c r="AA25" i="21"/>
  <c r="Z29" i="21"/>
  <c r="Z27" i="21" s="1"/>
  <c r="AA28" i="21"/>
  <c r="AB88" i="21" a="1"/>
  <c r="AB88" i="21" s="1"/>
  <c r="AB80" i="21" a="1"/>
  <c r="AB80" i="21" s="1"/>
  <c r="AB87" i="21"/>
  <c r="AB83" i="21" a="1"/>
  <c r="AB83" i="21" s="1"/>
  <c r="AB44" i="21" a="1"/>
  <c r="AB44" i="21" s="1"/>
  <c r="AB7" i="21"/>
  <c r="AC3" i="21"/>
  <c r="AB34" i="21" a="1"/>
  <c r="AB34" i="21" s="1"/>
  <c r="AB4" i="21"/>
  <c r="AB5" i="21"/>
  <c r="Z86" i="21"/>
  <c r="AA86" i="21" s="1"/>
  <c r="AA87" i="21"/>
  <c r="AA7" i="21"/>
  <c r="AA5" i="21"/>
  <c r="AA6" i="21" s="1"/>
  <c r="AA4" i="21"/>
  <c r="AA34" i="21"/>
  <c r="AA33" i="21"/>
  <c r="AE14" i="15"/>
  <c r="AE20" i="15"/>
  <c r="AO20" i="15"/>
  <c r="AO14" i="15"/>
  <c r="U20" i="15"/>
  <c r="AO19" i="15"/>
  <c r="AE19" i="15"/>
  <c r="AO25" i="15"/>
  <c r="AE25" i="15"/>
  <c r="U19" i="15"/>
  <c r="U14" i="15"/>
  <c r="U17" i="15"/>
  <c r="U25" i="15"/>
  <c r="AE17" i="15"/>
  <c r="H2" i="11"/>
  <c r="E3" i="7"/>
  <c r="F3" i="7"/>
  <c r="G3" i="7"/>
  <c r="H3" i="7"/>
  <c r="I3" i="7"/>
  <c r="J3" i="7"/>
  <c r="K3" i="7"/>
  <c r="L3" i="7"/>
  <c r="M3" i="7"/>
  <c r="N3" i="7"/>
  <c r="O3" i="7"/>
  <c r="D3" i="7"/>
  <c r="K25" i="15"/>
  <c r="I25" i="15"/>
  <c r="H25" i="15"/>
  <c r="G25" i="15"/>
  <c r="F25" i="15"/>
  <c r="E25" i="15"/>
  <c r="D25" i="15"/>
  <c r="B25" i="15"/>
  <c r="H24" i="15"/>
  <c r="G24" i="15"/>
  <c r="F24" i="15"/>
  <c r="E24" i="15"/>
  <c r="B24" i="15"/>
  <c r="H23" i="15"/>
  <c r="G23" i="15"/>
  <c r="F23" i="15"/>
  <c r="E23" i="15"/>
  <c r="B23" i="15"/>
  <c r="H22" i="15"/>
  <c r="G22" i="15"/>
  <c r="F22" i="15"/>
  <c r="E22" i="15"/>
  <c r="B22" i="15"/>
  <c r="H21" i="15"/>
  <c r="G21" i="15"/>
  <c r="F21" i="15"/>
  <c r="E21" i="15"/>
  <c r="B21" i="15"/>
  <c r="H20" i="15"/>
  <c r="G20" i="15"/>
  <c r="F20" i="15"/>
  <c r="E20" i="15"/>
  <c r="B20" i="15"/>
  <c r="H19" i="15"/>
  <c r="G19" i="15"/>
  <c r="F19" i="15"/>
  <c r="E19" i="15"/>
  <c r="B19" i="15"/>
  <c r="H18" i="15"/>
  <c r="F18" i="15"/>
  <c r="E18" i="15"/>
  <c r="B18" i="15"/>
  <c r="H17" i="15"/>
  <c r="F17" i="15"/>
  <c r="E17" i="15"/>
  <c r="U12" i="10"/>
  <c r="A3" i="10" a="1"/>
  <c r="A3" i="10" s="1"/>
  <c r="C5" i="7"/>
  <c r="C6" i="7"/>
  <c r="C7" i="7"/>
  <c r="C8" i="7"/>
  <c r="C9" i="7"/>
  <c r="C10" i="7"/>
  <c r="C11" i="7"/>
  <c r="C12" i="7"/>
  <c r="C13" i="7"/>
  <c r="A77" i="17"/>
  <c r="S11" i="21" l="1"/>
  <c r="S10" i="21" s="1"/>
  <c r="AA24" i="21"/>
  <c r="AA26" i="21" s="1"/>
  <c r="P11" i="21"/>
  <c r="P10" i="21" s="1"/>
  <c r="AA18" i="21"/>
  <c r="AA20" i="21" s="1"/>
  <c r="T11" i="21"/>
  <c r="T10" i="21" s="1"/>
  <c r="V11" i="21"/>
  <c r="V10" i="21" s="1"/>
  <c r="AA15" i="21"/>
  <c r="AA17" i="21" s="1"/>
  <c r="R11" i="21"/>
  <c r="R10" i="21" s="1"/>
  <c r="O11" i="21"/>
  <c r="O10" i="21" s="1"/>
  <c r="AA27" i="21"/>
  <c r="AA29" i="21" s="1"/>
  <c r="AA21" i="21"/>
  <c r="AA23" i="21" s="1"/>
  <c r="X11" i="21"/>
  <c r="X10" i="21" s="1"/>
  <c r="Q11" i="21"/>
  <c r="Q10" i="21" s="1"/>
  <c r="W11" i="21"/>
  <c r="W10" i="21" s="1"/>
  <c r="U11" i="21"/>
  <c r="U10" i="21" s="1"/>
  <c r="Z11" i="21"/>
  <c r="AA12" i="21"/>
  <c r="AA14" i="21" s="1"/>
  <c r="AC28" i="21" a="1"/>
  <c r="AC28" i="21" s="1"/>
  <c r="AC25" i="21" a="1"/>
  <c r="AC25" i="21" s="1"/>
  <c r="AC22" i="21" a="1"/>
  <c r="AC22" i="21" s="1"/>
  <c r="AC19" i="21" a="1"/>
  <c r="AC19" i="21" s="1"/>
  <c r="AC16" i="21" a="1"/>
  <c r="AC16" i="21" s="1"/>
  <c r="AC13" i="21" a="1"/>
  <c r="AC13" i="21" s="1"/>
  <c r="AB14" i="21" a="1"/>
  <c r="AB14" i="21" s="1"/>
  <c r="AB12" i="21" s="1"/>
  <c r="AB17" i="21"/>
  <c r="AB15" i="21" s="1"/>
  <c r="AB20" i="21"/>
  <c r="AB18" i="21" s="1"/>
  <c r="AB23" i="21"/>
  <c r="AB21" i="21" s="1"/>
  <c r="AB26" i="21"/>
  <c r="AB24" i="21" s="1"/>
  <c r="AB29" i="21"/>
  <c r="AB27" i="21" s="1"/>
  <c r="F445" i="11"/>
  <c r="F449" i="11"/>
  <c r="F453" i="11"/>
  <c r="F457" i="11"/>
  <c r="F461" i="11"/>
  <c r="F465" i="11"/>
  <c r="F469" i="11"/>
  <c r="F473" i="11"/>
  <c r="F446" i="11"/>
  <c r="F450" i="11"/>
  <c r="F454" i="11"/>
  <c r="F458" i="11"/>
  <c r="F462" i="11"/>
  <c r="F466" i="11"/>
  <c r="F470" i="11"/>
  <c r="F474" i="11"/>
  <c r="F447" i="11"/>
  <c r="F451" i="11"/>
  <c r="F455" i="11"/>
  <c r="F459" i="11"/>
  <c r="F463" i="11"/>
  <c r="F467" i="11"/>
  <c r="F471" i="11"/>
  <c r="F475" i="11"/>
  <c r="F448" i="11"/>
  <c r="F452" i="11"/>
  <c r="F456" i="11"/>
  <c r="F460" i="11"/>
  <c r="F464" i="11"/>
  <c r="F468" i="11"/>
  <c r="F472" i="11"/>
  <c r="F476" i="11"/>
  <c r="F477" i="11"/>
  <c r="F481" i="11"/>
  <c r="F485" i="11"/>
  <c r="F489" i="11"/>
  <c r="F493" i="11"/>
  <c r="F497" i="11"/>
  <c r="F501" i="11"/>
  <c r="F505" i="11"/>
  <c r="F478" i="11"/>
  <c r="F482" i="11"/>
  <c r="F486" i="11"/>
  <c r="F490" i="11"/>
  <c r="F494" i="11"/>
  <c r="F498" i="11"/>
  <c r="F502" i="11"/>
  <c r="F506" i="11"/>
  <c r="F479" i="11"/>
  <c r="F483" i="11"/>
  <c r="F487" i="11"/>
  <c r="F491" i="11"/>
  <c r="F495" i="11"/>
  <c r="F499" i="11"/>
  <c r="F503" i="11"/>
  <c r="F507" i="11"/>
  <c r="F480" i="11"/>
  <c r="F484" i="11"/>
  <c r="F488" i="11"/>
  <c r="F492" i="11"/>
  <c r="F496" i="11"/>
  <c r="F500" i="11"/>
  <c r="F504" i="11"/>
  <c r="F508" i="11"/>
  <c r="F509" i="11"/>
  <c r="F513" i="11"/>
  <c r="F517" i="11"/>
  <c r="F521" i="11"/>
  <c r="F525" i="11"/>
  <c r="F529" i="11"/>
  <c r="F533" i="11"/>
  <c r="F537" i="11"/>
  <c r="F510" i="11"/>
  <c r="F514" i="11"/>
  <c r="F518" i="11"/>
  <c r="F522" i="11"/>
  <c r="F526" i="11"/>
  <c r="F530" i="11"/>
  <c r="F534" i="11"/>
  <c r="F538" i="11"/>
  <c r="F511" i="11"/>
  <c r="F515" i="11"/>
  <c r="F519" i="11"/>
  <c r="F523" i="11"/>
  <c r="F527" i="11"/>
  <c r="F531" i="11"/>
  <c r="F535" i="11"/>
  <c r="F539" i="11"/>
  <c r="F512" i="11"/>
  <c r="F516" i="11"/>
  <c r="F520" i="11"/>
  <c r="F524" i="11"/>
  <c r="F528" i="11"/>
  <c r="F532" i="11"/>
  <c r="F536" i="11"/>
  <c r="F540" i="11"/>
  <c r="F541" i="11"/>
  <c r="F545" i="11"/>
  <c r="F549" i="11"/>
  <c r="F553" i="11"/>
  <c r="F557" i="11"/>
  <c r="F561" i="11"/>
  <c r="F565" i="11"/>
  <c r="F569" i="11"/>
  <c r="F542" i="11"/>
  <c r="F546" i="11"/>
  <c r="F550" i="11"/>
  <c r="F554" i="11"/>
  <c r="F558" i="11"/>
  <c r="F562" i="11"/>
  <c r="F566" i="11"/>
  <c r="F570" i="11"/>
  <c r="F544" i="11"/>
  <c r="F548" i="11"/>
  <c r="F552" i="11"/>
  <c r="F560" i="11"/>
  <c r="F564" i="11"/>
  <c r="F568" i="11"/>
  <c r="F572" i="11"/>
  <c r="F543" i="11"/>
  <c r="F547" i="11"/>
  <c r="F551" i="11"/>
  <c r="F555" i="11"/>
  <c r="F559" i="11"/>
  <c r="F563" i="11"/>
  <c r="F567" i="11"/>
  <c r="F571" i="11"/>
  <c r="F556" i="11"/>
  <c r="F573" i="11"/>
  <c r="F577" i="11"/>
  <c r="F581" i="11"/>
  <c r="F585" i="11"/>
  <c r="F589" i="11"/>
  <c r="F593" i="11"/>
  <c r="F597" i="11"/>
  <c r="F601" i="11"/>
  <c r="F574" i="11"/>
  <c r="F578" i="11"/>
  <c r="F582" i="11"/>
  <c r="F586" i="11"/>
  <c r="F590" i="11"/>
  <c r="F594" i="11"/>
  <c r="F598" i="11"/>
  <c r="F602" i="11"/>
  <c r="F575" i="11"/>
  <c r="F579" i="11"/>
  <c r="F583" i="11"/>
  <c r="F587" i="11"/>
  <c r="F591" i="11"/>
  <c r="F595" i="11"/>
  <c r="F599" i="11"/>
  <c r="F603" i="11"/>
  <c r="F576" i="11"/>
  <c r="F580" i="11"/>
  <c r="F584" i="11"/>
  <c r="F588" i="11"/>
  <c r="F592" i="11"/>
  <c r="F596" i="11"/>
  <c r="F600" i="11"/>
  <c r="F604" i="11"/>
  <c r="F605" i="11"/>
  <c r="F609" i="11"/>
  <c r="F613" i="11"/>
  <c r="F617" i="11"/>
  <c r="F621" i="11"/>
  <c r="F625" i="11"/>
  <c r="F629" i="11"/>
  <c r="F633" i="11"/>
  <c r="F608" i="11"/>
  <c r="F620" i="11"/>
  <c r="F624" i="11"/>
  <c r="F636" i="11"/>
  <c r="F606" i="11"/>
  <c r="F610" i="11"/>
  <c r="F614" i="11"/>
  <c r="F618" i="11"/>
  <c r="F622" i="11"/>
  <c r="F626" i="11"/>
  <c r="F630" i="11"/>
  <c r="F634" i="11"/>
  <c r="F616" i="11"/>
  <c r="F632" i="11"/>
  <c r="F607" i="11"/>
  <c r="F611" i="11"/>
  <c r="F615" i="11"/>
  <c r="F619" i="11"/>
  <c r="F623" i="11"/>
  <c r="F627" i="11"/>
  <c r="F631" i="11"/>
  <c r="F635" i="11"/>
  <c r="F612" i="11"/>
  <c r="F628" i="11"/>
  <c r="F637" i="11"/>
  <c r="F641" i="11"/>
  <c r="F645" i="11"/>
  <c r="F649" i="11"/>
  <c r="F653" i="11"/>
  <c r="F657" i="11"/>
  <c r="F661" i="11"/>
  <c r="F665" i="11"/>
  <c r="F648" i="11"/>
  <c r="F656" i="11"/>
  <c r="F664" i="11"/>
  <c r="F638" i="11"/>
  <c r="F642" i="11"/>
  <c r="F646" i="11"/>
  <c r="F650" i="11"/>
  <c r="F654" i="11"/>
  <c r="F658" i="11"/>
  <c r="F662" i="11"/>
  <c r="F666" i="11"/>
  <c r="F640" i="11"/>
  <c r="F652" i="11"/>
  <c r="F660" i="11"/>
  <c r="F639" i="11"/>
  <c r="F643" i="11"/>
  <c r="F647" i="11"/>
  <c r="F651" i="11"/>
  <c r="F655" i="11"/>
  <c r="F659" i="11"/>
  <c r="F663" i="11"/>
  <c r="F667" i="11"/>
  <c r="F644" i="11"/>
  <c r="F668" i="11"/>
  <c r="F669" i="11"/>
  <c r="F673" i="11"/>
  <c r="F677" i="11"/>
  <c r="F681" i="11"/>
  <c r="F685" i="11"/>
  <c r="F689" i="11"/>
  <c r="F693" i="11"/>
  <c r="F697" i="11"/>
  <c r="F670" i="11"/>
  <c r="F674" i="11"/>
  <c r="F678" i="11"/>
  <c r="F682" i="11"/>
  <c r="F686" i="11"/>
  <c r="F690" i="11"/>
  <c r="F694" i="11"/>
  <c r="F698" i="11"/>
  <c r="F671" i="11"/>
  <c r="F675" i="11"/>
  <c r="F679" i="11"/>
  <c r="F683" i="11"/>
  <c r="F687" i="11"/>
  <c r="F691" i="11"/>
  <c r="F695" i="11"/>
  <c r="F699" i="11"/>
  <c r="F672" i="11"/>
  <c r="F676" i="11"/>
  <c r="F680" i="11"/>
  <c r="F684" i="11"/>
  <c r="F688" i="11"/>
  <c r="F692" i="11"/>
  <c r="F696" i="11"/>
  <c r="F700" i="11"/>
  <c r="F701" i="11"/>
  <c r="F705" i="11"/>
  <c r="F709" i="11"/>
  <c r="F713" i="11"/>
  <c r="F717" i="11"/>
  <c r="F721" i="11"/>
  <c r="F725" i="11"/>
  <c r="F729" i="11"/>
  <c r="F702" i="11"/>
  <c r="F706" i="11"/>
  <c r="F710" i="11"/>
  <c r="F714" i="11"/>
  <c r="F718" i="11"/>
  <c r="F722" i="11"/>
  <c r="F726" i="11"/>
  <c r="F730" i="11"/>
  <c r="F703" i="11"/>
  <c r="F707" i="11"/>
  <c r="F711" i="11"/>
  <c r="F715" i="11"/>
  <c r="F719" i="11"/>
  <c r="F723" i="11"/>
  <c r="F727" i="11"/>
  <c r="F731" i="11"/>
  <c r="F704" i="11"/>
  <c r="F708" i="11"/>
  <c r="F712" i="11"/>
  <c r="F716" i="11"/>
  <c r="F720" i="11"/>
  <c r="F724" i="11"/>
  <c r="F728" i="11"/>
  <c r="F732" i="11"/>
  <c r="F733" i="11"/>
  <c r="F737" i="11"/>
  <c r="F741" i="11"/>
  <c r="F745" i="11"/>
  <c r="F749" i="11"/>
  <c r="F753" i="11"/>
  <c r="F757" i="11"/>
  <c r="F761" i="11"/>
  <c r="F734" i="11"/>
  <c r="F738" i="11"/>
  <c r="F742" i="11"/>
  <c r="F746" i="11"/>
  <c r="F750" i="11"/>
  <c r="F754" i="11"/>
  <c r="F758" i="11"/>
  <c r="F762" i="11"/>
  <c r="F735" i="11"/>
  <c r="F739" i="11"/>
  <c r="F743" i="11"/>
  <c r="F747" i="11"/>
  <c r="F751" i="11"/>
  <c r="F755" i="11"/>
  <c r="F759" i="11"/>
  <c r="F763" i="11"/>
  <c r="F736" i="11"/>
  <c r="F740" i="11"/>
  <c r="F744" i="11"/>
  <c r="F748" i="11"/>
  <c r="F752" i="11"/>
  <c r="F756" i="11"/>
  <c r="F760" i="11"/>
  <c r="F764" i="11"/>
  <c r="F765" i="11"/>
  <c r="F769" i="11"/>
  <c r="F773" i="11"/>
  <c r="F777" i="11"/>
  <c r="F766" i="11"/>
  <c r="F770" i="11"/>
  <c r="F774" i="11"/>
  <c r="F778" i="11"/>
  <c r="F772" i="11"/>
  <c r="F776" i="11"/>
  <c r="F767" i="11"/>
  <c r="F771" i="11"/>
  <c r="F775" i="11"/>
  <c r="F779" i="11"/>
  <c r="F768" i="11"/>
  <c r="F780" i="11"/>
  <c r="F781" i="11"/>
  <c r="F785" i="11"/>
  <c r="F782" i="11"/>
  <c r="F786" i="11"/>
  <c r="F788" i="11"/>
  <c r="F783" i="11"/>
  <c r="F787" i="11"/>
  <c r="F784" i="11"/>
  <c r="F789" i="11"/>
  <c r="F790" i="11"/>
  <c r="F791" i="11"/>
  <c r="F792" i="11"/>
  <c r="F795" i="11"/>
  <c r="F793" i="11"/>
  <c r="F794" i="11"/>
  <c r="F326" i="11"/>
  <c r="F330" i="11"/>
  <c r="F334" i="11"/>
  <c r="F337" i="11"/>
  <c r="F327" i="11"/>
  <c r="F331" i="11"/>
  <c r="F335" i="11"/>
  <c r="F333" i="11"/>
  <c r="F328" i="11"/>
  <c r="F332" i="11"/>
  <c r="F336" i="11"/>
  <c r="F329" i="11"/>
  <c r="F338" i="11"/>
  <c r="F342" i="11"/>
  <c r="F346" i="11"/>
  <c r="F339" i="11"/>
  <c r="F343" i="11"/>
  <c r="F347" i="11"/>
  <c r="F345" i="11"/>
  <c r="F340" i="11"/>
  <c r="F344" i="11"/>
  <c r="F348" i="11"/>
  <c r="F341" i="11"/>
  <c r="F349" i="11"/>
  <c r="F350" i="11"/>
  <c r="F354" i="11"/>
  <c r="F358" i="11"/>
  <c r="F353" i="11"/>
  <c r="F357" i="11"/>
  <c r="F361" i="11"/>
  <c r="F351" i="11"/>
  <c r="F355" i="11"/>
  <c r="F359" i="11"/>
  <c r="F352" i="11"/>
  <c r="F356" i="11"/>
  <c r="F360" i="11"/>
  <c r="F362" i="11"/>
  <c r="F366" i="11"/>
  <c r="F370" i="11"/>
  <c r="F365" i="11"/>
  <c r="F363" i="11"/>
  <c r="F367" i="11"/>
  <c r="F371" i="11"/>
  <c r="F369" i="11"/>
  <c r="F373" i="11"/>
  <c r="F364" i="11"/>
  <c r="F368" i="11"/>
  <c r="F372" i="11"/>
  <c r="F374" i="11"/>
  <c r="F378" i="11"/>
  <c r="F382" i="11"/>
  <c r="F375" i="11"/>
  <c r="F379" i="11"/>
  <c r="F383" i="11"/>
  <c r="F376" i="11"/>
  <c r="F380" i="11"/>
  <c r="F384" i="11"/>
  <c r="F377" i="11"/>
  <c r="F381" i="11"/>
  <c r="F385" i="11"/>
  <c r="F386" i="11"/>
  <c r="F390" i="11"/>
  <c r="F394" i="11"/>
  <c r="F389" i="11"/>
  <c r="F393" i="11"/>
  <c r="F397" i="11"/>
  <c r="F387" i="11"/>
  <c r="F391" i="11"/>
  <c r="F395" i="11"/>
  <c r="F388" i="11"/>
  <c r="F392" i="11"/>
  <c r="F396" i="11"/>
  <c r="F398" i="11"/>
  <c r="F402" i="11"/>
  <c r="F406" i="11"/>
  <c r="F399" i="11"/>
  <c r="F403" i="11"/>
  <c r="F407" i="11"/>
  <c r="F401" i="11"/>
  <c r="F405" i="11"/>
  <c r="F409" i="11"/>
  <c r="F400" i="11"/>
  <c r="F404" i="11"/>
  <c r="F408" i="11"/>
  <c r="F410" i="11"/>
  <c r="F414" i="11"/>
  <c r="F418" i="11"/>
  <c r="F411" i="11"/>
  <c r="F415" i="11"/>
  <c r="F419" i="11"/>
  <c r="F413" i="11"/>
  <c r="F421" i="11"/>
  <c r="F412" i="11"/>
  <c r="F416" i="11"/>
  <c r="F420" i="11"/>
  <c r="F417" i="11"/>
  <c r="F422" i="11"/>
  <c r="F426" i="11"/>
  <c r="F430" i="11"/>
  <c r="F423" i="11"/>
  <c r="F427" i="11"/>
  <c r="F431" i="11"/>
  <c r="F425" i="11"/>
  <c r="F429" i="11"/>
  <c r="F424" i="11"/>
  <c r="F428" i="11"/>
  <c r="F432" i="11"/>
  <c r="F433" i="11"/>
  <c r="F443" i="11"/>
  <c r="F438" i="11"/>
  <c r="F439" i="11"/>
  <c r="F436" i="11"/>
  <c r="F440" i="11"/>
  <c r="F437" i="11"/>
  <c r="F442" i="11"/>
  <c r="F444" i="11"/>
  <c r="F796" i="11"/>
  <c r="F435" i="11"/>
  <c r="F441" i="11"/>
  <c r="F325" i="11"/>
  <c r="F434" i="11"/>
  <c r="F323" i="11"/>
  <c r="F324" i="11"/>
  <c r="F321" i="11"/>
  <c r="F322" i="11"/>
  <c r="F319" i="11"/>
  <c r="F320" i="11"/>
  <c r="F317" i="11"/>
  <c r="F318" i="11"/>
  <c r="F315" i="11"/>
  <c r="F316" i="11"/>
  <c r="F313" i="11"/>
  <c r="F314" i="11"/>
  <c r="F311" i="11"/>
  <c r="F312" i="11"/>
  <c r="F309" i="11"/>
  <c r="F310" i="11"/>
  <c r="F307" i="11"/>
  <c r="F308" i="11"/>
  <c r="F305" i="11"/>
  <c r="F306" i="11"/>
  <c r="F303" i="11"/>
  <c r="F304" i="11"/>
  <c r="F301" i="11"/>
  <c r="F302" i="11"/>
  <c r="F299" i="11"/>
  <c r="F300" i="11"/>
  <c r="F297" i="11"/>
  <c r="F298" i="11"/>
  <c r="F295" i="11"/>
  <c r="F296" i="11"/>
  <c r="F293" i="11"/>
  <c r="F294" i="11"/>
  <c r="F291" i="11"/>
  <c r="F292" i="11"/>
  <c r="F289" i="11"/>
  <c r="F290" i="11"/>
  <c r="F287" i="11"/>
  <c r="F288" i="11"/>
  <c r="F285" i="11"/>
  <c r="F286" i="11"/>
  <c r="F283" i="11"/>
  <c r="F284" i="11"/>
  <c r="F281" i="11"/>
  <c r="F282" i="11"/>
  <c r="F279" i="11"/>
  <c r="F280" i="11"/>
  <c r="F277" i="11"/>
  <c r="F278" i="11"/>
  <c r="F275" i="11"/>
  <c r="F276" i="11"/>
  <c r="F273" i="11"/>
  <c r="F274" i="11"/>
  <c r="F271" i="11"/>
  <c r="F272" i="11"/>
  <c r="F269" i="11"/>
  <c r="F270" i="11"/>
  <c r="F267" i="11"/>
  <c r="F268" i="11"/>
  <c r="F265" i="11"/>
  <c r="F266" i="11"/>
  <c r="F263" i="11"/>
  <c r="F264" i="11"/>
  <c r="F261" i="11"/>
  <c r="F262" i="11"/>
  <c r="F259" i="11"/>
  <c r="F260" i="11"/>
  <c r="F257" i="11"/>
  <c r="F258" i="11"/>
  <c r="F255" i="11"/>
  <c r="F256" i="11"/>
  <c r="F253" i="11"/>
  <c r="F254" i="11"/>
  <c r="F251" i="11"/>
  <c r="F252" i="11"/>
  <c r="F249" i="11"/>
  <c r="F250" i="11"/>
  <c r="F247" i="11"/>
  <c r="F248" i="11"/>
  <c r="F245" i="11"/>
  <c r="F246" i="11"/>
  <c r="F243" i="11"/>
  <c r="F244" i="11"/>
  <c r="F241" i="11"/>
  <c r="F242" i="11"/>
  <c r="F239" i="11"/>
  <c r="F240" i="11"/>
  <c r="F237" i="11"/>
  <c r="F238" i="11"/>
  <c r="F235" i="11"/>
  <c r="F236" i="11"/>
  <c r="F233" i="11"/>
  <c r="F234" i="11"/>
  <c r="F231" i="11"/>
  <c r="F232" i="11"/>
  <c r="F229" i="11"/>
  <c r="F230" i="11"/>
  <c r="F227" i="11"/>
  <c r="F228" i="11"/>
  <c r="F225" i="11"/>
  <c r="F226" i="11"/>
  <c r="F223" i="11"/>
  <c r="F224" i="11"/>
  <c r="F221" i="11"/>
  <c r="F222" i="11"/>
  <c r="F219" i="11"/>
  <c r="F220" i="11"/>
  <c r="F217" i="11"/>
  <c r="F218" i="11"/>
  <c r="F215" i="11"/>
  <c r="F216" i="11"/>
  <c r="F213" i="11"/>
  <c r="F214" i="11"/>
  <c r="F212" i="11"/>
  <c r="F211" i="11"/>
  <c r="F209" i="11"/>
  <c r="F210" i="11"/>
  <c r="F207" i="11"/>
  <c r="F208" i="11"/>
  <c r="F205" i="11"/>
  <c r="F206" i="11"/>
  <c r="F203" i="11"/>
  <c r="F204" i="11"/>
  <c r="F201" i="11"/>
  <c r="F202" i="11"/>
  <c r="F199" i="11"/>
  <c r="F200" i="11"/>
  <c r="F197" i="11"/>
  <c r="F198" i="11"/>
  <c r="F195" i="11"/>
  <c r="F196" i="11"/>
  <c r="F193" i="11"/>
  <c r="F194" i="11"/>
  <c r="F191" i="11"/>
  <c r="F192" i="11"/>
  <c r="F189" i="11"/>
  <c r="F190" i="11"/>
  <c r="F187" i="11"/>
  <c r="F188" i="11"/>
  <c r="F185" i="11"/>
  <c r="F186" i="11"/>
  <c r="F183" i="11"/>
  <c r="F184" i="11"/>
  <c r="F181" i="11"/>
  <c r="F182" i="11"/>
  <c r="F179" i="11"/>
  <c r="F180" i="11"/>
  <c r="F177" i="11"/>
  <c r="F178" i="11"/>
  <c r="F175" i="11"/>
  <c r="F176" i="11"/>
  <c r="F173" i="11"/>
  <c r="F174" i="11"/>
  <c r="F171" i="11"/>
  <c r="F172" i="11"/>
  <c r="F169" i="11"/>
  <c r="F170" i="11"/>
  <c r="F167" i="11"/>
  <c r="F168" i="11"/>
  <c r="F165" i="11"/>
  <c r="F166" i="11"/>
  <c r="F163" i="11"/>
  <c r="F164" i="11"/>
  <c r="F161" i="11"/>
  <c r="F162" i="11"/>
  <c r="F159" i="11"/>
  <c r="F160" i="11"/>
  <c r="F157" i="11"/>
  <c r="F158" i="11"/>
  <c r="F155" i="11"/>
  <c r="F156" i="11"/>
  <c r="F153" i="11"/>
  <c r="F154" i="11"/>
  <c r="F151" i="11"/>
  <c r="F152" i="11"/>
  <c r="F149" i="11"/>
  <c r="F150" i="11"/>
  <c r="F147" i="11"/>
  <c r="F148" i="11"/>
  <c r="F145" i="11"/>
  <c r="F146" i="11"/>
  <c r="F143" i="11"/>
  <c r="F144" i="11"/>
  <c r="F141" i="11"/>
  <c r="F142" i="11"/>
  <c r="F139" i="11"/>
  <c r="F140" i="11"/>
  <c r="F137" i="11"/>
  <c r="F138" i="11"/>
  <c r="F135" i="11"/>
  <c r="F136" i="11"/>
  <c r="F133" i="11"/>
  <c r="F134" i="11"/>
  <c r="F131" i="11"/>
  <c r="F132" i="11"/>
  <c r="F129" i="11"/>
  <c r="F130" i="11"/>
  <c r="F127" i="11"/>
  <c r="F128" i="11"/>
  <c r="F125" i="11"/>
  <c r="F126" i="11"/>
  <c r="F123" i="11"/>
  <c r="F124" i="11"/>
  <c r="F121" i="11"/>
  <c r="F122" i="11"/>
  <c r="F119" i="11"/>
  <c r="F120" i="11"/>
  <c r="F117" i="11"/>
  <c r="F118" i="11"/>
  <c r="F115" i="11"/>
  <c r="F116" i="11"/>
  <c r="F113" i="11"/>
  <c r="F114" i="11"/>
  <c r="F111" i="11"/>
  <c r="F112" i="11"/>
  <c r="F109" i="11"/>
  <c r="F110" i="11"/>
  <c r="F107" i="11"/>
  <c r="F108" i="11"/>
  <c r="F105" i="11"/>
  <c r="F106" i="11"/>
  <c r="F103" i="11"/>
  <c r="F104" i="11"/>
  <c r="F101" i="11"/>
  <c r="F102" i="11"/>
  <c r="F99" i="11"/>
  <c r="F100" i="11"/>
  <c r="F97" i="11"/>
  <c r="F98" i="11"/>
  <c r="F95" i="11"/>
  <c r="F96" i="11"/>
  <c r="F93" i="11"/>
  <c r="F94" i="11"/>
  <c r="F88" i="11"/>
  <c r="F89" i="11"/>
  <c r="F90" i="11"/>
  <c r="F86" i="11"/>
  <c r="F92" i="11"/>
  <c r="F87" i="11"/>
  <c r="F91" i="11"/>
  <c r="F85" i="11"/>
  <c r="AB86" i="21"/>
  <c r="AC88" i="21" a="1"/>
  <c r="AC88" i="21" s="1"/>
  <c r="AC80" i="21" a="1"/>
  <c r="AC80" i="21" s="1"/>
  <c r="AC83" i="21" a="1"/>
  <c r="AC83" i="21" s="1"/>
  <c r="AC87" i="21"/>
  <c r="AC34" i="21" a="1"/>
  <c r="AC34" i="21" s="1"/>
  <c r="AC33" i="21" s="1"/>
  <c r="AC44" i="21" a="1"/>
  <c r="AC44" i="21" s="1"/>
  <c r="AC5" i="21"/>
  <c r="AC7" i="21"/>
  <c r="AD3" i="21"/>
  <c r="AC4" i="21"/>
  <c r="AB33" i="21"/>
  <c r="Z85" i="21"/>
  <c r="AA85" i="21" s="1"/>
  <c r="AA93" i="21" s="1"/>
  <c r="F43" i="11"/>
  <c r="F45" i="11"/>
  <c r="F40" i="11"/>
  <c r="F41" i="11"/>
  <c r="F36" i="11"/>
  <c r="F38" i="11"/>
  <c r="AF17" i="15"/>
  <c r="AB11" i="21" l="1"/>
  <c r="AC14" i="21" a="1"/>
  <c r="AC14" i="21" s="1"/>
  <c r="AC12" i="21" s="1"/>
  <c r="AC20" i="21"/>
  <c r="AC18" i="21" s="1"/>
  <c r="AC23" i="21"/>
  <c r="AC21" i="21" s="1"/>
  <c r="AD28" i="21" a="1"/>
  <c r="AD28" i="21" s="1"/>
  <c r="AD22" i="21" a="1"/>
  <c r="AD22" i="21" s="1"/>
  <c r="AD25" i="21" a="1"/>
  <c r="AD25" i="21" s="1"/>
  <c r="AD19" i="21" a="1"/>
  <c r="AD19" i="21" s="1"/>
  <c r="AD16" i="21" a="1"/>
  <c r="AD16" i="21" s="1"/>
  <c r="AD13" i="21" a="1"/>
  <c r="AD13" i="21" s="1"/>
  <c r="AC26" i="21"/>
  <c r="AC24" i="21" s="1"/>
  <c r="AC17" i="21"/>
  <c r="AC15" i="21" s="1"/>
  <c r="AC29" i="21"/>
  <c r="AC27" i="21" s="1"/>
  <c r="Z10" i="21"/>
  <c r="AA10" i="21" s="1"/>
  <c r="AA11" i="21"/>
  <c r="AC86" i="21"/>
  <c r="AC85" i="21" s="1"/>
  <c r="AC93" i="21" s="1"/>
  <c r="AD87" i="21"/>
  <c r="AD88" i="21" a="1"/>
  <c r="AD88" i="21" s="1"/>
  <c r="AD80" i="21" a="1"/>
  <c r="AD80" i="21" s="1"/>
  <c r="AD83" i="21" a="1"/>
  <c r="AD83" i="21" s="1"/>
  <c r="AD44" i="21" a="1"/>
  <c r="AD44" i="21" s="1"/>
  <c r="AD5" i="21"/>
  <c r="AD34" i="21" a="1"/>
  <c r="AD34" i="21" s="1"/>
  <c r="AD33" i="21" s="1"/>
  <c r="AD4" i="21"/>
  <c r="AE3" i="21"/>
  <c r="AD7" i="21"/>
  <c r="AB85" i="21"/>
  <c r="AB93" i="21" s="1"/>
  <c r="Z93" i="21"/>
  <c r="AH17" i="15"/>
  <c r="Q78" i="11"/>
  <c r="AC11" i="21" l="1"/>
  <c r="AC10" i="21" s="1"/>
  <c r="AD26" i="21"/>
  <c r="AD24" i="21" s="1"/>
  <c r="AD23" i="21"/>
  <c r="AD21" i="21" s="1"/>
  <c r="AB10" i="21"/>
  <c r="AD29" i="21"/>
  <c r="AD27" i="21" s="1"/>
  <c r="AE28" i="21" a="1"/>
  <c r="AE28" i="21" s="1"/>
  <c r="AE25" i="21" a="1"/>
  <c r="AE25" i="21" s="1"/>
  <c r="AE19" i="21" a="1"/>
  <c r="AE19" i="21" s="1"/>
  <c r="AE16" i="21" a="1"/>
  <c r="AE16" i="21" s="1"/>
  <c r="AE22" i="21" a="1"/>
  <c r="AE22" i="21" s="1"/>
  <c r="AE13" i="21" a="1"/>
  <c r="AE13" i="21" s="1"/>
  <c r="AD14" i="21" a="1"/>
  <c r="AD14" i="21" s="1"/>
  <c r="AD12" i="21" s="1"/>
  <c r="AD17" i="21"/>
  <c r="AD15" i="21" s="1"/>
  <c r="AD20" i="21"/>
  <c r="AD18" i="21" s="1"/>
  <c r="AD86" i="21"/>
  <c r="AE88" i="21" a="1"/>
  <c r="AE88" i="21" s="1"/>
  <c r="AE87" i="21"/>
  <c r="AE80" i="21" a="1"/>
  <c r="AE80" i="21" s="1"/>
  <c r="AE83" i="21" a="1"/>
  <c r="AE83" i="21" s="1"/>
  <c r="AE34" i="21" a="1"/>
  <c r="AE34" i="21" s="1"/>
  <c r="AE33" i="21" s="1"/>
  <c r="AE4" i="21"/>
  <c r="AF3" i="21"/>
  <c r="AE7" i="21"/>
  <c r="AE44" i="21" a="1"/>
  <c r="AE44" i="21" s="1"/>
  <c r="AE5" i="21"/>
  <c r="AK17" i="15"/>
  <c r="S78" i="11"/>
  <c r="AD11" i="21" l="1"/>
  <c r="AE14" i="21" a="1"/>
  <c r="AE14" i="21" s="1"/>
  <c r="AE12" i="21" s="1"/>
  <c r="AE23" i="21"/>
  <c r="AE21" i="21" s="1"/>
  <c r="AE17" i="21"/>
  <c r="AE15" i="21" s="1"/>
  <c r="AE20" i="21"/>
  <c r="AE18" i="21" s="1"/>
  <c r="AE26" i="21"/>
  <c r="AE24" i="21" s="1"/>
  <c r="AE29" i="21"/>
  <c r="AE27" i="21" s="1"/>
  <c r="AF28" i="21" a="1"/>
  <c r="AF28" i="21" s="1"/>
  <c r="AF25" i="21" a="1"/>
  <c r="AF25" i="21" s="1"/>
  <c r="AF22" i="21" a="1"/>
  <c r="AF22" i="21" s="1"/>
  <c r="AF19" i="21" a="1"/>
  <c r="AF19" i="21" s="1"/>
  <c r="AF16" i="21" a="1"/>
  <c r="AF16" i="21" s="1"/>
  <c r="AF13" i="21" a="1"/>
  <c r="AF13" i="21" s="1"/>
  <c r="AD85" i="21"/>
  <c r="AE86" i="21"/>
  <c r="AE85" i="21" s="1"/>
  <c r="AE93" i="21" s="1"/>
  <c r="AF88" i="21" a="1"/>
  <c r="AF88" i="21" s="1"/>
  <c r="AF80" i="21" a="1"/>
  <c r="AF80" i="21" s="1"/>
  <c r="AF87" i="21"/>
  <c r="AF83" i="21" a="1"/>
  <c r="AF83" i="21" s="1"/>
  <c r="AF44" i="21" a="1"/>
  <c r="AF44" i="21" s="1"/>
  <c r="AF7" i="21"/>
  <c r="AF4" i="21"/>
  <c r="AG3" i="21"/>
  <c r="AF34" i="21" a="1"/>
  <c r="AF34" i="21" s="1"/>
  <c r="AF33" i="21" s="1"/>
  <c r="AF5" i="21"/>
  <c r="AM17" i="15"/>
  <c r="AE11" i="21" l="1"/>
  <c r="AE10" i="21" s="1"/>
  <c r="AF26" i="21"/>
  <c r="AF24" i="21" s="1"/>
  <c r="AF29" i="21"/>
  <c r="AF27" i="21" s="1"/>
  <c r="AG28" i="21" a="1"/>
  <c r="AG28" i="21" s="1"/>
  <c r="AG25" i="21" a="1"/>
  <c r="AG25" i="21" s="1"/>
  <c r="AG22" i="21" a="1"/>
  <c r="AG22" i="21" s="1"/>
  <c r="AG19" i="21" a="1"/>
  <c r="AG19" i="21" s="1"/>
  <c r="AG16" i="21" a="1"/>
  <c r="AG16" i="21" s="1"/>
  <c r="AG13" i="21" a="1"/>
  <c r="AG13" i="21" s="1"/>
  <c r="AF14" i="21" a="1"/>
  <c r="AF14" i="21" s="1"/>
  <c r="AF12" i="21" s="1"/>
  <c r="AF17" i="21"/>
  <c r="AF15" i="21" s="1"/>
  <c r="AF20" i="21"/>
  <c r="AF18" i="21" s="1"/>
  <c r="AD10" i="21"/>
  <c r="AF23" i="21"/>
  <c r="AF21" i="21" s="1"/>
  <c r="AD93" i="21"/>
  <c r="AF86" i="21"/>
  <c r="AF85" i="21" s="1"/>
  <c r="AF93" i="21" s="1"/>
  <c r="AG88" i="21" a="1"/>
  <c r="AG88" i="21" s="1"/>
  <c r="AG80" i="21" a="1"/>
  <c r="AG80" i="21" s="1"/>
  <c r="AG83" i="21" a="1"/>
  <c r="AG83" i="21" s="1"/>
  <c r="AG87" i="21"/>
  <c r="AG34" i="21" a="1"/>
  <c r="AG34" i="21" s="1"/>
  <c r="AG33" i="21" s="1"/>
  <c r="AG44" i="21" a="1"/>
  <c r="AG44" i="21" s="1"/>
  <c r="AG5" i="21"/>
  <c r="AG7" i="21"/>
  <c r="AG4" i="21"/>
  <c r="AH3" i="21"/>
  <c r="AO17" i="15"/>
  <c r="AG29" i="21" l="1"/>
  <c r="AG27" i="21" s="1"/>
  <c r="AG14" i="21" a="1"/>
  <c r="AG14" i="21" s="1"/>
  <c r="AG12" i="21" s="1"/>
  <c r="AH28" i="21" a="1"/>
  <c r="AH28" i="21" s="1"/>
  <c r="AH22" i="21" a="1"/>
  <c r="AH22" i="21" s="1"/>
  <c r="AH19" i="21" a="1"/>
  <c r="AH19" i="21" s="1"/>
  <c r="AH25" i="21" a="1"/>
  <c r="AH25" i="21" s="1"/>
  <c r="AH16" i="21" a="1"/>
  <c r="AH16" i="21" s="1"/>
  <c r="AH13" i="21" a="1"/>
  <c r="AH13" i="21" s="1"/>
  <c r="AG17" i="21"/>
  <c r="AG15" i="21" s="1"/>
  <c r="AG20" i="21"/>
  <c r="AG18" i="21" s="1"/>
  <c r="AG23" i="21"/>
  <c r="AG21" i="21" s="1"/>
  <c r="AF11" i="21"/>
  <c r="AG26" i="21"/>
  <c r="AG24" i="21" s="1"/>
  <c r="AG86" i="21"/>
  <c r="AG85" i="21" s="1"/>
  <c r="AG93" i="21" s="1"/>
  <c r="AH87" i="21"/>
  <c r="AH88" i="21" a="1"/>
  <c r="AH88" i="21" s="1"/>
  <c r="AH80" i="21" a="1"/>
  <c r="AH80" i="21" s="1"/>
  <c r="AH83" i="21" a="1"/>
  <c r="AH83" i="21" s="1"/>
  <c r="AH44" i="21" a="1"/>
  <c r="AH44" i="21" s="1"/>
  <c r="AH5" i="21"/>
  <c r="AH34" i="21" a="1"/>
  <c r="AH34" i="21" s="1"/>
  <c r="AH33" i="21" s="1"/>
  <c r="AH4" i="21"/>
  <c r="AI3" i="21"/>
  <c r="AH7" i="21"/>
  <c r="C24" i="18"/>
  <c r="C23" i="18"/>
  <c r="C22" i="18"/>
  <c r="B16" i="18"/>
  <c r="B17" i="18" s="1"/>
  <c r="C21" i="18"/>
  <c r="C20" i="18"/>
  <c r="C18" i="18"/>
  <c r="C17" i="18"/>
  <c r="C16" i="18"/>
  <c r="B3" i="17"/>
  <c r="B3" i="16"/>
  <c r="B16" i="16" s="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7" i="11"/>
  <c r="G39" i="11"/>
  <c r="G42" i="11"/>
  <c r="G44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4" i="11"/>
  <c r="G5" i="11"/>
  <c r="AG11" i="21" l="1"/>
  <c r="AG10" i="21" s="1"/>
  <c r="AI28" i="21" a="1"/>
  <c r="AI28" i="21" s="1"/>
  <c r="AI25" i="21" a="1"/>
  <c r="AI25" i="21" s="1"/>
  <c r="AI22" i="21" a="1"/>
  <c r="AI22" i="21" s="1"/>
  <c r="AI16" i="21" a="1"/>
  <c r="AI16" i="21" s="1"/>
  <c r="AI13" i="21" a="1"/>
  <c r="AI13" i="21" s="1"/>
  <c r="AI19" i="21" a="1"/>
  <c r="AI19" i="21" s="1"/>
  <c r="AH29" i="21"/>
  <c r="AH27" i="21" s="1"/>
  <c r="AH23" i="21"/>
  <c r="AH21" i="21" s="1"/>
  <c r="AH14" i="21" a="1"/>
  <c r="AH14" i="21" s="1"/>
  <c r="AH12" i="21" s="1"/>
  <c r="AF10" i="21"/>
  <c r="AH17" i="21"/>
  <c r="AH15" i="21" s="1"/>
  <c r="AH26" i="21"/>
  <c r="AH24" i="21" s="1"/>
  <c r="AH20" i="21"/>
  <c r="AH18" i="21" s="1"/>
  <c r="J442" i="11"/>
  <c r="J327" i="11"/>
  <c r="J377" i="11"/>
  <c r="J444" i="11"/>
  <c r="J709" i="11"/>
  <c r="J619" i="11"/>
  <c r="J351" i="11"/>
  <c r="J651" i="11"/>
  <c r="J434" i="11"/>
  <c r="J414" i="11"/>
  <c r="J378" i="11"/>
  <c r="J342" i="11"/>
  <c r="J393" i="11"/>
  <c r="J395" i="11"/>
  <c r="J729" i="11"/>
  <c r="J691" i="11"/>
  <c r="J647" i="11"/>
  <c r="J439" i="11"/>
  <c r="J400" i="11"/>
  <c r="J364" i="11"/>
  <c r="J328" i="11"/>
  <c r="J696" i="11"/>
  <c r="J658" i="11"/>
  <c r="J620" i="11"/>
  <c r="J582" i="11"/>
  <c r="J544" i="11"/>
  <c r="J504" i="11"/>
  <c r="J466" i="11"/>
  <c r="J549" i="11"/>
  <c r="J511" i="11"/>
  <c r="J471" i="11"/>
  <c r="J593" i="11"/>
  <c r="J428" i="11"/>
  <c r="J392" i="11"/>
  <c r="J356" i="11"/>
  <c r="J726" i="11"/>
  <c r="J694" i="11"/>
  <c r="J662" i="11"/>
  <c r="J630" i="11"/>
  <c r="J598" i="11"/>
  <c r="J566" i="11"/>
  <c r="J534" i="11"/>
  <c r="J502" i="11"/>
  <c r="J470" i="11"/>
  <c r="J433" i="11"/>
  <c r="J397" i="11"/>
  <c r="J361" i="11"/>
  <c r="J725" i="11"/>
  <c r="J693" i="11"/>
  <c r="J661" i="11"/>
  <c r="J629" i="11"/>
  <c r="J597" i="11"/>
  <c r="J565" i="11"/>
  <c r="J533" i="11"/>
  <c r="J501" i="11"/>
  <c r="J469" i="11"/>
  <c r="J718" i="11"/>
  <c r="J680" i="11"/>
  <c r="J642" i="11"/>
  <c r="J602" i="11"/>
  <c r="J564" i="11"/>
  <c r="J526" i="11"/>
  <c r="J488" i="11"/>
  <c r="J450" i="11"/>
  <c r="J577" i="11"/>
  <c r="J537" i="11"/>
  <c r="J499" i="11"/>
  <c r="J461" i="11"/>
  <c r="J423" i="11"/>
  <c r="J431" i="11"/>
  <c r="J365" i="11"/>
  <c r="J405" i="11"/>
  <c r="J695" i="11"/>
  <c r="J607" i="11"/>
  <c r="J339" i="11"/>
  <c r="J639" i="11"/>
  <c r="J441" i="11"/>
  <c r="J408" i="11"/>
  <c r="J372" i="11"/>
  <c r="J336" i="11"/>
  <c r="J369" i="11"/>
  <c r="J383" i="11"/>
  <c r="J723" i="11"/>
  <c r="J685" i="11"/>
  <c r="J641" i="11"/>
  <c r="J430" i="11"/>
  <c r="J394" i="11"/>
  <c r="J358" i="11"/>
  <c r="J728" i="11"/>
  <c r="J690" i="11"/>
  <c r="J652" i="11"/>
  <c r="J614" i="11"/>
  <c r="J576" i="11"/>
  <c r="J536" i="11"/>
  <c r="J498" i="11"/>
  <c r="J460" i="11"/>
  <c r="J543" i="11"/>
  <c r="J503" i="11"/>
  <c r="J465" i="11"/>
  <c r="J587" i="11"/>
  <c r="J422" i="11"/>
  <c r="J386" i="11"/>
  <c r="J350" i="11"/>
  <c r="J720" i="11"/>
  <c r="J688" i="11"/>
  <c r="J656" i="11"/>
  <c r="J624" i="11"/>
  <c r="J592" i="11"/>
  <c r="J560" i="11"/>
  <c r="J528" i="11"/>
  <c r="J496" i="11"/>
  <c r="J464" i="11"/>
  <c r="J427" i="11"/>
  <c r="J391" i="11"/>
  <c r="J355" i="11"/>
  <c r="J719" i="11"/>
  <c r="J687" i="11"/>
  <c r="J655" i="11"/>
  <c r="J623" i="11"/>
  <c r="J591" i="11"/>
  <c r="J559" i="11"/>
  <c r="J527" i="11"/>
  <c r="J495" i="11"/>
  <c r="J463" i="11"/>
  <c r="J712" i="11"/>
  <c r="J674" i="11"/>
  <c r="J634" i="11"/>
  <c r="J596" i="11"/>
  <c r="J558" i="11"/>
  <c r="J520" i="11"/>
  <c r="J482" i="11"/>
  <c r="J609" i="11"/>
  <c r="J569" i="11"/>
  <c r="J531" i="11"/>
  <c r="J493" i="11"/>
  <c r="J455" i="11"/>
  <c r="J399" i="11"/>
  <c r="J425" i="11"/>
  <c r="J353" i="11"/>
  <c r="J387" i="11"/>
  <c r="J671" i="11"/>
  <c r="J435" i="11"/>
  <c r="J721" i="11"/>
  <c r="J613" i="11"/>
  <c r="J443" i="11"/>
  <c r="J402" i="11"/>
  <c r="J366" i="11"/>
  <c r="J330" i="11"/>
  <c r="J683" i="11"/>
  <c r="J371" i="11"/>
  <c r="J717" i="11"/>
  <c r="J673" i="11"/>
  <c r="J633" i="11"/>
  <c r="J424" i="11"/>
  <c r="J388" i="11"/>
  <c r="J352" i="11"/>
  <c r="J722" i="11"/>
  <c r="J684" i="11"/>
  <c r="J646" i="11"/>
  <c r="J608" i="11"/>
  <c r="J568" i="11"/>
  <c r="J530" i="11"/>
  <c r="J492" i="11"/>
  <c r="J454" i="11"/>
  <c r="J535" i="11"/>
  <c r="J497" i="11"/>
  <c r="J459" i="11"/>
  <c r="J581" i="11"/>
  <c r="J416" i="11"/>
  <c r="J380" i="11"/>
  <c r="J344" i="11"/>
  <c r="J714" i="11"/>
  <c r="J682" i="11"/>
  <c r="J650" i="11"/>
  <c r="J618" i="11"/>
  <c r="J586" i="11"/>
  <c r="J554" i="11"/>
  <c r="J522" i="11"/>
  <c r="J490" i="11"/>
  <c r="J458" i="11"/>
  <c r="J421" i="11"/>
  <c r="J385" i="11"/>
  <c r="J349" i="11"/>
  <c r="J713" i="11"/>
  <c r="J681" i="11"/>
  <c r="J649" i="11"/>
  <c r="J617" i="11"/>
  <c r="J585" i="11"/>
  <c r="J553" i="11"/>
  <c r="J521" i="11"/>
  <c r="J489" i="11"/>
  <c r="J457" i="11"/>
  <c r="J706" i="11"/>
  <c r="J666" i="11"/>
  <c r="J628" i="11"/>
  <c r="J590" i="11"/>
  <c r="J552" i="11"/>
  <c r="J514" i="11"/>
  <c r="J474" i="11"/>
  <c r="J601" i="11"/>
  <c r="J563" i="11"/>
  <c r="J525" i="11"/>
  <c r="J487" i="11"/>
  <c r="J449" i="11"/>
  <c r="J381" i="11"/>
  <c r="J413" i="11"/>
  <c r="J341" i="11"/>
  <c r="J363" i="11"/>
  <c r="J657" i="11"/>
  <c r="J429" i="11"/>
  <c r="J703" i="11"/>
  <c r="J715" i="11"/>
  <c r="J432" i="11"/>
  <c r="J396" i="11"/>
  <c r="J360" i="11"/>
  <c r="J325" i="11"/>
  <c r="J440" i="11"/>
  <c r="J359" i="11"/>
  <c r="J711" i="11"/>
  <c r="J665" i="11"/>
  <c r="J627" i="11"/>
  <c r="J418" i="11"/>
  <c r="J382" i="11"/>
  <c r="J346" i="11"/>
  <c r="J716" i="11"/>
  <c r="J678" i="11"/>
  <c r="J640" i="11"/>
  <c r="J600" i="11"/>
  <c r="J562" i="11"/>
  <c r="J524" i="11"/>
  <c r="J486" i="11"/>
  <c r="J448" i="11"/>
  <c r="J529" i="11"/>
  <c r="J491" i="11"/>
  <c r="J453" i="11"/>
  <c r="J575" i="11"/>
  <c r="J410" i="11"/>
  <c r="J374" i="11"/>
  <c r="J338" i="11"/>
  <c r="J708" i="11"/>
  <c r="J676" i="11"/>
  <c r="J644" i="11"/>
  <c r="J612" i="11"/>
  <c r="J580" i="11"/>
  <c r="J548" i="11"/>
  <c r="J516" i="11"/>
  <c r="J484" i="11"/>
  <c r="J452" i="11"/>
  <c r="J415" i="11"/>
  <c r="J379" i="11"/>
  <c r="J343" i="11"/>
  <c r="J707" i="11"/>
  <c r="J675" i="11"/>
  <c r="J643" i="11"/>
  <c r="J611" i="11"/>
  <c r="J579" i="11"/>
  <c r="J547" i="11"/>
  <c r="J515" i="11"/>
  <c r="J483" i="11"/>
  <c r="J451" i="11"/>
  <c r="J698" i="11"/>
  <c r="J660" i="11"/>
  <c r="J622" i="11"/>
  <c r="J584" i="11"/>
  <c r="J546" i="11"/>
  <c r="J506" i="11"/>
  <c r="J468" i="11"/>
  <c r="J595" i="11"/>
  <c r="J557" i="11"/>
  <c r="J519" i="11"/>
  <c r="J481" i="11"/>
  <c r="J357" i="11"/>
  <c r="J401" i="11"/>
  <c r="J335" i="11"/>
  <c r="J333" i="11"/>
  <c r="J645" i="11"/>
  <c r="J411" i="11"/>
  <c r="J677" i="11"/>
  <c r="J689" i="11"/>
  <c r="J426" i="11"/>
  <c r="J390" i="11"/>
  <c r="J354" i="11"/>
  <c r="J438" i="11"/>
  <c r="J419" i="11"/>
  <c r="J347" i="11"/>
  <c r="J705" i="11"/>
  <c r="J659" i="11"/>
  <c r="J621" i="11"/>
  <c r="J412" i="11"/>
  <c r="J376" i="11"/>
  <c r="J340" i="11"/>
  <c r="J710" i="11"/>
  <c r="J672" i="11"/>
  <c r="J632" i="11"/>
  <c r="J594" i="11"/>
  <c r="J556" i="11"/>
  <c r="J518" i="11"/>
  <c r="J480" i="11"/>
  <c r="J561" i="11"/>
  <c r="J523" i="11"/>
  <c r="J485" i="11"/>
  <c r="J447" i="11"/>
  <c r="J567" i="11"/>
  <c r="J404" i="11"/>
  <c r="J368" i="11"/>
  <c r="J332" i="11"/>
  <c r="J702" i="11"/>
  <c r="J670" i="11"/>
  <c r="J638" i="11"/>
  <c r="J606" i="11"/>
  <c r="J574" i="11"/>
  <c r="J542" i="11"/>
  <c r="J510" i="11"/>
  <c r="J478" i="11"/>
  <c r="J446" i="11"/>
  <c r="J409" i="11"/>
  <c r="J373" i="11"/>
  <c r="J337" i="11"/>
  <c r="J701" i="11"/>
  <c r="J669" i="11"/>
  <c r="J637" i="11"/>
  <c r="J605" i="11"/>
  <c r="J573" i="11"/>
  <c r="J541" i="11"/>
  <c r="J509" i="11"/>
  <c r="J477" i="11"/>
  <c r="J445" i="11"/>
  <c r="J692" i="11"/>
  <c r="J654" i="11"/>
  <c r="J616" i="11"/>
  <c r="J578" i="11"/>
  <c r="J538" i="11"/>
  <c r="J500" i="11"/>
  <c r="J462" i="11"/>
  <c r="J589" i="11"/>
  <c r="J551" i="11"/>
  <c r="J513" i="11"/>
  <c r="J473" i="11"/>
  <c r="J345" i="11"/>
  <c r="J389" i="11"/>
  <c r="J679" i="11"/>
  <c r="J727" i="11"/>
  <c r="J631" i="11"/>
  <c r="J375" i="11"/>
  <c r="J663" i="11"/>
  <c r="J625" i="11"/>
  <c r="J420" i="11"/>
  <c r="J384" i="11"/>
  <c r="J348" i="11"/>
  <c r="J417" i="11"/>
  <c r="J407" i="11"/>
  <c r="J329" i="11"/>
  <c r="J697" i="11"/>
  <c r="J653" i="11"/>
  <c r="J615" i="11"/>
  <c r="J406" i="11"/>
  <c r="J370" i="11"/>
  <c r="J334" i="11"/>
  <c r="J704" i="11"/>
  <c r="J664" i="11"/>
  <c r="J626" i="11"/>
  <c r="J588" i="11"/>
  <c r="J550" i="11"/>
  <c r="J512" i="11"/>
  <c r="J472" i="11"/>
  <c r="J555" i="11"/>
  <c r="J517" i="11"/>
  <c r="J479" i="11"/>
  <c r="J599" i="11"/>
  <c r="J437" i="11"/>
  <c r="J398" i="11"/>
  <c r="J362" i="11"/>
  <c r="J326" i="11"/>
  <c r="J700" i="11"/>
  <c r="J668" i="11"/>
  <c r="J636" i="11"/>
  <c r="J604" i="11"/>
  <c r="J572" i="11"/>
  <c r="J540" i="11"/>
  <c r="J508" i="11"/>
  <c r="J476" i="11"/>
  <c r="J436" i="11"/>
  <c r="J403" i="11"/>
  <c r="J367" i="11"/>
  <c r="J331" i="11"/>
  <c r="J699" i="11"/>
  <c r="J667" i="11"/>
  <c r="J635" i="11"/>
  <c r="J603" i="11"/>
  <c r="J571" i="11"/>
  <c r="J539" i="11"/>
  <c r="J507" i="11"/>
  <c r="J475" i="11"/>
  <c r="J724" i="11"/>
  <c r="J686" i="11"/>
  <c r="J648" i="11"/>
  <c r="J610" i="11"/>
  <c r="J570" i="11"/>
  <c r="J532" i="11"/>
  <c r="J494" i="11"/>
  <c r="J456" i="11"/>
  <c r="J583" i="11"/>
  <c r="J545" i="11"/>
  <c r="J505" i="11"/>
  <c r="J467" i="11"/>
  <c r="J796" i="11"/>
  <c r="J218" i="11"/>
  <c r="J226" i="11"/>
  <c r="J234" i="11"/>
  <c r="J242" i="11"/>
  <c r="J258" i="11"/>
  <c r="J266" i="11"/>
  <c r="J278" i="11"/>
  <c r="J222" i="11"/>
  <c r="J250" i="11"/>
  <c r="J270" i="11"/>
  <c r="J282" i="11"/>
  <c r="J214" i="11"/>
  <c r="J230" i="11"/>
  <c r="J238" i="11"/>
  <c r="J246" i="11"/>
  <c r="J254" i="11"/>
  <c r="J262" i="11"/>
  <c r="J274" i="11"/>
  <c r="J215" i="11"/>
  <c r="J251" i="11"/>
  <c r="J267" i="11"/>
  <c r="J283" i="11"/>
  <c r="J217" i="11"/>
  <c r="J233" i="11"/>
  <c r="J249" i="11"/>
  <c r="J265" i="11"/>
  <c r="J281" i="11"/>
  <c r="J231" i="11"/>
  <c r="J220" i="11"/>
  <c r="J236" i="11"/>
  <c r="J252" i="11"/>
  <c r="J268" i="11"/>
  <c r="J284" i="11"/>
  <c r="J313" i="11"/>
  <c r="J287" i="11"/>
  <c r="J290" i="11"/>
  <c r="J310" i="11"/>
  <c r="J314" i="11"/>
  <c r="J303" i="11"/>
  <c r="J317" i="11"/>
  <c r="J324" i="11"/>
  <c r="J308" i="11"/>
  <c r="J227" i="11"/>
  <c r="J255" i="11"/>
  <c r="J271" i="11"/>
  <c r="J219" i="11"/>
  <c r="J221" i="11"/>
  <c r="J237" i="11"/>
  <c r="J253" i="11"/>
  <c r="J269" i="11"/>
  <c r="J285" i="11"/>
  <c r="J243" i="11"/>
  <c r="J224" i="11"/>
  <c r="J240" i="11"/>
  <c r="J256" i="11"/>
  <c r="J272" i="11"/>
  <c r="J286" i="11"/>
  <c r="J292" i="11"/>
  <c r="J307" i="11"/>
  <c r="J294" i="11"/>
  <c r="J318" i="11"/>
  <c r="J302" i="11"/>
  <c r="J295" i="11"/>
  <c r="J309" i="11"/>
  <c r="J320" i="11"/>
  <c r="J304" i="11"/>
  <c r="J235" i="11"/>
  <c r="J259" i="11"/>
  <c r="J275" i="11"/>
  <c r="J239" i="11"/>
  <c r="J225" i="11"/>
  <c r="J241" i="11"/>
  <c r="J257" i="11"/>
  <c r="J273" i="11"/>
  <c r="J212" i="11"/>
  <c r="J228" i="11"/>
  <c r="J244" i="11"/>
  <c r="J260" i="11"/>
  <c r="J276" i="11"/>
  <c r="J293" i="11"/>
  <c r="J296" i="11"/>
  <c r="J315" i="11"/>
  <c r="J298" i="11"/>
  <c r="J322" i="11"/>
  <c r="J323" i="11"/>
  <c r="J291" i="11"/>
  <c r="J305" i="11"/>
  <c r="J316" i="11"/>
  <c r="J300" i="11"/>
  <c r="J247" i="11"/>
  <c r="J263" i="11"/>
  <c r="J279" i="11"/>
  <c r="J213" i="11"/>
  <c r="J229" i="11"/>
  <c r="J245" i="11"/>
  <c r="J261" i="11"/>
  <c r="J277" i="11"/>
  <c r="J223" i="11"/>
  <c r="J216" i="11"/>
  <c r="J232" i="11"/>
  <c r="J248" i="11"/>
  <c r="J264" i="11"/>
  <c r="J280" i="11"/>
  <c r="J301" i="11"/>
  <c r="J297" i="11"/>
  <c r="J319" i="11"/>
  <c r="J306" i="11"/>
  <c r="J299" i="11"/>
  <c r="J311" i="11"/>
  <c r="J321" i="11"/>
  <c r="J289" i="11"/>
  <c r="J312" i="11"/>
  <c r="J288" i="11"/>
  <c r="J171" i="11"/>
  <c r="J210" i="11"/>
  <c r="J205" i="11"/>
  <c r="J185" i="11"/>
  <c r="J178" i="11"/>
  <c r="J194" i="11"/>
  <c r="J177" i="11"/>
  <c r="J200" i="11"/>
  <c r="J176" i="11"/>
  <c r="J199" i="11"/>
  <c r="J179" i="11"/>
  <c r="J181" i="11"/>
  <c r="J180" i="11"/>
  <c r="J175" i="11"/>
  <c r="J193" i="11"/>
  <c r="J182" i="11"/>
  <c r="J198" i="11"/>
  <c r="J173" i="11"/>
  <c r="J196" i="11"/>
  <c r="J172" i="11"/>
  <c r="J195" i="11"/>
  <c r="J197" i="11"/>
  <c r="J184" i="11"/>
  <c r="J191" i="11"/>
  <c r="J209" i="11"/>
  <c r="J186" i="11"/>
  <c r="J202" i="11"/>
  <c r="J208" i="11"/>
  <c r="J192" i="11"/>
  <c r="J211" i="11"/>
  <c r="J187" i="11"/>
  <c r="J201" i="11"/>
  <c r="J189" i="11"/>
  <c r="J203" i="11"/>
  <c r="J174" i="11"/>
  <c r="J190" i="11"/>
  <c r="J206" i="11"/>
  <c r="J204" i="11"/>
  <c r="J188" i="11"/>
  <c r="J207" i="11"/>
  <c r="J183" i="11"/>
  <c r="J132" i="11"/>
  <c r="J148" i="11"/>
  <c r="J121" i="11"/>
  <c r="J127" i="11"/>
  <c r="J147" i="11"/>
  <c r="J125" i="11"/>
  <c r="J130" i="11"/>
  <c r="J154" i="11"/>
  <c r="J152" i="11"/>
  <c r="J166" i="11"/>
  <c r="J169" i="11"/>
  <c r="J149" i="11"/>
  <c r="J157" i="11"/>
  <c r="J136" i="11"/>
  <c r="J156" i="11"/>
  <c r="J129" i="11"/>
  <c r="J131" i="11"/>
  <c r="J151" i="11"/>
  <c r="J133" i="11"/>
  <c r="J134" i="11"/>
  <c r="J158" i="11"/>
  <c r="J159" i="11"/>
  <c r="J162" i="11"/>
  <c r="J165" i="11"/>
  <c r="J145" i="11"/>
  <c r="J124" i="11"/>
  <c r="J140" i="11"/>
  <c r="J160" i="11"/>
  <c r="J137" i="11"/>
  <c r="J135" i="11"/>
  <c r="J163" i="11"/>
  <c r="J122" i="11"/>
  <c r="J138" i="11"/>
  <c r="J170" i="11"/>
  <c r="J155" i="11"/>
  <c r="J150" i="11"/>
  <c r="J161" i="11"/>
  <c r="J141" i="11"/>
  <c r="J128" i="11"/>
  <c r="J144" i="11"/>
  <c r="J164" i="11"/>
  <c r="J123" i="11"/>
  <c r="J139" i="11"/>
  <c r="J167" i="11"/>
  <c r="J126" i="11"/>
  <c r="J142" i="11"/>
  <c r="J168" i="11"/>
  <c r="J143" i="11"/>
  <c r="J146" i="11"/>
  <c r="J153" i="11"/>
  <c r="J93" i="11"/>
  <c r="J105" i="11"/>
  <c r="J109" i="11"/>
  <c r="J117" i="11"/>
  <c r="J97" i="11"/>
  <c r="J89" i="11"/>
  <c r="J101" i="11"/>
  <c r="J113" i="11"/>
  <c r="J85" i="11"/>
  <c r="J100" i="11"/>
  <c r="J116" i="11"/>
  <c r="J95" i="11"/>
  <c r="J111" i="11"/>
  <c r="J88" i="11"/>
  <c r="J106" i="11"/>
  <c r="J90" i="11"/>
  <c r="J104" i="11"/>
  <c r="J120" i="11"/>
  <c r="J99" i="11"/>
  <c r="J115" i="11"/>
  <c r="J94" i="11"/>
  <c r="J110" i="11"/>
  <c r="J86" i="11"/>
  <c r="J108" i="11"/>
  <c r="J91" i="11"/>
  <c r="J103" i="11"/>
  <c r="J119" i="11"/>
  <c r="J98" i="11"/>
  <c r="J114" i="11"/>
  <c r="J96" i="11"/>
  <c r="J112" i="11"/>
  <c r="J87" i="11"/>
  <c r="J107" i="11"/>
  <c r="J92" i="11"/>
  <c r="J102" i="11"/>
  <c r="J118" i="11"/>
  <c r="J84" i="11"/>
  <c r="J6" i="11"/>
  <c r="J32" i="11"/>
  <c r="J28" i="11"/>
  <c r="J40" i="11"/>
  <c r="J36" i="11"/>
  <c r="J38" i="11"/>
  <c r="J34" i="11"/>
  <c r="J30" i="11"/>
  <c r="J26" i="11"/>
  <c r="J25" i="11"/>
  <c r="J9" i="11"/>
  <c r="J5" i="11"/>
  <c r="J7" i="11"/>
  <c r="J8" i="11"/>
  <c r="J43" i="11"/>
  <c r="J45" i="11"/>
  <c r="J41" i="11"/>
  <c r="J23" i="11"/>
  <c r="J11" i="11"/>
  <c r="AI88" i="21" a="1"/>
  <c r="AI88" i="21" s="1"/>
  <c r="AI87" i="21"/>
  <c r="AI80" i="21" a="1"/>
  <c r="AI80" i="21" s="1"/>
  <c r="AI83" i="21" a="1"/>
  <c r="AI83" i="21" s="1"/>
  <c r="AI34" i="21" a="1"/>
  <c r="AI34" i="21" s="1"/>
  <c r="AI33" i="21" s="1"/>
  <c r="AI4" i="21"/>
  <c r="AJ3" i="21"/>
  <c r="AI7" i="21"/>
  <c r="AI5" i="21"/>
  <c r="AI44" i="21" a="1"/>
  <c r="AI44" i="21" s="1"/>
  <c r="AH86" i="21"/>
  <c r="J64" i="11"/>
  <c r="J79" i="11"/>
  <c r="J55" i="11"/>
  <c r="J47" i="11"/>
  <c r="J33" i="11"/>
  <c r="J17" i="11"/>
  <c r="J78" i="11"/>
  <c r="J70" i="11"/>
  <c r="J62" i="11"/>
  <c r="J54" i="11"/>
  <c r="J46" i="11"/>
  <c r="J24" i="11"/>
  <c r="J16" i="11"/>
  <c r="J56" i="11"/>
  <c r="J71" i="11"/>
  <c r="J77" i="11"/>
  <c r="J69" i="11"/>
  <c r="J61" i="11"/>
  <c r="J53" i="11"/>
  <c r="J44" i="11"/>
  <c r="J31" i="11"/>
  <c r="J15" i="11"/>
  <c r="J72" i="11"/>
  <c r="J18" i="11"/>
  <c r="J63" i="11"/>
  <c r="J76" i="11"/>
  <c r="J68" i="11"/>
  <c r="J60" i="11"/>
  <c r="J52" i="11"/>
  <c r="J42" i="11"/>
  <c r="J22" i="11"/>
  <c r="J14" i="11"/>
  <c r="J48" i="11"/>
  <c r="J10" i="11"/>
  <c r="J83" i="11"/>
  <c r="J75" i="11"/>
  <c r="J67" i="11"/>
  <c r="J59" i="11"/>
  <c r="J51" i="11"/>
  <c r="J39" i="11"/>
  <c r="J29" i="11"/>
  <c r="J21" i="11"/>
  <c r="J13" i="11"/>
  <c r="J66" i="11"/>
  <c r="J58" i="11"/>
  <c r="J50" i="11"/>
  <c r="J37" i="11"/>
  <c r="J20" i="11"/>
  <c r="J12" i="11"/>
  <c r="J80" i="11"/>
  <c r="J82" i="11"/>
  <c r="J74" i="11"/>
  <c r="J81" i="11"/>
  <c r="J73" i="11"/>
  <c r="J65" i="11"/>
  <c r="J57" i="11"/>
  <c r="J49" i="11"/>
  <c r="J35" i="11"/>
  <c r="J27" i="11"/>
  <c r="J19" i="11"/>
  <c r="C4" i="16"/>
  <c r="B26" i="16"/>
  <c r="C4" i="17"/>
  <c r="B66" i="17"/>
  <c r="B60" i="17"/>
  <c r="B67" i="17"/>
  <c r="B71" i="17"/>
  <c r="B65" i="17"/>
  <c r="B73" i="17"/>
  <c r="B74" i="17"/>
  <c r="B72" i="17"/>
  <c r="B78" i="17" a="1"/>
  <c r="B78" i="17" s="1"/>
  <c r="B69" i="17" a="1"/>
  <c r="B69" i="17" s="1"/>
  <c r="B70" i="17" a="1"/>
  <c r="B70" i="17" s="1"/>
  <c r="Y27" i="10"/>
  <c r="W20" i="10"/>
  <c r="Y20" i="10" s="1"/>
  <c r="W19" i="10"/>
  <c r="B24" i="16"/>
  <c r="B25" i="16"/>
  <c r="B30" i="16"/>
  <c r="B39" i="16" a="1"/>
  <c r="B39" i="16" s="1"/>
  <c r="B23" i="16"/>
  <c r="B34" i="16" a="1"/>
  <c r="B34" i="16" s="1"/>
  <c r="B20" i="16" a="1"/>
  <c r="B20" i="16" s="1"/>
  <c r="B18" i="16" s="1"/>
  <c r="B77" i="17"/>
  <c r="W24" i="10"/>
  <c r="Y24" i="10" s="1"/>
  <c r="W37" i="10"/>
  <c r="Y37" i="10" s="1"/>
  <c r="W33" i="10"/>
  <c r="Y33" i="10" s="1"/>
  <c r="W29" i="10"/>
  <c r="Y29" i="10" s="1"/>
  <c r="W61" i="10"/>
  <c r="Y61" i="10" s="1"/>
  <c r="W57" i="10"/>
  <c r="Y57" i="10" s="1"/>
  <c r="W53" i="10"/>
  <c r="Y53" i="10" s="1"/>
  <c r="W49" i="10"/>
  <c r="Y49" i="10" s="1"/>
  <c r="W45" i="10"/>
  <c r="Y45" i="10" s="1"/>
  <c r="W40" i="10"/>
  <c r="Y40" i="10" s="1"/>
  <c r="W36" i="10"/>
  <c r="Y36" i="10" s="1"/>
  <c r="W32" i="10"/>
  <c r="Y32" i="10" s="1"/>
  <c r="W28" i="10"/>
  <c r="Y28" i="10" s="1"/>
  <c r="W60" i="10"/>
  <c r="Y60" i="10" s="1"/>
  <c r="W56" i="10"/>
  <c r="Y56" i="10" s="1"/>
  <c r="W52" i="10"/>
  <c r="Y52" i="10" s="1"/>
  <c r="W48" i="10"/>
  <c r="Y48" i="10" s="1"/>
  <c r="W44" i="10"/>
  <c r="Y44" i="10" s="1"/>
  <c r="W39" i="10"/>
  <c r="Y39" i="10" s="1"/>
  <c r="W35" i="10"/>
  <c r="Y35" i="10" s="1"/>
  <c r="W31" i="10"/>
  <c r="Y31" i="10" s="1"/>
  <c r="W42" i="10"/>
  <c r="Y42" i="10" s="1"/>
  <c r="W59" i="10"/>
  <c r="Y59" i="10" s="1"/>
  <c r="W55" i="10"/>
  <c r="Y55" i="10" s="1"/>
  <c r="W51" i="10"/>
  <c r="Y51" i="10" s="1"/>
  <c r="W47" i="10"/>
  <c r="Y47" i="10" s="1"/>
  <c r="W43" i="10"/>
  <c r="Y43" i="10" s="1"/>
  <c r="W23" i="10"/>
  <c r="Y23" i="10" s="1"/>
  <c r="W38" i="10"/>
  <c r="Y38" i="10" s="1"/>
  <c r="W34" i="10"/>
  <c r="Y34" i="10" s="1"/>
  <c r="W30" i="10"/>
  <c r="Y30" i="10" s="1"/>
  <c r="W62" i="10"/>
  <c r="Y62" i="10" s="1"/>
  <c r="W58" i="10"/>
  <c r="Y58" i="10" s="1"/>
  <c r="W54" i="10"/>
  <c r="Y54" i="10" s="1"/>
  <c r="W50" i="10"/>
  <c r="Y50" i="10" s="1"/>
  <c r="W46" i="10"/>
  <c r="Y46" i="10" s="1"/>
  <c r="B38" i="16"/>
  <c r="B5" i="16"/>
  <c r="B6" i="16" s="1"/>
  <c r="B20" i="17" a="1"/>
  <c r="B20" i="17" s="1"/>
  <c r="B32" i="17" a="1"/>
  <c r="B32" i="17" s="1"/>
  <c r="B33" i="17" s="1"/>
  <c r="B31" i="17" s="1"/>
  <c r="B42" i="17" s="1" a="1"/>
  <c r="B42" i="17" s="1"/>
  <c r="B11" i="17" a="1"/>
  <c r="B11" i="17" s="1"/>
  <c r="B12" i="17" s="1" a="1"/>
  <c r="B12" i="17" s="1"/>
  <c r="B29" i="17" a="1"/>
  <c r="B29" i="17" s="1"/>
  <c r="B14" i="17" a="1"/>
  <c r="B14" i="17" s="1"/>
  <c r="B17" i="17" a="1"/>
  <c r="B17" i="17" s="1"/>
  <c r="B26" i="17" a="1"/>
  <c r="B26" i="17" s="1"/>
  <c r="B27" i="17" s="1"/>
  <c r="B25" i="17" s="1"/>
  <c r="B40" i="17" s="1" a="1"/>
  <c r="B40" i="17" s="1"/>
  <c r="B23" i="17" a="1"/>
  <c r="B23" i="17" s="1"/>
  <c r="B24" i="17" s="1"/>
  <c r="B22" i="17" s="1"/>
  <c r="B39" i="17" s="1" a="1"/>
  <c r="B39" i="17" s="1"/>
  <c r="B5" i="17"/>
  <c r="B6" i="17" s="1"/>
  <c r="B18" i="18"/>
  <c r="B19" i="18" s="1"/>
  <c r="B20" i="18" s="1"/>
  <c r="B21" i="18" s="1"/>
  <c r="B22" i="18" s="1"/>
  <c r="C3" i="17"/>
  <c r="B7" i="17"/>
  <c r="C3" i="16"/>
  <c r="B7" i="16"/>
  <c r="AH11" i="21" l="1"/>
  <c r="AJ28" i="21" a="1"/>
  <c r="AJ28" i="21" s="1"/>
  <c r="AJ25" i="21" a="1"/>
  <c r="AJ25" i="21" s="1"/>
  <c r="AJ22" i="21" a="1"/>
  <c r="AJ22" i="21" s="1"/>
  <c r="AJ19" i="21" a="1"/>
  <c r="AJ19" i="21" s="1"/>
  <c r="AJ16" i="21" a="1"/>
  <c r="AJ16" i="21" s="1"/>
  <c r="AJ13" i="21" a="1"/>
  <c r="AJ13" i="21" s="1"/>
  <c r="AI14" i="21" a="1"/>
  <c r="AI14" i="21" s="1"/>
  <c r="AI12" i="21" s="1"/>
  <c r="AI17" i="21"/>
  <c r="AI15" i="21" s="1"/>
  <c r="AI23" i="21"/>
  <c r="AI21" i="21" s="1"/>
  <c r="AI26" i="21"/>
  <c r="AI24" i="21" s="1"/>
  <c r="AI20" i="21"/>
  <c r="AI18" i="21" s="1"/>
  <c r="AI29" i="21"/>
  <c r="AI27" i="21" s="1"/>
  <c r="AJ88" i="21" a="1"/>
  <c r="AJ88" i="21" s="1"/>
  <c r="AJ80" i="21" a="1"/>
  <c r="AJ80" i="21" s="1"/>
  <c r="AJ87" i="21"/>
  <c r="AJ83" i="21" a="1"/>
  <c r="AJ83" i="21" s="1"/>
  <c r="AJ44" i="21" a="1"/>
  <c r="AJ44" i="21" s="1"/>
  <c r="AJ7" i="21"/>
  <c r="AJ34" i="21" a="1"/>
  <c r="AJ34" i="21" s="1"/>
  <c r="AJ33" i="21" s="1"/>
  <c r="AK3" i="21"/>
  <c r="AJ4" i="21"/>
  <c r="AJ5" i="21"/>
  <c r="AH85" i="21"/>
  <c r="AH93" i="21" s="1"/>
  <c r="AI86" i="21"/>
  <c r="AI85" i="21" s="1"/>
  <c r="AI93" i="21" s="1"/>
  <c r="C60" i="17"/>
  <c r="C26" i="16"/>
  <c r="C16" i="16"/>
  <c r="C14" i="16" s="1"/>
  <c r="B14" i="16"/>
  <c r="D4" i="16"/>
  <c r="C66" i="17"/>
  <c r="C71" i="17"/>
  <c r="D4" i="17"/>
  <c r="C27" i="16"/>
  <c r="B37" i="16"/>
  <c r="B36" i="16" s="1"/>
  <c r="B44" i="16" s="1"/>
  <c r="B68" i="17"/>
  <c r="C65" i="17"/>
  <c r="C67" i="17"/>
  <c r="W16" i="10"/>
  <c r="Y19" i="10"/>
  <c r="Y16" i="10" s="1"/>
  <c r="Y22" i="10"/>
  <c r="C74" i="17"/>
  <c r="C73" i="17"/>
  <c r="C72" i="17"/>
  <c r="C25" i="16"/>
  <c r="C24" i="16"/>
  <c r="C23" i="16"/>
  <c r="C69" i="17" a="1"/>
  <c r="C69" i="17" s="1"/>
  <c r="C70" i="17"/>
  <c r="C78" i="17" a="1"/>
  <c r="C78" i="17" s="1"/>
  <c r="C20" i="16"/>
  <c r="C39" i="16" a="1"/>
  <c r="C39" i="16" s="1"/>
  <c r="C34" i="16" a="1"/>
  <c r="C34" i="16" s="1"/>
  <c r="C30" i="16"/>
  <c r="B76" i="17"/>
  <c r="C77" i="17"/>
  <c r="Y26" i="10"/>
  <c r="Y41" i="10"/>
  <c r="C38" i="16"/>
  <c r="B21" i="17"/>
  <c r="B19" i="17" s="1"/>
  <c r="B38" i="17" s="1" a="1"/>
  <c r="B38" i="17" s="1"/>
  <c r="B18" i="17"/>
  <c r="B16" i="17" s="1"/>
  <c r="B37" i="17" s="1" a="1"/>
  <c r="B37" i="17" s="1"/>
  <c r="B15" i="17"/>
  <c r="B13" i="17" s="1"/>
  <c r="B36" i="17" s="1" a="1"/>
  <c r="B36" i="17" s="1"/>
  <c r="B10" i="17"/>
  <c r="B35" i="17" s="1" a="1"/>
  <c r="B35" i="17" s="1"/>
  <c r="B30" i="17"/>
  <c r="B28" i="17" s="1"/>
  <c r="B41" i="17" s="1" a="1"/>
  <c r="B41" i="17" s="1"/>
  <c r="C11" i="17" a="1"/>
  <c r="C11" i="17" s="1"/>
  <c r="C12" i="17" s="1" a="1"/>
  <c r="C12" i="17" s="1"/>
  <c r="C32" i="17" a="1"/>
  <c r="C32" i="17" s="1"/>
  <c r="C29" i="17" a="1"/>
  <c r="C29" i="17" s="1"/>
  <c r="C26" i="17" a="1"/>
  <c r="C26" i="17" s="1"/>
  <c r="C23" i="17" a="1"/>
  <c r="C23" i="17" s="1"/>
  <c r="C17" i="17" a="1"/>
  <c r="C17" i="17" s="1"/>
  <c r="C20" i="17" a="1"/>
  <c r="C20" i="17" s="1"/>
  <c r="C14" i="17" a="1"/>
  <c r="C14" i="17" s="1"/>
  <c r="C15" i="17" s="1"/>
  <c r="C7" i="17"/>
  <c r="B23" i="18"/>
  <c r="C5" i="17"/>
  <c r="C6" i="17" s="1"/>
  <c r="D3" i="17"/>
  <c r="C7" i="16"/>
  <c r="D3" i="16"/>
  <c r="C5" i="16"/>
  <c r="AJ14" i="21" l="1" a="1"/>
  <c r="AJ14" i="21" s="1"/>
  <c r="AJ12" i="21" s="1"/>
  <c r="AJ17" i="21"/>
  <c r="AJ15" i="21" s="1"/>
  <c r="AJ20" i="21"/>
  <c r="AJ18" i="21" s="1"/>
  <c r="AK28" i="21" a="1"/>
  <c r="AK28" i="21" s="1"/>
  <c r="AK25" i="21" a="1"/>
  <c r="AK25" i="21" s="1"/>
  <c r="AK22" i="21" a="1"/>
  <c r="AK22" i="21" s="1"/>
  <c r="AK19" i="21" a="1"/>
  <c r="AK19" i="21" s="1"/>
  <c r="AK13" i="21" a="1"/>
  <c r="AK13" i="21" s="1"/>
  <c r="AK16" i="21" a="1"/>
  <c r="AK16" i="21" s="1"/>
  <c r="AJ23" i="21"/>
  <c r="AJ21" i="21" s="1"/>
  <c r="AJ26" i="21"/>
  <c r="AJ24" i="21" s="1"/>
  <c r="AJ29" i="21"/>
  <c r="AJ27" i="21" s="1"/>
  <c r="AI11" i="21"/>
  <c r="AI10" i="21" s="1"/>
  <c r="AH10" i="21"/>
  <c r="AK88" i="21" a="1"/>
  <c r="AK88" i="21" s="1"/>
  <c r="AK80" i="21" a="1"/>
  <c r="AK80" i="21" s="1"/>
  <c r="AK83" i="21" a="1"/>
  <c r="AK83" i="21" s="1"/>
  <c r="AK87" i="21"/>
  <c r="AK34" i="21" a="1"/>
  <c r="AK34" i="21" s="1"/>
  <c r="AK33" i="21" s="1"/>
  <c r="AK44" i="21" a="1"/>
  <c r="AK44" i="21" s="1"/>
  <c r="AK5" i="21"/>
  <c r="AK4" i="21"/>
  <c r="AK7" i="21"/>
  <c r="AL3" i="21"/>
  <c r="AJ86" i="21"/>
  <c r="AJ85" i="21" s="1"/>
  <c r="AJ93" i="21" s="1"/>
  <c r="D60" i="17"/>
  <c r="E60" i="17" s="1"/>
  <c r="X16" i="10"/>
  <c r="C6" i="16"/>
  <c r="D26" i="16"/>
  <c r="D16" i="16"/>
  <c r="D14" i="16" s="1"/>
  <c r="E4" i="16"/>
  <c r="D66" i="17"/>
  <c r="E66" i="17" s="1"/>
  <c r="E4" i="17"/>
  <c r="D27" i="16"/>
  <c r="E27" i="16" s="1"/>
  <c r="D71" i="17"/>
  <c r="E71" i="17" s="1"/>
  <c r="D65" i="17"/>
  <c r="D67" i="17"/>
  <c r="E67" i="17" s="1"/>
  <c r="C64" i="17"/>
  <c r="C10" i="17"/>
  <c r="C35" i="17" s="1" a="1"/>
  <c r="C35" i="17" s="1"/>
  <c r="D74" i="17"/>
  <c r="E74" i="17" s="1"/>
  <c r="D73" i="17"/>
  <c r="E73" i="17" s="1"/>
  <c r="D72" i="17"/>
  <c r="E72" i="17" s="1"/>
  <c r="D25" i="16"/>
  <c r="E25" i="16" s="1"/>
  <c r="D24" i="16"/>
  <c r="E24" i="16" s="1"/>
  <c r="D23" i="16"/>
  <c r="E23" i="16" s="1"/>
  <c r="C68" i="17"/>
  <c r="D69" i="17" a="1"/>
  <c r="D69" i="17" s="1"/>
  <c r="D70" i="17" a="1"/>
  <c r="D70" i="17" s="1"/>
  <c r="E70" i="17" s="1"/>
  <c r="D78" i="17" a="1"/>
  <c r="D78" i="17" s="1"/>
  <c r="E78" i="17" s="1"/>
  <c r="D39" i="16" a="1"/>
  <c r="D39" i="16" s="1"/>
  <c r="E39" i="16" s="1"/>
  <c r="D34" i="16" a="1"/>
  <c r="D34" i="16" s="1"/>
  <c r="E34" i="16" s="1"/>
  <c r="D20" i="16" a="1"/>
  <c r="D20" i="16" s="1"/>
  <c r="D18" i="16" s="1"/>
  <c r="C37" i="16"/>
  <c r="C36" i="16" s="1"/>
  <c r="D30" i="16"/>
  <c r="E30" i="16" s="1"/>
  <c r="C18" i="16"/>
  <c r="D77" i="17"/>
  <c r="E77" i="17" s="1"/>
  <c r="C76" i="17"/>
  <c r="D38" i="16"/>
  <c r="B9" i="17"/>
  <c r="C27" i="17"/>
  <c r="C30" i="17"/>
  <c r="C18" i="17"/>
  <c r="C16" i="17" s="1"/>
  <c r="C37" i="17" s="1" a="1"/>
  <c r="C37" i="17" s="1"/>
  <c r="D11" i="17" a="1"/>
  <c r="D11" i="17" s="1"/>
  <c r="D12" i="17" s="1" a="1"/>
  <c r="D12" i="17" s="1"/>
  <c r="D32" i="17" a="1"/>
  <c r="D32" i="17" s="1"/>
  <c r="D26" i="17" a="1"/>
  <c r="D26" i="17" s="1"/>
  <c r="D29" i="17" a="1"/>
  <c r="D29" i="17" s="1"/>
  <c r="E29" i="17" s="1"/>
  <c r="D17" i="17" a="1"/>
  <c r="D17" i="17" s="1"/>
  <c r="E17" i="17" s="1"/>
  <c r="D23" i="17" a="1"/>
  <c r="D23" i="17" s="1"/>
  <c r="E23" i="17" s="1"/>
  <c r="D20" i="17" a="1"/>
  <c r="D20" i="17" s="1"/>
  <c r="C33" i="17"/>
  <c r="C31" i="17" s="1"/>
  <c r="C42" i="17" s="1" a="1"/>
  <c r="C42" i="17" s="1"/>
  <c r="C24" i="17"/>
  <c r="C21" i="17"/>
  <c r="C19" i="17" s="1"/>
  <c r="C38" i="17" s="1" a="1"/>
  <c r="C38" i="17" s="1"/>
  <c r="D14" i="17" a="1"/>
  <c r="D14" i="17" s="1"/>
  <c r="C13" i="17"/>
  <c r="C36" i="17" s="1" a="1"/>
  <c r="C36" i="17" s="1"/>
  <c r="D7" i="17"/>
  <c r="B24" i="18"/>
  <c r="D5" i="17"/>
  <c r="D6" i="17" s="1"/>
  <c r="E3" i="17"/>
  <c r="D7" i="16"/>
  <c r="E3" i="16"/>
  <c r="E26" i="16" s="1"/>
  <c r="D5" i="16"/>
  <c r="D6" i="16" s="1"/>
  <c r="AJ11" i="21" l="1"/>
  <c r="AJ10" i="21" s="1"/>
  <c r="AL28" i="21" a="1"/>
  <c r="AL28" i="21" s="1"/>
  <c r="AL22" i="21" a="1"/>
  <c r="AL22" i="21" s="1"/>
  <c r="AL25" i="21" a="1"/>
  <c r="AL25" i="21" s="1"/>
  <c r="AL19" i="21" a="1"/>
  <c r="AL19" i="21" s="1"/>
  <c r="AL16" i="21" a="1"/>
  <c r="AL16" i="21" s="1"/>
  <c r="AL13" i="21" a="1"/>
  <c r="AL13" i="21" s="1"/>
  <c r="AK29" i="21"/>
  <c r="AK27" i="21" s="1"/>
  <c r="AK17" i="21"/>
  <c r="AK15" i="21" s="1"/>
  <c r="AK14" i="21" a="1"/>
  <c r="AK14" i="21" s="1"/>
  <c r="AK12" i="21" s="1"/>
  <c r="AK20" i="21"/>
  <c r="AK18" i="21" s="1"/>
  <c r="AK23" i="21"/>
  <c r="AK21" i="21" s="1"/>
  <c r="AK26" i="21"/>
  <c r="AK24" i="21" s="1"/>
  <c r="AK86" i="21"/>
  <c r="AK85" i="21" s="1"/>
  <c r="AK93" i="21" s="1"/>
  <c r="AL87" i="21"/>
  <c r="AL88" i="21" a="1"/>
  <c r="AL88" i="21" s="1"/>
  <c r="AL80" i="21" a="1"/>
  <c r="AL80" i="21" s="1"/>
  <c r="AL83" i="21" a="1"/>
  <c r="AL83" i="21" s="1"/>
  <c r="AL44" i="21" a="1"/>
  <c r="AL44" i="21" s="1"/>
  <c r="AL5" i="21"/>
  <c r="AL34" i="21" a="1"/>
  <c r="AL34" i="21" s="1"/>
  <c r="AL33" i="21" s="1"/>
  <c r="AL4" i="21"/>
  <c r="AM3" i="21"/>
  <c r="AL7" i="21"/>
  <c r="F4" i="17"/>
  <c r="E16" i="16"/>
  <c r="F4" i="16"/>
  <c r="D64" i="17"/>
  <c r="E65" i="17"/>
  <c r="E12" i="17"/>
  <c r="E22" i="16"/>
  <c r="E69" i="17"/>
  <c r="E68" i="17" s="1"/>
  <c r="D68" i="17"/>
  <c r="C44" i="16"/>
  <c r="E38" i="16"/>
  <c r="E37" i="16" s="1"/>
  <c r="E36" i="16" s="1"/>
  <c r="D37" i="16"/>
  <c r="D36" i="16" s="1"/>
  <c r="D44" i="16" s="1"/>
  <c r="E20" i="16"/>
  <c r="E76" i="17"/>
  <c r="D76" i="17"/>
  <c r="E5" i="17"/>
  <c r="E6" i="17" s="1"/>
  <c r="B12" i="16" a="1"/>
  <c r="B12" i="16" s="1"/>
  <c r="D27" i="17"/>
  <c r="D25" i="17" s="1"/>
  <c r="D40" i="17" s="1" a="1"/>
  <c r="D40" i="17" s="1"/>
  <c r="C28" i="17"/>
  <c r="C41" i="17" s="1" a="1"/>
  <c r="C41" i="17" s="1"/>
  <c r="E11" i="17"/>
  <c r="D33" i="17"/>
  <c r="E33" i="17" s="1"/>
  <c r="D21" i="17"/>
  <c r="D19" i="17" s="1"/>
  <c r="D24" i="17"/>
  <c r="E24" i="17" s="1"/>
  <c r="E26" i="17"/>
  <c r="C22" i="17"/>
  <c r="C39" i="17" s="1" a="1"/>
  <c r="C39" i="17" s="1"/>
  <c r="D18" i="17"/>
  <c r="D16" i="17" s="1"/>
  <c r="E20" i="17"/>
  <c r="E32" i="17"/>
  <c r="D30" i="17"/>
  <c r="E30" i="17" s="1"/>
  <c r="C25" i="17"/>
  <c r="C40" i="17" s="1" a="1"/>
  <c r="C40" i="17" s="1"/>
  <c r="E14" i="17"/>
  <c r="D15" i="17"/>
  <c r="E15" i="17" s="1"/>
  <c r="D10" i="17"/>
  <c r="D35" i="17" s="1" a="1"/>
  <c r="D35" i="17" s="1"/>
  <c r="E7" i="17"/>
  <c r="F3" i="17"/>
  <c r="E7" i="16"/>
  <c r="F3" i="16"/>
  <c r="E5" i="16"/>
  <c r="AK11" i="21" l="1"/>
  <c r="AK10" i="21" s="1"/>
  <c r="AL14" i="21" a="1"/>
  <c r="AL14" i="21" s="1"/>
  <c r="AL12" i="21" s="1"/>
  <c r="AL17" i="21"/>
  <c r="AL15" i="21" s="1"/>
  <c r="AM28" i="21" a="1"/>
  <c r="AM28" i="21" s="1"/>
  <c r="AM25" i="21" a="1"/>
  <c r="AM25" i="21" s="1"/>
  <c r="AM22" i="21" a="1"/>
  <c r="AM22" i="21" s="1"/>
  <c r="AM16" i="21" a="1"/>
  <c r="AM16" i="21" s="1"/>
  <c r="AM19" i="21" a="1"/>
  <c r="AM19" i="21" s="1"/>
  <c r="AM13" i="21" a="1"/>
  <c r="AM13" i="21" s="1"/>
  <c r="AL20" i="21"/>
  <c r="AL18" i="21" s="1"/>
  <c r="AL26" i="21"/>
  <c r="AL24" i="21" s="1"/>
  <c r="AL23" i="21"/>
  <c r="AL21" i="21" s="1"/>
  <c r="AL29" i="21"/>
  <c r="AL27" i="21" s="1"/>
  <c r="AL86" i="21"/>
  <c r="AL85" i="21" s="1"/>
  <c r="AL93" i="21" s="1"/>
  <c r="AM88" i="21" a="1"/>
  <c r="AM88" i="21" s="1"/>
  <c r="AN88" i="21" s="1"/>
  <c r="AM87" i="21"/>
  <c r="AM80" i="21" a="1"/>
  <c r="AM80" i="21" s="1"/>
  <c r="AN80" i="21" s="1"/>
  <c r="AM83" i="21" a="1"/>
  <c r="AM83" i="21" s="1"/>
  <c r="AN83" i="21" s="1"/>
  <c r="AM34" i="21" a="1"/>
  <c r="AM34" i="21" s="1"/>
  <c r="AM4" i="21"/>
  <c r="AN3" i="21"/>
  <c r="AO3" i="21" s="1"/>
  <c r="AM7" i="21"/>
  <c r="AM5" i="21"/>
  <c r="AM44" i="21" a="1"/>
  <c r="AM44" i="21" s="1"/>
  <c r="AN44" i="21" s="1"/>
  <c r="F60" i="17"/>
  <c r="E6" i="16"/>
  <c r="F26" i="16"/>
  <c r="F16" i="16"/>
  <c r="E14" i="16"/>
  <c r="G4" i="16"/>
  <c r="F66" i="17"/>
  <c r="F71" i="17"/>
  <c r="G4" i="17"/>
  <c r="F27" i="16"/>
  <c r="F65" i="17"/>
  <c r="F67" i="17"/>
  <c r="E64" i="17"/>
  <c r="F74" i="17"/>
  <c r="F73" i="17"/>
  <c r="F72" i="17"/>
  <c r="E35" i="17"/>
  <c r="F25" i="16"/>
  <c r="F24" i="16"/>
  <c r="F23" i="16"/>
  <c r="F70" i="17" a="1"/>
  <c r="F70" i="17" s="1"/>
  <c r="F69" i="17" a="1"/>
  <c r="F69" i="17" s="1"/>
  <c r="F78" i="17" a="1"/>
  <c r="F78" i="17" s="1"/>
  <c r="F30" i="16"/>
  <c r="F34" i="16" a="1"/>
  <c r="F34" i="16" s="1"/>
  <c r="F20" i="16" a="1"/>
  <c r="F20" i="16" s="1"/>
  <c r="F39" i="16" a="1"/>
  <c r="F39" i="16" s="1"/>
  <c r="E18" i="16"/>
  <c r="E44" i="16" s="1"/>
  <c r="F77" i="17"/>
  <c r="F38" i="16"/>
  <c r="E19" i="17"/>
  <c r="D38" i="17" a="1"/>
  <c r="D38" i="17" s="1"/>
  <c r="E38" i="17" s="1"/>
  <c r="E16" i="17"/>
  <c r="D37" i="17" a="1"/>
  <c r="D37" i="17" s="1"/>
  <c r="E37" i="17" s="1"/>
  <c r="E40" i="17"/>
  <c r="C9" i="17"/>
  <c r="E10" i="17"/>
  <c r="E27" i="17"/>
  <c r="D31" i="17"/>
  <c r="D28" i="17"/>
  <c r="D22" i="17"/>
  <c r="E21" i="17"/>
  <c r="E18" i="17"/>
  <c r="F11" i="17" a="1"/>
  <c r="F11" i="17" s="1"/>
  <c r="F12" i="17" s="1" a="1"/>
  <c r="F12" i="17" s="1"/>
  <c r="F32" i="17" a="1"/>
  <c r="F32" i="17" s="1"/>
  <c r="F29" i="17" a="1"/>
  <c r="F29" i="17" s="1"/>
  <c r="F17" i="17" a="1"/>
  <c r="F17" i="17" s="1"/>
  <c r="F26" i="17" a="1"/>
  <c r="F26" i="17" s="1"/>
  <c r="F23" i="17" a="1"/>
  <c r="F23" i="17" s="1"/>
  <c r="F20" i="17" a="1"/>
  <c r="F20" i="17" s="1"/>
  <c r="E25" i="17"/>
  <c r="D13" i="17"/>
  <c r="F14" i="17" a="1"/>
  <c r="F14" i="17" s="1"/>
  <c r="F15" i="17" s="1"/>
  <c r="F7" i="17"/>
  <c r="G3" i="17"/>
  <c r="F5" i="17"/>
  <c r="F6" i="17" s="1"/>
  <c r="F7" i="16"/>
  <c r="F5" i="16"/>
  <c r="F6" i="16" s="1"/>
  <c r="G3" i="16"/>
  <c r="AL11" i="21" l="1"/>
  <c r="AL10" i="21" s="1"/>
  <c r="AM26" i="21"/>
  <c r="AM24" i="21" s="1"/>
  <c r="AN24" i="21" s="1"/>
  <c r="AN25" i="21"/>
  <c r="AM29" i="21"/>
  <c r="AM27" i="21" s="1"/>
  <c r="AN27" i="21" s="1"/>
  <c r="AN28" i="21"/>
  <c r="AM23" i="21"/>
  <c r="AM21" i="21" s="1"/>
  <c r="AN21" i="21" s="1"/>
  <c r="AN22" i="21"/>
  <c r="AO28" i="21" a="1"/>
  <c r="AO28" i="21" s="1"/>
  <c r="AO25" i="21" a="1"/>
  <c r="AO25" i="21" s="1"/>
  <c r="AO22" i="21" a="1"/>
  <c r="AO22" i="21" s="1"/>
  <c r="AO19" i="21" a="1"/>
  <c r="AO19" i="21" s="1"/>
  <c r="AO13" i="21" a="1"/>
  <c r="AO13" i="21" s="1"/>
  <c r="AO16" i="21" a="1"/>
  <c r="AO16" i="21" s="1"/>
  <c r="AM14" i="21" a="1"/>
  <c r="AM14" i="21" s="1"/>
  <c r="AM12" i="21" s="1"/>
  <c r="AN13" i="21"/>
  <c r="AM20" i="21"/>
  <c r="AM18" i="21" s="1"/>
  <c r="AN18" i="21" s="1"/>
  <c r="AN19" i="21"/>
  <c r="AM17" i="21"/>
  <c r="AM15" i="21" s="1"/>
  <c r="AN15" i="21" s="1"/>
  <c r="AN16" i="21"/>
  <c r="AO88" i="21" a="1"/>
  <c r="AO88" i="21" s="1"/>
  <c r="AO80" i="21" a="1"/>
  <c r="AO80" i="21" s="1"/>
  <c r="AO87" i="21"/>
  <c r="AO83" i="21" a="1"/>
  <c r="AO83" i="21" s="1"/>
  <c r="AO44" i="21" a="1"/>
  <c r="AO44" i="21" s="1"/>
  <c r="AO7" i="21"/>
  <c r="AO34" i="21" a="1"/>
  <c r="AO34" i="21" s="1"/>
  <c r="AO5" i="21"/>
  <c r="AO4" i="21"/>
  <c r="AP3" i="21"/>
  <c r="AN7" i="21"/>
  <c r="AN4" i="21"/>
  <c r="AN5" i="21"/>
  <c r="AN6" i="21" s="1"/>
  <c r="AM86" i="21"/>
  <c r="AN87" i="21"/>
  <c r="AM33" i="21"/>
  <c r="AN34" i="21"/>
  <c r="G60" i="17"/>
  <c r="G26" i="16"/>
  <c r="G16" i="16"/>
  <c r="G14" i="16" s="1"/>
  <c r="F14" i="16"/>
  <c r="H4" i="16"/>
  <c r="G66" i="17"/>
  <c r="G71" i="17"/>
  <c r="H4" i="17"/>
  <c r="G65" i="17"/>
  <c r="G67" i="17"/>
  <c r="F64" i="17"/>
  <c r="F10" i="17"/>
  <c r="F35" i="17" s="1" a="1"/>
  <c r="F35" i="17" s="1"/>
  <c r="G72" i="17"/>
  <c r="G73" i="17"/>
  <c r="G74" i="17"/>
  <c r="F68" i="17"/>
  <c r="G78" i="17" a="1"/>
  <c r="G78" i="17" s="1"/>
  <c r="G39" i="16" a="1"/>
  <c r="G39" i="16" s="1"/>
  <c r="G34" i="16" a="1"/>
  <c r="G34" i="16" s="1"/>
  <c r="G20" i="16" a="1"/>
  <c r="G20" i="16" s="1"/>
  <c r="G18" i="16" s="1"/>
  <c r="F37" i="16"/>
  <c r="F36" i="16" s="1"/>
  <c r="F18" i="16"/>
  <c r="F76" i="17"/>
  <c r="G38" i="16"/>
  <c r="C12" i="16" a="1"/>
  <c r="C12" i="16" s="1"/>
  <c r="E22" i="17"/>
  <c r="D39" i="17" a="1"/>
  <c r="D39" i="17" s="1"/>
  <c r="E39" i="17" s="1"/>
  <c r="E13" i="17"/>
  <c r="D36" i="17" a="1"/>
  <c r="D36" i="17" s="1"/>
  <c r="E28" i="17"/>
  <c r="D41" i="17" a="1"/>
  <c r="D41" i="17" s="1"/>
  <c r="E41" i="17" s="1"/>
  <c r="E31" i="17"/>
  <c r="D42" i="17" a="1"/>
  <c r="D42" i="17" s="1"/>
  <c r="E42" i="17" s="1"/>
  <c r="D9" i="17"/>
  <c r="F30" i="17"/>
  <c r="F28" i="17" s="1"/>
  <c r="F41" i="17" s="1" a="1"/>
  <c r="F41" i="17" s="1"/>
  <c r="F33" i="17"/>
  <c r="F24" i="17"/>
  <c r="F22" i="17" s="1"/>
  <c r="F39" i="17" s="1" a="1"/>
  <c r="F39" i="17" s="1"/>
  <c r="F27" i="17"/>
  <c r="F21" i="17"/>
  <c r="F19" i="17" s="1"/>
  <c r="F38" i="17" s="1" a="1"/>
  <c r="F38" i="17" s="1"/>
  <c r="G11" i="17" a="1"/>
  <c r="G11" i="17" s="1"/>
  <c r="G12" i="17" s="1" a="1"/>
  <c r="G12" i="17" s="1"/>
  <c r="G32" i="17" a="1"/>
  <c r="G32" i="17" s="1"/>
  <c r="G29" i="17" a="1"/>
  <c r="G29" i="17" s="1"/>
  <c r="G26" i="17" a="1"/>
  <c r="G26" i="17" s="1"/>
  <c r="G23" i="17" a="1"/>
  <c r="G23" i="17" s="1"/>
  <c r="G17" i="17" a="1"/>
  <c r="G17" i="17" s="1"/>
  <c r="G20" i="17" a="1"/>
  <c r="G20" i="17" s="1"/>
  <c r="F18" i="17"/>
  <c r="F16" i="17" s="1"/>
  <c r="F37" i="17" s="1" a="1"/>
  <c r="F37" i="17" s="1"/>
  <c r="G14" i="17" a="1"/>
  <c r="G14" i="17" s="1"/>
  <c r="G15" i="17" s="1"/>
  <c r="F13" i="17"/>
  <c r="F36" i="17" s="1" a="1"/>
  <c r="F36" i="17" s="1"/>
  <c r="G5" i="17"/>
  <c r="G6" i="17" s="1"/>
  <c r="G7" i="17"/>
  <c r="H3" i="17"/>
  <c r="G7" i="16"/>
  <c r="G5" i="16"/>
  <c r="G6" i="16" s="1"/>
  <c r="G30" i="16" s="1"/>
  <c r="H3" i="16"/>
  <c r="AN20" i="21" l="1"/>
  <c r="AN26" i="21"/>
  <c r="AN17" i="21"/>
  <c r="AN23" i="21"/>
  <c r="AN29" i="21"/>
  <c r="AM11" i="21"/>
  <c r="AN12" i="21"/>
  <c r="AN14" i="21" s="1"/>
  <c r="AO14" i="21" a="1"/>
  <c r="AO14" i="21" s="1"/>
  <c r="AO12" i="21" s="1"/>
  <c r="AO20" i="21"/>
  <c r="AO18" i="21" s="1"/>
  <c r="AO23" i="21"/>
  <c r="AO21" i="21" s="1"/>
  <c r="AO26" i="21"/>
  <c r="AO24" i="21" s="1"/>
  <c r="AO17" i="21"/>
  <c r="AO15" i="21" s="1"/>
  <c r="AO29" i="21"/>
  <c r="AO27" i="21" s="1"/>
  <c r="AP28" i="21" a="1"/>
  <c r="AP28" i="21" s="1"/>
  <c r="AP25" i="21" a="1"/>
  <c r="AP25" i="21" s="1"/>
  <c r="AP22" i="21" a="1"/>
  <c r="AP22" i="21" s="1"/>
  <c r="AP19" i="21" a="1"/>
  <c r="AP19" i="21" s="1"/>
  <c r="AP16" i="21" a="1"/>
  <c r="AP16" i="21" s="1"/>
  <c r="AP13" i="21" a="1"/>
  <c r="AP13" i="21" s="1"/>
  <c r="AP88" i="21" a="1"/>
  <c r="AP88" i="21" s="1"/>
  <c r="AP80" i="21" a="1"/>
  <c r="AP80" i="21" s="1"/>
  <c r="AP83" i="21" a="1"/>
  <c r="AP83" i="21" s="1"/>
  <c r="AP87" i="21"/>
  <c r="AP34" i="21" a="1"/>
  <c r="AP34" i="21" s="1"/>
  <c r="AP33" i="21" s="1"/>
  <c r="AP7" i="21"/>
  <c r="AP5" i="21"/>
  <c r="AP44" i="21" a="1"/>
  <c r="AP44" i="21" s="1"/>
  <c r="AP4" i="21"/>
  <c r="AQ3" i="21"/>
  <c r="AO86" i="21"/>
  <c r="AO33" i="21"/>
  <c r="AN33" i="21"/>
  <c r="AM85" i="21"/>
  <c r="AN85" i="21" s="1"/>
  <c r="AN86" i="21"/>
  <c r="H60" i="17"/>
  <c r="I60" i="17" s="1"/>
  <c r="H26" i="16"/>
  <c r="H16" i="16"/>
  <c r="H14" i="16" s="1"/>
  <c r="I4" i="16"/>
  <c r="H66" i="17"/>
  <c r="I66" i="17" s="1"/>
  <c r="I4" i="17"/>
  <c r="H71" i="17"/>
  <c r="I71" i="17" s="1"/>
  <c r="G64" i="17"/>
  <c r="G25" i="16" s="1"/>
  <c r="H65" i="17"/>
  <c r="H67" i="17"/>
  <c r="I67" i="17" s="1"/>
  <c r="G10" i="17"/>
  <c r="G35" i="17" s="1" a="1"/>
  <c r="G35" i="17" s="1"/>
  <c r="H72" i="17"/>
  <c r="I72" i="17" s="1"/>
  <c r="H74" i="17"/>
  <c r="I74" i="17" s="1"/>
  <c r="H73" i="17"/>
  <c r="I73" i="17" s="1"/>
  <c r="H78" i="17" a="1"/>
  <c r="H78" i="17" s="1"/>
  <c r="I78" i="17" s="1"/>
  <c r="H39" i="16" a="1"/>
  <c r="H39" i="16" s="1"/>
  <c r="I39" i="16" s="1"/>
  <c r="H34" i="16" a="1"/>
  <c r="H34" i="16" s="1"/>
  <c r="I34" i="16" s="1"/>
  <c r="H20" i="16" a="1"/>
  <c r="H20" i="16" s="1"/>
  <c r="H18" i="16" s="1"/>
  <c r="G37" i="16"/>
  <c r="G36" i="16" s="1"/>
  <c r="G44" i="16" s="1"/>
  <c r="F44" i="16"/>
  <c r="H38" i="16"/>
  <c r="E9" i="17"/>
  <c r="E36" i="17"/>
  <c r="D12" i="16" a="1"/>
  <c r="D12" i="16" s="1"/>
  <c r="G21" i="17"/>
  <c r="G18" i="17"/>
  <c r="G16" i="17" s="1"/>
  <c r="G37" i="17" s="1" a="1"/>
  <c r="G37" i="17" s="1"/>
  <c r="H11" i="17" a="1"/>
  <c r="H11" i="17" s="1"/>
  <c r="H12" i="17" s="1" a="1"/>
  <c r="H12" i="17" s="1"/>
  <c r="H32" i="17" a="1"/>
  <c r="H32" i="17" s="1"/>
  <c r="H29" i="17" a="1"/>
  <c r="H29" i="17" s="1"/>
  <c r="H26" i="17" a="1"/>
  <c r="H26" i="17" s="1"/>
  <c r="I26" i="17" s="1"/>
  <c r="H20" i="17" a="1"/>
  <c r="H20" i="17" s="1"/>
  <c r="H17" i="17" a="1"/>
  <c r="H17" i="17" s="1"/>
  <c r="H23" i="17" a="1"/>
  <c r="H23" i="17" s="1"/>
  <c r="G27" i="17"/>
  <c r="G25" i="17" s="1"/>
  <c r="G40" i="17" s="1" a="1"/>
  <c r="G40" i="17" s="1"/>
  <c r="G24" i="17"/>
  <c r="G22" i="17" s="1"/>
  <c r="G39" i="17" s="1" a="1"/>
  <c r="G39" i="17" s="1"/>
  <c r="G30" i="17"/>
  <c r="G28" i="17" s="1"/>
  <c r="G41" i="17" s="1" a="1"/>
  <c r="G41" i="17" s="1"/>
  <c r="G33" i="17"/>
  <c r="G31" i="17" s="1"/>
  <c r="G42" i="17" s="1" a="1"/>
  <c r="G42" i="17" s="1"/>
  <c r="F25" i="17"/>
  <c r="F40" i="17" s="1" a="1"/>
  <c r="F40" i="17" s="1"/>
  <c r="F31" i="17"/>
  <c r="F42" i="17" s="1" a="1"/>
  <c r="F42" i="17" s="1"/>
  <c r="H14" i="17" a="1"/>
  <c r="H14" i="17" s="1"/>
  <c r="H15" i="17" s="1"/>
  <c r="I15" i="17" s="1"/>
  <c r="G13" i="17"/>
  <c r="G36" i="17" s="1" a="1"/>
  <c r="G36" i="17" s="1"/>
  <c r="I3" i="17"/>
  <c r="H5" i="17"/>
  <c r="H6" i="17" s="1"/>
  <c r="H7" i="17"/>
  <c r="H7" i="16"/>
  <c r="I3" i="16"/>
  <c r="I26" i="16" s="1"/>
  <c r="H5" i="16"/>
  <c r="H6" i="16" s="1"/>
  <c r="H30" i="16" s="1"/>
  <c r="I30" i="16" s="1"/>
  <c r="AO11" i="21" l="1"/>
  <c r="AP20" i="21"/>
  <c r="AP18" i="21" s="1"/>
  <c r="AP26" i="21"/>
  <c r="AP24" i="21" s="1"/>
  <c r="AP29" i="21"/>
  <c r="AP27" i="21" s="1"/>
  <c r="AP23" i="21"/>
  <c r="AP21" i="21" s="1"/>
  <c r="AQ28" i="21" a="1"/>
  <c r="AQ28" i="21" s="1"/>
  <c r="AQ25" i="21" a="1"/>
  <c r="AQ25" i="21" s="1"/>
  <c r="AQ22" i="21" a="1"/>
  <c r="AQ22" i="21" s="1"/>
  <c r="AQ19" i="21" a="1"/>
  <c r="AQ19" i="21" s="1"/>
  <c r="AQ16" i="21" a="1"/>
  <c r="AQ16" i="21" s="1"/>
  <c r="AQ13" i="21" a="1"/>
  <c r="AQ13" i="21" s="1"/>
  <c r="AP14" i="21" a="1"/>
  <c r="AP14" i="21" s="1"/>
  <c r="AP12" i="21" s="1"/>
  <c r="AP17" i="21"/>
  <c r="AP15" i="21" s="1"/>
  <c r="AM10" i="21"/>
  <c r="AN10" i="21" s="1"/>
  <c r="AN11" i="21"/>
  <c r="AP86" i="21"/>
  <c r="AP85" i="21" s="1"/>
  <c r="AP93" i="21" s="1"/>
  <c r="AQ87" i="21"/>
  <c r="AQ88" i="21" a="1"/>
  <c r="AQ88" i="21" s="1"/>
  <c r="AQ80" i="21" a="1"/>
  <c r="AQ80" i="21" s="1"/>
  <c r="AQ83" i="21" a="1"/>
  <c r="AQ83" i="21" s="1"/>
  <c r="AQ44" i="21" a="1"/>
  <c r="AQ44" i="21" s="1"/>
  <c r="AQ34" i="21" a="1"/>
  <c r="AQ34" i="21" s="1"/>
  <c r="AQ5" i="21"/>
  <c r="AQ4" i="21"/>
  <c r="AR3" i="21"/>
  <c r="AQ7" i="21"/>
  <c r="AN93" i="21"/>
  <c r="AO85" i="21"/>
  <c r="AO93" i="21" s="1"/>
  <c r="AM93" i="21"/>
  <c r="J4" i="17"/>
  <c r="I16" i="16"/>
  <c r="J4" i="16"/>
  <c r="H64" i="17"/>
  <c r="H25" i="16" s="1"/>
  <c r="I25" i="16" s="1"/>
  <c r="I65" i="17"/>
  <c r="I11" i="17"/>
  <c r="I38" i="16"/>
  <c r="I37" i="16" s="1"/>
  <c r="I36" i="16" s="1"/>
  <c r="H37" i="16"/>
  <c r="H36" i="16" s="1"/>
  <c r="H44" i="16" s="1"/>
  <c r="I20" i="16"/>
  <c r="I7" i="17"/>
  <c r="E12" i="16"/>
  <c r="F9" i="17"/>
  <c r="I12" i="17"/>
  <c r="H30" i="17"/>
  <c r="I30" i="17" s="1"/>
  <c r="I29" i="17"/>
  <c r="H33" i="17"/>
  <c r="I33" i="17" s="1"/>
  <c r="I32" i="17"/>
  <c r="H24" i="17"/>
  <c r="I24" i="17" s="1"/>
  <c r="H18" i="17"/>
  <c r="I18" i="17" s="1"/>
  <c r="I17" i="17"/>
  <c r="H21" i="17"/>
  <c r="I21" i="17" s="1"/>
  <c r="I20" i="17"/>
  <c r="G19" i="17"/>
  <c r="H27" i="17"/>
  <c r="I27" i="17" s="1"/>
  <c r="I23" i="17"/>
  <c r="I14" i="17"/>
  <c r="J3" i="17"/>
  <c r="I5" i="17"/>
  <c r="I6" i="17" s="1"/>
  <c r="I7" i="16"/>
  <c r="I5" i="16"/>
  <c r="I6" i="16" s="1"/>
  <c r="J3" i="16"/>
  <c r="AP11" i="21" l="1"/>
  <c r="AP10" i="21" s="1"/>
  <c r="AR28" i="21" a="1"/>
  <c r="AR28" i="21" s="1"/>
  <c r="AR25" i="21" a="1"/>
  <c r="AR25" i="21" s="1"/>
  <c r="AR22" i="21" a="1"/>
  <c r="AR22" i="21" s="1"/>
  <c r="AR16" i="21" a="1"/>
  <c r="AR16" i="21" s="1"/>
  <c r="AR19" i="21" a="1"/>
  <c r="AR19" i="21" s="1"/>
  <c r="AR13" i="21" a="1"/>
  <c r="AR13" i="21" s="1"/>
  <c r="AQ23" i="21"/>
  <c r="AQ21" i="21" s="1"/>
  <c r="AQ26" i="21"/>
  <c r="AQ24" i="21" s="1"/>
  <c r="AQ29" i="21"/>
  <c r="AQ27" i="21" s="1"/>
  <c r="AQ14" i="21" a="1"/>
  <c r="AQ14" i="21" s="1"/>
  <c r="AQ12" i="21" s="1"/>
  <c r="AQ17" i="21"/>
  <c r="AQ15" i="21" s="1"/>
  <c r="AO10" i="21"/>
  <c r="AQ20" i="21"/>
  <c r="AQ18" i="21" s="1"/>
  <c r="AQ86" i="21"/>
  <c r="AQ33" i="21"/>
  <c r="AR88" i="21" a="1"/>
  <c r="AR88" i="21" s="1"/>
  <c r="AR87" i="21"/>
  <c r="AR80" i="21" a="1"/>
  <c r="AR80" i="21" s="1"/>
  <c r="AR83" i="21" a="1"/>
  <c r="AR83" i="21" s="1"/>
  <c r="AR34" i="21" a="1"/>
  <c r="AR34" i="21" s="1"/>
  <c r="AR33" i="21" s="1"/>
  <c r="AR4" i="21"/>
  <c r="AS3" i="21"/>
  <c r="AR44" i="21" a="1"/>
  <c r="AR44" i="21" s="1"/>
  <c r="AR7" i="21"/>
  <c r="AR5" i="21"/>
  <c r="J60" i="17"/>
  <c r="J26" i="16"/>
  <c r="J16" i="16"/>
  <c r="I14" i="16"/>
  <c r="K4" i="16"/>
  <c r="J12" i="16" a="1"/>
  <c r="J12" i="16" s="1"/>
  <c r="J20" i="16" a="1"/>
  <c r="J20" i="16" s="1"/>
  <c r="J38" i="16"/>
  <c r="J34" i="16" a="1"/>
  <c r="J34" i="16" s="1"/>
  <c r="J33" i="16"/>
  <c r="J30" i="16"/>
  <c r="J27" i="16"/>
  <c r="J25" i="16"/>
  <c r="J24" i="16"/>
  <c r="J23" i="16"/>
  <c r="J13" i="16" a="1"/>
  <c r="J13" i="16" s="1"/>
  <c r="J39" i="16" a="1"/>
  <c r="J39" i="16" s="1"/>
  <c r="J66" i="17"/>
  <c r="J71" i="17"/>
  <c r="K4" i="17"/>
  <c r="J65" i="17"/>
  <c r="I64" i="17"/>
  <c r="J67" i="17"/>
  <c r="J74" i="17"/>
  <c r="J73" i="17"/>
  <c r="J72" i="17"/>
  <c r="J78" i="17" a="1"/>
  <c r="J78" i="17" s="1"/>
  <c r="I18" i="16"/>
  <c r="I44" i="16" s="1"/>
  <c r="G9" i="17"/>
  <c r="G38" i="17" a="1"/>
  <c r="G38" i="17" s="1"/>
  <c r="F12" i="16" a="1"/>
  <c r="F12" i="16" s="1"/>
  <c r="H31" i="17"/>
  <c r="H10" i="17"/>
  <c r="H35" i="17" s="1" a="1"/>
  <c r="H35" i="17" s="1"/>
  <c r="H22" i="17"/>
  <c r="H16" i="17"/>
  <c r="H19" i="17"/>
  <c r="J11" i="17" a="1"/>
  <c r="J11" i="17" s="1"/>
  <c r="J29" i="17" a="1"/>
  <c r="J29" i="17" s="1"/>
  <c r="J32" i="17" a="1"/>
  <c r="J32" i="17" s="1"/>
  <c r="J23" i="17" a="1"/>
  <c r="J23" i="17" s="1"/>
  <c r="J26" i="17" a="1"/>
  <c r="J26" i="17" s="1"/>
  <c r="J20" i="17" a="1"/>
  <c r="J20" i="17" s="1"/>
  <c r="J17" i="17" a="1"/>
  <c r="J17" i="17" s="1"/>
  <c r="H25" i="17"/>
  <c r="H28" i="17"/>
  <c r="H13" i="17"/>
  <c r="J14" i="17" a="1"/>
  <c r="J14" i="17" s="1"/>
  <c r="J15" i="17" s="1"/>
  <c r="J5" i="17"/>
  <c r="J6" i="17" s="1"/>
  <c r="K3" i="17"/>
  <c r="J7" i="17"/>
  <c r="J7" i="16"/>
  <c r="K3" i="16"/>
  <c r="J5" i="16"/>
  <c r="J6" i="16" s="1"/>
  <c r="AQ11" i="21" l="1"/>
  <c r="AR14" i="21" a="1"/>
  <c r="AR14" i="21" s="1"/>
  <c r="AR12" i="21" s="1"/>
  <c r="AR20" i="21"/>
  <c r="AR18" i="21" s="1"/>
  <c r="AR17" i="21"/>
  <c r="AR15" i="21" s="1"/>
  <c r="AR23" i="21"/>
  <c r="AR21" i="21" s="1"/>
  <c r="AR26" i="21"/>
  <c r="AR24" i="21" s="1"/>
  <c r="AS28" i="21" a="1"/>
  <c r="AS28" i="21" s="1"/>
  <c r="AS25" i="21" a="1"/>
  <c r="AS25" i="21" s="1"/>
  <c r="AS22" i="21" a="1"/>
  <c r="AS22" i="21" s="1"/>
  <c r="AS19" i="21" a="1"/>
  <c r="AS19" i="21" s="1"/>
  <c r="AS13" i="21" a="1"/>
  <c r="AS13" i="21" s="1"/>
  <c r="AS16" i="21" a="1"/>
  <c r="AS16" i="21" s="1"/>
  <c r="AR29" i="21"/>
  <c r="AR27" i="21" s="1"/>
  <c r="AS88" i="21" a="1"/>
  <c r="AS88" i="21" s="1"/>
  <c r="AS80" i="21" a="1"/>
  <c r="AS80" i="21" s="1"/>
  <c r="AS87" i="21"/>
  <c r="AS83" i="21" a="1"/>
  <c r="AS83" i="21" s="1"/>
  <c r="AS44" i="21" a="1"/>
  <c r="AS44" i="21" s="1"/>
  <c r="AS7" i="21"/>
  <c r="AS34" i="21" a="1"/>
  <c r="AS34" i="21" s="1"/>
  <c r="AS4" i="21"/>
  <c r="AT3" i="21"/>
  <c r="AS5" i="21"/>
  <c r="AQ85" i="21"/>
  <c r="AQ93" i="21" s="1"/>
  <c r="AR86" i="21"/>
  <c r="AR85" i="21" s="1"/>
  <c r="AR93" i="21" s="1"/>
  <c r="K60" i="17"/>
  <c r="K26" i="16"/>
  <c r="K16" i="16"/>
  <c r="K14" i="16" s="1"/>
  <c r="J14" i="16"/>
  <c r="J32" i="16"/>
  <c r="J28" i="16" s="1"/>
  <c r="J37" i="16"/>
  <c r="J36" i="16" s="1"/>
  <c r="J22" i="16"/>
  <c r="J18" i="16"/>
  <c r="J11" i="16"/>
  <c r="J10" i="16" s="1"/>
  <c r="L4" i="16"/>
  <c r="K34" i="16" a="1"/>
  <c r="K34" i="16" s="1"/>
  <c r="K33" i="16"/>
  <c r="K30" i="16"/>
  <c r="K27" i="16"/>
  <c r="K25" i="16"/>
  <c r="K24" i="16"/>
  <c r="K23" i="16"/>
  <c r="K39" i="16" a="1"/>
  <c r="K39" i="16" s="1"/>
  <c r="K12" i="16" a="1"/>
  <c r="K12" i="16" s="1"/>
  <c r="K13" i="16" a="1"/>
  <c r="K13" i="16" s="1"/>
  <c r="K38" i="16"/>
  <c r="K20" i="16" a="1"/>
  <c r="K20" i="16" s="1"/>
  <c r="K18" i="16" s="1"/>
  <c r="K66" i="17"/>
  <c r="K71" i="17"/>
  <c r="L4" i="17"/>
  <c r="K65" i="17"/>
  <c r="K67" i="17"/>
  <c r="J64" i="17"/>
  <c r="J12" i="17" a="1"/>
  <c r="J12" i="17" s="1"/>
  <c r="J10" i="17" s="1"/>
  <c r="J35" i="17" s="1" a="1"/>
  <c r="J35" i="17" s="1"/>
  <c r="K74" i="17"/>
  <c r="K73" i="17"/>
  <c r="K72" i="17"/>
  <c r="K78" i="17" a="1"/>
  <c r="K78" i="17" s="1"/>
  <c r="G12" i="16" a="1"/>
  <c r="G12" i="16" s="1"/>
  <c r="K5" i="16"/>
  <c r="K6" i="16" s="1"/>
  <c r="I19" i="17"/>
  <c r="H38" i="17" a="1"/>
  <c r="H38" i="17" s="1"/>
  <c r="I38" i="17" s="1"/>
  <c r="I16" i="17"/>
  <c r="H37" i="17" a="1"/>
  <c r="H37" i="17" s="1"/>
  <c r="I37" i="17" s="1"/>
  <c r="I13" i="17"/>
  <c r="H36" i="17" a="1"/>
  <c r="H36" i="17" s="1"/>
  <c r="I36" i="17" s="1"/>
  <c r="I22" i="17"/>
  <c r="H39" i="17" a="1"/>
  <c r="H39" i="17" s="1"/>
  <c r="I39" i="17" s="1"/>
  <c r="I28" i="17"/>
  <c r="H41" i="17" a="1"/>
  <c r="H41" i="17" s="1"/>
  <c r="I41" i="17" s="1"/>
  <c r="I35" i="17"/>
  <c r="I25" i="17"/>
  <c r="H40" i="17" a="1"/>
  <c r="H40" i="17" s="1"/>
  <c r="I40" i="17" s="1"/>
  <c r="I31" i="17"/>
  <c r="H42" i="17" a="1"/>
  <c r="H42" i="17" s="1"/>
  <c r="I42" i="17" s="1"/>
  <c r="I10" i="17"/>
  <c r="H9" i="17"/>
  <c r="J24" i="17"/>
  <c r="J22" i="17" s="1"/>
  <c r="J39" i="17" s="1" a="1"/>
  <c r="J39" i="17" s="1"/>
  <c r="K11" i="17" a="1"/>
  <c r="K11" i="17" s="1"/>
  <c r="K32" i="17" a="1"/>
  <c r="K32" i="17" s="1"/>
  <c r="K29" i="17" a="1"/>
  <c r="K29" i="17" s="1"/>
  <c r="K26" i="17" a="1"/>
  <c r="K26" i="17" s="1"/>
  <c r="K23" i="17" a="1"/>
  <c r="K23" i="17" s="1"/>
  <c r="K20" i="17" a="1"/>
  <c r="K20" i="17" s="1"/>
  <c r="K17" i="17" a="1"/>
  <c r="K17" i="17" s="1"/>
  <c r="J33" i="17"/>
  <c r="J18" i="17"/>
  <c r="J16" i="17" s="1"/>
  <c r="J37" i="17" s="1" a="1"/>
  <c r="J37" i="17" s="1"/>
  <c r="J21" i="17"/>
  <c r="J30" i="17"/>
  <c r="J28" i="17" s="1"/>
  <c r="J41" i="17" s="1" a="1"/>
  <c r="J41" i="17" s="1"/>
  <c r="J27" i="17"/>
  <c r="K14" i="17" a="1"/>
  <c r="K14" i="17" s="1"/>
  <c r="K15" i="17" s="1"/>
  <c r="K7" i="17"/>
  <c r="L3" i="17"/>
  <c r="K5" i="17"/>
  <c r="K6" i="17" s="1"/>
  <c r="K7" i="16"/>
  <c r="L3" i="16"/>
  <c r="AR11" i="21" l="1"/>
  <c r="AR10" i="21" s="1"/>
  <c r="AS26" i="21"/>
  <c r="AS24" i="21" s="1"/>
  <c r="AT25" i="21" a="1"/>
  <c r="AT25" i="21" s="1"/>
  <c r="AT22" i="21" a="1"/>
  <c r="AT22" i="21" s="1"/>
  <c r="AT28" i="21" a="1"/>
  <c r="AT28" i="21" s="1"/>
  <c r="AT19" i="21" a="1"/>
  <c r="AT19" i="21" s="1"/>
  <c r="AT16" i="21" a="1"/>
  <c r="AT16" i="21" s="1"/>
  <c r="AT13" i="21" a="1"/>
  <c r="AT13" i="21" s="1"/>
  <c r="AS29" i="21"/>
  <c r="AS27" i="21" s="1"/>
  <c r="AQ10" i="21"/>
  <c r="AS17" i="21"/>
  <c r="AS15" i="21" s="1"/>
  <c r="AS14" i="21" a="1"/>
  <c r="AS14" i="21" s="1"/>
  <c r="AS12" i="21" s="1"/>
  <c r="AS20" i="21"/>
  <c r="AS18" i="21" s="1"/>
  <c r="AS23" i="21"/>
  <c r="AS21" i="21" s="1"/>
  <c r="AT88" i="21" a="1"/>
  <c r="AT88" i="21" s="1"/>
  <c r="AT80" i="21" a="1"/>
  <c r="AT80" i="21" s="1"/>
  <c r="AT83" i="21" a="1"/>
  <c r="AT83" i="21" s="1"/>
  <c r="AT87" i="21"/>
  <c r="AT34" i="21" a="1"/>
  <c r="AT34" i="21" s="1"/>
  <c r="AT33" i="21" s="1"/>
  <c r="AT44" i="21" a="1"/>
  <c r="AT44" i="21" s="1"/>
  <c r="AT5" i="21"/>
  <c r="AT7" i="21"/>
  <c r="AT4" i="21"/>
  <c r="AU3" i="21"/>
  <c r="AS33" i="21"/>
  <c r="AS86" i="21"/>
  <c r="AS85" i="21" s="1"/>
  <c r="L60" i="17"/>
  <c r="M60" i="17" s="1"/>
  <c r="L16" i="16"/>
  <c r="L14" i="16" s="1"/>
  <c r="J9" i="16"/>
  <c r="K37" i="16"/>
  <c r="K36" i="16" s="1"/>
  <c r="K44" i="16" s="1"/>
  <c r="K32" i="16"/>
  <c r="K28" i="16" s="1"/>
  <c r="J21" i="16"/>
  <c r="K11" i="16"/>
  <c r="K10" i="16" s="1"/>
  <c r="K9" i="16" s="1"/>
  <c r="M4" i="16"/>
  <c r="L39" i="16" a="1"/>
  <c r="L39" i="16" s="1"/>
  <c r="M39" i="16" s="1"/>
  <c r="L20" i="16" a="1"/>
  <c r="L20" i="16" s="1"/>
  <c r="L18" i="16" s="1"/>
  <c r="L38" i="16"/>
  <c r="L34" i="16" a="1"/>
  <c r="L34" i="16" s="1"/>
  <c r="M34" i="16" s="1"/>
  <c r="K22" i="16"/>
  <c r="M4" i="17"/>
  <c r="L71" i="17"/>
  <c r="M71" i="17" s="1"/>
  <c r="L65" i="17"/>
  <c r="L67" i="17"/>
  <c r="M67" i="17" s="1"/>
  <c r="K64" i="17"/>
  <c r="K12" i="17" a="1"/>
  <c r="K12" i="17" s="1"/>
  <c r="K10" i="17" s="1"/>
  <c r="K35" i="17" s="1" a="1"/>
  <c r="K35" i="17" s="1"/>
  <c r="L73" i="17"/>
  <c r="M73" i="17" s="1"/>
  <c r="L74" i="17"/>
  <c r="M74" i="17" s="1"/>
  <c r="L72" i="17"/>
  <c r="M72" i="17" s="1"/>
  <c r="H12" i="16" a="1"/>
  <c r="H12" i="16" s="1"/>
  <c r="I12" i="16" s="1"/>
  <c r="L78" i="17" a="1"/>
  <c r="L78" i="17" s="1"/>
  <c r="J44" i="16"/>
  <c r="I9" i="17"/>
  <c r="K30" i="17"/>
  <c r="K28" i="17" s="1"/>
  <c r="K41" i="17" s="1" a="1"/>
  <c r="K41" i="17" s="1"/>
  <c r="K33" i="17"/>
  <c r="K31" i="17" s="1"/>
  <c r="K42" i="17" s="1" a="1"/>
  <c r="K42" i="17" s="1"/>
  <c r="K18" i="17"/>
  <c r="K16" i="17" s="1"/>
  <c r="K37" i="17" s="1" a="1"/>
  <c r="K37" i="17" s="1"/>
  <c r="J25" i="17"/>
  <c r="J40" i="17" s="1" a="1"/>
  <c r="J40" i="17" s="1"/>
  <c r="K21" i="17"/>
  <c r="K19" i="17" s="1"/>
  <c r="K38" i="17" s="1" a="1"/>
  <c r="K38" i="17" s="1"/>
  <c r="J31" i="17"/>
  <c r="J42" i="17" s="1" a="1"/>
  <c r="J42" i="17" s="1"/>
  <c r="K24" i="17"/>
  <c r="K22" i="17" s="1"/>
  <c r="K39" i="17" s="1" a="1"/>
  <c r="K39" i="17" s="1"/>
  <c r="J19" i="17"/>
  <c r="J38" i="17" s="1" a="1"/>
  <c r="J38" i="17" s="1"/>
  <c r="K27" i="17"/>
  <c r="K25" i="17" s="1"/>
  <c r="K40" i="17" s="1" a="1"/>
  <c r="K40" i="17" s="1"/>
  <c r="J13" i="17"/>
  <c r="J36" i="17" s="1" a="1"/>
  <c r="J36" i="17" s="1"/>
  <c r="K13" i="17"/>
  <c r="K36" i="17" s="1" a="1"/>
  <c r="K36" i="17" s="1"/>
  <c r="L7" i="17"/>
  <c r="M3" i="17"/>
  <c r="L5" i="17"/>
  <c r="L6" i="17" s="1"/>
  <c r="L7" i="16"/>
  <c r="M3" i="16"/>
  <c r="L5" i="16"/>
  <c r="L6" i="16" s="1"/>
  <c r="L30" i="16" s="1"/>
  <c r="M30" i="16" s="1"/>
  <c r="AS11" i="21" l="1"/>
  <c r="AU28" i="21" a="1"/>
  <c r="AU28" i="21" s="1"/>
  <c r="AU22" i="21" a="1"/>
  <c r="AU22" i="21" s="1"/>
  <c r="AU25" i="21" a="1"/>
  <c r="AU25" i="21" s="1"/>
  <c r="AU19" i="21" a="1"/>
  <c r="AU19" i="21" s="1"/>
  <c r="AU16" i="21" a="1"/>
  <c r="AU16" i="21" s="1"/>
  <c r="AU13" i="21" a="1"/>
  <c r="AU13" i="21" s="1"/>
  <c r="AT20" i="21"/>
  <c r="AT18" i="21" s="1"/>
  <c r="AT29" i="21"/>
  <c r="AT27" i="21" s="1"/>
  <c r="AT23" i="21"/>
  <c r="AT21" i="21" s="1"/>
  <c r="AT26" i="21"/>
  <c r="AT24" i="21" s="1"/>
  <c r="AT14" i="21" a="1"/>
  <c r="AT14" i="21" s="1"/>
  <c r="AT12" i="21" s="1"/>
  <c r="AT17" i="21"/>
  <c r="AT15" i="21" s="1"/>
  <c r="AS93" i="21"/>
  <c r="AU87" i="21"/>
  <c r="AU88" i="21" a="1"/>
  <c r="AU88" i="21" s="1"/>
  <c r="AU80" i="21" a="1"/>
  <c r="AU80" i="21" s="1"/>
  <c r="AU83" i="21" a="1"/>
  <c r="AU83" i="21" s="1"/>
  <c r="AU44" i="21" a="1"/>
  <c r="AU44" i="21" s="1"/>
  <c r="AU5" i="21"/>
  <c r="AU4" i="21"/>
  <c r="AV3" i="21"/>
  <c r="AU34" i="21" a="1"/>
  <c r="AU34" i="21" s="1"/>
  <c r="AU7" i="21"/>
  <c r="AT86" i="21"/>
  <c r="AT85" i="21" s="1"/>
  <c r="AT93" i="21" s="1"/>
  <c r="N4" i="17"/>
  <c r="M16" i="16"/>
  <c r="M14" i="16" s="1"/>
  <c r="L26" i="16"/>
  <c r="N4" i="16"/>
  <c r="K21" i="16"/>
  <c r="L37" i="16"/>
  <c r="L36" i="16" s="1"/>
  <c r="L44" i="16" s="1"/>
  <c r="M38" i="16"/>
  <c r="M37" i="16" s="1"/>
  <c r="M36" i="16" s="1"/>
  <c r="M20" i="16"/>
  <c r="M18" i="16" s="1"/>
  <c r="M65" i="17"/>
  <c r="M5" i="17"/>
  <c r="M6" i="17" s="1"/>
  <c r="J9" i="17"/>
  <c r="K9" i="17"/>
  <c r="N3" i="17"/>
  <c r="M7" i="17"/>
  <c r="M5" i="16"/>
  <c r="M6" i="16" s="1"/>
  <c r="N3" i="16"/>
  <c r="M7" i="16"/>
  <c r="AT11" i="21" l="1"/>
  <c r="AT10" i="21" s="1"/>
  <c r="AV28" i="21" a="1"/>
  <c r="AV28" i="21" s="1"/>
  <c r="AV25" i="21" a="1"/>
  <c r="AV25" i="21" s="1"/>
  <c r="AV22" i="21" a="1"/>
  <c r="AV22" i="21" s="1"/>
  <c r="AV16" i="21" a="1"/>
  <c r="AV16" i="21" s="1"/>
  <c r="AV19" i="21" a="1"/>
  <c r="AV19" i="21" s="1"/>
  <c r="AV13" i="21" a="1"/>
  <c r="AV13" i="21" s="1"/>
  <c r="AU20" i="21"/>
  <c r="AU18" i="21" s="1"/>
  <c r="AU14" i="21" a="1"/>
  <c r="AU14" i="21" s="1"/>
  <c r="AU12" i="21" s="1"/>
  <c r="AU17" i="21"/>
  <c r="AU15" i="21" s="1"/>
  <c r="AU26" i="21"/>
  <c r="AU24" i="21" s="1"/>
  <c r="AU23" i="21"/>
  <c r="AU21" i="21" s="1"/>
  <c r="AU29" i="21"/>
  <c r="AU27" i="21" s="1"/>
  <c r="AS10" i="21"/>
  <c r="AU86" i="21"/>
  <c r="AU85" i="21" s="1"/>
  <c r="AU33" i="21"/>
  <c r="AV88" i="21" a="1"/>
  <c r="AV88" i="21" s="1"/>
  <c r="AV87" i="21"/>
  <c r="AV80" i="21" a="1"/>
  <c r="AV80" i="21" s="1"/>
  <c r="AV83" i="21" a="1"/>
  <c r="AV83" i="21" s="1"/>
  <c r="AV34" i="21" a="1"/>
  <c r="AV34" i="21" s="1"/>
  <c r="AV33" i="21" s="1"/>
  <c r="AV4" i="21"/>
  <c r="AW3" i="21"/>
  <c r="AV44" i="21" a="1"/>
  <c r="AV44" i="21" s="1"/>
  <c r="AV5" i="21"/>
  <c r="AV7" i="21"/>
  <c r="N60" i="17"/>
  <c r="N16" i="16"/>
  <c r="N14" i="16" s="1"/>
  <c r="M26" i="16"/>
  <c r="O4" i="16"/>
  <c r="N39" i="16" a="1"/>
  <c r="N39" i="16" s="1"/>
  <c r="N38" i="16"/>
  <c r="N20" i="16" a="1"/>
  <c r="N20" i="16" s="1"/>
  <c r="N34" i="16" a="1"/>
  <c r="N34" i="16" s="1"/>
  <c r="N71" i="17"/>
  <c r="O4" i="17"/>
  <c r="N65" i="17"/>
  <c r="N67" i="17"/>
  <c r="N74" i="17"/>
  <c r="N73" i="17"/>
  <c r="N72" i="17"/>
  <c r="N78" i="17" a="1"/>
  <c r="N78" i="17" s="1"/>
  <c r="M44" i="16"/>
  <c r="N7" i="17"/>
  <c r="O3" i="17"/>
  <c r="N5" i="17"/>
  <c r="N6" i="17" s="1"/>
  <c r="N7" i="16"/>
  <c r="O3" i="16"/>
  <c r="N5" i="16"/>
  <c r="N6" i="16" s="1"/>
  <c r="N30" i="16" s="1"/>
  <c r="AU11" i="21" l="1"/>
  <c r="AU10" i="21" s="1"/>
  <c r="AW28" i="21" a="1"/>
  <c r="AW28" i="21" s="1"/>
  <c r="AW25" i="21" a="1"/>
  <c r="AW25" i="21" s="1"/>
  <c r="AW22" i="21" a="1"/>
  <c r="AW22" i="21" s="1"/>
  <c r="AW19" i="21" a="1"/>
  <c r="AW19" i="21" s="1"/>
  <c r="AW16" i="21" a="1"/>
  <c r="AW16" i="21" s="1"/>
  <c r="AW13" i="21" a="1"/>
  <c r="AW13" i="21" s="1"/>
  <c r="AV14" i="21" a="1"/>
  <c r="AV14" i="21" s="1"/>
  <c r="AV12" i="21" s="1"/>
  <c r="AV20" i="21"/>
  <c r="AV18" i="21" s="1"/>
  <c r="AV17" i="21"/>
  <c r="AV15" i="21" s="1"/>
  <c r="AV23" i="21"/>
  <c r="AV21" i="21" s="1"/>
  <c r="AV26" i="21"/>
  <c r="AV24" i="21" s="1"/>
  <c r="AV29" i="21"/>
  <c r="AV27" i="21" s="1"/>
  <c r="AV86" i="21"/>
  <c r="AV85" i="21" s="1"/>
  <c r="AV93" i="21" s="1"/>
  <c r="AU93" i="21"/>
  <c r="AW88" i="21" a="1"/>
  <c r="AW88" i="21" s="1"/>
  <c r="AW80" i="21" a="1"/>
  <c r="AW80" i="21" s="1"/>
  <c r="AW87" i="21"/>
  <c r="AW83" i="21" a="1"/>
  <c r="AW83" i="21" s="1"/>
  <c r="AW44" i="21" a="1"/>
  <c r="AW44" i="21" s="1"/>
  <c r="AW7" i="21"/>
  <c r="AX3" i="21"/>
  <c r="AW34" i="21" a="1"/>
  <c r="AW34" i="21" s="1"/>
  <c r="AW33" i="21" s="1"/>
  <c r="AW5" i="21"/>
  <c r="AW4" i="21"/>
  <c r="O60" i="17"/>
  <c r="O16" i="16"/>
  <c r="N26" i="16"/>
  <c r="N37" i="16"/>
  <c r="N36" i="16" s="1"/>
  <c r="N18" i="16"/>
  <c r="P4" i="16"/>
  <c r="O38" i="16"/>
  <c r="O20" i="16" a="1"/>
  <c r="O20" i="16" s="1"/>
  <c r="O18" i="16" s="1"/>
  <c r="O34" i="16" a="1"/>
  <c r="O34" i="16" s="1"/>
  <c r="O39" i="16" a="1"/>
  <c r="O39" i="16" s="1"/>
  <c r="O71" i="17"/>
  <c r="P4" i="17"/>
  <c r="O65" i="17"/>
  <c r="O67" i="17"/>
  <c r="O74" i="17"/>
  <c r="O73" i="17"/>
  <c r="O72" i="17"/>
  <c r="O78" i="17" a="1"/>
  <c r="O78" i="17" s="1"/>
  <c r="O7" i="17"/>
  <c r="P3" i="17"/>
  <c r="O5" i="17"/>
  <c r="O6" i="17" s="1"/>
  <c r="O7" i="16"/>
  <c r="O5" i="16"/>
  <c r="O6" i="16" s="1"/>
  <c r="O30" i="16" s="1"/>
  <c r="P3" i="16"/>
  <c r="AV11" i="21" l="1"/>
  <c r="AV10" i="21" s="1"/>
  <c r="AW14" i="21" a="1"/>
  <c r="AW14" i="21" s="1"/>
  <c r="AW12" i="21" s="1"/>
  <c r="AW17" i="21"/>
  <c r="AW15" i="21" s="1"/>
  <c r="AX28" i="21" a="1"/>
  <c r="AX28" i="21" s="1"/>
  <c r="AX25" i="21" a="1"/>
  <c r="AX25" i="21" s="1"/>
  <c r="AX22" i="21" a="1"/>
  <c r="AX22" i="21" s="1"/>
  <c r="AX19" i="21" a="1"/>
  <c r="AX19" i="21" s="1"/>
  <c r="AX16" i="21" a="1"/>
  <c r="AX16" i="21" s="1"/>
  <c r="AX13" i="21" a="1"/>
  <c r="AX13" i="21" s="1"/>
  <c r="AW20" i="21"/>
  <c r="AW18" i="21" s="1"/>
  <c r="AW23" i="21"/>
  <c r="AW21" i="21" s="1"/>
  <c r="AW26" i="21"/>
  <c r="AW24" i="21" s="1"/>
  <c r="AW29" i="21"/>
  <c r="AW27" i="21" s="1"/>
  <c r="AX88" i="21" a="1"/>
  <c r="AX88" i="21" s="1"/>
  <c r="AX80" i="21" a="1"/>
  <c r="AX80" i="21" s="1"/>
  <c r="AX83" i="21" a="1"/>
  <c r="AX83" i="21" s="1"/>
  <c r="AX87" i="21"/>
  <c r="AX34" i="21" a="1"/>
  <c r="AX34" i="21" s="1"/>
  <c r="AX33" i="21" s="1"/>
  <c r="AX7" i="21"/>
  <c r="AX5" i="21"/>
  <c r="AX44" i="21" a="1"/>
  <c r="AX44" i="21" s="1"/>
  <c r="AX4" i="21"/>
  <c r="AY3" i="21"/>
  <c r="AW86" i="21"/>
  <c r="AW85" i="21" s="1"/>
  <c r="AW93" i="21" s="1"/>
  <c r="P16" i="16"/>
  <c r="P14" i="16" s="1"/>
  <c r="O14" i="16"/>
  <c r="O26" i="16"/>
  <c r="N44" i="16"/>
  <c r="O37" i="16"/>
  <c r="O36" i="16" s="1"/>
  <c r="O44" i="16" s="1"/>
  <c r="Q4" i="16"/>
  <c r="P34" i="16" a="1"/>
  <c r="P34" i="16" s="1"/>
  <c r="Q34" i="16" s="1"/>
  <c r="P20" i="16" a="1"/>
  <c r="P20" i="16" s="1"/>
  <c r="P18" i="16" s="1"/>
  <c r="P39" i="16" a="1"/>
  <c r="P39" i="16" s="1"/>
  <c r="Q39" i="16" s="1"/>
  <c r="R39" i="16" s="1"/>
  <c r="P38" i="16"/>
  <c r="P60" i="17"/>
  <c r="Q60" i="17" s="1"/>
  <c r="R60" i="17" s="1"/>
  <c r="Q4" i="17"/>
  <c r="P71" i="17"/>
  <c r="Q71" i="17" s="1"/>
  <c r="R71" i="17" s="1"/>
  <c r="P65" i="17"/>
  <c r="Q65" i="17" s="1"/>
  <c r="P67" i="17"/>
  <c r="Q67" i="17" s="1"/>
  <c r="R67" i="17" s="1"/>
  <c r="P74" i="17"/>
  <c r="Q74" i="17" s="1"/>
  <c r="R74" i="17" s="1"/>
  <c r="P73" i="17"/>
  <c r="Q73" i="17" s="1"/>
  <c r="R73" i="17" s="1"/>
  <c r="P72" i="17"/>
  <c r="Q72" i="17" s="1"/>
  <c r="R72" i="17" s="1"/>
  <c r="P78" i="17" a="1"/>
  <c r="P78" i="17" s="1"/>
  <c r="P7" i="16"/>
  <c r="Q3" i="17"/>
  <c r="P5" i="17"/>
  <c r="P6" i="17" s="1"/>
  <c r="P7" i="17"/>
  <c r="Q3" i="16"/>
  <c r="P5" i="16"/>
  <c r="P6" i="16" s="1"/>
  <c r="P30" i="16" s="1"/>
  <c r="AW11" i="21" l="1"/>
  <c r="AW10" i="21" s="1"/>
  <c r="AX29" i="21"/>
  <c r="AX27" i="21" s="1"/>
  <c r="AY28" i="21" a="1"/>
  <c r="AY28" i="21" s="1"/>
  <c r="AY25" i="21" a="1"/>
  <c r="AY25" i="21" s="1"/>
  <c r="AY22" i="21" a="1"/>
  <c r="AY22" i="21" s="1"/>
  <c r="AY19" i="21" a="1"/>
  <c r="AY19" i="21" s="1"/>
  <c r="AY16" i="21" a="1"/>
  <c r="AY16" i="21" s="1"/>
  <c r="AY13" i="21" a="1"/>
  <c r="AY13" i="21" s="1"/>
  <c r="AX14" i="21" a="1"/>
  <c r="AX14" i="21" s="1"/>
  <c r="AX12" i="21" s="1"/>
  <c r="AX26" i="21"/>
  <c r="AX24" i="21" s="1"/>
  <c r="AX17" i="21"/>
  <c r="AX15" i="21" s="1"/>
  <c r="AX20" i="21"/>
  <c r="AX18" i="21" s="1"/>
  <c r="AX23" i="21"/>
  <c r="AX21" i="21" s="1"/>
  <c r="AX86" i="21"/>
  <c r="AX85" i="21" s="1"/>
  <c r="AX93" i="21" s="1"/>
  <c r="AY87" i="21"/>
  <c r="AY88" i="21" a="1"/>
  <c r="AY88" i="21" s="1"/>
  <c r="AY80" i="21" a="1"/>
  <c r="AY80" i="21" s="1"/>
  <c r="AY83" i="21" a="1"/>
  <c r="AY83" i="21" s="1"/>
  <c r="AY44" i="21" a="1"/>
  <c r="AY44" i="21" s="1"/>
  <c r="AY34" i="21" a="1"/>
  <c r="AY34" i="21" s="1"/>
  <c r="AY33" i="21" s="1"/>
  <c r="AY5" i="21"/>
  <c r="AY4" i="21"/>
  <c r="AZ3" i="21"/>
  <c r="AY7" i="21"/>
  <c r="R4" i="17"/>
  <c r="Q16" i="16"/>
  <c r="R16" i="16" s="1"/>
  <c r="R14" i="16" s="1"/>
  <c r="P26" i="16"/>
  <c r="R4" i="16"/>
  <c r="P37" i="16"/>
  <c r="P36" i="16" s="1"/>
  <c r="P44" i="16" s="1"/>
  <c r="Q30" i="16"/>
  <c r="R30" i="16" s="1"/>
  <c r="Q38" i="16"/>
  <c r="Q37" i="16" s="1"/>
  <c r="Q36" i="16" s="1"/>
  <c r="Q20" i="16"/>
  <c r="Q18" i="16" s="1"/>
  <c r="R65" i="17"/>
  <c r="Q7" i="17"/>
  <c r="R3" i="17"/>
  <c r="Q5" i="17"/>
  <c r="Q6" i="17" s="1"/>
  <c r="Q7" i="16"/>
  <c r="R3" i="16"/>
  <c r="Q5" i="16"/>
  <c r="Q6" i="16" s="1"/>
  <c r="AX11" i="21" l="1"/>
  <c r="AX10" i="21" s="1"/>
  <c r="AY20" i="21"/>
  <c r="AY18" i="21" s="1"/>
  <c r="AY23" i="21"/>
  <c r="AY21" i="21" s="1"/>
  <c r="AY26" i="21"/>
  <c r="AY24" i="21" s="1"/>
  <c r="AY17" i="21"/>
  <c r="AY15" i="21" s="1"/>
  <c r="AZ28" i="21" a="1"/>
  <c r="AZ28" i="21" s="1"/>
  <c r="AZ25" i="21" a="1"/>
  <c r="AZ25" i="21" s="1"/>
  <c r="AZ22" i="21" a="1"/>
  <c r="AZ22" i="21" s="1"/>
  <c r="AZ16" i="21" a="1"/>
  <c r="AZ16" i="21" s="1"/>
  <c r="AZ19" i="21" a="1"/>
  <c r="AZ19" i="21" s="1"/>
  <c r="AZ13" i="21" a="1"/>
  <c r="AZ13" i="21" s="1"/>
  <c r="AY29" i="21"/>
  <c r="AY27" i="21" s="1"/>
  <c r="AY14" i="21" a="1"/>
  <c r="AY14" i="21" s="1"/>
  <c r="AY12" i="21" s="1"/>
  <c r="AZ88" i="21" a="1"/>
  <c r="AZ88" i="21" s="1"/>
  <c r="BA88" i="21" s="1"/>
  <c r="AZ87" i="21"/>
  <c r="AZ80" i="21" a="1"/>
  <c r="AZ80" i="21" s="1"/>
  <c r="BA80" i="21" s="1"/>
  <c r="AZ83" i="21" a="1"/>
  <c r="AZ83" i="21" s="1"/>
  <c r="BA83" i="21" s="1"/>
  <c r="AZ44" i="21" a="1"/>
  <c r="AZ44" i="21" s="1"/>
  <c r="BA44" i="21" s="1"/>
  <c r="AZ34" i="21" a="1"/>
  <c r="AZ34" i="21" s="1"/>
  <c r="AZ4" i="21"/>
  <c r="BA3" i="21"/>
  <c r="BB3" i="21" s="1"/>
  <c r="AZ7" i="21"/>
  <c r="AZ5" i="21"/>
  <c r="AY86" i="21"/>
  <c r="AY85" i="21" s="1"/>
  <c r="AY93" i="21" s="1"/>
  <c r="S4" i="17"/>
  <c r="Q14" i="16"/>
  <c r="Q26" i="16"/>
  <c r="S4" i="16"/>
  <c r="R20" i="16"/>
  <c r="R18" i="16" s="1"/>
  <c r="R38" i="16"/>
  <c r="R37" i="16" s="1"/>
  <c r="R36" i="16" s="1"/>
  <c r="S3" i="17"/>
  <c r="R7" i="17"/>
  <c r="R5" i="17"/>
  <c r="R6" i="17" s="1"/>
  <c r="R7" i="16"/>
  <c r="R5" i="16"/>
  <c r="R6" i="16" s="1"/>
  <c r="S3" i="16"/>
  <c r="AY11" i="21" l="1"/>
  <c r="AY10" i="21" s="1"/>
  <c r="AZ14" i="21" a="1"/>
  <c r="AZ14" i="21" s="1"/>
  <c r="AZ12" i="21" s="1"/>
  <c r="BA13" i="21"/>
  <c r="AZ20" i="21"/>
  <c r="AZ18" i="21" s="1"/>
  <c r="BA18" i="21" s="1"/>
  <c r="BA19" i="21"/>
  <c r="AZ17" i="21"/>
  <c r="AZ15" i="21" s="1"/>
  <c r="BA15" i="21" s="1"/>
  <c r="BA16" i="21"/>
  <c r="AZ23" i="21"/>
  <c r="AZ21" i="21" s="1"/>
  <c r="BA21" i="21" s="1"/>
  <c r="BA22" i="21"/>
  <c r="BB28" i="21" a="1"/>
  <c r="BB28" i="21" s="1"/>
  <c r="BB25" i="21" a="1"/>
  <c r="BB25" i="21" s="1"/>
  <c r="BB22" i="21" a="1"/>
  <c r="BB22" i="21" s="1"/>
  <c r="BB19" i="21" a="1"/>
  <c r="BB19" i="21" s="1"/>
  <c r="BB13" i="21" a="1"/>
  <c r="BB13" i="21" s="1"/>
  <c r="BB16" i="21" a="1"/>
  <c r="BB16" i="21" s="1"/>
  <c r="AZ26" i="21"/>
  <c r="AZ24" i="21" s="1"/>
  <c r="BA24" i="21" s="1"/>
  <c r="BA25" i="21"/>
  <c r="AZ29" i="21"/>
  <c r="AZ27" i="21" s="1"/>
  <c r="BA27" i="21" s="1"/>
  <c r="BA28" i="21"/>
  <c r="BB88" i="21" a="1"/>
  <c r="BB88" i="21" s="1"/>
  <c r="BB80" i="21" a="1"/>
  <c r="BB80" i="21" s="1"/>
  <c r="BB87" i="21"/>
  <c r="BB83" i="21" a="1"/>
  <c r="BB83" i="21" s="1"/>
  <c r="BB44" i="21" a="1"/>
  <c r="BB44" i="21" s="1"/>
  <c r="BB7" i="21"/>
  <c r="BB34" i="21" a="1"/>
  <c r="BB34" i="21" s="1"/>
  <c r="BB5" i="21"/>
  <c r="BC3" i="21"/>
  <c r="BB4" i="21"/>
  <c r="AZ33" i="21"/>
  <c r="BA34" i="21"/>
  <c r="BA7" i="21"/>
  <c r="BA4" i="21"/>
  <c r="BA5" i="21"/>
  <c r="BA6" i="21" s="1"/>
  <c r="AZ86" i="21"/>
  <c r="BA87" i="21"/>
  <c r="S60" i="17"/>
  <c r="S16" i="16"/>
  <c r="S14" i="16" s="1"/>
  <c r="T4" i="16"/>
  <c r="S39" i="16" a="1"/>
  <c r="S39" i="16" s="1"/>
  <c r="S38" i="16"/>
  <c r="S20" i="16" a="1"/>
  <c r="S20" i="16" s="1"/>
  <c r="S34" i="16" a="1"/>
  <c r="S34" i="16" s="1"/>
  <c r="R44" i="16"/>
  <c r="S71" i="17"/>
  <c r="T4" i="17"/>
  <c r="S65" i="17"/>
  <c r="S67" i="17"/>
  <c r="S74" i="17"/>
  <c r="S72" i="17"/>
  <c r="S73" i="17"/>
  <c r="S78" i="17" a="1"/>
  <c r="S78" i="17" s="1"/>
  <c r="Q44" i="16"/>
  <c r="T3" i="17"/>
  <c r="S7" i="17"/>
  <c r="S5" i="17"/>
  <c r="S6" i="17" s="1"/>
  <c r="T3" i="16"/>
  <c r="S7" i="16"/>
  <c r="S5" i="16"/>
  <c r="S6" i="16" s="1"/>
  <c r="S30" i="16" s="1"/>
  <c r="BA29" i="21" l="1"/>
  <c r="BA20" i="21"/>
  <c r="BA17" i="21"/>
  <c r="BA23" i="21"/>
  <c r="AZ11" i="21"/>
  <c r="BA12" i="21"/>
  <c r="BA14" i="21" s="1"/>
  <c r="BB23" i="21"/>
  <c r="BB21" i="21" s="1"/>
  <c r="BB26" i="21"/>
  <c r="BB24" i="21" s="1"/>
  <c r="BB29" i="21"/>
  <c r="BB27" i="21" s="1"/>
  <c r="BA26" i="21"/>
  <c r="BB20" i="21"/>
  <c r="BB18" i="21" s="1"/>
  <c r="BB17" i="21"/>
  <c r="BB15" i="21" s="1"/>
  <c r="BC22" i="21" a="1"/>
  <c r="BC22" i="21" s="1"/>
  <c r="BC25" i="21" a="1"/>
  <c r="BC25" i="21" s="1"/>
  <c r="BC28" i="21" a="1"/>
  <c r="BC28" i="21" s="1"/>
  <c r="BC19" i="21" a="1"/>
  <c r="BC19" i="21" s="1"/>
  <c r="BC16" i="21" a="1"/>
  <c r="BC16" i="21" s="1"/>
  <c r="BC13" i="21" a="1"/>
  <c r="BC13" i="21" s="1"/>
  <c r="BB14" i="21" a="1"/>
  <c r="BB14" i="21" s="1"/>
  <c r="BB12" i="21" s="1"/>
  <c r="BB33" i="21"/>
  <c r="BB86" i="21"/>
  <c r="BC88" i="21" a="1"/>
  <c r="BC88" i="21" s="1"/>
  <c r="BC80" i="21" a="1"/>
  <c r="BC80" i="21" s="1"/>
  <c r="BC83" i="21" a="1"/>
  <c r="BC83" i="21" s="1"/>
  <c r="BC87" i="21"/>
  <c r="BC44" i="21" a="1"/>
  <c r="BC44" i="21" s="1"/>
  <c r="BC5" i="21"/>
  <c r="BC4" i="21"/>
  <c r="BD3" i="21"/>
  <c r="BC34" i="21" a="1"/>
  <c r="BC34" i="21" s="1"/>
  <c r="BC33" i="21" s="1"/>
  <c r="BC7" i="21"/>
  <c r="BA33" i="21"/>
  <c r="AZ85" i="21"/>
  <c r="BA85" i="21" s="1"/>
  <c r="BA86" i="21"/>
  <c r="T60" i="17"/>
  <c r="T16" i="16"/>
  <c r="S26" i="16"/>
  <c r="S18" i="16"/>
  <c r="S37" i="16"/>
  <c r="S36" i="16" s="1"/>
  <c r="U4" i="16"/>
  <c r="T39" i="16" a="1"/>
  <c r="T39" i="16" s="1"/>
  <c r="T20" i="16" a="1"/>
  <c r="T20" i="16" s="1"/>
  <c r="T18" i="16" s="1"/>
  <c r="T38" i="16"/>
  <c r="T34" i="16" a="1"/>
  <c r="T34" i="16" s="1"/>
  <c r="T71" i="17"/>
  <c r="U4" i="17"/>
  <c r="T65" i="17"/>
  <c r="T67" i="17"/>
  <c r="T72" i="17"/>
  <c r="T74" i="17"/>
  <c r="T73" i="17"/>
  <c r="T78" i="17" a="1"/>
  <c r="T78" i="17" s="1"/>
  <c r="T7" i="17"/>
  <c r="T5" i="17"/>
  <c r="T6" i="17" s="1"/>
  <c r="U3" i="17"/>
  <c r="U3" i="16"/>
  <c r="T7" i="16"/>
  <c r="T5" i="16"/>
  <c r="T6" i="16" s="1"/>
  <c r="T30" i="16" s="1"/>
  <c r="BB11" i="21" l="1"/>
  <c r="BC17" i="21"/>
  <c r="BC15" i="21" s="1"/>
  <c r="BC14" i="21" a="1"/>
  <c r="BC14" i="21" s="1"/>
  <c r="BC12" i="21" s="1"/>
  <c r="BC20" i="21"/>
  <c r="BC18" i="21" s="1"/>
  <c r="BD28" i="21" a="1"/>
  <c r="BD28" i="21" s="1"/>
  <c r="BD25" i="21" a="1"/>
  <c r="BD25" i="21" s="1"/>
  <c r="BD22" i="21" a="1"/>
  <c r="BD22" i="21" s="1"/>
  <c r="BD16" i="21" a="1"/>
  <c r="BD16" i="21" s="1"/>
  <c r="BD19" i="21" a="1"/>
  <c r="BD19" i="21" s="1"/>
  <c r="BD13" i="21" a="1"/>
  <c r="BD13" i="21" s="1"/>
  <c r="BC29" i="21"/>
  <c r="BC27" i="21" s="1"/>
  <c r="BC26" i="21"/>
  <c r="BC24" i="21" s="1"/>
  <c r="BC23" i="21"/>
  <c r="BC21" i="21" s="1"/>
  <c r="AZ10" i="21"/>
  <c r="BA10" i="21" s="1"/>
  <c r="BA11" i="21"/>
  <c r="BC86" i="21"/>
  <c r="BC85" i="21" s="1"/>
  <c r="BC93" i="21" s="1"/>
  <c r="BB85" i="21"/>
  <c r="BB93" i="21" s="1"/>
  <c r="BD87" i="21"/>
  <c r="BD88" i="21" a="1"/>
  <c r="BD88" i="21" s="1"/>
  <c r="BD80" i="21" a="1"/>
  <c r="BD80" i="21" s="1"/>
  <c r="BD83" i="21" a="1"/>
  <c r="BD83" i="21" s="1"/>
  <c r="BD44" i="21" a="1"/>
  <c r="BD44" i="21" s="1"/>
  <c r="BD5" i="21"/>
  <c r="BD34" i="21" a="1"/>
  <c r="BD34" i="21" s="1"/>
  <c r="BD33" i="21" s="1"/>
  <c r="BD4" i="21"/>
  <c r="BE3" i="21"/>
  <c r="BD7" i="21"/>
  <c r="BA93" i="21"/>
  <c r="AZ93" i="21"/>
  <c r="U60" i="17"/>
  <c r="V60" i="17" s="1"/>
  <c r="T26" i="16"/>
  <c r="U16" i="16"/>
  <c r="V16" i="16" s="1"/>
  <c r="T14" i="16"/>
  <c r="T37" i="16"/>
  <c r="T36" i="16" s="1"/>
  <c r="T44" i="16" s="1"/>
  <c r="V4" i="16"/>
  <c r="U38" i="16"/>
  <c r="U34" i="16" a="1"/>
  <c r="U34" i="16" s="1"/>
  <c r="V34" i="16" s="1"/>
  <c r="U39" i="16" a="1"/>
  <c r="U39" i="16" s="1"/>
  <c r="V39" i="16" s="1"/>
  <c r="U20" i="16" a="1"/>
  <c r="U20" i="16" s="1"/>
  <c r="U18" i="16" s="1"/>
  <c r="V4" i="17"/>
  <c r="U71" i="17"/>
  <c r="V71" i="17" s="1"/>
  <c r="U65" i="17"/>
  <c r="U67" i="17"/>
  <c r="V67" i="17" s="1"/>
  <c r="U74" i="17"/>
  <c r="V74" i="17" s="1"/>
  <c r="U73" i="17"/>
  <c r="V73" i="17" s="1"/>
  <c r="U72" i="17"/>
  <c r="V72" i="17" s="1"/>
  <c r="S44" i="16"/>
  <c r="U78" i="17" a="1"/>
  <c r="U78" i="17" s="1"/>
  <c r="V78" i="17" s="1"/>
  <c r="V3" i="17"/>
  <c r="U5" i="17"/>
  <c r="U6" i="17" s="1"/>
  <c r="U7" i="17"/>
  <c r="U7" i="16"/>
  <c r="V3" i="16"/>
  <c r="U5" i="16"/>
  <c r="U6" i="16" s="1"/>
  <c r="U30" i="16" s="1"/>
  <c r="BC11" i="21" l="1"/>
  <c r="BC10" i="21" s="1"/>
  <c r="BD26" i="21"/>
  <c r="BD24" i="21" s="1"/>
  <c r="BD14" i="21" a="1"/>
  <c r="BD14" i="21" s="1"/>
  <c r="BD12" i="21" s="1"/>
  <c r="BD20" i="21"/>
  <c r="BD18" i="21" s="1"/>
  <c r="BD17" i="21"/>
  <c r="BD15" i="21" s="1"/>
  <c r="BD29" i="21"/>
  <c r="BD27" i="21" s="1"/>
  <c r="BE28" i="21" a="1"/>
  <c r="BE28" i="21" s="1"/>
  <c r="BE25" i="21" a="1"/>
  <c r="BE25" i="21" s="1"/>
  <c r="BE22" i="21" a="1"/>
  <c r="BE22" i="21" s="1"/>
  <c r="BE19" i="21" a="1"/>
  <c r="BE19" i="21" s="1"/>
  <c r="BE16" i="21" a="1"/>
  <c r="BE16" i="21" s="1"/>
  <c r="BE13" i="21" a="1"/>
  <c r="BE13" i="21" s="1"/>
  <c r="BD23" i="21"/>
  <c r="BD21" i="21" s="1"/>
  <c r="BB10" i="21"/>
  <c r="BD86" i="21"/>
  <c r="BE88" i="21" a="1"/>
  <c r="BE88" i="21" s="1"/>
  <c r="BE87" i="21"/>
  <c r="BE80" i="21" a="1"/>
  <c r="BE80" i="21" s="1"/>
  <c r="BE83" i="21" a="1"/>
  <c r="BE83" i="21" s="1"/>
  <c r="BE44" i="21" a="1"/>
  <c r="BE44" i="21" s="1"/>
  <c r="BE4" i="21"/>
  <c r="BF3" i="21"/>
  <c r="BE34" i="21" a="1"/>
  <c r="BE34" i="21" s="1"/>
  <c r="BE33" i="21" s="1"/>
  <c r="BE7" i="21"/>
  <c r="BE5" i="21"/>
  <c r="W4" i="17"/>
  <c r="U26" i="16"/>
  <c r="U14" i="16"/>
  <c r="V30" i="16"/>
  <c r="U37" i="16"/>
  <c r="U36" i="16" s="1"/>
  <c r="U44" i="16" s="1"/>
  <c r="V20" i="16"/>
  <c r="V18" i="16" s="1"/>
  <c r="V38" i="16"/>
  <c r="V37" i="16" s="1"/>
  <c r="V36" i="16" s="1"/>
  <c r="V7" i="16"/>
  <c r="W4" i="16"/>
  <c r="V65" i="17"/>
  <c r="V7" i="17"/>
  <c r="V5" i="17"/>
  <c r="V6" i="17" s="1"/>
  <c r="W3" i="17"/>
  <c r="W3" i="16"/>
  <c r="V5" i="16"/>
  <c r="V6" i="16" s="1"/>
  <c r="BD11" i="21" l="1"/>
  <c r="BF28" i="21" a="1"/>
  <c r="BF28" i="21" s="1"/>
  <c r="BF25" i="21" a="1"/>
  <c r="BF25" i="21" s="1"/>
  <c r="BF22" i="21" a="1"/>
  <c r="BF22" i="21" s="1"/>
  <c r="BF16" i="21" a="1"/>
  <c r="BF16" i="21" s="1"/>
  <c r="BF13" i="21" a="1"/>
  <c r="BF13" i="21" s="1"/>
  <c r="BF19" i="21" a="1"/>
  <c r="BF19" i="21" s="1"/>
  <c r="BE26" i="21"/>
  <c r="BE24" i="21" s="1"/>
  <c r="BE29" i="21"/>
  <c r="BE27" i="21" s="1"/>
  <c r="BE14" i="21" a="1"/>
  <c r="BE14" i="21" s="1"/>
  <c r="BE12" i="21" s="1"/>
  <c r="BE17" i="21"/>
  <c r="BE15" i="21" s="1"/>
  <c r="BE20" i="21"/>
  <c r="BE18" i="21" s="1"/>
  <c r="BE23" i="21"/>
  <c r="BE21" i="21" s="1"/>
  <c r="BE86" i="21"/>
  <c r="BE85" i="21" s="1"/>
  <c r="BE93" i="21" s="1"/>
  <c r="BF88" i="21" a="1"/>
  <c r="BF88" i="21" s="1"/>
  <c r="BF80" i="21" a="1"/>
  <c r="BF80" i="21" s="1"/>
  <c r="BF87" i="21"/>
  <c r="BF83" i="21" a="1"/>
  <c r="BF83" i="21" s="1"/>
  <c r="BF44" i="21" a="1"/>
  <c r="BF44" i="21" s="1"/>
  <c r="BF7" i="21"/>
  <c r="BF34" i="21" a="1"/>
  <c r="BF34" i="21" s="1"/>
  <c r="BF33" i="21" s="1"/>
  <c r="BF5" i="21"/>
  <c r="BF4" i="21"/>
  <c r="BG3" i="21"/>
  <c r="BD85" i="21"/>
  <c r="W60" i="17"/>
  <c r="W16" i="16"/>
  <c r="W14" i="16" s="1"/>
  <c r="V14" i="16"/>
  <c r="V26" i="16"/>
  <c r="X4" i="16"/>
  <c r="W34" i="16" a="1"/>
  <c r="W34" i="16" s="1"/>
  <c r="W39" i="16" a="1"/>
  <c r="W39" i="16" s="1"/>
  <c r="W20" i="16" a="1"/>
  <c r="W20" i="16" s="1"/>
  <c r="W38" i="16"/>
  <c r="W71" i="17"/>
  <c r="X4" i="17"/>
  <c r="W65" i="17"/>
  <c r="W67" i="17"/>
  <c r="W74" i="17"/>
  <c r="W73" i="17"/>
  <c r="W72" i="17"/>
  <c r="W78" i="17" a="1"/>
  <c r="W78" i="17" s="1"/>
  <c r="W7" i="17"/>
  <c r="X3" i="17"/>
  <c r="W5" i="17"/>
  <c r="W6" i="17" s="1"/>
  <c r="X3" i="16"/>
  <c r="W5" i="16"/>
  <c r="W6" i="16" s="1"/>
  <c r="W30" i="16" s="1"/>
  <c r="W7" i="16"/>
  <c r="BE11" i="21" l="1"/>
  <c r="BE10" i="21" s="1"/>
  <c r="BG28" i="21" a="1"/>
  <c r="BG28" i="21" s="1"/>
  <c r="BG22" i="21" a="1"/>
  <c r="BG22" i="21" s="1"/>
  <c r="BG25" i="21" a="1"/>
  <c r="BG25" i="21" s="1"/>
  <c r="BG19" i="21" a="1"/>
  <c r="BG19" i="21" s="1"/>
  <c r="BG16" i="21" a="1"/>
  <c r="BG16" i="21" s="1"/>
  <c r="BG13" i="21" a="1"/>
  <c r="BG13" i="21" s="1"/>
  <c r="BF20" i="21"/>
  <c r="BF18" i="21" s="1"/>
  <c r="BD10" i="21"/>
  <c r="BF14" i="21" a="1"/>
  <c r="BF14" i="21" s="1"/>
  <c r="BF12" i="21" s="1"/>
  <c r="BF17" i="21"/>
  <c r="BF15" i="21" s="1"/>
  <c r="BF23" i="21"/>
  <c r="BF21" i="21" s="1"/>
  <c r="BF26" i="21"/>
  <c r="BF24" i="21" s="1"/>
  <c r="BF29" i="21"/>
  <c r="BF27" i="21" s="1"/>
  <c r="BF86" i="21"/>
  <c r="BF85" i="21" s="1"/>
  <c r="BF93" i="21" s="1"/>
  <c r="BD93" i="21"/>
  <c r="BG88" i="21" a="1"/>
  <c r="BG88" i="21" s="1"/>
  <c r="BG80" i="21" a="1"/>
  <c r="BG80" i="21" s="1"/>
  <c r="BG83" i="21" a="1"/>
  <c r="BG83" i="21" s="1"/>
  <c r="BG87" i="21"/>
  <c r="BG44" i="21" a="1"/>
  <c r="BG44" i="21" s="1"/>
  <c r="BG5" i="21"/>
  <c r="BG34" i="21" a="1"/>
  <c r="BG34" i="21" s="1"/>
  <c r="BG4" i="21"/>
  <c r="BH3" i="21"/>
  <c r="BG7" i="21"/>
  <c r="X60" i="17"/>
  <c r="X16" i="16"/>
  <c r="X14" i="16" s="1"/>
  <c r="W26" i="16"/>
  <c r="Y4" i="16"/>
  <c r="X34" i="16" a="1"/>
  <c r="X34" i="16" s="1"/>
  <c r="X39" i="16" a="1"/>
  <c r="X39" i="16" s="1"/>
  <c r="X20" i="16" a="1"/>
  <c r="X20" i="16" s="1"/>
  <c r="X18" i="16" s="1"/>
  <c r="X38" i="16"/>
  <c r="W37" i="16"/>
  <c r="W36" i="16" s="1"/>
  <c r="W18" i="16"/>
  <c r="X71" i="17"/>
  <c r="Y4" i="17"/>
  <c r="X65" i="17"/>
  <c r="X67" i="17"/>
  <c r="X72" i="17"/>
  <c r="X74" i="17"/>
  <c r="X73" i="17"/>
  <c r="V44" i="16"/>
  <c r="X78" i="17" a="1"/>
  <c r="X78" i="17" s="1"/>
  <c r="X7" i="17"/>
  <c r="X5" i="17"/>
  <c r="X6" i="17" s="1"/>
  <c r="Y3" i="17"/>
  <c r="Y3" i="16"/>
  <c r="X7" i="16"/>
  <c r="X5" i="16"/>
  <c r="X6" i="16" s="1"/>
  <c r="X30" i="16" s="1"/>
  <c r="BF11" i="21" l="1"/>
  <c r="BG17" i="21"/>
  <c r="BG15" i="21" s="1"/>
  <c r="BG20" i="21"/>
  <c r="BG18" i="21" s="1"/>
  <c r="BG26" i="21"/>
  <c r="BG24" i="21" s="1"/>
  <c r="BG23" i="21"/>
  <c r="BG21" i="21" s="1"/>
  <c r="BG29" i="21"/>
  <c r="BG27" i="21" s="1"/>
  <c r="BH28" i="21" a="1"/>
  <c r="BH28" i="21" s="1"/>
  <c r="BH25" i="21" a="1"/>
  <c r="BH25" i="21" s="1"/>
  <c r="BH22" i="21" a="1"/>
  <c r="BH22" i="21" s="1"/>
  <c r="BH16" i="21" a="1"/>
  <c r="BH16" i="21" s="1"/>
  <c r="BH19" i="21" a="1"/>
  <c r="BH19" i="21" s="1"/>
  <c r="BH13" i="21" a="1"/>
  <c r="BH13" i="21" s="1"/>
  <c r="BG14" i="21" a="1"/>
  <c r="BG14" i="21" s="1"/>
  <c r="BG12" i="21" s="1"/>
  <c r="BH87" i="21"/>
  <c r="BH88" i="21" a="1"/>
  <c r="BH88" i="21" s="1"/>
  <c r="BH80" i="21" a="1"/>
  <c r="BH80" i="21" s="1"/>
  <c r="BH83" i="21" a="1"/>
  <c r="BH83" i="21" s="1"/>
  <c r="BH44" i="21" a="1"/>
  <c r="BH44" i="21" s="1"/>
  <c r="BH5" i="21"/>
  <c r="BH34" i="21" a="1"/>
  <c r="BH34" i="21" s="1"/>
  <c r="BH33" i="21" s="1"/>
  <c r="BH4" i="21"/>
  <c r="BI3" i="21"/>
  <c r="BH7" i="21"/>
  <c r="BG33" i="21"/>
  <c r="BG86" i="21"/>
  <c r="X26" i="16"/>
  <c r="Y16" i="16"/>
  <c r="Y14" i="16" s="1"/>
  <c r="X37" i="16"/>
  <c r="X36" i="16" s="1"/>
  <c r="X44" i="16" s="1"/>
  <c r="Z4" i="16"/>
  <c r="Y39" i="16" a="1"/>
  <c r="Y39" i="16" s="1"/>
  <c r="Z39" i="16" s="1"/>
  <c r="Y20" i="16" a="1"/>
  <c r="Y20" i="16" s="1"/>
  <c r="Y18" i="16" s="1"/>
  <c r="Y38" i="16"/>
  <c r="Y34" i="16" a="1"/>
  <c r="Y34" i="16" s="1"/>
  <c r="Z34" i="16" s="1"/>
  <c r="Y60" i="17"/>
  <c r="Z60" i="17" s="1"/>
  <c r="Z4" i="17"/>
  <c r="Y71" i="17"/>
  <c r="Z71" i="17" s="1"/>
  <c r="Y65" i="17"/>
  <c r="Y67" i="17"/>
  <c r="Z67" i="17" s="1"/>
  <c r="Y74" i="17"/>
  <c r="Z74" i="17" s="1"/>
  <c r="Y73" i="17"/>
  <c r="Z73" i="17" s="1"/>
  <c r="Y72" i="17"/>
  <c r="Z72" i="17" s="1"/>
  <c r="W44" i="16"/>
  <c r="Y78" i="17" a="1"/>
  <c r="Y78" i="17" s="1"/>
  <c r="Z78" i="17" s="1"/>
  <c r="Y7" i="17"/>
  <c r="Y5" i="17"/>
  <c r="Y6" i="17" s="1"/>
  <c r="Z3" i="17"/>
  <c r="Y7" i="16"/>
  <c r="Y5" i="16"/>
  <c r="Y6" i="16" s="1"/>
  <c r="Y30" i="16" s="1"/>
  <c r="Z3" i="16"/>
  <c r="BH29" i="21" l="1"/>
  <c r="BH27" i="21" s="1"/>
  <c r="BH14" i="21" a="1"/>
  <c r="BH14" i="21" s="1"/>
  <c r="BH12" i="21" s="1"/>
  <c r="BI28" i="21" a="1"/>
  <c r="BI28" i="21" s="1"/>
  <c r="BI25" i="21" a="1"/>
  <c r="BI25" i="21" s="1"/>
  <c r="BI22" i="21" a="1"/>
  <c r="BI22" i="21" s="1"/>
  <c r="BI19" i="21" a="1"/>
  <c r="BI19" i="21" s="1"/>
  <c r="BI16" i="21" a="1"/>
  <c r="BI16" i="21" s="1"/>
  <c r="BI13" i="21" a="1"/>
  <c r="BI13" i="21" s="1"/>
  <c r="BG11" i="21"/>
  <c r="BG10" i="21" s="1"/>
  <c r="BH20" i="21"/>
  <c r="BH18" i="21" s="1"/>
  <c r="BH17" i="21"/>
  <c r="BH15" i="21" s="1"/>
  <c r="BH23" i="21"/>
  <c r="BH21" i="21" s="1"/>
  <c r="BH26" i="21"/>
  <c r="BH24" i="21" s="1"/>
  <c r="BF10" i="21"/>
  <c r="BI88" i="21" a="1"/>
  <c r="BI88" i="21" s="1"/>
  <c r="BI87" i="21"/>
  <c r="BI80" i="21" a="1"/>
  <c r="BI80" i="21" s="1"/>
  <c r="BI83" i="21" a="1"/>
  <c r="BI83" i="21" s="1"/>
  <c r="BI44" i="21" a="1"/>
  <c r="BI44" i="21" s="1"/>
  <c r="BI4" i="21"/>
  <c r="BJ3" i="21"/>
  <c r="BI7" i="21"/>
  <c r="BI34" i="21" a="1"/>
  <c r="BI34" i="21" s="1"/>
  <c r="BI33" i="21" s="1"/>
  <c r="BI5" i="21"/>
  <c r="BH86" i="21"/>
  <c r="BH85" i="21" s="1"/>
  <c r="BH93" i="21" s="1"/>
  <c r="BG85" i="21"/>
  <c r="BG93" i="21" s="1"/>
  <c r="AA4" i="17"/>
  <c r="Y26" i="16"/>
  <c r="Z16" i="16"/>
  <c r="Z14" i="16" s="1"/>
  <c r="Y37" i="16"/>
  <c r="Y36" i="16" s="1"/>
  <c r="Y44" i="16" s="1"/>
  <c r="Z30" i="16"/>
  <c r="Z38" i="16"/>
  <c r="Z37" i="16" s="1"/>
  <c r="Z36" i="16" s="1"/>
  <c r="Z20" i="16"/>
  <c r="Z18" i="16" s="1"/>
  <c r="Z7" i="16"/>
  <c r="AA4" i="16"/>
  <c r="Z65" i="17"/>
  <c r="Z7" i="17"/>
  <c r="AA3" i="17"/>
  <c r="Z5" i="17"/>
  <c r="Z6" i="17" s="1"/>
  <c r="AA3" i="16"/>
  <c r="Z5" i="16"/>
  <c r="Z6" i="16" s="1"/>
  <c r="BH11" i="21" l="1"/>
  <c r="BH10" i="21" s="1"/>
  <c r="BI23" i="21"/>
  <c r="BI21" i="21" s="1"/>
  <c r="BI29" i="21"/>
  <c r="BI27" i="21" s="1"/>
  <c r="BI26" i="21"/>
  <c r="BI24" i="21" s="1"/>
  <c r="BJ28" i="21" a="1"/>
  <c r="BJ28" i="21" s="1"/>
  <c r="BJ25" i="21" a="1"/>
  <c r="BJ25" i="21" s="1"/>
  <c r="BJ19" i="21" a="1"/>
  <c r="BJ19" i="21" s="1"/>
  <c r="BJ22" i="21" a="1"/>
  <c r="BJ22" i="21" s="1"/>
  <c r="BJ16" i="21" a="1"/>
  <c r="BJ16" i="21" s="1"/>
  <c r="BJ13" i="21" a="1"/>
  <c r="BJ13" i="21" s="1"/>
  <c r="BI14" i="21" a="1"/>
  <c r="BI14" i="21" s="1"/>
  <c r="BI12" i="21" s="1"/>
  <c r="BI17" i="21"/>
  <c r="BI15" i="21" s="1"/>
  <c r="BI20" i="21"/>
  <c r="BI18" i="21" s="1"/>
  <c r="BI86" i="21"/>
  <c r="BI85" i="21" s="1"/>
  <c r="BI93" i="21" s="1"/>
  <c r="BJ88" i="21" a="1"/>
  <c r="BJ88" i="21" s="1"/>
  <c r="BJ80" i="21" a="1"/>
  <c r="BJ80" i="21" s="1"/>
  <c r="BJ87" i="21"/>
  <c r="BJ83" i="21" a="1"/>
  <c r="BJ83" i="21" s="1"/>
  <c r="BJ44" i="21" a="1"/>
  <c r="BJ44" i="21" s="1"/>
  <c r="BJ7" i="21"/>
  <c r="BJ34" i="21" a="1"/>
  <c r="BJ34" i="21" s="1"/>
  <c r="BJ33" i="21" s="1"/>
  <c r="BJ5" i="21"/>
  <c r="BJ4" i="21"/>
  <c r="BK3" i="21"/>
  <c r="AA60" i="17"/>
  <c r="AA16" i="16"/>
  <c r="AA14" i="16" s="1"/>
  <c r="Z26" i="16"/>
  <c r="AB4" i="16"/>
  <c r="AA39" i="16" a="1"/>
  <c r="AA39" i="16" s="1"/>
  <c r="AA34" i="16" a="1"/>
  <c r="AA34" i="16" s="1"/>
  <c r="AA38" i="16"/>
  <c r="AA20" i="16" a="1"/>
  <c r="AA20" i="16" s="1"/>
  <c r="AA71" i="17"/>
  <c r="AB4" i="17"/>
  <c r="AA65" i="17"/>
  <c r="AA67" i="17"/>
  <c r="AA74" i="17"/>
  <c r="AA73" i="17"/>
  <c r="AA72" i="17"/>
  <c r="AA78" i="17" a="1"/>
  <c r="AA78" i="17" s="1"/>
  <c r="AA7" i="17"/>
  <c r="AB3" i="17"/>
  <c r="AA5" i="17"/>
  <c r="AA6" i="17" s="1"/>
  <c r="AA7" i="16"/>
  <c r="AA5" i="16"/>
  <c r="AA6" i="16" s="1"/>
  <c r="AA30" i="16" s="1"/>
  <c r="AB3" i="16"/>
  <c r="BI11" i="21" l="1"/>
  <c r="BI10" i="21" s="1"/>
  <c r="BJ14" i="21" a="1"/>
  <c r="BJ14" i="21" s="1"/>
  <c r="BJ12" i="21" s="1"/>
  <c r="BJ17" i="21"/>
  <c r="BJ15" i="21" s="1"/>
  <c r="BJ23" i="21"/>
  <c r="BJ21" i="21" s="1"/>
  <c r="BJ20" i="21"/>
  <c r="BJ18" i="21" s="1"/>
  <c r="BJ26" i="21"/>
  <c r="BJ24" i="21" s="1"/>
  <c r="BK28" i="21" a="1"/>
  <c r="BK28" i="21" s="1"/>
  <c r="BK22" i="21" a="1"/>
  <c r="BK22" i="21" s="1"/>
  <c r="BK25" i="21" a="1"/>
  <c r="BK25" i="21" s="1"/>
  <c r="BK19" i="21" a="1"/>
  <c r="BK19" i="21" s="1"/>
  <c r="BK16" i="21" a="1"/>
  <c r="BK16" i="21" s="1"/>
  <c r="BK13" i="21" a="1"/>
  <c r="BK13" i="21" s="1"/>
  <c r="BJ29" i="21"/>
  <c r="BJ27" i="21" s="1"/>
  <c r="BK88" i="21" a="1"/>
  <c r="BK88" i="21" s="1"/>
  <c r="BK80" i="21" a="1"/>
  <c r="BK80" i="21" s="1"/>
  <c r="BK83" i="21" a="1"/>
  <c r="BK83" i="21" s="1"/>
  <c r="BK87" i="21"/>
  <c r="BK44" i="21" a="1"/>
  <c r="BK44" i="21" s="1"/>
  <c r="BK34" i="21" a="1"/>
  <c r="BK34" i="21" s="1"/>
  <c r="BK33" i="21" s="1"/>
  <c r="BK5" i="21"/>
  <c r="BK4" i="21"/>
  <c r="BL3" i="21"/>
  <c r="BK7" i="21"/>
  <c r="BJ86" i="21"/>
  <c r="AB60" i="17"/>
  <c r="AB16" i="16"/>
  <c r="AB14" i="16" s="1"/>
  <c r="AA26" i="16"/>
  <c r="AA37" i="16"/>
  <c r="AA36" i="16" s="1"/>
  <c r="AA18" i="16"/>
  <c r="AC4" i="16"/>
  <c r="AB38" i="16"/>
  <c r="AB39" i="16" a="1"/>
  <c r="AB39" i="16" s="1"/>
  <c r="AB20" i="16" a="1"/>
  <c r="AB20" i="16" s="1"/>
  <c r="AB18" i="16" s="1"/>
  <c r="AB34" i="16" a="1"/>
  <c r="AB34" i="16" s="1"/>
  <c r="AB71" i="17"/>
  <c r="AC4" i="17"/>
  <c r="AB65" i="17"/>
  <c r="AB67" i="17"/>
  <c r="AB74" i="17"/>
  <c r="AB73" i="17"/>
  <c r="AB72" i="17"/>
  <c r="Z44" i="16"/>
  <c r="AB78" i="17" a="1"/>
  <c r="AB78" i="17" s="1"/>
  <c r="AB5" i="17"/>
  <c r="AB6" i="17" s="1"/>
  <c r="AC3" i="17"/>
  <c r="AB7" i="17"/>
  <c r="AB7" i="16"/>
  <c r="AC3" i="16"/>
  <c r="AB5" i="16"/>
  <c r="AB6" i="16" s="1"/>
  <c r="AB30" i="16" s="1"/>
  <c r="BJ11" i="21" l="1"/>
  <c r="BJ10" i="21" s="1"/>
  <c r="BK20" i="21"/>
  <c r="BK18" i="21" s="1"/>
  <c r="BK26" i="21"/>
  <c r="BK24" i="21" s="1"/>
  <c r="BK23" i="21"/>
  <c r="BK21" i="21" s="1"/>
  <c r="BL28" i="21" a="1"/>
  <c r="BL28" i="21" s="1"/>
  <c r="BL25" i="21" a="1"/>
  <c r="BL25" i="21" s="1"/>
  <c r="BL22" i="21" a="1"/>
  <c r="BL22" i="21" s="1"/>
  <c r="BL19" i="21" a="1"/>
  <c r="BL19" i="21" s="1"/>
  <c r="BL16" i="21" a="1"/>
  <c r="BL16" i="21" s="1"/>
  <c r="BL13" i="21" a="1"/>
  <c r="BL13" i="21" s="1"/>
  <c r="BK29" i="21"/>
  <c r="BK27" i="21" s="1"/>
  <c r="BK14" i="21" a="1"/>
  <c r="BK14" i="21" s="1"/>
  <c r="BK12" i="21" s="1"/>
  <c r="BK17" i="21"/>
  <c r="BK15" i="21" s="1"/>
  <c r="BJ85" i="21"/>
  <c r="BJ93" i="21" s="1"/>
  <c r="BL87" i="21"/>
  <c r="BL88" i="21" a="1"/>
  <c r="BL88" i="21" s="1"/>
  <c r="BL80" i="21" a="1"/>
  <c r="BL80" i="21" s="1"/>
  <c r="BL83" i="21" a="1"/>
  <c r="BL83" i="21" s="1"/>
  <c r="BL44" i="21" a="1"/>
  <c r="BL44" i="21" s="1"/>
  <c r="BL5" i="21"/>
  <c r="BL34" i="21" a="1"/>
  <c r="BL34" i="21" s="1"/>
  <c r="BL33" i="21" s="1"/>
  <c r="BL4" i="21"/>
  <c r="BM3" i="21"/>
  <c r="BL7" i="21"/>
  <c r="BK86" i="21"/>
  <c r="BK85" i="21" s="1"/>
  <c r="BK93" i="21" s="1"/>
  <c r="AC16" i="16"/>
  <c r="AB26" i="16"/>
  <c r="AB37" i="16"/>
  <c r="AB36" i="16" s="1"/>
  <c r="AB44" i="16" s="1"/>
  <c r="AD4" i="16"/>
  <c r="AC39" i="16" a="1"/>
  <c r="AC39" i="16" s="1"/>
  <c r="AD39" i="16" s="1"/>
  <c r="AC38" i="16"/>
  <c r="AC20" i="16" a="1"/>
  <c r="AC20" i="16" s="1"/>
  <c r="AC34" i="16" a="1"/>
  <c r="AC34" i="16" s="1"/>
  <c r="AD34" i="16" s="1"/>
  <c r="AC60" i="17"/>
  <c r="AD60" i="17" s="1"/>
  <c r="AD4" i="17"/>
  <c r="AC71" i="17"/>
  <c r="AD71" i="17" s="1"/>
  <c r="AC65" i="17"/>
  <c r="AC67" i="17"/>
  <c r="AD67" i="17" s="1"/>
  <c r="AC72" i="17"/>
  <c r="AD72" i="17" s="1"/>
  <c r="AC73" i="17"/>
  <c r="AD73" i="17" s="1"/>
  <c r="AC74" i="17"/>
  <c r="AD74" i="17" s="1"/>
  <c r="AC78" i="17" a="1"/>
  <c r="AC78" i="17" s="1"/>
  <c r="AD78" i="17" s="1"/>
  <c r="AA44" i="16"/>
  <c r="AC5" i="17"/>
  <c r="AC6" i="17" s="1"/>
  <c r="AC7" i="17"/>
  <c r="AD3" i="17"/>
  <c r="AD3" i="16"/>
  <c r="AC5" i="16"/>
  <c r="AC6" i="16" s="1"/>
  <c r="AC30" i="16" s="1"/>
  <c r="AC7" i="16"/>
  <c r="BK11" i="21" l="1"/>
  <c r="BK10" i="21" s="1"/>
  <c r="BL29" i="21"/>
  <c r="BL27" i="21" s="1"/>
  <c r="BL14" i="21" a="1"/>
  <c r="BL14" i="21" s="1"/>
  <c r="BL12" i="21" s="1"/>
  <c r="BL17" i="21"/>
  <c r="BL15" i="21" s="1"/>
  <c r="BL20" i="21"/>
  <c r="BL18" i="21" s="1"/>
  <c r="BL23" i="21"/>
  <c r="BL21" i="21" s="1"/>
  <c r="BM28" i="21" a="1"/>
  <c r="BM28" i="21" s="1"/>
  <c r="BM25" i="21" a="1"/>
  <c r="BM25" i="21" s="1"/>
  <c r="BM22" i="21" a="1"/>
  <c r="BM22" i="21" s="1"/>
  <c r="BM19" i="21" a="1"/>
  <c r="BM19" i="21" s="1"/>
  <c r="BM16" i="21" a="1"/>
  <c r="BM16" i="21" s="1"/>
  <c r="BM13" i="21" a="1"/>
  <c r="BM13" i="21" s="1"/>
  <c r="BL26" i="21"/>
  <c r="BL24" i="21" s="1"/>
  <c r="BM88" i="21" a="1"/>
  <c r="BM88" i="21" s="1"/>
  <c r="BN88" i="21" s="1"/>
  <c r="BM87" i="21"/>
  <c r="BM80" i="21" a="1"/>
  <c r="BM80" i="21" s="1"/>
  <c r="BN80" i="21" s="1"/>
  <c r="BM83" i="21" a="1"/>
  <c r="BM83" i="21" s="1"/>
  <c r="BN83" i="21" s="1"/>
  <c r="BM44" i="21" a="1"/>
  <c r="BM44" i="21" s="1"/>
  <c r="BN44" i="21" s="1"/>
  <c r="BM34" i="21" a="1"/>
  <c r="BM34" i="21" s="1"/>
  <c r="BM4" i="21"/>
  <c r="BN3" i="21"/>
  <c r="BO3" i="21" s="1"/>
  <c r="BM7" i="21"/>
  <c r="BM5" i="21"/>
  <c r="BL86" i="21"/>
  <c r="BL85" i="21" s="1"/>
  <c r="BL93" i="21" s="1"/>
  <c r="AE4" i="17"/>
  <c r="AC26" i="16"/>
  <c r="AC14" i="16"/>
  <c r="AD16" i="16"/>
  <c r="AD30" i="16"/>
  <c r="AC37" i="16"/>
  <c r="AC36" i="16" s="1"/>
  <c r="AD38" i="16"/>
  <c r="AD37" i="16" s="1"/>
  <c r="AD36" i="16" s="1"/>
  <c r="AC18" i="16"/>
  <c r="AD20" i="16"/>
  <c r="AD18" i="16" s="1"/>
  <c r="AD5" i="16"/>
  <c r="AD6" i="16" s="1"/>
  <c r="AE4" i="16"/>
  <c r="AD65" i="17"/>
  <c r="AE3" i="17"/>
  <c r="AD7" i="17"/>
  <c r="AD5" i="17"/>
  <c r="AD6" i="17" s="1"/>
  <c r="AE3" i="16"/>
  <c r="AD7" i="16"/>
  <c r="BL11" i="21" l="1"/>
  <c r="BL10" i="21" s="1"/>
  <c r="BM14" i="21" a="1"/>
  <c r="BM14" i="21" s="1"/>
  <c r="BM12" i="21" s="1"/>
  <c r="BN13" i="21"/>
  <c r="BM20" i="21"/>
  <c r="BM18" i="21" s="1"/>
  <c r="BN18" i="21" s="1"/>
  <c r="BN19" i="21"/>
  <c r="BM23" i="21"/>
  <c r="BM21" i="21" s="1"/>
  <c r="BN21" i="21" s="1"/>
  <c r="BN22" i="21"/>
  <c r="BM26" i="21"/>
  <c r="BM24" i="21" s="1"/>
  <c r="BN24" i="21" s="1"/>
  <c r="BN25" i="21"/>
  <c r="BM29" i="21"/>
  <c r="BM27" i="21" s="1"/>
  <c r="BN27" i="21" s="1"/>
  <c r="BN28" i="21"/>
  <c r="BO28" i="21" a="1"/>
  <c r="BO28" i="21" s="1"/>
  <c r="BO25" i="21" a="1"/>
  <c r="BO25" i="21" s="1"/>
  <c r="BO22" i="21" a="1"/>
  <c r="BO22" i="21" s="1"/>
  <c r="BO19" i="21" a="1"/>
  <c r="BO19" i="21" s="1"/>
  <c r="BO16" i="21" a="1"/>
  <c r="BO16" i="21" s="1"/>
  <c r="BO13" i="21" a="1"/>
  <c r="BO13" i="21" s="1"/>
  <c r="BM17" i="21"/>
  <c r="BM15" i="21" s="1"/>
  <c r="BN15" i="21" s="1"/>
  <c r="BN16" i="21"/>
  <c r="BO88" i="21" a="1"/>
  <c r="BO88" i="21" s="1"/>
  <c r="BO80" i="21" a="1"/>
  <c r="BO80" i="21" s="1"/>
  <c r="BO83" i="21" a="1"/>
  <c r="BO83" i="21" s="1"/>
  <c r="BO87" i="21"/>
  <c r="BO34" i="21" a="1"/>
  <c r="BO34" i="21" s="1"/>
  <c r="BO5" i="21"/>
  <c r="BO44" i="21" a="1"/>
  <c r="BO44" i="21" s="1"/>
  <c r="BO4" i="21"/>
  <c r="BP3" i="21"/>
  <c r="BO7" i="21"/>
  <c r="BM86" i="21"/>
  <c r="BN87" i="21"/>
  <c r="BN7" i="21"/>
  <c r="BN5" i="21"/>
  <c r="BN6" i="21" s="1"/>
  <c r="BN4" i="21"/>
  <c r="BM33" i="21"/>
  <c r="BN34" i="21"/>
  <c r="AB9" i="21"/>
  <c r="AC9" i="21"/>
  <c r="AE60" i="17"/>
  <c r="AD26" i="16"/>
  <c r="AE16" i="16"/>
  <c r="AE14" i="16" s="1"/>
  <c r="AD14" i="16"/>
  <c r="AC44" i="16"/>
  <c r="AF4" i="16"/>
  <c r="AE39" i="16" a="1"/>
  <c r="AE39" i="16" s="1"/>
  <c r="AE20" i="16" a="1"/>
  <c r="AE20" i="16" s="1"/>
  <c r="AE34" i="16" a="1"/>
  <c r="AE34" i="16" s="1"/>
  <c r="AE38" i="16"/>
  <c r="AE71" i="17"/>
  <c r="AF4" i="17"/>
  <c r="AE65" i="17"/>
  <c r="AE67" i="17"/>
  <c r="AE72" i="17"/>
  <c r="AE74" i="17"/>
  <c r="AE73" i="17"/>
  <c r="AE78" i="17" a="1"/>
  <c r="AE78" i="17" s="1"/>
  <c r="AE7" i="17"/>
  <c r="AE5" i="17"/>
  <c r="AE6" i="17" s="1"/>
  <c r="AF3" i="17"/>
  <c r="AE7" i="16"/>
  <c r="AF3" i="16"/>
  <c r="AE5" i="16"/>
  <c r="AE6" i="16" s="1"/>
  <c r="AE30" i="16" s="1"/>
  <c r="BN26" i="21" l="1"/>
  <c r="BN17" i="21"/>
  <c r="BN29" i="21"/>
  <c r="BN20" i="21"/>
  <c r="BN23" i="21"/>
  <c r="BM11" i="21"/>
  <c r="BN12" i="21"/>
  <c r="BN14" i="21" s="1"/>
  <c r="BO29" i="21"/>
  <c r="BO27" i="21" s="1"/>
  <c r="BP28" i="21" a="1"/>
  <c r="BP28" i="21" s="1"/>
  <c r="BP25" i="21" a="1"/>
  <c r="BP25" i="21" s="1"/>
  <c r="BP22" i="21" a="1"/>
  <c r="BP22" i="21" s="1"/>
  <c r="BP16" i="21" a="1"/>
  <c r="BP16" i="21" s="1"/>
  <c r="BP19" i="21" a="1"/>
  <c r="BP19" i="21" s="1"/>
  <c r="BP13" i="21" a="1"/>
  <c r="BP13" i="21" s="1"/>
  <c r="BO14" i="21" a="1"/>
  <c r="BO14" i="21" s="1"/>
  <c r="BO12" i="21" s="1"/>
  <c r="BO17" i="21"/>
  <c r="BO15" i="21" s="1"/>
  <c r="BO20" i="21"/>
  <c r="BO18" i="21" s="1"/>
  <c r="BO23" i="21"/>
  <c r="BO21" i="21" s="1"/>
  <c r="BO26" i="21"/>
  <c r="BO24" i="21" s="1"/>
  <c r="BO86" i="21"/>
  <c r="BO33" i="21"/>
  <c r="BP88" i="21" a="1"/>
  <c r="BP88" i="21" s="1"/>
  <c r="BP80" i="21" a="1"/>
  <c r="BP80" i="21" s="1"/>
  <c r="BP83" i="21" a="1"/>
  <c r="BP83" i="21" s="1"/>
  <c r="BP87" i="21"/>
  <c r="BP44" i="21" a="1"/>
  <c r="BP44" i="21" s="1"/>
  <c r="BP4" i="21"/>
  <c r="BQ3" i="21"/>
  <c r="BP5" i="21"/>
  <c r="BP34" i="21" a="1"/>
  <c r="BP34" i="21" s="1"/>
  <c r="BP33" i="21" s="1"/>
  <c r="BP7" i="21"/>
  <c r="BN33" i="21"/>
  <c r="BM85" i="21"/>
  <c r="BN85" i="21" s="1"/>
  <c r="BN86" i="21"/>
  <c r="AE9" i="21"/>
  <c r="AF60" i="17"/>
  <c r="AD9" i="21"/>
  <c r="AE26" i="16"/>
  <c r="AF16" i="16"/>
  <c r="AF14" i="16" s="1"/>
  <c r="AG4" i="16"/>
  <c r="AF34" i="16" a="1"/>
  <c r="AF34" i="16" s="1"/>
  <c r="AF38" i="16"/>
  <c r="AF39" i="16" a="1"/>
  <c r="AF39" i="16" s="1"/>
  <c r="AF20" i="16" a="1"/>
  <c r="AF20" i="16" s="1"/>
  <c r="AF18" i="16" s="1"/>
  <c r="AE37" i="16"/>
  <c r="AE36" i="16" s="1"/>
  <c r="AE18" i="16"/>
  <c r="AF71" i="17"/>
  <c r="AG4" i="17"/>
  <c r="AF65" i="17"/>
  <c r="AF67" i="17"/>
  <c r="AF74" i="17"/>
  <c r="AF73" i="17"/>
  <c r="AF72" i="17"/>
  <c r="AD44" i="16"/>
  <c r="AF78" i="17" a="1"/>
  <c r="AF78" i="17" s="1"/>
  <c r="AF5" i="17"/>
  <c r="AF6" i="17" s="1"/>
  <c r="AF7" i="17"/>
  <c r="AG3" i="17"/>
  <c r="AF5" i="16"/>
  <c r="AF6" i="16" s="1"/>
  <c r="AF30" i="16" s="1"/>
  <c r="AF7" i="16"/>
  <c r="AG3" i="16"/>
  <c r="BO11" i="21" l="1"/>
  <c r="BP23" i="21"/>
  <c r="BP21" i="21" s="1"/>
  <c r="BP26" i="21"/>
  <c r="BP24" i="21" s="1"/>
  <c r="BP29" i="21"/>
  <c r="BP27" i="21" s="1"/>
  <c r="BQ28" i="21" a="1"/>
  <c r="BQ28" i="21" s="1"/>
  <c r="BQ25" i="21" a="1"/>
  <c r="BQ25" i="21" s="1"/>
  <c r="BQ22" i="21" a="1"/>
  <c r="BQ22" i="21" s="1"/>
  <c r="BQ19" i="21" a="1"/>
  <c r="BQ19" i="21" s="1"/>
  <c r="BQ16" i="21" a="1"/>
  <c r="BQ16" i="21" s="1"/>
  <c r="BQ13" i="21" a="1"/>
  <c r="BQ13" i="21" s="1"/>
  <c r="BP14" i="21" a="1"/>
  <c r="BP14" i="21" s="1"/>
  <c r="BP12" i="21" s="1"/>
  <c r="BP20" i="21"/>
  <c r="BP18" i="21" s="1"/>
  <c r="BP17" i="21"/>
  <c r="BP15" i="21" s="1"/>
  <c r="BM10" i="21"/>
  <c r="BN10" i="21" s="1"/>
  <c r="BN11" i="21"/>
  <c r="BP86" i="21"/>
  <c r="BP85" i="21" s="1"/>
  <c r="BP93" i="21" s="1"/>
  <c r="BO85" i="21"/>
  <c r="BO93" i="21" s="1"/>
  <c r="BQ87" i="21"/>
  <c r="BQ88" i="21" a="1"/>
  <c r="BQ88" i="21" s="1"/>
  <c r="BQ80" i="21" a="1"/>
  <c r="BQ80" i="21" s="1"/>
  <c r="BQ83" i="21" a="1"/>
  <c r="BQ83" i="21" s="1"/>
  <c r="BQ34" i="21" a="1"/>
  <c r="BQ34" i="21" s="1"/>
  <c r="BQ33" i="21" s="1"/>
  <c r="BQ7" i="21"/>
  <c r="BQ4" i="21"/>
  <c r="BR3" i="21"/>
  <c r="BQ44" i="21" a="1"/>
  <c r="BQ44" i="21" s="1"/>
  <c r="BQ5" i="21"/>
  <c r="BN93" i="21"/>
  <c r="BM93" i="21"/>
  <c r="AF26" i="16"/>
  <c r="AG16" i="16"/>
  <c r="AG14" i="16" s="1"/>
  <c r="AF37" i="16"/>
  <c r="AF36" i="16" s="1"/>
  <c r="AF44" i="16" s="1"/>
  <c r="AH4" i="16"/>
  <c r="AG38" i="16"/>
  <c r="AG39" i="16" a="1"/>
  <c r="AG39" i="16" s="1"/>
  <c r="AH39" i="16" s="1"/>
  <c r="AI39" i="16" s="1"/>
  <c r="AG20" i="16" a="1"/>
  <c r="AG20" i="16" s="1"/>
  <c r="AG18" i="16" s="1"/>
  <c r="AG34" i="16" a="1"/>
  <c r="AG34" i="16" s="1"/>
  <c r="AH34" i="16" s="1"/>
  <c r="AI34" i="16" s="1"/>
  <c r="AG60" i="17"/>
  <c r="AH60" i="17" s="1"/>
  <c r="AI60" i="17" s="1"/>
  <c r="AH4" i="17"/>
  <c r="AG71" i="17"/>
  <c r="AH71" i="17" s="1"/>
  <c r="AI71" i="17" s="1"/>
  <c r="AG65" i="17"/>
  <c r="AG67" i="17"/>
  <c r="AH67" i="17" s="1"/>
  <c r="AI67" i="17" s="1"/>
  <c r="AG74" i="17"/>
  <c r="AH74" i="17" s="1"/>
  <c r="AI74" i="17" s="1"/>
  <c r="AG73" i="17"/>
  <c r="AH73" i="17" s="1"/>
  <c r="AI73" i="17" s="1"/>
  <c r="AG72" i="17"/>
  <c r="AH72" i="17" s="1"/>
  <c r="AI72" i="17" s="1"/>
  <c r="AE44" i="16"/>
  <c r="AG78" i="17" a="1"/>
  <c r="AG78" i="17" s="1"/>
  <c r="AH78" i="17" s="1"/>
  <c r="AI78" i="17" s="1"/>
  <c r="AG5" i="17"/>
  <c r="AG6" i="17" s="1"/>
  <c r="AH3" i="17"/>
  <c r="AG7" i="17"/>
  <c r="AH3" i="16"/>
  <c r="AG5" i="16"/>
  <c r="AG6" i="16" s="1"/>
  <c r="AG30" i="16" s="1"/>
  <c r="AG7" i="16"/>
  <c r="BP11" i="21" l="1"/>
  <c r="BP10" i="21" s="1"/>
  <c r="BR28" i="21" a="1"/>
  <c r="BR28" i="21" s="1"/>
  <c r="BR25" i="21" a="1"/>
  <c r="BR25" i="21" s="1"/>
  <c r="BR22" i="21" a="1"/>
  <c r="BR22" i="21" s="1"/>
  <c r="BR16" i="21" a="1"/>
  <c r="BR16" i="21" s="1"/>
  <c r="BR19" i="21" a="1"/>
  <c r="BR19" i="21" s="1"/>
  <c r="BR13" i="21" a="1"/>
  <c r="BR13" i="21" s="1"/>
  <c r="BQ29" i="21"/>
  <c r="BQ27" i="21" s="1"/>
  <c r="BQ14" i="21" a="1"/>
  <c r="BQ14" i="21" s="1"/>
  <c r="BQ12" i="21" s="1"/>
  <c r="BQ17" i="21"/>
  <c r="BQ15" i="21" s="1"/>
  <c r="BO10" i="21"/>
  <c r="BQ20" i="21"/>
  <c r="BQ18" i="21" s="1"/>
  <c r="BQ23" i="21"/>
  <c r="BQ21" i="21" s="1"/>
  <c r="BQ26" i="21"/>
  <c r="BQ24" i="21" s="1"/>
  <c r="BR88" i="21" a="1"/>
  <c r="BR88" i="21" s="1"/>
  <c r="BR87" i="21"/>
  <c r="BR80" i="21" a="1"/>
  <c r="BR80" i="21" s="1"/>
  <c r="BR83" i="21" a="1"/>
  <c r="BR83" i="21" s="1"/>
  <c r="BR44" i="21" a="1"/>
  <c r="BR44" i="21" s="1"/>
  <c r="BR34" i="21" a="1"/>
  <c r="BR34" i="21" s="1"/>
  <c r="BR33" i="21" s="1"/>
  <c r="BR5" i="21"/>
  <c r="BR7" i="21"/>
  <c r="BR4" i="21"/>
  <c r="BS3" i="21"/>
  <c r="BQ86" i="21"/>
  <c r="AG26" i="16"/>
  <c r="AH16" i="16"/>
  <c r="AH14" i="16" s="1"/>
  <c r="AG37" i="16"/>
  <c r="AG36" i="16" s="1"/>
  <c r="AG44" i="16" s="1"/>
  <c r="AH38" i="16"/>
  <c r="AH37" i="16" s="1"/>
  <c r="AH36" i="16" s="1"/>
  <c r="AH30" i="16"/>
  <c r="AH20" i="16"/>
  <c r="AH18" i="16" s="1"/>
  <c r="AH5" i="17"/>
  <c r="AH6" i="17" s="1"/>
  <c r="AI4" i="17"/>
  <c r="AH7" i="16"/>
  <c r="AI4" i="16"/>
  <c r="AH65" i="17"/>
  <c r="AI3" i="17"/>
  <c r="AH7" i="17"/>
  <c r="AI3" i="16"/>
  <c r="AH5" i="16"/>
  <c r="AH6" i="16" s="1"/>
  <c r="BQ11" i="21" l="1"/>
  <c r="BR14" i="21" a="1"/>
  <c r="BR14" i="21" s="1"/>
  <c r="BR12" i="21" s="1"/>
  <c r="BR20" i="21"/>
  <c r="BR18" i="21" s="1"/>
  <c r="BR17" i="21"/>
  <c r="BR15" i="21" s="1"/>
  <c r="BR23" i="21"/>
  <c r="BR21" i="21" s="1"/>
  <c r="BS28" i="21" a="1"/>
  <c r="BS28" i="21" s="1"/>
  <c r="BS25" i="21" a="1"/>
  <c r="BS25" i="21" s="1"/>
  <c r="BS22" i="21" a="1"/>
  <c r="BS22" i="21" s="1"/>
  <c r="BS19" i="21" a="1"/>
  <c r="BS19" i="21" s="1"/>
  <c r="BS16" i="21" a="1"/>
  <c r="BS16" i="21" s="1"/>
  <c r="BS13" i="21" a="1"/>
  <c r="BS13" i="21" s="1"/>
  <c r="BR26" i="21"/>
  <c r="BR24" i="21" s="1"/>
  <c r="BR29" i="21"/>
  <c r="BR27" i="21" s="1"/>
  <c r="BR86" i="21"/>
  <c r="BR85" i="21" s="1"/>
  <c r="BR93" i="21" s="1"/>
  <c r="BS88" i="21" a="1"/>
  <c r="BS88" i="21" s="1"/>
  <c r="BS80" i="21" a="1"/>
  <c r="BS80" i="21" s="1"/>
  <c r="BS87" i="21"/>
  <c r="BS83" i="21" a="1"/>
  <c r="BS83" i="21" s="1"/>
  <c r="BS34" i="21" a="1"/>
  <c r="BS34" i="21" s="1"/>
  <c r="BS33" i="21" s="1"/>
  <c r="BS5" i="21"/>
  <c r="BS44" i="21" a="1"/>
  <c r="BS44" i="21" s="1"/>
  <c r="BS4" i="21"/>
  <c r="BT3" i="21"/>
  <c r="BS7" i="21"/>
  <c r="BQ85" i="21"/>
  <c r="AF9" i="21"/>
  <c r="AG9" i="21"/>
  <c r="AI16" i="16"/>
  <c r="AI14" i="16" s="1"/>
  <c r="AH26" i="16"/>
  <c r="AI7" i="17"/>
  <c r="AJ4" i="17"/>
  <c r="AI7" i="16"/>
  <c r="AJ4" i="16"/>
  <c r="AI65" i="17"/>
  <c r="AI38" i="16"/>
  <c r="AI37" i="16" s="1"/>
  <c r="AI36" i="16" s="1"/>
  <c r="AI30" i="16"/>
  <c r="AI20" i="16"/>
  <c r="AI18" i="16" s="1"/>
  <c r="AJ3" i="17"/>
  <c r="AI5" i="17"/>
  <c r="AI6" i="17" s="1"/>
  <c r="AJ3" i="16"/>
  <c r="AI5" i="16"/>
  <c r="AI6" i="16" s="1"/>
  <c r="BR11" i="21" l="1"/>
  <c r="BR10" i="21" s="1"/>
  <c r="BS17" i="21"/>
  <c r="BS15" i="21" s="1"/>
  <c r="BQ10" i="21"/>
  <c r="BS20" i="21"/>
  <c r="BS18" i="21" s="1"/>
  <c r="BS23" i="21"/>
  <c r="BS21" i="21" s="1"/>
  <c r="BT28" i="21" a="1"/>
  <c r="BT28" i="21" s="1"/>
  <c r="BT25" i="21" a="1"/>
  <c r="BT25" i="21" s="1"/>
  <c r="BT22" i="21" a="1"/>
  <c r="BT22" i="21" s="1"/>
  <c r="BT19" i="21" a="1"/>
  <c r="BT19" i="21" s="1"/>
  <c r="BT16" i="21" a="1"/>
  <c r="BT16" i="21" s="1"/>
  <c r="BT13" i="21" a="1"/>
  <c r="BT13" i="21" s="1"/>
  <c r="BS26" i="21"/>
  <c r="BS24" i="21" s="1"/>
  <c r="BS29" i="21"/>
  <c r="BS27" i="21" s="1"/>
  <c r="BS14" i="21" a="1"/>
  <c r="BS14" i="21" s="1"/>
  <c r="BS12" i="21" s="1"/>
  <c r="BQ93" i="21"/>
  <c r="BT88" i="21" a="1"/>
  <c r="BT88" i="21" s="1"/>
  <c r="BT80" i="21" a="1"/>
  <c r="BT80" i="21" s="1"/>
  <c r="BT83" i="21" a="1"/>
  <c r="BT83" i="21" s="1"/>
  <c r="BT87" i="21"/>
  <c r="BT44" i="21" a="1"/>
  <c r="BT44" i="21" s="1"/>
  <c r="BT4" i="21"/>
  <c r="BU3" i="21"/>
  <c r="BT34" i="21" a="1"/>
  <c r="BT34" i="21" s="1"/>
  <c r="BT7" i="21"/>
  <c r="BT5" i="21"/>
  <c r="BS86" i="21"/>
  <c r="AH9" i="21"/>
  <c r="AJ60" i="17"/>
  <c r="AJ16" i="16"/>
  <c r="AJ14" i="16" s="1"/>
  <c r="AK4" i="16"/>
  <c r="AJ71" i="17"/>
  <c r="AK4" i="17"/>
  <c r="AJ65" i="17"/>
  <c r="AJ67" i="17"/>
  <c r="AJ73" i="17"/>
  <c r="AJ72" i="17"/>
  <c r="AJ74" i="17"/>
  <c r="AJ34" i="16" a="1"/>
  <c r="AJ34" i="16" s="1"/>
  <c r="AJ38" i="16"/>
  <c r="AJ39" i="16" a="1"/>
  <c r="AJ39" i="16" s="1"/>
  <c r="AJ78" i="17" a="1"/>
  <c r="AJ78" i="17" s="1"/>
  <c r="AI44" i="16"/>
  <c r="AH44" i="16"/>
  <c r="AJ20" i="16" a="1"/>
  <c r="AJ20" i="16" s="1"/>
  <c r="AJ7" i="17"/>
  <c r="AK3" i="17"/>
  <c r="AJ5" i="17"/>
  <c r="AJ6" i="17" s="1"/>
  <c r="AJ14" i="17" a="1"/>
  <c r="AJ14" i="17" s="1"/>
  <c r="AJ15" i="17" s="1"/>
  <c r="AJ17" i="17" a="1"/>
  <c r="AJ17" i="17" s="1"/>
  <c r="AJ18" i="17" s="1"/>
  <c r="AJ7" i="16"/>
  <c r="AK3" i="16"/>
  <c r="AJ5" i="16"/>
  <c r="AJ6" i="16" s="1"/>
  <c r="AJ30" i="16" s="1"/>
  <c r="BS11" i="21" l="1"/>
  <c r="BT23" i="21"/>
  <c r="BT21" i="21" s="1"/>
  <c r="BT26" i="21"/>
  <c r="BT24" i="21" s="1"/>
  <c r="BT29" i="21"/>
  <c r="BT27" i="21" s="1"/>
  <c r="BU28" i="21" a="1"/>
  <c r="BU28" i="21" s="1"/>
  <c r="BU25" i="21" a="1"/>
  <c r="BU25" i="21" s="1"/>
  <c r="BU22" i="21" a="1"/>
  <c r="BU22" i="21" s="1"/>
  <c r="BU16" i="21" a="1"/>
  <c r="BU16" i="21" s="1"/>
  <c r="BU19" i="21" a="1"/>
  <c r="BU19" i="21" s="1"/>
  <c r="BU13" i="21" a="1"/>
  <c r="BU13" i="21" s="1"/>
  <c r="BT14" i="21" a="1"/>
  <c r="BT14" i="21" s="1"/>
  <c r="BT12" i="21" s="1"/>
  <c r="BT17" i="21"/>
  <c r="BT15" i="21" s="1"/>
  <c r="BT20" i="21"/>
  <c r="BT18" i="21" s="1"/>
  <c r="BT86" i="21"/>
  <c r="BT85" i="21" s="1"/>
  <c r="BS85" i="21"/>
  <c r="BT33" i="21"/>
  <c r="BU87" i="21"/>
  <c r="BU88" i="21" a="1"/>
  <c r="BU88" i="21" s="1"/>
  <c r="BU80" i="21" a="1"/>
  <c r="BU80" i="21" s="1"/>
  <c r="BU83" i="21" a="1"/>
  <c r="BU83" i="21" s="1"/>
  <c r="BU34" i="21" a="1"/>
  <c r="BU34" i="21" s="1"/>
  <c r="BU33" i="21" s="1"/>
  <c r="BU44" i="21" a="1"/>
  <c r="BU44" i="21" s="1"/>
  <c r="BU7" i="21"/>
  <c r="BU5" i="21"/>
  <c r="BU4" i="21"/>
  <c r="BV3" i="21"/>
  <c r="AI9" i="21"/>
  <c r="AK60" i="17"/>
  <c r="AK16" i="16"/>
  <c r="AK14" i="16" s="1"/>
  <c r="AJ26" i="16"/>
  <c r="AL4" i="16"/>
  <c r="AK71" i="17"/>
  <c r="AL4" i="17"/>
  <c r="AK65" i="17"/>
  <c r="AK67" i="17"/>
  <c r="AK74" i="17"/>
  <c r="AK73" i="17"/>
  <c r="AK72" i="17"/>
  <c r="AJ37" i="16"/>
  <c r="AJ36" i="16" s="1"/>
  <c r="AK34" i="16" a="1"/>
  <c r="AK34" i="16" s="1"/>
  <c r="AK38" i="16"/>
  <c r="AK39" i="16" a="1"/>
  <c r="AK39" i="16" s="1"/>
  <c r="AK78" i="17" a="1"/>
  <c r="AK78" i="17" s="1"/>
  <c r="AK20" i="16" a="1"/>
  <c r="AK20" i="16" s="1"/>
  <c r="AK18" i="16" s="1"/>
  <c r="AJ18" i="16"/>
  <c r="AK7" i="17"/>
  <c r="AL3" i="17"/>
  <c r="AK5" i="17"/>
  <c r="AK6" i="17" s="1"/>
  <c r="AK14" i="17" a="1"/>
  <c r="AK14" i="17" s="1"/>
  <c r="AK15" i="17" s="1"/>
  <c r="AK13" i="17" s="1"/>
  <c r="AK36" i="17" s="1" a="1"/>
  <c r="AK36" i="17" s="1"/>
  <c r="AK17" i="17" a="1"/>
  <c r="AK17" i="17" s="1"/>
  <c r="AK18" i="17" s="1"/>
  <c r="AK16" i="17" s="1"/>
  <c r="AK37" i="17" s="1" a="1"/>
  <c r="AK37" i="17" s="1"/>
  <c r="AL3" i="16"/>
  <c r="AK5" i="16"/>
  <c r="AK6" i="16" s="1"/>
  <c r="AK30" i="16" s="1"/>
  <c r="AK7" i="16"/>
  <c r="AJ16" i="17"/>
  <c r="AJ37" i="17" s="1" a="1"/>
  <c r="AJ37" i="17" s="1"/>
  <c r="AJ13" i="17"/>
  <c r="AJ36" i="17" s="1" a="1"/>
  <c r="AJ36" i="17" s="1"/>
  <c r="BT11" i="21" l="1"/>
  <c r="BT10" i="21" s="1"/>
  <c r="BU20" i="21"/>
  <c r="BU18" i="21" s="1"/>
  <c r="BU23" i="21"/>
  <c r="BU21" i="21" s="1"/>
  <c r="BU17" i="21"/>
  <c r="BU15" i="21" s="1"/>
  <c r="BV28" i="21" a="1"/>
  <c r="BV28" i="21" s="1"/>
  <c r="BV25" i="21" a="1"/>
  <c r="BV25" i="21" s="1"/>
  <c r="BV22" i="21" a="1"/>
  <c r="BV22" i="21" s="1"/>
  <c r="BV19" i="21" a="1"/>
  <c r="BV19" i="21" s="1"/>
  <c r="BV13" i="21" a="1"/>
  <c r="BV13" i="21" s="1"/>
  <c r="BV16" i="21" a="1"/>
  <c r="BV16" i="21" s="1"/>
  <c r="BU26" i="21"/>
  <c r="BU24" i="21" s="1"/>
  <c r="BU29" i="21"/>
  <c r="BU27" i="21" s="1"/>
  <c r="BU14" i="21" a="1"/>
  <c r="BU14" i="21" s="1"/>
  <c r="BU12" i="21" s="1"/>
  <c r="BS10" i="21"/>
  <c r="BU86" i="21"/>
  <c r="BT93" i="21"/>
  <c r="BV88" i="21" a="1"/>
  <c r="BV88" i="21" s="1"/>
  <c r="BV87" i="21"/>
  <c r="BV80" i="21" a="1"/>
  <c r="BV80" i="21" s="1"/>
  <c r="BV83" i="21" a="1"/>
  <c r="BV83" i="21" s="1"/>
  <c r="BV44" i="21" a="1"/>
  <c r="BV44" i="21" s="1"/>
  <c r="BV5" i="21"/>
  <c r="BV34" i="21" a="1"/>
  <c r="BV34" i="21" s="1"/>
  <c r="BV33" i="21" s="1"/>
  <c r="BV4" i="21"/>
  <c r="BW3" i="21"/>
  <c r="BV7" i="21"/>
  <c r="BS93" i="21"/>
  <c r="AJ9" i="21"/>
  <c r="AL16" i="16"/>
  <c r="AL14" i="16" s="1"/>
  <c r="AK26" i="16"/>
  <c r="AM4" i="16"/>
  <c r="AL60" i="17"/>
  <c r="AM60" i="17" s="1"/>
  <c r="AM4" i="17"/>
  <c r="AL71" i="17"/>
  <c r="AM71" i="17" s="1"/>
  <c r="AL65" i="17"/>
  <c r="AL67" i="17"/>
  <c r="AM67" i="17" s="1"/>
  <c r="AL74" i="17"/>
  <c r="AM74" i="17" s="1"/>
  <c r="AL73" i="17"/>
  <c r="AM73" i="17" s="1"/>
  <c r="AL72" i="17"/>
  <c r="AM72" i="17" s="1"/>
  <c r="AJ44" i="16"/>
  <c r="AK37" i="16"/>
  <c r="AK36" i="16" s="1"/>
  <c r="AK44" i="16" s="1"/>
  <c r="AL34" i="16" a="1"/>
  <c r="AL34" i="16" s="1"/>
  <c r="AM34" i="16" s="1"/>
  <c r="AL39" i="16" a="1"/>
  <c r="AL39" i="16" s="1"/>
  <c r="AM39" i="16" s="1"/>
  <c r="AL38" i="16"/>
  <c r="AL78" i="17" a="1"/>
  <c r="AL78" i="17" s="1"/>
  <c r="AM78" i="17" s="1"/>
  <c r="AL20" i="16" a="1"/>
  <c r="AL20" i="16" s="1"/>
  <c r="AL18" i="16" s="1"/>
  <c r="AL7" i="16"/>
  <c r="AL17" i="17" a="1"/>
  <c r="AL17" i="17" s="1"/>
  <c r="AL18" i="17" s="1"/>
  <c r="AM18" i="17" s="1"/>
  <c r="AL7" i="17"/>
  <c r="AL14" i="17" a="1"/>
  <c r="AL14" i="17" s="1"/>
  <c r="AL15" i="17" s="1"/>
  <c r="AM15" i="17" s="1"/>
  <c r="AM3" i="17"/>
  <c r="AL5" i="17"/>
  <c r="AL6" i="17" s="1"/>
  <c r="AM3" i="16"/>
  <c r="AL5" i="16"/>
  <c r="AL6" i="16" s="1"/>
  <c r="AL30" i="16" s="1"/>
  <c r="BU11" i="21" l="1"/>
  <c r="BU10" i="21" s="1"/>
  <c r="BW28" i="21" a="1"/>
  <c r="BW28" i="21" s="1"/>
  <c r="BW25" i="21" a="1"/>
  <c r="BW25" i="21" s="1"/>
  <c r="BW22" i="21" a="1"/>
  <c r="BW22" i="21" s="1"/>
  <c r="BW19" i="21" a="1"/>
  <c r="BW19" i="21" s="1"/>
  <c r="BW16" i="21" a="1"/>
  <c r="BW16" i="21" s="1"/>
  <c r="BW13" i="21" a="1"/>
  <c r="BW13" i="21" s="1"/>
  <c r="BV29" i="21"/>
  <c r="BV27" i="21" s="1"/>
  <c r="BV17" i="21"/>
  <c r="BV15" i="21" s="1"/>
  <c r="BV14" i="21" a="1"/>
  <c r="BV14" i="21" s="1"/>
  <c r="BV12" i="21" s="1"/>
  <c r="BV20" i="21"/>
  <c r="BV18" i="21" s="1"/>
  <c r="BV23" i="21"/>
  <c r="BV21" i="21" s="1"/>
  <c r="BV26" i="21"/>
  <c r="BV24" i="21" s="1"/>
  <c r="BV86" i="21"/>
  <c r="BV85" i="21" s="1"/>
  <c r="BV93" i="21" s="1"/>
  <c r="BW88" i="21" a="1"/>
  <c r="BW88" i="21" s="1"/>
  <c r="BW80" i="21" a="1"/>
  <c r="BW80" i="21" s="1"/>
  <c r="BW87" i="21"/>
  <c r="BW83" i="21" a="1"/>
  <c r="BW83" i="21" s="1"/>
  <c r="BW34" i="21" a="1"/>
  <c r="BW34" i="21" s="1"/>
  <c r="BW33" i="21" s="1"/>
  <c r="BW5" i="21"/>
  <c r="BW4" i="21"/>
  <c r="BX3" i="21"/>
  <c r="BW7" i="21"/>
  <c r="BW44" i="21" a="1"/>
  <c r="BW44" i="21" s="1"/>
  <c r="BU85" i="21"/>
  <c r="AL9" i="21"/>
  <c r="AK9" i="21"/>
  <c r="AM16" i="16"/>
  <c r="AM14" i="16" s="1"/>
  <c r="AL26" i="16"/>
  <c r="AN3" i="17"/>
  <c r="AN60" i="17" s="1"/>
  <c r="AN4" i="17"/>
  <c r="AN3" i="16"/>
  <c r="AN4" i="16"/>
  <c r="AM65" i="17"/>
  <c r="AL37" i="16"/>
  <c r="AL36" i="16" s="1"/>
  <c r="AL44" i="16" s="1"/>
  <c r="AM30" i="16"/>
  <c r="AM38" i="16"/>
  <c r="AM20" i="16"/>
  <c r="AM17" i="17"/>
  <c r="AM5" i="17"/>
  <c r="AM6" i="17" s="1"/>
  <c r="AM7" i="17"/>
  <c r="AM14" i="17"/>
  <c r="AM5" i="16"/>
  <c r="AM6" i="16" s="1"/>
  <c r="AM7" i="16"/>
  <c r="AL13" i="17"/>
  <c r="AL16" i="17"/>
  <c r="BV11" i="21" l="1"/>
  <c r="BW17" i="21"/>
  <c r="BW15" i="21" s="1"/>
  <c r="BW20" i="21"/>
  <c r="BW18" i="21" s="1"/>
  <c r="BW14" i="21" a="1"/>
  <c r="BW14" i="21" s="1"/>
  <c r="BW12" i="21" s="1"/>
  <c r="BW23" i="21"/>
  <c r="BW21" i="21" s="1"/>
  <c r="BX28" i="21" a="1"/>
  <c r="BX28" i="21" s="1"/>
  <c r="BX25" i="21" a="1"/>
  <c r="BX25" i="21" s="1"/>
  <c r="BX22" i="21" a="1"/>
  <c r="BX22" i="21" s="1"/>
  <c r="BX16" i="21" a="1"/>
  <c r="BX16" i="21" s="1"/>
  <c r="BX19" i="21" a="1"/>
  <c r="BX19" i="21" s="1"/>
  <c r="BX13" i="21" a="1"/>
  <c r="BX13" i="21" s="1"/>
  <c r="BW26" i="21"/>
  <c r="BW24" i="21" s="1"/>
  <c r="BW29" i="21"/>
  <c r="BW27" i="21" s="1"/>
  <c r="BW86" i="21"/>
  <c r="BW85" i="21" s="1"/>
  <c r="BW93" i="21" s="1"/>
  <c r="BX88" i="21" a="1"/>
  <c r="BX88" i="21" s="1"/>
  <c r="BX80" i="21" a="1"/>
  <c r="BX80" i="21" s="1"/>
  <c r="BX83" i="21" a="1"/>
  <c r="BX83" i="21" s="1"/>
  <c r="BX87" i="21"/>
  <c r="BX44" i="21" a="1"/>
  <c r="BX44" i="21" s="1"/>
  <c r="BX4" i="21"/>
  <c r="BY3" i="21"/>
  <c r="BX34" i="21" a="1"/>
  <c r="BX34" i="21" s="1"/>
  <c r="BX33" i="21" s="1"/>
  <c r="BX7" i="21"/>
  <c r="BX5" i="21"/>
  <c r="BU93" i="21"/>
  <c r="AM26" i="16"/>
  <c r="AN16" i="16"/>
  <c r="AN14" i="16" s="1"/>
  <c r="AO4" i="16"/>
  <c r="AN14" i="17" a="1"/>
  <c r="AN14" i="17" s="1"/>
  <c r="AN15" i="17" s="1"/>
  <c r="AN7" i="17"/>
  <c r="AN78" i="17" a="1"/>
  <c r="AN78" i="17" s="1"/>
  <c r="AN17" i="17" a="1"/>
  <c r="AN17" i="17" s="1"/>
  <c r="AN18" i="17" s="1"/>
  <c r="AN73" i="17"/>
  <c r="AN65" i="17"/>
  <c r="AN5" i="17"/>
  <c r="AN6" i="17" s="1"/>
  <c r="AN74" i="17"/>
  <c r="AN67" i="17"/>
  <c r="AO3" i="17"/>
  <c r="AN72" i="17"/>
  <c r="AN71" i="17"/>
  <c r="AO4" i="17"/>
  <c r="AO3" i="16"/>
  <c r="AN5" i="16"/>
  <c r="AN6" i="16" s="1"/>
  <c r="AN30" i="16" s="1"/>
  <c r="AN20" i="16" a="1"/>
  <c r="AN20" i="16" s="1"/>
  <c r="AN18" i="16" s="1"/>
  <c r="AN38" i="16"/>
  <c r="AN7" i="16"/>
  <c r="AN39" i="16" a="1"/>
  <c r="AN39" i="16" s="1"/>
  <c r="AN34" i="16" a="1"/>
  <c r="AN34" i="16" s="1"/>
  <c r="AM37" i="16"/>
  <c r="AM36" i="16" s="1"/>
  <c r="AM18" i="16"/>
  <c r="AM16" i="17"/>
  <c r="AL37" i="17" a="1"/>
  <c r="AL37" i="17" s="1"/>
  <c r="AM37" i="17" s="1"/>
  <c r="AM13" i="17"/>
  <c r="AL36" i="17" a="1"/>
  <c r="AL36" i="17" s="1"/>
  <c r="AM36" i="17" s="1"/>
  <c r="BW11" i="21" l="1"/>
  <c r="BW10" i="21" s="1"/>
  <c r="BX14" i="21" a="1"/>
  <c r="BX14" i="21" s="1"/>
  <c r="BX12" i="21" s="1"/>
  <c r="BX20" i="21"/>
  <c r="BX18" i="21" s="1"/>
  <c r="BX17" i="21"/>
  <c r="BX15" i="21" s="1"/>
  <c r="BX23" i="21"/>
  <c r="BX21" i="21" s="1"/>
  <c r="BY28" i="21" a="1"/>
  <c r="BY28" i="21" s="1"/>
  <c r="BY25" i="21" a="1"/>
  <c r="BY25" i="21" s="1"/>
  <c r="BY22" i="21" a="1"/>
  <c r="BY22" i="21" s="1"/>
  <c r="BY19" i="21" a="1"/>
  <c r="BY19" i="21" s="1"/>
  <c r="BY16" i="21" a="1"/>
  <c r="BY16" i="21" s="1"/>
  <c r="BY13" i="21" a="1"/>
  <c r="BY13" i="21" s="1"/>
  <c r="BX26" i="21"/>
  <c r="BX24" i="21" s="1"/>
  <c r="BX29" i="21"/>
  <c r="BX27" i="21" s="1"/>
  <c r="BV10" i="21"/>
  <c r="BX86" i="21"/>
  <c r="BX85" i="21" s="1"/>
  <c r="BX93" i="21" s="1"/>
  <c r="BY87" i="21"/>
  <c r="BY88" i="21" a="1"/>
  <c r="BY88" i="21" s="1"/>
  <c r="BY80" i="21" a="1"/>
  <c r="BY80" i="21" s="1"/>
  <c r="BY83" i="21" a="1"/>
  <c r="BY83" i="21" s="1"/>
  <c r="BY34" i="21" a="1"/>
  <c r="BY34" i="21" s="1"/>
  <c r="BY33" i="21" s="1"/>
  <c r="BY7" i="21"/>
  <c r="BY4" i="21"/>
  <c r="BZ3" i="21"/>
  <c r="BY44" i="21" a="1"/>
  <c r="BY44" i="21" s="1"/>
  <c r="BY5" i="21"/>
  <c r="AO60" i="17"/>
  <c r="AN26" i="16"/>
  <c r="AO16" i="16"/>
  <c r="AO14" i="16" s="1"/>
  <c r="AP4" i="16"/>
  <c r="AO5" i="17"/>
  <c r="AO6" i="17" s="1"/>
  <c r="AP3" i="16"/>
  <c r="AO67" i="17"/>
  <c r="AO14" i="17" a="1"/>
  <c r="AO14" i="17" s="1"/>
  <c r="AO15" i="17" s="1"/>
  <c r="AO5" i="16"/>
  <c r="AO6" i="16" s="1"/>
  <c r="AO30" i="16" s="1"/>
  <c r="AO34" i="16" a="1"/>
  <c r="AO34" i="16" s="1"/>
  <c r="AO7" i="16"/>
  <c r="AO38" i="16"/>
  <c r="AO73" i="17"/>
  <c r="AO74" i="17"/>
  <c r="AO7" i="17"/>
  <c r="AO78" i="17" a="1"/>
  <c r="AO78" i="17" s="1"/>
  <c r="AP3" i="17"/>
  <c r="AO17" i="17" a="1"/>
  <c r="AO17" i="17" s="1"/>
  <c r="AO18" i="17" s="1"/>
  <c r="AO16" i="17" s="1"/>
  <c r="AO37" i="17" s="1" a="1"/>
  <c r="AO37" i="17" s="1"/>
  <c r="AO71" i="17"/>
  <c r="AP4" i="17"/>
  <c r="AO72" i="17"/>
  <c r="AO65" i="17"/>
  <c r="AO20" i="16" a="1"/>
  <c r="AO20" i="16" s="1"/>
  <c r="AO18" i="16" s="1"/>
  <c r="AO39" i="16" a="1"/>
  <c r="AO39" i="16" s="1"/>
  <c r="AN37" i="16"/>
  <c r="AN36" i="16" s="1"/>
  <c r="AN44" i="16" s="1"/>
  <c r="AM44" i="16"/>
  <c r="AN16" i="17"/>
  <c r="AN37" i="17" s="1" a="1"/>
  <c r="AN37" i="17" s="1"/>
  <c r="AN13" i="17"/>
  <c r="AN36" i="17" s="1" a="1"/>
  <c r="AN36" i="17" s="1"/>
  <c r="BX11" i="21" l="1"/>
  <c r="BX10" i="21" s="1"/>
  <c r="BY14" i="21" a="1"/>
  <c r="BY14" i="21" s="1"/>
  <c r="BY12" i="21" s="1"/>
  <c r="BZ28" i="21" a="1"/>
  <c r="BZ28" i="21" s="1"/>
  <c r="BZ25" i="21" a="1"/>
  <c r="BZ25" i="21" s="1"/>
  <c r="BZ22" i="21" a="1"/>
  <c r="BZ22" i="21" s="1"/>
  <c r="BZ19" i="21" a="1"/>
  <c r="BZ19" i="21" s="1"/>
  <c r="BZ13" i="21" a="1"/>
  <c r="BZ13" i="21" s="1"/>
  <c r="BZ16" i="21" a="1"/>
  <c r="BZ16" i="21" s="1"/>
  <c r="BY17" i="21"/>
  <c r="BY15" i="21" s="1"/>
  <c r="BY20" i="21"/>
  <c r="BY18" i="21" s="1"/>
  <c r="BY23" i="21"/>
  <c r="BY21" i="21" s="1"/>
  <c r="BY26" i="21"/>
  <c r="BY24" i="21" s="1"/>
  <c r="BY29" i="21"/>
  <c r="BY27" i="21" s="1"/>
  <c r="BY86" i="21"/>
  <c r="BY85" i="21" s="1"/>
  <c r="BY93" i="21" s="1"/>
  <c r="BZ88" i="21" a="1"/>
  <c r="BZ88" i="21" s="1"/>
  <c r="CA88" i="21" s="1"/>
  <c r="BZ87" i="21"/>
  <c r="BZ80" i="21" a="1"/>
  <c r="BZ80" i="21" s="1"/>
  <c r="CA80" i="21" s="1"/>
  <c r="BZ83" i="21" a="1"/>
  <c r="BZ83" i="21" s="1"/>
  <c r="CA83" i="21" s="1"/>
  <c r="BZ44" i="21" a="1"/>
  <c r="BZ44" i="21" s="1"/>
  <c r="CA44" i="21" s="1"/>
  <c r="BZ34" i="21" a="1"/>
  <c r="BZ34" i="21" s="1"/>
  <c r="BZ7" i="21"/>
  <c r="BZ5" i="21"/>
  <c r="BZ4" i="21"/>
  <c r="CA3" i="21"/>
  <c r="CB3" i="21" s="1"/>
  <c r="AM9" i="21"/>
  <c r="AN9" i="21" s="1"/>
  <c r="AP16" i="16"/>
  <c r="AO26" i="16"/>
  <c r="AQ4" i="16"/>
  <c r="AP60" i="17"/>
  <c r="AQ60" i="17" s="1"/>
  <c r="AP20" i="16" a="1"/>
  <c r="AP20" i="16" s="1"/>
  <c r="AP18" i="16" s="1"/>
  <c r="AP38" i="16"/>
  <c r="AQ38" i="16" s="1"/>
  <c r="AQ4" i="17"/>
  <c r="AP5" i="16"/>
  <c r="AP6" i="16" s="1"/>
  <c r="AP30" i="16" s="1"/>
  <c r="AQ30" i="16" s="1"/>
  <c r="AP34" i="16" a="1"/>
  <c r="AP34" i="16" s="1"/>
  <c r="AQ34" i="16" s="1"/>
  <c r="AP7" i="16"/>
  <c r="AQ3" i="16"/>
  <c r="AP39" i="16" a="1"/>
  <c r="AP39" i="16" s="1"/>
  <c r="AQ39" i="16" s="1"/>
  <c r="AP7" i="17"/>
  <c r="AP17" i="17" a="1"/>
  <c r="AP17" i="17" s="1"/>
  <c r="AP18" i="17" s="1"/>
  <c r="AQ18" i="17" s="1"/>
  <c r="AP73" i="17"/>
  <c r="AQ73" i="17" s="1"/>
  <c r="AP5" i="17"/>
  <c r="AP6" i="17" s="1"/>
  <c r="AP65" i="17"/>
  <c r="AQ65" i="17" s="1"/>
  <c r="AP14" i="17" a="1"/>
  <c r="AP14" i="17" s="1"/>
  <c r="AP15" i="17" s="1"/>
  <c r="AP13" i="17" s="1"/>
  <c r="AP36" i="17" s="1" a="1"/>
  <c r="AP36" i="17" s="1"/>
  <c r="AP78" i="17" a="1"/>
  <c r="AP78" i="17" s="1"/>
  <c r="AQ78" i="17" s="1"/>
  <c r="AP72" i="17"/>
  <c r="AQ72" i="17" s="1"/>
  <c r="AP71" i="17"/>
  <c r="AQ71" i="17" s="1"/>
  <c r="AP74" i="17"/>
  <c r="AQ74" i="17" s="1"/>
  <c r="AO37" i="16"/>
  <c r="AO36" i="16" s="1"/>
  <c r="AO44" i="16" s="1"/>
  <c r="AP67" i="17"/>
  <c r="AQ67" i="17" s="1"/>
  <c r="AQ3" i="17"/>
  <c r="AO13" i="17"/>
  <c r="AO36" i="17" s="1" a="1"/>
  <c r="AO36" i="17" s="1"/>
  <c r="BY11" i="21" l="1"/>
  <c r="BY10" i="21" s="1"/>
  <c r="BZ14" i="21" a="1"/>
  <c r="BZ14" i="21" s="1"/>
  <c r="BZ12" i="21" s="1"/>
  <c r="CA13" i="21"/>
  <c r="BZ23" i="21"/>
  <c r="BZ21" i="21" s="1"/>
  <c r="CA21" i="21" s="1"/>
  <c r="CA22" i="21"/>
  <c r="BZ26" i="21"/>
  <c r="BZ24" i="21" s="1"/>
  <c r="CA24" i="21" s="1"/>
  <c r="CA25" i="21"/>
  <c r="BZ29" i="21"/>
  <c r="BZ27" i="21" s="1"/>
  <c r="CA27" i="21" s="1"/>
  <c r="CA28" i="21"/>
  <c r="BZ20" i="21"/>
  <c r="BZ18" i="21" s="1"/>
  <c r="CA18" i="21" s="1"/>
  <c r="CA19" i="21"/>
  <c r="CB28" i="21" a="1"/>
  <c r="CB28" i="21" s="1"/>
  <c r="CB25" i="21" a="1"/>
  <c r="CB25" i="21" s="1"/>
  <c r="CB22" i="21" a="1"/>
  <c r="CB22" i="21" s="1"/>
  <c r="CB19" i="21" a="1"/>
  <c r="CB19" i="21" s="1"/>
  <c r="CB16" i="21" a="1"/>
  <c r="CB16" i="21" s="1"/>
  <c r="CB13" i="21" a="1"/>
  <c r="CB13" i="21" s="1"/>
  <c r="BZ17" i="21"/>
  <c r="BZ15" i="21" s="1"/>
  <c r="CA15" i="21" s="1"/>
  <c r="CA16" i="21"/>
  <c r="CB88" i="21" a="1"/>
  <c r="CB88" i="21" s="1"/>
  <c r="CB80" i="21" a="1"/>
  <c r="CB80" i="21" s="1"/>
  <c r="CB83" i="21" a="1"/>
  <c r="CB83" i="21" s="1"/>
  <c r="CB87" i="21"/>
  <c r="CB34" i="21" a="1"/>
  <c r="CB34" i="21" s="1"/>
  <c r="CB44" i="21" a="1"/>
  <c r="CB44" i="21" s="1"/>
  <c r="CB5" i="21"/>
  <c r="CB4" i="21"/>
  <c r="CC3" i="21"/>
  <c r="CB7" i="21"/>
  <c r="CA5" i="21"/>
  <c r="CA6" i="21" s="1"/>
  <c r="CA4" i="21"/>
  <c r="CA7" i="21"/>
  <c r="BZ33" i="21"/>
  <c r="CA34" i="21"/>
  <c r="BZ86" i="21"/>
  <c r="CA87" i="21"/>
  <c r="AR4" i="17"/>
  <c r="AP14" i="16"/>
  <c r="AQ16" i="16"/>
  <c r="AP26" i="16"/>
  <c r="AR4" i="16"/>
  <c r="AQ20" i="16"/>
  <c r="AQ18" i="16" s="1"/>
  <c r="AR3" i="16"/>
  <c r="AP37" i="16"/>
  <c r="AP36" i="16" s="1"/>
  <c r="AP44" i="16" s="1"/>
  <c r="AQ7" i="16"/>
  <c r="AQ5" i="16"/>
  <c r="AQ6" i="16" s="1"/>
  <c r="AQ17" i="17"/>
  <c r="AQ14" i="17"/>
  <c r="AQ7" i="17"/>
  <c r="AR3" i="17"/>
  <c r="AQ5" i="17"/>
  <c r="AQ6" i="17" s="1"/>
  <c r="AQ37" i="16"/>
  <c r="AQ36" i="16" s="1"/>
  <c r="AQ36" i="17"/>
  <c r="AQ13" i="17"/>
  <c r="AP16" i="17"/>
  <c r="AQ15" i="17"/>
  <c r="CA20" i="21" l="1"/>
  <c r="CA17" i="21"/>
  <c r="CA23" i="21"/>
  <c r="CA29" i="21"/>
  <c r="CA26" i="21"/>
  <c r="BZ11" i="21"/>
  <c r="CA12" i="21"/>
  <c r="CA14" i="21" s="1"/>
  <c r="CC28" i="21" a="1"/>
  <c r="CC28" i="21" s="1"/>
  <c r="CC25" i="21" a="1"/>
  <c r="CC25" i="21" s="1"/>
  <c r="CC22" i="21" a="1"/>
  <c r="CC22" i="21" s="1"/>
  <c r="CC19" i="21" a="1"/>
  <c r="CC19" i="21" s="1"/>
  <c r="CC16" i="21" a="1"/>
  <c r="CC16" i="21" s="1"/>
  <c r="CC13" i="21" a="1"/>
  <c r="CC13" i="21" s="1"/>
  <c r="CB29" i="21"/>
  <c r="CB27" i="21" s="1"/>
  <c r="CB14" i="21" a="1"/>
  <c r="CB14" i="21" s="1"/>
  <c r="CB12" i="21" s="1"/>
  <c r="CB17" i="21"/>
  <c r="CB15" i="21" s="1"/>
  <c r="CB20" i="21"/>
  <c r="CB18" i="21" s="1"/>
  <c r="CB23" i="21"/>
  <c r="CB21" i="21" s="1"/>
  <c r="CB26" i="21"/>
  <c r="CB24" i="21" s="1"/>
  <c r="CB33" i="21"/>
  <c r="CB86" i="21"/>
  <c r="CC88" i="21" a="1"/>
  <c r="CC88" i="21" s="1"/>
  <c r="CC80" i="21" a="1"/>
  <c r="CC80" i="21" s="1"/>
  <c r="CC83" i="21" a="1"/>
  <c r="CC83" i="21" s="1"/>
  <c r="CC87" i="21"/>
  <c r="CC44" i="21" a="1"/>
  <c r="CC44" i="21" s="1"/>
  <c r="CC34" i="21" a="1"/>
  <c r="CC34" i="21" s="1"/>
  <c r="CC33" i="21" s="1"/>
  <c r="CC4" i="21"/>
  <c r="CD3" i="21"/>
  <c r="CC7" i="21"/>
  <c r="CC5" i="21"/>
  <c r="BZ85" i="21"/>
  <c r="CA85" i="21" s="1"/>
  <c r="CA86" i="21"/>
  <c r="CA33" i="21"/>
  <c r="AR60" i="17"/>
  <c r="AO9" i="21"/>
  <c r="AP9" i="21"/>
  <c r="AQ26" i="16"/>
  <c r="AR16" i="16"/>
  <c r="AR14" i="16" s="1"/>
  <c r="AQ14" i="16"/>
  <c r="AS4" i="16"/>
  <c r="AR38" i="16"/>
  <c r="AR34" i="16" a="1"/>
  <c r="AR34" i="16" s="1"/>
  <c r="AR7" i="16"/>
  <c r="AR20" i="16" a="1"/>
  <c r="AR20" i="16" s="1"/>
  <c r="AR18" i="16" s="1"/>
  <c r="AR5" i="16"/>
  <c r="AR6" i="16" s="1"/>
  <c r="AR30" i="16" s="1"/>
  <c r="AR39" i="16" a="1"/>
  <c r="AR39" i="16" s="1"/>
  <c r="AS3" i="16"/>
  <c r="AR65" i="17"/>
  <c r="AR17" i="17" a="1"/>
  <c r="AR17" i="17" s="1"/>
  <c r="AR18" i="17" s="1"/>
  <c r="AR7" i="17"/>
  <c r="AS3" i="17"/>
  <c r="AR14" i="17" a="1"/>
  <c r="AR14" i="17" s="1"/>
  <c r="AR15" i="17" s="1"/>
  <c r="AR13" i="17" s="1"/>
  <c r="AR36" i="17" s="1" a="1"/>
  <c r="AR36" i="17" s="1"/>
  <c r="AQ44" i="16"/>
  <c r="AR74" i="17"/>
  <c r="AR71" i="17"/>
  <c r="AR5" i="17"/>
  <c r="AR6" i="17" s="1"/>
  <c r="AR78" i="17" a="1"/>
  <c r="AR78" i="17" s="1"/>
  <c r="AR73" i="17"/>
  <c r="AS4" i="17"/>
  <c r="AR67" i="17"/>
  <c r="AR72" i="17"/>
  <c r="AQ16" i="17"/>
  <c r="AP37" i="17" a="1"/>
  <c r="AP37" i="17" s="1"/>
  <c r="AQ37" i="17" s="1"/>
  <c r="CB11" i="21" l="1"/>
  <c r="CC14" i="21" a="1"/>
  <c r="CC14" i="21" s="1"/>
  <c r="CC12" i="21" s="1"/>
  <c r="CC17" i="21"/>
  <c r="CC15" i="21" s="1"/>
  <c r="CC20" i="21"/>
  <c r="CC18" i="21" s="1"/>
  <c r="CC23" i="21"/>
  <c r="CC21" i="21" s="1"/>
  <c r="CD28" i="21" a="1"/>
  <c r="CD28" i="21" s="1"/>
  <c r="CD22" i="21" a="1"/>
  <c r="CD22" i="21" s="1"/>
  <c r="CD25" i="21" a="1"/>
  <c r="CD25" i="21" s="1"/>
  <c r="CD19" i="21" a="1"/>
  <c r="CD19" i="21" s="1"/>
  <c r="CD16" i="21" a="1"/>
  <c r="CD16" i="21" s="1"/>
  <c r="CD13" i="21" a="1"/>
  <c r="CD13" i="21" s="1"/>
  <c r="CC26" i="21"/>
  <c r="CC24" i="21" s="1"/>
  <c r="CC29" i="21"/>
  <c r="CC27" i="21" s="1"/>
  <c r="BZ10" i="21"/>
  <c r="CA10" i="21" s="1"/>
  <c r="CA11" i="21"/>
  <c r="CC86" i="21"/>
  <c r="CC85" i="21" s="1"/>
  <c r="CC93" i="21" s="1"/>
  <c r="CD87" i="21"/>
  <c r="CD88" i="21" a="1"/>
  <c r="CD88" i="21" s="1"/>
  <c r="CD80" i="21" a="1"/>
  <c r="CD80" i="21" s="1"/>
  <c r="CD83" i="21" a="1"/>
  <c r="CD83" i="21" s="1"/>
  <c r="CD34" i="21" a="1"/>
  <c r="CD34" i="21" s="1"/>
  <c r="CD33" i="21" s="1"/>
  <c r="CD44" i="21" a="1"/>
  <c r="CD44" i="21" s="1"/>
  <c r="CD7" i="21"/>
  <c r="CD4" i="21"/>
  <c r="CD5" i="21"/>
  <c r="CE3" i="21"/>
  <c r="CB85" i="21"/>
  <c r="CA93" i="21"/>
  <c r="BZ93" i="21"/>
  <c r="AR9" i="21"/>
  <c r="AS60" i="17"/>
  <c r="AQ9" i="21"/>
  <c r="AS16" i="16"/>
  <c r="AR26" i="16"/>
  <c r="AT4" i="16"/>
  <c r="AR37" i="16"/>
  <c r="AR36" i="16" s="1"/>
  <c r="AR44" i="16" s="1"/>
  <c r="AS38" i="16"/>
  <c r="AS5" i="16"/>
  <c r="AS6" i="16" s="1"/>
  <c r="AS30" i="16" s="1"/>
  <c r="AS7" i="16"/>
  <c r="AS39" i="16" a="1"/>
  <c r="AS39" i="16" s="1"/>
  <c r="AS34" i="16" a="1"/>
  <c r="AS34" i="16" s="1"/>
  <c r="AT3" i="16"/>
  <c r="AS20" i="16" a="1"/>
  <c r="AS20" i="16" s="1"/>
  <c r="AS18" i="16" s="1"/>
  <c r="AT4" i="17"/>
  <c r="AS65" i="17"/>
  <c r="AS71" i="17"/>
  <c r="AS67" i="17"/>
  <c r="AS7" i="17"/>
  <c r="AS72" i="17"/>
  <c r="AS14" i="17" a="1"/>
  <c r="AS14" i="17" s="1"/>
  <c r="AS15" i="17" s="1"/>
  <c r="AS13" i="17" s="1"/>
  <c r="AS36" i="17" s="1" a="1"/>
  <c r="AS36" i="17" s="1"/>
  <c r="AS5" i="17"/>
  <c r="AS6" i="17" s="1"/>
  <c r="AS17" i="17" a="1"/>
  <c r="AS17" i="17" s="1"/>
  <c r="AS18" i="17" s="1"/>
  <c r="AS16" i="17" s="1"/>
  <c r="AS37" i="17" s="1" a="1"/>
  <c r="AS37" i="17" s="1"/>
  <c r="AS78" i="17" a="1"/>
  <c r="AS78" i="17" s="1"/>
  <c r="AT3" i="17"/>
  <c r="AS74" i="17"/>
  <c r="AS73" i="17"/>
  <c r="AR16" i="17"/>
  <c r="AR37" i="17" s="1" a="1"/>
  <c r="AR37" i="17" s="1"/>
  <c r="CC11" i="21" l="1"/>
  <c r="CC10" i="21" s="1"/>
  <c r="CD26" i="21"/>
  <c r="CD24" i="21" s="1"/>
  <c r="CD23" i="21"/>
  <c r="CD21" i="21" s="1"/>
  <c r="CD29" i="21"/>
  <c r="CD27" i="21" s="1"/>
  <c r="CD14" i="21" a="1"/>
  <c r="CD14" i="21" s="1"/>
  <c r="CD12" i="21" s="1"/>
  <c r="CE28" i="21" a="1"/>
  <c r="CE28" i="21" s="1"/>
  <c r="CE25" i="21" a="1"/>
  <c r="CE25" i="21" s="1"/>
  <c r="CE22" i="21" a="1"/>
  <c r="CE22" i="21" s="1"/>
  <c r="CE19" i="21" a="1"/>
  <c r="CE19" i="21" s="1"/>
  <c r="CE16" i="21" a="1"/>
  <c r="CE16" i="21" s="1"/>
  <c r="CE13" i="21" a="1"/>
  <c r="CE13" i="21" s="1"/>
  <c r="CD17" i="21"/>
  <c r="CD15" i="21" s="1"/>
  <c r="CB10" i="21"/>
  <c r="CD20" i="21"/>
  <c r="CD18" i="21" s="1"/>
  <c r="CD86" i="21"/>
  <c r="CB93" i="21"/>
  <c r="CE88" i="21" a="1"/>
  <c r="CE88" i="21" s="1"/>
  <c r="CE87" i="21"/>
  <c r="CE80" i="21" a="1"/>
  <c r="CE80" i="21" s="1"/>
  <c r="CE83" i="21" a="1"/>
  <c r="CE83" i="21" s="1"/>
  <c r="CE44" i="21" a="1"/>
  <c r="CE44" i="21" s="1"/>
  <c r="CE34" i="21" a="1"/>
  <c r="CE34" i="21" s="1"/>
  <c r="CE33" i="21" s="1"/>
  <c r="CE5" i="21"/>
  <c r="CE7" i="21"/>
  <c r="CE4" i="21"/>
  <c r="CF3" i="21"/>
  <c r="AT16" i="16"/>
  <c r="AT14" i="16" s="1"/>
  <c r="AS14" i="16"/>
  <c r="AS26" i="16"/>
  <c r="AU4" i="16"/>
  <c r="AT60" i="17"/>
  <c r="AU60" i="17" s="1"/>
  <c r="AT20" i="16" a="1"/>
  <c r="AT20" i="16" s="1"/>
  <c r="AT18" i="16" s="1"/>
  <c r="AT38" i="16"/>
  <c r="AT5" i="16"/>
  <c r="AT6" i="16" s="1"/>
  <c r="AT30" i="16" s="1"/>
  <c r="AU30" i="16" s="1"/>
  <c r="AT39" i="16" a="1"/>
  <c r="AT39" i="16" s="1"/>
  <c r="AU39" i="16" s="1"/>
  <c r="AT7" i="16"/>
  <c r="AT34" i="16" a="1"/>
  <c r="AT34" i="16" s="1"/>
  <c r="AU34" i="16" s="1"/>
  <c r="AS37" i="16"/>
  <c r="AS36" i="16" s="1"/>
  <c r="AS44" i="16" s="1"/>
  <c r="AU3" i="16"/>
  <c r="AU3" i="17"/>
  <c r="AU4" i="17"/>
  <c r="AT17" i="17" a="1"/>
  <c r="AT17" i="17" s="1"/>
  <c r="AU17" i="17" s="1"/>
  <c r="AT72" i="17"/>
  <c r="AU72" i="17" s="1"/>
  <c r="AT67" i="17"/>
  <c r="AU67" i="17" s="1"/>
  <c r="AT5" i="17"/>
  <c r="AT6" i="17" s="1"/>
  <c r="AT7" i="17"/>
  <c r="AT14" i="17" a="1"/>
  <c r="AT14" i="17" s="1"/>
  <c r="AU14" i="17" s="1"/>
  <c r="AT78" i="17" a="1"/>
  <c r="AT78" i="17" s="1"/>
  <c r="AU78" i="17" s="1"/>
  <c r="AT73" i="17"/>
  <c r="AU73" i="17" s="1"/>
  <c r="AT65" i="17"/>
  <c r="AU65" i="17" s="1"/>
  <c r="AT74" i="17"/>
  <c r="AU74" i="17" s="1"/>
  <c r="AT71" i="17"/>
  <c r="AU71" i="17" s="1"/>
  <c r="CD11" i="21" l="1"/>
  <c r="CE14" i="21" a="1"/>
  <c r="CE14" i="21" s="1"/>
  <c r="CE12" i="21" s="1"/>
  <c r="CE17" i="21"/>
  <c r="CE15" i="21" s="1"/>
  <c r="CF28" i="21" a="1"/>
  <c r="CF28" i="21" s="1"/>
  <c r="CF25" i="21" a="1"/>
  <c r="CF25" i="21" s="1"/>
  <c r="CF22" i="21" a="1"/>
  <c r="CF22" i="21" s="1"/>
  <c r="CF19" i="21" a="1"/>
  <c r="CF19" i="21" s="1"/>
  <c r="CF16" i="21" a="1"/>
  <c r="CF16" i="21" s="1"/>
  <c r="CF13" i="21" a="1"/>
  <c r="CF13" i="21" s="1"/>
  <c r="CE20" i="21"/>
  <c r="CE18" i="21" s="1"/>
  <c r="CE23" i="21"/>
  <c r="CE21" i="21" s="1"/>
  <c r="CE26" i="21"/>
  <c r="CE24" i="21" s="1"/>
  <c r="CE29" i="21"/>
  <c r="CE27" i="21" s="1"/>
  <c r="CF88" i="21" a="1"/>
  <c r="CF88" i="21" s="1"/>
  <c r="CF80" i="21" a="1"/>
  <c r="CF80" i="21" s="1"/>
  <c r="CF87" i="21"/>
  <c r="CF83" i="21" a="1"/>
  <c r="CF83" i="21" s="1"/>
  <c r="CF34" i="21" a="1"/>
  <c r="CF34" i="21" s="1"/>
  <c r="CF33" i="21" s="1"/>
  <c r="CF44" i="21" a="1"/>
  <c r="CF44" i="21" s="1"/>
  <c r="CF5" i="21"/>
  <c r="CF4" i="21"/>
  <c r="CG3" i="21"/>
  <c r="CF7" i="21"/>
  <c r="CE86" i="21"/>
  <c r="CE85" i="21" s="1"/>
  <c r="CE93" i="21" s="1"/>
  <c r="CD85" i="21"/>
  <c r="AV4" i="17"/>
  <c r="AT26" i="16"/>
  <c r="AU16" i="16"/>
  <c r="AV4" i="16"/>
  <c r="AT37" i="16"/>
  <c r="AT36" i="16" s="1"/>
  <c r="AT44" i="16" s="1"/>
  <c r="AU20" i="16"/>
  <c r="AU18" i="16" s="1"/>
  <c r="AU38" i="16"/>
  <c r="AU37" i="16" s="1"/>
  <c r="AU36" i="16" s="1"/>
  <c r="AU7" i="16"/>
  <c r="AU5" i="17"/>
  <c r="AU6" i="17" s="1"/>
  <c r="AV3" i="17"/>
  <c r="AU7" i="17"/>
  <c r="AV3" i="16"/>
  <c r="AU5" i="16"/>
  <c r="AU6" i="16" s="1"/>
  <c r="AT18" i="17"/>
  <c r="AT16" i="17" s="1"/>
  <c r="AU16" i="17" s="1"/>
  <c r="AT15" i="17"/>
  <c r="AU15" i="17" s="1"/>
  <c r="CE11" i="21" l="1"/>
  <c r="CE10" i="21" s="1"/>
  <c r="CG28" i="21" a="1"/>
  <c r="CG28" i="21" s="1"/>
  <c r="CG25" i="21" a="1"/>
  <c r="CG25" i="21" s="1"/>
  <c r="CG22" i="21" a="1"/>
  <c r="CG22" i="21" s="1"/>
  <c r="CG19" i="21" a="1"/>
  <c r="CG19" i="21" s="1"/>
  <c r="CG16" i="21" a="1"/>
  <c r="CG16" i="21" s="1"/>
  <c r="CG13" i="21" a="1"/>
  <c r="CG13" i="21" s="1"/>
  <c r="CF23" i="21"/>
  <c r="CF21" i="21" s="1"/>
  <c r="CF26" i="21"/>
  <c r="CF24" i="21" s="1"/>
  <c r="CF29" i="21"/>
  <c r="CF27" i="21" s="1"/>
  <c r="CD10" i="21"/>
  <c r="CF14" i="21" a="1"/>
  <c r="CF14" i="21" s="1"/>
  <c r="CF12" i="21" s="1"/>
  <c r="CF17" i="21"/>
  <c r="CF15" i="21" s="1"/>
  <c r="CF20" i="21"/>
  <c r="CF18" i="21" s="1"/>
  <c r="CD93" i="21"/>
  <c r="CG88" i="21" a="1"/>
  <c r="CG88" i="21" s="1"/>
  <c r="CG80" i="21" a="1"/>
  <c r="CG80" i="21" s="1"/>
  <c r="CG83" i="21" a="1"/>
  <c r="CG83" i="21" s="1"/>
  <c r="CG87" i="21"/>
  <c r="CG44" i="21" a="1"/>
  <c r="CG44" i="21" s="1"/>
  <c r="CG34" i="21" a="1"/>
  <c r="CG34" i="21" s="1"/>
  <c r="CG4" i="21"/>
  <c r="CH3" i="21"/>
  <c r="CG7" i="21"/>
  <c r="CG5" i="21"/>
  <c r="CF86" i="21"/>
  <c r="AV60" i="17"/>
  <c r="AT9" i="21"/>
  <c r="AS9" i="21"/>
  <c r="AV16" i="16"/>
  <c r="AV14" i="16" s="1"/>
  <c r="AU14" i="16"/>
  <c r="AU26" i="16"/>
  <c r="AW4" i="16"/>
  <c r="AT37" i="17" a="1"/>
  <c r="AT37" i="17" s="1"/>
  <c r="AU37" i="17" s="1"/>
  <c r="AV17" i="17" a="1"/>
  <c r="AV17" i="17" s="1"/>
  <c r="AV18" i="17" s="1"/>
  <c r="AV16" i="17" s="1"/>
  <c r="AV37" i="17" s="1" a="1"/>
  <c r="AV37" i="17" s="1"/>
  <c r="AV7" i="17"/>
  <c r="AW4" i="17"/>
  <c r="AW3" i="16"/>
  <c r="AV72" i="17"/>
  <c r="AV5" i="17"/>
  <c r="AV6" i="17" s="1"/>
  <c r="AV20" i="16" a="1"/>
  <c r="AV20" i="16" s="1"/>
  <c r="AV18" i="16" s="1"/>
  <c r="AV67" i="17"/>
  <c r="AV39" i="16" a="1"/>
  <c r="AV39" i="16" s="1"/>
  <c r="AV34" i="16" a="1"/>
  <c r="AV34" i="16" s="1"/>
  <c r="AV7" i="16"/>
  <c r="AV74" i="17"/>
  <c r="AW3" i="17"/>
  <c r="AV38" i="16"/>
  <c r="AV65" i="17"/>
  <c r="AV5" i="16"/>
  <c r="AV6" i="16" s="1"/>
  <c r="AV30" i="16" s="1"/>
  <c r="AV14" i="17" a="1"/>
  <c r="AV14" i="17" s="1"/>
  <c r="AV15" i="17" s="1"/>
  <c r="AV78" i="17" a="1"/>
  <c r="AV78" i="17" s="1"/>
  <c r="AV73" i="17"/>
  <c r="AV71" i="17"/>
  <c r="AU18" i="17"/>
  <c r="AT13" i="17"/>
  <c r="AT36" i="17" s="1" a="1"/>
  <c r="AT36" i="17" s="1"/>
  <c r="AU36" i="17" s="1"/>
  <c r="AU44" i="16"/>
  <c r="CG23" i="21" l="1"/>
  <c r="CG21" i="21" s="1"/>
  <c r="CF11" i="21"/>
  <c r="CG29" i="21"/>
  <c r="CG27" i="21" s="1"/>
  <c r="CG26" i="21"/>
  <c r="CG24" i="21" s="1"/>
  <c r="CH28" i="21" a="1"/>
  <c r="CH28" i="21" s="1"/>
  <c r="CH25" i="21" a="1"/>
  <c r="CH25" i="21" s="1"/>
  <c r="CH22" i="21" a="1"/>
  <c r="CH22" i="21" s="1"/>
  <c r="CH19" i="21" a="1"/>
  <c r="CH19" i="21" s="1"/>
  <c r="CH16" i="21" a="1"/>
  <c r="CH16" i="21" s="1"/>
  <c r="CH13" i="21" a="1"/>
  <c r="CH13" i="21" s="1"/>
  <c r="CG14" i="21" a="1"/>
  <c r="CG14" i="21" s="1"/>
  <c r="CG12" i="21" s="1"/>
  <c r="CG17" i="21"/>
  <c r="CG15" i="21" s="1"/>
  <c r="CG20" i="21"/>
  <c r="CG18" i="21" s="1"/>
  <c r="CG33" i="21"/>
  <c r="CF85" i="21"/>
  <c r="CH87" i="21"/>
  <c r="CH88" i="21" a="1"/>
  <c r="CH88" i="21" s="1"/>
  <c r="CH80" i="21" a="1"/>
  <c r="CH80" i="21" s="1"/>
  <c r="CH83" i="21" a="1"/>
  <c r="CH83" i="21" s="1"/>
  <c r="CH34" i="21" a="1"/>
  <c r="CH34" i="21" s="1"/>
  <c r="CH33" i="21" s="1"/>
  <c r="CH44" i="21" a="1"/>
  <c r="CH44" i="21" s="1"/>
  <c r="CH7" i="21"/>
  <c r="CI3" i="21"/>
  <c r="CH5" i="21"/>
  <c r="CH4" i="21"/>
  <c r="CG86" i="21"/>
  <c r="CG85" i="21" s="1"/>
  <c r="AV9" i="21"/>
  <c r="AU9" i="21"/>
  <c r="AW60" i="17"/>
  <c r="AV26" i="16"/>
  <c r="AW16" i="16"/>
  <c r="AX4" i="16"/>
  <c r="AV37" i="16"/>
  <c r="AV36" i="16" s="1"/>
  <c r="AV44" i="16" s="1"/>
  <c r="AW7" i="16"/>
  <c r="AW5" i="16"/>
  <c r="AW6" i="16" s="1"/>
  <c r="AW30" i="16" s="1"/>
  <c r="AW34" i="16" a="1"/>
  <c r="AW34" i="16" s="1"/>
  <c r="AX3" i="16"/>
  <c r="AW20" i="16" a="1"/>
  <c r="AW20" i="16" s="1"/>
  <c r="AW18" i="16" s="1"/>
  <c r="AW38" i="16"/>
  <c r="AW5" i="17"/>
  <c r="AW6" i="17" s="1"/>
  <c r="AW14" i="17" a="1"/>
  <c r="AW14" i="17" s="1"/>
  <c r="AW15" i="17" s="1"/>
  <c r="AW13" i="17" s="1"/>
  <c r="AW36" i="17" s="1" a="1"/>
  <c r="AW36" i="17" s="1"/>
  <c r="AU13" i="17"/>
  <c r="AW65" i="17"/>
  <c r="AW73" i="17"/>
  <c r="AW7" i="17"/>
  <c r="AW39" i="16" a="1"/>
  <c r="AW39" i="16" s="1"/>
  <c r="AW74" i="17"/>
  <c r="AX4" i="17"/>
  <c r="AW78" i="17" a="1"/>
  <c r="AW78" i="17" s="1"/>
  <c r="AW72" i="17"/>
  <c r="AW71" i="17"/>
  <c r="AX3" i="17"/>
  <c r="AW17" i="17" a="1"/>
  <c r="AW17" i="17" s="1"/>
  <c r="AW18" i="17" s="1"/>
  <c r="AW67" i="17"/>
  <c r="AV13" i="17"/>
  <c r="AV36" i="17" s="1" a="1"/>
  <c r="AV36" i="17" s="1"/>
  <c r="CG11" i="21" l="1"/>
  <c r="CG10" i="21" s="1"/>
  <c r="CH17" i="21"/>
  <c r="CH15" i="21" s="1"/>
  <c r="CH14" i="21" a="1"/>
  <c r="CH14" i="21" s="1"/>
  <c r="CH12" i="21" s="1"/>
  <c r="CH20" i="21"/>
  <c r="CH18" i="21" s="1"/>
  <c r="CH23" i="21"/>
  <c r="CH21" i="21" s="1"/>
  <c r="CH26" i="21"/>
  <c r="CH24" i="21" s="1"/>
  <c r="CF10" i="21"/>
  <c r="CH29" i="21"/>
  <c r="CH27" i="21" s="1"/>
  <c r="CI28" i="21" a="1"/>
  <c r="CI28" i="21" s="1"/>
  <c r="CI22" i="21" a="1"/>
  <c r="CI22" i="21" s="1"/>
  <c r="CI25" i="21" a="1"/>
  <c r="CI25" i="21" s="1"/>
  <c r="CI19" i="21" a="1"/>
  <c r="CI19" i="21" s="1"/>
  <c r="CI13" i="21" a="1"/>
  <c r="CI13" i="21" s="1"/>
  <c r="CI16" i="21" a="1"/>
  <c r="CI16" i="21" s="1"/>
  <c r="CF93" i="21"/>
  <c r="CI88" i="21" a="1"/>
  <c r="CI88" i="21" s="1"/>
  <c r="CI87" i="21"/>
  <c r="CI80" i="21" a="1"/>
  <c r="CI80" i="21" s="1"/>
  <c r="CI83" i="21" a="1"/>
  <c r="CI83" i="21" s="1"/>
  <c r="CI44" i="21" a="1"/>
  <c r="CI44" i="21" s="1"/>
  <c r="CI34" i="21" a="1"/>
  <c r="CI34" i="21" s="1"/>
  <c r="CI33" i="21" s="1"/>
  <c r="CI7" i="21"/>
  <c r="CI5" i="21"/>
  <c r="CI4" i="21"/>
  <c r="CJ3" i="21"/>
  <c r="CG93" i="21"/>
  <c r="CH86" i="21"/>
  <c r="CH85" i="21" s="1"/>
  <c r="CH93" i="21" s="1"/>
  <c r="AX16" i="16"/>
  <c r="AX14" i="16" s="1"/>
  <c r="AW14" i="16"/>
  <c r="AW26" i="16"/>
  <c r="AY4" i="16"/>
  <c r="AX60" i="17"/>
  <c r="AY60" i="17" s="1"/>
  <c r="AZ60" i="17" s="1"/>
  <c r="AX38" i="16"/>
  <c r="AX39" i="16" a="1"/>
  <c r="AX39" i="16" s="1"/>
  <c r="AY39" i="16" s="1"/>
  <c r="AZ39" i="16" s="1"/>
  <c r="AX34" i="16" a="1"/>
  <c r="AX34" i="16" s="1"/>
  <c r="AY34" i="16" s="1"/>
  <c r="AZ34" i="16" s="1"/>
  <c r="AY3" i="16"/>
  <c r="AX5" i="16"/>
  <c r="AX6" i="16" s="1"/>
  <c r="AX30" i="16" s="1"/>
  <c r="AY30" i="16" s="1"/>
  <c r="AX7" i="16"/>
  <c r="AX20" i="16" a="1"/>
  <c r="AX20" i="16" s="1"/>
  <c r="AX18" i="16" s="1"/>
  <c r="AW37" i="16"/>
  <c r="AW36" i="16" s="1"/>
  <c r="AW44" i="16" s="1"/>
  <c r="AX17" i="17" a="1"/>
  <c r="AX17" i="17" s="1"/>
  <c r="AY17" i="17" s="1"/>
  <c r="AZ17" i="17" s="1"/>
  <c r="AX74" i="17"/>
  <c r="AY74" i="17" s="1"/>
  <c r="AZ74" i="17" s="1"/>
  <c r="AX7" i="17"/>
  <c r="AY3" i="17"/>
  <c r="AX14" i="17" a="1"/>
  <c r="AX14" i="17" s="1"/>
  <c r="AY14" i="17" s="1"/>
  <c r="AZ14" i="17" s="1"/>
  <c r="AX73" i="17"/>
  <c r="AY73" i="17" s="1"/>
  <c r="AZ73" i="17" s="1"/>
  <c r="AY4" i="17"/>
  <c r="AX67" i="17"/>
  <c r="AY67" i="17" s="1"/>
  <c r="AZ67" i="17" s="1"/>
  <c r="AX5" i="17"/>
  <c r="AX6" i="17" s="1"/>
  <c r="AX65" i="17"/>
  <c r="AX78" i="17" a="1"/>
  <c r="AX78" i="17" s="1"/>
  <c r="AY78" i="17" s="1"/>
  <c r="AZ78" i="17" s="1"/>
  <c r="AX72" i="17"/>
  <c r="AY72" i="17" s="1"/>
  <c r="AZ72" i="17" s="1"/>
  <c r="AX71" i="17"/>
  <c r="AY71" i="17" s="1"/>
  <c r="AZ71" i="17" s="1"/>
  <c r="AW16" i="17"/>
  <c r="AW37" i="17" s="1" a="1"/>
  <c r="AW37" i="17" s="1"/>
  <c r="CH11" i="21" l="1"/>
  <c r="CI29" i="21"/>
  <c r="CI27" i="21" s="1"/>
  <c r="CJ25" i="21" a="1"/>
  <c r="CJ25" i="21" s="1"/>
  <c r="CJ28" i="21" a="1"/>
  <c r="CJ28" i="21" s="1"/>
  <c r="CJ22" i="21" a="1"/>
  <c r="CJ22" i="21" s="1"/>
  <c r="CJ19" i="21" a="1"/>
  <c r="CJ19" i="21" s="1"/>
  <c r="CJ16" i="21" a="1"/>
  <c r="CJ16" i="21" s="1"/>
  <c r="CJ13" i="21" a="1"/>
  <c r="CJ13" i="21" s="1"/>
  <c r="CI17" i="21"/>
  <c r="CI15" i="21" s="1"/>
  <c r="CI14" i="21" a="1"/>
  <c r="CI14" i="21" s="1"/>
  <c r="CI12" i="21" s="1"/>
  <c r="CI20" i="21"/>
  <c r="CI18" i="21" s="1"/>
  <c r="CI26" i="21"/>
  <c r="CI24" i="21" s="1"/>
  <c r="CI23" i="21"/>
  <c r="CI21" i="21" s="1"/>
  <c r="CI86" i="21"/>
  <c r="CI85" i="21" s="1"/>
  <c r="CI93" i="21" s="1"/>
  <c r="CJ88" i="21" a="1"/>
  <c r="CJ88" i="21" s="1"/>
  <c r="CJ80" i="21" a="1"/>
  <c r="CJ80" i="21" s="1"/>
  <c r="CJ87" i="21"/>
  <c r="CJ83" i="21" a="1"/>
  <c r="CJ83" i="21" s="1"/>
  <c r="CJ34" i="21" a="1"/>
  <c r="CJ34" i="21" s="1"/>
  <c r="CJ33" i="21" s="1"/>
  <c r="CJ44" i="21" a="1"/>
  <c r="CJ44" i="21" s="1"/>
  <c r="CJ5" i="21"/>
  <c r="CJ4" i="21"/>
  <c r="CK3" i="21"/>
  <c r="CJ7" i="21"/>
  <c r="AZ4" i="17"/>
  <c r="AW9" i="21"/>
  <c r="AY16" i="16"/>
  <c r="AX26" i="16"/>
  <c r="AZ4" i="16"/>
  <c r="AX37" i="16"/>
  <c r="AX36" i="16" s="1"/>
  <c r="AX44" i="16" s="1"/>
  <c r="AZ3" i="16"/>
  <c r="AY38" i="16"/>
  <c r="AY37" i="16" s="1"/>
  <c r="AY36" i="16" s="1"/>
  <c r="AY5" i="16"/>
  <c r="AY6" i="16" s="1"/>
  <c r="AY7" i="16"/>
  <c r="AY20" i="16"/>
  <c r="AZ20" i="16" s="1"/>
  <c r="AZ18" i="16" s="1"/>
  <c r="AX18" i="17"/>
  <c r="AY18" i="17" s="1"/>
  <c r="AY5" i="17"/>
  <c r="AY6" i="17" s="1"/>
  <c r="AY65" i="17"/>
  <c r="AY7" i="17"/>
  <c r="AZ3" i="17"/>
  <c r="AX15" i="17"/>
  <c r="AY15" i="17" s="1"/>
  <c r="AZ30" i="16"/>
  <c r="CI11" i="21" l="1"/>
  <c r="CI10" i="21" s="1"/>
  <c r="CJ17" i="21"/>
  <c r="CJ15" i="21" s="1"/>
  <c r="CJ20" i="21"/>
  <c r="CJ18" i="21" s="1"/>
  <c r="CJ23" i="21"/>
  <c r="CJ21" i="21" s="1"/>
  <c r="CK28" i="21" a="1"/>
  <c r="CK28" i="21" s="1"/>
  <c r="CK25" i="21" a="1"/>
  <c r="CK25" i="21" s="1"/>
  <c r="CK22" i="21" a="1"/>
  <c r="CK22" i="21" s="1"/>
  <c r="CK19" i="21" a="1"/>
  <c r="CK19" i="21" s="1"/>
  <c r="CK16" i="21" a="1"/>
  <c r="CK16" i="21" s="1"/>
  <c r="CK13" i="21" a="1"/>
  <c r="CK13" i="21" s="1"/>
  <c r="CJ29" i="21"/>
  <c r="CJ27" i="21" s="1"/>
  <c r="CJ26" i="21"/>
  <c r="CJ24" i="21" s="1"/>
  <c r="CJ14" i="21" a="1"/>
  <c r="CJ14" i="21" s="1"/>
  <c r="CJ12" i="21" s="1"/>
  <c r="CH10" i="21"/>
  <c r="CJ86" i="21"/>
  <c r="CK88" i="21" a="1"/>
  <c r="CK88" i="21" s="1"/>
  <c r="CK80" i="21" a="1"/>
  <c r="CK80" i="21" s="1"/>
  <c r="CK83" i="21" a="1"/>
  <c r="CK83" i="21" s="1"/>
  <c r="CK87" i="21"/>
  <c r="CK44" i="21" a="1"/>
  <c r="CK44" i="21" s="1"/>
  <c r="CK34" i="21" a="1"/>
  <c r="CK34" i="21" s="1"/>
  <c r="CK33" i="21" s="1"/>
  <c r="CK4" i="21"/>
  <c r="CL3" i="21"/>
  <c r="CK7" i="21"/>
  <c r="CK5" i="21"/>
  <c r="AY9" i="21"/>
  <c r="BA4" i="17"/>
  <c r="AY26" i="16"/>
  <c r="AY14" i="16"/>
  <c r="AZ16" i="16"/>
  <c r="AZ14" i="16" s="1"/>
  <c r="BA4" i="16"/>
  <c r="AZ38" i="16"/>
  <c r="AZ37" i="16" s="1"/>
  <c r="AZ36" i="16" s="1"/>
  <c r="AZ44" i="16" s="1"/>
  <c r="BA3" i="16"/>
  <c r="AZ5" i="16"/>
  <c r="AZ6" i="16" s="1"/>
  <c r="AZ7" i="16"/>
  <c r="AY18" i="16"/>
  <c r="AY44" i="16" s="1"/>
  <c r="AX16" i="17"/>
  <c r="AY16" i="17" s="1"/>
  <c r="AZ16" i="17" s="1"/>
  <c r="AZ18" i="17" s="1"/>
  <c r="AZ65" i="17"/>
  <c r="BA3" i="17"/>
  <c r="BA60" i="17" s="1"/>
  <c r="AZ5" i="17"/>
  <c r="AZ6" i="17" s="1"/>
  <c r="AZ7" i="17"/>
  <c r="AX13" i="17"/>
  <c r="AY13" i="17" s="1"/>
  <c r="AZ13" i="17" s="1"/>
  <c r="AZ15" i="17" s="1"/>
  <c r="CJ11" i="21" l="1"/>
  <c r="CJ10" i="21" s="1"/>
  <c r="CK29" i="21"/>
  <c r="CK27" i="21" s="1"/>
  <c r="CL28" i="21" a="1"/>
  <c r="CL28" i="21" s="1"/>
  <c r="CL25" i="21" a="1"/>
  <c r="CL25" i="21" s="1"/>
  <c r="CL22" i="21" a="1"/>
  <c r="CL22" i="21" s="1"/>
  <c r="CL19" i="21" a="1"/>
  <c r="CL19" i="21" s="1"/>
  <c r="CL16" i="21" a="1"/>
  <c r="CL16" i="21" s="1"/>
  <c r="CL13" i="21" a="1"/>
  <c r="CL13" i="21" s="1"/>
  <c r="CK14" i="21" a="1"/>
  <c r="CK14" i="21" s="1"/>
  <c r="CK12" i="21" s="1"/>
  <c r="CK17" i="21"/>
  <c r="CK15" i="21" s="1"/>
  <c r="CK20" i="21"/>
  <c r="CK18" i="21" s="1"/>
  <c r="CK23" i="21"/>
  <c r="CK21" i="21" s="1"/>
  <c r="CK26" i="21"/>
  <c r="CK24" i="21" s="1"/>
  <c r="CK86" i="21"/>
  <c r="CK85" i="21" s="1"/>
  <c r="CK93" i="21" s="1"/>
  <c r="CL87" i="21"/>
  <c r="CL88" i="21" a="1"/>
  <c r="CL88" i="21" s="1"/>
  <c r="CL80" i="21" a="1"/>
  <c r="CL80" i="21" s="1"/>
  <c r="CL83" i="21" a="1"/>
  <c r="CL83" i="21" s="1"/>
  <c r="CL34" i="21" a="1"/>
  <c r="CL34" i="21" s="1"/>
  <c r="CL33" i="21" s="1"/>
  <c r="CL44" i="21" a="1"/>
  <c r="CL44" i="21" s="1"/>
  <c r="CL7" i="21"/>
  <c r="CL4" i="21"/>
  <c r="CM3" i="21"/>
  <c r="CL5" i="21"/>
  <c r="CJ85" i="21"/>
  <c r="CJ93" i="21" s="1"/>
  <c r="AX9" i="21"/>
  <c r="BA16" i="16"/>
  <c r="BA14" i="16" s="1"/>
  <c r="BB4" i="16"/>
  <c r="AX37" i="17" a="1"/>
  <c r="AX37" i="17" s="1"/>
  <c r="AY37" i="17" s="1"/>
  <c r="AZ37" i="17" s="1"/>
  <c r="BA39" i="16" a="1"/>
  <c r="BA39" i="16" s="1"/>
  <c r="BA7" i="16"/>
  <c r="BA38" i="16"/>
  <c r="BA34" i="16" a="1"/>
  <c r="BA34" i="16" s="1"/>
  <c r="BA20" i="16" a="1"/>
  <c r="BA20" i="16" s="1"/>
  <c r="BA18" i="16" s="1"/>
  <c r="BB3" i="16"/>
  <c r="BA5" i="16"/>
  <c r="BA6" i="16" s="1"/>
  <c r="BA30" i="16" s="1"/>
  <c r="BA14" i="17" a="1"/>
  <c r="BA14" i="17" s="1"/>
  <c r="BA15" i="17" s="1"/>
  <c r="BB3" i="17"/>
  <c r="BA7" i="17"/>
  <c r="BA74" i="17"/>
  <c r="AX36" i="17" a="1"/>
  <c r="AX36" i="17" s="1"/>
  <c r="AY36" i="17" s="1"/>
  <c r="AZ36" i="17" s="1"/>
  <c r="BA5" i="17"/>
  <c r="BA6" i="17" s="1"/>
  <c r="BA71" i="17"/>
  <c r="BA17" i="17" a="1"/>
  <c r="BA17" i="17" s="1"/>
  <c r="BA18" i="17" s="1"/>
  <c r="BA16" i="17" s="1"/>
  <c r="BA37" i="17" s="1" a="1"/>
  <c r="BA37" i="17" s="1"/>
  <c r="BA65" i="17"/>
  <c r="BB4" i="17"/>
  <c r="BA73" i="17"/>
  <c r="BA78" i="17" a="1"/>
  <c r="BA78" i="17" s="1"/>
  <c r="BA72" i="17"/>
  <c r="BA67" i="17"/>
  <c r="CK11" i="21" l="1"/>
  <c r="CK10" i="21" s="1"/>
  <c r="CL20" i="21"/>
  <c r="CL18" i="21" s="1"/>
  <c r="CL23" i="21"/>
  <c r="CL21" i="21" s="1"/>
  <c r="CL26" i="21"/>
  <c r="CL24" i="21" s="1"/>
  <c r="CL29" i="21"/>
  <c r="CL27" i="21" s="1"/>
  <c r="CM28" i="21" a="1"/>
  <c r="CM28" i="21" s="1"/>
  <c r="CM25" i="21" a="1"/>
  <c r="CM25" i="21" s="1"/>
  <c r="CM22" i="21" a="1"/>
  <c r="CM22" i="21" s="1"/>
  <c r="CM19" i="21" a="1"/>
  <c r="CM19" i="21" s="1"/>
  <c r="CM16" i="21" a="1"/>
  <c r="CM16" i="21" s="1"/>
  <c r="CM13" i="21" a="1"/>
  <c r="CM13" i="21" s="1"/>
  <c r="CL14" i="21" a="1"/>
  <c r="CL14" i="21" s="1"/>
  <c r="CL12" i="21" s="1"/>
  <c r="CL17" i="21"/>
  <c r="CL15" i="21" s="1"/>
  <c r="CL86" i="21"/>
  <c r="CL85" i="21" s="1"/>
  <c r="CL93" i="21" s="1"/>
  <c r="CM88" i="21" a="1"/>
  <c r="CM88" i="21" s="1"/>
  <c r="CN88" i="21" s="1"/>
  <c r="CM87" i="21"/>
  <c r="CM80" i="21" a="1"/>
  <c r="CM80" i="21" s="1"/>
  <c r="CN80" i="21" s="1"/>
  <c r="CM83" i="21" a="1"/>
  <c r="CM83" i="21" s="1"/>
  <c r="CN83" i="21" s="1"/>
  <c r="CM44" i="21" a="1"/>
  <c r="CM44" i="21" s="1"/>
  <c r="CN44" i="21" s="1"/>
  <c r="CM34" i="21" a="1"/>
  <c r="CM34" i="21" s="1"/>
  <c r="CM5" i="21"/>
  <c r="CM4" i="21"/>
  <c r="CN3" i="21"/>
  <c r="CO3" i="21" s="1"/>
  <c r="CM7" i="21"/>
  <c r="BB60" i="17"/>
  <c r="BB16" i="16"/>
  <c r="BA26" i="16"/>
  <c r="BC4" i="16"/>
  <c r="BA37" i="16"/>
  <c r="BA36" i="16" s="1"/>
  <c r="BA44" i="16" s="1"/>
  <c r="BC3" i="16"/>
  <c r="BB20" i="16" a="1"/>
  <c r="BB20" i="16" s="1"/>
  <c r="BB18" i="16" s="1"/>
  <c r="BB38" i="16"/>
  <c r="BB71" i="17"/>
  <c r="BB39" i="16" a="1"/>
  <c r="BB39" i="16" s="1"/>
  <c r="BB5" i="16"/>
  <c r="BB6" i="16" s="1"/>
  <c r="BB30" i="16" s="1"/>
  <c r="BB34" i="16" a="1"/>
  <c r="BB34" i="16" s="1"/>
  <c r="BB7" i="16"/>
  <c r="BB14" i="17" a="1"/>
  <c r="BB14" i="17" s="1"/>
  <c r="BB15" i="17" s="1"/>
  <c r="BB13" i="17" s="1"/>
  <c r="BB36" i="17" s="1" a="1"/>
  <c r="BB36" i="17" s="1"/>
  <c r="BB17" i="17" a="1"/>
  <c r="BB17" i="17" s="1"/>
  <c r="BB18" i="17" s="1"/>
  <c r="BB5" i="17"/>
  <c r="BB6" i="17" s="1"/>
  <c r="BB72" i="17"/>
  <c r="BB7" i="17"/>
  <c r="BB78" i="17" a="1"/>
  <c r="BB78" i="17" s="1"/>
  <c r="BB67" i="17"/>
  <c r="BC3" i="17"/>
  <c r="BB65" i="17"/>
  <c r="BC4" i="17"/>
  <c r="BB73" i="17"/>
  <c r="BB74" i="17"/>
  <c r="BA13" i="17"/>
  <c r="BA36" i="17" s="1" a="1"/>
  <c r="BA36" i="17" s="1"/>
  <c r="CL11" i="21" l="1"/>
  <c r="CL10" i="21" s="1"/>
  <c r="CM14" i="21" a="1"/>
  <c r="CM14" i="21" s="1"/>
  <c r="CM12" i="21" s="1"/>
  <c r="CN13" i="21"/>
  <c r="CM17" i="21"/>
  <c r="CM15" i="21" s="1"/>
  <c r="CN15" i="21" s="1"/>
  <c r="CN16" i="21"/>
  <c r="CM20" i="21"/>
  <c r="CM18" i="21" s="1"/>
  <c r="CN18" i="21" s="1"/>
  <c r="CN19" i="21"/>
  <c r="CO28" i="21" a="1"/>
  <c r="CO28" i="21" s="1"/>
  <c r="CO25" i="21" a="1"/>
  <c r="CO25" i="21" s="1"/>
  <c r="CO22" i="21" a="1"/>
  <c r="CO22" i="21" s="1"/>
  <c r="CO19" i="21" a="1"/>
  <c r="CO19" i="21" s="1"/>
  <c r="CO16" i="21" a="1"/>
  <c r="CO16" i="21" s="1"/>
  <c r="CO13" i="21" a="1"/>
  <c r="CO13" i="21" s="1"/>
  <c r="CM23" i="21"/>
  <c r="CM21" i="21" s="1"/>
  <c r="CN21" i="21" s="1"/>
  <c r="CN22" i="21"/>
  <c r="CM26" i="21"/>
  <c r="CM24" i="21" s="1"/>
  <c r="CN24" i="21" s="1"/>
  <c r="CN25" i="21"/>
  <c r="CM29" i="21"/>
  <c r="CM27" i="21" s="1"/>
  <c r="CN27" i="21" s="1"/>
  <c r="CN28" i="21"/>
  <c r="CO88" i="21" a="1"/>
  <c r="CO88" i="21" s="1"/>
  <c r="CO80" i="21" a="1"/>
  <c r="CO80" i="21" s="1"/>
  <c r="CO83" i="21" a="1"/>
  <c r="CO83" i="21" s="1"/>
  <c r="CO87" i="21"/>
  <c r="CO44" i="21" a="1"/>
  <c r="CO44" i="21" s="1"/>
  <c r="CO34" i="21" a="1"/>
  <c r="CO34" i="21" s="1"/>
  <c r="CO7" i="21"/>
  <c r="CO5" i="21"/>
  <c r="CO4" i="21"/>
  <c r="CP3" i="21"/>
  <c r="CM86" i="21"/>
  <c r="CN87" i="21"/>
  <c r="CM33" i="21"/>
  <c r="CN34" i="21"/>
  <c r="CN5" i="21"/>
  <c r="CN6" i="21" s="1"/>
  <c r="CN4" i="21"/>
  <c r="CN7" i="21"/>
  <c r="BC60" i="17"/>
  <c r="BD60" i="17" s="1"/>
  <c r="AZ9" i="21"/>
  <c r="BA9" i="21" s="1"/>
  <c r="BC16" i="16"/>
  <c r="BC14" i="16" s="1"/>
  <c r="BB14" i="16"/>
  <c r="BB26" i="16"/>
  <c r="BD4" i="16"/>
  <c r="BC38" i="16"/>
  <c r="BD38" i="16" s="1"/>
  <c r="BC5" i="16"/>
  <c r="BC6" i="16" s="1"/>
  <c r="BC30" i="16" s="1"/>
  <c r="BD30" i="16" s="1"/>
  <c r="BD3" i="16"/>
  <c r="BC39" i="16" a="1"/>
  <c r="BC39" i="16" s="1"/>
  <c r="BD39" i="16" s="1"/>
  <c r="BC20" i="16" a="1"/>
  <c r="BC20" i="16" s="1"/>
  <c r="BC18" i="16" s="1"/>
  <c r="BC7" i="16"/>
  <c r="BC34" i="16" a="1"/>
  <c r="BC34" i="16" s="1"/>
  <c r="BD34" i="16" s="1"/>
  <c r="BB37" i="16"/>
  <c r="BB36" i="16" s="1"/>
  <c r="BB44" i="16" s="1"/>
  <c r="BC71" i="17"/>
  <c r="BD71" i="17" s="1"/>
  <c r="BC17" i="17" a="1"/>
  <c r="BC17" i="17" s="1"/>
  <c r="BD17" i="17" s="1"/>
  <c r="BC5" i="17"/>
  <c r="BC6" i="17" s="1"/>
  <c r="BD3" i="17"/>
  <c r="BD4" i="17"/>
  <c r="BC7" i="17"/>
  <c r="BC72" i="17"/>
  <c r="BD72" i="17" s="1"/>
  <c r="BC14" i="17" a="1"/>
  <c r="BC14" i="17" s="1"/>
  <c r="BC15" i="17" s="1"/>
  <c r="BD15" i="17" s="1"/>
  <c r="BC74" i="17"/>
  <c r="BD74" i="17" s="1"/>
  <c r="BC67" i="17"/>
  <c r="BD67" i="17" s="1"/>
  <c r="BC78" i="17" a="1"/>
  <c r="BC78" i="17" s="1"/>
  <c r="BD78" i="17" s="1"/>
  <c r="BC73" i="17"/>
  <c r="BD73" i="17" s="1"/>
  <c r="BC65" i="17"/>
  <c r="BD65" i="17" s="1"/>
  <c r="BB16" i="17"/>
  <c r="BB37" i="17" s="1" a="1"/>
  <c r="BB37" i="17" s="1"/>
  <c r="CN26" i="21" l="1"/>
  <c r="CN29" i="21"/>
  <c r="CN17" i="21"/>
  <c r="CN23" i="21"/>
  <c r="CN20" i="21"/>
  <c r="CM11" i="21"/>
  <c r="CN12" i="21"/>
  <c r="CN14" i="21" s="1"/>
  <c r="CO14" i="21" a="1"/>
  <c r="CO14" i="21" s="1"/>
  <c r="CO12" i="21" s="1"/>
  <c r="CO17" i="21"/>
  <c r="CO15" i="21" s="1"/>
  <c r="CO20" i="21"/>
  <c r="CO18" i="21" s="1"/>
  <c r="CO23" i="21"/>
  <c r="CO21" i="21" s="1"/>
  <c r="CO26" i="21"/>
  <c r="CO24" i="21" s="1"/>
  <c r="CP28" i="21" a="1"/>
  <c r="CP28" i="21" s="1"/>
  <c r="CP25" i="21" a="1"/>
  <c r="CP25" i="21" s="1"/>
  <c r="CP22" i="21" a="1"/>
  <c r="CP22" i="21" s="1"/>
  <c r="CP19" i="21" a="1"/>
  <c r="CP19" i="21" s="1"/>
  <c r="CP16" i="21" a="1"/>
  <c r="CP16" i="21" s="1"/>
  <c r="CP13" i="21" a="1"/>
  <c r="CP13" i="21" s="1"/>
  <c r="CO29" i="21"/>
  <c r="CO27" i="21" s="1"/>
  <c r="CO86" i="21"/>
  <c r="CO33" i="21"/>
  <c r="CP88" i="21" a="1"/>
  <c r="CP88" i="21" s="1"/>
  <c r="CP83" i="21" a="1"/>
  <c r="CP83" i="21" s="1"/>
  <c r="CP87" i="21"/>
  <c r="CP86" i="21" s="1"/>
  <c r="CP85" i="21" s="1"/>
  <c r="CP80" i="21" a="1"/>
  <c r="CP80" i="21" s="1"/>
  <c r="CP34" i="21" a="1"/>
  <c r="CP34" i="21" s="1"/>
  <c r="CP33" i="21" s="1"/>
  <c r="CP44" i="21" a="1"/>
  <c r="CP44" i="21" s="1"/>
  <c r="CP5" i="21"/>
  <c r="CP4" i="21"/>
  <c r="CQ3" i="21"/>
  <c r="CP7" i="21"/>
  <c r="CM85" i="21"/>
  <c r="CN85" i="21" s="1"/>
  <c r="CN86" i="21"/>
  <c r="CN33" i="21"/>
  <c r="BE4" i="17"/>
  <c r="BD16" i="16"/>
  <c r="BC26" i="16"/>
  <c r="BE4" i="16"/>
  <c r="BD5" i="16"/>
  <c r="BD6" i="16" s="1"/>
  <c r="BE3" i="16"/>
  <c r="BD7" i="16"/>
  <c r="BC37" i="16"/>
  <c r="BC36" i="16" s="1"/>
  <c r="BC44" i="16" s="1"/>
  <c r="BD20" i="16"/>
  <c r="BD18" i="16" s="1"/>
  <c r="BD7" i="17"/>
  <c r="BC18" i="17"/>
  <c r="BD18" i="17" s="1"/>
  <c r="BE3" i="17"/>
  <c r="BD5" i="17"/>
  <c r="BD6" i="17" s="1"/>
  <c r="BD14" i="17"/>
  <c r="BD37" i="16"/>
  <c r="BD36" i="16" s="1"/>
  <c r="BC13" i="17"/>
  <c r="CO11" i="21" l="1"/>
  <c r="CP14" i="21" a="1"/>
  <c r="CP14" i="21" s="1"/>
  <c r="CP12" i="21" s="1"/>
  <c r="CP17" i="21"/>
  <c r="CP15" i="21" s="1"/>
  <c r="CP20" i="21"/>
  <c r="CP18" i="21" s="1"/>
  <c r="CP23" i="21"/>
  <c r="CP21" i="21" s="1"/>
  <c r="CQ28" i="21" a="1"/>
  <c r="CQ28" i="21" s="1"/>
  <c r="CQ25" i="21" a="1"/>
  <c r="CQ25" i="21" s="1"/>
  <c r="CQ22" i="21" a="1"/>
  <c r="CQ22" i="21" s="1"/>
  <c r="CQ19" i="21" a="1"/>
  <c r="CQ19" i="21" s="1"/>
  <c r="CQ16" i="21" a="1"/>
  <c r="CQ16" i="21" s="1"/>
  <c r="CQ13" i="21" a="1"/>
  <c r="CQ13" i="21" s="1"/>
  <c r="CP26" i="21"/>
  <c r="CP24" i="21" s="1"/>
  <c r="CP29" i="21"/>
  <c r="CP27" i="21" s="1"/>
  <c r="CM10" i="21"/>
  <c r="CN10" i="21" s="1"/>
  <c r="CN11" i="21"/>
  <c r="CP93" i="21"/>
  <c r="CO85" i="21"/>
  <c r="CQ87" i="21"/>
  <c r="CQ88" i="21" a="1"/>
  <c r="CQ88" i="21" s="1"/>
  <c r="CQ80" i="21" a="1"/>
  <c r="CQ80" i="21" s="1"/>
  <c r="CQ83" i="21" a="1"/>
  <c r="CQ83" i="21" s="1"/>
  <c r="CQ44" i="21" a="1"/>
  <c r="CQ44" i="21" s="1"/>
  <c r="CQ34" i="21" a="1"/>
  <c r="CQ34" i="21" s="1"/>
  <c r="CQ33" i="21" s="1"/>
  <c r="CQ4" i="21"/>
  <c r="CR3" i="21"/>
  <c r="CQ5" i="21"/>
  <c r="CQ7" i="21"/>
  <c r="CM93" i="21"/>
  <c r="CN93" i="21"/>
  <c r="BC9" i="21"/>
  <c r="BE60" i="17"/>
  <c r="BB9" i="21"/>
  <c r="BD26" i="16"/>
  <c r="BE16" i="16"/>
  <c r="BE14" i="16" s="1"/>
  <c r="BD14" i="16"/>
  <c r="BF4" i="16"/>
  <c r="BE38" i="16"/>
  <c r="BE5" i="16"/>
  <c r="BE6" i="16" s="1"/>
  <c r="BE30" i="16" s="1"/>
  <c r="BE39" i="16" a="1"/>
  <c r="BE39" i="16" s="1"/>
  <c r="BF3" i="16"/>
  <c r="BE7" i="16"/>
  <c r="BE34" i="16" a="1"/>
  <c r="BE34" i="16" s="1"/>
  <c r="BE20" i="16" a="1"/>
  <c r="BE20" i="16" s="1"/>
  <c r="BE18" i="16" s="1"/>
  <c r="BC16" i="17"/>
  <c r="BD16" i="17" s="1"/>
  <c r="BE74" i="17"/>
  <c r="BE7" i="17"/>
  <c r="BE17" i="17" a="1"/>
  <c r="BE17" i="17" s="1"/>
  <c r="BE18" i="17" s="1"/>
  <c r="BF3" i="17"/>
  <c r="BE5" i="17"/>
  <c r="BE6" i="17" s="1"/>
  <c r="BE14" i="17" a="1"/>
  <c r="BE14" i="17" s="1"/>
  <c r="BE15" i="17" s="1"/>
  <c r="BE78" i="17" a="1"/>
  <c r="BE78" i="17" s="1"/>
  <c r="BE73" i="17"/>
  <c r="BE67" i="17"/>
  <c r="BF4" i="17"/>
  <c r="BE71" i="17"/>
  <c r="BE72" i="17"/>
  <c r="BE65" i="17"/>
  <c r="BD44" i="16"/>
  <c r="BD13" i="17"/>
  <c r="BC36" i="17" a="1"/>
  <c r="BC36" i="17" s="1"/>
  <c r="BD36" i="17" s="1"/>
  <c r="CP11" i="21" l="1"/>
  <c r="CP10" i="21" s="1"/>
  <c r="CQ14" i="21" a="1"/>
  <c r="CQ14" i="21" s="1"/>
  <c r="CQ12" i="21" s="1"/>
  <c r="CQ17" i="21"/>
  <c r="CQ15" i="21" s="1"/>
  <c r="CQ20" i="21"/>
  <c r="CQ18" i="21" s="1"/>
  <c r="CQ23" i="21"/>
  <c r="CQ21" i="21" s="1"/>
  <c r="CR28" i="21" a="1"/>
  <c r="CR28" i="21" s="1"/>
  <c r="CR25" i="21" a="1"/>
  <c r="CR25" i="21" s="1"/>
  <c r="CR22" i="21" a="1"/>
  <c r="CR22" i="21" s="1"/>
  <c r="CR19" i="21" a="1"/>
  <c r="CR19" i="21" s="1"/>
  <c r="CR16" i="21" a="1"/>
  <c r="CR16" i="21" s="1"/>
  <c r="CR13" i="21" a="1"/>
  <c r="CR13" i="21" s="1"/>
  <c r="CQ26" i="21"/>
  <c r="CQ24" i="21" s="1"/>
  <c r="CO10" i="21"/>
  <c r="CQ29" i="21"/>
  <c r="CQ27" i="21" s="1"/>
  <c r="CQ86" i="21"/>
  <c r="CQ85" i="21" s="1"/>
  <c r="CQ93" i="21" s="1"/>
  <c r="CR88" i="21" a="1"/>
  <c r="CR88" i="21" s="1"/>
  <c r="CR87" i="21"/>
  <c r="CR83" i="21" a="1"/>
  <c r="CR83" i="21" s="1"/>
  <c r="CR80" i="21" a="1"/>
  <c r="CR80" i="21" s="1"/>
  <c r="CR34" i="21" a="1"/>
  <c r="CR34" i="21" s="1"/>
  <c r="CR33" i="21" s="1"/>
  <c r="CR7" i="21"/>
  <c r="CR44" i="21" a="1"/>
  <c r="CR44" i="21" s="1"/>
  <c r="CR4" i="21"/>
  <c r="CS3" i="21"/>
  <c r="CR5" i="21"/>
  <c r="CO93" i="21"/>
  <c r="BF60" i="17"/>
  <c r="BD9" i="21"/>
  <c r="BF16" i="16"/>
  <c r="BE26" i="16"/>
  <c r="BG4" i="16"/>
  <c r="BC37" i="17" a="1"/>
  <c r="BC37" i="17" s="1"/>
  <c r="BD37" i="17" s="1"/>
  <c r="BF34" i="16" a="1"/>
  <c r="BF34" i="16" s="1"/>
  <c r="BF7" i="16"/>
  <c r="BE37" i="16"/>
  <c r="BE36" i="16" s="1"/>
  <c r="BE44" i="16" s="1"/>
  <c r="BF39" i="16" a="1"/>
  <c r="BF39" i="16" s="1"/>
  <c r="BF5" i="16"/>
  <c r="BF6" i="16" s="1"/>
  <c r="BF30" i="16" s="1"/>
  <c r="BF38" i="16"/>
  <c r="BG3" i="16"/>
  <c r="BF20" i="16" a="1"/>
  <c r="BF20" i="16" s="1"/>
  <c r="BF18" i="16" s="1"/>
  <c r="BF65" i="17"/>
  <c r="BF73" i="17"/>
  <c r="BF14" i="17" a="1"/>
  <c r="BF14" i="17" s="1"/>
  <c r="BF15" i="17" s="1"/>
  <c r="BF13" i="17" s="1"/>
  <c r="BF36" i="17" s="1" a="1"/>
  <c r="BF36" i="17" s="1"/>
  <c r="BF67" i="17"/>
  <c r="BG4" i="17"/>
  <c r="BG3" i="17"/>
  <c r="BF78" i="17" a="1"/>
  <c r="BF78" i="17" s="1"/>
  <c r="BF72" i="17"/>
  <c r="BF71" i="17"/>
  <c r="BF17" i="17" a="1"/>
  <c r="BF17" i="17" s="1"/>
  <c r="BF18" i="17" s="1"/>
  <c r="BF16" i="17" s="1"/>
  <c r="BF37" i="17" s="1" a="1"/>
  <c r="BF37" i="17" s="1"/>
  <c r="BF5" i="17"/>
  <c r="BF6" i="17" s="1"/>
  <c r="BF74" i="17"/>
  <c r="BF7" i="17"/>
  <c r="BE16" i="17"/>
  <c r="BE37" i="17" s="1" a="1"/>
  <c r="BE37" i="17" s="1"/>
  <c r="BE13" i="17"/>
  <c r="BE36" i="17" s="1" a="1"/>
  <c r="BE36" i="17" s="1"/>
  <c r="CR86" i="21" l="1"/>
  <c r="CR85" i="21" s="1"/>
  <c r="CQ11" i="21"/>
  <c r="CR14" i="21" a="1"/>
  <c r="CR14" i="21" s="1"/>
  <c r="CR12" i="21" s="1"/>
  <c r="CR17" i="21"/>
  <c r="CR15" i="21" s="1"/>
  <c r="CR20" i="21"/>
  <c r="CR18" i="21" s="1"/>
  <c r="CR23" i="21"/>
  <c r="CR21" i="21" s="1"/>
  <c r="CS28" i="21" a="1"/>
  <c r="CS28" i="21" s="1"/>
  <c r="CS25" i="21" a="1"/>
  <c r="CS25" i="21" s="1"/>
  <c r="CS22" i="21" a="1"/>
  <c r="CS22" i="21" s="1"/>
  <c r="CS19" i="21" a="1"/>
  <c r="CS19" i="21" s="1"/>
  <c r="CS16" i="21" a="1"/>
  <c r="CS16" i="21" s="1"/>
  <c r="CS13" i="21" a="1"/>
  <c r="CS13" i="21" s="1"/>
  <c r="CR26" i="21"/>
  <c r="CR24" i="21" s="1"/>
  <c r="CR29" i="21"/>
  <c r="CR27" i="21" s="1"/>
  <c r="CR93" i="21"/>
  <c r="CS88" i="21" a="1"/>
  <c r="CS88" i="21" s="1"/>
  <c r="CS80" i="21" a="1"/>
  <c r="CS80" i="21" s="1"/>
  <c r="CS87" i="21"/>
  <c r="CS83" i="21" a="1"/>
  <c r="CS83" i="21" s="1"/>
  <c r="CS44" i="21" a="1"/>
  <c r="CS44" i="21" s="1"/>
  <c r="CS34" i="21" a="1"/>
  <c r="CS34" i="21" s="1"/>
  <c r="CS33" i="21" s="1"/>
  <c r="CS5" i="21"/>
  <c r="CS4" i="21"/>
  <c r="CT3" i="21"/>
  <c r="CS7" i="21"/>
  <c r="BG5" i="17"/>
  <c r="BG6" i="17" s="1"/>
  <c r="BG16" i="16"/>
  <c r="BG14" i="16" s="1"/>
  <c r="BF14" i="16"/>
  <c r="BF26" i="16"/>
  <c r="BH4" i="16"/>
  <c r="BF37" i="16"/>
  <c r="BF36" i="16" s="1"/>
  <c r="BF44" i="16" s="1"/>
  <c r="BG5" i="16"/>
  <c r="BG6" i="16" s="1"/>
  <c r="BG30" i="16" s="1"/>
  <c r="BH30" i="16" s="1"/>
  <c r="BH3" i="16"/>
  <c r="BG20" i="16" a="1"/>
  <c r="BG20" i="16" s="1"/>
  <c r="BG18" i="16" s="1"/>
  <c r="BG39" i="16" a="1"/>
  <c r="BG39" i="16" s="1"/>
  <c r="BH39" i="16" s="1"/>
  <c r="BG7" i="16"/>
  <c r="BG38" i="16"/>
  <c r="BH38" i="16" s="1"/>
  <c r="BG34" i="16" a="1"/>
  <c r="BG34" i="16" s="1"/>
  <c r="BH34" i="16" s="1"/>
  <c r="BG60" i="17"/>
  <c r="BH60" i="17" s="1"/>
  <c r="BG17" i="17" a="1"/>
  <c r="BG17" i="17" s="1"/>
  <c r="BH17" i="17" s="1"/>
  <c r="BG67" i="17"/>
  <c r="BH67" i="17" s="1"/>
  <c r="BH3" i="17"/>
  <c r="BG74" i="17"/>
  <c r="BH74" i="17" s="1"/>
  <c r="BG71" i="17"/>
  <c r="BH71" i="17" s="1"/>
  <c r="BG7" i="17"/>
  <c r="BG65" i="17"/>
  <c r="BH65" i="17" s="1"/>
  <c r="BG14" i="17" a="1"/>
  <c r="BG14" i="17" s="1"/>
  <c r="BG15" i="17" s="1"/>
  <c r="BH15" i="17" s="1"/>
  <c r="BG72" i="17"/>
  <c r="BH72" i="17" s="1"/>
  <c r="BH4" i="17"/>
  <c r="BG78" i="17" a="1"/>
  <c r="BG78" i="17" s="1"/>
  <c r="BH78" i="17" s="1"/>
  <c r="BG73" i="17"/>
  <c r="BH73" i="17" s="1"/>
  <c r="CS86" i="21" l="1"/>
  <c r="CR11" i="21"/>
  <c r="CR10" i="21" s="1"/>
  <c r="CS14" i="21" a="1"/>
  <c r="CS14" i="21" s="1"/>
  <c r="CS12" i="21" s="1"/>
  <c r="CS17" i="21"/>
  <c r="CS15" i="21" s="1"/>
  <c r="CS20" i="21"/>
  <c r="CS18" i="21" s="1"/>
  <c r="CQ10" i="21"/>
  <c r="CS23" i="21"/>
  <c r="CS21" i="21" s="1"/>
  <c r="CS26" i="21"/>
  <c r="CS24" i="21" s="1"/>
  <c r="CT28" i="21" a="1"/>
  <c r="CT28" i="21" s="1"/>
  <c r="CT25" i="21" a="1"/>
  <c r="CT25" i="21" s="1"/>
  <c r="CT22" i="21" a="1"/>
  <c r="CT22" i="21" s="1"/>
  <c r="CT16" i="21" a="1"/>
  <c r="CT16" i="21" s="1"/>
  <c r="CT19" i="21" a="1"/>
  <c r="CT19" i="21" s="1"/>
  <c r="CT13" i="21" a="1"/>
  <c r="CT13" i="21" s="1"/>
  <c r="CS29" i="21"/>
  <c r="CS27" i="21" s="1"/>
  <c r="CS85" i="21"/>
  <c r="CS93" i="21" s="1"/>
  <c r="CT88" i="21" a="1"/>
  <c r="CT88" i="21" s="1"/>
  <c r="CT83" i="21" a="1"/>
  <c r="CT83" i="21" s="1"/>
  <c r="CT87" i="21"/>
  <c r="CT86" i="21" s="1"/>
  <c r="CT85" i="21" s="1"/>
  <c r="CT34" i="21" a="1"/>
  <c r="CT34" i="21" s="1"/>
  <c r="CT33" i="21" s="1"/>
  <c r="CT44" i="21" a="1"/>
  <c r="CT44" i="21" s="1"/>
  <c r="CT80" i="21" a="1"/>
  <c r="CT80" i="21" s="1"/>
  <c r="CT5" i="21"/>
  <c r="CT4" i="21"/>
  <c r="CU3" i="21"/>
  <c r="CT7" i="21"/>
  <c r="BI4" i="17"/>
  <c r="BF9" i="21"/>
  <c r="BE9" i="21"/>
  <c r="BH16" i="16"/>
  <c r="BG26" i="16"/>
  <c r="BI4" i="16"/>
  <c r="BI3" i="16"/>
  <c r="BH5" i="16"/>
  <c r="BH6" i="16" s="1"/>
  <c r="BH7" i="16"/>
  <c r="BH37" i="16"/>
  <c r="BH36" i="16" s="1"/>
  <c r="BH20" i="16"/>
  <c r="BH18" i="16" s="1"/>
  <c r="BG37" i="16"/>
  <c r="BG36" i="16" s="1"/>
  <c r="BG44" i="16" s="1"/>
  <c r="BG18" i="17"/>
  <c r="BH18" i="17" s="1"/>
  <c r="BI3" i="17"/>
  <c r="BH7" i="17"/>
  <c r="BH5" i="17"/>
  <c r="BH6" i="17" s="1"/>
  <c r="BH14" i="17"/>
  <c r="BG13" i="17"/>
  <c r="CS11" i="21" l="1"/>
  <c r="CT29" i="21"/>
  <c r="CT27" i="21" s="1"/>
  <c r="CT14" i="21" a="1"/>
  <c r="CT14" i="21" s="1"/>
  <c r="CT12" i="21" s="1"/>
  <c r="CT20" i="21"/>
  <c r="CT18" i="21" s="1"/>
  <c r="CT17" i="21"/>
  <c r="CT15" i="21" s="1"/>
  <c r="CT23" i="21"/>
  <c r="CT21" i="21" s="1"/>
  <c r="CU28" i="21" a="1"/>
  <c r="CU28" i="21" s="1"/>
  <c r="CU25" i="21" a="1"/>
  <c r="CU25" i="21" s="1"/>
  <c r="CU22" i="21" a="1"/>
  <c r="CU22" i="21" s="1"/>
  <c r="CU19" i="21" a="1"/>
  <c r="CU19" i="21" s="1"/>
  <c r="CU13" i="21" a="1"/>
  <c r="CU13" i="21" s="1"/>
  <c r="CU16" i="21" a="1"/>
  <c r="CU16" i="21" s="1"/>
  <c r="CT26" i="21"/>
  <c r="CT24" i="21" s="1"/>
  <c r="CT93" i="21"/>
  <c r="CU87" i="21"/>
  <c r="CU88" i="21" a="1"/>
  <c r="CU88" i="21" s="1"/>
  <c r="CU80" i="21" a="1"/>
  <c r="CU80" i="21" s="1"/>
  <c r="CU83" i="21" a="1"/>
  <c r="CU83" i="21" s="1"/>
  <c r="CU44" i="21" a="1"/>
  <c r="CU44" i="21" s="1"/>
  <c r="CU4" i="21"/>
  <c r="CV3" i="21"/>
  <c r="CU34" i="21" a="1"/>
  <c r="CU34" i="21" s="1"/>
  <c r="CU33" i="21" s="1"/>
  <c r="CU7" i="21"/>
  <c r="CU5" i="21"/>
  <c r="BG9" i="21"/>
  <c r="BI60" i="17"/>
  <c r="BI16" i="16"/>
  <c r="BI14" i="16" s="1"/>
  <c r="BH14" i="16"/>
  <c r="BH26" i="16"/>
  <c r="BJ4" i="16"/>
  <c r="BI38" i="16"/>
  <c r="BI20" i="16" a="1"/>
  <c r="BI20" i="16" s="1"/>
  <c r="BI18" i="16" s="1"/>
  <c r="BI39" i="16" a="1"/>
  <c r="BI39" i="16" s="1"/>
  <c r="BI34" i="16" a="1"/>
  <c r="BI34" i="16" s="1"/>
  <c r="BJ3" i="16"/>
  <c r="BI7" i="16"/>
  <c r="BI5" i="16"/>
  <c r="BI6" i="16" s="1"/>
  <c r="BI30" i="16" s="1"/>
  <c r="BH44" i="16"/>
  <c r="BI14" i="17" a="1"/>
  <c r="BI14" i="17" s="1"/>
  <c r="BI15" i="17" s="1"/>
  <c r="BI13" i="17" s="1"/>
  <c r="BI36" i="17" s="1" a="1"/>
  <c r="BI36" i="17" s="1"/>
  <c r="BI7" i="17"/>
  <c r="BG16" i="17"/>
  <c r="BH16" i="17" s="1"/>
  <c r="BI73" i="17"/>
  <c r="BI65" i="17"/>
  <c r="BJ4" i="17"/>
  <c r="BI5" i="17"/>
  <c r="BI6" i="17" s="1"/>
  <c r="BI17" i="17" a="1"/>
  <c r="BI17" i="17" s="1"/>
  <c r="BI18" i="17" s="1"/>
  <c r="BJ3" i="17"/>
  <c r="BI72" i="17"/>
  <c r="BI71" i="17"/>
  <c r="BI78" i="17" a="1"/>
  <c r="BI78" i="17" s="1"/>
  <c r="BI74" i="17"/>
  <c r="BI67" i="17"/>
  <c r="BH13" i="17"/>
  <c r="BG36" i="17" a="1"/>
  <c r="BG36" i="17" s="1"/>
  <c r="BH36" i="17" s="1"/>
  <c r="CT11" i="21" l="1"/>
  <c r="CT10" i="21" s="1"/>
  <c r="CU23" i="21"/>
  <c r="CU21" i="21" s="1"/>
  <c r="CV25" i="21" a="1"/>
  <c r="CV25" i="21" s="1"/>
  <c r="CV22" i="21" a="1"/>
  <c r="CV22" i="21" s="1"/>
  <c r="CV28" i="21" a="1"/>
  <c r="CV28" i="21" s="1"/>
  <c r="CV19" i="21" a="1"/>
  <c r="CV19" i="21" s="1"/>
  <c r="CV16" i="21" a="1"/>
  <c r="CV16" i="21" s="1"/>
  <c r="CV13" i="21" a="1"/>
  <c r="CV13" i="21" s="1"/>
  <c r="CU29" i="21"/>
  <c r="CU27" i="21" s="1"/>
  <c r="CU26" i="21"/>
  <c r="CU24" i="21" s="1"/>
  <c r="CU17" i="21"/>
  <c r="CU15" i="21" s="1"/>
  <c r="CU14" i="21" a="1"/>
  <c r="CU14" i="21" s="1"/>
  <c r="CU12" i="21" s="1"/>
  <c r="CU20" i="21"/>
  <c r="CU18" i="21" s="1"/>
  <c r="CS10" i="21"/>
  <c r="CU86" i="21"/>
  <c r="CU85" i="21" s="1"/>
  <c r="CU93" i="21" s="1"/>
  <c r="CV88" i="21" a="1"/>
  <c r="CV88" i="21" s="1"/>
  <c r="CV87" i="21"/>
  <c r="CV80" i="21" a="1"/>
  <c r="CV80" i="21" s="1"/>
  <c r="CV83" i="21" a="1"/>
  <c r="CV83" i="21" s="1"/>
  <c r="CV34" i="21" a="1"/>
  <c r="CV34" i="21" s="1"/>
  <c r="CV33" i="21" s="1"/>
  <c r="CV7" i="21"/>
  <c r="CV4" i="21"/>
  <c r="CW3" i="21"/>
  <c r="CV44" i="21" a="1"/>
  <c r="CV44" i="21" s="1"/>
  <c r="CV5" i="21"/>
  <c r="BH9" i="21"/>
  <c r="BJ60" i="17"/>
  <c r="BJ16" i="16"/>
  <c r="BI26" i="16"/>
  <c r="BK4" i="16"/>
  <c r="BK3" i="16"/>
  <c r="BK39" i="16" s="1" a="1"/>
  <c r="BK39" i="16" s="1"/>
  <c r="BJ20" i="16" a="1"/>
  <c r="BJ20" i="16" s="1"/>
  <c r="BJ18" i="16" s="1"/>
  <c r="BJ39" i="16" a="1"/>
  <c r="BJ39" i="16" s="1"/>
  <c r="BJ38" i="16"/>
  <c r="BJ5" i="16"/>
  <c r="BJ6" i="16" s="1"/>
  <c r="BJ30" i="16" s="1"/>
  <c r="BI37" i="16"/>
  <c r="BI36" i="16" s="1"/>
  <c r="BI44" i="16" s="1"/>
  <c r="BJ7" i="16"/>
  <c r="BJ34" i="16" a="1"/>
  <c r="BJ34" i="16" s="1"/>
  <c r="BJ67" i="17"/>
  <c r="BG37" i="17" a="1"/>
  <c r="BG37" i="17" s="1"/>
  <c r="BH37" i="17" s="1"/>
  <c r="BJ14" i="17" a="1"/>
  <c r="BJ14" i="17" s="1"/>
  <c r="BJ15" i="17" s="1"/>
  <c r="BJ13" i="17" s="1"/>
  <c r="BJ36" i="17" s="1" a="1"/>
  <c r="BJ36" i="17" s="1"/>
  <c r="BJ65" i="17"/>
  <c r="BK4" i="17"/>
  <c r="BK3" i="17"/>
  <c r="BJ17" i="17" a="1"/>
  <c r="BJ17" i="17" s="1"/>
  <c r="BJ18" i="17" s="1"/>
  <c r="BJ16" i="17" s="1"/>
  <c r="BJ37" i="17" s="1" a="1"/>
  <c r="BJ37" i="17" s="1"/>
  <c r="BJ71" i="17"/>
  <c r="BJ5" i="17"/>
  <c r="BJ6" i="17" s="1"/>
  <c r="BJ72" i="17"/>
  <c r="BJ78" i="17" a="1"/>
  <c r="BJ78" i="17" s="1"/>
  <c r="BJ73" i="17"/>
  <c r="BJ7" i="17"/>
  <c r="BJ74" i="17"/>
  <c r="BI16" i="17"/>
  <c r="BI37" i="17" s="1" a="1"/>
  <c r="BI37" i="17" s="1"/>
  <c r="CU11" i="21" l="1"/>
  <c r="CV14" i="21" a="1"/>
  <c r="CV14" i="21" s="1"/>
  <c r="CV12" i="21" s="1"/>
  <c r="CV20" i="21"/>
  <c r="CV18" i="21" s="1"/>
  <c r="CV17" i="21"/>
  <c r="CV15" i="21" s="1"/>
  <c r="CW28" i="21" a="1"/>
  <c r="CW28" i="21" s="1"/>
  <c r="CW25" i="21" a="1"/>
  <c r="CW25" i="21" s="1"/>
  <c r="CW22" i="21" a="1"/>
  <c r="CW22" i="21" s="1"/>
  <c r="CW16" i="21" a="1"/>
  <c r="CW16" i="21" s="1"/>
  <c r="CW19" i="21" a="1"/>
  <c r="CW19" i="21" s="1"/>
  <c r="CW13" i="21" a="1"/>
  <c r="CW13" i="21" s="1"/>
  <c r="CV29" i="21"/>
  <c r="CV27" i="21" s="1"/>
  <c r="CV23" i="21"/>
  <c r="CV21" i="21" s="1"/>
  <c r="CV26" i="21"/>
  <c r="CV24" i="21" s="1"/>
  <c r="CV86" i="21"/>
  <c r="CV85" i="21" s="1"/>
  <c r="CV93" i="21" s="1"/>
  <c r="CW88" i="21" a="1"/>
  <c r="CW88" i="21" s="1"/>
  <c r="CW80" i="21" a="1"/>
  <c r="CW80" i="21" s="1"/>
  <c r="CW87" i="21"/>
  <c r="CW83" i="21" a="1"/>
  <c r="CW83" i="21" s="1"/>
  <c r="CW44" i="21" a="1"/>
  <c r="CW44" i="21" s="1"/>
  <c r="CW5" i="21"/>
  <c r="CW34" i="21" a="1"/>
  <c r="CW34" i="21" s="1"/>
  <c r="CW33" i="21" s="1"/>
  <c r="CW4" i="21"/>
  <c r="CX3" i="21"/>
  <c r="CW7" i="21"/>
  <c r="BI9" i="21"/>
  <c r="BL4" i="17"/>
  <c r="BJ26" i="16"/>
  <c r="BK16" i="16"/>
  <c r="BK14" i="16" s="1"/>
  <c r="BJ14" i="16"/>
  <c r="BL4" i="16"/>
  <c r="BK38" i="16"/>
  <c r="BL38" i="16" s="1"/>
  <c r="BK20" i="16" a="1"/>
  <c r="BK20" i="16" s="1"/>
  <c r="BK18" i="16" s="1"/>
  <c r="BK34" i="16" a="1"/>
  <c r="BK34" i="16" s="1"/>
  <c r="BL34" i="16" s="1"/>
  <c r="BK5" i="16"/>
  <c r="BK6" i="16" s="1"/>
  <c r="BK30" i="16" s="1"/>
  <c r="BL30" i="16" s="1"/>
  <c r="BK7" i="16"/>
  <c r="BL3" i="16"/>
  <c r="BJ37" i="16"/>
  <c r="BJ36" i="16" s="1"/>
  <c r="BJ44" i="16" s="1"/>
  <c r="BL39" i="16"/>
  <c r="BL3" i="17"/>
  <c r="BK60" i="17"/>
  <c r="BL60" i="17" s="1"/>
  <c r="BK17" i="17" a="1"/>
  <c r="BK17" i="17" s="1"/>
  <c r="BL17" i="17" s="1"/>
  <c r="BK5" i="17"/>
  <c r="BK6" i="17" s="1"/>
  <c r="BK72" i="17"/>
  <c r="BL72" i="17" s="1"/>
  <c r="BK7" i="17"/>
  <c r="BK78" i="17" a="1"/>
  <c r="BK78" i="17" s="1"/>
  <c r="BL78" i="17" s="1"/>
  <c r="BK67" i="17"/>
  <c r="BL67" i="17" s="1"/>
  <c r="BK65" i="17"/>
  <c r="BL65" i="17" s="1"/>
  <c r="BK71" i="17"/>
  <c r="BL71" i="17" s="1"/>
  <c r="BK74" i="17"/>
  <c r="BL74" i="17" s="1"/>
  <c r="BK14" i="17" a="1"/>
  <c r="BK14" i="17" s="1"/>
  <c r="BL14" i="17" s="1"/>
  <c r="BK73" i="17"/>
  <c r="BL73" i="17" s="1"/>
  <c r="CW86" i="21" l="1"/>
  <c r="CW85" i="21" s="1"/>
  <c r="CV11" i="21"/>
  <c r="CV10" i="21" s="1"/>
  <c r="CW29" i="21"/>
  <c r="CW27" i="21" s="1"/>
  <c r="CX28" i="21" a="1"/>
  <c r="CX28" i="21" s="1"/>
  <c r="CX25" i="21" a="1"/>
  <c r="CX25" i="21" s="1"/>
  <c r="CX22" i="21" a="1"/>
  <c r="CX22" i="21" s="1"/>
  <c r="CX19" i="21" a="1"/>
  <c r="CX19" i="21" s="1"/>
  <c r="CX16" i="21" a="1"/>
  <c r="CX16" i="21" s="1"/>
  <c r="CX13" i="21" a="1"/>
  <c r="CX13" i="21" s="1"/>
  <c r="CW14" i="21" a="1"/>
  <c r="CW14" i="21" s="1"/>
  <c r="CW12" i="21" s="1"/>
  <c r="CW20" i="21"/>
  <c r="CW18" i="21" s="1"/>
  <c r="CW17" i="21"/>
  <c r="CW15" i="21" s="1"/>
  <c r="CW23" i="21"/>
  <c r="CW21" i="21" s="1"/>
  <c r="CW26" i="21"/>
  <c r="CW24" i="21" s="1"/>
  <c r="CU10" i="21"/>
  <c r="CW93" i="21"/>
  <c r="CX88" i="21" a="1"/>
  <c r="CX88" i="21" s="1"/>
  <c r="CX80" i="21" a="1"/>
  <c r="CX80" i="21" s="1"/>
  <c r="CX83" i="21" a="1"/>
  <c r="CX83" i="21" s="1"/>
  <c r="CX87" i="21"/>
  <c r="CX86" i="21" s="1"/>
  <c r="CX85" i="21" s="1"/>
  <c r="CX34" i="21" a="1"/>
  <c r="CX34" i="21" s="1"/>
  <c r="CX33" i="21" s="1"/>
  <c r="CX44" i="21" a="1"/>
  <c r="CX44" i="21" s="1"/>
  <c r="CX5" i="21"/>
  <c r="CX4" i="21"/>
  <c r="CY3" i="21"/>
  <c r="CX7" i="21"/>
  <c r="BJ9" i="21"/>
  <c r="BM4" i="17"/>
  <c r="BL16" i="16"/>
  <c r="BK26" i="16"/>
  <c r="BM4" i="16"/>
  <c r="BK37" i="16"/>
  <c r="BK36" i="16" s="1"/>
  <c r="BK44" i="16" s="1"/>
  <c r="BM3" i="16"/>
  <c r="BL20" i="16"/>
  <c r="BL18" i="16" s="1"/>
  <c r="BL5" i="16"/>
  <c r="BL6" i="16" s="1"/>
  <c r="BL7" i="16"/>
  <c r="BM3" i="17"/>
  <c r="BL5" i="17"/>
  <c r="BL6" i="17" s="1"/>
  <c r="BL7" i="17"/>
  <c r="BK18" i="17"/>
  <c r="BL18" i="17" s="1"/>
  <c r="BK15" i="17"/>
  <c r="BL15" i="17" s="1"/>
  <c r="BL37" i="16"/>
  <c r="BL36" i="16" s="1"/>
  <c r="CW11" i="21" l="1"/>
  <c r="CX17" i="21"/>
  <c r="CX15" i="21" s="1"/>
  <c r="CX23" i="21"/>
  <c r="CX21" i="21" s="1"/>
  <c r="CY28" i="21" a="1"/>
  <c r="CY28" i="21" s="1"/>
  <c r="CY25" i="21" a="1"/>
  <c r="CY25" i="21" s="1"/>
  <c r="CY22" i="21" a="1"/>
  <c r="CY22" i="21" s="1"/>
  <c r="CY13" i="21" a="1"/>
  <c r="CY13" i="21" s="1"/>
  <c r="CY19" i="21" a="1"/>
  <c r="CY19" i="21" s="1"/>
  <c r="CY16" i="21" a="1"/>
  <c r="CY16" i="21" s="1"/>
  <c r="CX20" i="21"/>
  <c r="CX18" i="21" s="1"/>
  <c r="CX26" i="21"/>
  <c r="CX24" i="21" s="1"/>
  <c r="CX29" i="21"/>
  <c r="CX27" i="21" s="1"/>
  <c r="CX14" i="21" a="1"/>
  <c r="CX14" i="21" s="1"/>
  <c r="CX12" i="21" s="1"/>
  <c r="CX93" i="21"/>
  <c r="CY87" i="21"/>
  <c r="CY88" i="21" a="1"/>
  <c r="CY88" i="21" s="1"/>
  <c r="CY80" i="21" a="1"/>
  <c r="CY80" i="21" s="1"/>
  <c r="CY44" i="21" a="1"/>
  <c r="CY44" i="21" s="1"/>
  <c r="CY34" i="21" a="1"/>
  <c r="CY34" i="21" s="1"/>
  <c r="CY33" i="21" s="1"/>
  <c r="CY83" i="21" a="1"/>
  <c r="CY83" i="21" s="1"/>
  <c r="CY4" i="21"/>
  <c r="CZ3" i="21"/>
  <c r="CY7" i="21"/>
  <c r="CY5" i="21"/>
  <c r="BM60" i="17"/>
  <c r="BK9" i="21"/>
  <c r="BM16" i="16"/>
  <c r="BL14" i="16"/>
  <c r="BL26" i="16"/>
  <c r="BN4" i="16"/>
  <c r="BM5" i="16"/>
  <c r="BM6" i="16" s="1"/>
  <c r="BM30" i="16" s="1"/>
  <c r="BM20" i="16" a="1"/>
  <c r="BM20" i="16" s="1"/>
  <c r="BM18" i="16" s="1"/>
  <c r="BN3" i="16"/>
  <c r="BO3" i="16" s="1"/>
  <c r="BM7" i="16"/>
  <c r="BM39" i="16" a="1"/>
  <c r="BM39" i="16" s="1"/>
  <c r="BM34" i="16" a="1"/>
  <c r="BM34" i="16" s="1"/>
  <c r="BM38" i="16"/>
  <c r="BM17" i="17" a="1"/>
  <c r="BM17" i="17" s="1"/>
  <c r="BM18" i="17" s="1"/>
  <c r="BM16" i="17" s="1"/>
  <c r="BM37" i="17" s="1" a="1"/>
  <c r="BM37" i="17" s="1"/>
  <c r="BN3" i="17"/>
  <c r="BM78" i="17" a="1"/>
  <c r="BM78" i="17" s="1"/>
  <c r="BM5" i="17"/>
  <c r="BM6" i="17" s="1"/>
  <c r="BM14" i="17" a="1"/>
  <c r="BM14" i="17" s="1"/>
  <c r="BM15" i="17" s="1"/>
  <c r="BM74" i="17"/>
  <c r="BM7" i="17"/>
  <c r="BN4" i="17"/>
  <c r="BM73" i="17"/>
  <c r="BM72" i="17"/>
  <c r="BM71" i="17"/>
  <c r="BM67" i="17"/>
  <c r="BM65" i="17"/>
  <c r="BK16" i="17"/>
  <c r="BL16" i="17" s="1"/>
  <c r="BK13" i="17"/>
  <c r="BL13" i="17" s="1"/>
  <c r="BL44" i="16"/>
  <c r="CX11" i="21" l="1"/>
  <c r="CX10" i="21" s="1"/>
  <c r="CY23" i="21"/>
  <c r="CY21" i="21" s="1"/>
  <c r="CY29" i="21"/>
  <c r="CY27" i="21" s="1"/>
  <c r="CY26" i="21"/>
  <c r="CY24" i="21" s="1"/>
  <c r="CZ28" i="21" a="1"/>
  <c r="CZ28" i="21" s="1"/>
  <c r="CZ22" i="21" a="1"/>
  <c r="CZ22" i="21" s="1"/>
  <c r="CZ19" i="21" a="1"/>
  <c r="CZ19" i="21" s="1"/>
  <c r="CZ25" i="21" a="1"/>
  <c r="CZ25" i="21" s="1"/>
  <c r="CZ16" i="21" a="1"/>
  <c r="CZ16" i="21" s="1"/>
  <c r="CZ13" i="21" a="1"/>
  <c r="CZ13" i="21" s="1"/>
  <c r="CY17" i="21"/>
  <c r="CY15" i="21" s="1"/>
  <c r="CY20" i="21"/>
  <c r="CY18" i="21" s="1"/>
  <c r="CY14" i="21" a="1"/>
  <c r="CY14" i="21" s="1"/>
  <c r="CY12" i="21" s="1"/>
  <c r="CW10" i="21"/>
  <c r="CY86" i="21"/>
  <c r="CY85" i="21" s="1"/>
  <c r="CY93" i="21" s="1"/>
  <c r="CZ88" i="21" a="1"/>
  <c r="CZ88" i="21" s="1"/>
  <c r="DA88" i="21" s="1"/>
  <c r="CZ87" i="21"/>
  <c r="CZ80" i="21" a="1"/>
  <c r="CZ80" i="21" s="1"/>
  <c r="DA80" i="21" s="1"/>
  <c r="CZ83" i="21" a="1"/>
  <c r="CZ83" i="21" s="1"/>
  <c r="DA83" i="21" s="1"/>
  <c r="CZ34" i="21" a="1"/>
  <c r="CZ34" i="21" s="1"/>
  <c r="CZ7" i="21"/>
  <c r="CZ44" i="21" a="1"/>
  <c r="CZ44" i="21" s="1"/>
  <c r="DA44" i="21" s="1"/>
  <c r="CZ5" i="21"/>
  <c r="CZ4" i="21"/>
  <c r="DA3" i="21"/>
  <c r="DB3" i="21" s="1"/>
  <c r="BN60" i="17"/>
  <c r="BL9" i="21"/>
  <c r="BN7" i="16"/>
  <c r="BN39" i="16" a="1"/>
  <c r="BN39" i="16" s="1"/>
  <c r="BN20" i="16" a="1"/>
  <c r="BN20" i="16" s="1"/>
  <c r="BN18" i="16" s="1"/>
  <c r="BN38" i="16"/>
  <c r="BN5" i="16"/>
  <c r="BN6" i="16" s="1"/>
  <c r="BN30" i="16" s="1"/>
  <c r="BN34" i="16" a="1"/>
  <c r="BN34" i="16" s="1"/>
  <c r="BN16" i="16"/>
  <c r="BN14" i="16" s="1"/>
  <c r="BM14" i="16"/>
  <c r="BM26" i="16"/>
  <c r="BP4" i="16"/>
  <c r="BO4" i="16"/>
  <c r="BM37" i="16"/>
  <c r="BM36" i="16" s="1"/>
  <c r="BM44" i="16" s="1"/>
  <c r="BN65" i="17"/>
  <c r="BN67" i="17"/>
  <c r="BN7" i="17"/>
  <c r="BO3" i="17"/>
  <c r="BO4" i="17"/>
  <c r="BN5" i="17"/>
  <c r="BN6" i="17" s="1"/>
  <c r="BN78" i="17" a="1"/>
  <c r="BN78" i="17" s="1"/>
  <c r="BN72" i="17"/>
  <c r="BN71" i="17"/>
  <c r="BN17" i="17" a="1"/>
  <c r="BN17" i="17" s="1"/>
  <c r="BN18" i="17" s="1"/>
  <c r="BN14" i="17" a="1"/>
  <c r="BN14" i="17" s="1"/>
  <c r="BN15" i="17" s="1"/>
  <c r="BN73" i="17"/>
  <c r="BN74" i="17"/>
  <c r="BK37" i="17" a="1"/>
  <c r="BK37" i="17" s="1"/>
  <c r="BL37" i="17" s="1"/>
  <c r="BK36" i="17" a="1"/>
  <c r="BK36" i="17" s="1"/>
  <c r="BL36" i="17" s="1"/>
  <c r="BO34" i="16" a="1"/>
  <c r="BO34" i="16" s="1"/>
  <c r="BO38" i="16"/>
  <c r="BO39" i="16" a="1"/>
  <c r="BO39" i="16" s="1"/>
  <c r="BO20" i="16" a="1"/>
  <c r="BO20" i="16" s="1"/>
  <c r="BO18" i="16" s="1"/>
  <c r="BM13" i="17"/>
  <c r="BM36" i="17" s="1" a="1"/>
  <c r="BM36" i="17" s="1"/>
  <c r="BP3" i="16"/>
  <c r="BO5" i="16"/>
  <c r="BO7" i="16"/>
  <c r="CY11" i="21" l="1"/>
  <c r="CY10" i="21" s="1"/>
  <c r="CZ23" i="21"/>
  <c r="CZ21" i="21" s="1"/>
  <c r="DA21" i="21" s="1"/>
  <c r="DA22" i="21"/>
  <c r="CZ14" i="21" a="1"/>
  <c r="CZ14" i="21" s="1"/>
  <c r="CZ12" i="21" s="1"/>
  <c r="DA13" i="21"/>
  <c r="DB28" i="21" a="1"/>
  <c r="DB28" i="21" s="1"/>
  <c r="DB25" i="21" a="1"/>
  <c r="DB25" i="21" s="1"/>
  <c r="DB22" i="21" a="1"/>
  <c r="DB22" i="21" s="1"/>
  <c r="DB19" i="21" a="1"/>
  <c r="DB19" i="21" s="1"/>
  <c r="DB16" i="21" a="1"/>
  <c r="DB16" i="21" s="1"/>
  <c r="DB13" i="21" a="1"/>
  <c r="DB13" i="21" s="1"/>
  <c r="CZ17" i="21"/>
  <c r="CZ15" i="21" s="1"/>
  <c r="DA15" i="21" s="1"/>
  <c r="DA16" i="21"/>
  <c r="CZ26" i="21"/>
  <c r="CZ24" i="21" s="1"/>
  <c r="DA24" i="21" s="1"/>
  <c r="DA25" i="21"/>
  <c r="CZ29" i="21"/>
  <c r="CZ27" i="21" s="1"/>
  <c r="DA27" i="21" s="1"/>
  <c r="DA28" i="21"/>
  <c r="CZ20" i="21"/>
  <c r="CZ18" i="21" s="1"/>
  <c r="DA18" i="21" s="1"/>
  <c r="DA19" i="21"/>
  <c r="DB88" i="21" a="1"/>
  <c r="DB88" i="21" s="1"/>
  <c r="DB80" i="21" a="1"/>
  <c r="DB80" i="21" s="1"/>
  <c r="DB83" i="21" a="1"/>
  <c r="DB83" i="21" s="1"/>
  <c r="DB87" i="21"/>
  <c r="DB44" i="21" a="1"/>
  <c r="DB44" i="21" s="1"/>
  <c r="DB5" i="21"/>
  <c r="DB4" i="21"/>
  <c r="DB7" i="21"/>
  <c r="DB34" i="21" a="1"/>
  <c r="DB34" i="21" s="1"/>
  <c r="DC3" i="21"/>
  <c r="DA7" i="21"/>
  <c r="DA5" i="21"/>
  <c r="DA6" i="21" s="1"/>
  <c r="DA4" i="21"/>
  <c r="CZ33" i="21"/>
  <c r="DA34" i="21"/>
  <c r="CZ86" i="21"/>
  <c r="DA87" i="21"/>
  <c r="BO71" i="17"/>
  <c r="BP71" i="17" s="1"/>
  <c r="BQ71" i="17" s="1"/>
  <c r="BO6" i="16"/>
  <c r="BO30" i="16" s="1"/>
  <c r="BP30" i="16" s="1"/>
  <c r="BN26" i="16"/>
  <c r="BN37" i="16"/>
  <c r="BN36" i="16" s="1"/>
  <c r="BN44" i="16" s="1"/>
  <c r="BP39" i="16"/>
  <c r="BQ39" i="16" s="1"/>
  <c r="BP34" i="16"/>
  <c r="BQ34" i="16" s="1"/>
  <c r="BO16" i="16"/>
  <c r="BO14" i="16" s="1"/>
  <c r="BQ4" i="16"/>
  <c r="BP3" i="17"/>
  <c r="BO5" i="17"/>
  <c r="BO6" i="17" s="1"/>
  <c r="BO60" i="17"/>
  <c r="BP60" i="17" s="1"/>
  <c r="BQ60" i="17" s="1"/>
  <c r="BO78" i="17" a="1"/>
  <c r="BO78" i="17" s="1"/>
  <c r="BP78" i="17" s="1"/>
  <c r="BQ78" i="17" s="1"/>
  <c r="BO72" i="17"/>
  <c r="BP72" i="17" s="1"/>
  <c r="BQ72" i="17" s="1"/>
  <c r="BO7" i="17"/>
  <c r="BO26" i="16" s="1"/>
  <c r="BO67" i="17"/>
  <c r="BP67" i="17" s="1"/>
  <c r="BQ67" i="17" s="1"/>
  <c r="BP4" i="17"/>
  <c r="BO17" i="17" a="1"/>
  <c r="BO17" i="17" s="1"/>
  <c r="BO18" i="17" s="1"/>
  <c r="BP18" i="17" s="1"/>
  <c r="BO65" i="17"/>
  <c r="BP65" i="17" s="1"/>
  <c r="BQ65" i="17" s="1"/>
  <c r="BO73" i="17"/>
  <c r="BP73" i="17" s="1"/>
  <c r="BQ73" i="17" s="1"/>
  <c r="BO14" i="17" a="1"/>
  <c r="BO14" i="17" s="1"/>
  <c r="BP14" i="17" s="1"/>
  <c r="BQ14" i="17" s="1"/>
  <c r="BO74" i="17"/>
  <c r="BP74" i="17" s="1"/>
  <c r="BQ74" i="17" s="1"/>
  <c r="BO37" i="16"/>
  <c r="BO36" i="16" s="1"/>
  <c r="BO44" i="16" s="1"/>
  <c r="BP38" i="16"/>
  <c r="BP20" i="16"/>
  <c r="BN16" i="17"/>
  <c r="BN37" i="17" s="1" a="1"/>
  <c r="BN37" i="17" s="1"/>
  <c r="BN13" i="17"/>
  <c r="BN36" i="17" s="1" a="1"/>
  <c r="BN36" i="17" s="1"/>
  <c r="BP7" i="16"/>
  <c r="BP5" i="16"/>
  <c r="BP6" i="16" s="1"/>
  <c r="BQ3" i="16"/>
  <c r="DA23" i="21" l="1"/>
  <c r="DA20" i="21"/>
  <c r="DA17" i="21"/>
  <c r="DA26" i="21"/>
  <c r="DA29" i="21"/>
  <c r="CZ11" i="21"/>
  <c r="DA12" i="21"/>
  <c r="DA14" i="21" s="1"/>
  <c r="DB26" i="21"/>
  <c r="DB24" i="21" s="1"/>
  <c r="DB29" i="21"/>
  <c r="DB27" i="21" s="1"/>
  <c r="DB14" i="21" a="1"/>
  <c r="DB14" i="21" s="1"/>
  <c r="DB12" i="21" s="1"/>
  <c r="DB17" i="21"/>
  <c r="DB15" i="21" s="1"/>
  <c r="DC28" i="21" a="1"/>
  <c r="DC28" i="21" s="1"/>
  <c r="DC25" i="21" a="1"/>
  <c r="DC25" i="21" s="1"/>
  <c r="DC22" i="21" a="1"/>
  <c r="DC22" i="21" s="1"/>
  <c r="DC19" i="21" a="1"/>
  <c r="DC19" i="21" s="1"/>
  <c r="DC16" i="21" a="1"/>
  <c r="DC16" i="21" s="1"/>
  <c r="DC13" i="21" a="1"/>
  <c r="DC13" i="21" s="1"/>
  <c r="DB20" i="21"/>
  <c r="DB18" i="21" s="1"/>
  <c r="DB23" i="21"/>
  <c r="DB21" i="21" s="1"/>
  <c r="DB33" i="21"/>
  <c r="DB86" i="21"/>
  <c r="DC88" i="21" a="1"/>
  <c r="DC88" i="21" s="1"/>
  <c r="DC80" i="21" a="1"/>
  <c r="DC80" i="21" s="1"/>
  <c r="DC83" i="21" a="1"/>
  <c r="DC83" i="21" s="1"/>
  <c r="DC87" i="21"/>
  <c r="DC44" i="21" a="1"/>
  <c r="DC44" i="21" s="1"/>
  <c r="DC34" i="21" a="1"/>
  <c r="DC34" i="21" s="1"/>
  <c r="DC33" i="21" s="1"/>
  <c r="DC5" i="21"/>
  <c r="DC4" i="21"/>
  <c r="DD3" i="21"/>
  <c r="DC7" i="21"/>
  <c r="CZ85" i="21"/>
  <c r="DA85" i="21" s="1"/>
  <c r="DA86" i="21"/>
  <c r="DA33" i="21"/>
  <c r="BQ4" i="17"/>
  <c r="BM9" i="21"/>
  <c r="BN9" i="21" s="1"/>
  <c r="BP16" i="16"/>
  <c r="BR4" i="16"/>
  <c r="BP5" i="17"/>
  <c r="BP6" i="17" s="1"/>
  <c r="BQ3" i="17"/>
  <c r="BP7" i="17"/>
  <c r="BP17" i="17"/>
  <c r="BQ17" i="17" s="1"/>
  <c r="BO15" i="17"/>
  <c r="BP15" i="17" s="1"/>
  <c r="BP37" i="16"/>
  <c r="BP36" i="16" s="1"/>
  <c r="BQ38" i="16"/>
  <c r="BQ37" i="16" s="1"/>
  <c r="BQ36" i="16" s="1"/>
  <c r="BQ30" i="16"/>
  <c r="BP18" i="16"/>
  <c r="BQ20" i="16"/>
  <c r="BQ18" i="16" s="1"/>
  <c r="BO16" i="17"/>
  <c r="BQ7" i="16"/>
  <c r="BR3" i="16"/>
  <c r="BQ5" i="16"/>
  <c r="BQ6" i="16" s="1"/>
  <c r="DC86" i="21" l="1"/>
  <c r="DC85" i="21" s="1"/>
  <c r="DB11" i="21"/>
  <c r="DC26" i="21"/>
  <c r="DC24" i="21" s="1"/>
  <c r="DD28" i="21" a="1"/>
  <c r="DD28" i="21" s="1"/>
  <c r="DD25" i="21" a="1"/>
  <c r="DD25" i="21" s="1"/>
  <c r="DD22" i="21" a="1"/>
  <c r="DD22" i="21" s="1"/>
  <c r="DD19" i="21" a="1"/>
  <c r="DD19" i="21" s="1"/>
  <c r="DD16" i="21" a="1"/>
  <c r="DD16" i="21" s="1"/>
  <c r="DD13" i="21" a="1"/>
  <c r="DD13" i="21" s="1"/>
  <c r="DC14" i="21" a="1"/>
  <c r="DC14" i="21" s="1"/>
  <c r="DC12" i="21" s="1"/>
  <c r="DC29" i="21"/>
  <c r="DC27" i="21" s="1"/>
  <c r="DC17" i="21"/>
  <c r="DC15" i="21" s="1"/>
  <c r="DC20" i="21"/>
  <c r="DC18" i="21" s="1"/>
  <c r="DC23" i="21"/>
  <c r="DC21" i="21" s="1"/>
  <c r="CZ10" i="21"/>
  <c r="DA10" i="21" s="1"/>
  <c r="DA11" i="21"/>
  <c r="CZ93" i="21"/>
  <c r="DC93" i="21"/>
  <c r="DD87" i="21"/>
  <c r="DD88" i="21" a="1"/>
  <c r="DD88" i="21" s="1"/>
  <c r="DD80" i="21" a="1"/>
  <c r="DD80" i="21" s="1"/>
  <c r="DD83" i="21" a="1"/>
  <c r="DD83" i="21" s="1"/>
  <c r="DD44" i="21" a="1"/>
  <c r="DD44" i="21" s="1"/>
  <c r="DD4" i="21"/>
  <c r="DE3" i="21"/>
  <c r="DD34" i="21" a="1"/>
  <c r="DD34" i="21" s="1"/>
  <c r="DD33" i="21" s="1"/>
  <c r="DD7" i="21"/>
  <c r="DD5" i="21"/>
  <c r="DB85" i="21"/>
  <c r="DA93" i="21"/>
  <c r="BP26" i="16"/>
  <c r="BP9" i="21"/>
  <c r="BR4" i="17"/>
  <c r="BP14" i="16"/>
  <c r="BQ16" i="16"/>
  <c r="BQ14" i="16" s="1"/>
  <c r="BS4" i="16"/>
  <c r="BQ7" i="17"/>
  <c r="BR3" i="17"/>
  <c r="BQ5" i="17"/>
  <c r="BQ6" i="17" s="1"/>
  <c r="BO13" i="17"/>
  <c r="BO36" i="17" s="1" a="1"/>
  <c r="BO36" i="17" s="1"/>
  <c r="BP36" i="17" s="1"/>
  <c r="BQ36" i="17" s="1"/>
  <c r="BR34" i="16" a="1"/>
  <c r="BR34" i="16" s="1"/>
  <c r="BR39" i="16" a="1"/>
  <c r="BR39" i="16" s="1"/>
  <c r="BR38" i="16"/>
  <c r="BQ44" i="16"/>
  <c r="BP44" i="16"/>
  <c r="BR20" i="16" a="1"/>
  <c r="BR20" i="16" s="1"/>
  <c r="BP16" i="17"/>
  <c r="BQ16" i="17" s="1"/>
  <c r="BQ18" i="17" s="1"/>
  <c r="BO37" i="17" a="1"/>
  <c r="BO37" i="17" s="1"/>
  <c r="BP37" i="17" s="1"/>
  <c r="BQ37" i="17" s="1"/>
  <c r="BR7" i="16"/>
  <c r="BR5" i="16"/>
  <c r="BR6" i="16" s="1"/>
  <c r="BR30" i="16" s="1"/>
  <c r="BS3" i="16"/>
  <c r="DC11" i="21" l="1"/>
  <c r="DC10" i="21" s="1"/>
  <c r="DD14" i="21" a="1"/>
  <c r="DD14" i="21" s="1"/>
  <c r="DD12" i="21" s="1"/>
  <c r="DD17" i="21"/>
  <c r="DD15" i="21" s="1"/>
  <c r="DD20" i="21"/>
  <c r="DD18" i="21" s="1"/>
  <c r="DD23" i="21"/>
  <c r="DD21" i="21" s="1"/>
  <c r="DD26" i="21"/>
  <c r="DD24" i="21" s="1"/>
  <c r="DD29" i="21"/>
  <c r="DD27" i="21" s="1"/>
  <c r="DB10" i="21"/>
  <c r="DE28" i="21" a="1"/>
  <c r="DE28" i="21" s="1"/>
  <c r="DE22" i="21" a="1"/>
  <c r="DE22" i="21" s="1"/>
  <c r="DE19" i="21" a="1"/>
  <c r="DE19" i="21" s="1"/>
  <c r="DE25" i="21" a="1"/>
  <c r="DE25" i="21" s="1"/>
  <c r="DE16" i="21" a="1"/>
  <c r="DE16" i="21" s="1"/>
  <c r="DE13" i="21" a="1"/>
  <c r="DE13" i="21" s="1"/>
  <c r="DD86" i="21"/>
  <c r="DE88" i="21" a="1"/>
  <c r="DE88" i="21" s="1"/>
  <c r="DE87" i="21"/>
  <c r="DE80" i="21" a="1"/>
  <c r="DE80" i="21" s="1"/>
  <c r="DE83" i="21" a="1"/>
  <c r="DE83" i="21" s="1"/>
  <c r="DE34" i="21" a="1"/>
  <c r="DE34" i="21" s="1"/>
  <c r="DE7" i="21"/>
  <c r="DE44" i="21" a="1"/>
  <c r="DE44" i="21" s="1"/>
  <c r="DE5" i="21"/>
  <c r="DE4" i="21"/>
  <c r="DF3" i="21"/>
  <c r="DB93" i="21"/>
  <c r="BO9" i="21"/>
  <c r="BR60" i="17"/>
  <c r="BR16" i="16"/>
  <c r="BT4" i="16"/>
  <c r="BP13" i="17"/>
  <c r="BQ13" i="17" s="1"/>
  <c r="BQ15" i="17" s="1"/>
  <c r="BS3" i="17"/>
  <c r="BR5" i="17"/>
  <c r="BR6" i="17" s="1"/>
  <c r="BR7" i="17"/>
  <c r="BR67" i="17"/>
  <c r="BR14" i="17" a="1"/>
  <c r="BR14" i="17" s="1"/>
  <c r="BR15" i="17" s="1"/>
  <c r="BR13" i="17" s="1"/>
  <c r="BR36" i="17" s="1" a="1"/>
  <c r="BR36" i="17" s="1"/>
  <c r="BS4" i="17"/>
  <c r="BR17" i="17" a="1"/>
  <c r="BR17" i="17" s="1"/>
  <c r="BR18" i="17" s="1"/>
  <c r="BR16" i="17" s="1"/>
  <c r="BR37" i="17" s="1" a="1"/>
  <c r="BR37" i="17" s="1"/>
  <c r="BR73" i="17"/>
  <c r="BR71" i="17"/>
  <c r="BR74" i="17"/>
  <c r="BR78" i="17" a="1"/>
  <c r="BR78" i="17" s="1"/>
  <c r="BR72" i="17"/>
  <c r="BR65" i="17"/>
  <c r="BR37" i="16"/>
  <c r="BR36" i="16" s="1"/>
  <c r="BS34" i="16" a="1"/>
  <c r="BS34" i="16" s="1"/>
  <c r="BS38" i="16"/>
  <c r="BS39" i="16" a="1"/>
  <c r="BS39" i="16" s="1"/>
  <c r="BS20" i="16" a="1"/>
  <c r="BS20" i="16" s="1"/>
  <c r="BS18" i="16" s="1"/>
  <c r="BR18" i="16"/>
  <c r="BS7" i="16"/>
  <c r="BS5" i="16"/>
  <c r="BS6" i="16" s="1"/>
  <c r="BS30" i="16" s="1"/>
  <c r="BT3" i="16"/>
  <c r="DE86" i="21" l="1"/>
  <c r="DE85" i="21" s="1"/>
  <c r="DD11" i="21"/>
  <c r="DE29" i="21"/>
  <c r="DE27" i="21" s="1"/>
  <c r="DF28" i="21" a="1"/>
  <c r="DF28" i="21" s="1"/>
  <c r="DF25" i="21" a="1"/>
  <c r="DF25" i="21" s="1"/>
  <c r="DF22" i="21" a="1"/>
  <c r="DF22" i="21" s="1"/>
  <c r="DF19" i="21" a="1"/>
  <c r="DF19" i="21" s="1"/>
  <c r="DF16" i="21" a="1"/>
  <c r="DF16" i="21" s="1"/>
  <c r="DF13" i="21" a="1"/>
  <c r="DF13" i="21" s="1"/>
  <c r="DE14" i="21" a="1"/>
  <c r="DE14" i="21" s="1"/>
  <c r="DE12" i="21" s="1"/>
  <c r="DE17" i="21"/>
  <c r="DE15" i="21" s="1"/>
  <c r="DE26" i="21"/>
  <c r="DE24" i="21" s="1"/>
  <c r="DE20" i="21"/>
  <c r="DE18" i="21" s="1"/>
  <c r="DE23" i="21"/>
  <c r="DE21" i="21" s="1"/>
  <c r="DE33" i="21"/>
  <c r="DD85" i="21"/>
  <c r="DF88" i="21" a="1"/>
  <c r="DF88" i="21" s="1"/>
  <c r="DF80" i="21" a="1"/>
  <c r="DF80" i="21" s="1"/>
  <c r="DF87" i="21"/>
  <c r="DF83" i="21" a="1"/>
  <c r="DF83" i="21" s="1"/>
  <c r="DF44" i="21" a="1"/>
  <c r="DF44" i="21" s="1"/>
  <c r="DF5" i="21"/>
  <c r="DG3" i="21"/>
  <c r="DF34" i="21" a="1"/>
  <c r="DF34" i="21" s="1"/>
  <c r="DF33" i="21" s="1"/>
  <c r="DF4" i="21"/>
  <c r="DF7" i="21"/>
  <c r="BR26" i="16"/>
  <c r="BS60" i="17"/>
  <c r="BR14" i="16"/>
  <c r="BS16" i="16"/>
  <c r="BS14" i="16" s="1"/>
  <c r="BU4" i="16"/>
  <c r="BS17" i="17" a="1"/>
  <c r="BS17" i="17" s="1"/>
  <c r="BS18" i="17" s="1"/>
  <c r="BS16" i="17" s="1"/>
  <c r="BS37" i="17" s="1" a="1"/>
  <c r="BS37" i="17" s="1"/>
  <c r="BS67" i="17"/>
  <c r="BS5" i="17"/>
  <c r="BS6" i="17" s="1"/>
  <c r="BS14" i="17" a="1"/>
  <c r="BS14" i="17" s="1"/>
  <c r="BS15" i="17" s="1"/>
  <c r="BS72" i="17"/>
  <c r="BT4" i="17"/>
  <c r="BS74" i="17"/>
  <c r="BS7" i="17"/>
  <c r="BS78" i="17" a="1"/>
  <c r="BS78" i="17" s="1"/>
  <c r="BS73" i="17"/>
  <c r="BT3" i="17"/>
  <c r="BS71" i="17"/>
  <c r="BS65" i="17"/>
  <c r="BS37" i="16"/>
  <c r="BS36" i="16" s="1"/>
  <c r="BS44" i="16" s="1"/>
  <c r="BT34" i="16" a="1"/>
  <c r="BT34" i="16" s="1"/>
  <c r="BU34" i="16" s="1"/>
  <c r="BT38" i="16"/>
  <c r="BT39" i="16" a="1"/>
  <c r="BT39" i="16" s="1"/>
  <c r="BU39" i="16" s="1"/>
  <c r="BR44" i="16"/>
  <c r="BT20" i="16" a="1"/>
  <c r="BT20" i="16" s="1"/>
  <c r="BT18" i="16" s="1"/>
  <c r="BT7" i="16"/>
  <c r="BU3" i="16"/>
  <c r="BT5" i="16"/>
  <c r="BT6" i="16" s="1"/>
  <c r="BT30" i="16" s="1"/>
  <c r="DE11" i="21" l="1"/>
  <c r="DE10" i="21" s="1"/>
  <c r="DF23" i="21"/>
  <c r="DF21" i="21" s="1"/>
  <c r="DF26" i="21"/>
  <c r="DF24" i="21" s="1"/>
  <c r="DF29" i="21"/>
  <c r="DF27" i="21" s="1"/>
  <c r="DD10" i="21"/>
  <c r="DF14" i="21" a="1"/>
  <c r="DF14" i="21" s="1"/>
  <c r="DF12" i="21" s="1"/>
  <c r="DF17" i="21"/>
  <c r="DF15" i="21" s="1"/>
  <c r="DG28" i="21" a="1"/>
  <c r="DG28" i="21" s="1"/>
  <c r="DG25" i="21" a="1"/>
  <c r="DG25" i="21" s="1"/>
  <c r="DG22" i="21" a="1"/>
  <c r="DG22" i="21" s="1"/>
  <c r="DG19" i="21" a="1"/>
  <c r="DG19" i="21" s="1"/>
  <c r="DG16" i="21" a="1"/>
  <c r="DG16" i="21" s="1"/>
  <c r="DG13" i="21" a="1"/>
  <c r="DG13" i="21" s="1"/>
  <c r="DF20" i="21"/>
  <c r="DF18" i="21" s="1"/>
  <c r="DF86" i="21"/>
  <c r="DF85" i="21" s="1"/>
  <c r="DF93" i="21" s="1"/>
  <c r="DE93" i="21"/>
  <c r="DD93" i="21"/>
  <c r="DG88" i="21" a="1"/>
  <c r="DG88" i="21" s="1"/>
  <c r="DG80" i="21" a="1"/>
  <c r="DG80" i="21" s="1"/>
  <c r="DG83" i="21" a="1"/>
  <c r="DG83" i="21" s="1"/>
  <c r="DG87" i="21"/>
  <c r="DG44" i="21" a="1"/>
  <c r="DG44" i="21" s="1"/>
  <c r="DG34" i="21" a="1"/>
  <c r="DG34" i="21" s="1"/>
  <c r="DG33" i="21" s="1"/>
  <c r="DG5" i="21"/>
  <c r="DG4" i="21"/>
  <c r="DH3" i="21"/>
  <c r="DG7" i="21"/>
  <c r="BS26" i="16"/>
  <c r="BQ9" i="21"/>
  <c r="BR9" i="21"/>
  <c r="BT60" i="17"/>
  <c r="BU60" i="17" s="1"/>
  <c r="BT16" i="16"/>
  <c r="BT14" i="16" s="1"/>
  <c r="BV4" i="16"/>
  <c r="BU3" i="17"/>
  <c r="BT17" i="17" a="1"/>
  <c r="BT17" i="17" s="1"/>
  <c r="BU17" i="17" s="1"/>
  <c r="BT67" i="17"/>
  <c r="BU67" i="17" s="1"/>
  <c r="BT65" i="17"/>
  <c r="BU65" i="17" s="1"/>
  <c r="BT14" i="17" a="1"/>
  <c r="BT14" i="17" s="1"/>
  <c r="BT15" i="17" s="1"/>
  <c r="BU15" i="17" s="1"/>
  <c r="BT74" i="17"/>
  <c r="BU74" i="17" s="1"/>
  <c r="BT71" i="17"/>
  <c r="BU71" i="17" s="1"/>
  <c r="BT7" i="17"/>
  <c r="BT26" i="16" s="1"/>
  <c r="BT72" i="17"/>
  <c r="BU72" i="17" s="1"/>
  <c r="BU4" i="17"/>
  <c r="BT5" i="17"/>
  <c r="BT6" i="17" s="1"/>
  <c r="BT78" i="17" a="1"/>
  <c r="BT78" i="17" s="1"/>
  <c r="BU78" i="17" s="1"/>
  <c r="BT73" i="17"/>
  <c r="BU73" i="17" s="1"/>
  <c r="BT37" i="16"/>
  <c r="BT36" i="16" s="1"/>
  <c r="BT44" i="16" s="1"/>
  <c r="BU30" i="16"/>
  <c r="BU38" i="16"/>
  <c r="BU20" i="16"/>
  <c r="BS13" i="17"/>
  <c r="BS36" i="17" s="1" a="1"/>
  <c r="BS36" i="17" s="1"/>
  <c r="BV3" i="16"/>
  <c r="BU7" i="16"/>
  <c r="BU5" i="16"/>
  <c r="BU6" i="16" s="1"/>
  <c r="DG86" i="21" l="1"/>
  <c r="DG85" i="21" s="1"/>
  <c r="DF11" i="21"/>
  <c r="DG14" i="21" a="1"/>
  <c r="DG14" i="21" s="1"/>
  <c r="DG12" i="21" s="1"/>
  <c r="DG20" i="21"/>
  <c r="DG18" i="21" s="1"/>
  <c r="DG23" i="21"/>
  <c r="DG21" i="21" s="1"/>
  <c r="DG17" i="21"/>
  <c r="DG15" i="21" s="1"/>
  <c r="DH28" i="21" a="1"/>
  <c r="DH28" i="21" s="1"/>
  <c r="DH25" i="21" a="1"/>
  <c r="DH25" i="21" s="1"/>
  <c r="DH22" i="21" a="1"/>
  <c r="DH22" i="21" s="1"/>
  <c r="DH19" i="21" a="1"/>
  <c r="DH19" i="21" s="1"/>
  <c r="DH16" i="21" a="1"/>
  <c r="DH16" i="21" s="1"/>
  <c r="DH13" i="21" a="1"/>
  <c r="DH13" i="21" s="1"/>
  <c r="DG26" i="21"/>
  <c r="DG24" i="21" s="1"/>
  <c r="DG29" i="21"/>
  <c r="DG27" i="21" s="1"/>
  <c r="DG93" i="21"/>
  <c r="DH87" i="21"/>
  <c r="DH86" i="21" s="1"/>
  <c r="DH85" i="21" s="1"/>
  <c r="DH88" i="21" a="1"/>
  <c r="DH88" i="21" s="1"/>
  <c r="DH80" i="21" a="1"/>
  <c r="DH80" i="21" s="1"/>
  <c r="DH83" i="21" a="1"/>
  <c r="DH83" i="21" s="1"/>
  <c r="DH44" i="21" a="1"/>
  <c r="DH44" i="21" s="1"/>
  <c r="DH4" i="21"/>
  <c r="DI3" i="21"/>
  <c r="DH34" i="21" a="1"/>
  <c r="DH34" i="21" s="1"/>
  <c r="DH33" i="21" s="1"/>
  <c r="DH7" i="21"/>
  <c r="DH5" i="21"/>
  <c r="BS9" i="21"/>
  <c r="BV4" i="17"/>
  <c r="BU16" i="16"/>
  <c r="BW4" i="16"/>
  <c r="BU7" i="17"/>
  <c r="BU26" i="16" s="1"/>
  <c r="BU5" i="17"/>
  <c r="BU6" i="17" s="1"/>
  <c r="BV3" i="17"/>
  <c r="BT18" i="17"/>
  <c r="BU18" i="17" s="1"/>
  <c r="BU14" i="17"/>
  <c r="BV34" i="16" a="1"/>
  <c r="BV34" i="16" s="1"/>
  <c r="BV39" i="16" a="1"/>
  <c r="BV39" i="16" s="1"/>
  <c r="BV38" i="16"/>
  <c r="BU37" i="16"/>
  <c r="BU36" i="16" s="1"/>
  <c r="BV20" i="16" a="1"/>
  <c r="BV20" i="16" s="1"/>
  <c r="BU18" i="16"/>
  <c r="BT13" i="17"/>
  <c r="BV7" i="16"/>
  <c r="BV5" i="16"/>
  <c r="BV6" i="16" s="1"/>
  <c r="BV30" i="16" s="1"/>
  <c r="BW3" i="16"/>
  <c r="DG11" i="21" l="1"/>
  <c r="DG10" i="21" s="1"/>
  <c r="DI25" i="21" a="1"/>
  <c r="DI25" i="21" s="1"/>
  <c r="DI28" i="21" a="1"/>
  <c r="DI28" i="21" s="1"/>
  <c r="DI22" i="21" a="1"/>
  <c r="DI22" i="21" s="1"/>
  <c r="DI19" i="21" a="1"/>
  <c r="DI19" i="21" s="1"/>
  <c r="DI16" i="21" a="1"/>
  <c r="DI16" i="21" s="1"/>
  <c r="DI13" i="21" a="1"/>
  <c r="DI13" i="21" s="1"/>
  <c r="DH20" i="21"/>
  <c r="DH18" i="21" s="1"/>
  <c r="DH23" i="21"/>
  <c r="DH21" i="21" s="1"/>
  <c r="DH26" i="21"/>
  <c r="DH24" i="21" s="1"/>
  <c r="DH29" i="21"/>
  <c r="DH27" i="21" s="1"/>
  <c r="DH14" i="21" a="1"/>
  <c r="DH14" i="21" s="1"/>
  <c r="DH12" i="21" s="1"/>
  <c r="DH17" i="21"/>
  <c r="DH15" i="21" s="1"/>
  <c r="DF10" i="21"/>
  <c r="DH93" i="21"/>
  <c r="DI88" i="21" a="1"/>
  <c r="DI88" i="21" s="1"/>
  <c r="DI87" i="21"/>
  <c r="DI80" i="21" a="1"/>
  <c r="DI80" i="21" s="1"/>
  <c r="DI83" i="21" a="1"/>
  <c r="DI83" i="21" s="1"/>
  <c r="DI34" i="21" a="1"/>
  <c r="DI34" i="21" s="1"/>
  <c r="DI33" i="21" s="1"/>
  <c r="DI7" i="21"/>
  <c r="DI44" i="21" a="1"/>
  <c r="DI44" i="21" s="1"/>
  <c r="DI4" i="21"/>
  <c r="DJ3" i="21"/>
  <c r="DI5" i="21"/>
  <c r="BV60" i="17"/>
  <c r="BU14" i="16"/>
  <c r="BV16" i="16"/>
  <c r="BX4" i="16"/>
  <c r="BV7" i="17"/>
  <c r="BV14" i="17" a="1"/>
  <c r="BV14" i="17" s="1"/>
  <c r="BV15" i="17" s="1"/>
  <c r="BT16" i="17"/>
  <c r="BU16" i="17" s="1"/>
  <c r="BV5" i="17"/>
  <c r="BV6" i="17" s="1"/>
  <c r="BV74" i="17"/>
  <c r="BW4" i="17"/>
  <c r="BW3" i="17"/>
  <c r="BV17" i="17" a="1"/>
  <c r="BV17" i="17" s="1"/>
  <c r="BV18" i="17" s="1"/>
  <c r="BV16" i="17" s="1"/>
  <c r="BV37" i="17" s="1" a="1"/>
  <c r="BV37" i="17" s="1"/>
  <c r="BV67" i="17"/>
  <c r="BV65" i="17"/>
  <c r="BV72" i="17"/>
  <c r="BV71" i="17"/>
  <c r="BV78" i="17" a="1"/>
  <c r="BV78" i="17" s="1"/>
  <c r="BV73" i="17"/>
  <c r="BU44" i="16"/>
  <c r="BV37" i="16"/>
  <c r="BV36" i="16" s="1"/>
  <c r="BW34" i="16" a="1"/>
  <c r="BW34" i="16" s="1"/>
  <c r="BW38" i="16"/>
  <c r="BW39" i="16" a="1"/>
  <c r="BW39" i="16" s="1"/>
  <c r="BW20" i="16" a="1"/>
  <c r="BW20" i="16" s="1"/>
  <c r="BW18" i="16" s="1"/>
  <c r="BV18" i="16"/>
  <c r="BU13" i="17"/>
  <c r="BT36" i="17" a="1"/>
  <c r="BT36" i="17" s="1"/>
  <c r="BU36" i="17" s="1"/>
  <c r="BW7" i="16"/>
  <c r="BW5" i="16"/>
  <c r="BW6" i="16" s="1"/>
  <c r="BW30" i="16" s="1"/>
  <c r="BX3" i="16"/>
  <c r="DI86" i="21" l="1"/>
  <c r="DH11" i="21"/>
  <c r="DH10" i="21" s="1"/>
  <c r="DJ28" i="21" a="1"/>
  <c r="DJ28" i="21" s="1"/>
  <c r="DJ25" i="21" a="1"/>
  <c r="DJ25" i="21" s="1"/>
  <c r="DJ22" i="21" a="1"/>
  <c r="DJ22" i="21" s="1"/>
  <c r="DJ19" i="21" a="1"/>
  <c r="DJ19" i="21" s="1"/>
  <c r="DJ16" i="21" a="1"/>
  <c r="DJ16" i="21" s="1"/>
  <c r="DJ13" i="21" a="1"/>
  <c r="DJ13" i="21" s="1"/>
  <c r="DI14" i="21" a="1"/>
  <c r="DI14" i="21" s="1"/>
  <c r="DI12" i="21" s="1"/>
  <c r="DI17" i="21"/>
  <c r="DI15" i="21" s="1"/>
  <c r="DI20" i="21"/>
  <c r="DI18" i="21" s="1"/>
  <c r="DI23" i="21"/>
  <c r="DI21" i="21" s="1"/>
  <c r="DI29" i="21"/>
  <c r="DI27" i="21" s="1"/>
  <c r="DI26" i="21"/>
  <c r="DI24" i="21" s="1"/>
  <c r="BV26" i="16"/>
  <c r="DJ88" i="21" a="1"/>
  <c r="DJ88" i="21" s="1"/>
  <c r="DJ80" i="21" a="1"/>
  <c r="DJ80" i="21" s="1"/>
  <c r="DJ87" i="21"/>
  <c r="DJ83" i="21" a="1"/>
  <c r="DJ83" i="21" s="1"/>
  <c r="DJ44" i="21" a="1"/>
  <c r="DJ44" i="21" s="1"/>
  <c r="DJ5" i="21"/>
  <c r="DJ4" i="21"/>
  <c r="DJ34" i="21" a="1"/>
  <c r="DJ34" i="21" s="1"/>
  <c r="DJ33" i="21" s="1"/>
  <c r="DJ7" i="21"/>
  <c r="DK3" i="21"/>
  <c r="DI85" i="21"/>
  <c r="DI93" i="21" s="1"/>
  <c r="BU9" i="21"/>
  <c r="BT9" i="21"/>
  <c r="BW60" i="17"/>
  <c r="BV14" i="16"/>
  <c r="BW16" i="16"/>
  <c r="BW14" i="16" s="1"/>
  <c r="BY4" i="16"/>
  <c r="BW17" i="17" a="1"/>
  <c r="BW17" i="17" s="1"/>
  <c r="BW18" i="17" s="1"/>
  <c r="BW16" i="17" s="1"/>
  <c r="BW37" i="17" s="1" a="1"/>
  <c r="BW37" i="17" s="1"/>
  <c r="BT37" i="17" a="1"/>
  <c r="BT37" i="17" s="1"/>
  <c r="BU37" i="17" s="1"/>
  <c r="BW5" i="17"/>
  <c r="BW6" i="17" s="1"/>
  <c r="BW7" i="17"/>
  <c r="BX3" i="17"/>
  <c r="BW14" i="17" a="1"/>
  <c r="BW14" i="17" s="1"/>
  <c r="BW15" i="17" s="1"/>
  <c r="BW13" i="17" s="1"/>
  <c r="BW36" i="17" s="1" a="1"/>
  <c r="BW36" i="17" s="1"/>
  <c r="BW73" i="17"/>
  <c r="BW72" i="17"/>
  <c r="BW67" i="17"/>
  <c r="BW65" i="17"/>
  <c r="BX4" i="17"/>
  <c r="BW78" i="17" a="1"/>
  <c r="BW78" i="17" s="1"/>
  <c r="BW74" i="17"/>
  <c r="BW71" i="17"/>
  <c r="BW37" i="16"/>
  <c r="BW36" i="16" s="1"/>
  <c r="BW44" i="16" s="1"/>
  <c r="BX38" i="16"/>
  <c r="BX34" i="16" a="1"/>
  <c r="BX34" i="16" s="1"/>
  <c r="BY34" i="16" s="1"/>
  <c r="BX39" i="16" a="1"/>
  <c r="BX39" i="16" s="1"/>
  <c r="BY39" i="16" s="1"/>
  <c r="BV44" i="16"/>
  <c r="BX20" i="16" a="1"/>
  <c r="BX20" i="16" s="1"/>
  <c r="BX18" i="16" s="1"/>
  <c r="BV13" i="17"/>
  <c r="BV36" i="17" s="1" a="1"/>
  <c r="BV36" i="17" s="1"/>
  <c r="BX7" i="16"/>
  <c r="BX5" i="16"/>
  <c r="BX6" i="16" s="1"/>
  <c r="BX30" i="16" s="1"/>
  <c r="BY3" i="16"/>
  <c r="DI11" i="21" l="1"/>
  <c r="DI10" i="21" s="1"/>
  <c r="DK28" i="21" a="1"/>
  <c r="DK28" i="21" s="1"/>
  <c r="DK25" i="21" a="1"/>
  <c r="DK25" i="21" s="1"/>
  <c r="DK22" i="21" a="1"/>
  <c r="DK22" i="21" s="1"/>
  <c r="DK16" i="21" a="1"/>
  <c r="DK16" i="21" s="1"/>
  <c r="DK19" i="21" a="1"/>
  <c r="DK19" i="21" s="1"/>
  <c r="DK13" i="21" a="1"/>
  <c r="DK13" i="21" s="1"/>
  <c r="DJ14" i="21" a="1"/>
  <c r="DJ14" i="21" s="1"/>
  <c r="DJ12" i="21" s="1"/>
  <c r="DJ17" i="21"/>
  <c r="DJ15" i="21" s="1"/>
  <c r="DJ20" i="21"/>
  <c r="DJ18" i="21" s="1"/>
  <c r="DJ23" i="21"/>
  <c r="DJ21" i="21" s="1"/>
  <c r="DJ26" i="21"/>
  <c r="DJ24" i="21" s="1"/>
  <c r="DJ29" i="21"/>
  <c r="DJ27" i="21" s="1"/>
  <c r="DJ86" i="21"/>
  <c r="DJ85" i="21" s="1"/>
  <c r="DJ93" i="21" s="1"/>
  <c r="DK88" i="21" a="1"/>
  <c r="DK88" i="21" s="1"/>
  <c r="DK80" i="21" a="1"/>
  <c r="DK80" i="21" s="1"/>
  <c r="DK83" i="21" a="1"/>
  <c r="DK83" i="21" s="1"/>
  <c r="DK87" i="21"/>
  <c r="DK44" i="21" a="1"/>
  <c r="DK44" i="21" s="1"/>
  <c r="DK34" i="21" a="1"/>
  <c r="DK34" i="21" s="1"/>
  <c r="DK33" i="21" s="1"/>
  <c r="DK5" i="21"/>
  <c r="DK4" i="21"/>
  <c r="DL3" i="21"/>
  <c r="DK7" i="21"/>
  <c r="BW26" i="16"/>
  <c r="BV9" i="21"/>
  <c r="BX67" i="17"/>
  <c r="BY67" i="17" s="1"/>
  <c r="BX16" i="16"/>
  <c r="BX14" i="16" s="1"/>
  <c r="BZ4" i="16"/>
  <c r="BX14" i="17" a="1"/>
  <c r="BX14" i="17" s="1"/>
  <c r="BY14" i="17" s="1"/>
  <c r="BX17" i="17" a="1"/>
  <c r="BX17" i="17" s="1"/>
  <c r="BY17" i="17" s="1"/>
  <c r="BX5" i="17"/>
  <c r="BX6" i="17" s="1"/>
  <c r="BY3" i="17"/>
  <c r="BX7" i="17"/>
  <c r="BX26" i="16" s="1"/>
  <c r="BX78" i="17" a="1"/>
  <c r="BX78" i="17" s="1"/>
  <c r="BY78" i="17" s="1"/>
  <c r="BX72" i="17"/>
  <c r="BY72" i="17" s="1"/>
  <c r="BX74" i="17"/>
  <c r="BY74" i="17" s="1"/>
  <c r="BX65" i="17"/>
  <c r="BY65" i="17" s="1"/>
  <c r="BX71" i="17"/>
  <c r="BY71" i="17" s="1"/>
  <c r="BY4" i="17"/>
  <c r="BX73" i="17"/>
  <c r="BY73" i="17" s="1"/>
  <c r="BX60" i="17"/>
  <c r="BY60" i="17" s="1"/>
  <c r="BX37" i="16"/>
  <c r="BX36" i="16" s="1"/>
  <c r="BX44" i="16" s="1"/>
  <c r="BY30" i="16"/>
  <c r="BY38" i="16"/>
  <c r="BY20" i="16"/>
  <c r="BY7" i="16"/>
  <c r="BY5" i="16"/>
  <c r="BY6" i="16" s="1"/>
  <c r="BZ3" i="16"/>
  <c r="DK86" i="21" l="1"/>
  <c r="DK85" i="21" s="1"/>
  <c r="DJ11" i="21"/>
  <c r="DJ10" i="21" s="1"/>
  <c r="DK14" i="21" a="1"/>
  <c r="DK14" i="21" s="1"/>
  <c r="DK12" i="21" s="1"/>
  <c r="DK20" i="21"/>
  <c r="DK18" i="21" s="1"/>
  <c r="DK17" i="21"/>
  <c r="DK15" i="21" s="1"/>
  <c r="DL28" i="21" a="1"/>
  <c r="DL28" i="21" s="1"/>
  <c r="DL25" i="21" a="1"/>
  <c r="DL25" i="21" s="1"/>
  <c r="DL22" i="21" a="1"/>
  <c r="DL22" i="21" s="1"/>
  <c r="DL19" i="21" a="1"/>
  <c r="DL19" i="21" s="1"/>
  <c r="DL16" i="21" a="1"/>
  <c r="DL16" i="21" s="1"/>
  <c r="DL13" i="21" a="1"/>
  <c r="DL13" i="21" s="1"/>
  <c r="DK23" i="21"/>
  <c r="DK21" i="21" s="1"/>
  <c r="DK26" i="21"/>
  <c r="DK24" i="21" s="1"/>
  <c r="DK29" i="21"/>
  <c r="DK27" i="21" s="1"/>
  <c r="DK93" i="21"/>
  <c r="DL87" i="21"/>
  <c r="DL88" i="21" a="1"/>
  <c r="DL88" i="21" s="1"/>
  <c r="DL80" i="21" a="1"/>
  <c r="DL80" i="21" s="1"/>
  <c r="DL44" i="21" a="1"/>
  <c r="DL44" i="21" s="1"/>
  <c r="DL4" i="21"/>
  <c r="DM3" i="21"/>
  <c r="DL34" i="21" a="1"/>
  <c r="DL34" i="21" s="1"/>
  <c r="DL33" i="21" s="1"/>
  <c r="DL7" i="21"/>
  <c r="DL5" i="21"/>
  <c r="DL83" i="21" a="1"/>
  <c r="DL83" i="21" s="1"/>
  <c r="BZ4" i="17"/>
  <c r="BW9" i="21"/>
  <c r="BY16" i="16"/>
  <c r="CA4" i="16"/>
  <c r="BX15" i="17"/>
  <c r="BY15" i="17" s="1"/>
  <c r="BX18" i="17"/>
  <c r="BY18" i="17" s="1"/>
  <c r="BY5" i="17"/>
  <c r="BY6" i="17" s="1"/>
  <c r="BZ3" i="17"/>
  <c r="BY7" i="17"/>
  <c r="BY26" i="16" s="1"/>
  <c r="BY37" i="16"/>
  <c r="BY36" i="16" s="1"/>
  <c r="BZ34" i="16" a="1"/>
  <c r="BZ34" i="16" s="1"/>
  <c r="BZ39" i="16" a="1"/>
  <c r="BZ39" i="16" s="1"/>
  <c r="BZ38" i="16"/>
  <c r="BZ20" i="16" a="1"/>
  <c r="BZ20" i="16" s="1"/>
  <c r="BY18" i="16"/>
  <c r="BZ7" i="16"/>
  <c r="CA3" i="16"/>
  <c r="BZ5" i="16"/>
  <c r="BZ6" i="16" s="1"/>
  <c r="BZ30" i="16" s="1"/>
  <c r="DK11" i="21" l="1"/>
  <c r="DK10" i="21" s="1"/>
  <c r="DL26" i="21"/>
  <c r="DL24" i="21" s="1"/>
  <c r="DL29" i="21"/>
  <c r="DL27" i="21" s="1"/>
  <c r="DL14" i="21" a="1"/>
  <c r="DL14" i="21" s="1"/>
  <c r="DL12" i="21" s="1"/>
  <c r="DL17" i="21"/>
  <c r="DL15" i="21" s="1"/>
  <c r="DL20" i="21"/>
  <c r="DL18" i="21" s="1"/>
  <c r="DM28" i="21" a="1"/>
  <c r="DM28" i="21" s="1"/>
  <c r="DM25" i="21" a="1"/>
  <c r="DM25" i="21" s="1"/>
  <c r="DM22" i="21" a="1"/>
  <c r="DM22" i="21" s="1"/>
  <c r="DM19" i="21" a="1"/>
  <c r="DM19" i="21" s="1"/>
  <c r="DM16" i="21" a="1"/>
  <c r="DM16" i="21" s="1"/>
  <c r="DM13" i="21" a="1"/>
  <c r="DM13" i="21" s="1"/>
  <c r="DL23" i="21"/>
  <c r="DL21" i="21" s="1"/>
  <c r="DM88" i="21" a="1"/>
  <c r="DM88" i="21" s="1"/>
  <c r="DN88" i="21" s="1"/>
  <c r="DM87" i="21"/>
  <c r="DM80" i="21" a="1"/>
  <c r="DM80" i="21" s="1"/>
  <c r="DN80" i="21" s="1"/>
  <c r="DM83" i="21" a="1"/>
  <c r="DM83" i="21" s="1"/>
  <c r="DN83" i="21" s="1"/>
  <c r="DM34" i="21" a="1"/>
  <c r="DM34" i="21" s="1"/>
  <c r="DM7" i="21"/>
  <c r="DM44" i="21" a="1"/>
  <c r="DM44" i="21" s="1"/>
  <c r="DN44" i="21" s="1"/>
  <c r="DM5" i="21"/>
  <c r="DN3" i="21"/>
  <c r="DO3" i="21" s="1"/>
  <c r="DM4" i="21"/>
  <c r="DL86" i="21"/>
  <c r="DL85" i="21" s="1"/>
  <c r="DL93" i="21" s="1"/>
  <c r="BZ60" i="17"/>
  <c r="BY14" i="16"/>
  <c r="BZ16" i="16"/>
  <c r="CB4" i="16"/>
  <c r="BX13" i="17"/>
  <c r="BX36" i="17" s="1" a="1"/>
  <c r="BX36" i="17" s="1"/>
  <c r="BY36" i="17" s="1"/>
  <c r="BZ14" i="17" a="1"/>
  <c r="BZ14" i="17" s="1"/>
  <c r="BZ15" i="17" s="1"/>
  <c r="BX16" i="17"/>
  <c r="BY16" i="17" s="1"/>
  <c r="BZ73" i="17"/>
  <c r="CA3" i="17"/>
  <c r="BZ78" i="17" a="1"/>
  <c r="BZ78" i="17" s="1"/>
  <c r="BZ74" i="17"/>
  <c r="BZ65" i="17"/>
  <c r="BZ7" i="17"/>
  <c r="BZ26" i="16" s="1"/>
  <c r="BZ17" i="17" a="1"/>
  <c r="BZ17" i="17" s="1"/>
  <c r="BZ18" i="17" s="1"/>
  <c r="BZ16" i="17" s="1"/>
  <c r="BZ37" i="17" s="1" a="1"/>
  <c r="BZ37" i="17" s="1"/>
  <c r="BZ5" i="17"/>
  <c r="BZ6" i="17" s="1"/>
  <c r="CA4" i="17"/>
  <c r="BZ72" i="17"/>
  <c r="BZ71" i="17"/>
  <c r="BZ67" i="17"/>
  <c r="BY44" i="16"/>
  <c r="BZ37" i="16"/>
  <c r="BZ36" i="16" s="1"/>
  <c r="CA34" i="16" a="1"/>
  <c r="CA34" i="16" s="1"/>
  <c r="CA38" i="16"/>
  <c r="CA39" i="16" a="1"/>
  <c r="CA39" i="16" s="1"/>
  <c r="CA20" i="16" a="1"/>
  <c r="CA20" i="16" s="1"/>
  <c r="CA18" i="16" s="1"/>
  <c r="BZ18" i="16"/>
  <c r="CA7" i="16"/>
  <c r="CB3" i="16"/>
  <c r="CA5" i="16"/>
  <c r="CA6" i="16" s="1"/>
  <c r="CA30" i="16" s="1"/>
  <c r="DL11" i="21" l="1"/>
  <c r="DL10" i="21" s="1"/>
  <c r="DM17" i="21"/>
  <c r="DM15" i="21" s="1"/>
  <c r="DN15" i="21" s="1"/>
  <c r="DN16" i="21"/>
  <c r="DM20" i="21"/>
  <c r="DM18" i="21" s="1"/>
  <c r="DN18" i="21" s="1"/>
  <c r="DN19" i="21"/>
  <c r="DM23" i="21"/>
  <c r="DM21" i="21" s="1"/>
  <c r="DN21" i="21" s="1"/>
  <c r="DN22" i="21"/>
  <c r="DM26" i="21"/>
  <c r="DM24" i="21" s="1"/>
  <c r="DN24" i="21" s="1"/>
  <c r="DN25" i="21"/>
  <c r="DM29" i="21"/>
  <c r="DM27" i="21" s="1"/>
  <c r="DN27" i="21" s="1"/>
  <c r="DN28" i="21"/>
  <c r="DO28" i="21" a="1"/>
  <c r="DO28" i="21" s="1"/>
  <c r="DO25" i="21" a="1"/>
  <c r="DO25" i="21" s="1"/>
  <c r="DO19" i="21" a="1"/>
  <c r="DO19" i="21" s="1"/>
  <c r="DO22" i="21" a="1"/>
  <c r="DO22" i="21" s="1"/>
  <c r="DO16" i="21" a="1"/>
  <c r="DO16" i="21" s="1"/>
  <c r="DO13" i="21" a="1"/>
  <c r="DO13" i="21" s="1"/>
  <c r="DM14" i="21" a="1"/>
  <c r="DM14" i="21" s="1"/>
  <c r="DM12" i="21" s="1"/>
  <c r="DN13" i="21"/>
  <c r="DO88" i="21" a="1"/>
  <c r="DO88" i="21" s="1"/>
  <c r="DO80" i="21" a="1"/>
  <c r="DO80" i="21" s="1"/>
  <c r="DO83" i="21" a="1"/>
  <c r="DO83" i="21" s="1"/>
  <c r="DO44" i="21" a="1"/>
  <c r="DO44" i="21" s="1"/>
  <c r="DO87" i="21"/>
  <c r="DO34" i="21" a="1"/>
  <c r="DO34" i="21" s="1"/>
  <c r="DO5" i="21"/>
  <c r="DP3" i="21"/>
  <c r="DO4" i="21"/>
  <c r="DO7" i="21"/>
  <c r="DM86" i="21"/>
  <c r="DN87" i="21"/>
  <c r="DN5" i="21"/>
  <c r="DN6" i="21" s="1"/>
  <c r="DN7" i="21"/>
  <c r="DN4" i="21"/>
  <c r="DM33" i="21"/>
  <c r="DN34" i="21"/>
  <c r="CA60" i="17"/>
  <c r="BY9" i="21"/>
  <c r="BX9" i="21"/>
  <c r="BZ14" i="16"/>
  <c r="CA16" i="16"/>
  <c r="CA14" i="16" s="1"/>
  <c r="CC4" i="16"/>
  <c r="BY13" i="17"/>
  <c r="BX37" i="17" a="1"/>
  <c r="BX37" i="17" s="1"/>
  <c r="BY37" i="17" s="1"/>
  <c r="CA17" i="17" a="1"/>
  <c r="CA17" i="17" s="1"/>
  <c r="CA18" i="17" s="1"/>
  <c r="CA16" i="17" s="1"/>
  <c r="CA37" i="17" s="1" a="1"/>
  <c r="CA37" i="17" s="1"/>
  <c r="CA78" i="17" a="1"/>
  <c r="CA78" i="17" s="1"/>
  <c r="CA65" i="17"/>
  <c r="CB4" i="17"/>
  <c r="CB3" i="17"/>
  <c r="CA7" i="17"/>
  <c r="CA26" i="16" s="1"/>
  <c r="CA71" i="17"/>
  <c r="CA5" i="17"/>
  <c r="CA6" i="17" s="1"/>
  <c r="CA14" i="17" a="1"/>
  <c r="CA14" i="17" s="1"/>
  <c r="CA15" i="17" s="1"/>
  <c r="CA13" i="17" s="1"/>
  <c r="CA36" i="17" s="1" a="1"/>
  <c r="CA36" i="17" s="1"/>
  <c r="CA72" i="17"/>
  <c r="CA73" i="17"/>
  <c r="CA74" i="17"/>
  <c r="CA67" i="17"/>
  <c r="CA37" i="16"/>
  <c r="CA36" i="16" s="1"/>
  <c r="CA44" i="16" s="1"/>
  <c r="CB34" i="16" a="1"/>
  <c r="CB34" i="16" s="1"/>
  <c r="CC34" i="16" s="1"/>
  <c r="CB38" i="16"/>
  <c r="CB39" i="16" a="1"/>
  <c r="CB39" i="16" s="1"/>
  <c r="CC39" i="16" s="1"/>
  <c r="BZ44" i="16"/>
  <c r="CB20" i="16" a="1"/>
  <c r="CB20" i="16" s="1"/>
  <c r="CB18" i="16" s="1"/>
  <c r="BZ13" i="17"/>
  <c r="BZ36" i="17" s="1" a="1"/>
  <c r="BZ36" i="17" s="1"/>
  <c r="CB7" i="16"/>
  <c r="CB5" i="16"/>
  <c r="CB6" i="16" s="1"/>
  <c r="CB30" i="16" s="1"/>
  <c r="CC3" i="16"/>
  <c r="DN29" i="21" l="1"/>
  <c r="DN17" i="21"/>
  <c r="DN20" i="21"/>
  <c r="DN26" i="21"/>
  <c r="DN23" i="21"/>
  <c r="DM11" i="21"/>
  <c r="DN12" i="21"/>
  <c r="DN14" i="21" s="1"/>
  <c r="DO14" i="21" a="1"/>
  <c r="DO14" i="21" s="1"/>
  <c r="DO12" i="21" s="1"/>
  <c r="DO17" i="21"/>
  <c r="DO15" i="21" s="1"/>
  <c r="DO23" i="21"/>
  <c r="DO21" i="21" s="1"/>
  <c r="DO20" i="21"/>
  <c r="DO18" i="21" s="1"/>
  <c r="DO26" i="21"/>
  <c r="DO24" i="21" s="1"/>
  <c r="DP28" i="21" a="1"/>
  <c r="DP28" i="21" s="1"/>
  <c r="DP25" i="21" a="1"/>
  <c r="DP25" i="21" s="1"/>
  <c r="DP22" i="21" a="1"/>
  <c r="DP22" i="21" s="1"/>
  <c r="DP19" i="21" a="1"/>
  <c r="DP19" i="21" s="1"/>
  <c r="DP13" i="21" a="1"/>
  <c r="DP13" i="21" s="1"/>
  <c r="DP16" i="21" a="1"/>
  <c r="DP16" i="21" s="1"/>
  <c r="DO29" i="21"/>
  <c r="DO27" i="21" s="1"/>
  <c r="DO33" i="21"/>
  <c r="DO86" i="21"/>
  <c r="DP88" i="21" a="1"/>
  <c r="DP88" i="21" s="1"/>
  <c r="DP80" i="21" a="1"/>
  <c r="DP80" i="21" s="1"/>
  <c r="DP83" i="21" a="1"/>
  <c r="DP83" i="21" s="1"/>
  <c r="DP87" i="21"/>
  <c r="DP44" i="21" a="1"/>
  <c r="DP44" i="21" s="1"/>
  <c r="DP5" i="21"/>
  <c r="DP4" i="21"/>
  <c r="DQ3" i="21"/>
  <c r="DP34" i="21" a="1"/>
  <c r="DP34" i="21" s="1"/>
  <c r="DP33" i="21" s="1"/>
  <c r="DP7" i="21"/>
  <c r="DM85" i="21"/>
  <c r="DN85" i="21" s="1"/>
  <c r="DN86" i="21"/>
  <c r="DN33" i="21"/>
  <c r="CB71" i="17"/>
  <c r="CC71" i="17" s="1"/>
  <c r="CB16" i="16"/>
  <c r="CB14" i="16" s="1"/>
  <c r="CD4" i="16"/>
  <c r="CB14" i="17" a="1"/>
  <c r="CB14" i="17" s="1"/>
  <c r="CB15" i="17" s="1"/>
  <c r="CC15" i="17" s="1"/>
  <c r="CB72" i="17"/>
  <c r="CC72" i="17" s="1"/>
  <c r="CB17" i="17" a="1"/>
  <c r="CB17" i="17" s="1"/>
  <c r="CB18" i="17" s="1"/>
  <c r="CC18" i="17" s="1"/>
  <c r="CC3" i="17"/>
  <c r="CB7" i="17"/>
  <c r="CB26" i="16" s="1"/>
  <c r="CB5" i="17"/>
  <c r="CB6" i="17" s="1"/>
  <c r="CB78" i="17" a="1"/>
  <c r="CB78" i="17" s="1"/>
  <c r="CC78" i="17" s="1"/>
  <c r="CB74" i="17"/>
  <c r="CC74" i="17" s="1"/>
  <c r="CB67" i="17"/>
  <c r="CC67" i="17" s="1"/>
  <c r="CC4" i="17"/>
  <c r="CB60" i="17"/>
  <c r="CC60" i="17" s="1"/>
  <c r="CB65" i="17"/>
  <c r="CC65" i="17" s="1"/>
  <c r="CB73" i="17"/>
  <c r="CC73" i="17" s="1"/>
  <c r="CB37" i="16"/>
  <c r="CB36" i="16" s="1"/>
  <c r="CB44" i="16" s="1"/>
  <c r="CC30" i="16"/>
  <c r="CC38" i="16"/>
  <c r="CC20" i="16"/>
  <c r="CC7" i="16"/>
  <c r="CC5" i="16"/>
  <c r="CC6" i="16" s="1"/>
  <c r="CD3" i="16"/>
  <c r="DO11" i="21" l="1"/>
  <c r="DP17" i="21"/>
  <c r="DP15" i="21" s="1"/>
  <c r="DP14" i="21" a="1"/>
  <c r="DP14" i="21" s="1"/>
  <c r="DP12" i="21" s="1"/>
  <c r="DP20" i="21"/>
  <c r="DP18" i="21" s="1"/>
  <c r="DQ28" i="21" a="1"/>
  <c r="DQ28" i="21" s="1"/>
  <c r="DQ25" i="21" a="1"/>
  <c r="DQ25" i="21" s="1"/>
  <c r="DQ22" i="21" a="1"/>
  <c r="DQ22" i="21" s="1"/>
  <c r="DQ19" i="21" a="1"/>
  <c r="DQ19" i="21" s="1"/>
  <c r="DQ16" i="21" a="1"/>
  <c r="DQ16" i="21" s="1"/>
  <c r="DQ13" i="21" a="1"/>
  <c r="DQ13" i="21" s="1"/>
  <c r="DP23" i="21"/>
  <c r="DP21" i="21" s="1"/>
  <c r="DP26" i="21"/>
  <c r="DP24" i="21" s="1"/>
  <c r="DP29" i="21"/>
  <c r="DP27" i="21" s="1"/>
  <c r="DM10" i="21"/>
  <c r="DN10" i="21" s="1"/>
  <c r="DN11" i="21"/>
  <c r="DP86" i="21"/>
  <c r="DP85" i="21" s="1"/>
  <c r="DP93" i="21" s="1"/>
  <c r="DO85" i="21"/>
  <c r="DO93" i="21" s="1"/>
  <c r="DN93" i="21"/>
  <c r="DM93" i="21"/>
  <c r="DQ87" i="21"/>
  <c r="DQ88" i="21" a="1"/>
  <c r="DQ88" i="21" s="1"/>
  <c r="DQ80" i="21" a="1"/>
  <c r="DQ80" i="21" s="1"/>
  <c r="DQ44" i="21" a="1"/>
  <c r="DQ44" i="21" s="1"/>
  <c r="DQ83" i="21" a="1"/>
  <c r="DQ83" i="21" s="1"/>
  <c r="DQ34" i="21" a="1"/>
  <c r="DQ34" i="21" s="1"/>
  <c r="DQ33" i="21" s="1"/>
  <c r="DQ4" i="21"/>
  <c r="DR3" i="21"/>
  <c r="DQ7" i="21"/>
  <c r="DQ5" i="21"/>
  <c r="CD4" i="17"/>
  <c r="BZ9" i="21"/>
  <c r="CA9" i="21" s="1"/>
  <c r="CC16" i="16"/>
  <c r="CE4" i="16"/>
  <c r="CC5" i="17"/>
  <c r="CC6" i="17" s="1"/>
  <c r="CD3" i="17"/>
  <c r="CC7" i="17"/>
  <c r="CC26" i="16" s="1"/>
  <c r="CC14" i="17"/>
  <c r="CC17" i="17"/>
  <c r="CD34" i="16" a="1"/>
  <c r="CD34" i="16" s="1"/>
  <c r="CD39" i="16" a="1"/>
  <c r="CD39" i="16" s="1"/>
  <c r="CD38" i="16"/>
  <c r="CC37" i="16"/>
  <c r="CC36" i="16" s="1"/>
  <c r="CD20" i="16" a="1"/>
  <c r="CD20" i="16" s="1"/>
  <c r="CC18" i="16"/>
  <c r="CB16" i="17"/>
  <c r="CB13" i="17"/>
  <c r="CD7" i="16"/>
  <c r="CD5" i="16"/>
  <c r="CD6" i="16" s="1"/>
  <c r="CD30" i="16" s="1"/>
  <c r="CE3" i="16"/>
  <c r="DP11" i="21" l="1"/>
  <c r="DP10" i="21" s="1"/>
  <c r="DQ26" i="21"/>
  <c r="DQ24" i="21" s="1"/>
  <c r="DR28" i="21" a="1"/>
  <c r="DR28" i="21" s="1"/>
  <c r="DR25" i="21" a="1"/>
  <c r="DR25" i="21" s="1"/>
  <c r="DR22" i="21" a="1"/>
  <c r="DR22" i="21" s="1"/>
  <c r="DR19" i="21" a="1"/>
  <c r="DR19" i="21" s="1"/>
  <c r="DR16" i="21" a="1"/>
  <c r="DR16" i="21" s="1"/>
  <c r="DR13" i="21" a="1"/>
  <c r="DR13" i="21" s="1"/>
  <c r="DQ29" i="21"/>
  <c r="DQ27" i="21" s="1"/>
  <c r="DQ14" i="21" a="1"/>
  <c r="DQ14" i="21" s="1"/>
  <c r="DQ12" i="21" s="1"/>
  <c r="DQ17" i="21"/>
  <c r="DQ15" i="21" s="1"/>
  <c r="DO10" i="21"/>
  <c r="DQ20" i="21"/>
  <c r="DQ18" i="21" s="1"/>
  <c r="DQ23" i="21"/>
  <c r="DQ21" i="21" s="1"/>
  <c r="DQ86" i="21"/>
  <c r="DR88" i="21" a="1"/>
  <c r="DR88" i="21" s="1"/>
  <c r="DR87" i="21"/>
  <c r="DR80" i="21" a="1"/>
  <c r="DR80" i="21" s="1"/>
  <c r="DR83" i="21" a="1"/>
  <c r="DR83" i="21" s="1"/>
  <c r="DR44" i="21" a="1"/>
  <c r="DR44" i="21" s="1"/>
  <c r="DR7" i="21"/>
  <c r="DR34" i="21" a="1"/>
  <c r="DR34" i="21" s="1"/>
  <c r="DR33" i="21" s="1"/>
  <c r="DR4" i="21"/>
  <c r="DR5" i="21"/>
  <c r="DS3" i="21"/>
  <c r="CC9" i="21"/>
  <c r="CD60" i="17"/>
  <c r="CC14" i="16"/>
  <c r="CD16" i="16"/>
  <c r="CF4" i="16"/>
  <c r="CD17" i="17" a="1"/>
  <c r="CD17" i="17" s="1"/>
  <c r="CD18" i="17" s="1"/>
  <c r="CD16" i="17" s="1"/>
  <c r="CD37" i="17" s="1" a="1"/>
  <c r="CD37" i="17" s="1"/>
  <c r="CD5" i="17"/>
  <c r="CD6" i="17" s="1"/>
  <c r="CD65" i="17"/>
  <c r="CD7" i="17"/>
  <c r="CD71" i="17"/>
  <c r="CE3" i="17"/>
  <c r="CD72" i="17"/>
  <c r="CD67" i="17"/>
  <c r="CE4" i="17"/>
  <c r="CD78" i="17" a="1"/>
  <c r="CD78" i="17" s="1"/>
  <c r="CD73" i="17"/>
  <c r="CD14" i="17" a="1"/>
  <c r="CD14" i="17" s="1"/>
  <c r="CD15" i="17" s="1"/>
  <c r="CD74" i="17"/>
  <c r="CC44" i="16"/>
  <c r="CD37" i="16"/>
  <c r="CD36" i="16" s="1"/>
  <c r="CE38" i="16"/>
  <c r="CE34" i="16" a="1"/>
  <c r="CE34" i="16" s="1"/>
  <c r="CE39" i="16" a="1"/>
  <c r="CE39" i="16" s="1"/>
  <c r="CE20" i="16" a="1"/>
  <c r="CE20" i="16" s="1"/>
  <c r="CE18" i="16" s="1"/>
  <c r="CD18" i="16"/>
  <c r="CC16" i="17"/>
  <c r="CB37" i="17" a="1"/>
  <c r="CB37" i="17" s="1"/>
  <c r="CC37" i="17" s="1"/>
  <c r="CC13" i="17"/>
  <c r="CB36" i="17" a="1"/>
  <c r="CB36" i="17" s="1"/>
  <c r="CC36" i="17" s="1"/>
  <c r="CE7" i="16"/>
  <c r="CE5" i="16"/>
  <c r="CE6" i="16" s="1"/>
  <c r="CE30" i="16" s="1"/>
  <c r="CF3" i="16"/>
  <c r="DR86" i="21" l="1"/>
  <c r="DR85" i="21" s="1"/>
  <c r="DQ11" i="21"/>
  <c r="DR17" i="21"/>
  <c r="DR15" i="21" s="1"/>
  <c r="DR20" i="21"/>
  <c r="DR18" i="21" s="1"/>
  <c r="DR23" i="21"/>
  <c r="DR21" i="21" s="1"/>
  <c r="DR26" i="21"/>
  <c r="DR24" i="21" s="1"/>
  <c r="DR29" i="21"/>
  <c r="DR27" i="21" s="1"/>
  <c r="DS28" i="21" a="1"/>
  <c r="DS28" i="21" s="1"/>
  <c r="DS25" i="21" a="1"/>
  <c r="DS25" i="21" s="1"/>
  <c r="DS19" i="21" a="1"/>
  <c r="DS19" i="21" s="1"/>
  <c r="DS22" i="21" a="1"/>
  <c r="DS22" i="21" s="1"/>
  <c r="DS16" i="21" a="1"/>
  <c r="DS16" i="21" s="1"/>
  <c r="DS13" i="21" a="1"/>
  <c r="DS13" i="21" s="1"/>
  <c r="DR14" i="21" a="1"/>
  <c r="DR14" i="21" s="1"/>
  <c r="DR12" i="21" s="1"/>
  <c r="DQ85" i="21"/>
  <c r="DS88" i="21" a="1"/>
  <c r="DS88" i="21" s="1"/>
  <c r="DS80" i="21" a="1"/>
  <c r="DS80" i="21" s="1"/>
  <c r="DS87" i="21"/>
  <c r="DS83" i="21" a="1"/>
  <c r="DS83" i="21" s="1"/>
  <c r="DS44" i="21" a="1"/>
  <c r="DS44" i="21" s="1"/>
  <c r="DS34" i="21" a="1"/>
  <c r="DS34" i="21" s="1"/>
  <c r="DS33" i="21" s="1"/>
  <c r="DS5" i="21"/>
  <c r="DS4" i="21"/>
  <c r="DS7" i="21"/>
  <c r="DT3" i="21"/>
  <c r="DR93" i="21"/>
  <c r="CD26" i="16"/>
  <c r="CB9" i="21"/>
  <c r="CE60" i="17"/>
  <c r="CE16" i="16"/>
  <c r="CE14" i="16" s="1"/>
  <c r="CD14" i="16"/>
  <c r="CG4" i="16"/>
  <c r="CF3" i="17"/>
  <c r="CE7" i="17"/>
  <c r="CE5" i="17"/>
  <c r="CE6" i="17" s="1"/>
  <c r="CE14" i="17" a="1"/>
  <c r="CE14" i="17" s="1"/>
  <c r="CE15" i="17" s="1"/>
  <c r="CE13" i="17" s="1"/>
  <c r="CE36" i="17" s="1" a="1"/>
  <c r="CE36" i="17" s="1"/>
  <c r="CE73" i="17"/>
  <c r="CE65" i="17"/>
  <c r="CE17" i="17" a="1"/>
  <c r="CE17" i="17" s="1"/>
  <c r="CE18" i="17" s="1"/>
  <c r="CE74" i="17"/>
  <c r="CF4" i="17"/>
  <c r="CE78" i="17" a="1"/>
  <c r="CE78" i="17" s="1"/>
  <c r="CE72" i="17"/>
  <c r="CE71" i="17"/>
  <c r="CE67" i="17"/>
  <c r="CE37" i="16"/>
  <c r="CE36" i="16" s="1"/>
  <c r="CE44" i="16" s="1"/>
  <c r="CF34" i="16" a="1"/>
  <c r="CF34" i="16" s="1"/>
  <c r="CG34" i="16" s="1"/>
  <c r="CH34" i="16" s="1"/>
  <c r="CF39" i="16" a="1"/>
  <c r="CF39" i="16" s="1"/>
  <c r="CG39" i="16" s="1"/>
  <c r="CH39" i="16" s="1"/>
  <c r="CF38" i="16"/>
  <c r="CD44" i="16"/>
  <c r="CF20" i="16" a="1"/>
  <c r="CF20" i="16" s="1"/>
  <c r="CF18" i="16" s="1"/>
  <c r="CD13" i="17"/>
  <c r="CD36" i="17" s="1" a="1"/>
  <c r="CD36" i="17" s="1"/>
  <c r="CF7" i="16"/>
  <c r="CG3" i="16"/>
  <c r="CF5" i="16"/>
  <c r="CF6" i="16" s="1"/>
  <c r="CF30" i="16" s="1"/>
  <c r="DR11" i="21" l="1"/>
  <c r="DR10" i="21" s="1"/>
  <c r="DS26" i="21"/>
  <c r="DS24" i="21" s="1"/>
  <c r="DS29" i="21"/>
  <c r="DS27" i="21" s="1"/>
  <c r="DS14" i="21" a="1"/>
  <c r="DS14" i="21" s="1"/>
  <c r="DS12" i="21" s="1"/>
  <c r="DT28" i="21" a="1"/>
  <c r="DT28" i="21" s="1"/>
  <c r="DT25" i="21" a="1"/>
  <c r="DT25" i="21" s="1"/>
  <c r="DT22" i="21" a="1"/>
  <c r="DT22" i="21" s="1"/>
  <c r="DT13" i="21" a="1"/>
  <c r="DT13" i="21" s="1"/>
  <c r="DT19" i="21" a="1"/>
  <c r="DT19" i="21" s="1"/>
  <c r="DT16" i="21" a="1"/>
  <c r="DT16" i="21" s="1"/>
  <c r="DS17" i="21"/>
  <c r="DS15" i="21" s="1"/>
  <c r="DS23" i="21"/>
  <c r="DS21" i="21" s="1"/>
  <c r="DQ10" i="21"/>
  <c r="DS20" i="21"/>
  <c r="DS18" i="21" s="1"/>
  <c r="DS86" i="21"/>
  <c r="DT88" i="21" a="1"/>
  <c r="DT88" i="21" s="1"/>
  <c r="DT80" i="21" a="1"/>
  <c r="DT80" i="21" s="1"/>
  <c r="DT83" i="21" a="1"/>
  <c r="DT83" i="21" s="1"/>
  <c r="DT87" i="21"/>
  <c r="DT44" i="21" a="1"/>
  <c r="DT44" i="21" s="1"/>
  <c r="DT5" i="21"/>
  <c r="DT4" i="21"/>
  <c r="DU3" i="21"/>
  <c r="DT7" i="21"/>
  <c r="DT34" i="21" a="1"/>
  <c r="DT34" i="21" s="1"/>
  <c r="DQ93" i="21"/>
  <c r="CE26" i="16"/>
  <c r="CE9" i="21"/>
  <c r="CF67" i="17"/>
  <c r="CG67" i="17" s="1"/>
  <c r="CH67" i="17" s="1"/>
  <c r="CF16" i="16"/>
  <c r="CF14" i="16" s="1"/>
  <c r="CH4" i="16"/>
  <c r="CF5" i="17"/>
  <c r="CF6" i="17" s="1"/>
  <c r="CG3" i="17"/>
  <c r="CF14" i="17" a="1"/>
  <c r="CF14" i="17" s="1"/>
  <c r="CF15" i="17" s="1"/>
  <c r="CG15" i="17" s="1"/>
  <c r="CF71" i="17"/>
  <c r="CG71" i="17" s="1"/>
  <c r="CH71" i="17" s="1"/>
  <c r="CF73" i="17"/>
  <c r="CG73" i="17" s="1"/>
  <c r="CH73" i="17" s="1"/>
  <c r="CF65" i="17"/>
  <c r="CG65" i="17" s="1"/>
  <c r="CF17" i="17" a="1"/>
  <c r="CF17" i="17" s="1"/>
  <c r="CG17" i="17" s="1"/>
  <c r="CH17" i="17" s="1"/>
  <c r="CG4" i="17"/>
  <c r="CF74" i="17"/>
  <c r="CG74" i="17" s="1"/>
  <c r="CH74" i="17" s="1"/>
  <c r="CF7" i="17"/>
  <c r="CF26" i="16" s="1"/>
  <c r="CF78" i="17" a="1"/>
  <c r="CF78" i="17" s="1"/>
  <c r="CG78" i="17" s="1"/>
  <c r="CH78" i="17" s="1"/>
  <c r="CF72" i="17"/>
  <c r="CG72" i="17" s="1"/>
  <c r="CH72" i="17" s="1"/>
  <c r="CF60" i="17"/>
  <c r="CG60" i="17" s="1"/>
  <c r="CH60" i="17" s="1"/>
  <c r="CF37" i="16"/>
  <c r="CF36" i="16" s="1"/>
  <c r="CF44" i="16" s="1"/>
  <c r="CG30" i="16"/>
  <c r="CG38" i="16"/>
  <c r="CG20" i="16"/>
  <c r="CE16" i="17"/>
  <c r="CE37" i="17" s="1" a="1"/>
  <c r="CE37" i="17" s="1"/>
  <c r="CH3" i="16"/>
  <c r="CG5" i="16"/>
  <c r="CG6" i="16" s="1"/>
  <c r="CG7" i="16"/>
  <c r="DT86" i="21" l="1"/>
  <c r="DT85" i="21" s="1"/>
  <c r="DS11" i="21"/>
  <c r="DT20" i="21"/>
  <c r="DT18" i="21" s="1"/>
  <c r="DT14" i="21" a="1"/>
  <c r="DT14" i="21" s="1"/>
  <c r="DT12" i="21" s="1"/>
  <c r="DT23" i="21"/>
  <c r="DT21" i="21" s="1"/>
  <c r="DT26" i="21"/>
  <c r="DT24" i="21" s="1"/>
  <c r="DT29" i="21"/>
  <c r="DT27" i="21" s="1"/>
  <c r="DU28" i="21" a="1"/>
  <c r="DU28" i="21" s="1"/>
  <c r="DU25" i="21" a="1"/>
  <c r="DU25" i="21" s="1"/>
  <c r="DU22" i="21" a="1"/>
  <c r="DU22" i="21" s="1"/>
  <c r="DU19" i="21" a="1"/>
  <c r="DU19" i="21" s="1"/>
  <c r="DU16" i="21" a="1"/>
  <c r="DU16" i="21" s="1"/>
  <c r="DU13" i="21" a="1"/>
  <c r="DU13" i="21" s="1"/>
  <c r="DT17" i="21"/>
  <c r="DT15" i="21" s="1"/>
  <c r="DT33" i="21"/>
  <c r="DT93" i="21" s="1"/>
  <c r="DU87" i="21"/>
  <c r="DU86" i="21" s="1"/>
  <c r="DU85" i="21" s="1"/>
  <c r="DU88" i="21" a="1"/>
  <c r="DU88" i="21" s="1"/>
  <c r="DU80" i="21" a="1"/>
  <c r="DU80" i="21" s="1"/>
  <c r="DU83" i="21" a="1"/>
  <c r="DU83" i="21" s="1"/>
  <c r="DU44" i="21" a="1"/>
  <c r="DU44" i="21" s="1"/>
  <c r="DU34" i="21" a="1"/>
  <c r="DU34" i="21" s="1"/>
  <c r="DU33" i="21" s="1"/>
  <c r="DU4" i="21"/>
  <c r="DV3" i="21"/>
  <c r="DU7" i="21"/>
  <c r="DU5" i="21"/>
  <c r="DS85" i="21"/>
  <c r="CD9" i="21"/>
  <c r="CH4" i="17"/>
  <c r="CG16" i="16"/>
  <c r="CI4" i="16"/>
  <c r="CG7" i="17"/>
  <c r="CG26" i="16" s="1"/>
  <c r="CG5" i="17"/>
  <c r="CG6" i="17" s="1"/>
  <c r="CH3" i="17"/>
  <c r="CG14" i="17"/>
  <c r="CH14" i="17" s="1"/>
  <c r="CF18" i="17"/>
  <c r="CF16" i="17" s="1"/>
  <c r="CF37" i="17" s="1" a="1"/>
  <c r="CF37" i="17" s="1"/>
  <c r="CG37" i="17" s="1"/>
  <c r="CH37" i="17" s="1"/>
  <c r="CH65" i="17"/>
  <c r="CG37" i="16"/>
  <c r="CG36" i="16" s="1"/>
  <c r="CH38" i="16"/>
  <c r="CH37" i="16" s="1"/>
  <c r="CH36" i="16" s="1"/>
  <c r="CH30" i="16"/>
  <c r="CG18" i="16"/>
  <c r="CH20" i="16"/>
  <c r="CH18" i="16" s="1"/>
  <c r="CF13" i="17"/>
  <c r="CH7" i="16"/>
  <c r="CH5" i="16"/>
  <c r="CH6" i="16" s="1"/>
  <c r="CI3" i="16"/>
  <c r="DU23" i="21" l="1"/>
  <c r="DU21" i="21" s="1"/>
  <c r="DU26" i="21"/>
  <c r="DU24" i="21" s="1"/>
  <c r="DU29" i="21"/>
  <c r="DU27" i="21" s="1"/>
  <c r="DV28" i="21" a="1"/>
  <c r="DV28" i="21" s="1"/>
  <c r="DV22" i="21" a="1"/>
  <c r="DV22" i="21" s="1"/>
  <c r="DV25" i="21" a="1"/>
  <c r="DV25" i="21" s="1"/>
  <c r="DV19" i="21" a="1"/>
  <c r="DV19" i="21" s="1"/>
  <c r="DV16" i="21" a="1"/>
  <c r="DV16" i="21" s="1"/>
  <c r="DV13" i="21" a="1"/>
  <c r="DV13" i="21" s="1"/>
  <c r="DT11" i="21"/>
  <c r="DT10" i="21" s="1"/>
  <c r="DU14" i="21" a="1"/>
  <c r="DU14" i="21" s="1"/>
  <c r="DU12" i="21" s="1"/>
  <c r="DU17" i="21"/>
  <c r="DU15" i="21" s="1"/>
  <c r="DU20" i="21"/>
  <c r="DU18" i="21" s="1"/>
  <c r="DS10" i="21"/>
  <c r="DU93" i="21"/>
  <c r="DV88" i="21" a="1"/>
  <c r="DV88" i="21" s="1"/>
  <c r="DV87" i="21"/>
  <c r="DV80" i="21" a="1"/>
  <c r="DV80" i="21" s="1"/>
  <c r="DV83" i="21" a="1"/>
  <c r="DV83" i="21" s="1"/>
  <c r="DV7" i="21"/>
  <c r="DV34" i="21" a="1"/>
  <c r="DV34" i="21" s="1"/>
  <c r="DV33" i="21" s="1"/>
  <c r="DV44" i="21" a="1"/>
  <c r="DV44" i="21" s="1"/>
  <c r="DV5" i="21"/>
  <c r="DW3" i="21"/>
  <c r="DV4" i="21"/>
  <c r="DS93" i="21"/>
  <c r="CI4" i="17"/>
  <c r="CG9" i="21"/>
  <c r="CG14" i="16"/>
  <c r="CH16" i="16"/>
  <c r="CH14" i="16" s="1"/>
  <c r="CJ4" i="16"/>
  <c r="CI3" i="17"/>
  <c r="CH5" i="17"/>
  <c r="CH6" i="17" s="1"/>
  <c r="CH7" i="17"/>
  <c r="CG16" i="17"/>
  <c r="CH16" i="17" s="1"/>
  <c r="CH18" i="17" s="1"/>
  <c r="CG18" i="17"/>
  <c r="CI34" i="16" a="1"/>
  <c r="CI34" i="16" s="1"/>
  <c r="CI38" i="16"/>
  <c r="CI39" i="16" a="1"/>
  <c r="CI39" i="16" s="1"/>
  <c r="CH44" i="16"/>
  <c r="CG44" i="16"/>
  <c r="CI20" i="16" a="1"/>
  <c r="CI20" i="16" s="1"/>
  <c r="CG13" i="17"/>
  <c r="CH13" i="17" s="1"/>
  <c r="CH15" i="17" s="1"/>
  <c r="CF36" i="17" a="1"/>
  <c r="CF36" i="17" s="1"/>
  <c r="CG36" i="17" s="1"/>
  <c r="CH36" i="17" s="1"/>
  <c r="CI7" i="16"/>
  <c r="CJ3" i="16"/>
  <c r="CI5" i="16"/>
  <c r="CI6" i="16" s="1"/>
  <c r="CI30" i="16" s="1"/>
  <c r="DV86" i="21" l="1"/>
  <c r="DV85" i="21" s="1"/>
  <c r="DV23" i="21"/>
  <c r="DV21" i="21" s="1"/>
  <c r="DW28" i="21" a="1"/>
  <c r="DW28" i="21" s="1"/>
  <c r="DW25" i="21" a="1"/>
  <c r="DW25" i="21" s="1"/>
  <c r="DW19" i="21" a="1"/>
  <c r="DW19" i="21" s="1"/>
  <c r="DW22" i="21" a="1"/>
  <c r="DW22" i="21" s="1"/>
  <c r="DW16" i="21" a="1"/>
  <c r="DW16" i="21" s="1"/>
  <c r="DW13" i="21" a="1"/>
  <c r="DW13" i="21" s="1"/>
  <c r="DU11" i="21"/>
  <c r="DV29" i="21"/>
  <c r="DV27" i="21" s="1"/>
  <c r="DV14" i="21" a="1"/>
  <c r="DV14" i="21" s="1"/>
  <c r="DV12" i="21" s="1"/>
  <c r="DV17" i="21"/>
  <c r="DV15" i="21" s="1"/>
  <c r="DV20" i="21"/>
  <c r="DV18" i="21" s="1"/>
  <c r="DV26" i="21"/>
  <c r="DV24" i="21" s="1"/>
  <c r="DV93" i="21"/>
  <c r="DW88" i="21" a="1"/>
  <c r="DW88" i="21" s="1"/>
  <c r="DW80" i="21" a="1"/>
  <c r="DW80" i="21" s="1"/>
  <c r="DW87" i="21"/>
  <c r="DW83" i="21" a="1"/>
  <c r="DW83" i="21" s="1"/>
  <c r="DW44" i="21" a="1"/>
  <c r="DW44" i="21" s="1"/>
  <c r="DW34" i="21" a="1"/>
  <c r="DW34" i="21" s="1"/>
  <c r="DW33" i="21" s="1"/>
  <c r="DW5" i="21"/>
  <c r="DX3" i="21"/>
  <c r="DW4" i="21"/>
  <c r="DW7" i="21"/>
  <c r="CH9" i="21"/>
  <c r="CI16" i="16"/>
  <c r="CI14" i="16" s="1"/>
  <c r="CF9" i="21"/>
  <c r="CK4" i="16"/>
  <c r="CI60" i="17"/>
  <c r="CI14" i="17" a="1"/>
  <c r="CI14" i="17" s="1"/>
  <c r="CI15" i="17" s="1"/>
  <c r="CI13" i="17" s="1"/>
  <c r="CI36" i="17" s="1" a="1"/>
  <c r="CI36" i="17" s="1"/>
  <c r="CI72" i="17"/>
  <c r="CI7" i="17"/>
  <c r="CJ3" i="17"/>
  <c r="CI5" i="17"/>
  <c r="CI6" i="17" s="1"/>
  <c r="CJ4" i="17"/>
  <c r="CI73" i="17"/>
  <c r="CI71" i="17"/>
  <c r="CI17" i="17" a="1"/>
  <c r="CI17" i="17" s="1"/>
  <c r="CI18" i="17" s="1"/>
  <c r="CI16" i="17" s="1"/>
  <c r="CI37" i="17" s="1" a="1"/>
  <c r="CI37" i="17" s="1"/>
  <c r="CI78" i="17" a="1"/>
  <c r="CI78" i="17" s="1"/>
  <c r="CI74" i="17"/>
  <c r="CI67" i="17"/>
  <c r="CI65" i="17"/>
  <c r="CJ38" i="16"/>
  <c r="CJ39" i="16" a="1"/>
  <c r="CJ39" i="16" s="1"/>
  <c r="CJ34" i="16" a="1"/>
  <c r="CJ34" i="16" s="1"/>
  <c r="CI37" i="16"/>
  <c r="CI36" i="16" s="1"/>
  <c r="CJ20" i="16" a="1"/>
  <c r="CJ20" i="16" s="1"/>
  <c r="CJ18" i="16" s="1"/>
  <c r="CI18" i="16"/>
  <c r="CJ7" i="16"/>
  <c r="CJ5" i="16"/>
  <c r="CJ6" i="16" s="1"/>
  <c r="CJ30" i="16" s="1"/>
  <c r="CK3" i="16"/>
  <c r="DV11" i="21" l="1"/>
  <c r="DV10" i="21" s="1"/>
  <c r="DW14" i="21" a="1"/>
  <c r="DW14" i="21" s="1"/>
  <c r="DW12" i="21" s="1"/>
  <c r="DW17" i="21"/>
  <c r="DW15" i="21" s="1"/>
  <c r="DW23" i="21"/>
  <c r="DW21" i="21" s="1"/>
  <c r="DX28" i="21" a="1"/>
  <c r="DX28" i="21" s="1"/>
  <c r="DX25" i="21" a="1"/>
  <c r="DX25" i="21" s="1"/>
  <c r="DX22" i="21" a="1"/>
  <c r="DX22" i="21" s="1"/>
  <c r="DX19" i="21" a="1"/>
  <c r="DX19" i="21" s="1"/>
  <c r="DX13" i="21" a="1"/>
  <c r="DX13" i="21" s="1"/>
  <c r="DX16" i="21" a="1"/>
  <c r="DX16" i="21" s="1"/>
  <c r="DW20" i="21"/>
  <c r="DW18" i="21" s="1"/>
  <c r="DW26" i="21"/>
  <c r="DW24" i="21" s="1"/>
  <c r="DW29" i="21"/>
  <c r="DW27" i="21" s="1"/>
  <c r="DU10" i="21"/>
  <c r="DW86" i="21"/>
  <c r="DW85" i="21" s="1"/>
  <c r="DW93" i="21" s="1"/>
  <c r="DX88" i="21" a="1"/>
  <c r="DX88" i="21" s="1"/>
  <c r="DX80" i="21" a="1"/>
  <c r="DX80" i="21" s="1"/>
  <c r="DX83" i="21" a="1"/>
  <c r="DX83" i="21" s="1"/>
  <c r="DX87" i="21"/>
  <c r="DX44" i="21" a="1"/>
  <c r="DX44" i="21" s="1"/>
  <c r="DX5" i="21"/>
  <c r="DX4" i="21"/>
  <c r="DY3" i="21"/>
  <c r="DX34" i="21" a="1"/>
  <c r="DX34" i="21" s="1"/>
  <c r="DX33" i="21" s="1"/>
  <c r="DX7" i="21"/>
  <c r="CI26" i="16"/>
  <c r="CJ60" i="17"/>
  <c r="CJ16" i="16"/>
  <c r="CL4" i="16"/>
  <c r="CK3" i="17"/>
  <c r="CJ17" i="17" a="1"/>
  <c r="CJ17" i="17" s="1"/>
  <c r="CJ18" i="17" s="1"/>
  <c r="CJ16" i="17" s="1"/>
  <c r="CJ37" i="17" s="1" a="1"/>
  <c r="CJ37" i="17" s="1"/>
  <c r="CJ5" i="17"/>
  <c r="CJ6" i="17" s="1"/>
  <c r="CJ73" i="17"/>
  <c r="CJ7" i="17"/>
  <c r="CJ78" i="17" a="1"/>
  <c r="CJ78" i="17" s="1"/>
  <c r="CJ74" i="17"/>
  <c r="CJ14" i="17" a="1"/>
  <c r="CJ14" i="17" s="1"/>
  <c r="CJ15" i="17" s="1"/>
  <c r="CJ13" i="17" s="1"/>
  <c r="CJ36" i="17" s="1" a="1"/>
  <c r="CJ36" i="17" s="1"/>
  <c r="CJ67" i="17"/>
  <c r="CJ65" i="17"/>
  <c r="CK4" i="17"/>
  <c r="CJ72" i="17"/>
  <c r="CJ71" i="17"/>
  <c r="CJ37" i="16"/>
  <c r="CJ36" i="16" s="1"/>
  <c r="CJ44" i="16" s="1"/>
  <c r="CK34" i="16" a="1"/>
  <c r="CK34" i="16" s="1"/>
  <c r="CL34" i="16" s="1"/>
  <c r="CK39" i="16" a="1"/>
  <c r="CK39" i="16" s="1"/>
  <c r="CL39" i="16" s="1"/>
  <c r="CK38" i="16"/>
  <c r="CI44" i="16"/>
  <c r="CK20" i="16" a="1"/>
  <c r="CK20" i="16" s="1"/>
  <c r="CK18" i="16" s="1"/>
  <c r="CK7" i="16"/>
  <c r="CK5" i="16"/>
  <c r="CK6" i="16" s="1"/>
  <c r="CK30" i="16" s="1"/>
  <c r="CL3" i="16"/>
  <c r="DW11" i="21" l="1"/>
  <c r="DX29" i="21"/>
  <c r="DX27" i="21" s="1"/>
  <c r="DY28" i="21" a="1"/>
  <c r="DY28" i="21" s="1"/>
  <c r="DY25" i="21" a="1"/>
  <c r="DY25" i="21" s="1"/>
  <c r="DY22" i="21" a="1"/>
  <c r="DY22" i="21" s="1"/>
  <c r="DY19" i="21" a="1"/>
  <c r="DY19" i="21" s="1"/>
  <c r="DY16" i="21" a="1"/>
  <c r="DY16" i="21" s="1"/>
  <c r="DY13" i="21" a="1"/>
  <c r="DY13" i="21" s="1"/>
  <c r="DX17" i="21"/>
  <c r="DX15" i="21" s="1"/>
  <c r="DX14" i="21" a="1"/>
  <c r="DX14" i="21" s="1"/>
  <c r="DX12" i="21" s="1"/>
  <c r="DX20" i="21"/>
  <c r="DX18" i="21" s="1"/>
  <c r="DX23" i="21"/>
  <c r="DX21" i="21" s="1"/>
  <c r="DX26" i="21"/>
  <c r="DX24" i="21" s="1"/>
  <c r="DX86" i="21"/>
  <c r="DX85" i="21" s="1"/>
  <c r="DX93" i="21" s="1"/>
  <c r="DY87" i="21"/>
  <c r="DY86" i="21" s="1"/>
  <c r="DY85" i="21" s="1"/>
  <c r="DY88" i="21" a="1"/>
  <c r="DY88" i="21" s="1"/>
  <c r="DY80" i="21" a="1"/>
  <c r="DY80" i="21" s="1"/>
  <c r="DY44" i="21" a="1"/>
  <c r="DY44" i="21" s="1"/>
  <c r="DY34" i="21" a="1"/>
  <c r="DY34" i="21" s="1"/>
  <c r="DY33" i="21" s="1"/>
  <c r="DY4" i="21"/>
  <c r="DZ3" i="21"/>
  <c r="DY7" i="21"/>
  <c r="DY83" i="21" a="1"/>
  <c r="DY83" i="21" s="1"/>
  <c r="DY5" i="21"/>
  <c r="CJ26" i="16"/>
  <c r="CJ9" i="21"/>
  <c r="CK60" i="17"/>
  <c r="CL60" i="17" s="1"/>
  <c r="CI9" i="21"/>
  <c r="CK16" i="16"/>
  <c r="CK14" i="16" s="1"/>
  <c r="CJ14" i="16"/>
  <c r="CM4" i="16"/>
  <c r="CK74" i="17"/>
  <c r="CL74" i="17" s="1"/>
  <c r="CK14" i="17" a="1"/>
  <c r="CK14" i="17" s="1"/>
  <c r="CL14" i="17" s="1"/>
  <c r="CK71" i="17"/>
  <c r="CL71" i="17" s="1"/>
  <c r="CK67" i="17"/>
  <c r="CL67" i="17" s="1"/>
  <c r="CL3" i="17"/>
  <c r="CK17" i="17" a="1"/>
  <c r="CK17" i="17" s="1"/>
  <c r="CL17" i="17" s="1"/>
  <c r="CK65" i="17"/>
  <c r="CL65" i="17" s="1"/>
  <c r="CK5" i="17"/>
  <c r="CK6" i="17" s="1"/>
  <c r="CK7" i="17"/>
  <c r="CK26" i="16" s="1"/>
  <c r="CK72" i="17"/>
  <c r="CL72" i="17" s="1"/>
  <c r="CL4" i="17"/>
  <c r="CK78" i="17" a="1"/>
  <c r="CK78" i="17" s="1"/>
  <c r="CL78" i="17" s="1"/>
  <c r="CK73" i="17"/>
  <c r="CL73" i="17" s="1"/>
  <c r="CK37" i="16"/>
  <c r="CK36" i="16" s="1"/>
  <c r="CK44" i="16" s="1"/>
  <c r="CL30" i="16"/>
  <c r="CL38" i="16"/>
  <c r="CL20" i="16"/>
  <c r="CL7" i="16"/>
  <c r="CM3" i="16"/>
  <c r="CL5" i="16"/>
  <c r="CL6" i="16" s="1"/>
  <c r="DX11" i="21" l="1"/>
  <c r="DX10" i="21" s="1"/>
  <c r="DY17" i="21"/>
  <c r="DY15" i="21" s="1"/>
  <c r="DY20" i="21"/>
  <c r="DY18" i="21" s="1"/>
  <c r="DY23" i="21"/>
  <c r="DY21" i="21" s="1"/>
  <c r="DY26" i="21"/>
  <c r="DY24" i="21" s="1"/>
  <c r="DY29" i="21"/>
  <c r="DY27" i="21" s="1"/>
  <c r="DZ28" i="21" a="1"/>
  <c r="DZ28" i="21" s="1"/>
  <c r="DZ25" i="21" a="1"/>
  <c r="DZ25" i="21" s="1"/>
  <c r="DZ22" i="21" a="1"/>
  <c r="DZ22" i="21" s="1"/>
  <c r="DZ19" i="21" a="1"/>
  <c r="DZ19" i="21" s="1"/>
  <c r="DZ16" i="21" a="1"/>
  <c r="DZ16" i="21" s="1"/>
  <c r="DZ13" i="21" a="1"/>
  <c r="DZ13" i="21" s="1"/>
  <c r="DY14" i="21" a="1"/>
  <c r="DY14" i="21" s="1"/>
  <c r="DY12" i="21" s="1"/>
  <c r="DW10" i="21"/>
  <c r="DY93" i="21"/>
  <c r="DZ88" i="21" a="1"/>
  <c r="DZ88" i="21" s="1"/>
  <c r="EA88" i="21" s="1"/>
  <c r="DZ87" i="21"/>
  <c r="DZ80" i="21" a="1"/>
  <c r="DZ80" i="21" s="1"/>
  <c r="EA80" i="21" s="1"/>
  <c r="DZ83" i="21" a="1"/>
  <c r="DZ83" i="21" s="1"/>
  <c r="EA83" i="21" s="1"/>
  <c r="DZ44" i="21" a="1"/>
  <c r="DZ44" i="21" s="1"/>
  <c r="EA44" i="21" s="1"/>
  <c r="DZ7" i="21"/>
  <c r="DZ34" i="21" a="1"/>
  <c r="DZ34" i="21" s="1"/>
  <c r="DZ4" i="21"/>
  <c r="DZ5" i="21"/>
  <c r="EA3" i="21"/>
  <c r="EB3" i="21" s="1"/>
  <c r="CK9" i="21"/>
  <c r="CM4" i="17"/>
  <c r="CL16" i="16"/>
  <c r="CN4" i="16"/>
  <c r="CK15" i="17"/>
  <c r="CL15" i="17" s="1"/>
  <c r="CL5" i="17"/>
  <c r="CL6" i="17" s="1"/>
  <c r="CL7" i="17"/>
  <c r="CM3" i="17"/>
  <c r="CK18" i="17"/>
  <c r="CL18" i="17" s="1"/>
  <c r="CL37" i="16"/>
  <c r="CL36" i="16" s="1"/>
  <c r="CM34" i="16" a="1"/>
  <c r="CM34" i="16" s="1"/>
  <c r="CM38" i="16"/>
  <c r="CM39" i="16" a="1"/>
  <c r="CM39" i="16" s="1"/>
  <c r="CM20" i="16" a="1"/>
  <c r="CM20" i="16" s="1"/>
  <c r="CL18" i="16"/>
  <c r="CN3" i="16"/>
  <c r="CM7" i="16"/>
  <c r="CM5" i="16"/>
  <c r="CM6" i="16" s="1"/>
  <c r="CM30" i="16" s="1"/>
  <c r="DY11" i="21" l="1"/>
  <c r="DY10" i="21" s="1"/>
  <c r="DZ17" i="21"/>
  <c r="DZ15" i="21" s="1"/>
  <c r="EA15" i="21" s="1"/>
  <c r="EA16" i="21"/>
  <c r="EB28" i="21" a="1"/>
  <c r="EB28" i="21" s="1"/>
  <c r="EB25" i="21" a="1"/>
  <c r="EB25" i="21" s="1"/>
  <c r="EB22" i="21" a="1"/>
  <c r="EB22" i="21" s="1"/>
  <c r="EB19" i="21" a="1"/>
  <c r="EB19" i="21" s="1"/>
  <c r="EB13" i="21" a="1"/>
  <c r="EB13" i="21" s="1"/>
  <c r="EB16" i="21" a="1"/>
  <c r="EB16" i="21" s="1"/>
  <c r="DZ20" i="21"/>
  <c r="DZ18" i="21" s="1"/>
  <c r="EA18" i="21" s="1"/>
  <c r="EA19" i="21"/>
  <c r="DZ23" i="21"/>
  <c r="DZ21" i="21" s="1"/>
  <c r="EA21" i="21" s="1"/>
  <c r="EA22" i="21"/>
  <c r="DZ26" i="21"/>
  <c r="DZ24" i="21" s="1"/>
  <c r="EA24" i="21" s="1"/>
  <c r="EA25" i="21"/>
  <c r="DZ29" i="21"/>
  <c r="DZ27" i="21" s="1"/>
  <c r="EA27" i="21" s="1"/>
  <c r="EA28" i="21"/>
  <c r="DZ14" i="21" a="1"/>
  <c r="DZ14" i="21" s="1"/>
  <c r="DZ12" i="21" s="1"/>
  <c r="EA13" i="21"/>
  <c r="EB88" i="21" a="1"/>
  <c r="EB88" i="21" s="1"/>
  <c r="EB80" i="21" a="1"/>
  <c r="EB80" i="21" s="1"/>
  <c r="EB83" i="21" a="1"/>
  <c r="EB83" i="21" s="1"/>
  <c r="EB87" i="21"/>
  <c r="EB44" i="21" a="1"/>
  <c r="EB44" i="21" s="1"/>
  <c r="EB34" i="21" a="1"/>
  <c r="EB34" i="21" s="1"/>
  <c r="EB5" i="21"/>
  <c r="EB7" i="21"/>
  <c r="EC3" i="21"/>
  <c r="EB4" i="21"/>
  <c r="EA5" i="21"/>
  <c r="EA6" i="21" s="1"/>
  <c r="EA4" i="21"/>
  <c r="EA7" i="21"/>
  <c r="DZ33" i="21"/>
  <c r="EA34" i="21"/>
  <c r="DZ86" i="21"/>
  <c r="EA87" i="21"/>
  <c r="CL26" i="16"/>
  <c r="CM60" i="17"/>
  <c r="CL9" i="21"/>
  <c r="CL14" i="16"/>
  <c r="CM16" i="16"/>
  <c r="CO4" i="16"/>
  <c r="CK13" i="17"/>
  <c r="CL13" i="17" s="1"/>
  <c r="CM7" i="17"/>
  <c r="CM14" i="17" a="1"/>
  <c r="CM14" i="17" s="1"/>
  <c r="CM15" i="17" s="1"/>
  <c r="CM13" i="17" s="1"/>
  <c r="CM36" i="17" s="1" a="1"/>
  <c r="CM36" i="17" s="1"/>
  <c r="CM73" i="17"/>
  <c r="CM78" i="17" a="1"/>
  <c r="CM78" i="17" s="1"/>
  <c r="CM74" i="17"/>
  <c r="CM67" i="17"/>
  <c r="CM65" i="17"/>
  <c r="CK16" i="17"/>
  <c r="CL16" i="17" s="1"/>
  <c r="CM5" i="17"/>
  <c r="CM6" i="17" s="1"/>
  <c r="CM17" i="17" a="1"/>
  <c r="CM17" i="17" s="1"/>
  <c r="CM18" i="17" s="1"/>
  <c r="CM16" i="17" s="1"/>
  <c r="CM37" i="17" s="1" a="1"/>
  <c r="CM37" i="17" s="1"/>
  <c r="CN3" i="17"/>
  <c r="CN4" i="17"/>
  <c r="CM72" i="17"/>
  <c r="CM71" i="17"/>
  <c r="CL44" i="16"/>
  <c r="CM37" i="16"/>
  <c r="CM36" i="16" s="1"/>
  <c r="CN34" i="16" a="1"/>
  <c r="CN34" i="16" s="1"/>
  <c r="CN38" i="16"/>
  <c r="CN39" i="16" a="1"/>
  <c r="CN39" i="16" s="1"/>
  <c r="CN20" i="16" a="1"/>
  <c r="CN20" i="16" s="1"/>
  <c r="CN18" i="16" s="1"/>
  <c r="CM18" i="16"/>
  <c r="CN7" i="16"/>
  <c r="CN5" i="16"/>
  <c r="CN6" i="16" s="1"/>
  <c r="CN30" i="16" s="1"/>
  <c r="CO3" i="16"/>
  <c r="EA20" i="21" l="1"/>
  <c r="EA17" i="21"/>
  <c r="EA29" i="21"/>
  <c r="EA23" i="21"/>
  <c r="EA26" i="21"/>
  <c r="DZ11" i="21"/>
  <c r="EA12" i="21"/>
  <c r="EA14" i="21" s="1"/>
  <c r="EC28" i="21" a="1"/>
  <c r="EC28" i="21" s="1"/>
  <c r="EC25" i="21" a="1"/>
  <c r="EC25" i="21" s="1"/>
  <c r="EC22" i="21" a="1"/>
  <c r="EC22" i="21" s="1"/>
  <c r="EC19" i="21" a="1"/>
  <c r="EC19" i="21" s="1"/>
  <c r="EC16" i="21" a="1"/>
  <c r="EC16" i="21" s="1"/>
  <c r="EC13" i="21" a="1"/>
  <c r="EC13" i="21" s="1"/>
  <c r="EB14" i="21" a="1"/>
  <c r="EB14" i="21" s="1"/>
  <c r="EB12" i="21" s="1"/>
  <c r="EB20" i="21"/>
  <c r="EB18" i="21" s="1"/>
  <c r="EB23" i="21"/>
  <c r="EB21" i="21" s="1"/>
  <c r="EB26" i="21"/>
  <c r="EB24" i="21" s="1"/>
  <c r="EB29" i="21"/>
  <c r="EB27" i="21" s="1"/>
  <c r="EB17" i="21"/>
  <c r="EB15" i="21" s="1"/>
  <c r="EC88" i="21" a="1"/>
  <c r="EC88" i="21" s="1"/>
  <c r="EC80" i="21" a="1"/>
  <c r="EC80" i="21" s="1"/>
  <c r="EC83" i="21" a="1"/>
  <c r="EC83" i="21" s="1"/>
  <c r="EC87" i="21"/>
  <c r="EC44" i="21" a="1"/>
  <c r="EC44" i="21" s="1"/>
  <c r="EC5" i="21"/>
  <c r="EC34" i="21" a="1"/>
  <c r="EC34" i="21" s="1"/>
  <c r="EC33" i="21" s="1"/>
  <c r="EC4" i="21"/>
  <c r="ED3" i="21"/>
  <c r="EC7" i="21"/>
  <c r="EB33" i="21"/>
  <c r="EB86" i="21"/>
  <c r="EA33" i="21"/>
  <c r="CN60" i="17"/>
  <c r="DZ85" i="21"/>
  <c r="EA85" i="21" s="1"/>
  <c r="EA86" i="21"/>
  <c r="CM26" i="16"/>
  <c r="CK36" i="17" a="1"/>
  <c r="CK36" i="17" s="1"/>
  <c r="CL36" i="17" s="1"/>
  <c r="CM14" i="16"/>
  <c r="CN16" i="16"/>
  <c r="CN14" i="16" s="1"/>
  <c r="CP4" i="16"/>
  <c r="CK37" i="17" a="1"/>
  <c r="CK37" i="17" s="1"/>
  <c r="CL37" i="17" s="1"/>
  <c r="CN17" i="17" a="1"/>
  <c r="CN17" i="17" s="1"/>
  <c r="CN18" i="17" s="1"/>
  <c r="CN16" i="17" s="1"/>
  <c r="CN37" i="17" s="1" a="1"/>
  <c r="CN37" i="17" s="1"/>
  <c r="CO3" i="17"/>
  <c r="CN7" i="17"/>
  <c r="CN26" i="16" s="1"/>
  <c r="CN65" i="17"/>
  <c r="CN5" i="17"/>
  <c r="CN6" i="17" s="1"/>
  <c r="CO4" i="17"/>
  <c r="CN14" i="17" a="1"/>
  <c r="CN14" i="17" s="1"/>
  <c r="CN15" i="17" s="1"/>
  <c r="CN13" i="17" s="1"/>
  <c r="CN36" i="17" s="1" a="1"/>
  <c r="CN36" i="17" s="1"/>
  <c r="CN78" i="17" a="1"/>
  <c r="CN78" i="17" s="1"/>
  <c r="CN73" i="17"/>
  <c r="CN71" i="17"/>
  <c r="CN74" i="17"/>
  <c r="CN72" i="17"/>
  <c r="CN67" i="17"/>
  <c r="CN37" i="16"/>
  <c r="CN36" i="16" s="1"/>
  <c r="CN44" i="16" s="1"/>
  <c r="CO34" i="16" a="1"/>
  <c r="CO34" i="16" s="1"/>
  <c r="CP34" i="16" s="1"/>
  <c r="CO38" i="16"/>
  <c r="CO39" i="16" a="1"/>
  <c r="CO39" i="16" s="1"/>
  <c r="CP39" i="16" s="1"/>
  <c r="CM44" i="16"/>
  <c r="CO20" i="16" a="1"/>
  <c r="CO20" i="16" s="1"/>
  <c r="CO18" i="16" s="1"/>
  <c r="CO7" i="16"/>
  <c r="CP3" i="16"/>
  <c r="CO5" i="16"/>
  <c r="CO6" i="16" s="1"/>
  <c r="CO30" i="16" s="1"/>
  <c r="EC86" i="21" l="1"/>
  <c r="EC85" i="21" s="1"/>
  <c r="EC14" i="21" a="1"/>
  <c r="EC14" i="21" s="1"/>
  <c r="EC12" i="21" s="1"/>
  <c r="EC17" i="21"/>
  <c r="EC15" i="21" s="1"/>
  <c r="EC20" i="21"/>
  <c r="EC18" i="21" s="1"/>
  <c r="EC23" i="21"/>
  <c r="EC21" i="21" s="1"/>
  <c r="EC26" i="21"/>
  <c r="EC24" i="21" s="1"/>
  <c r="EB11" i="21"/>
  <c r="EC29" i="21"/>
  <c r="EC27" i="21" s="1"/>
  <c r="ED28" i="21" a="1"/>
  <c r="ED28" i="21" s="1"/>
  <c r="ED25" i="21" a="1"/>
  <c r="ED25" i="21" s="1"/>
  <c r="ED22" i="21" a="1"/>
  <c r="ED22" i="21" s="1"/>
  <c r="ED19" i="21" a="1"/>
  <c r="ED19" i="21" s="1"/>
  <c r="ED16" i="21" a="1"/>
  <c r="ED16" i="21" s="1"/>
  <c r="ED13" i="21" a="1"/>
  <c r="ED13" i="21" s="1"/>
  <c r="DZ10" i="21"/>
  <c r="EA10" i="21" s="1"/>
  <c r="EA11" i="21"/>
  <c r="EC93" i="21"/>
  <c r="ED87" i="21"/>
  <c r="ED88" i="21" a="1"/>
  <c r="ED88" i="21" s="1"/>
  <c r="ED80" i="21" a="1"/>
  <c r="ED80" i="21" s="1"/>
  <c r="ED83" i="21" a="1"/>
  <c r="ED83" i="21" s="1"/>
  <c r="ED34" i="21" a="1"/>
  <c r="ED34" i="21" s="1"/>
  <c r="ED33" i="21" s="1"/>
  <c r="ED4" i="21"/>
  <c r="EE3" i="21"/>
  <c r="ED7" i="21"/>
  <c r="ED44" i="21" a="1"/>
  <c r="ED44" i="21" s="1"/>
  <c r="ED5" i="21"/>
  <c r="EB85" i="21"/>
  <c r="EB93" i="21" s="1"/>
  <c r="EA93" i="21"/>
  <c r="DZ93" i="21"/>
  <c r="CO71" i="17"/>
  <c r="CP71" i="17" s="1"/>
  <c r="CO16" i="16"/>
  <c r="CO14" i="16" s="1"/>
  <c r="CQ4" i="16"/>
  <c r="CO74" i="17"/>
  <c r="CP74" i="17" s="1"/>
  <c r="CO14" i="17" a="1"/>
  <c r="CO14" i="17" s="1"/>
  <c r="CO15" i="17" s="1"/>
  <c r="CP15" i="17" s="1"/>
  <c r="CO60" i="17"/>
  <c r="CP60" i="17" s="1"/>
  <c r="CO17" i="17" a="1"/>
  <c r="CO17" i="17" s="1"/>
  <c r="CP17" i="17" s="1"/>
  <c r="CO7" i="17"/>
  <c r="CO26" i="16" s="1"/>
  <c r="CO78" i="17" a="1"/>
  <c r="CO78" i="17" s="1"/>
  <c r="CP78" i="17" s="1"/>
  <c r="CO72" i="17"/>
  <c r="CP72" i="17" s="1"/>
  <c r="CP3" i="17"/>
  <c r="CO5" i="17"/>
  <c r="CO6" i="17" s="1"/>
  <c r="CO73" i="17"/>
  <c r="CP73" i="17" s="1"/>
  <c r="CP4" i="17"/>
  <c r="CO67" i="17"/>
  <c r="CP67" i="17" s="1"/>
  <c r="CO65" i="17"/>
  <c r="CP65" i="17" s="1"/>
  <c r="CO37" i="16"/>
  <c r="CO36" i="16" s="1"/>
  <c r="CO44" i="16" s="1"/>
  <c r="CP30" i="16"/>
  <c r="CP38" i="16"/>
  <c r="CP20" i="16"/>
  <c r="CP7" i="16"/>
  <c r="CP5" i="16"/>
  <c r="CP6" i="16" s="1"/>
  <c r="CQ3" i="16"/>
  <c r="ED86" i="21" l="1"/>
  <c r="ED85" i="21" s="1"/>
  <c r="EC11" i="21"/>
  <c r="EC10" i="21" s="1"/>
  <c r="ED17" i="21"/>
  <c r="ED15" i="21" s="1"/>
  <c r="ED20" i="21"/>
  <c r="ED18" i="21" s="1"/>
  <c r="ED23" i="21"/>
  <c r="ED21" i="21" s="1"/>
  <c r="EE28" i="21" a="1"/>
  <c r="EE28" i="21" s="1"/>
  <c r="EE25" i="21" a="1"/>
  <c r="EE25" i="21" s="1"/>
  <c r="EE19" i="21" a="1"/>
  <c r="EE19" i="21" s="1"/>
  <c r="EE22" i="21" a="1"/>
  <c r="EE22" i="21" s="1"/>
  <c r="EE16" i="21" a="1"/>
  <c r="EE16" i="21" s="1"/>
  <c r="EE13" i="21" a="1"/>
  <c r="EE13" i="21" s="1"/>
  <c r="ED26" i="21"/>
  <c r="ED24" i="21" s="1"/>
  <c r="ED29" i="21"/>
  <c r="ED27" i="21" s="1"/>
  <c r="ED14" i="21" a="1"/>
  <c r="ED14" i="21" s="1"/>
  <c r="ED12" i="21" s="1"/>
  <c r="EB10" i="21"/>
  <c r="ED93" i="21"/>
  <c r="EE88" i="21" a="1"/>
  <c r="EE88" i="21" s="1"/>
  <c r="EE87" i="21"/>
  <c r="EE80" i="21" a="1"/>
  <c r="EE80" i="21" s="1"/>
  <c r="EE83" i="21" a="1"/>
  <c r="EE83" i="21" s="1"/>
  <c r="EE44" i="21" a="1"/>
  <c r="EE44" i="21" s="1"/>
  <c r="EE7" i="21"/>
  <c r="EF3" i="21"/>
  <c r="EE34" i="21" a="1"/>
  <c r="EE34" i="21" s="1"/>
  <c r="EE33" i="21" s="1"/>
  <c r="EE5" i="21"/>
  <c r="EE4" i="21"/>
  <c r="CQ4" i="17"/>
  <c r="CM9" i="21"/>
  <c r="CN9" i="21" s="1"/>
  <c r="CP16" i="16"/>
  <c r="CR4" i="16"/>
  <c r="CP14" i="17"/>
  <c r="CO18" i="17"/>
  <c r="CP18" i="17" s="1"/>
  <c r="CQ3" i="17"/>
  <c r="CP5" i="17"/>
  <c r="CP6" i="17" s="1"/>
  <c r="CP7" i="17"/>
  <c r="CQ38" i="16"/>
  <c r="CQ34" i="16" a="1"/>
  <c r="CQ34" i="16" s="1"/>
  <c r="CQ39" i="16" a="1"/>
  <c r="CQ39" i="16" s="1"/>
  <c r="CP37" i="16"/>
  <c r="CP36" i="16" s="1"/>
  <c r="CQ20" i="16" a="1"/>
  <c r="CQ20" i="16" s="1"/>
  <c r="CP18" i="16"/>
  <c r="CO13" i="17"/>
  <c r="CQ7" i="16"/>
  <c r="CQ5" i="16"/>
  <c r="CQ6" i="16" s="1"/>
  <c r="CQ30" i="16" s="1"/>
  <c r="CR3" i="16"/>
  <c r="EE86" i="21" l="1"/>
  <c r="EE85" i="21" s="1"/>
  <c r="ED11" i="21"/>
  <c r="EE14" i="21" a="1"/>
  <c r="EE14" i="21" s="1"/>
  <c r="EE12" i="21" s="1"/>
  <c r="EE17" i="21"/>
  <c r="EE15" i="21" s="1"/>
  <c r="EE23" i="21"/>
  <c r="EE21" i="21" s="1"/>
  <c r="EE20" i="21"/>
  <c r="EE18" i="21" s="1"/>
  <c r="EE26" i="21"/>
  <c r="EE24" i="21" s="1"/>
  <c r="EF28" i="21" a="1"/>
  <c r="EF28" i="21" s="1"/>
  <c r="EF25" i="21" a="1"/>
  <c r="EF25" i="21" s="1"/>
  <c r="EF22" i="21" a="1"/>
  <c r="EF22" i="21" s="1"/>
  <c r="EF19" i="21" a="1"/>
  <c r="EF19" i="21" s="1"/>
  <c r="EF13" i="21" a="1"/>
  <c r="EF13" i="21" s="1"/>
  <c r="EF16" i="21" a="1"/>
  <c r="EF16" i="21" s="1"/>
  <c r="EE29" i="21"/>
  <c r="EE27" i="21" s="1"/>
  <c r="EF88" i="21" a="1"/>
  <c r="EF88" i="21" s="1"/>
  <c r="EF80" i="21" a="1"/>
  <c r="EF80" i="21" s="1"/>
  <c r="EF87" i="21"/>
  <c r="EF83" i="21" a="1"/>
  <c r="EF83" i="21" s="1"/>
  <c r="EF44" i="21" a="1"/>
  <c r="EF44" i="21" s="1"/>
  <c r="EF34" i="21" a="1"/>
  <c r="EF34" i="21" s="1"/>
  <c r="EF5" i="21"/>
  <c r="EG3" i="21"/>
  <c r="EF4" i="21"/>
  <c r="EF7" i="21"/>
  <c r="EE93" i="21"/>
  <c r="CP26" i="16"/>
  <c r="CQ60" i="17"/>
  <c r="CP14" i="16"/>
  <c r="CQ16" i="16"/>
  <c r="CS4" i="16"/>
  <c r="CO16" i="17"/>
  <c r="CP16" i="17" s="1"/>
  <c r="CQ5" i="17"/>
  <c r="CQ6" i="17" s="1"/>
  <c r="CQ7" i="17"/>
  <c r="CQ26" i="16" s="1"/>
  <c r="CQ17" i="17" a="1"/>
  <c r="CQ17" i="17" s="1"/>
  <c r="CQ18" i="17" s="1"/>
  <c r="CQ16" i="17" s="1"/>
  <c r="CQ37" i="17" s="1" a="1"/>
  <c r="CQ37" i="17" s="1"/>
  <c r="CR3" i="17"/>
  <c r="CQ14" i="17" a="1"/>
  <c r="CQ14" i="17" s="1"/>
  <c r="CQ15" i="17" s="1"/>
  <c r="CQ13" i="17" s="1"/>
  <c r="CQ36" i="17" s="1" a="1"/>
  <c r="CQ36" i="17" s="1"/>
  <c r="CQ78" i="17" a="1"/>
  <c r="CQ78" i="17" s="1"/>
  <c r="CQ73" i="17"/>
  <c r="CR4" i="17"/>
  <c r="CQ71" i="17"/>
  <c r="CQ72" i="17"/>
  <c r="CQ67" i="17"/>
  <c r="CQ65" i="17"/>
  <c r="CQ74" i="17"/>
  <c r="CP44" i="16"/>
  <c r="CR34" i="16" a="1"/>
  <c r="CR34" i="16" s="1"/>
  <c r="CR39" i="16" a="1"/>
  <c r="CR39" i="16" s="1"/>
  <c r="CR38" i="16"/>
  <c r="CQ37" i="16"/>
  <c r="CQ36" i="16" s="1"/>
  <c r="CR20" i="16" a="1"/>
  <c r="CR20" i="16" s="1"/>
  <c r="CR18" i="16" s="1"/>
  <c r="CQ18" i="16"/>
  <c r="CP13" i="17"/>
  <c r="CO36" i="17" a="1"/>
  <c r="CO36" i="17" s="1"/>
  <c r="CP36" i="17" s="1"/>
  <c r="CR7" i="16"/>
  <c r="CS3" i="16"/>
  <c r="CR5" i="16"/>
  <c r="CR6" i="16" s="1"/>
  <c r="CR30" i="16" s="1"/>
  <c r="EF86" i="21" l="1"/>
  <c r="EF85" i="21" s="1"/>
  <c r="EE11" i="21"/>
  <c r="EE10" i="21" s="1"/>
  <c r="EF20" i="21"/>
  <c r="EF18" i="21" s="1"/>
  <c r="EF23" i="21"/>
  <c r="EF21" i="21" s="1"/>
  <c r="EG28" i="21" a="1"/>
  <c r="EG28" i="21" s="1"/>
  <c r="EG22" i="21" a="1"/>
  <c r="EG22" i="21" s="1"/>
  <c r="EG25" i="21" a="1"/>
  <c r="EG25" i="21" s="1"/>
  <c r="EG19" i="21" a="1"/>
  <c r="EG19" i="21" s="1"/>
  <c r="EG13" i="21" a="1"/>
  <c r="EG13" i="21" s="1"/>
  <c r="EG16" i="21" a="1"/>
  <c r="EG16" i="21" s="1"/>
  <c r="EF26" i="21"/>
  <c r="EF24" i="21" s="1"/>
  <c r="EF29" i="21"/>
  <c r="EF27" i="21" s="1"/>
  <c r="EF17" i="21"/>
  <c r="EF15" i="21" s="1"/>
  <c r="ED10" i="21"/>
  <c r="EF14" i="21" a="1"/>
  <c r="EF14" i="21" s="1"/>
  <c r="EF12" i="21" s="1"/>
  <c r="EG88" i="21" a="1"/>
  <c r="EG88" i="21" s="1"/>
  <c r="EG80" i="21" a="1"/>
  <c r="EG80" i="21" s="1"/>
  <c r="EG83" i="21" a="1"/>
  <c r="EG83" i="21" s="1"/>
  <c r="EG87" i="21"/>
  <c r="EG44" i="21" a="1"/>
  <c r="EG44" i="21" s="1"/>
  <c r="EG5" i="21"/>
  <c r="EG34" i="21" a="1"/>
  <c r="EG34" i="21" s="1"/>
  <c r="EG33" i="21" s="1"/>
  <c r="EG4" i="21"/>
  <c r="EH3" i="21"/>
  <c r="EG7" i="21"/>
  <c r="EF33" i="21"/>
  <c r="CP9" i="21"/>
  <c r="CO9" i="21"/>
  <c r="CR60" i="17"/>
  <c r="CQ14" i="16"/>
  <c r="CR16" i="16"/>
  <c r="CR14" i="16" s="1"/>
  <c r="CT4" i="16"/>
  <c r="CO37" i="17" a="1"/>
  <c r="CO37" i="17" s="1"/>
  <c r="CP37" i="17" s="1"/>
  <c r="CR17" i="17" a="1"/>
  <c r="CR17" i="17" s="1"/>
  <c r="CR18" i="17" s="1"/>
  <c r="CR7" i="17"/>
  <c r="CR5" i="17"/>
  <c r="CR6" i="17" s="1"/>
  <c r="CR14" i="17" a="1"/>
  <c r="CR14" i="17" s="1"/>
  <c r="CR15" i="17" s="1"/>
  <c r="CR13" i="17" s="1"/>
  <c r="CR36" i="17" s="1" a="1"/>
  <c r="CR36" i="17" s="1"/>
  <c r="CR74" i="17"/>
  <c r="CR67" i="17"/>
  <c r="CR65" i="17"/>
  <c r="CS4" i="17"/>
  <c r="CR78" i="17" a="1"/>
  <c r="CR78" i="17" s="1"/>
  <c r="CR72" i="17"/>
  <c r="CR71" i="17"/>
  <c r="CS3" i="17"/>
  <c r="CR73" i="17"/>
  <c r="CR37" i="16"/>
  <c r="CR36" i="16" s="1"/>
  <c r="CR44" i="16" s="1"/>
  <c r="CS38" i="16"/>
  <c r="CS39" i="16" a="1"/>
  <c r="CS39" i="16" s="1"/>
  <c r="CT39" i="16" s="1"/>
  <c r="CS34" i="16" a="1"/>
  <c r="CS34" i="16" s="1"/>
  <c r="CT34" i="16" s="1"/>
  <c r="CQ44" i="16"/>
  <c r="CS20" i="16" a="1"/>
  <c r="CS20" i="16" s="1"/>
  <c r="CS18" i="16" s="1"/>
  <c r="CT3" i="16"/>
  <c r="CS5" i="16"/>
  <c r="CS6" i="16" s="1"/>
  <c r="CS30" i="16" s="1"/>
  <c r="CS7" i="16"/>
  <c r="EG86" i="21" l="1"/>
  <c r="EG85" i="21" s="1"/>
  <c r="EF11" i="21"/>
  <c r="EG29" i="21"/>
  <c r="EG27" i="21" s="1"/>
  <c r="EG17" i="21"/>
  <c r="EG15" i="21" s="1"/>
  <c r="EG14" i="21" a="1"/>
  <c r="EG14" i="21" s="1"/>
  <c r="EG12" i="21" s="1"/>
  <c r="EH28" i="21" a="1"/>
  <c r="EH28" i="21" s="1"/>
  <c r="EH25" i="21" a="1"/>
  <c r="EH25" i="21" s="1"/>
  <c r="EH22" i="21" a="1"/>
  <c r="EH22" i="21" s="1"/>
  <c r="EH19" i="21" a="1"/>
  <c r="EH19" i="21" s="1"/>
  <c r="EH16" i="21" a="1"/>
  <c r="EH16" i="21" s="1"/>
  <c r="EH13" i="21" a="1"/>
  <c r="EH13" i="21" s="1"/>
  <c r="EG20" i="21"/>
  <c r="EG18" i="21" s="1"/>
  <c r="EG26" i="21"/>
  <c r="EG24" i="21" s="1"/>
  <c r="EG23" i="21"/>
  <c r="EG21" i="21" s="1"/>
  <c r="EG93" i="21"/>
  <c r="EF93" i="21"/>
  <c r="EH87" i="21"/>
  <c r="EH88" i="21" a="1"/>
  <c r="EH88" i="21" s="1"/>
  <c r="EH80" i="21" a="1"/>
  <c r="EH80" i="21" s="1"/>
  <c r="EH83" i="21" a="1"/>
  <c r="EH83" i="21" s="1"/>
  <c r="EH34" i="21" a="1"/>
  <c r="EH34" i="21" s="1"/>
  <c r="EH33" i="21" s="1"/>
  <c r="EH44" i="21" a="1"/>
  <c r="EH44" i="21" s="1"/>
  <c r="EH4" i="21"/>
  <c r="EI3" i="21"/>
  <c r="EH7" i="21"/>
  <c r="EH5" i="21"/>
  <c r="CQ9" i="21"/>
  <c r="CR26" i="16"/>
  <c r="CS60" i="17"/>
  <c r="CT60" i="17" s="1"/>
  <c r="CS16" i="16"/>
  <c r="CS14" i="16" s="1"/>
  <c r="CU4" i="16"/>
  <c r="CT3" i="17"/>
  <c r="CS7" i="17"/>
  <c r="CS26" i="16" s="1"/>
  <c r="CS78" i="17" a="1"/>
  <c r="CS78" i="17" s="1"/>
  <c r="CT78" i="17" s="1"/>
  <c r="CS74" i="17"/>
  <c r="CT74" i="17" s="1"/>
  <c r="CS14" i="17" a="1"/>
  <c r="CS14" i="17" s="1"/>
  <c r="CT14" i="17" s="1"/>
  <c r="CS17" i="17" a="1"/>
  <c r="CS17" i="17" s="1"/>
  <c r="CT17" i="17" s="1"/>
  <c r="CS5" i="17"/>
  <c r="CS6" i="17" s="1"/>
  <c r="CS67" i="17"/>
  <c r="CT67" i="17" s="1"/>
  <c r="CT4" i="17"/>
  <c r="CS72" i="17"/>
  <c r="CT72" i="17" s="1"/>
  <c r="CS65" i="17"/>
  <c r="CT65" i="17" s="1"/>
  <c r="CS71" i="17"/>
  <c r="CT71" i="17" s="1"/>
  <c r="CS73" i="17"/>
  <c r="CT73" i="17" s="1"/>
  <c r="CS37" i="16"/>
  <c r="CS36" i="16" s="1"/>
  <c r="CS44" i="16" s="1"/>
  <c r="CT30" i="16"/>
  <c r="CT38" i="16"/>
  <c r="CT20" i="16"/>
  <c r="CR16" i="17"/>
  <c r="CR37" i="17" s="1" a="1"/>
  <c r="CR37" i="17" s="1"/>
  <c r="CT7" i="16"/>
  <c r="CT5" i="16"/>
  <c r="CT6" i="16" s="1"/>
  <c r="CU3" i="16"/>
  <c r="EH86" i="21" l="1"/>
  <c r="EH85" i="21" s="1"/>
  <c r="EG11" i="21"/>
  <c r="EG10" i="21" s="1"/>
  <c r="EH14" i="21" a="1"/>
  <c r="EH14" i="21" s="1"/>
  <c r="EH12" i="21" s="1"/>
  <c r="EH17" i="21"/>
  <c r="EH15" i="21" s="1"/>
  <c r="EH20" i="21"/>
  <c r="EH18" i="21" s="1"/>
  <c r="EH23" i="21"/>
  <c r="EH21" i="21" s="1"/>
  <c r="EH26" i="21"/>
  <c r="EH24" i="21" s="1"/>
  <c r="EH29" i="21"/>
  <c r="EH27" i="21" s="1"/>
  <c r="EI28" i="21" a="1"/>
  <c r="EI28" i="21" s="1"/>
  <c r="EI25" i="21" a="1"/>
  <c r="EI25" i="21" s="1"/>
  <c r="EI19" i="21" a="1"/>
  <c r="EI19" i="21" s="1"/>
  <c r="EI22" i="21" a="1"/>
  <c r="EI22" i="21" s="1"/>
  <c r="EI16" i="21" a="1"/>
  <c r="EI16" i="21" s="1"/>
  <c r="EI13" i="21" a="1"/>
  <c r="EI13" i="21" s="1"/>
  <c r="EF10" i="21"/>
  <c r="EH93" i="21"/>
  <c r="EI88" i="21" a="1"/>
  <c r="EI88" i="21" s="1"/>
  <c r="EI87" i="21"/>
  <c r="EI80" i="21" a="1"/>
  <c r="EI80" i="21" s="1"/>
  <c r="EI83" i="21" a="1"/>
  <c r="EI83" i="21" s="1"/>
  <c r="EI44" i="21" a="1"/>
  <c r="EI44" i="21" s="1"/>
  <c r="EI7" i="21"/>
  <c r="EI34" i="21" a="1"/>
  <c r="EI34" i="21" s="1"/>
  <c r="EI33" i="21" s="1"/>
  <c r="EI4" i="21"/>
  <c r="EI5" i="21"/>
  <c r="EJ3" i="21"/>
  <c r="CU4" i="17"/>
  <c r="CT16" i="16"/>
  <c r="CV4" i="16"/>
  <c r="CT7" i="17"/>
  <c r="CT26" i="16" s="1"/>
  <c r="CT5" i="17"/>
  <c r="CT6" i="17" s="1"/>
  <c r="CU3" i="17"/>
  <c r="CS15" i="17"/>
  <c r="CT15" i="17" s="1"/>
  <c r="CS18" i="17"/>
  <c r="CS16" i="17" s="1"/>
  <c r="CS37" i="17" s="1" a="1"/>
  <c r="CS37" i="17" s="1"/>
  <c r="CT37" i="17" s="1"/>
  <c r="CT37" i="16"/>
  <c r="CT36" i="16" s="1"/>
  <c r="CU34" i="16" a="1"/>
  <c r="CU34" i="16" s="1"/>
  <c r="CU38" i="16"/>
  <c r="CU39" i="16" a="1"/>
  <c r="CU39" i="16" s="1"/>
  <c r="CU20" i="16" a="1"/>
  <c r="CU20" i="16" s="1"/>
  <c r="CT18" i="16"/>
  <c r="CU7" i="16"/>
  <c r="CU5" i="16"/>
  <c r="CU6" i="16" s="1"/>
  <c r="CU30" i="16" s="1"/>
  <c r="CV3" i="16"/>
  <c r="EH11" i="21" l="1"/>
  <c r="EI26" i="21"/>
  <c r="EI24" i="21" s="1"/>
  <c r="EI29" i="21"/>
  <c r="EI27" i="21" s="1"/>
  <c r="EI14" i="21" a="1"/>
  <c r="EI14" i="21" s="1"/>
  <c r="EI12" i="21" s="1"/>
  <c r="EI17" i="21"/>
  <c r="EI15" i="21" s="1"/>
  <c r="EI23" i="21"/>
  <c r="EI21" i="21" s="1"/>
  <c r="EJ28" i="21" a="1"/>
  <c r="EJ28" i="21" s="1"/>
  <c r="EJ25" i="21" a="1"/>
  <c r="EJ25" i="21" s="1"/>
  <c r="EJ22" i="21" a="1"/>
  <c r="EJ22" i="21" s="1"/>
  <c r="EJ19" i="21" a="1"/>
  <c r="EJ19" i="21" s="1"/>
  <c r="EJ13" i="21" a="1"/>
  <c r="EJ13" i="21" s="1"/>
  <c r="EJ16" i="21" a="1"/>
  <c r="EJ16" i="21" s="1"/>
  <c r="EI86" i="21"/>
  <c r="EI85" i="21" s="1"/>
  <c r="EI93" i="21" s="1"/>
  <c r="EI20" i="21"/>
  <c r="EI18" i="21" s="1"/>
  <c r="EJ88" i="21" a="1"/>
  <c r="EJ88" i="21" s="1"/>
  <c r="EJ80" i="21" a="1"/>
  <c r="EJ80" i="21" s="1"/>
  <c r="EJ87" i="21"/>
  <c r="EJ83" i="21" a="1"/>
  <c r="EJ83" i="21" s="1"/>
  <c r="EJ44" i="21" a="1"/>
  <c r="EJ44" i="21" s="1"/>
  <c r="EJ34" i="21" a="1"/>
  <c r="EJ34" i="21" s="1"/>
  <c r="EJ33" i="21" s="1"/>
  <c r="EJ5" i="21"/>
  <c r="EJ7" i="21"/>
  <c r="EK3" i="21"/>
  <c r="EJ4" i="21"/>
  <c r="CR9" i="21"/>
  <c r="CS9" i="21"/>
  <c r="CU60" i="17"/>
  <c r="CT14" i="16"/>
  <c r="CU16" i="16"/>
  <c r="CW4" i="16"/>
  <c r="CU5" i="17"/>
  <c r="CU6" i="17" s="1"/>
  <c r="CU7" i="17"/>
  <c r="CU17" i="17" a="1"/>
  <c r="CU17" i="17" s="1"/>
  <c r="CU18" i="17" s="1"/>
  <c r="CU16" i="17" s="1"/>
  <c r="CU37" i="17" s="1" a="1"/>
  <c r="CU37" i="17" s="1"/>
  <c r="CT18" i="17"/>
  <c r="CV3" i="17"/>
  <c r="CS13" i="17"/>
  <c r="CT13" i="17" s="1"/>
  <c r="CU73" i="17"/>
  <c r="CT16" i="17"/>
  <c r="CU78" i="17" a="1"/>
  <c r="CU78" i="17" s="1"/>
  <c r="CU74" i="17"/>
  <c r="CU67" i="17"/>
  <c r="CU65" i="17"/>
  <c r="CU14" i="17" a="1"/>
  <c r="CU14" i="17" s="1"/>
  <c r="CU15" i="17" s="1"/>
  <c r="CU13" i="17" s="1"/>
  <c r="CU36" i="17" s="1" a="1"/>
  <c r="CU36" i="17" s="1"/>
  <c r="CV4" i="17"/>
  <c r="CU72" i="17"/>
  <c r="CU71" i="17"/>
  <c r="CT44" i="16"/>
  <c r="CV34" i="16" a="1"/>
  <c r="CV34" i="16" s="1"/>
  <c r="CV38" i="16"/>
  <c r="CV39" i="16" a="1"/>
  <c r="CV39" i="16" s="1"/>
  <c r="CU37" i="16"/>
  <c r="CU36" i="16" s="1"/>
  <c r="CV20" i="16" a="1"/>
  <c r="CV20" i="16" s="1"/>
  <c r="CV18" i="16" s="1"/>
  <c r="CU18" i="16"/>
  <c r="CV7" i="16"/>
  <c r="CV5" i="16"/>
  <c r="CV6" i="16" s="1"/>
  <c r="CV30" i="16" s="1"/>
  <c r="CW3" i="16"/>
  <c r="EJ86" i="21" l="1"/>
  <c r="EJ85" i="21" s="1"/>
  <c r="EI11" i="21"/>
  <c r="EI10" i="21" s="1"/>
  <c r="EK28" i="21" a="1"/>
  <c r="EK28" i="21" s="1"/>
  <c r="EK25" i="21" a="1"/>
  <c r="EK25" i="21" s="1"/>
  <c r="EK22" i="21" a="1"/>
  <c r="EK22" i="21" s="1"/>
  <c r="EK19" i="21" a="1"/>
  <c r="EK19" i="21" s="1"/>
  <c r="EK13" i="21" a="1"/>
  <c r="EK13" i="21" s="1"/>
  <c r="EK16" i="21" a="1"/>
  <c r="EK16" i="21" s="1"/>
  <c r="EJ23" i="21"/>
  <c r="EJ21" i="21" s="1"/>
  <c r="EJ26" i="21"/>
  <c r="EJ24" i="21" s="1"/>
  <c r="EJ29" i="21"/>
  <c r="EJ27" i="21" s="1"/>
  <c r="EJ17" i="21"/>
  <c r="EJ15" i="21" s="1"/>
  <c r="EJ14" i="21" a="1"/>
  <c r="EJ14" i="21" s="1"/>
  <c r="EJ12" i="21" s="1"/>
  <c r="EJ20" i="21"/>
  <c r="EJ18" i="21" s="1"/>
  <c r="EH10" i="21"/>
  <c r="EK88" i="21" a="1"/>
  <c r="EK88" i="21" s="1"/>
  <c r="EK80" i="21" a="1"/>
  <c r="EK80" i="21" s="1"/>
  <c r="EK83" i="21" a="1"/>
  <c r="EK83" i="21" s="1"/>
  <c r="EK87" i="21"/>
  <c r="EK44" i="21" a="1"/>
  <c r="EK44" i="21" s="1"/>
  <c r="EK5" i="21"/>
  <c r="EK34" i="21" a="1"/>
  <c r="EK34" i="21" s="1"/>
  <c r="EK33" i="21" s="1"/>
  <c r="EK4" i="21"/>
  <c r="EL3" i="21"/>
  <c r="EK7" i="21"/>
  <c r="EJ93" i="21"/>
  <c r="CT9" i="21"/>
  <c r="CU26" i="16"/>
  <c r="CV60" i="17"/>
  <c r="CU14" i="16"/>
  <c r="CV16" i="16"/>
  <c r="CV14" i="16" s="1"/>
  <c r="CX4" i="16"/>
  <c r="CS36" i="17" a="1"/>
  <c r="CS36" i="17" s="1"/>
  <c r="CT36" i="17" s="1"/>
  <c r="CV7" i="17"/>
  <c r="CV26" i="16" s="1"/>
  <c r="CV5" i="17"/>
  <c r="CV6" i="17" s="1"/>
  <c r="CV71" i="17"/>
  <c r="CV17" i="17" a="1"/>
  <c r="CV17" i="17" s="1"/>
  <c r="CV18" i="17" s="1"/>
  <c r="CV16" i="17" s="1"/>
  <c r="CV37" i="17" s="1" a="1"/>
  <c r="CV37" i="17" s="1"/>
  <c r="CV14" i="17" a="1"/>
  <c r="CV14" i="17" s="1"/>
  <c r="CV15" i="17" s="1"/>
  <c r="CV13" i="17" s="1"/>
  <c r="CV36" i="17" s="1" a="1"/>
  <c r="CV36" i="17" s="1"/>
  <c r="CV78" i="17" a="1"/>
  <c r="CV78" i="17" s="1"/>
  <c r="CV72" i="17"/>
  <c r="CW3" i="17"/>
  <c r="CV74" i="17"/>
  <c r="CV67" i="17"/>
  <c r="CV65" i="17"/>
  <c r="CW4" i="17"/>
  <c r="CV73" i="17"/>
  <c r="CU44" i="16"/>
  <c r="CV37" i="16"/>
  <c r="CV36" i="16" s="1"/>
  <c r="CV44" i="16" s="1"/>
  <c r="CW34" i="16" a="1"/>
  <c r="CW34" i="16" s="1"/>
  <c r="CX34" i="16" s="1"/>
  <c r="CY34" i="16" s="1"/>
  <c r="CW39" i="16" a="1"/>
  <c r="CW39" i="16" s="1"/>
  <c r="CX39" i="16" s="1"/>
  <c r="CY39" i="16" s="1"/>
  <c r="CW38" i="16"/>
  <c r="CW20" i="16" a="1"/>
  <c r="CW20" i="16" s="1"/>
  <c r="CW18" i="16" s="1"/>
  <c r="CW7" i="16"/>
  <c r="CW5" i="16"/>
  <c r="CW6" i="16" s="1"/>
  <c r="CW30" i="16" s="1"/>
  <c r="CX3" i="16"/>
  <c r="EK86" i="21" l="1"/>
  <c r="EK85" i="21" s="1"/>
  <c r="EK93" i="21" s="1"/>
  <c r="EJ11" i="21"/>
  <c r="EJ10" i="21" s="1"/>
  <c r="EK17" i="21"/>
  <c r="EK15" i="21" s="1"/>
  <c r="EL28" i="21" a="1"/>
  <c r="EL28" i="21" s="1"/>
  <c r="EL22" i="21" a="1"/>
  <c r="EL22" i="21" s="1"/>
  <c r="EL25" i="21" a="1"/>
  <c r="EL25" i="21" s="1"/>
  <c r="EL19" i="21" a="1"/>
  <c r="EL19" i="21" s="1"/>
  <c r="EL16" i="21" a="1"/>
  <c r="EL16" i="21" s="1"/>
  <c r="EL13" i="21" a="1"/>
  <c r="EL13" i="21" s="1"/>
  <c r="EK14" i="21" a="1"/>
  <c r="EK14" i="21" s="1"/>
  <c r="EK12" i="21" s="1"/>
  <c r="EK20" i="21"/>
  <c r="EK18" i="21" s="1"/>
  <c r="EK23" i="21"/>
  <c r="EK21" i="21" s="1"/>
  <c r="EK26" i="21"/>
  <c r="EK24" i="21" s="1"/>
  <c r="EK29" i="21"/>
  <c r="EK27" i="21" s="1"/>
  <c r="EL87" i="21"/>
  <c r="EL88" i="21" a="1"/>
  <c r="EL88" i="21" s="1"/>
  <c r="EL80" i="21" a="1"/>
  <c r="EL80" i="21" s="1"/>
  <c r="EL34" i="21" a="1"/>
  <c r="EL34" i="21" s="1"/>
  <c r="EL33" i="21" s="1"/>
  <c r="EL4" i="21"/>
  <c r="EM3" i="21"/>
  <c r="EL7" i="21"/>
  <c r="EL44" i="21" a="1"/>
  <c r="EL44" i="21" s="1"/>
  <c r="EL5" i="21"/>
  <c r="EL83" i="21" a="1"/>
  <c r="EL83" i="21" s="1"/>
  <c r="CU9" i="21"/>
  <c r="CX4" i="17"/>
  <c r="CW16" i="16"/>
  <c r="CW14" i="16" s="1"/>
  <c r="CY4" i="16"/>
  <c r="CW60" i="17"/>
  <c r="CX60" i="17" s="1"/>
  <c r="CY60" i="17" s="1"/>
  <c r="CX3" i="17"/>
  <c r="CW5" i="17"/>
  <c r="CW6" i="17" s="1"/>
  <c r="CW14" i="17" a="1"/>
  <c r="CW14" i="17" s="1"/>
  <c r="CW15" i="17" s="1"/>
  <c r="CX15" i="17" s="1"/>
  <c r="CW17" i="17" a="1"/>
  <c r="CW17" i="17" s="1"/>
  <c r="CW18" i="17" s="1"/>
  <c r="CX18" i="17" s="1"/>
  <c r="CW73" i="17"/>
  <c r="CX73" i="17" s="1"/>
  <c r="CY73" i="17" s="1"/>
  <c r="CW65" i="17"/>
  <c r="CX65" i="17" s="1"/>
  <c r="CY65" i="17" s="1"/>
  <c r="CW74" i="17"/>
  <c r="CX74" i="17" s="1"/>
  <c r="CY74" i="17" s="1"/>
  <c r="CW67" i="17"/>
  <c r="CX67" i="17" s="1"/>
  <c r="CY67" i="17" s="1"/>
  <c r="CW71" i="17"/>
  <c r="CX71" i="17" s="1"/>
  <c r="CY71" i="17" s="1"/>
  <c r="CW7" i="17"/>
  <c r="CW26" i="16" s="1"/>
  <c r="CW78" i="17" a="1"/>
  <c r="CW78" i="17" s="1"/>
  <c r="CX78" i="17" s="1"/>
  <c r="CY78" i="17" s="1"/>
  <c r="CW72" i="17"/>
  <c r="CX72" i="17" s="1"/>
  <c r="CY72" i="17" s="1"/>
  <c r="CW37" i="16"/>
  <c r="CW36" i="16" s="1"/>
  <c r="CW44" i="16" s="1"/>
  <c r="CX30" i="16"/>
  <c r="CX38" i="16"/>
  <c r="CX20" i="16"/>
  <c r="CX7" i="16"/>
  <c r="CY3" i="16"/>
  <c r="CX5" i="16"/>
  <c r="CX6" i="16" s="1"/>
  <c r="EL86" i="21" l="1"/>
  <c r="EL85" i="21" s="1"/>
  <c r="EL93" i="21" s="1"/>
  <c r="EK11" i="21"/>
  <c r="EK10" i="21" s="1"/>
  <c r="EL20" i="21"/>
  <c r="EL18" i="21" s="1"/>
  <c r="EL23" i="21"/>
  <c r="EL21" i="21" s="1"/>
  <c r="EL29" i="21"/>
  <c r="EL27" i="21" s="1"/>
  <c r="EL26" i="21"/>
  <c r="EL24" i="21" s="1"/>
  <c r="EM28" i="21" a="1"/>
  <c r="EM28" i="21" s="1"/>
  <c r="EM25" i="21" a="1"/>
  <c r="EM25" i="21" s="1"/>
  <c r="EM19" i="21" a="1"/>
  <c r="EM19" i="21" s="1"/>
  <c r="EM22" i="21" a="1"/>
  <c r="EM22" i="21" s="1"/>
  <c r="EM16" i="21" a="1"/>
  <c r="EM16" i="21" s="1"/>
  <c r="EM13" i="21" a="1"/>
  <c r="EM13" i="21" s="1"/>
  <c r="EL14" i="21" a="1"/>
  <c r="EL14" i="21" s="1"/>
  <c r="EL12" i="21" s="1"/>
  <c r="EL17" i="21"/>
  <c r="EL15" i="21" s="1"/>
  <c r="EM88" i="21" a="1"/>
  <c r="EM88" i="21" s="1"/>
  <c r="EN88" i="21" s="1"/>
  <c r="EM87" i="21"/>
  <c r="EM80" i="21" a="1"/>
  <c r="EM80" i="21" s="1"/>
  <c r="EN80" i="21" s="1"/>
  <c r="EM83" i="21" a="1"/>
  <c r="EM83" i="21" s="1"/>
  <c r="EN83" i="21" s="1"/>
  <c r="EM44" i="21" a="1"/>
  <c r="EM44" i="21" s="1"/>
  <c r="EN44" i="21" s="1"/>
  <c r="EM7" i="21"/>
  <c r="EN3" i="21"/>
  <c r="EO3" i="21" s="1"/>
  <c r="EM34" i="21" a="1"/>
  <c r="EM34" i="21" s="1"/>
  <c r="EM4" i="21"/>
  <c r="EM5" i="21"/>
  <c r="CV9" i="21"/>
  <c r="CY4" i="17"/>
  <c r="CX16" i="16"/>
  <c r="CZ4" i="16"/>
  <c r="CX7" i="17"/>
  <c r="CX26" i="16" s="1"/>
  <c r="CX5" i="17"/>
  <c r="CX6" i="17" s="1"/>
  <c r="CY3" i="17"/>
  <c r="CX14" i="17"/>
  <c r="CY14" i="17" s="1"/>
  <c r="CX17" i="17"/>
  <c r="CY17" i="17" s="1"/>
  <c r="CX37" i="16"/>
  <c r="CX36" i="16" s="1"/>
  <c r="CY38" i="16"/>
  <c r="CY37" i="16" s="1"/>
  <c r="CY36" i="16" s="1"/>
  <c r="CY30" i="16"/>
  <c r="CX18" i="16"/>
  <c r="CY20" i="16"/>
  <c r="CY18" i="16" s="1"/>
  <c r="CW16" i="17"/>
  <c r="CW13" i="17"/>
  <c r="CZ3" i="16"/>
  <c r="CY7" i="16"/>
  <c r="CY5" i="16"/>
  <c r="CY6" i="16" s="1"/>
  <c r="EL11" i="21" l="1"/>
  <c r="EL10" i="21" s="1"/>
  <c r="EM14" i="21" a="1"/>
  <c r="EM14" i="21" s="1"/>
  <c r="EM12" i="21" s="1"/>
  <c r="EN13" i="21"/>
  <c r="EM17" i="21"/>
  <c r="EM15" i="21" s="1"/>
  <c r="EN15" i="21" s="1"/>
  <c r="EN16" i="21"/>
  <c r="EM23" i="21"/>
  <c r="EM21" i="21" s="1"/>
  <c r="EN21" i="21" s="1"/>
  <c r="EN22" i="21"/>
  <c r="EM20" i="21"/>
  <c r="EM18" i="21" s="1"/>
  <c r="EN18" i="21" s="1"/>
  <c r="EN19" i="21"/>
  <c r="EO28" i="21" a="1"/>
  <c r="EO28" i="21" s="1"/>
  <c r="EO25" i="21" a="1"/>
  <c r="EO25" i="21" s="1"/>
  <c r="EO22" i="21" a="1"/>
  <c r="EO22" i="21" s="1"/>
  <c r="EO19" i="21" a="1"/>
  <c r="EO19" i="21" s="1"/>
  <c r="EO13" i="21" a="1"/>
  <c r="EO13" i="21" s="1"/>
  <c r="EO16" i="21" a="1"/>
  <c r="EO16" i="21" s="1"/>
  <c r="EM26" i="21"/>
  <c r="EM24" i="21" s="1"/>
  <c r="EN24" i="21" s="1"/>
  <c r="EN25" i="21"/>
  <c r="EM29" i="21"/>
  <c r="EM27" i="21" s="1"/>
  <c r="EN27" i="21" s="1"/>
  <c r="EN28" i="21"/>
  <c r="EO88" i="21" a="1"/>
  <c r="EO88" i="21" s="1"/>
  <c r="EO80" i="21" a="1"/>
  <c r="EO80" i="21" s="1"/>
  <c r="EO83" i="21" a="1"/>
  <c r="EO83" i="21" s="1"/>
  <c r="EO87" i="21"/>
  <c r="EO34" i="21" a="1"/>
  <c r="EO34" i="21" s="1"/>
  <c r="EO44" i="21" a="1"/>
  <c r="EO44" i="21" s="1"/>
  <c r="EO5" i="21"/>
  <c r="EO4" i="21"/>
  <c r="EP3" i="21"/>
  <c r="EO7" i="21"/>
  <c r="EM33" i="21"/>
  <c r="EN34" i="21"/>
  <c r="EN5" i="21"/>
  <c r="EN6" i="21" s="1"/>
  <c r="EN4" i="21"/>
  <c r="EN7" i="21"/>
  <c r="EM86" i="21"/>
  <c r="EN87" i="21"/>
  <c r="CW9" i="21"/>
  <c r="CZ4" i="17"/>
  <c r="CX14" i="16"/>
  <c r="CY16" i="16"/>
  <c r="CY14" i="16" s="1"/>
  <c r="DA4" i="16"/>
  <c r="CZ3" i="17"/>
  <c r="CY7" i="17"/>
  <c r="CY5" i="17"/>
  <c r="CY6" i="17" s="1"/>
  <c r="CZ34" i="16" a="1"/>
  <c r="CZ34" i="16" s="1"/>
  <c r="CZ38" i="16"/>
  <c r="CZ39" i="16" a="1"/>
  <c r="CZ39" i="16" s="1"/>
  <c r="CX44" i="16"/>
  <c r="CY44" i="16"/>
  <c r="CZ20" i="16" a="1"/>
  <c r="CZ20" i="16" s="1"/>
  <c r="CX16" i="17"/>
  <c r="CY16" i="17" s="1"/>
  <c r="CY18" i="17" s="1"/>
  <c r="CW37" i="17" a="1"/>
  <c r="CW37" i="17" s="1"/>
  <c r="CX37" i="17" s="1"/>
  <c r="CY37" i="17" s="1"/>
  <c r="CX13" i="17"/>
  <c r="CY13" i="17" s="1"/>
  <c r="CY15" i="17" s="1"/>
  <c r="CW36" i="17" a="1"/>
  <c r="CW36" i="17" s="1"/>
  <c r="CX36" i="17" s="1"/>
  <c r="CY36" i="17" s="1"/>
  <c r="CZ7" i="16"/>
  <c r="CZ5" i="16"/>
  <c r="CZ6" i="16" s="1"/>
  <c r="CZ30" i="16" s="1"/>
  <c r="DA3" i="16"/>
  <c r="EN29" i="21" l="1"/>
  <c r="EN17" i="21"/>
  <c r="EN23" i="21"/>
  <c r="EN26" i="21"/>
  <c r="EM11" i="21"/>
  <c r="EN12" i="21"/>
  <c r="EN14" i="21" s="1"/>
  <c r="EP28" i="21" a="1"/>
  <c r="EP28" i="21" s="1"/>
  <c r="EP25" i="21" a="1"/>
  <c r="EP25" i="21" s="1"/>
  <c r="EP22" i="21" a="1"/>
  <c r="EP22" i="21" s="1"/>
  <c r="EP19" i="21" a="1"/>
  <c r="EP19" i="21" s="1"/>
  <c r="EP16" i="21" a="1"/>
  <c r="EP16" i="21" s="1"/>
  <c r="EP13" i="21" a="1"/>
  <c r="EP13" i="21" s="1"/>
  <c r="EO20" i="21"/>
  <c r="EO18" i="21" s="1"/>
  <c r="EO23" i="21"/>
  <c r="EO21" i="21" s="1"/>
  <c r="EO26" i="21"/>
  <c r="EO24" i="21" s="1"/>
  <c r="EO29" i="21"/>
  <c r="EO27" i="21" s="1"/>
  <c r="EO17" i="21"/>
  <c r="EO15" i="21" s="1"/>
  <c r="EN20" i="21"/>
  <c r="EO14" i="21" a="1"/>
  <c r="EO14" i="21" s="1"/>
  <c r="EO12" i="21" s="1"/>
  <c r="EO86" i="21"/>
  <c r="EO33" i="21"/>
  <c r="EP88" i="21" a="1"/>
  <c r="EP88" i="21" s="1"/>
  <c r="EP80" i="21" a="1"/>
  <c r="EP80" i="21" s="1"/>
  <c r="EP83" i="21" a="1"/>
  <c r="EP83" i="21" s="1"/>
  <c r="EP87" i="21"/>
  <c r="EP44" i="21" a="1"/>
  <c r="EP44" i="21" s="1"/>
  <c r="EP34" i="21" a="1"/>
  <c r="EP34" i="21" s="1"/>
  <c r="EP33" i="21" s="1"/>
  <c r="EP4" i="21"/>
  <c r="EQ3" i="21"/>
  <c r="EP7" i="21"/>
  <c r="EP5" i="21"/>
  <c r="EM85" i="21"/>
  <c r="EN85" i="21" s="1"/>
  <c r="EN86" i="21"/>
  <c r="EN33" i="21"/>
  <c r="CX9" i="21"/>
  <c r="CZ60" i="17"/>
  <c r="CZ16" i="16"/>
  <c r="DB4" i="16"/>
  <c r="CZ7" i="17"/>
  <c r="CZ26" i="16" s="1"/>
  <c r="CZ74" i="17"/>
  <c r="CZ14" i="17" a="1"/>
  <c r="CZ14" i="17" s="1"/>
  <c r="CZ15" i="17" s="1"/>
  <c r="CZ13" i="17" s="1"/>
  <c r="CZ36" i="17" s="1" a="1"/>
  <c r="CZ36" i="17" s="1"/>
  <c r="CZ67" i="17"/>
  <c r="CZ5" i="17"/>
  <c r="CZ6" i="17" s="1"/>
  <c r="DA3" i="17"/>
  <c r="CZ78" i="17" a="1"/>
  <c r="CZ78" i="17" s="1"/>
  <c r="CZ73" i="17"/>
  <c r="DA4" i="17"/>
  <c r="CZ65" i="17"/>
  <c r="CZ17" i="17" a="1"/>
  <c r="CZ17" i="17" s="1"/>
  <c r="CZ18" i="17" s="1"/>
  <c r="CZ16" i="17" s="1"/>
  <c r="CZ37" i="17" s="1" a="1"/>
  <c r="CZ37" i="17" s="1"/>
  <c r="CZ72" i="17"/>
  <c r="CZ71" i="17"/>
  <c r="CZ37" i="16"/>
  <c r="CZ36" i="16" s="1"/>
  <c r="DA34" i="16" a="1"/>
  <c r="DA34" i="16" s="1"/>
  <c r="DA38" i="16"/>
  <c r="DA39" i="16" a="1"/>
  <c r="DA39" i="16" s="1"/>
  <c r="DA20" i="16" a="1"/>
  <c r="DA20" i="16" s="1"/>
  <c r="DA18" i="16" s="1"/>
  <c r="CZ18" i="16"/>
  <c r="DA7" i="16"/>
  <c r="DA5" i="16"/>
  <c r="DA6" i="16" s="1"/>
  <c r="DA30" i="16" s="1"/>
  <c r="DB3" i="16"/>
  <c r="EP14" i="21" l="1" a="1"/>
  <c r="EP14" i="21" s="1"/>
  <c r="EP12" i="21" s="1"/>
  <c r="EP17" i="21"/>
  <c r="EP15" i="21" s="1"/>
  <c r="EP20" i="21"/>
  <c r="EP18" i="21" s="1"/>
  <c r="EQ28" i="21" a="1"/>
  <c r="EQ28" i="21" s="1"/>
  <c r="EQ25" i="21" a="1"/>
  <c r="EQ25" i="21" s="1"/>
  <c r="EQ22" i="21" a="1"/>
  <c r="EQ22" i="21" s="1"/>
  <c r="EQ16" i="21" a="1"/>
  <c r="EQ16" i="21" s="1"/>
  <c r="EQ19" i="21" a="1"/>
  <c r="EQ19" i="21" s="1"/>
  <c r="EQ13" i="21" a="1"/>
  <c r="EQ13" i="21" s="1"/>
  <c r="EP23" i="21"/>
  <c r="EP21" i="21" s="1"/>
  <c r="EP26" i="21"/>
  <c r="EP24" i="21" s="1"/>
  <c r="EO11" i="21"/>
  <c r="EP29" i="21"/>
  <c r="EP27" i="21" s="1"/>
  <c r="EM10" i="21"/>
  <c r="EN10" i="21" s="1"/>
  <c r="EN11" i="21"/>
  <c r="EP86" i="21"/>
  <c r="EP85" i="21" s="1"/>
  <c r="EP93" i="21" s="1"/>
  <c r="EO85" i="21"/>
  <c r="EO93" i="21" s="1"/>
  <c r="EQ87" i="21"/>
  <c r="EQ88" i="21" a="1"/>
  <c r="EQ88" i="21" s="1"/>
  <c r="EQ80" i="21" a="1"/>
  <c r="EQ80" i="21" s="1"/>
  <c r="EQ83" i="21" a="1"/>
  <c r="EQ83" i="21" s="1"/>
  <c r="EQ34" i="21" a="1"/>
  <c r="EQ34" i="21" s="1"/>
  <c r="EQ33" i="21" s="1"/>
  <c r="EQ7" i="21"/>
  <c r="EQ44" i="21" a="1"/>
  <c r="EQ44" i="21" s="1"/>
  <c r="EQ4" i="21"/>
  <c r="EQ5" i="21"/>
  <c r="ER3" i="21"/>
  <c r="EN93" i="21"/>
  <c r="EM93" i="21"/>
  <c r="CY9" i="21"/>
  <c r="DA60" i="17"/>
  <c r="CZ14" i="16"/>
  <c r="DA16" i="16"/>
  <c r="DA14" i="16" s="1"/>
  <c r="DC4" i="16"/>
  <c r="DA14" i="17" a="1"/>
  <c r="DA14" i="17" s="1"/>
  <c r="DA15" i="17" s="1"/>
  <c r="DA13" i="17" s="1"/>
  <c r="DA36" i="17" s="1" a="1"/>
  <c r="DA36" i="17" s="1"/>
  <c r="DA5" i="17"/>
  <c r="DA6" i="17" s="1"/>
  <c r="DB4" i="17"/>
  <c r="DB3" i="17"/>
  <c r="DA7" i="17"/>
  <c r="DA26" i="16" s="1"/>
  <c r="DA78" i="17" a="1"/>
  <c r="DA78" i="17" s="1"/>
  <c r="DA73" i="17"/>
  <c r="DA67" i="17"/>
  <c r="DA74" i="17"/>
  <c r="DA17" i="17" a="1"/>
  <c r="DA17" i="17" s="1"/>
  <c r="DA18" i="17" s="1"/>
  <c r="DA16" i="17" s="1"/>
  <c r="DA37" i="17" s="1" a="1"/>
  <c r="DA37" i="17" s="1"/>
  <c r="DA65" i="17"/>
  <c r="DA72" i="17"/>
  <c r="DA71" i="17"/>
  <c r="DA37" i="16"/>
  <c r="DA36" i="16" s="1"/>
  <c r="DA44" i="16" s="1"/>
  <c r="DB34" i="16" a="1"/>
  <c r="DB34" i="16" s="1"/>
  <c r="DC34" i="16" s="1"/>
  <c r="DB39" i="16" a="1"/>
  <c r="DB39" i="16" s="1"/>
  <c r="DC39" i="16" s="1"/>
  <c r="DB38" i="16"/>
  <c r="CZ44" i="16"/>
  <c r="DB20" i="16" a="1"/>
  <c r="DB20" i="16" s="1"/>
  <c r="DB18" i="16" s="1"/>
  <c r="DB7" i="16"/>
  <c r="DB5" i="16"/>
  <c r="DB6" i="16" s="1"/>
  <c r="DB30" i="16" s="1"/>
  <c r="DC3" i="16"/>
  <c r="EP11" i="21" l="1"/>
  <c r="EP10" i="21" s="1"/>
  <c r="EQ14" i="21" a="1"/>
  <c r="EQ14" i="21" s="1"/>
  <c r="EQ12" i="21" s="1"/>
  <c r="EQ20" i="21"/>
  <c r="EQ18" i="21" s="1"/>
  <c r="EO10" i="21"/>
  <c r="EQ17" i="21"/>
  <c r="EQ15" i="21" s="1"/>
  <c r="EQ23" i="21"/>
  <c r="EQ21" i="21" s="1"/>
  <c r="EQ26" i="21"/>
  <c r="EQ24" i="21" s="1"/>
  <c r="EQ29" i="21"/>
  <c r="EQ27" i="21" s="1"/>
  <c r="ER28" i="21" a="1"/>
  <c r="ER28" i="21" s="1"/>
  <c r="ER25" i="21" a="1"/>
  <c r="ER25" i="21" s="1"/>
  <c r="ER22" i="21" a="1"/>
  <c r="ER22" i="21" s="1"/>
  <c r="ER19" i="21" a="1"/>
  <c r="ER19" i="21" s="1"/>
  <c r="ER16" i="21" a="1"/>
  <c r="ER16" i="21" s="1"/>
  <c r="ER13" i="21" a="1"/>
  <c r="ER13" i="21" s="1"/>
  <c r="EQ86" i="21"/>
  <c r="EQ85" i="21" s="1"/>
  <c r="EQ93" i="21" s="1"/>
  <c r="ER88" i="21" a="1"/>
  <c r="ER88" i="21" s="1"/>
  <c r="ER87" i="21"/>
  <c r="ER80" i="21" a="1"/>
  <c r="ER80" i="21" s="1"/>
  <c r="ER83" i="21" a="1"/>
  <c r="ER83" i="21" s="1"/>
  <c r="ER44" i="21" a="1"/>
  <c r="ER44" i="21" s="1"/>
  <c r="ER5" i="21"/>
  <c r="ER34" i="21" a="1"/>
  <c r="ER34" i="21" s="1"/>
  <c r="ER33" i="21" s="1"/>
  <c r="ER4" i="21"/>
  <c r="ER7" i="21"/>
  <c r="ES3" i="21"/>
  <c r="DB60" i="17"/>
  <c r="DC60" i="17" s="1"/>
  <c r="DB16" i="16"/>
  <c r="DB14" i="16" s="1"/>
  <c r="DD4" i="16"/>
  <c r="DB14" i="17" a="1"/>
  <c r="DB14" i="17" s="1"/>
  <c r="DC14" i="17" s="1"/>
  <c r="DB74" i="17"/>
  <c r="DC74" i="17" s="1"/>
  <c r="DB17" i="17" a="1"/>
  <c r="DB17" i="17" s="1"/>
  <c r="DB18" i="17" s="1"/>
  <c r="DC18" i="17" s="1"/>
  <c r="DB5" i="17"/>
  <c r="DB6" i="17" s="1"/>
  <c r="DC3" i="17"/>
  <c r="DB67" i="17"/>
  <c r="DC67" i="17" s="1"/>
  <c r="DB71" i="17"/>
  <c r="DC71" i="17" s="1"/>
  <c r="DB65" i="17"/>
  <c r="DC65" i="17" s="1"/>
  <c r="DB7" i="17"/>
  <c r="DB72" i="17"/>
  <c r="DC72" i="17" s="1"/>
  <c r="DC4" i="17"/>
  <c r="DB78" i="17" a="1"/>
  <c r="DB78" i="17" s="1"/>
  <c r="DC78" i="17" s="1"/>
  <c r="DB73" i="17"/>
  <c r="DC73" i="17" s="1"/>
  <c r="DB37" i="16"/>
  <c r="DB36" i="16" s="1"/>
  <c r="DB44" i="16" s="1"/>
  <c r="DC30" i="16"/>
  <c r="DC38" i="16"/>
  <c r="DC20" i="16"/>
  <c r="DC7" i="16"/>
  <c r="DC5" i="16"/>
  <c r="DC6" i="16" s="1"/>
  <c r="DD3" i="16"/>
  <c r="ER86" i="21" l="1"/>
  <c r="ER85" i="21" s="1"/>
  <c r="EQ11" i="21"/>
  <c r="EQ10" i="21" s="1"/>
  <c r="ER14" i="21" a="1"/>
  <c r="ER14" i="21" s="1"/>
  <c r="ER12" i="21" s="1"/>
  <c r="ES28" i="21" a="1"/>
  <c r="ES28" i="21" s="1"/>
  <c r="ES25" i="21" a="1"/>
  <c r="ES25" i="21" s="1"/>
  <c r="ES22" i="21" a="1"/>
  <c r="ES22" i="21" s="1"/>
  <c r="ES19" i="21" a="1"/>
  <c r="ES19" i="21" s="1"/>
  <c r="ES13" i="21" a="1"/>
  <c r="ES13" i="21" s="1"/>
  <c r="ES16" i="21" a="1"/>
  <c r="ES16" i="21" s="1"/>
  <c r="ER17" i="21"/>
  <c r="ER15" i="21" s="1"/>
  <c r="ER20" i="21"/>
  <c r="ER18" i="21" s="1"/>
  <c r="ER23" i="21"/>
  <c r="ER21" i="21" s="1"/>
  <c r="ER26" i="21"/>
  <c r="ER24" i="21" s="1"/>
  <c r="ER29" i="21"/>
  <c r="ER27" i="21" s="1"/>
  <c r="ER93" i="21"/>
  <c r="ES88" i="21" a="1"/>
  <c r="ES88" i="21" s="1"/>
  <c r="ES80" i="21" a="1"/>
  <c r="ES80" i="21" s="1"/>
  <c r="ES87" i="21"/>
  <c r="ES83" i="21" a="1"/>
  <c r="ES83" i="21" s="1"/>
  <c r="ES34" i="21" a="1"/>
  <c r="ES34" i="21" s="1"/>
  <c r="ES33" i="21" s="1"/>
  <c r="ES44" i="21" a="1"/>
  <c r="ES44" i="21" s="1"/>
  <c r="ES5" i="21"/>
  <c r="ES4" i="21"/>
  <c r="ET3" i="21"/>
  <c r="ES7" i="21"/>
  <c r="DB26" i="16"/>
  <c r="CZ9" i="21"/>
  <c r="DA9" i="21" s="1"/>
  <c r="DD4" i="17"/>
  <c r="DC16" i="16"/>
  <c r="DC14" i="16" s="1"/>
  <c r="DE4" i="16"/>
  <c r="DB15" i="17"/>
  <c r="DC15" i="17" s="1"/>
  <c r="DC17" i="17"/>
  <c r="DC5" i="17"/>
  <c r="DC6" i="17" s="1"/>
  <c r="DD3" i="17"/>
  <c r="DC7" i="17"/>
  <c r="DC26" i="16" s="1"/>
  <c r="DD34" i="16" a="1"/>
  <c r="DD34" i="16" s="1"/>
  <c r="DD39" i="16" a="1"/>
  <c r="DD39" i="16" s="1"/>
  <c r="DD38" i="16"/>
  <c r="DC37" i="16"/>
  <c r="DC36" i="16" s="1"/>
  <c r="DD20" i="16" a="1"/>
  <c r="DD20" i="16" s="1"/>
  <c r="DC18" i="16"/>
  <c r="DB16" i="17"/>
  <c r="DD7" i="16"/>
  <c r="DE3" i="16"/>
  <c r="DD5" i="16"/>
  <c r="DD6" i="16" s="1"/>
  <c r="DD30" i="16" s="1"/>
  <c r="ER11" i="21" l="1"/>
  <c r="ET25" i="21" a="1"/>
  <c r="ET25" i="21" s="1"/>
  <c r="ET22" i="21" a="1"/>
  <c r="ET22" i="21" s="1"/>
  <c r="ET28" i="21" a="1"/>
  <c r="ET28" i="21" s="1"/>
  <c r="ET19" i="21" a="1"/>
  <c r="ET19" i="21" s="1"/>
  <c r="ET16" i="21" a="1"/>
  <c r="ET16" i="21" s="1"/>
  <c r="ET13" i="21" a="1"/>
  <c r="ET13" i="21" s="1"/>
  <c r="ES20" i="21"/>
  <c r="ES18" i="21" s="1"/>
  <c r="ES23" i="21"/>
  <c r="ES21" i="21" s="1"/>
  <c r="ES26" i="21"/>
  <c r="ES24" i="21" s="1"/>
  <c r="ES29" i="21"/>
  <c r="ES27" i="21" s="1"/>
  <c r="ES17" i="21"/>
  <c r="ES15" i="21" s="1"/>
  <c r="ES14" i="21" a="1"/>
  <c r="ES14" i="21" s="1"/>
  <c r="ES12" i="21" s="1"/>
  <c r="ES86" i="21"/>
  <c r="ET88" i="21" a="1"/>
  <c r="ET88" i="21" s="1"/>
  <c r="ET80" i="21" a="1"/>
  <c r="ET80" i="21" s="1"/>
  <c r="ET83" i="21" a="1"/>
  <c r="ET83" i="21" s="1"/>
  <c r="ET87" i="21"/>
  <c r="ET44" i="21" a="1"/>
  <c r="ET44" i="21" s="1"/>
  <c r="ET34" i="21" a="1"/>
  <c r="ET34" i="21" s="1"/>
  <c r="ET33" i="21" s="1"/>
  <c r="ET4" i="21"/>
  <c r="EU3" i="21"/>
  <c r="ET7" i="21"/>
  <c r="ET5" i="21"/>
  <c r="DC9" i="21"/>
  <c r="DD60" i="17"/>
  <c r="DD16" i="16"/>
  <c r="DF4" i="16"/>
  <c r="DB13" i="17"/>
  <c r="DC13" i="17" s="1"/>
  <c r="DD14" i="17" a="1"/>
  <c r="DD14" i="17" s="1"/>
  <c r="DD15" i="17" s="1"/>
  <c r="DD17" i="17" a="1"/>
  <c r="DD17" i="17" s="1"/>
  <c r="DD18" i="17" s="1"/>
  <c r="DD16" i="17" s="1"/>
  <c r="DD37" i="17" s="1" a="1"/>
  <c r="DD37" i="17" s="1"/>
  <c r="DE4" i="17"/>
  <c r="DD73" i="17"/>
  <c r="DD74" i="17"/>
  <c r="DD7" i="17"/>
  <c r="DD26" i="16" s="1"/>
  <c r="DD78" i="17" a="1"/>
  <c r="DD78" i="17" s="1"/>
  <c r="DD67" i="17"/>
  <c r="DD72" i="17"/>
  <c r="DD5" i="17"/>
  <c r="DD6" i="17" s="1"/>
  <c r="DE3" i="17"/>
  <c r="DD65" i="17"/>
  <c r="DD71" i="17"/>
  <c r="DC44" i="16"/>
  <c r="DD37" i="16"/>
  <c r="DD36" i="16" s="1"/>
  <c r="DE34" i="16" a="1"/>
  <c r="DE34" i="16" s="1"/>
  <c r="DE38" i="16"/>
  <c r="DE39" i="16" a="1"/>
  <c r="DE39" i="16" s="1"/>
  <c r="DE20" i="16" a="1"/>
  <c r="DE20" i="16" s="1"/>
  <c r="DE18" i="16" s="1"/>
  <c r="DD18" i="16"/>
  <c r="DC16" i="17"/>
  <c r="DB37" i="17" a="1"/>
  <c r="DB37" i="17" s="1"/>
  <c r="DC37" i="17" s="1"/>
  <c r="DF3" i="16"/>
  <c r="DE7" i="16"/>
  <c r="DE5" i="16"/>
  <c r="DE6" i="16" s="1"/>
  <c r="DE30" i="16" s="1"/>
  <c r="ET86" i="21" l="1"/>
  <c r="ET85" i="21" s="1"/>
  <c r="ES11" i="21"/>
  <c r="ES10" i="21" s="1"/>
  <c r="ET17" i="21"/>
  <c r="ET15" i="21" s="1"/>
  <c r="ET20" i="21"/>
  <c r="ET18" i="21" s="1"/>
  <c r="ET29" i="21"/>
  <c r="ET27" i="21" s="1"/>
  <c r="ET23" i="21"/>
  <c r="ET21" i="21" s="1"/>
  <c r="ET26" i="21"/>
  <c r="ET24" i="21" s="1"/>
  <c r="ER10" i="21"/>
  <c r="EU28" i="21" a="1"/>
  <c r="EU28" i="21" s="1"/>
  <c r="EU25" i="21" a="1"/>
  <c r="EU25" i="21" s="1"/>
  <c r="EU22" i="21" a="1"/>
  <c r="EU22" i="21" s="1"/>
  <c r="EU19" i="21" a="1"/>
  <c r="EU19" i="21" s="1"/>
  <c r="EU16" i="21" a="1"/>
  <c r="EU16" i="21" s="1"/>
  <c r="EU13" i="21" a="1"/>
  <c r="EU13" i="21" s="1"/>
  <c r="ET14" i="21" a="1"/>
  <c r="ET14" i="21" s="1"/>
  <c r="ET12" i="21" s="1"/>
  <c r="ET93" i="21"/>
  <c r="EU87" i="21"/>
  <c r="EU88" i="21" a="1"/>
  <c r="EU88" i="21" s="1"/>
  <c r="EU80" i="21" a="1"/>
  <c r="EU80" i="21" s="1"/>
  <c r="EU83" i="21" a="1"/>
  <c r="EU83" i="21" s="1"/>
  <c r="EU34" i="21" a="1"/>
  <c r="EU34" i="21" s="1"/>
  <c r="EU33" i="21" s="1"/>
  <c r="EU7" i="21"/>
  <c r="EU44" i="21" a="1"/>
  <c r="EU44" i="21" s="1"/>
  <c r="EU5" i="21"/>
  <c r="EV3" i="21"/>
  <c r="EU4" i="21"/>
  <c r="ES85" i="21"/>
  <c r="DB9" i="21"/>
  <c r="DE60" i="17"/>
  <c r="DD14" i="16"/>
  <c r="DE16" i="16"/>
  <c r="DE14" i="16" s="1"/>
  <c r="DG4" i="16"/>
  <c r="DE7" i="17"/>
  <c r="DB36" i="17" a="1"/>
  <c r="DB36" i="17" s="1"/>
  <c r="DC36" i="17" s="1"/>
  <c r="DE14" i="17" a="1"/>
  <c r="DE14" i="17" s="1"/>
  <c r="DE15" i="17" s="1"/>
  <c r="DE13" i="17" s="1"/>
  <c r="DE36" i="17" s="1" a="1"/>
  <c r="DE36" i="17" s="1"/>
  <c r="DE17" i="17" a="1"/>
  <c r="DE17" i="17" s="1"/>
  <c r="DE18" i="17" s="1"/>
  <c r="DE16" i="17" s="1"/>
  <c r="DE37" i="17" s="1" a="1"/>
  <c r="DE37" i="17" s="1"/>
  <c r="DE74" i="17"/>
  <c r="DE5" i="17"/>
  <c r="DE6" i="17" s="1"/>
  <c r="DF4" i="17"/>
  <c r="DE78" i="17" a="1"/>
  <c r="DE78" i="17" s="1"/>
  <c r="DE72" i="17"/>
  <c r="DE67" i="17"/>
  <c r="DE65" i="17"/>
  <c r="DE71" i="17"/>
  <c r="DF3" i="17"/>
  <c r="DE73" i="17"/>
  <c r="DE37" i="16"/>
  <c r="DE36" i="16" s="1"/>
  <c r="DE44" i="16" s="1"/>
  <c r="DF34" i="16" a="1"/>
  <c r="DF34" i="16" s="1"/>
  <c r="DG34" i="16" s="1"/>
  <c r="DF39" i="16" a="1"/>
  <c r="DF39" i="16" s="1"/>
  <c r="DG39" i="16" s="1"/>
  <c r="DF38" i="16"/>
  <c r="DD44" i="16"/>
  <c r="DF20" i="16" a="1"/>
  <c r="DF20" i="16" s="1"/>
  <c r="DF18" i="16" s="1"/>
  <c r="DD13" i="17"/>
  <c r="DD36" i="17" s="1" a="1"/>
  <c r="DD36" i="17" s="1"/>
  <c r="DF7" i="16"/>
  <c r="DF5" i="16"/>
  <c r="DF6" i="16" s="1"/>
  <c r="DF30" i="16" s="1"/>
  <c r="DG3" i="16"/>
  <c r="ET11" i="21" l="1"/>
  <c r="ET10" i="21" s="1"/>
  <c r="EU14" i="21" a="1"/>
  <c r="EU14" i="21" s="1"/>
  <c r="EU12" i="21" s="1"/>
  <c r="EU17" i="21"/>
  <c r="EU15" i="21" s="1"/>
  <c r="EU20" i="21"/>
  <c r="EU18" i="21" s="1"/>
  <c r="EU23" i="21"/>
  <c r="EU21" i="21" s="1"/>
  <c r="EU26" i="21"/>
  <c r="EU24" i="21" s="1"/>
  <c r="EV28" i="21" a="1"/>
  <c r="EV28" i="21" s="1"/>
  <c r="EV25" i="21" a="1"/>
  <c r="EV25" i="21" s="1"/>
  <c r="EV19" i="21" a="1"/>
  <c r="EV19" i="21" s="1"/>
  <c r="EV22" i="21" a="1"/>
  <c r="EV22" i="21" s="1"/>
  <c r="EV16" i="21" a="1"/>
  <c r="EV16" i="21" s="1"/>
  <c r="EV13" i="21" a="1"/>
  <c r="EV13" i="21" s="1"/>
  <c r="EU29" i="21"/>
  <c r="EU27" i="21" s="1"/>
  <c r="ES93" i="21"/>
  <c r="DE26" i="16"/>
  <c r="EV88" i="21" a="1"/>
  <c r="EV88" i="21" s="1"/>
  <c r="EV87" i="21"/>
  <c r="EV80" i="21" a="1"/>
  <c r="EV80" i="21" s="1"/>
  <c r="EV83" i="21" a="1"/>
  <c r="EV83" i="21" s="1"/>
  <c r="EV44" i="21" a="1"/>
  <c r="EV44" i="21" s="1"/>
  <c r="EV5" i="21"/>
  <c r="EV34" i="21" a="1"/>
  <c r="EV34" i="21" s="1"/>
  <c r="EV33" i="21" s="1"/>
  <c r="EW3" i="21"/>
  <c r="EV4" i="21"/>
  <c r="EV7" i="21"/>
  <c r="EU86" i="21"/>
  <c r="DF71" i="17"/>
  <c r="DG71" i="17" s="1"/>
  <c r="DF16" i="16"/>
  <c r="DF14" i="16" s="1"/>
  <c r="DH4" i="16"/>
  <c r="DF5" i="17"/>
  <c r="DF6" i="17" s="1"/>
  <c r="DF60" i="17"/>
  <c r="DG60" i="17" s="1"/>
  <c r="DF14" i="17" a="1"/>
  <c r="DF14" i="17" s="1"/>
  <c r="DG14" i="17" s="1"/>
  <c r="DF17" i="17" a="1"/>
  <c r="DF17" i="17" s="1"/>
  <c r="DF18" i="17" s="1"/>
  <c r="DG18" i="17" s="1"/>
  <c r="DF72" i="17"/>
  <c r="DG72" i="17" s="1"/>
  <c r="DG4" i="17"/>
  <c r="DF73" i="17"/>
  <c r="DG73" i="17" s="1"/>
  <c r="DF7" i="17"/>
  <c r="DF26" i="16" s="1"/>
  <c r="DF78" i="17" a="1"/>
  <c r="DF78" i="17" s="1"/>
  <c r="DG78" i="17" s="1"/>
  <c r="DF74" i="17"/>
  <c r="DG74" i="17" s="1"/>
  <c r="DG3" i="17"/>
  <c r="DF67" i="17"/>
  <c r="DG67" i="17" s="1"/>
  <c r="DF65" i="17"/>
  <c r="DG65" i="17" s="1"/>
  <c r="DF37" i="16"/>
  <c r="DF36" i="16" s="1"/>
  <c r="DF44" i="16" s="1"/>
  <c r="DG30" i="16"/>
  <c r="DG38" i="16"/>
  <c r="DG20" i="16"/>
  <c r="DG7" i="16"/>
  <c r="DH3" i="16"/>
  <c r="DG5" i="16"/>
  <c r="DG6" i="16" s="1"/>
  <c r="EV86" i="21" l="1"/>
  <c r="EV85" i="21" s="1"/>
  <c r="EU11" i="21"/>
  <c r="EU10" i="21" s="1"/>
  <c r="EV29" i="21"/>
  <c r="EV27" i="21" s="1"/>
  <c r="EV14" i="21" a="1"/>
  <c r="EV14" i="21" s="1"/>
  <c r="EV12" i="21" s="1"/>
  <c r="EV17" i="21"/>
  <c r="EV15" i="21" s="1"/>
  <c r="EV23" i="21"/>
  <c r="EV21" i="21" s="1"/>
  <c r="EV20" i="21"/>
  <c r="EV18" i="21" s="1"/>
  <c r="EW28" i="21" a="1"/>
  <c r="EW28" i="21" s="1"/>
  <c r="EW25" i="21" a="1"/>
  <c r="EW25" i="21" s="1"/>
  <c r="EW22" i="21" a="1"/>
  <c r="EW22" i="21" s="1"/>
  <c r="EW13" i="21" a="1"/>
  <c r="EW13" i="21" s="1"/>
  <c r="EW19" i="21" a="1"/>
  <c r="EW19" i="21" s="1"/>
  <c r="EW16" i="21" a="1"/>
  <c r="EW16" i="21" s="1"/>
  <c r="EV26" i="21"/>
  <c r="EV24" i="21" s="1"/>
  <c r="EV93" i="21"/>
  <c r="EU85" i="21"/>
  <c r="EU93" i="21" s="1"/>
  <c r="EW88" i="21" a="1"/>
  <c r="EW88" i="21" s="1"/>
  <c r="EW80" i="21" a="1"/>
  <c r="EW80" i="21" s="1"/>
  <c r="EW87" i="21"/>
  <c r="EW83" i="21" a="1"/>
  <c r="EW83" i="21" s="1"/>
  <c r="EW34" i="21" a="1"/>
  <c r="EW34" i="21" s="1"/>
  <c r="EW33" i="21" s="1"/>
  <c r="EW44" i="21" a="1"/>
  <c r="EW44" i="21" s="1"/>
  <c r="EW5" i="21"/>
  <c r="EW4" i="21"/>
  <c r="EX3" i="21"/>
  <c r="EW7" i="21"/>
  <c r="DD9" i="21"/>
  <c r="DE9" i="21"/>
  <c r="DH4" i="17"/>
  <c r="DG16" i="16"/>
  <c r="DI4" i="16"/>
  <c r="DF15" i="17"/>
  <c r="DF13" i="17" s="1"/>
  <c r="DG13" i="17" s="1"/>
  <c r="DG17" i="17"/>
  <c r="DG7" i="17"/>
  <c r="DG26" i="16" s="1"/>
  <c r="DH3" i="17"/>
  <c r="DG5" i="17"/>
  <c r="DG6" i="17" s="1"/>
  <c r="DH34" i="16" a="1"/>
  <c r="DH34" i="16" s="1"/>
  <c r="DH38" i="16"/>
  <c r="DH39" i="16" a="1"/>
  <c r="DH39" i="16" s="1"/>
  <c r="DG37" i="16"/>
  <c r="DG36" i="16" s="1"/>
  <c r="DH20" i="16" a="1"/>
  <c r="DH20" i="16" s="1"/>
  <c r="DG18" i="16"/>
  <c r="DF16" i="17"/>
  <c r="DH7" i="16"/>
  <c r="DH5" i="16"/>
  <c r="DH6" i="16" s="1"/>
  <c r="DH30" i="16" s="1"/>
  <c r="DI3" i="16"/>
  <c r="EW86" i="21" l="1"/>
  <c r="EW85" i="21" s="1"/>
  <c r="EV11" i="21"/>
  <c r="EV10" i="21" s="1"/>
  <c r="EW14" i="21" a="1"/>
  <c r="EW14" i="21" s="1"/>
  <c r="EW12" i="21" s="1"/>
  <c r="EX28" i="21" a="1"/>
  <c r="EX28" i="21" s="1"/>
  <c r="EX22" i="21" a="1"/>
  <c r="EX22" i="21" s="1"/>
  <c r="EX25" i="21" a="1"/>
  <c r="EX25" i="21" s="1"/>
  <c r="EX19" i="21" a="1"/>
  <c r="EX19" i="21" s="1"/>
  <c r="EX16" i="21" a="1"/>
  <c r="EX16" i="21" s="1"/>
  <c r="EX13" i="21" a="1"/>
  <c r="EX13" i="21" s="1"/>
  <c r="EW23" i="21"/>
  <c r="EW21" i="21" s="1"/>
  <c r="EW26" i="21"/>
  <c r="EW24" i="21" s="1"/>
  <c r="EW29" i="21"/>
  <c r="EW27" i="21" s="1"/>
  <c r="EW17" i="21"/>
  <c r="EW15" i="21" s="1"/>
  <c r="EW20" i="21"/>
  <c r="EW18" i="21" s="1"/>
  <c r="EW93" i="21"/>
  <c r="EX88" i="21" a="1"/>
  <c r="EX88" i="21" s="1"/>
  <c r="EX80" i="21" a="1"/>
  <c r="EX80" i="21" s="1"/>
  <c r="EX83" i="21" a="1"/>
  <c r="EX83" i="21" s="1"/>
  <c r="EX87" i="21"/>
  <c r="EX44" i="21" a="1"/>
  <c r="EX44" i="21" s="1"/>
  <c r="EX34" i="21" a="1"/>
  <c r="EX34" i="21" s="1"/>
  <c r="EX33" i="21" s="1"/>
  <c r="EX4" i="21"/>
  <c r="EY3" i="21"/>
  <c r="EX7" i="21"/>
  <c r="EX5" i="21"/>
  <c r="DF9" i="21"/>
  <c r="DH60" i="17"/>
  <c r="DG14" i="16"/>
  <c r="DH16" i="16"/>
  <c r="DJ4" i="16"/>
  <c r="DH17" i="17" a="1"/>
  <c r="DH17" i="17" s="1"/>
  <c r="DH18" i="17" s="1"/>
  <c r="DH16" i="17" s="1"/>
  <c r="DH37" i="17" s="1" a="1"/>
  <c r="DH37" i="17" s="1"/>
  <c r="DF36" i="17" a="1"/>
  <c r="DF36" i="17" s="1"/>
  <c r="DG36" i="17" s="1"/>
  <c r="DG15" i="17"/>
  <c r="DH74" i="17"/>
  <c r="DI3" i="17"/>
  <c r="DH67" i="17"/>
  <c r="DH7" i="17"/>
  <c r="DI4" i="17"/>
  <c r="DH14" i="17" a="1"/>
  <c r="DH14" i="17" s="1"/>
  <c r="DH15" i="17" s="1"/>
  <c r="DH13" i="17" s="1"/>
  <c r="DH36" i="17" s="1" a="1"/>
  <c r="DH36" i="17" s="1"/>
  <c r="DH78" i="17" a="1"/>
  <c r="DH78" i="17" s="1"/>
  <c r="DH65" i="17"/>
  <c r="DH71" i="17"/>
  <c r="DH72" i="17"/>
  <c r="DH5" i="17"/>
  <c r="DH6" i="17" s="1"/>
  <c r="DH73" i="17"/>
  <c r="DG44" i="16"/>
  <c r="DI34" i="16" a="1"/>
  <c r="DI34" i="16" s="1"/>
  <c r="DI39" i="16" a="1"/>
  <c r="DI39" i="16" s="1"/>
  <c r="DI38" i="16"/>
  <c r="DH37" i="16"/>
  <c r="DH36" i="16" s="1"/>
  <c r="DI20" i="16" a="1"/>
  <c r="DI20" i="16" s="1"/>
  <c r="DI18" i="16" s="1"/>
  <c r="DH18" i="16"/>
  <c r="DG16" i="17"/>
  <c r="DF37" i="17" a="1"/>
  <c r="DF37" i="17" s="1"/>
  <c r="DG37" i="17" s="1"/>
  <c r="DI7" i="16"/>
  <c r="DI5" i="16"/>
  <c r="DI6" i="16" s="1"/>
  <c r="DI30" i="16" s="1"/>
  <c r="DJ3" i="16"/>
  <c r="EX86" i="21" l="1"/>
  <c r="EX85" i="21" s="1"/>
  <c r="EW11" i="21"/>
  <c r="EW10" i="21" s="1"/>
  <c r="EX17" i="21"/>
  <c r="EX15" i="21" s="1"/>
  <c r="EY28" i="21" a="1"/>
  <c r="EY28" i="21" s="1"/>
  <c r="EY25" i="21" a="1"/>
  <c r="EY25" i="21" s="1"/>
  <c r="EY22" i="21" a="1"/>
  <c r="EY22" i="21" s="1"/>
  <c r="EY19" i="21" a="1"/>
  <c r="EY19" i="21" s="1"/>
  <c r="EY16" i="21" a="1"/>
  <c r="EY16" i="21" s="1"/>
  <c r="EY13" i="21" a="1"/>
  <c r="EY13" i="21" s="1"/>
  <c r="EX26" i="21"/>
  <c r="EX24" i="21" s="1"/>
  <c r="EX23" i="21"/>
  <c r="EX21" i="21" s="1"/>
  <c r="EX20" i="21"/>
  <c r="EX18" i="21" s="1"/>
  <c r="EX29" i="21"/>
  <c r="EX27" i="21" s="1"/>
  <c r="EX14" i="21" a="1"/>
  <c r="EX14" i="21" s="1"/>
  <c r="EX12" i="21" s="1"/>
  <c r="EY87" i="21"/>
  <c r="EY88" i="21" a="1"/>
  <c r="EY88" i="21" s="1"/>
  <c r="EY80" i="21" a="1"/>
  <c r="EY80" i="21" s="1"/>
  <c r="EY34" i="21" a="1"/>
  <c r="EY34" i="21" s="1"/>
  <c r="EY33" i="21" s="1"/>
  <c r="EY7" i="21"/>
  <c r="EY44" i="21" a="1"/>
  <c r="EY44" i="21" s="1"/>
  <c r="EY4" i="21"/>
  <c r="EY5" i="21"/>
  <c r="EY83" i="21" a="1"/>
  <c r="EY83" i="21" s="1"/>
  <c r="EZ3" i="21"/>
  <c r="EX93" i="21"/>
  <c r="DG9" i="21"/>
  <c r="DH26" i="16"/>
  <c r="DI60" i="17"/>
  <c r="DI17" i="17" a="1"/>
  <c r="DI17" i="17" s="1"/>
  <c r="DI18" i="17" s="1"/>
  <c r="DI16" i="17" s="1"/>
  <c r="DI37" i="17" s="1" a="1"/>
  <c r="DI37" i="17" s="1"/>
  <c r="DI7" i="17"/>
  <c r="DH14" i="16"/>
  <c r="DI16" i="16"/>
  <c r="DI14" i="16" s="1"/>
  <c r="DK4" i="16"/>
  <c r="DJ3" i="17"/>
  <c r="DI5" i="17"/>
  <c r="DI6" i="17" s="1"/>
  <c r="DI65" i="17"/>
  <c r="DJ4" i="17"/>
  <c r="DI67" i="17"/>
  <c r="DI71" i="17"/>
  <c r="DI72" i="17"/>
  <c r="DI73" i="17"/>
  <c r="DI14" i="17" a="1"/>
  <c r="DI14" i="17" s="1"/>
  <c r="DI15" i="17" s="1"/>
  <c r="DI13" i="17" s="1"/>
  <c r="DI36" i="17" s="1" a="1"/>
  <c r="DI36" i="17" s="1"/>
  <c r="DI78" i="17" a="1"/>
  <c r="DI78" i="17" s="1"/>
  <c r="DI74" i="17"/>
  <c r="DI37" i="16"/>
  <c r="DI36" i="16" s="1"/>
  <c r="DI44" i="16" s="1"/>
  <c r="DJ34" i="16" a="1"/>
  <c r="DJ34" i="16" s="1"/>
  <c r="DK34" i="16" s="1"/>
  <c r="DJ38" i="16"/>
  <c r="DJ39" i="16" a="1"/>
  <c r="DJ39" i="16" s="1"/>
  <c r="DK39" i="16" s="1"/>
  <c r="DH44" i="16"/>
  <c r="DJ20" i="16" a="1"/>
  <c r="DJ20" i="16" s="1"/>
  <c r="DJ18" i="16" s="1"/>
  <c r="DJ7" i="16"/>
  <c r="DK3" i="16"/>
  <c r="DJ5" i="16"/>
  <c r="DJ6" i="16" s="1"/>
  <c r="DJ30" i="16" s="1"/>
  <c r="EY14" i="21" l="1" a="1"/>
  <c r="EY14" i="21" s="1"/>
  <c r="EY12" i="21" s="1"/>
  <c r="EY17" i="21"/>
  <c r="EY15" i="21" s="1"/>
  <c r="EY20" i="21"/>
  <c r="EY18" i="21" s="1"/>
  <c r="EY23" i="21"/>
  <c r="EY21" i="21" s="1"/>
  <c r="EZ28" i="21" a="1"/>
  <c r="EZ28" i="21" s="1"/>
  <c r="EZ25" i="21" a="1"/>
  <c r="EZ25" i="21" s="1"/>
  <c r="EZ19" i="21" a="1"/>
  <c r="EZ19" i="21" s="1"/>
  <c r="EZ22" i="21" a="1"/>
  <c r="EZ22" i="21" s="1"/>
  <c r="EZ16" i="21" a="1"/>
  <c r="EZ16" i="21" s="1"/>
  <c r="EZ13" i="21" a="1"/>
  <c r="EZ13" i="21" s="1"/>
  <c r="EY26" i="21"/>
  <c r="EY24" i="21" s="1"/>
  <c r="EY29" i="21"/>
  <c r="EY27" i="21" s="1"/>
  <c r="EX11" i="21"/>
  <c r="EX10" i="21" s="1"/>
  <c r="EZ88" i="21" a="1"/>
  <c r="EZ88" i="21" s="1"/>
  <c r="FA88" i="21" s="1"/>
  <c r="EZ87" i="21"/>
  <c r="EZ80" i="21" a="1"/>
  <c r="EZ80" i="21" s="1"/>
  <c r="FA80" i="21" s="1"/>
  <c r="EZ83" i="21" a="1"/>
  <c r="EZ83" i="21" s="1"/>
  <c r="FA83" i="21" s="1"/>
  <c r="EZ44" i="21" a="1"/>
  <c r="EZ44" i="21" s="1"/>
  <c r="FA44" i="21" s="1"/>
  <c r="EZ5" i="21"/>
  <c r="EZ34" i="21" a="1"/>
  <c r="EZ34" i="21" s="1"/>
  <c r="EZ4" i="21"/>
  <c r="EZ7" i="21"/>
  <c r="FA3" i="21"/>
  <c r="FB3" i="21" s="1"/>
  <c r="EY86" i="21"/>
  <c r="EY85" i="21" s="1"/>
  <c r="EY93" i="21" s="1"/>
  <c r="DI26" i="16"/>
  <c r="DH9" i="21"/>
  <c r="DJ73" i="17"/>
  <c r="DK73" i="17" s="1"/>
  <c r="DJ16" i="16"/>
  <c r="DJ14" i="16" s="1"/>
  <c r="DL4" i="16"/>
  <c r="DJ7" i="17"/>
  <c r="DJ74" i="17"/>
  <c r="DK74" i="17" s="1"/>
  <c r="DJ72" i="17"/>
  <c r="DK72" i="17" s="1"/>
  <c r="DJ78" i="17" a="1"/>
  <c r="DJ78" i="17" s="1"/>
  <c r="DK78" i="17" s="1"/>
  <c r="DK3" i="17"/>
  <c r="DJ67" i="17"/>
  <c r="DK67" i="17" s="1"/>
  <c r="DJ65" i="17"/>
  <c r="DK65" i="17" s="1"/>
  <c r="DJ5" i="17"/>
  <c r="DJ6" i="17" s="1"/>
  <c r="DJ71" i="17"/>
  <c r="DK71" i="17" s="1"/>
  <c r="DJ14" i="17" a="1"/>
  <c r="DJ14" i="17" s="1"/>
  <c r="DJ15" i="17" s="1"/>
  <c r="DK15" i="17" s="1"/>
  <c r="DK4" i="17"/>
  <c r="DJ17" i="17" a="1"/>
  <c r="DJ17" i="17" s="1"/>
  <c r="DK17" i="17" s="1"/>
  <c r="DJ60" i="17"/>
  <c r="DK60" i="17" s="1"/>
  <c r="DJ37" i="16"/>
  <c r="DJ36" i="16" s="1"/>
  <c r="DJ44" i="16" s="1"/>
  <c r="DK30" i="16"/>
  <c r="DK38" i="16"/>
  <c r="DK20" i="16"/>
  <c r="DK7" i="16"/>
  <c r="DL3" i="16"/>
  <c r="DK5" i="16"/>
  <c r="DK6" i="16" s="1"/>
  <c r="EY11" i="21" l="1"/>
  <c r="EY10" i="21" s="1"/>
  <c r="EY9" i="21" s="1"/>
  <c r="EZ14" i="21" a="1"/>
  <c r="EZ14" i="21" s="1"/>
  <c r="EZ12" i="21" s="1"/>
  <c r="FA13" i="21"/>
  <c r="EZ17" i="21"/>
  <c r="EZ15" i="21" s="1"/>
  <c r="FA15" i="21" s="1"/>
  <c r="FA16" i="21"/>
  <c r="EZ23" i="21"/>
  <c r="EZ21" i="21" s="1"/>
  <c r="FA21" i="21" s="1"/>
  <c r="FA22" i="21"/>
  <c r="FB28" i="21" a="1"/>
  <c r="FB28" i="21" s="1"/>
  <c r="FB25" i="21" a="1"/>
  <c r="FB25" i="21" s="1"/>
  <c r="FB22" i="21" a="1"/>
  <c r="FB22" i="21" s="1"/>
  <c r="FB19" i="21" a="1"/>
  <c r="FB19" i="21" s="1"/>
  <c r="FB13" i="21" a="1"/>
  <c r="FB13" i="21" s="1"/>
  <c r="FB16" i="21" a="1"/>
  <c r="FB16" i="21" s="1"/>
  <c r="EZ20" i="21"/>
  <c r="EZ18" i="21" s="1"/>
  <c r="FA18" i="21" s="1"/>
  <c r="FA19" i="21"/>
  <c r="EZ26" i="21"/>
  <c r="EZ24" i="21" s="1"/>
  <c r="FA24" i="21" s="1"/>
  <c r="FA25" i="21"/>
  <c r="EZ29" i="21"/>
  <c r="EZ27" i="21" s="1"/>
  <c r="FA27" i="21" s="1"/>
  <c r="FA28" i="21"/>
  <c r="FB88" i="21" a="1"/>
  <c r="FB88" i="21" s="1"/>
  <c r="FB80" i="21" a="1"/>
  <c r="FB80" i="21" s="1"/>
  <c r="FB83" i="21" a="1"/>
  <c r="FB83" i="21" s="1"/>
  <c r="FB87" i="21"/>
  <c r="FB44" i="21" a="1"/>
  <c r="FB44" i="21" s="1"/>
  <c r="FB4" i="21"/>
  <c r="FC3" i="21"/>
  <c r="FB34" i="21" a="1"/>
  <c r="FB34" i="21" s="1"/>
  <c r="FB7" i="21"/>
  <c r="FB5" i="21"/>
  <c r="DJ26" i="16"/>
  <c r="FA5" i="21"/>
  <c r="FA6" i="21" s="1"/>
  <c r="FA4" i="21"/>
  <c r="FA7" i="21"/>
  <c r="EZ86" i="21"/>
  <c r="FA87" i="21"/>
  <c r="EZ33" i="21"/>
  <c r="FA34" i="21"/>
  <c r="DI9" i="21"/>
  <c r="DL4" i="17"/>
  <c r="DK16" i="16"/>
  <c r="DM4" i="16"/>
  <c r="DK7" i="17"/>
  <c r="DK5" i="17"/>
  <c r="DK6" i="17" s="1"/>
  <c r="DL3" i="17"/>
  <c r="DJ18" i="17"/>
  <c r="DK18" i="17" s="1"/>
  <c r="DK14" i="17"/>
  <c r="DK37" i="16"/>
  <c r="DK36" i="16" s="1"/>
  <c r="DL38" i="16"/>
  <c r="DL34" i="16" a="1"/>
  <c r="DL34" i="16" s="1"/>
  <c r="DL39" i="16" a="1"/>
  <c r="DL39" i="16" s="1"/>
  <c r="DL20" i="16" a="1"/>
  <c r="DL20" i="16" s="1"/>
  <c r="DK18" i="16"/>
  <c r="DJ13" i="17"/>
  <c r="DL7" i="16"/>
  <c r="DL5" i="16"/>
  <c r="DL6" i="16" s="1"/>
  <c r="DL30" i="16" s="1"/>
  <c r="DM3" i="16"/>
  <c r="FA29" i="21" l="1"/>
  <c r="FA26" i="21"/>
  <c r="FA23" i="21"/>
  <c r="FA17" i="21"/>
  <c r="EZ11" i="21"/>
  <c r="FA12" i="21"/>
  <c r="FA14" i="21" s="1"/>
  <c r="FC28" i="21" a="1"/>
  <c r="FC28" i="21" s="1"/>
  <c r="FC22" i="21" a="1"/>
  <c r="FC22" i="21" s="1"/>
  <c r="FC25" i="21" a="1"/>
  <c r="FC25" i="21" s="1"/>
  <c r="FC19" i="21" a="1"/>
  <c r="FC19" i="21" s="1"/>
  <c r="FC16" i="21" a="1"/>
  <c r="FC16" i="21" s="1"/>
  <c r="FC13" i="21" a="1"/>
  <c r="FC13" i="21" s="1"/>
  <c r="FB17" i="21"/>
  <c r="FB15" i="21" s="1"/>
  <c r="FB14" i="21" a="1"/>
  <c r="FB14" i="21" s="1"/>
  <c r="FB12" i="21" s="1"/>
  <c r="FB20" i="21"/>
  <c r="FB18" i="21" s="1"/>
  <c r="FB23" i="21"/>
  <c r="FB21" i="21" s="1"/>
  <c r="FB26" i="21"/>
  <c r="FB24" i="21" s="1"/>
  <c r="FB29" i="21"/>
  <c r="FB27" i="21" s="1"/>
  <c r="FA20" i="21"/>
  <c r="FB33" i="21"/>
  <c r="FB86" i="21"/>
  <c r="FC88" i="21" a="1"/>
  <c r="FC88" i="21" s="1"/>
  <c r="FC80" i="21" a="1"/>
  <c r="FC80" i="21" s="1"/>
  <c r="FC83" i="21" a="1"/>
  <c r="FC83" i="21" s="1"/>
  <c r="FC87" i="21"/>
  <c r="FC44" i="21" a="1"/>
  <c r="FC44" i="21" s="1"/>
  <c r="FC34" i="21" a="1"/>
  <c r="FC34" i="21" s="1"/>
  <c r="FC33" i="21" s="1"/>
  <c r="FC7" i="21"/>
  <c r="FD3" i="21"/>
  <c r="FC4" i="21"/>
  <c r="FC5" i="21"/>
  <c r="FA33" i="21"/>
  <c r="EZ85" i="21"/>
  <c r="FA85" i="21" s="1"/>
  <c r="FA86" i="21"/>
  <c r="DJ9" i="21"/>
  <c r="DK26" i="16"/>
  <c r="DL60" i="17"/>
  <c r="DK14" i="16"/>
  <c r="DL16" i="16"/>
  <c r="DN4" i="16"/>
  <c r="DL5" i="17"/>
  <c r="DL6" i="17" s="1"/>
  <c r="DL17" i="17" a="1"/>
  <c r="DL17" i="17" s="1"/>
  <c r="DL18" i="17" s="1"/>
  <c r="DM4" i="17"/>
  <c r="DL14" i="17" a="1"/>
  <c r="DL14" i="17" s="1"/>
  <c r="DL15" i="17" s="1"/>
  <c r="DL13" i="17" s="1"/>
  <c r="DL36" i="17" s="1" a="1"/>
  <c r="DL36" i="17" s="1"/>
  <c r="DL72" i="17"/>
  <c r="DL65" i="17"/>
  <c r="DL71" i="17"/>
  <c r="DJ16" i="17"/>
  <c r="DJ37" i="17" s="1" a="1"/>
  <c r="DJ37" i="17" s="1"/>
  <c r="DK37" i="17" s="1"/>
  <c r="DL74" i="17"/>
  <c r="DL73" i="17"/>
  <c r="DM3" i="17"/>
  <c r="DL7" i="17"/>
  <c r="DL26" i="16" s="1"/>
  <c r="DL78" i="17" a="1"/>
  <c r="DL78" i="17" s="1"/>
  <c r="DL67" i="17"/>
  <c r="DK44" i="16"/>
  <c r="DL37" i="16"/>
  <c r="DL36" i="16" s="1"/>
  <c r="DM34" i="16" a="1"/>
  <c r="DM34" i="16" s="1"/>
  <c r="DM39" i="16" a="1"/>
  <c r="DM39" i="16" s="1"/>
  <c r="DM38" i="16"/>
  <c r="DM20" i="16" a="1"/>
  <c r="DM20" i="16" s="1"/>
  <c r="DM18" i="16" s="1"/>
  <c r="DL18" i="16"/>
  <c r="DK13" i="17"/>
  <c r="DJ36" i="17" a="1"/>
  <c r="DJ36" i="17" s="1"/>
  <c r="DK36" i="17" s="1"/>
  <c r="DM7" i="16"/>
  <c r="DN3" i="16"/>
  <c r="DM5" i="16"/>
  <c r="DM6" i="16" s="1"/>
  <c r="DM30" i="16" s="1"/>
  <c r="FB11" i="21" l="1"/>
  <c r="FC14" i="21" a="1"/>
  <c r="FC14" i="21" s="1"/>
  <c r="FC12" i="21" s="1"/>
  <c r="FC17" i="21"/>
  <c r="FC15" i="21" s="1"/>
  <c r="FC20" i="21"/>
  <c r="FC18" i="21" s="1"/>
  <c r="FD28" i="21" a="1"/>
  <c r="FD28" i="21" s="1"/>
  <c r="FD25" i="21" a="1"/>
  <c r="FD25" i="21" s="1"/>
  <c r="FD19" i="21" a="1"/>
  <c r="FD19" i="21" s="1"/>
  <c r="FD22" i="21" a="1"/>
  <c r="FD22" i="21" s="1"/>
  <c r="FD16" i="21" a="1"/>
  <c r="FD16" i="21" s="1"/>
  <c r="FD13" i="21" a="1"/>
  <c r="FD13" i="21" s="1"/>
  <c r="FC26" i="21"/>
  <c r="FC24" i="21" s="1"/>
  <c r="FC23" i="21"/>
  <c r="FC21" i="21" s="1"/>
  <c r="FC29" i="21"/>
  <c r="FC27" i="21" s="1"/>
  <c r="EZ10" i="21"/>
  <c r="FA10" i="21" s="1"/>
  <c r="FA11" i="21"/>
  <c r="FC86" i="21"/>
  <c r="FC85" i="21" s="1"/>
  <c r="FC93" i="21" s="1"/>
  <c r="FB85" i="21"/>
  <c r="FD87" i="21"/>
  <c r="FD86" i="21" s="1"/>
  <c r="FD85" i="21" s="1"/>
  <c r="FD88" i="21" a="1"/>
  <c r="FD88" i="21" s="1"/>
  <c r="FD80" i="21" a="1"/>
  <c r="FD80" i="21" s="1"/>
  <c r="FD83" i="21" a="1"/>
  <c r="FD83" i="21" s="1"/>
  <c r="FD5" i="21"/>
  <c r="FD34" i="21" a="1"/>
  <c r="FD34" i="21" s="1"/>
  <c r="FD33" i="21" s="1"/>
  <c r="FD44" i="21" a="1"/>
  <c r="FD44" i="21" s="1"/>
  <c r="FD4" i="21"/>
  <c r="FD7" i="21"/>
  <c r="FE3" i="21"/>
  <c r="FA93" i="21"/>
  <c r="EZ93" i="21"/>
  <c r="DK9" i="21"/>
  <c r="DM60" i="17"/>
  <c r="DL14" i="16"/>
  <c r="DM16" i="16"/>
  <c r="DM14" i="16" s="1"/>
  <c r="DO4" i="16"/>
  <c r="DM14" i="17" a="1"/>
  <c r="DM14" i="17" s="1"/>
  <c r="DM15" i="17" s="1"/>
  <c r="DM13" i="17" s="1"/>
  <c r="DM36" i="17" s="1" a="1"/>
  <c r="DM36" i="17" s="1"/>
  <c r="DM17" i="17" a="1"/>
  <c r="DM17" i="17" s="1"/>
  <c r="DM18" i="17" s="1"/>
  <c r="DM16" i="17" s="1"/>
  <c r="DM37" i="17" s="1" a="1"/>
  <c r="DM37" i="17" s="1"/>
  <c r="DK16" i="17"/>
  <c r="DN3" i="17"/>
  <c r="DN65" i="17" s="1"/>
  <c r="DM72" i="17"/>
  <c r="DM7" i="17"/>
  <c r="DM26" i="16" s="1"/>
  <c r="DN4" i="17"/>
  <c r="DM78" i="17" a="1"/>
  <c r="DM78" i="17" s="1"/>
  <c r="DM74" i="17"/>
  <c r="DM73" i="17"/>
  <c r="DM67" i="17"/>
  <c r="DM65" i="17"/>
  <c r="DM5" i="17"/>
  <c r="DM6" i="17" s="1"/>
  <c r="DM71" i="17"/>
  <c r="DM37" i="16"/>
  <c r="DM36" i="16" s="1"/>
  <c r="DM44" i="16" s="1"/>
  <c r="DN34" i="16" a="1"/>
  <c r="DN34" i="16" s="1"/>
  <c r="DO34" i="16" s="1"/>
  <c r="DP34" i="16" s="1"/>
  <c r="DN38" i="16"/>
  <c r="DN39" i="16" a="1"/>
  <c r="DN39" i="16" s="1"/>
  <c r="DO39" i="16" s="1"/>
  <c r="DP39" i="16" s="1"/>
  <c r="DL44" i="16"/>
  <c r="DN20" i="16" a="1"/>
  <c r="DN20" i="16" s="1"/>
  <c r="DN18" i="16" s="1"/>
  <c r="DL16" i="17"/>
  <c r="DL37" i="17" s="1" a="1"/>
  <c r="DL37" i="17" s="1"/>
  <c r="DN7" i="16"/>
  <c r="DN5" i="16"/>
  <c r="DN6" i="16" s="1"/>
  <c r="DN30" i="16" s="1"/>
  <c r="DO3" i="16"/>
  <c r="EZ9" i="21" l="1"/>
  <c r="FC11" i="21"/>
  <c r="FC10" i="21" s="1"/>
  <c r="FD20" i="21"/>
  <c r="FD18" i="21" s="1"/>
  <c r="FD26" i="21"/>
  <c r="FD24" i="21" s="1"/>
  <c r="FD29" i="21"/>
  <c r="FD27" i="21" s="1"/>
  <c r="FB10" i="21"/>
  <c r="FE28" i="21" a="1"/>
  <c r="FE28" i="21" s="1"/>
  <c r="FE25" i="21" a="1"/>
  <c r="FE25" i="21" s="1"/>
  <c r="FE22" i="21" a="1"/>
  <c r="FE22" i="21" s="1"/>
  <c r="FE19" i="21" a="1"/>
  <c r="FE19" i="21" s="1"/>
  <c r="FE13" i="21" a="1"/>
  <c r="FE13" i="21" s="1"/>
  <c r="FE16" i="21" a="1"/>
  <c r="FE16" i="21" s="1"/>
  <c r="FD14" i="21" a="1"/>
  <c r="FD14" i="21" s="1"/>
  <c r="FD12" i="21" s="1"/>
  <c r="FD17" i="21"/>
  <c r="FD15" i="21" s="1"/>
  <c r="FD23" i="21"/>
  <c r="FD21" i="21" s="1"/>
  <c r="FD93" i="21"/>
  <c r="FE88" i="21" a="1"/>
  <c r="FE88" i="21" s="1"/>
  <c r="FE87" i="21"/>
  <c r="FE80" i="21" a="1"/>
  <c r="FE80" i="21" s="1"/>
  <c r="FE83" i="21" a="1"/>
  <c r="FE83" i="21" s="1"/>
  <c r="FE44" i="21" a="1"/>
  <c r="FE44" i="21" s="1"/>
  <c r="FE34" i="21" a="1"/>
  <c r="FE34" i="21" s="1"/>
  <c r="FE33" i="21" s="1"/>
  <c r="FE5" i="21"/>
  <c r="FE4" i="21"/>
  <c r="FF3" i="21"/>
  <c r="FE7" i="21"/>
  <c r="FB93" i="21"/>
  <c r="DL9" i="21"/>
  <c r="DN16" i="16"/>
  <c r="DN14" i="16" s="1"/>
  <c r="DP4" i="16"/>
  <c r="DO3" i="17"/>
  <c r="DN14" i="17" a="1"/>
  <c r="DN14" i="17" s="1"/>
  <c r="DO14" i="17" s="1"/>
  <c r="DP14" i="17" s="1"/>
  <c r="DN74" i="17"/>
  <c r="DO74" i="17" s="1"/>
  <c r="DP74" i="17" s="1"/>
  <c r="DO4" i="17"/>
  <c r="DN17" i="17" a="1"/>
  <c r="DN17" i="17" s="1"/>
  <c r="DN18" i="17" s="1"/>
  <c r="DO18" i="17" s="1"/>
  <c r="DN72" i="17"/>
  <c r="DO72" i="17" s="1"/>
  <c r="DP72" i="17" s="1"/>
  <c r="DN60" i="17"/>
  <c r="DO60" i="17" s="1"/>
  <c r="DP60" i="17" s="1"/>
  <c r="DN5" i="17"/>
  <c r="DN6" i="17" s="1"/>
  <c r="DN71" i="17"/>
  <c r="DO71" i="17" s="1"/>
  <c r="DP71" i="17" s="1"/>
  <c r="DN73" i="17"/>
  <c r="DO73" i="17" s="1"/>
  <c r="DP73" i="17" s="1"/>
  <c r="DN7" i="17"/>
  <c r="DN26" i="16" s="1"/>
  <c r="DN78" i="17" a="1"/>
  <c r="DN78" i="17" s="1"/>
  <c r="DO78" i="17" s="1"/>
  <c r="DP78" i="17" s="1"/>
  <c r="DN67" i="17"/>
  <c r="DO67" i="17" s="1"/>
  <c r="DP67" i="17" s="1"/>
  <c r="DO65" i="17"/>
  <c r="DP65" i="17" s="1"/>
  <c r="DN37" i="16"/>
  <c r="DN36" i="16" s="1"/>
  <c r="DN44" i="16" s="1"/>
  <c r="DO30" i="16"/>
  <c r="DO38" i="16"/>
  <c r="DO20" i="16"/>
  <c r="DO7" i="16"/>
  <c r="DO5" i="16"/>
  <c r="DO6" i="16" s="1"/>
  <c r="DP3" i="16"/>
  <c r="FD11" i="21" l="1"/>
  <c r="FD10" i="21" s="1"/>
  <c r="FE14" i="21" a="1"/>
  <c r="FE14" i="21" s="1"/>
  <c r="FE12" i="21" s="1"/>
  <c r="FE20" i="21"/>
  <c r="FE18" i="21" s="1"/>
  <c r="FE23" i="21"/>
  <c r="FE21" i="21" s="1"/>
  <c r="FE26" i="21"/>
  <c r="FE24" i="21" s="1"/>
  <c r="FE29" i="21"/>
  <c r="FE27" i="21" s="1"/>
  <c r="FF28" i="21" a="1"/>
  <c r="FF28" i="21" s="1"/>
  <c r="FF25" i="21" a="1"/>
  <c r="FF25" i="21" s="1"/>
  <c r="FF22" i="21" a="1"/>
  <c r="FF22" i="21" s="1"/>
  <c r="FF19" i="21" a="1"/>
  <c r="FF19" i="21" s="1"/>
  <c r="FF13" i="21" a="1"/>
  <c r="FF13" i="21" s="1"/>
  <c r="FF16" i="21" a="1"/>
  <c r="FF16" i="21" s="1"/>
  <c r="FE17" i="21"/>
  <c r="FE15" i="21" s="1"/>
  <c r="FF88" i="21" a="1"/>
  <c r="FF88" i="21" s="1"/>
  <c r="FF80" i="21" a="1"/>
  <c r="FF80" i="21" s="1"/>
  <c r="FF87" i="21"/>
  <c r="FF83" i="21" a="1"/>
  <c r="FF83" i="21" s="1"/>
  <c r="FF44" i="21" a="1"/>
  <c r="FF44" i="21" s="1"/>
  <c r="FF4" i="21"/>
  <c r="FG3" i="21"/>
  <c r="FF34" i="21" a="1"/>
  <c r="FF34" i="21" s="1"/>
  <c r="FF33" i="21" s="1"/>
  <c r="FF7" i="21"/>
  <c r="FF5" i="21"/>
  <c r="FB9" i="21"/>
  <c r="FC9" i="21"/>
  <c r="FE86" i="21"/>
  <c r="DP4" i="17"/>
  <c r="DO16" i="16"/>
  <c r="DO14" i="16" s="1"/>
  <c r="DQ4" i="16"/>
  <c r="DO7" i="17"/>
  <c r="DO26" i="16" s="1"/>
  <c r="DP3" i="17"/>
  <c r="DO5" i="17"/>
  <c r="DO6" i="17" s="1"/>
  <c r="DN15" i="17"/>
  <c r="DO15" i="17" s="1"/>
  <c r="DO17" i="17"/>
  <c r="DP17" i="17" s="1"/>
  <c r="DO37" i="16"/>
  <c r="DO36" i="16" s="1"/>
  <c r="DP38" i="16"/>
  <c r="DP37" i="16" s="1"/>
  <c r="DP36" i="16" s="1"/>
  <c r="DP30" i="16"/>
  <c r="DO18" i="16"/>
  <c r="DP20" i="16"/>
  <c r="DP18" i="16" s="1"/>
  <c r="DN16" i="17"/>
  <c r="DP7" i="16"/>
  <c r="DQ3" i="16"/>
  <c r="DP5" i="16"/>
  <c r="DP6" i="16" s="1"/>
  <c r="FE11" i="21" l="1"/>
  <c r="FE10" i="21" s="1"/>
  <c r="FF23" i="21"/>
  <c r="FF21" i="21" s="1"/>
  <c r="FG25" i="21" a="1"/>
  <c r="FG25" i="21" s="1"/>
  <c r="FG22" i="21" a="1"/>
  <c r="FG22" i="21" s="1"/>
  <c r="FG28" i="21" a="1"/>
  <c r="FG28" i="21" s="1"/>
  <c r="FG19" i="21" a="1"/>
  <c r="FG19" i="21" s="1"/>
  <c r="FG16" i="21" a="1"/>
  <c r="FG16" i="21" s="1"/>
  <c r="FG13" i="21" a="1"/>
  <c r="FG13" i="21" s="1"/>
  <c r="FF26" i="21"/>
  <c r="FF24" i="21" s="1"/>
  <c r="FF29" i="21"/>
  <c r="FF27" i="21" s="1"/>
  <c r="FF17" i="21"/>
  <c r="FF15" i="21" s="1"/>
  <c r="FF14" i="21" a="1"/>
  <c r="FF14" i="21" s="1"/>
  <c r="FF12" i="21" s="1"/>
  <c r="FF20" i="21"/>
  <c r="FF18" i="21" s="1"/>
  <c r="FG88" i="21" a="1"/>
  <c r="FG88" i="21" s="1"/>
  <c r="FG80" i="21" a="1"/>
  <c r="FG80" i="21" s="1"/>
  <c r="FG83" i="21" a="1"/>
  <c r="FG83" i="21" s="1"/>
  <c r="FG87" i="21"/>
  <c r="FG44" i="21" a="1"/>
  <c r="FG44" i="21" s="1"/>
  <c r="FG34" i="21" a="1"/>
  <c r="FG34" i="21" s="1"/>
  <c r="FG33" i="21" s="1"/>
  <c r="FG7" i="21"/>
  <c r="FG4" i="21"/>
  <c r="FG5" i="21"/>
  <c r="FH3" i="21"/>
  <c r="FE85" i="21"/>
  <c r="FF86" i="21"/>
  <c r="FF85" i="21" s="1"/>
  <c r="FF93" i="21" s="1"/>
  <c r="DM9" i="21"/>
  <c r="DN9" i="21" s="1"/>
  <c r="DQ4" i="17"/>
  <c r="DP16" i="16"/>
  <c r="DP14" i="16" s="1"/>
  <c r="DR4" i="16"/>
  <c r="DP5" i="17"/>
  <c r="DP6" i="17" s="1"/>
  <c r="DQ3" i="17"/>
  <c r="DP7" i="17"/>
  <c r="DN13" i="17"/>
  <c r="DO13" i="17" s="1"/>
  <c r="DP13" i="17" s="1"/>
  <c r="DP15" i="17" s="1"/>
  <c r="DQ34" i="16" a="1"/>
  <c r="DQ34" i="16" s="1"/>
  <c r="DQ38" i="16"/>
  <c r="DQ39" i="16" a="1"/>
  <c r="DQ39" i="16" s="1"/>
  <c r="DP44" i="16"/>
  <c r="DO44" i="16"/>
  <c r="DQ20" i="16" a="1"/>
  <c r="DQ20" i="16" s="1"/>
  <c r="DO16" i="17"/>
  <c r="DP16" i="17" s="1"/>
  <c r="DP18" i="17" s="1"/>
  <c r="DN37" i="17" a="1"/>
  <c r="DN37" i="17" s="1"/>
  <c r="DO37" i="17" s="1"/>
  <c r="DP37" i="17" s="1"/>
  <c r="DR3" i="16"/>
  <c r="DQ5" i="16"/>
  <c r="DQ6" i="16" s="1"/>
  <c r="DQ30" i="16" s="1"/>
  <c r="DQ7" i="16"/>
  <c r="FF11" i="21" l="1"/>
  <c r="FH28" i="21" a="1"/>
  <c r="FH28" i="21" s="1"/>
  <c r="FH25" i="21" a="1"/>
  <c r="FH25" i="21" s="1"/>
  <c r="FH22" i="21" a="1"/>
  <c r="FH22" i="21" s="1"/>
  <c r="FH19" i="21" a="1"/>
  <c r="FH19" i="21" s="1"/>
  <c r="FH16" i="21" a="1"/>
  <c r="FH16" i="21" s="1"/>
  <c r="FH13" i="21" a="1"/>
  <c r="FH13" i="21" s="1"/>
  <c r="FG20" i="21"/>
  <c r="FG18" i="21" s="1"/>
  <c r="FG29" i="21"/>
  <c r="FG27" i="21" s="1"/>
  <c r="FG23" i="21"/>
  <c r="FG21" i="21" s="1"/>
  <c r="FG26" i="21"/>
  <c r="FG24" i="21" s="1"/>
  <c r="FG14" i="21" a="1"/>
  <c r="FG14" i="21" s="1"/>
  <c r="FG12" i="21" s="1"/>
  <c r="FG17" i="21"/>
  <c r="FG15" i="21" s="1"/>
  <c r="FH87" i="21"/>
  <c r="FH88" i="21" a="1"/>
  <c r="FH88" i="21" s="1"/>
  <c r="FH80" i="21" a="1"/>
  <c r="FH80" i="21" s="1"/>
  <c r="FH83" i="21" a="1"/>
  <c r="FH83" i="21" s="1"/>
  <c r="FH44" i="21" a="1"/>
  <c r="FH44" i="21" s="1"/>
  <c r="FH5" i="21"/>
  <c r="FH7" i="21"/>
  <c r="FI3" i="21"/>
  <c r="FH34" i="21" a="1"/>
  <c r="FH34" i="21" s="1"/>
  <c r="FH33" i="21" s="1"/>
  <c r="FH4" i="21"/>
  <c r="FG86" i="21"/>
  <c r="FG85" i="21" s="1"/>
  <c r="FG93" i="21" s="1"/>
  <c r="FD9" i="21"/>
  <c r="FE9" i="21"/>
  <c r="FE93" i="21"/>
  <c r="DQ60" i="17"/>
  <c r="DQ16" i="16"/>
  <c r="DS4" i="16"/>
  <c r="DN36" i="17" a="1"/>
  <c r="DN36" i="17" s="1"/>
  <c r="DO36" i="17" s="1"/>
  <c r="DP36" i="17" s="1"/>
  <c r="DQ14" i="17" a="1"/>
  <c r="DQ14" i="17" s="1"/>
  <c r="DQ15" i="17" s="1"/>
  <c r="DQ13" i="17" s="1"/>
  <c r="DQ36" i="17" s="1" a="1"/>
  <c r="DQ36" i="17" s="1"/>
  <c r="DQ5" i="17"/>
  <c r="DQ6" i="17" s="1"/>
  <c r="DQ67" i="17"/>
  <c r="DQ17" i="17" a="1"/>
  <c r="DQ17" i="17" s="1"/>
  <c r="DQ18" i="17" s="1"/>
  <c r="DQ16" i="17" s="1"/>
  <c r="DQ37" i="17" s="1" a="1"/>
  <c r="DQ37" i="17" s="1"/>
  <c r="DQ78" i="17" a="1"/>
  <c r="DQ78" i="17" s="1"/>
  <c r="DQ65" i="17"/>
  <c r="DR4" i="17"/>
  <c r="DQ71" i="17"/>
  <c r="DQ7" i="17"/>
  <c r="DQ26" i="16" s="1"/>
  <c r="DQ74" i="17"/>
  <c r="DQ73" i="17"/>
  <c r="DR3" i="17"/>
  <c r="DQ72" i="17"/>
  <c r="DQ37" i="16"/>
  <c r="DQ36" i="16" s="1"/>
  <c r="DR34" i="16" a="1"/>
  <c r="DR34" i="16" s="1"/>
  <c r="DR39" i="16" a="1"/>
  <c r="DR39" i="16" s="1"/>
  <c r="DR38" i="16"/>
  <c r="DR20" i="16" a="1"/>
  <c r="DR20" i="16" s="1"/>
  <c r="DR18" i="16" s="1"/>
  <c r="DQ18" i="16"/>
  <c r="DR7" i="16"/>
  <c r="DR5" i="16"/>
  <c r="DR6" i="16" s="1"/>
  <c r="DR30" i="16" s="1"/>
  <c r="DS3" i="16"/>
  <c r="FH17" i="21" l="1"/>
  <c r="FH15" i="21" s="1"/>
  <c r="FI28" i="21" a="1"/>
  <c r="FI28" i="21" s="1"/>
  <c r="FI25" i="21" a="1"/>
  <c r="FI25" i="21" s="1"/>
  <c r="FI22" i="21" a="1"/>
  <c r="FI22" i="21" s="1"/>
  <c r="FI19" i="21" a="1"/>
  <c r="FI19" i="21" s="1"/>
  <c r="FI13" i="21" a="1"/>
  <c r="FI13" i="21" s="1"/>
  <c r="FI16" i="21" a="1"/>
  <c r="FI16" i="21" s="1"/>
  <c r="FH20" i="21"/>
  <c r="FH18" i="21" s="1"/>
  <c r="FH23" i="21"/>
  <c r="FH21" i="21" s="1"/>
  <c r="FH26" i="21"/>
  <c r="FH24" i="21" s="1"/>
  <c r="FG11" i="21"/>
  <c r="FG10" i="21" s="1"/>
  <c r="FH29" i="21"/>
  <c r="FH27" i="21" s="1"/>
  <c r="FF10" i="21"/>
  <c r="FH14" i="21" a="1"/>
  <c r="FH14" i="21" s="1"/>
  <c r="FH12" i="21" s="1"/>
  <c r="FI88" i="21" a="1"/>
  <c r="FI88" i="21" s="1"/>
  <c r="FI87" i="21"/>
  <c r="FI80" i="21" a="1"/>
  <c r="FI80" i="21" s="1"/>
  <c r="FI83" i="21" a="1"/>
  <c r="FI83" i="21" s="1"/>
  <c r="FI44" i="21" a="1"/>
  <c r="FI44" i="21" s="1"/>
  <c r="FI34" i="21" a="1"/>
  <c r="FI34" i="21" s="1"/>
  <c r="FI33" i="21" s="1"/>
  <c r="FI5" i="21"/>
  <c r="FI4" i="21"/>
  <c r="FJ3" i="21"/>
  <c r="FI7" i="21"/>
  <c r="FH86" i="21"/>
  <c r="DO9" i="21"/>
  <c r="DP9" i="21"/>
  <c r="DR60" i="17"/>
  <c r="DQ14" i="16"/>
  <c r="DR16" i="16"/>
  <c r="DR14" i="16" s="1"/>
  <c r="DT4" i="16"/>
  <c r="DR14" i="17" a="1"/>
  <c r="DR14" i="17" s="1"/>
  <c r="DR15" i="17" s="1"/>
  <c r="DR13" i="17" s="1"/>
  <c r="DR36" i="17" s="1" a="1"/>
  <c r="DR36" i="17" s="1"/>
  <c r="DR7" i="17"/>
  <c r="DR26" i="16" s="1"/>
  <c r="DR5" i="17"/>
  <c r="DR6" i="17" s="1"/>
  <c r="DR74" i="17"/>
  <c r="DS3" i="17"/>
  <c r="DR78" i="17" a="1"/>
  <c r="DR78" i="17" s="1"/>
  <c r="DR67" i="17"/>
  <c r="DR65" i="17"/>
  <c r="DS4" i="17"/>
  <c r="DR71" i="17"/>
  <c r="DR17" i="17" a="1"/>
  <c r="DR17" i="17" s="1"/>
  <c r="DR18" i="17" s="1"/>
  <c r="DR16" i="17" s="1"/>
  <c r="DR37" i="17" s="1" a="1"/>
  <c r="DR37" i="17" s="1"/>
  <c r="DR72" i="17"/>
  <c r="DR73" i="17"/>
  <c r="DR37" i="16"/>
  <c r="DR36" i="16" s="1"/>
  <c r="DR44" i="16" s="1"/>
  <c r="DS38" i="16"/>
  <c r="DS34" i="16" a="1"/>
  <c r="DS34" i="16" s="1"/>
  <c r="DT34" i="16" s="1"/>
  <c r="DS39" i="16" a="1"/>
  <c r="DS39" i="16" s="1"/>
  <c r="DT39" i="16" s="1"/>
  <c r="DQ44" i="16"/>
  <c r="DS20" i="16" a="1"/>
  <c r="DS20" i="16" s="1"/>
  <c r="DS18" i="16" s="1"/>
  <c r="DS7" i="16"/>
  <c r="DS5" i="16"/>
  <c r="DS6" i="16" s="1"/>
  <c r="DS30" i="16" s="1"/>
  <c r="DT3" i="16"/>
  <c r="FH11" i="21" l="1"/>
  <c r="FH10" i="21" s="1"/>
  <c r="FJ28" i="21" a="1"/>
  <c r="FJ28" i="21" s="1"/>
  <c r="FJ25" i="21" a="1"/>
  <c r="FJ25" i="21" s="1"/>
  <c r="FJ22" i="21" a="1"/>
  <c r="FJ22" i="21" s="1"/>
  <c r="FJ19" i="21" a="1"/>
  <c r="FJ19" i="21" s="1"/>
  <c r="FJ13" i="21" a="1"/>
  <c r="FJ13" i="21" s="1"/>
  <c r="FJ16" i="21" a="1"/>
  <c r="FJ16" i="21" s="1"/>
  <c r="FI17" i="21"/>
  <c r="FI15" i="21" s="1"/>
  <c r="FI14" i="21" a="1"/>
  <c r="FI14" i="21" s="1"/>
  <c r="FI12" i="21" s="1"/>
  <c r="FI20" i="21"/>
  <c r="FI18" i="21" s="1"/>
  <c r="FI23" i="21"/>
  <c r="FI21" i="21" s="1"/>
  <c r="FI26" i="21"/>
  <c r="FI24" i="21" s="1"/>
  <c r="FI29" i="21"/>
  <c r="FI27" i="21" s="1"/>
  <c r="FH85" i="21"/>
  <c r="FG9" i="21"/>
  <c r="FJ88" i="21" a="1"/>
  <c r="FJ88" i="21" s="1"/>
  <c r="FJ80" i="21" a="1"/>
  <c r="FJ80" i="21" s="1"/>
  <c r="FJ87" i="21"/>
  <c r="FJ83" i="21" a="1"/>
  <c r="FJ83" i="21" s="1"/>
  <c r="FJ44" i="21" a="1"/>
  <c r="FJ44" i="21" s="1"/>
  <c r="FJ4" i="21"/>
  <c r="FK3" i="21"/>
  <c r="FJ34" i="21" a="1"/>
  <c r="FJ34" i="21" s="1"/>
  <c r="FJ33" i="21" s="1"/>
  <c r="FJ7" i="21"/>
  <c r="FJ5" i="21"/>
  <c r="FI86" i="21"/>
  <c r="FI85" i="21" s="1"/>
  <c r="FI93" i="21" s="1"/>
  <c r="FF9" i="21"/>
  <c r="DQ9" i="21"/>
  <c r="DS71" i="17"/>
  <c r="DT71" i="17" s="1"/>
  <c r="DS16" i="16"/>
  <c r="DU4" i="16"/>
  <c r="DS14" i="17" a="1"/>
  <c r="DS14" i="17" s="1"/>
  <c r="DT14" i="17" s="1"/>
  <c r="DS60" i="17"/>
  <c r="DT60" i="17" s="1"/>
  <c r="DS7" i="17"/>
  <c r="DT3" i="17"/>
  <c r="DS5" i="17"/>
  <c r="DS6" i="17" s="1"/>
  <c r="DS72" i="17"/>
  <c r="DT72" i="17" s="1"/>
  <c r="DS17" i="17" a="1"/>
  <c r="DS17" i="17" s="1"/>
  <c r="DT17" i="17" s="1"/>
  <c r="DS73" i="17"/>
  <c r="DT73" i="17" s="1"/>
  <c r="DS74" i="17"/>
  <c r="DT74" i="17" s="1"/>
  <c r="DS78" i="17" a="1"/>
  <c r="DS78" i="17" s="1"/>
  <c r="DT78" i="17" s="1"/>
  <c r="DS67" i="17"/>
  <c r="DT67" i="17" s="1"/>
  <c r="DT4" i="17"/>
  <c r="DS65" i="17"/>
  <c r="DT65" i="17" s="1"/>
  <c r="DS37" i="16"/>
  <c r="DS36" i="16" s="1"/>
  <c r="DS44" i="16" s="1"/>
  <c r="DT30" i="16"/>
  <c r="DT38" i="16"/>
  <c r="DT20" i="16"/>
  <c r="DT7" i="16"/>
  <c r="DT5" i="16"/>
  <c r="DT6" i="16" s="1"/>
  <c r="DU3" i="16"/>
  <c r="FJ86" i="21" l="1"/>
  <c r="FJ85" i="21" s="1"/>
  <c r="FI11" i="21"/>
  <c r="FI10" i="21" s="1"/>
  <c r="FJ17" i="21"/>
  <c r="FJ15" i="21" s="1"/>
  <c r="FK28" i="21" a="1"/>
  <c r="FK28" i="21" s="1"/>
  <c r="FK25" i="21" a="1"/>
  <c r="FK25" i="21" s="1"/>
  <c r="FK22" i="21" a="1"/>
  <c r="FK22" i="21" s="1"/>
  <c r="FK19" i="21" a="1"/>
  <c r="FK19" i="21" s="1"/>
  <c r="FK16" i="21" a="1"/>
  <c r="FK16" i="21" s="1"/>
  <c r="FK13" i="21" a="1"/>
  <c r="FK13" i="21" s="1"/>
  <c r="FJ14" i="21" a="1"/>
  <c r="FJ14" i="21" s="1"/>
  <c r="FJ12" i="21" s="1"/>
  <c r="FJ20" i="21"/>
  <c r="FJ18" i="21" s="1"/>
  <c r="FJ23" i="21"/>
  <c r="FJ21" i="21" s="1"/>
  <c r="FJ26" i="21"/>
  <c r="FJ24" i="21" s="1"/>
  <c r="FJ29" i="21"/>
  <c r="FJ27" i="21" s="1"/>
  <c r="FJ93" i="21"/>
  <c r="FH93" i="21"/>
  <c r="FK88" i="21" a="1"/>
  <c r="FK88" i="21" s="1"/>
  <c r="FK80" i="21" a="1"/>
  <c r="FK80" i="21" s="1"/>
  <c r="FK83" i="21" a="1"/>
  <c r="FK83" i="21" s="1"/>
  <c r="FK87" i="21"/>
  <c r="FK86" i="21" s="1"/>
  <c r="FK85" i="21" s="1"/>
  <c r="FK44" i="21" a="1"/>
  <c r="FK44" i="21" s="1"/>
  <c r="FK34" i="21" a="1"/>
  <c r="FK34" i="21" s="1"/>
  <c r="FK33" i="21" s="1"/>
  <c r="FK7" i="21"/>
  <c r="FL3" i="21"/>
  <c r="FK5" i="21"/>
  <c r="FK4" i="21"/>
  <c r="DS26" i="16"/>
  <c r="DU4" i="17"/>
  <c r="DS14" i="16"/>
  <c r="DT16" i="16"/>
  <c r="DV4" i="16"/>
  <c r="DS15" i="17"/>
  <c r="DS13" i="17" s="1"/>
  <c r="DT13" i="17" s="1"/>
  <c r="DU3" i="17"/>
  <c r="DT5" i="17"/>
  <c r="DT6" i="17" s="1"/>
  <c r="DT7" i="17"/>
  <c r="DS18" i="17"/>
  <c r="DS16" i="17" s="1"/>
  <c r="DT16" i="17" s="1"/>
  <c r="DT37" i="16"/>
  <c r="DT36" i="16" s="1"/>
  <c r="DU34" i="16" a="1"/>
  <c r="DU34" i="16" s="1"/>
  <c r="DU38" i="16"/>
  <c r="DU39" i="16" a="1"/>
  <c r="DU39" i="16" s="1"/>
  <c r="DU20" i="16" a="1"/>
  <c r="DU20" i="16" s="1"/>
  <c r="DT18" i="16"/>
  <c r="DU7" i="16"/>
  <c r="DU5" i="16"/>
  <c r="DU6" i="16" s="1"/>
  <c r="DU30" i="16" s="1"/>
  <c r="DV3" i="16"/>
  <c r="FJ11" i="21" l="1"/>
  <c r="FJ10" i="21" s="1"/>
  <c r="FK17" i="21"/>
  <c r="FK15" i="21" s="1"/>
  <c r="FK20" i="21"/>
  <c r="FK18" i="21" s="1"/>
  <c r="FK23" i="21"/>
  <c r="FK21" i="21" s="1"/>
  <c r="FL28" i="21" a="1"/>
  <c r="FL28" i="21" s="1"/>
  <c r="FL25" i="21" a="1"/>
  <c r="FL25" i="21" s="1"/>
  <c r="FL19" i="21" a="1"/>
  <c r="FL19" i="21" s="1"/>
  <c r="FL22" i="21" a="1"/>
  <c r="FL22" i="21" s="1"/>
  <c r="FL16" i="21" a="1"/>
  <c r="FL16" i="21" s="1"/>
  <c r="FL13" i="21" a="1"/>
  <c r="FL13" i="21" s="1"/>
  <c r="FK26" i="21"/>
  <c r="FK24" i="21" s="1"/>
  <c r="FK29" i="21"/>
  <c r="FK27" i="21" s="1"/>
  <c r="FK14" i="21" a="1"/>
  <c r="FK14" i="21" s="1"/>
  <c r="FK12" i="21" s="1"/>
  <c r="FI9" i="21"/>
  <c r="FL87" i="21"/>
  <c r="FL88" i="21" a="1"/>
  <c r="FL88" i="21" s="1"/>
  <c r="FL80" i="21" a="1"/>
  <c r="FL80" i="21" s="1"/>
  <c r="FL5" i="21"/>
  <c r="FL44" i="21" a="1"/>
  <c r="FL44" i="21" s="1"/>
  <c r="FM3" i="21"/>
  <c r="FL4" i="21"/>
  <c r="FL83" i="21" a="1"/>
  <c r="FL83" i="21" s="1"/>
  <c r="FL34" i="21" a="1"/>
  <c r="FL34" i="21" s="1"/>
  <c r="FL33" i="21" s="1"/>
  <c r="FL7" i="21"/>
  <c r="FK93" i="21"/>
  <c r="FH9" i="21"/>
  <c r="DR9" i="21"/>
  <c r="DS9" i="21"/>
  <c r="DU60" i="17"/>
  <c r="DT26" i="16"/>
  <c r="DT14" i="16"/>
  <c r="DU16" i="16"/>
  <c r="DW4" i="16"/>
  <c r="DS36" i="17" a="1"/>
  <c r="DS36" i="17" s="1"/>
  <c r="DT36" i="17" s="1"/>
  <c r="DT15" i="17"/>
  <c r="DU78" i="17" a="1"/>
  <c r="DU78" i="17" s="1"/>
  <c r="DV3" i="17"/>
  <c r="DU17" i="17" a="1"/>
  <c r="DU17" i="17" s="1"/>
  <c r="DU18" i="17" s="1"/>
  <c r="DU16" i="17" s="1"/>
  <c r="DU37" i="17" s="1" a="1"/>
  <c r="DU37" i="17" s="1"/>
  <c r="DT18" i="17"/>
  <c r="DS37" i="17" a="1"/>
  <c r="DS37" i="17" s="1"/>
  <c r="DT37" i="17" s="1"/>
  <c r="DU74" i="17"/>
  <c r="DU67" i="17"/>
  <c r="DU65" i="17"/>
  <c r="DV4" i="17"/>
  <c r="DU71" i="17"/>
  <c r="DU5" i="17"/>
  <c r="DU6" i="17" s="1"/>
  <c r="DU7" i="17"/>
  <c r="DU26" i="16" s="1"/>
  <c r="DU72" i="17"/>
  <c r="DU14" i="17" a="1"/>
  <c r="DU14" i="17" s="1"/>
  <c r="DU15" i="17" s="1"/>
  <c r="DU73" i="17"/>
  <c r="DT44" i="16"/>
  <c r="DU37" i="16"/>
  <c r="DU36" i="16" s="1"/>
  <c r="DV34" i="16" a="1"/>
  <c r="DV34" i="16" s="1"/>
  <c r="DV38" i="16"/>
  <c r="DV39" i="16" a="1"/>
  <c r="DV39" i="16" s="1"/>
  <c r="DV20" i="16" a="1"/>
  <c r="DV20" i="16" s="1"/>
  <c r="DV18" i="16" s="1"/>
  <c r="DU18" i="16"/>
  <c r="DV7" i="16"/>
  <c r="DW3" i="16"/>
  <c r="DV5" i="16"/>
  <c r="DV6" i="16" s="1"/>
  <c r="DV30" i="16" s="1"/>
  <c r="FL86" i="21" l="1"/>
  <c r="FL85" i="21" s="1"/>
  <c r="FK11" i="21"/>
  <c r="FK10" i="21" s="1"/>
  <c r="FL29" i="21"/>
  <c r="FL27" i="21" s="1"/>
  <c r="FL14" i="21" a="1"/>
  <c r="FL14" i="21" s="1"/>
  <c r="FL12" i="21" s="1"/>
  <c r="FL17" i="21"/>
  <c r="FL15" i="21" s="1"/>
  <c r="FL23" i="21"/>
  <c r="FL21" i="21" s="1"/>
  <c r="FM28" i="21" a="1"/>
  <c r="FM28" i="21" s="1"/>
  <c r="FM25" i="21" a="1"/>
  <c r="FM25" i="21" s="1"/>
  <c r="FM22" i="21" a="1"/>
  <c r="FM22" i="21" s="1"/>
  <c r="FM19" i="21" a="1"/>
  <c r="FM19" i="21" s="1"/>
  <c r="FM13" i="21" a="1"/>
  <c r="FM13" i="21" s="1"/>
  <c r="FM16" i="21" a="1"/>
  <c r="FM16" i="21" s="1"/>
  <c r="FL20" i="21"/>
  <c r="FL18" i="21" s="1"/>
  <c r="FL26" i="21"/>
  <c r="FL24" i="21" s="1"/>
  <c r="FL93" i="21"/>
  <c r="FK9" i="21"/>
  <c r="FM88" i="21" a="1"/>
  <c r="FM88" i="21" s="1"/>
  <c r="FN88" i="21" s="1"/>
  <c r="FM87" i="21"/>
  <c r="FM80" i="21" a="1"/>
  <c r="FM80" i="21" s="1"/>
  <c r="FN80" i="21" s="1"/>
  <c r="FM83" i="21" a="1"/>
  <c r="FM83" i="21" s="1"/>
  <c r="FN83" i="21" s="1"/>
  <c r="FM44" i="21" a="1"/>
  <c r="FM44" i="21" s="1"/>
  <c r="FN44" i="21" s="1"/>
  <c r="FM34" i="21" a="1"/>
  <c r="FM34" i="21" s="1"/>
  <c r="FM5" i="21"/>
  <c r="FM4" i="21"/>
  <c r="FN3" i="21"/>
  <c r="FO3" i="21" s="1"/>
  <c r="FM7" i="21"/>
  <c r="DV60" i="17"/>
  <c r="DU14" i="16"/>
  <c r="DV16" i="16"/>
  <c r="DV14" i="16" s="1"/>
  <c r="DX4" i="16"/>
  <c r="DV5" i="17"/>
  <c r="DV6" i="17" s="1"/>
  <c r="DV65" i="17"/>
  <c r="DV17" i="17" a="1"/>
  <c r="DV17" i="17" s="1"/>
  <c r="DV18" i="17" s="1"/>
  <c r="DV7" i="17"/>
  <c r="DV14" i="17" a="1"/>
  <c r="DV14" i="17" s="1"/>
  <c r="DV15" i="17" s="1"/>
  <c r="DV13" i="17" s="1"/>
  <c r="DV36" i="17" s="1" a="1"/>
  <c r="DV36" i="17" s="1"/>
  <c r="DV71" i="17"/>
  <c r="DV72" i="17"/>
  <c r="DV74" i="17"/>
  <c r="DW3" i="17"/>
  <c r="DV78" i="17" a="1"/>
  <c r="DV78" i="17" s="1"/>
  <c r="DV73" i="17"/>
  <c r="DV67" i="17"/>
  <c r="DW4" i="17"/>
  <c r="DV37" i="16"/>
  <c r="DV36" i="16" s="1"/>
  <c r="DV44" i="16" s="1"/>
  <c r="DW34" i="16" a="1"/>
  <c r="DW34" i="16" s="1"/>
  <c r="DX34" i="16" s="1"/>
  <c r="DW38" i="16"/>
  <c r="DW39" i="16" a="1"/>
  <c r="DW39" i="16" s="1"/>
  <c r="DX39" i="16" s="1"/>
  <c r="DU44" i="16"/>
  <c r="DW20" i="16" a="1"/>
  <c r="DW20" i="16" s="1"/>
  <c r="DW18" i="16" s="1"/>
  <c r="DU13" i="17"/>
  <c r="DU36" i="17" s="1" a="1"/>
  <c r="DU36" i="17" s="1"/>
  <c r="DX3" i="16"/>
  <c r="DW7" i="16"/>
  <c r="DW5" i="16"/>
  <c r="DW6" i="16" s="1"/>
  <c r="DW30" i="16" s="1"/>
  <c r="FL11" i="21" l="1"/>
  <c r="FL10" i="21" s="1"/>
  <c r="FM17" i="21"/>
  <c r="FM15" i="21" s="1"/>
  <c r="FN15" i="21" s="1"/>
  <c r="FN16" i="21"/>
  <c r="FM14" i="21" a="1"/>
  <c r="FM14" i="21" s="1"/>
  <c r="FM12" i="21" s="1"/>
  <c r="FN13" i="21"/>
  <c r="FM20" i="21"/>
  <c r="FM18" i="21" s="1"/>
  <c r="FN18" i="21" s="1"/>
  <c r="FN19" i="21"/>
  <c r="FO28" i="21" a="1"/>
  <c r="FO28" i="21" s="1"/>
  <c r="FO25" i="21" a="1"/>
  <c r="FO25" i="21" s="1"/>
  <c r="FO22" i="21" a="1"/>
  <c r="FO22" i="21" s="1"/>
  <c r="FO19" i="21" a="1"/>
  <c r="FO19" i="21" s="1"/>
  <c r="FO16" i="21" a="1"/>
  <c r="FO16" i="21" s="1"/>
  <c r="FO13" i="21" a="1"/>
  <c r="FO13" i="21" s="1"/>
  <c r="FM23" i="21"/>
  <c r="FM21" i="21" s="1"/>
  <c r="FN21" i="21" s="1"/>
  <c r="FN22" i="21"/>
  <c r="FM26" i="21"/>
  <c r="FM24" i="21" s="1"/>
  <c r="FN24" i="21" s="1"/>
  <c r="FN25" i="21"/>
  <c r="FM29" i="21"/>
  <c r="FM27" i="21" s="1"/>
  <c r="FN27" i="21" s="1"/>
  <c r="FN28" i="21"/>
  <c r="FO88" i="21" a="1"/>
  <c r="FO88" i="21" s="1"/>
  <c r="FO80" i="21" a="1"/>
  <c r="FO80" i="21" s="1"/>
  <c r="FO83" i="21" a="1"/>
  <c r="FO83" i="21" s="1"/>
  <c r="FO87" i="21"/>
  <c r="FO44" i="21" a="1"/>
  <c r="FO44" i="21" s="1"/>
  <c r="FO5" i="21"/>
  <c r="FO4" i="21"/>
  <c r="FO7" i="21"/>
  <c r="FO34" i="21" a="1"/>
  <c r="FO34" i="21" s="1"/>
  <c r="FP3" i="21"/>
  <c r="FN4" i="21"/>
  <c r="FN7" i="21"/>
  <c r="FN5" i="21"/>
  <c r="FN6" i="21" s="1"/>
  <c r="DV9" i="21"/>
  <c r="FJ9" i="21"/>
  <c r="FM33" i="21"/>
  <c r="FN34" i="21"/>
  <c r="FM86" i="21"/>
  <c r="FN87" i="21"/>
  <c r="DT9" i="21"/>
  <c r="DU9" i="21"/>
  <c r="DX4" i="17"/>
  <c r="DV26" i="16"/>
  <c r="DW16" i="16"/>
  <c r="DW14" i="16" s="1"/>
  <c r="DY4" i="16"/>
  <c r="DX3" i="17"/>
  <c r="DW5" i="17"/>
  <c r="DW6" i="17" s="1"/>
  <c r="DW14" i="17" a="1"/>
  <c r="DW14" i="17" s="1"/>
  <c r="DX14" i="17" s="1"/>
  <c r="DW67" i="17"/>
  <c r="DX67" i="17" s="1"/>
  <c r="DW65" i="17"/>
  <c r="DX65" i="17" s="1"/>
  <c r="DW71" i="17"/>
  <c r="DX71" i="17" s="1"/>
  <c r="DW60" i="17"/>
  <c r="DX60" i="17" s="1"/>
  <c r="DW17" i="17" a="1"/>
  <c r="DW17" i="17" s="1"/>
  <c r="DX17" i="17" s="1"/>
  <c r="DW72" i="17"/>
  <c r="DX72" i="17" s="1"/>
  <c r="DW73" i="17"/>
  <c r="DX73" i="17" s="1"/>
  <c r="DW7" i="17"/>
  <c r="DW78" i="17" a="1"/>
  <c r="DW78" i="17" s="1"/>
  <c r="DX78" i="17" s="1"/>
  <c r="DW74" i="17"/>
  <c r="DX74" i="17" s="1"/>
  <c r="DW37" i="16"/>
  <c r="DW36" i="16" s="1"/>
  <c r="DW44" i="16" s="1"/>
  <c r="DX30" i="16"/>
  <c r="DX38" i="16"/>
  <c r="DX20" i="16"/>
  <c r="DV16" i="17"/>
  <c r="DV37" i="17" s="1" a="1"/>
  <c r="DV37" i="17" s="1"/>
  <c r="DX7" i="16"/>
  <c r="DX5" i="16"/>
  <c r="DX6" i="16" s="1"/>
  <c r="DY3" i="16"/>
  <c r="FN17" i="21" l="1"/>
  <c r="FN20" i="21"/>
  <c r="FN29" i="21"/>
  <c r="FN26" i="21"/>
  <c r="FM11" i="21"/>
  <c r="FN12" i="21"/>
  <c r="FN14" i="21" s="1"/>
  <c r="FO14" i="21" a="1"/>
  <c r="FO14" i="21" s="1"/>
  <c r="FO12" i="21" s="1"/>
  <c r="FO17" i="21"/>
  <c r="FO15" i="21" s="1"/>
  <c r="FO20" i="21"/>
  <c r="FO18" i="21" s="1"/>
  <c r="FO23" i="21"/>
  <c r="FO21" i="21" s="1"/>
  <c r="FO26" i="21"/>
  <c r="FO24" i="21" s="1"/>
  <c r="FP28" i="21" a="1"/>
  <c r="FP28" i="21" s="1"/>
  <c r="FP25" i="21" a="1"/>
  <c r="FP25" i="21" s="1"/>
  <c r="FP22" i="21" a="1"/>
  <c r="FP22" i="21" s="1"/>
  <c r="FP19" i="21" a="1"/>
  <c r="FP19" i="21" s="1"/>
  <c r="FP16" i="21" a="1"/>
  <c r="FP16" i="21" s="1"/>
  <c r="FP13" i="21" a="1"/>
  <c r="FP13" i="21" s="1"/>
  <c r="FO29" i="21"/>
  <c r="FO27" i="21" s="1"/>
  <c r="FN23" i="21"/>
  <c r="FP88" i="21" a="1"/>
  <c r="FP88" i="21" s="1"/>
  <c r="FP80" i="21" a="1"/>
  <c r="FP80" i="21" s="1"/>
  <c r="FP83" i="21" a="1"/>
  <c r="FP83" i="21" s="1"/>
  <c r="FP87" i="21"/>
  <c r="FP44" i="21" a="1"/>
  <c r="FP44" i="21" s="1"/>
  <c r="FP34" i="21" a="1"/>
  <c r="FP34" i="21" s="1"/>
  <c r="FP33" i="21" s="1"/>
  <c r="FP5" i="21"/>
  <c r="FP4" i="21"/>
  <c r="FQ3" i="21"/>
  <c r="FP7" i="21"/>
  <c r="FO86" i="21"/>
  <c r="FO33" i="21"/>
  <c r="FL9" i="21"/>
  <c r="FM85" i="21"/>
  <c r="FN85" i="21" s="1"/>
  <c r="FN86" i="21"/>
  <c r="FN33" i="21"/>
  <c r="DW26" i="16"/>
  <c r="DY4" i="17"/>
  <c r="DX16" i="16"/>
  <c r="DZ4" i="16"/>
  <c r="DX7" i="17"/>
  <c r="DX26" i="16" s="1"/>
  <c r="DX5" i="17"/>
  <c r="DX6" i="17" s="1"/>
  <c r="DY3" i="17"/>
  <c r="DW15" i="17"/>
  <c r="DX15" i="17" s="1"/>
  <c r="DW18" i="17"/>
  <c r="DW16" i="17" s="1"/>
  <c r="DW37" i="17" s="1" a="1"/>
  <c r="DW37" i="17" s="1"/>
  <c r="DX37" i="17" s="1"/>
  <c r="DY34" i="16" a="1"/>
  <c r="DY34" i="16" s="1"/>
  <c r="DY38" i="16"/>
  <c r="DY39" i="16" a="1"/>
  <c r="DY39" i="16" s="1"/>
  <c r="DX37" i="16"/>
  <c r="DX36" i="16" s="1"/>
  <c r="DY20" i="16" a="1"/>
  <c r="DY20" i="16" s="1"/>
  <c r="DX18" i="16"/>
  <c r="DY7" i="16"/>
  <c r="DY5" i="16"/>
  <c r="DY6" i="16" s="1"/>
  <c r="DY30" i="16" s="1"/>
  <c r="DZ3" i="16"/>
  <c r="FO11" i="21" l="1"/>
  <c r="FP17" i="21"/>
  <c r="FP15" i="21" s="1"/>
  <c r="FP20" i="21"/>
  <c r="FP18" i="21" s="1"/>
  <c r="FP23" i="21"/>
  <c r="FP21" i="21" s="1"/>
  <c r="FQ28" i="21" a="1"/>
  <c r="FQ28" i="21" s="1"/>
  <c r="FQ25" i="21" a="1"/>
  <c r="FQ25" i="21" s="1"/>
  <c r="FQ19" i="21" a="1"/>
  <c r="FQ19" i="21" s="1"/>
  <c r="FQ22" i="21" a="1"/>
  <c r="FQ22" i="21" s="1"/>
  <c r="FQ16" i="21" a="1"/>
  <c r="FQ16" i="21" s="1"/>
  <c r="FQ13" i="21" a="1"/>
  <c r="FQ13" i="21" s="1"/>
  <c r="FP26" i="21"/>
  <c r="FP24" i="21" s="1"/>
  <c r="FP14" i="21" a="1"/>
  <c r="FP14" i="21" s="1"/>
  <c r="FP12" i="21" s="1"/>
  <c r="FP29" i="21"/>
  <c r="FP27" i="21" s="1"/>
  <c r="FM10" i="21"/>
  <c r="FN10" i="21" s="1"/>
  <c r="FN11" i="21"/>
  <c r="FP86" i="21"/>
  <c r="FP85" i="21" s="1"/>
  <c r="FP93" i="21" s="1"/>
  <c r="FM93" i="21"/>
  <c r="FO85" i="21"/>
  <c r="FQ87" i="21"/>
  <c r="FQ88" i="21" a="1"/>
  <c r="FQ88" i="21" s="1"/>
  <c r="FQ80" i="21" a="1"/>
  <c r="FQ80" i="21" s="1"/>
  <c r="FQ83" i="21" a="1"/>
  <c r="FQ83" i="21" s="1"/>
  <c r="FQ44" i="21" a="1"/>
  <c r="FQ44" i="21" s="1"/>
  <c r="FQ4" i="21"/>
  <c r="FR3" i="21"/>
  <c r="FQ34" i="21" a="1"/>
  <c r="FQ34" i="21" s="1"/>
  <c r="FQ7" i="21"/>
  <c r="FQ5" i="21"/>
  <c r="FN93" i="21"/>
  <c r="DX9" i="21"/>
  <c r="DW9" i="21"/>
  <c r="DY60" i="17"/>
  <c r="DY16" i="16"/>
  <c r="DX14" i="16"/>
  <c r="EA4" i="16"/>
  <c r="DW13" i="17"/>
  <c r="DX13" i="17" s="1"/>
  <c r="DY14" i="17" a="1"/>
  <c r="DY14" i="17" s="1"/>
  <c r="DY15" i="17" s="1"/>
  <c r="DY13" i="17" s="1"/>
  <c r="DY36" i="17" s="1" a="1"/>
  <c r="DY36" i="17" s="1"/>
  <c r="DZ4" i="17"/>
  <c r="DY17" i="17" a="1"/>
  <c r="DY17" i="17" s="1"/>
  <c r="DY18" i="17" s="1"/>
  <c r="DY16" i="17" s="1"/>
  <c r="DY37" i="17" s="1" a="1"/>
  <c r="DY37" i="17" s="1"/>
  <c r="DY71" i="17"/>
  <c r="DY5" i="17"/>
  <c r="DY6" i="17" s="1"/>
  <c r="DY65" i="17"/>
  <c r="DY74" i="17"/>
  <c r="DX16" i="17"/>
  <c r="DY72" i="17"/>
  <c r="DY73" i="17"/>
  <c r="DY7" i="17"/>
  <c r="DY26" i="16" s="1"/>
  <c r="DZ3" i="17"/>
  <c r="DY78" i="17" a="1"/>
  <c r="DY78" i="17" s="1"/>
  <c r="DY67" i="17"/>
  <c r="DX18" i="17"/>
  <c r="DX44" i="16"/>
  <c r="DY37" i="16"/>
  <c r="DY36" i="16" s="1"/>
  <c r="DZ34" i="16" a="1"/>
  <c r="DZ34" i="16" s="1"/>
  <c r="DZ38" i="16"/>
  <c r="DZ39" i="16" a="1"/>
  <c r="DZ39" i="16" s="1"/>
  <c r="DZ20" i="16" a="1"/>
  <c r="DZ20" i="16" s="1"/>
  <c r="DZ18" i="16" s="1"/>
  <c r="DY18" i="16"/>
  <c r="DZ7" i="16"/>
  <c r="DZ5" i="16"/>
  <c r="DZ6" i="16" s="1"/>
  <c r="DZ30" i="16" s="1"/>
  <c r="EA3" i="16"/>
  <c r="FP11" i="21" l="1"/>
  <c r="FP10" i="21" s="1"/>
  <c r="FQ26" i="21"/>
  <c r="FQ24" i="21" s="1"/>
  <c r="FQ29" i="21"/>
  <c r="FQ27" i="21" s="1"/>
  <c r="FQ14" i="21" a="1"/>
  <c r="FQ14" i="21" s="1"/>
  <c r="FQ12" i="21" s="1"/>
  <c r="FQ17" i="21"/>
  <c r="FQ15" i="21" s="1"/>
  <c r="FO10" i="21"/>
  <c r="FQ23" i="21"/>
  <c r="FQ21" i="21" s="1"/>
  <c r="FR28" i="21" a="1"/>
  <c r="FR28" i="21" s="1"/>
  <c r="FR25" i="21" a="1"/>
  <c r="FR25" i="21" s="1"/>
  <c r="FR22" i="21" a="1"/>
  <c r="FR22" i="21" s="1"/>
  <c r="FR19" i="21" a="1"/>
  <c r="FR19" i="21" s="1"/>
  <c r="FR13" i="21" a="1"/>
  <c r="FR13" i="21" s="1"/>
  <c r="FR16" i="21" a="1"/>
  <c r="FR16" i="21" s="1"/>
  <c r="FQ20" i="21"/>
  <c r="FQ18" i="21" s="1"/>
  <c r="FQ33" i="21"/>
  <c r="FQ86" i="21"/>
  <c r="FO93" i="21"/>
  <c r="FR88" i="21" a="1"/>
  <c r="FR88" i="21" s="1"/>
  <c r="FR87" i="21"/>
  <c r="FR80" i="21" a="1"/>
  <c r="FR80" i="21" s="1"/>
  <c r="FR83" i="21" a="1"/>
  <c r="FR83" i="21" s="1"/>
  <c r="FR44" i="21" a="1"/>
  <c r="FR44" i="21" s="1"/>
  <c r="FR34" i="21" a="1"/>
  <c r="FR34" i="21" s="1"/>
  <c r="FR33" i="21" s="1"/>
  <c r="FR7" i="21"/>
  <c r="FR5" i="21"/>
  <c r="FR4" i="21"/>
  <c r="FS3" i="21"/>
  <c r="FM9" i="21"/>
  <c r="FN9" i="21" s="1"/>
  <c r="DZ60" i="17"/>
  <c r="DY14" i="16"/>
  <c r="DZ16" i="16"/>
  <c r="DZ14" i="16" s="1"/>
  <c r="EB4" i="16"/>
  <c r="DW36" i="17" a="1"/>
  <c r="DW36" i="17" s="1"/>
  <c r="DX36" i="17" s="1"/>
  <c r="DZ7" i="17"/>
  <c r="DZ26" i="16" s="1"/>
  <c r="DZ17" i="17" a="1"/>
  <c r="DZ17" i="17" s="1"/>
  <c r="DZ18" i="17" s="1"/>
  <c r="DZ16" i="17" s="1"/>
  <c r="DZ37" i="17" s="1" a="1"/>
  <c r="DZ37" i="17" s="1"/>
  <c r="DZ73" i="17"/>
  <c r="DZ74" i="17"/>
  <c r="DZ14" i="17" a="1"/>
  <c r="DZ14" i="17" s="1"/>
  <c r="DZ15" i="17" s="1"/>
  <c r="DZ13" i="17" s="1"/>
  <c r="DZ36" i="17" s="1" a="1"/>
  <c r="DZ36" i="17" s="1"/>
  <c r="DZ78" i="17" a="1"/>
  <c r="DZ78" i="17" s="1"/>
  <c r="DZ67" i="17"/>
  <c r="DZ65" i="17"/>
  <c r="EA4" i="17"/>
  <c r="DZ71" i="17"/>
  <c r="EA3" i="17"/>
  <c r="DZ5" i="17"/>
  <c r="DZ6" i="17" s="1"/>
  <c r="DZ72" i="17"/>
  <c r="EA34" i="16" a="1"/>
  <c r="EA34" i="16" s="1"/>
  <c r="EB34" i="16" s="1"/>
  <c r="EA38" i="16"/>
  <c r="EA39" i="16" a="1"/>
  <c r="EA39" i="16" s="1"/>
  <c r="EB39" i="16" s="1"/>
  <c r="DZ37" i="16"/>
  <c r="DZ36" i="16" s="1"/>
  <c r="DZ44" i="16" s="1"/>
  <c r="DY44" i="16"/>
  <c r="EA20" i="16" a="1"/>
  <c r="EA20" i="16" s="1"/>
  <c r="EA18" i="16" s="1"/>
  <c r="EA7" i="16"/>
  <c r="EA5" i="16"/>
  <c r="EA6" i="16" s="1"/>
  <c r="EA30" i="16" s="1"/>
  <c r="EB3" i="16"/>
  <c r="FR86" i="21" l="1"/>
  <c r="FR85" i="21" s="1"/>
  <c r="FQ11" i="21"/>
  <c r="FQ10" i="21" s="1"/>
  <c r="FR29" i="21"/>
  <c r="FR27" i="21" s="1"/>
  <c r="FR17" i="21"/>
  <c r="FR15" i="21" s="1"/>
  <c r="FR14" i="21" a="1"/>
  <c r="FR14" i="21" s="1"/>
  <c r="FR12" i="21" s="1"/>
  <c r="FS28" i="21" a="1"/>
  <c r="FS28" i="21" s="1"/>
  <c r="FS22" i="21" a="1"/>
  <c r="FS22" i="21" s="1"/>
  <c r="FS25" i="21" a="1"/>
  <c r="FS25" i="21" s="1"/>
  <c r="FS19" i="21" a="1"/>
  <c r="FS19" i="21" s="1"/>
  <c r="FS13" i="21" a="1"/>
  <c r="FS13" i="21" s="1"/>
  <c r="FS16" i="21" a="1"/>
  <c r="FS16" i="21" s="1"/>
  <c r="FR20" i="21"/>
  <c r="FR18" i="21" s="1"/>
  <c r="FR23" i="21"/>
  <c r="FR21" i="21" s="1"/>
  <c r="FR26" i="21"/>
  <c r="FR24" i="21" s="1"/>
  <c r="FR93" i="21"/>
  <c r="FS88" i="21" a="1"/>
  <c r="FS88" i="21" s="1"/>
  <c r="FS80" i="21" a="1"/>
  <c r="FS80" i="21" s="1"/>
  <c r="FS87" i="21"/>
  <c r="FS83" i="21" a="1"/>
  <c r="FS83" i="21" s="1"/>
  <c r="FS5" i="21"/>
  <c r="FS44" i="21" a="1"/>
  <c r="FS44" i="21" s="1"/>
  <c r="FT3" i="21"/>
  <c r="FS34" i="21" a="1"/>
  <c r="FS34" i="21" s="1"/>
  <c r="FS33" i="21" s="1"/>
  <c r="FS4" i="21"/>
  <c r="FS7" i="21"/>
  <c r="FQ85" i="21"/>
  <c r="FQ93" i="21" s="1"/>
  <c r="FO9" i="21"/>
  <c r="FP9" i="21"/>
  <c r="DY9" i="21"/>
  <c r="EA67" i="17"/>
  <c r="EB67" i="17" s="1"/>
  <c r="EA16" i="16"/>
  <c r="EA14" i="16" s="1"/>
  <c r="EC4" i="16"/>
  <c r="EA71" i="17"/>
  <c r="EB71" i="17" s="1"/>
  <c r="EA7" i="17"/>
  <c r="EA26" i="16" s="1"/>
  <c r="EA14" i="17" a="1"/>
  <c r="EA14" i="17" s="1"/>
  <c r="EB14" i="17" s="1"/>
  <c r="EA65" i="17"/>
  <c r="EB65" i="17" s="1"/>
  <c r="EB4" i="17"/>
  <c r="EA60" i="17"/>
  <c r="EB60" i="17" s="1"/>
  <c r="EA17" i="17" a="1"/>
  <c r="EA17" i="17" s="1"/>
  <c r="EA18" i="17" s="1"/>
  <c r="EB18" i="17" s="1"/>
  <c r="EA72" i="17"/>
  <c r="EB72" i="17" s="1"/>
  <c r="EA73" i="17"/>
  <c r="EB73" i="17" s="1"/>
  <c r="EB3" i="17"/>
  <c r="EA74" i="17"/>
  <c r="EB74" i="17" s="1"/>
  <c r="EA5" i="17"/>
  <c r="EA6" i="17" s="1"/>
  <c r="EA78" i="17" a="1"/>
  <c r="EA78" i="17" s="1"/>
  <c r="EB78" i="17" s="1"/>
  <c r="EA37" i="16"/>
  <c r="EA36" i="16" s="1"/>
  <c r="EA44" i="16" s="1"/>
  <c r="EB38" i="16"/>
  <c r="EB37" i="16" s="1"/>
  <c r="EB36" i="16" s="1"/>
  <c r="EB30" i="16"/>
  <c r="EB20" i="16"/>
  <c r="EB7" i="16"/>
  <c r="EB5" i="16"/>
  <c r="EB6" i="16" s="1"/>
  <c r="EC3" i="16"/>
  <c r="FS86" i="21" l="1"/>
  <c r="FS85" i="21" s="1"/>
  <c r="FR11" i="21"/>
  <c r="FT28" i="21" a="1"/>
  <c r="FT28" i="21" s="1"/>
  <c r="FT25" i="21" a="1"/>
  <c r="FT25" i="21" s="1"/>
  <c r="FT22" i="21" a="1"/>
  <c r="FT22" i="21" s="1"/>
  <c r="FT19" i="21" a="1"/>
  <c r="FT19" i="21" s="1"/>
  <c r="FT16" i="21" a="1"/>
  <c r="FT16" i="21" s="1"/>
  <c r="FT13" i="21" a="1"/>
  <c r="FT13" i="21" s="1"/>
  <c r="FS17" i="21"/>
  <c r="FS15" i="21" s="1"/>
  <c r="FS14" i="21" a="1"/>
  <c r="FS14" i="21" s="1"/>
  <c r="FS12" i="21" s="1"/>
  <c r="FS20" i="21"/>
  <c r="FS18" i="21" s="1"/>
  <c r="FS26" i="21"/>
  <c r="FS24" i="21" s="1"/>
  <c r="FS23" i="21"/>
  <c r="FS21" i="21" s="1"/>
  <c r="FS29" i="21"/>
  <c r="FS27" i="21" s="1"/>
  <c r="FS93" i="21"/>
  <c r="FT88" i="21" a="1"/>
  <c r="FT88" i="21" s="1"/>
  <c r="FT80" i="21" a="1"/>
  <c r="FT80" i="21" s="1"/>
  <c r="FT83" i="21" a="1"/>
  <c r="FT83" i="21" s="1"/>
  <c r="FT87" i="21"/>
  <c r="FT44" i="21" a="1"/>
  <c r="FT44" i="21" s="1"/>
  <c r="FT34" i="21" a="1"/>
  <c r="FT34" i="21" s="1"/>
  <c r="FT33" i="21" s="1"/>
  <c r="FT5" i="21"/>
  <c r="FT4" i="21"/>
  <c r="FU3" i="21"/>
  <c r="FT7" i="21"/>
  <c r="EC4" i="17"/>
  <c r="EB16" i="16"/>
  <c r="ED4" i="16"/>
  <c r="EB5" i="17"/>
  <c r="EB6" i="17" s="1"/>
  <c r="EA15" i="17"/>
  <c r="EB15" i="17" s="1"/>
  <c r="EB17" i="17"/>
  <c r="EB7" i="17"/>
  <c r="EC3" i="17"/>
  <c r="EC34" i="16" a="1"/>
  <c r="EC34" i="16" s="1"/>
  <c r="EC38" i="16"/>
  <c r="EC39" i="16" a="1"/>
  <c r="EC39" i="16" s="1"/>
  <c r="EC20" i="16" a="1"/>
  <c r="EC20" i="16" s="1"/>
  <c r="EB18" i="16"/>
  <c r="EB44" i="16" s="1"/>
  <c r="EA16" i="17"/>
  <c r="ED3" i="16"/>
  <c r="EC7" i="16"/>
  <c r="EC5" i="16"/>
  <c r="EC6" i="16" s="1"/>
  <c r="EC30" i="16" s="1"/>
  <c r="FT86" i="21" l="1"/>
  <c r="FT85" i="21" s="1"/>
  <c r="FS11" i="21"/>
  <c r="FS10" i="21" s="1"/>
  <c r="FU28" i="21" a="1"/>
  <c r="FU28" i="21" s="1"/>
  <c r="FU25" i="21" a="1"/>
  <c r="FU25" i="21" s="1"/>
  <c r="FU19" i="21" a="1"/>
  <c r="FU19" i="21" s="1"/>
  <c r="FU22" i="21" a="1"/>
  <c r="FU22" i="21" s="1"/>
  <c r="FU16" i="21" a="1"/>
  <c r="FU16" i="21" s="1"/>
  <c r="FU13" i="21" a="1"/>
  <c r="FU13" i="21" s="1"/>
  <c r="FT20" i="21"/>
  <c r="FT18" i="21" s="1"/>
  <c r="FT26" i="21"/>
  <c r="FT24" i="21" s="1"/>
  <c r="FT23" i="21"/>
  <c r="FT21" i="21" s="1"/>
  <c r="FT29" i="21"/>
  <c r="FT27" i="21" s="1"/>
  <c r="FT14" i="21" a="1"/>
  <c r="FT14" i="21" s="1"/>
  <c r="FT12" i="21" s="1"/>
  <c r="FR10" i="21"/>
  <c r="FR9" i="21" s="1"/>
  <c r="FT17" i="21"/>
  <c r="FT15" i="21" s="1"/>
  <c r="FT93" i="21"/>
  <c r="FU87" i="21"/>
  <c r="FU88" i="21" a="1"/>
  <c r="FU88" i="21" s="1"/>
  <c r="FU80" i="21" a="1"/>
  <c r="FU80" i="21" s="1"/>
  <c r="FU83" i="21" a="1"/>
  <c r="FU83" i="21" s="1"/>
  <c r="FU44" i="21" a="1"/>
  <c r="FU44" i="21" s="1"/>
  <c r="FU4" i="21"/>
  <c r="FV3" i="21"/>
  <c r="FU34" i="21" a="1"/>
  <c r="FU34" i="21" s="1"/>
  <c r="FU33" i="21" s="1"/>
  <c r="FU7" i="21"/>
  <c r="FU5" i="21"/>
  <c r="FQ9" i="21"/>
  <c r="DZ9" i="21"/>
  <c r="EA9" i="21" s="1"/>
  <c r="EB26" i="16"/>
  <c r="EC60" i="17"/>
  <c r="EB14" i="16"/>
  <c r="EC16" i="16"/>
  <c r="EE4" i="16"/>
  <c r="EC5" i="17"/>
  <c r="EC6" i="17" s="1"/>
  <c r="ED3" i="17"/>
  <c r="EC14" i="17" a="1"/>
  <c r="EC14" i="17" s="1"/>
  <c r="EC15" i="17" s="1"/>
  <c r="EC72" i="17"/>
  <c r="EA13" i="17"/>
  <c r="EA36" i="17" s="1" a="1"/>
  <c r="EA36" i="17" s="1"/>
  <c r="EB36" i="17" s="1"/>
  <c r="EC74" i="17"/>
  <c r="EC67" i="17"/>
  <c r="EC7" i="17"/>
  <c r="EC78" i="17" a="1"/>
  <c r="EC78" i="17" s="1"/>
  <c r="EC65" i="17"/>
  <c r="ED4" i="17"/>
  <c r="EC71" i="17"/>
  <c r="EC17" i="17" a="1"/>
  <c r="EC17" i="17" s="1"/>
  <c r="EC18" i="17" s="1"/>
  <c r="EC73" i="17"/>
  <c r="EC37" i="16"/>
  <c r="EC36" i="16" s="1"/>
  <c r="ED34" i="16" a="1"/>
  <c r="ED34" i="16" s="1"/>
  <c r="ED39" i="16" a="1"/>
  <c r="ED39" i="16" s="1"/>
  <c r="ED38" i="16"/>
  <c r="ED20" i="16" a="1"/>
  <c r="ED20" i="16" s="1"/>
  <c r="ED18" i="16" s="1"/>
  <c r="EC18" i="16"/>
  <c r="EB16" i="17"/>
  <c r="EA37" i="17" a="1"/>
  <c r="EA37" i="17" s="1"/>
  <c r="EB37" i="17" s="1"/>
  <c r="ED7" i="16"/>
  <c r="ED5" i="16"/>
  <c r="ED6" i="16" s="1"/>
  <c r="ED30" i="16" s="1"/>
  <c r="EE3" i="16"/>
  <c r="FT11" i="21" l="1"/>
  <c r="FT10" i="21" s="1"/>
  <c r="FU14" i="21" a="1"/>
  <c r="FU14" i="21" s="1"/>
  <c r="FU12" i="21" s="1"/>
  <c r="FU17" i="21"/>
  <c r="FU15" i="21" s="1"/>
  <c r="FV28" i="21" a="1"/>
  <c r="FV28" i="21" s="1"/>
  <c r="FV25" i="21" a="1"/>
  <c r="FV25" i="21" s="1"/>
  <c r="FV22" i="21" a="1"/>
  <c r="FV22" i="21" s="1"/>
  <c r="FV19" i="21" a="1"/>
  <c r="FV19" i="21" s="1"/>
  <c r="FV13" i="21" a="1"/>
  <c r="FV13" i="21" s="1"/>
  <c r="FV16" i="21" a="1"/>
  <c r="FV16" i="21" s="1"/>
  <c r="FU23" i="21"/>
  <c r="FU21" i="21" s="1"/>
  <c r="FU20" i="21"/>
  <c r="FU18" i="21" s="1"/>
  <c r="FU26" i="21"/>
  <c r="FU24" i="21" s="1"/>
  <c r="FU29" i="21"/>
  <c r="FU27" i="21" s="1"/>
  <c r="FU86" i="21"/>
  <c r="FU85" i="21" s="1"/>
  <c r="FU93" i="21" s="1"/>
  <c r="FV88" i="21" a="1"/>
  <c r="FV88" i="21" s="1"/>
  <c r="FV87" i="21"/>
  <c r="FV80" i="21" a="1"/>
  <c r="FV80" i="21" s="1"/>
  <c r="FV83" i="21" a="1"/>
  <c r="FV83" i="21" s="1"/>
  <c r="FV44" i="21" a="1"/>
  <c r="FV44" i="21" s="1"/>
  <c r="FV34" i="21" a="1"/>
  <c r="FV34" i="21" s="1"/>
  <c r="FV33" i="21" s="1"/>
  <c r="FV7" i="21"/>
  <c r="FV4" i="21"/>
  <c r="FW3" i="21"/>
  <c r="FV5" i="21"/>
  <c r="EC26" i="16"/>
  <c r="ED60" i="17"/>
  <c r="EB13" i="17"/>
  <c r="EC14" i="16"/>
  <c r="ED16" i="16"/>
  <c r="ED14" i="16" s="1"/>
  <c r="EF4" i="16"/>
  <c r="ED7" i="17"/>
  <c r="ED26" i="16" s="1"/>
  <c r="ED14" i="17" a="1"/>
  <c r="ED14" i="17" s="1"/>
  <c r="ED15" i="17" s="1"/>
  <c r="ED13" i="17" s="1"/>
  <c r="ED36" i="17" s="1" a="1"/>
  <c r="ED36" i="17" s="1"/>
  <c r="ED5" i="17"/>
  <c r="ED6" i="17" s="1"/>
  <c r="ED72" i="17"/>
  <c r="ED74" i="17"/>
  <c r="ED67" i="17"/>
  <c r="ED17" i="17" a="1"/>
  <c r="ED17" i="17" s="1"/>
  <c r="ED18" i="17" s="1"/>
  <c r="ED16" i="17" s="1"/>
  <c r="ED37" i="17" s="1" a="1"/>
  <c r="ED37" i="17" s="1"/>
  <c r="ED78" i="17" a="1"/>
  <c r="ED78" i="17" s="1"/>
  <c r="ED65" i="17"/>
  <c r="EE4" i="17"/>
  <c r="EE3" i="17"/>
  <c r="ED71" i="17"/>
  <c r="ED73" i="17"/>
  <c r="ED37" i="16"/>
  <c r="ED36" i="16" s="1"/>
  <c r="ED44" i="16" s="1"/>
  <c r="EE34" i="16" a="1"/>
  <c r="EE34" i="16" s="1"/>
  <c r="EF34" i="16" s="1"/>
  <c r="EG34" i="16" s="1"/>
  <c r="EE38" i="16"/>
  <c r="EE39" i="16" a="1"/>
  <c r="EE39" i="16" s="1"/>
  <c r="EF39" i="16" s="1"/>
  <c r="EG39" i="16" s="1"/>
  <c r="EC44" i="16"/>
  <c r="EE20" i="16" a="1"/>
  <c r="EE20" i="16" s="1"/>
  <c r="EE18" i="16" s="1"/>
  <c r="EC16" i="17"/>
  <c r="EC37" i="17" s="1" a="1"/>
  <c r="EC37" i="17" s="1"/>
  <c r="EC13" i="17"/>
  <c r="EC36" i="17" s="1" a="1"/>
  <c r="EC36" i="17" s="1"/>
  <c r="EE7" i="16"/>
  <c r="EF3" i="16"/>
  <c r="EE5" i="16"/>
  <c r="EE6" i="16" s="1"/>
  <c r="EE30" i="16" s="1"/>
  <c r="FV86" i="21" l="1"/>
  <c r="FV85" i="21" s="1"/>
  <c r="FU11" i="21"/>
  <c r="FW28" i="21" a="1"/>
  <c r="FW28" i="21" s="1"/>
  <c r="FW25" i="21" a="1"/>
  <c r="FW25" i="21" s="1"/>
  <c r="FW22" i="21" a="1"/>
  <c r="FW22" i="21" s="1"/>
  <c r="FW19" i="21" a="1"/>
  <c r="FW19" i="21" s="1"/>
  <c r="FW13" i="21" a="1"/>
  <c r="FW13" i="21" s="1"/>
  <c r="FW16" i="21" a="1"/>
  <c r="FW16" i="21" s="1"/>
  <c r="FV29" i="21"/>
  <c r="FV27" i="21" s="1"/>
  <c r="FV17" i="21"/>
  <c r="FV15" i="21" s="1"/>
  <c r="FV14" i="21" a="1"/>
  <c r="FV14" i="21" s="1"/>
  <c r="FV12" i="21" s="1"/>
  <c r="FV20" i="21"/>
  <c r="FV18" i="21" s="1"/>
  <c r="FV23" i="21"/>
  <c r="FV21" i="21" s="1"/>
  <c r="FV26" i="21"/>
  <c r="FV24" i="21" s="1"/>
  <c r="FV93" i="21"/>
  <c r="FS9" i="21"/>
  <c r="FT9" i="21"/>
  <c r="FW88" i="21" a="1"/>
  <c r="FW88" i="21" s="1"/>
  <c r="FW80" i="21" a="1"/>
  <c r="FW80" i="21" s="1"/>
  <c r="FW87" i="21"/>
  <c r="FW86" i="21" s="1"/>
  <c r="FW85" i="21" s="1"/>
  <c r="FW83" i="21" a="1"/>
  <c r="FW83" i="21" s="1"/>
  <c r="FW44" i="21" a="1"/>
  <c r="FW44" i="21" s="1"/>
  <c r="FW5" i="21"/>
  <c r="FW34" i="21" a="1"/>
  <c r="FW34" i="21" s="1"/>
  <c r="FW33" i="21" s="1"/>
  <c r="FW4" i="21"/>
  <c r="FW7" i="21"/>
  <c r="FX3" i="21"/>
  <c r="EB9" i="21"/>
  <c r="EC9" i="21"/>
  <c r="EF4" i="17"/>
  <c r="EE16" i="16"/>
  <c r="EE14" i="16" s="1"/>
  <c r="EG4" i="16"/>
  <c r="EE5" i="17"/>
  <c r="EE6" i="17" s="1"/>
  <c r="EE7" i="17"/>
  <c r="EE73" i="17"/>
  <c r="EF73" i="17" s="1"/>
  <c r="EG73" i="17" s="1"/>
  <c r="EE74" i="17"/>
  <c r="EF74" i="17" s="1"/>
  <c r="EG74" i="17" s="1"/>
  <c r="EE14" i="17" a="1"/>
  <c r="EE14" i="17" s="1"/>
  <c r="EE15" i="17" s="1"/>
  <c r="EF15" i="17" s="1"/>
  <c r="EE78" i="17" a="1"/>
  <c r="EE78" i="17" s="1"/>
  <c r="EF78" i="17" s="1"/>
  <c r="EG78" i="17" s="1"/>
  <c r="EE71" i="17"/>
  <c r="EF71" i="17" s="1"/>
  <c r="EG71" i="17" s="1"/>
  <c r="EE60" i="17"/>
  <c r="EF60" i="17" s="1"/>
  <c r="EG60" i="17" s="1"/>
  <c r="EF3" i="17"/>
  <c r="EE17" i="17" a="1"/>
  <c r="EE17" i="17" s="1"/>
  <c r="EF17" i="17" s="1"/>
  <c r="EG17" i="17" s="1"/>
  <c r="EE72" i="17"/>
  <c r="EF72" i="17" s="1"/>
  <c r="EG72" i="17" s="1"/>
  <c r="EE67" i="17"/>
  <c r="EF67" i="17" s="1"/>
  <c r="EG67" i="17" s="1"/>
  <c r="EE65" i="17"/>
  <c r="EF65" i="17" s="1"/>
  <c r="EE37" i="16"/>
  <c r="EE36" i="16" s="1"/>
  <c r="EE44" i="16" s="1"/>
  <c r="EF30" i="16"/>
  <c r="EF38" i="16"/>
  <c r="EF20" i="16"/>
  <c r="EF7" i="16"/>
  <c r="EF5" i="16"/>
  <c r="EF6" i="16" s="1"/>
  <c r="EG3" i="16"/>
  <c r="FV11" i="21" l="1"/>
  <c r="FV10" i="21" s="1"/>
  <c r="FX28" i="21" a="1"/>
  <c r="FX28" i="21" s="1"/>
  <c r="FX25" i="21" a="1"/>
  <c r="FX25" i="21" s="1"/>
  <c r="FX22" i="21" a="1"/>
  <c r="FX22" i="21" s="1"/>
  <c r="FX19" i="21" a="1"/>
  <c r="FX19" i="21" s="1"/>
  <c r="FX16" i="21" a="1"/>
  <c r="FX16" i="21" s="1"/>
  <c r="FX13" i="21" a="1"/>
  <c r="FX13" i="21" s="1"/>
  <c r="FW17" i="21"/>
  <c r="FW15" i="21" s="1"/>
  <c r="FW14" i="21" a="1"/>
  <c r="FW14" i="21" s="1"/>
  <c r="FW12" i="21" s="1"/>
  <c r="FW20" i="21"/>
  <c r="FW18" i="21" s="1"/>
  <c r="FW23" i="21"/>
  <c r="FW21" i="21" s="1"/>
  <c r="FW26" i="21"/>
  <c r="FW24" i="21" s="1"/>
  <c r="FW29" i="21"/>
  <c r="FW27" i="21" s="1"/>
  <c r="FU10" i="21"/>
  <c r="FW93" i="21"/>
  <c r="EE9" i="21"/>
  <c r="FX88" i="21" a="1"/>
  <c r="FX88" i="21" s="1"/>
  <c r="FX80" i="21" a="1"/>
  <c r="FX80" i="21" s="1"/>
  <c r="FX83" i="21" a="1"/>
  <c r="FX83" i="21" s="1"/>
  <c r="FX87" i="21"/>
  <c r="FX86" i="21" s="1"/>
  <c r="FX85" i="21" s="1"/>
  <c r="FX44" i="21" a="1"/>
  <c r="FX44" i="21" s="1"/>
  <c r="FX34" i="21" a="1"/>
  <c r="FX34" i="21" s="1"/>
  <c r="FX33" i="21" s="1"/>
  <c r="FX5" i="21"/>
  <c r="FX4" i="21"/>
  <c r="FY3" i="21"/>
  <c r="FX7" i="21"/>
  <c r="ED9" i="21"/>
  <c r="EE26" i="16"/>
  <c r="EG4" i="17"/>
  <c r="EF16" i="16"/>
  <c r="EH4" i="16"/>
  <c r="EF14" i="17"/>
  <c r="EG14" i="17" s="1"/>
  <c r="EF5" i="17"/>
  <c r="EF6" i="17" s="1"/>
  <c r="EF7" i="17"/>
  <c r="EE18" i="17"/>
  <c r="EF18" i="17" s="1"/>
  <c r="EG3" i="17"/>
  <c r="EG65" i="17"/>
  <c r="EF37" i="16"/>
  <c r="EF36" i="16" s="1"/>
  <c r="EG38" i="16"/>
  <c r="EG37" i="16" s="1"/>
  <c r="EG36" i="16" s="1"/>
  <c r="EG30" i="16"/>
  <c r="EF18" i="16"/>
  <c r="EG20" i="16"/>
  <c r="EG18" i="16" s="1"/>
  <c r="EE13" i="17"/>
  <c r="EG7" i="16"/>
  <c r="EG5" i="16"/>
  <c r="EG6" i="16" s="1"/>
  <c r="EH3" i="16"/>
  <c r="FW11" i="21" l="1"/>
  <c r="FW10" i="21" s="1"/>
  <c r="FX14" i="21" a="1"/>
  <c r="FX14" i="21" s="1"/>
  <c r="FX12" i="21" s="1"/>
  <c r="FY28" i="21" a="1"/>
  <c r="FY28" i="21" s="1"/>
  <c r="FY25" i="21" a="1"/>
  <c r="FY25" i="21" s="1"/>
  <c r="FY22" i="21" a="1"/>
  <c r="FY22" i="21" s="1"/>
  <c r="FY19" i="21" a="1"/>
  <c r="FY19" i="21" s="1"/>
  <c r="FY16" i="21" a="1"/>
  <c r="FY16" i="21" s="1"/>
  <c r="FY13" i="21" a="1"/>
  <c r="FY13" i="21" s="1"/>
  <c r="FX17" i="21"/>
  <c r="FX15" i="21" s="1"/>
  <c r="FX20" i="21"/>
  <c r="FX18" i="21" s="1"/>
  <c r="FX23" i="21"/>
  <c r="FX21" i="21" s="1"/>
  <c r="FX26" i="21"/>
  <c r="FX24" i="21" s="1"/>
  <c r="FX29" i="21"/>
  <c r="FX27" i="21" s="1"/>
  <c r="FX93" i="21"/>
  <c r="FV9" i="21"/>
  <c r="EF26" i="16"/>
  <c r="FY87" i="21"/>
  <c r="FY88" i="21" a="1"/>
  <c r="FY88" i="21" s="1"/>
  <c r="FY80" i="21" a="1"/>
  <c r="FY80" i="21" s="1"/>
  <c r="FY44" i="21" a="1"/>
  <c r="FY44" i="21" s="1"/>
  <c r="FY4" i="21"/>
  <c r="FZ3" i="21"/>
  <c r="FY34" i="21" a="1"/>
  <c r="FY34" i="21" s="1"/>
  <c r="FY33" i="21" s="1"/>
  <c r="FY7" i="21"/>
  <c r="FY5" i="21"/>
  <c r="FY83" i="21" a="1"/>
  <c r="FY83" i="21" s="1"/>
  <c r="FU9" i="21"/>
  <c r="EH4" i="17"/>
  <c r="EF14" i="16"/>
  <c r="EG16" i="16"/>
  <c r="EG14" i="16" s="1"/>
  <c r="EI4" i="16"/>
  <c r="EH3" i="17"/>
  <c r="EG5" i="17"/>
  <c r="EG6" i="17" s="1"/>
  <c r="EG7" i="17"/>
  <c r="EE16" i="17"/>
  <c r="EF16" i="17" s="1"/>
  <c r="EG16" i="17" s="1"/>
  <c r="EG18" i="17" s="1"/>
  <c r="EH34" i="16" a="1"/>
  <c r="EH34" i="16" s="1"/>
  <c r="EH38" i="16"/>
  <c r="EH39" i="16" a="1"/>
  <c r="EH39" i="16" s="1"/>
  <c r="EG44" i="16"/>
  <c r="EF44" i="16"/>
  <c r="EH20" i="16" a="1"/>
  <c r="EH20" i="16" s="1"/>
  <c r="EF13" i="17"/>
  <c r="EG13" i="17" s="1"/>
  <c r="EG15" i="17" s="1"/>
  <c r="EE36" i="17" a="1"/>
  <c r="EE36" i="17" s="1"/>
  <c r="EF36" i="17" s="1"/>
  <c r="EG36" i="17" s="1"/>
  <c r="EH7" i="16"/>
  <c r="EH5" i="16"/>
  <c r="EH6" i="16" s="1"/>
  <c r="EH30" i="16" s="1"/>
  <c r="EI3" i="16"/>
  <c r="FX11" i="21" l="1"/>
  <c r="FX10" i="21" s="1"/>
  <c r="FY17" i="21"/>
  <c r="FY15" i="21" s="1"/>
  <c r="FY20" i="21"/>
  <c r="FY18" i="21" s="1"/>
  <c r="FY23" i="21"/>
  <c r="FY21" i="21" s="1"/>
  <c r="FZ28" i="21" a="1"/>
  <c r="FZ28" i="21" s="1"/>
  <c r="FZ25" i="21" a="1"/>
  <c r="FZ25" i="21" s="1"/>
  <c r="FZ22" i="21" a="1"/>
  <c r="FZ22" i="21" s="1"/>
  <c r="FZ19" i="21" a="1"/>
  <c r="FZ19" i="21" s="1"/>
  <c r="FZ16" i="21" a="1"/>
  <c r="FZ16" i="21" s="1"/>
  <c r="FZ13" i="21" a="1"/>
  <c r="FZ13" i="21" s="1"/>
  <c r="FY26" i="21"/>
  <c r="FY24" i="21" s="1"/>
  <c r="FY29" i="21"/>
  <c r="FY27" i="21" s="1"/>
  <c r="FY14" i="21" a="1"/>
  <c r="FY14" i="21" s="1"/>
  <c r="FY12" i="21" s="1"/>
  <c r="FZ88" i="21" a="1"/>
  <c r="FZ88" i="21" s="1"/>
  <c r="GA88" i="21" s="1"/>
  <c r="FZ87" i="21"/>
  <c r="FZ80" i="21" a="1"/>
  <c r="FZ80" i="21" s="1"/>
  <c r="GA80" i="21" s="1"/>
  <c r="FZ83" i="21" a="1"/>
  <c r="FZ83" i="21" s="1"/>
  <c r="GA83" i="21" s="1"/>
  <c r="FZ44" i="21" a="1"/>
  <c r="FZ44" i="21" s="1"/>
  <c r="GA44" i="21" s="1"/>
  <c r="FZ34" i="21" a="1"/>
  <c r="FZ34" i="21" s="1"/>
  <c r="FZ7" i="21"/>
  <c r="FZ5" i="21"/>
  <c r="GA3" i="21"/>
  <c r="GB3" i="21" s="1"/>
  <c r="GB28" i="21" s="1" a="1"/>
  <c r="GB28" i="21" s="1"/>
  <c r="GB29" i="21" s="1"/>
  <c r="FZ4" i="21"/>
  <c r="FY86" i="21"/>
  <c r="FY85" i="21" s="1"/>
  <c r="FY93" i="21" s="1"/>
  <c r="EH60" i="17"/>
  <c r="EH16" i="16"/>
  <c r="EJ4" i="16"/>
  <c r="EE37" i="17" a="1"/>
  <c r="EE37" i="17" s="1"/>
  <c r="EF37" i="17" s="1"/>
  <c r="EG37" i="17" s="1"/>
  <c r="EH5" i="17"/>
  <c r="EH6" i="17" s="1"/>
  <c r="EI3" i="17"/>
  <c r="EH7" i="17"/>
  <c r="EH26" i="16" s="1"/>
  <c r="EH67" i="17"/>
  <c r="EH74" i="17"/>
  <c r="EH14" i="17" a="1"/>
  <c r="EH14" i="17" s="1"/>
  <c r="EH15" i="17" s="1"/>
  <c r="EH17" i="17" a="1"/>
  <c r="EH17" i="17" s="1"/>
  <c r="EH18" i="17" s="1"/>
  <c r="EH78" i="17" a="1"/>
  <c r="EH78" i="17" s="1"/>
  <c r="EH65" i="17"/>
  <c r="EI4" i="17"/>
  <c r="EH71" i="17"/>
  <c r="EH73" i="17"/>
  <c r="EH72" i="17"/>
  <c r="EH37" i="16"/>
  <c r="EH36" i="16" s="1"/>
  <c r="EI34" i="16" a="1"/>
  <c r="EI34" i="16" s="1"/>
  <c r="EI38" i="16"/>
  <c r="EI39" i="16" a="1"/>
  <c r="EI39" i="16" s="1"/>
  <c r="EI20" i="16" a="1"/>
  <c r="EI20" i="16" s="1"/>
  <c r="EI18" i="16" s="1"/>
  <c r="EH18" i="16"/>
  <c r="EI5" i="16"/>
  <c r="EI6" i="16" s="1"/>
  <c r="EI30" i="16" s="1"/>
  <c r="EJ3" i="16"/>
  <c r="EI7" i="16"/>
  <c r="FY11" i="21" l="1"/>
  <c r="FY10" i="21" s="1"/>
  <c r="FZ29" i="21"/>
  <c r="FZ27" i="21" s="1"/>
  <c r="GA27" i="21" s="1"/>
  <c r="GA28" i="21"/>
  <c r="FZ14" i="21" a="1"/>
  <c r="FZ14" i="21" s="1"/>
  <c r="FZ12" i="21" s="1"/>
  <c r="GA13" i="21"/>
  <c r="FZ17" i="21"/>
  <c r="FZ15" i="21" s="1"/>
  <c r="GA15" i="21" s="1"/>
  <c r="GA16" i="21"/>
  <c r="FZ20" i="21"/>
  <c r="FZ18" i="21" s="1"/>
  <c r="GA18" i="21" s="1"/>
  <c r="GA19" i="21"/>
  <c r="FZ23" i="21"/>
  <c r="FZ21" i="21" s="1"/>
  <c r="GA21" i="21" s="1"/>
  <c r="GA22" i="21"/>
  <c r="FZ26" i="21"/>
  <c r="FZ24" i="21" s="1"/>
  <c r="GA24" i="21" s="1"/>
  <c r="GA25" i="21"/>
  <c r="GB22" i="21" a="1"/>
  <c r="GB22" i="21" s="1"/>
  <c r="GB23" i="21" s="1"/>
  <c r="GB25" i="21" a="1"/>
  <c r="GB25" i="21" s="1"/>
  <c r="GB26" i="21" s="1"/>
  <c r="GB16" i="21" a="1"/>
  <c r="GB16" i="21" s="1"/>
  <c r="GB17" i="21" s="1"/>
  <c r="GB19" i="21" a="1"/>
  <c r="GB19" i="21" s="1"/>
  <c r="GB20" i="21" s="1"/>
  <c r="GB13" i="21" a="1"/>
  <c r="GB13" i="21" s="1"/>
  <c r="GB14" i="21" s="1" a="1"/>
  <c r="GB14" i="21" s="1"/>
  <c r="GB88" i="21" a="1"/>
  <c r="GB88" i="21" s="1"/>
  <c r="GB80" i="21" a="1"/>
  <c r="GB80" i="21" s="1"/>
  <c r="GB83" i="21" a="1"/>
  <c r="GB83" i="21" s="1"/>
  <c r="GB44" i="21" a="1"/>
  <c r="GB44" i="21" s="1"/>
  <c r="GB87" i="21"/>
  <c r="GB5" i="21"/>
  <c r="GB4" i="21"/>
  <c r="GC3" i="21"/>
  <c r="GB34" i="21" a="1"/>
  <c r="GB34" i="21" s="1"/>
  <c r="GB7" i="21"/>
  <c r="GA5" i="21"/>
  <c r="GA6" i="21" s="1"/>
  <c r="GA7" i="21"/>
  <c r="GA4" i="21"/>
  <c r="FZ33" i="21"/>
  <c r="GA34" i="21"/>
  <c r="FX9" i="21"/>
  <c r="FW9" i="21"/>
  <c r="FZ86" i="21"/>
  <c r="GA87" i="21"/>
  <c r="EG9" i="21"/>
  <c r="EF9" i="21"/>
  <c r="EI60" i="17"/>
  <c r="EI16" i="16"/>
  <c r="EI14" i="16" s="1"/>
  <c r="EH14" i="16"/>
  <c r="EK4" i="16"/>
  <c r="EJ4" i="17"/>
  <c r="EI65" i="17"/>
  <c r="EI71" i="17"/>
  <c r="EI5" i="17"/>
  <c r="EI6" i="17" s="1"/>
  <c r="EJ3" i="17"/>
  <c r="EI73" i="17"/>
  <c r="EI74" i="17"/>
  <c r="EI7" i="17"/>
  <c r="EI26" i="16" s="1"/>
  <c r="EI78" i="17" a="1"/>
  <c r="EI78" i="17" s="1"/>
  <c r="EI67" i="17"/>
  <c r="EI14" i="17" a="1"/>
  <c r="EI14" i="17" s="1"/>
  <c r="EI15" i="17" s="1"/>
  <c r="EI13" i="17" s="1"/>
  <c r="EI36" i="17" s="1" a="1"/>
  <c r="EI36" i="17" s="1"/>
  <c r="EI17" i="17" a="1"/>
  <c r="EI17" i="17" s="1"/>
  <c r="EI18" i="17" s="1"/>
  <c r="EI16" i="17" s="1"/>
  <c r="EI37" i="17" s="1" a="1"/>
  <c r="EI37" i="17" s="1"/>
  <c r="EI72" i="17"/>
  <c r="EI37" i="16"/>
  <c r="EI36" i="16" s="1"/>
  <c r="EI44" i="16" s="1"/>
  <c r="EJ38" i="16"/>
  <c r="EJ34" i="16" a="1"/>
  <c r="EJ34" i="16" s="1"/>
  <c r="EK34" i="16" s="1"/>
  <c r="EJ39" i="16" a="1"/>
  <c r="EJ39" i="16" s="1"/>
  <c r="EK39" i="16" s="1"/>
  <c r="EH44" i="16"/>
  <c r="EJ20" i="16" a="1"/>
  <c r="EJ20" i="16" s="1"/>
  <c r="EJ18" i="16" s="1"/>
  <c r="EH16" i="17"/>
  <c r="EH37" i="17" s="1" a="1"/>
  <c r="EH37" i="17" s="1"/>
  <c r="EH13" i="17"/>
  <c r="EH36" i="17" s="1" a="1"/>
  <c r="EH36" i="17" s="1"/>
  <c r="EJ7" i="16"/>
  <c r="EJ5" i="16"/>
  <c r="EJ6" i="16" s="1"/>
  <c r="EJ30" i="16" s="1"/>
  <c r="EK3" i="16"/>
  <c r="GA23" i="21" l="1"/>
  <c r="GA29" i="21"/>
  <c r="GA26" i="21"/>
  <c r="GA17" i="21"/>
  <c r="GA20" i="21"/>
  <c r="FZ11" i="21"/>
  <c r="GA12" i="21"/>
  <c r="GA14" i="21" s="1"/>
  <c r="GC28" i="21" a="1"/>
  <c r="GC28" i="21" s="1"/>
  <c r="GC22" i="21" a="1"/>
  <c r="GC22" i="21" s="1"/>
  <c r="GC16" i="21" a="1"/>
  <c r="GC16" i="21" s="1"/>
  <c r="GC25" i="21" a="1"/>
  <c r="GC25" i="21" s="1"/>
  <c r="GC19" i="21" a="1"/>
  <c r="GC19" i="21" s="1"/>
  <c r="GC13" i="21" a="1"/>
  <c r="GC13" i="21" s="1"/>
  <c r="GB33" i="21"/>
  <c r="GB15" i="21"/>
  <c r="GB12" i="21"/>
  <c r="GB86" i="21"/>
  <c r="GB24" i="21"/>
  <c r="GB27" i="21"/>
  <c r="GC88" i="21" a="1"/>
  <c r="GC88" i="21" s="1"/>
  <c r="GC80" i="21" a="1"/>
  <c r="GC80" i="21" s="1"/>
  <c r="GC83" i="21" a="1"/>
  <c r="GC83" i="21" s="1"/>
  <c r="GC87" i="21"/>
  <c r="GC86" i="21" s="1"/>
  <c r="GC85" i="21" s="1"/>
  <c r="GC44" i="21" a="1"/>
  <c r="GC44" i="21" s="1"/>
  <c r="GC34" i="21" a="1"/>
  <c r="GC34" i="21" s="1"/>
  <c r="GC33" i="21" s="1"/>
  <c r="GC4" i="21"/>
  <c r="GD3" i="21"/>
  <c r="GC7" i="21"/>
  <c r="GC5" i="21"/>
  <c r="GB21" i="21"/>
  <c r="GB18" i="21"/>
  <c r="GA33" i="21"/>
  <c r="FZ85" i="21"/>
  <c r="GA85" i="21" s="1"/>
  <c r="GA86" i="21"/>
  <c r="FY9" i="21"/>
  <c r="EI9" i="21"/>
  <c r="EH9" i="21"/>
  <c r="EJ60" i="17"/>
  <c r="EK60" i="17" s="1"/>
  <c r="EJ16" i="16"/>
  <c r="EL4" i="16"/>
  <c r="EK3" i="17"/>
  <c r="EJ14" i="17" a="1"/>
  <c r="EJ14" i="17" s="1"/>
  <c r="EK14" i="17" s="1"/>
  <c r="EJ17" i="17" a="1"/>
  <c r="EJ17" i="17" s="1"/>
  <c r="EJ18" i="17" s="1"/>
  <c r="EK18" i="17" s="1"/>
  <c r="EJ73" i="17"/>
  <c r="EK73" i="17" s="1"/>
  <c r="EJ5" i="17"/>
  <c r="EJ6" i="17" s="1"/>
  <c r="EJ74" i="17"/>
  <c r="EK74" i="17" s="1"/>
  <c r="EJ7" i="17"/>
  <c r="EJ26" i="16" s="1"/>
  <c r="EJ78" i="17" a="1"/>
  <c r="EJ78" i="17" s="1"/>
  <c r="EK78" i="17" s="1"/>
  <c r="EJ65" i="17"/>
  <c r="EK65" i="17" s="1"/>
  <c r="EJ72" i="17"/>
  <c r="EK72" i="17" s="1"/>
  <c r="EJ71" i="17"/>
  <c r="EK71" i="17" s="1"/>
  <c r="EJ67" i="17"/>
  <c r="EK67" i="17" s="1"/>
  <c r="EK4" i="17"/>
  <c r="EJ37" i="16"/>
  <c r="EJ36" i="16" s="1"/>
  <c r="EJ44" i="16" s="1"/>
  <c r="EK30" i="16"/>
  <c r="EK38" i="16"/>
  <c r="EK20" i="16"/>
  <c r="EK7" i="16"/>
  <c r="EK5" i="16"/>
  <c r="EK6" i="16" s="1"/>
  <c r="EL3" i="16"/>
  <c r="FZ10" i="21" l="1"/>
  <c r="GA10" i="21" s="1"/>
  <c r="GA11" i="21"/>
  <c r="GD28" i="21" a="1"/>
  <c r="GD28" i="21" s="1"/>
  <c r="GD25" i="21" a="1"/>
  <c r="GD25" i="21" s="1"/>
  <c r="GD19" i="21" a="1"/>
  <c r="GD19" i="21" s="1"/>
  <c r="GD13" i="21" a="1"/>
  <c r="GD13" i="21" s="1"/>
  <c r="GD22" i="21" a="1"/>
  <c r="GD22" i="21" s="1"/>
  <c r="GD16" i="21" a="1"/>
  <c r="GD16" i="21" s="1"/>
  <c r="GC14" i="21" a="1"/>
  <c r="GC14" i="21" s="1"/>
  <c r="GC12" i="21" s="1"/>
  <c r="GC20" i="21"/>
  <c r="GC18" i="21" s="1"/>
  <c r="GC26" i="21"/>
  <c r="GC24" i="21" s="1"/>
  <c r="GC17" i="21"/>
  <c r="GC15" i="21" s="1"/>
  <c r="GC23" i="21"/>
  <c r="GC21" i="21" s="1"/>
  <c r="GC29" i="21"/>
  <c r="GC27" i="21" s="1"/>
  <c r="GC93" i="21"/>
  <c r="GD87" i="21"/>
  <c r="GD86" i="21" s="1"/>
  <c r="GD85" i="21" s="1"/>
  <c r="GD88" i="21" a="1"/>
  <c r="GD88" i="21" s="1"/>
  <c r="GD80" i="21" a="1"/>
  <c r="GD80" i="21" s="1"/>
  <c r="GD44" i="21" a="1"/>
  <c r="GD44" i="21" s="1"/>
  <c r="GD83" i="21" a="1"/>
  <c r="GD83" i="21" s="1"/>
  <c r="GD34" i="21" a="1"/>
  <c r="GD34" i="21" s="1"/>
  <c r="GD33" i="21" s="1"/>
  <c r="GD7" i="21"/>
  <c r="GD5" i="21"/>
  <c r="GD4" i="21"/>
  <c r="GE3" i="21"/>
  <c r="GB85" i="21"/>
  <c r="GB11" i="21"/>
  <c r="GA93" i="21"/>
  <c r="FZ93" i="21"/>
  <c r="EL4" i="17"/>
  <c r="EJ14" i="16"/>
  <c r="EK16" i="16"/>
  <c r="EM4" i="16"/>
  <c r="EK5" i="17"/>
  <c r="EK6" i="17" s="1"/>
  <c r="EK7" i="17"/>
  <c r="EK26" i="16" s="1"/>
  <c r="EL3" i="17"/>
  <c r="EJ15" i="17"/>
  <c r="EK15" i="17" s="1"/>
  <c r="EK17" i="17"/>
  <c r="EK37" i="16"/>
  <c r="EK36" i="16" s="1"/>
  <c r="EL34" i="16" a="1"/>
  <c r="EL34" i="16" s="1"/>
  <c r="EL38" i="16"/>
  <c r="EL39" i="16" a="1"/>
  <c r="EL39" i="16" s="1"/>
  <c r="EL20" i="16" a="1"/>
  <c r="EL20" i="16" s="1"/>
  <c r="EK18" i="16"/>
  <c r="EJ16" i="17"/>
  <c r="EL7" i="16"/>
  <c r="EL5" i="16"/>
  <c r="EL6" i="16" s="1"/>
  <c r="EL30" i="16" s="1"/>
  <c r="EM3" i="16"/>
  <c r="GC11" i="21" l="1"/>
  <c r="GC10" i="21" s="1"/>
  <c r="GD17" i="21"/>
  <c r="GD15" i="21" s="1"/>
  <c r="GD23" i="21"/>
  <c r="GD21" i="21" s="1"/>
  <c r="GD14" i="21" a="1"/>
  <c r="GD14" i="21" s="1"/>
  <c r="GD12" i="21" s="1"/>
  <c r="GD20" i="21"/>
  <c r="GD18" i="21" s="1"/>
  <c r="GE25" i="21" a="1"/>
  <c r="GE25" i="21" s="1"/>
  <c r="GE19" i="21" a="1"/>
  <c r="GE19" i="21" s="1"/>
  <c r="GE13" i="21" a="1"/>
  <c r="GE13" i="21" s="1"/>
  <c r="GE28" i="21" a="1"/>
  <c r="GE28" i="21" s="1"/>
  <c r="GE22" i="21" a="1"/>
  <c r="GE22" i="21" s="1"/>
  <c r="GE16" i="21" a="1"/>
  <c r="GE16" i="21" s="1"/>
  <c r="GD26" i="21"/>
  <c r="GD24" i="21" s="1"/>
  <c r="GD29" i="21"/>
  <c r="GD27" i="21" s="1"/>
  <c r="GD93" i="21"/>
  <c r="GB10" i="21"/>
  <c r="GE88" i="21" a="1"/>
  <c r="GE88" i="21" s="1"/>
  <c r="GE87" i="21"/>
  <c r="GE80" i="21" a="1"/>
  <c r="GE80" i="21" s="1"/>
  <c r="GE83" i="21" a="1"/>
  <c r="GE83" i="21" s="1"/>
  <c r="GE34" i="21" a="1"/>
  <c r="GE34" i="21" s="1"/>
  <c r="GE33" i="21" s="1"/>
  <c r="GE5" i="21"/>
  <c r="GE44" i="21" a="1"/>
  <c r="GE44" i="21" s="1"/>
  <c r="GF3" i="21"/>
  <c r="GE7" i="21"/>
  <c r="GE4" i="21"/>
  <c r="GB93" i="21"/>
  <c r="FZ9" i="21"/>
  <c r="GA9" i="21" s="1"/>
  <c r="EJ9" i="21"/>
  <c r="EL60" i="17"/>
  <c r="EK14" i="16"/>
  <c r="EL16" i="16"/>
  <c r="EN4" i="16"/>
  <c r="EL72" i="17"/>
  <c r="EL17" i="17" a="1"/>
  <c r="EL17" i="17" s="1"/>
  <c r="EL18" i="17" s="1"/>
  <c r="EL73" i="17"/>
  <c r="EL74" i="17"/>
  <c r="EL65" i="17"/>
  <c r="EM4" i="17"/>
  <c r="EL71" i="17"/>
  <c r="EM3" i="17"/>
  <c r="EL78" i="17" a="1"/>
  <c r="EL78" i="17" s="1"/>
  <c r="EL67" i="17"/>
  <c r="EL5" i="17"/>
  <c r="EL6" i="17" s="1"/>
  <c r="EL7" i="17"/>
  <c r="EL14" i="17" a="1"/>
  <c r="EL14" i="17" s="1"/>
  <c r="EL15" i="17" s="1"/>
  <c r="EJ13" i="17"/>
  <c r="EK13" i="17" s="1"/>
  <c r="EK44" i="16"/>
  <c r="EM34" i="16" a="1"/>
  <c r="EM34" i="16" s="1"/>
  <c r="EM38" i="16"/>
  <c r="EM39" i="16" a="1"/>
  <c r="EM39" i="16" s="1"/>
  <c r="EL37" i="16"/>
  <c r="EL36" i="16" s="1"/>
  <c r="EM20" i="16" a="1"/>
  <c r="EM20" i="16" s="1"/>
  <c r="EM18" i="16" s="1"/>
  <c r="EL18" i="16"/>
  <c r="EK16" i="17"/>
  <c r="EJ37" i="17" a="1"/>
  <c r="EJ37" i="17" s="1"/>
  <c r="EK37" i="17" s="1"/>
  <c r="EM7" i="16"/>
  <c r="EM5" i="16"/>
  <c r="EM6" i="16" s="1"/>
  <c r="EM30" i="16" s="1"/>
  <c r="EN3" i="16"/>
  <c r="GE86" i="21" l="1"/>
  <c r="GE85" i="21" s="1"/>
  <c r="GD11" i="21"/>
  <c r="GE17" i="21"/>
  <c r="GE15" i="21" s="1"/>
  <c r="GF13" i="21" a="1"/>
  <c r="GF13" i="21" s="1"/>
  <c r="GF19" i="21" a="1"/>
  <c r="GF19" i="21" s="1"/>
  <c r="GF28" i="21" a="1"/>
  <c r="GF28" i="21" s="1"/>
  <c r="GF22" i="21" a="1"/>
  <c r="GF22" i="21" s="1"/>
  <c r="GF16" i="21" a="1"/>
  <c r="GF16" i="21" s="1"/>
  <c r="GF25" i="21" a="1"/>
  <c r="GF25" i="21" s="1"/>
  <c r="GE23" i="21"/>
  <c r="GE21" i="21" s="1"/>
  <c r="GE29" i="21"/>
  <c r="GE27" i="21" s="1"/>
  <c r="GE14" i="21" a="1"/>
  <c r="GE14" i="21" s="1"/>
  <c r="GE12" i="21" s="1"/>
  <c r="GE20" i="21"/>
  <c r="GE18" i="21" s="1"/>
  <c r="GE26" i="21"/>
  <c r="GE24" i="21" s="1"/>
  <c r="GB9" i="21"/>
  <c r="GC9" i="21"/>
  <c r="GF88" i="21" a="1"/>
  <c r="GF88" i="21" s="1"/>
  <c r="GF80" i="21" a="1"/>
  <c r="GF80" i="21" s="1"/>
  <c r="GF87" i="21"/>
  <c r="GF86" i="21" s="1"/>
  <c r="GF85" i="21" s="1"/>
  <c r="GF83" i="21" a="1"/>
  <c r="GF83" i="21" s="1"/>
  <c r="GF44" i="21" a="1"/>
  <c r="GF44" i="21" s="1"/>
  <c r="GF5" i="21"/>
  <c r="GF4" i="21"/>
  <c r="GG3" i="21"/>
  <c r="GF34" i="21" a="1"/>
  <c r="GF34" i="21" s="1"/>
  <c r="GF33" i="21" s="1"/>
  <c r="GF7" i="21"/>
  <c r="GE93" i="21"/>
  <c r="EK9" i="21"/>
  <c r="EL26" i="16"/>
  <c r="EM60" i="17"/>
  <c r="EL14" i="16"/>
  <c r="EM16" i="16"/>
  <c r="EM14" i="16" s="1"/>
  <c r="EJ36" i="17" a="1"/>
  <c r="EJ36" i="17" s="1"/>
  <c r="EK36" i="17" s="1"/>
  <c r="EO4" i="16"/>
  <c r="EM71" i="17"/>
  <c r="EM72" i="17"/>
  <c r="EN3" i="17"/>
  <c r="EM74" i="17"/>
  <c r="EM67" i="17"/>
  <c r="EM5" i="17"/>
  <c r="EM6" i="17" s="1"/>
  <c r="EM14" i="17" a="1"/>
  <c r="EM14" i="17" s="1"/>
  <c r="EM15" i="17" s="1"/>
  <c r="EM78" i="17" a="1"/>
  <c r="EM78" i="17" s="1"/>
  <c r="EM65" i="17"/>
  <c r="EM17" i="17" a="1"/>
  <c r="EM17" i="17" s="1"/>
  <c r="EM18" i="17" s="1"/>
  <c r="EM16" i="17" s="1"/>
  <c r="EM37" i="17" s="1" a="1"/>
  <c r="EM37" i="17" s="1"/>
  <c r="EN4" i="17"/>
  <c r="EM7" i="17"/>
  <c r="EM73" i="17"/>
  <c r="EM37" i="16"/>
  <c r="EM36" i="16" s="1"/>
  <c r="EM44" i="16" s="1"/>
  <c r="EL44" i="16"/>
  <c r="EN38" i="16"/>
  <c r="EN34" i="16" a="1"/>
  <c r="EN34" i="16" s="1"/>
  <c r="EO34" i="16" s="1"/>
  <c r="EN39" i="16" a="1"/>
  <c r="EN39" i="16" s="1"/>
  <c r="EO39" i="16" s="1"/>
  <c r="EN20" i="16" a="1"/>
  <c r="EN20" i="16" s="1"/>
  <c r="EN18" i="16" s="1"/>
  <c r="EL16" i="17"/>
  <c r="EL37" i="17" s="1" a="1"/>
  <c r="EL37" i="17" s="1"/>
  <c r="EL13" i="17"/>
  <c r="EL36" i="17" s="1" a="1"/>
  <c r="EL36" i="17" s="1"/>
  <c r="EN7" i="16"/>
  <c r="EN5" i="16"/>
  <c r="EN6" i="16" s="1"/>
  <c r="EN30" i="16" s="1"/>
  <c r="EO3" i="16"/>
  <c r="GE11" i="21" l="1"/>
  <c r="GE10" i="21" s="1"/>
  <c r="GF17" i="21"/>
  <c r="GF15" i="21" s="1"/>
  <c r="GF23" i="21"/>
  <c r="GF21" i="21" s="1"/>
  <c r="GF29" i="21"/>
  <c r="GF27" i="21" s="1"/>
  <c r="GG28" i="21" a="1"/>
  <c r="GG28" i="21" s="1"/>
  <c r="GG22" i="21" a="1"/>
  <c r="GG22" i="21" s="1"/>
  <c r="GG16" i="21" a="1"/>
  <c r="GG16" i="21" s="1"/>
  <c r="GG25" i="21" a="1"/>
  <c r="GG25" i="21" s="1"/>
  <c r="GG19" i="21" a="1"/>
  <c r="GG19" i="21" s="1"/>
  <c r="GG13" i="21" a="1"/>
  <c r="GG13" i="21" s="1"/>
  <c r="GF20" i="21"/>
  <c r="GF18" i="21" s="1"/>
  <c r="GF14" i="21" a="1"/>
  <c r="GF14" i="21" s="1"/>
  <c r="GF12" i="21" s="1"/>
  <c r="GF26" i="21"/>
  <c r="GF24" i="21" s="1"/>
  <c r="GF93" i="21"/>
  <c r="GD10" i="21"/>
  <c r="GG88" i="21" a="1"/>
  <c r="GG88" i="21" s="1"/>
  <c r="GG80" i="21" a="1"/>
  <c r="GG80" i="21" s="1"/>
  <c r="GG83" i="21" a="1"/>
  <c r="GG83" i="21" s="1"/>
  <c r="GG87" i="21"/>
  <c r="GG44" i="21" a="1"/>
  <c r="GG44" i="21" s="1"/>
  <c r="GG34" i="21" a="1"/>
  <c r="GG34" i="21" s="1"/>
  <c r="GG33" i="21" s="1"/>
  <c r="GG4" i="21"/>
  <c r="GH3" i="21"/>
  <c r="GG7" i="21"/>
  <c r="GG5" i="21"/>
  <c r="EL9" i="21"/>
  <c r="EM26" i="16"/>
  <c r="EN65" i="17"/>
  <c r="EO65" i="17" s="1"/>
  <c r="EN16" i="16"/>
  <c r="EN14" i="16" s="1"/>
  <c r="EP4" i="16"/>
  <c r="EN72" i="17"/>
  <c r="EO72" i="17" s="1"/>
  <c r="EN17" i="17" a="1"/>
  <c r="EN17" i="17" s="1"/>
  <c r="EO17" i="17" s="1"/>
  <c r="EN71" i="17"/>
  <c r="EO71" i="17" s="1"/>
  <c r="EN5" i="17"/>
  <c r="EN6" i="17" s="1"/>
  <c r="EN7" i="17"/>
  <c r="EO4" i="17"/>
  <c r="EN60" i="17"/>
  <c r="EO60" i="17" s="1"/>
  <c r="EN14" i="17" a="1"/>
  <c r="EN14" i="17" s="1"/>
  <c r="EO14" i="17" s="1"/>
  <c r="EN73" i="17"/>
  <c r="EO73" i="17" s="1"/>
  <c r="EO3" i="17"/>
  <c r="EN78" i="17" a="1"/>
  <c r="EN78" i="17" s="1"/>
  <c r="EO78" i="17" s="1"/>
  <c r="EN74" i="17"/>
  <c r="EO74" i="17" s="1"/>
  <c r="EN67" i="17"/>
  <c r="EO67" i="17" s="1"/>
  <c r="EN37" i="16"/>
  <c r="EN36" i="16" s="1"/>
  <c r="EN44" i="16" s="1"/>
  <c r="EO30" i="16"/>
  <c r="EO38" i="16"/>
  <c r="EO20" i="16"/>
  <c r="EM13" i="17"/>
  <c r="EM36" i="17" s="1" a="1"/>
  <c r="EM36" i="17" s="1"/>
  <c r="EP3" i="16"/>
  <c r="EO5" i="16"/>
  <c r="EO6" i="16" s="1"/>
  <c r="EO7" i="16"/>
  <c r="GG86" i="21" l="1"/>
  <c r="GG85" i="21" s="1"/>
  <c r="GF11" i="21"/>
  <c r="GG23" i="21"/>
  <c r="GG21" i="21" s="1"/>
  <c r="GG29" i="21"/>
  <c r="GG27" i="21" s="1"/>
  <c r="GH22" i="21" a="1"/>
  <c r="GH22" i="21" s="1"/>
  <c r="GH16" i="21" a="1"/>
  <c r="GH16" i="21" s="1"/>
  <c r="GH25" i="21" a="1"/>
  <c r="GH25" i="21" s="1"/>
  <c r="GH19" i="21" a="1"/>
  <c r="GH19" i="21" s="1"/>
  <c r="GH13" i="21" a="1"/>
  <c r="GH13" i="21" s="1"/>
  <c r="GH28" i="21" a="1"/>
  <c r="GH28" i="21" s="1"/>
  <c r="GG14" i="21" a="1"/>
  <c r="GG14" i="21" s="1"/>
  <c r="GG12" i="21" s="1"/>
  <c r="GG20" i="21"/>
  <c r="GG18" i="21" s="1"/>
  <c r="GG26" i="21"/>
  <c r="GG24" i="21" s="1"/>
  <c r="GG17" i="21"/>
  <c r="GG15" i="21" s="1"/>
  <c r="GG93" i="21"/>
  <c r="GD9" i="21"/>
  <c r="GE9" i="21"/>
  <c r="GH87" i="21"/>
  <c r="GH88" i="21" a="1"/>
  <c r="GH88" i="21" s="1"/>
  <c r="GH80" i="21" a="1"/>
  <c r="GH80" i="21" s="1"/>
  <c r="GH83" i="21" a="1"/>
  <c r="GH83" i="21" s="1"/>
  <c r="GH44" i="21" a="1"/>
  <c r="GH44" i="21" s="1"/>
  <c r="GH34" i="21" a="1"/>
  <c r="GH34" i="21" s="1"/>
  <c r="GH33" i="21" s="1"/>
  <c r="GH7" i="21"/>
  <c r="GH4" i="21"/>
  <c r="GI3" i="21"/>
  <c r="GH5" i="21"/>
  <c r="EN26" i="16"/>
  <c r="EP4" i="17"/>
  <c r="EO16" i="16"/>
  <c r="EQ4" i="16"/>
  <c r="EN18" i="17"/>
  <c r="EO18" i="17" s="1"/>
  <c r="EN15" i="17"/>
  <c r="EN13" i="17" s="1"/>
  <c r="EN36" i="17" s="1" a="1"/>
  <c r="EN36" i="17" s="1"/>
  <c r="EO36" i="17" s="1"/>
  <c r="EO7" i="17"/>
  <c r="EO26" i="16" s="1"/>
  <c r="EO5" i="17"/>
  <c r="EO6" i="17" s="1"/>
  <c r="EP3" i="17"/>
  <c r="EO37" i="16"/>
  <c r="EO36" i="16" s="1"/>
  <c r="EP34" i="16" a="1"/>
  <c r="EP34" i="16" s="1"/>
  <c r="EP38" i="16"/>
  <c r="EP39" i="16" a="1"/>
  <c r="EP39" i="16" s="1"/>
  <c r="EP20" i="16" a="1"/>
  <c r="EP20" i="16" s="1"/>
  <c r="EO18" i="16"/>
  <c r="EP7" i="16"/>
  <c r="EP5" i="16"/>
  <c r="EP6" i="16" s="1"/>
  <c r="EP30" i="16" s="1"/>
  <c r="EQ3" i="16"/>
  <c r="GG11" i="21" l="1"/>
  <c r="GG10" i="21" s="1"/>
  <c r="GG9" i="21" s="1"/>
  <c r="GH20" i="21"/>
  <c r="GH18" i="21" s="1"/>
  <c r="GH26" i="21"/>
  <c r="GH24" i="21" s="1"/>
  <c r="GH17" i="21"/>
  <c r="GH15" i="21" s="1"/>
  <c r="GI25" i="21" a="1"/>
  <c r="GI25" i="21" s="1"/>
  <c r="GI19" i="21" a="1"/>
  <c r="GI19" i="21" s="1"/>
  <c r="GI13" i="21" a="1"/>
  <c r="GI13" i="21" s="1"/>
  <c r="GI28" i="21" a="1"/>
  <c r="GI28" i="21" s="1"/>
  <c r="GI22" i="21" a="1"/>
  <c r="GI22" i="21" s="1"/>
  <c r="GI16" i="21" a="1"/>
  <c r="GI16" i="21" s="1"/>
  <c r="GH23" i="21"/>
  <c r="GH21" i="21" s="1"/>
  <c r="GH29" i="21"/>
  <c r="GH27" i="21" s="1"/>
  <c r="GH14" i="21" a="1"/>
  <c r="GH14" i="21" s="1"/>
  <c r="GH12" i="21" s="1"/>
  <c r="GH86" i="21"/>
  <c r="GH85" i="21" s="1"/>
  <c r="GH93" i="21" s="1"/>
  <c r="GF10" i="21"/>
  <c r="GI88" i="21" a="1"/>
  <c r="GI88" i="21" s="1"/>
  <c r="GI87" i="21"/>
  <c r="GI86" i="21" s="1"/>
  <c r="GI85" i="21" s="1"/>
  <c r="GI80" i="21" a="1"/>
  <c r="GI80" i="21" s="1"/>
  <c r="GI83" i="21" a="1"/>
  <c r="GI83" i="21" s="1"/>
  <c r="GI34" i="21" a="1"/>
  <c r="GI34" i="21" s="1"/>
  <c r="GI33" i="21" s="1"/>
  <c r="GI44" i="21" a="1"/>
  <c r="GI44" i="21" s="1"/>
  <c r="GI5" i="21"/>
  <c r="GI4" i="21"/>
  <c r="GI7" i="21"/>
  <c r="GJ3" i="21"/>
  <c r="EM9" i="21"/>
  <c r="EN9" i="21" s="1"/>
  <c r="EP60" i="17"/>
  <c r="EO14" i="16"/>
  <c r="EP16" i="16"/>
  <c r="ER4" i="16"/>
  <c r="EN16" i="17"/>
  <c r="EO16" i="17" s="1"/>
  <c r="EP7" i="17"/>
  <c r="EO15" i="17"/>
  <c r="EO13" i="17"/>
  <c r="EP74" i="17"/>
  <c r="EP14" i="17" a="1"/>
  <c r="EP14" i="17" s="1"/>
  <c r="EP15" i="17" s="1"/>
  <c r="EP13" i="17" s="1"/>
  <c r="EP36" i="17" s="1" a="1"/>
  <c r="EP36" i="17" s="1"/>
  <c r="EP78" i="17" a="1"/>
  <c r="EP78" i="17" s="1"/>
  <c r="EP67" i="17"/>
  <c r="EP65" i="17"/>
  <c r="EQ4" i="17"/>
  <c r="EP71" i="17"/>
  <c r="EQ3" i="17"/>
  <c r="EP72" i="17"/>
  <c r="EP17" i="17" a="1"/>
  <c r="EP17" i="17" s="1"/>
  <c r="EP18" i="17" s="1"/>
  <c r="EP5" i="17"/>
  <c r="EP6" i="17" s="1"/>
  <c r="EP73" i="17"/>
  <c r="EO44" i="16"/>
  <c r="EP37" i="16"/>
  <c r="EP36" i="16" s="1"/>
  <c r="EQ38" i="16"/>
  <c r="EQ34" i="16" a="1"/>
  <c r="EQ34" i="16" s="1"/>
  <c r="EQ39" i="16" a="1"/>
  <c r="EQ39" i="16" s="1"/>
  <c r="EQ20" i="16" a="1"/>
  <c r="EQ20" i="16" s="1"/>
  <c r="EQ18" i="16" s="1"/>
  <c r="EP18" i="16"/>
  <c r="EQ7" i="16"/>
  <c r="EQ5" i="16"/>
  <c r="EQ6" i="16" s="1"/>
  <c r="EQ30" i="16" s="1"/>
  <c r="ER3" i="16"/>
  <c r="GH11" i="21" l="1"/>
  <c r="GI26" i="21"/>
  <c r="GI24" i="21" s="1"/>
  <c r="GJ25" i="21" a="1"/>
  <c r="GJ25" i="21" s="1"/>
  <c r="GJ13" i="21" a="1"/>
  <c r="GJ13" i="21" s="1"/>
  <c r="GJ28" i="21" a="1"/>
  <c r="GJ28" i="21" s="1"/>
  <c r="GJ22" i="21" a="1"/>
  <c r="GJ22" i="21" s="1"/>
  <c r="GJ16" i="21" a="1"/>
  <c r="GJ16" i="21" s="1"/>
  <c r="GJ19" i="21" a="1"/>
  <c r="GJ19" i="21" s="1"/>
  <c r="GI17" i="21"/>
  <c r="GI15" i="21" s="1"/>
  <c r="GI23" i="21"/>
  <c r="GI21" i="21" s="1"/>
  <c r="GI29" i="21"/>
  <c r="GI27" i="21" s="1"/>
  <c r="GI14" i="21" a="1"/>
  <c r="GI14" i="21" s="1"/>
  <c r="GI12" i="21" s="1"/>
  <c r="GI20" i="21"/>
  <c r="GI18" i="21" s="1"/>
  <c r="GI93" i="21"/>
  <c r="GJ88" i="21" a="1"/>
  <c r="GJ88" i="21" s="1"/>
  <c r="GJ80" i="21" a="1"/>
  <c r="GJ80" i="21" s="1"/>
  <c r="GJ87" i="21"/>
  <c r="GJ83" i="21" a="1"/>
  <c r="GJ83" i="21" s="1"/>
  <c r="GJ44" i="21" a="1"/>
  <c r="GJ44" i="21" s="1"/>
  <c r="GJ5" i="21"/>
  <c r="GJ4" i="21"/>
  <c r="GK3" i="21"/>
  <c r="GJ34" i="21" a="1"/>
  <c r="GJ34" i="21" s="1"/>
  <c r="GJ33" i="21" s="1"/>
  <c r="GJ7" i="21"/>
  <c r="GF9" i="21"/>
  <c r="EP26" i="16"/>
  <c r="EQ60" i="17"/>
  <c r="EP14" i="16"/>
  <c r="EQ16" i="16"/>
  <c r="EQ14" i="16" s="1"/>
  <c r="ES4" i="16"/>
  <c r="EN37" i="17" a="1"/>
  <c r="EN37" i="17" s="1"/>
  <c r="EO37" i="17" s="1"/>
  <c r="ER4" i="17"/>
  <c r="EQ7" i="17"/>
  <c r="ER3" i="17"/>
  <c r="EQ17" i="17" a="1"/>
  <c r="EQ17" i="17" s="1"/>
  <c r="EQ18" i="17" s="1"/>
  <c r="EQ16" i="17" s="1"/>
  <c r="EQ37" i="17" s="1" a="1"/>
  <c r="EQ37" i="17" s="1"/>
  <c r="EQ74" i="17"/>
  <c r="EQ73" i="17"/>
  <c r="EQ65" i="17"/>
  <c r="EQ71" i="17"/>
  <c r="EQ5" i="17"/>
  <c r="EQ6" i="17" s="1"/>
  <c r="EQ72" i="17"/>
  <c r="EQ14" i="17" a="1"/>
  <c r="EQ14" i="17" s="1"/>
  <c r="EQ15" i="17" s="1"/>
  <c r="EQ13" i="17" s="1"/>
  <c r="EQ36" i="17" s="1" a="1"/>
  <c r="EQ36" i="17" s="1"/>
  <c r="EQ78" i="17" a="1"/>
  <c r="EQ78" i="17" s="1"/>
  <c r="EQ67" i="17"/>
  <c r="EQ37" i="16"/>
  <c r="EQ36" i="16" s="1"/>
  <c r="EQ44" i="16" s="1"/>
  <c r="ER38" i="16"/>
  <c r="ER34" i="16" a="1"/>
  <c r="ER34" i="16" s="1"/>
  <c r="ES34" i="16" s="1"/>
  <c r="ER39" i="16" a="1"/>
  <c r="ER39" i="16" s="1"/>
  <c r="ES39" i="16" s="1"/>
  <c r="EP44" i="16"/>
  <c r="ER20" i="16" a="1"/>
  <c r="ER20" i="16" s="1"/>
  <c r="ER18" i="16" s="1"/>
  <c r="EP16" i="17"/>
  <c r="EP37" i="17" s="1" a="1"/>
  <c r="EP37" i="17" s="1"/>
  <c r="ER7" i="16"/>
  <c r="ER5" i="16"/>
  <c r="ER6" i="16" s="1"/>
  <c r="ER30" i="16" s="1"/>
  <c r="ES30" i="16" s="1"/>
  <c r="ES3" i="16"/>
  <c r="GJ86" i="21" l="1"/>
  <c r="GJ85" i="21" s="1"/>
  <c r="GI11" i="21"/>
  <c r="GK28" i="21" a="1"/>
  <c r="GK28" i="21" s="1"/>
  <c r="GK22" i="21" a="1"/>
  <c r="GK22" i="21" s="1"/>
  <c r="GK16" i="21" a="1"/>
  <c r="GK16" i="21" s="1"/>
  <c r="GK25" i="21" a="1"/>
  <c r="GK25" i="21" s="1"/>
  <c r="GK19" i="21" a="1"/>
  <c r="GK19" i="21" s="1"/>
  <c r="GK13" i="21" a="1"/>
  <c r="GK13" i="21" s="1"/>
  <c r="GJ20" i="21"/>
  <c r="GJ18" i="21" s="1"/>
  <c r="GJ17" i="21"/>
  <c r="GJ15" i="21" s="1"/>
  <c r="GJ23" i="21"/>
  <c r="GJ21" i="21" s="1"/>
  <c r="GJ29" i="21"/>
  <c r="GJ27" i="21" s="1"/>
  <c r="GJ14" i="21" a="1"/>
  <c r="GJ14" i="21" s="1"/>
  <c r="GJ12" i="21" s="1"/>
  <c r="GJ26" i="21"/>
  <c r="GJ24" i="21" s="1"/>
  <c r="GJ93" i="21"/>
  <c r="GI10" i="21"/>
  <c r="GK88" i="21" a="1"/>
  <c r="GK88" i="21" s="1"/>
  <c r="GK80" i="21" a="1"/>
  <c r="GK80" i="21" s="1"/>
  <c r="GK83" i="21" a="1"/>
  <c r="GK83" i="21" s="1"/>
  <c r="GK87" i="21"/>
  <c r="GK86" i="21" s="1"/>
  <c r="GK85" i="21" s="1"/>
  <c r="GK44" i="21" a="1"/>
  <c r="GK44" i="21" s="1"/>
  <c r="GK34" i="21" a="1"/>
  <c r="GK34" i="21" s="1"/>
  <c r="GK33" i="21" s="1"/>
  <c r="GK4" i="21"/>
  <c r="GL3" i="21"/>
  <c r="GK7" i="21"/>
  <c r="GK5" i="21"/>
  <c r="GH10" i="21"/>
  <c r="EQ26" i="16"/>
  <c r="EP9" i="21"/>
  <c r="EO9" i="21"/>
  <c r="ER60" i="17"/>
  <c r="ES60" i="17" s="1"/>
  <c r="ER78" i="17" a="1"/>
  <c r="ER78" i="17" s="1"/>
  <c r="ES78" i="17" s="1"/>
  <c r="ER16" i="16"/>
  <c r="ER14" i="16" s="1"/>
  <c r="ET4" i="16"/>
  <c r="ER5" i="17"/>
  <c r="ER6" i="17" s="1"/>
  <c r="ER7" i="17"/>
  <c r="ER14" i="17" a="1"/>
  <c r="ER14" i="17" s="1"/>
  <c r="ES14" i="17" s="1"/>
  <c r="ER17" i="17" a="1"/>
  <c r="ER17" i="17" s="1"/>
  <c r="ES17" i="17" s="1"/>
  <c r="ER74" i="17"/>
  <c r="ES74" i="17" s="1"/>
  <c r="ER67" i="17"/>
  <c r="ES67" i="17" s="1"/>
  <c r="ER65" i="17"/>
  <c r="ES65" i="17" s="1"/>
  <c r="ES3" i="17"/>
  <c r="ER71" i="17"/>
  <c r="ES71" i="17" s="1"/>
  <c r="ES4" i="17"/>
  <c r="ER72" i="17"/>
  <c r="ES72" i="17" s="1"/>
  <c r="ER73" i="17"/>
  <c r="ES73" i="17" s="1"/>
  <c r="ER37" i="16"/>
  <c r="ER36" i="16" s="1"/>
  <c r="ER44" i="16" s="1"/>
  <c r="ES38" i="16"/>
  <c r="ES20" i="16"/>
  <c r="ES7" i="16"/>
  <c r="ES5" i="16"/>
  <c r="ES6" i="16" s="1"/>
  <c r="ET3" i="16"/>
  <c r="GJ11" i="21" l="1"/>
  <c r="GL13" i="21" a="1"/>
  <c r="GL13" i="21" s="1"/>
  <c r="GL25" i="21" a="1"/>
  <c r="GL25" i="21" s="1"/>
  <c r="GL19" i="21" a="1"/>
  <c r="GL19" i="21" s="1"/>
  <c r="GL28" i="21" a="1"/>
  <c r="GL28" i="21" s="1"/>
  <c r="GL16" i="21" a="1"/>
  <c r="GL16" i="21" s="1"/>
  <c r="GL22" i="21" a="1"/>
  <c r="GL22" i="21" s="1"/>
  <c r="GK14" i="21" a="1"/>
  <c r="GK14" i="21" s="1"/>
  <c r="GK12" i="21" s="1"/>
  <c r="GK20" i="21"/>
  <c r="GK18" i="21" s="1"/>
  <c r="GK26" i="21"/>
  <c r="GK24" i="21" s="1"/>
  <c r="GK17" i="21"/>
  <c r="GK15" i="21" s="1"/>
  <c r="GK23" i="21"/>
  <c r="GK21" i="21" s="1"/>
  <c r="GK29" i="21"/>
  <c r="GK27" i="21" s="1"/>
  <c r="GK93" i="21"/>
  <c r="GH9" i="21"/>
  <c r="GL87" i="21"/>
  <c r="GL86" i="21" s="1"/>
  <c r="GL85" i="21" s="1"/>
  <c r="GL88" i="21" a="1"/>
  <c r="GL88" i="21" s="1"/>
  <c r="GL80" i="21" a="1"/>
  <c r="GL80" i="21" s="1"/>
  <c r="GL44" i="21" a="1"/>
  <c r="GL44" i="21" s="1"/>
  <c r="GL34" i="21" a="1"/>
  <c r="GL34" i="21" s="1"/>
  <c r="GL33" i="21" s="1"/>
  <c r="GL7" i="21"/>
  <c r="GL5" i="21"/>
  <c r="GM3" i="21"/>
  <c r="GL83" i="21" a="1"/>
  <c r="GL83" i="21" s="1"/>
  <c r="GL4" i="21"/>
  <c r="GI9" i="21"/>
  <c r="EQ9" i="21"/>
  <c r="ER26" i="16"/>
  <c r="ET4" i="17"/>
  <c r="ES16" i="16"/>
  <c r="ES14" i="16" s="1"/>
  <c r="EU4" i="16"/>
  <c r="ER15" i="17"/>
  <c r="ER13" i="17" s="1"/>
  <c r="ES13" i="17" s="1"/>
  <c r="ER18" i="17"/>
  <c r="ES18" i="17" s="1"/>
  <c r="ES7" i="17"/>
  <c r="ES26" i="16" s="1"/>
  <c r="ET3" i="17"/>
  <c r="ES5" i="17"/>
  <c r="ES6" i="17" s="1"/>
  <c r="ES37" i="16"/>
  <c r="ES36" i="16" s="1"/>
  <c r="ET34" i="16" a="1"/>
  <c r="ET34" i="16" s="1"/>
  <c r="ET39" i="16" a="1"/>
  <c r="ET39" i="16" s="1"/>
  <c r="ET38" i="16"/>
  <c r="ET20" i="16" a="1"/>
  <c r="ET20" i="16" s="1"/>
  <c r="ES18" i="16"/>
  <c r="ET7" i="16"/>
  <c r="ET5" i="16"/>
  <c r="ET6" i="16" s="1"/>
  <c r="ET30" i="16" s="1"/>
  <c r="EU3" i="16"/>
  <c r="GK11" i="21" l="1"/>
  <c r="GK10" i="21" s="1"/>
  <c r="GK9" i="21" s="1"/>
  <c r="GM25" i="21" a="1"/>
  <c r="GM25" i="21" s="1"/>
  <c r="GM19" i="21" a="1"/>
  <c r="GM19" i="21" s="1"/>
  <c r="GM13" i="21" a="1"/>
  <c r="GM13" i="21" s="1"/>
  <c r="GM28" i="21" a="1"/>
  <c r="GM28" i="21" s="1"/>
  <c r="GM22" i="21" a="1"/>
  <c r="GM22" i="21" s="1"/>
  <c r="GM16" i="21" a="1"/>
  <c r="GM16" i="21" s="1"/>
  <c r="GL23" i="21"/>
  <c r="GL21" i="21" s="1"/>
  <c r="GL17" i="21"/>
  <c r="GL15" i="21" s="1"/>
  <c r="GL29" i="21"/>
  <c r="GL27" i="21" s="1"/>
  <c r="GL20" i="21"/>
  <c r="GL18" i="21" s="1"/>
  <c r="GL26" i="21"/>
  <c r="GL24" i="21" s="1"/>
  <c r="GL14" i="21" a="1"/>
  <c r="GL14" i="21" s="1"/>
  <c r="GL12" i="21" s="1"/>
  <c r="ER36" i="17" a="1"/>
  <c r="ER36" i="17" s="1"/>
  <c r="ES36" i="17" s="1"/>
  <c r="GL93" i="21"/>
  <c r="GJ10" i="21"/>
  <c r="GM88" i="21" a="1"/>
  <c r="GM88" i="21" s="1"/>
  <c r="GN88" i="21" s="1"/>
  <c r="GM87" i="21"/>
  <c r="GM80" i="21" a="1"/>
  <c r="GM80" i="21" s="1"/>
  <c r="GN80" i="21" s="1"/>
  <c r="GM83" i="21" a="1"/>
  <c r="GM83" i="21" s="1"/>
  <c r="GN83" i="21" s="1"/>
  <c r="GM34" i="21" a="1"/>
  <c r="GM34" i="21" s="1"/>
  <c r="GM5" i="21"/>
  <c r="GM44" i="21" a="1"/>
  <c r="GM44" i="21" s="1"/>
  <c r="GN44" i="21" s="1"/>
  <c r="GN3" i="21"/>
  <c r="GO3" i="21" s="1"/>
  <c r="GM7" i="21"/>
  <c r="GM4" i="21"/>
  <c r="ER9" i="21"/>
  <c r="ET60" i="17"/>
  <c r="ET16" i="16"/>
  <c r="ET14" i="16" s="1"/>
  <c r="EV4" i="16"/>
  <c r="ES15" i="17"/>
  <c r="ER16" i="17"/>
  <c r="ES16" i="17" s="1"/>
  <c r="EU3" i="17"/>
  <c r="ET5" i="17"/>
  <c r="ET6" i="17" s="1"/>
  <c r="ET78" i="17" a="1"/>
  <c r="ET78" i="17" s="1"/>
  <c r="ET7" i="17"/>
  <c r="ET26" i="16" s="1"/>
  <c r="ET14" i="17" a="1"/>
  <c r="ET14" i="17" s="1"/>
  <c r="ET15" i="17" s="1"/>
  <c r="ET17" i="17" a="1"/>
  <c r="ET17" i="17" s="1"/>
  <c r="ET18" i="17" s="1"/>
  <c r="ET16" i="17" s="1"/>
  <c r="ET37" i="17" s="1" a="1"/>
  <c r="ET37" i="17" s="1"/>
  <c r="ET73" i="17"/>
  <c r="ET67" i="17"/>
  <c r="ET74" i="17"/>
  <c r="ET65" i="17"/>
  <c r="EU4" i="17"/>
  <c r="ET71" i="17"/>
  <c r="ET72" i="17"/>
  <c r="ES44" i="16"/>
  <c r="ET37" i="16"/>
  <c r="ET36" i="16" s="1"/>
  <c r="EU38" i="16"/>
  <c r="EU34" i="16" a="1"/>
  <c r="EU34" i="16" s="1"/>
  <c r="EU39" i="16" a="1"/>
  <c r="EU39" i="16" s="1"/>
  <c r="EU20" i="16" a="1"/>
  <c r="EU20" i="16" s="1"/>
  <c r="EU18" i="16" s="1"/>
  <c r="ET18" i="16"/>
  <c r="EU7" i="16"/>
  <c r="EV3" i="16"/>
  <c r="EU5" i="16"/>
  <c r="EU6" i="16" s="1"/>
  <c r="EU30" i="16" s="1"/>
  <c r="GO28" i="21" l="1" a="1"/>
  <c r="GO28" i="21" s="1"/>
  <c r="GO25" i="21" a="1"/>
  <c r="GO25" i="21" s="1"/>
  <c r="GO22" i="21" a="1"/>
  <c r="GO22" i="21" s="1"/>
  <c r="GO19" i="21" a="1"/>
  <c r="GO19" i="21" s="1"/>
  <c r="GO13" i="21" a="1"/>
  <c r="GO13" i="21" s="1"/>
  <c r="GO16" i="21" a="1"/>
  <c r="GO16" i="21" s="1"/>
  <c r="GL11" i="21"/>
  <c r="GL10" i="21" s="1"/>
  <c r="GM17" i="21"/>
  <c r="GM15" i="21" s="1"/>
  <c r="GN15" i="21" s="1"/>
  <c r="GM23" i="21"/>
  <c r="GM21" i="21" s="1"/>
  <c r="GN21" i="21" s="1"/>
  <c r="GM29" i="21"/>
  <c r="GM27" i="21" s="1"/>
  <c r="GN27" i="21" s="1"/>
  <c r="GM14" i="21" a="1"/>
  <c r="GM14" i="21" s="1"/>
  <c r="GM12" i="21" s="1"/>
  <c r="GM20" i="21"/>
  <c r="GM18" i="21" s="1"/>
  <c r="GN18" i="21" s="1"/>
  <c r="GM26" i="21"/>
  <c r="GM24" i="21" s="1"/>
  <c r="GN24" i="21" s="1"/>
  <c r="GO88" i="21" a="1"/>
  <c r="GO88" i="21" s="1"/>
  <c r="GO80" i="21" a="1"/>
  <c r="GO80" i="21" s="1"/>
  <c r="GO83" i="21" a="1"/>
  <c r="GO83" i="21" s="1"/>
  <c r="GO87" i="21"/>
  <c r="GO44" i="21" a="1"/>
  <c r="GO44" i="21" s="1"/>
  <c r="GO5" i="21"/>
  <c r="GO4" i="21"/>
  <c r="GP3" i="21"/>
  <c r="GO34" i="21" a="1"/>
  <c r="GO34" i="21" s="1"/>
  <c r="GO7" i="21"/>
  <c r="GN13" i="21"/>
  <c r="GN16" i="21"/>
  <c r="GN25" i="21"/>
  <c r="GN22" i="21"/>
  <c r="GM86" i="21"/>
  <c r="GN87" i="21"/>
  <c r="GM33" i="21"/>
  <c r="GN34" i="21"/>
  <c r="GJ9" i="21"/>
  <c r="GN19" i="21"/>
  <c r="GN5" i="21"/>
  <c r="GN6" i="21" s="1"/>
  <c r="GN4" i="21"/>
  <c r="GN7" i="21"/>
  <c r="GN28" i="21"/>
  <c r="ES9" i="21"/>
  <c r="EU60" i="17"/>
  <c r="ER37" i="17" a="1"/>
  <c r="ER37" i="17" s="1"/>
  <c r="ES37" i="17" s="1"/>
  <c r="EU16" i="16"/>
  <c r="EU14" i="16" s="1"/>
  <c r="EW4" i="16"/>
  <c r="EV3" i="17"/>
  <c r="EU14" i="17" a="1"/>
  <c r="EU14" i="17" s="1"/>
  <c r="EU15" i="17" s="1"/>
  <c r="EU13" i="17" s="1"/>
  <c r="EU36" i="17" s="1" a="1"/>
  <c r="EU36" i="17" s="1"/>
  <c r="EU11" i="17" a="1"/>
  <c r="EU11" i="17" s="1"/>
  <c r="EU12" i="17" s="1" a="1"/>
  <c r="EU12" i="17" s="1"/>
  <c r="EU29" i="17" a="1"/>
  <c r="EU29" i="17" s="1"/>
  <c r="EU30" i="17" s="1"/>
  <c r="EU28" i="17" s="1"/>
  <c r="EU41" i="17" s="1" a="1"/>
  <c r="EU41" i="17" s="1"/>
  <c r="EU26" i="17" a="1"/>
  <c r="EU26" i="17" s="1"/>
  <c r="EU27" i="17" s="1"/>
  <c r="EU25" i="17" s="1"/>
  <c r="EU40" i="17" s="1" a="1"/>
  <c r="EU40" i="17" s="1"/>
  <c r="EU7" i="17"/>
  <c r="EU26" i="16" s="1"/>
  <c r="EU32" i="17" a="1"/>
  <c r="EU32" i="17" s="1"/>
  <c r="EU33" i="17" s="1"/>
  <c r="EU31" i="17" s="1"/>
  <c r="EU42" i="17" s="1" a="1"/>
  <c r="EU42" i="17" s="1"/>
  <c r="EU17" i="17" a="1"/>
  <c r="EU17" i="17" s="1"/>
  <c r="EU18" i="17" s="1"/>
  <c r="EU16" i="17" s="1"/>
  <c r="EU37" i="17" s="1" a="1"/>
  <c r="EU37" i="17" s="1"/>
  <c r="EU78" i="17" a="1"/>
  <c r="EU78" i="17" s="1"/>
  <c r="EU5" i="17"/>
  <c r="EU6" i="17" s="1"/>
  <c r="EU20" i="17" a="1"/>
  <c r="EU20" i="17" s="1"/>
  <c r="EU21" i="17" s="1"/>
  <c r="EU71" i="17"/>
  <c r="EU23" i="17" a="1"/>
  <c r="EU23" i="17" s="1"/>
  <c r="EU24" i="17" s="1"/>
  <c r="EU73" i="17"/>
  <c r="EU74" i="17"/>
  <c r="EU72" i="17"/>
  <c r="EU67" i="17"/>
  <c r="EU65" i="17"/>
  <c r="EV4" i="17"/>
  <c r="EU37" i="16"/>
  <c r="EU36" i="16" s="1"/>
  <c r="EU44" i="16" s="1"/>
  <c r="EV34" i="16" a="1"/>
  <c r="EV34" i="16" s="1"/>
  <c r="EW34" i="16" s="1"/>
  <c r="EX34" i="16" s="1"/>
  <c r="EV38" i="16"/>
  <c r="EV39" i="16" a="1"/>
  <c r="EV39" i="16" s="1"/>
  <c r="EW39" i="16" s="1"/>
  <c r="EX39" i="16" s="1"/>
  <c r="ET44" i="16"/>
  <c r="EV20" i="16" a="1"/>
  <c r="EV20" i="16" s="1"/>
  <c r="EV18" i="16" s="1"/>
  <c r="ET13" i="17"/>
  <c r="ET36" i="17" s="1" a="1"/>
  <c r="ET36" i="17" s="1"/>
  <c r="EV7" i="16"/>
  <c r="EV5" i="16"/>
  <c r="EV6" i="16" s="1"/>
  <c r="EV30" i="16" s="1"/>
  <c r="EW3" i="16"/>
  <c r="GO17" i="21" l="1"/>
  <c r="GO15" i="21" s="1"/>
  <c r="GP28" i="21" a="1"/>
  <c r="GP28" i="21" s="1"/>
  <c r="GP25" i="21" a="1"/>
  <c r="GP25" i="21" s="1"/>
  <c r="GP22" i="21" a="1"/>
  <c r="GP22" i="21" s="1"/>
  <c r="GP19" i="21" a="1"/>
  <c r="GP19" i="21" s="1"/>
  <c r="GP16" i="21" a="1"/>
  <c r="GP16" i="21" s="1"/>
  <c r="GP13" i="21" a="1"/>
  <c r="GP13" i="21" s="1"/>
  <c r="GO14" i="21" a="1"/>
  <c r="GO14" i="21" s="1"/>
  <c r="GO12" i="21" s="1"/>
  <c r="GO20" i="21"/>
  <c r="GO18" i="21" s="1"/>
  <c r="GO23" i="21"/>
  <c r="GO21" i="21" s="1"/>
  <c r="GO26" i="21"/>
  <c r="GO24" i="21" s="1"/>
  <c r="GO29" i="21"/>
  <c r="GO27" i="21" s="1"/>
  <c r="GM11" i="21"/>
  <c r="GN29" i="21"/>
  <c r="GN17" i="21"/>
  <c r="GO33" i="21"/>
  <c r="GO86" i="21"/>
  <c r="GP88" i="21" a="1"/>
  <c r="GP88" i="21" s="1"/>
  <c r="GP80" i="21" a="1"/>
  <c r="GP80" i="21" s="1"/>
  <c r="GP83" i="21" a="1"/>
  <c r="GP83" i="21" s="1"/>
  <c r="GP87" i="21"/>
  <c r="GP34" i="21" a="1"/>
  <c r="GP34" i="21" s="1"/>
  <c r="GP33" i="21" s="1"/>
  <c r="GP44" i="21" a="1"/>
  <c r="GP44" i="21" s="1"/>
  <c r="GP4" i="21"/>
  <c r="GQ3" i="21"/>
  <c r="GP7" i="21"/>
  <c r="GP5" i="21"/>
  <c r="GN26" i="21"/>
  <c r="GN20" i="21"/>
  <c r="GN23" i="21"/>
  <c r="GN12" i="21"/>
  <c r="GN14" i="21" s="1"/>
  <c r="GM85" i="21"/>
  <c r="GN85" i="21" s="1"/>
  <c r="GN86" i="21"/>
  <c r="GN33" i="21"/>
  <c r="GL9" i="21"/>
  <c r="ET9" i="21"/>
  <c r="EV60" i="17"/>
  <c r="EW60" i="17" s="1"/>
  <c r="EX60" i="17" s="1"/>
  <c r="EV16" i="16"/>
  <c r="EV14" i="16" s="1"/>
  <c r="EV26" i="17" a="1"/>
  <c r="EV26" i="17" s="1"/>
  <c r="EV27" i="17" s="1"/>
  <c r="EV35" i="17" a="1"/>
  <c r="EV35" i="17" s="1"/>
  <c r="EV11" i="17" a="1"/>
  <c r="EV11" i="17" s="1"/>
  <c r="EV12" i="17" s="1" a="1"/>
  <c r="EV12" i="17" s="1"/>
  <c r="EV14" i="17" a="1"/>
  <c r="EV14" i="17" s="1"/>
  <c r="EW14" i="17" s="1"/>
  <c r="EX14" i="17" s="1"/>
  <c r="EV29" i="17" a="1"/>
  <c r="EV29" i="17" s="1"/>
  <c r="EV30" i="17" s="1"/>
  <c r="EX4" i="16"/>
  <c r="EY40" i="16" s="1"/>
  <c r="EV20" i="17" a="1"/>
  <c r="EV20" i="17" s="1"/>
  <c r="EV21" i="17" s="1"/>
  <c r="EV5" i="17"/>
  <c r="EV6" i="17" s="1"/>
  <c r="EV23" i="17" a="1"/>
  <c r="EV23" i="17" s="1"/>
  <c r="EV24" i="17" s="1"/>
  <c r="EV22" i="17" s="1"/>
  <c r="EV39" i="17" s="1" a="1"/>
  <c r="EV39" i="17" s="1"/>
  <c r="EV32" i="17" a="1"/>
  <c r="EV32" i="17" s="1"/>
  <c r="EV33" i="17" s="1"/>
  <c r="EV74" i="17"/>
  <c r="EW74" i="17" s="1"/>
  <c r="EX74" i="17" s="1"/>
  <c r="EU10" i="17"/>
  <c r="EU35" i="17" s="1" a="1"/>
  <c r="EU35" i="17" s="1"/>
  <c r="EV78" i="17" a="1"/>
  <c r="EV78" i="17" s="1"/>
  <c r="EW78" i="17" s="1"/>
  <c r="EX78" i="17" s="1"/>
  <c r="EV72" i="17"/>
  <c r="EW72" i="17" s="1"/>
  <c r="EX72" i="17" s="1"/>
  <c r="EV67" i="17"/>
  <c r="EW67" i="17" s="1"/>
  <c r="EX67" i="17" s="1"/>
  <c r="EV73" i="17"/>
  <c r="EW73" i="17" s="1"/>
  <c r="EX73" i="17" s="1"/>
  <c r="EV65" i="17"/>
  <c r="EW65" i="17" s="1"/>
  <c r="EW3" i="17"/>
  <c r="EV7" i="17"/>
  <c r="EV26" i="16" s="1"/>
  <c r="EV17" i="17" a="1"/>
  <c r="EV17" i="17" s="1"/>
  <c r="EV18" i="17" s="1"/>
  <c r="EW18" i="17" s="1"/>
  <c r="EV71" i="17"/>
  <c r="EW71" i="17" s="1"/>
  <c r="EX71" i="17" s="1"/>
  <c r="EW4" i="17"/>
  <c r="EV37" i="16"/>
  <c r="EV36" i="16" s="1"/>
  <c r="EV44" i="16" s="1"/>
  <c r="EW38" i="16"/>
  <c r="EW30" i="16"/>
  <c r="EW20" i="16"/>
  <c r="EU22" i="17"/>
  <c r="EU39" i="17" s="1" a="1"/>
  <c r="EU39" i="17" s="1"/>
  <c r="EU19" i="17"/>
  <c r="EU38" i="17" s="1" a="1"/>
  <c r="EU38" i="17" s="1"/>
  <c r="EW7" i="16"/>
  <c r="EW5" i="16"/>
  <c r="EW6" i="16" s="1"/>
  <c r="EX3" i="16"/>
  <c r="GP17" i="21" l="1"/>
  <c r="GP15" i="21" s="1"/>
  <c r="GP20" i="21"/>
  <c r="GP18" i="21" s="1"/>
  <c r="GP23" i="21"/>
  <c r="GP21" i="21" s="1"/>
  <c r="GP26" i="21"/>
  <c r="GP24" i="21" s="1"/>
  <c r="GQ28" i="21" a="1"/>
  <c r="GQ28" i="21" s="1"/>
  <c r="GQ25" i="21" a="1"/>
  <c r="GQ25" i="21" s="1"/>
  <c r="GQ22" i="21" a="1"/>
  <c r="GQ22" i="21" s="1"/>
  <c r="GQ19" i="21" a="1"/>
  <c r="GQ19" i="21" s="1"/>
  <c r="GQ16" i="21" a="1"/>
  <c r="GQ16" i="21" s="1"/>
  <c r="GQ13" i="21" a="1"/>
  <c r="GQ13" i="21" s="1"/>
  <c r="GO11" i="21"/>
  <c r="GP29" i="21"/>
  <c r="GP27" i="21" s="1"/>
  <c r="GP14" i="21" a="1"/>
  <c r="GP14" i="21" s="1"/>
  <c r="GP12" i="21" s="1"/>
  <c r="GP86" i="21"/>
  <c r="GP85" i="21" s="1"/>
  <c r="GP93" i="21" s="1"/>
  <c r="EW16" i="16"/>
  <c r="EW14" i="16" s="1"/>
  <c r="GN93" i="21"/>
  <c r="GM93" i="21"/>
  <c r="GQ87" i="21"/>
  <c r="GQ88" i="21" a="1"/>
  <c r="GQ88" i="21" s="1"/>
  <c r="GQ80" i="21" a="1"/>
  <c r="GQ80" i="21" s="1"/>
  <c r="GQ83" i="21" a="1"/>
  <c r="GQ83" i="21" s="1"/>
  <c r="GQ44" i="21" a="1"/>
  <c r="GQ44" i="21" s="1"/>
  <c r="GQ34" i="21" a="1"/>
  <c r="GQ34" i="21" s="1"/>
  <c r="GQ33" i="21" s="1"/>
  <c r="GQ7" i="21"/>
  <c r="GQ5" i="21"/>
  <c r="GR3" i="21"/>
  <c r="GQ4" i="21"/>
  <c r="GO85" i="21"/>
  <c r="GM10" i="21"/>
  <c r="GN11" i="21"/>
  <c r="EU9" i="21"/>
  <c r="EX4" i="17"/>
  <c r="EV10" i="17"/>
  <c r="EY39" i="16"/>
  <c r="EY29" i="16"/>
  <c r="EY35" i="16"/>
  <c r="EY19" i="16"/>
  <c r="EY15" i="16"/>
  <c r="EY17" i="16"/>
  <c r="EY31" i="16"/>
  <c r="EV15" i="17"/>
  <c r="EW15" i="17" s="1"/>
  <c r="EW17" i="17"/>
  <c r="EX17" i="17" s="1"/>
  <c r="EW7" i="17"/>
  <c r="EW26" i="16" s="1"/>
  <c r="EW5" i="17"/>
  <c r="EW6" i="17" s="1"/>
  <c r="EX3" i="17"/>
  <c r="GM76" i="21" s="1"/>
  <c r="EX65" i="17"/>
  <c r="EX30" i="16"/>
  <c r="EY30" i="16" s="1"/>
  <c r="EW37" i="16"/>
  <c r="EW36" i="16" s="1"/>
  <c r="EX38" i="16"/>
  <c r="EX37" i="16" s="1"/>
  <c r="EY37" i="16" s="1"/>
  <c r="EW18" i="16"/>
  <c r="EX20" i="16"/>
  <c r="EX18" i="16" s="1"/>
  <c r="EY18" i="16" s="1"/>
  <c r="B22" i="16"/>
  <c r="C22" i="16"/>
  <c r="F22" i="16"/>
  <c r="D22" i="16"/>
  <c r="EU9" i="17"/>
  <c r="EV25" i="17"/>
  <c r="EV40" i="17" s="1" a="1"/>
  <c r="EV40" i="17" s="1"/>
  <c r="EV16" i="17"/>
  <c r="EV19" i="17"/>
  <c r="EV38" i="17" s="1" a="1"/>
  <c r="EV38" i="17" s="1"/>
  <c r="EV31" i="17"/>
  <c r="EV42" i="17" s="1" a="1"/>
  <c r="EV42" i="17" s="1"/>
  <c r="EV28" i="17"/>
  <c r="EV41" i="17" s="1" a="1"/>
  <c r="EV41" i="17" s="1"/>
  <c r="EX7" i="16"/>
  <c r="EX5" i="16"/>
  <c r="GQ86" i="21" l="1"/>
  <c r="GQ85" i="21" s="1"/>
  <c r="EX16" i="16"/>
  <c r="EX14" i="16" s="1"/>
  <c r="EY14" i="16" s="1"/>
  <c r="GP11" i="21"/>
  <c r="GQ26" i="21"/>
  <c r="GQ24" i="21" s="1"/>
  <c r="GQ29" i="21"/>
  <c r="GQ27" i="21" s="1"/>
  <c r="GR28" i="21" a="1"/>
  <c r="GR28" i="21" s="1"/>
  <c r="GR25" i="21" a="1"/>
  <c r="GR25" i="21" s="1"/>
  <c r="GR19" i="21" a="1"/>
  <c r="GR19" i="21" s="1"/>
  <c r="GR22" i="21" a="1"/>
  <c r="GR22" i="21" s="1"/>
  <c r="GR16" i="21" a="1"/>
  <c r="GR16" i="21" s="1"/>
  <c r="GR13" i="21" a="1"/>
  <c r="GR13" i="21" s="1"/>
  <c r="GQ14" i="21" a="1"/>
  <c r="GQ14" i="21" s="1"/>
  <c r="GQ12" i="21" s="1"/>
  <c r="GQ17" i="21"/>
  <c r="GQ15" i="21" s="1"/>
  <c r="GQ20" i="21"/>
  <c r="GQ18" i="21" s="1"/>
  <c r="GQ23" i="21"/>
  <c r="GQ21" i="21" s="1"/>
  <c r="GQ93" i="21"/>
  <c r="GP76" i="21"/>
  <c r="GP74" i="21"/>
  <c r="GQ76" i="21"/>
  <c r="GP10" i="21"/>
  <c r="GO10" i="21"/>
  <c r="GR88" i="21" a="1"/>
  <c r="GR88" i="21" s="1"/>
  <c r="GR87" i="21"/>
  <c r="GR80" i="21" a="1"/>
  <c r="GR80" i="21" s="1"/>
  <c r="GR74" i="21"/>
  <c r="GR83" i="21" a="1"/>
  <c r="GR83" i="21" s="1"/>
  <c r="GR76" i="21"/>
  <c r="GR34" i="21" a="1"/>
  <c r="GR34" i="21" s="1"/>
  <c r="GR33" i="21" s="1"/>
  <c r="GR44" i="21" a="1"/>
  <c r="GR44" i="21" s="1"/>
  <c r="GR5" i="21"/>
  <c r="GS3" i="21"/>
  <c r="GR7" i="21"/>
  <c r="GR4" i="21"/>
  <c r="GO93" i="21"/>
  <c r="GO76" i="21"/>
  <c r="GQ74" i="21"/>
  <c r="GO74" i="21"/>
  <c r="GL76" i="21"/>
  <c r="GC74" i="21"/>
  <c r="GB76" i="21"/>
  <c r="GB74" i="21"/>
  <c r="GC76" i="21"/>
  <c r="GD76" i="21"/>
  <c r="GD74" i="21"/>
  <c r="GE76" i="21"/>
  <c r="GE74" i="21"/>
  <c r="GF74" i="21"/>
  <c r="GF76" i="21"/>
  <c r="GH76" i="21"/>
  <c r="GG74" i="21"/>
  <c r="GH74" i="21"/>
  <c r="GG76" i="21"/>
  <c r="GI76" i="21"/>
  <c r="GL74" i="21"/>
  <c r="GK76" i="21"/>
  <c r="GK74" i="21"/>
  <c r="GI74" i="21"/>
  <c r="GM9" i="21"/>
  <c r="GN9" i="21" s="1"/>
  <c r="GN10" i="21"/>
  <c r="GJ74" i="21"/>
  <c r="GJ76" i="21"/>
  <c r="GM74" i="21"/>
  <c r="FO76" i="21"/>
  <c r="FO74" i="21"/>
  <c r="FR76" i="21"/>
  <c r="FP74" i="21"/>
  <c r="FP76" i="21"/>
  <c r="FQ76" i="21"/>
  <c r="FQ74" i="21"/>
  <c r="FS74" i="21"/>
  <c r="FT74" i="21"/>
  <c r="FR74" i="21"/>
  <c r="FS76" i="21"/>
  <c r="FT76" i="21"/>
  <c r="FU76" i="21"/>
  <c r="FW76" i="21"/>
  <c r="FU74" i="21"/>
  <c r="FV76" i="21"/>
  <c r="FV74" i="21"/>
  <c r="FY74" i="21"/>
  <c r="FW74" i="21"/>
  <c r="FX76" i="21"/>
  <c r="FX74" i="21"/>
  <c r="FZ74" i="21"/>
  <c r="FY76" i="21"/>
  <c r="FZ76" i="21"/>
  <c r="FB74" i="21"/>
  <c r="FC74" i="21"/>
  <c r="FB76" i="21"/>
  <c r="FD74" i="21"/>
  <c r="FE74" i="21"/>
  <c r="FF76" i="21"/>
  <c r="FG74" i="21"/>
  <c r="FC76" i="21"/>
  <c r="FF74" i="21"/>
  <c r="FE76" i="21"/>
  <c r="FD76" i="21"/>
  <c r="FH74" i="21"/>
  <c r="FG76" i="21"/>
  <c r="FH76" i="21"/>
  <c r="FI76" i="21"/>
  <c r="FJ74" i="21"/>
  <c r="FJ76" i="21"/>
  <c r="FI74" i="21"/>
  <c r="FK74" i="21"/>
  <c r="FL74" i="21"/>
  <c r="FK76" i="21"/>
  <c r="FL76" i="21"/>
  <c r="FM76" i="21"/>
  <c r="FM74" i="21"/>
  <c r="EV9" i="21"/>
  <c r="EP76" i="21"/>
  <c r="EO76" i="21"/>
  <c r="EO74" i="21"/>
  <c r="EP74" i="21"/>
  <c r="ER74" i="21"/>
  <c r="ER76" i="21"/>
  <c r="EQ74" i="21"/>
  <c r="EQ76" i="21"/>
  <c r="ES74" i="21"/>
  <c r="ES76" i="21"/>
  <c r="ET74" i="21"/>
  <c r="EU74" i="21"/>
  <c r="ET76" i="21"/>
  <c r="EX76" i="21"/>
  <c r="EU76" i="21"/>
  <c r="EW76" i="21"/>
  <c r="EV74" i="21"/>
  <c r="EV76" i="21"/>
  <c r="EY74" i="21"/>
  <c r="EW74" i="21"/>
  <c r="EY76" i="21"/>
  <c r="EX74" i="21"/>
  <c r="EZ74" i="21"/>
  <c r="EZ76" i="21"/>
  <c r="EB74" i="21"/>
  <c r="ED76" i="21"/>
  <c r="EB76" i="21"/>
  <c r="EC74" i="21"/>
  <c r="EF74" i="21"/>
  <c r="EG76" i="21"/>
  <c r="EC76" i="21"/>
  <c r="ED74" i="21"/>
  <c r="EE76" i="21"/>
  <c r="EE74" i="21"/>
  <c r="EG74" i="21"/>
  <c r="EI74" i="21"/>
  <c r="EF76" i="21"/>
  <c r="EH74" i="21"/>
  <c r="EH76" i="21"/>
  <c r="EK74" i="21"/>
  <c r="EI76" i="21"/>
  <c r="EJ76" i="21"/>
  <c r="EK76" i="21"/>
  <c r="EJ74" i="21"/>
  <c r="EL76" i="21"/>
  <c r="EL74" i="21"/>
  <c r="EM76" i="21"/>
  <c r="EM74" i="21"/>
  <c r="DO76" i="21"/>
  <c r="DO74" i="21"/>
  <c r="DP74" i="21"/>
  <c r="DR76" i="21"/>
  <c r="DP76" i="21"/>
  <c r="DQ76" i="21"/>
  <c r="DQ74" i="21"/>
  <c r="DR74" i="21"/>
  <c r="DS76" i="21"/>
  <c r="DS74" i="21"/>
  <c r="DT74" i="21"/>
  <c r="DT76" i="21"/>
  <c r="DV76" i="21"/>
  <c r="DU74" i="21"/>
  <c r="DU76" i="21"/>
  <c r="DW74" i="21"/>
  <c r="DW76" i="21"/>
  <c r="DV74" i="21"/>
  <c r="DX76" i="21"/>
  <c r="DY76" i="21"/>
  <c r="DX74" i="21"/>
  <c r="DY74" i="21"/>
  <c r="DZ74" i="21"/>
  <c r="DZ76" i="21"/>
  <c r="EW16" i="17"/>
  <c r="EX16" i="17" s="1"/>
  <c r="EX18" i="17" s="1"/>
  <c r="EV37" i="17" a="1"/>
  <c r="EV37" i="17" s="1"/>
  <c r="EW37" i="17" s="1"/>
  <c r="EX37" i="17" s="1"/>
  <c r="T30" i="21"/>
  <c r="T9" i="21" s="1"/>
  <c r="P30" i="21"/>
  <c r="P9" i="21" s="1"/>
  <c r="O30" i="21"/>
  <c r="Q30" i="21"/>
  <c r="R30" i="21"/>
  <c r="U30" i="21"/>
  <c r="U9" i="21" s="1"/>
  <c r="V30" i="21"/>
  <c r="V9" i="21" s="1"/>
  <c r="S30" i="21"/>
  <c r="W30" i="21"/>
  <c r="X30" i="21"/>
  <c r="Y30" i="21"/>
  <c r="K32" i="21"/>
  <c r="K30" i="21" s="1"/>
  <c r="M32" i="21"/>
  <c r="M30" i="21" s="1"/>
  <c r="EX7" i="17"/>
  <c r="GO75" i="21" s="1"/>
  <c r="EY16" i="16"/>
  <c r="EY38" i="16"/>
  <c r="EY20" i="16"/>
  <c r="EV13" i="17"/>
  <c r="EX6" i="16"/>
  <c r="EY4" i="17"/>
  <c r="EZ4" i="17"/>
  <c r="EX5" i="17"/>
  <c r="EX6" i="17" s="1"/>
  <c r="EX36" i="16"/>
  <c r="EY36" i="16" s="1"/>
  <c r="EW44" i="16"/>
  <c r="EU12" i="16" a="1"/>
  <c r="EU12" i="16" s="1"/>
  <c r="EX20" i="13"/>
  <c r="ET20" i="13"/>
  <c r="EP20" i="13"/>
  <c r="EL20" i="13"/>
  <c r="EG20" i="13"/>
  <c r="EC20" i="13"/>
  <c r="DY20" i="13"/>
  <c r="DU20" i="13"/>
  <c r="DP20" i="13"/>
  <c r="DL20" i="13"/>
  <c r="DH20" i="13"/>
  <c r="DD20" i="13"/>
  <c r="CY20" i="13"/>
  <c r="CU20" i="13"/>
  <c r="CQ20" i="13"/>
  <c r="CM20" i="13"/>
  <c r="CH20" i="13"/>
  <c r="CD20" i="13"/>
  <c r="BZ20" i="13"/>
  <c r="BV20" i="13"/>
  <c r="BQ20" i="13"/>
  <c r="BM20" i="13"/>
  <c r="BI20" i="13"/>
  <c r="BE20" i="13"/>
  <c r="AZ20" i="13"/>
  <c r="AV20" i="13"/>
  <c r="AR20" i="13"/>
  <c r="AN20" i="13"/>
  <c r="AI20" i="13"/>
  <c r="AE20" i="13"/>
  <c r="AA20" i="13"/>
  <c r="W20" i="13"/>
  <c r="R20" i="13"/>
  <c r="N20" i="13"/>
  <c r="J20" i="13"/>
  <c r="F20" i="13"/>
  <c r="F28" i="13"/>
  <c r="I28" i="13"/>
  <c r="J28" i="13" s="1"/>
  <c r="F29" i="13"/>
  <c r="I29" i="13"/>
  <c r="K29" i="13" s="1"/>
  <c r="L29" i="13" s="1"/>
  <c r="M29" i="13" s="1"/>
  <c r="F30" i="13"/>
  <c r="I30" i="13"/>
  <c r="I31" i="13"/>
  <c r="K31" i="13" s="1"/>
  <c r="L31" i="13" s="1"/>
  <c r="M31" i="13" s="1"/>
  <c r="I32" i="13"/>
  <c r="K32" i="13" s="1"/>
  <c r="L32" i="13" s="1"/>
  <c r="M32" i="13" s="1"/>
  <c r="F33" i="13"/>
  <c r="I33" i="13"/>
  <c r="K33" i="13" s="1"/>
  <c r="L33" i="13" s="1"/>
  <c r="M33" i="13" s="1"/>
  <c r="F34" i="13"/>
  <c r="I34" i="13"/>
  <c r="J34" i="13" s="1"/>
  <c r="S10" i="13"/>
  <c r="G42" i="13"/>
  <c r="E42" i="13"/>
  <c r="C42" i="13"/>
  <c r="I41" i="13"/>
  <c r="L41" i="13" s="1"/>
  <c r="F41" i="13"/>
  <c r="I40" i="13"/>
  <c r="J40" i="13" s="1"/>
  <c r="I39" i="13"/>
  <c r="J39" i="13" s="1"/>
  <c r="I38" i="13"/>
  <c r="F38" i="13"/>
  <c r="I37" i="13"/>
  <c r="J37" i="13" s="1"/>
  <c r="F37" i="13"/>
  <c r="I36" i="13"/>
  <c r="K36" i="13" s="1"/>
  <c r="L36" i="13" s="1"/>
  <c r="M36" i="13" s="1"/>
  <c r="I35" i="13"/>
  <c r="J35" i="13" s="1"/>
  <c r="L14" i="15"/>
  <c r="D9" i="15"/>
  <c r="D10" i="15"/>
  <c r="D11" i="15"/>
  <c r="D13" i="15"/>
  <c r="E14" i="15"/>
  <c r="F14" i="15"/>
  <c r="H14" i="15"/>
  <c r="C3" i="13"/>
  <c r="B13" i="12"/>
  <c r="C13" i="12"/>
  <c r="C6" i="12"/>
  <c r="B6" i="12"/>
  <c r="A1" i="12"/>
  <c r="GQ11" i="21" l="1"/>
  <c r="GR26" i="21"/>
  <c r="GR24" i="21" s="1"/>
  <c r="GR29" i="21"/>
  <c r="GR27" i="21" s="1"/>
  <c r="GS28" i="21" a="1"/>
  <c r="GS28" i="21" s="1"/>
  <c r="GS25" i="21" a="1"/>
  <c r="GS25" i="21" s="1"/>
  <c r="GS22" i="21" a="1"/>
  <c r="GS22" i="21" s="1"/>
  <c r="GS19" i="21" a="1"/>
  <c r="GS19" i="21" s="1"/>
  <c r="GS16" i="21" a="1"/>
  <c r="GS16" i="21" s="1"/>
  <c r="GS13" i="21" a="1"/>
  <c r="GS13" i="21" s="1"/>
  <c r="GR14" i="21" a="1"/>
  <c r="GR14" i="21" s="1"/>
  <c r="GR12" i="21" s="1"/>
  <c r="GR17" i="21"/>
  <c r="GR15" i="21" s="1"/>
  <c r="GR23" i="21"/>
  <c r="GR21" i="21" s="1"/>
  <c r="GR20" i="21"/>
  <c r="GR18" i="21" s="1"/>
  <c r="GR75" i="21"/>
  <c r="GR86" i="21"/>
  <c r="GO9" i="21"/>
  <c r="GS76" i="21"/>
  <c r="GS88" i="21" a="1"/>
  <c r="GS88" i="21" s="1"/>
  <c r="GS80" i="21" a="1"/>
  <c r="GS80" i="21" s="1"/>
  <c r="GS74" i="21"/>
  <c r="GS87" i="21"/>
  <c r="GS83" i="21" a="1"/>
  <c r="GS83" i="21" s="1"/>
  <c r="GS44" i="21" a="1"/>
  <c r="GS44" i="21" s="1"/>
  <c r="GS5" i="21"/>
  <c r="GS4" i="21"/>
  <c r="GT3" i="21"/>
  <c r="GS34" i="21" a="1"/>
  <c r="GS34" i="21" s="1"/>
  <c r="GS33" i="21" s="1"/>
  <c r="GS7" i="21"/>
  <c r="GS75" i="21" s="1"/>
  <c r="GP9" i="21"/>
  <c r="GQ75" i="21"/>
  <c r="GP75" i="21"/>
  <c r="GB75" i="21"/>
  <c r="GD75" i="21"/>
  <c r="GC75" i="21"/>
  <c r="GE75" i="21"/>
  <c r="GF75" i="21"/>
  <c r="GH75" i="21"/>
  <c r="GI75" i="21"/>
  <c r="GG75" i="21"/>
  <c r="GJ75" i="21"/>
  <c r="GK75" i="21"/>
  <c r="GL75" i="21"/>
  <c r="GN74" i="21"/>
  <c r="GN76" i="21"/>
  <c r="FO75" i="21"/>
  <c r="FP75" i="21"/>
  <c r="FQ75" i="21"/>
  <c r="FS75" i="21"/>
  <c r="FR75" i="21"/>
  <c r="FT75" i="21"/>
  <c r="FU75" i="21"/>
  <c r="FX75" i="21"/>
  <c r="FW75" i="21"/>
  <c r="FV75" i="21"/>
  <c r="FY75" i="21"/>
  <c r="GA74" i="21"/>
  <c r="GA76" i="21"/>
  <c r="FN76" i="21"/>
  <c r="FB75" i="21"/>
  <c r="FC75" i="21"/>
  <c r="FD75" i="21"/>
  <c r="FE75" i="21"/>
  <c r="FF75" i="21"/>
  <c r="FG75" i="21"/>
  <c r="FI75" i="21"/>
  <c r="FH75" i="21"/>
  <c r="FJ75" i="21"/>
  <c r="FK75" i="21"/>
  <c r="FL75" i="21"/>
  <c r="FN74" i="21"/>
  <c r="EO75" i="21"/>
  <c r="EP75" i="21"/>
  <c r="EQ75" i="21"/>
  <c r="ER75" i="21"/>
  <c r="ES75" i="21"/>
  <c r="ET75" i="21"/>
  <c r="EU75" i="21"/>
  <c r="EX75" i="21"/>
  <c r="EV75" i="21"/>
  <c r="EW75" i="21"/>
  <c r="EY75" i="21"/>
  <c r="FA74" i="21"/>
  <c r="FA76" i="21"/>
  <c r="EW9" i="21"/>
  <c r="EB75" i="21"/>
  <c r="ED75" i="21"/>
  <c r="EC75" i="21"/>
  <c r="EE75" i="21"/>
  <c r="EF75" i="21"/>
  <c r="EH75" i="21"/>
  <c r="EG75" i="21"/>
  <c r="EJ75" i="21"/>
  <c r="EI75" i="21"/>
  <c r="EL75" i="21"/>
  <c r="EK75" i="21"/>
  <c r="EN76" i="21"/>
  <c r="EN74" i="21"/>
  <c r="DO75" i="21"/>
  <c r="DQ75" i="21"/>
  <c r="DR75" i="21"/>
  <c r="DP75" i="21"/>
  <c r="DS75" i="21"/>
  <c r="DT75" i="21"/>
  <c r="DV75" i="21"/>
  <c r="DU75" i="21"/>
  <c r="DW75" i="21"/>
  <c r="DY75" i="21"/>
  <c r="DX75" i="21"/>
  <c r="EA74" i="21"/>
  <c r="EA76" i="21"/>
  <c r="DB75" i="21"/>
  <c r="DC75" i="21"/>
  <c r="DD75" i="21"/>
  <c r="DE75" i="21"/>
  <c r="DF75" i="21"/>
  <c r="DG75" i="21"/>
  <c r="DH75" i="21"/>
  <c r="DI75" i="21"/>
  <c r="DJ75" i="21"/>
  <c r="DK75" i="21"/>
  <c r="DL75" i="21"/>
  <c r="CO75" i="21"/>
  <c r="CP75" i="21"/>
  <c r="CQ75" i="21"/>
  <c r="CR75" i="21"/>
  <c r="CS75" i="21"/>
  <c r="CT75" i="21"/>
  <c r="CU75" i="21"/>
  <c r="CV75" i="21"/>
  <c r="CW75" i="21"/>
  <c r="CX75" i="21"/>
  <c r="CY75" i="21"/>
  <c r="BY75" i="21"/>
  <c r="CB75" i="21"/>
  <c r="CC75" i="21"/>
  <c r="CD75" i="21"/>
  <c r="CE75" i="21"/>
  <c r="CF75" i="21"/>
  <c r="CH75" i="21"/>
  <c r="CG75" i="21"/>
  <c r="CJ75" i="21"/>
  <c r="CI75" i="21"/>
  <c r="CK75" i="21"/>
  <c r="CL75" i="21"/>
  <c r="EW13" i="17"/>
  <c r="EX13" i="17" s="1"/>
  <c r="EX15" i="17" s="1"/>
  <c r="EV36" i="17" a="1"/>
  <c r="EV36" i="17" s="1"/>
  <c r="BO75" i="21"/>
  <c r="BP75" i="21"/>
  <c r="BR75" i="21"/>
  <c r="BQ75" i="21"/>
  <c r="BT75" i="21"/>
  <c r="BS75" i="21"/>
  <c r="BV75" i="21"/>
  <c r="BU75" i="21"/>
  <c r="BW75" i="21"/>
  <c r="BX75" i="21"/>
  <c r="BB75" i="21"/>
  <c r="BC75" i="21"/>
  <c r="BD75" i="21"/>
  <c r="BE75" i="21"/>
  <c r="BF75" i="21"/>
  <c r="BG75" i="21"/>
  <c r="BJ75" i="21"/>
  <c r="BK75" i="21"/>
  <c r="BH75" i="21"/>
  <c r="BL75" i="21"/>
  <c r="BI75" i="21"/>
  <c r="AY75" i="21"/>
  <c r="U75" i="21"/>
  <c r="AE75" i="21"/>
  <c r="S75" i="21"/>
  <c r="V75" i="21"/>
  <c r="AF75" i="21"/>
  <c r="Y75" i="21"/>
  <c r="O75" i="21"/>
  <c r="W75" i="21"/>
  <c r="AG75" i="21"/>
  <c r="AD75" i="21"/>
  <c r="P75" i="21"/>
  <c r="X75" i="21"/>
  <c r="AH75" i="21"/>
  <c r="AC75" i="21"/>
  <c r="Q75" i="21"/>
  <c r="T75" i="21"/>
  <c r="R75" i="21"/>
  <c r="AB75" i="21"/>
  <c r="AI75" i="21"/>
  <c r="AJ75" i="21"/>
  <c r="AK75" i="21"/>
  <c r="AL75" i="21"/>
  <c r="AO75" i="21"/>
  <c r="AP75" i="21"/>
  <c r="AQ75" i="21"/>
  <c r="AR75" i="21"/>
  <c r="AS75" i="21"/>
  <c r="AT75" i="21"/>
  <c r="AU75" i="21"/>
  <c r="AV75" i="21"/>
  <c r="AW75" i="21"/>
  <c r="AX75" i="21"/>
  <c r="S9" i="21"/>
  <c r="W9" i="21"/>
  <c r="R9" i="21"/>
  <c r="Q9" i="21"/>
  <c r="O9" i="21"/>
  <c r="X9" i="21"/>
  <c r="Y9" i="21"/>
  <c r="Z30" i="21"/>
  <c r="AA32" i="21"/>
  <c r="EV9" i="17"/>
  <c r="EY80" i="17"/>
  <c r="EX44" i="16"/>
  <c r="EY85" i="17"/>
  <c r="EY84" i="17"/>
  <c r="EY75" i="17"/>
  <c r="EY59" i="17"/>
  <c r="EY81" i="17"/>
  <c r="EY60" i="17"/>
  <c r="B57" i="17" a="1"/>
  <c r="B57" i="17" s="1"/>
  <c r="B56" i="17" a="1"/>
  <c r="B56" i="17" s="1"/>
  <c r="B55" i="17" a="1"/>
  <c r="B55" i="17" s="1"/>
  <c r="B54" i="17" a="1"/>
  <c r="B54" i="17" s="1"/>
  <c r="B53" i="17" a="1"/>
  <c r="B53" i="17" s="1"/>
  <c r="B52" i="17" a="1"/>
  <c r="B52" i="17" s="1"/>
  <c r="C54" i="17" a="1"/>
  <c r="C54" i="17" s="1"/>
  <c r="C53" i="17" a="1"/>
  <c r="C53" i="17" s="1"/>
  <c r="C52" i="17" a="1"/>
  <c r="C52" i="17" s="1"/>
  <c r="C55" i="17" a="1"/>
  <c r="C55" i="17" s="1"/>
  <c r="C57" i="17" a="1"/>
  <c r="C57" i="17" s="1"/>
  <c r="C56" i="17" a="1"/>
  <c r="C56" i="17" s="1"/>
  <c r="D57" i="17" a="1"/>
  <c r="D57" i="17" s="1"/>
  <c r="D56" i="17" a="1"/>
  <c r="D56" i="17" s="1"/>
  <c r="D55" i="17" a="1"/>
  <c r="D55" i="17" s="1"/>
  <c r="D54" i="17" a="1"/>
  <c r="D54" i="17" s="1"/>
  <c r="D53" i="17" a="1"/>
  <c r="D53" i="17" s="1"/>
  <c r="D52" i="17" a="1"/>
  <c r="D52" i="17" s="1"/>
  <c r="F57" i="17" a="1"/>
  <c r="F57" i="17" s="1"/>
  <c r="F53" i="17" a="1"/>
  <c r="F53" i="17" s="1"/>
  <c r="F56" i="17" a="1"/>
  <c r="F56" i="17" s="1"/>
  <c r="F52" i="17" a="1"/>
  <c r="F52" i="17" s="1"/>
  <c r="F54" i="17" a="1"/>
  <c r="F54" i="17" s="1"/>
  <c r="F55" i="17" a="1"/>
  <c r="F55" i="17" s="1"/>
  <c r="G55" i="17" a="1"/>
  <c r="G55" i="17" s="1"/>
  <c r="G56" i="17" a="1"/>
  <c r="G56" i="17" s="1"/>
  <c r="G53" i="17" a="1"/>
  <c r="G53" i="17" s="1"/>
  <c r="G57" i="17" a="1"/>
  <c r="G57" i="17" s="1"/>
  <c r="G52" i="17" a="1"/>
  <c r="G52" i="17" s="1"/>
  <c r="G54" i="17" a="1"/>
  <c r="G54" i="17" s="1"/>
  <c r="H57" i="17" a="1"/>
  <c r="H57" i="17" s="1"/>
  <c r="H56" i="17" a="1"/>
  <c r="H56" i="17" s="1"/>
  <c r="H54" i="17" a="1"/>
  <c r="H54" i="17" s="1"/>
  <c r="H55" i="17" a="1"/>
  <c r="H55" i="17" s="1"/>
  <c r="H52" i="17" a="1"/>
  <c r="H52" i="17" s="1"/>
  <c r="H53" i="17" a="1"/>
  <c r="H53" i="17" s="1"/>
  <c r="J57" i="17" a="1"/>
  <c r="J57" i="17" s="1"/>
  <c r="J56" i="17" a="1"/>
  <c r="J56" i="17" s="1"/>
  <c r="J55" i="17" a="1"/>
  <c r="J55" i="17" s="1"/>
  <c r="J53" i="17" a="1"/>
  <c r="J53" i="17" s="1"/>
  <c r="J52" i="17" a="1"/>
  <c r="J52" i="17" s="1"/>
  <c r="J54" i="17" a="1"/>
  <c r="J54" i="17" s="1"/>
  <c r="K57" i="17" a="1"/>
  <c r="K57" i="17" s="1"/>
  <c r="K56" i="17" a="1"/>
  <c r="K56" i="17" s="1"/>
  <c r="K55" i="17" a="1"/>
  <c r="K55" i="17" s="1"/>
  <c r="K54" i="17" a="1"/>
  <c r="K54" i="17" s="1"/>
  <c r="K52" i="17" a="1"/>
  <c r="K52" i="17" s="1"/>
  <c r="K53" i="17" a="1"/>
  <c r="K53" i="17" s="1"/>
  <c r="L55" i="17" a="1"/>
  <c r="L55" i="17" s="1"/>
  <c r="L57" i="17" a="1"/>
  <c r="L57" i="17" s="1"/>
  <c r="L56" i="17" a="1"/>
  <c r="L56" i="17" s="1"/>
  <c r="L54" i="17" a="1"/>
  <c r="L54" i="17" s="1"/>
  <c r="L53" i="17" a="1"/>
  <c r="L53" i="17" s="1"/>
  <c r="L52" i="17" a="1"/>
  <c r="L52" i="17" s="1"/>
  <c r="J38" i="13"/>
  <c r="L38" i="13"/>
  <c r="M38" i="13" s="1"/>
  <c r="B58" i="17"/>
  <c r="B64" i="17"/>
  <c r="C58" i="17"/>
  <c r="D58" i="17"/>
  <c r="F58" i="17"/>
  <c r="G58" i="17"/>
  <c r="G49" i="17"/>
  <c r="G50" i="17" s="1" a="1"/>
  <c r="G50" i="17" s="1"/>
  <c r="H58" i="17"/>
  <c r="J58" i="17"/>
  <c r="K58" i="17"/>
  <c r="L58" i="17"/>
  <c r="N58" i="17"/>
  <c r="O58" i="17"/>
  <c r="P58" i="17"/>
  <c r="S58" i="17"/>
  <c r="T58" i="17"/>
  <c r="U58" i="17"/>
  <c r="U49" i="17"/>
  <c r="U50" i="17" s="1" a="1"/>
  <c r="U50" i="17" s="1"/>
  <c r="W58" i="17"/>
  <c r="X58" i="17"/>
  <c r="Y58" i="17"/>
  <c r="AA58" i="17"/>
  <c r="AB58" i="17"/>
  <c r="AC58" i="17"/>
  <c r="AE58" i="17"/>
  <c r="AF58" i="17"/>
  <c r="AG58" i="17"/>
  <c r="AJ58" i="17"/>
  <c r="AK58" i="17"/>
  <c r="AL58" i="17"/>
  <c r="AN58" i="17"/>
  <c r="AO58" i="17"/>
  <c r="AP58" i="17"/>
  <c r="AR58" i="17"/>
  <c r="AS58" i="17"/>
  <c r="AT58" i="17"/>
  <c r="AV58" i="17"/>
  <c r="AW58" i="17"/>
  <c r="AX58" i="17"/>
  <c r="BA58" i="17"/>
  <c r="BB58" i="17"/>
  <c r="BC58" i="17"/>
  <c r="BE58" i="17"/>
  <c r="BF58" i="17"/>
  <c r="BG58" i="17"/>
  <c r="BI58" i="17"/>
  <c r="BJ58" i="17"/>
  <c r="BK58" i="17"/>
  <c r="BM58" i="17"/>
  <c r="BN58" i="17"/>
  <c r="BO58" i="17"/>
  <c r="BR58" i="17"/>
  <c r="BS58" i="17"/>
  <c r="BT58" i="17"/>
  <c r="BV58" i="17"/>
  <c r="BW58" i="17"/>
  <c r="BX58" i="17"/>
  <c r="BZ58" i="17"/>
  <c r="CA58" i="17"/>
  <c r="CB58" i="17"/>
  <c r="CD58" i="17"/>
  <c r="CE58" i="17"/>
  <c r="CF58" i="17"/>
  <c r="CI58" i="17"/>
  <c r="CJ58" i="17"/>
  <c r="CK58" i="17"/>
  <c r="CM58" i="17"/>
  <c r="CN58" i="17"/>
  <c r="CO58" i="17"/>
  <c r="CQ58" i="17"/>
  <c r="CR58" i="17"/>
  <c r="CS58" i="17"/>
  <c r="CU58" i="17"/>
  <c r="CV58" i="17"/>
  <c r="CW58" i="17"/>
  <c r="CZ58" i="17"/>
  <c r="DA58" i="17"/>
  <c r="DB58" i="17"/>
  <c r="DD58" i="17"/>
  <c r="DE58" i="17"/>
  <c r="DF58" i="17"/>
  <c r="DH58" i="17"/>
  <c r="DI58" i="17"/>
  <c r="DJ58" i="17"/>
  <c r="DL58" i="17"/>
  <c r="DM58" i="17"/>
  <c r="DN58" i="17"/>
  <c r="DQ58" i="17"/>
  <c r="DR58" i="17"/>
  <c r="DS58" i="17"/>
  <c r="DU58" i="17"/>
  <c r="DV58" i="17"/>
  <c r="DW58" i="17"/>
  <c r="DY58" i="17"/>
  <c r="DZ58" i="17"/>
  <c r="EA58" i="17"/>
  <c r="EC58" i="17"/>
  <c r="ED58" i="17"/>
  <c r="EE58" i="17"/>
  <c r="EH58" i="17"/>
  <c r="EI58" i="17"/>
  <c r="EJ58" i="17"/>
  <c r="EL58" i="17"/>
  <c r="EM58" i="17"/>
  <c r="EN58" i="17"/>
  <c r="EP58" i="17"/>
  <c r="EQ58" i="17"/>
  <c r="ER58" i="17"/>
  <c r="ET58" i="17"/>
  <c r="EU58" i="17"/>
  <c r="EV58" i="17"/>
  <c r="CZ20" i="13"/>
  <c r="EY20" i="13"/>
  <c r="S20" i="13"/>
  <c r="BA20" i="13"/>
  <c r="AJ20" i="13"/>
  <c r="D8" i="15"/>
  <c r="D17" i="15" s="1"/>
  <c r="B17" i="15"/>
  <c r="C11" i="13"/>
  <c r="C18" i="13"/>
  <c r="C8" i="13"/>
  <c r="C16" i="13"/>
  <c r="C19" i="13"/>
  <c r="C9" i="13"/>
  <c r="C13" i="13"/>
  <c r="C14" i="13"/>
  <c r="C21" i="13"/>
  <c r="K30" i="13"/>
  <c r="L30" i="13" s="1"/>
  <c r="M30" i="13" s="1"/>
  <c r="B49" i="17" a="1"/>
  <c r="B49" i="17" s="1"/>
  <c r="B50" i="17" s="1" a="1"/>
  <c r="B50" i="17" s="1"/>
  <c r="C49" i="17" a="1"/>
  <c r="C49" i="17" s="1"/>
  <c r="D49" i="17" a="1"/>
  <c r="D49" i="17" s="1"/>
  <c r="F49" i="17" a="1"/>
  <c r="F49" i="17" s="1"/>
  <c r="F50" i="17" s="1" a="1"/>
  <c r="F50" i="17" s="1"/>
  <c r="H49" i="17" a="1"/>
  <c r="H49" i="17" s="1"/>
  <c r="H50" i="17" s="1" a="1"/>
  <c r="H50" i="17" s="1"/>
  <c r="J49" i="17" a="1"/>
  <c r="J49" i="17" s="1"/>
  <c r="J50" i="17" s="1" a="1"/>
  <c r="J50" i="17" s="1"/>
  <c r="K49" i="17" a="1"/>
  <c r="K49" i="17" s="1"/>
  <c r="L49" i="17" a="1"/>
  <c r="L49" i="17" s="1"/>
  <c r="L50" i="17" s="1" a="1"/>
  <c r="L50" i="17" s="1"/>
  <c r="N49" i="17" a="1"/>
  <c r="N49" i="17" s="1"/>
  <c r="N50" i="17" s="1" a="1"/>
  <c r="N50" i="17" s="1"/>
  <c r="O49" i="17" a="1"/>
  <c r="O49" i="17" s="1"/>
  <c r="P49" i="17" a="1"/>
  <c r="P49" i="17" s="1"/>
  <c r="P50" i="17" s="1" a="1"/>
  <c r="P50" i="17" s="1"/>
  <c r="S49" i="17" a="1"/>
  <c r="S49" i="17" s="1"/>
  <c r="T49" i="17" a="1"/>
  <c r="T49" i="17" s="1"/>
  <c r="EU49" i="17" a="1"/>
  <c r="EU49" i="17" s="1"/>
  <c r="EV49" i="17" a="1"/>
  <c r="EV49" i="17" s="1"/>
  <c r="EV50" i="17" s="1" a="1"/>
  <c r="EV50" i="17" s="1"/>
  <c r="C6" i="13"/>
  <c r="D21" i="15"/>
  <c r="I10" i="15"/>
  <c r="D20" i="15"/>
  <c r="I9" i="15"/>
  <c r="D19" i="15"/>
  <c r="D18" i="15"/>
  <c r="G18" i="15"/>
  <c r="I13" i="15"/>
  <c r="D24" i="15"/>
  <c r="I11" i="15"/>
  <c r="D22" i="15"/>
  <c r="I12" i="15"/>
  <c r="D23" i="15"/>
  <c r="B62" i="17" a="1"/>
  <c r="B62" i="17" s="1"/>
  <c r="B61" i="17" a="1"/>
  <c r="B61" i="17" s="1"/>
  <c r="B44" i="17" a="1"/>
  <c r="B44" i="17" s="1"/>
  <c r="DQ20" i="13"/>
  <c r="CI20" i="13"/>
  <c r="BR20" i="13"/>
  <c r="EH20" i="13"/>
  <c r="S15" i="13"/>
  <c r="M41" i="13"/>
  <c r="B43" i="17" a="1"/>
  <c r="B43" i="17" s="1"/>
  <c r="D6" i="12"/>
  <c r="L40" i="13"/>
  <c r="M40" i="13" s="1"/>
  <c r="K37" i="13"/>
  <c r="L37" i="13" s="1"/>
  <c r="M37" i="13" s="1"/>
  <c r="I42" i="13"/>
  <c r="J31" i="13"/>
  <c r="K34" i="13"/>
  <c r="L34" i="13" s="1"/>
  <c r="M34" i="13" s="1"/>
  <c r="K28" i="13"/>
  <c r="L28" i="13" s="1"/>
  <c r="M28" i="13" s="1"/>
  <c r="K35" i="13"/>
  <c r="L35" i="13" s="1"/>
  <c r="M35" i="13" s="1"/>
  <c r="F42" i="13"/>
  <c r="J29" i="13"/>
  <c r="J32" i="13"/>
  <c r="L39" i="13"/>
  <c r="M39" i="13" s="1"/>
  <c r="J41" i="13"/>
  <c r="J30" i="13"/>
  <c r="J33" i="13"/>
  <c r="J36" i="13"/>
  <c r="B14" i="15"/>
  <c r="C4" i="13"/>
  <c r="C5" i="13" s="1"/>
  <c r="D3" i="13"/>
  <c r="EW36" i="17" l="1"/>
  <c r="EX36" i="17" s="1"/>
  <c r="K28" i="21" a="1"/>
  <c r="K28" i="21" s="1"/>
  <c r="L28" i="21" a="1"/>
  <c r="L28" i="21" s="1"/>
  <c r="L29" i="21" s="1"/>
  <c r="L27" i="21" s="1"/>
  <c r="M28" i="21" a="1"/>
  <c r="M28" i="21" s="1"/>
  <c r="M29" i="21" s="1"/>
  <c r="M27" i="21" s="1"/>
  <c r="K13" i="21" a="1"/>
  <c r="K13" i="21" s="1"/>
  <c r="L13" i="21" a="1"/>
  <c r="L13" i="21" s="1"/>
  <c r="L14" i="21" s="1" a="1"/>
  <c r="L14" i="21" s="1"/>
  <c r="L12" i="21" s="1"/>
  <c r="M13" i="21" a="1"/>
  <c r="M13" i="21" s="1"/>
  <c r="M14" i="21" s="1" a="1"/>
  <c r="M14" i="21" s="1"/>
  <c r="M12" i="21" s="1"/>
  <c r="K19" i="21" a="1"/>
  <c r="K19" i="21" s="1"/>
  <c r="L19" i="21" a="1"/>
  <c r="L19" i="21" s="1"/>
  <c r="L20" i="21" s="1"/>
  <c r="L18" i="21" s="1"/>
  <c r="M19" i="21" a="1"/>
  <c r="M19" i="21" s="1"/>
  <c r="M20" i="21" s="1"/>
  <c r="M18" i="21" s="1"/>
  <c r="K25" i="21" a="1"/>
  <c r="K25" i="21" s="1"/>
  <c r="L25" i="21" a="1"/>
  <c r="L25" i="21" s="1"/>
  <c r="L26" i="21" s="1"/>
  <c r="L24" i="21" s="1"/>
  <c r="M25" i="21" a="1"/>
  <c r="M25" i="21" s="1"/>
  <c r="M26" i="21" s="1"/>
  <c r="M24" i="21" s="1"/>
  <c r="K22" i="21" a="1"/>
  <c r="K22" i="21" s="1"/>
  <c r="L22" i="21" a="1"/>
  <c r="L22" i="21" s="1"/>
  <c r="L23" i="21" s="1"/>
  <c r="L21" i="21" s="1"/>
  <c r="M22" i="21" a="1"/>
  <c r="M22" i="21" s="1"/>
  <c r="M23" i="21" s="1"/>
  <c r="M21" i="21" s="1"/>
  <c r="GR11" i="21"/>
  <c r="GR10" i="21" s="1"/>
  <c r="GS17" i="21"/>
  <c r="GS15" i="21" s="1"/>
  <c r="GS20" i="21"/>
  <c r="GS18" i="21" s="1"/>
  <c r="GS23" i="21"/>
  <c r="GS21" i="21" s="1"/>
  <c r="GS26" i="21"/>
  <c r="GS24" i="21" s="1"/>
  <c r="GS29" i="21"/>
  <c r="GS27" i="21" s="1"/>
  <c r="GT28" i="21" a="1"/>
  <c r="GT28" i="21" s="1"/>
  <c r="GT25" i="21" a="1"/>
  <c r="GT25" i="21" s="1"/>
  <c r="GT22" i="21" a="1"/>
  <c r="GT22" i="21" s="1"/>
  <c r="GT16" i="21" a="1"/>
  <c r="GT16" i="21" s="1"/>
  <c r="GT19" i="21" a="1"/>
  <c r="GT19" i="21" s="1"/>
  <c r="GT13" i="21" a="1"/>
  <c r="GT13" i="21" s="1"/>
  <c r="GS14" i="21" a="1"/>
  <c r="GS14" i="21" s="1"/>
  <c r="GS12" i="21" s="1"/>
  <c r="CI66" i="17"/>
  <c r="ER66" i="17"/>
  <c r="ER64" i="17" s="1"/>
  <c r="ET66" i="17"/>
  <c r="ET64" i="17" s="1"/>
  <c r="EU66" i="17"/>
  <c r="EU64" i="17" s="1"/>
  <c r="EV66" i="17"/>
  <c r="GS86" i="21"/>
  <c r="GS85" i="21" s="1"/>
  <c r="GS93" i="21" s="1"/>
  <c r="GQ10" i="21"/>
  <c r="GR85" i="21"/>
  <c r="GT88" i="21" a="1"/>
  <c r="GT88" i="21" s="1"/>
  <c r="GT80" i="21" a="1"/>
  <c r="GT80" i="21" s="1"/>
  <c r="GT76" i="21"/>
  <c r="GT83" i="21" a="1"/>
  <c r="GT83" i="21" s="1"/>
  <c r="GT87" i="21"/>
  <c r="GT74" i="21"/>
  <c r="GT34" i="21" a="1"/>
  <c r="GT34" i="21" s="1"/>
  <c r="GT33" i="21" s="1"/>
  <c r="GT44" i="21" a="1"/>
  <c r="GT44" i="21" s="1"/>
  <c r="GT4" i="21"/>
  <c r="GU3" i="21"/>
  <c r="GT7" i="21"/>
  <c r="GT75" i="21" s="1"/>
  <c r="GT5" i="21"/>
  <c r="EV12" i="16" a="1"/>
  <c r="EV12" i="16" s="1"/>
  <c r="AA30" i="21"/>
  <c r="Z9" i="21"/>
  <c r="AA9" i="21" s="1"/>
  <c r="I23" i="15"/>
  <c r="E6" i="12"/>
  <c r="L66" i="17"/>
  <c r="N66" i="17"/>
  <c r="O66" i="17"/>
  <c r="O64" i="17" s="1"/>
  <c r="P66" i="17"/>
  <c r="P64" i="17" s="1"/>
  <c r="S66" i="17"/>
  <c r="T66" i="17"/>
  <c r="T64" i="17" s="1"/>
  <c r="P74" i="21" s="1"/>
  <c r="U66" i="17"/>
  <c r="U64" i="17" s="1"/>
  <c r="Q74" i="21" s="1"/>
  <c r="W66" i="17"/>
  <c r="X66" i="17"/>
  <c r="X64" i="17" s="1"/>
  <c r="S74" i="21" s="1"/>
  <c r="Y66" i="17"/>
  <c r="Y64" i="17" s="1"/>
  <c r="T74" i="21" s="1"/>
  <c r="AA66" i="17"/>
  <c r="AB66" i="17"/>
  <c r="AB64" i="17" s="1"/>
  <c r="V74" i="21" s="1"/>
  <c r="AC66" i="17"/>
  <c r="AC64" i="17" s="1"/>
  <c r="W74" i="21" s="1"/>
  <c r="AE66" i="17"/>
  <c r="AF66" i="17"/>
  <c r="AF64" i="17" s="1"/>
  <c r="AG66" i="17"/>
  <c r="AG64" i="17" s="1"/>
  <c r="AJ66" i="17"/>
  <c r="AK66" i="17"/>
  <c r="AK64" i="17" s="1"/>
  <c r="AC74" i="21" s="1"/>
  <c r="AL66" i="17"/>
  <c r="AL64" i="17" s="1"/>
  <c r="AD74" i="21" s="1"/>
  <c r="AN66" i="17"/>
  <c r="AO66" i="17"/>
  <c r="AO64" i="17" s="1"/>
  <c r="AF74" i="21" s="1"/>
  <c r="AP66" i="17"/>
  <c r="AP64" i="17" s="1"/>
  <c r="AG74" i="21" s="1"/>
  <c r="AR66" i="17"/>
  <c r="AS66" i="17"/>
  <c r="AS64" i="17" s="1"/>
  <c r="AI74" i="21" s="1"/>
  <c r="AT66" i="17"/>
  <c r="AT64" i="17" s="1"/>
  <c r="AJ74" i="21" s="1"/>
  <c r="AV66" i="17"/>
  <c r="AV64" i="17" s="1"/>
  <c r="AK74" i="21" s="1"/>
  <c r="AW66" i="17"/>
  <c r="AW64" i="17" s="1"/>
  <c r="AL74" i="21" s="1"/>
  <c r="AX66" i="17"/>
  <c r="BA66" i="17"/>
  <c r="BC66" i="17"/>
  <c r="BC64" i="17" s="1"/>
  <c r="AQ74" i="21" s="1"/>
  <c r="BB66" i="17"/>
  <c r="BB64" i="17" s="1"/>
  <c r="AP74" i="21" s="1"/>
  <c r="BE66" i="17"/>
  <c r="BF66" i="17"/>
  <c r="BF64" i="17" s="1"/>
  <c r="AS74" i="21" s="1"/>
  <c r="BG66" i="17"/>
  <c r="BG64" i="17" s="1"/>
  <c r="AT74" i="21" s="1"/>
  <c r="BI66" i="17"/>
  <c r="BJ66" i="17"/>
  <c r="BJ64" i="17" s="1"/>
  <c r="AV74" i="21" s="1"/>
  <c r="BK66" i="17"/>
  <c r="BK64" i="17" s="1"/>
  <c r="AW74" i="21" s="1"/>
  <c r="BM66" i="17"/>
  <c r="BN66" i="17"/>
  <c r="BN64" i="17" s="1"/>
  <c r="BO66" i="17"/>
  <c r="BO64" i="17" s="1"/>
  <c r="BR66" i="17"/>
  <c r="BS66" i="17"/>
  <c r="BS64" i="17" s="1"/>
  <c r="BC74" i="21" s="1"/>
  <c r="BT66" i="17"/>
  <c r="BT64" i="17" s="1"/>
  <c r="BD74" i="21" s="1"/>
  <c r="BV66" i="17"/>
  <c r="BW66" i="17"/>
  <c r="BW64" i="17" s="1"/>
  <c r="BF74" i="21" s="1"/>
  <c r="BX66" i="17"/>
  <c r="BX64" i="17" s="1"/>
  <c r="BG74" i="21" s="1"/>
  <c r="BZ66" i="17"/>
  <c r="CA66" i="17"/>
  <c r="CA64" i="17" s="1"/>
  <c r="BI74" i="21" s="1"/>
  <c r="CB66" i="17"/>
  <c r="CB64" i="17" s="1"/>
  <c r="BJ74" i="21" s="1"/>
  <c r="CD66" i="17"/>
  <c r="CE66" i="17"/>
  <c r="CE64" i="17" s="1"/>
  <c r="BL74" i="21" s="1"/>
  <c r="CF66" i="17"/>
  <c r="CF64" i="17" s="1"/>
  <c r="BM74" i="21" s="1"/>
  <c r="CJ66" i="17"/>
  <c r="CJ64" i="17" s="1"/>
  <c r="BP74" i="21" s="1"/>
  <c r="CK66" i="17"/>
  <c r="CK64" i="17" s="1"/>
  <c r="BQ74" i="21" s="1"/>
  <c r="CM66" i="17"/>
  <c r="CN66" i="17"/>
  <c r="CN64" i="17" s="1"/>
  <c r="BS74" i="21" s="1"/>
  <c r="CO66" i="17"/>
  <c r="CO64" i="17" s="1"/>
  <c r="BT74" i="21" s="1"/>
  <c r="CQ66" i="17"/>
  <c r="CR66" i="17"/>
  <c r="CR64" i="17" s="1"/>
  <c r="BV74" i="21" s="1"/>
  <c r="CS66" i="17"/>
  <c r="CS64" i="17" s="1"/>
  <c r="BW74" i="21" s="1"/>
  <c r="CU66" i="17"/>
  <c r="CV66" i="17"/>
  <c r="CV64" i="17" s="1"/>
  <c r="CW66" i="17"/>
  <c r="CW64" i="17" s="1"/>
  <c r="CZ66" i="17"/>
  <c r="DA66" i="17"/>
  <c r="DA64" i="17" s="1"/>
  <c r="DB66" i="17"/>
  <c r="DB64" i="17" s="1"/>
  <c r="DD66" i="17"/>
  <c r="DE66" i="17"/>
  <c r="DE64" i="17" s="1"/>
  <c r="DF66" i="17"/>
  <c r="DF64" i="17" s="1"/>
  <c r="DH66" i="17"/>
  <c r="DI66" i="17"/>
  <c r="DI64" i="17" s="1"/>
  <c r="DJ66" i="17"/>
  <c r="DJ64" i="17" s="1"/>
  <c r="DL66" i="17"/>
  <c r="DM66" i="17"/>
  <c r="DM64" i="17" s="1"/>
  <c r="DN66" i="17"/>
  <c r="DN64" i="17" s="1"/>
  <c r="DQ66" i="17"/>
  <c r="DR66" i="17"/>
  <c r="DR64" i="17" s="1"/>
  <c r="CP74" i="21" s="1"/>
  <c r="DS66" i="17"/>
  <c r="DS64" i="17" s="1"/>
  <c r="CQ74" i="21" s="1"/>
  <c r="DU66" i="17"/>
  <c r="DV66" i="17"/>
  <c r="DV64" i="17" s="1"/>
  <c r="CS74" i="21" s="1"/>
  <c r="DW66" i="17"/>
  <c r="DW64" i="17" s="1"/>
  <c r="CT74" i="21" s="1"/>
  <c r="DY66" i="17"/>
  <c r="DZ66" i="17"/>
  <c r="DZ64" i="17" s="1"/>
  <c r="CV74" i="21" s="1"/>
  <c r="EA66" i="17"/>
  <c r="EA64" i="17" s="1"/>
  <c r="CW74" i="21" s="1"/>
  <c r="EC66" i="17"/>
  <c r="ED66" i="17"/>
  <c r="ED64" i="17" s="1"/>
  <c r="CY74" i="21" s="1"/>
  <c r="EE66" i="17"/>
  <c r="EE64" i="17" s="1"/>
  <c r="CZ74" i="21" s="1"/>
  <c r="EH66" i="17"/>
  <c r="EI66" i="17"/>
  <c r="EI64" i="17" s="1"/>
  <c r="DC74" i="21" s="1"/>
  <c r="EJ66" i="17"/>
  <c r="EJ64" i="17" s="1"/>
  <c r="DD74" i="21" s="1"/>
  <c r="EL66" i="17"/>
  <c r="EM66" i="17"/>
  <c r="EM64" i="17" s="1"/>
  <c r="DF74" i="21" s="1"/>
  <c r="EN66" i="17"/>
  <c r="EN64" i="17" s="1"/>
  <c r="DG74" i="21" s="1"/>
  <c r="EP66" i="17"/>
  <c r="EQ66" i="17"/>
  <c r="EQ64" i="17" s="1"/>
  <c r="DI74" i="21" s="1"/>
  <c r="G48" i="17"/>
  <c r="G47" i="17" s="1"/>
  <c r="G13" i="16" s="1" a="1"/>
  <c r="G13" i="16" s="1"/>
  <c r="G11" i="16" s="1"/>
  <c r="G10" i="16" s="1"/>
  <c r="B34" i="17"/>
  <c r="B45" i="17" s="1"/>
  <c r="S50" i="17" a="1"/>
  <c r="S50" i="17" s="1"/>
  <c r="EU50" i="17" a="1"/>
  <c r="EU50" i="17" s="1"/>
  <c r="EU48" i="17" s="1"/>
  <c r="EU47" i="17" s="1"/>
  <c r="EU13" i="16" s="1" a="1"/>
  <c r="EU13" i="16" s="1"/>
  <c r="EU11" i="16" s="1"/>
  <c r="EU10" i="16" s="1"/>
  <c r="T50" i="17" a="1"/>
  <c r="T50" i="17" s="1"/>
  <c r="T48" i="17" s="1"/>
  <c r="T47" i="17" s="1"/>
  <c r="C50" i="17" a="1"/>
  <c r="C50" i="17" s="1"/>
  <c r="C48" i="17" s="1"/>
  <c r="C47" i="17" s="1"/>
  <c r="K50" i="17" a="1"/>
  <c r="K50" i="17" s="1"/>
  <c r="K48" i="17" s="1"/>
  <c r="K47" i="17" s="1"/>
  <c r="O50" i="17" a="1"/>
  <c r="O50" i="17" s="1"/>
  <c r="O48" i="17" s="1"/>
  <c r="O47" i="17" s="1"/>
  <c r="D50" i="17" a="1"/>
  <c r="D50" i="17" s="1"/>
  <c r="D48" i="17" s="1"/>
  <c r="D47" i="17" s="1"/>
  <c r="DX58" i="17"/>
  <c r="DG58" i="17"/>
  <c r="CP58" i="17"/>
  <c r="BY58" i="17"/>
  <c r="BH58" i="17"/>
  <c r="AQ58" i="17"/>
  <c r="Z58" i="17"/>
  <c r="V58" i="17"/>
  <c r="ES58" i="17"/>
  <c r="EB58" i="17"/>
  <c r="DK58" i="17"/>
  <c r="CT58" i="17"/>
  <c r="I58" i="17"/>
  <c r="E58" i="17"/>
  <c r="EK58" i="17"/>
  <c r="DT58" i="17"/>
  <c r="DC58" i="17"/>
  <c r="CL58" i="17"/>
  <c r="BU58" i="17"/>
  <c r="BD58" i="17"/>
  <c r="AM58" i="17"/>
  <c r="Q58" i="17"/>
  <c r="CC58" i="17"/>
  <c r="BL58" i="17"/>
  <c r="AU58" i="17"/>
  <c r="AD58" i="17"/>
  <c r="EW58" i="17"/>
  <c r="EF58" i="17"/>
  <c r="DO58" i="17"/>
  <c r="CX58" i="17"/>
  <c r="CG58" i="17"/>
  <c r="BP58" i="17"/>
  <c r="AY58" i="17"/>
  <c r="AH58" i="17"/>
  <c r="M58" i="17"/>
  <c r="EO58" i="17"/>
  <c r="D14" i="15"/>
  <c r="I8" i="15"/>
  <c r="M53" i="17"/>
  <c r="ER29" i="17" a="1"/>
  <c r="ER29" i="17" s="1"/>
  <c r="ET29" i="17" a="1"/>
  <c r="ET29" i="17" s="1"/>
  <c r="E54" i="17"/>
  <c r="ER32" i="17" a="1"/>
  <c r="ER32" i="17" s="1"/>
  <c r="ER33" i="17" s="1"/>
  <c r="ER31" i="17" s="1"/>
  <c r="ER42" i="17" s="1" a="1"/>
  <c r="ER42" i="17" s="1"/>
  <c r="ET32" i="17" a="1"/>
  <c r="ET32" i="17" s="1"/>
  <c r="ER23" i="17" a="1"/>
  <c r="ER23" i="17" s="1"/>
  <c r="ET23" i="17" a="1"/>
  <c r="ET23" i="17" s="1"/>
  <c r="ER20" i="17" a="1"/>
  <c r="ER20" i="17" s="1"/>
  <c r="ET20" i="17" a="1"/>
  <c r="ET20" i="17" s="1"/>
  <c r="ER26" i="17" a="1"/>
  <c r="ER26" i="17" s="1"/>
  <c r="ET26" i="17" a="1"/>
  <c r="ET26" i="17" s="1"/>
  <c r="M55" i="17"/>
  <c r="I54" i="17"/>
  <c r="E57" i="17"/>
  <c r="I57" i="17"/>
  <c r="M52" i="17"/>
  <c r="I55" i="17"/>
  <c r="E53" i="17"/>
  <c r="M56" i="17"/>
  <c r="E55" i="17"/>
  <c r="M57" i="17"/>
  <c r="I53" i="17"/>
  <c r="E52" i="17"/>
  <c r="I52" i="17"/>
  <c r="M54" i="17"/>
  <c r="I56" i="17"/>
  <c r="E56" i="17"/>
  <c r="K12" i="15"/>
  <c r="K23" i="15" s="1"/>
  <c r="D14" i="13"/>
  <c r="D11" i="13"/>
  <c r="D8" i="13"/>
  <c r="D9" i="13"/>
  <c r="D21" i="13"/>
  <c r="D16" i="13"/>
  <c r="D13" i="13"/>
  <c r="D19" i="13"/>
  <c r="D18" i="13"/>
  <c r="B51" i="17"/>
  <c r="C13" i="16" a="1"/>
  <c r="C13" i="16" s="1"/>
  <c r="D13" i="16" a="1"/>
  <c r="D13" i="16" s="1"/>
  <c r="D11" i="16" s="1"/>
  <c r="D10" i="16" s="1"/>
  <c r="D42" i="16" s="1"/>
  <c r="C22" i="13"/>
  <c r="H48" i="17"/>
  <c r="H47" i="17" s="1"/>
  <c r="H13" i="16" s="1" a="1"/>
  <c r="H13" i="16" s="1"/>
  <c r="H11" i="16" s="1"/>
  <c r="H10" i="16" s="1"/>
  <c r="N48" i="17"/>
  <c r="Q49" i="17"/>
  <c r="F48" i="17"/>
  <c r="I49" i="17"/>
  <c r="L48" i="17"/>
  <c r="L47" i="17" s="1"/>
  <c r="L13" i="16" s="1" a="1"/>
  <c r="L13" i="16" s="1"/>
  <c r="M13" i="16" s="1"/>
  <c r="J48" i="17"/>
  <c r="M49" i="17"/>
  <c r="E49" i="17"/>
  <c r="CI20" i="17" a="1"/>
  <c r="CI20" i="17" s="1"/>
  <c r="CI21" i="17" s="1"/>
  <c r="CI19" i="17" s="1"/>
  <c r="CJ20" i="17" a="1"/>
  <c r="CJ20" i="17" s="1"/>
  <c r="CJ21" i="17" s="1"/>
  <c r="CJ19" i="17" s="1"/>
  <c r="CJ38" i="17" s="1" a="1"/>
  <c r="CJ38" i="17" s="1"/>
  <c r="CK20" i="17" a="1"/>
  <c r="CK20" i="17" s="1"/>
  <c r="CM20" i="17" a="1"/>
  <c r="CM20" i="17" s="1"/>
  <c r="CN20" i="17" a="1"/>
  <c r="CN20" i="17" s="1"/>
  <c r="CN21" i="17" s="1"/>
  <c r="CN19" i="17" s="1"/>
  <c r="CN38" i="17" s="1" a="1"/>
  <c r="CN38" i="17" s="1"/>
  <c r="CO20" i="17" a="1"/>
  <c r="CO20" i="17" s="1"/>
  <c r="CQ20" i="17" a="1"/>
  <c r="CQ20" i="17" s="1"/>
  <c r="CQ21" i="17" s="1"/>
  <c r="CQ19" i="17" s="1"/>
  <c r="CR20" i="17" a="1"/>
  <c r="CR20" i="17" s="1"/>
  <c r="CR21" i="17" s="1"/>
  <c r="CR19" i="17" s="1"/>
  <c r="CR38" i="17" s="1" a="1"/>
  <c r="CR38" i="17" s="1"/>
  <c r="CS20" i="17" a="1"/>
  <c r="CS20" i="17" s="1"/>
  <c r="CU20" i="17" a="1"/>
  <c r="CU20" i="17" s="1"/>
  <c r="CV20" i="17" a="1"/>
  <c r="CV20" i="17" s="1"/>
  <c r="CW20" i="17" a="1"/>
  <c r="CW20" i="17" s="1"/>
  <c r="BR20" i="17" a="1"/>
  <c r="BR20" i="17" s="1"/>
  <c r="BS20" i="17" a="1"/>
  <c r="BS20" i="17" s="1"/>
  <c r="BS21" i="17" s="1"/>
  <c r="BS19" i="17" s="1"/>
  <c r="BS38" i="17" s="1" a="1"/>
  <c r="BS38" i="17" s="1"/>
  <c r="BT20" i="17" a="1"/>
  <c r="BT20" i="17" s="1"/>
  <c r="BV20" i="17" a="1"/>
  <c r="BV20" i="17" s="1"/>
  <c r="BW20" i="17" a="1"/>
  <c r="BW20" i="17" s="1"/>
  <c r="BW21" i="17" s="1"/>
  <c r="BW19" i="17" s="1"/>
  <c r="BW38" i="17" s="1" a="1"/>
  <c r="BW38" i="17" s="1"/>
  <c r="BX20" i="17" a="1"/>
  <c r="BX20" i="17" s="1"/>
  <c r="BZ20" i="17" a="1"/>
  <c r="BZ20" i="17" s="1"/>
  <c r="CA20" i="17" a="1"/>
  <c r="CA20" i="17" s="1"/>
  <c r="CA21" i="17" s="1"/>
  <c r="CA19" i="17" s="1"/>
  <c r="CA38" i="17" s="1" a="1"/>
  <c r="CA38" i="17" s="1"/>
  <c r="CB20" i="17" a="1"/>
  <c r="CB20" i="17" s="1"/>
  <c r="CD20" i="17" a="1"/>
  <c r="CD20" i="17" s="1"/>
  <c r="CD21" i="17" s="1"/>
  <c r="CD19" i="17" s="1"/>
  <c r="CE20" i="17" a="1"/>
  <c r="CE20" i="17" s="1"/>
  <c r="CE21" i="17" s="1"/>
  <c r="CE19" i="17" s="1"/>
  <c r="CE38" i="17" s="1" a="1"/>
  <c r="CE38" i="17" s="1"/>
  <c r="CF20" i="17" a="1"/>
  <c r="CF20" i="17" s="1"/>
  <c r="EH20" i="17" a="1"/>
  <c r="EH20" i="17" s="1"/>
  <c r="EI20" i="17" a="1"/>
  <c r="EI20" i="17" s="1"/>
  <c r="EI21" i="17" s="1"/>
  <c r="EI19" i="17" s="1"/>
  <c r="EI38" i="17" s="1" a="1"/>
  <c r="EI38" i="17" s="1"/>
  <c r="EJ20" i="17" a="1"/>
  <c r="EJ20" i="17" s="1"/>
  <c r="EL20" i="17" a="1"/>
  <c r="EL20" i="17" s="1"/>
  <c r="EM20" i="17" a="1"/>
  <c r="EM20" i="17" s="1"/>
  <c r="EM21" i="17" s="1"/>
  <c r="EM19" i="17" s="1"/>
  <c r="EM38" i="17" s="1" a="1"/>
  <c r="EM38" i="17" s="1"/>
  <c r="EN20" i="17" a="1"/>
  <c r="EN20" i="17" s="1"/>
  <c r="EP20" i="17" a="1"/>
  <c r="EP20" i="17" s="1"/>
  <c r="EQ20" i="17" a="1"/>
  <c r="EQ20" i="17" s="1"/>
  <c r="EQ21" i="17" s="1"/>
  <c r="EQ19" i="17" s="1"/>
  <c r="EQ38" i="17" s="1" a="1"/>
  <c r="EQ38" i="17" s="1"/>
  <c r="DQ20" i="17" a="1"/>
  <c r="DQ20" i="17" s="1"/>
  <c r="DR20" i="17" a="1"/>
  <c r="DR20" i="17" s="1"/>
  <c r="DR21" i="17" s="1"/>
  <c r="DR19" i="17" s="1"/>
  <c r="DR38" i="17" s="1" a="1"/>
  <c r="DR38" i="17" s="1"/>
  <c r="DS20" i="17" a="1"/>
  <c r="DS20" i="17" s="1"/>
  <c r="DS21" i="17" s="1"/>
  <c r="DS19" i="17" s="1"/>
  <c r="DS38" i="17" s="1" a="1"/>
  <c r="DS38" i="17" s="1"/>
  <c r="DU20" i="17" a="1"/>
  <c r="DU20" i="17" s="1"/>
  <c r="DV20" i="17" a="1"/>
  <c r="DV20" i="17" s="1"/>
  <c r="DV21" i="17" s="1"/>
  <c r="DV19" i="17" s="1"/>
  <c r="DV38" i="17" s="1" a="1"/>
  <c r="DV38" i="17" s="1"/>
  <c r="DW20" i="17" a="1"/>
  <c r="DW20" i="17" s="1"/>
  <c r="DY20" i="17" a="1"/>
  <c r="DY20" i="17" s="1"/>
  <c r="DZ20" i="17" a="1"/>
  <c r="DZ20" i="17" s="1"/>
  <c r="DZ21" i="17" s="1"/>
  <c r="DZ19" i="17" s="1"/>
  <c r="DZ38" i="17" s="1" a="1"/>
  <c r="DZ38" i="17" s="1"/>
  <c r="EA20" i="17" a="1"/>
  <c r="EA20" i="17" s="1"/>
  <c r="EC20" i="17" a="1"/>
  <c r="EC20" i="17" s="1"/>
  <c r="ED20" i="17" a="1"/>
  <c r="ED20" i="17" s="1"/>
  <c r="ED21" i="17" s="1"/>
  <c r="ED19" i="17" s="1"/>
  <c r="ED38" i="17" s="1" a="1"/>
  <c r="ED38" i="17" s="1"/>
  <c r="EE20" i="17" a="1"/>
  <c r="EE20" i="17" s="1"/>
  <c r="BA20" i="17" a="1"/>
  <c r="BA20" i="17" s="1"/>
  <c r="BA21" i="17" s="1"/>
  <c r="BA19" i="17" s="1"/>
  <c r="BB20" i="17" a="1"/>
  <c r="BB20" i="17" s="1"/>
  <c r="BB21" i="17" s="1"/>
  <c r="BB19" i="17" s="1"/>
  <c r="BB38" i="17" s="1" a="1"/>
  <c r="BB38" i="17" s="1"/>
  <c r="BC20" i="17" a="1"/>
  <c r="BC20" i="17" s="1"/>
  <c r="BE20" i="17" a="1"/>
  <c r="BE20" i="17" s="1"/>
  <c r="BF20" i="17" a="1"/>
  <c r="BF20" i="17" s="1"/>
  <c r="BF21" i="17" s="1"/>
  <c r="BF19" i="17" s="1"/>
  <c r="BF38" i="17" s="1" a="1"/>
  <c r="BF38" i="17" s="1"/>
  <c r="BG20" i="17" a="1"/>
  <c r="BG20" i="17" s="1"/>
  <c r="BI20" i="17" a="1"/>
  <c r="BI20" i="17" s="1"/>
  <c r="BI21" i="17" s="1"/>
  <c r="BI19" i="17" s="1"/>
  <c r="BJ20" i="17" a="1"/>
  <c r="BJ20" i="17" s="1"/>
  <c r="BJ21" i="17" s="1"/>
  <c r="BJ19" i="17" s="1"/>
  <c r="BJ38" i="17" s="1" a="1"/>
  <c r="BJ38" i="17" s="1"/>
  <c r="BK20" i="17" a="1"/>
  <c r="BK20" i="17" s="1"/>
  <c r="BM20" i="17" a="1"/>
  <c r="BM20" i="17" s="1"/>
  <c r="BM21" i="17" s="1"/>
  <c r="BM19" i="17" s="1"/>
  <c r="BN20" i="17" a="1"/>
  <c r="BN20" i="17" s="1"/>
  <c r="BN21" i="17" s="1"/>
  <c r="BN19" i="17" s="1"/>
  <c r="BN38" i="17" s="1" a="1"/>
  <c r="BN38" i="17" s="1"/>
  <c r="BO20" i="17" a="1"/>
  <c r="BO20" i="17" s="1"/>
  <c r="AJ20" i="17" a="1"/>
  <c r="AJ20" i="17" s="1"/>
  <c r="AJ21" i="17" s="1"/>
  <c r="AJ19" i="17" s="1"/>
  <c r="AK20" i="17" a="1"/>
  <c r="AK20" i="17" s="1"/>
  <c r="AK21" i="17" s="1"/>
  <c r="AK19" i="17" s="1"/>
  <c r="AK38" i="17" s="1" a="1"/>
  <c r="AK38" i="17" s="1"/>
  <c r="AL20" i="17" a="1"/>
  <c r="AL20" i="17" s="1"/>
  <c r="AN20" i="17" a="1"/>
  <c r="AN20" i="17" s="1"/>
  <c r="AO20" i="17" a="1"/>
  <c r="AO20" i="17" s="1"/>
  <c r="AO21" i="17" s="1"/>
  <c r="AO19" i="17" s="1"/>
  <c r="AO38" i="17" s="1" a="1"/>
  <c r="AO38" i="17" s="1"/>
  <c r="AP20" i="17" a="1"/>
  <c r="AP20" i="17" s="1"/>
  <c r="AR20" i="17" a="1"/>
  <c r="AR20" i="17" s="1"/>
  <c r="AS20" i="17" a="1"/>
  <c r="AS20" i="17" s="1"/>
  <c r="AS21" i="17" s="1"/>
  <c r="AS19" i="17" s="1"/>
  <c r="AS38" i="17" s="1" a="1"/>
  <c r="AS38" i="17" s="1"/>
  <c r="AT20" i="17" a="1"/>
  <c r="AT20" i="17" s="1"/>
  <c r="AV20" i="17" a="1"/>
  <c r="AV20" i="17" s="1"/>
  <c r="AW20" i="17" a="1"/>
  <c r="AW20" i="17" s="1"/>
  <c r="AX20" i="17" a="1"/>
  <c r="AX20" i="17" s="1"/>
  <c r="K11" i="15"/>
  <c r="K22" i="15" s="1"/>
  <c r="I22" i="15"/>
  <c r="K21" i="15"/>
  <c r="I21" i="15"/>
  <c r="K13" i="15"/>
  <c r="K24" i="15" s="1"/>
  <c r="I24" i="15"/>
  <c r="K9" i="15"/>
  <c r="I19" i="15"/>
  <c r="K10" i="15"/>
  <c r="I20" i="15"/>
  <c r="L11" i="17" a="1"/>
  <c r="L11" i="17" s="1"/>
  <c r="L12" i="17" s="1" a="1"/>
  <c r="L12" i="17" s="1"/>
  <c r="N11" i="17" a="1"/>
  <c r="N11" i="17" s="1"/>
  <c r="N12" i="17" s="1" a="1"/>
  <c r="N12" i="17" s="1"/>
  <c r="O11" i="17" a="1"/>
  <c r="O11" i="17" s="1"/>
  <c r="O12" i="17" s="1" a="1"/>
  <c r="O12" i="17" s="1"/>
  <c r="P11" i="17" a="1"/>
  <c r="P11" i="17" s="1"/>
  <c r="P12" i="17" s="1" a="1"/>
  <c r="P12" i="17" s="1"/>
  <c r="C61" i="17" a="1"/>
  <c r="C61" i="17" s="1"/>
  <c r="C62" i="17" a="1"/>
  <c r="C62" i="17" s="1"/>
  <c r="C44" i="17"/>
  <c r="C23" i="13"/>
  <c r="C43" i="17" a="1"/>
  <c r="C43" i="17" s="1"/>
  <c r="D4" i="13"/>
  <c r="D5" i="13" s="1"/>
  <c r="J42" i="13"/>
  <c r="K42" i="13"/>
  <c r="M42" i="13"/>
  <c r="L42" i="13"/>
  <c r="E3" i="13"/>
  <c r="D6" i="13"/>
  <c r="K20" i="21" l="1"/>
  <c r="K18" i="21" s="1"/>
  <c r="N18" i="21" s="1"/>
  <c r="N19" i="21"/>
  <c r="K23" i="21"/>
  <c r="K21" i="21" s="1"/>
  <c r="N21" i="21" s="1"/>
  <c r="N22" i="21"/>
  <c r="K16" i="21" a="1"/>
  <c r="K16" i="21" s="1"/>
  <c r="L16" i="21" a="1"/>
  <c r="L16" i="21" s="1"/>
  <c r="L17" i="21" s="1"/>
  <c r="L15" i="21" s="1"/>
  <c r="L11" i="21" s="1"/>
  <c r="L10" i="21" s="1"/>
  <c r="M16" i="21" a="1"/>
  <c r="M16" i="21" s="1"/>
  <c r="M17" i="21" s="1"/>
  <c r="M15" i="21" s="1"/>
  <c r="M11" i="21" s="1"/>
  <c r="M10" i="21" s="1"/>
  <c r="K14" i="21" a="1"/>
  <c r="K14" i="21" s="1"/>
  <c r="K12" i="21" s="1"/>
  <c r="N13" i="21"/>
  <c r="K26" i="21"/>
  <c r="K24" i="21" s="1"/>
  <c r="N24" i="21" s="1"/>
  <c r="N25" i="21"/>
  <c r="K29" i="21"/>
  <c r="K27" i="21" s="1"/>
  <c r="N27" i="21" s="1"/>
  <c r="N28" i="21"/>
  <c r="GS11" i="21"/>
  <c r="GS10" i="21" s="1"/>
  <c r="GT14" i="21" a="1"/>
  <c r="GT14" i="21" s="1"/>
  <c r="GT12" i="21" s="1"/>
  <c r="GT20" i="21"/>
  <c r="GT18" i="21" s="1"/>
  <c r="GU28" i="21" a="1"/>
  <c r="GU28" i="21" s="1"/>
  <c r="GU25" i="21" a="1"/>
  <c r="GU25" i="21" s="1"/>
  <c r="GU22" i="21" a="1"/>
  <c r="GU22" i="21" s="1"/>
  <c r="GU19" i="21" a="1"/>
  <c r="GU19" i="21" s="1"/>
  <c r="GU16" i="21" a="1"/>
  <c r="GU16" i="21" s="1"/>
  <c r="GU13" i="21" a="1"/>
  <c r="GU13" i="21" s="1"/>
  <c r="GT17" i="21"/>
  <c r="GT15" i="21" s="1"/>
  <c r="GT23" i="21"/>
  <c r="GT21" i="21" s="1"/>
  <c r="GT26" i="21"/>
  <c r="GT24" i="21" s="1"/>
  <c r="GT29" i="21"/>
  <c r="GT27" i="21" s="1"/>
  <c r="GT86" i="21"/>
  <c r="GT85" i="21" s="1"/>
  <c r="GT93" i="21" s="1"/>
  <c r="EU25" i="16"/>
  <c r="DL74" i="21"/>
  <c r="ET25" i="16"/>
  <c r="DK74" i="21"/>
  <c r="ER25" i="16"/>
  <c r="DJ74" i="21"/>
  <c r="EW66" i="17"/>
  <c r="EW64" i="17" s="1"/>
  <c r="EV64" i="17"/>
  <c r="GU87" i="21"/>
  <c r="GU74" i="21"/>
  <c r="GU88" i="21" a="1"/>
  <c r="GU88" i="21" s="1"/>
  <c r="GU80" i="21" a="1"/>
  <c r="GU80" i="21" s="1"/>
  <c r="GU83" i="21" a="1"/>
  <c r="GU83" i="21" s="1"/>
  <c r="GU76" i="21"/>
  <c r="GU44" i="21" a="1"/>
  <c r="GU44" i="21" s="1"/>
  <c r="GU34" i="21" a="1"/>
  <c r="GU34" i="21" s="1"/>
  <c r="GU33" i="21" s="1"/>
  <c r="GU7" i="21"/>
  <c r="GU75" i="21" s="1"/>
  <c r="GV3" i="21"/>
  <c r="GU4" i="21"/>
  <c r="GU5" i="21"/>
  <c r="GQ9" i="21"/>
  <c r="GR93" i="21"/>
  <c r="GR9" i="21"/>
  <c r="EX9" i="21"/>
  <c r="FA9" i="21" s="1"/>
  <c r="EQ25" i="16"/>
  <c r="EJ25" i="16"/>
  <c r="EN25" i="16"/>
  <c r="EI25" i="16"/>
  <c r="EM25" i="16"/>
  <c r="EE25" i="16"/>
  <c r="DZ25" i="16"/>
  <c r="ED25" i="16"/>
  <c r="DS25" i="16"/>
  <c r="DW25" i="16"/>
  <c r="DR25" i="16"/>
  <c r="EA25" i="16"/>
  <c r="DV25" i="16"/>
  <c r="DN25" i="16"/>
  <c r="CM74" i="21"/>
  <c r="DI25" i="16"/>
  <c r="CI74" i="21"/>
  <c r="DM25" i="16"/>
  <c r="CL74" i="21"/>
  <c r="DB25" i="16"/>
  <c r="CD74" i="21"/>
  <c r="DF25" i="16"/>
  <c r="CG74" i="21"/>
  <c r="DA25" i="16"/>
  <c r="CC74" i="21"/>
  <c r="DJ25" i="16"/>
  <c r="CJ74" i="21"/>
  <c r="DE25" i="16"/>
  <c r="CF74" i="21"/>
  <c r="CW25" i="16"/>
  <c r="BZ74" i="21"/>
  <c r="CV25" i="16"/>
  <c r="BY74" i="21"/>
  <c r="CR25" i="16"/>
  <c r="CK25" i="16"/>
  <c r="CO25" i="16"/>
  <c r="CJ25" i="16"/>
  <c r="CS25" i="16"/>
  <c r="CN25" i="16"/>
  <c r="CE25" i="16"/>
  <c r="BT25" i="16"/>
  <c r="BN25" i="16"/>
  <c r="AY74" i="21"/>
  <c r="BX25" i="16"/>
  <c r="BS25" i="16"/>
  <c r="CB25" i="16"/>
  <c r="BW25" i="16"/>
  <c r="CF25" i="16"/>
  <c r="CA25" i="16"/>
  <c r="BO25" i="16"/>
  <c r="AZ74" i="21"/>
  <c r="K20" i="15"/>
  <c r="Y74" i="21"/>
  <c r="M74" i="21"/>
  <c r="Z74" i="21"/>
  <c r="I18" i="15"/>
  <c r="O17" i="17" s="1" a="1"/>
  <c r="O17" i="17" s="1"/>
  <c r="I17" i="15"/>
  <c r="N14" i="17" s="1" a="1"/>
  <c r="N14" i="17" s="1"/>
  <c r="T13" i="16" a="1"/>
  <c r="T13" i="16" s="1"/>
  <c r="BG25" i="16"/>
  <c r="AP25" i="16"/>
  <c r="AG25" i="16"/>
  <c r="Y25" i="16"/>
  <c r="P25" i="16"/>
  <c r="BF25" i="16"/>
  <c r="AW25" i="16"/>
  <c r="AO25" i="16"/>
  <c r="AF25" i="16"/>
  <c r="X25" i="16"/>
  <c r="O25" i="16"/>
  <c r="O13" i="16" a="1"/>
  <c r="O13" i="16" s="1"/>
  <c r="AV25" i="16"/>
  <c r="BK25" i="16"/>
  <c r="BB25" i="16"/>
  <c r="AT25" i="16"/>
  <c r="AL25" i="16"/>
  <c r="AC25" i="16"/>
  <c r="U25" i="16"/>
  <c r="BJ25" i="16"/>
  <c r="BC25" i="16"/>
  <c r="AS25" i="16"/>
  <c r="AK25" i="16"/>
  <c r="AB25" i="16"/>
  <c r="T25" i="16"/>
  <c r="EP64" i="17"/>
  <c r="DH74" i="21" s="1"/>
  <c r="ES66" i="17"/>
  <c r="ES64" i="17" s="1"/>
  <c r="EH64" i="17"/>
  <c r="DB74" i="21" s="1"/>
  <c r="EK66" i="17"/>
  <c r="DY64" i="17"/>
  <c r="CU74" i="21" s="1"/>
  <c r="EB66" i="17"/>
  <c r="EB64" i="17" s="1"/>
  <c r="DQ64" i="17"/>
  <c r="CO74" i="21" s="1"/>
  <c r="DT66" i="17"/>
  <c r="DT64" i="17" s="1"/>
  <c r="DH64" i="17"/>
  <c r="DK66" i="17"/>
  <c r="DK64" i="17" s="1"/>
  <c r="CZ64" i="17"/>
  <c r="DC66" i="17"/>
  <c r="DC64" i="17" s="1"/>
  <c r="CQ64" i="17"/>
  <c r="BU74" i="21" s="1"/>
  <c r="CT66" i="17"/>
  <c r="CT64" i="17" s="1"/>
  <c r="CI64" i="17"/>
  <c r="BO74" i="21" s="1"/>
  <c r="CL66" i="17"/>
  <c r="CL64" i="17" s="1"/>
  <c r="BZ64" i="17"/>
  <c r="BH74" i="21" s="1"/>
  <c r="CC66" i="17"/>
  <c r="CC64" i="17" s="1"/>
  <c r="BR64" i="17"/>
  <c r="BB74" i="21" s="1"/>
  <c r="BU66" i="17"/>
  <c r="BU64" i="17" s="1"/>
  <c r="BI64" i="17"/>
  <c r="AU74" i="21" s="1"/>
  <c r="BL66" i="17"/>
  <c r="BL64" i="17" s="1"/>
  <c r="BA64" i="17"/>
  <c r="AO74" i="21" s="1"/>
  <c r="BD66" i="17"/>
  <c r="BD64" i="17" s="1"/>
  <c r="AR64" i="17"/>
  <c r="AH74" i="21" s="1"/>
  <c r="AU66" i="17"/>
  <c r="AU64" i="17" s="1"/>
  <c r="AJ64" i="17"/>
  <c r="AB74" i="21" s="1"/>
  <c r="AM66" i="17"/>
  <c r="AM64" i="17" s="1"/>
  <c r="AA64" i="17"/>
  <c r="U74" i="21" s="1"/>
  <c r="AD66" i="17"/>
  <c r="AD64" i="17" s="1"/>
  <c r="S64" i="17"/>
  <c r="O74" i="21" s="1"/>
  <c r="V66" i="17"/>
  <c r="V64" i="17" s="1"/>
  <c r="AY66" i="17"/>
  <c r="AX64" i="17"/>
  <c r="AM74" i="21" s="1"/>
  <c r="EL64" i="17"/>
  <c r="DE74" i="21" s="1"/>
  <c r="EO66" i="17"/>
  <c r="EO64" i="17" s="1"/>
  <c r="EC64" i="17"/>
  <c r="CX74" i="21" s="1"/>
  <c r="EF66" i="17"/>
  <c r="DU64" i="17"/>
  <c r="CR74" i="21" s="1"/>
  <c r="DX66" i="17"/>
  <c r="DX64" i="17" s="1"/>
  <c r="DL64" i="17"/>
  <c r="DO66" i="17"/>
  <c r="DD64" i="17"/>
  <c r="DG66" i="17"/>
  <c r="DG64" i="17" s="1"/>
  <c r="CU64" i="17"/>
  <c r="BX74" i="21" s="1"/>
  <c r="CX66" i="17"/>
  <c r="CM64" i="17"/>
  <c r="BR74" i="21" s="1"/>
  <c r="CP66" i="17"/>
  <c r="CP64" i="17" s="1"/>
  <c r="CD64" i="17"/>
  <c r="BK74" i="21" s="1"/>
  <c r="CG66" i="17"/>
  <c r="BV64" i="17"/>
  <c r="BE74" i="21" s="1"/>
  <c r="BY66" i="17"/>
  <c r="BY64" i="17" s="1"/>
  <c r="BM64" i="17"/>
  <c r="AX74" i="21" s="1"/>
  <c r="BP66" i="17"/>
  <c r="BE64" i="17"/>
  <c r="AR74" i="21" s="1"/>
  <c r="BH66" i="17"/>
  <c r="BH64" i="17" s="1"/>
  <c r="AN64" i="17"/>
  <c r="AE74" i="21" s="1"/>
  <c r="AQ66" i="17"/>
  <c r="AQ64" i="17" s="1"/>
  <c r="AE64" i="17"/>
  <c r="AH66" i="17"/>
  <c r="W64" i="17"/>
  <c r="R74" i="21" s="1"/>
  <c r="Z66" i="17"/>
  <c r="Z64" i="17" s="1"/>
  <c r="N64" i="17"/>
  <c r="Q66" i="17"/>
  <c r="M66" i="17"/>
  <c r="M64" i="17" s="1"/>
  <c r="L64" i="17"/>
  <c r="L25" i="16" s="1"/>
  <c r="M25" i="16" s="1"/>
  <c r="G17" i="15"/>
  <c r="G14" i="15"/>
  <c r="EU9" i="16"/>
  <c r="V50" i="17"/>
  <c r="S48" i="17"/>
  <c r="S47" i="17" s="1"/>
  <c r="CH58" i="17"/>
  <c r="AI58" i="17"/>
  <c r="CY58" i="17"/>
  <c r="AZ58" i="17"/>
  <c r="DP58" i="17"/>
  <c r="BQ58" i="17"/>
  <c r="EG58" i="17"/>
  <c r="R58" i="17"/>
  <c r="EX58" i="17"/>
  <c r="C34" i="17"/>
  <c r="C45" i="17" s="1"/>
  <c r="D9" i="16"/>
  <c r="G9" i="16"/>
  <c r="H9" i="16"/>
  <c r="ET33" i="17"/>
  <c r="EW32" i="17"/>
  <c r="ER27" i="17"/>
  <c r="ER25" i="17" s="1"/>
  <c r="ER40" i="17" s="1" a="1"/>
  <c r="ER40" i="17" s="1"/>
  <c r="ET27" i="17"/>
  <c r="EW26" i="17"/>
  <c r="ET21" i="17"/>
  <c r="EW21" i="17" s="1"/>
  <c r="EW20" i="17"/>
  <c r="ER21" i="17"/>
  <c r="ER19" i="17" s="1"/>
  <c r="ER38" i="17" s="1" a="1"/>
  <c r="ER38" i="17" s="1"/>
  <c r="ET49" i="17" a="1"/>
  <c r="ET49" i="17" s="1"/>
  <c r="ET50" i="17" s="1" a="1"/>
  <c r="ET50" i="17" s="1"/>
  <c r="EW50" i="17" s="1"/>
  <c r="ER49" i="17" a="1"/>
  <c r="ER49" i="17" s="1"/>
  <c r="ER50" i="17" s="1" a="1"/>
  <c r="ER50" i="17" s="1"/>
  <c r="ET24" i="17"/>
  <c r="EW23" i="17"/>
  <c r="ET30" i="17"/>
  <c r="EW29" i="17"/>
  <c r="ER24" i="17"/>
  <c r="ER22" i="17" s="1"/>
  <c r="ER39" i="17" s="1" a="1"/>
  <c r="ER39" i="17" s="1"/>
  <c r="ER30" i="17"/>
  <c r="ER28" i="17" s="1"/>
  <c r="ER41" i="17" s="1" a="1"/>
  <c r="ER41" i="17" s="1"/>
  <c r="K18" i="15"/>
  <c r="DE49" i="17" a="1"/>
  <c r="DE49" i="17" s="1"/>
  <c r="DM49" i="17" a="1"/>
  <c r="DM49" i="17" s="1"/>
  <c r="DF49" i="17" a="1"/>
  <c r="DF49" i="17" s="1"/>
  <c r="DF50" i="17" s="1" a="1"/>
  <c r="DF50" i="17" s="1"/>
  <c r="DN49" i="17" a="1"/>
  <c r="DN49" i="17" s="1"/>
  <c r="DN50" i="17" s="1" a="1"/>
  <c r="DN50" i="17" s="1"/>
  <c r="CZ49" i="17" a="1"/>
  <c r="CZ49" i="17" s="1"/>
  <c r="CZ50" i="17" s="1" a="1"/>
  <c r="CZ50" i="17" s="1"/>
  <c r="DH49" i="17" a="1"/>
  <c r="DH49" i="17" s="1"/>
  <c r="DH50" i="17" s="1" a="1"/>
  <c r="DH50" i="17" s="1"/>
  <c r="DA49" i="17" a="1"/>
  <c r="DA49" i="17" s="1"/>
  <c r="DI49" i="17" a="1"/>
  <c r="DI49" i="17" s="1"/>
  <c r="DB49" i="17" a="1"/>
  <c r="DB49" i="17" s="1"/>
  <c r="DB50" i="17" s="1" a="1"/>
  <c r="DB50" i="17" s="1"/>
  <c r="DJ49" i="17" a="1"/>
  <c r="DJ49" i="17" s="1"/>
  <c r="DJ50" i="17" s="1" a="1"/>
  <c r="DJ50" i="17" s="1"/>
  <c r="DD49" i="17" a="1"/>
  <c r="DD49" i="17" s="1"/>
  <c r="DD50" i="17" s="1" a="1"/>
  <c r="DD50" i="17" s="1"/>
  <c r="DL49" i="17" a="1"/>
  <c r="DL49" i="17" s="1"/>
  <c r="DL50" i="17" s="1" a="1"/>
  <c r="DL50" i="17" s="1"/>
  <c r="X49" i="17" a="1"/>
  <c r="X49" i="17" s="1"/>
  <c r="AF49" i="17" a="1"/>
  <c r="AF49" i="17" s="1"/>
  <c r="Y49" i="17" a="1"/>
  <c r="Y49" i="17" s="1"/>
  <c r="Y50" i="17" s="1" a="1"/>
  <c r="Y50" i="17" s="1"/>
  <c r="AG49" i="17" a="1"/>
  <c r="AG49" i="17" s="1"/>
  <c r="AG50" i="17" s="1" a="1"/>
  <c r="AG50" i="17" s="1"/>
  <c r="AA49" i="17" a="1"/>
  <c r="AA49" i="17" s="1"/>
  <c r="AA50" i="17" s="1" a="1"/>
  <c r="AA50" i="17" s="1"/>
  <c r="AB49" i="17" a="1"/>
  <c r="AB49" i="17" s="1"/>
  <c r="AC49" i="17" a="1"/>
  <c r="AC49" i="17" s="1"/>
  <c r="AC50" i="17" s="1" a="1"/>
  <c r="AC50" i="17" s="1"/>
  <c r="W49" i="17" a="1"/>
  <c r="W49" i="17" s="1"/>
  <c r="W50" i="17" s="1" a="1"/>
  <c r="W50" i="17" s="1"/>
  <c r="AE49" i="17" a="1"/>
  <c r="AE49" i="17" s="1"/>
  <c r="AE50" i="17" s="1" a="1"/>
  <c r="AE50" i="17" s="1"/>
  <c r="CN49" i="17" a="1"/>
  <c r="CN49" i="17" s="1"/>
  <c r="CV49" i="17" a="1"/>
  <c r="CV49" i="17" s="1"/>
  <c r="CO49" i="17" a="1"/>
  <c r="CO49" i="17" s="1"/>
  <c r="CO50" i="17" s="1" a="1"/>
  <c r="CO50" i="17" s="1"/>
  <c r="CW49" i="17" a="1"/>
  <c r="CW49" i="17" s="1"/>
  <c r="CW50" i="17" s="1" a="1"/>
  <c r="CW50" i="17" s="1"/>
  <c r="CI49" i="17" a="1"/>
  <c r="CI49" i="17" s="1"/>
  <c r="CI50" i="17" s="1" a="1"/>
  <c r="CI50" i="17" s="1"/>
  <c r="CQ49" i="17" a="1"/>
  <c r="CQ49" i="17" s="1"/>
  <c r="CQ50" i="17" s="1" a="1"/>
  <c r="CQ50" i="17" s="1"/>
  <c r="CJ49" i="17" a="1"/>
  <c r="CJ49" i="17" s="1"/>
  <c r="CR49" i="17" a="1"/>
  <c r="CR49" i="17" s="1"/>
  <c r="CK49" i="17" a="1"/>
  <c r="CK49" i="17" s="1"/>
  <c r="CK50" i="17" s="1" a="1"/>
  <c r="CK50" i="17" s="1"/>
  <c r="CS49" i="17" a="1"/>
  <c r="CS49" i="17" s="1"/>
  <c r="CM49" i="17" a="1"/>
  <c r="CM49" i="17" s="1"/>
  <c r="CM50" i="17" s="1" a="1"/>
  <c r="CM50" i="17" s="1"/>
  <c r="CU49" i="17" a="1"/>
  <c r="CU49" i="17" s="1"/>
  <c r="CU50" i="17" s="1" a="1"/>
  <c r="CU50" i="17" s="1"/>
  <c r="AO49" i="17" a="1"/>
  <c r="AO49" i="17" s="1"/>
  <c r="AW49" i="17" a="1"/>
  <c r="AW49" i="17" s="1"/>
  <c r="AP49" i="17" a="1"/>
  <c r="AP49" i="17" s="1"/>
  <c r="AP50" i="17" s="1" a="1"/>
  <c r="AP50" i="17" s="1"/>
  <c r="AX49" i="17" a="1"/>
  <c r="AX49" i="17" s="1"/>
  <c r="AJ49" i="17" a="1"/>
  <c r="AJ49" i="17" s="1"/>
  <c r="AJ50" i="17" s="1" a="1"/>
  <c r="AJ50" i="17" s="1"/>
  <c r="AR49" i="17" a="1"/>
  <c r="AR49" i="17" s="1"/>
  <c r="AR50" i="17" s="1" a="1"/>
  <c r="AR50" i="17" s="1"/>
  <c r="AK49" i="17" a="1"/>
  <c r="AK49" i="17" s="1"/>
  <c r="AS49" i="17" a="1"/>
  <c r="AS49" i="17" s="1"/>
  <c r="AL49" i="17" a="1"/>
  <c r="AL49" i="17" s="1"/>
  <c r="AL50" i="17" s="1" a="1"/>
  <c r="AL50" i="17" s="1"/>
  <c r="AT49" i="17" a="1"/>
  <c r="AT49" i="17" s="1"/>
  <c r="AT50" i="17" s="1" a="1"/>
  <c r="AT50" i="17" s="1"/>
  <c r="AN49" i="17" a="1"/>
  <c r="AN49" i="17" s="1"/>
  <c r="AN50" i="17" s="1" a="1"/>
  <c r="AN50" i="17" s="1"/>
  <c r="AV49" i="17" a="1"/>
  <c r="AV49" i="17" s="1"/>
  <c r="AV50" i="17" s="1" a="1"/>
  <c r="AV50" i="17" s="1"/>
  <c r="EM49" i="17" a="1"/>
  <c r="EM49" i="17" s="1"/>
  <c r="EN49" i="17" a="1"/>
  <c r="EN49" i="17" s="1"/>
  <c r="EN50" i="17" s="1" a="1"/>
  <c r="EN50" i="17" s="1"/>
  <c r="EH49" i="17" a="1"/>
  <c r="EH49" i="17" s="1"/>
  <c r="EH50" i="17" s="1" a="1"/>
  <c r="EH50" i="17" s="1"/>
  <c r="EP49" i="17" a="1"/>
  <c r="EP49" i="17" s="1"/>
  <c r="EP50" i="17" s="1" a="1"/>
  <c r="EP50" i="17" s="1"/>
  <c r="EI49" i="17" a="1"/>
  <c r="EI49" i="17" s="1"/>
  <c r="EQ49" i="17" a="1"/>
  <c r="EQ49" i="17" s="1"/>
  <c r="EJ49" i="17" a="1"/>
  <c r="EJ49" i="17" s="1"/>
  <c r="EJ50" i="17" s="1" a="1"/>
  <c r="EJ50" i="17" s="1"/>
  <c r="EL49" i="17" a="1"/>
  <c r="EL49" i="17" s="1"/>
  <c r="EL50" i="17" s="1" a="1"/>
  <c r="EL50" i="17" s="1"/>
  <c r="DV49" i="17" a="1"/>
  <c r="DV49" i="17" s="1"/>
  <c r="ED49" i="17" a="1"/>
  <c r="ED49" i="17" s="1"/>
  <c r="DW49" i="17" a="1"/>
  <c r="DW49" i="17" s="1"/>
  <c r="DW50" i="17" s="1" a="1"/>
  <c r="DW50" i="17" s="1"/>
  <c r="EE49" i="17" a="1"/>
  <c r="EE49" i="17" s="1"/>
  <c r="EE50" i="17" s="1" a="1"/>
  <c r="EE50" i="17" s="1"/>
  <c r="DQ49" i="17" a="1"/>
  <c r="DQ49" i="17" s="1"/>
  <c r="DQ50" i="17" s="1" a="1"/>
  <c r="DQ50" i="17" s="1"/>
  <c r="DY49" i="17" a="1"/>
  <c r="DY49" i="17" s="1"/>
  <c r="DY50" i="17" s="1" a="1"/>
  <c r="DY50" i="17" s="1"/>
  <c r="DR49" i="17" a="1"/>
  <c r="DR49" i="17" s="1"/>
  <c r="DZ49" i="17" a="1"/>
  <c r="DZ49" i="17" s="1"/>
  <c r="DS49" i="17" a="1"/>
  <c r="DS49" i="17" s="1"/>
  <c r="DS50" i="17" s="1" a="1"/>
  <c r="DS50" i="17" s="1"/>
  <c r="EA49" i="17" a="1"/>
  <c r="EA49" i="17" s="1"/>
  <c r="DU49" i="17" a="1"/>
  <c r="DU49" i="17" s="1"/>
  <c r="DU50" i="17" s="1" a="1"/>
  <c r="DU50" i="17" s="1"/>
  <c r="EC49" i="17" a="1"/>
  <c r="EC49" i="17" s="1"/>
  <c r="EC50" i="17" s="1" a="1"/>
  <c r="EC50" i="17" s="1"/>
  <c r="BF49" i="17" a="1"/>
  <c r="BF49" i="17" s="1"/>
  <c r="BN49" i="17" a="1"/>
  <c r="BN49" i="17" s="1"/>
  <c r="BG49" i="17" a="1"/>
  <c r="BG49" i="17" s="1"/>
  <c r="BG50" i="17" s="1" a="1"/>
  <c r="BG50" i="17" s="1"/>
  <c r="BO49" i="17" a="1"/>
  <c r="BO49" i="17" s="1"/>
  <c r="BO50" i="17" s="1" a="1"/>
  <c r="BO50" i="17" s="1"/>
  <c r="BA49" i="17" a="1"/>
  <c r="BA49" i="17" s="1"/>
  <c r="BA50" i="17" s="1" a="1"/>
  <c r="BA50" i="17" s="1"/>
  <c r="BI49" i="17" a="1"/>
  <c r="BI49" i="17" s="1"/>
  <c r="BI50" i="17" s="1" a="1"/>
  <c r="BI50" i="17" s="1"/>
  <c r="BB49" i="17" a="1"/>
  <c r="BB49" i="17" s="1"/>
  <c r="BJ49" i="17" a="1"/>
  <c r="BJ49" i="17" s="1"/>
  <c r="BC49" i="17" a="1"/>
  <c r="BC49" i="17" s="1"/>
  <c r="BC50" i="17" s="1" a="1"/>
  <c r="BC50" i="17" s="1"/>
  <c r="BK49" i="17" a="1"/>
  <c r="BK49" i="17" s="1"/>
  <c r="BK50" i="17" s="1" a="1"/>
  <c r="BK50" i="17" s="1"/>
  <c r="BE49" i="17" a="1"/>
  <c r="BE49" i="17" s="1"/>
  <c r="BE50" i="17" s="1" a="1"/>
  <c r="BE50" i="17" s="1"/>
  <c r="BM49" i="17" a="1"/>
  <c r="BM49" i="17" s="1"/>
  <c r="BM50" i="17" s="1" a="1"/>
  <c r="BM50" i="17" s="1"/>
  <c r="BW49" i="17" a="1"/>
  <c r="BW49" i="17" s="1"/>
  <c r="CE49" i="17" a="1"/>
  <c r="CE49" i="17" s="1"/>
  <c r="BX49" i="17" a="1"/>
  <c r="BX49" i="17" s="1"/>
  <c r="CF49" i="17" a="1"/>
  <c r="CF49" i="17" s="1"/>
  <c r="CF50" i="17" s="1" a="1"/>
  <c r="CF50" i="17" s="1"/>
  <c r="BR49" i="17" a="1"/>
  <c r="BR49" i="17" s="1"/>
  <c r="BR50" i="17" s="1" a="1"/>
  <c r="BR50" i="17" s="1"/>
  <c r="BZ49" i="17" a="1"/>
  <c r="BZ49" i="17" s="1"/>
  <c r="BZ50" i="17" s="1" a="1"/>
  <c r="BZ50" i="17" s="1"/>
  <c r="BS49" i="17" a="1"/>
  <c r="BS49" i="17" s="1"/>
  <c r="CA49" i="17" a="1"/>
  <c r="CA49" i="17" s="1"/>
  <c r="BT49" i="17" a="1"/>
  <c r="BT49" i="17" s="1"/>
  <c r="BT50" i="17" s="1" a="1"/>
  <c r="BT50" i="17" s="1"/>
  <c r="CB49" i="17" a="1"/>
  <c r="CB49" i="17" s="1"/>
  <c r="CB50" i="17" s="1" a="1"/>
  <c r="CB50" i="17" s="1"/>
  <c r="BV49" i="17" a="1"/>
  <c r="BV49" i="17" s="1"/>
  <c r="BV50" i="17" s="1" a="1"/>
  <c r="BV50" i="17" s="1"/>
  <c r="CD49" i="17" a="1"/>
  <c r="CD49" i="17" s="1"/>
  <c r="CD50" i="17" s="1" a="1"/>
  <c r="CD50" i="17" s="1"/>
  <c r="E14" i="13"/>
  <c r="F14" i="13" s="1"/>
  <c r="E11" i="13"/>
  <c r="F11" i="13" s="1"/>
  <c r="E9" i="13"/>
  <c r="F9" i="13" s="1"/>
  <c r="E8" i="13"/>
  <c r="F8" i="13" s="1"/>
  <c r="E21" i="13"/>
  <c r="F21" i="13" s="1"/>
  <c r="E16" i="13"/>
  <c r="F16" i="13" s="1"/>
  <c r="E13" i="13"/>
  <c r="F13" i="13" s="1"/>
  <c r="E19" i="13"/>
  <c r="E18" i="13"/>
  <c r="F18" i="13" s="1"/>
  <c r="C51" i="17"/>
  <c r="C63" i="17" s="1"/>
  <c r="Q50" i="17"/>
  <c r="C11" i="16"/>
  <c r="C10" i="16" s="1"/>
  <c r="C42" i="16" s="1"/>
  <c r="B48" i="17"/>
  <c r="E50" i="17"/>
  <c r="F47" i="17"/>
  <c r="I48" i="17"/>
  <c r="I47" i="17" s="1"/>
  <c r="J47" i="17"/>
  <c r="M48" i="17"/>
  <c r="M47" i="17" s="1"/>
  <c r="M50" i="17"/>
  <c r="R49" i="17"/>
  <c r="N47" i="17"/>
  <c r="I50" i="17"/>
  <c r="EV48" i="17"/>
  <c r="P48" i="17"/>
  <c r="P47" i="17" s="1"/>
  <c r="DY21" i="17"/>
  <c r="DY19" i="17" s="1"/>
  <c r="EB20" i="17"/>
  <c r="DQ21" i="17"/>
  <c r="DT21" i="17" s="1"/>
  <c r="DT20" i="17"/>
  <c r="EL21" i="17"/>
  <c r="EL19" i="17" s="1"/>
  <c r="EO20" i="17"/>
  <c r="CD38" i="17" a="1"/>
  <c r="CD38" i="17" s="1"/>
  <c r="BV21" i="17"/>
  <c r="BV19" i="17" s="1"/>
  <c r="CW21" i="17"/>
  <c r="CW19" i="17" s="1"/>
  <c r="CW38" i="17" s="1" a="1"/>
  <c r="CW38" i="17" s="1"/>
  <c r="CO21" i="17"/>
  <c r="CO19" i="17" s="1"/>
  <c r="CO38" i="17" s="1" a="1"/>
  <c r="CO38" i="17" s="1"/>
  <c r="AV21" i="17"/>
  <c r="AV19" i="17" s="1"/>
  <c r="AY20" i="17"/>
  <c r="AN21" i="17"/>
  <c r="AN19" i="17" s="1"/>
  <c r="AQ20" i="17"/>
  <c r="BM38" i="17" a="1"/>
  <c r="BM38" i="17" s="1"/>
  <c r="BE21" i="17"/>
  <c r="BE19" i="17" s="1"/>
  <c r="BH20" i="17"/>
  <c r="EF20" i="17"/>
  <c r="EE21" i="17"/>
  <c r="EE19" i="17" s="1"/>
  <c r="EE38" i="17" s="1" a="1"/>
  <c r="EE38" i="17" s="1"/>
  <c r="DW21" i="17"/>
  <c r="DW19" i="17" s="1"/>
  <c r="DW38" i="17" s="1" a="1"/>
  <c r="DW38" i="17" s="1"/>
  <c r="EJ21" i="17"/>
  <c r="EJ19" i="17" s="1"/>
  <c r="EJ38" i="17" s="1" a="1"/>
  <c r="EJ38" i="17" s="1"/>
  <c r="CB21" i="17"/>
  <c r="CB19" i="17" s="1"/>
  <c r="CB38" i="17" s="1" a="1"/>
  <c r="CB38" i="17" s="1"/>
  <c r="BT21" i="17"/>
  <c r="BT19" i="17" s="1"/>
  <c r="BT38" i="17" s="1" a="1"/>
  <c r="BT38" i="17" s="1"/>
  <c r="CV21" i="17"/>
  <c r="CV19" i="17" s="1"/>
  <c r="CV38" i="17" s="1" a="1"/>
  <c r="CV38" i="17" s="1"/>
  <c r="AW21" i="17"/>
  <c r="AW19" i="17" s="1"/>
  <c r="AW38" i="17" s="1" a="1"/>
  <c r="AW38" i="17" s="1"/>
  <c r="BL20" i="17"/>
  <c r="BK21" i="17"/>
  <c r="BL21" i="17" s="1"/>
  <c r="BD20" i="17"/>
  <c r="BC21" i="17"/>
  <c r="BD21" i="17" s="1"/>
  <c r="CU21" i="17"/>
  <c r="CU19" i="17" s="1"/>
  <c r="CX20" i="17"/>
  <c r="CM21" i="17"/>
  <c r="CM19" i="17" s="1"/>
  <c r="CP20" i="17"/>
  <c r="AU20" i="17"/>
  <c r="AT21" i="17"/>
  <c r="AT19" i="17" s="1"/>
  <c r="AT38" i="17" s="1" a="1"/>
  <c r="AT38" i="17" s="1"/>
  <c r="EC21" i="17"/>
  <c r="EC19" i="17" s="1"/>
  <c r="DU21" i="17"/>
  <c r="DU19" i="17" s="1"/>
  <c r="DX20" i="17"/>
  <c r="EP21" i="17"/>
  <c r="ES20" i="17"/>
  <c r="EH21" i="17"/>
  <c r="EH19" i="17" s="1"/>
  <c r="EK20" i="17"/>
  <c r="BZ21" i="17"/>
  <c r="BZ19" i="17" s="1"/>
  <c r="CC20" i="17"/>
  <c r="BR21" i="17"/>
  <c r="BR19" i="17" s="1"/>
  <c r="BU20" i="17"/>
  <c r="CT20" i="17"/>
  <c r="CS21" i="17"/>
  <c r="CT21" i="17" s="1"/>
  <c r="CL20" i="17"/>
  <c r="CK21" i="17"/>
  <c r="CL21" i="17" s="1"/>
  <c r="K19" i="15"/>
  <c r="AR21" i="17"/>
  <c r="AR19" i="17" s="1"/>
  <c r="AJ38" i="17" a="1"/>
  <c r="AJ38" i="17" s="1"/>
  <c r="BI38" i="17" a="1"/>
  <c r="BI38" i="17" s="1"/>
  <c r="BA38" i="17" a="1"/>
  <c r="BA38" i="17" s="1"/>
  <c r="EA21" i="17"/>
  <c r="EN21" i="17"/>
  <c r="CG20" i="17"/>
  <c r="CF21" i="17"/>
  <c r="CG21" i="17" s="1"/>
  <c r="BY20" i="17"/>
  <c r="BX21" i="17"/>
  <c r="CZ20" i="17" a="1"/>
  <c r="CZ20" i="17" s="1"/>
  <c r="CZ21" i="17" s="1"/>
  <c r="CZ19" i="17" s="1"/>
  <c r="DA20" i="17" a="1"/>
  <c r="DA20" i="17" s="1"/>
  <c r="DA21" i="17" s="1"/>
  <c r="DA19" i="17" s="1"/>
  <c r="DA38" i="17" s="1" a="1"/>
  <c r="DA38" i="17" s="1"/>
  <c r="DB20" i="17" a="1"/>
  <c r="DB20" i="17" s="1"/>
  <c r="DD20" i="17" a="1"/>
  <c r="DD20" i="17" s="1"/>
  <c r="DE20" i="17" a="1"/>
  <c r="DE20" i="17" s="1"/>
  <c r="DE21" i="17" s="1"/>
  <c r="DE19" i="17" s="1"/>
  <c r="DE38" i="17" s="1" a="1"/>
  <c r="DE38" i="17" s="1"/>
  <c r="DF20" i="17" a="1"/>
  <c r="DF20" i="17" s="1"/>
  <c r="DH20" i="17" a="1"/>
  <c r="DH20" i="17" s="1"/>
  <c r="DI20" i="17" a="1"/>
  <c r="DI20" i="17" s="1"/>
  <c r="DI21" i="17" s="1"/>
  <c r="DI19" i="17" s="1"/>
  <c r="DI38" i="17" s="1" a="1"/>
  <c r="DI38" i="17" s="1"/>
  <c r="DJ20" i="17" a="1"/>
  <c r="DJ20" i="17" s="1"/>
  <c r="DL20" i="17" a="1"/>
  <c r="DL20" i="17" s="1"/>
  <c r="DM20" i="17" a="1"/>
  <c r="DM20" i="17" s="1"/>
  <c r="DM21" i="17" s="1"/>
  <c r="DM19" i="17" s="1"/>
  <c r="DM38" i="17" s="1" a="1"/>
  <c r="DM38" i="17" s="1"/>
  <c r="DN20" i="17" a="1"/>
  <c r="DN20" i="17" s="1"/>
  <c r="AM20" i="17"/>
  <c r="AL21" i="17"/>
  <c r="AM21" i="17" s="1"/>
  <c r="AX21" i="17"/>
  <c r="AP21" i="17"/>
  <c r="BP20" i="17"/>
  <c r="BO21" i="17"/>
  <c r="BP21" i="17" s="1"/>
  <c r="BG21" i="17"/>
  <c r="BG19" i="17" s="1"/>
  <c r="BG38" i="17" s="1" a="1"/>
  <c r="BG38" i="17" s="1"/>
  <c r="CQ38" i="17" a="1"/>
  <c r="CQ38" i="17" s="1"/>
  <c r="CI38" i="17" a="1"/>
  <c r="CI38" i="17" s="1"/>
  <c r="EH29" i="17" a="1"/>
  <c r="EH29" i="17" s="1"/>
  <c r="EI29" i="17" a="1"/>
  <c r="EI29" i="17" s="1"/>
  <c r="EI30" i="17" s="1"/>
  <c r="EI28" i="17" s="1"/>
  <c r="EI41" i="17" s="1" a="1"/>
  <c r="EI41" i="17" s="1"/>
  <c r="EJ29" i="17" a="1"/>
  <c r="EJ29" i="17" s="1"/>
  <c r="EL29" i="17" a="1"/>
  <c r="EL29" i="17" s="1"/>
  <c r="EM29" i="17" a="1"/>
  <c r="EM29" i="17" s="1"/>
  <c r="EM30" i="17" s="1"/>
  <c r="EM28" i="17" s="1"/>
  <c r="EM41" i="17" s="1" a="1"/>
  <c r="EM41" i="17" s="1"/>
  <c r="EN29" i="17" a="1"/>
  <c r="EN29" i="17" s="1"/>
  <c r="EN30" i="17" s="1"/>
  <c r="EN28" i="17" s="1"/>
  <c r="EN41" i="17" s="1" a="1"/>
  <c r="EN41" i="17" s="1"/>
  <c r="EP29" i="17" a="1"/>
  <c r="EP29" i="17" s="1"/>
  <c r="EQ29" i="17" a="1"/>
  <c r="EQ29" i="17" s="1"/>
  <c r="L20" i="17" a="1"/>
  <c r="L20" i="17" s="1"/>
  <c r="N20" i="17" a="1"/>
  <c r="N20" i="17" s="1"/>
  <c r="O20" i="17" a="1"/>
  <c r="O20" i="17" s="1"/>
  <c r="O21" i="17" s="1"/>
  <c r="O19" i="17" s="1"/>
  <c r="O38" i="17" s="1" a="1"/>
  <c r="O38" i="17" s="1"/>
  <c r="P20" i="17" a="1"/>
  <c r="P20" i="17" s="1"/>
  <c r="L26" i="17" a="1"/>
  <c r="L26" i="17" s="1"/>
  <c r="N26" i="17" a="1"/>
  <c r="N26" i="17" s="1"/>
  <c r="O26" i="17" a="1"/>
  <c r="O26" i="17" s="1"/>
  <c r="O27" i="17" s="1"/>
  <c r="O25" i="17" s="1"/>
  <c r="O40" i="17" s="1" a="1"/>
  <c r="O40" i="17" s="1"/>
  <c r="P26" i="17" a="1"/>
  <c r="P26" i="17" s="1"/>
  <c r="S23" i="17" a="1"/>
  <c r="S23" i="17" s="1"/>
  <c r="T23" i="17" a="1"/>
  <c r="T23" i="17" s="1"/>
  <c r="T24" i="17" s="1"/>
  <c r="T22" i="17" s="1"/>
  <c r="T39" i="17" s="1" a="1"/>
  <c r="T39" i="17" s="1"/>
  <c r="U23" i="17" a="1"/>
  <c r="U23" i="17" s="1"/>
  <c r="W23" i="17" a="1"/>
  <c r="W23" i="17" s="1"/>
  <c r="W24" i="17" s="1"/>
  <c r="X23" i="17" a="1"/>
  <c r="X23" i="17" s="1"/>
  <c r="X24" i="17" s="1"/>
  <c r="X22" i="17" s="1"/>
  <c r="X39" i="17" s="1" a="1"/>
  <c r="X39" i="17" s="1"/>
  <c r="Y23" i="17" a="1"/>
  <c r="Y23" i="17" s="1"/>
  <c r="AA23" i="17" a="1"/>
  <c r="AA23" i="17" s="1"/>
  <c r="AA24" i="17" s="1"/>
  <c r="AA22" i="17" s="1"/>
  <c r="AB23" i="17" a="1"/>
  <c r="AB23" i="17" s="1"/>
  <c r="AB24" i="17" s="1"/>
  <c r="AB22" i="17" s="1"/>
  <c r="AB39" i="17" s="1" a="1"/>
  <c r="AB39" i="17" s="1"/>
  <c r="AC23" i="17" a="1"/>
  <c r="AC23" i="17" s="1"/>
  <c r="AE23" i="17" a="1"/>
  <c r="AE23" i="17" s="1"/>
  <c r="AE24" i="17" s="1"/>
  <c r="AE22" i="17" s="1"/>
  <c r="AF23" i="17" a="1"/>
  <c r="AF23" i="17" s="1"/>
  <c r="AF24" i="17" s="1"/>
  <c r="AF22" i="17" s="1"/>
  <c r="AF39" i="17" s="1" a="1"/>
  <c r="AF39" i="17" s="1"/>
  <c r="AG23" i="17" a="1"/>
  <c r="AG23" i="17" s="1"/>
  <c r="L17" i="17" a="1"/>
  <c r="L17" i="17" s="1"/>
  <c r="EH26" i="17" a="1"/>
  <c r="EH26" i="17" s="1"/>
  <c r="EI26" i="17" a="1"/>
  <c r="EI26" i="17" s="1"/>
  <c r="EI27" i="17" s="1"/>
  <c r="EI25" i="17" s="1"/>
  <c r="EI40" i="17" s="1" a="1"/>
  <c r="EI40" i="17" s="1"/>
  <c r="EJ26" i="17" a="1"/>
  <c r="EJ26" i="17" s="1"/>
  <c r="EL26" i="17" a="1"/>
  <c r="EL26" i="17" s="1"/>
  <c r="EM26" i="17" a="1"/>
  <c r="EM26" i="17" s="1"/>
  <c r="EM27" i="17" s="1"/>
  <c r="EM25" i="17" s="1"/>
  <c r="EM40" i="17" s="1" a="1"/>
  <c r="EM40" i="17" s="1"/>
  <c r="EN26" i="17" a="1"/>
  <c r="EN26" i="17" s="1"/>
  <c r="EP26" i="17" a="1"/>
  <c r="EP26" i="17" s="1"/>
  <c r="EQ26" i="17" a="1"/>
  <c r="EQ26" i="17" s="1"/>
  <c r="EQ27" i="17" s="1"/>
  <c r="EQ25" i="17" s="1"/>
  <c r="EQ40" i="17" s="1" a="1"/>
  <c r="EQ40" i="17" s="1"/>
  <c r="S20" i="17" a="1"/>
  <c r="S20" i="17" s="1"/>
  <c r="T20" i="17" a="1"/>
  <c r="T20" i="17" s="1"/>
  <c r="T21" i="17" s="1"/>
  <c r="T19" i="17" s="1"/>
  <c r="T38" i="17" s="1" a="1"/>
  <c r="T38" i="17" s="1"/>
  <c r="U20" i="17" a="1"/>
  <c r="U20" i="17" s="1"/>
  <c r="U21" i="17" s="1"/>
  <c r="U19" i="17" s="1"/>
  <c r="U38" i="17" s="1" a="1"/>
  <c r="U38" i="17" s="1"/>
  <c r="W20" i="17" a="1"/>
  <c r="W20" i="17" s="1"/>
  <c r="X20" i="17" a="1"/>
  <c r="X20" i="17" s="1"/>
  <c r="X21" i="17" s="1"/>
  <c r="X19" i="17" s="1"/>
  <c r="X38" i="17" s="1" a="1"/>
  <c r="X38" i="17" s="1"/>
  <c r="Y20" i="17" a="1"/>
  <c r="Y20" i="17" s="1"/>
  <c r="AA20" i="17" a="1"/>
  <c r="AA20" i="17" s="1"/>
  <c r="AB20" i="17" a="1"/>
  <c r="AB20" i="17" s="1"/>
  <c r="AC20" i="17" a="1"/>
  <c r="AC20" i="17" s="1"/>
  <c r="AE20" i="17" a="1"/>
  <c r="AE20" i="17" s="1"/>
  <c r="AF20" i="17" a="1"/>
  <c r="AF20" i="17" s="1"/>
  <c r="AF21" i="17" s="1"/>
  <c r="AF19" i="17" s="1"/>
  <c r="AF38" i="17" s="1" a="1"/>
  <c r="AF38" i="17" s="1"/>
  <c r="AG20" i="17" a="1"/>
  <c r="AG20" i="17" s="1"/>
  <c r="CZ23" i="17" a="1"/>
  <c r="CZ23" i="17" s="1"/>
  <c r="DA23" i="17" a="1"/>
  <c r="DA23" i="17" s="1"/>
  <c r="DA24" i="17" s="1"/>
  <c r="DA22" i="17" s="1"/>
  <c r="DA39" i="17" s="1" a="1"/>
  <c r="DA39" i="17" s="1"/>
  <c r="DB23" i="17" a="1"/>
  <c r="DB23" i="17" s="1"/>
  <c r="DD23" i="17" a="1"/>
  <c r="DD23" i="17" s="1"/>
  <c r="DE23" i="17" a="1"/>
  <c r="DE23" i="17" s="1"/>
  <c r="DE24" i="17" s="1"/>
  <c r="DE22" i="17" s="1"/>
  <c r="DE39" i="17" s="1" a="1"/>
  <c r="DE39" i="17" s="1"/>
  <c r="DF23" i="17" a="1"/>
  <c r="DF23" i="17" s="1"/>
  <c r="DH23" i="17" a="1"/>
  <c r="DH23" i="17" s="1"/>
  <c r="DI23" i="17" a="1"/>
  <c r="DI23" i="17" s="1"/>
  <c r="DI24" i="17" s="1"/>
  <c r="DI22" i="17" s="1"/>
  <c r="DI39" i="17" s="1" a="1"/>
  <c r="DI39" i="17" s="1"/>
  <c r="DJ23" i="17" a="1"/>
  <c r="DJ23" i="17" s="1"/>
  <c r="DL23" i="17" a="1"/>
  <c r="DL23" i="17" s="1"/>
  <c r="DL24" i="17" s="1"/>
  <c r="DL22" i="17" s="1"/>
  <c r="DM23" i="17" a="1"/>
  <c r="DM23" i="17" s="1"/>
  <c r="DM24" i="17" s="1"/>
  <c r="DM22" i="17" s="1"/>
  <c r="DM39" i="17" s="1" a="1"/>
  <c r="DM39" i="17" s="1"/>
  <c r="DN23" i="17" a="1"/>
  <c r="DN23" i="17" s="1"/>
  <c r="CZ26" i="17" a="1"/>
  <c r="CZ26" i="17" s="1"/>
  <c r="DA26" i="17" a="1"/>
  <c r="DA26" i="17" s="1"/>
  <c r="DA27" i="17" s="1"/>
  <c r="DA25" i="17" s="1"/>
  <c r="DA40" i="17" s="1" a="1"/>
  <c r="DA40" i="17" s="1"/>
  <c r="DB26" i="17" a="1"/>
  <c r="DB26" i="17" s="1"/>
  <c r="DD26" i="17" a="1"/>
  <c r="DD26" i="17" s="1"/>
  <c r="DE26" i="17" a="1"/>
  <c r="DE26" i="17" s="1"/>
  <c r="DE27" i="17" s="1"/>
  <c r="DE25" i="17" s="1"/>
  <c r="DE40" i="17" s="1" a="1"/>
  <c r="DE40" i="17" s="1"/>
  <c r="DF26" i="17" a="1"/>
  <c r="DF26" i="17" s="1"/>
  <c r="DH26" i="17" a="1"/>
  <c r="DH26" i="17" s="1"/>
  <c r="DI26" i="17" a="1"/>
  <c r="DI26" i="17" s="1"/>
  <c r="DI27" i="17" s="1"/>
  <c r="DI25" i="17" s="1"/>
  <c r="DI40" i="17" s="1" a="1"/>
  <c r="DI40" i="17" s="1"/>
  <c r="DJ26" i="17" a="1"/>
  <c r="DJ26" i="17" s="1"/>
  <c r="DL26" i="17" a="1"/>
  <c r="DL26" i="17" s="1"/>
  <c r="DM26" i="17" a="1"/>
  <c r="DM26" i="17" s="1"/>
  <c r="DM27" i="17" s="1"/>
  <c r="DM25" i="17" s="1"/>
  <c r="DM40" i="17" s="1" a="1"/>
  <c r="DM40" i="17" s="1"/>
  <c r="DN26" i="17" a="1"/>
  <c r="DN26" i="17" s="1"/>
  <c r="AJ29" i="17" a="1"/>
  <c r="AJ29" i="17" s="1"/>
  <c r="AK29" i="17" a="1"/>
  <c r="AK29" i="17" s="1"/>
  <c r="AK30" i="17" s="1"/>
  <c r="AK28" i="17" s="1"/>
  <c r="AK41" i="17" s="1" a="1"/>
  <c r="AK41" i="17" s="1"/>
  <c r="AL29" i="17" a="1"/>
  <c r="AL29" i="17" s="1"/>
  <c r="AL30" i="17" s="1"/>
  <c r="AL28" i="17" s="1"/>
  <c r="AL41" i="17" s="1" a="1"/>
  <c r="AL41" i="17" s="1"/>
  <c r="AN29" i="17" a="1"/>
  <c r="AN29" i="17" s="1"/>
  <c r="AO29" i="17" a="1"/>
  <c r="AO29" i="17" s="1"/>
  <c r="AO30" i="17" s="1"/>
  <c r="AO28" i="17" s="1"/>
  <c r="AO41" i="17" s="1" a="1"/>
  <c r="AO41" i="17" s="1"/>
  <c r="AP29" i="17" a="1"/>
  <c r="AP29" i="17" s="1"/>
  <c r="AR29" i="17" a="1"/>
  <c r="AR29" i="17" s="1"/>
  <c r="AS29" i="17" a="1"/>
  <c r="AS29" i="17" s="1"/>
  <c r="AS30" i="17" s="1"/>
  <c r="AS28" i="17" s="1"/>
  <c r="AS41" i="17" s="1" a="1"/>
  <c r="AS41" i="17" s="1"/>
  <c r="AT29" i="17" a="1"/>
  <c r="AT29" i="17" s="1"/>
  <c r="AV29" i="17" a="1"/>
  <c r="AV29" i="17" s="1"/>
  <c r="AW29" i="17" a="1"/>
  <c r="AW29" i="17" s="1"/>
  <c r="AW30" i="17" s="1"/>
  <c r="AW28" i="17" s="1"/>
  <c r="AW41" i="17" s="1" a="1"/>
  <c r="AW41" i="17" s="1"/>
  <c r="AX29" i="17" a="1"/>
  <c r="AX29" i="17" s="1"/>
  <c r="CI29" i="17" a="1"/>
  <c r="CI29" i="17" s="1"/>
  <c r="CJ29" i="17" a="1"/>
  <c r="CJ29" i="17" s="1"/>
  <c r="CJ30" i="17" s="1"/>
  <c r="CJ28" i="17" s="1"/>
  <c r="CJ41" i="17" s="1" a="1"/>
  <c r="CJ41" i="17" s="1"/>
  <c r="CK29" i="17" a="1"/>
  <c r="CK29" i="17" s="1"/>
  <c r="CM29" i="17" a="1"/>
  <c r="CM29" i="17" s="1"/>
  <c r="CN29" i="17" a="1"/>
  <c r="CN29" i="17" s="1"/>
  <c r="CN30" i="17" s="1"/>
  <c r="CN28" i="17" s="1"/>
  <c r="CN41" i="17" s="1" a="1"/>
  <c r="CN41" i="17" s="1"/>
  <c r="CO29" i="17" a="1"/>
  <c r="CO29" i="17" s="1"/>
  <c r="CQ29" i="17" a="1"/>
  <c r="CQ29" i="17" s="1"/>
  <c r="CR29" i="17" a="1"/>
  <c r="CR29" i="17" s="1"/>
  <c r="CS29" i="17" a="1"/>
  <c r="CS29" i="17" s="1"/>
  <c r="CU29" i="17" a="1"/>
  <c r="CU29" i="17" s="1"/>
  <c r="CU30" i="17" s="1"/>
  <c r="CV29" i="17" a="1"/>
  <c r="CV29" i="17" s="1"/>
  <c r="CV30" i="17" s="1"/>
  <c r="CV28" i="17" s="1"/>
  <c r="CV41" i="17" s="1" a="1"/>
  <c r="CV41" i="17" s="1"/>
  <c r="CW29" i="17" a="1"/>
  <c r="CW29" i="17" s="1"/>
  <c r="BA32" i="17" a="1"/>
  <c r="BA32" i="17" s="1"/>
  <c r="BA33" i="17" s="1"/>
  <c r="BA31" i="17" s="1"/>
  <c r="BB32" i="17" a="1"/>
  <c r="BB32" i="17" s="1"/>
  <c r="BB33" i="17" s="1"/>
  <c r="BB31" i="17" s="1"/>
  <c r="BB42" i="17" s="1" a="1"/>
  <c r="BB42" i="17" s="1"/>
  <c r="BC32" i="17" a="1"/>
  <c r="BC32" i="17" s="1"/>
  <c r="BE32" i="17" a="1"/>
  <c r="BE32" i="17" s="1"/>
  <c r="BF32" i="17" a="1"/>
  <c r="BF32" i="17" s="1"/>
  <c r="BF33" i="17" s="1"/>
  <c r="BF31" i="17" s="1"/>
  <c r="BF42" i="17" s="1" a="1"/>
  <c r="BF42" i="17" s="1"/>
  <c r="BG32" i="17" a="1"/>
  <c r="BG32" i="17" s="1"/>
  <c r="BG33" i="17" s="1"/>
  <c r="BG31" i="17" s="1"/>
  <c r="BG42" i="17" s="1" a="1"/>
  <c r="BG42" i="17" s="1"/>
  <c r="BI32" i="17" a="1"/>
  <c r="BI32" i="17" s="1"/>
  <c r="BI33" i="17" s="1"/>
  <c r="BJ32" i="17" a="1"/>
  <c r="BJ32" i="17" s="1"/>
  <c r="BJ33" i="17" s="1"/>
  <c r="BJ31" i="17" s="1"/>
  <c r="BJ42" i="17" s="1" a="1"/>
  <c r="BJ42" i="17" s="1"/>
  <c r="BK32" i="17" a="1"/>
  <c r="BK32" i="17" s="1"/>
  <c r="BM32" i="17" a="1"/>
  <c r="BM32" i="17" s="1"/>
  <c r="BN32" i="17" a="1"/>
  <c r="BN32" i="17" s="1"/>
  <c r="BN33" i="17" s="1"/>
  <c r="BN31" i="17" s="1"/>
  <c r="BN42" i="17" s="1" a="1"/>
  <c r="BN42" i="17" s="1"/>
  <c r="BO32" i="17" a="1"/>
  <c r="BO32" i="17" s="1"/>
  <c r="S29" i="17" a="1"/>
  <c r="S29" i="17" s="1"/>
  <c r="T29" i="17" a="1"/>
  <c r="T29" i="17" s="1"/>
  <c r="T30" i="17" s="1"/>
  <c r="T28" i="17" s="1"/>
  <c r="T41" i="17" s="1" a="1"/>
  <c r="T41" i="17" s="1"/>
  <c r="U29" i="17" a="1"/>
  <c r="U29" i="17" s="1"/>
  <c r="W29" i="17" a="1"/>
  <c r="W29" i="17" s="1"/>
  <c r="X29" i="17" a="1"/>
  <c r="X29" i="17" s="1"/>
  <c r="X30" i="17" s="1"/>
  <c r="X28" i="17" s="1"/>
  <c r="X41" i="17" s="1" a="1"/>
  <c r="X41" i="17" s="1"/>
  <c r="Y29" i="17" a="1"/>
  <c r="Y29" i="17" s="1"/>
  <c r="AA29" i="17" a="1"/>
  <c r="AA29" i="17" s="1"/>
  <c r="AB29" i="17" a="1"/>
  <c r="AB29" i="17" s="1"/>
  <c r="AB30" i="17" s="1"/>
  <c r="AB28" i="17" s="1"/>
  <c r="AB41" i="17" s="1" a="1"/>
  <c r="AB41" i="17" s="1"/>
  <c r="AC29" i="17" a="1"/>
  <c r="AC29" i="17" s="1"/>
  <c r="AE29" i="17" a="1"/>
  <c r="AE29" i="17" s="1"/>
  <c r="AF29" i="17" a="1"/>
  <c r="AF29" i="17" s="1"/>
  <c r="AF30" i="17" s="1"/>
  <c r="AF28" i="17" s="1"/>
  <c r="AF41" i="17" s="1" a="1"/>
  <c r="AF41" i="17" s="1"/>
  <c r="AG29" i="17" a="1"/>
  <c r="AG29" i="17" s="1"/>
  <c r="L14" i="17" a="1"/>
  <c r="L14" i="17" s="1"/>
  <c r="DQ26" i="17" a="1"/>
  <c r="DQ26" i="17" s="1"/>
  <c r="DR26" i="17" a="1"/>
  <c r="DR26" i="17" s="1"/>
  <c r="DS26" i="17" a="1"/>
  <c r="DS26" i="17" s="1"/>
  <c r="DU26" i="17" a="1"/>
  <c r="DU26" i="17" s="1"/>
  <c r="DV26" i="17" a="1"/>
  <c r="DV26" i="17" s="1"/>
  <c r="DV27" i="17" s="1"/>
  <c r="DV25" i="17" s="1"/>
  <c r="DV40" i="17" s="1" a="1"/>
  <c r="DV40" i="17" s="1"/>
  <c r="DW26" i="17" a="1"/>
  <c r="DW26" i="17" s="1"/>
  <c r="DY26" i="17" a="1"/>
  <c r="DY26" i="17" s="1"/>
  <c r="DZ26" i="17" a="1"/>
  <c r="DZ26" i="17" s="1"/>
  <c r="DZ27" i="17" s="1"/>
  <c r="DZ25" i="17" s="1"/>
  <c r="DZ40" i="17" s="1" a="1"/>
  <c r="DZ40" i="17" s="1"/>
  <c r="EA26" i="17" a="1"/>
  <c r="EA26" i="17" s="1"/>
  <c r="EC26" i="17" a="1"/>
  <c r="EC26" i="17" s="1"/>
  <c r="ED26" i="17" a="1"/>
  <c r="ED26" i="17" s="1"/>
  <c r="EE26" i="17" a="1"/>
  <c r="EE26" i="17" s="1"/>
  <c r="EE27" i="17" s="1"/>
  <c r="EE25" i="17" s="1"/>
  <c r="EE40" i="17" s="1" a="1"/>
  <c r="EE40" i="17" s="1"/>
  <c r="BR26" i="17" a="1"/>
  <c r="BR26" i="17" s="1"/>
  <c r="BS26" i="17" a="1"/>
  <c r="BS26" i="17" s="1"/>
  <c r="BT26" i="17" a="1"/>
  <c r="BT26" i="17" s="1"/>
  <c r="BV26" i="17" a="1"/>
  <c r="BV26" i="17" s="1"/>
  <c r="BW26" i="17" a="1"/>
  <c r="BW26" i="17" s="1"/>
  <c r="BX26" i="17" a="1"/>
  <c r="BX26" i="17" s="1"/>
  <c r="BZ26" i="17" a="1"/>
  <c r="BZ26" i="17" s="1"/>
  <c r="CA26" i="17" a="1"/>
  <c r="CA26" i="17" s="1"/>
  <c r="CA27" i="17" s="1"/>
  <c r="CA25" i="17" s="1"/>
  <c r="CA40" i="17" s="1" a="1"/>
  <c r="CA40" i="17" s="1"/>
  <c r="CB26" i="17" a="1"/>
  <c r="CB26" i="17" s="1"/>
  <c r="CD26" i="17" a="1"/>
  <c r="CD26" i="17" s="1"/>
  <c r="CD27" i="17" s="1"/>
  <c r="CD25" i="17" s="1"/>
  <c r="CE26" i="17" a="1"/>
  <c r="CE26" i="17" s="1"/>
  <c r="CE27" i="17" s="1"/>
  <c r="CE25" i="17" s="1"/>
  <c r="CE40" i="17" s="1" a="1"/>
  <c r="CE40" i="17" s="1"/>
  <c r="CF26" i="17" a="1"/>
  <c r="CF26" i="17" s="1"/>
  <c r="L23" i="17" a="1"/>
  <c r="L23" i="17" s="1"/>
  <c r="N23" i="17" a="1"/>
  <c r="N23" i="17" s="1"/>
  <c r="O23" i="17" a="1"/>
  <c r="O23" i="17" s="1"/>
  <c r="O24" i="17" s="1"/>
  <c r="O22" i="17" s="1"/>
  <c r="O39" i="17" s="1" a="1"/>
  <c r="O39" i="17" s="1"/>
  <c r="P23" i="17" a="1"/>
  <c r="P23" i="17" s="1"/>
  <c r="BA26" i="17" a="1"/>
  <c r="BA26" i="17" s="1"/>
  <c r="BB26" i="17" a="1"/>
  <c r="BB26" i="17" s="1"/>
  <c r="BB27" i="17" s="1"/>
  <c r="BB25" i="17" s="1"/>
  <c r="BB40" i="17" s="1" a="1"/>
  <c r="BB40" i="17" s="1"/>
  <c r="BC26" i="17" a="1"/>
  <c r="BC26" i="17" s="1"/>
  <c r="BE26" i="17" a="1"/>
  <c r="BE26" i="17" s="1"/>
  <c r="BF26" i="17" a="1"/>
  <c r="BF26" i="17" s="1"/>
  <c r="BG26" i="17" a="1"/>
  <c r="BG26" i="17" s="1"/>
  <c r="BI26" i="17" a="1"/>
  <c r="BI26" i="17" s="1"/>
  <c r="BJ26" i="17" a="1"/>
  <c r="BJ26" i="17" s="1"/>
  <c r="BJ27" i="17" s="1"/>
  <c r="BJ25" i="17" s="1"/>
  <c r="BJ40" i="17" s="1" a="1"/>
  <c r="BJ40" i="17" s="1"/>
  <c r="BK26" i="17" a="1"/>
  <c r="BK26" i="17" s="1"/>
  <c r="BM26" i="17" a="1"/>
  <c r="BM26" i="17" s="1"/>
  <c r="BN26" i="17" a="1"/>
  <c r="BN26" i="17" s="1"/>
  <c r="BO26" i="17" a="1"/>
  <c r="BO26" i="17" s="1"/>
  <c r="AJ23" i="17" a="1"/>
  <c r="AJ23" i="17" s="1"/>
  <c r="AK23" i="17" a="1"/>
  <c r="AK23" i="17" s="1"/>
  <c r="AL23" i="17" a="1"/>
  <c r="AL23" i="17" s="1"/>
  <c r="AL24" i="17" s="1"/>
  <c r="AL22" i="17" s="1"/>
  <c r="AL39" i="17" s="1" a="1"/>
  <c r="AL39" i="17" s="1"/>
  <c r="AN23" i="17" a="1"/>
  <c r="AN23" i="17" s="1"/>
  <c r="AN24" i="17" s="1"/>
  <c r="AN22" i="17" s="1"/>
  <c r="AO23" i="17" a="1"/>
  <c r="AO23" i="17" s="1"/>
  <c r="AO24" i="17" s="1"/>
  <c r="AO22" i="17" s="1"/>
  <c r="AO39" i="17" s="1" a="1"/>
  <c r="AO39" i="17" s="1"/>
  <c r="AP23" i="17" a="1"/>
  <c r="AP23" i="17" s="1"/>
  <c r="AR23" i="17" a="1"/>
  <c r="AR23" i="17" s="1"/>
  <c r="AS23" i="17" a="1"/>
  <c r="AS23" i="17" s="1"/>
  <c r="AS24" i="17" s="1"/>
  <c r="AS22" i="17" s="1"/>
  <c r="AS39" i="17" s="1" a="1"/>
  <c r="AS39" i="17" s="1"/>
  <c r="AT23" i="17" a="1"/>
  <c r="AT23" i="17" s="1"/>
  <c r="AV23" i="17" a="1"/>
  <c r="AV23" i="17" s="1"/>
  <c r="AW23" i="17" a="1"/>
  <c r="AW23" i="17" s="1"/>
  <c r="AW24" i="17" s="1"/>
  <c r="AW22" i="17" s="1"/>
  <c r="AW39" i="17" s="1" a="1"/>
  <c r="AW39" i="17" s="1"/>
  <c r="AX23" i="17" a="1"/>
  <c r="AX23" i="17" s="1"/>
  <c r="S32" i="17" a="1"/>
  <c r="S32" i="17" s="1"/>
  <c r="T32" i="17" a="1"/>
  <c r="T32" i="17" s="1"/>
  <c r="T33" i="17" s="1"/>
  <c r="T31" i="17" s="1"/>
  <c r="T42" i="17" s="1" a="1"/>
  <c r="T42" i="17" s="1"/>
  <c r="U32" i="17" a="1"/>
  <c r="U32" i="17" s="1"/>
  <c r="W32" i="17" a="1"/>
  <c r="W32" i="17" s="1"/>
  <c r="X32" i="17" a="1"/>
  <c r="X32" i="17" s="1"/>
  <c r="X33" i="17" s="1"/>
  <c r="X31" i="17" s="1"/>
  <c r="X42" i="17" s="1" a="1"/>
  <c r="X42" i="17" s="1"/>
  <c r="Y32" i="17" a="1"/>
  <c r="Y32" i="17" s="1"/>
  <c r="Y33" i="17" s="1"/>
  <c r="Y31" i="17" s="1"/>
  <c r="Y42" i="17" s="1" a="1"/>
  <c r="Y42" i="17" s="1"/>
  <c r="AA32" i="17" a="1"/>
  <c r="AA32" i="17" s="1"/>
  <c r="AA33" i="17" s="1"/>
  <c r="AA31" i="17" s="1"/>
  <c r="AB32" i="17" a="1"/>
  <c r="AB32" i="17" s="1"/>
  <c r="AB33" i="17" s="1"/>
  <c r="AB31" i="17" s="1"/>
  <c r="AB42" i="17" s="1" a="1"/>
  <c r="AB42" i="17" s="1"/>
  <c r="AC32" i="17" a="1"/>
  <c r="AC32" i="17" s="1"/>
  <c r="AE32" i="17" a="1"/>
  <c r="AE32" i="17" s="1"/>
  <c r="AF32" i="17" a="1"/>
  <c r="AF32" i="17" s="1"/>
  <c r="AF33" i="17" s="1"/>
  <c r="AF31" i="17" s="1"/>
  <c r="AF42" i="17" s="1" a="1"/>
  <c r="AF42" i="17" s="1"/>
  <c r="AG32" i="17" a="1"/>
  <c r="AG32" i="17" s="1"/>
  <c r="CI32" i="17" a="1"/>
  <c r="CI32" i="17" s="1"/>
  <c r="CJ32" i="17" a="1"/>
  <c r="CJ32" i="17" s="1"/>
  <c r="CK32" i="17" a="1"/>
  <c r="CK32" i="17" s="1"/>
  <c r="CM32" i="17" a="1"/>
  <c r="CM32" i="17" s="1"/>
  <c r="CN32" i="17" a="1"/>
  <c r="CN32" i="17" s="1"/>
  <c r="CN33" i="17" s="1"/>
  <c r="CN31" i="17" s="1"/>
  <c r="CN42" i="17" s="1" a="1"/>
  <c r="CN42" i="17" s="1"/>
  <c r="CO32" i="17" a="1"/>
  <c r="CO32" i="17" s="1"/>
  <c r="CQ32" i="17" a="1"/>
  <c r="CQ32" i="17" s="1"/>
  <c r="CR32" i="17" a="1"/>
  <c r="CR32" i="17" s="1"/>
  <c r="CR33" i="17" s="1"/>
  <c r="CR31" i="17" s="1"/>
  <c r="CR42" i="17" s="1" a="1"/>
  <c r="CR42" i="17" s="1"/>
  <c r="CS32" i="17" a="1"/>
  <c r="CS32" i="17" s="1"/>
  <c r="CU32" i="17" a="1"/>
  <c r="CU32" i="17" s="1"/>
  <c r="CU33" i="17" s="1"/>
  <c r="CU31" i="17" s="1"/>
  <c r="CV32" i="17" a="1"/>
  <c r="CV32" i="17" s="1"/>
  <c r="CV33" i="17" s="1"/>
  <c r="CV31" i="17" s="1"/>
  <c r="CV42" i="17" s="1" a="1"/>
  <c r="CV42" i="17" s="1"/>
  <c r="CW32" i="17" a="1"/>
  <c r="CW32" i="17" s="1"/>
  <c r="CZ32" i="17" a="1"/>
  <c r="CZ32" i="17" s="1"/>
  <c r="DA32" i="17" a="1"/>
  <c r="DA32" i="17" s="1"/>
  <c r="DA33" i="17" s="1"/>
  <c r="DA31" i="17" s="1"/>
  <c r="DA42" i="17" s="1" a="1"/>
  <c r="DA42" i="17" s="1"/>
  <c r="DB32" i="17" a="1"/>
  <c r="DB32" i="17" s="1"/>
  <c r="DD32" i="17" a="1"/>
  <c r="DD32" i="17" s="1"/>
  <c r="DE32" i="17" a="1"/>
  <c r="DE32" i="17" s="1"/>
  <c r="DE33" i="17" s="1"/>
  <c r="DE31" i="17" s="1"/>
  <c r="DE42" i="17" s="1" a="1"/>
  <c r="DE42" i="17" s="1"/>
  <c r="DF32" i="17" a="1"/>
  <c r="DF32" i="17" s="1"/>
  <c r="DH32" i="17" a="1"/>
  <c r="DH32" i="17" s="1"/>
  <c r="DH33" i="17" s="1"/>
  <c r="DH31" i="17" s="1"/>
  <c r="DI32" i="17" a="1"/>
  <c r="DI32" i="17" s="1"/>
  <c r="DI33" i="17" s="1"/>
  <c r="DI31" i="17" s="1"/>
  <c r="DI42" i="17" s="1" a="1"/>
  <c r="DI42" i="17" s="1"/>
  <c r="DJ32" i="17" a="1"/>
  <c r="DJ32" i="17" s="1"/>
  <c r="DL32" i="17" a="1"/>
  <c r="DL32" i="17" s="1"/>
  <c r="DL33" i="17" s="1"/>
  <c r="DL31" i="17" s="1"/>
  <c r="DM32" i="17" a="1"/>
  <c r="DM32" i="17" s="1"/>
  <c r="DM33" i="17" s="1"/>
  <c r="DM31" i="17" s="1"/>
  <c r="DM42" i="17" s="1" a="1"/>
  <c r="DM42" i="17" s="1"/>
  <c r="DN32" i="17" a="1"/>
  <c r="DN32" i="17" s="1"/>
  <c r="EH32" i="17" a="1"/>
  <c r="EH32" i="17" s="1"/>
  <c r="EI32" i="17" a="1"/>
  <c r="EI32" i="17" s="1"/>
  <c r="EI33" i="17" s="1"/>
  <c r="EI31" i="17" s="1"/>
  <c r="EI42" i="17" s="1" a="1"/>
  <c r="EI42" i="17" s="1"/>
  <c r="EJ32" i="17" a="1"/>
  <c r="EJ32" i="17" s="1"/>
  <c r="EL32" i="17" a="1"/>
  <c r="EL32" i="17" s="1"/>
  <c r="EL33" i="17" s="1"/>
  <c r="EL31" i="17" s="1"/>
  <c r="EM32" i="17" a="1"/>
  <c r="EM32" i="17" s="1"/>
  <c r="EM33" i="17" s="1"/>
  <c r="EM31" i="17" s="1"/>
  <c r="EM42" i="17" s="1" a="1"/>
  <c r="EM42" i="17" s="1"/>
  <c r="EN32" i="17" a="1"/>
  <c r="EN32" i="17" s="1"/>
  <c r="EP32" i="17" a="1"/>
  <c r="EP32" i="17" s="1"/>
  <c r="EQ32" i="17" a="1"/>
  <c r="EQ32" i="17" s="1"/>
  <c r="EQ33" i="17" s="1"/>
  <c r="EQ31" i="17" s="1"/>
  <c r="EQ42" i="17" s="1" a="1"/>
  <c r="EQ42" i="17" s="1"/>
  <c r="L32" i="17" a="1"/>
  <c r="L32" i="17" s="1"/>
  <c r="N32" i="17" a="1"/>
  <c r="N32" i="17" s="1"/>
  <c r="O32" i="17" a="1"/>
  <c r="O32" i="17" s="1"/>
  <c r="O33" i="17" s="1"/>
  <c r="O31" i="17" s="1"/>
  <c r="O42" i="17" s="1" a="1"/>
  <c r="O42" i="17" s="1"/>
  <c r="P32" i="17" a="1"/>
  <c r="P32" i="17" s="1"/>
  <c r="CZ29" i="17" a="1"/>
  <c r="CZ29" i="17" s="1"/>
  <c r="DA29" i="17" a="1"/>
  <c r="DA29" i="17" s="1"/>
  <c r="DA30" i="17" s="1"/>
  <c r="DA28" i="17" s="1"/>
  <c r="DA41" i="17" s="1" a="1"/>
  <c r="DA41" i="17" s="1"/>
  <c r="DB29" i="17" a="1"/>
  <c r="DB29" i="17" s="1"/>
  <c r="DD29" i="17" a="1"/>
  <c r="DD29" i="17" s="1"/>
  <c r="DE29" i="17" a="1"/>
  <c r="DE29" i="17" s="1"/>
  <c r="DE30" i="17" s="1"/>
  <c r="DE28" i="17" s="1"/>
  <c r="DE41" i="17" s="1" a="1"/>
  <c r="DE41" i="17" s="1"/>
  <c r="DF29" i="17" a="1"/>
  <c r="DF29" i="17" s="1"/>
  <c r="DH29" i="17" a="1"/>
  <c r="DH29" i="17" s="1"/>
  <c r="DI29" i="17" a="1"/>
  <c r="DI29" i="17" s="1"/>
  <c r="DI30" i="17" s="1"/>
  <c r="DI28" i="17" s="1"/>
  <c r="DI41" i="17" s="1" a="1"/>
  <c r="DI41" i="17" s="1"/>
  <c r="DJ29" i="17" a="1"/>
  <c r="DJ29" i="17" s="1"/>
  <c r="DL29" i="17" a="1"/>
  <c r="DL29" i="17" s="1"/>
  <c r="DM29" i="17" a="1"/>
  <c r="DM29" i="17" s="1"/>
  <c r="DM30" i="17" s="1"/>
  <c r="DM28" i="17" s="1"/>
  <c r="DM41" i="17" s="1" a="1"/>
  <c r="DM41" i="17" s="1"/>
  <c r="DN29" i="17" a="1"/>
  <c r="DN29" i="17" s="1"/>
  <c r="DQ29" i="17" a="1"/>
  <c r="DQ29" i="17" s="1"/>
  <c r="DQ30" i="17" s="1"/>
  <c r="DQ28" i="17" s="1"/>
  <c r="DR29" i="17" a="1"/>
  <c r="DR29" i="17" s="1"/>
  <c r="DR30" i="17" s="1"/>
  <c r="DR28" i="17" s="1"/>
  <c r="DR41" i="17" s="1" a="1"/>
  <c r="DR41" i="17" s="1"/>
  <c r="DS29" i="17" a="1"/>
  <c r="DS29" i="17" s="1"/>
  <c r="DU29" i="17" a="1"/>
  <c r="DU29" i="17" s="1"/>
  <c r="DV29" i="17" a="1"/>
  <c r="DV29" i="17" s="1"/>
  <c r="DV30" i="17" s="1"/>
  <c r="DV28" i="17" s="1"/>
  <c r="DV41" i="17" s="1" a="1"/>
  <c r="DV41" i="17" s="1"/>
  <c r="DW29" i="17" a="1"/>
  <c r="DW29" i="17" s="1"/>
  <c r="DY29" i="17" a="1"/>
  <c r="DY29" i="17" s="1"/>
  <c r="DZ29" i="17" a="1"/>
  <c r="DZ29" i="17" s="1"/>
  <c r="DZ30" i="17" s="1"/>
  <c r="DZ28" i="17" s="1"/>
  <c r="DZ41" i="17" s="1" a="1"/>
  <c r="DZ41" i="17" s="1"/>
  <c r="EA29" i="17" a="1"/>
  <c r="EA29" i="17" s="1"/>
  <c r="EC29" i="17" a="1"/>
  <c r="EC29" i="17" s="1"/>
  <c r="ED29" i="17" a="1"/>
  <c r="ED29" i="17" s="1"/>
  <c r="ED30" i="17" s="1"/>
  <c r="ED28" i="17" s="1"/>
  <c r="ED41" i="17" s="1" a="1"/>
  <c r="ED41" i="17" s="1"/>
  <c r="EE29" i="17" a="1"/>
  <c r="EE29" i="17" s="1"/>
  <c r="BA29" i="17" a="1"/>
  <c r="BA29" i="17" s="1"/>
  <c r="BB29" i="17" a="1"/>
  <c r="BB29" i="17" s="1"/>
  <c r="BC29" i="17" a="1"/>
  <c r="BC29" i="17" s="1"/>
  <c r="BE29" i="17" a="1"/>
  <c r="BE29" i="17" s="1"/>
  <c r="BF29" i="17" a="1"/>
  <c r="BF29" i="17" s="1"/>
  <c r="BF30" i="17" s="1"/>
  <c r="BF28" i="17" s="1"/>
  <c r="BF41" i="17" s="1" a="1"/>
  <c r="BF41" i="17" s="1"/>
  <c r="BG29" i="17" a="1"/>
  <c r="BG29" i="17" s="1"/>
  <c r="BI29" i="17" a="1"/>
  <c r="BI29" i="17" s="1"/>
  <c r="BJ29" i="17" a="1"/>
  <c r="BJ29" i="17" s="1"/>
  <c r="BJ30" i="17" s="1"/>
  <c r="BJ28" i="17" s="1"/>
  <c r="BJ41" i="17" s="1" a="1"/>
  <c r="BJ41" i="17" s="1"/>
  <c r="BK29" i="17" a="1"/>
  <c r="BK29" i="17" s="1"/>
  <c r="BM29" i="17" a="1"/>
  <c r="BM29" i="17" s="1"/>
  <c r="BN29" i="17" a="1"/>
  <c r="BN29" i="17" s="1"/>
  <c r="BN30" i="17" s="1"/>
  <c r="BN28" i="17" s="1"/>
  <c r="BN41" i="17" s="1" a="1"/>
  <c r="BN41" i="17" s="1"/>
  <c r="BO29" i="17" a="1"/>
  <c r="BO29" i="17" s="1"/>
  <c r="S26" i="17" a="1"/>
  <c r="S26" i="17" s="1"/>
  <c r="T26" i="17" a="1"/>
  <c r="T26" i="17" s="1"/>
  <c r="U26" i="17" a="1"/>
  <c r="U26" i="17" s="1"/>
  <c r="W26" i="17" a="1"/>
  <c r="W26" i="17" s="1"/>
  <c r="X26" i="17" a="1"/>
  <c r="X26" i="17" s="1"/>
  <c r="Y26" i="17" a="1"/>
  <c r="Y26" i="17" s="1"/>
  <c r="AA26" i="17" a="1"/>
  <c r="AA26" i="17" s="1"/>
  <c r="AB26" i="17" a="1"/>
  <c r="AB26" i="17" s="1"/>
  <c r="AC26" i="17" a="1"/>
  <c r="AC26" i="17" s="1"/>
  <c r="AE26" i="17" a="1"/>
  <c r="AE26" i="17" s="1"/>
  <c r="AF26" i="17" a="1"/>
  <c r="AF26" i="17" s="1"/>
  <c r="AG26" i="17" a="1"/>
  <c r="AG26" i="17" s="1"/>
  <c r="DQ23" i="17" a="1"/>
  <c r="DQ23" i="17" s="1"/>
  <c r="DR23" i="17" a="1"/>
  <c r="DR23" i="17" s="1"/>
  <c r="DS23" i="17" a="1"/>
  <c r="DS23" i="17" s="1"/>
  <c r="DU23" i="17" a="1"/>
  <c r="DU23" i="17" s="1"/>
  <c r="DV23" i="17" a="1"/>
  <c r="DV23" i="17" s="1"/>
  <c r="DV24" i="17" s="1"/>
  <c r="DV22" i="17" s="1"/>
  <c r="DV39" i="17" s="1" a="1"/>
  <c r="DV39" i="17" s="1"/>
  <c r="DW23" i="17" a="1"/>
  <c r="DW23" i="17" s="1"/>
  <c r="DY23" i="17" a="1"/>
  <c r="DY23" i="17" s="1"/>
  <c r="DY24" i="17" s="1"/>
  <c r="DY22" i="17" s="1"/>
  <c r="DZ23" i="17" a="1"/>
  <c r="DZ23" i="17" s="1"/>
  <c r="DZ24" i="17" s="1"/>
  <c r="DZ22" i="17" s="1"/>
  <c r="DZ39" i="17" s="1" a="1"/>
  <c r="DZ39" i="17" s="1"/>
  <c r="EA23" i="17" a="1"/>
  <c r="EA23" i="17" s="1"/>
  <c r="EC23" i="17" a="1"/>
  <c r="EC23" i="17" s="1"/>
  <c r="ED23" i="17" a="1"/>
  <c r="ED23" i="17" s="1"/>
  <c r="EE23" i="17" a="1"/>
  <c r="EE23" i="17" s="1"/>
  <c r="BA23" i="17" a="1"/>
  <c r="BA23" i="17" s="1"/>
  <c r="BB23" i="17" a="1"/>
  <c r="BB23" i="17" s="1"/>
  <c r="BC23" i="17" a="1"/>
  <c r="BC23" i="17" s="1"/>
  <c r="BE23" i="17" a="1"/>
  <c r="BE23" i="17" s="1"/>
  <c r="BF23" i="17" a="1"/>
  <c r="BF23" i="17" s="1"/>
  <c r="BF24" i="17" s="1"/>
  <c r="BF22" i="17" s="1"/>
  <c r="BF39" i="17" s="1" a="1"/>
  <c r="BF39" i="17" s="1"/>
  <c r="BG23" i="17" a="1"/>
  <c r="BG23" i="17" s="1"/>
  <c r="BI23" i="17" a="1"/>
  <c r="BI23" i="17" s="1"/>
  <c r="BJ23" i="17" a="1"/>
  <c r="BJ23" i="17" s="1"/>
  <c r="BJ24" i="17" s="1"/>
  <c r="BJ22" i="17" s="1"/>
  <c r="BJ39" i="17" s="1" a="1"/>
  <c r="BJ39" i="17" s="1"/>
  <c r="BK23" i="17" a="1"/>
  <c r="BK23" i="17" s="1"/>
  <c r="BM23" i="17" a="1"/>
  <c r="BM23" i="17" s="1"/>
  <c r="BN23" i="17" a="1"/>
  <c r="BN23" i="17" s="1"/>
  <c r="BN24" i="17" s="1"/>
  <c r="BN22" i="17" s="1"/>
  <c r="BN39" i="17" s="1" a="1"/>
  <c r="BN39" i="17" s="1"/>
  <c r="BO23" i="17" a="1"/>
  <c r="BO23" i="17" s="1"/>
  <c r="EH23" i="17" a="1"/>
  <c r="EH23" i="17" s="1"/>
  <c r="EI23" i="17" a="1"/>
  <c r="EI23" i="17" s="1"/>
  <c r="EI24" i="17" s="1"/>
  <c r="EI22" i="17" s="1"/>
  <c r="EI39" i="17" s="1" a="1"/>
  <c r="EI39" i="17" s="1"/>
  <c r="EJ23" i="17" a="1"/>
  <c r="EJ23" i="17" s="1"/>
  <c r="EL23" i="17" a="1"/>
  <c r="EL23" i="17" s="1"/>
  <c r="EM23" i="17" a="1"/>
  <c r="EM23" i="17" s="1"/>
  <c r="EN23" i="17" a="1"/>
  <c r="EN23" i="17" s="1"/>
  <c r="EN24" i="17" s="1"/>
  <c r="EN22" i="17" s="1"/>
  <c r="EN39" i="17" s="1" a="1"/>
  <c r="EN39" i="17" s="1"/>
  <c r="EP23" i="17" a="1"/>
  <c r="EP23" i="17" s="1"/>
  <c r="EQ23" i="17" a="1"/>
  <c r="EQ23" i="17" s="1"/>
  <c r="EQ24" i="17" s="1"/>
  <c r="EQ22" i="17" s="1"/>
  <c r="EQ39" i="17" s="1" a="1"/>
  <c r="EQ39" i="17" s="1"/>
  <c r="AJ26" i="17" a="1"/>
  <c r="AJ26" i="17" s="1"/>
  <c r="AJ27" i="17" s="1"/>
  <c r="AJ25" i="17" s="1"/>
  <c r="AK26" i="17" a="1"/>
  <c r="AK26" i="17" s="1"/>
  <c r="AK27" i="17" s="1"/>
  <c r="AK25" i="17" s="1"/>
  <c r="AK40" i="17" s="1" a="1"/>
  <c r="AK40" i="17" s="1"/>
  <c r="AL26" i="17" a="1"/>
  <c r="AL26" i="17" s="1"/>
  <c r="AN26" i="17" a="1"/>
  <c r="AN26" i="17" s="1"/>
  <c r="AO26" i="17" a="1"/>
  <c r="AO26" i="17" s="1"/>
  <c r="AO27" i="17" s="1"/>
  <c r="AO25" i="17" s="1"/>
  <c r="AO40" i="17" s="1" a="1"/>
  <c r="AO40" i="17" s="1"/>
  <c r="AP26" i="17" a="1"/>
  <c r="AP26" i="17" s="1"/>
  <c r="AR26" i="17" a="1"/>
  <c r="AR26" i="17" s="1"/>
  <c r="AS26" i="17" a="1"/>
  <c r="AS26" i="17" s="1"/>
  <c r="AS27" i="17" s="1"/>
  <c r="AS25" i="17" s="1"/>
  <c r="AS40" i="17" s="1" a="1"/>
  <c r="AS40" i="17" s="1"/>
  <c r="AT26" i="17" a="1"/>
  <c r="AT26" i="17" s="1"/>
  <c r="AV26" i="17" a="1"/>
  <c r="AV26" i="17" s="1"/>
  <c r="AV27" i="17" s="1"/>
  <c r="AW26" i="17" a="1"/>
  <c r="AW26" i="17" s="1"/>
  <c r="AX26" i="17" a="1"/>
  <c r="AX26" i="17" s="1"/>
  <c r="L29" i="17" a="1"/>
  <c r="L29" i="17" s="1"/>
  <c r="N29" i="17" a="1"/>
  <c r="N29" i="17" s="1"/>
  <c r="N30" i="17" s="1"/>
  <c r="O29" i="17" a="1"/>
  <c r="O29" i="17" s="1"/>
  <c r="O30" i="17" s="1"/>
  <c r="O28" i="17" s="1"/>
  <c r="O41" i="17" s="1" a="1"/>
  <c r="O41" i="17" s="1"/>
  <c r="P29" i="17" a="1"/>
  <c r="P29" i="17" s="1"/>
  <c r="CI26" i="17" a="1"/>
  <c r="CI26" i="17" s="1"/>
  <c r="CJ26" i="17" a="1"/>
  <c r="CJ26" i="17" s="1"/>
  <c r="CJ27" i="17" s="1"/>
  <c r="CJ25" i="17" s="1"/>
  <c r="CJ40" i="17" s="1" a="1"/>
  <c r="CJ40" i="17" s="1"/>
  <c r="CK26" i="17" a="1"/>
  <c r="CK26" i="17" s="1"/>
  <c r="CM26" i="17" a="1"/>
  <c r="CM26" i="17" s="1"/>
  <c r="CM27" i="17" s="1"/>
  <c r="CM25" i="17" s="1"/>
  <c r="CN26" i="17" a="1"/>
  <c r="CN26" i="17" s="1"/>
  <c r="CN27" i="17" s="1"/>
  <c r="CN25" i="17" s="1"/>
  <c r="CN40" i="17" s="1" a="1"/>
  <c r="CN40" i="17" s="1"/>
  <c r="CO26" i="17" a="1"/>
  <c r="CO26" i="17" s="1"/>
  <c r="CQ26" i="17" a="1"/>
  <c r="CQ26" i="17" s="1"/>
  <c r="CR26" i="17" a="1"/>
  <c r="CR26" i="17" s="1"/>
  <c r="CR27" i="17" s="1"/>
  <c r="CR25" i="17" s="1"/>
  <c r="CR40" i="17" s="1" a="1"/>
  <c r="CR40" i="17" s="1"/>
  <c r="CS26" i="17" a="1"/>
  <c r="CS26" i="17" s="1"/>
  <c r="CU26" i="17" a="1"/>
  <c r="CU26" i="17" s="1"/>
  <c r="CV26" i="17" a="1"/>
  <c r="CV26" i="17" s="1"/>
  <c r="CV27" i="17" s="1"/>
  <c r="CV25" i="17" s="1"/>
  <c r="CV40" i="17" s="1" a="1"/>
  <c r="CV40" i="17" s="1"/>
  <c r="CW26" i="17" a="1"/>
  <c r="CW26" i="17" s="1"/>
  <c r="CI23" i="17" a="1"/>
  <c r="CI23" i="17" s="1"/>
  <c r="CJ23" i="17" a="1"/>
  <c r="CJ23" i="17" s="1"/>
  <c r="CJ24" i="17" s="1"/>
  <c r="CJ22" i="17" s="1"/>
  <c r="CJ39" i="17" s="1" a="1"/>
  <c r="CJ39" i="17" s="1"/>
  <c r="CK23" i="17" a="1"/>
  <c r="CK23" i="17" s="1"/>
  <c r="CK24" i="17" s="1"/>
  <c r="CK22" i="17" s="1"/>
  <c r="CK39" i="17" s="1" a="1"/>
  <c r="CK39" i="17" s="1"/>
  <c r="CM23" i="17" a="1"/>
  <c r="CM23" i="17" s="1"/>
  <c r="CN23" i="17" a="1"/>
  <c r="CN23" i="17" s="1"/>
  <c r="CO23" i="17" a="1"/>
  <c r="CO23" i="17" s="1"/>
  <c r="CQ23" i="17" a="1"/>
  <c r="CQ23" i="17" s="1"/>
  <c r="CR23" i="17" a="1"/>
  <c r="CR23" i="17" s="1"/>
  <c r="CR24" i="17" s="1"/>
  <c r="CR22" i="17" s="1"/>
  <c r="CR39" i="17" s="1" a="1"/>
  <c r="CR39" i="17" s="1"/>
  <c r="CS23" i="17" a="1"/>
  <c r="CS23" i="17" s="1"/>
  <c r="CU23" i="17" a="1"/>
  <c r="CU23" i="17" s="1"/>
  <c r="CU24" i="17" s="1"/>
  <c r="CU22" i="17" s="1"/>
  <c r="CV23" i="17" a="1"/>
  <c r="CV23" i="17" s="1"/>
  <c r="CV24" i="17" s="1"/>
  <c r="CV22" i="17" s="1"/>
  <c r="CV39" i="17" s="1" a="1"/>
  <c r="CV39" i="17" s="1"/>
  <c r="CW23" i="17" a="1"/>
  <c r="CW23" i="17" s="1"/>
  <c r="BR23" i="17" a="1"/>
  <c r="BR23" i="17" s="1"/>
  <c r="BS23" i="17" a="1"/>
  <c r="BS23" i="17" s="1"/>
  <c r="BS24" i="17" s="1"/>
  <c r="BS22" i="17" s="1"/>
  <c r="BS39" i="17" s="1" a="1"/>
  <c r="BS39" i="17" s="1"/>
  <c r="BT23" i="17" a="1"/>
  <c r="BT23" i="17" s="1"/>
  <c r="BV23" i="17" a="1"/>
  <c r="BV23" i="17" s="1"/>
  <c r="BW23" i="17" a="1"/>
  <c r="BW23" i="17" s="1"/>
  <c r="BW24" i="17" s="1"/>
  <c r="BW22" i="17" s="1"/>
  <c r="BW39" i="17" s="1" a="1"/>
  <c r="BW39" i="17" s="1"/>
  <c r="BX23" i="17" a="1"/>
  <c r="BX23" i="17" s="1"/>
  <c r="BZ23" i="17" a="1"/>
  <c r="BZ23" i="17" s="1"/>
  <c r="BZ24" i="17" s="1"/>
  <c r="BZ22" i="17" s="1"/>
  <c r="CA23" i="17" a="1"/>
  <c r="CA23" i="17" s="1"/>
  <c r="CB23" i="17" a="1"/>
  <c r="CB23" i="17" s="1"/>
  <c r="CD23" i="17" a="1"/>
  <c r="CD23" i="17" s="1"/>
  <c r="CE23" i="17" a="1"/>
  <c r="CE23" i="17" s="1"/>
  <c r="CE24" i="17" s="1"/>
  <c r="CE22" i="17" s="1"/>
  <c r="CE39" i="17" s="1" a="1"/>
  <c r="CE39" i="17" s="1"/>
  <c r="CF23" i="17" a="1"/>
  <c r="CF23" i="17" s="1"/>
  <c r="AJ32" i="17" a="1"/>
  <c r="AJ32" i="17" s="1"/>
  <c r="AK32" i="17" a="1"/>
  <c r="AK32" i="17" s="1"/>
  <c r="AK33" i="17" s="1"/>
  <c r="AK31" i="17" s="1"/>
  <c r="AK42" i="17" s="1" a="1"/>
  <c r="AK42" i="17" s="1"/>
  <c r="AL32" i="17" a="1"/>
  <c r="AL32" i="17" s="1"/>
  <c r="AN32" i="17" a="1"/>
  <c r="AN32" i="17" s="1"/>
  <c r="AN33" i="17" s="1"/>
  <c r="AN31" i="17" s="1"/>
  <c r="AO32" i="17" a="1"/>
  <c r="AO32" i="17" s="1"/>
  <c r="AP32" i="17" a="1"/>
  <c r="AP32" i="17" s="1"/>
  <c r="AR32" i="17" a="1"/>
  <c r="AR32" i="17" s="1"/>
  <c r="AS32" i="17" a="1"/>
  <c r="AS32" i="17" s="1"/>
  <c r="AT32" i="17" a="1"/>
  <c r="AT32" i="17" s="1"/>
  <c r="AV32" i="17" a="1"/>
  <c r="AV32" i="17" s="1"/>
  <c r="AV33" i="17" s="1"/>
  <c r="AV31" i="17" s="1"/>
  <c r="AW32" i="17" a="1"/>
  <c r="AW32" i="17" s="1"/>
  <c r="AW33" i="17" s="1"/>
  <c r="AW31" i="17" s="1"/>
  <c r="AW42" i="17" s="1" a="1"/>
  <c r="AW42" i="17" s="1"/>
  <c r="AX32" i="17" a="1"/>
  <c r="AX32" i="17" s="1"/>
  <c r="DQ32" i="17" a="1"/>
  <c r="DQ32" i="17" s="1"/>
  <c r="DR32" i="17" a="1"/>
  <c r="DR32" i="17" s="1"/>
  <c r="DR33" i="17" s="1"/>
  <c r="DR31" i="17" s="1"/>
  <c r="DR42" i="17" s="1" a="1"/>
  <c r="DR42" i="17" s="1"/>
  <c r="DS32" i="17" a="1"/>
  <c r="DS32" i="17" s="1"/>
  <c r="DU32" i="17" a="1"/>
  <c r="DU32" i="17" s="1"/>
  <c r="DV32" i="17" a="1"/>
  <c r="DV32" i="17" s="1"/>
  <c r="DV33" i="17" s="1"/>
  <c r="DV31" i="17" s="1"/>
  <c r="DV42" i="17" s="1" a="1"/>
  <c r="DV42" i="17" s="1"/>
  <c r="DW32" i="17" a="1"/>
  <c r="DW32" i="17" s="1"/>
  <c r="DW33" i="17" s="1"/>
  <c r="DW31" i="17" s="1"/>
  <c r="DW42" i="17" s="1" a="1"/>
  <c r="DW42" i="17" s="1"/>
  <c r="DY32" i="17" a="1"/>
  <c r="DY32" i="17" s="1"/>
  <c r="DY33" i="17" s="1"/>
  <c r="DY31" i="17" s="1"/>
  <c r="DZ32" i="17" a="1"/>
  <c r="DZ32" i="17" s="1"/>
  <c r="DZ33" i="17" s="1"/>
  <c r="DZ31" i="17" s="1"/>
  <c r="DZ42" i="17" s="1" a="1"/>
  <c r="DZ42" i="17" s="1"/>
  <c r="EA32" i="17" a="1"/>
  <c r="EA32" i="17" s="1"/>
  <c r="EC32" i="17" a="1"/>
  <c r="EC32" i="17" s="1"/>
  <c r="ED32" i="17" a="1"/>
  <c r="ED32" i="17" s="1"/>
  <c r="ED33" i="17" s="1"/>
  <c r="ED31" i="17" s="1"/>
  <c r="ED42" i="17" s="1" a="1"/>
  <c r="ED42" i="17" s="1"/>
  <c r="EE32" i="17" a="1"/>
  <c r="EE32" i="17" s="1"/>
  <c r="EE33" i="17" s="1"/>
  <c r="EE31" i="17" s="1"/>
  <c r="EE42" i="17" s="1" a="1"/>
  <c r="EE42" i="17" s="1"/>
  <c r="BR29" i="17" a="1"/>
  <c r="BR29" i="17" s="1"/>
  <c r="BR30" i="17" s="1"/>
  <c r="BR28" i="17" s="1"/>
  <c r="BS29" i="17" a="1"/>
  <c r="BS29" i="17" s="1"/>
  <c r="BS30" i="17" s="1"/>
  <c r="BS28" i="17" s="1"/>
  <c r="BS41" i="17" s="1" a="1"/>
  <c r="BS41" i="17" s="1"/>
  <c r="BT29" i="17" a="1"/>
  <c r="BT29" i="17" s="1"/>
  <c r="BV29" i="17" a="1"/>
  <c r="BV29" i="17" s="1"/>
  <c r="BW29" i="17" a="1"/>
  <c r="BW29" i="17" s="1"/>
  <c r="BW30" i="17" s="1"/>
  <c r="BW28" i="17" s="1"/>
  <c r="BW41" i="17" s="1" a="1"/>
  <c r="BW41" i="17" s="1"/>
  <c r="BX29" i="17" a="1"/>
  <c r="BX29" i="17" s="1"/>
  <c r="BZ29" i="17" a="1"/>
  <c r="BZ29" i="17" s="1"/>
  <c r="CA29" i="17" a="1"/>
  <c r="CA29" i="17" s="1"/>
  <c r="CA30" i="17" s="1"/>
  <c r="CA28" i="17" s="1"/>
  <c r="CA41" i="17" s="1" a="1"/>
  <c r="CA41" i="17" s="1"/>
  <c r="CB29" i="17" a="1"/>
  <c r="CB29" i="17" s="1"/>
  <c r="CD29" i="17" a="1"/>
  <c r="CD29" i="17" s="1"/>
  <c r="CE29" i="17" a="1"/>
  <c r="CE29" i="17" s="1"/>
  <c r="CE30" i="17" s="1"/>
  <c r="CE28" i="17" s="1"/>
  <c r="CE41" i="17" s="1" a="1"/>
  <c r="CE41" i="17" s="1"/>
  <c r="CF29" i="17" a="1"/>
  <c r="CF29" i="17" s="1"/>
  <c r="BR32" i="17" a="1"/>
  <c r="BR32" i="17" s="1"/>
  <c r="BR33" i="17" s="1"/>
  <c r="BS32" i="17" a="1"/>
  <c r="BS32" i="17" s="1"/>
  <c r="BS33" i="17" s="1"/>
  <c r="BS31" i="17" s="1"/>
  <c r="BS42" i="17" s="1" a="1"/>
  <c r="BS42" i="17" s="1"/>
  <c r="BT32" i="17" a="1"/>
  <c r="BT32" i="17" s="1"/>
  <c r="BV32" i="17" a="1"/>
  <c r="BV32" i="17" s="1"/>
  <c r="BW32" i="17" a="1"/>
  <c r="BW32" i="17" s="1"/>
  <c r="BX32" i="17" a="1"/>
  <c r="BX32" i="17" s="1"/>
  <c r="BX33" i="17" s="1"/>
  <c r="BX31" i="17" s="1"/>
  <c r="BX42" i="17" s="1" a="1"/>
  <c r="BX42" i="17" s="1"/>
  <c r="BZ32" i="17" a="1"/>
  <c r="BZ32" i="17" s="1"/>
  <c r="CA32" i="17" a="1"/>
  <c r="CA32" i="17" s="1"/>
  <c r="CA33" i="17" s="1"/>
  <c r="CA31" i="17" s="1"/>
  <c r="CA42" i="17" s="1" a="1"/>
  <c r="CA42" i="17" s="1"/>
  <c r="CB32" i="17" a="1"/>
  <c r="CB32" i="17" s="1"/>
  <c r="CD32" i="17" a="1"/>
  <c r="CD32" i="17" s="1"/>
  <c r="CE32" i="17" a="1"/>
  <c r="CE32" i="17" s="1"/>
  <c r="CE33" i="17" s="1"/>
  <c r="CE31" i="17" s="1"/>
  <c r="CE42" i="17" s="1" a="1"/>
  <c r="CE42" i="17" s="1"/>
  <c r="CF32" i="17" a="1"/>
  <c r="CF32" i="17" s="1"/>
  <c r="Q11" i="17"/>
  <c r="M11" i="17"/>
  <c r="S14" i="17" a="1"/>
  <c r="S14" i="17" s="1"/>
  <c r="T14" i="17" a="1"/>
  <c r="T14" i="17" s="1"/>
  <c r="T15" i="17" s="1"/>
  <c r="T13" i="17" s="1"/>
  <c r="T36" i="17" s="1" a="1"/>
  <c r="T36" i="17" s="1"/>
  <c r="U14" i="17" a="1"/>
  <c r="U14" i="17" s="1"/>
  <c r="W14" i="17" a="1"/>
  <c r="W14" i="17" s="1"/>
  <c r="X14" i="17" a="1"/>
  <c r="X14" i="17" s="1"/>
  <c r="X15" i="17" s="1"/>
  <c r="X13" i="17" s="1"/>
  <c r="X36" i="17" s="1" a="1"/>
  <c r="X36" i="17" s="1"/>
  <c r="Y14" i="17" a="1"/>
  <c r="Y14" i="17" s="1"/>
  <c r="AA14" i="17" a="1"/>
  <c r="AA14" i="17" s="1"/>
  <c r="AB14" i="17" a="1"/>
  <c r="AB14" i="17" s="1"/>
  <c r="AB15" i="17" s="1"/>
  <c r="AB13" i="17" s="1"/>
  <c r="AB36" i="17" s="1" a="1"/>
  <c r="AB36" i="17" s="1"/>
  <c r="AC14" i="17" a="1"/>
  <c r="AC14" i="17" s="1"/>
  <c r="AC15" i="17" s="1"/>
  <c r="AC13" i="17" s="1"/>
  <c r="AC36" i="17" s="1" a="1"/>
  <c r="AC36" i="17" s="1"/>
  <c r="AE14" i="17" a="1"/>
  <c r="AE14" i="17" s="1"/>
  <c r="AE15" i="17" s="1"/>
  <c r="AE13" i="17" s="1"/>
  <c r="AE36" i="17" s="1" a="1"/>
  <c r="AE36" i="17" s="1"/>
  <c r="AF14" i="17" a="1"/>
  <c r="AF14" i="17" s="1"/>
  <c r="AF15" i="17" s="1"/>
  <c r="AF13" i="17" s="1"/>
  <c r="AF36" i="17" s="1" a="1"/>
  <c r="AF36" i="17" s="1"/>
  <c r="AG14" i="17" a="1"/>
  <c r="AG14" i="17" s="1"/>
  <c r="D23" i="13"/>
  <c r="D22" i="13"/>
  <c r="D44" i="17" a="1"/>
  <c r="D44" i="17" s="1"/>
  <c r="E44" i="17" s="1"/>
  <c r="D43" i="17" a="1"/>
  <c r="D43" i="17" s="1"/>
  <c r="E6" i="13"/>
  <c r="X23" i="15"/>
  <c r="I14" i="15"/>
  <c r="K8" i="15"/>
  <c r="K14" i="15" s="1"/>
  <c r="E4" i="13"/>
  <c r="E5" i="13" s="1"/>
  <c r="F3" i="13"/>
  <c r="N23" i="21" l="1"/>
  <c r="N20" i="21"/>
  <c r="N26" i="21"/>
  <c r="N29" i="21"/>
  <c r="K17" i="21"/>
  <c r="K15" i="21" s="1"/>
  <c r="K11" i="21" s="1"/>
  <c r="N16" i="21"/>
  <c r="N12" i="21"/>
  <c r="N14" i="21" s="1"/>
  <c r="GT11" i="21"/>
  <c r="GV28" i="21" a="1"/>
  <c r="GV28" i="21" s="1"/>
  <c r="GV25" i="21" a="1"/>
  <c r="GV25" i="21" s="1"/>
  <c r="GV22" i="21" a="1"/>
  <c r="GV22" i="21" s="1"/>
  <c r="GV19" i="21" a="1"/>
  <c r="GV19" i="21" s="1"/>
  <c r="GV16" i="21" a="1"/>
  <c r="GV16" i="21" s="1"/>
  <c r="GV13" i="21" a="1"/>
  <c r="GV13" i="21" s="1"/>
  <c r="GU14" i="21" a="1"/>
  <c r="GU14" i="21" s="1"/>
  <c r="GU12" i="21" s="1"/>
  <c r="GU17" i="21"/>
  <c r="GU15" i="21" s="1"/>
  <c r="GU20" i="21"/>
  <c r="GU18" i="21" s="1"/>
  <c r="GU23" i="21"/>
  <c r="GU21" i="21" s="1"/>
  <c r="GU26" i="21"/>
  <c r="GU24" i="21" s="1"/>
  <c r="GU29" i="21"/>
  <c r="GU27" i="21" s="1"/>
  <c r="N17" i="17" a="1"/>
  <c r="N17" i="17" s="1"/>
  <c r="N18" i="17" s="1"/>
  <c r="EV25" i="16"/>
  <c r="EW25" i="16" s="1"/>
  <c r="DM74" i="21"/>
  <c r="DN74" i="21" s="1"/>
  <c r="GU86" i="21"/>
  <c r="GS9" i="21"/>
  <c r="GV88" i="21" a="1"/>
  <c r="GV88" i="21" s="1"/>
  <c r="GV87" i="21"/>
  <c r="GV80" i="21" a="1"/>
  <c r="GV80" i="21" s="1"/>
  <c r="GV74" i="21"/>
  <c r="GV83" i="21" a="1"/>
  <c r="GV83" i="21" s="1"/>
  <c r="GV76" i="21"/>
  <c r="GV34" i="21" a="1"/>
  <c r="GV34" i="21" s="1"/>
  <c r="GV33" i="21" s="1"/>
  <c r="GV5" i="21"/>
  <c r="GV4" i="21"/>
  <c r="GV7" i="21"/>
  <c r="GV75" i="21" s="1"/>
  <c r="GV44" i="21" a="1"/>
  <c r="GV44" i="21" s="1"/>
  <c r="GW3" i="21"/>
  <c r="DA74" i="21"/>
  <c r="EP25" i="16"/>
  <c r="ES25" i="16" s="1"/>
  <c r="EL25" i="16"/>
  <c r="EO25" i="16" s="1"/>
  <c r="EH25" i="16"/>
  <c r="EK25" i="16" s="1"/>
  <c r="DU25" i="16"/>
  <c r="DX25" i="16" s="1"/>
  <c r="DQ25" i="16"/>
  <c r="DT25" i="16" s="1"/>
  <c r="EC25" i="16"/>
  <c r="EF25" i="16" s="1"/>
  <c r="DY25" i="16"/>
  <c r="EB25" i="16" s="1"/>
  <c r="DD25" i="16"/>
  <c r="DG25" i="16" s="1"/>
  <c r="CE74" i="21"/>
  <c r="CZ25" i="16"/>
  <c r="DC25" i="16" s="1"/>
  <c r="CB74" i="21"/>
  <c r="DL25" i="16"/>
  <c r="DO25" i="16" s="1"/>
  <c r="CK74" i="21"/>
  <c r="DH25" i="16"/>
  <c r="DK25" i="16" s="1"/>
  <c r="CH74" i="21"/>
  <c r="CA74" i="21"/>
  <c r="CU25" i="16"/>
  <c r="CX25" i="16" s="1"/>
  <c r="CQ25" i="16"/>
  <c r="CT25" i="16" s="1"/>
  <c r="CM25" i="16"/>
  <c r="CP25" i="16" s="1"/>
  <c r="CI25" i="16"/>
  <c r="CL25" i="16" s="1"/>
  <c r="BN74" i="21"/>
  <c r="CD25" i="16"/>
  <c r="CG25" i="16" s="1"/>
  <c r="BZ25" i="16"/>
  <c r="CC25" i="16" s="1"/>
  <c r="BV25" i="16"/>
  <c r="BY25" i="16" s="1"/>
  <c r="BR25" i="16"/>
  <c r="BU25" i="16" s="1"/>
  <c r="BA74" i="21"/>
  <c r="AN74" i="21"/>
  <c r="P17" i="17" a="1"/>
  <c r="P17" i="17" s="1"/>
  <c r="P18" i="17" s="1"/>
  <c r="P16" i="17" s="1"/>
  <c r="P37" i="17" s="1" a="1"/>
  <c r="P37" i="17" s="1"/>
  <c r="K74" i="21"/>
  <c r="X74" i="21"/>
  <c r="AA74" i="21" s="1"/>
  <c r="P14" i="17" a="1"/>
  <c r="P14" i="17" s="1"/>
  <c r="P15" i="17" s="1"/>
  <c r="P13" i="17" s="1"/>
  <c r="P36" i="17" s="1" a="1"/>
  <c r="P36" i="17" s="1"/>
  <c r="O14" i="17" a="1"/>
  <c r="O14" i="17" s="1"/>
  <c r="O15" i="17" s="1"/>
  <c r="O13" i="17" s="1"/>
  <c r="O36" i="17" s="1" a="1"/>
  <c r="O36" i="17" s="1"/>
  <c r="P13" i="16" a="1"/>
  <c r="P13" i="16" s="1"/>
  <c r="AE25" i="16"/>
  <c r="AH25" i="16" s="1"/>
  <c r="BM25" i="16"/>
  <c r="BP25" i="16" s="1"/>
  <c r="AA25" i="16"/>
  <c r="AD25" i="16" s="1"/>
  <c r="BA25" i="16"/>
  <c r="BD25" i="16" s="1"/>
  <c r="AX25" i="16"/>
  <c r="AY25" i="16" s="1"/>
  <c r="N25" i="16"/>
  <c r="Q25" i="16" s="1"/>
  <c r="AN25" i="16"/>
  <c r="AQ25" i="16" s="1"/>
  <c r="AJ25" i="16"/>
  <c r="AM25" i="16" s="1"/>
  <c r="BI25" i="16"/>
  <c r="BL25" i="16" s="1"/>
  <c r="N13" i="16" a="1"/>
  <c r="N13" i="16" s="1"/>
  <c r="W25" i="16"/>
  <c r="Z25" i="16" s="1"/>
  <c r="BE25" i="16"/>
  <c r="BH25" i="16" s="1"/>
  <c r="S25" i="16"/>
  <c r="V25" i="16" s="1"/>
  <c r="AR25" i="16"/>
  <c r="AU25" i="16" s="1"/>
  <c r="S13" i="16" a="1"/>
  <c r="S13" i="16" s="1"/>
  <c r="EY58" i="17"/>
  <c r="R66" i="17"/>
  <c r="R64" i="17" s="1"/>
  <c r="Q64" i="17"/>
  <c r="CY66" i="17"/>
  <c r="CY64" i="17" s="1"/>
  <c r="CX64" i="17"/>
  <c r="CH66" i="17"/>
  <c r="CH64" i="17" s="1"/>
  <c r="CG64" i="17"/>
  <c r="EG66" i="17"/>
  <c r="EG64" i="17" s="1"/>
  <c r="EF64" i="17"/>
  <c r="EK64" i="17"/>
  <c r="EX66" i="17"/>
  <c r="EX64" i="17" s="1"/>
  <c r="AI66" i="17"/>
  <c r="AI64" i="17" s="1"/>
  <c r="AH64" i="17"/>
  <c r="BQ66" i="17"/>
  <c r="BQ64" i="17" s="1"/>
  <c r="BP64" i="17"/>
  <c r="DP66" i="17"/>
  <c r="DP64" i="17" s="1"/>
  <c r="DO64" i="17"/>
  <c r="AZ66" i="17"/>
  <c r="AZ64" i="17" s="1"/>
  <c r="AY64" i="17"/>
  <c r="BW50" i="17" a="1"/>
  <c r="BW50" i="17" s="1"/>
  <c r="BW48" i="17" s="1"/>
  <c r="BW47" i="17" s="1"/>
  <c r="BW13" i="16" s="1" a="1"/>
  <c r="BW13" i="16" s="1"/>
  <c r="BF50" i="17" a="1"/>
  <c r="BF50" i="17" s="1"/>
  <c r="BF48" i="17" s="1"/>
  <c r="BF47" i="17" s="1"/>
  <c r="DV50" i="17" a="1"/>
  <c r="DV50" i="17" s="1"/>
  <c r="DV48" i="17" s="1"/>
  <c r="DV47" i="17" s="1"/>
  <c r="DV13" i="16" s="1" a="1"/>
  <c r="DV13" i="16" s="1"/>
  <c r="EI50" i="17" a="1"/>
  <c r="EI50" i="17" s="1"/>
  <c r="EI48" i="17" s="1"/>
  <c r="EI47" i="17" s="1"/>
  <c r="EI13" i="16" s="1" a="1"/>
  <c r="EI13" i="16" s="1"/>
  <c r="EM50" i="17" a="1"/>
  <c r="EM50" i="17" s="1"/>
  <c r="EM48" i="17" s="1"/>
  <c r="EM47" i="17" s="1"/>
  <c r="EM13" i="16" s="1" a="1"/>
  <c r="EM13" i="16" s="1"/>
  <c r="AO50" i="17" a="1"/>
  <c r="AO50" i="17" s="1"/>
  <c r="AO48" i="17" s="1"/>
  <c r="AO47" i="17" s="1"/>
  <c r="CN50" i="17" a="1"/>
  <c r="CN50" i="17" s="1"/>
  <c r="CN48" i="17" s="1"/>
  <c r="CN47" i="17" s="1"/>
  <c r="CN13" i="16" s="1" a="1"/>
  <c r="CN13" i="16" s="1"/>
  <c r="AB50" i="17" a="1"/>
  <c r="AB50" i="17" s="1"/>
  <c r="AB48" i="17" s="1"/>
  <c r="AB47" i="17" s="1"/>
  <c r="AF50" i="17" a="1"/>
  <c r="AF50" i="17" s="1"/>
  <c r="AF48" i="17" s="1"/>
  <c r="AF47" i="17" s="1"/>
  <c r="DM50" i="17" a="1"/>
  <c r="DM50" i="17" s="1"/>
  <c r="DM48" i="17" s="1"/>
  <c r="DM47" i="17" s="1"/>
  <c r="DM13" i="16" s="1" a="1"/>
  <c r="DM13" i="16" s="1"/>
  <c r="CA50" i="17" a="1"/>
  <c r="CA50" i="17" s="1"/>
  <c r="CA48" i="17" s="1"/>
  <c r="CA47" i="17" s="1"/>
  <c r="CA13" i="16" s="1" a="1"/>
  <c r="CA13" i="16" s="1"/>
  <c r="BJ50" i="17" a="1"/>
  <c r="BJ50" i="17" s="1"/>
  <c r="BL50" i="17" s="1"/>
  <c r="DZ50" i="17" a="1"/>
  <c r="DZ50" i="17" s="1"/>
  <c r="DZ48" i="17" s="1"/>
  <c r="DZ47" i="17" s="1"/>
  <c r="DZ13" i="16" s="1" a="1"/>
  <c r="DZ13" i="16" s="1"/>
  <c r="AS50" i="17" a="1"/>
  <c r="AS50" i="17" s="1"/>
  <c r="AS48" i="17" s="1"/>
  <c r="AS47" i="17" s="1"/>
  <c r="AX50" i="17" a="1"/>
  <c r="AX50" i="17" s="1"/>
  <c r="AX48" i="17" s="1"/>
  <c r="AX47" i="17" s="1"/>
  <c r="CR50" i="17" a="1"/>
  <c r="CR50" i="17" s="1"/>
  <c r="CR48" i="17" s="1"/>
  <c r="CR47" i="17" s="1"/>
  <c r="CR13" i="16" s="1" a="1"/>
  <c r="CR13" i="16" s="1"/>
  <c r="X50" i="17" a="1"/>
  <c r="X50" i="17" s="1"/>
  <c r="Z50" i="17" s="1"/>
  <c r="DE50" i="17" a="1"/>
  <c r="DE50" i="17" s="1"/>
  <c r="DE48" i="17" s="1"/>
  <c r="DE47" i="17" s="1"/>
  <c r="DE13" i="16" s="1" a="1"/>
  <c r="DE13" i="16" s="1"/>
  <c r="BS50" i="17" a="1"/>
  <c r="BS50" i="17" s="1"/>
  <c r="BU50" i="17" s="1"/>
  <c r="BX50" i="17" a="1"/>
  <c r="BX50" i="17" s="1"/>
  <c r="BB50" i="17" a="1"/>
  <c r="BB50" i="17" s="1"/>
  <c r="BB48" i="17" s="1"/>
  <c r="BB47" i="17" s="1"/>
  <c r="DR50" i="17" a="1"/>
  <c r="DR50" i="17" s="1"/>
  <c r="DR48" i="17" s="1"/>
  <c r="DR47" i="17" s="1"/>
  <c r="DR13" i="16" s="1" a="1"/>
  <c r="DR13" i="16" s="1"/>
  <c r="AK50" i="17" a="1"/>
  <c r="AK50" i="17" s="1"/>
  <c r="AM50" i="17" s="1"/>
  <c r="CJ50" i="17" a="1"/>
  <c r="CJ50" i="17" s="1"/>
  <c r="CL50" i="17" s="1"/>
  <c r="DI50" i="17" a="1"/>
  <c r="DI50" i="17" s="1"/>
  <c r="DK50" i="17" s="1"/>
  <c r="CE50" i="17" a="1"/>
  <c r="CE50" i="17" s="1"/>
  <c r="CG50" i="17" s="1"/>
  <c r="BN50" i="17" a="1"/>
  <c r="BN50" i="17" s="1"/>
  <c r="BP50" i="17" s="1"/>
  <c r="EA50" i="17" a="1"/>
  <c r="EA50" i="17" s="1"/>
  <c r="EA48" i="17" s="1"/>
  <c r="EA47" i="17" s="1"/>
  <c r="EA13" i="16" s="1" a="1"/>
  <c r="EA13" i="16" s="1"/>
  <c r="ED50" i="17" a="1"/>
  <c r="ED50" i="17" s="1"/>
  <c r="EF50" i="17" s="1"/>
  <c r="EQ50" i="17" a="1"/>
  <c r="EQ50" i="17" s="1"/>
  <c r="ES50" i="17" s="1"/>
  <c r="AW50" i="17" a="1"/>
  <c r="AW50" i="17" s="1"/>
  <c r="CS50" i="17" a="1"/>
  <c r="CS50" i="17" s="1"/>
  <c r="CV50" i="17" a="1"/>
  <c r="CV50" i="17" s="1"/>
  <c r="CV48" i="17" s="1"/>
  <c r="CV47" i="17" s="1"/>
  <c r="CV13" i="16" s="1" a="1"/>
  <c r="CV13" i="16" s="1"/>
  <c r="DA50" i="17" a="1"/>
  <c r="DA50" i="17" s="1"/>
  <c r="DC50" i="17" s="1"/>
  <c r="D34" i="17"/>
  <c r="D45" i="17" s="1"/>
  <c r="C82" i="17"/>
  <c r="C86" i="17" s="1"/>
  <c r="ES21" i="17"/>
  <c r="DJ48" i="17"/>
  <c r="DJ47" i="17" s="1"/>
  <c r="DJ13" i="16" s="1" a="1"/>
  <c r="DJ13" i="16" s="1"/>
  <c r="AG48" i="17"/>
  <c r="AG47" i="17" s="1"/>
  <c r="C9" i="16"/>
  <c r="ER48" i="17"/>
  <c r="ER47" i="17" s="1"/>
  <c r="ER13" i="16" s="1" a="1"/>
  <c r="ER13" i="16" s="1"/>
  <c r="ET28" i="17"/>
  <c r="EW30" i="17"/>
  <c r="ET25" i="17"/>
  <c r="EW27" i="17"/>
  <c r="ET22" i="17"/>
  <c r="EW24" i="17"/>
  <c r="ET19" i="17"/>
  <c r="EW49" i="17"/>
  <c r="ET31" i="17"/>
  <c r="EW33" i="17"/>
  <c r="DN48" i="17"/>
  <c r="DN47" i="17" s="1"/>
  <c r="DN13" i="16" s="1" a="1"/>
  <c r="DN13" i="16" s="1"/>
  <c r="DS48" i="17"/>
  <c r="DS47" i="17" s="1"/>
  <c r="DS13" i="16" s="1" a="1"/>
  <c r="DS13" i="16" s="1"/>
  <c r="CO48" i="17"/>
  <c r="CO47" i="17" s="1"/>
  <c r="CO13" i="16" s="1" a="1"/>
  <c r="CO13" i="16" s="1"/>
  <c r="BK48" i="17"/>
  <c r="BK47" i="17" s="1"/>
  <c r="AT48" i="17"/>
  <c r="AT47" i="17" s="1"/>
  <c r="CK48" i="17"/>
  <c r="CK47" i="17" s="1"/>
  <c r="CK13" i="16" s="1" a="1"/>
  <c r="CK13" i="16" s="1"/>
  <c r="DW48" i="17"/>
  <c r="DW47" i="17" s="1"/>
  <c r="DW13" i="16" s="1" a="1"/>
  <c r="DW13" i="16" s="1"/>
  <c r="EE48" i="17"/>
  <c r="EE47" i="17" s="1"/>
  <c r="EE13" i="16" s="1" a="1"/>
  <c r="EE13" i="16" s="1"/>
  <c r="AP48" i="17"/>
  <c r="AP47" i="17" s="1"/>
  <c r="DB48" i="17"/>
  <c r="DB47" i="17" s="1"/>
  <c r="DB13" i="16" s="1" a="1"/>
  <c r="DB13" i="16" s="1"/>
  <c r="Y48" i="17"/>
  <c r="Y47" i="17" s="1"/>
  <c r="AL48" i="17"/>
  <c r="AL47" i="17" s="1"/>
  <c r="DF48" i="17"/>
  <c r="DF47" i="17" s="1"/>
  <c r="DF13" i="16" s="1" a="1"/>
  <c r="DF13" i="16" s="1"/>
  <c r="EN48" i="17"/>
  <c r="EN47" i="17" s="1"/>
  <c r="EN13" i="16" s="1" a="1"/>
  <c r="EN13" i="16" s="1"/>
  <c r="F19" i="13"/>
  <c r="CW48" i="17"/>
  <c r="CW47" i="17" s="1"/>
  <c r="CW13" i="16" s="1" a="1"/>
  <c r="CW13" i="16" s="1"/>
  <c r="AC48" i="17"/>
  <c r="AC47" i="17" s="1"/>
  <c r="EJ48" i="17"/>
  <c r="EJ47" i="17" s="1"/>
  <c r="EJ13" i="16" s="1" a="1"/>
  <c r="EJ13" i="16" s="1"/>
  <c r="BG48" i="17"/>
  <c r="BG47" i="17" s="1"/>
  <c r="CF48" i="17"/>
  <c r="CF47" i="17" s="1"/>
  <c r="CF13" i="16" s="1" a="1"/>
  <c r="CF13" i="16" s="1"/>
  <c r="BO48" i="17"/>
  <c r="BO47" i="17" s="1"/>
  <c r="BO13" i="16" s="1" a="1"/>
  <c r="BO13" i="16" s="1"/>
  <c r="BC48" i="17"/>
  <c r="BC47" i="17" s="1"/>
  <c r="EC48" i="17"/>
  <c r="EC47" i="17" s="1"/>
  <c r="EC13" i="16" s="1" a="1"/>
  <c r="EC13" i="16" s="1"/>
  <c r="EF49" i="17"/>
  <c r="DY48" i="17"/>
  <c r="DY47" i="17" s="1"/>
  <c r="DY13" i="16" s="1" a="1"/>
  <c r="DY13" i="16" s="1"/>
  <c r="EB49" i="17"/>
  <c r="EL48" i="17"/>
  <c r="EL47" i="17" s="1"/>
  <c r="EL13" i="16" s="1" a="1"/>
  <c r="EL13" i="16" s="1"/>
  <c r="EO49" i="17"/>
  <c r="DU48" i="17"/>
  <c r="DU47" i="17" s="1"/>
  <c r="DU13" i="16" s="1" a="1"/>
  <c r="DU13" i="16" s="1"/>
  <c r="DX49" i="17"/>
  <c r="DQ48" i="17"/>
  <c r="DQ47" i="17" s="1"/>
  <c r="DQ13" i="16" s="1" a="1"/>
  <c r="DQ13" i="16" s="1"/>
  <c r="DT49" i="17"/>
  <c r="V49" i="17"/>
  <c r="BT48" i="17"/>
  <c r="BT47" i="17" s="1"/>
  <c r="BT13" i="16" s="1" a="1"/>
  <c r="BT13" i="16" s="1"/>
  <c r="CB48" i="17"/>
  <c r="CB47" i="17" s="1"/>
  <c r="CB13" i="16" s="1" a="1"/>
  <c r="CB13" i="16" s="1"/>
  <c r="CD48" i="17"/>
  <c r="CD47" i="17" s="1"/>
  <c r="CD13" i="16" s="1" a="1"/>
  <c r="CD13" i="16" s="1"/>
  <c r="CG49" i="17"/>
  <c r="BZ48" i="17"/>
  <c r="BZ47" i="17" s="1"/>
  <c r="BZ13" i="16" s="1" a="1"/>
  <c r="BZ13" i="16" s="1"/>
  <c r="CC49" i="17"/>
  <c r="BM48" i="17"/>
  <c r="BM47" i="17" s="1"/>
  <c r="BP49" i="17"/>
  <c r="BI48" i="17"/>
  <c r="BI47" i="17" s="1"/>
  <c r="BL49" i="17"/>
  <c r="AV48" i="17"/>
  <c r="AV47" i="17" s="1"/>
  <c r="AY49" i="17"/>
  <c r="AR48" i="17"/>
  <c r="AR47" i="17" s="1"/>
  <c r="AU49" i="17"/>
  <c r="DL48" i="17"/>
  <c r="DL47" i="17" s="1"/>
  <c r="DL13" i="16" s="1" a="1"/>
  <c r="DL13" i="16" s="1"/>
  <c r="DO49" i="17"/>
  <c r="DH48" i="17"/>
  <c r="DH47" i="17" s="1"/>
  <c r="DH13" i="16" s="1" a="1"/>
  <c r="DH13" i="16" s="1"/>
  <c r="DK49" i="17"/>
  <c r="BV48" i="17"/>
  <c r="BV47" i="17" s="1"/>
  <c r="BV13" i="16" s="1" a="1"/>
  <c r="BV13" i="16" s="1"/>
  <c r="BY49" i="17"/>
  <c r="BR48" i="17"/>
  <c r="BR47" i="17" s="1"/>
  <c r="BR13" i="16" s="1" a="1"/>
  <c r="BR13" i="16" s="1"/>
  <c r="BU49" i="17"/>
  <c r="BE48" i="17"/>
  <c r="BE47" i="17" s="1"/>
  <c r="BH49" i="17"/>
  <c r="BA48" i="17"/>
  <c r="BA47" i="17" s="1"/>
  <c r="BD49" i="17"/>
  <c r="AN48" i="17"/>
  <c r="AN47" i="17" s="1"/>
  <c r="AQ49" i="17"/>
  <c r="AJ48" i="17"/>
  <c r="AJ47" i="17" s="1"/>
  <c r="AM49" i="17"/>
  <c r="AA48" i="17"/>
  <c r="AA47" i="17" s="1"/>
  <c r="AD49" i="17"/>
  <c r="DD48" i="17"/>
  <c r="DD47" i="17" s="1"/>
  <c r="DD13" i="16" s="1" a="1"/>
  <c r="DD13" i="16" s="1"/>
  <c r="DG49" i="17"/>
  <c r="CZ48" i="17"/>
  <c r="CZ47" i="17" s="1"/>
  <c r="CZ13" i="16" s="1" a="1"/>
  <c r="CZ13" i="16" s="1"/>
  <c r="DC49" i="17"/>
  <c r="ES49" i="17"/>
  <c r="CU48" i="17"/>
  <c r="CU47" i="17" s="1"/>
  <c r="CU13" i="16" s="1" a="1"/>
  <c r="CU13" i="16" s="1"/>
  <c r="CX49" i="17"/>
  <c r="CT49" i="17"/>
  <c r="AE48" i="17"/>
  <c r="AE47" i="17" s="1"/>
  <c r="AH49" i="17"/>
  <c r="EH48" i="17"/>
  <c r="EH47" i="17" s="1"/>
  <c r="EH13" i="16" s="1" a="1"/>
  <c r="EH13" i="16" s="1"/>
  <c r="EK49" i="17"/>
  <c r="CM48" i="17"/>
  <c r="CM47" i="17" s="1"/>
  <c r="CM13" i="16" s="1" a="1"/>
  <c r="CM13" i="16" s="1"/>
  <c r="CP49" i="17"/>
  <c r="CI48" i="17"/>
  <c r="CI47" i="17" s="1"/>
  <c r="CI13" i="16" s="1" a="1"/>
  <c r="CI13" i="16" s="1"/>
  <c r="CL49" i="17"/>
  <c r="W48" i="17"/>
  <c r="W47" i="17" s="1"/>
  <c r="Z49" i="17"/>
  <c r="E43" i="17"/>
  <c r="D62" i="17" a="1"/>
  <c r="D62" i="17" s="1"/>
  <c r="E62" i="17" s="1"/>
  <c r="F13" i="16" a="1"/>
  <c r="F13" i="16" s="1"/>
  <c r="D61" i="17" a="1"/>
  <c r="D61" i="17" s="1"/>
  <c r="Q48" i="17"/>
  <c r="Q47" i="17" s="1"/>
  <c r="EV47" i="17"/>
  <c r="EV13" i="16" s="1" a="1"/>
  <c r="EV13" i="16" s="1"/>
  <c r="EV11" i="16" s="1"/>
  <c r="EV10" i="16" s="1"/>
  <c r="B47" i="17"/>
  <c r="E48" i="17"/>
  <c r="T27" i="17"/>
  <c r="T25" i="17" s="1"/>
  <c r="T40" i="17" s="1" a="1"/>
  <c r="T40" i="17" s="1"/>
  <c r="AB27" i="17"/>
  <c r="AB25" i="17" s="1"/>
  <c r="AB40" i="17" s="1" a="1"/>
  <c r="AB40" i="17" s="1"/>
  <c r="AF27" i="17"/>
  <c r="AF25" i="17" s="1"/>
  <c r="AF40" i="17" s="1" a="1"/>
  <c r="AF40" i="17" s="1"/>
  <c r="X27" i="17"/>
  <c r="X25" i="17" s="1"/>
  <c r="X40" i="17" s="1" a="1"/>
  <c r="X40" i="17" s="1"/>
  <c r="AE27" i="17"/>
  <c r="AE25" i="17" s="1"/>
  <c r="AE40" i="17" s="1" a="1"/>
  <c r="AE40" i="17" s="1"/>
  <c r="F6" i="13"/>
  <c r="EO21" i="17"/>
  <c r="BY21" i="17"/>
  <c r="EX20" i="17"/>
  <c r="EB21" i="17"/>
  <c r="AQ21" i="17"/>
  <c r="BQ20" i="17"/>
  <c r="AY21" i="17"/>
  <c r="EN19" i="17"/>
  <c r="EN38" i="17" s="1" a="1"/>
  <c r="EN38" i="17" s="1"/>
  <c r="BX19" i="17"/>
  <c r="BX38" i="17" s="1" a="1"/>
  <c r="BX38" i="17" s="1"/>
  <c r="BC19" i="17"/>
  <c r="BC38" i="17" s="1" a="1"/>
  <c r="BC38" i="17" s="1"/>
  <c r="BD38" i="17" s="1"/>
  <c r="AX19" i="17"/>
  <c r="AX38" i="17" s="1" a="1"/>
  <c r="AX38" i="17" s="1"/>
  <c r="CM38" i="17" a="1"/>
  <c r="CM38" i="17" s="1"/>
  <c r="CP38" i="17" s="1"/>
  <c r="CP19" i="17"/>
  <c r="AR38" i="17" a="1"/>
  <c r="AR38" i="17" s="1"/>
  <c r="AU38" i="17" s="1"/>
  <c r="AU19" i="17"/>
  <c r="EC38" i="17" a="1"/>
  <c r="EC38" i="17" s="1"/>
  <c r="EF38" i="17" s="1"/>
  <c r="EF19" i="17"/>
  <c r="DY38" i="17" a="1"/>
  <c r="DY38" i="17" s="1"/>
  <c r="CY20" i="17"/>
  <c r="BE38" i="17" a="1"/>
  <c r="BE38" i="17" s="1"/>
  <c r="BH38" i="17" s="1"/>
  <c r="BH19" i="17"/>
  <c r="AV38" i="17" a="1"/>
  <c r="AV38" i="17" s="1"/>
  <c r="BV38" i="17" a="1"/>
  <c r="BV38" i="17" s="1"/>
  <c r="AP19" i="17"/>
  <c r="AP38" i="17" s="1" a="1"/>
  <c r="AP38" i="17" s="1"/>
  <c r="DH21" i="17"/>
  <c r="DH19" i="17" s="1"/>
  <c r="DK20" i="17"/>
  <c r="CZ38" i="17" a="1"/>
  <c r="CZ38" i="17" s="1"/>
  <c r="CH20" i="17"/>
  <c r="CS19" i="17"/>
  <c r="BZ38" i="17" a="1"/>
  <c r="BZ38" i="17" s="1"/>
  <c r="CC38" i="17" s="1"/>
  <c r="CC19" i="17"/>
  <c r="AU21" i="17"/>
  <c r="CU38" i="17" a="1"/>
  <c r="CU38" i="17" s="1"/>
  <c r="CX38" i="17" s="1"/>
  <c r="CX19" i="17"/>
  <c r="BU21" i="17"/>
  <c r="DX21" i="17"/>
  <c r="DQ19" i="17"/>
  <c r="DN21" i="17"/>
  <c r="DN19" i="17" s="1"/>
  <c r="DN38" i="17" s="1" a="1"/>
  <c r="DN38" i="17" s="1"/>
  <c r="DF21" i="17"/>
  <c r="DF19" i="17" s="1"/>
  <c r="DF38" i="17" s="1" a="1"/>
  <c r="DF38" i="17" s="1"/>
  <c r="DU38" i="17" a="1"/>
  <c r="DU38" i="17" s="1"/>
  <c r="DX38" i="17" s="1"/>
  <c r="DX19" i="17"/>
  <c r="BH21" i="17"/>
  <c r="EH38" i="17" a="1"/>
  <c r="EH38" i="17" s="1"/>
  <c r="EK38" i="17" s="1"/>
  <c r="EK19" i="17"/>
  <c r="CC21" i="17"/>
  <c r="EF21" i="17"/>
  <c r="CP21" i="17"/>
  <c r="BO19" i="17"/>
  <c r="DL21" i="17"/>
  <c r="DL19" i="17" s="1"/>
  <c r="DO20" i="17"/>
  <c r="DD21" i="17"/>
  <c r="DD19" i="17" s="1"/>
  <c r="DG20" i="17"/>
  <c r="CK19" i="17"/>
  <c r="EG20" i="17"/>
  <c r="AN38" i="17" a="1"/>
  <c r="AN38" i="17" s="1"/>
  <c r="AL19" i="17"/>
  <c r="DJ21" i="17"/>
  <c r="DJ19" i="17" s="1"/>
  <c r="DJ38" i="17" s="1" a="1"/>
  <c r="DJ38" i="17" s="1"/>
  <c r="DC20" i="17"/>
  <c r="DB21" i="17"/>
  <c r="DC21" i="17" s="1"/>
  <c r="CF19" i="17"/>
  <c r="EA19" i="17"/>
  <c r="EA38" i="17" s="1" a="1"/>
  <c r="EA38" i="17" s="1"/>
  <c r="BR38" i="17" a="1"/>
  <c r="BR38" i="17" s="1"/>
  <c r="BU38" i="17" s="1"/>
  <c r="BU19" i="17"/>
  <c r="EP19" i="17"/>
  <c r="BK19" i="17"/>
  <c r="EK21" i="17"/>
  <c r="AZ20" i="17"/>
  <c r="CX21" i="17"/>
  <c r="EL38" i="17" a="1"/>
  <c r="EL38" i="17" s="1"/>
  <c r="AK24" i="17"/>
  <c r="AK22" i="17" s="1"/>
  <c r="AK39" i="17" s="1" a="1"/>
  <c r="AK39" i="17" s="1"/>
  <c r="CG26" i="17"/>
  <c r="CF27" i="17"/>
  <c r="CG27" i="17" s="1"/>
  <c r="BX27" i="17"/>
  <c r="DW27" i="17"/>
  <c r="DW25" i="17" s="1"/>
  <c r="DW40" i="17" s="1" a="1"/>
  <c r="DW40" i="17" s="1"/>
  <c r="AE30" i="17"/>
  <c r="AE28" i="17" s="1"/>
  <c r="AH29" i="17"/>
  <c r="W30" i="17"/>
  <c r="W28" i="17" s="1"/>
  <c r="Z29" i="17"/>
  <c r="BM33" i="17"/>
  <c r="BM31" i="17" s="1"/>
  <c r="BP32" i="17"/>
  <c r="BE33" i="17"/>
  <c r="BH32" i="17"/>
  <c r="CU28" i="17"/>
  <c r="CM30" i="17"/>
  <c r="CM28" i="17" s="1"/>
  <c r="AV30" i="17"/>
  <c r="AV28" i="17" s="1"/>
  <c r="AY29" i="17"/>
  <c r="AN30" i="17"/>
  <c r="AN28" i="17" s="1"/>
  <c r="AQ29" i="17"/>
  <c r="AB21" i="17"/>
  <c r="AB19" i="17" s="1"/>
  <c r="AB38" i="17" s="1" a="1"/>
  <c r="AB38" i="17" s="1"/>
  <c r="EL27" i="17"/>
  <c r="EL25" i="17" s="1"/>
  <c r="EO26" i="17"/>
  <c r="P21" i="17"/>
  <c r="P19" i="17" s="1"/>
  <c r="P38" i="17" s="1" a="1"/>
  <c r="P38" i="17" s="1"/>
  <c r="BB30" i="17"/>
  <c r="BB28" i="17" s="1"/>
  <c r="BB41" i="17" s="1" a="1"/>
  <c r="BB41" i="17" s="1"/>
  <c r="CJ33" i="17"/>
  <c r="CJ31" i="17" s="1"/>
  <c r="CJ42" i="17" s="1" a="1"/>
  <c r="CJ42" i="17" s="1"/>
  <c r="BZ33" i="17"/>
  <c r="BZ31" i="17" s="1"/>
  <c r="CC32" i="17"/>
  <c r="BR31" i="17"/>
  <c r="BZ30" i="17"/>
  <c r="BZ28" i="17" s="1"/>
  <c r="CC29" i="17"/>
  <c r="BR41" i="17" a="1"/>
  <c r="BR41" i="17" s="1"/>
  <c r="DY42" i="17" a="1"/>
  <c r="DY42" i="17" s="1"/>
  <c r="DQ33" i="17"/>
  <c r="DQ31" i="17" s="1"/>
  <c r="DT32" i="17"/>
  <c r="AR33" i="17"/>
  <c r="AR31" i="17" s="1"/>
  <c r="AU32" i="17"/>
  <c r="AJ33" i="17"/>
  <c r="AJ31" i="17" s="1"/>
  <c r="BZ39" i="17" a="1"/>
  <c r="BZ39" i="17" s="1"/>
  <c r="BR24" i="17"/>
  <c r="BR22" i="17" s="1"/>
  <c r="BU23" i="17"/>
  <c r="CQ24" i="17"/>
  <c r="CQ22" i="17" s="1"/>
  <c r="CT23" i="17"/>
  <c r="CI24" i="17"/>
  <c r="CL23" i="17"/>
  <c r="CQ27" i="17"/>
  <c r="CQ25" i="17" s="1"/>
  <c r="CT26" i="17"/>
  <c r="CI27" i="17"/>
  <c r="CI25" i="17" s="1"/>
  <c r="CL26" i="17"/>
  <c r="AW27" i="17"/>
  <c r="AW25" i="17" s="1"/>
  <c r="AW40" i="17" s="1" a="1"/>
  <c r="AW40" i="17" s="1"/>
  <c r="EP24" i="17"/>
  <c r="ES23" i="17"/>
  <c r="EH24" i="17"/>
  <c r="EH22" i="17" s="1"/>
  <c r="EK23" i="17"/>
  <c r="BI24" i="17"/>
  <c r="BI22" i="17" s="1"/>
  <c r="BL23" i="17"/>
  <c r="BA24" i="17"/>
  <c r="BA22" i="17" s="1"/>
  <c r="BD23" i="17"/>
  <c r="DY39" i="17" a="1"/>
  <c r="DY39" i="17" s="1"/>
  <c r="DQ24" i="17"/>
  <c r="DQ22" i="17" s="1"/>
  <c r="DT23" i="17"/>
  <c r="AA27" i="17"/>
  <c r="AA25" i="17" s="1"/>
  <c r="S27" i="17"/>
  <c r="S25" i="17" s="1"/>
  <c r="V26" i="17"/>
  <c r="BI30" i="17"/>
  <c r="BI28" i="17" s="1"/>
  <c r="BL29" i="17"/>
  <c r="BA30" i="17"/>
  <c r="BA28" i="17" s="1"/>
  <c r="BD29" i="17"/>
  <c r="DY30" i="17"/>
  <c r="DY28" i="17" s="1"/>
  <c r="EB29" i="17"/>
  <c r="DQ41" i="17" a="1"/>
  <c r="DQ41" i="17" s="1"/>
  <c r="DH30" i="17"/>
  <c r="DH28" i="17" s="1"/>
  <c r="DK29" i="17"/>
  <c r="CZ30" i="17"/>
  <c r="CZ28" i="17" s="1"/>
  <c r="DC29" i="17"/>
  <c r="EP33" i="17"/>
  <c r="ES32" i="17"/>
  <c r="EH33" i="17"/>
  <c r="EH31" i="17" s="1"/>
  <c r="EK32" i="17"/>
  <c r="DH42" i="17" a="1"/>
  <c r="DH42" i="17" s="1"/>
  <c r="CZ33" i="17"/>
  <c r="CZ31" i="17" s="1"/>
  <c r="DC32" i="17"/>
  <c r="CQ33" i="17"/>
  <c r="CQ31" i="17" s="1"/>
  <c r="CT32" i="17"/>
  <c r="CI33" i="17"/>
  <c r="CI31" i="17" s="1"/>
  <c r="CL32" i="17"/>
  <c r="AA42" i="17" a="1"/>
  <c r="AA42" i="17" s="1"/>
  <c r="S33" i="17"/>
  <c r="S31" i="17" s="1"/>
  <c r="V32" i="17"/>
  <c r="AR24" i="17"/>
  <c r="AR22" i="17" s="1"/>
  <c r="AU23" i="17"/>
  <c r="AJ24" i="17"/>
  <c r="AM23" i="17"/>
  <c r="BI27" i="17"/>
  <c r="BI25" i="17" s="1"/>
  <c r="BA27" i="17"/>
  <c r="BA25" i="17" s="1"/>
  <c r="BD26" i="17"/>
  <c r="BW27" i="17"/>
  <c r="BW25" i="17" s="1"/>
  <c r="BW40" i="17" s="1" a="1"/>
  <c r="BW40" i="17" s="1"/>
  <c r="ED27" i="17"/>
  <c r="ED25" i="17" s="1"/>
  <c r="ED40" i="17" s="1" a="1"/>
  <c r="ED40" i="17" s="1"/>
  <c r="AC30" i="17"/>
  <c r="AC28" i="17" s="1"/>
  <c r="AC41" i="17" s="1" a="1"/>
  <c r="AC41" i="17" s="1"/>
  <c r="U30" i="17"/>
  <c r="U28" i="17" s="1"/>
  <c r="U41" i="17" s="1" a="1"/>
  <c r="U41" i="17" s="1"/>
  <c r="BL32" i="17"/>
  <c r="BK33" i="17"/>
  <c r="BK31" i="17" s="1"/>
  <c r="BK42" i="17" s="1" a="1"/>
  <c r="BK42" i="17" s="1"/>
  <c r="BD32" i="17"/>
  <c r="BC33" i="17"/>
  <c r="BD33" i="17" s="1"/>
  <c r="CS30" i="17"/>
  <c r="CS28" i="17" s="1"/>
  <c r="CS41" i="17" s="1" a="1"/>
  <c r="CS41" i="17" s="1"/>
  <c r="CK30" i="17"/>
  <c r="AU29" i="17"/>
  <c r="AT30" i="17"/>
  <c r="AT28" i="17" s="1"/>
  <c r="AT41" i="17" s="1" a="1"/>
  <c r="AT41" i="17" s="1"/>
  <c r="DH27" i="17"/>
  <c r="DH25" i="17" s="1"/>
  <c r="DK26" i="17"/>
  <c r="CZ27" i="17"/>
  <c r="CZ25" i="17" s="1"/>
  <c r="DC26" i="17"/>
  <c r="DH24" i="17"/>
  <c r="DH22" i="17" s="1"/>
  <c r="CZ24" i="17"/>
  <c r="CZ22" i="17" s="1"/>
  <c r="DC23" i="17"/>
  <c r="AA21" i="17"/>
  <c r="AA19" i="17" s="1"/>
  <c r="AD20" i="17"/>
  <c r="S21" i="17"/>
  <c r="V21" i="17" s="1"/>
  <c r="V20" i="17"/>
  <c r="EJ27" i="17"/>
  <c r="L18" i="17"/>
  <c r="M18" i="17" s="1"/>
  <c r="M17" i="17"/>
  <c r="AA39" i="17" a="1"/>
  <c r="AA39" i="17" s="1"/>
  <c r="S24" i="17"/>
  <c r="S22" i="17" s="1"/>
  <c r="V23" i="17"/>
  <c r="AS33" i="17"/>
  <c r="AS31" i="17" s="1"/>
  <c r="AS42" i="17" s="1" a="1"/>
  <c r="AS42" i="17" s="1"/>
  <c r="AY26" i="17"/>
  <c r="AX27" i="17"/>
  <c r="AX25" i="17" s="1"/>
  <c r="AX40" i="17" s="1" a="1"/>
  <c r="AX40" i="17" s="1"/>
  <c r="AP27" i="17"/>
  <c r="AP25" i="17" s="1"/>
  <c r="AP40" i="17" s="1" a="1"/>
  <c r="AP40" i="17" s="1"/>
  <c r="BB24" i="17"/>
  <c r="BB22" i="17" s="1"/>
  <c r="BB39" i="17" s="1" a="1"/>
  <c r="BB39" i="17" s="1"/>
  <c r="CF33" i="17"/>
  <c r="CG29" i="17"/>
  <c r="CF30" i="17"/>
  <c r="CF28" i="17" s="1"/>
  <c r="CF41" i="17" s="1" a="1"/>
  <c r="CF41" i="17" s="1"/>
  <c r="BX30" i="17"/>
  <c r="BX28" i="17" s="1"/>
  <c r="BX41" i="17" s="1" a="1"/>
  <c r="BX41" i="17" s="1"/>
  <c r="AY32" i="17"/>
  <c r="AX33" i="17"/>
  <c r="AY33" i="17" s="1"/>
  <c r="AQ32" i="17"/>
  <c r="AP33" i="17"/>
  <c r="AP31" i="17" s="1"/>
  <c r="AP42" i="17" s="1" a="1"/>
  <c r="AP42" i="17" s="1"/>
  <c r="CF24" i="17"/>
  <c r="CF22" i="17" s="1"/>
  <c r="CF39" i="17" s="1" a="1"/>
  <c r="CF39" i="17" s="1"/>
  <c r="BX24" i="17"/>
  <c r="BX22" i="17" s="1"/>
  <c r="BX39" i="17" s="1" a="1"/>
  <c r="BX39" i="17" s="1"/>
  <c r="CX23" i="17"/>
  <c r="CW24" i="17"/>
  <c r="CX24" i="17" s="1"/>
  <c r="CO24" i="17"/>
  <c r="CO22" i="17" s="1"/>
  <c r="CO39" i="17" s="1" a="1"/>
  <c r="CO39" i="17" s="1"/>
  <c r="CW27" i="17"/>
  <c r="CP26" i="17"/>
  <c r="CO27" i="17"/>
  <c r="CP27" i="17" s="1"/>
  <c r="Q29" i="17"/>
  <c r="P30" i="17"/>
  <c r="P28" i="17" s="1"/>
  <c r="P41" i="17" s="1" a="1"/>
  <c r="P41" i="17" s="1"/>
  <c r="AV25" i="17"/>
  <c r="AN27" i="17"/>
  <c r="AN25" i="17" s="1"/>
  <c r="AQ26" i="17"/>
  <c r="BO24" i="17"/>
  <c r="BG24" i="17"/>
  <c r="BG22" i="17" s="1"/>
  <c r="BG39" i="17" s="1" a="1"/>
  <c r="BG39" i="17" s="1"/>
  <c r="EF23" i="17"/>
  <c r="EE24" i="17"/>
  <c r="EE22" i="17" s="1"/>
  <c r="EE39" i="17" s="1" a="1"/>
  <c r="EE39" i="17" s="1"/>
  <c r="DX23" i="17"/>
  <c r="DW24" i="17"/>
  <c r="DW22" i="17" s="1"/>
  <c r="DW39" i="17" s="1" a="1"/>
  <c r="DW39" i="17" s="1"/>
  <c r="AH26" i="17"/>
  <c r="AG27" i="17"/>
  <c r="Y27" i="17"/>
  <c r="BP29" i="17"/>
  <c r="BO30" i="17"/>
  <c r="BO28" i="17" s="1"/>
  <c r="BO41" i="17" s="1" a="1"/>
  <c r="BO41" i="17" s="1"/>
  <c r="BG30" i="17"/>
  <c r="BG28" i="17" s="1"/>
  <c r="BG41" i="17" s="1" a="1"/>
  <c r="BG41" i="17" s="1"/>
  <c r="EE30" i="17"/>
  <c r="EE28" i="17" s="1"/>
  <c r="EE41" i="17" s="1" a="1"/>
  <c r="EE41" i="17" s="1"/>
  <c r="DW30" i="17"/>
  <c r="DW28" i="17" s="1"/>
  <c r="DW41" i="17" s="1" a="1"/>
  <c r="DW41" i="17" s="1"/>
  <c r="DN30" i="17"/>
  <c r="DN28" i="17" s="1"/>
  <c r="DN41" i="17" s="1" a="1"/>
  <c r="DN41" i="17" s="1"/>
  <c r="DF30" i="17"/>
  <c r="DF28" i="17" s="1"/>
  <c r="DF41" i="17" s="1" a="1"/>
  <c r="DF41" i="17" s="1"/>
  <c r="P33" i="17"/>
  <c r="P31" i="17" s="1"/>
  <c r="P42" i="17" s="1" a="1"/>
  <c r="P42" i="17" s="1"/>
  <c r="EO32" i="17"/>
  <c r="EN33" i="17"/>
  <c r="EO33" i="17" s="1"/>
  <c r="DO32" i="17"/>
  <c r="DN33" i="17"/>
  <c r="DO33" i="17" s="1"/>
  <c r="DF33" i="17"/>
  <c r="DF31" i="17" s="1"/>
  <c r="DF42" i="17" s="1" a="1"/>
  <c r="DF42" i="17" s="1"/>
  <c r="CX32" i="17"/>
  <c r="CW33" i="17"/>
  <c r="CX33" i="17" s="1"/>
  <c r="CO33" i="17"/>
  <c r="CO31" i="17" s="1"/>
  <c r="CO42" i="17" s="1" a="1"/>
  <c r="CO42" i="17" s="1"/>
  <c r="AG33" i="17"/>
  <c r="AX24" i="17"/>
  <c r="AX22" i="17" s="1"/>
  <c r="AX39" i="17" s="1" a="1"/>
  <c r="AX39" i="17" s="1"/>
  <c r="AQ23" i="17"/>
  <c r="AP24" i="17"/>
  <c r="AQ24" i="17" s="1"/>
  <c r="BP26" i="17"/>
  <c r="BO27" i="17"/>
  <c r="BO25" i="17" s="1"/>
  <c r="BO40" i="17" s="1" a="1"/>
  <c r="BO40" i="17" s="1"/>
  <c r="BG27" i="17"/>
  <c r="BG25" i="17" s="1"/>
  <c r="BG40" i="17" s="1" a="1"/>
  <c r="BG40" i="17" s="1"/>
  <c r="Q23" i="17"/>
  <c r="P24" i="17"/>
  <c r="P22" i="17" s="1"/>
  <c r="P39" i="17" s="1" a="1"/>
  <c r="P39" i="17" s="1"/>
  <c r="CD40" i="17" a="1"/>
  <c r="CD40" i="17" s="1"/>
  <c r="BV27" i="17"/>
  <c r="BV25" i="17" s="1"/>
  <c r="BY26" i="17"/>
  <c r="EC27" i="17"/>
  <c r="EF26" i="17"/>
  <c r="DU27" i="17"/>
  <c r="DU25" i="17" s="1"/>
  <c r="DX26" i="17"/>
  <c r="N15" i="17"/>
  <c r="N13" i="17" s="1"/>
  <c r="Q14" i="17"/>
  <c r="CR30" i="17"/>
  <c r="CR28" i="17" s="1"/>
  <c r="CR41" i="17" s="1" a="1"/>
  <c r="CR41" i="17" s="1"/>
  <c r="DN27" i="17"/>
  <c r="DF27" i="17"/>
  <c r="DF25" i="17" s="1"/>
  <c r="DF40" i="17" s="1" a="1"/>
  <c r="DF40" i="17" s="1"/>
  <c r="DO23" i="17"/>
  <c r="DN24" i="17"/>
  <c r="DO24" i="17" s="1"/>
  <c r="DF24" i="17"/>
  <c r="DF22" i="17" s="1"/>
  <c r="DF39" i="17" s="1" a="1"/>
  <c r="DF39" i="17" s="1"/>
  <c r="AG21" i="17"/>
  <c r="AG19" i="17" s="1"/>
  <c r="AG38" i="17" s="1" a="1"/>
  <c r="AG38" i="17" s="1"/>
  <c r="Y21" i="17"/>
  <c r="Y19" i="17" s="1"/>
  <c r="Y38" i="17" s="1" a="1"/>
  <c r="Y38" i="17" s="1"/>
  <c r="AH23" i="17"/>
  <c r="AG24" i="17"/>
  <c r="AH24" i="17" s="1"/>
  <c r="Z23" i="17"/>
  <c r="Y24" i="17"/>
  <c r="Y22" i="17" s="1"/>
  <c r="Y39" i="17" s="1" a="1"/>
  <c r="Y39" i="17" s="1"/>
  <c r="P27" i="17"/>
  <c r="N21" i="17"/>
  <c r="N19" i="17" s="1"/>
  <c r="Q20" i="17"/>
  <c r="EL30" i="17"/>
  <c r="EO30" i="17" s="1"/>
  <c r="EO29" i="17"/>
  <c r="DR24" i="17"/>
  <c r="DR22" i="17" s="1"/>
  <c r="DR39" i="17" s="1" a="1"/>
  <c r="DR39" i="17" s="1"/>
  <c r="AT27" i="17"/>
  <c r="AT25" i="17" s="1"/>
  <c r="AT40" i="17" s="1" a="1"/>
  <c r="AT40" i="17" s="1"/>
  <c r="BN27" i="17"/>
  <c r="BN25" i="17" s="1"/>
  <c r="BN40" i="17" s="1" a="1"/>
  <c r="BN40" i="17" s="1"/>
  <c r="BF27" i="17"/>
  <c r="BF25" i="17" s="1"/>
  <c r="BF40" i="17" s="1" a="1"/>
  <c r="BF40" i="17" s="1"/>
  <c r="CC26" i="17"/>
  <c r="CB27" i="17"/>
  <c r="CB25" i="17" s="1"/>
  <c r="CB40" i="17" s="1" a="1"/>
  <c r="CB40" i="17" s="1"/>
  <c r="BT27" i="17"/>
  <c r="EA27" i="17"/>
  <c r="EA25" i="17" s="1"/>
  <c r="EA40" i="17" s="1" a="1"/>
  <c r="EA40" i="17" s="1"/>
  <c r="DS27" i="17"/>
  <c r="DS25" i="17" s="1"/>
  <c r="DS40" i="17" s="1" a="1"/>
  <c r="DS40" i="17" s="1"/>
  <c r="L15" i="17"/>
  <c r="M15" i="17" s="1"/>
  <c r="M14" i="17"/>
  <c r="AA30" i="17"/>
  <c r="AA28" i="17" s="1"/>
  <c r="AD29" i="17"/>
  <c r="S30" i="17"/>
  <c r="S28" i="17" s="1"/>
  <c r="V29" i="17"/>
  <c r="BI31" i="17"/>
  <c r="BA42" i="17" a="1"/>
  <c r="BA42" i="17" s="1"/>
  <c r="CQ30" i="17"/>
  <c r="CQ28" i="17" s="1"/>
  <c r="CT29" i="17"/>
  <c r="CI30" i="17"/>
  <c r="CI28" i="17" s="1"/>
  <c r="CL29" i="17"/>
  <c r="AR30" i="17"/>
  <c r="AJ30" i="17"/>
  <c r="AM29" i="17"/>
  <c r="EP27" i="17"/>
  <c r="ES26" i="17"/>
  <c r="EH27" i="17"/>
  <c r="EH25" i="17" s="1"/>
  <c r="EK26" i="17"/>
  <c r="M20" i="17"/>
  <c r="L21" i="17"/>
  <c r="M21" i="17" s="1"/>
  <c r="EJ30" i="17"/>
  <c r="EJ28" i="17" s="1"/>
  <c r="EJ41" i="17" s="1" a="1"/>
  <c r="EJ41" i="17" s="1"/>
  <c r="BW33" i="17"/>
  <c r="BW31" i="17" s="1"/>
  <c r="BW42" i="17" s="1" a="1"/>
  <c r="BW42" i="17" s="1"/>
  <c r="AO33" i="17"/>
  <c r="AO31" i="17" s="1"/>
  <c r="CN24" i="17"/>
  <c r="CN22" i="17" s="1"/>
  <c r="CN39" i="17" s="1" a="1"/>
  <c r="CN39" i="17" s="1"/>
  <c r="AM26" i="17"/>
  <c r="AL27" i="17"/>
  <c r="AM27" i="17" s="1"/>
  <c r="ED24" i="17"/>
  <c r="ED22" i="17" s="1"/>
  <c r="ED39" i="17" s="1" a="1"/>
  <c r="ED39" i="17" s="1"/>
  <c r="CD33" i="17"/>
  <c r="CD31" i="17" s="1"/>
  <c r="CG32" i="17"/>
  <c r="BV33" i="17"/>
  <c r="BV31" i="17" s="1"/>
  <c r="BY32" i="17"/>
  <c r="CD30" i="17"/>
  <c r="CD28" i="17" s="1"/>
  <c r="BV30" i="17"/>
  <c r="BV28" i="17" s="1"/>
  <c r="BY29" i="17"/>
  <c r="EC33" i="17"/>
  <c r="EF32" i="17"/>
  <c r="DU33" i="17"/>
  <c r="DX32" i="17"/>
  <c r="AV42" i="17" a="1"/>
  <c r="AV42" i="17" s="1"/>
  <c r="AN42" i="17" a="1"/>
  <c r="AN42" i="17" s="1"/>
  <c r="CD24" i="17"/>
  <c r="CD22" i="17" s="1"/>
  <c r="CG23" i="17"/>
  <c r="BV24" i="17"/>
  <c r="BV22" i="17" s="1"/>
  <c r="BY23" i="17"/>
  <c r="CU39" i="17" a="1"/>
  <c r="CU39" i="17" s="1"/>
  <c r="CM24" i="17"/>
  <c r="CM22" i="17" s="1"/>
  <c r="CP23" i="17"/>
  <c r="CU27" i="17"/>
  <c r="CU25" i="17" s="1"/>
  <c r="CX26" i="17"/>
  <c r="CM40" i="17" a="1"/>
  <c r="CM40" i="17" s="1"/>
  <c r="N28" i="17"/>
  <c r="EL24" i="17"/>
  <c r="EO23" i="17"/>
  <c r="BM24" i="17"/>
  <c r="BM22" i="17" s="1"/>
  <c r="BP23" i="17"/>
  <c r="BE24" i="17"/>
  <c r="BE22" i="17" s="1"/>
  <c r="BH23" i="17"/>
  <c r="EC24" i="17"/>
  <c r="EC22" i="17" s="1"/>
  <c r="DU24" i="17"/>
  <c r="DU22" i="17" s="1"/>
  <c r="W27" i="17"/>
  <c r="W25" i="17" s="1"/>
  <c r="Z26" i="17"/>
  <c r="BM30" i="17"/>
  <c r="BM28" i="17" s="1"/>
  <c r="BE30" i="17"/>
  <c r="BE28" i="17" s="1"/>
  <c r="BH29" i="17"/>
  <c r="EC30" i="17"/>
  <c r="EC28" i="17" s="1"/>
  <c r="EF29" i="17"/>
  <c r="DU30" i="17"/>
  <c r="DU28" i="17" s="1"/>
  <c r="DX29" i="17"/>
  <c r="DL30" i="17"/>
  <c r="DL28" i="17" s="1"/>
  <c r="DO29" i="17"/>
  <c r="DD30" i="17"/>
  <c r="DD28" i="17" s="1"/>
  <c r="DG29" i="17"/>
  <c r="N33" i="17"/>
  <c r="N31" i="17" s="1"/>
  <c r="Q32" i="17"/>
  <c r="EL42" i="17" a="1"/>
  <c r="EL42" i="17" s="1"/>
  <c r="DL42" i="17" a="1"/>
  <c r="DL42" i="17" s="1"/>
  <c r="DD33" i="17"/>
  <c r="DD31" i="17" s="1"/>
  <c r="DG32" i="17"/>
  <c r="CU42" i="17" a="1"/>
  <c r="CU42" i="17" s="1"/>
  <c r="CM33" i="17"/>
  <c r="CM31" i="17" s="1"/>
  <c r="CP32" i="17"/>
  <c r="AE33" i="17"/>
  <c r="AE31" i="17" s="1"/>
  <c r="AH32" i="17"/>
  <c r="W33" i="17"/>
  <c r="Z33" i="17" s="1"/>
  <c r="Z32" i="17"/>
  <c r="AV24" i="17"/>
  <c r="AV22" i="17" s="1"/>
  <c r="AY23" i="17"/>
  <c r="AN39" i="17" a="1"/>
  <c r="AN39" i="17" s="1"/>
  <c r="BM27" i="17"/>
  <c r="BM25" i="17" s="1"/>
  <c r="BE27" i="17"/>
  <c r="BE25" i="17" s="1"/>
  <c r="BH26" i="17"/>
  <c r="N24" i="17"/>
  <c r="N22" i="17" s="1"/>
  <c r="BS27" i="17"/>
  <c r="BS25" i="17" s="1"/>
  <c r="BS40" i="17" s="1" a="1"/>
  <c r="BS40" i="17" s="1"/>
  <c r="DR27" i="17"/>
  <c r="DR25" i="17" s="1"/>
  <c r="DR40" i="17" s="1" a="1"/>
  <c r="DR40" i="17" s="1"/>
  <c r="AG30" i="17"/>
  <c r="AG28" i="17" s="1"/>
  <c r="AG41" i="17" s="1" a="1"/>
  <c r="AG41" i="17" s="1"/>
  <c r="Y30" i="17"/>
  <c r="BO33" i="17"/>
  <c r="BO31" i="17" s="1"/>
  <c r="BO42" i="17" s="1" a="1"/>
  <c r="BO42" i="17" s="1"/>
  <c r="CX29" i="17"/>
  <c r="CW30" i="17"/>
  <c r="CW28" i="17" s="1"/>
  <c r="CW41" i="17" s="1" a="1"/>
  <c r="CW41" i="17" s="1"/>
  <c r="CP29" i="17"/>
  <c r="CO30" i="17"/>
  <c r="AX30" i="17"/>
  <c r="AP30" i="17"/>
  <c r="AP28" i="17" s="1"/>
  <c r="AP41" i="17" s="1" a="1"/>
  <c r="AP41" i="17" s="1"/>
  <c r="DL27" i="17"/>
  <c r="DL25" i="17" s="1"/>
  <c r="DO26" i="17"/>
  <c r="DD27" i="17"/>
  <c r="DD25" i="17" s="1"/>
  <c r="DG26" i="17"/>
  <c r="DL39" i="17" a="1"/>
  <c r="DL39" i="17" s="1"/>
  <c r="DD24" i="17"/>
  <c r="DD22" i="17" s="1"/>
  <c r="DG23" i="17"/>
  <c r="AE21" i="17"/>
  <c r="AE19" i="17" s="1"/>
  <c r="AH20" i="17"/>
  <c r="W21" i="17"/>
  <c r="W19" i="17" s="1"/>
  <c r="Z20" i="17"/>
  <c r="EN27" i="17"/>
  <c r="AE39" i="17" a="1"/>
  <c r="AE39" i="17" s="1"/>
  <c r="W22" i="17"/>
  <c r="N27" i="17"/>
  <c r="N25" i="17" s="1"/>
  <c r="Q26" i="17"/>
  <c r="EQ30" i="17"/>
  <c r="EQ28" i="17" s="1"/>
  <c r="EQ41" i="17" s="1" a="1"/>
  <c r="EQ41" i="17" s="1"/>
  <c r="K17" i="15"/>
  <c r="CA24" i="17"/>
  <c r="CA22" i="17" s="1"/>
  <c r="CA39" i="17" s="1" a="1"/>
  <c r="CA39" i="17" s="1"/>
  <c r="EM24" i="17"/>
  <c r="EM22" i="17" s="1"/>
  <c r="EM39" i="17" s="1" a="1"/>
  <c r="EM39" i="17" s="1"/>
  <c r="CB33" i="17"/>
  <c r="BU32" i="17"/>
  <c r="BT33" i="17"/>
  <c r="BT31" i="17" s="1"/>
  <c r="BT42" i="17" s="1" a="1"/>
  <c r="BT42" i="17" s="1"/>
  <c r="CB30" i="17"/>
  <c r="BU29" i="17"/>
  <c r="BT30" i="17"/>
  <c r="BU30" i="17" s="1"/>
  <c r="EB32" i="17"/>
  <c r="EA33" i="17"/>
  <c r="EB33" i="17" s="1"/>
  <c r="DS33" i="17"/>
  <c r="AT33" i="17"/>
  <c r="AM32" i="17"/>
  <c r="AL33" i="17"/>
  <c r="AL31" i="17" s="1"/>
  <c r="AL42" i="17" s="1" a="1"/>
  <c r="AL42" i="17" s="1"/>
  <c r="CC23" i="17"/>
  <c r="CB24" i="17"/>
  <c r="BT24" i="17"/>
  <c r="CS24" i="17"/>
  <c r="CS22" i="17" s="1"/>
  <c r="CS39" i="17" s="1" a="1"/>
  <c r="CS39" i="17" s="1"/>
  <c r="CS27" i="17"/>
  <c r="CK27" i="17"/>
  <c r="CK25" i="17" s="1"/>
  <c r="CK40" i="17" s="1" a="1"/>
  <c r="CK40" i="17" s="1"/>
  <c r="L30" i="17"/>
  <c r="M30" i="17" s="1"/>
  <c r="M29" i="17"/>
  <c r="AR27" i="17"/>
  <c r="AR25" i="17" s="1"/>
  <c r="AU26" i="17"/>
  <c r="AJ40" i="17" a="1"/>
  <c r="AJ40" i="17" s="1"/>
  <c r="EJ24" i="17"/>
  <c r="BK24" i="17"/>
  <c r="BC24" i="17"/>
  <c r="BC22" i="17" s="1"/>
  <c r="BC39" i="17" s="1" a="1"/>
  <c r="BC39" i="17" s="1"/>
  <c r="EB23" i="17"/>
  <c r="EA24" i="17"/>
  <c r="EB24" i="17" s="1"/>
  <c r="DS24" i="17"/>
  <c r="AD26" i="17"/>
  <c r="AC27" i="17"/>
  <c r="U27" i="17"/>
  <c r="BK30" i="17"/>
  <c r="BC30" i="17"/>
  <c r="BC28" i="17" s="1"/>
  <c r="BC41" i="17" s="1" a="1"/>
  <c r="BC41" i="17" s="1"/>
  <c r="EA30" i="17"/>
  <c r="DT29" i="17"/>
  <c r="DS30" i="17"/>
  <c r="DT30" i="17" s="1"/>
  <c r="DJ30" i="17"/>
  <c r="DB30" i="17"/>
  <c r="M32" i="17"/>
  <c r="L33" i="17"/>
  <c r="M33" i="17" s="1"/>
  <c r="EJ33" i="17"/>
  <c r="DK32" i="17"/>
  <c r="DJ33" i="17"/>
  <c r="DK33" i="17" s="1"/>
  <c r="DB33" i="17"/>
  <c r="CS33" i="17"/>
  <c r="CK33" i="17"/>
  <c r="AD32" i="17"/>
  <c r="AC33" i="17"/>
  <c r="AD33" i="17" s="1"/>
  <c r="U33" i="17"/>
  <c r="AT24" i="17"/>
  <c r="AT22" i="17" s="1"/>
  <c r="AT39" i="17" s="1" a="1"/>
  <c r="AT39" i="17" s="1"/>
  <c r="BL26" i="17"/>
  <c r="BK27" i="17"/>
  <c r="BC27" i="17"/>
  <c r="M23" i="17"/>
  <c r="L24" i="17"/>
  <c r="BZ27" i="17"/>
  <c r="BZ25" i="17" s="1"/>
  <c r="BR27" i="17"/>
  <c r="BR25" i="17" s="1"/>
  <c r="BU26" i="17"/>
  <c r="DY27" i="17"/>
  <c r="DY25" i="17" s="1"/>
  <c r="EB26" i="17"/>
  <c r="DQ27" i="17"/>
  <c r="DQ25" i="17" s="1"/>
  <c r="DT26" i="17"/>
  <c r="S17" i="17" a="1"/>
  <c r="S17" i="17" s="1"/>
  <c r="T17" i="17" a="1"/>
  <c r="T17" i="17" s="1"/>
  <c r="T18" i="17" s="1"/>
  <c r="T16" i="17" s="1"/>
  <c r="T37" i="17" s="1" a="1"/>
  <c r="T37" i="17" s="1"/>
  <c r="U17" i="17" a="1"/>
  <c r="U17" i="17" s="1"/>
  <c r="W17" i="17" a="1"/>
  <c r="W17" i="17" s="1"/>
  <c r="X17" i="17" a="1"/>
  <c r="X17" i="17" s="1"/>
  <c r="X18" i="17" s="1"/>
  <c r="X16" i="17" s="1"/>
  <c r="X37" i="17" s="1" a="1"/>
  <c r="X37" i="17" s="1"/>
  <c r="Y17" i="17" a="1"/>
  <c r="Y17" i="17" s="1"/>
  <c r="AA17" i="17" a="1"/>
  <c r="AA17" i="17" s="1"/>
  <c r="AB17" i="17" a="1"/>
  <c r="AB17" i="17" s="1"/>
  <c r="AB18" i="17" s="1"/>
  <c r="AB16" i="17" s="1"/>
  <c r="AB37" i="17" s="1" a="1"/>
  <c r="AB37" i="17" s="1"/>
  <c r="AC17" i="17" a="1"/>
  <c r="AC17" i="17" s="1"/>
  <c r="AE17" i="17" a="1"/>
  <c r="AE17" i="17" s="1"/>
  <c r="AF17" i="17" a="1"/>
  <c r="AF17" i="17" s="1"/>
  <c r="AF18" i="17" s="1"/>
  <c r="AF16" i="17" s="1"/>
  <c r="AF37" i="17" s="1" a="1"/>
  <c r="AF37" i="17" s="1"/>
  <c r="AG17" i="17" a="1"/>
  <c r="AG17" i="17" s="1"/>
  <c r="DJ27" i="17"/>
  <c r="DB27" i="17"/>
  <c r="DK23" i="17"/>
  <c r="DJ24" i="17"/>
  <c r="DB24" i="17"/>
  <c r="AC21" i="17"/>
  <c r="AC19" i="17" s="1"/>
  <c r="AC38" i="17" s="1" a="1"/>
  <c r="AC38" i="17" s="1"/>
  <c r="O18" i="17"/>
  <c r="O16" i="17" s="1"/>
  <c r="O37" i="17" s="1" a="1"/>
  <c r="O37" i="17" s="1"/>
  <c r="AD23" i="17"/>
  <c r="AC24" i="17"/>
  <c r="AD24" i="17" s="1"/>
  <c r="U24" i="17"/>
  <c r="M26" i="17"/>
  <c r="L27" i="17"/>
  <c r="EP30" i="17"/>
  <c r="ES29" i="17"/>
  <c r="EH30" i="17"/>
  <c r="EH28" i="17" s="1"/>
  <c r="EK29" i="17"/>
  <c r="M12" i="17"/>
  <c r="P10" i="17"/>
  <c r="P35" i="17" s="1" a="1"/>
  <c r="P35" i="17" s="1"/>
  <c r="N10" i="17"/>
  <c r="N35" i="17" s="1" a="1"/>
  <c r="N35" i="17" s="1"/>
  <c r="O10" i="17"/>
  <c r="O35" i="17" s="1" a="1"/>
  <c r="O35" i="17" s="1"/>
  <c r="R11" i="17"/>
  <c r="L10" i="17"/>
  <c r="L35" i="17" s="1" a="1"/>
  <c r="L35" i="17" s="1"/>
  <c r="S11" i="17" a="1"/>
  <c r="S11" i="17" s="1"/>
  <c r="T11" i="17" a="1"/>
  <c r="T11" i="17" s="1"/>
  <c r="U11" i="17" a="1"/>
  <c r="U11" i="17" s="1"/>
  <c r="U12" i="17" s="1" a="1"/>
  <c r="U12" i="17" s="1"/>
  <c r="W11" i="17" a="1"/>
  <c r="W11" i="17" s="1"/>
  <c r="W12" i="17" s="1" a="1"/>
  <c r="W12" i="17" s="1"/>
  <c r="X11" i="17" a="1"/>
  <c r="X11" i="17" s="1"/>
  <c r="Y11" i="17" a="1"/>
  <c r="Y11" i="17" s="1"/>
  <c r="Y12" i="17" s="1" a="1"/>
  <c r="Y12" i="17" s="1"/>
  <c r="AA11" i="17" a="1"/>
  <c r="AA11" i="17" s="1"/>
  <c r="AA12" i="17" s="1" a="1"/>
  <c r="AA12" i="17" s="1"/>
  <c r="AB11" i="17" a="1"/>
  <c r="AB11" i="17" s="1"/>
  <c r="AC11" i="17" a="1"/>
  <c r="AC11" i="17" s="1"/>
  <c r="AC12" i="17" s="1" a="1"/>
  <c r="AC12" i="17" s="1"/>
  <c r="AE11" i="17" a="1"/>
  <c r="AE11" i="17" s="1"/>
  <c r="AF11" i="17" a="1"/>
  <c r="AF11" i="17" s="1"/>
  <c r="AG11" i="17" a="1"/>
  <c r="AG11" i="17" s="1"/>
  <c r="AG12" i="17" s="1" a="1"/>
  <c r="AG12" i="17" s="1"/>
  <c r="AH14" i="17"/>
  <c r="AG15" i="17"/>
  <c r="AH15" i="17" s="1"/>
  <c r="Z14" i="17"/>
  <c r="Y15" i="17"/>
  <c r="Y13" i="17" s="1"/>
  <c r="Y36" i="17" s="1" a="1"/>
  <c r="Y36" i="17" s="1"/>
  <c r="W15" i="17"/>
  <c r="W13" i="17" s="1"/>
  <c r="W36" i="17" s="1" a="1"/>
  <c r="W36" i="17" s="1"/>
  <c r="U15" i="17"/>
  <c r="U13" i="17" s="1"/>
  <c r="U36" i="17" s="1" a="1"/>
  <c r="U36" i="17" s="1"/>
  <c r="AA15" i="17"/>
  <c r="AD15" i="17" s="1"/>
  <c r="AD14" i="17"/>
  <c r="S15" i="17"/>
  <c r="S13" i="17" s="1"/>
  <c r="S36" i="17" s="1" a="1"/>
  <c r="S36" i="17" s="1"/>
  <c r="V14" i="17"/>
  <c r="E22" i="13"/>
  <c r="F22" i="13" s="1"/>
  <c r="E23" i="13"/>
  <c r="F23" i="13" s="1"/>
  <c r="AC23" i="15"/>
  <c r="AH23" i="15"/>
  <c r="G3" i="13"/>
  <c r="F4" i="13"/>
  <c r="F5" i="13" s="1"/>
  <c r="K10" i="21" l="1"/>
  <c r="N10" i="21" s="1"/>
  <c r="N11" i="21"/>
  <c r="N15" i="21"/>
  <c r="N17" i="21" s="1"/>
  <c r="Q17" i="17"/>
  <c r="R17" i="17" s="1"/>
  <c r="GU11" i="21"/>
  <c r="GU10" i="21" s="1"/>
  <c r="GV14" i="21" a="1"/>
  <c r="GV14" i="21" s="1"/>
  <c r="GV12" i="21" s="1"/>
  <c r="GV17" i="21"/>
  <c r="GV15" i="21" s="1"/>
  <c r="GW28" i="21" a="1"/>
  <c r="GW28" i="21" s="1"/>
  <c r="GW25" i="21" a="1"/>
  <c r="GW25" i="21" s="1"/>
  <c r="GW19" i="21" a="1"/>
  <c r="GW19" i="21" s="1"/>
  <c r="GW22" i="21" a="1"/>
  <c r="GW22" i="21" s="1"/>
  <c r="GW16" i="21" a="1"/>
  <c r="GW16" i="21" s="1"/>
  <c r="GW13" i="21" a="1"/>
  <c r="GW13" i="21" s="1"/>
  <c r="GV20" i="21"/>
  <c r="GV18" i="21" s="1"/>
  <c r="GV23" i="21"/>
  <c r="GV21" i="21" s="1"/>
  <c r="GV26" i="21"/>
  <c r="GV24" i="21" s="1"/>
  <c r="GV29" i="21"/>
  <c r="GV27" i="21" s="1"/>
  <c r="GV86" i="21"/>
  <c r="GV85" i="21" s="1"/>
  <c r="GV93" i="21" s="1"/>
  <c r="GT10" i="21"/>
  <c r="EX25" i="16"/>
  <c r="GW76" i="21"/>
  <c r="GW88" i="21" a="1"/>
  <c r="GW88" i="21" s="1"/>
  <c r="GW80" i="21" a="1"/>
  <c r="GW80" i="21" s="1"/>
  <c r="GW87" i="21"/>
  <c r="GW83" i="21" a="1"/>
  <c r="GW83" i="21" s="1"/>
  <c r="GW44" i="21" a="1"/>
  <c r="GW44" i="21" s="1"/>
  <c r="GW5" i="21"/>
  <c r="GW4" i="21"/>
  <c r="GX3" i="21"/>
  <c r="GW34" i="21" a="1"/>
  <c r="GW34" i="21" s="1"/>
  <c r="GW33" i="21" s="1"/>
  <c r="GW74" i="21"/>
  <c r="GW7" i="21"/>
  <c r="GW75" i="21" s="1"/>
  <c r="GU85" i="21"/>
  <c r="EG25" i="16"/>
  <c r="CY25" i="16"/>
  <c r="DP25" i="16"/>
  <c r="CN74" i="21"/>
  <c r="EV9" i="16"/>
  <c r="CH25" i="16"/>
  <c r="M9" i="21"/>
  <c r="Q13" i="16"/>
  <c r="AI25" i="16"/>
  <c r="AZ25" i="16"/>
  <c r="BQ25" i="16"/>
  <c r="AN13" i="16" a="1"/>
  <c r="AN13" i="16" s="1"/>
  <c r="BI13" i="16" a="1"/>
  <c r="BI13" i="16" s="1"/>
  <c r="AL13" i="16" a="1"/>
  <c r="AL13" i="16" s="1"/>
  <c r="AG13" i="16" a="1"/>
  <c r="AG13" i="16" s="1"/>
  <c r="BB13" i="16" a="1"/>
  <c r="BB13" i="16" s="1"/>
  <c r="AX13" i="16" a="1"/>
  <c r="AX13" i="16" s="1"/>
  <c r="AF13" i="16" a="1"/>
  <c r="AF13" i="16" s="1"/>
  <c r="AC13" i="16" a="1"/>
  <c r="AC13" i="16" s="1"/>
  <c r="Y13" i="16" a="1"/>
  <c r="Y13" i="16" s="1"/>
  <c r="AT13" i="16" a="1"/>
  <c r="AT13" i="16" s="1"/>
  <c r="AS13" i="16" a="1"/>
  <c r="AS13" i="16" s="1"/>
  <c r="AB13" i="16" a="1"/>
  <c r="AB13" i="16" s="1"/>
  <c r="BF13" i="16" a="1"/>
  <c r="BF13" i="16" s="1"/>
  <c r="W13" i="16" a="1"/>
  <c r="W13" i="16" s="1"/>
  <c r="AA13" i="16" a="1"/>
  <c r="AA13" i="16" s="1"/>
  <c r="BA13" i="16" a="1"/>
  <c r="BA13" i="16" s="1"/>
  <c r="AR13" i="16" a="1"/>
  <c r="AR13" i="16" s="1"/>
  <c r="BM13" i="16" a="1"/>
  <c r="BM13" i="16" s="1"/>
  <c r="BC13" i="16" a="1"/>
  <c r="BC13" i="16" s="1"/>
  <c r="BK13" i="16" a="1"/>
  <c r="BK13" i="16" s="1"/>
  <c r="AP13" i="16" a="1"/>
  <c r="AP13" i="16" s="1"/>
  <c r="AO13" i="16" a="1"/>
  <c r="AO13" i="16" s="1"/>
  <c r="BG13" i="16" a="1"/>
  <c r="BG13" i="16" s="1"/>
  <c r="AE13" i="16" a="1"/>
  <c r="AE13" i="16" s="1"/>
  <c r="AJ13" i="16" a="1"/>
  <c r="AJ13" i="16" s="1"/>
  <c r="BE13" i="16" a="1"/>
  <c r="BE13" i="16" s="1"/>
  <c r="AV13" i="16" a="1"/>
  <c r="AV13" i="16" s="1"/>
  <c r="EY64" i="17"/>
  <c r="DX50" i="17"/>
  <c r="BH50" i="17"/>
  <c r="CP50" i="17"/>
  <c r="AQ50" i="17"/>
  <c r="DO50" i="17"/>
  <c r="AY50" i="17"/>
  <c r="BY50" i="17"/>
  <c r="CT50" i="17"/>
  <c r="EO50" i="17"/>
  <c r="EB50" i="17"/>
  <c r="EK50" i="17"/>
  <c r="CC50" i="17"/>
  <c r="AU50" i="17"/>
  <c r="CJ48" i="17"/>
  <c r="CJ47" i="17" s="1"/>
  <c r="CJ13" i="16" s="1" a="1"/>
  <c r="CJ13" i="16" s="1"/>
  <c r="CL13" i="16" s="1"/>
  <c r="X48" i="17"/>
  <c r="X47" i="17" s="1"/>
  <c r="DG50" i="17"/>
  <c r="AW48" i="17"/>
  <c r="AW47" i="17" s="1"/>
  <c r="ED48" i="17"/>
  <c r="ED47" i="17" s="1"/>
  <c r="ED13" i="16" s="1" a="1"/>
  <c r="ED13" i="16" s="1"/>
  <c r="EF13" i="16" s="1"/>
  <c r="AD50" i="17"/>
  <c r="CE48" i="17"/>
  <c r="CE47" i="17" s="1"/>
  <c r="CE13" i="16" s="1" a="1"/>
  <c r="CE13" i="16" s="1"/>
  <c r="CG13" i="16" s="1"/>
  <c r="DA48" i="17"/>
  <c r="DA47" i="17" s="1"/>
  <c r="DA13" i="16" s="1" a="1"/>
  <c r="DA13" i="16" s="1"/>
  <c r="DC13" i="16" s="1"/>
  <c r="BX48" i="17"/>
  <c r="BX47" i="17" s="1"/>
  <c r="BX13" i="16" s="1" a="1"/>
  <c r="BX13" i="16" s="1"/>
  <c r="BY13" i="16" s="1"/>
  <c r="DI48" i="17"/>
  <c r="DI47" i="17" s="1"/>
  <c r="DI13" i="16" s="1" a="1"/>
  <c r="DI13" i="16" s="1"/>
  <c r="DK13" i="16" s="1"/>
  <c r="BD50" i="17"/>
  <c r="CS48" i="17"/>
  <c r="CS47" i="17" s="1"/>
  <c r="CS13" i="16" s="1" a="1"/>
  <c r="CS13" i="16" s="1"/>
  <c r="BN48" i="17"/>
  <c r="BN47" i="17" s="1"/>
  <c r="BN13" i="16" s="1" a="1"/>
  <c r="BN13" i="16" s="1"/>
  <c r="CX50" i="17"/>
  <c r="BJ48" i="17"/>
  <c r="BJ47" i="17" s="1"/>
  <c r="DT50" i="17"/>
  <c r="EQ48" i="17"/>
  <c r="EQ47" i="17" s="1"/>
  <c r="EQ13" i="16" s="1" a="1"/>
  <c r="EQ13" i="16" s="1"/>
  <c r="AK48" i="17"/>
  <c r="AK47" i="17" s="1"/>
  <c r="BS48" i="17"/>
  <c r="BS47" i="17" s="1"/>
  <c r="BS13" i="16" s="1" a="1"/>
  <c r="BS13" i="16" s="1"/>
  <c r="BU13" i="16" s="1"/>
  <c r="AH50" i="17"/>
  <c r="EB13" i="16"/>
  <c r="AE12" i="17" a="1"/>
  <c r="AE12" i="17" s="1"/>
  <c r="T12" i="17" a="1"/>
  <c r="T12" i="17" s="1"/>
  <c r="T10" i="17" s="1"/>
  <c r="X12" i="17" a="1"/>
  <c r="X12" i="17" s="1"/>
  <c r="X10" i="17" s="1"/>
  <c r="AB12" i="17" a="1"/>
  <c r="AB12" i="17" s="1"/>
  <c r="AB10" i="17" s="1"/>
  <c r="S12" i="17" a="1"/>
  <c r="S12" i="17" s="1"/>
  <c r="AF12" i="17" a="1"/>
  <c r="AF12" i="17" s="1"/>
  <c r="AF10" i="17" s="1"/>
  <c r="E34" i="17"/>
  <c r="E45" i="17" s="1"/>
  <c r="ET39" i="17" a="1"/>
  <c r="ET39" i="17" s="1"/>
  <c r="EW39" i="17" s="1"/>
  <c r="EW22" i="17"/>
  <c r="ET42" i="17" a="1"/>
  <c r="ET42" i="17" s="1"/>
  <c r="EW42" i="17" s="1"/>
  <c r="EW31" i="17"/>
  <c r="ET40" i="17" a="1"/>
  <c r="ET40" i="17" s="1"/>
  <c r="EW40" i="17" s="1"/>
  <c r="EW25" i="17"/>
  <c r="ET48" i="17"/>
  <c r="ET38" i="17" a="1"/>
  <c r="ET38" i="17" s="1"/>
  <c r="EW38" i="17" s="1"/>
  <c r="EW19" i="17"/>
  <c r="ET41" i="17" a="1"/>
  <c r="ET41" i="17" s="1"/>
  <c r="EW41" i="17" s="1"/>
  <c r="EW28" i="17"/>
  <c r="DT48" i="17"/>
  <c r="DT47" i="17" s="1"/>
  <c r="DX48" i="17"/>
  <c r="DX47" i="17" s="1"/>
  <c r="DX13" i="16"/>
  <c r="CC13" i="16"/>
  <c r="DT13" i="16"/>
  <c r="EB48" i="17"/>
  <c r="EB47" i="17" s="1"/>
  <c r="DO13" i="16"/>
  <c r="AD48" i="17"/>
  <c r="AD47" i="17" s="1"/>
  <c r="DO48" i="17"/>
  <c r="DO47" i="17" s="1"/>
  <c r="CY49" i="17"/>
  <c r="CX48" i="17"/>
  <c r="CX47" i="17" s="1"/>
  <c r="CP13" i="16"/>
  <c r="CC48" i="17"/>
  <c r="CC47" i="17" s="1"/>
  <c r="BH48" i="17"/>
  <c r="BH47" i="17" s="1"/>
  <c r="AU48" i="17"/>
  <c r="AU47" i="17" s="1"/>
  <c r="EX49" i="17"/>
  <c r="AQ48" i="17"/>
  <c r="AQ47" i="17" s="1"/>
  <c r="EK13" i="16"/>
  <c r="DG48" i="17"/>
  <c r="DG47" i="17" s="1"/>
  <c r="DG13" i="16"/>
  <c r="CP48" i="17"/>
  <c r="CP47" i="17" s="1"/>
  <c r="AI49" i="17"/>
  <c r="EK48" i="17"/>
  <c r="EK47" i="17" s="1"/>
  <c r="DP49" i="17"/>
  <c r="AZ49" i="17"/>
  <c r="BQ49" i="17"/>
  <c r="U48" i="17"/>
  <c r="EP48" i="17"/>
  <c r="BD48" i="17"/>
  <c r="BD47" i="17" s="1"/>
  <c r="AH48" i="17"/>
  <c r="AH47" i="17" s="1"/>
  <c r="EO48" i="17"/>
  <c r="EO47" i="17" s="1"/>
  <c r="CX13" i="16"/>
  <c r="CH49" i="17"/>
  <c r="CQ48" i="17"/>
  <c r="EO13" i="16"/>
  <c r="EG49" i="17"/>
  <c r="DC30" i="17"/>
  <c r="DC27" i="17"/>
  <c r="EK24" i="17"/>
  <c r="G14" i="13"/>
  <c r="G11" i="13"/>
  <c r="G8" i="13"/>
  <c r="G9" i="13"/>
  <c r="G21" i="13"/>
  <c r="G16" i="13"/>
  <c r="G13" i="13"/>
  <c r="G18" i="13"/>
  <c r="G19" i="13"/>
  <c r="BD27" i="17"/>
  <c r="BL27" i="17"/>
  <c r="AH27" i="17"/>
  <c r="B63" i="17"/>
  <c r="B82" i="17" s="1"/>
  <c r="B13" i="16" a="1"/>
  <c r="B13" i="16" s="1"/>
  <c r="D51" i="17"/>
  <c r="D63" i="17" s="1"/>
  <c r="D82" i="17" s="1"/>
  <c r="D86" i="17" s="1"/>
  <c r="E61" i="17"/>
  <c r="I13" i="16"/>
  <c r="I11" i="16" s="1"/>
  <c r="I10" i="16" s="1"/>
  <c r="F11" i="16"/>
  <c r="F10" i="16" s="1"/>
  <c r="F42" i="16" s="1"/>
  <c r="E47" i="17"/>
  <c r="R48" i="17"/>
  <c r="EB38" i="17"/>
  <c r="AQ19" i="17"/>
  <c r="AY38" i="17"/>
  <c r="BY38" i="17"/>
  <c r="EO19" i="17"/>
  <c r="EO38" i="17"/>
  <c r="BL30" i="17"/>
  <c r="BD19" i="17"/>
  <c r="BY19" i="17"/>
  <c r="EB19" i="17"/>
  <c r="DO21" i="17"/>
  <c r="AY19" i="17"/>
  <c r="DH38" i="17" a="1"/>
  <c r="DH38" i="17" s="1"/>
  <c r="DK38" i="17" s="1"/>
  <c r="DK19" i="17"/>
  <c r="BK38" i="17" a="1"/>
  <c r="BK38" i="17" s="1"/>
  <c r="BL38" i="17" s="1"/>
  <c r="BL19" i="17"/>
  <c r="DB19" i="17"/>
  <c r="DP20" i="17"/>
  <c r="EP38" i="17" a="1"/>
  <c r="EP38" i="17" s="1"/>
  <c r="ES38" i="17" s="1"/>
  <c r="ES19" i="17"/>
  <c r="DL38" i="17" a="1"/>
  <c r="DL38" i="17" s="1"/>
  <c r="DO38" i="17" s="1"/>
  <c r="DO19" i="17"/>
  <c r="DG21" i="17"/>
  <c r="CS38" i="17" a="1"/>
  <c r="CS38" i="17" s="1"/>
  <c r="CT38" i="17" s="1"/>
  <c r="CT19" i="17"/>
  <c r="BO38" i="17" a="1"/>
  <c r="BO38" i="17" s="1"/>
  <c r="BP38" i="17" s="1"/>
  <c r="BP19" i="17"/>
  <c r="CK38" i="17" a="1"/>
  <c r="CK38" i="17" s="1"/>
  <c r="CL38" i="17" s="1"/>
  <c r="CL19" i="17"/>
  <c r="AQ38" i="17"/>
  <c r="DK21" i="17"/>
  <c r="CF38" i="17" a="1"/>
  <c r="CF38" i="17" s="1"/>
  <c r="CG38" i="17" s="1"/>
  <c r="CG19" i="17"/>
  <c r="AL38" i="17" a="1"/>
  <c r="AL38" i="17" s="1"/>
  <c r="AM38" i="17" s="1"/>
  <c r="AM19" i="17"/>
  <c r="DD38" i="17" a="1"/>
  <c r="DD38" i="17" s="1"/>
  <c r="DG38" i="17" s="1"/>
  <c r="DG19" i="17"/>
  <c r="DQ38" i="17" a="1"/>
  <c r="DQ38" i="17" s="1"/>
  <c r="DT38" i="17" s="1"/>
  <c r="DT19" i="17"/>
  <c r="CT33" i="17"/>
  <c r="V27" i="17"/>
  <c r="AY30" i="17"/>
  <c r="CC33" i="17"/>
  <c r="V33" i="17"/>
  <c r="EF27" i="17"/>
  <c r="DK27" i="17"/>
  <c r="EB30" i="17"/>
  <c r="CT27" i="17"/>
  <c r="AD27" i="17"/>
  <c r="ES30" i="17"/>
  <c r="CL33" i="17"/>
  <c r="AZ23" i="17"/>
  <c r="AU30" i="17"/>
  <c r="AU33" i="17"/>
  <c r="DC24" i="17"/>
  <c r="DC33" i="17"/>
  <c r="BU24" i="17"/>
  <c r="DT33" i="17"/>
  <c r="EO27" i="17"/>
  <c r="AG22" i="17"/>
  <c r="AG39" i="17" s="1" a="1"/>
  <c r="AG39" i="17" s="1"/>
  <c r="AH39" i="17" s="1"/>
  <c r="DN22" i="17"/>
  <c r="DN39" i="17" s="1" a="1"/>
  <c r="DN39" i="17" s="1"/>
  <c r="DO39" i="17" s="1"/>
  <c r="BL24" i="17"/>
  <c r="CP30" i="17"/>
  <c r="AX31" i="17"/>
  <c r="AX42" i="17" s="1" a="1"/>
  <c r="AX42" i="17" s="1"/>
  <c r="AY42" i="17" s="1"/>
  <c r="L16" i="17"/>
  <c r="L37" i="17" s="1" a="1"/>
  <c r="L37" i="17" s="1"/>
  <c r="M37" i="17" s="1"/>
  <c r="V24" i="17"/>
  <c r="DK24" i="17"/>
  <c r="DK30" i="17"/>
  <c r="DS31" i="17"/>
  <c r="DS42" i="17" s="1" a="1"/>
  <c r="DS42" i="17" s="1"/>
  <c r="CC30" i="17"/>
  <c r="CC24" i="17"/>
  <c r="CK31" i="17"/>
  <c r="CK42" i="17" s="1" a="1"/>
  <c r="CK42" i="17" s="1"/>
  <c r="EK33" i="17"/>
  <c r="Z30" i="17"/>
  <c r="AD21" i="17"/>
  <c r="DT24" i="17"/>
  <c r="CL27" i="17"/>
  <c r="AU24" i="17"/>
  <c r="DP26" i="17"/>
  <c r="DJ25" i="17"/>
  <c r="DJ40" i="17" s="1" a="1"/>
  <c r="DJ40" i="17" s="1"/>
  <c r="BC25" i="17"/>
  <c r="BC40" i="17" s="1" a="1"/>
  <c r="BC40" i="17" s="1"/>
  <c r="U31" i="17"/>
  <c r="U42" i="17" s="1" a="1"/>
  <c r="U42" i="17" s="1"/>
  <c r="CS31" i="17"/>
  <c r="CS42" i="17" s="1" a="1"/>
  <c r="CS42" i="17" s="1"/>
  <c r="AC25" i="17"/>
  <c r="AC40" i="17" s="1" a="1"/>
  <c r="AC40" i="17" s="1"/>
  <c r="EN25" i="17"/>
  <c r="EN40" i="17" s="1" a="1"/>
  <c r="EN40" i="17" s="1"/>
  <c r="Q30" i="17"/>
  <c r="AC22" i="17"/>
  <c r="AC39" i="17" s="1" a="1"/>
  <c r="AC39" i="17" s="1"/>
  <c r="AD39" i="17" s="1"/>
  <c r="AT31" i="17"/>
  <c r="AT42" i="17" s="1" a="1"/>
  <c r="AT42" i="17" s="1"/>
  <c r="BT28" i="17"/>
  <c r="BT41" i="17" s="1" a="1"/>
  <c r="BT41" i="17" s="1"/>
  <c r="BU41" i="17" s="1"/>
  <c r="CB31" i="17"/>
  <c r="CB42" i="17" s="1" a="1"/>
  <c r="CB42" i="17" s="1"/>
  <c r="AY27" i="17"/>
  <c r="BC31" i="17"/>
  <c r="EP28" i="17"/>
  <c r="EP41" i="17" s="1" a="1"/>
  <c r="EP41" i="17" s="1"/>
  <c r="ES41" i="17" s="1"/>
  <c r="DJ22" i="17"/>
  <c r="DJ39" i="17" s="1" a="1"/>
  <c r="DJ39" i="17" s="1"/>
  <c r="DB28" i="17"/>
  <c r="DB41" i="17" s="1" a="1"/>
  <c r="DB41" i="17" s="1"/>
  <c r="CB22" i="17"/>
  <c r="CB39" i="17" s="1" a="1"/>
  <c r="CB39" i="17" s="1"/>
  <c r="CC39" i="17" s="1"/>
  <c r="CL30" i="17"/>
  <c r="BP24" i="17"/>
  <c r="CG33" i="17"/>
  <c r="AZ26" i="17"/>
  <c r="BY27" i="17"/>
  <c r="EX29" i="17"/>
  <c r="BK25" i="17"/>
  <c r="BK40" i="17" s="1" a="1"/>
  <c r="BK40" i="17" s="1"/>
  <c r="L31" i="17"/>
  <c r="L42" i="17" s="1" a="1"/>
  <c r="L42" i="17" s="1"/>
  <c r="M42" i="17" s="1"/>
  <c r="DS28" i="17"/>
  <c r="BK28" i="17"/>
  <c r="BK41" i="17" s="1" a="1"/>
  <c r="BK41" i="17" s="1"/>
  <c r="DS22" i="17"/>
  <c r="DS39" i="17" s="1" a="1"/>
  <c r="DS39" i="17" s="1"/>
  <c r="L28" i="17"/>
  <c r="L41" i="17" s="1" a="1"/>
  <c r="L41" i="17" s="1"/>
  <c r="M41" i="17" s="1"/>
  <c r="Q27" i="17"/>
  <c r="EC25" i="17"/>
  <c r="EF25" i="17" s="1"/>
  <c r="DN31" i="17"/>
  <c r="Z27" i="17"/>
  <c r="CO25" i="17"/>
  <c r="CW22" i="17"/>
  <c r="S19" i="17"/>
  <c r="S38" i="17" s="1" a="1"/>
  <c r="S38" i="17" s="1"/>
  <c r="V38" i="17" s="1"/>
  <c r="CF25" i="17"/>
  <c r="CF40" i="17" s="1" a="1"/>
  <c r="CF40" i="17" s="1"/>
  <c r="CG40" i="17" s="1"/>
  <c r="U22" i="17"/>
  <c r="U39" i="17" s="1" a="1"/>
  <c r="U39" i="17" s="1"/>
  <c r="EJ22" i="17"/>
  <c r="EJ39" i="17" s="1" a="1"/>
  <c r="EJ39" i="17" s="1"/>
  <c r="CO28" i="17"/>
  <c r="CO41" i="17" s="1" a="1"/>
  <c r="CO41" i="17" s="1"/>
  <c r="R32" i="17"/>
  <c r="CH23" i="17"/>
  <c r="AR28" i="17"/>
  <c r="AR41" i="17" s="1" a="1"/>
  <c r="AR41" i="17" s="1"/>
  <c r="AU41" i="17" s="1"/>
  <c r="Z21" i="17"/>
  <c r="R14" i="17"/>
  <c r="CW31" i="17"/>
  <c r="AG25" i="17"/>
  <c r="DJ31" i="17"/>
  <c r="DJ42" i="17" s="1" a="1"/>
  <c r="DJ42" i="17" s="1"/>
  <c r="DK42" i="17" s="1"/>
  <c r="Y28" i="17"/>
  <c r="Y41" i="17" s="1" a="1"/>
  <c r="Y41" i="17" s="1"/>
  <c r="EL28" i="17"/>
  <c r="EL41" i="17" s="1" a="1"/>
  <c r="EL41" i="17" s="1"/>
  <c r="EO41" i="17" s="1"/>
  <c r="CH32" i="17"/>
  <c r="BU27" i="17"/>
  <c r="CX27" i="17"/>
  <c r="CX30" i="17"/>
  <c r="DO27" i="17"/>
  <c r="AH33" i="17"/>
  <c r="BO22" i="17"/>
  <c r="BO39" i="17" s="1" a="1"/>
  <c r="BO39" i="17" s="1"/>
  <c r="EK27" i="17"/>
  <c r="AZ29" i="17"/>
  <c r="EC39" i="17" a="1"/>
  <c r="EC39" i="17" s="1"/>
  <c r="EF39" i="17" s="1"/>
  <c r="EF22" i="17"/>
  <c r="AO42" i="17" a="1"/>
  <c r="AO42" i="17" s="1"/>
  <c r="AQ42" i="17" s="1"/>
  <c r="AQ31" i="17"/>
  <c r="AE41" i="17" a="1"/>
  <c r="AE41" i="17" s="1"/>
  <c r="AH41" i="17" s="1"/>
  <c r="AH28" i="17"/>
  <c r="BV42" i="17" a="1"/>
  <c r="BV42" i="17" s="1"/>
  <c r="BY42" i="17" s="1"/>
  <c r="BY31" i="17"/>
  <c r="N36" i="17" a="1"/>
  <c r="N36" i="17" s="1"/>
  <c r="Q36" i="17" s="1"/>
  <c r="Q13" i="17"/>
  <c r="BM42" i="17" a="1"/>
  <c r="BM42" i="17" s="1"/>
  <c r="BP42" i="17" s="1"/>
  <c r="BP31" i="17"/>
  <c r="N39" i="17" a="1"/>
  <c r="N39" i="17" s="1"/>
  <c r="Q39" i="17" s="1"/>
  <c r="Q22" i="17"/>
  <c r="AJ42" i="17" a="1"/>
  <c r="AJ42" i="17" s="1"/>
  <c r="AM42" i="17" s="1"/>
  <c r="AM31" i="17"/>
  <c r="AN41" i="17" a="1"/>
  <c r="AN41" i="17" s="1"/>
  <c r="AQ41" i="17" s="1"/>
  <c r="AQ28" i="17"/>
  <c r="R26" i="17"/>
  <c r="AJ28" i="17"/>
  <c r="AM30" i="17"/>
  <c r="BA41" i="17" a="1"/>
  <c r="BA41" i="17" s="1"/>
  <c r="BD41" i="17" s="1"/>
  <c r="BD28" i="17"/>
  <c r="AA40" i="17" a="1"/>
  <c r="AA40" i="17" s="1"/>
  <c r="DL40" i="17" a="1"/>
  <c r="DL40" i="17" s="1"/>
  <c r="DD42" i="17" a="1"/>
  <c r="DD42" i="17" s="1"/>
  <c r="DG42" i="17" s="1"/>
  <c r="DG31" i="17"/>
  <c r="N42" i="17" a="1"/>
  <c r="N42" i="17" s="1"/>
  <c r="Q42" i="17" s="1"/>
  <c r="Q31" i="17"/>
  <c r="EX26" i="17"/>
  <c r="BH30" i="17"/>
  <c r="CZ39" i="17" a="1"/>
  <c r="CZ39" i="17" s="1"/>
  <c r="BA40" i="17" a="1"/>
  <c r="BA40" i="17" s="1"/>
  <c r="EL40" i="17" a="1"/>
  <c r="EL40" i="17" s="1"/>
  <c r="AG18" i="17"/>
  <c r="AG16" i="17" s="1"/>
  <c r="AG37" i="17" s="1" a="1"/>
  <c r="AG37" i="17" s="1"/>
  <c r="Z24" i="17"/>
  <c r="AV39" i="17" a="1"/>
  <c r="AV39" i="17" s="1"/>
  <c r="AY39" i="17" s="1"/>
  <c r="AY22" i="17"/>
  <c r="DU41" i="17" a="1"/>
  <c r="DU41" i="17" s="1"/>
  <c r="DX41" i="17" s="1"/>
  <c r="DX28" i="17"/>
  <c r="BM41" i="17" a="1"/>
  <c r="BM41" i="17" s="1"/>
  <c r="BP41" i="17" s="1"/>
  <c r="BP28" i="17"/>
  <c r="DU39" i="17" a="1"/>
  <c r="DU39" i="17" s="1"/>
  <c r="DX39" i="17" s="1"/>
  <c r="DX22" i="17"/>
  <c r="BQ23" i="17"/>
  <c r="CD39" i="17" a="1"/>
  <c r="CD39" i="17" s="1"/>
  <c r="CG39" i="17" s="1"/>
  <c r="CG22" i="17"/>
  <c r="DU31" i="17"/>
  <c r="DX33" i="17"/>
  <c r="EH40" i="17" a="1"/>
  <c r="EH40" i="17" s="1"/>
  <c r="DT27" i="17"/>
  <c r="CC27" i="17"/>
  <c r="DP23" i="17"/>
  <c r="EG26" i="17"/>
  <c r="BH27" i="17"/>
  <c r="CP33" i="17"/>
  <c r="EF24" i="17"/>
  <c r="CP24" i="17"/>
  <c r="DH39" i="17" a="1"/>
  <c r="DH39" i="17" s="1"/>
  <c r="CT30" i="17"/>
  <c r="AR39" i="17" a="1"/>
  <c r="AR39" i="17" s="1"/>
  <c r="AU39" i="17" s="1"/>
  <c r="AU22" i="17"/>
  <c r="BI41" i="17" a="1"/>
  <c r="BI41" i="17" s="1"/>
  <c r="BR39" i="17" a="1"/>
  <c r="BR39" i="17" s="1"/>
  <c r="AR42" i="17" a="1"/>
  <c r="AR42" i="17" s="1"/>
  <c r="BZ42" i="17" a="1"/>
  <c r="BZ42" i="17" s="1"/>
  <c r="AV41" i="17" a="1"/>
  <c r="AV41" i="17" s="1"/>
  <c r="W41" i="17" a="1"/>
  <c r="W41" i="17" s="1"/>
  <c r="Q15" i="17"/>
  <c r="AI32" i="17"/>
  <c r="BV39" i="17" a="1"/>
  <c r="BV39" i="17" s="1"/>
  <c r="BY39" i="17" s="1"/>
  <c r="BY22" i="17"/>
  <c r="BV40" i="17" a="1"/>
  <c r="BV40" i="17" s="1"/>
  <c r="R23" i="17"/>
  <c r="S18" i="17"/>
  <c r="S16" i="17" s="1"/>
  <c r="V17" i="17"/>
  <c r="BR40" i="17" a="1"/>
  <c r="BR40" i="17" s="1"/>
  <c r="N40" i="17" a="1"/>
  <c r="N40" i="17" s="1"/>
  <c r="AE42" i="17" a="1"/>
  <c r="AE42" i="17" s="1"/>
  <c r="BY24" i="17"/>
  <c r="EP22" i="17"/>
  <c r="ES24" i="17"/>
  <c r="CQ40" i="17" a="1"/>
  <c r="CQ40" i="17" s="1"/>
  <c r="BD24" i="17"/>
  <c r="CT24" i="17"/>
  <c r="W39" i="17" a="1"/>
  <c r="W39" i="17" s="1"/>
  <c r="Z39" i="17" s="1"/>
  <c r="Z22" i="17"/>
  <c r="BM40" i="17" a="1"/>
  <c r="BM40" i="17" s="1"/>
  <c r="BP40" i="17" s="1"/>
  <c r="BP25" i="17"/>
  <c r="CM42" i="17" a="1"/>
  <c r="CM42" i="17" s="1"/>
  <c r="CP42" i="17" s="1"/>
  <c r="CP31" i="17"/>
  <c r="BM39" i="17" a="1"/>
  <c r="BM39" i="17" s="1"/>
  <c r="EG32" i="17"/>
  <c r="EK30" i="17"/>
  <c r="BL33" i="17"/>
  <c r="AA41" i="17" a="1"/>
  <c r="AA41" i="17" s="1"/>
  <c r="AD41" i="17" s="1"/>
  <c r="AD28" i="17"/>
  <c r="AU27" i="17"/>
  <c r="R20" i="17"/>
  <c r="AH21" i="17"/>
  <c r="AY24" i="17"/>
  <c r="Q33" i="17"/>
  <c r="DX30" i="17"/>
  <c r="BP30" i="17"/>
  <c r="AI26" i="17"/>
  <c r="EG23" i="17"/>
  <c r="AN40" i="17" a="1"/>
  <c r="AN40" i="17" s="1"/>
  <c r="AQ40" i="17" s="1"/>
  <c r="AQ25" i="17"/>
  <c r="CG24" i="17"/>
  <c r="AZ32" i="17"/>
  <c r="CG30" i="17"/>
  <c r="V30" i="17"/>
  <c r="BI40" i="17" a="1"/>
  <c r="BI40" i="17" s="1"/>
  <c r="CI42" i="17" a="1"/>
  <c r="CI42" i="17" s="1"/>
  <c r="CZ41" i="17" a="1"/>
  <c r="CZ41" i="17" s="1"/>
  <c r="DY41" i="17" a="1"/>
  <c r="DY41" i="17" s="1"/>
  <c r="DQ39" i="17" a="1"/>
  <c r="DQ39" i="17" s="1"/>
  <c r="BI39" i="17" a="1"/>
  <c r="BI39" i="17" s="1"/>
  <c r="Q21" i="17"/>
  <c r="BE31" i="17"/>
  <c r="BH33" i="17"/>
  <c r="CH26" i="17"/>
  <c r="DL41" i="17" a="1"/>
  <c r="DL41" i="17" s="1"/>
  <c r="DO41" i="17" s="1"/>
  <c r="DO28" i="17"/>
  <c r="CQ39" i="17" a="1"/>
  <c r="CQ39" i="17" s="1"/>
  <c r="CT39" i="17" s="1"/>
  <c r="CT22" i="17"/>
  <c r="AA18" i="17"/>
  <c r="AA16" i="17" s="1"/>
  <c r="AD17" i="17"/>
  <c r="BD30" i="17"/>
  <c r="DD39" i="17" a="1"/>
  <c r="DD39" i="17" s="1"/>
  <c r="DG39" i="17" s="1"/>
  <c r="DG22" i="17"/>
  <c r="BE40" i="17" a="1"/>
  <c r="BE40" i="17" s="1"/>
  <c r="BH40" i="17" s="1"/>
  <c r="BH25" i="17"/>
  <c r="BE41" i="17" a="1"/>
  <c r="BE41" i="17" s="1"/>
  <c r="BH41" i="17" s="1"/>
  <c r="BH28" i="17"/>
  <c r="CM39" i="17" a="1"/>
  <c r="CM39" i="17" s="1"/>
  <c r="CP39" i="17" s="1"/>
  <c r="CP22" i="17"/>
  <c r="DU40" i="17" a="1"/>
  <c r="DU40" i="17" s="1"/>
  <c r="DX40" i="17" s="1"/>
  <c r="DX25" i="17"/>
  <c r="DG33" i="17"/>
  <c r="R29" i="17"/>
  <c r="BY30" i="17"/>
  <c r="CZ42" i="17" a="1"/>
  <c r="CZ42" i="17" s="1"/>
  <c r="BA39" i="17" a="1"/>
  <c r="BA39" i="17" s="1"/>
  <c r="BD39" i="17" s="1"/>
  <c r="BD22" i="17"/>
  <c r="Y18" i="17"/>
  <c r="Y16" i="17" s="1"/>
  <c r="Y37" i="17" s="1" a="1"/>
  <c r="Y37" i="17" s="1"/>
  <c r="DQ40" i="17" a="1"/>
  <c r="DQ40" i="17" s="1"/>
  <c r="DT40" i="17" s="1"/>
  <c r="DT25" i="17"/>
  <c r="BZ40" i="17" a="1"/>
  <c r="BZ40" i="17" s="1"/>
  <c r="CC40" i="17" s="1"/>
  <c r="CC25" i="17"/>
  <c r="W38" i="17" a="1"/>
  <c r="W38" i="17" s="1"/>
  <c r="Z38" i="17" s="1"/>
  <c r="Z19" i="17"/>
  <c r="AQ30" i="17"/>
  <c r="DB25" i="17"/>
  <c r="DB40" i="17" s="1" a="1"/>
  <c r="DB40" i="17" s="1"/>
  <c r="AE18" i="17"/>
  <c r="AE16" i="17" s="1"/>
  <c r="AH17" i="17"/>
  <c r="W18" i="17"/>
  <c r="W16" i="17" s="1"/>
  <c r="Z17" i="17"/>
  <c r="AC31" i="17"/>
  <c r="EJ31" i="17"/>
  <c r="EJ42" i="17" s="1" a="1"/>
  <c r="EJ42" i="17" s="1"/>
  <c r="EA28" i="17"/>
  <c r="EA41" i="17" s="1" a="1"/>
  <c r="EA41" i="17" s="1"/>
  <c r="U25" i="17"/>
  <c r="U40" i="17" s="1" a="1"/>
  <c r="U40" i="17" s="1"/>
  <c r="BK22" i="17"/>
  <c r="BK39" i="17" s="1" a="1"/>
  <c r="BK39" i="17" s="1"/>
  <c r="BT22" i="17"/>
  <c r="BT39" i="17" s="1" a="1"/>
  <c r="BT39" i="17" s="1"/>
  <c r="AM33" i="17"/>
  <c r="EA31" i="17"/>
  <c r="CB28" i="17"/>
  <c r="CB41" i="17" s="1" a="1"/>
  <c r="CB41" i="17" s="1"/>
  <c r="AI20" i="17"/>
  <c r="AX28" i="17"/>
  <c r="AX41" i="17" s="1" a="1"/>
  <c r="AX41" i="17" s="1"/>
  <c r="CY29" i="17"/>
  <c r="BP27" i="17"/>
  <c r="W31" i="17"/>
  <c r="DD41" i="17" a="1"/>
  <c r="DD41" i="17" s="1"/>
  <c r="DG41" i="17" s="1"/>
  <c r="DG28" i="17"/>
  <c r="EG29" i="17"/>
  <c r="CY26" i="17"/>
  <c r="EC31" i="17"/>
  <c r="EF33" i="17"/>
  <c r="L19" i="17"/>
  <c r="EP25" i="17"/>
  <c r="ES27" i="17"/>
  <c r="CI41" i="17" a="1"/>
  <c r="CI41" i="17" s="1"/>
  <c r="BI42" i="17" a="1"/>
  <c r="BI42" i="17" s="1"/>
  <c r="BL42" i="17" s="1"/>
  <c r="BL31" i="17"/>
  <c r="L13" i="17"/>
  <c r="EB27" i="17"/>
  <c r="N38" i="17" a="1"/>
  <c r="N38" i="17" s="1"/>
  <c r="Q38" i="17" s="1"/>
  <c r="Q19" i="17"/>
  <c r="DG27" i="17"/>
  <c r="BQ26" i="17"/>
  <c r="DP32" i="17"/>
  <c r="BQ29" i="17"/>
  <c r="CH29" i="17"/>
  <c r="AQ27" i="17"/>
  <c r="S39" i="17" a="1"/>
  <c r="S39" i="17" s="1"/>
  <c r="EX32" i="17"/>
  <c r="EX23" i="17"/>
  <c r="CI22" i="17"/>
  <c r="CL24" i="17"/>
  <c r="DQ42" i="17" a="1"/>
  <c r="DQ42" i="17" s="1"/>
  <c r="BZ41" i="17" a="1"/>
  <c r="BZ41" i="17" s="1"/>
  <c r="CM41" i="17" a="1"/>
  <c r="CM41" i="17" s="1"/>
  <c r="BQ32" i="17"/>
  <c r="AI29" i="17"/>
  <c r="DX27" i="17"/>
  <c r="BV41" i="17" a="1"/>
  <c r="BV41" i="17" s="1"/>
  <c r="BY41" i="17" s="1"/>
  <c r="BY28" i="17"/>
  <c r="CQ41" i="17" a="1"/>
  <c r="CQ41" i="17" s="1"/>
  <c r="CT41" i="17" s="1"/>
  <c r="CT28" i="17"/>
  <c r="S41" i="17" a="1"/>
  <c r="S41" i="17" s="1"/>
  <c r="V41" i="17" s="1"/>
  <c r="V28" i="17"/>
  <c r="AJ22" i="17"/>
  <c r="AM24" i="17"/>
  <c r="BR42" i="17" a="1"/>
  <c r="BR42" i="17" s="1"/>
  <c r="BU42" i="17" s="1"/>
  <c r="BU31" i="17"/>
  <c r="EH41" i="17" a="1"/>
  <c r="EH41" i="17" s="1"/>
  <c r="EK41" i="17" s="1"/>
  <c r="EK28" i="17"/>
  <c r="BP33" i="17"/>
  <c r="BE39" i="17" a="1"/>
  <c r="BE39" i="17" s="1"/>
  <c r="BH39" i="17" s="1"/>
  <c r="BH22" i="17"/>
  <c r="N41" i="17" a="1"/>
  <c r="N41" i="17" s="1"/>
  <c r="Q41" i="17" s="1"/>
  <c r="Q28" i="17"/>
  <c r="CD41" i="17" a="1"/>
  <c r="CD41" i="17" s="1"/>
  <c r="CG41" i="17" s="1"/>
  <c r="CG28" i="17"/>
  <c r="CD42" i="17" a="1"/>
  <c r="CD42" i="17" s="1"/>
  <c r="DO30" i="17"/>
  <c r="DH40" i="17" a="1"/>
  <c r="DH40" i="17" s="1"/>
  <c r="EP31" i="17"/>
  <c r="ES33" i="17"/>
  <c r="CU41" i="17" a="1"/>
  <c r="CU41" i="17" s="1"/>
  <c r="CX41" i="17" s="1"/>
  <c r="CX28" i="17"/>
  <c r="L25" i="17"/>
  <c r="M27" i="17"/>
  <c r="DB22" i="17"/>
  <c r="DB39" i="17" s="1" a="1"/>
  <c r="DB39" i="17" s="1"/>
  <c r="AC18" i="17"/>
  <c r="AC16" i="17" s="1"/>
  <c r="AC37" i="17" s="1" a="1"/>
  <c r="AC37" i="17" s="1"/>
  <c r="U18" i="17"/>
  <c r="U16" i="17" s="1"/>
  <c r="U37" i="17" s="1" a="1"/>
  <c r="U37" i="17" s="1"/>
  <c r="DY40" i="17" a="1"/>
  <c r="DY40" i="17" s="1"/>
  <c r="EB40" i="17" s="1"/>
  <c r="EB25" i="17"/>
  <c r="L22" i="17"/>
  <c r="M24" i="17"/>
  <c r="DB31" i="17"/>
  <c r="DB42" i="17" s="1" a="1"/>
  <c r="DB42" i="17" s="1"/>
  <c r="DJ28" i="17"/>
  <c r="DJ41" i="17" s="1" a="1"/>
  <c r="DJ41" i="17" s="1"/>
  <c r="EA22" i="17"/>
  <c r="AR40" i="17" a="1"/>
  <c r="AR40" i="17" s="1"/>
  <c r="AU40" i="17" s="1"/>
  <c r="AU25" i="17"/>
  <c r="CS25" i="17"/>
  <c r="CS40" i="17" s="1" a="1"/>
  <c r="CS40" i="17" s="1"/>
  <c r="AE38" i="17" a="1"/>
  <c r="AE38" i="17" s="1"/>
  <c r="AH38" i="17" s="1"/>
  <c r="AH19" i="17"/>
  <c r="DD40" i="17" a="1"/>
  <c r="DD40" i="17" s="1"/>
  <c r="DG40" i="17" s="1"/>
  <c r="DG25" i="17"/>
  <c r="AH30" i="17"/>
  <c r="DP29" i="17"/>
  <c r="EC41" i="17" a="1"/>
  <c r="EC41" i="17" s="1"/>
  <c r="EF41" i="17" s="1"/>
  <c r="EF28" i="17"/>
  <c r="W40" i="17" a="1"/>
  <c r="W40" i="17" s="1"/>
  <c r="EL22" i="17"/>
  <c r="EO24" i="17"/>
  <c r="CU40" i="17" a="1"/>
  <c r="CU40" i="17" s="1"/>
  <c r="BY33" i="17"/>
  <c r="AL25" i="17"/>
  <c r="BT25" i="17"/>
  <c r="BT40" i="17" s="1" a="1"/>
  <c r="BT40" i="17" s="1"/>
  <c r="P25" i="17"/>
  <c r="P40" i="17" s="1" a="1"/>
  <c r="P40" i="17" s="1"/>
  <c r="AI23" i="17"/>
  <c r="DG24" i="17"/>
  <c r="DN25" i="17"/>
  <c r="DN40" i="17" s="1" a="1"/>
  <c r="DN40" i="17" s="1"/>
  <c r="Q24" i="17"/>
  <c r="AP22" i="17"/>
  <c r="AG31" i="17"/>
  <c r="AG42" i="17" s="1" a="1"/>
  <c r="AG42" i="17" s="1"/>
  <c r="CY32" i="17"/>
  <c r="EN31" i="17"/>
  <c r="DG30" i="17"/>
  <c r="EF30" i="17"/>
  <c r="Y25" i="17"/>
  <c r="Y40" i="17" s="1" a="1"/>
  <c r="Y40" i="17" s="1"/>
  <c r="DX24" i="17"/>
  <c r="BH24" i="17"/>
  <c r="AV40" i="17" a="1"/>
  <c r="AV40" i="17" s="1"/>
  <c r="AY40" i="17" s="1"/>
  <c r="AY25" i="17"/>
  <c r="CW25" i="17"/>
  <c r="CW40" i="17" s="1" a="1"/>
  <c r="CW40" i="17" s="1"/>
  <c r="CY23" i="17"/>
  <c r="AQ33" i="17"/>
  <c r="CF31" i="17"/>
  <c r="CF42" i="17" s="1" a="1"/>
  <c r="CF42" i="17" s="1"/>
  <c r="EJ25" i="17"/>
  <c r="EJ40" i="17" s="1" a="1"/>
  <c r="EJ40" i="17" s="1"/>
  <c r="AA38" i="17" a="1"/>
  <c r="AA38" i="17" s="1"/>
  <c r="AD38" i="17" s="1"/>
  <c r="AD19" i="17"/>
  <c r="CZ40" i="17" a="1"/>
  <c r="CZ40" i="17" s="1"/>
  <c r="CK28" i="17"/>
  <c r="CK41" i="17" s="1" a="1"/>
  <c r="CK41" i="17" s="1"/>
  <c r="AD30" i="17"/>
  <c r="S42" i="17" a="1"/>
  <c r="S42" i="17" s="1"/>
  <c r="CQ42" i="17" a="1"/>
  <c r="CQ42" i="17" s="1"/>
  <c r="EH42" i="17" a="1"/>
  <c r="EH42" i="17" s="1"/>
  <c r="DH41" i="17" a="1"/>
  <c r="DH41" i="17" s="1"/>
  <c r="S40" i="17" a="1"/>
  <c r="S40" i="17" s="1"/>
  <c r="EH39" i="17" a="1"/>
  <c r="EH39" i="17" s="1"/>
  <c r="CI40" i="17" a="1"/>
  <c r="CI40" i="17" s="1"/>
  <c r="CL40" i="17" s="1"/>
  <c r="CL25" i="17"/>
  <c r="BU33" i="17"/>
  <c r="N16" i="17"/>
  <c r="N9" i="17" s="1"/>
  <c r="Q18" i="17"/>
  <c r="BX25" i="17"/>
  <c r="BX40" i="17" s="1" a="1"/>
  <c r="BX40" i="17" s="1"/>
  <c r="Z36" i="17"/>
  <c r="V36" i="17"/>
  <c r="M35" i="17"/>
  <c r="Q10" i="17"/>
  <c r="Q12" i="17" s="1"/>
  <c r="O9" i="17"/>
  <c r="M10" i="17"/>
  <c r="V13" i="17"/>
  <c r="V15" i="17"/>
  <c r="AH11" i="17"/>
  <c r="W10" i="17"/>
  <c r="W35" i="17" s="1" a="1"/>
  <c r="W35" i="17" s="1"/>
  <c r="Z11" i="17"/>
  <c r="AG13" i="17"/>
  <c r="AD11" i="17"/>
  <c r="AC10" i="17"/>
  <c r="V11" i="17"/>
  <c r="Y10" i="17"/>
  <c r="Z15" i="17"/>
  <c r="Z13" i="17"/>
  <c r="AJ11" i="17" a="1"/>
  <c r="AJ11" i="17" s="1"/>
  <c r="AJ12" i="17" s="1" a="1"/>
  <c r="AJ12" i="17" s="1"/>
  <c r="AK11" i="17" a="1"/>
  <c r="AK11" i="17" s="1"/>
  <c r="AL11" i="17" a="1"/>
  <c r="AL11" i="17" s="1"/>
  <c r="AL12" i="17" s="1" a="1"/>
  <c r="AL12" i="17" s="1"/>
  <c r="AN11" i="17" a="1"/>
  <c r="AN11" i="17" s="1"/>
  <c r="AN12" i="17" s="1" a="1"/>
  <c r="AN12" i="17" s="1"/>
  <c r="AO11" i="17" a="1"/>
  <c r="AO11" i="17" s="1"/>
  <c r="AP11" i="17" a="1"/>
  <c r="AP11" i="17" s="1"/>
  <c r="AP12" i="17" s="1" a="1"/>
  <c r="AP12" i="17" s="1"/>
  <c r="AR11" i="17" a="1"/>
  <c r="AR11" i="17" s="1"/>
  <c r="AS11" i="17" a="1"/>
  <c r="AS11" i="17" s="1"/>
  <c r="AT11" i="17" a="1"/>
  <c r="AT11" i="17" s="1"/>
  <c r="AT12" i="17" s="1" a="1"/>
  <c r="AT12" i="17" s="1"/>
  <c r="AV11" i="17" a="1"/>
  <c r="AV11" i="17" s="1"/>
  <c r="AW11" i="17" a="1"/>
  <c r="AW11" i="17" s="1"/>
  <c r="AX11" i="17" a="1"/>
  <c r="AX11" i="17" s="1"/>
  <c r="AX12" i="17" s="1" a="1"/>
  <c r="AX12" i="17" s="1"/>
  <c r="AA13" i="17"/>
  <c r="AI14" i="17"/>
  <c r="AA10" i="17"/>
  <c r="AA35" i="17" s="1" a="1"/>
  <c r="AA35" i="17" s="1"/>
  <c r="G6" i="13"/>
  <c r="AM23" i="15"/>
  <c r="AE23" i="15"/>
  <c r="G4" i="13"/>
  <c r="G5" i="13" s="1"/>
  <c r="H3" i="13"/>
  <c r="GV11" i="21" l="1"/>
  <c r="GX28" i="21" a="1"/>
  <c r="GX28" i="21" s="1"/>
  <c r="GX25" i="21" a="1"/>
  <c r="GX25" i="21" s="1"/>
  <c r="GX22" i="21" a="1"/>
  <c r="GX22" i="21" s="1"/>
  <c r="GX19" i="21" a="1"/>
  <c r="GX19" i="21" s="1"/>
  <c r="GX16" i="21" a="1"/>
  <c r="GX16" i="21" s="1"/>
  <c r="GX13" i="21" a="1"/>
  <c r="GX13" i="21" s="1"/>
  <c r="GW20" i="21"/>
  <c r="GW18" i="21" s="1"/>
  <c r="GW26" i="21"/>
  <c r="GW24" i="21" s="1"/>
  <c r="GW29" i="21"/>
  <c r="GW27" i="21" s="1"/>
  <c r="GW14" i="21" a="1"/>
  <c r="GW14" i="21" s="1"/>
  <c r="GW12" i="21" s="1"/>
  <c r="GW17" i="21"/>
  <c r="GW15" i="21" s="1"/>
  <c r="GW23" i="21"/>
  <c r="GW21" i="21" s="1"/>
  <c r="GW86" i="21"/>
  <c r="GW85" i="21" s="1"/>
  <c r="GU93" i="21"/>
  <c r="GT9" i="21"/>
  <c r="GX88" i="21" a="1"/>
  <c r="GX88" i="21" s="1"/>
  <c r="GX80" i="21" a="1"/>
  <c r="GX80" i="21" s="1"/>
  <c r="GX76" i="21"/>
  <c r="GX83" i="21" a="1"/>
  <c r="GX83" i="21" s="1"/>
  <c r="GX87" i="21"/>
  <c r="GX86" i="21" s="1"/>
  <c r="GX85" i="21" s="1"/>
  <c r="GX74" i="21"/>
  <c r="GX34" i="21" a="1"/>
  <c r="GX34" i="21" s="1"/>
  <c r="GX33" i="21" s="1"/>
  <c r="GX44" i="21" a="1"/>
  <c r="GX44" i="21" s="1"/>
  <c r="GX4" i="21"/>
  <c r="GY3" i="21"/>
  <c r="GX7" i="21"/>
  <c r="GX75" i="21" s="1"/>
  <c r="GX5" i="21"/>
  <c r="GU9" i="21"/>
  <c r="GW93" i="21"/>
  <c r="BP13" i="16"/>
  <c r="K9" i="21"/>
  <c r="AH13" i="16"/>
  <c r="BH13" i="16"/>
  <c r="BD13" i="16"/>
  <c r="AQ13" i="16"/>
  <c r="AU13" i="16"/>
  <c r="AD13" i="16"/>
  <c r="O12" i="16" a="1"/>
  <c r="O12" i="16" s="1"/>
  <c r="O11" i="16" s="1"/>
  <c r="O10" i="16" s="1"/>
  <c r="O9" i="16" s="1"/>
  <c r="BJ13" i="16" a="1"/>
  <c r="BJ13" i="16" s="1"/>
  <c r="BL13" i="16" s="1"/>
  <c r="X13" i="16" a="1"/>
  <c r="X13" i="16" s="1"/>
  <c r="Z13" i="16" s="1"/>
  <c r="AK13" i="16" a="1"/>
  <c r="AK13" i="16" s="1"/>
  <c r="AM13" i="16" s="1"/>
  <c r="N12" i="16" a="1"/>
  <c r="N12" i="16" s="1"/>
  <c r="N11" i="16" s="1"/>
  <c r="N10" i="16" s="1"/>
  <c r="N9" i="16" s="1"/>
  <c r="AW13" i="16" a="1"/>
  <c r="AW13" i="16" s="1"/>
  <c r="AY13" i="16" s="1"/>
  <c r="CH19" i="17"/>
  <c r="CH21" i="17" s="1"/>
  <c r="Z48" i="17"/>
  <c r="Z47" i="17" s="1"/>
  <c r="BY48" i="17"/>
  <c r="BY47" i="17" s="1"/>
  <c r="CL48" i="17"/>
  <c r="CL47" i="17" s="1"/>
  <c r="EF48" i="17"/>
  <c r="EF47" i="17" s="1"/>
  <c r="DK48" i="17"/>
  <c r="DK47" i="17" s="1"/>
  <c r="BU48" i="17"/>
  <c r="BU47" i="17" s="1"/>
  <c r="CG48" i="17"/>
  <c r="CG47" i="17" s="1"/>
  <c r="BL48" i="17"/>
  <c r="BL47" i="17" s="1"/>
  <c r="BP48" i="17"/>
  <c r="BP47" i="17" s="1"/>
  <c r="AM48" i="17"/>
  <c r="AM47" i="17" s="1"/>
  <c r="V12" i="17"/>
  <c r="DC48" i="17"/>
  <c r="AY48" i="17"/>
  <c r="AY47" i="17" s="1"/>
  <c r="AD12" i="17"/>
  <c r="AF9" i="17"/>
  <c r="AF35" i="17" a="1"/>
  <c r="AF35" i="17" s="1"/>
  <c r="S10" i="17"/>
  <c r="S35" i="17" s="1" a="1"/>
  <c r="S35" i="17" s="1"/>
  <c r="AH12" i="17"/>
  <c r="AB35" i="17" a="1"/>
  <c r="AB35" i="17" s="1"/>
  <c r="AB9" i="17"/>
  <c r="X35" i="17" a="1"/>
  <c r="X35" i="17" s="1"/>
  <c r="X9" i="17"/>
  <c r="T9" i="17"/>
  <c r="T35" i="17" a="1"/>
  <c r="T35" i="17" s="1"/>
  <c r="AS12" i="17" a="1"/>
  <c r="AS12" i="17" s="1"/>
  <c r="AS10" i="17" s="1"/>
  <c r="AW12" i="17" a="1"/>
  <c r="AW12" i="17" s="1"/>
  <c r="AW10" i="17" s="1"/>
  <c r="AR12" i="17" a="1"/>
  <c r="AR12" i="17" s="1"/>
  <c r="AO12" i="17" a="1"/>
  <c r="AO12" i="17" s="1"/>
  <c r="AQ12" i="17" s="1"/>
  <c r="AV12" i="17" a="1"/>
  <c r="AV12" i="17" s="1"/>
  <c r="AK12" i="17" a="1"/>
  <c r="AK12" i="17" s="1"/>
  <c r="AM12" i="17" s="1"/>
  <c r="Z12" i="17"/>
  <c r="AE10" i="17"/>
  <c r="AE35" i="17" s="1" a="1"/>
  <c r="AE35" i="17" s="1"/>
  <c r="B83" i="17"/>
  <c r="B86" i="17" s="1"/>
  <c r="F9" i="16"/>
  <c r="I9" i="16"/>
  <c r="ET47" i="17"/>
  <c r="ET13" i="16" s="1" a="1"/>
  <c r="ET13" i="16" s="1"/>
  <c r="EW13" i="16" s="1"/>
  <c r="EW48" i="17"/>
  <c r="EW47" i="17" s="1"/>
  <c r="EG13" i="16"/>
  <c r="CH13" i="16"/>
  <c r="DP13" i="16"/>
  <c r="EP47" i="17"/>
  <c r="EP13" i="16" s="1" a="1"/>
  <c r="EP13" i="16" s="1"/>
  <c r="ES13" i="16" s="1"/>
  <c r="ES48" i="17"/>
  <c r="CQ47" i="17"/>
  <c r="CQ13" i="16" s="1" a="1"/>
  <c r="CQ13" i="16" s="1"/>
  <c r="CT13" i="16" s="1"/>
  <c r="CY13" i="16" s="1"/>
  <c r="CT48" i="17"/>
  <c r="V48" i="17"/>
  <c r="U47" i="17"/>
  <c r="H14" i="13"/>
  <c r="H11" i="13"/>
  <c r="H8" i="13"/>
  <c r="H9" i="13"/>
  <c r="H21" i="13"/>
  <c r="H13" i="13"/>
  <c r="H16" i="13"/>
  <c r="H18" i="13"/>
  <c r="H19" i="13"/>
  <c r="B11" i="16"/>
  <c r="B10" i="16" s="1"/>
  <c r="B42" i="16" s="1"/>
  <c r="E13" i="16"/>
  <c r="E11" i="16" s="1"/>
  <c r="E10" i="16" s="1"/>
  <c r="E42" i="16" s="1"/>
  <c r="R47" i="17"/>
  <c r="R50" i="17"/>
  <c r="EG38" i="17"/>
  <c r="CH38" i="17"/>
  <c r="EX38" i="17"/>
  <c r="DT42" i="17"/>
  <c r="EX19" i="17"/>
  <c r="EX21" i="17" s="1"/>
  <c r="AZ19" i="17"/>
  <c r="AZ21" i="17" s="1"/>
  <c r="AZ38" i="17"/>
  <c r="CY38" i="17"/>
  <c r="EG19" i="17"/>
  <c r="EG21" i="17" s="1"/>
  <c r="CY19" i="17"/>
  <c r="CY21" i="17" s="1"/>
  <c r="BP39" i="17"/>
  <c r="BQ19" i="17"/>
  <c r="BQ21" i="17" s="1"/>
  <c r="BQ38" i="17"/>
  <c r="DB38" i="17" a="1"/>
  <c r="DB38" i="17" s="1"/>
  <c r="DC38" i="17" s="1"/>
  <c r="DP38" i="17" s="1"/>
  <c r="DC19" i="17"/>
  <c r="DP19" i="17" s="1"/>
  <c r="DP21" i="17" s="1"/>
  <c r="DT31" i="17"/>
  <c r="BL40" i="17"/>
  <c r="EO25" i="17"/>
  <c r="AH22" i="17"/>
  <c r="AD22" i="17"/>
  <c r="M31" i="17"/>
  <c r="R31" i="17" s="1"/>
  <c r="R33" i="17" s="1"/>
  <c r="CC42" i="17"/>
  <c r="DC39" i="17"/>
  <c r="CL42" i="17"/>
  <c r="EK39" i="17"/>
  <c r="Q40" i="17"/>
  <c r="DK39" i="17"/>
  <c r="DT39" i="17"/>
  <c r="BP22" i="17"/>
  <c r="CP28" i="17"/>
  <c r="AY41" i="17"/>
  <c r="CP41" i="17"/>
  <c r="DT22" i="17"/>
  <c r="DO22" i="17"/>
  <c r="BL25" i="17"/>
  <c r="AD25" i="17"/>
  <c r="BL28" i="17"/>
  <c r="BQ28" i="17" s="1"/>
  <c r="BQ30" i="17" s="1"/>
  <c r="AD40" i="17"/>
  <c r="BU40" i="17"/>
  <c r="ES28" i="17"/>
  <c r="BL41" i="17"/>
  <c r="BQ41" i="17" s="1"/>
  <c r="V19" i="17"/>
  <c r="AI19" i="17" s="1"/>
  <c r="AI21" i="17" s="1"/>
  <c r="BD25" i="17"/>
  <c r="EK22" i="17"/>
  <c r="V42" i="17"/>
  <c r="BL39" i="17"/>
  <c r="CC22" i="17"/>
  <c r="CL31" i="17"/>
  <c r="CC31" i="17"/>
  <c r="DK31" i="17"/>
  <c r="BD40" i="17"/>
  <c r="EO40" i="17"/>
  <c r="AY31" i="17"/>
  <c r="CL41" i="17"/>
  <c r="CT40" i="17"/>
  <c r="BU39" i="17"/>
  <c r="CH39" i="17" s="1"/>
  <c r="EC40" i="17" a="1"/>
  <c r="EC40" i="17" s="1"/>
  <c r="EF40" i="17" s="1"/>
  <c r="EG40" i="17" s="1"/>
  <c r="AU31" i="17"/>
  <c r="V25" i="17"/>
  <c r="DC25" i="17"/>
  <c r="AH42" i="17"/>
  <c r="Z28" i="17"/>
  <c r="AI28" i="17" s="1"/>
  <c r="AI30" i="17" s="1"/>
  <c r="AU42" i="17"/>
  <c r="AZ42" i="17" s="1"/>
  <c r="CT42" i="17"/>
  <c r="M16" i="17"/>
  <c r="V31" i="17"/>
  <c r="CG42" i="17"/>
  <c r="CG25" i="17"/>
  <c r="DK22" i="17"/>
  <c r="DO40" i="17"/>
  <c r="V22" i="17"/>
  <c r="CT31" i="17"/>
  <c r="EO28" i="17"/>
  <c r="V39" i="17"/>
  <c r="AI39" i="17" s="1"/>
  <c r="DC28" i="17"/>
  <c r="BU28" i="17"/>
  <c r="Z41" i="17"/>
  <c r="AI41" i="17" s="1"/>
  <c r="EB41" i="17"/>
  <c r="L9" i="17"/>
  <c r="L12" i="16" s="1" a="1"/>
  <c r="L12" i="16" s="1"/>
  <c r="EK31" i="17"/>
  <c r="EK40" i="17"/>
  <c r="DC42" i="17"/>
  <c r="V18" i="17"/>
  <c r="DC41" i="17"/>
  <c r="AU28" i="17"/>
  <c r="DK25" i="17"/>
  <c r="DK40" i="17"/>
  <c r="M28" i="17"/>
  <c r="R28" i="17" s="1"/>
  <c r="R30" i="17" s="1"/>
  <c r="BC42" i="17" a="1"/>
  <c r="BC42" i="17" s="1"/>
  <c r="BD42" i="17" s="1"/>
  <c r="BD31" i="17"/>
  <c r="R41" i="17"/>
  <c r="EX41" i="17"/>
  <c r="AG40" i="17" a="1"/>
  <c r="AG40" i="17" s="1"/>
  <c r="AH40" i="17" s="1"/>
  <c r="AH25" i="17"/>
  <c r="CW39" i="17" a="1"/>
  <c r="CW39" i="17" s="1"/>
  <c r="CX39" i="17" s="1"/>
  <c r="CX22" i="17"/>
  <c r="Z40" i="17"/>
  <c r="AD18" i="17"/>
  <c r="CG31" i="17"/>
  <c r="DC31" i="17"/>
  <c r="CW42" i="17" a="1"/>
  <c r="CW42" i="17" s="1"/>
  <c r="CX42" i="17" s="1"/>
  <c r="CX31" i="17"/>
  <c r="CO40" i="17" a="1"/>
  <c r="CO40" i="17" s="1"/>
  <c r="CP40" i="17" s="1"/>
  <c r="CP25" i="17"/>
  <c r="CC41" i="17"/>
  <c r="CH41" i="17" s="1"/>
  <c r="DN42" i="17" a="1"/>
  <c r="DN42" i="17" s="1"/>
  <c r="DO42" i="17" s="1"/>
  <c r="DO31" i="17"/>
  <c r="DS41" i="17" a="1"/>
  <c r="DS41" i="17" s="1"/>
  <c r="DT41" i="17" s="1"/>
  <c r="DT28" i="17"/>
  <c r="CL28" i="17"/>
  <c r="BY40" i="17"/>
  <c r="CX25" i="17"/>
  <c r="AI38" i="17"/>
  <c r="S37" i="17" a="1"/>
  <c r="S37" i="17" s="1"/>
  <c r="V16" i="17"/>
  <c r="AP39" i="17" a="1"/>
  <c r="AP39" i="17" s="1"/>
  <c r="AQ39" i="17" s="1"/>
  <c r="AQ22" i="17"/>
  <c r="M19" i="17"/>
  <c r="R19" i="17" s="1"/>
  <c r="R21" i="17" s="1"/>
  <c r="L38" i="17" a="1"/>
  <c r="L38" i="17" s="1"/>
  <c r="M38" i="17" s="1"/>
  <c r="R38" i="17" s="1"/>
  <c r="W37" i="17" a="1"/>
  <c r="W37" i="17" s="1"/>
  <c r="Z16" i="17"/>
  <c r="AH31" i="17"/>
  <c r="BU22" i="17"/>
  <c r="P9" i="17"/>
  <c r="DK28" i="17"/>
  <c r="CX40" i="17"/>
  <c r="AL40" i="17" a="1"/>
  <c r="AL40" i="17" s="1"/>
  <c r="AM40" i="17" s="1"/>
  <c r="AZ40" i="17" s="1"/>
  <c r="AM25" i="17"/>
  <c r="AZ25" i="17" s="1"/>
  <c r="AZ27" i="17" s="1"/>
  <c r="EL39" i="17" a="1"/>
  <c r="EL39" i="17" s="1"/>
  <c r="EO39" i="17" s="1"/>
  <c r="EO22" i="17"/>
  <c r="M22" i="17"/>
  <c r="R22" i="17" s="1"/>
  <c r="R24" i="17" s="1"/>
  <c r="L39" i="17" a="1"/>
  <c r="L39" i="17" s="1"/>
  <c r="M39" i="17" s="1"/>
  <c r="R39" i="17" s="1"/>
  <c r="V40" i="17"/>
  <c r="AI17" i="17"/>
  <c r="BL22" i="17"/>
  <c r="EG25" i="17"/>
  <c r="EG27" i="17" s="1"/>
  <c r="Z25" i="17"/>
  <c r="EP42" i="17" a="1"/>
  <c r="EP42" i="17" s="1"/>
  <c r="ES42" i="17" s="1"/>
  <c r="ES31" i="17"/>
  <c r="CI39" i="17" a="1"/>
  <c r="CI39" i="17" s="1"/>
  <c r="CL39" i="17" s="1"/>
  <c r="CL22" i="17"/>
  <c r="EC42" i="17" a="1"/>
  <c r="EC42" i="17" s="1"/>
  <c r="EF42" i="17" s="1"/>
  <c r="EF31" i="17"/>
  <c r="W42" i="17" a="1"/>
  <c r="W42" i="17" s="1"/>
  <c r="Z42" i="17" s="1"/>
  <c r="Z31" i="17"/>
  <c r="AE37" i="17" a="1"/>
  <c r="AE37" i="17" s="1"/>
  <c r="AH16" i="17"/>
  <c r="CT25" i="17"/>
  <c r="Q25" i="17"/>
  <c r="DU42" i="17" a="1"/>
  <c r="DU42" i="17" s="1"/>
  <c r="DX42" i="17" s="1"/>
  <c r="DX31" i="17"/>
  <c r="AH18" i="17"/>
  <c r="DC22" i="17"/>
  <c r="EN42" i="17" a="1"/>
  <c r="EN42" i="17" s="1"/>
  <c r="EO42" i="17" s="1"/>
  <c r="EO31" i="17"/>
  <c r="EA39" i="17" a="1"/>
  <c r="EA39" i="17" s="1"/>
  <c r="EB39" i="17" s="1"/>
  <c r="EB22" i="17"/>
  <c r="CC28" i="17"/>
  <c r="EA42" i="17" a="1"/>
  <c r="EA42" i="17" s="1"/>
  <c r="EB42" i="17" s="1"/>
  <c r="EB31" i="17"/>
  <c r="EK42" i="17"/>
  <c r="DC40" i="17"/>
  <c r="DO25" i="17"/>
  <c r="DK41" i="17"/>
  <c r="M25" i="17"/>
  <c r="L40" i="17" a="1"/>
  <c r="L40" i="17" s="1"/>
  <c r="M40" i="17" s="1"/>
  <c r="AC42" i="17" a="1"/>
  <c r="AC42" i="17" s="1"/>
  <c r="AD42" i="17" s="1"/>
  <c r="AD31" i="17"/>
  <c r="AA37" i="17" a="1"/>
  <c r="AA37" i="17" s="1"/>
  <c r="AD37" i="17" s="1"/>
  <c r="AD16" i="17"/>
  <c r="BE42" i="17" a="1"/>
  <c r="BE42" i="17" s="1"/>
  <c r="BH42" i="17" s="1"/>
  <c r="BH31" i="17"/>
  <c r="BU25" i="17"/>
  <c r="R42" i="17"/>
  <c r="EK25" i="17"/>
  <c r="AJ41" i="17" a="1"/>
  <c r="AJ41" i="17" s="1"/>
  <c r="AM41" i="17" s="1"/>
  <c r="AM28" i="17"/>
  <c r="N37" i="17" a="1"/>
  <c r="N37" i="17" s="1"/>
  <c r="Q16" i="17"/>
  <c r="AJ39" i="17" a="1"/>
  <c r="AJ39" i="17" s="1"/>
  <c r="AM39" i="17" s="1"/>
  <c r="AM22" i="17"/>
  <c r="L36" i="17" a="1"/>
  <c r="L36" i="17" s="1"/>
  <c r="M13" i="17"/>
  <c r="R13" i="17" s="1"/>
  <c r="R15" i="17" s="1"/>
  <c r="EP40" i="17" a="1"/>
  <c r="EP40" i="17" s="1"/>
  <c r="ES40" i="17" s="1"/>
  <c r="ES25" i="17"/>
  <c r="Z18" i="17"/>
  <c r="EB28" i="17"/>
  <c r="EP39" i="17" a="1"/>
  <c r="EP39" i="17" s="1"/>
  <c r="ES39" i="17" s="1"/>
  <c r="ES22" i="17"/>
  <c r="BY25" i="17"/>
  <c r="AY28" i="17"/>
  <c r="AH13" i="17"/>
  <c r="AG36" i="17" a="1"/>
  <c r="AG36" i="17" s="1"/>
  <c r="AH36" i="17" s="1"/>
  <c r="Y9" i="17"/>
  <c r="Y35" i="17" a="1"/>
  <c r="Y35" i="17" s="1"/>
  <c r="AD13" i="17"/>
  <c r="AA36" i="17" a="1"/>
  <c r="AA36" i="17" s="1"/>
  <c r="AD36" i="17" s="1"/>
  <c r="AC9" i="17"/>
  <c r="AC35" i="17" a="1"/>
  <c r="AC35" i="17" s="1"/>
  <c r="Q35" i="17"/>
  <c r="R10" i="17"/>
  <c r="R12" i="17" s="1"/>
  <c r="AG10" i="17"/>
  <c r="U10" i="17"/>
  <c r="U35" i="17" s="1" a="1"/>
  <c r="U35" i="17" s="1"/>
  <c r="AY11" i="17"/>
  <c r="AQ11" i="17"/>
  <c r="AP10" i="17"/>
  <c r="AA9" i="17"/>
  <c r="AD10" i="17"/>
  <c r="W9" i="17"/>
  <c r="Z10" i="17"/>
  <c r="AU11" i="17"/>
  <c r="AM11" i="17"/>
  <c r="AL10" i="17"/>
  <c r="AN10" i="17"/>
  <c r="AN35" i="17" s="1" a="1"/>
  <c r="AN35" i="17" s="1"/>
  <c r="BA11" i="17" a="1"/>
  <c r="BA11" i="17" s="1"/>
  <c r="BA12" i="17" s="1" a="1"/>
  <c r="BA12" i="17" s="1"/>
  <c r="BB11" i="17" a="1"/>
  <c r="BB11" i="17" s="1"/>
  <c r="BC11" i="17" a="1"/>
  <c r="BC11" i="17" s="1"/>
  <c r="BC12" i="17" s="1" a="1"/>
  <c r="BC12" i="17" s="1"/>
  <c r="BE11" i="17" a="1"/>
  <c r="BE11" i="17" s="1"/>
  <c r="BF11" i="17" a="1"/>
  <c r="BF11" i="17" s="1"/>
  <c r="BG11" i="17" a="1"/>
  <c r="BG11" i="17" s="1"/>
  <c r="BG12" i="17" s="1" a="1"/>
  <c r="BG12" i="17" s="1"/>
  <c r="BI11" i="17" a="1"/>
  <c r="BI11" i="17" s="1"/>
  <c r="BJ11" i="17" a="1"/>
  <c r="BJ11" i="17" s="1"/>
  <c r="BK11" i="17" a="1"/>
  <c r="BK11" i="17" s="1"/>
  <c r="BK12" i="17" s="1" a="1"/>
  <c r="BK12" i="17" s="1"/>
  <c r="BM11" i="17" a="1"/>
  <c r="BM11" i="17" s="1"/>
  <c r="BN11" i="17" a="1"/>
  <c r="BN11" i="17" s="1"/>
  <c r="BO11" i="17" a="1"/>
  <c r="BO11" i="17" s="1"/>
  <c r="BO12" i="17" s="1" a="1"/>
  <c r="BO12" i="17" s="1"/>
  <c r="AJ10" i="17"/>
  <c r="AJ35" i="17" s="1" a="1"/>
  <c r="AJ35" i="17" s="1"/>
  <c r="AI11" i="17"/>
  <c r="G22" i="13"/>
  <c r="G23" i="13"/>
  <c r="H6" i="13"/>
  <c r="AO23" i="15"/>
  <c r="H4" i="13"/>
  <c r="H5" i="13" s="1"/>
  <c r="I3" i="13"/>
  <c r="GY28" i="21" l="1" a="1"/>
  <c r="GY28" i="21" s="1"/>
  <c r="GY25" i="21" a="1"/>
  <c r="GY25" i="21" s="1"/>
  <c r="GY22" i="21" a="1"/>
  <c r="GY22" i="21" s="1"/>
  <c r="GY19" i="21" a="1"/>
  <c r="GY19" i="21" s="1"/>
  <c r="GY16" i="21" a="1"/>
  <c r="GY16" i="21" s="1"/>
  <c r="GY13" i="21" a="1"/>
  <c r="GY13" i="21" s="1"/>
  <c r="GW11" i="21"/>
  <c r="GW10" i="21" s="1"/>
  <c r="GX14" i="21" a="1"/>
  <c r="GX14" i="21" s="1"/>
  <c r="GX12" i="21" s="1"/>
  <c r="GX17" i="21"/>
  <c r="GX15" i="21" s="1"/>
  <c r="GX20" i="21"/>
  <c r="GX18" i="21" s="1"/>
  <c r="GX23" i="21"/>
  <c r="GX21" i="21" s="1"/>
  <c r="GX26" i="21"/>
  <c r="GX24" i="21" s="1"/>
  <c r="GX29" i="21"/>
  <c r="GX27" i="21" s="1"/>
  <c r="GX93" i="21"/>
  <c r="GV10" i="21"/>
  <c r="GY87" i="21"/>
  <c r="GY74" i="21"/>
  <c r="GY88" i="21" a="1"/>
  <c r="GY88" i="21" s="1"/>
  <c r="GY80" i="21" a="1"/>
  <c r="GY80" i="21" s="1"/>
  <c r="GY76" i="21"/>
  <c r="GY44" i="21" a="1"/>
  <c r="GY44" i="21" s="1"/>
  <c r="GY34" i="21" a="1"/>
  <c r="GY34" i="21" s="1"/>
  <c r="GY33" i="21" s="1"/>
  <c r="GY7" i="21"/>
  <c r="GY75" i="21" s="1"/>
  <c r="GY5" i="21"/>
  <c r="GZ3" i="21"/>
  <c r="GY83" i="21" a="1"/>
  <c r="GY83" i="21" s="1"/>
  <c r="GY4" i="21"/>
  <c r="BQ13" i="16"/>
  <c r="AZ13" i="16"/>
  <c r="AA12" i="16" a="1"/>
  <c r="AA12" i="16" s="1"/>
  <c r="AA11" i="16" s="1"/>
  <c r="AA10" i="16" s="1"/>
  <c r="AA9" i="16" s="1"/>
  <c r="X12" i="16" a="1"/>
  <c r="X12" i="16" s="1"/>
  <c r="X11" i="16" s="1"/>
  <c r="X10" i="16" s="1"/>
  <c r="X9" i="16" s="1"/>
  <c r="Y12" i="16" a="1"/>
  <c r="Y12" i="16" s="1"/>
  <c r="Y11" i="16" s="1"/>
  <c r="Y10" i="16" s="1"/>
  <c r="Y9" i="16" s="1"/>
  <c r="AB12" i="16" a="1"/>
  <c r="AB12" i="16" s="1"/>
  <c r="AB11" i="16" s="1"/>
  <c r="AB10" i="16" s="1"/>
  <c r="AB9" i="16" s="1"/>
  <c r="AC12" i="16" a="1"/>
  <c r="AC12" i="16" s="1"/>
  <c r="AC11" i="16" s="1"/>
  <c r="AC10" i="16" s="1"/>
  <c r="AC9" i="16" s="1"/>
  <c r="AF12" i="16" a="1"/>
  <c r="AF12" i="16" s="1"/>
  <c r="AF11" i="16" s="1"/>
  <c r="AF10" i="16" s="1"/>
  <c r="AF9" i="16" s="1"/>
  <c r="W12" i="16" a="1"/>
  <c r="W12" i="16" s="1"/>
  <c r="W11" i="16" s="1"/>
  <c r="W10" i="16" s="1"/>
  <c r="W9" i="16" s="1"/>
  <c r="P12" i="16" a="1"/>
  <c r="P12" i="16" s="1"/>
  <c r="P11" i="16" s="1"/>
  <c r="P10" i="16" s="1"/>
  <c r="P9" i="16" s="1"/>
  <c r="T12" i="16" a="1"/>
  <c r="T12" i="16" s="1"/>
  <c r="T11" i="16" s="1"/>
  <c r="T10" i="16" s="1"/>
  <c r="T9" i="16" s="1"/>
  <c r="U13" i="16" a="1"/>
  <c r="U13" i="16" s="1"/>
  <c r="V13" i="16" s="1"/>
  <c r="AI13" i="16" s="1"/>
  <c r="L11" i="16"/>
  <c r="L10" i="16" s="1"/>
  <c r="L9" i="16" s="1"/>
  <c r="M12" i="16"/>
  <c r="M11" i="16" s="1"/>
  <c r="M10" i="16" s="1"/>
  <c r="M9" i="16" s="1"/>
  <c r="EG48" i="17"/>
  <c r="EG50" i="17" s="1"/>
  <c r="DP48" i="17"/>
  <c r="DP50" i="17" s="1"/>
  <c r="CH48" i="17"/>
  <c r="CH50" i="17" s="1"/>
  <c r="BQ48" i="17"/>
  <c r="BQ50" i="17" s="1"/>
  <c r="DC47" i="17"/>
  <c r="EX13" i="16"/>
  <c r="AZ48" i="17"/>
  <c r="AZ47" i="17" s="1"/>
  <c r="AY12" i="17"/>
  <c r="S9" i="17"/>
  <c r="AU12" i="17"/>
  <c r="AW9" i="17"/>
  <c r="AW35" i="17" a="1"/>
  <c r="AW35" i="17" s="1"/>
  <c r="AO10" i="17"/>
  <c r="AQ10" i="17" s="1"/>
  <c r="AQ9" i="17" s="1"/>
  <c r="AS9" i="17"/>
  <c r="AS35" i="17" a="1"/>
  <c r="AS35" i="17" s="1"/>
  <c r="BN12" i="17" a="1"/>
  <c r="BN12" i="17" s="1"/>
  <c r="BN10" i="17" s="1"/>
  <c r="BI12" i="17" a="1"/>
  <c r="BI12" i="17" s="1"/>
  <c r="AK10" i="17"/>
  <c r="AM10" i="17" s="1"/>
  <c r="BM12" i="17" a="1"/>
  <c r="BM12" i="17" s="1"/>
  <c r="BM10" i="17" s="1"/>
  <c r="BB12" i="17" a="1"/>
  <c r="BB12" i="17" s="1"/>
  <c r="BB10" i="17" s="1"/>
  <c r="AE9" i="17"/>
  <c r="BF12" i="17" a="1"/>
  <c r="BF12" i="17" s="1"/>
  <c r="BF10" i="17" s="1"/>
  <c r="AV10" i="17"/>
  <c r="AR10" i="17"/>
  <c r="BJ12" i="17" a="1"/>
  <c r="BJ12" i="17" s="1"/>
  <c r="BJ10" i="17" s="1"/>
  <c r="BJ9" i="17" s="1"/>
  <c r="BE12" i="17" a="1"/>
  <c r="BE12" i="17" s="1"/>
  <c r="BE10" i="17" s="1"/>
  <c r="E9" i="16"/>
  <c r="B9" i="16"/>
  <c r="CT47" i="17"/>
  <c r="CY48" i="17"/>
  <c r="CY50" i="17" s="1"/>
  <c r="ES47" i="17"/>
  <c r="EX48" i="17"/>
  <c r="EX50" i="17" s="1"/>
  <c r="V47" i="17"/>
  <c r="AI48" i="17"/>
  <c r="AI50" i="17" s="1"/>
  <c r="I14" i="13"/>
  <c r="J14" i="13" s="1"/>
  <c r="I8" i="13"/>
  <c r="J8" i="13" s="1"/>
  <c r="I9" i="13"/>
  <c r="J9" i="13" s="1"/>
  <c r="I11" i="13"/>
  <c r="J11" i="13" s="1"/>
  <c r="I21" i="13"/>
  <c r="J21" i="13" s="1"/>
  <c r="I13" i="13"/>
  <c r="J13" i="13" s="1"/>
  <c r="I16" i="13"/>
  <c r="J16" i="13" s="1"/>
  <c r="I18" i="13"/>
  <c r="J18" i="13" s="1"/>
  <c r="I19" i="13"/>
  <c r="J19" i="13" s="1"/>
  <c r="EG22" i="17"/>
  <c r="EG24" i="17" s="1"/>
  <c r="BQ39" i="17"/>
  <c r="BQ40" i="17"/>
  <c r="AI22" i="17"/>
  <c r="AI24" i="17" s="1"/>
  <c r="CH42" i="17"/>
  <c r="DP39" i="17"/>
  <c r="EG39" i="17"/>
  <c r="R40" i="17"/>
  <c r="CY41" i="17"/>
  <c r="EX28" i="17"/>
  <c r="EX30" i="17" s="1"/>
  <c r="BQ25" i="17"/>
  <c r="BQ27" i="17" s="1"/>
  <c r="R16" i="17"/>
  <c r="R18" i="17" s="1"/>
  <c r="CH22" i="17"/>
  <c r="CH24" i="17" s="1"/>
  <c r="CH28" i="17"/>
  <c r="CH30" i="17" s="1"/>
  <c r="BQ31" i="17"/>
  <c r="BQ33" i="17" s="1"/>
  <c r="AZ41" i="17"/>
  <c r="CY28" i="17"/>
  <c r="CY30" i="17" s="1"/>
  <c r="CH40" i="17"/>
  <c r="BQ22" i="17"/>
  <c r="BQ24" i="17" s="1"/>
  <c r="CH31" i="17"/>
  <c r="CH33" i="17" s="1"/>
  <c r="CY40" i="17"/>
  <c r="CY42" i="17"/>
  <c r="V37" i="17"/>
  <c r="DP42" i="17"/>
  <c r="AZ31" i="17"/>
  <c r="AZ33" i="17" s="1"/>
  <c r="BQ42" i="17"/>
  <c r="DP41" i="17"/>
  <c r="EX40" i="17"/>
  <c r="EG41" i="17"/>
  <c r="CY31" i="17"/>
  <c r="CY33" i="17" s="1"/>
  <c r="DP22" i="17"/>
  <c r="DP24" i="17" s="1"/>
  <c r="AI42" i="17"/>
  <c r="AI40" i="17"/>
  <c r="EG28" i="17"/>
  <c r="EG30" i="17" s="1"/>
  <c r="DP40" i="17"/>
  <c r="AZ22" i="17"/>
  <c r="AZ24" i="17" s="1"/>
  <c r="CY22" i="17"/>
  <c r="CY24" i="17" s="1"/>
  <c r="DP28" i="17"/>
  <c r="DP30" i="17" s="1"/>
  <c r="DP25" i="17"/>
  <c r="DP27" i="17" s="1"/>
  <c r="CY39" i="17"/>
  <c r="CY25" i="17"/>
  <c r="CY27" i="17" s="1"/>
  <c r="AZ28" i="17"/>
  <c r="AZ30" i="17" s="1"/>
  <c r="AZ39" i="17"/>
  <c r="Z37" i="17"/>
  <c r="EX25" i="17"/>
  <c r="EX27" i="17" s="1"/>
  <c r="AI16" i="17"/>
  <c r="AI18" i="17" s="1"/>
  <c r="CH25" i="17"/>
  <c r="CH27" i="17" s="1"/>
  <c r="DP31" i="17"/>
  <c r="DP33" i="17" s="1"/>
  <c r="EX42" i="17"/>
  <c r="EX31" i="17"/>
  <c r="EX33" i="17" s="1"/>
  <c r="EX22" i="17"/>
  <c r="EX24" i="17" s="1"/>
  <c r="EG42" i="17"/>
  <c r="AI25" i="17"/>
  <c r="AI27" i="17" s="1"/>
  <c r="EX39" i="17"/>
  <c r="AH37" i="17"/>
  <c r="Z9" i="17"/>
  <c r="M9" i="17"/>
  <c r="EG31" i="17"/>
  <c r="EG33" i="17" s="1"/>
  <c r="M36" i="17"/>
  <c r="Q9" i="17"/>
  <c r="Q37" i="17"/>
  <c r="R37" i="17" s="1"/>
  <c r="R25" i="17"/>
  <c r="R27" i="17" s="1"/>
  <c r="AI31" i="17"/>
  <c r="AI33" i="17" s="1"/>
  <c r="AI13" i="17"/>
  <c r="AI15" i="17" s="1"/>
  <c r="AP9" i="17"/>
  <c r="AP35" i="17" a="1"/>
  <c r="AP35" i="17" s="1"/>
  <c r="AD35" i="17"/>
  <c r="AL9" i="17"/>
  <c r="AL35" i="17" a="1"/>
  <c r="AL35" i="17" s="1"/>
  <c r="AD9" i="17"/>
  <c r="Z35" i="17"/>
  <c r="AH10" i="17"/>
  <c r="AH9" i="17" s="1"/>
  <c r="AG35" i="17" a="1"/>
  <c r="AG35" i="17" s="1"/>
  <c r="AI36" i="17"/>
  <c r="V35" i="17"/>
  <c r="R35" i="17"/>
  <c r="AG9" i="17"/>
  <c r="U9" i="17"/>
  <c r="V10" i="17"/>
  <c r="V9" i="17" s="1"/>
  <c r="AT10" i="17"/>
  <c r="AT35" i="17" s="1" a="1"/>
  <c r="AT35" i="17" s="1"/>
  <c r="AX10" i="17"/>
  <c r="AX35" i="17" s="1" a="1"/>
  <c r="AX35" i="17" s="1"/>
  <c r="AJ9" i="17"/>
  <c r="AN9" i="17"/>
  <c r="AZ11" i="17"/>
  <c r="BC10" i="17"/>
  <c r="BA10" i="17"/>
  <c r="BA35" i="17" s="1" a="1"/>
  <c r="BA35" i="17" s="1"/>
  <c r="BD11" i="17"/>
  <c r="BR11" i="17" a="1"/>
  <c r="BR11" i="17" s="1"/>
  <c r="BS11" i="17" a="1"/>
  <c r="BS11" i="17" s="1"/>
  <c r="BT11" i="17" a="1"/>
  <c r="BT11" i="17" s="1"/>
  <c r="BT12" i="17" s="1" a="1"/>
  <c r="BT12" i="17" s="1"/>
  <c r="BV11" i="17" a="1"/>
  <c r="BV11" i="17" s="1"/>
  <c r="BV12" i="17" s="1" a="1"/>
  <c r="BV12" i="17" s="1"/>
  <c r="BW11" i="17" a="1"/>
  <c r="BW11" i="17" s="1"/>
  <c r="BX11" i="17" a="1"/>
  <c r="BX11" i="17" s="1"/>
  <c r="BZ11" i="17" a="1"/>
  <c r="BZ11" i="17" s="1"/>
  <c r="CA11" i="17" a="1"/>
  <c r="CA11" i="17" s="1"/>
  <c r="CB11" i="17" a="1"/>
  <c r="CB11" i="17" s="1"/>
  <c r="CB12" i="17" s="1" a="1"/>
  <c r="CB12" i="17" s="1"/>
  <c r="CD11" i="17" a="1"/>
  <c r="CD11" i="17" s="1"/>
  <c r="CE11" i="17" a="1"/>
  <c r="CE11" i="17" s="1"/>
  <c r="CE12" i="17" s="1" a="1"/>
  <c r="CE12" i="17" s="1"/>
  <c r="CF11" i="17" a="1"/>
  <c r="CF11" i="17" s="1"/>
  <c r="CF12" i="17" s="1" a="1"/>
  <c r="CF12" i="17" s="1"/>
  <c r="BL11" i="17"/>
  <c r="BP11" i="17"/>
  <c r="BH11" i="17"/>
  <c r="H22" i="13"/>
  <c r="H23" i="13"/>
  <c r="I4" i="13"/>
  <c r="I5" i="13" s="1"/>
  <c r="I6" i="13"/>
  <c r="J3" i="13"/>
  <c r="GX11" i="21" l="1"/>
  <c r="GZ28" i="21" a="1"/>
  <c r="GZ28" i="21" s="1"/>
  <c r="GZ25" i="21" a="1"/>
  <c r="GZ25" i="21" s="1"/>
  <c r="GZ19" i="21" a="1"/>
  <c r="GZ19" i="21" s="1"/>
  <c r="GZ22" i="21" a="1"/>
  <c r="GZ22" i="21" s="1"/>
  <c r="GZ16" i="21" a="1"/>
  <c r="GZ16" i="21" s="1"/>
  <c r="GZ13" i="21" a="1"/>
  <c r="GZ13" i="21" s="1"/>
  <c r="GY14" i="21" a="1"/>
  <c r="GY14" i="21" s="1"/>
  <c r="GY12" i="21" s="1"/>
  <c r="GY17" i="21"/>
  <c r="GY15" i="21" s="1"/>
  <c r="GY20" i="21"/>
  <c r="GY18" i="21" s="1"/>
  <c r="GY23" i="21"/>
  <c r="GY21" i="21" s="1"/>
  <c r="GY26" i="21"/>
  <c r="GY24" i="21" s="1"/>
  <c r="GY29" i="21"/>
  <c r="GY27" i="21" s="1"/>
  <c r="GY86" i="21"/>
  <c r="GY85" i="21" s="1"/>
  <c r="GY93" i="21" s="1"/>
  <c r="GX10" i="21"/>
  <c r="GX9" i="21" s="1"/>
  <c r="GV9" i="21"/>
  <c r="GZ88" i="21" a="1"/>
  <c r="GZ88" i="21" s="1"/>
  <c r="HA88" i="21" s="1"/>
  <c r="GZ87" i="21"/>
  <c r="GZ80" i="21" a="1"/>
  <c r="GZ80" i="21" s="1"/>
  <c r="HA80" i="21" s="1"/>
  <c r="GZ74" i="21"/>
  <c r="HA74" i="21" s="1"/>
  <c r="GZ83" i="21" a="1"/>
  <c r="GZ83" i="21" s="1"/>
  <c r="HA83" i="21" s="1"/>
  <c r="GZ76" i="21"/>
  <c r="HA76" i="21" s="1"/>
  <c r="GZ34" i="21" a="1"/>
  <c r="GZ34" i="21" s="1"/>
  <c r="GZ44" i="21" a="1"/>
  <c r="GZ44" i="21" s="1"/>
  <c r="HA44" i="21" s="1"/>
  <c r="GZ5" i="21"/>
  <c r="HA3" i="21"/>
  <c r="HB3" i="21" s="1"/>
  <c r="GZ4" i="21"/>
  <c r="GZ7" i="21"/>
  <c r="GW9" i="21"/>
  <c r="AD12" i="16"/>
  <c r="AD11" i="16" s="1"/>
  <c r="AD10" i="16" s="1"/>
  <c r="AD9" i="16" s="1"/>
  <c r="Z12" i="16"/>
  <c r="Z11" i="16" s="1"/>
  <c r="Z10" i="16" s="1"/>
  <c r="Z9" i="16" s="1"/>
  <c r="AE12" i="16" a="1"/>
  <c r="AE12" i="16" s="1"/>
  <c r="AE11" i="16" s="1"/>
  <c r="AE10" i="16" s="1"/>
  <c r="AE9" i="16" s="1"/>
  <c r="S12" i="16" a="1"/>
  <c r="S12" i="16" s="1"/>
  <c r="S11" i="16" s="1"/>
  <c r="S10" i="16" s="1"/>
  <c r="S9" i="16" s="1"/>
  <c r="AS12" i="16" a="1"/>
  <c r="AS12" i="16" s="1"/>
  <c r="AS11" i="16" s="1"/>
  <c r="AS10" i="16" s="1"/>
  <c r="U12" i="16" a="1"/>
  <c r="U12" i="16" s="1"/>
  <c r="U11" i="16" s="1"/>
  <c r="U10" i="16" s="1"/>
  <c r="U9" i="16" s="1"/>
  <c r="AG12" i="16" a="1"/>
  <c r="AG12" i="16" s="1"/>
  <c r="AG11" i="16" s="1"/>
  <c r="AG10" i="16" s="1"/>
  <c r="AG9" i="16" s="1"/>
  <c r="Q12" i="16"/>
  <c r="Q11" i="16" s="1"/>
  <c r="Q10" i="16" s="1"/>
  <c r="Q9" i="16" s="1"/>
  <c r="AW12" i="16" a="1"/>
  <c r="AW12" i="16" s="1"/>
  <c r="AW11" i="16" s="1"/>
  <c r="AW10" i="16" s="1"/>
  <c r="EG47" i="17"/>
  <c r="DP47" i="17"/>
  <c r="CH47" i="17"/>
  <c r="BQ47" i="17"/>
  <c r="AZ50" i="17"/>
  <c r="BB9" i="17"/>
  <c r="BB35" i="17" a="1"/>
  <c r="BB35" i="17" s="1"/>
  <c r="BJ35" i="17" a="1"/>
  <c r="BJ35" i="17" s="1"/>
  <c r="BD12" i="17"/>
  <c r="BE35" i="17" a="1"/>
  <c r="BE35" i="17" s="1"/>
  <c r="BE9" i="17"/>
  <c r="BM35" i="17" a="1"/>
  <c r="BM35" i="17" s="1"/>
  <c r="BM9" i="17"/>
  <c r="BL12" i="17"/>
  <c r="BF9" i="17"/>
  <c r="BF35" i="17" a="1"/>
  <c r="BF35" i="17" s="1"/>
  <c r="AO35" i="17" a="1"/>
  <c r="AO35" i="17" s="1"/>
  <c r="AQ35" i="17" s="1"/>
  <c r="AO9" i="17"/>
  <c r="BH12" i="17"/>
  <c r="BN9" i="17"/>
  <c r="BN12" i="16" s="1" a="1"/>
  <c r="BN12" i="16" s="1"/>
  <c r="BN35" i="17" a="1"/>
  <c r="BN35" i="17" s="1"/>
  <c r="BX12" i="17" a="1"/>
  <c r="BX12" i="17" s="1"/>
  <c r="BX10" i="17" s="1"/>
  <c r="BS12" i="17" a="1"/>
  <c r="BS12" i="17" s="1"/>
  <c r="BS10" i="17" s="1"/>
  <c r="AV35" i="17" a="1"/>
  <c r="AV35" i="17" s="1"/>
  <c r="AY35" i="17" s="1"/>
  <c r="AV9" i="17"/>
  <c r="CD12" i="17" a="1"/>
  <c r="CD12" i="17" s="1"/>
  <c r="CG12" i="17" s="1"/>
  <c r="BW12" i="17" a="1"/>
  <c r="BW12" i="17" s="1"/>
  <c r="BW10" i="17" s="1"/>
  <c r="BR12" i="17" a="1"/>
  <c r="BR12" i="17" s="1"/>
  <c r="AK35" i="17" a="1"/>
  <c r="AK35" i="17" s="1"/>
  <c r="AM35" i="17" s="1"/>
  <c r="AK9" i="17"/>
  <c r="CA12" i="17" a="1"/>
  <c r="CA12" i="17" s="1"/>
  <c r="CA10" i="17" s="1"/>
  <c r="BZ12" i="17" a="1"/>
  <c r="BZ12" i="17" s="1"/>
  <c r="BZ10" i="17" s="1"/>
  <c r="AR35" i="17" a="1"/>
  <c r="AR35" i="17" s="1"/>
  <c r="AU35" i="17" s="1"/>
  <c r="AR9" i="17"/>
  <c r="BP12" i="17"/>
  <c r="BI10" i="17"/>
  <c r="AI47" i="17"/>
  <c r="EX47" i="17"/>
  <c r="CY47" i="17"/>
  <c r="R13" i="16"/>
  <c r="EY13" i="16" s="1"/>
  <c r="AJ12" i="16" a="1"/>
  <c r="AJ12" i="16" s="1"/>
  <c r="AL12" i="16" a="1"/>
  <c r="AL12" i="16" s="1"/>
  <c r="AP12" i="16" a="1"/>
  <c r="AP12" i="16" s="1"/>
  <c r="AN12" i="16" a="1"/>
  <c r="AN12" i="16" s="1"/>
  <c r="BJ12" i="16" a="1"/>
  <c r="BJ12" i="16" s="1"/>
  <c r="AI37" i="17"/>
  <c r="R36" i="17"/>
  <c r="R9" i="17"/>
  <c r="BC9" i="17"/>
  <c r="BC35" i="17" a="1"/>
  <c r="BC35" i="17" s="1"/>
  <c r="AH35" i="17"/>
  <c r="BQ11" i="17"/>
  <c r="AI10" i="17"/>
  <c r="AI12" i="17" s="1"/>
  <c r="BA9" i="17"/>
  <c r="BD10" i="17"/>
  <c r="AX9" i="17"/>
  <c r="AY10" i="17"/>
  <c r="AY9" i="17" s="1"/>
  <c r="BY11" i="17"/>
  <c r="CI11" i="17" a="1"/>
  <c r="CI11" i="17" s="1"/>
  <c r="CJ11" i="17" a="1"/>
  <c r="CJ11" i="17" s="1"/>
  <c r="CK11" i="17" a="1"/>
  <c r="CK11" i="17" s="1"/>
  <c r="CK12" i="17" s="1" a="1"/>
  <c r="CK12" i="17" s="1"/>
  <c r="CM11" i="17" a="1"/>
  <c r="CM11" i="17" s="1"/>
  <c r="CN11" i="17" a="1"/>
  <c r="CN11" i="17" s="1"/>
  <c r="CO11" i="17" a="1"/>
  <c r="CO11" i="17" s="1"/>
  <c r="CO12" i="17" s="1" a="1"/>
  <c r="CO12" i="17" s="1"/>
  <c r="CQ11" i="17" a="1"/>
  <c r="CQ11" i="17" s="1"/>
  <c r="CQ12" i="17" s="1" a="1"/>
  <c r="CQ12" i="17" s="1"/>
  <c r="CR11" i="17" a="1"/>
  <c r="CR11" i="17" s="1"/>
  <c r="CS11" i="17" a="1"/>
  <c r="CS11" i="17" s="1"/>
  <c r="CS12" i="17" s="1" a="1"/>
  <c r="CS12" i="17" s="1"/>
  <c r="CU11" i="17" a="1"/>
  <c r="CU11" i="17" s="1"/>
  <c r="CV11" i="17" a="1"/>
  <c r="CV11" i="17" s="1"/>
  <c r="CV12" i="17" s="1" a="1"/>
  <c r="CV12" i="17" s="1"/>
  <c r="CW11" i="17" a="1"/>
  <c r="CW11" i="17" s="1"/>
  <c r="CW12" i="17" s="1" a="1"/>
  <c r="CW12" i="17" s="1"/>
  <c r="BG10" i="17"/>
  <c r="BG35" i="17" s="1" a="1"/>
  <c r="BG35" i="17" s="1"/>
  <c r="BK10" i="17"/>
  <c r="BK35" i="17" s="1" a="1"/>
  <c r="BK35" i="17" s="1"/>
  <c r="CC11" i="17"/>
  <c r="BU11" i="17"/>
  <c r="AT9" i="17"/>
  <c r="AU10" i="17"/>
  <c r="AU9" i="17" s="1"/>
  <c r="AM9" i="17"/>
  <c r="BO10" i="17"/>
  <c r="BO35" i="17" s="1" a="1"/>
  <c r="BO35" i="17" s="1"/>
  <c r="CG11" i="17"/>
  <c r="CF10" i="17"/>
  <c r="CE10" i="17"/>
  <c r="CE35" i="17" s="1" a="1"/>
  <c r="CE35" i="17" s="1"/>
  <c r="I23" i="13"/>
  <c r="J23" i="13" s="1"/>
  <c r="I22" i="13"/>
  <c r="J22" i="13" s="1"/>
  <c r="J4" i="13"/>
  <c r="J5" i="13" s="1"/>
  <c r="J6" i="13"/>
  <c r="K3" i="13"/>
  <c r="GY11" i="21" l="1"/>
  <c r="GY10" i="21" s="1"/>
  <c r="GY9" i="21" s="1"/>
  <c r="GZ14" i="21" a="1"/>
  <c r="GZ14" i="21" s="1"/>
  <c r="GZ12" i="21" s="1"/>
  <c r="HA13" i="21"/>
  <c r="HB28" i="21" a="1"/>
  <c r="HB28" i="21" s="1"/>
  <c r="HB25" i="21" a="1"/>
  <c r="HB25" i="21" s="1"/>
  <c r="HB22" i="21" a="1"/>
  <c r="HB22" i="21" s="1"/>
  <c r="HB16" i="21" a="1"/>
  <c r="HB16" i="21" s="1"/>
  <c r="HB19" i="21" a="1"/>
  <c r="HB19" i="21" s="1"/>
  <c r="HB13" i="21" a="1"/>
  <c r="HB13" i="21" s="1"/>
  <c r="GZ17" i="21"/>
  <c r="GZ15" i="21" s="1"/>
  <c r="HA15" i="21" s="1"/>
  <c r="HA16" i="21"/>
  <c r="GZ23" i="21"/>
  <c r="GZ21" i="21" s="1"/>
  <c r="HA21" i="21" s="1"/>
  <c r="HA22" i="21"/>
  <c r="GZ20" i="21"/>
  <c r="GZ18" i="21" s="1"/>
  <c r="HA18" i="21" s="1"/>
  <c r="HA19" i="21"/>
  <c r="GZ26" i="21"/>
  <c r="GZ24" i="21" s="1"/>
  <c r="HA24" i="21" s="1"/>
  <c r="HA25" i="21"/>
  <c r="GZ29" i="21"/>
  <c r="GZ27" i="21" s="1"/>
  <c r="HA27" i="21" s="1"/>
  <c r="HA28" i="21"/>
  <c r="HB76" i="21"/>
  <c r="HB88" i="21" a="1"/>
  <c r="HB88" i="21" s="1"/>
  <c r="HB80" i="21" a="1"/>
  <c r="HB80" i="21" s="1"/>
  <c r="HB83" i="21" a="1"/>
  <c r="HB83" i="21" s="1"/>
  <c r="HB74" i="21"/>
  <c r="HB87" i="21"/>
  <c r="HB44" i="21" a="1"/>
  <c r="HB44" i="21" s="1"/>
  <c r="HB34" i="21" a="1"/>
  <c r="HB34" i="21" s="1"/>
  <c r="HB5" i="21"/>
  <c r="HB7" i="21"/>
  <c r="HB75" i="21" s="1"/>
  <c r="HC3" i="21"/>
  <c r="HB4" i="21"/>
  <c r="GZ33" i="21"/>
  <c r="HA34" i="21"/>
  <c r="HA5" i="21"/>
  <c r="HA6" i="21" s="1"/>
  <c r="HA4" i="21"/>
  <c r="HA7" i="21"/>
  <c r="GZ86" i="21"/>
  <c r="HA87" i="21"/>
  <c r="AK12" i="16" a="1"/>
  <c r="AK12" i="16" s="1"/>
  <c r="AK11" i="16" s="1"/>
  <c r="AK10" i="16" s="1"/>
  <c r="AK9" i="16" s="1"/>
  <c r="BE12" i="16" a="1"/>
  <c r="BE12" i="16" s="1"/>
  <c r="BE11" i="16" s="1"/>
  <c r="BE10" i="16" s="1"/>
  <c r="V12" i="16"/>
  <c r="V11" i="16" s="1"/>
  <c r="V10" i="16" s="1"/>
  <c r="V9" i="16" s="1"/>
  <c r="AH12" i="16"/>
  <c r="AH11" i="16" s="1"/>
  <c r="AH10" i="16" s="1"/>
  <c r="AH9" i="16" s="1"/>
  <c r="BF12" i="16" a="1"/>
  <c r="BF12" i="16" s="1"/>
  <c r="BF11" i="16" s="1"/>
  <c r="BF10" i="16" s="1"/>
  <c r="AV12" i="16" a="1"/>
  <c r="AV12" i="16" s="1"/>
  <c r="AV11" i="16" s="1"/>
  <c r="AV10" i="16" s="1"/>
  <c r="AV9" i="16" s="1"/>
  <c r="BM12" i="16" a="1"/>
  <c r="BM12" i="16" s="1"/>
  <c r="BM11" i="16" s="1"/>
  <c r="BM10" i="16" s="1"/>
  <c r="AR12" i="16" a="1"/>
  <c r="AR12" i="16" s="1"/>
  <c r="AR11" i="16" s="1"/>
  <c r="AR10" i="16" s="1"/>
  <c r="AR9" i="16" s="1"/>
  <c r="AO12" i="16" a="1"/>
  <c r="AO12" i="16" s="1"/>
  <c r="AO11" i="16" s="1"/>
  <c r="AO10" i="16" s="1"/>
  <c r="AO9" i="16" s="1"/>
  <c r="BB12" i="16" a="1"/>
  <c r="BB12" i="16" s="1"/>
  <c r="BB11" i="16" s="1"/>
  <c r="BB10" i="16" s="1"/>
  <c r="EY47" i="17"/>
  <c r="BU12" i="17"/>
  <c r="BZ35" i="17" a="1"/>
  <c r="BZ35" i="17" s="1"/>
  <c r="BZ9" i="17"/>
  <c r="BZ12" i="16" s="1" a="1"/>
  <c r="BZ12" i="16" s="1"/>
  <c r="CA35" i="17" a="1"/>
  <c r="CA35" i="17" s="1"/>
  <c r="CA9" i="17"/>
  <c r="CA12" i="16" s="1" a="1"/>
  <c r="CA12" i="16" s="1"/>
  <c r="BW35" i="17" a="1"/>
  <c r="BW35" i="17" s="1"/>
  <c r="BW9" i="17"/>
  <c r="BW12" i="16" s="1" a="1"/>
  <c r="BW12" i="16" s="1"/>
  <c r="BS9" i="17"/>
  <c r="BS12" i="16" s="1" a="1"/>
  <c r="BS12" i="16" s="1"/>
  <c r="BS35" i="17" a="1"/>
  <c r="BS35" i="17" s="1"/>
  <c r="BX9" i="17"/>
  <c r="BX12" i="16" s="1" a="1"/>
  <c r="BX12" i="16" s="1"/>
  <c r="BX35" i="17" a="1"/>
  <c r="BX35" i="17" s="1"/>
  <c r="CU12" i="17" a="1"/>
  <c r="CU12" i="17" s="1"/>
  <c r="CX12" i="17" s="1"/>
  <c r="CJ12" i="17" a="1"/>
  <c r="CJ12" i="17" s="1"/>
  <c r="CJ10" i="17" s="1"/>
  <c r="BY12" i="17"/>
  <c r="CN12" i="17" a="1"/>
  <c r="CN12" i="17" s="1"/>
  <c r="CN10" i="17" s="1"/>
  <c r="CI12" i="17" a="1"/>
  <c r="CI12" i="17" s="1"/>
  <c r="CR12" i="17" a="1"/>
  <c r="CR12" i="17" s="1"/>
  <c r="CT12" i="17" s="1"/>
  <c r="CM12" i="17" a="1"/>
  <c r="CM12" i="17" s="1"/>
  <c r="BI35" i="17" a="1"/>
  <c r="BI35" i="17" s="1"/>
  <c r="BL35" i="17" s="1"/>
  <c r="BI9" i="17"/>
  <c r="CC12" i="17"/>
  <c r="BR10" i="17"/>
  <c r="CD10" i="17"/>
  <c r="CG10" i="17" s="1"/>
  <c r="CG9" i="17" s="1"/>
  <c r="AS9" i="16"/>
  <c r="AW9" i="16"/>
  <c r="K14" i="13"/>
  <c r="K8" i="13"/>
  <c r="K9" i="13"/>
  <c r="K11" i="13"/>
  <c r="K21" i="13"/>
  <c r="K13" i="13"/>
  <c r="K16" i="13"/>
  <c r="K18" i="13"/>
  <c r="K19" i="13"/>
  <c r="BN11" i="16"/>
  <c r="BN10" i="16" s="1"/>
  <c r="AJ11" i="16"/>
  <c r="AJ10" i="16" s="1"/>
  <c r="AP11" i="16"/>
  <c r="AP10" i="16" s="1"/>
  <c r="AN11" i="16"/>
  <c r="AN10" i="16" s="1"/>
  <c r="BJ11" i="16"/>
  <c r="BJ10" i="16" s="1"/>
  <c r="AT12" i="16" a="1"/>
  <c r="AT12" i="16" s="1"/>
  <c r="BC12" i="16" a="1"/>
  <c r="BC12" i="16" s="1"/>
  <c r="BA12" i="16" a="1"/>
  <c r="BA12" i="16" s="1"/>
  <c r="AX12" i="16" a="1"/>
  <c r="AX12" i="16" s="1"/>
  <c r="AL11" i="16"/>
  <c r="AL10" i="16" s="1"/>
  <c r="R12" i="16"/>
  <c r="AI9" i="17"/>
  <c r="BD35" i="17"/>
  <c r="CF9" i="17"/>
  <c r="CF35" i="17" a="1"/>
  <c r="CF35" i="17" s="1"/>
  <c r="BP35" i="17"/>
  <c r="BH35" i="17"/>
  <c r="AZ35" i="17"/>
  <c r="AI35" i="17"/>
  <c r="CH11" i="17"/>
  <c r="CE9" i="17"/>
  <c r="CL11" i="17"/>
  <c r="CZ11" i="17" a="1"/>
  <c r="CZ11" i="17" s="1"/>
  <c r="DA11" i="17" a="1"/>
  <c r="DA11" i="17" s="1"/>
  <c r="DB11" i="17" a="1"/>
  <c r="DB11" i="17" s="1"/>
  <c r="DB12" i="17" s="1" a="1"/>
  <c r="DB12" i="17" s="1"/>
  <c r="DD11" i="17" a="1"/>
  <c r="DD11" i="17" s="1"/>
  <c r="DD12" i="17" s="1" a="1"/>
  <c r="DD12" i="17" s="1"/>
  <c r="DE11" i="17" a="1"/>
  <c r="DE11" i="17" s="1"/>
  <c r="DF11" i="17" a="1"/>
  <c r="DF11" i="17" s="1"/>
  <c r="DH11" i="17" a="1"/>
  <c r="DH11" i="17" s="1"/>
  <c r="DI11" i="17" a="1"/>
  <c r="DI11" i="17" s="1"/>
  <c r="DJ11" i="17" a="1"/>
  <c r="DJ11" i="17" s="1"/>
  <c r="DJ12" i="17" s="1" a="1"/>
  <c r="DJ12" i="17" s="1"/>
  <c r="DL11" i="17" a="1"/>
  <c r="DL11" i="17" s="1"/>
  <c r="DM11" i="17" a="1"/>
  <c r="DM11" i="17" s="1"/>
  <c r="DM12" i="17" s="1" a="1"/>
  <c r="DM12" i="17" s="1"/>
  <c r="DN11" i="17" a="1"/>
  <c r="DN11" i="17" s="1"/>
  <c r="DN12" i="17" s="1" a="1"/>
  <c r="DN12" i="17" s="1"/>
  <c r="BT10" i="17"/>
  <c r="BT35" i="17" s="1" a="1"/>
  <c r="BT35" i="17" s="1"/>
  <c r="BK9" i="17"/>
  <c r="BL10" i="17"/>
  <c r="BL9" i="17" s="1"/>
  <c r="BG9" i="17"/>
  <c r="BH10" i="17"/>
  <c r="BH9" i="17" s="1"/>
  <c r="BD9" i="17"/>
  <c r="AZ10" i="17"/>
  <c r="AZ12" i="17" s="1"/>
  <c r="CX11" i="17"/>
  <c r="CW10" i="17"/>
  <c r="CP11" i="17"/>
  <c r="CQ10" i="17"/>
  <c r="CQ35" i="17" s="1" a="1"/>
  <c r="CQ35" i="17" s="1"/>
  <c r="CT11" i="17"/>
  <c r="CB10" i="17"/>
  <c r="CB35" i="17" s="1" a="1"/>
  <c r="CB35" i="17" s="1"/>
  <c r="CV10" i="17"/>
  <c r="CV35" i="17" s="1" a="1"/>
  <c r="CV35" i="17" s="1"/>
  <c r="BV10" i="17"/>
  <c r="BV35" i="17" s="1" a="1"/>
  <c r="BV35" i="17" s="1"/>
  <c r="BO9" i="17"/>
  <c r="BP10" i="17"/>
  <c r="BP9" i="17" s="1"/>
  <c r="K6" i="13"/>
  <c r="L3" i="13"/>
  <c r="K4" i="13"/>
  <c r="K5" i="13" s="1"/>
  <c r="HA29" i="21" l="1"/>
  <c r="HA17" i="21"/>
  <c r="HA23" i="21"/>
  <c r="HA20" i="21"/>
  <c r="GZ11" i="21"/>
  <c r="HA11" i="21" s="1"/>
  <c r="HA12" i="21"/>
  <c r="HA14" i="21" s="1"/>
  <c r="HB20" i="21"/>
  <c r="HB18" i="21" s="1"/>
  <c r="HB23" i="21"/>
  <c r="HB21" i="21" s="1"/>
  <c r="HB26" i="21"/>
  <c r="HB24" i="21" s="1"/>
  <c r="HB17" i="21"/>
  <c r="HB15" i="21" s="1"/>
  <c r="HA26" i="21"/>
  <c r="HB29" i="21"/>
  <c r="HB27" i="21" s="1"/>
  <c r="HC28" i="21" a="1"/>
  <c r="HC28" i="21" s="1"/>
  <c r="HC25" i="21" a="1"/>
  <c r="HC25" i="21" s="1"/>
  <c r="HC22" i="21" a="1"/>
  <c r="HC22" i="21" s="1"/>
  <c r="HC16" i="21" a="1"/>
  <c r="HC16" i="21" s="1"/>
  <c r="HC19" i="21" a="1"/>
  <c r="HC19" i="21" s="1"/>
  <c r="HC13" i="21" a="1"/>
  <c r="HC13" i="21" s="1"/>
  <c r="HB14" i="21" a="1"/>
  <c r="HB14" i="21" s="1"/>
  <c r="HB12" i="21" s="1"/>
  <c r="HC88" i="21" a="1"/>
  <c r="HC88" i="21" s="1"/>
  <c r="HC80" i="21" a="1"/>
  <c r="HC80" i="21" s="1"/>
  <c r="HC76" i="21"/>
  <c r="HC83" i="21" a="1"/>
  <c r="HC83" i="21" s="1"/>
  <c r="HC87" i="21"/>
  <c r="HC86" i="21" s="1"/>
  <c r="HC85" i="21" s="1"/>
  <c r="HC74" i="21"/>
  <c r="HC34" i="21" a="1"/>
  <c r="HC34" i="21" s="1"/>
  <c r="HC33" i="21" s="1"/>
  <c r="HC5" i="21"/>
  <c r="HC4" i="21"/>
  <c r="HD3" i="21"/>
  <c r="HC44" i="21" a="1"/>
  <c r="HC44" i="21" s="1"/>
  <c r="HC7" i="21"/>
  <c r="HC75" i="21" s="1"/>
  <c r="HB86" i="21"/>
  <c r="HB33" i="21"/>
  <c r="GZ85" i="21"/>
  <c r="HA85" i="21" s="1"/>
  <c r="HA86" i="21"/>
  <c r="HA33" i="21"/>
  <c r="AU12" i="16"/>
  <c r="AU11" i="16" s="1"/>
  <c r="AU10" i="16" s="1"/>
  <c r="AI12" i="16"/>
  <c r="AI11" i="16" s="1"/>
  <c r="AI10" i="16" s="1"/>
  <c r="AM12" i="16"/>
  <c r="AM11" i="16" s="1"/>
  <c r="AM10" i="16" s="1"/>
  <c r="AQ12" i="16"/>
  <c r="AQ11" i="16" s="1"/>
  <c r="AQ10" i="16" s="1"/>
  <c r="AY12" i="16"/>
  <c r="AY11" i="16" s="1"/>
  <c r="AY10" i="16" s="1"/>
  <c r="BI12" i="16" a="1"/>
  <c r="BI12" i="16" s="1"/>
  <c r="BI11" i="16" s="1"/>
  <c r="BI10" i="16" s="1"/>
  <c r="BI9" i="16" s="1"/>
  <c r="R11" i="16"/>
  <c r="CP12" i="17"/>
  <c r="CL12" i="17"/>
  <c r="CN9" i="17"/>
  <c r="CN12" i="16" s="1" a="1"/>
  <c r="CN12" i="16" s="1"/>
  <c r="CN35" i="17" a="1"/>
  <c r="CN35" i="17" s="1"/>
  <c r="CJ35" i="17" a="1"/>
  <c r="CJ35" i="17" s="1"/>
  <c r="CJ9" i="17"/>
  <c r="CJ12" i="16" s="1" a="1"/>
  <c r="CJ12" i="16" s="1"/>
  <c r="DH12" i="17" a="1"/>
  <c r="DH12" i="17" s="1"/>
  <c r="CD35" i="17" a="1"/>
  <c r="CD35" i="17" s="1"/>
  <c r="CG35" i="17" s="1"/>
  <c r="CD9" i="17"/>
  <c r="CD12" i="16" s="1" a="1"/>
  <c r="CD12" i="16" s="1"/>
  <c r="CD11" i="16" s="1"/>
  <c r="CD10" i="16" s="1"/>
  <c r="CR10" i="17"/>
  <c r="DI12" i="17" a="1"/>
  <c r="DI12" i="17" s="1"/>
  <c r="DI10" i="17" s="1"/>
  <c r="DL12" i="17" a="1"/>
  <c r="DL12" i="17" s="1"/>
  <c r="DO12" i="17" s="1"/>
  <c r="DF12" i="17" a="1"/>
  <c r="DF12" i="17" s="1"/>
  <c r="DF10" i="17" s="1"/>
  <c r="DA12" i="17" a="1"/>
  <c r="DA12" i="17" s="1"/>
  <c r="DA10" i="17" s="1"/>
  <c r="BR35" i="17" a="1"/>
  <c r="BR35" i="17" s="1"/>
  <c r="BU35" i="17" s="1"/>
  <c r="BR9" i="17"/>
  <c r="BR12" i="16" s="1" a="1"/>
  <c r="BR12" i="16" s="1"/>
  <c r="BR11" i="16" s="1"/>
  <c r="BR10" i="16" s="1"/>
  <c r="DE12" i="17" a="1"/>
  <c r="DE12" i="17" s="1"/>
  <c r="CZ12" i="17" a="1"/>
  <c r="CZ12" i="17" s="1"/>
  <c r="CM10" i="17"/>
  <c r="CI10" i="17"/>
  <c r="CU10" i="17"/>
  <c r="CX10" i="17" s="1"/>
  <c r="CX9" i="17" s="1"/>
  <c r="AL9" i="16"/>
  <c r="AP9" i="16"/>
  <c r="AJ9" i="16"/>
  <c r="BF9" i="16"/>
  <c r="BJ9" i="16"/>
  <c r="BN9" i="16"/>
  <c r="BB9" i="16"/>
  <c r="AN9" i="16"/>
  <c r="BE9" i="16"/>
  <c r="BM9" i="16"/>
  <c r="L14" i="13"/>
  <c r="L8" i="13"/>
  <c r="L9" i="13"/>
  <c r="L11" i="13"/>
  <c r="L21" i="13"/>
  <c r="L13" i="13"/>
  <c r="L16" i="13"/>
  <c r="L18" i="13"/>
  <c r="L19" i="13"/>
  <c r="BZ11" i="16"/>
  <c r="BZ10" i="16" s="1"/>
  <c r="BC11" i="16"/>
  <c r="BC10" i="16" s="1"/>
  <c r="BS11" i="16"/>
  <c r="BS10" i="16" s="1"/>
  <c r="CA11" i="16"/>
  <c r="CA10" i="16" s="1"/>
  <c r="BW11" i="16"/>
  <c r="BW10" i="16" s="1"/>
  <c r="AX11" i="16"/>
  <c r="AX10" i="16" s="1"/>
  <c r="BG12" i="16" a="1"/>
  <c r="BG12" i="16" s="1"/>
  <c r="BK12" i="16" a="1"/>
  <c r="BK12" i="16" s="1"/>
  <c r="CF12" i="16" a="1"/>
  <c r="CF12" i="16" s="1"/>
  <c r="AT11" i="16"/>
  <c r="AT10" i="16" s="1"/>
  <c r="BO12" i="16" a="1"/>
  <c r="BO12" i="16" s="1"/>
  <c r="BP12" i="16" s="1"/>
  <c r="CE12" i="16" a="1"/>
  <c r="CE12" i="16" s="1"/>
  <c r="BD12" i="16"/>
  <c r="BD11" i="16" s="1"/>
  <c r="BD10" i="16" s="1"/>
  <c r="BX11" i="16"/>
  <c r="BX10" i="16" s="1"/>
  <c r="BA11" i="16"/>
  <c r="BA10" i="16" s="1"/>
  <c r="BQ35" i="17"/>
  <c r="CC35" i="17"/>
  <c r="BY35" i="17"/>
  <c r="CW9" i="17"/>
  <c r="CW35" i="17" a="1"/>
  <c r="CW35" i="17" s="1"/>
  <c r="CK10" i="17"/>
  <c r="CO10" i="17"/>
  <c r="CO35" i="17" s="1" a="1"/>
  <c r="CO35" i="17" s="1"/>
  <c r="CV9" i="17"/>
  <c r="CB9" i="17"/>
  <c r="CC10" i="17"/>
  <c r="CC9" i="17" s="1"/>
  <c r="BT9" i="17"/>
  <c r="BU10" i="17"/>
  <c r="DM10" i="17"/>
  <c r="DM35" i="17" s="1" a="1"/>
  <c r="DM35" i="17" s="1"/>
  <c r="DQ11" i="17" a="1"/>
  <c r="DQ11" i="17" s="1"/>
  <c r="DQ12" i="17" s="1" a="1"/>
  <c r="DQ12" i="17" s="1"/>
  <c r="DR11" i="17" a="1"/>
  <c r="DR11" i="17" s="1"/>
  <c r="DR12" i="17" s="1" a="1"/>
  <c r="DR12" i="17" s="1"/>
  <c r="DS11" i="17" a="1"/>
  <c r="DS11" i="17" s="1"/>
  <c r="DS12" i="17" s="1" a="1"/>
  <c r="DS12" i="17" s="1"/>
  <c r="DU11" i="17" a="1"/>
  <c r="DU11" i="17" s="1"/>
  <c r="DV11" i="17" a="1"/>
  <c r="DV11" i="17" s="1"/>
  <c r="DV12" i="17" s="1" a="1"/>
  <c r="DV12" i="17" s="1"/>
  <c r="DW11" i="17" a="1"/>
  <c r="DW11" i="17" s="1"/>
  <c r="DW12" i="17" s="1" a="1"/>
  <c r="DW12" i="17" s="1"/>
  <c r="DY11" i="17" a="1"/>
  <c r="DY11" i="17" s="1"/>
  <c r="DY12" i="17" s="1" a="1"/>
  <c r="DY12" i="17" s="1"/>
  <c r="DZ11" i="17" a="1"/>
  <c r="DZ11" i="17" s="1"/>
  <c r="EA11" i="17" a="1"/>
  <c r="EA11" i="17" s="1"/>
  <c r="EA12" i="17" s="1" a="1"/>
  <c r="EA12" i="17" s="1"/>
  <c r="EC11" i="17" a="1"/>
  <c r="EC11" i="17" s="1"/>
  <c r="ED11" i="17" a="1"/>
  <c r="ED11" i="17" s="1"/>
  <c r="EE11" i="17" a="1"/>
  <c r="EE11" i="17" s="1"/>
  <c r="EE12" i="17" s="1" a="1"/>
  <c r="EE12" i="17" s="1"/>
  <c r="CY11" i="17"/>
  <c r="BV9" i="17"/>
  <c r="BY10" i="17"/>
  <c r="BY9" i="17" s="1"/>
  <c r="AZ9" i="17"/>
  <c r="DG11" i="17"/>
  <c r="DO11" i="17"/>
  <c r="CQ9" i="17"/>
  <c r="BQ10" i="17"/>
  <c r="BQ12" i="17" s="1"/>
  <c r="DK11" i="17"/>
  <c r="DC11" i="17"/>
  <c r="CS10" i="17"/>
  <c r="K22" i="13"/>
  <c r="K23" i="13"/>
  <c r="L4" i="13"/>
  <c r="L5" i="13" s="1"/>
  <c r="L6" i="13"/>
  <c r="M3" i="13"/>
  <c r="HC14" i="21" l="1" a="1"/>
  <c r="HC14" i="21" s="1"/>
  <c r="HC12" i="21" s="1"/>
  <c r="HC20" i="21"/>
  <c r="HC18" i="21" s="1"/>
  <c r="HC17" i="21"/>
  <c r="HC15" i="21" s="1"/>
  <c r="HD28" i="21" a="1"/>
  <c r="HD28" i="21" s="1"/>
  <c r="HD22" i="21" a="1"/>
  <c r="HD22" i="21" s="1"/>
  <c r="HD25" i="21" a="1"/>
  <c r="HD25" i="21" s="1"/>
  <c r="HD19" i="21" a="1"/>
  <c r="HD19" i="21" s="1"/>
  <c r="HD16" i="21" a="1"/>
  <c r="HD16" i="21" s="1"/>
  <c r="HD13" i="21" a="1"/>
  <c r="HD13" i="21" s="1"/>
  <c r="HC23" i="21"/>
  <c r="HC21" i="21" s="1"/>
  <c r="HC26" i="21"/>
  <c r="HC24" i="21" s="1"/>
  <c r="HB11" i="21"/>
  <c r="HC29" i="21"/>
  <c r="HC27" i="21" s="1"/>
  <c r="HC93" i="21"/>
  <c r="HB85" i="21"/>
  <c r="HB93" i="21" s="1"/>
  <c r="HA93" i="21"/>
  <c r="HD87" i="21"/>
  <c r="HD86" i="21" s="1"/>
  <c r="HD85" i="21" s="1"/>
  <c r="HD74" i="21"/>
  <c r="HD88" i="21" a="1"/>
  <c r="HD88" i="21" s="1"/>
  <c r="HD80" i="21" a="1"/>
  <c r="HD80" i="21" s="1"/>
  <c r="HD76" i="21"/>
  <c r="HD83" i="21" a="1"/>
  <c r="HD83" i="21" s="1"/>
  <c r="HD44" i="21" a="1"/>
  <c r="HD44" i="21" s="1"/>
  <c r="HD4" i="21"/>
  <c r="HE3" i="21"/>
  <c r="HD7" i="21"/>
  <c r="HD75" i="21" s="1"/>
  <c r="HD5" i="21"/>
  <c r="HD34" i="21" a="1"/>
  <c r="HD34" i="21" s="1"/>
  <c r="HD33" i="21" s="1"/>
  <c r="GZ93" i="21"/>
  <c r="GZ10" i="21"/>
  <c r="AZ12" i="16"/>
  <c r="AZ11" i="16" s="1"/>
  <c r="AZ10" i="16" s="1"/>
  <c r="BL12" i="16"/>
  <c r="BL11" i="16" s="1"/>
  <c r="BL10" i="16" s="1"/>
  <c r="R10" i="16"/>
  <c r="DC12" i="17"/>
  <c r="DG12" i="17"/>
  <c r="DT12" i="17"/>
  <c r="DI9" i="17"/>
  <c r="DI12" i="16" s="1" a="1"/>
  <c r="DI12" i="16" s="1"/>
  <c r="DI35" i="17" a="1"/>
  <c r="DI35" i="17" s="1"/>
  <c r="DK12" i="17"/>
  <c r="DF35" i="17" a="1"/>
  <c r="DF35" i="17" s="1"/>
  <c r="DF9" i="17"/>
  <c r="DF12" i="16" s="1" a="1"/>
  <c r="DF12" i="16" s="1"/>
  <c r="DA9" i="17"/>
  <c r="DA12" i="16" s="1" a="1"/>
  <c r="DA12" i="16" s="1"/>
  <c r="DA11" i="16" s="1"/>
  <c r="DA10" i="16" s="1"/>
  <c r="DA35" i="17" a="1"/>
  <c r="DA35" i="17" s="1"/>
  <c r="DZ12" i="17" a="1"/>
  <c r="DZ12" i="17" s="1"/>
  <c r="DZ10" i="17" s="1"/>
  <c r="DU12" i="17" a="1"/>
  <c r="DU12" i="17" s="1"/>
  <c r="DX12" i="17" s="1"/>
  <c r="CU35" i="17" a="1"/>
  <c r="CU35" i="17" s="1"/>
  <c r="CX35" i="17" s="1"/>
  <c r="CU9" i="17"/>
  <c r="CU12" i="16" s="1" a="1"/>
  <c r="CU12" i="16" s="1"/>
  <c r="CU11" i="16" s="1"/>
  <c r="CU10" i="16" s="1"/>
  <c r="CZ10" i="17"/>
  <c r="ED12" i="17" a="1"/>
  <c r="ED12" i="17" s="1"/>
  <c r="ED10" i="17" s="1"/>
  <c r="CI35" i="17" a="1"/>
  <c r="CI35" i="17" s="1"/>
  <c r="CI9" i="17"/>
  <c r="CI12" i="16" s="1" a="1"/>
  <c r="CI12" i="16" s="1"/>
  <c r="CI11" i="16" s="1"/>
  <c r="CI10" i="16" s="1"/>
  <c r="CR9" i="17"/>
  <c r="CR12" i="16" s="1" a="1"/>
  <c r="CR12" i="16" s="1"/>
  <c r="CR11" i="16" s="1"/>
  <c r="CR10" i="16" s="1"/>
  <c r="CR35" i="17" a="1"/>
  <c r="CR35" i="17" s="1"/>
  <c r="DH10" i="17"/>
  <c r="EC12" i="17" a="1"/>
  <c r="EC12" i="17" s="1"/>
  <c r="CM35" i="17" a="1"/>
  <c r="CM35" i="17" s="1"/>
  <c r="CP35" i="17" s="1"/>
  <c r="CM9" i="17"/>
  <c r="CM12" i="16" s="1" a="1"/>
  <c r="CM12" i="16" s="1"/>
  <c r="CM11" i="16" s="1"/>
  <c r="CM10" i="16" s="1"/>
  <c r="DE10" i="17"/>
  <c r="DL10" i="17"/>
  <c r="BX9" i="16"/>
  <c r="AM9" i="16"/>
  <c r="AY9" i="16"/>
  <c r="AQ9" i="16"/>
  <c r="BD9" i="16"/>
  <c r="AX9" i="16"/>
  <c r="BR9" i="16"/>
  <c r="AI9" i="16"/>
  <c r="AU9" i="16"/>
  <c r="BS9" i="16"/>
  <c r="CD9" i="16"/>
  <c r="BW9" i="16"/>
  <c r="BC9" i="16"/>
  <c r="BA9" i="16"/>
  <c r="AT9" i="16"/>
  <c r="CA9" i="16"/>
  <c r="BZ9" i="16"/>
  <c r="ER11" i="17" a="1"/>
  <c r="ER11" i="17" s="1"/>
  <c r="ER12" i="17" s="1" a="1"/>
  <c r="ER12" i="17" s="1"/>
  <c r="ET11" i="17" a="1"/>
  <c r="ET11" i="17" s="1"/>
  <c r="ET12" i="17" s="1" a="1"/>
  <c r="ET12" i="17" s="1"/>
  <c r="EW12" i="17" s="1"/>
  <c r="M14" i="13"/>
  <c r="N14" i="13" s="1"/>
  <c r="M9" i="13"/>
  <c r="N9" i="13" s="1"/>
  <c r="M8" i="13"/>
  <c r="N8" i="13" s="1"/>
  <c r="M11" i="13"/>
  <c r="N11" i="13" s="1"/>
  <c r="M21" i="13"/>
  <c r="N21" i="13" s="1"/>
  <c r="M16" i="13"/>
  <c r="N16" i="13" s="1"/>
  <c r="M13" i="13"/>
  <c r="N13" i="13" s="1"/>
  <c r="M18" i="13"/>
  <c r="N18" i="13" s="1"/>
  <c r="M19" i="13"/>
  <c r="N19" i="13" s="1"/>
  <c r="DQ10" i="17"/>
  <c r="DQ35" i="17" s="1" a="1"/>
  <c r="DQ35" i="17" s="1"/>
  <c r="CG12" i="16"/>
  <c r="CG11" i="16" s="1"/>
  <c r="CG10" i="16" s="1"/>
  <c r="BG11" i="16"/>
  <c r="BG10" i="16" s="1"/>
  <c r="CN11" i="16"/>
  <c r="CN10" i="16" s="1"/>
  <c r="BO11" i="16"/>
  <c r="BO10" i="16" s="1"/>
  <c r="BP11" i="16"/>
  <c r="BP10" i="16" s="1"/>
  <c r="BH12" i="16"/>
  <c r="BH11" i="16" s="1"/>
  <c r="BH10" i="16" s="1"/>
  <c r="CB12" i="16" a="1"/>
  <c r="CB12" i="16" s="1"/>
  <c r="CC12" i="16" s="1"/>
  <c r="CE11" i="16"/>
  <c r="CE10" i="16" s="1"/>
  <c r="CJ11" i="16"/>
  <c r="CJ10" i="16" s="1"/>
  <c r="CW12" i="16" a="1"/>
  <c r="CW12" i="16" s="1"/>
  <c r="BV12" i="16" a="1"/>
  <c r="BV12" i="16" s="1"/>
  <c r="BY12" i="16" s="1"/>
  <c r="BK11" i="16"/>
  <c r="BK10" i="16" s="1"/>
  <c r="CV12" i="16" a="1"/>
  <c r="CV12" i="16" s="1"/>
  <c r="CF11" i="16"/>
  <c r="CF10" i="16" s="1"/>
  <c r="CQ12" i="16" a="1"/>
  <c r="CQ12" i="16" s="1"/>
  <c r="BT12" i="16" a="1"/>
  <c r="BT12" i="16" s="1"/>
  <c r="BU12" i="16" s="1"/>
  <c r="CS9" i="17"/>
  <c r="CS35" i="17" a="1"/>
  <c r="CS35" i="17" s="1"/>
  <c r="CK9" i="17"/>
  <c r="CK35" i="17" a="1"/>
  <c r="CK35" i="17" s="1"/>
  <c r="CH35" i="17"/>
  <c r="CL10" i="17"/>
  <c r="CL9" i="17" s="1"/>
  <c r="CT10" i="17"/>
  <c r="CT9" i="17" s="1"/>
  <c r="CO9" i="17"/>
  <c r="CP10" i="17"/>
  <c r="CP9" i="17" s="1"/>
  <c r="DM9" i="17"/>
  <c r="DJ10" i="17"/>
  <c r="DJ35" i="17" s="1" a="1"/>
  <c r="DJ35" i="17" s="1"/>
  <c r="DN10" i="17"/>
  <c r="EA10" i="17"/>
  <c r="DT11" i="17"/>
  <c r="DS10" i="17"/>
  <c r="EH11" i="17" a="1"/>
  <c r="EH11" i="17" s="1"/>
  <c r="EH12" i="17" s="1" a="1"/>
  <c r="EH12" i="17" s="1"/>
  <c r="EI11" i="17" a="1"/>
  <c r="EI11" i="17" s="1"/>
  <c r="EI12" i="17" s="1" a="1"/>
  <c r="EI12" i="17" s="1"/>
  <c r="EJ11" i="17" a="1"/>
  <c r="EJ11" i="17" s="1"/>
  <c r="EJ12" i="17" s="1" a="1"/>
  <c r="EJ12" i="17" s="1"/>
  <c r="EL11" i="17" a="1"/>
  <c r="EL11" i="17" s="1"/>
  <c r="EL12" i="17" s="1" a="1"/>
  <c r="EL12" i="17" s="1"/>
  <c r="EM11" i="17" a="1"/>
  <c r="EM11" i="17" s="1"/>
  <c r="EM12" i="17" s="1" a="1"/>
  <c r="EM12" i="17" s="1"/>
  <c r="EN11" i="17" a="1"/>
  <c r="EN11" i="17" s="1"/>
  <c r="EN12" i="17" s="1" a="1"/>
  <c r="EN12" i="17" s="1"/>
  <c r="EP11" i="17" a="1"/>
  <c r="EP11" i="17" s="1"/>
  <c r="EP12" i="17" s="1" a="1"/>
  <c r="EP12" i="17" s="1"/>
  <c r="EQ11" i="17" a="1"/>
  <c r="EQ11" i="17" s="1"/>
  <c r="EQ12" i="17" s="1" a="1"/>
  <c r="EQ12" i="17" s="1"/>
  <c r="DR10" i="17"/>
  <c r="DR35" i="17" s="1" a="1"/>
  <c r="DR35" i="17" s="1"/>
  <c r="DP11" i="17"/>
  <c r="DY10" i="17"/>
  <c r="DY35" i="17" s="1" a="1"/>
  <c r="DY35" i="17" s="1"/>
  <c r="EB11" i="17"/>
  <c r="DB10" i="17"/>
  <c r="DB35" i="17" s="1" a="1"/>
  <c r="DB35" i="17" s="1"/>
  <c r="BQ9" i="17"/>
  <c r="EF11" i="17"/>
  <c r="DX11" i="17"/>
  <c r="DW10" i="17"/>
  <c r="BU9" i="17"/>
  <c r="CH10" i="17"/>
  <c r="CH12" i="17" s="1"/>
  <c r="DD10" i="17"/>
  <c r="DD35" i="17" s="1" a="1"/>
  <c r="DD35" i="17" s="1"/>
  <c r="DV10" i="17"/>
  <c r="L22" i="13"/>
  <c r="L23" i="13"/>
  <c r="M6" i="13"/>
  <c r="M4" i="13"/>
  <c r="M5" i="13" s="1"/>
  <c r="N3" i="13"/>
  <c r="N6" i="13" s="1"/>
  <c r="HD20" i="21" l="1"/>
  <c r="HD18" i="21" s="1"/>
  <c r="HD26" i="21"/>
  <c r="HD24" i="21" s="1"/>
  <c r="HC11" i="21"/>
  <c r="HC10" i="21" s="1"/>
  <c r="HD23" i="21"/>
  <c r="HD21" i="21" s="1"/>
  <c r="HD29" i="21"/>
  <c r="HD27" i="21" s="1"/>
  <c r="HD14" i="21" a="1"/>
  <c r="HD14" i="21" s="1"/>
  <c r="HD12" i="21" s="1"/>
  <c r="HE28" i="21" a="1"/>
  <c r="HE28" i="21" s="1"/>
  <c r="HE25" i="21" a="1"/>
  <c r="HE25" i="21" s="1"/>
  <c r="HE19" i="21" a="1"/>
  <c r="HE19" i="21" s="1"/>
  <c r="HE22" i="21" a="1"/>
  <c r="HE22" i="21" s="1"/>
  <c r="HE16" i="21" a="1"/>
  <c r="HE16" i="21" s="1"/>
  <c r="HE13" i="21" a="1"/>
  <c r="HE13" i="21" s="1"/>
  <c r="HD17" i="21"/>
  <c r="HD15" i="21" s="1"/>
  <c r="HD93" i="21"/>
  <c r="HB10" i="21"/>
  <c r="HE88" i="21" a="1"/>
  <c r="HE88" i="21" s="1"/>
  <c r="HE87" i="21"/>
  <c r="HE80" i="21" a="1"/>
  <c r="HE80" i="21" s="1"/>
  <c r="HE74" i="21"/>
  <c r="HE83" i="21" a="1"/>
  <c r="HE83" i="21" s="1"/>
  <c r="HE76" i="21"/>
  <c r="HE44" i="21" a="1"/>
  <c r="HE44" i="21" s="1"/>
  <c r="HE34" i="21" a="1"/>
  <c r="HE34" i="21" s="1"/>
  <c r="HE33" i="21" s="1"/>
  <c r="HE7" i="21"/>
  <c r="HE75" i="21" s="1"/>
  <c r="HF3" i="21"/>
  <c r="HE4" i="21"/>
  <c r="HE5" i="21"/>
  <c r="GZ9" i="21"/>
  <c r="HA9" i="21" s="1"/>
  <c r="HA10" i="21"/>
  <c r="R9" i="16"/>
  <c r="EF12" i="17"/>
  <c r="ED9" i="17"/>
  <c r="ED12" i="16" s="1" a="1"/>
  <c r="ED12" i="16" s="1"/>
  <c r="ED35" i="17" a="1"/>
  <c r="ED35" i="17" s="1"/>
  <c r="EB12" i="17"/>
  <c r="EC10" i="17"/>
  <c r="DZ9" i="17"/>
  <c r="DZ12" i="16" s="1" a="1"/>
  <c r="DZ12" i="16" s="1"/>
  <c r="DZ35" i="17" a="1"/>
  <c r="DZ35" i="17" s="1"/>
  <c r="DE9" i="17"/>
  <c r="DE12" i="16" s="1" a="1"/>
  <c r="DE12" i="16" s="1"/>
  <c r="DE11" i="16" s="1"/>
  <c r="DE10" i="16" s="1"/>
  <c r="DE35" i="17" a="1"/>
  <c r="DE35" i="17" s="1"/>
  <c r="DG35" i="17" s="1"/>
  <c r="EK12" i="17"/>
  <c r="DH35" i="17" a="1"/>
  <c r="DH35" i="17" s="1"/>
  <c r="DK35" i="17" s="1"/>
  <c r="DH9" i="17"/>
  <c r="DH12" i="16" s="1" a="1"/>
  <c r="DH12" i="16" s="1"/>
  <c r="DH11" i="16" s="1"/>
  <c r="DH10" i="16" s="1"/>
  <c r="DH9" i="16" s="1"/>
  <c r="CZ35" i="17" a="1"/>
  <c r="CZ35" i="17" s="1"/>
  <c r="DC35" i="17" s="1"/>
  <c r="CZ9" i="17"/>
  <c r="CZ12" i="16" s="1" a="1"/>
  <c r="CZ12" i="16" s="1"/>
  <c r="CZ11" i="16" s="1"/>
  <c r="CZ10" i="16" s="1"/>
  <c r="DU10" i="17"/>
  <c r="DX10" i="17" s="1"/>
  <c r="DX9" i="17" s="1"/>
  <c r="EO12" i="17"/>
  <c r="ES12" i="17"/>
  <c r="DL35" i="17" a="1"/>
  <c r="DL35" i="17" s="1"/>
  <c r="DL9" i="17"/>
  <c r="DL12" i="16" s="1" a="1"/>
  <c r="DL12" i="16" s="1"/>
  <c r="DL11" i="16" s="1"/>
  <c r="DL10" i="16" s="1"/>
  <c r="CU9" i="16"/>
  <c r="CN9" i="16"/>
  <c r="DA9" i="16"/>
  <c r="CF9" i="16"/>
  <c r="BL9" i="16"/>
  <c r="CM9" i="16"/>
  <c r="BG9" i="16"/>
  <c r="CI9" i="16"/>
  <c r="BH9" i="16"/>
  <c r="CR9" i="16"/>
  <c r="BK9" i="16"/>
  <c r="CJ9" i="16"/>
  <c r="BP9" i="16"/>
  <c r="AZ9" i="16"/>
  <c r="CE9" i="16"/>
  <c r="BO9" i="16"/>
  <c r="CG9" i="16"/>
  <c r="EW11" i="17"/>
  <c r="ER10" i="17"/>
  <c r="DQ9" i="17"/>
  <c r="BQ12" i="16"/>
  <c r="BY11" i="16"/>
  <c r="BY10" i="16" s="1"/>
  <c r="BV11" i="16"/>
  <c r="BV10" i="16" s="1"/>
  <c r="BU11" i="16"/>
  <c r="BU10" i="16" s="1"/>
  <c r="CQ11" i="16"/>
  <c r="CQ10" i="16" s="1"/>
  <c r="CW11" i="16"/>
  <c r="CW10" i="16" s="1"/>
  <c r="CC11" i="16"/>
  <c r="CC10" i="16" s="1"/>
  <c r="CB11" i="16"/>
  <c r="CB10" i="16" s="1"/>
  <c r="DF11" i="16"/>
  <c r="DF10" i="16" s="1"/>
  <c r="CX12" i="16"/>
  <c r="CX11" i="16" s="1"/>
  <c r="CX10" i="16" s="1"/>
  <c r="DM12" i="16" a="1"/>
  <c r="DM12" i="16" s="1"/>
  <c r="DI11" i="16"/>
  <c r="DI10" i="16" s="1"/>
  <c r="CO12" i="16" a="1"/>
  <c r="CO12" i="16" s="1"/>
  <c r="CP12" i="16" s="1"/>
  <c r="CS12" i="16" a="1"/>
  <c r="CS12" i="16" s="1"/>
  <c r="CT12" i="16" s="1"/>
  <c r="CK12" i="16" a="1"/>
  <c r="CK12" i="16" s="1"/>
  <c r="CL12" i="16" s="1"/>
  <c r="BT11" i="16"/>
  <c r="BT10" i="16" s="1"/>
  <c r="CV11" i="16"/>
  <c r="CV10" i="16" s="1"/>
  <c r="CH12" i="16"/>
  <c r="CH11" i="16" s="1"/>
  <c r="CH10" i="16" s="1"/>
  <c r="DW9" i="17"/>
  <c r="DW35" i="17" a="1"/>
  <c r="DW35" i="17" s="1"/>
  <c r="DN9" i="17"/>
  <c r="DN35" i="17" a="1"/>
  <c r="DN35" i="17" s="1"/>
  <c r="DV9" i="17"/>
  <c r="DV35" i="17" a="1"/>
  <c r="DV35" i="17" s="1"/>
  <c r="CL35" i="17"/>
  <c r="DS9" i="17"/>
  <c r="DS35" i="17" a="1"/>
  <c r="DS35" i="17" s="1"/>
  <c r="CT35" i="17"/>
  <c r="EA9" i="17"/>
  <c r="EA35" i="17" a="1"/>
  <c r="EA35" i="17" s="1"/>
  <c r="CY10" i="17"/>
  <c r="EG11" i="17"/>
  <c r="EE10" i="17"/>
  <c r="DR9" i="17"/>
  <c r="DT10" i="17"/>
  <c r="EJ10" i="17"/>
  <c r="ES11" i="17"/>
  <c r="EH10" i="17"/>
  <c r="EH35" i="17" s="1" a="1"/>
  <c r="EH35" i="17" s="1"/>
  <c r="EK11" i="17"/>
  <c r="EI10" i="17"/>
  <c r="DB9" i="17"/>
  <c r="DC10" i="17"/>
  <c r="DY9" i="17"/>
  <c r="EB10" i="17"/>
  <c r="EB9" i="17" s="1"/>
  <c r="EO11" i="17"/>
  <c r="EN10" i="17"/>
  <c r="DJ9" i="17"/>
  <c r="DK10" i="17"/>
  <c r="DK9" i="17" s="1"/>
  <c r="EM10" i="17"/>
  <c r="DO10" i="17"/>
  <c r="DO9" i="17" s="1"/>
  <c r="EQ10" i="17"/>
  <c r="DD9" i="17"/>
  <c r="DG10" i="17"/>
  <c r="DG9" i="17" s="1"/>
  <c r="CH9" i="17"/>
  <c r="EL10" i="17"/>
  <c r="EL35" i="17" s="1" a="1"/>
  <c r="EL35" i="17" s="1"/>
  <c r="M23" i="13"/>
  <c r="N23" i="13" s="1"/>
  <c r="M22" i="13"/>
  <c r="N22" i="13" s="1"/>
  <c r="O3" i="13"/>
  <c r="N4" i="13"/>
  <c r="N5" i="13" s="1"/>
  <c r="HE86" i="21" l="1"/>
  <c r="HE85" i="21" s="1"/>
  <c r="HD11" i="21"/>
  <c r="HE26" i="21"/>
  <c r="HE24" i="21" s="1"/>
  <c r="HE29" i="21"/>
  <c r="HE27" i="21" s="1"/>
  <c r="HE14" i="21" a="1"/>
  <c r="HE14" i="21" s="1"/>
  <c r="HE12" i="21" s="1"/>
  <c r="HE17" i="21"/>
  <c r="HE15" i="21" s="1"/>
  <c r="HE23" i="21"/>
  <c r="HE21" i="21" s="1"/>
  <c r="HF28" i="21" a="1"/>
  <c r="HF28" i="21" s="1"/>
  <c r="HF25" i="21" a="1"/>
  <c r="HF25" i="21" s="1"/>
  <c r="HF22" i="21" a="1"/>
  <c r="HF22" i="21" s="1"/>
  <c r="HF19" i="21" a="1"/>
  <c r="HF19" i="21" s="1"/>
  <c r="HF16" i="21" a="1"/>
  <c r="HF16" i="21" s="1"/>
  <c r="HF13" i="21" a="1"/>
  <c r="HF13" i="21" s="1"/>
  <c r="HE20" i="21"/>
  <c r="HE18" i="21" s="1"/>
  <c r="HE93" i="21"/>
  <c r="HF76" i="21"/>
  <c r="HF88" i="21" a="1"/>
  <c r="HF88" i="21" s="1"/>
  <c r="HF80" i="21" a="1"/>
  <c r="HF80" i="21" s="1"/>
  <c r="HF74" i="21"/>
  <c r="HF87" i="21"/>
  <c r="HF83" i="21" a="1"/>
  <c r="HF83" i="21" s="1"/>
  <c r="HF44" i="21" a="1"/>
  <c r="HF44" i="21" s="1"/>
  <c r="HF34" i="21" a="1"/>
  <c r="HF34" i="21" s="1"/>
  <c r="HF33" i="21" s="1"/>
  <c r="HF5" i="21"/>
  <c r="HF4" i="21"/>
  <c r="HG3" i="21"/>
  <c r="HF7" i="21"/>
  <c r="HF75" i="21" s="1"/>
  <c r="HB9" i="21"/>
  <c r="HC9" i="21"/>
  <c r="BQ11" i="16"/>
  <c r="EC35" i="17" a="1"/>
  <c r="EC35" i="17" s="1"/>
  <c r="EC9" i="17"/>
  <c r="EC12" i="16" s="1" a="1"/>
  <c r="EC12" i="16" s="1"/>
  <c r="EC11" i="16" s="1"/>
  <c r="EC10" i="16" s="1"/>
  <c r="DU35" i="17" a="1"/>
  <c r="DU35" i="17" s="1"/>
  <c r="DX35" i="17" s="1"/>
  <c r="DU9" i="17"/>
  <c r="DU12" i="16" s="1" a="1"/>
  <c r="DU12" i="16" s="1"/>
  <c r="DU11" i="16" s="1"/>
  <c r="DU10" i="16" s="1"/>
  <c r="CY9" i="17"/>
  <c r="CY12" i="17"/>
  <c r="DQ12" i="16" a="1"/>
  <c r="DQ12" i="16" s="1"/>
  <c r="DQ11" i="16" s="1"/>
  <c r="DQ10" i="16" s="1"/>
  <c r="CV9" i="16"/>
  <c r="DL9" i="16"/>
  <c r="CX9" i="16"/>
  <c r="CQ9" i="16"/>
  <c r="BT9" i="16"/>
  <c r="DE9" i="16"/>
  <c r="BU9" i="16"/>
  <c r="DI9" i="16"/>
  <c r="DF9" i="16"/>
  <c r="BV9" i="16"/>
  <c r="CW9" i="16"/>
  <c r="CZ9" i="16"/>
  <c r="CB9" i="16"/>
  <c r="BY9" i="16"/>
  <c r="CH9" i="16"/>
  <c r="CC9" i="16"/>
  <c r="ER35" i="17" a="1"/>
  <c r="ER35" i="17" s="1"/>
  <c r="ER9" i="17"/>
  <c r="ET10" i="17"/>
  <c r="O14" i="13"/>
  <c r="O8" i="13"/>
  <c r="O9" i="13"/>
  <c r="O11" i="13"/>
  <c r="O21" i="13"/>
  <c r="O13" i="13"/>
  <c r="O16" i="13"/>
  <c r="O18" i="13"/>
  <c r="O19" i="13"/>
  <c r="CS11" i="16"/>
  <c r="CS10" i="16" s="1"/>
  <c r="CL11" i="16"/>
  <c r="CL10" i="16" s="1"/>
  <c r="CO11" i="16"/>
  <c r="CO10" i="16" s="1"/>
  <c r="ED11" i="16"/>
  <c r="ED10" i="16" s="1"/>
  <c r="DZ11" i="16"/>
  <c r="DZ10" i="16" s="1"/>
  <c r="CP11" i="16"/>
  <c r="CP10" i="16" s="1"/>
  <c r="DM11" i="16"/>
  <c r="DM10" i="16" s="1"/>
  <c r="CK11" i="16"/>
  <c r="CK10" i="16" s="1"/>
  <c r="DR12" i="16" a="1"/>
  <c r="DR12" i="16" s="1"/>
  <c r="EA12" i="16" a="1"/>
  <c r="EA12" i="16" s="1"/>
  <c r="DW12" i="16" a="1"/>
  <c r="DW12" i="16" s="1"/>
  <c r="CT11" i="16"/>
  <c r="CT10" i="16" s="1"/>
  <c r="DD12" i="16" a="1"/>
  <c r="DD12" i="16" s="1"/>
  <c r="DJ12" i="16" a="1"/>
  <c r="DJ12" i="16" s="1"/>
  <c r="DK12" i="16" s="1"/>
  <c r="DB12" i="16" a="1"/>
  <c r="DB12" i="16" s="1"/>
  <c r="DS12" i="16" a="1"/>
  <c r="DS12" i="16" s="1"/>
  <c r="DV12" i="16" a="1"/>
  <c r="DV12" i="16" s="1"/>
  <c r="DN12" i="16" a="1"/>
  <c r="DN12" i="16" s="1"/>
  <c r="DO12" i="16" s="1"/>
  <c r="DY12" i="16" a="1"/>
  <c r="DY12" i="16" s="1"/>
  <c r="CY12" i="16"/>
  <c r="EB35" i="17"/>
  <c r="EJ9" i="17"/>
  <c r="EJ35" i="17" a="1"/>
  <c r="EJ35" i="17" s="1"/>
  <c r="CY35" i="17"/>
  <c r="DO35" i="17"/>
  <c r="EM9" i="17"/>
  <c r="EM35" i="17" a="1"/>
  <c r="EM35" i="17" s="1"/>
  <c r="EN9" i="17"/>
  <c r="EN35" i="17" a="1"/>
  <c r="EN35" i="17" s="1"/>
  <c r="EI9" i="17"/>
  <c r="EI35" i="17" a="1"/>
  <c r="EI35" i="17" s="1"/>
  <c r="DT35" i="17"/>
  <c r="EQ9" i="17"/>
  <c r="EQ35" i="17" a="1"/>
  <c r="EQ35" i="17" s="1"/>
  <c r="EE9" i="17"/>
  <c r="EE35" i="17" a="1"/>
  <c r="EE35" i="17" s="1"/>
  <c r="EF10" i="17"/>
  <c r="EF9" i="17" s="1"/>
  <c r="EX11" i="17"/>
  <c r="EP10" i="17"/>
  <c r="EP35" i="17" s="1" a="1"/>
  <c r="EP35" i="17" s="1"/>
  <c r="DC9" i="17"/>
  <c r="DP10" i="17"/>
  <c r="DP12" i="17" s="1"/>
  <c r="EH9" i="17"/>
  <c r="EK10" i="17"/>
  <c r="EL9" i="17"/>
  <c r="EO10" i="17"/>
  <c r="EO9" i="17" s="1"/>
  <c r="DT9" i="17"/>
  <c r="O6" i="13"/>
  <c r="P3" i="13"/>
  <c r="O4" i="13"/>
  <c r="O5" i="13" s="1"/>
  <c r="HF86" i="21" l="1"/>
  <c r="HF85" i="21" s="1"/>
  <c r="HE11" i="21"/>
  <c r="HF26" i="21"/>
  <c r="HF24" i="21" s="1"/>
  <c r="HF29" i="21"/>
  <c r="HF27" i="21" s="1"/>
  <c r="HF14" i="21" a="1"/>
  <c r="HF14" i="21" s="1"/>
  <c r="HF12" i="21" s="1"/>
  <c r="HG28" i="21" a="1"/>
  <c r="HG28" i="21" s="1"/>
  <c r="HG25" i="21" a="1"/>
  <c r="HG25" i="21" s="1"/>
  <c r="HG22" i="21" a="1"/>
  <c r="HG22" i="21" s="1"/>
  <c r="HG19" i="21" a="1"/>
  <c r="HG19" i="21" s="1"/>
  <c r="HG16" i="21" a="1"/>
  <c r="HG16" i="21" s="1"/>
  <c r="HG13" i="21" a="1"/>
  <c r="HG13" i="21" s="1"/>
  <c r="HF17" i="21"/>
  <c r="HF15" i="21" s="1"/>
  <c r="HF20" i="21"/>
  <c r="HF18" i="21" s="1"/>
  <c r="HF23" i="21"/>
  <c r="HF21" i="21" s="1"/>
  <c r="HF93" i="21"/>
  <c r="HD10" i="21"/>
  <c r="HG88" i="21" a="1"/>
  <c r="HG88" i="21" s="1"/>
  <c r="HG80" i="21" a="1"/>
  <c r="HG80" i="21" s="1"/>
  <c r="HG76" i="21"/>
  <c r="HG83" i="21" a="1"/>
  <c r="HG83" i="21" s="1"/>
  <c r="HG87" i="21"/>
  <c r="HG74" i="21"/>
  <c r="HG34" i="21" a="1"/>
  <c r="HG34" i="21" s="1"/>
  <c r="HG33" i="21" s="1"/>
  <c r="HG5" i="21"/>
  <c r="HG44" i="21" a="1"/>
  <c r="HG44" i="21" s="1"/>
  <c r="HG4" i="21"/>
  <c r="HH3" i="21"/>
  <c r="HG7" i="21"/>
  <c r="HG75" i="21" s="1"/>
  <c r="HE10" i="21"/>
  <c r="BQ10" i="16"/>
  <c r="ER12" i="16" a="1"/>
  <c r="ER12" i="16" s="1"/>
  <c r="ER11" i="16" s="1"/>
  <c r="ER10" i="16" s="1"/>
  <c r="ED9" i="16"/>
  <c r="DQ9" i="16"/>
  <c r="CK9" i="16"/>
  <c r="CO9" i="16"/>
  <c r="DM9" i="16"/>
  <c r="EC9" i="16"/>
  <c r="DU9" i="16"/>
  <c r="CT9" i="16"/>
  <c r="CP9" i="16"/>
  <c r="CL9" i="16"/>
  <c r="DZ9" i="16"/>
  <c r="CS9" i="16"/>
  <c r="ET35" i="17" a="1"/>
  <c r="ET35" i="17" s="1"/>
  <c r="ET9" i="17"/>
  <c r="EW10" i="17"/>
  <c r="EW9" i="17" s="1"/>
  <c r="P14" i="13"/>
  <c r="P9" i="13"/>
  <c r="P8" i="13"/>
  <c r="P11" i="13"/>
  <c r="P21" i="13"/>
  <c r="P16" i="13"/>
  <c r="P13" i="13"/>
  <c r="P18" i="13"/>
  <c r="P19" i="13"/>
  <c r="DX12" i="16"/>
  <c r="DX11" i="16" s="1"/>
  <c r="DX10" i="16" s="1"/>
  <c r="DB11" i="16"/>
  <c r="DB10" i="16" s="1"/>
  <c r="CY11" i="16"/>
  <c r="CY10" i="16" s="1"/>
  <c r="DK11" i="16"/>
  <c r="DK10" i="16" s="1"/>
  <c r="DY11" i="16"/>
  <c r="DY10" i="16" s="1"/>
  <c r="DC12" i="16"/>
  <c r="DC11" i="16" s="1"/>
  <c r="DC10" i="16" s="1"/>
  <c r="DJ11" i="16"/>
  <c r="DJ10" i="16" s="1"/>
  <c r="DD11" i="16"/>
  <c r="DD10" i="16" s="1"/>
  <c r="DG12" i="16"/>
  <c r="DG11" i="16" s="1"/>
  <c r="DG10" i="16" s="1"/>
  <c r="DO11" i="16"/>
  <c r="DO10" i="16" s="1"/>
  <c r="EI12" i="16" a="1"/>
  <c r="EI12" i="16" s="1"/>
  <c r="EJ12" i="16" a="1"/>
  <c r="EJ12" i="16" s="1"/>
  <c r="DS11" i="16"/>
  <c r="DS10" i="16" s="1"/>
  <c r="EA11" i="16"/>
  <c r="EA10" i="16" s="1"/>
  <c r="EN12" i="16" a="1"/>
  <c r="EN12" i="16" s="1"/>
  <c r="EB12" i="16"/>
  <c r="EE12" i="16" a="1"/>
  <c r="EE12" i="16" s="1"/>
  <c r="EF12" i="16" s="1"/>
  <c r="EQ12" i="16" a="1"/>
  <c r="EQ12" i="16" s="1"/>
  <c r="EH12" i="16" a="1"/>
  <c r="EH12" i="16" s="1"/>
  <c r="EL12" i="16" a="1"/>
  <c r="EL12" i="16" s="1"/>
  <c r="EM12" i="16" a="1"/>
  <c r="EM12" i="16" s="1"/>
  <c r="DT12" i="16"/>
  <c r="DT11" i="16" s="1"/>
  <c r="DT10" i="16" s="1"/>
  <c r="DN11" i="16"/>
  <c r="DN10" i="16" s="1"/>
  <c r="DR11" i="16"/>
  <c r="DR10" i="16" s="1"/>
  <c r="DV11" i="16"/>
  <c r="DV10" i="16" s="1"/>
  <c r="DW11" i="16"/>
  <c r="DW10" i="16" s="1"/>
  <c r="DP35" i="17"/>
  <c r="EF35" i="17"/>
  <c r="ES35" i="17"/>
  <c r="EK35" i="17"/>
  <c r="EO35" i="17"/>
  <c r="EG10" i="17"/>
  <c r="EG12" i="17" s="1"/>
  <c r="EK9" i="17"/>
  <c r="DP9" i="17"/>
  <c r="EP9" i="17"/>
  <c r="ES10" i="17"/>
  <c r="ES9" i="17" s="1"/>
  <c r="O22" i="13"/>
  <c r="O23" i="13"/>
  <c r="P6" i="13"/>
  <c r="Q3" i="13"/>
  <c r="P4" i="13"/>
  <c r="P5" i="13" s="1"/>
  <c r="HG86" i="21" l="1"/>
  <c r="HG85" i="21" s="1"/>
  <c r="HF11" i="21"/>
  <c r="HF10" i="21" s="1"/>
  <c r="HG14" i="21" a="1"/>
  <c r="HG14" i="21" s="1"/>
  <c r="HG12" i="21" s="1"/>
  <c r="HG20" i="21"/>
  <c r="HG18" i="21" s="1"/>
  <c r="HG23" i="21"/>
  <c r="HG21" i="21" s="1"/>
  <c r="HH28" i="21" a="1"/>
  <c r="HH28" i="21" s="1"/>
  <c r="HH22" i="21" a="1"/>
  <c r="HH22" i="21" s="1"/>
  <c r="HH25" i="21" a="1"/>
  <c r="HH25" i="21" s="1"/>
  <c r="HH19" i="21" a="1"/>
  <c r="HH19" i="21" s="1"/>
  <c r="HH16" i="21" a="1"/>
  <c r="HH16" i="21" s="1"/>
  <c r="HH13" i="21" a="1"/>
  <c r="HH13" i="21" s="1"/>
  <c r="HG26" i="21"/>
  <c r="HG24" i="21" s="1"/>
  <c r="HG17" i="21"/>
  <c r="HG15" i="21" s="1"/>
  <c r="HG29" i="21"/>
  <c r="HG27" i="21" s="1"/>
  <c r="HG93" i="21"/>
  <c r="HD9" i="21"/>
  <c r="HH87" i="21"/>
  <c r="HH74" i="21"/>
  <c r="HH88" i="21" a="1"/>
  <c r="HH88" i="21" s="1"/>
  <c r="HH80" i="21" a="1"/>
  <c r="HH80" i="21" s="1"/>
  <c r="HH83" i="21" a="1"/>
  <c r="HH83" i="21" s="1"/>
  <c r="HH76" i="21"/>
  <c r="HH44" i="21" a="1"/>
  <c r="HH44" i="21" s="1"/>
  <c r="HH4" i="21"/>
  <c r="HI3" i="21"/>
  <c r="HH7" i="21"/>
  <c r="HH75" i="21" s="1"/>
  <c r="HH34" i="21" a="1"/>
  <c r="HH34" i="21" s="1"/>
  <c r="HH33" i="21" s="1"/>
  <c r="HH5" i="21"/>
  <c r="HE9" i="21"/>
  <c r="BQ9" i="16"/>
  <c r="ER9" i="16"/>
  <c r="ET12" i="16" a="1"/>
  <c r="ET12" i="16" s="1"/>
  <c r="EW12" i="16" s="1"/>
  <c r="EW11" i="16" s="1"/>
  <c r="EW10" i="16" s="1"/>
  <c r="DN9" i="16"/>
  <c r="DY9" i="16"/>
  <c r="DT9" i="16"/>
  <c r="DO9" i="16"/>
  <c r="DK9" i="16"/>
  <c r="DG9" i="16"/>
  <c r="CY9" i="16"/>
  <c r="EA9" i="16"/>
  <c r="DB9" i="16"/>
  <c r="DV9" i="16"/>
  <c r="DS9" i="16"/>
  <c r="DJ9" i="16"/>
  <c r="DX9" i="16"/>
  <c r="DR9" i="16"/>
  <c r="DC9" i="16"/>
  <c r="DW9" i="16"/>
  <c r="DD9" i="16"/>
  <c r="EW35" i="17"/>
  <c r="Q14" i="13"/>
  <c r="R14" i="13" s="1"/>
  <c r="Q11" i="13"/>
  <c r="R11" i="13" s="1"/>
  <c r="Q8" i="13"/>
  <c r="R8" i="13" s="1"/>
  <c r="Q9" i="13"/>
  <c r="R9" i="13" s="1"/>
  <c r="Q21" i="13"/>
  <c r="R21" i="13" s="1"/>
  <c r="S21" i="13" s="1"/>
  <c r="Q16" i="13"/>
  <c r="R16" i="13" s="1"/>
  <c r="Q13" i="13"/>
  <c r="R13" i="13" s="1"/>
  <c r="Q18" i="13"/>
  <c r="R18" i="13" s="1"/>
  <c r="S18" i="13" s="1"/>
  <c r="Q19" i="13"/>
  <c r="R19" i="13" s="1"/>
  <c r="S19" i="13" s="1"/>
  <c r="DP12" i="16"/>
  <c r="DP11" i="16" s="1"/>
  <c r="DP10" i="16" s="1"/>
  <c r="EL11" i="16"/>
  <c r="EL10" i="16" s="1"/>
  <c r="EQ11" i="16"/>
  <c r="EQ10" i="16" s="1"/>
  <c r="EK12" i="16"/>
  <c r="EG12" i="16"/>
  <c r="EM11" i="16"/>
  <c r="EM10" i="16" s="1"/>
  <c r="EO12" i="16"/>
  <c r="EB11" i="16"/>
  <c r="EB10" i="16" s="1"/>
  <c r="EJ11" i="16"/>
  <c r="EJ10" i="16" s="1"/>
  <c r="EE11" i="16"/>
  <c r="EE10" i="16" s="1"/>
  <c r="EN11" i="16"/>
  <c r="EN10" i="16" s="1"/>
  <c r="EF11" i="16"/>
  <c r="EF10" i="16" s="1"/>
  <c r="EH11" i="16"/>
  <c r="EH10" i="16" s="1"/>
  <c r="EI11" i="16"/>
  <c r="EI10" i="16" s="1"/>
  <c r="EP12" i="16" a="1"/>
  <c r="EP12" i="16" s="1"/>
  <c r="ES12" i="16" s="1"/>
  <c r="EG35" i="17"/>
  <c r="EG9" i="17"/>
  <c r="EX10" i="17"/>
  <c r="EX12" i="17" s="1"/>
  <c r="P22" i="13"/>
  <c r="P23" i="13"/>
  <c r="Q6" i="13"/>
  <c r="R3" i="13"/>
  <c r="Q4" i="13"/>
  <c r="Q5" i="13" s="1"/>
  <c r="HH86" i="21" l="1"/>
  <c r="HH85" i="21" s="1"/>
  <c r="HG11" i="21"/>
  <c r="HH14" i="21" a="1"/>
  <c r="HH14" i="21" s="1"/>
  <c r="HH12" i="21" s="1"/>
  <c r="HH17" i="21"/>
  <c r="HH15" i="21" s="1"/>
  <c r="HH20" i="21"/>
  <c r="HH18" i="21" s="1"/>
  <c r="HH26" i="21"/>
  <c r="HH24" i="21" s="1"/>
  <c r="HH23" i="21"/>
  <c r="HH21" i="21" s="1"/>
  <c r="HH29" i="21"/>
  <c r="HH27" i="21" s="1"/>
  <c r="HI28" i="21" a="1"/>
  <c r="HI28" i="21" s="1"/>
  <c r="HI25" i="21" a="1"/>
  <c r="HI25" i="21" s="1"/>
  <c r="HI22" i="21" a="1"/>
  <c r="HI22" i="21" s="1"/>
  <c r="HI19" i="21" a="1"/>
  <c r="HI19" i="21" s="1"/>
  <c r="HI16" i="21" a="1"/>
  <c r="HI16" i="21" s="1"/>
  <c r="HI13" i="21" a="1"/>
  <c r="HI13" i="21" s="1"/>
  <c r="HH93" i="21"/>
  <c r="HI88" i="21" a="1"/>
  <c r="HI88" i="21" s="1"/>
  <c r="HI87" i="21"/>
  <c r="HI80" i="21" a="1"/>
  <c r="HI80" i="21" s="1"/>
  <c r="HI74" i="21"/>
  <c r="HI83" i="21" a="1"/>
  <c r="HI83" i="21" s="1"/>
  <c r="HI76" i="21"/>
  <c r="HI44" i="21" a="1"/>
  <c r="HI44" i="21" s="1"/>
  <c r="HI34" i="21" a="1"/>
  <c r="HI34" i="21" s="1"/>
  <c r="HI33" i="21" s="1"/>
  <c r="HI7" i="21"/>
  <c r="HI75" i="21" s="1"/>
  <c r="HI4" i="21"/>
  <c r="HI5" i="21"/>
  <c r="HJ3" i="21"/>
  <c r="HF9" i="21"/>
  <c r="R6" i="13"/>
  <c r="ET11" i="16"/>
  <c r="ET10" i="16" s="1"/>
  <c r="EH9" i="16"/>
  <c r="DP9" i="16"/>
  <c r="EF9" i="16"/>
  <c r="EM9" i="16"/>
  <c r="EW9" i="16"/>
  <c r="EE9" i="16"/>
  <c r="EJ9" i="16"/>
  <c r="EQ9" i="16"/>
  <c r="EN9" i="16"/>
  <c r="EI9" i="16"/>
  <c r="EB9" i="16"/>
  <c r="EL9" i="16"/>
  <c r="EX35" i="17"/>
  <c r="S8" i="13"/>
  <c r="EG11" i="16"/>
  <c r="EG10" i="16" s="1"/>
  <c r="ES11" i="16"/>
  <c r="ES10" i="16" s="1"/>
  <c r="EX12" i="16"/>
  <c r="EY12" i="16" s="1"/>
  <c r="EP11" i="16"/>
  <c r="EP10" i="16" s="1"/>
  <c r="EO11" i="16"/>
  <c r="EO10" i="16" s="1"/>
  <c r="EK11" i="16"/>
  <c r="EK10" i="16" s="1"/>
  <c r="EX9" i="17"/>
  <c r="EY9" i="17" s="1"/>
  <c r="S16" i="13"/>
  <c r="S14" i="13"/>
  <c r="S13" i="13"/>
  <c r="Q23" i="13"/>
  <c r="R23" i="13" s="1"/>
  <c r="S23" i="13" s="1"/>
  <c r="S9" i="13"/>
  <c r="Q22" i="13"/>
  <c r="R22" i="13" s="1"/>
  <c r="S22" i="13" s="1"/>
  <c r="S11" i="13"/>
  <c r="R4" i="13"/>
  <c r="R5" i="13" s="1"/>
  <c r="S3" i="13"/>
  <c r="HI86" i="21" l="1"/>
  <c r="HI85" i="21" s="1"/>
  <c r="HH11" i="21"/>
  <c r="HI26" i="21"/>
  <c r="HI24" i="21" s="1"/>
  <c r="HI29" i="21"/>
  <c r="HI27" i="21" s="1"/>
  <c r="HI14" i="21" a="1"/>
  <c r="HI14" i="21" s="1"/>
  <c r="HI12" i="21" s="1"/>
  <c r="HI17" i="21"/>
  <c r="HI15" i="21" s="1"/>
  <c r="HJ28" i="21" a="1"/>
  <c r="HJ28" i="21" s="1"/>
  <c r="HJ25" i="21" a="1"/>
  <c r="HJ25" i="21" s="1"/>
  <c r="HJ16" i="21" a="1"/>
  <c r="HJ16" i="21" s="1"/>
  <c r="HJ22" i="21" a="1"/>
  <c r="HJ22" i="21" s="1"/>
  <c r="HJ19" i="21" a="1"/>
  <c r="HJ19" i="21" s="1"/>
  <c r="HJ13" i="21" a="1"/>
  <c r="HJ13" i="21" s="1"/>
  <c r="HI20" i="21"/>
  <c r="HI18" i="21" s="1"/>
  <c r="HI23" i="21"/>
  <c r="HI21" i="21" s="1"/>
  <c r="HI93" i="21"/>
  <c r="HG10" i="21"/>
  <c r="HH10" i="21"/>
  <c r="HJ76" i="21"/>
  <c r="HJ88" i="21" a="1"/>
  <c r="HJ88" i="21" s="1"/>
  <c r="HJ80" i="21" a="1"/>
  <c r="HJ80" i="21" s="1"/>
  <c r="HJ87" i="21"/>
  <c r="HJ83" i="21" a="1"/>
  <c r="HJ83" i="21" s="1"/>
  <c r="HJ44" i="21" a="1"/>
  <c r="HJ44" i="21" s="1"/>
  <c r="HJ34" i="21" a="1"/>
  <c r="HJ34" i="21" s="1"/>
  <c r="HJ33" i="21" s="1"/>
  <c r="HJ5" i="21"/>
  <c r="HJ74" i="21"/>
  <c r="HJ7" i="21"/>
  <c r="HJ75" i="21" s="1"/>
  <c r="HJ4" i="21"/>
  <c r="HK3" i="21"/>
  <c r="S6" i="13"/>
  <c r="ET9" i="16"/>
  <c r="EK9" i="16"/>
  <c r="EO9" i="16"/>
  <c r="EG9" i="16"/>
  <c r="EP9" i="16"/>
  <c r="ES9" i="16"/>
  <c r="EX11" i="16"/>
  <c r="T3" i="13"/>
  <c r="S4" i="13"/>
  <c r="S5" i="13" s="1"/>
  <c r="HJ86" i="21" l="1"/>
  <c r="HJ85" i="21" s="1"/>
  <c r="HI11" i="21"/>
  <c r="HI10" i="21" s="1"/>
  <c r="HK28" i="21" a="1"/>
  <c r="HK28" i="21" s="1"/>
  <c r="HK25" i="21" a="1"/>
  <c r="HK25" i="21" s="1"/>
  <c r="HK16" i="21" a="1"/>
  <c r="HK16" i="21" s="1"/>
  <c r="HK22" i="21" a="1"/>
  <c r="HK22" i="21" s="1"/>
  <c r="HK19" i="21" a="1"/>
  <c r="HK19" i="21" s="1"/>
  <c r="HK13" i="21" a="1"/>
  <c r="HK13" i="21" s="1"/>
  <c r="HJ29" i="21"/>
  <c r="HJ27" i="21" s="1"/>
  <c r="HJ14" i="21" a="1"/>
  <c r="HJ14" i="21" s="1"/>
  <c r="HJ12" i="21" s="1"/>
  <c r="HJ20" i="21"/>
  <c r="HJ18" i="21" s="1"/>
  <c r="HJ23" i="21"/>
  <c r="HJ21" i="21" s="1"/>
  <c r="HJ17" i="21"/>
  <c r="HJ15" i="21" s="1"/>
  <c r="HJ26" i="21"/>
  <c r="HJ24" i="21" s="1"/>
  <c r="HJ93" i="21"/>
  <c r="HH9" i="21"/>
  <c r="HG9" i="21"/>
  <c r="HK88" i="21" a="1"/>
  <c r="HK88" i="21" s="1"/>
  <c r="HK80" i="21" a="1"/>
  <c r="HK80" i="21" s="1"/>
  <c r="HK76" i="21"/>
  <c r="HK83" i="21" a="1"/>
  <c r="HK83" i="21" s="1"/>
  <c r="HK87" i="21"/>
  <c r="HK86" i="21" s="1"/>
  <c r="HK85" i="21" s="1"/>
  <c r="HK74" i="21"/>
  <c r="HK34" i="21" a="1"/>
  <c r="HK34" i="21" s="1"/>
  <c r="HK33" i="21" s="1"/>
  <c r="HK5" i="21"/>
  <c r="HK4" i="21"/>
  <c r="HL3" i="21"/>
  <c r="HK44" i="21" a="1"/>
  <c r="HK44" i="21" s="1"/>
  <c r="HK7" i="21"/>
  <c r="HK75" i="21" s="1"/>
  <c r="EX10" i="16"/>
  <c r="EY10" i="16" s="1"/>
  <c r="EY11" i="16"/>
  <c r="T14" i="13"/>
  <c r="T11" i="13"/>
  <c r="T9" i="13"/>
  <c r="T8" i="13"/>
  <c r="T21" i="13"/>
  <c r="T16" i="13"/>
  <c r="T13" i="13"/>
  <c r="T19" i="13"/>
  <c r="T18" i="13"/>
  <c r="U3" i="13"/>
  <c r="T6" i="13"/>
  <c r="T4" i="13"/>
  <c r="T5" i="13" s="1"/>
  <c r="HJ11" i="21" l="1"/>
  <c r="HJ10" i="21" s="1"/>
  <c r="HK14" i="21" a="1"/>
  <c r="HK14" i="21" s="1"/>
  <c r="HK12" i="21" s="1"/>
  <c r="HK20" i="21"/>
  <c r="HK18" i="21" s="1"/>
  <c r="HK23" i="21"/>
  <c r="HK21" i="21" s="1"/>
  <c r="HK17" i="21"/>
  <c r="HK15" i="21" s="1"/>
  <c r="HK26" i="21"/>
  <c r="HK24" i="21" s="1"/>
  <c r="HK29" i="21"/>
  <c r="HK27" i="21" s="1"/>
  <c r="HL28" i="21" a="1"/>
  <c r="HL28" i="21" s="1"/>
  <c r="HL25" i="21" a="1"/>
  <c r="HL25" i="21" s="1"/>
  <c r="HL22" i="21" a="1"/>
  <c r="HL22" i="21" s="1"/>
  <c r="HL19" i="21" a="1"/>
  <c r="HL19" i="21" s="1"/>
  <c r="HL16" i="21" a="1"/>
  <c r="HL16" i="21" s="1"/>
  <c r="HL13" i="21" a="1"/>
  <c r="HL13" i="21" s="1"/>
  <c r="HK93" i="21"/>
  <c r="HL87" i="21"/>
  <c r="HL86" i="21" s="1"/>
  <c r="HL85" i="21" s="1"/>
  <c r="HL74" i="21"/>
  <c r="HL88" i="21" a="1"/>
  <c r="HL88" i="21" s="1"/>
  <c r="HL80" i="21" a="1"/>
  <c r="HL80" i="21" s="1"/>
  <c r="HL76" i="21"/>
  <c r="HL44" i="21" a="1"/>
  <c r="HL44" i="21" s="1"/>
  <c r="HL4" i="21"/>
  <c r="HM3" i="21"/>
  <c r="HL7" i="21"/>
  <c r="HL75" i="21" s="1"/>
  <c r="HL5" i="21"/>
  <c r="HL34" i="21" a="1"/>
  <c r="HL34" i="21" s="1"/>
  <c r="HL33" i="21" s="1"/>
  <c r="HL83" i="21" a="1"/>
  <c r="HL83" i="21" s="1"/>
  <c r="HI9" i="21"/>
  <c r="EX9" i="16"/>
  <c r="U14" i="13"/>
  <c r="U11" i="13"/>
  <c r="U9" i="13"/>
  <c r="U8" i="13"/>
  <c r="U21" i="13"/>
  <c r="U16" i="13"/>
  <c r="U13" i="13"/>
  <c r="U19" i="13"/>
  <c r="U18" i="13"/>
  <c r="T22" i="13"/>
  <c r="T23" i="13"/>
  <c r="V3" i="13"/>
  <c r="U6" i="13"/>
  <c r="U4" i="13"/>
  <c r="U5" i="13" s="1"/>
  <c r="HK11" i="21" l="1"/>
  <c r="HL20" i="21"/>
  <c r="HL18" i="21" s="1"/>
  <c r="HL23" i="21"/>
  <c r="HL21" i="21" s="1"/>
  <c r="HL26" i="21"/>
  <c r="HL24" i="21" s="1"/>
  <c r="HL29" i="21"/>
  <c r="HL27" i="21" s="1"/>
  <c r="HM28" i="21" a="1"/>
  <c r="HM28" i="21" s="1"/>
  <c r="HM25" i="21" a="1"/>
  <c r="HM25" i="21" s="1"/>
  <c r="HM22" i="21" a="1"/>
  <c r="HM22" i="21" s="1"/>
  <c r="HM19" i="21" a="1"/>
  <c r="HM19" i="21" s="1"/>
  <c r="HM16" i="21" a="1"/>
  <c r="HM16" i="21" s="1"/>
  <c r="HM13" i="21" a="1"/>
  <c r="HM13" i="21" s="1"/>
  <c r="HL14" i="21" a="1"/>
  <c r="HL14" i="21" s="1"/>
  <c r="HL12" i="21" s="1"/>
  <c r="HL17" i="21"/>
  <c r="HL15" i="21" s="1"/>
  <c r="HL93" i="21"/>
  <c r="HK10" i="21"/>
  <c r="HK9" i="21" s="1"/>
  <c r="HM88" i="21" a="1"/>
  <c r="HM88" i="21" s="1"/>
  <c r="HN88" i="21" s="1"/>
  <c r="HM87" i="21"/>
  <c r="HM80" i="21" a="1"/>
  <c r="HM80" i="21" s="1"/>
  <c r="HN80" i="21" s="1"/>
  <c r="HM74" i="21"/>
  <c r="HN74" i="21" s="1"/>
  <c r="HM83" i="21" a="1"/>
  <c r="HM83" i="21" s="1"/>
  <c r="HN83" i="21" s="1"/>
  <c r="HM76" i="21"/>
  <c r="HN76" i="21" s="1"/>
  <c r="HM44" i="21" a="1"/>
  <c r="HM44" i="21" s="1"/>
  <c r="HN44" i="21" s="1"/>
  <c r="HM34" i="21" a="1"/>
  <c r="HM34" i="21" s="1"/>
  <c r="HM7" i="21"/>
  <c r="HN3" i="21"/>
  <c r="HO3" i="21" s="1"/>
  <c r="HM5" i="21"/>
  <c r="HM4" i="21"/>
  <c r="HJ9" i="21"/>
  <c r="EY9" i="16"/>
  <c r="V14" i="13"/>
  <c r="W14" i="13" s="1"/>
  <c r="V11" i="13"/>
  <c r="W11" i="13" s="1"/>
  <c r="V9" i="13"/>
  <c r="W9" i="13" s="1"/>
  <c r="V8" i="13"/>
  <c r="W8" i="13" s="1"/>
  <c r="V21" i="13"/>
  <c r="W21" i="13" s="1"/>
  <c r="V16" i="13"/>
  <c r="W16" i="13" s="1"/>
  <c r="V13" i="13"/>
  <c r="W13" i="13" s="1"/>
  <c r="V19" i="13"/>
  <c r="W19" i="13" s="1"/>
  <c r="V18" i="13"/>
  <c r="W18" i="13" s="1"/>
  <c r="U23" i="13"/>
  <c r="U22" i="13"/>
  <c r="W3" i="13"/>
  <c r="V4" i="13"/>
  <c r="V5" i="13" s="1"/>
  <c r="V6" i="13"/>
  <c r="HL11" i="21" l="1"/>
  <c r="HL10" i="21" s="1"/>
  <c r="HM14" i="21" a="1"/>
  <c r="HM14" i="21" s="1"/>
  <c r="HM12" i="21" s="1"/>
  <c r="HN13" i="21"/>
  <c r="HM17" i="21"/>
  <c r="HM15" i="21" s="1"/>
  <c r="HN15" i="21" s="1"/>
  <c r="HN16" i="21"/>
  <c r="HM20" i="21"/>
  <c r="HM18" i="21" s="1"/>
  <c r="HN18" i="21" s="1"/>
  <c r="HN19" i="21"/>
  <c r="HO28" i="21" a="1"/>
  <c r="HO28" i="21" s="1"/>
  <c r="HO25" i="21" a="1"/>
  <c r="HO25" i="21" s="1"/>
  <c r="HO22" i="21" a="1"/>
  <c r="HO22" i="21" s="1"/>
  <c r="HO19" i="21" a="1"/>
  <c r="HO19" i="21" s="1"/>
  <c r="HO16" i="21" a="1"/>
  <c r="HO16" i="21" s="1"/>
  <c r="HO13" i="21" a="1"/>
  <c r="HO13" i="21" s="1"/>
  <c r="HM23" i="21"/>
  <c r="HM21" i="21" s="1"/>
  <c r="HN21" i="21" s="1"/>
  <c r="HN22" i="21"/>
  <c r="HM26" i="21"/>
  <c r="HM24" i="21" s="1"/>
  <c r="HN24" i="21" s="1"/>
  <c r="HN25" i="21"/>
  <c r="HM29" i="21"/>
  <c r="HM27" i="21" s="1"/>
  <c r="HN27" i="21" s="1"/>
  <c r="HN28" i="21"/>
  <c r="HO76" i="21"/>
  <c r="HO88" i="21" a="1"/>
  <c r="HO88" i="21" s="1"/>
  <c r="HO80" i="21" a="1"/>
  <c r="HO80" i="21" s="1"/>
  <c r="HO83" i="21" a="1"/>
  <c r="HO83" i="21" s="1"/>
  <c r="HO74" i="21"/>
  <c r="HO87" i="21"/>
  <c r="HO34" i="21" a="1"/>
  <c r="HO34" i="21" s="1"/>
  <c r="HO5" i="21"/>
  <c r="HP3" i="21"/>
  <c r="HO44" i="21" a="1"/>
  <c r="HO44" i="21" s="1"/>
  <c r="HO4" i="21"/>
  <c r="HO7" i="21"/>
  <c r="HO75" i="21" s="1"/>
  <c r="HM33" i="21"/>
  <c r="HN34" i="21"/>
  <c r="HM86" i="21"/>
  <c r="HN87" i="21"/>
  <c r="HN5" i="21"/>
  <c r="HN6" i="21" s="1"/>
  <c r="HN4" i="21"/>
  <c r="HN7" i="21"/>
  <c r="V23" i="13"/>
  <c r="W23" i="13" s="1"/>
  <c r="V22" i="13"/>
  <c r="W22" i="13" s="1"/>
  <c r="W6" i="13"/>
  <c r="W4" i="13"/>
  <c r="W5" i="13" s="1"/>
  <c r="X3" i="13"/>
  <c r="HN17" i="21" l="1"/>
  <c r="HN20" i="21"/>
  <c r="HN23" i="21"/>
  <c r="HM11" i="21"/>
  <c r="HN11" i="21" s="1"/>
  <c r="HN12" i="21"/>
  <c r="HN14" i="21" s="1"/>
  <c r="HN29" i="21"/>
  <c r="HO14" i="21" a="1"/>
  <c r="HO14" i="21" s="1"/>
  <c r="HO12" i="21" s="1"/>
  <c r="HO17" i="21"/>
  <c r="HO15" i="21" s="1"/>
  <c r="HO20" i="21"/>
  <c r="HO18" i="21" s="1"/>
  <c r="HN26" i="21"/>
  <c r="HO23" i="21"/>
  <c r="HO21" i="21" s="1"/>
  <c r="HO26" i="21"/>
  <c r="HO24" i="21" s="1"/>
  <c r="HO29" i="21"/>
  <c r="HO27" i="21" s="1"/>
  <c r="HP28" i="21" a="1"/>
  <c r="HP28" i="21" s="1"/>
  <c r="HP25" i="21" a="1"/>
  <c r="HP25" i="21" s="1"/>
  <c r="HP22" i="21" a="1"/>
  <c r="HP22" i="21" s="1"/>
  <c r="HP19" i="21" a="1"/>
  <c r="HP19" i="21" s="1"/>
  <c r="HP16" i="21" a="1"/>
  <c r="HP16" i="21" s="1"/>
  <c r="HP13" i="21" a="1"/>
  <c r="HP13" i="21" s="1"/>
  <c r="HO86" i="21"/>
  <c r="HO33" i="21"/>
  <c r="HP88" i="21" a="1"/>
  <c r="HP88" i="21" s="1"/>
  <c r="HP80" i="21" a="1"/>
  <c r="HP80" i="21" s="1"/>
  <c r="HP76" i="21"/>
  <c r="HP83" i="21" a="1"/>
  <c r="HP83" i="21" s="1"/>
  <c r="HP87" i="21"/>
  <c r="HP74" i="21"/>
  <c r="HP5" i="21"/>
  <c r="HP44" i="21" a="1"/>
  <c r="HP44" i="21" s="1"/>
  <c r="HP4" i="21"/>
  <c r="HQ3" i="21"/>
  <c r="HP34" i="21" a="1"/>
  <c r="HP34" i="21" s="1"/>
  <c r="HP33" i="21" s="1"/>
  <c r="HP7" i="21"/>
  <c r="HP75" i="21" s="1"/>
  <c r="HL9" i="21"/>
  <c r="HM85" i="21"/>
  <c r="HN85" i="21" s="1"/>
  <c r="HN86" i="21"/>
  <c r="HN33" i="21"/>
  <c r="X14" i="13"/>
  <c r="X11" i="13"/>
  <c r="X9" i="13"/>
  <c r="X8" i="13"/>
  <c r="X21" i="13"/>
  <c r="X16" i="13"/>
  <c r="X13" i="13"/>
  <c r="X19" i="13"/>
  <c r="X18" i="13"/>
  <c r="X6" i="13"/>
  <c r="Y3" i="13"/>
  <c r="X4" i="13"/>
  <c r="X5" i="13" s="1"/>
  <c r="HP86" i="21" l="1"/>
  <c r="HP85" i="21" s="1"/>
  <c r="HO11" i="21"/>
  <c r="HP29" i="21"/>
  <c r="HP27" i="21" s="1"/>
  <c r="HQ28" i="21" a="1"/>
  <c r="HQ28" i="21" s="1"/>
  <c r="HQ25" i="21" a="1"/>
  <c r="HQ25" i="21" s="1"/>
  <c r="HQ19" i="21" a="1"/>
  <c r="HQ19" i="21" s="1"/>
  <c r="HQ22" i="21" a="1"/>
  <c r="HQ22" i="21" s="1"/>
  <c r="HQ16" i="21" a="1"/>
  <c r="HQ16" i="21" s="1"/>
  <c r="HQ13" i="21" a="1"/>
  <c r="HQ13" i="21" s="1"/>
  <c r="HP26" i="21"/>
  <c r="HP24" i="21" s="1"/>
  <c r="HP14" i="21" a="1"/>
  <c r="HP14" i="21" s="1"/>
  <c r="HP12" i="21" s="1"/>
  <c r="HP17" i="21"/>
  <c r="HP15" i="21" s="1"/>
  <c r="HP20" i="21"/>
  <c r="HP18" i="21" s="1"/>
  <c r="HP23" i="21"/>
  <c r="HP21" i="21" s="1"/>
  <c r="HP93" i="21"/>
  <c r="HQ87" i="21"/>
  <c r="HQ86" i="21" s="1"/>
  <c r="HQ85" i="21" s="1"/>
  <c r="HQ74" i="21"/>
  <c r="HQ88" i="21" a="1"/>
  <c r="HQ88" i="21" s="1"/>
  <c r="HQ80" i="21" a="1"/>
  <c r="HQ80" i="21" s="1"/>
  <c r="HQ83" i="21" a="1"/>
  <c r="HQ83" i="21" s="1"/>
  <c r="HQ44" i="21" a="1"/>
  <c r="HQ44" i="21" s="1"/>
  <c r="HQ34" i="21" a="1"/>
  <c r="HQ34" i="21" s="1"/>
  <c r="HQ33" i="21" s="1"/>
  <c r="HQ76" i="21"/>
  <c r="HQ4" i="21"/>
  <c r="HR3" i="21"/>
  <c r="HQ7" i="21"/>
  <c r="HQ75" i="21" s="1"/>
  <c r="HQ5" i="21"/>
  <c r="HN93" i="21"/>
  <c r="HO85" i="21"/>
  <c r="HO93" i="21" s="1"/>
  <c r="HM93" i="21"/>
  <c r="HM10" i="21"/>
  <c r="Y14" i="13"/>
  <c r="Y11" i="13"/>
  <c r="Y9" i="13"/>
  <c r="Y8" i="13"/>
  <c r="Y21" i="13"/>
  <c r="Y16" i="13"/>
  <c r="Y13" i="13"/>
  <c r="Y19" i="13"/>
  <c r="Y18" i="13"/>
  <c r="X22" i="13"/>
  <c r="X23" i="13"/>
  <c r="Y6" i="13"/>
  <c r="Z3" i="13"/>
  <c r="Y4" i="13"/>
  <c r="Y5" i="13" s="1"/>
  <c r="HP11" i="21" l="1"/>
  <c r="HP10" i="21" s="1"/>
  <c r="HQ14" i="21" a="1"/>
  <c r="HQ14" i="21" s="1"/>
  <c r="HQ12" i="21" s="1"/>
  <c r="HQ17" i="21"/>
  <c r="HQ15" i="21" s="1"/>
  <c r="HQ23" i="21"/>
  <c r="HQ21" i="21" s="1"/>
  <c r="HQ20" i="21"/>
  <c r="HQ18" i="21" s="1"/>
  <c r="HQ26" i="21"/>
  <c r="HQ24" i="21" s="1"/>
  <c r="HQ29" i="21"/>
  <c r="HQ27" i="21" s="1"/>
  <c r="HR28" i="21" a="1"/>
  <c r="HR28" i="21" s="1"/>
  <c r="HR25" i="21" a="1"/>
  <c r="HR25" i="21" s="1"/>
  <c r="HR19" i="21" a="1"/>
  <c r="HR19" i="21" s="1"/>
  <c r="HR22" i="21" a="1"/>
  <c r="HR22" i="21" s="1"/>
  <c r="HR16" i="21" a="1"/>
  <c r="HR16" i="21" s="1"/>
  <c r="HR13" i="21" a="1"/>
  <c r="HR13" i="21" s="1"/>
  <c r="HQ93" i="21"/>
  <c r="HR88" i="21" a="1"/>
  <c r="HR88" i="21" s="1"/>
  <c r="HR87" i="21"/>
  <c r="HR80" i="21" a="1"/>
  <c r="HR80" i="21" s="1"/>
  <c r="HR74" i="21"/>
  <c r="HR83" i="21" a="1"/>
  <c r="HR83" i="21" s="1"/>
  <c r="HR76" i="21"/>
  <c r="HR34" i="21" a="1"/>
  <c r="HR34" i="21" s="1"/>
  <c r="HR33" i="21" s="1"/>
  <c r="HR7" i="21"/>
  <c r="HR75" i="21" s="1"/>
  <c r="HR44" i="21" a="1"/>
  <c r="HR44" i="21" s="1"/>
  <c r="HR4" i="21"/>
  <c r="HR5" i="21"/>
  <c r="HS3" i="21"/>
  <c r="HO10" i="21"/>
  <c r="HM9" i="21"/>
  <c r="HN9" i="21" s="1"/>
  <c r="HN10" i="21"/>
  <c r="Z14" i="13"/>
  <c r="AA14" i="13" s="1"/>
  <c r="Z11" i="13"/>
  <c r="AA11" i="13" s="1"/>
  <c r="Z9" i="13"/>
  <c r="AA9" i="13" s="1"/>
  <c r="Z8" i="13"/>
  <c r="AA8" i="13" s="1"/>
  <c r="Z21" i="13"/>
  <c r="AA21" i="13" s="1"/>
  <c r="Z16" i="13"/>
  <c r="AA16" i="13" s="1"/>
  <c r="Z13" i="13"/>
  <c r="AA13" i="13" s="1"/>
  <c r="Z19" i="13"/>
  <c r="AA19" i="13" s="1"/>
  <c r="Z18" i="13"/>
  <c r="AA18" i="13" s="1"/>
  <c r="Y23" i="13"/>
  <c r="Y22" i="13"/>
  <c r="Z6" i="13"/>
  <c r="AA3" i="13"/>
  <c r="Z4" i="13"/>
  <c r="Z5" i="13" s="1"/>
  <c r="HR86" i="21" l="1"/>
  <c r="HR85" i="21" s="1"/>
  <c r="HQ11" i="21"/>
  <c r="HR26" i="21"/>
  <c r="HR24" i="21" s="1"/>
  <c r="HR29" i="21"/>
  <c r="HR27" i="21" s="1"/>
  <c r="HR14" i="21" a="1"/>
  <c r="HR14" i="21" s="1"/>
  <c r="HR12" i="21" s="1"/>
  <c r="HS28" i="21" a="1"/>
  <c r="HS28" i="21" s="1"/>
  <c r="HS25" i="21" a="1"/>
  <c r="HS25" i="21" s="1"/>
  <c r="HS22" i="21" a="1"/>
  <c r="HS22" i="21" s="1"/>
  <c r="HS16" i="21" a="1"/>
  <c r="HS16" i="21" s="1"/>
  <c r="HS19" i="21" a="1"/>
  <c r="HS19" i="21" s="1"/>
  <c r="HS13" i="21" a="1"/>
  <c r="HS13" i="21" s="1"/>
  <c r="HR17" i="21"/>
  <c r="HR15" i="21" s="1"/>
  <c r="HR23" i="21"/>
  <c r="HR21" i="21" s="1"/>
  <c r="HR20" i="21"/>
  <c r="HR18" i="21" s="1"/>
  <c r="HR93" i="21"/>
  <c r="HP9" i="21"/>
  <c r="HO9" i="21"/>
  <c r="HS76" i="21"/>
  <c r="HS88" i="21" a="1"/>
  <c r="HS88" i="21" s="1"/>
  <c r="HS80" i="21" a="1"/>
  <c r="HS80" i="21" s="1"/>
  <c r="HS74" i="21"/>
  <c r="HS87" i="21"/>
  <c r="HS83" i="21" a="1"/>
  <c r="HS83" i="21" s="1"/>
  <c r="HS34" i="21" a="1"/>
  <c r="HS34" i="21" s="1"/>
  <c r="HS33" i="21" s="1"/>
  <c r="HS5" i="21"/>
  <c r="HS44" i="21" a="1"/>
  <c r="HS44" i="21" s="1"/>
  <c r="HS4" i="21"/>
  <c r="HS7" i="21"/>
  <c r="HS75" i="21" s="1"/>
  <c r="HT3" i="21"/>
  <c r="Z22" i="13"/>
  <c r="AA22" i="13" s="1"/>
  <c r="Z23" i="13"/>
  <c r="AA23" i="13" s="1"/>
  <c r="AA6" i="13"/>
  <c r="AB3" i="13"/>
  <c r="AA4" i="13"/>
  <c r="AA5" i="13" s="1"/>
  <c r="HS86" i="21" l="1"/>
  <c r="HS85" i="21" s="1"/>
  <c r="HR11" i="21"/>
  <c r="HS20" i="21"/>
  <c r="HS18" i="21" s="1"/>
  <c r="HS14" i="21" a="1"/>
  <c r="HS14" i="21" s="1"/>
  <c r="HS12" i="21" s="1"/>
  <c r="HT28" i="21" a="1"/>
  <c r="HT28" i="21" s="1"/>
  <c r="HT25" i="21" a="1"/>
  <c r="HT25" i="21" s="1"/>
  <c r="HT22" i="21" a="1"/>
  <c r="HT22" i="21" s="1"/>
  <c r="HT19" i="21" a="1"/>
  <c r="HT19" i="21" s="1"/>
  <c r="HT16" i="21" a="1"/>
  <c r="HT16" i="21" s="1"/>
  <c r="HT13" i="21" a="1"/>
  <c r="HT13" i="21" s="1"/>
  <c r="HS17" i="21"/>
  <c r="HS15" i="21" s="1"/>
  <c r="HS26" i="21"/>
  <c r="HS24" i="21" s="1"/>
  <c r="HS29" i="21"/>
  <c r="HS27" i="21" s="1"/>
  <c r="HS23" i="21"/>
  <c r="HS21" i="21" s="1"/>
  <c r="HS93" i="21"/>
  <c r="HR10" i="21"/>
  <c r="HT88" i="21" a="1"/>
  <c r="HT88" i="21" s="1"/>
  <c r="HT80" i="21" a="1"/>
  <c r="HT80" i="21" s="1"/>
  <c r="HT76" i="21"/>
  <c r="HT83" i="21" a="1"/>
  <c r="HT83" i="21" s="1"/>
  <c r="HT87" i="21"/>
  <c r="HT74" i="21"/>
  <c r="HT5" i="21"/>
  <c r="HT44" i="21" a="1"/>
  <c r="HT44" i="21" s="1"/>
  <c r="HT34" i="21" a="1"/>
  <c r="HT34" i="21" s="1"/>
  <c r="HT33" i="21" s="1"/>
  <c r="HT4" i="21"/>
  <c r="HU3" i="21"/>
  <c r="HT7" i="21"/>
  <c r="HT75" i="21" s="1"/>
  <c r="HQ10" i="21"/>
  <c r="AB14" i="13"/>
  <c r="AB11" i="13"/>
  <c r="AB9" i="13"/>
  <c r="AB8" i="13"/>
  <c r="AB21" i="13"/>
  <c r="AB13" i="13"/>
  <c r="AB16" i="13"/>
  <c r="AB19" i="13"/>
  <c r="AB18" i="13"/>
  <c r="AB4" i="13"/>
  <c r="AB5" i="13" s="1"/>
  <c r="AB6" i="13"/>
  <c r="AC3" i="13"/>
  <c r="HT86" i="21" l="1"/>
  <c r="HT85" i="21" s="1"/>
  <c r="HS11" i="21"/>
  <c r="HT29" i="21"/>
  <c r="HT27" i="21" s="1"/>
  <c r="HT14" i="21" a="1"/>
  <c r="HT14" i="21" s="1"/>
  <c r="HT12" i="21" s="1"/>
  <c r="HU28" i="21" a="1"/>
  <c r="HU28" i="21" s="1"/>
  <c r="HU25" i="21" a="1"/>
  <c r="HU25" i="21" s="1"/>
  <c r="HU19" i="21" a="1"/>
  <c r="HU19" i="21" s="1"/>
  <c r="HU22" i="21" a="1"/>
  <c r="HU22" i="21" s="1"/>
  <c r="HU16" i="21" a="1"/>
  <c r="HU16" i="21" s="1"/>
  <c r="HU13" i="21" a="1"/>
  <c r="HU13" i="21" s="1"/>
  <c r="HT17" i="21"/>
  <c r="HT15" i="21" s="1"/>
  <c r="HT20" i="21"/>
  <c r="HT18" i="21" s="1"/>
  <c r="HT23" i="21"/>
  <c r="HT21" i="21" s="1"/>
  <c r="HT26" i="21"/>
  <c r="HT24" i="21" s="1"/>
  <c r="HT93" i="21"/>
  <c r="HU87" i="21"/>
  <c r="HU86" i="21" s="1"/>
  <c r="HU85" i="21" s="1"/>
  <c r="HU74" i="21"/>
  <c r="HU88" i="21" a="1"/>
  <c r="HU88" i="21" s="1"/>
  <c r="HU80" i="21" a="1"/>
  <c r="HU80" i="21" s="1"/>
  <c r="HU83" i="21" a="1"/>
  <c r="HU83" i="21" s="1"/>
  <c r="HU76" i="21"/>
  <c r="HU34" i="21" a="1"/>
  <c r="HU34" i="21" s="1"/>
  <c r="HU33" i="21" s="1"/>
  <c r="HU44" i="21" a="1"/>
  <c r="HU44" i="21" s="1"/>
  <c r="HU4" i="21"/>
  <c r="HV3" i="21"/>
  <c r="HU7" i="21"/>
  <c r="HU75" i="21" s="1"/>
  <c r="HU5" i="21"/>
  <c r="HQ9" i="21"/>
  <c r="HR9" i="21"/>
  <c r="AC14" i="13"/>
  <c r="AC11" i="13"/>
  <c r="AC9" i="13"/>
  <c r="AC8" i="13"/>
  <c r="AC21" i="13"/>
  <c r="AC16" i="13"/>
  <c r="AC13" i="13"/>
  <c r="AC19" i="13"/>
  <c r="AC18" i="13"/>
  <c r="AB23" i="13"/>
  <c r="AB22" i="13"/>
  <c r="AC6" i="13"/>
  <c r="AD3" i="13"/>
  <c r="AC4" i="13"/>
  <c r="AC5" i="13" s="1"/>
  <c r="HT11" i="21" l="1"/>
  <c r="HU29" i="21"/>
  <c r="HU27" i="21" s="1"/>
  <c r="HU14" i="21" a="1"/>
  <c r="HU14" i="21" s="1"/>
  <c r="HU12" i="21" s="1"/>
  <c r="HU17" i="21"/>
  <c r="HU15" i="21" s="1"/>
  <c r="HU23" i="21"/>
  <c r="HU21" i="21" s="1"/>
  <c r="HU20" i="21"/>
  <c r="HU18" i="21" s="1"/>
  <c r="HV28" i="21" a="1"/>
  <c r="HV28" i="21" s="1"/>
  <c r="HV25" i="21" a="1"/>
  <c r="HV25" i="21" s="1"/>
  <c r="HV22" i="21" a="1"/>
  <c r="HV22" i="21" s="1"/>
  <c r="HV19" i="21" a="1"/>
  <c r="HV19" i="21" s="1"/>
  <c r="HV13" i="21" a="1"/>
  <c r="HV13" i="21" s="1"/>
  <c r="HV16" i="21" a="1"/>
  <c r="HV16" i="21" s="1"/>
  <c r="HU26" i="21"/>
  <c r="HU24" i="21" s="1"/>
  <c r="HU93" i="21"/>
  <c r="HT10" i="21"/>
  <c r="HV88" i="21" a="1"/>
  <c r="HV88" i="21" s="1"/>
  <c r="HV87" i="21"/>
  <c r="HV80" i="21" a="1"/>
  <c r="HV80" i="21" s="1"/>
  <c r="HV74" i="21"/>
  <c r="HV83" i="21" a="1"/>
  <c r="HV83" i="21" s="1"/>
  <c r="HV76" i="21"/>
  <c r="HV44" i="21" a="1"/>
  <c r="HV44" i="21" s="1"/>
  <c r="HV7" i="21"/>
  <c r="HV75" i="21" s="1"/>
  <c r="HV5" i="21"/>
  <c r="HV34" i="21" a="1"/>
  <c r="HV34" i="21" s="1"/>
  <c r="HV33" i="21" s="1"/>
  <c r="HW3" i="21"/>
  <c r="HV4" i="21"/>
  <c r="HS10" i="21"/>
  <c r="AD14" i="13"/>
  <c r="AE14" i="13" s="1"/>
  <c r="AD11" i="13"/>
  <c r="AE11" i="13" s="1"/>
  <c r="AD9" i="13"/>
  <c r="AE9" i="13" s="1"/>
  <c r="AD8" i="13"/>
  <c r="AE8" i="13" s="1"/>
  <c r="AD21" i="13"/>
  <c r="AE21" i="13" s="1"/>
  <c r="AD16" i="13"/>
  <c r="AE16" i="13" s="1"/>
  <c r="AD13" i="13"/>
  <c r="AE13" i="13" s="1"/>
  <c r="AD19" i="13"/>
  <c r="AE19" i="13" s="1"/>
  <c r="AD18" i="13"/>
  <c r="AE18" i="13" s="1"/>
  <c r="AC22" i="13"/>
  <c r="AC23" i="13"/>
  <c r="AD6" i="13"/>
  <c r="AE3" i="13"/>
  <c r="AD4" i="13"/>
  <c r="AD5" i="13" s="1"/>
  <c r="HV86" i="21" l="1"/>
  <c r="HV85" i="21" s="1"/>
  <c r="HU11" i="21"/>
  <c r="HV26" i="21"/>
  <c r="HV24" i="21" s="1"/>
  <c r="HV23" i="21"/>
  <c r="HV21" i="21" s="1"/>
  <c r="HV29" i="21"/>
  <c r="HV27" i="21" s="1"/>
  <c r="HW28" i="21" a="1"/>
  <c r="HW28" i="21" s="1"/>
  <c r="HW25" i="21" a="1"/>
  <c r="HW25" i="21" s="1"/>
  <c r="HW22" i="21" a="1"/>
  <c r="HW22" i="21" s="1"/>
  <c r="HW19" i="21" a="1"/>
  <c r="HW19" i="21" s="1"/>
  <c r="HW16" i="21" a="1"/>
  <c r="HW16" i="21" s="1"/>
  <c r="HW13" i="21" a="1"/>
  <c r="HW13" i="21" s="1"/>
  <c r="HV17" i="21"/>
  <c r="HV15" i="21" s="1"/>
  <c r="HV14" i="21" a="1"/>
  <c r="HV14" i="21" s="1"/>
  <c r="HV12" i="21" s="1"/>
  <c r="HV20" i="21"/>
  <c r="HV18" i="21" s="1"/>
  <c r="HV93" i="21"/>
  <c r="HS9" i="21"/>
  <c r="HW76" i="21"/>
  <c r="HW88" i="21" a="1"/>
  <c r="HW88" i="21" s="1"/>
  <c r="HW80" i="21" a="1"/>
  <c r="HW80" i="21" s="1"/>
  <c r="HW87" i="21"/>
  <c r="HW83" i="21" a="1"/>
  <c r="HW83" i="21" s="1"/>
  <c r="HW34" i="21" a="1"/>
  <c r="HW34" i="21" s="1"/>
  <c r="HW33" i="21" s="1"/>
  <c r="HW5" i="21"/>
  <c r="HW74" i="21"/>
  <c r="HW44" i="21" a="1"/>
  <c r="HW44" i="21" s="1"/>
  <c r="HX3" i="21"/>
  <c r="HW4" i="21"/>
  <c r="HW7" i="21"/>
  <c r="HW75" i="21" s="1"/>
  <c r="HT9" i="21"/>
  <c r="AD23" i="13"/>
  <c r="AE23" i="13" s="1"/>
  <c r="AD22" i="13"/>
  <c r="AE22" i="13" s="1"/>
  <c r="AE6" i="13"/>
  <c r="AF3" i="13"/>
  <c r="AE4" i="13"/>
  <c r="AE5" i="13" s="1"/>
  <c r="HW86" i="21" l="1"/>
  <c r="HW85" i="21" s="1"/>
  <c r="HV11" i="21"/>
  <c r="HW26" i="21"/>
  <c r="HW24" i="21" s="1"/>
  <c r="HW29" i="21"/>
  <c r="HW27" i="21" s="1"/>
  <c r="HW14" i="21" a="1"/>
  <c r="HW14" i="21" s="1"/>
  <c r="HW12" i="21" s="1"/>
  <c r="HX28" i="21" a="1"/>
  <c r="HX28" i="21" s="1"/>
  <c r="HX25" i="21" a="1"/>
  <c r="HX25" i="21" s="1"/>
  <c r="HX22" i="21" a="1"/>
  <c r="HX22" i="21" s="1"/>
  <c r="HX19" i="21" a="1"/>
  <c r="HX19" i="21" s="1"/>
  <c r="HX16" i="21" a="1"/>
  <c r="HX16" i="21" s="1"/>
  <c r="HX13" i="21" a="1"/>
  <c r="HX13" i="21" s="1"/>
  <c r="HW17" i="21"/>
  <c r="HW15" i="21" s="1"/>
  <c r="HW20" i="21"/>
  <c r="HW18" i="21" s="1"/>
  <c r="HW23" i="21"/>
  <c r="HW21" i="21" s="1"/>
  <c r="HV10" i="21"/>
  <c r="HW93" i="21"/>
  <c r="HX88" i="21" a="1"/>
  <c r="HX88" i="21" s="1"/>
  <c r="HX80" i="21" a="1"/>
  <c r="HX80" i="21" s="1"/>
  <c r="HX76" i="21"/>
  <c r="HX83" i="21" a="1"/>
  <c r="HX83" i="21" s="1"/>
  <c r="HX87" i="21"/>
  <c r="HX86" i="21" s="1"/>
  <c r="HX85" i="21" s="1"/>
  <c r="HX74" i="21"/>
  <c r="HX44" i="21" a="1"/>
  <c r="HX44" i="21" s="1"/>
  <c r="HX5" i="21"/>
  <c r="HX4" i="21"/>
  <c r="HY3" i="21"/>
  <c r="HX34" i="21" a="1"/>
  <c r="HX34" i="21" s="1"/>
  <c r="HX33" i="21" s="1"/>
  <c r="HX7" i="21"/>
  <c r="HX75" i="21" s="1"/>
  <c r="HU10" i="21"/>
  <c r="AF14" i="13"/>
  <c r="AF11" i="13"/>
  <c r="AF9" i="13"/>
  <c r="AF8" i="13"/>
  <c r="AF21" i="13"/>
  <c r="AF13" i="13"/>
  <c r="AF16" i="13"/>
  <c r="AF19" i="13"/>
  <c r="AF18" i="13"/>
  <c r="AF6" i="13"/>
  <c r="AG3" i="13"/>
  <c r="AF4" i="13"/>
  <c r="AF5" i="13" s="1"/>
  <c r="HW11" i="21" l="1"/>
  <c r="HX26" i="21"/>
  <c r="HX24" i="21" s="1"/>
  <c r="HX29" i="21"/>
  <c r="HX27" i="21" s="1"/>
  <c r="HY28" i="21" a="1"/>
  <c r="HY28" i="21" s="1"/>
  <c r="HY25" i="21" a="1"/>
  <c r="HY25" i="21" s="1"/>
  <c r="HY19" i="21" a="1"/>
  <c r="HY19" i="21" s="1"/>
  <c r="HY22" i="21" a="1"/>
  <c r="HY22" i="21" s="1"/>
  <c r="HY13" i="21" a="1"/>
  <c r="HY13" i="21" s="1"/>
  <c r="HY16" i="21" a="1"/>
  <c r="HY16" i="21" s="1"/>
  <c r="HX14" i="21" a="1"/>
  <c r="HX14" i="21" s="1"/>
  <c r="HX12" i="21" s="1"/>
  <c r="HX17" i="21"/>
  <c r="HX15" i="21" s="1"/>
  <c r="HX20" i="21"/>
  <c r="HX18" i="21" s="1"/>
  <c r="HX23" i="21"/>
  <c r="HX21" i="21" s="1"/>
  <c r="HX93" i="21"/>
  <c r="HU9" i="21"/>
  <c r="HY87" i="21"/>
  <c r="HY86" i="21" s="1"/>
  <c r="HY85" i="21" s="1"/>
  <c r="HY74" i="21"/>
  <c r="HY88" i="21" a="1"/>
  <c r="HY88" i="21" s="1"/>
  <c r="HY80" i="21" a="1"/>
  <c r="HY80" i="21" s="1"/>
  <c r="HY76" i="21"/>
  <c r="HY44" i="21" a="1"/>
  <c r="HY44" i="21" s="1"/>
  <c r="HY34" i="21" a="1"/>
  <c r="HY34" i="21" s="1"/>
  <c r="HY33" i="21" s="1"/>
  <c r="HY83" i="21" a="1"/>
  <c r="HY83" i="21" s="1"/>
  <c r="HY4" i="21"/>
  <c r="HZ3" i="21"/>
  <c r="HY7" i="21"/>
  <c r="HY75" i="21" s="1"/>
  <c r="HY5" i="21"/>
  <c r="HV9" i="21"/>
  <c r="AG14" i="13"/>
  <c r="AG11" i="13"/>
  <c r="AG9" i="13"/>
  <c r="AG8" i="13"/>
  <c r="AG21" i="13"/>
  <c r="AG16" i="13"/>
  <c r="AG13" i="13"/>
  <c r="AG19" i="13"/>
  <c r="AG18" i="13"/>
  <c r="AF23" i="13"/>
  <c r="AF22" i="13"/>
  <c r="AG6" i="13"/>
  <c r="AH3" i="13"/>
  <c r="AG4" i="13"/>
  <c r="AG5" i="13" s="1"/>
  <c r="HX11" i="21" l="1"/>
  <c r="HX10" i="21" s="1"/>
  <c r="HX9" i="21" s="1"/>
  <c r="HY20" i="21"/>
  <c r="HY18" i="21" s="1"/>
  <c r="HZ28" i="21" a="1"/>
  <c r="HZ28" i="21" s="1"/>
  <c r="HZ25" i="21" a="1"/>
  <c r="HZ25" i="21" s="1"/>
  <c r="HZ22" i="21" a="1"/>
  <c r="HZ22" i="21" s="1"/>
  <c r="HZ19" i="21" a="1"/>
  <c r="HZ19" i="21" s="1"/>
  <c r="HZ16" i="21" a="1"/>
  <c r="HZ16" i="21" s="1"/>
  <c r="HZ13" i="21" a="1"/>
  <c r="HZ13" i="21" s="1"/>
  <c r="HY26" i="21"/>
  <c r="HY24" i="21" s="1"/>
  <c r="HY29" i="21"/>
  <c r="HY27" i="21" s="1"/>
  <c r="HY17" i="21"/>
  <c r="HY15" i="21" s="1"/>
  <c r="HY23" i="21"/>
  <c r="HY21" i="21" s="1"/>
  <c r="HY14" i="21" a="1"/>
  <c r="HY14" i="21" s="1"/>
  <c r="HY12" i="21" s="1"/>
  <c r="HY93" i="21"/>
  <c r="HW10" i="21"/>
  <c r="HZ88" i="21" a="1"/>
  <c r="HZ88" i="21" s="1"/>
  <c r="IA88" i="21" s="1"/>
  <c r="HZ87" i="21"/>
  <c r="HZ80" i="21" a="1"/>
  <c r="HZ80" i="21" s="1"/>
  <c r="IA80" i="21" s="1"/>
  <c r="HZ74" i="21"/>
  <c r="IA74" i="21" s="1"/>
  <c r="HZ83" i="21" a="1"/>
  <c r="HZ83" i="21" s="1"/>
  <c r="IA83" i="21" s="1"/>
  <c r="HZ76" i="21"/>
  <c r="IA76" i="21" s="1"/>
  <c r="HZ34" i="21" a="1"/>
  <c r="HZ34" i="21" s="1"/>
  <c r="HZ7" i="21"/>
  <c r="HZ44" i="21" a="1"/>
  <c r="HZ44" i="21" s="1"/>
  <c r="IA44" i="21" s="1"/>
  <c r="HZ4" i="21"/>
  <c r="HZ5" i="21"/>
  <c r="IA3" i="21"/>
  <c r="IB3" i="21" s="1"/>
  <c r="AH14" i="13"/>
  <c r="AI14" i="13" s="1"/>
  <c r="AJ14" i="13" s="1"/>
  <c r="AH11" i="13"/>
  <c r="AI11" i="13" s="1"/>
  <c r="AJ11" i="13" s="1"/>
  <c r="AH9" i="13"/>
  <c r="AI9" i="13" s="1"/>
  <c r="AJ9" i="13" s="1"/>
  <c r="AH8" i="13"/>
  <c r="AI8" i="13" s="1"/>
  <c r="AJ8" i="13" s="1"/>
  <c r="AH21" i="13"/>
  <c r="AI21" i="13" s="1"/>
  <c r="AJ21" i="13" s="1"/>
  <c r="AH16" i="13"/>
  <c r="AI16" i="13" s="1"/>
  <c r="AJ16" i="13" s="1"/>
  <c r="AH13" i="13"/>
  <c r="AI13" i="13" s="1"/>
  <c r="AJ13" i="13" s="1"/>
  <c r="AH19" i="13"/>
  <c r="AI19" i="13" s="1"/>
  <c r="AJ19" i="13" s="1"/>
  <c r="AH18" i="13"/>
  <c r="AI18" i="13" s="1"/>
  <c r="AJ18" i="13" s="1"/>
  <c r="AG23" i="13"/>
  <c r="AG22" i="13"/>
  <c r="AH6" i="13"/>
  <c r="AI3" i="13"/>
  <c r="AH4" i="13"/>
  <c r="AH5" i="13" s="1"/>
  <c r="HZ17" i="21" l="1"/>
  <c r="HZ15" i="21" s="1"/>
  <c r="IA15" i="21" s="1"/>
  <c r="IA16" i="21"/>
  <c r="HZ20" i="21"/>
  <c r="HZ18" i="21" s="1"/>
  <c r="IA18" i="21" s="1"/>
  <c r="IA19" i="21"/>
  <c r="HZ23" i="21"/>
  <c r="HZ21" i="21" s="1"/>
  <c r="IA21" i="21" s="1"/>
  <c r="IA22" i="21"/>
  <c r="HZ26" i="21"/>
  <c r="HZ24" i="21" s="1"/>
  <c r="IA24" i="21" s="1"/>
  <c r="IA25" i="21"/>
  <c r="HZ29" i="21"/>
  <c r="HZ27" i="21" s="1"/>
  <c r="IA27" i="21" s="1"/>
  <c r="IA28" i="21"/>
  <c r="IB28" i="21" a="1"/>
  <c r="IB28" i="21" s="1"/>
  <c r="IB25" i="21" a="1"/>
  <c r="IB25" i="21" s="1"/>
  <c r="IB22" i="21" a="1"/>
  <c r="IB22" i="21" s="1"/>
  <c r="IB16" i="21" a="1"/>
  <c r="IB16" i="21" s="1"/>
  <c r="IB19" i="21" a="1"/>
  <c r="IB19" i="21" s="1"/>
  <c r="IB13" i="21" a="1"/>
  <c r="IB13" i="21" s="1"/>
  <c r="HY11" i="21"/>
  <c r="HZ14" i="21" a="1"/>
  <c r="HZ14" i="21" s="1"/>
  <c r="HZ12" i="21" s="1"/>
  <c r="IA13" i="21"/>
  <c r="IB88" i="21" a="1"/>
  <c r="IB88" i="21" s="1"/>
  <c r="IB80" i="21" a="1"/>
  <c r="IB80" i="21" s="1"/>
  <c r="IB83" i="21" a="1"/>
  <c r="IB83" i="21" s="1"/>
  <c r="IB74" i="21"/>
  <c r="IB76" i="21"/>
  <c r="IB87" i="21"/>
  <c r="IB34" i="21" a="1"/>
  <c r="IB34" i="21" s="1"/>
  <c r="IB7" i="21"/>
  <c r="IB75" i="21" s="1"/>
  <c r="IB44" i="21" a="1"/>
  <c r="IB44" i="21" s="1"/>
  <c r="IB5" i="21"/>
  <c r="IB4" i="21"/>
  <c r="IC3" i="21"/>
  <c r="IA5" i="21"/>
  <c r="IA6" i="21" s="1"/>
  <c r="IA4" i="21"/>
  <c r="IA7" i="21"/>
  <c r="HY10" i="21"/>
  <c r="HZ86" i="21"/>
  <c r="IA87" i="21"/>
  <c r="HZ33" i="21"/>
  <c r="IA34" i="21"/>
  <c r="HW9" i="21"/>
  <c r="AH22" i="13"/>
  <c r="AI22" i="13" s="1"/>
  <c r="AJ22" i="13" s="1"/>
  <c r="AH23" i="13"/>
  <c r="AI23" i="13" s="1"/>
  <c r="AJ23" i="13" s="1"/>
  <c r="AI6" i="13"/>
  <c r="AJ3" i="13"/>
  <c r="AI4" i="13"/>
  <c r="AI5" i="13" s="1"/>
  <c r="IA20" i="21" l="1"/>
  <c r="IA29" i="21"/>
  <c r="IA17" i="21"/>
  <c r="IA23" i="21"/>
  <c r="IA26" i="21"/>
  <c r="HZ11" i="21"/>
  <c r="IA11" i="21" s="1"/>
  <c r="IA12" i="21"/>
  <c r="IA14" i="21" s="1"/>
  <c r="IB29" i="21"/>
  <c r="IB27" i="21" s="1"/>
  <c r="IC28" i="21" a="1"/>
  <c r="IC28" i="21" s="1"/>
  <c r="IC22" i="21" a="1"/>
  <c r="IC22" i="21" s="1"/>
  <c r="IC25" i="21" a="1"/>
  <c r="IC25" i="21" s="1"/>
  <c r="IC19" i="21" a="1"/>
  <c r="IC19" i="21" s="1"/>
  <c r="IC16" i="21" a="1"/>
  <c r="IC16" i="21" s="1"/>
  <c r="IC13" i="21" a="1"/>
  <c r="IC13" i="21" s="1"/>
  <c r="IB14" i="21" a="1"/>
  <c r="IB14" i="21" s="1"/>
  <c r="IB12" i="21" s="1"/>
  <c r="IB20" i="21"/>
  <c r="IB18" i="21" s="1"/>
  <c r="IB17" i="21"/>
  <c r="IB15" i="21" s="1"/>
  <c r="IB23" i="21"/>
  <c r="IB21" i="21" s="1"/>
  <c r="IB26" i="21"/>
  <c r="IB24" i="21" s="1"/>
  <c r="IB86" i="21"/>
  <c r="IB33" i="21"/>
  <c r="IC88" i="21" a="1"/>
  <c r="IC88" i="21" s="1"/>
  <c r="IC83" i="21" a="1"/>
  <c r="IC83" i="21" s="1"/>
  <c r="IC87" i="21"/>
  <c r="IC86" i="21" s="1"/>
  <c r="IC85" i="21" s="1"/>
  <c r="IC74" i="21"/>
  <c r="IC76" i="21"/>
  <c r="IC80" i="21" a="1"/>
  <c r="IC80" i="21" s="1"/>
  <c r="IC44" i="21" a="1"/>
  <c r="IC44" i="21" s="1"/>
  <c r="IC34" i="21" a="1"/>
  <c r="IC34" i="21" s="1"/>
  <c r="IC33" i="21" s="1"/>
  <c r="IC5" i="21"/>
  <c r="IC7" i="21"/>
  <c r="IC75" i="21" s="1"/>
  <c r="IC4" i="21"/>
  <c r="ID3" i="21"/>
  <c r="HZ85" i="21"/>
  <c r="IA85" i="21" s="1"/>
  <c r="IA86" i="21"/>
  <c r="HY9" i="21"/>
  <c r="IA33" i="21"/>
  <c r="AJ4" i="13"/>
  <c r="AJ5" i="13" s="1"/>
  <c r="AJ6" i="13"/>
  <c r="AK3" i="13"/>
  <c r="ID28" i="21" l="1" a="1"/>
  <c r="ID28" i="21" s="1"/>
  <c r="ID25" i="21" a="1"/>
  <c r="ID25" i="21" s="1"/>
  <c r="ID22" i="21" a="1"/>
  <c r="ID22" i="21" s="1"/>
  <c r="ID19" i="21" a="1"/>
  <c r="ID19" i="21" s="1"/>
  <c r="ID16" i="21" a="1"/>
  <c r="ID16" i="21" s="1"/>
  <c r="ID13" i="21" a="1"/>
  <c r="ID13" i="21" s="1"/>
  <c r="IC26" i="21"/>
  <c r="IC24" i="21" s="1"/>
  <c r="IC23" i="21"/>
  <c r="IC21" i="21" s="1"/>
  <c r="IB11" i="21"/>
  <c r="IC29" i="21"/>
  <c r="IC27" i="21" s="1"/>
  <c r="IC14" i="21" a="1"/>
  <c r="IC14" i="21" s="1"/>
  <c r="IC12" i="21" s="1"/>
  <c r="IC17" i="21"/>
  <c r="IC15" i="21" s="1"/>
  <c r="IC20" i="21"/>
  <c r="IC18" i="21" s="1"/>
  <c r="IC93" i="21"/>
  <c r="ID87" i="21"/>
  <c r="ID88" i="21" a="1"/>
  <c r="ID88" i="21" s="1"/>
  <c r="ID80" i="21" a="1"/>
  <c r="ID80" i="21" s="1"/>
  <c r="ID83" i="21" a="1"/>
  <c r="ID83" i="21" s="1"/>
  <c r="ID76" i="21"/>
  <c r="ID34" i="21" a="1"/>
  <c r="ID34" i="21" s="1"/>
  <c r="ID33" i="21" s="1"/>
  <c r="ID44" i="21" a="1"/>
  <c r="ID44" i="21" s="1"/>
  <c r="ID74" i="21"/>
  <c r="ID5" i="21"/>
  <c r="ID4" i="21"/>
  <c r="IE3" i="21"/>
  <c r="ID7" i="21"/>
  <c r="ID75" i="21" s="1"/>
  <c r="IA93" i="21"/>
  <c r="IB85" i="21"/>
  <c r="IB93" i="21" s="1"/>
  <c r="HZ93" i="21"/>
  <c r="HZ10" i="21"/>
  <c r="AK14" i="13"/>
  <c r="AK11" i="13"/>
  <c r="AK9" i="13"/>
  <c r="AK8" i="13"/>
  <c r="AK21" i="13"/>
  <c r="AK16" i="13"/>
  <c r="AK13" i="13"/>
  <c r="AK19" i="13"/>
  <c r="AK18" i="13"/>
  <c r="AL3" i="13"/>
  <c r="AK6" i="13"/>
  <c r="AK4" i="13"/>
  <c r="AK5" i="13" s="1"/>
  <c r="ID86" i="21" l="1"/>
  <c r="ID85" i="21" s="1"/>
  <c r="IC11" i="21"/>
  <c r="IC10" i="21" s="1"/>
  <c r="ID26" i="21"/>
  <c r="ID24" i="21" s="1"/>
  <c r="ID23" i="21"/>
  <c r="ID21" i="21" s="1"/>
  <c r="ID29" i="21"/>
  <c r="ID27" i="21" s="1"/>
  <c r="IE28" i="21" a="1"/>
  <c r="IE28" i="21" s="1"/>
  <c r="IE25" i="21" a="1"/>
  <c r="IE25" i="21" s="1"/>
  <c r="IE19" i="21" a="1"/>
  <c r="IE19" i="21" s="1"/>
  <c r="IE16" i="21" a="1"/>
  <c r="IE16" i="21" s="1"/>
  <c r="IE22" i="21" a="1"/>
  <c r="IE22" i="21" s="1"/>
  <c r="IE13" i="21" a="1"/>
  <c r="IE13" i="21" s="1"/>
  <c r="ID14" i="21" a="1"/>
  <c r="ID14" i="21" s="1"/>
  <c r="ID12" i="21" s="1"/>
  <c r="ID17" i="21"/>
  <c r="ID15" i="21" s="1"/>
  <c r="ID20" i="21"/>
  <c r="ID18" i="21" s="1"/>
  <c r="ID93" i="21"/>
  <c r="IE88" i="21" a="1"/>
  <c r="IE88" i="21" s="1"/>
  <c r="IE87" i="21"/>
  <c r="IE86" i="21" s="1"/>
  <c r="IE85" i="21" s="1"/>
  <c r="IE83" i="21" a="1"/>
  <c r="IE83" i="21" s="1"/>
  <c r="IE76" i="21"/>
  <c r="IE80" i="21" a="1"/>
  <c r="IE80" i="21" s="1"/>
  <c r="IE44" i="21" a="1"/>
  <c r="IE44" i="21" s="1"/>
  <c r="IE34" i="21" a="1"/>
  <c r="IE34" i="21" s="1"/>
  <c r="IE33" i="21" s="1"/>
  <c r="IE4" i="21"/>
  <c r="IF3" i="21"/>
  <c r="IE74" i="21"/>
  <c r="IE5" i="21"/>
  <c r="IE7" i="21"/>
  <c r="IE75" i="21" s="1"/>
  <c r="IB10" i="21"/>
  <c r="HZ9" i="21"/>
  <c r="IA9" i="21" s="1"/>
  <c r="IA10" i="21"/>
  <c r="AL14" i="13"/>
  <c r="AL11" i="13"/>
  <c r="AL9" i="13"/>
  <c r="AL8" i="13"/>
  <c r="AL21" i="13"/>
  <c r="AL16" i="13"/>
  <c r="AL13" i="13"/>
  <c r="AL19" i="13"/>
  <c r="AL18" i="13"/>
  <c r="AK23" i="13"/>
  <c r="AK22" i="13"/>
  <c r="AL6" i="13"/>
  <c r="AL4" i="13"/>
  <c r="AL5" i="13" s="1"/>
  <c r="AM3" i="13"/>
  <c r="ID11" i="21" l="1"/>
  <c r="IF28" i="21" a="1"/>
  <c r="IF28" i="21" s="1"/>
  <c r="IF25" i="21" a="1"/>
  <c r="IF25" i="21" s="1"/>
  <c r="IF22" i="21" a="1"/>
  <c r="IF22" i="21" s="1"/>
  <c r="IF19" i="21" a="1"/>
  <c r="IF19" i="21" s="1"/>
  <c r="IF16" i="21" a="1"/>
  <c r="IF16" i="21" s="1"/>
  <c r="IF13" i="21" a="1"/>
  <c r="IF13" i="21" s="1"/>
  <c r="IE14" i="21" a="1"/>
  <c r="IE14" i="21" s="1"/>
  <c r="IE12" i="21" s="1"/>
  <c r="IE23" i="21"/>
  <c r="IE21" i="21" s="1"/>
  <c r="IE17" i="21"/>
  <c r="IE15" i="21" s="1"/>
  <c r="IE20" i="21"/>
  <c r="IE18" i="21" s="1"/>
  <c r="IE26" i="21"/>
  <c r="IE24" i="21" s="1"/>
  <c r="IE29" i="21"/>
  <c r="IE27" i="21" s="1"/>
  <c r="IE93" i="21"/>
  <c r="IB9" i="21"/>
  <c r="IF88" i="21" a="1"/>
  <c r="IF88" i="21" s="1"/>
  <c r="IF80" i="21" a="1"/>
  <c r="IF80" i="21" s="1"/>
  <c r="IF87" i="21"/>
  <c r="IF74" i="21"/>
  <c r="IF83" i="21" a="1"/>
  <c r="IF83" i="21" s="1"/>
  <c r="IF76" i="21"/>
  <c r="IF34" i="21" a="1"/>
  <c r="IF34" i="21" s="1"/>
  <c r="IF33" i="21" s="1"/>
  <c r="IF44" i="21" a="1"/>
  <c r="IF44" i="21" s="1"/>
  <c r="IF7" i="21"/>
  <c r="IF75" i="21" s="1"/>
  <c r="IF4" i="21"/>
  <c r="IG3" i="21"/>
  <c r="IF5" i="21"/>
  <c r="IC9" i="21"/>
  <c r="AM14" i="13"/>
  <c r="AN14" i="13" s="1"/>
  <c r="AM11" i="13"/>
  <c r="AN11" i="13" s="1"/>
  <c r="AM9" i="13"/>
  <c r="AN9" i="13" s="1"/>
  <c r="AM8" i="13"/>
  <c r="AN8" i="13" s="1"/>
  <c r="AM21" i="13"/>
  <c r="AN21" i="13" s="1"/>
  <c r="AM16" i="13"/>
  <c r="AN16" i="13" s="1"/>
  <c r="AM13" i="13"/>
  <c r="AN13" i="13" s="1"/>
  <c r="AM19" i="13"/>
  <c r="AN19" i="13" s="1"/>
  <c r="AM18" i="13"/>
  <c r="AN18" i="13" s="1"/>
  <c r="AL22" i="13"/>
  <c r="AL23" i="13"/>
  <c r="AM6" i="13"/>
  <c r="AN3" i="13"/>
  <c r="AM4" i="13"/>
  <c r="AM5" i="13" s="1"/>
  <c r="IF86" i="21" l="1"/>
  <c r="IF85" i="21" s="1"/>
  <c r="IE11" i="21"/>
  <c r="IE10" i="21" s="1"/>
  <c r="IF14" i="21" a="1"/>
  <c r="IF14" i="21" s="1"/>
  <c r="IF12" i="21" s="1"/>
  <c r="IG28" i="21" a="1"/>
  <c r="IG28" i="21" s="1"/>
  <c r="IG25" i="21" a="1"/>
  <c r="IG25" i="21" s="1"/>
  <c r="IG22" i="21" a="1"/>
  <c r="IG22" i="21" s="1"/>
  <c r="IG19" i="21" a="1"/>
  <c r="IG19" i="21" s="1"/>
  <c r="IG16" i="21" a="1"/>
  <c r="IG16" i="21" s="1"/>
  <c r="IG13" i="21" a="1"/>
  <c r="IG13" i="21" s="1"/>
  <c r="IF17" i="21"/>
  <c r="IF15" i="21" s="1"/>
  <c r="IF20" i="21"/>
  <c r="IF18" i="21" s="1"/>
  <c r="IF23" i="21"/>
  <c r="IF21" i="21" s="1"/>
  <c r="IF26" i="21"/>
  <c r="IF24" i="21" s="1"/>
  <c r="IF29" i="21"/>
  <c r="IF27" i="21" s="1"/>
  <c r="IF93" i="21"/>
  <c r="IG88" i="21" a="1"/>
  <c r="IG88" i="21" s="1"/>
  <c r="IG83" i="21" a="1"/>
  <c r="IG83" i="21" s="1"/>
  <c r="IG87" i="21"/>
  <c r="IG74" i="21"/>
  <c r="IG76" i="21"/>
  <c r="IG44" i="21" a="1"/>
  <c r="IG44" i="21" s="1"/>
  <c r="IG80" i="21" a="1"/>
  <c r="IG80" i="21" s="1"/>
  <c r="IG7" i="21"/>
  <c r="IG75" i="21" s="1"/>
  <c r="IG5" i="21"/>
  <c r="IG34" i="21" a="1"/>
  <c r="IG34" i="21" s="1"/>
  <c r="IG33" i="21" s="1"/>
  <c r="IG4" i="21"/>
  <c r="IH3" i="21"/>
  <c r="ID10" i="21"/>
  <c r="AN6" i="13"/>
  <c r="AM22" i="13"/>
  <c r="AN22" i="13" s="1"/>
  <c r="AM23" i="13"/>
  <c r="AN23" i="13" s="1"/>
  <c r="AO3" i="13"/>
  <c r="AN4" i="13"/>
  <c r="AN5" i="13" s="1"/>
  <c r="IG86" i="21" l="1"/>
  <c r="IG85" i="21" s="1"/>
  <c r="IG26" i="21"/>
  <c r="IG24" i="21" s="1"/>
  <c r="IG23" i="21"/>
  <c r="IG21" i="21" s="1"/>
  <c r="IG29" i="21"/>
  <c r="IG27" i="21" s="1"/>
  <c r="IH28" i="21" a="1"/>
  <c r="IH28" i="21" s="1"/>
  <c r="IH25" i="21" a="1"/>
  <c r="IH25" i="21" s="1"/>
  <c r="IH22" i="21" a="1"/>
  <c r="IH22" i="21" s="1"/>
  <c r="IH19" i="21" a="1"/>
  <c r="IH19" i="21" s="1"/>
  <c r="IH13" i="21" a="1"/>
  <c r="IH13" i="21" s="1"/>
  <c r="IH16" i="21" a="1"/>
  <c r="IH16" i="21" s="1"/>
  <c r="IG14" i="21" a="1"/>
  <c r="IG14" i="21" s="1"/>
  <c r="IG12" i="21" s="1"/>
  <c r="IG17" i="21"/>
  <c r="IG15" i="21" s="1"/>
  <c r="IF11" i="21"/>
  <c r="IG20" i="21"/>
  <c r="IG18" i="21" s="1"/>
  <c r="IG93" i="21"/>
  <c r="IE9" i="21"/>
  <c r="ID9" i="21"/>
  <c r="IH87" i="21"/>
  <c r="IH88" i="21" a="1"/>
  <c r="IH88" i="21" s="1"/>
  <c r="IH80" i="21" a="1"/>
  <c r="IH80" i="21" s="1"/>
  <c r="IH76" i="21"/>
  <c r="IH74" i="21"/>
  <c r="IH83" i="21" a="1"/>
  <c r="IH83" i="21" s="1"/>
  <c r="IH34" i="21" a="1"/>
  <c r="IH34" i="21" s="1"/>
  <c r="IH33" i="21" s="1"/>
  <c r="IH44" i="21" a="1"/>
  <c r="IH44" i="21" s="1"/>
  <c r="IH5" i="21"/>
  <c r="IH4" i="21"/>
  <c r="II3" i="21"/>
  <c r="IH7" i="21"/>
  <c r="IH75" i="21" s="1"/>
  <c r="AO14" i="13"/>
  <c r="AO11" i="13"/>
  <c r="AO9" i="13"/>
  <c r="AO8" i="13"/>
  <c r="AO21" i="13"/>
  <c r="AO16" i="13"/>
  <c r="AO13" i="13"/>
  <c r="AO19" i="13"/>
  <c r="AO18" i="13"/>
  <c r="AP3" i="13"/>
  <c r="AO4" i="13"/>
  <c r="AO5" i="13" s="1"/>
  <c r="AO6" i="13"/>
  <c r="IH86" i="21" l="1"/>
  <c r="IH85" i="21" s="1"/>
  <c r="IG11" i="21"/>
  <c r="IG10" i="21" s="1"/>
  <c r="IH17" i="21"/>
  <c r="IH15" i="21" s="1"/>
  <c r="IH14" i="21" a="1"/>
  <c r="IH14" i="21" s="1"/>
  <c r="IH12" i="21" s="1"/>
  <c r="IH20" i="21"/>
  <c r="IH18" i="21" s="1"/>
  <c r="IH23" i="21"/>
  <c r="IH21" i="21" s="1"/>
  <c r="IH26" i="21"/>
  <c r="IH24" i="21" s="1"/>
  <c r="IH29" i="21"/>
  <c r="IH27" i="21" s="1"/>
  <c r="II28" i="21" a="1"/>
  <c r="II28" i="21" s="1"/>
  <c r="II25" i="21" a="1"/>
  <c r="II25" i="21" s="1"/>
  <c r="II22" i="21" a="1"/>
  <c r="II22" i="21" s="1"/>
  <c r="II16" i="21" a="1"/>
  <c r="II16" i="21" s="1"/>
  <c r="II13" i="21" a="1"/>
  <c r="II13" i="21" s="1"/>
  <c r="II19" i="21" a="1"/>
  <c r="II19" i="21" s="1"/>
  <c r="IH93" i="21"/>
  <c r="IF10" i="21"/>
  <c r="II88" i="21" a="1"/>
  <c r="II88" i="21" s="1"/>
  <c r="II87" i="21"/>
  <c r="II80" i="21" a="1"/>
  <c r="II80" i="21" s="1"/>
  <c r="II83" i="21" a="1"/>
  <c r="II83" i="21" s="1"/>
  <c r="II76" i="21"/>
  <c r="II74" i="21"/>
  <c r="II44" i="21" a="1"/>
  <c r="II44" i="21" s="1"/>
  <c r="II34" i="21" a="1"/>
  <c r="II34" i="21" s="1"/>
  <c r="II33" i="21" s="1"/>
  <c r="II4" i="21"/>
  <c r="IJ3" i="21"/>
  <c r="II7" i="21"/>
  <c r="II75" i="21" s="1"/>
  <c r="II5" i="21"/>
  <c r="AP14" i="13"/>
  <c r="AP11" i="13"/>
  <c r="AP9" i="13"/>
  <c r="AP8" i="13"/>
  <c r="AP21" i="13"/>
  <c r="AP16" i="13"/>
  <c r="AP13" i="13"/>
  <c r="AP19" i="13"/>
  <c r="AP18" i="13"/>
  <c r="AO23" i="13"/>
  <c r="AO22" i="13"/>
  <c r="AQ3" i="13"/>
  <c r="AP6" i="13"/>
  <c r="AP4" i="13"/>
  <c r="AP5" i="13" s="1"/>
  <c r="II86" i="21" l="1"/>
  <c r="II85" i="21" s="1"/>
  <c r="IH11" i="21"/>
  <c r="IJ28" i="21" a="1"/>
  <c r="IJ28" i="21" s="1"/>
  <c r="IJ25" i="21" a="1"/>
  <c r="IJ25" i="21" s="1"/>
  <c r="IJ22" i="21" a="1"/>
  <c r="IJ22" i="21" s="1"/>
  <c r="IJ16" i="21" a="1"/>
  <c r="IJ16" i="21" s="1"/>
  <c r="IJ19" i="21" a="1"/>
  <c r="IJ19" i="21" s="1"/>
  <c r="IJ13" i="21" a="1"/>
  <c r="IJ13" i="21" s="1"/>
  <c r="II20" i="21"/>
  <c r="II18" i="21" s="1"/>
  <c r="II14" i="21" a="1"/>
  <c r="II14" i="21" s="1"/>
  <c r="II12" i="21" s="1"/>
  <c r="II17" i="21"/>
  <c r="II15" i="21" s="1"/>
  <c r="II23" i="21"/>
  <c r="II21" i="21" s="1"/>
  <c r="II26" i="21"/>
  <c r="II24" i="21" s="1"/>
  <c r="II29" i="21"/>
  <c r="II27" i="21" s="1"/>
  <c r="II93" i="21"/>
  <c r="IH10" i="21"/>
  <c r="IH9" i="21" s="1"/>
  <c r="IJ88" i="21" a="1"/>
  <c r="IJ88" i="21" s="1"/>
  <c r="IJ80" i="21" a="1"/>
  <c r="IJ80" i="21" s="1"/>
  <c r="IJ87" i="21"/>
  <c r="IJ83" i="21" a="1"/>
  <c r="IJ83" i="21" s="1"/>
  <c r="IJ74" i="21"/>
  <c r="IJ76" i="21"/>
  <c r="IJ34" i="21" a="1"/>
  <c r="IJ34" i="21" s="1"/>
  <c r="IJ33" i="21" s="1"/>
  <c r="IJ7" i="21"/>
  <c r="IJ75" i="21" s="1"/>
  <c r="IJ4" i="21"/>
  <c r="IK3" i="21"/>
  <c r="IJ44" i="21" a="1"/>
  <c r="IJ44" i="21" s="1"/>
  <c r="IJ5" i="21"/>
  <c r="IF9" i="21"/>
  <c r="IG9" i="21"/>
  <c r="AQ14" i="13"/>
  <c r="AR14" i="13" s="1"/>
  <c r="AQ11" i="13"/>
  <c r="AR11" i="13" s="1"/>
  <c r="AQ9" i="13"/>
  <c r="AR9" i="13" s="1"/>
  <c r="AQ8" i="13"/>
  <c r="AR8" i="13" s="1"/>
  <c r="AQ21" i="13"/>
  <c r="AR21" i="13" s="1"/>
  <c r="AQ16" i="13"/>
  <c r="AR16" i="13" s="1"/>
  <c r="AQ13" i="13"/>
  <c r="AR13" i="13" s="1"/>
  <c r="AQ19" i="13"/>
  <c r="AR19" i="13" s="1"/>
  <c r="AQ18" i="13"/>
  <c r="AR18" i="13" s="1"/>
  <c r="AP23" i="13"/>
  <c r="AP22" i="13"/>
  <c r="AR3" i="13"/>
  <c r="AQ6" i="13"/>
  <c r="AQ4" i="13"/>
  <c r="AQ5" i="13" s="1"/>
  <c r="IJ86" i="21" l="1"/>
  <c r="IJ85" i="21" s="1"/>
  <c r="II11" i="21"/>
  <c r="IJ14" i="21" a="1"/>
  <c r="IJ14" i="21" s="1"/>
  <c r="IJ12" i="21" s="1"/>
  <c r="IJ20" i="21"/>
  <c r="IJ18" i="21" s="1"/>
  <c r="IJ17" i="21"/>
  <c r="IJ15" i="21" s="1"/>
  <c r="IJ23" i="21"/>
  <c r="IJ21" i="21" s="1"/>
  <c r="IK28" i="21" a="1"/>
  <c r="IK28" i="21" s="1"/>
  <c r="IK25" i="21" a="1"/>
  <c r="IK25" i="21" s="1"/>
  <c r="IK22" i="21" a="1"/>
  <c r="IK22" i="21" s="1"/>
  <c r="IK19" i="21" a="1"/>
  <c r="IK19" i="21" s="1"/>
  <c r="IK16" i="21" a="1"/>
  <c r="IK16" i="21" s="1"/>
  <c r="IK13" i="21" a="1"/>
  <c r="IK13" i="21" s="1"/>
  <c r="IJ26" i="21"/>
  <c r="IJ24" i="21" s="1"/>
  <c r="IJ29" i="21"/>
  <c r="IJ27" i="21" s="1"/>
  <c r="IJ93" i="21"/>
  <c r="IK88" i="21" a="1"/>
  <c r="IK88" i="21" s="1"/>
  <c r="IK80" i="21" a="1"/>
  <c r="IK80" i="21" s="1"/>
  <c r="IK83" i="21" a="1"/>
  <c r="IK83" i="21" s="1"/>
  <c r="IK87" i="21"/>
  <c r="IK74" i="21"/>
  <c r="IK76" i="21"/>
  <c r="IK44" i="21" a="1"/>
  <c r="IK44" i="21" s="1"/>
  <c r="IK34" i="21" a="1"/>
  <c r="IK34" i="21" s="1"/>
  <c r="IK33" i="21" s="1"/>
  <c r="IK5" i="21"/>
  <c r="IK4" i="21"/>
  <c r="IL3" i="21"/>
  <c r="IK7" i="21"/>
  <c r="IK75" i="21" s="1"/>
  <c r="AR4" i="13"/>
  <c r="AR5" i="13" s="1"/>
  <c r="AQ23" i="13"/>
  <c r="AR23" i="13" s="1"/>
  <c r="AQ22" i="13"/>
  <c r="AR22" i="13" s="1"/>
  <c r="AR6" i="13"/>
  <c r="AS3" i="13"/>
  <c r="IK86" i="21" l="1"/>
  <c r="IK85" i="21" s="1"/>
  <c r="IJ11" i="21"/>
  <c r="IJ10" i="21" s="1"/>
  <c r="IK14" i="21" a="1"/>
  <c r="IK14" i="21" s="1"/>
  <c r="IK12" i="21" s="1"/>
  <c r="IK17" i="21"/>
  <c r="IK15" i="21" s="1"/>
  <c r="IK20" i="21"/>
  <c r="IK18" i="21" s="1"/>
  <c r="IK23" i="21"/>
  <c r="IK21" i="21" s="1"/>
  <c r="IL28" i="21" a="1"/>
  <c r="IL28" i="21" s="1"/>
  <c r="IL25" i="21" a="1"/>
  <c r="IL25" i="21" s="1"/>
  <c r="IL19" i="21" a="1"/>
  <c r="IL19" i="21" s="1"/>
  <c r="IL22" i="21" a="1"/>
  <c r="IL22" i="21" s="1"/>
  <c r="IL16" i="21" a="1"/>
  <c r="IL16" i="21" s="1"/>
  <c r="IL13" i="21" a="1"/>
  <c r="IL13" i="21" s="1"/>
  <c r="IK26" i="21"/>
  <c r="IK24" i="21" s="1"/>
  <c r="IK29" i="21"/>
  <c r="IK27" i="21" s="1"/>
  <c r="IK93" i="21"/>
  <c r="II10" i="21"/>
  <c r="IL87" i="21"/>
  <c r="IL88" i="21" a="1"/>
  <c r="IL88" i="21" s="1"/>
  <c r="IL80" i="21" a="1"/>
  <c r="IL80" i="21" s="1"/>
  <c r="IL76" i="21"/>
  <c r="IL74" i="21"/>
  <c r="IL34" i="21" a="1"/>
  <c r="IL34" i="21" s="1"/>
  <c r="IL33" i="21" s="1"/>
  <c r="IL44" i="21" a="1"/>
  <c r="IL44" i="21" s="1"/>
  <c r="IL83" i="21" a="1"/>
  <c r="IL83" i="21" s="1"/>
  <c r="IL5" i="21"/>
  <c r="IL4" i="21"/>
  <c r="IM3" i="21"/>
  <c r="IL7" i="21"/>
  <c r="IL75" i="21" s="1"/>
  <c r="AS14" i="13"/>
  <c r="AS11" i="13"/>
  <c r="AS9" i="13"/>
  <c r="AS8" i="13"/>
  <c r="AS21" i="13"/>
  <c r="AS16" i="13"/>
  <c r="AS13" i="13"/>
  <c r="AS19" i="13"/>
  <c r="AS18" i="13"/>
  <c r="AT3" i="13"/>
  <c r="AS6" i="13"/>
  <c r="AS4" i="13"/>
  <c r="AS5" i="13" s="1"/>
  <c r="IL86" i="21" l="1"/>
  <c r="IL85" i="21" s="1"/>
  <c r="IK11" i="21"/>
  <c r="IK10" i="21" s="1"/>
  <c r="IK9" i="21" s="1"/>
  <c r="IL14" i="21" a="1"/>
  <c r="IL14" i="21" s="1"/>
  <c r="IL12" i="21" s="1"/>
  <c r="IL17" i="21"/>
  <c r="IL15" i="21" s="1"/>
  <c r="IL23" i="21"/>
  <c r="IL21" i="21" s="1"/>
  <c r="IL20" i="21"/>
  <c r="IL18" i="21" s="1"/>
  <c r="IL26" i="21"/>
  <c r="IL24" i="21" s="1"/>
  <c r="IL29" i="21"/>
  <c r="IL27" i="21" s="1"/>
  <c r="IM28" i="21" a="1"/>
  <c r="IM28" i="21" s="1"/>
  <c r="IM25" i="21" a="1"/>
  <c r="IM25" i="21" s="1"/>
  <c r="IM22" i="21" a="1"/>
  <c r="IM22" i="21" s="1"/>
  <c r="IM19" i="21" a="1"/>
  <c r="IM19" i="21" s="1"/>
  <c r="IM16" i="21" a="1"/>
  <c r="IM16" i="21" s="1"/>
  <c r="IM13" i="21" a="1"/>
  <c r="IM13" i="21" s="1"/>
  <c r="IL93" i="21"/>
  <c r="IJ9" i="21"/>
  <c r="IM88" i="21" a="1"/>
  <c r="IM88" i="21" s="1"/>
  <c r="IN88" i="21" s="1"/>
  <c r="IM87" i="21"/>
  <c r="IM80" i="21" a="1"/>
  <c r="IM80" i="21" s="1"/>
  <c r="IN80" i="21" s="1"/>
  <c r="IM83" i="21" a="1"/>
  <c r="IM83" i="21" s="1"/>
  <c r="IN83" i="21" s="1"/>
  <c r="IM76" i="21"/>
  <c r="IN76" i="21" s="1"/>
  <c r="IM74" i="21"/>
  <c r="IN74" i="21" s="1"/>
  <c r="IM44" i="21" a="1"/>
  <c r="IM44" i="21" s="1"/>
  <c r="IN44" i="21" s="1"/>
  <c r="IM34" i="21" a="1"/>
  <c r="IM34" i="21" s="1"/>
  <c r="IM4" i="21"/>
  <c r="IN3" i="21"/>
  <c r="IO3" i="21" s="1"/>
  <c r="IM7" i="21"/>
  <c r="IM5" i="21"/>
  <c r="II9" i="21"/>
  <c r="AT14" i="13"/>
  <c r="AT11" i="13"/>
  <c r="AT9" i="13"/>
  <c r="AT8" i="13"/>
  <c r="AT21" i="13"/>
  <c r="AT16" i="13"/>
  <c r="AT13" i="13"/>
  <c r="AT19" i="13"/>
  <c r="AT18" i="13"/>
  <c r="AS22" i="13"/>
  <c r="AS23" i="13"/>
  <c r="AU3" i="13"/>
  <c r="AT4" i="13"/>
  <c r="AT5" i="13" s="1"/>
  <c r="AT6" i="13"/>
  <c r="IL11" i="21" l="1"/>
  <c r="IM26" i="21"/>
  <c r="IM24" i="21" s="1"/>
  <c r="IN24" i="21" s="1"/>
  <c r="IN25" i="21"/>
  <c r="IM29" i="21"/>
  <c r="IM27" i="21" s="1"/>
  <c r="IN27" i="21" s="1"/>
  <c r="IN28" i="21"/>
  <c r="IO28" i="21" a="1"/>
  <c r="IO28" i="21" s="1"/>
  <c r="IO25" i="21" a="1"/>
  <c r="IO25" i="21" s="1"/>
  <c r="IO22" i="21" a="1"/>
  <c r="IO22" i="21" s="1"/>
  <c r="IO19" i="21" a="1"/>
  <c r="IO19" i="21" s="1"/>
  <c r="IO16" i="21" a="1"/>
  <c r="IO16" i="21" s="1"/>
  <c r="IO13" i="21" a="1"/>
  <c r="IO13" i="21" s="1"/>
  <c r="IM23" i="21"/>
  <c r="IM21" i="21" s="1"/>
  <c r="IN21" i="21" s="1"/>
  <c r="IN22" i="21"/>
  <c r="IM14" i="21" a="1"/>
  <c r="IM14" i="21" s="1"/>
  <c r="IM12" i="21" s="1"/>
  <c r="IN13" i="21"/>
  <c r="IM17" i="21"/>
  <c r="IM15" i="21" s="1"/>
  <c r="IN15" i="21" s="1"/>
  <c r="IN16" i="21"/>
  <c r="IM20" i="21"/>
  <c r="IM18" i="21" s="1"/>
  <c r="IN18" i="21" s="1"/>
  <c r="IN19" i="21"/>
  <c r="IO76" i="21"/>
  <c r="IO88" i="21" a="1"/>
  <c r="IO88" i="21" s="1"/>
  <c r="IO80" i="21" a="1"/>
  <c r="IO80" i="21" s="1"/>
  <c r="IO83" i="21" a="1"/>
  <c r="IO83" i="21" s="1"/>
  <c r="IO74" i="21"/>
  <c r="IO87" i="21"/>
  <c r="IO44" i="21" a="1"/>
  <c r="IO44" i="21" s="1"/>
  <c r="IO34" i="21" a="1"/>
  <c r="IO34" i="21" s="1"/>
  <c r="IO5" i="21"/>
  <c r="IO4" i="21"/>
  <c r="IO7" i="21"/>
  <c r="IO75" i="21" s="1"/>
  <c r="IP3" i="21"/>
  <c r="IL10" i="21"/>
  <c r="IL9" i="21" s="1"/>
  <c r="IM86" i="21"/>
  <c r="IN87" i="21"/>
  <c r="IM33" i="21"/>
  <c r="IN34" i="21"/>
  <c r="IN7" i="21"/>
  <c r="IN5" i="21"/>
  <c r="IN6" i="21" s="1"/>
  <c r="IN4" i="21"/>
  <c r="AU14" i="13"/>
  <c r="AV14" i="13" s="1"/>
  <c r="AU11" i="13"/>
  <c r="AV11" i="13" s="1"/>
  <c r="AU9" i="13"/>
  <c r="AV9" i="13" s="1"/>
  <c r="AU8" i="13"/>
  <c r="AV8" i="13" s="1"/>
  <c r="AU21" i="13"/>
  <c r="AV21" i="13" s="1"/>
  <c r="AU16" i="13"/>
  <c r="AV16" i="13" s="1"/>
  <c r="AU13" i="13"/>
  <c r="AV13" i="13" s="1"/>
  <c r="AU19" i="13"/>
  <c r="AV19" i="13" s="1"/>
  <c r="AU18" i="13"/>
  <c r="AV18" i="13" s="1"/>
  <c r="AT22" i="13"/>
  <c r="AT23" i="13"/>
  <c r="AU4" i="13"/>
  <c r="AU5" i="13" s="1"/>
  <c r="AV3" i="13"/>
  <c r="AV6" i="13" s="1"/>
  <c r="AU6" i="13"/>
  <c r="IN26" i="21" l="1"/>
  <c r="IN20" i="21"/>
  <c r="IN17" i="21"/>
  <c r="IN23" i="21"/>
  <c r="IN29" i="21"/>
  <c r="IM11" i="21"/>
  <c r="IN11" i="21" s="1"/>
  <c r="IN12" i="21"/>
  <c r="IN14" i="21" s="1"/>
  <c r="IO29" i="21"/>
  <c r="IO27" i="21" s="1"/>
  <c r="IP28" i="21" a="1"/>
  <c r="IP28" i="21" s="1"/>
  <c r="IP25" i="21" a="1"/>
  <c r="IP25" i="21" s="1"/>
  <c r="IP22" i="21" a="1"/>
  <c r="IP22" i="21" s="1"/>
  <c r="IP19" i="21" a="1"/>
  <c r="IP19" i="21" s="1"/>
  <c r="IP16" i="21" a="1"/>
  <c r="IP16" i="21" s="1"/>
  <c r="IP13" i="21" a="1"/>
  <c r="IP13" i="21" s="1"/>
  <c r="IO14" i="21" a="1"/>
  <c r="IO14" i="21" s="1"/>
  <c r="IO12" i="21" s="1"/>
  <c r="IO17" i="21"/>
  <c r="IO15" i="21" s="1"/>
  <c r="IO20" i="21"/>
  <c r="IO18" i="21" s="1"/>
  <c r="IO23" i="21"/>
  <c r="IO21" i="21" s="1"/>
  <c r="IO26" i="21"/>
  <c r="IO24" i="21" s="1"/>
  <c r="IP88" i="21" a="1"/>
  <c r="IP88" i="21" s="1"/>
  <c r="IP80" i="21" a="1"/>
  <c r="IP80" i="21" s="1"/>
  <c r="IP76" i="21"/>
  <c r="IP83" i="21" a="1"/>
  <c r="IP83" i="21" s="1"/>
  <c r="IP87" i="21"/>
  <c r="IP86" i="21" s="1"/>
  <c r="IP85" i="21" s="1"/>
  <c r="IP74" i="21"/>
  <c r="IP34" i="21" a="1"/>
  <c r="IP34" i="21" s="1"/>
  <c r="IP33" i="21" s="1"/>
  <c r="IP5" i="21"/>
  <c r="IP4" i="21"/>
  <c r="IQ3" i="21"/>
  <c r="IP44" i="21" a="1"/>
  <c r="IP44" i="21" s="1"/>
  <c r="IP7" i="21"/>
  <c r="IP75" i="21" s="1"/>
  <c r="IO33" i="21"/>
  <c r="IO86" i="21"/>
  <c r="IN33" i="21"/>
  <c r="IM85" i="21"/>
  <c r="IN85" i="21" s="1"/>
  <c r="IN86" i="21"/>
  <c r="AU22" i="13"/>
  <c r="AV22" i="13" s="1"/>
  <c r="AU23" i="13"/>
  <c r="AV23" i="13" s="1"/>
  <c r="AW3" i="13"/>
  <c r="AV4" i="13"/>
  <c r="AV5" i="13" s="1"/>
  <c r="IO11" i="21" l="1"/>
  <c r="IP23" i="21"/>
  <c r="IP21" i="21" s="1"/>
  <c r="IP26" i="21"/>
  <c r="IP24" i="21" s="1"/>
  <c r="IP29" i="21"/>
  <c r="IP27" i="21" s="1"/>
  <c r="IP14" i="21" a="1"/>
  <c r="IP14" i="21" s="1"/>
  <c r="IP12" i="21" s="1"/>
  <c r="IQ28" i="21" a="1"/>
  <c r="IQ28" i="21" s="1"/>
  <c r="IQ25" i="21" a="1"/>
  <c r="IQ25" i="21" s="1"/>
  <c r="IQ22" i="21" a="1"/>
  <c r="IQ22" i="21" s="1"/>
  <c r="IQ19" i="21" a="1"/>
  <c r="IQ19" i="21" s="1"/>
  <c r="IQ13" i="21" a="1"/>
  <c r="IQ13" i="21" s="1"/>
  <c r="IQ16" i="21" a="1"/>
  <c r="IQ16" i="21" s="1"/>
  <c r="IP17" i="21"/>
  <c r="IP15" i="21" s="1"/>
  <c r="IP20" i="21"/>
  <c r="IP18" i="21" s="1"/>
  <c r="IP93" i="21"/>
  <c r="IO85" i="21"/>
  <c r="IO93" i="21" s="1"/>
  <c r="IQ87" i="21"/>
  <c r="IQ86" i="21" s="1"/>
  <c r="IQ85" i="21" s="1"/>
  <c r="IQ74" i="21"/>
  <c r="IQ88" i="21" a="1"/>
  <c r="IQ88" i="21" s="1"/>
  <c r="IQ80" i="21" a="1"/>
  <c r="IQ80" i="21" s="1"/>
  <c r="IQ76" i="21"/>
  <c r="IQ83" i="21" a="1"/>
  <c r="IQ83" i="21" s="1"/>
  <c r="IQ44" i="21" a="1"/>
  <c r="IQ44" i="21" s="1"/>
  <c r="IQ4" i="21"/>
  <c r="IR3" i="21"/>
  <c r="IQ7" i="21"/>
  <c r="IQ75" i="21" s="1"/>
  <c r="IQ34" i="21" a="1"/>
  <c r="IQ34" i="21" s="1"/>
  <c r="IQ33" i="21" s="1"/>
  <c r="IQ5" i="21"/>
  <c r="IM93" i="21"/>
  <c r="IN93" i="21"/>
  <c r="IM10" i="21"/>
  <c r="AW14" i="13"/>
  <c r="AW11" i="13"/>
  <c r="AW9" i="13"/>
  <c r="AW8" i="13"/>
  <c r="AW21" i="13"/>
  <c r="AW16" i="13"/>
  <c r="AW13" i="13"/>
  <c r="AW19" i="13"/>
  <c r="AW18" i="13"/>
  <c r="AX3" i="13"/>
  <c r="AW4" i="13"/>
  <c r="AW5" i="13" s="1"/>
  <c r="AW6" i="13"/>
  <c r="IP11" i="21" l="1"/>
  <c r="IP10" i="21" s="1"/>
  <c r="IR28" i="21" a="1"/>
  <c r="IR28" i="21" s="1"/>
  <c r="IR25" i="21" a="1"/>
  <c r="IR25" i="21" s="1"/>
  <c r="IR22" i="21" a="1"/>
  <c r="IR22" i="21" s="1"/>
  <c r="IR16" i="21" a="1"/>
  <c r="IR16" i="21" s="1"/>
  <c r="IR19" i="21" a="1"/>
  <c r="IR19" i="21" s="1"/>
  <c r="IR13" i="21" a="1"/>
  <c r="IR13" i="21" s="1"/>
  <c r="IQ14" i="21" a="1"/>
  <c r="IQ14" i="21" s="1"/>
  <c r="IQ12" i="21" s="1"/>
  <c r="IQ17" i="21"/>
  <c r="IQ15" i="21" s="1"/>
  <c r="IQ20" i="21"/>
  <c r="IQ18" i="21" s="1"/>
  <c r="IQ23" i="21"/>
  <c r="IQ21" i="21" s="1"/>
  <c r="IQ26" i="21"/>
  <c r="IQ24" i="21" s="1"/>
  <c r="IQ29" i="21"/>
  <c r="IQ27" i="21" s="1"/>
  <c r="IQ93" i="21"/>
  <c r="IR88" i="21" a="1"/>
  <c r="IR88" i="21" s="1"/>
  <c r="IR87" i="21"/>
  <c r="IR80" i="21" a="1"/>
  <c r="IR80" i="21" s="1"/>
  <c r="IR74" i="21"/>
  <c r="IR83" i="21" a="1"/>
  <c r="IR83" i="21" s="1"/>
  <c r="IR76" i="21"/>
  <c r="IR34" i="21" a="1"/>
  <c r="IR34" i="21" s="1"/>
  <c r="IR33" i="21" s="1"/>
  <c r="IR44" i="21" a="1"/>
  <c r="IR44" i="21" s="1"/>
  <c r="IR7" i="21"/>
  <c r="IR75" i="21" s="1"/>
  <c r="IR4" i="21"/>
  <c r="IR5" i="21"/>
  <c r="IS3" i="21"/>
  <c r="IO10" i="21"/>
  <c r="IM9" i="21"/>
  <c r="IN9" i="21" s="1"/>
  <c r="IN10" i="21"/>
  <c r="AX14" i="13"/>
  <c r="AX11" i="13"/>
  <c r="AX9" i="13"/>
  <c r="AX8" i="13"/>
  <c r="AX21" i="13"/>
  <c r="AX16" i="13"/>
  <c r="AX13" i="13"/>
  <c r="AX19" i="13"/>
  <c r="AX18" i="13"/>
  <c r="AW23" i="13"/>
  <c r="AW22" i="13"/>
  <c r="AY3" i="13"/>
  <c r="AX4" i="13"/>
  <c r="AX5" i="13" s="1"/>
  <c r="AX6" i="13"/>
  <c r="IR86" i="21" l="1"/>
  <c r="IR85" i="21" s="1"/>
  <c r="IQ11" i="21"/>
  <c r="IR14" i="21" a="1"/>
  <c r="IR14" i="21" s="1"/>
  <c r="IR12" i="21" s="1"/>
  <c r="IS28" i="21" a="1"/>
  <c r="IS28" i="21" s="1"/>
  <c r="IS25" i="21" a="1"/>
  <c r="IS25" i="21" s="1"/>
  <c r="IS22" i="21" a="1"/>
  <c r="IS22" i="21" s="1"/>
  <c r="IS19" i="21" a="1"/>
  <c r="IS19" i="21" s="1"/>
  <c r="IS16" i="21" a="1"/>
  <c r="IS16" i="21" s="1"/>
  <c r="IS13" i="21" a="1"/>
  <c r="IS13" i="21" s="1"/>
  <c r="IR20" i="21"/>
  <c r="IR18" i="21" s="1"/>
  <c r="IR17" i="21"/>
  <c r="IR15" i="21" s="1"/>
  <c r="IR23" i="21"/>
  <c r="IR21" i="21" s="1"/>
  <c r="IR26" i="21"/>
  <c r="IR24" i="21" s="1"/>
  <c r="IR29" i="21"/>
  <c r="IR27" i="21" s="1"/>
  <c r="IR93" i="21"/>
  <c r="IP9" i="21"/>
  <c r="IO9" i="21"/>
  <c r="IS76" i="21"/>
  <c r="IS88" i="21" a="1"/>
  <c r="IS88" i="21" s="1"/>
  <c r="IS80" i="21" a="1"/>
  <c r="IS80" i="21" s="1"/>
  <c r="IS74" i="21"/>
  <c r="IS87" i="21"/>
  <c r="IS86" i="21" s="1"/>
  <c r="IS85" i="21" s="1"/>
  <c r="IS83" i="21" a="1"/>
  <c r="IS83" i="21" s="1"/>
  <c r="IS44" i="21" a="1"/>
  <c r="IS44" i="21" s="1"/>
  <c r="IS34" i="21" a="1"/>
  <c r="IS34" i="21" s="1"/>
  <c r="IS33" i="21" s="1"/>
  <c r="IS5" i="21"/>
  <c r="IS7" i="21"/>
  <c r="IS75" i="21" s="1"/>
  <c r="IS4" i="21"/>
  <c r="IT3" i="21"/>
  <c r="AY14" i="13"/>
  <c r="AZ14" i="13" s="1"/>
  <c r="BA14" i="13" s="1"/>
  <c r="AY11" i="13"/>
  <c r="AZ11" i="13" s="1"/>
  <c r="BA11" i="13" s="1"/>
  <c r="AY9" i="13"/>
  <c r="AZ9" i="13" s="1"/>
  <c r="BA9" i="13" s="1"/>
  <c r="AY8" i="13"/>
  <c r="AZ8" i="13" s="1"/>
  <c r="BA8" i="13" s="1"/>
  <c r="AY21" i="13"/>
  <c r="AZ21" i="13" s="1"/>
  <c r="BA21" i="13" s="1"/>
  <c r="AY16" i="13"/>
  <c r="AZ16" i="13" s="1"/>
  <c r="BA16" i="13" s="1"/>
  <c r="AY13" i="13"/>
  <c r="AZ13" i="13" s="1"/>
  <c r="BA13" i="13" s="1"/>
  <c r="AY19" i="13"/>
  <c r="AZ19" i="13" s="1"/>
  <c r="BA19" i="13" s="1"/>
  <c r="AY18" i="13"/>
  <c r="AZ18" i="13" s="1"/>
  <c r="BA18" i="13" s="1"/>
  <c r="AX22" i="13"/>
  <c r="AX23" i="13"/>
  <c r="AZ3" i="13"/>
  <c r="AZ6" i="13" s="1"/>
  <c r="AY4" i="13"/>
  <c r="AY5" i="13" s="1"/>
  <c r="AY6" i="13"/>
  <c r="IR11" i="21" l="1"/>
  <c r="IS14" i="21" a="1"/>
  <c r="IS14" i="21" s="1"/>
  <c r="IS12" i="21" s="1"/>
  <c r="IS17" i="21"/>
  <c r="IS15" i="21" s="1"/>
  <c r="IS20" i="21"/>
  <c r="IS18" i="21" s="1"/>
  <c r="IS23" i="21"/>
  <c r="IS21" i="21" s="1"/>
  <c r="IS26" i="21"/>
  <c r="IS24" i="21" s="1"/>
  <c r="IT28" i="21" a="1"/>
  <c r="IT28" i="21" s="1"/>
  <c r="IT25" i="21" a="1"/>
  <c r="IT25" i="21" s="1"/>
  <c r="IT19" i="21" a="1"/>
  <c r="IT19" i="21" s="1"/>
  <c r="IT22" i="21" a="1"/>
  <c r="IT22" i="21" s="1"/>
  <c r="IT16" i="21" a="1"/>
  <c r="IT16" i="21" s="1"/>
  <c r="IT13" i="21" a="1"/>
  <c r="IT13" i="21" s="1"/>
  <c r="IS29" i="21"/>
  <c r="IS27" i="21" s="1"/>
  <c r="IS93" i="21"/>
  <c r="IR10" i="21"/>
  <c r="IT88" i="21" a="1"/>
  <c r="IT88" i="21" s="1"/>
  <c r="IT80" i="21" a="1"/>
  <c r="IT80" i="21" s="1"/>
  <c r="IT76" i="21"/>
  <c r="IT83" i="21" a="1"/>
  <c r="IT83" i="21" s="1"/>
  <c r="IT87" i="21"/>
  <c r="IT86" i="21" s="1"/>
  <c r="IT85" i="21" s="1"/>
  <c r="IT74" i="21"/>
  <c r="IT34" i="21" a="1"/>
  <c r="IT34" i="21" s="1"/>
  <c r="IT33" i="21" s="1"/>
  <c r="IT5" i="21"/>
  <c r="IT44" i="21" a="1"/>
  <c r="IT44" i="21" s="1"/>
  <c r="IT4" i="21"/>
  <c r="IU3" i="21"/>
  <c r="IT7" i="21"/>
  <c r="IT75" i="21" s="1"/>
  <c r="IQ10" i="21"/>
  <c r="AY23" i="13"/>
  <c r="AZ23" i="13" s="1"/>
  <c r="BA23" i="13" s="1"/>
  <c r="AY22" i="13"/>
  <c r="AZ22" i="13" s="1"/>
  <c r="BA22" i="13" s="1"/>
  <c r="BA3" i="13"/>
  <c r="AZ4" i="13"/>
  <c r="AZ5" i="13" s="1"/>
  <c r="IS11" i="21" l="1"/>
  <c r="IU28" i="21" a="1"/>
  <c r="IU28" i="21" s="1"/>
  <c r="IU25" i="21" a="1"/>
  <c r="IU25" i="21" s="1"/>
  <c r="IU22" i="21" a="1"/>
  <c r="IU22" i="21" s="1"/>
  <c r="IU19" i="21" a="1"/>
  <c r="IU19" i="21" s="1"/>
  <c r="IU16" i="21" a="1"/>
  <c r="IU16" i="21" s="1"/>
  <c r="IU13" i="21" a="1"/>
  <c r="IU13" i="21" s="1"/>
  <c r="IT14" i="21" a="1"/>
  <c r="IT14" i="21" s="1"/>
  <c r="IT12" i="21" s="1"/>
  <c r="IT17" i="21"/>
  <c r="IT15" i="21" s="1"/>
  <c r="IT23" i="21"/>
  <c r="IT21" i="21" s="1"/>
  <c r="IT20" i="21"/>
  <c r="IT18" i="21" s="1"/>
  <c r="IT26" i="21"/>
  <c r="IT24" i="21" s="1"/>
  <c r="IT29" i="21"/>
  <c r="IT27" i="21" s="1"/>
  <c r="IT93" i="21"/>
  <c r="IU87" i="21"/>
  <c r="IU86" i="21" s="1"/>
  <c r="IU85" i="21" s="1"/>
  <c r="IU74" i="21"/>
  <c r="IU88" i="21" a="1"/>
  <c r="IU88" i="21" s="1"/>
  <c r="IU80" i="21" a="1"/>
  <c r="IU80" i="21" s="1"/>
  <c r="IU83" i="21" a="1"/>
  <c r="IU83" i="21" s="1"/>
  <c r="IU76" i="21"/>
  <c r="IU44" i="21" a="1"/>
  <c r="IU44" i="21" s="1"/>
  <c r="IU4" i="21"/>
  <c r="IV3" i="21"/>
  <c r="IU7" i="21"/>
  <c r="IU75" i="21" s="1"/>
  <c r="IU34" i="21" a="1"/>
  <c r="IU34" i="21" s="1"/>
  <c r="IU33" i="21" s="1"/>
  <c r="IU5" i="21"/>
  <c r="IQ9" i="21"/>
  <c r="IR9" i="21"/>
  <c r="BA6" i="13"/>
  <c r="BA4" i="13"/>
  <c r="BA5" i="13" s="1"/>
  <c r="BB3" i="13"/>
  <c r="IT11" i="21" l="1"/>
  <c r="IU20" i="21"/>
  <c r="IU18" i="21" s="1"/>
  <c r="IU26" i="21"/>
  <c r="IU24" i="21" s="1"/>
  <c r="IU29" i="21"/>
  <c r="IU27" i="21" s="1"/>
  <c r="IU14" i="21" a="1"/>
  <c r="IU14" i="21" s="1"/>
  <c r="IU12" i="21" s="1"/>
  <c r="IU23" i="21"/>
  <c r="IU21" i="21" s="1"/>
  <c r="IV28" i="21" a="1"/>
  <c r="IV28" i="21" s="1"/>
  <c r="IV25" i="21" a="1"/>
  <c r="IV25" i="21" s="1"/>
  <c r="IV22" i="21" a="1"/>
  <c r="IV22" i="21" s="1"/>
  <c r="IV19" i="21" a="1"/>
  <c r="IV19" i="21" s="1"/>
  <c r="IV16" i="21" a="1"/>
  <c r="IV16" i="21" s="1"/>
  <c r="IV13" i="21" a="1"/>
  <c r="IV13" i="21" s="1"/>
  <c r="IU17" i="21"/>
  <c r="IU15" i="21" s="1"/>
  <c r="IU93" i="21"/>
  <c r="IT10" i="21"/>
  <c r="IV88" i="21" a="1"/>
  <c r="IV88" i="21" s="1"/>
  <c r="IV87" i="21"/>
  <c r="IV80" i="21" a="1"/>
  <c r="IV80" i="21" s="1"/>
  <c r="IV74" i="21"/>
  <c r="IV83" i="21" a="1"/>
  <c r="IV83" i="21" s="1"/>
  <c r="IV76" i="21"/>
  <c r="IV34" i="21" a="1"/>
  <c r="IV34" i="21" s="1"/>
  <c r="IV33" i="21" s="1"/>
  <c r="IV44" i="21" a="1"/>
  <c r="IV44" i="21" s="1"/>
  <c r="IV7" i="21"/>
  <c r="IV75" i="21" s="1"/>
  <c r="IW3" i="21"/>
  <c r="IV5" i="21"/>
  <c r="IV4" i="21"/>
  <c r="IS10" i="21"/>
  <c r="BB14" i="13"/>
  <c r="BB11" i="13"/>
  <c r="BB9" i="13"/>
  <c r="BB8" i="13"/>
  <c r="BB21" i="13"/>
  <c r="BB16" i="13"/>
  <c r="BB13" i="13"/>
  <c r="BB19" i="13"/>
  <c r="BB18" i="13"/>
  <c r="BB4" i="13"/>
  <c r="BB5" i="13" s="1"/>
  <c r="BB6" i="13"/>
  <c r="BC3" i="13"/>
  <c r="IV86" i="21" l="1"/>
  <c r="IV85" i="21" s="1"/>
  <c r="IU11" i="21"/>
  <c r="IV20" i="21"/>
  <c r="IV18" i="21" s="1"/>
  <c r="IV23" i="21"/>
  <c r="IV21" i="21" s="1"/>
  <c r="IV26" i="21"/>
  <c r="IV24" i="21" s="1"/>
  <c r="IV29" i="21"/>
  <c r="IV27" i="21" s="1"/>
  <c r="IW28" i="21" a="1"/>
  <c r="IW28" i="21" s="1"/>
  <c r="IW25" i="21" a="1"/>
  <c r="IW25" i="21" s="1"/>
  <c r="IW22" i="21" a="1"/>
  <c r="IW22" i="21" s="1"/>
  <c r="IW19" i="21" a="1"/>
  <c r="IW19" i="21" s="1"/>
  <c r="IW16" i="21" a="1"/>
  <c r="IW16" i="21" s="1"/>
  <c r="IW13" i="21" a="1"/>
  <c r="IW13" i="21" s="1"/>
  <c r="IV14" i="21" a="1"/>
  <c r="IV14" i="21" s="1"/>
  <c r="IV12" i="21" s="1"/>
  <c r="IV17" i="21"/>
  <c r="IV15" i="21" s="1"/>
  <c r="IV93" i="21"/>
  <c r="IS9" i="21"/>
  <c r="IW76" i="21"/>
  <c r="IW88" i="21" a="1"/>
  <c r="IW88" i="21" s="1"/>
  <c r="IW80" i="21" a="1"/>
  <c r="IW80" i="21" s="1"/>
  <c r="IW87" i="21"/>
  <c r="IW86" i="21" s="1"/>
  <c r="IW85" i="21" s="1"/>
  <c r="IW83" i="21" a="1"/>
  <c r="IW83" i="21" s="1"/>
  <c r="IW44" i="21" a="1"/>
  <c r="IW44" i="21" s="1"/>
  <c r="IW34" i="21" a="1"/>
  <c r="IW34" i="21" s="1"/>
  <c r="IW33" i="21" s="1"/>
  <c r="IW5" i="21"/>
  <c r="IW74" i="21"/>
  <c r="IX3" i="21"/>
  <c r="IW4" i="21"/>
  <c r="IW7" i="21"/>
  <c r="IW75" i="21" s="1"/>
  <c r="IT9" i="21"/>
  <c r="BC14" i="13"/>
  <c r="BC11" i="13"/>
  <c r="BC9" i="13"/>
  <c r="BC8" i="13"/>
  <c r="BC21" i="13"/>
  <c r="BC16" i="13"/>
  <c r="BC13" i="13"/>
  <c r="BC19" i="13"/>
  <c r="BC18" i="13"/>
  <c r="BB23" i="13"/>
  <c r="BB22" i="13"/>
  <c r="BD3" i="13"/>
  <c r="BC6" i="13"/>
  <c r="BC4" i="13"/>
  <c r="BC5" i="13" s="1"/>
  <c r="IW14" i="21" l="1" a="1"/>
  <c r="IW14" i="21" s="1"/>
  <c r="IW12" i="21" s="1"/>
  <c r="IX28" i="21" a="1"/>
  <c r="IX28" i="21" s="1"/>
  <c r="IX25" i="21" a="1"/>
  <c r="IX25" i="21" s="1"/>
  <c r="IX19" i="21" a="1"/>
  <c r="IX19" i="21" s="1"/>
  <c r="IX22" i="21" a="1"/>
  <c r="IX22" i="21" s="1"/>
  <c r="IX16" i="21" a="1"/>
  <c r="IX16" i="21" s="1"/>
  <c r="IX13" i="21" a="1"/>
  <c r="IX13" i="21" s="1"/>
  <c r="IW17" i="21"/>
  <c r="IW15" i="21" s="1"/>
  <c r="IV11" i="21"/>
  <c r="IV10" i="21" s="1"/>
  <c r="IV9" i="21" s="1"/>
  <c r="IW20" i="21"/>
  <c r="IW18" i="21" s="1"/>
  <c r="IW23" i="21"/>
  <c r="IW21" i="21" s="1"/>
  <c r="IW26" i="21"/>
  <c r="IW24" i="21" s="1"/>
  <c r="IW29" i="21"/>
  <c r="IW27" i="21" s="1"/>
  <c r="IX88" i="21" a="1"/>
  <c r="IX88" i="21" s="1"/>
  <c r="IX80" i="21" a="1"/>
  <c r="IX80" i="21" s="1"/>
  <c r="IX76" i="21"/>
  <c r="IX83" i="21" a="1"/>
  <c r="IX83" i="21" s="1"/>
  <c r="IX87" i="21"/>
  <c r="IX74" i="21"/>
  <c r="IX34" i="21" a="1"/>
  <c r="IX34" i="21" s="1"/>
  <c r="IX33" i="21" s="1"/>
  <c r="IX5" i="21"/>
  <c r="IX4" i="21"/>
  <c r="IY3" i="21"/>
  <c r="IX44" i="21" a="1"/>
  <c r="IX44" i="21" s="1"/>
  <c r="IX7" i="21"/>
  <c r="IX75" i="21" s="1"/>
  <c r="IW93" i="21"/>
  <c r="IU10" i="21"/>
  <c r="BD14" i="13"/>
  <c r="BE14" i="13" s="1"/>
  <c r="BD11" i="13"/>
  <c r="BE11" i="13" s="1"/>
  <c r="BD9" i="13"/>
  <c r="BE9" i="13" s="1"/>
  <c r="BD8" i="13"/>
  <c r="BE8" i="13" s="1"/>
  <c r="BD21" i="13"/>
  <c r="BE21" i="13" s="1"/>
  <c r="BD16" i="13"/>
  <c r="BE16" i="13" s="1"/>
  <c r="BD13" i="13"/>
  <c r="BE13" i="13" s="1"/>
  <c r="BD19" i="13"/>
  <c r="BE19" i="13" s="1"/>
  <c r="BD18" i="13"/>
  <c r="BE18" i="13" s="1"/>
  <c r="BC23" i="13"/>
  <c r="BC22" i="13"/>
  <c r="BE3" i="13"/>
  <c r="BD4" i="13"/>
  <c r="BD5" i="13" s="1"/>
  <c r="BD6" i="13"/>
  <c r="IX86" i="21" l="1"/>
  <c r="IX85" i="21" s="1"/>
  <c r="IW11" i="21"/>
  <c r="IX14" i="21" a="1"/>
  <c r="IX14" i="21" s="1"/>
  <c r="IX12" i="21" s="1"/>
  <c r="IX17" i="21"/>
  <c r="IX15" i="21" s="1"/>
  <c r="IX23" i="21"/>
  <c r="IX21" i="21" s="1"/>
  <c r="IX20" i="21"/>
  <c r="IX18" i="21" s="1"/>
  <c r="IX26" i="21"/>
  <c r="IX24" i="21" s="1"/>
  <c r="IX29" i="21"/>
  <c r="IX27" i="21" s="1"/>
  <c r="IY28" i="21" a="1"/>
  <c r="IY28" i="21" s="1"/>
  <c r="IY25" i="21" a="1"/>
  <c r="IY25" i="21" s="1"/>
  <c r="IY19" i="21" a="1"/>
  <c r="IY19" i="21" s="1"/>
  <c r="IY22" i="21" a="1"/>
  <c r="IY22" i="21" s="1"/>
  <c r="IY16" i="21" a="1"/>
  <c r="IY16" i="21" s="1"/>
  <c r="IY13" i="21" a="1"/>
  <c r="IY13" i="21" s="1"/>
  <c r="IU9" i="21"/>
  <c r="IY87" i="21"/>
  <c r="IY86" i="21" s="1"/>
  <c r="IY85" i="21" s="1"/>
  <c r="IY74" i="21"/>
  <c r="IY88" i="21" a="1"/>
  <c r="IY88" i="21" s="1"/>
  <c r="IY80" i="21" a="1"/>
  <c r="IY80" i="21" s="1"/>
  <c r="IY76" i="21"/>
  <c r="IY44" i="21" a="1"/>
  <c r="IY44" i="21" s="1"/>
  <c r="IY4" i="21"/>
  <c r="IZ3" i="21"/>
  <c r="IY7" i="21"/>
  <c r="IY75" i="21" s="1"/>
  <c r="IY34" i="21" a="1"/>
  <c r="IY34" i="21" s="1"/>
  <c r="IY33" i="21" s="1"/>
  <c r="IY83" i="21" a="1"/>
  <c r="IY83" i="21" s="1"/>
  <c r="IY5" i="21"/>
  <c r="IX93" i="21"/>
  <c r="BE6" i="13"/>
  <c r="BD23" i="13"/>
  <c r="BE23" i="13" s="1"/>
  <c r="BD22" i="13"/>
  <c r="BE22" i="13" s="1"/>
  <c r="BF3" i="13"/>
  <c r="BE4" i="13"/>
  <c r="BE5" i="13" s="1"/>
  <c r="IX11" i="21" l="1"/>
  <c r="IX10" i="21" s="1"/>
  <c r="IX9" i="21" s="1"/>
  <c r="IY20" i="21"/>
  <c r="IY18" i="21" s="1"/>
  <c r="IY29" i="21"/>
  <c r="IY27" i="21" s="1"/>
  <c r="IZ28" i="21" a="1"/>
  <c r="IZ28" i="21" s="1"/>
  <c r="IZ25" i="21" a="1"/>
  <c r="IZ25" i="21" s="1"/>
  <c r="IZ22" i="21" a="1"/>
  <c r="IZ22" i="21" s="1"/>
  <c r="IZ16" i="21" a="1"/>
  <c r="IZ16" i="21" s="1"/>
  <c r="IZ19" i="21" a="1"/>
  <c r="IZ19" i="21" s="1"/>
  <c r="IZ13" i="21" a="1"/>
  <c r="IZ13" i="21" s="1"/>
  <c r="IY14" i="21" a="1"/>
  <c r="IY14" i="21" s="1"/>
  <c r="IY12" i="21" s="1"/>
  <c r="IY26" i="21"/>
  <c r="IY24" i="21" s="1"/>
  <c r="IY17" i="21"/>
  <c r="IY15" i="21" s="1"/>
  <c r="IY23" i="21"/>
  <c r="IY21" i="21" s="1"/>
  <c r="IY93" i="21"/>
  <c r="IZ88" i="21" a="1"/>
  <c r="IZ88" i="21" s="1"/>
  <c r="JA88" i="21" s="1"/>
  <c r="IZ87" i="21"/>
  <c r="IZ80" i="21" a="1"/>
  <c r="IZ80" i="21" s="1"/>
  <c r="JA80" i="21" s="1"/>
  <c r="IZ74" i="21"/>
  <c r="JA74" i="21" s="1"/>
  <c r="IZ83" i="21" a="1"/>
  <c r="IZ83" i="21" s="1"/>
  <c r="JA83" i="21" s="1"/>
  <c r="IZ76" i="21"/>
  <c r="JA76" i="21" s="1"/>
  <c r="IZ34" i="21" a="1"/>
  <c r="IZ34" i="21" s="1"/>
  <c r="IZ44" i="21" a="1"/>
  <c r="IZ44" i="21" s="1"/>
  <c r="JA44" i="21" s="1"/>
  <c r="IZ7" i="21"/>
  <c r="IZ4" i="21"/>
  <c r="IZ5" i="21"/>
  <c r="JA3" i="21"/>
  <c r="JB3" i="21" s="1"/>
  <c r="IW10" i="21"/>
  <c r="BF14" i="13"/>
  <c r="BF11" i="13"/>
  <c r="BF9" i="13"/>
  <c r="BF8" i="13"/>
  <c r="BF21" i="13"/>
  <c r="BF16" i="13"/>
  <c r="BF13" i="13"/>
  <c r="BF19" i="13"/>
  <c r="BF18" i="13"/>
  <c r="BG3" i="13"/>
  <c r="BF4" i="13"/>
  <c r="BF5" i="13" s="1"/>
  <c r="BF6" i="13"/>
  <c r="IY11" i="21" l="1"/>
  <c r="IY10" i="21" s="1"/>
  <c r="IZ23" i="21"/>
  <c r="IZ21" i="21" s="1"/>
  <c r="JA21" i="21" s="1"/>
  <c r="JA22" i="21"/>
  <c r="IZ26" i="21"/>
  <c r="IZ24" i="21" s="1"/>
  <c r="JA24" i="21" s="1"/>
  <c r="JA25" i="21"/>
  <c r="IZ29" i="21"/>
  <c r="IZ27" i="21" s="1"/>
  <c r="JA27" i="21" s="1"/>
  <c r="JA28" i="21"/>
  <c r="IZ14" i="21" a="1"/>
  <c r="IZ14" i="21" s="1"/>
  <c r="IZ12" i="21" s="1"/>
  <c r="JA13" i="21"/>
  <c r="IZ20" i="21"/>
  <c r="IZ18" i="21" s="1"/>
  <c r="JA18" i="21" s="1"/>
  <c r="JA19" i="21"/>
  <c r="JB28" i="21" a="1"/>
  <c r="JB28" i="21" s="1"/>
  <c r="JB25" i="21" a="1"/>
  <c r="JB25" i="21" s="1"/>
  <c r="JB22" i="21" a="1"/>
  <c r="JB22" i="21" s="1"/>
  <c r="JB19" i="21" a="1"/>
  <c r="JB19" i="21" s="1"/>
  <c r="JB16" i="21" a="1"/>
  <c r="JB16" i="21" s="1"/>
  <c r="JB13" i="21" a="1"/>
  <c r="JB13" i="21" s="1"/>
  <c r="IZ17" i="21"/>
  <c r="IZ15" i="21" s="1"/>
  <c r="JA15" i="21" s="1"/>
  <c r="JA16" i="21"/>
  <c r="JB76" i="21"/>
  <c r="JB88" i="21" a="1"/>
  <c r="JB88" i="21" s="1"/>
  <c r="JB80" i="21" a="1"/>
  <c r="JB80" i="21" s="1"/>
  <c r="JB83" i="21" a="1"/>
  <c r="JB83" i="21" s="1"/>
  <c r="JB74" i="21"/>
  <c r="JB87" i="21"/>
  <c r="JB44" i="21" a="1"/>
  <c r="JB44" i="21" s="1"/>
  <c r="JB34" i="21" a="1"/>
  <c r="JB34" i="21" s="1"/>
  <c r="JB5" i="21"/>
  <c r="JB4" i="21"/>
  <c r="JB7" i="21"/>
  <c r="JB75" i="21" s="1"/>
  <c r="JC3" i="21"/>
  <c r="IW9" i="21"/>
  <c r="JA5" i="21"/>
  <c r="JA6" i="21" s="1"/>
  <c r="JA7" i="21"/>
  <c r="JA4" i="21"/>
  <c r="IZ86" i="21"/>
  <c r="JA87" i="21"/>
  <c r="IZ33" i="21"/>
  <c r="JA34" i="21"/>
  <c r="BG14" i="13"/>
  <c r="BG11" i="13"/>
  <c r="BG9" i="13"/>
  <c r="BG8" i="13"/>
  <c r="BG21" i="13"/>
  <c r="BG16" i="13"/>
  <c r="BG13" i="13"/>
  <c r="BG19" i="13"/>
  <c r="BG18" i="13"/>
  <c r="BF22" i="13"/>
  <c r="BF23" i="13"/>
  <c r="BH3" i="13"/>
  <c r="BG4" i="13"/>
  <c r="BG5" i="13" s="1"/>
  <c r="BG6" i="13"/>
  <c r="JA20" i="21" l="1"/>
  <c r="JA23" i="21"/>
  <c r="JA26" i="21"/>
  <c r="JA17" i="21"/>
  <c r="JA29" i="21"/>
  <c r="IZ11" i="21"/>
  <c r="JA11" i="21" s="1"/>
  <c r="JA12" i="21"/>
  <c r="JA14" i="21" s="1"/>
  <c r="JB14" i="21" a="1"/>
  <c r="JB14" i="21" s="1"/>
  <c r="JB12" i="21" s="1"/>
  <c r="JB17" i="21"/>
  <c r="JB15" i="21" s="1"/>
  <c r="JC28" i="21" a="1"/>
  <c r="JC28" i="21" s="1"/>
  <c r="JC25" i="21" a="1"/>
  <c r="JC25" i="21" s="1"/>
  <c r="JC22" i="21" a="1"/>
  <c r="JC22" i="21" s="1"/>
  <c r="JC19" i="21" a="1"/>
  <c r="JC19" i="21" s="1"/>
  <c r="JC16" i="21" a="1"/>
  <c r="JC16" i="21" s="1"/>
  <c r="JC13" i="21" a="1"/>
  <c r="JC13" i="21" s="1"/>
  <c r="JB20" i="21"/>
  <c r="JB18" i="21" s="1"/>
  <c r="JB23" i="21"/>
  <c r="JB21" i="21" s="1"/>
  <c r="JB26" i="21"/>
  <c r="JB24" i="21" s="1"/>
  <c r="JB29" i="21"/>
  <c r="JB27" i="21" s="1"/>
  <c r="JB86" i="21"/>
  <c r="JB33" i="21"/>
  <c r="JC88" i="21" a="1"/>
  <c r="JC88" i="21" s="1"/>
  <c r="JC80" i="21" a="1"/>
  <c r="JC80" i="21" s="1"/>
  <c r="JC76" i="21"/>
  <c r="JC83" i="21" a="1"/>
  <c r="JC83" i="21" s="1"/>
  <c r="JC87" i="21"/>
  <c r="JC74" i="21"/>
  <c r="JC44" i="21" a="1"/>
  <c r="JC44" i="21" s="1"/>
  <c r="JC34" i="21" a="1"/>
  <c r="JC34" i="21" s="1"/>
  <c r="JC33" i="21" s="1"/>
  <c r="JC5" i="21"/>
  <c r="JC4" i="21"/>
  <c r="JD3" i="21"/>
  <c r="JC7" i="21"/>
  <c r="JC75" i="21" s="1"/>
  <c r="JA33" i="21"/>
  <c r="IZ85" i="21"/>
  <c r="JA85" i="21" s="1"/>
  <c r="JA86" i="21"/>
  <c r="IY9" i="21"/>
  <c r="BH14" i="13"/>
  <c r="BI14" i="13" s="1"/>
  <c r="BH11" i="13"/>
  <c r="BI11" i="13" s="1"/>
  <c r="BH9" i="13"/>
  <c r="BI9" i="13" s="1"/>
  <c r="BH8" i="13"/>
  <c r="BI8" i="13" s="1"/>
  <c r="BH21" i="13"/>
  <c r="BI21" i="13" s="1"/>
  <c r="BH13" i="13"/>
  <c r="BI13" i="13" s="1"/>
  <c r="BH16" i="13"/>
  <c r="BI16" i="13" s="1"/>
  <c r="BH19" i="13"/>
  <c r="BI19" i="13" s="1"/>
  <c r="BH18" i="13"/>
  <c r="BI18" i="13" s="1"/>
  <c r="BG22" i="13"/>
  <c r="BG23" i="13"/>
  <c r="BI3" i="13"/>
  <c r="BI4" i="13" s="1"/>
  <c r="BI5" i="13" s="1"/>
  <c r="BH4" i="13"/>
  <c r="BH5" i="13" s="1"/>
  <c r="BH6" i="13"/>
  <c r="JC86" i="21" l="1"/>
  <c r="JC85" i="21" s="1"/>
  <c r="JB11" i="21"/>
  <c r="JD28" i="21" a="1"/>
  <c r="JD28" i="21" s="1"/>
  <c r="JD25" i="21" a="1"/>
  <c r="JD25" i="21" s="1"/>
  <c r="JD22" i="21" a="1"/>
  <c r="JD22" i="21" s="1"/>
  <c r="JD19" i="21" a="1"/>
  <c r="JD19" i="21" s="1"/>
  <c r="JD16" i="21" a="1"/>
  <c r="JD16" i="21" s="1"/>
  <c r="JD13" i="21" a="1"/>
  <c r="JD13" i="21" s="1"/>
  <c r="JC14" i="21" a="1"/>
  <c r="JC14" i="21" s="1"/>
  <c r="JC12" i="21" s="1"/>
  <c r="JC17" i="21"/>
  <c r="JC15" i="21" s="1"/>
  <c r="JC20" i="21"/>
  <c r="JC18" i="21" s="1"/>
  <c r="JC23" i="21"/>
  <c r="JC21" i="21" s="1"/>
  <c r="JC26" i="21"/>
  <c r="JC24" i="21" s="1"/>
  <c r="JC29" i="21"/>
  <c r="JC27" i="21" s="1"/>
  <c r="JC93" i="21"/>
  <c r="JB85" i="21"/>
  <c r="JD87" i="21"/>
  <c r="JD74" i="21"/>
  <c r="JD88" i="21" a="1"/>
  <c r="JD88" i="21" s="1"/>
  <c r="JD80" i="21" a="1"/>
  <c r="JD80" i="21" s="1"/>
  <c r="JD76" i="21"/>
  <c r="JD83" i="21" a="1"/>
  <c r="JD83" i="21" s="1"/>
  <c r="JD44" i="21" a="1"/>
  <c r="JD44" i="21" s="1"/>
  <c r="JD34" i="21" a="1"/>
  <c r="JD34" i="21" s="1"/>
  <c r="JD33" i="21" s="1"/>
  <c r="JD4" i="21"/>
  <c r="JE3" i="21"/>
  <c r="JD7" i="21"/>
  <c r="JD75" i="21" s="1"/>
  <c r="JD5" i="21"/>
  <c r="IZ93" i="21"/>
  <c r="IZ10" i="21"/>
  <c r="JA93" i="21"/>
  <c r="BH23" i="13"/>
  <c r="BI23" i="13" s="1"/>
  <c r="BH22" i="13"/>
  <c r="BI22" i="13" s="1"/>
  <c r="BI6" i="13"/>
  <c r="BJ3" i="13"/>
  <c r="JD86" i="21" l="1"/>
  <c r="JD85" i="21" s="1"/>
  <c r="JC11" i="21"/>
  <c r="JD14" i="21" a="1"/>
  <c r="JD14" i="21" s="1"/>
  <c r="JD12" i="21" s="1"/>
  <c r="JD17" i="21"/>
  <c r="JD15" i="21" s="1"/>
  <c r="JD20" i="21"/>
  <c r="JD18" i="21" s="1"/>
  <c r="JD23" i="21"/>
  <c r="JD21" i="21" s="1"/>
  <c r="JD26" i="21"/>
  <c r="JD24" i="21" s="1"/>
  <c r="JE28" i="21" a="1"/>
  <c r="JE28" i="21" s="1"/>
  <c r="JE25" i="21" a="1"/>
  <c r="JE25" i="21" s="1"/>
  <c r="JE19" i="21" a="1"/>
  <c r="JE19" i="21" s="1"/>
  <c r="JE16" i="21" a="1"/>
  <c r="JE16" i="21" s="1"/>
  <c r="JE22" i="21" a="1"/>
  <c r="JE22" i="21" s="1"/>
  <c r="JE13" i="21" a="1"/>
  <c r="JE13" i="21" s="1"/>
  <c r="JD29" i="21"/>
  <c r="JD27" i="21" s="1"/>
  <c r="JD93" i="21"/>
  <c r="JC10" i="21"/>
  <c r="JE88" i="21" a="1"/>
  <c r="JE88" i="21" s="1"/>
  <c r="JE87" i="21"/>
  <c r="JE86" i="21" s="1"/>
  <c r="JE85" i="21" s="1"/>
  <c r="JE80" i="21" a="1"/>
  <c r="JE80" i="21" s="1"/>
  <c r="JE74" i="21"/>
  <c r="JE83" i="21" a="1"/>
  <c r="JE83" i="21" s="1"/>
  <c r="JE76" i="21"/>
  <c r="JE7" i="21"/>
  <c r="JE75" i="21" s="1"/>
  <c r="JE34" i="21" a="1"/>
  <c r="JE34" i="21" s="1"/>
  <c r="JE33" i="21" s="1"/>
  <c r="JE5" i="21"/>
  <c r="JE44" i="21" a="1"/>
  <c r="JE44" i="21" s="1"/>
  <c r="JF3" i="21"/>
  <c r="JE4" i="21"/>
  <c r="JB10" i="21"/>
  <c r="JB93" i="21"/>
  <c r="IZ9" i="21"/>
  <c r="JA9" i="21" s="1"/>
  <c r="JA10" i="21"/>
  <c r="BJ14" i="13"/>
  <c r="BJ11" i="13"/>
  <c r="BJ9" i="13"/>
  <c r="BJ8" i="13"/>
  <c r="BJ21" i="13"/>
  <c r="BJ16" i="13"/>
  <c r="BJ13" i="13"/>
  <c r="BJ19" i="13"/>
  <c r="BJ18" i="13"/>
  <c r="BK3" i="13"/>
  <c r="BJ4" i="13"/>
  <c r="BJ5" i="13" s="1"/>
  <c r="BJ6" i="13"/>
  <c r="JD11" i="21" l="1"/>
  <c r="JE26" i="21"/>
  <c r="JE24" i="21" s="1"/>
  <c r="JE29" i="21"/>
  <c r="JE27" i="21" s="1"/>
  <c r="JF28" i="21" a="1"/>
  <c r="JF28" i="21" s="1"/>
  <c r="JF25" i="21" a="1"/>
  <c r="JF25" i="21" s="1"/>
  <c r="JF22" i="21" a="1"/>
  <c r="JF22" i="21" s="1"/>
  <c r="JF19" i="21" a="1"/>
  <c r="JF19" i="21" s="1"/>
  <c r="JF16" i="21" a="1"/>
  <c r="JF16" i="21" s="1"/>
  <c r="JF13" i="21" a="1"/>
  <c r="JF13" i="21" s="1"/>
  <c r="JE14" i="21" a="1"/>
  <c r="JE14" i="21" s="1"/>
  <c r="JE12" i="21" s="1"/>
  <c r="JE23" i="21"/>
  <c r="JE21" i="21" s="1"/>
  <c r="JE17" i="21"/>
  <c r="JE15" i="21" s="1"/>
  <c r="JE20" i="21"/>
  <c r="JE18" i="21" s="1"/>
  <c r="JE93" i="21"/>
  <c r="JB9" i="21"/>
  <c r="JF76" i="21"/>
  <c r="JF88" i="21" a="1"/>
  <c r="JF88" i="21" s="1"/>
  <c r="JF80" i="21" a="1"/>
  <c r="JF80" i="21" s="1"/>
  <c r="JF74" i="21"/>
  <c r="JF87" i="21"/>
  <c r="JF86" i="21" s="1"/>
  <c r="JF85" i="21" s="1"/>
  <c r="JF83" i="21" a="1"/>
  <c r="JF83" i="21" s="1"/>
  <c r="JF44" i="21" a="1"/>
  <c r="JF44" i="21" s="1"/>
  <c r="JF34" i="21" a="1"/>
  <c r="JF34" i="21" s="1"/>
  <c r="JF33" i="21" s="1"/>
  <c r="JF5" i="21"/>
  <c r="JG3" i="21"/>
  <c r="JF7" i="21"/>
  <c r="JF75" i="21" s="1"/>
  <c r="JF4" i="21"/>
  <c r="JC9" i="21"/>
  <c r="BK14" i="13"/>
  <c r="BK11" i="13"/>
  <c r="BK9" i="13"/>
  <c r="BK8" i="13"/>
  <c r="BK21" i="13"/>
  <c r="BK16" i="13"/>
  <c r="BK13" i="13"/>
  <c r="BK19" i="13"/>
  <c r="BK18" i="13"/>
  <c r="BJ22" i="13"/>
  <c r="BJ23" i="13"/>
  <c r="BL3" i="13"/>
  <c r="BK4" i="13"/>
  <c r="BK5" i="13" s="1"/>
  <c r="BK6" i="13"/>
  <c r="JE11" i="21" l="1"/>
  <c r="JE10" i="21" s="1"/>
  <c r="JF20" i="21"/>
  <c r="JF18" i="21" s="1"/>
  <c r="JG28" i="21" a="1"/>
  <c r="JG28" i="21" s="1"/>
  <c r="JG25" i="21" a="1"/>
  <c r="JG25" i="21" s="1"/>
  <c r="JG22" i="21" a="1"/>
  <c r="JG22" i="21" s="1"/>
  <c r="JG19" i="21" a="1"/>
  <c r="JG19" i="21" s="1"/>
  <c r="JG16" i="21" a="1"/>
  <c r="JG16" i="21" s="1"/>
  <c r="JG13" i="21" a="1"/>
  <c r="JG13" i="21" s="1"/>
  <c r="JF23" i="21"/>
  <c r="JF21" i="21" s="1"/>
  <c r="JF26" i="21"/>
  <c r="JF24" i="21" s="1"/>
  <c r="JF29" i="21"/>
  <c r="JF27" i="21" s="1"/>
  <c r="JF17" i="21"/>
  <c r="JF15" i="21" s="1"/>
  <c r="JF14" i="21" a="1"/>
  <c r="JF14" i="21" s="1"/>
  <c r="JF12" i="21" s="1"/>
  <c r="JF93" i="21"/>
  <c r="JG88" i="21" a="1"/>
  <c r="JG88" i="21" s="1"/>
  <c r="JG80" i="21" a="1"/>
  <c r="JG80" i="21" s="1"/>
  <c r="JG76" i="21"/>
  <c r="JG83" i="21" a="1"/>
  <c r="JG83" i="21" s="1"/>
  <c r="JG87" i="21"/>
  <c r="JG74" i="21"/>
  <c r="JG44" i="21" a="1"/>
  <c r="JG44" i="21" s="1"/>
  <c r="JG34" i="21" a="1"/>
  <c r="JG34" i="21" s="1"/>
  <c r="JG33" i="21" s="1"/>
  <c r="JG5" i="21"/>
  <c r="JG4" i="21"/>
  <c r="JH3" i="21"/>
  <c r="JG7" i="21"/>
  <c r="JG75" i="21" s="1"/>
  <c r="JD10" i="21"/>
  <c r="BL14" i="13"/>
  <c r="BM14" i="13" s="1"/>
  <c r="BL11" i="13"/>
  <c r="BM11" i="13" s="1"/>
  <c r="BL9" i="13"/>
  <c r="BM9" i="13" s="1"/>
  <c r="BL8" i="13"/>
  <c r="BM8" i="13" s="1"/>
  <c r="BL21" i="13"/>
  <c r="BM21" i="13" s="1"/>
  <c r="BL13" i="13"/>
  <c r="BM13" i="13" s="1"/>
  <c r="BL16" i="13"/>
  <c r="BM16" i="13" s="1"/>
  <c r="BL19" i="13"/>
  <c r="BM19" i="13" s="1"/>
  <c r="BL18" i="13"/>
  <c r="BM18" i="13" s="1"/>
  <c r="BK23" i="13"/>
  <c r="BK22" i="13"/>
  <c r="BM3" i="13"/>
  <c r="BM6" i="13" s="1"/>
  <c r="BL4" i="13"/>
  <c r="BL5" i="13" s="1"/>
  <c r="BL6" i="13"/>
  <c r="JG86" i="21" l="1"/>
  <c r="JG85" i="21" s="1"/>
  <c r="JF11" i="21"/>
  <c r="JG23" i="21"/>
  <c r="JG21" i="21" s="1"/>
  <c r="JG26" i="21"/>
  <c r="JG24" i="21" s="1"/>
  <c r="JG29" i="21"/>
  <c r="JG27" i="21" s="1"/>
  <c r="JH28" i="21" a="1"/>
  <c r="JH28" i="21" s="1"/>
  <c r="JH25" i="21" a="1"/>
  <c r="JH25" i="21" s="1"/>
  <c r="JH22" i="21" a="1"/>
  <c r="JH22" i="21" s="1"/>
  <c r="JH16" i="21" a="1"/>
  <c r="JH16" i="21" s="1"/>
  <c r="JH13" i="21" a="1"/>
  <c r="JH13" i="21" s="1"/>
  <c r="JH19" i="21" a="1"/>
  <c r="JH19" i="21" s="1"/>
  <c r="JG14" i="21" a="1"/>
  <c r="JG14" i="21" s="1"/>
  <c r="JG12" i="21" s="1"/>
  <c r="JG17" i="21"/>
  <c r="JG15" i="21" s="1"/>
  <c r="JG20" i="21"/>
  <c r="JG18" i="21" s="1"/>
  <c r="JG93" i="21"/>
  <c r="JE9" i="21"/>
  <c r="JD9" i="21"/>
  <c r="JH87" i="21"/>
  <c r="JH74" i="21"/>
  <c r="JH88" i="21" a="1"/>
  <c r="JH88" i="21" s="1"/>
  <c r="JH80" i="21" a="1"/>
  <c r="JH80" i="21" s="1"/>
  <c r="JH83" i="21" a="1"/>
  <c r="JH83" i="21" s="1"/>
  <c r="JH76" i="21"/>
  <c r="JH44" i="21" a="1"/>
  <c r="JH44" i="21" s="1"/>
  <c r="JH34" i="21" a="1"/>
  <c r="JH34" i="21" s="1"/>
  <c r="JH33" i="21" s="1"/>
  <c r="JH4" i="21"/>
  <c r="JI3" i="21"/>
  <c r="JH7" i="21"/>
  <c r="JH75" i="21" s="1"/>
  <c r="JH5" i="21"/>
  <c r="BL23" i="13"/>
  <c r="BM23" i="13" s="1"/>
  <c r="BL22" i="13"/>
  <c r="BM22" i="13" s="1"/>
  <c r="BN3" i="13"/>
  <c r="BM4" i="13"/>
  <c r="BM5" i="13" s="1"/>
  <c r="JH86" i="21" l="1"/>
  <c r="JH85" i="21" s="1"/>
  <c r="JG11" i="21"/>
  <c r="JH20" i="21"/>
  <c r="JH18" i="21" s="1"/>
  <c r="JH14" i="21" a="1"/>
  <c r="JH14" i="21" s="1"/>
  <c r="JH12" i="21" s="1"/>
  <c r="JH17" i="21"/>
  <c r="JH15" i="21" s="1"/>
  <c r="JH23" i="21"/>
  <c r="JH21" i="21" s="1"/>
  <c r="JI28" i="21" a="1"/>
  <c r="JI28" i="21" s="1"/>
  <c r="JI25" i="21" a="1"/>
  <c r="JI25" i="21" s="1"/>
  <c r="JI22" i="21" a="1"/>
  <c r="JI22" i="21" s="1"/>
  <c r="JI16" i="21" a="1"/>
  <c r="JI16" i="21" s="1"/>
  <c r="JI19" i="21" a="1"/>
  <c r="JI19" i="21" s="1"/>
  <c r="JI13" i="21" a="1"/>
  <c r="JI13" i="21" s="1"/>
  <c r="JH26" i="21"/>
  <c r="JH24" i="21" s="1"/>
  <c r="JH29" i="21"/>
  <c r="JH27" i="21" s="1"/>
  <c r="JH93" i="21"/>
  <c r="JG10" i="21"/>
  <c r="JG9" i="21" s="1"/>
  <c r="JI88" i="21" a="1"/>
  <c r="JI88" i="21" s="1"/>
  <c r="JI87" i="21"/>
  <c r="JI86" i="21" s="1"/>
  <c r="JI85" i="21" s="1"/>
  <c r="JI80" i="21" a="1"/>
  <c r="JI80" i="21" s="1"/>
  <c r="JI74" i="21"/>
  <c r="JI83" i="21" a="1"/>
  <c r="JI83" i="21" s="1"/>
  <c r="JI76" i="21"/>
  <c r="JI7" i="21"/>
  <c r="JI75" i="21" s="1"/>
  <c r="JI44" i="21" a="1"/>
  <c r="JI44" i="21" s="1"/>
  <c r="JI34" i="21" a="1"/>
  <c r="JI34" i="21" s="1"/>
  <c r="JI33" i="21" s="1"/>
  <c r="JI4" i="21"/>
  <c r="JJ3" i="21"/>
  <c r="JI5" i="21"/>
  <c r="JF10" i="21"/>
  <c r="BN14" i="13"/>
  <c r="BN11" i="13"/>
  <c r="BN9" i="13"/>
  <c r="BN8" i="13"/>
  <c r="BN21" i="13"/>
  <c r="BN16" i="13"/>
  <c r="BN13" i="13"/>
  <c r="BN19" i="13"/>
  <c r="BN18" i="13"/>
  <c r="BO3" i="13"/>
  <c r="BN4" i="13"/>
  <c r="BN5" i="13" s="1"/>
  <c r="BN6" i="13"/>
  <c r="JH11" i="21" l="1"/>
  <c r="JI20" i="21"/>
  <c r="JI18" i="21" s="1"/>
  <c r="JI14" i="21" a="1"/>
  <c r="JI14" i="21" s="1"/>
  <c r="JI12" i="21" s="1"/>
  <c r="JI17" i="21"/>
  <c r="JI15" i="21" s="1"/>
  <c r="JI23" i="21"/>
  <c r="JI21" i="21" s="1"/>
  <c r="JI26" i="21"/>
  <c r="JI24" i="21" s="1"/>
  <c r="JJ28" i="21" a="1"/>
  <c r="JJ28" i="21" s="1"/>
  <c r="JJ25" i="21" a="1"/>
  <c r="JJ25" i="21" s="1"/>
  <c r="JJ22" i="21" a="1"/>
  <c r="JJ22" i="21" s="1"/>
  <c r="JJ19" i="21" a="1"/>
  <c r="JJ19" i="21" s="1"/>
  <c r="JJ16" i="21" a="1"/>
  <c r="JJ16" i="21" s="1"/>
  <c r="JJ13" i="21" a="1"/>
  <c r="JJ13" i="21" s="1"/>
  <c r="JI29" i="21"/>
  <c r="JI27" i="21" s="1"/>
  <c r="JI93" i="21"/>
  <c r="JH10" i="21"/>
  <c r="JJ76" i="21"/>
  <c r="JJ88" i="21" a="1"/>
  <c r="JJ88" i="21" s="1"/>
  <c r="JJ80" i="21" a="1"/>
  <c r="JJ80" i="21" s="1"/>
  <c r="JJ87" i="21"/>
  <c r="JJ86" i="21" s="1"/>
  <c r="JJ85" i="21" s="1"/>
  <c r="JJ83" i="21" a="1"/>
  <c r="JJ83" i="21" s="1"/>
  <c r="JJ44" i="21" a="1"/>
  <c r="JJ44" i="21" s="1"/>
  <c r="JJ34" i="21" a="1"/>
  <c r="JJ34" i="21" s="1"/>
  <c r="JJ33" i="21" s="1"/>
  <c r="JJ5" i="21"/>
  <c r="JJ74" i="21"/>
  <c r="JJ4" i="21"/>
  <c r="JJ7" i="21"/>
  <c r="JJ75" i="21" s="1"/>
  <c r="JK3" i="21"/>
  <c r="JF9" i="21"/>
  <c r="BO14" i="13"/>
  <c r="BO11" i="13"/>
  <c r="BO9" i="13"/>
  <c r="BO8" i="13"/>
  <c r="BO21" i="13"/>
  <c r="BO16" i="13"/>
  <c r="BO13" i="13"/>
  <c r="BO19" i="13"/>
  <c r="BO18" i="13"/>
  <c r="BN22" i="13"/>
  <c r="BN23" i="13"/>
  <c r="BP3" i="13"/>
  <c r="BO4" i="13"/>
  <c r="BO5" i="13" s="1"/>
  <c r="BO6" i="13"/>
  <c r="JI11" i="21" l="1"/>
  <c r="JJ17" i="21"/>
  <c r="JJ15" i="21" s="1"/>
  <c r="JJ20" i="21"/>
  <c r="JJ18" i="21" s="1"/>
  <c r="JK28" i="21" a="1"/>
  <c r="JK28" i="21" s="1"/>
  <c r="JK25" i="21" a="1"/>
  <c r="JK25" i="21" s="1"/>
  <c r="JK22" i="21" a="1"/>
  <c r="JK22" i="21" s="1"/>
  <c r="JK19" i="21" a="1"/>
  <c r="JK19" i="21" s="1"/>
  <c r="JK16" i="21" a="1"/>
  <c r="JK16" i="21" s="1"/>
  <c r="JK13" i="21" a="1"/>
  <c r="JK13" i="21" s="1"/>
  <c r="JJ23" i="21"/>
  <c r="JJ21" i="21" s="1"/>
  <c r="JJ26" i="21"/>
  <c r="JJ24" i="21" s="1"/>
  <c r="JJ29" i="21"/>
  <c r="JJ27" i="21" s="1"/>
  <c r="JJ14" i="21" a="1"/>
  <c r="JJ14" i="21" s="1"/>
  <c r="JJ12" i="21" s="1"/>
  <c r="JJ93" i="21"/>
  <c r="JK88" i="21" a="1"/>
  <c r="JK88" i="21" s="1"/>
  <c r="JK80" i="21" a="1"/>
  <c r="JK80" i="21" s="1"/>
  <c r="JK76" i="21"/>
  <c r="JK83" i="21" a="1"/>
  <c r="JK83" i="21" s="1"/>
  <c r="JK87" i="21"/>
  <c r="JK74" i="21"/>
  <c r="JK44" i="21" a="1"/>
  <c r="JK44" i="21" s="1"/>
  <c r="JK34" i="21" a="1"/>
  <c r="JK34" i="21" s="1"/>
  <c r="JK33" i="21" s="1"/>
  <c r="JK5" i="21"/>
  <c r="JK4" i="21"/>
  <c r="JL3" i="21"/>
  <c r="JK7" i="21"/>
  <c r="JK75" i="21" s="1"/>
  <c r="JH9" i="21"/>
  <c r="BP14" i="13"/>
  <c r="BQ14" i="13" s="1"/>
  <c r="BR14" i="13" s="1"/>
  <c r="BP11" i="13"/>
  <c r="BQ11" i="13" s="1"/>
  <c r="BR11" i="13" s="1"/>
  <c r="BP9" i="13"/>
  <c r="BQ9" i="13" s="1"/>
  <c r="BR9" i="13" s="1"/>
  <c r="BP8" i="13"/>
  <c r="BQ8" i="13" s="1"/>
  <c r="BR8" i="13" s="1"/>
  <c r="BP21" i="13"/>
  <c r="BQ21" i="13" s="1"/>
  <c r="BR21" i="13" s="1"/>
  <c r="BP16" i="13"/>
  <c r="BQ16" i="13" s="1"/>
  <c r="BR16" i="13" s="1"/>
  <c r="BP13" i="13"/>
  <c r="BQ13" i="13" s="1"/>
  <c r="BR13" i="13" s="1"/>
  <c r="BP19" i="13"/>
  <c r="BQ19" i="13" s="1"/>
  <c r="BR19" i="13" s="1"/>
  <c r="BP18" i="13"/>
  <c r="BQ18" i="13" s="1"/>
  <c r="BR18" i="13" s="1"/>
  <c r="BO22" i="13"/>
  <c r="BO23" i="13"/>
  <c r="BQ3" i="13"/>
  <c r="BP4" i="13"/>
  <c r="BP5" i="13" s="1"/>
  <c r="BP6" i="13"/>
  <c r="JK86" i="21" l="1"/>
  <c r="JK85" i="21" s="1"/>
  <c r="JJ11" i="21"/>
  <c r="JJ10" i="21" s="1"/>
  <c r="JK20" i="21"/>
  <c r="JK18" i="21" s="1"/>
  <c r="JK23" i="21"/>
  <c r="JK21" i="21" s="1"/>
  <c r="JL28" i="21" a="1"/>
  <c r="JL28" i="21" s="1"/>
  <c r="JL25" i="21" a="1"/>
  <c r="JL25" i="21" s="1"/>
  <c r="JL22" i="21" a="1"/>
  <c r="JL22" i="21" s="1"/>
  <c r="JL19" i="21" a="1"/>
  <c r="JL19" i="21" s="1"/>
  <c r="JL16" i="21" a="1"/>
  <c r="JL16" i="21" s="1"/>
  <c r="JL13" i="21" a="1"/>
  <c r="JL13" i="21" s="1"/>
  <c r="JK26" i="21"/>
  <c r="JK24" i="21" s="1"/>
  <c r="JK29" i="21"/>
  <c r="JK27" i="21" s="1"/>
  <c r="JK14" i="21" a="1"/>
  <c r="JK14" i="21" s="1"/>
  <c r="JK12" i="21" s="1"/>
  <c r="JK17" i="21"/>
  <c r="JK15" i="21" s="1"/>
  <c r="JK93" i="21"/>
  <c r="JI10" i="21"/>
  <c r="JL87" i="21"/>
  <c r="JL74" i="21"/>
  <c r="JL88" i="21" a="1"/>
  <c r="JL88" i="21" s="1"/>
  <c r="JL80" i="21" a="1"/>
  <c r="JL80" i="21" s="1"/>
  <c r="JL76" i="21"/>
  <c r="JL44" i="21" a="1"/>
  <c r="JL44" i="21" s="1"/>
  <c r="JL34" i="21" a="1"/>
  <c r="JL34" i="21" s="1"/>
  <c r="JL33" i="21" s="1"/>
  <c r="JL4" i="21"/>
  <c r="JM3" i="21"/>
  <c r="JL7" i="21"/>
  <c r="JL75" i="21" s="1"/>
  <c r="JL5" i="21"/>
  <c r="JL83" i="21" a="1"/>
  <c r="JL83" i="21" s="1"/>
  <c r="BQ4" i="13"/>
  <c r="BQ5" i="13" s="1"/>
  <c r="BP23" i="13"/>
  <c r="BQ23" i="13" s="1"/>
  <c r="BR23" i="13" s="1"/>
  <c r="BP22" i="13"/>
  <c r="BQ22" i="13" s="1"/>
  <c r="BR22" i="13" s="1"/>
  <c r="BR3" i="13"/>
  <c r="BQ6" i="13"/>
  <c r="JL86" i="21" l="1"/>
  <c r="JL85" i="21" s="1"/>
  <c r="JK11" i="21"/>
  <c r="JK10" i="21" s="1"/>
  <c r="JL23" i="21"/>
  <c r="JL21" i="21" s="1"/>
  <c r="JL26" i="21"/>
  <c r="JL24" i="21" s="1"/>
  <c r="JL29" i="21"/>
  <c r="JL27" i="21" s="1"/>
  <c r="JL20" i="21"/>
  <c r="JL18" i="21" s="1"/>
  <c r="JM28" i="21" a="1"/>
  <c r="JM28" i="21" s="1"/>
  <c r="JM25" i="21" a="1"/>
  <c r="JM25" i="21" s="1"/>
  <c r="JM22" i="21" a="1"/>
  <c r="JM22" i="21" s="1"/>
  <c r="JM19" i="21" a="1"/>
  <c r="JM19" i="21" s="1"/>
  <c r="JM16" i="21" a="1"/>
  <c r="JM16" i="21" s="1"/>
  <c r="JM13" i="21" a="1"/>
  <c r="JM13" i="21" s="1"/>
  <c r="JL14" i="21" a="1"/>
  <c r="JL14" i="21" s="1"/>
  <c r="JL12" i="21" s="1"/>
  <c r="JL17" i="21"/>
  <c r="JL15" i="21" s="1"/>
  <c r="JL93" i="21"/>
  <c r="JJ9" i="21"/>
  <c r="JI9" i="21"/>
  <c r="BR6" i="13"/>
  <c r="JM88" i="21" a="1"/>
  <c r="JM88" i="21" s="1"/>
  <c r="JN88" i="21" s="1"/>
  <c r="JM87" i="21"/>
  <c r="JM80" i="21" a="1"/>
  <c r="JM80" i="21" s="1"/>
  <c r="JN80" i="21" s="1"/>
  <c r="JM74" i="21"/>
  <c r="JN74" i="21" s="1"/>
  <c r="JM83" i="21" a="1"/>
  <c r="JM83" i="21" s="1"/>
  <c r="JN83" i="21" s="1"/>
  <c r="JM76" i="21"/>
  <c r="JN76" i="21" s="1"/>
  <c r="JM7" i="21"/>
  <c r="JM34" i="21" a="1"/>
  <c r="JM34" i="21" s="1"/>
  <c r="JM44" i="21" a="1"/>
  <c r="JM44" i="21" s="1"/>
  <c r="JN44" i="21" s="1"/>
  <c r="JM5" i="21"/>
  <c r="JM4" i="21"/>
  <c r="JN3" i="21"/>
  <c r="JO3" i="21" s="1"/>
  <c r="BS3" i="13"/>
  <c r="BR4" i="13"/>
  <c r="BR5" i="13" s="1"/>
  <c r="JL11" i="21" l="1"/>
  <c r="JM14" i="21" a="1"/>
  <c r="JM14" i="21" s="1"/>
  <c r="JM12" i="21" s="1"/>
  <c r="JN13" i="21"/>
  <c r="JM17" i="21"/>
  <c r="JM15" i="21" s="1"/>
  <c r="JN15" i="21" s="1"/>
  <c r="JN16" i="21"/>
  <c r="JM20" i="21"/>
  <c r="JM18" i="21" s="1"/>
  <c r="JN18" i="21" s="1"/>
  <c r="JN19" i="21"/>
  <c r="JM23" i="21"/>
  <c r="JM21" i="21" s="1"/>
  <c r="JN21" i="21" s="1"/>
  <c r="JN22" i="21"/>
  <c r="JO28" i="21" a="1"/>
  <c r="JO28" i="21" s="1"/>
  <c r="JO25" i="21" a="1"/>
  <c r="JO25" i="21" s="1"/>
  <c r="JO22" i="21" a="1"/>
  <c r="JO22" i="21" s="1"/>
  <c r="JO19" i="21" a="1"/>
  <c r="JO19" i="21" s="1"/>
  <c r="JO16" i="21" a="1"/>
  <c r="JO16" i="21" s="1"/>
  <c r="JO13" i="21" a="1"/>
  <c r="JO13" i="21" s="1"/>
  <c r="JM26" i="21"/>
  <c r="JM24" i="21" s="1"/>
  <c r="JN24" i="21" s="1"/>
  <c r="JN25" i="21"/>
  <c r="JM29" i="21"/>
  <c r="JM27" i="21" s="1"/>
  <c r="JN27" i="21" s="1"/>
  <c r="JN28" i="21"/>
  <c r="JO76" i="21"/>
  <c r="JO88" i="21" a="1"/>
  <c r="JO88" i="21" s="1"/>
  <c r="JO80" i="21" a="1"/>
  <c r="JO80" i="21" s="1"/>
  <c r="JO83" i="21" a="1"/>
  <c r="JO83" i="21" s="1"/>
  <c r="JO74" i="21"/>
  <c r="JO87" i="21"/>
  <c r="JO44" i="21" a="1"/>
  <c r="JO44" i="21" s="1"/>
  <c r="JO34" i="21" a="1"/>
  <c r="JO34" i="21" s="1"/>
  <c r="JO5" i="21"/>
  <c r="JP3" i="21"/>
  <c r="JO4" i="21"/>
  <c r="JO7" i="21"/>
  <c r="JO75" i="21" s="1"/>
  <c r="JM86" i="21"/>
  <c r="JN87" i="21"/>
  <c r="JL10" i="21"/>
  <c r="JN5" i="21"/>
  <c r="JN6" i="21" s="1"/>
  <c r="JN4" i="21"/>
  <c r="JN7" i="21"/>
  <c r="JM33" i="21"/>
  <c r="JN34" i="21"/>
  <c r="JK9" i="21"/>
  <c r="BS14" i="13"/>
  <c r="BS11" i="13"/>
  <c r="BS9" i="13"/>
  <c r="BS8" i="13"/>
  <c r="BS21" i="13"/>
  <c r="BS16" i="13"/>
  <c r="BS13" i="13"/>
  <c r="BS19" i="13"/>
  <c r="BS18" i="13"/>
  <c r="BT3" i="13"/>
  <c r="BS6" i="13"/>
  <c r="BS4" i="13"/>
  <c r="BS5" i="13" s="1"/>
  <c r="JN26" i="21" l="1"/>
  <c r="JN23" i="21"/>
  <c r="JN17" i="21"/>
  <c r="JN29" i="21"/>
  <c r="JN20" i="21"/>
  <c r="JM11" i="21"/>
  <c r="JN11" i="21" s="1"/>
  <c r="JN12" i="21"/>
  <c r="JN14" i="21" s="1"/>
  <c r="JO20" i="21"/>
  <c r="JO18" i="21" s="1"/>
  <c r="JO23" i="21"/>
  <c r="JO21" i="21" s="1"/>
  <c r="JO26" i="21"/>
  <c r="JO24" i="21" s="1"/>
  <c r="JO29" i="21"/>
  <c r="JO27" i="21" s="1"/>
  <c r="JO14" i="21" a="1"/>
  <c r="JO14" i="21" s="1"/>
  <c r="JO12" i="21" s="1"/>
  <c r="JP28" i="21" a="1"/>
  <c r="JP28" i="21" s="1"/>
  <c r="JP25" i="21" a="1"/>
  <c r="JP25" i="21" s="1"/>
  <c r="JP22" i="21" a="1"/>
  <c r="JP22" i="21" s="1"/>
  <c r="JP19" i="21" a="1"/>
  <c r="JP19" i="21" s="1"/>
  <c r="JP13" i="21" a="1"/>
  <c r="JP13" i="21" s="1"/>
  <c r="JP16" i="21" a="1"/>
  <c r="JP16" i="21" s="1"/>
  <c r="JO17" i="21"/>
  <c r="JO15" i="21" s="1"/>
  <c r="JO33" i="21"/>
  <c r="JO86" i="21"/>
  <c r="JP88" i="21" a="1"/>
  <c r="JP88" i="21" s="1"/>
  <c r="JP80" i="21" a="1"/>
  <c r="JP80" i="21" s="1"/>
  <c r="JP76" i="21"/>
  <c r="JP83" i="21" a="1"/>
  <c r="JP83" i="21" s="1"/>
  <c r="JP87" i="21"/>
  <c r="JP74" i="21"/>
  <c r="JP44" i="21" a="1"/>
  <c r="JP44" i="21" s="1"/>
  <c r="JP5" i="21"/>
  <c r="JP4" i="21"/>
  <c r="JQ3" i="21"/>
  <c r="JP34" i="21" a="1"/>
  <c r="JP34" i="21" s="1"/>
  <c r="JP33" i="21" s="1"/>
  <c r="JP7" i="21"/>
  <c r="JP75" i="21" s="1"/>
  <c r="JN33" i="21"/>
  <c r="JL9" i="21"/>
  <c r="JM85" i="21"/>
  <c r="JN85" i="21" s="1"/>
  <c r="JN86" i="21"/>
  <c r="BT14" i="13"/>
  <c r="BT11" i="13"/>
  <c r="BT9" i="13"/>
  <c r="BT8" i="13"/>
  <c r="BT21" i="13"/>
  <c r="BT16" i="13"/>
  <c r="BT13" i="13"/>
  <c r="BT19" i="13"/>
  <c r="BT18" i="13"/>
  <c r="BS22" i="13"/>
  <c r="BS23" i="13"/>
  <c r="BU3" i="13"/>
  <c r="BT4" i="13"/>
  <c r="BT5" i="13" s="1"/>
  <c r="BT6" i="13"/>
  <c r="JP86" i="21" l="1"/>
  <c r="JP85" i="21" s="1"/>
  <c r="JO11" i="21"/>
  <c r="JP17" i="21"/>
  <c r="JP15" i="21" s="1"/>
  <c r="JP14" i="21" a="1"/>
  <c r="JP14" i="21" s="1"/>
  <c r="JP12" i="21" s="1"/>
  <c r="JP20" i="21"/>
  <c r="JP18" i="21" s="1"/>
  <c r="JP23" i="21"/>
  <c r="JP21" i="21" s="1"/>
  <c r="JQ28" i="21" a="1"/>
  <c r="JQ28" i="21" s="1"/>
  <c r="JQ25" i="21" a="1"/>
  <c r="JQ25" i="21" s="1"/>
  <c r="JQ22" i="21" a="1"/>
  <c r="JQ22" i="21" s="1"/>
  <c r="JQ16" i="21" a="1"/>
  <c r="JQ16" i="21" s="1"/>
  <c r="JQ19" i="21" a="1"/>
  <c r="JQ19" i="21" s="1"/>
  <c r="JQ13" i="21" a="1"/>
  <c r="JQ13" i="21" s="1"/>
  <c r="JP26" i="21"/>
  <c r="JP24" i="21" s="1"/>
  <c r="JP29" i="21"/>
  <c r="JP27" i="21" s="1"/>
  <c r="JP93" i="21"/>
  <c r="JO85" i="21"/>
  <c r="JQ87" i="21"/>
  <c r="JQ74" i="21"/>
  <c r="JQ88" i="21" a="1"/>
  <c r="JQ88" i="21" s="1"/>
  <c r="JQ80" i="21" a="1"/>
  <c r="JQ80" i="21" s="1"/>
  <c r="JQ76" i="21"/>
  <c r="JQ83" i="21" a="1"/>
  <c r="JQ83" i="21" s="1"/>
  <c r="JQ44" i="21" a="1"/>
  <c r="JQ44" i="21" s="1"/>
  <c r="JQ34" i="21" a="1"/>
  <c r="JQ34" i="21" s="1"/>
  <c r="JQ33" i="21" s="1"/>
  <c r="JQ4" i="21"/>
  <c r="JR3" i="21"/>
  <c r="JQ7" i="21"/>
  <c r="JQ75" i="21" s="1"/>
  <c r="JQ5" i="21"/>
  <c r="JM93" i="21"/>
  <c r="JM10" i="21"/>
  <c r="JN93" i="21"/>
  <c r="BU14" i="13"/>
  <c r="BV14" i="13" s="1"/>
  <c r="BU11" i="13"/>
  <c r="BV11" i="13" s="1"/>
  <c r="BU9" i="13"/>
  <c r="BV9" i="13" s="1"/>
  <c r="BU8" i="13"/>
  <c r="BV8" i="13" s="1"/>
  <c r="BU21" i="13"/>
  <c r="BV21" i="13" s="1"/>
  <c r="BU16" i="13"/>
  <c r="BV16" i="13" s="1"/>
  <c r="BU13" i="13"/>
  <c r="BV13" i="13" s="1"/>
  <c r="BU19" i="13"/>
  <c r="BV19" i="13" s="1"/>
  <c r="BU18" i="13"/>
  <c r="BV18" i="13" s="1"/>
  <c r="BT22" i="13"/>
  <c r="BT23" i="13"/>
  <c r="BV3" i="13"/>
  <c r="BV6" i="13" s="1"/>
  <c r="BU4" i="13"/>
  <c r="BU5" i="13" s="1"/>
  <c r="BU6" i="13"/>
  <c r="JQ86" i="21" l="1"/>
  <c r="JQ85" i="21" s="1"/>
  <c r="JP11" i="21"/>
  <c r="JP10" i="21" s="1"/>
  <c r="JQ20" i="21"/>
  <c r="JQ18" i="21" s="1"/>
  <c r="JQ17" i="21"/>
  <c r="JQ15" i="21" s="1"/>
  <c r="JQ23" i="21"/>
  <c r="JQ21" i="21" s="1"/>
  <c r="JQ29" i="21"/>
  <c r="JQ27" i="21" s="1"/>
  <c r="JQ26" i="21"/>
  <c r="JQ24" i="21" s="1"/>
  <c r="JR28" i="21" a="1"/>
  <c r="JR28" i="21" s="1"/>
  <c r="JR25" i="21" a="1"/>
  <c r="JR25" i="21" s="1"/>
  <c r="JR22" i="21" a="1"/>
  <c r="JR22" i="21" s="1"/>
  <c r="JR19" i="21" a="1"/>
  <c r="JR19" i="21" s="1"/>
  <c r="JR16" i="21" a="1"/>
  <c r="JR16" i="21" s="1"/>
  <c r="JR13" i="21" a="1"/>
  <c r="JR13" i="21" s="1"/>
  <c r="JQ14" i="21" a="1"/>
  <c r="JQ14" i="21" s="1"/>
  <c r="JQ12" i="21" s="1"/>
  <c r="JQ93" i="21"/>
  <c r="JR88" i="21" a="1"/>
  <c r="JR88" i="21" s="1"/>
  <c r="JR87" i="21"/>
  <c r="JR80" i="21" a="1"/>
  <c r="JR80" i="21" s="1"/>
  <c r="JR74" i="21"/>
  <c r="JR83" i="21" a="1"/>
  <c r="JR83" i="21" s="1"/>
  <c r="JR76" i="21"/>
  <c r="JR7" i="21"/>
  <c r="JR75" i="21" s="1"/>
  <c r="JR34" i="21" a="1"/>
  <c r="JR34" i="21" s="1"/>
  <c r="JR33" i="21" s="1"/>
  <c r="JR44" i="21" a="1"/>
  <c r="JR44" i="21" s="1"/>
  <c r="JR4" i="21"/>
  <c r="JR5" i="21"/>
  <c r="JS3" i="21"/>
  <c r="JO10" i="21"/>
  <c r="JO93" i="21"/>
  <c r="JM9" i="21"/>
  <c r="JN9" i="21" s="1"/>
  <c r="JN10" i="21"/>
  <c r="BU22" i="13"/>
  <c r="BV22" i="13" s="1"/>
  <c r="BU23" i="13"/>
  <c r="BV23" i="13" s="1"/>
  <c r="BW3" i="13"/>
  <c r="BV4" i="13"/>
  <c r="BV5" i="13" s="1"/>
  <c r="JR86" i="21" l="1"/>
  <c r="JR85" i="21" s="1"/>
  <c r="JQ11" i="21"/>
  <c r="JR23" i="21"/>
  <c r="JR21" i="21" s="1"/>
  <c r="JR26" i="21"/>
  <c r="JR24" i="21" s="1"/>
  <c r="JR29" i="21"/>
  <c r="JR27" i="21" s="1"/>
  <c r="JS28" i="21" a="1"/>
  <c r="JS28" i="21" s="1"/>
  <c r="JS25" i="21" a="1"/>
  <c r="JS25" i="21" s="1"/>
  <c r="JS22" i="21" a="1"/>
  <c r="JS22" i="21" s="1"/>
  <c r="JS19" i="21" a="1"/>
  <c r="JS19" i="21" s="1"/>
  <c r="JS16" i="21" a="1"/>
  <c r="JS16" i="21" s="1"/>
  <c r="JS13" i="21" a="1"/>
  <c r="JS13" i="21" s="1"/>
  <c r="JR14" i="21" a="1"/>
  <c r="JR14" i="21" s="1"/>
  <c r="JR12" i="21" s="1"/>
  <c r="JR17" i="21"/>
  <c r="JR15" i="21" s="1"/>
  <c r="JR20" i="21"/>
  <c r="JR18" i="21" s="1"/>
  <c r="JR93" i="21"/>
  <c r="JO9" i="21"/>
  <c r="JS76" i="21"/>
  <c r="JS88" i="21" a="1"/>
  <c r="JS88" i="21" s="1"/>
  <c r="JS80" i="21" a="1"/>
  <c r="JS80" i="21" s="1"/>
  <c r="JS74" i="21"/>
  <c r="JS87" i="21"/>
  <c r="JS86" i="21" s="1"/>
  <c r="JS85" i="21" s="1"/>
  <c r="JS83" i="21" a="1"/>
  <c r="JS83" i="21" s="1"/>
  <c r="JS44" i="21" a="1"/>
  <c r="JS44" i="21" s="1"/>
  <c r="JS34" i="21" a="1"/>
  <c r="JS34" i="21" s="1"/>
  <c r="JS33" i="21" s="1"/>
  <c r="JS5" i="21"/>
  <c r="JS4" i="21"/>
  <c r="JS7" i="21"/>
  <c r="JS75" i="21" s="1"/>
  <c r="JT3" i="21"/>
  <c r="JP9" i="21"/>
  <c r="BW14" i="13"/>
  <c r="BW11" i="13"/>
  <c r="BW9" i="13"/>
  <c r="BW8" i="13"/>
  <c r="BW21" i="13"/>
  <c r="BW16" i="13"/>
  <c r="BW13" i="13"/>
  <c r="BW19" i="13"/>
  <c r="BW18" i="13"/>
  <c r="BX3" i="13"/>
  <c r="BW4" i="13"/>
  <c r="BW5" i="13" s="1"/>
  <c r="BW6" i="13"/>
  <c r="JR11" i="21" l="1"/>
  <c r="JS26" i="21"/>
  <c r="JS24" i="21" s="1"/>
  <c r="JS29" i="21"/>
  <c r="JS27" i="21" s="1"/>
  <c r="JS14" i="21" a="1"/>
  <c r="JS14" i="21" s="1"/>
  <c r="JS12" i="21" s="1"/>
  <c r="JT28" i="21" a="1"/>
  <c r="JT28" i="21" s="1"/>
  <c r="JT25" i="21" a="1"/>
  <c r="JT25" i="21" s="1"/>
  <c r="JT22" i="21" a="1"/>
  <c r="JT22" i="21" s="1"/>
  <c r="JT19" i="21" a="1"/>
  <c r="JT19" i="21" s="1"/>
  <c r="JT16" i="21" a="1"/>
  <c r="JT16" i="21" s="1"/>
  <c r="JT13" i="21" a="1"/>
  <c r="JT13" i="21" s="1"/>
  <c r="JS17" i="21"/>
  <c r="JS15" i="21" s="1"/>
  <c r="JS20" i="21"/>
  <c r="JS18" i="21" s="1"/>
  <c r="JS23" i="21"/>
  <c r="JS21" i="21" s="1"/>
  <c r="JS93" i="21"/>
  <c r="JT88" i="21" a="1"/>
  <c r="JT88" i="21" s="1"/>
  <c r="JT80" i="21" a="1"/>
  <c r="JT80" i="21" s="1"/>
  <c r="JT76" i="21"/>
  <c r="JT83" i="21" a="1"/>
  <c r="JT83" i="21" s="1"/>
  <c r="JT87" i="21"/>
  <c r="JT74" i="21"/>
  <c r="JT44" i="21" a="1"/>
  <c r="JT44" i="21" s="1"/>
  <c r="JT5" i="21"/>
  <c r="JT4" i="21"/>
  <c r="JU3" i="21"/>
  <c r="JT34" i="21" a="1"/>
  <c r="JT34" i="21" s="1"/>
  <c r="JT33" i="21" s="1"/>
  <c r="JT7" i="21"/>
  <c r="JT75" i="21" s="1"/>
  <c r="JR10" i="21"/>
  <c r="JQ10" i="21"/>
  <c r="BX14" i="13"/>
  <c r="BX11" i="13"/>
  <c r="BX9" i="13"/>
  <c r="BX8" i="13"/>
  <c r="BX21" i="13"/>
  <c r="BX16" i="13"/>
  <c r="BX13" i="13"/>
  <c r="BX19" i="13"/>
  <c r="BX18" i="13"/>
  <c r="BW23" i="13"/>
  <c r="BW22" i="13"/>
  <c r="BX6" i="13"/>
  <c r="BY3" i="13"/>
  <c r="BX4" i="13"/>
  <c r="BX5" i="13" s="1"/>
  <c r="JT86" i="21" l="1"/>
  <c r="JT85" i="21" s="1"/>
  <c r="JT14" i="21" a="1"/>
  <c r="JT14" i="21" s="1"/>
  <c r="JT12" i="21" s="1"/>
  <c r="JT17" i="21"/>
  <c r="JT15" i="21" s="1"/>
  <c r="JS11" i="21"/>
  <c r="JS10" i="21" s="1"/>
  <c r="JT20" i="21"/>
  <c r="JT18" i="21" s="1"/>
  <c r="JU28" i="21" a="1"/>
  <c r="JU28" i="21" s="1"/>
  <c r="JU25" i="21" a="1"/>
  <c r="JU25" i="21" s="1"/>
  <c r="JU22" i="21" a="1"/>
  <c r="JU22" i="21" s="1"/>
  <c r="JU19" i="21" a="1"/>
  <c r="JU19" i="21" s="1"/>
  <c r="JU16" i="21" a="1"/>
  <c r="JU16" i="21" s="1"/>
  <c r="JU13" i="21" a="1"/>
  <c r="JU13" i="21" s="1"/>
  <c r="JT23" i="21"/>
  <c r="JT21" i="21" s="1"/>
  <c r="JT26" i="21"/>
  <c r="JT24" i="21" s="1"/>
  <c r="JT29" i="21"/>
  <c r="JT27" i="21" s="1"/>
  <c r="JT93" i="21"/>
  <c r="JU87" i="21"/>
  <c r="JU86" i="21" s="1"/>
  <c r="JU85" i="21" s="1"/>
  <c r="JU74" i="21"/>
  <c r="JU88" i="21" a="1"/>
  <c r="JU88" i="21" s="1"/>
  <c r="JU80" i="21" a="1"/>
  <c r="JU80" i="21" s="1"/>
  <c r="JU83" i="21" a="1"/>
  <c r="JU83" i="21" s="1"/>
  <c r="JU76" i="21"/>
  <c r="JU44" i="21" a="1"/>
  <c r="JU44" i="21" s="1"/>
  <c r="JU34" i="21" a="1"/>
  <c r="JU34" i="21" s="1"/>
  <c r="JU33" i="21" s="1"/>
  <c r="JU4" i="21"/>
  <c r="JV3" i="21"/>
  <c r="JU7" i="21"/>
  <c r="JU75" i="21" s="1"/>
  <c r="JU5" i="21"/>
  <c r="JR9" i="21"/>
  <c r="JQ9" i="21"/>
  <c r="BY14" i="13"/>
  <c r="BZ14" i="13" s="1"/>
  <c r="BY11" i="13"/>
  <c r="BZ11" i="13" s="1"/>
  <c r="BY9" i="13"/>
  <c r="BZ9" i="13" s="1"/>
  <c r="BY8" i="13"/>
  <c r="BZ8" i="13" s="1"/>
  <c r="BY21" i="13"/>
  <c r="BZ21" i="13" s="1"/>
  <c r="BY16" i="13"/>
  <c r="BZ16" i="13" s="1"/>
  <c r="BY13" i="13"/>
  <c r="BZ13" i="13" s="1"/>
  <c r="BY19" i="13"/>
  <c r="BZ19" i="13" s="1"/>
  <c r="BY18" i="13"/>
  <c r="BZ18" i="13" s="1"/>
  <c r="BX23" i="13"/>
  <c r="BX22" i="13"/>
  <c r="BY4" i="13"/>
  <c r="BY5" i="13" s="1"/>
  <c r="BZ3" i="13"/>
  <c r="BY6" i="13"/>
  <c r="JT11" i="21" l="1"/>
  <c r="JU14" i="21" a="1"/>
  <c r="JU14" i="21" s="1"/>
  <c r="JU12" i="21" s="1"/>
  <c r="JU17" i="21"/>
  <c r="JU15" i="21" s="1"/>
  <c r="JV28" i="21" a="1"/>
  <c r="JV28" i="21" s="1"/>
  <c r="JV25" i="21" a="1"/>
  <c r="JV25" i="21" s="1"/>
  <c r="JV22" i="21" a="1"/>
  <c r="JV22" i="21" s="1"/>
  <c r="JV19" i="21" a="1"/>
  <c r="JV19" i="21" s="1"/>
  <c r="JV16" i="21" a="1"/>
  <c r="JV16" i="21" s="1"/>
  <c r="JV13" i="21" a="1"/>
  <c r="JV13" i="21" s="1"/>
  <c r="JU20" i="21"/>
  <c r="JU18" i="21" s="1"/>
  <c r="JU23" i="21"/>
  <c r="JU21" i="21" s="1"/>
  <c r="JU26" i="21"/>
  <c r="JU24" i="21" s="1"/>
  <c r="JU29" i="21"/>
  <c r="JU27" i="21" s="1"/>
  <c r="JU93" i="21"/>
  <c r="JT10" i="21"/>
  <c r="JS9" i="21"/>
  <c r="JV88" i="21" a="1"/>
  <c r="JV88" i="21" s="1"/>
  <c r="JV87" i="21"/>
  <c r="JV86" i="21" s="1"/>
  <c r="JV85" i="21" s="1"/>
  <c r="JV80" i="21" a="1"/>
  <c r="JV80" i="21" s="1"/>
  <c r="JV74" i="21"/>
  <c r="JV83" i="21" a="1"/>
  <c r="JV83" i="21" s="1"/>
  <c r="JV76" i="21"/>
  <c r="JV7" i="21"/>
  <c r="JV75" i="21" s="1"/>
  <c r="JV44" i="21" a="1"/>
  <c r="JV44" i="21" s="1"/>
  <c r="JV34" i="21" a="1"/>
  <c r="JV34" i="21" s="1"/>
  <c r="JV33" i="21" s="1"/>
  <c r="JV5" i="21"/>
  <c r="JW3" i="21"/>
  <c r="JV4" i="21"/>
  <c r="BZ6" i="13"/>
  <c r="BY23" i="13"/>
  <c r="BZ23" i="13" s="1"/>
  <c r="BY22" i="13"/>
  <c r="BZ22" i="13" s="1"/>
  <c r="CA3" i="13"/>
  <c r="BZ4" i="13"/>
  <c r="BZ5" i="13" s="1"/>
  <c r="JU11" i="21" l="1"/>
  <c r="JV29" i="21"/>
  <c r="JV27" i="21" s="1"/>
  <c r="JW28" i="21" a="1"/>
  <c r="JW28" i="21" s="1"/>
  <c r="JW25" i="21" a="1"/>
  <c r="JW25" i="21" s="1"/>
  <c r="JW19" i="21" a="1"/>
  <c r="JW19" i="21" s="1"/>
  <c r="JW22" i="21" a="1"/>
  <c r="JW22" i="21" s="1"/>
  <c r="JW16" i="21" a="1"/>
  <c r="JW16" i="21" s="1"/>
  <c r="JW13" i="21" a="1"/>
  <c r="JW13" i="21" s="1"/>
  <c r="JV14" i="21" a="1"/>
  <c r="JV14" i="21" s="1"/>
  <c r="JV12" i="21" s="1"/>
  <c r="JV17" i="21"/>
  <c r="JV15" i="21" s="1"/>
  <c r="JV20" i="21"/>
  <c r="JV18" i="21" s="1"/>
  <c r="JV23" i="21"/>
  <c r="JV21" i="21" s="1"/>
  <c r="JV26" i="21"/>
  <c r="JV24" i="21" s="1"/>
  <c r="JV93" i="21"/>
  <c r="JU10" i="21"/>
  <c r="JW76" i="21"/>
  <c r="JW88" i="21" a="1"/>
  <c r="JW88" i="21" s="1"/>
  <c r="JW80" i="21" a="1"/>
  <c r="JW80" i="21" s="1"/>
  <c r="JW87" i="21"/>
  <c r="JW86" i="21" s="1"/>
  <c r="JW85" i="21" s="1"/>
  <c r="JW83" i="21" a="1"/>
  <c r="JW83" i="21" s="1"/>
  <c r="JW44" i="21" a="1"/>
  <c r="JW44" i="21" s="1"/>
  <c r="JW34" i="21" a="1"/>
  <c r="JW34" i="21" s="1"/>
  <c r="JW33" i="21" s="1"/>
  <c r="JW5" i="21"/>
  <c r="JW74" i="21"/>
  <c r="JX3" i="21"/>
  <c r="JW4" i="21"/>
  <c r="JW7" i="21"/>
  <c r="JW75" i="21" s="1"/>
  <c r="JT9" i="21"/>
  <c r="CA14" i="13"/>
  <c r="CA11" i="13"/>
  <c r="CA9" i="13"/>
  <c r="CA8" i="13"/>
  <c r="CA21" i="13"/>
  <c r="CA16" i="13"/>
  <c r="CA13" i="13"/>
  <c r="CA19" i="13"/>
  <c r="CA18" i="13"/>
  <c r="CB3" i="13"/>
  <c r="CA4" i="13"/>
  <c r="CA5" i="13" s="1"/>
  <c r="CA6" i="13"/>
  <c r="JV11" i="21" l="1"/>
  <c r="JV10" i="21" s="1"/>
  <c r="JV9" i="21" s="1"/>
  <c r="JW17" i="21"/>
  <c r="JW15" i="21" s="1"/>
  <c r="JW23" i="21"/>
  <c r="JW21" i="21" s="1"/>
  <c r="JX28" i="21" a="1"/>
  <c r="JX28" i="21" s="1"/>
  <c r="JX25" i="21" a="1"/>
  <c r="JX25" i="21" s="1"/>
  <c r="JX22" i="21" a="1"/>
  <c r="JX22" i="21" s="1"/>
  <c r="JX19" i="21" a="1"/>
  <c r="JX19" i="21" s="1"/>
  <c r="JX13" i="21" a="1"/>
  <c r="JX13" i="21" s="1"/>
  <c r="JX16" i="21" a="1"/>
  <c r="JX16" i="21" s="1"/>
  <c r="JW20" i="21"/>
  <c r="JW18" i="21" s="1"/>
  <c r="JW26" i="21"/>
  <c r="JW24" i="21" s="1"/>
  <c r="JW29" i="21"/>
  <c r="JW27" i="21" s="1"/>
  <c r="JW14" i="21" a="1"/>
  <c r="JW14" i="21" s="1"/>
  <c r="JW12" i="21" s="1"/>
  <c r="JW93" i="21"/>
  <c r="JU9" i="21"/>
  <c r="JX88" i="21" a="1"/>
  <c r="JX88" i="21" s="1"/>
  <c r="JX80" i="21" a="1"/>
  <c r="JX80" i="21" s="1"/>
  <c r="JX76" i="21"/>
  <c r="JX83" i="21" a="1"/>
  <c r="JX83" i="21" s="1"/>
  <c r="JX87" i="21"/>
  <c r="JX74" i="21"/>
  <c r="JX44" i="21" a="1"/>
  <c r="JX44" i="21" s="1"/>
  <c r="JX5" i="21"/>
  <c r="JX4" i="21"/>
  <c r="JY3" i="21"/>
  <c r="JX7" i="21"/>
  <c r="JX75" i="21" s="1"/>
  <c r="JX34" i="21" a="1"/>
  <c r="JX34" i="21" s="1"/>
  <c r="JX33" i="21" s="1"/>
  <c r="CB14" i="13"/>
  <c r="CB11" i="13"/>
  <c r="CB9" i="13"/>
  <c r="CB8" i="13"/>
  <c r="CB21" i="13"/>
  <c r="CB16" i="13"/>
  <c r="CB13" i="13"/>
  <c r="CB19" i="13"/>
  <c r="CB18" i="13"/>
  <c r="CA22" i="13"/>
  <c r="CA23" i="13"/>
  <c r="CC3" i="13"/>
  <c r="CB4" i="13"/>
  <c r="CB5" i="13" s="1"/>
  <c r="CB6" i="13"/>
  <c r="JX86" i="21" l="1"/>
  <c r="JX85" i="21" s="1"/>
  <c r="JW11" i="21"/>
  <c r="JX26" i="21"/>
  <c r="JX24" i="21" s="1"/>
  <c r="JX23" i="21"/>
  <c r="JX21" i="21" s="1"/>
  <c r="JX29" i="21"/>
  <c r="JX27" i="21" s="1"/>
  <c r="JY28" i="21" a="1"/>
  <c r="JY28" i="21" s="1"/>
  <c r="JY25" i="21" a="1"/>
  <c r="JY25" i="21" s="1"/>
  <c r="JY22" i="21" a="1"/>
  <c r="JY22" i="21" s="1"/>
  <c r="JY16" i="21" a="1"/>
  <c r="JY16" i="21" s="1"/>
  <c r="JY19" i="21" a="1"/>
  <c r="JY19" i="21" s="1"/>
  <c r="JY13" i="21" a="1"/>
  <c r="JY13" i="21" s="1"/>
  <c r="JX17" i="21"/>
  <c r="JX15" i="21" s="1"/>
  <c r="JX14" i="21" a="1"/>
  <c r="JX14" i="21" s="1"/>
  <c r="JX12" i="21" s="1"/>
  <c r="JX20" i="21"/>
  <c r="JX18" i="21" s="1"/>
  <c r="JX93" i="21"/>
  <c r="JW10" i="21"/>
  <c r="JY87" i="21"/>
  <c r="JY74" i="21"/>
  <c r="JY88" i="21" a="1"/>
  <c r="JY88" i="21" s="1"/>
  <c r="JY80" i="21" a="1"/>
  <c r="JY80" i="21" s="1"/>
  <c r="JY76" i="21"/>
  <c r="JY44" i="21" a="1"/>
  <c r="JY44" i="21" s="1"/>
  <c r="JY34" i="21" a="1"/>
  <c r="JY34" i="21" s="1"/>
  <c r="JY33" i="21" s="1"/>
  <c r="JY4" i="21"/>
  <c r="JZ3" i="21"/>
  <c r="JY7" i="21"/>
  <c r="JY75" i="21" s="1"/>
  <c r="JY83" i="21" a="1"/>
  <c r="JY83" i="21" s="1"/>
  <c r="JY5" i="21"/>
  <c r="CC14" i="13"/>
  <c r="CD14" i="13" s="1"/>
  <c r="CC11" i="13"/>
  <c r="CD11" i="13" s="1"/>
  <c r="CC9" i="13"/>
  <c r="CD9" i="13" s="1"/>
  <c r="CC8" i="13"/>
  <c r="CD8" i="13" s="1"/>
  <c r="CC21" i="13"/>
  <c r="CD21" i="13" s="1"/>
  <c r="CC16" i="13"/>
  <c r="CD16" i="13" s="1"/>
  <c r="CC13" i="13"/>
  <c r="CD13" i="13" s="1"/>
  <c r="CC19" i="13"/>
  <c r="CD19" i="13" s="1"/>
  <c r="CC18" i="13"/>
  <c r="CD18" i="13" s="1"/>
  <c r="CB22" i="13"/>
  <c r="CB23" i="13"/>
  <c r="CD3" i="13"/>
  <c r="CD6" i="13" s="1"/>
  <c r="CC4" i="13"/>
  <c r="CC5" i="13" s="1"/>
  <c r="CC6" i="13"/>
  <c r="JY86" i="21" l="1"/>
  <c r="JY85" i="21" s="1"/>
  <c r="JY29" i="21"/>
  <c r="JY27" i="21" s="1"/>
  <c r="JY26" i="21"/>
  <c r="JY24" i="21" s="1"/>
  <c r="JX11" i="21"/>
  <c r="JX10" i="21" s="1"/>
  <c r="JX9" i="21" s="1"/>
  <c r="JY14" i="21" a="1"/>
  <c r="JY14" i="21" s="1"/>
  <c r="JY12" i="21" s="1"/>
  <c r="JY20" i="21"/>
  <c r="JY18" i="21" s="1"/>
  <c r="JZ28" i="21" a="1"/>
  <c r="JZ28" i="21" s="1"/>
  <c r="JZ25" i="21" a="1"/>
  <c r="JZ25" i="21" s="1"/>
  <c r="JZ22" i="21" a="1"/>
  <c r="JZ22" i="21" s="1"/>
  <c r="JZ19" i="21" a="1"/>
  <c r="JZ19" i="21" s="1"/>
  <c r="JZ16" i="21" a="1"/>
  <c r="JZ16" i="21" s="1"/>
  <c r="JZ13" i="21" a="1"/>
  <c r="JZ13" i="21" s="1"/>
  <c r="JY17" i="21"/>
  <c r="JY15" i="21" s="1"/>
  <c r="JY23" i="21"/>
  <c r="JY21" i="21" s="1"/>
  <c r="JY93" i="21"/>
  <c r="JZ88" i="21" a="1"/>
  <c r="JZ88" i="21" s="1"/>
  <c r="KA88" i="21" s="1"/>
  <c r="JZ87" i="21"/>
  <c r="JZ80" i="21" a="1"/>
  <c r="JZ80" i="21" s="1"/>
  <c r="KA80" i="21" s="1"/>
  <c r="JZ74" i="21"/>
  <c r="KA74" i="21" s="1"/>
  <c r="JZ83" i="21" a="1"/>
  <c r="JZ83" i="21" s="1"/>
  <c r="KA83" i="21" s="1"/>
  <c r="JZ76" i="21"/>
  <c r="KA76" i="21" s="1"/>
  <c r="JZ7" i="21"/>
  <c r="JZ34" i="21" a="1"/>
  <c r="JZ34" i="21" s="1"/>
  <c r="JZ44" i="21" a="1"/>
  <c r="JZ44" i="21" s="1"/>
  <c r="KA44" i="21" s="1"/>
  <c r="JZ4" i="21"/>
  <c r="JZ5" i="21"/>
  <c r="KA3" i="21"/>
  <c r="KB3" i="21" s="1"/>
  <c r="JW9" i="21"/>
  <c r="CC22" i="13"/>
  <c r="CD22" i="13" s="1"/>
  <c r="CC23" i="13"/>
  <c r="CD23" i="13" s="1"/>
  <c r="CE3" i="13"/>
  <c r="CD4" i="13"/>
  <c r="CD5" i="13" s="1"/>
  <c r="JZ17" i="21" l="1"/>
  <c r="JZ15" i="21" s="1"/>
  <c r="KA15" i="21" s="1"/>
  <c r="KA17" i="21" s="1"/>
  <c r="KA16" i="21"/>
  <c r="JZ20" i="21"/>
  <c r="JZ18" i="21" s="1"/>
  <c r="KA18" i="21" s="1"/>
  <c r="KA19" i="21"/>
  <c r="JY11" i="21"/>
  <c r="JY10" i="21" s="1"/>
  <c r="JY9" i="21" s="1"/>
  <c r="JZ23" i="21"/>
  <c r="JZ21" i="21" s="1"/>
  <c r="KA21" i="21" s="1"/>
  <c r="KA22" i="21"/>
  <c r="JZ26" i="21"/>
  <c r="JZ24" i="21" s="1"/>
  <c r="KA24" i="21" s="1"/>
  <c r="KA25" i="21"/>
  <c r="JZ14" i="21" a="1"/>
  <c r="JZ14" i="21" s="1"/>
  <c r="JZ12" i="21" s="1"/>
  <c r="KA13" i="21"/>
  <c r="JZ29" i="21"/>
  <c r="JZ27" i="21" s="1"/>
  <c r="KA27" i="21" s="1"/>
  <c r="KA28" i="21"/>
  <c r="KB28" i="21" a="1"/>
  <c r="KB28" i="21" s="1"/>
  <c r="KB25" i="21" a="1"/>
  <c r="KB25" i="21" s="1"/>
  <c r="KB22" i="21" a="1"/>
  <c r="KB22" i="21" s="1"/>
  <c r="KB19" i="21" a="1"/>
  <c r="KB19" i="21" s="1"/>
  <c r="KB16" i="21" a="1"/>
  <c r="KB16" i="21" s="1"/>
  <c r="KB13" i="21" a="1"/>
  <c r="KB13" i="21" s="1"/>
  <c r="KB76" i="21"/>
  <c r="KB88" i="21" a="1"/>
  <c r="KB88" i="21" s="1"/>
  <c r="KB80" i="21" a="1"/>
  <c r="KB80" i="21" s="1"/>
  <c r="KB83" i="21" a="1"/>
  <c r="KB83" i="21" s="1"/>
  <c r="KB74" i="21"/>
  <c r="KB44" i="21" a="1"/>
  <c r="KB44" i="21" s="1"/>
  <c r="KB87" i="21"/>
  <c r="KB34" i="21" a="1"/>
  <c r="KB34" i="21" s="1"/>
  <c r="KB5" i="21"/>
  <c r="KB4" i="21"/>
  <c r="KB7" i="21"/>
  <c r="KB75" i="21" s="1"/>
  <c r="KC3" i="21"/>
  <c r="KA5" i="21"/>
  <c r="KA6" i="21" s="1"/>
  <c r="KA4" i="21"/>
  <c r="KA7" i="21"/>
  <c r="JZ86" i="21"/>
  <c r="KA87" i="21"/>
  <c r="JZ33" i="21"/>
  <c r="KA34" i="21"/>
  <c r="CE14" i="13"/>
  <c r="CE11" i="13"/>
  <c r="CE9" i="13"/>
  <c r="CE8" i="13"/>
  <c r="CE21" i="13"/>
  <c r="CE16" i="13"/>
  <c r="CE13" i="13"/>
  <c r="CE19" i="13"/>
  <c r="CE18" i="13"/>
  <c r="CF3" i="13"/>
  <c r="CE4" i="13"/>
  <c r="CE5" i="13" s="1"/>
  <c r="CE6" i="13"/>
  <c r="KA20" i="21" l="1"/>
  <c r="KA26" i="21"/>
  <c r="KA23" i="21"/>
  <c r="KA29" i="21"/>
  <c r="JZ11" i="21"/>
  <c r="KA11" i="21" s="1"/>
  <c r="KA12" i="21"/>
  <c r="KA14" i="21" s="1"/>
  <c r="KB17" i="21"/>
  <c r="KB15" i="21" s="1"/>
  <c r="KB20" i="21"/>
  <c r="KB18" i="21" s="1"/>
  <c r="KB23" i="21"/>
  <c r="KB21" i="21" s="1"/>
  <c r="KB26" i="21"/>
  <c r="KB24" i="21" s="1"/>
  <c r="KB29" i="21"/>
  <c r="KB27" i="21" s="1"/>
  <c r="KC28" i="21" a="1"/>
  <c r="KC28" i="21" s="1"/>
  <c r="KC25" i="21" a="1"/>
  <c r="KC25" i="21" s="1"/>
  <c r="KC22" i="21" a="1"/>
  <c r="KC22" i="21" s="1"/>
  <c r="KC19" i="21" a="1"/>
  <c r="KC19" i="21" s="1"/>
  <c r="KC16" i="21" a="1"/>
  <c r="KC16" i="21" s="1"/>
  <c r="KC13" i="21" a="1"/>
  <c r="KC13" i="21" s="1"/>
  <c r="KB14" i="21" a="1"/>
  <c r="KB14" i="21" s="1"/>
  <c r="KB12" i="21" s="1"/>
  <c r="KB86" i="21"/>
  <c r="KC88" i="21" a="1"/>
  <c r="KC88" i="21" s="1"/>
  <c r="KC80" i="21" a="1"/>
  <c r="KC80" i="21" s="1"/>
  <c r="KC76" i="21"/>
  <c r="KC83" i="21" a="1"/>
  <c r="KC83" i="21" s="1"/>
  <c r="KC87" i="21"/>
  <c r="KC74" i="21"/>
  <c r="KC44" i="21" a="1"/>
  <c r="KC44" i="21" s="1"/>
  <c r="KC34" i="21" a="1"/>
  <c r="KC34" i="21" s="1"/>
  <c r="KC33" i="21" s="1"/>
  <c r="KC5" i="21"/>
  <c r="KC4" i="21"/>
  <c r="KD3" i="21"/>
  <c r="KC7" i="21"/>
  <c r="KC75" i="21" s="1"/>
  <c r="KB33" i="21"/>
  <c r="KA33" i="21"/>
  <c r="JZ85" i="21"/>
  <c r="KA85" i="21" s="1"/>
  <c r="KA86" i="21"/>
  <c r="CF14" i="13"/>
  <c r="CF11" i="13"/>
  <c r="CF9" i="13"/>
  <c r="CF8" i="13"/>
  <c r="CF21" i="13"/>
  <c r="CF16" i="13"/>
  <c r="CF13" i="13"/>
  <c r="CF19" i="13"/>
  <c r="CF18" i="13"/>
  <c r="CE23" i="13"/>
  <c r="CE22" i="13"/>
  <c r="CF6" i="13"/>
  <c r="CG3" i="13"/>
  <c r="CF4" i="13"/>
  <c r="CF5" i="13" s="1"/>
  <c r="KC86" i="21" l="1"/>
  <c r="KC85" i="21" s="1"/>
  <c r="KB11" i="21"/>
  <c r="KC14" i="21" a="1"/>
  <c r="KC14" i="21" s="1"/>
  <c r="KC12" i="21" s="1"/>
  <c r="KD28" i="21" a="1"/>
  <c r="KD28" i="21" s="1"/>
  <c r="KD25" i="21" a="1"/>
  <c r="KD25" i="21" s="1"/>
  <c r="KD22" i="21" a="1"/>
  <c r="KD22" i="21" s="1"/>
  <c r="KD19" i="21" a="1"/>
  <c r="KD19" i="21" s="1"/>
  <c r="KD16" i="21" a="1"/>
  <c r="KD16" i="21" s="1"/>
  <c r="KD13" i="21" a="1"/>
  <c r="KD13" i="21" s="1"/>
  <c r="KC17" i="21"/>
  <c r="KC15" i="21" s="1"/>
  <c r="KC20" i="21"/>
  <c r="KC18" i="21" s="1"/>
  <c r="KC23" i="21"/>
  <c r="KC21" i="21" s="1"/>
  <c r="KC26" i="21"/>
  <c r="KC24" i="21" s="1"/>
  <c r="KC29" i="21"/>
  <c r="KC27" i="21" s="1"/>
  <c r="KC93" i="21"/>
  <c r="KB85" i="21"/>
  <c r="KB93" i="21" s="1"/>
  <c r="KD87" i="21"/>
  <c r="KD74" i="21"/>
  <c r="KD88" i="21" a="1"/>
  <c r="KD88" i="21" s="1"/>
  <c r="KD80" i="21" a="1"/>
  <c r="KD80" i="21" s="1"/>
  <c r="KD76" i="21"/>
  <c r="KD44" i="21" a="1"/>
  <c r="KD44" i="21" s="1"/>
  <c r="KD83" i="21" a="1"/>
  <c r="KD83" i="21" s="1"/>
  <c r="KD34" i="21" a="1"/>
  <c r="KD34" i="21" s="1"/>
  <c r="KD33" i="21" s="1"/>
  <c r="KD4" i="21"/>
  <c r="KE3" i="21"/>
  <c r="KD7" i="21"/>
  <c r="KD75" i="21" s="1"/>
  <c r="KD5" i="21"/>
  <c r="KA93" i="21"/>
  <c r="JZ10" i="21"/>
  <c r="JZ93" i="21"/>
  <c r="CG14" i="13"/>
  <c r="CH14" i="13" s="1"/>
  <c r="CI14" i="13" s="1"/>
  <c r="CG11" i="13"/>
  <c r="CH11" i="13" s="1"/>
  <c r="CI11" i="13" s="1"/>
  <c r="CG9" i="13"/>
  <c r="CH9" i="13" s="1"/>
  <c r="CI9" i="13" s="1"/>
  <c r="CG8" i="13"/>
  <c r="CH8" i="13" s="1"/>
  <c r="CI8" i="13" s="1"/>
  <c r="CG21" i="13"/>
  <c r="CH21" i="13" s="1"/>
  <c r="CI21" i="13" s="1"/>
  <c r="CG16" i="13"/>
  <c r="CH16" i="13" s="1"/>
  <c r="CI16" i="13" s="1"/>
  <c r="CG13" i="13"/>
  <c r="CH13" i="13" s="1"/>
  <c r="CI13" i="13" s="1"/>
  <c r="CG19" i="13"/>
  <c r="CH19" i="13" s="1"/>
  <c r="CI19" i="13" s="1"/>
  <c r="CG18" i="13"/>
  <c r="CH18" i="13" s="1"/>
  <c r="CI18" i="13" s="1"/>
  <c r="CF22" i="13"/>
  <c r="CF23" i="13"/>
  <c r="CG4" i="13"/>
  <c r="CG5" i="13" s="1"/>
  <c r="CH3" i="13"/>
  <c r="CG6" i="13"/>
  <c r="KD86" i="21" l="1"/>
  <c r="KD85" i="21" s="1"/>
  <c r="KC11" i="21"/>
  <c r="KD20" i="21"/>
  <c r="KD18" i="21" s="1"/>
  <c r="KD23" i="21"/>
  <c r="KD21" i="21" s="1"/>
  <c r="KD26" i="21"/>
  <c r="KD24" i="21" s="1"/>
  <c r="KD29" i="21"/>
  <c r="KD27" i="21" s="1"/>
  <c r="KE28" i="21" a="1"/>
  <c r="KE28" i="21" s="1"/>
  <c r="KE22" i="21" a="1"/>
  <c r="KE22" i="21" s="1"/>
  <c r="KE25" i="21" a="1"/>
  <c r="KE25" i="21" s="1"/>
  <c r="KE19" i="21" a="1"/>
  <c r="KE19" i="21" s="1"/>
  <c r="KE16" i="21" a="1"/>
  <c r="KE16" i="21" s="1"/>
  <c r="KE13" i="21" a="1"/>
  <c r="KE13" i="21" s="1"/>
  <c r="KD14" i="21" a="1"/>
  <c r="KD14" i="21" s="1"/>
  <c r="KD12" i="21" s="1"/>
  <c r="KD17" i="21"/>
  <c r="KD15" i="21" s="1"/>
  <c r="KD93" i="21"/>
  <c r="KC10" i="21"/>
  <c r="KE88" i="21" a="1"/>
  <c r="KE88" i="21" s="1"/>
  <c r="KE87" i="21"/>
  <c r="KE80" i="21" a="1"/>
  <c r="KE80" i="21" s="1"/>
  <c r="KE74" i="21"/>
  <c r="KE83" i="21" a="1"/>
  <c r="KE83" i="21" s="1"/>
  <c r="KE76" i="21"/>
  <c r="KE7" i="21"/>
  <c r="KE75" i="21" s="1"/>
  <c r="KE44" i="21" a="1"/>
  <c r="KE44" i="21" s="1"/>
  <c r="KE34" i="21" a="1"/>
  <c r="KE34" i="21" s="1"/>
  <c r="KE33" i="21" s="1"/>
  <c r="KE5" i="21"/>
  <c r="KF3" i="21"/>
  <c r="KE4" i="21"/>
  <c r="KB10" i="21"/>
  <c r="JZ9" i="21"/>
  <c r="KA9" i="21" s="1"/>
  <c r="KA10" i="21"/>
  <c r="CH6" i="13"/>
  <c r="CG22" i="13"/>
  <c r="CH22" i="13" s="1"/>
  <c r="CI22" i="13" s="1"/>
  <c r="CG23" i="13"/>
  <c r="CH23" i="13" s="1"/>
  <c r="CI23" i="13" s="1"/>
  <c r="CI3" i="13"/>
  <c r="CI6" i="13" s="1"/>
  <c r="CH4" i="13"/>
  <c r="CH5" i="13" s="1"/>
  <c r="KE86" i="21" l="1"/>
  <c r="KE85" i="21" s="1"/>
  <c r="KD11" i="21"/>
  <c r="KE14" i="21" a="1"/>
  <c r="KE14" i="21" s="1"/>
  <c r="KE12" i="21" s="1"/>
  <c r="KE17" i="21"/>
  <c r="KE15" i="21" s="1"/>
  <c r="KE20" i="21"/>
  <c r="KE18" i="21" s="1"/>
  <c r="KE26" i="21"/>
  <c r="KE24" i="21" s="1"/>
  <c r="KF28" i="21" a="1"/>
  <c r="KF28" i="21" s="1"/>
  <c r="KF25" i="21" a="1"/>
  <c r="KF25" i="21" s="1"/>
  <c r="KF22" i="21" a="1"/>
  <c r="KF22" i="21" s="1"/>
  <c r="KF19" i="21" a="1"/>
  <c r="KF19" i="21" s="1"/>
  <c r="KF16" i="21" a="1"/>
  <c r="KF16" i="21" s="1"/>
  <c r="KF13" i="21" a="1"/>
  <c r="KF13" i="21" s="1"/>
  <c r="KE23" i="21"/>
  <c r="KE21" i="21" s="1"/>
  <c r="KE29" i="21"/>
  <c r="KE27" i="21" s="1"/>
  <c r="KE93" i="21"/>
  <c r="KF76" i="21"/>
  <c r="KF88" i="21" a="1"/>
  <c r="KF88" i="21" s="1"/>
  <c r="KF80" i="21" a="1"/>
  <c r="KF80" i="21" s="1"/>
  <c r="KF74" i="21"/>
  <c r="KF87" i="21"/>
  <c r="KF86" i="21" s="1"/>
  <c r="KF85" i="21" s="1"/>
  <c r="KF83" i="21" a="1"/>
  <c r="KF83" i="21" s="1"/>
  <c r="KF44" i="21" a="1"/>
  <c r="KF44" i="21" s="1"/>
  <c r="KF34" i="21" a="1"/>
  <c r="KF34" i="21" s="1"/>
  <c r="KF33" i="21" s="1"/>
  <c r="KF5" i="21"/>
  <c r="KG3" i="21"/>
  <c r="KF7" i="21"/>
  <c r="KF75" i="21" s="1"/>
  <c r="KF4" i="21"/>
  <c r="KB9" i="21"/>
  <c r="KC9" i="21"/>
  <c r="CI4" i="13"/>
  <c r="CI5" i="13" s="1"/>
  <c r="CJ3" i="13"/>
  <c r="KE11" i="21" l="1"/>
  <c r="KE10" i="21" s="1"/>
  <c r="KF14" i="21" a="1"/>
  <c r="KF14" i="21" s="1"/>
  <c r="KF12" i="21" s="1"/>
  <c r="KF17" i="21"/>
  <c r="KF15" i="21" s="1"/>
  <c r="KF20" i="21"/>
  <c r="KF18" i="21" s="1"/>
  <c r="KG28" i="21" a="1"/>
  <c r="KG28" i="21" s="1"/>
  <c r="KG25" i="21" a="1"/>
  <c r="KG25" i="21" s="1"/>
  <c r="KG22" i="21" a="1"/>
  <c r="KG22" i="21" s="1"/>
  <c r="KG16" i="21" a="1"/>
  <c r="KG16" i="21" s="1"/>
  <c r="KG19" i="21" a="1"/>
  <c r="KG19" i="21" s="1"/>
  <c r="KG13" i="21" a="1"/>
  <c r="KG13" i="21" s="1"/>
  <c r="KF23" i="21"/>
  <c r="KF21" i="21" s="1"/>
  <c r="KF26" i="21"/>
  <c r="KF24" i="21" s="1"/>
  <c r="KF29" i="21"/>
  <c r="KF27" i="21" s="1"/>
  <c r="KF93" i="21"/>
  <c r="KG88" i="21" a="1"/>
  <c r="KG88" i="21" s="1"/>
  <c r="KG80" i="21" a="1"/>
  <c r="KG80" i="21" s="1"/>
  <c r="KG76" i="21"/>
  <c r="KG83" i="21" a="1"/>
  <c r="KG83" i="21" s="1"/>
  <c r="KG87" i="21"/>
  <c r="KG74" i="21"/>
  <c r="KG44" i="21" a="1"/>
  <c r="KG44" i="21" s="1"/>
  <c r="KG34" i="21" a="1"/>
  <c r="KG34" i="21" s="1"/>
  <c r="KG33" i="21" s="1"/>
  <c r="KG5" i="21"/>
  <c r="KG4" i="21"/>
  <c r="KH3" i="21"/>
  <c r="KG7" i="21"/>
  <c r="KG75" i="21" s="1"/>
  <c r="KD10" i="21"/>
  <c r="CJ14" i="13"/>
  <c r="CJ11" i="13"/>
  <c r="CJ9" i="13"/>
  <c r="CJ8" i="13"/>
  <c r="CJ21" i="13"/>
  <c r="CJ16" i="13"/>
  <c r="CJ13" i="13"/>
  <c r="CJ19" i="13"/>
  <c r="CJ18" i="13"/>
  <c r="CJ4" i="13"/>
  <c r="CJ5" i="13" s="1"/>
  <c r="CJ6" i="13"/>
  <c r="CK3" i="13"/>
  <c r="KG86" i="21" l="1"/>
  <c r="KG85" i="21" s="1"/>
  <c r="KF11" i="21"/>
  <c r="KG14" i="21" a="1"/>
  <c r="KG14" i="21" s="1"/>
  <c r="KG12" i="21" s="1"/>
  <c r="KH28" i="21" a="1"/>
  <c r="KH28" i="21" s="1"/>
  <c r="KH25" i="21" a="1"/>
  <c r="KH25" i="21" s="1"/>
  <c r="KH22" i="21" a="1"/>
  <c r="KH22" i="21" s="1"/>
  <c r="KH16" i="21" a="1"/>
  <c r="KH16" i="21" s="1"/>
  <c r="KH19" i="21" a="1"/>
  <c r="KH19" i="21" s="1"/>
  <c r="KH13" i="21" a="1"/>
  <c r="KH13" i="21" s="1"/>
  <c r="KG20" i="21"/>
  <c r="KG18" i="21" s="1"/>
  <c r="KG17" i="21"/>
  <c r="KG15" i="21" s="1"/>
  <c r="KG23" i="21"/>
  <c r="KG21" i="21" s="1"/>
  <c r="KG26" i="21"/>
  <c r="KG24" i="21" s="1"/>
  <c r="KG29" i="21"/>
  <c r="KG27" i="21" s="1"/>
  <c r="KG93" i="21"/>
  <c r="KD9" i="21"/>
  <c r="KH87" i="21"/>
  <c r="KH74" i="21"/>
  <c r="KH88" i="21" a="1"/>
  <c r="KH88" i="21" s="1"/>
  <c r="KH80" i="21" a="1"/>
  <c r="KH80" i="21" s="1"/>
  <c r="KH83" i="21" a="1"/>
  <c r="KH83" i="21" s="1"/>
  <c r="KH76" i="21"/>
  <c r="KH44" i="21" a="1"/>
  <c r="KH44" i="21" s="1"/>
  <c r="KH34" i="21" a="1"/>
  <c r="KH34" i="21" s="1"/>
  <c r="KH33" i="21" s="1"/>
  <c r="KH4" i="21"/>
  <c r="KI3" i="21"/>
  <c r="KH7" i="21"/>
  <c r="KH75" i="21" s="1"/>
  <c r="KH5" i="21"/>
  <c r="KE9" i="21"/>
  <c r="CK14" i="13"/>
  <c r="CK11" i="13"/>
  <c r="CK9" i="13"/>
  <c r="CK8" i="13"/>
  <c r="CK21" i="13"/>
  <c r="CK16" i="13"/>
  <c r="CK13" i="13"/>
  <c r="CK19" i="13"/>
  <c r="CK18" i="13"/>
  <c r="CJ22" i="13"/>
  <c r="CJ23" i="13"/>
  <c r="CL3" i="13"/>
  <c r="CK4" i="13"/>
  <c r="CK5" i="13" s="1"/>
  <c r="CK6" i="13"/>
  <c r="KH86" i="21" l="1"/>
  <c r="KH85" i="21" s="1"/>
  <c r="KG11" i="21"/>
  <c r="KH23" i="21"/>
  <c r="KH21" i="21" s="1"/>
  <c r="KH26" i="21"/>
  <c r="KH24" i="21" s="1"/>
  <c r="KH29" i="21"/>
  <c r="KH27" i="21" s="1"/>
  <c r="KH14" i="21" a="1"/>
  <c r="KH14" i="21" s="1"/>
  <c r="KH12" i="21" s="1"/>
  <c r="KI28" i="21" a="1"/>
  <c r="KI28" i="21" s="1"/>
  <c r="KI25" i="21" a="1"/>
  <c r="KI25" i="21" s="1"/>
  <c r="KI22" i="21" a="1"/>
  <c r="KI22" i="21" s="1"/>
  <c r="KI19" i="21" a="1"/>
  <c r="KI19" i="21" s="1"/>
  <c r="KI16" i="21" a="1"/>
  <c r="KI16" i="21" s="1"/>
  <c r="KI13" i="21" a="1"/>
  <c r="KI13" i="21" s="1"/>
  <c r="KH20" i="21"/>
  <c r="KH18" i="21" s="1"/>
  <c r="KH17" i="21"/>
  <c r="KH15" i="21" s="1"/>
  <c r="KH93" i="21"/>
  <c r="KI88" i="21" a="1"/>
  <c r="KI88" i="21" s="1"/>
  <c r="KI87" i="21"/>
  <c r="KI80" i="21" a="1"/>
  <c r="KI80" i="21" s="1"/>
  <c r="KI74" i="21"/>
  <c r="KI83" i="21" a="1"/>
  <c r="KI83" i="21" s="1"/>
  <c r="KI76" i="21"/>
  <c r="KI44" i="21" a="1"/>
  <c r="KI44" i="21" s="1"/>
  <c r="KI7" i="21"/>
  <c r="KI75" i="21" s="1"/>
  <c r="KI34" i="21" a="1"/>
  <c r="KI34" i="21" s="1"/>
  <c r="KI33" i="21" s="1"/>
  <c r="KI4" i="21"/>
  <c r="KI5" i="21"/>
  <c r="KJ3" i="21"/>
  <c r="KG10" i="21"/>
  <c r="KF10" i="21"/>
  <c r="CL14" i="13"/>
  <c r="CM14" i="13" s="1"/>
  <c r="CL11" i="13"/>
  <c r="CM11" i="13" s="1"/>
  <c r="CL9" i="13"/>
  <c r="CM9" i="13" s="1"/>
  <c r="CL8" i="13"/>
  <c r="CM8" i="13" s="1"/>
  <c r="CL21" i="13"/>
  <c r="CM21" i="13" s="1"/>
  <c r="CL16" i="13"/>
  <c r="CM16" i="13" s="1"/>
  <c r="CL13" i="13"/>
  <c r="CM13" i="13" s="1"/>
  <c r="CL19" i="13"/>
  <c r="CM19" i="13" s="1"/>
  <c r="CL18" i="13"/>
  <c r="CM18" i="13" s="1"/>
  <c r="CK22" i="13"/>
  <c r="CK23" i="13"/>
  <c r="CM3" i="13"/>
  <c r="CL4" i="13"/>
  <c r="CL5" i="13" s="1"/>
  <c r="CL6" i="13"/>
  <c r="KI86" i="21" l="1"/>
  <c r="KI85" i="21" s="1"/>
  <c r="KH11" i="21"/>
  <c r="KI14" i="21" a="1"/>
  <c r="KI14" i="21" s="1"/>
  <c r="KI12" i="21" s="1"/>
  <c r="KI20" i="21"/>
  <c r="KI18" i="21" s="1"/>
  <c r="KI23" i="21"/>
  <c r="KI21" i="21" s="1"/>
  <c r="KI17" i="21"/>
  <c r="KI15" i="21" s="1"/>
  <c r="KI26" i="21"/>
  <c r="KI24" i="21" s="1"/>
  <c r="KI29" i="21"/>
  <c r="KI27" i="21" s="1"/>
  <c r="KJ28" i="21" a="1"/>
  <c r="KJ28" i="21" s="1"/>
  <c r="KJ25" i="21" a="1"/>
  <c r="KJ25" i="21" s="1"/>
  <c r="KJ22" i="21" a="1"/>
  <c r="KJ22" i="21" s="1"/>
  <c r="KJ19" i="21" a="1"/>
  <c r="KJ19" i="21" s="1"/>
  <c r="KJ16" i="21" a="1"/>
  <c r="KJ16" i="21" s="1"/>
  <c r="KJ13" i="21" a="1"/>
  <c r="KJ13" i="21" s="1"/>
  <c r="KI93" i="21"/>
  <c r="KF9" i="21"/>
  <c r="KJ76" i="21"/>
  <c r="KJ88" i="21" a="1"/>
  <c r="KJ88" i="21" s="1"/>
  <c r="KJ80" i="21" a="1"/>
  <c r="KJ80" i="21" s="1"/>
  <c r="KJ87" i="21"/>
  <c r="KJ86" i="21" s="1"/>
  <c r="KJ85" i="21" s="1"/>
  <c r="KJ83" i="21" a="1"/>
  <c r="KJ83" i="21" s="1"/>
  <c r="KJ44" i="21" a="1"/>
  <c r="KJ44" i="21" s="1"/>
  <c r="KJ34" i="21" a="1"/>
  <c r="KJ34" i="21" s="1"/>
  <c r="KJ33" i="21" s="1"/>
  <c r="KJ5" i="21"/>
  <c r="KJ74" i="21"/>
  <c r="KJ4" i="21"/>
  <c r="KJ7" i="21"/>
  <c r="KJ75" i="21" s="1"/>
  <c r="KK3" i="21"/>
  <c r="KG9" i="21"/>
  <c r="KH10" i="21"/>
  <c r="CM6" i="13"/>
  <c r="CL23" i="13"/>
  <c r="CM23" i="13" s="1"/>
  <c r="CL22" i="13"/>
  <c r="CM22" i="13" s="1"/>
  <c r="CN3" i="13"/>
  <c r="CM4" i="13"/>
  <c r="CM5" i="13" s="1"/>
  <c r="KI11" i="21" l="1"/>
  <c r="KJ20" i="21"/>
  <c r="KJ18" i="21" s="1"/>
  <c r="KJ26" i="21"/>
  <c r="KJ24" i="21" s="1"/>
  <c r="KJ29" i="21"/>
  <c r="KJ27" i="21" s="1"/>
  <c r="KJ23" i="21"/>
  <c r="KJ21" i="21" s="1"/>
  <c r="KK28" i="21" a="1"/>
  <c r="KK28" i="21" s="1"/>
  <c r="KK25" i="21" a="1"/>
  <c r="KK25" i="21" s="1"/>
  <c r="KK22" i="21" a="1"/>
  <c r="KK22" i="21" s="1"/>
  <c r="KK19" i="21" a="1"/>
  <c r="KK19" i="21" s="1"/>
  <c r="KK16" i="21" a="1"/>
  <c r="KK16" i="21" s="1"/>
  <c r="KK13" i="21" a="1"/>
  <c r="KK13" i="21" s="1"/>
  <c r="KJ14" i="21" a="1"/>
  <c r="KJ14" i="21" s="1"/>
  <c r="KJ12" i="21" s="1"/>
  <c r="KJ17" i="21"/>
  <c r="KJ15" i="21" s="1"/>
  <c r="KJ93" i="21"/>
  <c r="KI10" i="21"/>
  <c r="KH9" i="21"/>
  <c r="KK88" i="21" a="1"/>
  <c r="KK88" i="21" s="1"/>
  <c r="KK80" i="21" a="1"/>
  <c r="KK80" i="21" s="1"/>
  <c r="KK76" i="21"/>
  <c r="KK83" i="21" a="1"/>
  <c r="KK83" i="21" s="1"/>
  <c r="KK87" i="21"/>
  <c r="KK86" i="21" s="1"/>
  <c r="KK85" i="21" s="1"/>
  <c r="KK74" i="21"/>
  <c r="KK44" i="21" a="1"/>
  <c r="KK44" i="21" s="1"/>
  <c r="KK34" i="21" a="1"/>
  <c r="KK34" i="21" s="1"/>
  <c r="KK33" i="21" s="1"/>
  <c r="KK5" i="21"/>
  <c r="KK4" i="21"/>
  <c r="KL3" i="21"/>
  <c r="KK7" i="21"/>
  <c r="KK75" i="21" s="1"/>
  <c r="CN14" i="13"/>
  <c r="CN11" i="13"/>
  <c r="CN9" i="13"/>
  <c r="CN8" i="13"/>
  <c r="CN21" i="13"/>
  <c r="CN16" i="13"/>
  <c r="CN13" i="13"/>
  <c r="CN19" i="13"/>
  <c r="CN18" i="13"/>
  <c r="CN6" i="13"/>
  <c r="CO3" i="13"/>
  <c r="CN4" i="13"/>
  <c r="CN5" i="13" s="1"/>
  <c r="KJ11" i="21" l="1"/>
  <c r="KJ10" i="21" s="1"/>
  <c r="KK14" i="21" a="1"/>
  <c r="KK14" i="21" s="1"/>
  <c r="KK12" i="21" s="1"/>
  <c r="KK17" i="21"/>
  <c r="KK15" i="21" s="1"/>
  <c r="KK20" i="21"/>
  <c r="KK18" i="21" s="1"/>
  <c r="KK23" i="21"/>
  <c r="KK21" i="21" s="1"/>
  <c r="KK26" i="21"/>
  <c r="KK24" i="21" s="1"/>
  <c r="KK29" i="21"/>
  <c r="KK27" i="21" s="1"/>
  <c r="KL28" i="21" a="1"/>
  <c r="KL28" i="21" s="1"/>
  <c r="KL25" i="21" a="1"/>
  <c r="KL25" i="21" s="1"/>
  <c r="KL22" i="21" a="1"/>
  <c r="KL22" i="21" s="1"/>
  <c r="KL19" i="21" a="1"/>
  <c r="KL19" i="21" s="1"/>
  <c r="KL16" i="21" a="1"/>
  <c r="KL16" i="21" s="1"/>
  <c r="KL13" i="21" a="1"/>
  <c r="KL13" i="21" s="1"/>
  <c r="KK93" i="21"/>
  <c r="KL87" i="21"/>
  <c r="KL86" i="21" s="1"/>
  <c r="KL85" i="21" s="1"/>
  <c r="KL74" i="21"/>
  <c r="KL88" i="21" a="1"/>
  <c r="KL88" i="21" s="1"/>
  <c r="KL80" i="21" a="1"/>
  <c r="KL80" i="21" s="1"/>
  <c r="KL76" i="21"/>
  <c r="KL44" i="21" a="1"/>
  <c r="KL44" i="21" s="1"/>
  <c r="KL34" i="21" a="1"/>
  <c r="KL34" i="21" s="1"/>
  <c r="KL33" i="21" s="1"/>
  <c r="KL4" i="21"/>
  <c r="KM3" i="21"/>
  <c r="KL7" i="21"/>
  <c r="KL75" i="21" s="1"/>
  <c r="KL5" i="21"/>
  <c r="KL83" i="21" a="1"/>
  <c r="KL83" i="21" s="1"/>
  <c r="KI9" i="21"/>
  <c r="CO14" i="13"/>
  <c r="CO11" i="13"/>
  <c r="CO9" i="13"/>
  <c r="CO8" i="13"/>
  <c r="CO21" i="13"/>
  <c r="CO16" i="13"/>
  <c r="CO13" i="13"/>
  <c r="CO19" i="13"/>
  <c r="CO18" i="13"/>
  <c r="CN22" i="13"/>
  <c r="CN23" i="13"/>
  <c r="CO4" i="13"/>
  <c r="CO5" i="13" s="1"/>
  <c r="CP3" i="13"/>
  <c r="CO6" i="13"/>
  <c r="KK11" i="21" l="1"/>
  <c r="KL23" i="21"/>
  <c r="KL21" i="21" s="1"/>
  <c r="KL26" i="21"/>
  <c r="KL24" i="21" s="1"/>
  <c r="KL29" i="21"/>
  <c r="KL27" i="21" s="1"/>
  <c r="KM28" i="21" a="1"/>
  <c r="KM28" i="21" s="1"/>
  <c r="KM25" i="21" a="1"/>
  <c r="KM25" i="21" s="1"/>
  <c r="KM22" i="21" a="1"/>
  <c r="KM22" i="21" s="1"/>
  <c r="KM19" i="21" a="1"/>
  <c r="KM19" i="21" s="1"/>
  <c r="KM16" i="21" a="1"/>
  <c r="KM16" i="21" s="1"/>
  <c r="KM13" i="21" a="1"/>
  <c r="KM13" i="21" s="1"/>
  <c r="KL14" i="21" a="1"/>
  <c r="KL14" i="21" s="1"/>
  <c r="KL12" i="21" s="1"/>
  <c r="KL17" i="21"/>
  <c r="KL15" i="21" s="1"/>
  <c r="KL20" i="21"/>
  <c r="KL18" i="21" s="1"/>
  <c r="KL93" i="21"/>
  <c r="KK10" i="21"/>
  <c r="KK9" i="21" s="1"/>
  <c r="KM88" i="21" a="1"/>
  <c r="KM88" i="21" s="1"/>
  <c r="KN88" i="21" s="1"/>
  <c r="KM87" i="21"/>
  <c r="KM80" i="21" a="1"/>
  <c r="KM80" i="21" s="1"/>
  <c r="KN80" i="21" s="1"/>
  <c r="KM74" i="21"/>
  <c r="KN74" i="21" s="1"/>
  <c r="KM83" i="21" a="1"/>
  <c r="KM83" i="21" s="1"/>
  <c r="KN83" i="21" s="1"/>
  <c r="KM76" i="21"/>
  <c r="KN76" i="21" s="1"/>
  <c r="KM7" i="21"/>
  <c r="KM44" i="21" a="1"/>
  <c r="KM44" i="21" s="1"/>
  <c r="KN44" i="21" s="1"/>
  <c r="KM34" i="21" a="1"/>
  <c r="KM34" i="21" s="1"/>
  <c r="KM5" i="21"/>
  <c r="KM4" i="21"/>
  <c r="KN3" i="21"/>
  <c r="KO3" i="21" s="1"/>
  <c r="KJ9" i="21"/>
  <c r="CP14" i="13"/>
  <c r="CQ14" i="13" s="1"/>
  <c r="CP11" i="13"/>
  <c r="CQ11" i="13" s="1"/>
  <c r="CP9" i="13"/>
  <c r="CQ9" i="13" s="1"/>
  <c r="CP8" i="13"/>
  <c r="CQ8" i="13" s="1"/>
  <c r="CP21" i="13"/>
  <c r="CQ21" i="13" s="1"/>
  <c r="CP16" i="13"/>
  <c r="CQ16" i="13" s="1"/>
  <c r="CP13" i="13"/>
  <c r="CQ13" i="13" s="1"/>
  <c r="CP19" i="13"/>
  <c r="CQ19" i="13" s="1"/>
  <c r="CP18" i="13"/>
  <c r="CQ18" i="13" s="1"/>
  <c r="CO23" i="13"/>
  <c r="CO22" i="13"/>
  <c r="CQ3" i="13"/>
  <c r="CP4" i="13"/>
  <c r="CP5" i="13" s="1"/>
  <c r="CP6" i="13"/>
  <c r="KL11" i="21" l="1"/>
  <c r="KM29" i="21"/>
  <c r="KM27" i="21" s="1"/>
  <c r="KN27" i="21" s="1"/>
  <c r="KN28" i="21"/>
  <c r="KM14" i="21" a="1"/>
  <c r="KM14" i="21" s="1"/>
  <c r="KM12" i="21" s="1"/>
  <c r="KN13" i="21"/>
  <c r="KM17" i="21"/>
  <c r="KM15" i="21" s="1"/>
  <c r="KN15" i="21" s="1"/>
  <c r="KN16" i="21"/>
  <c r="KM20" i="21"/>
  <c r="KM18" i="21" s="1"/>
  <c r="KN18" i="21" s="1"/>
  <c r="KN19" i="21"/>
  <c r="KM23" i="21"/>
  <c r="KM21" i="21" s="1"/>
  <c r="KN21" i="21" s="1"/>
  <c r="KN22" i="21"/>
  <c r="KO28" i="21" a="1"/>
  <c r="KO28" i="21" s="1"/>
  <c r="KO25" i="21" a="1"/>
  <c r="KO25" i="21" s="1"/>
  <c r="KO22" i="21" a="1"/>
  <c r="KO22" i="21" s="1"/>
  <c r="KO19" i="21" a="1"/>
  <c r="KO19" i="21" s="1"/>
  <c r="KO16" i="21" a="1"/>
  <c r="KO16" i="21" s="1"/>
  <c r="KO13" i="21" a="1"/>
  <c r="KO13" i="21" s="1"/>
  <c r="KM26" i="21"/>
  <c r="KM24" i="21" s="1"/>
  <c r="KN24" i="21" s="1"/>
  <c r="KN25" i="21"/>
  <c r="KO76" i="21"/>
  <c r="KO88" i="21" a="1"/>
  <c r="KO88" i="21" s="1"/>
  <c r="KO80" i="21" a="1"/>
  <c r="KO80" i="21" s="1"/>
  <c r="KO83" i="21" a="1"/>
  <c r="KO83" i="21" s="1"/>
  <c r="KO74" i="21"/>
  <c r="KO87" i="21"/>
  <c r="KO34" i="21" a="1"/>
  <c r="KO34" i="21" s="1"/>
  <c r="KO4" i="21"/>
  <c r="KP3" i="21"/>
  <c r="KO44" i="21" a="1"/>
  <c r="KO44" i="21" s="1"/>
  <c r="KO7" i="21"/>
  <c r="KO75" i="21" s="1"/>
  <c r="KO5" i="21"/>
  <c r="KM33" i="21"/>
  <c r="KN34" i="21"/>
  <c r="KN5" i="21"/>
  <c r="KN6" i="21" s="1"/>
  <c r="KN4" i="21"/>
  <c r="KN7" i="21"/>
  <c r="KL10" i="21"/>
  <c r="KM86" i="21"/>
  <c r="KN87" i="21"/>
  <c r="CQ6" i="13"/>
  <c r="CP23" i="13"/>
  <c r="CQ23" i="13" s="1"/>
  <c r="CP22" i="13"/>
  <c r="CQ22" i="13" s="1"/>
  <c r="CR3" i="13"/>
  <c r="CQ4" i="13"/>
  <c r="CQ5" i="13" s="1"/>
  <c r="KN29" i="21" l="1"/>
  <c r="KN20" i="21"/>
  <c r="KN23" i="21"/>
  <c r="KN17" i="21"/>
  <c r="KN26" i="21"/>
  <c r="KM11" i="21"/>
  <c r="KN11" i="21" s="1"/>
  <c r="KN12" i="21"/>
  <c r="KN14" i="21" s="1"/>
  <c r="KO14" i="21" a="1"/>
  <c r="KO14" i="21" s="1"/>
  <c r="KO12" i="21" s="1"/>
  <c r="KO17" i="21"/>
  <c r="KO15" i="21" s="1"/>
  <c r="KO20" i="21"/>
  <c r="KO18" i="21" s="1"/>
  <c r="KO23" i="21"/>
  <c r="KO21" i="21" s="1"/>
  <c r="KP28" i="21" a="1"/>
  <c r="KP28" i="21" s="1"/>
  <c r="KP22" i="21" a="1"/>
  <c r="KP22" i="21" s="1"/>
  <c r="KP25" i="21" a="1"/>
  <c r="KP25" i="21" s="1"/>
  <c r="KP16" i="21" a="1"/>
  <c r="KP16" i="21" s="1"/>
  <c r="KP19" i="21" a="1"/>
  <c r="KP19" i="21" s="1"/>
  <c r="KP13" i="21" a="1"/>
  <c r="KP13" i="21" s="1"/>
  <c r="KO26" i="21"/>
  <c r="KO24" i="21" s="1"/>
  <c r="KO29" i="21"/>
  <c r="KO27" i="21" s="1"/>
  <c r="KO86" i="21"/>
  <c r="KP88" i="21" a="1"/>
  <c r="KP88" i="21" s="1"/>
  <c r="KP80" i="21" a="1"/>
  <c r="KP80" i="21" s="1"/>
  <c r="KP76" i="21"/>
  <c r="KP83" i="21" a="1"/>
  <c r="KP83" i="21" s="1"/>
  <c r="KP87" i="21"/>
  <c r="KP74" i="21"/>
  <c r="KP44" i="21" a="1"/>
  <c r="KP44" i="21" s="1"/>
  <c r="KP7" i="21"/>
  <c r="KP75" i="21" s="1"/>
  <c r="KP34" i="21" a="1"/>
  <c r="KP34" i="21" s="1"/>
  <c r="KP33" i="21" s="1"/>
  <c r="KP4" i="21"/>
  <c r="KP5" i="21"/>
  <c r="KQ3" i="21"/>
  <c r="KO33" i="21"/>
  <c r="KL9" i="21"/>
  <c r="KM85" i="21"/>
  <c r="KN85" i="21" s="1"/>
  <c r="KN86" i="21"/>
  <c r="KN33" i="21"/>
  <c r="CR14" i="13"/>
  <c r="CR11" i="13"/>
  <c r="CR9" i="13"/>
  <c r="CR8" i="13"/>
  <c r="CR21" i="13"/>
  <c r="CR13" i="13"/>
  <c r="CR16" i="13"/>
  <c r="CR19" i="13"/>
  <c r="CR18" i="13"/>
  <c r="CS3" i="13"/>
  <c r="CR6" i="13"/>
  <c r="CR4" i="13"/>
  <c r="CR5" i="13" s="1"/>
  <c r="KP86" i="21" l="1"/>
  <c r="KP85" i="21" s="1"/>
  <c r="KO11" i="21"/>
  <c r="KP29" i="21"/>
  <c r="KP27" i="21" s="1"/>
  <c r="KQ28" i="21" a="1"/>
  <c r="KQ28" i="21" s="1"/>
  <c r="KQ25" i="21" a="1"/>
  <c r="KQ25" i="21" s="1"/>
  <c r="KQ22" i="21" a="1"/>
  <c r="KQ22" i="21" s="1"/>
  <c r="KQ19" i="21" a="1"/>
  <c r="KQ19" i="21" s="1"/>
  <c r="KQ16" i="21" a="1"/>
  <c r="KQ16" i="21" s="1"/>
  <c r="KQ13" i="21" a="1"/>
  <c r="KQ13" i="21" s="1"/>
  <c r="KP14" i="21" a="1"/>
  <c r="KP14" i="21" s="1"/>
  <c r="KP12" i="21" s="1"/>
  <c r="KP23" i="21"/>
  <c r="KP21" i="21" s="1"/>
  <c r="KP20" i="21"/>
  <c r="KP18" i="21" s="1"/>
  <c r="KP17" i="21"/>
  <c r="KP15" i="21" s="1"/>
  <c r="KP26" i="21"/>
  <c r="KP24" i="21" s="1"/>
  <c r="KP93" i="21"/>
  <c r="KO85" i="21"/>
  <c r="KQ87" i="21"/>
  <c r="KQ74" i="21"/>
  <c r="KQ88" i="21" a="1"/>
  <c r="KQ88" i="21" s="1"/>
  <c r="KQ80" i="21" a="1"/>
  <c r="KQ80" i="21" s="1"/>
  <c r="KQ76" i="21"/>
  <c r="KQ83" i="21" a="1"/>
  <c r="KQ83" i="21" s="1"/>
  <c r="KQ44" i="21" a="1"/>
  <c r="KQ44" i="21" s="1"/>
  <c r="KQ34" i="21" a="1"/>
  <c r="KQ34" i="21" s="1"/>
  <c r="KQ33" i="21" s="1"/>
  <c r="KQ5" i="21"/>
  <c r="KQ4" i="21"/>
  <c r="KQ7" i="21"/>
  <c r="KQ75" i="21" s="1"/>
  <c r="KR3" i="21"/>
  <c r="KN93" i="21"/>
  <c r="KM93" i="21"/>
  <c r="KM10" i="21"/>
  <c r="CS14" i="13"/>
  <c r="CS11" i="13"/>
  <c r="CS9" i="13"/>
  <c r="CS8" i="13"/>
  <c r="CS21" i="13"/>
  <c r="CS16" i="13"/>
  <c r="CS13" i="13"/>
  <c r="CS19" i="13"/>
  <c r="CS18" i="13"/>
  <c r="CR23" i="13"/>
  <c r="CR22" i="13"/>
  <c r="CS4" i="13"/>
  <c r="CS5" i="13" s="1"/>
  <c r="CS6" i="13"/>
  <c r="CT3" i="13"/>
  <c r="KQ86" i="21" l="1"/>
  <c r="KQ85" i="21" s="1"/>
  <c r="KP11" i="21"/>
  <c r="KP10" i="21" s="1"/>
  <c r="KQ17" i="21"/>
  <c r="KQ15" i="21" s="1"/>
  <c r="KQ14" i="21" a="1"/>
  <c r="KQ14" i="21" s="1"/>
  <c r="KQ12" i="21" s="1"/>
  <c r="KQ20" i="21"/>
  <c r="KQ18" i="21" s="1"/>
  <c r="KQ23" i="21"/>
  <c r="KQ21" i="21" s="1"/>
  <c r="KQ26" i="21"/>
  <c r="KQ24" i="21" s="1"/>
  <c r="KR28" i="21" a="1"/>
  <c r="KR28" i="21" s="1"/>
  <c r="KR25" i="21" a="1"/>
  <c r="KR25" i="21" s="1"/>
  <c r="KR19" i="21" a="1"/>
  <c r="KR19" i="21" s="1"/>
  <c r="KR22" i="21" a="1"/>
  <c r="KR22" i="21" s="1"/>
  <c r="KR16" i="21" a="1"/>
  <c r="KR16" i="21" s="1"/>
  <c r="KR13" i="21" a="1"/>
  <c r="KR13" i="21" s="1"/>
  <c r="KQ29" i="21"/>
  <c r="KQ27" i="21" s="1"/>
  <c r="KQ93" i="21"/>
  <c r="KO10" i="21"/>
  <c r="KR88" i="21" a="1"/>
  <c r="KR88" i="21" s="1"/>
  <c r="KR87" i="21"/>
  <c r="KR86" i="21" s="1"/>
  <c r="KR85" i="21" s="1"/>
  <c r="KR80" i="21" a="1"/>
  <c r="KR80" i="21" s="1"/>
  <c r="KR74" i="21"/>
  <c r="KR83" i="21" a="1"/>
  <c r="KR83" i="21" s="1"/>
  <c r="KR76" i="21"/>
  <c r="KR44" i="21" a="1"/>
  <c r="KR44" i="21" s="1"/>
  <c r="KR5" i="21"/>
  <c r="KR34" i="21" a="1"/>
  <c r="KR34" i="21" s="1"/>
  <c r="KR33" i="21" s="1"/>
  <c r="KR4" i="21"/>
  <c r="KS3" i="21"/>
  <c r="KR7" i="21"/>
  <c r="KR75" i="21" s="1"/>
  <c r="KO93" i="21"/>
  <c r="KM9" i="21"/>
  <c r="KN9" i="21" s="1"/>
  <c r="KN10" i="21"/>
  <c r="CT14" i="13"/>
  <c r="CU14" i="13" s="1"/>
  <c r="CT11" i="13"/>
  <c r="CU11" i="13" s="1"/>
  <c r="CT9" i="13"/>
  <c r="CU9" i="13" s="1"/>
  <c r="CT8" i="13"/>
  <c r="CU8" i="13" s="1"/>
  <c r="CT21" i="13"/>
  <c r="CU21" i="13" s="1"/>
  <c r="CT16" i="13"/>
  <c r="CU16" i="13" s="1"/>
  <c r="CT13" i="13"/>
  <c r="CU13" i="13" s="1"/>
  <c r="CT19" i="13"/>
  <c r="CU19" i="13" s="1"/>
  <c r="CT18" i="13"/>
  <c r="CU18" i="13" s="1"/>
  <c r="CS22" i="13"/>
  <c r="CS23" i="13"/>
  <c r="CU3" i="13"/>
  <c r="CU6" i="13" s="1"/>
  <c r="CT4" i="13"/>
  <c r="CT5" i="13" s="1"/>
  <c r="CT6" i="13"/>
  <c r="KQ11" i="21" l="1"/>
  <c r="KS28" i="21" a="1"/>
  <c r="KS28" i="21" s="1"/>
  <c r="KS25" i="21" a="1"/>
  <c r="KS25" i="21" s="1"/>
  <c r="KS22" i="21" a="1"/>
  <c r="KS22" i="21" s="1"/>
  <c r="KS19" i="21" a="1"/>
  <c r="KS19" i="21" s="1"/>
  <c r="KS16" i="21" a="1"/>
  <c r="KS16" i="21" s="1"/>
  <c r="KS13" i="21" a="1"/>
  <c r="KS13" i="21" s="1"/>
  <c r="KR23" i="21"/>
  <c r="KR21" i="21" s="1"/>
  <c r="KR26" i="21"/>
  <c r="KR24" i="21" s="1"/>
  <c r="KR29" i="21"/>
  <c r="KR27" i="21" s="1"/>
  <c r="KR14" i="21" a="1"/>
  <c r="KR14" i="21" s="1"/>
  <c r="KR12" i="21" s="1"/>
  <c r="KR20" i="21"/>
  <c r="KR18" i="21" s="1"/>
  <c r="KR17" i="21"/>
  <c r="KR15" i="21" s="1"/>
  <c r="KR93" i="21"/>
  <c r="KQ10" i="21"/>
  <c r="KP9" i="21"/>
  <c r="KO9" i="21"/>
  <c r="KS76" i="21"/>
  <c r="KS88" i="21" a="1"/>
  <c r="KS88" i="21" s="1"/>
  <c r="KS80" i="21" a="1"/>
  <c r="KS80" i="21" s="1"/>
  <c r="KS74" i="21"/>
  <c r="KS87" i="21"/>
  <c r="KS83" i="21" a="1"/>
  <c r="KS83" i="21" s="1"/>
  <c r="KS34" i="21" a="1"/>
  <c r="KS34" i="21" s="1"/>
  <c r="KS33" i="21" s="1"/>
  <c r="KS4" i="21"/>
  <c r="KT3" i="21"/>
  <c r="KS7" i="21"/>
  <c r="KS75" i="21" s="1"/>
  <c r="KS44" i="21" a="1"/>
  <c r="KS44" i="21" s="1"/>
  <c r="KS5" i="21"/>
  <c r="CT23" i="13"/>
  <c r="CU23" i="13" s="1"/>
  <c r="CT22" i="13"/>
  <c r="CU22" i="13" s="1"/>
  <c r="CV3" i="13"/>
  <c r="CU4" i="13"/>
  <c r="CU5" i="13" s="1"/>
  <c r="KS86" i="21" l="1"/>
  <c r="KS85" i="21" s="1"/>
  <c r="KR11" i="21"/>
  <c r="KS17" i="21"/>
  <c r="KS15" i="21" s="1"/>
  <c r="KS20" i="21"/>
  <c r="KS18" i="21" s="1"/>
  <c r="KS23" i="21"/>
  <c r="KS21" i="21" s="1"/>
  <c r="KS26" i="21"/>
  <c r="KS24" i="21" s="1"/>
  <c r="KS29" i="21"/>
  <c r="KS27" i="21" s="1"/>
  <c r="KT28" i="21" a="1"/>
  <c r="KT28" i="21" s="1"/>
  <c r="KT25" i="21" a="1"/>
  <c r="KT25" i="21" s="1"/>
  <c r="KT22" i="21" a="1"/>
  <c r="KT22" i="21" s="1"/>
  <c r="KT19" i="21" a="1"/>
  <c r="KT19" i="21" s="1"/>
  <c r="KT16" i="21" a="1"/>
  <c r="KT16" i="21" s="1"/>
  <c r="KT13" i="21" a="1"/>
  <c r="KT13" i="21" s="1"/>
  <c r="KS14" i="21" a="1"/>
  <c r="KS14" i="21" s="1"/>
  <c r="KS12" i="21" s="1"/>
  <c r="KS93" i="21"/>
  <c r="KQ9" i="21"/>
  <c r="KT88" i="21" a="1"/>
  <c r="KT88" i="21" s="1"/>
  <c r="KT80" i="21" a="1"/>
  <c r="KT80" i="21" s="1"/>
  <c r="KT76" i="21"/>
  <c r="KT83" i="21" a="1"/>
  <c r="KT83" i="21" s="1"/>
  <c r="KT87" i="21"/>
  <c r="KT86" i="21" s="1"/>
  <c r="KT85" i="21" s="1"/>
  <c r="KT74" i="21"/>
  <c r="KT44" i="21" a="1"/>
  <c r="KT44" i="21" s="1"/>
  <c r="KT7" i="21"/>
  <c r="KT75" i="21" s="1"/>
  <c r="KT5" i="21"/>
  <c r="KU3" i="21"/>
  <c r="KT34" i="21" a="1"/>
  <c r="KT34" i="21" s="1"/>
  <c r="KT33" i="21" s="1"/>
  <c r="KT4" i="21"/>
  <c r="CV14" i="13"/>
  <c r="CV11" i="13"/>
  <c r="CV9" i="13"/>
  <c r="CV8" i="13"/>
  <c r="CV21" i="13"/>
  <c r="CV13" i="13"/>
  <c r="CV16" i="13"/>
  <c r="CV19" i="13"/>
  <c r="CV18" i="13"/>
  <c r="CW3" i="13"/>
  <c r="CV4" i="13"/>
  <c r="CV5" i="13" s="1"/>
  <c r="CV6" i="13"/>
  <c r="KS11" i="21" l="1"/>
  <c r="KT29" i="21"/>
  <c r="KT27" i="21" s="1"/>
  <c r="KT14" i="21" a="1"/>
  <c r="KT14" i="21" s="1"/>
  <c r="KT12" i="21" s="1"/>
  <c r="KU28" i="21" a="1"/>
  <c r="KU28" i="21" s="1"/>
  <c r="KU25" i="21" a="1"/>
  <c r="KU25" i="21" s="1"/>
  <c r="KU22" i="21" a="1"/>
  <c r="KU22" i="21" s="1"/>
  <c r="KU19" i="21" a="1"/>
  <c r="KU19" i="21" s="1"/>
  <c r="KU16" i="21" a="1"/>
  <c r="KU16" i="21" s="1"/>
  <c r="KU13" i="21" a="1"/>
  <c r="KU13" i="21" s="1"/>
  <c r="KT17" i="21"/>
  <c r="KT15" i="21" s="1"/>
  <c r="KT20" i="21"/>
  <c r="KT18" i="21" s="1"/>
  <c r="KT23" i="21"/>
  <c r="KT21" i="21" s="1"/>
  <c r="KT26" i="21"/>
  <c r="KT24" i="21" s="1"/>
  <c r="KT93" i="21"/>
  <c r="KS10" i="21"/>
  <c r="KS9" i="21" s="1"/>
  <c r="KU87" i="21"/>
  <c r="KU86" i="21" s="1"/>
  <c r="KU85" i="21" s="1"/>
  <c r="KU74" i="21"/>
  <c r="KU88" i="21" a="1"/>
  <c r="KU88" i="21" s="1"/>
  <c r="KU80" i="21" a="1"/>
  <c r="KU80" i="21" s="1"/>
  <c r="KU83" i="21" a="1"/>
  <c r="KU83" i="21" s="1"/>
  <c r="KU76" i="21"/>
  <c r="KU44" i="21" a="1"/>
  <c r="KU44" i="21" s="1"/>
  <c r="KU34" i="21" a="1"/>
  <c r="KU34" i="21" s="1"/>
  <c r="KU33" i="21" s="1"/>
  <c r="KU5" i="21"/>
  <c r="KV3" i="21"/>
  <c r="KU4" i="21"/>
  <c r="KU7" i="21"/>
  <c r="KU75" i="21" s="1"/>
  <c r="KR10" i="21"/>
  <c r="CW14" i="13"/>
  <c r="CW11" i="13"/>
  <c r="CW9" i="13"/>
  <c r="CW8" i="13"/>
  <c r="CW21" i="13"/>
  <c r="CW16" i="13"/>
  <c r="CW13" i="13"/>
  <c r="CW19" i="13"/>
  <c r="CW18" i="13"/>
  <c r="CV23" i="13"/>
  <c r="CV22" i="13"/>
  <c r="CX3" i="13"/>
  <c r="CW4" i="13"/>
  <c r="CW5" i="13" s="1"/>
  <c r="CW6" i="13"/>
  <c r="KT11" i="21" l="1"/>
  <c r="KU29" i="21"/>
  <c r="KU27" i="21" s="1"/>
  <c r="KU14" i="21" a="1"/>
  <c r="KU14" i="21" s="1"/>
  <c r="KU12" i="21" s="1"/>
  <c r="KU17" i="21"/>
  <c r="KU15" i="21" s="1"/>
  <c r="KU20" i="21"/>
  <c r="KU18" i="21" s="1"/>
  <c r="KU23" i="21"/>
  <c r="KU21" i="21" s="1"/>
  <c r="KV28" i="21" a="1"/>
  <c r="KV28" i="21" s="1"/>
  <c r="KV25" i="21" a="1"/>
  <c r="KV25" i="21" s="1"/>
  <c r="KV22" i="21" a="1"/>
  <c r="KV22" i="21" s="1"/>
  <c r="KV19" i="21" a="1"/>
  <c r="KV19" i="21" s="1"/>
  <c r="KV16" i="21" a="1"/>
  <c r="KV16" i="21" s="1"/>
  <c r="KV13" i="21" a="1"/>
  <c r="KV13" i="21" s="1"/>
  <c r="KU26" i="21"/>
  <c r="KU24" i="21" s="1"/>
  <c r="KU93" i="21"/>
  <c r="KR9" i="21"/>
  <c r="KV88" i="21" a="1"/>
  <c r="KV88" i="21" s="1"/>
  <c r="KV87" i="21"/>
  <c r="KV80" i="21" a="1"/>
  <c r="KV80" i="21" s="1"/>
  <c r="KV74" i="21"/>
  <c r="KV83" i="21" a="1"/>
  <c r="KV83" i="21" s="1"/>
  <c r="KV76" i="21"/>
  <c r="KV44" i="21" a="1"/>
  <c r="KV44" i="21" s="1"/>
  <c r="KV5" i="21"/>
  <c r="KV34" i="21" a="1"/>
  <c r="KV34" i="21" s="1"/>
  <c r="KV33" i="21" s="1"/>
  <c r="KV4" i="21"/>
  <c r="KW3" i="21"/>
  <c r="KV7" i="21"/>
  <c r="KV75" i="21" s="1"/>
  <c r="CX14" i="13"/>
  <c r="CY14" i="13" s="1"/>
  <c r="CZ14" i="13" s="1"/>
  <c r="CX11" i="13"/>
  <c r="CY11" i="13" s="1"/>
  <c r="CZ11" i="13" s="1"/>
  <c r="CX9" i="13"/>
  <c r="CY9" i="13" s="1"/>
  <c r="CZ9" i="13" s="1"/>
  <c r="CX8" i="13"/>
  <c r="CY8" i="13" s="1"/>
  <c r="CZ8" i="13" s="1"/>
  <c r="CX21" i="13"/>
  <c r="CY21" i="13" s="1"/>
  <c r="CZ21" i="13" s="1"/>
  <c r="CX16" i="13"/>
  <c r="CY16" i="13" s="1"/>
  <c r="CZ16" i="13" s="1"/>
  <c r="CX13" i="13"/>
  <c r="CY13" i="13" s="1"/>
  <c r="CZ13" i="13" s="1"/>
  <c r="CX19" i="13"/>
  <c r="CY19" i="13" s="1"/>
  <c r="CZ19" i="13" s="1"/>
  <c r="CX18" i="13"/>
  <c r="CY18" i="13" s="1"/>
  <c r="CZ18" i="13" s="1"/>
  <c r="CW23" i="13"/>
  <c r="CW22" i="13"/>
  <c r="CY3" i="13"/>
  <c r="CY6" i="13" s="1"/>
  <c r="CX4" i="13"/>
  <c r="CX5" i="13" s="1"/>
  <c r="CX6" i="13"/>
  <c r="KV86" i="21" l="1"/>
  <c r="KV85" i="21" s="1"/>
  <c r="KU11" i="21"/>
  <c r="KV17" i="21"/>
  <c r="KV15" i="21" s="1"/>
  <c r="KV20" i="21"/>
  <c r="KV18" i="21" s="1"/>
  <c r="KV23" i="21"/>
  <c r="KV21" i="21" s="1"/>
  <c r="KV26" i="21"/>
  <c r="KV24" i="21" s="1"/>
  <c r="KV29" i="21"/>
  <c r="KV27" i="21" s="1"/>
  <c r="KW28" i="21" a="1"/>
  <c r="KW28" i="21" s="1"/>
  <c r="KW25" i="21" a="1"/>
  <c r="KW25" i="21" s="1"/>
  <c r="KW22" i="21" a="1"/>
  <c r="KW22" i="21" s="1"/>
  <c r="KW19" i="21" a="1"/>
  <c r="KW19" i="21" s="1"/>
  <c r="KW13" i="21" a="1"/>
  <c r="KW13" i="21" s="1"/>
  <c r="KW16" i="21" a="1"/>
  <c r="KW16" i="21" s="1"/>
  <c r="KV14" i="21" a="1"/>
  <c r="KV14" i="21" s="1"/>
  <c r="KV12" i="21" s="1"/>
  <c r="KV93" i="21"/>
  <c r="KU10" i="21"/>
  <c r="KU9" i="21" s="1"/>
  <c r="KW76" i="21"/>
  <c r="KW88" i="21" a="1"/>
  <c r="KW88" i="21" s="1"/>
  <c r="KW80" i="21" a="1"/>
  <c r="KW80" i="21" s="1"/>
  <c r="KW87" i="21"/>
  <c r="KW86" i="21" s="1"/>
  <c r="KW85" i="21" s="1"/>
  <c r="KW83" i="21" a="1"/>
  <c r="KW83" i="21" s="1"/>
  <c r="KW34" i="21" a="1"/>
  <c r="KW34" i="21" s="1"/>
  <c r="KW33" i="21" s="1"/>
  <c r="KW4" i="21"/>
  <c r="KX3" i="21"/>
  <c r="KW44" i="21" a="1"/>
  <c r="KW44" i="21" s="1"/>
  <c r="KW7" i="21"/>
  <c r="KW75" i="21" s="1"/>
  <c r="KW74" i="21"/>
  <c r="KW5" i="21"/>
  <c r="KT10" i="21"/>
  <c r="CX22" i="13"/>
  <c r="CY22" i="13" s="1"/>
  <c r="CZ22" i="13" s="1"/>
  <c r="CX23" i="13"/>
  <c r="CY23" i="13" s="1"/>
  <c r="CZ23" i="13" s="1"/>
  <c r="CY4" i="13"/>
  <c r="CY5" i="13" s="1"/>
  <c r="CZ3" i="13"/>
  <c r="DA3" i="13" s="1"/>
  <c r="KV11" i="21" l="1"/>
  <c r="KW14" i="21" a="1"/>
  <c r="KW14" i="21" s="1"/>
  <c r="KW12" i="21" s="1"/>
  <c r="KW23" i="21"/>
  <c r="KW21" i="21" s="1"/>
  <c r="KW20" i="21"/>
  <c r="KW18" i="21" s="1"/>
  <c r="KX28" i="21" a="1"/>
  <c r="KX28" i="21" s="1"/>
  <c r="KX25" i="21" a="1"/>
  <c r="KX25" i="21" s="1"/>
  <c r="KX22" i="21" a="1"/>
  <c r="KX22" i="21" s="1"/>
  <c r="KX16" i="21" a="1"/>
  <c r="KX16" i="21" s="1"/>
  <c r="KX19" i="21" a="1"/>
  <c r="KX19" i="21" s="1"/>
  <c r="KX13" i="21" a="1"/>
  <c r="KX13" i="21" s="1"/>
  <c r="KW26" i="21"/>
  <c r="KW24" i="21" s="1"/>
  <c r="KW29" i="21"/>
  <c r="KW27" i="21" s="1"/>
  <c r="KW17" i="21"/>
  <c r="KW15" i="21" s="1"/>
  <c r="KW93" i="21"/>
  <c r="KT9" i="21"/>
  <c r="KX88" i="21" a="1"/>
  <c r="KX88" i="21" s="1"/>
  <c r="KX80" i="21" a="1"/>
  <c r="KX80" i="21" s="1"/>
  <c r="KX76" i="21"/>
  <c r="KX83" i="21" a="1"/>
  <c r="KX83" i="21" s="1"/>
  <c r="KX87" i="21"/>
  <c r="KX74" i="21"/>
  <c r="KX44" i="21" a="1"/>
  <c r="KX44" i="21" s="1"/>
  <c r="KX7" i="21"/>
  <c r="KX75" i="21" s="1"/>
  <c r="KX4" i="21"/>
  <c r="KX34" i="21" a="1"/>
  <c r="KX34" i="21" s="1"/>
  <c r="KX33" i="21" s="1"/>
  <c r="KX5" i="21"/>
  <c r="KY3" i="21"/>
  <c r="DA14" i="13"/>
  <c r="DA11" i="13"/>
  <c r="DA9" i="13"/>
  <c r="DA8" i="13"/>
  <c r="DA21" i="13"/>
  <c r="DA16" i="13"/>
  <c r="DA13" i="13"/>
  <c r="DA19" i="13"/>
  <c r="DA18" i="13"/>
  <c r="CZ4" i="13"/>
  <c r="CZ5" i="13" s="1"/>
  <c r="CZ6" i="13"/>
  <c r="DA6" i="13"/>
  <c r="DA4" i="13"/>
  <c r="DB3" i="13"/>
  <c r="KX86" i="21" l="1"/>
  <c r="KX85" i="21" s="1"/>
  <c r="KW11" i="21"/>
  <c r="KW10" i="21" s="1"/>
  <c r="KX26" i="21"/>
  <c r="KX24" i="21" s="1"/>
  <c r="KX29" i="21"/>
  <c r="KX27" i="21" s="1"/>
  <c r="KX14" i="21" a="1"/>
  <c r="KX14" i="21" s="1"/>
  <c r="KX12" i="21" s="1"/>
  <c r="KY28" i="21" a="1"/>
  <c r="KY28" i="21" s="1"/>
  <c r="KY25" i="21" a="1"/>
  <c r="KY25" i="21" s="1"/>
  <c r="KY22" i="21" a="1"/>
  <c r="KY22" i="21" s="1"/>
  <c r="KY19" i="21" a="1"/>
  <c r="KY19" i="21" s="1"/>
  <c r="KY16" i="21" a="1"/>
  <c r="KY16" i="21" s="1"/>
  <c r="KY13" i="21" a="1"/>
  <c r="KY13" i="21" s="1"/>
  <c r="KX20" i="21"/>
  <c r="KX18" i="21" s="1"/>
  <c r="KX17" i="21"/>
  <c r="KX15" i="21" s="1"/>
  <c r="KX23" i="21"/>
  <c r="KX21" i="21" s="1"/>
  <c r="KX93" i="21"/>
  <c r="KY87" i="21"/>
  <c r="KY74" i="21"/>
  <c r="KY88" i="21" a="1"/>
  <c r="KY88" i="21" s="1"/>
  <c r="KY80" i="21" a="1"/>
  <c r="KY80" i="21" s="1"/>
  <c r="KY76" i="21"/>
  <c r="KY44" i="21" a="1"/>
  <c r="KY44" i="21" s="1"/>
  <c r="KY34" i="21" a="1"/>
  <c r="KY34" i="21" s="1"/>
  <c r="KY33" i="21" s="1"/>
  <c r="KY5" i="21"/>
  <c r="KY4" i="21"/>
  <c r="KY7" i="21"/>
  <c r="KY75" i="21" s="1"/>
  <c r="KZ3" i="21"/>
  <c r="KY83" i="21" a="1"/>
  <c r="KY83" i="21" s="1"/>
  <c r="KV10" i="21"/>
  <c r="DB14" i="13"/>
  <c r="DB11" i="13"/>
  <c r="DB9" i="13"/>
  <c r="DB8" i="13"/>
  <c r="DB21" i="13"/>
  <c r="DB16" i="13"/>
  <c r="DB13" i="13"/>
  <c r="DB19" i="13"/>
  <c r="DB18" i="13"/>
  <c r="DA22" i="13"/>
  <c r="DA23" i="13"/>
  <c r="DA5" i="13"/>
  <c r="DB6" i="13"/>
  <c r="DB4" i="13"/>
  <c r="DB5" i="13" s="1"/>
  <c r="DC3" i="13"/>
  <c r="KY29" i="21" l="1"/>
  <c r="KY27" i="21" s="1"/>
  <c r="KZ28" i="21" a="1"/>
  <c r="KZ28" i="21" s="1"/>
  <c r="KZ25" i="21" a="1"/>
  <c r="KZ25" i="21" s="1"/>
  <c r="KZ22" i="21" a="1"/>
  <c r="KZ22" i="21" s="1"/>
  <c r="KZ19" i="21" a="1"/>
  <c r="KZ19" i="21" s="1"/>
  <c r="KZ16" i="21" a="1"/>
  <c r="KZ16" i="21" s="1"/>
  <c r="KZ13" i="21" a="1"/>
  <c r="KZ13" i="21" s="1"/>
  <c r="KY14" i="21" a="1"/>
  <c r="KY14" i="21" s="1"/>
  <c r="KY12" i="21" s="1"/>
  <c r="KY17" i="21"/>
  <c r="KY15" i="21" s="1"/>
  <c r="KX11" i="21"/>
  <c r="KX10" i="21" s="1"/>
  <c r="KY20" i="21"/>
  <c r="KY18" i="21" s="1"/>
  <c r="KY23" i="21"/>
  <c r="KY21" i="21" s="1"/>
  <c r="KY26" i="21"/>
  <c r="KY24" i="21" s="1"/>
  <c r="KY86" i="21"/>
  <c r="KY85" i="21" s="1"/>
  <c r="KY93" i="21" s="1"/>
  <c r="KZ88" i="21" a="1"/>
  <c r="KZ88" i="21" s="1"/>
  <c r="LA88" i="21" s="1"/>
  <c r="KZ87" i="21"/>
  <c r="KZ80" i="21" a="1"/>
  <c r="KZ80" i="21" s="1"/>
  <c r="LA80" i="21" s="1"/>
  <c r="KZ74" i="21"/>
  <c r="LA74" i="21" s="1"/>
  <c r="KZ83" i="21" a="1"/>
  <c r="KZ83" i="21" s="1"/>
  <c r="LA83" i="21" s="1"/>
  <c r="KZ76" i="21"/>
  <c r="LA76" i="21" s="1"/>
  <c r="KZ44" i="21" a="1"/>
  <c r="KZ44" i="21" s="1"/>
  <c r="LA44" i="21" s="1"/>
  <c r="KZ5" i="21"/>
  <c r="KZ34" i="21" a="1"/>
  <c r="KZ34" i="21" s="1"/>
  <c r="KZ4" i="21"/>
  <c r="LA3" i="21"/>
  <c r="LB3" i="21" s="1"/>
  <c r="KZ7" i="21"/>
  <c r="KW9" i="21"/>
  <c r="KV9" i="21"/>
  <c r="DC14" i="13"/>
  <c r="DD14" i="13" s="1"/>
  <c r="DC11" i="13"/>
  <c r="DD11" i="13" s="1"/>
  <c r="DC9" i="13"/>
  <c r="DD9" i="13" s="1"/>
  <c r="DC8" i="13"/>
  <c r="DD8" i="13" s="1"/>
  <c r="DC21" i="13"/>
  <c r="DD21" i="13" s="1"/>
  <c r="DC16" i="13"/>
  <c r="DD16" i="13" s="1"/>
  <c r="DC13" i="13"/>
  <c r="DD13" i="13" s="1"/>
  <c r="DC19" i="13"/>
  <c r="DD19" i="13" s="1"/>
  <c r="DC18" i="13"/>
  <c r="DD18" i="13" s="1"/>
  <c r="DB22" i="13"/>
  <c r="DB23" i="13"/>
  <c r="DC6" i="13"/>
  <c r="DC4" i="13"/>
  <c r="DC5" i="13" s="1"/>
  <c r="DD3" i="13"/>
  <c r="KY11" i="21" l="1"/>
  <c r="LB28" i="21" a="1"/>
  <c r="LB28" i="21" s="1"/>
  <c r="LB25" i="21" a="1"/>
  <c r="LB25" i="21" s="1"/>
  <c r="LB22" i="21" a="1"/>
  <c r="LB22" i="21" s="1"/>
  <c r="LB19" i="21" a="1"/>
  <c r="LB19" i="21" s="1"/>
  <c r="LB16" i="21" a="1"/>
  <c r="LB16" i="21" s="1"/>
  <c r="LB13" i="21" a="1"/>
  <c r="LB13" i="21" s="1"/>
  <c r="KZ14" i="21" a="1"/>
  <c r="KZ14" i="21" s="1"/>
  <c r="KZ12" i="21" s="1"/>
  <c r="LA13" i="21"/>
  <c r="KZ20" i="21"/>
  <c r="KZ18" i="21" s="1"/>
  <c r="LA18" i="21" s="1"/>
  <c r="LA19" i="21"/>
  <c r="KZ23" i="21"/>
  <c r="KZ21" i="21" s="1"/>
  <c r="LA21" i="21" s="1"/>
  <c r="LA22" i="21"/>
  <c r="KZ26" i="21"/>
  <c r="KZ24" i="21" s="1"/>
  <c r="LA24" i="21" s="1"/>
  <c r="LA25" i="21"/>
  <c r="KZ17" i="21"/>
  <c r="KZ15" i="21" s="1"/>
  <c r="LA15" i="21" s="1"/>
  <c r="LA16" i="21"/>
  <c r="KZ29" i="21"/>
  <c r="KZ27" i="21" s="1"/>
  <c r="LA27" i="21" s="1"/>
  <c r="LA28" i="21"/>
  <c r="LB76" i="21"/>
  <c r="LB88" i="21" a="1"/>
  <c r="LB88" i="21" s="1"/>
  <c r="LB80" i="21" a="1"/>
  <c r="LB80" i="21" s="1"/>
  <c r="LB83" i="21" a="1"/>
  <c r="LB83" i="21" s="1"/>
  <c r="LB74" i="21"/>
  <c r="LB87" i="21"/>
  <c r="LB34" i="21" a="1"/>
  <c r="LB34" i="21" s="1"/>
  <c r="LB44" i="21" a="1"/>
  <c r="LB44" i="21" s="1"/>
  <c r="LB7" i="21"/>
  <c r="LB75" i="21" s="1"/>
  <c r="LB4" i="21"/>
  <c r="LB5" i="21"/>
  <c r="LC3" i="21"/>
  <c r="KY10" i="21"/>
  <c r="LA4" i="21"/>
  <c r="LA7" i="21"/>
  <c r="LA5" i="21"/>
  <c r="LA6" i="21" s="1"/>
  <c r="KZ86" i="21"/>
  <c r="LA87" i="21"/>
  <c r="KZ33" i="21"/>
  <c r="LA34" i="21"/>
  <c r="KX9" i="21"/>
  <c r="DC22" i="13"/>
  <c r="DD22" i="13" s="1"/>
  <c r="DC23" i="13"/>
  <c r="DD23" i="13" s="1"/>
  <c r="DD4" i="13"/>
  <c r="DD5" i="13" s="1"/>
  <c r="DE3" i="13"/>
  <c r="DD6" i="13"/>
  <c r="LA17" i="21" l="1"/>
  <c r="LA29" i="21"/>
  <c r="LA20" i="21"/>
  <c r="LA23" i="21"/>
  <c r="LA26" i="21"/>
  <c r="KZ11" i="21"/>
  <c r="LA11" i="21" s="1"/>
  <c r="LA12" i="21"/>
  <c r="LA14" i="21" s="1"/>
  <c r="LB14" i="21" a="1"/>
  <c r="LB14" i="21" s="1"/>
  <c r="LB12" i="21" s="1"/>
  <c r="LC28" i="21" a="1"/>
  <c r="LC28" i="21" s="1"/>
  <c r="LC25" i="21" a="1"/>
  <c r="LC25" i="21" s="1"/>
  <c r="LC22" i="21" a="1"/>
  <c r="LC22" i="21" s="1"/>
  <c r="LC19" i="21" a="1"/>
  <c r="LC19" i="21" s="1"/>
  <c r="LC16" i="21" a="1"/>
  <c r="LC16" i="21" s="1"/>
  <c r="LC13" i="21" a="1"/>
  <c r="LC13" i="21" s="1"/>
  <c r="LB17" i="21"/>
  <c r="LB15" i="21" s="1"/>
  <c r="LB20" i="21"/>
  <c r="LB18" i="21" s="1"/>
  <c r="LB23" i="21"/>
  <c r="LB21" i="21" s="1"/>
  <c r="LB26" i="21"/>
  <c r="LB24" i="21" s="1"/>
  <c r="LB29" i="21"/>
  <c r="LB27" i="21" s="1"/>
  <c r="LB33" i="21"/>
  <c r="LB86" i="21"/>
  <c r="LC88" i="21" a="1"/>
  <c r="LC88" i="21" s="1"/>
  <c r="LC80" i="21" a="1"/>
  <c r="LC80" i="21" s="1"/>
  <c r="LC76" i="21"/>
  <c r="LC83" i="21" a="1"/>
  <c r="LC83" i="21" s="1"/>
  <c r="LC87" i="21"/>
  <c r="LC74" i="21"/>
  <c r="LC44" i="21" a="1"/>
  <c r="LC44" i="21" s="1"/>
  <c r="LC34" i="21" a="1"/>
  <c r="LC34" i="21" s="1"/>
  <c r="LC33" i="21" s="1"/>
  <c r="LC5" i="21"/>
  <c r="LC7" i="21"/>
  <c r="LC75" i="21" s="1"/>
  <c r="LD3" i="21"/>
  <c r="LC4" i="21"/>
  <c r="LA33" i="21"/>
  <c r="KY9" i="21"/>
  <c r="KZ85" i="21"/>
  <c r="LA85" i="21" s="1"/>
  <c r="LA86" i="21"/>
  <c r="DE14" i="13"/>
  <c r="DE11" i="13"/>
  <c r="DE9" i="13"/>
  <c r="DE8" i="13"/>
  <c r="DE21" i="13"/>
  <c r="DE16" i="13"/>
  <c r="DE13" i="13"/>
  <c r="DE19" i="13"/>
  <c r="DE18" i="13"/>
  <c r="DE6" i="13"/>
  <c r="DE4" i="13"/>
  <c r="DE5" i="13" s="1"/>
  <c r="DF3" i="13"/>
  <c r="LC86" i="21" l="1"/>
  <c r="LC85" i="21" s="1"/>
  <c r="LB11" i="21"/>
  <c r="LC23" i="21"/>
  <c r="LC21" i="21" s="1"/>
  <c r="LD28" i="21" a="1"/>
  <c r="LD28" i="21" s="1"/>
  <c r="LD25" i="21" a="1"/>
  <c r="LD25" i="21" s="1"/>
  <c r="LD22" i="21" a="1"/>
  <c r="LD22" i="21" s="1"/>
  <c r="LD19" i="21" a="1"/>
  <c r="LD19" i="21" s="1"/>
  <c r="LD16" i="21" a="1"/>
  <c r="LD16" i="21" s="1"/>
  <c r="LD13" i="21" a="1"/>
  <c r="LD13" i="21" s="1"/>
  <c r="LC26" i="21"/>
  <c r="LC24" i="21" s="1"/>
  <c r="LC29" i="21"/>
  <c r="LC27" i="21" s="1"/>
  <c r="LC14" i="21" a="1"/>
  <c r="LC14" i="21" s="1"/>
  <c r="LC12" i="21" s="1"/>
  <c r="LC17" i="21"/>
  <c r="LC15" i="21" s="1"/>
  <c r="LC20" i="21"/>
  <c r="LC18" i="21" s="1"/>
  <c r="LC93" i="21"/>
  <c r="LB85" i="21"/>
  <c r="LB93" i="21" s="1"/>
  <c r="LD87" i="21"/>
  <c r="LD74" i="21"/>
  <c r="LD88" i="21" a="1"/>
  <c r="LD88" i="21" s="1"/>
  <c r="LD80" i="21" a="1"/>
  <c r="LD80" i="21" s="1"/>
  <c r="LD76" i="21"/>
  <c r="LD83" i="21" a="1"/>
  <c r="LD83" i="21" s="1"/>
  <c r="LD44" i="21" a="1"/>
  <c r="LD44" i="21" s="1"/>
  <c r="LD34" i="21" a="1"/>
  <c r="LD34" i="21" s="1"/>
  <c r="LD33" i="21" s="1"/>
  <c r="LD5" i="21"/>
  <c r="LD4" i="21"/>
  <c r="LE3" i="21"/>
  <c r="LD7" i="21"/>
  <c r="LD75" i="21" s="1"/>
  <c r="LA93" i="21"/>
  <c r="KZ93" i="21"/>
  <c r="KZ10" i="21"/>
  <c r="DF14" i="13"/>
  <c r="DF11" i="13"/>
  <c r="DF9" i="13"/>
  <c r="DF8" i="13"/>
  <c r="DF21" i="13"/>
  <c r="DF16" i="13"/>
  <c r="DF13" i="13"/>
  <c r="DF19" i="13"/>
  <c r="DF18" i="13"/>
  <c r="DE22" i="13"/>
  <c r="DE23" i="13"/>
  <c r="DF6" i="13"/>
  <c r="DF4" i="13"/>
  <c r="DF5" i="13" s="1"/>
  <c r="DG3" i="13"/>
  <c r="LD86" i="21" l="1"/>
  <c r="LD85" i="21" s="1"/>
  <c r="LD17" i="21"/>
  <c r="LD15" i="21" s="1"/>
  <c r="LD14" i="21" a="1"/>
  <c r="LD14" i="21" s="1"/>
  <c r="LD12" i="21" s="1"/>
  <c r="LD20" i="21"/>
  <c r="LD18" i="21" s="1"/>
  <c r="LD23" i="21"/>
  <c r="LD21" i="21" s="1"/>
  <c r="LC11" i="21"/>
  <c r="LD26" i="21"/>
  <c r="LD24" i="21" s="1"/>
  <c r="LD29" i="21"/>
  <c r="LD27" i="21" s="1"/>
  <c r="LE28" i="21" a="1"/>
  <c r="LE28" i="21" s="1"/>
  <c r="LE25" i="21" a="1"/>
  <c r="LE25" i="21" s="1"/>
  <c r="LE22" i="21" a="1"/>
  <c r="LE22" i="21" s="1"/>
  <c r="LE19" i="21" a="1"/>
  <c r="LE19" i="21" s="1"/>
  <c r="LE16" i="21" a="1"/>
  <c r="LE16" i="21" s="1"/>
  <c r="LE13" i="21" a="1"/>
  <c r="LE13" i="21" s="1"/>
  <c r="LD93" i="21"/>
  <c r="LB10" i="21"/>
  <c r="LE88" i="21" a="1"/>
  <c r="LE88" i="21" s="1"/>
  <c r="LE87" i="21"/>
  <c r="LE80" i="21" a="1"/>
  <c r="LE80" i="21" s="1"/>
  <c r="LE74" i="21"/>
  <c r="LE83" i="21" a="1"/>
  <c r="LE83" i="21" s="1"/>
  <c r="LE76" i="21"/>
  <c r="LE44" i="21" a="1"/>
  <c r="LE44" i="21" s="1"/>
  <c r="LE4" i="21"/>
  <c r="LF3" i="21"/>
  <c r="LE7" i="21"/>
  <c r="LE75" i="21" s="1"/>
  <c r="LE5" i="21"/>
  <c r="LE34" i="21" a="1"/>
  <c r="LE34" i="21" s="1"/>
  <c r="LE33" i="21" s="1"/>
  <c r="KZ9" i="21"/>
  <c r="LA9" i="21" s="1"/>
  <c r="LA10" i="21"/>
  <c r="DG14" i="13"/>
  <c r="DH14" i="13" s="1"/>
  <c r="DG11" i="13"/>
  <c r="DH11" i="13" s="1"/>
  <c r="DG9" i="13"/>
  <c r="DH9" i="13" s="1"/>
  <c r="DG8" i="13"/>
  <c r="DH8" i="13" s="1"/>
  <c r="DG21" i="13"/>
  <c r="DH21" i="13" s="1"/>
  <c r="DG16" i="13"/>
  <c r="DH16" i="13" s="1"/>
  <c r="DG13" i="13"/>
  <c r="DH13" i="13" s="1"/>
  <c r="DG19" i="13"/>
  <c r="DH19" i="13" s="1"/>
  <c r="DG18" i="13"/>
  <c r="DH18" i="13" s="1"/>
  <c r="DF23" i="13"/>
  <c r="DF22" i="13"/>
  <c r="DG6" i="13"/>
  <c r="DH3" i="13"/>
  <c r="DG4" i="13"/>
  <c r="DG5" i="13" s="1"/>
  <c r="LD11" i="21" l="1"/>
  <c r="LD10" i="21" s="1"/>
  <c r="LC10" i="21"/>
  <c r="LC9" i="21" s="1"/>
  <c r="LE17" i="21"/>
  <c r="LE15" i="21" s="1"/>
  <c r="LE20" i="21"/>
  <c r="LE18" i="21" s="1"/>
  <c r="LE23" i="21"/>
  <c r="LE21" i="21" s="1"/>
  <c r="LE14" i="21" a="1"/>
  <c r="LE14" i="21" s="1"/>
  <c r="LE12" i="21" s="1"/>
  <c r="LE26" i="21"/>
  <c r="LE24" i="21" s="1"/>
  <c r="LF28" i="21" a="1"/>
  <c r="LF28" i="21" s="1"/>
  <c r="LF25" i="21" a="1"/>
  <c r="LF25" i="21" s="1"/>
  <c r="LF22" i="21" a="1"/>
  <c r="LF22" i="21" s="1"/>
  <c r="LF19" i="21" a="1"/>
  <c r="LF19" i="21" s="1"/>
  <c r="LF16" i="21" a="1"/>
  <c r="LF16" i="21" s="1"/>
  <c r="LF13" i="21" a="1"/>
  <c r="LF13" i="21" s="1"/>
  <c r="LE29" i="21"/>
  <c r="LE27" i="21" s="1"/>
  <c r="LE86" i="21"/>
  <c r="LE85" i="21" s="1"/>
  <c r="LE93" i="21" s="1"/>
  <c r="LF76" i="21"/>
  <c r="LF88" i="21" a="1"/>
  <c r="LF88" i="21" s="1"/>
  <c r="LF80" i="21" a="1"/>
  <c r="LF80" i="21" s="1"/>
  <c r="LF74" i="21"/>
  <c r="LF87" i="21"/>
  <c r="LF86" i="21" s="1"/>
  <c r="LF85" i="21" s="1"/>
  <c r="LF83" i="21" a="1"/>
  <c r="LF83" i="21" s="1"/>
  <c r="LF34" i="21" a="1"/>
  <c r="LF34" i="21" s="1"/>
  <c r="LF33" i="21" s="1"/>
  <c r="LF7" i="21"/>
  <c r="LF75" i="21" s="1"/>
  <c r="LF44" i="21" a="1"/>
  <c r="LF44" i="21" s="1"/>
  <c r="LG3" i="21"/>
  <c r="LF4" i="21"/>
  <c r="LF5" i="21"/>
  <c r="LB9" i="21"/>
  <c r="DG23" i="13"/>
  <c r="DH23" i="13" s="1"/>
  <c r="DG22" i="13"/>
  <c r="DH22" i="13" s="1"/>
  <c r="DH6" i="13"/>
  <c r="DH4" i="13"/>
  <c r="DH5" i="13" s="1"/>
  <c r="DI3" i="13"/>
  <c r="LE11" i="21" l="1"/>
  <c r="LF29" i="21"/>
  <c r="LF27" i="21" s="1"/>
  <c r="LF14" i="21" a="1"/>
  <c r="LF14" i="21" s="1"/>
  <c r="LF12" i="21" s="1"/>
  <c r="LG28" i="21" a="1"/>
  <c r="LG28" i="21" s="1"/>
  <c r="LG25" i="21" a="1"/>
  <c r="LG25" i="21" s="1"/>
  <c r="LG22" i="21" a="1"/>
  <c r="LG22" i="21" s="1"/>
  <c r="LG16" i="21" a="1"/>
  <c r="LG16" i="21" s="1"/>
  <c r="LG13" i="21" a="1"/>
  <c r="LG13" i="21" s="1"/>
  <c r="LG19" i="21" a="1"/>
  <c r="LG19" i="21" s="1"/>
  <c r="LF17" i="21"/>
  <c r="LF15" i="21" s="1"/>
  <c r="LF20" i="21"/>
  <c r="LF18" i="21" s="1"/>
  <c r="LF23" i="21"/>
  <c r="LF21" i="21" s="1"/>
  <c r="LF26" i="21"/>
  <c r="LF24" i="21" s="1"/>
  <c r="LF93" i="21"/>
  <c r="LG88" i="21" a="1"/>
  <c r="LG88" i="21" s="1"/>
  <c r="LG80" i="21" a="1"/>
  <c r="LG80" i="21" s="1"/>
  <c r="LG76" i="21"/>
  <c r="LG83" i="21" a="1"/>
  <c r="LG83" i="21" s="1"/>
  <c r="LG87" i="21"/>
  <c r="LG74" i="21"/>
  <c r="LG44" i="21" a="1"/>
  <c r="LG44" i="21" s="1"/>
  <c r="LG34" i="21" a="1"/>
  <c r="LG34" i="21" s="1"/>
  <c r="LG33" i="21" s="1"/>
  <c r="LG5" i="21"/>
  <c r="LG4" i="21"/>
  <c r="LG7" i="21"/>
  <c r="LG75" i="21" s="1"/>
  <c r="LH3" i="21"/>
  <c r="LD9" i="21"/>
  <c r="DI14" i="13"/>
  <c r="DI11" i="13"/>
  <c r="DI9" i="13"/>
  <c r="DI8" i="13"/>
  <c r="DI21" i="13"/>
  <c r="DI16" i="13"/>
  <c r="DI13" i="13"/>
  <c r="DI19" i="13"/>
  <c r="DI18" i="13"/>
  <c r="DI6" i="13"/>
  <c r="DI4" i="13"/>
  <c r="DI5" i="13" s="1"/>
  <c r="DJ3" i="13"/>
  <c r="LG86" i="21" l="1"/>
  <c r="LG85" i="21" s="1"/>
  <c r="LG93" i="21" s="1"/>
  <c r="LF11" i="21"/>
  <c r="LG26" i="21"/>
  <c r="LG24" i="21" s="1"/>
  <c r="LG29" i="21"/>
  <c r="LG27" i="21" s="1"/>
  <c r="LH28" i="21" a="1"/>
  <c r="LH28" i="21" s="1"/>
  <c r="LH25" i="21" a="1"/>
  <c r="LH25" i="21" s="1"/>
  <c r="LH22" i="21" a="1"/>
  <c r="LH22" i="21" s="1"/>
  <c r="LH19" i="21" a="1"/>
  <c r="LH19" i="21" s="1"/>
  <c r="LH16" i="21" a="1"/>
  <c r="LH16" i="21" s="1"/>
  <c r="LH13" i="21" a="1"/>
  <c r="LH13" i="21" s="1"/>
  <c r="LG20" i="21"/>
  <c r="LG18" i="21" s="1"/>
  <c r="LG14" i="21" a="1"/>
  <c r="LG14" i="21" s="1"/>
  <c r="LG12" i="21" s="1"/>
  <c r="LG17" i="21"/>
  <c r="LG15" i="21" s="1"/>
  <c r="LG23" i="21"/>
  <c r="LG21" i="21" s="1"/>
  <c r="LF10" i="21"/>
  <c r="LE10" i="21"/>
  <c r="LH87" i="21"/>
  <c r="LH74" i="21"/>
  <c r="LH88" i="21" a="1"/>
  <c r="LH88" i="21" s="1"/>
  <c r="LH80" i="21" a="1"/>
  <c r="LH80" i="21" s="1"/>
  <c r="LH83" i="21" a="1"/>
  <c r="LH83" i="21" s="1"/>
  <c r="LH76" i="21"/>
  <c r="LH44" i="21" a="1"/>
  <c r="LH44" i="21" s="1"/>
  <c r="LH34" i="21" a="1"/>
  <c r="LH34" i="21" s="1"/>
  <c r="LH33" i="21" s="1"/>
  <c r="LH5" i="21"/>
  <c r="LH4" i="21"/>
  <c r="LI3" i="21"/>
  <c r="LH7" i="21"/>
  <c r="LH75" i="21" s="1"/>
  <c r="DJ14" i="13"/>
  <c r="DJ11" i="13"/>
  <c r="DJ9" i="13"/>
  <c r="DJ8" i="13"/>
  <c r="DJ21" i="13"/>
  <c r="DJ16" i="13"/>
  <c r="DJ13" i="13"/>
  <c r="DJ19" i="13"/>
  <c r="DJ18" i="13"/>
  <c r="DI23" i="13"/>
  <c r="DI22" i="13"/>
  <c r="DJ6" i="13"/>
  <c r="DJ4" i="13"/>
  <c r="DJ5" i="13" s="1"/>
  <c r="DK3" i="13"/>
  <c r="LH86" i="21" l="1"/>
  <c r="LH85" i="21" s="1"/>
  <c r="LG11" i="21"/>
  <c r="LH29" i="21"/>
  <c r="LH27" i="21" s="1"/>
  <c r="LH26" i="21"/>
  <c r="LH24" i="21" s="1"/>
  <c r="LH14" i="21" a="1"/>
  <c r="LH14" i="21" s="1"/>
  <c r="LH12" i="21" s="1"/>
  <c r="LH17" i="21"/>
  <c r="LH15" i="21" s="1"/>
  <c r="LI28" i="21" a="1"/>
  <c r="LI28" i="21" s="1"/>
  <c r="LI25" i="21" a="1"/>
  <c r="LI25" i="21" s="1"/>
  <c r="LI22" i="21" a="1"/>
  <c r="LI22" i="21" s="1"/>
  <c r="LI19" i="21" a="1"/>
  <c r="LI19" i="21" s="1"/>
  <c r="LI13" i="21" a="1"/>
  <c r="LI13" i="21" s="1"/>
  <c r="LI16" i="21" a="1"/>
  <c r="LI16" i="21" s="1"/>
  <c r="LH20" i="21"/>
  <c r="LH18" i="21" s="1"/>
  <c r="LH23" i="21"/>
  <c r="LH21" i="21" s="1"/>
  <c r="LG10" i="21"/>
  <c r="LH93" i="21"/>
  <c r="LE9" i="21"/>
  <c r="LI88" i="21" a="1"/>
  <c r="LI88" i="21" s="1"/>
  <c r="LI87" i="21"/>
  <c r="LI86" i="21" s="1"/>
  <c r="LI85" i="21" s="1"/>
  <c r="LI80" i="21" a="1"/>
  <c r="LI80" i="21" s="1"/>
  <c r="LI74" i="21"/>
  <c r="LI83" i="21" a="1"/>
  <c r="LI83" i="21" s="1"/>
  <c r="LI76" i="21"/>
  <c r="LI44" i="21" a="1"/>
  <c r="LI44" i="21" s="1"/>
  <c r="LI4" i="21"/>
  <c r="LJ3" i="21"/>
  <c r="LI7" i="21"/>
  <c r="LI75" i="21" s="1"/>
  <c r="LI34" i="21" a="1"/>
  <c r="LI34" i="21" s="1"/>
  <c r="LI33" i="21" s="1"/>
  <c r="LI5" i="21"/>
  <c r="LF9" i="21"/>
  <c r="DK14" i="13"/>
  <c r="DL14" i="13" s="1"/>
  <c r="DK11" i="13"/>
  <c r="DL11" i="13" s="1"/>
  <c r="DK9" i="13"/>
  <c r="DL9" i="13" s="1"/>
  <c r="DK8" i="13"/>
  <c r="DL8" i="13" s="1"/>
  <c r="DK21" i="13"/>
  <c r="DL21" i="13" s="1"/>
  <c r="DK16" i="13"/>
  <c r="DL16" i="13" s="1"/>
  <c r="DK13" i="13"/>
  <c r="DL13" i="13" s="1"/>
  <c r="DK19" i="13"/>
  <c r="DL19" i="13" s="1"/>
  <c r="DK18" i="13"/>
  <c r="DL18" i="13" s="1"/>
  <c r="DJ22" i="13"/>
  <c r="DJ23" i="13"/>
  <c r="DK6" i="13"/>
  <c r="DK4" i="13"/>
  <c r="DK5" i="13" s="1"/>
  <c r="DL3" i="13"/>
  <c r="LI20" i="21" l="1"/>
  <c r="LI18" i="21" s="1"/>
  <c r="LI26" i="21"/>
  <c r="LI24" i="21" s="1"/>
  <c r="LI23" i="21"/>
  <c r="LI21" i="21" s="1"/>
  <c r="LH11" i="21"/>
  <c r="LH10" i="21" s="1"/>
  <c r="LI29" i="21"/>
  <c r="LI27" i="21" s="1"/>
  <c r="LI17" i="21"/>
  <c r="LI15" i="21" s="1"/>
  <c r="LJ28" i="21" a="1"/>
  <c r="LJ28" i="21" s="1"/>
  <c r="LJ25" i="21" a="1"/>
  <c r="LJ25" i="21" s="1"/>
  <c r="LJ22" i="21" a="1"/>
  <c r="LJ22" i="21" s="1"/>
  <c r="LJ16" i="21" a="1"/>
  <c r="LJ16" i="21" s="1"/>
  <c r="LJ19" i="21" a="1"/>
  <c r="LJ19" i="21" s="1"/>
  <c r="LJ13" i="21" a="1"/>
  <c r="LJ13" i="21" s="1"/>
  <c r="LI14" i="21" a="1"/>
  <c r="LI14" i="21" s="1"/>
  <c r="LI12" i="21" s="1"/>
  <c r="LI93" i="21"/>
  <c r="LG9" i="21"/>
  <c r="LJ76" i="21"/>
  <c r="LJ88" i="21" a="1"/>
  <c r="LJ88" i="21" s="1"/>
  <c r="LJ80" i="21" a="1"/>
  <c r="LJ80" i="21" s="1"/>
  <c r="LJ87" i="21"/>
  <c r="LJ83" i="21" a="1"/>
  <c r="LJ83" i="21" s="1"/>
  <c r="LJ34" i="21" a="1"/>
  <c r="LJ34" i="21" s="1"/>
  <c r="LJ33" i="21" s="1"/>
  <c r="LJ44" i="21" a="1"/>
  <c r="LJ44" i="21" s="1"/>
  <c r="LJ7" i="21"/>
  <c r="LJ75" i="21" s="1"/>
  <c r="LJ74" i="21"/>
  <c r="LJ4" i="21"/>
  <c r="LJ5" i="21"/>
  <c r="LK3" i="21"/>
  <c r="DK22" i="13"/>
  <c r="DL22" i="13" s="1"/>
  <c r="DK23" i="13"/>
  <c r="DL23" i="13" s="1"/>
  <c r="DL4" i="13"/>
  <c r="DL5" i="13" s="1"/>
  <c r="DM3" i="13"/>
  <c r="DL6" i="13"/>
  <c r="LI11" i="21" l="1"/>
  <c r="LJ20" i="21"/>
  <c r="LJ18" i="21" s="1"/>
  <c r="LJ17" i="21"/>
  <c r="LJ15" i="21" s="1"/>
  <c r="LJ23" i="21"/>
  <c r="LJ21" i="21" s="1"/>
  <c r="LK28" i="21" a="1"/>
  <c r="LK28" i="21" s="1"/>
  <c r="LK25" i="21" a="1"/>
  <c r="LK25" i="21" s="1"/>
  <c r="LK22" i="21" a="1"/>
  <c r="LK22" i="21" s="1"/>
  <c r="LK16" i="21" a="1"/>
  <c r="LK16" i="21" s="1"/>
  <c r="LK19" i="21" a="1"/>
  <c r="LK19" i="21" s="1"/>
  <c r="LK13" i="21" a="1"/>
  <c r="LK13" i="21" s="1"/>
  <c r="LJ26" i="21"/>
  <c r="LJ24" i="21" s="1"/>
  <c r="LJ29" i="21"/>
  <c r="LJ27" i="21" s="1"/>
  <c r="LJ14" i="21" a="1"/>
  <c r="LJ14" i="21" s="1"/>
  <c r="LJ12" i="21" s="1"/>
  <c r="LJ86" i="21"/>
  <c r="LJ85" i="21" s="1"/>
  <c r="LJ93" i="21" s="1"/>
  <c r="LH9" i="21"/>
  <c r="LI10" i="21"/>
  <c r="LK88" i="21" a="1"/>
  <c r="LK88" i="21" s="1"/>
  <c r="LK80" i="21" a="1"/>
  <c r="LK80" i="21" s="1"/>
  <c r="LK76" i="21"/>
  <c r="LK83" i="21" a="1"/>
  <c r="LK83" i="21" s="1"/>
  <c r="LK87" i="21"/>
  <c r="LK86" i="21" s="1"/>
  <c r="LK85" i="21" s="1"/>
  <c r="LK74" i="21"/>
  <c r="LK44" i="21" a="1"/>
  <c r="LK44" i="21" s="1"/>
  <c r="LK34" i="21" a="1"/>
  <c r="LK34" i="21" s="1"/>
  <c r="LK33" i="21" s="1"/>
  <c r="LK5" i="21"/>
  <c r="LK7" i="21"/>
  <c r="LK75" i="21" s="1"/>
  <c r="LL3" i="21"/>
  <c r="LK4" i="21"/>
  <c r="DM14" i="13"/>
  <c r="DM11" i="13"/>
  <c r="DM9" i="13"/>
  <c r="DM8" i="13"/>
  <c r="DM21" i="13"/>
  <c r="DM16" i="13"/>
  <c r="DM13" i="13"/>
  <c r="DM19" i="13"/>
  <c r="DM18" i="13"/>
  <c r="DM6" i="13"/>
  <c r="DN3" i="13"/>
  <c r="DM4" i="13"/>
  <c r="DM5" i="13" s="1"/>
  <c r="LJ11" i="21" l="1"/>
  <c r="LL28" i="21" a="1"/>
  <c r="LL28" i="21" s="1"/>
  <c r="LL22" i="21" a="1"/>
  <c r="LL22" i="21" s="1"/>
  <c r="LL25" i="21" a="1"/>
  <c r="LL25" i="21" s="1"/>
  <c r="LL19" i="21" a="1"/>
  <c r="LL19" i="21" s="1"/>
  <c r="LL16" i="21" a="1"/>
  <c r="LL16" i="21" s="1"/>
  <c r="LL13" i="21" a="1"/>
  <c r="LL13" i="21" s="1"/>
  <c r="LK26" i="21"/>
  <c r="LK24" i="21" s="1"/>
  <c r="LK29" i="21"/>
  <c r="LK27" i="21" s="1"/>
  <c r="LK14" i="21" a="1"/>
  <c r="LK14" i="21" s="1"/>
  <c r="LK12" i="21" s="1"/>
  <c r="LK20" i="21"/>
  <c r="LK18" i="21" s="1"/>
  <c r="LK17" i="21"/>
  <c r="LK15" i="21" s="1"/>
  <c r="LK23" i="21"/>
  <c r="LK21" i="21" s="1"/>
  <c r="LJ10" i="21"/>
  <c r="LJ9" i="21" s="1"/>
  <c r="LK93" i="21"/>
  <c r="LI9" i="21"/>
  <c r="LL87" i="21"/>
  <c r="LL74" i="21"/>
  <c r="LL88" i="21" a="1"/>
  <c r="LL88" i="21" s="1"/>
  <c r="LL80" i="21" a="1"/>
  <c r="LL80" i="21" s="1"/>
  <c r="LL76" i="21"/>
  <c r="LL44" i="21" a="1"/>
  <c r="LL44" i="21" s="1"/>
  <c r="LL34" i="21" a="1"/>
  <c r="LL34" i="21" s="1"/>
  <c r="LL33" i="21" s="1"/>
  <c r="LL5" i="21"/>
  <c r="LL4" i="21"/>
  <c r="LM3" i="21"/>
  <c r="LL83" i="21" a="1"/>
  <c r="LL83" i="21" s="1"/>
  <c r="LL7" i="21"/>
  <c r="LL75" i="21" s="1"/>
  <c r="DN14" i="13"/>
  <c r="DN11" i="13"/>
  <c r="DN9" i="13"/>
  <c r="DN8" i="13"/>
  <c r="DN21" i="13"/>
  <c r="DN16" i="13"/>
  <c r="DN13" i="13"/>
  <c r="DN19" i="13"/>
  <c r="DN18" i="13"/>
  <c r="DM22" i="13"/>
  <c r="DM23" i="13"/>
  <c r="DN6" i="13"/>
  <c r="DN4" i="13"/>
  <c r="DN5" i="13" s="1"/>
  <c r="DO3" i="13"/>
  <c r="LL86" i="21" l="1"/>
  <c r="LL85" i="21" s="1"/>
  <c r="LK11" i="21"/>
  <c r="LM28" i="21" a="1"/>
  <c r="LM28" i="21" s="1"/>
  <c r="LM25" i="21" a="1"/>
  <c r="LM25" i="21" s="1"/>
  <c r="LM22" i="21" a="1"/>
  <c r="LM22" i="21" s="1"/>
  <c r="LM19" i="21" a="1"/>
  <c r="LM19" i="21" s="1"/>
  <c r="LM16" i="21" a="1"/>
  <c r="LM16" i="21" s="1"/>
  <c r="LM13" i="21" a="1"/>
  <c r="LM13" i="21" s="1"/>
  <c r="LL14" i="21" a="1"/>
  <c r="LL14" i="21" s="1"/>
  <c r="LL12" i="21" s="1"/>
  <c r="LL17" i="21"/>
  <c r="LL15" i="21" s="1"/>
  <c r="LL20" i="21"/>
  <c r="LL18" i="21" s="1"/>
  <c r="LL26" i="21"/>
  <c r="LL24" i="21" s="1"/>
  <c r="LL23" i="21"/>
  <c r="LL21" i="21" s="1"/>
  <c r="LL29" i="21"/>
  <c r="LL27" i="21" s="1"/>
  <c r="LL93" i="21"/>
  <c r="LK10" i="21"/>
  <c r="LM88" i="21" a="1"/>
  <c r="LM88" i="21" s="1"/>
  <c r="LN88" i="21" s="1"/>
  <c r="LM87" i="21"/>
  <c r="LM80" i="21" a="1"/>
  <c r="LM80" i="21" s="1"/>
  <c r="LN80" i="21" s="1"/>
  <c r="LM74" i="21"/>
  <c r="LN74" i="21" s="1"/>
  <c r="LM83" i="21" a="1"/>
  <c r="LM83" i="21" s="1"/>
  <c r="LN83" i="21" s="1"/>
  <c r="LM76" i="21"/>
  <c r="LN76" i="21" s="1"/>
  <c r="LM44" i="21" a="1"/>
  <c r="LM44" i="21" s="1"/>
  <c r="LN44" i="21" s="1"/>
  <c r="LM4" i="21"/>
  <c r="LN3" i="21"/>
  <c r="LO3" i="21" s="1"/>
  <c r="LM7" i="21"/>
  <c r="LM5" i="21"/>
  <c r="LM34" i="21" a="1"/>
  <c r="LM34" i="21" s="1"/>
  <c r="DO14" i="13"/>
  <c r="DP14" i="13" s="1"/>
  <c r="DQ14" i="13" s="1"/>
  <c r="DO11" i="13"/>
  <c r="DP11" i="13" s="1"/>
  <c r="DQ11" i="13" s="1"/>
  <c r="DO9" i="13"/>
  <c r="DP9" i="13" s="1"/>
  <c r="DQ9" i="13" s="1"/>
  <c r="DO8" i="13"/>
  <c r="DP8" i="13" s="1"/>
  <c r="DQ8" i="13" s="1"/>
  <c r="DO21" i="13"/>
  <c r="DP21" i="13" s="1"/>
  <c r="DQ21" i="13" s="1"/>
  <c r="DO16" i="13"/>
  <c r="DP16" i="13" s="1"/>
  <c r="DQ16" i="13" s="1"/>
  <c r="DO13" i="13"/>
  <c r="DP13" i="13" s="1"/>
  <c r="DQ13" i="13" s="1"/>
  <c r="DO19" i="13"/>
  <c r="DP19" i="13" s="1"/>
  <c r="DQ19" i="13" s="1"/>
  <c r="DO18" i="13"/>
  <c r="DP18" i="13" s="1"/>
  <c r="DQ18" i="13" s="1"/>
  <c r="DN22" i="13"/>
  <c r="DN23" i="13"/>
  <c r="DO6" i="13"/>
  <c r="DP3" i="13"/>
  <c r="DO4" i="13"/>
  <c r="DO5" i="13" s="1"/>
  <c r="LL11" i="21" l="1"/>
  <c r="LL10" i="21" s="1"/>
  <c r="LL9" i="21" s="1"/>
  <c r="LM14" i="21" a="1"/>
  <c r="LM14" i="21" s="1"/>
  <c r="LM12" i="21" s="1"/>
  <c r="LN13" i="21"/>
  <c r="LM17" i="21"/>
  <c r="LM15" i="21" s="1"/>
  <c r="LN15" i="21" s="1"/>
  <c r="LN16" i="21"/>
  <c r="LM20" i="21"/>
  <c r="LM18" i="21" s="1"/>
  <c r="LN18" i="21" s="1"/>
  <c r="LN19" i="21"/>
  <c r="LM23" i="21"/>
  <c r="LM21" i="21" s="1"/>
  <c r="LN21" i="21" s="1"/>
  <c r="LN22" i="21"/>
  <c r="LO28" i="21" a="1"/>
  <c r="LO28" i="21" s="1"/>
  <c r="LO25" i="21" a="1"/>
  <c r="LO25" i="21" s="1"/>
  <c r="LO22" i="21" a="1"/>
  <c r="LO22" i="21" s="1"/>
  <c r="LO19" i="21" a="1"/>
  <c r="LO19" i="21" s="1"/>
  <c r="LO16" i="21" a="1"/>
  <c r="LO16" i="21" s="1"/>
  <c r="LO13" i="21" a="1"/>
  <c r="LO13" i="21" s="1"/>
  <c r="LM26" i="21"/>
  <c r="LM24" i="21" s="1"/>
  <c r="LN24" i="21" s="1"/>
  <c r="LN25" i="21"/>
  <c r="LM29" i="21"/>
  <c r="LM27" i="21" s="1"/>
  <c r="LN27" i="21" s="1"/>
  <c r="LN28" i="21"/>
  <c r="LO76" i="21"/>
  <c r="LO88" i="21" a="1"/>
  <c r="LO88" i="21" s="1"/>
  <c r="LO80" i="21" a="1"/>
  <c r="LO80" i="21" s="1"/>
  <c r="LO83" i="21" a="1"/>
  <c r="LO83" i="21" s="1"/>
  <c r="LO74" i="21"/>
  <c r="LO44" i="21" a="1"/>
  <c r="LO44" i="21" s="1"/>
  <c r="LO87" i="21"/>
  <c r="LO34" i="21" a="1"/>
  <c r="LO34" i="21" s="1"/>
  <c r="LO5" i="21"/>
  <c r="LO7" i="21"/>
  <c r="LO75" i="21" s="1"/>
  <c r="LP3" i="21"/>
  <c r="LO4" i="21"/>
  <c r="LM86" i="21"/>
  <c r="LN87" i="21"/>
  <c r="LM33" i="21"/>
  <c r="LN34" i="21"/>
  <c r="LK9" i="21"/>
  <c r="LN7" i="21"/>
  <c r="LN4" i="21"/>
  <c r="LN5" i="21"/>
  <c r="LN6" i="21" s="1"/>
  <c r="DO23" i="13"/>
  <c r="DP23" i="13" s="1"/>
  <c r="DQ23" i="13" s="1"/>
  <c r="DO22" i="13"/>
  <c r="DP22" i="13" s="1"/>
  <c r="DQ22" i="13" s="1"/>
  <c r="DP6" i="13"/>
  <c r="DP4" i="13"/>
  <c r="DP5" i="13" s="1"/>
  <c r="DQ3" i="13"/>
  <c r="LN17" i="21" l="1"/>
  <c r="LN29" i="21"/>
  <c r="LN26" i="21"/>
  <c r="LN23" i="21"/>
  <c r="LN20" i="21"/>
  <c r="LM11" i="21"/>
  <c r="LN11" i="21" s="1"/>
  <c r="LN12" i="21"/>
  <c r="LN14" i="21" s="1"/>
  <c r="LO20" i="21"/>
  <c r="LO18" i="21" s="1"/>
  <c r="LO23" i="21"/>
  <c r="LO21" i="21" s="1"/>
  <c r="LP28" i="21" a="1"/>
  <c r="LP28" i="21" s="1"/>
  <c r="LP25" i="21" a="1"/>
  <c r="LP25" i="21" s="1"/>
  <c r="LP22" i="21" a="1"/>
  <c r="LP22" i="21" s="1"/>
  <c r="LP19" i="21" a="1"/>
  <c r="LP19" i="21" s="1"/>
  <c r="LP16" i="21" a="1"/>
  <c r="LP16" i="21" s="1"/>
  <c r="LP13" i="21" a="1"/>
  <c r="LP13" i="21" s="1"/>
  <c r="LO26" i="21"/>
  <c r="LO24" i="21" s="1"/>
  <c r="LO29" i="21"/>
  <c r="LO27" i="21" s="1"/>
  <c r="LO14" i="21" a="1"/>
  <c r="LO14" i="21" s="1"/>
  <c r="LO12" i="21" s="1"/>
  <c r="LO17" i="21"/>
  <c r="LO15" i="21" s="1"/>
  <c r="LP88" i="21" a="1"/>
  <c r="LP88" i="21" s="1"/>
  <c r="LP80" i="21" a="1"/>
  <c r="LP80" i="21" s="1"/>
  <c r="LP76" i="21"/>
  <c r="LP83" i="21" a="1"/>
  <c r="LP83" i="21" s="1"/>
  <c r="LP87" i="21"/>
  <c r="LP74" i="21"/>
  <c r="LP44" i="21" a="1"/>
  <c r="LP44" i="21" s="1"/>
  <c r="LP34" i="21" a="1"/>
  <c r="LP34" i="21" s="1"/>
  <c r="LP33" i="21" s="1"/>
  <c r="LP5" i="21"/>
  <c r="LP4" i="21"/>
  <c r="LQ3" i="21"/>
  <c r="LP7" i="21"/>
  <c r="LP75" i="21" s="1"/>
  <c r="LO86" i="21"/>
  <c r="LO33" i="21"/>
  <c r="LM85" i="21"/>
  <c r="LN85" i="21" s="1"/>
  <c r="LN86" i="21"/>
  <c r="LN33" i="21"/>
  <c r="DQ6" i="13"/>
  <c r="DR3" i="13"/>
  <c r="DQ4" i="13"/>
  <c r="DQ5" i="13" s="1"/>
  <c r="LO11" i="21" l="1"/>
  <c r="LP14" i="21" a="1"/>
  <c r="LP14" i="21" s="1"/>
  <c r="LP12" i="21" s="1"/>
  <c r="LP17" i="21"/>
  <c r="LP15" i="21" s="1"/>
  <c r="LP20" i="21"/>
  <c r="LP18" i="21" s="1"/>
  <c r="LP23" i="21"/>
  <c r="LP21" i="21" s="1"/>
  <c r="LQ28" i="21" a="1"/>
  <c r="LQ28" i="21" s="1"/>
  <c r="LQ25" i="21" a="1"/>
  <c r="LQ25" i="21" s="1"/>
  <c r="LQ19" i="21" a="1"/>
  <c r="LQ19" i="21" s="1"/>
  <c r="LQ22" i="21" a="1"/>
  <c r="LQ22" i="21" s="1"/>
  <c r="LQ16" i="21" a="1"/>
  <c r="LQ16" i="21" s="1"/>
  <c r="LQ13" i="21" a="1"/>
  <c r="LQ13" i="21" s="1"/>
  <c r="LP26" i="21"/>
  <c r="LP24" i="21" s="1"/>
  <c r="LP29" i="21"/>
  <c r="LP27" i="21" s="1"/>
  <c r="LP86" i="21"/>
  <c r="LP85" i="21" s="1"/>
  <c r="LP93" i="21" s="1"/>
  <c r="LN93" i="21"/>
  <c r="LM93" i="21"/>
  <c r="LO85" i="21"/>
  <c r="LO93" i="21" s="1"/>
  <c r="LQ87" i="21"/>
  <c r="LQ74" i="21"/>
  <c r="LQ88" i="21" a="1"/>
  <c r="LQ88" i="21" s="1"/>
  <c r="LQ80" i="21" a="1"/>
  <c r="LQ80" i="21" s="1"/>
  <c r="LQ76" i="21"/>
  <c r="LQ44" i="21" a="1"/>
  <c r="LQ44" i="21" s="1"/>
  <c r="LQ83" i="21" a="1"/>
  <c r="LQ83" i="21" s="1"/>
  <c r="LQ4" i="21"/>
  <c r="LR3" i="21"/>
  <c r="LQ7" i="21"/>
  <c r="LQ75" i="21" s="1"/>
  <c r="LQ34" i="21" a="1"/>
  <c r="LQ34" i="21" s="1"/>
  <c r="LQ33" i="21" s="1"/>
  <c r="LQ5" i="21"/>
  <c r="LM10" i="21"/>
  <c r="DR14" i="13"/>
  <c r="DR11" i="13"/>
  <c r="DR9" i="13"/>
  <c r="DR8" i="13"/>
  <c r="DR21" i="13"/>
  <c r="DR16" i="13"/>
  <c r="DR13" i="13"/>
  <c r="DR19" i="13"/>
  <c r="DR18" i="13"/>
  <c r="DR6" i="13"/>
  <c r="DR4" i="13"/>
  <c r="DR5" i="13" s="1"/>
  <c r="DS3" i="13"/>
  <c r="LQ86" i="21" l="1"/>
  <c r="LQ85" i="21" s="1"/>
  <c r="LQ14" i="21" a="1"/>
  <c r="LQ14" i="21" s="1"/>
  <c r="LQ12" i="21" s="1"/>
  <c r="LP11" i="21"/>
  <c r="LP10" i="21" s="1"/>
  <c r="LQ17" i="21"/>
  <c r="LQ15" i="21" s="1"/>
  <c r="LQ23" i="21"/>
  <c r="LQ21" i="21" s="1"/>
  <c r="LQ20" i="21"/>
  <c r="LQ18" i="21" s="1"/>
  <c r="LQ26" i="21"/>
  <c r="LQ24" i="21" s="1"/>
  <c r="LQ29" i="21"/>
  <c r="LQ27" i="21" s="1"/>
  <c r="LR28" i="21" a="1"/>
  <c r="LR28" i="21" s="1"/>
  <c r="LR25" i="21" a="1"/>
  <c r="LR25" i="21" s="1"/>
  <c r="LR22" i="21" a="1"/>
  <c r="LR22" i="21" s="1"/>
  <c r="LR19" i="21" a="1"/>
  <c r="LR19" i="21" s="1"/>
  <c r="LR13" i="21" a="1"/>
  <c r="LR13" i="21" s="1"/>
  <c r="LR16" i="21" a="1"/>
  <c r="LR16" i="21" s="1"/>
  <c r="LQ93" i="21"/>
  <c r="LO10" i="21"/>
  <c r="LR88" i="21" a="1"/>
  <c r="LR88" i="21" s="1"/>
  <c r="LR87" i="21"/>
  <c r="LR80" i="21" a="1"/>
  <c r="LR80" i="21" s="1"/>
  <c r="LR74" i="21"/>
  <c r="LR83" i="21" a="1"/>
  <c r="LR83" i="21" s="1"/>
  <c r="LR76" i="21"/>
  <c r="LR34" i="21" a="1"/>
  <c r="LR34" i="21" s="1"/>
  <c r="LR33" i="21" s="1"/>
  <c r="LR7" i="21"/>
  <c r="LR75" i="21" s="1"/>
  <c r="LR44" i="21" a="1"/>
  <c r="LR44" i="21" s="1"/>
  <c r="LS3" i="21"/>
  <c r="LR4" i="21"/>
  <c r="LR5" i="21"/>
  <c r="LM9" i="21"/>
  <c r="LN9" i="21" s="1"/>
  <c r="LN10" i="21"/>
  <c r="DS14" i="13"/>
  <c r="DS11" i="13"/>
  <c r="DS9" i="13"/>
  <c r="DS8" i="13"/>
  <c r="DS21" i="13"/>
  <c r="DS16" i="13"/>
  <c r="DS13" i="13"/>
  <c r="DS19" i="13"/>
  <c r="DS18" i="13"/>
  <c r="DR22" i="13"/>
  <c r="DR23" i="13"/>
  <c r="DS6" i="13"/>
  <c r="DS4" i="13"/>
  <c r="DS5" i="13" s="1"/>
  <c r="DT3" i="13"/>
  <c r="LR86" i="21" l="1"/>
  <c r="LR85" i="21" s="1"/>
  <c r="LQ11" i="21"/>
  <c r="LR17" i="21"/>
  <c r="LR15" i="21" s="1"/>
  <c r="LR14" i="21" a="1"/>
  <c r="LR14" i="21" s="1"/>
  <c r="LR12" i="21" s="1"/>
  <c r="LR20" i="21"/>
  <c r="LR18" i="21" s="1"/>
  <c r="LR23" i="21"/>
  <c r="LR21" i="21" s="1"/>
  <c r="LR26" i="21"/>
  <c r="LR24" i="21" s="1"/>
  <c r="LS28" i="21" a="1"/>
  <c r="LS28" i="21" s="1"/>
  <c r="LS25" i="21" a="1"/>
  <c r="LS25" i="21" s="1"/>
  <c r="LS22" i="21" a="1"/>
  <c r="LS22" i="21" s="1"/>
  <c r="LS16" i="21" a="1"/>
  <c r="LS16" i="21" s="1"/>
  <c r="LS13" i="21" a="1"/>
  <c r="LS13" i="21" s="1"/>
  <c r="LS19" i="21" a="1"/>
  <c r="LS19" i="21" s="1"/>
  <c r="LR29" i="21"/>
  <c r="LR27" i="21" s="1"/>
  <c r="LR93" i="21"/>
  <c r="LS76" i="21"/>
  <c r="LS88" i="21" a="1"/>
  <c r="LS88" i="21" s="1"/>
  <c r="LS80" i="21" a="1"/>
  <c r="LS80" i="21" s="1"/>
  <c r="LS74" i="21"/>
  <c r="LS87" i="21"/>
  <c r="LS86" i="21" s="1"/>
  <c r="LS85" i="21" s="1"/>
  <c r="LS83" i="21" a="1"/>
  <c r="LS83" i="21" s="1"/>
  <c r="LS44" i="21" a="1"/>
  <c r="LS44" i="21" s="1"/>
  <c r="LS34" i="21" a="1"/>
  <c r="LS34" i="21" s="1"/>
  <c r="LS33" i="21" s="1"/>
  <c r="LS5" i="21"/>
  <c r="LT3" i="21"/>
  <c r="LS4" i="21"/>
  <c r="LS7" i="21"/>
  <c r="LS75" i="21" s="1"/>
  <c r="LP9" i="21"/>
  <c r="LO9" i="21"/>
  <c r="DT14" i="13"/>
  <c r="DU14" i="13" s="1"/>
  <c r="DT11" i="13"/>
  <c r="DU11" i="13" s="1"/>
  <c r="DT9" i="13"/>
  <c r="DU9" i="13" s="1"/>
  <c r="DT8" i="13"/>
  <c r="DU8" i="13" s="1"/>
  <c r="DT21" i="13"/>
  <c r="DU21" i="13" s="1"/>
  <c r="DT16" i="13"/>
  <c r="DU16" i="13" s="1"/>
  <c r="DT13" i="13"/>
  <c r="DU13" i="13" s="1"/>
  <c r="DT19" i="13"/>
  <c r="DU19" i="13" s="1"/>
  <c r="DT18" i="13"/>
  <c r="DU18" i="13" s="1"/>
  <c r="DS23" i="13"/>
  <c r="DS22" i="13"/>
  <c r="DT4" i="13"/>
  <c r="DT5" i="13" s="1"/>
  <c r="DU3" i="13"/>
  <c r="DT6" i="13"/>
  <c r="LR11" i="21" l="1"/>
  <c r="LR10" i="21" s="1"/>
  <c r="LS29" i="21"/>
  <c r="LS27" i="21" s="1"/>
  <c r="LS20" i="21"/>
  <c r="LS18" i="21" s="1"/>
  <c r="LS14" i="21" a="1"/>
  <c r="LS14" i="21" s="1"/>
  <c r="LS12" i="21" s="1"/>
  <c r="LS17" i="21"/>
  <c r="LS15" i="21" s="1"/>
  <c r="LS23" i="21"/>
  <c r="LS21" i="21" s="1"/>
  <c r="LT28" i="21" a="1"/>
  <c r="LT28" i="21" s="1"/>
  <c r="LT25" i="21" a="1"/>
  <c r="LT25" i="21" s="1"/>
  <c r="LT22" i="21" a="1"/>
  <c r="LT22" i="21" s="1"/>
  <c r="LT19" i="21" a="1"/>
  <c r="LT19" i="21" s="1"/>
  <c r="LT16" i="21" a="1"/>
  <c r="LT16" i="21" s="1"/>
  <c r="LT13" i="21" a="1"/>
  <c r="LT13" i="21" s="1"/>
  <c r="LS26" i="21"/>
  <c r="LS24" i="21" s="1"/>
  <c r="LS93" i="21"/>
  <c r="LQ10" i="21"/>
  <c r="LT88" i="21" a="1"/>
  <c r="LT88" i="21" s="1"/>
  <c r="LT80" i="21" a="1"/>
  <c r="LT80" i="21" s="1"/>
  <c r="LT76" i="21"/>
  <c r="LT83" i="21" a="1"/>
  <c r="LT83" i="21" s="1"/>
  <c r="LT87" i="21"/>
  <c r="LT74" i="21"/>
  <c r="LT44" i="21" a="1"/>
  <c r="LT44" i="21" s="1"/>
  <c r="LT34" i="21" a="1"/>
  <c r="LT34" i="21" s="1"/>
  <c r="LT33" i="21" s="1"/>
  <c r="LT5" i="21"/>
  <c r="LT4" i="21"/>
  <c r="LU3" i="21"/>
  <c r="LT7" i="21"/>
  <c r="LT75" i="21" s="1"/>
  <c r="DT23" i="13"/>
  <c r="DU23" i="13" s="1"/>
  <c r="DT22" i="13"/>
  <c r="DU22" i="13" s="1"/>
  <c r="DU6" i="13"/>
  <c r="DV3" i="13"/>
  <c r="DU4" i="13"/>
  <c r="DU5" i="13" s="1"/>
  <c r="LT86" i="21" l="1"/>
  <c r="LT85" i="21" s="1"/>
  <c r="LS11" i="21"/>
  <c r="LS10" i="21" s="1"/>
  <c r="LU28" i="21" a="1"/>
  <c r="LU28" i="21" s="1"/>
  <c r="LU25" i="21" a="1"/>
  <c r="LU25" i="21" s="1"/>
  <c r="LU19" i="21" a="1"/>
  <c r="LU19" i="21" s="1"/>
  <c r="LU22" i="21" a="1"/>
  <c r="LU22" i="21" s="1"/>
  <c r="LU13" i="21" a="1"/>
  <c r="LU13" i="21" s="1"/>
  <c r="LU16" i="21" a="1"/>
  <c r="LU16" i="21" s="1"/>
  <c r="LT14" i="21" a="1"/>
  <c r="LT14" i="21" s="1"/>
  <c r="LT12" i="21" s="1"/>
  <c r="LT17" i="21"/>
  <c r="LT15" i="21" s="1"/>
  <c r="LT20" i="21"/>
  <c r="LT18" i="21" s="1"/>
  <c r="LT23" i="21"/>
  <c r="LT21" i="21" s="1"/>
  <c r="LT26" i="21"/>
  <c r="LT24" i="21" s="1"/>
  <c r="LT29" i="21"/>
  <c r="LT27" i="21" s="1"/>
  <c r="LT93" i="21"/>
  <c r="LQ9" i="21"/>
  <c r="LR9" i="21"/>
  <c r="LU87" i="21"/>
  <c r="LU74" i="21"/>
  <c r="LU88" i="21" a="1"/>
  <c r="LU88" i="21" s="1"/>
  <c r="LU80" i="21" a="1"/>
  <c r="LU80" i="21" s="1"/>
  <c r="LU83" i="21" a="1"/>
  <c r="LU83" i="21" s="1"/>
  <c r="LU76" i="21"/>
  <c r="LU44" i="21" a="1"/>
  <c r="LU44" i="21" s="1"/>
  <c r="LU4" i="21"/>
  <c r="LV3" i="21"/>
  <c r="LU7" i="21"/>
  <c r="LU75" i="21" s="1"/>
  <c r="LU34" i="21" a="1"/>
  <c r="LU34" i="21" s="1"/>
  <c r="LU33" i="21" s="1"/>
  <c r="LU5" i="21"/>
  <c r="DV14" i="13"/>
  <c r="DV11" i="13"/>
  <c r="DV9" i="13"/>
  <c r="DV8" i="13"/>
  <c r="DV21" i="13"/>
  <c r="DV16" i="13"/>
  <c r="DV13" i="13"/>
  <c r="DV19" i="13"/>
  <c r="DV18" i="13"/>
  <c r="DV6" i="13"/>
  <c r="DV4" i="13"/>
  <c r="DV5" i="13" s="1"/>
  <c r="DW3" i="13"/>
  <c r="LU86" i="21" l="1"/>
  <c r="LU85" i="21" s="1"/>
  <c r="LT11" i="21"/>
  <c r="LU17" i="21"/>
  <c r="LU15" i="21" s="1"/>
  <c r="LU14" i="21" a="1"/>
  <c r="LU14" i="21" s="1"/>
  <c r="LU12" i="21" s="1"/>
  <c r="LU23" i="21"/>
  <c r="LU21" i="21" s="1"/>
  <c r="LU20" i="21"/>
  <c r="LU18" i="21" s="1"/>
  <c r="LU26" i="21"/>
  <c r="LU24" i="21" s="1"/>
  <c r="LU29" i="21"/>
  <c r="LU27" i="21" s="1"/>
  <c r="LV28" i="21" a="1"/>
  <c r="LV28" i="21" s="1"/>
  <c r="LV25" i="21" a="1"/>
  <c r="LV25" i="21" s="1"/>
  <c r="LV22" i="21" a="1"/>
  <c r="LV22" i="21" s="1"/>
  <c r="LV19" i="21" a="1"/>
  <c r="LV19" i="21" s="1"/>
  <c r="LV16" i="21" a="1"/>
  <c r="LV16" i="21" s="1"/>
  <c r="LV13" i="21" a="1"/>
  <c r="LV13" i="21" s="1"/>
  <c r="LU93" i="21"/>
  <c r="LT10" i="21"/>
  <c r="LV88" i="21" a="1"/>
  <c r="LV88" i="21" s="1"/>
  <c r="LV87" i="21"/>
  <c r="LV86" i="21" s="1"/>
  <c r="LV85" i="21" s="1"/>
  <c r="LV80" i="21" a="1"/>
  <c r="LV80" i="21" s="1"/>
  <c r="LV74" i="21"/>
  <c r="LV83" i="21" a="1"/>
  <c r="LV83" i="21" s="1"/>
  <c r="LV76" i="21"/>
  <c r="LV34" i="21" a="1"/>
  <c r="LV34" i="21" s="1"/>
  <c r="LV33" i="21" s="1"/>
  <c r="LV44" i="21" a="1"/>
  <c r="LV44" i="21" s="1"/>
  <c r="LV7" i="21"/>
  <c r="LV75" i="21" s="1"/>
  <c r="LV4" i="21"/>
  <c r="LV5" i="21"/>
  <c r="LW3" i="21"/>
  <c r="LS9" i="21"/>
  <c r="DW14" i="13"/>
  <c r="DW11" i="13"/>
  <c r="DW9" i="13"/>
  <c r="DW8" i="13"/>
  <c r="DW21" i="13"/>
  <c r="DW16" i="13"/>
  <c r="DW13" i="13"/>
  <c r="DW19" i="13"/>
  <c r="DW18" i="13"/>
  <c r="DV23" i="13"/>
  <c r="DV22" i="13"/>
  <c r="DW6" i="13"/>
  <c r="DX3" i="13"/>
  <c r="DW4" i="13"/>
  <c r="DW5" i="13" s="1"/>
  <c r="LU11" i="21" l="1"/>
  <c r="LV23" i="21"/>
  <c r="LV21" i="21" s="1"/>
  <c r="LV26" i="21"/>
  <c r="LV24" i="21" s="1"/>
  <c r="LV29" i="21"/>
  <c r="LV27" i="21" s="1"/>
  <c r="LV20" i="21"/>
  <c r="LV18" i="21" s="1"/>
  <c r="LV14" i="21" a="1"/>
  <c r="LV14" i="21" s="1"/>
  <c r="LV12" i="21" s="1"/>
  <c r="LW28" i="21" a="1"/>
  <c r="LW28" i="21" s="1"/>
  <c r="LW25" i="21" a="1"/>
  <c r="LW25" i="21" s="1"/>
  <c r="LW22" i="21" a="1"/>
  <c r="LW22" i="21" s="1"/>
  <c r="LW19" i="21" a="1"/>
  <c r="LW19" i="21" s="1"/>
  <c r="LW16" i="21" a="1"/>
  <c r="LW16" i="21" s="1"/>
  <c r="LW13" i="21" a="1"/>
  <c r="LW13" i="21" s="1"/>
  <c r="LV17" i="21"/>
  <c r="LV15" i="21" s="1"/>
  <c r="LV93" i="21"/>
  <c r="LU10" i="21"/>
  <c r="LW76" i="21"/>
  <c r="LW88" i="21" a="1"/>
  <c r="LW88" i="21" s="1"/>
  <c r="LW80" i="21" a="1"/>
  <c r="LW80" i="21" s="1"/>
  <c r="LW87" i="21"/>
  <c r="LW86" i="21" s="1"/>
  <c r="LW85" i="21" s="1"/>
  <c r="LW83" i="21" a="1"/>
  <c r="LW83" i="21" s="1"/>
  <c r="LW44" i="21" a="1"/>
  <c r="LW44" i="21" s="1"/>
  <c r="LW34" i="21" a="1"/>
  <c r="LW34" i="21" s="1"/>
  <c r="LW33" i="21" s="1"/>
  <c r="LW5" i="21"/>
  <c r="LW74" i="21"/>
  <c r="LW7" i="21"/>
  <c r="LW75" i="21" s="1"/>
  <c r="LX3" i="21"/>
  <c r="LW4" i="21"/>
  <c r="LT9" i="21"/>
  <c r="DX14" i="13"/>
  <c r="DY14" i="13" s="1"/>
  <c r="DX11" i="13"/>
  <c r="DY11" i="13" s="1"/>
  <c r="DX9" i="13"/>
  <c r="DY9" i="13" s="1"/>
  <c r="DX8" i="13"/>
  <c r="DY8" i="13" s="1"/>
  <c r="DX21" i="13"/>
  <c r="DY21" i="13" s="1"/>
  <c r="DX13" i="13"/>
  <c r="DY13" i="13" s="1"/>
  <c r="DX16" i="13"/>
  <c r="DY16" i="13" s="1"/>
  <c r="DX19" i="13"/>
  <c r="DY19" i="13" s="1"/>
  <c r="DX18" i="13"/>
  <c r="DY18" i="13" s="1"/>
  <c r="DW22" i="13"/>
  <c r="DW23" i="13"/>
  <c r="DX6" i="13"/>
  <c r="DX4" i="13"/>
  <c r="DX5" i="13" s="1"/>
  <c r="DY3" i="13"/>
  <c r="LV11" i="21" l="1"/>
  <c r="LX28" i="21" a="1"/>
  <c r="LX28" i="21" s="1"/>
  <c r="LX25" i="21" a="1"/>
  <c r="LX25" i="21" s="1"/>
  <c r="LX22" i="21" a="1"/>
  <c r="LX22" i="21" s="1"/>
  <c r="LX19" i="21" a="1"/>
  <c r="LX19" i="21" s="1"/>
  <c r="LX16" i="21" a="1"/>
  <c r="LX16" i="21" s="1"/>
  <c r="LX13" i="21" a="1"/>
  <c r="LX13" i="21" s="1"/>
  <c r="LW20" i="21"/>
  <c r="LW18" i="21" s="1"/>
  <c r="LW23" i="21"/>
  <c r="LW21" i="21" s="1"/>
  <c r="LW17" i="21"/>
  <c r="LW15" i="21" s="1"/>
  <c r="LW26" i="21"/>
  <c r="LW24" i="21" s="1"/>
  <c r="LW29" i="21"/>
  <c r="LW27" i="21" s="1"/>
  <c r="LW14" i="21" a="1"/>
  <c r="LW14" i="21" s="1"/>
  <c r="LW12" i="21" s="1"/>
  <c r="LV10" i="21"/>
  <c r="LX88" i="21" a="1"/>
  <c r="LX88" i="21" s="1"/>
  <c r="LX80" i="21" a="1"/>
  <c r="LX80" i="21" s="1"/>
  <c r="LX76" i="21"/>
  <c r="LX83" i="21" a="1"/>
  <c r="LX83" i="21" s="1"/>
  <c r="LX87" i="21"/>
  <c r="LX74" i="21"/>
  <c r="LX44" i="21" a="1"/>
  <c r="LX44" i="21" s="1"/>
  <c r="LX34" i="21" a="1"/>
  <c r="LX34" i="21" s="1"/>
  <c r="LX33" i="21" s="1"/>
  <c r="LX5" i="21"/>
  <c r="LX4" i="21"/>
  <c r="LY3" i="21"/>
  <c r="LX7" i="21"/>
  <c r="LX75" i="21" s="1"/>
  <c r="LW93" i="21"/>
  <c r="LU9" i="21"/>
  <c r="DX23" i="13"/>
  <c r="DY23" i="13" s="1"/>
  <c r="DX22" i="13"/>
  <c r="DY22" i="13" s="1"/>
  <c r="DY6" i="13"/>
  <c r="DZ3" i="13"/>
  <c r="DY4" i="13"/>
  <c r="DY5" i="13" s="1"/>
  <c r="LX86" i="21" l="1"/>
  <c r="LX85" i="21" s="1"/>
  <c r="LW11" i="21"/>
  <c r="LY28" i="21" a="1"/>
  <c r="LY28" i="21" s="1"/>
  <c r="LY25" i="21" a="1"/>
  <c r="LY25" i="21" s="1"/>
  <c r="LY19" i="21" a="1"/>
  <c r="LY19" i="21" s="1"/>
  <c r="LY22" i="21" a="1"/>
  <c r="LY22" i="21" s="1"/>
  <c r="LY16" i="21" a="1"/>
  <c r="LY16" i="21" s="1"/>
  <c r="LY13" i="21" a="1"/>
  <c r="LY13" i="21" s="1"/>
  <c r="LX14" i="21" a="1"/>
  <c r="LX14" i="21" s="1"/>
  <c r="LX12" i="21" s="1"/>
  <c r="LX17" i="21"/>
  <c r="LX15" i="21" s="1"/>
  <c r="LX20" i="21"/>
  <c r="LX18" i="21" s="1"/>
  <c r="LX23" i="21"/>
  <c r="LX21" i="21" s="1"/>
  <c r="LX26" i="21"/>
  <c r="LX24" i="21" s="1"/>
  <c r="LX29" i="21"/>
  <c r="LX27" i="21" s="1"/>
  <c r="LW10" i="21"/>
  <c r="LY87" i="21"/>
  <c r="LY86" i="21" s="1"/>
  <c r="LY85" i="21" s="1"/>
  <c r="LY74" i="21"/>
  <c r="LY88" i="21" a="1"/>
  <c r="LY88" i="21" s="1"/>
  <c r="LY80" i="21" a="1"/>
  <c r="LY80" i="21" s="1"/>
  <c r="LY76" i="21"/>
  <c r="LY44" i="21" a="1"/>
  <c r="LY44" i="21" s="1"/>
  <c r="LY4" i="21"/>
  <c r="LZ3" i="21"/>
  <c r="LY7" i="21"/>
  <c r="LY75" i="21" s="1"/>
  <c r="LY34" i="21" a="1"/>
  <c r="LY34" i="21" s="1"/>
  <c r="LY33" i="21" s="1"/>
  <c r="LY5" i="21"/>
  <c r="LY83" i="21" a="1"/>
  <c r="LY83" i="21" s="1"/>
  <c r="LX93" i="21"/>
  <c r="LV9" i="21"/>
  <c r="DZ14" i="13"/>
  <c r="DZ11" i="13"/>
  <c r="DZ9" i="13"/>
  <c r="DZ8" i="13"/>
  <c r="DZ21" i="13"/>
  <c r="DZ16" i="13"/>
  <c r="DZ13" i="13"/>
  <c r="DZ19" i="13"/>
  <c r="DZ18" i="13"/>
  <c r="DZ6" i="13"/>
  <c r="DZ4" i="13"/>
  <c r="DZ5" i="13" s="1"/>
  <c r="EA3" i="13"/>
  <c r="LY14" i="21" l="1" a="1"/>
  <c r="LY14" i="21" s="1"/>
  <c r="LY12" i="21" s="1"/>
  <c r="LY17" i="21"/>
  <c r="LY15" i="21" s="1"/>
  <c r="LY23" i="21"/>
  <c r="LY21" i="21" s="1"/>
  <c r="LX11" i="21"/>
  <c r="LZ28" i="21" a="1"/>
  <c r="LZ28" i="21" s="1"/>
  <c r="LZ25" i="21" a="1"/>
  <c r="LZ25" i="21" s="1"/>
  <c r="LZ22" i="21" a="1"/>
  <c r="LZ22" i="21" s="1"/>
  <c r="LZ19" i="21" a="1"/>
  <c r="LZ19" i="21" s="1"/>
  <c r="LZ16" i="21" a="1"/>
  <c r="LZ16" i="21" s="1"/>
  <c r="LZ13" i="21" a="1"/>
  <c r="LZ13" i="21" s="1"/>
  <c r="LY20" i="21"/>
  <c r="LY18" i="21" s="1"/>
  <c r="LY26" i="21"/>
  <c r="LY24" i="21" s="1"/>
  <c r="LY29" i="21"/>
  <c r="LY27" i="21" s="1"/>
  <c r="LY93" i="21"/>
  <c r="LX10" i="21"/>
  <c r="LZ88" i="21" a="1"/>
  <c r="LZ88" i="21" s="1"/>
  <c r="MA88" i="21" s="1"/>
  <c r="LZ87" i="21"/>
  <c r="LZ80" i="21" a="1"/>
  <c r="LZ80" i="21" s="1"/>
  <c r="MA80" i="21" s="1"/>
  <c r="LZ74" i="21"/>
  <c r="MA74" i="21" s="1"/>
  <c r="LZ83" i="21" a="1"/>
  <c r="LZ83" i="21" s="1"/>
  <c r="MA83" i="21" s="1"/>
  <c r="LZ76" i="21"/>
  <c r="MA76" i="21" s="1"/>
  <c r="LZ34" i="21" a="1"/>
  <c r="LZ34" i="21" s="1"/>
  <c r="LZ7" i="21"/>
  <c r="LZ44" i="21" a="1"/>
  <c r="LZ44" i="21" s="1"/>
  <c r="MA44" i="21" s="1"/>
  <c r="MA3" i="21"/>
  <c r="MB3" i="21" s="1"/>
  <c r="LZ5" i="21"/>
  <c r="LZ4" i="21"/>
  <c r="LW9" i="21"/>
  <c r="EA14" i="13"/>
  <c r="EA11" i="13"/>
  <c r="EA9" i="13"/>
  <c r="EA8" i="13"/>
  <c r="EA21" i="13"/>
  <c r="EA16" i="13"/>
  <c r="EA13" i="13"/>
  <c r="EA19" i="13"/>
  <c r="EA18" i="13"/>
  <c r="DZ23" i="13"/>
  <c r="DZ22" i="13"/>
  <c r="EA6" i="13"/>
  <c r="EA4" i="13"/>
  <c r="EA5" i="13" s="1"/>
  <c r="EB3" i="13"/>
  <c r="LY11" i="21" l="1"/>
  <c r="LZ29" i="21"/>
  <c r="LZ27" i="21" s="1"/>
  <c r="MA27" i="21" s="1"/>
  <c r="MA28" i="21"/>
  <c r="LZ14" i="21" a="1"/>
  <c r="LZ14" i="21" s="1"/>
  <c r="LZ12" i="21" s="1"/>
  <c r="MA13" i="21"/>
  <c r="LZ17" i="21"/>
  <c r="LZ15" i="21" s="1"/>
  <c r="MA15" i="21" s="1"/>
  <c r="MA16" i="21"/>
  <c r="MB28" i="21" a="1"/>
  <c r="MB28" i="21" s="1"/>
  <c r="MB25" i="21" a="1"/>
  <c r="MB25" i="21" s="1"/>
  <c r="MB22" i="21" a="1"/>
  <c r="MB22" i="21" s="1"/>
  <c r="MB19" i="21" a="1"/>
  <c r="MB19" i="21" s="1"/>
  <c r="MB16" i="21" a="1"/>
  <c r="MB16" i="21" s="1"/>
  <c r="MB13" i="21" a="1"/>
  <c r="MB13" i="21" s="1"/>
  <c r="LZ20" i="21"/>
  <c r="LZ18" i="21" s="1"/>
  <c r="MA18" i="21" s="1"/>
  <c r="MA19" i="21"/>
  <c r="LZ23" i="21"/>
  <c r="LZ21" i="21" s="1"/>
  <c r="MA21" i="21" s="1"/>
  <c r="MA22" i="21"/>
  <c r="LZ26" i="21"/>
  <c r="LZ24" i="21" s="1"/>
  <c r="MA24" i="21" s="1"/>
  <c r="MA25" i="21"/>
  <c r="MB76" i="21"/>
  <c r="MB88" i="21" a="1"/>
  <c r="MB88" i="21" s="1"/>
  <c r="MB80" i="21" a="1"/>
  <c r="MB80" i="21" s="1"/>
  <c r="MB83" i="21" a="1"/>
  <c r="MB83" i="21" s="1"/>
  <c r="MB74" i="21"/>
  <c r="MB87" i="21"/>
  <c r="MB44" i="21" a="1"/>
  <c r="MB44" i="21" s="1"/>
  <c r="MB34" i="21" a="1"/>
  <c r="MB34" i="21" s="1"/>
  <c r="MB7" i="21"/>
  <c r="MB75" i="21" s="1"/>
  <c r="MB4" i="21"/>
  <c r="MB5" i="21"/>
  <c r="MC3" i="21"/>
  <c r="LY10" i="21"/>
  <c r="LY9" i="21" s="1"/>
  <c r="LZ33" i="21"/>
  <c r="MA34" i="21"/>
  <c r="MA5" i="21"/>
  <c r="MA6" i="21" s="1"/>
  <c r="MA4" i="21"/>
  <c r="MA7" i="21"/>
  <c r="LZ86" i="21"/>
  <c r="MA87" i="21"/>
  <c r="LX9" i="21"/>
  <c r="EB14" i="13"/>
  <c r="EC14" i="13" s="1"/>
  <c r="EB11" i="13"/>
  <c r="EC11" i="13" s="1"/>
  <c r="EB9" i="13"/>
  <c r="EC9" i="13" s="1"/>
  <c r="EB8" i="13"/>
  <c r="EC8" i="13" s="1"/>
  <c r="EB21" i="13"/>
  <c r="EC21" i="13" s="1"/>
  <c r="EB16" i="13"/>
  <c r="EC16" i="13" s="1"/>
  <c r="EB13" i="13"/>
  <c r="EC13" i="13" s="1"/>
  <c r="EB19" i="13"/>
  <c r="EC19" i="13" s="1"/>
  <c r="EB18" i="13"/>
  <c r="EC18" i="13" s="1"/>
  <c r="EA23" i="13"/>
  <c r="EA22" i="13"/>
  <c r="EB4" i="13"/>
  <c r="EB5" i="13" s="1"/>
  <c r="EC3" i="13"/>
  <c r="EB6" i="13"/>
  <c r="MA29" i="21" l="1"/>
  <c r="MA23" i="21"/>
  <c r="MA26" i="21"/>
  <c r="MA17" i="21"/>
  <c r="LZ11" i="21"/>
  <c r="MA11" i="21" s="1"/>
  <c r="MA12" i="21"/>
  <c r="MA14" i="21" s="1"/>
  <c r="MC28" i="21" a="1"/>
  <c r="MC28" i="21" s="1"/>
  <c r="MC25" i="21" a="1"/>
  <c r="MC25" i="21" s="1"/>
  <c r="MC22" i="21" a="1"/>
  <c r="MC22" i="21" s="1"/>
  <c r="MC19" i="21" a="1"/>
  <c r="MC19" i="21" s="1"/>
  <c r="MC16" i="21" a="1"/>
  <c r="MC16" i="21" s="1"/>
  <c r="MC13" i="21" a="1"/>
  <c r="MC13" i="21" s="1"/>
  <c r="MB14" i="21" a="1"/>
  <c r="MB14" i="21" s="1"/>
  <c r="MB12" i="21" s="1"/>
  <c r="MB17" i="21"/>
  <c r="MB15" i="21" s="1"/>
  <c r="MB20" i="21"/>
  <c r="MB18" i="21" s="1"/>
  <c r="MB23" i="21"/>
  <c r="MB21" i="21" s="1"/>
  <c r="MB26" i="21"/>
  <c r="MB24" i="21" s="1"/>
  <c r="MB29" i="21"/>
  <c r="MB27" i="21" s="1"/>
  <c r="MA20" i="21"/>
  <c r="MB33" i="21"/>
  <c r="MB86" i="21"/>
  <c r="MC88" i="21" a="1"/>
  <c r="MC88" i="21" s="1"/>
  <c r="MC80" i="21" a="1"/>
  <c r="MC80" i="21" s="1"/>
  <c r="MC76" i="21"/>
  <c r="MC83" i="21" a="1"/>
  <c r="MC83" i="21" s="1"/>
  <c r="MC87" i="21"/>
  <c r="MC74" i="21"/>
  <c r="MC44" i="21" a="1"/>
  <c r="MC44" i="21" s="1"/>
  <c r="MC34" i="21" a="1"/>
  <c r="MC34" i="21" s="1"/>
  <c r="MC33" i="21" s="1"/>
  <c r="MC5" i="21"/>
  <c r="MC7" i="21"/>
  <c r="MC75" i="21" s="1"/>
  <c r="MD3" i="21"/>
  <c r="MC4" i="21"/>
  <c r="MA33" i="21"/>
  <c r="LZ85" i="21"/>
  <c r="MA85" i="21" s="1"/>
  <c r="MA86" i="21"/>
  <c r="EB23" i="13"/>
  <c r="EC23" i="13" s="1"/>
  <c r="EB22" i="13"/>
  <c r="EC22" i="13" s="1"/>
  <c r="EC6" i="13"/>
  <c r="EC4" i="13"/>
  <c r="EC5" i="13" s="1"/>
  <c r="ED3" i="13"/>
  <c r="MC86" i="21" l="1"/>
  <c r="MC85" i="21" s="1"/>
  <c r="MC17" i="21"/>
  <c r="MC15" i="21" s="1"/>
  <c r="MC20" i="21"/>
  <c r="MC18" i="21" s="1"/>
  <c r="MC14" i="21" a="1"/>
  <c r="MC14" i="21" s="1"/>
  <c r="MC12" i="21" s="1"/>
  <c r="MC23" i="21"/>
  <c r="MC21" i="21" s="1"/>
  <c r="MC26" i="21"/>
  <c r="MC24" i="21" s="1"/>
  <c r="MB11" i="21"/>
  <c r="MC29" i="21"/>
  <c r="MC27" i="21" s="1"/>
  <c r="MD28" i="21" a="1"/>
  <c r="MD28" i="21" s="1"/>
  <c r="MD25" i="21" a="1"/>
  <c r="MD25" i="21" s="1"/>
  <c r="MD22" i="21" a="1"/>
  <c r="MD22" i="21" s="1"/>
  <c r="MD19" i="21" a="1"/>
  <c r="MD19" i="21" s="1"/>
  <c r="MD13" i="21" a="1"/>
  <c r="MD13" i="21" s="1"/>
  <c r="MD16" i="21" a="1"/>
  <c r="MD16" i="21" s="1"/>
  <c r="MC93" i="21"/>
  <c r="MD87" i="21"/>
  <c r="MD86" i="21" s="1"/>
  <c r="MD85" i="21" s="1"/>
  <c r="MD74" i="21"/>
  <c r="MD88" i="21" a="1"/>
  <c r="MD88" i="21" s="1"/>
  <c r="MD80" i="21" a="1"/>
  <c r="MD80" i="21" s="1"/>
  <c r="MD76" i="21"/>
  <c r="MD83" i="21" a="1"/>
  <c r="MD83" i="21" s="1"/>
  <c r="MD34" i="21" a="1"/>
  <c r="MD34" i="21" s="1"/>
  <c r="MD33" i="21" s="1"/>
  <c r="MD5" i="21"/>
  <c r="MD4" i="21"/>
  <c r="ME3" i="21"/>
  <c r="MD44" i="21" a="1"/>
  <c r="MD44" i="21" s="1"/>
  <c r="MD7" i="21"/>
  <c r="MD75" i="21" s="1"/>
  <c r="MB85" i="21"/>
  <c r="MA93" i="21"/>
  <c r="LZ93" i="21"/>
  <c r="LZ10" i="21"/>
  <c r="ED14" i="13"/>
  <c r="ED11" i="13"/>
  <c r="ED9" i="13"/>
  <c r="ED8" i="13"/>
  <c r="ED21" i="13"/>
  <c r="ED16" i="13"/>
  <c r="ED13" i="13"/>
  <c r="ED19" i="13"/>
  <c r="ED18" i="13"/>
  <c r="ED6" i="13"/>
  <c r="ED4" i="13"/>
  <c r="ED5" i="13" s="1"/>
  <c r="EE3" i="13"/>
  <c r="MD23" i="21" l="1"/>
  <c r="MD21" i="21" s="1"/>
  <c r="MC11" i="21"/>
  <c r="MC10" i="21" s="1"/>
  <c r="ME28" i="21" a="1"/>
  <c r="ME28" i="21" s="1"/>
  <c r="ME25" i="21" a="1"/>
  <c r="ME25" i="21" s="1"/>
  <c r="ME22" i="21" a="1"/>
  <c r="ME22" i="21" s="1"/>
  <c r="ME16" i="21" a="1"/>
  <c r="ME16" i="21" s="1"/>
  <c r="ME19" i="21" a="1"/>
  <c r="ME19" i="21" s="1"/>
  <c r="ME13" i="21" a="1"/>
  <c r="ME13" i="21" s="1"/>
  <c r="MD26" i="21"/>
  <c r="MD24" i="21" s="1"/>
  <c r="MD29" i="21"/>
  <c r="MD27" i="21" s="1"/>
  <c r="MD17" i="21"/>
  <c r="MD15" i="21" s="1"/>
  <c r="MD14" i="21" a="1"/>
  <c r="MD14" i="21" s="1"/>
  <c r="MD12" i="21" s="1"/>
  <c r="MD20" i="21"/>
  <c r="MD18" i="21" s="1"/>
  <c r="MD93" i="21"/>
  <c r="ME88" i="21" a="1"/>
  <c r="ME88" i="21" s="1"/>
  <c r="ME87" i="21"/>
  <c r="ME80" i="21" a="1"/>
  <c r="ME80" i="21" s="1"/>
  <c r="ME74" i="21"/>
  <c r="ME83" i="21" a="1"/>
  <c r="ME83" i="21" s="1"/>
  <c r="ME76" i="21"/>
  <c r="ME44" i="21" a="1"/>
  <c r="ME44" i="21" s="1"/>
  <c r="ME4" i="21"/>
  <c r="MF3" i="21"/>
  <c r="ME7" i="21"/>
  <c r="ME75" i="21" s="1"/>
  <c r="ME34" i="21" a="1"/>
  <c r="ME34" i="21" s="1"/>
  <c r="ME33" i="21" s="1"/>
  <c r="ME5" i="21"/>
  <c r="MB10" i="21"/>
  <c r="MB93" i="21"/>
  <c r="LZ9" i="21"/>
  <c r="MA9" i="21" s="1"/>
  <c r="MA10" i="21"/>
  <c r="EE14" i="13"/>
  <c r="EE11" i="13"/>
  <c r="EE9" i="13"/>
  <c r="EE8" i="13"/>
  <c r="EE21" i="13"/>
  <c r="EE16" i="13"/>
  <c r="EE13" i="13"/>
  <c r="EE19" i="13"/>
  <c r="EE18" i="13"/>
  <c r="ED22" i="13"/>
  <c r="ED23" i="13"/>
  <c r="EE6" i="13"/>
  <c r="EF3" i="13"/>
  <c r="EE4" i="13"/>
  <c r="EE5" i="13" s="1"/>
  <c r="ME86" i="21" l="1"/>
  <c r="ME85" i="21" s="1"/>
  <c r="MD11" i="21"/>
  <c r="ME14" i="21" a="1"/>
  <c r="ME14" i="21" s="1"/>
  <c r="ME12" i="21" s="1"/>
  <c r="ME20" i="21"/>
  <c r="ME18" i="21" s="1"/>
  <c r="ME17" i="21"/>
  <c r="ME15" i="21" s="1"/>
  <c r="ME23" i="21"/>
  <c r="ME21" i="21" s="1"/>
  <c r="ME26" i="21"/>
  <c r="ME24" i="21" s="1"/>
  <c r="ME29" i="21"/>
  <c r="ME27" i="21" s="1"/>
  <c r="MF28" i="21" a="1"/>
  <c r="MF28" i="21" s="1"/>
  <c r="MF25" i="21" a="1"/>
  <c r="MF25" i="21" s="1"/>
  <c r="MF22" i="21" a="1"/>
  <c r="MF22" i="21" s="1"/>
  <c r="MF19" i="21" a="1"/>
  <c r="MF19" i="21" s="1"/>
  <c r="MF16" i="21" a="1"/>
  <c r="MF16" i="21" s="1"/>
  <c r="MF13" i="21" a="1"/>
  <c r="MF13" i="21" s="1"/>
  <c r="ME93" i="21"/>
  <c r="MD10" i="21"/>
  <c r="MB9" i="21"/>
  <c r="MC9" i="21"/>
  <c r="MF76" i="21"/>
  <c r="MF88" i="21" a="1"/>
  <c r="MF88" i="21" s="1"/>
  <c r="MF80" i="21" a="1"/>
  <c r="MF80" i="21" s="1"/>
  <c r="MF74" i="21"/>
  <c r="MF87" i="21"/>
  <c r="MF83" i="21" a="1"/>
  <c r="MF83" i="21" s="1"/>
  <c r="MF44" i="21" a="1"/>
  <c r="MF44" i="21" s="1"/>
  <c r="MF34" i="21" a="1"/>
  <c r="MF34" i="21" s="1"/>
  <c r="MF33" i="21" s="1"/>
  <c r="MF7" i="21"/>
  <c r="MF75" i="21" s="1"/>
  <c r="MG3" i="21"/>
  <c r="MF4" i="21"/>
  <c r="MF5" i="21"/>
  <c r="EF14" i="13"/>
  <c r="EG14" i="13" s="1"/>
  <c r="EH14" i="13" s="1"/>
  <c r="EF11" i="13"/>
  <c r="EG11" i="13" s="1"/>
  <c r="EH11" i="13" s="1"/>
  <c r="EF9" i="13"/>
  <c r="EG9" i="13" s="1"/>
  <c r="EH9" i="13" s="1"/>
  <c r="EF8" i="13"/>
  <c r="EG8" i="13" s="1"/>
  <c r="EH8" i="13" s="1"/>
  <c r="EF21" i="13"/>
  <c r="EG21" i="13" s="1"/>
  <c r="EH21" i="13" s="1"/>
  <c r="EF16" i="13"/>
  <c r="EG16" i="13" s="1"/>
  <c r="EH16" i="13" s="1"/>
  <c r="EF13" i="13"/>
  <c r="EG13" i="13" s="1"/>
  <c r="EH13" i="13" s="1"/>
  <c r="EF19" i="13"/>
  <c r="EG19" i="13" s="1"/>
  <c r="EH19" i="13" s="1"/>
  <c r="EF18" i="13"/>
  <c r="EG18" i="13" s="1"/>
  <c r="EH18" i="13" s="1"/>
  <c r="EE22" i="13"/>
  <c r="EE23" i="13"/>
  <c r="EF6" i="13"/>
  <c r="EF4" i="13"/>
  <c r="EF5" i="13" s="1"/>
  <c r="EG3" i="13"/>
  <c r="MF86" i="21" l="1"/>
  <c r="MF85" i="21" s="1"/>
  <c r="ME11" i="21"/>
  <c r="MF23" i="21"/>
  <c r="MF21" i="21" s="1"/>
  <c r="MF26" i="21"/>
  <c r="MF24" i="21" s="1"/>
  <c r="MF29" i="21"/>
  <c r="MF27" i="21" s="1"/>
  <c r="MG28" i="21" a="1"/>
  <c r="MG28" i="21" s="1"/>
  <c r="MG25" i="21" a="1"/>
  <c r="MG25" i="21" s="1"/>
  <c r="MG22" i="21" a="1"/>
  <c r="MG22" i="21" s="1"/>
  <c r="MG19" i="21" a="1"/>
  <c r="MG19" i="21" s="1"/>
  <c r="MG16" i="21" a="1"/>
  <c r="MG16" i="21" s="1"/>
  <c r="MG13" i="21" a="1"/>
  <c r="MG13" i="21" s="1"/>
  <c r="MF14" i="21" a="1"/>
  <c r="MF14" i="21" s="1"/>
  <c r="MF12" i="21" s="1"/>
  <c r="MF17" i="21"/>
  <c r="MF15" i="21" s="1"/>
  <c r="MF20" i="21"/>
  <c r="MF18" i="21" s="1"/>
  <c r="MF93" i="21"/>
  <c r="MG88" i="21" a="1"/>
  <c r="MG88" i="21" s="1"/>
  <c r="MG80" i="21" a="1"/>
  <c r="MG80" i="21" s="1"/>
  <c r="MG76" i="21"/>
  <c r="MG83" i="21" a="1"/>
  <c r="MG83" i="21" s="1"/>
  <c r="MG87" i="21"/>
  <c r="MG74" i="21"/>
  <c r="MG44" i="21" a="1"/>
  <c r="MG44" i="21" s="1"/>
  <c r="MG34" i="21" a="1"/>
  <c r="MG34" i="21" s="1"/>
  <c r="MG33" i="21" s="1"/>
  <c r="MG5" i="21"/>
  <c r="MG4" i="21"/>
  <c r="MG7" i="21"/>
  <c r="MG75" i="21" s="1"/>
  <c r="MH3" i="21"/>
  <c r="MD9" i="21"/>
  <c r="EF23" i="13"/>
  <c r="EG23" i="13" s="1"/>
  <c r="EH23" i="13" s="1"/>
  <c r="EF22" i="13"/>
  <c r="EG22" i="13" s="1"/>
  <c r="EH22" i="13" s="1"/>
  <c r="EG6" i="13"/>
  <c r="EG4" i="13"/>
  <c r="EG5" i="13" s="1"/>
  <c r="EH3" i="13"/>
  <c r="MG86" i="21" l="1"/>
  <c r="MG85" i="21" s="1"/>
  <c r="MF11" i="21"/>
  <c r="MG14" i="21" a="1"/>
  <c r="MG14" i="21" s="1"/>
  <c r="MG12" i="21" s="1"/>
  <c r="MG17" i="21"/>
  <c r="MG15" i="21" s="1"/>
  <c r="MG20" i="21"/>
  <c r="MG18" i="21" s="1"/>
  <c r="MG23" i="21"/>
  <c r="MG21" i="21" s="1"/>
  <c r="MH28" i="21" a="1"/>
  <c r="MH28" i="21" s="1"/>
  <c r="MH25" i="21" a="1"/>
  <c r="MH25" i="21" s="1"/>
  <c r="MH22" i="21" a="1"/>
  <c r="MH22" i="21" s="1"/>
  <c r="MH19" i="21" a="1"/>
  <c r="MH19" i="21" s="1"/>
  <c r="MH16" i="21" a="1"/>
  <c r="MH16" i="21" s="1"/>
  <c r="MH13" i="21" a="1"/>
  <c r="MH13" i="21" s="1"/>
  <c r="MG26" i="21"/>
  <c r="MG24" i="21" s="1"/>
  <c r="MG29" i="21"/>
  <c r="MG27" i="21" s="1"/>
  <c r="MG93" i="21"/>
  <c r="MF10" i="21"/>
  <c r="ME10" i="21"/>
  <c r="MH87" i="21"/>
  <c r="MH74" i="21"/>
  <c r="MH88" i="21" a="1"/>
  <c r="MH88" i="21" s="1"/>
  <c r="MH80" i="21" a="1"/>
  <c r="MH80" i="21" s="1"/>
  <c r="MH83" i="21" a="1"/>
  <c r="MH83" i="21" s="1"/>
  <c r="MH76" i="21"/>
  <c r="MH34" i="21" a="1"/>
  <c r="MH34" i="21" s="1"/>
  <c r="MH33" i="21" s="1"/>
  <c r="MH5" i="21"/>
  <c r="MH44" i="21" a="1"/>
  <c r="MH44" i="21" s="1"/>
  <c r="MH4" i="21"/>
  <c r="MI3" i="21"/>
  <c r="MH7" i="21"/>
  <c r="MH75" i="21" s="1"/>
  <c r="EH6" i="13"/>
  <c r="EH4" i="13"/>
  <c r="EH5" i="13" s="1"/>
  <c r="EI3" i="13"/>
  <c r="MH86" i="21" l="1"/>
  <c r="MH85" i="21" s="1"/>
  <c r="MG11" i="21"/>
  <c r="MH20" i="21"/>
  <c r="MH18" i="21" s="1"/>
  <c r="MI28" i="21" a="1"/>
  <c r="MI28" i="21" s="1"/>
  <c r="MI25" i="21" a="1"/>
  <c r="MI25" i="21" s="1"/>
  <c r="MI22" i="21" a="1"/>
  <c r="MI22" i="21" s="1"/>
  <c r="MI16" i="21" a="1"/>
  <c r="MI16" i="21" s="1"/>
  <c r="MI19" i="21" a="1"/>
  <c r="MI19" i="21" s="1"/>
  <c r="MI13" i="21" a="1"/>
  <c r="MI13" i="21" s="1"/>
  <c r="MH23" i="21"/>
  <c r="MH21" i="21" s="1"/>
  <c r="MH26" i="21"/>
  <c r="MH24" i="21" s="1"/>
  <c r="MH29" i="21"/>
  <c r="MH27" i="21" s="1"/>
  <c r="MH17" i="21"/>
  <c r="MH15" i="21" s="1"/>
  <c r="MH14" i="21" a="1"/>
  <c r="MH14" i="21" s="1"/>
  <c r="MH12" i="21" s="1"/>
  <c r="MH93" i="21"/>
  <c r="ME9" i="21"/>
  <c r="MI88" i="21" a="1"/>
  <c r="MI88" i="21" s="1"/>
  <c r="MI87" i="21"/>
  <c r="MI86" i="21" s="1"/>
  <c r="MI85" i="21" s="1"/>
  <c r="MI80" i="21" a="1"/>
  <c r="MI80" i="21" s="1"/>
  <c r="MI74" i="21"/>
  <c r="MI83" i="21" a="1"/>
  <c r="MI83" i="21" s="1"/>
  <c r="MI76" i="21"/>
  <c r="MI44" i="21" a="1"/>
  <c r="MI44" i="21" s="1"/>
  <c r="MI4" i="21"/>
  <c r="MJ3" i="21"/>
  <c r="MI7" i="21"/>
  <c r="MI75" i="21" s="1"/>
  <c r="MI5" i="21"/>
  <c r="MI34" i="21" a="1"/>
  <c r="MI34" i="21" s="1"/>
  <c r="MI33" i="21" s="1"/>
  <c r="MF9" i="21"/>
  <c r="EI14" i="13"/>
  <c r="EI11" i="13"/>
  <c r="EI9" i="13"/>
  <c r="EI8" i="13"/>
  <c r="EI21" i="13"/>
  <c r="EI16" i="13"/>
  <c r="EI13" i="13"/>
  <c r="EI19" i="13"/>
  <c r="EI18" i="13"/>
  <c r="EI6" i="13"/>
  <c r="EI4" i="13"/>
  <c r="EI5" i="13" s="1"/>
  <c r="EJ3" i="13"/>
  <c r="MI14" i="21" l="1" a="1"/>
  <c r="MI14" i="21" s="1"/>
  <c r="MI12" i="21" s="1"/>
  <c r="MI17" i="21"/>
  <c r="MI15" i="21" s="1"/>
  <c r="MJ28" i="21" a="1"/>
  <c r="MJ28" i="21" s="1"/>
  <c r="MJ25" i="21" a="1"/>
  <c r="MJ25" i="21" s="1"/>
  <c r="MJ22" i="21" a="1"/>
  <c r="MJ22" i="21" s="1"/>
  <c r="MJ19" i="21" a="1"/>
  <c r="MJ19" i="21" s="1"/>
  <c r="MJ16" i="21" a="1"/>
  <c r="MJ16" i="21" s="1"/>
  <c r="MJ13" i="21" a="1"/>
  <c r="MJ13" i="21" s="1"/>
  <c r="MI20" i="21"/>
  <c r="MI18" i="21" s="1"/>
  <c r="MI23" i="21"/>
  <c r="MI21" i="21" s="1"/>
  <c r="MI26" i="21"/>
  <c r="MI24" i="21" s="1"/>
  <c r="MH11" i="21"/>
  <c r="MH10" i="21" s="1"/>
  <c r="MI29" i="21"/>
  <c r="MI27" i="21" s="1"/>
  <c r="MI93" i="21"/>
  <c r="MJ76" i="21"/>
  <c r="MJ88" i="21" a="1"/>
  <c r="MJ88" i="21" s="1"/>
  <c r="MJ80" i="21" a="1"/>
  <c r="MJ80" i="21" s="1"/>
  <c r="MJ87" i="21"/>
  <c r="MJ83" i="21" a="1"/>
  <c r="MJ83" i="21" s="1"/>
  <c r="MJ44" i="21" a="1"/>
  <c r="MJ44" i="21" s="1"/>
  <c r="MJ34" i="21" a="1"/>
  <c r="MJ34" i="21" s="1"/>
  <c r="MJ33" i="21" s="1"/>
  <c r="MJ7" i="21"/>
  <c r="MJ75" i="21" s="1"/>
  <c r="MJ74" i="21"/>
  <c r="MJ4" i="21"/>
  <c r="MJ5" i="21"/>
  <c r="MK3" i="21"/>
  <c r="MG10" i="21"/>
  <c r="EJ14" i="13"/>
  <c r="EJ11" i="13"/>
  <c r="EJ9" i="13"/>
  <c r="EJ8" i="13"/>
  <c r="EJ21" i="13"/>
  <c r="EJ13" i="13"/>
  <c r="EJ16" i="13"/>
  <c r="EJ19" i="13"/>
  <c r="EJ18" i="13"/>
  <c r="EI23" i="13"/>
  <c r="EI22" i="13"/>
  <c r="EJ4" i="13"/>
  <c r="EJ5" i="13" s="1"/>
  <c r="EK3" i="13"/>
  <c r="EJ6" i="13"/>
  <c r="MJ86" i="21" l="1"/>
  <c r="MJ85" i="21" s="1"/>
  <c r="MJ93" i="21" s="1"/>
  <c r="MI11" i="21"/>
  <c r="MJ20" i="21"/>
  <c r="MJ18" i="21" s="1"/>
  <c r="MK28" i="21" a="1"/>
  <c r="MK28" i="21" s="1"/>
  <c r="MK25" i="21" a="1"/>
  <c r="MK25" i="21" s="1"/>
  <c r="MK22" i="21" a="1"/>
  <c r="MK22" i="21" s="1"/>
  <c r="MK19" i="21" a="1"/>
  <c r="MK19" i="21" s="1"/>
  <c r="MK16" i="21" a="1"/>
  <c r="MK16" i="21" s="1"/>
  <c r="MK13" i="21" a="1"/>
  <c r="MK13" i="21" s="1"/>
  <c r="MJ23" i="21"/>
  <c r="MJ21" i="21" s="1"/>
  <c r="MJ26" i="21"/>
  <c r="MJ24" i="21" s="1"/>
  <c r="MJ29" i="21"/>
  <c r="MJ27" i="21" s="1"/>
  <c r="MJ14" i="21" a="1"/>
  <c r="MJ14" i="21" s="1"/>
  <c r="MJ12" i="21" s="1"/>
  <c r="MJ17" i="21"/>
  <c r="MJ15" i="21" s="1"/>
  <c r="MK88" i="21" a="1"/>
  <c r="MK88" i="21" s="1"/>
  <c r="MK80" i="21" a="1"/>
  <c r="MK80" i="21" s="1"/>
  <c r="MK76" i="21"/>
  <c r="MK83" i="21" a="1"/>
  <c r="MK83" i="21" s="1"/>
  <c r="MK87" i="21"/>
  <c r="MK74" i="21"/>
  <c r="MK44" i="21" a="1"/>
  <c r="MK44" i="21" s="1"/>
  <c r="MK34" i="21" a="1"/>
  <c r="MK34" i="21" s="1"/>
  <c r="MK33" i="21" s="1"/>
  <c r="MK5" i="21"/>
  <c r="MK7" i="21"/>
  <c r="MK75" i="21" s="1"/>
  <c r="ML3" i="21"/>
  <c r="MK4" i="21"/>
  <c r="MG9" i="21"/>
  <c r="MH9" i="21"/>
  <c r="EK14" i="13"/>
  <c r="EL14" i="13" s="1"/>
  <c r="EK11" i="13"/>
  <c r="EL11" i="13" s="1"/>
  <c r="EK9" i="13"/>
  <c r="EL9" i="13" s="1"/>
  <c r="EK8" i="13"/>
  <c r="EL8" i="13" s="1"/>
  <c r="EK21" i="13"/>
  <c r="EL21" i="13" s="1"/>
  <c r="EK16" i="13"/>
  <c r="EL16" i="13" s="1"/>
  <c r="EK13" i="13"/>
  <c r="EL13" i="13" s="1"/>
  <c r="EK19" i="13"/>
  <c r="EL19" i="13" s="1"/>
  <c r="EK18" i="13"/>
  <c r="EL18" i="13" s="1"/>
  <c r="EJ23" i="13"/>
  <c r="EJ22" i="13"/>
  <c r="EK6" i="13"/>
  <c r="EL3" i="13"/>
  <c r="EK4" i="13"/>
  <c r="EK5" i="13" s="1"/>
  <c r="MK86" i="21" l="1"/>
  <c r="MK85" i="21" s="1"/>
  <c r="MJ11" i="21"/>
  <c r="MJ10" i="21" s="1"/>
  <c r="MK17" i="21"/>
  <c r="MK15" i="21" s="1"/>
  <c r="MK20" i="21"/>
  <c r="MK18" i="21" s="1"/>
  <c r="ML28" i="21" a="1"/>
  <c r="ML28" i="21" s="1"/>
  <c r="ML25" i="21" a="1"/>
  <c r="ML25" i="21" s="1"/>
  <c r="ML22" i="21" a="1"/>
  <c r="ML22" i="21" s="1"/>
  <c r="ML19" i="21" a="1"/>
  <c r="ML19" i="21" s="1"/>
  <c r="ML16" i="21" a="1"/>
  <c r="ML16" i="21" s="1"/>
  <c r="ML13" i="21" a="1"/>
  <c r="ML13" i="21" s="1"/>
  <c r="MK23" i="21"/>
  <c r="MK21" i="21" s="1"/>
  <c r="MK26" i="21"/>
  <c r="MK24" i="21" s="1"/>
  <c r="MK29" i="21"/>
  <c r="MK27" i="21" s="1"/>
  <c r="MK14" i="21" a="1"/>
  <c r="MK14" i="21" s="1"/>
  <c r="MK12" i="21" s="1"/>
  <c r="MK93" i="21"/>
  <c r="ML87" i="21"/>
  <c r="ML86" i="21" s="1"/>
  <c r="ML85" i="21" s="1"/>
  <c r="ML74" i="21"/>
  <c r="ML88" i="21" a="1"/>
  <c r="ML88" i="21" s="1"/>
  <c r="ML80" i="21" a="1"/>
  <c r="ML80" i="21" s="1"/>
  <c r="ML76" i="21"/>
  <c r="ML34" i="21" a="1"/>
  <c r="ML34" i="21" s="1"/>
  <c r="ML33" i="21" s="1"/>
  <c r="ML5" i="21"/>
  <c r="ML4" i="21"/>
  <c r="MM3" i="21"/>
  <c r="ML44" i="21" a="1"/>
  <c r="ML44" i="21" s="1"/>
  <c r="ML83" i="21" a="1"/>
  <c r="ML83" i="21" s="1"/>
  <c r="ML7" i="21"/>
  <c r="ML75" i="21" s="1"/>
  <c r="MI10" i="21"/>
  <c r="EK22" i="13"/>
  <c r="EL22" i="13" s="1"/>
  <c r="EK23" i="13"/>
  <c r="EL23" i="13" s="1"/>
  <c r="EL6" i="13"/>
  <c r="EL4" i="13"/>
  <c r="EL5" i="13" s="1"/>
  <c r="EM3" i="13"/>
  <c r="MK11" i="21" l="1"/>
  <c r="ML23" i="21"/>
  <c r="ML21" i="21" s="1"/>
  <c r="ML26" i="21"/>
  <c r="ML24" i="21" s="1"/>
  <c r="ML20" i="21"/>
  <c r="ML18" i="21" s="1"/>
  <c r="MM28" i="21" a="1"/>
  <c r="MM28" i="21" s="1"/>
  <c r="MM25" i="21" a="1"/>
  <c r="MM25" i="21" s="1"/>
  <c r="MM22" i="21" a="1"/>
  <c r="MM22" i="21" s="1"/>
  <c r="MM19" i="21" a="1"/>
  <c r="MM19" i="21" s="1"/>
  <c r="MM16" i="21" a="1"/>
  <c r="MM16" i="21" s="1"/>
  <c r="MM13" i="21" a="1"/>
  <c r="MM13" i="21" s="1"/>
  <c r="ML29" i="21"/>
  <c r="ML27" i="21" s="1"/>
  <c r="ML14" i="21" a="1"/>
  <c r="ML14" i="21" s="1"/>
  <c r="ML12" i="21" s="1"/>
  <c r="ML17" i="21"/>
  <c r="ML15" i="21" s="1"/>
  <c r="MI9" i="21"/>
  <c r="MM88" i="21" a="1"/>
  <c r="MM88" i="21" s="1"/>
  <c r="MN88" i="21" s="1"/>
  <c r="MM87" i="21"/>
  <c r="MM80" i="21" a="1"/>
  <c r="MM80" i="21" s="1"/>
  <c r="MN80" i="21" s="1"/>
  <c r="MM74" i="21"/>
  <c r="MN74" i="21" s="1"/>
  <c r="MM83" i="21" a="1"/>
  <c r="MM83" i="21" s="1"/>
  <c r="MN83" i="21" s="1"/>
  <c r="MM76" i="21"/>
  <c r="MN76" i="21" s="1"/>
  <c r="MM44" i="21" a="1"/>
  <c r="MM44" i="21" s="1"/>
  <c r="MN44" i="21" s="1"/>
  <c r="MM4" i="21"/>
  <c r="MN3" i="21"/>
  <c r="MO3" i="21" s="1"/>
  <c r="MM7" i="21"/>
  <c r="MM5" i="21"/>
  <c r="MM34" i="21" a="1"/>
  <c r="MM34" i="21" s="1"/>
  <c r="MK10" i="21"/>
  <c r="MJ9" i="21"/>
  <c r="ML93" i="21"/>
  <c r="EM14" i="13"/>
  <c r="EM11" i="13"/>
  <c r="EM9" i="13"/>
  <c r="EM8" i="13"/>
  <c r="EM21" i="13"/>
  <c r="EM16" i="13"/>
  <c r="EM13" i="13"/>
  <c r="EM19" i="13"/>
  <c r="EM18" i="13"/>
  <c r="EM6" i="13"/>
  <c r="EM4" i="13"/>
  <c r="EM5" i="13" s="1"/>
  <c r="EN3" i="13"/>
  <c r="ML11" i="21" l="1"/>
  <c r="MM26" i="21"/>
  <c r="MM24" i="21" s="1"/>
  <c r="MN24" i="21" s="1"/>
  <c r="MN25" i="21"/>
  <c r="MM29" i="21"/>
  <c r="MM27" i="21" s="1"/>
  <c r="MN27" i="21" s="1"/>
  <c r="MN28" i="21"/>
  <c r="MM14" i="21" a="1"/>
  <c r="MM14" i="21" s="1"/>
  <c r="MM12" i="21" s="1"/>
  <c r="MN13" i="21"/>
  <c r="MM17" i="21"/>
  <c r="MM15" i="21" s="1"/>
  <c r="MN15" i="21" s="1"/>
  <c r="MN16" i="21"/>
  <c r="MO28" i="21" a="1"/>
  <c r="MO28" i="21" s="1"/>
  <c r="MO25" i="21" a="1"/>
  <c r="MO25" i="21" s="1"/>
  <c r="MO22" i="21" a="1"/>
  <c r="MO22" i="21" s="1"/>
  <c r="MO19" i="21" a="1"/>
  <c r="MO19" i="21" s="1"/>
  <c r="MO16" i="21" a="1"/>
  <c r="MO16" i="21" s="1"/>
  <c r="MO13" i="21" a="1"/>
  <c r="MO13" i="21" s="1"/>
  <c r="MM20" i="21"/>
  <c r="MM18" i="21" s="1"/>
  <c r="MN18" i="21" s="1"/>
  <c r="MN19" i="21"/>
  <c r="MM23" i="21"/>
  <c r="MM21" i="21" s="1"/>
  <c r="MN21" i="21" s="1"/>
  <c r="MN22" i="21"/>
  <c r="MO76" i="21"/>
  <c r="MO88" i="21" a="1"/>
  <c r="MO88" i="21" s="1"/>
  <c r="MO80" i="21" a="1"/>
  <c r="MO80" i="21" s="1"/>
  <c r="MO83" i="21" a="1"/>
  <c r="MO83" i="21" s="1"/>
  <c r="MO74" i="21"/>
  <c r="MO87" i="21"/>
  <c r="MO4" i="21"/>
  <c r="MP3" i="21"/>
  <c r="MO7" i="21"/>
  <c r="MO75" i="21" s="1"/>
  <c r="MO34" i="21" a="1"/>
  <c r="MO34" i="21" s="1"/>
  <c r="MO44" i="21" a="1"/>
  <c r="MO44" i="21" s="1"/>
  <c r="MO5" i="21"/>
  <c r="ML10" i="21"/>
  <c r="MK9" i="21"/>
  <c r="MM86" i="21"/>
  <c r="MN87" i="21"/>
  <c r="MM33" i="21"/>
  <c r="MN34" i="21"/>
  <c r="MN7" i="21"/>
  <c r="MN4" i="21"/>
  <c r="MN5" i="21"/>
  <c r="MN6" i="21" s="1"/>
  <c r="EN14" i="13"/>
  <c r="EN11" i="13"/>
  <c r="EN9" i="13"/>
  <c r="EN8" i="13"/>
  <c r="EN21" i="13"/>
  <c r="EN13" i="13"/>
  <c r="EN16" i="13"/>
  <c r="EN19" i="13"/>
  <c r="EN18" i="13"/>
  <c r="EM23" i="13"/>
  <c r="EM22" i="13"/>
  <c r="EN6" i="13"/>
  <c r="EN4" i="13"/>
  <c r="EN5" i="13" s="1"/>
  <c r="EO3" i="13"/>
  <c r="MN26" i="21" l="1"/>
  <c r="MN17" i="21"/>
  <c r="MN29" i="21"/>
  <c r="MN23" i="21"/>
  <c r="MM11" i="21"/>
  <c r="MN11" i="21" s="1"/>
  <c r="MN12" i="21"/>
  <c r="MN14" i="21" s="1"/>
  <c r="MP28" i="21" a="1"/>
  <c r="MP28" i="21" s="1"/>
  <c r="MP25" i="21" a="1"/>
  <c r="MP25" i="21" s="1"/>
  <c r="MP19" i="21" a="1"/>
  <c r="MP19" i="21" s="1"/>
  <c r="MP22" i="21" a="1"/>
  <c r="MP22" i="21" s="1"/>
  <c r="MP16" i="21" a="1"/>
  <c r="MP16" i="21" s="1"/>
  <c r="MP13" i="21" a="1"/>
  <c r="MP13" i="21" s="1"/>
  <c r="MO20" i="21"/>
  <c r="MO18" i="21" s="1"/>
  <c r="MO23" i="21"/>
  <c r="MO21" i="21" s="1"/>
  <c r="MO26" i="21"/>
  <c r="MO24" i="21" s="1"/>
  <c r="MO29" i="21"/>
  <c r="MO27" i="21" s="1"/>
  <c r="MN20" i="21"/>
  <c r="MO14" i="21" a="1"/>
  <c r="MO14" i="21" s="1"/>
  <c r="MO12" i="21" s="1"/>
  <c r="MO17" i="21"/>
  <c r="MO15" i="21" s="1"/>
  <c r="MP88" i="21" a="1"/>
  <c r="MP88" i="21" s="1"/>
  <c r="MP80" i="21" a="1"/>
  <c r="MP80" i="21" s="1"/>
  <c r="MP76" i="21"/>
  <c r="MP83" i="21" a="1"/>
  <c r="MP83" i="21" s="1"/>
  <c r="MP87" i="21"/>
  <c r="MP86" i="21" s="1"/>
  <c r="MP85" i="21" s="1"/>
  <c r="MP74" i="21"/>
  <c r="MP44" i="21" a="1"/>
  <c r="MP44" i="21" s="1"/>
  <c r="MP34" i="21" a="1"/>
  <c r="MP34" i="21" s="1"/>
  <c r="MP33" i="21" s="1"/>
  <c r="MP7" i="21"/>
  <c r="MP75" i="21" s="1"/>
  <c r="MP5" i="21"/>
  <c r="MP4" i="21"/>
  <c r="MQ3" i="21"/>
  <c r="MO33" i="21"/>
  <c r="MO86" i="21"/>
  <c r="MM85" i="21"/>
  <c r="MN85" i="21" s="1"/>
  <c r="MN86" i="21"/>
  <c r="MN33" i="21"/>
  <c r="ML9" i="21"/>
  <c r="EO14" i="13"/>
  <c r="EP14" i="13" s="1"/>
  <c r="EO11" i="13"/>
  <c r="EP11" i="13" s="1"/>
  <c r="EO9" i="13"/>
  <c r="EP9" i="13" s="1"/>
  <c r="EO8" i="13"/>
  <c r="EP8" i="13" s="1"/>
  <c r="EO21" i="13"/>
  <c r="EP21" i="13" s="1"/>
  <c r="EO16" i="13"/>
  <c r="EP16" i="13" s="1"/>
  <c r="EO13" i="13"/>
  <c r="EP13" i="13" s="1"/>
  <c r="EO19" i="13"/>
  <c r="EP19" i="13" s="1"/>
  <c r="EO18" i="13"/>
  <c r="EP18" i="13" s="1"/>
  <c r="EN22" i="13"/>
  <c r="EN23" i="13"/>
  <c r="EO6" i="13"/>
  <c r="EO4" i="13"/>
  <c r="EO5" i="13" s="1"/>
  <c r="EP3" i="13"/>
  <c r="MP17" i="21" l="1"/>
  <c r="MP15" i="21" s="1"/>
  <c r="MP14" i="21" a="1"/>
  <c r="MP14" i="21" s="1"/>
  <c r="MP12" i="21" s="1"/>
  <c r="MQ28" i="21" a="1"/>
  <c r="MQ28" i="21" s="1"/>
  <c r="MQ25" i="21" a="1"/>
  <c r="MQ25" i="21" s="1"/>
  <c r="MQ22" i="21" a="1"/>
  <c r="MQ22" i="21" s="1"/>
  <c r="MQ19" i="21" a="1"/>
  <c r="MQ19" i="21" s="1"/>
  <c r="MQ16" i="21" a="1"/>
  <c r="MQ16" i="21" s="1"/>
  <c r="MQ13" i="21" a="1"/>
  <c r="MQ13" i="21" s="1"/>
  <c r="MP23" i="21"/>
  <c r="MP21" i="21" s="1"/>
  <c r="MO11" i="21"/>
  <c r="MP20" i="21"/>
  <c r="MP18" i="21" s="1"/>
  <c r="MP26" i="21"/>
  <c r="MP24" i="21" s="1"/>
  <c r="MP29" i="21"/>
  <c r="MP27" i="21" s="1"/>
  <c r="MM93" i="21"/>
  <c r="MP93" i="21"/>
  <c r="MO85" i="21"/>
  <c r="MO93" i="21" s="1"/>
  <c r="MQ87" i="21"/>
  <c r="MQ74" i="21"/>
  <c r="MQ88" i="21" a="1"/>
  <c r="MQ88" i="21" s="1"/>
  <c r="MQ80" i="21" a="1"/>
  <c r="MQ80" i="21" s="1"/>
  <c r="MQ76" i="21"/>
  <c r="MQ83" i="21" a="1"/>
  <c r="MQ83" i="21" s="1"/>
  <c r="MQ44" i="21" a="1"/>
  <c r="MQ44" i="21" s="1"/>
  <c r="MQ34" i="21" a="1"/>
  <c r="MQ34" i="21" s="1"/>
  <c r="MQ33" i="21" s="1"/>
  <c r="MQ5" i="21"/>
  <c r="MR3" i="21"/>
  <c r="MQ7" i="21"/>
  <c r="MQ75" i="21" s="1"/>
  <c r="MQ4" i="21"/>
  <c r="MN93" i="21"/>
  <c r="MM10" i="21"/>
  <c r="EO22" i="13"/>
  <c r="EP22" i="13" s="1"/>
  <c r="EO23" i="13"/>
  <c r="EP23" i="13" s="1"/>
  <c r="EP6" i="13"/>
  <c r="EP4" i="13"/>
  <c r="EP5" i="13" s="1"/>
  <c r="EQ3" i="13"/>
  <c r="MQ86" i="21" l="1"/>
  <c r="MQ85" i="21" s="1"/>
  <c r="MP11" i="21"/>
  <c r="MP10" i="21" s="1"/>
  <c r="MQ29" i="21"/>
  <c r="MQ27" i="21" s="1"/>
  <c r="MQ26" i="21"/>
  <c r="MQ24" i="21" s="1"/>
  <c r="MQ14" i="21" a="1"/>
  <c r="MQ14" i="21" s="1"/>
  <c r="MQ12" i="21" s="1"/>
  <c r="MQ17" i="21"/>
  <c r="MQ15" i="21" s="1"/>
  <c r="MQ20" i="21"/>
  <c r="MQ18" i="21" s="1"/>
  <c r="MR28" i="21" a="1"/>
  <c r="MR28" i="21" s="1"/>
  <c r="MR25" i="21" a="1"/>
  <c r="MR25" i="21" s="1"/>
  <c r="MR22" i="21" a="1"/>
  <c r="MR22" i="21" s="1"/>
  <c r="MR19" i="21" a="1"/>
  <c r="MR19" i="21" s="1"/>
  <c r="MR16" i="21" a="1"/>
  <c r="MR16" i="21" s="1"/>
  <c r="MR13" i="21" a="1"/>
  <c r="MR13" i="21" s="1"/>
  <c r="MQ23" i="21"/>
  <c r="MQ21" i="21" s="1"/>
  <c r="MQ93" i="21"/>
  <c r="MO10" i="21"/>
  <c r="MR88" i="21" a="1"/>
  <c r="MR88" i="21" s="1"/>
  <c r="MR87" i="21"/>
  <c r="MR80" i="21" a="1"/>
  <c r="MR80" i="21" s="1"/>
  <c r="MR74" i="21"/>
  <c r="MR83" i="21" a="1"/>
  <c r="MR83" i="21" s="1"/>
  <c r="MR76" i="21"/>
  <c r="MR44" i="21" a="1"/>
  <c r="MR44" i="21" s="1"/>
  <c r="MR34" i="21" a="1"/>
  <c r="MR34" i="21" s="1"/>
  <c r="MR33" i="21" s="1"/>
  <c r="MR5" i="21"/>
  <c r="MR4" i="21"/>
  <c r="MS3" i="21"/>
  <c r="MR7" i="21"/>
  <c r="MR75" i="21" s="1"/>
  <c r="MM9" i="21"/>
  <c r="MN9" i="21" s="1"/>
  <c r="MN10" i="21"/>
  <c r="EQ14" i="13"/>
  <c r="EQ11" i="13"/>
  <c r="EQ9" i="13"/>
  <c r="EQ8" i="13"/>
  <c r="EQ21" i="13"/>
  <c r="EQ16" i="13"/>
  <c r="EQ13" i="13"/>
  <c r="EQ19" i="13"/>
  <c r="EQ18" i="13"/>
  <c r="EQ6" i="13"/>
  <c r="EQ4" i="13"/>
  <c r="EQ5" i="13" s="1"/>
  <c r="ER3" i="13"/>
  <c r="MR86" i="21" l="1"/>
  <c r="MR85" i="21" s="1"/>
  <c r="MR93" i="21" s="1"/>
  <c r="MQ11" i="21"/>
  <c r="MR17" i="21"/>
  <c r="MR15" i="21" s="1"/>
  <c r="MR20" i="21"/>
  <c r="MR18" i="21" s="1"/>
  <c r="MR23" i="21"/>
  <c r="MR21" i="21" s="1"/>
  <c r="MR26" i="21"/>
  <c r="MR24" i="21" s="1"/>
  <c r="MR29" i="21"/>
  <c r="MR27" i="21" s="1"/>
  <c r="MS28" i="21" a="1"/>
  <c r="MS28" i="21" s="1"/>
  <c r="MS25" i="21" a="1"/>
  <c r="MS25" i="21" s="1"/>
  <c r="MS22" i="21" a="1"/>
  <c r="MS22" i="21" s="1"/>
  <c r="MS19" i="21" a="1"/>
  <c r="MS19" i="21" s="1"/>
  <c r="MS16" i="21" a="1"/>
  <c r="MS16" i="21" s="1"/>
  <c r="MS13" i="21" a="1"/>
  <c r="MS13" i="21" s="1"/>
  <c r="MR14" i="21" a="1"/>
  <c r="MR14" i="21" s="1"/>
  <c r="MR12" i="21" s="1"/>
  <c r="MS76" i="21"/>
  <c r="MS88" i="21" a="1"/>
  <c r="MS88" i="21" s="1"/>
  <c r="MS80" i="21" a="1"/>
  <c r="MS80" i="21" s="1"/>
  <c r="MS74" i="21"/>
  <c r="MS87" i="21"/>
  <c r="MS83" i="21" a="1"/>
  <c r="MS83" i="21" s="1"/>
  <c r="MS4" i="21"/>
  <c r="MT3" i="21"/>
  <c r="MS44" i="21" a="1"/>
  <c r="MS44" i="21" s="1"/>
  <c r="MS7" i="21"/>
  <c r="MS75" i="21" s="1"/>
  <c r="MS34" i="21" a="1"/>
  <c r="MS34" i="21" s="1"/>
  <c r="MS33" i="21" s="1"/>
  <c r="MS5" i="21"/>
  <c r="MO9" i="21"/>
  <c r="MP9" i="21"/>
  <c r="ER14" i="13"/>
  <c r="ER11" i="13"/>
  <c r="ER9" i="13"/>
  <c r="ER8" i="13"/>
  <c r="ER21" i="13"/>
  <c r="ER16" i="13"/>
  <c r="ER13" i="13"/>
  <c r="ER19" i="13"/>
  <c r="ER18" i="13"/>
  <c r="EQ22" i="13"/>
  <c r="EQ23" i="13"/>
  <c r="ER4" i="13"/>
  <c r="ER5" i="13" s="1"/>
  <c r="ES3" i="13"/>
  <c r="ER6" i="13"/>
  <c r="MS86" i="21" l="1"/>
  <c r="MS85" i="21" s="1"/>
  <c r="MS93" i="21" s="1"/>
  <c r="MS20" i="21"/>
  <c r="MS18" i="21" s="1"/>
  <c r="MT28" i="21" a="1"/>
  <c r="MT28" i="21" s="1"/>
  <c r="MT25" i="21" a="1"/>
  <c r="MT25" i="21" s="1"/>
  <c r="MT19" i="21" a="1"/>
  <c r="MT19" i="21" s="1"/>
  <c r="MT22" i="21" a="1"/>
  <c r="MT22" i="21" s="1"/>
  <c r="MT16" i="21" a="1"/>
  <c r="MT16" i="21" s="1"/>
  <c r="MT13" i="21" a="1"/>
  <c r="MT13" i="21" s="1"/>
  <c r="MS23" i="21"/>
  <c r="MS21" i="21" s="1"/>
  <c r="MR11" i="21"/>
  <c r="MR10" i="21" s="1"/>
  <c r="MS26" i="21"/>
  <c r="MS24" i="21" s="1"/>
  <c r="MS29" i="21"/>
  <c r="MS27" i="21" s="1"/>
  <c r="MS14" i="21" a="1"/>
  <c r="MS14" i="21" s="1"/>
  <c r="MS12" i="21" s="1"/>
  <c r="MS17" i="21"/>
  <c r="MS15" i="21" s="1"/>
  <c r="MQ10" i="21"/>
  <c r="MT88" i="21" a="1"/>
  <c r="MT88" i="21" s="1"/>
  <c r="MT80" i="21" a="1"/>
  <c r="MT80" i="21" s="1"/>
  <c r="MT76" i="21"/>
  <c r="MT83" i="21" a="1"/>
  <c r="MT83" i="21" s="1"/>
  <c r="MT87" i="21"/>
  <c r="MT86" i="21" s="1"/>
  <c r="MT85" i="21" s="1"/>
  <c r="MT74" i="21"/>
  <c r="MT44" i="21" a="1"/>
  <c r="MT44" i="21" s="1"/>
  <c r="MT34" i="21" a="1"/>
  <c r="MT34" i="21" s="1"/>
  <c r="MT33" i="21" s="1"/>
  <c r="MT7" i="21"/>
  <c r="MT75" i="21" s="1"/>
  <c r="MT4" i="21"/>
  <c r="MT5" i="21"/>
  <c r="MU3" i="21"/>
  <c r="ES14" i="13"/>
  <c r="ET14" i="13" s="1"/>
  <c r="ES11" i="13"/>
  <c r="ET11" i="13" s="1"/>
  <c r="ES9" i="13"/>
  <c r="ET9" i="13" s="1"/>
  <c r="ES8" i="13"/>
  <c r="ET8" i="13" s="1"/>
  <c r="ES21" i="13"/>
  <c r="ET21" i="13" s="1"/>
  <c r="ES16" i="13"/>
  <c r="ET16" i="13" s="1"/>
  <c r="ES13" i="13"/>
  <c r="ET13" i="13" s="1"/>
  <c r="ES19" i="13"/>
  <c r="ET19" i="13" s="1"/>
  <c r="ES18" i="13"/>
  <c r="ET18" i="13" s="1"/>
  <c r="ER23" i="13"/>
  <c r="ER22" i="13"/>
  <c r="ES6" i="13"/>
  <c r="ES4" i="13"/>
  <c r="ES5" i="13" s="1"/>
  <c r="ET3" i="13"/>
  <c r="MS11" i="21" l="1"/>
  <c r="MT23" i="21"/>
  <c r="MT21" i="21" s="1"/>
  <c r="MT20" i="21"/>
  <c r="MT18" i="21" s="1"/>
  <c r="MT26" i="21"/>
  <c r="MT24" i="21" s="1"/>
  <c r="MT29" i="21"/>
  <c r="MT27" i="21" s="1"/>
  <c r="MU28" i="21" a="1"/>
  <c r="MU28" i="21" s="1"/>
  <c r="MU25" i="21" a="1"/>
  <c r="MU25" i="21" s="1"/>
  <c r="MU22" i="21" a="1"/>
  <c r="MU22" i="21" s="1"/>
  <c r="MU19" i="21" a="1"/>
  <c r="MU19" i="21" s="1"/>
  <c r="MU16" i="21" a="1"/>
  <c r="MU16" i="21" s="1"/>
  <c r="MU13" i="21" a="1"/>
  <c r="MU13" i="21" s="1"/>
  <c r="MT14" i="21" a="1"/>
  <c r="MT14" i="21" s="1"/>
  <c r="MT12" i="21" s="1"/>
  <c r="MT17" i="21"/>
  <c r="MT15" i="21" s="1"/>
  <c r="MT93" i="21"/>
  <c r="MQ9" i="21"/>
  <c r="MU87" i="21"/>
  <c r="MU86" i="21" s="1"/>
  <c r="MU85" i="21" s="1"/>
  <c r="MU74" i="21"/>
  <c r="MU88" i="21" a="1"/>
  <c r="MU88" i="21" s="1"/>
  <c r="MU80" i="21" a="1"/>
  <c r="MU80" i="21" s="1"/>
  <c r="MU83" i="21" a="1"/>
  <c r="MU83" i="21" s="1"/>
  <c r="MU76" i="21"/>
  <c r="MU44" i="21" a="1"/>
  <c r="MU44" i="21" s="1"/>
  <c r="MU34" i="21" a="1"/>
  <c r="MU34" i="21" s="1"/>
  <c r="MU33" i="21" s="1"/>
  <c r="MU5" i="21"/>
  <c r="MU4" i="21"/>
  <c r="MU7" i="21"/>
  <c r="MU75" i="21" s="1"/>
  <c r="MV3" i="21"/>
  <c r="MR9" i="21"/>
  <c r="ES22" i="13"/>
  <c r="ET22" i="13" s="1"/>
  <c r="ES23" i="13"/>
  <c r="ET23" i="13" s="1"/>
  <c r="ET6" i="13"/>
  <c r="ET4" i="13"/>
  <c r="ET5" i="13" s="1"/>
  <c r="EU3" i="13"/>
  <c r="MT11" i="21" l="1"/>
  <c r="MT10" i="21" s="1"/>
  <c r="MT9" i="21" s="1"/>
  <c r="MV28" i="21" a="1"/>
  <c r="MV28" i="21" s="1"/>
  <c r="MV25" i="21" a="1"/>
  <c r="MV25" i="21" s="1"/>
  <c r="MV22" i="21" a="1"/>
  <c r="MV22" i="21" s="1"/>
  <c r="MV16" i="21" a="1"/>
  <c r="MV16" i="21" s="1"/>
  <c r="MV13" i="21" a="1"/>
  <c r="MV13" i="21" s="1"/>
  <c r="MV19" i="21" a="1"/>
  <c r="MV19" i="21" s="1"/>
  <c r="MU14" i="21" a="1"/>
  <c r="MU14" i="21" s="1"/>
  <c r="MU12" i="21" s="1"/>
  <c r="MU17" i="21"/>
  <c r="MU15" i="21" s="1"/>
  <c r="MU20" i="21"/>
  <c r="MU18" i="21" s="1"/>
  <c r="MU23" i="21"/>
  <c r="MU21" i="21" s="1"/>
  <c r="MU26" i="21"/>
  <c r="MU24" i="21" s="1"/>
  <c r="MU29" i="21"/>
  <c r="MU27" i="21" s="1"/>
  <c r="MU93" i="21"/>
  <c r="MV88" i="21" a="1"/>
  <c r="MV88" i="21" s="1"/>
  <c r="MV87" i="21"/>
  <c r="MV80" i="21" a="1"/>
  <c r="MV80" i="21" s="1"/>
  <c r="MV74" i="21"/>
  <c r="MV83" i="21" a="1"/>
  <c r="MV83" i="21" s="1"/>
  <c r="MV76" i="21"/>
  <c r="MV44" i="21" a="1"/>
  <c r="MV44" i="21" s="1"/>
  <c r="MV34" i="21" a="1"/>
  <c r="MV34" i="21" s="1"/>
  <c r="MV33" i="21" s="1"/>
  <c r="MV5" i="21"/>
  <c r="MV4" i="21"/>
  <c r="MW3" i="21"/>
  <c r="MV7" i="21"/>
  <c r="MV75" i="21" s="1"/>
  <c r="MS10" i="21"/>
  <c r="EU14" i="13"/>
  <c r="EU11" i="13"/>
  <c r="EU9" i="13"/>
  <c r="EU8" i="13"/>
  <c r="EU21" i="13"/>
  <c r="EU16" i="13"/>
  <c r="EU13" i="13"/>
  <c r="EU19" i="13"/>
  <c r="EU18" i="13"/>
  <c r="EU6" i="13"/>
  <c r="EV3" i="13"/>
  <c r="EU4" i="13"/>
  <c r="EU5" i="13" s="1"/>
  <c r="MV86" i="21" l="1"/>
  <c r="MV85" i="21" s="1"/>
  <c r="MU11" i="21"/>
  <c r="MV20" i="21"/>
  <c r="MV18" i="21" s="1"/>
  <c r="MV14" i="21" a="1"/>
  <c r="MV14" i="21" s="1"/>
  <c r="MV12" i="21" s="1"/>
  <c r="MV17" i="21"/>
  <c r="MV15" i="21" s="1"/>
  <c r="MV23" i="21"/>
  <c r="MV21" i="21" s="1"/>
  <c r="MW28" i="21" a="1"/>
  <c r="MW28" i="21" s="1"/>
  <c r="MW25" i="21" a="1"/>
  <c r="MW25" i="21" s="1"/>
  <c r="MW22" i="21" a="1"/>
  <c r="MW22" i="21" s="1"/>
  <c r="MW19" i="21" a="1"/>
  <c r="MW19" i="21" s="1"/>
  <c r="MW16" i="21" a="1"/>
  <c r="MW16" i="21" s="1"/>
  <c r="MW13" i="21" a="1"/>
  <c r="MW13" i="21" s="1"/>
  <c r="MV26" i="21"/>
  <c r="MV24" i="21" s="1"/>
  <c r="MV29" i="21"/>
  <c r="MV27" i="21" s="1"/>
  <c r="MV93" i="21"/>
  <c r="MW76" i="21"/>
  <c r="MW88" i="21" a="1"/>
  <c r="MW88" i="21" s="1"/>
  <c r="MW80" i="21" a="1"/>
  <c r="MW80" i="21" s="1"/>
  <c r="MW87" i="21"/>
  <c r="MW86" i="21" s="1"/>
  <c r="MW85" i="21" s="1"/>
  <c r="MW83" i="21" a="1"/>
  <c r="MW83" i="21" s="1"/>
  <c r="MW4" i="21"/>
  <c r="MX3" i="21"/>
  <c r="MW7" i="21"/>
  <c r="MW75" i="21" s="1"/>
  <c r="MW34" i="21" a="1"/>
  <c r="MW34" i="21" s="1"/>
  <c r="MW33" i="21" s="1"/>
  <c r="MW74" i="21"/>
  <c r="MW44" i="21" a="1"/>
  <c r="MW44" i="21" s="1"/>
  <c r="MW5" i="21"/>
  <c r="MS9" i="21"/>
  <c r="EV14" i="13"/>
  <c r="EV11" i="13"/>
  <c r="EV9" i="13"/>
  <c r="EV8" i="13"/>
  <c r="EV21" i="13"/>
  <c r="EV16" i="13"/>
  <c r="EV13" i="13"/>
  <c r="EV19" i="13"/>
  <c r="EV18" i="13"/>
  <c r="EU22" i="13"/>
  <c r="EU23" i="13"/>
  <c r="EV6" i="13"/>
  <c r="EV4" i="13"/>
  <c r="EV5" i="13" s="1"/>
  <c r="EW3" i="13"/>
  <c r="MV11" i="21" l="1"/>
  <c r="MW14" i="21" a="1"/>
  <c r="MW14" i="21" s="1"/>
  <c r="MW12" i="21" s="1"/>
  <c r="MW17" i="21"/>
  <c r="MW15" i="21" s="1"/>
  <c r="MW20" i="21"/>
  <c r="MW18" i="21" s="1"/>
  <c r="MW23" i="21"/>
  <c r="MW21" i="21" s="1"/>
  <c r="MX28" i="21" a="1"/>
  <c r="MX28" i="21" s="1"/>
  <c r="MX25" i="21" a="1"/>
  <c r="MX25" i="21" s="1"/>
  <c r="MX19" i="21" a="1"/>
  <c r="MX19" i="21" s="1"/>
  <c r="MX22" i="21" a="1"/>
  <c r="MX22" i="21" s="1"/>
  <c r="MX16" i="21" a="1"/>
  <c r="MX16" i="21" s="1"/>
  <c r="MX13" i="21" a="1"/>
  <c r="MX13" i="21" s="1"/>
  <c r="MW26" i="21"/>
  <c r="MW24" i="21" s="1"/>
  <c r="MW29" i="21"/>
  <c r="MW27" i="21" s="1"/>
  <c r="MV10" i="21"/>
  <c r="MV9" i="21" s="1"/>
  <c r="MW93" i="21"/>
  <c r="MX88" i="21" a="1"/>
  <c r="MX88" i="21" s="1"/>
  <c r="MX80" i="21" a="1"/>
  <c r="MX80" i="21" s="1"/>
  <c r="MX76" i="21"/>
  <c r="MX83" i="21" a="1"/>
  <c r="MX83" i="21" s="1"/>
  <c r="MX87" i="21"/>
  <c r="MX74" i="21"/>
  <c r="MX44" i="21" a="1"/>
  <c r="MX44" i="21" s="1"/>
  <c r="MX34" i="21" a="1"/>
  <c r="MX34" i="21" s="1"/>
  <c r="MX33" i="21" s="1"/>
  <c r="MX7" i="21"/>
  <c r="MX75" i="21" s="1"/>
  <c r="MX5" i="21"/>
  <c r="MY3" i="21"/>
  <c r="MX4" i="21"/>
  <c r="MU10" i="21"/>
  <c r="EW14" i="13"/>
  <c r="EX14" i="13" s="1"/>
  <c r="EY14" i="13" s="1"/>
  <c r="EW11" i="13"/>
  <c r="EX11" i="13" s="1"/>
  <c r="EY11" i="13" s="1"/>
  <c r="EW9" i="13"/>
  <c r="EX9" i="13" s="1"/>
  <c r="EY9" i="13" s="1"/>
  <c r="EW8" i="13"/>
  <c r="EX8" i="13" s="1"/>
  <c r="EY8" i="13" s="1"/>
  <c r="EW21" i="13"/>
  <c r="EX21" i="13" s="1"/>
  <c r="EY21" i="13" s="1"/>
  <c r="EW16" i="13"/>
  <c r="EX16" i="13" s="1"/>
  <c r="EY16" i="13" s="1"/>
  <c r="EW13" i="13"/>
  <c r="EX13" i="13" s="1"/>
  <c r="EY13" i="13" s="1"/>
  <c r="EW19" i="13"/>
  <c r="EX19" i="13" s="1"/>
  <c r="EY19" i="13" s="1"/>
  <c r="EW18" i="13"/>
  <c r="EX18" i="13" s="1"/>
  <c r="EY18" i="13" s="1"/>
  <c r="EV22" i="13"/>
  <c r="EV23" i="13"/>
  <c r="EW6" i="13"/>
  <c r="EW4" i="13"/>
  <c r="EW5" i="13" s="1"/>
  <c r="EX3" i="13"/>
  <c r="MX86" i="21" l="1"/>
  <c r="MX85" i="21" s="1"/>
  <c r="MW11" i="21"/>
  <c r="MY28" i="21" a="1"/>
  <c r="MY28" i="21" s="1"/>
  <c r="MY25" i="21" a="1"/>
  <c r="MY25" i="21" s="1"/>
  <c r="MY22" i="21" a="1"/>
  <c r="MY22" i="21" s="1"/>
  <c r="MY19" i="21" a="1"/>
  <c r="MY19" i="21" s="1"/>
  <c r="MY13" i="21" a="1"/>
  <c r="MY13" i="21" s="1"/>
  <c r="MY16" i="21" a="1"/>
  <c r="MY16" i="21" s="1"/>
  <c r="MX14" i="21" a="1"/>
  <c r="MX14" i="21" s="1"/>
  <c r="MX12" i="21" s="1"/>
  <c r="MX17" i="21"/>
  <c r="MX15" i="21" s="1"/>
  <c r="MX23" i="21"/>
  <c r="MX21" i="21" s="1"/>
  <c r="MX20" i="21"/>
  <c r="MX18" i="21" s="1"/>
  <c r="MX26" i="21"/>
  <c r="MX24" i="21" s="1"/>
  <c r="MX29" i="21"/>
  <c r="MX27" i="21" s="1"/>
  <c r="MX93" i="21"/>
  <c r="MY87" i="21"/>
  <c r="MY86" i="21" s="1"/>
  <c r="MY85" i="21" s="1"/>
  <c r="MY74" i="21"/>
  <c r="MY88" i="21" a="1"/>
  <c r="MY88" i="21" s="1"/>
  <c r="MY80" i="21" a="1"/>
  <c r="MY80" i="21" s="1"/>
  <c r="MY76" i="21"/>
  <c r="MY44" i="21" a="1"/>
  <c r="MY44" i="21" s="1"/>
  <c r="MY34" i="21" a="1"/>
  <c r="MY34" i="21" s="1"/>
  <c r="MY33" i="21" s="1"/>
  <c r="MY5" i="21"/>
  <c r="MZ3" i="21"/>
  <c r="MY7" i="21"/>
  <c r="MY75" i="21" s="1"/>
  <c r="MY4" i="21"/>
  <c r="MY83" i="21" a="1"/>
  <c r="MY83" i="21" s="1"/>
  <c r="MU9" i="21"/>
  <c r="F61" i="17" a="1"/>
  <c r="F61" i="17" s="1"/>
  <c r="F62" i="17" a="1"/>
  <c r="F62" i="17" s="1"/>
  <c r="EW22" i="13"/>
  <c r="EX22" i="13" s="1"/>
  <c r="EY22" i="13" s="1"/>
  <c r="EW23" i="13"/>
  <c r="EX23" i="13" s="1"/>
  <c r="EY23" i="13" s="1"/>
  <c r="F43" i="17" a="1"/>
  <c r="F43" i="17" s="1"/>
  <c r="EX6" i="13"/>
  <c r="EX4" i="13"/>
  <c r="EX5" i="13" s="1"/>
  <c r="EY3" i="13"/>
  <c r="MX11" i="21" l="1"/>
  <c r="MY14" i="21" a="1"/>
  <c r="MY14" i="21" s="1"/>
  <c r="MY12" i="21" s="1"/>
  <c r="MY20" i="21"/>
  <c r="MY18" i="21" s="1"/>
  <c r="MZ28" i="21" a="1"/>
  <c r="MZ28" i="21" s="1"/>
  <c r="MZ25" i="21" a="1"/>
  <c r="MZ25" i="21" s="1"/>
  <c r="MZ22" i="21" a="1"/>
  <c r="MZ22" i="21" s="1"/>
  <c r="MZ16" i="21" a="1"/>
  <c r="MZ16" i="21" s="1"/>
  <c r="MZ19" i="21" a="1"/>
  <c r="MZ19" i="21" s="1"/>
  <c r="MZ13" i="21" a="1"/>
  <c r="MZ13" i="21" s="1"/>
  <c r="MY23" i="21"/>
  <c r="MY21" i="21" s="1"/>
  <c r="MY26" i="21"/>
  <c r="MY24" i="21" s="1"/>
  <c r="MY29" i="21"/>
  <c r="MY27" i="21" s="1"/>
  <c r="MY17" i="21"/>
  <c r="MY15" i="21" s="1"/>
  <c r="EZ3" i="13"/>
  <c r="MY93" i="21"/>
  <c r="MZ88" i="21" a="1"/>
  <c r="MZ88" i="21" s="1"/>
  <c r="NA88" i="21" s="1"/>
  <c r="MZ87" i="21"/>
  <c r="MZ80" i="21" a="1"/>
  <c r="MZ80" i="21" s="1"/>
  <c r="NA80" i="21" s="1"/>
  <c r="MZ74" i="21"/>
  <c r="NA74" i="21" s="1"/>
  <c r="MZ83" i="21" a="1"/>
  <c r="MZ83" i="21" s="1"/>
  <c r="NA83" i="21" s="1"/>
  <c r="MZ76" i="21"/>
  <c r="NA76" i="21" s="1"/>
  <c r="MZ44" i="21" a="1"/>
  <c r="MZ44" i="21" s="1"/>
  <c r="NA44" i="21" s="1"/>
  <c r="MZ34" i="21" a="1"/>
  <c r="MZ34" i="21" s="1"/>
  <c r="MZ5" i="21"/>
  <c r="MZ4" i="21"/>
  <c r="NA3" i="21"/>
  <c r="NB3" i="21" s="1"/>
  <c r="MZ7" i="21"/>
  <c r="MW10" i="21"/>
  <c r="MX10" i="21"/>
  <c r="EV69" i="17" a="1"/>
  <c r="EV69" i="17" s="1"/>
  <c r="EV61" i="17" a="1"/>
  <c r="EV61" i="17" s="1"/>
  <c r="ET70" i="17" a="1"/>
  <c r="ET70" i="17" s="1"/>
  <c r="EV62" i="17" a="1"/>
  <c r="EV62" i="17" s="1"/>
  <c r="EU70" i="17" a="1"/>
  <c r="EU70" i="17" s="1"/>
  <c r="EV44" i="17" a="1"/>
  <c r="EV44" i="17" s="1"/>
  <c r="ET69" i="17" a="1"/>
  <c r="ET69" i="17" s="1"/>
  <c r="EU69" i="17" a="1"/>
  <c r="EU69" i="17" s="1"/>
  <c r="EV70" i="17" a="1"/>
  <c r="EV70" i="17" s="1"/>
  <c r="EV43" i="17" a="1"/>
  <c r="EV43" i="17" s="1"/>
  <c r="EV34" i="17" s="1"/>
  <c r="G69" i="17" a="1"/>
  <c r="G69" i="17" s="1"/>
  <c r="J69" i="17" a="1"/>
  <c r="J69" i="17" s="1"/>
  <c r="J70" i="17" a="1"/>
  <c r="J70" i="17" s="1"/>
  <c r="K69" i="17" a="1"/>
  <c r="K69" i="17" s="1"/>
  <c r="G70" i="17" a="1"/>
  <c r="G70" i="17" s="1"/>
  <c r="H69" i="17" a="1"/>
  <c r="H69" i="17" s="1"/>
  <c r="K70" i="17" a="1"/>
  <c r="K70" i="17" s="1"/>
  <c r="H70" i="17" a="1"/>
  <c r="H70" i="17" s="1"/>
  <c r="ER70" i="17" a="1"/>
  <c r="ER70" i="17" s="1"/>
  <c r="ER69" i="17" a="1"/>
  <c r="ER69" i="17" s="1"/>
  <c r="L69" i="17" a="1"/>
  <c r="L69" i="17" s="1"/>
  <c r="AW69" i="17" a="1"/>
  <c r="AW69" i="17" s="1"/>
  <c r="EI69" i="17" a="1"/>
  <c r="EI69" i="17" s="1"/>
  <c r="CN70" i="17" a="1"/>
  <c r="CN70" i="17" s="1"/>
  <c r="AT69" i="17" a="1"/>
  <c r="AT69" i="17" s="1"/>
  <c r="EE69" i="17" a="1"/>
  <c r="EE69" i="17" s="1"/>
  <c r="CK70" i="17" a="1"/>
  <c r="CK70" i="17" s="1"/>
  <c r="AR69" i="17" a="1"/>
  <c r="AR69" i="17" s="1"/>
  <c r="EC69" i="17" a="1"/>
  <c r="EC69" i="17" s="1"/>
  <c r="CI70" i="17" a="1"/>
  <c r="CI70" i="17" s="1"/>
  <c r="AO69" i="17" a="1"/>
  <c r="AO69" i="17" s="1"/>
  <c r="DZ70" i="17" a="1"/>
  <c r="DZ70" i="17" s="1"/>
  <c r="CE69" i="17" a="1"/>
  <c r="CE69" i="17" s="1"/>
  <c r="AL69" i="17" a="1"/>
  <c r="AL69" i="17" s="1"/>
  <c r="DW69" i="17" a="1"/>
  <c r="DW69" i="17" s="1"/>
  <c r="CB70" i="17" a="1"/>
  <c r="CB70" i="17" s="1"/>
  <c r="AJ69" i="17" a="1"/>
  <c r="AJ69" i="17" s="1"/>
  <c r="DU69" i="17" a="1"/>
  <c r="DU69" i="17" s="1"/>
  <c r="BZ70" i="17" a="1"/>
  <c r="BZ70" i="17" s="1"/>
  <c r="AF69" i="17" a="1"/>
  <c r="AF69" i="17" s="1"/>
  <c r="DR69" i="17" a="1"/>
  <c r="DR69" i="17" s="1"/>
  <c r="BW70" i="17" a="1"/>
  <c r="BW70" i="17" s="1"/>
  <c r="AC69" i="17" a="1"/>
  <c r="AC69" i="17" s="1"/>
  <c r="DN70" i="17" a="1"/>
  <c r="DN70" i="17" s="1"/>
  <c r="BT70" i="17" a="1"/>
  <c r="BT70" i="17" s="1"/>
  <c r="AA70" i="17" a="1"/>
  <c r="AA70" i="17" s="1"/>
  <c r="DL70" i="17" a="1"/>
  <c r="DL70" i="17" s="1"/>
  <c r="BR70" i="17" a="1"/>
  <c r="BR70" i="17" s="1"/>
  <c r="X69" i="17" a="1"/>
  <c r="X69" i="17" s="1"/>
  <c r="DI69" i="17" a="1"/>
  <c r="DI69" i="17" s="1"/>
  <c r="BN70" i="17" a="1"/>
  <c r="BN70" i="17" s="1"/>
  <c r="U69" i="17" a="1"/>
  <c r="U69" i="17" s="1"/>
  <c r="DF69" i="17" a="1"/>
  <c r="DF69" i="17" s="1"/>
  <c r="BK70" i="17" a="1"/>
  <c r="BK70" i="17" s="1"/>
  <c r="S69" i="17" a="1"/>
  <c r="S69" i="17" s="1"/>
  <c r="DD69" i="17" a="1"/>
  <c r="DD69" i="17" s="1"/>
  <c r="BI70" i="17" a="1"/>
  <c r="BI70" i="17" s="1"/>
  <c r="O69" i="17" a="1"/>
  <c r="O69" i="17" s="1"/>
  <c r="DA69" i="17" a="1"/>
  <c r="DA69" i="17" s="1"/>
  <c r="BF70" i="17" a="1"/>
  <c r="BF70" i="17" s="1"/>
  <c r="EQ70" i="17" a="1"/>
  <c r="EQ70" i="17" s="1"/>
  <c r="CW69" i="17" a="1"/>
  <c r="CW69" i="17" s="1"/>
  <c r="BC69" i="17" a="1"/>
  <c r="BC69" i="17" s="1"/>
  <c r="EN69" i="17" a="1"/>
  <c r="EN69" i="17" s="1"/>
  <c r="CU69" i="17" a="1"/>
  <c r="CU69" i="17" s="1"/>
  <c r="BA69" i="17" a="1"/>
  <c r="BA69" i="17" s="1"/>
  <c r="EL70" i="17" a="1"/>
  <c r="EL70" i="17" s="1"/>
  <c r="CR69" i="17" a="1"/>
  <c r="CR69" i="17" s="1"/>
  <c r="AW70" i="17" a="1"/>
  <c r="AW70" i="17" s="1"/>
  <c r="EI70" i="17" a="1"/>
  <c r="EI70" i="17" s="1"/>
  <c r="CO69" i="17" a="1"/>
  <c r="CO69" i="17" s="1"/>
  <c r="AT70" i="17" a="1"/>
  <c r="AT70" i="17" s="1"/>
  <c r="EE70" i="17" a="1"/>
  <c r="EE70" i="17" s="1"/>
  <c r="CM69" i="17" a="1"/>
  <c r="CM69" i="17" s="1"/>
  <c r="AR70" i="17" a="1"/>
  <c r="AR70" i="17" s="1"/>
  <c r="EC70" i="17" a="1"/>
  <c r="EC70" i="17" s="1"/>
  <c r="CJ70" i="17" a="1"/>
  <c r="CJ70" i="17" s="1"/>
  <c r="AO70" i="17" a="1"/>
  <c r="AO70" i="17" s="1"/>
  <c r="DZ69" i="17" a="1"/>
  <c r="DZ69" i="17" s="1"/>
  <c r="CF69" i="17" a="1"/>
  <c r="CF69" i="17" s="1"/>
  <c r="AL70" i="17" a="1"/>
  <c r="AL70" i="17" s="1"/>
  <c r="DW70" i="17" a="1"/>
  <c r="DW70" i="17" s="1"/>
  <c r="CD69" i="17" a="1"/>
  <c r="CD69" i="17" s="1"/>
  <c r="AJ70" i="17" a="1"/>
  <c r="AJ70" i="17" s="1"/>
  <c r="DU70" i="17" a="1"/>
  <c r="DU70" i="17" s="1"/>
  <c r="CA69" i="17" a="1"/>
  <c r="CA69" i="17" s="1"/>
  <c r="AF70" i="17" a="1"/>
  <c r="AF70" i="17" s="1"/>
  <c r="DR70" i="17" a="1"/>
  <c r="DR70" i="17" s="1"/>
  <c r="BX69" i="17" a="1"/>
  <c r="BX69" i="17" s="1"/>
  <c r="AC70" i="17" a="1"/>
  <c r="AC70" i="17" s="1"/>
  <c r="DN69" i="17" a="1"/>
  <c r="DN69" i="17" s="1"/>
  <c r="BV70" i="17" a="1"/>
  <c r="BV70" i="17" s="1"/>
  <c r="AA69" i="17" a="1"/>
  <c r="AA69" i="17" s="1"/>
  <c r="DL69" i="17" a="1"/>
  <c r="DL69" i="17" s="1"/>
  <c r="BS69" i="17" a="1"/>
  <c r="BS69" i="17" s="1"/>
  <c r="X70" i="17" a="1"/>
  <c r="X70" i="17" s="1"/>
  <c r="DI70" i="17" a="1"/>
  <c r="DI70" i="17" s="1"/>
  <c r="BO69" i="17" a="1"/>
  <c r="BO69" i="17" s="1"/>
  <c r="U70" i="17" a="1"/>
  <c r="U70" i="17" s="1"/>
  <c r="DF70" i="17" a="1"/>
  <c r="DF70" i="17" s="1"/>
  <c r="BM69" i="17" a="1"/>
  <c r="BM69" i="17" s="1"/>
  <c r="S70" i="17" a="1"/>
  <c r="S70" i="17" s="1"/>
  <c r="DD70" i="17" a="1"/>
  <c r="DD70" i="17" s="1"/>
  <c r="BJ70" i="17" a="1"/>
  <c r="BJ70" i="17" s="1"/>
  <c r="O70" i="17" a="1"/>
  <c r="O70" i="17" s="1"/>
  <c r="DA70" i="17" a="1"/>
  <c r="DA70" i="17" s="1"/>
  <c r="BG69" i="17" a="1"/>
  <c r="BG69" i="17" s="1"/>
  <c r="L70" i="17" a="1"/>
  <c r="L70" i="17" s="1"/>
  <c r="CW70" i="17" a="1"/>
  <c r="CW70" i="17" s="1"/>
  <c r="BE69" i="17" a="1"/>
  <c r="BE69" i="17" s="1"/>
  <c r="EP69" i="17" a="1"/>
  <c r="EP69" i="17" s="1"/>
  <c r="CU70" i="17" a="1"/>
  <c r="CU70" i="17" s="1"/>
  <c r="BB69" i="17" a="1"/>
  <c r="BB69" i="17" s="1"/>
  <c r="EM69" i="17" a="1"/>
  <c r="EM69" i="17" s="1"/>
  <c r="CR70" i="17" a="1"/>
  <c r="CR70" i="17" s="1"/>
  <c r="AX70" i="17" a="1"/>
  <c r="AX70" i="17" s="1"/>
  <c r="EJ69" i="17" a="1"/>
  <c r="EJ69" i="17" s="1"/>
  <c r="CO70" i="17" a="1"/>
  <c r="CO70" i="17" s="1"/>
  <c r="AV69" i="17" a="1"/>
  <c r="AV69" i="17" s="1"/>
  <c r="EH69" i="17" a="1"/>
  <c r="EH69" i="17" s="1"/>
  <c r="CM70" i="17" a="1"/>
  <c r="CM70" i="17" s="1"/>
  <c r="AS69" i="17" a="1"/>
  <c r="AS69" i="17" s="1"/>
  <c r="ED69" i="17" a="1"/>
  <c r="ED69" i="17" s="1"/>
  <c r="CJ69" i="17" a="1"/>
  <c r="CJ69" i="17" s="1"/>
  <c r="AP69" i="17" a="1"/>
  <c r="AP69" i="17" s="1"/>
  <c r="EA69" i="17" a="1"/>
  <c r="EA69" i="17" s="1"/>
  <c r="CF70" i="17" a="1"/>
  <c r="CF70" i="17" s="1"/>
  <c r="AN69" i="17" a="1"/>
  <c r="AN69" i="17" s="1"/>
  <c r="DY69" i="17" a="1"/>
  <c r="DY69" i="17" s="1"/>
  <c r="CD70" i="17" a="1"/>
  <c r="CD70" i="17" s="1"/>
  <c r="AK69" i="17" a="1"/>
  <c r="AK69" i="17" s="1"/>
  <c r="DV69" i="17" a="1"/>
  <c r="DV69" i="17" s="1"/>
  <c r="CA70" i="17" a="1"/>
  <c r="CA70" i="17" s="1"/>
  <c r="AG69" i="17" a="1"/>
  <c r="AG69" i="17" s="1"/>
  <c r="DS69" i="17" a="1"/>
  <c r="DS69" i="17" s="1"/>
  <c r="BX70" i="17" a="1"/>
  <c r="BX70" i="17" s="1"/>
  <c r="AE69" i="17" a="1"/>
  <c r="AE69" i="17" s="1"/>
  <c r="DQ70" i="17" a="1"/>
  <c r="DQ70" i="17" s="1"/>
  <c r="BV69" i="17" a="1"/>
  <c r="BV69" i="17" s="1"/>
  <c r="AB69" i="17" a="1"/>
  <c r="AB69" i="17" s="1"/>
  <c r="DM69" i="17" a="1"/>
  <c r="DM69" i="17" s="1"/>
  <c r="BS70" i="17" a="1"/>
  <c r="BS70" i="17" s="1"/>
  <c r="Y69" i="17" a="1"/>
  <c r="Y69" i="17" s="1"/>
  <c r="DJ69" i="17" a="1"/>
  <c r="DJ69" i="17" s="1"/>
  <c r="BO70" i="17" a="1"/>
  <c r="BO70" i="17" s="1"/>
  <c r="W69" i="17" a="1"/>
  <c r="W69" i="17" s="1"/>
  <c r="DH69" i="17" a="1"/>
  <c r="DH69" i="17" s="1"/>
  <c r="BM70" i="17" a="1"/>
  <c r="BM70" i="17" s="1"/>
  <c r="T69" i="17" a="1"/>
  <c r="T69" i="17" s="1"/>
  <c r="DE70" i="17" a="1"/>
  <c r="DE70" i="17" s="1"/>
  <c r="BJ69" i="17" a="1"/>
  <c r="BJ69" i="17" s="1"/>
  <c r="P69" i="17" a="1"/>
  <c r="P69" i="17" s="1"/>
  <c r="DB69" i="17" a="1"/>
  <c r="DB69" i="17" s="1"/>
  <c r="BG70" i="17" a="1"/>
  <c r="BG70" i="17" s="1"/>
  <c r="N69" i="17" a="1"/>
  <c r="N69" i="17" s="1"/>
  <c r="CZ69" i="17" a="1"/>
  <c r="CZ69" i="17" s="1"/>
  <c r="BE70" i="17" a="1"/>
  <c r="BE70" i="17" s="1"/>
  <c r="EP70" i="17" a="1"/>
  <c r="EP70" i="17" s="1"/>
  <c r="CV69" i="17" a="1"/>
  <c r="CV69" i="17" s="1"/>
  <c r="BB70" i="17" a="1"/>
  <c r="BB70" i="17" s="1"/>
  <c r="EM70" i="17" a="1"/>
  <c r="EM70" i="17" s="1"/>
  <c r="CS70" i="17" a="1"/>
  <c r="CS70" i="17" s="1"/>
  <c r="AX69" i="17" a="1"/>
  <c r="AX69" i="17" s="1"/>
  <c r="EJ70" i="17" a="1"/>
  <c r="EJ70" i="17" s="1"/>
  <c r="CQ69" i="17" a="1"/>
  <c r="CQ69" i="17" s="1"/>
  <c r="AV70" i="17" a="1"/>
  <c r="AV70" i="17" s="1"/>
  <c r="EH70" i="17" a="1"/>
  <c r="EH70" i="17" s="1"/>
  <c r="CN69" i="17" a="1"/>
  <c r="CN69" i="17" s="1"/>
  <c r="AS70" i="17" a="1"/>
  <c r="AS70" i="17" s="1"/>
  <c r="ED70" i="17" a="1"/>
  <c r="ED70" i="17" s="1"/>
  <c r="CK69" i="17" a="1"/>
  <c r="CK69" i="17" s="1"/>
  <c r="AP70" i="17" a="1"/>
  <c r="AP70" i="17" s="1"/>
  <c r="EA70" i="17" a="1"/>
  <c r="EA70" i="17" s="1"/>
  <c r="CI69" i="17" a="1"/>
  <c r="CI69" i="17" s="1"/>
  <c r="AN70" i="17" a="1"/>
  <c r="AN70" i="17" s="1"/>
  <c r="DY70" i="17" a="1"/>
  <c r="DY70" i="17" s="1"/>
  <c r="CE70" i="17" a="1"/>
  <c r="CE70" i="17" s="1"/>
  <c r="AK70" i="17" a="1"/>
  <c r="AK70" i="17" s="1"/>
  <c r="DV70" i="17" a="1"/>
  <c r="DV70" i="17" s="1"/>
  <c r="CB69" i="17" a="1"/>
  <c r="CB69" i="17" s="1"/>
  <c r="AG70" i="17" a="1"/>
  <c r="AG70" i="17" s="1"/>
  <c r="DS70" i="17" a="1"/>
  <c r="DS70" i="17" s="1"/>
  <c r="BZ69" i="17" a="1"/>
  <c r="BZ69" i="17" s="1"/>
  <c r="BZ68" i="17" s="1"/>
  <c r="BH76" i="21" s="1"/>
  <c r="AE70" i="17" a="1"/>
  <c r="AE70" i="17" s="1"/>
  <c r="DQ69" i="17" a="1"/>
  <c r="DQ69" i="17" s="1"/>
  <c r="BW69" i="17" a="1"/>
  <c r="BW69" i="17" s="1"/>
  <c r="AB70" i="17" a="1"/>
  <c r="AB70" i="17" s="1"/>
  <c r="DM70" i="17" a="1"/>
  <c r="DM70" i="17" s="1"/>
  <c r="BT69" i="17" a="1"/>
  <c r="BT69" i="17" s="1"/>
  <c r="Y70" i="17" a="1"/>
  <c r="Y70" i="17" s="1"/>
  <c r="DJ70" i="17" a="1"/>
  <c r="DJ70" i="17" s="1"/>
  <c r="BR69" i="17" a="1"/>
  <c r="BR69" i="17" s="1"/>
  <c r="W70" i="17" a="1"/>
  <c r="W70" i="17" s="1"/>
  <c r="DH70" i="17" a="1"/>
  <c r="DH70" i="17" s="1"/>
  <c r="BN69" i="17" a="1"/>
  <c r="BN69" i="17" s="1"/>
  <c r="BN68" i="17" s="1"/>
  <c r="T70" i="17" a="1"/>
  <c r="T70" i="17" s="1"/>
  <c r="DE69" i="17" a="1"/>
  <c r="DE69" i="17" s="1"/>
  <c r="BK69" i="17" a="1"/>
  <c r="BK69" i="17" s="1"/>
  <c r="BK68" i="17" s="1"/>
  <c r="AW76" i="21" s="1"/>
  <c r="P70" i="17" a="1"/>
  <c r="P70" i="17" s="1"/>
  <c r="DB70" i="17" a="1"/>
  <c r="DB70" i="17" s="1"/>
  <c r="BI69" i="17" a="1"/>
  <c r="BI69" i="17" s="1"/>
  <c r="N70" i="17" a="1"/>
  <c r="N70" i="17" s="1"/>
  <c r="CZ70" i="17" a="1"/>
  <c r="CZ70" i="17" s="1"/>
  <c r="BF69" i="17" a="1"/>
  <c r="BF69" i="17" s="1"/>
  <c r="EQ69" i="17" a="1"/>
  <c r="EQ69" i="17" s="1"/>
  <c r="CV70" i="17" a="1"/>
  <c r="CV70" i="17" s="1"/>
  <c r="BC70" i="17" a="1"/>
  <c r="BC70" i="17" s="1"/>
  <c r="EN70" i="17" a="1"/>
  <c r="EN70" i="17" s="1"/>
  <c r="CS69" i="17" a="1"/>
  <c r="CS69" i="17" s="1"/>
  <c r="BA70" i="17" a="1"/>
  <c r="BA70" i="17" s="1"/>
  <c r="EL69" i="17" a="1"/>
  <c r="EL69" i="17" s="1"/>
  <c r="CQ70" i="17" a="1"/>
  <c r="CQ70" i="17" s="1"/>
  <c r="EU62" i="17" a="1"/>
  <c r="EU62" i="17" s="1"/>
  <c r="EU61" i="17" a="1"/>
  <c r="EU61" i="17" s="1"/>
  <c r="EU44" i="17" a="1"/>
  <c r="EU44" i="17" s="1"/>
  <c r="EU43" i="17" a="1"/>
  <c r="EU43" i="17" s="1"/>
  <c r="F51" i="17"/>
  <c r="F63" i="17" s="1"/>
  <c r="F44" i="17" a="1"/>
  <c r="F44" i="17" s="1"/>
  <c r="G43" i="17" a="1"/>
  <c r="G43" i="17" s="1"/>
  <c r="G61" i="17" a="1"/>
  <c r="G61" i="17" s="1"/>
  <c r="G62" i="17" a="1"/>
  <c r="G62" i="17" s="1"/>
  <c r="G44" i="17" a="1"/>
  <c r="G44" i="17" s="1"/>
  <c r="J62" i="17" a="1"/>
  <c r="J62" i="17" s="1"/>
  <c r="H62" i="17" a="1"/>
  <c r="H62" i="17" s="1"/>
  <c r="H61" i="17" a="1"/>
  <c r="H61" i="17" s="1"/>
  <c r="H43" i="17" a="1"/>
  <c r="H43" i="17" s="1"/>
  <c r="H44" i="17" a="1"/>
  <c r="H44" i="17" s="1"/>
  <c r="K44" i="17" a="1"/>
  <c r="K44" i="17" s="1"/>
  <c r="K61" i="17" a="1"/>
  <c r="K61" i="17" s="1"/>
  <c r="K62" i="17" a="1"/>
  <c r="K62" i="17" s="1"/>
  <c r="J43" i="17" a="1"/>
  <c r="J43" i="17" s="1"/>
  <c r="J44" i="17" a="1"/>
  <c r="J44" i="17" s="1"/>
  <c r="K43" i="17" a="1"/>
  <c r="K43" i="17" s="1"/>
  <c r="J61" i="17" a="1"/>
  <c r="J61" i="17" s="1"/>
  <c r="ET61" i="17" a="1"/>
  <c r="ET61" i="17" s="1"/>
  <c r="ER44" i="17" a="1"/>
  <c r="ER44" i="17" s="1"/>
  <c r="ET62" i="17" a="1"/>
  <c r="ET62" i="17" s="1"/>
  <c r="ET43" i="17" a="1"/>
  <c r="ET43" i="17" s="1"/>
  <c r="ER61" i="17" a="1"/>
  <c r="ER61" i="17" s="1"/>
  <c r="ER62" i="17" a="1"/>
  <c r="ER62" i="17" s="1"/>
  <c r="ET44" i="17" a="1"/>
  <c r="ET44" i="17" s="1"/>
  <c r="ER43" i="17" a="1"/>
  <c r="ER43" i="17" s="1"/>
  <c r="EE61" i="17" a="1"/>
  <c r="EE61" i="17" s="1"/>
  <c r="S61" i="17" a="1"/>
  <c r="S61" i="17" s="1"/>
  <c r="AE61" i="17" a="1"/>
  <c r="AE61" i="17" s="1"/>
  <c r="AR61" i="17" a="1"/>
  <c r="AR61" i="17" s="1"/>
  <c r="EH61" i="17" a="1"/>
  <c r="EH61" i="17" s="1"/>
  <c r="W62" i="17" a="1"/>
  <c r="W62" i="17" s="1"/>
  <c r="EA61" i="17" a="1"/>
  <c r="EA61" i="17" s="1"/>
  <c r="DH62" i="17" a="1"/>
  <c r="DH62" i="17" s="1"/>
  <c r="DU62" i="17" a="1"/>
  <c r="DU62" i="17" s="1"/>
  <c r="DQ61" i="17" a="1"/>
  <c r="DQ61" i="17" s="1"/>
  <c r="CD62" i="17" a="1"/>
  <c r="CD62" i="17" s="1"/>
  <c r="DR62" i="17" a="1"/>
  <c r="DR62" i="17" s="1"/>
  <c r="DL61" i="17" a="1"/>
  <c r="DL61" i="17" s="1"/>
  <c r="CA61" i="17" a="1"/>
  <c r="CA61" i="17" s="1"/>
  <c r="DN62" i="17" a="1"/>
  <c r="DN62" i="17" s="1"/>
  <c r="DU61" i="17" a="1"/>
  <c r="DU61" i="17" s="1"/>
  <c r="CM61" i="17" a="1"/>
  <c r="CM61" i="17" s="1"/>
  <c r="BB61" i="17" a="1"/>
  <c r="BB61" i="17" s="1"/>
  <c r="ED61" i="17" a="1"/>
  <c r="ED61" i="17" s="1"/>
  <c r="DV62" i="17" a="1"/>
  <c r="DV62" i="17" s="1"/>
  <c r="EJ62" i="17" a="1"/>
  <c r="EJ62" i="17" s="1"/>
  <c r="DE62" i="17" a="1"/>
  <c r="DE62" i="17" s="1"/>
  <c r="CS62" i="17" a="1"/>
  <c r="CS62" i="17" s="1"/>
  <c r="CZ61" i="17" a="1"/>
  <c r="CZ61" i="17" s="1"/>
  <c r="CB62" i="17" a="1"/>
  <c r="CB62" i="17" s="1"/>
  <c r="BI61" i="17" a="1"/>
  <c r="BI61" i="17" s="1"/>
  <c r="CU62" i="17" a="1"/>
  <c r="CU62" i="17" s="1"/>
  <c r="CQ62" i="17" a="1"/>
  <c r="CQ62" i="17" s="1"/>
  <c r="BE62" i="17" a="1"/>
  <c r="BE62" i="17" s="1"/>
  <c r="CR62" i="17" a="1"/>
  <c r="CR62" i="17" s="1"/>
  <c r="BR62" i="17" a="1"/>
  <c r="BR62" i="17" s="1"/>
  <c r="DH61" i="17" a="1"/>
  <c r="DH61" i="17" s="1"/>
  <c r="CZ62" i="17" a="1"/>
  <c r="CZ62" i="17" s="1"/>
  <c r="DM61" i="17" a="1"/>
  <c r="DM61" i="17" s="1"/>
  <c r="CI61" i="17" a="1"/>
  <c r="CI61" i="17" s="1"/>
  <c r="BW61" i="17" a="1"/>
  <c r="BW61" i="17" s="1"/>
  <c r="CK62" i="17" a="1"/>
  <c r="CK62" i="17" s="1"/>
  <c r="BF61" i="17" a="1"/>
  <c r="BF61" i="17" s="1"/>
  <c r="BT61" i="17" a="1"/>
  <c r="BT61" i="17" s="1"/>
  <c r="BZ61" i="17" a="1"/>
  <c r="BZ61" i="17" s="1"/>
  <c r="BC62" i="17" a="1"/>
  <c r="BC62" i="17" s="1"/>
  <c r="AJ61" i="17" a="1"/>
  <c r="AJ61" i="17" s="1"/>
  <c r="BV61" i="17" a="1"/>
  <c r="BV61" i="17" s="1"/>
  <c r="AC61" i="17" a="1"/>
  <c r="AC61" i="17" s="1"/>
  <c r="EP62" i="17" a="1"/>
  <c r="EP62" i="17" s="1"/>
  <c r="DF62" i="17" a="1"/>
  <c r="DF62" i="17" s="1"/>
  <c r="CM62" i="17" a="1"/>
  <c r="CM62" i="17" s="1"/>
  <c r="CD61" i="17" a="1"/>
  <c r="CD61" i="17" s="1"/>
  <c r="CQ61" i="17" a="1"/>
  <c r="CQ61" i="17" s="1"/>
  <c r="CF62" i="17" a="1"/>
  <c r="CF62" i="17" s="1"/>
  <c r="BM61" i="17" a="1"/>
  <c r="BM61" i="17" s="1"/>
  <c r="BA61" i="17" a="1"/>
  <c r="BA61" i="17" s="1"/>
  <c r="BN62" i="17" a="1"/>
  <c r="BN62" i="17" s="1"/>
  <c r="AJ62" i="17" a="1"/>
  <c r="AJ62" i="17" s="1"/>
  <c r="AW62" i="17" a="1"/>
  <c r="AW62" i="17" s="1"/>
  <c r="BK62" i="17" a="1"/>
  <c r="BK62" i="17" s="1"/>
  <c r="AF61" i="17" a="1"/>
  <c r="AF61" i="17" s="1"/>
  <c r="AT61" i="17" a="1"/>
  <c r="AT61" i="17" s="1"/>
  <c r="BA62" i="17" a="1"/>
  <c r="BA62" i="17" s="1"/>
  <c r="EH62" i="17" a="1"/>
  <c r="EH62" i="17" s="1"/>
  <c r="EL62" i="17" a="1"/>
  <c r="EL62" i="17" s="1"/>
  <c r="CW62" i="17" a="1"/>
  <c r="CW62" i="17" s="1"/>
  <c r="DI61" i="17" a="1"/>
  <c r="DI61" i="17" s="1"/>
  <c r="CJ62" i="17" a="1"/>
  <c r="CJ62" i="17" s="1"/>
  <c r="AX61" i="17" a="1"/>
  <c r="AX61" i="17" s="1"/>
  <c r="BO61" i="17" a="1"/>
  <c r="BO61" i="17" s="1"/>
  <c r="BV62" i="17" a="1"/>
  <c r="BV62" i="17" s="1"/>
  <c r="BJ62" i="17" a="1"/>
  <c r="BJ62" i="17" s="1"/>
  <c r="Y61" i="17" a="1"/>
  <c r="Y61" i="17" s="1"/>
  <c r="AE62" i="17" a="1"/>
  <c r="AE62" i="17" s="1"/>
  <c r="AR62" i="17" a="1"/>
  <c r="AR62" i="17" s="1"/>
  <c r="AG61" i="17" a="1"/>
  <c r="AG61" i="17" s="1"/>
  <c r="DW61" i="17" a="1"/>
  <c r="DW61" i="17" s="1"/>
  <c r="AA61" i="17" a="1"/>
  <c r="AA61" i="17" s="1"/>
  <c r="AO62" i="17" a="1"/>
  <c r="AO62" i="17" s="1"/>
  <c r="EL61" i="17" a="1"/>
  <c r="EL61" i="17" s="1"/>
  <c r="X62" i="17" a="1"/>
  <c r="X62" i="17" s="1"/>
  <c r="AL62" i="17" a="1"/>
  <c r="AL62" i="17" s="1"/>
  <c r="DL62" i="17" a="1"/>
  <c r="DL62" i="17" s="1"/>
  <c r="EQ62" i="17" a="1"/>
  <c r="EQ62" i="17" s="1"/>
  <c r="EN62" i="17" a="1"/>
  <c r="EN62" i="17" s="1"/>
  <c r="EI61" i="17" a="1"/>
  <c r="EI61" i="17" s="1"/>
  <c r="BM62" i="17" a="1"/>
  <c r="BM62" i="17" s="1"/>
  <c r="AB62" i="17" a="1"/>
  <c r="AB62" i="17" s="1"/>
  <c r="AS62" i="17" a="1"/>
  <c r="AS62" i="17" s="1"/>
  <c r="AN62" i="17" a="1"/>
  <c r="AN62" i="17" s="1"/>
  <c r="EC61" i="17" a="1"/>
  <c r="EC61" i="17" s="1"/>
  <c r="W61" i="17" a="1"/>
  <c r="W61" i="17" s="1"/>
  <c r="DA62" i="17" a="1"/>
  <c r="DA62" i="17" s="1"/>
  <c r="S62" i="17" a="1"/>
  <c r="S62" i="17" s="1"/>
  <c r="EC62" i="17" a="1"/>
  <c r="EC62" i="17" s="1"/>
  <c r="BX62" i="17" a="1"/>
  <c r="BX62" i="17" s="1"/>
  <c r="DR61" i="17" a="1"/>
  <c r="DR61" i="17" s="1"/>
  <c r="AP61" i="17" a="1"/>
  <c r="AP61" i="17" s="1"/>
  <c r="CE62" i="17" a="1"/>
  <c r="CE62" i="17" s="1"/>
  <c r="CN61" i="17" a="1"/>
  <c r="CN61" i="17" s="1"/>
  <c r="AN61" i="17" a="1"/>
  <c r="AN61" i="17" s="1"/>
  <c r="DY62" i="17" a="1"/>
  <c r="DY62" i="17" s="1"/>
  <c r="DQ62" i="17" a="1"/>
  <c r="DQ62" i="17" s="1"/>
  <c r="DD62" i="17" a="1"/>
  <c r="DD62" i="17" s="1"/>
  <c r="BO62" i="17" a="1"/>
  <c r="BO62" i="17" s="1"/>
  <c r="EM61" i="17" a="1"/>
  <c r="EM61" i="17" s="1"/>
  <c r="BS62" i="17" a="1"/>
  <c r="BS62" i="17" s="1"/>
  <c r="CS61" i="17" a="1"/>
  <c r="CS61" i="17" s="1"/>
  <c r="EN61" i="17" a="1"/>
  <c r="EN61" i="17" s="1"/>
  <c r="BW62" i="17" a="1"/>
  <c r="BW62" i="17" s="1"/>
  <c r="U61" i="17" a="1"/>
  <c r="U61" i="17" s="1"/>
  <c r="DB61" i="17" a="1"/>
  <c r="DB61" i="17" s="1"/>
  <c r="DJ61" i="17" a="1"/>
  <c r="DJ61" i="17" s="1"/>
  <c r="AK61" i="17" a="1"/>
  <c r="AK61" i="17" s="1"/>
  <c r="BE61" i="17" a="1"/>
  <c r="BE61" i="17" s="1"/>
  <c r="EM62" i="17" a="1"/>
  <c r="EM62" i="17" s="1"/>
  <c r="DY61" i="17" a="1"/>
  <c r="DY61" i="17" s="1"/>
  <c r="AS61" i="17" a="1"/>
  <c r="AS61" i="17" s="1"/>
  <c r="CO62" i="17" a="1"/>
  <c r="CO62" i="17" s="1"/>
  <c r="CJ61" i="17" a="1"/>
  <c r="CJ61" i="17" s="1"/>
  <c r="DM62" i="17" a="1"/>
  <c r="DM62" i="17" s="1"/>
  <c r="BF62" i="17" a="1"/>
  <c r="BF62" i="17" s="1"/>
  <c r="EA62" i="17" a="1"/>
  <c r="EA62" i="17" s="1"/>
  <c r="CI62" i="17" a="1"/>
  <c r="CI62" i="17" s="1"/>
  <c r="EP61" i="17" a="1"/>
  <c r="EP61" i="17" s="1"/>
  <c r="T62" i="17" a="1"/>
  <c r="T62" i="17" s="1"/>
  <c r="CV61" i="17" a="1"/>
  <c r="CV61" i="17" s="1"/>
  <c r="AA62" i="17" a="1"/>
  <c r="AA62" i="17" s="1"/>
  <c r="U62" i="17" a="1"/>
  <c r="U62" i="17" s="1"/>
  <c r="AT62" i="17" a="1"/>
  <c r="AT62" i="17" s="1"/>
  <c r="CV62" i="17" a="1"/>
  <c r="CV62" i="17" s="1"/>
  <c r="EJ61" i="17" a="1"/>
  <c r="EJ61" i="17" s="1"/>
  <c r="CB61" i="17" a="1"/>
  <c r="CB61" i="17" s="1"/>
  <c r="DS61" i="17" a="1"/>
  <c r="DS61" i="17" s="1"/>
  <c r="CA62" i="17" a="1"/>
  <c r="CA62" i="17" s="1"/>
  <c r="DD61" i="17" a="1"/>
  <c r="DD61" i="17" s="1"/>
  <c r="BG62" i="17" a="1"/>
  <c r="BG62" i="17" s="1"/>
  <c r="AP62" i="17" a="1"/>
  <c r="AP62" i="17" s="1"/>
  <c r="AV61" i="17" a="1"/>
  <c r="AV61" i="17" s="1"/>
  <c r="ED62" i="17" a="1"/>
  <c r="ED62" i="17" s="1"/>
  <c r="AC62" i="17" a="1"/>
  <c r="AC62" i="17" s="1"/>
  <c r="BT62" i="17" a="1"/>
  <c r="BT62" i="17" s="1"/>
  <c r="AW61" i="17" a="1"/>
  <c r="AW61" i="17" s="1"/>
  <c r="DV61" i="17" a="1"/>
  <c r="DV61" i="17" s="1"/>
  <c r="AB61" i="17" a="1"/>
  <c r="AB61" i="17" s="1"/>
  <c r="BK61" i="17" a="1"/>
  <c r="BK61" i="17" s="1"/>
  <c r="DZ62" i="17" a="1"/>
  <c r="DZ62" i="17" s="1"/>
  <c r="AV62" i="17" a="1"/>
  <c r="AV62" i="17" s="1"/>
  <c r="BZ62" i="17" a="1"/>
  <c r="BZ62" i="17" s="1"/>
  <c r="BS61" i="17" a="1"/>
  <c r="BS61" i="17" s="1"/>
  <c r="CK61" i="17" a="1"/>
  <c r="CK61" i="17" s="1"/>
  <c r="AO61" i="17" a="1"/>
  <c r="AO61" i="17" s="1"/>
  <c r="BJ61" i="17" a="1"/>
  <c r="BJ61" i="17" s="1"/>
  <c r="DN61" i="17" a="1"/>
  <c r="DN61" i="17" s="1"/>
  <c r="EI62" i="17" a="1"/>
  <c r="EI62" i="17" s="1"/>
  <c r="DB62" i="17" a="1"/>
  <c r="DB62" i="17" s="1"/>
  <c r="AF62" i="17" a="1"/>
  <c r="AF62" i="17" s="1"/>
  <c r="BI62" i="17" a="1"/>
  <c r="BI62" i="17" s="1"/>
  <c r="BR61" i="17" a="1"/>
  <c r="BR61" i="17" s="1"/>
  <c r="DS62" i="17" a="1"/>
  <c r="DS62" i="17" s="1"/>
  <c r="CU61" i="17" a="1"/>
  <c r="CU61" i="17" s="1"/>
  <c r="CO61" i="17" a="1"/>
  <c r="CO61" i="17" s="1"/>
  <c r="CN62" i="17" a="1"/>
  <c r="CN62" i="17" s="1"/>
  <c r="DJ62" i="17" a="1"/>
  <c r="DJ62" i="17" s="1"/>
  <c r="BC61" i="17" a="1"/>
  <c r="BC61" i="17" s="1"/>
  <c r="T61" i="17" a="1"/>
  <c r="T61" i="17" s="1"/>
  <c r="CR61" i="17" a="1"/>
  <c r="CR61" i="17" s="1"/>
  <c r="BN61" i="17" a="1"/>
  <c r="BN61" i="17" s="1"/>
  <c r="EE62" i="17" a="1"/>
  <c r="EE62" i="17" s="1"/>
  <c r="X61" i="17" a="1"/>
  <c r="X61" i="17" s="1"/>
  <c r="BX61" i="17" a="1"/>
  <c r="BX61" i="17" s="1"/>
  <c r="BG61" i="17" a="1"/>
  <c r="BG61" i="17" s="1"/>
  <c r="DZ61" i="17" a="1"/>
  <c r="DZ61" i="17" s="1"/>
  <c r="CE61" i="17" a="1"/>
  <c r="CE61" i="17" s="1"/>
  <c r="DW62" i="17" a="1"/>
  <c r="DW62" i="17" s="1"/>
  <c r="AG62" i="17" a="1"/>
  <c r="AG62" i="17" s="1"/>
  <c r="AK62" i="17" a="1"/>
  <c r="AK62" i="17" s="1"/>
  <c r="AX62" i="17" a="1"/>
  <c r="AX62" i="17" s="1"/>
  <c r="DI62" i="17" a="1"/>
  <c r="DI62" i="17" s="1"/>
  <c r="CF61" i="17" a="1"/>
  <c r="CF61" i="17" s="1"/>
  <c r="Y62" i="17" a="1"/>
  <c r="Y62" i="17" s="1"/>
  <c r="DA61" i="17" a="1"/>
  <c r="DA61" i="17" s="1"/>
  <c r="EQ61" i="17" a="1"/>
  <c r="EQ61" i="17" s="1"/>
  <c r="DE61" i="17" a="1"/>
  <c r="DE61" i="17" s="1"/>
  <c r="BB62" i="17" a="1"/>
  <c r="BB62" i="17" s="1"/>
  <c r="AL61" i="17" a="1"/>
  <c r="AL61" i="17" s="1"/>
  <c r="DF61" i="17" a="1"/>
  <c r="DF61" i="17" s="1"/>
  <c r="CW61" i="17" a="1"/>
  <c r="CW61" i="17" s="1"/>
  <c r="L62" i="17" a="1"/>
  <c r="L62" i="17" s="1"/>
  <c r="L61" i="17" a="1"/>
  <c r="L61" i="17" s="1"/>
  <c r="P61" i="17" a="1"/>
  <c r="P61" i="17" s="1"/>
  <c r="O61" i="17" a="1"/>
  <c r="O61" i="17" s="1"/>
  <c r="N62" i="17" a="1"/>
  <c r="N62" i="17" s="1"/>
  <c r="P62" i="17" a="1"/>
  <c r="P62" i="17" s="1"/>
  <c r="O62" i="17" a="1"/>
  <c r="O62" i="17" s="1"/>
  <c r="N61" i="17" a="1"/>
  <c r="N61" i="17" s="1"/>
  <c r="S43" i="17" a="1"/>
  <c r="S43" i="17" s="1"/>
  <c r="BX44" i="17" a="1"/>
  <c r="BX44" i="17" s="1"/>
  <c r="AP43" i="17" a="1"/>
  <c r="AP43" i="17" s="1"/>
  <c r="DY43" i="17" a="1"/>
  <c r="DY43" i="17" s="1"/>
  <c r="CQ44" i="17" a="1"/>
  <c r="CQ44" i="17" s="1"/>
  <c r="AJ43" i="17" a="1"/>
  <c r="AJ43" i="17" s="1"/>
  <c r="DE43" i="17" a="1"/>
  <c r="DE43" i="17" s="1"/>
  <c r="CZ43" i="17" a="1"/>
  <c r="CZ43" i="17" s="1"/>
  <c r="BR44" i="17" a="1"/>
  <c r="BR44" i="17" s="1"/>
  <c r="BZ43" i="17" a="1"/>
  <c r="BZ43" i="17" s="1"/>
  <c r="BT43" i="17" a="1"/>
  <c r="BT43" i="17" s="1"/>
  <c r="DM44" i="17" a="1"/>
  <c r="DM44" i="17" s="1"/>
  <c r="BA44" i="17" a="1"/>
  <c r="BA44" i="17" s="1"/>
  <c r="S44" i="17" a="1"/>
  <c r="S44" i="17" s="1"/>
  <c r="EI44" i="17" a="1"/>
  <c r="EI44" i="17" s="1"/>
  <c r="AR44" i="17" a="1"/>
  <c r="AR44" i="17" s="1"/>
  <c r="DH44" i="17" a="1"/>
  <c r="DH44" i="17" s="1"/>
  <c r="EJ43" i="17" a="1"/>
  <c r="EJ43" i="17" s="1"/>
  <c r="DB43" i="17" a="1"/>
  <c r="DB43" i="17" s="1"/>
  <c r="CF44" i="17" a="1"/>
  <c r="CF44" i="17" s="1"/>
  <c r="CI43" i="17" a="1"/>
  <c r="CI43" i="17" s="1"/>
  <c r="AW43" i="17" a="1"/>
  <c r="AW43" i="17" s="1"/>
  <c r="T44" i="17" a="1"/>
  <c r="T44" i="17" s="1"/>
  <c r="DQ43" i="17" a="1"/>
  <c r="DQ43" i="17" s="1"/>
  <c r="CJ44" i="17" a="1"/>
  <c r="CJ44" i="17" s="1"/>
  <c r="CO44" i="17" a="1"/>
  <c r="CO44" i="17" s="1"/>
  <c r="DI43" i="17" a="1"/>
  <c r="DI43" i="17" s="1"/>
  <c r="BN43" i="17" a="1"/>
  <c r="BN43" i="17" s="1"/>
  <c r="DD43" i="17" a="1"/>
  <c r="DD43" i="17" s="1"/>
  <c r="AK44" i="17" a="1"/>
  <c r="AK44" i="17" s="1"/>
  <c r="DV44" i="17" a="1"/>
  <c r="DV44" i="17" s="1"/>
  <c r="BB43" i="17" a="1"/>
  <c r="BB43" i="17" s="1"/>
  <c r="CD43" i="17" a="1"/>
  <c r="CD43" i="17" s="1"/>
  <c r="BG43" i="17" a="1"/>
  <c r="BG43" i="17" s="1"/>
  <c r="Y43" i="17" a="1"/>
  <c r="Y43" i="17" s="1"/>
  <c r="AG44" i="17" a="1"/>
  <c r="AG44" i="17" s="1"/>
  <c r="EH43" i="17" a="1"/>
  <c r="EH43" i="17" s="1"/>
  <c r="AE43" i="17" a="1"/>
  <c r="AE43" i="17" s="1"/>
  <c r="BW43" i="17" a="1"/>
  <c r="BW43" i="17" s="1"/>
  <c r="AK43" i="17" a="1"/>
  <c r="AK43" i="17" s="1"/>
  <c r="EN44" i="17" a="1"/>
  <c r="EN44" i="17" s="1"/>
  <c r="AR43" i="17" a="1"/>
  <c r="AR43" i="17" s="1"/>
  <c r="DN43" i="17" a="1"/>
  <c r="DN43" i="17" s="1"/>
  <c r="DJ43" i="17" a="1"/>
  <c r="DJ43" i="17" s="1"/>
  <c r="CB44" i="17" a="1"/>
  <c r="CB44" i="17" s="1"/>
  <c r="BE43" i="17" a="1"/>
  <c r="BE43" i="17" s="1"/>
  <c r="DI44" i="17" a="1"/>
  <c r="DI44" i="17" s="1"/>
  <c r="EC44" i="17" a="1"/>
  <c r="EC44" i="17" s="1"/>
  <c r="EE44" i="17" a="1"/>
  <c r="EE44" i="17" s="1"/>
  <c r="BX43" i="17" a="1"/>
  <c r="BX43" i="17" s="1"/>
  <c r="AX44" i="17" a="1"/>
  <c r="AX44" i="17" s="1"/>
  <c r="CR44" i="17" a="1"/>
  <c r="CR44" i="17" s="1"/>
  <c r="BN44" i="17" a="1"/>
  <c r="BN44" i="17" s="1"/>
  <c r="AE44" i="17" a="1"/>
  <c r="AE44" i="17" s="1"/>
  <c r="CW44" i="17" a="1"/>
  <c r="CW44" i="17" s="1"/>
  <c r="AT44" i="17" a="1"/>
  <c r="AT44" i="17" s="1"/>
  <c r="CK43" i="17" a="1"/>
  <c r="CK43" i="17" s="1"/>
  <c r="U43" i="17" a="1"/>
  <c r="U43" i="17" s="1"/>
  <c r="BI44" i="17" a="1"/>
  <c r="BI44" i="17" s="1"/>
  <c r="EI43" i="17" a="1"/>
  <c r="EI43" i="17" s="1"/>
  <c r="DY44" i="17" a="1"/>
  <c r="DY44" i="17" s="1"/>
  <c r="CQ43" i="17" a="1"/>
  <c r="CQ43" i="17" s="1"/>
  <c r="AJ44" i="17" a="1"/>
  <c r="AJ44" i="17" s="1"/>
  <c r="BK44" i="17" a="1"/>
  <c r="BK44" i="17" s="1"/>
  <c r="AC44" i="17" a="1"/>
  <c r="AC44" i="17" s="1"/>
  <c r="CS44" i="17" a="1"/>
  <c r="CS44" i="17" s="1"/>
  <c r="BJ44" i="17" a="1"/>
  <c r="BJ44" i="17" s="1"/>
  <c r="BJ43" i="17" a="1"/>
  <c r="BJ43" i="17" s="1"/>
  <c r="AW44" i="17" a="1"/>
  <c r="AW44" i="17" s="1"/>
  <c r="BA43" i="17" a="1"/>
  <c r="BA43" i="17" s="1"/>
  <c r="DW43" i="17" a="1"/>
  <c r="DW43" i="17" s="1"/>
  <c r="CA43" i="17" a="1"/>
  <c r="CA43" i="17" s="1"/>
  <c r="BT44" i="17" a="1"/>
  <c r="BT44" i="17" s="1"/>
  <c r="CO43" i="17" a="1"/>
  <c r="CO43" i="17" s="1"/>
  <c r="DA43" i="17" a="1"/>
  <c r="DA43" i="17" s="1"/>
  <c r="DA44" i="17" a="1"/>
  <c r="DA44" i="17" s="1"/>
  <c r="AL43" i="17" a="1"/>
  <c r="AL43" i="17" s="1"/>
  <c r="CI44" i="17" a="1"/>
  <c r="CI44" i="17" s="1"/>
  <c r="DJ44" i="17" a="1"/>
  <c r="DJ44" i="17" s="1"/>
  <c r="CB43" i="17" a="1"/>
  <c r="CB43" i="17" s="1"/>
  <c r="AX43" i="17" a="1"/>
  <c r="AX43" i="17" s="1"/>
  <c r="CE44" i="17" a="1"/>
  <c r="CE44" i="17" s="1"/>
  <c r="DD44" i="17" a="1"/>
  <c r="DD44" i="17" s="1"/>
  <c r="DF44" i="17" a="1"/>
  <c r="DF44" i="17" s="1"/>
  <c r="AP44" i="17" a="1"/>
  <c r="AP44" i="17" s="1"/>
  <c r="AL44" i="17" a="1"/>
  <c r="AL44" i="17" s="1"/>
  <c r="AB44" i="17" a="1"/>
  <c r="AB44" i="17" s="1"/>
  <c r="EH44" i="17" a="1"/>
  <c r="EH44" i="17" s="1"/>
  <c r="EA44" i="17" a="1"/>
  <c r="EA44" i="17" s="1"/>
  <c r="DR43" i="17" a="1"/>
  <c r="DR43" i="17" s="1"/>
  <c r="AS43" i="17" a="1"/>
  <c r="AS43" i="17" s="1"/>
  <c r="AA43" i="17" a="1"/>
  <c r="AA43" i="17" s="1"/>
  <c r="BZ44" i="17" a="1"/>
  <c r="BZ44" i="17" s="1"/>
  <c r="BC44" i="17" a="1"/>
  <c r="BC44" i="17" s="1"/>
  <c r="BF44" i="17" a="1"/>
  <c r="BF44" i="17" s="1"/>
  <c r="T43" i="17" a="1"/>
  <c r="T43" i="17" s="1"/>
  <c r="BI43" i="17" a="1"/>
  <c r="BI43" i="17" s="1"/>
  <c r="CK44" i="17" a="1"/>
  <c r="CK44" i="17" s="1"/>
  <c r="BC43" i="17" a="1"/>
  <c r="BC43" i="17" s="1"/>
  <c r="DS44" i="17" a="1"/>
  <c r="DS44" i="17" s="1"/>
  <c r="ED43" i="17" a="1"/>
  <c r="ED43" i="17" s="1"/>
  <c r="CZ44" i="17" a="1"/>
  <c r="CZ44" i="17" s="1"/>
  <c r="BR43" i="17" a="1"/>
  <c r="BR43" i="17" s="1"/>
  <c r="BB44" i="17" a="1"/>
  <c r="BB44" i="17" s="1"/>
  <c r="DW44" i="17" a="1"/>
  <c r="DW44" i="17" s="1"/>
  <c r="EN43" i="17" a="1"/>
  <c r="EN43" i="17" s="1"/>
  <c r="EJ44" i="17" a="1"/>
  <c r="EJ44" i="17" s="1"/>
  <c r="DB44" i="17" a="1"/>
  <c r="DB44" i="17" s="1"/>
  <c r="U44" i="17" a="1"/>
  <c r="U44" i="17" s="1"/>
  <c r="CV43" i="17" a="1"/>
  <c r="CV43" i="17" s="1"/>
  <c r="DH43" i="17" a="1"/>
  <c r="DH43" i="17" s="1"/>
  <c r="DV43" i="17" a="1"/>
  <c r="DV43" i="17" s="1"/>
  <c r="AS44" i="17" a="1"/>
  <c r="AS44" i="17" s="1"/>
  <c r="EP43" i="17" a="1"/>
  <c r="EP43" i="17" s="1"/>
  <c r="AT43" i="17" a="1"/>
  <c r="AT43" i="17" s="1"/>
  <c r="BO44" i="17" a="1"/>
  <c r="BO44" i="17" s="1"/>
  <c r="X43" i="17" a="1"/>
  <c r="X43" i="17" s="1"/>
  <c r="DQ44" i="17" a="1"/>
  <c r="DQ44" i="17" s="1"/>
  <c r="BO43" i="17" a="1"/>
  <c r="BO43" i="17" s="1"/>
  <c r="BK43" i="17" a="1"/>
  <c r="BK43" i="17" s="1"/>
  <c r="AC43" i="17" a="1"/>
  <c r="AC43" i="17" s="1"/>
  <c r="DZ44" i="17" a="1"/>
  <c r="DZ44" i="17" s="1"/>
  <c r="CD44" i="17" a="1"/>
  <c r="CD44" i="17" s="1"/>
  <c r="ED44" i="17" a="1"/>
  <c r="ED44" i="17" s="1"/>
  <c r="CN44" i="17" a="1"/>
  <c r="CN44" i="17" s="1"/>
  <c r="BE44" i="17" a="1"/>
  <c r="BE44" i="17" s="1"/>
  <c r="CS43" i="17" a="1"/>
  <c r="CS43" i="17" s="1"/>
  <c r="DN44" i="17" a="1"/>
  <c r="DN44" i="17" s="1"/>
  <c r="AO43" i="17" a="1"/>
  <c r="AO43" i="17" s="1"/>
  <c r="CE43" i="17" a="1"/>
  <c r="CE43" i="17" s="1"/>
  <c r="DS43" i="17" a="1"/>
  <c r="DS43" i="17" s="1"/>
  <c r="EA43" i="17" a="1"/>
  <c r="EA43" i="17" s="1"/>
  <c r="EM44" i="17" a="1"/>
  <c r="EM44" i="17" s="1"/>
  <c r="X44" i="17" a="1"/>
  <c r="X44" i="17" s="1"/>
  <c r="AA44" i="17" a="1"/>
  <c r="AA44" i="17" s="1"/>
  <c r="CW43" i="17" a="1"/>
  <c r="CW43" i="17" s="1"/>
  <c r="EC43" i="17" a="1"/>
  <c r="EC43" i="17" s="1"/>
  <c r="EE43" i="17" a="1"/>
  <c r="EE43" i="17" s="1"/>
  <c r="CU44" i="17" a="1"/>
  <c r="CU44" i="17" s="1"/>
  <c r="EP44" i="17" a="1"/>
  <c r="EP44" i="17" s="1"/>
  <c r="AF44" i="17" a="1"/>
  <c r="AF44" i="17" s="1"/>
  <c r="BS44" i="17" a="1"/>
  <c r="BS44" i="17" s="1"/>
  <c r="BG44" i="17" a="1"/>
  <c r="BG44" i="17" s="1"/>
  <c r="DU44" i="17" a="1"/>
  <c r="DU44" i="17" s="1"/>
  <c r="BF43" i="17" a="1"/>
  <c r="BF43" i="17" s="1"/>
  <c r="DZ43" i="17" a="1"/>
  <c r="DZ43" i="17" s="1"/>
  <c r="CM44" i="17" a="1"/>
  <c r="CM44" i="17" s="1"/>
  <c r="BM43" i="17" a="1"/>
  <c r="BM43" i="17" s="1"/>
  <c r="W43" i="17" a="1"/>
  <c r="W43" i="17" s="1"/>
  <c r="EQ43" i="17" a="1"/>
  <c r="EQ43" i="17" s="1"/>
  <c r="CF43" i="17" a="1"/>
  <c r="CF43" i="17" s="1"/>
  <c r="CU43" i="17" a="1"/>
  <c r="CU43" i="17" s="1"/>
  <c r="DR44" i="17" a="1"/>
  <c r="DR44" i="17" s="1"/>
  <c r="DM43" i="17" a="1"/>
  <c r="DM43" i="17" s="1"/>
  <c r="BS43" i="17" a="1"/>
  <c r="BS43" i="17" s="1"/>
  <c r="AF43" i="17" a="1"/>
  <c r="AF43" i="17" s="1"/>
  <c r="CM43" i="17" a="1"/>
  <c r="CM43" i="17" s="1"/>
  <c r="BV43" i="17" a="1"/>
  <c r="BV43" i="17" s="1"/>
  <c r="AN44" i="17" a="1"/>
  <c r="AN44" i="17" s="1"/>
  <c r="Y44" i="17" a="1"/>
  <c r="Y44" i="17" s="1"/>
  <c r="EL43" i="17" a="1"/>
  <c r="EL43" i="17" s="1"/>
  <c r="DU43" i="17" a="1"/>
  <c r="DU43" i="17" s="1"/>
  <c r="DE44" i="17" a="1"/>
  <c r="DE44" i="17" s="1"/>
  <c r="EM43" i="17" a="1"/>
  <c r="EM43" i="17" s="1"/>
  <c r="CV44" i="17" a="1"/>
  <c r="CV44" i="17" s="1"/>
  <c r="BW44" i="17" a="1"/>
  <c r="BW44" i="17" s="1"/>
  <c r="AG43" i="17" a="1"/>
  <c r="AG43" i="17" s="1"/>
  <c r="W44" i="17" a="1"/>
  <c r="W44" i="17" s="1"/>
  <c r="EL44" i="17" a="1"/>
  <c r="EL44" i="17" s="1"/>
  <c r="DL44" i="17" a="1"/>
  <c r="DL44" i="17" s="1"/>
  <c r="BV44" i="17" a="1"/>
  <c r="BV44" i="17" s="1"/>
  <c r="DF43" i="17" a="1"/>
  <c r="DF43" i="17" s="1"/>
  <c r="AN43" i="17" a="1"/>
  <c r="AN43" i="17" s="1"/>
  <c r="CN43" i="17" a="1"/>
  <c r="CN43" i="17" s="1"/>
  <c r="EQ44" i="17" a="1"/>
  <c r="EQ44" i="17" s="1"/>
  <c r="CA44" i="17" a="1"/>
  <c r="CA44" i="17" s="1"/>
  <c r="AO44" i="17" a="1"/>
  <c r="AO44" i="17" s="1"/>
  <c r="AV43" i="17" a="1"/>
  <c r="AV43" i="17" s="1"/>
  <c r="CJ43" i="17" a="1"/>
  <c r="CJ43" i="17" s="1"/>
  <c r="CR43" i="17" a="1"/>
  <c r="CR43" i="17" s="1"/>
  <c r="DL43" i="17" a="1"/>
  <c r="DL43" i="17" s="1"/>
  <c r="BM44" i="17" a="1"/>
  <c r="BM44" i="17" s="1"/>
  <c r="AV44" i="17" a="1"/>
  <c r="AV44" i="17" s="1"/>
  <c r="AB43" i="17" a="1"/>
  <c r="AB43" i="17" s="1"/>
  <c r="L43" i="17" a="1"/>
  <c r="L43" i="17" s="1"/>
  <c r="P43" i="17" a="1"/>
  <c r="P43" i="17" s="1"/>
  <c r="O44" i="17" a="1"/>
  <c r="O44" i="17" s="1"/>
  <c r="O43" i="17" a="1"/>
  <c r="O43" i="17" s="1"/>
  <c r="N44" i="17" a="1"/>
  <c r="N44" i="17" s="1"/>
  <c r="N43" i="17" a="1"/>
  <c r="N43" i="17" s="1"/>
  <c r="L44" i="17" a="1"/>
  <c r="L44" i="17" s="1"/>
  <c r="P44" i="17" a="1"/>
  <c r="P44" i="17" s="1"/>
  <c r="EY6" i="13"/>
  <c r="EY4" i="13"/>
  <c r="EY5" i="13" s="1"/>
  <c r="EV23" i="16" l="1"/>
  <c r="EV45" i="17"/>
  <c r="MY11" i="21"/>
  <c r="MY10" i="21" s="1"/>
  <c r="MZ17" i="21"/>
  <c r="MZ15" i="21" s="1"/>
  <c r="NA15" i="21" s="1"/>
  <c r="NA16" i="21"/>
  <c r="NB28" i="21" a="1"/>
  <c r="NB28" i="21" s="1"/>
  <c r="NB25" i="21" a="1"/>
  <c r="NB25" i="21" s="1"/>
  <c r="NB22" i="21" a="1"/>
  <c r="NB22" i="21" s="1"/>
  <c r="NB19" i="21" a="1"/>
  <c r="NB19" i="21" s="1"/>
  <c r="NB16" i="21" a="1"/>
  <c r="NB16" i="21" s="1"/>
  <c r="NB13" i="21" a="1"/>
  <c r="NB13" i="21" s="1"/>
  <c r="MZ23" i="21"/>
  <c r="MZ21" i="21" s="1"/>
  <c r="NA21" i="21" s="1"/>
  <c r="NA22" i="21"/>
  <c r="MZ26" i="21"/>
  <c r="MZ24" i="21" s="1"/>
  <c r="NA24" i="21" s="1"/>
  <c r="NA25" i="21"/>
  <c r="MZ29" i="21"/>
  <c r="MZ27" i="21" s="1"/>
  <c r="NA27" i="21" s="1"/>
  <c r="NA28" i="21"/>
  <c r="MZ14" i="21" a="1"/>
  <c r="MZ14" i="21" s="1"/>
  <c r="MZ12" i="21" s="1"/>
  <c r="NA13" i="21"/>
  <c r="MZ20" i="21"/>
  <c r="MZ18" i="21" s="1"/>
  <c r="NA18" i="21" s="1"/>
  <c r="NA19" i="21"/>
  <c r="ET68" i="17"/>
  <c r="DK76" i="21" s="1"/>
  <c r="EZ13" i="13"/>
  <c r="EZ21" i="13"/>
  <c r="EZ14" i="13"/>
  <c r="EZ6" i="13"/>
  <c r="EZ18" i="13"/>
  <c r="EZ19" i="13"/>
  <c r="EZ11" i="13"/>
  <c r="EZ4" i="13"/>
  <c r="EZ5" i="13" s="1"/>
  <c r="EZ8" i="13"/>
  <c r="FA3" i="13"/>
  <c r="EZ9" i="13"/>
  <c r="EZ16" i="13"/>
  <c r="NB76" i="21"/>
  <c r="NB88" i="21" a="1"/>
  <c r="NB88" i="21" s="1"/>
  <c r="NB80" i="21" a="1"/>
  <c r="NB80" i="21" s="1"/>
  <c r="NB83" i="21" a="1"/>
  <c r="NB83" i="21" s="1"/>
  <c r="NB74" i="21"/>
  <c r="NB87" i="21"/>
  <c r="NB7" i="21"/>
  <c r="NB75" i="21" s="1"/>
  <c r="NB34" i="21" a="1"/>
  <c r="NB34" i="21" s="1"/>
  <c r="NB5" i="21"/>
  <c r="NB44" i="21" a="1"/>
  <c r="NB44" i="21" s="1"/>
  <c r="NB4" i="21"/>
  <c r="NC3" i="21"/>
  <c r="NA4" i="21"/>
  <c r="NA7" i="21"/>
  <c r="NA5" i="21"/>
  <c r="NA6" i="21" s="1"/>
  <c r="MZ33" i="21"/>
  <c r="NA34" i="21"/>
  <c r="MX9" i="21"/>
  <c r="MW9" i="21"/>
  <c r="MZ86" i="21"/>
  <c r="NA87" i="21"/>
  <c r="EW70" i="17"/>
  <c r="EU68" i="17"/>
  <c r="DL76" i="21" s="1"/>
  <c r="EW69" i="17"/>
  <c r="EV68" i="17"/>
  <c r="DM76" i="21" s="1"/>
  <c r="BN27" i="16"/>
  <c r="AY76" i="21"/>
  <c r="BZ27" i="16"/>
  <c r="CI68" i="17"/>
  <c r="BO76" i="21" s="1"/>
  <c r="EQ68" i="17"/>
  <c r="DI76" i="21" s="1"/>
  <c r="BW68" i="17"/>
  <c r="BF76" i="21" s="1"/>
  <c r="CE34" i="17"/>
  <c r="CE45" i="17" s="1"/>
  <c r="BF68" i="17"/>
  <c r="BK27" i="16"/>
  <c r="CO34" i="17"/>
  <c r="CO45" i="17" s="1"/>
  <c r="BI68" i="17"/>
  <c r="AU76" i="21" s="1"/>
  <c r="BR68" i="17"/>
  <c r="BB76" i="21" s="1"/>
  <c r="M70" i="17"/>
  <c r="I70" i="17"/>
  <c r="H68" i="17"/>
  <c r="H27" i="16" s="1"/>
  <c r="K68" i="17"/>
  <c r="J68" i="17"/>
  <c r="G68" i="17"/>
  <c r="G27" i="16" s="1"/>
  <c r="I69" i="17"/>
  <c r="BT68" i="17"/>
  <c r="BD76" i="21" s="1"/>
  <c r="CK68" i="17"/>
  <c r="BQ76" i="21" s="1"/>
  <c r="CB68" i="17"/>
  <c r="BJ76" i="21" s="1"/>
  <c r="ER68" i="17"/>
  <c r="DJ76" i="21" s="1"/>
  <c r="CN68" i="17"/>
  <c r="BS76" i="21" s="1"/>
  <c r="CR34" i="17"/>
  <c r="CR23" i="16" s="1"/>
  <c r="BK34" i="17"/>
  <c r="DF34" i="17"/>
  <c r="DF23" i="16" s="1"/>
  <c r="AC34" i="17"/>
  <c r="DZ34" i="17"/>
  <c r="DZ23" i="16" s="1"/>
  <c r="BX34" i="17"/>
  <c r="BX23" i="16" s="1"/>
  <c r="DM34" i="17"/>
  <c r="DM45" i="17" s="1"/>
  <c r="EC34" i="17"/>
  <c r="EC23" i="16" s="1"/>
  <c r="AG34" i="17"/>
  <c r="CF34" i="17"/>
  <c r="CF23" i="16" s="1"/>
  <c r="AN34" i="17"/>
  <c r="CM34" i="17"/>
  <c r="CM23" i="16" s="1"/>
  <c r="BF34" i="17"/>
  <c r="BI34" i="17"/>
  <c r="AX34" i="17"/>
  <c r="AB34" i="17"/>
  <c r="CW34" i="17"/>
  <c r="CW45" i="17" s="1"/>
  <c r="DV34" i="17"/>
  <c r="DV23" i="16" s="1"/>
  <c r="T34" i="17"/>
  <c r="O34" i="17"/>
  <c r="CU34" i="17"/>
  <c r="CU45" i="17" s="1"/>
  <c r="EI34" i="17"/>
  <c r="EI23" i="16" s="1"/>
  <c r="L34" i="17"/>
  <c r="AV34" i="17"/>
  <c r="W34" i="17"/>
  <c r="ED34" i="17"/>
  <c r="ED23" i="16" s="1"/>
  <c r="EH34" i="17"/>
  <c r="EH23" i="16" s="1"/>
  <c r="CD34" i="17"/>
  <c r="CD45" i="17" s="1"/>
  <c r="DD34" i="17"/>
  <c r="DD23" i="16" s="1"/>
  <c r="BJ34" i="17"/>
  <c r="P34" i="17"/>
  <c r="CN34" i="17"/>
  <c r="CN45" i="17" s="1"/>
  <c r="DU34" i="17"/>
  <c r="DU23" i="16" s="1"/>
  <c r="BV34" i="17"/>
  <c r="BV45" i="17" s="1"/>
  <c r="EQ34" i="17"/>
  <c r="EQ45" i="17" s="1"/>
  <c r="EE34" i="17"/>
  <c r="EE23" i="16" s="1"/>
  <c r="EP34" i="17"/>
  <c r="EP45" i="17" s="1"/>
  <c r="CV34" i="17"/>
  <c r="CV23" i="16" s="1"/>
  <c r="EN34" i="17"/>
  <c r="EN45" i="17" s="1"/>
  <c r="DR34" i="17"/>
  <c r="DR45" i="17" s="1"/>
  <c r="BA34" i="17"/>
  <c r="CQ34" i="17"/>
  <c r="CQ23" i="16" s="1"/>
  <c r="U34" i="17"/>
  <c r="AR34" i="17"/>
  <c r="BG34" i="17"/>
  <c r="AW34" i="17"/>
  <c r="EJ34" i="17"/>
  <c r="EJ45" i="17" s="1"/>
  <c r="BZ34" i="17"/>
  <c r="BZ23" i="16" s="1"/>
  <c r="AJ34" i="17"/>
  <c r="EU34" i="17"/>
  <c r="CJ34" i="17"/>
  <c r="CJ45" i="17" s="1"/>
  <c r="DS34" i="17"/>
  <c r="DS45" i="17" s="1"/>
  <c r="AT34" i="17"/>
  <c r="AE34" i="17"/>
  <c r="DM23" i="16"/>
  <c r="ET34" i="17"/>
  <c r="AL34" i="17"/>
  <c r="CK34" i="17"/>
  <c r="CI34" i="17"/>
  <c r="S34" i="17"/>
  <c r="J34" i="17"/>
  <c r="BE34" i="17"/>
  <c r="N34" i="17"/>
  <c r="DL34" i="17"/>
  <c r="EL34" i="17"/>
  <c r="AO34" i="17"/>
  <c r="X34" i="17"/>
  <c r="EM34" i="17"/>
  <c r="AF34" i="17"/>
  <c r="BM34" i="17"/>
  <c r="EA34" i="17"/>
  <c r="AA34" i="17"/>
  <c r="CB34" i="17"/>
  <c r="CA34" i="17"/>
  <c r="DJ34" i="17"/>
  <c r="AK34" i="17"/>
  <c r="BB34" i="17"/>
  <c r="BN34" i="17"/>
  <c r="DQ34" i="17"/>
  <c r="CZ34" i="17"/>
  <c r="DY34" i="17"/>
  <c r="ER34" i="17"/>
  <c r="H34" i="17"/>
  <c r="G34" i="17"/>
  <c r="F34" i="17"/>
  <c r="F45" i="17" s="1"/>
  <c r="F82" i="17" s="1"/>
  <c r="F86" i="17" s="1"/>
  <c r="BS34" i="17"/>
  <c r="CS34" i="17"/>
  <c r="BO34" i="17"/>
  <c r="DH34" i="17"/>
  <c r="BR34" i="17"/>
  <c r="BC34" i="17"/>
  <c r="AS34" i="17"/>
  <c r="DA34" i="17"/>
  <c r="DW34" i="17"/>
  <c r="DN34" i="17"/>
  <c r="BW34" i="17"/>
  <c r="Y34" i="17"/>
  <c r="DI34" i="17"/>
  <c r="DB34" i="17"/>
  <c r="BT34" i="17"/>
  <c r="DE34" i="17"/>
  <c r="AP34" i="17"/>
  <c r="K34" i="17"/>
  <c r="DL68" i="17"/>
  <c r="AA68" i="17"/>
  <c r="U76" i="21" s="1"/>
  <c r="DZ68" i="17"/>
  <c r="CV76" i="21" s="1"/>
  <c r="CS68" i="17"/>
  <c r="BW76" i="21" s="1"/>
  <c r="DE68" i="17"/>
  <c r="CT70" i="17"/>
  <c r="CJ68" i="17"/>
  <c r="BP76" i="21" s="1"/>
  <c r="ES70" i="17"/>
  <c r="DN68" i="17"/>
  <c r="AX68" i="17"/>
  <c r="AM76" i="21" s="1"/>
  <c r="BJ68" i="17"/>
  <c r="AV76" i="21" s="1"/>
  <c r="BV68" i="17"/>
  <c r="BE76" i="21" s="1"/>
  <c r="AY70" i="17"/>
  <c r="CZ68" i="17"/>
  <c r="P68" i="17"/>
  <c r="DJ68" i="17"/>
  <c r="AB68" i="17"/>
  <c r="V76" i="21" s="1"/>
  <c r="DV68" i="17"/>
  <c r="CS76" i="21" s="1"/>
  <c r="AN68" i="17"/>
  <c r="AE76" i="21" s="1"/>
  <c r="EH68" i="17"/>
  <c r="DB76" i="21" s="1"/>
  <c r="CF68" i="17"/>
  <c r="BM76" i="21" s="1"/>
  <c r="CR68" i="17"/>
  <c r="BV76" i="21" s="1"/>
  <c r="EN68" i="17"/>
  <c r="DG76" i="21" s="1"/>
  <c r="DD68" i="17"/>
  <c r="U68" i="17"/>
  <c r="Q76" i="21" s="1"/>
  <c r="AF68" i="17"/>
  <c r="AR68" i="17"/>
  <c r="AH76" i="21" s="1"/>
  <c r="EO69" i="17"/>
  <c r="EL68" i="17"/>
  <c r="DE76" i="21" s="1"/>
  <c r="CV68" i="17"/>
  <c r="Q69" i="17"/>
  <c r="N68" i="17"/>
  <c r="DK69" i="17"/>
  <c r="DH68" i="17"/>
  <c r="Y68" i="17"/>
  <c r="T76" i="21" s="1"/>
  <c r="DS68" i="17"/>
  <c r="CQ76" i="21" s="1"/>
  <c r="AK68" i="17"/>
  <c r="AC76" i="21" s="1"/>
  <c r="ED68" i="17"/>
  <c r="CY76" i="21" s="1"/>
  <c r="AV68" i="17"/>
  <c r="AK76" i="21" s="1"/>
  <c r="EP68" i="17"/>
  <c r="DH76" i="21" s="1"/>
  <c r="BG68" i="17"/>
  <c r="AT76" i="21" s="1"/>
  <c r="BS68" i="17"/>
  <c r="BC76" i="21" s="1"/>
  <c r="CG69" i="17"/>
  <c r="CD68" i="17"/>
  <c r="BK76" i="21" s="1"/>
  <c r="CO68" i="17"/>
  <c r="BT76" i="21" s="1"/>
  <c r="BC68" i="17"/>
  <c r="AQ76" i="21" s="1"/>
  <c r="DA68" i="17"/>
  <c r="S68" i="17"/>
  <c r="O76" i="21" s="1"/>
  <c r="AC68" i="17"/>
  <c r="W76" i="21" s="1"/>
  <c r="DW68" i="17"/>
  <c r="CT76" i="21" s="1"/>
  <c r="AO68" i="17"/>
  <c r="AF76" i="21" s="1"/>
  <c r="EI68" i="17"/>
  <c r="DC76" i="21" s="1"/>
  <c r="W68" i="17"/>
  <c r="R76" i="21" s="1"/>
  <c r="AG68" i="17"/>
  <c r="EA68" i="17"/>
  <c r="CW76" i="21" s="1"/>
  <c r="AS68" i="17"/>
  <c r="AI76" i="21" s="1"/>
  <c r="EM68" i="17"/>
  <c r="DF76" i="21" s="1"/>
  <c r="BE68" i="17"/>
  <c r="AR76" i="21" s="1"/>
  <c r="BO68" i="17"/>
  <c r="CA68" i="17"/>
  <c r="BI76" i="21" s="1"/>
  <c r="CM68" i="17"/>
  <c r="BR76" i="21" s="1"/>
  <c r="BA68" i="17"/>
  <c r="AO76" i="21" s="1"/>
  <c r="CW68" i="17"/>
  <c r="O68" i="17"/>
  <c r="DI68" i="17"/>
  <c r="DU68" i="17"/>
  <c r="CR76" i="21" s="1"/>
  <c r="AL68" i="17"/>
  <c r="AD76" i="21" s="1"/>
  <c r="EE68" i="17"/>
  <c r="CZ76" i="21" s="1"/>
  <c r="AW68" i="17"/>
  <c r="AL76" i="21" s="1"/>
  <c r="DT69" i="17"/>
  <c r="DQ68" i="17"/>
  <c r="CO76" i="21" s="1"/>
  <c r="CQ68" i="17"/>
  <c r="BU76" i="21" s="1"/>
  <c r="DB68" i="17"/>
  <c r="T68" i="17"/>
  <c r="P76" i="21" s="1"/>
  <c r="DM68" i="17"/>
  <c r="AE68" i="17"/>
  <c r="DY68" i="17"/>
  <c r="CU76" i="21" s="1"/>
  <c r="AP68" i="17"/>
  <c r="AG76" i="21" s="1"/>
  <c r="EJ68" i="17"/>
  <c r="DD76" i="21" s="1"/>
  <c r="BB68" i="17"/>
  <c r="AP76" i="21" s="1"/>
  <c r="BM68" i="17"/>
  <c r="AX76" i="21" s="1"/>
  <c r="BX68" i="17"/>
  <c r="BG76" i="21" s="1"/>
  <c r="CU68" i="17"/>
  <c r="BX76" i="21" s="1"/>
  <c r="DF68" i="17"/>
  <c r="X68" i="17"/>
  <c r="S76" i="21" s="1"/>
  <c r="DR68" i="17"/>
  <c r="CP76" i="21" s="1"/>
  <c r="AJ68" i="17"/>
  <c r="AB76" i="21" s="1"/>
  <c r="CE68" i="17"/>
  <c r="BL76" i="21" s="1"/>
  <c r="EC68" i="17"/>
  <c r="CX76" i="21" s="1"/>
  <c r="AT68" i="17"/>
  <c r="AJ76" i="21" s="1"/>
  <c r="M69" i="17"/>
  <c r="L68" i="17"/>
  <c r="L27" i="16" s="1"/>
  <c r="M27" i="16" s="1"/>
  <c r="BD70" i="17"/>
  <c r="Q70" i="17"/>
  <c r="DK70" i="17"/>
  <c r="CL69" i="17"/>
  <c r="BU69" i="17"/>
  <c r="AH70" i="17"/>
  <c r="DC69" i="17"/>
  <c r="BP70" i="17"/>
  <c r="AQ69" i="17"/>
  <c r="EK69" i="17"/>
  <c r="DC70" i="17"/>
  <c r="CC69" i="17"/>
  <c r="AQ70" i="17"/>
  <c r="EK70" i="17"/>
  <c r="Z69" i="17"/>
  <c r="EB70" i="17"/>
  <c r="CX70" i="17"/>
  <c r="BY70" i="17"/>
  <c r="AM70" i="17"/>
  <c r="EF70" i="17"/>
  <c r="DG69" i="17"/>
  <c r="BU70" i="17"/>
  <c r="AU69" i="17"/>
  <c r="BY69" i="17"/>
  <c r="AY69" i="17"/>
  <c r="ES69" i="17"/>
  <c r="DG70" i="17"/>
  <c r="AU70" i="17"/>
  <c r="EO70" i="17"/>
  <c r="V69" i="17"/>
  <c r="DO70" i="17"/>
  <c r="CC70" i="17"/>
  <c r="DT70" i="17"/>
  <c r="CG70" i="17"/>
  <c r="BH69" i="17"/>
  <c r="V70" i="17"/>
  <c r="DO69" i="17"/>
  <c r="CP69" i="17"/>
  <c r="BD69" i="17"/>
  <c r="AD70" i="17"/>
  <c r="DX69" i="17"/>
  <c r="CL70" i="17"/>
  <c r="BL69" i="17"/>
  <c r="Z70" i="17"/>
  <c r="CT69" i="17"/>
  <c r="BH70" i="17"/>
  <c r="AH69" i="17"/>
  <c r="EB69" i="17"/>
  <c r="CP70" i="17"/>
  <c r="BP69" i="17"/>
  <c r="AD69" i="17"/>
  <c r="DX70" i="17"/>
  <c r="CX69" i="17"/>
  <c r="BL70" i="17"/>
  <c r="AM69" i="17"/>
  <c r="EF69" i="17"/>
  <c r="EW62" i="17"/>
  <c r="M62" i="17"/>
  <c r="DG62" i="17"/>
  <c r="AY44" i="17"/>
  <c r="EW44" i="17"/>
  <c r="EW61" i="17"/>
  <c r="G51" i="17"/>
  <c r="I44" i="17"/>
  <c r="I62" i="17"/>
  <c r="EF61" i="17"/>
  <c r="J51" i="17"/>
  <c r="I43" i="17"/>
  <c r="I61" i="17"/>
  <c r="H51" i="17"/>
  <c r="M44" i="17"/>
  <c r="K51" i="17"/>
  <c r="BL62" i="17"/>
  <c r="EW43" i="17"/>
  <c r="M61" i="17"/>
  <c r="V62" i="17"/>
  <c r="CG61" i="17"/>
  <c r="AM61" i="17"/>
  <c r="CL62" i="17"/>
  <c r="EK62" i="17"/>
  <c r="Z62" i="17"/>
  <c r="BU61" i="17"/>
  <c r="EB61" i="17"/>
  <c r="BD62" i="17"/>
  <c r="CP62" i="17"/>
  <c r="CL61" i="17"/>
  <c r="BH62" i="17"/>
  <c r="EK61" i="17"/>
  <c r="AD62" i="17"/>
  <c r="Z61" i="17"/>
  <c r="EO61" i="17"/>
  <c r="AH62" i="17"/>
  <c r="BD61" i="17"/>
  <c r="CC61" i="17"/>
  <c r="CT62" i="17"/>
  <c r="DX61" i="17"/>
  <c r="DT61" i="17"/>
  <c r="AU61" i="17"/>
  <c r="DG61" i="17"/>
  <c r="DC61" i="17"/>
  <c r="CG62" i="17"/>
  <c r="AY61" i="17"/>
  <c r="BH61" i="17"/>
  <c r="DT62" i="17"/>
  <c r="BP61" i="17"/>
  <c r="ES62" i="17"/>
  <c r="DC62" i="17"/>
  <c r="CX62" i="17"/>
  <c r="DX62" i="17"/>
  <c r="AH61" i="17"/>
  <c r="CP61" i="17"/>
  <c r="EB62" i="17"/>
  <c r="AQ62" i="17"/>
  <c r="AD61" i="17"/>
  <c r="DK61" i="17"/>
  <c r="BL61" i="17"/>
  <c r="DK62" i="17"/>
  <c r="V61" i="17"/>
  <c r="AY62" i="17"/>
  <c r="AM62" i="17"/>
  <c r="BP62" i="17"/>
  <c r="AU62" i="17"/>
  <c r="CX61" i="17"/>
  <c r="CC62" i="17"/>
  <c r="ES61" i="17"/>
  <c r="AQ61" i="17"/>
  <c r="EF62" i="17"/>
  <c r="DO62" i="17"/>
  <c r="BY62" i="17"/>
  <c r="EO62" i="17"/>
  <c r="CT61" i="17"/>
  <c r="BY61" i="17"/>
  <c r="BU62" i="17"/>
  <c r="DO61" i="17"/>
  <c r="Q62" i="17"/>
  <c r="Q61" i="17"/>
  <c r="EO44" i="17"/>
  <c r="Z44" i="17"/>
  <c r="BY44" i="17"/>
  <c r="CG44" i="17"/>
  <c r="DX44" i="17"/>
  <c r="BH44" i="17"/>
  <c r="CL44" i="17"/>
  <c r="AH44" i="17"/>
  <c r="EF44" i="17"/>
  <c r="CP44" i="17"/>
  <c r="AD44" i="17"/>
  <c r="BP44" i="17"/>
  <c r="DT43" i="17"/>
  <c r="AQ43" i="17"/>
  <c r="EO43" i="17"/>
  <c r="Z43" i="17"/>
  <c r="EF43" i="17"/>
  <c r="DG44" i="17"/>
  <c r="BL44" i="17"/>
  <c r="DG43" i="17"/>
  <c r="DK44" i="17"/>
  <c r="CT44" i="17"/>
  <c r="DX43" i="17"/>
  <c r="DC44" i="17"/>
  <c r="AU43" i="17"/>
  <c r="AY43" i="17"/>
  <c r="BP43" i="17"/>
  <c r="DT44" i="17"/>
  <c r="EK44" i="17"/>
  <c r="BD43" i="17"/>
  <c r="BH43" i="17"/>
  <c r="AU44" i="17"/>
  <c r="CC43" i="17"/>
  <c r="EB43" i="17"/>
  <c r="AM43" i="17"/>
  <c r="AQ44" i="17"/>
  <c r="DK43" i="17"/>
  <c r="CC44" i="17"/>
  <c r="AM44" i="17"/>
  <c r="CG43" i="17"/>
  <c r="CL43" i="17"/>
  <c r="BU44" i="17"/>
  <c r="ES43" i="17"/>
  <c r="DO44" i="17"/>
  <c r="BY43" i="17"/>
  <c r="CX43" i="17"/>
  <c r="ES44" i="17"/>
  <c r="AD43" i="17"/>
  <c r="CT43" i="17"/>
  <c r="AH43" i="17"/>
  <c r="V44" i="17"/>
  <c r="DC43" i="17"/>
  <c r="DO43" i="17"/>
  <c r="CP43" i="17"/>
  <c r="CX44" i="17"/>
  <c r="BU43" i="17"/>
  <c r="BL43" i="17"/>
  <c r="EB44" i="17"/>
  <c r="EK43" i="17"/>
  <c r="BD44" i="17"/>
  <c r="V43" i="17"/>
  <c r="Q43" i="17"/>
  <c r="Q44" i="17"/>
  <c r="M43" i="17"/>
  <c r="C2" i="10"/>
  <c r="ET27" i="16" l="1"/>
  <c r="NA26" i="21"/>
  <c r="NA23" i="21"/>
  <c r="NA17" i="21"/>
  <c r="NA29" i="21"/>
  <c r="NA20" i="21"/>
  <c r="NB20" i="21"/>
  <c r="NB18" i="21" s="1"/>
  <c r="NB23" i="21"/>
  <c r="NB21" i="21" s="1"/>
  <c r="NB26" i="21"/>
  <c r="NB24" i="21" s="1"/>
  <c r="MZ11" i="21"/>
  <c r="NA11" i="21" s="1"/>
  <c r="NA12" i="21"/>
  <c r="NA14" i="21" s="1"/>
  <c r="NB29" i="21"/>
  <c r="NB27" i="21" s="1"/>
  <c r="NC28" i="21" a="1"/>
  <c r="NC28" i="21" s="1"/>
  <c r="NC25" i="21" a="1"/>
  <c r="NC25" i="21" s="1"/>
  <c r="NC22" i="21" a="1"/>
  <c r="NC22" i="21" s="1"/>
  <c r="NC19" i="21" a="1"/>
  <c r="NC19" i="21" s="1"/>
  <c r="NC16" i="21" a="1"/>
  <c r="NC16" i="21" s="1"/>
  <c r="NC13" i="21" a="1"/>
  <c r="NC13" i="21" s="1"/>
  <c r="NB14" i="21" a="1"/>
  <c r="NB14" i="21" s="1"/>
  <c r="NB12" i="21" s="1"/>
  <c r="NB17" i="21"/>
  <c r="NB15" i="21" s="1"/>
  <c r="EZ22" i="13"/>
  <c r="FA21" i="13"/>
  <c r="FA14" i="13"/>
  <c r="FA6" i="13"/>
  <c r="FA8" i="13"/>
  <c r="FA19" i="13"/>
  <c r="FA11" i="13"/>
  <c r="FA4" i="13"/>
  <c r="FA5" i="13" s="1"/>
  <c r="FA13" i="13"/>
  <c r="FA9" i="13"/>
  <c r="FA18" i="13"/>
  <c r="FB3" i="13"/>
  <c r="FA16" i="13"/>
  <c r="EZ23" i="13"/>
  <c r="CO23" i="16"/>
  <c r="CE23" i="16"/>
  <c r="NB86" i="21"/>
  <c r="NC88" i="21" a="1"/>
  <c r="NC88" i="21" s="1"/>
  <c r="NC80" i="21" a="1"/>
  <c r="NC80" i="21" s="1"/>
  <c r="NC76" i="21"/>
  <c r="NC83" i="21" a="1"/>
  <c r="NC83" i="21" s="1"/>
  <c r="NC87" i="21"/>
  <c r="NC86" i="21" s="1"/>
  <c r="NC85" i="21" s="1"/>
  <c r="NC74" i="21"/>
  <c r="NC44" i="21" a="1"/>
  <c r="NC44" i="21" s="1"/>
  <c r="NC7" i="21"/>
  <c r="NC75" i="21" s="1"/>
  <c r="NC34" i="21" a="1"/>
  <c r="NC34" i="21" s="1"/>
  <c r="NC33" i="21" s="1"/>
  <c r="NC4" i="21"/>
  <c r="ND3" i="21"/>
  <c r="NC5" i="21"/>
  <c r="NB33" i="21"/>
  <c r="NA33" i="21"/>
  <c r="MZ85" i="21"/>
  <c r="NA85" i="21" s="1"/>
  <c r="NA86" i="21"/>
  <c r="MY9" i="21"/>
  <c r="DN76" i="21"/>
  <c r="DA76" i="21"/>
  <c r="EI27" i="16"/>
  <c r="EP27" i="16"/>
  <c r="EH27" i="16"/>
  <c r="EJ27" i="16"/>
  <c r="EN27" i="16"/>
  <c r="ER27" i="16"/>
  <c r="EQ27" i="16"/>
  <c r="EU27" i="16"/>
  <c r="EM27" i="16"/>
  <c r="EL27" i="16"/>
  <c r="EV27" i="16"/>
  <c r="EC27" i="16"/>
  <c r="DQ27" i="16"/>
  <c r="EA27" i="16"/>
  <c r="DZ27" i="16"/>
  <c r="DR27" i="16"/>
  <c r="DU27" i="16"/>
  <c r="DW27" i="16"/>
  <c r="ED27" i="16"/>
  <c r="DV27" i="16"/>
  <c r="DY27" i="16"/>
  <c r="EE27" i="16"/>
  <c r="DS27" i="16"/>
  <c r="EW68" i="17"/>
  <c r="DB27" i="16"/>
  <c r="CD76" i="21"/>
  <c r="DL27" i="16"/>
  <c r="CK76" i="21"/>
  <c r="DH27" i="16"/>
  <c r="CH76" i="21"/>
  <c r="CZ27" i="16"/>
  <c r="CB76" i="21"/>
  <c r="DI27" i="16"/>
  <c r="CI76" i="21"/>
  <c r="DN27" i="16"/>
  <c r="CM76" i="21"/>
  <c r="DF27" i="16"/>
  <c r="CG76" i="21"/>
  <c r="DD27" i="16"/>
  <c r="CE76" i="21"/>
  <c r="DJ27" i="16"/>
  <c r="CJ76" i="21"/>
  <c r="DE27" i="16"/>
  <c r="CF76" i="21"/>
  <c r="DM27" i="16"/>
  <c r="CL76" i="21"/>
  <c r="DA27" i="16"/>
  <c r="CC76" i="21"/>
  <c r="CW27" i="16"/>
  <c r="BZ76" i="21"/>
  <c r="ET45" i="17"/>
  <c r="ET23" i="16"/>
  <c r="CV27" i="16"/>
  <c r="BY76" i="21"/>
  <c r="EU45" i="17"/>
  <c r="EU23" i="16"/>
  <c r="CM27" i="16"/>
  <c r="CO27" i="16"/>
  <c r="CI27" i="16"/>
  <c r="CQ27" i="16"/>
  <c r="CS27" i="16"/>
  <c r="CK27" i="16"/>
  <c r="CU27" i="16"/>
  <c r="CJ27" i="16"/>
  <c r="CN27" i="16"/>
  <c r="CR27" i="16"/>
  <c r="BN76" i="21"/>
  <c r="CF27" i="16"/>
  <c r="CE27" i="16"/>
  <c r="CA27" i="16"/>
  <c r="CD27" i="16"/>
  <c r="BV27" i="16"/>
  <c r="BO27" i="16"/>
  <c r="AZ76" i="21"/>
  <c r="BT27" i="16"/>
  <c r="BR27" i="16"/>
  <c r="BW27" i="16"/>
  <c r="CB27" i="16"/>
  <c r="BX27" i="16"/>
  <c r="BS27" i="16"/>
  <c r="BF27" i="16"/>
  <c r="AS76" i="21"/>
  <c r="AN76" i="21"/>
  <c r="Y76" i="21"/>
  <c r="K76" i="21"/>
  <c r="X76" i="21"/>
  <c r="M76" i="21"/>
  <c r="Z76" i="21"/>
  <c r="AB27" i="16"/>
  <c r="AT27" i="16"/>
  <c r="AP27" i="16"/>
  <c r="AG27" i="16"/>
  <c r="S27" i="16"/>
  <c r="Y23" i="16"/>
  <c r="X23" i="16"/>
  <c r="AT23" i="16"/>
  <c r="BA45" i="17"/>
  <c r="AN45" i="17"/>
  <c r="BI27" i="16"/>
  <c r="AA23" i="16"/>
  <c r="AX27" i="16"/>
  <c r="BG45" i="17"/>
  <c r="AX45" i="17"/>
  <c r="Y27" i="16"/>
  <c r="AE27" i="16"/>
  <c r="O27" i="16"/>
  <c r="BE27" i="16"/>
  <c r="BC27" i="16"/>
  <c r="AJ27" i="16"/>
  <c r="BM27" i="16"/>
  <c r="AW27" i="16"/>
  <c r="AO27" i="16"/>
  <c r="AV27" i="16"/>
  <c r="AR27" i="16"/>
  <c r="P27" i="16"/>
  <c r="AR23" i="16"/>
  <c r="O23" i="16"/>
  <c r="BI23" i="16"/>
  <c r="BK23" i="16"/>
  <c r="W27" i="16"/>
  <c r="BG27" i="16"/>
  <c r="S23" i="16"/>
  <c r="AW23" i="16"/>
  <c r="BB27" i="16"/>
  <c r="T27" i="16"/>
  <c r="BA27" i="16"/>
  <c r="AS27" i="16"/>
  <c r="N27" i="16"/>
  <c r="AF27" i="16"/>
  <c r="AA27" i="16"/>
  <c r="AF23" i="16"/>
  <c r="N23" i="16"/>
  <c r="AJ45" i="17"/>
  <c r="W23" i="16"/>
  <c r="T23" i="16"/>
  <c r="BF45" i="17"/>
  <c r="BJ27" i="16"/>
  <c r="X27" i="16"/>
  <c r="AL27" i="16"/>
  <c r="AC27" i="16"/>
  <c r="AK27" i="16"/>
  <c r="U27" i="16"/>
  <c r="AN27" i="16"/>
  <c r="AE23" i="16"/>
  <c r="BJ23" i="16"/>
  <c r="AV23" i="16"/>
  <c r="M68" i="17"/>
  <c r="R70" i="17"/>
  <c r="U45" i="17"/>
  <c r="U23" i="16"/>
  <c r="AC45" i="17"/>
  <c r="AC23" i="16"/>
  <c r="AG45" i="17"/>
  <c r="AG23" i="16"/>
  <c r="AB45" i="17"/>
  <c r="AB23" i="16"/>
  <c r="P45" i="17"/>
  <c r="P23" i="16"/>
  <c r="L45" i="17"/>
  <c r="L23" i="16"/>
  <c r="I68" i="17"/>
  <c r="K63" i="17"/>
  <c r="H63" i="17"/>
  <c r="H24" i="16"/>
  <c r="G63" i="17"/>
  <c r="G24" i="16"/>
  <c r="K45" i="17"/>
  <c r="J45" i="17"/>
  <c r="G45" i="17"/>
  <c r="G23" i="16"/>
  <c r="J63" i="17"/>
  <c r="H45" i="17"/>
  <c r="H23" i="16"/>
  <c r="I27" i="16"/>
  <c r="AY34" i="17"/>
  <c r="AY45" i="17" s="1"/>
  <c r="CR45" i="17"/>
  <c r="ER45" i="17"/>
  <c r="ER23" i="16"/>
  <c r="BK45" i="17"/>
  <c r="DF45" i="17"/>
  <c r="CW23" i="16"/>
  <c r="DZ45" i="17"/>
  <c r="BX45" i="17"/>
  <c r="CM45" i="17"/>
  <c r="EF68" i="17"/>
  <c r="EC45" i="17"/>
  <c r="AX23" i="16"/>
  <c r="T45" i="17"/>
  <c r="EQ23" i="16"/>
  <c r="AN23" i="16"/>
  <c r="CJ23" i="16"/>
  <c r="EN23" i="16"/>
  <c r="EJ23" i="16"/>
  <c r="EK23" i="16" s="1"/>
  <c r="CP34" i="17"/>
  <c r="CP45" i="17" s="1"/>
  <c r="EH45" i="17"/>
  <c r="O45" i="17"/>
  <c r="DR23" i="16"/>
  <c r="CN23" i="16"/>
  <c r="AV45" i="17"/>
  <c r="AT45" i="17"/>
  <c r="W45" i="17"/>
  <c r="DU45" i="17"/>
  <c r="CU23" i="16"/>
  <c r="BF23" i="16"/>
  <c r="EP23" i="16"/>
  <c r="BG23" i="16"/>
  <c r="CD23" i="16"/>
  <c r="BZ45" i="17"/>
  <c r="BV23" i="16"/>
  <c r="EE45" i="17"/>
  <c r="CG34" i="17"/>
  <c r="CG45" i="17" s="1"/>
  <c r="DC34" i="17"/>
  <c r="DC45" i="17" s="1"/>
  <c r="BJ45" i="17"/>
  <c r="ED45" i="17"/>
  <c r="CT68" i="17"/>
  <c r="CF45" i="17"/>
  <c r="DV45" i="17"/>
  <c r="DS23" i="16"/>
  <c r="BI45" i="17"/>
  <c r="EI45" i="17"/>
  <c r="AJ23" i="16"/>
  <c r="BA23" i="16"/>
  <c r="DD45" i="17"/>
  <c r="CQ45" i="17"/>
  <c r="CV45" i="17"/>
  <c r="AW45" i="17"/>
  <c r="AR45" i="17"/>
  <c r="AH34" i="17"/>
  <c r="AH45" i="17" s="1"/>
  <c r="BU34" i="17"/>
  <c r="BU45" i="17" s="1"/>
  <c r="DG34" i="17"/>
  <c r="DG45" i="17" s="1"/>
  <c r="EK34" i="17"/>
  <c r="EK45" i="17" s="1"/>
  <c r="BH34" i="17"/>
  <c r="BH45" i="17" s="1"/>
  <c r="BP34" i="17"/>
  <c r="BP45" i="17" s="1"/>
  <c r="DX34" i="17"/>
  <c r="DX45" i="17" s="1"/>
  <c r="EO34" i="17"/>
  <c r="EO45" i="17" s="1"/>
  <c r="EW34" i="17"/>
  <c r="EW45" i="17" s="1"/>
  <c r="CT34" i="17"/>
  <c r="CT45" i="17" s="1"/>
  <c r="Z34" i="17"/>
  <c r="Z45" i="17" s="1"/>
  <c r="V34" i="17"/>
  <c r="V45" i="17" s="1"/>
  <c r="CL34" i="17"/>
  <c r="CL45" i="17" s="1"/>
  <c r="BT23" i="16"/>
  <c r="BT45" i="17"/>
  <c r="BW23" i="16"/>
  <c r="BW45" i="17"/>
  <c r="AS23" i="16"/>
  <c r="AS45" i="17"/>
  <c r="BO23" i="16"/>
  <c r="BO45" i="17"/>
  <c r="BS23" i="16"/>
  <c r="BS45" i="17"/>
  <c r="DQ23" i="16"/>
  <c r="DQ45" i="17"/>
  <c r="DJ23" i="16"/>
  <c r="DJ45" i="17"/>
  <c r="AF45" i="17"/>
  <c r="AO23" i="16"/>
  <c r="AO45" i="17"/>
  <c r="S45" i="17"/>
  <c r="AL23" i="16"/>
  <c r="AL45" i="17"/>
  <c r="EF23" i="16"/>
  <c r="BY34" i="17"/>
  <c r="BY45" i="17" s="1"/>
  <c r="AD34" i="17"/>
  <c r="AD45" i="17" s="1"/>
  <c r="DB23" i="16"/>
  <c r="DB45" i="17"/>
  <c r="DN23" i="16"/>
  <c r="DN45" i="17"/>
  <c r="BC23" i="16"/>
  <c r="BC45" i="17"/>
  <c r="CS23" i="16"/>
  <c r="CT23" i="16" s="1"/>
  <c r="CS45" i="17"/>
  <c r="BN23" i="16"/>
  <c r="BN45" i="17"/>
  <c r="CA23" i="16"/>
  <c r="CA45" i="17"/>
  <c r="EA23" i="16"/>
  <c r="EA45" i="17"/>
  <c r="EM23" i="16"/>
  <c r="EM45" i="17"/>
  <c r="EL23" i="16"/>
  <c r="EL45" i="17"/>
  <c r="BE23" i="16"/>
  <c r="BE45" i="17"/>
  <c r="CI23" i="16"/>
  <c r="CI45" i="17"/>
  <c r="AE45" i="17"/>
  <c r="DI23" i="16"/>
  <c r="DI45" i="17"/>
  <c r="DY23" i="16"/>
  <c r="DY45" i="17"/>
  <c r="CB23" i="16"/>
  <c r="CB45" i="17"/>
  <c r="AP23" i="16"/>
  <c r="AP45" i="17"/>
  <c r="DW23" i="16"/>
  <c r="DX23" i="16" s="1"/>
  <c r="DW45" i="17"/>
  <c r="BR23" i="16"/>
  <c r="BR45" i="17"/>
  <c r="BB23" i="16"/>
  <c r="BB45" i="17"/>
  <c r="DL23" i="16"/>
  <c r="DL45" i="17"/>
  <c r="EB34" i="17"/>
  <c r="EB45" i="17" s="1"/>
  <c r="BD34" i="17"/>
  <c r="BD45" i="17" s="1"/>
  <c r="DE23" i="16"/>
  <c r="DG23" i="16" s="1"/>
  <c r="DE45" i="17"/>
  <c r="Y45" i="17"/>
  <c r="DA23" i="16"/>
  <c r="DA45" i="17"/>
  <c r="DH23" i="16"/>
  <c r="DH45" i="17"/>
  <c r="CZ23" i="16"/>
  <c r="CZ45" i="17"/>
  <c r="AK23" i="16"/>
  <c r="AK45" i="17"/>
  <c r="AA45" i="17"/>
  <c r="BM23" i="16"/>
  <c r="BM45" i="17"/>
  <c r="X45" i="17"/>
  <c r="N45" i="17"/>
  <c r="CK23" i="16"/>
  <c r="CK45" i="17"/>
  <c r="ES34" i="17"/>
  <c r="ES45" i="17" s="1"/>
  <c r="AQ34" i="17"/>
  <c r="AQ45" i="17" s="1"/>
  <c r="M34" i="17"/>
  <c r="M45" i="17" s="1"/>
  <c r="BL34" i="17"/>
  <c r="BL45" i="17" s="1"/>
  <c r="DO34" i="17"/>
  <c r="DO45" i="17" s="1"/>
  <c r="CX34" i="17"/>
  <c r="CX45" i="17" s="1"/>
  <c r="AM34" i="17"/>
  <c r="AM45" i="17" s="1"/>
  <c r="CC34" i="17"/>
  <c r="CC45" i="17" s="1"/>
  <c r="AU34" i="17"/>
  <c r="AU45" i="17" s="1"/>
  <c r="EF34" i="17"/>
  <c r="EF45" i="17" s="1"/>
  <c r="I34" i="17"/>
  <c r="I45" i="17" s="1"/>
  <c r="Q34" i="17"/>
  <c r="Q45" i="17" s="1"/>
  <c r="DK34" i="17"/>
  <c r="DK45" i="17" s="1"/>
  <c r="DT34" i="17"/>
  <c r="DT45" i="17" s="1"/>
  <c r="R69" i="17"/>
  <c r="AH68" i="17"/>
  <c r="EB68" i="17"/>
  <c r="BP68" i="17"/>
  <c r="AY68" i="17"/>
  <c r="AD68" i="17"/>
  <c r="BD68" i="17"/>
  <c r="CX68" i="17"/>
  <c r="BY68" i="17"/>
  <c r="DO68" i="17"/>
  <c r="AQ68" i="17"/>
  <c r="BU68" i="17"/>
  <c r="DK68" i="17"/>
  <c r="AZ69" i="17"/>
  <c r="AM68" i="17"/>
  <c r="BL68" i="17"/>
  <c r="BH68" i="17"/>
  <c r="AU68" i="17"/>
  <c r="CC68" i="17"/>
  <c r="CL68" i="17"/>
  <c r="EO68" i="17"/>
  <c r="CP68" i="17"/>
  <c r="V68" i="17"/>
  <c r="EX69" i="17"/>
  <c r="ES68" i="17"/>
  <c r="Z68" i="17"/>
  <c r="DC68" i="17"/>
  <c r="CG68" i="17"/>
  <c r="Q68" i="17"/>
  <c r="DX68" i="17"/>
  <c r="DG68" i="17"/>
  <c r="EK68" i="17"/>
  <c r="DT68" i="17"/>
  <c r="CH69" i="17"/>
  <c r="EG69" i="17"/>
  <c r="DP70" i="17"/>
  <c r="BQ70" i="17"/>
  <c r="CY69" i="17"/>
  <c r="EX70" i="17"/>
  <c r="DP69" i="17"/>
  <c r="BQ69" i="17"/>
  <c r="AZ70" i="17"/>
  <c r="CY70" i="17"/>
  <c r="CH70" i="17"/>
  <c r="EG70" i="17"/>
  <c r="AI70" i="17"/>
  <c r="AI69" i="17"/>
  <c r="R62" i="17"/>
  <c r="R44" i="17"/>
  <c r="R61" i="17"/>
  <c r="AZ61" i="17"/>
  <c r="BQ62" i="17"/>
  <c r="CH61" i="17"/>
  <c r="AI61" i="17"/>
  <c r="EX62" i="17"/>
  <c r="CY61" i="17"/>
  <c r="CY62" i="17"/>
  <c r="AI62" i="17"/>
  <c r="CH62" i="17"/>
  <c r="EG61" i="17"/>
  <c r="EX61" i="17"/>
  <c r="EG62" i="17"/>
  <c r="DP61" i="17"/>
  <c r="AZ62" i="17"/>
  <c r="DP62" i="17"/>
  <c r="BQ61" i="17"/>
  <c r="CY44" i="17"/>
  <c r="BQ44" i="17"/>
  <c r="AI44" i="17"/>
  <c r="AZ44" i="17"/>
  <c r="EX44" i="17"/>
  <c r="DP43" i="17"/>
  <c r="EG44" i="17"/>
  <c r="AZ43" i="17"/>
  <c r="CY43" i="17"/>
  <c r="BQ43" i="17"/>
  <c r="EX43" i="17"/>
  <c r="AI43" i="17"/>
  <c r="CH43" i="17"/>
  <c r="CH44" i="17"/>
  <c r="DP44" i="17"/>
  <c r="EG43" i="17"/>
  <c r="R43" i="17"/>
  <c r="I75" i="11"/>
  <c r="I76" i="11"/>
  <c r="I77" i="11"/>
  <c r="I78" i="11"/>
  <c r="I79" i="11"/>
  <c r="I80" i="11"/>
  <c r="I81" i="11"/>
  <c r="I82" i="11"/>
  <c r="I83" i="11"/>
  <c r="I84" i="11"/>
  <c r="I74" i="11"/>
  <c r="I73" i="11"/>
  <c r="I72" i="11"/>
  <c r="I71" i="11"/>
  <c r="J4" i="11"/>
  <c r="NB11" i="21" l="1"/>
  <c r="NC26" i="21"/>
  <c r="NC24" i="21" s="1"/>
  <c r="NC29" i="21"/>
  <c r="NC27" i="21" s="1"/>
  <c r="ND28" i="21" a="1"/>
  <c r="ND28" i="21" s="1"/>
  <c r="ND25" i="21" a="1"/>
  <c r="ND25" i="21" s="1"/>
  <c r="ND22" i="21" a="1"/>
  <c r="ND22" i="21" s="1"/>
  <c r="ND19" i="21" a="1"/>
  <c r="ND19" i="21" s="1"/>
  <c r="ND16" i="21" a="1"/>
  <c r="ND16" i="21" s="1"/>
  <c r="ND13" i="21" a="1"/>
  <c r="ND13" i="21" s="1"/>
  <c r="NC14" i="21" a="1"/>
  <c r="NC14" i="21" s="1"/>
  <c r="NC12" i="21" s="1"/>
  <c r="NC17" i="21"/>
  <c r="NC15" i="21" s="1"/>
  <c r="NC20" i="21"/>
  <c r="NC18" i="21" s="1"/>
  <c r="NC23" i="21"/>
  <c r="NC21" i="21" s="1"/>
  <c r="CG23" i="16"/>
  <c r="DK27" i="16"/>
  <c r="FA22" i="13"/>
  <c r="CP23" i="16"/>
  <c r="FA23" i="13"/>
  <c r="FB8" i="13"/>
  <c r="FC8" i="13" s="1"/>
  <c r="FB16" i="13"/>
  <c r="FC16" i="13" s="1"/>
  <c r="FB9" i="13"/>
  <c r="FC3" i="13"/>
  <c r="FB18" i="13"/>
  <c r="FC18" i="13" s="1"/>
  <c r="FB13" i="13"/>
  <c r="FC13" i="13" s="1"/>
  <c r="FB21" i="13"/>
  <c r="FC21" i="13" s="1"/>
  <c r="FB14" i="13"/>
  <c r="FC14" i="13" s="1"/>
  <c r="FB6" i="13"/>
  <c r="FB11" i="13"/>
  <c r="FB19" i="13"/>
  <c r="FC19" i="13" s="1"/>
  <c r="FB4" i="13"/>
  <c r="FB5" i="13" s="1"/>
  <c r="NC93" i="21"/>
  <c r="ND87" i="21"/>
  <c r="ND74" i="21"/>
  <c r="ND88" i="21" a="1"/>
  <c r="ND88" i="21" s="1"/>
  <c r="ND80" i="21" a="1"/>
  <c r="ND80" i="21" s="1"/>
  <c r="ND76" i="21"/>
  <c r="ND83" i="21" a="1"/>
  <c r="ND83" i="21" s="1"/>
  <c r="ND44" i="21" a="1"/>
  <c r="ND44" i="21" s="1"/>
  <c r="ND5" i="21"/>
  <c r="ND34" i="21" a="1"/>
  <c r="ND34" i="21" s="1"/>
  <c r="ND4" i="21"/>
  <c r="NE3" i="21"/>
  <c r="ND7" i="21"/>
  <c r="ND75" i="21" s="1"/>
  <c r="NB85" i="21"/>
  <c r="NB93" i="21" s="1"/>
  <c r="EW27" i="16"/>
  <c r="NA93" i="21"/>
  <c r="MZ93" i="21"/>
  <c r="MZ10" i="21"/>
  <c r="EB27" i="16"/>
  <c r="EK27" i="16"/>
  <c r="EF27" i="16"/>
  <c r="EO27" i="16"/>
  <c r="DX27" i="16"/>
  <c r="DT27" i="16"/>
  <c r="ES27" i="16"/>
  <c r="DG27" i="16"/>
  <c r="DO27" i="16"/>
  <c r="CX27" i="16"/>
  <c r="DC27" i="16"/>
  <c r="CA76" i="21"/>
  <c r="CP27" i="16"/>
  <c r="CL27" i="16"/>
  <c r="CG27" i="16"/>
  <c r="BY27" i="16"/>
  <c r="CT27" i="16"/>
  <c r="BU27" i="16"/>
  <c r="CN76" i="21"/>
  <c r="EW23" i="16"/>
  <c r="CC27" i="16"/>
  <c r="BP27" i="16"/>
  <c r="BA76" i="21"/>
  <c r="AA76" i="21"/>
  <c r="AM27" i="16"/>
  <c r="BD27" i="16"/>
  <c r="AD27" i="16"/>
  <c r="BL23" i="16"/>
  <c r="AU27" i="16"/>
  <c r="BH27" i="16"/>
  <c r="AY27" i="16"/>
  <c r="Z23" i="16"/>
  <c r="Z27" i="16"/>
  <c r="AH27" i="16"/>
  <c r="V27" i="16"/>
  <c r="BL27" i="16"/>
  <c r="AQ27" i="16"/>
  <c r="Q27" i="16"/>
  <c r="R27" i="16" s="1"/>
  <c r="AY23" i="16"/>
  <c r="AH23" i="16"/>
  <c r="AU23" i="16"/>
  <c r="Q23" i="16"/>
  <c r="V23" i="16"/>
  <c r="R68" i="17"/>
  <c r="AD23" i="16"/>
  <c r="M23" i="16"/>
  <c r="G22" i="16"/>
  <c r="G42" i="16" s="1"/>
  <c r="K42" i="16"/>
  <c r="I23" i="16"/>
  <c r="H22" i="16"/>
  <c r="H42" i="16" s="1"/>
  <c r="J42" i="16"/>
  <c r="I24" i="16"/>
  <c r="EY62" i="17"/>
  <c r="EY61" i="17"/>
  <c r="CX23" i="16"/>
  <c r="ES23" i="16"/>
  <c r="BQ34" i="17"/>
  <c r="BQ45" i="17" s="1"/>
  <c r="BY23" i="16"/>
  <c r="BH23" i="16"/>
  <c r="DT23" i="16"/>
  <c r="BD23" i="16"/>
  <c r="CY34" i="17"/>
  <c r="CY45" i="17" s="1"/>
  <c r="CC23" i="16"/>
  <c r="BQ68" i="17"/>
  <c r="DP68" i="17"/>
  <c r="EO23" i="16"/>
  <c r="CL23" i="16"/>
  <c r="EB23" i="16"/>
  <c r="DK23" i="16"/>
  <c r="AZ34" i="17"/>
  <c r="AZ45" i="17" s="1"/>
  <c r="AM23" i="16"/>
  <c r="R34" i="17"/>
  <c r="EG34" i="17"/>
  <c r="EG45" i="17" s="1"/>
  <c r="DC23" i="16"/>
  <c r="AQ23" i="16"/>
  <c r="BU23" i="16"/>
  <c r="DO23" i="16"/>
  <c r="EX34" i="17"/>
  <c r="EX45" i="17" s="1"/>
  <c r="DP34" i="17"/>
  <c r="DP45" i="17" s="1"/>
  <c r="BP23" i="16"/>
  <c r="AI34" i="17"/>
  <c r="AI45" i="17" s="1"/>
  <c r="CH34" i="17"/>
  <c r="CH45" i="17" s="1"/>
  <c r="CY68" i="17"/>
  <c r="CH68" i="17"/>
  <c r="AZ68" i="17"/>
  <c r="EX68" i="17"/>
  <c r="AI68" i="17"/>
  <c r="EG68" i="17"/>
  <c r="H4" i="11" a="1"/>
  <c r="H4" i="11" s="1"/>
  <c r="NC11" i="21" l="1"/>
  <c r="NC10" i="21" s="1"/>
  <c r="ND17" i="21"/>
  <c r="ND15" i="21" s="1"/>
  <c r="ND20" i="21"/>
  <c r="ND18" i="21" s="1"/>
  <c r="ND23" i="21"/>
  <c r="ND21" i="21" s="1"/>
  <c r="ND26" i="21"/>
  <c r="ND24" i="21" s="1"/>
  <c r="ND29" i="21"/>
  <c r="ND27" i="21" s="1"/>
  <c r="NE28" i="21" a="1"/>
  <c r="NE28" i="21" s="1"/>
  <c r="NE25" i="21" a="1"/>
  <c r="NE25" i="21" s="1"/>
  <c r="NE22" i="21" a="1"/>
  <c r="NE22" i="21" s="1"/>
  <c r="NE19" i="21" a="1"/>
  <c r="NE19" i="21" s="1"/>
  <c r="NE16" i="21" a="1"/>
  <c r="NE16" i="21" s="1"/>
  <c r="NE13" i="21" a="1"/>
  <c r="NE13" i="21" s="1"/>
  <c r="ND14" i="21" a="1"/>
  <c r="ND14" i="21" s="1"/>
  <c r="ND12" i="21" s="1"/>
  <c r="FB22" i="13"/>
  <c r="FC22" i="13" s="1"/>
  <c r="FD3" i="13"/>
  <c r="FC6" i="13"/>
  <c r="FC4" i="13"/>
  <c r="FC5" i="13" s="1"/>
  <c r="FC9" i="13"/>
  <c r="FB23" i="13"/>
  <c r="FC23" i="13" s="1"/>
  <c r="FC11" i="13"/>
  <c r="ND86" i="21"/>
  <c r="ND85" i="21" s="1"/>
  <c r="EG27" i="16"/>
  <c r="ND33" i="21"/>
  <c r="NB10" i="21"/>
  <c r="NE88" i="21" a="1"/>
  <c r="NE88" i="21" s="1"/>
  <c r="NE87" i="21"/>
  <c r="NE80" i="21" a="1"/>
  <c r="NE80" i="21" s="1"/>
  <c r="NE74" i="21"/>
  <c r="NE83" i="21" a="1"/>
  <c r="NE83" i="21" s="1"/>
  <c r="NE76" i="21"/>
  <c r="NE44" i="21" a="1"/>
  <c r="NE44" i="21" s="1"/>
  <c r="NE4" i="21"/>
  <c r="NE7" i="21"/>
  <c r="NE75" i="21" s="1"/>
  <c r="NE34" i="21" a="1"/>
  <c r="NE34" i="21" s="1"/>
  <c r="NE33" i="21" s="1"/>
  <c r="NF3" i="21"/>
  <c r="NE5" i="21"/>
  <c r="MZ9" i="21"/>
  <c r="NA9" i="21" s="1"/>
  <c r="NA10" i="21"/>
  <c r="EX27" i="16"/>
  <c r="DP27" i="16"/>
  <c r="CY27" i="16"/>
  <c r="CH27" i="16"/>
  <c r="AZ27" i="16"/>
  <c r="AI27" i="16"/>
  <c r="BQ27" i="16"/>
  <c r="EY68" i="17"/>
  <c r="I22" i="16"/>
  <c r="I42" i="16" s="1"/>
  <c r="R45" i="17"/>
  <c r="EY45" i="17" s="1"/>
  <c r="EY34" i="17"/>
  <c r="CY23" i="16"/>
  <c r="EX23" i="16"/>
  <c r="CH23" i="16"/>
  <c r="EG23" i="16"/>
  <c r="BQ23" i="16"/>
  <c r="AI23" i="16"/>
  <c r="AZ23" i="16"/>
  <c r="DP23" i="16"/>
  <c r="I4" i="11"/>
  <c r="F4" i="11" s="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7" i="11"/>
  <c r="I39" i="11"/>
  <c r="I42" i="11"/>
  <c r="I44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B797" i="11"/>
  <c r="C17" i="1" s="1"/>
  <c r="C5" i="10"/>
  <c r="B1" i="2"/>
  <c r="B4" i="2" s="1"/>
  <c r="S1" i="7"/>
  <c r="T1" i="7" s="1"/>
  <c r="T3" i="7" s="1"/>
  <c r="NE86" i="21" l="1"/>
  <c r="NE85" i="21" s="1"/>
  <c r="ND11" i="21"/>
  <c r="NE20" i="21"/>
  <c r="NE18" i="21" s="1"/>
  <c r="NE26" i="21"/>
  <c r="NE24" i="21" s="1"/>
  <c r="NE29" i="21"/>
  <c r="NE27" i="21" s="1"/>
  <c r="NE23" i="21"/>
  <c r="NE21" i="21" s="1"/>
  <c r="NF28" i="21" a="1"/>
  <c r="NF28" i="21" s="1"/>
  <c r="NF25" i="21" a="1"/>
  <c r="NF25" i="21" s="1"/>
  <c r="NF22" i="21" a="1"/>
  <c r="NF22" i="21" s="1"/>
  <c r="NF19" i="21" a="1"/>
  <c r="NF19" i="21" s="1"/>
  <c r="NF16" i="21" a="1"/>
  <c r="NF16" i="21" s="1"/>
  <c r="NF13" i="21" a="1"/>
  <c r="NF13" i="21" s="1"/>
  <c r="NE14" i="21" a="1"/>
  <c r="NE14" i="21" s="1"/>
  <c r="NE12" i="21" s="1"/>
  <c r="NE17" i="21"/>
  <c r="NE15" i="21" s="1"/>
  <c r="FE3" i="13"/>
  <c r="FD18" i="13"/>
  <c r="FD19" i="13"/>
  <c r="FD11" i="13"/>
  <c r="FD4" i="13"/>
  <c r="FD5" i="13" s="1"/>
  <c r="FD8" i="13"/>
  <c r="FD16" i="13"/>
  <c r="FD9" i="13"/>
  <c r="FD21" i="13"/>
  <c r="FD13" i="13"/>
  <c r="FD14" i="13"/>
  <c r="FD6" i="13"/>
  <c r="NE93" i="21"/>
  <c r="ND10" i="21"/>
  <c r="NC9" i="21"/>
  <c r="NF76" i="21"/>
  <c r="NF88" i="21" a="1"/>
  <c r="NF88" i="21" s="1"/>
  <c r="NF80" i="21" a="1"/>
  <c r="NF80" i="21" s="1"/>
  <c r="NF74" i="21"/>
  <c r="NF87" i="21"/>
  <c r="NF83" i="21" a="1"/>
  <c r="NF83" i="21" s="1"/>
  <c r="NF7" i="21"/>
  <c r="NF75" i="21" s="1"/>
  <c r="NF34" i="21" a="1"/>
  <c r="NF34" i="21" s="1"/>
  <c r="NF33" i="21" s="1"/>
  <c r="NF44" i="21" a="1"/>
  <c r="NF44" i="21" s="1"/>
  <c r="NF5" i="21"/>
  <c r="NF4" i="21"/>
  <c r="NG3" i="21"/>
  <c r="NB9" i="21"/>
  <c r="ND93" i="21"/>
  <c r="EY27" i="16"/>
  <c r="F5" i="11"/>
  <c r="C1" i="2"/>
  <c r="C2" i="2" s="1"/>
  <c r="B2" i="2"/>
  <c r="B3" i="2" s="1"/>
  <c r="U1" i="7"/>
  <c r="U3" i="7" s="1"/>
  <c r="S3" i="7"/>
  <c r="NE11" i="21" l="1"/>
  <c r="NF14" i="21" a="1"/>
  <c r="NF14" i="21" s="1"/>
  <c r="NF12" i="21" s="1"/>
  <c r="NF17" i="21"/>
  <c r="NF15" i="21" s="1"/>
  <c r="NF20" i="21"/>
  <c r="NF18" i="21" s="1"/>
  <c r="NG28" i="21" a="1"/>
  <c r="NG28" i="21" s="1"/>
  <c r="NG25" i="21" a="1"/>
  <c r="NG25" i="21" s="1"/>
  <c r="NG22" i="21" a="1"/>
  <c r="NG22" i="21" s="1"/>
  <c r="NG19" i="21" a="1"/>
  <c r="NG19" i="21" s="1"/>
  <c r="NG16" i="21" a="1"/>
  <c r="NG16" i="21" s="1"/>
  <c r="NG13" i="21" a="1"/>
  <c r="NG13" i="21" s="1"/>
  <c r="NF23" i="21"/>
  <c r="NF21" i="21" s="1"/>
  <c r="NF26" i="21"/>
  <c r="NF24" i="21" s="1"/>
  <c r="NF29" i="21"/>
  <c r="NF27" i="21" s="1"/>
  <c r="FD23" i="13"/>
  <c r="FD22" i="13"/>
  <c r="FE19" i="13"/>
  <c r="FE11" i="13"/>
  <c r="FE4" i="13"/>
  <c r="FE5" i="13" s="1"/>
  <c r="FE21" i="13"/>
  <c r="FE13" i="13"/>
  <c r="FE16" i="13"/>
  <c r="FE9" i="13"/>
  <c r="FF3" i="13"/>
  <c r="FE18" i="13"/>
  <c r="FE8" i="13"/>
  <c r="FE14" i="13"/>
  <c r="FE6" i="13"/>
  <c r="ND9" i="21"/>
  <c r="NG88" i="21" a="1"/>
  <c r="NG88" i="21" s="1"/>
  <c r="NG80" i="21" a="1"/>
  <c r="NG80" i="21" s="1"/>
  <c r="NG76" i="21"/>
  <c r="NG83" i="21" a="1"/>
  <c r="NG83" i="21" s="1"/>
  <c r="NG87" i="21"/>
  <c r="NG74" i="21"/>
  <c r="NG44" i="21" a="1"/>
  <c r="NG44" i="21" s="1"/>
  <c r="NG5" i="21"/>
  <c r="NG34" i="21" a="1"/>
  <c r="NG34" i="21" s="1"/>
  <c r="NG33" i="21" s="1"/>
  <c r="NG7" i="21"/>
  <c r="NG75" i="21" s="1"/>
  <c r="NH3" i="21"/>
  <c r="NG4" i="21"/>
  <c r="NF86" i="21"/>
  <c r="F7" i="11"/>
  <c r="C3" i="2"/>
  <c r="D2" i="10"/>
  <c r="F6" i="11"/>
  <c r="C797" i="11"/>
  <c r="D3" i="10"/>
  <c r="D5" i="10"/>
  <c r="D1" i="2"/>
  <c r="D4" i="2" s="1"/>
  <c r="C4" i="2"/>
  <c r="V1" i="7"/>
  <c r="V3" i="7" s="1"/>
  <c r="NG86" i="21" l="1"/>
  <c r="NG85" i="21" s="1"/>
  <c r="NF11" i="21"/>
  <c r="NG20" i="21"/>
  <c r="NG18" i="21" s="1"/>
  <c r="NG23" i="21"/>
  <c r="NG21" i="21" s="1"/>
  <c r="NG26" i="21"/>
  <c r="NG24" i="21" s="1"/>
  <c r="NG29" i="21"/>
  <c r="NG27" i="21" s="1"/>
  <c r="NH28" i="21" a="1"/>
  <c r="NH28" i="21" s="1"/>
  <c r="NH25" i="21" a="1"/>
  <c r="NH25" i="21" s="1"/>
  <c r="NH22" i="21" a="1"/>
  <c r="NH22" i="21" s="1"/>
  <c r="NH19" i="21" a="1"/>
  <c r="NH19" i="21" s="1"/>
  <c r="NH16" i="21" a="1"/>
  <c r="NH16" i="21" s="1"/>
  <c r="NH13" i="21" a="1"/>
  <c r="NH13" i="21" s="1"/>
  <c r="NG14" i="21" a="1"/>
  <c r="NG14" i="21" s="1"/>
  <c r="NG12" i="21" s="1"/>
  <c r="NG17" i="21"/>
  <c r="NG15" i="21" s="1"/>
  <c r="FE23" i="13"/>
  <c r="FE22" i="13"/>
  <c r="FF13" i="13"/>
  <c r="FG13" i="13" s="1"/>
  <c r="FF21" i="13"/>
  <c r="FG21" i="13" s="1"/>
  <c r="FF14" i="13"/>
  <c r="FG14" i="13" s="1"/>
  <c r="FF6" i="13"/>
  <c r="FF18" i="13"/>
  <c r="FG18" i="13" s="1"/>
  <c r="FF19" i="13"/>
  <c r="FG19" i="13" s="1"/>
  <c r="FF11" i="13"/>
  <c r="FF4" i="13"/>
  <c r="FF5" i="13" s="1"/>
  <c r="FG3" i="13"/>
  <c r="FF16" i="13"/>
  <c r="FG16" i="13" s="1"/>
  <c r="FF8" i="13"/>
  <c r="FG8" i="13" s="1"/>
  <c r="FF9" i="13"/>
  <c r="NG93" i="21"/>
  <c r="NF85" i="21"/>
  <c r="NH87" i="21"/>
  <c r="NH74" i="21"/>
  <c r="NH88" i="21" a="1"/>
  <c r="NH88" i="21" s="1"/>
  <c r="NH80" i="21" a="1"/>
  <c r="NH80" i="21" s="1"/>
  <c r="NH83" i="21" a="1"/>
  <c r="NH83" i="21" s="1"/>
  <c r="NH76" i="21"/>
  <c r="NH44" i="21" a="1"/>
  <c r="NH44" i="21" s="1"/>
  <c r="NH5" i="21"/>
  <c r="NH34" i="21" a="1"/>
  <c r="NH34" i="21" s="1"/>
  <c r="NH33" i="21" s="1"/>
  <c r="NH7" i="21"/>
  <c r="NH75" i="21" s="1"/>
  <c r="NI3" i="21"/>
  <c r="NH4" i="21"/>
  <c r="NF10" i="21"/>
  <c r="NE10" i="21"/>
  <c r="E5" i="10"/>
  <c r="E3" i="10"/>
  <c r="D2" i="2"/>
  <c r="D3" i="2" s="1"/>
  <c r="E1" i="2"/>
  <c r="E4" i="2" s="1"/>
  <c r="W1" i="7"/>
  <c r="W3" i="7" s="1"/>
  <c r="NG11" i="21" l="1"/>
  <c r="NH23" i="21"/>
  <c r="NH21" i="21" s="1"/>
  <c r="NH26" i="21"/>
  <c r="NH24" i="21" s="1"/>
  <c r="NI28" i="21" a="1"/>
  <c r="NI28" i="21" s="1"/>
  <c r="NI25" i="21" a="1"/>
  <c r="NI25" i="21" s="1"/>
  <c r="NI22" i="21" a="1"/>
  <c r="NI22" i="21" s="1"/>
  <c r="NI19" i="21" a="1"/>
  <c r="NI19" i="21" s="1"/>
  <c r="NI16" i="21" a="1"/>
  <c r="NI16" i="21" s="1"/>
  <c r="NI13" i="21" a="1"/>
  <c r="NI13" i="21" s="1"/>
  <c r="NH29" i="21"/>
  <c r="NH27" i="21" s="1"/>
  <c r="NH14" i="21" a="1"/>
  <c r="NH14" i="21" s="1"/>
  <c r="NH12" i="21" s="1"/>
  <c r="NH17" i="21"/>
  <c r="NH15" i="21" s="1"/>
  <c r="NH20" i="21"/>
  <c r="NH18" i="21" s="1"/>
  <c r="FF22" i="13"/>
  <c r="FG22" i="13" s="1"/>
  <c r="FF23" i="13"/>
  <c r="FG23" i="13" s="1"/>
  <c r="FG11" i="13"/>
  <c r="FG6" i="13"/>
  <c r="FG4" i="13"/>
  <c r="FG5" i="13" s="1"/>
  <c r="FH3" i="13"/>
  <c r="FG9" i="13"/>
  <c r="NE9" i="21"/>
  <c r="NF93" i="21"/>
  <c r="NF9" i="21"/>
  <c r="NI88" i="21" a="1"/>
  <c r="NI88" i="21" s="1"/>
  <c r="NI87" i="21"/>
  <c r="NI80" i="21" a="1"/>
  <c r="NI80" i="21" s="1"/>
  <c r="NI74" i="21"/>
  <c r="NI83" i="21" a="1"/>
  <c r="NI83" i="21" s="1"/>
  <c r="NI76" i="21"/>
  <c r="NI44" i="21" a="1"/>
  <c r="NI44" i="21" s="1"/>
  <c r="NI4" i="21"/>
  <c r="NI7" i="21"/>
  <c r="NI75" i="21" s="1"/>
  <c r="NJ3" i="21"/>
  <c r="NI34" i="21" a="1"/>
  <c r="NI34" i="21" s="1"/>
  <c r="NI33" i="21" s="1"/>
  <c r="NI5" i="21"/>
  <c r="NH86" i="21"/>
  <c r="F8" i="11"/>
  <c r="F9" i="11"/>
  <c r="E2" i="10"/>
  <c r="F5" i="10"/>
  <c r="F3" i="10"/>
  <c r="F1" i="2"/>
  <c r="F4" i="2" s="1"/>
  <c r="E2" i="2"/>
  <c r="E3" i="2" s="1"/>
  <c r="NI86" i="21" l="1"/>
  <c r="NI85" i="21" s="1"/>
  <c r="NH11" i="21"/>
  <c r="NI20" i="21"/>
  <c r="NI18" i="21" s="1"/>
  <c r="NI23" i="21"/>
  <c r="NI21" i="21" s="1"/>
  <c r="NI26" i="21"/>
  <c r="NI24" i="21" s="1"/>
  <c r="NJ28" i="21" a="1"/>
  <c r="NJ28" i="21" s="1"/>
  <c r="NJ25" i="21" a="1"/>
  <c r="NJ25" i="21" s="1"/>
  <c r="NJ22" i="21" a="1"/>
  <c r="NJ22" i="21" s="1"/>
  <c r="NJ19" i="21" a="1"/>
  <c r="NJ19" i="21" s="1"/>
  <c r="NJ16" i="21" a="1"/>
  <c r="NJ16" i="21" s="1"/>
  <c r="NJ13" i="21" a="1"/>
  <c r="NJ13" i="21" s="1"/>
  <c r="NI29" i="21"/>
  <c r="NI27" i="21" s="1"/>
  <c r="NI14" i="21" a="1"/>
  <c r="NI14" i="21" s="1"/>
  <c r="NI12" i="21" s="1"/>
  <c r="NI17" i="21"/>
  <c r="NI15" i="21" s="1"/>
  <c r="FH8" i="13"/>
  <c r="FH16" i="13"/>
  <c r="FH18" i="13"/>
  <c r="FH9" i="13"/>
  <c r="FI3" i="13"/>
  <c r="FH13" i="13"/>
  <c r="FH21" i="13"/>
  <c r="FH14" i="13"/>
  <c r="FH6" i="13"/>
  <c r="FH11" i="13"/>
  <c r="FH19" i="13"/>
  <c r="FH4" i="13"/>
  <c r="FH5" i="13" s="1"/>
  <c r="NI93" i="21"/>
  <c r="NH10" i="21"/>
  <c r="NG10" i="21"/>
  <c r="NJ76" i="21"/>
  <c r="NJ88" i="21" a="1"/>
  <c r="NJ88" i="21" s="1"/>
  <c r="NJ80" i="21" a="1"/>
  <c r="NJ80" i="21" s="1"/>
  <c r="NJ87" i="21"/>
  <c r="NJ83" i="21" a="1"/>
  <c r="NJ83" i="21" s="1"/>
  <c r="NJ7" i="21"/>
  <c r="NJ75" i="21" s="1"/>
  <c r="NJ34" i="21" a="1"/>
  <c r="NJ34" i="21" s="1"/>
  <c r="NJ33" i="21" s="1"/>
  <c r="NJ4" i="21"/>
  <c r="NJ44" i="21" a="1"/>
  <c r="NJ44" i="21" s="1"/>
  <c r="NJ74" i="21"/>
  <c r="NJ5" i="21"/>
  <c r="NK3" i="21"/>
  <c r="NH85" i="21"/>
  <c r="NH93" i="21" s="1"/>
  <c r="F10" i="11"/>
  <c r="F2" i="10"/>
  <c r="G2" i="10"/>
  <c r="G3" i="10"/>
  <c r="G5" i="10"/>
  <c r="F2" i="2"/>
  <c r="F3" i="2" s="1"/>
  <c r="G1" i="2"/>
  <c r="G4" i="2" s="1"/>
  <c r="NJ86" i="21" l="1"/>
  <c r="NJ85" i="21" s="1"/>
  <c r="NI11" i="21"/>
  <c r="NI10" i="21" s="1"/>
  <c r="NJ26" i="21"/>
  <c r="NJ24" i="21" s="1"/>
  <c r="NJ29" i="21"/>
  <c r="NJ27" i="21" s="1"/>
  <c r="NK28" i="21" a="1"/>
  <c r="NK28" i="21" s="1"/>
  <c r="NK25" i="21" a="1"/>
  <c r="NK25" i="21" s="1"/>
  <c r="NK22" i="21" a="1"/>
  <c r="NK22" i="21" s="1"/>
  <c r="NK19" i="21" a="1"/>
  <c r="NK19" i="21" s="1"/>
  <c r="NK16" i="21" a="1"/>
  <c r="NK16" i="21" s="1"/>
  <c r="NK13" i="21" a="1"/>
  <c r="NK13" i="21" s="1"/>
  <c r="NJ14" i="21" a="1"/>
  <c r="NJ14" i="21" s="1"/>
  <c r="NJ12" i="21" s="1"/>
  <c r="NJ17" i="21"/>
  <c r="NJ15" i="21" s="1"/>
  <c r="NJ20" i="21"/>
  <c r="NJ18" i="21" s="1"/>
  <c r="NJ23" i="21"/>
  <c r="NJ21" i="21" s="1"/>
  <c r="FH23" i="13"/>
  <c r="FH22" i="13"/>
  <c r="FI16" i="13"/>
  <c r="FI9" i="13"/>
  <c r="FJ3" i="13"/>
  <c r="FI18" i="13"/>
  <c r="FI19" i="13"/>
  <c r="FI21" i="13"/>
  <c r="FI14" i="13"/>
  <c r="FI6" i="13"/>
  <c r="FI8" i="13"/>
  <c r="FI11" i="13"/>
  <c r="FI13" i="13"/>
  <c r="FI4" i="13"/>
  <c r="FI5" i="13" s="1"/>
  <c r="NJ93" i="21"/>
  <c r="NK88" i="21" a="1"/>
  <c r="NK88" i="21" s="1"/>
  <c r="NK80" i="21" a="1"/>
  <c r="NK80" i="21" s="1"/>
  <c r="NK76" i="21"/>
  <c r="NK83" i="21" a="1"/>
  <c r="NK83" i="21" s="1"/>
  <c r="NK87" i="21"/>
  <c r="NK74" i="21"/>
  <c r="NK44" i="21" a="1"/>
  <c r="NK44" i="21" s="1"/>
  <c r="NK34" i="21" a="1"/>
  <c r="NK34" i="21" s="1"/>
  <c r="NK33" i="21" s="1"/>
  <c r="NK5" i="21"/>
  <c r="NL3" i="21"/>
  <c r="NK7" i="21"/>
  <c r="NK75" i="21" s="1"/>
  <c r="NK4" i="21"/>
  <c r="NG9" i="21"/>
  <c r="NH9" i="21"/>
  <c r="H5" i="10"/>
  <c r="H3" i="10"/>
  <c r="G2" i="2"/>
  <c r="G3" i="2" s="1"/>
  <c r="H1" i="2"/>
  <c r="H4" i="2" s="1"/>
  <c r="NK26" i="21" l="1"/>
  <c r="NK24" i="21" s="1"/>
  <c r="NK29" i="21"/>
  <c r="NK27" i="21" s="1"/>
  <c r="NK23" i="21"/>
  <c r="NK21" i="21" s="1"/>
  <c r="NK14" i="21" a="1"/>
  <c r="NK14" i="21" s="1"/>
  <c r="NK12" i="21" s="1"/>
  <c r="NJ11" i="21"/>
  <c r="NL28" i="21" a="1"/>
  <c r="NL28" i="21" s="1"/>
  <c r="NL25" i="21" a="1"/>
  <c r="NL25" i="21" s="1"/>
  <c r="NL22" i="21" a="1"/>
  <c r="NL22" i="21" s="1"/>
  <c r="NL16" i="21" a="1"/>
  <c r="NL16" i="21" s="1"/>
  <c r="NL19" i="21" a="1"/>
  <c r="NL19" i="21" s="1"/>
  <c r="NL13" i="21" a="1"/>
  <c r="NL13" i="21" s="1"/>
  <c r="NK17" i="21"/>
  <c r="NK15" i="21" s="1"/>
  <c r="NK20" i="21"/>
  <c r="NK18" i="21" s="1"/>
  <c r="FJ18" i="13"/>
  <c r="FK18" i="13" s="1"/>
  <c r="FJ19" i="13"/>
  <c r="FK19" i="13" s="1"/>
  <c r="FJ11" i="13"/>
  <c r="FJ4" i="13"/>
  <c r="FJ5" i="13" s="1"/>
  <c r="FJ8" i="13"/>
  <c r="FK8" i="13" s="1"/>
  <c r="FJ16" i="13"/>
  <c r="FK16" i="13" s="1"/>
  <c r="FJ9" i="13"/>
  <c r="FK3" i="13"/>
  <c r="FJ6" i="13"/>
  <c r="FJ14" i="13"/>
  <c r="FK14" i="13" s="1"/>
  <c r="FJ21" i="13"/>
  <c r="FK21" i="13" s="1"/>
  <c r="FJ13" i="13"/>
  <c r="FK13" i="13" s="1"/>
  <c r="FI23" i="13"/>
  <c r="FI22" i="13"/>
  <c r="NI9" i="21"/>
  <c r="NK86" i="21"/>
  <c r="NK85" i="21" s="1"/>
  <c r="NK93" i="21" s="1"/>
  <c r="NL87" i="21"/>
  <c r="NL74" i="21"/>
  <c r="NL88" i="21" a="1"/>
  <c r="NL88" i="21" s="1"/>
  <c r="NL80" i="21" a="1"/>
  <c r="NL80" i="21" s="1"/>
  <c r="NL76" i="21"/>
  <c r="NL44" i="21" a="1"/>
  <c r="NL44" i="21" s="1"/>
  <c r="NL5" i="21"/>
  <c r="NL34" i="21" a="1"/>
  <c r="NL34" i="21" s="1"/>
  <c r="NL33" i="21" s="1"/>
  <c r="NM3" i="21"/>
  <c r="NL7" i="21"/>
  <c r="NL75" i="21" s="1"/>
  <c r="NL4" i="21"/>
  <c r="NL83" i="21" a="1"/>
  <c r="NL83" i="21" s="1"/>
  <c r="NJ10" i="21"/>
  <c r="F11" i="11"/>
  <c r="F12" i="11"/>
  <c r="H2" i="10"/>
  <c r="I3" i="10"/>
  <c r="I5" i="10"/>
  <c r="I1" i="2"/>
  <c r="I4" i="2" s="1"/>
  <c r="H2" i="2"/>
  <c r="H3" i="2" s="1"/>
  <c r="NL86" i="21" l="1"/>
  <c r="NL85" i="21" s="1"/>
  <c r="NK11" i="21"/>
  <c r="NL14" i="21" a="1"/>
  <c r="NL14" i="21" s="1"/>
  <c r="NL12" i="21" s="1"/>
  <c r="NL20" i="21"/>
  <c r="NL18" i="21" s="1"/>
  <c r="NL17" i="21"/>
  <c r="NL15" i="21" s="1"/>
  <c r="NL23" i="21"/>
  <c r="NL21" i="21" s="1"/>
  <c r="NL26" i="21"/>
  <c r="NL24" i="21" s="1"/>
  <c r="NL29" i="21"/>
  <c r="NL27" i="21" s="1"/>
  <c r="NM28" i="21" a="1"/>
  <c r="NM28" i="21" s="1"/>
  <c r="NM25" i="21" a="1"/>
  <c r="NM25" i="21" s="1"/>
  <c r="NM22" i="21" a="1"/>
  <c r="NM22" i="21" s="1"/>
  <c r="NM19" i="21" a="1"/>
  <c r="NM19" i="21" s="1"/>
  <c r="NM16" i="21" a="1"/>
  <c r="NM16" i="21" s="1"/>
  <c r="NM13" i="21" a="1"/>
  <c r="NM13" i="21" s="1"/>
  <c r="FJ22" i="13"/>
  <c r="FK22" i="13" s="1"/>
  <c r="FK4" i="13"/>
  <c r="FK5" i="13" s="1"/>
  <c r="FL3" i="13"/>
  <c r="FK6" i="13"/>
  <c r="FK9" i="13"/>
  <c r="FJ23" i="13"/>
  <c r="FK23" i="13" s="1"/>
  <c r="FK11" i="13"/>
  <c r="NL93" i="21"/>
  <c r="NK10" i="21"/>
  <c r="NM88" i="21" a="1"/>
  <c r="NM88" i="21" s="1"/>
  <c r="NN88" i="21" s="1"/>
  <c r="NM87" i="21"/>
  <c r="NM80" i="21" a="1"/>
  <c r="NM80" i="21" s="1"/>
  <c r="NN80" i="21" s="1"/>
  <c r="NM74" i="21"/>
  <c r="NN74" i="21" s="1"/>
  <c r="NM83" i="21" a="1"/>
  <c r="NM83" i="21" s="1"/>
  <c r="NN83" i="21" s="1"/>
  <c r="NM76" i="21"/>
  <c r="NN76" i="21" s="1"/>
  <c r="NM44" i="21" a="1"/>
  <c r="NM44" i="21" s="1"/>
  <c r="NN44" i="21" s="1"/>
  <c r="NM4" i="21"/>
  <c r="NM7" i="21"/>
  <c r="NM5" i="21"/>
  <c r="NM34" i="21" a="1"/>
  <c r="NM34" i="21" s="1"/>
  <c r="NN3" i="21"/>
  <c r="NO3" i="21" s="1"/>
  <c r="NJ9" i="21"/>
  <c r="F13" i="11"/>
  <c r="I2" i="10"/>
  <c r="J3" i="10"/>
  <c r="J5" i="10"/>
  <c r="I2" i="2"/>
  <c r="I3" i="2" s="1"/>
  <c r="J1" i="2"/>
  <c r="J4" i="2" s="1"/>
  <c r="NL11" i="21" l="1"/>
  <c r="NO28" i="21" a="1"/>
  <c r="NO28" i="21" s="1"/>
  <c r="NO25" i="21" a="1"/>
  <c r="NO25" i="21" s="1"/>
  <c r="NO22" i="21" a="1"/>
  <c r="NO22" i="21" s="1"/>
  <c r="NO19" i="21" a="1"/>
  <c r="NO19" i="21" s="1"/>
  <c r="NO16" i="21" a="1"/>
  <c r="NO16" i="21" s="1"/>
  <c r="NO13" i="21" a="1"/>
  <c r="NO13" i="21" s="1"/>
  <c r="NM23" i="21"/>
  <c r="NM21" i="21" s="1"/>
  <c r="NN21" i="21" s="1"/>
  <c r="NN22" i="21"/>
  <c r="NM26" i="21"/>
  <c r="NM24" i="21" s="1"/>
  <c r="NN24" i="21" s="1"/>
  <c r="NN25" i="21"/>
  <c r="NM29" i="21"/>
  <c r="NM27" i="21" s="1"/>
  <c r="NN27" i="21" s="1"/>
  <c r="NN28" i="21"/>
  <c r="NM14" i="21" a="1"/>
  <c r="NM14" i="21" s="1"/>
  <c r="NM12" i="21" s="1"/>
  <c r="NN13" i="21"/>
  <c r="NM17" i="21"/>
  <c r="NM15" i="21" s="1"/>
  <c r="NN15" i="21" s="1"/>
  <c r="NN16" i="21"/>
  <c r="NM20" i="21"/>
  <c r="NM18" i="21" s="1"/>
  <c r="NN18" i="21" s="1"/>
  <c r="NN19" i="21"/>
  <c r="FL13" i="13"/>
  <c r="FL21" i="13"/>
  <c r="FL14" i="13"/>
  <c r="FL6" i="13"/>
  <c r="FL18" i="13"/>
  <c r="FL19" i="13"/>
  <c r="FL11" i="13"/>
  <c r="FL4" i="13"/>
  <c r="FL5" i="13" s="1"/>
  <c r="FM3" i="13"/>
  <c r="FL8" i="13"/>
  <c r="FL16" i="13"/>
  <c r="FL9" i="13"/>
  <c r="NO76" i="21"/>
  <c r="NO88" i="21" a="1"/>
  <c r="NO88" i="21" s="1"/>
  <c r="NO80" i="21" a="1"/>
  <c r="NO80" i="21" s="1"/>
  <c r="NO83" i="21" a="1"/>
  <c r="NO83" i="21" s="1"/>
  <c r="NO74" i="21"/>
  <c r="NO87" i="21"/>
  <c r="NO5" i="21"/>
  <c r="NO44" i="21" a="1"/>
  <c r="NO44" i="21" s="1"/>
  <c r="NO4" i="21"/>
  <c r="NP3" i="21"/>
  <c r="NO34" i="21" a="1"/>
  <c r="NO34" i="21" s="1"/>
  <c r="NO7" i="21"/>
  <c r="NO75" i="21" s="1"/>
  <c r="NL10" i="21"/>
  <c r="NL9" i="21" s="1"/>
  <c r="NM86" i="21"/>
  <c r="NN87" i="21"/>
  <c r="NK9" i="21"/>
  <c r="NN7" i="21"/>
  <c r="NN4" i="21"/>
  <c r="NN5" i="21"/>
  <c r="NN6" i="21" s="1"/>
  <c r="NM33" i="21"/>
  <c r="NN34" i="21"/>
  <c r="F14" i="11"/>
  <c r="J2" i="10"/>
  <c r="K5" i="10"/>
  <c r="K3" i="10"/>
  <c r="K1" i="2"/>
  <c r="K4" i="2" s="1"/>
  <c r="J2" i="2"/>
  <c r="J3" i="2" s="1"/>
  <c r="NN23" i="21" l="1"/>
  <c r="NN26" i="21"/>
  <c r="NN29" i="21"/>
  <c r="NN20" i="21"/>
  <c r="NN17" i="21"/>
  <c r="NO14" i="21" a="1"/>
  <c r="NO14" i="21" s="1"/>
  <c r="NO12" i="21" s="1"/>
  <c r="NP28" i="21" a="1"/>
  <c r="NP28" i="21" s="1"/>
  <c r="NP25" i="21" a="1"/>
  <c r="NP25" i="21" s="1"/>
  <c r="NP22" i="21" a="1"/>
  <c r="NP22" i="21" s="1"/>
  <c r="NP19" i="21" a="1"/>
  <c r="NP19" i="21" s="1"/>
  <c r="NP13" i="21" a="1"/>
  <c r="NP13" i="21" s="1"/>
  <c r="NP16" i="21" a="1"/>
  <c r="NP16" i="21" s="1"/>
  <c r="NO17" i="21"/>
  <c r="NO15" i="21" s="1"/>
  <c r="NO20" i="21"/>
  <c r="NO18" i="21" s="1"/>
  <c r="NO23" i="21"/>
  <c r="NO21" i="21" s="1"/>
  <c r="NO26" i="21"/>
  <c r="NO24" i="21" s="1"/>
  <c r="NM11" i="21"/>
  <c r="NN11" i="21" s="1"/>
  <c r="NN12" i="21"/>
  <c r="NN14" i="21" s="1"/>
  <c r="NO29" i="21"/>
  <c r="NO27" i="21" s="1"/>
  <c r="FL22" i="13"/>
  <c r="FL23" i="13"/>
  <c r="FM21" i="13"/>
  <c r="FM14" i="13"/>
  <c r="FM6" i="13"/>
  <c r="FM8" i="13"/>
  <c r="FM19" i="13"/>
  <c r="FM11" i="13"/>
  <c r="FM4" i="13"/>
  <c r="FM5" i="13" s="1"/>
  <c r="FM13" i="13"/>
  <c r="FN3" i="13"/>
  <c r="FM18" i="13"/>
  <c r="FM16" i="13"/>
  <c r="FM9" i="13"/>
  <c r="NO33" i="21"/>
  <c r="NO86" i="21"/>
  <c r="NP88" i="21" a="1"/>
  <c r="NP88" i="21" s="1"/>
  <c r="NP80" i="21" a="1"/>
  <c r="NP80" i="21" s="1"/>
  <c r="NP76" i="21"/>
  <c r="NP83" i="21" a="1"/>
  <c r="NP83" i="21" s="1"/>
  <c r="NP87" i="21"/>
  <c r="NP86" i="21" s="1"/>
  <c r="NP85" i="21" s="1"/>
  <c r="NP74" i="21"/>
  <c r="NP44" i="21" a="1"/>
  <c r="NP44" i="21" s="1"/>
  <c r="NP34" i="21" a="1"/>
  <c r="NP34" i="21" s="1"/>
  <c r="NP33" i="21" s="1"/>
  <c r="NP4" i="21"/>
  <c r="NQ3" i="21"/>
  <c r="NP7" i="21"/>
  <c r="NP75" i="21" s="1"/>
  <c r="NP5" i="21"/>
  <c r="NN33" i="21"/>
  <c r="NM85" i="21"/>
  <c r="NN85" i="21" s="1"/>
  <c r="NN86" i="21"/>
  <c r="K2" i="10"/>
  <c r="L2" i="10"/>
  <c r="L5" i="10"/>
  <c r="L1" i="2"/>
  <c r="L4" i="2" s="1"/>
  <c r="K2" i="2"/>
  <c r="K3" i="2" s="1"/>
  <c r="NO11" i="21" l="1"/>
  <c r="NP20" i="21"/>
  <c r="NP18" i="21" s="1"/>
  <c r="NP23" i="21"/>
  <c r="NP21" i="21" s="1"/>
  <c r="NP14" i="21" a="1"/>
  <c r="NP14" i="21" s="1"/>
  <c r="NP12" i="21" s="1"/>
  <c r="NP26" i="21"/>
  <c r="NP24" i="21" s="1"/>
  <c r="NP29" i="21"/>
  <c r="NP27" i="21" s="1"/>
  <c r="NQ28" i="21" a="1"/>
  <c r="NQ28" i="21" s="1"/>
  <c r="NQ25" i="21" a="1"/>
  <c r="NQ25" i="21" s="1"/>
  <c r="NQ22" i="21" a="1"/>
  <c r="NQ22" i="21" s="1"/>
  <c r="NQ16" i="21" a="1"/>
  <c r="NQ16" i="21" s="1"/>
  <c r="NQ19" i="21" a="1"/>
  <c r="NQ19" i="21" s="1"/>
  <c r="NQ13" i="21" a="1"/>
  <c r="NQ13" i="21" s="1"/>
  <c r="NP17" i="21"/>
  <c r="NP15" i="21" s="1"/>
  <c r="FM22" i="13"/>
  <c r="FM23" i="13"/>
  <c r="FN6" i="13"/>
  <c r="FN8" i="13"/>
  <c r="FO8" i="13" s="1"/>
  <c r="FP8" i="13" s="1"/>
  <c r="FN16" i="13"/>
  <c r="FO16" i="13" s="1"/>
  <c r="FP16" i="13" s="1"/>
  <c r="FN9" i="13"/>
  <c r="FO3" i="13"/>
  <c r="FN13" i="13"/>
  <c r="FO13" i="13" s="1"/>
  <c r="FP13" i="13" s="1"/>
  <c r="FN21" i="13"/>
  <c r="FO21" i="13" s="1"/>
  <c r="FP21" i="13" s="1"/>
  <c r="FN14" i="13"/>
  <c r="FO14" i="13" s="1"/>
  <c r="FP14" i="13" s="1"/>
  <c r="FN18" i="13"/>
  <c r="FO18" i="13" s="1"/>
  <c r="FP18" i="13" s="1"/>
  <c r="FN11" i="13"/>
  <c r="FO11" i="13" s="1"/>
  <c r="FP11" i="13" s="1"/>
  <c r="FN4" i="13"/>
  <c r="FN5" i="13" s="1"/>
  <c r="FN19" i="13"/>
  <c r="FO19" i="13" s="1"/>
  <c r="FP19" i="13" s="1"/>
  <c r="NQ87" i="21"/>
  <c r="NQ86" i="21" s="1"/>
  <c r="NQ85" i="21" s="1"/>
  <c r="NQ74" i="21"/>
  <c r="NQ88" i="21" a="1"/>
  <c r="NQ88" i="21" s="1"/>
  <c r="NQ80" i="21" a="1"/>
  <c r="NQ80" i="21" s="1"/>
  <c r="NQ76" i="21"/>
  <c r="NQ83" i="21" a="1"/>
  <c r="NQ83" i="21" s="1"/>
  <c r="NQ44" i="21" a="1"/>
  <c r="NQ44" i="21" s="1"/>
  <c r="NQ7" i="21"/>
  <c r="NQ75" i="21" s="1"/>
  <c r="NQ34" i="21" a="1"/>
  <c r="NQ34" i="21" s="1"/>
  <c r="NQ33" i="21" s="1"/>
  <c r="NQ5" i="21"/>
  <c r="NQ4" i="21"/>
  <c r="NR3" i="21"/>
  <c r="NP93" i="21"/>
  <c r="NO85" i="21"/>
  <c r="NM93" i="21"/>
  <c r="NN93" i="21"/>
  <c r="NM10" i="21"/>
  <c r="F16" i="11"/>
  <c r="F15" i="11"/>
  <c r="M5" i="10"/>
  <c r="M3" i="10"/>
  <c r="M1" i="2"/>
  <c r="M4" i="2" s="1"/>
  <c r="L2" i="2"/>
  <c r="L3" i="2" s="1"/>
  <c r="NP11" i="21" l="1"/>
  <c r="NP10" i="21" s="1"/>
  <c r="NR28" i="21" a="1"/>
  <c r="NR28" i="21" s="1"/>
  <c r="NR25" i="21" a="1"/>
  <c r="NR25" i="21" s="1"/>
  <c r="NR22" i="21" a="1"/>
  <c r="NR22" i="21" s="1"/>
  <c r="NR19" i="21" a="1"/>
  <c r="NR19" i="21" s="1"/>
  <c r="NR16" i="21" a="1"/>
  <c r="NR16" i="21" s="1"/>
  <c r="NR13" i="21" a="1"/>
  <c r="NR13" i="21" s="1"/>
  <c r="NQ23" i="21"/>
  <c r="NQ21" i="21" s="1"/>
  <c r="NQ29" i="21"/>
  <c r="NQ27" i="21" s="1"/>
  <c r="NQ14" i="21" a="1"/>
  <c r="NQ14" i="21" s="1"/>
  <c r="NQ12" i="21" s="1"/>
  <c r="NQ20" i="21"/>
  <c r="NQ18" i="21" s="1"/>
  <c r="NQ26" i="21"/>
  <c r="NQ24" i="21" s="1"/>
  <c r="NQ17" i="21"/>
  <c r="NQ15" i="21" s="1"/>
  <c r="FN22" i="13"/>
  <c r="FO22" i="13" s="1"/>
  <c r="FP22" i="13" s="1"/>
  <c r="FP3" i="13"/>
  <c r="FO6" i="13"/>
  <c r="FO4" i="13"/>
  <c r="FO5" i="13" s="1"/>
  <c r="FN23" i="13"/>
  <c r="FO23" i="13" s="1"/>
  <c r="FP23" i="13" s="1"/>
  <c r="FO9" i="13"/>
  <c r="FP9" i="13" s="1"/>
  <c r="NQ93" i="21"/>
  <c r="NR88" i="21" a="1"/>
  <c r="NR88" i="21" s="1"/>
  <c r="NR87" i="21"/>
  <c r="NR80" i="21" a="1"/>
  <c r="NR80" i="21" s="1"/>
  <c r="NR74" i="21"/>
  <c r="NR83" i="21" a="1"/>
  <c r="NR83" i="21" s="1"/>
  <c r="NR76" i="21"/>
  <c r="NR44" i="21" a="1"/>
  <c r="NR44" i="21" s="1"/>
  <c r="NR34" i="21" a="1"/>
  <c r="NR34" i="21" s="1"/>
  <c r="NR33" i="21" s="1"/>
  <c r="NR5" i="21"/>
  <c r="NS3" i="21"/>
  <c r="NR4" i="21"/>
  <c r="NR7" i="21"/>
  <c r="NR75" i="21" s="1"/>
  <c r="NO93" i="21"/>
  <c r="NO10" i="21"/>
  <c r="NM9" i="21"/>
  <c r="NN9" i="21" s="1"/>
  <c r="NN10" i="21"/>
  <c r="F17" i="11"/>
  <c r="M2" i="10"/>
  <c r="N5" i="10"/>
  <c r="O5" i="10"/>
  <c r="N3" i="10"/>
  <c r="N1" i="2"/>
  <c r="N4" i="2" s="1"/>
  <c r="M2" i="2"/>
  <c r="M3" i="2" s="1"/>
  <c r="NR86" i="21" l="1"/>
  <c r="NR85" i="21" s="1"/>
  <c r="NQ11" i="21"/>
  <c r="NR14" i="21" a="1"/>
  <c r="NR14" i="21" s="1"/>
  <c r="NR12" i="21" s="1"/>
  <c r="NR17" i="21"/>
  <c r="NR15" i="21" s="1"/>
  <c r="NS28" i="21" a="1"/>
  <c r="NS28" i="21" s="1"/>
  <c r="NS25" i="21" a="1"/>
  <c r="NS25" i="21" s="1"/>
  <c r="NS19" i="21" a="1"/>
  <c r="NS19" i="21" s="1"/>
  <c r="NS22" i="21" a="1"/>
  <c r="NS22" i="21" s="1"/>
  <c r="NS16" i="21" a="1"/>
  <c r="NS16" i="21" s="1"/>
  <c r="NS13" i="21" a="1"/>
  <c r="NS13" i="21" s="1"/>
  <c r="NR20" i="21"/>
  <c r="NR18" i="21" s="1"/>
  <c r="NR23" i="21"/>
  <c r="NR21" i="21" s="1"/>
  <c r="NR26" i="21"/>
  <c r="NR24" i="21" s="1"/>
  <c r="NR29" i="21"/>
  <c r="NR27" i="21" s="1"/>
  <c r="FQ3" i="13"/>
  <c r="FP4" i="13"/>
  <c r="FP5" i="13" s="1"/>
  <c r="FP6" i="13"/>
  <c r="NR93" i="21"/>
  <c r="NP9" i="21"/>
  <c r="NO9" i="21"/>
  <c r="NS76" i="21"/>
  <c r="NS88" i="21" a="1"/>
  <c r="NS88" i="21" s="1"/>
  <c r="NS80" i="21" a="1"/>
  <c r="NS80" i="21" s="1"/>
  <c r="NS74" i="21"/>
  <c r="NS87" i="21"/>
  <c r="NS83" i="21" a="1"/>
  <c r="NS83" i="21" s="1"/>
  <c r="NS5" i="21"/>
  <c r="NS4" i="21"/>
  <c r="NT3" i="21"/>
  <c r="NS44" i="21" a="1"/>
  <c r="NS44" i="21" s="1"/>
  <c r="NS34" i="21" a="1"/>
  <c r="NS34" i="21" s="1"/>
  <c r="NS33" i="21" s="1"/>
  <c r="NS7" i="21"/>
  <c r="NS75" i="21" s="1"/>
  <c r="F18" i="11"/>
  <c r="N2" i="10"/>
  <c r="O3" i="10"/>
  <c r="O1" i="2"/>
  <c r="O4" i="2" s="1"/>
  <c r="N2" i="2"/>
  <c r="N3" i="2" s="1"/>
  <c r="NS86" i="21" l="1"/>
  <c r="NR11" i="21"/>
  <c r="NS26" i="21"/>
  <c r="NS24" i="21" s="1"/>
  <c r="NS14" i="21" a="1"/>
  <c r="NS14" i="21" s="1"/>
  <c r="NS12" i="21" s="1"/>
  <c r="NT28" i="21" a="1"/>
  <c r="NT28" i="21" s="1"/>
  <c r="NT25" i="21" a="1"/>
  <c r="NT25" i="21" s="1"/>
  <c r="NT22" i="21" a="1"/>
  <c r="NT22" i="21" s="1"/>
  <c r="NT19" i="21" a="1"/>
  <c r="NT19" i="21" s="1"/>
  <c r="NT13" i="21" a="1"/>
  <c r="NT13" i="21" s="1"/>
  <c r="NT16" i="21" a="1"/>
  <c r="NT16" i="21" s="1"/>
  <c r="NS17" i="21"/>
  <c r="NS15" i="21" s="1"/>
  <c r="NS29" i="21"/>
  <c r="NS27" i="21" s="1"/>
  <c r="NS23" i="21"/>
  <c r="NS21" i="21" s="1"/>
  <c r="NS20" i="21"/>
  <c r="NS18" i="21" s="1"/>
  <c r="FQ19" i="13"/>
  <c r="FQ11" i="13"/>
  <c r="FQ4" i="13"/>
  <c r="FQ5" i="13" s="1"/>
  <c r="FQ9" i="13"/>
  <c r="FQ13" i="13"/>
  <c r="FQ21" i="13"/>
  <c r="FQ8" i="13"/>
  <c r="FQ16" i="13"/>
  <c r="FQ18" i="13"/>
  <c r="FQ14" i="13"/>
  <c r="FQ6" i="13"/>
  <c r="FR3" i="13"/>
  <c r="NR10" i="21"/>
  <c r="NS85" i="21"/>
  <c r="NS93" i="21" s="1"/>
  <c r="NT88" i="21" a="1"/>
  <c r="NT88" i="21" s="1"/>
  <c r="NT80" i="21" a="1"/>
  <c r="NT80" i="21" s="1"/>
  <c r="NT76" i="21"/>
  <c r="NT83" i="21" a="1"/>
  <c r="NT83" i="21" s="1"/>
  <c r="NT87" i="21"/>
  <c r="NT86" i="21" s="1"/>
  <c r="NT85" i="21" s="1"/>
  <c r="NT74" i="21"/>
  <c r="NT44" i="21" a="1"/>
  <c r="NT44" i="21" s="1"/>
  <c r="NT34" i="21" a="1"/>
  <c r="NT34" i="21" s="1"/>
  <c r="NT33" i="21" s="1"/>
  <c r="NT4" i="21"/>
  <c r="NU3" i="21"/>
  <c r="NT7" i="21"/>
  <c r="NT75" i="21" s="1"/>
  <c r="NT5" i="21"/>
  <c r="NQ10" i="21"/>
  <c r="F19" i="11"/>
  <c r="O2" i="10"/>
  <c r="P2" i="10"/>
  <c r="P5" i="10"/>
  <c r="P3" i="10"/>
  <c r="O2" i="2"/>
  <c r="O3" i="2" s="1"/>
  <c r="P1" i="2"/>
  <c r="P4" i="2" s="1"/>
  <c r="NS11" i="21" l="1"/>
  <c r="NT17" i="21"/>
  <c r="NT15" i="21" s="1"/>
  <c r="NT14" i="21" a="1"/>
  <c r="NT14" i="21" s="1"/>
  <c r="NT12" i="21" s="1"/>
  <c r="NT20" i="21"/>
  <c r="NT18" i="21" s="1"/>
  <c r="NT23" i="21"/>
  <c r="NT21" i="21" s="1"/>
  <c r="NT26" i="21"/>
  <c r="NT24" i="21" s="1"/>
  <c r="NU28" i="21" a="1"/>
  <c r="NU28" i="21" s="1"/>
  <c r="NU25" i="21" a="1"/>
  <c r="NU25" i="21" s="1"/>
  <c r="NU22" i="21" a="1"/>
  <c r="NU22" i="21" s="1"/>
  <c r="NU19" i="21" a="1"/>
  <c r="NU19" i="21" s="1"/>
  <c r="NU16" i="21" a="1"/>
  <c r="NU16" i="21" s="1"/>
  <c r="NU13" i="21" a="1"/>
  <c r="NU13" i="21" s="1"/>
  <c r="NT29" i="21"/>
  <c r="NT27" i="21" s="1"/>
  <c r="FR13" i="13"/>
  <c r="FR21" i="13"/>
  <c r="FR14" i="13"/>
  <c r="FR6" i="13"/>
  <c r="FR16" i="13"/>
  <c r="FR9" i="13"/>
  <c r="FS3" i="13"/>
  <c r="FR18" i="13"/>
  <c r="FR19" i="13"/>
  <c r="FR11" i="13"/>
  <c r="FR4" i="13"/>
  <c r="FR5" i="13" s="1"/>
  <c r="FR8" i="13"/>
  <c r="FQ22" i="13"/>
  <c r="FQ23" i="13"/>
  <c r="NT93" i="21"/>
  <c r="NQ9" i="21"/>
  <c r="NU87" i="21"/>
  <c r="NU74" i="21"/>
  <c r="NU88" i="21" a="1"/>
  <c r="NU88" i="21" s="1"/>
  <c r="NU80" i="21" a="1"/>
  <c r="NU80" i="21" s="1"/>
  <c r="NU83" i="21" a="1"/>
  <c r="NU83" i="21" s="1"/>
  <c r="NU76" i="21"/>
  <c r="NU44" i="21" a="1"/>
  <c r="NU44" i="21" s="1"/>
  <c r="NU7" i="21"/>
  <c r="NU75" i="21" s="1"/>
  <c r="NU34" i="21" a="1"/>
  <c r="NU34" i="21" s="1"/>
  <c r="NU33" i="21" s="1"/>
  <c r="NU4" i="21"/>
  <c r="NV3" i="21"/>
  <c r="NU5" i="21"/>
  <c r="NR9" i="21"/>
  <c r="F20" i="11"/>
  <c r="Q5" i="10"/>
  <c r="Q3" i="10"/>
  <c r="P2" i="2"/>
  <c r="P3" i="2" s="1"/>
  <c r="Q1" i="2"/>
  <c r="Q4" i="2" s="1"/>
  <c r="NU86" i="21" l="1"/>
  <c r="NU85" i="21" s="1"/>
  <c r="NT11" i="21"/>
  <c r="NU23" i="21"/>
  <c r="NU21" i="21" s="1"/>
  <c r="NU26" i="21"/>
  <c r="NU24" i="21" s="1"/>
  <c r="NU29" i="21"/>
  <c r="NU27" i="21" s="1"/>
  <c r="NV28" i="21" a="1"/>
  <c r="NV28" i="21" s="1"/>
  <c r="NV25" i="21" a="1"/>
  <c r="NV25" i="21" s="1"/>
  <c r="NV22" i="21" a="1"/>
  <c r="NV22" i="21" s="1"/>
  <c r="NV19" i="21" a="1"/>
  <c r="NV19" i="21" s="1"/>
  <c r="NV16" i="21" a="1"/>
  <c r="NV16" i="21" s="1"/>
  <c r="NV13" i="21" a="1"/>
  <c r="NV13" i="21" s="1"/>
  <c r="NU14" i="21" a="1"/>
  <c r="NU14" i="21" s="1"/>
  <c r="NU12" i="21" s="1"/>
  <c r="NU17" i="21"/>
  <c r="NU15" i="21" s="1"/>
  <c r="NU20" i="21"/>
  <c r="NU18" i="21" s="1"/>
  <c r="FR23" i="13"/>
  <c r="FR22" i="13"/>
  <c r="FS21" i="13"/>
  <c r="FT21" i="13" s="1"/>
  <c r="FS14" i="13"/>
  <c r="FT14" i="13" s="1"/>
  <c r="FS6" i="13"/>
  <c r="FS8" i="13"/>
  <c r="FT8" i="13" s="1"/>
  <c r="FS9" i="13"/>
  <c r="FT3" i="13"/>
  <c r="FS18" i="13"/>
  <c r="FT18" i="13" s="1"/>
  <c r="FS19" i="13"/>
  <c r="FT19" i="13" s="1"/>
  <c r="FS11" i="13"/>
  <c r="FS4" i="13"/>
  <c r="FS5" i="13" s="1"/>
  <c r="FS13" i="13"/>
  <c r="FT13" i="13" s="1"/>
  <c r="FS16" i="13"/>
  <c r="FT16" i="13" s="1"/>
  <c r="NU93" i="21"/>
  <c r="NT10" i="21"/>
  <c r="NT9" i="21" s="1"/>
  <c r="NV88" i="21" a="1"/>
  <c r="NV88" i="21" s="1"/>
  <c r="NV87" i="21"/>
  <c r="NV80" i="21" a="1"/>
  <c r="NV80" i="21" s="1"/>
  <c r="NV74" i="21"/>
  <c r="NV83" i="21" a="1"/>
  <c r="NV83" i="21" s="1"/>
  <c r="NV76" i="21"/>
  <c r="NV44" i="21" a="1"/>
  <c r="NV44" i="21" s="1"/>
  <c r="NV34" i="21" a="1"/>
  <c r="NV34" i="21" s="1"/>
  <c r="NV33" i="21" s="1"/>
  <c r="NV5" i="21"/>
  <c r="NV4" i="21"/>
  <c r="NV7" i="21"/>
  <c r="NV75" i="21" s="1"/>
  <c r="NW3" i="21"/>
  <c r="NS10" i="21"/>
  <c r="Q2" i="10"/>
  <c r="R5" i="10"/>
  <c r="R3" i="10"/>
  <c r="R1" i="2"/>
  <c r="S1" i="2" s="1"/>
  <c r="S2" i="2" s="1"/>
  <c r="Q2" i="2"/>
  <c r="Q3" i="2" s="1"/>
  <c r="NV86" i="21" l="1"/>
  <c r="NV85" i="21" s="1"/>
  <c r="NU11" i="21"/>
  <c r="NW28" i="21" a="1"/>
  <c r="NW28" i="21" s="1"/>
  <c r="NW25" i="21" a="1"/>
  <c r="NW25" i="21" s="1"/>
  <c r="NW19" i="21" a="1"/>
  <c r="NW19" i="21" s="1"/>
  <c r="NW22" i="21" a="1"/>
  <c r="NW22" i="21" s="1"/>
  <c r="NW16" i="21" a="1"/>
  <c r="NW16" i="21" s="1"/>
  <c r="NW13" i="21" a="1"/>
  <c r="NW13" i="21" s="1"/>
  <c r="NV14" i="21" a="1"/>
  <c r="NV14" i="21" s="1"/>
  <c r="NV12" i="21" s="1"/>
  <c r="NV17" i="21"/>
  <c r="NV15" i="21" s="1"/>
  <c r="NV20" i="21"/>
  <c r="NV18" i="21" s="1"/>
  <c r="NV23" i="21"/>
  <c r="NV21" i="21" s="1"/>
  <c r="NV26" i="21"/>
  <c r="NV24" i="21" s="1"/>
  <c r="NV29" i="21"/>
  <c r="NV27" i="21" s="1"/>
  <c r="NV93" i="21"/>
  <c r="FS23" i="13"/>
  <c r="FT23" i="13" s="1"/>
  <c r="FT11" i="13"/>
  <c r="FT4" i="13"/>
  <c r="FT5" i="13" s="1"/>
  <c r="FT6" i="13"/>
  <c r="FU3" i="13"/>
  <c r="FS22" i="13"/>
  <c r="FT22" i="13" s="1"/>
  <c r="FT9" i="13"/>
  <c r="NW76" i="21"/>
  <c r="NW88" i="21" a="1"/>
  <c r="NW88" i="21" s="1"/>
  <c r="NW80" i="21" a="1"/>
  <c r="NW80" i="21" s="1"/>
  <c r="NW87" i="21"/>
  <c r="NW83" i="21" a="1"/>
  <c r="NW83" i="21" s="1"/>
  <c r="NW5" i="21"/>
  <c r="NW44" i="21" a="1"/>
  <c r="NW44" i="21" s="1"/>
  <c r="NW4" i="21"/>
  <c r="NX3" i="21"/>
  <c r="NW74" i="21"/>
  <c r="NW7" i="21"/>
  <c r="NW75" i="21" s="1"/>
  <c r="NW34" i="21" a="1"/>
  <c r="NW34" i="21" s="1"/>
  <c r="NW33" i="21" s="1"/>
  <c r="NS9" i="21"/>
  <c r="F21" i="11"/>
  <c r="F22" i="11"/>
  <c r="S5" i="10"/>
  <c r="R2" i="10"/>
  <c r="U5" i="10" s="1"/>
  <c r="S3" i="10"/>
  <c r="R2" i="2"/>
  <c r="R3" i="2" s="1"/>
  <c r="T1" i="2"/>
  <c r="T4" i="2" s="1"/>
  <c r="S4" i="2"/>
  <c r="R4" i="2"/>
  <c r="NV11" i="21" l="1"/>
  <c r="NW14" i="21" a="1"/>
  <c r="NW14" i="21" s="1"/>
  <c r="NW12" i="21" s="1"/>
  <c r="NW17" i="21"/>
  <c r="NW15" i="21" s="1"/>
  <c r="NW23" i="21"/>
  <c r="NW21" i="21" s="1"/>
  <c r="NW20" i="21"/>
  <c r="NW18" i="21" s="1"/>
  <c r="NX28" i="21" a="1"/>
  <c r="NX28" i="21" s="1"/>
  <c r="NX25" i="21" a="1"/>
  <c r="NX25" i="21" s="1"/>
  <c r="NX22" i="21" a="1"/>
  <c r="NX22" i="21" s="1"/>
  <c r="NX19" i="21" a="1"/>
  <c r="NX19" i="21" s="1"/>
  <c r="NX16" i="21" a="1"/>
  <c r="NX16" i="21" s="1"/>
  <c r="NX13" i="21" a="1"/>
  <c r="NX13" i="21" s="1"/>
  <c r="NW26" i="21"/>
  <c r="NW24" i="21" s="1"/>
  <c r="NW29" i="21"/>
  <c r="NW27" i="21" s="1"/>
  <c r="FU16" i="13"/>
  <c r="FU9" i="13"/>
  <c r="FV3" i="13"/>
  <c r="FU19" i="13"/>
  <c r="FU11" i="13"/>
  <c r="FU18" i="13"/>
  <c r="FU13" i="13"/>
  <c r="FU21" i="13"/>
  <c r="FU14" i="13"/>
  <c r="FU6" i="13"/>
  <c r="FU8" i="13"/>
  <c r="FU4" i="13"/>
  <c r="FU5" i="13" s="1"/>
  <c r="NT47" i="21" a="1"/>
  <c r="NT47" i="21" s="1"/>
  <c r="NQ65" i="21" a="1"/>
  <c r="NQ65" i="21" s="1"/>
  <c r="NS68" i="21" a="1"/>
  <c r="NS68" i="21" s="1"/>
  <c r="NS40" i="21" a="1"/>
  <c r="NS40" i="21" s="1"/>
  <c r="NS60" i="21" a="1"/>
  <c r="NS60" i="21" s="1"/>
  <c r="NU68" i="21" a="1"/>
  <c r="NU68" i="21" s="1"/>
  <c r="NQ46" i="21" a="1"/>
  <c r="NQ46" i="21" s="1"/>
  <c r="NV42" i="21" a="1"/>
  <c r="NV42" i="21" s="1"/>
  <c r="NW52" i="21" a="1"/>
  <c r="NW52" i="21" s="1"/>
  <c r="NW42" i="21" a="1"/>
  <c r="NW42" i="21" s="1"/>
  <c r="NW59" i="21" a="1"/>
  <c r="NW59" i="21" s="1"/>
  <c r="NS57" i="21" a="1"/>
  <c r="NS57" i="21" s="1"/>
  <c r="NT51" i="21" a="1"/>
  <c r="NT51" i="21" s="1"/>
  <c r="NV48" i="21" a="1"/>
  <c r="NV48" i="21" s="1"/>
  <c r="NR65" i="21" a="1"/>
  <c r="NR65" i="21" s="1"/>
  <c r="NT71" i="21" a="1"/>
  <c r="NT71" i="21" s="1"/>
  <c r="NR62" i="21" a="1"/>
  <c r="NR62" i="21" s="1"/>
  <c r="NU71" i="21" a="1"/>
  <c r="NU71" i="21" s="1"/>
  <c r="NT53" i="21" a="1"/>
  <c r="NT53" i="21" s="1"/>
  <c r="NW60" i="21" a="1"/>
  <c r="NW60" i="21" s="1"/>
  <c r="NW45" i="21" a="1"/>
  <c r="NW45" i="21" s="1"/>
  <c r="NW46" i="21" a="1"/>
  <c r="NW46" i="21" s="1"/>
  <c r="NW62" i="21" a="1"/>
  <c r="NW62" i="21" s="1"/>
  <c r="NR68" i="21" a="1"/>
  <c r="NR68" i="21" s="1"/>
  <c r="NU41" i="21" a="1"/>
  <c r="NU41" i="21" s="1"/>
  <c r="NT65" i="21" a="1"/>
  <c r="NT65" i="21" s="1"/>
  <c r="NR48" i="21" a="1"/>
  <c r="NR48" i="21" s="1"/>
  <c r="NT46" i="21" a="1"/>
  <c r="NT46" i="21" s="1"/>
  <c r="NV63" i="21" a="1"/>
  <c r="NV63" i="21" s="1"/>
  <c r="NU51" i="21" a="1"/>
  <c r="NU51" i="21" s="1"/>
  <c r="NR40" i="21" a="1"/>
  <c r="NR40" i="21" s="1"/>
  <c r="NQ70" i="21" a="1"/>
  <c r="NQ70" i="21" s="1"/>
  <c r="NQ62" i="21" a="1"/>
  <c r="NQ62" i="21" s="1"/>
  <c r="NU47" i="21" a="1"/>
  <c r="NU47" i="21" s="1"/>
  <c r="NS73" i="21" a="1"/>
  <c r="NS73" i="21" s="1"/>
  <c r="NV51" i="21" a="1"/>
  <c r="NV51" i="21" s="1"/>
  <c r="NT73" i="21" a="1"/>
  <c r="NT73" i="21" s="1"/>
  <c r="NT48" i="21" a="1"/>
  <c r="NT48" i="21" s="1"/>
  <c r="NR39" i="21" a="1"/>
  <c r="NR39" i="21" s="1"/>
  <c r="NU72" i="21" a="1"/>
  <c r="NU72" i="21" s="1"/>
  <c r="NV64" i="21" a="1"/>
  <c r="NV64" i="21" s="1"/>
  <c r="NV47" i="21" a="1"/>
  <c r="NV47" i="21" s="1"/>
  <c r="NU56" i="21" a="1"/>
  <c r="NU56" i="21" s="1"/>
  <c r="NW57" i="21" a="1"/>
  <c r="NW57" i="21" s="1"/>
  <c r="NW39" i="21" a="1"/>
  <c r="NW39" i="21" s="1"/>
  <c r="NW41" i="21" a="1"/>
  <c r="NW41" i="21" s="1"/>
  <c r="NW67" i="21" a="1"/>
  <c r="NW67" i="21" s="1"/>
  <c r="NW48" i="21" a="1"/>
  <c r="NW48" i="21" s="1"/>
  <c r="NW47" i="21" a="1"/>
  <c r="NW47" i="21" s="1"/>
  <c r="NW86" i="21"/>
  <c r="NW85" i="21" s="1"/>
  <c r="NW93" i="21" s="1"/>
  <c r="NW72" i="21" a="1"/>
  <c r="NW72" i="21" s="1"/>
  <c r="NU40" i="21" a="1"/>
  <c r="NU40" i="21" s="1"/>
  <c r="NT55" i="21" a="1"/>
  <c r="NT55" i="21" s="1"/>
  <c r="NS42" i="21" a="1"/>
  <c r="NS42" i="21" s="1"/>
  <c r="NS64" i="21" a="1"/>
  <c r="NS64" i="21" s="1"/>
  <c r="NQ60" i="21" a="1"/>
  <c r="NQ60" i="21" s="1"/>
  <c r="NS41" i="21" a="1"/>
  <c r="NS41" i="21" s="1"/>
  <c r="NS70" i="21" a="1"/>
  <c r="NS70" i="21" s="1"/>
  <c r="NV72" i="21" a="1"/>
  <c r="NV72" i="21" s="1"/>
  <c r="NV40" i="21" a="1"/>
  <c r="NV40" i="21" s="1"/>
  <c r="NU65" i="21" a="1"/>
  <c r="NU65" i="21" s="1"/>
  <c r="NQ47" i="21" a="1"/>
  <c r="NQ47" i="21" s="1"/>
  <c r="NR46" i="21" a="1"/>
  <c r="NR46" i="21" s="1"/>
  <c r="NU45" i="21" a="1"/>
  <c r="NU45" i="21" s="1"/>
  <c r="NV73" i="21" a="1"/>
  <c r="NV73" i="21" s="1"/>
  <c r="NV67" i="21" a="1"/>
  <c r="NV67" i="21" s="1"/>
  <c r="NU54" i="21" a="1"/>
  <c r="NU54" i="21" s="1"/>
  <c r="NR53" i="21" a="1"/>
  <c r="NR53" i="21" s="1"/>
  <c r="NS52" i="21" a="1"/>
  <c r="NS52" i="21" s="1"/>
  <c r="NW64" i="21" a="1"/>
  <c r="NW64" i="21" s="1"/>
  <c r="NT54" i="21" a="1"/>
  <c r="NT54" i="21" s="1"/>
  <c r="NS55" i="21" a="1"/>
  <c r="NS55" i="21" s="1"/>
  <c r="NR71" i="21" a="1"/>
  <c r="NR71" i="21" s="1"/>
  <c r="NT62" i="21" a="1"/>
  <c r="NT62" i="21" s="1"/>
  <c r="NS47" i="21" a="1"/>
  <c r="NS47" i="21" s="1"/>
  <c r="NV65" i="21" a="1"/>
  <c r="NV65" i="21" s="1"/>
  <c r="NV55" i="21" a="1"/>
  <c r="NV55" i="21" s="1"/>
  <c r="NU63" i="21" a="1"/>
  <c r="NU63" i="21" s="1"/>
  <c r="NU60" i="21" a="1"/>
  <c r="NU60" i="21" s="1"/>
  <c r="NS45" i="21" a="1"/>
  <c r="NS45" i="21" s="1"/>
  <c r="NT60" i="21" a="1"/>
  <c r="NT60" i="21" s="1"/>
  <c r="NR55" i="21" a="1"/>
  <c r="NR55" i="21" s="1"/>
  <c r="NQ48" i="21" a="1"/>
  <c r="NQ48" i="21" s="1"/>
  <c r="NT40" i="21" a="1"/>
  <c r="NT40" i="21" s="1"/>
  <c r="NV45" i="21" a="1"/>
  <c r="NV45" i="21" s="1"/>
  <c r="NU59" i="21" a="1"/>
  <c r="NU59" i="21" s="1"/>
  <c r="NS67" i="21" a="1"/>
  <c r="NS67" i="21" s="1"/>
  <c r="NV46" i="21" a="1"/>
  <c r="NV46" i="21" s="1"/>
  <c r="NX88" i="21" a="1"/>
  <c r="NX88" i="21" s="1"/>
  <c r="NX80" i="21" a="1"/>
  <c r="NX80" i="21" s="1"/>
  <c r="NX76" i="21"/>
  <c r="NX83" i="21" a="1"/>
  <c r="NX83" i="21" s="1"/>
  <c r="NX87" i="21"/>
  <c r="NX74" i="21"/>
  <c r="NX45" i="21" a="1"/>
  <c r="NX45" i="21" s="1"/>
  <c r="NX41" i="21" a="1"/>
  <c r="NX41" i="21" s="1"/>
  <c r="NX48" i="21" a="1"/>
  <c r="NX48" i="21" s="1"/>
  <c r="NX44" i="21" a="1"/>
  <c r="NX44" i="21" s="1"/>
  <c r="NX40" i="21" a="1"/>
  <c r="NX40" i="21" s="1"/>
  <c r="NX47" i="21" a="1"/>
  <c r="NX47" i="21" s="1"/>
  <c r="NX46" i="21" a="1"/>
  <c r="NX46" i="21" s="1"/>
  <c r="NX39" i="21" a="1"/>
  <c r="NX39" i="21" s="1"/>
  <c r="NX34" i="21" a="1"/>
  <c r="NX34" i="21" s="1"/>
  <c r="NX33" i="21" s="1"/>
  <c r="NX4" i="21"/>
  <c r="NY3" i="21"/>
  <c r="NX42" i="21" a="1"/>
  <c r="NX42" i="21" s="1"/>
  <c r="NX7" i="21"/>
  <c r="NX75" i="21" s="1"/>
  <c r="NX5" i="21"/>
  <c r="NW65" i="21" a="1"/>
  <c r="NW65" i="21" s="1"/>
  <c r="NW53" i="21" a="1"/>
  <c r="NW53" i="21" s="1"/>
  <c r="NW54" i="21" a="1"/>
  <c r="NW54" i="21" s="1"/>
  <c r="NW51" i="21" a="1"/>
  <c r="NW51" i="21" s="1"/>
  <c r="NW68" i="21" a="1"/>
  <c r="NW68" i="21" s="1"/>
  <c r="NT39" i="21" a="1"/>
  <c r="NT39" i="21" s="1"/>
  <c r="NR42" i="21" a="1"/>
  <c r="NR42" i="21" s="1"/>
  <c r="NR67" i="21" a="1"/>
  <c r="NR67" i="21" s="1"/>
  <c r="NR73" i="21" a="1"/>
  <c r="NR73" i="21" s="1"/>
  <c r="NT56" i="21" a="1"/>
  <c r="NT56" i="21" s="1"/>
  <c r="NQ71" i="21" a="1"/>
  <c r="NQ71" i="21" s="1"/>
  <c r="NV57" i="21" a="1"/>
  <c r="NV57" i="21" s="1"/>
  <c r="NV39" i="21" a="1"/>
  <c r="NV39" i="21" s="1"/>
  <c r="NT59" i="21" a="1"/>
  <c r="NT59" i="21" s="1"/>
  <c r="NS72" i="21" a="1"/>
  <c r="NS72" i="21" s="1"/>
  <c r="NR72" i="21" a="1"/>
  <c r="NR72" i="21" s="1"/>
  <c r="NU67" i="21" a="1"/>
  <c r="NU67" i="21" s="1"/>
  <c r="NS48" i="21" a="1"/>
  <c r="NS48" i="21" s="1"/>
  <c r="NV52" i="21" a="1"/>
  <c r="NV52" i="21" s="1"/>
  <c r="NT57" i="21" a="1"/>
  <c r="NT57" i="21" s="1"/>
  <c r="NT67" i="21" a="1"/>
  <c r="NT67" i="21" s="1"/>
  <c r="NR57" i="21" a="1"/>
  <c r="NR57" i="21" s="1"/>
  <c r="NV10" i="21"/>
  <c r="NO51" i="21" a="1"/>
  <c r="NO51" i="21" s="1"/>
  <c r="NO71" i="21" a="1"/>
  <c r="NO71" i="21" s="1"/>
  <c r="NO72" i="21" a="1"/>
  <c r="NO72" i="21" s="1"/>
  <c r="NO42" i="21" a="1"/>
  <c r="NO42" i="21" s="1"/>
  <c r="NO45" i="21" a="1"/>
  <c r="NO45" i="21" s="1"/>
  <c r="NO41" i="21" a="1"/>
  <c r="NO41" i="21" s="1"/>
  <c r="NO59" i="21" a="1"/>
  <c r="NO59" i="21" s="1"/>
  <c r="NO63" i="21" a="1"/>
  <c r="NO63" i="21" s="1"/>
  <c r="NO48" i="21" a="1"/>
  <c r="NO48" i="21" s="1"/>
  <c r="NO68" i="21" a="1"/>
  <c r="NO68" i="21" s="1"/>
  <c r="NO73" i="21" a="1"/>
  <c r="NO73" i="21" s="1"/>
  <c r="NO67" i="21" a="1"/>
  <c r="NO67" i="21" s="1"/>
  <c r="NO40" i="21" a="1"/>
  <c r="NO40" i="21" s="1"/>
  <c r="NO56" i="21" a="1"/>
  <c r="NO56" i="21" s="1"/>
  <c r="NP56" i="21" a="1"/>
  <c r="NP56" i="21" s="1"/>
  <c r="NO46" i="21" a="1"/>
  <c r="NO46" i="21" s="1"/>
  <c r="NP71" i="21" a="1"/>
  <c r="NP71" i="21" s="1"/>
  <c r="NO70" i="21" a="1"/>
  <c r="NO70" i="21" s="1"/>
  <c r="NO47" i="21" a="1"/>
  <c r="NO47" i="21" s="1"/>
  <c r="NP73" i="21" a="1"/>
  <c r="NP73" i="21" s="1"/>
  <c r="NO60" i="21" a="1"/>
  <c r="NO60" i="21" s="1"/>
  <c r="NP48" i="21" a="1"/>
  <c r="NP48" i="21" s="1"/>
  <c r="NO39" i="21" a="1"/>
  <c r="NO39" i="21" s="1"/>
  <c r="NO55" i="21" a="1"/>
  <c r="NO55" i="21" s="1"/>
  <c r="NP63" i="21" a="1"/>
  <c r="NP63" i="21" s="1"/>
  <c r="NP45" i="21" a="1"/>
  <c r="NP45" i="21" s="1"/>
  <c r="NP41" i="21" a="1"/>
  <c r="NP41" i="21" s="1"/>
  <c r="NO64" i="21" a="1"/>
  <c r="NO64" i="21" s="1"/>
  <c r="NO62" i="21" a="1"/>
  <c r="NO62" i="21" s="1"/>
  <c r="NO52" i="21" a="1"/>
  <c r="NO52" i="21" s="1"/>
  <c r="NP67" i="21" a="1"/>
  <c r="NP67" i="21" s="1"/>
  <c r="NO53" i="21" a="1"/>
  <c r="NO53" i="21" s="1"/>
  <c r="NP64" i="21" a="1"/>
  <c r="NP64" i="21" s="1"/>
  <c r="NO57" i="21" a="1"/>
  <c r="NO57" i="21" s="1"/>
  <c r="NO65" i="21" a="1"/>
  <c r="NO65" i="21" s="1"/>
  <c r="NP46" i="21" a="1"/>
  <c r="NP46" i="21" s="1"/>
  <c r="NO54" i="21" a="1"/>
  <c r="NO54" i="21" s="1"/>
  <c r="NP59" i="21" a="1"/>
  <c r="NP59" i="21" s="1"/>
  <c r="NQ59" i="21" a="1"/>
  <c r="NQ59" i="21" s="1"/>
  <c r="NQ72" i="21" a="1"/>
  <c r="NQ72" i="21" s="1"/>
  <c r="NQ45" i="21" a="1"/>
  <c r="NQ45" i="21" s="1"/>
  <c r="NQ56" i="21" a="1"/>
  <c r="NQ56" i="21" s="1"/>
  <c r="NP60" i="21" a="1"/>
  <c r="NP60" i="21" s="1"/>
  <c r="NP54" i="21" a="1"/>
  <c r="NP54" i="21" s="1"/>
  <c r="NP57" i="21" a="1"/>
  <c r="NP57" i="21" s="1"/>
  <c r="NP52" i="21" a="1"/>
  <c r="NP52" i="21" s="1"/>
  <c r="NP72" i="21" a="1"/>
  <c r="NP72" i="21" s="1"/>
  <c r="NQ67" i="21" a="1"/>
  <c r="NQ67" i="21" s="1"/>
  <c r="NQ53" i="21" a="1"/>
  <c r="NQ53" i="21" s="1"/>
  <c r="NP68" i="21" a="1"/>
  <c r="NP68" i="21" s="1"/>
  <c r="NP70" i="21" a="1"/>
  <c r="NP70" i="21" s="1"/>
  <c r="NP47" i="21" a="1"/>
  <c r="NP47" i="21" s="1"/>
  <c r="NP62" i="21" a="1"/>
  <c r="NP62" i="21" s="1"/>
  <c r="NQ54" i="21" a="1"/>
  <c r="NQ54" i="21" s="1"/>
  <c r="NQ55" i="21" a="1"/>
  <c r="NQ55" i="21" s="1"/>
  <c r="NQ73" i="21" a="1"/>
  <c r="NQ73" i="21" s="1"/>
  <c r="NP42" i="21" a="1"/>
  <c r="NP42" i="21" s="1"/>
  <c r="NP55" i="21" a="1"/>
  <c r="NP55" i="21" s="1"/>
  <c r="NQ68" i="21" a="1"/>
  <c r="NQ68" i="21" s="1"/>
  <c r="NQ40" i="21" a="1"/>
  <c r="NQ40" i="21" s="1"/>
  <c r="NU57" i="21" a="1"/>
  <c r="NU57" i="21" s="1"/>
  <c r="NS54" i="21" a="1"/>
  <c r="NS54" i="21" s="1"/>
  <c r="NP65" i="21" a="1"/>
  <c r="NP65" i="21" s="1"/>
  <c r="NQ57" i="21" a="1"/>
  <c r="NQ57" i="21" s="1"/>
  <c r="NP40" i="21" a="1"/>
  <c r="NP40" i="21" s="1"/>
  <c r="NQ52" i="21" a="1"/>
  <c r="NQ52" i="21" s="1"/>
  <c r="NP51" i="21" a="1"/>
  <c r="NP51" i="21" s="1"/>
  <c r="NP39" i="21" a="1"/>
  <c r="NP39" i="21" s="1"/>
  <c r="NP53" i="21" a="1"/>
  <c r="NP53" i="21" s="1"/>
  <c r="NQ63" i="21" a="1"/>
  <c r="NQ63" i="21" s="1"/>
  <c r="NT70" i="21" a="1"/>
  <c r="NT70" i="21" s="1"/>
  <c r="NR70" i="21" a="1"/>
  <c r="NR70" i="21" s="1"/>
  <c r="NS71" i="21" a="1"/>
  <c r="NS71" i="21" s="1"/>
  <c r="NU53" i="21" a="1"/>
  <c r="NU53" i="21" s="1"/>
  <c r="NQ41" i="21" a="1"/>
  <c r="NQ41" i="21" s="1"/>
  <c r="NS63" i="21" a="1"/>
  <c r="NS63" i="21" s="1"/>
  <c r="NU46" i="21" a="1"/>
  <c r="NU46" i="21" s="1"/>
  <c r="NR63" i="21" a="1"/>
  <c r="NR63" i="21" s="1"/>
  <c r="NV68" i="21" a="1"/>
  <c r="NV68" i="21" s="1"/>
  <c r="NV54" i="21" a="1"/>
  <c r="NV54" i="21" s="1"/>
  <c r="NT41" i="21" a="1"/>
  <c r="NT41" i="21" s="1"/>
  <c r="NR51" i="21" a="1"/>
  <c r="NR51" i="21" s="1"/>
  <c r="NU42" i="21" a="1"/>
  <c r="NU42" i="21" s="1"/>
  <c r="NU64" i="21" a="1"/>
  <c r="NU64" i="21" s="1"/>
  <c r="NU70" i="21" a="1"/>
  <c r="NU70" i="21" s="1"/>
  <c r="NR59" i="21" a="1"/>
  <c r="NR59" i="21" s="1"/>
  <c r="NS65" i="21" a="1"/>
  <c r="NS65" i="21" s="1"/>
  <c r="NR45" i="21" a="1"/>
  <c r="NR45" i="21" s="1"/>
  <c r="NR60" i="21" a="1"/>
  <c r="NR60" i="21" s="1"/>
  <c r="NV70" i="21" a="1"/>
  <c r="NV70" i="21" s="1"/>
  <c r="NV60" i="21" a="1"/>
  <c r="NV60" i="21" s="1"/>
  <c r="NT64" i="21" a="1"/>
  <c r="NT64" i="21" s="1"/>
  <c r="NR41" i="21" a="1"/>
  <c r="NR41" i="21" s="1"/>
  <c r="NW56" i="21" a="1"/>
  <c r="NW56" i="21" s="1"/>
  <c r="NW40" i="21" a="1"/>
  <c r="NW40" i="21" s="1"/>
  <c r="NW70" i="21" a="1"/>
  <c r="NW70" i="21" s="1"/>
  <c r="NW55" i="21" a="1"/>
  <c r="NW55" i="21" s="1"/>
  <c r="NW63" i="21" a="1"/>
  <c r="NW63" i="21" s="1"/>
  <c r="NW71" i="21" a="1"/>
  <c r="NW71" i="21" s="1"/>
  <c r="NW73" i="21" a="1"/>
  <c r="NW73" i="21" s="1"/>
  <c r="NT52" i="21" a="1"/>
  <c r="NT52" i="21" s="1"/>
  <c r="NS51" i="21" a="1"/>
  <c r="NS51" i="21" s="1"/>
  <c r="NT63" i="21" a="1"/>
  <c r="NT63" i="21" s="1"/>
  <c r="NR54" i="21" a="1"/>
  <c r="NR54" i="21" s="1"/>
  <c r="NU55" i="21" a="1"/>
  <c r="NU55" i="21" s="1"/>
  <c r="NR56" i="21" a="1"/>
  <c r="NR56" i="21" s="1"/>
  <c r="NT42" i="21" a="1"/>
  <c r="NT42" i="21" s="1"/>
  <c r="NV41" i="21" a="1"/>
  <c r="NV41" i="21" s="1"/>
  <c r="NT68" i="21" a="1"/>
  <c r="NT68" i="21" s="1"/>
  <c r="NS53" i="21" a="1"/>
  <c r="NS53" i="21" s="1"/>
  <c r="NT45" i="21" a="1"/>
  <c r="NT45" i="21" s="1"/>
  <c r="NS56" i="21" a="1"/>
  <c r="NS56" i="21" s="1"/>
  <c r="NS39" i="21" a="1"/>
  <c r="NS39" i="21" s="1"/>
  <c r="NS59" i="21" a="1"/>
  <c r="NS59" i="21" s="1"/>
  <c r="NV71" i="21" a="1"/>
  <c r="NV71" i="21" s="1"/>
  <c r="NV59" i="21" a="1"/>
  <c r="NV59" i="21" s="1"/>
  <c r="NU39" i="21" a="1"/>
  <c r="NU39" i="21" s="1"/>
  <c r="NS62" i="21" a="1"/>
  <c r="NS62" i="21" s="1"/>
  <c r="NQ51" i="21" a="1"/>
  <c r="NQ51" i="21" s="1"/>
  <c r="NU52" i="21" a="1"/>
  <c r="NU52" i="21" s="1"/>
  <c r="NU62" i="21" a="1"/>
  <c r="NU62" i="21" s="1"/>
  <c r="NR64" i="21" a="1"/>
  <c r="NR64" i="21" s="1"/>
  <c r="NS46" i="21" a="1"/>
  <c r="NS46" i="21" s="1"/>
  <c r="NU73" i="21" a="1"/>
  <c r="NU73" i="21" s="1"/>
  <c r="NV62" i="21" a="1"/>
  <c r="NV62" i="21" s="1"/>
  <c r="NV56" i="21" a="1"/>
  <c r="NV56" i="21" s="1"/>
  <c r="NT72" i="21" a="1"/>
  <c r="NT72" i="21" s="1"/>
  <c r="NR52" i="21" a="1"/>
  <c r="NR52" i="21" s="1"/>
  <c r="NQ42" i="21" a="1"/>
  <c r="NQ42" i="21" s="1"/>
  <c r="NQ64" i="21" a="1"/>
  <c r="NQ64" i="21" s="1"/>
  <c r="NR47" i="21" a="1"/>
  <c r="NR47" i="21" s="1"/>
  <c r="NV53" i="21" a="1"/>
  <c r="NV53" i="21" s="1"/>
  <c r="NU48" i="21" a="1"/>
  <c r="NU48" i="21" s="1"/>
  <c r="NQ39" i="21" a="1"/>
  <c r="NQ39" i="21" s="1"/>
  <c r="NU10" i="21"/>
  <c r="NB52" i="21" a="1"/>
  <c r="NB52" i="21" s="1"/>
  <c r="ND40" i="21" a="1"/>
  <c r="ND40" i="21" s="1"/>
  <c r="NE52" i="21" a="1"/>
  <c r="NE52" i="21" s="1"/>
  <c r="NE59" i="21" a="1"/>
  <c r="NE59" i="21" s="1"/>
  <c r="ND45" i="21" a="1"/>
  <c r="ND45" i="21" s="1"/>
  <c r="NE46" i="21" a="1"/>
  <c r="NE46" i="21" s="1"/>
  <c r="NB40" i="21" a="1"/>
  <c r="NB40" i="21" s="1"/>
  <c r="NC62" i="21" a="1"/>
  <c r="NC62" i="21" s="1"/>
  <c r="NB71" i="21" a="1"/>
  <c r="NB71" i="21" s="1"/>
  <c r="NE65" i="21" a="1"/>
  <c r="NE65" i="21" s="1"/>
  <c r="ND39" i="21" a="1"/>
  <c r="ND39" i="21" s="1"/>
  <c r="ND51" i="21" a="1"/>
  <c r="ND51" i="21" s="1"/>
  <c r="ND67" i="21" a="1"/>
  <c r="ND67" i="21" s="1"/>
  <c r="NB60" i="21" a="1"/>
  <c r="NB60" i="21" s="1"/>
  <c r="NC40" i="21" a="1"/>
  <c r="NC40" i="21" s="1"/>
  <c r="ND56" i="21" a="1"/>
  <c r="ND56" i="21" s="1"/>
  <c r="ND48" i="21" a="1"/>
  <c r="ND48" i="21" s="1"/>
  <c r="NC72" i="21" a="1"/>
  <c r="NC72" i="21" s="1"/>
  <c r="NC52" i="21" a="1"/>
  <c r="NC52" i="21" s="1"/>
  <c r="ND53" i="21" a="1"/>
  <c r="ND53" i="21" s="1"/>
  <c r="ND55" i="21" a="1"/>
  <c r="ND55" i="21" s="1"/>
  <c r="NB72" i="21" a="1"/>
  <c r="NB72" i="21" s="1"/>
  <c r="NE73" i="21" a="1"/>
  <c r="NE73" i="21" s="1"/>
  <c r="ND60" i="21" a="1"/>
  <c r="ND60" i="21" s="1"/>
  <c r="ND68" i="21" a="1"/>
  <c r="ND68" i="21" s="1"/>
  <c r="ND46" i="21" a="1"/>
  <c r="ND46" i="21" s="1"/>
  <c r="NE53" i="21" a="1"/>
  <c r="NE53" i="21" s="1"/>
  <c r="NB64" i="21" a="1"/>
  <c r="NB64" i="21" s="1"/>
  <c r="NB42" i="21" a="1"/>
  <c r="NB42" i="21" s="1"/>
  <c r="NE70" i="21" a="1"/>
  <c r="NE70" i="21" s="1"/>
  <c r="ND62" i="21" a="1"/>
  <c r="ND62" i="21" s="1"/>
  <c r="NE48" i="21" a="1"/>
  <c r="NE48" i="21" s="1"/>
  <c r="NB67" i="21" a="1"/>
  <c r="NB67" i="21" s="1"/>
  <c r="NB65" i="21" a="1"/>
  <c r="NB65" i="21" s="1"/>
  <c r="NB41" i="21" a="1"/>
  <c r="NB41" i="21" s="1"/>
  <c r="NB51" i="21" a="1"/>
  <c r="NB51" i="21" s="1"/>
  <c r="NB55" i="21" a="1"/>
  <c r="NB55" i="21" s="1"/>
  <c r="NC65" i="21" a="1"/>
  <c r="NC65" i="21" s="1"/>
  <c r="NB47" i="21" a="1"/>
  <c r="NB47" i="21" s="1"/>
  <c r="NE55" i="21" a="1"/>
  <c r="NE55" i="21" s="1"/>
  <c r="ND64" i="21" a="1"/>
  <c r="ND64" i="21" s="1"/>
  <c r="NE39" i="21" a="1"/>
  <c r="NE39" i="21" s="1"/>
  <c r="NC70" i="21" a="1"/>
  <c r="NC70" i="21" s="1"/>
  <c r="NB59" i="21" a="1"/>
  <c r="NB59" i="21" s="1"/>
  <c r="ND42" i="21" a="1"/>
  <c r="ND42" i="21" s="1"/>
  <c r="NB73" i="21" a="1"/>
  <c r="NB73" i="21" s="1"/>
  <c r="NC39" i="21" a="1"/>
  <c r="NC39" i="21" s="1"/>
  <c r="NE62" i="21" a="1"/>
  <c r="NE62" i="21" s="1"/>
  <c r="NB62" i="21" a="1"/>
  <c r="NB62" i="21" s="1"/>
  <c r="NB53" i="21" a="1"/>
  <c r="NB53" i="21" s="1"/>
  <c r="NC48" i="21" a="1"/>
  <c r="NC48" i="21" s="1"/>
  <c r="NE64" i="21" a="1"/>
  <c r="NE64" i="21" s="1"/>
  <c r="NC63" i="21" a="1"/>
  <c r="NC63" i="21" s="1"/>
  <c r="NC45" i="21" a="1"/>
  <c r="NC45" i="21" s="1"/>
  <c r="NC51" i="21" a="1"/>
  <c r="NC51" i="21" s="1"/>
  <c r="NC54" i="21" a="1"/>
  <c r="NC54" i="21" s="1"/>
  <c r="NC71" i="21" a="1"/>
  <c r="NC71" i="21" s="1"/>
  <c r="ND72" i="21" a="1"/>
  <c r="ND72" i="21" s="1"/>
  <c r="NC42" i="21" a="1"/>
  <c r="NC42" i="21" s="1"/>
  <c r="NC59" i="21" a="1"/>
  <c r="NC59" i="21" s="1"/>
  <c r="ND52" i="21" a="1"/>
  <c r="ND52" i="21" s="1"/>
  <c r="ND71" i="21" a="1"/>
  <c r="ND71" i="21" s="1"/>
  <c r="NC68" i="21" a="1"/>
  <c r="NC68" i="21" s="1"/>
  <c r="NC67" i="21" a="1"/>
  <c r="NC67" i="21" s="1"/>
  <c r="NC46" i="21" a="1"/>
  <c r="NC46" i="21" s="1"/>
  <c r="ND73" i="21" a="1"/>
  <c r="ND73" i="21" s="1"/>
  <c r="NB46" i="21" a="1"/>
  <c r="NB46" i="21" s="1"/>
  <c r="NB45" i="21" a="1"/>
  <c r="NB45" i="21" s="1"/>
  <c r="ND41" i="21" a="1"/>
  <c r="ND41" i="21" s="1"/>
  <c r="ND59" i="21" a="1"/>
  <c r="ND59" i="21" s="1"/>
  <c r="NB48" i="21" a="1"/>
  <c r="NB48" i="21" s="1"/>
  <c r="NB70" i="21" a="1"/>
  <c r="NB70" i="21" s="1"/>
  <c r="NC57" i="21" a="1"/>
  <c r="NC57" i="21" s="1"/>
  <c r="NB54" i="21" a="1"/>
  <c r="NB54" i="21" s="1"/>
  <c r="ND65" i="21" a="1"/>
  <c r="ND65" i="21" s="1"/>
  <c r="ND54" i="21" a="1"/>
  <c r="ND54" i="21" s="1"/>
  <c r="NC64" i="21" a="1"/>
  <c r="NC64" i="21" s="1"/>
  <c r="NC41" i="21" a="1"/>
  <c r="NC41" i="21" s="1"/>
  <c r="NC47" i="21" a="1"/>
  <c r="NC47" i="21" s="1"/>
  <c r="NB57" i="21" a="1"/>
  <c r="NB57" i="21" s="1"/>
  <c r="NC56" i="21" a="1"/>
  <c r="NC56" i="21" s="1"/>
  <c r="NC53" i="21" a="1"/>
  <c r="NC53" i="21" s="1"/>
  <c r="NB39" i="21" a="1"/>
  <c r="NB39" i="21" s="1"/>
  <c r="NC55" i="21" a="1"/>
  <c r="NC55" i="21" s="1"/>
  <c r="NC60" i="21" a="1"/>
  <c r="NC60" i="21" s="1"/>
  <c r="NC73" i="21" a="1"/>
  <c r="NC73" i="21" s="1"/>
  <c r="NF54" i="21" a="1"/>
  <c r="NF54" i="21" s="1"/>
  <c r="NG47" i="21" a="1"/>
  <c r="NG47" i="21" s="1"/>
  <c r="NF48" i="21" a="1"/>
  <c r="NF48" i="21" s="1"/>
  <c r="NE56" i="21" a="1"/>
  <c r="NE56" i="21" s="1"/>
  <c r="NE63" i="21" a="1"/>
  <c r="NE63" i="21" s="1"/>
  <c r="NB63" i="21" a="1"/>
  <c r="NB63" i="21" s="1"/>
  <c r="NB56" i="21" a="1"/>
  <c r="NB56" i="21" s="1"/>
  <c r="NF52" i="21" a="1"/>
  <c r="NF52" i="21" s="1"/>
  <c r="NG67" i="21" a="1"/>
  <c r="NG67" i="21" s="1"/>
  <c r="NF71" i="21" a="1"/>
  <c r="NF71" i="21" s="1"/>
  <c r="NE42" i="21" a="1"/>
  <c r="NE42" i="21" s="1"/>
  <c r="ND57" i="21" a="1"/>
  <c r="ND57" i="21" s="1"/>
  <c r="ND63" i="21" a="1"/>
  <c r="ND63" i="21" s="1"/>
  <c r="NF60" i="21" a="1"/>
  <c r="NF60" i="21" s="1"/>
  <c r="NF73" i="21" a="1"/>
  <c r="NF73" i="21" s="1"/>
  <c r="NF41" i="21" a="1"/>
  <c r="NF41" i="21" s="1"/>
  <c r="NG73" i="21" a="1"/>
  <c r="NG73" i="21" s="1"/>
  <c r="ND47" i="21" a="1"/>
  <c r="ND47" i="21" s="1"/>
  <c r="NF70" i="21" a="1"/>
  <c r="NF70" i="21" s="1"/>
  <c r="NE45" i="21" a="1"/>
  <c r="NE45" i="21" s="1"/>
  <c r="NE60" i="21" a="1"/>
  <c r="NE60" i="21" s="1"/>
  <c r="NE51" i="21" a="1"/>
  <c r="NE51" i="21" s="1"/>
  <c r="NG71" i="21" a="1"/>
  <c r="NG71" i="21" s="1"/>
  <c r="NF62" i="21" a="1"/>
  <c r="NF62" i="21" s="1"/>
  <c r="NG53" i="21" a="1"/>
  <c r="NG53" i="21" s="1"/>
  <c r="NE68" i="21" a="1"/>
  <c r="NE68" i="21" s="1"/>
  <c r="NG41" i="21" a="1"/>
  <c r="NG41" i="21" s="1"/>
  <c r="NB68" i="21" a="1"/>
  <c r="NB68" i="21" s="1"/>
  <c r="NF56" i="21" a="1"/>
  <c r="NF56" i="21" s="1"/>
  <c r="NF40" i="21" a="1"/>
  <c r="NF40" i="21" s="1"/>
  <c r="NF59" i="21" a="1"/>
  <c r="NF59" i="21" s="1"/>
  <c r="NF65" i="21" a="1"/>
  <c r="NF65" i="21" s="1"/>
  <c r="NE67" i="21" a="1"/>
  <c r="NE67" i="21" s="1"/>
  <c r="NF63" i="21" a="1"/>
  <c r="NF63" i="21" s="1"/>
  <c r="NG68" i="21" a="1"/>
  <c r="NG68" i="21" s="1"/>
  <c r="NG72" i="21" a="1"/>
  <c r="NG72" i="21" s="1"/>
  <c r="ND70" i="21" a="1"/>
  <c r="ND70" i="21" s="1"/>
  <c r="NF55" i="21" a="1"/>
  <c r="NF55" i="21" s="1"/>
  <c r="NF47" i="21" a="1"/>
  <c r="NF47" i="21" s="1"/>
  <c r="NH46" i="21" a="1"/>
  <c r="NH46" i="21" s="1"/>
  <c r="NG62" i="21" a="1"/>
  <c r="NG62" i="21" s="1"/>
  <c r="NF64" i="21" a="1"/>
  <c r="NF64" i="21" s="1"/>
  <c r="NF46" i="21" a="1"/>
  <c r="NF46" i="21" s="1"/>
  <c r="NF39" i="21" a="1"/>
  <c r="NF39" i="21" s="1"/>
  <c r="NG52" i="21" a="1"/>
  <c r="NG52" i="21" s="1"/>
  <c r="NG63" i="21" a="1"/>
  <c r="NG63" i="21" s="1"/>
  <c r="NF51" i="21" a="1"/>
  <c r="NF51" i="21" s="1"/>
  <c r="NF68" i="21" a="1"/>
  <c r="NF68" i="21" s="1"/>
  <c r="NE72" i="21" a="1"/>
  <c r="NE72" i="21" s="1"/>
  <c r="NH41" i="21" a="1"/>
  <c r="NH41" i="21" s="1"/>
  <c r="NG46" i="21" a="1"/>
  <c r="NG46" i="21" s="1"/>
  <c r="NH40" i="21" a="1"/>
  <c r="NH40" i="21" s="1"/>
  <c r="NG56" i="21" a="1"/>
  <c r="NG56" i="21" s="1"/>
  <c r="NH60" i="21" a="1"/>
  <c r="NH60" i="21" s="1"/>
  <c r="NG51" i="21" a="1"/>
  <c r="NG51" i="21" s="1"/>
  <c r="NF45" i="21" a="1"/>
  <c r="NF45" i="21" s="1"/>
  <c r="NF42" i="21" a="1"/>
  <c r="NF42" i="21" s="1"/>
  <c r="NF72" i="21" a="1"/>
  <c r="NF72" i="21" s="1"/>
  <c r="NF67" i="21" a="1"/>
  <c r="NF67" i="21" s="1"/>
  <c r="NE54" i="21" a="1"/>
  <c r="NE54" i="21" s="1"/>
  <c r="NE57" i="21" a="1"/>
  <c r="NE57" i="21" s="1"/>
  <c r="NG42" i="21" a="1"/>
  <c r="NG42" i="21" s="1"/>
  <c r="NH63" i="21" a="1"/>
  <c r="NH63" i="21" s="1"/>
  <c r="NH42" i="21" a="1"/>
  <c r="NH42" i="21" s="1"/>
  <c r="NH54" i="21" a="1"/>
  <c r="NH54" i="21" s="1"/>
  <c r="NH64" i="21" a="1"/>
  <c r="NH64" i="21" s="1"/>
  <c r="NE71" i="21" a="1"/>
  <c r="NE71" i="21" s="1"/>
  <c r="NG60" i="21" a="1"/>
  <c r="NG60" i="21" s="1"/>
  <c r="NF53" i="21" a="1"/>
  <c r="NF53" i="21" s="1"/>
  <c r="NG48" i="21" a="1"/>
  <c r="NG48" i="21" s="1"/>
  <c r="NE40" i="21" a="1"/>
  <c r="NE40" i="21" s="1"/>
  <c r="NG40" i="21" a="1"/>
  <c r="NG40" i="21" s="1"/>
  <c r="NH39" i="21" a="1"/>
  <c r="NH39" i="21" s="1"/>
  <c r="NH70" i="21" a="1"/>
  <c r="NH70" i="21" s="1"/>
  <c r="NF57" i="21" a="1"/>
  <c r="NF57" i="21" s="1"/>
  <c r="NG39" i="21" a="1"/>
  <c r="NG39" i="21" s="1"/>
  <c r="NG45" i="21" a="1"/>
  <c r="NG45" i="21" s="1"/>
  <c r="NE47" i="21" a="1"/>
  <c r="NE47" i="21" s="1"/>
  <c r="NE41" i="21" a="1"/>
  <c r="NE41" i="21" s="1"/>
  <c r="NH59" i="21" a="1"/>
  <c r="NH59" i="21" s="1"/>
  <c r="NH57" i="21" a="1"/>
  <c r="NH57" i="21" s="1"/>
  <c r="NG70" i="21" a="1"/>
  <c r="NG70" i="21" s="1"/>
  <c r="NH47" i="21" a="1"/>
  <c r="NH47" i="21" s="1"/>
  <c r="NG55" i="21" a="1"/>
  <c r="NG55" i="21" s="1"/>
  <c r="NH68" i="21" a="1"/>
  <c r="NH68" i="21" s="1"/>
  <c r="NH62" i="21" a="1"/>
  <c r="NH62" i="21" s="1"/>
  <c r="NH51" i="21" a="1"/>
  <c r="NH51" i="21" s="1"/>
  <c r="NI52" i="21" a="1"/>
  <c r="NI52" i="21" s="1"/>
  <c r="NG64" i="21" a="1"/>
  <c r="NG64" i="21" s="1"/>
  <c r="NI64" i="21" a="1"/>
  <c r="NI64" i="21" s="1"/>
  <c r="NI39" i="21" a="1"/>
  <c r="NI39" i="21" s="1"/>
  <c r="NH71" i="21" a="1"/>
  <c r="NH71" i="21" s="1"/>
  <c r="NI41" i="21" a="1"/>
  <c r="NI41" i="21" s="1"/>
  <c r="NH72" i="21" a="1"/>
  <c r="NH72" i="21" s="1"/>
  <c r="NI68" i="21" a="1"/>
  <c r="NI68" i="21" s="1"/>
  <c r="NG59" i="21" a="1"/>
  <c r="NG59" i="21" s="1"/>
  <c r="NH52" i="21" a="1"/>
  <c r="NH52" i="21" s="1"/>
  <c r="NI72" i="21" a="1"/>
  <c r="NI72" i="21" s="1"/>
  <c r="NI62" i="21" a="1"/>
  <c r="NI62" i="21" s="1"/>
  <c r="NI42" i="21" a="1"/>
  <c r="NI42" i="21" s="1"/>
  <c r="NI71" i="21" a="1"/>
  <c r="NI71" i="21" s="1"/>
  <c r="NG57" i="21" a="1"/>
  <c r="NG57" i="21" s="1"/>
  <c r="NI56" i="21" a="1"/>
  <c r="NI56" i="21" s="1"/>
  <c r="NI51" i="21" a="1"/>
  <c r="NI51" i="21" s="1"/>
  <c r="NG54" i="21" a="1"/>
  <c r="NG54" i="21" s="1"/>
  <c r="NH67" i="21" a="1"/>
  <c r="NH67" i="21" s="1"/>
  <c r="NH53" i="21" a="1"/>
  <c r="NH53" i="21" s="1"/>
  <c r="NH65" i="21" a="1"/>
  <c r="NH65" i="21" s="1"/>
  <c r="NH48" i="21" a="1"/>
  <c r="NH48" i="21" s="1"/>
  <c r="NI73" i="21" a="1"/>
  <c r="NI73" i="21" s="1"/>
  <c r="NI65" i="21" a="1"/>
  <c r="NI65" i="21" s="1"/>
  <c r="NG65" i="21" a="1"/>
  <c r="NG65" i="21" s="1"/>
  <c r="NH73" i="21" a="1"/>
  <c r="NH73" i="21" s="1"/>
  <c r="NH55" i="21" a="1"/>
  <c r="NH55" i="21" s="1"/>
  <c r="NH45" i="21" a="1"/>
  <c r="NH45" i="21" s="1"/>
  <c r="NJ63" i="21" a="1"/>
  <c r="NJ63" i="21" s="1"/>
  <c r="NI47" i="21" a="1"/>
  <c r="NI47" i="21" s="1"/>
  <c r="NJ51" i="21" a="1"/>
  <c r="NJ51" i="21" s="1"/>
  <c r="NI48" i="21" a="1"/>
  <c r="NI48" i="21" s="1"/>
  <c r="NI67" i="21" a="1"/>
  <c r="NI67" i="21" s="1"/>
  <c r="NJ47" i="21" a="1"/>
  <c r="NJ47" i="21" s="1"/>
  <c r="NI46" i="21" a="1"/>
  <c r="NI46" i="21" s="1"/>
  <c r="NI57" i="21" a="1"/>
  <c r="NI57" i="21" s="1"/>
  <c r="NI60" i="21" a="1"/>
  <c r="NI60" i="21" s="1"/>
  <c r="NJ59" i="21" a="1"/>
  <c r="NJ59" i="21" s="1"/>
  <c r="NJ45" i="21" a="1"/>
  <c r="NJ45" i="21" s="1"/>
  <c r="NI45" i="21" a="1"/>
  <c r="NI45" i="21" s="1"/>
  <c r="NI40" i="21" a="1"/>
  <c r="NI40" i="21" s="1"/>
  <c r="NJ54" i="21" a="1"/>
  <c r="NJ54" i="21" s="1"/>
  <c r="NJ46" i="21" a="1"/>
  <c r="NJ46" i="21" s="1"/>
  <c r="NJ67" i="21" a="1"/>
  <c r="NJ67" i="21" s="1"/>
  <c r="NI53" i="21" a="1"/>
  <c r="NI53" i="21" s="1"/>
  <c r="NJ65" i="21" a="1"/>
  <c r="NJ65" i="21" s="1"/>
  <c r="NI63" i="21" a="1"/>
  <c r="NI63" i="21" s="1"/>
  <c r="NI54" i="21" a="1"/>
  <c r="NI54" i="21" s="1"/>
  <c r="NJ40" i="21" a="1"/>
  <c r="NJ40" i="21" s="1"/>
  <c r="NI70" i="21" a="1"/>
  <c r="NI70" i="21" s="1"/>
  <c r="NH56" i="21" a="1"/>
  <c r="NH56" i="21" s="1"/>
  <c r="NI59" i="21" a="1"/>
  <c r="NI59" i="21" s="1"/>
  <c r="NJ48" i="21" a="1"/>
  <c r="NJ48" i="21" s="1"/>
  <c r="NK48" i="21" a="1"/>
  <c r="NK48" i="21" s="1"/>
  <c r="NK42" i="21" a="1"/>
  <c r="NK42" i="21" s="1"/>
  <c r="NK45" i="21" a="1"/>
  <c r="NK45" i="21" s="1"/>
  <c r="NJ68" i="21" a="1"/>
  <c r="NJ68" i="21" s="1"/>
  <c r="NJ62" i="21" a="1"/>
  <c r="NJ62" i="21" s="1"/>
  <c r="NK39" i="21" a="1"/>
  <c r="NK39" i="21" s="1"/>
  <c r="NJ72" i="21" a="1"/>
  <c r="NJ72" i="21" s="1"/>
  <c r="NK65" i="21" a="1"/>
  <c r="NK65" i="21" s="1"/>
  <c r="NJ55" i="21" a="1"/>
  <c r="NJ55" i="21" s="1"/>
  <c r="NK41" i="21" a="1"/>
  <c r="NK41" i="21" s="1"/>
  <c r="NJ60" i="21" a="1"/>
  <c r="NJ60" i="21" s="1"/>
  <c r="NK51" i="21" a="1"/>
  <c r="NK51" i="21" s="1"/>
  <c r="NK71" i="21" a="1"/>
  <c r="NK71" i="21" s="1"/>
  <c r="NJ70" i="21" a="1"/>
  <c r="NJ70" i="21" s="1"/>
  <c r="NJ39" i="21" a="1"/>
  <c r="NJ39" i="21" s="1"/>
  <c r="NK63" i="21" a="1"/>
  <c r="NK63" i="21" s="1"/>
  <c r="NI55" i="21" a="1"/>
  <c r="NI55" i="21" s="1"/>
  <c r="NJ57" i="21" a="1"/>
  <c r="NJ57" i="21" s="1"/>
  <c r="NJ73" i="21" a="1"/>
  <c r="NJ73" i="21" s="1"/>
  <c r="NK54" i="21" a="1"/>
  <c r="NK54" i="21" s="1"/>
  <c r="NJ56" i="21" a="1"/>
  <c r="NJ56" i="21" s="1"/>
  <c r="NL72" i="21" a="1"/>
  <c r="NL72" i="21" s="1"/>
  <c r="NJ64" i="21" a="1"/>
  <c r="NJ64" i="21" s="1"/>
  <c r="NK70" i="21" a="1"/>
  <c r="NK70" i="21" s="1"/>
  <c r="NK73" i="21" a="1"/>
  <c r="NK73" i="21" s="1"/>
  <c r="NL53" i="21" a="1"/>
  <c r="NL53" i="21" s="1"/>
  <c r="NK67" i="21" a="1"/>
  <c r="NK67" i="21" s="1"/>
  <c r="NJ71" i="21" a="1"/>
  <c r="NJ71" i="21" s="1"/>
  <c r="NK40" i="21" a="1"/>
  <c r="NK40" i="21" s="1"/>
  <c r="NL54" i="21" a="1"/>
  <c r="NL54" i="21" s="1"/>
  <c r="NK52" i="21" a="1"/>
  <c r="NK52" i="21" s="1"/>
  <c r="NL51" i="21" a="1"/>
  <c r="NL51" i="21" s="1"/>
  <c r="NK59" i="21" a="1"/>
  <c r="NK59" i="21" s="1"/>
  <c r="NL73" i="21" a="1"/>
  <c r="NL73" i="21" s="1"/>
  <c r="NJ41" i="21" a="1"/>
  <c r="NJ41" i="21" s="1"/>
  <c r="NK68" i="21" a="1"/>
  <c r="NK68" i="21" s="1"/>
  <c r="NL64" i="21" a="1"/>
  <c r="NL64" i="21" s="1"/>
  <c r="NJ53" i="21" a="1"/>
  <c r="NJ53" i="21" s="1"/>
  <c r="NK64" i="21" a="1"/>
  <c r="NK64" i="21" s="1"/>
  <c r="NK62" i="21" a="1"/>
  <c r="NK62" i="21" s="1"/>
  <c r="NK72" i="21" a="1"/>
  <c r="NK72" i="21" s="1"/>
  <c r="NK47" i="21" a="1"/>
  <c r="NK47" i="21" s="1"/>
  <c r="NK46" i="21" a="1"/>
  <c r="NK46" i="21" s="1"/>
  <c r="NL60" i="21" a="1"/>
  <c r="NL60" i="21" s="1"/>
  <c r="NL62" i="21" a="1"/>
  <c r="NL62" i="21" s="1"/>
  <c r="NK53" i="21" a="1"/>
  <c r="NK53" i="21" s="1"/>
  <c r="NK55" i="21" a="1"/>
  <c r="NK55" i="21" s="1"/>
  <c r="NK57" i="21" a="1"/>
  <c r="NK57" i="21" s="1"/>
  <c r="NJ52" i="21" a="1"/>
  <c r="NJ52" i="21" s="1"/>
  <c r="NK60" i="21" a="1"/>
  <c r="NK60" i="21" s="1"/>
  <c r="NK56" i="21" a="1"/>
  <c r="NK56" i="21" s="1"/>
  <c r="NL57" i="21" a="1"/>
  <c r="NL57" i="21" s="1"/>
  <c r="NL70" i="21" a="1"/>
  <c r="NL70" i="21" s="1"/>
  <c r="NJ42" i="21" a="1"/>
  <c r="NJ42" i="21" s="1"/>
  <c r="NL55" i="21" a="1"/>
  <c r="NL55" i="21" s="1"/>
  <c r="NL56" i="21" a="1"/>
  <c r="NL56" i="21" s="1"/>
  <c r="NM52" i="21" a="1"/>
  <c r="NM52" i="21" s="1"/>
  <c r="NM54" i="21" a="1"/>
  <c r="NM54" i="21" s="1"/>
  <c r="NL39" i="21" a="1"/>
  <c r="NL39" i="21" s="1"/>
  <c r="NM56" i="21" a="1"/>
  <c r="NM56" i="21" s="1"/>
  <c r="NL45" i="21" a="1"/>
  <c r="NL45" i="21" s="1"/>
  <c r="NM68" i="21" a="1"/>
  <c r="NM68" i="21" s="1"/>
  <c r="NL48" i="21" a="1"/>
  <c r="NL48" i="21" s="1"/>
  <c r="NL63" i="21" a="1"/>
  <c r="NL63" i="21" s="1"/>
  <c r="NM46" i="21" a="1"/>
  <c r="NM46" i="21" s="1"/>
  <c r="NM40" i="21" a="1"/>
  <c r="NM40" i="21" s="1"/>
  <c r="NM41" i="21" a="1"/>
  <c r="NM41" i="21" s="1"/>
  <c r="NL67" i="21" a="1"/>
  <c r="NL67" i="21" s="1"/>
  <c r="NM45" i="21" a="1"/>
  <c r="NM45" i="21" s="1"/>
  <c r="NL47" i="21" a="1"/>
  <c r="NL47" i="21" s="1"/>
  <c r="NM63" i="21" a="1"/>
  <c r="NM63" i="21" s="1"/>
  <c r="NL46" i="21" a="1"/>
  <c r="NL46" i="21" s="1"/>
  <c r="NL41" i="21" a="1"/>
  <c r="NL41" i="21" s="1"/>
  <c r="NL52" i="21" a="1"/>
  <c r="NL52" i="21" s="1"/>
  <c r="NM55" i="21" a="1"/>
  <c r="NM55" i="21" s="1"/>
  <c r="NL40" i="21" a="1"/>
  <c r="NL40" i="21" s="1"/>
  <c r="NL71" i="21" a="1"/>
  <c r="NL71" i="21" s="1"/>
  <c r="NM71" i="21" a="1"/>
  <c r="NM71" i="21" s="1"/>
  <c r="NM51" i="21" a="1"/>
  <c r="NM51" i="21" s="1"/>
  <c r="NM65" i="21" a="1"/>
  <c r="NM65" i="21" s="1"/>
  <c r="NM67" i="21" a="1"/>
  <c r="NM67" i="21" s="1"/>
  <c r="NL65" i="21" a="1"/>
  <c r="NL65" i="21" s="1"/>
  <c r="NM64" i="21" a="1"/>
  <c r="NM64" i="21" s="1"/>
  <c r="NL68" i="21" a="1"/>
  <c r="NL68" i="21" s="1"/>
  <c r="NM42" i="21" a="1"/>
  <c r="NM42" i="21" s="1"/>
  <c r="NL42" i="21" a="1"/>
  <c r="NL42" i="21" s="1"/>
  <c r="NM48" i="21" a="1"/>
  <c r="NM48" i="21" s="1"/>
  <c r="NM57" i="21" a="1"/>
  <c r="NM57" i="21" s="1"/>
  <c r="NM60" i="21" a="1"/>
  <c r="NM60" i="21" s="1"/>
  <c r="NM47" i="21" a="1"/>
  <c r="NM47" i="21" s="1"/>
  <c r="NM39" i="21" a="1"/>
  <c r="NM39" i="21" s="1"/>
  <c r="NM72" i="21" a="1"/>
  <c r="NM72" i="21" s="1"/>
  <c r="NM73" i="21" a="1"/>
  <c r="NM73" i="21" s="1"/>
  <c r="NM70" i="21" a="1"/>
  <c r="NM70" i="21" s="1"/>
  <c r="NM62" i="21" a="1"/>
  <c r="NM62" i="21" s="1"/>
  <c r="NL59" i="21" a="1"/>
  <c r="NL59" i="21" s="1"/>
  <c r="NM59" i="21" a="1"/>
  <c r="NM59" i="21" s="1"/>
  <c r="NM53" i="21" a="1"/>
  <c r="NM53" i="21" s="1"/>
  <c r="MO60" i="21" a="1"/>
  <c r="MO60" i="21" s="1"/>
  <c r="MZ53" i="21" a="1"/>
  <c r="MZ53" i="21" s="1"/>
  <c r="MV55" i="21" a="1"/>
  <c r="MV55" i="21" s="1"/>
  <c r="MS67" i="21" a="1"/>
  <c r="MS67" i="21" s="1"/>
  <c r="MQ41" i="21" a="1"/>
  <c r="MQ41" i="21" s="1"/>
  <c r="MO64" i="21" a="1"/>
  <c r="MO64" i="21" s="1"/>
  <c r="MW70" i="21" a="1"/>
  <c r="MW70" i="21" s="1"/>
  <c r="MY60" i="21" a="1"/>
  <c r="MY60" i="21" s="1"/>
  <c r="MT46" i="21" a="1"/>
  <c r="MT46" i="21" s="1"/>
  <c r="MR46" i="21" a="1"/>
  <c r="MR46" i="21" s="1"/>
  <c r="MZ47" i="21" a="1"/>
  <c r="MZ47" i="21" s="1"/>
  <c r="MS70" i="21" a="1"/>
  <c r="MS70" i="21" s="1"/>
  <c r="MQ54" i="21" a="1"/>
  <c r="MQ54" i="21" s="1"/>
  <c r="MZ73" i="21" a="1"/>
  <c r="MZ73" i="21" s="1"/>
  <c r="MW41" i="21" a="1"/>
  <c r="MW41" i="21" s="1"/>
  <c r="MU54" i="21" a="1"/>
  <c r="MU54" i="21" s="1"/>
  <c r="MZ67" i="21" a="1"/>
  <c r="MZ67" i="21" s="1"/>
  <c r="MW67" i="21" a="1"/>
  <c r="MW67" i="21" s="1"/>
  <c r="MT54" i="21" a="1"/>
  <c r="MT54" i="21" s="1"/>
  <c r="MR65" i="21" a="1"/>
  <c r="MR65" i="21" s="1"/>
  <c r="MP68" i="21" a="1"/>
  <c r="MP68" i="21" s="1"/>
  <c r="MX45" i="21" a="1"/>
  <c r="MX45" i="21" s="1"/>
  <c r="MR67" i="21" a="1"/>
  <c r="MR67" i="21" s="1"/>
  <c r="MX40" i="21" a="1"/>
  <c r="MX40" i="21" s="1"/>
  <c r="MV45" i="21" a="1"/>
  <c r="MV45" i="21" s="1"/>
  <c r="MS72" i="21" a="1"/>
  <c r="MS72" i="21" s="1"/>
  <c r="MZ65" i="21" a="1"/>
  <c r="MZ65" i="21" s="1"/>
  <c r="MU65" i="21" a="1"/>
  <c r="MU65" i="21" s="1"/>
  <c r="MS62" i="21" a="1"/>
  <c r="MS62" i="21" s="1"/>
  <c r="MP71" i="21" a="1"/>
  <c r="MP71" i="21" s="1"/>
  <c r="MY64" i="21" a="1"/>
  <c r="MY64" i="21" s="1"/>
  <c r="MW55" i="21" a="1"/>
  <c r="MW55" i="21" s="1"/>
  <c r="MP52" i="21" a="1"/>
  <c r="MP52" i="21" s="1"/>
  <c r="MX56" i="21" a="1"/>
  <c r="MX56" i="21" s="1"/>
  <c r="MV68" i="21" a="1"/>
  <c r="MV68" i="21" s="1"/>
  <c r="MS52" i="21" a="1"/>
  <c r="MS52" i="21" s="1"/>
  <c r="MQ56" i="21" a="1"/>
  <c r="MQ56" i="21" s="1"/>
  <c r="MZ71" i="21" a="1"/>
  <c r="MZ71" i="21" s="1"/>
  <c r="MS53" i="21" a="1"/>
  <c r="MS53" i="21" s="1"/>
  <c r="MQ64" i="21" a="1"/>
  <c r="MQ64" i="21" s="1"/>
  <c r="MY55" i="21" a="1"/>
  <c r="MY55" i="21" s="1"/>
  <c r="MW73" i="21" a="1"/>
  <c r="MW73" i="21" s="1"/>
  <c r="MT59" i="21" a="1"/>
  <c r="MT59" i="21" s="1"/>
  <c r="MZ60" i="21" a="1"/>
  <c r="MZ60" i="21" s="1"/>
  <c r="MP56" i="21" a="1"/>
  <c r="MP56" i="21" s="1"/>
  <c r="MT57" i="21" a="1"/>
  <c r="MT57" i="21" s="1"/>
  <c r="MR57" i="21" a="1"/>
  <c r="MR57" i="21" s="1"/>
  <c r="MZ57" i="21" a="1"/>
  <c r="MZ57" i="21" s="1"/>
  <c r="MT48" i="21" a="1"/>
  <c r="MT48" i="21" s="1"/>
  <c r="MQ60" i="21" a="1"/>
  <c r="MQ60" i="21" s="1"/>
  <c r="MO63" i="21" a="1"/>
  <c r="MO63" i="21" s="1"/>
  <c r="MW45" i="21" a="1"/>
  <c r="MW45" i="21" s="1"/>
  <c r="MU57" i="21" a="1"/>
  <c r="MU57" i="21" s="1"/>
  <c r="MZ59" i="21" a="1"/>
  <c r="MZ59" i="21" s="1"/>
  <c r="MW59" i="21" a="1"/>
  <c r="MW59" i="21" s="1"/>
  <c r="MT71" i="21" a="1"/>
  <c r="MT71" i="21" s="1"/>
  <c r="MR56" i="21" a="1"/>
  <c r="MR56" i="21" s="1"/>
  <c r="MO67" i="21" a="1"/>
  <c r="MO67" i="21" s="1"/>
  <c r="MX60" i="21" a="1"/>
  <c r="MX60" i="21" s="1"/>
  <c r="MQ71" i="21" a="1"/>
  <c r="MQ71" i="21" s="1"/>
  <c r="MO54" i="21" a="1"/>
  <c r="MO54" i="21" s="1"/>
  <c r="MX63" i="21" a="1"/>
  <c r="MX63" i="21" s="1"/>
  <c r="MU40" i="21" a="1"/>
  <c r="MU40" i="21" s="1"/>
  <c r="MS45" i="21" a="1"/>
  <c r="MS45" i="21" s="1"/>
  <c r="MZ45" i="21" a="1"/>
  <c r="MZ45" i="21" s="1"/>
  <c r="MU70" i="21" a="1"/>
  <c r="MU70" i="21" s="1"/>
  <c r="MS59" i="21" a="1"/>
  <c r="MS59" i="21" s="1"/>
  <c r="MP60" i="21" a="1"/>
  <c r="MP60" i="21" s="1"/>
  <c r="MY56" i="21" a="1"/>
  <c r="MY56" i="21" s="1"/>
  <c r="MW52" i="21" a="1"/>
  <c r="MW52" i="21" s="1"/>
  <c r="MP48" i="21" a="1"/>
  <c r="MP48" i="21" s="1"/>
  <c r="MY71" i="21" a="1"/>
  <c r="MY71" i="21" s="1"/>
  <c r="MV39" i="21" a="1"/>
  <c r="MV39" i="21" s="1"/>
  <c r="MT68" i="21" a="1"/>
  <c r="MT68" i="21" s="1"/>
  <c r="MQ40" i="21" a="1"/>
  <c r="MQ40" i="21" s="1"/>
  <c r="MZ54" i="21" a="1"/>
  <c r="MZ54" i="21" s="1"/>
  <c r="MS60" i="21" a="1"/>
  <c r="MS60" i="21" s="1"/>
  <c r="MP42" i="21" a="1"/>
  <c r="MP42" i="21" s="1"/>
  <c r="MY46" i="21" a="1"/>
  <c r="MY46" i="21" s="1"/>
  <c r="MV41" i="21" a="1"/>
  <c r="MV41" i="21" s="1"/>
  <c r="MT56" i="21" a="1"/>
  <c r="MT56" i="21" s="1"/>
  <c r="MY45" i="21" a="1"/>
  <c r="MY45" i="21" s="1"/>
  <c r="MV42" i="21" a="1"/>
  <c r="MV42" i="21" s="1"/>
  <c r="MT51" i="21" a="1"/>
  <c r="MT51" i="21" s="1"/>
  <c r="MQ65" i="21" a="1"/>
  <c r="MQ65" i="21" s="1"/>
  <c r="MO52" i="21" a="1"/>
  <c r="MO52" i="21" s="1"/>
  <c r="MX53" i="21" a="1"/>
  <c r="MX53" i="21" s="1"/>
  <c r="MS64" i="21" a="1"/>
  <c r="MS64" i="21" s="1"/>
  <c r="MP45" i="21" a="1"/>
  <c r="MP45" i="21" s="1"/>
  <c r="MY57" i="21" a="1"/>
  <c r="MY57" i="21" s="1"/>
  <c r="MV51" i="21" a="1"/>
  <c r="MV51" i="21" s="1"/>
  <c r="MT41" i="21" a="1"/>
  <c r="MT41" i="21" s="1"/>
  <c r="MZ46" i="21" a="1"/>
  <c r="MZ46" i="21" s="1"/>
  <c r="MV67" i="21" a="1"/>
  <c r="MV67" i="21" s="1"/>
  <c r="MQ68" i="21" a="1"/>
  <c r="MQ68" i="21" s="1"/>
  <c r="MO39" i="21" a="1"/>
  <c r="MO39" i="21" s="1"/>
  <c r="MW56" i="21" a="1"/>
  <c r="MW56" i="21" s="1"/>
  <c r="MP65" i="21" a="1"/>
  <c r="MP65" i="21" s="1"/>
  <c r="MY62" i="21" a="1"/>
  <c r="MY62" i="21" s="1"/>
  <c r="MV57" i="21" a="1"/>
  <c r="MV57" i="21" s="1"/>
  <c r="MT45" i="21" a="1"/>
  <c r="MT45" i="21" s="1"/>
  <c r="MR40" i="21" a="1"/>
  <c r="MR40" i="21" s="1"/>
  <c r="MT63" i="21" a="1"/>
  <c r="MT63" i="21" s="1"/>
  <c r="MQ70" i="21" a="1"/>
  <c r="MQ70" i="21" s="1"/>
  <c r="MO73" i="21" a="1"/>
  <c r="MO73" i="21" s="1"/>
  <c r="MW72" i="21" a="1"/>
  <c r="MW72" i="21" s="1"/>
  <c r="MU68" i="21" a="1"/>
  <c r="MU68" i="21" s="1"/>
  <c r="MP47" i="21" a="1"/>
  <c r="MP47" i="21" s="1"/>
  <c r="MV53" i="21" a="1"/>
  <c r="MV53" i="21" s="1"/>
  <c r="MZ40" i="21" a="1"/>
  <c r="MZ40" i="21" s="1"/>
  <c r="MS51" i="21" a="1"/>
  <c r="MS51" i="21" s="1"/>
  <c r="MY73" i="21" a="1"/>
  <c r="MY73" i="21" s="1"/>
  <c r="MP54" i="21" a="1"/>
  <c r="MP54" i="21" s="1"/>
  <c r="MV72" i="21" a="1"/>
  <c r="MV72" i="21" s="1"/>
  <c r="MQ55" i="21" a="1"/>
  <c r="MQ55" i="21" s="1"/>
  <c r="MW60" i="21" a="1"/>
  <c r="MW60" i="21" s="1"/>
  <c r="MZ64" i="21" a="1"/>
  <c r="MZ64" i="21" s="1"/>
  <c r="MO42" i="21" a="1"/>
  <c r="MO42" i="21" s="1"/>
  <c r="MO68" i="21" a="1"/>
  <c r="MO68" i="21" s="1"/>
  <c r="MU63" i="21" a="1"/>
  <c r="MU63" i="21" s="1"/>
  <c r="MR41" i="21" a="1"/>
  <c r="MR41" i="21" s="1"/>
  <c r="MU46" i="21" a="1"/>
  <c r="MU46" i="21" s="1"/>
  <c r="MO40" i="21" a="1"/>
  <c r="MO40" i="21" s="1"/>
  <c r="MX59" i="21" a="1"/>
  <c r="MX59" i="21" s="1"/>
  <c r="MQ48" i="21" a="1"/>
  <c r="MQ48" i="21" s="1"/>
  <c r="MY68" i="21" a="1"/>
  <c r="MY68" i="21" s="1"/>
  <c r="MS41" i="21" a="1"/>
  <c r="MS41" i="21" s="1"/>
  <c r="MP39" i="21" a="1"/>
  <c r="MP39" i="21" s="1"/>
  <c r="MV71" i="21" a="1"/>
  <c r="MV71" i="21" s="1"/>
  <c r="MZ48" i="21" a="1"/>
  <c r="MZ48" i="21" s="1"/>
  <c r="MV63" i="21" a="1"/>
  <c r="MV63" i="21" s="1"/>
  <c r="MS46" i="21" a="1"/>
  <c r="MS46" i="21" s="1"/>
  <c r="MQ73" i="21" a="1"/>
  <c r="MQ73" i="21" s="1"/>
  <c r="MY52" i="21" a="1"/>
  <c r="MY52" i="21" s="1"/>
  <c r="MW48" i="21" a="1"/>
  <c r="MW48" i="21" s="1"/>
  <c r="MP46" i="21" a="1"/>
  <c r="MP46" i="21" s="1"/>
  <c r="MY70" i="21" a="1"/>
  <c r="MY70" i="21" s="1"/>
  <c r="MV64" i="21" a="1"/>
  <c r="MV64" i="21" s="1"/>
  <c r="MT72" i="21" a="1"/>
  <c r="MT72" i="21" s="1"/>
  <c r="MR42" i="21" a="1"/>
  <c r="MR42" i="21" s="1"/>
  <c r="MZ42" i="21" a="1"/>
  <c r="MZ42" i="21" s="1"/>
  <c r="MT67" i="21" a="1"/>
  <c r="MT67" i="21" s="1"/>
  <c r="MR72" i="21" a="1"/>
  <c r="MR72" i="21" s="1"/>
  <c r="MX51" i="21" a="1"/>
  <c r="MX51" i="21" s="1"/>
  <c r="MV52" i="21" a="1"/>
  <c r="MV52" i="21" s="1"/>
  <c r="MO47" i="21" a="1"/>
  <c r="MO47" i="21" s="1"/>
  <c r="MX71" i="21" a="1"/>
  <c r="MX71" i="21" s="1"/>
  <c r="MU51" i="21" a="1"/>
  <c r="MU51" i="21" s="1"/>
  <c r="MS73" i="21" a="1"/>
  <c r="MS73" i="21" s="1"/>
  <c r="MP57" i="21" a="1"/>
  <c r="MP57" i="21" s="1"/>
  <c r="MY59" i="21" a="1"/>
  <c r="MY59" i="21" s="1"/>
  <c r="MR47" i="21" a="1"/>
  <c r="MR47" i="21" s="1"/>
  <c r="MO45" i="21" a="1"/>
  <c r="MO45" i="21" s="1"/>
  <c r="MX42" i="21" a="1"/>
  <c r="MX42" i="21" s="1"/>
  <c r="MU41" i="21" a="1"/>
  <c r="MU41" i="21" s="1"/>
  <c r="MS63" i="21" a="1"/>
  <c r="MS63" i="21" s="1"/>
  <c r="MY54" i="21" a="1"/>
  <c r="MY54" i="21" s="1"/>
  <c r="MU67" i="21" a="1"/>
  <c r="MU67" i="21" s="1"/>
  <c r="MS48" i="21" a="1"/>
  <c r="MS48" i="21" s="1"/>
  <c r="MP73" i="21" a="1"/>
  <c r="MP73" i="21" s="1"/>
  <c r="MY67" i="21" a="1"/>
  <c r="MY67" i="21" s="1"/>
  <c r="MW68" i="21" a="1"/>
  <c r="MW68" i="21" s="1"/>
  <c r="MU73" i="21" a="1"/>
  <c r="MU73" i="21" s="1"/>
  <c r="MY41" i="21" a="1"/>
  <c r="MY41" i="21" s="1"/>
  <c r="MR55" i="21" a="1"/>
  <c r="MR55" i="21" s="1"/>
  <c r="MX70" i="21" a="1"/>
  <c r="MX70" i="21" s="1"/>
  <c r="MT52" i="21" a="1"/>
  <c r="MT52" i="21" s="1"/>
  <c r="MV48" i="21" a="1"/>
  <c r="MV48" i="21" s="1"/>
  <c r="MX67" i="21" a="1"/>
  <c r="MX67" i="21" s="1"/>
  <c r="MZ55" i="21" a="1"/>
  <c r="MZ55" i="21" s="1"/>
  <c r="MW71" i="21" a="1"/>
  <c r="MW71" i="21" s="1"/>
  <c r="MO55" i="21" a="1"/>
  <c r="MO55" i="21" s="1"/>
  <c r="MR45" i="21" a="1"/>
  <c r="MR45" i="21" s="1"/>
  <c r="MX47" i="21" a="1"/>
  <c r="MX47" i="21" s="1"/>
  <c r="MR53" i="21" a="1"/>
  <c r="MR53" i="21" s="1"/>
  <c r="MP64" i="21" a="1"/>
  <c r="MP64" i="21" s="1"/>
  <c r="MP62" i="21" a="1"/>
  <c r="MP62" i="21" s="1"/>
  <c r="MS47" i="21" a="1"/>
  <c r="MS47" i="21" s="1"/>
  <c r="MR63" i="21" a="1"/>
  <c r="MR63" i="21" s="1"/>
  <c r="MO59" i="21" a="1"/>
  <c r="MO59" i="21" s="1"/>
  <c r="MX48" i="21" a="1"/>
  <c r="MX48" i="21" s="1"/>
  <c r="MU72" i="21" a="1"/>
  <c r="MU72" i="21" s="1"/>
  <c r="MS54" i="21" a="1"/>
  <c r="MS54" i="21" s="1"/>
  <c r="MZ39" i="21" a="1"/>
  <c r="MZ39" i="21" s="1"/>
  <c r="MU45" i="21" a="1"/>
  <c r="MU45" i="21" s="1"/>
  <c r="MP70" i="21" a="1"/>
  <c r="MP70" i="21" s="1"/>
  <c r="MX57" i="21" a="1"/>
  <c r="MX57" i="21" s="1"/>
  <c r="MV73" i="21" a="1"/>
  <c r="MV73" i="21" s="1"/>
  <c r="MO56" i="21" a="1"/>
  <c r="MO56" i="21" s="1"/>
  <c r="MX68" i="21" a="1"/>
  <c r="MX68" i="21" s="1"/>
  <c r="MU52" i="21" a="1"/>
  <c r="MU52" i="21" s="1"/>
  <c r="MS71" i="21" a="1"/>
  <c r="MS71" i="21" s="1"/>
  <c r="MQ72" i="21" a="1"/>
  <c r="MQ72" i="21" s="1"/>
  <c r="MY65" i="21" a="1"/>
  <c r="MY65" i="21" s="1"/>
  <c r="MR52" i="21" a="1"/>
  <c r="MR52" i="21" s="1"/>
  <c r="MP51" i="21" a="1"/>
  <c r="MP51" i="21" s="1"/>
  <c r="MV56" i="21" a="1"/>
  <c r="MV56" i="21" s="1"/>
  <c r="MT40" i="21" a="1"/>
  <c r="MT40" i="21" s="1"/>
  <c r="MZ52" i="21" a="1"/>
  <c r="MZ52" i="21" s="1"/>
  <c r="MV70" i="21" a="1"/>
  <c r="MV70" i="21" s="1"/>
  <c r="MT62" i="21" a="1"/>
  <c r="MT62" i="21" s="1"/>
  <c r="MQ51" i="21" a="1"/>
  <c r="MQ51" i="21" s="1"/>
  <c r="MO46" i="21" a="1"/>
  <c r="MO46" i="21" s="1"/>
  <c r="MQ53" i="21" a="1"/>
  <c r="MQ53" i="21" s="1"/>
  <c r="MO70" i="21" a="1"/>
  <c r="MO70" i="21" s="1"/>
  <c r="MW40" i="21" a="1"/>
  <c r="MW40" i="21" s="1"/>
  <c r="MU42" i="21" a="1"/>
  <c r="MU42" i="21" s="1"/>
  <c r="MS65" i="21" a="1"/>
  <c r="MS65" i="21" s="1"/>
  <c r="MZ56" i="21" a="1"/>
  <c r="MZ56" i="21" s="1"/>
  <c r="MT73" i="21" a="1"/>
  <c r="MT73" i="21" s="1"/>
  <c r="MR62" i="21" a="1"/>
  <c r="MR62" i="21" s="1"/>
  <c r="MW54" i="21" a="1"/>
  <c r="MW54" i="21" s="1"/>
  <c r="MU48" i="21" a="1"/>
  <c r="MU48" i="21" s="1"/>
  <c r="MO51" i="21" a="1"/>
  <c r="MO51" i="21" s="1"/>
  <c r="MW63" i="21" a="1"/>
  <c r="MW63" i="21" s="1"/>
  <c r="MU60" i="21" a="1"/>
  <c r="MU60" i="21" s="1"/>
  <c r="MR51" i="21" a="1"/>
  <c r="MR51" i="21" s="1"/>
  <c r="MP72" i="21" a="1"/>
  <c r="MP72" i="21" s="1"/>
  <c r="MY51" i="21" a="1"/>
  <c r="MY51" i="21" s="1"/>
  <c r="MR73" i="21" a="1"/>
  <c r="MR73" i="21" s="1"/>
  <c r="MP55" i="21" a="1"/>
  <c r="MP55" i="21" s="1"/>
  <c r="MX39" i="21" a="1"/>
  <c r="MX39" i="21" s="1"/>
  <c r="MV46" i="21" a="1"/>
  <c r="MV46" i="21" s="1"/>
  <c r="MP67" i="21" a="1"/>
  <c r="MP67" i="21" s="1"/>
  <c r="MX73" i="21" a="1"/>
  <c r="MX73" i="21" s="1"/>
  <c r="MV62" i="21" a="1"/>
  <c r="MV62" i="21" s="1"/>
  <c r="MQ63" i="21" a="1"/>
  <c r="MQ63" i="21" s="1"/>
  <c r="MY39" i="21" a="1"/>
  <c r="MY39" i="21" s="1"/>
  <c r="MR68" i="21" a="1"/>
  <c r="MR68" i="21" s="1"/>
  <c r="MP63" i="21" a="1"/>
  <c r="MP63" i="21" s="1"/>
  <c r="MV47" i="21" a="1"/>
  <c r="MV47" i="21" s="1"/>
  <c r="MT64" i="21" a="1"/>
  <c r="MT64" i="21" s="1"/>
  <c r="MZ68" i="21" a="1"/>
  <c r="MZ68" i="21" s="1"/>
  <c r="MV65" i="21" a="1"/>
  <c r="MV65" i="21" s="1"/>
  <c r="MS57" i="21" a="1"/>
  <c r="MS57" i="21" s="1"/>
  <c r="MQ59" i="21" a="1"/>
  <c r="MQ59" i="21" s="1"/>
  <c r="MQ47" i="21" a="1"/>
  <c r="MQ47" i="21" s="1"/>
  <c r="MT39" i="21" a="1"/>
  <c r="MT39" i="21" s="1"/>
  <c r="MR48" i="21" a="1"/>
  <c r="MR48" i="21" s="1"/>
  <c r="MV60" i="21" a="1"/>
  <c r="MV60" i="21" s="1"/>
  <c r="MW65" i="21" a="1"/>
  <c r="MW65" i="21" s="1"/>
  <c r="MY72" i="21" a="1"/>
  <c r="MY72" i="21" s="1"/>
  <c r="MX72" i="21" a="1"/>
  <c r="MX72" i="21" s="1"/>
  <c r="MO48" i="21" a="1"/>
  <c r="MO48" i="21" s="1"/>
  <c r="MS39" i="21" a="1"/>
  <c r="MS39" i="21" s="1"/>
  <c r="MY42" i="21" a="1"/>
  <c r="MY42" i="21" s="1"/>
  <c r="MQ45" i="21" a="1"/>
  <c r="MQ45" i="21" s="1"/>
  <c r="MW46" i="21" a="1"/>
  <c r="MW46" i="21" s="1"/>
  <c r="MV59" i="21" a="1"/>
  <c r="MV59" i="21" s="1"/>
  <c r="MQ52" i="21" a="1"/>
  <c r="MQ52" i="21" s="1"/>
  <c r="MO41" i="21" a="1"/>
  <c r="MO41" i="21" s="1"/>
  <c r="MQ46" i="21" a="1"/>
  <c r="MQ46" i="21" s="1"/>
  <c r="MW42" i="21" a="1"/>
  <c r="MW42" i="21" s="1"/>
  <c r="MR60" i="21" a="1"/>
  <c r="MR60" i="21" s="1"/>
  <c r="MT60" i="21" a="1"/>
  <c r="MT60" i="21" s="1"/>
  <c r="MO53" i="21" a="1"/>
  <c r="MO53" i="21" s="1"/>
  <c r="MU56" i="21" a="1"/>
  <c r="MU56" i="21" s="1"/>
  <c r="MT70" i="21" a="1"/>
  <c r="MT70" i="21" s="1"/>
  <c r="MQ67" i="21" a="1"/>
  <c r="MQ67" i="21" s="1"/>
  <c r="MO65" i="21" a="1"/>
  <c r="MO65" i="21" s="1"/>
  <c r="MW51" i="21" a="1"/>
  <c r="MW51" i="21" s="1"/>
  <c r="MU71" i="21" a="1"/>
  <c r="MU71" i="21" s="1"/>
  <c r="MZ63" i="21" a="1"/>
  <c r="MZ63" i="21" s="1"/>
  <c r="MW57" i="21" a="1"/>
  <c r="MW57" i="21" s="1"/>
  <c r="MU39" i="21" a="1"/>
  <c r="MU39" i="21" s="1"/>
  <c r="MR59" i="21" a="1"/>
  <c r="MR59" i="21" s="1"/>
  <c r="MP41" i="21" a="1"/>
  <c r="MP41" i="21" s="1"/>
  <c r="MX41" i="21" a="1"/>
  <c r="MX41" i="21" s="1"/>
  <c r="MO72" i="21" a="1"/>
  <c r="MO72" i="21" s="1"/>
  <c r="MW47" i="21" a="1"/>
  <c r="MW47" i="21" s="1"/>
  <c r="MU47" i="21" a="1"/>
  <c r="MU47" i="21" s="1"/>
  <c r="MS42" i="21" a="1"/>
  <c r="MS42" i="21" s="1"/>
  <c r="MZ51" i="21" a="1"/>
  <c r="MZ51" i="21" s="1"/>
  <c r="MU55" i="21" a="1"/>
  <c r="MU55" i="21" s="1"/>
  <c r="MR64" i="21" a="1"/>
  <c r="MR64" i="21" s="1"/>
  <c r="MP53" i="21" a="1"/>
  <c r="MP53" i="21" s="1"/>
  <c r="MX65" i="21" a="1"/>
  <c r="MX65" i="21" s="1"/>
  <c r="MV40" i="21" a="1"/>
  <c r="MV40" i="21" s="1"/>
  <c r="MP40" i="21" a="1"/>
  <c r="MP40" i="21" s="1"/>
  <c r="MX52" i="21" a="1"/>
  <c r="MX52" i="21" s="1"/>
  <c r="MV54" i="21" a="1"/>
  <c r="MV54" i="21" s="1"/>
  <c r="MS40" i="21" a="1"/>
  <c r="MS40" i="21" s="1"/>
  <c r="MQ62" i="21" a="1"/>
  <c r="MQ62" i="21" s="1"/>
  <c r="MZ62" i="21" a="1"/>
  <c r="MZ62" i="21" s="1"/>
  <c r="MS56" i="21" a="1"/>
  <c r="MS56" i="21" s="1"/>
  <c r="MQ39" i="21" a="1"/>
  <c r="MQ39" i="21" s="1"/>
  <c r="MY47" i="21" a="1"/>
  <c r="MY47" i="21" s="1"/>
  <c r="MW64" i="21" a="1"/>
  <c r="MW64" i="21" s="1"/>
  <c r="MU53" i="21" a="1"/>
  <c r="MU53" i="21" s="1"/>
  <c r="MT65" i="21" a="1"/>
  <c r="MT65" i="21" s="1"/>
  <c r="MQ57" i="21" a="1"/>
  <c r="MQ57" i="21" s="1"/>
  <c r="MO71" i="21" a="1"/>
  <c r="MO71" i="21" s="1"/>
  <c r="MW53" i="21" a="1"/>
  <c r="MW53" i="21" s="1"/>
  <c r="MQ42" i="21" a="1"/>
  <c r="MQ42" i="21" s="1"/>
  <c r="MY63" i="21" a="1"/>
  <c r="MY63" i="21" s="1"/>
  <c r="MW62" i="21" a="1"/>
  <c r="MW62" i="21" s="1"/>
  <c r="MT55" i="21" a="1"/>
  <c r="MT55" i="21" s="1"/>
  <c r="MR39" i="21" a="1"/>
  <c r="MR39" i="21" s="1"/>
  <c r="MZ70" i="21" a="1"/>
  <c r="MZ70" i="21" s="1"/>
  <c r="MW39" i="21" a="1"/>
  <c r="MW39" i="21" s="1"/>
  <c r="MR71" i="21" a="1"/>
  <c r="MR71" i="21" s="1"/>
  <c r="MP59" i="21" a="1"/>
  <c r="MP59" i="21" s="1"/>
  <c r="MX54" i="21" a="1"/>
  <c r="MX54" i="21" s="1"/>
  <c r="MO57" i="21" a="1"/>
  <c r="MO57" i="21" s="1"/>
  <c r="MX64" i="21" a="1"/>
  <c r="MX64" i="21" s="1"/>
  <c r="MU62" i="21" a="1"/>
  <c r="MU62" i="21" s="1"/>
  <c r="MS68" i="21" a="1"/>
  <c r="MS68" i="21" s="1"/>
  <c r="MZ41" i="21" a="1"/>
  <c r="MZ41" i="21" s="1"/>
  <c r="MT42" i="21" a="1"/>
  <c r="MT42" i="21" s="1"/>
  <c r="MR70" i="21" a="1"/>
  <c r="MR70" i="21" s="1"/>
  <c r="MO62" i="21" a="1"/>
  <c r="MO62" i="21" s="1"/>
  <c r="MX55" i="21" a="1"/>
  <c r="MX55" i="21" s="1"/>
  <c r="MU59" i="21" a="1"/>
  <c r="MU59" i="21" s="1"/>
  <c r="MS55" i="21" a="1"/>
  <c r="MS55" i="21" s="1"/>
  <c r="MY48" i="21" a="1"/>
  <c r="MY48" i="21" s="1"/>
  <c r="MU64" i="21" a="1"/>
  <c r="MU64" i="21" s="1"/>
  <c r="MZ72" i="21" a="1"/>
  <c r="MZ72" i="21" s="1"/>
  <c r="MT47" i="21" a="1"/>
  <c r="MT47" i="21" s="1"/>
  <c r="MX46" i="21" a="1"/>
  <c r="MX46" i="21" s="1"/>
  <c r="MY53" i="21" a="1"/>
  <c r="MY53" i="21" s="1"/>
  <c r="MT53" i="21" a="1"/>
  <c r="MT53" i="21" s="1"/>
  <c r="MY40" i="21" a="1"/>
  <c r="MY40" i="21" s="1"/>
  <c r="MR54" i="21" a="1"/>
  <c r="MR54" i="21" s="1"/>
  <c r="MX62" i="21" a="1"/>
  <c r="MX62" i="21" s="1"/>
  <c r="MB64" i="21" a="1"/>
  <c r="MB64" i="21" s="1"/>
  <c r="MM63" i="21" a="1"/>
  <c r="MM63" i="21" s="1"/>
  <c r="MI54" i="21" a="1"/>
  <c r="MI54" i="21" s="1"/>
  <c r="MF52" i="21" a="1"/>
  <c r="MF52" i="21" s="1"/>
  <c r="MC52" i="21" a="1"/>
  <c r="MC52" i="21" s="1"/>
  <c r="MK54" i="21" a="1"/>
  <c r="MK54" i="21" s="1"/>
  <c r="MH41" i="21" a="1"/>
  <c r="MH41" i="21" s="1"/>
  <c r="MD73" i="21" a="1"/>
  <c r="MD73" i="21" s="1"/>
  <c r="ML47" i="21" a="1"/>
  <c r="ML47" i="21" s="1"/>
  <c r="MI53" i="21" a="1"/>
  <c r="MI53" i="21" s="1"/>
  <c r="MF42" i="21" a="1"/>
  <c r="MF42" i="21" s="1"/>
  <c r="MC55" i="21" a="1"/>
  <c r="MC55" i="21" s="1"/>
  <c r="ML67" i="21" a="1"/>
  <c r="ML67" i="21" s="1"/>
  <c r="MF40" i="21" a="1"/>
  <c r="MF40" i="21" s="1"/>
  <c r="MC62" i="21" a="1"/>
  <c r="MC62" i="21" s="1"/>
  <c r="ML53" i="21" a="1"/>
  <c r="ML53" i="21" s="1"/>
  <c r="MI73" i="21" a="1"/>
  <c r="MI73" i="21" s="1"/>
  <c r="MM42" i="21" a="1"/>
  <c r="MM42" i="21" s="1"/>
  <c r="MJ42" i="21" a="1"/>
  <c r="MJ42" i="21" s="1"/>
  <c r="MG67" i="21" a="1"/>
  <c r="MG67" i="21" s="1"/>
  <c r="MD70" i="21" a="1"/>
  <c r="MD70" i="21" s="1"/>
  <c r="ML52" i="21" a="1"/>
  <c r="ML52" i="21" s="1"/>
  <c r="MI48" i="21" a="1"/>
  <c r="MI48" i="21" s="1"/>
  <c r="ME72" i="21" a="1"/>
  <c r="ME72" i="21" s="1"/>
  <c r="MK53" i="21" a="1"/>
  <c r="MK53" i="21" s="1"/>
  <c r="MG68" i="21" a="1"/>
  <c r="MG68" i="21" s="1"/>
  <c r="ME62" i="21" a="1"/>
  <c r="ME62" i="21" s="1"/>
  <c r="MM54" i="21" a="1"/>
  <c r="MM54" i="21" s="1"/>
  <c r="MH39" i="21" a="1"/>
  <c r="MH39" i="21" s="1"/>
  <c r="ME39" i="21" a="1"/>
  <c r="ME39" i="21" s="1"/>
  <c r="MK47" i="21" a="1"/>
  <c r="MK47" i="21" s="1"/>
  <c r="MH62" i="21" a="1"/>
  <c r="MH62" i="21" s="1"/>
  <c r="MC57" i="21" a="1"/>
  <c r="MC57" i="21" s="1"/>
  <c r="MK63" i="21" a="1"/>
  <c r="MK63" i="21" s="1"/>
  <c r="ME53" i="21" a="1"/>
  <c r="ME53" i="21" s="1"/>
  <c r="MB54" i="21" a="1"/>
  <c r="MB54" i="21" s="1"/>
  <c r="MK48" i="21" a="1"/>
  <c r="MK48" i="21" s="1"/>
  <c r="MF59" i="21" a="1"/>
  <c r="MF59" i="21" s="1"/>
  <c r="MC67" i="21" a="1"/>
  <c r="MC67" i="21" s="1"/>
  <c r="ML68" i="21" a="1"/>
  <c r="ML68" i="21" s="1"/>
  <c r="ME54" i="21" a="1"/>
  <c r="ME54" i="21" s="1"/>
  <c r="ML63" i="21" a="1"/>
  <c r="ML63" i="21" s="1"/>
  <c r="MI42" i="21" a="1"/>
  <c r="MI42" i="21" s="1"/>
  <c r="MF71" i="21" a="1"/>
  <c r="MF71" i="21" s="1"/>
  <c r="MC41" i="21" a="1"/>
  <c r="MC41" i="21" s="1"/>
  <c r="MK73" i="21" a="1"/>
  <c r="MK73" i="21" s="1"/>
  <c r="MG51" i="21" a="1"/>
  <c r="MG51" i="21" s="1"/>
  <c r="MD64" i="21" a="1"/>
  <c r="MD64" i="21" s="1"/>
  <c r="ML46" i="21" a="1"/>
  <c r="ML46" i="21" s="1"/>
  <c r="MF67" i="21" a="1"/>
  <c r="MF67" i="21" s="1"/>
  <c r="MM39" i="21" a="1"/>
  <c r="MM39" i="21" s="1"/>
  <c r="MJ72" i="21" a="1"/>
  <c r="MJ72" i="21" s="1"/>
  <c r="MG65" i="21" a="1"/>
  <c r="MG65" i="21" s="1"/>
  <c r="MC51" i="21" a="1"/>
  <c r="MC51" i="21" s="1"/>
  <c r="ML65" i="21" a="1"/>
  <c r="ML65" i="21" s="1"/>
  <c r="MD67" i="21" a="1"/>
  <c r="MD67" i="21" s="1"/>
  <c r="MM53" i="21" a="1"/>
  <c r="MM53" i="21" s="1"/>
  <c r="MJ65" i="21" a="1"/>
  <c r="MJ65" i="21" s="1"/>
  <c r="MG53" i="21" a="1"/>
  <c r="MG53" i="21" s="1"/>
  <c r="MD63" i="21" a="1"/>
  <c r="MD63" i="21" s="1"/>
  <c r="ML48" i="21" a="1"/>
  <c r="ML48" i="21" s="1"/>
  <c r="MH59" i="21" a="1"/>
  <c r="MH59" i="21" s="1"/>
  <c r="ME63" i="21" a="1"/>
  <c r="ME63" i="21" s="1"/>
  <c r="MB47" i="21" a="1"/>
  <c r="MB47" i="21" s="1"/>
  <c r="MH53" i="21" a="1"/>
  <c r="MH53" i="21" s="1"/>
  <c r="MC68" i="21" a="1"/>
  <c r="MC68" i="21" s="1"/>
  <c r="ML62" i="21" a="1"/>
  <c r="ML62" i="21" s="1"/>
  <c r="MI56" i="21" a="1"/>
  <c r="MI56" i="21" s="1"/>
  <c r="ME42" i="21" a="1"/>
  <c r="ME42" i="21" s="1"/>
  <c r="MC71" i="21" a="1"/>
  <c r="MC71" i="21" s="1"/>
  <c r="MK60" i="21" a="1"/>
  <c r="MK60" i="21" s="1"/>
  <c r="MF45" i="21" a="1"/>
  <c r="MF45" i="21" s="1"/>
  <c r="MC47" i="21" a="1"/>
  <c r="MC47" i="21" s="1"/>
  <c r="MK57" i="21" a="1"/>
  <c r="MK57" i="21" s="1"/>
  <c r="MH46" i="21" a="1"/>
  <c r="MH46" i="21" s="1"/>
  <c r="ME40" i="21" a="1"/>
  <c r="ME40" i="21" s="1"/>
  <c r="MM65" i="21" a="1"/>
  <c r="MM65" i="21" s="1"/>
  <c r="MI63" i="21" a="1"/>
  <c r="MI63" i="21" s="1"/>
  <c r="MF54" i="21" a="1"/>
  <c r="MF54" i="21" s="1"/>
  <c r="MC65" i="21" a="1"/>
  <c r="MC65" i="21" s="1"/>
  <c r="ML55" i="21" a="1"/>
  <c r="ML55" i="21" s="1"/>
  <c r="MI59" i="21" a="1"/>
  <c r="MI59" i="21" s="1"/>
  <c r="MF72" i="21" a="1"/>
  <c r="MF72" i="21" s="1"/>
  <c r="MK65" i="21" a="1"/>
  <c r="MK65" i="21" s="1"/>
  <c r="MH47" i="21" a="1"/>
  <c r="MH47" i="21" s="1"/>
  <c r="ME60" i="21" a="1"/>
  <c r="ME60" i="21" s="1"/>
  <c r="MM73" i="21" a="1"/>
  <c r="MM73" i="21" s="1"/>
  <c r="MI57" i="21" a="1"/>
  <c r="MI57" i="21" s="1"/>
  <c r="MC60" i="21" a="1"/>
  <c r="MC60" i="21" s="1"/>
  <c r="MK42" i="21" a="1"/>
  <c r="MK42" i="21" s="1"/>
  <c r="MH55" i="21" a="1"/>
  <c r="MH55" i="21" s="1"/>
  <c r="MC72" i="21" a="1"/>
  <c r="MC72" i="21" s="1"/>
  <c r="ML42" i="21" a="1"/>
  <c r="ML42" i="21" s="1"/>
  <c r="MI71" i="21" a="1"/>
  <c r="MI71" i="21" s="1"/>
  <c r="MF70" i="21" a="1"/>
  <c r="MF70" i="21" s="1"/>
  <c r="MC59" i="21" a="1"/>
  <c r="MC59" i="21" s="1"/>
  <c r="MK70" i="21" a="1"/>
  <c r="MK70" i="21" s="1"/>
  <c r="MF46" i="21" a="1"/>
  <c r="MF46" i="21" s="1"/>
  <c r="MD72" i="21" a="1"/>
  <c r="MD72" i="21" s="1"/>
  <c r="ML54" i="21" a="1"/>
  <c r="ML54" i="21" s="1"/>
  <c r="MI52" i="21" a="1"/>
  <c r="MI52" i="21" s="1"/>
  <c r="MF39" i="21" a="1"/>
  <c r="MF39" i="21" s="1"/>
  <c r="MM70" i="21" a="1"/>
  <c r="MM70" i="21" s="1"/>
  <c r="MJ51" i="21" a="1"/>
  <c r="MJ51" i="21" s="1"/>
  <c r="MD68" i="21" a="1"/>
  <c r="MD68" i="21" s="1"/>
  <c r="MJ63" i="21" a="1"/>
  <c r="MJ63" i="21" s="1"/>
  <c r="MB53" i="21" a="1"/>
  <c r="MB53" i="21" s="1"/>
  <c r="ME70" i="21" a="1"/>
  <c r="ME70" i="21" s="1"/>
  <c r="MB48" i="21" a="1"/>
  <c r="MB48" i="21" s="1"/>
  <c r="MG45" i="21" a="1"/>
  <c r="MG45" i="21" s="1"/>
  <c r="MK56" i="21" a="1"/>
  <c r="MK56" i="21" s="1"/>
  <c r="MK51" i="21" a="1"/>
  <c r="MK51" i="21" s="1"/>
  <c r="MD53" i="21" a="1"/>
  <c r="MD53" i="21" s="1"/>
  <c r="MF68" i="21" a="1"/>
  <c r="MF68" i="21" s="1"/>
  <c r="MG71" i="21" a="1"/>
  <c r="MG71" i="21" s="1"/>
  <c r="MB73" i="21" a="1"/>
  <c r="MB73" i="21" s="1"/>
  <c r="MD45" i="21" a="1"/>
  <c r="MD45" i="21" s="1"/>
  <c r="ME51" i="21" a="1"/>
  <c r="ME51" i="21" s="1"/>
  <c r="MJ67" i="21" a="1"/>
  <c r="MJ67" i="21" s="1"/>
  <c r="MC56" i="21" a="1"/>
  <c r="MC56" i="21" s="1"/>
  <c r="MG70" i="21" a="1"/>
  <c r="MG70" i="21" s="1"/>
  <c r="MM52" i="21" a="1"/>
  <c r="MM52" i="21" s="1"/>
  <c r="MG57" i="21" a="1"/>
  <c r="MG57" i="21" s="1"/>
  <c r="MB72" i="21" a="1"/>
  <c r="MB72" i="21" s="1"/>
  <c r="MH64" i="21" a="1"/>
  <c r="MH64" i="21" s="1"/>
  <c r="MB42" i="21" a="1"/>
  <c r="MB42" i="21" s="1"/>
  <c r="MJ56" i="21" a="1"/>
  <c r="MJ56" i="21" s="1"/>
  <c r="MF55" i="21" a="1"/>
  <c r="MF55" i="21" s="1"/>
  <c r="MC63" i="21" a="1"/>
  <c r="MC63" i="21" s="1"/>
  <c r="MK40" i="21" a="1"/>
  <c r="MK40" i="21" s="1"/>
  <c r="MH57" i="21" a="1"/>
  <c r="MH57" i="21" s="1"/>
  <c r="ME65" i="21" a="1"/>
  <c r="ME65" i="21" s="1"/>
  <c r="MM48" i="21" a="1"/>
  <c r="MM48" i="21" s="1"/>
  <c r="MH67" i="21" a="1"/>
  <c r="MH67" i="21" s="1"/>
  <c r="MF73" i="21" a="1"/>
  <c r="MF73" i="21" s="1"/>
  <c r="MK39" i="21" a="1"/>
  <c r="MK39" i="21" s="1"/>
  <c r="MH54" i="21" a="1"/>
  <c r="MH54" i="21" s="1"/>
  <c r="MC40" i="21" a="1"/>
  <c r="MC40" i="21" s="1"/>
  <c r="ML71" i="21" a="1"/>
  <c r="ML71" i="21" s="1"/>
  <c r="MI41" i="21" a="1"/>
  <c r="MI41" i="21" s="1"/>
  <c r="MF53" i="21" a="1"/>
  <c r="MF53" i="21" s="1"/>
  <c r="MK46" i="21" a="1"/>
  <c r="MK46" i="21" s="1"/>
  <c r="MG46" i="21" a="1"/>
  <c r="MG46" i="21" s="1"/>
  <c r="MM59" i="21" a="1"/>
  <c r="MM59" i="21" s="1"/>
  <c r="MJ62" i="21" a="1"/>
  <c r="MJ62" i="21" s="1"/>
  <c r="MG62" i="21" a="1"/>
  <c r="MG62" i="21" s="1"/>
  <c r="MB41" i="21" a="1"/>
  <c r="MB41" i="21" s="1"/>
  <c r="MJ64" i="21" a="1"/>
  <c r="MJ64" i="21" s="1"/>
  <c r="MH72" i="21" a="1"/>
  <c r="MH72" i="21" s="1"/>
  <c r="MD39" i="21" a="1"/>
  <c r="MD39" i="21" s="1"/>
  <c r="MM68" i="21" a="1"/>
  <c r="MM68" i="21" s="1"/>
  <c r="MJ54" i="21" a="1"/>
  <c r="MJ54" i="21" s="1"/>
  <c r="ME73" i="21" a="1"/>
  <c r="ME73" i="21" s="1"/>
  <c r="MB52" i="21" a="1"/>
  <c r="MB52" i="21" s="1"/>
  <c r="MJ46" i="21" a="1"/>
  <c r="MJ46" i="21" s="1"/>
  <c r="MG73" i="21" a="1"/>
  <c r="MG73" i="21" s="1"/>
  <c r="MD51" i="21" a="1"/>
  <c r="MD51" i="21" s="1"/>
  <c r="MM67" i="21" a="1"/>
  <c r="MM67" i="21" s="1"/>
  <c r="MH48" i="21" a="1"/>
  <c r="MH48" i="21" s="1"/>
  <c r="ME46" i="21" a="1"/>
  <c r="ME46" i="21" s="1"/>
  <c r="MB40" i="21" a="1"/>
  <c r="MB40" i="21" s="1"/>
  <c r="MK71" i="21" a="1"/>
  <c r="MK71" i="21" s="1"/>
  <c r="MH71" i="21" a="1"/>
  <c r="MH71" i="21" s="1"/>
  <c r="MM72" i="21" a="1"/>
  <c r="MM72" i="21" s="1"/>
  <c r="ME47" i="21" a="1"/>
  <c r="ME47" i="21" s="1"/>
  <c r="MH70" i="21" a="1"/>
  <c r="MH70" i="21" s="1"/>
  <c r="MM41" i="21" a="1"/>
  <c r="MM41" i="21" s="1"/>
  <c r="ME67" i="21" a="1"/>
  <c r="ME67" i="21" s="1"/>
  <c r="MJ45" i="21" a="1"/>
  <c r="MJ45" i="21" s="1"/>
  <c r="MC64" i="21" a="1"/>
  <c r="MC64" i="21" s="1"/>
  <c r="MH45" i="21" a="1"/>
  <c r="MH45" i="21" s="1"/>
  <c r="MB55" i="21" a="1"/>
  <c r="MB55" i="21" s="1"/>
  <c r="MK62" i="21" a="1"/>
  <c r="MK62" i="21" s="1"/>
  <c r="ML45" i="21" a="1"/>
  <c r="ML45" i="21" s="1"/>
  <c r="MC46" i="21" a="1"/>
  <c r="MC46" i="21" s="1"/>
  <c r="MJ48" i="21" a="1"/>
  <c r="MJ48" i="21" s="1"/>
  <c r="MG47" i="21" a="1"/>
  <c r="MG47" i="21" s="1"/>
  <c r="MJ47" i="21" a="1"/>
  <c r="MJ47" i="21" s="1"/>
  <c r="MD48" i="21" a="1"/>
  <c r="MD48" i="21" s="1"/>
  <c r="MD57" i="21" a="1"/>
  <c r="MD57" i="21" s="1"/>
  <c r="MB70" i="21" a="1"/>
  <c r="MB70" i="21" s="1"/>
  <c r="MJ60" i="21" a="1"/>
  <c r="MJ60" i="21" s="1"/>
  <c r="MG54" i="21" a="1"/>
  <c r="MG54" i="21" s="1"/>
  <c r="MD56" i="21" a="1"/>
  <c r="MD56" i="21" s="1"/>
  <c r="MM62" i="21" a="1"/>
  <c r="MM62" i="21" s="1"/>
  <c r="MH52" i="21" a="1"/>
  <c r="MH52" i="21" s="1"/>
  <c r="MB39" i="21" a="1"/>
  <c r="MB39" i="21" s="1"/>
  <c r="MJ70" i="21" a="1"/>
  <c r="MJ70" i="21" s="1"/>
  <c r="MG55" i="21" a="1"/>
  <c r="MG55" i="21" s="1"/>
  <c r="MB62" i="21" a="1"/>
  <c r="MB62" i="21" s="1"/>
  <c r="MK67" i="21" a="1"/>
  <c r="MK67" i="21" s="1"/>
  <c r="MH51" i="21" a="1"/>
  <c r="MH51" i="21" s="1"/>
  <c r="ME64" i="21" a="1"/>
  <c r="ME64" i="21" s="1"/>
  <c r="MB51" i="21" a="1"/>
  <c r="MB51" i="21" s="1"/>
  <c r="MJ40" i="21" a="1"/>
  <c r="MJ40" i="21" s="1"/>
  <c r="ME41" i="21" a="1"/>
  <c r="ME41" i="21" s="1"/>
  <c r="MB63" i="21" a="1"/>
  <c r="MB63" i="21" s="1"/>
  <c r="MK59" i="21" a="1"/>
  <c r="MK59" i="21" s="1"/>
  <c r="MH60" i="21" a="1"/>
  <c r="MH60" i="21" s="1"/>
  <c r="ME59" i="21" a="1"/>
  <c r="ME59" i="21" s="1"/>
  <c r="MM56" i="21" a="1"/>
  <c r="MM56" i="21" s="1"/>
  <c r="MI51" i="21" a="1"/>
  <c r="MI51" i="21" s="1"/>
  <c r="MF41" i="21" a="1"/>
  <c r="MF41" i="21" s="1"/>
  <c r="MC45" i="21" a="1"/>
  <c r="MC45" i="21" s="1"/>
  <c r="ML73" i="21" a="1"/>
  <c r="ML73" i="21" s="1"/>
  <c r="MI67" i="21" a="1"/>
  <c r="MI67" i="21" s="1"/>
  <c r="MD62" i="21" a="1"/>
  <c r="MD62" i="21" s="1"/>
  <c r="MM45" i="21" a="1"/>
  <c r="MM45" i="21" s="1"/>
  <c r="MJ52" i="21" a="1"/>
  <c r="MJ52" i="21" s="1"/>
  <c r="MG64" i="21" a="1"/>
  <c r="MG64" i="21" s="1"/>
  <c r="ML57" i="21" a="1"/>
  <c r="ML57" i="21" s="1"/>
  <c r="MG60" i="21" a="1"/>
  <c r="MG60" i="21" s="1"/>
  <c r="MD41" i="21" a="1"/>
  <c r="MD41" i="21" s="1"/>
  <c r="ML56" i="21" a="1"/>
  <c r="ML56" i="21" s="1"/>
  <c r="MI39" i="21" a="1"/>
  <c r="MI39" i="21" s="1"/>
  <c r="MF47" i="21" a="1"/>
  <c r="MF47" i="21" s="1"/>
  <c r="MB71" i="21" a="1"/>
  <c r="MB71" i="21" s="1"/>
  <c r="MJ39" i="21" a="1"/>
  <c r="MJ39" i="21" s="1"/>
  <c r="MG56" i="21" a="1"/>
  <c r="MG56" i="21" s="1"/>
  <c r="MD46" i="21" a="1"/>
  <c r="MD46" i="21" s="1"/>
  <c r="MM51" i="21" a="1"/>
  <c r="MM51" i="21" s="1"/>
  <c r="MH68" i="21" a="1"/>
  <c r="MH68" i="21" s="1"/>
  <c r="ME57" i="21" a="1"/>
  <c r="ME57" i="21" s="1"/>
  <c r="MB65" i="21" a="1"/>
  <c r="MB65" i="21" s="1"/>
  <c r="MJ41" i="21" a="1"/>
  <c r="MJ41" i="21" s="1"/>
  <c r="MG63" i="21" a="1"/>
  <c r="MG63" i="21" s="1"/>
  <c r="MB45" i="21" a="1"/>
  <c r="MB45" i="21" s="1"/>
  <c r="MK41" i="21" a="1"/>
  <c r="MK41" i="21" s="1"/>
  <c r="MH40" i="21" a="1"/>
  <c r="MH40" i="21" s="1"/>
  <c r="ME55" i="21" a="1"/>
  <c r="ME55" i="21" s="1"/>
  <c r="MB67" i="21" a="1"/>
  <c r="MB67" i="21" s="1"/>
  <c r="MK64" i="21" a="1"/>
  <c r="MK64" i="21" s="1"/>
  <c r="ME68" i="21" a="1"/>
  <c r="ME68" i="21" s="1"/>
  <c r="MB59" i="21" a="1"/>
  <c r="MB59" i="21" s="1"/>
  <c r="MK45" i="21" a="1"/>
  <c r="MK45" i="21" s="1"/>
  <c r="MH63" i="21" a="1"/>
  <c r="MH63" i="21" s="1"/>
  <c r="ME48" i="21" a="1"/>
  <c r="ME48" i="21" s="1"/>
  <c r="MI45" i="21" a="1"/>
  <c r="MI45" i="21" s="1"/>
  <c r="MF64" i="21" a="1"/>
  <c r="MF64" i="21" s="1"/>
  <c r="MC73" i="21" a="1"/>
  <c r="MC73" i="21" s="1"/>
  <c r="MH65" i="21" a="1"/>
  <c r="MH65" i="21" s="1"/>
  <c r="MJ71" i="21" a="1"/>
  <c r="MJ71" i="21" s="1"/>
  <c r="ML60" i="21" a="1"/>
  <c r="ML60" i="21" s="1"/>
  <c r="MD42" i="21" a="1"/>
  <c r="MD42" i="21" s="1"/>
  <c r="MG72" i="21" a="1"/>
  <c r="MG72" i="21" s="1"/>
  <c r="MJ57" i="21" a="1"/>
  <c r="MJ57" i="21" s="1"/>
  <c r="MM64" i="21" a="1"/>
  <c r="MM64" i="21" s="1"/>
  <c r="MB60" i="21" a="1"/>
  <c r="MB60" i="21" s="1"/>
  <c r="MG40" i="21" a="1"/>
  <c r="MG40" i="21" s="1"/>
  <c r="MG41" i="21" a="1"/>
  <c r="MG41" i="21" s="1"/>
  <c r="ML70" i="21" a="1"/>
  <c r="ML70" i="21" s="1"/>
  <c r="MI55" i="21" a="1"/>
  <c r="MI55" i="21" s="1"/>
  <c r="MM57" i="21" a="1"/>
  <c r="MM57" i="21" s="1"/>
  <c r="MJ73" i="21" a="1"/>
  <c r="MJ73" i="21" s="1"/>
  <c r="MD47" i="21" a="1"/>
  <c r="MD47" i="21" s="1"/>
  <c r="ML41" i="21" a="1"/>
  <c r="ML41" i="21" s="1"/>
  <c r="MI47" i="21" a="1"/>
  <c r="MI47" i="21" s="1"/>
  <c r="MD52" i="21" a="1"/>
  <c r="MD52" i="21" s="1"/>
  <c r="MM55" i="21" a="1"/>
  <c r="MM55" i="21" s="1"/>
  <c r="MG48" i="21" a="1"/>
  <c r="MG48" i="21" s="1"/>
  <c r="MD71" i="21" a="1"/>
  <c r="MD71" i="21" s="1"/>
  <c r="ML59" i="21" a="1"/>
  <c r="ML59" i="21" s="1"/>
  <c r="MH73" i="21" a="1"/>
  <c r="MH73" i="21" s="1"/>
  <c r="ME52" i="21" a="1"/>
  <c r="ME52" i="21" s="1"/>
  <c r="MM71" i="21" a="1"/>
  <c r="MM71" i="21" s="1"/>
  <c r="MJ55" i="21" a="1"/>
  <c r="MJ55" i="21" s="1"/>
  <c r="MC54" i="21" a="1"/>
  <c r="MC54" i="21" s="1"/>
  <c r="MK68" i="21" a="1"/>
  <c r="MK68" i="21" s="1"/>
  <c r="MH42" i="21" a="1"/>
  <c r="MH42" i="21" s="1"/>
  <c r="ME56" i="21" a="1"/>
  <c r="ME56" i="21" s="1"/>
  <c r="MB46" i="21" a="1"/>
  <c r="MB46" i="21" s="1"/>
  <c r="MK72" i="21" a="1"/>
  <c r="MK72" i="21" s="1"/>
  <c r="MF51" i="21" a="1"/>
  <c r="MF51" i="21" s="1"/>
  <c r="MC42" i="21" a="1"/>
  <c r="MC42" i="21" s="1"/>
  <c r="MI40" i="21" a="1"/>
  <c r="MI40" i="21" s="1"/>
  <c r="MF48" i="21" a="1"/>
  <c r="MF48" i="21" s="1"/>
  <c r="MM47" i="21" a="1"/>
  <c r="MM47" i="21" s="1"/>
  <c r="MI65" i="21" a="1"/>
  <c r="MI65" i="21" s="1"/>
  <c r="MF63" i="21" a="1"/>
  <c r="MF63" i="21" s="1"/>
  <c r="MC39" i="21" a="1"/>
  <c r="MC39" i="21" s="1"/>
  <c r="MK52" i="21" a="1"/>
  <c r="MK52" i="21" s="1"/>
  <c r="MI62" i="21" a="1"/>
  <c r="MI62" i="21" s="1"/>
  <c r="MD65" i="21" a="1"/>
  <c r="MD65" i="21" s="1"/>
  <c r="MI72" i="21" a="1"/>
  <c r="MI72" i="21" s="1"/>
  <c r="MF57" i="21" a="1"/>
  <c r="MF57" i="21" s="1"/>
  <c r="MC48" i="21" a="1"/>
  <c r="MC48" i="21" s="1"/>
  <c r="ML51" i="21" a="1"/>
  <c r="ML51" i="21" s="1"/>
  <c r="MJ59" i="21" a="1"/>
  <c r="MJ59" i="21" s="1"/>
  <c r="MG59" i="21" a="1"/>
  <c r="MG59" i="21" s="1"/>
  <c r="MD54" i="21" a="1"/>
  <c r="MD54" i="21" s="1"/>
  <c r="ME45" i="21" a="1"/>
  <c r="ME45" i="21" s="1"/>
  <c r="MB68" i="21" a="1"/>
  <c r="MB68" i="21" s="1"/>
  <c r="MJ53" i="21" a="1"/>
  <c r="MJ53" i="21" s="1"/>
  <c r="MG52" i="21" a="1"/>
  <c r="MG52" i="21" s="1"/>
  <c r="MD40" i="21" a="1"/>
  <c r="MD40" i="21" s="1"/>
  <c r="MM46" i="21" a="1"/>
  <c r="MM46" i="21" s="1"/>
  <c r="MG42" i="21" a="1"/>
  <c r="MG42" i="21" s="1"/>
  <c r="MD60" i="21" a="1"/>
  <c r="MD60" i="21" s="1"/>
  <c r="MM40" i="21" a="1"/>
  <c r="MM40" i="21" s="1"/>
  <c r="MJ68" i="21" a="1"/>
  <c r="MJ68" i="21" s="1"/>
  <c r="MG39" i="21" a="1"/>
  <c r="MG39" i="21" s="1"/>
  <c r="MB57" i="21" a="1"/>
  <c r="MB57" i="21" s="1"/>
  <c r="MK55" i="21" a="1"/>
  <c r="MK55" i="21" s="1"/>
  <c r="MH56" i="21" a="1"/>
  <c r="MH56" i="21" s="1"/>
  <c r="ME71" i="21" a="1"/>
  <c r="ME71" i="21" s="1"/>
  <c r="MB56" i="21" a="1"/>
  <c r="MB56" i="21" s="1"/>
  <c r="MF56" i="21" a="1"/>
  <c r="MF56" i="21" s="1"/>
  <c r="MC70" i="21" a="1"/>
  <c r="MC70" i="21" s="1"/>
  <c r="ML40" i="21" a="1"/>
  <c r="ML40" i="21" s="1"/>
  <c r="MI64" i="21" a="1"/>
  <c r="MI64" i="21" s="1"/>
  <c r="MF65" i="21" a="1"/>
  <c r="MF65" i="21" s="1"/>
  <c r="MM60" i="21" a="1"/>
  <c r="MM60" i="21" s="1"/>
  <c r="MI68" i="21" a="1"/>
  <c r="MI68" i="21" s="1"/>
  <c r="MF60" i="21" a="1"/>
  <c r="MF60" i="21" s="1"/>
  <c r="MC53" i="21" a="1"/>
  <c r="MC53" i="21" s="1"/>
  <c r="ML64" i="21" a="1"/>
  <c r="ML64" i="21" s="1"/>
  <c r="MI70" i="21" a="1"/>
  <c r="MI70" i="21" s="1"/>
  <c r="MD59" i="21" a="1"/>
  <c r="MD59" i="21" s="1"/>
  <c r="ML39" i="21" a="1"/>
  <c r="ML39" i="21" s="1"/>
  <c r="MI46" i="21" a="1"/>
  <c r="MI46" i="21" s="1"/>
  <c r="MF62" i="21" a="1"/>
  <c r="MF62" i="21" s="1"/>
  <c r="ML72" i="21" a="1"/>
  <c r="ML72" i="21" s="1"/>
  <c r="MD55" i="21" a="1"/>
  <c r="MD55" i="21" s="1"/>
  <c r="MI60" i="21" a="1"/>
  <c r="MI60" i="21" s="1"/>
  <c r="LO62" i="21" a="1"/>
  <c r="LO62" i="21" s="1"/>
  <c r="LZ48" i="21" a="1"/>
  <c r="LZ48" i="21" s="1"/>
  <c r="LS67" i="21" a="1"/>
  <c r="LS67" i="21" s="1"/>
  <c r="LP72" i="21" a="1"/>
  <c r="LP72" i="21" s="1"/>
  <c r="LX67" i="21" a="1"/>
  <c r="LX67" i="21" s="1"/>
  <c r="LU53" i="21" a="1"/>
  <c r="LU53" i="21" s="1"/>
  <c r="LQ73" i="21" a="1"/>
  <c r="LQ73" i="21" s="1"/>
  <c r="LY67" i="21" a="1"/>
  <c r="LY67" i="21" s="1"/>
  <c r="LV60" i="21" a="1"/>
  <c r="LV60" i="21" s="1"/>
  <c r="LS65" i="21" a="1"/>
  <c r="LS65" i="21" s="1"/>
  <c r="LP54" i="21" a="1"/>
  <c r="LP54" i="21" s="1"/>
  <c r="LP47" i="21" a="1"/>
  <c r="LP47" i="21" s="1"/>
  <c r="LY65" i="21" a="1"/>
  <c r="LY65" i="21" s="1"/>
  <c r="LV59" i="21" a="1"/>
  <c r="LV59" i="21" s="1"/>
  <c r="LS73" i="21" a="1"/>
  <c r="LS73" i="21" s="1"/>
  <c r="LW51" i="21" a="1"/>
  <c r="LW51" i="21" s="1"/>
  <c r="LS45" i="21" a="1"/>
  <c r="LS45" i="21" s="1"/>
  <c r="LP57" i="21" a="1"/>
  <c r="LP57" i="21" s="1"/>
  <c r="LV72" i="21" a="1"/>
  <c r="LV72" i="21" s="1"/>
  <c r="LT68" i="21" a="1"/>
  <c r="LT68" i="21" s="1"/>
  <c r="LY46" i="21" a="1"/>
  <c r="LY46" i="21" s="1"/>
  <c r="LT54" i="21" a="1"/>
  <c r="LT54" i="21" s="1"/>
  <c r="LO54" i="21" a="1"/>
  <c r="LO54" i="21" s="1"/>
  <c r="LZ45" i="21" a="1"/>
  <c r="LZ45" i="21" s="1"/>
  <c r="LW70" i="21" a="1"/>
  <c r="LW70" i="21" s="1"/>
  <c r="LR60" i="21" a="1"/>
  <c r="LR60" i="21" s="1"/>
  <c r="LO68" i="21" a="1"/>
  <c r="LO68" i="21" s="1"/>
  <c r="LW64" i="21" a="1"/>
  <c r="LW64" i="21" s="1"/>
  <c r="LZ70" i="21" a="1"/>
  <c r="LZ70" i="21" s="1"/>
  <c r="LU59" i="21" a="1"/>
  <c r="LU59" i="21" s="1"/>
  <c r="LR53" i="21" a="1"/>
  <c r="LR53" i="21" s="1"/>
  <c r="LO63" i="21" a="1"/>
  <c r="LO63" i="21" s="1"/>
  <c r="LW55" i="21" a="1"/>
  <c r="LW55" i="21" s="1"/>
  <c r="LT53" i="21" a="1"/>
  <c r="LT53" i="21" s="1"/>
  <c r="LR62" i="21" a="1"/>
  <c r="LR62" i="21" s="1"/>
  <c r="LW40" i="21" a="1"/>
  <c r="LW40" i="21" s="1"/>
  <c r="LQ54" i="21" a="1"/>
  <c r="LQ54" i="21" s="1"/>
  <c r="LU63" i="21" a="1"/>
  <c r="LU63" i="21" s="1"/>
  <c r="LQ46" i="21" a="1"/>
  <c r="LQ46" i="21" s="1"/>
  <c r="LP68" i="21" a="1"/>
  <c r="LP68" i="21" s="1"/>
  <c r="LY51" i="21" a="1"/>
  <c r="LY51" i="21" s="1"/>
  <c r="LV42" i="21" a="1"/>
  <c r="LV42" i="21" s="1"/>
  <c r="LS57" i="21" a="1"/>
  <c r="LS57" i="21" s="1"/>
  <c r="LT52" i="21" a="1"/>
  <c r="LT52" i="21" s="1"/>
  <c r="LQ72" i="21" a="1"/>
  <c r="LQ72" i="21" s="1"/>
  <c r="LY52" i="21" a="1"/>
  <c r="LY52" i="21" s="1"/>
  <c r="LV62" i="21" a="1"/>
  <c r="LV62" i="21" s="1"/>
  <c r="LZ54" i="21" a="1"/>
  <c r="LZ54" i="21" s="1"/>
  <c r="LW68" i="21" a="1"/>
  <c r="LW68" i="21" s="1"/>
  <c r="LS48" i="21" a="1"/>
  <c r="LS48" i="21" s="1"/>
  <c r="LP56" i="21" a="1"/>
  <c r="LP56" i="21" s="1"/>
  <c r="LY56" i="21" a="1"/>
  <c r="LY56" i="21" s="1"/>
  <c r="LV56" i="21" a="1"/>
  <c r="LV56" i="21" s="1"/>
  <c r="LQ67" i="21" a="1"/>
  <c r="LQ67" i="21" s="1"/>
  <c r="LZ67" i="21" a="1"/>
  <c r="LZ67" i="21" s="1"/>
  <c r="LW46" i="21" a="1"/>
  <c r="LW46" i="21" s="1"/>
  <c r="LT51" i="21" a="1"/>
  <c r="LT51" i="21" s="1"/>
  <c r="LQ42" i="21" a="1"/>
  <c r="LQ42" i="21" s="1"/>
  <c r="LY70" i="21" a="1"/>
  <c r="LY70" i="21" s="1"/>
  <c r="LU46" i="21" a="1"/>
  <c r="LU46" i="21" s="1"/>
  <c r="LR54" i="21" a="1"/>
  <c r="LR54" i="21" s="1"/>
  <c r="LO48" i="21" a="1"/>
  <c r="LO48" i="21" s="1"/>
  <c r="LX71" i="21" a="1"/>
  <c r="LX71" i="21" s="1"/>
  <c r="LU60" i="21" a="1"/>
  <c r="LU60" i="21" s="1"/>
  <c r="LP63" i="21" a="1"/>
  <c r="LP63" i="21" s="1"/>
  <c r="LY64" i="21" a="1"/>
  <c r="LY64" i="21" s="1"/>
  <c r="LU52" i="21" a="1"/>
  <c r="LU52" i="21" s="1"/>
  <c r="LR39" i="21" a="1"/>
  <c r="LR39" i="21" s="1"/>
  <c r="LO45" i="21" a="1"/>
  <c r="LO45" i="21" s="1"/>
  <c r="LX70" i="21" a="1"/>
  <c r="LX70" i="21" s="1"/>
  <c r="LS64" i="21" a="1"/>
  <c r="LS64" i="21" s="1"/>
  <c r="LP53" i="21" a="1"/>
  <c r="LP53" i="21" s="1"/>
  <c r="LX47" i="21" a="1"/>
  <c r="LX47" i="21" s="1"/>
  <c r="LU42" i="21" a="1"/>
  <c r="LU42" i="21" s="1"/>
  <c r="LR47" i="21" a="1"/>
  <c r="LR47" i="21" s="1"/>
  <c r="LZ73" i="21" a="1"/>
  <c r="LZ73" i="21" s="1"/>
  <c r="LV57" i="21" a="1"/>
  <c r="LV57" i="21" s="1"/>
  <c r="LS53" i="21" a="1"/>
  <c r="LS53" i="21" s="1"/>
  <c r="LP65" i="21" a="1"/>
  <c r="LP65" i="21" s="1"/>
  <c r="LX41" i="21" a="1"/>
  <c r="LX41" i="21" s="1"/>
  <c r="LV46" i="21" a="1"/>
  <c r="LV46" i="21" s="1"/>
  <c r="LS72" i="21" a="1"/>
  <c r="LS72" i="21" s="1"/>
  <c r="LO55" i="21" a="1"/>
  <c r="LO55" i="21" s="1"/>
  <c r="LX56" i="21" a="1"/>
  <c r="LX56" i="21" s="1"/>
  <c r="LU40" i="21" a="1"/>
  <c r="LU40" i="21" s="1"/>
  <c r="LZ60" i="21" a="1"/>
  <c r="LZ60" i="21" s="1"/>
  <c r="LV63" i="21" a="1"/>
  <c r="LV63" i="21" s="1"/>
  <c r="LX48" i="21" a="1"/>
  <c r="LX48" i="21" s="1"/>
  <c r="LP52" i="21" a="1"/>
  <c r="LP52" i="21" s="1"/>
  <c r="LU65" i="21" a="1"/>
  <c r="LU65" i="21" s="1"/>
  <c r="LP64" i="21" a="1"/>
  <c r="LP64" i="21" s="1"/>
  <c r="LP67" i="21" a="1"/>
  <c r="LP67" i="21" s="1"/>
  <c r="LY60" i="21" a="1"/>
  <c r="LY60" i="21" s="1"/>
  <c r="LV45" i="21" a="1"/>
  <c r="LV45" i="21" s="1"/>
  <c r="LZ40" i="21" a="1"/>
  <c r="LZ40" i="21" s="1"/>
  <c r="LT42" i="21" a="1"/>
  <c r="LT42" i="21" s="1"/>
  <c r="LZ39" i="21" a="1"/>
  <c r="LZ39" i="21" s="1"/>
  <c r="LR40" i="21" a="1"/>
  <c r="LR40" i="21" s="1"/>
  <c r="LW54" i="21" a="1"/>
  <c r="LW54" i="21" s="1"/>
  <c r="LR65" i="21" a="1"/>
  <c r="LR65" i="21" s="1"/>
  <c r="LU70" i="21" a="1"/>
  <c r="LU70" i="21" s="1"/>
  <c r="LT71" i="21" a="1"/>
  <c r="LT71" i="21" s="1"/>
  <c r="LX55" i="21" a="1"/>
  <c r="LX55" i="21" s="1"/>
  <c r="LO71" i="21" a="1"/>
  <c r="LO71" i="21" s="1"/>
  <c r="LY40" i="21" a="1"/>
  <c r="LY40" i="21" s="1"/>
  <c r="LQ48" i="21" a="1"/>
  <c r="LQ48" i="21" s="1"/>
  <c r="LO73" i="21" a="1"/>
  <c r="LO73" i="21" s="1"/>
  <c r="LT45" i="21" a="1"/>
  <c r="LT45" i="21" s="1"/>
  <c r="LR46" i="21" a="1"/>
  <c r="LR46" i="21" s="1"/>
  <c r="LQ65" i="21" a="1"/>
  <c r="LQ65" i="21" s="1"/>
  <c r="LO41" i="21" a="1"/>
  <c r="LO41" i="21" s="1"/>
  <c r="LX53" i="21" a="1"/>
  <c r="LX53" i="21" s="1"/>
  <c r="LU39" i="21" a="1"/>
  <c r="LU39" i="21" s="1"/>
  <c r="LR48" i="21" a="1"/>
  <c r="LR48" i="21" s="1"/>
  <c r="LO57" i="21" a="1"/>
  <c r="LO57" i="21" s="1"/>
  <c r="LW67" i="21" a="1"/>
  <c r="LW67" i="21" s="1"/>
  <c r="LS55" i="21" a="1"/>
  <c r="LS55" i="21" s="1"/>
  <c r="LO53" i="21" a="1"/>
  <c r="LO53" i="21" s="1"/>
  <c r="LX64" i="21" a="1"/>
  <c r="LX64" i="21" s="1"/>
  <c r="LU62" i="21" a="1"/>
  <c r="LU62" i="21" s="1"/>
  <c r="LR41" i="21" a="1"/>
  <c r="LR41" i="21" s="1"/>
  <c r="LZ68" i="21" a="1"/>
  <c r="LZ68" i="21" s="1"/>
  <c r="LU54" i="21" a="1"/>
  <c r="LU54" i="21" s="1"/>
  <c r="LR56" i="21" a="1"/>
  <c r="LR56" i="21" s="1"/>
  <c r="LO47" i="21" a="1"/>
  <c r="LO47" i="21" s="1"/>
  <c r="LX68" i="21" a="1"/>
  <c r="LX68" i="21" s="1"/>
  <c r="LU51" i="21" a="1"/>
  <c r="LU51" i="21" s="1"/>
  <c r="LY71" i="21" a="1"/>
  <c r="LY71" i="21" s="1"/>
  <c r="LV39" i="21" a="1"/>
  <c r="LV39" i="21" s="1"/>
  <c r="LS70" i="21" a="1"/>
  <c r="LS70" i="21" s="1"/>
  <c r="LP55" i="21" a="1"/>
  <c r="LP55" i="21" s="1"/>
  <c r="LX51" i="21" a="1"/>
  <c r="LX51" i="21" s="1"/>
  <c r="LV64" i="21" a="1"/>
  <c r="LV64" i="21" s="1"/>
  <c r="LR68" i="21" a="1"/>
  <c r="LR68" i="21" s="1"/>
  <c r="LZ47" i="21" a="1"/>
  <c r="LZ47" i="21" s="1"/>
  <c r="LP45" i="21" a="1"/>
  <c r="LP45" i="21" s="1"/>
  <c r="LP41" i="21" a="1"/>
  <c r="LP41" i="21" s="1"/>
  <c r="LY57" i="21" a="1"/>
  <c r="LY57" i="21" s="1"/>
  <c r="LT63" i="21" a="1"/>
  <c r="LT63" i="21" s="1"/>
  <c r="LQ40" i="21" a="1"/>
  <c r="LQ40" i="21" s="1"/>
  <c r="LY53" i="21" a="1"/>
  <c r="LY53" i="21" s="1"/>
  <c r="LV40" i="21" a="1"/>
  <c r="LV40" i="21" s="1"/>
  <c r="LS63" i="21" a="1"/>
  <c r="LS63" i="21" s="1"/>
  <c r="LO40" i="21" a="1"/>
  <c r="LO40" i="21" s="1"/>
  <c r="LW47" i="21" a="1"/>
  <c r="LW47" i="21" s="1"/>
  <c r="LT39" i="21" a="1"/>
  <c r="LT39" i="21" s="1"/>
  <c r="LQ57" i="21" a="1"/>
  <c r="LQ57" i="21" s="1"/>
  <c r="LZ72" i="21" a="1"/>
  <c r="LZ72" i="21" s="1"/>
  <c r="LX46" i="21" a="1"/>
  <c r="LX46" i="21" s="1"/>
  <c r="LP71" i="21" a="1"/>
  <c r="LP71" i="21" s="1"/>
  <c r="LV70" i="21" a="1"/>
  <c r="LV70" i="21" s="1"/>
  <c r="LZ46" i="21" a="1"/>
  <c r="LZ46" i="21" s="1"/>
  <c r="LR73" i="21" a="1"/>
  <c r="LR73" i="21" s="1"/>
  <c r="LS62" i="21" a="1"/>
  <c r="LS62" i="21" s="1"/>
  <c r="LP60" i="21" a="1"/>
  <c r="LP60" i="21" s="1"/>
  <c r="LU64" i="21" a="1"/>
  <c r="LU64" i="21" s="1"/>
  <c r="LY41" i="21" a="1"/>
  <c r="LY41" i="21" s="1"/>
  <c r="LR52" i="21" a="1"/>
  <c r="LR52" i="21" s="1"/>
  <c r="LX59" i="21" a="1"/>
  <c r="LX59" i="21" s="1"/>
  <c r="LS46" i="21" a="1"/>
  <c r="LS46" i="21" s="1"/>
  <c r="LS47" i="21" a="1"/>
  <c r="LS47" i="21" s="1"/>
  <c r="LW56" i="21" a="1"/>
  <c r="LW56" i="21" s="1"/>
  <c r="LQ59" i="21" a="1"/>
  <c r="LQ59" i="21" s="1"/>
  <c r="LW42" i="21" a="1"/>
  <c r="LW42" i="21" s="1"/>
  <c r="LO70" i="21" a="1"/>
  <c r="LO70" i="21" s="1"/>
  <c r="LT72" i="21" a="1"/>
  <c r="LT72" i="21" s="1"/>
  <c r="LZ51" i="21" a="1"/>
  <c r="LZ51" i="21" s="1"/>
  <c r="LW73" i="21" a="1"/>
  <c r="LW73" i="21" s="1"/>
  <c r="LP40" i="21" a="1"/>
  <c r="LP40" i="21" s="1"/>
  <c r="LR57" i="21" a="1"/>
  <c r="LR57" i="21" s="1"/>
  <c r="LX45" i="21" a="1"/>
  <c r="LX45" i="21" s="1"/>
  <c r="LQ47" i="21" a="1"/>
  <c r="LQ47" i="21" s="1"/>
  <c r="LP62" i="21" a="1"/>
  <c r="LP62" i="21" s="1"/>
  <c r="LZ52" i="21" a="1"/>
  <c r="LZ52" i="21" s="1"/>
  <c r="LT47" i="21" a="1"/>
  <c r="LT47" i="21" s="1"/>
  <c r="LQ64" i="21" a="1"/>
  <c r="LQ64" i="21" s="1"/>
  <c r="LV68" i="21" a="1"/>
  <c r="LV68" i="21" s="1"/>
  <c r="LW45" i="21" a="1"/>
  <c r="LW45" i="21" s="1"/>
  <c r="LZ56" i="21" a="1"/>
  <c r="LZ56" i="21" s="1"/>
  <c r="LW53" i="21" a="1"/>
  <c r="LW53" i="21" s="1"/>
  <c r="LT65" i="21" a="1"/>
  <c r="LT65" i="21" s="1"/>
  <c r="LQ52" i="21" a="1"/>
  <c r="LQ52" i="21" s="1"/>
  <c r="LY59" i="21" a="1"/>
  <c r="LY59" i="21" s="1"/>
  <c r="LU67" i="21" a="1"/>
  <c r="LU67" i="21" s="1"/>
  <c r="LR45" i="21" a="1"/>
  <c r="LR45" i="21" s="1"/>
  <c r="LO67" i="21" a="1"/>
  <c r="LO67" i="21" s="1"/>
  <c r="LW48" i="21" a="1"/>
  <c r="LW48" i="21" s="1"/>
  <c r="LT41" i="21" a="1"/>
  <c r="LT41" i="21" s="1"/>
  <c r="LO51" i="21" a="1"/>
  <c r="LO51" i="21" s="1"/>
  <c r="LX65" i="21" a="1"/>
  <c r="LX65" i="21" s="1"/>
  <c r="LT64" i="21" a="1"/>
  <c r="LT64" i="21" s="1"/>
  <c r="LQ55" i="21" a="1"/>
  <c r="LQ55" i="21" s="1"/>
  <c r="LZ63" i="21" a="1"/>
  <c r="LZ63" i="21" s="1"/>
  <c r="LW72" i="21" a="1"/>
  <c r="LW72" i="21" s="1"/>
  <c r="LO65" i="21" a="1"/>
  <c r="LO65" i="21" s="1"/>
  <c r="LX72" i="21" a="1"/>
  <c r="LX72" i="21" s="1"/>
  <c r="LU45" i="21" a="1"/>
  <c r="LU45" i="21" s="1"/>
  <c r="LR72" i="21" a="1"/>
  <c r="LR72" i="21" s="1"/>
  <c r="LZ53" i="21" a="1"/>
  <c r="LZ53" i="21" s="1"/>
  <c r="LO64" i="21" a="1"/>
  <c r="LO64" i="21" s="1"/>
  <c r="LV53" i="21" a="1"/>
  <c r="LV53" i="21" s="1"/>
  <c r="LQ62" i="21" a="1"/>
  <c r="LQ62" i="21" s="1"/>
  <c r="LV65" i="21" a="1"/>
  <c r="LV65" i="21" s="1"/>
  <c r="LS52" i="21" a="1"/>
  <c r="LS52" i="21" s="1"/>
  <c r="LV67" i="21" a="1"/>
  <c r="LV67" i="21" s="1"/>
  <c r="LS60" i="21" a="1"/>
  <c r="LS60" i="21" s="1"/>
  <c r="LP51" i="21" a="1"/>
  <c r="LP51" i="21" s="1"/>
  <c r="LX39" i="21" a="1"/>
  <c r="LX39" i="21" s="1"/>
  <c r="LU47" i="21" a="1"/>
  <c r="LU47" i="21" s="1"/>
  <c r="LY68" i="21" a="1"/>
  <c r="LY68" i="21" s="1"/>
  <c r="LV41" i="21" a="1"/>
  <c r="LV41" i="21" s="1"/>
  <c r="LS59" i="21" a="1"/>
  <c r="LS59" i="21" s="1"/>
  <c r="LY72" i="21" a="1"/>
  <c r="LY72" i="21" s="1"/>
  <c r="LQ53" i="21" a="1"/>
  <c r="LQ53" i="21" s="1"/>
  <c r="LT40" i="21" a="1"/>
  <c r="LT40" i="21" s="1"/>
  <c r="LX42" i="21" a="1"/>
  <c r="LX42" i="21" s="1"/>
  <c r="LR51" i="21" a="1"/>
  <c r="LR51" i="21" s="1"/>
  <c r="LU55" i="21" a="1"/>
  <c r="LU55" i="21" s="1"/>
  <c r="LQ41" i="21" a="1"/>
  <c r="LQ41" i="21" s="1"/>
  <c r="LZ62" i="21" a="1"/>
  <c r="LZ62" i="21" s="1"/>
  <c r="LW62" i="21" a="1"/>
  <c r="LW62" i="21" s="1"/>
  <c r="LT70" i="21" a="1"/>
  <c r="LT70" i="21" s="1"/>
  <c r="LU56" i="21" a="1"/>
  <c r="LU56" i="21" s="1"/>
  <c r="LR59" i="21" a="1"/>
  <c r="LR59" i="21" s="1"/>
  <c r="LO52" i="21" a="1"/>
  <c r="LO52" i="21" s="1"/>
  <c r="LW39" i="21" a="1"/>
  <c r="LW39" i="21" s="1"/>
  <c r="LR63" i="21" a="1"/>
  <c r="LR63" i="21" s="1"/>
  <c r="LO39" i="21" a="1"/>
  <c r="LO39" i="21" s="1"/>
  <c r="LX54" i="21" a="1"/>
  <c r="LX54" i="21" s="1"/>
  <c r="LU71" i="21" a="1"/>
  <c r="LU71" i="21" s="1"/>
  <c r="LR67" i="21" a="1"/>
  <c r="LR67" i="21" s="1"/>
  <c r="LZ71" i="21" a="1"/>
  <c r="LZ71" i="21" s="1"/>
  <c r="LV52" i="21" a="1"/>
  <c r="LV52" i="21" s="1"/>
  <c r="LR42" i="21" a="1"/>
  <c r="LR42" i="21" s="1"/>
  <c r="LO46" i="21" a="1"/>
  <c r="LO46" i="21" s="1"/>
  <c r="LX60" i="21" a="1"/>
  <c r="LX60" i="21" s="1"/>
  <c r="LU48" i="21" a="1"/>
  <c r="LU48" i="21" s="1"/>
  <c r="LS68" i="21" a="1"/>
  <c r="LS68" i="21" s="1"/>
  <c r="LT55" i="21" a="1"/>
  <c r="LT55" i="21" s="1"/>
  <c r="LW52" i="21" a="1"/>
  <c r="LW52" i="21" s="1"/>
  <c r="LW71" i="21" a="1"/>
  <c r="LW71" i="21" s="1"/>
  <c r="LY48" i="21" a="1"/>
  <c r="LY48" i="21" s="1"/>
  <c r="LO59" i="21" a="1"/>
  <c r="LO59" i="21" s="1"/>
  <c r="LT57" i="21" a="1"/>
  <c r="LT57" i="21" s="1"/>
  <c r="LT67" i="21" a="1"/>
  <c r="LT67" i="21" s="1"/>
  <c r="LP46" i="21" a="1"/>
  <c r="LP46" i="21" s="1"/>
  <c r="LY54" i="21" a="1"/>
  <c r="LY54" i="21" s="1"/>
  <c r="LV47" i="21" a="1"/>
  <c r="LV47" i="21" s="1"/>
  <c r="LS71" i="21" a="1"/>
  <c r="LS71" i="21" s="1"/>
  <c r="LZ59" i="21" a="1"/>
  <c r="LZ59" i="21" s="1"/>
  <c r="LW59" i="21" a="1"/>
  <c r="LW59" i="21" s="1"/>
  <c r="LT73" i="21" a="1"/>
  <c r="LT73" i="21" s="1"/>
  <c r="LQ51" i="21" a="1"/>
  <c r="LQ51" i="21" s="1"/>
  <c r="LY45" i="21" a="1"/>
  <c r="LY45" i="21" s="1"/>
  <c r="LV73" i="21" a="1"/>
  <c r="LV73" i="21" s="1"/>
  <c r="LQ70" i="21" a="1"/>
  <c r="LQ70" i="21" s="1"/>
  <c r="LW63" i="21" a="1"/>
  <c r="LW63" i="21" s="1"/>
  <c r="LQ63" i="21" a="1"/>
  <c r="LQ63" i="21" s="1"/>
  <c r="LY47" i="21" a="1"/>
  <c r="LY47" i="21" s="1"/>
  <c r="LU73" i="21" a="1"/>
  <c r="LU73" i="21" s="1"/>
  <c r="LQ60" i="21" a="1"/>
  <c r="LQ60" i="21" s="1"/>
  <c r="LZ55" i="21" a="1"/>
  <c r="LZ55" i="21" s="1"/>
  <c r="LW60" i="21" a="1"/>
  <c r="LW60" i="21" s="1"/>
  <c r="LT59" i="21" a="1"/>
  <c r="LT59" i="21" s="1"/>
  <c r="LP48" i="21" a="1"/>
  <c r="LP48" i="21" s="1"/>
  <c r="LS40" i="21" a="1"/>
  <c r="LS40" i="21" s="1"/>
  <c r="LO42" i="21" a="1"/>
  <c r="LO42" i="21" s="1"/>
  <c r="LS41" i="21" a="1"/>
  <c r="LS41" i="21" s="1"/>
  <c r="LY62" i="21" a="1"/>
  <c r="LY62" i="21" s="1"/>
  <c r="LX63" i="21" a="1"/>
  <c r="LX63" i="21" s="1"/>
  <c r="LU68" i="21" a="1"/>
  <c r="LU68" i="21" s="1"/>
  <c r="LP42" i="21" a="1"/>
  <c r="LP42" i="21" s="1"/>
  <c r="LX52" i="21" a="1"/>
  <c r="LX52" i="21" s="1"/>
  <c r="LU41" i="21" a="1"/>
  <c r="LU41" i="21" s="1"/>
  <c r="LR64" i="21" a="1"/>
  <c r="LR64" i="21" s="1"/>
  <c r="LX62" i="21" a="1"/>
  <c r="LX62" i="21" s="1"/>
  <c r="LS39" i="21" a="1"/>
  <c r="LS39" i="21" s="1"/>
  <c r="LP39" i="21" a="1"/>
  <c r="LP39" i="21" s="1"/>
  <c r="LX40" i="21" a="1"/>
  <c r="LX40" i="21" s="1"/>
  <c r="LR71" i="21" a="1"/>
  <c r="LR71" i="21" s="1"/>
  <c r="LZ64" i="21" a="1"/>
  <c r="LZ64" i="21" s="1"/>
  <c r="LU57" i="21" a="1"/>
  <c r="LU57" i="21" s="1"/>
  <c r="LY55" i="21" a="1"/>
  <c r="LY55" i="21" s="1"/>
  <c r="LO72" i="21" a="1"/>
  <c r="LO72" i="21" s="1"/>
  <c r="LV54" i="21" a="1"/>
  <c r="LV54" i="21" s="1"/>
  <c r="LW41" i="21" a="1"/>
  <c r="LW41" i="21" s="1"/>
  <c r="LT60" i="21" a="1"/>
  <c r="LT60" i="21" s="1"/>
  <c r="LQ68" i="21" a="1"/>
  <c r="LQ68" i="21" s="1"/>
  <c r="LV51" i="21" a="1"/>
  <c r="LV51" i="21" s="1"/>
  <c r="LZ41" i="21" a="1"/>
  <c r="LZ41" i="21" s="1"/>
  <c r="LT56" i="21" a="1"/>
  <c r="LT56" i="21" s="1"/>
  <c r="LQ71" i="21" a="1"/>
  <c r="LQ71" i="21" s="1"/>
  <c r="LZ65" i="21" a="1"/>
  <c r="LZ65" i="21" s="1"/>
  <c r="LT62" i="21" a="1"/>
  <c r="LT62" i="21" s="1"/>
  <c r="LQ45" i="21" a="1"/>
  <c r="LQ45" i="21" s="1"/>
  <c r="LZ42" i="21" a="1"/>
  <c r="LZ42" i="21" s="1"/>
  <c r="LW57" i="21" a="1"/>
  <c r="LW57" i="21" s="1"/>
  <c r="LT46" i="21" a="1"/>
  <c r="LT46" i="21" s="1"/>
  <c r="LO60" i="21" a="1"/>
  <c r="LO60" i="21" s="1"/>
  <c r="LX73" i="21" a="1"/>
  <c r="LX73" i="21" s="1"/>
  <c r="LU72" i="21" a="1"/>
  <c r="LU72" i="21" s="1"/>
  <c r="LR70" i="21" a="1"/>
  <c r="LR70" i="21" s="1"/>
  <c r="LO56" i="21" a="1"/>
  <c r="LO56" i="21" s="1"/>
  <c r="LW65" i="21" a="1"/>
  <c r="LW65" i="21" s="1"/>
  <c r="LS56" i="21" a="1"/>
  <c r="LS56" i="21" s="1"/>
  <c r="LP70" i="21" a="1"/>
  <c r="LP70" i="21" s="1"/>
  <c r="LX57" i="21" a="1"/>
  <c r="LX57" i="21" s="1"/>
  <c r="LR55" i="21" a="1"/>
  <c r="LR55" i="21" s="1"/>
  <c r="LZ57" i="21" a="1"/>
  <c r="LZ57" i="21" s="1"/>
  <c r="LS42" i="21" a="1"/>
  <c r="LS42" i="21" s="1"/>
  <c r="LP73" i="21" a="1"/>
  <c r="LP73" i="21" s="1"/>
  <c r="LY73" i="21" a="1"/>
  <c r="LY73" i="21" s="1"/>
  <c r="LV48" i="21" a="1"/>
  <c r="LV48" i="21" s="1"/>
  <c r="LQ56" i="21" a="1"/>
  <c r="LQ56" i="21" s="1"/>
  <c r="LY42" i="21" a="1"/>
  <c r="LY42" i="21" s="1"/>
  <c r="LV55" i="21" a="1"/>
  <c r="LV55" i="21" s="1"/>
  <c r="LS54" i="21" a="1"/>
  <c r="LS54" i="21" s="1"/>
  <c r="LP59" i="21" a="1"/>
  <c r="LP59" i="21" s="1"/>
  <c r="LY39" i="21" a="1"/>
  <c r="LY39" i="21" s="1"/>
  <c r="LT48" i="21" a="1"/>
  <c r="LT48" i="21" s="1"/>
  <c r="LQ39" i="21" a="1"/>
  <c r="LQ39" i="21" s="1"/>
  <c r="LY63" i="21" a="1"/>
  <c r="LY63" i="21" s="1"/>
  <c r="LV71" i="21" a="1"/>
  <c r="LV71" i="21" s="1"/>
  <c r="LS51" i="21" a="1"/>
  <c r="LS51" i="21" s="1"/>
  <c r="LB48" i="21" a="1"/>
  <c r="LB48" i="21" s="1"/>
  <c r="LL55" i="21" a="1"/>
  <c r="LL55" i="21" s="1"/>
  <c r="LI51" i="21" a="1"/>
  <c r="LI51" i="21" s="1"/>
  <c r="LE55" i="21" a="1"/>
  <c r="LE55" i="21" s="1"/>
  <c r="LK62" i="21" a="1"/>
  <c r="LK62" i="21" s="1"/>
  <c r="LG70" i="21" a="1"/>
  <c r="LG70" i="21" s="1"/>
  <c r="LC71" i="21" a="1"/>
  <c r="LC71" i="21" s="1"/>
  <c r="LL53" i="21" a="1"/>
  <c r="LL53" i="21" s="1"/>
  <c r="LH70" i="21" a="1"/>
  <c r="LH70" i="21" s="1"/>
  <c r="LE57" i="21" a="1"/>
  <c r="LE57" i="21" s="1"/>
  <c r="LM54" i="21" a="1"/>
  <c r="LM54" i="21" s="1"/>
  <c r="LJ64" i="21" a="1"/>
  <c r="LJ64" i="21" s="1"/>
  <c r="LC46" i="21" a="1"/>
  <c r="LC46" i="21" s="1"/>
  <c r="LL72" i="21" a="1"/>
  <c r="LL72" i="21" s="1"/>
  <c r="LH55" i="21" a="1"/>
  <c r="LH55" i="21" s="1"/>
  <c r="LE70" i="21" a="1"/>
  <c r="LE70" i="21" s="1"/>
  <c r="LM59" i="21" a="1"/>
  <c r="LM59" i="21" s="1"/>
  <c r="LJ60" i="21" a="1"/>
  <c r="LJ60" i="21" s="1"/>
  <c r="LF59" i="21" a="1"/>
  <c r="LF59" i="21" s="1"/>
  <c r="LK57" i="21" a="1"/>
  <c r="LK57" i="21" s="1"/>
  <c r="LH46" i="21" a="1"/>
  <c r="LH46" i="21" s="1"/>
  <c r="LE72" i="21" a="1"/>
  <c r="LE72" i="21" s="1"/>
  <c r="LB51" i="21" a="1"/>
  <c r="LB51" i="21" s="1"/>
  <c r="LJ51" i="21" a="1"/>
  <c r="LJ51" i="21" s="1"/>
  <c r="LG71" i="21" a="1"/>
  <c r="LG71" i="21" s="1"/>
  <c r="LC70" i="21" a="1"/>
  <c r="LC70" i="21" s="1"/>
  <c r="LL68" i="21" a="1"/>
  <c r="LL68" i="21" s="1"/>
  <c r="LH65" i="21" a="1"/>
  <c r="LH65" i="21" s="1"/>
  <c r="LD65" i="21" a="1"/>
  <c r="LD65" i="21" s="1"/>
  <c r="LM65" i="21" a="1"/>
  <c r="LM65" i="21" s="1"/>
  <c r="LJ63" i="21" a="1"/>
  <c r="LJ63" i="21" s="1"/>
  <c r="LC56" i="21" a="1"/>
  <c r="LC56" i="21" s="1"/>
  <c r="LK73" i="21" a="1"/>
  <c r="LK73" i="21" s="1"/>
  <c r="LH41" i="21" a="1"/>
  <c r="LH41" i="21" s="1"/>
  <c r="LM42" i="21" a="1"/>
  <c r="LM42" i="21" s="1"/>
  <c r="LI63" i="21" a="1"/>
  <c r="LI63" i="21" s="1"/>
  <c r="LC59" i="21" a="1"/>
  <c r="LC59" i="21" s="1"/>
  <c r="LK54" i="21" a="1"/>
  <c r="LK54" i="21" s="1"/>
  <c r="LH73" i="21" a="1"/>
  <c r="LH73" i="21" s="1"/>
  <c r="LD68" i="21" a="1"/>
  <c r="LD68" i="21" s="1"/>
  <c r="LM56" i="21" a="1"/>
  <c r="LM56" i="21" s="1"/>
  <c r="LD71" i="21" a="1"/>
  <c r="LD71" i="21" s="1"/>
  <c r="LL64" i="21" a="1"/>
  <c r="LL64" i="21" s="1"/>
  <c r="LI71" i="21" a="1"/>
  <c r="LI71" i="21" s="1"/>
  <c r="LE59" i="21" a="1"/>
  <c r="LE59" i="21" s="1"/>
  <c r="LB60" i="21" a="1"/>
  <c r="LB60" i="21" s="1"/>
  <c r="LJ59" i="21" a="1"/>
  <c r="LJ59" i="21" s="1"/>
  <c r="LF62" i="21" a="1"/>
  <c r="LF62" i="21" s="1"/>
  <c r="LC73" i="21" a="1"/>
  <c r="LC73" i="21" s="1"/>
  <c r="LK47" i="21" a="1"/>
  <c r="LK47" i="21" s="1"/>
  <c r="LH67" i="21" a="1"/>
  <c r="LH67" i="21" s="1"/>
  <c r="LE60" i="21" a="1"/>
  <c r="LE60" i="21" s="1"/>
  <c r="LM45" i="21" a="1"/>
  <c r="LM45" i="21" s="1"/>
  <c r="LJ57" i="21" a="1"/>
  <c r="LJ57" i="21" s="1"/>
  <c r="LF40" i="21" a="1"/>
  <c r="LF40" i="21" s="1"/>
  <c r="LC45" i="21" a="1"/>
  <c r="LC45" i="21" s="1"/>
  <c r="LK65" i="21" a="1"/>
  <c r="LK65" i="21" s="1"/>
  <c r="LH59" i="21" a="1"/>
  <c r="LH59" i="21" s="1"/>
  <c r="LD56" i="21" a="1"/>
  <c r="LD56" i="21" s="1"/>
  <c r="LM70" i="21" a="1"/>
  <c r="LM70" i="21" s="1"/>
  <c r="LJ71" i="21" a="1"/>
  <c r="LJ71" i="21" s="1"/>
  <c r="LF42" i="21" a="1"/>
  <c r="LF42" i="21" s="1"/>
  <c r="LK41" i="21" a="1"/>
  <c r="LK41" i="21" s="1"/>
  <c r="LH42" i="21" a="1"/>
  <c r="LH42" i="21" s="1"/>
  <c r="LE48" i="21" a="1"/>
  <c r="LE48" i="21" s="1"/>
  <c r="LM57" i="21" a="1"/>
  <c r="LM57" i="21" s="1"/>
  <c r="LJ52" i="21" a="1"/>
  <c r="LJ52" i="21" s="1"/>
  <c r="LG68" i="21" a="1"/>
  <c r="LG68" i="21" s="1"/>
  <c r="LC48" i="21" a="1"/>
  <c r="LC48" i="21" s="1"/>
  <c r="LK51" i="21" a="1"/>
  <c r="LK51" i="21" s="1"/>
  <c r="LH68" i="21" a="1"/>
  <c r="LH68" i="21" s="1"/>
  <c r="LD72" i="21" a="1"/>
  <c r="LD72" i="21" s="1"/>
  <c r="LF46" i="21" a="1"/>
  <c r="LF46" i="21" s="1"/>
  <c r="LB39" i="21" a="1"/>
  <c r="LB39" i="21" s="1"/>
  <c r="LK64" i="21" a="1"/>
  <c r="LK64" i="21" s="1"/>
  <c r="LH45" i="21" a="1"/>
  <c r="LH45" i="21" s="1"/>
  <c r="LD52" i="21" a="1"/>
  <c r="LD52" i="21" s="1"/>
  <c r="LM63" i="21" a="1"/>
  <c r="LM63" i="21" s="1"/>
  <c r="LF53" i="21" a="1"/>
  <c r="LF53" i="21" s="1"/>
  <c r="LB73" i="21" a="1"/>
  <c r="LB73" i="21" s="1"/>
  <c r="LK46" i="21" a="1"/>
  <c r="LK46" i="21" s="1"/>
  <c r="LG54" i="21" a="1"/>
  <c r="LG54" i="21" s="1"/>
  <c r="LF41" i="21" a="1"/>
  <c r="LF41" i="21" s="1"/>
  <c r="LB59" i="21" a="1"/>
  <c r="LB59" i="21" s="1"/>
  <c r="LK53" i="21" a="1"/>
  <c r="LK53" i="21" s="1"/>
  <c r="LG59" i="21" a="1"/>
  <c r="LG59" i="21" s="1"/>
  <c r="LD47" i="21" a="1"/>
  <c r="LD47" i="21" s="1"/>
  <c r="LL47" i="21" a="1"/>
  <c r="LL47" i="21" s="1"/>
  <c r="LH52" i="21" a="1"/>
  <c r="LH52" i="21" s="1"/>
  <c r="LE64" i="21" a="1"/>
  <c r="LE64" i="21" s="1"/>
  <c r="LB42" i="21" a="1"/>
  <c r="LB42" i="21" s="1"/>
  <c r="LJ65" i="21" a="1"/>
  <c r="LJ65" i="21" s="1"/>
  <c r="LG72" i="21" a="1"/>
  <c r="LG72" i="21" s="1"/>
  <c r="LC67" i="21" a="1"/>
  <c r="LC67" i="21" s="1"/>
  <c r="LL52" i="21" a="1"/>
  <c r="LL52" i="21" s="1"/>
  <c r="LH56" i="21" a="1"/>
  <c r="LH56" i="21" s="1"/>
  <c r="LE51" i="21" a="1"/>
  <c r="LE51" i="21" s="1"/>
  <c r="LM64" i="21" a="1"/>
  <c r="LM64" i="21" s="1"/>
  <c r="LG52" i="21" a="1"/>
  <c r="LG52" i="21" s="1"/>
  <c r="LC53" i="21" a="1"/>
  <c r="LC53" i="21" s="1"/>
  <c r="LL70" i="21" a="1"/>
  <c r="LL70" i="21" s="1"/>
  <c r="LH47" i="21" a="1"/>
  <c r="LH47" i="21" s="1"/>
  <c r="LE62" i="21" a="1"/>
  <c r="LE62" i="21" s="1"/>
  <c r="LM72" i="21" a="1"/>
  <c r="LM72" i="21" s="1"/>
  <c r="LJ39" i="21" a="1"/>
  <c r="LJ39" i="21" s="1"/>
  <c r="LD60" i="21" a="1"/>
  <c r="LD60" i="21" s="1"/>
  <c r="LL56" i="21" a="1"/>
  <c r="LL56" i="21" s="1"/>
  <c r="LM60" i="21" a="1"/>
  <c r="LM60" i="21" s="1"/>
  <c r="LF68" i="21" a="1"/>
  <c r="LF68" i="21" s="1"/>
  <c r="LC60" i="21" a="1"/>
  <c r="LC60" i="21" s="1"/>
  <c r="LH53" i="21" a="1"/>
  <c r="LH53" i="21" s="1"/>
  <c r="LM41" i="21" a="1"/>
  <c r="LM41" i="21" s="1"/>
  <c r="LF60" i="21" a="1"/>
  <c r="LF60" i="21" s="1"/>
  <c r="LK63" i="21" a="1"/>
  <c r="LK63" i="21" s="1"/>
  <c r="LE73" i="21" a="1"/>
  <c r="LE73" i="21" s="1"/>
  <c r="LI73" i="21" a="1"/>
  <c r="LI73" i="21" s="1"/>
  <c r="LG46" i="21" a="1"/>
  <c r="LG46" i="21" s="1"/>
  <c r="LB70" i="21" a="1"/>
  <c r="LB70" i="21" s="1"/>
  <c r="LG48" i="21" a="1"/>
  <c r="LG48" i="21" s="1"/>
  <c r="LI62" i="21" a="1"/>
  <c r="LI62" i="21" s="1"/>
  <c r="LJ48" i="21" a="1"/>
  <c r="LJ48" i="21" s="1"/>
  <c r="LL51" i="21" a="1"/>
  <c r="LL51" i="21" s="1"/>
  <c r="LB63" i="21" a="1"/>
  <c r="LB63" i="21" s="1"/>
  <c r="LI64" i="21" a="1"/>
  <c r="LI64" i="21" s="1"/>
  <c r="LB68" i="21" a="1"/>
  <c r="LB68" i="21" s="1"/>
  <c r="LG56" i="21" a="1"/>
  <c r="LG56" i="21" s="1"/>
  <c r="LL54" i="21" a="1"/>
  <c r="LL54" i="21" s="1"/>
  <c r="LB41" i="21" a="1"/>
  <c r="LB41" i="21" s="1"/>
  <c r="LD55" i="21" a="1"/>
  <c r="LD55" i="21" s="1"/>
  <c r="LM68" i="21" a="1"/>
  <c r="LM68" i="21" s="1"/>
  <c r="LI70" i="21" a="1"/>
  <c r="LI70" i="21" s="1"/>
  <c r="LE41" i="21" a="1"/>
  <c r="LE41" i="21" s="1"/>
  <c r="LB55" i="21" a="1"/>
  <c r="LB55" i="21" s="1"/>
  <c r="LJ42" i="21" a="1"/>
  <c r="LJ42" i="21" s="1"/>
  <c r="LG47" i="21" a="1"/>
  <c r="LG47" i="21" s="1"/>
  <c r="LC47" i="21" a="1"/>
  <c r="LC47" i="21" s="1"/>
  <c r="LL48" i="21" a="1"/>
  <c r="LL48" i="21" s="1"/>
  <c r="LI55" i="21" a="1"/>
  <c r="LI55" i="21" s="1"/>
  <c r="LE56" i="21" a="1"/>
  <c r="LE56" i="21" s="1"/>
  <c r="LB56" i="21" a="1"/>
  <c r="LB56" i="21" s="1"/>
  <c r="LJ56" i="21" a="1"/>
  <c r="LJ56" i="21" s="1"/>
  <c r="LG64" i="21" a="1"/>
  <c r="LG64" i="21" s="1"/>
  <c r="LC68" i="21" a="1"/>
  <c r="LC68" i="21" s="1"/>
  <c r="LL63" i="21" a="1"/>
  <c r="LL63" i="21" s="1"/>
  <c r="LH40" i="21" a="1"/>
  <c r="LH40" i="21" s="1"/>
  <c r="LE45" i="21" a="1"/>
  <c r="LE45" i="21" s="1"/>
  <c r="LB65" i="21" a="1"/>
  <c r="LB65" i="21" s="1"/>
  <c r="LJ45" i="21" a="1"/>
  <c r="LJ45" i="21" s="1"/>
  <c r="LD41" i="21" a="1"/>
  <c r="LD41" i="21" s="1"/>
  <c r="LI67" i="21" a="1"/>
  <c r="LI67" i="21" s="1"/>
  <c r="LE46" i="21" a="1"/>
  <c r="LE46" i="21" s="1"/>
  <c r="LB64" i="21" a="1"/>
  <c r="LB64" i="21" s="1"/>
  <c r="LJ67" i="21" a="1"/>
  <c r="LJ67" i="21" s="1"/>
  <c r="LG67" i="21" a="1"/>
  <c r="LG67" i="21" s="1"/>
  <c r="LC72" i="21" a="1"/>
  <c r="LC72" i="21" s="1"/>
  <c r="LL39" i="21" a="1"/>
  <c r="LL39" i="21" s="1"/>
  <c r="LH63" i="21" a="1"/>
  <c r="LH63" i="21" s="1"/>
  <c r="LE65" i="21" a="1"/>
  <c r="LE65" i="21" s="1"/>
  <c r="LM39" i="21" a="1"/>
  <c r="LM39" i="21" s="1"/>
  <c r="LG62" i="21" a="1"/>
  <c r="LG62" i="21" s="1"/>
  <c r="LC54" i="21" a="1"/>
  <c r="LC54" i="21" s="1"/>
  <c r="LL46" i="21" a="1"/>
  <c r="LL46" i="21" s="1"/>
  <c r="LH51" i="21" a="1"/>
  <c r="LH51" i="21" s="1"/>
  <c r="LE68" i="21" a="1"/>
  <c r="LE68" i="21" s="1"/>
  <c r="LM51" i="21" a="1"/>
  <c r="LM51" i="21" s="1"/>
  <c r="LF54" i="21" a="1"/>
  <c r="LF54" i="21" s="1"/>
  <c r="LG53" i="21" a="1"/>
  <c r="LG53" i="21" s="1"/>
  <c r="LI39" i="21" a="1"/>
  <c r="LI39" i="21" s="1"/>
  <c r="LE52" i="21" a="1"/>
  <c r="LE52" i="21" s="1"/>
  <c r="LJ55" i="21" a="1"/>
  <c r="LJ55" i="21" s="1"/>
  <c r="LK42" i="21" a="1"/>
  <c r="LK42" i="21" s="1"/>
  <c r="LE42" i="21" a="1"/>
  <c r="LE42" i="21" s="1"/>
  <c r="LJ40" i="21" a="1"/>
  <c r="LJ40" i="21" s="1"/>
  <c r="LC40" i="21" a="1"/>
  <c r="LC40" i="21" s="1"/>
  <c r="LH64" i="21" a="1"/>
  <c r="LH64" i="21" s="1"/>
  <c r="LM52" i="21" a="1"/>
  <c r="LM52" i="21" s="1"/>
  <c r="LJ46" i="21" a="1"/>
  <c r="LJ46" i="21" s="1"/>
  <c r="LJ53" i="21" a="1"/>
  <c r="LJ53" i="21" s="1"/>
  <c r="LM48" i="21" a="1"/>
  <c r="LM48" i="21" s="1"/>
  <c r="LF47" i="21" a="1"/>
  <c r="LF47" i="21" s="1"/>
  <c r="LL42" i="21" a="1"/>
  <c r="LL42" i="21" s="1"/>
  <c r="LB52" i="21" a="1"/>
  <c r="LB52" i="21" s="1"/>
  <c r="LC41" i="21" a="1"/>
  <c r="LC41" i="21" s="1"/>
  <c r="LE53" i="21" a="1"/>
  <c r="LE53" i="21" s="1"/>
  <c r="LG51" i="21" a="1"/>
  <c r="LG51" i="21" s="1"/>
  <c r="LC65" i="21" a="1"/>
  <c r="LC65" i="21" s="1"/>
  <c r="LE47" i="21" a="1"/>
  <c r="LE47" i="21" s="1"/>
  <c r="LJ41" i="21" a="1"/>
  <c r="LJ41" i="21" s="1"/>
  <c r="LF51" i="21" a="1"/>
  <c r="LF51" i="21" s="1"/>
  <c r="LC42" i="21" a="1"/>
  <c r="LC42" i="21" s="1"/>
  <c r="LK60" i="21" a="1"/>
  <c r="LK60" i="21" s="1"/>
  <c r="LG41" i="21" a="1"/>
  <c r="LG41" i="21" s="1"/>
  <c r="LD73" i="21" a="1"/>
  <c r="LD73" i="21" s="1"/>
  <c r="LL45" i="21" a="1"/>
  <c r="LL45" i="21" s="1"/>
  <c r="LI47" i="21" a="1"/>
  <c r="LI47" i="21" s="1"/>
  <c r="LF57" i="21" a="1"/>
  <c r="LF57" i="21" s="1"/>
  <c r="LB62" i="21" a="1"/>
  <c r="LB62" i="21" s="1"/>
  <c r="LK45" i="21" a="1"/>
  <c r="LK45" i="21" s="1"/>
  <c r="LG60" i="21" a="1"/>
  <c r="LG60" i="21" s="1"/>
  <c r="LD59" i="21" a="1"/>
  <c r="LD59" i="21" s="1"/>
  <c r="LL40" i="21" a="1"/>
  <c r="LL40" i="21" s="1"/>
  <c r="LI65" i="21" a="1"/>
  <c r="LI65" i="21" s="1"/>
  <c r="LF72" i="21" a="1"/>
  <c r="LF72" i="21" s="1"/>
  <c r="LB46" i="21" a="1"/>
  <c r="LB46" i="21" s="1"/>
  <c r="LK40" i="21" a="1"/>
  <c r="LK40" i="21" s="1"/>
  <c r="LD46" i="21" a="1"/>
  <c r="LD46" i="21" s="1"/>
  <c r="LL41" i="21" a="1"/>
  <c r="LL41" i="21" s="1"/>
  <c r="LI42" i="21" a="1"/>
  <c r="LI42" i="21" s="1"/>
  <c r="LF65" i="21" a="1"/>
  <c r="LF65" i="21" s="1"/>
  <c r="LC62" i="21" a="1"/>
  <c r="LC62" i="21" s="1"/>
  <c r="LK48" i="21" a="1"/>
  <c r="LK48" i="21" s="1"/>
  <c r="LD51" i="21" a="1"/>
  <c r="LD51" i="21" s="1"/>
  <c r="LL71" i="21" a="1"/>
  <c r="LL71" i="21" s="1"/>
  <c r="LE67" i="21" a="1"/>
  <c r="LE67" i="21" s="1"/>
  <c r="LB45" i="21" a="1"/>
  <c r="LB45" i="21" s="1"/>
  <c r="LJ62" i="21" a="1"/>
  <c r="LJ62" i="21" s="1"/>
  <c r="LG45" i="21" a="1"/>
  <c r="LG45" i="21" s="1"/>
  <c r="LD62" i="21" a="1"/>
  <c r="LD62" i="21" s="1"/>
  <c r="LI41" i="21" a="1"/>
  <c r="LI41" i="21" s="1"/>
  <c r="LB40" i="21" a="1"/>
  <c r="LB40" i="21" s="1"/>
  <c r="LJ68" i="21" a="1"/>
  <c r="LJ68" i="21" s="1"/>
  <c r="LG63" i="21" a="1"/>
  <c r="LG63" i="21" s="1"/>
  <c r="LC63" i="21" a="1"/>
  <c r="LC63" i="21" s="1"/>
  <c r="LL60" i="21" a="1"/>
  <c r="LL60" i="21" s="1"/>
  <c r="LI60" i="21" a="1"/>
  <c r="LI60" i="21" s="1"/>
  <c r="LH57" i="21" a="1"/>
  <c r="LH57" i="21" s="1"/>
  <c r="LD54" i="21" a="1"/>
  <c r="LD54" i="21" s="1"/>
  <c r="LM47" i="21" a="1"/>
  <c r="LM47" i="21" s="1"/>
  <c r="LI45" i="21" a="1"/>
  <c r="LI45" i="21" s="1"/>
  <c r="LF73" i="21" a="1"/>
  <c r="LF73" i="21" s="1"/>
  <c r="LB67" i="21" a="1"/>
  <c r="LB67" i="21" s="1"/>
  <c r="LK56" i="21" a="1"/>
  <c r="LK56" i="21" s="1"/>
  <c r="LG40" i="21" a="1"/>
  <c r="LG40" i="21" s="1"/>
  <c r="LD63" i="21" a="1"/>
  <c r="LD63" i="21" s="1"/>
  <c r="LL57" i="21" a="1"/>
  <c r="LL57" i="21" s="1"/>
  <c r="LI40" i="21" a="1"/>
  <c r="LI40" i="21" s="1"/>
  <c r="LB47" i="21" a="1"/>
  <c r="LB47" i="21" s="1"/>
  <c r="LJ72" i="21" a="1"/>
  <c r="LJ72" i="21" s="1"/>
  <c r="LG39" i="21" a="1"/>
  <c r="LG39" i="21" s="1"/>
  <c r="LL65" i="21" a="1"/>
  <c r="LL65" i="21" s="1"/>
  <c r="LE39" i="21" a="1"/>
  <c r="LE39" i="21" s="1"/>
  <c r="LD70" i="21" a="1"/>
  <c r="LD70" i="21" s="1"/>
  <c r="LI68" i="21" a="1"/>
  <c r="LI68" i="21" s="1"/>
  <c r="LK52" i="21" a="1"/>
  <c r="LK52" i="21" s="1"/>
  <c r="LC52" i="21" a="1"/>
  <c r="LC52" i="21" s="1"/>
  <c r="LE71" i="21" a="1"/>
  <c r="LE71" i="21" s="1"/>
  <c r="LG42" i="21" a="1"/>
  <c r="LG42" i="21" s="1"/>
  <c r="LJ54" i="21" a="1"/>
  <c r="LJ54" i="21" s="1"/>
  <c r="LG57" i="21" a="1"/>
  <c r="LG57" i="21" s="1"/>
  <c r="LC39" i="21" a="1"/>
  <c r="LC39" i="21" s="1"/>
  <c r="LH71" i="21" a="1"/>
  <c r="LH71" i="21" s="1"/>
  <c r="LE54" i="21" a="1"/>
  <c r="LE54" i="21" s="1"/>
  <c r="LM53" i="21" a="1"/>
  <c r="LM53" i="21" s="1"/>
  <c r="LJ73" i="21" a="1"/>
  <c r="LJ73" i="21" s="1"/>
  <c r="LF71" i="21" a="1"/>
  <c r="LF71" i="21" s="1"/>
  <c r="LK39" i="21" a="1"/>
  <c r="LK39" i="21" s="1"/>
  <c r="LH54" i="21" a="1"/>
  <c r="LH54" i="21" s="1"/>
  <c r="LD67" i="21" a="1"/>
  <c r="LD67" i="21" s="1"/>
  <c r="LM40" i="21" a="1"/>
  <c r="LM40" i="21" s="1"/>
  <c r="LI46" i="21" a="1"/>
  <c r="LI46" i="21" s="1"/>
  <c r="LF48" i="21" a="1"/>
  <c r="LF48" i="21" s="1"/>
  <c r="LC64" i="21" a="1"/>
  <c r="LC64" i="21" s="1"/>
  <c r="LK67" i="21" a="1"/>
  <c r="LK67" i="21" s="1"/>
  <c r="LH72" i="21" a="1"/>
  <c r="LH72" i="21" s="1"/>
  <c r="LD48" i="21" a="1"/>
  <c r="LD48" i="21" s="1"/>
  <c r="LM71" i="21" a="1"/>
  <c r="LM71" i="21" s="1"/>
  <c r="LI59" i="21" a="1"/>
  <c r="LI59" i="21" s="1"/>
  <c r="LF64" i="21" a="1"/>
  <c r="LF64" i="21" s="1"/>
  <c r="LC55" i="21" a="1"/>
  <c r="LC55" i="21" s="1"/>
  <c r="LL73" i="21" a="1"/>
  <c r="LL73" i="21" s="1"/>
  <c r="LH60" i="21" a="1"/>
  <c r="LH60" i="21" s="1"/>
  <c r="LE40" i="21" a="1"/>
  <c r="LE40" i="21" s="1"/>
  <c r="LM73" i="21" a="1"/>
  <c r="LM73" i="21" s="1"/>
  <c r="LJ47" i="21" a="1"/>
  <c r="LJ47" i="21" s="1"/>
  <c r="LF63" i="21" a="1"/>
  <c r="LF63" i="21" s="1"/>
  <c r="LB54" i="21" a="1"/>
  <c r="LB54" i="21" s="1"/>
  <c r="LK55" i="21" a="1"/>
  <c r="LK55" i="21" s="1"/>
  <c r="LG55" i="21" a="1"/>
  <c r="LG55" i="21" s="1"/>
  <c r="LD53" i="21" a="1"/>
  <c r="LD53" i="21" s="1"/>
  <c r="LI53" i="21" a="1"/>
  <c r="LI53" i="21" s="1"/>
  <c r="LF39" i="21" a="1"/>
  <c r="LF39" i="21" s="1"/>
  <c r="LB72" i="21" a="1"/>
  <c r="LB72" i="21" s="1"/>
  <c r="LK68" i="21" a="1"/>
  <c r="LK68" i="21" s="1"/>
  <c r="LL62" i="21" a="1"/>
  <c r="LL62" i="21" s="1"/>
  <c r="LI72" i="21" a="1"/>
  <c r="LI72" i="21" s="1"/>
  <c r="LF70" i="21" a="1"/>
  <c r="LF70" i="21" s="1"/>
  <c r="LB53" i="21" a="1"/>
  <c r="LB53" i="21" s="1"/>
  <c r="LJ70" i="21" a="1"/>
  <c r="LJ70" i="21" s="1"/>
  <c r="LF52" i="21" a="1"/>
  <c r="LF52" i="21" s="1"/>
  <c r="LC57" i="21" a="1"/>
  <c r="LC57" i="21" s="1"/>
  <c r="LL67" i="21" a="1"/>
  <c r="LL67" i="21" s="1"/>
  <c r="LH48" i="21" a="1"/>
  <c r="LH48" i="21" s="1"/>
  <c r="LD40" i="21" a="1"/>
  <c r="LD40" i="21" s="1"/>
  <c r="LM67" i="21" a="1"/>
  <c r="LM67" i="21" s="1"/>
  <c r="LI48" i="21" a="1"/>
  <c r="LI48" i="21" s="1"/>
  <c r="LF55" i="21" a="1"/>
  <c r="LF55" i="21" s="1"/>
  <c r="LB57" i="21" a="1"/>
  <c r="LB57" i="21" s="1"/>
  <c r="LK72" i="21" a="1"/>
  <c r="LK72" i="21" s="1"/>
  <c r="LH62" i="21" a="1"/>
  <c r="LH62" i="21" s="1"/>
  <c r="LD39" i="21" a="1"/>
  <c r="LD39" i="21" s="1"/>
  <c r="LM55" i="21" a="1"/>
  <c r="LM55" i="21" s="1"/>
  <c r="LI57" i="21" a="1"/>
  <c r="LI57" i="21" s="1"/>
  <c r="LF56" i="21" a="1"/>
  <c r="LF56" i="21" s="1"/>
  <c r="LB71" i="21" a="1"/>
  <c r="LB71" i="21" s="1"/>
  <c r="LK71" i="21" a="1"/>
  <c r="LK71" i="21" s="1"/>
  <c r="LG65" i="21" a="1"/>
  <c r="LG65" i="21" s="1"/>
  <c r="LD42" i="21" a="1"/>
  <c r="LD42" i="21" s="1"/>
  <c r="LM62" i="21" a="1"/>
  <c r="LM62" i="21" s="1"/>
  <c r="LI54" i="21" a="1"/>
  <c r="LI54" i="21" s="1"/>
  <c r="LF45" i="21" a="1"/>
  <c r="LF45" i="21" s="1"/>
  <c r="LC51" i="21" a="1"/>
  <c r="LC51" i="21" s="1"/>
  <c r="LK70" i="21" a="1"/>
  <c r="LK70" i="21" s="1"/>
  <c r="LH39" i="21" a="1"/>
  <c r="LH39" i="21" s="1"/>
  <c r="LD45" i="21" a="1"/>
  <c r="LD45" i="21" s="1"/>
  <c r="LM46" i="21" a="1"/>
  <c r="LM46" i="21" s="1"/>
  <c r="LI52" i="21" a="1"/>
  <c r="LI52" i="21" s="1"/>
  <c r="LF67" i="21" a="1"/>
  <c r="LF67" i="21" s="1"/>
  <c r="LK59" i="21" a="1"/>
  <c r="LK59" i="21" s="1"/>
  <c r="LG73" i="21" a="1"/>
  <c r="LG73" i="21" s="1"/>
  <c r="LD57" i="21" a="1"/>
  <c r="LD57" i="21" s="1"/>
  <c r="LL59" i="21" a="1"/>
  <c r="LL59" i="21" s="1"/>
  <c r="LE63" i="21" a="1"/>
  <c r="LE63" i="21" s="1"/>
  <c r="LD64" i="21" a="1"/>
  <c r="LD64" i="21" s="1"/>
  <c r="LI56" i="21" a="1"/>
  <c r="LI56" i="21" s="1"/>
  <c r="KO57" i="21" a="1"/>
  <c r="KO57" i="21" s="1"/>
  <c r="KY54" i="21" a="1"/>
  <c r="KY54" i="21" s="1"/>
  <c r="KV39" i="21" a="1"/>
  <c r="KV39" i="21" s="1"/>
  <c r="KO54" i="21" a="1"/>
  <c r="KO54" i="21" s="1"/>
  <c r="KX55" i="21" a="1"/>
  <c r="KX55" i="21" s="1"/>
  <c r="KT40" i="21" a="1"/>
  <c r="KT40" i="21" s="1"/>
  <c r="KQ65" i="21" a="1"/>
  <c r="KQ65" i="21" s="1"/>
  <c r="KY62" i="21" a="1"/>
  <c r="KY62" i="21" s="1"/>
  <c r="KV51" i="21" a="1"/>
  <c r="KV51" i="21" s="1"/>
  <c r="KS65" i="21" a="1"/>
  <c r="KS65" i="21" s="1"/>
  <c r="KO62" i="21" a="1"/>
  <c r="KO62" i="21" s="1"/>
  <c r="KX48" i="21" a="1"/>
  <c r="KX48" i="21" s="1"/>
  <c r="KS56" i="21" a="1"/>
  <c r="KS56" i="21" s="1"/>
  <c r="KP42" i="21" a="1"/>
  <c r="KP42" i="21" s="1"/>
  <c r="KY48" i="21" a="1"/>
  <c r="KY48" i="21" s="1"/>
  <c r="KU45" i="21" a="1"/>
  <c r="KU45" i="21" s="1"/>
  <c r="KR59" i="21" a="1"/>
  <c r="KR59" i="21" s="1"/>
  <c r="KW47" i="21" a="1"/>
  <c r="KW47" i="21" s="1"/>
  <c r="KT65" i="21" a="1"/>
  <c r="KT65" i="21" s="1"/>
  <c r="KP47" i="21" a="1"/>
  <c r="KP47" i="21" s="1"/>
  <c r="KY67" i="21" a="1"/>
  <c r="KY67" i="21" s="1"/>
  <c r="KU64" i="21" a="1"/>
  <c r="KU64" i="21" s="1"/>
  <c r="KO42" i="21" a="1"/>
  <c r="KO42" i="21" s="1"/>
  <c r="KW63" i="21" a="1"/>
  <c r="KW63" i="21" s="1"/>
  <c r="KT71" i="21" a="1"/>
  <c r="KT71" i="21" s="1"/>
  <c r="KY39" i="21" a="1"/>
  <c r="KY39" i="21" s="1"/>
  <c r="KU47" i="21" a="1"/>
  <c r="KU47" i="21" s="1"/>
  <c r="KR53" i="21" a="1"/>
  <c r="KR53" i="21" s="1"/>
  <c r="KO45" i="21" a="1"/>
  <c r="KO45" i="21" s="1"/>
  <c r="KW51" i="21" a="1"/>
  <c r="KW51" i="21" s="1"/>
  <c r="KT54" i="21" a="1"/>
  <c r="KT54" i="21" s="1"/>
  <c r="KP65" i="21" a="1"/>
  <c r="KP65" i="21" s="1"/>
  <c r="KX40" i="21" a="1"/>
  <c r="KX40" i="21" s="1"/>
  <c r="KU67" i="21" a="1"/>
  <c r="KU67" i="21" s="1"/>
  <c r="KZ54" i="21" a="1"/>
  <c r="KZ54" i="21" s="1"/>
  <c r="KW45" i="21" a="1"/>
  <c r="KW45" i="21" s="1"/>
  <c r="KP55" i="21" a="1"/>
  <c r="KP55" i="21" s="1"/>
  <c r="KX54" i="21" a="1"/>
  <c r="KX54" i="21" s="1"/>
  <c r="KU52" i="21" a="1"/>
  <c r="KU52" i="21" s="1"/>
  <c r="KR62" i="21" a="1"/>
  <c r="KR62" i="21" s="1"/>
  <c r="KZ46" i="21" a="1"/>
  <c r="KZ46" i="21" s="1"/>
  <c r="KP57" i="21" a="1"/>
  <c r="KP57" i="21" s="1"/>
  <c r="KY70" i="21" a="1"/>
  <c r="KY70" i="21" s="1"/>
  <c r="KV41" i="21" a="1"/>
  <c r="KV41" i="21" s="1"/>
  <c r="KR51" i="21" a="1"/>
  <c r="KR51" i="21" s="1"/>
  <c r="KO52" i="21" a="1"/>
  <c r="KO52" i="21" s="1"/>
  <c r="KX64" i="21" a="1"/>
  <c r="KX64" i="21" s="1"/>
  <c r="KT53" i="21" a="1"/>
  <c r="KT53" i="21" s="1"/>
  <c r="KQ71" i="21" a="1"/>
  <c r="KQ71" i="21" s="1"/>
  <c r="KY40" i="21" a="1"/>
  <c r="KY40" i="21" s="1"/>
  <c r="KV73" i="21" a="1"/>
  <c r="KV73" i="21" s="1"/>
  <c r="KR55" i="21" a="1"/>
  <c r="KR55" i="21" s="1"/>
  <c r="KZ51" i="21" a="1"/>
  <c r="KZ51" i="21" s="1"/>
  <c r="KW72" i="21" a="1"/>
  <c r="KW72" i="21" s="1"/>
  <c r="KS67" i="21" a="1"/>
  <c r="KS67" i="21" s="1"/>
  <c r="KP67" i="21" a="1"/>
  <c r="KP67" i="21" s="1"/>
  <c r="KY71" i="21" a="1"/>
  <c r="KY71" i="21" s="1"/>
  <c r="KU73" i="21" a="1"/>
  <c r="KU73" i="21" s="1"/>
  <c r="KQ63" i="21" a="1"/>
  <c r="KQ63" i="21" s="1"/>
  <c r="KZ41" i="21" a="1"/>
  <c r="KZ41" i="21" s="1"/>
  <c r="KW65" i="21" a="1"/>
  <c r="KW65" i="21" s="1"/>
  <c r="KS59" i="21" a="1"/>
  <c r="KS59" i="21" s="1"/>
  <c r="KP54" i="21" a="1"/>
  <c r="KP54" i="21" s="1"/>
  <c r="KX73" i="21" a="1"/>
  <c r="KX73" i="21" s="1"/>
  <c r="KU72" i="21" a="1"/>
  <c r="KU72" i="21" s="1"/>
  <c r="KR52" i="21" a="1"/>
  <c r="KR52" i="21" s="1"/>
  <c r="KO39" i="21" a="1"/>
  <c r="KO39" i="21" s="1"/>
  <c r="KW41" i="21" a="1"/>
  <c r="KW41" i="21" s="1"/>
  <c r="KT48" i="21" a="1"/>
  <c r="KT48" i="21" s="1"/>
  <c r="KY73" i="21" a="1"/>
  <c r="KY73" i="21" s="1"/>
  <c r="KU40" i="21" a="1"/>
  <c r="KU40" i="21" s="1"/>
  <c r="KR73" i="21" a="1"/>
  <c r="KR73" i="21" s="1"/>
  <c r="KO51" i="21" a="1"/>
  <c r="KO51" i="21" s="1"/>
  <c r="KW59" i="21" a="1"/>
  <c r="KW59" i="21" s="1"/>
  <c r="KS57" i="21" a="1"/>
  <c r="KS57" i="21" s="1"/>
  <c r="KP45" i="21" a="1"/>
  <c r="KP45" i="21" s="1"/>
  <c r="KX41" i="21" a="1"/>
  <c r="KX41" i="21" s="1"/>
  <c r="KQ48" i="21" a="1"/>
  <c r="KQ48" i="21" s="1"/>
  <c r="KV60" i="21" a="1"/>
  <c r="KV60" i="21" s="1"/>
  <c r="KS60" i="21" a="1"/>
  <c r="KS60" i="21" s="1"/>
  <c r="KP40" i="21" a="1"/>
  <c r="KP40" i="21" s="1"/>
  <c r="KX68" i="21" a="1"/>
  <c r="KX68" i="21" s="1"/>
  <c r="KU62" i="21" a="1"/>
  <c r="KU62" i="21" s="1"/>
  <c r="KS73" i="21" a="1"/>
  <c r="KS73" i="21" s="1"/>
  <c r="KO40" i="21" a="1"/>
  <c r="KO40" i="21" s="1"/>
  <c r="KX70" i="21" a="1"/>
  <c r="KX70" i="21" s="1"/>
  <c r="KU63" i="21" a="1"/>
  <c r="KU63" i="21" s="1"/>
  <c r="KQ39" i="21" a="1"/>
  <c r="KQ39" i="21" s="1"/>
  <c r="KZ65" i="21" a="1"/>
  <c r="KZ65" i="21" s="1"/>
  <c r="KV57" i="21" a="1"/>
  <c r="KV57" i="21" s="1"/>
  <c r="KS63" i="21" a="1"/>
  <c r="KS63" i="21" s="1"/>
  <c r="KX60" i="21" a="1"/>
  <c r="KX60" i="21" s="1"/>
  <c r="KT59" i="21" a="1"/>
  <c r="KT59" i="21" s="1"/>
  <c r="KY64" i="21" a="1"/>
  <c r="KY64" i="21" s="1"/>
  <c r="KV52" i="21" a="1"/>
  <c r="KV52" i="21" s="1"/>
  <c r="KR71" i="21" a="1"/>
  <c r="KR71" i="21" s="1"/>
  <c r="KO48" i="21" a="1"/>
  <c r="KO48" i="21" s="1"/>
  <c r="KW48" i="21" a="1"/>
  <c r="KW48" i="21" s="1"/>
  <c r="KS42" i="21" a="1"/>
  <c r="KS42" i="21" s="1"/>
  <c r="KP41" i="21" a="1"/>
  <c r="KP41" i="21" s="1"/>
  <c r="KW64" i="21" a="1"/>
  <c r="KW64" i="21" s="1"/>
  <c r="KQ54" i="21" a="1"/>
  <c r="KQ54" i="21" s="1"/>
  <c r="KV59" i="21" a="1"/>
  <c r="KV59" i="21" s="1"/>
  <c r="KO64" i="21" a="1"/>
  <c r="KO64" i="21" s="1"/>
  <c r="KX53" i="21" a="1"/>
  <c r="KX53" i="21" s="1"/>
  <c r="KQ72" i="21" a="1"/>
  <c r="KQ72" i="21" s="1"/>
  <c r="KU39" i="21" a="1"/>
  <c r="KU39" i="21" s="1"/>
  <c r="KZ39" i="21" a="1"/>
  <c r="KZ39" i="21" s="1"/>
  <c r="KT57" i="21" a="1"/>
  <c r="KT57" i="21" s="1"/>
  <c r="KX57" i="21" a="1"/>
  <c r="KX57" i="21" s="1"/>
  <c r="KR72" i="21" a="1"/>
  <c r="KR72" i="21" s="1"/>
  <c r="KW39" i="21" a="1"/>
  <c r="KW39" i="21" s="1"/>
  <c r="KV45" i="21" a="1"/>
  <c r="KV45" i="21" s="1"/>
  <c r="KY52" i="21" a="1"/>
  <c r="KY52" i="21" s="1"/>
  <c r="KP63" i="21" a="1"/>
  <c r="KP63" i="21" s="1"/>
  <c r="KV72" i="21" a="1"/>
  <c r="KV72" i="21" s="1"/>
  <c r="KW56" i="21" a="1"/>
  <c r="KW56" i="21" s="1"/>
  <c r="KR57" i="21" a="1"/>
  <c r="KR57" i="21" s="1"/>
  <c r="KW70" i="21" a="1"/>
  <c r="KW70" i="21" s="1"/>
  <c r="KW73" i="21" a="1"/>
  <c r="KW73" i="21" s="1"/>
  <c r="KT72" i="21" a="1"/>
  <c r="KT72" i="21" s="1"/>
  <c r="KP73" i="21" a="1"/>
  <c r="KP73" i="21" s="1"/>
  <c r="KY60" i="21" a="1"/>
  <c r="KY60" i="21" s="1"/>
  <c r="KU56" i="21" a="1"/>
  <c r="KU56" i="21" s="1"/>
  <c r="KR56" i="21" a="1"/>
  <c r="KR56" i="21" s="1"/>
  <c r="KO70" i="21" a="1"/>
  <c r="KO70" i="21" s="1"/>
  <c r="KW57" i="21" a="1"/>
  <c r="KW57" i="21" s="1"/>
  <c r="KP46" i="21" a="1"/>
  <c r="KP46" i="21" s="1"/>
  <c r="KQ42" i="21" a="1"/>
  <c r="KQ42" i="21" s="1"/>
  <c r="KZ48" i="21" a="1"/>
  <c r="KZ48" i="21" s="1"/>
  <c r="KS41" i="21" a="1"/>
  <c r="KS41" i="21" s="1"/>
  <c r="KX47" i="21" a="1"/>
  <c r="KX47" i="21" s="1"/>
  <c r="KZ60" i="21" a="1"/>
  <c r="KZ60" i="21" s="1"/>
  <c r="KV56" i="21" a="1"/>
  <c r="KV56" i="21" s="1"/>
  <c r="KP68" i="21" a="1"/>
  <c r="KP68" i="21" s="1"/>
  <c r="KU42" i="21" a="1"/>
  <c r="KU42" i="21" s="1"/>
  <c r="KZ53" i="21" a="1"/>
  <c r="KZ53" i="21" s="1"/>
  <c r="KS72" i="21" a="1"/>
  <c r="KS72" i="21" s="1"/>
  <c r="KU65" i="21" a="1"/>
  <c r="KU65" i="21" s="1"/>
  <c r="KY46" i="21" a="1"/>
  <c r="KY46" i="21" s="1"/>
  <c r="KS39" i="21" a="1"/>
  <c r="KS39" i="21" s="1"/>
  <c r="KX65" i="21" a="1"/>
  <c r="KX65" i="21" s="1"/>
  <c r="KQ40" i="21" a="1"/>
  <c r="KQ40" i="21" s="1"/>
  <c r="KV63" i="21" a="1"/>
  <c r="KV63" i="21" s="1"/>
  <c r="KO72" i="21" a="1"/>
  <c r="KO72" i="21" s="1"/>
  <c r="KX59" i="21" a="1"/>
  <c r="KX59" i="21" s="1"/>
  <c r="KU59" i="21" a="1"/>
  <c r="KU59" i="21" s="1"/>
  <c r="KQ53" i="21" a="1"/>
  <c r="KQ53" i="21" s="1"/>
  <c r="KZ55" i="21" a="1"/>
  <c r="KZ55" i="21" s="1"/>
  <c r="KV47" i="21" a="1"/>
  <c r="KV47" i="21" s="1"/>
  <c r="KS54" i="21" a="1"/>
  <c r="KS54" i="21" s="1"/>
  <c r="KP48" i="21" a="1"/>
  <c r="KP48" i="21" s="1"/>
  <c r="KQ47" i="21" a="1"/>
  <c r="KQ47" i="21" s="1"/>
  <c r="KZ57" i="21" a="1"/>
  <c r="KZ57" i="21" s="1"/>
  <c r="KU53" i="21" a="1"/>
  <c r="KU53" i="21" s="1"/>
  <c r="KR47" i="21" a="1"/>
  <c r="KR47" i="21" s="1"/>
  <c r="KO41" i="21" a="1"/>
  <c r="KO41" i="21" s="1"/>
  <c r="KX71" i="21" a="1"/>
  <c r="KX71" i="21" s="1"/>
  <c r="KT60" i="21" a="1"/>
  <c r="KT60" i="21" s="1"/>
  <c r="KP39" i="21" a="1"/>
  <c r="KP39" i="21" s="1"/>
  <c r="KY56" i="21" a="1"/>
  <c r="KY56" i="21" s="1"/>
  <c r="KV71" i="21" a="1"/>
  <c r="KV71" i="21" s="1"/>
  <c r="KR60" i="21" a="1"/>
  <c r="KR60" i="21" s="1"/>
  <c r="KW54" i="21" a="1"/>
  <c r="KW54" i="21" s="1"/>
  <c r="KT51" i="21" a="1"/>
  <c r="KT51" i="21" s="1"/>
  <c r="KQ67" i="21" a="1"/>
  <c r="KQ67" i="21" s="1"/>
  <c r="KZ52" i="21" a="1"/>
  <c r="KZ52" i="21" s="1"/>
  <c r="KV54" i="21" a="1"/>
  <c r="KV54" i="21" s="1"/>
  <c r="KS48" i="21" a="1"/>
  <c r="KS48" i="21" s="1"/>
  <c r="KO55" i="21" a="1"/>
  <c r="KO55" i="21" s="1"/>
  <c r="KW53" i="21" a="1"/>
  <c r="KW53" i="21" s="1"/>
  <c r="KT55" i="21" a="1"/>
  <c r="KT55" i="21" s="1"/>
  <c r="KQ62" i="21" a="1"/>
  <c r="KQ62" i="21" s="1"/>
  <c r="KZ64" i="21" a="1"/>
  <c r="KZ64" i="21" s="1"/>
  <c r="KV53" i="21" a="1"/>
  <c r="KV53" i="21" s="1"/>
  <c r="KR39" i="21" a="1"/>
  <c r="KR39" i="21" s="1"/>
  <c r="KO68" i="21" a="1"/>
  <c r="KO68" i="21" s="1"/>
  <c r="KW42" i="21" a="1"/>
  <c r="KW42" i="21" s="1"/>
  <c r="KP71" i="21" a="1"/>
  <c r="KP71" i="21" s="1"/>
  <c r="KY47" i="21" a="1"/>
  <c r="KY47" i="21" s="1"/>
  <c r="KU55" i="21" a="1"/>
  <c r="KU55" i="21" s="1"/>
  <c r="KR70" i="21" a="1"/>
  <c r="KR70" i="21" s="1"/>
  <c r="KO65" i="21" a="1"/>
  <c r="KO65" i="21" s="1"/>
  <c r="KT67" i="21" a="1"/>
  <c r="KT67" i="21" s="1"/>
  <c r="KV64" i="21" a="1"/>
  <c r="KV64" i="21" s="1"/>
  <c r="KZ40" i="21" a="1"/>
  <c r="KZ40" i="21" s="1"/>
  <c r="KR45" i="21" a="1"/>
  <c r="KR45" i="21" s="1"/>
  <c r="KT68" i="21" a="1"/>
  <c r="KT68" i="21" s="1"/>
  <c r="KY63" i="21" a="1"/>
  <c r="KY63" i="21" s="1"/>
  <c r="KR41" i="21" a="1"/>
  <c r="KR41" i="21" s="1"/>
  <c r="KW67" i="21" a="1"/>
  <c r="KW67" i="21" s="1"/>
  <c r="KP70" i="21" a="1"/>
  <c r="KP70" i="21" s="1"/>
  <c r="KU70" i="21" a="1"/>
  <c r="KU70" i="21" s="1"/>
  <c r="KZ63" i="21" a="1"/>
  <c r="KZ63" i="21" s="1"/>
  <c r="KT70" i="21" a="1"/>
  <c r="KT70" i="21" s="1"/>
  <c r="KX56" i="21" a="1"/>
  <c r="KX56" i="21" s="1"/>
  <c r="KZ73" i="21" a="1"/>
  <c r="KZ73" i="21" s="1"/>
  <c r="KO73" i="21" a="1"/>
  <c r="KO73" i="21" s="1"/>
  <c r="KY55" i="21" a="1"/>
  <c r="KY55" i="21" s="1"/>
  <c r="KO60" i="21" a="1"/>
  <c r="KO60" i="21" s="1"/>
  <c r="KT39" i="21" a="1"/>
  <c r="KT39" i="21" s="1"/>
  <c r="KP51" i="21" a="1"/>
  <c r="KP51" i="21" s="1"/>
  <c r="KQ52" i="21" a="1"/>
  <c r="KQ52" i="21" s="1"/>
  <c r="KZ47" i="21" a="1"/>
  <c r="KZ47" i="21" s="1"/>
  <c r="KW40" i="21" a="1"/>
  <c r="KW40" i="21" s="1"/>
  <c r="KT64" i="21" a="1"/>
  <c r="KT64" i="21" s="1"/>
  <c r="KP53" i="21" a="1"/>
  <c r="KP53" i="21" s="1"/>
  <c r="KR46" i="21" a="1"/>
  <c r="KR46" i="21" s="1"/>
  <c r="KZ68" i="21" a="1"/>
  <c r="KZ68" i="21" s="1"/>
  <c r="KW55" i="21" a="1"/>
  <c r="KW55" i="21" s="1"/>
  <c r="KO56" i="21" a="1"/>
  <c r="KO56" i="21" s="1"/>
  <c r="KX67" i="21" a="1"/>
  <c r="KX67" i="21" s="1"/>
  <c r="KU51" i="21" a="1"/>
  <c r="KU51" i="21" s="1"/>
  <c r="KQ46" i="21" a="1"/>
  <c r="KQ46" i="21" s="1"/>
  <c r="KZ59" i="21" a="1"/>
  <c r="KZ59" i="21" s="1"/>
  <c r="KR54" i="21" a="1"/>
  <c r="KR54" i="21" s="1"/>
  <c r="KO59" i="21" a="1"/>
  <c r="KO59" i="21" s="1"/>
  <c r="KX39" i="21" a="1"/>
  <c r="KX39" i="21" s="1"/>
  <c r="KQ68" i="21" a="1"/>
  <c r="KQ68" i="21" s="1"/>
  <c r="KZ62" i="21" a="1"/>
  <c r="KZ62" i="21" s="1"/>
  <c r="KS53" i="21" a="1"/>
  <c r="KS53" i="21" s="1"/>
  <c r="KP60" i="21" a="1"/>
  <c r="KP60" i="21" s="1"/>
  <c r="KX52" i="21" a="1"/>
  <c r="KX52" i="21" s="1"/>
  <c r="KU46" i="21" a="1"/>
  <c r="KU46" i="21" s="1"/>
  <c r="KQ51" i="21" a="1"/>
  <c r="KQ51" i="21" s="1"/>
  <c r="KZ45" i="21" a="1"/>
  <c r="KZ45" i="21" s="1"/>
  <c r="KW71" i="21" a="1"/>
  <c r="KW71" i="21" s="1"/>
  <c r="KS62" i="21" a="1"/>
  <c r="KS62" i="21" s="1"/>
  <c r="KP72" i="21" a="1"/>
  <c r="KP72" i="21" s="1"/>
  <c r="KX72" i="21" a="1"/>
  <c r="KX72" i="21" s="1"/>
  <c r="KT62" i="21" a="1"/>
  <c r="KT62" i="21" s="1"/>
  <c r="KQ55" i="21" a="1"/>
  <c r="KQ55" i="21" s="1"/>
  <c r="KY53" i="21" a="1"/>
  <c r="KY53" i="21" s="1"/>
  <c r="KV48" i="21" a="1"/>
  <c r="KV48" i="21" s="1"/>
  <c r="KR65" i="21" a="1"/>
  <c r="KR65" i="21" s="1"/>
  <c r="KO71" i="21" a="1"/>
  <c r="KO71" i="21" s="1"/>
  <c r="KT42" i="21" a="1"/>
  <c r="KT42" i="21" s="1"/>
  <c r="KQ73" i="21" a="1"/>
  <c r="KQ73" i="21" s="1"/>
  <c r="KY65" i="21" a="1"/>
  <c r="KY65" i="21" s="1"/>
  <c r="KV67" i="21" a="1"/>
  <c r="KV67" i="21" s="1"/>
  <c r="KU60" i="21" a="1"/>
  <c r="KU60" i="21" s="1"/>
  <c r="KR40" i="21" a="1"/>
  <c r="KR40" i="21" s="1"/>
  <c r="KW52" i="21" a="1"/>
  <c r="KW52" i="21" s="1"/>
  <c r="KS45" i="21" a="1"/>
  <c r="KS45" i="21" s="1"/>
  <c r="KO63" i="21" a="1"/>
  <c r="KO63" i="21" s="1"/>
  <c r="KU41" i="21" a="1"/>
  <c r="KU41" i="21" s="1"/>
  <c r="KR64" i="21" a="1"/>
  <c r="KR64" i="21" s="1"/>
  <c r="KZ67" i="21" a="1"/>
  <c r="KZ67" i="21" s="1"/>
  <c r="KR63" i="21" a="1"/>
  <c r="KR63" i="21" s="1"/>
  <c r="KO47" i="21" a="1"/>
  <c r="KO47" i="21" s="1"/>
  <c r="KX42" i="21" a="1"/>
  <c r="KX42" i="21" s="1"/>
  <c r="KT56" i="21" a="1"/>
  <c r="KT56" i="21" s="1"/>
  <c r="KQ45" i="21" a="1"/>
  <c r="KQ45" i="21" s="1"/>
  <c r="KY45" i="21" a="1"/>
  <c r="KY45" i="21" s="1"/>
  <c r="KS70" i="21" a="1"/>
  <c r="KS70" i="21" s="1"/>
  <c r="KO67" i="21" a="1"/>
  <c r="KO67" i="21" s="1"/>
  <c r="KQ60" i="21" a="1"/>
  <c r="KQ60" i="21" s="1"/>
  <c r="KS64" i="21" a="1"/>
  <c r="KS64" i="21" s="1"/>
  <c r="KT45" i="21" a="1"/>
  <c r="KT45" i="21" s="1"/>
  <c r="KS71" i="21" a="1"/>
  <c r="KS71" i="21" s="1"/>
  <c r="KT63" i="21" a="1"/>
  <c r="KT63" i="21" s="1"/>
  <c r="KV46" i="21" a="1"/>
  <c r="KV46" i="21" s="1"/>
  <c r="KT41" i="21" a="1"/>
  <c r="KT41" i="21" s="1"/>
  <c r="KQ59" i="21" a="1"/>
  <c r="KQ59" i="21" s="1"/>
  <c r="KY68" i="21" a="1"/>
  <c r="KY68" i="21" s="1"/>
  <c r="KV70" i="21" a="1"/>
  <c r="KV70" i="21" s="1"/>
  <c r="KR68" i="21" a="1"/>
  <c r="KR68" i="21" s="1"/>
  <c r="KZ70" i="21" a="1"/>
  <c r="KZ70" i="21" s="1"/>
  <c r="KW68" i="21" a="1"/>
  <c r="KW68" i="21" s="1"/>
  <c r="KT46" i="21" a="1"/>
  <c r="KT46" i="21" s="1"/>
  <c r="KP56" i="21" a="1"/>
  <c r="KP56" i="21" s="1"/>
  <c r="KY59" i="21" a="1"/>
  <c r="KY59" i="21" s="1"/>
  <c r="KV62" i="21" a="1"/>
  <c r="KV62" i="21" s="1"/>
  <c r="KQ56" i="21" a="1"/>
  <c r="KQ56" i="21" s="1"/>
  <c r="KZ71" i="21" a="1"/>
  <c r="KZ71" i="21" s="1"/>
  <c r="KW46" i="21" a="1"/>
  <c r="KW46" i="21" s="1"/>
  <c r="KS40" i="21" a="1"/>
  <c r="KS40" i="21" s="1"/>
  <c r="KP62" i="21" a="1"/>
  <c r="KP62" i="21" s="1"/>
  <c r="KX51" i="21" a="1"/>
  <c r="KX51" i="21" s="1"/>
  <c r="KU68" i="21" a="1"/>
  <c r="KU68" i="21" s="1"/>
  <c r="KQ41" i="21" a="1"/>
  <c r="KQ41" i="21" s="1"/>
  <c r="KZ72" i="21" a="1"/>
  <c r="KZ72" i="21" s="1"/>
  <c r="KW62" i="21" a="1"/>
  <c r="KW62" i="21" s="1"/>
  <c r="KS47" i="21" a="1"/>
  <c r="KS47" i="21" s="1"/>
  <c r="KX46" i="21" a="1"/>
  <c r="KX46" i="21" s="1"/>
  <c r="KU54" i="21" a="1"/>
  <c r="KU54" i="21" s="1"/>
  <c r="KR48" i="21" a="1"/>
  <c r="KR48" i="21" s="1"/>
  <c r="KZ42" i="21" a="1"/>
  <c r="KZ42" i="21" s="1"/>
  <c r="KW60" i="21" a="1"/>
  <c r="KW60" i="21" s="1"/>
  <c r="KS46" i="21" a="1"/>
  <c r="KS46" i="21" s="1"/>
  <c r="KP52" i="21" a="1"/>
  <c r="KP52" i="21" s="1"/>
  <c r="KY51" i="21" a="1"/>
  <c r="KY51" i="21" s="1"/>
  <c r="KU71" i="21" a="1"/>
  <c r="KU71" i="21" s="1"/>
  <c r="KR67" i="21" a="1"/>
  <c r="KR67" i="21" s="1"/>
  <c r="KZ56" i="21" a="1"/>
  <c r="KZ56" i="21" s="1"/>
  <c r="KV65" i="21" a="1"/>
  <c r="KV65" i="21" s="1"/>
  <c r="KS55" i="21" a="1"/>
  <c r="KS55" i="21" s="1"/>
  <c r="KP64" i="21" a="1"/>
  <c r="KP64" i="21" s="1"/>
  <c r="KX45" i="21" a="1"/>
  <c r="KX45" i="21" s="1"/>
  <c r="KU57" i="21" a="1"/>
  <c r="KU57" i="21" s="1"/>
  <c r="KQ70" i="21" a="1"/>
  <c r="KQ70" i="21" s="1"/>
  <c r="KY57" i="21" a="1"/>
  <c r="KY57" i="21" s="1"/>
  <c r="KV68" i="21" a="1"/>
  <c r="KV68" i="21" s="1"/>
  <c r="KS68" i="21" a="1"/>
  <c r="KS68" i="21" s="1"/>
  <c r="KO46" i="21" a="1"/>
  <c r="KO46" i="21" s="1"/>
  <c r="KX63" i="21" a="1"/>
  <c r="KX63" i="21" s="1"/>
  <c r="KT52" i="21" a="1"/>
  <c r="KT52" i="21" s="1"/>
  <c r="KY42" i="21" a="1"/>
  <c r="KY42" i="21" s="1"/>
  <c r="KT47" i="21" a="1"/>
  <c r="KT47" i="21" s="1"/>
  <c r="KV42" i="21" a="1"/>
  <c r="KV42" i="21" s="1"/>
  <c r="KU48" i="21" a="1"/>
  <c r="KU48" i="21" s="1"/>
  <c r="KQ64" i="21" a="1"/>
  <c r="KQ64" i="21" s="1"/>
  <c r="KS52" i="21" a="1"/>
  <c r="KS52" i="21" s="1"/>
  <c r="KY72" i="21" a="1"/>
  <c r="KY72" i="21" s="1"/>
  <c r="KR42" i="21" a="1"/>
  <c r="KR42" i="21" s="1"/>
  <c r="KV40" i="21" a="1"/>
  <c r="KV40" i="21" s="1"/>
  <c r="KP59" i="21" a="1"/>
  <c r="KP59" i="21" s="1"/>
  <c r="KX62" i="21" a="1"/>
  <c r="KX62" i="21" s="1"/>
  <c r="KQ57" i="21" a="1"/>
  <c r="KQ57" i="21" s="1"/>
  <c r="KV55" i="21" a="1"/>
  <c r="KV55" i="21" s="1"/>
  <c r="KO53" i="21" a="1"/>
  <c r="KO53" i="21" s="1"/>
  <c r="KT73" i="21" a="1"/>
  <c r="KT73" i="21" s="1"/>
  <c r="KY41" i="21" a="1"/>
  <c r="KY41" i="21" s="1"/>
  <c r="KS51" i="21" a="1"/>
  <c r="KS51" i="21" s="1"/>
  <c r="KB42" i="21" a="1"/>
  <c r="KB42" i="21" s="1"/>
  <c r="KM67" i="21" a="1"/>
  <c r="KM67" i="21" s="1"/>
  <c r="KF70" i="21" a="1"/>
  <c r="KF70" i="21" s="1"/>
  <c r="KG64" i="21" a="1"/>
  <c r="KG64" i="21" s="1"/>
  <c r="KD47" i="21" a="1"/>
  <c r="KD47" i="21" s="1"/>
  <c r="KH62" i="21" a="1"/>
  <c r="KH62" i="21" s="1"/>
  <c r="KE45" i="21" a="1"/>
  <c r="KE45" i="21" s="1"/>
  <c r="KM41" i="21" a="1"/>
  <c r="KM41" i="21" s="1"/>
  <c r="KJ42" i="21" a="1"/>
  <c r="KJ42" i="21" s="1"/>
  <c r="KG45" i="21" a="1"/>
  <c r="KG45" i="21" s="1"/>
  <c r="KB67" i="21" a="1"/>
  <c r="KB67" i="21" s="1"/>
  <c r="KK64" i="21" a="1"/>
  <c r="KK64" i="21" s="1"/>
  <c r="KG40" i="21" a="1"/>
  <c r="KG40" i="21" s="1"/>
  <c r="KD51" i="21" a="1"/>
  <c r="KD51" i="21" s="1"/>
  <c r="KM52" i="21" a="1"/>
  <c r="KM52" i="21" s="1"/>
  <c r="KJ54" i="21" a="1"/>
  <c r="KJ54" i="21" s="1"/>
  <c r="KE54" i="21" a="1"/>
  <c r="KE54" i="21" s="1"/>
  <c r="KB47" i="21" a="1"/>
  <c r="KB47" i="21" s="1"/>
  <c r="KK55" i="21" a="1"/>
  <c r="KK55" i="21" s="1"/>
  <c r="KG51" i="21" a="1"/>
  <c r="KG51" i="21" s="1"/>
  <c r="KE62" i="21" a="1"/>
  <c r="KE62" i="21" s="1"/>
  <c r="KM70" i="21" a="1"/>
  <c r="KM70" i="21" s="1"/>
  <c r="KG70" i="21" a="1"/>
  <c r="KG70" i="21" s="1"/>
  <c r="KD57" i="21" a="1"/>
  <c r="KD57" i="21" s="1"/>
  <c r="KL46" i="21" a="1"/>
  <c r="KL46" i="21" s="1"/>
  <c r="KI42" i="21" a="1"/>
  <c r="KI42" i="21" s="1"/>
  <c r="KF67" i="21" a="1"/>
  <c r="KF67" i="21" s="1"/>
  <c r="KB55" i="21" a="1"/>
  <c r="KB55" i="21" s="1"/>
  <c r="KJ68" i="21" a="1"/>
  <c r="KJ68" i="21" s="1"/>
  <c r="KG55" i="21" a="1"/>
  <c r="KG55" i="21" s="1"/>
  <c r="KM72" i="21" a="1"/>
  <c r="KM72" i="21" s="1"/>
  <c r="KJ40" i="21" a="1"/>
  <c r="KJ40" i="21" s="1"/>
  <c r="KE70" i="21" a="1"/>
  <c r="KE70" i="21" s="1"/>
  <c r="KB70" i="21" a="1"/>
  <c r="KB70" i="21" s="1"/>
  <c r="KJ67" i="21" a="1"/>
  <c r="KJ67" i="21" s="1"/>
  <c r="KG39" i="21" a="1"/>
  <c r="KG39" i="21" s="1"/>
  <c r="KL53" i="21" a="1"/>
  <c r="KL53" i="21" s="1"/>
  <c r="KH59" i="21" a="1"/>
  <c r="KH59" i="21" s="1"/>
  <c r="KE67" i="21" a="1"/>
  <c r="KE67" i="21" s="1"/>
  <c r="KB65" i="21" a="1"/>
  <c r="KB65" i="21" s="1"/>
  <c r="KJ70" i="21" a="1"/>
  <c r="KJ70" i="21" s="1"/>
  <c r="KG41" i="21" a="1"/>
  <c r="KG41" i="21" s="1"/>
  <c r="KD59" i="21" a="1"/>
  <c r="KD59" i="21" s="1"/>
  <c r="KL45" i="21" a="1"/>
  <c r="KL45" i="21" s="1"/>
  <c r="KC71" i="21" a="1"/>
  <c r="KC71" i="21" s="1"/>
  <c r="KL42" i="21" a="1"/>
  <c r="KL42" i="21" s="1"/>
  <c r="KI71" i="21" a="1"/>
  <c r="KI71" i="21" s="1"/>
  <c r="KE41" i="21" a="1"/>
  <c r="KE41" i="21" s="1"/>
  <c r="KC63" i="21" a="1"/>
  <c r="KC63" i="21" s="1"/>
  <c r="KK47" i="21" a="1"/>
  <c r="KK47" i="21" s="1"/>
  <c r="KD60" i="21" a="1"/>
  <c r="KD60" i="21" s="1"/>
  <c r="KL40" i="21" a="1"/>
  <c r="KL40" i="21" s="1"/>
  <c r="KI73" i="21" a="1"/>
  <c r="KI73" i="21" s="1"/>
  <c r="KF45" i="21" a="1"/>
  <c r="KF45" i="21" s="1"/>
  <c r="KJ73" i="21" a="1"/>
  <c r="KJ73" i="21" s="1"/>
  <c r="KF62" i="21" a="1"/>
  <c r="KF62" i="21" s="1"/>
  <c r="KC72" i="21" a="1"/>
  <c r="KC72" i="21" s="1"/>
  <c r="KL71" i="21" a="1"/>
  <c r="KL71" i="21" s="1"/>
  <c r="KI51" i="21" a="1"/>
  <c r="KI51" i="21" s="1"/>
  <c r="KD72" i="21" a="1"/>
  <c r="KD72" i="21" s="1"/>
  <c r="KM42" i="21" a="1"/>
  <c r="KM42" i="21" s="1"/>
  <c r="KJ39" i="21" a="1"/>
  <c r="KJ39" i="21" s="1"/>
  <c r="KC56" i="21" a="1"/>
  <c r="KC56" i="21" s="1"/>
  <c r="KL65" i="21" a="1"/>
  <c r="KL65" i="21" s="1"/>
  <c r="KH72" i="21" a="1"/>
  <c r="KH72" i="21" s="1"/>
  <c r="KB46" i="21" a="1"/>
  <c r="KB46" i="21" s="1"/>
  <c r="KG47" i="21" a="1"/>
  <c r="KG47" i="21" s="1"/>
  <c r="KC45" i="21" a="1"/>
  <c r="KC45" i="21" s="1"/>
  <c r="KL73" i="21" a="1"/>
  <c r="KL73" i="21" s="1"/>
  <c r="KH67" i="21" a="1"/>
  <c r="KH67" i="21" s="1"/>
  <c r="KE39" i="21" a="1"/>
  <c r="KE39" i="21" s="1"/>
  <c r="KB60" i="21" a="1"/>
  <c r="KB60" i="21" s="1"/>
  <c r="KK57" i="21" a="1"/>
  <c r="KK57" i="21" s="1"/>
  <c r="KF63" i="21" a="1"/>
  <c r="KF63" i="21" s="1"/>
  <c r="KC57" i="21" a="1"/>
  <c r="KC57" i="21" s="1"/>
  <c r="KK39" i="21" a="1"/>
  <c r="KK39" i="21" s="1"/>
  <c r="KH64" i="21" a="1"/>
  <c r="KH64" i="21" s="1"/>
  <c r="KE53" i="21" a="1"/>
  <c r="KE53" i="21" s="1"/>
  <c r="KM59" i="21" a="1"/>
  <c r="KM59" i="21" s="1"/>
  <c r="KI68" i="21" a="1"/>
  <c r="KI68" i="21" s="1"/>
  <c r="KF48" i="21" a="1"/>
  <c r="KF48" i="21" s="1"/>
  <c r="KC41" i="21" a="1"/>
  <c r="KC41" i="21" s="1"/>
  <c r="KK68" i="21" a="1"/>
  <c r="KK68" i="21" s="1"/>
  <c r="KH68" i="21" a="1"/>
  <c r="KH68" i="21" s="1"/>
  <c r="KF73" i="21" a="1"/>
  <c r="KF73" i="21" s="1"/>
  <c r="KB59" i="21" a="1"/>
  <c r="KB59" i="21" s="1"/>
  <c r="KK53" i="21" a="1"/>
  <c r="KK53" i="21" s="1"/>
  <c r="KH40" i="21" a="1"/>
  <c r="KH40" i="21" s="1"/>
  <c r="KE47" i="21" a="1"/>
  <c r="KE47" i="21" s="1"/>
  <c r="KM45" i="21" a="1"/>
  <c r="KM45" i="21" s="1"/>
  <c r="KI54" i="21" a="1"/>
  <c r="KI54" i="21" s="1"/>
  <c r="KF51" i="21" a="1"/>
  <c r="KF51" i="21" s="1"/>
  <c r="KK56" i="21" a="1"/>
  <c r="KK56" i="21" s="1"/>
  <c r="KH60" i="21" a="1"/>
  <c r="KH60" i="21" s="1"/>
  <c r="KC42" i="21" a="1"/>
  <c r="KC42" i="21" s="1"/>
  <c r="KL64" i="21" a="1"/>
  <c r="KL64" i="21" s="1"/>
  <c r="KH63" i="21" a="1"/>
  <c r="KH63" i="21" s="1"/>
  <c r="KE42" i="21" a="1"/>
  <c r="KE42" i="21" s="1"/>
  <c r="KB56" i="21" a="1"/>
  <c r="KB56" i="21" s="1"/>
  <c r="KK63" i="21" a="1"/>
  <c r="KK63" i="21" s="1"/>
  <c r="KF47" i="21" a="1"/>
  <c r="KF47" i="21" s="1"/>
  <c r="KC47" i="21" a="1"/>
  <c r="KC47" i="21" s="1"/>
  <c r="KL48" i="21" a="1"/>
  <c r="KL48" i="21" s="1"/>
  <c r="KI64" i="21" a="1"/>
  <c r="KI64" i="21" s="1"/>
  <c r="KF56" i="21" a="1"/>
  <c r="KF56" i="21" s="1"/>
  <c r="KM47" i="21" a="1"/>
  <c r="KM47" i="21" s="1"/>
  <c r="KG72" i="21" a="1"/>
  <c r="KG72" i="21" s="1"/>
  <c r="KD55" i="21" a="1"/>
  <c r="KD55" i="21" s="1"/>
  <c r="KI70" i="21" a="1"/>
  <c r="KI70" i="21" s="1"/>
  <c r="KB68" i="21" a="1"/>
  <c r="KB68" i="21" s="1"/>
  <c r="KG57" i="21" a="1"/>
  <c r="KG57" i="21" s="1"/>
  <c r="KM63" i="21" a="1"/>
  <c r="KM63" i="21" s="1"/>
  <c r="KE65" i="21" a="1"/>
  <c r="KE65" i="21" s="1"/>
  <c r="KJ46" i="21" a="1"/>
  <c r="KJ46" i="21" s="1"/>
  <c r="KK54" i="21" a="1"/>
  <c r="KK54" i="21" s="1"/>
  <c r="KE40" i="21" a="1"/>
  <c r="KE40" i="21" s="1"/>
  <c r="KB45" i="21" a="1"/>
  <c r="KB45" i="21" s="1"/>
  <c r="KH45" i="21" a="1"/>
  <c r="KH45" i="21" s="1"/>
  <c r="KF59" i="21" a="1"/>
  <c r="KF59" i="21" s="1"/>
  <c r="KG56" i="21" a="1"/>
  <c r="KG56" i="21" s="1"/>
  <c r="KI55" i="21" a="1"/>
  <c r="KI55" i="21" s="1"/>
  <c r="KJ64" i="21" a="1"/>
  <c r="KJ64" i="21" s="1"/>
  <c r="KL59" i="21" a="1"/>
  <c r="KL59" i="21" s="1"/>
  <c r="KE72" i="21" a="1"/>
  <c r="KE72" i="21" s="1"/>
  <c r="KG65" i="21" a="1"/>
  <c r="KG65" i="21" s="1"/>
  <c r="KB40" i="21" a="1"/>
  <c r="KB40" i="21" s="1"/>
  <c r="KJ45" i="21" a="1"/>
  <c r="KJ45" i="21" s="1"/>
  <c r="KI48" i="21" a="1"/>
  <c r="KI48" i="21" s="1"/>
  <c r="KF57" i="21" a="1"/>
  <c r="KF57" i="21" s="1"/>
  <c r="KJ60" i="21" a="1"/>
  <c r="KJ60" i="21" s="1"/>
  <c r="KG62" i="21" a="1"/>
  <c r="KG62" i="21" s="1"/>
  <c r="KL41" i="21" a="1"/>
  <c r="KL41" i="21" s="1"/>
  <c r="KI40" i="21" a="1"/>
  <c r="KI40" i="21" s="1"/>
  <c r="KD71" i="21" a="1"/>
  <c r="KD71" i="21" s="1"/>
  <c r="KM65" i="21" a="1"/>
  <c r="KM65" i="21" s="1"/>
  <c r="KJ65" i="21" a="1"/>
  <c r="KJ65" i="21" s="1"/>
  <c r="KF64" i="21" a="1"/>
  <c r="KF64" i="21" s="1"/>
  <c r="KC73" i="21" a="1"/>
  <c r="KC73" i="21" s="1"/>
  <c r="KL51" i="21" a="1"/>
  <c r="KL51" i="21" s="1"/>
  <c r="KD70" i="21" a="1"/>
  <c r="KD70" i="21" s="1"/>
  <c r="KM48" i="21" a="1"/>
  <c r="KM48" i="21" s="1"/>
  <c r="KJ56" i="21" a="1"/>
  <c r="KJ56" i="21" s="1"/>
  <c r="KG46" i="21" a="1"/>
  <c r="KG46" i="21" s="1"/>
  <c r="KG71" i="21" a="1"/>
  <c r="KG71" i="21" s="1"/>
  <c r="KI65" i="21" a="1"/>
  <c r="KI65" i="21" s="1"/>
  <c r="KF68" i="21" a="1"/>
  <c r="KF68" i="21" s="1"/>
  <c r="KC51" i="21" a="1"/>
  <c r="KC51" i="21" s="1"/>
  <c r="KK45" i="21" a="1"/>
  <c r="KK45" i="21" s="1"/>
  <c r="KH42" i="21" a="1"/>
  <c r="KH42" i="21" s="1"/>
  <c r="KD48" i="21" a="1"/>
  <c r="KD48" i="21" s="1"/>
  <c r="KM46" i="21" a="1"/>
  <c r="KM46" i="21" s="1"/>
  <c r="KI46" i="21" a="1"/>
  <c r="KI46" i="21" s="1"/>
  <c r="KF71" i="21" a="1"/>
  <c r="KF71" i="21" s="1"/>
  <c r="KL62" i="21" a="1"/>
  <c r="KL62" i="21" s="1"/>
  <c r="KG63" i="21" a="1"/>
  <c r="KG63" i="21" s="1"/>
  <c r="KD53" i="21" a="1"/>
  <c r="KD53" i="21" s="1"/>
  <c r="KL70" i="21" a="1"/>
  <c r="KL70" i="21" s="1"/>
  <c r="KI41" i="21" a="1"/>
  <c r="KI41" i="21" s="1"/>
  <c r="KB71" i="21" a="1"/>
  <c r="KB71" i="21" s="1"/>
  <c r="KJ52" i="21" a="1"/>
  <c r="KJ52" i="21" s="1"/>
  <c r="KG59" i="21" a="1"/>
  <c r="KG59" i="21" s="1"/>
  <c r="KD39" i="21" a="1"/>
  <c r="KD39" i="21" s="1"/>
  <c r="KK42" i="21" a="1"/>
  <c r="KK42" i="21" s="1"/>
  <c r="KJ71" i="21" a="1"/>
  <c r="KJ71" i="21" s="1"/>
  <c r="KL54" i="21" a="1"/>
  <c r="KL54" i="21" s="1"/>
  <c r="KE68" i="21" a="1"/>
  <c r="KE68" i="21" s="1"/>
  <c r="KJ41" i="21" a="1"/>
  <c r="KJ41" i="21" s="1"/>
  <c r="KD73" i="21" a="1"/>
  <c r="KD73" i="21" s="1"/>
  <c r="KH47" i="21" a="1"/>
  <c r="KH47" i="21" s="1"/>
  <c r="KM64" i="21" a="1"/>
  <c r="KM64" i="21" s="1"/>
  <c r="KG68" i="21" a="1"/>
  <c r="KG68" i="21" s="1"/>
  <c r="KC55" i="21" a="1"/>
  <c r="KC55" i="21" s="1"/>
  <c r="KJ55" i="21" a="1"/>
  <c r="KJ55" i="21" s="1"/>
  <c r="KI56" i="21" a="1"/>
  <c r="KI56" i="21" s="1"/>
  <c r="KM53" i="21" a="1"/>
  <c r="KM53" i="21" s="1"/>
  <c r="KB73" i="21" a="1"/>
  <c r="KB73" i="21" s="1"/>
  <c r="KD63" i="21" a="1"/>
  <c r="KD63" i="21" s="1"/>
  <c r="KB51" i="21" a="1"/>
  <c r="KB51" i="21" s="1"/>
  <c r="KD64" i="21" a="1"/>
  <c r="KD64" i="21" s="1"/>
  <c r="KF46" i="21" a="1"/>
  <c r="KF46" i="21" s="1"/>
  <c r="KG60" i="21" a="1"/>
  <c r="KG60" i="21" s="1"/>
  <c r="KL55" i="21" a="1"/>
  <c r="KL55" i="21" s="1"/>
  <c r="KI59" i="21" a="1"/>
  <c r="KI59" i="21" s="1"/>
  <c r="KB72" i="21" a="1"/>
  <c r="KB72" i="21" s="1"/>
  <c r="KK60" i="21" a="1"/>
  <c r="KK60" i="21" s="1"/>
  <c r="KH48" i="21" a="1"/>
  <c r="KH48" i="21" s="1"/>
  <c r="KD65" i="21" a="1"/>
  <c r="KD65" i="21" s="1"/>
  <c r="KL56" i="21" a="1"/>
  <c r="KL56" i="21" s="1"/>
  <c r="KI57" i="21" a="1"/>
  <c r="KI57" i="21" s="1"/>
  <c r="KF65" i="21" a="1"/>
  <c r="KF65" i="21" s="1"/>
  <c r="KC40" i="21" a="1"/>
  <c r="KC40" i="21" s="1"/>
  <c r="KK72" i="21" a="1"/>
  <c r="KK72" i="21" s="1"/>
  <c r="KF54" i="21" a="1"/>
  <c r="KF54" i="21" s="1"/>
  <c r="KC53" i="21" a="1"/>
  <c r="KC53" i="21" s="1"/>
  <c r="KL60" i="21" a="1"/>
  <c r="KL60" i="21" s="1"/>
  <c r="KH51" i="21" a="1"/>
  <c r="KH51" i="21" s="1"/>
  <c r="KE60" i="21" a="1"/>
  <c r="KE60" i="21" s="1"/>
  <c r="KM51" i="21" a="1"/>
  <c r="KM51" i="21" s="1"/>
  <c r="KJ47" i="21" a="1"/>
  <c r="KJ47" i="21" s="1"/>
  <c r="KF72" i="21" a="1"/>
  <c r="KF72" i="21" s="1"/>
  <c r="KC60" i="21" a="1"/>
  <c r="KC60" i="21" s="1"/>
  <c r="KL47" i="21" a="1"/>
  <c r="KL47" i="21" s="1"/>
  <c r="KI67" i="21" a="1"/>
  <c r="KI67" i="21" s="1"/>
  <c r="KC68" i="21" a="1"/>
  <c r="KC68" i="21" s="1"/>
  <c r="KK59" i="21" a="1"/>
  <c r="KK59" i="21" s="1"/>
  <c r="KH70" i="21" a="1"/>
  <c r="KH70" i="21" s="1"/>
  <c r="KE46" i="21" a="1"/>
  <c r="KE46" i="21" s="1"/>
  <c r="KB54" i="21" a="1"/>
  <c r="KB54" i="21" s="1"/>
  <c r="KK71" i="21" a="1"/>
  <c r="KK71" i="21" s="1"/>
  <c r="KF60" i="21" a="1"/>
  <c r="KF60" i="21" s="1"/>
  <c r="KC59" i="21" a="1"/>
  <c r="KC59" i="21" s="1"/>
  <c r="KL72" i="21" a="1"/>
  <c r="KL72" i="21" s="1"/>
  <c r="KH71" i="21" a="1"/>
  <c r="KH71" i="21" s="1"/>
  <c r="KE73" i="21" a="1"/>
  <c r="KE73" i="21" s="1"/>
  <c r="KM62" i="21" a="1"/>
  <c r="KM62" i="21" s="1"/>
  <c r="KI39" i="21" a="1"/>
  <c r="KI39" i="21" s="1"/>
  <c r="KF42" i="21" a="1"/>
  <c r="KF42" i="21" s="1"/>
  <c r="KC64" i="21" a="1"/>
  <c r="KC64" i="21" s="1"/>
  <c r="KH73" i="21" a="1"/>
  <c r="KH73" i="21" s="1"/>
  <c r="KD68" i="21" a="1"/>
  <c r="KD68" i="21" s="1"/>
  <c r="KL67" i="21" a="1"/>
  <c r="KL67" i="21" s="1"/>
  <c r="KI72" i="21" a="1"/>
  <c r="KI72" i="21" s="1"/>
  <c r="KF39" i="21" a="1"/>
  <c r="KF39" i="21" s="1"/>
  <c r="KC65" i="21" a="1"/>
  <c r="KC65" i="21" s="1"/>
  <c r="KK51" i="21" a="1"/>
  <c r="KK51" i="21" s="1"/>
  <c r="KH54" i="21" a="1"/>
  <c r="KH54" i="21" s="1"/>
  <c r="KM73" i="21" a="1"/>
  <c r="KM73" i="21" s="1"/>
  <c r="KJ57" i="21" a="1"/>
  <c r="KJ57" i="21" s="1"/>
  <c r="KG73" i="21" a="1"/>
  <c r="KG73" i="21" s="1"/>
  <c r="KK70" i="21" a="1"/>
  <c r="KK70" i="21" s="1"/>
  <c r="KE64" i="21" a="1"/>
  <c r="KE64" i="21" s="1"/>
  <c r="KB48" i="21" a="1"/>
  <c r="KB48" i="21" s="1"/>
  <c r="KE51" i="21" a="1"/>
  <c r="KE51" i="21" s="1"/>
  <c r="KB39" i="21" a="1"/>
  <c r="KB39" i="21" s="1"/>
  <c r="KK67" i="21" a="1"/>
  <c r="KK67" i="21" s="1"/>
  <c r="KG48" i="21" a="1"/>
  <c r="KG48" i="21" s="1"/>
  <c r="KD40" i="21" a="1"/>
  <c r="KD40" i="21" s="1"/>
  <c r="KM55" i="21" a="1"/>
  <c r="KM55" i="21" s="1"/>
  <c r="KE57" i="21" a="1"/>
  <c r="KE57" i="21" s="1"/>
  <c r="KB62" i="21" a="1"/>
  <c r="KB62" i="21" s="1"/>
  <c r="KK46" i="21" a="1"/>
  <c r="KK46" i="21" s="1"/>
  <c r="KD41" i="21" a="1"/>
  <c r="KD41" i="21" s="1"/>
  <c r="KL57" i="21" a="1"/>
  <c r="KL57" i="21" s="1"/>
  <c r="KC70" i="21" a="1"/>
  <c r="KC70" i="21" s="1"/>
  <c r="KD67" i="21" a="1"/>
  <c r="KD67" i="21" s="1"/>
  <c r="KF52" i="21" a="1"/>
  <c r="KF52" i="21" s="1"/>
  <c r="KG42" i="21" a="1"/>
  <c r="KG42" i="21" s="1"/>
  <c r="KI52" i="21" a="1"/>
  <c r="KI52" i="21" s="1"/>
  <c r="KJ59" i="21" a="1"/>
  <c r="KJ59" i="21" s="1"/>
  <c r="KM71" i="21" a="1"/>
  <c r="KM71" i="21" s="1"/>
  <c r="KD56" i="21" a="1"/>
  <c r="KD56" i="21" s="1"/>
  <c r="KJ63" i="21" a="1"/>
  <c r="KJ63" i="21" s="1"/>
  <c r="KF40" i="21" a="1"/>
  <c r="KF40" i="21" s="1"/>
  <c r="KB52" i="21" a="1"/>
  <c r="KB52" i="21" s="1"/>
  <c r="KH46" i="21" a="1"/>
  <c r="KH46" i="21" s="1"/>
  <c r="KE55" i="21" a="1"/>
  <c r="KE55" i="21" s="1"/>
  <c r="KM60" i="21" a="1"/>
  <c r="KM60" i="21" s="1"/>
  <c r="KH57" i="21" a="1"/>
  <c r="KH57" i="21" s="1"/>
  <c r="KE56" i="21" a="1"/>
  <c r="KE56" i="21" s="1"/>
  <c r="KB63" i="21" a="1"/>
  <c r="KB63" i="21" s="1"/>
  <c r="KK73" i="21" a="1"/>
  <c r="KK73" i="21" s="1"/>
  <c r="KH55" i="21" a="1"/>
  <c r="KH55" i="21" s="1"/>
  <c r="KC52" i="21" a="1"/>
  <c r="KC52" i="21" s="1"/>
  <c r="KL68" i="21" a="1"/>
  <c r="KL68" i="21" s="1"/>
  <c r="KI45" i="21" a="1"/>
  <c r="KI45" i="21" s="1"/>
  <c r="KE59" i="21" a="1"/>
  <c r="KE59" i="21" s="1"/>
  <c r="KB64" i="21" a="1"/>
  <c r="KB64" i="21" s="1"/>
  <c r="KE71" i="21" a="1"/>
  <c r="KE71" i="21" s="1"/>
  <c r="KB53" i="21" a="1"/>
  <c r="KB53" i="21" s="1"/>
  <c r="KJ62" i="21" a="1"/>
  <c r="KJ62" i="21" s="1"/>
  <c r="KD54" i="21" a="1"/>
  <c r="KD54" i="21" s="1"/>
  <c r="KM40" i="21" a="1"/>
  <c r="KM40" i="21" s="1"/>
  <c r="KH52" i="21" a="1"/>
  <c r="KH52" i="21" s="1"/>
  <c r="KE63" i="21" a="1"/>
  <c r="KE63" i="21" s="1"/>
  <c r="KB41" i="21" a="1"/>
  <c r="KB41" i="21" s="1"/>
  <c r="KJ48" i="21" a="1"/>
  <c r="KJ48" i="21" s="1"/>
  <c r="KG52" i="21" a="1"/>
  <c r="KG52" i="21" s="1"/>
  <c r="KC46" i="21" a="1"/>
  <c r="KC46" i="21" s="1"/>
  <c r="KK62" i="21" a="1"/>
  <c r="KK62" i="21" s="1"/>
  <c r="KH41" i="21" a="1"/>
  <c r="KH41" i="21" s="1"/>
  <c r="KE48" i="21" a="1"/>
  <c r="KE48" i="21" s="1"/>
  <c r="KB57" i="21" a="1"/>
  <c r="KB57" i="21" s="1"/>
  <c r="KJ72" i="21" a="1"/>
  <c r="KJ72" i="21" s="1"/>
  <c r="KF53" i="21" a="1"/>
  <c r="KF53" i="21" s="1"/>
  <c r="KC62" i="21" a="1"/>
  <c r="KC62" i="21" s="1"/>
  <c r="KK65" i="21" a="1"/>
  <c r="KK65" i="21" s="1"/>
  <c r="KH65" i="21" a="1"/>
  <c r="KH65" i="21" s="1"/>
  <c r="KM39" i="21" a="1"/>
  <c r="KM39" i="21" s="1"/>
  <c r="KH53" i="21" a="1"/>
  <c r="KH53" i="21" s="1"/>
  <c r="KJ53" i="21" a="1"/>
  <c r="KJ53" i="21" s="1"/>
  <c r="KG53" i="21" a="1"/>
  <c r="KG53" i="21" s="1"/>
  <c r="KC48" i="21" a="1"/>
  <c r="KC48" i="21" s="1"/>
  <c r="KL63" i="21" a="1"/>
  <c r="KL63" i="21" s="1"/>
  <c r="KI47" i="21" a="1"/>
  <c r="KI47" i="21" s="1"/>
  <c r="KM57" i="21" a="1"/>
  <c r="KM57" i="21" s="1"/>
  <c r="KJ51" i="21" a="1"/>
  <c r="KJ51" i="21" s="1"/>
  <c r="KG67" i="21" a="1"/>
  <c r="KG67" i="21" s="1"/>
  <c r="KD62" i="21" a="1"/>
  <c r="KD62" i="21" s="1"/>
  <c r="KL52" i="21" a="1"/>
  <c r="KL52" i="21" s="1"/>
  <c r="KD45" i="21" a="1"/>
  <c r="KD45" i="21" s="1"/>
  <c r="KM56" i="21" a="1"/>
  <c r="KM56" i="21" s="1"/>
  <c r="KI53" i="21" a="1"/>
  <c r="KI53" i="21" s="1"/>
  <c r="KG54" i="21" a="1"/>
  <c r="KG54" i="21" s="1"/>
  <c r="KK41" i="21" a="1"/>
  <c r="KK41" i="21" s="1"/>
  <c r="KH56" i="21" a="1"/>
  <c r="KH56" i="21" s="1"/>
  <c r="KD46" i="21" a="1"/>
  <c r="KD46" i="21" s="1"/>
  <c r="KM68" i="21" a="1"/>
  <c r="KM68" i="21" s="1"/>
  <c r="KF41" i="21" a="1"/>
  <c r="KF41" i="21" s="1"/>
  <c r="KC67" i="21" a="1"/>
  <c r="KC67" i="21" s="1"/>
  <c r="KK52" i="21" a="1"/>
  <c r="KK52" i="21" s="1"/>
  <c r="KH39" i="21" a="1"/>
  <c r="KH39" i="21" s="1"/>
  <c r="KE52" i="21" a="1"/>
  <c r="KE52" i="21" s="1"/>
  <c r="KM54" i="21" a="1"/>
  <c r="KM54" i="21" s="1"/>
  <c r="KI63" i="21" a="1"/>
  <c r="KI63" i="21" s="1"/>
  <c r="KF55" i="21" a="1"/>
  <c r="KF55" i="21" s="1"/>
  <c r="KC54" i="21" a="1"/>
  <c r="KC54" i="21" s="1"/>
  <c r="KK48" i="21" a="1"/>
  <c r="KK48" i="21" s="1"/>
  <c r="KI62" i="21" a="1"/>
  <c r="KI62" i="21" s="1"/>
  <c r="KD42" i="21" a="1"/>
  <c r="KD42" i="21" s="1"/>
  <c r="KL39" i="21" a="1"/>
  <c r="KL39" i="21" s="1"/>
  <c r="KI60" i="21" a="1"/>
  <c r="KI60" i="21" s="1"/>
  <c r="KC39" i="21" a="1"/>
  <c r="KC39" i="21" s="1"/>
  <c r="KK40" i="21" a="1"/>
  <c r="KK40" i="21" s="1"/>
  <c r="KD52" i="21" a="1"/>
  <c r="KD52" i="21" s="1"/>
  <c r="JO54" i="21" a="1"/>
  <c r="JO54" i="21" s="1"/>
  <c r="JY55" i="21" a="1"/>
  <c r="JY55" i="21" s="1"/>
  <c r="JV64" i="21" a="1"/>
  <c r="JV64" i="21" s="1"/>
  <c r="JR64" i="21" a="1"/>
  <c r="JR64" i="21" s="1"/>
  <c r="JO63" i="21" a="1"/>
  <c r="JO63" i="21" s="1"/>
  <c r="JX73" i="21" a="1"/>
  <c r="JX73" i="21" s="1"/>
  <c r="JT45" i="21" a="1"/>
  <c r="JT45" i="21" s="1"/>
  <c r="JQ73" i="21" a="1"/>
  <c r="JQ73" i="21" s="1"/>
  <c r="JY40" i="21" a="1"/>
  <c r="JY40" i="21" s="1"/>
  <c r="JV56" i="21" a="1"/>
  <c r="JV56" i="21" s="1"/>
  <c r="JR62" i="21" a="1"/>
  <c r="JR62" i="21" s="1"/>
  <c r="JO39" i="21" a="1"/>
  <c r="JO39" i="21" s="1"/>
  <c r="JW64" i="21" a="1"/>
  <c r="JW64" i="21" s="1"/>
  <c r="JP41" i="21" a="1"/>
  <c r="JP41" i="21" s="1"/>
  <c r="JY72" i="21" a="1"/>
  <c r="JY72" i="21" s="1"/>
  <c r="JU51" i="21" a="1"/>
  <c r="JU51" i="21" s="1"/>
  <c r="JR45" i="21" a="1"/>
  <c r="JR45" i="21" s="1"/>
  <c r="JZ65" i="21" a="1"/>
  <c r="JZ65" i="21" s="1"/>
  <c r="JW48" i="21" a="1"/>
  <c r="JW48" i="21" s="1"/>
  <c r="JS68" i="21" a="1"/>
  <c r="JS68" i="21" s="1"/>
  <c r="JP46" i="21" a="1"/>
  <c r="JP46" i="21" s="1"/>
  <c r="JX40" i="21" a="1"/>
  <c r="JX40" i="21" s="1"/>
  <c r="JU40" i="21" a="1"/>
  <c r="JU40" i="21" s="1"/>
  <c r="JR67" i="21" a="1"/>
  <c r="JR67" i="21" s="1"/>
  <c r="JO52" i="21" a="1"/>
  <c r="JO52" i="21" s="1"/>
  <c r="JW52" i="21" a="1"/>
  <c r="JW52" i="21" s="1"/>
  <c r="JT54" i="21" a="1"/>
  <c r="JT54" i="21" s="1"/>
  <c r="JP62" i="21" a="1"/>
  <c r="JP62" i="21" s="1"/>
  <c r="JY51" i="21" a="1"/>
  <c r="JY51" i="21" s="1"/>
  <c r="JU52" i="21" a="1"/>
  <c r="JU52" i="21" s="1"/>
  <c r="JR71" i="21" a="1"/>
  <c r="JR71" i="21" s="1"/>
  <c r="JO67" i="21" a="1"/>
  <c r="JO67" i="21" s="1"/>
  <c r="JW60" i="21" a="1"/>
  <c r="JW60" i="21" s="1"/>
  <c r="JP47" i="21" a="1"/>
  <c r="JP47" i="21" s="1"/>
  <c r="JX60" i="21" a="1"/>
  <c r="JX60" i="21" s="1"/>
  <c r="JU55" i="21" a="1"/>
  <c r="JU55" i="21" s="1"/>
  <c r="JQ39" i="21" a="1"/>
  <c r="JQ39" i="21" s="1"/>
  <c r="JZ60" i="21" a="1"/>
  <c r="JZ60" i="21" s="1"/>
  <c r="JV63" i="21" a="1"/>
  <c r="JV63" i="21" s="1"/>
  <c r="JS55" i="21" a="1"/>
  <c r="JS55" i="21" s="1"/>
  <c r="JX47" i="21" a="1"/>
  <c r="JX47" i="21" s="1"/>
  <c r="JU71" i="21" a="1"/>
  <c r="JU71" i="21" s="1"/>
  <c r="JQ62" i="21" a="1"/>
  <c r="JQ62" i="21" s="1"/>
  <c r="JZ73" i="21" a="1"/>
  <c r="JZ73" i="21" s="1"/>
  <c r="JS73" i="21" a="1"/>
  <c r="JS73" i="21" s="1"/>
  <c r="JO55" i="21" a="1"/>
  <c r="JO55" i="21" s="1"/>
  <c r="JX41" i="21" a="1"/>
  <c r="JX41" i="21" s="1"/>
  <c r="JT51" i="21" a="1"/>
  <c r="JT51" i="21" s="1"/>
  <c r="JQ52" i="21" a="1"/>
  <c r="JQ52" i="21" s="1"/>
  <c r="JV73" i="21" a="1"/>
  <c r="JV73" i="21" s="1"/>
  <c r="JS64" i="21" a="1"/>
  <c r="JS64" i="21" s="1"/>
  <c r="JO46" i="21" a="1"/>
  <c r="JO46" i="21" s="1"/>
  <c r="JX67" i="21" a="1"/>
  <c r="JX67" i="21" s="1"/>
  <c r="JT52" i="21" a="1"/>
  <c r="JT52" i="21" s="1"/>
  <c r="JP73" i="21" a="1"/>
  <c r="JP73" i="21" s="1"/>
  <c r="JY57" i="21" a="1"/>
  <c r="JY57" i="21" s="1"/>
  <c r="JU70" i="21" a="1"/>
  <c r="JU70" i="21" s="1"/>
  <c r="JR54" i="21" a="1"/>
  <c r="JR54" i="21" s="1"/>
  <c r="JZ40" i="21" a="1"/>
  <c r="JZ40" i="21" s="1"/>
  <c r="JW55" i="21" a="1"/>
  <c r="JW55" i="21" s="1"/>
  <c r="JS60" i="21" a="1"/>
  <c r="JS60" i="21" s="1"/>
  <c r="JY41" i="21" a="1"/>
  <c r="JY41" i="21" s="1"/>
  <c r="JU64" i="21" a="1"/>
  <c r="JU64" i="21" s="1"/>
  <c r="JR41" i="21" a="1"/>
  <c r="JR41" i="21" s="1"/>
  <c r="JZ63" i="21" a="1"/>
  <c r="JZ63" i="21" s="1"/>
  <c r="JW42" i="21" a="1"/>
  <c r="JW42" i="21" s="1"/>
  <c r="JT72" i="21" a="1"/>
  <c r="JT72" i="21" s="1"/>
  <c r="JQ68" i="21" a="1"/>
  <c r="JQ68" i="21" s="1"/>
  <c r="JY62" i="21" a="1"/>
  <c r="JY62" i="21" s="1"/>
  <c r="JV48" i="21" a="1"/>
  <c r="JV48" i="21" s="1"/>
  <c r="JR46" i="21" a="1"/>
  <c r="JR46" i="21" s="1"/>
  <c r="JO56" i="21" a="1"/>
  <c r="JO56" i="21" s="1"/>
  <c r="JW72" i="21" a="1"/>
  <c r="JW72" i="21" s="1"/>
  <c r="JT73" i="21" a="1"/>
  <c r="JT73" i="21" s="1"/>
  <c r="JP42" i="21" a="1"/>
  <c r="JP42" i="21" s="1"/>
  <c r="JY63" i="21" a="1"/>
  <c r="JY63" i="21" s="1"/>
  <c r="JU67" i="21" a="1"/>
  <c r="JU67" i="21" s="1"/>
  <c r="JR42" i="21" a="1"/>
  <c r="JR42" i="21" s="1"/>
  <c r="JZ54" i="21" a="1"/>
  <c r="JZ54" i="21" s="1"/>
  <c r="JW46" i="21" a="1"/>
  <c r="JW46" i="21" s="1"/>
  <c r="JS46" i="21" a="1"/>
  <c r="JS46" i="21" s="1"/>
  <c r="JP40" i="21" a="1"/>
  <c r="JP40" i="21" s="1"/>
  <c r="JX48" i="21" a="1"/>
  <c r="JX48" i="21" s="1"/>
  <c r="JU53" i="21" a="1"/>
  <c r="JU53" i="21" s="1"/>
  <c r="JR70" i="21" a="1"/>
  <c r="JR70" i="21" s="1"/>
  <c r="JZ72" i="21" a="1"/>
  <c r="JZ72" i="21" s="1"/>
  <c r="JU73" i="21" a="1"/>
  <c r="JU73" i="21" s="1"/>
  <c r="JQ40" i="21" a="1"/>
  <c r="JQ40" i="21" s="1"/>
  <c r="JZ55" i="21" a="1"/>
  <c r="JZ55" i="21" s="1"/>
  <c r="JV53" i="21" a="1"/>
  <c r="JV53" i="21" s="1"/>
  <c r="JS59" i="21" a="1"/>
  <c r="JS59" i="21" s="1"/>
  <c r="JO60" i="21" a="1"/>
  <c r="JO60" i="21" s="1"/>
  <c r="JX56" i="21" a="1"/>
  <c r="JX56" i="21" s="1"/>
  <c r="JU72" i="21" a="1"/>
  <c r="JU72" i="21" s="1"/>
  <c r="JQ71" i="21" a="1"/>
  <c r="JQ71" i="21" s="1"/>
  <c r="JZ71" i="21" a="1"/>
  <c r="JZ71" i="21" s="1"/>
  <c r="JR56" i="21" a="1"/>
  <c r="JR56" i="21" s="1"/>
  <c r="JT46" i="21" a="1"/>
  <c r="JT46" i="21" s="1"/>
  <c r="JV47" i="21" a="1"/>
  <c r="JV47" i="21" s="1"/>
  <c r="JQ59" i="21" a="1"/>
  <c r="JQ59" i="21" s="1"/>
  <c r="JV72" i="21" a="1"/>
  <c r="JV72" i="21" s="1"/>
  <c r="JT70" i="21" a="1"/>
  <c r="JT70" i="21" s="1"/>
  <c r="JV45" i="21" a="1"/>
  <c r="JV45" i="21" s="1"/>
  <c r="JW54" i="21" a="1"/>
  <c r="JW54" i="21" s="1"/>
  <c r="JY65" i="21" a="1"/>
  <c r="JY65" i="21" s="1"/>
  <c r="JO68" i="21" a="1"/>
  <c r="JO68" i="21" s="1"/>
  <c r="JO57" i="21" a="1"/>
  <c r="JO57" i="21" s="1"/>
  <c r="JX64" i="21" a="1"/>
  <c r="JX64" i="21" s="1"/>
  <c r="JU45" i="21" a="1"/>
  <c r="JU45" i="21" s="1"/>
  <c r="JQ53" i="21" a="1"/>
  <c r="JQ53" i="21" s="1"/>
  <c r="JZ41" i="21" a="1"/>
  <c r="JZ41" i="21" s="1"/>
  <c r="JV46" i="21" a="1"/>
  <c r="JV46" i="21" s="1"/>
  <c r="JS56" i="21" a="1"/>
  <c r="JS56" i="21" s="1"/>
  <c r="JO72" i="21" a="1"/>
  <c r="JO72" i="21" s="1"/>
  <c r="JX51" i="21" a="1"/>
  <c r="JX51" i="21" s="1"/>
  <c r="JT39" i="21" a="1"/>
  <c r="JT39" i="21" s="1"/>
  <c r="JQ46" i="21" a="1"/>
  <c r="JQ46" i="21" s="1"/>
  <c r="JZ59" i="21" a="1"/>
  <c r="JZ59" i="21" s="1"/>
  <c r="JU41" i="21" a="1"/>
  <c r="JU41" i="21" s="1"/>
  <c r="JR53" i="21" a="1"/>
  <c r="JR53" i="21" s="1"/>
  <c r="JO51" i="21" a="1"/>
  <c r="JO51" i="21" s="1"/>
  <c r="JW51" i="21" a="1"/>
  <c r="JW51" i="21" s="1"/>
  <c r="JT57" i="21" a="1"/>
  <c r="JT57" i="21" s="1"/>
  <c r="JP54" i="21" a="1"/>
  <c r="JP54" i="21" s="1"/>
  <c r="JY54" i="21" a="1"/>
  <c r="JY54" i="21" s="1"/>
  <c r="JU47" i="21" a="1"/>
  <c r="JU47" i="21" s="1"/>
  <c r="JO53" i="21" a="1"/>
  <c r="JO53" i="21" s="1"/>
  <c r="JW70" i="21" a="1"/>
  <c r="JW70" i="21" s="1"/>
  <c r="JT56" i="21" a="1"/>
  <c r="JT56" i="21" s="1"/>
  <c r="JY67" i="21" a="1"/>
  <c r="JY67" i="21" s="1"/>
  <c r="JV59" i="21" a="1"/>
  <c r="JV59" i="21" s="1"/>
  <c r="JR39" i="21" a="1"/>
  <c r="JR39" i="21" s="1"/>
  <c r="JW56" i="21" a="1"/>
  <c r="JW56" i="21" s="1"/>
  <c r="JT53" i="21" a="1"/>
  <c r="JT53" i="21" s="1"/>
  <c r="JQ55" i="21" a="1"/>
  <c r="JQ55" i="21" s="1"/>
  <c r="JV71" i="21" a="1"/>
  <c r="JV71" i="21" s="1"/>
  <c r="JR63" i="21" a="1"/>
  <c r="JR63" i="21" s="1"/>
  <c r="JZ45" i="21" a="1"/>
  <c r="JZ45" i="21" s="1"/>
  <c r="JW41" i="21" a="1"/>
  <c r="JW41" i="21" s="1"/>
  <c r="JT71" i="21" a="1"/>
  <c r="JT71" i="21" s="1"/>
  <c r="JP48" i="21" a="1"/>
  <c r="JP48" i="21" s="1"/>
  <c r="JY60" i="21" a="1"/>
  <c r="JY60" i="21" s="1"/>
  <c r="JR68" i="21" a="1"/>
  <c r="JR68" i="21" s="1"/>
  <c r="JZ70" i="21" a="1"/>
  <c r="JZ70" i="21" s="1"/>
  <c r="JW63" i="21" a="1"/>
  <c r="JW63" i="21" s="1"/>
  <c r="JS57" i="21" a="1"/>
  <c r="JS57" i="21" s="1"/>
  <c r="JV65" i="21" a="1"/>
  <c r="JV65" i="21" s="1"/>
  <c r="JO64" i="21" a="1"/>
  <c r="JO64" i="21" s="1"/>
  <c r="JQ63" i="21" a="1"/>
  <c r="JQ63" i="21" s="1"/>
  <c r="JR73" i="21" a="1"/>
  <c r="JR73" i="21" s="1"/>
  <c r="JT65" i="21" a="1"/>
  <c r="JT65" i="21" s="1"/>
  <c r="JS39" i="21" a="1"/>
  <c r="JS39" i="21" s="1"/>
  <c r="JQ41" i="21" a="1"/>
  <c r="JQ41" i="21" s="1"/>
  <c r="JU42" i="21" a="1"/>
  <c r="JU42" i="21" s="1"/>
  <c r="JT63" i="21" a="1"/>
  <c r="JT63" i="21" s="1"/>
  <c r="JO42" i="21" a="1"/>
  <c r="JO42" i="21" s="1"/>
  <c r="JQ47" i="21" a="1"/>
  <c r="JQ47" i="21" s="1"/>
  <c r="JV39" i="21" a="1"/>
  <c r="JV39" i="21" s="1"/>
  <c r="JP39" i="21" a="1"/>
  <c r="JP39" i="21" s="1"/>
  <c r="JU65" i="21" a="1"/>
  <c r="JU65" i="21" s="1"/>
  <c r="JZ64" i="21" a="1"/>
  <c r="JZ64" i="21" s="1"/>
  <c r="JS67" i="21" a="1"/>
  <c r="JS67" i="21" s="1"/>
  <c r="JX54" i="21" a="1"/>
  <c r="JX54" i="21" s="1"/>
  <c r="JU57" i="21" a="1"/>
  <c r="JU57" i="21" s="1"/>
  <c r="JO65" i="21" a="1"/>
  <c r="JO65" i="21" s="1"/>
  <c r="JT55" i="21" a="1"/>
  <c r="JT55" i="21" s="1"/>
  <c r="JY59" i="21" a="1"/>
  <c r="JY59" i="21" s="1"/>
  <c r="JR59" i="21" a="1"/>
  <c r="JR59" i="21" s="1"/>
  <c r="JQ70" i="21" a="1"/>
  <c r="JQ70" i="21" s="1"/>
  <c r="JZ39" i="21" a="1"/>
  <c r="JZ39" i="21" s="1"/>
  <c r="JW47" i="21" a="1"/>
  <c r="JW47" i="21" s="1"/>
  <c r="JS51" i="21" a="1"/>
  <c r="JS51" i="21" s="1"/>
  <c r="JP65" i="21" a="1"/>
  <c r="JP65" i="21" s="1"/>
  <c r="JU60" i="21" a="1"/>
  <c r="JU60" i="21" s="1"/>
  <c r="JQ65" i="21" a="1"/>
  <c r="JQ65" i="21" s="1"/>
  <c r="JZ57" i="21" a="1"/>
  <c r="JZ57" i="21" s="1"/>
  <c r="JW57" i="21" a="1"/>
  <c r="JW57" i="21" s="1"/>
  <c r="JS45" i="21" a="1"/>
  <c r="JS45" i="21" s="1"/>
  <c r="JO48" i="21" a="1"/>
  <c r="JO48" i="21" s="1"/>
  <c r="JX68" i="21" a="1"/>
  <c r="JX68" i="21" s="1"/>
  <c r="JT68" i="21" a="1"/>
  <c r="JT68" i="21" s="1"/>
  <c r="JQ45" i="21" a="1"/>
  <c r="JQ45" i="21" s="1"/>
  <c r="JY53" i="21" a="1"/>
  <c r="JY53" i="21" s="1"/>
  <c r="JO47" i="21" a="1"/>
  <c r="JO47" i="21" s="1"/>
  <c r="JX55" i="21" a="1"/>
  <c r="JX55" i="21" s="1"/>
  <c r="JY70" i="21" a="1"/>
  <c r="JY70" i="21" s="1"/>
  <c r="JV52" i="21" a="1"/>
  <c r="JV52" i="21" s="1"/>
  <c r="JS42" i="21" a="1"/>
  <c r="JS42" i="21" s="1"/>
  <c r="JP72" i="21" a="1"/>
  <c r="JP72" i="21" s="1"/>
  <c r="JX62" i="21" a="1"/>
  <c r="JX62" i="21" s="1"/>
  <c r="JU59" i="21" a="1"/>
  <c r="JU59" i="21" s="1"/>
  <c r="JQ51" i="21" a="1"/>
  <c r="JQ51" i="21" s="1"/>
  <c r="JV67" i="21" a="1"/>
  <c r="JV67" i="21" s="1"/>
  <c r="JS52" i="21" a="1"/>
  <c r="JS52" i="21" s="1"/>
  <c r="JO45" i="21" a="1"/>
  <c r="JO45" i="21" s="1"/>
  <c r="JX57" i="21" a="1"/>
  <c r="JX57" i="21" s="1"/>
  <c r="JT60" i="21" a="1"/>
  <c r="JT60" i="21" s="1"/>
  <c r="JQ72" i="21" a="1"/>
  <c r="JQ72" i="21" s="1"/>
  <c r="JY64" i="21" a="1"/>
  <c r="JY64" i="21" s="1"/>
  <c r="JV40" i="21" a="1"/>
  <c r="JV40" i="21" s="1"/>
  <c r="JR57" i="21" a="1"/>
  <c r="JR57" i="21" s="1"/>
  <c r="JW45" i="21" a="1"/>
  <c r="JW45" i="21" s="1"/>
  <c r="JT48" i="21" a="1"/>
  <c r="JT48" i="21" s="1"/>
  <c r="JP63" i="21" a="1"/>
  <c r="JP63" i="21" s="1"/>
  <c r="JY68" i="21" a="1"/>
  <c r="JY68" i="21" s="1"/>
  <c r="JW62" i="21" a="1"/>
  <c r="JW62" i="21" s="1"/>
  <c r="JS47" i="21" a="1"/>
  <c r="JS47" i="21" s="1"/>
  <c r="JP52" i="21" a="1"/>
  <c r="JP52" i="21" s="1"/>
  <c r="JY71" i="21" a="1"/>
  <c r="JY71" i="21" s="1"/>
  <c r="JU46" i="21" a="1"/>
  <c r="JU46" i="21" s="1"/>
  <c r="JR47" i="21" a="1"/>
  <c r="JR47" i="21" s="1"/>
  <c r="JZ51" i="21" a="1"/>
  <c r="JZ51" i="21" s="1"/>
  <c r="JW68" i="21" a="1"/>
  <c r="JW68" i="21" s="1"/>
  <c r="JS63" i="21" a="1"/>
  <c r="JS63" i="21" s="1"/>
  <c r="JP56" i="21" a="1"/>
  <c r="JP56" i="21" s="1"/>
  <c r="JX53" i="21" a="1"/>
  <c r="JX53" i="21" s="1"/>
  <c r="JT42" i="21" a="1"/>
  <c r="JT42" i="21" s="1"/>
  <c r="JQ64" i="21" a="1"/>
  <c r="JQ64" i="21" s="1"/>
  <c r="JZ42" i="21" a="1"/>
  <c r="JZ42" i="21" s="1"/>
  <c r="JV51" i="21" a="1"/>
  <c r="JV51" i="21" s="1"/>
  <c r="JS41" i="21" a="1"/>
  <c r="JS41" i="21" s="1"/>
  <c r="JX52" i="21" a="1"/>
  <c r="JX52" i="21" s="1"/>
  <c r="JT41" i="21" a="1"/>
  <c r="JT41" i="21" s="1"/>
  <c r="JZ62" i="21" a="1"/>
  <c r="JZ62" i="21" s="1"/>
  <c r="JS72" i="21" a="1"/>
  <c r="JS72" i="21" s="1"/>
  <c r="JQ42" i="21" a="1"/>
  <c r="JQ42" i="21" s="1"/>
  <c r="JV55" i="21" a="1"/>
  <c r="JV55" i="21" s="1"/>
  <c r="JP57" i="21" a="1"/>
  <c r="JP57" i="21" s="1"/>
  <c r="JQ57" i="21" a="1"/>
  <c r="JQ57" i="21" s="1"/>
  <c r="JY52" i="21" a="1"/>
  <c r="JY52" i="21" s="1"/>
  <c r="JR40" i="21" a="1"/>
  <c r="JR40" i="21" s="1"/>
  <c r="JX72" i="21" a="1"/>
  <c r="JX72" i="21" s="1"/>
  <c r="JQ48" i="21" a="1"/>
  <c r="JQ48" i="21" s="1"/>
  <c r="JV57" i="21" a="1"/>
  <c r="JV57" i="21" s="1"/>
  <c r="JT64" i="21" a="1"/>
  <c r="JT64" i="21" s="1"/>
  <c r="JP45" i="21" a="1"/>
  <c r="JP45" i="21" s="1"/>
  <c r="JY47" i="21" a="1"/>
  <c r="JY47" i="21" s="1"/>
  <c r="JU39" i="21" a="1"/>
  <c r="JU39" i="21" s="1"/>
  <c r="JZ67" i="21" a="1"/>
  <c r="JZ67" i="21" s="1"/>
  <c r="JW65" i="21" a="1"/>
  <c r="JW65" i="21" s="1"/>
  <c r="JT47" i="21" a="1"/>
  <c r="JT47" i="21" s="1"/>
  <c r="JP59" i="21" a="1"/>
  <c r="JP59" i="21" s="1"/>
  <c r="JY48" i="21" a="1"/>
  <c r="JY48" i="21" s="1"/>
  <c r="JU63" i="21" a="1"/>
  <c r="JU63" i="21" s="1"/>
  <c r="JZ68" i="21" a="1"/>
  <c r="JZ68" i="21" s="1"/>
  <c r="JV54" i="21" a="1"/>
  <c r="JV54" i="21" s="1"/>
  <c r="JS54" i="21" a="1"/>
  <c r="JS54" i="21" s="1"/>
  <c r="JP64" i="21" a="1"/>
  <c r="JP64" i="21" s="1"/>
  <c r="JX65" i="21" a="1"/>
  <c r="JX65" i="21" s="1"/>
  <c r="JU62" i="21" a="1"/>
  <c r="JU62" i="21" s="1"/>
  <c r="JQ54" i="21" a="1"/>
  <c r="JQ54" i="21" s="1"/>
  <c r="JZ56" i="21" a="1"/>
  <c r="JZ56" i="21" s="1"/>
  <c r="JV60" i="21" a="1"/>
  <c r="JV60" i="21" s="1"/>
  <c r="JS62" i="21" a="1"/>
  <c r="JS62" i="21" s="1"/>
  <c r="JP55" i="21" a="1"/>
  <c r="JP55" i="21" s="1"/>
  <c r="JX46" i="21" a="1"/>
  <c r="JX46" i="21" s="1"/>
  <c r="JU54" i="21" a="1"/>
  <c r="JU54" i="21" s="1"/>
  <c r="JR48" i="21" a="1"/>
  <c r="JR48" i="21" s="1"/>
  <c r="JZ53" i="21" a="1"/>
  <c r="JZ53" i="21" s="1"/>
  <c r="JW59" i="21" a="1"/>
  <c r="JW59" i="21" s="1"/>
  <c r="JP67" i="21" a="1"/>
  <c r="JP67" i="21" s="1"/>
  <c r="JX39" i="21" a="1"/>
  <c r="JX39" i="21" s="1"/>
  <c r="JU56" i="21" a="1"/>
  <c r="JU56" i="21" s="1"/>
  <c r="JR65" i="21" a="1"/>
  <c r="JR65" i="21" s="1"/>
  <c r="JZ46" i="21" a="1"/>
  <c r="JZ46" i="21" s="1"/>
  <c r="JV68" i="21" a="1"/>
  <c r="JV68" i="21" s="1"/>
  <c r="JS40" i="21" a="1"/>
  <c r="JS40" i="21" s="1"/>
  <c r="JX70" i="21" a="1"/>
  <c r="JX70" i="21" s="1"/>
  <c r="JT67" i="21" a="1"/>
  <c r="JT67" i="21" s="1"/>
  <c r="JQ67" i="21" a="1"/>
  <c r="JQ67" i="21" s="1"/>
  <c r="JY46" i="21" a="1"/>
  <c r="JY46" i="21" s="1"/>
  <c r="JV41" i="21" a="1"/>
  <c r="JV41" i="21" s="1"/>
  <c r="JS53" i="21" a="1"/>
  <c r="JS53" i="21" s="1"/>
  <c r="JO59" i="21" a="1"/>
  <c r="JO59" i="21" s="1"/>
  <c r="JX42" i="21" a="1"/>
  <c r="JX42" i="21" s="1"/>
  <c r="JP68" i="21" a="1"/>
  <c r="JP68" i="21" s="1"/>
  <c r="JV42" i="21" a="1"/>
  <c r="JV42" i="21" s="1"/>
  <c r="JR52" i="21" a="1"/>
  <c r="JR52" i="21" s="1"/>
  <c r="JO62" i="21" a="1"/>
  <c r="JO62" i="21" s="1"/>
  <c r="JT59" i="21" a="1"/>
  <c r="JT59" i="21" s="1"/>
  <c r="JP51" i="21" a="1"/>
  <c r="JP51" i="21" s="1"/>
  <c r="JY42" i="21" a="1"/>
  <c r="JY42" i="21" s="1"/>
  <c r="JV62" i="21" a="1"/>
  <c r="JV62" i="21" s="1"/>
  <c r="JR51" i="21" a="1"/>
  <c r="JR51" i="21" s="1"/>
  <c r="JZ47" i="21" a="1"/>
  <c r="JZ47" i="21" s="1"/>
  <c r="JW73" i="21" a="1"/>
  <c r="JW73" i="21" s="1"/>
  <c r="JS48" i="21" a="1"/>
  <c r="JS48" i="21" s="1"/>
  <c r="JP70" i="21" a="1"/>
  <c r="JP70" i="21" s="1"/>
  <c r="JX59" i="21" a="1"/>
  <c r="JX59" i="21" s="1"/>
  <c r="JU68" i="21" a="1"/>
  <c r="JU68" i="21" s="1"/>
  <c r="JQ56" i="21" a="1"/>
  <c r="JQ56" i="21" s="1"/>
  <c r="JW67" i="21" a="1"/>
  <c r="JW67" i="21" s="1"/>
  <c r="JS70" i="21" a="1"/>
  <c r="JS70" i="21" s="1"/>
  <c r="JP71" i="21" a="1"/>
  <c r="JP71" i="21" s="1"/>
  <c r="JX45" i="21" a="1"/>
  <c r="JX45" i="21" s="1"/>
  <c r="JR55" i="21" a="1"/>
  <c r="JR55" i="21" s="1"/>
  <c r="JZ52" i="21" a="1"/>
  <c r="JZ52" i="21" s="1"/>
  <c r="JW39" i="21" a="1"/>
  <c r="JW39" i="21" s="1"/>
  <c r="JT62" i="21" a="1"/>
  <c r="JT62" i="21" s="1"/>
  <c r="JP53" i="21" a="1"/>
  <c r="JP53" i="21" s="1"/>
  <c r="JY73" i="21" a="1"/>
  <c r="JY73" i="21" s="1"/>
  <c r="JR60" i="21" a="1"/>
  <c r="JR60" i="21" s="1"/>
  <c r="JW53" i="21" a="1"/>
  <c r="JW53" i="21" s="1"/>
  <c r="JS71" i="21" a="1"/>
  <c r="JS71" i="21" s="1"/>
  <c r="JO41" i="21" a="1"/>
  <c r="JO41" i="21" s="1"/>
  <c r="JX71" i="21" a="1"/>
  <c r="JX71" i="21" s="1"/>
  <c r="JU48" i="21" a="1"/>
  <c r="JU48" i="21" s="1"/>
  <c r="JQ60" i="21" a="1"/>
  <c r="JQ60" i="21" s="1"/>
  <c r="JZ48" i="21" a="1"/>
  <c r="JZ48" i="21" s="1"/>
  <c r="JV70" i="21" a="1"/>
  <c r="JV70" i="21" s="1"/>
  <c r="JS65" i="21" a="1"/>
  <c r="JS65" i="21" s="1"/>
  <c r="JO70" i="21" a="1"/>
  <c r="JO70" i="21" s="1"/>
  <c r="JX63" i="21" a="1"/>
  <c r="JX63" i="21" s="1"/>
  <c r="JT40" i="21" a="1"/>
  <c r="JT40" i="21" s="1"/>
  <c r="JW40" i="21" a="1"/>
  <c r="JW40" i="21" s="1"/>
  <c r="JY45" i="21" a="1"/>
  <c r="JY45" i="21" s="1"/>
  <c r="JO40" i="21" a="1"/>
  <c r="JO40" i="21" s="1"/>
  <c r="JW71" i="21" a="1"/>
  <c r="JW71" i="21" s="1"/>
  <c r="JY39" i="21" a="1"/>
  <c r="JY39" i="21" s="1"/>
  <c r="JO71" i="21" a="1"/>
  <c r="JO71" i="21" s="1"/>
  <c r="JY56" i="21" a="1"/>
  <c r="JY56" i="21" s="1"/>
  <c r="JO73" i="21" a="1"/>
  <c r="JO73" i="21" s="1"/>
  <c r="JP60" i="21" a="1"/>
  <c r="JP60" i="21" s="1"/>
  <c r="JR72" i="21" a="1"/>
  <c r="JR72" i="21" s="1"/>
  <c r="JB39" i="21" a="1"/>
  <c r="JB39" i="21" s="1"/>
  <c r="JM42" i="21" a="1"/>
  <c r="JM42" i="21" s="1"/>
  <c r="JI60" i="21" a="1"/>
  <c r="JI60" i="21" s="1"/>
  <c r="JF41" i="21" a="1"/>
  <c r="JF41" i="21" s="1"/>
  <c r="JC48" i="21" a="1"/>
  <c r="JC48" i="21" s="1"/>
  <c r="JK65" i="21" a="1"/>
  <c r="JK65" i="21" s="1"/>
  <c r="JI67" i="21" a="1"/>
  <c r="JI67" i="21" s="1"/>
  <c r="JD73" i="21" a="1"/>
  <c r="JD73" i="21" s="1"/>
  <c r="JL47" i="21" a="1"/>
  <c r="JL47" i="21" s="1"/>
  <c r="JI52" i="21" a="1"/>
  <c r="JI52" i="21" s="1"/>
  <c r="JF39" i="21" a="1"/>
  <c r="JF39" i="21" s="1"/>
  <c r="JL39" i="21" a="1"/>
  <c r="JL39" i="21" s="1"/>
  <c r="JF60" i="21" a="1"/>
  <c r="JF60" i="21" s="1"/>
  <c r="JD40" i="21" a="1"/>
  <c r="JD40" i="21" s="1"/>
  <c r="JL64" i="21" a="1"/>
  <c r="JL64" i="21" s="1"/>
  <c r="JI73" i="21" a="1"/>
  <c r="JI73" i="21" s="1"/>
  <c r="JG57" i="21" a="1"/>
  <c r="JG57" i="21" s="1"/>
  <c r="JM64" i="21" a="1"/>
  <c r="JM64" i="21" s="1"/>
  <c r="JJ47" i="21" a="1"/>
  <c r="JJ47" i="21" s="1"/>
  <c r="JG65" i="21" a="1"/>
  <c r="JG65" i="21" s="1"/>
  <c r="JL42" i="21" a="1"/>
  <c r="JL42" i="21" s="1"/>
  <c r="JG72" i="21" a="1"/>
  <c r="JG72" i="21" s="1"/>
  <c r="JM62" i="21" a="1"/>
  <c r="JM62" i="21" s="1"/>
  <c r="JJ52" i="21" a="1"/>
  <c r="JJ52" i="21" s="1"/>
  <c r="JC64" i="21" a="1"/>
  <c r="JC64" i="21" s="1"/>
  <c r="JD71" i="21" a="1"/>
  <c r="JD71" i="21" s="1"/>
  <c r="JM72" i="21" a="1"/>
  <c r="JM72" i="21" s="1"/>
  <c r="JG45" i="21" a="1"/>
  <c r="JG45" i="21" s="1"/>
  <c r="JM70" i="21" a="1"/>
  <c r="JM70" i="21" s="1"/>
  <c r="JJ53" i="21" a="1"/>
  <c r="JJ53" i="21" s="1"/>
  <c r="JG60" i="21" a="1"/>
  <c r="JG60" i="21" s="1"/>
  <c r="JB60" i="21" a="1"/>
  <c r="JB60" i="21" s="1"/>
  <c r="JJ48" i="21" a="1"/>
  <c r="JJ48" i="21" s="1"/>
  <c r="JH53" i="21" a="1"/>
  <c r="JH53" i="21" s="1"/>
  <c r="JD55" i="21" a="1"/>
  <c r="JD55" i="21" s="1"/>
  <c r="JB64" i="21" a="1"/>
  <c r="JB64" i="21" s="1"/>
  <c r="JK71" i="21" a="1"/>
  <c r="JK71" i="21" s="1"/>
  <c r="JI48" i="21" a="1"/>
  <c r="JI48" i="21" s="1"/>
  <c r="JF65" i="21" a="1"/>
  <c r="JF65" i="21" s="1"/>
  <c r="JJ60" i="21" a="1"/>
  <c r="JJ60" i="21" s="1"/>
  <c r="JM55" i="21" a="1"/>
  <c r="JM55" i="21" s="1"/>
  <c r="JI53" i="21" a="1"/>
  <c r="JI53" i="21" s="1"/>
  <c r="JC55" i="21" a="1"/>
  <c r="JC55" i="21" s="1"/>
  <c r="JL53" i="21" a="1"/>
  <c r="JL53" i="21" s="1"/>
  <c r="JI64" i="21" a="1"/>
  <c r="JI64" i="21" s="1"/>
  <c r="JF52" i="21" a="1"/>
  <c r="JF52" i="21" s="1"/>
  <c r="JD57" i="21" a="1"/>
  <c r="JD57" i="21" s="1"/>
  <c r="JL56" i="21" a="1"/>
  <c r="JL56" i="21" s="1"/>
  <c r="JG56" i="21" a="1"/>
  <c r="JG56" i="21" s="1"/>
  <c r="JD52" i="21" a="1"/>
  <c r="JD52" i="21" s="1"/>
  <c r="JM39" i="21" a="1"/>
  <c r="JM39" i="21" s="1"/>
  <c r="JI39" i="21" a="1"/>
  <c r="JI39" i="21" s="1"/>
  <c r="JG55" i="21" a="1"/>
  <c r="JG55" i="21" s="1"/>
  <c r="JM65" i="21" a="1"/>
  <c r="JM65" i="21" s="1"/>
  <c r="JJ73" i="21" a="1"/>
  <c r="JJ73" i="21" s="1"/>
  <c r="JG48" i="21" a="1"/>
  <c r="JG48" i="21" s="1"/>
  <c r="JD65" i="21" a="1"/>
  <c r="JD65" i="21" s="1"/>
  <c r="JL45" i="21" a="1"/>
  <c r="JL45" i="21" s="1"/>
  <c r="JJ56" i="21" a="1"/>
  <c r="JJ56" i="21" s="1"/>
  <c r="JD63" i="21" a="1"/>
  <c r="JD63" i="21" s="1"/>
  <c r="JB47" i="21" a="1"/>
  <c r="JB47" i="21" s="1"/>
  <c r="JJ51" i="21" a="1"/>
  <c r="JJ51" i="21" s="1"/>
  <c r="JG67" i="21" a="1"/>
  <c r="JG67" i="21" s="1"/>
  <c r="JE73" i="21" a="1"/>
  <c r="JE73" i="21" s="1"/>
  <c r="JM47" i="21" a="1"/>
  <c r="JM47" i="21" s="1"/>
  <c r="JH48" i="21" a="1"/>
  <c r="JH48" i="21" s="1"/>
  <c r="JF70" i="21" a="1"/>
  <c r="JF70" i="21" s="1"/>
  <c r="JB56" i="21" a="1"/>
  <c r="JB56" i="21" s="1"/>
  <c r="JK62" i="21" a="1"/>
  <c r="JK62" i="21" s="1"/>
  <c r="JI55" i="21" a="1"/>
  <c r="JI55" i="21" s="1"/>
  <c r="JL62" i="21" a="1"/>
  <c r="JL62" i="21" s="1"/>
  <c r="JI54" i="21" a="1"/>
  <c r="JI54" i="21" s="1"/>
  <c r="JF67" i="21" a="1"/>
  <c r="JF67" i="21" s="1"/>
  <c r="JC68" i="21" a="1"/>
  <c r="JC68" i="21" s="1"/>
  <c r="JF42" i="21" a="1"/>
  <c r="JF42" i="21" s="1"/>
  <c r="JC59" i="21" a="1"/>
  <c r="JC59" i="21" s="1"/>
  <c r="JL51" i="21" a="1"/>
  <c r="JL51" i="21" s="1"/>
  <c r="JI63" i="21" a="1"/>
  <c r="JI63" i="21" s="1"/>
  <c r="JF64" i="21" a="1"/>
  <c r="JF64" i="21" s="1"/>
  <c r="JI59" i="21" a="1"/>
  <c r="JI59" i="21" s="1"/>
  <c r="JF72" i="21" a="1"/>
  <c r="JF72" i="21" s="1"/>
  <c r="JC62" i="21" a="1"/>
  <c r="JC62" i="21" s="1"/>
  <c r="JL70" i="21" a="1"/>
  <c r="JL70" i="21" s="1"/>
  <c r="JI56" i="21" a="1"/>
  <c r="JI56" i="21" s="1"/>
  <c r="JF73" i="21" a="1"/>
  <c r="JF73" i="21" s="1"/>
  <c r="JC41" i="21" a="1"/>
  <c r="JC41" i="21" s="1"/>
  <c r="JK70" i="21" a="1"/>
  <c r="JK70" i="21" s="1"/>
  <c r="JH54" i="21" a="1"/>
  <c r="JH54" i="21" s="1"/>
  <c r="JF40" i="21" a="1"/>
  <c r="JF40" i="21" s="1"/>
  <c r="JM45" i="21" a="1"/>
  <c r="JM45" i="21" s="1"/>
  <c r="JI51" i="21" a="1"/>
  <c r="JI51" i="21" s="1"/>
  <c r="JC39" i="21" a="1"/>
  <c r="JC39" i="21" s="1"/>
  <c r="JL63" i="21" a="1"/>
  <c r="JL63" i="21" s="1"/>
  <c r="JC71" i="21" a="1"/>
  <c r="JC71" i="21" s="1"/>
  <c r="JF56" i="21" a="1"/>
  <c r="JF56" i="21" s="1"/>
  <c r="JC53" i="21" a="1"/>
  <c r="JC53" i="21" s="1"/>
  <c r="JD60" i="21" a="1"/>
  <c r="JD60" i="21" s="1"/>
  <c r="JG47" i="21" a="1"/>
  <c r="JG47" i="21" s="1"/>
  <c r="JH51" i="21" a="1"/>
  <c r="JH51" i="21" s="1"/>
  <c r="JB51" i="21" a="1"/>
  <c r="JB51" i="21" s="1"/>
  <c r="JK39" i="21" a="1"/>
  <c r="JK39" i="21" s="1"/>
  <c r="JB53" i="21" a="1"/>
  <c r="JB53" i="21" s="1"/>
  <c r="JH45" i="21" a="1"/>
  <c r="JH45" i="21" s="1"/>
  <c r="JM54" i="21" a="1"/>
  <c r="JM54" i="21" s="1"/>
  <c r="JE46" i="21" a="1"/>
  <c r="JE46" i="21" s="1"/>
  <c r="JK51" i="21" a="1"/>
  <c r="JK51" i="21" s="1"/>
  <c r="JE60" i="21" a="1"/>
  <c r="JE60" i="21" s="1"/>
  <c r="JL55" i="21" a="1"/>
  <c r="JL55" i="21" s="1"/>
  <c r="JM71" i="21" a="1"/>
  <c r="JM71" i="21" s="1"/>
  <c r="JH52" i="21" a="1"/>
  <c r="JH52" i="21" s="1"/>
  <c r="JB73" i="21" a="1"/>
  <c r="JB73" i="21" s="1"/>
  <c r="JD64" i="21" a="1"/>
  <c r="JD64" i="21" s="1"/>
  <c r="JE48" i="21" a="1"/>
  <c r="JE48" i="21" s="1"/>
  <c r="JH67" i="21" a="1"/>
  <c r="JH67" i="21" s="1"/>
  <c r="JJ55" i="21" a="1"/>
  <c r="JJ55" i="21" s="1"/>
  <c r="JG54" i="21" a="1"/>
  <c r="JG54" i="21" s="1"/>
  <c r="JD62" i="21" a="1"/>
  <c r="JD62" i="21" s="1"/>
  <c r="JJ41" i="21" a="1"/>
  <c r="JJ41" i="21" s="1"/>
  <c r="JE47" i="21" a="1"/>
  <c r="JE47" i="21" s="1"/>
  <c r="JJ68" i="21" a="1"/>
  <c r="JJ68" i="21" s="1"/>
  <c r="JG68" i="21" a="1"/>
  <c r="JG68" i="21" s="1"/>
  <c r="JM41" i="21" a="1"/>
  <c r="JM41" i="21" s="1"/>
  <c r="JB65" i="21" a="1"/>
  <c r="JB65" i="21" s="1"/>
  <c r="JH62" i="21" a="1"/>
  <c r="JH62" i="21" s="1"/>
  <c r="JK46" i="21" a="1"/>
  <c r="JK46" i="21" s="1"/>
  <c r="JC63" i="21" a="1"/>
  <c r="JC63" i="21" s="1"/>
  <c r="JF57" i="21" a="1"/>
  <c r="JF57" i="21" s="1"/>
  <c r="JL67" i="21" a="1"/>
  <c r="JL67" i="21" s="1"/>
  <c r="JI46" i="21" a="1"/>
  <c r="JI46" i="21" s="1"/>
  <c r="JL72" i="21" a="1"/>
  <c r="JL72" i="21" s="1"/>
  <c r="JD56" i="21" a="1"/>
  <c r="JD56" i="21" s="1"/>
  <c r="JJ65" i="21" a="1"/>
  <c r="JJ65" i="21" s="1"/>
  <c r="JD68" i="21" a="1"/>
  <c r="JD68" i="21" s="1"/>
  <c r="JM67" i="21" a="1"/>
  <c r="JM67" i="21" s="1"/>
  <c r="JB57" i="21" a="1"/>
  <c r="JB57" i="21" s="1"/>
  <c r="JK57" i="21" a="1"/>
  <c r="JK57" i="21" s="1"/>
  <c r="JH55" i="21" a="1"/>
  <c r="JH55" i="21" s="1"/>
  <c r="JC72" i="21" a="1"/>
  <c r="JC72" i="21" s="1"/>
  <c r="JK63" i="21" a="1"/>
  <c r="JK63" i="21" s="1"/>
  <c r="JF48" i="21" a="1"/>
  <c r="JF48" i="21" s="1"/>
  <c r="JC46" i="21" a="1"/>
  <c r="JC46" i="21" s="1"/>
  <c r="JL68" i="21" a="1"/>
  <c r="JL68" i="21" s="1"/>
  <c r="JH57" i="21" a="1"/>
  <c r="JH57" i="21" s="1"/>
  <c r="JM40" i="21" a="1"/>
  <c r="JM40" i="21" s="1"/>
  <c r="JH56" i="21" a="1"/>
  <c r="JH56" i="21" s="1"/>
  <c r="JF54" i="21" a="1"/>
  <c r="JF54" i="21" s="1"/>
  <c r="JC42" i="21" a="1"/>
  <c r="JC42" i="21" s="1"/>
  <c r="JK60" i="21" a="1"/>
  <c r="JK60" i="21" s="1"/>
  <c r="JI72" i="21" a="1"/>
  <c r="JI72" i="21" s="1"/>
  <c r="JC45" i="21" a="1"/>
  <c r="JC45" i="21" s="1"/>
  <c r="JL41" i="21" a="1"/>
  <c r="JL41" i="21" s="1"/>
  <c r="JF71" i="21" a="1"/>
  <c r="JF71" i="21" s="1"/>
  <c r="JD53" i="21" a="1"/>
  <c r="JD53" i="21" s="1"/>
  <c r="JL71" i="21" a="1"/>
  <c r="JL71" i="21" s="1"/>
  <c r="JK52" i="21" a="1"/>
  <c r="JK52" i="21" s="1"/>
  <c r="JC40" i="21" a="1"/>
  <c r="JC40" i="21" s="1"/>
  <c r="JL65" i="21" a="1"/>
  <c r="JL65" i="21" s="1"/>
  <c r="JD72" i="21" a="1"/>
  <c r="JD72" i="21" s="1"/>
  <c r="JG52" i="21" a="1"/>
  <c r="JG52" i="21" s="1"/>
  <c r="JG63" i="21" a="1"/>
  <c r="JG63" i="21" s="1"/>
  <c r="JM68" i="21" a="1"/>
  <c r="JM68" i="21" s="1"/>
  <c r="JI45" i="21" a="1"/>
  <c r="JI45" i="21" s="1"/>
  <c r="JF47" i="21" a="1"/>
  <c r="JF47" i="21" s="1"/>
  <c r="JL46" i="21" a="1"/>
  <c r="JL46" i="21" s="1"/>
  <c r="JI47" i="21" a="1"/>
  <c r="JI47" i="21" s="1"/>
  <c r="JD41" i="21" a="1"/>
  <c r="JD41" i="21" s="1"/>
  <c r="JL40" i="21" a="1"/>
  <c r="JL40" i="21" s="1"/>
  <c r="JJ63" i="21" a="1"/>
  <c r="JJ63" i="21" s="1"/>
  <c r="JG73" i="21" a="1"/>
  <c r="JG73" i="21" s="1"/>
  <c r="JD42" i="21" a="1"/>
  <c r="JD42" i="21" s="1"/>
  <c r="JM48" i="21" a="1"/>
  <c r="JM48" i="21" s="1"/>
  <c r="JD46" i="21" a="1"/>
  <c r="JD46" i="21" s="1"/>
  <c r="JM53" i="21" a="1"/>
  <c r="JM53" i="21" s="1"/>
  <c r="JF51" i="21" a="1"/>
  <c r="JF51" i="21" s="1"/>
  <c r="JF59" i="21" a="1"/>
  <c r="JF59" i="21" s="1"/>
  <c r="JI41" i="21" a="1"/>
  <c r="JI41" i="21" s="1"/>
  <c r="JL54" i="21" a="1"/>
  <c r="JL54" i="21" s="1"/>
  <c r="JI71" i="21" a="1"/>
  <c r="JI71" i="21" s="1"/>
  <c r="JL59" i="21" a="1"/>
  <c r="JL59" i="21" s="1"/>
  <c r="JF45" i="21" a="1"/>
  <c r="JF45" i="21" s="1"/>
  <c r="JI42" i="21" a="1"/>
  <c r="JI42" i="21" s="1"/>
  <c r="JM73" i="21" a="1"/>
  <c r="JM73" i="21" s="1"/>
  <c r="JJ72" i="21" a="1"/>
  <c r="JJ72" i="21" s="1"/>
  <c r="JE64" i="21" a="1"/>
  <c r="JE64" i="21" s="1"/>
  <c r="JE57" i="21" a="1"/>
  <c r="JE57" i="21" s="1"/>
  <c r="JK59" i="21" a="1"/>
  <c r="JK59" i="21" s="1"/>
  <c r="JE65" i="21" a="1"/>
  <c r="JE65" i="21" s="1"/>
  <c r="JH46" i="21" a="1"/>
  <c r="JH46" i="21" s="1"/>
  <c r="JB48" i="21" a="1"/>
  <c r="JB48" i="21" s="1"/>
  <c r="JK55" i="21" a="1"/>
  <c r="JK55" i="21" s="1"/>
  <c r="JH60" i="21" a="1"/>
  <c r="JH60" i="21" s="1"/>
  <c r="JC70" i="21" a="1"/>
  <c r="JC70" i="21" s="1"/>
  <c r="JI70" i="21" a="1"/>
  <c r="JI70" i="21" s="1"/>
  <c r="JC73" i="21" a="1"/>
  <c r="JC73" i="21" s="1"/>
  <c r="JB52" i="21" a="1"/>
  <c r="JB52" i="21" s="1"/>
  <c r="JB59" i="21" a="1"/>
  <c r="JB59" i="21" s="1"/>
  <c r="JK41" i="21" a="1"/>
  <c r="JK41" i="21" s="1"/>
  <c r="JD39" i="21" a="1"/>
  <c r="JD39" i="21" s="1"/>
  <c r="JB54" i="21" a="1"/>
  <c r="JB54" i="21" s="1"/>
  <c r="JJ71" i="21" a="1"/>
  <c r="JJ71" i="21" s="1"/>
  <c r="JG62" i="21" a="1"/>
  <c r="JG62" i="21" s="1"/>
  <c r="JE41" i="21" a="1"/>
  <c r="JE41" i="21" s="1"/>
  <c r="JM60" i="21" a="1"/>
  <c r="JM60" i="21" s="1"/>
  <c r="JE56" i="21" a="1"/>
  <c r="JE56" i="21" s="1"/>
  <c r="JB42" i="21" a="1"/>
  <c r="JB42" i="21" s="1"/>
  <c r="JK73" i="21" a="1"/>
  <c r="JK73" i="21" s="1"/>
  <c r="JH63" i="21" a="1"/>
  <c r="JH63" i="21" s="1"/>
  <c r="JK64" i="21" a="1"/>
  <c r="JK64" i="21" s="1"/>
  <c r="JH47" i="21" a="1"/>
  <c r="JH47" i="21" s="1"/>
  <c r="JE71" i="21" a="1"/>
  <c r="JE71" i="21" s="1"/>
  <c r="JB40" i="21" a="1"/>
  <c r="JB40" i="21" s="1"/>
  <c r="JK68" i="21" a="1"/>
  <c r="JK68" i="21" s="1"/>
  <c r="JE39" i="21" a="1"/>
  <c r="JE39" i="21" s="1"/>
  <c r="JC47" i="21" a="1"/>
  <c r="JC47" i="21" s="1"/>
  <c r="JH68" i="21" a="1"/>
  <c r="JH68" i="21" s="1"/>
  <c r="JM52" i="21" a="1"/>
  <c r="JM52" i="21" s="1"/>
  <c r="JB41" i="21" a="1"/>
  <c r="JB41" i="21" s="1"/>
  <c r="JH39" i="21" a="1"/>
  <c r="JH39" i="21" s="1"/>
  <c r="JB68" i="21" a="1"/>
  <c r="JB68" i="21" s="1"/>
  <c r="JH64" i="21" a="1"/>
  <c r="JH64" i="21" s="1"/>
  <c r="JI57" i="21" a="1"/>
  <c r="JI57" i="21" s="1"/>
  <c r="JC51" i="21" a="1"/>
  <c r="JC51" i="21" s="1"/>
  <c r="JK45" i="21" a="1"/>
  <c r="JK45" i="21" s="1"/>
  <c r="JH40" i="21" a="1"/>
  <c r="JH40" i="21" s="1"/>
  <c r="JE53" i="21" a="1"/>
  <c r="JE53" i="21" s="1"/>
  <c r="JC67" i="21" a="1"/>
  <c r="JC67" i="21" s="1"/>
  <c r="JK56" i="21" a="1"/>
  <c r="JK56" i="21" s="1"/>
  <c r="JF63" i="21" a="1"/>
  <c r="JF63" i="21" s="1"/>
  <c r="JC56" i="21" a="1"/>
  <c r="JC56" i="21" s="1"/>
  <c r="JL60" i="21" a="1"/>
  <c r="JL60" i="21" s="1"/>
  <c r="JI40" i="21" a="1"/>
  <c r="JI40" i="21" s="1"/>
  <c r="JF62" i="21" a="1"/>
  <c r="JF62" i="21" s="1"/>
  <c r="JC54" i="21" a="1"/>
  <c r="JC54" i="21" s="1"/>
  <c r="JD67" i="21" a="1"/>
  <c r="JD67" i="21" s="1"/>
  <c r="JL73" i="21" a="1"/>
  <c r="JL73" i="21" s="1"/>
  <c r="JH59" i="21" a="1"/>
  <c r="JH59" i="21" s="1"/>
  <c r="JE54" i="21" a="1"/>
  <c r="JE54" i="21" s="1"/>
  <c r="JB67" i="21" a="1"/>
  <c r="JB67" i="21" s="1"/>
  <c r="JJ62" i="21" a="1"/>
  <c r="JJ62" i="21" s="1"/>
  <c r="JH72" i="21" a="1"/>
  <c r="JH72" i="21" s="1"/>
  <c r="JB72" i="21" a="1"/>
  <c r="JB72" i="21" s="1"/>
  <c r="JK72" i="21" a="1"/>
  <c r="JK72" i="21" s="1"/>
  <c r="JH65" i="21" a="1"/>
  <c r="JH65" i="21" s="1"/>
  <c r="JE68" i="21" a="1"/>
  <c r="JE68" i="21" s="1"/>
  <c r="JC57" i="21" a="1"/>
  <c r="JC57" i="21" s="1"/>
  <c r="JE51" i="21" a="1"/>
  <c r="JE51" i="21" s="1"/>
  <c r="JC65" i="21" a="1"/>
  <c r="JC65" i="21" s="1"/>
  <c r="JK53" i="21" a="1"/>
  <c r="JK53" i="21" s="1"/>
  <c r="JH73" i="21" a="1"/>
  <c r="JH73" i="21" s="1"/>
  <c r="JF53" i="21" a="1"/>
  <c r="JF53" i="21" s="1"/>
  <c r="JM59" i="21" a="1"/>
  <c r="JM59" i="21" s="1"/>
  <c r="JF68" i="21" a="1"/>
  <c r="JF68" i="21" s="1"/>
  <c r="JK42" i="21" a="1"/>
  <c r="JK42" i="21" s="1"/>
  <c r="JI65" i="21" a="1"/>
  <c r="JI65" i="21" s="1"/>
  <c r="JD47" i="21" a="1"/>
  <c r="JD47" i="21" s="1"/>
  <c r="JL57" i="21" a="1"/>
  <c r="JL57" i="21" s="1"/>
  <c r="JJ70" i="21" a="1"/>
  <c r="JJ70" i="21" s="1"/>
  <c r="JG46" i="21" a="1"/>
  <c r="JG46" i="21" s="1"/>
  <c r="JD45" i="21" a="1"/>
  <c r="JD45" i="21" s="1"/>
  <c r="JM63" i="21" a="1"/>
  <c r="JM63" i="21" s="1"/>
  <c r="JE42" i="21" a="1"/>
  <c r="JE42" i="21" s="1"/>
  <c r="JJ46" i="21" a="1"/>
  <c r="JJ46" i="21" s="1"/>
  <c r="JJ67" i="21" a="1"/>
  <c r="JJ67" i="21" s="1"/>
  <c r="JG42" i="21" a="1"/>
  <c r="JG42" i="21" s="1"/>
  <c r="JJ45" i="21" a="1"/>
  <c r="JJ45" i="21" s="1"/>
  <c r="JE63" i="21" a="1"/>
  <c r="JE63" i="21" s="1"/>
  <c r="JG51" i="21" a="1"/>
  <c r="JG51" i="21" s="1"/>
  <c r="JD54" i="21" a="1"/>
  <c r="JD54" i="21" s="1"/>
  <c r="JL52" i="21" a="1"/>
  <c r="JL52" i="21" s="1"/>
  <c r="JI62" i="21" a="1"/>
  <c r="JI62" i="21" s="1"/>
  <c r="JG59" i="21" a="1"/>
  <c r="JG59" i="21" s="1"/>
  <c r="JM46" i="21" a="1"/>
  <c r="JM46" i="21" s="1"/>
  <c r="JJ40" i="21" a="1"/>
  <c r="JJ40" i="21" s="1"/>
  <c r="JG40" i="21" a="1"/>
  <c r="JG40" i="21" s="1"/>
  <c r="JD59" i="21" a="1"/>
  <c r="JD59" i="21" s="1"/>
  <c r="JJ54" i="21" a="1"/>
  <c r="JJ54" i="21" s="1"/>
  <c r="JD51" i="21" a="1"/>
  <c r="JD51" i="21" s="1"/>
  <c r="JB70" i="21" a="1"/>
  <c r="JB70" i="21" s="1"/>
  <c r="JG64" i="21" a="1"/>
  <c r="JG64" i="21" s="1"/>
  <c r="JE62" i="21" a="1"/>
  <c r="JE62" i="21" s="1"/>
  <c r="JM51" i="21" a="1"/>
  <c r="JM51" i="21" s="1"/>
  <c r="JE70" i="21" a="1"/>
  <c r="JE70" i="21" s="1"/>
  <c r="JB46" i="21" a="1"/>
  <c r="JB46" i="21" s="1"/>
  <c r="JJ64" i="21" a="1"/>
  <c r="JJ64" i="21" s="1"/>
  <c r="JC60" i="21" a="1"/>
  <c r="JC60" i="21" s="1"/>
  <c r="JG71" i="21" a="1"/>
  <c r="JG71" i="21" s="1"/>
  <c r="JL48" i="21" a="1"/>
  <c r="JL48" i="21" s="1"/>
  <c r="JF55" i="21" a="1"/>
  <c r="JF55" i="21" s="1"/>
  <c r="JJ39" i="21" a="1"/>
  <c r="JJ39" i="21" s="1"/>
  <c r="JB62" i="21" a="1"/>
  <c r="JB62" i="21" s="1"/>
  <c r="JK47" i="21" a="1"/>
  <c r="JK47" i="21" s="1"/>
  <c r="JE59" i="21" a="1"/>
  <c r="JE59" i="21" s="1"/>
  <c r="JB71" i="21" a="1"/>
  <c r="JB71" i="21" s="1"/>
  <c r="JK67" i="21" a="1"/>
  <c r="JK67" i="21" s="1"/>
  <c r="JG41" i="21" a="1"/>
  <c r="JG41" i="21" s="1"/>
  <c r="JE40" i="21" a="1"/>
  <c r="JE40" i="21" s="1"/>
  <c r="JM56" i="21" a="1"/>
  <c r="JM56" i="21" s="1"/>
  <c r="JH70" i="21" a="1"/>
  <c r="JH70" i="21" s="1"/>
  <c r="JE45" i="21" a="1"/>
  <c r="JE45" i="21" s="1"/>
  <c r="JB55" i="21" a="1"/>
  <c r="JB55" i="21" s="1"/>
  <c r="JK48" i="21" a="1"/>
  <c r="JK48" i="21" s="1"/>
  <c r="JH41" i="21" a="1"/>
  <c r="JH41" i="21" s="1"/>
  <c r="JE55" i="21" a="1"/>
  <c r="JE55" i="21" s="1"/>
  <c r="JK40" i="21" a="1"/>
  <c r="JK40" i="21" s="1"/>
  <c r="JG39" i="21" a="1"/>
  <c r="JG39" i="21" s="1"/>
  <c r="JH42" i="21" a="1"/>
  <c r="JH42" i="21" s="1"/>
  <c r="JE52" i="21" a="1"/>
  <c r="JE52" i="21" s="1"/>
  <c r="JB45" i="21" a="1"/>
  <c r="JB45" i="21" s="1"/>
  <c r="JE67" i="21" a="1"/>
  <c r="JE67" i="21" s="1"/>
  <c r="JJ57" i="21" a="1"/>
  <c r="JJ57" i="21" s="1"/>
  <c r="JB63" i="21" a="1"/>
  <c r="JB63" i="21" s="1"/>
  <c r="JH71" i="21" a="1"/>
  <c r="JH71" i="21" s="1"/>
  <c r="JE72" i="21" a="1"/>
  <c r="JE72" i="21" s="1"/>
  <c r="JK54" i="21" a="1"/>
  <c r="JK54" i="21" s="1"/>
  <c r="JC52" i="21" a="1"/>
  <c r="JC52" i="21" s="1"/>
  <c r="JI68" i="21" a="1"/>
  <c r="JI68" i="21" s="1"/>
  <c r="JM57" i="21" a="1"/>
  <c r="JM57" i="21" s="1"/>
  <c r="JG53" i="21" a="1"/>
  <c r="JG53" i="21" s="1"/>
  <c r="JD70" i="21" a="1"/>
  <c r="JD70" i="21" s="1"/>
  <c r="JJ42" i="21" a="1"/>
  <c r="JJ42" i="21" s="1"/>
  <c r="JF46" i="21" a="1"/>
  <c r="JF46" i="21" s="1"/>
  <c r="JD48" i="21" a="1"/>
  <c r="JD48" i="21" s="1"/>
  <c r="JJ59" i="21" a="1"/>
  <c r="JJ59" i="21" s="1"/>
  <c r="JG70" i="21" a="1"/>
  <c r="JG70" i="21" s="1"/>
  <c r="IO59" i="21" a="1"/>
  <c r="IO59" i="21" s="1"/>
  <c r="IZ60" i="21" a="1"/>
  <c r="IZ60" i="21" s="1"/>
  <c r="IV54" i="21" a="1"/>
  <c r="IV54" i="21" s="1"/>
  <c r="IS52" i="21" a="1"/>
  <c r="IS52" i="21" s="1"/>
  <c r="IQ70" i="21" a="1"/>
  <c r="IQ70" i="21" s="1"/>
  <c r="IW65" i="21" a="1"/>
  <c r="IW65" i="21" s="1"/>
  <c r="IQ67" i="21" a="1"/>
  <c r="IQ67" i="21" s="1"/>
  <c r="IY60" i="21" a="1"/>
  <c r="IY60" i="21" s="1"/>
  <c r="IV64" i="21" a="1"/>
  <c r="IV64" i="21" s="1"/>
  <c r="IT64" i="21" a="1"/>
  <c r="IT64" i="21" s="1"/>
  <c r="IQ55" i="21" a="1"/>
  <c r="IQ55" i="21" s="1"/>
  <c r="IS63" i="21" a="1"/>
  <c r="IS63" i="21" s="1"/>
  <c r="IP64" i="21" a="1"/>
  <c r="IP64" i="21" s="1"/>
  <c r="IY73" i="21" a="1"/>
  <c r="IY73" i="21" s="1"/>
  <c r="IW52" i="21" a="1"/>
  <c r="IW52" i="21" s="1"/>
  <c r="IT40" i="21" a="1"/>
  <c r="IT40" i="21" s="1"/>
  <c r="IZ65" i="21" a="1"/>
  <c r="IZ65" i="21" s="1"/>
  <c r="IT62" i="21" a="1"/>
  <c r="IT62" i="21" s="1"/>
  <c r="IR45" i="21" a="1"/>
  <c r="IR45" i="21" s="1"/>
  <c r="IO45" i="21" a="1"/>
  <c r="IO45" i="21" s="1"/>
  <c r="IX72" i="21" a="1"/>
  <c r="IX72" i="21" s="1"/>
  <c r="IR59" i="21" a="1"/>
  <c r="IR59" i="21" s="1"/>
  <c r="IO48" i="21" a="1"/>
  <c r="IO48" i="21" s="1"/>
  <c r="IX55" i="21" a="1"/>
  <c r="IX55" i="21" s="1"/>
  <c r="IV62" i="21" a="1"/>
  <c r="IV62" i="21" s="1"/>
  <c r="IS46" i="21" a="1"/>
  <c r="IS46" i="21" s="1"/>
  <c r="IZ47" i="21" a="1"/>
  <c r="IZ47" i="21" s="1"/>
  <c r="IU51" i="21" a="1"/>
  <c r="IU51" i="21" s="1"/>
  <c r="IP60" i="21" a="1"/>
  <c r="IP60" i="21" s="1"/>
  <c r="IY63" i="21" a="1"/>
  <c r="IY63" i="21" s="1"/>
  <c r="IV41" i="21" a="1"/>
  <c r="IV41" i="21" s="1"/>
  <c r="IP55" i="21" a="1"/>
  <c r="IP55" i="21" s="1"/>
  <c r="IX41" i="21" a="1"/>
  <c r="IX41" i="21" s="1"/>
  <c r="IU53" i="21" a="1"/>
  <c r="IU53" i="21" s="1"/>
  <c r="IS48" i="21" a="1"/>
  <c r="IS48" i="21" s="1"/>
  <c r="IP54" i="21" a="1"/>
  <c r="IP54" i="21" s="1"/>
  <c r="IY71" i="21" a="1"/>
  <c r="IY71" i="21" s="1"/>
  <c r="IS47" i="21" a="1"/>
  <c r="IS47" i="21" s="1"/>
  <c r="IP70" i="21" a="1"/>
  <c r="IP70" i="21" s="1"/>
  <c r="IY62" i="21" a="1"/>
  <c r="IY62" i="21" s="1"/>
  <c r="IV52" i="21" a="1"/>
  <c r="IV52" i="21" s="1"/>
  <c r="IT51" i="21" a="1"/>
  <c r="IT51" i="21" s="1"/>
  <c r="IZ52" i="21" a="1"/>
  <c r="IZ52" i="21" s="1"/>
  <c r="IY40" i="21" a="1"/>
  <c r="IY40" i="21" s="1"/>
  <c r="IV45" i="21" a="1"/>
  <c r="IV45" i="21" s="1"/>
  <c r="IT41" i="21" a="1"/>
  <c r="IT41" i="21" s="1"/>
  <c r="IQ53" i="21" a="1"/>
  <c r="IQ53" i="21" s="1"/>
  <c r="IZ71" i="21" a="1"/>
  <c r="IZ71" i="21" s="1"/>
  <c r="IT71" i="21" a="1"/>
  <c r="IT71" i="21" s="1"/>
  <c r="IW60" i="21" a="1"/>
  <c r="IW60" i="21" s="1"/>
  <c r="IU40" i="21" a="1"/>
  <c r="IU40" i="21" s="1"/>
  <c r="IZ41" i="21" a="1"/>
  <c r="IZ41" i="21" s="1"/>
  <c r="IW72" i="21" a="1"/>
  <c r="IW72" i="21" s="1"/>
  <c r="IR70" i="21" a="1"/>
  <c r="IR70" i="21" s="1"/>
  <c r="IO40" i="21" a="1"/>
  <c r="IO40" i="21" s="1"/>
  <c r="IW42" i="21" a="1"/>
  <c r="IW42" i="21" s="1"/>
  <c r="IQ52" i="21" a="1"/>
  <c r="IQ52" i="21" s="1"/>
  <c r="IZ73" i="21" a="1"/>
  <c r="IZ73" i="21" s="1"/>
  <c r="IW63" i="21" a="1"/>
  <c r="IW63" i="21" s="1"/>
  <c r="IU71" i="21" a="1"/>
  <c r="IU71" i="21" s="1"/>
  <c r="IR54" i="21" a="1"/>
  <c r="IR54" i="21" s="1"/>
  <c r="IZ40" i="21" a="1"/>
  <c r="IZ40" i="21" s="1"/>
  <c r="IU67" i="21" a="1"/>
  <c r="IU67" i="21" s="1"/>
  <c r="IR67" i="21" a="1"/>
  <c r="IR67" i="21" s="1"/>
  <c r="IP41" i="21" a="1"/>
  <c r="IP41" i="21" s="1"/>
  <c r="IY65" i="21" a="1"/>
  <c r="IY65" i="21" s="1"/>
  <c r="IV53" i="21" a="1"/>
  <c r="IV53" i="21" s="1"/>
  <c r="IP56" i="21" a="1"/>
  <c r="IP56" i="21" s="1"/>
  <c r="IY64" i="21" a="1"/>
  <c r="IY64" i="21" s="1"/>
  <c r="IV42" i="21" a="1"/>
  <c r="IV42" i="21" s="1"/>
  <c r="IT73" i="21" a="1"/>
  <c r="IT73" i="21" s="1"/>
  <c r="IQ47" i="21" a="1"/>
  <c r="IQ47" i="21" s="1"/>
  <c r="IP45" i="21" a="1"/>
  <c r="IP45" i="21" s="1"/>
  <c r="IX53" i="21" a="1"/>
  <c r="IX53" i="21" s="1"/>
  <c r="IT53" i="21" a="1"/>
  <c r="IT53" i="21" s="1"/>
  <c r="IZ54" i="21" a="1"/>
  <c r="IZ54" i="21" s="1"/>
  <c r="IV56" i="21" a="1"/>
  <c r="IV56" i="21" s="1"/>
  <c r="IS51" i="21" a="1"/>
  <c r="IS51" i="21" s="1"/>
  <c r="IQ60" i="21" a="1"/>
  <c r="IQ60" i="21" s="1"/>
  <c r="IZ45" i="21" a="1"/>
  <c r="IZ45" i="21" s="1"/>
  <c r="IS73" i="21" a="1"/>
  <c r="IS73" i="21" s="1"/>
  <c r="IP67" i="21" a="1"/>
  <c r="IP67" i="21" s="1"/>
  <c r="IX48" i="21" a="1"/>
  <c r="IX48" i="21" s="1"/>
  <c r="IV60" i="21" a="1"/>
  <c r="IV60" i="21" s="1"/>
  <c r="IS60" i="21" a="1"/>
  <c r="IS60" i="21" s="1"/>
  <c r="IZ72" i="21" a="1"/>
  <c r="IZ72" i="21" s="1"/>
  <c r="IV40" i="21" a="1"/>
  <c r="IV40" i="21" s="1"/>
  <c r="IS72" i="21" a="1"/>
  <c r="IS72" i="21" s="1"/>
  <c r="IQ48" i="21" a="1"/>
  <c r="IQ48" i="21" s="1"/>
  <c r="IY53" i="21" a="1"/>
  <c r="IY53" i="21" s="1"/>
  <c r="IW67" i="21" a="1"/>
  <c r="IW67" i="21" s="1"/>
  <c r="IY51" i="21" a="1"/>
  <c r="IY51" i="21" s="1"/>
  <c r="IV57" i="21" a="1"/>
  <c r="IV57" i="21" s="1"/>
  <c r="IT54" i="21" a="1"/>
  <c r="IT54" i="21" s="1"/>
  <c r="IQ71" i="21" a="1"/>
  <c r="IQ71" i="21" s="1"/>
  <c r="IZ59" i="21" a="1"/>
  <c r="IZ59" i="21" s="1"/>
  <c r="IS55" i="21" a="1"/>
  <c r="IS55" i="21" s="1"/>
  <c r="IQ57" i="21" a="1"/>
  <c r="IQ57" i="21" s="1"/>
  <c r="IY57" i="21" a="1"/>
  <c r="IY57" i="21" s="1"/>
  <c r="IW53" i="21" a="1"/>
  <c r="IW53" i="21" s="1"/>
  <c r="IT55" i="21" a="1"/>
  <c r="IT55" i="21" s="1"/>
  <c r="IZ70" i="21" a="1"/>
  <c r="IZ70" i="21" s="1"/>
  <c r="IW45" i="21" a="1"/>
  <c r="IW45" i="21" s="1"/>
  <c r="IT46" i="21" a="1"/>
  <c r="IT46" i="21" s="1"/>
  <c r="IP72" i="21" a="1"/>
  <c r="IP72" i="21" s="1"/>
  <c r="IR71" i="21" a="1"/>
  <c r="IR71" i="21" s="1"/>
  <c r="IX62" i="21" a="1"/>
  <c r="IX62" i="21" s="1"/>
  <c r="IS70" i="21" a="1"/>
  <c r="IS70" i="21" s="1"/>
  <c r="IZ68" i="21" a="1"/>
  <c r="IZ68" i="21" s="1"/>
  <c r="IV39" i="21" a="1"/>
  <c r="IV39" i="21" s="1"/>
  <c r="IX70" i="21" a="1"/>
  <c r="IX70" i="21" s="1"/>
  <c r="IQ56" i="21" a="1"/>
  <c r="IQ56" i="21" s="1"/>
  <c r="IY46" i="21" a="1"/>
  <c r="IY46" i="21" s="1"/>
  <c r="IV48" i="21" a="1"/>
  <c r="IV48" i="21" s="1"/>
  <c r="IT57" i="21" a="1"/>
  <c r="IT57" i="21" s="1"/>
  <c r="IT56" i="21" a="1"/>
  <c r="IT56" i="21" s="1"/>
  <c r="IX65" i="21" a="1"/>
  <c r="IX65" i="21" s="1"/>
  <c r="IT39" i="21" a="1"/>
  <c r="IT39" i="21" s="1"/>
  <c r="IR64" i="21" a="1"/>
  <c r="IR64" i="21" s="1"/>
  <c r="IR41" i="21" a="1"/>
  <c r="IR41" i="21" s="1"/>
  <c r="IO60" i="21" a="1"/>
  <c r="IO60" i="21" s="1"/>
  <c r="IX47" i="21" a="1"/>
  <c r="IX47" i="21" s="1"/>
  <c r="IU52" i="21" a="1"/>
  <c r="IU52" i="21" s="1"/>
  <c r="IS62" i="21" a="1"/>
  <c r="IS62" i="21" s="1"/>
  <c r="IP71" i="21" a="1"/>
  <c r="IP71" i="21" s="1"/>
  <c r="IY70" i="21" a="1"/>
  <c r="IY70" i="21" s="1"/>
  <c r="IS40" i="21" a="1"/>
  <c r="IS40" i="21" s="1"/>
  <c r="IP51" i="21" a="1"/>
  <c r="IP51" i="21" s="1"/>
  <c r="IV67" i="21" a="1"/>
  <c r="IV67" i="21" s="1"/>
  <c r="IT65" i="21" a="1"/>
  <c r="IT65" i="21" s="1"/>
  <c r="IZ64" i="21" a="1"/>
  <c r="IZ64" i="21" s="1"/>
  <c r="IU60" i="21" a="1"/>
  <c r="IU60" i="21" s="1"/>
  <c r="IS64" i="21" a="1"/>
  <c r="IS64" i="21" s="1"/>
  <c r="IP47" i="21" a="1"/>
  <c r="IP47" i="21" s="1"/>
  <c r="IY72" i="21" a="1"/>
  <c r="IY72" i="21" s="1"/>
  <c r="IV59" i="21" a="1"/>
  <c r="IV59" i="21" s="1"/>
  <c r="IP52" i="21" a="1"/>
  <c r="IP52" i="21" s="1"/>
  <c r="IY54" i="21" a="1"/>
  <c r="IY54" i="21" s="1"/>
  <c r="IV70" i="21" a="1"/>
  <c r="IV70" i="21" s="1"/>
  <c r="IT68" i="21" a="1"/>
  <c r="IT68" i="21" s="1"/>
  <c r="IQ73" i="21" a="1"/>
  <c r="IQ73" i="21" s="1"/>
  <c r="IZ56" i="21" a="1"/>
  <c r="IZ56" i="21" s="1"/>
  <c r="IT47" i="21" a="1"/>
  <c r="IT47" i="21" s="1"/>
  <c r="IQ68" i="21" a="1"/>
  <c r="IQ68" i="21" s="1"/>
  <c r="IO55" i="21" a="1"/>
  <c r="IO55" i="21" s="1"/>
  <c r="IX67" i="21" a="1"/>
  <c r="IX67" i="21" s="1"/>
  <c r="IU65" i="21" a="1"/>
  <c r="IU65" i="21" s="1"/>
  <c r="IO39" i="21" a="1"/>
  <c r="IO39" i="21" s="1"/>
  <c r="IW51" i="21" a="1"/>
  <c r="IW51" i="21" s="1"/>
  <c r="IU45" i="21" a="1"/>
  <c r="IU45" i="21" s="1"/>
  <c r="IR47" i="21" a="1"/>
  <c r="IR47" i="21" s="1"/>
  <c r="IP53" i="21" a="1"/>
  <c r="IP53" i="21" s="1"/>
  <c r="IX51" i="21" a="1"/>
  <c r="IX51" i="21" s="1"/>
  <c r="IR53" i="21" a="1"/>
  <c r="IR53" i="21" s="1"/>
  <c r="IW56" i="21" a="1"/>
  <c r="IW56" i="21" s="1"/>
  <c r="IS56" i="21" a="1"/>
  <c r="IS56" i="21" s="1"/>
  <c r="IZ42" i="21" a="1"/>
  <c r="IZ42" i="21" s="1"/>
  <c r="IU39" i="21" a="1"/>
  <c r="IU39" i="21" s="1"/>
  <c r="IP65" i="21" a="1"/>
  <c r="IP65" i="21" s="1"/>
  <c r="IY45" i="21" a="1"/>
  <c r="IY45" i="21" s="1"/>
  <c r="IV51" i="21" a="1"/>
  <c r="IV51" i="21" s="1"/>
  <c r="IR63" i="21" a="1"/>
  <c r="IR63" i="21" s="1"/>
  <c r="IX40" i="21" a="1"/>
  <c r="IX40" i="21" s="1"/>
  <c r="IO71" i="21" a="1"/>
  <c r="IO71" i="21" s="1"/>
  <c r="IV65" i="21" a="1"/>
  <c r="IV65" i="21" s="1"/>
  <c r="IU41" i="21" a="1"/>
  <c r="IU41" i="21" s="1"/>
  <c r="IP39" i="21" a="1"/>
  <c r="IP39" i="21" s="1"/>
  <c r="IX39" i="21" a="1"/>
  <c r="IX39" i="21" s="1"/>
  <c r="IP68" i="21" a="1"/>
  <c r="IP68" i="21" s="1"/>
  <c r="IU46" i="21" a="1"/>
  <c r="IU46" i="21" s="1"/>
  <c r="IY48" i="21" a="1"/>
  <c r="IY48" i="21" s="1"/>
  <c r="IQ41" i="21" a="1"/>
  <c r="IQ41" i="21" s="1"/>
  <c r="IQ39" i="21" a="1"/>
  <c r="IQ39" i="21" s="1"/>
  <c r="IW71" i="21" a="1"/>
  <c r="IW71" i="21" s="1"/>
  <c r="IZ51" i="21" a="1"/>
  <c r="IZ51" i="21" s="1"/>
  <c r="IO57" i="21" a="1"/>
  <c r="IO57" i="21" s="1"/>
  <c r="IO73" i="21" a="1"/>
  <c r="IO73" i="21" s="1"/>
  <c r="IX57" i="21" a="1"/>
  <c r="IX57" i="21" s="1"/>
  <c r="IW46" i="21" a="1"/>
  <c r="IW46" i="21" s="1"/>
  <c r="IV73" i="21" a="1"/>
  <c r="IV73" i="21" s="1"/>
  <c r="IT48" i="21" a="1"/>
  <c r="IT48" i="21" s="1"/>
  <c r="IZ48" i="21" a="1"/>
  <c r="IZ48" i="21" s="1"/>
  <c r="IQ45" i="21" a="1"/>
  <c r="IQ45" i="21" s="1"/>
  <c r="IX73" i="21" a="1"/>
  <c r="IX73" i="21" s="1"/>
  <c r="IQ59" i="21" a="1"/>
  <c r="IQ59" i="21" s="1"/>
  <c r="IO68" i="21" a="1"/>
  <c r="IO68" i="21" s="1"/>
  <c r="IW55" i="21" a="1"/>
  <c r="IW55" i="21" s="1"/>
  <c r="IU70" i="21" a="1"/>
  <c r="IU70" i="21" s="1"/>
  <c r="IR73" i="21" a="1"/>
  <c r="IR73" i="21" s="1"/>
  <c r="IY67" i="21" a="1"/>
  <c r="IY67" i="21" s="1"/>
  <c r="IU73" i="21" a="1"/>
  <c r="IU73" i="21" s="1"/>
  <c r="IR68" i="21" a="1"/>
  <c r="IR68" i="21" s="1"/>
  <c r="IP63" i="21" a="1"/>
  <c r="IP63" i="21" s="1"/>
  <c r="IX64" i="21" a="1"/>
  <c r="IX64" i="21" s="1"/>
  <c r="IV55" i="21" a="1"/>
  <c r="IV55" i="21" s="1"/>
  <c r="IO65" i="21" a="1"/>
  <c r="IO65" i="21" s="1"/>
  <c r="IX68" i="21" a="1"/>
  <c r="IX68" i="21" s="1"/>
  <c r="IU54" i="21" a="1"/>
  <c r="IU54" i="21" s="1"/>
  <c r="IS53" i="21" a="1"/>
  <c r="IS53" i="21" s="1"/>
  <c r="IP40" i="21" a="1"/>
  <c r="IP40" i="21" s="1"/>
  <c r="IX56" i="21" a="1"/>
  <c r="IX56" i="21" s="1"/>
  <c r="IR62" i="21" a="1"/>
  <c r="IR62" i="21" s="1"/>
  <c r="IO46" i="21" a="1"/>
  <c r="IO46" i="21" s="1"/>
  <c r="IX59" i="21" a="1"/>
  <c r="IX59" i="21" s="1"/>
  <c r="IS68" i="21" a="1"/>
  <c r="IS68" i="21" s="1"/>
  <c r="IV71" i="21" a="1"/>
  <c r="IV71" i="21" s="1"/>
  <c r="IS57" i="21" a="1"/>
  <c r="IS57" i="21" s="1"/>
  <c r="IQ63" i="21" a="1"/>
  <c r="IQ63" i="21" s="1"/>
  <c r="IO53" i="21" a="1"/>
  <c r="IO53" i="21" s="1"/>
  <c r="IW47" i="21" a="1"/>
  <c r="IW47" i="21" s="1"/>
  <c r="IQ62" i="21" a="1"/>
  <c r="IQ62" i="21" s="1"/>
  <c r="IW54" i="21" a="1"/>
  <c r="IW54" i="21" s="1"/>
  <c r="IU56" i="21" a="1"/>
  <c r="IU56" i="21" s="1"/>
  <c r="IR72" i="21" a="1"/>
  <c r="IR72" i="21" s="1"/>
  <c r="IT67" i="21" a="1"/>
  <c r="IT67" i="21" s="1"/>
  <c r="IO47" i="21" a="1"/>
  <c r="IO47" i="21" s="1"/>
  <c r="IW40" i="21" a="1"/>
  <c r="IW40" i="21" s="1"/>
  <c r="IU47" i="21" a="1"/>
  <c r="IU47" i="21" s="1"/>
  <c r="IO64" i="21" a="1"/>
  <c r="IO64" i="21" s="1"/>
  <c r="IW39" i="21" a="1"/>
  <c r="IW39" i="21" s="1"/>
  <c r="IT70" i="21" a="1"/>
  <c r="IT70" i="21" s="1"/>
  <c r="IR55" i="21" a="1"/>
  <c r="IR55" i="21" s="1"/>
  <c r="IX46" i="21" a="1"/>
  <c r="IX46" i="21" s="1"/>
  <c r="IU59" i="21" a="1"/>
  <c r="IU59" i="21" s="1"/>
  <c r="IR48" i="21" a="1"/>
  <c r="IR48" i="21" s="1"/>
  <c r="IP42" i="21" a="1"/>
  <c r="IP42" i="21" s="1"/>
  <c r="IX45" i="21" a="1"/>
  <c r="IX45" i="21" s="1"/>
  <c r="IV72" i="21" a="1"/>
  <c r="IV72" i="21" s="1"/>
  <c r="IO51" i="21" a="1"/>
  <c r="IO51" i="21" s="1"/>
  <c r="IU42" i="21" a="1"/>
  <c r="IU42" i="21" s="1"/>
  <c r="IS67" i="21" a="1"/>
  <c r="IS67" i="21" s="1"/>
  <c r="IP73" i="21" a="1"/>
  <c r="IP73" i="21" s="1"/>
  <c r="IY56" i="21" a="1"/>
  <c r="IY56" i="21" s="1"/>
  <c r="IR57" i="21" a="1"/>
  <c r="IR57" i="21" s="1"/>
  <c r="IX54" i="21" a="1"/>
  <c r="IX54" i="21" s="1"/>
  <c r="IV63" i="21" a="1"/>
  <c r="IV63" i="21" s="1"/>
  <c r="IS59" i="21" a="1"/>
  <c r="IS59" i="21" s="1"/>
  <c r="IV47" i="21" a="1"/>
  <c r="IV47" i="21" s="1"/>
  <c r="IY41" i="21" a="1"/>
  <c r="IY41" i="21" s="1"/>
  <c r="IY39" i="21" a="1"/>
  <c r="IY39" i="21" s="1"/>
  <c r="IR56" i="21" a="1"/>
  <c r="IR56" i="21" s="1"/>
  <c r="IQ51" i="21" a="1"/>
  <c r="IQ51" i="21" s="1"/>
  <c r="IU68" i="21" a="1"/>
  <c r="IU68" i="21" s="1"/>
  <c r="IW48" i="21" a="1"/>
  <c r="IW48" i="21" s="1"/>
  <c r="IO56" i="21" a="1"/>
  <c r="IO56" i="21" s="1"/>
  <c r="IO72" i="21" a="1"/>
  <c r="IO72" i="21" s="1"/>
  <c r="IS71" i="21" a="1"/>
  <c r="IS71" i="21" s="1"/>
  <c r="IT59" i="21" a="1"/>
  <c r="IT59" i="21" s="1"/>
  <c r="IO67" i="21" a="1"/>
  <c r="IO67" i="21" s="1"/>
  <c r="IT60" i="21" a="1"/>
  <c r="IT60" i="21" s="1"/>
  <c r="IZ57" i="21" a="1"/>
  <c r="IZ57" i="21" s="1"/>
  <c r="IW68" i="21" a="1"/>
  <c r="IW68" i="21" s="1"/>
  <c r="IR39" i="21" a="1"/>
  <c r="IR39" i="21" s="1"/>
  <c r="IO41" i="21" a="1"/>
  <c r="IO41" i="21" s="1"/>
  <c r="IX60" i="21" a="1"/>
  <c r="IX60" i="21" s="1"/>
  <c r="IQ72" i="21" a="1"/>
  <c r="IQ72" i="21" s="1"/>
  <c r="IZ53" i="21" a="1"/>
  <c r="IZ53" i="21" s="1"/>
  <c r="IW41" i="21" a="1"/>
  <c r="IW41" i="21" s="1"/>
  <c r="IU64" i="21" a="1"/>
  <c r="IU64" i="21" s="1"/>
  <c r="IR40" i="21" a="1"/>
  <c r="IR40" i="21" s="1"/>
  <c r="IZ67" i="21" a="1"/>
  <c r="IZ67" i="21" s="1"/>
  <c r="IU62" i="21" a="1"/>
  <c r="IU62" i="21" s="1"/>
  <c r="IR46" i="21" a="1"/>
  <c r="IR46" i="21" s="1"/>
  <c r="IP62" i="21" a="1"/>
  <c r="IP62" i="21" s="1"/>
  <c r="IU63" i="21" a="1"/>
  <c r="IU63" i="21" s="1"/>
  <c r="IP48" i="21" a="1"/>
  <c r="IP48" i="21" s="1"/>
  <c r="IX63" i="21" a="1"/>
  <c r="IX63" i="21" s="1"/>
  <c r="IS41" i="21" a="1"/>
  <c r="IS41" i="21" s="1"/>
  <c r="IQ42" i="21" a="1"/>
  <c r="IQ42" i="21" s="1"/>
  <c r="IY59" i="21" a="1"/>
  <c r="IY59" i="21" s="1"/>
  <c r="IS54" i="21" a="1"/>
  <c r="IS54" i="21" s="1"/>
  <c r="IP57" i="21" a="1"/>
  <c r="IP57" i="21" s="1"/>
  <c r="IY68" i="21" a="1"/>
  <c r="IY68" i="21" s="1"/>
  <c r="IW73" i="21" a="1"/>
  <c r="IW73" i="21" s="1"/>
  <c r="IT63" i="21" a="1"/>
  <c r="IT63" i="21" s="1"/>
  <c r="IZ55" i="21" a="1"/>
  <c r="IZ55" i="21" s="1"/>
  <c r="IV46" i="21" a="1"/>
  <c r="IV46" i="21" s="1"/>
  <c r="IS65" i="21" a="1"/>
  <c r="IS65" i="21" s="1"/>
  <c r="IQ54" i="21" a="1"/>
  <c r="IQ54" i="21" s="1"/>
  <c r="IZ62" i="21" a="1"/>
  <c r="IZ62" i="21" s="1"/>
  <c r="IW59" i="21" a="1"/>
  <c r="IW59" i="21" s="1"/>
  <c r="IQ64" i="21" a="1"/>
  <c r="IQ64" i="21" s="1"/>
  <c r="IY42" i="21" a="1"/>
  <c r="IY42" i="21" s="1"/>
  <c r="IV68" i="21" a="1"/>
  <c r="IV68" i="21" s="1"/>
  <c r="IR60" i="21" a="1"/>
  <c r="IR60" i="21" s="1"/>
  <c r="IZ39" i="21" a="1"/>
  <c r="IZ39" i="21" s="1"/>
  <c r="IW57" i="21" a="1"/>
  <c r="IW57" i="21" s="1"/>
  <c r="IT42" i="21" a="1"/>
  <c r="IT42" i="21" s="1"/>
  <c r="IR52" i="21" a="1"/>
  <c r="IR52" i="21" s="1"/>
  <c r="IO54" i="21" a="1"/>
  <c r="IO54" i="21" s="1"/>
  <c r="IX42" i="21" a="1"/>
  <c r="IX42" i="21" s="1"/>
  <c r="IR51" i="21" a="1"/>
  <c r="IR51" i="21" s="1"/>
  <c r="IO63" i="21" a="1"/>
  <c r="IO63" i="21" s="1"/>
  <c r="IW62" i="21" a="1"/>
  <c r="IW62" i="21" s="1"/>
  <c r="IU55" i="21" a="1"/>
  <c r="IU55" i="21" s="1"/>
  <c r="IR42" i="21" a="1"/>
  <c r="IR42" i="21" s="1"/>
  <c r="IZ63" i="21" a="1"/>
  <c r="IZ63" i="21" s="1"/>
  <c r="IT72" i="21" a="1"/>
  <c r="IT72" i="21" s="1"/>
  <c r="IQ65" i="21" a="1"/>
  <c r="IQ65" i="21" s="1"/>
  <c r="IO42" i="21" a="1"/>
  <c r="IO42" i="21" s="1"/>
  <c r="IX52" i="21" a="1"/>
  <c r="IX52" i="21" s="1"/>
  <c r="IU48" i="21" a="1"/>
  <c r="IU48" i="21" s="1"/>
  <c r="IO62" i="21" a="1"/>
  <c r="IO62" i="21" s="1"/>
  <c r="IX71" i="21" a="1"/>
  <c r="IX71" i="21" s="1"/>
  <c r="IU72" i="21" a="1"/>
  <c r="IU72" i="21" s="1"/>
  <c r="IS39" i="21" a="1"/>
  <c r="IS39" i="21" s="1"/>
  <c r="IP59" i="21" a="1"/>
  <c r="IP59" i="21" s="1"/>
  <c r="IY52" i="21" a="1"/>
  <c r="IY52" i="21" s="1"/>
  <c r="IS45" i="21" a="1"/>
  <c r="IS45" i="21" s="1"/>
  <c r="IP46" i="21" a="1"/>
  <c r="IP46" i="21" s="1"/>
  <c r="IY55" i="21" a="1"/>
  <c r="IY55" i="21" s="1"/>
  <c r="IW64" i="21" a="1"/>
  <c r="IW64" i="21" s="1"/>
  <c r="IT52" i="21" a="1"/>
  <c r="IT52" i="21" s="1"/>
  <c r="IZ46" i="21" a="1"/>
  <c r="IZ46" i="21" s="1"/>
  <c r="IS42" i="21" a="1"/>
  <c r="IS42" i="21" s="1"/>
  <c r="IQ46" i="21" a="1"/>
  <c r="IQ46" i="21" s="1"/>
  <c r="IO52" i="21" a="1"/>
  <c r="IO52" i="21" s="1"/>
  <c r="IW70" i="21" a="1"/>
  <c r="IW70" i="21" s="1"/>
  <c r="IQ40" i="21" a="1"/>
  <c r="IQ40" i="21" s="1"/>
  <c r="IY47" i="21" a="1"/>
  <c r="IY47" i="21" s="1"/>
  <c r="IR65" i="21" a="1"/>
  <c r="IR65" i="21" s="1"/>
  <c r="IT45" i="21" a="1"/>
  <c r="IT45" i="21" s="1"/>
  <c r="IO70" i="21" a="1"/>
  <c r="IO70" i="21" s="1"/>
  <c r="IU57" i="21" a="1"/>
  <c r="IU57" i="21" s="1"/>
  <c r="IB39" i="21" a="1"/>
  <c r="IB39" i="21" s="1"/>
  <c r="IM71" i="21" a="1"/>
  <c r="IM71" i="21" s="1"/>
  <c r="II64" i="21" a="1"/>
  <c r="II64" i="21" s="1"/>
  <c r="IF48" i="21" a="1"/>
  <c r="IF48" i="21" s="1"/>
  <c r="IL46" i="21" a="1"/>
  <c r="IL46" i="21" s="1"/>
  <c r="II70" i="21" a="1"/>
  <c r="II70" i="21" s="1"/>
  <c r="ID71" i="21" a="1"/>
  <c r="ID71" i="21" s="1"/>
  <c r="IL65" i="21" a="1"/>
  <c r="IL65" i="21" s="1"/>
  <c r="IJ72" i="21" a="1"/>
  <c r="IJ72" i="21" s="1"/>
  <c r="IG51" i="21" a="1"/>
  <c r="IG51" i="21" s="1"/>
  <c r="ID63" i="21" a="1"/>
  <c r="ID63" i="21" s="1"/>
  <c r="IM55" i="21" a="1"/>
  <c r="IM55" i="21" s="1"/>
  <c r="IF64" i="21" a="1"/>
  <c r="IF64" i="21" s="1"/>
  <c r="ID73" i="21" a="1"/>
  <c r="ID73" i="21" s="1"/>
  <c r="IL70" i="21" a="1"/>
  <c r="IL70" i="21" s="1"/>
  <c r="IJ64" i="21" a="1"/>
  <c r="IJ64" i="21" s="1"/>
  <c r="IG60" i="21" a="1"/>
  <c r="IG60" i="21" s="1"/>
  <c r="IM42" i="21" a="1"/>
  <c r="IM42" i="21" s="1"/>
  <c r="IG62" i="21" a="1"/>
  <c r="IG62" i="21" s="1"/>
  <c r="IB52" i="21" a="1"/>
  <c r="IB52" i="21" s="1"/>
  <c r="IJ67" i="21" a="1"/>
  <c r="IJ67" i="21" s="1"/>
  <c r="IE72" i="21" a="1"/>
  <c r="IE72" i="21" s="1"/>
  <c r="IB64" i="21" a="1"/>
  <c r="IB64" i="21" s="1"/>
  <c r="IK67" i="21" a="1"/>
  <c r="IK67" i="21" s="1"/>
  <c r="II73" i="21" a="1"/>
  <c r="II73" i="21" s="1"/>
  <c r="IM40" i="21" a="1"/>
  <c r="IM40" i="21" s="1"/>
  <c r="IH55" i="21" a="1"/>
  <c r="IH55" i="21" s="1"/>
  <c r="IF40" i="21" a="1"/>
  <c r="IF40" i="21" s="1"/>
  <c r="IC57" i="21" a="1"/>
  <c r="IC57" i="21" s="1"/>
  <c r="IL68" i="21" a="1"/>
  <c r="IL68" i="21" s="1"/>
  <c r="II62" i="21" a="1"/>
  <c r="II62" i="21" s="1"/>
  <c r="IK39" i="21" a="1"/>
  <c r="IK39" i="21" s="1"/>
  <c r="II68" i="21" a="1"/>
  <c r="II68" i="21" s="1"/>
  <c r="IF55" i="21" a="1"/>
  <c r="IF55" i="21" s="1"/>
  <c r="IC46" i="21" a="1"/>
  <c r="IC46" i="21" s="1"/>
  <c r="IF47" i="21" a="1"/>
  <c r="IF47" i="21" s="1"/>
  <c r="IC40" i="21" a="1"/>
  <c r="IC40" i="21" s="1"/>
  <c r="II53" i="21" a="1"/>
  <c r="II53" i="21" s="1"/>
  <c r="IG64" i="21" a="1"/>
  <c r="IG64" i="21" s="1"/>
  <c r="IM45" i="21" a="1"/>
  <c r="IM45" i="21" s="1"/>
  <c r="IC71" i="21" a="1"/>
  <c r="IC71" i="21" s="1"/>
  <c r="IL56" i="21" a="1"/>
  <c r="IL56" i="21" s="1"/>
  <c r="II63" i="21" a="1"/>
  <c r="II63" i="21" s="1"/>
  <c r="ID48" i="21" a="1"/>
  <c r="ID48" i="21" s="1"/>
  <c r="IG59" i="21" a="1"/>
  <c r="IG59" i="21" s="1"/>
  <c r="IB53" i="21" a="1"/>
  <c r="IB53" i="21" s="1"/>
  <c r="IJ40" i="21" a="1"/>
  <c r="IJ40" i="21" s="1"/>
  <c r="IG56" i="21" a="1"/>
  <c r="IG56" i="21" s="1"/>
  <c r="IM52" i="21" a="1"/>
  <c r="IM52" i="21" s="1"/>
  <c r="IJ68" i="21" a="1"/>
  <c r="IJ68" i="21" s="1"/>
  <c r="IG52" i="21" a="1"/>
  <c r="IG52" i="21" s="1"/>
  <c r="IE70" i="21" a="1"/>
  <c r="IE70" i="21" s="1"/>
  <c r="IJ73" i="21" a="1"/>
  <c r="IJ73" i="21" s="1"/>
  <c r="ID59" i="21" a="1"/>
  <c r="ID59" i="21" s="1"/>
  <c r="IB42" i="21" a="1"/>
  <c r="IB42" i="21" s="1"/>
  <c r="IJ51" i="21" a="1"/>
  <c r="IJ51" i="21" s="1"/>
  <c r="IH60" i="21" a="1"/>
  <c r="IH60" i="21" s="1"/>
  <c r="IE71" i="21" a="1"/>
  <c r="IE71" i="21" s="1"/>
  <c r="IM65" i="21" a="1"/>
  <c r="IM65" i="21" s="1"/>
  <c r="IH57" i="21" a="1"/>
  <c r="IH57" i="21" s="1"/>
  <c r="IF53" i="21" a="1"/>
  <c r="IF53" i="21" s="1"/>
  <c r="IC39" i="21" a="1"/>
  <c r="IC39" i="21" s="1"/>
  <c r="IL52" i="21" a="1"/>
  <c r="IL52" i="21" s="1"/>
  <c r="II46" i="21" a="1"/>
  <c r="II46" i="21" s="1"/>
  <c r="IC41" i="21" a="1"/>
  <c r="IC41" i="21" s="1"/>
  <c r="IL71" i="21" a="1"/>
  <c r="IL71" i="21" s="1"/>
  <c r="II55" i="21" a="1"/>
  <c r="II55" i="21" s="1"/>
  <c r="IG71" i="21" a="1"/>
  <c r="IG71" i="21" s="1"/>
  <c r="ID46" i="21" a="1"/>
  <c r="ID46" i="21" s="1"/>
  <c r="IL63" i="21" a="1"/>
  <c r="IL63" i="21" s="1"/>
  <c r="IF42" i="21" a="1"/>
  <c r="IF42" i="21" s="1"/>
  <c r="IC65" i="21" a="1"/>
  <c r="IC65" i="21" s="1"/>
  <c r="IL53" i="21" a="1"/>
  <c r="IL53" i="21" s="1"/>
  <c r="II51" i="21" a="1"/>
  <c r="II51" i="21" s="1"/>
  <c r="IF62" i="21" a="1"/>
  <c r="IF62" i="21" s="1"/>
  <c r="IM39" i="21" a="1"/>
  <c r="IM39" i="21" s="1"/>
  <c r="II56" i="21" a="1"/>
  <c r="II56" i="21" s="1"/>
  <c r="ID68" i="21" a="1"/>
  <c r="ID68" i="21" s="1"/>
  <c r="IM48" i="21" a="1"/>
  <c r="IM48" i="21" s="1"/>
  <c r="IJ41" i="21" a="1"/>
  <c r="IJ41" i="21" s="1"/>
  <c r="IF72" i="21" a="1"/>
  <c r="IF72" i="21" s="1"/>
  <c r="IC48" i="21" a="1"/>
  <c r="IC48" i="21" s="1"/>
  <c r="IL59" i="21" a="1"/>
  <c r="IL59" i="21" s="1"/>
  <c r="II67" i="21" a="1"/>
  <c r="II67" i="21" s="1"/>
  <c r="IF39" i="21" a="1"/>
  <c r="IF39" i="21" s="1"/>
  <c r="II47" i="21" a="1"/>
  <c r="II47" i="21" s="1"/>
  <c r="IF67" i="21" a="1"/>
  <c r="IF67" i="21" s="1"/>
  <c r="ID67" i="21" a="1"/>
  <c r="ID67" i="21" s="1"/>
  <c r="IL73" i="21" a="1"/>
  <c r="IL73" i="21" s="1"/>
  <c r="II59" i="21" a="1"/>
  <c r="II59" i="21" s="1"/>
  <c r="IC55" i="21" a="1"/>
  <c r="IC55" i="21" s="1"/>
  <c r="IL42" i="21" a="1"/>
  <c r="IL42" i="21" s="1"/>
  <c r="II45" i="21" a="1"/>
  <c r="II45" i="21" s="1"/>
  <c r="IG63" i="21" a="1"/>
  <c r="IG63" i="21" s="1"/>
  <c r="ID52" i="21" a="1"/>
  <c r="ID52" i="21" s="1"/>
  <c r="IL45" i="21" a="1"/>
  <c r="IL45" i="21" s="1"/>
  <c r="ID42" i="21" a="1"/>
  <c r="ID42" i="21" s="1"/>
  <c r="IJ39" i="21" a="1"/>
  <c r="IJ39" i="21" s="1"/>
  <c r="IG54" i="21" a="1"/>
  <c r="IG54" i="21" s="1"/>
  <c r="IJ59" i="21" a="1"/>
  <c r="IJ59" i="21" s="1"/>
  <c r="IE65" i="21" a="1"/>
  <c r="IE65" i="21" s="1"/>
  <c r="IK42" i="21" a="1"/>
  <c r="IK42" i="21" s="1"/>
  <c r="IC60" i="21" a="1"/>
  <c r="IC60" i="21" s="1"/>
  <c r="II41" i="21" a="1"/>
  <c r="II41" i="21" s="1"/>
  <c r="IF51" i="21" a="1"/>
  <c r="IF51" i="21" s="1"/>
  <c r="IH56" i="21" a="1"/>
  <c r="IH56" i="21" s="1"/>
  <c r="IC67" i="21" a="1"/>
  <c r="IC67" i="21" s="1"/>
  <c r="II65" i="21" a="1"/>
  <c r="II65" i="21" s="1"/>
  <c r="II42" i="21" a="1"/>
  <c r="II42" i="21" s="1"/>
  <c r="IC56" i="21" a="1"/>
  <c r="IC56" i="21" s="1"/>
  <c r="IL67" i="21" a="1"/>
  <c r="IL67" i="21" s="1"/>
  <c r="IM59" i="21" a="1"/>
  <c r="IM59" i="21" s="1"/>
  <c r="IF63" i="21" a="1"/>
  <c r="IF63" i="21" s="1"/>
  <c r="II71" i="21" a="1"/>
  <c r="II71" i="21" s="1"/>
  <c r="IG42" i="21" a="1"/>
  <c r="IG42" i="21" s="1"/>
  <c r="IG46" i="21" a="1"/>
  <c r="IG46" i="21" s="1"/>
  <c r="IH53" i="21" a="1"/>
  <c r="IH53" i="21" s="1"/>
  <c r="IH64" i="21" a="1"/>
  <c r="IH64" i="21" s="1"/>
  <c r="IK52" i="21" a="1"/>
  <c r="IK52" i="21" s="1"/>
  <c r="IK47" i="21" a="1"/>
  <c r="IK47" i="21" s="1"/>
  <c r="IB70" i="21" a="1"/>
  <c r="IB70" i="21" s="1"/>
  <c r="IK48" i="21" a="1"/>
  <c r="IK48" i="21" s="1"/>
  <c r="IH39" i="21" a="1"/>
  <c r="IH39" i="21" s="1"/>
  <c r="IC59" i="21" a="1"/>
  <c r="IC59" i="21" s="1"/>
  <c r="IK73" i="21" a="1"/>
  <c r="IK73" i="21" s="1"/>
  <c r="IF54" i="21" a="1"/>
  <c r="IF54" i="21" s="1"/>
  <c r="IC63" i="21" a="1"/>
  <c r="IC63" i="21" s="1"/>
  <c r="IL48" i="21" a="1"/>
  <c r="IL48" i="21" s="1"/>
  <c r="II52" i="21" a="1"/>
  <c r="II52" i="21" s="1"/>
  <c r="IF71" i="21" a="1"/>
  <c r="IF71" i="21" s="1"/>
  <c r="IH72" i="21" a="1"/>
  <c r="IH72" i="21" s="1"/>
  <c r="IF56" i="21" a="1"/>
  <c r="IF56" i="21" s="1"/>
  <c r="IC54" i="21" a="1"/>
  <c r="IC54" i="21" s="1"/>
  <c r="IL54" i="21" a="1"/>
  <c r="IL54" i="21" s="1"/>
  <c r="IL40" i="21" a="1"/>
  <c r="IL40" i="21" s="1"/>
  <c r="II54" i="21" a="1"/>
  <c r="II54" i="21" s="1"/>
  <c r="IG40" i="21" a="1"/>
  <c r="IG40" i="21" s="1"/>
  <c r="ID55" i="21" a="1"/>
  <c r="ID55" i="21" s="1"/>
  <c r="IL62" i="21" a="1"/>
  <c r="IL62" i="21" s="1"/>
  <c r="IG55" i="21" a="1"/>
  <c r="IG55" i="21" s="1"/>
  <c r="IE63" i="21" a="1"/>
  <c r="IE63" i="21" s="1"/>
  <c r="IB48" i="21" a="1"/>
  <c r="IB48" i="21" s="1"/>
  <c r="IK53" i="21" a="1"/>
  <c r="IK53" i="21" s="1"/>
  <c r="IH48" i="21" a="1"/>
  <c r="IH48" i="21" s="1"/>
  <c r="IB67" i="21" a="1"/>
  <c r="IB67" i="21" s="1"/>
  <c r="IJ56" i="21" a="1"/>
  <c r="IJ56" i="21" s="1"/>
  <c r="IH68" i="21" a="1"/>
  <c r="IH68" i="21" s="1"/>
  <c r="IE40" i="21" a="1"/>
  <c r="IE40" i="21" s="1"/>
  <c r="IK45" i="21" a="1"/>
  <c r="IK45" i="21" s="1"/>
  <c r="IE41" i="21" a="1"/>
  <c r="IE41" i="21" s="1"/>
  <c r="IB55" i="21" a="1"/>
  <c r="IB55" i="21" s="1"/>
  <c r="IK70" i="21" a="1"/>
  <c r="IK70" i="21" s="1"/>
  <c r="IE56" i="21" a="1"/>
  <c r="IE56" i="21" s="1"/>
  <c r="IM53" i="21" a="1"/>
  <c r="IM53" i="21" s="1"/>
  <c r="IH47" i="21" a="1"/>
  <c r="IH47" i="21" s="1"/>
  <c r="IF65" i="21" a="1"/>
  <c r="IF65" i="21" s="1"/>
  <c r="IC47" i="21" a="1"/>
  <c r="IC47" i="21" s="1"/>
  <c r="IL51" i="21" a="1"/>
  <c r="IL51" i="21" s="1"/>
  <c r="II48" i="21" a="1"/>
  <c r="II48" i="21" s="1"/>
  <c r="IF60" i="21" a="1"/>
  <c r="IF60" i="21" s="1"/>
  <c r="IM60" i="21" a="1"/>
  <c r="IM60" i="21" s="1"/>
  <c r="IH65" i="21" a="1"/>
  <c r="IH65" i="21" s="1"/>
  <c r="IB51" i="21" a="1"/>
  <c r="IB51" i="21" s="1"/>
  <c r="IE48" i="21" a="1"/>
  <c r="IE48" i="21" s="1"/>
  <c r="IK46" i="21" a="1"/>
  <c r="IK46" i="21" s="1"/>
  <c r="IM56" i="21" a="1"/>
  <c r="IM56" i="21" s="1"/>
  <c r="IE62" i="21" a="1"/>
  <c r="IE62" i="21" s="1"/>
  <c r="IK54" i="21" a="1"/>
  <c r="IK54" i="21" s="1"/>
  <c r="IC68" i="21" a="1"/>
  <c r="IC68" i="21" s="1"/>
  <c r="IF45" i="21" a="1"/>
  <c r="IF45" i="21" s="1"/>
  <c r="IL64" i="21" a="1"/>
  <c r="IL64" i="21" s="1"/>
  <c r="IL47" i="21" a="1"/>
  <c r="IL47" i="21" s="1"/>
  <c r="IM57" i="21" a="1"/>
  <c r="IM57" i="21" s="1"/>
  <c r="IB41" i="21" a="1"/>
  <c r="IB41" i="21" s="1"/>
  <c r="IB71" i="21" a="1"/>
  <c r="IB71" i="21" s="1"/>
  <c r="IE53" i="21" a="1"/>
  <c r="IE53" i="21" s="1"/>
  <c r="IE46" i="21" a="1"/>
  <c r="IE46" i="21" s="1"/>
  <c r="IE59" i="21" a="1"/>
  <c r="IE59" i="21" s="1"/>
  <c r="IG48" i="21" a="1"/>
  <c r="IG48" i="21" s="1"/>
  <c r="IB72" i="21" a="1"/>
  <c r="IB72" i="21" s="1"/>
  <c r="IH62" i="21" a="1"/>
  <c r="IH62" i="21" s="1"/>
  <c r="IK51" i="21" a="1"/>
  <c r="IK51" i="21" s="1"/>
  <c r="IF52" i="21" a="1"/>
  <c r="IF52" i="21" s="1"/>
  <c r="IK41" i="21" a="1"/>
  <c r="IK41" i="21" s="1"/>
  <c r="ID56" i="21" a="1"/>
  <c r="ID56" i="21" s="1"/>
  <c r="IJ65" i="21" a="1"/>
  <c r="IJ65" i="21" s="1"/>
  <c r="IM63" i="21" a="1"/>
  <c r="IM63" i="21" s="1"/>
  <c r="ID47" i="21" a="1"/>
  <c r="ID47" i="21" s="1"/>
  <c r="IJ60" i="21" a="1"/>
  <c r="IJ60" i="21" s="1"/>
  <c r="IL55" i="21" a="1"/>
  <c r="IL55" i="21" s="1"/>
  <c r="IG45" i="21" a="1"/>
  <c r="IG45" i="21" s="1"/>
  <c r="IG53" i="21" a="1"/>
  <c r="IG53" i="21" s="1"/>
  <c r="IB65" i="21" a="1"/>
  <c r="IB65" i="21" s="1"/>
  <c r="ID70" i="21" a="1"/>
  <c r="ID70" i="21" s="1"/>
  <c r="IB59" i="21" a="1"/>
  <c r="IB59" i="21" s="1"/>
  <c r="IJ45" i="21" a="1"/>
  <c r="IJ45" i="21" s="1"/>
  <c r="IH67" i="21" a="1"/>
  <c r="IH67" i="21" s="1"/>
  <c r="IE67" i="21" a="1"/>
  <c r="IE67" i="21" s="1"/>
  <c r="IM68" i="21" a="1"/>
  <c r="IM68" i="21" s="1"/>
  <c r="IH59" i="21" a="1"/>
  <c r="IH59" i="21" s="1"/>
  <c r="IE73" i="21" a="1"/>
  <c r="IE73" i="21" s="1"/>
  <c r="IC52" i="21" a="1"/>
  <c r="IC52" i="21" s="1"/>
  <c r="IK59" i="21" a="1"/>
  <c r="IK59" i="21" s="1"/>
  <c r="IH45" i="21" a="1"/>
  <c r="IH45" i="21" s="1"/>
  <c r="IK57" i="21" a="1"/>
  <c r="IK57" i="21" s="1"/>
  <c r="IH54" i="21" a="1"/>
  <c r="IH54" i="21" s="1"/>
  <c r="IF57" i="21" a="1"/>
  <c r="IF57" i="21" s="1"/>
  <c r="IC72" i="21" a="1"/>
  <c r="IC72" i="21" s="1"/>
  <c r="IE45" i="21" a="1"/>
  <c r="IE45" i="21" s="1"/>
  <c r="IC64" i="21" a="1"/>
  <c r="IC64" i="21" s="1"/>
  <c r="II60" i="21" a="1"/>
  <c r="II60" i="21" s="1"/>
  <c r="IF73" i="21" a="1"/>
  <c r="IF73" i="21" s="1"/>
  <c r="IM54" i="21" a="1"/>
  <c r="IM54" i="21" s="1"/>
  <c r="IG41" i="21" a="1"/>
  <c r="IG41" i="21" s="1"/>
  <c r="ID41" i="21" a="1"/>
  <c r="ID41" i="21" s="1"/>
  <c r="IM47" i="21" a="1"/>
  <c r="IM47" i="21" s="1"/>
  <c r="IJ70" i="21" a="1"/>
  <c r="IJ70" i="21" s="1"/>
  <c r="ID53" i="21" a="1"/>
  <c r="ID53" i="21" s="1"/>
  <c r="IB63" i="21" a="1"/>
  <c r="IB63" i="21" s="1"/>
  <c r="IH70" i="21" a="1"/>
  <c r="IH70" i="21" s="1"/>
  <c r="IE64" i="21" a="1"/>
  <c r="IE64" i="21" s="1"/>
  <c r="IM51" i="21" a="1"/>
  <c r="IM51" i="21" s="1"/>
  <c r="IG70" i="21" a="1"/>
  <c r="IG70" i="21" s="1"/>
  <c r="ID62" i="21" a="1"/>
  <c r="ID62" i="21" s="1"/>
  <c r="IB40" i="21" a="1"/>
  <c r="IB40" i="21" s="1"/>
  <c r="IJ54" i="21" a="1"/>
  <c r="IJ54" i="21" s="1"/>
  <c r="IB47" i="21" a="1"/>
  <c r="IB47" i="21" s="1"/>
  <c r="IJ46" i="21" a="1"/>
  <c r="IJ46" i="21" s="1"/>
  <c r="IE42" i="21" a="1"/>
  <c r="IE42" i="21" s="1"/>
  <c r="IB45" i="21" a="1"/>
  <c r="IB45" i="21" s="1"/>
  <c r="IK71" i="21" a="1"/>
  <c r="IK71" i="21" s="1"/>
  <c r="IH46" i="21" a="1"/>
  <c r="IH46" i="21" s="1"/>
  <c r="IC53" i="21" a="1"/>
  <c r="IC53" i="21" s="1"/>
  <c r="IK55" i="21" a="1"/>
  <c r="IK55" i="21" s="1"/>
  <c r="IH73" i="21" a="1"/>
  <c r="IH73" i="21" s="1"/>
  <c r="IB60" i="21" a="1"/>
  <c r="IB60" i="21" s="1"/>
  <c r="IK64" i="21" a="1"/>
  <c r="IK64" i="21" s="1"/>
  <c r="IH51" i="21" a="1"/>
  <c r="IH51" i="21" s="1"/>
  <c r="IF68" i="21" a="1"/>
  <c r="IF68" i="21" s="1"/>
  <c r="IC62" i="21" a="1"/>
  <c r="IC62" i="21" s="1"/>
  <c r="IL72" i="21" a="1"/>
  <c r="IL72" i="21" s="1"/>
  <c r="IE68" i="21" a="1"/>
  <c r="IE68" i="21" s="1"/>
  <c r="IC45" i="21" a="1"/>
  <c r="IC45" i="21" s="1"/>
  <c r="IK60" i="21" a="1"/>
  <c r="IK60" i="21" s="1"/>
  <c r="II39" i="21" a="1"/>
  <c r="II39" i="21" s="1"/>
  <c r="II72" i="21" a="1"/>
  <c r="II72" i="21" s="1"/>
  <c r="ID39" i="21" a="1"/>
  <c r="ID39" i="21" s="1"/>
  <c r="IJ55" i="21" a="1"/>
  <c r="IJ55" i="21" s="1"/>
  <c r="IE52" i="21" a="1"/>
  <c r="IE52" i="21" s="1"/>
  <c r="IK68" i="21" a="1"/>
  <c r="IK68" i="21" s="1"/>
  <c r="IB56" i="21" a="1"/>
  <c r="IB56" i="21" s="1"/>
  <c r="IB73" i="21" a="1"/>
  <c r="IB73" i="21" s="1"/>
  <c r="IH42" i="21" a="1"/>
  <c r="IH42" i="21" s="1"/>
  <c r="IG73" i="21" a="1"/>
  <c r="IG73" i="21" s="1"/>
  <c r="ID40" i="21" a="1"/>
  <c r="ID40" i="21" s="1"/>
  <c r="IJ47" i="21" a="1"/>
  <c r="IJ47" i="21" s="1"/>
  <c r="IG39" i="21" a="1"/>
  <c r="IG39" i="21" s="1"/>
  <c r="IM70" i="21" a="1"/>
  <c r="IM70" i="21" s="1"/>
  <c r="IJ62" i="21" a="1"/>
  <c r="IJ62" i="21" s="1"/>
  <c r="IG47" i="21" a="1"/>
  <c r="IG47" i="21" s="1"/>
  <c r="IE51" i="21" a="1"/>
  <c r="IE51" i="21" s="1"/>
  <c r="IB57" i="21" a="1"/>
  <c r="IB57" i="21" s="1"/>
  <c r="IK65" i="21" a="1"/>
  <c r="IK65" i="21" s="1"/>
  <c r="ID51" i="21" a="1"/>
  <c r="ID51" i="21" s="1"/>
  <c r="IB54" i="21" a="1"/>
  <c r="IB54" i="21" s="1"/>
  <c r="IJ52" i="21" a="1"/>
  <c r="IJ52" i="21" s="1"/>
  <c r="IH40" i="21" a="1"/>
  <c r="IH40" i="21" s="1"/>
  <c r="IE54" i="21" a="1"/>
  <c r="IE54" i="21" s="1"/>
  <c r="IM62" i="21" a="1"/>
  <c r="IM62" i="21" s="1"/>
  <c r="IH71" i="21" a="1"/>
  <c r="IH71" i="21" s="1"/>
  <c r="IE57" i="21" a="1"/>
  <c r="IE57" i="21" s="1"/>
  <c r="IC73" i="21" a="1"/>
  <c r="IC73" i="21" s="1"/>
  <c r="IK63" i="21" a="1"/>
  <c r="IK63" i="21" s="1"/>
  <c r="IH52" i="21" a="1"/>
  <c r="IH52" i="21" s="1"/>
  <c r="IC70" i="21" a="1"/>
  <c r="IC70" i="21" s="1"/>
  <c r="IK40" i="21" a="1"/>
  <c r="IK40" i="21" s="1"/>
  <c r="II57" i="21" a="1"/>
  <c r="II57" i="21" s="1"/>
  <c r="IF59" i="21" a="1"/>
  <c r="IF59" i="21" s="1"/>
  <c r="IC42" i="21" a="1"/>
  <c r="IC42" i="21" s="1"/>
  <c r="IL57" i="21" a="1"/>
  <c r="IL57" i="21" s="1"/>
  <c r="IF46" i="21" a="1"/>
  <c r="IF46" i="21" s="1"/>
  <c r="ID65" i="21" a="1"/>
  <c r="ID65" i="21" s="1"/>
  <c r="IL39" i="21" a="1"/>
  <c r="IL39" i="21" s="1"/>
  <c r="IJ42" i="21" a="1"/>
  <c r="IJ42" i="21" s="1"/>
  <c r="IG72" i="21" a="1"/>
  <c r="IG72" i="21" s="1"/>
  <c r="IM46" i="21" a="1"/>
  <c r="IM46" i="21" s="1"/>
  <c r="II40" i="21" a="1"/>
  <c r="II40" i="21" s="1"/>
  <c r="IF41" i="21" a="1"/>
  <c r="IF41" i="21" s="1"/>
  <c r="ID45" i="21" a="1"/>
  <c r="ID45" i="21" s="1"/>
  <c r="IM73" i="21" a="1"/>
  <c r="IM73" i="21" s="1"/>
  <c r="IJ57" i="21" a="1"/>
  <c r="IJ57" i="21" s="1"/>
  <c r="ID72" i="21" a="1"/>
  <c r="ID72" i="21" s="1"/>
  <c r="IL60" i="21" a="1"/>
  <c r="IL60" i="21" s="1"/>
  <c r="IJ71" i="21" a="1"/>
  <c r="IJ71" i="21" s="1"/>
  <c r="IG57" i="21" a="1"/>
  <c r="IG57" i="21" s="1"/>
  <c r="ID54" i="21" a="1"/>
  <c r="ID54" i="21" s="1"/>
  <c r="IM64" i="21" a="1"/>
  <c r="IM64" i="21" s="1"/>
  <c r="IJ48" i="21" a="1"/>
  <c r="IJ48" i="21" s="1"/>
  <c r="IG68" i="21" a="1"/>
  <c r="IG68" i="21" s="1"/>
  <c r="IE55" i="21" a="1"/>
  <c r="IE55" i="21" s="1"/>
  <c r="IB68" i="21" a="1"/>
  <c r="IB68" i="21" s="1"/>
  <c r="IJ53" i="21" a="1"/>
  <c r="IJ53" i="21" s="1"/>
  <c r="IE60" i="21" a="1"/>
  <c r="IE60" i="21" s="1"/>
  <c r="IB46" i="21" a="1"/>
  <c r="IB46" i="21" s="1"/>
  <c r="IK56" i="21" a="1"/>
  <c r="IK56" i="21" s="1"/>
  <c r="IH63" i="21" a="1"/>
  <c r="IH63" i="21" s="1"/>
  <c r="IE39" i="21" a="1"/>
  <c r="IE39" i="21" s="1"/>
  <c r="IM41" i="21" a="1"/>
  <c r="IM41" i="21" s="1"/>
  <c r="IE47" i="21" a="1"/>
  <c r="IE47" i="21" s="1"/>
  <c r="IK62" i="21" a="1"/>
  <c r="IK62" i="21" s="1"/>
  <c r="IB62" i="21" a="1"/>
  <c r="IB62" i="21" s="1"/>
  <c r="IH41" i="21" a="1"/>
  <c r="IH41" i="21" s="1"/>
  <c r="IC51" i="21" a="1"/>
  <c r="IC51" i="21" s="1"/>
  <c r="IF70" i="21" a="1"/>
  <c r="IF70" i="21" s="1"/>
  <c r="IL41" i="21" a="1"/>
  <c r="IL41" i="21" s="1"/>
  <c r="IG67" i="21" a="1"/>
  <c r="IG67" i="21" s="1"/>
  <c r="IG65" i="21" a="1"/>
  <c r="IG65" i="21" s="1"/>
  <c r="IM67" i="21" a="1"/>
  <c r="IM67" i="21" s="1"/>
  <c r="ID57" i="21" a="1"/>
  <c r="ID57" i="21" s="1"/>
  <c r="IJ63" i="21" a="1"/>
  <c r="IJ63" i="21" s="1"/>
  <c r="ID64" i="21" a="1"/>
  <c r="ID64" i="21" s="1"/>
  <c r="IM72" i="21" a="1"/>
  <c r="IM72" i="21" s="1"/>
  <c r="ID60" i="21" a="1"/>
  <c r="ID60" i="21" s="1"/>
  <c r="IK72" i="21" a="1"/>
  <c r="IK72" i="21" s="1"/>
  <c r="HO53" i="21" a="1"/>
  <c r="HO53" i="21" s="1"/>
  <c r="HY45" i="21" a="1"/>
  <c r="HY45" i="21" s="1"/>
  <c r="HQ55" i="21" a="1"/>
  <c r="HQ55" i="21" s="1"/>
  <c r="HU72" i="21" a="1"/>
  <c r="HU72" i="21" s="1"/>
  <c r="HR65" i="21" a="1"/>
  <c r="HR65" i="21" s="1"/>
  <c r="HO57" i="21" a="1"/>
  <c r="HO57" i="21" s="1"/>
  <c r="HX60" i="21" a="1"/>
  <c r="HX60" i="21" s="1"/>
  <c r="HQ63" i="21" a="1"/>
  <c r="HQ63" i="21" s="1"/>
  <c r="HO52" i="21" a="1"/>
  <c r="HO52" i="21" s="1"/>
  <c r="HS55" i="21" a="1"/>
  <c r="HS55" i="21" s="1"/>
  <c r="HZ54" i="21" a="1"/>
  <c r="HZ54" i="21" s="1"/>
  <c r="HU59" i="21" a="1"/>
  <c r="HU59" i="21" s="1"/>
  <c r="HS71" i="21" a="1"/>
  <c r="HS71" i="21" s="1"/>
  <c r="HP40" i="21" a="1"/>
  <c r="HP40" i="21" s="1"/>
  <c r="HX59" i="21" a="1"/>
  <c r="HX59" i="21" s="1"/>
  <c r="HT59" i="21" a="1"/>
  <c r="HT59" i="21" s="1"/>
  <c r="HU45" i="21" a="1"/>
  <c r="HU45" i="21" s="1"/>
  <c r="HP52" i="21" a="1"/>
  <c r="HP52" i="21" s="1"/>
  <c r="HY73" i="21" a="1"/>
  <c r="HY73" i="21" s="1"/>
  <c r="HW62" i="21" a="1"/>
  <c r="HW62" i="21" s="1"/>
  <c r="HQ67" i="21" a="1"/>
  <c r="HQ67" i="21" s="1"/>
  <c r="HS52" i="21" a="1"/>
  <c r="HS52" i="21" s="1"/>
  <c r="HQ45" i="21" a="1"/>
  <c r="HQ45" i="21" s="1"/>
  <c r="HY52" i="21" a="1"/>
  <c r="HY52" i="21" s="1"/>
  <c r="HV72" i="21" a="1"/>
  <c r="HV72" i="21" s="1"/>
  <c r="HT39" i="21" a="1"/>
  <c r="HT39" i="21" s="1"/>
  <c r="HZ47" i="21" a="1"/>
  <c r="HZ47" i="21" s="1"/>
  <c r="HV47" i="21" a="1"/>
  <c r="HV47" i="21" s="1"/>
  <c r="HQ70" i="21" a="1"/>
  <c r="HQ70" i="21" s="1"/>
  <c r="HO41" i="21" a="1"/>
  <c r="HO41" i="21" s="1"/>
  <c r="HW55" i="21" a="1"/>
  <c r="HW55" i="21" s="1"/>
  <c r="HQ41" i="21" a="1"/>
  <c r="HQ41" i="21" s="1"/>
  <c r="HO59" i="21" a="1"/>
  <c r="HO59" i="21" s="1"/>
  <c r="HW54" i="21" a="1"/>
  <c r="HW54" i="21" s="1"/>
  <c r="HT68" i="21" a="1"/>
  <c r="HT68" i="21" s="1"/>
  <c r="HR71" i="21" a="1"/>
  <c r="HR71" i="21" s="1"/>
  <c r="HZ41" i="21" a="1"/>
  <c r="HZ41" i="21" s="1"/>
  <c r="HR40" i="21" a="1"/>
  <c r="HR40" i="21" s="1"/>
  <c r="HQ39" i="21" a="1"/>
  <c r="HQ39" i="21" s="1"/>
  <c r="HP71" i="21" a="1"/>
  <c r="HP71" i="21" s="1"/>
  <c r="HQ73" i="21" a="1"/>
  <c r="HQ73" i="21" s="1"/>
  <c r="HO71" i="21" a="1"/>
  <c r="HO71" i="21" s="1"/>
  <c r="HW40" i="21" a="1"/>
  <c r="HW40" i="21" s="1"/>
  <c r="HT67" i="21" a="1"/>
  <c r="HT67" i="21" s="1"/>
  <c r="HR39" i="21" a="1"/>
  <c r="HR39" i="21" s="1"/>
  <c r="HZ67" i="21" a="1"/>
  <c r="HZ67" i="21" s="1"/>
  <c r="HS42" i="21" a="1"/>
  <c r="HS42" i="21" s="1"/>
  <c r="HQ68" i="21" a="1"/>
  <c r="HQ68" i="21" s="1"/>
  <c r="HZ55" i="21" a="1"/>
  <c r="HZ55" i="21" s="1"/>
  <c r="HW59" i="21" a="1"/>
  <c r="HW59" i="21" s="1"/>
  <c r="HU70" i="21" a="1"/>
  <c r="HU70" i="21" s="1"/>
  <c r="HZ71" i="21" a="1"/>
  <c r="HZ71" i="21" s="1"/>
  <c r="HW45" i="21" a="1"/>
  <c r="HW45" i="21" s="1"/>
  <c r="HR42" i="21" a="1"/>
  <c r="HR42" i="21" s="1"/>
  <c r="HO54" i="21" a="1"/>
  <c r="HO54" i="21" s="1"/>
  <c r="HX42" i="21" a="1"/>
  <c r="HX42" i="21" s="1"/>
  <c r="HQ54" i="21" a="1"/>
  <c r="HQ54" i="21" s="1"/>
  <c r="HO63" i="21" a="1"/>
  <c r="HO63" i="21" s="1"/>
  <c r="HX70" i="21" a="1"/>
  <c r="HX70" i="21" s="1"/>
  <c r="HU65" i="21" a="1"/>
  <c r="HU65" i="21" s="1"/>
  <c r="HS47" i="21" a="1"/>
  <c r="HS47" i="21" s="1"/>
  <c r="HZ56" i="21" a="1"/>
  <c r="HZ56" i="21" s="1"/>
  <c r="HU56" i="21" a="1"/>
  <c r="HU56" i="21" s="1"/>
  <c r="HS51" i="21" a="1"/>
  <c r="HS51" i="21" s="1"/>
  <c r="HP46" i="21" a="1"/>
  <c r="HP46" i="21" s="1"/>
  <c r="HY48" i="21" a="1"/>
  <c r="HY48" i="21" s="1"/>
  <c r="HP45" i="21" a="1"/>
  <c r="HP45" i="21" s="1"/>
  <c r="HX40" i="21" a="1"/>
  <c r="HX40" i="21" s="1"/>
  <c r="HV67" i="21" a="1"/>
  <c r="HV67" i="21" s="1"/>
  <c r="HS56" i="21" a="1"/>
  <c r="HS56" i="21" s="1"/>
  <c r="HY64" i="21" a="1"/>
  <c r="HY64" i="21" s="1"/>
  <c r="HS46" i="21" a="1"/>
  <c r="HS46" i="21" s="1"/>
  <c r="HQ48" i="21" a="1"/>
  <c r="HQ48" i="21" s="1"/>
  <c r="HY56" i="21" a="1"/>
  <c r="HY56" i="21" s="1"/>
  <c r="HV59" i="21" a="1"/>
  <c r="HV59" i="21" s="1"/>
  <c r="HT45" i="21" a="1"/>
  <c r="HT45" i="21" s="1"/>
  <c r="HY63" i="21" a="1"/>
  <c r="HY63" i="21" s="1"/>
  <c r="HV46" i="21" a="1"/>
  <c r="HV46" i="21" s="1"/>
  <c r="HT51" i="21" a="1"/>
  <c r="HT51" i="21" s="1"/>
  <c r="HQ42" i="21" a="1"/>
  <c r="HQ42" i="21" s="1"/>
  <c r="HO48" i="21" a="1"/>
  <c r="HO48" i="21" s="1"/>
  <c r="HX65" i="21" a="1"/>
  <c r="HX65" i="21" s="1"/>
  <c r="HS72" i="21" a="1"/>
  <c r="HS72" i="21" s="1"/>
  <c r="HY41" i="21" a="1"/>
  <c r="HY41" i="21" s="1"/>
  <c r="HV63" i="21" a="1"/>
  <c r="HV63" i="21" s="1"/>
  <c r="HT63" i="21" a="1"/>
  <c r="HT63" i="21" s="1"/>
  <c r="HZ68" i="21" a="1"/>
  <c r="HZ68" i="21" s="1"/>
  <c r="HU55" i="21" a="1"/>
  <c r="HU55" i="21" s="1"/>
  <c r="HS48" i="21" a="1"/>
  <c r="HS48" i="21" s="1"/>
  <c r="HY60" i="21" a="1"/>
  <c r="HY60" i="21" s="1"/>
  <c r="HW53" i="21" a="1"/>
  <c r="HW53" i="21" s="1"/>
  <c r="HP53" i="21" a="1"/>
  <c r="HP53" i="21" s="1"/>
  <c r="HY40" i="21" a="1"/>
  <c r="HY40" i="21" s="1"/>
  <c r="HW67" i="21" a="1"/>
  <c r="HW67" i="21" s="1"/>
  <c r="HT55" i="21" a="1"/>
  <c r="HT55" i="21" s="1"/>
  <c r="HR64" i="21" a="1"/>
  <c r="HR64" i="21" s="1"/>
  <c r="HY47" i="21" a="1"/>
  <c r="HY47" i="21" s="1"/>
  <c r="HT53" i="21" a="1"/>
  <c r="HT53" i="21" s="1"/>
  <c r="HR70" i="21" a="1"/>
  <c r="HR70" i="21" s="1"/>
  <c r="HO70" i="21" a="1"/>
  <c r="HO70" i="21" s="1"/>
  <c r="HW70" i="21" a="1"/>
  <c r="HW70" i="21" s="1"/>
  <c r="HU52" i="21" a="1"/>
  <c r="HU52" i="21" s="1"/>
  <c r="HZ57" i="21" a="1"/>
  <c r="HZ57" i="21" s="1"/>
  <c r="HW39" i="21" a="1"/>
  <c r="HW39" i="21" s="1"/>
  <c r="HU39" i="21" a="1"/>
  <c r="HU39" i="21" s="1"/>
  <c r="HR60" i="21" a="1"/>
  <c r="HR60" i="21" s="1"/>
  <c r="HY65" i="21" a="1"/>
  <c r="HY65" i="21" s="1"/>
  <c r="HP39" i="21" a="1"/>
  <c r="HP39" i="21" s="1"/>
  <c r="HU53" i="21" a="1"/>
  <c r="HU53" i="21" s="1"/>
  <c r="HS40" i="21" a="1"/>
  <c r="HS40" i="21" s="1"/>
  <c r="HY71" i="21" a="1"/>
  <c r="HY71" i="21" s="1"/>
  <c r="HP42" i="21" a="1"/>
  <c r="HP42" i="21" s="1"/>
  <c r="HV45" i="21" a="1"/>
  <c r="HV45" i="21" s="1"/>
  <c r="HZ65" i="21" a="1"/>
  <c r="HZ65" i="21" s="1"/>
  <c r="HW56" i="21" a="1"/>
  <c r="HW56" i="21" s="1"/>
  <c r="HR55" i="21" a="1"/>
  <c r="HR55" i="21" s="1"/>
  <c r="HR62" i="21" a="1"/>
  <c r="HR62" i="21" s="1"/>
  <c r="HO65" i="21" a="1"/>
  <c r="HO65" i="21" s="1"/>
  <c r="HR51" i="21" a="1"/>
  <c r="HR51" i="21" s="1"/>
  <c r="HR63" i="21" a="1"/>
  <c r="HR63" i="21" s="1"/>
  <c r="HW52" i="21" a="1"/>
  <c r="HW52" i="21" s="1"/>
  <c r="HO64" i="21" a="1"/>
  <c r="HO64" i="21" s="1"/>
  <c r="HT40" i="21" a="1"/>
  <c r="HT40" i="21" s="1"/>
  <c r="HZ46" i="21" a="1"/>
  <c r="HZ46" i="21" s="1"/>
  <c r="HU62" i="21" a="1"/>
  <c r="HU62" i="21" s="1"/>
  <c r="HO72" i="21" a="1"/>
  <c r="HO72" i="21" s="1"/>
  <c r="HW73" i="21" a="1"/>
  <c r="HW73" i="21" s="1"/>
  <c r="HW68" i="21" a="1"/>
  <c r="HW68" i="21" s="1"/>
  <c r="HT65" i="21" a="1"/>
  <c r="HT65" i="21" s="1"/>
  <c r="HQ46" i="21" a="1"/>
  <c r="HQ46" i="21" s="1"/>
  <c r="HY46" i="21" a="1"/>
  <c r="HY46" i="21" s="1"/>
  <c r="HS68" i="21" a="1"/>
  <c r="HS68" i="21" s="1"/>
  <c r="HQ52" i="21" a="1"/>
  <c r="HQ52" i="21" s="1"/>
  <c r="HZ48" i="21" a="1"/>
  <c r="HZ48" i="21" s="1"/>
  <c r="HW60" i="21" a="1"/>
  <c r="HW60" i="21" s="1"/>
  <c r="HU60" i="21" a="1"/>
  <c r="HU60" i="21" s="1"/>
  <c r="HZ52" i="21" a="1"/>
  <c r="HZ52" i="21" s="1"/>
  <c r="HW65" i="21" a="1"/>
  <c r="HW65" i="21" s="1"/>
  <c r="HU54" i="21" a="1"/>
  <c r="HU54" i="21" s="1"/>
  <c r="HR52" i="21" a="1"/>
  <c r="HR52" i="21" s="1"/>
  <c r="HP70" i="21" a="1"/>
  <c r="HP70" i="21" s="1"/>
  <c r="HX55" i="21" a="1"/>
  <c r="HX55" i="21" s="1"/>
  <c r="HP55" i="21" a="1"/>
  <c r="HP55" i="21" s="1"/>
  <c r="HS57" i="21" a="1"/>
  <c r="HS57" i="21" s="1"/>
  <c r="HR57" i="21" a="1"/>
  <c r="HR57" i="21" s="1"/>
  <c r="HP63" i="21" a="1"/>
  <c r="HP63" i="21" s="1"/>
  <c r="HV52" i="21" a="1"/>
  <c r="HV52" i="21" s="1"/>
  <c r="HS65" i="21" a="1"/>
  <c r="HS65" i="21" s="1"/>
  <c r="HZ60" i="21" a="1"/>
  <c r="HZ60" i="21" s="1"/>
  <c r="HU68" i="21" a="1"/>
  <c r="HU68" i="21" s="1"/>
  <c r="HS67" i="21" a="1"/>
  <c r="HS67" i="21" s="1"/>
  <c r="HP57" i="21" a="1"/>
  <c r="HP57" i="21" s="1"/>
  <c r="HX62" i="21" a="1"/>
  <c r="HX62" i="21" s="1"/>
  <c r="HV39" i="21" a="1"/>
  <c r="HV39" i="21" s="1"/>
  <c r="HP72" i="21" a="1"/>
  <c r="HP72" i="21" s="1"/>
  <c r="HV42" i="21" a="1"/>
  <c r="HV42" i="21" s="1"/>
  <c r="HS54" i="21" a="1"/>
  <c r="HS54" i="21" s="1"/>
  <c r="HQ65" i="21" a="1"/>
  <c r="HQ65" i="21" s="1"/>
  <c r="HQ51" i="21" a="1"/>
  <c r="HQ51" i="21" s="1"/>
  <c r="HZ51" i="21" a="1"/>
  <c r="HZ51" i="21" s="1"/>
  <c r="HW47" i="21" a="1"/>
  <c r="HW47" i="21" s="1"/>
  <c r="HT52" i="21" a="1"/>
  <c r="HT52" i="21" s="1"/>
  <c r="HZ63" i="21" a="1"/>
  <c r="HZ63" i="21" s="1"/>
  <c r="HX67" i="21" a="1"/>
  <c r="HX67" i="21" s="1"/>
  <c r="HZ45" i="21" a="1"/>
  <c r="HZ45" i="21" s="1"/>
  <c r="HP68" i="21" a="1"/>
  <c r="HP68" i="21" s="1"/>
  <c r="HR56" i="21" a="1"/>
  <c r="HR56" i="21" s="1"/>
  <c r="HX68" i="21" a="1"/>
  <c r="HX68" i="21" s="1"/>
  <c r="HS59" i="21" a="1"/>
  <c r="HS59" i="21" s="1"/>
  <c r="HU57" i="21" a="1"/>
  <c r="HU57" i="21" s="1"/>
  <c r="HP64" i="21" a="1"/>
  <c r="HP64" i="21" s="1"/>
  <c r="HV71" i="21" a="1"/>
  <c r="HV71" i="21" s="1"/>
  <c r="HX52" i="21" a="1"/>
  <c r="HX52" i="21" s="1"/>
  <c r="HQ64" i="21" a="1"/>
  <c r="HQ64" i="21" s="1"/>
  <c r="HX53" i="21" a="1"/>
  <c r="HX53" i="21" s="1"/>
  <c r="HO39" i="21" a="1"/>
  <c r="HO39" i="21" s="1"/>
  <c r="HU64" i="21" a="1"/>
  <c r="HU64" i="21" s="1"/>
  <c r="HX39" i="21" a="1"/>
  <c r="HX39" i="21" s="1"/>
  <c r="HY72" i="21" a="1"/>
  <c r="HY72" i="21" s="1"/>
  <c r="HS53" i="21" a="1"/>
  <c r="HS53" i="21" s="1"/>
  <c r="HX47" i="21" a="1"/>
  <c r="HX47" i="21" s="1"/>
  <c r="HU71" i="21" a="1"/>
  <c r="HU71" i="21" s="1"/>
  <c r="HY59" i="21" a="1"/>
  <c r="HY59" i="21" s="1"/>
  <c r="HV65" i="21" a="1"/>
  <c r="HV65" i="21" s="1"/>
  <c r="HT64" i="21" a="1"/>
  <c r="HT64" i="21" s="1"/>
  <c r="HZ70" i="21" a="1"/>
  <c r="HZ70" i="21" s="1"/>
  <c r="HV57" i="21" a="1"/>
  <c r="HV57" i="21" s="1"/>
  <c r="HT72" i="21" a="1"/>
  <c r="HT72" i="21" s="1"/>
  <c r="HQ71" i="21" a="1"/>
  <c r="HQ71" i="21" s="1"/>
  <c r="HY68" i="21" a="1"/>
  <c r="HY68" i="21" s="1"/>
  <c r="HP48" i="21" a="1"/>
  <c r="HP48" i="21" s="1"/>
  <c r="HY55" i="21" a="1"/>
  <c r="HY55" i="21" s="1"/>
  <c r="HW42" i="21" a="1"/>
  <c r="HW42" i="21" s="1"/>
  <c r="HT46" i="21" a="1"/>
  <c r="HT46" i="21" s="1"/>
  <c r="HR59" i="21" a="1"/>
  <c r="HR59" i="21" s="1"/>
  <c r="HZ64" i="21" a="1"/>
  <c r="HZ64" i="21" s="1"/>
  <c r="HT41" i="21" a="1"/>
  <c r="HT41" i="21" s="1"/>
  <c r="HW51" i="21" a="1"/>
  <c r="HW51" i="21" s="1"/>
  <c r="HT48" i="21" a="1"/>
  <c r="HT48" i="21" s="1"/>
  <c r="HR46" i="21" a="1"/>
  <c r="HR46" i="21" s="1"/>
  <c r="HO51" i="21" a="1"/>
  <c r="HO51" i="21" s="1"/>
  <c r="HV68" i="21" a="1"/>
  <c r="HV68" i="21" s="1"/>
  <c r="HO73" i="21" a="1"/>
  <c r="HO73" i="21" s="1"/>
  <c r="HW46" i="21" a="1"/>
  <c r="HW46" i="21" s="1"/>
  <c r="HU42" i="21" a="1"/>
  <c r="HU42" i="21" s="1"/>
  <c r="HP47" i="21" a="1"/>
  <c r="HP47" i="21" s="1"/>
  <c r="HX41" i="21" a="1"/>
  <c r="HX41" i="21" s="1"/>
  <c r="HR72" i="21" a="1"/>
  <c r="HR72" i="21" s="1"/>
  <c r="HX48" i="21" a="1"/>
  <c r="HX48" i="21" s="1"/>
  <c r="HU63" i="21" a="1"/>
  <c r="HU63" i="21" s="1"/>
  <c r="HS41" i="21" a="1"/>
  <c r="HS41" i="21" s="1"/>
  <c r="HZ39" i="21" a="1"/>
  <c r="HZ39" i="21" s="1"/>
  <c r="HU47" i="21" a="1"/>
  <c r="HU47" i="21" s="1"/>
  <c r="HS64" i="21" a="1"/>
  <c r="HS64" i="21" s="1"/>
  <c r="HP73" i="21" a="1"/>
  <c r="HP73" i="21" s="1"/>
  <c r="HY53" i="21" a="1"/>
  <c r="HY53" i="21" s="1"/>
  <c r="HV54" i="21" a="1"/>
  <c r="HV54" i="21" s="1"/>
  <c r="HR53" i="21" a="1"/>
  <c r="HR53" i="21" s="1"/>
  <c r="HS70" i="21" a="1"/>
  <c r="HS70" i="21" s="1"/>
  <c r="HP60" i="21" a="1"/>
  <c r="HP60" i="21" s="1"/>
  <c r="HU48" i="21" a="1"/>
  <c r="HU48" i="21" s="1"/>
  <c r="HP51" i="21" a="1"/>
  <c r="HP51" i="21" s="1"/>
  <c r="HX57" i="21" a="1"/>
  <c r="HX57" i="21" s="1"/>
  <c r="HV60" i="21" a="1"/>
  <c r="HV60" i="21" s="1"/>
  <c r="HO68" i="21" a="1"/>
  <c r="HO68" i="21" s="1"/>
  <c r="HX64" i="21" a="1"/>
  <c r="HX64" i="21" s="1"/>
  <c r="HV41" i="21" a="1"/>
  <c r="HV41" i="21" s="1"/>
  <c r="HS62" i="21" a="1"/>
  <c r="HS62" i="21" s="1"/>
  <c r="HP67" i="21" a="1"/>
  <c r="HP67" i="21" s="1"/>
  <c r="HY62" i="21" a="1"/>
  <c r="HY62" i="21" s="1"/>
  <c r="HR73" i="21" a="1"/>
  <c r="HR73" i="21" s="1"/>
  <c r="HP56" i="21" a="1"/>
  <c r="HP56" i="21" s="1"/>
  <c r="HY39" i="21" a="1"/>
  <c r="HY39" i="21" s="1"/>
  <c r="HV70" i="21" a="1"/>
  <c r="HV70" i="21" s="1"/>
  <c r="HT60" i="21" a="1"/>
  <c r="HT60" i="21" s="1"/>
  <c r="HZ72" i="21" a="1"/>
  <c r="HZ72" i="21" s="1"/>
  <c r="HV40" i="21" a="1"/>
  <c r="HV40" i="21" s="1"/>
  <c r="HT62" i="21" a="1"/>
  <c r="HT62" i="21" s="1"/>
  <c r="HQ57" i="21" a="1"/>
  <c r="HQ57" i="21" s="1"/>
  <c r="HY57" i="21" a="1"/>
  <c r="HY57" i="21" s="1"/>
  <c r="HQ60" i="21" a="1"/>
  <c r="HQ60" i="21" s="1"/>
  <c r="HU67" i="21" a="1"/>
  <c r="HU67" i="21" s="1"/>
  <c r="HT54" i="21" a="1"/>
  <c r="HT54" i="21" s="1"/>
  <c r="HW63" i="21" a="1"/>
  <c r="HW63" i="21" s="1"/>
  <c r="HW64" i="21" a="1"/>
  <c r="HW64" i="21" s="1"/>
  <c r="HP41" i="21" a="1"/>
  <c r="HP41" i="21" s="1"/>
  <c r="HP59" i="21" a="1"/>
  <c r="HP59" i="21" s="1"/>
  <c r="HV55" i="21" a="1"/>
  <c r="HV55" i="21" s="1"/>
  <c r="HY42" i="21" a="1"/>
  <c r="HY42" i="21" s="1"/>
  <c r="HO47" i="21" a="1"/>
  <c r="HO47" i="21" s="1"/>
  <c r="HX72" i="21" a="1"/>
  <c r="HX72" i="21" s="1"/>
  <c r="HV48" i="21" a="1"/>
  <c r="HV48" i="21" s="1"/>
  <c r="HO67" i="21" a="1"/>
  <c r="HO67" i="21" s="1"/>
  <c r="HX56" i="21" a="1"/>
  <c r="HX56" i="21" s="1"/>
  <c r="HV73" i="21" a="1"/>
  <c r="HV73" i="21" s="1"/>
  <c r="HS60" i="21" a="1"/>
  <c r="HS60" i="21" s="1"/>
  <c r="HY54" i="21" a="1"/>
  <c r="HY54" i="21" s="1"/>
  <c r="HS73" i="21" a="1"/>
  <c r="HS73" i="21" s="1"/>
  <c r="HQ72" i="21" a="1"/>
  <c r="HQ72" i="21" s="1"/>
  <c r="HY67" i="21" a="1"/>
  <c r="HY67" i="21" s="1"/>
  <c r="HT42" i="21" a="1"/>
  <c r="HT42" i="21" s="1"/>
  <c r="HZ42" i="21" a="1"/>
  <c r="HZ42" i="21" s="1"/>
  <c r="HO60" i="21" a="1"/>
  <c r="HO60" i="21" s="1"/>
  <c r="HZ59" i="21" a="1"/>
  <c r="HZ59" i="21" s="1"/>
  <c r="HV62" i="21" a="1"/>
  <c r="HV62" i="21" s="1"/>
  <c r="HT71" i="21" a="1"/>
  <c r="HT71" i="21" s="1"/>
  <c r="HQ56" i="21" a="1"/>
  <c r="HQ56" i="21" s="1"/>
  <c r="HO40" i="21" a="1"/>
  <c r="HO40" i="21" s="1"/>
  <c r="HX46" i="21" a="1"/>
  <c r="HX46" i="21" s="1"/>
  <c r="HQ59" i="21" a="1"/>
  <c r="HQ59" i="21" s="1"/>
  <c r="HO45" i="21" a="1"/>
  <c r="HO45" i="21" s="1"/>
  <c r="HW48" i="21" a="1"/>
  <c r="HW48" i="21" s="1"/>
  <c r="HT70" i="21" a="1"/>
  <c r="HT70" i="21" s="1"/>
  <c r="HR54" i="21" a="1"/>
  <c r="HR54" i="21" s="1"/>
  <c r="HZ62" i="21" a="1"/>
  <c r="HZ62" i="21" s="1"/>
  <c r="HT47" i="21" a="1"/>
  <c r="HT47" i="21" s="1"/>
  <c r="HR47" i="21" a="1"/>
  <c r="HR47" i="21" s="1"/>
  <c r="HX73" i="21" a="1"/>
  <c r="HX73" i="21" s="1"/>
  <c r="HU40" i="21" a="1"/>
  <c r="HU40" i="21" s="1"/>
  <c r="HO46" i="21" a="1"/>
  <c r="HO46" i="21" s="1"/>
  <c r="HW72" i="21" a="1"/>
  <c r="HW72" i="21" s="1"/>
  <c r="HU41" i="21" a="1"/>
  <c r="HU41" i="21" s="1"/>
  <c r="HR48" i="21" a="1"/>
  <c r="HR48" i="21" s="1"/>
  <c r="HP62" i="21" a="1"/>
  <c r="HP62" i="21" s="1"/>
  <c r="HY70" i="21" a="1"/>
  <c r="HY70" i="21" s="1"/>
  <c r="HV53" i="21" a="1"/>
  <c r="HV53" i="21" s="1"/>
  <c r="HO55" i="21" a="1"/>
  <c r="HO55" i="21" s="1"/>
  <c r="HT56" i="21" a="1"/>
  <c r="HT56" i="21" s="1"/>
  <c r="HW57" i="21" a="1"/>
  <c r="HW57" i="21" s="1"/>
  <c r="HU51" i="21" a="1"/>
  <c r="HU51" i="21" s="1"/>
  <c r="HR45" i="21" a="1"/>
  <c r="HR45" i="21" s="1"/>
  <c r="HP54" i="21" a="1"/>
  <c r="HP54" i="21" s="1"/>
  <c r="HX54" i="21" a="1"/>
  <c r="HX54" i="21" s="1"/>
  <c r="HQ47" i="21" a="1"/>
  <c r="HQ47" i="21" s="1"/>
  <c r="HO62" i="21" a="1"/>
  <c r="HO62" i="21" s="1"/>
  <c r="HX51" i="21" a="1"/>
  <c r="HX51" i="21" s="1"/>
  <c r="HU46" i="21" a="1"/>
  <c r="HU46" i="21" s="1"/>
  <c r="HR67" i="21" a="1"/>
  <c r="HR67" i="21" s="1"/>
  <c r="HZ73" i="21" a="1"/>
  <c r="HZ73" i="21" s="1"/>
  <c r="HU73" i="21" a="1"/>
  <c r="HU73" i="21" s="1"/>
  <c r="HS63" i="21" a="1"/>
  <c r="HS63" i="21" s="1"/>
  <c r="HP65" i="21" a="1"/>
  <c r="HP65" i="21" s="1"/>
  <c r="HX45" i="21" a="1"/>
  <c r="HX45" i="21" s="1"/>
  <c r="HV64" i="21" a="1"/>
  <c r="HV64" i="21" s="1"/>
  <c r="HO42" i="21" a="1"/>
  <c r="HO42" i="21" s="1"/>
  <c r="HX63" i="21" a="1"/>
  <c r="HX63" i="21" s="1"/>
  <c r="HV56" i="21" a="1"/>
  <c r="HV56" i="21" s="1"/>
  <c r="HS45" i="21" a="1"/>
  <c r="HS45" i="21" s="1"/>
  <c r="HQ62" i="21" a="1"/>
  <c r="HQ62" i="21" s="1"/>
  <c r="HY51" i="21" a="1"/>
  <c r="HY51" i="21" s="1"/>
  <c r="HS39" i="21" a="1"/>
  <c r="HS39" i="21" s="1"/>
  <c r="HQ53" i="21" a="1"/>
  <c r="HQ53" i="21" s="1"/>
  <c r="HZ53" i="21" a="1"/>
  <c r="HZ53" i="21" s="1"/>
  <c r="HW41" i="21" a="1"/>
  <c r="HW41" i="21" s="1"/>
  <c r="HT57" i="21" a="1"/>
  <c r="HT57" i="21" s="1"/>
  <c r="HZ40" i="21" a="1"/>
  <c r="HZ40" i="21" s="1"/>
  <c r="HV51" i="21" a="1"/>
  <c r="HV51" i="21" s="1"/>
  <c r="HQ40" i="21" a="1"/>
  <c r="HQ40" i="21" s="1"/>
  <c r="HO56" i="21" a="1"/>
  <c r="HO56" i="21" s="1"/>
  <c r="HW71" i="21" a="1"/>
  <c r="HW71" i="21" s="1"/>
  <c r="HR68" i="21" a="1"/>
  <c r="HR68" i="21" s="1"/>
  <c r="HT73" i="21" a="1"/>
  <c r="HT73" i="21" s="1"/>
  <c r="HR41" i="21" a="1"/>
  <c r="HR41" i="21" s="1"/>
  <c r="HX71" i="21" a="1"/>
  <c r="HX71" i="21" s="1"/>
  <c r="HB67" i="21" a="1"/>
  <c r="HB67" i="21" s="1"/>
  <c r="HM52" i="21" a="1"/>
  <c r="HM52" i="21" s="1"/>
  <c r="HI64" i="21" a="1"/>
  <c r="HI64" i="21" s="1"/>
  <c r="HF56" i="21" a="1"/>
  <c r="HF56" i="21" s="1"/>
  <c r="HC57" i="21" a="1"/>
  <c r="HC57" i="21" s="1"/>
  <c r="HL68" i="21" a="1"/>
  <c r="HL68" i="21" s="1"/>
  <c r="HI60" i="21" a="1"/>
  <c r="HI60" i="21" s="1"/>
  <c r="HD73" i="21" a="1"/>
  <c r="HD73" i="21" s="1"/>
  <c r="HL48" i="21" a="1"/>
  <c r="HL48" i="21" s="1"/>
  <c r="HI54" i="21" a="1"/>
  <c r="HI54" i="21" s="1"/>
  <c r="HG71" i="21" a="1"/>
  <c r="HG71" i="21" s="1"/>
  <c r="HD67" i="21" a="1"/>
  <c r="HD67" i="21" s="1"/>
  <c r="HL40" i="21" a="1"/>
  <c r="HL40" i="21" s="1"/>
  <c r="HF55" i="21" a="1"/>
  <c r="HF55" i="21" s="1"/>
  <c r="HC71" i="21" a="1"/>
  <c r="HC71" i="21" s="1"/>
  <c r="HL67" i="21" a="1"/>
  <c r="HL67" i="21" s="1"/>
  <c r="HI73" i="21" a="1"/>
  <c r="HI73" i="21" s="1"/>
  <c r="HM39" i="21" a="1"/>
  <c r="HM39" i="21" s="1"/>
  <c r="HJ60" i="21" a="1"/>
  <c r="HJ60" i="21" s="1"/>
  <c r="HG47" i="21" a="1"/>
  <c r="HG47" i="21" s="1"/>
  <c r="HD56" i="21" a="1"/>
  <c r="HD56" i="21" s="1"/>
  <c r="HM45" i="21" a="1"/>
  <c r="HM45" i="21" s="1"/>
  <c r="HJ72" i="21" a="1"/>
  <c r="HJ72" i="21" s="1"/>
  <c r="HF42" i="21" a="1"/>
  <c r="HF42" i="21" s="1"/>
  <c r="HL72" i="21" a="1"/>
  <c r="HL72" i="21" s="1"/>
  <c r="HE52" i="21" a="1"/>
  <c r="HE52" i="21" s="1"/>
  <c r="HB65" i="21" a="1"/>
  <c r="HB65" i="21" s="1"/>
  <c r="HM48" i="21" a="1"/>
  <c r="HM48" i="21" s="1"/>
  <c r="HG70" i="21" a="1"/>
  <c r="HG70" i="21" s="1"/>
  <c r="HD47" i="21" a="1"/>
  <c r="HD47" i="21" s="1"/>
  <c r="HL60" i="21" a="1"/>
  <c r="HL60" i="21" s="1"/>
  <c r="HJ40" i="21" a="1"/>
  <c r="HJ40" i="21" s="1"/>
  <c r="HG60" i="21" a="1"/>
  <c r="HG60" i="21" s="1"/>
  <c r="HB41" i="21" a="1"/>
  <c r="HB41" i="21" s="1"/>
  <c r="HJ59" i="21" a="1"/>
  <c r="HJ59" i="21" s="1"/>
  <c r="HG57" i="21" a="1"/>
  <c r="HG57" i="21" s="1"/>
  <c r="HE57" i="21" a="1"/>
  <c r="HE57" i="21" s="1"/>
  <c r="HB72" i="21" a="1"/>
  <c r="HB72" i="21" s="1"/>
  <c r="HK64" i="21" a="1"/>
  <c r="HK64" i="21" s="1"/>
  <c r="HE55" i="21" a="1"/>
  <c r="HE55" i="21" s="1"/>
  <c r="HD59" i="21" a="1"/>
  <c r="HD59" i="21" s="1"/>
  <c r="HB40" i="21" a="1"/>
  <c r="HB40" i="21" s="1"/>
  <c r="HJ39" i="21" a="1"/>
  <c r="HJ39" i="21" s="1"/>
  <c r="HC62" i="21" a="1"/>
  <c r="HC62" i="21" s="1"/>
  <c r="HL64" i="21" a="1"/>
  <c r="HL64" i="21" s="1"/>
  <c r="HI39" i="21" a="1"/>
  <c r="HI39" i="21" s="1"/>
  <c r="HF46" i="21" a="1"/>
  <c r="HF46" i="21" s="1"/>
  <c r="HD46" i="21" a="1"/>
  <c r="HD46" i="21" s="1"/>
  <c r="HL71" i="21" a="1"/>
  <c r="HL71" i="21" s="1"/>
  <c r="HG63" i="21" a="1"/>
  <c r="HG63" i="21" s="1"/>
  <c r="HD42" i="21" a="1"/>
  <c r="HD42" i="21" s="1"/>
  <c r="HL53" i="21" a="1"/>
  <c r="HL53" i="21" s="1"/>
  <c r="HJ70" i="21" a="1"/>
  <c r="HJ70" i="21" s="1"/>
  <c r="HG42" i="21" a="1"/>
  <c r="HG42" i="21" s="1"/>
  <c r="HM70" i="21" a="1"/>
  <c r="HM70" i="21" s="1"/>
  <c r="HJ67" i="21" a="1"/>
  <c r="HJ67" i="21" s="1"/>
  <c r="HG51" i="21" a="1"/>
  <c r="HG51" i="21" s="1"/>
  <c r="HD65" i="21" a="1"/>
  <c r="HD65" i="21" s="1"/>
  <c r="HM65" i="21" a="1"/>
  <c r="HM65" i="21" s="1"/>
  <c r="HJ55" i="21" a="1"/>
  <c r="HJ55" i="21" s="1"/>
  <c r="HD57" i="21" a="1"/>
  <c r="HD57" i="21" s="1"/>
  <c r="HM71" i="21" a="1"/>
  <c r="HM71" i="21" s="1"/>
  <c r="HJ51" i="21" a="1"/>
  <c r="HJ51" i="21" s="1"/>
  <c r="HG73" i="21" a="1"/>
  <c r="HG73" i="21" s="1"/>
  <c r="HE62" i="21" a="1"/>
  <c r="HE62" i="21" s="1"/>
  <c r="HM41" i="21" a="1"/>
  <c r="HM41" i="21" s="1"/>
  <c r="HH73" i="21" a="1"/>
  <c r="HH73" i="21" s="1"/>
  <c r="HE70" i="21" a="1"/>
  <c r="HE70" i="21" s="1"/>
  <c r="HC53" i="21" a="1"/>
  <c r="HC53" i="21" s="1"/>
  <c r="HK52" i="21" a="1"/>
  <c r="HK52" i="21" s="1"/>
  <c r="HI59" i="21" a="1"/>
  <c r="HI59" i="21" s="1"/>
  <c r="HC67" i="21" a="1"/>
  <c r="HC67" i="21" s="1"/>
  <c r="HL63" i="21" a="1"/>
  <c r="HL63" i="21" s="1"/>
  <c r="HI42" i="21" a="1"/>
  <c r="HI42" i="21" s="1"/>
  <c r="HF68" i="21" a="1"/>
  <c r="HF68" i="21" s="1"/>
  <c r="HC55" i="21" a="1"/>
  <c r="HC55" i="21" s="1"/>
  <c r="HF53" i="21" a="1"/>
  <c r="HF53" i="21" s="1"/>
  <c r="HK48" i="21" a="1"/>
  <c r="HK48" i="21" s="1"/>
  <c r="HI70" i="21" a="1"/>
  <c r="HI70" i="21" s="1"/>
  <c r="HF70" i="21" a="1"/>
  <c r="HF70" i="21" s="1"/>
  <c r="HI51" i="21" a="1"/>
  <c r="HI51" i="21" s="1"/>
  <c r="HF45" i="21" a="1"/>
  <c r="HF45" i="21" s="1"/>
  <c r="HD71" i="21" a="1"/>
  <c r="HD71" i="21" s="1"/>
  <c r="HL46" i="21" a="1"/>
  <c r="HL46" i="21" s="1"/>
  <c r="HI45" i="21" a="1"/>
  <c r="HI45" i="21" s="1"/>
  <c r="HF73" i="21" a="1"/>
  <c r="HF73" i="21" s="1"/>
  <c r="HC46" i="21" a="1"/>
  <c r="HC46" i="21" s="1"/>
  <c r="HK53" i="21" a="1"/>
  <c r="HK53" i="21" s="1"/>
  <c r="HI68" i="21" a="1"/>
  <c r="HI68" i="21" s="1"/>
  <c r="HF51" i="21" a="1"/>
  <c r="HF51" i="21" s="1"/>
  <c r="HM73" i="21" a="1"/>
  <c r="HM73" i="21" s="1"/>
  <c r="HI56" i="21" a="1"/>
  <c r="HI56" i="21" s="1"/>
  <c r="HC64" i="21" a="1"/>
  <c r="HC64" i="21" s="1"/>
  <c r="HL52" i="21" a="1"/>
  <c r="HL52" i="21" s="1"/>
  <c r="HI40" i="21" a="1"/>
  <c r="HI40" i="21" s="1"/>
  <c r="HC39" i="21" a="1"/>
  <c r="HC39" i="21" s="1"/>
  <c r="HL39" i="21" a="1"/>
  <c r="HL39" i="21" s="1"/>
  <c r="HI55" i="21" a="1"/>
  <c r="HI55" i="21" s="1"/>
  <c r="HF39" i="21" a="1"/>
  <c r="HF39" i="21" s="1"/>
  <c r="HC52" i="21" a="1"/>
  <c r="HC52" i="21" s="1"/>
  <c r="HL45" i="21" a="1"/>
  <c r="HL45" i="21" s="1"/>
  <c r="HF71" i="21" a="1"/>
  <c r="HF71" i="21" s="1"/>
  <c r="HD72" i="21" a="1"/>
  <c r="HD72" i="21" s="1"/>
  <c r="HL51" i="21" a="1"/>
  <c r="HL51" i="21" s="1"/>
  <c r="HI46" i="21" a="1"/>
  <c r="HI46" i="21" s="1"/>
  <c r="HG53" i="21" a="1"/>
  <c r="HG53" i="21" s="1"/>
  <c r="HM64" i="21" a="1"/>
  <c r="HM64" i="21" s="1"/>
  <c r="HE59" i="21" a="1"/>
  <c r="HE59" i="21" s="1"/>
  <c r="HK71" i="21" a="1"/>
  <c r="HK71" i="21" s="1"/>
  <c r="HH59" i="21" a="1"/>
  <c r="HH59" i="21" s="1"/>
  <c r="HM63" i="21" a="1"/>
  <c r="HM63" i="21" s="1"/>
  <c r="HE71" i="21" a="1"/>
  <c r="HE71" i="21" s="1"/>
  <c r="HK40" i="21" a="1"/>
  <c r="HK40" i="21" s="1"/>
  <c r="HC45" i="21" a="1"/>
  <c r="HC45" i="21" s="1"/>
  <c r="HH48" i="21" a="1"/>
  <c r="HH48" i="21" s="1"/>
  <c r="HF60" i="21" a="1"/>
  <c r="HF60" i="21" s="1"/>
  <c r="HD70" i="21" a="1"/>
  <c r="HD70" i="21" s="1"/>
  <c r="HG40" i="21" a="1"/>
  <c r="HG40" i="21" s="1"/>
  <c r="HJ73" i="21" a="1"/>
  <c r="HJ73" i="21" s="1"/>
  <c r="HJ71" i="21" a="1"/>
  <c r="HJ71" i="21" s="1"/>
  <c r="HB56" i="21" a="1"/>
  <c r="HB56" i="21" s="1"/>
  <c r="HB39" i="21" a="1"/>
  <c r="HB39" i="21" s="1"/>
  <c r="HH60" i="21" a="1"/>
  <c r="HH60" i="21" s="1"/>
  <c r="HB45" i="21" a="1"/>
  <c r="HB45" i="21" s="1"/>
  <c r="HK46" i="21" a="1"/>
  <c r="HK46" i="21" s="1"/>
  <c r="HE67" i="21" a="1"/>
  <c r="HE67" i="21" s="1"/>
  <c r="HC40" i="21" a="1"/>
  <c r="HC40" i="21" s="1"/>
  <c r="HK70" i="21" a="1"/>
  <c r="HK70" i="21" s="1"/>
  <c r="HF41" i="21" a="1"/>
  <c r="HF41" i="21" s="1"/>
  <c r="HC70" i="21" a="1"/>
  <c r="HC70" i="21" s="1"/>
  <c r="HK72" i="21" a="1"/>
  <c r="HK72" i="21" s="1"/>
  <c r="HI53" i="21" a="1"/>
  <c r="HI53" i="21" s="1"/>
  <c r="HF52" i="21" a="1"/>
  <c r="HF52" i="21" s="1"/>
  <c r="HM42" i="21" a="1"/>
  <c r="HM42" i="21" s="1"/>
  <c r="HH39" i="21" a="1"/>
  <c r="HH39" i="21" s="1"/>
  <c r="HF67" i="21" a="1"/>
  <c r="HF67" i="21" s="1"/>
  <c r="HC42" i="21" a="1"/>
  <c r="HC42" i="21" s="1"/>
  <c r="HK57" i="21" a="1"/>
  <c r="HK57" i="21" s="1"/>
  <c r="HI63" i="21" a="1"/>
  <c r="HI63" i="21" s="1"/>
  <c r="HC60" i="21" a="1"/>
  <c r="HC60" i="21" s="1"/>
  <c r="HL54" i="21" a="1"/>
  <c r="HL54" i="21" s="1"/>
  <c r="HI67" i="21" a="1"/>
  <c r="HI67" i="21" s="1"/>
  <c r="HF64" i="21" a="1"/>
  <c r="HF64" i="21" s="1"/>
  <c r="HD62" i="21" a="1"/>
  <c r="HD62" i="21" s="1"/>
  <c r="HL65" i="21" a="1"/>
  <c r="HL65" i="21" s="1"/>
  <c r="HK42" i="21" a="1"/>
  <c r="HK42" i="21" s="1"/>
  <c r="HE53" i="21" a="1"/>
  <c r="HE53" i="21" s="1"/>
  <c r="HH41" i="21" a="1"/>
  <c r="HH41" i="21" s="1"/>
  <c r="HL62" i="21" a="1"/>
  <c r="HL62" i="21" s="1"/>
  <c r="HG65" i="21" a="1"/>
  <c r="HG65" i="21" s="1"/>
  <c r="HI62" i="21" a="1"/>
  <c r="HI62" i="21" s="1"/>
  <c r="HF54" i="21" a="1"/>
  <c r="HF54" i="21" s="1"/>
  <c r="HC41" i="21" a="1"/>
  <c r="HC41" i="21" s="1"/>
  <c r="HD39" i="21" a="1"/>
  <c r="HD39" i="21" s="1"/>
  <c r="HL70" i="21" a="1"/>
  <c r="HL70" i="21" s="1"/>
  <c r="HI47" i="21" a="1"/>
  <c r="HI47" i="21" s="1"/>
  <c r="HG54" i="21" a="1"/>
  <c r="HG54" i="21" s="1"/>
  <c r="HD40" i="21" a="1"/>
  <c r="HD40" i="21" s="1"/>
  <c r="HM56" i="21" a="1"/>
  <c r="HM56" i="21" s="1"/>
  <c r="HG41" i="21" a="1"/>
  <c r="HG41" i="21" s="1"/>
  <c r="HH55" i="21" a="1"/>
  <c r="HH55" i="21" s="1"/>
  <c r="HC56" i="21" a="1"/>
  <c r="HC56" i="21" s="1"/>
  <c r="HF65" i="21" a="1"/>
  <c r="HF65" i="21" s="1"/>
  <c r="HC73" i="21" a="1"/>
  <c r="HC73" i="21" s="1"/>
  <c r="HJ57" i="21" a="1"/>
  <c r="HJ57" i="21" s="1"/>
  <c r="HB52" i="21" a="1"/>
  <c r="HB52" i="21" s="1"/>
  <c r="HE56" i="21" a="1"/>
  <c r="HE56" i="21" s="1"/>
  <c r="HK68" i="21" a="1"/>
  <c r="HK68" i="21" s="1"/>
  <c r="HE41" i="21" a="1"/>
  <c r="HE41" i="21" s="1"/>
  <c r="HH64" i="21" a="1"/>
  <c r="HH64" i="21" s="1"/>
  <c r="HB48" i="21" a="1"/>
  <c r="HB48" i="21" s="1"/>
  <c r="HH57" i="21" a="1"/>
  <c r="HH57" i="21" s="1"/>
  <c r="HL47" i="21" a="1"/>
  <c r="HL47" i="21" s="1"/>
  <c r="HM54" i="21" a="1"/>
  <c r="HM54" i="21" s="1"/>
  <c r="HC54" i="21" a="1"/>
  <c r="HC54" i="21" s="1"/>
  <c r="HI41" i="21" a="1"/>
  <c r="HI41" i="21" s="1"/>
  <c r="HJ53" i="21" a="1"/>
  <c r="HJ53" i="21" s="1"/>
  <c r="HM40" i="21" a="1"/>
  <c r="HM40" i="21" s="1"/>
  <c r="HB73" i="21" a="1"/>
  <c r="HB73" i="21" s="1"/>
  <c r="HE65" i="21" a="1"/>
  <c r="HE65" i="21" s="1"/>
  <c r="HE46" i="21" a="1"/>
  <c r="HE46" i="21" s="1"/>
  <c r="HD53" i="21" a="1"/>
  <c r="HD53" i="21" s="1"/>
  <c r="HI71" i="21" a="1"/>
  <c r="HI71" i="21" s="1"/>
  <c r="HD63" i="21" a="1"/>
  <c r="HD63" i="21" s="1"/>
  <c r="HG64" i="21" a="1"/>
  <c r="HG64" i="21" s="1"/>
  <c r="HM46" i="21" a="1"/>
  <c r="HM46" i="21" s="1"/>
  <c r="HG68" i="21" a="1"/>
  <c r="HG68" i="21" s="1"/>
  <c r="HD64" i="21" a="1"/>
  <c r="HD64" i="21" s="1"/>
  <c r="HB71" i="21" a="1"/>
  <c r="HB71" i="21" s="1"/>
  <c r="HJ63" i="21" a="1"/>
  <c r="HJ63" i="21" s="1"/>
  <c r="HG46" i="21" a="1"/>
  <c r="HG46" i="21" s="1"/>
  <c r="HM51" i="21" a="1"/>
  <c r="HM51" i="21" s="1"/>
  <c r="HH70" i="21" a="1"/>
  <c r="HH70" i="21" s="1"/>
  <c r="HE45" i="21" a="1"/>
  <c r="HE45" i="21" s="1"/>
  <c r="HB47" i="21" a="1"/>
  <c r="HB47" i="21" s="1"/>
  <c r="HK63" i="21" a="1"/>
  <c r="HK63" i="21" s="1"/>
  <c r="HH54" i="21" a="1"/>
  <c r="HH54" i="21" s="1"/>
  <c r="HB63" i="21" a="1"/>
  <c r="HB63" i="21" s="1"/>
  <c r="HK59" i="21" a="1"/>
  <c r="HK59" i="21" s="1"/>
  <c r="HH42" i="21" a="1"/>
  <c r="HH42" i="21" s="1"/>
  <c r="HE42" i="21" a="1"/>
  <c r="HE42" i="21" s="1"/>
  <c r="HB55" i="21" a="1"/>
  <c r="HB55" i="21" s="1"/>
  <c r="HK45" i="21" a="1"/>
  <c r="HK45" i="21" s="1"/>
  <c r="HE48" i="21" a="1"/>
  <c r="HE48" i="21" s="1"/>
  <c r="HB51" i="21" a="1"/>
  <c r="HB51" i="21" s="1"/>
  <c r="HH51" i="21" a="1"/>
  <c r="HH51" i="21" s="1"/>
  <c r="HF63" i="21" a="1"/>
  <c r="HF63" i="21" s="1"/>
  <c r="HM68" i="21" a="1"/>
  <c r="HM68" i="21" s="1"/>
  <c r="HD51" i="21" a="1"/>
  <c r="HD51" i="21" s="1"/>
  <c r="HJ48" i="21" a="1"/>
  <c r="HJ48" i="21" s="1"/>
  <c r="HE60" i="21" a="1"/>
  <c r="HE60" i="21" s="1"/>
  <c r="HC47" i="21" a="1"/>
  <c r="HC47" i="21" s="1"/>
  <c r="HK62" i="21" a="1"/>
  <c r="HK62" i="21" s="1"/>
  <c r="HH72" i="21" a="1"/>
  <c r="HH72" i="21" s="1"/>
  <c r="HF62" i="21" a="1"/>
  <c r="HF62" i="21" s="1"/>
  <c r="HC65" i="21" a="1"/>
  <c r="HC65" i="21" s="1"/>
  <c r="HK39" i="21" a="1"/>
  <c r="HK39" i="21" s="1"/>
  <c r="HF47" i="21" a="1"/>
  <c r="HF47" i="21" s="1"/>
  <c r="HC51" i="21" a="1"/>
  <c r="HC51" i="21" s="1"/>
  <c r="HL57" i="21" a="1"/>
  <c r="HL57" i="21" s="1"/>
  <c r="HI52" i="21" a="1"/>
  <c r="HI52" i="21" s="1"/>
  <c r="HF48" i="21" a="1"/>
  <c r="HF48" i="21" s="1"/>
  <c r="HM57" i="21" a="1"/>
  <c r="HM57" i="21" s="1"/>
  <c r="HI48" i="21" a="1"/>
  <c r="HI48" i="21" s="1"/>
  <c r="HB70" i="21" a="1"/>
  <c r="HB70" i="21" s="1"/>
  <c r="HG52" i="21" a="1"/>
  <c r="HG52" i="21" s="1"/>
  <c r="HM47" i="21" a="1"/>
  <c r="HM47" i="21" s="1"/>
  <c r="HG72" i="21" a="1"/>
  <c r="HG72" i="21" s="1"/>
  <c r="HH68" i="21" a="1"/>
  <c r="HH68" i="21" s="1"/>
  <c r="HB68" i="21" a="1"/>
  <c r="HB68" i="21" s="1"/>
  <c r="HK73" i="21" a="1"/>
  <c r="HK73" i="21" s="1"/>
  <c r="HH62" i="21" a="1"/>
  <c r="HH62" i="21" s="1"/>
  <c r="HB54" i="21" a="1"/>
  <c r="HB54" i="21" s="1"/>
  <c r="HK56" i="21" a="1"/>
  <c r="HK56" i="21" s="1"/>
  <c r="HH40" i="21" a="1"/>
  <c r="HH40" i="21" s="1"/>
  <c r="HE40" i="21" a="1"/>
  <c r="HE40" i="21" s="1"/>
  <c r="HC68" i="21" a="1"/>
  <c r="HC68" i="21" s="1"/>
  <c r="HK51" i="21" a="1"/>
  <c r="HK51" i="21" s="1"/>
  <c r="HE51" i="21" a="1"/>
  <c r="HE51" i="21" s="1"/>
  <c r="HB64" i="21" a="1"/>
  <c r="HB64" i="21" s="1"/>
  <c r="HK41" i="21" a="1"/>
  <c r="HK41" i="21" s="1"/>
  <c r="HH71" i="21" a="1"/>
  <c r="HH71" i="21" s="1"/>
  <c r="HF57" i="21" a="1"/>
  <c r="HF57" i="21" s="1"/>
  <c r="HL41" i="21" a="1"/>
  <c r="HL41" i="21" s="1"/>
  <c r="HD60" i="21" a="1"/>
  <c r="HD60" i="21" s="1"/>
  <c r="HG45" i="21" a="1"/>
  <c r="HG45" i="21" s="1"/>
  <c r="HD41" i="21" a="1"/>
  <c r="HD41" i="21" s="1"/>
  <c r="HH65" i="21" a="1"/>
  <c r="HH65" i="21" s="1"/>
  <c r="HG48" i="21" a="1"/>
  <c r="HG48" i="21" s="1"/>
  <c r="HJ42" i="21" a="1"/>
  <c r="HJ42" i="21" s="1"/>
  <c r="HE68" i="21" a="1"/>
  <c r="HE68" i="21" s="1"/>
  <c r="HG67" i="21" a="1"/>
  <c r="HG67" i="21" s="1"/>
  <c r="HD48" i="21" a="1"/>
  <c r="HD48" i="21" s="1"/>
  <c r="HL73" i="21" a="1"/>
  <c r="HL73" i="21" s="1"/>
  <c r="HJ68" i="21" a="1"/>
  <c r="HJ68" i="21" s="1"/>
  <c r="HM62" i="21" a="1"/>
  <c r="HM62" i="21" s="1"/>
  <c r="HJ54" i="21" a="1"/>
  <c r="HJ54" i="21" s="1"/>
  <c r="HG55" i="21" a="1"/>
  <c r="HG55" i="21" s="1"/>
  <c r="HD52" i="21" a="1"/>
  <c r="HD52" i="21" s="1"/>
  <c r="HB42" i="21" a="1"/>
  <c r="HB42" i="21" s="1"/>
  <c r="HJ62" i="21" a="1"/>
  <c r="HJ62" i="21" s="1"/>
  <c r="HD55" i="21" a="1"/>
  <c r="HD55" i="21" s="1"/>
  <c r="HM53" i="21" a="1"/>
  <c r="HM53" i="21" s="1"/>
  <c r="HJ56" i="21" a="1"/>
  <c r="HJ56" i="21" s="1"/>
  <c r="HG56" i="21" a="1"/>
  <c r="HG56" i="21" s="1"/>
  <c r="HE64" i="21" a="1"/>
  <c r="HE64" i="21" s="1"/>
  <c r="HM59" i="21" a="1"/>
  <c r="HM59" i="21" s="1"/>
  <c r="HE54" i="21" a="1"/>
  <c r="HE54" i="21" s="1"/>
  <c r="HB46" i="21" a="1"/>
  <c r="HB46" i="21" s="1"/>
  <c r="HH47" i="21" a="1"/>
  <c r="HH47" i="21" s="1"/>
  <c r="HH63" i="21" a="1"/>
  <c r="HH63" i="21" s="1"/>
  <c r="HI57" i="21" a="1"/>
  <c r="HI57" i="21" s="1"/>
  <c r="HK47" i="21" a="1"/>
  <c r="HK47" i="21" s="1"/>
  <c r="HE73" i="21" a="1"/>
  <c r="HE73" i="21" s="1"/>
  <c r="HB62" i="21" a="1"/>
  <c r="HB62" i="21" s="1"/>
  <c r="HJ41" i="21" a="1"/>
  <c r="HJ41" i="21" s="1"/>
  <c r="HE39" i="21" a="1"/>
  <c r="HE39" i="21" s="1"/>
  <c r="HM67" i="21" a="1"/>
  <c r="HM67" i="21" s="1"/>
  <c r="HH56" i="21" a="1"/>
  <c r="HH56" i="21" s="1"/>
  <c r="HE63" i="21" a="1"/>
  <c r="HE63" i="21" s="1"/>
  <c r="HC72" i="21" a="1"/>
  <c r="HC72" i="21" s="1"/>
  <c r="HK60" i="21" a="1"/>
  <c r="HK60" i="21" s="1"/>
  <c r="HH46" i="21" a="1"/>
  <c r="HH46" i="21" s="1"/>
  <c r="HC59" i="21" a="1"/>
  <c r="HC59" i="21" s="1"/>
  <c r="HK54" i="21" a="1"/>
  <c r="HK54" i="21" s="1"/>
  <c r="HF40" i="21" a="1"/>
  <c r="HF40" i="21" s="1"/>
  <c r="HL59" i="21" a="1"/>
  <c r="HL59" i="21" s="1"/>
  <c r="HH45" i="21" a="1"/>
  <c r="HH45" i="21" s="1"/>
  <c r="HK67" i="21" a="1"/>
  <c r="HK67" i="21" s="1"/>
  <c r="HJ45" i="21" a="1"/>
  <c r="HJ45" i="21" s="1"/>
  <c r="HG39" i="21" a="1"/>
  <c r="HG39" i="21" s="1"/>
  <c r="HD68" i="21" a="1"/>
  <c r="HD68" i="21" s="1"/>
  <c r="HB57" i="21" a="1"/>
  <c r="HB57" i="21" s="1"/>
  <c r="HJ64" i="21" a="1"/>
  <c r="HJ64" i="21" s="1"/>
  <c r="HE47" i="21" a="1"/>
  <c r="HE47" i="21" s="1"/>
  <c r="HB60" i="21" a="1"/>
  <c r="HB60" i="21" s="1"/>
  <c r="HJ47" i="21" a="1"/>
  <c r="HJ47" i="21" s="1"/>
  <c r="HH52" i="21" a="1"/>
  <c r="HH52" i="21" s="1"/>
  <c r="HE72" i="21" a="1"/>
  <c r="HE72" i="21" s="1"/>
  <c r="HM72" i="21" a="1"/>
  <c r="HM72" i="21" s="1"/>
  <c r="HG59" i="21" a="1"/>
  <c r="HG59" i="21" s="1"/>
  <c r="HB53" i="21" a="1"/>
  <c r="HB53" i="21" s="1"/>
  <c r="HJ52" i="21" a="1"/>
  <c r="HJ52" i="21" s="1"/>
  <c r="HH67" i="21" a="1"/>
  <c r="HH67" i="21" s="1"/>
  <c r="HB59" i="21" a="1"/>
  <c r="HB59" i="21" s="1"/>
  <c r="HK65" i="21" a="1"/>
  <c r="HK65" i="21" s="1"/>
  <c r="HH53" i="21" a="1"/>
  <c r="HH53" i="21" s="1"/>
  <c r="HC63" i="21" a="1"/>
  <c r="HC63" i="21" s="1"/>
  <c r="HK55" i="21" a="1"/>
  <c r="HK55" i="21" s="1"/>
  <c r="HF59" i="21" a="1"/>
  <c r="HF59" i="21" s="1"/>
  <c r="HC48" i="21" a="1"/>
  <c r="HC48" i="21" s="1"/>
  <c r="HL55" i="21" a="1"/>
  <c r="HL55" i="21" s="1"/>
  <c r="HI65" i="21" a="1"/>
  <c r="HI65" i="21" s="1"/>
  <c r="HF72" i="21" a="1"/>
  <c r="HF72" i="21" s="1"/>
  <c r="HM55" i="21" a="1"/>
  <c r="HM55" i="21" s="1"/>
  <c r="HI72" i="21" a="1"/>
  <c r="HI72" i="21" s="1"/>
  <c r="HD54" i="21" a="1"/>
  <c r="HD54" i="21" s="1"/>
  <c r="HL56" i="21" a="1"/>
  <c r="HL56" i="21" s="1"/>
  <c r="HJ65" i="21" a="1"/>
  <c r="HJ65" i="21" s="1"/>
  <c r="HL42" i="21" a="1"/>
  <c r="HL42" i="21" s="1"/>
  <c r="HG62" i="21" a="1"/>
  <c r="HG62" i="21" s="1"/>
  <c r="HM60" i="21" a="1"/>
  <c r="HM60" i="21" s="1"/>
  <c r="HD45" i="21" a="1"/>
  <c r="HD45" i="21" s="1"/>
  <c r="HJ46" i="21" a="1"/>
  <c r="HJ46" i="21" s="1"/>
  <c r="GO68" i="21" a="1"/>
  <c r="GO68" i="21" s="1"/>
  <c r="GZ42" i="21" a="1"/>
  <c r="GZ42" i="21" s="1"/>
  <c r="GV45" i="21" a="1"/>
  <c r="GV45" i="21" s="1"/>
  <c r="GS55" i="21" a="1"/>
  <c r="GS55" i="21" s="1"/>
  <c r="GP63" i="21" a="1"/>
  <c r="GP63" i="21" s="1"/>
  <c r="GY42" i="21" a="1"/>
  <c r="GY42" i="21" s="1"/>
  <c r="GW72" i="21" a="1"/>
  <c r="GW72" i="21" s="1"/>
  <c r="GQ60" i="21" a="1"/>
  <c r="GQ60" i="21" s="1"/>
  <c r="GY72" i="21" a="1"/>
  <c r="GY72" i="21" s="1"/>
  <c r="GV65" i="21" a="1"/>
  <c r="GV65" i="21" s="1"/>
  <c r="GT54" i="21" a="1"/>
  <c r="GT54" i="21" s="1"/>
  <c r="GZ45" i="21" a="1"/>
  <c r="GZ45" i="21" s="1"/>
  <c r="GS63" i="21" a="1"/>
  <c r="GS63" i="21" s="1"/>
  <c r="GY71" i="21" a="1"/>
  <c r="GY71" i="21" s="1"/>
  <c r="GV64" i="21" a="1"/>
  <c r="GV64" i="21" s="1"/>
  <c r="GZ48" i="21" a="1"/>
  <c r="GZ48" i="21" s="1"/>
  <c r="GW47" i="21" a="1"/>
  <c r="GW47" i="21" s="1"/>
  <c r="GT51" i="21" a="1"/>
  <c r="GT51" i="21" s="1"/>
  <c r="GQ64" i="21" a="1"/>
  <c r="GQ64" i="21" s="1"/>
  <c r="GO67" i="21" a="1"/>
  <c r="GO67" i="21" s="1"/>
  <c r="GX65" i="21" a="1"/>
  <c r="GX65" i="21" s="1"/>
  <c r="GR45" i="21" a="1"/>
  <c r="GR45" i="21" s="1"/>
  <c r="GO72" i="21" a="1"/>
  <c r="GO72" i="21" s="1"/>
  <c r="GX47" i="21" a="1"/>
  <c r="GX47" i="21" s="1"/>
  <c r="GU45" i="21" a="1"/>
  <c r="GU45" i="21" s="1"/>
  <c r="GS68" i="21" a="1"/>
  <c r="GS68" i="21" s="1"/>
  <c r="GZ70" i="21" a="1"/>
  <c r="GZ70" i="21" s="1"/>
  <c r="GU59" i="21" a="1"/>
  <c r="GU59" i="21" s="1"/>
  <c r="GS71" i="21" a="1"/>
  <c r="GS71" i="21" s="1"/>
  <c r="GP72" i="21" a="1"/>
  <c r="GP72" i="21" s="1"/>
  <c r="GX53" i="21" a="1"/>
  <c r="GX53" i="21" s="1"/>
  <c r="GV39" i="21" a="1"/>
  <c r="GV39" i="21" s="1"/>
  <c r="GP59" i="21" a="1"/>
  <c r="GP59" i="21" s="1"/>
  <c r="GX68" i="21" a="1"/>
  <c r="GX68" i="21" s="1"/>
  <c r="GU41" i="21" a="1"/>
  <c r="GU41" i="21" s="1"/>
  <c r="GS46" i="21" a="1"/>
  <c r="GS46" i="21" s="1"/>
  <c r="GQ51" i="21" a="1"/>
  <c r="GQ51" i="21" s="1"/>
  <c r="GY53" i="21" a="1"/>
  <c r="GY53" i="21" s="1"/>
  <c r="GS42" i="21" a="1"/>
  <c r="GS42" i="21" s="1"/>
  <c r="GP53" i="21" a="1"/>
  <c r="GP53" i="21" s="1"/>
  <c r="GY57" i="21" a="1"/>
  <c r="GY57" i="21" s="1"/>
  <c r="GT46" i="21" a="1"/>
  <c r="GT46" i="21" s="1"/>
  <c r="GP56" i="21" a="1"/>
  <c r="GP56" i="21" s="1"/>
  <c r="GY63" i="21" a="1"/>
  <c r="GY63" i="21" s="1"/>
  <c r="GV42" i="21" a="1"/>
  <c r="GV42" i="21" s="1"/>
  <c r="GT73" i="21" a="1"/>
  <c r="GT73" i="21" s="1"/>
  <c r="GQ54" i="21" a="1"/>
  <c r="GQ54" i="21" s="1"/>
  <c r="GY59" i="21" a="1"/>
  <c r="GY59" i="21" s="1"/>
  <c r="GT60" i="21" a="1"/>
  <c r="GT60" i="21" s="1"/>
  <c r="GQ68" i="21" a="1"/>
  <c r="GQ68" i="21" s="1"/>
  <c r="GY65" i="21" a="1"/>
  <c r="GY65" i="21" s="1"/>
  <c r="GW45" i="21" a="1"/>
  <c r="GW45" i="21" s="1"/>
  <c r="GU47" i="21" a="1"/>
  <c r="GU47" i="21" s="1"/>
  <c r="GZ47" i="21" a="1"/>
  <c r="GZ47" i="21" s="1"/>
  <c r="GW68" i="21" a="1"/>
  <c r="GW68" i="21" s="1"/>
  <c r="GT52" i="21" a="1"/>
  <c r="GT52" i="21" s="1"/>
  <c r="GQ55" i="21" a="1"/>
  <c r="GQ55" i="21" s="1"/>
  <c r="GO56" i="21" a="1"/>
  <c r="GO56" i="21" s="1"/>
  <c r="GX56" i="21" a="1"/>
  <c r="GX56" i="21" s="1"/>
  <c r="GQ53" i="21" a="1"/>
  <c r="GQ53" i="21" s="1"/>
  <c r="GO45" i="21" a="1"/>
  <c r="GO45" i="21" s="1"/>
  <c r="GW70" i="21" a="1"/>
  <c r="GW70" i="21" s="1"/>
  <c r="GT63" i="21" a="1"/>
  <c r="GT63" i="21" s="1"/>
  <c r="GR42" i="21" a="1"/>
  <c r="GR42" i="21" s="1"/>
  <c r="GY45" i="21" a="1"/>
  <c r="GY45" i="21" s="1"/>
  <c r="GU40" i="21" a="1"/>
  <c r="GU40" i="21" s="1"/>
  <c r="GR52" i="21" a="1"/>
  <c r="GR52" i="21" s="1"/>
  <c r="GP55" i="21" a="1"/>
  <c r="GP55" i="21" s="1"/>
  <c r="GV59" i="21" a="1"/>
  <c r="GV59" i="21" s="1"/>
  <c r="GP51" i="21" a="1"/>
  <c r="GP51" i="21" s="1"/>
  <c r="GY64" i="21" a="1"/>
  <c r="GY64" i="21" s="1"/>
  <c r="GV56" i="21" a="1"/>
  <c r="GV56" i="21" s="1"/>
  <c r="GS41" i="21" a="1"/>
  <c r="GS41" i="21" s="1"/>
  <c r="GQ57" i="21" a="1"/>
  <c r="GQ57" i="21" s="1"/>
  <c r="GZ60" i="21" a="1"/>
  <c r="GZ60" i="21" s="1"/>
  <c r="GS70" i="21" a="1"/>
  <c r="GS70" i="21" s="1"/>
  <c r="GP67" i="21" a="1"/>
  <c r="GP67" i="21" s="1"/>
  <c r="GY62" i="21" a="1"/>
  <c r="GY62" i="21" s="1"/>
  <c r="GV63" i="21" a="1"/>
  <c r="GV63" i="21" s="1"/>
  <c r="GT70" i="21" a="1"/>
  <c r="GT70" i="21" s="1"/>
  <c r="GZ41" i="21" a="1"/>
  <c r="GZ41" i="21" s="1"/>
  <c r="GS53" i="21" a="1"/>
  <c r="GS53" i="21" s="1"/>
  <c r="GQ45" i="21" a="1"/>
  <c r="GQ45" i="21" s="1"/>
  <c r="GO48" i="21" a="1"/>
  <c r="GO48" i="21" s="1"/>
  <c r="GW56" i="21" a="1"/>
  <c r="GW56" i="21" s="1"/>
  <c r="GS72" i="21" a="1"/>
  <c r="GS72" i="21" s="1"/>
  <c r="GX70" i="21" a="1"/>
  <c r="GX70" i="21" s="1"/>
  <c r="GV53" i="21" a="1"/>
  <c r="GV53" i="21" s="1"/>
  <c r="GT65" i="21" a="1"/>
  <c r="GT65" i="21" s="1"/>
  <c r="GZ67" i="21" a="1"/>
  <c r="GZ67" i="21" s="1"/>
  <c r="GV47" i="21" a="1"/>
  <c r="GV47" i="21" s="1"/>
  <c r="GS57" i="21" a="1"/>
  <c r="GS57" i="21" s="1"/>
  <c r="GP48" i="21" a="1"/>
  <c r="GP48" i="21" s="1"/>
  <c r="GW59" i="21" a="1"/>
  <c r="GW59" i="21" s="1"/>
  <c r="GP71" i="21" a="1"/>
  <c r="GP71" i="21" s="1"/>
  <c r="GV46" i="21" a="1"/>
  <c r="GV46" i="21" s="1"/>
  <c r="GZ40" i="21" a="1"/>
  <c r="GZ40" i="21" s="1"/>
  <c r="GS39" i="21" a="1"/>
  <c r="GS39" i="21" s="1"/>
  <c r="GQ62" i="21" a="1"/>
  <c r="GQ62" i="21" s="1"/>
  <c r="GY54" i="21" a="1"/>
  <c r="GY54" i="21" s="1"/>
  <c r="GW65" i="21" a="1"/>
  <c r="GW65" i="21" s="1"/>
  <c r="GT59" i="21" a="1"/>
  <c r="GT59" i="21" s="1"/>
  <c r="GZ51" i="21" a="1"/>
  <c r="GZ51" i="21" s="1"/>
  <c r="GU67" i="21" a="1"/>
  <c r="GU67" i="21" s="1"/>
  <c r="GR48" i="21" a="1"/>
  <c r="GR48" i="21" s="1"/>
  <c r="GP39" i="21" a="1"/>
  <c r="GP39" i="21" s="1"/>
  <c r="GX64" i="21" a="1"/>
  <c r="GX64" i="21" s="1"/>
  <c r="GR46" i="21" a="1"/>
  <c r="GR46" i="21" s="1"/>
  <c r="GO52" i="21" a="1"/>
  <c r="GO52" i="21" s="1"/>
  <c r="GX48" i="21" a="1"/>
  <c r="GX48" i="21" s="1"/>
  <c r="GU51" i="21" a="1"/>
  <c r="GU51" i="21" s="1"/>
  <c r="GS56" i="21" a="1"/>
  <c r="GS56" i="21" s="1"/>
  <c r="GZ64" i="21" a="1"/>
  <c r="GZ64" i="21" s="1"/>
  <c r="GU54" i="21" a="1"/>
  <c r="GU54" i="21" s="1"/>
  <c r="GR67" i="21" a="1"/>
  <c r="GR67" i="21" s="1"/>
  <c r="GP70" i="21" a="1"/>
  <c r="GP70" i="21" s="1"/>
  <c r="GX73" i="21" a="1"/>
  <c r="GX73" i="21" s="1"/>
  <c r="GV40" i="21" a="1"/>
  <c r="GV40" i="21" s="1"/>
  <c r="GX60" i="21" a="1"/>
  <c r="GX60" i="21" s="1"/>
  <c r="GQ56" i="21" a="1"/>
  <c r="GQ56" i="21" s="1"/>
  <c r="GX71" i="21" a="1"/>
  <c r="GX71" i="21" s="1"/>
  <c r="GS47" i="21" a="1"/>
  <c r="GS47" i="21" s="1"/>
  <c r="GX41" i="21" a="1"/>
  <c r="GX41" i="21" s="1"/>
  <c r="GU62" i="21" a="1"/>
  <c r="GU62" i="21" s="1"/>
  <c r="GR65" i="21" a="1"/>
  <c r="GR65" i="21" s="1"/>
  <c r="GP42" i="21" a="1"/>
  <c r="GP42" i="21" s="1"/>
  <c r="GY51" i="21" a="1"/>
  <c r="GY51" i="21" s="1"/>
  <c r="GS48" i="21" a="1"/>
  <c r="GS48" i="21" s="1"/>
  <c r="GP45" i="21" a="1"/>
  <c r="GP45" i="21" s="1"/>
  <c r="GX42" i="21" a="1"/>
  <c r="GX42" i="21" s="1"/>
  <c r="GV62" i="21" a="1"/>
  <c r="GV62" i="21" s="1"/>
  <c r="GT57" i="21" a="1"/>
  <c r="GT57" i="21" s="1"/>
  <c r="GZ65" i="21" a="1"/>
  <c r="GZ65" i="21" s="1"/>
  <c r="GU46" i="21" a="1"/>
  <c r="GU46" i="21" s="1"/>
  <c r="GS51" i="21" a="1"/>
  <c r="GS51" i="21" s="1"/>
  <c r="GP46" i="21" a="1"/>
  <c r="GP46" i="21" s="1"/>
  <c r="GY41" i="21" a="1"/>
  <c r="GY41" i="21" s="1"/>
  <c r="GV57" i="21" a="1"/>
  <c r="GV57" i="21" s="1"/>
  <c r="GP64" i="21" a="1"/>
  <c r="GP64" i="21" s="1"/>
  <c r="GY56" i="21" a="1"/>
  <c r="GY56" i="21" s="1"/>
  <c r="GV73" i="21" a="1"/>
  <c r="GV73" i="21" s="1"/>
  <c r="GS52" i="21" a="1"/>
  <c r="GS52" i="21" s="1"/>
  <c r="GQ63" i="21" a="1"/>
  <c r="GQ63" i="21" s="1"/>
  <c r="GZ73" i="21" a="1"/>
  <c r="GZ73" i="21" s="1"/>
  <c r="GT71" i="21" a="1"/>
  <c r="GT71" i="21" s="1"/>
  <c r="GQ48" i="21" a="1"/>
  <c r="GQ48" i="21" s="1"/>
  <c r="GO55" i="21" a="1"/>
  <c r="GO55" i="21" s="1"/>
  <c r="GW67" i="21" a="1"/>
  <c r="GW67" i="21" s="1"/>
  <c r="GU56" i="21" a="1"/>
  <c r="GU56" i="21" s="1"/>
  <c r="GO59" i="21" a="1"/>
  <c r="GO59" i="21" s="1"/>
  <c r="GW62" i="21" a="1"/>
  <c r="GW62" i="21" s="1"/>
  <c r="GU55" i="21" a="1"/>
  <c r="GU55" i="21" s="1"/>
  <c r="GR55" i="21" a="1"/>
  <c r="GR55" i="21" s="1"/>
  <c r="GP68" i="21" a="1"/>
  <c r="GP68" i="21" s="1"/>
  <c r="GX40" i="21" a="1"/>
  <c r="GX40" i="21" s="1"/>
  <c r="GR56" i="21" a="1"/>
  <c r="GR56" i="21" s="1"/>
  <c r="GO40" i="21" a="1"/>
  <c r="GO40" i="21" s="1"/>
  <c r="GW54" i="21" a="1"/>
  <c r="GW54" i="21" s="1"/>
  <c r="GU57" i="21" a="1"/>
  <c r="GU57" i="21" s="1"/>
  <c r="GS54" i="21" a="1"/>
  <c r="GS54" i="21" s="1"/>
  <c r="GZ72" i="21" a="1"/>
  <c r="GZ72" i="21" s="1"/>
  <c r="GU71" i="21" a="1"/>
  <c r="GU71" i="21" s="1"/>
  <c r="GR51" i="21" a="1"/>
  <c r="GR51" i="21" s="1"/>
  <c r="GP60" i="21" a="1"/>
  <c r="GP60" i="21" s="1"/>
  <c r="GX39" i="21" a="1"/>
  <c r="GX39" i="21" s="1"/>
  <c r="GV60" i="21" a="1"/>
  <c r="GV60" i="21" s="1"/>
  <c r="GP62" i="21" a="1"/>
  <c r="GP62" i="21" s="1"/>
  <c r="GS65" i="21" a="1"/>
  <c r="GS65" i="21" s="1"/>
  <c r="GY70" i="21" a="1"/>
  <c r="GY70" i="21" s="1"/>
  <c r="GW60" i="21" a="1"/>
  <c r="GW60" i="21" s="1"/>
  <c r="GR53" i="21" a="1"/>
  <c r="GR53" i="21" s="1"/>
  <c r="GX72" i="21" a="1"/>
  <c r="GX72" i="21" s="1"/>
  <c r="GR47" i="21" a="1"/>
  <c r="GR47" i="21" s="1"/>
  <c r="GQ70" i="21" a="1"/>
  <c r="GQ70" i="21" s="1"/>
  <c r="GO46" i="21" a="1"/>
  <c r="GO46" i="21" s="1"/>
  <c r="GW73" i="21" a="1"/>
  <c r="GW73" i="21" s="1"/>
  <c r="GU53" i="21" a="1"/>
  <c r="GU53" i="21" s="1"/>
  <c r="GR59" i="21" a="1"/>
  <c r="GR59" i="21" s="1"/>
  <c r="GZ71" i="21" a="1"/>
  <c r="GZ71" i="21" s="1"/>
  <c r="GU60" i="21" a="1"/>
  <c r="GU60" i="21" s="1"/>
  <c r="GR73" i="21" a="1"/>
  <c r="GR73" i="21" s="1"/>
  <c r="GO47" i="21" a="1"/>
  <c r="GO47" i="21" s="1"/>
  <c r="GV72" i="21" a="1"/>
  <c r="GV72" i="21" s="1"/>
  <c r="GO51" i="21" a="1"/>
  <c r="GO51" i="21" s="1"/>
  <c r="GX52" i="21" a="1"/>
  <c r="GX52" i="21" s="1"/>
  <c r="GU63" i="21" a="1"/>
  <c r="GU63" i="21" s="1"/>
  <c r="GR60" i="21" a="1"/>
  <c r="GR60" i="21" s="1"/>
  <c r="GP40" i="21" a="1"/>
  <c r="GP40" i="21" s="1"/>
  <c r="GY48" i="21" a="1"/>
  <c r="GY48" i="21" s="1"/>
  <c r="GR41" i="21" a="1"/>
  <c r="GR41" i="21" s="1"/>
  <c r="GX55" i="21" a="1"/>
  <c r="GX55" i="21" s="1"/>
  <c r="GV70" i="21" a="1"/>
  <c r="GV70" i="21" s="1"/>
  <c r="GS62" i="21" a="1"/>
  <c r="GS62" i="21" s="1"/>
  <c r="GV67" i="21" a="1"/>
  <c r="GV67" i="21" s="1"/>
  <c r="GS59" i="21" a="1"/>
  <c r="GS59" i="21" s="1"/>
  <c r="GQ46" i="21" a="1"/>
  <c r="GQ46" i="21" s="1"/>
  <c r="GO73" i="21" a="1"/>
  <c r="GO73" i="21" s="1"/>
  <c r="GW53" i="21" a="1"/>
  <c r="GW53" i="21" s="1"/>
  <c r="GQ41" i="21" a="1"/>
  <c r="GQ41" i="21" s="1"/>
  <c r="GW64" i="21" a="1"/>
  <c r="GW64" i="21" s="1"/>
  <c r="GT68" i="21" a="1"/>
  <c r="GT68" i="21" s="1"/>
  <c r="GR39" i="21" a="1"/>
  <c r="GR39" i="21" s="1"/>
  <c r="GZ68" i="21" a="1"/>
  <c r="GZ68" i="21" s="1"/>
  <c r="GQ52" i="21" a="1"/>
  <c r="GQ52" i="21" s="1"/>
  <c r="GZ54" i="21" a="1"/>
  <c r="GZ54" i="21" s="1"/>
  <c r="GO39" i="21" a="1"/>
  <c r="GO39" i="21" s="1"/>
  <c r="GW40" i="21" a="1"/>
  <c r="GW40" i="21" s="1"/>
  <c r="GR57" i="21" a="1"/>
  <c r="GR57" i="21" s="1"/>
  <c r="GP57" i="21" a="1"/>
  <c r="GP57" i="21" s="1"/>
  <c r="GX46" i="21" a="1"/>
  <c r="GX46" i="21" s="1"/>
  <c r="GU48" i="21" a="1"/>
  <c r="GU48" i="21" s="1"/>
  <c r="GR64" i="21" a="1"/>
  <c r="GR64" i="21" s="1"/>
  <c r="GO60" i="21" a="1"/>
  <c r="GO60" i="21" s="1"/>
  <c r="GX63" i="21" a="1"/>
  <c r="GX63" i="21" s="1"/>
  <c r="GV48" i="21" a="1"/>
  <c r="GV48" i="21" s="1"/>
  <c r="GO62" i="21" a="1"/>
  <c r="GO62" i="21" s="1"/>
  <c r="GU42" i="21" a="1"/>
  <c r="GU42" i="21" s="1"/>
  <c r="GS60" i="21" a="1"/>
  <c r="GS60" i="21" s="1"/>
  <c r="GP52" i="21" a="1"/>
  <c r="GP52" i="21" s="1"/>
  <c r="GY73" i="21" a="1"/>
  <c r="GY73" i="21" s="1"/>
  <c r="GO54" i="21" a="1"/>
  <c r="GO54" i="21" s="1"/>
  <c r="GX54" i="21" a="1"/>
  <c r="GX54" i="21" s="1"/>
  <c r="GU52" i="21" a="1"/>
  <c r="GU52" i="21" s="1"/>
  <c r="GS64" i="21" a="1"/>
  <c r="GS64" i="21" s="1"/>
  <c r="GZ62" i="21" a="1"/>
  <c r="GZ62" i="21" s="1"/>
  <c r="GV51" i="21" a="1"/>
  <c r="GV51" i="21" s="1"/>
  <c r="GS45" i="21" a="1"/>
  <c r="GS45" i="21" s="1"/>
  <c r="GP73" i="21" a="1"/>
  <c r="GP73" i="21" s="1"/>
  <c r="GY46" i="21" a="1"/>
  <c r="GY46" i="21" s="1"/>
  <c r="GW48" i="21" a="1"/>
  <c r="GW48" i="21" s="1"/>
  <c r="GQ72" i="21" a="1"/>
  <c r="GQ72" i="21" s="1"/>
  <c r="GY39" i="21" a="1"/>
  <c r="GY39" i="21" s="1"/>
  <c r="GT40" i="21" a="1"/>
  <c r="GT40" i="21" s="1"/>
  <c r="GR63" i="21" a="1"/>
  <c r="GR63" i="21" s="1"/>
  <c r="GZ59" i="21" a="1"/>
  <c r="GZ59" i="21" s="1"/>
  <c r="GT67" i="21" a="1"/>
  <c r="GT67" i="21" s="1"/>
  <c r="GQ40" i="21" a="1"/>
  <c r="GQ40" i="21" s="1"/>
  <c r="GO57" i="21" a="1"/>
  <c r="GO57" i="21" s="1"/>
  <c r="GW51" i="21" a="1"/>
  <c r="GW51" i="21" s="1"/>
  <c r="GU68" i="21" a="1"/>
  <c r="GU68" i="21" s="1"/>
  <c r="GO70" i="21" a="1"/>
  <c r="GO70" i="21" s="1"/>
  <c r="GT42" i="21" a="1"/>
  <c r="GT42" i="21" s="1"/>
  <c r="GP65" i="21" a="1"/>
  <c r="GP65" i="21" s="1"/>
  <c r="GO42" i="21" a="1"/>
  <c r="GO42" i="21" s="1"/>
  <c r="GU73" i="21" a="1"/>
  <c r="GU73" i="21" s="1"/>
  <c r="GO63" i="21" a="1"/>
  <c r="GO63" i="21" s="1"/>
  <c r="GO71" i="21" a="1"/>
  <c r="GO71" i="21" s="1"/>
  <c r="GZ46" i="21" a="1"/>
  <c r="GZ46" i="21" s="1"/>
  <c r="GU70" i="21" a="1"/>
  <c r="GU70" i="21" s="1"/>
  <c r="GX59" i="21" a="1"/>
  <c r="GX59" i="21" s="1"/>
  <c r="GR71" i="21" a="1"/>
  <c r="GR71" i="21" s="1"/>
  <c r="GS67" i="21" a="1"/>
  <c r="GS67" i="21" s="1"/>
  <c r="GY40" i="21" a="1"/>
  <c r="GY40" i="21" s="1"/>
  <c r="GV41" i="21" a="1"/>
  <c r="GV41" i="21" s="1"/>
  <c r="GZ53" i="21" a="1"/>
  <c r="GZ53" i="21" s="1"/>
  <c r="GT39" i="21" a="1"/>
  <c r="GT39" i="21" s="1"/>
  <c r="GQ67" i="21" a="1"/>
  <c r="GQ67" i="21" s="1"/>
  <c r="GW57" i="21" a="1"/>
  <c r="GW57" i="21" s="1"/>
  <c r="GT53" i="21" a="1"/>
  <c r="GT53" i="21" s="1"/>
  <c r="GZ39" i="21" a="1"/>
  <c r="GZ39" i="21" s="1"/>
  <c r="GQ65" i="21" a="1"/>
  <c r="GQ65" i="21" s="1"/>
  <c r="GW41" i="21" a="1"/>
  <c r="GW41" i="21" s="1"/>
  <c r="GU72" i="21" a="1"/>
  <c r="GU72" i="21" s="1"/>
  <c r="GT55" i="21" a="1"/>
  <c r="GT55" i="21" s="1"/>
  <c r="GQ39" i="21" a="1"/>
  <c r="GQ39" i="21" s="1"/>
  <c r="GY68" i="21" a="1"/>
  <c r="GY68" i="21" s="1"/>
  <c r="GW55" i="21" a="1"/>
  <c r="GW55" i="21" s="1"/>
  <c r="GZ52" i="21" a="1"/>
  <c r="GZ52" i="21" s="1"/>
  <c r="GW39" i="21" a="1"/>
  <c r="GW39" i="21" s="1"/>
  <c r="GT62" i="21" a="1"/>
  <c r="GT62" i="21" s="1"/>
  <c r="GR62" i="21" a="1"/>
  <c r="GR62" i="21" s="1"/>
  <c r="GX57" i="21" a="1"/>
  <c r="GX57" i="21" s="1"/>
  <c r="GQ47" i="21" a="1"/>
  <c r="GQ47" i="21" s="1"/>
  <c r="GZ56" i="21" a="1"/>
  <c r="GZ56" i="21" s="1"/>
  <c r="GW46" i="21" a="1"/>
  <c r="GW46" i="21" s="1"/>
  <c r="GT48" i="21" a="1"/>
  <c r="GT48" i="21" s="1"/>
  <c r="GR72" i="21" a="1"/>
  <c r="GR72" i="21" s="1"/>
  <c r="GZ57" i="21" a="1"/>
  <c r="GZ57" i="21" s="1"/>
  <c r="GU64" i="21" a="1"/>
  <c r="GU64" i="21" s="1"/>
  <c r="GR68" i="21" a="1"/>
  <c r="GR68" i="21" s="1"/>
  <c r="GO64" i="21" a="1"/>
  <c r="GO64" i="21" s="1"/>
  <c r="GX62" i="21" a="1"/>
  <c r="GX62" i="21" s="1"/>
  <c r="GP54" i="21" a="1"/>
  <c r="GP54" i="21" s="1"/>
  <c r="GX51" i="21" a="1"/>
  <c r="GX51" i="21" s="1"/>
  <c r="GV54" i="21" a="1"/>
  <c r="GV54" i="21" s="1"/>
  <c r="GS73" i="21" a="1"/>
  <c r="GS73" i="21" s="1"/>
  <c r="GQ73" i="21" a="1"/>
  <c r="GQ73" i="21" s="1"/>
  <c r="GY55" i="21" a="1"/>
  <c r="GY55" i="21" s="1"/>
  <c r="GS40" i="21" a="1"/>
  <c r="GS40" i="21" s="1"/>
  <c r="GP41" i="21" a="1"/>
  <c r="GP41" i="21" s="1"/>
  <c r="GY52" i="21" a="1"/>
  <c r="GY52" i="21" s="1"/>
  <c r="GV55" i="21" a="1"/>
  <c r="GV55" i="21" s="1"/>
  <c r="GT47" i="21" a="1"/>
  <c r="GT47" i="21" s="1"/>
  <c r="GZ55" i="21" a="1"/>
  <c r="GZ55" i="21" s="1"/>
  <c r="GV71" i="21" a="1"/>
  <c r="GV71" i="21" s="1"/>
  <c r="GQ42" i="21" a="1"/>
  <c r="GQ42" i="21" s="1"/>
  <c r="GY60" i="21" a="1"/>
  <c r="GY60" i="21" s="1"/>
  <c r="GW42" i="21" a="1"/>
  <c r="GW42" i="21" s="1"/>
  <c r="GQ59" i="21" a="1"/>
  <c r="GQ59" i="21" s="1"/>
  <c r="GY47" i="21" a="1"/>
  <c r="GY47" i="21" s="1"/>
  <c r="GW63" i="21" a="1"/>
  <c r="GW63" i="21" s="1"/>
  <c r="GT72" i="21" a="1"/>
  <c r="GT72" i="21" s="1"/>
  <c r="GR70" i="21" a="1"/>
  <c r="GR70" i="21" s="1"/>
  <c r="GZ63" i="21" a="1"/>
  <c r="GZ63" i="21" s="1"/>
  <c r="GW71" i="21" a="1"/>
  <c r="GW71" i="21" s="1"/>
  <c r="GT56" i="21" a="1"/>
  <c r="GT56" i="21" s="1"/>
  <c r="GX45" i="21" a="1"/>
  <c r="GX45" i="21" s="1"/>
  <c r="GW52" i="21" a="1"/>
  <c r="GW52" i="21" s="1"/>
  <c r="GU65" i="21" a="1"/>
  <c r="GU65" i="21" s="1"/>
  <c r="GT64" i="21" a="1"/>
  <c r="GT64" i="21" s="1"/>
  <c r="GR54" i="21" a="1"/>
  <c r="GR54" i="21" s="1"/>
  <c r="GX67" i="21" a="1"/>
  <c r="GX67" i="21" s="1"/>
  <c r="GO53" i="21" a="1"/>
  <c r="GO53" i="21" s="1"/>
  <c r="GU39" i="21" a="1"/>
  <c r="GU39" i="21" s="1"/>
  <c r="GY67" i="21" a="1"/>
  <c r="GY67" i="21" s="1"/>
  <c r="GP47" i="21" a="1"/>
  <c r="GP47" i="21" s="1"/>
  <c r="GT41" i="21" a="1"/>
  <c r="GT41" i="21" s="1"/>
  <c r="GV68" i="21" a="1"/>
  <c r="GV68" i="21" s="1"/>
  <c r="GO41" i="21" a="1"/>
  <c r="GO41" i="21" s="1"/>
  <c r="GQ71" i="21" a="1"/>
  <c r="GQ71" i="21" s="1"/>
  <c r="GV52" i="21" a="1"/>
  <c r="GV52" i="21" s="1"/>
  <c r="GR40" i="21" a="1"/>
  <c r="GR40" i="21" s="1"/>
  <c r="GT45" i="21" a="1"/>
  <c r="GT45" i="21" s="1"/>
  <c r="GO65" i="21" a="1"/>
  <c r="GO65" i="21" s="1"/>
  <c r="GB70" i="21" a="1"/>
  <c r="GB70" i="21" s="1"/>
  <c r="GE53" i="21" a="1"/>
  <c r="GE53" i="21" s="1"/>
  <c r="GB42" i="21" a="1"/>
  <c r="GB42" i="21" s="1"/>
  <c r="GK40" i="21" a="1"/>
  <c r="GK40" i="21" s="1"/>
  <c r="GG73" i="21" a="1"/>
  <c r="GG73" i="21" s="1"/>
  <c r="GC39" i="21" a="1"/>
  <c r="GC39" i="21" s="1"/>
  <c r="GL53" i="21" a="1"/>
  <c r="GL53" i="21" s="1"/>
  <c r="GI55" i="21" a="1"/>
  <c r="GI55" i="21" s="1"/>
  <c r="GE52" i="21" a="1"/>
  <c r="GE52" i="21" s="1"/>
  <c r="GD57" i="21" a="1"/>
  <c r="GD57" i="21" s="1"/>
  <c r="GL64" i="21" a="1"/>
  <c r="GL64" i="21" s="1"/>
  <c r="GE67" i="21" a="1"/>
  <c r="GE67" i="21" s="1"/>
  <c r="GM70" i="21" a="1"/>
  <c r="GM70" i="21" s="1"/>
  <c r="GJ72" i="21" a="1"/>
  <c r="GJ72" i="21" s="1"/>
  <c r="GF59" i="21" a="1"/>
  <c r="GF59" i="21" s="1"/>
  <c r="GC64" i="21" a="1"/>
  <c r="GC64" i="21" s="1"/>
  <c r="GL48" i="21" a="1"/>
  <c r="GL48" i="21" s="1"/>
  <c r="GH64" i="21" a="1"/>
  <c r="GH64" i="21" s="1"/>
  <c r="GE62" i="21" a="1"/>
  <c r="GE62" i="21" s="1"/>
  <c r="GB65" i="21" a="1"/>
  <c r="GB65" i="21" s="1"/>
  <c r="GJ39" i="21" a="1"/>
  <c r="GJ39" i="21" s="1"/>
  <c r="GC47" i="21" a="1"/>
  <c r="GC47" i="21" s="1"/>
  <c r="GL71" i="21" a="1"/>
  <c r="GL71" i="21" s="1"/>
  <c r="GH48" i="21" a="1"/>
  <c r="GH48" i="21" s="1"/>
  <c r="GE60" i="21" a="1"/>
  <c r="GE60" i="21" s="1"/>
  <c r="GB48" i="21" a="1"/>
  <c r="GB48" i="21" s="1"/>
  <c r="GJ41" i="21" a="1"/>
  <c r="GJ41" i="21" s="1"/>
  <c r="GG55" i="21" a="1"/>
  <c r="GG55" i="21" s="1"/>
  <c r="GC65" i="21" a="1"/>
  <c r="GC65" i="21" s="1"/>
  <c r="GL62" i="21" a="1"/>
  <c r="GL62" i="21" s="1"/>
  <c r="GH65" i="21" a="1"/>
  <c r="GH65" i="21" s="1"/>
  <c r="GE39" i="21" a="1"/>
  <c r="GE39" i="21" s="1"/>
  <c r="GB73" i="21" a="1"/>
  <c r="GB73" i="21" s="1"/>
  <c r="GJ40" i="21" a="1"/>
  <c r="GJ40" i="21" s="1"/>
  <c r="GF70" i="21" a="1"/>
  <c r="GF70" i="21" s="1"/>
  <c r="GC53" i="21" a="1"/>
  <c r="GC53" i="21" s="1"/>
  <c r="GK52" i="21" a="1"/>
  <c r="GK52" i="21" s="1"/>
  <c r="GH71" i="21" a="1"/>
  <c r="GH71" i="21" s="1"/>
  <c r="GD59" i="21" a="1"/>
  <c r="GD59" i="21" s="1"/>
  <c r="GM65" i="21" a="1"/>
  <c r="GM65" i="21" s="1"/>
  <c r="GC40" i="21" a="1"/>
  <c r="GC40" i="21" s="1"/>
  <c r="GL56" i="21" a="1"/>
  <c r="GL56" i="21" s="1"/>
  <c r="GI45" i="21" a="1"/>
  <c r="GI45" i="21" s="1"/>
  <c r="GE72" i="21" a="1"/>
  <c r="GE72" i="21" s="1"/>
  <c r="GB54" i="21" a="1"/>
  <c r="GB54" i="21" s="1"/>
  <c r="GG71" i="21" a="1"/>
  <c r="GG71" i="21" s="1"/>
  <c r="GC55" i="21" a="1"/>
  <c r="GC55" i="21" s="1"/>
  <c r="GL73" i="21" a="1"/>
  <c r="GL73" i="21" s="1"/>
  <c r="GI48" i="21" a="1"/>
  <c r="GI48" i="21" s="1"/>
  <c r="GE47" i="21" a="1"/>
  <c r="GE47" i="21" s="1"/>
  <c r="GM71" i="21" a="1"/>
  <c r="GM71" i="21" s="1"/>
  <c r="GJ46" i="21" a="1"/>
  <c r="GJ46" i="21" s="1"/>
  <c r="GG62" i="21" a="1"/>
  <c r="GG62" i="21" s="1"/>
  <c r="GC52" i="21" a="1"/>
  <c r="GC52" i="21" s="1"/>
  <c r="GL72" i="21" a="1"/>
  <c r="GL72" i="21" s="1"/>
  <c r="GI62" i="21" a="1"/>
  <c r="GI62" i="21" s="1"/>
  <c r="GD54" i="21" a="1"/>
  <c r="GD54" i="21" s="1"/>
  <c r="GM40" i="21" a="1"/>
  <c r="GM40" i="21" s="1"/>
  <c r="GJ71" i="21" a="1"/>
  <c r="GJ71" i="21" s="1"/>
  <c r="GF54" i="21" a="1"/>
  <c r="GF54" i="21" s="1"/>
  <c r="GC59" i="21" a="1"/>
  <c r="GC59" i="21" s="1"/>
  <c r="GK56" i="21" a="1"/>
  <c r="GK56" i="21" s="1"/>
  <c r="GH41" i="21" a="1"/>
  <c r="GH41" i="21" s="1"/>
  <c r="GB57" i="21" a="1"/>
  <c r="GB57" i="21" s="1"/>
  <c r="GJ56" i="21" a="1"/>
  <c r="GJ56" i="21" s="1"/>
  <c r="GG46" i="21" a="1"/>
  <c r="GG46" i="21" s="1"/>
  <c r="GC62" i="21" a="1"/>
  <c r="GC62" i="21" s="1"/>
  <c r="GH63" i="21" a="1"/>
  <c r="GH63" i="21" s="1"/>
  <c r="GE45" i="21" a="1"/>
  <c r="GE45" i="21" s="1"/>
  <c r="GJ67" i="21" a="1"/>
  <c r="GJ67" i="21" s="1"/>
  <c r="GF39" i="21" a="1"/>
  <c r="GF39" i="21" s="1"/>
  <c r="GC45" i="21" a="1"/>
  <c r="GC45" i="21" s="1"/>
  <c r="GL68" i="21" a="1"/>
  <c r="GL68" i="21" s="1"/>
  <c r="GH47" i="21" a="1"/>
  <c r="GH47" i="21" s="1"/>
  <c r="GE64" i="21" a="1"/>
  <c r="GE64" i="21" s="1"/>
  <c r="GM57" i="21" a="1"/>
  <c r="GM57" i="21" s="1"/>
  <c r="GI41" i="21" a="1"/>
  <c r="GI41" i="21" s="1"/>
  <c r="GF65" i="21" a="1"/>
  <c r="GF65" i="21" s="1"/>
  <c r="GC72" i="21" a="1"/>
  <c r="GC72" i="21" s="1"/>
  <c r="GH55" i="21" a="1"/>
  <c r="GH55" i="21" s="1"/>
  <c r="GE46" i="21" a="1"/>
  <c r="GE46" i="21" s="1"/>
  <c r="GK54" i="21" a="1"/>
  <c r="GK54" i="21" s="1"/>
  <c r="GG48" i="21" a="1"/>
  <c r="GG48" i="21" s="1"/>
  <c r="GM67" i="21" a="1"/>
  <c r="GM67" i="21" s="1"/>
  <c r="GI59" i="21" a="1"/>
  <c r="GI59" i="21" s="1"/>
  <c r="GB52" i="21" a="1"/>
  <c r="GB52" i="21" s="1"/>
  <c r="GK65" i="21" a="1"/>
  <c r="GK65" i="21" s="1"/>
  <c r="GG45" i="21" a="1"/>
  <c r="GG45" i="21" s="1"/>
  <c r="GD41" i="21" a="1"/>
  <c r="GD41" i="21" s="1"/>
  <c r="GI67" i="21" a="1"/>
  <c r="GI67" i="21" s="1"/>
  <c r="GF60" i="21" a="1"/>
  <c r="GF60" i="21" s="1"/>
  <c r="GK68" i="21" a="1"/>
  <c r="GK68" i="21" s="1"/>
  <c r="GF48" i="21" a="1"/>
  <c r="GF48" i="21" s="1"/>
  <c r="GL42" i="21" a="1"/>
  <c r="GL42" i="21" s="1"/>
  <c r="GE41" i="21" a="1"/>
  <c r="GE41" i="21" s="1"/>
  <c r="GJ47" i="21" a="1"/>
  <c r="GJ47" i="21" s="1"/>
  <c r="GL70" i="21" a="1"/>
  <c r="GL70" i="21" s="1"/>
  <c r="GE51" i="21" a="1"/>
  <c r="GE51" i="21" s="1"/>
  <c r="GB46" i="21" a="1"/>
  <c r="GB46" i="21" s="1"/>
  <c r="GD60" i="21" a="1"/>
  <c r="GD60" i="21" s="1"/>
  <c r="GH57" i="21" a="1"/>
  <c r="GH57" i="21" s="1"/>
  <c r="GB45" i="21" a="1"/>
  <c r="GB45" i="21" s="1"/>
  <c r="GG68" i="21" a="1"/>
  <c r="GG68" i="21" s="1"/>
  <c r="GK55" i="21" a="1"/>
  <c r="GK55" i="21" s="1"/>
  <c r="GG41" i="21" a="1"/>
  <c r="GG41" i="21" s="1"/>
  <c r="GF56" i="21" a="1"/>
  <c r="GF56" i="21" s="1"/>
  <c r="GK46" i="21" a="1"/>
  <c r="GK46" i="21" s="1"/>
  <c r="GI63" i="21" a="1"/>
  <c r="GI63" i="21" s="1"/>
  <c r="GG42" i="21" a="1"/>
  <c r="GG42" i="21" s="1"/>
  <c r="GI56" i="21" a="1"/>
  <c r="GI56" i="21" s="1"/>
  <c r="GB68" i="21" a="1"/>
  <c r="GB68" i="21" s="1"/>
  <c r="GG40" i="21" a="1"/>
  <c r="GG40" i="21" s="1"/>
  <c r="GF51" i="21" a="1"/>
  <c r="GF51" i="21" s="1"/>
  <c r="GH51" i="21" a="1"/>
  <c r="GH51" i="21" s="1"/>
  <c r="GE63" i="21" a="1"/>
  <c r="GE63" i="21" s="1"/>
  <c r="GK53" i="21" a="1"/>
  <c r="GK53" i="21" s="1"/>
  <c r="GD64" i="21" a="1"/>
  <c r="GD64" i="21" s="1"/>
  <c r="GI52" i="21" a="1"/>
  <c r="GI52" i="21" s="1"/>
  <c r="GF52" i="21" a="1"/>
  <c r="GF52" i="21" s="1"/>
  <c r="GK60" i="21" a="1"/>
  <c r="GK60" i="21" s="1"/>
  <c r="GD47" i="21" a="1"/>
  <c r="GD47" i="21" s="1"/>
  <c r="GI54" i="21" a="1"/>
  <c r="GI54" i="21" s="1"/>
  <c r="GB53" i="21" a="1"/>
  <c r="GB53" i="21" s="1"/>
  <c r="GK72" i="21" a="1"/>
  <c r="GK72" i="21" s="1"/>
  <c r="GH56" i="21" a="1"/>
  <c r="GH56" i="21" s="1"/>
  <c r="GD73" i="21" a="1"/>
  <c r="GD73" i="21" s="1"/>
  <c r="GM68" i="21" a="1"/>
  <c r="GM68" i="21" s="1"/>
  <c r="GI72" i="21" a="1"/>
  <c r="GI72" i="21" s="1"/>
  <c r="GF71" i="21" a="1"/>
  <c r="GF71" i="21" s="1"/>
  <c r="GB40" i="21" a="1"/>
  <c r="GB40" i="21" s="1"/>
  <c r="GK64" i="21" a="1"/>
  <c r="GK64" i="21" s="1"/>
  <c r="GH40" i="21" a="1"/>
  <c r="GH40" i="21" s="1"/>
  <c r="GD51" i="21" a="1"/>
  <c r="GD51" i="21" s="1"/>
  <c r="GI73" i="21" a="1"/>
  <c r="GI73" i="21" s="1"/>
  <c r="GF57" i="21" a="1"/>
  <c r="GF57" i="21" s="1"/>
  <c r="GB59" i="21" a="1"/>
  <c r="GB59" i="21" s="1"/>
  <c r="GK67" i="21" a="1"/>
  <c r="GK67" i="21" s="1"/>
  <c r="GG47" i="21" a="1"/>
  <c r="GG47" i="21" s="1"/>
  <c r="GC46" i="21" a="1"/>
  <c r="GC46" i="21" s="1"/>
  <c r="GL51" i="21" a="1"/>
  <c r="GL51" i="21" s="1"/>
  <c r="GH53" i="21" a="1"/>
  <c r="GH53" i="21" s="1"/>
  <c r="GE71" i="21" a="1"/>
  <c r="GE71" i="21" s="1"/>
  <c r="GB71" i="21" a="1"/>
  <c r="GB71" i="21" s="1"/>
  <c r="GJ70" i="21" a="1"/>
  <c r="GJ70" i="21" s="1"/>
  <c r="GG70" i="21" a="1"/>
  <c r="GG70" i="21" s="1"/>
  <c r="GD68" i="21" a="1"/>
  <c r="GD68" i="21" s="1"/>
  <c r="GL67" i="21" a="1"/>
  <c r="GL67" i="21" s="1"/>
  <c r="GI51" i="21" a="1"/>
  <c r="GI51" i="21" s="1"/>
  <c r="GF55" i="21" a="1"/>
  <c r="GF55" i="21" s="1"/>
  <c r="GB51" i="21" a="1"/>
  <c r="GB51" i="21" s="1"/>
  <c r="GG51" i="21" a="1"/>
  <c r="GG51" i="21" s="1"/>
  <c r="GD52" i="21" a="1"/>
  <c r="GD52" i="21" s="1"/>
  <c r="GL55" i="21" a="1"/>
  <c r="GL55" i="21" s="1"/>
  <c r="GI57" i="21" a="1"/>
  <c r="GI57" i="21" s="1"/>
  <c r="GE54" i="21" a="1"/>
  <c r="GE54" i="21" s="1"/>
  <c r="GB62" i="21" a="1"/>
  <c r="GB62" i="21" s="1"/>
  <c r="GJ64" i="21" a="1"/>
  <c r="GJ64" i="21" s="1"/>
  <c r="GG59" i="21" a="1"/>
  <c r="GG59" i="21" s="1"/>
  <c r="GD45" i="21" a="1"/>
  <c r="GD45" i="21" s="1"/>
  <c r="GH52" i="21" a="1"/>
  <c r="GH52" i="21" s="1"/>
  <c r="GE56" i="21" a="1"/>
  <c r="GE56" i="21" s="1"/>
  <c r="GM73" i="21" a="1"/>
  <c r="GM73" i="21" s="1"/>
  <c r="GJ42" i="21" a="1"/>
  <c r="GJ42" i="21" s="1"/>
  <c r="GG54" i="21" a="1"/>
  <c r="GG54" i="21" s="1"/>
  <c r="GB64" i="21" a="1"/>
  <c r="GB64" i="21" s="1"/>
  <c r="GC57" i="21" a="1"/>
  <c r="GC57" i="21" s="1"/>
  <c r="GH60" i="21" a="1"/>
  <c r="GH60" i="21" s="1"/>
  <c r="GM41" i="21" a="1"/>
  <c r="GM41" i="21" s="1"/>
  <c r="GG72" i="21" a="1"/>
  <c r="GG72" i="21" s="1"/>
  <c r="GD42" i="21" a="1"/>
  <c r="GD42" i="21" s="1"/>
  <c r="GI71" i="21" a="1"/>
  <c r="GI71" i="21" s="1"/>
  <c r="GJ52" i="21" a="1"/>
  <c r="GJ52" i="21" s="1"/>
  <c r="GG57" i="21" a="1"/>
  <c r="GG57" i="21" s="1"/>
  <c r="GL47" i="21" a="1"/>
  <c r="GL47" i="21" s="1"/>
  <c r="GE57" i="21" a="1"/>
  <c r="GE57" i="21" s="1"/>
  <c r="GJ59" i="21" a="1"/>
  <c r="GJ59" i="21" s="1"/>
  <c r="GC42" i="21" a="1"/>
  <c r="GC42" i="21" s="1"/>
  <c r="GH67" i="21" a="1"/>
  <c r="GH67" i="21" s="1"/>
  <c r="GM39" i="21" a="1"/>
  <c r="GM39" i="21" s="1"/>
  <c r="GJ54" i="21" a="1"/>
  <c r="GJ54" i="21" s="1"/>
  <c r="GB60" i="21" a="1"/>
  <c r="GB60" i="21" s="1"/>
  <c r="GL52" i="21" a="1"/>
  <c r="GL52" i="21" s="1"/>
  <c r="GG56" i="21" a="1"/>
  <c r="GG56" i="21" s="1"/>
  <c r="GL39" i="21" a="1"/>
  <c r="GL39" i="21" s="1"/>
  <c r="GF73" i="21" a="1"/>
  <c r="GF73" i="21" s="1"/>
  <c r="GD46" i="21" a="1"/>
  <c r="GD46" i="21" s="1"/>
  <c r="GC51" i="21" a="1"/>
  <c r="GC51" i="21" s="1"/>
  <c r="GD70" i="21" a="1"/>
  <c r="GD70" i="21" s="1"/>
  <c r="GM42" i="21" a="1"/>
  <c r="GM42" i="21" s="1"/>
  <c r="GJ68" i="21" a="1"/>
  <c r="GJ68" i="21" s="1"/>
  <c r="GC54" i="21" a="1"/>
  <c r="GC54" i="21" s="1"/>
  <c r="GK73" i="21" a="1"/>
  <c r="GK73" i="21" s="1"/>
  <c r="GH54" i="21" a="1"/>
  <c r="GH54" i="21" s="1"/>
  <c r="GD39" i="21" a="1"/>
  <c r="GD39" i="21" s="1"/>
  <c r="GM62" i="21" a="1"/>
  <c r="GM62" i="21" s="1"/>
  <c r="GJ57" i="21" a="1"/>
  <c r="GJ57" i="21" s="1"/>
  <c r="GF72" i="21" a="1"/>
  <c r="GF72" i="21" s="1"/>
  <c r="GB63" i="21" a="1"/>
  <c r="GB63" i="21" s="1"/>
  <c r="GK57" i="21" a="1"/>
  <c r="GK57" i="21" s="1"/>
  <c r="GH70" i="21" a="1"/>
  <c r="GH70" i="21" s="1"/>
  <c r="GE68" i="21" a="1"/>
  <c r="GE68" i="21" s="1"/>
  <c r="GJ48" i="21" a="1"/>
  <c r="GJ48" i="21" s="1"/>
  <c r="GE40" i="21" a="1"/>
  <c r="GE40" i="21" s="1"/>
  <c r="GB41" i="21" a="1"/>
  <c r="GB41" i="21" s="1"/>
  <c r="GK47" i="21" a="1"/>
  <c r="GK47" i="21" s="1"/>
  <c r="GG65" i="21" a="1"/>
  <c r="GG65" i="21" s="1"/>
  <c r="GD55" i="21" a="1"/>
  <c r="GD55" i="21" s="1"/>
  <c r="GL54" i="21" a="1"/>
  <c r="GL54" i="21" s="1"/>
  <c r="GF46" i="21" a="1"/>
  <c r="GF46" i="21" s="1"/>
  <c r="GC56" i="21" a="1"/>
  <c r="GC56" i="21" s="1"/>
  <c r="GK51" i="21" a="1"/>
  <c r="GK51" i="21" s="1"/>
  <c r="GH73" i="21" a="1"/>
  <c r="GH73" i="21" s="1"/>
  <c r="GL45" i="21" a="1"/>
  <c r="GL45" i="21" s="1"/>
  <c r="GI70" i="21" a="1"/>
  <c r="GI70" i="21" s="1"/>
  <c r="GF45" i="21" a="1"/>
  <c r="GF45" i="21" s="1"/>
  <c r="GC70" i="21" a="1"/>
  <c r="GC70" i="21" s="1"/>
  <c r="GK62" i="21" a="1"/>
  <c r="GK62" i="21" s="1"/>
  <c r="GG63" i="21" a="1"/>
  <c r="GG63" i="21" s="1"/>
  <c r="GD48" i="21" a="1"/>
  <c r="GD48" i="21" s="1"/>
  <c r="GM53" i="21" a="1"/>
  <c r="GM53" i="21" s="1"/>
  <c r="GI68" i="21" a="1"/>
  <c r="GI68" i="21" s="1"/>
  <c r="GF40" i="21" a="1"/>
  <c r="GF40" i="21" s="1"/>
  <c r="GB55" i="21" a="1"/>
  <c r="GB55" i="21" s="1"/>
  <c r="GJ73" i="21" a="1"/>
  <c r="GJ73" i="21" s="1"/>
  <c r="GG39" i="21" a="1"/>
  <c r="GG39" i="21" s="1"/>
  <c r="GD65" i="21" a="1"/>
  <c r="GD65" i="21" s="1"/>
  <c r="GL60" i="21" a="1"/>
  <c r="GL60" i="21" s="1"/>
  <c r="GI65" i="21" a="1"/>
  <c r="GI65" i="21" s="1"/>
  <c r="GD56" i="21" a="1"/>
  <c r="GD56" i="21" s="1"/>
  <c r="GM48" i="21" a="1"/>
  <c r="GM48" i="21" s="1"/>
  <c r="GJ62" i="21" a="1"/>
  <c r="GJ62" i="21" s="1"/>
  <c r="GF47" i="21" a="1"/>
  <c r="GF47" i="21" s="1"/>
  <c r="GB56" i="21" a="1"/>
  <c r="GB56" i="21" s="1"/>
  <c r="GK71" i="21" a="1"/>
  <c r="GK71" i="21" s="1"/>
  <c r="GH46" i="21" a="1"/>
  <c r="GH46" i="21" s="1"/>
  <c r="GD40" i="21" a="1"/>
  <c r="GD40" i="21" s="1"/>
  <c r="GM51" i="21" a="1"/>
  <c r="GM51" i="21" s="1"/>
  <c r="GI60" i="21" a="1"/>
  <c r="GI60" i="21" s="1"/>
  <c r="GF64" i="21" a="1"/>
  <c r="GF64" i="21" s="1"/>
  <c r="GB39" i="21" a="1"/>
  <c r="GB39" i="21" s="1"/>
  <c r="GK41" i="21" a="1"/>
  <c r="GK41" i="21" s="1"/>
  <c r="GH45" i="21" a="1"/>
  <c r="GH45" i="21" s="1"/>
  <c r="GD72" i="21" a="1"/>
  <c r="GD72" i="21" s="1"/>
  <c r="GM63" i="21" a="1"/>
  <c r="GM63" i="21" s="1"/>
  <c r="GE65" i="21" a="1"/>
  <c r="GE65" i="21" s="1"/>
  <c r="GK70" i="21" a="1"/>
  <c r="GK70" i="21" s="1"/>
  <c r="GD62" i="21" a="1"/>
  <c r="GD62" i="21" s="1"/>
  <c r="GI47" i="21" a="1"/>
  <c r="GI47" i="21" s="1"/>
  <c r="GD71" i="21" a="1"/>
  <c r="GD71" i="21" s="1"/>
  <c r="GB67" i="21" a="1"/>
  <c r="GB67" i="21" s="1"/>
  <c r="GJ63" i="21" a="1"/>
  <c r="GJ63" i="21" s="1"/>
  <c r="GM72" i="21" a="1"/>
  <c r="GM72" i="21" s="1"/>
  <c r="GJ65" i="21" a="1"/>
  <c r="GJ65" i="21" s="1"/>
  <c r="GF53" i="21" a="1"/>
  <c r="GF53" i="21" s="1"/>
  <c r="GC41" i="21" a="1"/>
  <c r="GC41" i="21" s="1"/>
  <c r="GL40" i="21" a="1"/>
  <c r="GL40" i="21" s="1"/>
  <c r="GI64" i="21" a="1"/>
  <c r="GI64" i="21" s="1"/>
  <c r="GE73" i="21" a="1"/>
  <c r="GE73" i="21" s="1"/>
  <c r="GM59" i="21" a="1"/>
  <c r="GM59" i="21" s="1"/>
  <c r="GJ53" i="21" a="1"/>
  <c r="GJ53" i="21" s="1"/>
  <c r="GG53" i="21" a="1"/>
  <c r="GG53" i="21" s="1"/>
  <c r="GC48" i="21" a="1"/>
  <c r="GC48" i="21" s="1"/>
  <c r="GL59" i="21" a="1"/>
  <c r="GL59" i="21" s="1"/>
  <c r="GH59" i="21" a="1"/>
  <c r="GH59" i="21" s="1"/>
  <c r="GE42" i="21" a="1"/>
  <c r="GE42" i="21" s="1"/>
  <c r="GM47" i="21" a="1"/>
  <c r="GM47" i="21" s="1"/>
  <c r="GJ45" i="21" a="1"/>
  <c r="GJ45" i="21" s="1"/>
  <c r="GG67" i="21" a="1"/>
  <c r="GG67" i="21" s="1"/>
  <c r="GL65" i="21" a="1"/>
  <c r="GL65" i="21" s="1"/>
  <c r="GG60" i="21" a="1"/>
  <c r="GG60" i="21" s="1"/>
  <c r="GD53" i="21" a="1"/>
  <c r="GD53" i="21" s="1"/>
  <c r="GM56" i="21" a="1"/>
  <c r="GM56" i="21" s="1"/>
  <c r="GI40" i="21" a="1"/>
  <c r="GI40" i="21" s="1"/>
  <c r="GF68" i="21" a="1"/>
  <c r="GF68" i="21" s="1"/>
  <c r="GC71" i="21" a="1"/>
  <c r="GC71" i="21" s="1"/>
  <c r="GK63" i="21" a="1"/>
  <c r="GK63" i="21" s="1"/>
  <c r="GH62" i="21" a="1"/>
  <c r="GH62" i="21" s="1"/>
  <c r="GE59" i="21" a="1"/>
  <c r="GE59" i="21" s="1"/>
  <c r="GM60" i="21" a="1"/>
  <c r="GM60" i="21" s="1"/>
  <c r="GJ51" i="21" a="1"/>
  <c r="GJ51" i="21" s="1"/>
  <c r="GF62" i="21" a="1"/>
  <c r="GF62" i="21" s="1"/>
  <c r="GC68" i="21" a="1"/>
  <c r="GC68" i="21" s="1"/>
  <c r="GK39" i="21" a="1"/>
  <c r="GK39" i="21" s="1"/>
  <c r="GE70" i="21" a="1"/>
  <c r="GE70" i="21" s="1"/>
  <c r="GM45" i="21" a="1"/>
  <c r="GM45" i="21" s="1"/>
  <c r="GI42" i="21" a="1"/>
  <c r="GI42" i="21" s="1"/>
  <c r="GF63" i="21" a="1"/>
  <c r="GF63" i="21" s="1"/>
  <c r="GC67" i="21" a="1"/>
  <c r="GC67" i="21" s="1"/>
  <c r="GK48" i="21" a="1"/>
  <c r="GK48" i="21" s="1"/>
  <c r="GH42" i="21" a="1"/>
  <c r="GH42" i="21" s="1"/>
  <c r="GD63" i="21" a="1"/>
  <c r="GD63" i="21" s="1"/>
  <c r="GL46" i="21" a="1"/>
  <c r="GL46" i="21" s="1"/>
  <c r="GI39" i="21" a="1"/>
  <c r="GI39" i="21" s="1"/>
  <c r="GF41" i="21" a="1"/>
  <c r="GF41" i="21" s="1"/>
  <c r="GB72" i="21" a="1"/>
  <c r="GB72" i="21" s="1"/>
  <c r="GK45" i="21" a="1"/>
  <c r="GK45" i="21" s="1"/>
  <c r="GJ55" i="21" a="1"/>
  <c r="GJ55" i="21" s="1"/>
  <c r="GF42" i="21" a="1"/>
  <c r="GF42" i="21" s="1"/>
  <c r="GC60" i="21" a="1"/>
  <c r="GC60" i="21" s="1"/>
  <c r="GL41" i="21" a="1"/>
  <c r="GL41" i="21" s="1"/>
  <c r="GH39" i="21" a="1"/>
  <c r="GH39" i="21" s="1"/>
  <c r="GM64" i="21" a="1"/>
  <c r="GM64" i="21" s="1"/>
  <c r="GG64" i="21" a="1"/>
  <c r="GG64" i="21" s="1"/>
  <c r="GC63" i="21" a="1"/>
  <c r="GC63" i="21" s="1"/>
  <c r="GL63" i="21" a="1"/>
  <c r="GL63" i="21" s="1"/>
  <c r="GH72" i="21" a="1"/>
  <c r="GH72" i="21" s="1"/>
  <c r="GE48" i="21" a="1"/>
  <c r="GE48" i="21" s="1"/>
  <c r="GM55" i="21" a="1"/>
  <c r="GM55" i="21" s="1"/>
  <c r="GJ60" i="21" a="1"/>
  <c r="GJ60" i="21" s="1"/>
  <c r="GF67" i="21" a="1"/>
  <c r="GF67" i="21" s="1"/>
  <c r="GB47" i="21" a="1"/>
  <c r="GB47" i="21" s="1"/>
  <c r="GK59" i="21" a="1"/>
  <c r="GK59" i="21" s="1"/>
  <c r="GD67" i="21" a="1"/>
  <c r="GD67" i="21" s="1"/>
  <c r="GM52" i="21" a="1"/>
  <c r="GM52" i="21" s="1"/>
  <c r="GI46" i="21" a="1"/>
  <c r="GI46" i="21" s="1"/>
  <c r="GK42" i="21" a="1"/>
  <c r="GK42" i="21" s="1"/>
  <c r="GM54" i="21" a="1"/>
  <c r="GM54" i="21" s="1"/>
  <c r="GI53" i="21" a="1"/>
  <c r="GI53" i="21" s="1"/>
  <c r="GH68" i="21" a="1"/>
  <c r="GH68" i="21" s="1"/>
  <c r="GM46" i="21" a="1"/>
  <c r="GM46" i="21" s="1"/>
  <c r="GC73" i="21" a="1"/>
  <c r="GC73" i="21" s="1"/>
  <c r="GG52" i="21" a="1"/>
  <c r="GG52" i="21" s="1"/>
  <c r="GL57" i="21" a="1"/>
  <c r="GL57" i="21" s="1"/>
  <c r="GE55" i="21" a="1"/>
  <c r="GE55" i="21" s="1"/>
  <c r="FO60" i="21" a="1"/>
  <c r="FO60" i="21" s="1"/>
  <c r="FY59" i="21" a="1"/>
  <c r="FY59" i="21" s="1"/>
  <c r="FV46" i="21" a="1"/>
  <c r="FV46" i="21" s="1"/>
  <c r="FS46" i="21" a="1"/>
  <c r="FS46" i="21" s="1"/>
  <c r="FO52" i="21" a="1"/>
  <c r="FO52" i="21" s="1"/>
  <c r="FX57" i="21" a="1"/>
  <c r="FX57" i="21" s="1"/>
  <c r="FU48" i="21" a="1"/>
  <c r="FU48" i="21" s="1"/>
  <c r="FY55" i="21" a="1"/>
  <c r="FY55" i="21" s="1"/>
  <c r="FU56" i="21" a="1"/>
  <c r="FU56" i="21" s="1"/>
  <c r="FO73" i="21" a="1"/>
  <c r="FO73" i="21" s="1"/>
  <c r="FX71" i="21" a="1"/>
  <c r="FX71" i="21" s="1"/>
  <c r="FS51" i="21" a="1"/>
  <c r="FS51" i="21" s="1"/>
  <c r="FP57" i="21" a="1"/>
  <c r="FP57" i="21" s="1"/>
  <c r="FY40" i="21" a="1"/>
  <c r="FY40" i="21" s="1"/>
  <c r="FV73" i="21" a="1"/>
  <c r="FV73" i="21" s="1"/>
  <c r="FR51" i="21" a="1"/>
  <c r="FR51" i="21" s="1"/>
  <c r="FZ70" i="21" a="1"/>
  <c r="FZ70" i="21" s="1"/>
  <c r="FW65" i="21" a="1"/>
  <c r="FW65" i="21" s="1"/>
  <c r="FS40" i="21" a="1"/>
  <c r="FS40" i="21" s="1"/>
  <c r="FP52" i="21" a="1"/>
  <c r="FP52" i="21" s="1"/>
  <c r="FY54" i="21" a="1"/>
  <c r="FY54" i="21" s="1"/>
  <c r="FV51" i="21" a="1"/>
  <c r="FV51" i="21" s="1"/>
  <c r="FR72" i="21" a="1"/>
  <c r="FR72" i="21" s="1"/>
  <c r="FO64" i="21" a="1"/>
  <c r="FO64" i="21" s="1"/>
  <c r="FW51" i="21" a="1"/>
  <c r="FW51" i="21" s="1"/>
  <c r="FT41" i="21" a="1"/>
  <c r="FT41" i="21" s="1"/>
  <c r="FQ51" i="21" a="1"/>
  <c r="FQ51" i="21" s="1"/>
  <c r="FZ48" i="21" a="1"/>
  <c r="FZ48" i="21" s="1"/>
  <c r="FU53" i="21" a="1"/>
  <c r="FU53" i="21" s="1"/>
  <c r="FR47" i="21" a="1"/>
  <c r="FR47" i="21" s="1"/>
  <c r="FZ63" i="21" a="1"/>
  <c r="FZ63" i="21" s="1"/>
  <c r="FW46" i="21" a="1"/>
  <c r="FW46" i="21" s="1"/>
  <c r="FT47" i="21" a="1"/>
  <c r="FT47" i="21" s="1"/>
  <c r="FX45" i="21" a="1"/>
  <c r="FX45" i="21" s="1"/>
  <c r="FU64" i="21" a="1"/>
  <c r="FU64" i="21" s="1"/>
  <c r="FR60" i="21" a="1"/>
  <c r="FR60" i="21" s="1"/>
  <c r="FO42" i="21" a="1"/>
  <c r="FO42" i="21" s="1"/>
  <c r="FW55" i="21" a="1"/>
  <c r="FW55" i="21" s="1"/>
  <c r="FS64" i="21" a="1"/>
  <c r="FS64" i="21" s="1"/>
  <c r="FP73" i="21" a="1"/>
  <c r="FP73" i="21" s="1"/>
  <c r="FX54" i="21" a="1"/>
  <c r="FX54" i="21" s="1"/>
  <c r="FU60" i="21" a="1"/>
  <c r="FU60" i="21" s="1"/>
  <c r="FR63" i="21" a="1"/>
  <c r="FR63" i="21" s="1"/>
  <c r="FZ68" i="21" a="1"/>
  <c r="FZ68" i="21" s="1"/>
  <c r="FS47" i="21" a="1"/>
  <c r="FS47" i="21" s="1"/>
  <c r="FO53" i="21" a="1"/>
  <c r="FO53" i="21" s="1"/>
  <c r="FX46" i="21" a="1"/>
  <c r="FX46" i="21" s="1"/>
  <c r="FU55" i="21" a="1"/>
  <c r="FU55" i="21" s="1"/>
  <c r="FR48" i="21" a="1"/>
  <c r="FR48" i="21" s="1"/>
  <c r="FZ53" i="21" a="1"/>
  <c r="FZ53" i="21" s="1"/>
  <c r="FU40" i="21" a="1"/>
  <c r="FU40" i="21" s="1"/>
  <c r="FR62" i="21" a="1"/>
  <c r="FR62" i="21" s="1"/>
  <c r="FO54" i="21" a="1"/>
  <c r="FO54" i="21" s="1"/>
  <c r="FX73" i="21" a="1"/>
  <c r="FX73" i="21" s="1"/>
  <c r="FT55" i="21" a="1"/>
  <c r="FT55" i="21" s="1"/>
  <c r="FP64" i="21" a="1"/>
  <c r="FP64" i="21" s="1"/>
  <c r="FY64" i="21" a="1"/>
  <c r="FY64" i="21" s="1"/>
  <c r="FU63" i="21" a="1"/>
  <c r="FU63" i="21" s="1"/>
  <c r="FO56" i="21" a="1"/>
  <c r="FO56" i="21" s="1"/>
  <c r="FX65" i="21" a="1"/>
  <c r="FX65" i="21" s="1"/>
  <c r="FT51" i="21" a="1"/>
  <c r="FT51" i="21" s="1"/>
  <c r="FP72" i="21" a="1"/>
  <c r="FP72" i="21" s="1"/>
  <c r="FY62" i="21" a="1"/>
  <c r="FY62" i="21" s="1"/>
  <c r="FR46" i="21" a="1"/>
  <c r="FR46" i="21" s="1"/>
  <c r="FZ42" i="21" a="1"/>
  <c r="FZ42" i="21" s="1"/>
  <c r="FW47" i="21" a="1"/>
  <c r="FW47" i="21" s="1"/>
  <c r="FT57" i="21" a="1"/>
  <c r="FT57" i="21" s="1"/>
  <c r="FQ67" i="21" a="1"/>
  <c r="FQ67" i="21" s="1"/>
  <c r="FZ71" i="21" a="1"/>
  <c r="FZ71" i="21" s="1"/>
  <c r="FV63" i="21" a="1"/>
  <c r="FV63" i="21" s="1"/>
  <c r="FR73" i="21" a="1"/>
  <c r="FR73" i="21" s="1"/>
  <c r="FZ51" i="21" a="1"/>
  <c r="FZ51" i="21" s="1"/>
  <c r="FW71" i="21" a="1"/>
  <c r="FW71" i="21" s="1"/>
  <c r="FT40" i="21" a="1"/>
  <c r="FT40" i="21" s="1"/>
  <c r="FQ42" i="21" a="1"/>
  <c r="FQ42" i="21" s="1"/>
  <c r="FY51" i="21" a="1"/>
  <c r="FY51" i="21" s="1"/>
  <c r="FR67" i="21" a="1"/>
  <c r="FR67" i="21" s="1"/>
  <c r="FO68" i="21" a="1"/>
  <c r="FO68" i="21" s="1"/>
  <c r="FW59" i="21" a="1"/>
  <c r="FW59" i="21" s="1"/>
  <c r="FT70" i="21" a="1"/>
  <c r="FT70" i="21" s="1"/>
  <c r="FP47" i="21" a="1"/>
  <c r="FP47" i="21" s="1"/>
  <c r="FX62" i="21" a="1"/>
  <c r="FX62" i="21" s="1"/>
  <c r="FU42" i="21" a="1"/>
  <c r="FU42" i="21" s="1"/>
  <c r="FR68" i="21" a="1"/>
  <c r="FR68" i="21" s="1"/>
  <c r="FO39" i="21" a="1"/>
  <c r="FO39" i="21" s="1"/>
  <c r="FW53" i="21" a="1"/>
  <c r="FW53" i="21" s="1"/>
  <c r="FU51" i="21" a="1"/>
  <c r="FU51" i="21" s="1"/>
  <c r="FZ55" i="21" a="1"/>
  <c r="FZ55" i="21" s="1"/>
  <c r="FT73" i="21" a="1"/>
  <c r="FT73" i="21" s="1"/>
  <c r="FX60" i="21" a="1"/>
  <c r="FX60" i="21" s="1"/>
  <c r="FQ71" i="21" a="1"/>
  <c r="FQ71" i="21" s="1"/>
  <c r="FV62" i="21" a="1"/>
  <c r="FV62" i="21" s="1"/>
  <c r="FR42" i="21" a="1"/>
  <c r="FR42" i="21" s="1"/>
  <c r="FT42" i="21" a="1"/>
  <c r="FT42" i="21" s="1"/>
  <c r="FQ48" i="21" a="1"/>
  <c r="FQ48" i="21" s="1"/>
  <c r="FR53" i="21" a="1"/>
  <c r="FR53" i="21" s="1"/>
  <c r="FX56" i="21" a="1"/>
  <c r="FX56" i="21" s="1"/>
  <c r="FQ73" i="21" a="1"/>
  <c r="FQ73" i="21" s="1"/>
  <c r="FV42" i="21" a="1"/>
  <c r="FV42" i="21" s="1"/>
  <c r="FY63" i="21" a="1"/>
  <c r="FY63" i="21" s="1"/>
  <c r="FQ55" i="21" a="1"/>
  <c r="FQ55" i="21" s="1"/>
  <c r="FW68" i="21" a="1"/>
  <c r="FW68" i="21" s="1"/>
  <c r="FQ68" i="21" a="1"/>
  <c r="FQ68" i="21" s="1"/>
  <c r="FX42" i="21" a="1"/>
  <c r="FX42" i="21" s="1"/>
  <c r="FU41" i="21" a="1"/>
  <c r="FU41" i="21" s="1"/>
  <c r="FR70" i="21" a="1"/>
  <c r="FR70" i="21" s="1"/>
  <c r="FZ54" i="21" a="1"/>
  <c r="FZ54" i="21" s="1"/>
  <c r="FR71" i="21" a="1"/>
  <c r="FR71" i="21" s="1"/>
  <c r="FW72" i="21" a="1"/>
  <c r="FW72" i="21" s="1"/>
  <c r="FT48" i="21" a="1"/>
  <c r="FT48" i="21" s="1"/>
  <c r="FQ60" i="21" a="1"/>
  <c r="FQ60" i="21" s="1"/>
  <c r="FZ64" i="21" a="1"/>
  <c r="FZ64" i="21" s="1"/>
  <c r="FV70" i="21" a="1"/>
  <c r="FV70" i="21" s="1"/>
  <c r="FR52" i="21" a="1"/>
  <c r="FR52" i="21" s="1"/>
  <c r="FO51" i="21" a="1"/>
  <c r="FO51" i="21" s="1"/>
  <c r="FX70" i="21" a="1"/>
  <c r="FX70" i="21" s="1"/>
  <c r="FT65" i="21" a="1"/>
  <c r="FT65" i="21" s="1"/>
  <c r="FP70" i="21" a="1"/>
  <c r="FP70" i="21" s="1"/>
  <c r="FY68" i="21" a="1"/>
  <c r="FY68" i="21" s="1"/>
  <c r="FV52" i="21" a="1"/>
  <c r="FV52" i="21" s="1"/>
  <c r="FR57" i="21" a="1"/>
  <c r="FR57" i="21" s="1"/>
  <c r="FO46" i="21" a="1"/>
  <c r="FO46" i="21" s="1"/>
  <c r="FX40" i="21" a="1"/>
  <c r="FX40" i="21" s="1"/>
  <c r="FT68" i="21" a="1"/>
  <c r="FT68" i="21" s="1"/>
  <c r="FQ52" i="21" a="1"/>
  <c r="FQ52" i="21" s="1"/>
  <c r="FY71" i="21" a="1"/>
  <c r="FY71" i="21" s="1"/>
  <c r="FV68" i="21" a="1"/>
  <c r="FV68" i="21" s="1"/>
  <c r="FS73" i="21" a="1"/>
  <c r="FS73" i="21" s="1"/>
  <c r="FO71" i="21" a="1"/>
  <c r="FO71" i="21" s="1"/>
  <c r="FW41" i="21" a="1"/>
  <c r="FW41" i="21" s="1"/>
  <c r="FT56" i="21" a="1"/>
  <c r="FT56" i="21" s="1"/>
  <c r="FQ65" i="21" a="1"/>
  <c r="FQ65" i="21" s="1"/>
  <c r="FY48" i="21" a="1"/>
  <c r="FY48" i="21" s="1"/>
  <c r="FV60" i="21" a="1"/>
  <c r="FV60" i="21" s="1"/>
  <c r="FO62" i="21" a="1"/>
  <c r="FO62" i="21" s="1"/>
  <c r="FT53" i="21" a="1"/>
  <c r="FT53" i="21" s="1"/>
  <c r="FQ64" i="21" a="1"/>
  <c r="FQ64" i="21" s="1"/>
  <c r="FY73" i="21" a="1"/>
  <c r="FY73" i="21" s="1"/>
  <c r="FU39" i="21" a="1"/>
  <c r="FU39" i="21" s="1"/>
  <c r="FR41" i="21" a="1"/>
  <c r="FR41" i="21" s="1"/>
  <c r="FO40" i="21" a="1"/>
  <c r="FO40" i="21" s="1"/>
  <c r="FW42" i="21" a="1"/>
  <c r="FW42" i="21" s="1"/>
  <c r="FT59" i="21" a="1"/>
  <c r="FT59" i="21" s="1"/>
  <c r="FQ70" i="21" a="1"/>
  <c r="FQ70" i="21" s="1"/>
  <c r="FS68" i="21" a="1"/>
  <c r="FS68" i="21" s="1"/>
  <c r="FV41" i="21" a="1"/>
  <c r="FV41" i="21" s="1"/>
  <c r="FO48" i="21" a="1"/>
  <c r="FO48" i="21" s="1"/>
  <c r="FW62" i="21" a="1"/>
  <c r="FW62" i="21" s="1"/>
  <c r="FT46" i="21" a="1"/>
  <c r="FT46" i="21" s="1"/>
  <c r="FP42" i="21" a="1"/>
  <c r="FP42" i="21" s="1"/>
  <c r="FV47" i="21" a="1"/>
  <c r="FV47" i="21" s="1"/>
  <c r="FQ63" i="21" a="1"/>
  <c r="FQ63" i="21" s="1"/>
  <c r="FZ60" i="21" a="1"/>
  <c r="FZ60" i="21" s="1"/>
  <c r="FV40" i="21" a="1"/>
  <c r="FV40" i="21" s="1"/>
  <c r="FS70" i="21" a="1"/>
  <c r="FS70" i="21" s="1"/>
  <c r="FY41" i="21" a="1"/>
  <c r="FY41" i="21" s="1"/>
  <c r="FQ40" i="21" a="1"/>
  <c r="FQ40" i="21" s="1"/>
  <c r="FW54" i="21" a="1"/>
  <c r="FW54" i="21" s="1"/>
  <c r="FO67" i="21" a="1"/>
  <c r="FO67" i="21" s="1"/>
  <c r="FU70" i="21" a="1"/>
  <c r="FU70" i="21" s="1"/>
  <c r="FZ67" i="21" a="1"/>
  <c r="FZ67" i="21" s="1"/>
  <c r="FS60" i="21" a="1"/>
  <c r="FS60" i="21" s="1"/>
  <c r="FX48" i="21" a="1"/>
  <c r="FX48" i="21" s="1"/>
  <c r="FR54" i="21" a="1"/>
  <c r="FR54" i="21" s="1"/>
  <c r="FV59" i="21" a="1"/>
  <c r="FV59" i="21" s="1"/>
  <c r="FS39" i="21" a="1"/>
  <c r="FS39" i="21" s="1"/>
  <c r="FX64" i="21" a="1"/>
  <c r="FX64" i="21" s="1"/>
  <c r="FQ39" i="21" a="1"/>
  <c r="FQ39" i="21" s="1"/>
  <c r="FY72" i="21" a="1"/>
  <c r="FY72" i="21" s="1"/>
  <c r="FS45" i="21" a="1"/>
  <c r="FS45" i="21" s="1"/>
  <c r="FX39" i="21" a="1"/>
  <c r="FX39" i="21" s="1"/>
  <c r="FV72" i="21" a="1"/>
  <c r="FV72" i="21" s="1"/>
  <c r="FR65" i="21" a="1"/>
  <c r="FR65" i="21" s="1"/>
  <c r="FZ72" i="21" a="1"/>
  <c r="FZ72" i="21" s="1"/>
  <c r="FW67" i="21" a="1"/>
  <c r="FW67" i="21" s="1"/>
  <c r="FP40" i="21" a="1"/>
  <c r="FP40" i="21" s="1"/>
  <c r="FY46" i="21" a="1"/>
  <c r="FY46" i="21" s="1"/>
  <c r="FT71" i="21" a="1"/>
  <c r="FT71" i="21" s="1"/>
  <c r="FQ54" i="21" a="1"/>
  <c r="FQ54" i="21" s="1"/>
  <c r="FZ62" i="21" a="1"/>
  <c r="FZ62" i="21" s="1"/>
  <c r="FV55" i="21" a="1"/>
  <c r="FV55" i="21" s="1"/>
  <c r="FS65" i="21" a="1"/>
  <c r="FS65" i="21" s="1"/>
  <c r="FO59" i="21" a="1"/>
  <c r="FO59" i="21" s="1"/>
  <c r="FX68" i="21" a="1"/>
  <c r="FX68" i="21" s="1"/>
  <c r="FT45" i="21" a="1"/>
  <c r="FT45" i="21" s="1"/>
  <c r="FQ47" i="21" a="1"/>
  <c r="FQ47" i="21" s="1"/>
  <c r="FW63" i="21" a="1"/>
  <c r="FW63" i="21" s="1"/>
  <c r="FS62" i="21" a="1"/>
  <c r="FS62" i="21" s="1"/>
  <c r="FO70" i="21" a="1"/>
  <c r="FO70" i="21" s="1"/>
  <c r="FX67" i="21" a="1"/>
  <c r="FX67" i="21" s="1"/>
  <c r="FU73" i="21" a="1"/>
  <c r="FU73" i="21" s="1"/>
  <c r="FQ45" i="21" a="1"/>
  <c r="FQ45" i="21" s="1"/>
  <c r="FZ56" i="21" a="1"/>
  <c r="FZ56" i="21" s="1"/>
  <c r="FV56" i="21" a="1"/>
  <c r="FV56" i="21" s="1"/>
  <c r="FS57" i="21" a="1"/>
  <c r="FS57" i="21" s="1"/>
  <c r="FX59" i="21" a="1"/>
  <c r="FX59" i="21" s="1"/>
  <c r="FQ57" i="21" a="1"/>
  <c r="FQ57" i="21" s="1"/>
  <c r="FY42" i="21" a="1"/>
  <c r="FY42" i="21" s="1"/>
  <c r="FV71" i="21" a="1"/>
  <c r="FV71" i="21" s="1"/>
  <c r="FS59" i="21" a="1"/>
  <c r="FS59" i="21" s="1"/>
  <c r="FP62" i="21" a="1"/>
  <c r="FP62" i="21" s="1"/>
  <c r="FX63" i="21" a="1"/>
  <c r="FX63" i="21" s="1"/>
  <c r="FT72" i="21" a="1"/>
  <c r="FT72" i="21" s="1"/>
  <c r="FQ41" i="21" a="1"/>
  <c r="FQ41" i="21" s="1"/>
  <c r="FY56" i="21" a="1"/>
  <c r="FY56" i="21" s="1"/>
  <c r="FV39" i="21" a="1"/>
  <c r="FV39" i="21" s="1"/>
  <c r="FS55" i="21" a="1"/>
  <c r="FS55" i="21" s="1"/>
  <c r="FO72" i="21" a="1"/>
  <c r="FO72" i="21" s="1"/>
  <c r="FW52" i="21" a="1"/>
  <c r="FW52" i="21" s="1"/>
  <c r="FT63" i="21" a="1"/>
  <c r="FT63" i="21" s="1"/>
  <c r="FQ53" i="21" a="1"/>
  <c r="FQ53" i="21" s="1"/>
  <c r="FY45" i="21" a="1"/>
  <c r="FY45" i="21" s="1"/>
  <c r="FP59" i="21" a="1"/>
  <c r="FP59" i="21" s="1"/>
  <c r="FU72" i="21" a="1"/>
  <c r="FU72" i="21" s="1"/>
  <c r="FZ59" i="21" a="1"/>
  <c r="FZ59" i="21" s="1"/>
  <c r="FS52" i="21" a="1"/>
  <c r="FS52" i="21" s="1"/>
  <c r="FX51" i="21" a="1"/>
  <c r="FX51" i="21" s="1"/>
  <c r="FW60" i="21" a="1"/>
  <c r="FW60" i="21" s="1"/>
  <c r="FP39" i="21" a="1"/>
  <c r="FP39" i="21" s="1"/>
  <c r="FU65" i="21" a="1"/>
  <c r="FU65" i="21" s="1"/>
  <c r="FZ57" i="21" a="1"/>
  <c r="FZ57" i="21" s="1"/>
  <c r="FP71" i="21" a="1"/>
  <c r="FP71" i="21" s="1"/>
  <c r="FU46" i="21" a="1"/>
  <c r="FU46" i="21" s="1"/>
  <c r="FP65" i="21" a="1"/>
  <c r="FP65" i="21" s="1"/>
  <c r="FQ62" i="21" a="1"/>
  <c r="FQ62" i="21" s="1"/>
  <c r="FY65" i="21" a="1"/>
  <c r="FY65" i="21" s="1"/>
  <c r="FT67" i="21" a="1"/>
  <c r="FT67" i="21" s="1"/>
  <c r="FP45" i="21" a="1"/>
  <c r="FP45" i="21" s="1"/>
  <c r="FV48" i="21" a="1"/>
  <c r="FV48" i="21" s="1"/>
  <c r="FS48" i="21" a="1"/>
  <c r="FS48" i="21" s="1"/>
  <c r="FZ65" i="21" a="1"/>
  <c r="FZ65" i="21" s="1"/>
  <c r="FW73" i="21" a="1"/>
  <c r="FW73" i="21" s="1"/>
  <c r="FP56" i="21" a="1"/>
  <c r="FP56" i="21" s="1"/>
  <c r="FY57" i="21" a="1"/>
  <c r="FY57" i="21" s="1"/>
  <c r="FU68" i="21" a="1"/>
  <c r="FU68" i="21" s="1"/>
  <c r="FZ45" i="21" a="1"/>
  <c r="FZ45" i="21" s="1"/>
  <c r="FW70" i="21" a="1"/>
  <c r="FW70" i="21" s="1"/>
  <c r="FS53" i="21" a="1"/>
  <c r="FS53" i="21" s="1"/>
  <c r="FP53" i="21" a="1"/>
  <c r="FP53" i="21" s="1"/>
  <c r="FY67" i="21" a="1"/>
  <c r="FY67" i="21" s="1"/>
  <c r="FU57" i="21" a="1"/>
  <c r="FU57" i="21" s="1"/>
  <c r="FQ46" i="21" a="1"/>
  <c r="FQ46" i="21" s="1"/>
  <c r="FZ73" i="21" a="1"/>
  <c r="FZ73" i="21" s="1"/>
  <c r="FW39" i="21" a="1"/>
  <c r="FW39" i="21" s="1"/>
  <c r="FT60" i="21" a="1"/>
  <c r="FT60" i="21" s="1"/>
  <c r="FP68" i="21" a="1"/>
  <c r="FP68" i="21" s="1"/>
  <c r="FY70" i="21" a="1"/>
  <c r="FY70" i="21" s="1"/>
  <c r="FU47" i="21" a="1"/>
  <c r="FU47" i="21" s="1"/>
  <c r="FR55" i="21" a="1"/>
  <c r="FR55" i="21" s="1"/>
  <c r="FO45" i="21" a="1"/>
  <c r="FO45" i="21" s="1"/>
  <c r="FW64" i="21" a="1"/>
  <c r="FW64" i="21" s="1"/>
  <c r="FS42" i="21" a="1"/>
  <c r="FS42" i="21" s="1"/>
  <c r="FO55" i="21" a="1"/>
  <c r="FO55" i="21" s="1"/>
  <c r="FX53" i="21" a="1"/>
  <c r="FX53" i="21" s="1"/>
  <c r="FU71" i="21" a="1"/>
  <c r="FU71" i="21" s="1"/>
  <c r="FR45" i="21" a="1"/>
  <c r="FR45" i="21" s="1"/>
  <c r="FZ47" i="21" a="1"/>
  <c r="FZ47" i="21" s="1"/>
  <c r="FV45" i="21" a="1"/>
  <c r="FV45" i="21" s="1"/>
  <c r="FP46" i="21" a="1"/>
  <c r="FP46" i="21" s="1"/>
  <c r="FX47" i="21" a="1"/>
  <c r="FX47" i="21" s="1"/>
  <c r="FU52" i="21" a="1"/>
  <c r="FU52" i="21" s="1"/>
  <c r="FY39" i="21" a="1"/>
  <c r="FY39" i="21" s="1"/>
  <c r="FV57" i="21" a="1"/>
  <c r="FV57" i="21" s="1"/>
  <c r="FS71" i="21" a="1"/>
  <c r="FS71" i="21" s="1"/>
  <c r="FP60" i="21" a="1"/>
  <c r="FP60" i="21" s="1"/>
  <c r="FX41" i="21" a="1"/>
  <c r="FX41" i="21" s="1"/>
  <c r="FQ72" i="21" a="1"/>
  <c r="FQ72" i="21" s="1"/>
  <c r="FY60" i="21" a="1"/>
  <c r="FY60" i="21" s="1"/>
  <c r="FV53" i="21" a="1"/>
  <c r="FV53" i="21" s="1"/>
  <c r="FS63" i="21" a="1"/>
  <c r="FS63" i="21" s="1"/>
  <c r="FO47" i="21" a="1"/>
  <c r="FO47" i="21" s="1"/>
  <c r="FX72" i="21" a="1"/>
  <c r="FX72" i="21" s="1"/>
  <c r="FS54" i="21" a="1"/>
  <c r="FS54" i="21" s="1"/>
  <c r="FP63" i="21" a="1"/>
  <c r="FP63" i="21" s="1"/>
  <c r="FU59" i="21" a="1"/>
  <c r="FU59" i="21" s="1"/>
  <c r="FR64" i="21" a="1"/>
  <c r="FR64" i="21" s="1"/>
  <c r="FW45" i="21" a="1"/>
  <c r="FW45" i="21" s="1"/>
  <c r="FS67" i="21" a="1"/>
  <c r="FS67" i="21" s="1"/>
  <c r="FP54" i="21" a="1"/>
  <c r="FP54" i="21" s="1"/>
  <c r="FY47" i="21" a="1"/>
  <c r="FY47" i="21" s="1"/>
  <c r="FV64" i="21" a="1"/>
  <c r="FV64" i="21" s="1"/>
  <c r="FQ56" i="21" a="1"/>
  <c r="FQ56" i="21" s="1"/>
  <c r="FZ40" i="21" a="1"/>
  <c r="FZ40" i="21" s="1"/>
  <c r="FW40" i="21" a="1"/>
  <c r="FW40" i="21" s="1"/>
  <c r="FT64" i="21" a="1"/>
  <c r="FT64" i="21" s="1"/>
  <c r="FP55" i="21" a="1"/>
  <c r="FP55" i="21" s="1"/>
  <c r="FY53" i="21" a="1"/>
  <c r="FY53" i="21" s="1"/>
  <c r="FU45" i="21" a="1"/>
  <c r="FU45" i="21" s="1"/>
  <c r="FR40" i="21" a="1"/>
  <c r="FR40" i="21" s="1"/>
  <c r="FW56" i="21" a="1"/>
  <c r="FW56" i="21" s="1"/>
  <c r="FT54" i="21" a="1"/>
  <c r="FT54" i="21" s="1"/>
  <c r="FP48" i="21" a="1"/>
  <c r="FP48" i="21" s="1"/>
  <c r="FX52" i="21" a="1"/>
  <c r="FX52" i="21" s="1"/>
  <c r="FU62" i="21" a="1"/>
  <c r="FU62" i="21" s="1"/>
  <c r="FR39" i="21" a="1"/>
  <c r="FR39" i="21" s="1"/>
  <c r="FZ52" i="21" a="1"/>
  <c r="FZ52" i="21" s="1"/>
  <c r="FW57" i="21" a="1"/>
  <c r="FW57" i="21" s="1"/>
  <c r="FS56" i="21" a="1"/>
  <c r="FS56" i="21" s="1"/>
  <c r="FP51" i="21" a="1"/>
  <c r="FP51" i="21" s="1"/>
  <c r="FR59" i="21" a="1"/>
  <c r="FR59" i="21" s="1"/>
  <c r="FV65" i="21" a="1"/>
  <c r="FV65" i="21" s="1"/>
  <c r="FS72" i="21" a="1"/>
  <c r="FS72" i="21" s="1"/>
  <c r="FP67" i="21" a="1"/>
  <c r="FP67" i="21" s="1"/>
  <c r="FU67" i="21" a="1"/>
  <c r="FU67" i="21" s="1"/>
  <c r="FQ59" i="21" a="1"/>
  <c r="FQ59" i="21" s="1"/>
  <c r="FW48" i="21" a="1"/>
  <c r="FW48" i="21" s="1"/>
  <c r="FO57" i="21" a="1"/>
  <c r="FO57" i="21" s="1"/>
  <c r="FT62" i="21" a="1"/>
  <c r="FT62" i="21" s="1"/>
  <c r="FZ46" i="21" a="1"/>
  <c r="FZ46" i="21" s="1"/>
  <c r="FO41" i="21" a="1"/>
  <c r="FO41" i="21" s="1"/>
  <c r="FX55" i="21" a="1"/>
  <c r="FX55" i="21" s="1"/>
  <c r="FZ41" i="21" a="1"/>
  <c r="FZ41" i="21" s="1"/>
  <c r="FV54" i="21" a="1"/>
  <c r="FV54" i="21" s="1"/>
  <c r="FO65" i="21" a="1"/>
  <c r="FO65" i="21" s="1"/>
  <c r="FU54" i="21" a="1"/>
  <c r="FU54" i="21" s="1"/>
  <c r="FZ39" i="21" a="1"/>
  <c r="FZ39" i="21" s="1"/>
  <c r="FS41" i="21" a="1"/>
  <c r="FS41" i="21" s="1"/>
  <c r="FP41" i="21" a="1"/>
  <c r="FP41" i="21" s="1"/>
  <c r="FT39" i="21" a="1"/>
  <c r="FT39" i="21" s="1"/>
  <c r="FV67" i="21" a="1"/>
  <c r="FV67" i="21" s="1"/>
  <c r="FO63" i="21" a="1"/>
  <c r="FO63" i="21" s="1"/>
  <c r="FY52" i="21" a="1"/>
  <c r="FY52" i="21" s="1"/>
  <c r="FR56" i="21" a="1"/>
  <c r="FR56" i="21" s="1"/>
  <c r="FT52" i="21" a="1"/>
  <c r="FT52" i="21" s="1"/>
  <c r="FB67" i="21" a="1"/>
  <c r="FB67" i="21" s="1"/>
  <c r="FM53" i="21" a="1"/>
  <c r="FM53" i="21" s="1"/>
  <c r="FI72" i="21" a="1"/>
  <c r="FI72" i="21" s="1"/>
  <c r="FF53" i="21" a="1"/>
  <c r="FF53" i="21" s="1"/>
  <c r="FD55" i="21" a="1"/>
  <c r="FD55" i="21" s="1"/>
  <c r="FB73" i="21" a="1"/>
  <c r="FB73" i="21" s="1"/>
  <c r="FJ53" i="21" a="1"/>
  <c r="FJ53" i="21" s="1"/>
  <c r="FC52" i="21" a="1"/>
  <c r="FC52" i="21" s="1"/>
  <c r="FL60" i="21" a="1"/>
  <c r="FL60" i="21" s="1"/>
  <c r="FI63" i="21" a="1"/>
  <c r="FI63" i="21" s="1"/>
  <c r="FG52" i="21" a="1"/>
  <c r="FG52" i="21" s="1"/>
  <c r="FD68" i="21" a="1"/>
  <c r="FD68" i="21" s="1"/>
  <c r="FF60" i="21" a="1"/>
  <c r="FF60" i="21" s="1"/>
  <c r="FD67" i="21" a="1"/>
  <c r="FD67" i="21" s="1"/>
  <c r="FB55" i="21" a="1"/>
  <c r="FB55" i="21" s="1"/>
  <c r="FJ51" i="21" a="1"/>
  <c r="FJ51" i="21" s="1"/>
  <c r="FH39" i="21" a="1"/>
  <c r="FH39" i="21" s="1"/>
  <c r="FM70" i="21" a="1"/>
  <c r="FM70" i="21" s="1"/>
  <c r="FJ41" i="21" a="1"/>
  <c r="FJ41" i="21" s="1"/>
  <c r="FG45" i="21" a="1"/>
  <c r="FG45" i="21" s="1"/>
  <c r="FE62" i="21" a="1"/>
  <c r="FE62" i="21" s="1"/>
  <c r="FC71" i="21" a="1"/>
  <c r="FC71" i="21" s="1"/>
  <c r="FK67" i="21" a="1"/>
  <c r="FK67" i="21" s="1"/>
  <c r="FE51" i="21" a="1"/>
  <c r="FE51" i="21" s="1"/>
  <c r="FC47" i="21" a="1"/>
  <c r="FC47" i="21" s="1"/>
  <c r="FK39" i="21" a="1"/>
  <c r="FK39" i="21" s="1"/>
  <c r="FI62" i="21" a="1"/>
  <c r="FI62" i="21" s="1"/>
  <c r="FF57" i="21" a="1"/>
  <c r="FF57" i="21" s="1"/>
  <c r="FM71" i="21" a="1"/>
  <c r="FM71" i="21" s="1"/>
  <c r="FH53" i="21" a="1"/>
  <c r="FH53" i="21" s="1"/>
  <c r="FF39" i="21" a="1"/>
  <c r="FF39" i="21" s="1"/>
  <c r="FC39" i="21" a="1"/>
  <c r="FC39" i="21" s="1"/>
  <c r="FL54" i="21" a="1"/>
  <c r="FL54" i="21" s="1"/>
  <c r="FI60" i="21" a="1"/>
  <c r="FI60" i="21" s="1"/>
  <c r="FC54" i="21" a="1"/>
  <c r="FC54" i="21" s="1"/>
  <c r="FK63" i="21" a="1"/>
  <c r="FK63" i="21" s="1"/>
  <c r="FI53" i="21" a="1"/>
  <c r="FI53" i="21" s="1"/>
  <c r="FG71" i="21" a="1"/>
  <c r="FG71" i="21" s="1"/>
  <c r="FD52" i="21" a="1"/>
  <c r="FD52" i="21" s="1"/>
  <c r="FM60" i="21" a="1"/>
  <c r="FM60" i="21" s="1"/>
  <c r="FD57" i="21" a="1"/>
  <c r="FD57" i="21" s="1"/>
  <c r="FL39" i="21" a="1"/>
  <c r="FL39" i="21" s="1"/>
  <c r="FJ73" i="21" a="1"/>
  <c r="FJ73" i="21" s="1"/>
  <c r="FM73" i="21" a="1"/>
  <c r="FM73" i="21" s="1"/>
  <c r="FD70" i="21" a="1"/>
  <c r="FD70" i="21" s="1"/>
  <c r="FJ42" i="21" a="1"/>
  <c r="FJ42" i="21" s="1"/>
  <c r="FG51" i="21" a="1"/>
  <c r="FG51" i="21" s="1"/>
  <c r="FE52" i="21" a="1"/>
  <c r="FE52" i="21" s="1"/>
  <c r="FF63" i="21" a="1"/>
  <c r="FF63" i="21" s="1"/>
  <c r="FD54" i="21" a="1"/>
  <c r="FD54" i="21" s="1"/>
  <c r="FB42" i="21" a="1"/>
  <c r="FB42" i="21" s="1"/>
  <c r="FH55" i="21" a="1"/>
  <c r="FH55" i="21" s="1"/>
  <c r="FM63" i="21" a="1"/>
  <c r="FM63" i="21" s="1"/>
  <c r="FJ47" i="21" a="1"/>
  <c r="FJ47" i="21" s="1"/>
  <c r="FG42" i="21" a="1"/>
  <c r="FG42" i="21" s="1"/>
  <c r="FE54" i="21" a="1"/>
  <c r="FE54" i="21" s="1"/>
  <c r="FD42" i="21" a="1"/>
  <c r="FD42" i="21" s="1"/>
  <c r="FB60" i="21" a="1"/>
  <c r="FB60" i="21" s="1"/>
  <c r="FK53" i="21" a="1"/>
  <c r="FK53" i="21" s="1"/>
  <c r="FH67" i="21" a="1"/>
  <c r="FH67" i="21" s="1"/>
  <c r="FF73" i="21" a="1"/>
  <c r="FF73" i="21" s="1"/>
  <c r="FM72" i="21" a="1"/>
  <c r="FM72" i="21" s="1"/>
  <c r="FH59" i="21" a="1"/>
  <c r="FH59" i="21" s="1"/>
  <c r="FF40" i="21" a="1"/>
  <c r="FF40" i="21" s="1"/>
  <c r="FD47" i="21" a="1"/>
  <c r="FD47" i="21" s="1"/>
  <c r="FL68" i="21" a="1"/>
  <c r="FL68" i="21" s="1"/>
  <c r="FC45" i="21" a="1"/>
  <c r="FC45" i="21" s="1"/>
  <c r="FK73" i="21" a="1"/>
  <c r="FK73" i="21" s="1"/>
  <c r="FI59" i="21" a="1"/>
  <c r="FI59" i="21" s="1"/>
  <c r="FF54" i="21" a="1"/>
  <c r="FF54" i="21" s="1"/>
  <c r="FD59" i="21" a="1"/>
  <c r="FD59" i="21" s="1"/>
  <c r="FL64" i="21" a="1"/>
  <c r="FL64" i="21" s="1"/>
  <c r="FF64" i="21" a="1"/>
  <c r="FF64" i="21" s="1"/>
  <c r="FD65" i="21" a="1"/>
  <c r="FD65" i="21" s="1"/>
  <c r="FL55" i="21" a="1"/>
  <c r="FL55" i="21" s="1"/>
  <c r="FJ39" i="21" a="1"/>
  <c r="FJ39" i="21" s="1"/>
  <c r="FG67" i="21" a="1"/>
  <c r="FG67" i="21" s="1"/>
  <c r="FM62" i="21" a="1"/>
  <c r="FM62" i="21" s="1"/>
  <c r="FI68" i="21" a="1"/>
  <c r="FI68" i="21" s="1"/>
  <c r="FG72" i="21" a="1"/>
  <c r="FG72" i="21" s="1"/>
  <c r="FE73" i="21" a="1"/>
  <c r="FE73" i="21" s="1"/>
  <c r="FB54" i="21" a="1"/>
  <c r="FB54" i="21" s="1"/>
  <c r="FK65" i="21" a="1"/>
  <c r="FK65" i="21" s="1"/>
  <c r="FF71" i="21" a="1"/>
  <c r="FF71" i="21" s="1"/>
  <c r="FC46" i="21" a="1"/>
  <c r="FC46" i="21" s="1"/>
  <c r="FL62" i="21" a="1"/>
  <c r="FL62" i="21" s="1"/>
  <c r="FI42" i="21" a="1"/>
  <c r="FI42" i="21" s="1"/>
  <c r="FM64" i="21" a="1"/>
  <c r="FM64" i="21" s="1"/>
  <c r="FH48" i="21" a="1"/>
  <c r="FH48" i="21" s="1"/>
  <c r="FF47" i="21" a="1"/>
  <c r="FF47" i="21" s="1"/>
  <c r="FD60" i="21" a="1"/>
  <c r="FD60" i="21" s="1"/>
  <c r="FL45" i="21" a="1"/>
  <c r="FL45" i="21" s="1"/>
  <c r="FJ56" i="21" a="1"/>
  <c r="FJ56" i="21" s="1"/>
  <c r="FC67" i="21" a="1"/>
  <c r="FC67" i="21" s="1"/>
  <c r="FL52" i="21" a="1"/>
  <c r="FL52" i="21" s="1"/>
  <c r="FI70" i="21" a="1"/>
  <c r="FI70" i="21" s="1"/>
  <c r="FG46" i="21" a="1"/>
  <c r="FG46" i="21" s="1"/>
  <c r="FM55" i="21" a="1"/>
  <c r="FM55" i="21" s="1"/>
  <c r="FG57" i="21" a="1"/>
  <c r="FG57" i="21" s="1"/>
  <c r="FD39" i="21" a="1"/>
  <c r="FD39" i="21" s="1"/>
  <c r="FB52" i="21" a="1"/>
  <c r="FB52" i="21" s="1"/>
  <c r="FJ70" i="21" a="1"/>
  <c r="FJ70" i="21" s="1"/>
  <c r="FH64" i="21" a="1"/>
  <c r="FH64" i="21" s="1"/>
  <c r="FM57" i="21" a="1"/>
  <c r="FM57" i="21" s="1"/>
  <c r="FH47" i="21" a="1"/>
  <c r="FH47" i="21" s="1"/>
  <c r="FC42" i="21" a="1"/>
  <c r="FC42" i="21" s="1"/>
  <c r="FL53" i="21" a="1"/>
  <c r="FL53" i="21" s="1"/>
  <c r="FE68" i="21" a="1"/>
  <c r="FE68" i="21" s="1"/>
  <c r="FB45" i="21" a="1"/>
  <c r="FB45" i="21" s="1"/>
  <c r="FC65" i="21" a="1"/>
  <c r="FC65" i="21" s="1"/>
  <c r="FI56" i="21" a="1"/>
  <c r="FI56" i="21" s="1"/>
  <c r="FK57" i="21" a="1"/>
  <c r="FK57" i="21" s="1"/>
  <c r="FD46" i="21" a="1"/>
  <c r="FD46" i="21" s="1"/>
  <c r="FD53" i="21" a="1"/>
  <c r="FD53" i="21" s="1"/>
  <c r="FD45" i="21" a="1"/>
  <c r="FD45" i="21" s="1"/>
  <c r="FE56" i="21" a="1"/>
  <c r="FE56" i="21" s="1"/>
  <c r="FB41" i="21" a="1"/>
  <c r="FB41" i="21" s="1"/>
  <c r="FB71" i="21" a="1"/>
  <c r="FB71" i="21" s="1"/>
  <c r="FE70" i="21" a="1"/>
  <c r="FE70" i="21" s="1"/>
  <c r="FE64" i="21" a="1"/>
  <c r="FE64" i="21" s="1"/>
  <c r="FB39" i="21" a="1"/>
  <c r="FB39" i="21" s="1"/>
  <c r="FK51" i="21" a="1"/>
  <c r="FK51" i="21" s="1"/>
  <c r="FI41" i="21" a="1"/>
  <c r="FI41" i="21" s="1"/>
  <c r="FF59" i="21" a="1"/>
  <c r="FF59" i="21" s="1"/>
  <c r="FD73" i="21" a="1"/>
  <c r="FD73" i="21" s="1"/>
  <c r="FL56" i="21" a="1"/>
  <c r="FL56" i="21" s="1"/>
  <c r="FE72" i="21" a="1"/>
  <c r="FE72" i="21" s="1"/>
  <c r="FC70" i="21" a="1"/>
  <c r="FC70" i="21" s="1"/>
  <c r="FK41" i="21" a="1"/>
  <c r="FK41" i="21" s="1"/>
  <c r="FI54" i="21" a="1"/>
  <c r="FI54" i="21" s="1"/>
  <c r="FG65" i="21" a="1"/>
  <c r="FG65" i="21" s="1"/>
  <c r="FM40" i="21" a="1"/>
  <c r="FM40" i="21" s="1"/>
  <c r="FI57" i="21" a="1"/>
  <c r="FI57" i="21" s="1"/>
  <c r="FF41" i="21" a="1"/>
  <c r="FF41" i="21" s="1"/>
  <c r="FD62" i="21" a="1"/>
  <c r="FD62" i="21" s="1"/>
  <c r="FL51" i="21" a="1"/>
  <c r="FL51" i="21" s="1"/>
  <c r="FJ62" i="21" a="1"/>
  <c r="FJ62" i="21" s="1"/>
  <c r="FC60" i="21" a="1"/>
  <c r="FC60" i="21" s="1"/>
  <c r="FL46" i="21" a="1"/>
  <c r="FL46" i="21" s="1"/>
  <c r="FJ71" i="21" a="1"/>
  <c r="FJ71" i="21" s="1"/>
  <c r="FG48" i="21" a="1"/>
  <c r="FG48" i="21" s="1"/>
  <c r="FM67" i="21" a="1"/>
  <c r="FM67" i="21" s="1"/>
  <c r="FG39" i="21" a="1"/>
  <c r="FG39" i="21" s="1"/>
  <c r="FE55" i="21" a="1"/>
  <c r="FE55" i="21" s="1"/>
  <c r="FK59" i="21" a="1"/>
  <c r="FK59" i="21" s="1"/>
  <c r="FI64" i="21" a="1"/>
  <c r="FI64" i="21" s="1"/>
  <c r="FB59" i="21" a="1"/>
  <c r="FB59" i="21" s="1"/>
  <c r="FJ40" i="21" a="1"/>
  <c r="FJ40" i="21" s="1"/>
  <c r="FH42" i="21" a="1"/>
  <c r="FH42" i="21" s="1"/>
  <c r="FE45" i="21" a="1"/>
  <c r="FE45" i="21" s="1"/>
  <c r="FC68" i="21" a="1"/>
  <c r="FC68" i="21" s="1"/>
  <c r="FK72" i="21" a="1"/>
  <c r="FK72" i="21" s="1"/>
  <c r="FE71" i="21" a="1"/>
  <c r="FE71" i="21" s="1"/>
  <c r="FB64" i="21" a="1"/>
  <c r="FB64" i="21" s="1"/>
  <c r="FK46" i="21" a="1"/>
  <c r="FK46" i="21" s="1"/>
  <c r="FI52" i="21" a="1"/>
  <c r="FI52" i="21" s="1"/>
  <c r="FF45" i="21" a="1"/>
  <c r="FF45" i="21" s="1"/>
  <c r="FM48" i="21" a="1"/>
  <c r="FM48" i="21" s="1"/>
  <c r="FH56" i="21" a="1"/>
  <c r="FH56" i="21" s="1"/>
  <c r="FF62" i="21" a="1"/>
  <c r="FF62" i="21" s="1"/>
  <c r="FC62" i="21" a="1"/>
  <c r="FC62" i="21" s="1"/>
  <c r="FL57" i="21" a="1"/>
  <c r="FL57" i="21" s="1"/>
  <c r="FI55" i="21" a="1"/>
  <c r="FI55" i="21" s="1"/>
  <c r="FF48" i="21" a="1"/>
  <c r="FF48" i="21" s="1"/>
  <c r="FK56" i="21" a="1"/>
  <c r="FK56" i="21" s="1"/>
  <c r="FF52" i="21" a="1"/>
  <c r="FF52" i="21" s="1"/>
  <c r="FH65" i="21" a="1"/>
  <c r="FH65" i="21" s="1"/>
  <c r="FL59" i="21" a="1"/>
  <c r="FL59" i="21" s="1"/>
  <c r="FC53" i="21" a="1"/>
  <c r="FC53" i="21" s="1"/>
  <c r="FI39" i="21" a="1"/>
  <c r="FI39" i="21" s="1"/>
  <c r="FG56" i="21" a="1"/>
  <c r="FG56" i="21" s="1"/>
  <c r="FM39" i="21" a="1"/>
  <c r="FM39" i="21" s="1"/>
  <c r="FB70" i="21" a="1"/>
  <c r="FB70" i="21" s="1"/>
  <c r="FH51" i="21" a="1"/>
  <c r="FH51" i="21" s="1"/>
  <c r="FG53" i="21" a="1"/>
  <c r="FG53" i="21" s="1"/>
  <c r="FK70" i="21" a="1"/>
  <c r="FK70" i="21" s="1"/>
  <c r="FJ65" i="21" a="1"/>
  <c r="FJ65" i="21" s="1"/>
  <c r="FK54" i="21" a="1"/>
  <c r="FK54" i="21" s="1"/>
  <c r="FK60" i="21" a="1"/>
  <c r="FK60" i="21" s="1"/>
  <c r="FH72" i="21" a="1"/>
  <c r="FH72" i="21" s="1"/>
  <c r="FM59" i="21" a="1"/>
  <c r="FM59" i="21" s="1"/>
  <c r="FE46" i="21" a="1"/>
  <c r="FE46" i="21" s="1"/>
  <c r="FI65" i="21" a="1"/>
  <c r="FI65" i="21" s="1"/>
  <c r="FK64" i="21" a="1"/>
  <c r="FK64" i="21" s="1"/>
  <c r="FH60" i="21" a="1"/>
  <c r="FH60" i="21" s="1"/>
  <c r="FD64" i="21" a="1"/>
  <c r="FD64" i="21" s="1"/>
  <c r="FL42" i="21" a="1"/>
  <c r="FL42" i="21" s="1"/>
  <c r="FL65" i="21" a="1"/>
  <c r="FL65" i="21" s="1"/>
  <c r="FG59" i="21" a="1"/>
  <c r="FG59" i="21" s="1"/>
  <c r="FM46" i="21" a="1"/>
  <c r="FM46" i="21" s="1"/>
  <c r="FG41" i="21" a="1"/>
  <c r="FG41" i="21" s="1"/>
  <c r="FJ46" i="21" a="1"/>
  <c r="FJ46" i="21" s="1"/>
  <c r="FL63" i="21" a="1"/>
  <c r="FL63" i="21" s="1"/>
  <c r="FH62" i="21" a="1"/>
  <c r="FH62" i="21" s="1"/>
  <c r="FM42" i="21" a="1"/>
  <c r="FM42" i="21" s="1"/>
  <c r="FE57" i="21" a="1"/>
  <c r="FE57" i="21" s="1"/>
  <c r="FH41" i="21" a="1"/>
  <c r="FH41" i="21" s="1"/>
  <c r="FE67" i="21" a="1"/>
  <c r="FE67" i="21" s="1"/>
  <c r="FB63" i="21" a="1"/>
  <c r="FB63" i="21" s="1"/>
  <c r="FK47" i="21" a="1"/>
  <c r="FK47" i="21" s="1"/>
  <c r="FH46" i="21" a="1"/>
  <c r="FH46" i="21" s="1"/>
  <c r="FM52" i="21" a="1"/>
  <c r="FM52" i="21" s="1"/>
  <c r="FG64" i="21" a="1"/>
  <c r="FG64" i="21" s="1"/>
  <c r="FE53" i="21" a="1"/>
  <c r="FE53" i="21" s="1"/>
  <c r="FC40" i="21" a="1"/>
  <c r="FC40" i="21" s="1"/>
  <c r="FK45" i="21" a="1"/>
  <c r="FK45" i="21" s="1"/>
  <c r="FI51" i="21" a="1"/>
  <c r="FI51" i="21" s="1"/>
  <c r="FB72" i="21" a="1"/>
  <c r="FB72" i="21" s="1"/>
  <c r="FK42" i="21" a="1"/>
  <c r="FK42" i="21" s="1"/>
  <c r="FF65" i="21" a="1"/>
  <c r="FF65" i="21" s="1"/>
  <c r="FC51" i="21" a="1"/>
  <c r="FC51" i="21" s="1"/>
  <c r="FL67" i="21" a="1"/>
  <c r="FL67" i="21" s="1"/>
  <c r="FF72" i="21" a="1"/>
  <c r="FF72" i="21" s="1"/>
  <c r="FC63" i="21" a="1"/>
  <c r="FC63" i="21" s="1"/>
  <c r="FL47" i="21" a="1"/>
  <c r="FL47" i="21" s="1"/>
  <c r="FI45" i="21" a="1"/>
  <c r="FI45" i="21" s="1"/>
  <c r="FM51" i="21" a="1"/>
  <c r="FM51" i="21" s="1"/>
  <c r="FI40" i="21" a="1"/>
  <c r="FI40" i="21" s="1"/>
  <c r="FG63" i="21" a="1"/>
  <c r="FG63" i="21" s="1"/>
  <c r="FE47" i="21" a="1"/>
  <c r="FE47" i="21" s="1"/>
  <c r="FB48" i="21" a="1"/>
  <c r="FB48" i="21" s="1"/>
  <c r="FK55" i="21" a="1"/>
  <c r="FK55" i="21" s="1"/>
  <c r="FL41" i="21" a="1"/>
  <c r="FL41" i="21" s="1"/>
  <c r="FJ48" i="21" a="1"/>
  <c r="FJ48" i="21" s="1"/>
  <c r="FG60" i="21" a="1"/>
  <c r="FG60" i="21" s="1"/>
  <c r="FE65" i="21" a="1"/>
  <c r="FE65" i="21" s="1"/>
  <c r="FM45" i="21" a="1"/>
  <c r="FM45" i="21" s="1"/>
  <c r="FG54" i="21" a="1"/>
  <c r="FG54" i="21" s="1"/>
  <c r="FE60" i="21" a="1"/>
  <c r="FE60" i="21" s="1"/>
  <c r="FK62" i="21" a="1"/>
  <c r="FK62" i="21" s="1"/>
  <c r="FH70" i="21" a="1"/>
  <c r="FH70" i="21" s="1"/>
  <c r="FB68" i="21" a="1"/>
  <c r="FB68" i="21" s="1"/>
  <c r="FJ45" i="21" a="1"/>
  <c r="FJ45" i="21" s="1"/>
  <c r="FH73" i="21" a="1"/>
  <c r="FH73" i="21" s="1"/>
  <c r="FF68" i="21" a="1"/>
  <c r="FF68" i="21" s="1"/>
  <c r="FC41" i="21" a="1"/>
  <c r="FC41" i="21" s="1"/>
  <c r="FL70" i="21" a="1"/>
  <c r="FL70" i="21" s="1"/>
  <c r="FH45" i="21" a="1"/>
  <c r="FH45" i="21" s="1"/>
  <c r="FE39" i="21" a="1"/>
  <c r="FE39" i="21" s="1"/>
  <c r="FC57" i="21" a="1"/>
  <c r="FC57" i="21" s="1"/>
  <c r="FL71" i="21" a="1"/>
  <c r="FL71" i="21" s="1"/>
  <c r="FI71" i="21" a="1"/>
  <c r="FI71" i="21" s="1"/>
  <c r="FB57" i="21" a="1"/>
  <c r="FB57" i="21" s="1"/>
  <c r="FK68" i="21" a="1"/>
  <c r="FK68" i="21" s="1"/>
  <c r="FF55" i="21" a="1"/>
  <c r="FF55" i="21" s="1"/>
  <c r="FC64" i="21" a="1"/>
  <c r="FC64" i="21" s="1"/>
  <c r="FE40" i="21" a="1"/>
  <c r="FE40" i="21" s="1"/>
  <c r="FC72" i="21" a="1"/>
  <c r="FC72" i="21" s="1"/>
  <c r="FL72" i="21" a="1"/>
  <c r="FL72" i="21" s="1"/>
  <c r="FI67" i="21" a="1"/>
  <c r="FI67" i="21" s="1"/>
  <c r="FG40" i="21" a="1"/>
  <c r="FG40" i="21" s="1"/>
  <c r="FM68" i="21" a="1"/>
  <c r="FM68" i="21" s="1"/>
  <c r="FI46" i="21" a="1"/>
  <c r="FI46" i="21" s="1"/>
  <c r="FF51" i="21" a="1"/>
  <c r="FF51" i="21" s="1"/>
  <c r="FM65" i="21" a="1"/>
  <c r="FM65" i="21" s="1"/>
  <c r="FJ68" i="21" a="1"/>
  <c r="FJ68" i="21" s="1"/>
  <c r="FJ67" i="21" a="1"/>
  <c r="FJ67" i="21" s="1"/>
  <c r="FL40" i="21" a="1"/>
  <c r="FL40" i="21" s="1"/>
  <c r="FD41" i="21" a="1"/>
  <c r="FD41" i="21" s="1"/>
  <c r="FH52" i="21" a="1"/>
  <c r="FH52" i="21" s="1"/>
  <c r="FC59" i="21" a="1"/>
  <c r="FC59" i="21" s="1"/>
  <c r="FC56" i="21" a="1"/>
  <c r="FC56" i="21" s="1"/>
  <c r="FF42" i="21" a="1"/>
  <c r="FF42" i="21" s="1"/>
  <c r="FG55" i="21" a="1"/>
  <c r="FG55" i="21" s="1"/>
  <c r="FB51" i="21" a="1"/>
  <c r="FB51" i="21" s="1"/>
  <c r="FK71" i="21" a="1"/>
  <c r="FK71" i="21" s="1"/>
  <c r="FH71" i="21" a="1"/>
  <c r="FH71" i="21" s="1"/>
  <c r="FM54" i="21" a="1"/>
  <c r="FM54" i="21" s="1"/>
  <c r="FJ72" i="21" a="1"/>
  <c r="FJ72" i="21" s="1"/>
  <c r="FG70" i="21" a="1"/>
  <c r="FG70" i="21" s="1"/>
  <c r="FE41" i="21" a="1"/>
  <c r="FE41" i="21" s="1"/>
  <c r="FB47" i="21" a="1"/>
  <c r="FB47" i="21" s="1"/>
  <c r="FD63" i="21" a="1"/>
  <c r="FD63" i="21" s="1"/>
  <c r="FB62" i="21" a="1"/>
  <c r="FB62" i="21" s="1"/>
  <c r="FJ64" i="21" a="1"/>
  <c r="FJ64" i="21" s="1"/>
  <c r="FH54" i="21" a="1"/>
  <c r="FH54" i="21" s="1"/>
  <c r="FF70" i="21" a="1"/>
  <c r="FF70" i="21" s="1"/>
  <c r="FM56" i="21" a="1"/>
  <c r="FM56" i="21" s="1"/>
  <c r="FH68" i="21" a="1"/>
  <c r="FH68" i="21" s="1"/>
  <c r="FE63" i="21" a="1"/>
  <c r="FE63" i="21" s="1"/>
  <c r="FC48" i="21" a="1"/>
  <c r="FC48" i="21" s="1"/>
  <c r="FK48" i="21" a="1"/>
  <c r="FK48" i="21" s="1"/>
  <c r="FI48" i="21" a="1"/>
  <c r="FI48" i="21" s="1"/>
  <c r="FC73" i="21" a="1"/>
  <c r="FC73" i="21" s="1"/>
  <c r="FL73" i="21" a="1"/>
  <c r="FL73" i="21" s="1"/>
  <c r="FG47" i="21" a="1"/>
  <c r="FG47" i="21" s="1"/>
  <c r="FD56" i="21" a="1"/>
  <c r="FD56" i="21" s="1"/>
  <c r="FF67" i="21" a="1"/>
  <c r="FF67" i="21" s="1"/>
  <c r="FC55" i="21" a="1"/>
  <c r="FC55" i="21" s="1"/>
  <c r="FL48" i="21" a="1"/>
  <c r="FL48" i="21" s="1"/>
  <c r="FJ63" i="21" a="1"/>
  <c r="FJ63" i="21" s="1"/>
  <c r="FG73" i="21" a="1"/>
  <c r="FG73" i="21" s="1"/>
  <c r="FM47" i="21" a="1"/>
  <c r="FM47" i="21" s="1"/>
  <c r="FI73" i="21" a="1"/>
  <c r="FI73" i="21" s="1"/>
  <c r="FG62" i="21" a="1"/>
  <c r="FG62" i="21" s="1"/>
  <c r="FD51" i="21" a="1"/>
  <c r="FD51" i="21" s="1"/>
  <c r="FB53" i="21" a="1"/>
  <c r="FB53" i="21" s="1"/>
  <c r="FJ59" i="21" a="1"/>
  <c r="FJ59" i="21" s="1"/>
  <c r="FJ52" i="21" a="1"/>
  <c r="FJ52" i="21" s="1"/>
  <c r="FH40" i="21" a="1"/>
  <c r="FH40" i="21" s="1"/>
  <c r="FE42" i="21" a="1"/>
  <c r="FE42" i="21" s="1"/>
  <c r="FM41" i="21" a="1"/>
  <c r="FM41" i="21" s="1"/>
  <c r="FJ55" i="21" a="1"/>
  <c r="FJ55" i="21" s="1"/>
  <c r="FH63" i="21" a="1"/>
  <c r="FH63" i="21" s="1"/>
  <c r="FK52" i="21" a="1"/>
  <c r="FK52" i="21" s="1"/>
  <c r="FD48" i="21" a="1"/>
  <c r="FD48" i="21" s="1"/>
  <c r="FB40" i="21" a="1"/>
  <c r="FB40" i="21" s="1"/>
  <c r="FJ60" i="21" a="1"/>
  <c r="FJ60" i="21" s="1"/>
  <c r="FE59" i="21" a="1"/>
  <c r="FE59" i="21" s="1"/>
  <c r="FH57" i="21" a="1"/>
  <c r="FH57" i="21" s="1"/>
  <c r="FB46" i="21" a="1"/>
  <c r="FB46" i="21" s="1"/>
  <c r="FF46" i="21" a="1"/>
  <c r="FF46" i="21" s="1"/>
  <c r="FF56" i="21" a="1"/>
  <c r="FF56" i="21" s="1"/>
  <c r="FD71" i="21" a="1"/>
  <c r="FD71" i="21" s="1"/>
  <c r="FJ57" i="21" a="1"/>
  <c r="FJ57" i="21" s="1"/>
  <c r="FI47" i="21" a="1"/>
  <c r="FI47" i="21" s="1"/>
  <c r="FD40" i="21" a="1"/>
  <c r="FD40" i="21" s="1"/>
  <c r="FB65" i="21" a="1"/>
  <c r="FB65" i="21" s="1"/>
  <c r="FD72" i="21" a="1"/>
  <c r="FD72" i="21" s="1"/>
  <c r="FJ54" i="21" a="1"/>
  <c r="FJ54" i="21" s="1"/>
  <c r="FE48" i="21" a="1"/>
  <c r="FE48" i="21" s="1"/>
  <c r="FG68" i="21" a="1"/>
  <c r="FG68" i="21" s="1"/>
  <c r="FB56" i="21" a="1"/>
  <c r="FB56" i="21" s="1"/>
  <c r="FK40" i="21" a="1"/>
  <c r="FK40" i="21" s="1"/>
  <c r="EZ45" i="21" a="1"/>
  <c r="EZ45" i="21" s="1"/>
  <c r="EV73" i="21" a="1"/>
  <c r="EV73" i="21" s="1"/>
  <c r="ET47" i="21" a="1"/>
  <c r="ET47" i="21" s="1"/>
  <c r="ER72" i="21" a="1"/>
  <c r="ER72" i="21" s="1"/>
  <c r="EO55" i="21" a="1"/>
  <c r="EO55" i="21" s="1"/>
  <c r="EQ68" i="21" a="1"/>
  <c r="EQ68" i="21" s="1"/>
  <c r="EY46" i="21" a="1"/>
  <c r="EY46" i="21" s="1"/>
  <c r="EW70" i="21" a="1"/>
  <c r="EW70" i="21" s="1"/>
  <c r="ET46" i="21" a="1"/>
  <c r="ET46" i="21" s="1"/>
  <c r="EZ64" i="21" a="1"/>
  <c r="EZ64" i="21" s="1"/>
  <c r="ET59" i="21" a="1"/>
  <c r="ET59" i="21" s="1"/>
  <c r="ER60" i="21" a="1"/>
  <c r="ER60" i="21" s="1"/>
  <c r="EO48" i="21" a="1"/>
  <c r="EO48" i="21" s="1"/>
  <c r="EX65" i="21" a="1"/>
  <c r="EX65" i="21" s="1"/>
  <c r="EU71" i="21" a="1"/>
  <c r="EU71" i="21" s="1"/>
  <c r="EO71" i="21" a="1"/>
  <c r="EO71" i="21" s="1"/>
  <c r="EW67" i="21" a="1"/>
  <c r="EW67" i="21" s="1"/>
  <c r="EU42" i="21" a="1"/>
  <c r="EU42" i="21" s="1"/>
  <c r="ER70" i="21" a="1"/>
  <c r="ER70" i="21" s="1"/>
  <c r="EP73" i="21" a="1"/>
  <c r="EP73" i="21" s="1"/>
  <c r="ES64" i="21" a="1"/>
  <c r="ES64" i="21" s="1"/>
  <c r="EP68" i="21" a="1"/>
  <c r="EP68" i="21" s="1"/>
  <c r="EY40" i="21" a="1"/>
  <c r="EY40" i="21" s="1"/>
  <c r="ET60" i="21" a="1"/>
  <c r="ET60" i="21" s="1"/>
  <c r="EZ59" i="21" a="1"/>
  <c r="EZ59" i="21" s="1"/>
  <c r="EU41" i="21" a="1"/>
  <c r="EU41" i="21" s="1"/>
  <c r="ES59" i="21" a="1"/>
  <c r="ES59" i="21" s="1"/>
  <c r="EQ40" i="21" a="1"/>
  <c r="EQ40" i="21" s="1"/>
  <c r="EY59" i="21" a="1"/>
  <c r="EY59" i="21" s="1"/>
  <c r="EW39" i="21" a="1"/>
  <c r="EW39" i="21" s="1"/>
  <c r="EP59" i="21" a="1"/>
  <c r="EP59" i="21" s="1"/>
  <c r="EY57" i="21" a="1"/>
  <c r="EY57" i="21" s="1"/>
  <c r="ET72" i="21" a="1"/>
  <c r="ET72" i="21" s="1"/>
  <c r="ER67" i="21" a="1"/>
  <c r="ER67" i="21" s="1"/>
  <c r="EZ72" i="21" a="1"/>
  <c r="EZ72" i="21" s="1"/>
  <c r="EQ72" i="21" a="1"/>
  <c r="EQ72" i="21" s="1"/>
  <c r="EO65" i="21" a="1"/>
  <c r="EO65" i="21" s="1"/>
  <c r="EU55" i="21" a="1"/>
  <c r="EU55" i="21" s="1"/>
  <c r="EZ54" i="21" a="1"/>
  <c r="EZ54" i="21" s="1"/>
  <c r="EQ52" i="21" a="1"/>
  <c r="EQ52" i="21" s="1"/>
  <c r="EO70" i="21" a="1"/>
  <c r="EO70" i="21" s="1"/>
  <c r="EW59" i="21" a="1"/>
  <c r="EW59" i="21" s="1"/>
  <c r="EU65" i="21" a="1"/>
  <c r="EU65" i="21" s="1"/>
  <c r="ER48" i="21" a="1"/>
  <c r="ER48" i="21" s="1"/>
  <c r="EZ73" i="21" a="1"/>
  <c r="EZ73" i="21" s="1"/>
  <c r="ET64" i="21" a="1"/>
  <c r="ET64" i="21" s="1"/>
  <c r="EQ60" i="21" a="1"/>
  <c r="EQ60" i="21" s="1"/>
  <c r="EO54" i="21" a="1"/>
  <c r="EO54" i="21" s="1"/>
  <c r="EX71" i="21" a="1"/>
  <c r="EX71" i="21" s="1"/>
  <c r="EU57" i="21" a="1"/>
  <c r="EU57" i="21" s="1"/>
  <c r="EO73" i="21" a="1"/>
  <c r="EO73" i="21" s="1"/>
  <c r="EU46" i="21" a="1"/>
  <c r="EU46" i="21" s="1"/>
  <c r="EP39" i="21" a="1"/>
  <c r="EP39" i="21" s="1"/>
  <c r="EX41" i="21" a="1"/>
  <c r="EX41" i="21" s="1"/>
  <c r="ER59" i="21" a="1"/>
  <c r="ER59" i="21" s="1"/>
  <c r="EV70" i="21" a="1"/>
  <c r="EV70" i="21" s="1"/>
  <c r="ES45" i="21" a="1"/>
  <c r="ES45" i="21" s="1"/>
  <c r="EZ39" i="21" a="1"/>
  <c r="EZ39" i="21" s="1"/>
  <c r="EV51" i="21" a="1"/>
  <c r="EV51" i="21" s="1"/>
  <c r="ES60" i="21" a="1"/>
  <c r="ES60" i="21" s="1"/>
  <c r="EQ55" i="21" a="1"/>
  <c r="EQ55" i="21" s="1"/>
  <c r="EO39" i="21" a="1"/>
  <c r="EO39" i="21" s="1"/>
  <c r="EW53" i="21" a="1"/>
  <c r="EW53" i="21" s="1"/>
  <c r="EP71" i="21" a="1"/>
  <c r="EP71" i="21" s="1"/>
  <c r="EY64" i="21" a="1"/>
  <c r="EY64" i="21" s="1"/>
  <c r="ET48" i="21" a="1"/>
  <c r="ET48" i="21" s="1"/>
  <c r="EQ71" i="21" a="1"/>
  <c r="EQ71" i="21" s="1"/>
  <c r="EY67" i="21" a="1"/>
  <c r="EY67" i="21" s="1"/>
  <c r="ES40" i="21" a="1"/>
  <c r="ES40" i="21" s="1"/>
  <c r="EQ39" i="21" a="1"/>
  <c r="EQ39" i="21" s="1"/>
  <c r="EO52" i="21" a="1"/>
  <c r="EO52" i="21" s="1"/>
  <c r="EW64" i="21" a="1"/>
  <c r="EW64" i="21" s="1"/>
  <c r="EU59" i="21" a="1"/>
  <c r="EU59" i="21" s="1"/>
  <c r="EZ48" i="21" a="1"/>
  <c r="EZ48" i="21" s="1"/>
  <c r="EW52" i="21" a="1"/>
  <c r="EW52" i="21" s="1"/>
  <c r="ET65" i="21" a="1"/>
  <c r="ET65" i="21" s="1"/>
  <c r="ER39" i="21" a="1"/>
  <c r="ER39" i="21" s="1"/>
  <c r="EP63" i="21" a="1"/>
  <c r="EP63" i="21" s="1"/>
  <c r="EX52" i="21" a="1"/>
  <c r="EX52" i="21" s="1"/>
  <c r="ES53" i="21" a="1"/>
  <c r="ES53" i="21" s="1"/>
  <c r="EQ64" i="21" a="1"/>
  <c r="EQ64" i="21" s="1"/>
  <c r="EY62" i="21" a="1"/>
  <c r="EY62" i="21" s="1"/>
  <c r="ET39" i="21" a="1"/>
  <c r="ET39" i="21" s="1"/>
  <c r="EZ52" i="21" a="1"/>
  <c r="EZ52" i="21" s="1"/>
  <c r="EV60" i="21" a="1"/>
  <c r="EV60" i="21" s="1"/>
  <c r="ET52" i="21" a="1"/>
  <c r="ET52" i="21" s="1"/>
  <c r="EQ56" i="21" a="1"/>
  <c r="EQ56" i="21" s="1"/>
  <c r="EO51" i="21" a="1"/>
  <c r="EO51" i="21" s="1"/>
  <c r="EW68" i="21" a="1"/>
  <c r="EW68" i="21" s="1"/>
  <c r="EQ65" i="21" a="1"/>
  <c r="EQ65" i="21" s="1"/>
  <c r="EY56" i="21" a="1"/>
  <c r="EY56" i="21" s="1"/>
  <c r="EW45" i="21" a="1"/>
  <c r="EW45" i="21" s="1"/>
  <c r="ET62" i="21" a="1"/>
  <c r="ET62" i="21" s="1"/>
  <c r="ER64" i="21" a="1"/>
  <c r="ER64" i="21" s="1"/>
  <c r="EZ47" i="21" a="1"/>
  <c r="EZ47" i="21" s="1"/>
  <c r="ET71" i="21" a="1"/>
  <c r="ET71" i="21" s="1"/>
  <c r="ER68" i="21" a="1"/>
  <c r="ER68" i="21" s="1"/>
  <c r="EO59" i="21" a="1"/>
  <c r="EO59" i="21" s="1"/>
  <c r="EX60" i="21" a="1"/>
  <c r="EX60" i="21" s="1"/>
  <c r="EU53" i="21" a="1"/>
  <c r="EU53" i="21" s="1"/>
  <c r="EO41" i="21" a="1"/>
  <c r="EO41" i="21" s="1"/>
  <c r="EX73" i="21" a="1"/>
  <c r="EX73" i="21" s="1"/>
  <c r="EY39" i="21" a="1"/>
  <c r="EY39" i="21" s="1"/>
  <c r="ER73" i="21" a="1"/>
  <c r="ER73" i="21" s="1"/>
  <c r="EX55" i="21" a="1"/>
  <c r="EX55" i="21" s="1"/>
  <c r="ET63" i="21" a="1"/>
  <c r="ET63" i="21" s="1"/>
  <c r="EV45" i="21" a="1"/>
  <c r="EV45" i="21" s="1"/>
  <c r="EQ67" i="21" a="1"/>
  <c r="EQ67" i="21" s="1"/>
  <c r="EW51" i="21" a="1"/>
  <c r="EW51" i="21" s="1"/>
  <c r="EP65" i="21" a="1"/>
  <c r="EP65" i="21" s="1"/>
  <c r="ET67" i="21" a="1"/>
  <c r="ET67" i="21" s="1"/>
  <c r="ER46" i="21" a="1"/>
  <c r="ER46" i="21" s="1"/>
  <c r="EW65" i="21" a="1"/>
  <c r="EW65" i="21" s="1"/>
  <c r="EV54" i="21" a="1"/>
  <c r="EV54" i="21" s="1"/>
  <c r="EO57" i="21" a="1"/>
  <c r="EO57" i="21" s="1"/>
  <c r="EO72" i="21" a="1"/>
  <c r="EO72" i="21" s="1"/>
  <c r="ES57" i="21" a="1"/>
  <c r="ES57" i="21" s="1"/>
  <c r="ET42" i="21" a="1"/>
  <c r="ET42" i="21" s="1"/>
  <c r="EX45" i="21" a="1"/>
  <c r="EX45" i="21" s="1"/>
  <c r="ES54" i="21" a="1"/>
  <c r="ES54" i="21" s="1"/>
  <c r="ES73" i="21" a="1"/>
  <c r="ES73" i="21" s="1"/>
  <c r="EY51" i="21" a="1"/>
  <c r="EY51" i="21" s="1"/>
  <c r="EO47" i="21" a="1"/>
  <c r="EO47" i="21" s="1"/>
  <c r="ES55" i="21" a="1"/>
  <c r="ES55" i="21" s="1"/>
  <c r="EU54" i="21" a="1"/>
  <c r="EU54" i="21" s="1"/>
  <c r="EP72" i="21" a="1"/>
  <c r="EP72" i="21" s="1"/>
  <c r="EV53" i="21" a="1"/>
  <c r="EV53" i="21" s="1"/>
  <c r="EP46" i="21" a="1"/>
  <c r="EP46" i="21" s="1"/>
  <c r="EY73" i="21" a="1"/>
  <c r="EY73" i="21" s="1"/>
  <c r="EV72" i="21" a="1"/>
  <c r="EV72" i="21" s="1"/>
  <c r="EZ55" i="21" a="1"/>
  <c r="EZ55" i="21" s="1"/>
  <c r="EP48" i="21" a="1"/>
  <c r="EP48" i="21" s="1"/>
  <c r="EY65" i="21" a="1"/>
  <c r="EY65" i="21" s="1"/>
  <c r="EV48" i="21" a="1"/>
  <c r="EV48" i="21" s="1"/>
  <c r="ET53" i="21" a="1"/>
  <c r="ET53" i="21" s="1"/>
  <c r="EV68" i="21" a="1"/>
  <c r="EV68" i="21" s="1"/>
  <c r="ET45" i="21" a="1"/>
  <c r="ET45" i="21" s="1"/>
  <c r="EQ70" i="21" a="1"/>
  <c r="EQ70" i="21" s="1"/>
  <c r="EO62" i="21" a="1"/>
  <c r="EO62" i="21" s="1"/>
  <c r="EW62" i="21" a="1"/>
  <c r="EW62" i="21" s="1"/>
  <c r="EQ53" i="21" a="1"/>
  <c r="EQ53" i="21" s="1"/>
  <c r="EO40" i="21" a="1"/>
  <c r="EO40" i="21" s="1"/>
  <c r="EW56" i="21" a="1"/>
  <c r="EW56" i="21" s="1"/>
  <c r="EU64" i="21" a="1"/>
  <c r="EU64" i="21" s="1"/>
  <c r="ER71" i="21" a="1"/>
  <c r="ER71" i="21" s="1"/>
  <c r="EZ71" i="21" a="1"/>
  <c r="EZ71" i="21" s="1"/>
  <c r="EP40" i="21" a="1"/>
  <c r="EP40" i="21" s="1"/>
  <c r="EX54" i="21" a="1"/>
  <c r="EX54" i="21" s="1"/>
  <c r="EV55" i="21" a="1"/>
  <c r="EV55" i="21" s="1"/>
  <c r="EO63" i="21" a="1"/>
  <c r="EO63" i="21" s="1"/>
  <c r="EX67" i="21" a="1"/>
  <c r="EX67" i="21" s="1"/>
  <c r="EU72" i="21" a="1"/>
  <c r="EU72" i="21" s="1"/>
  <c r="ES63" i="21" a="1"/>
  <c r="ES63" i="21" s="1"/>
  <c r="EP53" i="21" a="1"/>
  <c r="EP53" i="21" s="1"/>
  <c r="EY54" i="21" a="1"/>
  <c r="EY54" i="21" s="1"/>
  <c r="ER51" i="21" a="1"/>
  <c r="ER51" i="21" s="1"/>
  <c r="EP55" i="21" a="1"/>
  <c r="EP55" i="21" s="1"/>
  <c r="EY72" i="21" a="1"/>
  <c r="EY72" i="21" s="1"/>
  <c r="EV41" i="21" a="1"/>
  <c r="EV41" i="21" s="1"/>
  <c r="ET68" i="21" a="1"/>
  <c r="ET68" i="21" s="1"/>
  <c r="EV59" i="21" a="1"/>
  <c r="EV59" i="21" s="1"/>
  <c r="ES41" i="21" a="1"/>
  <c r="ES41" i="21" s="1"/>
  <c r="EQ47" i="21" a="1"/>
  <c r="EQ47" i="21" s="1"/>
  <c r="EY68" i="21" a="1"/>
  <c r="EY68" i="21" s="1"/>
  <c r="EW41" i="21" a="1"/>
  <c r="EW41" i="21" s="1"/>
  <c r="EV52" i="21" a="1"/>
  <c r="EV52" i="21" s="1"/>
  <c r="EQ42" i="21" a="1"/>
  <c r="EQ42" i="21" s="1"/>
  <c r="EP56" i="21" a="1"/>
  <c r="EP56" i="21" s="1"/>
  <c r="EV63" i="21" a="1"/>
  <c r="EV63" i="21" s="1"/>
  <c r="EZ63" i="21" a="1"/>
  <c r="EZ63" i="21" s="1"/>
  <c r="ES47" i="21" a="1"/>
  <c r="ES47" i="21" s="1"/>
  <c r="EY48" i="21" a="1"/>
  <c r="EY48" i="21" s="1"/>
  <c r="EY52" i="21" a="1"/>
  <c r="EY52" i="21" s="1"/>
  <c r="EW73" i="21" a="1"/>
  <c r="EW73" i="21" s="1"/>
  <c r="EZ42" i="21" a="1"/>
  <c r="EZ42" i="21" s="1"/>
  <c r="ET55" i="21" a="1"/>
  <c r="ET55" i="21" s="1"/>
  <c r="ET57" i="21" a="1"/>
  <c r="ET57" i="21" s="1"/>
  <c r="ER53" i="21" a="1"/>
  <c r="ER53" i="21" s="1"/>
  <c r="EX46" i="21" a="1"/>
  <c r="EX46" i="21" s="1"/>
  <c r="ER54" i="21" a="1"/>
  <c r="ER54" i="21" s="1"/>
  <c r="EV65" i="21" a="1"/>
  <c r="EV65" i="21" s="1"/>
  <c r="EX42" i="21" a="1"/>
  <c r="EX42" i="21" s="1"/>
  <c r="EY45" i="21" a="1"/>
  <c r="EY45" i="21" s="1"/>
  <c r="EV56" i="21" a="1"/>
  <c r="EV56" i="21" s="1"/>
  <c r="ER62" i="21" a="1"/>
  <c r="ER62" i="21" s="1"/>
  <c r="EP41" i="21" a="1"/>
  <c r="EP41" i="21" s="1"/>
  <c r="EX72" i="21" a="1"/>
  <c r="EX72" i="21" s="1"/>
  <c r="EV67" i="21" a="1"/>
  <c r="EV67" i="21" s="1"/>
  <c r="ES39" i="21" a="1"/>
  <c r="ES39" i="21" s="1"/>
  <c r="EZ56" i="21" a="1"/>
  <c r="EZ56" i="21" s="1"/>
  <c r="EU67" i="21" a="1"/>
  <c r="EU67" i="21" s="1"/>
  <c r="ES70" i="21" a="1"/>
  <c r="ES70" i="21" s="1"/>
  <c r="EP51" i="21" a="1"/>
  <c r="EP51" i="21" s="1"/>
  <c r="EY71" i="21" a="1"/>
  <c r="EY71" i="21" s="1"/>
  <c r="EV40" i="21" a="1"/>
  <c r="EV40" i="21" s="1"/>
  <c r="EP42" i="21" a="1"/>
  <c r="EP42" i="21" s="1"/>
  <c r="EX68" i="21" a="1"/>
  <c r="EX68" i="21" s="1"/>
  <c r="EV46" i="21" a="1"/>
  <c r="EV46" i="21" s="1"/>
  <c r="ES68" i="21" a="1"/>
  <c r="ES68" i="21" s="1"/>
  <c r="EQ41" i="21" a="1"/>
  <c r="EQ41" i="21" s="1"/>
  <c r="EZ57" i="21" a="1"/>
  <c r="EZ57" i="21" s="1"/>
  <c r="EQ51" i="21" a="1"/>
  <c r="EQ51" i="21" s="1"/>
  <c r="EY41" i="21" a="1"/>
  <c r="EY41" i="21" s="1"/>
  <c r="EW63" i="21" a="1"/>
  <c r="EW63" i="21" s="1"/>
  <c r="EZ40" i="21" a="1"/>
  <c r="EZ40" i="21" s="1"/>
  <c r="EW46" i="21" a="1"/>
  <c r="EW46" i="21" s="1"/>
  <c r="ER65" i="21" a="1"/>
  <c r="ER65" i="21" s="1"/>
  <c r="EP47" i="21" a="1"/>
  <c r="EP47" i="21" s="1"/>
  <c r="EX51" i="21" a="1"/>
  <c r="EX51" i="21" s="1"/>
  <c r="EQ73" i="21" a="1"/>
  <c r="EQ73" i="21" s="1"/>
  <c r="EO68" i="21" a="1"/>
  <c r="EO68" i="21" s="1"/>
  <c r="EW72" i="21" a="1"/>
  <c r="EW72" i="21" s="1"/>
  <c r="ER41" i="21" a="1"/>
  <c r="ER41" i="21" s="1"/>
  <c r="EZ53" i="21" a="1"/>
  <c r="EZ53" i="21" s="1"/>
  <c r="EU62" i="21" a="1"/>
  <c r="EU62" i="21" s="1"/>
  <c r="ER45" i="21" a="1"/>
  <c r="ER45" i="21" s="1"/>
  <c r="EP54" i="21" a="1"/>
  <c r="EP54" i="21" s="1"/>
  <c r="EX47" i="21" a="1"/>
  <c r="EX47" i="21" s="1"/>
  <c r="EV57" i="21" a="1"/>
  <c r="EV57" i="21" s="1"/>
  <c r="EO46" i="21" a="1"/>
  <c r="EO46" i="21" s="1"/>
  <c r="EX56" i="21" a="1"/>
  <c r="EX56" i="21" s="1"/>
  <c r="EU60" i="21" a="1"/>
  <c r="EU60" i="21" s="1"/>
  <c r="ES72" i="21" a="1"/>
  <c r="ES72" i="21" s="1"/>
  <c r="EU68" i="21" a="1"/>
  <c r="EU68" i="21" s="1"/>
  <c r="ES52" i="21" a="1"/>
  <c r="ES52" i="21" s="1"/>
  <c r="EY47" i="21" a="1"/>
  <c r="EY47" i="21" s="1"/>
  <c r="EW55" i="21" a="1"/>
  <c r="EW55" i="21" s="1"/>
  <c r="EP60" i="21" a="1"/>
  <c r="EP60" i="21" s="1"/>
  <c r="EX59" i="21" a="1"/>
  <c r="EX59" i="21" s="1"/>
  <c r="EV42" i="21" a="1"/>
  <c r="EV42" i="21" s="1"/>
  <c r="ES46" i="21" a="1"/>
  <c r="ES46" i="21" s="1"/>
  <c r="EQ63" i="21" a="1"/>
  <c r="EQ63" i="21" s="1"/>
  <c r="EY55" i="21" a="1"/>
  <c r="EY55" i="21" s="1"/>
  <c r="ES48" i="21" a="1"/>
  <c r="ES48" i="21" s="1"/>
  <c r="EQ45" i="21" a="1"/>
  <c r="EQ45" i="21" s="1"/>
  <c r="EZ65" i="21" a="1"/>
  <c r="EZ65" i="21" s="1"/>
  <c r="EQ54" i="21" a="1"/>
  <c r="EQ54" i="21" s="1"/>
  <c r="EX64" i="21" a="1"/>
  <c r="EX64" i="21" s="1"/>
  <c r="EU70" i="21" a="1"/>
  <c r="EU70" i="21" s="1"/>
  <c r="EZ62" i="21" a="1"/>
  <c r="EZ62" i="21" s="1"/>
  <c r="EP64" i="21" a="1"/>
  <c r="EP64" i="21" s="1"/>
  <c r="EO42" i="21" a="1"/>
  <c r="EO42" i="21" s="1"/>
  <c r="EU51" i="21" a="1"/>
  <c r="EU51" i="21" s="1"/>
  <c r="EP62" i="21" a="1"/>
  <c r="EP62" i="21" s="1"/>
  <c r="EP57" i="21" a="1"/>
  <c r="EP57" i="21" s="1"/>
  <c r="ET41" i="21" a="1"/>
  <c r="ET41" i="21" s="1"/>
  <c r="ET54" i="21" a="1"/>
  <c r="ET54" i="21" s="1"/>
  <c r="ER42" i="21" a="1"/>
  <c r="ER42" i="21" s="1"/>
  <c r="EO60" i="21" a="1"/>
  <c r="EO60" i="21" s="1"/>
  <c r="EX62" i="21" a="1"/>
  <c r="EX62" i="21" s="1"/>
  <c r="EV62" i="21" a="1"/>
  <c r="EV62" i="21" s="1"/>
  <c r="EO56" i="21" a="1"/>
  <c r="EO56" i="21" s="1"/>
  <c r="EW48" i="21" a="1"/>
  <c r="EW48" i="21" s="1"/>
  <c r="EU52" i="21" a="1"/>
  <c r="EU52" i="21" s="1"/>
  <c r="ER52" i="21" a="1"/>
  <c r="ER52" i="21" s="1"/>
  <c r="EP70" i="21" a="1"/>
  <c r="EP70" i="21" s="1"/>
  <c r="ER40" i="21" a="1"/>
  <c r="ER40" i="21" s="1"/>
  <c r="EX70" i="21" a="1"/>
  <c r="EX70" i="21" s="1"/>
  <c r="EV64" i="21" a="1"/>
  <c r="EV64" i="21" s="1"/>
  <c r="ES42" i="21" a="1"/>
  <c r="ES42" i="21" s="1"/>
  <c r="EZ60" i="21" a="1"/>
  <c r="EZ60" i="21" s="1"/>
  <c r="EU73" i="21" a="1"/>
  <c r="EU73" i="21" s="1"/>
  <c r="ES51" i="21" a="1"/>
  <c r="ES51" i="21" s="1"/>
  <c r="EP67" i="21" a="1"/>
  <c r="EP67" i="21" s="1"/>
  <c r="EY60" i="21" a="1"/>
  <c r="EY60" i="21" s="1"/>
  <c r="EV39" i="21" a="1"/>
  <c r="EV39" i="21" s="1"/>
  <c r="EQ46" i="21" a="1"/>
  <c r="EQ46" i="21" s="1"/>
  <c r="EY70" i="21" a="1"/>
  <c r="EY70" i="21" s="1"/>
  <c r="EW57" i="21" a="1"/>
  <c r="EW57" i="21" s="1"/>
  <c r="ET40" i="21" a="1"/>
  <c r="ET40" i="21" s="1"/>
  <c r="ER56" i="21" a="1"/>
  <c r="ER56" i="21" s="1"/>
  <c r="EZ51" i="21" a="1"/>
  <c r="EZ51" i="21" s="1"/>
  <c r="ES67" i="21" a="1"/>
  <c r="ES67" i="21" s="1"/>
  <c r="EQ62" i="21" a="1"/>
  <c r="EQ62" i="21" s="1"/>
  <c r="EY42" i="21" a="1"/>
  <c r="EY42" i="21" s="1"/>
  <c r="EW60" i="21" a="1"/>
  <c r="EW60" i="21" s="1"/>
  <c r="EU47" i="21" a="1"/>
  <c r="EU47" i="21" s="1"/>
  <c r="EZ70" i="21" a="1"/>
  <c r="EZ70" i="21" s="1"/>
  <c r="EW54" i="21" a="1"/>
  <c r="EW54" i="21" s="1"/>
  <c r="ET51" i="21" a="1"/>
  <c r="ET51" i="21" s="1"/>
  <c r="ER63" i="21" a="1"/>
  <c r="ER63" i="21" s="1"/>
  <c r="EO67" i="21" a="1"/>
  <c r="EO67" i="21" s="1"/>
  <c r="EX39" i="21" a="1"/>
  <c r="EX39" i="21" s="1"/>
  <c r="EQ57" i="21" a="1"/>
  <c r="EQ57" i="21" s="1"/>
  <c r="EO53" i="21" a="1"/>
  <c r="EO53" i="21" s="1"/>
  <c r="EX53" i="21" a="1"/>
  <c r="EX53" i="21" s="1"/>
  <c r="EU48" i="21" a="1"/>
  <c r="EU48" i="21" s="1"/>
  <c r="ES62" i="21" a="1"/>
  <c r="ES62" i="21" s="1"/>
  <c r="EW47" i="21" a="1"/>
  <c r="EW47" i="21" s="1"/>
  <c r="EU39" i="21" a="1"/>
  <c r="EU39" i="21" s="1"/>
  <c r="ES65" i="21" a="1"/>
  <c r="ES65" i="21" s="1"/>
  <c r="EP52" i="21" a="1"/>
  <c r="EP52" i="21" s="1"/>
  <c r="EY53" i="21" a="1"/>
  <c r="EY53" i="21" s="1"/>
  <c r="ER55" i="21" a="1"/>
  <c r="ER55" i="21" s="1"/>
  <c r="EO45" i="21" a="1"/>
  <c r="EO45" i="21" s="1"/>
  <c r="EX40" i="21" a="1"/>
  <c r="EX40" i="21" s="1"/>
  <c r="EU63" i="21" a="1"/>
  <c r="EU63" i="21" s="1"/>
  <c r="ES71" i="21" a="1"/>
  <c r="ES71" i="21" s="1"/>
  <c r="EZ46" i="21" a="1"/>
  <c r="EZ46" i="21" s="1"/>
  <c r="EU45" i="21" a="1"/>
  <c r="EU45" i="21" s="1"/>
  <c r="ES56" i="21" a="1"/>
  <c r="ES56" i="21" s="1"/>
  <c r="EY63" i="21" a="1"/>
  <c r="EY63" i="21" s="1"/>
  <c r="EV71" i="21" a="1"/>
  <c r="EV71" i="21" s="1"/>
  <c r="EP45" i="21" a="1"/>
  <c r="EP45" i="21" s="1"/>
  <c r="EX48" i="21" a="1"/>
  <c r="EX48" i="21" s="1"/>
  <c r="EV47" i="21" a="1"/>
  <c r="EV47" i="21" s="1"/>
  <c r="ET73" i="21" a="1"/>
  <c r="ET73" i="21" s="1"/>
  <c r="EQ48" i="21" a="1"/>
  <c r="EQ48" i="21" s="1"/>
  <c r="EZ67" i="21" a="1"/>
  <c r="EZ67" i="21" s="1"/>
  <c r="ET70" i="21" a="1"/>
  <c r="ET70" i="21" s="1"/>
  <c r="EO64" i="21" a="1"/>
  <c r="EO64" i="21" s="1"/>
  <c r="EW71" i="21" a="1"/>
  <c r="EW71" i="21" s="1"/>
  <c r="EU56" i="21" a="1"/>
  <c r="EU56" i="21" s="1"/>
  <c r="EZ41" i="21" a="1"/>
  <c r="EZ41" i="21" s="1"/>
  <c r="EW40" i="21" a="1"/>
  <c r="EW40" i="21" s="1"/>
  <c r="ET56" i="21" a="1"/>
  <c r="ET56" i="21" s="1"/>
  <c r="ER47" i="21" a="1"/>
  <c r="ER47" i="21" s="1"/>
  <c r="EX63" i="21" a="1"/>
  <c r="EX63" i="21" s="1"/>
  <c r="EQ59" i="21" a="1"/>
  <c r="EQ59" i="21" s="1"/>
  <c r="EW42" i="21" a="1"/>
  <c r="EW42" i="21" s="1"/>
  <c r="EU40" i="21" a="1"/>
  <c r="EU40" i="21" s="1"/>
  <c r="EZ68" i="21" a="1"/>
  <c r="EZ68" i="21" s="1"/>
  <c r="ER57" i="21" a="1"/>
  <c r="ER57" i="21" s="1"/>
  <c r="EX57" i="21" a="1"/>
  <c r="EX57" i="21" s="1"/>
  <c r="EB53" i="21" a="1"/>
  <c r="EB53" i="21" s="1"/>
  <c r="EL65" i="21" a="1"/>
  <c r="EL65" i="21" s="1"/>
  <c r="EI54" i="21" a="1"/>
  <c r="EI54" i="21" s="1"/>
  <c r="EE64" i="21" a="1"/>
  <c r="EE64" i="21" s="1"/>
  <c r="EB54" i="21" a="1"/>
  <c r="EB54" i="21" s="1"/>
  <c r="EK73" i="21" a="1"/>
  <c r="EK73" i="21" s="1"/>
  <c r="EG60" i="21" a="1"/>
  <c r="EG60" i="21" s="1"/>
  <c r="ED65" i="21" a="1"/>
  <c r="ED65" i="21" s="1"/>
  <c r="EI55" i="21" a="1"/>
  <c r="EI55" i="21" s="1"/>
  <c r="EE62" i="21" a="1"/>
  <c r="EE62" i="21" s="1"/>
  <c r="EJ52" i="21" a="1"/>
  <c r="EJ52" i="21" s="1"/>
  <c r="EF55" i="21" a="1"/>
  <c r="EF55" i="21" s="1"/>
  <c r="EC40" i="21" a="1"/>
  <c r="EC40" i="21" s="1"/>
  <c r="EK42" i="21" a="1"/>
  <c r="EK42" i="21" s="1"/>
  <c r="EH56" i="21" a="1"/>
  <c r="EH56" i="21" s="1"/>
  <c r="EE39" i="21" a="1"/>
  <c r="EE39" i="21" s="1"/>
  <c r="EM52" i="21" a="1"/>
  <c r="EM52" i="21" s="1"/>
  <c r="EJ71" i="21" a="1"/>
  <c r="EJ71" i="21" s="1"/>
  <c r="EF53" i="21" a="1"/>
  <c r="EF53" i="21" s="1"/>
  <c r="EC55" i="21" a="1"/>
  <c r="EC55" i="21" s="1"/>
  <c r="EK45" i="21" a="1"/>
  <c r="EK45" i="21" s="1"/>
  <c r="EH67" i="21" a="1"/>
  <c r="EH67" i="21" s="1"/>
  <c r="EE57" i="21" a="1"/>
  <c r="EE57" i="21" s="1"/>
  <c r="EJ41" i="21" a="1"/>
  <c r="EJ41" i="21" s="1"/>
  <c r="EC65" i="21" a="1"/>
  <c r="EC65" i="21" s="1"/>
  <c r="EL51" i="21" a="1"/>
  <c r="EL51" i="21" s="1"/>
  <c r="EH45" i="21" a="1"/>
  <c r="EH45" i="21" s="1"/>
  <c r="EE40" i="21" a="1"/>
  <c r="EE40" i="21" s="1"/>
  <c r="EB57" i="21" a="1"/>
  <c r="EB57" i="21" s="1"/>
  <c r="EJ59" i="21" a="1"/>
  <c r="EJ59" i="21" s="1"/>
  <c r="EG39" i="21" a="1"/>
  <c r="EG39" i="21" s="1"/>
  <c r="EC59" i="21" a="1"/>
  <c r="EC59" i="21" s="1"/>
  <c r="EK48" i="21" a="1"/>
  <c r="EK48" i="21" s="1"/>
  <c r="ED39" i="21" a="1"/>
  <c r="ED39" i="21" s="1"/>
  <c r="EM51" i="21" a="1"/>
  <c r="EM51" i="21" s="1"/>
  <c r="EI72" i="21" a="1"/>
  <c r="EI72" i="21" s="1"/>
  <c r="EB55" i="21" a="1"/>
  <c r="EB55" i="21" s="1"/>
  <c r="EK62" i="21" a="1"/>
  <c r="EK62" i="21" s="1"/>
  <c r="EH55" i="21" a="1"/>
  <c r="EH55" i="21" s="1"/>
  <c r="ED64" i="21" a="1"/>
  <c r="ED64" i="21" s="1"/>
  <c r="EM72" i="21" a="1"/>
  <c r="EM72" i="21" s="1"/>
  <c r="EJ42" i="21" a="1"/>
  <c r="EJ42" i="21" s="1"/>
  <c r="EF72" i="21" a="1"/>
  <c r="EF72" i="21" s="1"/>
  <c r="EC52" i="21" a="1"/>
  <c r="EC52" i="21" s="1"/>
  <c r="EL71" i="21" a="1"/>
  <c r="EL71" i="21" s="1"/>
  <c r="EE55" i="21" a="1"/>
  <c r="EE55" i="21" s="1"/>
  <c r="EJ73" i="21" a="1"/>
  <c r="EJ73" i="21" s="1"/>
  <c r="EF62" i="21" a="1"/>
  <c r="EF62" i="21" s="1"/>
  <c r="EC72" i="21" a="1"/>
  <c r="EC72" i="21" s="1"/>
  <c r="EK46" i="21" a="1"/>
  <c r="EK46" i="21" s="1"/>
  <c r="EG59" i="21" a="1"/>
  <c r="EG59" i="21" s="1"/>
  <c r="ED40" i="21" a="1"/>
  <c r="ED40" i="21" s="1"/>
  <c r="EL39" i="21" a="1"/>
  <c r="EL39" i="21" s="1"/>
  <c r="EF52" i="21" a="1"/>
  <c r="EF52" i="21" s="1"/>
  <c r="EB73" i="21" a="1"/>
  <c r="EB73" i="21" s="1"/>
  <c r="EG63" i="21" a="1"/>
  <c r="EG63" i="21" s="1"/>
  <c r="ED71" i="21" a="1"/>
  <c r="ED71" i="21" s="1"/>
  <c r="EM67" i="21" a="1"/>
  <c r="EM67" i="21" s="1"/>
  <c r="EI71" i="21" a="1"/>
  <c r="EI71" i="21" s="1"/>
  <c r="EJ68" i="21" a="1"/>
  <c r="EJ68" i="21" s="1"/>
  <c r="EG51" i="21" a="1"/>
  <c r="EG51" i="21" s="1"/>
  <c r="ED67" i="21" a="1"/>
  <c r="ED67" i="21" s="1"/>
  <c r="EL63" i="21" a="1"/>
  <c r="EL63" i="21" s="1"/>
  <c r="EI57" i="21" a="1"/>
  <c r="EI57" i="21" s="1"/>
  <c r="EE52" i="21" a="1"/>
  <c r="EE52" i="21" s="1"/>
  <c r="EB51" i="21" a="1"/>
  <c r="EB51" i="21" s="1"/>
  <c r="EG62" i="21" a="1"/>
  <c r="EG62" i="21" s="1"/>
  <c r="EL70" i="21" a="1"/>
  <c r="EL70" i="21" s="1"/>
  <c r="EH70" i="21" a="1"/>
  <c r="EH70" i="21" s="1"/>
  <c r="ED55" i="21" a="1"/>
  <c r="ED55" i="21" s="1"/>
  <c r="EM64" i="21" a="1"/>
  <c r="EM64" i="21" s="1"/>
  <c r="EJ70" i="21" a="1"/>
  <c r="EJ70" i="21" s="1"/>
  <c r="EF39" i="21" a="1"/>
  <c r="EF39" i="21" s="1"/>
  <c r="EC57" i="21" a="1"/>
  <c r="EC57" i="21" s="1"/>
  <c r="EK64" i="21" a="1"/>
  <c r="EK64" i="21" s="1"/>
  <c r="EH40" i="21" a="1"/>
  <c r="EH40" i="21" s="1"/>
  <c r="EM71" i="21" a="1"/>
  <c r="EM71" i="21" s="1"/>
  <c r="EJ47" i="21" a="1"/>
  <c r="EJ47" i="21" s="1"/>
  <c r="EB56" i="21" a="1"/>
  <c r="EB56" i="21" s="1"/>
  <c r="EK56" i="21" a="1"/>
  <c r="EK56" i="21" s="1"/>
  <c r="ED70" i="21" a="1"/>
  <c r="ED70" i="21" s="1"/>
  <c r="EI47" i="21" a="1"/>
  <c r="EI47" i="21" s="1"/>
  <c r="EF67" i="21" a="1"/>
  <c r="EF67" i="21" s="1"/>
  <c r="EB46" i="21" a="1"/>
  <c r="EB46" i="21" s="1"/>
  <c r="EK39" i="21" a="1"/>
  <c r="EK39" i="21" s="1"/>
  <c r="EG42" i="21" a="1"/>
  <c r="EG42" i="21" s="1"/>
  <c r="ED59" i="21" a="1"/>
  <c r="ED59" i="21" s="1"/>
  <c r="EM62" i="21" a="1"/>
  <c r="EM62" i="21" s="1"/>
  <c r="EH57" i="21" a="1"/>
  <c r="EH57" i="21" s="1"/>
  <c r="EE41" i="21" a="1"/>
  <c r="EE41" i="21" s="1"/>
  <c r="EB62" i="21" a="1"/>
  <c r="EB62" i="21" s="1"/>
  <c r="EJ54" i="21" a="1"/>
  <c r="EJ54" i="21" s="1"/>
  <c r="EG48" i="21" a="1"/>
  <c r="EG48" i="21" s="1"/>
  <c r="EC64" i="21" a="1"/>
  <c r="EC64" i="21" s="1"/>
  <c r="EL54" i="21" a="1"/>
  <c r="EL54" i="21" s="1"/>
  <c r="EH39" i="21" a="1"/>
  <c r="EH39" i="21" s="1"/>
  <c r="EE68" i="21" a="1"/>
  <c r="EE68" i="21" s="1"/>
  <c r="EB41" i="21" a="1"/>
  <c r="EB41" i="21" s="1"/>
  <c r="EJ48" i="21" a="1"/>
  <c r="EJ48" i="21" s="1"/>
  <c r="EG65" i="21" a="1"/>
  <c r="EG65" i="21" s="1"/>
  <c r="ED47" i="21" a="1"/>
  <c r="ED47" i="21" s="1"/>
  <c r="EL47" i="21" a="1"/>
  <c r="EL47" i="21" s="1"/>
  <c r="EI51" i="21" a="1"/>
  <c r="EI51" i="21" s="1"/>
  <c r="EE54" i="21" a="1"/>
  <c r="EE54" i="21" s="1"/>
  <c r="EB52" i="21" a="1"/>
  <c r="EB52" i="21" s="1"/>
  <c r="EJ51" i="21" a="1"/>
  <c r="EJ51" i="21" s="1"/>
  <c r="EG73" i="21" a="1"/>
  <c r="EG73" i="21" s="1"/>
  <c r="EI67" i="21" a="1"/>
  <c r="EI67" i="21" s="1"/>
  <c r="EE53" i="21" a="1"/>
  <c r="EE53" i="21" s="1"/>
  <c r="EM53" i="21" a="1"/>
  <c r="EM53" i="21" s="1"/>
  <c r="EJ45" i="21" a="1"/>
  <c r="EJ45" i="21" s="1"/>
  <c r="EG68" i="21" a="1"/>
  <c r="EG68" i="21" s="1"/>
  <c r="EL53" i="21" a="1"/>
  <c r="EL53" i="21" s="1"/>
  <c r="EH48" i="21" a="1"/>
  <c r="EH48" i="21" s="1"/>
  <c r="EE71" i="21" a="1"/>
  <c r="EE71" i="21" s="1"/>
  <c r="EM47" i="21" a="1"/>
  <c r="EM47" i="21" s="1"/>
  <c r="EJ56" i="21" a="1"/>
  <c r="EJ56" i="21" s="1"/>
  <c r="EF60" i="21" a="1"/>
  <c r="EF60" i="21" s="1"/>
  <c r="EC47" i="21" a="1"/>
  <c r="EC47" i="21" s="1"/>
  <c r="EL60" i="21" a="1"/>
  <c r="EL60" i="21" s="1"/>
  <c r="EH41" i="21" a="1"/>
  <c r="EH41" i="21" s="1"/>
  <c r="EE47" i="21" a="1"/>
  <c r="EE47" i="21" s="1"/>
  <c r="EB65" i="21" a="1"/>
  <c r="EB65" i="21" s="1"/>
  <c r="EJ53" i="21" a="1"/>
  <c r="EJ53" i="21" s="1"/>
  <c r="EG57" i="21" a="1"/>
  <c r="EG57" i="21" s="1"/>
  <c r="EC70" i="21" a="1"/>
  <c r="EC70" i="21" s="1"/>
  <c r="EL67" i="21" a="1"/>
  <c r="EL67" i="21" s="1"/>
  <c r="EI73" i="21" a="1"/>
  <c r="EI73" i="21" s="1"/>
  <c r="EE63" i="21" a="1"/>
  <c r="EE63" i="21" s="1"/>
  <c r="EM60" i="21" a="1"/>
  <c r="EM60" i="21" s="1"/>
  <c r="EJ65" i="21" a="1"/>
  <c r="EJ65" i="21" s="1"/>
  <c r="EF73" i="21" a="1"/>
  <c r="EF73" i="21" s="1"/>
  <c r="EC73" i="21" a="1"/>
  <c r="EC73" i="21" s="1"/>
  <c r="EK52" i="21" a="1"/>
  <c r="EK52" i="21" s="1"/>
  <c r="EH72" i="21" a="1"/>
  <c r="EH72" i="21" s="1"/>
  <c r="ED57" i="21" a="1"/>
  <c r="ED57" i="21" s="1"/>
  <c r="EM56" i="21" a="1"/>
  <c r="EM56" i="21" s="1"/>
  <c r="EF70" i="21" a="1"/>
  <c r="EF70" i="21" s="1"/>
  <c r="EC46" i="21" a="1"/>
  <c r="EC46" i="21" s="1"/>
  <c r="EK41" i="21" a="1"/>
  <c r="EK41" i="21" s="1"/>
  <c r="ED45" i="21" a="1"/>
  <c r="ED45" i="21" s="1"/>
  <c r="EL41" i="21" a="1"/>
  <c r="EL41" i="21" s="1"/>
  <c r="EI42" i="21" a="1"/>
  <c r="EI42" i="21" s="1"/>
  <c r="EF48" i="21" a="1"/>
  <c r="EF48" i="21" s="1"/>
  <c r="EB45" i="21" a="1"/>
  <c r="EB45" i="21" s="1"/>
  <c r="EK67" i="21" a="1"/>
  <c r="EK67" i="21" s="1"/>
  <c r="EG72" i="21" a="1"/>
  <c r="EG72" i="21" s="1"/>
  <c r="ED68" i="21" a="1"/>
  <c r="ED68" i="21" s="1"/>
  <c r="EL68" i="21" a="1"/>
  <c r="EL68" i="21" s="1"/>
  <c r="EF56" i="21" a="1"/>
  <c r="EF56" i="21" s="1"/>
  <c r="EB70" i="21" a="1"/>
  <c r="EB70" i="21" s="1"/>
  <c r="EJ57" i="21" a="1"/>
  <c r="EJ57" i="21" s="1"/>
  <c r="EG71" i="21" a="1"/>
  <c r="EG71" i="21" s="1"/>
  <c r="EC48" i="21" a="1"/>
  <c r="EC48" i="21" s="1"/>
  <c r="EL48" i="21" a="1"/>
  <c r="EL48" i="21" s="1"/>
  <c r="EH46" i="21" a="1"/>
  <c r="EH46" i="21" s="1"/>
  <c r="EE56" i="21" a="1"/>
  <c r="EE56" i="21" s="1"/>
  <c r="EM55" i="21" a="1"/>
  <c r="EM55" i="21" s="1"/>
  <c r="EJ64" i="21" a="1"/>
  <c r="EJ64" i="21" s="1"/>
  <c r="EG55" i="21" a="1"/>
  <c r="EG55" i="21" s="1"/>
  <c r="EC45" i="21" a="1"/>
  <c r="EC45" i="21" s="1"/>
  <c r="ED60" i="21" a="1"/>
  <c r="ED60" i="21" s="1"/>
  <c r="EM65" i="21" a="1"/>
  <c r="EM65" i="21" s="1"/>
  <c r="EJ60" i="21" a="1"/>
  <c r="EJ60" i="21" s="1"/>
  <c r="EF64" i="21" a="1"/>
  <c r="EF64" i="21" s="1"/>
  <c r="EC67" i="21" a="1"/>
  <c r="EC67" i="21" s="1"/>
  <c r="EH60" i="21" a="1"/>
  <c r="EH60" i="21" s="1"/>
  <c r="ED41" i="21" a="1"/>
  <c r="ED41" i="21" s="1"/>
  <c r="EM40" i="21" a="1"/>
  <c r="EM40" i="21" s="1"/>
  <c r="EF65" i="21" a="1"/>
  <c r="EF65" i="21" s="1"/>
  <c r="EB60" i="21" a="1"/>
  <c r="EB60" i="21" s="1"/>
  <c r="EK71" i="21" a="1"/>
  <c r="EK71" i="21" s="1"/>
  <c r="EG47" i="21" a="1"/>
  <c r="EG47" i="21" s="1"/>
  <c r="ED42" i="21" a="1"/>
  <c r="ED42" i="21" s="1"/>
  <c r="EL42" i="21" a="1"/>
  <c r="EL42" i="21" s="1"/>
  <c r="EI46" i="21" a="1"/>
  <c r="EI46" i="21" s="1"/>
  <c r="EE59" i="21" a="1"/>
  <c r="EE59" i="21" s="1"/>
  <c r="EB72" i="21" a="1"/>
  <c r="EB72" i="21" s="1"/>
  <c r="EJ46" i="21" a="1"/>
  <c r="EJ46" i="21" s="1"/>
  <c r="EG54" i="21" a="1"/>
  <c r="EG54" i="21" s="1"/>
  <c r="ED56" i="21" a="1"/>
  <c r="ED56" i="21" s="1"/>
  <c r="EL56" i="21" a="1"/>
  <c r="EL56" i="21" s="1"/>
  <c r="EI39" i="21" a="1"/>
  <c r="EI39" i="21" s="1"/>
  <c r="EF63" i="21" a="1"/>
  <c r="EF63" i="21" s="1"/>
  <c r="EC71" i="21" a="1"/>
  <c r="EC71" i="21" s="1"/>
  <c r="EK57" i="21" a="1"/>
  <c r="EK57" i="21" s="1"/>
  <c r="EH52" i="21" a="1"/>
  <c r="EH52" i="21" s="1"/>
  <c r="EM48" i="21" a="1"/>
  <c r="EM48" i="21" s="1"/>
  <c r="EI52" i="21" a="1"/>
  <c r="EI52" i="21" s="1"/>
  <c r="EF51" i="21" a="1"/>
  <c r="EF51" i="21" s="1"/>
  <c r="EB40" i="21" a="1"/>
  <c r="EB40" i="21" s="1"/>
  <c r="EK54" i="21" a="1"/>
  <c r="EK54" i="21" s="1"/>
  <c r="EC42" i="21" a="1"/>
  <c r="EC42" i="21" s="1"/>
  <c r="EL55" i="21" a="1"/>
  <c r="EL55" i="21" s="1"/>
  <c r="EI70" i="21" a="1"/>
  <c r="EI70" i="21" s="1"/>
  <c r="EE45" i="21" a="1"/>
  <c r="EE45" i="21" s="1"/>
  <c r="EB64" i="21" a="1"/>
  <c r="EB64" i="21" s="1"/>
  <c r="EJ72" i="21" a="1"/>
  <c r="EJ72" i="21" s="1"/>
  <c r="EG64" i="21" a="1"/>
  <c r="EG64" i="21" s="1"/>
  <c r="EC62" i="21" a="1"/>
  <c r="EC62" i="21" s="1"/>
  <c r="EL59" i="21" a="1"/>
  <c r="EL59" i="21" s="1"/>
  <c r="EI64" i="21" a="1"/>
  <c r="EI64" i="21" s="1"/>
  <c r="EF54" i="21" a="1"/>
  <c r="EF54" i="21" s="1"/>
  <c r="EB63" i="21" a="1"/>
  <c r="EB63" i="21" s="1"/>
  <c r="EK60" i="21" a="1"/>
  <c r="EK60" i="21" s="1"/>
  <c r="EG56" i="21" a="1"/>
  <c r="EG56" i="21" s="1"/>
  <c r="EL57" i="21" a="1"/>
  <c r="EL57" i="21" s="1"/>
  <c r="EI56" i="21" a="1"/>
  <c r="EI56" i="21" s="1"/>
  <c r="EB67" i="21" a="1"/>
  <c r="EB67" i="21" s="1"/>
  <c r="EK59" i="21" a="1"/>
  <c r="EK59" i="21" s="1"/>
  <c r="EG45" i="21" a="1"/>
  <c r="EG45" i="21" s="1"/>
  <c r="EC51" i="21" a="1"/>
  <c r="EC51" i="21" s="1"/>
  <c r="EL52" i="21" a="1"/>
  <c r="EL52" i="21" s="1"/>
  <c r="EE51" i="21" a="1"/>
  <c r="EE51" i="21" s="1"/>
  <c r="EM45" i="21" a="1"/>
  <c r="EM45" i="21" s="1"/>
  <c r="EJ62" i="21" a="1"/>
  <c r="EJ62" i="21" s="1"/>
  <c r="EC63" i="21" a="1"/>
  <c r="EC63" i="21" s="1"/>
  <c r="EL64" i="21" a="1"/>
  <c r="EL64" i="21" s="1"/>
  <c r="EH54" i="21" a="1"/>
  <c r="EH54" i="21" s="1"/>
  <c r="EE67" i="21" a="1"/>
  <c r="EE67" i="21" s="1"/>
  <c r="EM54" i="21" a="1"/>
  <c r="EM54" i="21" s="1"/>
  <c r="EF59" i="21" a="1"/>
  <c r="EF59" i="21" s="1"/>
  <c r="EK65" i="21" a="1"/>
  <c r="EK65" i="21" s="1"/>
  <c r="EH73" i="21" a="1"/>
  <c r="EH73" i="21" s="1"/>
  <c r="ED51" i="21" a="1"/>
  <c r="ED51" i="21" s="1"/>
  <c r="EM42" i="21" a="1"/>
  <c r="EM42" i="21" s="1"/>
  <c r="EI59" i="21" a="1"/>
  <c r="EI59" i="21" s="1"/>
  <c r="EF46" i="21" a="1"/>
  <c r="EF46" i="21" s="1"/>
  <c r="EC41" i="21" a="1"/>
  <c r="EC41" i="21" s="1"/>
  <c r="EK47" i="21" a="1"/>
  <c r="EK47" i="21" s="1"/>
  <c r="EH59" i="21" a="1"/>
  <c r="EH59" i="21" s="1"/>
  <c r="ED52" i="21" a="1"/>
  <c r="ED52" i="21" s="1"/>
  <c r="EL40" i="21" a="1"/>
  <c r="EL40" i="21" s="1"/>
  <c r="EI53" i="21" a="1"/>
  <c r="EI53" i="21" s="1"/>
  <c r="EE65" i="21" a="1"/>
  <c r="EE65" i="21" s="1"/>
  <c r="EB71" i="21" a="1"/>
  <c r="EB71" i="21" s="1"/>
  <c r="EK72" i="21" a="1"/>
  <c r="EK72" i="21" s="1"/>
  <c r="EG46" i="21" a="1"/>
  <c r="EG46" i="21" s="1"/>
  <c r="ED54" i="21" a="1"/>
  <c r="ED54" i="21" s="1"/>
  <c r="EL46" i="21" a="1"/>
  <c r="EL46" i="21" s="1"/>
  <c r="EI41" i="21" a="1"/>
  <c r="EI41" i="21" s="1"/>
  <c r="EE48" i="21" a="1"/>
  <c r="EE48" i="21" s="1"/>
  <c r="EG52" i="21" a="1"/>
  <c r="EG52" i="21" s="1"/>
  <c r="EC54" i="21" a="1"/>
  <c r="EC54" i="21" s="1"/>
  <c r="EL73" i="21" a="1"/>
  <c r="EL73" i="21" s="1"/>
  <c r="EH65" i="21" a="1"/>
  <c r="EH65" i="21" s="1"/>
  <c r="EE46" i="21" a="1"/>
  <c r="EE46" i="21" s="1"/>
  <c r="EM70" i="21" a="1"/>
  <c r="EM70" i="21" s="1"/>
  <c r="EJ40" i="21" a="1"/>
  <c r="EJ40" i="21" s="1"/>
  <c r="EF68" i="21" a="1"/>
  <c r="EF68" i="21" s="1"/>
  <c r="EC53" i="21" a="1"/>
  <c r="EC53" i="21" s="1"/>
  <c r="EL72" i="21" a="1"/>
  <c r="EL72" i="21" s="1"/>
  <c r="EH63" i="21" a="1"/>
  <c r="EH63" i="21" s="1"/>
  <c r="ED63" i="21" a="1"/>
  <c r="ED63" i="21" s="1"/>
  <c r="EM39" i="21" a="1"/>
  <c r="EM39" i="21" s="1"/>
  <c r="EI68" i="21" a="1"/>
  <c r="EI68" i="21" s="1"/>
  <c r="EF57" i="21" a="1"/>
  <c r="EF57" i="21" s="1"/>
  <c r="EC60" i="21" a="1"/>
  <c r="EC60" i="21" s="1"/>
  <c r="EK70" i="21" a="1"/>
  <c r="EK70" i="21" s="1"/>
  <c r="EH68" i="21" a="1"/>
  <c r="EH68" i="21" s="1"/>
  <c r="ED72" i="21" a="1"/>
  <c r="ED72" i="21" s="1"/>
  <c r="EM59" i="21" a="1"/>
  <c r="EM59" i="21" s="1"/>
  <c r="EI62" i="21" a="1"/>
  <c r="EI62" i="21" s="1"/>
  <c r="EF71" i="21" a="1"/>
  <c r="EF71" i="21" s="1"/>
  <c r="EC56" i="21" a="1"/>
  <c r="EC56" i="21" s="1"/>
  <c r="EK51" i="21" a="1"/>
  <c r="EK51" i="21" s="1"/>
  <c r="EH71" i="21" a="1"/>
  <c r="EH71" i="21" s="1"/>
  <c r="EF42" i="21" a="1"/>
  <c r="EF42" i="21" s="1"/>
  <c r="EC39" i="21" a="1"/>
  <c r="EC39" i="21" s="1"/>
  <c r="EK63" i="21" a="1"/>
  <c r="EK63" i="21" s="1"/>
  <c r="EH64" i="21" a="1"/>
  <c r="EH64" i="21" s="1"/>
  <c r="EE60" i="21" a="1"/>
  <c r="EE60" i="21" s="1"/>
  <c r="EM46" i="21" a="1"/>
  <c r="EM46" i="21" s="1"/>
  <c r="EI45" i="21" a="1"/>
  <c r="EI45" i="21" s="1"/>
  <c r="EK68" i="21" a="1"/>
  <c r="EK68" i="21" s="1"/>
  <c r="EG40" i="21" a="1"/>
  <c r="EG40" i="21" s="1"/>
  <c r="ED62" i="21" a="1"/>
  <c r="ED62" i="21" s="1"/>
  <c r="EL62" i="21" a="1"/>
  <c r="EL62" i="21" s="1"/>
  <c r="EI40" i="21" a="1"/>
  <c r="EI40" i="21" s="1"/>
  <c r="EF45" i="21" a="1"/>
  <c r="EF45" i="21" s="1"/>
  <c r="EB48" i="21" a="1"/>
  <c r="EB48" i="21" s="1"/>
  <c r="EH51" i="21" a="1"/>
  <c r="EH51" i="21" s="1"/>
  <c r="ED48" i="21" a="1"/>
  <c r="ED48" i="21" s="1"/>
  <c r="EM41" i="21" a="1"/>
  <c r="EM41" i="21" s="1"/>
  <c r="EI65" i="21" a="1"/>
  <c r="EI65" i="21" s="1"/>
  <c r="EF41" i="21" a="1"/>
  <c r="EF41" i="21" s="1"/>
  <c r="EB42" i="21" a="1"/>
  <c r="EB42" i="21" s="1"/>
  <c r="EK53" i="21" a="1"/>
  <c r="EK53" i="21" s="1"/>
  <c r="EH42" i="21" a="1"/>
  <c r="EH42" i="21" s="1"/>
  <c r="ED73" i="21" a="1"/>
  <c r="ED73" i="21" s="1"/>
  <c r="EM68" i="21" a="1"/>
  <c r="EM68" i="21" s="1"/>
  <c r="EI48" i="21" a="1"/>
  <c r="EI48" i="21" s="1"/>
  <c r="EE70" i="21" a="1"/>
  <c r="EE70" i="21" s="1"/>
  <c r="EB68" i="21" a="1"/>
  <c r="EB68" i="21" s="1"/>
  <c r="EJ39" i="21" a="1"/>
  <c r="EJ39" i="21" s="1"/>
  <c r="EG67" i="21" a="1"/>
  <c r="EG67" i="21" s="1"/>
  <c r="ED53" i="21" a="1"/>
  <c r="ED53" i="21" s="1"/>
  <c r="EL45" i="21" a="1"/>
  <c r="EL45" i="21" s="1"/>
  <c r="EI60" i="21" a="1"/>
  <c r="EI60" i="21" s="1"/>
  <c r="EE72" i="21" a="1"/>
  <c r="EE72" i="21" s="1"/>
  <c r="EB39" i="21" a="1"/>
  <c r="EB39" i="21" s="1"/>
  <c r="EJ55" i="21" a="1"/>
  <c r="EJ55" i="21" s="1"/>
  <c r="EG53" i="21" a="1"/>
  <c r="EG53" i="21" s="1"/>
  <c r="EH62" i="21" a="1"/>
  <c r="EH62" i="21" s="1"/>
  <c r="EE42" i="21" a="1"/>
  <c r="EE42" i="21" s="1"/>
  <c r="EM73" i="21" a="1"/>
  <c r="EM73" i="21" s="1"/>
  <c r="EJ67" i="21" a="1"/>
  <c r="EJ67" i="21" s="1"/>
  <c r="EG70" i="21" a="1"/>
  <c r="EG70" i="21" s="1"/>
  <c r="EC68" i="21" a="1"/>
  <c r="EC68" i="21" s="1"/>
  <c r="EH47" i="21" a="1"/>
  <c r="EH47" i="21" s="1"/>
  <c r="EE73" i="21" a="1"/>
  <c r="EE73" i="21" s="1"/>
  <c r="EM63" i="21" a="1"/>
  <c r="EM63" i="21" s="1"/>
  <c r="EJ63" i="21" a="1"/>
  <c r="EJ63" i="21" s="1"/>
  <c r="EF47" i="21" a="1"/>
  <c r="EF47" i="21" s="1"/>
  <c r="EB59" i="21" a="1"/>
  <c r="EB59" i="21" s="1"/>
  <c r="EK40" i="21" a="1"/>
  <c r="EK40" i="21" s="1"/>
  <c r="EH53" i="21" a="1"/>
  <c r="EH53" i="21" s="1"/>
  <c r="ED46" i="21" a="1"/>
  <c r="ED46" i="21" s="1"/>
  <c r="EM57" i="21" a="1"/>
  <c r="EM57" i="21" s="1"/>
  <c r="EI63" i="21" a="1"/>
  <c r="EI63" i="21" s="1"/>
  <c r="EF40" i="21" a="1"/>
  <c r="EF40" i="21" s="1"/>
  <c r="EB47" i="21" a="1"/>
  <c r="EB47" i="21" s="1"/>
  <c r="EK55" i="21" a="1"/>
  <c r="EK55" i="21" s="1"/>
  <c r="EG41" i="21" a="1"/>
  <c r="EG41" i="21" s="1"/>
  <c r="DO56" i="21" a="1"/>
  <c r="DO56" i="21" s="1"/>
  <c r="DZ59" i="21" a="1"/>
  <c r="DZ59" i="21" s="1"/>
  <c r="DV55" i="21" a="1"/>
  <c r="DV55" i="21" s="1"/>
  <c r="DS48" i="21" a="1"/>
  <c r="DS48" i="21" s="1"/>
  <c r="DP67" i="21" a="1"/>
  <c r="DP67" i="21" s="1"/>
  <c r="DX54" i="21" a="1"/>
  <c r="DX54" i="21" s="1"/>
  <c r="DU53" i="21" a="1"/>
  <c r="DU53" i="21" s="1"/>
  <c r="DQ73" i="21" a="1"/>
  <c r="DQ73" i="21" s="1"/>
  <c r="DY40" i="21" a="1"/>
  <c r="DY40" i="21" s="1"/>
  <c r="DV39" i="21" a="1"/>
  <c r="DV39" i="21" s="1"/>
  <c r="DS59" i="21" a="1"/>
  <c r="DS59" i="21" s="1"/>
  <c r="DP45" i="21" a="1"/>
  <c r="DP45" i="21" s="1"/>
  <c r="DY70" i="21" a="1"/>
  <c r="DY70" i="21" s="1"/>
  <c r="DS53" i="21" a="1"/>
  <c r="DS53" i="21" s="1"/>
  <c r="DQ72" i="21" a="1"/>
  <c r="DQ72" i="21" s="1"/>
  <c r="DY42" i="21" a="1"/>
  <c r="DY42" i="21" s="1"/>
  <c r="DV65" i="21" a="1"/>
  <c r="DV65" i="21" s="1"/>
  <c r="DS51" i="21" a="1"/>
  <c r="DS51" i="21" s="1"/>
  <c r="DZ47" i="21" a="1"/>
  <c r="DZ47" i="21" s="1"/>
  <c r="DW47" i="21" a="1"/>
  <c r="DW47" i="21" s="1"/>
  <c r="DT54" i="21" a="1"/>
  <c r="DT54" i="21" s="1"/>
  <c r="DP68" i="21" a="1"/>
  <c r="DP68" i="21" s="1"/>
  <c r="DY64" i="21" a="1"/>
  <c r="DY64" i="21" s="1"/>
  <c r="DR41" i="21" a="1"/>
  <c r="DR41" i="21" s="1"/>
  <c r="DO62" i="21" a="1"/>
  <c r="DO62" i="21" s="1"/>
  <c r="DX39" i="21" a="1"/>
  <c r="DX39" i="21" s="1"/>
  <c r="DT63" i="21" a="1"/>
  <c r="DT63" i="21" s="1"/>
  <c r="DR47" i="21" a="1"/>
  <c r="DR47" i="21" s="1"/>
  <c r="DZ53" i="21" a="1"/>
  <c r="DZ53" i="21" s="1"/>
  <c r="DU63" i="21" a="1"/>
  <c r="DU63" i="21" s="1"/>
  <c r="DS65" i="21" a="1"/>
  <c r="DS65" i="21" s="1"/>
  <c r="DO65" i="21" a="1"/>
  <c r="DO65" i="21" s="1"/>
  <c r="DX59" i="21" a="1"/>
  <c r="DX59" i="21" s="1"/>
  <c r="DU72" i="21" a="1"/>
  <c r="DU72" i="21" s="1"/>
  <c r="DP46" i="21" a="1"/>
  <c r="DP46" i="21" s="1"/>
  <c r="DX45" i="21" a="1"/>
  <c r="DX45" i="21" s="1"/>
  <c r="DU55" i="21" a="1"/>
  <c r="DU55" i="21" s="1"/>
  <c r="DR57" i="21" a="1"/>
  <c r="DR57" i="21" s="1"/>
  <c r="DO72" i="21" a="1"/>
  <c r="DO72" i="21" s="1"/>
  <c r="DX72" i="21" a="1"/>
  <c r="DX72" i="21" s="1"/>
  <c r="DS60" i="21" a="1"/>
  <c r="DS60" i="21" s="1"/>
  <c r="DP54" i="21" a="1"/>
  <c r="DP54" i="21" s="1"/>
  <c r="DY39" i="21" a="1"/>
  <c r="DY39" i="21" s="1"/>
  <c r="DS52" i="21" a="1"/>
  <c r="DS52" i="21" s="1"/>
  <c r="DZ73" i="21" a="1"/>
  <c r="DZ73" i="21" s="1"/>
  <c r="DW71" i="21" a="1"/>
  <c r="DW71" i="21" s="1"/>
  <c r="DT41" i="21" a="1"/>
  <c r="DT41" i="21" s="1"/>
  <c r="DY46" i="21" a="1"/>
  <c r="DY46" i="21" s="1"/>
  <c r="DV47" i="21" a="1"/>
  <c r="DV47" i="21" s="1"/>
  <c r="DR42" i="21" a="1"/>
  <c r="DR42" i="21" s="1"/>
  <c r="DO40" i="21" a="1"/>
  <c r="DO40" i="21" s="1"/>
  <c r="DW68" i="21" a="1"/>
  <c r="DW68" i="21" s="1"/>
  <c r="DT68" i="21" a="1"/>
  <c r="DT68" i="21" s="1"/>
  <c r="DQ68" i="21" a="1"/>
  <c r="DQ68" i="21" s="1"/>
  <c r="DZ54" i="21" a="1"/>
  <c r="DZ54" i="21" s="1"/>
  <c r="DT42" i="21" a="1"/>
  <c r="DT42" i="21" s="1"/>
  <c r="DR45" i="21" a="1"/>
  <c r="DR45" i="21" s="1"/>
  <c r="DZ46" i="21" a="1"/>
  <c r="DZ46" i="21" s="1"/>
  <c r="DW62" i="21" a="1"/>
  <c r="DW62" i="21" s="1"/>
  <c r="DO52" i="21" a="1"/>
  <c r="DO52" i="21" s="1"/>
  <c r="DX40" i="21" a="1"/>
  <c r="DX40" i="21" s="1"/>
  <c r="DU45" i="21" a="1"/>
  <c r="DU45" i="21" s="1"/>
  <c r="DR63" i="21" a="1"/>
  <c r="DR63" i="21" s="1"/>
  <c r="DO63" i="21" a="1"/>
  <c r="DO63" i="21" s="1"/>
  <c r="DW40" i="21" a="1"/>
  <c r="DW40" i="21" s="1"/>
  <c r="DW73" i="21" a="1"/>
  <c r="DW73" i="21" s="1"/>
  <c r="DU71" i="21" a="1"/>
  <c r="DU71" i="21" s="1"/>
  <c r="DQ54" i="21" a="1"/>
  <c r="DQ54" i="21" s="1"/>
  <c r="DZ48" i="21" a="1"/>
  <c r="DZ48" i="21" s="1"/>
  <c r="DW55" i="21" a="1"/>
  <c r="DW55" i="21" s="1"/>
  <c r="DR53" i="21" a="1"/>
  <c r="DR53" i="21" s="1"/>
  <c r="DO71" i="21" a="1"/>
  <c r="DO71" i="21" s="1"/>
  <c r="DX68" i="21" a="1"/>
  <c r="DX68" i="21" s="1"/>
  <c r="DT40" i="21" a="1"/>
  <c r="DT40" i="21" s="1"/>
  <c r="DZ62" i="21" a="1"/>
  <c r="DZ62" i="21" s="1"/>
  <c r="DU39" i="21" a="1"/>
  <c r="DU39" i="21" s="1"/>
  <c r="DR52" i="21" a="1"/>
  <c r="DR52" i="21" s="1"/>
  <c r="DW41" i="21" a="1"/>
  <c r="DW41" i="21" s="1"/>
  <c r="DU48" i="21" a="1"/>
  <c r="DU48" i="21" s="1"/>
  <c r="DP55" i="21" a="1"/>
  <c r="DP55" i="21" s="1"/>
  <c r="DX71" i="21" a="1"/>
  <c r="DX71" i="21" s="1"/>
  <c r="DU46" i="21" a="1"/>
  <c r="DU46" i="21" s="1"/>
  <c r="DR71" i="21" a="1"/>
  <c r="DR71" i="21" s="1"/>
  <c r="DO70" i="21" a="1"/>
  <c r="DO70" i="21" s="1"/>
  <c r="DX55" i="21" a="1"/>
  <c r="DX55" i="21" s="1"/>
  <c r="DY60" i="21" a="1"/>
  <c r="DY60" i="21" s="1"/>
  <c r="DR59" i="21" a="1"/>
  <c r="DR59" i="21" s="1"/>
  <c r="DV73" i="21" a="1"/>
  <c r="DV73" i="21" s="1"/>
  <c r="DV67" i="21" a="1"/>
  <c r="DV67" i="21" s="1"/>
  <c r="DX65" i="21" a="1"/>
  <c r="DX65" i="21" s="1"/>
  <c r="DU60" i="21" a="1"/>
  <c r="DU60" i="21" s="1"/>
  <c r="DR40" i="21" a="1"/>
  <c r="DR40" i="21" s="1"/>
  <c r="DO46" i="21" a="1"/>
  <c r="DO46" i="21" s="1"/>
  <c r="DX42" i="21" a="1"/>
  <c r="DX42" i="21" s="1"/>
  <c r="DS55" i="21" a="1"/>
  <c r="DS55" i="21" s="1"/>
  <c r="DP63" i="21" a="1"/>
  <c r="DP63" i="21" s="1"/>
  <c r="DX41" i="21" a="1"/>
  <c r="DX41" i="21" s="1"/>
  <c r="DU73" i="21" a="1"/>
  <c r="DU73" i="21" s="1"/>
  <c r="DR46" i="21" a="1"/>
  <c r="DR46" i="21" s="1"/>
  <c r="DZ42" i="21" a="1"/>
  <c r="DZ42" i="21" s="1"/>
  <c r="DU57" i="21" a="1"/>
  <c r="DU57" i="21" s="1"/>
  <c r="DS67" i="21" a="1"/>
  <c r="DS67" i="21" s="1"/>
  <c r="DO41" i="21" a="1"/>
  <c r="DO41" i="21" s="1"/>
  <c r="DX73" i="21" a="1"/>
  <c r="DX73" i="21" s="1"/>
  <c r="DU62" i="21" a="1"/>
  <c r="DU62" i="21" s="1"/>
  <c r="DP59" i="21" a="1"/>
  <c r="DP59" i="21" s="1"/>
  <c r="DY45" i="21" a="1"/>
  <c r="DY45" i="21" s="1"/>
  <c r="DS64" i="21" a="1"/>
  <c r="DS64" i="21" s="1"/>
  <c r="DP42" i="21" a="1"/>
  <c r="DP42" i="21" s="1"/>
  <c r="DX52" i="21" a="1"/>
  <c r="DX52" i="21" s="1"/>
  <c r="DT46" i="21" a="1"/>
  <c r="DT46" i="21" s="1"/>
  <c r="DQ48" i="21" a="1"/>
  <c r="DQ48" i="21" s="1"/>
  <c r="DZ41" i="21" a="1"/>
  <c r="DZ41" i="21" s="1"/>
  <c r="DV48" i="21" a="1"/>
  <c r="DV48" i="21" s="1"/>
  <c r="DT73" i="21" a="1"/>
  <c r="DT73" i="21" s="1"/>
  <c r="DO57" i="21" a="1"/>
  <c r="DO57" i="21" s="1"/>
  <c r="DW51" i="21" a="1"/>
  <c r="DW51" i="21" s="1"/>
  <c r="DQ45" i="21" a="1"/>
  <c r="DQ45" i="21" s="1"/>
  <c r="DO53" i="21" a="1"/>
  <c r="DO53" i="21" s="1"/>
  <c r="DW60" i="21" a="1"/>
  <c r="DW60" i="21" s="1"/>
  <c r="DR60" i="21" a="1"/>
  <c r="DR60" i="21" s="1"/>
  <c r="DO54" i="21" a="1"/>
  <c r="DO54" i="21" s="1"/>
  <c r="DW46" i="21" a="1"/>
  <c r="DW46" i="21" s="1"/>
  <c r="DT67" i="21" a="1"/>
  <c r="DT67" i="21" s="1"/>
  <c r="DQ47" i="21" a="1"/>
  <c r="DQ47" i="21" s="1"/>
  <c r="DZ63" i="21" a="1"/>
  <c r="DZ63" i="21" s="1"/>
  <c r="DR67" i="21" a="1"/>
  <c r="DR67" i="21" s="1"/>
  <c r="DO55" i="21" a="1"/>
  <c r="DO55" i="21" s="1"/>
  <c r="DW56" i="21" a="1"/>
  <c r="DW56" i="21" s="1"/>
  <c r="DU64" i="21" a="1"/>
  <c r="DU64" i="21" s="1"/>
  <c r="DP72" i="21" a="1"/>
  <c r="DP72" i="21" s="1"/>
  <c r="DY53" i="21" a="1"/>
  <c r="DY53" i="21" s="1"/>
  <c r="DV70" i="21" a="1"/>
  <c r="DV70" i="21" s="1"/>
  <c r="DS62" i="21" a="1"/>
  <c r="DS62" i="21" s="1"/>
  <c r="DP71" i="21" a="1"/>
  <c r="DP71" i="21" s="1"/>
  <c r="DY62" i="21" a="1"/>
  <c r="DY62" i="21" s="1"/>
  <c r="DT47" i="21" a="1"/>
  <c r="DT47" i="21" s="1"/>
  <c r="DQ71" i="21" a="1"/>
  <c r="DQ71" i="21" s="1"/>
  <c r="DY51" i="21" a="1"/>
  <c r="DY51" i="21" s="1"/>
  <c r="DV56" i="21" a="1"/>
  <c r="DV56" i="21" s="1"/>
  <c r="DZ65" i="21" a="1"/>
  <c r="DZ65" i="21" s="1"/>
  <c r="DT48" i="21" a="1"/>
  <c r="DT48" i="21" s="1"/>
  <c r="DP47" i="21" a="1"/>
  <c r="DP47" i="21" s="1"/>
  <c r="DY63" i="21" a="1"/>
  <c r="DY63" i="21" s="1"/>
  <c r="DV57" i="21" a="1"/>
  <c r="DV57" i="21" s="1"/>
  <c r="DQ67" i="21" a="1"/>
  <c r="DQ67" i="21" s="1"/>
  <c r="DO59" i="21" a="1"/>
  <c r="DO59" i="21" s="1"/>
  <c r="DW45" i="21" a="1"/>
  <c r="DW45" i="21" s="1"/>
  <c r="DT56" i="21" a="1"/>
  <c r="DT56" i="21" s="1"/>
  <c r="DQ55" i="21" a="1"/>
  <c r="DQ55" i="21" s="1"/>
  <c r="DY57" i="21" a="1"/>
  <c r="DY57" i="21" s="1"/>
  <c r="DW53" i="21" a="1"/>
  <c r="DW53" i="21" s="1"/>
  <c r="DS45" i="21" a="1"/>
  <c r="DS45" i="21" s="1"/>
  <c r="DQ64" i="21" a="1"/>
  <c r="DQ64" i="21" s="1"/>
  <c r="DY73" i="21" a="1"/>
  <c r="DY73" i="21" s="1"/>
  <c r="DQ57" i="21" a="1"/>
  <c r="DQ57" i="21" s="1"/>
  <c r="DW52" i="21" a="1"/>
  <c r="DW52" i="21" s="1"/>
  <c r="DT55" i="21" a="1"/>
  <c r="DT55" i="21" s="1"/>
  <c r="DO60" i="21" a="1"/>
  <c r="DO60" i="21" s="1"/>
  <c r="DW63" i="21" a="1"/>
  <c r="DW63" i="21" s="1"/>
  <c r="DT71" i="21" a="1"/>
  <c r="DT71" i="21" s="1"/>
  <c r="DQ56" i="21" a="1"/>
  <c r="DQ56" i="21" s="1"/>
  <c r="DW72" i="21" a="1"/>
  <c r="DW72" i="21" s="1"/>
  <c r="DR73" i="21" a="1"/>
  <c r="DR73" i="21" s="1"/>
  <c r="DO42" i="21" a="1"/>
  <c r="DO42" i="21" s="1"/>
  <c r="DT45" i="21" a="1"/>
  <c r="DT45" i="21" s="1"/>
  <c r="DR62" i="21" a="1"/>
  <c r="DR62" i="21" s="1"/>
  <c r="DZ68" i="21" a="1"/>
  <c r="DZ68" i="21" s="1"/>
  <c r="DV63" i="21" a="1"/>
  <c r="DV63" i="21" s="1"/>
  <c r="DQ42" i="21" a="1"/>
  <c r="DQ42" i="21" s="1"/>
  <c r="DO73" i="21" a="1"/>
  <c r="DO73" i="21" s="1"/>
  <c r="DW57" i="21" a="1"/>
  <c r="DW57" i="21" s="1"/>
  <c r="DT51" i="21" a="1"/>
  <c r="DT51" i="21" s="1"/>
  <c r="DQ53" i="21" a="1"/>
  <c r="DQ53" i="21" s="1"/>
  <c r="DZ51" i="21" a="1"/>
  <c r="DZ51" i="21" s="1"/>
  <c r="DU56" i="21" a="1"/>
  <c r="DU56" i="21" s="1"/>
  <c r="DR72" i="21" a="1"/>
  <c r="DR72" i="21" s="1"/>
  <c r="DW39" i="21" a="1"/>
  <c r="DW39" i="21" s="1"/>
  <c r="DO45" i="21" a="1"/>
  <c r="DO45" i="21" s="1"/>
  <c r="DX53" i="21" a="1"/>
  <c r="DX53" i="21" s="1"/>
  <c r="DU40" i="21" a="1"/>
  <c r="DU40" i="21" s="1"/>
  <c r="DQ62" i="21" a="1"/>
  <c r="DQ62" i="21" s="1"/>
  <c r="DO68" i="21" a="1"/>
  <c r="DO68" i="21" s="1"/>
  <c r="DW42" i="21" a="1"/>
  <c r="DW42" i="21" s="1"/>
  <c r="DR48" i="21" a="1"/>
  <c r="DR48" i="21" s="1"/>
  <c r="DP57" i="21" a="1"/>
  <c r="DP57" i="21" s="1"/>
  <c r="DU70" i="21" a="1"/>
  <c r="DU70" i="21" s="1"/>
  <c r="DR54" i="21" a="1"/>
  <c r="DR54" i="21" s="1"/>
  <c r="DZ71" i="21" a="1"/>
  <c r="DZ71" i="21" s="1"/>
  <c r="DV41" i="21" a="1"/>
  <c r="DV41" i="21" s="1"/>
  <c r="DS54" i="21" a="1"/>
  <c r="DS54" i="21" s="1"/>
  <c r="DP51" i="21" a="1"/>
  <c r="DP51" i="21" s="1"/>
  <c r="DY52" i="21" a="1"/>
  <c r="DY52" i="21" s="1"/>
  <c r="DV51" i="21" a="1"/>
  <c r="DV51" i="21" s="1"/>
  <c r="DQ52" i="21" a="1"/>
  <c r="DQ52" i="21" s="1"/>
  <c r="DZ60" i="21" a="1"/>
  <c r="DZ60" i="21" s="1"/>
  <c r="DW65" i="21" a="1"/>
  <c r="DW65" i="21" s="1"/>
  <c r="DS40" i="21" a="1"/>
  <c r="DS40" i="21" s="1"/>
  <c r="DQ39" i="21" a="1"/>
  <c r="DQ39" i="21" s="1"/>
  <c r="DY67" i="21" a="1"/>
  <c r="DY67" i="21" s="1"/>
  <c r="DT62" i="21" a="1"/>
  <c r="DT62" i="21" s="1"/>
  <c r="DQ51" i="21" a="1"/>
  <c r="DQ51" i="21" s="1"/>
  <c r="DZ45" i="21" a="1"/>
  <c r="DZ45" i="21" s="1"/>
  <c r="DV54" i="21" a="1"/>
  <c r="DV54" i="21" s="1"/>
  <c r="DT60" i="21" a="1"/>
  <c r="DT60" i="21" s="1"/>
  <c r="DO67" i="21" a="1"/>
  <c r="DO67" i="21" s="1"/>
  <c r="DW48" i="21" a="1"/>
  <c r="DW48" i="21" s="1"/>
  <c r="DT57" i="21" a="1"/>
  <c r="DT57" i="21" s="1"/>
  <c r="DQ70" i="21" a="1"/>
  <c r="DQ70" i="21" s="1"/>
  <c r="DZ67" i="21" a="1"/>
  <c r="DZ67" i="21" s="1"/>
  <c r="DS73" i="21" a="1"/>
  <c r="DS73" i="21" s="1"/>
  <c r="DP39" i="21" a="1"/>
  <c r="DP39" i="21" s="1"/>
  <c r="DX63" i="21" a="1"/>
  <c r="DX63" i="21" s="1"/>
  <c r="DU51" i="21" a="1"/>
  <c r="DU51" i="21" s="1"/>
  <c r="DR65" i="21" a="1"/>
  <c r="DR65" i="21" s="1"/>
  <c r="DV72" i="21" a="1"/>
  <c r="DV72" i="21" s="1"/>
  <c r="DS57" i="21" a="1"/>
  <c r="DS57" i="21" s="1"/>
  <c r="DX60" i="21" a="1"/>
  <c r="DX60" i="21" s="1"/>
  <c r="DV62" i="21" a="1"/>
  <c r="DV62" i="21" s="1"/>
  <c r="DP70" i="21" a="1"/>
  <c r="DP70" i="21" s="1"/>
  <c r="DY47" i="21" a="1"/>
  <c r="DY47" i="21" s="1"/>
  <c r="DV42" i="21" a="1"/>
  <c r="DV42" i="21" s="1"/>
  <c r="DR56" i="21" a="1"/>
  <c r="DR56" i="21" s="1"/>
  <c r="DX46" i="21" a="1"/>
  <c r="DX46" i="21" s="1"/>
  <c r="DS39" i="21" a="1"/>
  <c r="DS39" i="21" s="1"/>
  <c r="DQ59" i="21" a="1"/>
  <c r="DQ59" i="21" s="1"/>
  <c r="DY71" i="21" a="1"/>
  <c r="DY71" i="21" s="1"/>
  <c r="DV59" i="21" a="1"/>
  <c r="DV59" i="21" s="1"/>
  <c r="DS70" i="21" a="1"/>
  <c r="DS70" i="21" s="1"/>
  <c r="DZ70" i="21" a="1"/>
  <c r="DZ70" i="21" s="1"/>
  <c r="DS46" i="21" a="1"/>
  <c r="DS46" i="21" s="1"/>
  <c r="DP48" i="21" a="1"/>
  <c r="DP48" i="21" s="1"/>
  <c r="DY68" i="21" a="1"/>
  <c r="DY68" i="21" s="1"/>
  <c r="DU54" i="21" a="1"/>
  <c r="DU54" i="21" s="1"/>
  <c r="DS42" i="21" a="1"/>
  <c r="DS42" i="21" s="1"/>
  <c r="DZ39" i="21" a="1"/>
  <c r="DZ39" i="21" s="1"/>
  <c r="DV60" i="21" a="1"/>
  <c r="DV60" i="21" s="1"/>
  <c r="DT53" i="21" a="1"/>
  <c r="DT53" i="21" s="1"/>
  <c r="DP64" i="21" a="1"/>
  <c r="DP64" i="21" s="1"/>
  <c r="DY41" i="21" a="1"/>
  <c r="DY41" i="21" s="1"/>
  <c r="DV71" i="21" a="1"/>
  <c r="DV71" i="21" s="1"/>
  <c r="DQ63" i="21" a="1"/>
  <c r="DQ63" i="21" s="1"/>
  <c r="DY72" i="21" a="1"/>
  <c r="DY72" i="21" s="1"/>
  <c r="DV45" i="21" a="1"/>
  <c r="DV45" i="21" s="1"/>
  <c r="DS71" i="21" a="1"/>
  <c r="DS71" i="21" s="1"/>
  <c r="DP73" i="21" a="1"/>
  <c r="DP73" i="21" s="1"/>
  <c r="DY54" i="21" a="1"/>
  <c r="DY54" i="21" s="1"/>
  <c r="DT52" i="21" a="1"/>
  <c r="DT52" i="21" s="1"/>
  <c r="DQ41" i="21" a="1"/>
  <c r="DQ41" i="21" s="1"/>
  <c r="DT59" i="21" a="1"/>
  <c r="DT59" i="21" s="1"/>
  <c r="DT72" i="21" a="1"/>
  <c r="DT72" i="21" s="1"/>
  <c r="DQ60" i="21" a="1"/>
  <c r="DQ60" i="21" s="1"/>
  <c r="DY59" i="21" a="1"/>
  <c r="DY59" i="21" s="1"/>
  <c r="DV52" i="21" a="1"/>
  <c r="DV52" i="21" s="1"/>
  <c r="DS63" i="21" a="1"/>
  <c r="DS63" i="21" s="1"/>
  <c r="DZ72" i="21" a="1"/>
  <c r="DZ72" i="21" s="1"/>
  <c r="DW67" i="21" a="1"/>
  <c r="DW67" i="21" s="1"/>
  <c r="DT64" i="21" a="1"/>
  <c r="DT64" i="21" s="1"/>
  <c r="DW70" i="21" a="1"/>
  <c r="DW70" i="21" s="1"/>
  <c r="DQ46" i="21" a="1"/>
  <c r="DQ46" i="21" s="1"/>
  <c r="DZ56" i="21" a="1"/>
  <c r="DZ56" i="21" s="1"/>
  <c r="DW54" i="21" a="1"/>
  <c r="DW54" i="21" s="1"/>
  <c r="DT70" i="21" a="1"/>
  <c r="DT70" i="21" s="1"/>
  <c r="DQ40" i="21" a="1"/>
  <c r="DQ40" i="21" s="1"/>
  <c r="DY55" i="21" a="1"/>
  <c r="DY55" i="21" s="1"/>
  <c r="DU65" i="21" a="1"/>
  <c r="DU65" i="21" s="1"/>
  <c r="DR39" i="21" a="1"/>
  <c r="DR39" i="21" s="1"/>
  <c r="DZ55" i="21" a="1"/>
  <c r="DZ55" i="21" s="1"/>
  <c r="DW59" i="21" a="1"/>
  <c r="DW59" i="21" s="1"/>
  <c r="DT39" i="21" a="1"/>
  <c r="DT39" i="21" s="1"/>
  <c r="DP52" i="21" a="1"/>
  <c r="DP52" i="21" s="1"/>
  <c r="DX57" i="21" a="1"/>
  <c r="DX57" i="21" s="1"/>
  <c r="DV53" i="21" a="1"/>
  <c r="DV53" i="21" s="1"/>
  <c r="DR64" i="21" a="1"/>
  <c r="DR64" i="21" s="1"/>
  <c r="DP62" i="21" a="1"/>
  <c r="DP62" i="21" s="1"/>
  <c r="DX64" i="21" a="1"/>
  <c r="DX64" i="21" s="1"/>
  <c r="DS47" i="21" a="1"/>
  <c r="DS47" i="21" s="1"/>
  <c r="DP65" i="21" a="1"/>
  <c r="DP65" i="21" s="1"/>
  <c r="DV64" i="21" a="1"/>
  <c r="DV64" i="21" s="1"/>
  <c r="DZ64" i="21" a="1"/>
  <c r="DZ64" i="21" s="1"/>
  <c r="DS41" i="21" a="1"/>
  <c r="DS41" i="21" s="1"/>
  <c r="DP40" i="21" a="1"/>
  <c r="DP40" i="21" s="1"/>
  <c r="DX62" i="21" a="1"/>
  <c r="DX62" i="21" s="1"/>
  <c r="DV68" i="21" a="1"/>
  <c r="DV68" i="21" s="1"/>
  <c r="DQ65" i="21" a="1"/>
  <c r="DQ65" i="21" s="1"/>
  <c r="DY48" i="21" a="1"/>
  <c r="DY48" i="21" s="1"/>
  <c r="DW64" i="21" a="1"/>
  <c r="DW64" i="21" s="1"/>
  <c r="DS72" i="21" a="1"/>
  <c r="DS72" i="21" s="1"/>
  <c r="DP56" i="21" a="1"/>
  <c r="DP56" i="21" s="1"/>
  <c r="DY56" i="21" a="1"/>
  <c r="DY56" i="21" s="1"/>
  <c r="DU59" i="21" a="1"/>
  <c r="DU59" i="21" s="1"/>
  <c r="DZ52" i="21" a="1"/>
  <c r="DZ52" i="21" s="1"/>
  <c r="DT65" i="21" a="1"/>
  <c r="DT65" i="21" s="1"/>
  <c r="DO47" i="21" a="1"/>
  <c r="DO47" i="21" s="1"/>
  <c r="DX67" i="21" a="1"/>
  <c r="DX67" i="21" s="1"/>
  <c r="DU41" i="21" a="1"/>
  <c r="DU41" i="21" s="1"/>
  <c r="DR55" i="21" a="1"/>
  <c r="DR55" i="21" s="1"/>
  <c r="DO64" i="21" a="1"/>
  <c r="DO64" i="21" s="1"/>
  <c r="DX48" i="21" a="1"/>
  <c r="DX48" i="21" s="1"/>
  <c r="DR68" i="21" a="1"/>
  <c r="DR68" i="21" s="1"/>
  <c r="DO39" i="21" a="1"/>
  <c r="DO39" i="21" s="1"/>
  <c r="DX70" i="21" a="1"/>
  <c r="DX70" i="21" s="1"/>
  <c r="DU67" i="21" a="1"/>
  <c r="DU67" i="21" s="1"/>
  <c r="DZ57" i="21" a="1"/>
  <c r="DZ57" i="21" s="1"/>
  <c r="DV46" i="21" a="1"/>
  <c r="DV46" i="21" s="1"/>
  <c r="DS56" i="21" a="1"/>
  <c r="DS56" i="21" s="1"/>
  <c r="DO48" i="21" a="1"/>
  <c r="DO48" i="21" s="1"/>
  <c r="DX56" i="21" a="1"/>
  <c r="DX56" i="21" s="1"/>
  <c r="DU68" i="21" a="1"/>
  <c r="DU68" i="21" s="1"/>
  <c r="DU47" i="21" a="1"/>
  <c r="DU47" i="21" s="1"/>
  <c r="DR51" i="21" a="1"/>
  <c r="DR51" i="21" s="1"/>
  <c r="DO51" i="21" a="1"/>
  <c r="DO51" i="21" s="1"/>
  <c r="DU42" i="21" a="1"/>
  <c r="DU42" i="21" s="1"/>
  <c r="DP53" i="21" a="1"/>
  <c r="DP53" i="21" s="1"/>
  <c r="DY65" i="21" a="1"/>
  <c r="DY65" i="21" s="1"/>
  <c r="DV40" i="21" a="1"/>
  <c r="DV40" i="21" s="1"/>
  <c r="DR70" i="21" a="1"/>
  <c r="DR70" i="21" s="1"/>
  <c r="DP41" i="21" a="1"/>
  <c r="DP41" i="21" s="1"/>
  <c r="DX47" i="21" a="1"/>
  <c r="DX47" i="21" s="1"/>
  <c r="DP60" i="21" a="1"/>
  <c r="DP60" i="21" s="1"/>
  <c r="DU52" i="21" a="1"/>
  <c r="DU52" i="21" s="1"/>
  <c r="DZ40" i="21" a="1"/>
  <c r="DZ40" i="21" s="1"/>
  <c r="DS68" i="21" a="1"/>
  <c r="DS68" i="21" s="1"/>
  <c r="DX51" i="21" a="1"/>
  <c r="DX51" i="21" s="1"/>
  <c r="DB46" i="21" a="1"/>
  <c r="DB46" i="21" s="1"/>
  <c r="DL60" i="21" a="1"/>
  <c r="DL60" i="21" s="1"/>
  <c r="DE41" i="21" a="1"/>
  <c r="DE41" i="21" s="1"/>
  <c r="DC67" i="21" a="1"/>
  <c r="DC67" i="21" s="1"/>
  <c r="DL42" i="21" a="1"/>
  <c r="DL42" i="21" s="1"/>
  <c r="DI52" i="21" a="1"/>
  <c r="DI52" i="21" s="1"/>
  <c r="DD73" i="21" a="1"/>
  <c r="DD73" i="21" s="1"/>
  <c r="DL71" i="21" a="1"/>
  <c r="DL71" i="21" s="1"/>
  <c r="DI71" i="21" a="1"/>
  <c r="DI71" i="21" s="1"/>
  <c r="DG71" i="21" a="1"/>
  <c r="DG71" i="21" s="1"/>
  <c r="DL65" i="21" a="1"/>
  <c r="DL65" i="21" s="1"/>
  <c r="DC46" i="21" a="1"/>
  <c r="DC46" i="21" s="1"/>
  <c r="DI57" i="21" a="1"/>
  <c r="DI57" i="21" s="1"/>
  <c r="DG64" i="21" a="1"/>
  <c r="DG64" i="21" s="1"/>
  <c r="DM62" i="21" a="1"/>
  <c r="DM62" i="21" s="1"/>
  <c r="DJ41" i="21" a="1"/>
  <c r="DJ41" i="21" s="1"/>
  <c r="DF45" i="21" a="1"/>
  <c r="DF45" i="21" s="1"/>
  <c r="DD65" i="21" a="1"/>
  <c r="DD65" i="21" s="1"/>
  <c r="DM42" i="21" a="1"/>
  <c r="DM42" i="21" s="1"/>
  <c r="DJ56" i="21" a="1"/>
  <c r="DJ56" i="21" s="1"/>
  <c r="DE53" i="21" a="1"/>
  <c r="DE53" i="21" s="1"/>
  <c r="DB71" i="21" a="1"/>
  <c r="DB71" i="21" s="1"/>
  <c r="DJ54" i="21" a="1"/>
  <c r="DJ54" i="21" s="1"/>
  <c r="DH72" i="21" a="1"/>
  <c r="DH72" i="21" s="1"/>
  <c r="DE46" i="21" a="1"/>
  <c r="DE46" i="21" s="1"/>
  <c r="DH64" i="21" a="1"/>
  <c r="DH64" i="21" s="1"/>
  <c r="DC54" i="21" a="1"/>
  <c r="DC54" i="21" s="1"/>
  <c r="DK47" i="21" a="1"/>
  <c r="DK47" i="21" s="1"/>
  <c r="DI72" i="21" a="1"/>
  <c r="DI72" i="21" s="1"/>
  <c r="DC51" i="21" a="1"/>
  <c r="DC51" i="21" s="1"/>
  <c r="DK51" i="21" a="1"/>
  <c r="DK51" i="21" s="1"/>
  <c r="DH55" i="21" a="1"/>
  <c r="DH55" i="21" s="1"/>
  <c r="DF65" i="21" a="1"/>
  <c r="DF65" i="21" s="1"/>
  <c r="DC45" i="21" a="1"/>
  <c r="DC45" i="21" s="1"/>
  <c r="DK54" i="21" a="1"/>
  <c r="DK54" i="21" s="1"/>
  <c r="DF39" i="21" a="1"/>
  <c r="DF39" i="21" s="1"/>
  <c r="DC65" i="21" a="1"/>
  <c r="DC65" i="21" s="1"/>
  <c r="DK65" i="21" a="1"/>
  <c r="DK65" i="21" s="1"/>
  <c r="DI46" i="21" a="1"/>
  <c r="DI46" i="21" s="1"/>
  <c r="DF41" i="21" a="1"/>
  <c r="DF41" i="21" s="1"/>
  <c r="DM59" i="21" a="1"/>
  <c r="DM59" i="21" s="1"/>
  <c r="DJ70" i="21" a="1"/>
  <c r="DJ70" i="21" s="1"/>
  <c r="DF63" i="21" a="1"/>
  <c r="DF63" i="21" s="1"/>
  <c r="DD48" i="21" a="1"/>
  <c r="DD48" i="21" s="1"/>
  <c r="DM51" i="21" a="1"/>
  <c r="DM51" i="21" s="1"/>
  <c r="DJ72" i="21" a="1"/>
  <c r="DJ72" i="21" s="1"/>
  <c r="DE55" i="21" a="1"/>
  <c r="DE55" i="21" s="1"/>
  <c r="DM52" i="21" a="1"/>
  <c r="DM52" i="21" s="1"/>
  <c r="DH41" i="21" a="1"/>
  <c r="DH41" i="21" s="1"/>
  <c r="DE65" i="21" a="1"/>
  <c r="DE65" i="21" s="1"/>
  <c r="DM71" i="21" a="1"/>
  <c r="DM71" i="21" s="1"/>
  <c r="DD46" i="21" a="1"/>
  <c r="DD46" i="21" s="1"/>
  <c r="DB59" i="21" a="1"/>
  <c r="DB59" i="21" s="1"/>
  <c r="DJ48" i="21" a="1"/>
  <c r="DJ48" i="21" s="1"/>
  <c r="DH52" i="21" a="1"/>
  <c r="DH52" i="21" s="1"/>
  <c r="DB63" i="21" a="1"/>
  <c r="DB63" i="21" s="1"/>
  <c r="DK39" i="21" a="1"/>
  <c r="DK39" i="21" s="1"/>
  <c r="DG41" i="21" a="1"/>
  <c r="DG41" i="21" s="1"/>
  <c r="DE47" i="21" a="1"/>
  <c r="DE47" i="21" s="1"/>
  <c r="DB40" i="21" a="1"/>
  <c r="DB40" i="21" s="1"/>
  <c r="DH54" i="21" a="1"/>
  <c r="DH54" i="21" s="1"/>
  <c r="DE63" i="21" a="1"/>
  <c r="DE63" i="21" s="1"/>
  <c r="DC57" i="21" a="1"/>
  <c r="DC57" i="21" s="1"/>
  <c r="DK57" i="21" a="1"/>
  <c r="DK57" i="21" s="1"/>
  <c r="DH40" i="21" a="1"/>
  <c r="DH40" i="21" s="1"/>
  <c r="DL70" i="21" a="1"/>
  <c r="DL70" i="21" s="1"/>
  <c r="DH46" i="21" a="1"/>
  <c r="DH46" i="21" s="1"/>
  <c r="DF55" i="21" a="1"/>
  <c r="DF55" i="21" s="1"/>
  <c r="DC55" i="21" a="1"/>
  <c r="DC55" i="21" s="1"/>
  <c r="DL51" i="21" a="1"/>
  <c r="DL51" i="21" s="1"/>
  <c r="DB67" i="21" a="1"/>
  <c r="DB67" i="21" s="1"/>
  <c r="DK52" i="21" a="1"/>
  <c r="DK52" i="21" s="1"/>
  <c r="DI73" i="21" a="1"/>
  <c r="DI73" i="21" s="1"/>
  <c r="DF72" i="21" a="1"/>
  <c r="DF72" i="21" s="1"/>
  <c r="DM56" i="21" a="1"/>
  <c r="DM56" i="21" s="1"/>
  <c r="DI67" i="21" a="1"/>
  <c r="DI67" i="21" s="1"/>
  <c r="DF56" i="21" a="1"/>
  <c r="DF56" i="21" s="1"/>
  <c r="DD70" i="21" a="1"/>
  <c r="DD70" i="21" s="1"/>
  <c r="DL64" i="21" a="1"/>
  <c r="DL64" i="21" s="1"/>
  <c r="DI68" i="21" a="1"/>
  <c r="DI68" i="21" s="1"/>
  <c r="DB57" i="21" a="1"/>
  <c r="DB57" i="21" s="1"/>
  <c r="DK64" i="21" a="1"/>
  <c r="DK64" i="21" s="1"/>
  <c r="DH57" i="21" a="1"/>
  <c r="DH57" i="21" s="1"/>
  <c r="DE59" i="21" a="1"/>
  <c r="DE59" i="21" s="1"/>
  <c r="DC63" i="21" a="1"/>
  <c r="DC63" i="21" s="1"/>
  <c r="DK63" i="21" a="1"/>
  <c r="DK63" i="21" s="1"/>
  <c r="DF47" i="21" a="1"/>
  <c r="DF47" i="21" s="1"/>
  <c r="DB41" i="21" a="1"/>
  <c r="DB41" i="21" s="1"/>
  <c r="DK67" i="21" a="1"/>
  <c r="DK67" i="21" s="1"/>
  <c r="DI53" i="21" a="1"/>
  <c r="DI53" i="21" s="1"/>
  <c r="DF59" i="21" a="1"/>
  <c r="DF59" i="21" s="1"/>
  <c r="DH39" i="21" a="1"/>
  <c r="DH39" i="21" s="1"/>
  <c r="DE62" i="21" a="1"/>
  <c r="DE62" i="21" s="1"/>
  <c r="DC71" i="21" a="1"/>
  <c r="DC71" i="21" s="1"/>
  <c r="DK53" i="21" a="1"/>
  <c r="DK53" i="21" s="1"/>
  <c r="DI65" i="21" a="1"/>
  <c r="DI65" i="21" s="1"/>
  <c r="DL62" i="21" a="1"/>
  <c r="DL62" i="21" s="1"/>
  <c r="DH42" i="21" a="1"/>
  <c r="DH42" i="21" s="1"/>
  <c r="DF46" i="21" a="1"/>
  <c r="DF46" i="21" s="1"/>
  <c r="DC40" i="21" a="1"/>
  <c r="DC40" i="21" s="1"/>
  <c r="DL72" i="21" a="1"/>
  <c r="DL72" i="21" s="1"/>
  <c r="DG57" i="21" a="1"/>
  <c r="DG57" i="21" s="1"/>
  <c r="DD39" i="21" a="1"/>
  <c r="DD39" i="21" s="1"/>
  <c r="DB73" i="21" a="1"/>
  <c r="DB73" i="21" s="1"/>
  <c r="DJ68" i="21" a="1"/>
  <c r="DJ68" i="21" s="1"/>
  <c r="DG52" i="21" a="1"/>
  <c r="DG52" i="21" s="1"/>
  <c r="DB53" i="21" a="1"/>
  <c r="DB53" i="21" s="1"/>
  <c r="DJ46" i="21" a="1"/>
  <c r="DJ46" i="21" s="1"/>
  <c r="DG39" i="21" a="1"/>
  <c r="DG39" i="21" s="1"/>
  <c r="DE51" i="21" a="1"/>
  <c r="DE51" i="21" s="1"/>
  <c r="DB68" i="21" a="1"/>
  <c r="DB68" i="21" s="1"/>
  <c r="DK46" i="21" a="1"/>
  <c r="DK46" i="21" s="1"/>
  <c r="DE70" i="21" a="1"/>
  <c r="DE70" i="21" s="1"/>
  <c r="DM73" i="21" a="1"/>
  <c r="DM73" i="21" s="1"/>
  <c r="DH53" i="21" a="1"/>
  <c r="DH53" i="21" s="1"/>
  <c r="DE54" i="21" a="1"/>
  <c r="DE54" i="21" s="1"/>
  <c r="DM46" i="21" a="1"/>
  <c r="DM46" i="21" s="1"/>
  <c r="DE56" i="21" a="1"/>
  <c r="DE56" i="21" s="1"/>
  <c r="DC64" i="21" a="1"/>
  <c r="DC64" i="21" s="1"/>
  <c r="DK60" i="21" a="1"/>
  <c r="DK60" i="21" s="1"/>
  <c r="DH65" i="21" a="1"/>
  <c r="DH65" i="21" s="1"/>
  <c r="DC53" i="21" a="1"/>
  <c r="DC53" i="21" s="1"/>
  <c r="DL39" i="21" a="1"/>
  <c r="DL39" i="21" s="1"/>
  <c r="DI54" i="21" a="1"/>
  <c r="DI54" i="21" s="1"/>
  <c r="DF52" i="21" a="1"/>
  <c r="DF52" i="21" s="1"/>
  <c r="DL45" i="21" a="1"/>
  <c r="DL45" i="21" s="1"/>
  <c r="DG59" i="21" a="1"/>
  <c r="DG59" i="21" s="1"/>
  <c r="DC48" i="21" a="1"/>
  <c r="DC48" i="21" s="1"/>
  <c r="DL46" i="21" a="1"/>
  <c r="DL46" i="21" s="1"/>
  <c r="DJ39" i="21" a="1"/>
  <c r="DJ39" i="21" s="1"/>
  <c r="DG73" i="21" a="1"/>
  <c r="DG73" i="21" s="1"/>
  <c r="DM45" i="21" a="1"/>
  <c r="DM45" i="21" s="1"/>
  <c r="DJ73" i="21" a="1"/>
  <c r="DJ73" i="21" s="1"/>
  <c r="DF51" i="21" a="1"/>
  <c r="DF51" i="21" s="1"/>
  <c r="DD59" i="21" a="1"/>
  <c r="DD59" i="21" s="1"/>
  <c r="DM72" i="21" a="1"/>
  <c r="DM72" i="21" s="1"/>
  <c r="DJ55" i="21" a="1"/>
  <c r="DJ55" i="21" s="1"/>
  <c r="DD54" i="21" a="1"/>
  <c r="DD54" i="21" s="1"/>
  <c r="DM65" i="21" a="1"/>
  <c r="DM65" i="21" s="1"/>
  <c r="DJ71" i="21" a="1"/>
  <c r="DJ71" i="21" s="1"/>
  <c r="DG48" i="21" a="1"/>
  <c r="DG48" i="21" s="1"/>
  <c r="DE67" i="21" a="1"/>
  <c r="DE67" i="21" s="1"/>
  <c r="DM70" i="21" a="1"/>
  <c r="DM70" i="21" s="1"/>
  <c r="DJ60" i="21" a="1"/>
  <c r="DJ60" i="21" s="1"/>
  <c r="DG55" i="21" a="1"/>
  <c r="DG55" i="21" s="1"/>
  <c r="DE45" i="21" a="1"/>
  <c r="DE45" i="21" s="1"/>
  <c r="DB45" i="21" a="1"/>
  <c r="DB45" i="21" s="1"/>
  <c r="DK68" i="21" a="1"/>
  <c r="DK68" i="21" s="1"/>
  <c r="DE60" i="21" a="1"/>
  <c r="DE60" i="21" s="1"/>
  <c r="DB39" i="21" a="1"/>
  <c r="DB39" i="21" s="1"/>
  <c r="DJ45" i="21" a="1"/>
  <c r="DJ45" i="21" s="1"/>
  <c r="DH63" i="21" a="1"/>
  <c r="DH63" i="21" s="1"/>
  <c r="DM54" i="21" a="1"/>
  <c r="DM54" i="21" s="1"/>
  <c r="DH51" i="21" a="1"/>
  <c r="DH51" i="21" s="1"/>
  <c r="DB56" i="21" a="1"/>
  <c r="DB56" i="21" s="1"/>
  <c r="DK55" i="21" a="1"/>
  <c r="DK55" i="21" s="1"/>
  <c r="DC70" i="21" a="1"/>
  <c r="DC70" i="21" s="1"/>
  <c r="DK62" i="21" a="1"/>
  <c r="DK62" i="21" s="1"/>
  <c r="DH73" i="21" a="1"/>
  <c r="DH73" i="21" s="1"/>
  <c r="DF68" i="21" a="1"/>
  <c r="DF68" i="21" s="1"/>
  <c r="DC59" i="21" a="1"/>
  <c r="DC59" i="21" s="1"/>
  <c r="DK48" i="21" a="1"/>
  <c r="DK48" i="21" s="1"/>
  <c r="DD56" i="21" a="1"/>
  <c r="DD56" i="21" s="1"/>
  <c r="DM64" i="21" a="1"/>
  <c r="DM64" i="21" s="1"/>
  <c r="DJ47" i="21" a="1"/>
  <c r="DJ47" i="21" s="1"/>
  <c r="DG63" i="21" a="1"/>
  <c r="DG63" i="21" s="1"/>
  <c r="DE40" i="21" a="1"/>
  <c r="DE40" i="21" s="1"/>
  <c r="DM47" i="21" a="1"/>
  <c r="DM47" i="21" s="1"/>
  <c r="DH48" i="21" a="1"/>
  <c r="DH48" i="21" s="1"/>
  <c r="DD40" i="21" a="1"/>
  <c r="DD40" i="21" s="1"/>
  <c r="DB42" i="21" a="1"/>
  <c r="DB42" i="21" s="1"/>
  <c r="DK40" i="21" a="1"/>
  <c r="DK40" i="21" s="1"/>
  <c r="DH70" i="21" a="1"/>
  <c r="DH70" i="21" s="1"/>
  <c r="DB60" i="21" a="1"/>
  <c r="DB60" i="21" s="1"/>
  <c r="DK72" i="21" a="1"/>
  <c r="DK72" i="21" s="1"/>
  <c r="DG45" i="21" a="1"/>
  <c r="DG45" i="21" s="1"/>
  <c r="DE39" i="21" a="1"/>
  <c r="DE39" i="21" s="1"/>
  <c r="DB72" i="21" a="1"/>
  <c r="DB72" i="21" s="1"/>
  <c r="DK71" i="21" a="1"/>
  <c r="DK71" i="21" s="1"/>
  <c r="DE42" i="21" a="1"/>
  <c r="DE42" i="21" s="1"/>
  <c r="DB47" i="21" a="1"/>
  <c r="DB47" i="21" s="1"/>
  <c r="DK59" i="21" a="1"/>
  <c r="DK59" i="21" s="1"/>
  <c r="DH56" i="21" a="1"/>
  <c r="DH56" i="21" s="1"/>
  <c r="DF53" i="21" a="1"/>
  <c r="DF53" i="21" s="1"/>
  <c r="DM41" i="21" a="1"/>
  <c r="DM41" i="21" s="1"/>
  <c r="DI41" i="21" a="1"/>
  <c r="DI41" i="21" s="1"/>
  <c r="DF60" i="21" a="1"/>
  <c r="DF60" i="21" s="1"/>
  <c r="DD60" i="21" a="1"/>
  <c r="DD60" i="21" s="1"/>
  <c r="DL47" i="21" a="1"/>
  <c r="DL47" i="21" s="1"/>
  <c r="DI45" i="21" a="1"/>
  <c r="DI45" i="21" s="1"/>
  <c r="DD51" i="21" a="1"/>
  <c r="DD51" i="21" s="1"/>
  <c r="DM55" i="21" a="1"/>
  <c r="DM55" i="21" s="1"/>
  <c r="DI48" i="21" a="1"/>
  <c r="DI48" i="21" s="1"/>
  <c r="DG72" i="21" a="1"/>
  <c r="DG72" i="21" s="1"/>
  <c r="DD55" i="21" a="1"/>
  <c r="DD55" i="21" s="1"/>
  <c r="DM53" i="21" a="1"/>
  <c r="DM53" i="21" s="1"/>
  <c r="DG56" i="21" a="1"/>
  <c r="DG56" i="21" s="1"/>
  <c r="DD72" i="21" a="1"/>
  <c r="DD72" i="21" s="1"/>
  <c r="DJ53" i="21" a="1"/>
  <c r="DJ53" i="21" s="1"/>
  <c r="DG46" i="21" a="1"/>
  <c r="DG46" i="21" s="1"/>
  <c r="DB65" i="21" a="1"/>
  <c r="DB65" i="21" s="1"/>
  <c r="DJ67" i="21" a="1"/>
  <c r="DJ67" i="21" s="1"/>
  <c r="DG40" i="21" a="1"/>
  <c r="DG40" i="21" s="1"/>
  <c r="DE71" i="21" a="1"/>
  <c r="DE71" i="21" s="1"/>
  <c r="DJ51" i="21" a="1"/>
  <c r="DJ51" i="21" s="1"/>
  <c r="DF73" i="21" a="1"/>
  <c r="DF73" i="21" s="1"/>
  <c r="DB64" i="21" a="1"/>
  <c r="DB64" i="21" s="1"/>
  <c r="DK41" i="21" a="1"/>
  <c r="DK41" i="21" s="1"/>
  <c r="DI64" i="21" a="1"/>
  <c r="DI64" i="21" s="1"/>
  <c r="DF62" i="21" a="1"/>
  <c r="DF62" i="21" s="1"/>
  <c r="DM39" i="21" a="1"/>
  <c r="DM39" i="21" s="1"/>
  <c r="DI62" i="21" a="1"/>
  <c r="DI62" i="21" s="1"/>
  <c r="DF70" i="21" a="1"/>
  <c r="DF70" i="21" s="1"/>
  <c r="DC56" i="21" a="1"/>
  <c r="DC56" i="21" s="1"/>
  <c r="DL63" i="21" a="1"/>
  <c r="DL63" i="21" s="1"/>
  <c r="DC52" i="21" a="1"/>
  <c r="DC52" i="21" s="1"/>
  <c r="DL48" i="21" a="1"/>
  <c r="DL48" i="21" s="1"/>
  <c r="DH45" i="21" a="1"/>
  <c r="DH45" i="21" s="1"/>
  <c r="DF57" i="21" a="1"/>
  <c r="DF57" i="21" s="1"/>
  <c r="DC62" i="21" a="1"/>
  <c r="DC62" i="21" s="1"/>
  <c r="DF67" i="21" a="1"/>
  <c r="DF67" i="21" s="1"/>
  <c r="DC68" i="21" a="1"/>
  <c r="DC68" i="21" s="1"/>
  <c r="DL55" i="21" a="1"/>
  <c r="DL55" i="21" s="1"/>
  <c r="DI40" i="21" a="1"/>
  <c r="DI40" i="21" s="1"/>
  <c r="DG60" i="21" a="1"/>
  <c r="DG60" i="21" s="1"/>
  <c r="DM57" i="21" a="1"/>
  <c r="DM57" i="21" s="1"/>
  <c r="DD67" i="21" a="1"/>
  <c r="DD67" i="21" s="1"/>
  <c r="DL54" i="21" a="1"/>
  <c r="DL54" i="21" s="1"/>
  <c r="DI59" i="21" a="1"/>
  <c r="DI59" i="21" s="1"/>
  <c r="DG53" i="21" a="1"/>
  <c r="DG53" i="21" s="1"/>
  <c r="DD64" i="21" a="1"/>
  <c r="DD64" i="21" s="1"/>
  <c r="DM40" i="21" a="1"/>
  <c r="DM40" i="21" s="1"/>
  <c r="DD52" i="21" a="1"/>
  <c r="DD52" i="21" s="1"/>
  <c r="DB48" i="21" a="1"/>
  <c r="DB48" i="21" s="1"/>
  <c r="DJ42" i="21" a="1"/>
  <c r="DJ42" i="21" s="1"/>
  <c r="DG42" i="21" a="1"/>
  <c r="DG42" i="21" s="1"/>
  <c r="DJ62" i="21" a="1"/>
  <c r="DJ62" i="21" s="1"/>
  <c r="DE68" i="21" a="1"/>
  <c r="DE68" i="21" s="1"/>
  <c r="DB51" i="21" a="1"/>
  <c r="DB51" i="21" s="1"/>
  <c r="DE64" i="21" a="1"/>
  <c r="DE64" i="21" s="1"/>
  <c r="DB54" i="21" a="1"/>
  <c r="DB54" i="21" s="1"/>
  <c r="DJ52" i="21" a="1"/>
  <c r="DJ52" i="21" s="1"/>
  <c r="DH60" i="21" a="1"/>
  <c r="DH60" i="21" s="1"/>
  <c r="DE73" i="21" a="1"/>
  <c r="DE73" i="21" s="1"/>
  <c r="DF71" i="21" a="1"/>
  <c r="DF71" i="21" s="1"/>
  <c r="DC47" i="21" a="1"/>
  <c r="DC47" i="21" s="1"/>
  <c r="DK70" i="21" a="1"/>
  <c r="DK70" i="21" s="1"/>
  <c r="DI63" i="21" a="1"/>
  <c r="DI63" i="21" s="1"/>
  <c r="DF54" i="21" a="1"/>
  <c r="DF54" i="21" s="1"/>
  <c r="DM48" i="21" a="1"/>
  <c r="DM48" i="21" s="1"/>
  <c r="DI55" i="21" a="1"/>
  <c r="DI55" i="21" s="1"/>
  <c r="DL52" i="21" a="1"/>
  <c r="DL52" i="21" s="1"/>
  <c r="DJ57" i="21" a="1"/>
  <c r="DJ57" i="21" s="1"/>
  <c r="DD57" i="21" a="1"/>
  <c r="DD57" i="21" s="1"/>
  <c r="DL56" i="21" a="1"/>
  <c r="DL56" i="21" s="1"/>
  <c r="DI47" i="21" a="1"/>
  <c r="DI47" i="21" s="1"/>
  <c r="DG65" i="21" a="1"/>
  <c r="DG65" i="21" s="1"/>
  <c r="DD68" i="21" a="1"/>
  <c r="DD68" i="21" s="1"/>
  <c r="DL59" i="21" a="1"/>
  <c r="DL59" i="21" s="1"/>
  <c r="DG67" i="21" a="1"/>
  <c r="DG67" i="21" s="1"/>
  <c r="DD41" i="21" a="1"/>
  <c r="DD41" i="21" s="1"/>
  <c r="DL40" i="21" a="1"/>
  <c r="DL40" i="21" s="1"/>
  <c r="DJ59" i="21" a="1"/>
  <c r="DJ59" i="21" s="1"/>
  <c r="DG51" i="21" a="1"/>
  <c r="DG51" i="21" s="1"/>
  <c r="DG70" i="21" a="1"/>
  <c r="DG70" i="21" s="1"/>
  <c r="DC42" i="21" a="1"/>
  <c r="DC42" i="21" s="1"/>
  <c r="DL68" i="21" a="1"/>
  <c r="DL68" i="21" s="1"/>
  <c r="DJ65" i="21" a="1"/>
  <c r="DJ65" i="21" s="1"/>
  <c r="DG62" i="21" a="1"/>
  <c r="DG62" i="21" s="1"/>
  <c r="DJ40" i="21" a="1"/>
  <c r="DJ40" i="21" s="1"/>
  <c r="DG47" i="21" a="1"/>
  <c r="DG47" i="21" s="1"/>
  <c r="DD62" i="21" a="1"/>
  <c r="DD62" i="21" s="1"/>
  <c r="DB70" i="21" a="1"/>
  <c r="DB70" i="21" s="1"/>
  <c r="DJ63" i="21" a="1"/>
  <c r="DJ63" i="21" s="1"/>
  <c r="DD45" i="21" a="1"/>
  <c r="DD45" i="21" s="1"/>
  <c r="DM68" i="21" a="1"/>
  <c r="DM68" i="21" s="1"/>
  <c r="DI70" i="21" a="1"/>
  <c r="DI70" i="21" s="1"/>
  <c r="DG68" i="21" a="1"/>
  <c r="DG68" i="21" s="1"/>
  <c r="DD53" i="21" a="1"/>
  <c r="DD53" i="21" s="1"/>
  <c r="DL41" i="21" a="1"/>
  <c r="DL41" i="21" s="1"/>
  <c r="DD63" i="21" a="1"/>
  <c r="DD63" i="21" s="1"/>
  <c r="DK73" i="21" a="1"/>
  <c r="DK73" i="21" s="1"/>
  <c r="DH67" i="21" a="1"/>
  <c r="DH67" i="21" s="1"/>
  <c r="DK45" i="21" a="1"/>
  <c r="DK45" i="21" s="1"/>
  <c r="DH68" i="21" a="1"/>
  <c r="DH68" i="21" s="1"/>
  <c r="DF40" i="21" a="1"/>
  <c r="DF40" i="21" s="1"/>
  <c r="DC60" i="21" a="1"/>
  <c r="DC60" i="21" s="1"/>
  <c r="DL67" i="21" a="1"/>
  <c r="DL67" i="21" s="1"/>
  <c r="DF48" i="21" a="1"/>
  <c r="DF48" i="21" s="1"/>
  <c r="DC73" i="21" a="1"/>
  <c r="DC73" i="21" s="1"/>
  <c r="DK56" i="21" a="1"/>
  <c r="DK56" i="21" s="1"/>
  <c r="DF64" i="21" a="1"/>
  <c r="DF64" i="21" s="1"/>
  <c r="DM63" i="21" a="1"/>
  <c r="DM63" i="21" s="1"/>
  <c r="DI39" i="21" a="1"/>
  <c r="DI39" i="21" s="1"/>
  <c r="DF42" i="21" a="1"/>
  <c r="DF42" i="21" s="1"/>
  <c r="DC41" i="21" a="1"/>
  <c r="DC41" i="21" s="1"/>
  <c r="DL73" i="21" a="1"/>
  <c r="DL73" i="21" s="1"/>
  <c r="DI42" i="21" a="1"/>
  <c r="DI42" i="21" s="1"/>
  <c r="DD42" i="21" a="1"/>
  <c r="DD42" i="21" s="1"/>
  <c r="DL57" i="21" a="1"/>
  <c r="DL57" i="21" s="1"/>
  <c r="DI56" i="21" a="1"/>
  <c r="DI56" i="21" s="1"/>
  <c r="DG54" i="21" a="1"/>
  <c r="DG54" i="21" s="1"/>
  <c r="DD71" i="21" a="1"/>
  <c r="DD71" i="21" s="1"/>
  <c r="DM67" i="21" a="1"/>
  <c r="DM67" i="21" s="1"/>
  <c r="DH59" i="21" a="1"/>
  <c r="DH59" i="21" s="1"/>
  <c r="DD47" i="21" a="1"/>
  <c r="DD47" i="21" s="1"/>
  <c r="DB52" i="21" a="1"/>
  <c r="DB52" i="21" s="1"/>
  <c r="DH47" i="21" a="1"/>
  <c r="DH47" i="21" s="1"/>
  <c r="DB55" i="21" a="1"/>
  <c r="DB55" i="21" s="1"/>
  <c r="DK42" i="21" a="1"/>
  <c r="DK42" i="21" s="1"/>
  <c r="DH71" i="21" a="1"/>
  <c r="DH71" i="21" s="1"/>
  <c r="DE48" i="21" a="1"/>
  <c r="DE48" i="21" s="1"/>
  <c r="DC72" i="21" a="1"/>
  <c r="DC72" i="21" s="1"/>
  <c r="DE52" i="21" a="1"/>
  <c r="DE52" i="21" s="1"/>
  <c r="DB62" i="21" a="1"/>
  <c r="DB62" i="21" s="1"/>
  <c r="DJ64" i="21" a="1"/>
  <c r="DJ64" i="21" s="1"/>
  <c r="DH62" i="21" a="1"/>
  <c r="DH62" i="21" s="1"/>
  <c r="DE57" i="21" a="1"/>
  <c r="DE57" i="21" s="1"/>
  <c r="DM60" i="21" a="1"/>
  <c r="DM60" i="21" s="1"/>
  <c r="DI51" i="21" a="1"/>
  <c r="DI51" i="21" s="1"/>
  <c r="DE72" i="21" a="1"/>
  <c r="DE72" i="21" s="1"/>
  <c r="DC39" i="21" a="1"/>
  <c r="DC39" i="21" s="1"/>
  <c r="DL53" i="21" a="1"/>
  <c r="DL53" i="21" s="1"/>
  <c r="DI60" i="21" a="1"/>
  <c r="DI60" i="21" s="1"/>
  <c r="CO40" i="21" a="1"/>
  <c r="CO40" i="21" s="1"/>
  <c r="CY67" i="21" a="1"/>
  <c r="CY67" i="21" s="1"/>
  <c r="CV40" i="21" a="1"/>
  <c r="CV40" i="21" s="1"/>
  <c r="CR53" i="21" a="1"/>
  <c r="CR53" i="21" s="1"/>
  <c r="CO46" i="21" a="1"/>
  <c r="CO46" i="21" s="1"/>
  <c r="CX72" i="21" a="1"/>
  <c r="CX72" i="21" s="1"/>
  <c r="CT57" i="21" a="1"/>
  <c r="CT57" i="21" s="1"/>
  <c r="CP47" i="21" a="1"/>
  <c r="CP47" i="21" s="1"/>
  <c r="CY53" i="21" a="1"/>
  <c r="CY53" i="21" s="1"/>
  <c r="CU42" i="21" a="1"/>
  <c r="CU42" i="21" s="1"/>
  <c r="CR59" i="21" a="1"/>
  <c r="CR59" i="21" s="1"/>
  <c r="CZ62" i="21" a="1"/>
  <c r="CZ62" i="21" s="1"/>
  <c r="CW42" i="21" a="1"/>
  <c r="CW42" i="21" s="1"/>
  <c r="CS53" i="21" a="1"/>
  <c r="CS53" i="21" s="1"/>
  <c r="CP71" i="21" a="1"/>
  <c r="CP71" i="21" s="1"/>
  <c r="CY55" i="21" a="1"/>
  <c r="CY55" i="21" s="1"/>
  <c r="CU72" i="21" a="1"/>
  <c r="CU72" i="21" s="1"/>
  <c r="CR48" i="21" a="1"/>
  <c r="CR48" i="21" s="1"/>
  <c r="CZ48" i="21" a="1"/>
  <c r="CZ48" i="21" s="1"/>
  <c r="CW73" i="21" a="1"/>
  <c r="CW73" i="21" s="1"/>
  <c r="CS60" i="21" a="1"/>
  <c r="CS60" i="21" s="1"/>
  <c r="CP57" i="21" a="1"/>
  <c r="CP57" i="21" s="1"/>
  <c r="CX60" i="21" a="1"/>
  <c r="CX60" i="21" s="1"/>
  <c r="CU54" i="21" a="1"/>
  <c r="CU54" i="21" s="1"/>
  <c r="CR73" i="21" a="1"/>
  <c r="CR73" i="21" s="1"/>
  <c r="CO39" i="21" a="1"/>
  <c r="CO39" i="21" s="1"/>
  <c r="CW71" i="21" a="1"/>
  <c r="CW71" i="21" s="1"/>
  <c r="CT51" i="21" a="1"/>
  <c r="CT51" i="21" s="1"/>
  <c r="CP73" i="21" a="1"/>
  <c r="CP73" i="21" s="1"/>
  <c r="CY54" i="21" a="1"/>
  <c r="CY54" i="21" s="1"/>
  <c r="CU70" i="21" a="1"/>
  <c r="CU70" i="21" s="1"/>
  <c r="CZ67" i="21" a="1"/>
  <c r="CZ67" i="21" s="1"/>
  <c r="CW62" i="21" a="1"/>
  <c r="CW62" i="21" s="1"/>
  <c r="CS71" i="21" a="1"/>
  <c r="CS71" i="21" s="1"/>
  <c r="CP52" i="21" a="1"/>
  <c r="CP52" i="21" s="1"/>
  <c r="CX41" i="21" a="1"/>
  <c r="CX41" i="21" s="1"/>
  <c r="CU60" i="21" a="1"/>
  <c r="CU60" i="21" s="1"/>
  <c r="CQ42" i="21" a="1"/>
  <c r="CQ42" i="21" s="1"/>
  <c r="CZ72" i="21" a="1"/>
  <c r="CZ72" i="21" s="1"/>
  <c r="CS48" i="21" a="1"/>
  <c r="CS48" i="21" s="1"/>
  <c r="CP53" i="21" a="1"/>
  <c r="CP53" i="21" s="1"/>
  <c r="CX42" i="21" a="1"/>
  <c r="CX42" i="21" s="1"/>
  <c r="CU45" i="21" a="1"/>
  <c r="CU45" i="21" s="1"/>
  <c r="CQ48" i="21" a="1"/>
  <c r="CQ48" i="21" s="1"/>
  <c r="CZ64" i="21" a="1"/>
  <c r="CZ64" i="21" s="1"/>
  <c r="CW40" i="21" a="1"/>
  <c r="CW40" i="21" s="1"/>
  <c r="CS41" i="21" a="1"/>
  <c r="CS41" i="21" s="1"/>
  <c r="CP41" i="21" a="1"/>
  <c r="CP41" i="21" s="1"/>
  <c r="CY51" i="21" a="1"/>
  <c r="CY51" i="21" s="1"/>
  <c r="CU52" i="21" a="1"/>
  <c r="CU52" i="21" s="1"/>
  <c r="CQ70" i="21" a="1"/>
  <c r="CQ70" i="21" s="1"/>
  <c r="CZ47" i="21" a="1"/>
  <c r="CZ47" i="21" s="1"/>
  <c r="CV41" i="21" a="1"/>
  <c r="CV41" i="21" s="1"/>
  <c r="CS57" i="21" a="1"/>
  <c r="CS57" i="21" s="1"/>
  <c r="CO56" i="21" a="1"/>
  <c r="CO56" i="21" s="1"/>
  <c r="CX70" i="21" a="1"/>
  <c r="CX70" i="21" s="1"/>
  <c r="CU71" i="21" a="1"/>
  <c r="CU71" i="21" s="1"/>
  <c r="CQ63" i="21" a="1"/>
  <c r="CQ63" i="21" s="1"/>
  <c r="CZ42" i="21" a="1"/>
  <c r="CZ42" i="21" s="1"/>
  <c r="CV56" i="21" a="1"/>
  <c r="CV56" i="21" s="1"/>
  <c r="CS73" i="21" a="1"/>
  <c r="CS73" i="21" s="1"/>
  <c r="CO64" i="21" a="1"/>
  <c r="CO64" i="21" s="1"/>
  <c r="CX45" i="21" a="1"/>
  <c r="CX45" i="21" s="1"/>
  <c r="CQ60" i="21" a="1"/>
  <c r="CQ60" i="21" s="1"/>
  <c r="CZ70" i="21" a="1"/>
  <c r="CZ70" i="21" s="1"/>
  <c r="CV59" i="21" a="1"/>
  <c r="CV59" i="21" s="1"/>
  <c r="CU55" i="21" a="1"/>
  <c r="CU55" i="21" s="1"/>
  <c r="CR60" i="21" a="1"/>
  <c r="CR60" i="21" s="1"/>
  <c r="CZ51" i="21" a="1"/>
  <c r="CZ51" i="21" s="1"/>
  <c r="CW68" i="21" a="1"/>
  <c r="CW68" i="21" s="1"/>
  <c r="CT73" i="21" a="1"/>
  <c r="CT73" i="21" s="1"/>
  <c r="CP42" i="21" a="1"/>
  <c r="CP42" i="21" s="1"/>
  <c r="CX51" i="21" a="1"/>
  <c r="CX51" i="21" s="1"/>
  <c r="CU56" i="21" a="1"/>
  <c r="CU56" i="21" s="1"/>
  <c r="CQ67" i="21" a="1"/>
  <c r="CQ67" i="21" s="1"/>
  <c r="CV39" i="21" a="1"/>
  <c r="CV39" i="21" s="1"/>
  <c r="CS47" i="21" a="1"/>
  <c r="CS47" i="21" s="1"/>
  <c r="CO45" i="21" a="1"/>
  <c r="CO45" i="21" s="1"/>
  <c r="CX71" i="21" a="1"/>
  <c r="CX71" i="21" s="1"/>
  <c r="CU62" i="21" a="1"/>
  <c r="CU62" i="21" s="1"/>
  <c r="CQ51" i="21" a="1"/>
  <c r="CQ51" i="21" s="1"/>
  <c r="CZ68" i="21" a="1"/>
  <c r="CZ68" i="21" s="1"/>
  <c r="CV55" i="21" a="1"/>
  <c r="CV55" i="21" s="1"/>
  <c r="CS65" i="21" a="1"/>
  <c r="CS65" i="21" s="1"/>
  <c r="CO48" i="21" a="1"/>
  <c r="CO48" i="21" s="1"/>
  <c r="CX48" i="21" a="1"/>
  <c r="CX48" i="21" s="1"/>
  <c r="CT55" i="21" a="1"/>
  <c r="CT55" i="21" s="1"/>
  <c r="CX68" i="21" a="1"/>
  <c r="CX68" i="21" s="1"/>
  <c r="CU64" i="21" a="1"/>
  <c r="CU64" i="21" s="1"/>
  <c r="CQ72" i="21" a="1"/>
  <c r="CQ72" i="21" s="1"/>
  <c r="CZ53" i="21" a="1"/>
  <c r="CZ53" i="21" s="1"/>
  <c r="CV42" i="21" a="1"/>
  <c r="CV42" i="21" s="1"/>
  <c r="CR62" i="21" a="1"/>
  <c r="CR62" i="21" s="1"/>
  <c r="CO59" i="21" a="1"/>
  <c r="CO59" i="21" s="1"/>
  <c r="CW57" i="21" a="1"/>
  <c r="CW57" i="21" s="1"/>
  <c r="CT39" i="21" a="1"/>
  <c r="CT39" i="21" s="1"/>
  <c r="CP54" i="21" a="1"/>
  <c r="CP54" i="21" s="1"/>
  <c r="CY65" i="21" a="1"/>
  <c r="CY65" i="21" s="1"/>
  <c r="CV72" i="21" a="1"/>
  <c r="CV72" i="21" s="1"/>
  <c r="CR65" i="21" a="1"/>
  <c r="CR65" i="21" s="1"/>
  <c r="CO42" i="21" a="1"/>
  <c r="CO42" i="21" s="1"/>
  <c r="CW64" i="21" a="1"/>
  <c r="CW64" i="21" s="1"/>
  <c r="CT52" i="21" a="1"/>
  <c r="CT52" i="21" s="1"/>
  <c r="CY64" i="21" a="1"/>
  <c r="CY64" i="21" s="1"/>
  <c r="CR47" i="21" a="1"/>
  <c r="CR47" i="21" s="1"/>
  <c r="CW47" i="21" a="1"/>
  <c r="CW47" i="21" s="1"/>
  <c r="CT71" i="21" a="1"/>
  <c r="CT71" i="21" s="1"/>
  <c r="CQ71" i="21" a="1"/>
  <c r="CQ71" i="21" s="1"/>
  <c r="CY71" i="21" a="1"/>
  <c r="CY71" i="21" s="1"/>
  <c r="CV57" i="21" a="1"/>
  <c r="CV57" i="21" s="1"/>
  <c r="CR68" i="21" a="1"/>
  <c r="CR68" i="21" s="1"/>
  <c r="CO71" i="21" a="1"/>
  <c r="CO71" i="21" s="1"/>
  <c r="CT63" i="21" a="1"/>
  <c r="CT63" i="21" s="1"/>
  <c r="CP63" i="21" a="1"/>
  <c r="CP63" i="21" s="1"/>
  <c r="CY68" i="21" a="1"/>
  <c r="CY68" i="21" s="1"/>
  <c r="CU67" i="21" a="1"/>
  <c r="CU67" i="21" s="1"/>
  <c r="CZ40" i="21" a="1"/>
  <c r="CZ40" i="21" s="1"/>
  <c r="CT64" i="21" a="1"/>
  <c r="CT64" i="21" s="1"/>
  <c r="CP62" i="21" a="1"/>
  <c r="CP62" i="21" s="1"/>
  <c r="CY57" i="21" a="1"/>
  <c r="CY57" i="21" s="1"/>
  <c r="CU39" i="21" a="1"/>
  <c r="CU39" i="21" s="1"/>
  <c r="CR55" i="21" a="1"/>
  <c r="CR55" i="21" s="1"/>
  <c r="CZ46" i="21" a="1"/>
  <c r="CZ46" i="21" s="1"/>
  <c r="CW46" i="21" a="1"/>
  <c r="CW46" i="21" s="1"/>
  <c r="CS45" i="21" a="1"/>
  <c r="CS45" i="21" s="1"/>
  <c r="CQ64" i="21" a="1"/>
  <c r="CQ64" i="21" s="1"/>
  <c r="CY45" i="21" a="1"/>
  <c r="CY45" i="21" s="1"/>
  <c r="CV68" i="21" a="1"/>
  <c r="CV68" i="21" s="1"/>
  <c r="CR56" i="21" a="1"/>
  <c r="CR56" i="21" s="1"/>
  <c r="CO68" i="21" a="1"/>
  <c r="CO68" i="21" s="1"/>
  <c r="CW70" i="21" a="1"/>
  <c r="CW70" i="21" s="1"/>
  <c r="CS52" i="21" a="1"/>
  <c r="CS52" i="21" s="1"/>
  <c r="CP65" i="21" a="1"/>
  <c r="CP65" i="21" s="1"/>
  <c r="CR72" i="21" a="1"/>
  <c r="CR72" i="21" s="1"/>
  <c r="CZ59" i="21" a="1"/>
  <c r="CZ59" i="21" s="1"/>
  <c r="CW56" i="21" a="1"/>
  <c r="CW56" i="21" s="1"/>
  <c r="CS67" i="21" a="1"/>
  <c r="CS67" i="21" s="1"/>
  <c r="CP48" i="21" a="1"/>
  <c r="CP48" i="21" s="1"/>
  <c r="CX62" i="21" a="1"/>
  <c r="CX62" i="21" s="1"/>
  <c r="CU73" i="21" a="1"/>
  <c r="CU73" i="21" s="1"/>
  <c r="CQ45" i="21" a="1"/>
  <c r="CQ45" i="21" s="1"/>
  <c r="CZ54" i="21" a="1"/>
  <c r="CZ54" i="21" s="1"/>
  <c r="CW59" i="21" a="1"/>
  <c r="CW59" i="21" s="1"/>
  <c r="CS39" i="21" a="1"/>
  <c r="CS39" i="21" s="1"/>
  <c r="CP40" i="21" a="1"/>
  <c r="CP40" i="21" s="1"/>
  <c r="CX52" i="21" a="1"/>
  <c r="CX52" i="21" s="1"/>
  <c r="CW41" i="21" a="1"/>
  <c r="CW41" i="21" s="1"/>
  <c r="CT48" i="21" a="1"/>
  <c r="CT48" i="21" s="1"/>
  <c r="CQ62" i="21" a="1"/>
  <c r="CQ62" i="21" s="1"/>
  <c r="CY72" i="21" a="1"/>
  <c r="CY72" i="21" s="1"/>
  <c r="CV70" i="21" a="1"/>
  <c r="CV70" i="21" s="1"/>
  <c r="CR51" i="21" a="1"/>
  <c r="CR51" i="21" s="1"/>
  <c r="CZ60" i="21" a="1"/>
  <c r="CZ60" i="21" s="1"/>
  <c r="CW51" i="21" a="1"/>
  <c r="CW51" i="21" s="1"/>
  <c r="CP56" i="21" a="1"/>
  <c r="CP56" i="21" s="1"/>
  <c r="CX59" i="21" a="1"/>
  <c r="CX59" i="21" s="1"/>
  <c r="CU53" i="21" a="1"/>
  <c r="CU53" i="21" s="1"/>
  <c r="CR54" i="21" a="1"/>
  <c r="CR54" i="21" s="1"/>
  <c r="CZ63" i="21" a="1"/>
  <c r="CZ63" i="21" s="1"/>
  <c r="CW55" i="21" a="1"/>
  <c r="CW55" i="21" s="1"/>
  <c r="CS63" i="21" a="1"/>
  <c r="CS63" i="21" s="1"/>
  <c r="CP51" i="21" a="1"/>
  <c r="CP51" i="21" s="1"/>
  <c r="CU40" i="21" a="1"/>
  <c r="CU40" i="21" s="1"/>
  <c r="CR71" i="21" a="1"/>
  <c r="CR71" i="21" s="1"/>
  <c r="CZ45" i="21" a="1"/>
  <c r="CZ45" i="21" s="1"/>
  <c r="CW52" i="21" a="1"/>
  <c r="CW52" i="21" s="1"/>
  <c r="CR57" i="21" a="1"/>
  <c r="CR57" i="21" s="1"/>
  <c r="CZ55" i="21" a="1"/>
  <c r="CZ55" i="21" s="1"/>
  <c r="CW39" i="21" a="1"/>
  <c r="CW39" i="21" s="1"/>
  <c r="CS59" i="21" a="1"/>
  <c r="CS59" i="21" s="1"/>
  <c r="CP45" i="21" a="1"/>
  <c r="CP45" i="21" s="1"/>
  <c r="CX40" i="21" a="1"/>
  <c r="CX40" i="21" s="1"/>
  <c r="CT65" i="21" a="1"/>
  <c r="CT65" i="21" s="1"/>
  <c r="CQ54" i="21" a="1"/>
  <c r="CQ54" i="21" s="1"/>
  <c r="CY39" i="21" a="1"/>
  <c r="CY39" i="21" s="1"/>
  <c r="CV45" i="21" a="1"/>
  <c r="CV45" i="21" s="1"/>
  <c r="CS51" i="21" a="1"/>
  <c r="CS51" i="21" s="1"/>
  <c r="CO41" i="21" a="1"/>
  <c r="CO41" i="21" s="1"/>
  <c r="CT46" i="21" a="1"/>
  <c r="CT46" i="21" s="1"/>
  <c r="CQ52" i="21" a="1"/>
  <c r="CQ52" i="21" s="1"/>
  <c r="CY59" i="21" a="1"/>
  <c r="CY59" i="21" s="1"/>
  <c r="CV60" i="21" a="1"/>
  <c r="CV60" i="21" s="1"/>
  <c r="CS72" i="21" a="1"/>
  <c r="CS72" i="21" s="1"/>
  <c r="CO52" i="21" a="1"/>
  <c r="CO52" i="21" s="1"/>
  <c r="CX56" i="21" a="1"/>
  <c r="CX56" i="21" s="1"/>
  <c r="CT53" i="21" a="1"/>
  <c r="CT53" i="21" s="1"/>
  <c r="CQ65" i="21" a="1"/>
  <c r="CQ65" i="21" s="1"/>
  <c r="CY46" i="21" a="1"/>
  <c r="CY46" i="21" s="1"/>
  <c r="CV53" i="21" a="1"/>
  <c r="CV53" i="21" s="1"/>
  <c r="CS42" i="21" a="1"/>
  <c r="CS42" i="21" s="1"/>
  <c r="CP72" i="21" a="1"/>
  <c r="CP72" i="21" s="1"/>
  <c r="CX46" i="21" a="1"/>
  <c r="CX46" i="21" s="1"/>
  <c r="CU47" i="21" a="1"/>
  <c r="CU47" i="21" s="1"/>
  <c r="CQ47" i="21" a="1"/>
  <c r="CQ47" i="21" s="1"/>
  <c r="CY41" i="21" a="1"/>
  <c r="CY41" i="21" s="1"/>
  <c r="CV63" i="21" a="1"/>
  <c r="CV63" i="21" s="1"/>
  <c r="CR39" i="21" a="1"/>
  <c r="CR39" i="21" s="1"/>
  <c r="CO57" i="21" a="1"/>
  <c r="CO57" i="21" s="1"/>
  <c r="CW45" i="21" a="1"/>
  <c r="CW45" i="21" s="1"/>
  <c r="CT47" i="21" a="1"/>
  <c r="CT47" i="21" s="1"/>
  <c r="CQ59" i="21" a="1"/>
  <c r="CQ59" i="21" s="1"/>
  <c r="CY63" i="21" a="1"/>
  <c r="CY63" i="21" s="1"/>
  <c r="CV71" i="21" a="1"/>
  <c r="CV71" i="21" s="1"/>
  <c r="CR42" i="21" a="1"/>
  <c r="CR42" i="21" s="1"/>
  <c r="CO67" i="21" a="1"/>
  <c r="CO67" i="21" s="1"/>
  <c r="CW65" i="21" a="1"/>
  <c r="CW65" i="21" s="1"/>
  <c r="CT41" i="21" a="1"/>
  <c r="CT41" i="21" s="1"/>
  <c r="CP60" i="21" a="1"/>
  <c r="CP60" i="21" s="1"/>
  <c r="CV65" i="21" a="1"/>
  <c r="CV65" i="21" s="1"/>
  <c r="CS46" i="21" a="1"/>
  <c r="CS46" i="21" s="1"/>
  <c r="CO54" i="21" a="1"/>
  <c r="CO54" i="21" s="1"/>
  <c r="CX64" i="21" a="1"/>
  <c r="CX64" i="21" s="1"/>
  <c r="CT72" i="21" a="1"/>
  <c r="CT72" i="21" s="1"/>
  <c r="CY48" i="21" a="1"/>
  <c r="CY48" i="21" s="1"/>
  <c r="CU41" i="21" a="1"/>
  <c r="CU41" i="21" s="1"/>
  <c r="CR40" i="21" a="1"/>
  <c r="CR40" i="21" s="1"/>
  <c r="CW63" i="21" a="1"/>
  <c r="CW63" i="21" s="1"/>
  <c r="CT59" i="21" a="1"/>
  <c r="CT59" i="21" s="1"/>
  <c r="CP64" i="21" a="1"/>
  <c r="CP64" i="21" s="1"/>
  <c r="CY62" i="21" a="1"/>
  <c r="CY62" i="21" s="1"/>
  <c r="CU48" i="21" a="1"/>
  <c r="CU48" i="21" s="1"/>
  <c r="CR46" i="21" a="1"/>
  <c r="CR46" i="21" s="1"/>
  <c r="CW72" i="21" a="1"/>
  <c r="CW72" i="21" s="1"/>
  <c r="CP39" i="21" a="1"/>
  <c r="CP39" i="21" s="1"/>
  <c r="CU68" i="21" a="1"/>
  <c r="CU68" i="21" s="1"/>
  <c r="CR70" i="21" a="1"/>
  <c r="CR70" i="21" s="1"/>
  <c r="CQ68" i="21" a="1"/>
  <c r="CQ68" i="21" s="1"/>
  <c r="CZ56" i="21" a="1"/>
  <c r="CZ56" i="21" s="1"/>
  <c r="CS68" i="21" a="1"/>
  <c r="CS68" i="21" s="1"/>
  <c r="CO72" i="21" a="1"/>
  <c r="CO72" i="21" s="1"/>
  <c r="CX63" i="21" a="1"/>
  <c r="CX63" i="21" s="1"/>
  <c r="CT62" i="21" a="1"/>
  <c r="CT62" i="21" s="1"/>
  <c r="CY52" i="21" a="1"/>
  <c r="CY52" i="21" s="1"/>
  <c r="CV73" i="21" a="1"/>
  <c r="CV73" i="21" s="1"/>
  <c r="CO55" i="21" a="1"/>
  <c r="CO55" i="21" s="1"/>
  <c r="CW53" i="21" a="1"/>
  <c r="CW53" i="21" s="1"/>
  <c r="CT45" i="21" a="1"/>
  <c r="CT45" i="21" s="1"/>
  <c r="CP59" i="21" a="1"/>
  <c r="CP59" i="21" s="1"/>
  <c r="CY47" i="21" a="1"/>
  <c r="CY47" i="21" s="1"/>
  <c r="CU63" i="21" a="1"/>
  <c r="CU63" i="21" s="1"/>
  <c r="CR45" i="21" a="1"/>
  <c r="CR45" i="21" s="1"/>
  <c r="CO63" i="21" a="1"/>
  <c r="CO63" i="21" s="1"/>
  <c r="CT67" i="21" a="1"/>
  <c r="CT67" i="21" s="1"/>
  <c r="CP70" i="21" a="1"/>
  <c r="CP70" i="21" s="1"/>
  <c r="CS64" i="21" a="1"/>
  <c r="CS64" i="21" s="1"/>
  <c r="CX73" i="21" a="1"/>
  <c r="CX73" i="21" s="1"/>
  <c r="CU46" i="21" a="1"/>
  <c r="CU46" i="21" s="1"/>
  <c r="CQ53" i="21" a="1"/>
  <c r="CQ53" i="21" s="1"/>
  <c r="CZ57" i="21" a="1"/>
  <c r="CZ57" i="21" s="1"/>
  <c r="CV46" i="21" a="1"/>
  <c r="CV46" i="21" s="1"/>
  <c r="CO60" i="21" a="1"/>
  <c r="CO60" i="21" s="1"/>
  <c r="CX54" i="21" a="1"/>
  <c r="CX54" i="21" s="1"/>
  <c r="CQ46" i="21" a="1"/>
  <c r="CQ46" i="21" s="1"/>
  <c r="CY56" i="21" a="1"/>
  <c r="CY56" i="21" s="1"/>
  <c r="CV51" i="21" a="1"/>
  <c r="CV51" i="21" s="1"/>
  <c r="CR52" i="21" a="1"/>
  <c r="CR52" i="21" s="1"/>
  <c r="CO53" i="21" a="1"/>
  <c r="CO53" i="21" s="1"/>
  <c r="CX65" i="21" a="1"/>
  <c r="CX65" i="21" s="1"/>
  <c r="CT56" i="21" a="1"/>
  <c r="CT56" i="21" s="1"/>
  <c r="CQ57" i="21" a="1"/>
  <c r="CQ57" i="21" s="1"/>
  <c r="CY70" i="21" a="1"/>
  <c r="CY70" i="21" s="1"/>
  <c r="CV54" i="21" a="1"/>
  <c r="CV54" i="21" s="1"/>
  <c r="CT42" i="21" a="1"/>
  <c r="CT42" i="21" s="1"/>
  <c r="CP67" i="21" a="1"/>
  <c r="CP67" i="21" s="1"/>
  <c r="CY40" i="21" a="1"/>
  <c r="CY40" i="21" s="1"/>
  <c r="CU51" i="21" a="1"/>
  <c r="CU51" i="21" s="1"/>
  <c r="CR63" i="21" a="1"/>
  <c r="CR63" i="21" s="1"/>
  <c r="CZ41" i="21" a="1"/>
  <c r="CZ41" i="21" s="1"/>
  <c r="CW67" i="21" a="1"/>
  <c r="CW67" i="21" s="1"/>
  <c r="CS56" i="21" a="1"/>
  <c r="CS56" i="21" s="1"/>
  <c r="CP55" i="21" a="1"/>
  <c r="CP55" i="21" s="1"/>
  <c r="CX39" i="21" a="1"/>
  <c r="CX39" i="21" s="1"/>
  <c r="CU59" i="21" a="1"/>
  <c r="CU59" i="21" s="1"/>
  <c r="CQ55" i="21" a="1"/>
  <c r="CQ55" i="21" s="1"/>
  <c r="CZ52" i="21" a="1"/>
  <c r="CZ52" i="21" s="1"/>
  <c r="CV67" i="21" a="1"/>
  <c r="CV67" i="21" s="1"/>
  <c r="CS55" i="21" a="1"/>
  <c r="CS55" i="21" s="1"/>
  <c r="CP68" i="21" a="1"/>
  <c r="CP68" i="21" s="1"/>
  <c r="CX55" i="21" a="1"/>
  <c r="CX55" i="21" s="1"/>
  <c r="CQ73" i="21" a="1"/>
  <c r="CQ73" i="21" s="1"/>
  <c r="CZ73" i="21" a="1"/>
  <c r="CZ73" i="21" s="1"/>
  <c r="CV52" i="21" a="1"/>
  <c r="CV52" i="21" s="1"/>
  <c r="CS40" i="21" a="1"/>
  <c r="CS40" i="21" s="1"/>
  <c r="CP46" i="21" a="1"/>
  <c r="CP46" i="21" s="1"/>
  <c r="CY73" i="21" a="1"/>
  <c r="CY73" i="21" s="1"/>
  <c r="CU57" i="21" a="1"/>
  <c r="CU57" i="21" s="1"/>
  <c r="CR67" i="21" a="1"/>
  <c r="CR67" i="21" s="1"/>
  <c r="CZ71" i="21" a="1"/>
  <c r="CZ71" i="21" s="1"/>
  <c r="CW48" i="21" a="1"/>
  <c r="CW48" i="21" s="1"/>
  <c r="CS70" i="21" a="1"/>
  <c r="CS70" i="21" s="1"/>
  <c r="CO73" i="21" a="1"/>
  <c r="CO73" i="21" s="1"/>
  <c r="CX47" i="21" a="1"/>
  <c r="CX47" i="21" s="1"/>
  <c r="CT60" i="21" a="1"/>
  <c r="CT60" i="21" s="1"/>
  <c r="CQ56" i="21" a="1"/>
  <c r="CQ56" i="21" s="1"/>
  <c r="CZ65" i="21" a="1"/>
  <c r="CZ65" i="21" s="1"/>
  <c r="CV47" i="21" a="1"/>
  <c r="CV47" i="21" s="1"/>
  <c r="CS54" i="21" a="1"/>
  <c r="CS54" i="21" s="1"/>
  <c r="CO70" i="21" a="1"/>
  <c r="CO70" i="21" s="1"/>
  <c r="CX67" i="21" a="1"/>
  <c r="CX67" i="21" s="1"/>
  <c r="CT70" i="21" a="1"/>
  <c r="CT70" i="21" s="1"/>
  <c r="CV62" i="21" a="1"/>
  <c r="CV62" i="21" s="1"/>
  <c r="CO47" i="21" a="1"/>
  <c r="CO47" i="21" s="1"/>
  <c r="CX53" i="21" a="1"/>
  <c r="CX53" i="21" s="1"/>
  <c r="CU65" i="21" a="1"/>
  <c r="CU65" i="21" s="1"/>
  <c r="CQ39" i="21" a="1"/>
  <c r="CQ39" i="21" s="1"/>
  <c r="CZ39" i="21" a="1"/>
  <c r="CZ39" i="21" s="1"/>
  <c r="CV48" i="21" a="1"/>
  <c r="CV48" i="21" s="1"/>
  <c r="CS62" i="21" a="1"/>
  <c r="CS62" i="21" s="1"/>
  <c r="CO62" i="21" a="1"/>
  <c r="CO62" i="21" s="1"/>
  <c r="CX57" i="21" a="1"/>
  <c r="CX57" i="21" s="1"/>
  <c r="CT54" i="21" a="1"/>
  <c r="CT54" i="21" s="1"/>
  <c r="CQ41" i="21" a="1"/>
  <c r="CQ41" i="21" s="1"/>
  <c r="CY60" i="21" a="1"/>
  <c r="CY60" i="21" s="1"/>
  <c r="CV64" i="21" a="1"/>
  <c r="CV64" i="21" s="1"/>
  <c r="CR64" i="21" a="1"/>
  <c r="CR64" i="21" s="1"/>
  <c r="CO51" i="21" a="1"/>
  <c r="CO51" i="21" s="1"/>
  <c r="CW54" i="21" a="1"/>
  <c r="CW54" i="21" s="1"/>
  <c r="CT68" i="21" a="1"/>
  <c r="CT68" i="21" s="1"/>
  <c r="CQ40" i="21" a="1"/>
  <c r="CQ40" i="21" s="1"/>
  <c r="CY42" i="21" a="1"/>
  <c r="CY42" i="21" s="1"/>
  <c r="CR41" i="21" a="1"/>
  <c r="CR41" i="21" s="1"/>
  <c r="CO65" i="21" a="1"/>
  <c r="CO65" i="21" s="1"/>
  <c r="CW60" i="21" a="1"/>
  <c r="CW60" i="21" s="1"/>
  <c r="CT40" i="21" a="1"/>
  <c r="CT40" i="21" s="1"/>
  <c r="CB70" i="21" a="1"/>
  <c r="CB70" i="21" s="1"/>
  <c r="CJ57" i="21" a="1"/>
  <c r="CJ57" i="21" s="1"/>
  <c r="CD68" i="21" a="1"/>
  <c r="CD68" i="21" s="1"/>
  <c r="CC68" i="21" a="1"/>
  <c r="CC68" i="21" s="1"/>
  <c r="CL57" i="21" a="1"/>
  <c r="CL57" i="21" s="1"/>
  <c r="CG52" i="21" a="1"/>
  <c r="CG52" i="21" s="1"/>
  <c r="CF55" i="21" a="1"/>
  <c r="CF55" i="21" s="1"/>
  <c r="CL72" i="21" a="1"/>
  <c r="CL72" i="21" s="1"/>
  <c r="CJ64" i="21" a="1"/>
  <c r="CJ64" i="21" s="1"/>
  <c r="CB65" i="21" a="1"/>
  <c r="CB65" i="21" s="1"/>
  <c r="CJ54" i="21" a="1"/>
  <c r="CJ54" i="21" s="1"/>
  <c r="CE47" i="21" a="1"/>
  <c r="CE47" i="21" s="1"/>
  <c r="CE64" i="21" a="1"/>
  <c r="CE64" i="21" s="1"/>
  <c r="CM70" i="21" a="1"/>
  <c r="CM70" i="21" s="1"/>
  <c r="CM48" i="21" a="1"/>
  <c r="CM48" i="21" s="1"/>
  <c r="CJ48" i="21" a="1"/>
  <c r="CJ48" i="21" s="1"/>
  <c r="CD45" i="21" a="1"/>
  <c r="CD45" i="21" s="1"/>
  <c r="CM53" i="21" a="1"/>
  <c r="CM53" i="21" s="1"/>
  <c r="CH40" i="21" a="1"/>
  <c r="CH40" i="21" s="1"/>
  <c r="CB54" i="21" a="1"/>
  <c r="CB54" i="21" s="1"/>
  <c r="CL60" i="21" a="1"/>
  <c r="CL60" i="21" s="1"/>
  <c r="CK51" i="21" a="1"/>
  <c r="CK51" i="21" s="1"/>
  <c r="CB46" i="21" a="1"/>
  <c r="CB46" i="21" s="1"/>
  <c r="CJ65" i="21" a="1"/>
  <c r="CJ65" i="21" s="1"/>
  <c r="CJ42" i="21" a="1"/>
  <c r="CJ42" i="21" s="1"/>
  <c r="CE72" i="21" a="1"/>
  <c r="CE72" i="21" s="1"/>
  <c r="CD73" i="21" a="1"/>
  <c r="CD73" i="21" s="1"/>
  <c r="CL67" i="21" a="1"/>
  <c r="CL67" i="21" s="1"/>
  <c r="CG54" i="21" a="1"/>
  <c r="CG54" i="21" s="1"/>
  <c r="CB62" i="21" a="1"/>
  <c r="CB62" i="21" s="1"/>
  <c r="CJ62" i="21" a="1"/>
  <c r="CJ62" i="21" s="1"/>
  <c r="CB40" i="21" a="1"/>
  <c r="CB40" i="21" s="1"/>
  <c r="CK45" i="21" a="1"/>
  <c r="CK45" i="21" s="1"/>
  <c r="CE70" i="21" a="1"/>
  <c r="CE70" i="21" s="1"/>
  <c r="CK47" i="21" a="1"/>
  <c r="CK47" i="21" s="1"/>
  <c r="CB42" i="21" a="1"/>
  <c r="CB42" i="21" s="1"/>
  <c r="CJ39" i="21" a="1"/>
  <c r="CJ39" i="21" s="1"/>
  <c r="CE67" i="21" a="1"/>
  <c r="CE67" i="21" s="1"/>
  <c r="CM47" i="21" a="1"/>
  <c r="CM47" i="21" s="1"/>
  <c r="CH48" i="21" a="1"/>
  <c r="CH48" i="21" s="1"/>
  <c r="CJ41" i="21" a="1"/>
  <c r="CJ41" i="21" s="1"/>
  <c r="CB47" i="21" a="1"/>
  <c r="CB47" i="21" s="1"/>
  <c r="CK39" i="21" a="1"/>
  <c r="CK39" i="21" s="1"/>
  <c r="CF68" i="21" a="1"/>
  <c r="CF68" i="21" s="1"/>
  <c r="CE46" i="21" a="1"/>
  <c r="CE46" i="21" s="1"/>
  <c r="CK56" i="21" a="1"/>
  <c r="CK56" i="21" s="1"/>
  <c r="CI71" i="21" a="1"/>
  <c r="CI71" i="21" s="1"/>
  <c r="CM68" i="21" a="1"/>
  <c r="CM68" i="21" s="1"/>
  <c r="CI70" i="21" a="1"/>
  <c r="CI70" i="21" s="1"/>
  <c r="CD47" i="21" a="1"/>
  <c r="CD47" i="21" s="1"/>
  <c r="CD55" i="21" a="1"/>
  <c r="CD55" i="21" s="1"/>
  <c r="CL47" i="21" a="1"/>
  <c r="CL47" i="21" s="1"/>
  <c r="CJ45" i="21" a="1"/>
  <c r="CJ45" i="21" s="1"/>
  <c r="CI47" i="21" a="1"/>
  <c r="CI47" i="21" s="1"/>
  <c r="CD41" i="21" a="1"/>
  <c r="CD41" i="21" s="1"/>
  <c r="CL42" i="21" a="1"/>
  <c r="CL42" i="21" s="1"/>
  <c r="CG59" i="21" a="1"/>
  <c r="CG59" i="21" s="1"/>
  <c r="CM57" i="21" a="1"/>
  <c r="CM57" i="21" s="1"/>
  <c r="CK70" i="21" a="1"/>
  <c r="CK70" i="21" s="1"/>
  <c r="CM67" i="21" a="1"/>
  <c r="CM67" i="21" s="1"/>
  <c r="CH39" i="21" a="1"/>
  <c r="CH39" i="21" s="1"/>
  <c r="CC71" i="21" a="1"/>
  <c r="CC71" i="21" s="1"/>
  <c r="CB68" i="21" a="1"/>
  <c r="CB68" i="21" s="1"/>
  <c r="CK62" i="21" a="1"/>
  <c r="CK62" i="21" s="1"/>
  <c r="CF42" i="21" a="1"/>
  <c r="CF42" i="21" s="1"/>
  <c r="CE60" i="21" a="1"/>
  <c r="CE60" i="21" s="1"/>
  <c r="CM55" i="21" a="1"/>
  <c r="CM55" i="21" s="1"/>
  <c r="CC56" i="21" a="1"/>
  <c r="CC56" i="21" s="1"/>
  <c r="CC54" i="21" a="1"/>
  <c r="CC54" i="21" s="1"/>
  <c r="CG68" i="21" a="1"/>
  <c r="CG68" i="21" s="1"/>
  <c r="CL52" i="21" a="1"/>
  <c r="CL52" i="21" s="1"/>
  <c r="CL70" i="21" a="1"/>
  <c r="CL70" i="21" s="1"/>
  <c r="CF47" i="21" a="1"/>
  <c r="CF47" i="21" s="1"/>
  <c r="CE56" i="21" a="1"/>
  <c r="CE56" i="21" s="1"/>
  <c r="CF41" i="21" a="1"/>
  <c r="CF41" i="21" s="1"/>
  <c r="CE51" i="21" a="1"/>
  <c r="CE51" i="21" s="1"/>
  <c r="CK72" i="21" a="1"/>
  <c r="CK72" i="21" s="1"/>
  <c r="CI60" i="21" a="1"/>
  <c r="CI60" i="21" s="1"/>
  <c r="CH45" i="21" a="1"/>
  <c r="CH45" i="21" s="1"/>
  <c r="CC59" i="21" a="1"/>
  <c r="CC59" i="21" s="1"/>
  <c r="CM71" i="21" a="1"/>
  <c r="CM71" i="21" s="1"/>
  <c r="CD59" i="21" a="1"/>
  <c r="CD59" i="21" s="1"/>
  <c r="CL55" i="21" a="1"/>
  <c r="CL55" i="21" s="1"/>
  <c r="CG56" i="21" a="1"/>
  <c r="CG56" i="21" s="1"/>
  <c r="CB63" i="21" a="1"/>
  <c r="CB63" i="21" s="1"/>
  <c r="CL64" i="21" a="1"/>
  <c r="CL64" i="21" s="1"/>
  <c r="CG40" i="21" a="1"/>
  <c r="CG40" i="21" s="1"/>
  <c r="CG72" i="21" a="1"/>
  <c r="CG72" i="21" s="1"/>
  <c r="CM51" i="21" a="1"/>
  <c r="CM51" i="21" s="1"/>
  <c r="CD67" i="21" a="1"/>
  <c r="CD67" i="21" s="1"/>
  <c r="CB41" i="21" a="1"/>
  <c r="CB41" i="21" s="1"/>
  <c r="CI72" i="21" a="1"/>
  <c r="CI72" i="21" s="1"/>
  <c r="CD57" i="21" a="1"/>
  <c r="CD57" i="21" s="1"/>
  <c r="CL71" i="21" a="1"/>
  <c r="CL71" i="21" s="1"/>
  <c r="CG42" i="21" a="1"/>
  <c r="CG42" i="21" s="1"/>
  <c r="CF67" i="21" a="1"/>
  <c r="CF67" i="21" s="1"/>
  <c r="CK71" i="21" a="1"/>
  <c r="CK71" i="21" s="1"/>
  <c r="CI52" i="21" a="1"/>
  <c r="CI52" i="21" s="1"/>
  <c r="CI46" i="21" a="1"/>
  <c r="CI46" i="21" s="1"/>
  <c r="CD46" i="21" a="1"/>
  <c r="CD46" i="21" s="1"/>
  <c r="CM39" i="21" a="1"/>
  <c r="CM39" i="21" s="1"/>
  <c r="CH46" i="21" a="1"/>
  <c r="CH46" i="21" s="1"/>
  <c r="CG45" i="21" a="1"/>
  <c r="CG45" i="21" s="1"/>
  <c r="CB67" i="21" a="1"/>
  <c r="CB67" i="21" s="1"/>
  <c r="CD51" i="21" a="1"/>
  <c r="CD51" i="21" s="1"/>
  <c r="CM52" i="21" a="1"/>
  <c r="CM52" i="21" s="1"/>
  <c r="CG53" i="21" a="1"/>
  <c r="CG53" i="21" s="1"/>
  <c r="CG70" i="21" a="1"/>
  <c r="CG70" i="21" s="1"/>
  <c r="CB52" i="21" a="1"/>
  <c r="CB52" i="21" s="1"/>
  <c r="CK63" i="21" a="1"/>
  <c r="CK63" i="21" s="1"/>
  <c r="CC45" i="21" a="1"/>
  <c r="CC45" i="21" s="1"/>
  <c r="CD54" i="21" a="1"/>
  <c r="CD54" i="21" s="1"/>
  <c r="CM65" i="21" a="1"/>
  <c r="CM65" i="21" s="1"/>
  <c r="CH41" i="21" a="1"/>
  <c r="CH41" i="21" s="1"/>
  <c r="CG51" i="21" a="1"/>
  <c r="CG51" i="21" s="1"/>
  <c r="CB72" i="21" a="1"/>
  <c r="CB72" i="21" s="1"/>
  <c r="CK48" i="21" a="1"/>
  <c r="CK48" i="21" s="1"/>
  <c r="CC51" i="21" a="1"/>
  <c r="CC51" i="21" s="1"/>
  <c r="CK73" i="21" a="1"/>
  <c r="CK73" i="21" s="1"/>
  <c r="CF45" i="21" a="1"/>
  <c r="CF45" i="21" s="1"/>
  <c r="CF52" i="21" a="1"/>
  <c r="CF52" i="21" s="1"/>
  <c r="CM46" i="21" a="1"/>
  <c r="CM46" i="21" s="1"/>
  <c r="CB60" i="21" a="1"/>
  <c r="CB60" i="21" s="1"/>
  <c r="CK53" i="21" a="1"/>
  <c r="CK53" i="21" s="1"/>
  <c r="CF53" i="21" a="1"/>
  <c r="CF53" i="21" s="1"/>
  <c r="CE42" i="21" a="1"/>
  <c r="CE42" i="21" s="1"/>
  <c r="CL68" i="21" a="1"/>
  <c r="CL68" i="21" s="1"/>
  <c r="CI68" i="21" a="1"/>
  <c r="CI68" i="21" s="1"/>
  <c r="CG57" i="21" a="1"/>
  <c r="CG57" i="21" s="1"/>
  <c r="CB57" i="21" a="1"/>
  <c r="CB57" i="21" s="1"/>
  <c r="CM56" i="21" a="1"/>
  <c r="CM56" i="21" s="1"/>
  <c r="CJ71" i="21" a="1"/>
  <c r="CJ71" i="21" s="1"/>
  <c r="CE59" i="21" a="1"/>
  <c r="CE59" i="21" s="1"/>
  <c r="CE68" i="21" a="1"/>
  <c r="CE68" i="21" s="1"/>
  <c r="CM59" i="21" a="1"/>
  <c r="CM59" i="21" s="1"/>
  <c r="CH60" i="21" a="1"/>
  <c r="CH60" i="21" s="1"/>
  <c r="CG41" i="21" a="1"/>
  <c r="CG41" i="21" s="1"/>
  <c r="CB71" i="21" a="1"/>
  <c r="CB71" i="21" s="1"/>
  <c r="CJ72" i="21" a="1"/>
  <c r="CJ72" i="21" s="1"/>
  <c r="CJ63" i="21" a="1"/>
  <c r="CJ63" i="21" s="1"/>
  <c r="CE57" i="21" a="1"/>
  <c r="CE57" i="21" s="1"/>
  <c r="CE63" i="21" a="1"/>
  <c r="CE63" i="21" s="1"/>
  <c r="CF72" i="21" a="1"/>
  <c r="CF72" i="21" s="1"/>
  <c r="CK46" i="21" a="1"/>
  <c r="CK46" i="21" s="1"/>
  <c r="CI42" i="21" a="1"/>
  <c r="CI42" i="21" s="1"/>
  <c r="CI67" i="21" a="1"/>
  <c r="CI67" i="21" s="1"/>
  <c r="CC41" i="21" a="1"/>
  <c r="CC41" i="21" s="1"/>
  <c r="CE48" i="21" a="1"/>
  <c r="CE48" i="21" s="1"/>
  <c r="CK59" i="21" a="1"/>
  <c r="CK59" i="21" s="1"/>
  <c r="CH47" i="21" a="1"/>
  <c r="CH47" i="21" s="1"/>
  <c r="CC52" i="21" a="1"/>
  <c r="CC52" i="21" s="1"/>
  <c r="CL39" i="21" a="1"/>
  <c r="CL39" i="21" s="1"/>
  <c r="CL63" i="21" a="1"/>
  <c r="CL63" i="21" s="1"/>
  <c r="CI40" i="21" a="1"/>
  <c r="CI40" i="21" s="1"/>
  <c r="CD40" i="21" a="1"/>
  <c r="CD40" i="21" s="1"/>
  <c r="CL56" i="21" a="1"/>
  <c r="CL56" i="21" s="1"/>
  <c r="CG60" i="21" a="1"/>
  <c r="CG60" i="21" s="1"/>
  <c r="CI57" i="21" a="1"/>
  <c r="CI57" i="21" s="1"/>
  <c r="CH52" i="21" a="1"/>
  <c r="CH52" i="21" s="1"/>
  <c r="CB51" i="21" a="1"/>
  <c r="CB51" i="21" s="1"/>
  <c r="CK54" i="21" a="1"/>
  <c r="CK54" i="21" s="1"/>
  <c r="CG67" i="21" a="1"/>
  <c r="CG67" i="21" s="1"/>
  <c r="CB53" i="21" a="1"/>
  <c r="CB53" i="21" s="1"/>
  <c r="CJ46" i="21" a="1"/>
  <c r="CJ46" i="21" s="1"/>
  <c r="CC63" i="21" a="1"/>
  <c r="CC63" i="21" s="1"/>
  <c r="CI51" i="21" a="1"/>
  <c r="CI51" i="21" s="1"/>
  <c r="CI62" i="21" a="1"/>
  <c r="CI62" i="21" s="1"/>
  <c r="CH62" i="21" a="1"/>
  <c r="CH62" i="21" s="1"/>
  <c r="CB73" i="21" a="1"/>
  <c r="CB73" i="21" s="1"/>
  <c r="CB48" i="21" a="1"/>
  <c r="CB48" i="21" s="1"/>
  <c r="CK64" i="21" a="1"/>
  <c r="CK64" i="21" s="1"/>
  <c r="CE53" i="21" a="1"/>
  <c r="CE53" i="21" s="1"/>
  <c r="CF56" i="21" a="1"/>
  <c r="CF56" i="21" s="1"/>
  <c r="CF70" i="21" a="1"/>
  <c r="CF70" i="21" s="1"/>
  <c r="CI45" i="21" a="1"/>
  <c r="CI45" i="21" s="1"/>
  <c r="CI55" i="21" a="1"/>
  <c r="CI55" i="21" s="1"/>
  <c r="CD42" i="21" a="1"/>
  <c r="CD42" i="21" s="1"/>
  <c r="CF46" i="21" a="1"/>
  <c r="CF46" i="21" s="1"/>
  <c r="CK41" i="21" a="1"/>
  <c r="CK41" i="21" s="1"/>
  <c r="CI56" i="21" a="1"/>
  <c r="CI56" i="21" s="1"/>
  <c r="CI53" i="21" a="1"/>
  <c r="CI53" i="21" s="1"/>
  <c r="CD60" i="21" a="1"/>
  <c r="CD60" i="21" s="1"/>
  <c r="CH59" i="21" a="1"/>
  <c r="CH59" i="21" s="1"/>
  <c r="CJ70" i="21" a="1"/>
  <c r="CJ70" i="21" s="1"/>
  <c r="CC60" i="21" a="1"/>
  <c r="CC60" i="21" s="1"/>
  <c r="CK42" i="21" a="1"/>
  <c r="CK42" i="21" s="1"/>
  <c r="CF40" i="21" a="1"/>
  <c r="CF40" i="21" s="1"/>
  <c r="CF57" i="21" a="1"/>
  <c r="CF57" i="21" s="1"/>
  <c r="CI65" i="21" a="1"/>
  <c r="CI65" i="21" s="1"/>
  <c r="CH42" i="21" a="1"/>
  <c r="CH42" i="21" s="1"/>
  <c r="CC48" i="21" a="1"/>
  <c r="CC48" i="21" s="1"/>
  <c r="CC64" i="21" a="1"/>
  <c r="CC64" i="21" s="1"/>
  <c r="CK57" i="21" a="1"/>
  <c r="CK57" i="21" s="1"/>
  <c r="CF73" i="21" a="1"/>
  <c r="CF73" i="21" s="1"/>
  <c r="CG47" i="21" a="1"/>
  <c r="CG47" i="21" s="1"/>
  <c r="CG65" i="21" a="1"/>
  <c r="CG65" i="21" s="1"/>
  <c r="CL40" i="21" a="1"/>
  <c r="CL40" i="21" s="1"/>
  <c r="CJ47" i="21" a="1"/>
  <c r="CJ47" i="21" s="1"/>
  <c r="CJ59" i="21" a="1"/>
  <c r="CJ59" i="21" s="1"/>
  <c r="CE55" i="21" a="1"/>
  <c r="CE55" i="21" s="1"/>
  <c r="CF59" i="21" a="1"/>
  <c r="CF59" i="21" s="1"/>
  <c r="CL59" i="21" a="1"/>
  <c r="CL59" i="21" s="1"/>
  <c r="CJ56" i="21" a="1"/>
  <c r="CJ56" i="21" s="1"/>
  <c r="CI73" i="21" a="1"/>
  <c r="CI73" i="21" s="1"/>
  <c r="CD70" i="21" a="1"/>
  <c r="CD70" i="21" s="1"/>
  <c r="CM64" i="21" a="1"/>
  <c r="CM64" i="21" s="1"/>
  <c r="CG39" i="21" a="1"/>
  <c r="CG39" i="21" s="1"/>
  <c r="CF48" i="21" a="1"/>
  <c r="CF48" i="21" s="1"/>
  <c r="CL53" i="21" a="1"/>
  <c r="CL53" i="21" s="1"/>
  <c r="CJ52" i="21" a="1"/>
  <c r="CJ52" i="21" s="1"/>
  <c r="CI41" i="21" a="1"/>
  <c r="CI41" i="21" s="1"/>
  <c r="CD48" i="21" a="1"/>
  <c r="CD48" i="21" s="1"/>
  <c r="CM40" i="21" a="1"/>
  <c r="CM40" i="21" s="1"/>
  <c r="CE45" i="21" a="1"/>
  <c r="CE45" i="21" s="1"/>
  <c r="CJ55" i="21" a="1"/>
  <c r="CJ55" i="21" s="1"/>
  <c r="CH56" i="21" a="1"/>
  <c r="CH56" i="21" s="1"/>
  <c r="CH54" i="21" a="1"/>
  <c r="CH54" i="21" s="1"/>
  <c r="CC46" i="21" a="1"/>
  <c r="CC46" i="21" s="1"/>
  <c r="CE62" i="21" a="1"/>
  <c r="CE62" i="21" s="1"/>
  <c r="CM72" i="21" a="1"/>
  <c r="CM72" i="21" s="1"/>
  <c r="CH64" i="21" a="1"/>
  <c r="CH64" i="21" s="1"/>
  <c r="CC70" i="21" a="1"/>
  <c r="CC70" i="21" s="1"/>
  <c r="CJ68" i="21" a="1"/>
  <c r="CJ68" i="21" s="1"/>
  <c r="CD63" i="21" a="1"/>
  <c r="CD63" i="21" s="1"/>
  <c r="CD53" i="21" a="1"/>
  <c r="CD53" i="21" s="1"/>
  <c r="CE52" i="21" a="1"/>
  <c r="CE52" i="21" s="1"/>
  <c r="CD71" i="21" a="1"/>
  <c r="CD71" i="21" s="1"/>
  <c r="CL48" i="21" a="1"/>
  <c r="CL48" i="21" s="1"/>
  <c r="CG64" i="21" a="1"/>
  <c r="CG64" i="21" s="1"/>
  <c r="CG71" i="21" a="1"/>
  <c r="CG71" i="21" s="1"/>
  <c r="CB55" i="21" a="1"/>
  <c r="CB55" i="21" s="1"/>
  <c r="CG62" i="21" a="1"/>
  <c r="CG62" i="21" s="1"/>
  <c r="CB59" i="21" a="1"/>
  <c r="CB59" i="21" s="1"/>
  <c r="CE41" i="21" a="1"/>
  <c r="CE41" i="21" s="1"/>
  <c r="CK55" i="21" a="1"/>
  <c r="CK55" i="21" s="1"/>
  <c r="CM60" i="21" a="1"/>
  <c r="CM60" i="21" s="1"/>
  <c r="CJ73" i="21" a="1"/>
  <c r="CJ73" i="21" s="1"/>
  <c r="CD39" i="21" a="1"/>
  <c r="CD39" i="21" s="1"/>
  <c r="CD72" i="21" a="1"/>
  <c r="CD72" i="21" s="1"/>
  <c r="CH53" i="21" a="1"/>
  <c r="CH53" i="21" s="1"/>
  <c r="CH72" i="21" a="1"/>
  <c r="CH72" i="21" s="1"/>
  <c r="CC72" i="21" a="1"/>
  <c r="CC72" i="21" s="1"/>
  <c r="CC53" i="21" a="1"/>
  <c r="CC53" i="21" s="1"/>
  <c r="CK68" i="21" a="1"/>
  <c r="CK68" i="21" s="1"/>
  <c r="CH63" i="21" a="1"/>
  <c r="CH63" i="21" s="1"/>
  <c r="CH67" i="21" a="1"/>
  <c r="CH67" i="21" s="1"/>
  <c r="CC55" i="21" a="1"/>
  <c r="CC55" i="21" s="1"/>
  <c r="CB39" i="21" a="1"/>
  <c r="CB39" i="21" s="1"/>
  <c r="CK60" i="21" a="1"/>
  <c r="CK60" i="21" s="1"/>
  <c r="CK40" i="21" a="1"/>
  <c r="CK40" i="21" s="1"/>
  <c r="CM41" i="21" a="1"/>
  <c r="CM41" i="21" s="1"/>
  <c r="CG73" i="21" a="1"/>
  <c r="CG73" i="21" s="1"/>
  <c r="CE39" i="21" a="1"/>
  <c r="CE39" i="21" s="1"/>
  <c r="CM45" i="21" a="1"/>
  <c r="CM45" i="21" s="1"/>
  <c r="CH51" i="21" a="1"/>
  <c r="CH51" i="21" s="1"/>
  <c r="CH65" i="21" a="1"/>
  <c r="CH65" i="21" s="1"/>
  <c r="CC39" i="21" a="1"/>
  <c r="CC39" i="21" s="1"/>
  <c r="CB56" i="21" a="1"/>
  <c r="CB56" i="21" s="1"/>
  <c r="CJ40" i="21" a="1"/>
  <c r="CJ40" i="21" s="1"/>
  <c r="CE71" i="21" a="1"/>
  <c r="CE71" i="21" s="1"/>
  <c r="CE54" i="21" a="1"/>
  <c r="CE54" i="21" s="1"/>
  <c r="CM54" i="21" a="1"/>
  <c r="CM54" i="21" s="1"/>
  <c r="CH73" i="21" a="1"/>
  <c r="CH73" i="21" s="1"/>
  <c r="CK67" i="21" a="1"/>
  <c r="CK67" i="21" s="1"/>
  <c r="CI63" i="21" a="1"/>
  <c r="CI63" i="21" s="1"/>
  <c r="CD64" i="21" a="1"/>
  <c r="CD64" i="21" s="1"/>
  <c r="CC42" i="21" a="1"/>
  <c r="CC42" i="21" s="1"/>
  <c r="CL62" i="21" a="1"/>
  <c r="CL62" i="21" s="1"/>
  <c r="CI54" i="21" a="1"/>
  <c r="CI54" i="21" s="1"/>
  <c r="CH57" i="21" a="1"/>
  <c r="CH57" i="21" s="1"/>
  <c r="CC47" i="21" a="1"/>
  <c r="CC47" i="21" s="1"/>
  <c r="CC62" i="21" a="1"/>
  <c r="CC62" i="21" s="1"/>
  <c r="CK65" i="21" a="1"/>
  <c r="CK65" i="21" s="1"/>
  <c r="CF62" i="21" a="1"/>
  <c r="CF62" i="21" s="1"/>
  <c r="CM62" i="21" a="1"/>
  <c r="CM62" i="21" s="1"/>
  <c r="CJ51" i="21" a="1"/>
  <c r="CJ51" i="21" s="1"/>
  <c r="CC40" i="21" a="1"/>
  <c r="CC40" i="21" s="1"/>
  <c r="CC67" i="21" a="1"/>
  <c r="CC67" i="21" s="1"/>
  <c r="CL54" i="21" a="1"/>
  <c r="CL54" i="21" s="1"/>
  <c r="CG63" i="21" a="1"/>
  <c r="CG63" i="21" s="1"/>
  <c r="CH68" i="21" a="1"/>
  <c r="CH68" i="21" s="1"/>
  <c r="CG55" i="21" a="1"/>
  <c r="CG55" i="21" s="1"/>
  <c r="CB45" i="21" a="1"/>
  <c r="CB45" i="21" s="1"/>
  <c r="CB64" i="21" a="1"/>
  <c r="CB64" i="21" s="1"/>
  <c r="CJ60" i="21" a="1"/>
  <c r="CJ60" i="21" s="1"/>
  <c r="CG46" i="21" a="1"/>
  <c r="CG46" i="21" s="1"/>
  <c r="CJ67" i="21" a="1"/>
  <c r="CJ67" i="21" s="1"/>
  <c r="CE40" i="21" a="1"/>
  <c r="CE40" i="21" s="1"/>
  <c r="CM42" i="21" a="1"/>
  <c r="CM42" i="21" s="1"/>
  <c r="CL46" i="21" a="1"/>
  <c r="CL46" i="21" s="1"/>
  <c r="CF39" i="21" a="1"/>
  <c r="CF39" i="21" s="1"/>
  <c r="CH71" i="21" a="1"/>
  <c r="CH71" i="21" s="1"/>
  <c r="CF64" i="21" a="1"/>
  <c r="CF64" i="21" s="1"/>
  <c r="CK52" i="21" a="1"/>
  <c r="CK52" i="21" s="1"/>
  <c r="CI59" i="21" a="1"/>
  <c r="CI59" i="21" s="1"/>
  <c r="CD65" i="21" a="1"/>
  <c r="CD65" i="21" s="1"/>
  <c r="CC73" i="21" a="1"/>
  <c r="CC73" i="21" s="1"/>
  <c r="CF65" i="21" a="1"/>
  <c r="CF65" i="21" s="1"/>
  <c r="CF71" i="21" a="1"/>
  <c r="CF71" i="21" s="1"/>
  <c r="CL65" i="21" a="1"/>
  <c r="CL65" i="21" s="1"/>
  <c r="CI64" i="21" a="1"/>
  <c r="CI64" i="21" s="1"/>
  <c r="CM73" i="21" a="1"/>
  <c r="CM73" i="21" s="1"/>
  <c r="CJ53" i="21" a="1"/>
  <c r="CJ53" i="21" s="1"/>
  <c r="CE65" i="21" a="1"/>
  <c r="CE65" i="21" s="1"/>
  <c r="CD62" i="21" a="1"/>
  <c r="CD62" i="21" s="1"/>
  <c r="CM63" i="21" a="1"/>
  <c r="CM63" i="21" s="1"/>
  <c r="CL45" i="21" a="1"/>
  <c r="CL45" i="21" s="1"/>
  <c r="CI39" i="21" a="1"/>
  <c r="CI39" i="21" s="1"/>
  <c r="CD52" i="21" a="1"/>
  <c r="CD52" i="21" s="1"/>
  <c r="CD56" i="21" a="1"/>
  <c r="CD56" i="21" s="1"/>
  <c r="CL41" i="21" a="1"/>
  <c r="CL41" i="21" s="1"/>
  <c r="CG48" i="21" a="1"/>
  <c r="CG48" i="21" s="1"/>
  <c r="CH70" i="21" a="1"/>
  <c r="CH70" i="21" s="1"/>
  <c r="CH55" i="21" a="1"/>
  <c r="CH55" i="21" s="1"/>
  <c r="CL51" i="21" a="1"/>
  <c r="CL51" i="21" s="1"/>
  <c r="CL73" i="21" a="1"/>
  <c r="CL73" i="21" s="1"/>
  <c r="CF51" i="21" a="1"/>
  <c r="CF51" i="21" s="1"/>
  <c r="CC57" i="21" a="1"/>
  <c r="CC57" i="21" s="1"/>
  <c r="CF60" i="21" a="1"/>
  <c r="CF60" i="21" s="1"/>
  <c r="CI48" i="21" a="1"/>
  <c r="CI48" i="21" s="1"/>
  <c r="CE73" i="21" a="1"/>
  <c r="CE73" i="21" s="1"/>
  <c r="CF54" i="21" a="1"/>
  <c r="CF54" i="21" s="1"/>
  <c r="CC65" i="21" a="1"/>
  <c r="CC65" i="21" s="1"/>
  <c r="CF63" i="21" a="1"/>
  <c r="CF63" i="21" s="1"/>
  <c r="BY71" i="21" a="1"/>
  <c r="BY71" i="21" s="1"/>
  <c r="BZ45" i="21" a="1"/>
  <c r="BZ45" i="21" s="1"/>
  <c r="BY70" i="21" a="1"/>
  <c r="BY70" i="21" s="1"/>
  <c r="BZ39" i="21" a="1"/>
  <c r="BZ39" i="21" s="1"/>
  <c r="BY57" i="21" a="1"/>
  <c r="BY57" i="21" s="1"/>
  <c r="BY55" i="21" a="1"/>
  <c r="BY55" i="21" s="1"/>
  <c r="BZ52" i="21" a="1"/>
  <c r="BZ52" i="21" s="1"/>
  <c r="EV53" i="17" a="1"/>
  <c r="EV53" i="17" s="1"/>
  <c r="BY51" i="21" a="1"/>
  <c r="BY51" i="21" s="1"/>
  <c r="BY62" i="21" a="1"/>
  <c r="BY62" i="21" s="1"/>
  <c r="BY63" i="21" a="1"/>
  <c r="BY63" i="21" s="1"/>
  <c r="EV54" i="17" a="1"/>
  <c r="EV54" i="17" s="1"/>
  <c r="BY68" i="21" a="1"/>
  <c r="BY68" i="21" s="1"/>
  <c r="BZ53" i="21" a="1"/>
  <c r="BZ53" i="21" s="1"/>
  <c r="BZ40" i="21" a="1"/>
  <c r="BZ40" i="21" s="1"/>
  <c r="ET55" i="17" a="1"/>
  <c r="ET55" i="17" s="1"/>
  <c r="BY60" i="21" a="1"/>
  <c r="BY60" i="21" s="1"/>
  <c r="EU55" i="17" a="1"/>
  <c r="EU55" i="17" s="1"/>
  <c r="BZ41" i="21" a="1"/>
  <c r="BZ41" i="21" s="1"/>
  <c r="BY59" i="21" a="1"/>
  <c r="BY59" i="21" s="1"/>
  <c r="BZ55" i="21" a="1"/>
  <c r="BZ55" i="21" s="1"/>
  <c r="BZ59" i="21" a="1"/>
  <c r="BZ59" i="21" s="1"/>
  <c r="BY67" i="21" a="1"/>
  <c r="BY67" i="21" s="1"/>
  <c r="BY65" i="21" a="1"/>
  <c r="BY65" i="21" s="1"/>
  <c r="BZ65" i="21" a="1"/>
  <c r="BZ65" i="21" s="1"/>
  <c r="EV52" i="17" a="1"/>
  <c r="EV52" i="17" s="1"/>
  <c r="BZ42" i="21" a="1"/>
  <c r="BZ42" i="21" s="1"/>
  <c r="BY64" i="21" a="1"/>
  <c r="BY64" i="21" s="1"/>
  <c r="BY42" i="21" a="1"/>
  <c r="BY42" i="21" s="1"/>
  <c r="BY56" i="21" a="1"/>
  <c r="BY56" i="21" s="1"/>
  <c r="EU57" i="17" a="1"/>
  <c r="EU57" i="17" s="1"/>
  <c r="BY47" i="21" a="1"/>
  <c r="BY47" i="21" s="1"/>
  <c r="BZ47" i="21" a="1"/>
  <c r="BZ47" i="21" s="1"/>
  <c r="BY39" i="21" a="1"/>
  <c r="BY39" i="21" s="1"/>
  <c r="BZ51" i="21" a="1"/>
  <c r="BZ51" i="21" s="1"/>
  <c r="EU54" i="17" a="1"/>
  <c r="EU54" i="17" s="1"/>
  <c r="BY40" i="21" a="1"/>
  <c r="BY40" i="21" s="1"/>
  <c r="BZ68" i="21" a="1"/>
  <c r="BZ68" i="21" s="1"/>
  <c r="ET52" i="17" a="1"/>
  <c r="ET52" i="17" s="1"/>
  <c r="BZ71" i="21" a="1"/>
  <c r="BZ71" i="21" s="1"/>
  <c r="ET57" i="17" a="1"/>
  <c r="ET57" i="17" s="1"/>
  <c r="ET54" i="17" a="1"/>
  <c r="ET54" i="17" s="1"/>
  <c r="EV57" i="17" a="1"/>
  <c r="EV57" i="17" s="1"/>
  <c r="ET53" i="17" a="1"/>
  <c r="ET53" i="17" s="1"/>
  <c r="BZ56" i="21" a="1"/>
  <c r="BZ56" i="21" s="1"/>
  <c r="BZ57" i="21" a="1"/>
  <c r="BZ57" i="21" s="1"/>
  <c r="EV55" i="17" a="1"/>
  <c r="EV55" i="17" s="1"/>
  <c r="BY72" i="21" a="1"/>
  <c r="BY72" i="21" s="1"/>
  <c r="BY54" i="21" a="1"/>
  <c r="BY54" i="21" s="1"/>
  <c r="BY52" i="21" a="1"/>
  <c r="BY52" i="21" s="1"/>
  <c r="BZ54" i="21" a="1"/>
  <c r="BZ54" i="21" s="1"/>
  <c r="BY45" i="21" a="1"/>
  <c r="BY45" i="21" s="1"/>
  <c r="BZ63" i="21" a="1"/>
  <c r="BZ63" i="21" s="1"/>
  <c r="BY41" i="21" a="1"/>
  <c r="BY41" i="21" s="1"/>
  <c r="EU52" i="17" a="1"/>
  <c r="EU52" i="17" s="1"/>
  <c r="BY53" i="21" a="1"/>
  <c r="BY53" i="21" s="1"/>
  <c r="BY73" i="21" a="1"/>
  <c r="BY73" i="21" s="1"/>
  <c r="BZ70" i="21" a="1"/>
  <c r="BZ70" i="21" s="1"/>
  <c r="BZ73" i="21" a="1"/>
  <c r="BZ73" i="21" s="1"/>
  <c r="BZ72" i="21" a="1"/>
  <c r="BZ72" i="21" s="1"/>
  <c r="BY46" i="21" a="1"/>
  <c r="BY46" i="21" s="1"/>
  <c r="BZ62" i="21" a="1"/>
  <c r="BZ62" i="21" s="1"/>
  <c r="EU53" i="17" a="1"/>
  <c r="EU53" i="17" s="1"/>
  <c r="BZ46" i="21" a="1"/>
  <c r="BZ46" i="21" s="1"/>
  <c r="BZ64" i="21" a="1"/>
  <c r="BZ64" i="21" s="1"/>
  <c r="BZ60" i="21" a="1"/>
  <c r="BZ60" i="21" s="1"/>
  <c r="BY48" i="21" a="1"/>
  <c r="BY48" i="21" s="1"/>
  <c r="BZ67" i="21" a="1"/>
  <c r="BZ67" i="21" s="1"/>
  <c r="BZ48" i="21" a="1"/>
  <c r="BZ48" i="21" s="1"/>
  <c r="BO54" i="21" a="1"/>
  <c r="BO54" i="21" s="1"/>
  <c r="BU55" i="21" a="1"/>
  <c r="BU55" i="21" s="1"/>
  <c r="BW55" i="21" a="1"/>
  <c r="BW55" i="21" s="1"/>
  <c r="BT42" i="21" a="1"/>
  <c r="BT42" i="21" s="1"/>
  <c r="BU71" i="21" a="1"/>
  <c r="BU71" i="21" s="1"/>
  <c r="BQ42" i="21" a="1"/>
  <c r="BQ42" i="21" s="1"/>
  <c r="BQ72" i="21" a="1"/>
  <c r="BQ72" i="21" s="1"/>
  <c r="BW40" i="21" a="1"/>
  <c r="BW40" i="21" s="1"/>
  <c r="BO55" i="21" a="1"/>
  <c r="BO55" i="21" s="1"/>
  <c r="BS53" i="21" a="1"/>
  <c r="BS53" i="21" s="1"/>
  <c r="BQ59" i="21" a="1"/>
  <c r="BQ59" i="21" s="1"/>
  <c r="BX40" i="21" a="1"/>
  <c r="BX40" i="21" s="1"/>
  <c r="BV62" i="21" a="1"/>
  <c r="BV62" i="21" s="1"/>
  <c r="BU51" i="21" a="1"/>
  <c r="BU51" i="21" s="1"/>
  <c r="BR63" i="21" a="1"/>
  <c r="BR63" i="21" s="1"/>
  <c r="BS63" i="21" a="1"/>
  <c r="BS63" i="21" s="1"/>
  <c r="BR59" i="21" a="1"/>
  <c r="BR59" i="21" s="1"/>
  <c r="BX59" i="21" a="1"/>
  <c r="BX59" i="21" s="1"/>
  <c r="BP54" i="21" a="1"/>
  <c r="BP54" i="21" s="1"/>
  <c r="BS54" i="21" a="1"/>
  <c r="BS54" i="21" s="1"/>
  <c r="BP62" i="21" a="1"/>
  <c r="BP62" i="21" s="1"/>
  <c r="BR53" i="21" a="1"/>
  <c r="BR53" i="21" s="1"/>
  <c r="BW72" i="21" a="1"/>
  <c r="BW72" i="21" s="1"/>
  <c r="BV72" i="21" a="1"/>
  <c r="BV72" i="21" s="1"/>
  <c r="BR47" i="21" a="1"/>
  <c r="BR47" i="21" s="1"/>
  <c r="BO39" i="21" a="1"/>
  <c r="BO39" i="21" s="1"/>
  <c r="BX39" i="21" a="1"/>
  <c r="BX39" i="21" s="1"/>
  <c r="BU64" i="21" a="1"/>
  <c r="BU64" i="21" s="1"/>
  <c r="BV56" i="21" a="1"/>
  <c r="BV56" i="21" s="1"/>
  <c r="BS59" i="21" a="1"/>
  <c r="BS59" i="21" s="1"/>
  <c r="BR45" i="21" a="1"/>
  <c r="BR45" i="21" s="1"/>
  <c r="BO48" i="21" a="1"/>
  <c r="BO48" i="21" s="1"/>
  <c r="BP41" i="21" a="1"/>
  <c r="BP41" i="21" s="1"/>
  <c r="BT47" i="21" a="1"/>
  <c r="BT47" i="21" s="1"/>
  <c r="BQ64" i="21" a="1"/>
  <c r="BQ64" i="21" s="1"/>
  <c r="BR67" i="21" a="1"/>
  <c r="BR67" i="21" s="1"/>
  <c r="BO67" i="21" a="1"/>
  <c r="BO67" i="21" s="1"/>
  <c r="BW54" i="21" a="1"/>
  <c r="BW54" i="21" s="1"/>
  <c r="BV41" i="21" a="1"/>
  <c r="BV41" i="21" s="1"/>
  <c r="BS70" i="21" a="1"/>
  <c r="BS70" i="21" s="1"/>
  <c r="BT56" i="21" a="1"/>
  <c r="BT56" i="21" s="1"/>
  <c r="BQ55" i="21" a="1"/>
  <c r="BQ55" i="21" s="1"/>
  <c r="BU42" i="21" a="1"/>
  <c r="BU42" i="21" s="1"/>
  <c r="BU54" i="21" a="1"/>
  <c r="BU54" i="21" s="1"/>
  <c r="BR70" i="21" a="1"/>
  <c r="BR70" i="21" s="1"/>
  <c r="BS65" i="21" a="1"/>
  <c r="BS65" i="21" s="1"/>
  <c r="BS47" i="21" a="1"/>
  <c r="BS47" i="21" s="1"/>
  <c r="BU63" i="21" a="1"/>
  <c r="BU63" i="21" s="1"/>
  <c r="BQ62" i="21" a="1"/>
  <c r="BQ62" i="21" s="1"/>
  <c r="BP60" i="21" a="1"/>
  <c r="BP60" i="21" s="1"/>
  <c r="BV51" i="21" a="1"/>
  <c r="BV51" i="21" s="1"/>
  <c r="BO68" i="21" a="1"/>
  <c r="BO68" i="21" s="1"/>
  <c r="BW65" i="21" a="1"/>
  <c r="BW65" i="21" s="1"/>
  <c r="BS45" i="21" a="1"/>
  <c r="BS45" i="21" s="1"/>
  <c r="BT65" i="21" a="1"/>
  <c r="BT65" i="21" s="1"/>
  <c r="BS64" i="21" a="1"/>
  <c r="BS64" i="21" s="1"/>
  <c r="BS39" i="21" a="1"/>
  <c r="BS39" i="21" s="1"/>
  <c r="BQ46" i="21" a="1"/>
  <c r="BQ46" i="21" s="1"/>
  <c r="BP53" i="21" a="1"/>
  <c r="BP53" i="21" s="1"/>
  <c r="BX67" i="21" a="1"/>
  <c r="BX67" i="21" s="1"/>
  <c r="BU68" i="21" a="1"/>
  <c r="BU68" i="21" s="1"/>
  <c r="BW73" i="21" a="1"/>
  <c r="BW73" i="21" s="1"/>
  <c r="BX56" i="21" a="1"/>
  <c r="BX56" i="21" s="1"/>
  <c r="BW59" i="21" a="1"/>
  <c r="BW59" i="21" s="1"/>
  <c r="BW46" i="21" a="1"/>
  <c r="BW46" i="21" s="1"/>
  <c r="BP47" i="21" a="1"/>
  <c r="BP47" i="21" s="1"/>
  <c r="BV48" i="21" a="1"/>
  <c r="BV48" i="21" s="1"/>
  <c r="BO53" i="21" a="1"/>
  <c r="BO53" i="21" s="1"/>
  <c r="BW57" i="21" a="1"/>
  <c r="BW57" i="21" s="1"/>
  <c r="BT48" i="21" a="1"/>
  <c r="BT48" i="21" s="1"/>
  <c r="BS40" i="21" a="1"/>
  <c r="BS40" i="21" s="1"/>
  <c r="BP67" i="21" a="1"/>
  <c r="BP67" i="21" s="1"/>
  <c r="BQ56" i="21" a="1"/>
  <c r="BQ56" i="21" s="1"/>
  <c r="BU73" i="21" a="1"/>
  <c r="BU73" i="21" s="1"/>
  <c r="BR55" i="21" a="1"/>
  <c r="BR55" i="21" s="1"/>
  <c r="BP56" i="21" a="1"/>
  <c r="BP56" i="21" s="1"/>
  <c r="BO60" i="21" a="1"/>
  <c r="BO60" i="21" s="1"/>
  <c r="BW60" i="21" a="1"/>
  <c r="BW60" i="21" s="1"/>
  <c r="BT60" i="21" a="1"/>
  <c r="BT60" i="21" s="1"/>
  <c r="BU39" i="21" a="1"/>
  <c r="BU39" i="21" s="1"/>
  <c r="BR40" i="21" a="1"/>
  <c r="BR40" i="21" s="1"/>
  <c r="BT68" i="21" a="1"/>
  <c r="BT68" i="21" s="1"/>
  <c r="BQ65" i="21" a="1"/>
  <c r="BQ65" i="21" s="1"/>
  <c r="BR48" i="21" a="1"/>
  <c r="BR48" i="21" s="1"/>
  <c r="BV73" i="21" a="1"/>
  <c r="BV73" i="21" s="1"/>
  <c r="BR54" i="21" a="1"/>
  <c r="BR54" i="21" s="1"/>
  <c r="BT73" i="21" a="1"/>
  <c r="BT73" i="21" s="1"/>
  <c r="BP45" i="21" a="1"/>
  <c r="BP45" i="21" s="1"/>
  <c r="BO71" i="21" a="1"/>
  <c r="BO71" i="21" s="1"/>
  <c r="BX53" i="21" a="1"/>
  <c r="BX53" i="21" s="1"/>
  <c r="BU47" i="21" a="1"/>
  <c r="BU47" i="21" s="1"/>
  <c r="BV54" i="21" a="1"/>
  <c r="BV54" i="21" s="1"/>
  <c r="BR46" i="21" a="1"/>
  <c r="BR46" i="21" s="1"/>
  <c r="BR73" i="21" a="1"/>
  <c r="BR73" i="21" s="1"/>
  <c r="BX68" i="21" a="1"/>
  <c r="BX68" i="21" s="1"/>
  <c r="BP73" i="21" a="1"/>
  <c r="BP73" i="21" s="1"/>
  <c r="BU56" i="21" a="1"/>
  <c r="BU56" i="21" s="1"/>
  <c r="BQ71" i="21" a="1"/>
  <c r="BQ71" i="21" s="1"/>
  <c r="BT46" i="21" a="1"/>
  <c r="BT46" i="21" s="1"/>
  <c r="BR72" i="21" a="1"/>
  <c r="BR72" i="21" s="1"/>
  <c r="BW70" i="21" a="1"/>
  <c r="BW70" i="21" s="1"/>
  <c r="BS57" i="21" a="1"/>
  <c r="BS57" i="21" s="1"/>
  <c r="BO46" i="21" a="1"/>
  <c r="BO46" i="21" s="1"/>
  <c r="BQ70" i="21" a="1"/>
  <c r="BQ70" i="21" s="1"/>
  <c r="BW64" i="21" a="1"/>
  <c r="BW64" i="21" s="1"/>
  <c r="BV46" i="21" a="1"/>
  <c r="BV46" i="21" s="1"/>
  <c r="BR62" i="21" a="1"/>
  <c r="BR62" i="21" s="1"/>
  <c r="BO70" i="21" a="1"/>
  <c r="BO70" i="21" s="1"/>
  <c r="BW56" i="21" a="1"/>
  <c r="BW56" i="21" s="1"/>
  <c r="BT54" i="21" a="1"/>
  <c r="BT54" i="21" s="1"/>
  <c r="BU67" i="21" a="1"/>
  <c r="BU67" i="21" s="1"/>
  <c r="BQ57" i="21" a="1"/>
  <c r="BQ57" i="21" s="1"/>
  <c r="BO72" i="21" a="1"/>
  <c r="BO72" i="21" s="1"/>
  <c r="BX57" i="21" a="1"/>
  <c r="BX57" i="21" s="1"/>
  <c r="BV45" i="21" a="1"/>
  <c r="BV45" i="21" s="1"/>
  <c r="BS71" i="21" a="1"/>
  <c r="BS71" i="21" s="1"/>
  <c r="BX55" i="21" a="1"/>
  <c r="BX55" i="21" s="1"/>
  <c r="BT51" i="21" a="1"/>
  <c r="BT51" i="21" s="1"/>
  <c r="BV60" i="21" a="1"/>
  <c r="BV60" i="21" s="1"/>
  <c r="BR57" i="21" a="1"/>
  <c r="BR57" i="21" s="1"/>
  <c r="BQ41" i="21" a="1"/>
  <c r="BQ41" i="21" s="1"/>
  <c r="BX65" i="21" a="1"/>
  <c r="BX65" i="21" s="1"/>
  <c r="BP57" i="21" a="1"/>
  <c r="BP57" i="21" s="1"/>
  <c r="BX71" i="21" a="1"/>
  <c r="BX71" i="21" s="1"/>
  <c r="BT67" i="21" a="1"/>
  <c r="BT67" i="21" s="1"/>
  <c r="BP42" i="21" a="1"/>
  <c r="BP42" i="21" s="1"/>
  <c r="BR41" i="21" a="1"/>
  <c r="BR41" i="21" s="1"/>
  <c r="BX63" i="21" a="1"/>
  <c r="BX63" i="21" s="1"/>
  <c r="BX73" i="21" a="1"/>
  <c r="BX73" i="21" s="1"/>
  <c r="BV40" i="21" a="1"/>
  <c r="BV40" i="21" s="1"/>
  <c r="BS68" i="21" a="1"/>
  <c r="BS68" i="21" s="1"/>
  <c r="BP63" i="21" a="1"/>
  <c r="BP63" i="21" s="1"/>
  <c r="BX54" i="21" a="1"/>
  <c r="BX54" i="21" s="1"/>
  <c r="BU72" i="21" a="1"/>
  <c r="BU72" i="21" s="1"/>
  <c r="BV52" i="21" a="1"/>
  <c r="BV52" i="21" s="1"/>
  <c r="BS55" i="21" a="1"/>
  <c r="BS55" i="21" s="1"/>
  <c r="BO64" i="21" a="1"/>
  <c r="BO64" i="21" s="1"/>
  <c r="BP59" i="21" a="1"/>
  <c r="BP59" i="21" s="1"/>
  <c r="BV59" i="21" a="1"/>
  <c r="BV59" i="21" s="1"/>
  <c r="BU62" i="21" a="1"/>
  <c r="BU62" i="21" s="1"/>
  <c r="BV47" i="21" a="1"/>
  <c r="BV47" i="21" s="1"/>
  <c r="BO63" i="21" a="1"/>
  <c r="BO63" i="21" s="1"/>
  <c r="BR52" i="21" a="1"/>
  <c r="BR52" i="21" s="1"/>
  <c r="BQ73" i="21" a="1"/>
  <c r="BQ73" i="21" s="1"/>
  <c r="BW68" i="21" a="1"/>
  <c r="BW68" i="21" s="1"/>
  <c r="BU45" i="21" a="1"/>
  <c r="BU45" i="21" s="1"/>
  <c r="BQ60" i="21" a="1"/>
  <c r="BQ60" i="21" s="1"/>
  <c r="BS73" i="21" a="1"/>
  <c r="BS73" i="21" s="1"/>
  <c r="BO41" i="21" a="1"/>
  <c r="BO41" i="21" s="1"/>
  <c r="BS52" i="21" a="1"/>
  <c r="BS52" i="21" s="1"/>
  <c r="BP64" i="21" a="1"/>
  <c r="BP64" i="21" s="1"/>
  <c r="BT39" i="21" a="1"/>
  <c r="BT39" i="21" s="1"/>
  <c r="BQ53" i="21" a="1"/>
  <c r="BQ53" i="21" s="1"/>
  <c r="BO59" i="21" a="1"/>
  <c r="BO59" i="21" s="1"/>
  <c r="BW42" i="21" a="1"/>
  <c r="BW42" i="21" s="1"/>
  <c r="BU41" i="21" a="1"/>
  <c r="BU41" i="21" s="1"/>
  <c r="BT63" i="21" a="1"/>
  <c r="BT63" i="21" s="1"/>
  <c r="BU53" i="21" a="1"/>
  <c r="BU53" i="21" s="1"/>
  <c r="BS62" i="21" a="1"/>
  <c r="BS62" i="21" s="1"/>
  <c r="BO73" i="21" a="1"/>
  <c r="BO73" i="21" s="1"/>
  <c r="BU40" i="21" a="1"/>
  <c r="BU40" i="21" s="1"/>
  <c r="BR64" i="21" a="1"/>
  <c r="BR64" i="21" s="1"/>
  <c r="BS51" i="21" a="1"/>
  <c r="BS51" i="21" s="1"/>
  <c r="BO57" i="21" a="1"/>
  <c r="BO57" i="21" s="1"/>
  <c r="BO40" i="21" a="1"/>
  <c r="BO40" i="21" s="1"/>
  <c r="BX62" i="21" a="1"/>
  <c r="BX62" i="21" s="1"/>
  <c r="BT57" i="21" a="1"/>
  <c r="BT57" i="21" s="1"/>
  <c r="BV57" i="21" a="1"/>
  <c r="BV57" i="21" s="1"/>
  <c r="BO65" i="21" a="1"/>
  <c r="BO65" i="21" s="1"/>
  <c r="BW62" i="21" a="1"/>
  <c r="BW62" i="21" s="1"/>
  <c r="BT45" i="21" a="1"/>
  <c r="BT45" i="21" s="1"/>
  <c r="BS67" i="21" a="1"/>
  <c r="BS67" i="21" s="1"/>
  <c r="BP52" i="21" a="1"/>
  <c r="BP52" i="21" s="1"/>
  <c r="BQ67" i="21" a="1"/>
  <c r="BQ67" i="21" s="1"/>
  <c r="BX52" i="21" a="1"/>
  <c r="BX52" i="21" s="1"/>
  <c r="BP72" i="21" a="1"/>
  <c r="BP72" i="21" s="1"/>
  <c r="BX72" i="21" a="1"/>
  <c r="BX72" i="21" s="1"/>
  <c r="BU60" i="21" a="1"/>
  <c r="BU60" i="21" s="1"/>
  <c r="BQ54" i="21" a="1"/>
  <c r="BQ54" i="21" s="1"/>
  <c r="BW41" i="21" a="1"/>
  <c r="BW41" i="21" s="1"/>
  <c r="BO52" i="21" a="1"/>
  <c r="BO52" i="21" s="1"/>
  <c r="BX42" i="21" a="1"/>
  <c r="BX42" i="21" s="1"/>
  <c r="BT55" i="21" a="1"/>
  <c r="BT55" i="21" s="1"/>
  <c r="BT72" i="21" a="1"/>
  <c r="BT72" i="21" s="1"/>
  <c r="BP55" i="21" a="1"/>
  <c r="BP55" i="21" s="1"/>
  <c r="BR65" i="21" a="1"/>
  <c r="BR65" i="21" s="1"/>
  <c r="BX41" i="21" a="1"/>
  <c r="BX41" i="21" s="1"/>
  <c r="BV65" i="21" a="1"/>
  <c r="BV65" i="21" s="1"/>
  <c r="BT70" i="21" a="1"/>
  <c r="BT70" i="21" s="1"/>
  <c r="BP48" i="21" a="1"/>
  <c r="BP48" i="21" s="1"/>
  <c r="BP71" i="21" a="1"/>
  <c r="BP71" i="21" s="1"/>
  <c r="BU57" i="21" a="1"/>
  <c r="BU57" i="21" s="1"/>
  <c r="BV64" i="21" a="1"/>
  <c r="BV64" i="21" s="1"/>
  <c r="BR56" i="21" a="1"/>
  <c r="BR56" i="21" s="1"/>
  <c r="BP70" i="21" a="1"/>
  <c r="BP70" i="21" s="1"/>
  <c r="BV67" i="21" a="1"/>
  <c r="BV67" i="21" s="1"/>
  <c r="BU52" i="21" a="1"/>
  <c r="BU52" i="21" s="1"/>
  <c r="BT64" i="21" a="1"/>
  <c r="BT64" i="21" s="1"/>
  <c r="BQ51" i="21" a="1"/>
  <c r="BQ51" i="21" s="1"/>
  <c r="BR68" i="21" a="1"/>
  <c r="BR68" i="21" s="1"/>
  <c r="BO42" i="21" a="1"/>
  <c r="BO42" i="21" s="1"/>
  <c r="BS72" i="21" a="1"/>
  <c r="BS72" i="21" s="1"/>
  <c r="BQ45" i="21" a="1"/>
  <c r="BQ45" i="21" s="1"/>
  <c r="BS60" i="21" a="1"/>
  <c r="BS60" i="21" s="1"/>
  <c r="BV53" i="21" a="1"/>
  <c r="BV53" i="21" s="1"/>
  <c r="BT53" i="21" a="1"/>
  <c r="BT53" i="21" s="1"/>
  <c r="BQ52" i="21" a="1"/>
  <c r="BQ52" i="21" s="1"/>
  <c r="BS56" i="21" a="1"/>
  <c r="BS56" i="21" s="1"/>
  <c r="BP51" i="21" a="1"/>
  <c r="BP51" i="21" s="1"/>
  <c r="BV63" i="21" a="1"/>
  <c r="BV63" i="21" s="1"/>
  <c r="BU46" i="21" a="1"/>
  <c r="BU46" i="21" s="1"/>
  <c r="BW51" i="21" a="1"/>
  <c r="BW51" i="21" s="1"/>
  <c r="BX46" i="21" a="1"/>
  <c r="BX46" i="21" s="1"/>
  <c r="BV55" i="21" a="1"/>
  <c r="BV55" i="21" s="1"/>
  <c r="BS48" i="21" a="1"/>
  <c r="BS48" i="21" s="1"/>
  <c r="BT41" i="21" a="1"/>
  <c r="BT41" i="21" s="1"/>
  <c r="BO56" i="21" a="1"/>
  <c r="BO56" i="21" s="1"/>
  <c r="BW45" i="21" a="1"/>
  <c r="BW45" i="21" s="1"/>
  <c r="BR39" i="21" a="1"/>
  <c r="BR39" i="21" s="1"/>
  <c r="BV71" i="21" a="1"/>
  <c r="BV71" i="21" s="1"/>
  <c r="BW52" i="21" a="1"/>
  <c r="BW52" i="21" s="1"/>
  <c r="BT52" i="21" a="1"/>
  <c r="BT52" i="21" s="1"/>
  <c r="BT59" i="21" a="1"/>
  <c r="BT59" i="21" s="1"/>
  <c r="BW67" i="21" a="1"/>
  <c r="BW67" i="21" s="1"/>
  <c r="BX51" i="21" a="1"/>
  <c r="BX51" i="21" s="1"/>
  <c r="BW63" i="21" a="1"/>
  <c r="BW63" i="21" s="1"/>
  <c r="BR51" i="21" a="1"/>
  <c r="BR51" i="21" s="1"/>
  <c r="BW48" i="21" a="1"/>
  <c r="BW48" i="21" s="1"/>
  <c r="BW53" i="21" a="1"/>
  <c r="BW53" i="21" s="1"/>
  <c r="BO47" i="21" a="1"/>
  <c r="BO47" i="21" s="1"/>
  <c r="BR42" i="21" a="1"/>
  <c r="BR42" i="21" s="1"/>
  <c r="BV68" i="21" a="1"/>
  <c r="BV68" i="21" s="1"/>
  <c r="BT40" i="21" a="1"/>
  <c r="BT40" i="21" s="1"/>
  <c r="BR60" i="21" a="1"/>
  <c r="BR60" i="21" s="1"/>
  <c r="BT71" i="21" a="1"/>
  <c r="BT71" i="21" s="1"/>
  <c r="BO51" i="21" a="1"/>
  <c r="BO51" i="21" s="1"/>
  <c r="BX45" i="21" a="1"/>
  <c r="BX45" i="21" s="1"/>
  <c r="BX64" i="21" a="1"/>
  <c r="BX64" i="21" s="1"/>
  <c r="BV70" i="21" a="1"/>
  <c r="BV70" i="21" s="1"/>
  <c r="BX70" i="21" a="1"/>
  <c r="BX70" i="21" s="1"/>
  <c r="BQ48" i="21" a="1"/>
  <c r="BQ48" i="21" s="1"/>
  <c r="BU70" i="21" a="1"/>
  <c r="BU70" i="21" s="1"/>
  <c r="BP39" i="21" a="1"/>
  <c r="BP39" i="21" s="1"/>
  <c r="BP40" i="21" a="1"/>
  <c r="BP40" i="21" s="1"/>
  <c r="BS42" i="21" a="1"/>
  <c r="BS42" i="21" s="1"/>
  <c r="BP46" i="21" a="1"/>
  <c r="BP46" i="21" s="1"/>
  <c r="BQ68" i="21" a="1"/>
  <c r="BQ68" i="21" s="1"/>
  <c r="BR71" i="21" a="1"/>
  <c r="BR71" i="21" s="1"/>
  <c r="BW39" i="21" a="1"/>
  <c r="BW39" i="21" s="1"/>
  <c r="BU65" i="21" a="1"/>
  <c r="BU65" i="21" s="1"/>
  <c r="BT62" i="21" a="1"/>
  <c r="BT62" i="21" s="1"/>
  <c r="BU59" i="21" a="1"/>
  <c r="BU59" i="21" s="1"/>
  <c r="BO62" i="21" a="1"/>
  <c r="BO62" i="21" s="1"/>
  <c r="BP68" i="21" a="1"/>
  <c r="BP68" i="21" s="1"/>
  <c r="BW47" i="21" a="1"/>
  <c r="BW47" i="21" s="1"/>
  <c r="BX48" i="21" a="1"/>
  <c r="BX48" i="21" s="1"/>
  <c r="BQ47" i="21" a="1"/>
  <c r="BQ47" i="21" s="1"/>
  <c r="BS46" i="21" a="1"/>
  <c r="BS46" i="21" s="1"/>
  <c r="BQ40" i="21" a="1"/>
  <c r="BQ40" i="21" s="1"/>
  <c r="BX47" i="21" a="1"/>
  <c r="BX47" i="21" s="1"/>
  <c r="BU48" i="21" a="1"/>
  <c r="BU48" i="21" s="1"/>
  <c r="BP65" i="21" a="1"/>
  <c r="BP65" i="21" s="1"/>
  <c r="BV42" i="21" a="1"/>
  <c r="BV42" i="21" s="1"/>
  <c r="BQ39" i="21" a="1"/>
  <c r="BQ39" i="21" s="1"/>
  <c r="BS41" i="21" a="1"/>
  <c r="BS41" i="21" s="1"/>
  <c r="BO45" i="21" a="1"/>
  <c r="BO45" i="21" s="1"/>
  <c r="BQ63" i="21" a="1"/>
  <c r="BQ63" i="21" s="1"/>
  <c r="BW71" i="21" a="1"/>
  <c r="BW71" i="21" s="1"/>
  <c r="BV39" i="21" a="1"/>
  <c r="BV39" i="21" s="1"/>
  <c r="BX60" i="21" a="1"/>
  <c r="BX60" i="21" s="1"/>
  <c r="BB48" i="21" a="1"/>
  <c r="BB48" i="21" s="1"/>
  <c r="BE64" i="21" a="1"/>
  <c r="BE64" i="21" s="1"/>
  <c r="BD67" i="21" a="1"/>
  <c r="BD67" i="21" s="1"/>
  <c r="BG71" i="21" a="1"/>
  <c r="BG71" i="21" s="1"/>
  <c r="BE53" i="21" a="1"/>
  <c r="BE53" i="21" s="1"/>
  <c r="BJ63" i="21" a="1"/>
  <c r="BJ63" i="21" s="1"/>
  <c r="BK51" i="21" a="1"/>
  <c r="BK51" i="21" s="1"/>
  <c r="BF46" i="21" a="1"/>
  <c r="BF46" i="21" s="1"/>
  <c r="BD59" i="21" a="1"/>
  <c r="BD59" i="21" s="1"/>
  <c r="BL46" i="21" a="1"/>
  <c r="BL46" i="21" s="1"/>
  <c r="BF67" i="21" a="1"/>
  <c r="BF67" i="21" s="1"/>
  <c r="BF47" i="21" a="1"/>
  <c r="BF47" i="21" s="1"/>
  <c r="BL60" i="21" a="1"/>
  <c r="BL60" i="21" s="1"/>
  <c r="BI39" i="21" a="1"/>
  <c r="BI39" i="21" s="1"/>
  <c r="BG41" i="21" a="1"/>
  <c r="BG41" i="21" s="1"/>
  <c r="BM63" i="21" a="1"/>
  <c r="BM63" i="21" s="1"/>
  <c r="BJ46" i="21" a="1"/>
  <c r="BJ46" i="21" s="1"/>
  <c r="BH42" i="21" a="1"/>
  <c r="BH42" i="21" s="1"/>
  <c r="BC71" i="21" a="1"/>
  <c r="BC71" i="21" s="1"/>
  <c r="BM48" i="21" a="1"/>
  <c r="BM48" i="21" s="1"/>
  <c r="BJ73" i="21" a="1"/>
  <c r="BJ73" i="21" s="1"/>
  <c r="BD56" i="21" a="1"/>
  <c r="BD56" i="21" s="1"/>
  <c r="BL41" i="21" a="1"/>
  <c r="BL41" i="21" s="1"/>
  <c r="BE71" i="21" a="1"/>
  <c r="BE71" i="21" s="1"/>
  <c r="BL47" i="21" a="1"/>
  <c r="BL47" i="21" s="1"/>
  <c r="BH46" i="21" a="1"/>
  <c r="BH46" i="21" s="1"/>
  <c r="BG60" i="21" a="1"/>
  <c r="BG60" i="21" s="1"/>
  <c r="BL48" i="21" a="1"/>
  <c r="BL48" i="21" s="1"/>
  <c r="BI64" i="21" a="1"/>
  <c r="BI64" i="21" s="1"/>
  <c r="BH64" i="21" a="1"/>
  <c r="BH64" i="21" s="1"/>
  <c r="BM52" i="21" a="1"/>
  <c r="BM52" i="21" s="1"/>
  <c r="BJ52" i="21" a="1"/>
  <c r="BJ52" i="21" s="1"/>
  <c r="BD46" i="21" a="1"/>
  <c r="BD46" i="21" s="1"/>
  <c r="BC62" i="21" a="1"/>
  <c r="BC62" i="21" s="1"/>
  <c r="BF42" i="21" a="1"/>
  <c r="BF42" i="21" s="1"/>
  <c r="BD68" i="21" a="1"/>
  <c r="BD68" i="21" s="1"/>
  <c r="BB41" i="21" a="1"/>
  <c r="BB41" i="21" s="1"/>
  <c r="BK72" i="21" a="1"/>
  <c r="BK72" i="21" s="1"/>
  <c r="BJ48" i="21" a="1"/>
  <c r="BJ48" i="21" s="1"/>
  <c r="BE40" i="21" a="1"/>
  <c r="BE40" i="21" s="1"/>
  <c r="BM70" i="21" a="1"/>
  <c r="BM70" i="21" s="1"/>
  <c r="BH40" i="21" a="1"/>
  <c r="BH40" i="21" s="1"/>
  <c r="BF52" i="21" a="1"/>
  <c r="BF52" i="21" s="1"/>
  <c r="BL72" i="21" a="1"/>
  <c r="BL72" i="21" s="1"/>
  <c r="BC65" i="21" a="1"/>
  <c r="BC65" i="21" s="1"/>
  <c r="BL40" i="21" a="1"/>
  <c r="BL40" i="21" s="1"/>
  <c r="BE70" i="21" a="1"/>
  <c r="BE70" i="21" s="1"/>
  <c r="BG39" i="21" a="1"/>
  <c r="BG39" i="21" s="1"/>
  <c r="BG63" i="21" a="1"/>
  <c r="BG63" i="21" s="1"/>
  <c r="BB68" i="21" a="1"/>
  <c r="BB68" i="21" s="1"/>
  <c r="BJ54" i="21" a="1"/>
  <c r="BJ54" i="21" s="1"/>
  <c r="BH51" i="21" a="1"/>
  <c r="BH51" i="21" s="1"/>
  <c r="BB70" i="21" a="1"/>
  <c r="BB70" i="21" s="1"/>
  <c r="BM71" i="21" a="1"/>
  <c r="BM71" i="21" s="1"/>
  <c r="BJ72" i="21" a="1"/>
  <c r="BJ72" i="21" s="1"/>
  <c r="BD73" i="21" a="1"/>
  <c r="BD73" i="21" s="1"/>
  <c r="BC68" i="21" a="1"/>
  <c r="BC68" i="21" s="1"/>
  <c r="BK68" i="21" a="1"/>
  <c r="BK68" i="21" s="1"/>
  <c r="BJ67" i="21" a="1"/>
  <c r="BJ67" i="21" s="1"/>
  <c r="BD40" i="21" a="1"/>
  <c r="BD40" i="21" s="1"/>
  <c r="BC54" i="21" a="1"/>
  <c r="BC54" i="21" s="1"/>
  <c r="BK47" i="21" a="1"/>
  <c r="BK47" i="21" s="1"/>
  <c r="BE65" i="21" a="1"/>
  <c r="BE65" i="21" s="1"/>
  <c r="BH52" i="21" a="1"/>
  <c r="BH52" i="21" s="1"/>
  <c r="BC59" i="21" a="1"/>
  <c r="BC59" i="21" s="1"/>
  <c r="BL71" i="21" a="1"/>
  <c r="BL71" i="21" s="1"/>
  <c r="BJ39" i="21" a="1"/>
  <c r="BJ39" i="21" s="1"/>
  <c r="BC60" i="21" a="1"/>
  <c r="BC60" i="21" s="1"/>
  <c r="BL62" i="21" a="1"/>
  <c r="BL62" i="21" s="1"/>
  <c r="BF53" i="21" a="1"/>
  <c r="BF53" i="21" s="1"/>
  <c r="BE73" i="21" a="1"/>
  <c r="BE73" i="21" s="1"/>
  <c r="BM73" i="21" a="1"/>
  <c r="BM73" i="21" s="1"/>
  <c r="BG68" i="21" a="1"/>
  <c r="BG68" i="21" s="1"/>
  <c r="BL39" i="21" a="1"/>
  <c r="BL39" i="21" s="1"/>
  <c r="BM60" i="21" a="1"/>
  <c r="BM60" i="21" s="1"/>
  <c r="BM65" i="21" a="1"/>
  <c r="BM65" i="21" s="1"/>
  <c r="BI40" i="21" a="1"/>
  <c r="BI40" i="21" s="1"/>
  <c r="BG53" i="21" a="1"/>
  <c r="BG53" i="21" s="1"/>
  <c r="BM47" i="21" a="1"/>
  <c r="BM47" i="21" s="1"/>
  <c r="BD53" i="21" a="1"/>
  <c r="BD53" i="21" s="1"/>
  <c r="BM46" i="21" a="1"/>
  <c r="BM46" i="21" s="1"/>
  <c r="BH71" i="21" a="1"/>
  <c r="BH71" i="21" s="1"/>
  <c r="BF45" i="21" a="1"/>
  <c r="BF45" i="21" s="1"/>
  <c r="BK63" i="21" a="1"/>
  <c r="BK63" i="21" s="1"/>
  <c r="BI72" i="21" a="1"/>
  <c r="BI72" i="21" s="1"/>
  <c r="BH62" i="21" a="1"/>
  <c r="BH62" i="21" s="1"/>
  <c r="BC48" i="21" a="1"/>
  <c r="BC48" i="21" s="1"/>
  <c r="BK71" i="21" a="1"/>
  <c r="BK71" i="21" s="1"/>
  <c r="BI59" i="21" a="1"/>
  <c r="BI59" i="21" s="1"/>
  <c r="BC52" i="21" a="1"/>
  <c r="BC52" i="21" s="1"/>
  <c r="BB60" i="21" a="1"/>
  <c r="BB60" i="21" s="1"/>
  <c r="BK52" i="21" a="1"/>
  <c r="BK52" i="21" s="1"/>
  <c r="BE52" i="21" a="1"/>
  <c r="BE52" i="21" s="1"/>
  <c r="BD60" i="21" a="1"/>
  <c r="BD60" i="21" s="1"/>
  <c r="BL63" i="21" a="1"/>
  <c r="BL63" i="21" s="1"/>
  <c r="BJ53" i="21" a="1"/>
  <c r="BJ53" i="21" s="1"/>
  <c r="BB65" i="21" a="1"/>
  <c r="BB65" i="21" s="1"/>
  <c r="BG65" i="21" a="1"/>
  <c r="BG65" i="21" s="1"/>
  <c r="BB42" i="21" a="1"/>
  <c r="BB42" i="21" s="1"/>
  <c r="BJ40" i="21" a="1"/>
  <c r="BJ40" i="21" s="1"/>
  <c r="BI56" i="21" a="1"/>
  <c r="BI56" i="21" s="1"/>
  <c r="BC45" i="21" a="1"/>
  <c r="BC45" i="21" s="1"/>
  <c r="BB47" i="21" a="1"/>
  <c r="BB47" i="21" s="1"/>
  <c r="BJ59" i="21" a="1"/>
  <c r="BJ59" i="21" s="1"/>
  <c r="BE57" i="21" a="1"/>
  <c r="BE57" i="21" s="1"/>
  <c r="BC39" i="21" a="1"/>
  <c r="BC39" i="21" s="1"/>
  <c r="BL55" i="21" a="1"/>
  <c r="BL55" i="21" s="1"/>
  <c r="BF41" i="21" a="1"/>
  <c r="BF41" i="21" s="1"/>
  <c r="BM41" i="21" a="1"/>
  <c r="BM41" i="21" s="1"/>
  <c r="BH68" i="21" a="1"/>
  <c r="BH68" i="21" s="1"/>
  <c r="BF71" i="21" a="1"/>
  <c r="BF71" i="21" s="1"/>
  <c r="BL53" i="21" a="1"/>
  <c r="BL53" i="21" s="1"/>
  <c r="BD41" i="21" a="1"/>
  <c r="BD41" i="21" s="1"/>
  <c r="BM56" i="21" a="1"/>
  <c r="BM56" i="21" s="1"/>
  <c r="BH47" i="21" a="1"/>
  <c r="BH47" i="21" s="1"/>
  <c r="BK48" i="21" a="1"/>
  <c r="BK48" i="21" s="1"/>
  <c r="BG45" i="21" a="1"/>
  <c r="BG45" i="21" s="1"/>
  <c r="BB64" i="21" a="1"/>
  <c r="BB64" i="21" s="1"/>
  <c r="BJ55" i="21" a="1"/>
  <c r="BJ55" i="21" s="1"/>
  <c r="BI60" i="21" a="1"/>
  <c r="BI60" i="21" s="1"/>
  <c r="BC67" i="21" a="1"/>
  <c r="BC67" i="21" s="1"/>
  <c r="BF70" i="21" a="1"/>
  <c r="BF70" i="21" s="1"/>
  <c r="BL45" i="21" a="1"/>
  <c r="BL45" i="21" s="1"/>
  <c r="BI62" i="21" a="1"/>
  <c r="BI62" i="21" s="1"/>
  <c r="BM67" i="21" a="1"/>
  <c r="BM67" i="21" s="1"/>
  <c r="BJ62" i="21" a="1"/>
  <c r="BJ62" i="21" s="1"/>
  <c r="BI67" i="21" a="1"/>
  <c r="BI67" i="21" s="1"/>
  <c r="BD71" i="21" a="1"/>
  <c r="BD71" i="21" s="1"/>
  <c r="BB54" i="21" a="1"/>
  <c r="BB54" i="21" s="1"/>
  <c r="BD65" i="21" a="1"/>
  <c r="BD65" i="21" s="1"/>
  <c r="BC46" i="21" a="1"/>
  <c r="BC46" i="21" s="1"/>
  <c r="BL52" i="21" a="1"/>
  <c r="BL52" i="21" s="1"/>
  <c r="BF55" i="21" a="1"/>
  <c r="BF55" i="21" s="1"/>
  <c r="BE55" i="21" a="1"/>
  <c r="BE55" i="21" s="1"/>
  <c r="BM51" i="21" a="1"/>
  <c r="BM51" i="21" s="1"/>
  <c r="BC72" i="21" a="1"/>
  <c r="BC72" i="21" s="1"/>
  <c r="BG51" i="21" a="1"/>
  <c r="BG51" i="21" s="1"/>
  <c r="BE51" i="21" a="1"/>
  <c r="BE51" i="21" s="1"/>
  <c r="BM72" i="21" a="1"/>
  <c r="BM72" i="21" s="1"/>
  <c r="BJ57" i="21" a="1"/>
  <c r="BJ57" i="21" s="1"/>
  <c r="BE67" i="21" a="1"/>
  <c r="BE67" i="21" s="1"/>
  <c r="BC70" i="21" a="1"/>
  <c r="BC70" i="21" s="1"/>
  <c r="BL57" i="21" a="1"/>
  <c r="BL57" i="21" s="1"/>
  <c r="BF59" i="21" a="1"/>
  <c r="BF59" i="21" s="1"/>
  <c r="BE68" i="21" a="1"/>
  <c r="BE68" i="21" s="1"/>
  <c r="BL68" i="21" a="1"/>
  <c r="BL68" i="21" s="1"/>
  <c r="BH41" i="21" a="1"/>
  <c r="BH41" i="21" s="1"/>
  <c r="BG54" i="21" a="1"/>
  <c r="BG54" i="21" s="1"/>
  <c r="BL65" i="21" a="1"/>
  <c r="BL65" i="21" s="1"/>
  <c r="BI47" i="21" a="1"/>
  <c r="BI47" i="21" s="1"/>
  <c r="BH56" i="21" a="1"/>
  <c r="BH56" i="21" s="1"/>
  <c r="BC64" i="21" a="1"/>
  <c r="BC64" i="21" s="1"/>
  <c r="BK64" i="21" a="1"/>
  <c r="BK64" i="21" s="1"/>
  <c r="BI65" i="21" a="1"/>
  <c r="BI65" i="21" s="1"/>
  <c r="BE56" i="21" a="1"/>
  <c r="BE56" i="21" s="1"/>
  <c r="BK59" i="21" a="1"/>
  <c r="BK59" i="21" s="1"/>
  <c r="BE54" i="21" a="1"/>
  <c r="BE54" i="21" s="1"/>
  <c r="BM59" i="21" a="1"/>
  <c r="BM59" i="21" s="1"/>
  <c r="BK56" i="21" a="1"/>
  <c r="BK56" i="21" s="1"/>
  <c r="BI52" i="21" a="1"/>
  <c r="BI52" i="21" s="1"/>
  <c r="BB71" i="21" a="1"/>
  <c r="BB71" i="21" s="1"/>
  <c r="BC51" i="21" a="1"/>
  <c r="BC51" i="21" s="1"/>
  <c r="BI45" i="21" a="1"/>
  <c r="BI45" i="21" s="1"/>
  <c r="BI54" i="21" a="1"/>
  <c r="BI54" i="21" s="1"/>
  <c r="BK41" i="21" a="1"/>
  <c r="BK41" i="21" s="1"/>
  <c r="BD47" i="21" a="1"/>
  <c r="BD47" i="21" s="1"/>
  <c r="BJ60" i="21" a="1"/>
  <c r="BJ60" i="21" s="1"/>
  <c r="BG56" i="21" a="1"/>
  <c r="BG56" i="21" s="1"/>
  <c r="BC53" i="21" a="1"/>
  <c r="BC53" i="21" s="1"/>
  <c r="BK65" i="21" a="1"/>
  <c r="BK65" i="21" s="1"/>
  <c r="BJ65" i="21" a="1"/>
  <c r="BJ65" i="21" s="1"/>
  <c r="BD52" i="21" a="1"/>
  <c r="BD52" i="21" s="1"/>
  <c r="BG52" i="21" a="1"/>
  <c r="BG52" i="21" s="1"/>
  <c r="BM42" i="21" a="1"/>
  <c r="BM42" i="21" s="1"/>
  <c r="BJ45" i="21" a="1"/>
  <c r="BJ45" i="21" s="1"/>
  <c r="BH54" i="21" a="1"/>
  <c r="BH54" i="21" s="1"/>
  <c r="BM45" i="21" a="1"/>
  <c r="BM45" i="21" s="1"/>
  <c r="BJ47" i="21" a="1"/>
  <c r="BJ47" i="21" s="1"/>
  <c r="BE59" i="21" a="1"/>
  <c r="BE59" i="21" s="1"/>
  <c r="BC41" i="21" a="1"/>
  <c r="BC41" i="21" s="1"/>
  <c r="BE39" i="21" a="1"/>
  <c r="BE39" i="21" s="1"/>
  <c r="BD63" i="21" a="1"/>
  <c r="BD63" i="21" s="1"/>
  <c r="BM53" i="21" a="1"/>
  <c r="BM53" i="21" s="1"/>
  <c r="BF51" i="21" a="1"/>
  <c r="BF51" i="21" s="1"/>
  <c r="BK70" i="21" a="1"/>
  <c r="BK70" i="21" s="1"/>
  <c r="BD70" i="21" a="1"/>
  <c r="BD70" i="21" s="1"/>
  <c r="BD54" i="21" a="1"/>
  <c r="BD54" i="21" s="1"/>
  <c r="BI46" i="21" a="1"/>
  <c r="BI46" i="21" s="1"/>
  <c r="BD62" i="21" a="1"/>
  <c r="BD62" i="21" s="1"/>
  <c r="BB72" i="21" a="1"/>
  <c r="BB72" i="21" s="1"/>
  <c r="BK62" i="21" a="1"/>
  <c r="BK62" i="21" s="1"/>
  <c r="BE41" i="21" a="1"/>
  <c r="BE41" i="21" s="1"/>
  <c r="BD39" i="21" a="1"/>
  <c r="BD39" i="21" s="1"/>
  <c r="BM62" i="21" a="1"/>
  <c r="BM62" i="21" s="1"/>
  <c r="BG42" i="21" a="1"/>
  <c r="BG42" i="21" s="1"/>
  <c r="BF54" i="21" a="1"/>
  <c r="BF54" i="21" s="1"/>
  <c r="BJ41" i="21" a="1"/>
  <c r="BJ41" i="21" s="1"/>
  <c r="BH53" i="21" a="1"/>
  <c r="BH53" i="21" s="1"/>
  <c r="BG67" i="21" a="1"/>
  <c r="BG67" i="21" s="1"/>
  <c r="BB51" i="21" a="1"/>
  <c r="BB51" i="21" s="1"/>
  <c r="BH48" i="21" a="1"/>
  <c r="BH48" i="21" s="1"/>
  <c r="BB52" i="21" a="1"/>
  <c r="BB52" i="21" s="1"/>
  <c r="BF72" i="21" a="1"/>
  <c r="BF72" i="21" s="1"/>
  <c r="BB59" i="21" a="1"/>
  <c r="BB59" i="21" s="1"/>
  <c r="BF65" i="21" a="1"/>
  <c r="BF65" i="21" s="1"/>
  <c r="BI63" i="21" a="1"/>
  <c r="BI63" i="21" s="1"/>
  <c r="BD45" i="21" a="1"/>
  <c r="BD45" i="21" s="1"/>
  <c r="BB56" i="21" a="1"/>
  <c r="BB56" i="21" s="1"/>
  <c r="BK54" i="21" a="1"/>
  <c r="BK54" i="21" s="1"/>
  <c r="BE45" i="21" a="1"/>
  <c r="BE45" i="21" s="1"/>
  <c r="BH67" i="21" a="1"/>
  <c r="BH67" i="21" s="1"/>
  <c r="BB39" i="21" a="1"/>
  <c r="BB39" i="21" s="1"/>
  <c r="BK39" i="21" a="1"/>
  <c r="BK39" i="21" s="1"/>
  <c r="BI48" i="21" a="1"/>
  <c r="BI48" i="21" s="1"/>
  <c r="BC47" i="21" a="1"/>
  <c r="BC47" i="21" s="1"/>
  <c r="BB40" i="21" a="1"/>
  <c r="BB40" i="21" s="1"/>
  <c r="BF68" i="21" a="1"/>
  <c r="BF68" i="21" s="1"/>
  <c r="BD64" i="21" a="1"/>
  <c r="BD64" i="21" s="1"/>
  <c r="BM68" i="21" a="1"/>
  <c r="BM68" i="21" s="1"/>
  <c r="BG70" i="21" a="1"/>
  <c r="BG70" i="21" s="1"/>
  <c r="BL42" i="21" a="1"/>
  <c r="BL42" i="21" s="1"/>
  <c r="BI70" i="21" a="1"/>
  <c r="BI70" i="21" s="1"/>
  <c r="BG46" i="21" a="1"/>
  <c r="BG46" i="21" s="1"/>
  <c r="BL59" i="21" a="1"/>
  <c r="BL59" i="21" s="1"/>
  <c r="BE60" i="21" a="1"/>
  <c r="BE60" i="21" s="1"/>
  <c r="BL54" i="21" a="1"/>
  <c r="BL54" i="21" s="1"/>
  <c r="BI41" i="21" a="1"/>
  <c r="BI41" i="21" s="1"/>
  <c r="BG48" i="21" a="1"/>
  <c r="BG48" i="21" s="1"/>
  <c r="BL70" i="21" a="1"/>
  <c r="BL70" i="21" s="1"/>
  <c r="BD55" i="21" a="1"/>
  <c r="BD55" i="21" s="1"/>
  <c r="BL51" i="21" a="1"/>
  <c r="BL51" i="21" s="1"/>
  <c r="BG59" i="21" a="1"/>
  <c r="BG59" i="21" s="1"/>
  <c r="BE46" i="21" a="1"/>
  <c r="BE46" i="21" s="1"/>
  <c r="BJ51" i="21" a="1"/>
  <c r="BJ51" i="21" s="1"/>
  <c r="BH72" i="21" a="1"/>
  <c r="BH72" i="21" s="1"/>
  <c r="BG64" i="21" a="1"/>
  <c r="BG64" i="21" s="1"/>
  <c r="BB67" i="21" a="1"/>
  <c r="BB67" i="21" s="1"/>
  <c r="BK55" i="21" a="1"/>
  <c r="BK55" i="21" s="1"/>
  <c r="BB62" i="21" a="1"/>
  <c r="BB62" i="21" s="1"/>
  <c r="BJ68" i="21" a="1"/>
  <c r="BJ68" i="21" s="1"/>
  <c r="BE72" i="21" a="1"/>
  <c r="BE72" i="21" s="1"/>
  <c r="BC56" i="21" a="1"/>
  <c r="BC56" i="21" s="1"/>
  <c r="BL67" i="21" a="1"/>
  <c r="BL67" i="21" s="1"/>
  <c r="BC63" i="21" a="1"/>
  <c r="BC63" i="21" s="1"/>
  <c r="BE63" i="21" a="1"/>
  <c r="BE63" i="21" s="1"/>
  <c r="BH39" i="21" a="1"/>
  <c r="BH39" i="21" s="1"/>
  <c r="BI55" i="21" a="1"/>
  <c r="BI55" i="21" s="1"/>
  <c r="BK67" i="21" a="1"/>
  <c r="BK67" i="21" s="1"/>
  <c r="BC40" i="21" a="1"/>
  <c r="BC40" i="21" s="1"/>
  <c r="BK53" i="21" a="1"/>
  <c r="BK53" i="21" s="1"/>
  <c r="BH60" i="21" a="1"/>
  <c r="BH60" i="21" s="1"/>
  <c r="BK42" i="21" a="1"/>
  <c r="BK42" i="21" s="1"/>
  <c r="BB57" i="21" a="1"/>
  <c r="BB57" i="21" s="1"/>
  <c r="BE62" i="21" a="1"/>
  <c r="BE62" i="21" s="1"/>
  <c r="BF62" i="21" a="1"/>
  <c r="BF62" i="21" s="1"/>
  <c r="BJ42" i="21" a="1"/>
  <c r="BJ42" i="21" s="1"/>
  <c r="BE48" i="21" a="1"/>
  <c r="BE48" i="21" s="1"/>
  <c r="BC57" i="21" a="1"/>
  <c r="BC57" i="21" s="1"/>
  <c r="BL73" i="21" a="1"/>
  <c r="BL73" i="21" s="1"/>
  <c r="BF73" i="21" a="1"/>
  <c r="BF73" i="21" s="1"/>
  <c r="BI42" i="21" a="1"/>
  <c r="BI42" i="21" s="1"/>
  <c r="BD57" i="21" a="1"/>
  <c r="BD57" i="21" s="1"/>
  <c r="BB46" i="21" a="1"/>
  <c r="BB46" i="21" s="1"/>
  <c r="BJ64" i="21" a="1"/>
  <c r="BJ64" i="21" s="1"/>
  <c r="BD42" i="21" a="1"/>
  <c r="BD42" i="21" s="1"/>
  <c r="BL64" i="21" a="1"/>
  <c r="BL64" i="21" s="1"/>
  <c r="BG62" i="21" a="1"/>
  <c r="BG62" i="21" s="1"/>
  <c r="BE42" i="21" a="1"/>
  <c r="BE42" i="21" s="1"/>
  <c r="BI57" i="21" a="1"/>
  <c r="BI57" i="21" s="1"/>
  <c r="BH59" i="21" a="1"/>
  <c r="BH59" i="21" s="1"/>
  <c r="BF60" i="21" a="1"/>
  <c r="BF60" i="21" s="1"/>
  <c r="BM39" i="21" a="1"/>
  <c r="BM39" i="21" s="1"/>
  <c r="BJ56" i="21" a="1"/>
  <c r="BJ56" i="21" s="1"/>
  <c r="BH63" i="21" a="1"/>
  <c r="BH63" i="21" s="1"/>
  <c r="BB55" i="21" a="1"/>
  <c r="BB55" i="21" s="1"/>
  <c r="BH73" i="21" a="1"/>
  <c r="BH73" i="21" s="1"/>
  <c r="BC55" i="21" a="1"/>
  <c r="BC55" i="21" s="1"/>
  <c r="BK57" i="21" a="1"/>
  <c r="BK57" i="21" s="1"/>
  <c r="BF39" i="21" a="1"/>
  <c r="BF39" i="21" s="1"/>
  <c r="BD72" i="21" a="1"/>
  <c r="BD72" i="21" s="1"/>
  <c r="BM54" i="21" a="1"/>
  <c r="BM54" i="21" s="1"/>
  <c r="BG47" i="21" a="1"/>
  <c r="BG47" i="21" s="1"/>
  <c r="BF40" i="21" a="1"/>
  <c r="BF40" i="21" s="1"/>
  <c r="BM55" i="21" a="1"/>
  <c r="BM55" i="21" s="1"/>
  <c r="BJ71" i="21" a="1"/>
  <c r="BJ71" i="21" s="1"/>
  <c r="BB73" i="21" a="1"/>
  <c r="BB73" i="21" s="1"/>
  <c r="BK46" i="21" a="1"/>
  <c r="BK46" i="21" s="1"/>
  <c r="BI53" i="21" a="1"/>
  <c r="BI53" i="21" s="1"/>
  <c r="BD48" i="21" a="1"/>
  <c r="BD48" i="21" s="1"/>
  <c r="BB45" i="21" a="1"/>
  <c r="BB45" i="21" s="1"/>
  <c r="BK60" i="21" a="1"/>
  <c r="BK60" i="21" s="1"/>
  <c r="BI71" i="21" a="1"/>
  <c r="BI71" i="21" s="1"/>
  <c r="BC42" i="21" a="1"/>
  <c r="BC42" i="21" s="1"/>
  <c r="BF63" i="21" a="1"/>
  <c r="BF63" i="21" s="1"/>
  <c r="BC73" i="21" a="1"/>
  <c r="BC73" i="21" s="1"/>
  <c r="BK73" i="21" a="1"/>
  <c r="BK73" i="21" s="1"/>
  <c r="BF64" i="21" a="1"/>
  <c r="BF64" i="21" s="1"/>
  <c r="BM64" i="21" a="1"/>
  <c r="BM64" i="21" s="1"/>
  <c r="BG72" i="21" a="1"/>
  <c r="BG72" i="21" s="1"/>
  <c r="BF57" i="21" a="1"/>
  <c r="BF57" i="21" s="1"/>
  <c r="BB63" i="21" a="1"/>
  <c r="BB63" i="21" s="1"/>
  <c r="BH70" i="21" a="1"/>
  <c r="BH70" i="21" s="1"/>
  <c r="BI73" i="21" a="1"/>
  <c r="BI73" i="21" s="1"/>
  <c r="BM57" i="21" a="1"/>
  <c r="BM57" i="21" s="1"/>
  <c r="BB53" i="21" a="1"/>
  <c r="BB53" i="21" s="1"/>
  <c r="BD51" i="21" a="1"/>
  <c r="BD51" i="21" s="1"/>
  <c r="BE47" i="21" a="1"/>
  <c r="BE47" i="21" s="1"/>
  <c r="BG40" i="21" a="1"/>
  <c r="BG40" i="21" s="1"/>
  <c r="BH57" i="21" a="1"/>
  <c r="BH57" i="21" s="1"/>
  <c r="BH45" i="21" a="1"/>
  <c r="BH45" i="21" s="1"/>
  <c r="BF48" i="21" a="1"/>
  <c r="BF48" i="21" s="1"/>
  <c r="BL56" i="21" a="1"/>
  <c r="BL56" i="21" s="1"/>
  <c r="BJ70" i="21" a="1"/>
  <c r="BJ70" i="21" s="1"/>
  <c r="BG57" i="21" a="1"/>
  <c r="BG57" i="21" s="1"/>
  <c r="BI68" i="21" a="1"/>
  <c r="BI68" i="21" s="1"/>
  <c r="BH65" i="21" a="1"/>
  <c r="BH65" i="21" s="1"/>
  <c r="BH55" i="21" a="1"/>
  <c r="BH55" i="21" s="1"/>
  <c r="BG73" i="21" a="1"/>
  <c r="BG73" i="21" s="1"/>
  <c r="BG55" i="21" a="1"/>
  <c r="BG55" i="21" s="1"/>
  <c r="BI51" i="21" a="1"/>
  <c r="BI51" i="21" s="1"/>
  <c r="BM40" i="21" a="1"/>
  <c r="BM40" i="21" s="1"/>
  <c r="BK40" i="21" a="1"/>
  <c r="BK40" i="21" s="1"/>
  <c r="BK45" i="21" a="1"/>
  <c r="BK45" i="21" s="1"/>
  <c r="BF56" i="21" a="1"/>
  <c r="BF56" i="21" s="1"/>
  <c r="V72" i="21" a="1"/>
  <c r="V72" i="21" s="1"/>
  <c r="AZ48" i="21" a="1"/>
  <c r="AZ48" i="21" s="1"/>
  <c r="AY46" i="21" a="1"/>
  <c r="AY46" i="21" s="1"/>
  <c r="AY39" i="21" a="1"/>
  <c r="AY39" i="21" s="1"/>
  <c r="AZ46" i="21" a="1"/>
  <c r="AZ46" i="21" s="1"/>
  <c r="AZ55" i="21" a="1"/>
  <c r="AZ55" i="21" s="1"/>
  <c r="AY63" i="21" a="1"/>
  <c r="AY63" i="21" s="1"/>
  <c r="AZ40" i="21" a="1"/>
  <c r="AZ40" i="21" s="1"/>
  <c r="AY62" i="21" a="1"/>
  <c r="AY62" i="21" s="1"/>
  <c r="AY41" i="21" a="1"/>
  <c r="AY41" i="21" s="1"/>
  <c r="AZ65" i="21" a="1"/>
  <c r="AZ65" i="21" s="1"/>
  <c r="AZ70" i="21" a="1"/>
  <c r="AZ70" i="21" s="1"/>
  <c r="AY42" i="21" a="1"/>
  <c r="AY42" i="21" s="1"/>
  <c r="AZ71" i="21" a="1"/>
  <c r="AZ71" i="21" s="1"/>
  <c r="AY51" i="21" a="1"/>
  <c r="AY51" i="21" s="1"/>
  <c r="AY70" i="21" a="1"/>
  <c r="AY70" i="21" s="1"/>
  <c r="AY68" i="21" a="1"/>
  <c r="AY68" i="21" s="1"/>
  <c r="AY59" i="21" a="1"/>
  <c r="AY59" i="21" s="1"/>
  <c r="AY60" i="21" a="1"/>
  <c r="AY60" i="21" s="1"/>
  <c r="AZ56" i="21" a="1"/>
  <c r="AZ56" i="21" s="1"/>
  <c r="AY73" i="21" a="1"/>
  <c r="AY73" i="21" s="1"/>
  <c r="AZ52" i="21" a="1"/>
  <c r="AZ52" i="21" s="1"/>
  <c r="AZ60" i="21" a="1"/>
  <c r="AZ60" i="21" s="1"/>
  <c r="AZ54" i="21" a="1"/>
  <c r="AZ54" i="21" s="1"/>
  <c r="AZ67" i="21" a="1"/>
  <c r="AZ67" i="21" s="1"/>
  <c r="AY47" i="21" a="1"/>
  <c r="AY47" i="21" s="1"/>
  <c r="AZ64" i="21" a="1"/>
  <c r="AZ64" i="21" s="1"/>
  <c r="AZ39" i="21" a="1"/>
  <c r="AZ39" i="21" s="1"/>
  <c r="AY65" i="21" a="1"/>
  <c r="AY65" i="21" s="1"/>
  <c r="AZ62" i="21" a="1"/>
  <c r="AZ62" i="21" s="1"/>
  <c r="AY72" i="21" a="1"/>
  <c r="AY72" i="21" s="1"/>
  <c r="AY48" i="21" a="1"/>
  <c r="AY48" i="21" s="1"/>
  <c r="AZ51" i="21" a="1"/>
  <c r="AZ51" i="21" s="1"/>
  <c r="AZ63" i="21" a="1"/>
  <c r="AZ63" i="21" s="1"/>
  <c r="AZ53" i="21" a="1"/>
  <c r="AZ53" i="21" s="1"/>
  <c r="AY57" i="21" a="1"/>
  <c r="AY57" i="21" s="1"/>
  <c r="AY67" i="21" a="1"/>
  <c r="AY67" i="21" s="1"/>
  <c r="AY64" i="21" a="1"/>
  <c r="AY64" i="21" s="1"/>
  <c r="AY45" i="21" a="1"/>
  <c r="AY45" i="21" s="1"/>
  <c r="AZ68" i="21" a="1"/>
  <c r="AZ68" i="21" s="1"/>
  <c r="AZ47" i="21" a="1"/>
  <c r="AZ47" i="21" s="1"/>
  <c r="AY56" i="21" a="1"/>
  <c r="AY56" i="21" s="1"/>
  <c r="AZ73" i="21" a="1"/>
  <c r="AZ73" i="21" s="1"/>
  <c r="AZ72" i="21" a="1"/>
  <c r="AZ72" i="21" s="1"/>
  <c r="AY71" i="21" a="1"/>
  <c r="AY71" i="21" s="1"/>
  <c r="AZ45" i="21" a="1"/>
  <c r="AZ45" i="21" s="1"/>
  <c r="AY55" i="21" a="1"/>
  <c r="AY55" i="21" s="1"/>
  <c r="AZ59" i="21" a="1"/>
  <c r="AZ59" i="21" s="1"/>
  <c r="AZ41" i="21" a="1"/>
  <c r="AZ41" i="21" s="1"/>
  <c r="AY54" i="21" a="1"/>
  <c r="AY54" i="21" s="1"/>
  <c r="AY40" i="21" a="1"/>
  <c r="AY40" i="21" s="1"/>
  <c r="AY53" i="21" a="1"/>
  <c r="AY53" i="21" s="1"/>
  <c r="AY52" i="21" a="1"/>
  <c r="AY52" i="21" s="1"/>
  <c r="AZ42" i="21" a="1"/>
  <c r="AZ42" i="21" s="1"/>
  <c r="AZ57" i="21" a="1"/>
  <c r="AZ57" i="21" s="1"/>
  <c r="K72" i="21" a="1"/>
  <c r="K72" i="21" s="1"/>
  <c r="AM72" i="21" a="1"/>
  <c r="AM72" i="21" s="1"/>
  <c r="AJ72" i="21" a="1"/>
  <c r="AJ72" i="21" s="1"/>
  <c r="Y72" i="21" a="1"/>
  <c r="Y72" i="21" s="1"/>
  <c r="T72" i="21" a="1"/>
  <c r="T72" i="21" s="1"/>
  <c r="AE72" i="21" a="1"/>
  <c r="AE72" i="21" s="1"/>
  <c r="R72" i="21" a="1"/>
  <c r="R72" i="21" s="1"/>
  <c r="Z72" i="21" a="1"/>
  <c r="Z72" i="21" s="1"/>
  <c r="L72" i="21" a="1"/>
  <c r="L72" i="21" s="1"/>
  <c r="AH72" i="21" a="1"/>
  <c r="AH72" i="21" s="1"/>
  <c r="AO72" i="21" a="1"/>
  <c r="AO72" i="21" s="1"/>
  <c r="AR72" i="21" a="1"/>
  <c r="AR72" i="21" s="1"/>
  <c r="W72" i="21" a="1"/>
  <c r="W72" i="21" s="1"/>
  <c r="Q72" i="21" a="1"/>
  <c r="Q72" i="21" s="1"/>
  <c r="AI72" i="21" a="1"/>
  <c r="AI72" i="21" s="1"/>
  <c r="U72" i="21" a="1"/>
  <c r="U72" i="21" s="1"/>
  <c r="AW72" i="21" a="1"/>
  <c r="AW72" i="21" s="1"/>
  <c r="M72" i="21" a="1"/>
  <c r="M72" i="21" s="1"/>
  <c r="AX72" i="21" a="1"/>
  <c r="AX72" i="21" s="1"/>
  <c r="AP72" i="21" a="1"/>
  <c r="AP72" i="21" s="1"/>
  <c r="AQ72" i="21" a="1"/>
  <c r="AQ72" i="21" s="1"/>
  <c r="AC72" i="21" a="1"/>
  <c r="AC72" i="21" s="1"/>
  <c r="AG72" i="21" a="1"/>
  <c r="AG72" i="21" s="1"/>
  <c r="AF72" i="21" a="1"/>
  <c r="AF72" i="21" s="1"/>
  <c r="O72" i="21" a="1"/>
  <c r="O72" i="21" s="1"/>
  <c r="P72" i="21" a="1"/>
  <c r="P72" i="21" s="1"/>
  <c r="AK72" i="21" a="1"/>
  <c r="AK72" i="21" s="1"/>
  <c r="S72" i="21" a="1"/>
  <c r="S72" i="21" s="1"/>
  <c r="AL72" i="21" a="1"/>
  <c r="AL72" i="21" s="1"/>
  <c r="AD72" i="21" a="1"/>
  <c r="AD72" i="21" s="1"/>
  <c r="AS72" i="21" a="1"/>
  <c r="AS72" i="21" s="1"/>
  <c r="X72" i="21" a="1"/>
  <c r="X72" i="21" s="1"/>
  <c r="AV72" i="21" a="1"/>
  <c r="AV72" i="21" s="1"/>
  <c r="AB72" i="21" a="1"/>
  <c r="AB72" i="21" s="1"/>
  <c r="AU72" i="21" a="1"/>
  <c r="AU72" i="21" s="1"/>
  <c r="AT72" i="21" a="1"/>
  <c r="AT72" i="21" s="1"/>
  <c r="K56" i="21" a="1"/>
  <c r="K56" i="21" s="1"/>
  <c r="U56" i="21" a="1"/>
  <c r="U56" i="21" s="1"/>
  <c r="AE56" i="21" a="1"/>
  <c r="AE56" i="21" s="1"/>
  <c r="Y56" i="21" a="1"/>
  <c r="Y56" i="21" s="1"/>
  <c r="T56" i="21" a="1"/>
  <c r="T56" i="21" s="1"/>
  <c r="AI56" i="21" a="1"/>
  <c r="AI56" i="21" s="1"/>
  <c r="R56" i="21" a="1"/>
  <c r="R56" i="21" s="1"/>
  <c r="AT56" i="21" a="1"/>
  <c r="AT56" i="21" s="1"/>
  <c r="AO56" i="21" a="1"/>
  <c r="AO56" i="21" s="1"/>
  <c r="AR56" i="21" a="1"/>
  <c r="AR56" i="21" s="1"/>
  <c r="W56" i="21" a="1"/>
  <c r="W56" i="21" s="1"/>
  <c r="AP56" i="21" a="1"/>
  <c r="AP56" i="21" s="1"/>
  <c r="X56" i="21" a="1"/>
  <c r="X56" i="21" s="1"/>
  <c r="AJ56" i="21" a="1"/>
  <c r="AJ56" i="21" s="1"/>
  <c r="M56" i="21" a="1"/>
  <c r="M56" i="21" s="1"/>
  <c r="AX56" i="21" a="1"/>
  <c r="AX56" i="21" s="1"/>
  <c r="O56" i="21" a="1"/>
  <c r="O56" i="21" s="1"/>
  <c r="AM56" i="21" a="1"/>
  <c r="AM56" i="21" s="1"/>
  <c r="AH56" i="21" a="1"/>
  <c r="AH56" i="21" s="1"/>
  <c r="AC56" i="21" a="1"/>
  <c r="AC56" i="21" s="1"/>
  <c r="AD56" i="21" a="1"/>
  <c r="AD56" i="21" s="1"/>
  <c r="L56" i="21" a="1"/>
  <c r="L56" i="21" s="1"/>
  <c r="AW56" i="21" a="1"/>
  <c r="AW56" i="21" s="1"/>
  <c r="S56" i="21" a="1"/>
  <c r="S56" i="21" s="1"/>
  <c r="AL56" i="21" a="1"/>
  <c r="AL56" i="21" s="1"/>
  <c r="Z56" i="21" a="1"/>
  <c r="Z56" i="21" s="1"/>
  <c r="AS56" i="21" a="1"/>
  <c r="AS56" i="21" s="1"/>
  <c r="V56" i="21" a="1"/>
  <c r="V56" i="21" s="1"/>
  <c r="Q56" i="21" a="1"/>
  <c r="Q56" i="21" s="1"/>
  <c r="AG56" i="21" a="1"/>
  <c r="AG56" i="21" s="1"/>
  <c r="AQ56" i="21" a="1"/>
  <c r="AQ56" i="21" s="1"/>
  <c r="AK56" i="21" a="1"/>
  <c r="AK56" i="21" s="1"/>
  <c r="AF56" i="21" a="1"/>
  <c r="AF56" i="21" s="1"/>
  <c r="AV56" i="21" a="1"/>
  <c r="AV56" i="21" s="1"/>
  <c r="P56" i="21" a="1"/>
  <c r="P56" i="21" s="1"/>
  <c r="AB56" i="21" a="1"/>
  <c r="AB56" i="21" s="1"/>
  <c r="AU56" i="21" a="1"/>
  <c r="AU56" i="21" s="1"/>
  <c r="K64" i="21" a="1"/>
  <c r="K64" i="21" s="1"/>
  <c r="AH64" i="21" a="1"/>
  <c r="AH64" i="21" s="1"/>
  <c r="AU64" i="21" a="1"/>
  <c r="AU64" i="21" s="1"/>
  <c r="AI64" i="21" a="1"/>
  <c r="AI64" i="21" s="1"/>
  <c r="AQ64" i="21" a="1"/>
  <c r="AQ64" i="21" s="1"/>
  <c r="AO64" i="21" a="1"/>
  <c r="AO64" i="21" s="1"/>
  <c r="AM64" i="21" a="1"/>
  <c r="AM64" i="21" s="1"/>
  <c r="AB64" i="21" a="1"/>
  <c r="AB64" i="21" s="1"/>
  <c r="AW64" i="21" a="1"/>
  <c r="AW64" i="21" s="1"/>
  <c r="AT64" i="21" a="1"/>
  <c r="AT64" i="21" s="1"/>
  <c r="AS64" i="21" a="1"/>
  <c r="AS64" i="21" s="1"/>
  <c r="AP64" i="21" a="1"/>
  <c r="AP64" i="21" s="1"/>
  <c r="AL64" i="21" a="1"/>
  <c r="AL64" i="21" s="1"/>
  <c r="AF64" i="21" a="1"/>
  <c r="AF64" i="21" s="1"/>
  <c r="AV64" i="21" a="1"/>
  <c r="AV64" i="21" s="1"/>
  <c r="AR64" i="21" a="1"/>
  <c r="AR64" i="21" s="1"/>
  <c r="AK64" i="21" a="1"/>
  <c r="AK64" i="21" s="1"/>
  <c r="AE64" i="21" a="1"/>
  <c r="AE64" i="21" s="1"/>
  <c r="AG64" i="21" a="1"/>
  <c r="AG64" i="21" s="1"/>
  <c r="AJ64" i="21" a="1"/>
  <c r="AJ64" i="21" s="1"/>
  <c r="AC64" i="21" a="1"/>
  <c r="AC64" i="21" s="1"/>
  <c r="AX64" i="21" a="1"/>
  <c r="AX64" i="21" s="1"/>
  <c r="AD64" i="21" a="1"/>
  <c r="AD64" i="21" s="1"/>
  <c r="M64" i="21" a="1"/>
  <c r="M64" i="21" s="1"/>
  <c r="L64" i="21" a="1"/>
  <c r="L64" i="21" s="1"/>
  <c r="O64" i="21" a="1"/>
  <c r="O64" i="21" s="1"/>
  <c r="Z64" i="21" a="1"/>
  <c r="Z64" i="21" s="1"/>
  <c r="Y64" i="21" a="1"/>
  <c r="Y64" i="21" s="1"/>
  <c r="U64" i="21" a="1"/>
  <c r="U64" i="21" s="1"/>
  <c r="P64" i="21" a="1"/>
  <c r="P64" i="21" s="1"/>
  <c r="S64" i="21" a="1"/>
  <c r="S64" i="21" s="1"/>
  <c r="W64" i="21" a="1"/>
  <c r="W64" i="21" s="1"/>
  <c r="Q64" i="21" a="1"/>
  <c r="Q64" i="21" s="1"/>
  <c r="X64" i="21" a="1"/>
  <c r="X64" i="21" s="1"/>
  <c r="R64" i="21" a="1"/>
  <c r="R64" i="21" s="1"/>
  <c r="V64" i="21" a="1"/>
  <c r="V64" i="21" s="1"/>
  <c r="T64" i="21" a="1"/>
  <c r="T64" i="21" s="1"/>
  <c r="AO54" i="21" a="1"/>
  <c r="AO54" i="21" s="1"/>
  <c r="AU54" i="21" a="1"/>
  <c r="AU54" i="21" s="1"/>
  <c r="AQ42" i="21" a="1"/>
  <c r="AQ42" i="21" s="1"/>
  <c r="AW47" i="21" a="1"/>
  <c r="AW47" i="21" s="1"/>
  <c r="AV73" i="21" a="1"/>
  <c r="AV73" i="21" s="1"/>
  <c r="AR65" i="21" a="1"/>
  <c r="AR65" i="21" s="1"/>
  <c r="AO55" i="21" a="1"/>
  <c r="AO55" i="21" s="1"/>
  <c r="AW48" i="21" a="1"/>
  <c r="AW48" i="21" s="1"/>
  <c r="AS60" i="21" a="1"/>
  <c r="AS60" i="21" s="1"/>
  <c r="AT48" i="21" a="1"/>
  <c r="AT48" i="21" s="1"/>
  <c r="AT45" i="21" a="1"/>
  <c r="AT45" i="21" s="1"/>
  <c r="AV65" i="21" a="1"/>
  <c r="AV65" i="21" s="1"/>
  <c r="AO53" i="21" a="1"/>
  <c r="AO53" i="21" s="1"/>
  <c r="AX47" i="21" a="1"/>
  <c r="AX47" i="21" s="1"/>
  <c r="AW63" i="21" a="1"/>
  <c r="AW63" i="21" s="1"/>
  <c r="AT60" i="21" a="1"/>
  <c r="AT60" i="21" s="1"/>
  <c r="AP73" i="21" a="1"/>
  <c r="AP73" i="21" s="1"/>
  <c r="AS40" i="21" a="1"/>
  <c r="AS40" i="21" s="1"/>
  <c r="AR40" i="21" a="1"/>
  <c r="AR40" i="21" s="1"/>
  <c r="AO68" i="21" a="1"/>
  <c r="AO68" i="21" s="1"/>
  <c r="AX60" i="21" a="1"/>
  <c r="AX60" i="21" s="1"/>
  <c r="AU40" i="21" a="1"/>
  <c r="AU40" i="21" s="1"/>
  <c r="AU45" i="21" a="1"/>
  <c r="AU45" i="21" s="1"/>
  <c r="AU42" i="21" a="1"/>
  <c r="AU42" i="21" s="1"/>
  <c r="AR70" i="21" a="1"/>
  <c r="AR70" i="21" s="1"/>
  <c r="AX51" i="21" a="1"/>
  <c r="AX51" i="21" s="1"/>
  <c r="AO40" i="21" a="1"/>
  <c r="AO40" i="21" s="1"/>
  <c r="AT46" i="21" a="1"/>
  <c r="AT46" i="21" s="1"/>
  <c r="AQ70" i="21" a="1"/>
  <c r="AQ70" i="21" s="1"/>
  <c r="AS52" i="21" a="1"/>
  <c r="AS52" i="21" s="1"/>
  <c r="AO51" i="21" a="1"/>
  <c r="AO51" i="21" s="1"/>
  <c r="AO52" i="21" a="1"/>
  <c r="AO52" i="21" s="1"/>
  <c r="AT51" i="21" a="1"/>
  <c r="AT51" i="21" s="1"/>
  <c r="AP40" i="21" a="1"/>
  <c r="AP40" i="21" s="1"/>
  <c r="AQ63" i="21" a="1"/>
  <c r="AQ63" i="21" s="1"/>
  <c r="AQ65" i="21" a="1"/>
  <c r="AQ65" i="21" s="1"/>
  <c r="AX68" i="21" a="1"/>
  <c r="AX68" i="21" s="1"/>
  <c r="AV41" i="21" a="1"/>
  <c r="AV41" i="21" s="1"/>
  <c r="AS67" i="21" a="1"/>
  <c r="AS67" i="21" s="1"/>
  <c r="AT68" i="21" a="1"/>
  <c r="AT68" i="21" s="1"/>
  <c r="AQ55" i="21" a="1"/>
  <c r="AQ55" i="21" s="1"/>
  <c r="AU39" i="21" a="1"/>
  <c r="AU39" i="21" s="1"/>
  <c r="AX48" i="21" a="1"/>
  <c r="AX48" i="21" s="1"/>
  <c r="AX42" i="21" a="1"/>
  <c r="AX42" i="21" s="1"/>
  <c r="AV40" i="21" a="1"/>
  <c r="AV40" i="21" s="1"/>
  <c r="AO41" i="21" a="1"/>
  <c r="AO41" i="21" s="1"/>
  <c r="AS68" i="21" a="1"/>
  <c r="AS68" i="21" s="1"/>
  <c r="AT67" i="21" a="1"/>
  <c r="AT67" i="21" s="1"/>
  <c r="AQ51" i="21" a="1"/>
  <c r="AQ51" i="21" s="1"/>
  <c r="AX52" i="21" a="1"/>
  <c r="AX52" i="21" s="1"/>
  <c r="AW59" i="21" a="1"/>
  <c r="AW59" i="21" s="1"/>
  <c r="AV42" i="21" a="1"/>
  <c r="AV42" i="21" s="1"/>
  <c r="AS47" i="21" a="1"/>
  <c r="AS47" i="21" s="1"/>
  <c r="AO47" i="21" a="1"/>
  <c r="AO47" i="21" s="1"/>
  <c r="AQ60" i="21" a="1"/>
  <c r="AQ60" i="21" s="1"/>
  <c r="AQ68" i="21" a="1"/>
  <c r="AQ68" i="21" s="1"/>
  <c r="AW65" i="21" a="1"/>
  <c r="AW65" i="21" s="1"/>
  <c r="AV54" i="21" a="1"/>
  <c r="AV54" i="21" s="1"/>
  <c r="AR52" i="21" a="1"/>
  <c r="AR52" i="21" s="1"/>
  <c r="AT53" i="21" a="1"/>
  <c r="AT53" i="21" s="1"/>
  <c r="AS41" i="21" a="1"/>
  <c r="AS41" i="21" s="1"/>
  <c r="AP52" i="21" a="1"/>
  <c r="AP52" i="21" s="1"/>
  <c r="AT62" i="21" a="1"/>
  <c r="AT62" i="21" s="1"/>
  <c r="AU52" i="21" a="1"/>
  <c r="AU52" i="21" s="1"/>
  <c r="AW57" i="21" a="1"/>
  <c r="AW57" i="21" s="1"/>
  <c r="AO39" i="21" a="1"/>
  <c r="AO39" i="21" s="1"/>
  <c r="AW52" i="21" a="1"/>
  <c r="AW52" i="21" s="1"/>
  <c r="AT41" i="21" a="1"/>
  <c r="AT41" i="21" s="1"/>
  <c r="AP57" i="21" a="1"/>
  <c r="AP57" i="21" s="1"/>
  <c r="AQ47" i="21" a="1"/>
  <c r="AQ47" i="21" s="1"/>
  <c r="AQ39" i="21" a="1"/>
  <c r="AQ39" i="21" s="1"/>
  <c r="AW70" i="21" a="1"/>
  <c r="AW70" i="21" s="1"/>
  <c r="AW39" i="21" a="1"/>
  <c r="AW39" i="21" s="1"/>
  <c r="AS54" i="21" a="1"/>
  <c r="AS54" i="21" s="1"/>
  <c r="AQ52" i="21" a="1"/>
  <c r="AQ52" i="21" s="1"/>
  <c r="AX59" i="21" a="1"/>
  <c r="AX59" i="21" s="1"/>
  <c r="AV51" i="21" a="1"/>
  <c r="AV51" i="21" s="1"/>
  <c r="AR47" i="21" a="1"/>
  <c r="AR47" i="21" s="1"/>
  <c r="AS48" i="21" a="1"/>
  <c r="AS48" i="21" s="1"/>
  <c r="AP41" i="21" a="1"/>
  <c r="AP41" i="21" s="1"/>
  <c r="AT40" i="21" a="1"/>
  <c r="AT40" i="21" s="1"/>
  <c r="AV45" i="21" a="1"/>
  <c r="AV45" i="21" s="1"/>
  <c r="AV55" i="21" a="1"/>
  <c r="AV55" i="21" s="1"/>
  <c r="AS42" i="21" a="1"/>
  <c r="AS42" i="21" s="1"/>
  <c r="AO48" i="21" a="1"/>
  <c r="AO48" i="21" s="1"/>
  <c r="AQ53" i="21" a="1"/>
  <c r="AQ53" i="21" s="1"/>
  <c r="AV71" i="21" a="1"/>
  <c r="AV71" i="21" s="1"/>
  <c r="AV39" i="21" a="1"/>
  <c r="AV39" i="21" s="1"/>
  <c r="AP70" i="21" a="1"/>
  <c r="AP70" i="21" s="1"/>
  <c r="AO67" i="21" a="1"/>
  <c r="AO67" i="21" s="1"/>
  <c r="AX53" i="21" a="1"/>
  <c r="AX53" i="21" s="1"/>
  <c r="AU68" i="21" a="1"/>
  <c r="AU68" i="21" s="1"/>
  <c r="AQ46" i="21" a="1"/>
  <c r="AQ46" i="21" s="1"/>
  <c r="AR59" i="21" a="1"/>
  <c r="AR59" i="21" s="1"/>
  <c r="AO45" i="21" a="1"/>
  <c r="AO45" i="21" s="1"/>
  <c r="AX63" i="21" a="1"/>
  <c r="AX63" i="21" s="1"/>
  <c r="AQ40" i="21" a="1"/>
  <c r="AQ40" i="21" s="1"/>
  <c r="AT54" i="21" a="1"/>
  <c r="AT54" i="21" s="1"/>
  <c r="AU70" i="21" a="1"/>
  <c r="AU70" i="21" s="1"/>
  <c r="AX70" i="21" a="1"/>
  <c r="AX70" i="21" s="1"/>
  <c r="AV62" i="21" a="1"/>
  <c r="AV62" i="21" s="1"/>
  <c r="AO46" i="21" a="1"/>
  <c r="AO46" i="21" s="1"/>
  <c r="AV53" i="21" a="1"/>
  <c r="AV53" i="21" s="1"/>
  <c r="AP60" i="21" a="1"/>
  <c r="AP60" i="21" s="1"/>
  <c r="AR54" i="21" a="1"/>
  <c r="AR54" i="21" s="1"/>
  <c r="AU67" i="21" a="1"/>
  <c r="AU67" i="21" s="1"/>
  <c r="AU73" i="21" a="1"/>
  <c r="AU73" i="21" s="1"/>
  <c r="AR67" i="21" a="1"/>
  <c r="AR67" i="21" s="1"/>
  <c r="AX71" i="21" a="1"/>
  <c r="AX71" i="21" s="1"/>
  <c r="AV57" i="21" a="1"/>
  <c r="AV57" i="21" s="1"/>
  <c r="AV67" i="21" a="1"/>
  <c r="AV67" i="21" s="1"/>
  <c r="AS59" i="21" a="1"/>
  <c r="AS59" i="21" s="1"/>
  <c r="AO70" i="21" a="1"/>
  <c r="AO70" i="21" s="1"/>
  <c r="AP54" i="21" a="1"/>
  <c r="AP54" i="21" s="1"/>
  <c r="AP45" i="21" a="1"/>
  <c r="AP45" i="21" s="1"/>
  <c r="AX40" i="21" a="1"/>
  <c r="AX40" i="21" s="1"/>
  <c r="AQ45" i="21" a="1"/>
  <c r="AQ45" i="21" s="1"/>
  <c r="AS46" i="21" a="1"/>
  <c r="AS46" i="21" s="1"/>
  <c r="AS39" i="21" a="1"/>
  <c r="AS39" i="21" s="1"/>
  <c r="AP71" i="21" a="1"/>
  <c r="AP71" i="21" s="1"/>
  <c r="AX62" i="21" a="1"/>
  <c r="AX62" i="21" s="1"/>
  <c r="AV59" i="21" a="1"/>
  <c r="AV59" i="21" s="1"/>
  <c r="AV60" i="21" a="1"/>
  <c r="AV60" i="21" s="1"/>
  <c r="AR60" i="21" a="1"/>
  <c r="AR60" i="21" s="1"/>
  <c r="AO57" i="21" a="1"/>
  <c r="AO57" i="21" s="1"/>
  <c r="AW45" i="21" a="1"/>
  <c r="AW45" i="21" s="1"/>
  <c r="AW54" i="21" a="1"/>
  <c r="AW54" i="21" s="1"/>
  <c r="AT63" i="21" a="1"/>
  <c r="AT63" i="21" s="1"/>
  <c r="AQ54" i="21" a="1"/>
  <c r="AQ54" i="21" s="1"/>
  <c r="AP46" i="21" a="1"/>
  <c r="AP46" i="21" s="1"/>
  <c r="AV46" i="21" a="1"/>
  <c r="AV46" i="21" s="1"/>
  <c r="AR63" i="21" a="1"/>
  <c r="AR63" i="21" s="1"/>
  <c r="AT65" i="21" a="1"/>
  <c r="AT65" i="21" s="1"/>
  <c r="AS65" i="21" a="1"/>
  <c r="AS65" i="21" s="1"/>
  <c r="AP63" i="21" a="1"/>
  <c r="AP63" i="21" s="1"/>
  <c r="AT59" i="21" a="1"/>
  <c r="AT59" i="21" s="1"/>
  <c r="AW40" i="21" a="1"/>
  <c r="AW40" i="21" s="1"/>
  <c r="AS71" i="21" a="1"/>
  <c r="AS71" i="21" s="1"/>
  <c r="AS73" i="21" a="1"/>
  <c r="AS73" i="21" s="1"/>
  <c r="AP55" i="21" a="1"/>
  <c r="AP55" i="21" s="1"/>
  <c r="AX54" i="21" a="1"/>
  <c r="AX54" i="21" s="1"/>
  <c r="AV48" i="21" a="1"/>
  <c r="AV48" i="21" s="1"/>
  <c r="AU62" i="21" a="1"/>
  <c r="AU62" i="21" s="1"/>
  <c r="AR62" i="21" a="1"/>
  <c r="AR62" i="21" s="1"/>
  <c r="AX65" i="21" a="1"/>
  <c r="AX65" i="21" s="1"/>
  <c r="AP68" i="21" a="1"/>
  <c r="AP68" i="21" s="1"/>
  <c r="AU60" i="21" a="1"/>
  <c r="AU60" i="21" s="1"/>
  <c r="AQ57" i="21" a="1"/>
  <c r="AQ57" i="21" s="1"/>
  <c r="AO60" i="21" a="1"/>
  <c r="AO60" i="21" s="1"/>
  <c r="AU55" i="21" a="1"/>
  <c r="AU55" i="21" s="1"/>
  <c r="AQ62" i="21" a="1"/>
  <c r="AQ62" i="21" s="1"/>
  <c r="AX67" i="21" a="1"/>
  <c r="AX67" i="21" s="1"/>
  <c r="AW51" i="21" a="1"/>
  <c r="AW51" i="21" s="1"/>
  <c r="AU53" i="21" a="1"/>
  <c r="AU53" i="21" s="1"/>
  <c r="AT55" i="21" a="1"/>
  <c r="AT55" i="21" s="1"/>
  <c r="AQ73" i="21" a="1"/>
  <c r="AQ73" i="21" s="1"/>
  <c r="AW73" i="21" a="1"/>
  <c r="AW73" i="21" s="1"/>
  <c r="AT71" i="21" a="1"/>
  <c r="AT71" i="21" s="1"/>
  <c r="AR46" i="21" a="1"/>
  <c r="AR46" i="21" s="1"/>
  <c r="AW62" i="21" a="1"/>
  <c r="AW62" i="21" s="1"/>
  <c r="AV63" i="21" a="1"/>
  <c r="AV63" i="21" s="1"/>
  <c r="AX39" i="21" a="1"/>
  <c r="AX39" i="21" s="1"/>
  <c r="AS51" i="21" a="1"/>
  <c r="AS51" i="21" s="1"/>
  <c r="AQ71" i="21" a="1"/>
  <c r="AQ71" i="21" s="1"/>
  <c r="AW55" i="21" a="1"/>
  <c r="AW55" i="21" s="1"/>
  <c r="AS53" i="21" a="1"/>
  <c r="AS53" i="21" s="1"/>
  <c r="AW46" i="21" a="1"/>
  <c r="AW46" i="21" s="1"/>
  <c r="AP47" i="21" a="1"/>
  <c r="AP47" i="21" s="1"/>
  <c r="AO73" i="21" a="1"/>
  <c r="AO73" i="21" s="1"/>
  <c r="AW41" i="21" a="1"/>
  <c r="AW41" i="21" s="1"/>
  <c r="AT73" i="21" a="1"/>
  <c r="AT73" i="21" s="1"/>
  <c r="AP65" i="21" a="1"/>
  <c r="AP65" i="21" s="1"/>
  <c r="AP67" i="21" a="1"/>
  <c r="AP67" i="21" s="1"/>
  <c r="AX55" i="21" a="1"/>
  <c r="AX55" i="21" s="1"/>
  <c r="AU51" i="21" a="1"/>
  <c r="AU51" i="21" s="1"/>
  <c r="AQ48" i="21" a="1"/>
  <c r="AQ48" i="21" s="1"/>
  <c r="AR48" i="21" a="1"/>
  <c r="AR48" i="21" s="1"/>
  <c r="AR71" i="21" a="1"/>
  <c r="AR71" i="21" s="1"/>
  <c r="AO65" i="21" a="1"/>
  <c r="AO65" i="21" s="1"/>
  <c r="AW68" i="21" a="1"/>
  <c r="AW68" i="21" s="1"/>
  <c r="AT47" i="21" a="1"/>
  <c r="AT47" i="21" s="1"/>
  <c r="AU65" i="21" a="1"/>
  <c r="AU65" i="21" s="1"/>
  <c r="AU71" i="21" a="1"/>
  <c r="AU71" i="21" s="1"/>
  <c r="AR42" i="21" a="1"/>
  <c r="AR42" i="21" s="1"/>
  <c r="AX41" i="21" a="1"/>
  <c r="AX41" i="21" s="1"/>
  <c r="AX45" i="21" a="1"/>
  <c r="AX45" i="21" s="1"/>
  <c r="AU63" i="21" a="1"/>
  <c r="AU63" i="21" s="1"/>
  <c r="AP42" i="21" a="1"/>
  <c r="AP42" i="21" s="1"/>
  <c r="AV47" i="21" a="1"/>
  <c r="AV47" i="21" s="1"/>
  <c r="AR55" i="21" a="1"/>
  <c r="AR55" i="21" s="1"/>
  <c r="AS62" i="21" a="1"/>
  <c r="AS62" i="21" s="1"/>
  <c r="AU59" i="21" a="1"/>
  <c r="AU59" i="21" s="1"/>
  <c r="AV70" i="21" a="1"/>
  <c r="AV70" i="21" s="1"/>
  <c r="AU41" i="21" a="1"/>
  <c r="AU41" i="21" s="1"/>
  <c r="AR57" i="21" a="1"/>
  <c r="AR57" i="21" s="1"/>
  <c r="AX57" i="21" a="1"/>
  <c r="AX57" i="21" s="1"/>
  <c r="AQ67" i="21" a="1"/>
  <c r="AQ67" i="21" s="1"/>
  <c r="AU57" i="21" a="1"/>
  <c r="AU57" i="21" s="1"/>
  <c r="AU48" i="21" a="1"/>
  <c r="AU48" i="21" s="1"/>
  <c r="AW60" i="21" a="1"/>
  <c r="AW60" i="21" s="1"/>
  <c r="AO59" i="21" a="1"/>
  <c r="AO59" i="21" s="1"/>
  <c r="AW42" i="21" a="1"/>
  <c r="AW42" i="21" s="1"/>
  <c r="AR39" i="21" a="1"/>
  <c r="AR39" i="21" s="1"/>
  <c r="AO62" i="21" a="1"/>
  <c r="AO62" i="21" s="1"/>
  <c r="AS45" i="21" a="1"/>
  <c r="AS45" i="21" s="1"/>
  <c r="AR53" i="21" a="1"/>
  <c r="AR53" i="21" s="1"/>
  <c r="AW71" i="21" a="1"/>
  <c r="AW71" i="21" s="1"/>
  <c r="AT70" i="21" a="1"/>
  <c r="AT70" i="21" s="1"/>
  <c r="AS55" i="21" a="1"/>
  <c r="AS55" i="21" s="1"/>
  <c r="AU46" i="21" a="1"/>
  <c r="AU46" i="21" s="1"/>
  <c r="AP51" i="21" a="1"/>
  <c r="AP51" i="21" s="1"/>
  <c r="AO63" i="21" a="1"/>
  <c r="AO63" i="21" s="1"/>
  <c r="AS70" i="21" a="1"/>
  <c r="AS70" i="21" s="1"/>
  <c r="AP59" i="21" a="1"/>
  <c r="AP59" i="21" s="1"/>
  <c r="AT52" i="21" a="1"/>
  <c r="AT52" i="21" s="1"/>
  <c r="AW67" i="21" a="1"/>
  <c r="AW67" i="21" s="1"/>
  <c r="AR45" i="21" a="1"/>
  <c r="AR45" i="21" s="1"/>
  <c r="AO71" i="21" a="1"/>
  <c r="AO71" i="21" s="1"/>
  <c r="AX73" i="21" a="1"/>
  <c r="AX73" i="21" s="1"/>
  <c r="AQ59" i="21" a="1"/>
  <c r="AQ59" i="21" s="1"/>
  <c r="AS57" i="21" a="1"/>
  <c r="AS57" i="21" s="1"/>
  <c r="AV52" i="21" a="1"/>
  <c r="AV52" i="21" s="1"/>
  <c r="AR51" i="21" a="1"/>
  <c r="AR51" i="21" s="1"/>
  <c r="AV68" i="21" a="1"/>
  <c r="AV68" i="21" s="1"/>
  <c r="AS63" i="21" a="1"/>
  <c r="AS63" i="21" s="1"/>
  <c r="AR41" i="21" a="1"/>
  <c r="AR41" i="21" s="1"/>
  <c r="AP62" i="21" a="1"/>
  <c r="AP62" i="21" s="1"/>
  <c r="AR68" i="21" a="1"/>
  <c r="AR68" i="21" s="1"/>
  <c r="AU47" i="21" a="1"/>
  <c r="AU47" i="21" s="1"/>
  <c r="AT42" i="21" a="1"/>
  <c r="AT42" i="21" s="1"/>
  <c r="AT39" i="21" a="1"/>
  <c r="AT39" i="21" s="1"/>
  <c r="AP39" i="21" a="1"/>
  <c r="AP39" i="21" s="1"/>
  <c r="AO42" i="21" a="1"/>
  <c r="AO42" i="21" s="1"/>
  <c r="AT57" i="21" a="1"/>
  <c r="AT57" i="21" s="1"/>
  <c r="AQ41" i="21" a="1"/>
  <c r="AQ41" i="21" s="1"/>
  <c r="AX46" i="21" a="1"/>
  <c r="AX46" i="21" s="1"/>
  <c r="AR73" i="21" a="1"/>
  <c r="AR73" i="21" s="1"/>
  <c r="AW53" i="21" a="1"/>
  <c r="AW53" i="21" s="1"/>
  <c r="AP48" i="21" a="1"/>
  <c r="AP48" i="21" s="1"/>
  <c r="AP53" i="21" a="1"/>
  <c r="AP53" i="21" s="1"/>
  <c r="AB55" i="21" a="1"/>
  <c r="AB55" i="21" s="1"/>
  <c r="AI45" i="21" a="1"/>
  <c r="AI45" i="21" s="1"/>
  <c r="AM60" i="21" a="1"/>
  <c r="AM60" i="21" s="1"/>
  <c r="AM42" i="21" a="1"/>
  <c r="AM42" i="21" s="1"/>
  <c r="AF48" i="21" a="1"/>
  <c r="AF48" i="21" s="1"/>
  <c r="AC40" i="21" a="1"/>
  <c r="AC40" i="21" s="1"/>
  <c r="AK70" i="21" a="1"/>
  <c r="AK70" i="21" s="1"/>
  <c r="AE54" i="21" a="1"/>
  <c r="AE54" i="21" s="1"/>
  <c r="AC57" i="21" a="1"/>
  <c r="AC57" i="21" s="1"/>
  <c r="AB42" i="21" a="1"/>
  <c r="AB42" i="21" s="1"/>
  <c r="AL46" i="21" a="1"/>
  <c r="AL46" i="21" s="1"/>
  <c r="AL67" i="21" a="1"/>
  <c r="AL67" i="21" s="1"/>
  <c r="AK60" i="21" a="1"/>
  <c r="AK60" i="21" s="1"/>
  <c r="AB53" i="21" a="1"/>
  <c r="AB53" i="21" s="1"/>
  <c r="AH63" i="21" a="1"/>
  <c r="AH63" i="21" s="1"/>
  <c r="AJ42" i="21" a="1"/>
  <c r="AJ42" i="21" s="1"/>
  <c r="AI41" i="21" a="1"/>
  <c r="AI41" i="21" s="1"/>
  <c r="AG59" i="21" a="1"/>
  <c r="AG59" i="21" s="1"/>
  <c r="AH53" i="21" a="1"/>
  <c r="AH53" i="21" s="1"/>
  <c r="AF55" i="21" a="1"/>
  <c r="AF55" i="21" s="1"/>
  <c r="AK47" i="21" a="1"/>
  <c r="AK47" i="21" s="1"/>
  <c r="AG71" i="21" a="1"/>
  <c r="AG71" i="21" s="1"/>
  <c r="AE63" i="21" a="1"/>
  <c r="AE63" i="21" s="1"/>
  <c r="AD71" i="21" a="1"/>
  <c r="AD71" i="21" s="1"/>
  <c r="AF53" i="21" a="1"/>
  <c r="AF53" i="21" s="1"/>
  <c r="AC46" i="21" a="1"/>
  <c r="AC46" i="21" s="1"/>
  <c r="AE62" i="21" a="1"/>
  <c r="AE62" i="21" s="1"/>
  <c r="AC70" i="21" a="1"/>
  <c r="AC70" i="21" s="1"/>
  <c r="AL41" i="21" a="1"/>
  <c r="AL41" i="21" s="1"/>
  <c r="AB71" i="21" a="1"/>
  <c r="AB71" i="21" s="1"/>
  <c r="AK46" i="21" a="1"/>
  <c r="AK46" i="21" s="1"/>
  <c r="AI68" i="21" a="1"/>
  <c r="AI68" i="21" s="1"/>
  <c r="AD63" i="21" a="1"/>
  <c r="AD63" i="21" s="1"/>
  <c r="AM71" i="21" a="1"/>
  <c r="AM71" i="21" s="1"/>
  <c r="AM45" i="21" a="1"/>
  <c r="AM45" i="21" s="1"/>
  <c r="AL47" i="21" a="1"/>
  <c r="AL47" i="21" s="1"/>
  <c r="AH60" i="21" a="1"/>
  <c r="AH60" i="21" s="1"/>
  <c r="AF71" i="21" a="1"/>
  <c r="AF71" i="21" s="1"/>
  <c r="AM41" i="21" a="1"/>
  <c r="AM41" i="21" s="1"/>
  <c r="AI47" i="21" a="1"/>
  <c r="AI47" i="21" s="1"/>
  <c r="AF57" i="21" a="1"/>
  <c r="AF57" i="21" s="1"/>
  <c r="AD60" i="21" a="1"/>
  <c r="AD60" i="21" s="1"/>
  <c r="AE42" i="21" a="1"/>
  <c r="AE42" i="21" s="1"/>
  <c r="AM54" i="21" a="1"/>
  <c r="AM54" i="21" s="1"/>
  <c r="AC59" i="21" a="1"/>
  <c r="AC59" i="21" s="1"/>
  <c r="AC55" i="21" a="1"/>
  <c r="AC55" i="21" s="1"/>
  <c r="AE51" i="21" a="1"/>
  <c r="AE51" i="21" s="1"/>
  <c r="AI40" i="21" a="1"/>
  <c r="AI40" i="21" s="1"/>
  <c r="AM52" i="21" a="1"/>
  <c r="AM52" i="21" s="1"/>
  <c r="AG65" i="21" a="1"/>
  <c r="AG65" i="21" s="1"/>
  <c r="AF41" i="21" a="1"/>
  <c r="AF41" i="21" s="1"/>
  <c r="AD41" i="21" a="1"/>
  <c r="AD41" i="21" s="1"/>
  <c r="AL57" i="21" a="1"/>
  <c r="AL57" i="21" s="1"/>
  <c r="AD39" i="21" a="1"/>
  <c r="AD39" i="21" s="1"/>
  <c r="AL40" i="21" a="1"/>
  <c r="AL40" i="21" s="1"/>
  <c r="AL71" i="21" a="1"/>
  <c r="AL71" i="21" s="1"/>
  <c r="AM57" i="21" a="1"/>
  <c r="AM57" i="21" s="1"/>
  <c r="AI59" i="21" a="1"/>
  <c r="AI59" i="21" s="1"/>
  <c r="AF62" i="21" a="1"/>
  <c r="AF62" i="21" s="1"/>
  <c r="AM53" i="21" a="1"/>
  <c r="AM53" i="21" s="1"/>
  <c r="AG73" i="21" a="1"/>
  <c r="AG73" i="21" s="1"/>
  <c r="AE68" i="21" a="1"/>
  <c r="AE68" i="21" s="1"/>
  <c r="AD40" i="21" a="1"/>
  <c r="AD40" i="21" s="1"/>
  <c r="AL52" i="21" a="1"/>
  <c r="AL52" i="21" s="1"/>
  <c r="AI63" i="21" a="1"/>
  <c r="AI63" i="21" s="1"/>
  <c r="AE46" i="21" a="1"/>
  <c r="AE46" i="21" s="1"/>
  <c r="AB57" i="21" a="1"/>
  <c r="AB57" i="21" s="1"/>
  <c r="AJ65" i="21" a="1"/>
  <c r="AJ65" i="21" s="1"/>
  <c r="AF39" i="21" a="1"/>
  <c r="AF39" i="21" s="1"/>
  <c r="AJ63" i="21" a="1"/>
  <c r="AJ63" i="21" s="1"/>
  <c r="AC42" i="21" a="1"/>
  <c r="AC42" i="21" s="1"/>
  <c r="AK73" i="21" a="1"/>
  <c r="AK73" i="21" s="1"/>
  <c r="AB47" i="21" a="1"/>
  <c r="AB47" i="21" s="1"/>
  <c r="AK59" i="21" a="1"/>
  <c r="AK59" i="21" s="1"/>
  <c r="AK54" i="21" a="1"/>
  <c r="AK54" i="21" s="1"/>
  <c r="AG62" i="21" a="1"/>
  <c r="AG62" i="21" s="1"/>
  <c r="AI73" i="21" a="1"/>
  <c r="AI73" i="21" s="1"/>
  <c r="AI46" i="21" a="1"/>
  <c r="AI46" i="21" s="1"/>
  <c r="AH67" i="21" a="1"/>
  <c r="AH67" i="21" s="1"/>
  <c r="AF65" i="21" a="1"/>
  <c r="AF65" i="21" s="1"/>
  <c r="AG68" i="21" a="1"/>
  <c r="AG68" i="21" s="1"/>
  <c r="AE39" i="21" a="1"/>
  <c r="AE39" i="21" s="1"/>
  <c r="AK68" i="21" a="1"/>
  <c r="AK68" i="21" s="1"/>
  <c r="AE57" i="21" a="1"/>
  <c r="AE57" i="21" s="1"/>
  <c r="AC41" i="21" a="1"/>
  <c r="AC41" i="21" s="1"/>
  <c r="AE67" i="21" a="1"/>
  <c r="AE67" i="21" s="1"/>
  <c r="AB62" i="21" a="1"/>
  <c r="AB62" i="21" s="1"/>
  <c r="AK63" i="21" a="1"/>
  <c r="AK63" i="21" s="1"/>
  <c r="AM65" i="21" a="1"/>
  <c r="AM65" i="21" s="1"/>
  <c r="AC47" i="21" a="1"/>
  <c r="AC47" i="21" s="1"/>
  <c r="AL54" i="21" a="1"/>
  <c r="AL54" i="21" s="1"/>
  <c r="AC60" i="21" a="1"/>
  <c r="AC60" i="21" s="1"/>
  <c r="AK42" i="21" a="1"/>
  <c r="AK42" i="21" s="1"/>
  <c r="AI51" i="21" a="1"/>
  <c r="AI51" i="21" s="1"/>
  <c r="AB45" i="21" a="1"/>
  <c r="AB45" i="21" s="1"/>
  <c r="AJ40" i="21" a="1"/>
  <c r="AJ40" i="21" s="1"/>
  <c r="AH39" i="21" a="1"/>
  <c r="AH39" i="21" s="1"/>
  <c r="AJ46" i="21" a="1"/>
  <c r="AJ46" i="21" s="1"/>
  <c r="AK65" i="21" a="1"/>
  <c r="AK65" i="21" s="1"/>
  <c r="AH46" i="21" a="1"/>
  <c r="AH46" i="21" s="1"/>
  <c r="AF47" i="21" a="1"/>
  <c r="AF47" i="21" s="1"/>
  <c r="AG52" i="21" a="1"/>
  <c r="AG52" i="21" s="1"/>
  <c r="AE40" i="21" a="1"/>
  <c r="AE40" i="21" s="1"/>
  <c r="AE52" i="21" a="1"/>
  <c r="AE52" i="21" s="1"/>
  <c r="AG40" i="21" a="1"/>
  <c r="AG40" i="21" s="1"/>
  <c r="AG70" i="21" a="1"/>
  <c r="AG70" i="21" s="1"/>
  <c r="AD46" i="21" a="1"/>
  <c r="AD46" i="21" s="1"/>
  <c r="AB60" i="21" a="1"/>
  <c r="AB60" i="21" s="1"/>
  <c r="AC63" i="21" a="1"/>
  <c r="AC63" i="21" s="1"/>
  <c r="AL59" i="21" a="1"/>
  <c r="AL59" i="21" s="1"/>
  <c r="AI42" i="21" a="1"/>
  <c r="AI42" i="21" s="1"/>
  <c r="AJ67" i="21" a="1"/>
  <c r="AJ67" i="21" s="1"/>
  <c r="AB68" i="21" a="1"/>
  <c r="AB68" i="21" s="1"/>
  <c r="AJ57" i="21" a="1"/>
  <c r="AJ57" i="21" s="1"/>
  <c r="AH52" i="21" a="1"/>
  <c r="AH52" i="21" s="1"/>
  <c r="AJ53" i="21" a="1"/>
  <c r="AJ53" i="21" s="1"/>
  <c r="AG47" i="21" a="1"/>
  <c r="AG47" i="21" s="1"/>
  <c r="AI39" i="21" a="1"/>
  <c r="AI39" i="21" s="1"/>
  <c r="AG48" i="21" a="1"/>
  <c r="AG48" i="21" s="1"/>
  <c r="AH40" i="21" a="1"/>
  <c r="AH40" i="21" s="1"/>
  <c r="AF67" i="21" a="1"/>
  <c r="AF67" i="21" s="1"/>
  <c r="AL53" i="21" a="1"/>
  <c r="AL53" i="21" s="1"/>
  <c r="AL51" i="21" a="1"/>
  <c r="AL51" i="21" s="1"/>
  <c r="AF70" i="21" a="1"/>
  <c r="AF70" i="21" s="1"/>
  <c r="AF60" i="21" a="1"/>
  <c r="AF60" i="21" s="1"/>
  <c r="AF68" i="21" a="1"/>
  <c r="AF68" i="21" s="1"/>
  <c r="AE59" i="21" a="1"/>
  <c r="AE59" i="21" s="1"/>
  <c r="AI53" i="21" a="1"/>
  <c r="AI53" i="21" s="1"/>
  <c r="AM67" i="21" a="1"/>
  <c r="AM67" i="21" s="1"/>
  <c r="AD73" i="21" a="1"/>
  <c r="AD73" i="21" s="1"/>
  <c r="AB40" i="21" a="1"/>
  <c r="AB40" i="21" s="1"/>
  <c r="AL55" i="21" a="1"/>
  <c r="AL55" i="21" s="1"/>
  <c r="AB46" i="21" a="1"/>
  <c r="AB46" i="21" s="1"/>
  <c r="AJ60" i="21" a="1"/>
  <c r="AJ60" i="21" s="1"/>
  <c r="AH55" i="21" a="1"/>
  <c r="AH55" i="21" s="1"/>
  <c r="AH47" i="21" a="1"/>
  <c r="AH47" i="21" s="1"/>
  <c r="AJ73" i="21" a="1"/>
  <c r="AJ73" i="21" s="1"/>
  <c r="AG39" i="21" a="1"/>
  <c r="AG39" i="21" s="1"/>
  <c r="AH62" i="21" a="1"/>
  <c r="AH62" i="21" s="1"/>
  <c r="AE41" i="21" a="1"/>
  <c r="AE41" i="21" s="1"/>
  <c r="AD51" i="21" a="1"/>
  <c r="AD51" i="21" s="1"/>
  <c r="AK62" i="21" a="1"/>
  <c r="AK62" i="21" s="1"/>
  <c r="AC45" i="21" a="1"/>
  <c r="AC45" i="21" s="1"/>
  <c r="AE47" i="21" a="1"/>
  <c r="AE47" i="21" s="1"/>
  <c r="AK51" i="21" a="1"/>
  <c r="AK51" i="21" s="1"/>
  <c r="AB73" i="21" a="1"/>
  <c r="AB73" i="21" s="1"/>
  <c r="AK71" i="21" a="1"/>
  <c r="AK71" i="21" s="1"/>
  <c r="AB54" i="21" a="1"/>
  <c r="AB54" i="21" s="1"/>
  <c r="AJ47" i="21" a="1"/>
  <c r="AJ47" i="21" s="1"/>
  <c r="AH68" i="21" a="1"/>
  <c r="AH68" i="21" s="1"/>
  <c r="AL70" i="21" a="1"/>
  <c r="AL70" i="21" s="1"/>
  <c r="AI60" i="21" a="1"/>
  <c r="AI60" i="21" s="1"/>
  <c r="AG53" i="21" a="1"/>
  <c r="AG53" i="21" s="1"/>
  <c r="AI55" i="21" a="1"/>
  <c r="AI55" i="21" s="1"/>
  <c r="AF59" i="21" a="1"/>
  <c r="AF59" i="21" s="1"/>
  <c r="AI70" i="21" a="1"/>
  <c r="AI70" i="21" s="1"/>
  <c r="AM51" i="21" a="1"/>
  <c r="AM51" i="21" s="1"/>
  <c r="AG54" i="21" a="1"/>
  <c r="AG54" i="21" s="1"/>
  <c r="AE48" i="21" a="1"/>
  <c r="AE48" i="21" s="1"/>
  <c r="AF63" i="21" a="1"/>
  <c r="AF63" i="21" s="1"/>
  <c r="AD47" i="21" a="1"/>
  <c r="AD47" i="21" s="1"/>
  <c r="AL48" i="21" a="1"/>
  <c r="AL48" i="21" s="1"/>
  <c r="AH42" i="21" a="1"/>
  <c r="AH42" i="21" s="1"/>
  <c r="AC51" i="21" a="1"/>
  <c r="AC51" i="21" s="1"/>
  <c r="AE73" i="21" a="1"/>
  <c r="AE73" i="21" s="1"/>
  <c r="AC48" i="21" a="1"/>
  <c r="AC48" i="21" s="1"/>
  <c r="AD45" i="21" a="1"/>
  <c r="AD45" i="21" s="1"/>
  <c r="AB48" i="21" a="1"/>
  <c r="AB48" i="21" s="1"/>
  <c r="AK41" i="21" a="1"/>
  <c r="AK41" i="21" s="1"/>
  <c r="AL42" i="21" a="1"/>
  <c r="AL42" i="21" s="1"/>
  <c r="AC62" i="21" a="1"/>
  <c r="AC62" i="21" s="1"/>
  <c r="AK55" i="21" a="1"/>
  <c r="AK55" i="21" s="1"/>
  <c r="AB63" i="21" a="1"/>
  <c r="AB63" i="21" s="1"/>
  <c r="AK53" i="21" a="1"/>
  <c r="AK53" i="21" s="1"/>
  <c r="AH65" i="21" a="1"/>
  <c r="AH65" i="21" s="1"/>
  <c r="AM47" i="21" a="1"/>
  <c r="AM47" i="21" s="1"/>
  <c r="AJ71" i="21" a="1"/>
  <c r="AJ71" i="21" s="1"/>
  <c r="AH45" i="21" a="1"/>
  <c r="AH45" i="21" s="1"/>
  <c r="AI67" i="21" a="1"/>
  <c r="AI67" i="21" s="1"/>
  <c r="AG60" i="21" a="1"/>
  <c r="AG60" i="21" s="1"/>
  <c r="AJ54" i="21" a="1"/>
  <c r="AJ54" i="21" s="1"/>
  <c r="AM48" i="21" a="1"/>
  <c r="AM48" i="21" s="1"/>
  <c r="AG55" i="21" a="1"/>
  <c r="AG55" i="21" s="1"/>
  <c r="AE53" i="21" a="1"/>
  <c r="AE53" i="21" s="1"/>
  <c r="AG57" i="21" a="1"/>
  <c r="AG57" i="21" s="1"/>
  <c r="AD62" i="21" a="1"/>
  <c r="AD62" i="21" s="1"/>
  <c r="AI48" i="21" a="1"/>
  <c r="AI48" i="21" s="1"/>
  <c r="AL45" i="21" a="1"/>
  <c r="AL45" i="21" s="1"/>
  <c r="AF73" i="21" a="1"/>
  <c r="AF73" i="21" s="1"/>
  <c r="AC65" i="21" a="1"/>
  <c r="AC65" i="21" s="1"/>
  <c r="AM62" i="21" a="1"/>
  <c r="AM62" i="21" s="1"/>
  <c r="AD54" i="21" a="1"/>
  <c r="AD54" i="21" s="1"/>
  <c r="AB67" i="21" a="1"/>
  <c r="AB67" i="21" s="1"/>
  <c r="AC52" i="21" a="1"/>
  <c r="AC52" i="21" s="1"/>
  <c r="AJ39" i="21" a="1"/>
  <c r="AJ39" i="21" s="1"/>
  <c r="AB65" i="21" a="1"/>
  <c r="AB65" i="21" s="1"/>
  <c r="AJ41" i="21" a="1"/>
  <c r="AJ41" i="21" s="1"/>
  <c r="AH54" i="21" a="1"/>
  <c r="AH54" i="21" s="1"/>
  <c r="AI54" i="21" a="1"/>
  <c r="AI54" i="21" s="1"/>
  <c r="AG41" i="21" a="1"/>
  <c r="AG41" i="21" s="1"/>
  <c r="AB70" i="21" a="1"/>
  <c r="AB70" i="21" s="1"/>
  <c r="AJ45" i="21" a="1"/>
  <c r="AJ45" i="21" s="1"/>
  <c r="AM40" i="21" a="1"/>
  <c r="AM40" i="21" s="1"/>
  <c r="AC67" i="21" a="1"/>
  <c r="AC67" i="21" s="1"/>
  <c r="AC53" i="21" a="1"/>
  <c r="AC53" i="21" s="1"/>
  <c r="AI57" i="21" a="1"/>
  <c r="AI57" i="21" s="1"/>
  <c r="AK67" i="21" a="1"/>
  <c r="AK67" i="21" s="1"/>
  <c r="AB59" i="21" a="1"/>
  <c r="AB59" i="21" s="1"/>
  <c r="AH41" i="21" a="1"/>
  <c r="AH41" i="21" s="1"/>
  <c r="AM59" i="21" a="1"/>
  <c r="AM59" i="21" s="1"/>
  <c r="AF42" i="21" a="1"/>
  <c r="AF42" i="21" s="1"/>
  <c r="AE65" i="21" a="1"/>
  <c r="AE65" i="21" s="1"/>
  <c r="AK48" i="21" a="1"/>
  <c r="AK48" i="21" s="1"/>
  <c r="AF54" i="21" a="1"/>
  <c r="AF54" i="21" s="1"/>
  <c r="AD70" i="21" a="1"/>
  <c r="AD70" i="21" s="1"/>
  <c r="AB51" i="21" a="1"/>
  <c r="AB51" i="21" s="1"/>
  <c r="AD68" i="21" a="1"/>
  <c r="AD68" i="21" s="1"/>
  <c r="AJ59" i="21" a="1"/>
  <c r="AJ59" i="21" s="1"/>
  <c r="AD53" i="21" a="1"/>
  <c r="AD53" i="21" s="1"/>
  <c r="AB41" i="21" a="1"/>
  <c r="AB41" i="21" s="1"/>
  <c r="AD55" i="21" a="1"/>
  <c r="AD55" i="21" s="1"/>
  <c r="AL62" i="21" a="1"/>
  <c r="AL62" i="21" s="1"/>
  <c r="AJ62" i="21" a="1"/>
  <c r="AJ62" i="21" s="1"/>
  <c r="AC39" i="21" a="1"/>
  <c r="AC39" i="21" s="1"/>
  <c r="AL65" i="21" a="1"/>
  <c r="AL65" i="21" s="1"/>
  <c r="AB39" i="21" a="1"/>
  <c r="AB39" i="21" s="1"/>
  <c r="AH48" i="21" a="1"/>
  <c r="AH48" i="21" s="1"/>
  <c r="AM39" i="21" a="1"/>
  <c r="AM39" i="21" s="1"/>
  <c r="AJ55" i="21" a="1"/>
  <c r="AJ55" i="21" s="1"/>
  <c r="AI65" i="21" a="1"/>
  <c r="AI65" i="21" s="1"/>
  <c r="AG45" i="21" a="1"/>
  <c r="AG45" i="21" s="1"/>
  <c r="AH51" i="21" a="1"/>
  <c r="AH51" i="21" s="1"/>
  <c r="AF51" i="21" a="1"/>
  <c r="AF51" i="21" s="1"/>
  <c r="AI62" i="21" a="1"/>
  <c r="AI62" i="21" s="1"/>
  <c r="AD59" i="21" a="1"/>
  <c r="AD59" i="21" s="1"/>
  <c r="AH71" i="21" a="1"/>
  <c r="AH71" i="21" s="1"/>
  <c r="AG67" i="21" a="1"/>
  <c r="AG67" i="21" s="1"/>
  <c r="AE45" i="21" a="1"/>
  <c r="AE45" i="21" s="1"/>
  <c r="AD52" i="21" a="1"/>
  <c r="AD52" i="21" s="1"/>
  <c r="AL60" i="21" a="1"/>
  <c r="AL60" i="21" s="1"/>
  <c r="AJ52" i="21" a="1"/>
  <c r="AJ52" i="21" s="1"/>
  <c r="AE60" i="21" a="1"/>
  <c r="AE60" i="21" s="1"/>
  <c r="AC68" i="21" a="1"/>
  <c r="AC68" i="21" s="1"/>
  <c r="AD67" i="21" a="1"/>
  <c r="AD67" i="21" s="1"/>
  <c r="AB52" i="21" a="1"/>
  <c r="AB52" i="21" s="1"/>
  <c r="AK45" i="21" a="1"/>
  <c r="AK45" i="21" s="1"/>
  <c r="AD65" i="21" a="1"/>
  <c r="AD65" i="21" s="1"/>
  <c r="AL63" i="21" a="1"/>
  <c r="AL63" i="21" s="1"/>
  <c r="AC73" i="21" a="1"/>
  <c r="AC73" i="21" s="1"/>
  <c r="AI71" i="21" a="1"/>
  <c r="AI71" i="21" s="1"/>
  <c r="AI52" i="21" a="1"/>
  <c r="AI52" i="21" s="1"/>
  <c r="AM46" i="21" a="1"/>
  <c r="AM46" i="21" s="1"/>
  <c r="AG63" i="21" a="1"/>
  <c r="AG63" i="21" s="1"/>
  <c r="AF52" i="21" a="1"/>
  <c r="AF52" i="21" s="1"/>
  <c r="AH73" i="21" a="1"/>
  <c r="AH73" i="21" s="1"/>
  <c r="AJ70" i="21" a="1"/>
  <c r="AJ70" i="21" s="1"/>
  <c r="AM68" i="21" a="1"/>
  <c r="AM68" i="21" s="1"/>
  <c r="AH70" i="21" a="1"/>
  <c r="AH70" i="21" s="1"/>
  <c r="AE55" i="21" a="1"/>
  <c r="AE55" i="21" s="1"/>
  <c r="AG51" i="21" a="1"/>
  <c r="AG51" i="21" s="1"/>
  <c r="AE70" i="21" a="1"/>
  <c r="AE70" i="21" s="1"/>
  <c r="AM55" i="21" a="1"/>
  <c r="AM55" i="21" s="1"/>
  <c r="AF46" i="21" a="1"/>
  <c r="AF46" i="21" s="1"/>
  <c r="AJ68" i="21" a="1"/>
  <c r="AJ68" i="21" s="1"/>
  <c r="AM63" i="21" a="1"/>
  <c r="AM63" i="21" s="1"/>
  <c r="AD48" i="21" a="1"/>
  <c r="AD48" i="21" s="1"/>
  <c r="AL68" i="21" a="1"/>
  <c r="AL68" i="21" s="1"/>
  <c r="AK39" i="21" a="1"/>
  <c r="AK39" i="21" s="1"/>
  <c r="AF40" i="21" a="1"/>
  <c r="AF40" i="21" s="1"/>
  <c r="AL73" i="21" a="1"/>
  <c r="AL73" i="21" s="1"/>
  <c r="AC71" i="21" a="1"/>
  <c r="AC71" i="21" s="1"/>
  <c r="AK57" i="21" a="1"/>
  <c r="AK57" i="21" s="1"/>
  <c r="AH57" i="21" a="1"/>
  <c r="AH57" i="21" s="1"/>
  <c r="AF45" i="21" a="1"/>
  <c r="AF45" i="21" s="1"/>
  <c r="AM70" i="21" a="1"/>
  <c r="AM70" i="21" s="1"/>
  <c r="AD42" i="21" a="1"/>
  <c r="AD42" i="21" s="1"/>
  <c r="AE71" i="21" a="1"/>
  <c r="AE71" i="21" s="1"/>
  <c r="AC54" i="21" a="1"/>
  <c r="AC54" i="21" s="1"/>
  <c r="AJ51" i="21" a="1"/>
  <c r="AJ51" i="21" s="1"/>
  <c r="AD57" i="21" a="1"/>
  <c r="AD57" i="21" s="1"/>
  <c r="AL39" i="21" a="1"/>
  <c r="AL39" i="21" s="1"/>
  <c r="AK40" i="21" a="1"/>
  <c r="AK40" i="21" s="1"/>
  <c r="AK52" i="21" a="1"/>
  <c r="AK52" i="21" s="1"/>
  <c r="AH59" i="21" a="1"/>
  <c r="AH59" i="21" s="1"/>
  <c r="AJ48" i="21" a="1"/>
  <c r="AJ48" i="21" s="1"/>
  <c r="AG46" i="21" a="1"/>
  <c r="AG46" i="21" s="1"/>
  <c r="AG42" i="21" a="1"/>
  <c r="AG42" i="21" s="1"/>
  <c r="AM73" i="21" a="1"/>
  <c r="AM73" i="21" s="1"/>
  <c r="K71" i="21" a="1"/>
  <c r="K71" i="21" s="1"/>
  <c r="K70" i="21" a="1"/>
  <c r="K70" i="21" s="1"/>
  <c r="R71" i="21" a="1"/>
  <c r="R71" i="21" s="1"/>
  <c r="R67" i="21" a="1"/>
  <c r="R67" i="21" s="1"/>
  <c r="M70" i="21" a="1"/>
  <c r="M70" i="21" s="1"/>
  <c r="L70" i="21" a="1"/>
  <c r="L70" i="21" s="1"/>
  <c r="U70" i="21" a="1"/>
  <c r="U70" i="21" s="1"/>
  <c r="V73" i="21" a="1"/>
  <c r="V73" i="21" s="1"/>
  <c r="P73" i="21" a="1"/>
  <c r="P73" i="21" s="1"/>
  <c r="S70" i="21" a="1"/>
  <c r="S70" i="21" s="1"/>
  <c r="L73" i="21" a="1"/>
  <c r="L73" i="21" s="1"/>
  <c r="M68" i="21" a="1"/>
  <c r="M68" i="21" s="1"/>
  <c r="L67" i="21" a="1"/>
  <c r="L67" i="21" s="1"/>
  <c r="R70" i="21" a="1"/>
  <c r="R70" i="21" s="1"/>
  <c r="P71" i="21" a="1"/>
  <c r="P71" i="21" s="1"/>
  <c r="U73" i="21" a="1"/>
  <c r="U73" i="21" s="1"/>
  <c r="Y71" i="21" a="1"/>
  <c r="Y71" i="21" s="1"/>
  <c r="Q71" i="21" a="1"/>
  <c r="Q71" i="21" s="1"/>
  <c r="W73" i="21" a="1"/>
  <c r="W73" i="21" s="1"/>
  <c r="T67" i="21" a="1"/>
  <c r="T67" i="21" s="1"/>
  <c r="T71" i="21" a="1"/>
  <c r="T71" i="21" s="1"/>
  <c r="T73" i="21" a="1"/>
  <c r="T73" i="21" s="1"/>
  <c r="T68" i="21" a="1"/>
  <c r="T68" i="21" s="1"/>
  <c r="U71" i="21" a="1"/>
  <c r="U71" i="21" s="1"/>
  <c r="Z68" i="21" a="1"/>
  <c r="Z68" i="21" s="1"/>
  <c r="W67" i="21" a="1"/>
  <c r="W67" i="21" s="1"/>
  <c r="K68" i="21" a="1"/>
  <c r="K68" i="21" s="1"/>
  <c r="O68" i="21" a="1"/>
  <c r="O68" i="21" s="1"/>
  <c r="U68" i="21" a="1"/>
  <c r="U68" i="21" s="1"/>
  <c r="O73" i="21" a="1"/>
  <c r="O73" i="21" s="1"/>
  <c r="V71" i="21" a="1"/>
  <c r="V71" i="21" s="1"/>
  <c r="W71" i="21" a="1"/>
  <c r="W71" i="21" s="1"/>
  <c r="M73" i="21" a="1"/>
  <c r="M73" i="21" s="1"/>
  <c r="R73" i="21" a="1"/>
  <c r="R73" i="21" s="1"/>
  <c r="Y70" i="21" a="1"/>
  <c r="Y70" i="21" s="1"/>
  <c r="U67" i="21" a="1"/>
  <c r="U67" i="21" s="1"/>
  <c r="X71" i="21" a="1"/>
  <c r="X71" i="21" s="1"/>
  <c r="S68" i="21" a="1"/>
  <c r="S68" i="21" s="1"/>
  <c r="K67" i="21" a="1"/>
  <c r="K67" i="21" s="1"/>
  <c r="Q70" i="21" a="1"/>
  <c r="Q70" i="21" s="1"/>
  <c r="Z73" i="21" a="1"/>
  <c r="Z73" i="21" s="1"/>
  <c r="O71" i="21" a="1"/>
  <c r="O71" i="21" s="1"/>
  <c r="W70" i="21" a="1"/>
  <c r="W70" i="21" s="1"/>
  <c r="W68" i="21" a="1"/>
  <c r="W68" i="21" s="1"/>
  <c r="X68" i="21" a="1"/>
  <c r="X68" i="21" s="1"/>
  <c r="V68" i="21" a="1"/>
  <c r="V68" i="21" s="1"/>
  <c r="X70" i="21" a="1"/>
  <c r="X70" i="21" s="1"/>
  <c r="Q73" i="21" a="1"/>
  <c r="Q73" i="21" s="1"/>
  <c r="Z70" i="21" a="1"/>
  <c r="Z70" i="21" s="1"/>
  <c r="S71" i="21" a="1"/>
  <c r="S71" i="21" s="1"/>
  <c r="V67" i="21" a="1"/>
  <c r="V67" i="21" s="1"/>
  <c r="Z67" i="21" a="1"/>
  <c r="Z67" i="21" s="1"/>
  <c r="X73" i="21" a="1"/>
  <c r="X73" i="21" s="1"/>
  <c r="X67" i="21" a="1"/>
  <c r="X67" i="21" s="1"/>
  <c r="Q68" i="21" a="1"/>
  <c r="Q68" i="21" s="1"/>
  <c r="P68" i="21" a="1"/>
  <c r="P68" i="21" s="1"/>
  <c r="M67" i="21" a="1"/>
  <c r="M67" i="21" s="1"/>
  <c r="S67" i="21" a="1"/>
  <c r="S67" i="21" s="1"/>
  <c r="K73" i="21" a="1"/>
  <c r="K73" i="21" s="1"/>
  <c r="Y68" i="21" a="1"/>
  <c r="Y68" i="21" s="1"/>
  <c r="Q67" i="21" a="1"/>
  <c r="Q67" i="21" s="1"/>
  <c r="L68" i="21" a="1"/>
  <c r="L68" i="21" s="1"/>
  <c r="L71" i="21" a="1"/>
  <c r="L71" i="21" s="1"/>
  <c r="S73" i="21" a="1"/>
  <c r="S73" i="21" s="1"/>
  <c r="P67" i="21" a="1"/>
  <c r="P67" i="21" s="1"/>
  <c r="P70" i="21" a="1"/>
  <c r="P70" i="21" s="1"/>
  <c r="Y73" i="21" a="1"/>
  <c r="Y73" i="21" s="1"/>
  <c r="R68" i="21" a="1"/>
  <c r="R68" i="21" s="1"/>
  <c r="Y67" i="21" a="1"/>
  <c r="Y67" i="21" s="1"/>
  <c r="T70" i="21" a="1"/>
  <c r="T70" i="21" s="1"/>
  <c r="Z71" i="21" a="1"/>
  <c r="Z71" i="21" s="1"/>
  <c r="M71" i="21" a="1"/>
  <c r="M71" i="21" s="1"/>
  <c r="O67" i="21" a="1"/>
  <c r="O67" i="21" s="1"/>
  <c r="O70" i="21" a="1"/>
  <c r="O70" i="21" s="1"/>
  <c r="V70" i="21" a="1"/>
  <c r="V70" i="21" s="1"/>
  <c r="T59" i="21" a="1"/>
  <c r="T59" i="21" s="1"/>
  <c r="L60" i="21" a="1"/>
  <c r="L60" i="21" s="1"/>
  <c r="Y65" i="21" a="1"/>
  <c r="Y65" i="21" s="1"/>
  <c r="P65" i="21" a="1"/>
  <c r="P65" i="21" s="1"/>
  <c r="S65" i="21" a="1"/>
  <c r="S65" i="21" s="1"/>
  <c r="Q59" i="21" a="1"/>
  <c r="Q59" i="21" s="1"/>
  <c r="K65" i="21" a="1"/>
  <c r="K65" i="21" s="1"/>
  <c r="Q62" i="21" a="1"/>
  <c r="Q62" i="21" s="1"/>
  <c r="P63" i="21" a="1"/>
  <c r="P63" i="21" s="1"/>
  <c r="U63" i="21" a="1"/>
  <c r="U63" i="21" s="1"/>
  <c r="X62" i="21" a="1"/>
  <c r="X62" i="21" s="1"/>
  <c r="W59" i="21" a="1"/>
  <c r="W59" i="21" s="1"/>
  <c r="S62" i="21" a="1"/>
  <c r="S62" i="21" s="1"/>
  <c r="M60" i="21" a="1"/>
  <c r="M60" i="21" s="1"/>
  <c r="R65" i="21" a="1"/>
  <c r="R65" i="21" s="1"/>
  <c r="T60" i="21" a="1"/>
  <c r="T60" i="21" s="1"/>
  <c r="P59" i="21" a="1"/>
  <c r="P59" i="21" s="1"/>
  <c r="U62" i="21" a="1"/>
  <c r="U62" i="21" s="1"/>
  <c r="K62" i="21" a="1"/>
  <c r="K62" i="21" s="1"/>
  <c r="Q63" i="21" a="1"/>
  <c r="Q63" i="21" s="1"/>
  <c r="K63" i="21" a="1"/>
  <c r="K63" i="21" s="1"/>
  <c r="W62" i="21" a="1"/>
  <c r="W62" i="21" s="1"/>
  <c r="Z59" i="21" a="1"/>
  <c r="Z59" i="21" s="1"/>
  <c r="K59" i="21" a="1"/>
  <c r="K59" i="21" s="1"/>
  <c r="Y62" i="21" a="1"/>
  <c r="Y62" i="21" s="1"/>
  <c r="P62" i="21" a="1"/>
  <c r="P62" i="21" s="1"/>
  <c r="Z60" i="21" a="1"/>
  <c r="Z60" i="21" s="1"/>
  <c r="X65" i="21" a="1"/>
  <c r="X65" i="21" s="1"/>
  <c r="Q65" i="21" a="1"/>
  <c r="Q65" i="21" s="1"/>
  <c r="O59" i="21" a="1"/>
  <c r="O59" i="21" s="1"/>
  <c r="Q60" i="21" a="1"/>
  <c r="Q60" i="21" s="1"/>
  <c r="U59" i="21" a="1"/>
  <c r="U59" i="21" s="1"/>
  <c r="V63" i="21" a="1"/>
  <c r="V63" i="21" s="1"/>
  <c r="V62" i="21" a="1"/>
  <c r="V62" i="21" s="1"/>
  <c r="X63" i="21" a="1"/>
  <c r="X63" i="21" s="1"/>
  <c r="Z62" i="21" a="1"/>
  <c r="Z62" i="21" s="1"/>
  <c r="X59" i="21" a="1"/>
  <c r="X59" i="21" s="1"/>
  <c r="O63" i="21" a="1"/>
  <c r="O63" i="21" s="1"/>
  <c r="U65" i="21" a="1"/>
  <c r="U65" i="21" s="1"/>
  <c r="P60" i="21" a="1"/>
  <c r="P60" i="21" s="1"/>
  <c r="W65" i="21" a="1"/>
  <c r="W65" i="21" s="1"/>
  <c r="O62" i="21" a="1"/>
  <c r="O62" i="21" s="1"/>
  <c r="U60" i="21" a="1"/>
  <c r="U60" i="21" s="1"/>
  <c r="Y63" i="21" a="1"/>
  <c r="Y63" i="21" s="1"/>
  <c r="S60" i="21" a="1"/>
  <c r="S60" i="21" s="1"/>
  <c r="T63" i="21" a="1"/>
  <c r="T63" i="21" s="1"/>
  <c r="R59" i="21" a="1"/>
  <c r="R59" i="21" s="1"/>
  <c r="M63" i="21" a="1"/>
  <c r="M63" i="21" s="1"/>
  <c r="X60" i="21" a="1"/>
  <c r="X60" i="21" s="1"/>
  <c r="V60" i="21" a="1"/>
  <c r="V60" i="21" s="1"/>
  <c r="T62" i="21" a="1"/>
  <c r="T62" i="21" s="1"/>
  <c r="M65" i="21" a="1"/>
  <c r="M65" i="21" s="1"/>
  <c r="L59" i="21" a="1"/>
  <c r="L59" i="21" s="1"/>
  <c r="Y59" i="21" a="1"/>
  <c r="Y59" i="21" s="1"/>
  <c r="O65" i="21" a="1"/>
  <c r="O65" i="21" s="1"/>
  <c r="T65" i="21" a="1"/>
  <c r="T65" i="21" s="1"/>
  <c r="O60" i="21" a="1"/>
  <c r="O60" i="21" s="1"/>
  <c r="V65" i="21" a="1"/>
  <c r="V65" i="21" s="1"/>
  <c r="Y60" i="21" a="1"/>
  <c r="Y60" i="21" s="1"/>
  <c r="W60" i="21" a="1"/>
  <c r="W60" i="21" s="1"/>
  <c r="S59" i="21" a="1"/>
  <c r="S59" i="21" s="1"/>
  <c r="L65" i="21" a="1"/>
  <c r="L65" i="21" s="1"/>
  <c r="Z63" i="21" a="1"/>
  <c r="Z63" i="21" s="1"/>
  <c r="R63" i="21" a="1"/>
  <c r="R63" i="21" s="1"/>
  <c r="V59" i="21" a="1"/>
  <c r="V59" i="21" s="1"/>
  <c r="M62" i="21" a="1"/>
  <c r="M62" i="21" s="1"/>
  <c r="M59" i="21" a="1"/>
  <c r="M59" i="21" s="1"/>
  <c r="K60" i="21" a="1"/>
  <c r="K60" i="21" s="1"/>
  <c r="R62" i="21" a="1"/>
  <c r="R62" i="21" s="1"/>
  <c r="S63" i="21" a="1"/>
  <c r="S63" i="21" s="1"/>
  <c r="W63" i="21" a="1"/>
  <c r="W63" i="21" s="1"/>
  <c r="Z65" i="21" a="1"/>
  <c r="Z65" i="21" s="1"/>
  <c r="R60" i="21" a="1"/>
  <c r="R60" i="21" s="1"/>
  <c r="L62" i="21" a="1"/>
  <c r="L62" i="21" s="1"/>
  <c r="L63" i="21" a="1"/>
  <c r="L63" i="21" s="1"/>
  <c r="K57" i="21" a="1"/>
  <c r="K57" i="21" s="1"/>
  <c r="L55" i="21" a="1"/>
  <c r="L55" i="21" s="1"/>
  <c r="M53" i="21" a="1"/>
  <c r="M53" i="21" s="1"/>
  <c r="M54" i="21" a="1"/>
  <c r="M54" i="21" s="1"/>
  <c r="L54" i="21" a="1"/>
  <c r="L54" i="21" s="1"/>
  <c r="L57" i="21" a="1"/>
  <c r="L57" i="21" s="1"/>
  <c r="L52" i="21" a="1"/>
  <c r="L52" i="21" s="1"/>
  <c r="K54" i="21" a="1"/>
  <c r="K54" i="21" s="1"/>
  <c r="M57" i="21" a="1"/>
  <c r="M57" i="21" s="1"/>
  <c r="K51" i="21" a="1"/>
  <c r="K51" i="21" s="1"/>
  <c r="L51" i="21" a="1"/>
  <c r="L51" i="21" s="1"/>
  <c r="M51" i="21" a="1"/>
  <c r="M51" i="21" s="1"/>
  <c r="M52" i="21" a="1"/>
  <c r="M52" i="21" s="1"/>
  <c r="K55" i="21" a="1"/>
  <c r="K55" i="21" s="1"/>
  <c r="K52" i="21" a="1"/>
  <c r="K52" i="21" s="1"/>
  <c r="K53" i="21" a="1"/>
  <c r="K53" i="21" s="1"/>
  <c r="L53" i="21" a="1"/>
  <c r="L53" i="21" s="1"/>
  <c r="M55" i="21" a="1"/>
  <c r="M55" i="21" s="1"/>
  <c r="O57" i="21" a="1"/>
  <c r="O57" i="21" s="1"/>
  <c r="Q54" i="21" a="1"/>
  <c r="Q54" i="21" s="1"/>
  <c r="U53" i="21" a="1"/>
  <c r="U53" i="21" s="1"/>
  <c r="S52" i="21" a="1"/>
  <c r="S52" i="21" s="1"/>
  <c r="Z55" i="21" a="1"/>
  <c r="Z55" i="21" s="1"/>
  <c r="R53" i="21" a="1"/>
  <c r="R53" i="21" s="1"/>
  <c r="S53" i="21" a="1"/>
  <c r="S53" i="21" s="1"/>
  <c r="W57" i="21" a="1"/>
  <c r="W57" i="21" s="1"/>
  <c r="T52" i="21" a="1"/>
  <c r="T52" i="21" s="1"/>
  <c r="Y53" i="21" a="1"/>
  <c r="Y53" i="21" s="1"/>
  <c r="O53" i="21" a="1"/>
  <c r="O53" i="21" s="1"/>
  <c r="X55" i="21" a="1"/>
  <c r="X55" i="21" s="1"/>
  <c r="R57" i="21" a="1"/>
  <c r="R57" i="21" s="1"/>
  <c r="O55" i="21" a="1"/>
  <c r="O55" i="21" s="1"/>
  <c r="O54" i="21" a="1"/>
  <c r="O54" i="21" s="1"/>
  <c r="Q57" i="21" a="1"/>
  <c r="Q57" i="21" s="1"/>
  <c r="U54" i="21" a="1"/>
  <c r="U54" i="21" s="1"/>
  <c r="P57" i="21" a="1"/>
  <c r="P57" i="21" s="1"/>
  <c r="X52" i="21" a="1"/>
  <c r="X52" i="21" s="1"/>
  <c r="U57" i="21" a="1"/>
  <c r="U57" i="21" s="1"/>
  <c r="T55" i="21" a="1"/>
  <c r="T55" i="21" s="1"/>
  <c r="T57" i="21" a="1"/>
  <c r="T57" i="21" s="1"/>
  <c r="P52" i="21" a="1"/>
  <c r="P52" i="21" s="1"/>
  <c r="T53" i="21" a="1"/>
  <c r="T53" i="21" s="1"/>
  <c r="S54" i="21" a="1"/>
  <c r="S54" i="21" s="1"/>
  <c r="V55" i="21" a="1"/>
  <c r="V55" i="21" s="1"/>
  <c r="Z53" i="21" a="1"/>
  <c r="Z53" i="21" s="1"/>
  <c r="Q52" i="21" a="1"/>
  <c r="Q52" i="21" s="1"/>
  <c r="Z52" i="21" a="1"/>
  <c r="Z52" i="21" s="1"/>
  <c r="Z54" i="21" a="1"/>
  <c r="Z54" i="21" s="1"/>
  <c r="W54" i="21" a="1"/>
  <c r="W54" i="21" s="1"/>
  <c r="W53" i="21" a="1"/>
  <c r="W53" i="21" s="1"/>
  <c r="V57" i="21" a="1"/>
  <c r="V57" i="21" s="1"/>
  <c r="V54" i="21" a="1"/>
  <c r="V54" i="21" s="1"/>
  <c r="Y52" i="21" a="1"/>
  <c r="Y52" i="21" s="1"/>
  <c r="V52" i="21" a="1"/>
  <c r="V52" i="21" s="1"/>
  <c r="U55" i="21" a="1"/>
  <c r="U55" i="21" s="1"/>
  <c r="P55" i="21" a="1"/>
  <c r="P55" i="21" s="1"/>
  <c r="P54" i="21" a="1"/>
  <c r="P54" i="21" s="1"/>
  <c r="V53" i="21" a="1"/>
  <c r="V53" i="21" s="1"/>
  <c r="W55" i="21" a="1"/>
  <c r="W55" i="21" s="1"/>
  <c r="X57" i="21" a="1"/>
  <c r="X57" i="21" s="1"/>
  <c r="T54" i="21" a="1"/>
  <c r="T54" i="21" s="1"/>
  <c r="W52" i="21" a="1"/>
  <c r="W52" i="21" s="1"/>
  <c r="Y55" i="21" a="1"/>
  <c r="Y55" i="21" s="1"/>
  <c r="Y54" i="21" a="1"/>
  <c r="Y54" i="21" s="1"/>
  <c r="Z57" i="21" a="1"/>
  <c r="Z57" i="21" s="1"/>
  <c r="U52" i="21" a="1"/>
  <c r="U52" i="21" s="1"/>
  <c r="X54" i="21" a="1"/>
  <c r="X54" i="21" s="1"/>
  <c r="P53" i="21" a="1"/>
  <c r="P53" i="21" s="1"/>
  <c r="Q53" i="21" a="1"/>
  <c r="Q53" i="21" s="1"/>
  <c r="R55" i="21" a="1"/>
  <c r="R55" i="21" s="1"/>
  <c r="X53" i="21" a="1"/>
  <c r="X53" i="21" s="1"/>
  <c r="R52" i="21" a="1"/>
  <c r="R52" i="21" s="1"/>
  <c r="S55" i="21" a="1"/>
  <c r="S55" i="21" s="1"/>
  <c r="Y57" i="21" a="1"/>
  <c r="Y57" i="21" s="1"/>
  <c r="S57" i="21" a="1"/>
  <c r="S57" i="21" s="1"/>
  <c r="R54" i="21" a="1"/>
  <c r="R54" i="21" s="1"/>
  <c r="O52" i="21" a="1"/>
  <c r="O52" i="21" s="1"/>
  <c r="Q55" i="21" a="1"/>
  <c r="Q55" i="21" s="1"/>
  <c r="Q51" i="21" a="1"/>
  <c r="Q51" i="21" s="1"/>
  <c r="O51" i="21" a="1"/>
  <c r="O51" i="21" s="1"/>
  <c r="X51" i="21" a="1"/>
  <c r="X51" i="21" s="1"/>
  <c r="P51" i="21" a="1"/>
  <c r="P51" i="21" s="1"/>
  <c r="Y51" i="21" a="1"/>
  <c r="Y51" i="21" s="1"/>
  <c r="Z51" i="21" a="1"/>
  <c r="Z51" i="21" s="1"/>
  <c r="V51" i="21" a="1"/>
  <c r="V51" i="21" s="1"/>
  <c r="R51" i="21" a="1"/>
  <c r="R51" i="21" s="1"/>
  <c r="S51" i="21" a="1"/>
  <c r="S51" i="21" s="1"/>
  <c r="T51" i="21" a="1"/>
  <c r="T51" i="21" s="1"/>
  <c r="W51" i="21" a="1"/>
  <c r="W51" i="21" s="1"/>
  <c r="U51" i="21" a="1"/>
  <c r="U51" i="21" s="1"/>
  <c r="O47" i="21" a="1"/>
  <c r="O47" i="21" s="1"/>
  <c r="W41" i="21" a="1"/>
  <c r="W41" i="21" s="1"/>
  <c r="U45" i="21" a="1"/>
  <c r="U45" i="21" s="1"/>
  <c r="T41" i="21" a="1"/>
  <c r="T41" i="21" s="1"/>
  <c r="P48" i="21" a="1"/>
  <c r="P48" i="21" s="1"/>
  <c r="S41" i="21" a="1"/>
  <c r="S41" i="21" s="1"/>
  <c r="O42" i="21" a="1"/>
  <c r="O42" i="21" s="1"/>
  <c r="V39" i="21" a="1"/>
  <c r="V39" i="21" s="1"/>
  <c r="Q39" i="21" a="1"/>
  <c r="Q39" i="21" s="1"/>
  <c r="V45" i="21" a="1"/>
  <c r="V45" i="21" s="1"/>
  <c r="U39" i="21" a="1"/>
  <c r="U39" i="21" s="1"/>
  <c r="R42" i="21" a="1"/>
  <c r="R42" i="21" s="1"/>
  <c r="W47" i="21" a="1"/>
  <c r="W47" i="21" s="1"/>
  <c r="W40" i="21" a="1"/>
  <c r="W40" i="21" s="1"/>
  <c r="W46" i="21" a="1"/>
  <c r="W46" i="21" s="1"/>
  <c r="P40" i="21" a="1"/>
  <c r="P40" i="21" s="1"/>
  <c r="Q41" i="21" a="1"/>
  <c r="Q41" i="21" s="1"/>
  <c r="S45" i="21" a="1"/>
  <c r="S45" i="21" s="1"/>
  <c r="V48" i="21" a="1"/>
  <c r="V48" i="21" s="1"/>
  <c r="S39" i="21" a="1"/>
  <c r="S39" i="21" s="1"/>
  <c r="O40" i="21" a="1"/>
  <c r="O40" i="21" s="1"/>
  <c r="T45" i="21" a="1"/>
  <c r="T45" i="21" s="1"/>
  <c r="Q42" i="21" a="1"/>
  <c r="Q42" i="21" s="1"/>
  <c r="T40" i="21" a="1"/>
  <c r="T40" i="21" s="1"/>
  <c r="O41" i="21" a="1"/>
  <c r="O41" i="21" s="1"/>
  <c r="W42" i="21" a="1"/>
  <c r="W42" i="21" s="1"/>
  <c r="S42" i="21" a="1"/>
  <c r="S42" i="21" s="1"/>
  <c r="O48" i="21" a="1"/>
  <c r="O48" i="21" s="1"/>
  <c r="V46" i="21" a="1"/>
  <c r="V46" i="21" s="1"/>
  <c r="R41" i="21" a="1"/>
  <c r="R41" i="21" s="1"/>
  <c r="S46" i="21" a="1"/>
  <c r="S46" i="21" s="1"/>
  <c r="V40" i="21" a="1"/>
  <c r="V40" i="21" s="1"/>
  <c r="O39" i="21" a="1"/>
  <c r="O39" i="21" s="1"/>
  <c r="R47" i="21" a="1"/>
  <c r="R47" i="21" s="1"/>
  <c r="W39" i="21" a="1"/>
  <c r="W39" i="21" s="1"/>
  <c r="R40" i="21" a="1"/>
  <c r="R40" i="21" s="1"/>
  <c r="Q45" i="21" a="1"/>
  <c r="Q45" i="21" s="1"/>
  <c r="U41" i="21" a="1"/>
  <c r="U41" i="21" s="1"/>
  <c r="U40" i="21" a="1"/>
  <c r="U40" i="21" s="1"/>
  <c r="Q47" i="21" a="1"/>
  <c r="Q47" i="21" s="1"/>
  <c r="T48" i="21" a="1"/>
  <c r="T48" i="21" s="1"/>
  <c r="U46" i="21" a="1"/>
  <c r="U46" i="21" s="1"/>
  <c r="Q48" i="21" a="1"/>
  <c r="Q48" i="21" s="1"/>
  <c r="S40" i="21" a="1"/>
  <c r="S40" i="21" s="1"/>
  <c r="V47" i="21" a="1"/>
  <c r="V47" i="21" s="1"/>
  <c r="T42" i="21" a="1"/>
  <c r="T42" i="21" s="1"/>
  <c r="P45" i="21" a="1"/>
  <c r="P45" i="21" s="1"/>
  <c r="R45" i="21" a="1"/>
  <c r="R45" i="21" s="1"/>
  <c r="S47" i="21" a="1"/>
  <c r="S47" i="21" s="1"/>
  <c r="T47" i="21" a="1"/>
  <c r="T47" i="21" s="1"/>
  <c r="U48" i="21" a="1"/>
  <c r="U48" i="21" s="1"/>
  <c r="Q40" i="21" a="1"/>
  <c r="Q40" i="21" s="1"/>
  <c r="P47" i="21" a="1"/>
  <c r="P47" i="21" s="1"/>
  <c r="U42" i="21" a="1"/>
  <c r="U42" i="21" s="1"/>
  <c r="R46" i="21" a="1"/>
  <c r="R46" i="21" s="1"/>
  <c r="O45" i="21" a="1"/>
  <c r="O45" i="21" s="1"/>
  <c r="V42" i="21" a="1"/>
  <c r="V42" i="21" s="1"/>
  <c r="Q46" i="21" a="1"/>
  <c r="Q46" i="21" s="1"/>
  <c r="W48" i="21" a="1"/>
  <c r="W48" i="21" s="1"/>
  <c r="P46" i="21" a="1"/>
  <c r="P46" i="21" s="1"/>
  <c r="W45" i="21" a="1"/>
  <c r="W45" i="21" s="1"/>
  <c r="P39" i="21" a="1"/>
  <c r="P39" i="21" s="1"/>
  <c r="R48" i="21" a="1"/>
  <c r="R48" i="21" s="1"/>
  <c r="O46" i="21" a="1"/>
  <c r="O46" i="21" s="1"/>
  <c r="U47" i="21" a="1"/>
  <c r="U47" i="21" s="1"/>
  <c r="R39" i="21" a="1"/>
  <c r="R39" i="21" s="1"/>
  <c r="S48" i="21" a="1"/>
  <c r="S48" i="21" s="1"/>
  <c r="T46" i="21" a="1"/>
  <c r="T46" i="21" s="1"/>
  <c r="P42" i="21" a="1"/>
  <c r="P42" i="21" s="1"/>
  <c r="V41" i="21" a="1"/>
  <c r="V41" i="21" s="1"/>
  <c r="P41" i="21" a="1"/>
  <c r="P41" i="21" s="1"/>
  <c r="T39" i="21" a="1"/>
  <c r="T39" i="21" s="1"/>
  <c r="Y42" i="21" a="1"/>
  <c r="Y42" i="21" s="1"/>
  <c r="Z48" i="21" a="1"/>
  <c r="Z48" i="21" s="1"/>
  <c r="X48" i="21" a="1"/>
  <c r="X48" i="21" s="1"/>
  <c r="X46" i="21" a="1"/>
  <c r="X46" i="21" s="1"/>
  <c r="Y39" i="21" a="1"/>
  <c r="Y39" i="21" s="1"/>
  <c r="Z45" i="21" a="1"/>
  <c r="Z45" i="21" s="1"/>
  <c r="Y40" i="21" a="1"/>
  <c r="Y40" i="21" s="1"/>
  <c r="Y47" i="21" a="1"/>
  <c r="Y47" i="21" s="1"/>
  <c r="X47" i="21" a="1"/>
  <c r="X47" i="21" s="1"/>
  <c r="Z46" i="21" a="1"/>
  <c r="Z46" i="21" s="1"/>
  <c r="Z41" i="21" a="1"/>
  <c r="Z41" i="21" s="1"/>
  <c r="X40" i="21" a="1"/>
  <c r="X40" i="21" s="1"/>
  <c r="X42" i="21" a="1"/>
  <c r="X42" i="21" s="1"/>
  <c r="Y46" i="21" a="1"/>
  <c r="Y46" i="21" s="1"/>
  <c r="X41" i="21" a="1"/>
  <c r="X41" i="21" s="1"/>
  <c r="X45" i="21" a="1"/>
  <c r="X45" i="21" s="1"/>
  <c r="X39" i="21" a="1"/>
  <c r="X39" i="21" s="1"/>
  <c r="Z42" i="21" a="1"/>
  <c r="Z42" i="21" s="1"/>
  <c r="Z47" i="21" a="1"/>
  <c r="Z47" i="21" s="1"/>
  <c r="Z40" i="21" a="1"/>
  <c r="Z40" i="21" s="1"/>
  <c r="Y45" i="21" a="1"/>
  <c r="Y45" i="21" s="1"/>
  <c r="Y48" i="21" a="1"/>
  <c r="Y48" i="21" s="1"/>
  <c r="Z39" i="21" a="1"/>
  <c r="Z39" i="21" s="1"/>
  <c r="Y41" i="21" a="1"/>
  <c r="Y41" i="21" s="1"/>
  <c r="K47" i="21" a="1"/>
  <c r="K47" i="21" s="1"/>
  <c r="M47" i="21" a="1"/>
  <c r="M47" i="21" s="1"/>
  <c r="L47" i="21" a="1"/>
  <c r="L47" i="21" s="1"/>
  <c r="L48" i="21" a="1"/>
  <c r="L48" i="21" s="1"/>
  <c r="K46" i="21" a="1"/>
  <c r="K46" i="21" s="1"/>
  <c r="M46" i="21" a="1"/>
  <c r="M46" i="21" s="1"/>
  <c r="K48" i="21" a="1"/>
  <c r="K48" i="21" s="1"/>
  <c r="M48" i="21" a="1"/>
  <c r="M48" i="21" s="1"/>
  <c r="L46" i="21" a="1"/>
  <c r="L46" i="21" s="1"/>
  <c r="K45" i="21" a="1"/>
  <c r="K45" i="21" s="1"/>
  <c r="L45" i="21" a="1"/>
  <c r="L45" i="21" s="1"/>
  <c r="M45" i="21" a="1"/>
  <c r="M45" i="21" s="1"/>
  <c r="M40" i="21" a="1"/>
  <c r="M40" i="21" s="1"/>
  <c r="M41" i="21" a="1"/>
  <c r="M41" i="21" s="1"/>
  <c r="M42" i="21" a="1"/>
  <c r="M42" i="21" s="1"/>
  <c r="M39" i="21" a="1"/>
  <c r="M39" i="21" s="1"/>
  <c r="K41" i="21" a="1"/>
  <c r="K41" i="21" s="1"/>
  <c r="L41" i="21" a="1"/>
  <c r="L41" i="21" s="1"/>
  <c r="K40" i="21" a="1"/>
  <c r="K40" i="21" s="1"/>
  <c r="L39" i="21" a="1"/>
  <c r="L39" i="21" s="1"/>
  <c r="K39" i="21" a="1"/>
  <c r="K39" i="21" s="1"/>
  <c r="K42" i="21" a="1"/>
  <c r="K42" i="21" s="1"/>
  <c r="L42" i="21" a="1"/>
  <c r="L42" i="21" s="1"/>
  <c r="L40" i="21" a="1"/>
  <c r="L40" i="21" s="1"/>
  <c r="W64" i="10"/>
  <c r="Y64" i="10" s="1"/>
  <c r="W10" i="10"/>
  <c r="N53" i="17" a="1"/>
  <c r="N53" i="17" s="1"/>
  <c r="T54" i="17" a="1"/>
  <c r="T54" i="17" s="1"/>
  <c r="O52" i="17" a="1"/>
  <c r="O52" i="17" s="1"/>
  <c r="S52" i="17" a="1"/>
  <c r="S52" i="17" s="1"/>
  <c r="T53" i="17" a="1"/>
  <c r="T53" i="17" s="1"/>
  <c r="N54" i="17" a="1"/>
  <c r="N54" i="17" s="1"/>
  <c r="O55" i="17" a="1"/>
  <c r="O55" i="17" s="1"/>
  <c r="P52" i="17" a="1"/>
  <c r="P52" i="17" s="1"/>
  <c r="O54" i="17" a="1"/>
  <c r="O54" i="17" s="1"/>
  <c r="O57" i="17" a="1"/>
  <c r="O57" i="17" s="1"/>
  <c r="N57" i="17" a="1"/>
  <c r="N57" i="17" s="1"/>
  <c r="P53" i="17" a="1"/>
  <c r="P53" i="17" s="1"/>
  <c r="T52" i="17" a="1"/>
  <c r="T52" i="17" s="1"/>
  <c r="S53" i="17" a="1"/>
  <c r="S53" i="17" s="1"/>
  <c r="T55" i="17" a="1"/>
  <c r="T55" i="17" s="1"/>
  <c r="S57" i="17" a="1"/>
  <c r="S57" i="17" s="1"/>
  <c r="O53" i="17" a="1"/>
  <c r="O53" i="17" s="1"/>
  <c r="P55" i="17" a="1"/>
  <c r="P55" i="17" s="1"/>
  <c r="S55" i="17" a="1"/>
  <c r="S55" i="17" s="1"/>
  <c r="P57" i="17" a="1"/>
  <c r="P57" i="17" s="1"/>
  <c r="S54" i="17" a="1"/>
  <c r="S54" i="17" s="1"/>
  <c r="P54" i="17" a="1"/>
  <c r="P54" i="17" s="1"/>
  <c r="N52" i="17" a="1"/>
  <c r="N52" i="17" s="1"/>
  <c r="T57" i="17" a="1"/>
  <c r="T57" i="17" s="1"/>
  <c r="N55" i="17" a="1"/>
  <c r="N55" i="17" s="1"/>
  <c r="ER57" i="17" a="1"/>
  <c r="ER57" i="17" s="1"/>
  <c r="ER53" i="17" a="1"/>
  <c r="ER53" i="17" s="1"/>
  <c r="ER55" i="17" a="1"/>
  <c r="ER55" i="17" s="1"/>
  <c r="ER54" i="17" a="1"/>
  <c r="ER54" i="17" s="1"/>
  <c r="ER52" i="17" a="1"/>
  <c r="ER52" i="17" s="1"/>
  <c r="U57" i="17" a="1"/>
  <c r="U57" i="17" s="1"/>
  <c r="CD54" i="17" a="1"/>
  <c r="CD54" i="17" s="1"/>
  <c r="BJ55" i="17" a="1"/>
  <c r="BJ55" i="17" s="1"/>
  <c r="DS53" i="17" a="1"/>
  <c r="DS53" i="17" s="1"/>
  <c r="DW57" i="17" a="1"/>
  <c r="DW57" i="17" s="1"/>
  <c r="AR57" i="17" a="1"/>
  <c r="AR57" i="17" s="1"/>
  <c r="CZ57" i="17" a="1"/>
  <c r="CZ57" i="17" s="1"/>
  <c r="AX52" i="17" a="1"/>
  <c r="AX52" i="17" s="1"/>
  <c r="DH52" i="17" a="1"/>
  <c r="DH52" i="17" s="1"/>
  <c r="DL57" i="17" a="1"/>
  <c r="DL57" i="17" s="1"/>
  <c r="BZ53" i="17" a="1"/>
  <c r="BZ53" i="17" s="1"/>
  <c r="W57" i="17" a="1"/>
  <c r="W57" i="17" s="1"/>
  <c r="CD55" i="17" a="1"/>
  <c r="CD55" i="17" s="1"/>
  <c r="CE54" i="17" a="1"/>
  <c r="CE54" i="17" s="1"/>
  <c r="EP53" i="17" a="1"/>
  <c r="EP53" i="17" s="1"/>
  <c r="DB57" i="17" a="1"/>
  <c r="DB57" i="17" s="1"/>
  <c r="BA54" i="17" a="1"/>
  <c r="BA54" i="17" s="1"/>
  <c r="DI55" i="17" a="1"/>
  <c r="DI55" i="17" s="1"/>
  <c r="X57" i="17" a="1"/>
  <c r="X57" i="17" s="1"/>
  <c r="CE55" i="17" a="1"/>
  <c r="CE55" i="17" s="1"/>
  <c r="AE52" i="17" a="1"/>
  <c r="AE52" i="17" s="1"/>
  <c r="CN53" i="17" a="1"/>
  <c r="CN53" i="17" s="1"/>
  <c r="AJ55" i="17" a="1"/>
  <c r="AJ55" i="17" s="1"/>
  <c r="CR57" i="17" a="1"/>
  <c r="CR57" i="17" s="1"/>
  <c r="AK53" i="17" a="1"/>
  <c r="AK53" i="17" s="1"/>
  <c r="CR53" i="17" a="1"/>
  <c r="CR53" i="17" s="1"/>
  <c r="EL57" i="17" a="1"/>
  <c r="EL57" i="17" s="1"/>
  <c r="BN53" i="17" a="1"/>
  <c r="BN53" i="17" s="1"/>
  <c r="BS55" i="17" a="1"/>
  <c r="BS55" i="17" s="1"/>
  <c r="CQ57" i="17" a="1"/>
  <c r="CQ57" i="17" s="1"/>
  <c r="AO55" i="17" a="1"/>
  <c r="AO55" i="17" s="1"/>
  <c r="CW53" i="17" a="1"/>
  <c r="CW53" i="17" s="1"/>
  <c r="AS55" i="17" a="1"/>
  <c r="AS55" i="17" s="1"/>
  <c r="BT55" i="17" a="1"/>
  <c r="BT55" i="17" s="1"/>
  <c r="CB53" i="17" a="1"/>
  <c r="CB53" i="17" s="1"/>
  <c r="X55" i="17" a="1"/>
  <c r="X55" i="17" s="1"/>
  <c r="CF57" i="17" a="1"/>
  <c r="CF57" i="17" s="1"/>
  <c r="Y53" i="17" a="1"/>
  <c r="Y53" i="17" s="1"/>
  <c r="CF54" i="17" a="1"/>
  <c r="CF54" i="17" s="1"/>
  <c r="DD54" i="17" a="1"/>
  <c r="DD54" i="17" s="1"/>
  <c r="BA57" i="17" a="1"/>
  <c r="BA57" i="17" s="1"/>
  <c r="BE57" i="17" a="1"/>
  <c r="BE57" i="17" s="1"/>
  <c r="EA57" i="17" a="1"/>
  <c r="EA57" i="17" s="1"/>
  <c r="BT53" i="17" a="1"/>
  <c r="BT53" i="17" s="1"/>
  <c r="EI52" i="17" a="1"/>
  <c r="EI52" i="17" s="1"/>
  <c r="CB57" i="17" a="1"/>
  <c r="CB57" i="17" s="1"/>
  <c r="AB52" i="17" a="1"/>
  <c r="AB52" i="17" s="1"/>
  <c r="CK52" i="17" a="1"/>
  <c r="CK52" i="17" s="1"/>
  <c r="CO57" i="17" a="1"/>
  <c r="CO57" i="17" s="1"/>
  <c r="AG53" i="17" a="1"/>
  <c r="AG53" i="17" s="1"/>
  <c r="BC53" i="17" a="1"/>
  <c r="BC53" i="17" s="1"/>
  <c r="DL52" i="17" a="1"/>
  <c r="DL52" i="17" s="1"/>
  <c r="BG55" i="17" a="1"/>
  <c r="BG55" i="17" s="1"/>
  <c r="BI53" i="17" a="1"/>
  <c r="BI53" i="17" s="1"/>
  <c r="EQ52" i="17" a="1"/>
  <c r="EQ52" i="17" s="1"/>
  <c r="W55" i="17" a="1"/>
  <c r="W55" i="17" s="1"/>
  <c r="CE57" i="17" a="1"/>
  <c r="CE57" i="17" s="1"/>
  <c r="AC57" i="17" a="1"/>
  <c r="AC57" i="17" s="1"/>
  <c r="CM52" i="17" a="1"/>
  <c r="CM52" i="17" s="1"/>
  <c r="AG55" i="17" a="1"/>
  <c r="AG55" i="17" s="1"/>
  <c r="BI55" i="17" a="1"/>
  <c r="BI55" i="17" s="1"/>
  <c r="BR53" i="17" a="1"/>
  <c r="BR53" i="17" s="1"/>
  <c r="DY54" i="17" a="1"/>
  <c r="DY54" i="17" s="1"/>
  <c r="BV57" i="17" a="1"/>
  <c r="BV57" i="17" s="1"/>
  <c r="EC55" i="17" a="1"/>
  <c r="EC55" i="17" s="1"/>
  <c r="BV54" i="17" a="1"/>
  <c r="BV54" i="17" s="1"/>
  <c r="EJ54" i="17" a="1"/>
  <c r="EJ54" i="17" s="1"/>
  <c r="BR54" i="17" a="1"/>
  <c r="BR54" i="17" s="1"/>
  <c r="AX53" i="17" a="1"/>
  <c r="AX53" i="17" s="1"/>
  <c r="U55" i="17" a="1"/>
  <c r="U55" i="17" s="1"/>
  <c r="AC54" i="17" a="1"/>
  <c r="AC54" i="17" s="1"/>
  <c r="CK53" i="17" a="1"/>
  <c r="CK53" i="17" s="1"/>
  <c r="AG57" i="17" a="1"/>
  <c r="AG57" i="17" s="1"/>
  <c r="CO55" i="17" a="1"/>
  <c r="CO55" i="17" s="1"/>
  <c r="AG54" i="17" a="1"/>
  <c r="AG54" i="17" s="1"/>
  <c r="CQ53" i="17" a="1"/>
  <c r="CQ53" i="17" s="1"/>
  <c r="BE55" i="17" a="1"/>
  <c r="BE55" i="17" s="1"/>
  <c r="DM57" i="17" a="1"/>
  <c r="DM57" i="17" s="1"/>
  <c r="BK53" i="17" a="1"/>
  <c r="BK53" i="17" s="1"/>
  <c r="DU53" i="17" a="1"/>
  <c r="DU53" i="17" s="1"/>
  <c r="CQ55" i="17" a="1"/>
  <c r="CQ55" i="17" s="1"/>
  <c r="AP52" i="17" a="1"/>
  <c r="AP52" i="17" s="1"/>
  <c r="CZ53" i="17" a="1"/>
  <c r="CZ53" i="17" s="1"/>
  <c r="AT57" i="17" a="1"/>
  <c r="AT57" i="17" s="1"/>
  <c r="DD57" i="17" a="1"/>
  <c r="DD57" i="17" s="1"/>
  <c r="AV53" i="17" a="1"/>
  <c r="AV53" i="17" s="1"/>
  <c r="DW53" i="17" a="1"/>
  <c r="DW53" i="17" s="1"/>
  <c r="DD53" i="17" a="1"/>
  <c r="DD53" i="17" s="1"/>
  <c r="BG52" i="17" a="1"/>
  <c r="BG52" i="17" s="1"/>
  <c r="DQ53" i="17" a="1"/>
  <c r="DQ53" i="17" s="1"/>
  <c r="DU57" i="17" a="1"/>
  <c r="DU57" i="17" s="1"/>
  <c r="DI54" i="17" a="1"/>
  <c r="DI54" i="17" s="1"/>
  <c r="CI55" i="17" a="1"/>
  <c r="CI55" i="17" s="1"/>
  <c r="EC53" i="17" a="1"/>
  <c r="EC53" i="17" s="1"/>
  <c r="EH54" i="17" a="1"/>
  <c r="EH54" i="17" s="1"/>
  <c r="CA54" i="17" a="1"/>
  <c r="CA54" i="17" s="1"/>
  <c r="AO53" i="17" a="1"/>
  <c r="AO53" i="17" s="1"/>
  <c r="AW54" i="17" a="1"/>
  <c r="AW54" i="17" s="1"/>
  <c r="BB57" i="17" a="1"/>
  <c r="BB57" i="17" s="1"/>
  <c r="AA55" i="17" a="1"/>
  <c r="AA55" i="17" s="1"/>
  <c r="AE54" i="17" a="1"/>
  <c r="AE54" i="17" s="1"/>
  <c r="AF52" i="17" a="1"/>
  <c r="AF52" i="17" s="1"/>
  <c r="EE55" i="17" a="1"/>
  <c r="EE55" i="17" s="1"/>
  <c r="AK52" i="17" a="1"/>
  <c r="AK52" i="17" s="1"/>
  <c r="BZ54" i="17" a="1"/>
  <c r="BZ54" i="17" s="1"/>
  <c r="AK57" i="17" a="1"/>
  <c r="AK57" i="17" s="1"/>
  <c r="AK54" i="17" a="1"/>
  <c r="AK54" i="17" s="1"/>
  <c r="BF57" i="17" a="1"/>
  <c r="BF57" i="17" s="1"/>
  <c r="BN52" i="17" a="1"/>
  <c r="BN52" i="17" s="1"/>
  <c r="DV55" i="17" a="1"/>
  <c r="DV55" i="17" s="1"/>
  <c r="BS57" i="17" a="1"/>
  <c r="BS57" i="17" s="1"/>
  <c r="DZ55" i="17" a="1"/>
  <c r="DZ55" i="17" s="1"/>
  <c r="AF53" i="17" a="1"/>
  <c r="AF53" i="17" s="1"/>
  <c r="CO52" i="17" a="1"/>
  <c r="CO52" i="17" s="1"/>
  <c r="AK55" i="17" a="1"/>
  <c r="AK55" i="17" s="1"/>
  <c r="CS53" i="17" a="1"/>
  <c r="CS53" i="17" s="1"/>
  <c r="AL54" i="17" a="1"/>
  <c r="AL54" i="17" s="1"/>
  <c r="CU53" i="17" a="1"/>
  <c r="CU53" i="17" s="1"/>
  <c r="EM54" i="17" a="1"/>
  <c r="EM54" i="17" s="1"/>
  <c r="BI57" i="17" a="1"/>
  <c r="BI57" i="17" s="1"/>
  <c r="DQ55" i="17" a="1"/>
  <c r="DQ55" i="17" s="1"/>
  <c r="BO52" i="17" a="1"/>
  <c r="BO52" i="17" s="1"/>
  <c r="DY53" i="17" a="1"/>
  <c r="DY53" i="17" s="1"/>
  <c r="AL53" i="17" a="1"/>
  <c r="AL53" i="17" s="1"/>
  <c r="AT53" i="17" a="1"/>
  <c r="AT53" i="17" s="1"/>
  <c r="DB52" i="17" a="1"/>
  <c r="DB52" i="17" s="1"/>
  <c r="AX57" i="17" a="1"/>
  <c r="AX57" i="17" s="1"/>
  <c r="DF55" i="17" a="1"/>
  <c r="DF55" i="17" s="1"/>
  <c r="AX54" i="17" a="1"/>
  <c r="AX54" i="17" s="1"/>
  <c r="EH53" i="17" a="1"/>
  <c r="EH53" i="17" s="1"/>
  <c r="DS52" i="17" a="1"/>
  <c r="DS52" i="17" s="1"/>
  <c r="CD52" i="17" a="1"/>
  <c r="CD52" i="17" s="1"/>
  <c r="DJ52" i="17" a="1"/>
  <c r="DJ52" i="17" s="1"/>
  <c r="AW57" i="17" a="1"/>
  <c r="AW57" i="17" s="1"/>
  <c r="DE55" i="17" a="1"/>
  <c r="DE55" i="17" s="1"/>
  <c r="BE53" i="17" a="1"/>
  <c r="BE53" i="17" s="1"/>
  <c r="DM53" i="17" a="1"/>
  <c r="DM53" i="17" s="1"/>
  <c r="AA53" i="17" a="1"/>
  <c r="AA53" i="17" s="1"/>
  <c r="AJ53" i="17" a="1"/>
  <c r="AJ53" i="17" s="1"/>
  <c r="CQ52" i="17" a="1"/>
  <c r="CQ52" i="17" s="1"/>
  <c r="AN57" i="17" a="1"/>
  <c r="AN57" i="17" s="1"/>
  <c r="CU55" i="17" a="1"/>
  <c r="CU55" i="17" s="1"/>
  <c r="AN54" i="17" a="1"/>
  <c r="AN54" i="17" s="1"/>
  <c r="CV52" i="17" a="1"/>
  <c r="CV52" i="17" s="1"/>
  <c r="EN55" i="17" a="1"/>
  <c r="EN55" i="17" s="1"/>
  <c r="CS55" i="17" a="1"/>
  <c r="CS55" i="17" s="1"/>
  <c r="CI57" i="17" a="1"/>
  <c r="CI57" i="17" s="1"/>
  <c r="CJ53" i="17" a="1"/>
  <c r="CJ53" i="17" s="1"/>
  <c r="AJ57" i="17" a="1"/>
  <c r="AJ57" i="17" s="1"/>
  <c r="AR52" i="17" a="1"/>
  <c r="AR52" i="17" s="1"/>
  <c r="CZ54" i="17" a="1"/>
  <c r="CZ54" i="17" s="1"/>
  <c r="AV57" i="17" a="1"/>
  <c r="AV57" i="17" s="1"/>
  <c r="DD55" i="17" a="1"/>
  <c r="DD55" i="17" s="1"/>
  <c r="AV54" i="17" a="1"/>
  <c r="AV54" i="17" s="1"/>
  <c r="DS55" i="17" a="1"/>
  <c r="DS55" i="17" s="1"/>
  <c r="BS52" i="17" a="1"/>
  <c r="BS52" i="17" s="1"/>
  <c r="EA53" i="17" a="1"/>
  <c r="EA53" i="17" s="1"/>
  <c r="EE57" i="17" a="1"/>
  <c r="EE57" i="17" s="1"/>
  <c r="BX53" i="17" a="1"/>
  <c r="BX53" i="17" s="1"/>
  <c r="EM53" i="17" a="1"/>
  <c r="EM53" i="17" s="1"/>
  <c r="AL57" i="17" a="1"/>
  <c r="AL57" i="17" s="1"/>
  <c r="CS57" i="17" a="1"/>
  <c r="CS57" i="17" s="1"/>
  <c r="AS52" i="17" a="1"/>
  <c r="AS52" i="17" s="1"/>
  <c r="DB53" i="17" a="1"/>
  <c r="DB53" i="17" s="1"/>
  <c r="X53" i="17" a="1"/>
  <c r="X53" i="17" s="1"/>
  <c r="CE53" i="17" a="1"/>
  <c r="CE53" i="17" s="1"/>
  <c r="AB57" i="17" a="1"/>
  <c r="AB57" i="17" s="1"/>
  <c r="CJ54" i="17" a="1"/>
  <c r="CJ54" i="17" s="1"/>
  <c r="CK54" i="17" a="1"/>
  <c r="CK54" i="17" s="1"/>
  <c r="DR52" i="17" a="1"/>
  <c r="DR52" i="17" s="1"/>
  <c r="CV57" i="17" a="1"/>
  <c r="CV57" i="17" s="1"/>
  <c r="CD57" i="17" a="1"/>
  <c r="CD57" i="17" s="1"/>
  <c r="AR53" i="17" a="1"/>
  <c r="AR53" i="17" s="1"/>
  <c r="DA52" i="17" a="1"/>
  <c r="DA52" i="17" s="1"/>
  <c r="AV55" i="17" a="1"/>
  <c r="AV55" i="17" s="1"/>
  <c r="DE57" i="17" a="1"/>
  <c r="DE57" i="17" s="1"/>
  <c r="AW53" i="17" a="1"/>
  <c r="AW53" i="17" s="1"/>
  <c r="ED52" i="17" a="1"/>
  <c r="ED52" i="17" s="1"/>
  <c r="DL53" i="17" a="1"/>
  <c r="DL53" i="17" s="1"/>
  <c r="BT57" i="17" a="1"/>
  <c r="BT57" i="17" s="1"/>
  <c r="EA54" i="17" a="1"/>
  <c r="EA54" i="17" s="1"/>
  <c r="CA52" i="17" a="1"/>
  <c r="CA52" i="17" s="1"/>
  <c r="W54" i="17" a="1"/>
  <c r="W54" i="17" s="1"/>
  <c r="AW55" i="17" a="1"/>
  <c r="AW55" i="17" s="1"/>
  <c r="BF53" i="17" a="1"/>
  <c r="BF53" i="17" s="1"/>
  <c r="DM54" i="17" a="1"/>
  <c r="DM54" i="17" s="1"/>
  <c r="BJ57" i="17" a="1"/>
  <c r="BJ57" i="17" s="1"/>
  <c r="DR55" i="17" a="1"/>
  <c r="DR55" i="17" s="1"/>
  <c r="BJ54" i="17" a="1"/>
  <c r="BJ54" i="17" s="1"/>
  <c r="DB54" i="17" a="1"/>
  <c r="DB54" i="17" s="1"/>
  <c r="BS54" i="17" a="1"/>
  <c r="BS54" i="17" s="1"/>
  <c r="AL55" i="17" a="1"/>
  <c r="AL55" i="17" s="1"/>
  <c r="AP54" i="17" a="1"/>
  <c r="AP54" i="17" s="1"/>
  <c r="AR54" i="17" a="1"/>
  <c r="AR54" i="17" s="1"/>
  <c r="EL54" i="17" a="1"/>
  <c r="EL54" i="17" s="1"/>
  <c r="DH55" i="17" a="1"/>
  <c r="DH55" i="17" s="1"/>
  <c r="BK57" i="17" a="1"/>
  <c r="BK57" i="17" s="1"/>
  <c r="BM53" i="17" a="1"/>
  <c r="BM53" i="17" s="1"/>
  <c r="AA57" i="17" a="1"/>
  <c r="AA57" i="17" s="1"/>
  <c r="AG52" i="17" a="1"/>
  <c r="AG52" i="17" s="1"/>
  <c r="CQ54" i="17" a="1"/>
  <c r="CQ54" i="17" s="1"/>
  <c r="BT52" i="17" a="1"/>
  <c r="BT52" i="17" s="1"/>
  <c r="BX54" i="17" a="1"/>
  <c r="BX54" i="17" s="1"/>
  <c r="BZ52" i="17" a="1"/>
  <c r="BZ52" i="17" s="1"/>
  <c r="EN54" i="17" a="1"/>
  <c r="EN54" i="17" s="1"/>
  <c r="DE53" i="17" a="1"/>
  <c r="DE53" i="17" s="1"/>
  <c r="CJ52" i="17" a="1"/>
  <c r="CJ52" i="17" s="1"/>
  <c r="CN55" i="17" a="1"/>
  <c r="CN55" i="17" s="1"/>
  <c r="AF54" i="17" a="1"/>
  <c r="AF54" i="17" s="1"/>
  <c r="CN54" i="17" a="1"/>
  <c r="CN54" i="17" s="1"/>
  <c r="BA52" i="17" a="1"/>
  <c r="BA52" i="17" s="1"/>
  <c r="U52" i="17" a="1"/>
  <c r="U52" i="17" s="1"/>
  <c r="CB54" i="17" a="1"/>
  <c r="CB54" i="17" s="1"/>
  <c r="Y57" i="17" a="1"/>
  <c r="Y57" i="17" s="1"/>
  <c r="CF53" i="17" a="1"/>
  <c r="CF53" i="17" s="1"/>
  <c r="Y55" i="17" a="1"/>
  <c r="Y55" i="17" s="1"/>
  <c r="CV55" i="17" a="1"/>
  <c r="CV55" i="17" s="1"/>
  <c r="AV52" i="17" a="1"/>
  <c r="AV52" i="17" s="1"/>
  <c r="DE54" i="17" a="1"/>
  <c r="DE54" i="17" s="1"/>
  <c r="BA55" i="17" a="1"/>
  <c r="BA55" i="17" s="1"/>
  <c r="DI57" i="17" a="1"/>
  <c r="DI57" i="17" s="1"/>
  <c r="BB53" i="17" a="1"/>
  <c r="BB53" i="17" s="1"/>
  <c r="EJ55" i="17" a="1"/>
  <c r="EJ55" i="17" s="1"/>
  <c r="DZ52" i="17" a="1"/>
  <c r="DZ52" i="17" s="1"/>
  <c r="BW53" i="17" a="1"/>
  <c r="BW53" i="17" s="1"/>
  <c r="W52" i="17" a="1"/>
  <c r="W52" i="17" s="1"/>
  <c r="CE52" i="17" a="1"/>
  <c r="CE52" i="17" s="1"/>
  <c r="AA52" i="17" a="1"/>
  <c r="AA52" i="17" s="1"/>
  <c r="DJ57" i="17" a="1"/>
  <c r="DJ57" i="17" s="1"/>
  <c r="BI52" i="17" a="1"/>
  <c r="BI52" i="17" s="1"/>
  <c r="DR53" i="17" a="1"/>
  <c r="DR53" i="17" s="1"/>
  <c r="BM55" i="17" a="1"/>
  <c r="BM55" i="17" s="1"/>
  <c r="DV54" i="17" a="1"/>
  <c r="DV54" i="17" s="1"/>
  <c r="BN54" i="17" a="1"/>
  <c r="BN54" i="17" s="1"/>
  <c r="DR54" i="17" a="1"/>
  <c r="DR54" i="17" s="1"/>
  <c r="BW52" i="17" a="1"/>
  <c r="BW52" i="17" s="1"/>
  <c r="DW54" i="17" a="1"/>
  <c r="DW54" i="17" s="1"/>
  <c r="EQ57" i="17" a="1"/>
  <c r="EQ57" i="17" s="1"/>
  <c r="BK55" i="17" a="1"/>
  <c r="BK55" i="17" s="1"/>
  <c r="BT54" i="17" a="1"/>
  <c r="BT54" i="17" s="1"/>
  <c r="EA55" i="17" a="1"/>
  <c r="EA55" i="17" s="1"/>
  <c r="AW52" i="17" a="1"/>
  <c r="AW52" i="17" s="1"/>
  <c r="DF53" i="17" a="1"/>
  <c r="DF53" i="17" s="1"/>
  <c r="BB54" i="17" a="1"/>
  <c r="BB54" i="17" s="1"/>
  <c r="DJ55" i="17" a="1"/>
  <c r="DJ55" i="17" s="1"/>
  <c r="BC52" i="17" a="1"/>
  <c r="BC52" i="17" s="1"/>
  <c r="EM57" i="17" a="1"/>
  <c r="EM57" i="17" s="1"/>
  <c r="DH53" i="17" a="1"/>
  <c r="DH53" i="17" s="1"/>
  <c r="CW57" i="17" a="1"/>
  <c r="CW57" i="17" s="1"/>
  <c r="AP53" i="17" a="1"/>
  <c r="AP53" i="17" s="1"/>
  <c r="DA53" i="17" a="1"/>
  <c r="DA53" i="17" s="1"/>
  <c r="DH57" i="17" a="1"/>
  <c r="DH57" i="17" s="1"/>
  <c r="BF54" i="17" a="1"/>
  <c r="BF54" i="17" s="1"/>
  <c r="DN54" i="17" a="1"/>
  <c r="DN54" i="17" s="1"/>
  <c r="BJ53" i="17" a="1"/>
  <c r="BJ53" i="17" s="1"/>
  <c r="BK52" i="17" a="1"/>
  <c r="BK52" i="17" s="1"/>
  <c r="BZ55" i="17" a="1"/>
  <c r="BZ55" i="17" s="1"/>
  <c r="Y52" i="17" a="1"/>
  <c r="Y52" i="17" s="1"/>
  <c r="CI54" i="17" a="1"/>
  <c r="CI54" i="17" s="1"/>
  <c r="CM57" i="17" a="1"/>
  <c r="CM57" i="17" s="1"/>
  <c r="AE53" i="17" a="1"/>
  <c r="AE53" i="17" s="1"/>
  <c r="CM54" i="17" a="1"/>
  <c r="CM54" i="17" s="1"/>
  <c r="DZ53" i="17" a="1"/>
  <c r="DZ53" i="17" s="1"/>
  <c r="BA53" i="17" a="1"/>
  <c r="BA53" i="17" s="1"/>
  <c r="BI54" i="17" a="1"/>
  <c r="BI54" i="17" s="1"/>
  <c r="DQ57" i="17" a="1"/>
  <c r="DQ57" i="17" s="1"/>
  <c r="CN57" i="17" a="1"/>
  <c r="CN57" i="17" s="1"/>
  <c r="CU52" i="17" a="1"/>
  <c r="CU52" i="17" s="1"/>
  <c r="CZ55" i="17" a="1"/>
  <c r="CZ55" i="17" s="1"/>
  <c r="DI53" i="17" a="1"/>
  <c r="DI53" i="17" s="1"/>
  <c r="CO53" i="17" a="1"/>
  <c r="CO53" i="17" s="1"/>
  <c r="BC57" i="17" a="1"/>
  <c r="BC57" i="17" s="1"/>
  <c r="AT54" i="17" a="1"/>
  <c r="AT54" i="17" s="1"/>
  <c r="DD52" i="17" a="1"/>
  <c r="DD52" i="17" s="1"/>
  <c r="CR55" i="17" a="1"/>
  <c r="CR55" i="17" s="1"/>
  <c r="AB53" i="17" a="1"/>
  <c r="AB53" i="17" s="1"/>
  <c r="CK57" i="17" a="1"/>
  <c r="CK57" i="17" s="1"/>
  <c r="AJ54" i="17" a="1"/>
  <c r="AJ54" i="17" s="1"/>
  <c r="CR52" i="17" a="1"/>
  <c r="CR52" i="17" s="1"/>
  <c r="AN53" i="17" a="1"/>
  <c r="AN53" i="17" s="1"/>
  <c r="AO52" i="17" a="1"/>
  <c r="AO52" i="17" s="1"/>
  <c r="BC55" i="17" a="1"/>
  <c r="BC55" i="17" s="1"/>
  <c r="BK54" i="17" a="1"/>
  <c r="BK54" i="17" s="1"/>
  <c r="DS54" i="17" a="1"/>
  <c r="DS54" i="17" s="1"/>
  <c r="BO57" i="17" a="1"/>
  <c r="BO57" i="17" s="1"/>
  <c r="DW55" i="17" a="1"/>
  <c r="DW55" i="17" s="1"/>
  <c r="BO54" i="17" a="1"/>
  <c r="BO54" i="17" s="1"/>
  <c r="DY52" i="17" a="1"/>
  <c r="DY52" i="17" s="1"/>
  <c r="AC53" i="17" a="1"/>
  <c r="AC53" i="17" s="1"/>
  <c r="AL52" i="17" a="1"/>
  <c r="AL52" i="17" s="1"/>
  <c r="CS54" i="17" a="1"/>
  <c r="CS54" i="17" s="1"/>
  <c r="AP57" i="17" a="1"/>
  <c r="AP57" i="17" s="1"/>
  <c r="BR57" i="17" a="1"/>
  <c r="BR57" i="17" s="1"/>
  <c r="DY55" i="17" a="1"/>
  <c r="DY55" i="17" s="1"/>
  <c r="BX52" i="17" a="1"/>
  <c r="BX52" i="17" s="1"/>
  <c r="EH52" i="17" a="1"/>
  <c r="EH52" i="17" s="1"/>
  <c r="CB55" i="17" a="1"/>
  <c r="CB55" i="17" s="1"/>
  <c r="U54" i="17" a="1"/>
  <c r="U54" i="17" s="1"/>
  <c r="CD53" i="17" a="1"/>
  <c r="CD53" i="17" s="1"/>
  <c r="EH55" i="17" a="1"/>
  <c r="EH55" i="17" s="1"/>
  <c r="U53" i="17" a="1"/>
  <c r="U53" i="17" s="1"/>
  <c r="AO57" i="17" a="1"/>
  <c r="AO57" i="17" s="1"/>
  <c r="EJ52" i="17" a="1"/>
  <c r="EJ52" i="17" s="1"/>
  <c r="AA54" i="17" a="1"/>
  <c r="AA54" i="17" s="1"/>
  <c r="CI53" i="17" a="1"/>
  <c r="CI53" i="17" s="1"/>
  <c r="AE57" i="17" a="1"/>
  <c r="AE57" i="17" s="1"/>
  <c r="DM55" i="17" a="1"/>
  <c r="DM55" i="17" s="1"/>
  <c r="BM52" i="17" a="1"/>
  <c r="BM52" i="17" s="1"/>
  <c r="DV53" i="17" a="1"/>
  <c r="DV53" i="17" s="1"/>
  <c r="BR55" i="17" a="1"/>
  <c r="BR55" i="17" s="1"/>
  <c r="DZ57" i="17" a="1"/>
  <c r="DZ57" i="17" s="1"/>
  <c r="BS53" i="17" a="1"/>
  <c r="BS53" i="17" s="1"/>
  <c r="ED55" i="17" a="1"/>
  <c r="ED55" i="17" s="1"/>
  <c r="CA53" i="17" a="1"/>
  <c r="CA53" i="17" s="1"/>
  <c r="Y54" i="17" a="1"/>
  <c r="Y54" i="17" s="1"/>
  <c r="DL55" i="17" a="1"/>
  <c r="DL55" i="17" s="1"/>
  <c r="BE52" i="17" a="1"/>
  <c r="BE52" i="17" s="1"/>
  <c r="BN57" i="17" a="1"/>
  <c r="BN57" i="17" s="1"/>
  <c r="DV57" i="17" a="1"/>
  <c r="DV57" i="17" s="1"/>
  <c r="BV55" i="17" a="1"/>
  <c r="BV55" i="17" s="1"/>
  <c r="ED53" i="17" a="1"/>
  <c r="ED53" i="17" s="1"/>
  <c r="EI57" i="17" a="1"/>
  <c r="EI57" i="17" s="1"/>
  <c r="AF55" i="17" a="1"/>
  <c r="AF55" i="17" s="1"/>
  <c r="AO54" i="17" a="1"/>
  <c r="AO54" i="17" s="1"/>
  <c r="CV53" i="17" a="1"/>
  <c r="CV53" i="17" s="1"/>
  <c r="AS57" i="17" a="1"/>
  <c r="AS57" i="17" s="1"/>
  <c r="DA54" i="17" a="1"/>
  <c r="DA54" i="17" s="1"/>
  <c r="AS54" i="17" a="1"/>
  <c r="AS54" i="17" s="1"/>
  <c r="DQ52" i="17" a="1"/>
  <c r="DQ52" i="17" s="1"/>
  <c r="EQ55" i="17" a="1"/>
  <c r="EQ55" i="17" s="1"/>
  <c r="DY57" i="17" a="1"/>
  <c r="DY57" i="17" s="1"/>
  <c r="BW54" i="17" a="1"/>
  <c r="BW54" i="17" s="1"/>
  <c r="EE53" i="17" a="1"/>
  <c r="EE53" i="17" s="1"/>
  <c r="DB55" i="17" a="1"/>
  <c r="DB55" i="17" s="1"/>
  <c r="BB52" i="17" a="1"/>
  <c r="BB52" i="17" s="1"/>
  <c r="DJ53" i="17" a="1"/>
  <c r="DJ53" i="17" s="1"/>
  <c r="BF55" i="17" a="1"/>
  <c r="BF55" i="17" s="1"/>
  <c r="DN57" i="17" a="1"/>
  <c r="DN57" i="17" s="1"/>
  <c r="BG53" i="17" a="1"/>
  <c r="BG53" i="17" s="1"/>
  <c r="EP55" i="17" a="1"/>
  <c r="EP55" i="17" s="1"/>
  <c r="EN53" i="17" a="1"/>
  <c r="EN53" i="17" s="1"/>
  <c r="W53" i="17" a="1"/>
  <c r="W53" i="17" s="1"/>
  <c r="BN55" i="17" a="1"/>
  <c r="BN55" i="17" s="1"/>
  <c r="BW57" i="17" a="1"/>
  <c r="BW57" i="17" s="1"/>
  <c r="ED54" i="17" a="1"/>
  <c r="ED54" i="17" s="1"/>
  <c r="CA57" i="17" a="1"/>
  <c r="CA57" i="17" s="1"/>
  <c r="EI55" i="17" a="1"/>
  <c r="EI55" i="17" s="1"/>
  <c r="EP54" i="17" a="1"/>
  <c r="EP54" i="17" s="1"/>
  <c r="DL54" i="17" a="1"/>
  <c r="DL54" i="17" s="1"/>
  <c r="DH54" i="17" a="1"/>
  <c r="DH54" i="17" s="1"/>
  <c r="CW54" i="17" a="1"/>
  <c r="CW54" i="17" s="1"/>
  <c r="EI54" i="17" a="1"/>
  <c r="EI54" i="17" s="1"/>
  <c r="BR52" i="17" a="1"/>
  <c r="BR52" i="17" s="1"/>
  <c r="BW55" i="17" a="1"/>
  <c r="BW55" i="17" s="1"/>
  <c r="DZ54" i="17" a="1"/>
  <c r="DZ54" i="17" s="1"/>
  <c r="DQ54" i="17" a="1"/>
  <c r="DQ54" i="17" s="1"/>
  <c r="AF57" i="17" a="1"/>
  <c r="AF57" i="17" s="1"/>
  <c r="BG57" i="17" a="1"/>
  <c r="BG57" i="17" s="1"/>
  <c r="AT55" i="17" a="1"/>
  <c r="AT55" i="17" s="1"/>
  <c r="EL53" i="17" a="1"/>
  <c r="EL53" i="17" s="1"/>
  <c r="EE54" i="17" a="1"/>
  <c r="EE54" i="17" s="1"/>
  <c r="EP52" i="17" a="1"/>
  <c r="EP52" i="17" s="1"/>
  <c r="AT52" i="17" a="1"/>
  <c r="AT52" i="17" s="1"/>
  <c r="AP55" i="17" a="1"/>
  <c r="AP55" i="17" s="1"/>
  <c r="EQ53" i="17" a="1"/>
  <c r="EQ53" i="17" s="1"/>
  <c r="CU57" i="17" a="1"/>
  <c r="CU57" i="17" s="1"/>
  <c r="X52" i="17" a="1"/>
  <c r="X52" i="17" s="1"/>
  <c r="CJ55" i="17" a="1"/>
  <c r="CJ55" i="17" s="1"/>
  <c r="DN55" i="17" a="1"/>
  <c r="DN55" i="17" s="1"/>
  <c r="DV52" i="17" a="1"/>
  <c r="DV52" i="17" s="1"/>
  <c r="CN52" i="17" a="1"/>
  <c r="CN52" i="17" s="1"/>
  <c r="EM52" i="17" a="1"/>
  <c r="EM52" i="17" s="1"/>
  <c r="EH57" i="17" a="1"/>
  <c r="EH57" i="17" s="1"/>
  <c r="DR57" i="17" a="1"/>
  <c r="DR57" i="17" s="1"/>
  <c r="EM55" i="17" a="1"/>
  <c r="EM55" i="17" s="1"/>
  <c r="EL55" i="17" a="1"/>
  <c r="EL55" i="17" s="1"/>
  <c r="BX55" i="17" a="1"/>
  <c r="BX55" i="17" s="1"/>
  <c r="DA55" i="17" a="1"/>
  <c r="DA55" i="17" s="1"/>
  <c r="DF54" i="17" a="1"/>
  <c r="DF54" i="17" s="1"/>
  <c r="CW55" i="17" a="1"/>
  <c r="CW55" i="17" s="1"/>
  <c r="AS53" i="17" a="1"/>
  <c r="AS53" i="17" s="1"/>
  <c r="CV54" i="17" a="1"/>
  <c r="CV54" i="17" s="1"/>
  <c r="CK55" i="17" a="1"/>
  <c r="CK55" i="17" s="1"/>
  <c r="DJ54" i="17" a="1"/>
  <c r="DJ54" i="17" s="1"/>
  <c r="AB54" i="17" a="1"/>
  <c r="AB54" i="17" s="1"/>
  <c r="CI52" i="17" a="1"/>
  <c r="CI52" i="17" s="1"/>
  <c r="EQ54" i="17" a="1"/>
  <c r="EQ54" i="17" s="1"/>
  <c r="EL52" i="17" a="1"/>
  <c r="EL52" i="17" s="1"/>
  <c r="DI52" i="17" a="1"/>
  <c r="DI52" i="17" s="1"/>
  <c r="CR54" i="17" a="1"/>
  <c r="CR54" i="17" s="1"/>
  <c r="BM57" i="17" a="1"/>
  <c r="BM57" i="17" s="1"/>
  <c r="EN52" i="17" a="1"/>
  <c r="EN52" i="17" s="1"/>
  <c r="EP57" i="17" a="1"/>
  <c r="EP57" i="17" s="1"/>
  <c r="EE52" i="17" a="1"/>
  <c r="EE52" i="17" s="1"/>
  <c r="DF52" i="17" a="1"/>
  <c r="DF52" i="17" s="1"/>
  <c r="BX57" i="17" a="1"/>
  <c r="BX57" i="17" s="1"/>
  <c r="AN55" i="17" a="1"/>
  <c r="AN55" i="17" s="1"/>
  <c r="EJ57" i="17" a="1"/>
  <c r="EJ57" i="17" s="1"/>
  <c r="CF52" i="17" a="1"/>
  <c r="CF52" i="17" s="1"/>
  <c r="DM52" i="17" a="1"/>
  <c r="DM52" i="17" s="1"/>
  <c r="CU54" i="17" a="1"/>
  <c r="CU54" i="17" s="1"/>
  <c r="DU52" i="17" a="1"/>
  <c r="DU52" i="17" s="1"/>
  <c r="CA55" i="17" a="1"/>
  <c r="CA55" i="17" s="1"/>
  <c r="CZ52" i="17" a="1"/>
  <c r="CZ52" i="17" s="1"/>
  <c r="BV52" i="17" a="1"/>
  <c r="BV52" i="17" s="1"/>
  <c r="DN53" i="17" a="1"/>
  <c r="DN53" i="17" s="1"/>
  <c r="BO53" i="17" a="1"/>
  <c r="BO53" i="17" s="1"/>
  <c r="DE52" i="17" a="1"/>
  <c r="DE52" i="17" s="1"/>
  <c r="BO55" i="17" a="1"/>
  <c r="BO55" i="17" s="1"/>
  <c r="AB55" i="17" a="1"/>
  <c r="AB55" i="17" s="1"/>
  <c r="EI53" i="17" a="1"/>
  <c r="EI53" i="17" s="1"/>
  <c r="EJ53" i="17" a="1"/>
  <c r="EJ53" i="17" s="1"/>
  <c r="DN52" i="17" a="1"/>
  <c r="DN52" i="17" s="1"/>
  <c r="DS57" i="17" a="1"/>
  <c r="DS57" i="17" s="1"/>
  <c r="BG54" i="17" a="1"/>
  <c r="BG54" i="17" s="1"/>
  <c r="X54" i="17" a="1"/>
  <c r="X54" i="17" s="1"/>
  <c r="AC55" i="17" a="1"/>
  <c r="AC55" i="17" s="1"/>
  <c r="AN52" i="17" a="1"/>
  <c r="AN52" i="17" s="1"/>
  <c r="AR55" i="17" a="1"/>
  <c r="AR55" i="17" s="1"/>
  <c r="CJ57" i="17" a="1"/>
  <c r="CJ57" i="17" s="1"/>
  <c r="BB55" i="17" a="1"/>
  <c r="BB55" i="17" s="1"/>
  <c r="EA52" i="17" a="1"/>
  <c r="EA52" i="17" s="1"/>
  <c r="CS52" i="17" a="1"/>
  <c r="CS52" i="17" s="1"/>
  <c r="BM54" i="17" a="1"/>
  <c r="BM54" i="17" s="1"/>
  <c r="BJ52" i="17" a="1"/>
  <c r="BJ52" i="17" s="1"/>
  <c r="CM53" i="17" a="1"/>
  <c r="CM53" i="17" s="1"/>
  <c r="EN57" i="17" a="1"/>
  <c r="EN57" i="17" s="1"/>
  <c r="DF57" i="17" a="1"/>
  <c r="DF57" i="17" s="1"/>
  <c r="AX55" i="17" a="1"/>
  <c r="AX55" i="17" s="1"/>
  <c r="EC52" i="17" a="1"/>
  <c r="EC52" i="17" s="1"/>
  <c r="AE55" i="17" a="1"/>
  <c r="AE55" i="17" s="1"/>
  <c r="BV53" i="17" a="1"/>
  <c r="BV53" i="17" s="1"/>
  <c r="DA57" i="17" a="1"/>
  <c r="DA57" i="17" s="1"/>
  <c r="BZ57" i="17" a="1"/>
  <c r="BZ57" i="17" s="1"/>
  <c r="ED57" i="17" a="1"/>
  <c r="ED57" i="17" s="1"/>
  <c r="AC52" i="17" a="1"/>
  <c r="AC52" i="17" s="1"/>
  <c r="BC54" i="17" a="1"/>
  <c r="BC54" i="17" s="1"/>
  <c r="BF52" i="17" a="1"/>
  <c r="BF52" i="17" s="1"/>
  <c r="DU55" i="17" a="1"/>
  <c r="DU55" i="17" s="1"/>
  <c r="DW52" i="17" a="1"/>
  <c r="DW52" i="17" s="1"/>
  <c r="CB52" i="17" a="1"/>
  <c r="CB52" i="17" s="1"/>
  <c r="CW52" i="17" a="1"/>
  <c r="CW52" i="17" s="1"/>
  <c r="BE54" i="17" a="1"/>
  <c r="BE54" i="17" s="1"/>
  <c r="DU54" i="17" a="1"/>
  <c r="DU54" i="17" s="1"/>
  <c r="CF55" i="17" a="1"/>
  <c r="CF55" i="17" s="1"/>
  <c r="CO54" i="17" a="1"/>
  <c r="CO54" i="17" s="1"/>
  <c r="AJ52" i="17" a="1"/>
  <c r="AJ52" i="17" s="1"/>
  <c r="EC54" i="17" a="1"/>
  <c r="EC54" i="17" s="1"/>
  <c r="CM55" i="17" a="1"/>
  <c r="CM55" i="17" s="1"/>
  <c r="EC57" i="17" a="1"/>
  <c r="EC57" i="17" s="1"/>
  <c r="F23" i="11"/>
  <c r="L51" i="17"/>
  <c r="S2" i="10"/>
  <c r="S3" i="2"/>
  <c r="T2" i="2"/>
  <c r="T3" i="2" s="1"/>
  <c r="U1" i="2"/>
  <c r="U4" i="2" s="1"/>
  <c r="NW11" i="21" l="1"/>
  <c r="NW10" i="21" s="1"/>
  <c r="NY28" i="21" a="1"/>
  <c r="NY28" i="21" s="1"/>
  <c r="NY25" i="21" a="1"/>
  <c r="NY25" i="21" s="1"/>
  <c r="NY22" i="21" a="1"/>
  <c r="NY22" i="21" s="1"/>
  <c r="NY19" i="21" a="1"/>
  <c r="NY19" i="21" s="1"/>
  <c r="NY16" i="21" a="1"/>
  <c r="NY16" i="21" s="1"/>
  <c r="NY13" i="21" a="1"/>
  <c r="NY13" i="21" s="1"/>
  <c r="NX14" i="21" a="1"/>
  <c r="NX14" i="21" s="1"/>
  <c r="NX12" i="21" s="1"/>
  <c r="NX17" i="21"/>
  <c r="NX15" i="21" s="1"/>
  <c r="NX20" i="21"/>
  <c r="NX18" i="21" s="1"/>
  <c r="NX23" i="21"/>
  <c r="NX21" i="21" s="1"/>
  <c r="NX26" i="21"/>
  <c r="NX24" i="21" s="1"/>
  <c r="NX29" i="21"/>
  <c r="NX27" i="21" s="1"/>
  <c r="EW54" i="17"/>
  <c r="NX71" i="21" a="1"/>
  <c r="NX71" i="21" s="1"/>
  <c r="NT50" i="21"/>
  <c r="FV18" i="13"/>
  <c r="FV13" i="13"/>
  <c r="FV19" i="13"/>
  <c r="FV11" i="13"/>
  <c r="FV4" i="13"/>
  <c r="FV5" i="13" s="1"/>
  <c r="FV21" i="13"/>
  <c r="FV14" i="13"/>
  <c r="FV6" i="13"/>
  <c r="FV8" i="13"/>
  <c r="FV16" i="13"/>
  <c r="FV9" i="13"/>
  <c r="FW3" i="13"/>
  <c r="FU22" i="13"/>
  <c r="FU23" i="13"/>
  <c r="EW55" i="17"/>
  <c r="EW57" i="17"/>
  <c r="EW53" i="17"/>
  <c r="NX86" i="21"/>
  <c r="NX85" i="21" s="1"/>
  <c r="NX93" i="21" s="1"/>
  <c r="NU50" i="21"/>
  <c r="HU50" i="21"/>
  <c r="NX54" i="21" a="1"/>
  <c r="NX54" i="21" s="1"/>
  <c r="NV50" i="21"/>
  <c r="NX55" i="21" a="1"/>
  <c r="NX55" i="21" s="1"/>
  <c r="NX67" i="21" a="1"/>
  <c r="NX67" i="21" s="1"/>
  <c r="NX59" i="21" a="1"/>
  <c r="NX59" i="21" s="1"/>
  <c r="NX68" i="21" a="1"/>
  <c r="NX68" i="21" s="1"/>
  <c r="NX52" i="21" a="1"/>
  <c r="NX52" i="21" s="1"/>
  <c r="NX70" i="21" a="1"/>
  <c r="NX70" i="21" s="1"/>
  <c r="NX63" i="21" a="1"/>
  <c r="NX63" i="21" s="1"/>
  <c r="NX60" i="21" a="1"/>
  <c r="NX60" i="21" s="1"/>
  <c r="NX53" i="21" a="1"/>
  <c r="NX53" i="21" s="1"/>
  <c r="NO50" i="21"/>
  <c r="NV9" i="21"/>
  <c r="NU9" i="21"/>
  <c r="NX56" i="21" a="1"/>
  <c r="NX56" i="21" s="1"/>
  <c r="NX65" i="21" a="1"/>
  <c r="NX65" i="21" s="1"/>
  <c r="NX62" i="21" a="1"/>
  <c r="NX62" i="21" s="1"/>
  <c r="NQ50" i="21"/>
  <c r="NR50" i="21"/>
  <c r="NP50" i="21"/>
  <c r="KX50" i="21"/>
  <c r="LP50" i="21"/>
  <c r="NS50" i="21"/>
  <c r="NW50" i="21"/>
  <c r="NY87" i="21"/>
  <c r="NY74" i="21"/>
  <c r="NY88" i="21" a="1"/>
  <c r="NY88" i="21" s="1"/>
  <c r="NY80" i="21" a="1"/>
  <c r="NY80" i="21" s="1"/>
  <c r="NY76" i="21"/>
  <c r="NY47" i="21" a="1"/>
  <c r="NY47" i="21" s="1"/>
  <c r="NY46" i="21" a="1"/>
  <c r="NY46" i="21" s="1"/>
  <c r="NY42" i="21" a="1"/>
  <c r="NY42" i="21" s="1"/>
  <c r="NY45" i="21" a="1"/>
  <c r="NY45" i="21" s="1"/>
  <c r="NY39" i="21" a="1"/>
  <c r="NY39" i="21" s="1"/>
  <c r="NY44" i="21" a="1"/>
  <c r="NY44" i="21" s="1"/>
  <c r="NY7" i="21"/>
  <c r="NY75" i="21" s="1"/>
  <c r="NY40" i="21" a="1"/>
  <c r="NY40" i="21" s="1"/>
  <c r="NY34" i="21" a="1"/>
  <c r="NY34" i="21" s="1"/>
  <c r="NY33" i="21" s="1"/>
  <c r="NY41" i="21" a="1"/>
  <c r="NY41" i="21" s="1"/>
  <c r="NY5" i="21"/>
  <c r="NY83" i="21" a="1"/>
  <c r="NY83" i="21" s="1"/>
  <c r="NY4" i="21"/>
  <c r="NZ3" i="21"/>
  <c r="NY48" i="21" a="1"/>
  <c r="NY48" i="21" s="1"/>
  <c r="NX64" i="21" a="1"/>
  <c r="NX64" i="21" s="1"/>
  <c r="NX51" i="21" a="1"/>
  <c r="NX51" i="21" s="1"/>
  <c r="NX57" i="21" a="1"/>
  <c r="NX57" i="21" s="1"/>
  <c r="NX72" i="21" a="1"/>
  <c r="NX72" i="21" s="1"/>
  <c r="NX73" i="21" a="1"/>
  <c r="NX73" i="21" s="1"/>
  <c r="IC50" i="21"/>
  <c r="ML50" i="21"/>
  <c r="NN56" i="21"/>
  <c r="NN54" i="21"/>
  <c r="NB50" i="21"/>
  <c r="NN51" i="21"/>
  <c r="NN67" i="21"/>
  <c r="NN42" i="21"/>
  <c r="NN60" i="21"/>
  <c r="NN40" i="21"/>
  <c r="NA71" i="21"/>
  <c r="NJ50" i="21"/>
  <c r="NI50" i="21"/>
  <c r="NE50" i="21"/>
  <c r="NN63" i="21"/>
  <c r="NN57" i="21"/>
  <c r="NN53" i="21"/>
  <c r="NN73" i="21"/>
  <c r="NN47" i="21"/>
  <c r="NN41" i="21"/>
  <c r="NN64" i="21"/>
  <c r="MZ50" i="21"/>
  <c r="NL50" i="21"/>
  <c r="NG50" i="21"/>
  <c r="NN39" i="21"/>
  <c r="NN70" i="21"/>
  <c r="NN45" i="21"/>
  <c r="NN62" i="21"/>
  <c r="NN72" i="21"/>
  <c r="NN71" i="21"/>
  <c r="NN52" i="21"/>
  <c r="MA60" i="21"/>
  <c r="MN57" i="21"/>
  <c r="NA57" i="21"/>
  <c r="NM50" i="21"/>
  <c r="NK50" i="21"/>
  <c r="NH50" i="21"/>
  <c r="NF50" i="21"/>
  <c r="NN68" i="21"/>
  <c r="NN48" i="21"/>
  <c r="NN46" i="21"/>
  <c r="NC50" i="21"/>
  <c r="NN59" i="21"/>
  <c r="NN55" i="21"/>
  <c r="NN65" i="21"/>
  <c r="ND50" i="21"/>
  <c r="NA62" i="21"/>
  <c r="NA65" i="21"/>
  <c r="NA53" i="21"/>
  <c r="NA48" i="21"/>
  <c r="MR50" i="21"/>
  <c r="NA46" i="21"/>
  <c r="MP50" i="21"/>
  <c r="NA45" i="21"/>
  <c r="NA42" i="21"/>
  <c r="NA73" i="21"/>
  <c r="MV50" i="21"/>
  <c r="NA63" i="21"/>
  <c r="NA41" i="21"/>
  <c r="NA70" i="21"/>
  <c r="MQ50" i="21"/>
  <c r="NA59" i="21"/>
  <c r="NA55" i="21"/>
  <c r="MU50" i="21"/>
  <c r="MX50" i="21"/>
  <c r="NA52" i="21"/>
  <c r="NA67" i="21"/>
  <c r="NA72" i="21"/>
  <c r="MY50" i="21"/>
  <c r="NA39" i="21"/>
  <c r="NA54" i="21"/>
  <c r="NA64" i="21"/>
  <c r="MW50" i="21"/>
  <c r="NA51" i="21"/>
  <c r="MO50" i="21"/>
  <c r="NA56" i="21"/>
  <c r="NA47" i="21"/>
  <c r="NA40" i="21"/>
  <c r="NA68" i="21"/>
  <c r="MS50" i="21"/>
  <c r="MT50" i="21"/>
  <c r="NA60" i="21"/>
  <c r="HA65" i="21"/>
  <c r="LA46" i="21"/>
  <c r="LS50" i="21"/>
  <c r="MF50" i="21"/>
  <c r="MN67" i="21"/>
  <c r="MN45" i="21"/>
  <c r="MN63" i="21"/>
  <c r="MN52" i="21"/>
  <c r="MK50" i="21"/>
  <c r="MN48" i="21"/>
  <c r="MN53" i="21"/>
  <c r="MJ50" i="21"/>
  <c r="MN54" i="21"/>
  <c r="MN68" i="21"/>
  <c r="MN59" i="21"/>
  <c r="MH50" i="21"/>
  <c r="MN70" i="21"/>
  <c r="MN40" i="21"/>
  <c r="MD50" i="21"/>
  <c r="ME50" i="21"/>
  <c r="MN46" i="21"/>
  <c r="MN60" i="21"/>
  <c r="MN39" i="21"/>
  <c r="MN55" i="21"/>
  <c r="MC50" i="21"/>
  <c r="MG50" i="21"/>
  <c r="MN56" i="21"/>
  <c r="MN65" i="21"/>
  <c r="MM50" i="21"/>
  <c r="MN71" i="21"/>
  <c r="MI50" i="21"/>
  <c r="MN51" i="21"/>
  <c r="MB50" i="21"/>
  <c r="MN62" i="21"/>
  <c r="MN41" i="21"/>
  <c r="MN42" i="21"/>
  <c r="MN72" i="21"/>
  <c r="MN73" i="21"/>
  <c r="MN47" i="21"/>
  <c r="MN64" i="21"/>
  <c r="KA41" i="21"/>
  <c r="KS50" i="21"/>
  <c r="LN53" i="21"/>
  <c r="LN71" i="21"/>
  <c r="LA53" i="21"/>
  <c r="MA42" i="21"/>
  <c r="LQ50" i="21"/>
  <c r="MA64" i="21"/>
  <c r="MA51" i="21"/>
  <c r="LO50" i="21"/>
  <c r="LU50" i="21"/>
  <c r="MA57" i="21"/>
  <c r="MA41" i="21"/>
  <c r="MA73" i="21"/>
  <c r="MA71" i="21"/>
  <c r="MA45" i="21"/>
  <c r="LT50" i="21"/>
  <c r="MA63" i="21"/>
  <c r="LW50" i="21"/>
  <c r="MA72" i="21"/>
  <c r="MA52" i="21"/>
  <c r="MA65" i="21"/>
  <c r="LZ50" i="21"/>
  <c r="MA40" i="21"/>
  <c r="MA53" i="21"/>
  <c r="MA59" i="21"/>
  <c r="MA39" i="21"/>
  <c r="LX50" i="21"/>
  <c r="MA47" i="21"/>
  <c r="MA55" i="21"/>
  <c r="MA56" i="21"/>
  <c r="LV50" i="21"/>
  <c r="MA46" i="21"/>
  <c r="LR50" i="21"/>
  <c r="MA67" i="21"/>
  <c r="MA70" i="21"/>
  <c r="MA48" i="21"/>
  <c r="LY50" i="21"/>
  <c r="MA68" i="21"/>
  <c r="MA54" i="21"/>
  <c r="MA62" i="21"/>
  <c r="JN62" i="21"/>
  <c r="KN64" i="21"/>
  <c r="JA54" i="21"/>
  <c r="LN40" i="21"/>
  <c r="LN62" i="21"/>
  <c r="LF50" i="21"/>
  <c r="LN52" i="21"/>
  <c r="LH50" i="21"/>
  <c r="LN64" i="21"/>
  <c r="LN41" i="21"/>
  <c r="LN68" i="21"/>
  <c r="LN60" i="21"/>
  <c r="IA42" i="21"/>
  <c r="LN57" i="21"/>
  <c r="LN67" i="21"/>
  <c r="LN46" i="21"/>
  <c r="LG50" i="21"/>
  <c r="LN55" i="21"/>
  <c r="LE50" i="21"/>
  <c r="LN39" i="21"/>
  <c r="LJ50" i="21"/>
  <c r="LI50" i="21"/>
  <c r="LN54" i="21"/>
  <c r="LN47" i="21"/>
  <c r="LM50" i="21"/>
  <c r="LN56" i="21"/>
  <c r="LN63" i="21"/>
  <c r="LN59" i="21"/>
  <c r="LN73" i="21"/>
  <c r="LB50" i="21"/>
  <c r="LN51" i="21"/>
  <c r="KA73" i="21"/>
  <c r="LC50" i="21"/>
  <c r="LN72" i="21"/>
  <c r="LN45" i="21"/>
  <c r="LD50" i="21"/>
  <c r="LN65" i="21"/>
  <c r="LL50" i="21"/>
  <c r="LN70" i="21"/>
  <c r="LN42" i="21"/>
  <c r="LK50" i="21"/>
  <c r="LN48" i="21"/>
  <c r="KJ50" i="21"/>
  <c r="IA55" i="21"/>
  <c r="LA47" i="21"/>
  <c r="KU50" i="21"/>
  <c r="LA60" i="21"/>
  <c r="LA68" i="21"/>
  <c r="KT50" i="21"/>
  <c r="LA48" i="21"/>
  <c r="LA51" i="21"/>
  <c r="KO50" i="21"/>
  <c r="LA52" i="21"/>
  <c r="LA62" i="21"/>
  <c r="KY50" i="21"/>
  <c r="KQ50" i="21"/>
  <c r="LA65" i="21"/>
  <c r="LA41" i="21"/>
  <c r="KZ50" i="21"/>
  <c r="KR50" i="21"/>
  <c r="LA67" i="21"/>
  <c r="LA71" i="21"/>
  <c r="LA56" i="21"/>
  <c r="KP50" i="21"/>
  <c r="LA73" i="21"/>
  <c r="LA70" i="21"/>
  <c r="LA40" i="21"/>
  <c r="KW50" i="21"/>
  <c r="LA42" i="21"/>
  <c r="KV50" i="21"/>
  <c r="LA63" i="21"/>
  <c r="LA59" i="21"/>
  <c r="LA55" i="21"/>
  <c r="LA72" i="21"/>
  <c r="LA64" i="21"/>
  <c r="LA39" i="21"/>
  <c r="LA45" i="21"/>
  <c r="LA54" i="21"/>
  <c r="LA57" i="21"/>
  <c r="KN41" i="21"/>
  <c r="KN52" i="21"/>
  <c r="KK50" i="21"/>
  <c r="KM50" i="21"/>
  <c r="KN51" i="21"/>
  <c r="KB50" i="21"/>
  <c r="KN56" i="21"/>
  <c r="KF50" i="21"/>
  <c r="KN60" i="21"/>
  <c r="KI50" i="21"/>
  <c r="KN70" i="21"/>
  <c r="KN67" i="21"/>
  <c r="KN57" i="21"/>
  <c r="KN63" i="21"/>
  <c r="KN48" i="21"/>
  <c r="KC50" i="21"/>
  <c r="KN40" i="21"/>
  <c r="KN68" i="21"/>
  <c r="KN65" i="21"/>
  <c r="KN47" i="21"/>
  <c r="KD50" i="21"/>
  <c r="KN39" i="21"/>
  <c r="KN54" i="21"/>
  <c r="KH50" i="21"/>
  <c r="KN72" i="21"/>
  <c r="KN73" i="21"/>
  <c r="KL50" i="21"/>
  <c r="KN45" i="21"/>
  <c r="KN59" i="21"/>
  <c r="KN53" i="21"/>
  <c r="KN62" i="21"/>
  <c r="KE50" i="21"/>
  <c r="KN71" i="21"/>
  <c r="KN46" i="21"/>
  <c r="KN55" i="21"/>
  <c r="KG50" i="21"/>
  <c r="KN42" i="21"/>
  <c r="KA40" i="21"/>
  <c r="JP50" i="21"/>
  <c r="JV50" i="21"/>
  <c r="JZ50" i="21"/>
  <c r="KA48" i="21"/>
  <c r="JS50" i="21"/>
  <c r="KA64" i="21"/>
  <c r="KA51" i="21"/>
  <c r="JO50" i="21"/>
  <c r="KA68" i="21"/>
  <c r="KA46" i="21"/>
  <c r="KA39" i="21"/>
  <c r="KA71" i="21"/>
  <c r="KA70" i="21"/>
  <c r="JR50" i="21"/>
  <c r="KA59" i="21"/>
  <c r="KA47" i="21"/>
  <c r="KA42" i="21"/>
  <c r="KA53" i="21"/>
  <c r="JT50" i="21"/>
  <c r="JX50" i="21"/>
  <c r="KA57" i="21"/>
  <c r="KA60" i="21"/>
  <c r="JY50" i="21"/>
  <c r="KA52" i="21"/>
  <c r="KA62" i="21"/>
  <c r="KA45" i="21"/>
  <c r="JQ50" i="21"/>
  <c r="KA65" i="21"/>
  <c r="JW50" i="21"/>
  <c r="KA72" i="21"/>
  <c r="KA56" i="21"/>
  <c r="KA55" i="21"/>
  <c r="KA67" i="21"/>
  <c r="JU50" i="21"/>
  <c r="KA63" i="21"/>
  <c r="KA54" i="21"/>
  <c r="HN70" i="21"/>
  <c r="HY50" i="21"/>
  <c r="JD50" i="21"/>
  <c r="HC50" i="21"/>
  <c r="JA56" i="21"/>
  <c r="JN63" i="21"/>
  <c r="JM50" i="21"/>
  <c r="JN70" i="21"/>
  <c r="JG50" i="21"/>
  <c r="JN67" i="21"/>
  <c r="JN41" i="21"/>
  <c r="JN40" i="21"/>
  <c r="JN48" i="21"/>
  <c r="JH50" i="21"/>
  <c r="JL50" i="21"/>
  <c r="JN46" i="21"/>
  <c r="JN72" i="21"/>
  <c r="JN59" i="21"/>
  <c r="JK50" i="21"/>
  <c r="JN53" i="21"/>
  <c r="JI50" i="21"/>
  <c r="JJ50" i="21"/>
  <c r="JN71" i="21"/>
  <c r="JC50" i="21"/>
  <c r="JN68" i="21"/>
  <c r="JN54" i="21"/>
  <c r="JN52" i="21"/>
  <c r="JN65" i="21"/>
  <c r="JN47" i="21"/>
  <c r="JN45" i="21"/>
  <c r="JN55" i="21"/>
  <c r="JE50" i="21"/>
  <c r="JN42" i="21"/>
  <c r="JF50" i="21"/>
  <c r="JN57" i="21"/>
  <c r="JN73" i="21"/>
  <c r="JN51" i="21"/>
  <c r="JB50" i="21"/>
  <c r="JN56" i="21"/>
  <c r="JN64" i="21"/>
  <c r="JN60" i="21"/>
  <c r="JN39" i="21"/>
  <c r="JA53" i="21"/>
  <c r="JA63" i="21"/>
  <c r="IO50" i="21"/>
  <c r="JA51" i="21"/>
  <c r="JA46" i="21"/>
  <c r="IZ50" i="21"/>
  <c r="JA71" i="21"/>
  <c r="IP50" i="21"/>
  <c r="HV50" i="21"/>
  <c r="IN46" i="21"/>
  <c r="JA70" i="21"/>
  <c r="JA42" i="21"/>
  <c r="IR50" i="21"/>
  <c r="JA67" i="21"/>
  <c r="JA72" i="21"/>
  <c r="IQ50" i="21"/>
  <c r="JA68" i="21"/>
  <c r="JA40" i="21"/>
  <c r="IU50" i="21"/>
  <c r="JA45" i="21"/>
  <c r="IA56" i="21"/>
  <c r="JA62" i="21"/>
  <c r="JA41" i="21"/>
  <c r="JA47" i="21"/>
  <c r="JA73" i="21"/>
  <c r="IX50" i="21"/>
  <c r="IW50" i="21"/>
  <c r="JA55" i="21"/>
  <c r="IT50" i="21"/>
  <c r="JA48" i="21"/>
  <c r="IM50" i="21"/>
  <c r="JA52" i="21"/>
  <c r="JA64" i="21"/>
  <c r="JA65" i="21"/>
  <c r="JA57" i="21"/>
  <c r="IV50" i="21"/>
  <c r="JA39" i="21"/>
  <c r="JA60" i="21"/>
  <c r="IY50" i="21"/>
  <c r="IS50" i="21"/>
  <c r="JA59" i="21"/>
  <c r="IN68" i="21"/>
  <c r="IA60" i="21"/>
  <c r="IN54" i="21"/>
  <c r="IE50" i="21"/>
  <c r="IH50" i="21"/>
  <c r="IN40" i="21"/>
  <c r="IN71" i="21"/>
  <c r="IN53" i="21"/>
  <c r="ID50" i="21"/>
  <c r="IN45" i="21"/>
  <c r="IN47" i="21"/>
  <c r="IK50" i="21"/>
  <c r="IN41" i="21"/>
  <c r="IN51" i="21"/>
  <c r="IB50" i="21"/>
  <c r="IN48" i="21"/>
  <c r="IJ50" i="21"/>
  <c r="IN52" i="21"/>
  <c r="IG50" i="21"/>
  <c r="HN57" i="21"/>
  <c r="IN62" i="21"/>
  <c r="IN73" i="21"/>
  <c r="IN60" i="21"/>
  <c r="IN65" i="21"/>
  <c r="IN67" i="21"/>
  <c r="IN70" i="21"/>
  <c r="IF50" i="21"/>
  <c r="IN42" i="21"/>
  <c r="IN64" i="21"/>
  <c r="IN57" i="21"/>
  <c r="IN56" i="21"/>
  <c r="IN63" i="21"/>
  <c r="IN59" i="21"/>
  <c r="IN72" i="21"/>
  <c r="IL50" i="21"/>
  <c r="IN55" i="21"/>
  <c r="II50" i="21"/>
  <c r="IN39" i="21"/>
  <c r="FN53" i="21"/>
  <c r="FN65" i="21"/>
  <c r="IA45" i="21"/>
  <c r="IA67" i="21"/>
  <c r="HZ50" i="21"/>
  <c r="IA64" i="21"/>
  <c r="IA65" i="21"/>
  <c r="IA70" i="21"/>
  <c r="HS50" i="21"/>
  <c r="IA59" i="21"/>
  <c r="HP50" i="21"/>
  <c r="HW50" i="21"/>
  <c r="HQ50" i="21"/>
  <c r="IA48" i="21"/>
  <c r="IA54" i="21"/>
  <c r="IA57" i="21"/>
  <c r="HX50" i="21"/>
  <c r="IA46" i="21"/>
  <c r="IA68" i="21"/>
  <c r="IA51" i="21"/>
  <c r="HO50" i="21"/>
  <c r="IA39" i="21"/>
  <c r="IA63" i="21"/>
  <c r="IA52" i="21"/>
  <c r="IA62" i="21"/>
  <c r="IA40" i="21"/>
  <c r="IA47" i="21"/>
  <c r="IA73" i="21"/>
  <c r="IA72" i="21"/>
  <c r="HR50" i="21"/>
  <c r="HT50" i="21"/>
  <c r="IA71" i="21"/>
  <c r="IA41" i="21"/>
  <c r="IA53" i="21"/>
  <c r="GK50" i="21"/>
  <c r="HN53" i="21"/>
  <c r="HN64" i="21"/>
  <c r="HM50" i="21"/>
  <c r="HN71" i="21"/>
  <c r="HN45" i="21"/>
  <c r="HL50" i="21"/>
  <c r="HI50" i="21"/>
  <c r="HN72" i="21"/>
  <c r="HN41" i="21"/>
  <c r="HN59" i="21"/>
  <c r="HN62" i="21"/>
  <c r="HN42" i="21"/>
  <c r="HE50" i="21"/>
  <c r="HH50" i="21"/>
  <c r="HN47" i="21"/>
  <c r="HN48" i="21"/>
  <c r="HJ50" i="21"/>
  <c r="EN47" i="21"/>
  <c r="HK50" i="21"/>
  <c r="HN68" i="21"/>
  <c r="HD50" i="21"/>
  <c r="HN55" i="21"/>
  <c r="HN63" i="21"/>
  <c r="HN73" i="21"/>
  <c r="HN52" i="21"/>
  <c r="HN39" i="21"/>
  <c r="EE50" i="21"/>
  <c r="GA63" i="21"/>
  <c r="HN60" i="21"/>
  <c r="HN46" i="21"/>
  <c r="HN54" i="21"/>
  <c r="HB50" i="21"/>
  <c r="HN51" i="21"/>
  <c r="HN56" i="21"/>
  <c r="HF50" i="21"/>
  <c r="HG50" i="21"/>
  <c r="HN40" i="21"/>
  <c r="HN65" i="21"/>
  <c r="HN67" i="21"/>
  <c r="GN47" i="21"/>
  <c r="HA53" i="21"/>
  <c r="FN56" i="21"/>
  <c r="HA41" i="21"/>
  <c r="FI50" i="21"/>
  <c r="HA63" i="21"/>
  <c r="HA57" i="21"/>
  <c r="HA60" i="21"/>
  <c r="HA39" i="21"/>
  <c r="HA51" i="21"/>
  <c r="GO50" i="21"/>
  <c r="HA40" i="21"/>
  <c r="GU50" i="21"/>
  <c r="GP50" i="21"/>
  <c r="GQ50" i="21"/>
  <c r="HA70" i="21"/>
  <c r="GV50" i="21"/>
  <c r="HA62" i="21"/>
  <c r="HA73" i="21"/>
  <c r="GZ50" i="21"/>
  <c r="HA48" i="21"/>
  <c r="HA56" i="21"/>
  <c r="HA67" i="21"/>
  <c r="HA71" i="21"/>
  <c r="HA42" i="21"/>
  <c r="HA54" i="21"/>
  <c r="HA46" i="21"/>
  <c r="GR50" i="21"/>
  <c r="HA55" i="21"/>
  <c r="GS50" i="21"/>
  <c r="GY50" i="21"/>
  <c r="HA52" i="21"/>
  <c r="HA45" i="21"/>
  <c r="HA72" i="21"/>
  <c r="GX50" i="21"/>
  <c r="HA64" i="21"/>
  <c r="GW50" i="21"/>
  <c r="HA47" i="21"/>
  <c r="HA59" i="21"/>
  <c r="GT50" i="21"/>
  <c r="HA68" i="21"/>
  <c r="FP50" i="21"/>
  <c r="DN55" i="21"/>
  <c r="GN39" i="21"/>
  <c r="GN62" i="21"/>
  <c r="GN40" i="21"/>
  <c r="GN68" i="21"/>
  <c r="GN54" i="21"/>
  <c r="GN73" i="21"/>
  <c r="GN67" i="21"/>
  <c r="GG50" i="21"/>
  <c r="GI50" i="21"/>
  <c r="GL50" i="21"/>
  <c r="GN59" i="21"/>
  <c r="GD50" i="21"/>
  <c r="GH50" i="21"/>
  <c r="GN46" i="21"/>
  <c r="GN72" i="21"/>
  <c r="GJ50" i="21"/>
  <c r="GN55" i="21"/>
  <c r="GN63" i="21"/>
  <c r="GC50" i="21"/>
  <c r="GN60" i="21"/>
  <c r="GN64" i="21"/>
  <c r="GN71" i="21"/>
  <c r="GF50" i="21"/>
  <c r="GN45" i="21"/>
  <c r="GE50" i="21"/>
  <c r="GN65" i="21"/>
  <c r="GM50" i="21"/>
  <c r="GN56" i="21"/>
  <c r="GN41" i="21"/>
  <c r="GN51" i="21"/>
  <c r="GB50" i="21"/>
  <c r="GN53" i="21"/>
  <c r="GN52" i="21"/>
  <c r="GN57" i="21"/>
  <c r="GN48" i="21"/>
  <c r="GN42" i="21"/>
  <c r="GN70" i="21"/>
  <c r="FN46" i="21"/>
  <c r="GA57" i="21"/>
  <c r="FD50" i="21"/>
  <c r="GA65" i="21"/>
  <c r="GA47" i="21"/>
  <c r="GA55" i="21"/>
  <c r="GA70" i="21"/>
  <c r="GA71" i="21"/>
  <c r="GA68" i="21"/>
  <c r="GA54" i="21"/>
  <c r="GA42" i="21"/>
  <c r="FV50" i="21"/>
  <c r="GA73" i="21"/>
  <c r="FX50" i="21"/>
  <c r="GA62" i="21"/>
  <c r="GA39" i="21"/>
  <c r="GA56" i="21"/>
  <c r="FW50" i="21"/>
  <c r="GA41" i="21"/>
  <c r="GA67" i="21"/>
  <c r="GA40" i="21"/>
  <c r="FO50" i="21"/>
  <c r="GA51" i="21"/>
  <c r="GA64" i="21"/>
  <c r="FR50" i="21"/>
  <c r="FS50" i="21"/>
  <c r="GA45" i="21"/>
  <c r="GA72" i="21"/>
  <c r="GA59" i="21"/>
  <c r="GA48" i="21"/>
  <c r="GA46" i="21"/>
  <c r="FU50" i="21"/>
  <c r="FY50" i="21"/>
  <c r="FZ50" i="21"/>
  <c r="FT50" i="21"/>
  <c r="GA53" i="21"/>
  <c r="FQ50" i="21"/>
  <c r="GA52" i="21"/>
  <c r="GA60" i="21"/>
  <c r="FA53" i="21"/>
  <c r="FN51" i="21"/>
  <c r="FB50" i="21"/>
  <c r="FH50" i="21"/>
  <c r="FN64" i="21"/>
  <c r="FL50" i="21"/>
  <c r="FN41" i="21"/>
  <c r="FN52" i="21"/>
  <c r="FN42" i="21"/>
  <c r="FN55" i="21"/>
  <c r="FN47" i="21"/>
  <c r="FF50" i="21"/>
  <c r="FN68" i="21"/>
  <c r="FC50" i="21"/>
  <c r="FN72" i="21"/>
  <c r="FN70" i="21"/>
  <c r="FN54" i="21"/>
  <c r="FG50" i="21"/>
  <c r="FN62" i="21"/>
  <c r="FN57" i="21"/>
  <c r="FN48" i="21"/>
  <c r="FM50" i="21"/>
  <c r="FK50" i="21"/>
  <c r="FN60" i="21"/>
  <c r="FN73" i="21"/>
  <c r="FN40" i="21"/>
  <c r="FN63" i="21"/>
  <c r="FN59" i="21"/>
  <c r="FN39" i="21"/>
  <c r="FN71" i="21"/>
  <c r="FN45" i="21"/>
  <c r="FE50" i="21"/>
  <c r="FJ50" i="21"/>
  <c r="FN67" i="21"/>
  <c r="DQ50" i="21"/>
  <c r="EZ50" i="21"/>
  <c r="FA64" i="21"/>
  <c r="FA45" i="21"/>
  <c r="ET50" i="21"/>
  <c r="FA42" i="21"/>
  <c r="FA68" i="21"/>
  <c r="EW50" i="21"/>
  <c r="FA59" i="21"/>
  <c r="FA52" i="21"/>
  <c r="FA54" i="21"/>
  <c r="FA65" i="21"/>
  <c r="FA48" i="21"/>
  <c r="ES50" i="21"/>
  <c r="FA60" i="21"/>
  <c r="EP50" i="21"/>
  <c r="FA63" i="21"/>
  <c r="FA72" i="21"/>
  <c r="FA41" i="21"/>
  <c r="EV50" i="21"/>
  <c r="FA73" i="21"/>
  <c r="FA71" i="21"/>
  <c r="FA67" i="21"/>
  <c r="FA56" i="21"/>
  <c r="FA46" i="21"/>
  <c r="EX50" i="21"/>
  <c r="FA62" i="21"/>
  <c r="FA47" i="21"/>
  <c r="FA57" i="21"/>
  <c r="FA51" i="21"/>
  <c r="EO50" i="21"/>
  <c r="FA39" i="21"/>
  <c r="FA55" i="21"/>
  <c r="EU50" i="21"/>
  <c r="EQ50" i="21"/>
  <c r="ER50" i="21"/>
  <c r="FA40" i="21"/>
  <c r="EY50" i="21"/>
  <c r="FA70" i="21"/>
  <c r="EN39" i="21"/>
  <c r="EN63" i="21"/>
  <c r="EN72" i="21"/>
  <c r="EN45" i="21"/>
  <c r="EN52" i="21"/>
  <c r="EN56" i="21"/>
  <c r="EB50" i="21"/>
  <c r="EN51" i="21"/>
  <c r="EN73" i="21"/>
  <c r="EM50" i="21"/>
  <c r="EN59" i="21"/>
  <c r="EN48" i="21"/>
  <c r="EK50" i="21"/>
  <c r="EN67" i="21"/>
  <c r="EN70" i="21"/>
  <c r="EN46" i="21"/>
  <c r="EG50" i="21"/>
  <c r="EN55" i="21"/>
  <c r="EN42" i="21"/>
  <c r="ED50" i="21"/>
  <c r="EC50" i="21"/>
  <c r="EN40" i="21"/>
  <c r="EI50" i="21"/>
  <c r="EN62" i="21"/>
  <c r="EL50" i="21"/>
  <c r="EN68" i="21"/>
  <c r="EH50" i="21"/>
  <c r="EN71" i="21"/>
  <c r="EN64" i="21"/>
  <c r="EF50" i="21"/>
  <c r="EN60" i="21"/>
  <c r="EN65" i="21"/>
  <c r="EJ50" i="21"/>
  <c r="EN41" i="21"/>
  <c r="EN57" i="21"/>
  <c r="EN54" i="21"/>
  <c r="EN53" i="21"/>
  <c r="DI50" i="21"/>
  <c r="DA65" i="21"/>
  <c r="DX50" i="21"/>
  <c r="EA67" i="21"/>
  <c r="DV50" i="21"/>
  <c r="EA68" i="21"/>
  <c r="EA45" i="21"/>
  <c r="DT50" i="21"/>
  <c r="EA60" i="21"/>
  <c r="EA59" i="21"/>
  <c r="EA54" i="21"/>
  <c r="EA71" i="21"/>
  <c r="EA63" i="21"/>
  <c r="EA52" i="21"/>
  <c r="EA72" i="21"/>
  <c r="DA73" i="21"/>
  <c r="EA64" i="21"/>
  <c r="EA47" i="21"/>
  <c r="EA42" i="21"/>
  <c r="EA55" i="21"/>
  <c r="EA41" i="21"/>
  <c r="EA51" i="21"/>
  <c r="DO50" i="21"/>
  <c r="EA39" i="21"/>
  <c r="DP50" i="21"/>
  <c r="DZ50" i="21"/>
  <c r="EA73" i="21"/>
  <c r="DY50" i="21"/>
  <c r="DW50" i="21"/>
  <c r="EA70" i="21"/>
  <c r="EA40" i="21"/>
  <c r="EA62" i="21"/>
  <c r="DS50" i="21"/>
  <c r="DA47" i="21"/>
  <c r="DR50" i="21"/>
  <c r="EA48" i="21"/>
  <c r="DU50" i="21"/>
  <c r="EA53" i="21"/>
  <c r="EA57" i="21"/>
  <c r="EA46" i="21"/>
  <c r="EA65" i="21"/>
  <c r="EA56" i="21"/>
  <c r="DN54" i="21"/>
  <c r="DN64" i="21"/>
  <c r="DN47" i="21"/>
  <c r="DN68" i="21"/>
  <c r="DN53" i="21"/>
  <c r="DN57" i="21"/>
  <c r="DL50" i="21"/>
  <c r="DN40" i="21"/>
  <c r="DN63" i="21"/>
  <c r="DC50" i="21"/>
  <c r="DN62" i="21"/>
  <c r="DN70" i="21"/>
  <c r="DH50" i="21"/>
  <c r="DN45" i="21"/>
  <c r="DE50" i="21"/>
  <c r="DN41" i="21"/>
  <c r="DM50" i="21"/>
  <c r="DN48" i="21"/>
  <c r="DJ50" i="21"/>
  <c r="DD50" i="21"/>
  <c r="DN42" i="21"/>
  <c r="DN39" i="21"/>
  <c r="DF50" i="21"/>
  <c r="DN67" i="21"/>
  <c r="DN71" i="21"/>
  <c r="DN52" i="21"/>
  <c r="DG50" i="21"/>
  <c r="DN51" i="21"/>
  <c r="DB50" i="21"/>
  <c r="DN65" i="21"/>
  <c r="DN72" i="21"/>
  <c r="DN60" i="21"/>
  <c r="DN56" i="21"/>
  <c r="DN73" i="21"/>
  <c r="DN59" i="21"/>
  <c r="DK50" i="21"/>
  <c r="DN46" i="21"/>
  <c r="DA62" i="21"/>
  <c r="DA60" i="21"/>
  <c r="DA63" i="21"/>
  <c r="DA54" i="21"/>
  <c r="DA52" i="21"/>
  <c r="CS50" i="21"/>
  <c r="CP50" i="21"/>
  <c r="DA71" i="21"/>
  <c r="CX50" i="21"/>
  <c r="CZ50" i="21"/>
  <c r="DA64" i="21"/>
  <c r="CT50" i="21"/>
  <c r="DA51" i="21"/>
  <c r="CO50" i="21"/>
  <c r="DA53" i="21"/>
  <c r="CW50" i="21"/>
  <c r="DA59" i="21"/>
  <c r="CY50" i="21"/>
  <c r="DA70" i="21"/>
  <c r="DA72" i="21"/>
  <c r="DA57" i="21"/>
  <c r="DA42" i="21"/>
  <c r="DA45" i="21"/>
  <c r="DA39" i="21"/>
  <c r="CU50" i="21"/>
  <c r="CV50" i="21"/>
  <c r="DA55" i="21"/>
  <c r="DA67" i="21"/>
  <c r="DA41" i="21"/>
  <c r="CR50" i="21"/>
  <c r="DA68" i="21"/>
  <c r="DA48" i="21"/>
  <c r="CQ50" i="21"/>
  <c r="DA56" i="21"/>
  <c r="DA46" i="21"/>
  <c r="DA40" i="21"/>
  <c r="CL50" i="21"/>
  <c r="CF50" i="21"/>
  <c r="CH50" i="21"/>
  <c r="BR50" i="21"/>
  <c r="BP50" i="21"/>
  <c r="CN56" i="21"/>
  <c r="CN55" i="21"/>
  <c r="CN51" i="21"/>
  <c r="CB50" i="21"/>
  <c r="CN72" i="21"/>
  <c r="CN67" i="21"/>
  <c r="CN41" i="21"/>
  <c r="CM50" i="21"/>
  <c r="CN47" i="21"/>
  <c r="CN40" i="21"/>
  <c r="CK50" i="21"/>
  <c r="CN64" i="21"/>
  <c r="CN53" i="21"/>
  <c r="CN71" i="21"/>
  <c r="CN57" i="21"/>
  <c r="CN60" i="21"/>
  <c r="CG50" i="21"/>
  <c r="CN63" i="21"/>
  <c r="CN68" i="21"/>
  <c r="CN65" i="21"/>
  <c r="CN45" i="21"/>
  <c r="CJ50" i="21"/>
  <c r="CN59" i="21"/>
  <c r="CN48" i="21"/>
  <c r="CI50" i="21"/>
  <c r="CC50" i="21"/>
  <c r="CN62" i="21"/>
  <c r="CN46" i="21"/>
  <c r="CN54" i="21"/>
  <c r="CA62" i="21"/>
  <c r="CN39" i="21"/>
  <c r="CN73" i="21"/>
  <c r="CN52" i="21"/>
  <c r="CD50" i="21"/>
  <c r="CE50" i="21"/>
  <c r="CN42" i="21"/>
  <c r="CN70" i="21"/>
  <c r="BY50" i="21"/>
  <c r="EW52" i="17"/>
  <c r="BZ50" i="21"/>
  <c r="CA45" i="21"/>
  <c r="BX50" i="21"/>
  <c r="CA56" i="21"/>
  <c r="BQ50" i="21"/>
  <c r="CA52" i="21"/>
  <c r="CA65" i="21"/>
  <c r="CA59" i="21"/>
  <c r="CA64" i="21"/>
  <c r="BT50" i="21"/>
  <c r="CA46" i="21"/>
  <c r="CA71" i="21"/>
  <c r="CA60" i="21"/>
  <c r="CA40" i="21"/>
  <c r="CA41" i="21"/>
  <c r="CA39" i="21"/>
  <c r="BU50" i="21"/>
  <c r="CA51" i="21"/>
  <c r="BO50" i="21"/>
  <c r="BW50" i="21"/>
  <c r="CA42" i="21"/>
  <c r="CA57" i="21"/>
  <c r="CA73" i="21"/>
  <c r="CA63" i="21"/>
  <c r="CA70" i="21"/>
  <c r="CA53" i="21"/>
  <c r="CA68" i="21"/>
  <c r="CA67" i="21"/>
  <c r="CA47" i="21"/>
  <c r="BS50" i="21"/>
  <c r="CA72" i="21"/>
  <c r="BV50" i="21"/>
  <c r="CA48" i="21"/>
  <c r="CA55" i="21"/>
  <c r="CA54" i="21"/>
  <c r="BN63" i="21"/>
  <c r="BD50" i="21"/>
  <c r="BI50" i="21"/>
  <c r="BN53" i="21"/>
  <c r="BN52" i="21"/>
  <c r="BN46" i="21"/>
  <c r="BL50" i="21"/>
  <c r="BN62" i="21"/>
  <c r="BN67" i="21"/>
  <c r="BN71" i="21"/>
  <c r="BG50" i="21"/>
  <c r="BN65" i="21"/>
  <c r="BH50" i="21"/>
  <c r="BN45" i="21"/>
  <c r="BN73" i="21"/>
  <c r="BN55" i="21"/>
  <c r="BN57" i="21"/>
  <c r="BB50" i="21"/>
  <c r="BN51" i="21"/>
  <c r="BF50" i="21"/>
  <c r="BN54" i="21"/>
  <c r="BN64" i="21"/>
  <c r="BN47" i="21"/>
  <c r="BN42" i="21"/>
  <c r="BN60" i="21"/>
  <c r="BN68" i="21"/>
  <c r="BN41" i="21"/>
  <c r="BJ50" i="21"/>
  <c r="BN40" i="21"/>
  <c r="BN39" i="21"/>
  <c r="BN56" i="21"/>
  <c r="BN59" i="21"/>
  <c r="BN72" i="21"/>
  <c r="BC50" i="21"/>
  <c r="BE50" i="21"/>
  <c r="BM50" i="21"/>
  <c r="BN70" i="21"/>
  <c r="BK50" i="21"/>
  <c r="BN48" i="21"/>
  <c r="AZ50" i="21"/>
  <c r="AY50" i="21"/>
  <c r="N72" i="21"/>
  <c r="AN72" i="21"/>
  <c r="BA72" i="21"/>
  <c r="AA72" i="21"/>
  <c r="AN56" i="21"/>
  <c r="N64" i="21"/>
  <c r="N56" i="21"/>
  <c r="AA56" i="21"/>
  <c r="BA56" i="21"/>
  <c r="AN64" i="21"/>
  <c r="BA64" i="21"/>
  <c r="BA71" i="21"/>
  <c r="BA42" i="21"/>
  <c r="BA65" i="21"/>
  <c r="AU50" i="21"/>
  <c r="AG50" i="21"/>
  <c r="AR50" i="21"/>
  <c r="AP50" i="21"/>
  <c r="AS50" i="21"/>
  <c r="AF50" i="21"/>
  <c r="BA63" i="21"/>
  <c r="BA73" i="21"/>
  <c r="BA60" i="21"/>
  <c r="BA57" i="21"/>
  <c r="BA46" i="21"/>
  <c r="BA45" i="21"/>
  <c r="AV50" i="21"/>
  <c r="BA47" i="21"/>
  <c r="BA52" i="21"/>
  <c r="AX50" i="21"/>
  <c r="BA55" i="21"/>
  <c r="AW50" i="21"/>
  <c r="BA70" i="21"/>
  <c r="BA41" i="21"/>
  <c r="BA51" i="21"/>
  <c r="AO50" i="21"/>
  <c r="BA53" i="21"/>
  <c r="BA62" i="21"/>
  <c r="BA59" i="21"/>
  <c r="BA67" i="21"/>
  <c r="BA48" i="21"/>
  <c r="BA39" i="21"/>
  <c r="AQ50" i="21"/>
  <c r="AT50" i="21"/>
  <c r="BA40" i="21"/>
  <c r="BA68" i="21"/>
  <c r="BA54" i="21"/>
  <c r="AN39" i="21"/>
  <c r="AN67" i="21"/>
  <c r="AN48" i="21"/>
  <c r="AC50" i="21"/>
  <c r="AN54" i="21"/>
  <c r="AD50" i="21"/>
  <c r="AI50" i="21"/>
  <c r="AN62" i="21"/>
  <c r="AN53" i="21"/>
  <c r="AJ50" i="21"/>
  <c r="AH50" i="21"/>
  <c r="AN59" i="21"/>
  <c r="AN46" i="21"/>
  <c r="AN68" i="21"/>
  <c r="AN57" i="21"/>
  <c r="AN42" i="21"/>
  <c r="AN41" i="21"/>
  <c r="AN70" i="21"/>
  <c r="AN73" i="21"/>
  <c r="AL50" i="21"/>
  <c r="AN60" i="21"/>
  <c r="AN55" i="21"/>
  <c r="AN52" i="21"/>
  <c r="AB50" i="21"/>
  <c r="AN51" i="21"/>
  <c r="AN65" i="21"/>
  <c r="AN63" i="21"/>
  <c r="AM50" i="21"/>
  <c r="AK50" i="21"/>
  <c r="AN40" i="21"/>
  <c r="AN45" i="21"/>
  <c r="AN47" i="21"/>
  <c r="AE50" i="21"/>
  <c r="AN71" i="21"/>
  <c r="N70" i="21"/>
  <c r="N67" i="21"/>
  <c r="AA68" i="21"/>
  <c r="N73" i="21"/>
  <c r="AA73" i="21"/>
  <c r="AA71" i="21"/>
  <c r="N68" i="21"/>
  <c r="N71" i="21"/>
  <c r="AA67" i="21"/>
  <c r="AA70" i="21"/>
  <c r="N62" i="21"/>
  <c r="N63" i="21"/>
  <c r="N65" i="21"/>
  <c r="N60" i="21"/>
  <c r="AA63" i="21"/>
  <c r="AA65" i="21"/>
  <c r="AA62" i="21"/>
  <c r="AA60" i="21"/>
  <c r="AA59" i="21"/>
  <c r="N59" i="21"/>
  <c r="AA64" i="21"/>
  <c r="N57" i="21"/>
  <c r="N55" i="21"/>
  <c r="N54" i="21"/>
  <c r="N53" i="21"/>
  <c r="N52" i="21"/>
  <c r="N51" i="21"/>
  <c r="AA55" i="21"/>
  <c r="AA57" i="21"/>
  <c r="AA47" i="21"/>
  <c r="AA53" i="21"/>
  <c r="AA42" i="21"/>
  <c r="AA40" i="21"/>
  <c r="AA46" i="21"/>
  <c r="AA51" i="21"/>
  <c r="AA39" i="21"/>
  <c r="AA41" i="21"/>
  <c r="AA52" i="21"/>
  <c r="AA45" i="21"/>
  <c r="AA48" i="21"/>
  <c r="N46" i="21"/>
  <c r="N47" i="21"/>
  <c r="N48" i="21"/>
  <c r="N45" i="21"/>
  <c r="Y63" i="10"/>
  <c r="N39" i="21"/>
  <c r="N42" i="21"/>
  <c r="N41" i="21"/>
  <c r="N44" i="21"/>
  <c r="N40" i="21"/>
  <c r="R25" i="16"/>
  <c r="EY25" i="16" s="1"/>
  <c r="L24" i="16"/>
  <c r="V54" i="17"/>
  <c r="V52" i="17"/>
  <c r="V57" i="17"/>
  <c r="Q55" i="17"/>
  <c r="R55" i="17" s="1"/>
  <c r="V55" i="17"/>
  <c r="V53" i="17"/>
  <c r="Q52" i="17"/>
  <c r="R52" i="17" s="1"/>
  <c r="Q57" i="17"/>
  <c r="R57" i="17" s="1"/>
  <c r="Q54" i="17"/>
  <c r="R54" i="17" s="1"/>
  <c r="Q53" i="17"/>
  <c r="R53" i="17" s="1"/>
  <c r="CT52" i="17"/>
  <c r="AU52" i="17"/>
  <c r="CX52" i="17"/>
  <c r="EO52" i="17"/>
  <c r="DK52" i="17"/>
  <c r="CG52" i="17"/>
  <c r="AH52" i="17"/>
  <c r="DC52" i="17"/>
  <c r="BH52" i="17"/>
  <c r="DG52" i="17"/>
  <c r="CC52" i="17"/>
  <c r="BD52" i="17"/>
  <c r="DO52" i="17"/>
  <c r="BL52" i="17"/>
  <c r="EK52" i="17"/>
  <c r="BU52" i="17"/>
  <c r="AQ52" i="17"/>
  <c r="Z52" i="17"/>
  <c r="EF52" i="17"/>
  <c r="AY52" i="17"/>
  <c r="DX52" i="17"/>
  <c r="BY52" i="17"/>
  <c r="AD52" i="17"/>
  <c r="EB52" i="17"/>
  <c r="CL52" i="17"/>
  <c r="BP52" i="17"/>
  <c r="ES52" i="17"/>
  <c r="DT52" i="17"/>
  <c r="AM52" i="17"/>
  <c r="CP52" i="17"/>
  <c r="L63" i="17"/>
  <c r="F24" i="11"/>
  <c r="CP57" i="17"/>
  <c r="CG55" i="17"/>
  <c r="BD54" i="17"/>
  <c r="DO54" i="17"/>
  <c r="BP53" i="17"/>
  <c r="CT53" i="17"/>
  <c r="BL54" i="17"/>
  <c r="BP57" i="17"/>
  <c r="EK54" i="17"/>
  <c r="AM55" i="17"/>
  <c r="AD57" i="17"/>
  <c r="CP54" i="17"/>
  <c r="EB54" i="17"/>
  <c r="BU57" i="17"/>
  <c r="EO53" i="17"/>
  <c r="AQ54" i="17"/>
  <c r="BD53" i="17"/>
  <c r="DK57" i="17"/>
  <c r="BH54" i="17"/>
  <c r="AM57" i="17"/>
  <c r="EK55" i="17"/>
  <c r="BH53" i="17"/>
  <c r="BP54" i="17"/>
  <c r="DX57" i="17"/>
  <c r="AD55" i="17"/>
  <c r="BP55" i="17"/>
  <c r="BU55" i="17"/>
  <c r="CL53" i="17"/>
  <c r="CT55" i="17"/>
  <c r="CC54" i="17"/>
  <c r="BL57" i="17"/>
  <c r="DO55" i="17"/>
  <c r="AU54" i="17"/>
  <c r="BH57" i="17"/>
  <c r="AH57" i="17"/>
  <c r="BU54" i="17"/>
  <c r="CP53" i="17"/>
  <c r="CC57" i="17"/>
  <c r="CG53" i="17"/>
  <c r="AD53" i="17"/>
  <c r="EF55" i="17"/>
  <c r="AY57" i="17"/>
  <c r="CL55" i="17"/>
  <c r="DX55" i="17"/>
  <c r="CC53" i="17"/>
  <c r="BY53" i="17"/>
  <c r="AQ53" i="17"/>
  <c r="DG57" i="17"/>
  <c r="DC57" i="17"/>
  <c r="Z55" i="17"/>
  <c r="AY55" i="17"/>
  <c r="EB57" i="17"/>
  <c r="DO57" i="17"/>
  <c r="DX54" i="17"/>
  <c r="EB55" i="17"/>
  <c r="AH55" i="17"/>
  <c r="AU53" i="17"/>
  <c r="BL55" i="17"/>
  <c r="AM54" i="17"/>
  <c r="DT54" i="17"/>
  <c r="EF57" i="17"/>
  <c r="CG57" i="17"/>
  <c r="DG55" i="17"/>
  <c r="AY54" i="17"/>
  <c r="AY53" i="17"/>
  <c r="Z57" i="17"/>
  <c r="DK54" i="17"/>
  <c r="DX53" i="17"/>
  <c r="DK55" i="17"/>
  <c r="AU55" i="17"/>
  <c r="DC55" i="17"/>
  <c r="AU57" i="17"/>
  <c r="EF54" i="17"/>
  <c r="CX55" i="17"/>
  <c r="AD54" i="17"/>
  <c r="DT55" i="17"/>
  <c r="DG53" i="17"/>
  <c r="CX53" i="17"/>
  <c r="BD55" i="17"/>
  <c r="DT53" i="17"/>
  <c r="Z54" i="17"/>
  <c r="EO54" i="17"/>
  <c r="BH55" i="17"/>
  <c r="CT54" i="17"/>
  <c r="ES54" i="17"/>
  <c r="CL54" i="17"/>
  <c r="AH53" i="17"/>
  <c r="EB53" i="17"/>
  <c r="EK53" i="17"/>
  <c r="CL57" i="17"/>
  <c r="EK57" i="17"/>
  <c r="BL53" i="17"/>
  <c r="ES57" i="17"/>
  <c r="DC53" i="17"/>
  <c r="BY54" i="17"/>
  <c r="EF53" i="17"/>
  <c r="AH54" i="17"/>
  <c r="DO53" i="17"/>
  <c r="CX54" i="17"/>
  <c r="DG54" i="17"/>
  <c r="CT57" i="17"/>
  <c r="EO57" i="17"/>
  <c r="BY55" i="17"/>
  <c r="AQ57" i="17"/>
  <c r="DT57" i="17"/>
  <c r="ES53" i="17"/>
  <c r="CC55" i="17"/>
  <c r="BY57" i="17"/>
  <c r="CG54" i="17"/>
  <c r="AM53" i="17"/>
  <c r="AQ55" i="17"/>
  <c r="CX57" i="17"/>
  <c r="ES55" i="17"/>
  <c r="CP55" i="17"/>
  <c r="DC54" i="17"/>
  <c r="BU53" i="17"/>
  <c r="BD57" i="17"/>
  <c r="Z53" i="17"/>
  <c r="EO55" i="17"/>
  <c r="DK53" i="17"/>
  <c r="U2" i="2"/>
  <c r="U3" i="2" s="1"/>
  <c r="V1" i="2"/>
  <c r="V4" i="2" s="1"/>
  <c r="NX11" i="21" l="1"/>
  <c r="NY14" i="21" a="1"/>
  <c r="NY14" i="21" s="1"/>
  <c r="NY12" i="21" s="1"/>
  <c r="NY17" i="21"/>
  <c r="NY15" i="21" s="1"/>
  <c r="NY20" i="21"/>
  <c r="NY18" i="21" s="1"/>
  <c r="NY23" i="21"/>
  <c r="NY21" i="21" s="1"/>
  <c r="NY26" i="21"/>
  <c r="NY24" i="21" s="1"/>
  <c r="NZ28" i="21" a="1"/>
  <c r="NZ28" i="21" s="1"/>
  <c r="NZ25" i="21" a="1"/>
  <c r="NZ25" i="21" s="1"/>
  <c r="NZ22" i="21" a="1"/>
  <c r="NZ22" i="21" s="1"/>
  <c r="NZ19" i="21" a="1"/>
  <c r="NZ19" i="21" s="1"/>
  <c r="NZ16" i="21" a="1"/>
  <c r="NZ16" i="21" s="1"/>
  <c r="NZ13" i="21" a="1"/>
  <c r="NZ13" i="21" s="1"/>
  <c r="NY29" i="21"/>
  <c r="NY27" i="21" s="1"/>
  <c r="FV22" i="13"/>
  <c r="NY68" i="21" a="1"/>
  <c r="NY68" i="21" s="1"/>
  <c r="FW19" i="13"/>
  <c r="FX19" i="13" s="1"/>
  <c r="FW11" i="13"/>
  <c r="FW4" i="13"/>
  <c r="FW5" i="13" s="1"/>
  <c r="FW13" i="13"/>
  <c r="FX13" i="13" s="1"/>
  <c r="FW14" i="13"/>
  <c r="FX14" i="13" s="1"/>
  <c r="FW9" i="13"/>
  <c r="FX3" i="13"/>
  <c r="FW6" i="13"/>
  <c r="FW8" i="13"/>
  <c r="FX8" i="13" s="1"/>
  <c r="FW16" i="13"/>
  <c r="FX16" i="13" s="1"/>
  <c r="FW18" i="13"/>
  <c r="FX18" i="13" s="1"/>
  <c r="FW21" i="13"/>
  <c r="FX21" i="13" s="1"/>
  <c r="FV23" i="13"/>
  <c r="NV43" i="21" a="1"/>
  <c r="NV43" i="21" s="1"/>
  <c r="NR43" i="21" a="1"/>
  <c r="NR43" i="21" s="1"/>
  <c r="NH43" i="21" a="1"/>
  <c r="NH43" i="21" s="1"/>
  <c r="NI43" i="21" a="1"/>
  <c r="NI43" i="21" s="1"/>
  <c r="NK43" i="21" a="1"/>
  <c r="NK43" i="21" s="1"/>
  <c r="MZ43" i="21" a="1"/>
  <c r="MZ43" i="21" s="1"/>
  <c r="ME43" i="21" a="1"/>
  <c r="ME43" i="21" s="1"/>
  <c r="MB43" i="21" a="1"/>
  <c r="MB43" i="21" s="1"/>
  <c r="MM43" i="21" a="1"/>
  <c r="MM43" i="21" s="1"/>
  <c r="LU43" i="21" a="1"/>
  <c r="LU43" i="21" s="1"/>
  <c r="LT43" i="21" a="1"/>
  <c r="LT43" i="21" s="1"/>
  <c r="LJ43" i="21" a="1"/>
  <c r="LJ43" i="21" s="1"/>
  <c r="LE43" i="21" a="1"/>
  <c r="LE43" i="21" s="1"/>
  <c r="LH43" i="21" a="1"/>
  <c r="LH43" i="21" s="1"/>
  <c r="LG43" i="21" a="1"/>
  <c r="LG43" i="21" s="1"/>
  <c r="KR43" i="21" a="1"/>
  <c r="KR43" i="21" s="1"/>
  <c r="KV43" i="21" a="1"/>
  <c r="KV43" i="21" s="1"/>
  <c r="KT43" i="21" a="1"/>
  <c r="KT43" i="21" s="1"/>
  <c r="KW43" i="21" a="1"/>
  <c r="KW43" i="21" s="1"/>
  <c r="KM43" i="21" a="1"/>
  <c r="KM43" i="21" s="1"/>
  <c r="KD43" i="21" a="1"/>
  <c r="KD43" i="21" s="1"/>
  <c r="KK43" i="21" a="1"/>
  <c r="KK43" i="21" s="1"/>
  <c r="KG43" i="21" a="1"/>
  <c r="KG43" i="21" s="1"/>
  <c r="JQ43" i="21" a="1"/>
  <c r="JQ43" i="21" s="1"/>
  <c r="NS43" i="21" a="1"/>
  <c r="NS43" i="21" s="1"/>
  <c r="NX43" i="21" a="1"/>
  <c r="NX43" i="21" s="1"/>
  <c r="NQ43" i="21" a="1"/>
  <c r="NQ43" i="21" s="1"/>
  <c r="NJ43" i="21" a="1"/>
  <c r="NJ43" i="21" s="1"/>
  <c r="MS43" i="21" a="1"/>
  <c r="MS43" i="21" s="1"/>
  <c r="MU43" i="21" a="1"/>
  <c r="MU43" i="21" s="1"/>
  <c r="MV43" i="21" a="1"/>
  <c r="MV43" i="21" s="1"/>
  <c r="MT43" i="21" a="1"/>
  <c r="MT43" i="21" s="1"/>
  <c r="MR43" i="21" a="1"/>
  <c r="MR43" i="21" s="1"/>
  <c r="MF43" i="21" a="1"/>
  <c r="MF43" i="21" s="1"/>
  <c r="ML43" i="21" a="1"/>
  <c r="ML43" i="21" s="1"/>
  <c r="LQ43" i="21" a="1"/>
  <c r="LQ43" i="21" s="1"/>
  <c r="LP43" i="21" a="1"/>
  <c r="LP43" i="21" s="1"/>
  <c r="LR43" i="21" a="1"/>
  <c r="LR43" i="21" s="1"/>
  <c r="LY43" i="21" a="1"/>
  <c r="LY43" i="21" s="1"/>
  <c r="LW43" i="21" a="1"/>
  <c r="LW43" i="21" s="1"/>
  <c r="KP43" i="21" a="1"/>
  <c r="KP43" i="21" s="1"/>
  <c r="KF43" i="21" a="1"/>
  <c r="KF43" i="21" s="1"/>
  <c r="JT43" i="21" a="1"/>
  <c r="JT43" i="21" s="1"/>
  <c r="JO43" i="21" a="1"/>
  <c r="JO43" i="21" s="1"/>
  <c r="JW43" i="21" a="1"/>
  <c r="JW43" i="21" s="1"/>
  <c r="JJ43" i="21" a="1"/>
  <c r="JJ43" i="21" s="1"/>
  <c r="NW43" i="21" a="1"/>
  <c r="NW43" i="21" s="1"/>
  <c r="NO43" i="21" a="1"/>
  <c r="NO43" i="21" s="1"/>
  <c r="NT43" i="21" a="1"/>
  <c r="NT43" i="21" s="1"/>
  <c r="NB43" i="21" a="1"/>
  <c r="NB43" i="21" s="1"/>
  <c r="NG43" i="21" a="1"/>
  <c r="NG43" i="21" s="1"/>
  <c r="MY43" i="21" a="1"/>
  <c r="MY43" i="21" s="1"/>
  <c r="MX43" i="21" a="1"/>
  <c r="MX43" i="21" s="1"/>
  <c r="MQ43" i="21" a="1"/>
  <c r="MQ43" i="21" s="1"/>
  <c r="MD43" i="21" a="1"/>
  <c r="MD43" i="21" s="1"/>
  <c r="MJ43" i="21" a="1"/>
  <c r="MJ43" i="21" s="1"/>
  <c r="MG43" i="21" a="1"/>
  <c r="MG43" i="21" s="1"/>
  <c r="MI43" i="21" a="1"/>
  <c r="MI43" i="21" s="1"/>
  <c r="LX43" i="21" a="1"/>
  <c r="LX43" i="21" s="1"/>
  <c r="LO43" i="21" a="1"/>
  <c r="LO43" i="21" s="1"/>
  <c r="LV43" i="21" a="1"/>
  <c r="LV43" i="21" s="1"/>
  <c r="LB43" i="21" a="1"/>
  <c r="LB43" i="21" s="1"/>
  <c r="LI43" i="21" a="1"/>
  <c r="LI43" i="21" s="1"/>
  <c r="LL43" i="21" a="1"/>
  <c r="LL43" i="21" s="1"/>
  <c r="LD43" i="21" a="1"/>
  <c r="LD43" i="21" s="1"/>
  <c r="LC43" i="21" a="1"/>
  <c r="LC43" i="21" s="1"/>
  <c r="LK43" i="21" a="1"/>
  <c r="LK43" i="21" s="1"/>
  <c r="KU43" i="21" a="1"/>
  <c r="KU43" i="21" s="1"/>
  <c r="KO43" i="21" a="1"/>
  <c r="KO43" i="21" s="1"/>
  <c r="KQ43" i="21" a="1"/>
  <c r="KQ43" i="21" s="1"/>
  <c r="KY43" i="21" a="1"/>
  <c r="KY43" i="21" s="1"/>
  <c r="KS43" i="21" a="1"/>
  <c r="KS43" i="21" s="1"/>
  <c r="KB43" i="21" a="1"/>
  <c r="KB43" i="21" s="1"/>
  <c r="KH43" i="21" a="1"/>
  <c r="KH43" i="21" s="1"/>
  <c r="KE43" i="21" a="1"/>
  <c r="KE43" i="21" s="1"/>
  <c r="JY43" i="21" a="1"/>
  <c r="JY43" i="21" s="1"/>
  <c r="JP43" i="21" a="1"/>
  <c r="JP43" i="21" s="1"/>
  <c r="NU43" i="21" a="1"/>
  <c r="NU43" i="21" s="1"/>
  <c r="NP43" i="21" a="1"/>
  <c r="NP43" i="21" s="1"/>
  <c r="ND43" i="21" a="1"/>
  <c r="ND43" i="21" s="1"/>
  <c r="NE43" i="21" a="1"/>
  <c r="NE43" i="21" s="1"/>
  <c r="NC43" i="21" a="1"/>
  <c r="NC43" i="21" s="1"/>
  <c r="NF43" i="21" a="1"/>
  <c r="NF43" i="21" s="1"/>
  <c r="NL43" i="21" a="1"/>
  <c r="NL43" i="21" s="1"/>
  <c r="NM43" i="21" a="1"/>
  <c r="NM43" i="21" s="1"/>
  <c r="MW43" i="21" a="1"/>
  <c r="MW43" i="21" s="1"/>
  <c r="MP43" i="21" a="1"/>
  <c r="MP43" i="21" s="1"/>
  <c r="MO43" i="21" a="1"/>
  <c r="MO43" i="21" s="1"/>
  <c r="MH43" i="21" a="1"/>
  <c r="MH43" i="21" s="1"/>
  <c r="MK43" i="21" a="1"/>
  <c r="MK43" i="21" s="1"/>
  <c r="MC43" i="21" a="1"/>
  <c r="MC43" i="21" s="1"/>
  <c r="LS43" i="21" a="1"/>
  <c r="LS43" i="21" s="1"/>
  <c r="LZ43" i="21" a="1"/>
  <c r="LZ43" i="21" s="1"/>
  <c r="LF43" i="21" a="1"/>
  <c r="LF43" i="21" s="1"/>
  <c r="LM43" i="21" a="1"/>
  <c r="LM43" i="21" s="1"/>
  <c r="KZ43" i="21" a="1"/>
  <c r="KZ43" i="21" s="1"/>
  <c r="KX43" i="21" a="1"/>
  <c r="KX43" i="21" s="1"/>
  <c r="KL43" i="21" a="1"/>
  <c r="KL43" i="21" s="1"/>
  <c r="KJ43" i="21" a="1"/>
  <c r="KJ43" i="21" s="1"/>
  <c r="KC43" i="21" a="1"/>
  <c r="KC43" i="21" s="1"/>
  <c r="KI43" i="21" a="1"/>
  <c r="KI43" i="21" s="1"/>
  <c r="JS43" i="21" a="1"/>
  <c r="JS43" i="21" s="1"/>
  <c r="JV43" i="21" a="1"/>
  <c r="JV43" i="21" s="1"/>
  <c r="JL43" i="21" a="1"/>
  <c r="JL43" i="21" s="1"/>
  <c r="JF43" i="21" a="1"/>
  <c r="JF43" i="21" s="1"/>
  <c r="IY43" i="21" a="1"/>
  <c r="IY43" i="21" s="1"/>
  <c r="IV43" i="21" a="1"/>
  <c r="IV43" i="21" s="1"/>
  <c r="IM43" i="21" a="1"/>
  <c r="IM43" i="21" s="1"/>
  <c r="IG43" i="21" a="1"/>
  <c r="IG43" i="21" s="1"/>
  <c r="IE43" i="21" a="1"/>
  <c r="IE43" i="21" s="1"/>
  <c r="ID43" i="21" a="1"/>
  <c r="ID43" i="21" s="1"/>
  <c r="HQ43" i="21" a="1"/>
  <c r="HQ43" i="21" s="1"/>
  <c r="HS43" i="21" a="1"/>
  <c r="HS43" i="21" s="1"/>
  <c r="HH43" i="21" a="1"/>
  <c r="HH43" i="21" s="1"/>
  <c r="HF43" i="21" a="1"/>
  <c r="HF43" i="21" s="1"/>
  <c r="HK43" i="21" a="1"/>
  <c r="HK43" i="21" s="1"/>
  <c r="HM43" i="21" a="1"/>
  <c r="HM43" i="21" s="1"/>
  <c r="GZ43" i="21" a="1"/>
  <c r="GZ43" i="21" s="1"/>
  <c r="GW43" i="21" a="1"/>
  <c r="GW43" i="21" s="1"/>
  <c r="GT43" i="21" a="1"/>
  <c r="GT43" i="21" s="1"/>
  <c r="GL43" i="21" a="1"/>
  <c r="GL43" i="21" s="1"/>
  <c r="GF43" i="21" a="1"/>
  <c r="GF43" i="21" s="1"/>
  <c r="GI43" i="21" a="1"/>
  <c r="GI43" i="21" s="1"/>
  <c r="GC43" i="21" a="1"/>
  <c r="GC43" i="21" s="1"/>
  <c r="FX43" i="21" a="1"/>
  <c r="FX43" i="21" s="1"/>
  <c r="FR43" i="21" a="1"/>
  <c r="FR43" i="21" s="1"/>
  <c r="FS43" i="21" a="1"/>
  <c r="FS43" i="21" s="1"/>
  <c r="FQ43" i="21" a="1"/>
  <c r="FQ43" i="21" s="1"/>
  <c r="JU43" i="21" a="1"/>
  <c r="JU43" i="21" s="1"/>
  <c r="JX43" i="21" a="1"/>
  <c r="JX43" i="21" s="1"/>
  <c r="JR43" i="21" a="1"/>
  <c r="JR43" i="21" s="1"/>
  <c r="JZ43" i="21" a="1"/>
  <c r="JZ43" i="21" s="1"/>
  <c r="JG43" i="21" a="1"/>
  <c r="JG43" i="21" s="1"/>
  <c r="IR43" i="21" a="1"/>
  <c r="IR43" i="21" s="1"/>
  <c r="IZ43" i="21" a="1"/>
  <c r="IZ43" i="21" s="1"/>
  <c r="IO43" i="21" a="1"/>
  <c r="IO43" i="21" s="1"/>
  <c r="IC43" i="21" a="1"/>
  <c r="IC43" i="21" s="1"/>
  <c r="IH43" i="21" a="1"/>
  <c r="IH43" i="21" s="1"/>
  <c r="IB43" i="21" a="1"/>
  <c r="IB43" i="21" s="1"/>
  <c r="IK43" i="21" a="1"/>
  <c r="IK43" i="21" s="1"/>
  <c r="II43" i="21" a="1"/>
  <c r="II43" i="21" s="1"/>
  <c r="HX43" i="21" a="1"/>
  <c r="HX43" i="21" s="1"/>
  <c r="HV43" i="21" a="1"/>
  <c r="HV43" i="21" s="1"/>
  <c r="HZ43" i="21" a="1"/>
  <c r="HZ43" i="21" s="1"/>
  <c r="HY43" i="21" a="1"/>
  <c r="HY43" i="21" s="1"/>
  <c r="HW43" i="21" a="1"/>
  <c r="HW43" i="21" s="1"/>
  <c r="HO43" i="21" a="1"/>
  <c r="HO43" i="21" s="1"/>
  <c r="HC43" i="21" a="1"/>
  <c r="HC43" i="21" s="1"/>
  <c r="HE43" i="21" a="1"/>
  <c r="HE43" i="21" s="1"/>
  <c r="HD43" i="21" a="1"/>
  <c r="HD43" i="21" s="1"/>
  <c r="GP43" i="21" a="1"/>
  <c r="GP43" i="21" s="1"/>
  <c r="GU43" i="21" a="1"/>
  <c r="GU43" i="21" s="1"/>
  <c r="GK43" i="21" a="1"/>
  <c r="GK43" i="21" s="1"/>
  <c r="FT43" i="21" a="1"/>
  <c r="FT43" i="21" s="1"/>
  <c r="FV43" i="21" a="1"/>
  <c r="FV43" i="21" s="1"/>
  <c r="FL43" i="21" a="1"/>
  <c r="FL43" i="21" s="1"/>
  <c r="EX43" i="21" a="1"/>
  <c r="EX43" i="21" s="1"/>
  <c r="JI43" i="21" a="1"/>
  <c r="JI43" i="21" s="1"/>
  <c r="JK43" i="21" a="1"/>
  <c r="JK43" i="21" s="1"/>
  <c r="JE43" i="21" a="1"/>
  <c r="JE43" i="21" s="1"/>
  <c r="IW43" i="21" a="1"/>
  <c r="IW43" i="21" s="1"/>
  <c r="IP43" i="21" a="1"/>
  <c r="IP43" i="21" s="1"/>
  <c r="IU43" i="21" a="1"/>
  <c r="IU43" i="21" s="1"/>
  <c r="IS43" i="21" a="1"/>
  <c r="IS43" i="21" s="1"/>
  <c r="IJ43" i="21" a="1"/>
  <c r="IJ43" i="21" s="1"/>
  <c r="IL43" i="21" a="1"/>
  <c r="IL43" i="21" s="1"/>
  <c r="HR43" i="21" a="1"/>
  <c r="HR43" i="21" s="1"/>
  <c r="HP43" i="21" a="1"/>
  <c r="HP43" i="21" s="1"/>
  <c r="HT43" i="21" a="1"/>
  <c r="HT43" i="21" s="1"/>
  <c r="HG43" i="21" a="1"/>
  <c r="HG43" i="21" s="1"/>
  <c r="HL43" i="21" a="1"/>
  <c r="HL43" i="21" s="1"/>
  <c r="HJ43" i="21" a="1"/>
  <c r="HJ43" i="21" s="1"/>
  <c r="HI43" i="21" a="1"/>
  <c r="HI43" i="21" s="1"/>
  <c r="GV43" i="21" a="1"/>
  <c r="GV43" i="21" s="1"/>
  <c r="GX43" i="21" a="1"/>
  <c r="GX43" i="21" s="1"/>
  <c r="GG43" i="21" a="1"/>
  <c r="GG43" i="21" s="1"/>
  <c r="GM43" i="21" a="1"/>
  <c r="GM43" i="21" s="1"/>
  <c r="GB43" i="21" a="1"/>
  <c r="GB43" i="21" s="1"/>
  <c r="FP43" i="21" a="1"/>
  <c r="FP43" i="21" s="1"/>
  <c r="FO43" i="21" a="1"/>
  <c r="FO43" i="21" s="1"/>
  <c r="FK43" i="21" a="1"/>
  <c r="FK43" i="21" s="1"/>
  <c r="FJ43" i="21" a="1"/>
  <c r="FJ43" i="21" s="1"/>
  <c r="FF43" i="21" a="1"/>
  <c r="FF43" i="21" s="1"/>
  <c r="FI43" i="21" a="1"/>
  <c r="FI43" i="21" s="1"/>
  <c r="JD43" i="21" a="1"/>
  <c r="JD43" i="21" s="1"/>
  <c r="JC43" i="21" a="1"/>
  <c r="JC43" i="21" s="1"/>
  <c r="JM43" i="21" a="1"/>
  <c r="JM43" i="21" s="1"/>
  <c r="JB43" i="21" a="1"/>
  <c r="JB43" i="21" s="1"/>
  <c r="JH43" i="21" a="1"/>
  <c r="JH43" i="21" s="1"/>
  <c r="IT43" i="21" a="1"/>
  <c r="IT43" i="21" s="1"/>
  <c r="IQ43" i="21" a="1"/>
  <c r="IQ43" i="21" s="1"/>
  <c r="IX43" i="21" a="1"/>
  <c r="IX43" i="21" s="1"/>
  <c r="IF43" i="21" a="1"/>
  <c r="IF43" i="21" s="1"/>
  <c r="HU43" i="21" a="1"/>
  <c r="HU43" i="21" s="1"/>
  <c r="HB43" i="21" a="1"/>
  <c r="HB43" i="21" s="1"/>
  <c r="GY43" i="21" a="1"/>
  <c r="GY43" i="21" s="1"/>
  <c r="GR43" i="21" a="1"/>
  <c r="GR43" i="21" s="1"/>
  <c r="GO43" i="21" a="1"/>
  <c r="GO43" i="21" s="1"/>
  <c r="GS43" i="21" a="1"/>
  <c r="GS43" i="21" s="1"/>
  <c r="GQ43" i="21" a="1"/>
  <c r="GQ43" i="21" s="1"/>
  <c r="GJ43" i="21" a="1"/>
  <c r="GJ43" i="21" s="1"/>
  <c r="GE43" i="21" a="1"/>
  <c r="GE43" i="21" s="1"/>
  <c r="GH43" i="21" a="1"/>
  <c r="GH43" i="21" s="1"/>
  <c r="GD43" i="21" a="1"/>
  <c r="GD43" i="21" s="1"/>
  <c r="FW43" i="21" a="1"/>
  <c r="FW43" i="21" s="1"/>
  <c r="FZ43" i="21" a="1"/>
  <c r="FZ43" i="21" s="1"/>
  <c r="FY43" i="21" a="1"/>
  <c r="FY43" i="21" s="1"/>
  <c r="FU43" i="21" a="1"/>
  <c r="FU43" i="21" s="1"/>
  <c r="FM43" i="21" a="1"/>
  <c r="FM43" i="21" s="1"/>
  <c r="FG43" i="21" a="1"/>
  <c r="FG43" i="21" s="1"/>
  <c r="FH43" i="21" a="1"/>
  <c r="FH43" i="21" s="1"/>
  <c r="FD43" i="21" a="1"/>
  <c r="FD43" i="21" s="1"/>
  <c r="FE43" i="21" a="1"/>
  <c r="FE43" i="21" s="1"/>
  <c r="FC43" i="21" a="1"/>
  <c r="FC43" i="21" s="1"/>
  <c r="EW43" i="21" a="1"/>
  <c r="EW43" i="21" s="1"/>
  <c r="ES43" i="21" a="1"/>
  <c r="ES43" i="21" s="1"/>
  <c r="EQ43" i="21" a="1"/>
  <c r="EQ43" i="21" s="1"/>
  <c r="EO43" i="21" a="1"/>
  <c r="EO43" i="21" s="1"/>
  <c r="EE43" i="21" a="1"/>
  <c r="EE43" i="21" s="1"/>
  <c r="DZ43" i="21" a="1"/>
  <c r="DZ43" i="21" s="1"/>
  <c r="DO43" i="21" a="1"/>
  <c r="DO43" i="21" s="1"/>
  <c r="DW43" i="21" a="1"/>
  <c r="DW43" i="21" s="1"/>
  <c r="DP43" i="21" a="1"/>
  <c r="DP43" i="21" s="1"/>
  <c r="DQ43" i="21" a="1"/>
  <c r="DQ43" i="21" s="1"/>
  <c r="DE43" i="21" a="1"/>
  <c r="DE43" i="21" s="1"/>
  <c r="DB43" i="21" a="1"/>
  <c r="DB43" i="21" s="1"/>
  <c r="DI43" i="21" a="1"/>
  <c r="DI43" i="21" s="1"/>
  <c r="CV43" i="21" a="1"/>
  <c r="CV43" i="21" s="1"/>
  <c r="CY43" i="21" a="1"/>
  <c r="CY43" i="21" s="1"/>
  <c r="CP43" i="21" a="1"/>
  <c r="CP43" i="21" s="1"/>
  <c r="CQ43" i="21" a="1"/>
  <c r="CQ43" i="21" s="1"/>
  <c r="CJ43" i="21" a="1"/>
  <c r="CJ43" i="21" s="1"/>
  <c r="CI43" i="21" a="1"/>
  <c r="CI43" i="21" s="1"/>
  <c r="BP43" i="21" a="1"/>
  <c r="BP43" i="21" s="1"/>
  <c r="BR43" i="21" a="1"/>
  <c r="BR43" i="21" s="1"/>
  <c r="BX43" i="21" a="1"/>
  <c r="BX43" i="21" s="1"/>
  <c r="BU43" i="21" a="1"/>
  <c r="BU43" i="21" s="1"/>
  <c r="BJ43" i="21" a="1"/>
  <c r="BJ43" i="21" s="1"/>
  <c r="BC43" i="21" a="1"/>
  <c r="BC43" i="21" s="1"/>
  <c r="BD43" i="21" a="1"/>
  <c r="BD43" i="21" s="1"/>
  <c r="ER56" i="17" a="1"/>
  <c r="ER56" i="17" s="1"/>
  <c r="ER51" i="17" s="1"/>
  <c r="ER24" i="16" s="1"/>
  <c r="ER22" i="16" s="1"/>
  <c r="ER42" i="16" s="1"/>
  <c r="CF56" i="17" a="1"/>
  <c r="CF56" i="17" s="1"/>
  <c r="CF51" i="17" s="1"/>
  <c r="CF24" i="16" s="1"/>
  <c r="DE56" i="17" a="1"/>
  <c r="DE56" i="17" s="1"/>
  <c r="DE51" i="17" s="1"/>
  <c r="DE24" i="16" s="1"/>
  <c r="DQ56" i="17" a="1"/>
  <c r="DQ56" i="17" s="1"/>
  <c r="CU56" i="17" a="1"/>
  <c r="CU56" i="17" s="1"/>
  <c r="BW56" i="17" a="1"/>
  <c r="BW56" i="17" s="1"/>
  <c r="BW51" i="17" s="1"/>
  <c r="BW24" i="16" s="1"/>
  <c r="BX56" i="17" a="1"/>
  <c r="BX56" i="17" s="1"/>
  <c r="BX51" i="17" s="1"/>
  <c r="BX24" i="16" s="1"/>
  <c r="BN56" i="17" a="1"/>
  <c r="BN56" i="17" s="1"/>
  <c r="BN51" i="17" s="1"/>
  <c r="BN24" i="16" s="1"/>
  <c r="CV56" i="17" a="1"/>
  <c r="CV56" i="17" s="1"/>
  <c r="CV51" i="17" s="1"/>
  <c r="CV24" i="16" s="1"/>
  <c r="DY56" i="17" a="1"/>
  <c r="DY56" i="17" s="1"/>
  <c r="CN56" i="17" a="1"/>
  <c r="CN56" i="17" s="1"/>
  <c r="CN51" i="17" s="1"/>
  <c r="CN24" i="16" s="1"/>
  <c r="DB56" i="17" a="1"/>
  <c r="DB56" i="17" s="1"/>
  <c r="DB51" i="17" s="1"/>
  <c r="DB24" i="16" s="1"/>
  <c r="CQ56" i="17" a="1"/>
  <c r="CQ56" i="17" s="1"/>
  <c r="ED56" i="17" a="1"/>
  <c r="ED56" i="17" s="1"/>
  <c r="ED51" i="17" s="1"/>
  <c r="ED24" i="16" s="1"/>
  <c r="FB43" i="21" a="1"/>
  <c r="FB43" i="21" s="1"/>
  <c r="EP43" i="21" a="1"/>
  <c r="EP43" i="21" s="1"/>
  <c r="EV43" i="21" a="1"/>
  <c r="EV43" i="21" s="1"/>
  <c r="EU43" i="21" a="1"/>
  <c r="EU43" i="21" s="1"/>
  <c r="EZ43" i="21" a="1"/>
  <c r="EZ43" i="21" s="1"/>
  <c r="EG43" i="21" a="1"/>
  <c r="EG43" i="21" s="1"/>
  <c r="DF43" i="21" a="1"/>
  <c r="DF43" i="21" s="1"/>
  <c r="DK43" i="21" a="1"/>
  <c r="DK43" i="21" s="1"/>
  <c r="CU43" i="21" a="1"/>
  <c r="CU43" i="21" s="1"/>
  <c r="CX43" i="21" a="1"/>
  <c r="CX43" i="21" s="1"/>
  <c r="CZ43" i="21" a="1"/>
  <c r="CZ43" i="21" s="1"/>
  <c r="CT43" i="21" a="1"/>
  <c r="CT43" i="21" s="1"/>
  <c r="CF43" i="21" a="1"/>
  <c r="CF43" i="21" s="1"/>
  <c r="CG43" i="21" a="1"/>
  <c r="CG43" i="21" s="1"/>
  <c r="CB43" i="21" a="1"/>
  <c r="CB43" i="21" s="1"/>
  <c r="BY43" i="21" a="1"/>
  <c r="BY43" i="21" s="1"/>
  <c r="BZ43" i="21" a="1"/>
  <c r="BZ43" i="21" s="1"/>
  <c r="EU56" i="17" a="1"/>
  <c r="EU56" i="17" s="1"/>
  <c r="EU51" i="17" s="1"/>
  <c r="EU24" i="16" s="1"/>
  <c r="EU22" i="16" s="1"/>
  <c r="EU42" i="16" s="1"/>
  <c r="BV43" i="21" a="1"/>
  <c r="BV43" i="21" s="1"/>
  <c r="BO43" i="21" a="1"/>
  <c r="BO43" i="21" s="1"/>
  <c r="BS43" i="21" a="1"/>
  <c r="BS43" i="21" s="1"/>
  <c r="BQ43" i="21" a="1"/>
  <c r="BQ43" i="21" s="1"/>
  <c r="BT43" i="21" a="1"/>
  <c r="BT43" i="21" s="1"/>
  <c r="BE43" i="21" a="1"/>
  <c r="BE43" i="21" s="1"/>
  <c r="BM43" i="21" a="1"/>
  <c r="BM43" i="21" s="1"/>
  <c r="BL43" i="21" a="1"/>
  <c r="BL43" i="21" s="1"/>
  <c r="BS56" i="17" a="1"/>
  <c r="BS56" i="17" s="1"/>
  <c r="BS51" i="17" s="1"/>
  <c r="BS24" i="16" s="1"/>
  <c r="DR56" i="17" a="1"/>
  <c r="DR56" i="17" s="1"/>
  <c r="DR51" i="17" s="1"/>
  <c r="DR24" i="16" s="1"/>
  <c r="DV56" i="17" a="1"/>
  <c r="DV56" i="17" s="1"/>
  <c r="DV51" i="17" s="1"/>
  <c r="DV24" i="16" s="1"/>
  <c r="DJ56" i="17" a="1"/>
  <c r="DJ56" i="17" s="1"/>
  <c r="DJ51" i="17" s="1"/>
  <c r="DJ24" i="16" s="1"/>
  <c r="CS56" i="17" a="1"/>
  <c r="CS56" i="17" s="1"/>
  <c r="CS51" i="17" s="1"/>
  <c r="CS24" i="16" s="1"/>
  <c r="EE56" i="17" a="1"/>
  <c r="EE56" i="17" s="1"/>
  <c r="EE51" i="17" s="1"/>
  <c r="EE24" i="16" s="1"/>
  <c r="EN56" i="17" a="1"/>
  <c r="EN56" i="17" s="1"/>
  <c r="EN51" i="17" s="1"/>
  <c r="EN24" i="16" s="1"/>
  <c r="CO56" i="17" a="1"/>
  <c r="CO56" i="17" s="1"/>
  <c r="CO51" i="17" s="1"/>
  <c r="CO24" i="16" s="1"/>
  <c r="BO56" i="17" a="1"/>
  <c r="BO56" i="17" s="1"/>
  <c r="BO51" i="17" s="1"/>
  <c r="BO24" i="16" s="1"/>
  <c r="CW56" i="17" a="1"/>
  <c r="CW56" i="17" s="1"/>
  <c r="CW51" i="17" s="1"/>
  <c r="CW24" i="16" s="1"/>
  <c r="EL56" i="17" a="1"/>
  <c r="EL56" i="17" s="1"/>
  <c r="EJ56" i="17" a="1"/>
  <c r="EJ56" i="17" s="1"/>
  <c r="EJ51" i="17" s="1"/>
  <c r="EJ24" i="16" s="1"/>
  <c r="DM56" i="17" a="1"/>
  <c r="DM56" i="17" s="1"/>
  <c r="DM51" i="17" s="1"/>
  <c r="DM24" i="16" s="1"/>
  <c r="DS56" i="17" a="1"/>
  <c r="DS56" i="17" s="1"/>
  <c r="DS51" i="17" s="1"/>
  <c r="DS24" i="16" s="1"/>
  <c r="EY43" i="21" a="1"/>
  <c r="EY43" i="21" s="1"/>
  <c r="ED43" i="21" a="1"/>
  <c r="ED43" i="21" s="1"/>
  <c r="EJ43" i="21" a="1"/>
  <c r="EJ43" i="21" s="1"/>
  <c r="EC43" i="21" a="1"/>
  <c r="EC43" i="21" s="1"/>
  <c r="DR43" i="21" a="1"/>
  <c r="DR43" i="21" s="1"/>
  <c r="DU43" i="21" a="1"/>
  <c r="DU43" i="21" s="1"/>
  <c r="DT43" i="21" a="1"/>
  <c r="DT43" i="21" s="1"/>
  <c r="DV43" i="21" a="1"/>
  <c r="DV43" i="21" s="1"/>
  <c r="DC43" i="21" a="1"/>
  <c r="DC43" i="21" s="1"/>
  <c r="DH43" i="21" a="1"/>
  <c r="DH43" i="21" s="1"/>
  <c r="DL43" i="21" a="1"/>
  <c r="DL43" i="21" s="1"/>
  <c r="DG43" i="21" a="1"/>
  <c r="DG43" i="21" s="1"/>
  <c r="DM43" i="21" a="1"/>
  <c r="DM43" i="21" s="1"/>
  <c r="CE43" i="21" a="1"/>
  <c r="CE43" i="21" s="1"/>
  <c r="CC43" i="21" a="1"/>
  <c r="CC43" i="21" s="1"/>
  <c r="CL43" i="21" a="1"/>
  <c r="CL43" i="21" s="1"/>
  <c r="CH43" i="21" a="1"/>
  <c r="CH43" i="21" s="1"/>
  <c r="CK43" i="21" a="1"/>
  <c r="CK43" i="21" s="1"/>
  <c r="CM43" i="21" a="1"/>
  <c r="CM43" i="21" s="1"/>
  <c r="BG43" i="21" a="1"/>
  <c r="BG43" i="21" s="1"/>
  <c r="BB43" i="21" a="1"/>
  <c r="BB43" i="21" s="1"/>
  <c r="AY43" i="21" a="1"/>
  <c r="AY43" i="21" s="1"/>
  <c r="AZ43" i="21" a="1"/>
  <c r="AZ43" i="21" s="1"/>
  <c r="EA56" i="17" a="1"/>
  <c r="EA56" i="17" s="1"/>
  <c r="EA51" i="17" s="1"/>
  <c r="EA24" i="16" s="1"/>
  <c r="EI56" i="17" a="1"/>
  <c r="EI56" i="17" s="1"/>
  <c r="EI51" i="17" s="1"/>
  <c r="EI24" i="16" s="1"/>
  <c r="DN56" i="17" a="1"/>
  <c r="DN56" i="17" s="1"/>
  <c r="DN51" i="17" s="1"/>
  <c r="DN24" i="16" s="1"/>
  <c r="DF56" i="17" a="1"/>
  <c r="DF56" i="17" s="1"/>
  <c r="DF51" i="17" s="1"/>
  <c r="DF24" i="16" s="1"/>
  <c r="DI56" i="17" a="1"/>
  <c r="DI56" i="17" s="1"/>
  <c r="DI51" i="17" s="1"/>
  <c r="DI24" i="16" s="1"/>
  <c r="BV56" i="17" a="1"/>
  <c r="BV56" i="17" s="1"/>
  <c r="CZ56" i="17" a="1"/>
  <c r="CZ56" i="17" s="1"/>
  <c r="ER43" i="21" a="1"/>
  <c r="ER43" i="21" s="1"/>
  <c r="ET43" i="21" a="1"/>
  <c r="ET43" i="21" s="1"/>
  <c r="EB43" i="21" a="1"/>
  <c r="EB43" i="21" s="1"/>
  <c r="EH43" i="21" a="1"/>
  <c r="EH43" i="21" s="1"/>
  <c r="EM43" i="21" a="1"/>
  <c r="EM43" i="21" s="1"/>
  <c r="EL43" i="21" a="1"/>
  <c r="EL43" i="21" s="1"/>
  <c r="EI43" i="21" a="1"/>
  <c r="EI43" i="21" s="1"/>
  <c r="EF43" i="21" a="1"/>
  <c r="EF43" i="21" s="1"/>
  <c r="EK43" i="21" a="1"/>
  <c r="EK43" i="21" s="1"/>
  <c r="DS43" i="21" a="1"/>
  <c r="DS43" i="21" s="1"/>
  <c r="DY43" i="21" a="1"/>
  <c r="DY43" i="21" s="1"/>
  <c r="DX43" i="21" a="1"/>
  <c r="DX43" i="21" s="1"/>
  <c r="DD43" i="21" a="1"/>
  <c r="DD43" i="21" s="1"/>
  <c r="DJ43" i="21" a="1"/>
  <c r="DJ43" i="21" s="1"/>
  <c r="CO43" i="21" a="1"/>
  <c r="CO43" i="21" s="1"/>
  <c r="CW43" i="21" a="1"/>
  <c r="CW43" i="21" s="1"/>
  <c r="CS43" i="21" a="1"/>
  <c r="CS43" i="21" s="1"/>
  <c r="CR43" i="21" a="1"/>
  <c r="CR43" i="21" s="1"/>
  <c r="CD43" i="21" a="1"/>
  <c r="CD43" i="21" s="1"/>
  <c r="ET56" i="17" a="1"/>
  <c r="ET56" i="17" s="1"/>
  <c r="EV56" i="17" a="1"/>
  <c r="EV56" i="17" s="1"/>
  <c r="EV51" i="17" s="1"/>
  <c r="EV24" i="16" s="1"/>
  <c r="EV22" i="16" s="1"/>
  <c r="EV42" i="16" s="1"/>
  <c r="BW43" i="21" a="1"/>
  <c r="BW43" i="21" s="1"/>
  <c r="BF43" i="21" a="1"/>
  <c r="BF43" i="21" s="1"/>
  <c r="BK43" i="21" a="1"/>
  <c r="BK43" i="21" s="1"/>
  <c r="BI43" i="21" a="1"/>
  <c r="BI43" i="21" s="1"/>
  <c r="BH43" i="21" a="1"/>
  <c r="BH43" i="21" s="1"/>
  <c r="EC56" i="17" a="1"/>
  <c r="EC56" i="17" s="1"/>
  <c r="CD56" i="17" a="1"/>
  <c r="CD56" i="17" s="1"/>
  <c r="DZ56" i="17" a="1"/>
  <c r="DZ56" i="17" s="1"/>
  <c r="DZ51" i="17" s="1"/>
  <c r="DZ24" i="16" s="1"/>
  <c r="CI56" i="17" a="1"/>
  <c r="CI56" i="17" s="1"/>
  <c r="CJ56" i="17" a="1"/>
  <c r="CJ56" i="17" s="1"/>
  <c r="CJ51" i="17" s="1"/>
  <c r="CJ24" i="16" s="1"/>
  <c r="CJ22" i="16" s="1"/>
  <c r="CJ42" i="16" s="1"/>
  <c r="CR56" i="17" a="1"/>
  <c r="CR56" i="17" s="1"/>
  <c r="CR51" i="17" s="1"/>
  <c r="CR24" i="16" s="1"/>
  <c r="DH56" i="17" a="1"/>
  <c r="DH56" i="17" s="1"/>
  <c r="CB56" i="17" a="1"/>
  <c r="CB56" i="17" s="1"/>
  <c r="CB51" i="17" s="1"/>
  <c r="CB24" i="16" s="1"/>
  <c r="DU56" i="17" a="1"/>
  <c r="DU56" i="17" s="1"/>
  <c r="DL56" i="17" a="1"/>
  <c r="DL56" i="17" s="1"/>
  <c r="CM56" i="17" a="1"/>
  <c r="CM56" i="17" s="1"/>
  <c r="DW56" i="17" a="1"/>
  <c r="DW56" i="17" s="1"/>
  <c r="DW51" i="17" s="1"/>
  <c r="DW24" i="16" s="1"/>
  <c r="DW22" i="16" s="1"/>
  <c r="DW42" i="16" s="1"/>
  <c r="CK56" i="17" a="1"/>
  <c r="CK56" i="17" s="1"/>
  <c r="CK51" i="17" s="1"/>
  <c r="CK24" i="16" s="1"/>
  <c r="EH56" i="17" a="1"/>
  <c r="EH56" i="17" s="1"/>
  <c r="BZ56" i="17" a="1"/>
  <c r="BZ56" i="17" s="1"/>
  <c r="CA56" i="17" a="1"/>
  <c r="CA56" i="17" s="1"/>
  <c r="CA51" i="17" s="1"/>
  <c r="CA24" i="16" s="1"/>
  <c r="BT56" i="17" a="1"/>
  <c r="BT56" i="17" s="1"/>
  <c r="BT51" i="17" s="1"/>
  <c r="BT24" i="16" s="1"/>
  <c r="EM56" i="17" a="1"/>
  <c r="EM56" i="17" s="1"/>
  <c r="EM51" i="17" s="1"/>
  <c r="EM24" i="16" s="1"/>
  <c r="BR56" i="17" a="1"/>
  <c r="BR56" i="17" s="1"/>
  <c r="DA56" i="17" a="1"/>
  <c r="DA56" i="17" s="1"/>
  <c r="DA51" i="17" s="1"/>
  <c r="DA24" i="16" s="1"/>
  <c r="EQ56" i="17" a="1"/>
  <c r="EQ56" i="17" s="1"/>
  <c r="EQ51" i="17" s="1"/>
  <c r="EQ24" i="16" s="1"/>
  <c r="EP56" i="17" a="1"/>
  <c r="EP56" i="17" s="1"/>
  <c r="DD56" i="17" a="1"/>
  <c r="DD56" i="17" s="1"/>
  <c r="CE56" i="17" a="1"/>
  <c r="CE56" i="17" s="1"/>
  <c r="CE51" i="17" s="1"/>
  <c r="CE24" i="16" s="1"/>
  <c r="NY43" i="21" a="1"/>
  <c r="NY43" i="21" s="1"/>
  <c r="NX10" i="21"/>
  <c r="NX9" i="21" s="1"/>
  <c r="NX50" i="21"/>
  <c r="NY59" i="21" a="1"/>
  <c r="NY59" i="21" s="1"/>
  <c r="NY60" i="21" a="1"/>
  <c r="NY60" i="21" s="1"/>
  <c r="NY71" i="21" a="1"/>
  <c r="NY71" i="21" s="1"/>
  <c r="NY72" i="21" a="1"/>
  <c r="NY72" i="21" s="1"/>
  <c r="NY73" i="21" a="1"/>
  <c r="NY73" i="21" s="1"/>
  <c r="NW9" i="21"/>
  <c r="NY55" i="21" a="1"/>
  <c r="NY55" i="21" s="1"/>
  <c r="NY67" i="21" a="1"/>
  <c r="NY67" i="21" s="1"/>
  <c r="NY53" i="21" a="1"/>
  <c r="NY53" i="21" s="1"/>
  <c r="NY62" i="21" a="1"/>
  <c r="NY62" i="21" s="1"/>
  <c r="NY52" i="21" a="1"/>
  <c r="NY52" i="21" s="1"/>
  <c r="NY56" i="21" a="1"/>
  <c r="NY56" i="21" s="1"/>
  <c r="NY54" i="21" a="1"/>
  <c r="NY54" i="21" s="1"/>
  <c r="NY70" i="21" a="1"/>
  <c r="NY70" i="21" s="1"/>
  <c r="NY64" i="21" a="1"/>
  <c r="NY64" i="21" s="1"/>
  <c r="NY57" i="21" a="1"/>
  <c r="NY57" i="21" s="1"/>
  <c r="NY65" i="21" a="1"/>
  <c r="NY65" i="21" s="1"/>
  <c r="NY51" i="21" a="1"/>
  <c r="NY51" i="21" s="1"/>
  <c r="NY63" i="21" a="1"/>
  <c r="NY63" i="21" s="1"/>
  <c r="NZ88" i="21" a="1"/>
  <c r="NZ88" i="21" s="1"/>
  <c r="OA88" i="21" s="1"/>
  <c r="NZ87" i="21"/>
  <c r="NZ80" i="21" a="1"/>
  <c r="NZ80" i="21" s="1"/>
  <c r="OA80" i="21" s="1"/>
  <c r="NZ74" i="21"/>
  <c r="OA74" i="21" s="1"/>
  <c r="NZ83" i="21" a="1"/>
  <c r="NZ83" i="21" s="1"/>
  <c r="OA83" i="21" s="1"/>
  <c r="NZ76" i="21"/>
  <c r="OA76" i="21" s="1"/>
  <c r="NZ45" i="21" a="1"/>
  <c r="NZ45" i="21" s="1"/>
  <c r="OA45" i="21" s="1"/>
  <c r="NZ41" i="21" a="1"/>
  <c r="NZ41" i="21" s="1"/>
  <c r="OA41" i="21" s="1"/>
  <c r="NZ48" i="21" a="1"/>
  <c r="NZ48" i="21" s="1"/>
  <c r="OA48" i="21" s="1"/>
  <c r="NZ44" i="21" a="1"/>
  <c r="NZ44" i="21" s="1"/>
  <c r="OA44" i="21" s="1"/>
  <c r="NZ40" i="21" a="1"/>
  <c r="NZ40" i="21" s="1"/>
  <c r="OA40" i="21" s="1"/>
  <c r="NZ43" i="21" a="1"/>
  <c r="NZ43" i="21" s="1"/>
  <c r="NZ42" i="21" a="1"/>
  <c r="NZ42" i="21" s="1"/>
  <c r="OA42" i="21" s="1"/>
  <c r="NZ34" i="21" a="1"/>
  <c r="NZ34" i="21" s="1"/>
  <c r="NZ47" i="21" a="1"/>
  <c r="NZ47" i="21" s="1"/>
  <c r="OA47" i="21" s="1"/>
  <c r="NZ5" i="21"/>
  <c r="NZ39" i="21" a="1"/>
  <c r="NZ39" i="21" s="1"/>
  <c r="OA39" i="21" s="1"/>
  <c r="OA3" i="21"/>
  <c r="NZ68" i="21" s="1" a="1"/>
  <c r="NZ68" i="21" s="1"/>
  <c r="NZ7" i="21"/>
  <c r="NZ46" i="21" a="1"/>
  <c r="NZ46" i="21" s="1"/>
  <c r="OA46" i="21" s="1"/>
  <c r="NZ4" i="21"/>
  <c r="NY86" i="21"/>
  <c r="NY85" i="21" s="1"/>
  <c r="NY93" i="21" s="1"/>
  <c r="NN50" i="21"/>
  <c r="NA50" i="21"/>
  <c r="MN50" i="21"/>
  <c r="MA50" i="21"/>
  <c r="LN50" i="21"/>
  <c r="LA50" i="21"/>
  <c r="KN50" i="21"/>
  <c r="KA50" i="21"/>
  <c r="JN50" i="21"/>
  <c r="JA50" i="21"/>
  <c r="IN50" i="21"/>
  <c r="IA50" i="21"/>
  <c r="HN50" i="21"/>
  <c r="HA50" i="21"/>
  <c r="GN50" i="21"/>
  <c r="GA50" i="21"/>
  <c r="FN50" i="21"/>
  <c r="FA50" i="21"/>
  <c r="EN50" i="21"/>
  <c r="EA50" i="21"/>
  <c r="DN50" i="21"/>
  <c r="DA50" i="21"/>
  <c r="CN50" i="21"/>
  <c r="CA50" i="21"/>
  <c r="BN50" i="21"/>
  <c r="L43" i="21" a="1"/>
  <c r="L43" i="21" s="1"/>
  <c r="AO43" i="21" a="1"/>
  <c r="AO43" i="21" s="1"/>
  <c r="AX43" i="21" a="1"/>
  <c r="AX43" i="21" s="1"/>
  <c r="AV43" i="21" a="1"/>
  <c r="AV43" i="21" s="1"/>
  <c r="AJ43" i="21" a="1"/>
  <c r="AJ43" i="21" s="1"/>
  <c r="AC43" i="21" a="1"/>
  <c r="AC43" i="21" s="1"/>
  <c r="AL43" i="21" a="1"/>
  <c r="AL43" i="21" s="1"/>
  <c r="AK43" i="21" a="1"/>
  <c r="AK43" i="21" s="1"/>
  <c r="AP43" i="21" a="1"/>
  <c r="AP43" i="21" s="1"/>
  <c r="AR43" i="21" a="1"/>
  <c r="AR43" i="21" s="1"/>
  <c r="AS43" i="21" a="1"/>
  <c r="AS43" i="21" s="1"/>
  <c r="AT43" i="21" a="1"/>
  <c r="AT43" i="21" s="1"/>
  <c r="AG43" i="21" a="1"/>
  <c r="AG43" i="21" s="1"/>
  <c r="AB43" i="21" a="1"/>
  <c r="AB43" i="21" s="1"/>
  <c r="AF43" i="21" a="1"/>
  <c r="AF43" i="21" s="1"/>
  <c r="AI43" i="21" a="1"/>
  <c r="AI43" i="21" s="1"/>
  <c r="AW43" i="21" a="1"/>
  <c r="AW43" i="21" s="1"/>
  <c r="AU43" i="21" a="1"/>
  <c r="AU43" i="21" s="1"/>
  <c r="AH43" i="21" a="1"/>
  <c r="AH43" i="21" s="1"/>
  <c r="AQ43" i="21" a="1"/>
  <c r="AQ43" i="21" s="1"/>
  <c r="AM43" i="21" a="1"/>
  <c r="AM43" i="21" s="1"/>
  <c r="AD43" i="21" a="1"/>
  <c r="AD43" i="21" s="1"/>
  <c r="AE43" i="21" a="1"/>
  <c r="AE43" i="21" s="1"/>
  <c r="BA50" i="21"/>
  <c r="AN50" i="21"/>
  <c r="K43" i="21" a="1"/>
  <c r="K43" i="21" s="1"/>
  <c r="W43" i="21" a="1"/>
  <c r="W43" i="21" s="1"/>
  <c r="U50" i="21"/>
  <c r="R50" i="21"/>
  <c r="U43" i="21" a="1"/>
  <c r="U43" i="21" s="1"/>
  <c r="T43" i="21" a="1"/>
  <c r="T43" i="21" s="1"/>
  <c r="P50" i="21"/>
  <c r="Q50" i="21"/>
  <c r="W50" i="21"/>
  <c r="Q43" i="21" a="1"/>
  <c r="Q43" i="21" s="1"/>
  <c r="S50" i="21"/>
  <c r="V50" i="21"/>
  <c r="O43" i="21" a="1"/>
  <c r="O43" i="21" s="1"/>
  <c r="P43" i="21" a="1"/>
  <c r="P43" i="21" s="1"/>
  <c r="X50" i="21"/>
  <c r="X43" i="21" a="1"/>
  <c r="X43" i="21" s="1"/>
  <c r="S43" i="21" a="1"/>
  <c r="S43" i="21" s="1"/>
  <c r="Z43" i="21" a="1"/>
  <c r="Z43" i="21" s="1"/>
  <c r="Y50" i="21"/>
  <c r="V43" i="21" a="1"/>
  <c r="V43" i="21" s="1"/>
  <c r="Z50" i="21"/>
  <c r="T50" i="21"/>
  <c r="R43" i="21" a="1"/>
  <c r="R43" i="21" s="1"/>
  <c r="Y43" i="21" a="1"/>
  <c r="Y43" i="21" s="1"/>
  <c r="M43" i="21" a="1"/>
  <c r="M43" i="21" s="1"/>
  <c r="L50" i="21"/>
  <c r="M50" i="21"/>
  <c r="Y15" i="10"/>
  <c r="Y13" i="10" s="1"/>
  <c r="P56" i="17" a="1"/>
  <c r="P56" i="17" s="1"/>
  <c r="P51" i="17" s="1"/>
  <c r="P63" i="17" s="1"/>
  <c r="AE56" i="17" a="1"/>
  <c r="AE56" i="17" s="1"/>
  <c r="BM56" i="17" a="1"/>
  <c r="BM56" i="17" s="1"/>
  <c r="AP56" i="17" a="1"/>
  <c r="AP56" i="17" s="1"/>
  <c r="AP51" i="17" s="1"/>
  <c r="AP24" i="16" s="1"/>
  <c r="BJ56" i="17" a="1"/>
  <c r="BJ56" i="17" s="1"/>
  <c r="BJ51" i="17" s="1"/>
  <c r="BJ24" i="16" s="1"/>
  <c r="S56" i="17" a="1"/>
  <c r="S56" i="17" s="1"/>
  <c r="AK56" i="17" a="1"/>
  <c r="AK56" i="17" s="1"/>
  <c r="AK51" i="17" s="1"/>
  <c r="AK24" i="16" s="1"/>
  <c r="AX56" i="17" a="1"/>
  <c r="AX56" i="17" s="1"/>
  <c r="AX51" i="17" s="1"/>
  <c r="AX24" i="16" s="1"/>
  <c r="BG56" i="17" a="1"/>
  <c r="BG56" i="17" s="1"/>
  <c r="BG51" i="17" s="1"/>
  <c r="BG24" i="16" s="1"/>
  <c r="O56" i="17" a="1"/>
  <c r="O56" i="17" s="1"/>
  <c r="O51" i="17" s="1"/>
  <c r="O63" i="17" s="1"/>
  <c r="AS56" i="17" a="1"/>
  <c r="AS56" i="17" s="1"/>
  <c r="AS51" i="17" s="1"/>
  <c r="AS24" i="16" s="1"/>
  <c r="AF56" i="17" a="1"/>
  <c r="AF56" i="17" s="1"/>
  <c r="AF51" i="17" s="1"/>
  <c r="AF63" i="17" s="1"/>
  <c r="Y56" i="17" a="1"/>
  <c r="Y56" i="17" s="1"/>
  <c r="Y51" i="17" s="1"/>
  <c r="Y24" i="16" s="1"/>
  <c r="Y22" i="16" s="1"/>
  <c r="Y42" i="16" s="1"/>
  <c r="BK56" i="17" a="1"/>
  <c r="BK56" i="17" s="1"/>
  <c r="BK51" i="17" s="1"/>
  <c r="BK24" i="16" s="1"/>
  <c r="AW56" i="17" a="1"/>
  <c r="AW56" i="17" s="1"/>
  <c r="AW51" i="17" s="1"/>
  <c r="AW24" i="16" s="1"/>
  <c r="AB56" i="17" a="1"/>
  <c r="AB56" i="17" s="1"/>
  <c r="AB51" i="17" s="1"/>
  <c r="AB24" i="16" s="1"/>
  <c r="AB22" i="16" s="1"/>
  <c r="AB42" i="16" s="1"/>
  <c r="AO56" i="17" a="1"/>
  <c r="AO56" i="17" s="1"/>
  <c r="AO51" i="17" s="1"/>
  <c r="AO24" i="16" s="1"/>
  <c r="AN56" i="17" a="1"/>
  <c r="AN56" i="17" s="1"/>
  <c r="T56" i="17" a="1"/>
  <c r="T56" i="17" s="1"/>
  <c r="T51" i="17" s="1"/>
  <c r="T24" i="16" s="1"/>
  <c r="T22" i="16" s="1"/>
  <c r="T42" i="16" s="1"/>
  <c r="BC56" i="17" a="1"/>
  <c r="BC56" i="17" s="1"/>
  <c r="BC51" i="17" s="1"/>
  <c r="BC24" i="16" s="1"/>
  <c r="BA56" i="17" a="1"/>
  <c r="BA56" i="17" s="1"/>
  <c r="AL56" i="17" a="1"/>
  <c r="AL56" i="17" s="1"/>
  <c r="AL51" i="17" s="1"/>
  <c r="AL24" i="16" s="1"/>
  <c r="X56" i="17" a="1"/>
  <c r="X56" i="17" s="1"/>
  <c r="X51" i="17" s="1"/>
  <c r="X24" i="16" s="1"/>
  <c r="X22" i="16" s="1"/>
  <c r="X42" i="16" s="1"/>
  <c r="BB56" i="17" a="1"/>
  <c r="BB56" i="17" s="1"/>
  <c r="BB51" i="17" s="1"/>
  <c r="BB24" i="16" s="1"/>
  <c r="BF56" i="17" a="1"/>
  <c r="BF56" i="17" s="1"/>
  <c r="BF51" i="17" s="1"/>
  <c r="BF24" i="16" s="1"/>
  <c r="U56" i="17" a="1"/>
  <c r="U56" i="17" s="1"/>
  <c r="U51" i="17" s="1"/>
  <c r="U63" i="17" s="1"/>
  <c r="N56" i="17" a="1"/>
  <c r="N56" i="17" s="1"/>
  <c r="BE56" i="17" a="1"/>
  <c r="BE56" i="17" s="1"/>
  <c r="W56" i="17" a="1"/>
  <c r="W56" i="17" s="1"/>
  <c r="AG56" i="17" a="1"/>
  <c r="AG56" i="17" s="1"/>
  <c r="AG51" i="17" s="1"/>
  <c r="AG63" i="17" s="1"/>
  <c r="AV56" i="17" a="1"/>
  <c r="AV56" i="17" s="1"/>
  <c r="AJ56" i="17" a="1"/>
  <c r="AJ56" i="17" s="1"/>
  <c r="AA56" i="17" a="1"/>
  <c r="AA56" i="17" s="1"/>
  <c r="AC56" i="17" a="1"/>
  <c r="AC56" i="17" s="1"/>
  <c r="AC51" i="17" s="1"/>
  <c r="AC63" i="17" s="1"/>
  <c r="AT56" i="17" a="1"/>
  <c r="AT56" i="17" s="1"/>
  <c r="AT51" i="17" s="1"/>
  <c r="AT24" i="16" s="1"/>
  <c r="AT22" i="16" s="1"/>
  <c r="AT42" i="16" s="1"/>
  <c r="AR56" i="17" a="1"/>
  <c r="AR56" i="17" s="1"/>
  <c r="BI56" i="17" a="1"/>
  <c r="BI56" i="17" s="1"/>
  <c r="M24" i="16"/>
  <c r="M22" i="16" s="1"/>
  <c r="L22" i="16"/>
  <c r="L42" i="16" s="1"/>
  <c r="AI52" i="17"/>
  <c r="DP52" i="17"/>
  <c r="EG52" i="17"/>
  <c r="CH52" i="17"/>
  <c r="BQ52" i="17"/>
  <c r="EX52" i="17"/>
  <c r="AZ52" i="17"/>
  <c r="CY52" i="17"/>
  <c r="F25" i="11"/>
  <c r="EX55" i="17"/>
  <c r="BQ53" i="17"/>
  <c r="AI55" i="17"/>
  <c r="BQ54" i="17"/>
  <c r="CH54" i="17"/>
  <c r="AZ55" i="17"/>
  <c r="CH57" i="17"/>
  <c r="CY54" i="17"/>
  <c r="AI53" i="17"/>
  <c r="CY53" i="17"/>
  <c r="BQ57" i="17"/>
  <c r="AI57" i="17"/>
  <c r="DP55" i="17"/>
  <c r="EX57" i="17"/>
  <c r="EG55" i="17"/>
  <c r="AZ53" i="17"/>
  <c r="AZ57" i="17"/>
  <c r="AI54" i="17"/>
  <c r="EG54" i="17"/>
  <c r="AZ54" i="17"/>
  <c r="CH55" i="17"/>
  <c r="EX54" i="17"/>
  <c r="EG57" i="17"/>
  <c r="BQ55" i="17"/>
  <c r="CY57" i="17"/>
  <c r="CY55" i="17"/>
  <c r="CH53" i="17"/>
  <c r="DP53" i="17"/>
  <c r="DP57" i="17"/>
  <c r="DP54" i="17"/>
  <c r="EX53" i="17"/>
  <c r="EG53" i="17"/>
  <c r="V2" i="2"/>
  <c r="V3" i="2" s="1"/>
  <c r="W1" i="2"/>
  <c r="W4" i="2" s="1"/>
  <c r="OA68" i="21" l="1"/>
  <c r="NY11" i="21"/>
  <c r="NY10" i="21" s="1"/>
  <c r="NZ17" i="21"/>
  <c r="NZ15" i="21" s="1"/>
  <c r="OA15" i="21" s="1"/>
  <c r="OA16" i="21"/>
  <c r="NZ20" i="21"/>
  <c r="NZ18" i="21" s="1"/>
  <c r="OA18" i="21" s="1"/>
  <c r="OA19" i="21"/>
  <c r="NZ14" i="21" a="1"/>
  <c r="NZ14" i="21" s="1"/>
  <c r="NZ12" i="21" s="1"/>
  <c r="OA13" i="21"/>
  <c r="NZ23" i="21"/>
  <c r="NZ21" i="21" s="1"/>
  <c r="OA21" i="21" s="1"/>
  <c r="OA22" i="21"/>
  <c r="NZ26" i="21"/>
  <c r="NZ24" i="21" s="1"/>
  <c r="OA24" i="21" s="1"/>
  <c r="OA25" i="21"/>
  <c r="NZ29" i="21"/>
  <c r="NZ27" i="21" s="1"/>
  <c r="OA27" i="21" s="1"/>
  <c r="OA28" i="21"/>
  <c r="FW23" i="13"/>
  <c r="FX23" i="13" s="1"/>
  <c r="FX11" i="13"/>
  <c r="FX6" i="13"/>
  <c r="FY3" i="13"/>
  <c r="FX4" i="13"/>
  <c r="FX5" i="13" s="1"/>
  <c r="FW22" i="13"/>
  <c r="FX22" i="13" s="1"/>
  <c r="FX9" i="13"/>
  <c r="OA43" i="21"/>
  <c r="EP51" i="17"/>
  <c r="EP24" i="16" s="1"/>
  <c r="EP22" i="16" s="1"/>
  <c r="EP42" i="16" s="1"/>
  <c r="ES56" i="17"/>
  <c r="ES51" i="17" s="1"/>
  <c r="EK56" i="17"/>
  <c r="EH51" i="17"/>
  <c r="EH24" i="16" s="1"/>
  <c r="EH22" i="16" s="1"/>
  <c r="EH42" i="16" s="1"/>
  <c r="DO56" i="17"/>
  <c r="DO51" i="17" s="1"/>
  <c r="DL51" i="17"/>
  <c r="DL24" i="16" s="1"/>
  <c r="DL22" i="16" s="1"/>
  <c r="DL42" i="16" s="1"/>
  <c r="CG56" i="17"/>
  <c r="CG51" i="17" s="1"/>
  <c r="CD51" i="17"/>
  <c r="CD24" i="16" s="1"/>
  <c r="CD22" i="16" s="1"/>
  <c r="CD42" i="16" s="1"/>
  <c r="EW56" i="17"/>
  <c r="EW51" i="17" s="1"/>
  <c r="ET51" i="17"/>
  <c r="ET24" i="16" s="1"/>
  <c r="CZ51" i="17"/>
  <c r="CZ24" i="16" s="1"/>
  <c r="CZ22" i="16" s="1"/>
  <c r="CZ42" i="16" s="1"/>
  <c r="DC56" i="17"/>
  <c r="DT56" i="17"/>
  <c r="DQ51" i="17"/>
  <c r="DQ24" i="16" s="1"/>
  <c r="DQ22" i="16" s="1"/>
  <c r="DQ42" i="16" s="1"/>
  <c r="JN43" i="21"/>
  <c r="GA43" i="21"/>
  <c r="JA43" i="21"/>
  <c r="NA43" i="21"/>
  <c r="MA43" i="21"/>
  <c r="KA43" i="21"/>
  <c r="MN43" i="21"/>
  <c r="DX56" i="17"/>
  <c r="DX51" i="17" s="1"/>
  <c r="DU51" i="17"/>
  <c r="DU24" i="16" s="1"/>
  <c r="DU22" i="16" s="1"/>
  <c r="DU42" i="16" s="1"/>
  <c r="EC51" i="17"/>
  <c r="EC24" i="16" s="1"/>
  <c r="EF24" i="16" s="1"/>
  <c r="EF22" i="16" s="1"/>
  <c r="EF42" i="16" s="1"/>
  <c r="EF56" i="17"/>
  <c r="EF51" i="17" s="1"/>
  <c r="DA43" i="21"/>
  <c r="EN43" i="21"/>
  <c r="BY56" i="17"/>
  <c r="BY51" i="17" s="1"/>
  <c r="BV51" i="17"/>
  <c r="BV24" i="16" s="1"/>
  <c r="BV22" i="16" s="1"/>
  <c r="BV42" i="16" s="1"/>
  <c r="BN43" i="21"/>
  <c r="EO56" i="17"/>
  <c r="EO51" i="17" s="1"/>
  <c r="EL51" i="17"/>
  <c r="EL24" i="16" s="1"/>
  <c r="FN43" i="21"/>
  <c r="HN43" i="21"/>
  <c r="IA43" i="21"/>
  <c r="IN43" i="21"/>
  <c r="CL56" i="17"/>
  <c r="CI51" i="17"/>
  <c r="CI24" i="16" s="1"/>
  <c r="CI22" i="16" s="1"/>
  <c r="CI42" i="16" s="1"/>
  <c r="CA43" i="21"/>
  <c r="DY51" i="17"/>
  <c r="DY24" i="16" s="1"/>
  <c r="DY22" i="16" s="1"/>
  <c r="DY42" i="16" s="1"/>
  <c r="EB56" i="17"/>
  <c r="EB51" i="17" s="1"/>
  <c r="DN43" i="21"/>
  <c r="FA43" i="21"/>
  <c r="HA43" i="21"/>
  <c r="GN43" i="21"/>
  <c r="LN43" i="21"/>
  <c r="NN43" i="21"/>
  <c r="DD51" i="17"/>
  <c r="DD24" i="16" s="1"/>
  <c r="DG24" i="16" s="1"/>
  <c r="DG22" i="16" s="1"/>
  <c r="DG42" i="16" s="1"/>
  <c r="DG56" i="17"/>
  <c r="DG51" i="17" s="1"/>
  <c r="BU56" i="17"/>
  <c r="BR51" i="17"/>
  <c r="BR24" i="16" s="1"/>
  <c r="BR22" i="16" s="1"/>
  <c r="BR42" i="16" s="1"/>
  <c r="BZ51" i="17"/>
  <c r="BZ24" i="16" s="1"/>
  <c r="CC56" i="17"/>
  <c r="CC51" i="17" s="1"/>
  <c r="CP56" i="17"/>
  <c r="CP51" i="17" s="1"/>
  <c r="CM51" i="17"/>
  <c r="CM24" i="16" s="1"/>
  <c r="CP24" i="16" s="1"/>
  <c r="CP22" i="16" s="1"/>
  <c r="CP42" i="16" s="1"/>
  <c r="DK56" i="17"/>
  <c r="DK51" i="17" s="1"/>
  <c r="DH51" i="17"/>
  <c r="DH24" i="16" s="1"/>
  <c r="DH22" i="16" s="1"/>
  <c r="DH42" i="16" s="1"/>
  <c r="CN43" i="21"/>
  <c r="CT56" i="17"/>
  <c r="CT51" i="17" s="1"/>
  <c r="CQ51" i="17"/>
  <c r="CQ24" i="16" s="1"/>
  <c r="CT24" i="16" s="1"/>
  <c r="CT22" i="16" s="1"/>
  <c r="CT42" i="16" s="1"/>
  <c r="CX56" i="17"/>
  <c r="CX51" i="17" s="1"/>
  <c r="CU51" i="17"/>
  <c r="CU24" i="16" s="1"/>
  <c r="EA43" i="21"/>
  <c r="KN43" i="21"/>
  <c r="LA43" i="21"/>
  <c r="NY50" i="21"/>
  <c r="NZ70" i="21" a="1"/>
  <c r="NZ70" i="21" s="1"/>
  <c r="OA70" i="21" s="1"/>
  <c r="OB3" i="21"/>
  <c r="NZ55" i="21" a="1"/>
  <c r="NZ55" i="21" s="1"/>
  <c r="OA55" i="21" s="1"/>
  <c r="NZ51" i="21" a="1"/>
  <c r="NZ51" i="21" s="1"/>
  <c r="OA51" i="21" s="1"/>
  <c r="NZ54" i="21" a="1"/>
  <c r="NZ54" i="21" s="1"/>
  <c r="OA54" i="21" s="1"/>
  <c r="NZ59" i="21" a="1"/>
  <c r="NZ59" i="21" s="1"/>
  <c r="OA59" i="21" s="1"/>
  <c r="NZ63" i="21" a="1"/>
  <c r="NZ63" i="21" s="1"/>
  <c r="OA63" i="21" s="1"/>
  <c r="NZ62" i="21" a="1"/>
  <c r="NZ62" i="21" s="1"/>
  <c r="OA62" i="21" s="1"/>
  <c r="NZ67" i="21" a="1"/>
  <c r="NZ67" i="21" s="1"/>
  <c r="OA67" i="21" s="1"/>
  <c r="NZ53" i="21" a="1"/>
  <c r="NZ53" i="21" s="1"/>
  <c r="OA53" i="21" s="1"/>
  <c r="OA5" i="21"/>
  <c r="OA6" i="21" s="1"/>
  <c r="OA4" i="21"/>
  <c r="OA7" i="21"/>
  <c r="NZ60" i="21" a="1"/>
  <c r="NZ60" i="21" s="1"/>
  <c r="OA60" i="21" s="1"/>
  <c r="NZ52" i="21" a="1"/>
  <c r="NZ52" i="21" s="1"/>
  <c r="OA52" i="21" s="1"/>
  <c r="NZ57" i="21" a="1"/>
  <c r="NZ57" i="21" s="1"/>
  <c r="OA57" i="21" s="1"/>
  <c r="NZ65" i="21" a="1"/>
  <c r="NZ65" i="21" s="1"/>
  <c r="OA65" i="21" s="1"/>
  <c r="NZ72" i="21" a="1"/>
  <c r="NZ72" i="21" s="1"/>
  <c r="OA72" i="21" s="1"/>
  <c r="NZ33" i="21"/>
  <c r="OA34" i="21"/>
  <c r="NZ56" i="21" a="1"/>
  <c r="NZ56" i="21" s="1"/>
  <c r="OA56" i="21" s="1"/>
  <c r="NZ64" i="21" a="1"/>
  <c r="NZ64" i="21" s="1"/>
  <c r="OA64" i="21" s="1"/>
  <c r="NZ73" i="21" a="1"/>
  <c r="NZ73" i="21" s="1"/>
  <c r="OA73" i="21" s="1"/>
  <c r="NZ71" i="21" a="1"/>
  <c r="NZ71" i="21" s="1"/>
  <c r="OA71" i="21" s="1"/>
  <c r="NZ86" i="21"/>
  <c r="OA87" i="21"/>
  <c r="AN43" i="21"/>
  <c r="BA43" i="21"/>
  <c r="O24" i="16"/>
  <c r="O22" i="16" s="1"/>
  <c r="O42" i="16" s="1"/>
  <c r="N43" i="21"/>
  <c r="O50" i="21"/>
  <c r="AA50" i="21" s="1"/>
  <c r="AA54" i="21"/>
  <c r="AA43" i="21"/>
  <c r="K50" i="21"/>
  <c r="N50" i="21" s="1"/>
  <c r="P24" i="16"/>
  <c r="P22" i="16" s="1"/>
  <c r="P42" i="16" s="1"/>
  <c r="Y63" i="17"/>
  <c r="T63" i="17"/>
  <c r="U24" i="16"/>
  <c r="U22" i="16" s="1"/>
  <c r="U42" i="16" s="1"/>
  <c r="AC24" i="16"/>
  <c r="AC22" i="16" s="1"/>
  <c r="AC42" i="16" s="1"/>
  <c r="AB63" i="17"/>
  <c r="X63" i="17"/>
  <c r="AF24" i="16"/>
  <c r="AF22" i="16" s="1"/>
  <c r="AF42" i="16" s="1"/>
  <c r="AG24" i="16"/>
  <c r="AG22" i="16" s="1"/>
  <c r="AG42" i="16" s="1"/>
  <c r="AR51" i="17"/>
  <c r="AR24" i="16" s="1"/>
  <c r="AR22" i="16" s="1"/>
  <c r="AR42" i="16" s="1"/>
  <c r="AU56" i="17"/>
  <c r="AU51" i="17" s="1"/>
  <c r="AN51" i="17"/>
  <c r="AN24" i="16" s="1"/>
  <c r="AN22" i="16" s="1"/>
  <c r="AN42" i="16" s="1"/>
  <c r="AQ56" i="17"/>
  <c r="AQ51" i="17" s="1"/>
  <c r="V56" i="17"/>
  <c r="S51" i="17"/>
  <c r="Z56" i="17"/>
  <c r="W51" i="17"/>
  <c r="BE51" i="17"/>
  <c r="BE24" i="16" s="1"/>
  <c r="BE22" i="16" s="1"/>
  <c r="BE42" i="16" s="1"/>
  <c r="BH56" i="17"/>
  <c r="BH51" i="17" s="1"/>
  <c r="AA51" i="17"/>
  <c r="AD56" i="17"/>
  <c r="N51" i="17"/>
  <c r="Q56" i="17"/>
  <c r="R56" i="17" s="1"/>
  <c r="BD56" i="17"/>
  <c r="BA51" i="17"/>
  <c r="BA24" i="16" s="1"/>
  <c r="BA22" i="16" s="1"/>
  <c r="BA42" i="16" s="1"/>
  <c r="BM51" i="17"/>
  <c r="BM24" i="16" s="1"/>
  <c r="BM22" i="16" s="1"/>
  <c r="BM42" i="16" s="1"/>
  <c r="BP56" i="17"/>
  <c r="BP51" i="17" s="1"/>
  <c r="AM56" i="17"/>
  <c r="AJ51" i="17"/>
  <c r="AJ24" i="16" s="1"/>
  <c r="AJ22" i="16" s="1"/>
  <c r="AJ42" i="16" s="1"/>
  <c r="AE51" i="17"/>
  <c r="AH56" i="17"/>
  <c r="BL56" i="17"/>
  <c r="BL51" i="17" s="1"/>
  <c r="BI51" i="17"/>
  <c r="BI24" i="16" s="1"/>
  <c r="BI22" i="16" s="1"/>
  <c r="BI42" i="16" s="1"/>
  <c r="AY56" i="17"/>
  <c r="AY51" i="17" s="1"/>
  <c r="AV51" i="17"/>
  <c r="AV24" i="16" s="1"/>
  <c r="AV22" i="16" s="1"/>
  <c r="AV42" i="16" s="1"/>
  <c r="EY53" i="17"/>
  <c r="EY55" i="17"/>
  <c r="EY57" i="17"/>
  <c r="EY52" i="17"/>
  <c r="EY54" i="17"/>
  <c r="EJ22" i="16"/>
  <c r="EJ42" i="16" s="1"/>
  <c r="BX22" i="16"/>
  <c r="BX42" i="16" s="1"/>
  <c r="BN22" i="16"/>
  <c r="BN42" i="16" s="1"/>
  <c r="DB22" i="16"/>
  <c r="DB42" i="16" s="1"/>
  <c r="EQ22" i="16"/>
  <c r="EQ42" i="16" s="1"/>
  <c r="CW22" i="16"/>
  <c r="CW42" i="16" s="1"/>
  <c r="CE22" i="16"/>
  <c r="CE42" i="16" s="1"/>
  <c r="BJ22" i="16"/>
  <c r="BJ42" i="16" s="1"/>
  <c r="BC22" i="16"/>
  <c r="BC42" i="16" s="1"/>
  <c r="DN22" i="16"/>
  <c r="DN42" i="16" s="1"/>
  <c r="DM22" i="16"/>
  <c r="DM42" i="16" s="1"/>
  <c r="DA22" i="16"/>
  <c r="DA42" i="16" s="1"/>
  <c r="CS22" i="16"/>
  <c r="CS42" i="16" s="1"/>
  <c r="CN22" i="16"/>
  <c r="CN42" i="16" s="1"/>
  <c r="DI22" i="16"/>
  <c r="DI42" i="16" s="1"/>
  <c r="AK22" i="16"/>
  <c r="AK42" i="16" s="1"/>
  <c r="BO22" i="16"/>
  <c r="BO42" i="16" s="1"/>
  <c r="AS22" i="16"/>
  <c r="AS42" i="16" s="1"/>
  <c r="DV22" i="16"/>
  <c r="DV42" i="16" s="1"/>
  <c r="DE22" i="16"/>
  <c r="DE42" i="16" s="1"/>
  <c r="DF22" i="16"/>
  <c r="DF42" i="16" s="1"/>
  <c r="BF22" i="16"/>
  <c r="BF42" i="16" s="1"/>
  <c r="EM22" i="16"/>
  <c r="EM42" i="16" s="1"/>
  <c r="ED22" i="16"/>
  <c r="ED42" i="16" s="1"/>
  <c r="DJ22" i="16"/>
  <c r="DJ42" i="16" s="1"/>
  <c r="CK22" i="16"/>
  <c r="CK42" i="16" s="1"/>
  <c r="BW22" i="16"/>
  <c r="BW42" i="16" s="1"/>
  <c r="AX22" i="16"/>
  <c r="AX42" i="16" s="1"/>
  <c r="AP22" i="16"/>
  <c r="AP42" i="16" s="1"/>
  <c r="AL22" i="16"/>
  <c r="AL42" i="16" s="1"/>
  <c r="CR22" i="16"/>
  <c r="CR42" i="16" s="1"/>
  <c r="EE22" i="16"/>
  <c r="EE42" i="16" s="1"/>
  <c r="BK22" i="16"/>
  <c r="BK42" i="16" s="1"/>
  <c r="DZ22" i="16"/>
  <c r="DZ42" i="16" s="1"/>
  <c r="AO22" i="16"/>
  <c r="AO42" i="16" s="1"/>
  <c r="BT22" i="16"/>
  <c r="BT42" i="16" s="1"/>
  <c r="CA22" i="16"/>
  <c r="CA42" i="16" s="1"/>
  <c r="BG22" i="16"/>
  <c r="BG42" i="16" s="1"/>
  <c r="EN22" i="16"/>
  <c r="EN42" i="16" s="1"/>
  <c r="CV22" i="16"/>
  <c r="CV42" i="16" s="1"/>
  <c r="EA22" i="16"/>
  <c r="EA42" i="16" s="1"/>
  <c r="CO22" i="16"/>
  <c r="CO42" i="16" s="1"/>
  <c r="BS22" i="16"/>
  <c r="BS42" i="16" s="1"/>
  <c r="DS22" i="16"/>
  <c r="DS42" i="16" s="1"/>
  <c r="CF22" i="16"/>
  <c r="CF42" i="16" s="1"/>
  <c r="AW22" i="16"/>
  <c r="AW42" i="16" s="1"/>
  <c r="EI22" i="16"/>
  <c r="EI42" i="16" s="1"/>
  <c r="CB22" i="16"/>
  <c r="CB42" i="16" s="1"/>
  <c r="BB22" i="16"/>
  <c r="BB42" i="16" s="1"/>
  <c r="DR22" i="16"/>
  <c r="DR42" i="16" s="1"/>
  <c r="F26" i="11"/>
  <c r="W2" i="2"/>
  <c r="W3" i="2" s="1"/>
  <c r="X1" i="2"/>
  <c r="Y1" i="2" s="1"/>
  <c r="OA26" i="21" l="1"/>
  <c r="OA20" i="21"/>
  <c r="OA23" i="21"/>
  <c r="OA17" i="21"/>
  <c r="OA29" i="21"/>
  <c r="NZ11" i="21"/>
  <c r="OA11" i="21" s="1"/>
  <c r="OA12" i="21"/>
  <c r="OA14" i="21" s="1"/>
  <c r="OB28" i="21" a="1"/>
  <c r="OB28" i="21" s="1"/>
  <c r="OB25" i="21" a="1"/>
  <c r="OB25" i="21" s="1"/>
  <c r="OB22" i="21" a="1"/>
  <c r="OB22" i="21" s="1"/>
  <c r="OB19" i="21" a="1"/>
  <c r="OB19" i="21" s="1"/>
  <c r="OB16" i="21" a="1"/>
  <c r="OB16" i="21" s="1"/>
  <c r="OB13" i="21" a="1"/>
  <c r="OB13" i="21" s="1"/>
  <c r="ES24" i="16"/>
  <c r="ES22" i="16" s="1"/>
  <c r="ES42" i="16" s="1"/>
  <c r="DO24" i="16"/>
  <c r="DO22" i="16" s="1"/>
  <c r="DO42" i="16" s="1"/>
  <c r="CL24" i="16"/>
  <c r="CL22" i="16" s="1"/>
  <c r="CL42" i="16" s="1"/>
  <c r="EC22" i="16"/>
  <c r="EC42" i="16" s="1"/>
  <c r="BY24" i="16"/>
  <c r="BY22" i="16" s="1"/>
  <c r="BY42" i="16" s="1"/>
  <c r="DD22" i="16"/>
  <c r="DD42" i="16" s="1"/>
  <c r="CG24" i="16"/>
  <c r="CG22" i="16" s="1"/>
  <c r="CG42" i="16" s="1"/>
  <c r="DC24" i="16"/>
  <c r="DC22" i="16" s="1"/>
  <c r="DC42" i="16" s="1"/>
  <c r="DX24" i="16"/>
  <c r="DX22" i="16" s="1"/>
  <c r="DX42" i="16" s="1"/>
  <c r="DK24" i="16"/>
  <c r="DK22" i="16" s="1"/>
  <c r="DK42" i="16" s="1"/>
  <c r="CQ22" i="16"/>
  <c r="CQ42" i="16" s="1"/>
  <c r="DT24" i="16"/>
  <c r="DT22" i="16" s="1"/>
  <c r="DT42" i="16" s="1"/>
  <c r="BU24" i="16"/>
  <c r="BU22" i="16" s="1"/>
  <c r="BU42" i="16" s="1"/>
  <c r="EB24" i="16"/>
  <c r="EB22" i="16" s="1"/>
  <c r="EB42" i="16" s="1"/>
  <c r="EL22" i="16"/>
  <c r="EL42" i="16" s="1"/>
  <c r="EO24" i="16"/>
  <c r="EO22" i="16" s="1"/>
  <c r="EO42" i="16" s="1"/>
  <c r="CU22" i="16"/>
  <c r="CU42" i="16" s="1"/>
  <c r="CX24" i="16"/>
  <c r="CX22" i="16" s="1"/>
  <c r="CX42" i="16" s="1"/>
  <c r="BZ22" i="16"/>
  <c r="BZ42" i="16" s="1"/>
  <c r="CC24" i="16"/>
  <c r="CC22" i="16" s="1"/>
  <c r="CC42" i="16" s="1"/>
  <c r="FY21" i="13"/>
  <c r="FY14" i="13"/>
  <c r="FY6" i="13"/>
  <c r="FY16" i="13"/>
  <c r="FY9" i="13"/>
  <c r="FY8" i="13"/>
  <c r="FZ3" i="13"/>
  <c r="FY18" i="13"/>
  <c r="FY19" i="13"/>
  <c r="FY11" i="13"/>
  <c r="FY4" i="13"/>
  <c r="FY5" i="13" s="1"/>
  <c r="FY13" i="13"/>
  <c r="EK24" i="16"/>
  <c r="EK22" i="16" s="1"/>
  <c r="EK42" i="16" s="1"/>
  <c r="CM22" i="16"/>
  <c r="CM42" i="16" s="1"/>
  <c r="BU51" i="17"/>
  <c r="CH56" i="17"/>
  <c r="CH51" i="17" s="1"/>
  <c r="CH63" i="17" s="1"/>
  <c r="CL51" i="17"/>
  <c r="CY56" i="17"/>
  <c r="CY51" i="17" s="1"/>
  <c r="CY63" i="17" s="1"/>
  <c r="DP56" i="17"/>
  <c r="DP51" i="17" s="1"/>
  <c r="DP63" i="17" s="1"/>
  <c r="DC51" i="17"/>
  <c r="EK51" i="17"/>
  <c r="EX56" i="17"/>
  <c r="EX51" i="17" s="1"/>
  <c r="EX63" i="17" s="1"/>
  <c r="ET22" i="16"/>
  <c r="ET42" i="16" s="1"/>
  <c r="EW24" i="16"/>
  <c r="EW22" i="16" s="1"/>
  <c r="EW42" i="16" s="1"/>
  <c r="DT51" i="17"/>
  <c r="EG56" i="17"/>
  <c r="EG51" i="17" s="1"/>
  <c r="EG63" i="17" s="1"/>
  <c r="OB76" i="21"/>
  <c r="OB88" i="21" a="1"/>
  <c r="OB88" i="21" s="1"/>
  <c r="OB80" i="21" a="1"/>
  <c r="OB80" i="21" s="1"/>
  <c r="OB83" i="21" a="1"/>
  <c r="OB83" i="21" s="1"/>
  <c r="OB74" i="21"/>
  <c r="OB45" i="21" a="1"/>
  <c r="OB45" i="21" s="1"/>
  <c r="OB41" i="21" a="1"/>
  <c r="OB41" i="21" s="1"/>
  <c r="OB87" i="21"/>
  <c r="OB48" i="21" a="1"/>
  <c r="OB48" i="21" s="1"/>
  <c r="OB44" i="21" a="1"/>
  <c r="OB44" i="21" s="1"/>
  <c r="OB40" i="21" a="1"/>
  <c r="OB40" i="21" s="1"/>
  <c r="OB43" i="21" a="1"/>
  <c r="OB43" i="21" s="1"/>
  <c r="OB34" i="21" a="1"/>
  <c r="OB34" i="21" s="1"/>
  <c r="OB42" i="21" a="1"/>
  <c r="OB42" i="21" s="1"/>
  <c r="OB47" i="21" a="1"/>
  <c r="OB47" i="21" s="1"/>
  <c r="OB7" i="21"/>
  <c r="OB75" i="21" s="1"/>
  <c r="OB39" i="21" a="1"/>
  <c r="OB39" i="21" s="1"/>
  <c r="OC3" i="21"/>
  <c r="OB5" i="21"/>
  <c r="OB46" i="21" a="1"/>
  <c r="OB46" i="21" s="1"/>
  <c r="OB4" i="21"/>
  <c r="NZ50" i="21"/>
  <c r="OA50" i="21" s="1"/>
  <c r="NZ85" i="21"/>
  <c r="OA85" i="21" s="1"/>
  <c r="OA86" i="21"/>
  <c r="NY9" i="21"/>
  <c r="OA33" i="21"/>
  <c r="BD24" i="16"/>
  <c r="BD22" i="16" s="1"/>
  <c r="BD42" i="16" s="1"/>
  <c r="AQ24" i="16"/>
  <c r="AQ22" i="16" s="1"/>
  <c r="AQ42" i="16" s="1"/>
  <c r="BH24" i="16"/>
  <c r="BH22" i="16" s="1"/>
  <c r="BH42" i="16" s="1"/>
  <c r="BL24" i="16"/>
  <c r="BP24" i="16"/>
  <c r="BP22" i="16" s="1"/>
  <c r="BP42" i="16" s="1"/>
  <c r="AU24" i="16"/>
  <c r="AU22" i="16" s="1"/>
  <c r="AU42" i="16" s="1"/>
  <c r="AY24" i="16"/>
  <c r="AY22" i="16" s="1"/>
  <c r="AY42" i="16" s="1"/>
  <c r="AM24" i="16"/>
  <c r="AM22" i="16" s="1"/>
  <c r="AM42" i="16" s="1"/>
  <c r="AI56" i="17"/>
  <c r="S63" i="17"/>
  <c r="S24" i="16"/>
  <c r="AA24" i="16"/>
  <c r="AA63" i="17"/>
  <c r="AE24" i="16"/>
  <c r="AE63" i="17"/>
  <c r="BQ56" i="17"/>
  <c r="BQ51" i="17" s="1"/>
  <c r="BQ63" i="17" s="1"/>
  <c r="BD51" i="17"/>
  <c r="W63" i="17"/>
  <c r="W24" i="16"/>
  <c r="AZ56" i="17"/>
  <c r="AM51" i="17"/>
  <c r="N24" i="16"/>
  <c r="N63" i="17"/>
  <c r="X4" i="2"/>
  <c r="X2" i="2"/>
  <c r="X3" i="2" s="1"/>
  <c r="Z1" i="2"/>
  <c r="Y2" i="2"/>
  <c r="Y4" i="2"/>
  <c r="OB14" i="21" l="1" a="1"/>
  <c r="OB14" i="21" s="1"/>
  <c r="OB12" i="21" s="1"/>
  <c r="OC28" i="21" a="1"/>
  <c r="OC28" i="21" s="1"/>
  <c r="OC25" i="21" a="1"/>
  <c r="OC25" i="21" s="1"/>
  <c r="OC22" i="21" a="1"/>
  <c r="OC22" i="21" s="1"/>
  <c r="OC16" i="21" a="1"/>
  <c r="OC16" i="21" s="1"/>
  <c r="OC19" i="21" a="1"/>
  <c r="OC19" i="21" s="1"/>
  <c r="OC13" i="21" a="1"/>
  <c r="OC13" i="21" s="1"/>
  <c r="OB17" i="21"/>
  <c r="OB15" i="21" s="1"/>
  <c r="OB20" i="21"/>
  <c r="OB18" i="21" s="1"/>
  <c r="OB23" i="21"/>
  <c r="OB21" i="21" s="1"/>
  <c r="OB26" i="21"/>
  <c r="OB24" i="21" s="1"/>
  <c r="OB29" i="21"/>
  <c r="OB27" i="21" s="1"/>
  <c r="CY24" i="16"/>
  <c r="DP24" i="16"/>
  <c r="CH24" i="16"/>
  <c r="EG24" i="16"/>
  <c r="EX24" i="16"/>
  <c r="OB72" i="21" a="1"/>
  <c r="OB72" i="21" s="1"/>
  <c r="FZ8" i="13"/>
  <c r="GA3" i="13"/>
  <c r="FZ18" i="13"/>
  <c r="FZ16" i="13"/>
  <c r="FZ9" i="13"/>
  <c r="FZ19" i="13"/>
  <c r="FZ11" i="13"/>
  <c r="FZ4" i="13"/>
  <c r="FZ5" i="13" s="1"/>
  <c r="FZ13" i="13"/>
  <c r="FZ21" i="13"/>
  <c r="FZ14" i="13"/>
  <c r="FZ6" i="13"/>
  <c r="FY22" i="13"/>
  <c r="FY23" i="13"/>
  <c r="OA93" i="21"/>
  <c r="NZ93" i="21"/>
  <c r="OB71" i="21" a="1"/>
  <c r="OB71" i="21" s="1"/>
  <c r="OB51" i="21" a="1"/>
  <c r="OB51" i="21" s="1"/>
  <c r="OB54" i="21" a="1"/>
  <c r="OB54" i="21" s="1"/>
  <c r="OB56" i="21" a="1"/>
  <c r="OB56" i="21" s="1"/>
  <c r="OB62" i="21" a="1"/>
  <c r="OB62" i="21" s="1"/>
  <c r="OB60" i="21" a="1"/>
  <c r="OB60" i="21" s="1"/>
  <c r="OB57" i="21" a="1"/>
  <c r="OB57" i="21" s="1"/>
  <c r="OB86" i="21"/>
  <c r="OB53" i="21" a="1"/>
  <c r="OB53" i="21" s="1"/>
  <c r="OB67" i="21" a="1"/>
  <c r="OB67" i="21" s="1"/>
  <c r="OB68" i="21" a="1"/>
  <c r="OB68" i="21" s="1"/>
  <c r="OB73" i="21" a="1"/>
  <c r="OB73" i="21" s="1"/>
  <c r="OB55" i="21" a="1"/>
  <c r="OB55" i="21" s="1"/>
  <c r="OB65" i="21" a="1"/>
  <c r="OB65" i="21" s="1"/>
  <c r="OB70" i="21" a="1"/>
  <c r="OB70" i="21" s="1"/>
  <c r="OB33" i="21"/>
  <c r="OC88" i="21" a="1"/>
  <c r="OC88" i="21" s="1"/>
  <c r="OC80" i="21" a="1"/>
  <c r="OC80" i="21" s="1"/>
  <c r="OC76" i="21"/>
  <c r="OC83" i="21" a="1"/>
  <c r="OC83" i="21" s="1"/>
  <c r="OC87" i="21"/>
  <c r="OC86" i="21" s="1"/>
  <c r="OC85" i="21" s="1"/>
  <c r="OC74" i="21"/>
  <c r="OC47" i="21" a="1"/>
  <c r="OC47" i="21" s="1"/>
  <c r="OC43" i="21" a="1"/>
  <c r="OC43" i="21" s="1"/>
  <c r="OC46" i="21" a="1"/>
  <c r="OC46" i="21" s="1"/>
  <c r="OC42" i="21" a="1"/>
  <c r="OC42" i="21" s="1"/>
  <c r="OC41" i="21" a="1"/>
  <c r="OC41" i="21" s="1"/>
  <c r="OC48" i="21" a="1"/>
  <c r="OC48" i="21" s="1"/>
  <c r="OC40" i="21" a="1"/>
  <c r="OC40" i="21" s="1"/>
  <c r="OC39" i="21" a="1"/>
  <c r="OC39" i="21" s="1"/>
  <c r="OC45" i="21" a="1"/>
  <c r="OC45" i="21" s="1"/>
  <c r="OC5" i="21"/>
  <c r="OC34" i="21" a="1"/>
  <c r="OC34" i="21" s="1"/>
  <c r="OC33" i="21" s="1"/>
  <c r="OC44" i="21" a="1"/>
  <c r="OC44" i="21" s="1"/>
  <c r="OC4" i="21"/>
  <c r="OD3" i="21"/>
  <c r="OC7" i="21"/>
  <c r="OC75" i="21" s="1"/>
  <c r="OB59" i="21" a="1"/>
  <c r="OB59" i="21" s="1"/>
  <c r="OB52" i="21" a="1"/>
  <c r="OB52" i="21" s="1"/>
  <c r="OB63" i="21" a="1"/>
  <c r="OB63" i="21" s="1"/>
  <c r="OB64" i="21" a="1"/>
  <c r="OB64" i="21" s="1"/>
  <c r="NZ10" i="21"/>
  <c r="BQ24" i="16"/>
  <c r="BL22" i="16"/>
  <c r="BL42" i="16" s="1"/>
  <c r="AZ24" i="16"/>
  <c r="EY56" i="17"/>
  <c r="AZ51" i="17"/>
  <c r="AZ63" i="17" s="1"/>
  <c r="AH24" i="16"/>
  <c r="AH22" i="16" s="1"/>
  <c r="AH42" i="16" s="1"/>
  <c r="AE22" i="16"/>
  <c r="AE42" i="16" s="1"/>
  <c r="W22" i="16"/>
  <c r="W42" i="16" s="1"/>
  <c r="Z24" i="16"/>
  <c r="Z22" i="16" s="1"/>
  <c r="Z42" i="16" s="1"/>
  <c r="AA22" i="16"/>
  <c r="AA42" i="16" s="1"/>
  <c r="AD24" i="16"/>
  <c r="AD22" i="16" s="1"/>
  <c r="AD42" i="16" s="1"/>
  <c r="S22" i="16"/>
  <c r="S42" i="16" s="1"/>
  <c r="V24" i="16"/>
  <c r="N22" i="16"/>
  <c r="N42" i="16" s="1"/>
  <c r="Q24" i="16"/>
  <c r="F27" i="11"/>
  <c r="F28" i="11"/>
  <c r="Y3" i="2"/>
  <c r="Z2" i="2"/>
  <c r="Z3" i="2" s="1"/>
  <c r="Z4" i="2"/>
  <c r="AA1" i="2"/>
  <c r="OB11" i="21" l="1"/>
  <c r="OC20" i="21"/>
  <c r="OC18" i="21" s="1"/>
  <c r="OC17" i="21"/>
  <c r="OC15" i="21" s="1"/>
  <c r="OC23" i="21"/>
  <c r="OC21" i="21" s="1"/>
  <c r="OC26" i="21"/>
  <c r="OC24" i="21" s="1"/>
  <c r="OC29" i="21"/>
  <c r="OC27" i="21" s="1"/>
  <c r="OD28" i="21" a="1"/>
  <c r="OD28" i="21" s="1"/>
  <c r="OD25" i="21" a="1"/>
  <c r="OD25" i="21" s="1"/>
  <c r="OD22" i="21" a="1"/>
  <c r="OD22" i="21" s="1"/>
  <c r="OD19" i="21" a="1"/>
  <c r="OD19" i="21" s="1"/>
  <c r="OD16" i="21" a="1"/>
  <c r="OD16" i="21" s="1"/>
  <c r="OD13" i="21" a="1"/>
  <c r="OD13" i="21" s="1"/>
  <c r="OC14" i="21" a="1"/>
  <c r="OC14" i="21" s="1"/>
  <c r="OC12" i="21" s="1"/>
  <c r="OC72" i="21" a="1"/>
  <c r="OC72" i="21" s="1"/>
  <c r="FZ23" i="13"/>
  <c r="GA16" i="13"/>
  <c r="GB16" i="13" s="1"/>
  <c r="GA9" i="13"/>
  <c r="GB3" i="13"/>
  <c r="GA18" i="13"/>
  <c r="GB18" i="13" s="1"/>
  <c r="GA11" i="13"/>
  <c r="GA4" i="13"/>
  <c r="GA5" i="13" s="1"/>
  <c r="GA19" i="13"/>
  <c r="GB19" i="13" s="1"/>
  <c r="GA13" i="13"/>
  <c r="GB13" i="13" s="1"/>
  <c r="GA21" i="13"/>
  <c r="GB21" i="13" s="1"/>
  <c r="GA14" i="13"/>
  <c r="GB14" i="13" s="1"/>
  <c r="GA6" i="13"/>
  <c r="GA8" i="13"/>
  <c r="GB8" i="13" s="1"/>
  <c r="FZ22" i="13"/>
  <c r="OB50" i="21"/>
  <c r="OC93" i="21"/>
  <c r="OC71" i="21" a="1"/>
  <c r="OC71" i="21" s="1"/>
  <c r="OC54" i="21" a="1"/>
  <c r="OC54" i="21" s="1"/>
  <c r="OC64" i="21" a="1"/>
  <c r="OC64" i="21" s="1"/>
  <c r="OC73" i="21" a="1"/>
  <c r="OC73" i="21" s="1"/>
  <c r="OC53" i="21" a="1"/>
  <c r="OC53" i="21" s="1"/>
  <c r="OC63" i="21" a="1"/>
  <c r="OC63" i="21" s="1"/>
  <c r="OC51" i="21" a="1"/>
  <c r="OC51" i="21" s="1"/>
  <c r="OC68" i="21" a="1"/>
  <c r="OC68" i="21" s="1"/>
  <c r="OB85" i="21"/>
  <c r="OD87" i="21"/>
  <c r="OD74" i="21"/>
  <c r="OD88" i="21" a="1"/>
  <c r="OD88" i="21" s="1"/>
  <c r="OD80" i="21" a="1"/>
  <c r="OD80" i="21" s="1"/>
  <c r="OD76" i="21"/>
  <c r="OD45" i="21" a="1"/>
  <c r="OD45" i="21" s="1"/>
  <c r="OD41" i="21" a="1"/>
  <c r="OD41" i="21" s="1"/>
  <c r="OD83" i="21" a="1"/>
  <c r="OD83" i="21" s="1"/>
  <c r="OD48" i="21" a="1"/>
  <c r="OD48" i="21" s="1"/>
  <c r="OD44" i="21" a="1"/>
  <c r="OD44" i="21" s="1"/>
  <c r="OD40" i="21" a="1"/>
  <c r="OD40" i="21" s="1"/>
  <c r="OD47" i="21" a="1"/>
  <c r="OD47" i="21" s="1"/>
  <c r="OD34" i="21" a="1"/>
  <c r="OD34" i="21" s="1"/>
  <c r="OD33" i="21" s="1"/>
  <c r="OD46" i="21" a="1"/>
  <c r="OD46" i="21" s="1"/>
  <c r="OD43" i="21" a="1"/>
  <c r="OD43" i="21" s="1"/>
  <c r="OD5" i="21"/>
  <c r="OD4" i="21"/>
  <c r="OE3" i="21"/>
  <c r="OD42" i="21" a="1"/>
  <c r="OD42" i="21" s="1"/>
  <c r="OD39" i="21" a="1"/>
  <c r="OD39" i="21" s="1"/>
  <c r="OD7" i="21"/>
  <c r="OD75" i="21" s="1"/>
  <c r="OC52" i="21" a="1"/>
  <c r="OC52" i="21" s="1"/>
  <c r="OC59" i="21" a="1"/>
  <c r="OC59" i="21" s="1"/>
  <c r="OC65" i="21" a="1"/>
  <c r="OC65" i="21" s="1"/>
  <c r="OC70" i="21" a="1"/>
  <c r="OC70" i="21" s="1"/>
  <c r="OC56" i="21" a="1"/>
  <c r="OC56" i="21" s="1"/>
  <c r="OC60" i="21" a="1"/>
  <c r="OC60" i="21" s="1"/>
  <c r="OC57" i="21" a="1"/>
  <c r="OC57" i="21" s="1"/>
  <c r="OC67" i="21" a="1"/>
  <c r="OC67" i="21" s="1"/>
  <c r="OC55" i="21" a="1"/>
  <c r="OC55" i="21" s="1"/>
  <c r="OC62" i="21" a="1"/>
  <c r="OC62" i="21" s="1"/>
  <c r="OB93" i="21"/>
  <c r="NZ9" i="21"/>
  <c r="OA9" i="21" s="1"/>
  <c r="OA10" i="21"/>
  <c r="Q22" i="16"/>
  <c r="R24" i="16"/>
  <c r="V22" i="16"/>
  <c r="V42" i="16" s="1"/>
  <c r="AI24" i="16"/>
  <c r="AA2" i="2"/>
  <c r="AA3" i="2" s="1"/>
  <c r="AA4" i="2"/>
  <c r="AB1" i="2"/>
  <c r="OD86" i="21" l="1"/>
  <c r="OD85" i="21" s="1"/>
  <c r="OC11" i="21"/>
  <c r="OD14" i="21" a="1"/>
  <c r="OD14" i="21" s="1"/>
  <c r="OD12" i="21" s="1"/>
  <c r="OD17" i="21"/>
  <c r="OD15" i="21" s="1"/>
  <c r="OE28" i="21" a="1"/>
  <c r="OE28" i="21" s="1"/>
  <c r="OE25" i="21" a="1"/>
  <c r="OE25" i="21" s="1"/>
  <c r="OE22" i="21" a="1"/>
  <c r="OE22" i="21" s="1"/>
  <c r="OE19" i="21" a="1"/>
  <c r="OE19" i="21" s="1"/>
  <c r="OE16" i="21" a="1"/>
  <c r="OE16" i="21" s="1"/>
  <c r="OE13" i="21" a="1"/>
  <c r="OE13" i="21" s="1"/>
  <c r="OD20" i="21"/>
  <c r="OD18" i="21" s="1"/>
  <c r="OD23" i="21"/>
  <c r="OD21" i="21" s="1"/>
  <c r="OD26" i="21"/>
  <c r="OD24" i="21" s="1"/>
  <c r="OD29" i="21"/>
  <c r="OD27" i="21" s="1"/>
  <c r="OD73" i="21" a="1"/>
  <c r="OD73" i="21" s="1"/>
  <c r="GB4" i="13"/>
  <c r="GB5" i="13" s="1"/>
  <c r="GB6" i="13"/>
  <c r="GC3" i="13"/>
  <c r="GA22" i="13"/>
  <c r="GB22" i="13" s="1"/>
  <c r="GB9" i="13"/>
  <c r="GA23" i="13"/>
  <c r="GB23" i="13" s="1"/>
  <c r="GB11" i="13"/>
  <c r="OD93" i="21"/>
  <c r="OD59" i="21" a="1"/>
  <c r="OD59" i="21" s="1"/>
  <c r="OD60" i="21" a="1"/>
  <c r="OD60" i="21" s="1"/>
  <c r="OD71" i="21" a="1"/>
  <c r="OD71" i="21" s="1"/>
  <c r="OD64" i="21" a="1"/>
  <c r="OD64" i="21" s="1"/>
  <c r="OD54" i="21" a="1"/>
  <c r="OD54" i="21" s="1"/>
  <c r="OD65" i="21" a="1"/>
  <c r="OD65" i="21" s="1"/>
  <c r="OD62" i="21" a="1"/>
  <c r="OD62" i="21" s="1"/>
  <c r="OC10" i="21"/>
  <c r="OD55" i="21" a="1"/>
  <c r="OD55" i="21" s="1"/>
  <c r="OD51" i="21" a="1"/>
  <c r="OD51" i="21" s="1"/>
  <c r="OD52" i="21" a="1"/>
  <c r="OD52" i="21" s="1"/>
  <c r="OD53" i="21" a="1"/>
  <c r="OD53" i="21" s="1"/>
  <c r="OD63" i="21" a="1"/>
  <c r="OD63" i="21" s="1"/>
  <c r="OD68" i="21" a="1"/>
  <c r="OD68" i="21" s="1"/>
  <c r="OD72" i="21" a="1"/>
  <c r="OD72" i="21" s="1"/>
  <c r="OC50" i="21"/>
  <c r="OE88" i="21" a="1"/>
  <c r="OE88" i="21" s="1"/>
  <c r="OE87" i="21"/>
  <c r="OE80" i="21" a="1"/>
  <c r="OE80" i="21" s="1"/>
  <c r="OE74" i="21"/>
  <c r="OE83" i="21" a="1"/>
  <c r="OE83" i="21" s="1"/>
  <c r="OE76" i="21"/>
  <c r="OE47" i="21" a="1"/>
  <c r="OE47" i="21" s="1"/>
  <c r="OE43" i="21" a="1"/>
  <c r="OE43" i="21" s="1"/>
  <c r="OE46" i="21" a="1"/>
  <c r="OE46" i="21" s="1"/>
  <c r="OE42" i="21" a="1"/>
  <c r="OE42" i="21" s="1"/>
  <c r="OE45" i="21" a="1"/>
  <c r="OE45" i="21" s="1"/>
  <c r="OE44" i="21" a="1"/>
  <c r="OE44" i="21" s="1"/>
  <c r="OE39" i="21" a="1"/>
  <c r="OE39" i="21" s="1"/>
  <c r="OE41" i="21" a="1"/>
  <c r="OE41" i="21" s="1"/>
  <c r="OE34" i="21" a="1"/>
  <c r="OE34" i="21" s="1"/>
  <c r="OE33" i="21" s="1"/>
  <c r="OE4" i="21"/>
  <c r="OF3" i="21"/>
  <c r="OE48" i="21" a="1"/>
  <c r="OE48" i="21" s="1"/>
  <c r="OE7" i="21"/>
  <c r="OE75" i="21" s="1"/>
  <c r="OE5" i="21"/>
  <c r="OE40" i="21" a="1"/>
  <c r="OE40" i="21" s="1"/>
  <c r="OD70" i="21" a="1"/>
  <c r="OD70" i="21" s="1"/>
  <c r="OD56" i="21" a="1"/>
  <c r="OD56" i="21" s="1"/>
  <c r="OD57" i="21" a="1"/>
  <c r="OD57" i="21" s="1"/>
  <c r="OD67" i="21" a="1"/>
  <c r="OD67" i="21" s="1"/>
  <c r="OB10" i="21"/>
  <c r="EY24" i="16"/>
  <c r="F29" i="11"/>
  <c r="AB4" i="2"/>
  <c r="AC1" i="2"/>
  <c r="AB2" i="2"/>
  <c r="AB3" i="2" s="1"/>
  <c r="OE86" i="21" l="1"/>
  <c r="OE85" i="21" s="1"/>
  <c r="OD11" i="21"/>
  <c r="OE20" i="21"/>
  <c r="OE18" i="21" s="1"/>
  <c r="OE23" i="21"/>
  <c r="OE21" i="21" s="1"/>
  <c r="OE26" i="21"/>
  <c r="OE24" i="21" s="1"/>
  <c r="OE29" i="21"/>
  <c r="OE27" i="21" s="1"/>
  <c r="OE14" i="21" a="1"/>
  <c r="OE14" i="21" s="1"/>
  <c r="OE12" i="21" s="1"/>
  <c r="OF28" i="21" a="1"/>
  <c r="OF28" i="21" s="1"/>
  <c r="OF25" i="21" a="1"/>
  <c r="OF25" i="21" s="1"/>
  <c r="OF22" i="21" a="1"/>
  <c r="OF22" i="21" s="1"/>
  <c r="OF19" i="21" a="1"/>
  <c r="OF19" i="21" s="1"/>
  <c r="OF16" i="21" a="1"/>
  <c r="OF16" i="21" s="1"/>
  <c r="OF13" i="21" a="1"/>
  <c r="OF13" i="21" s="1"/>
  <c r="OE17" i="21"/>
  <c r="OE15" i="21" s="1"/>
  <c r="OE73" i="21" a="1"/>
  <c r="OE73" i="21" s="1"/>
  <c r="GC19" i="13"/>
  <c r="GC11" i="13"/>
  <c r="GC4" i="13"/>
  <c r="GC5" i="13" s="1"/>
  <c r="GC21" i="13"/>
  <c r="GC13" i="13"/>
  <c r="GC6" i="13"/>
  <c r="GC14" i="13"/>
  <c r="GC8" i="13"/>
  <c r="GC16" i="13"/>
  <c r="GD3" i="13"/>
  <c r="GC18" i="13"/>
  <c r="GC9" i="13"/>
  <c r="OE93" i="21"/>
  <c r="OE52" i="21" a="1"/>
  <c r="OE52" i="21" s="1"/>
  <c r="OE60" i="21" a="1"/>
  <c r="OE60" i="21" s="1"/>
  <c r="OE55" i="21" a="1"/>
  <c r="OE55" i="21" s="1"/>
  <c r="OE68" i="21" a="1"/>
  <c r="OE68" i="21" s="1"/>
  <c r="OE63" i="21" a="1"/>
  <c r="OE63" i="21" s="1"/>
  <c r="OE54" i="21" a="1"/>
  <c r="OE54" i="21" s="1"/>
  <c r="OE57" i="21" a="1"/>
  <c r="OE57" i="21" s="1"/>
  <c r="OE71" i="21" a="1"/>
  <c r="OE71" i="21" s="1"/>
  <c r="OE67" i="21" a="1"/>
  <c r="OE67" i="21" s="1"/>
  <c r="OE64" i="21" a="1"/>
  <c r="OE64" i="21" s="1"/>
  <c r="OE59" i="21" a="1"/>
  <c r="OE59" i="21" s="1"/>
  <c r="OE72" i="21" a="1"/>
  <c r="OE72" i="21" s="1"/>
  <c r="OE62" i="21" a="1"/>
  <c r="OE62" i="21" s="1"/>
  <c r="OD50" i="21"/>
  <c r="OF76" i="21"/>
  <c r="OF88" i="21" a="1"/>
  <c r="OF88" i="21" s="1"/>
  <c r="OF80" i="21" a="1"/>
  <c r="OF80" i="21" s="1"/>
  <c r="OF74" i="21"/>
  <c r="OF87" i="21"/>
  <c r="OF83" i="21" a="1"/>
  <c r="OF83" i="21" s="1"/>
  <c r="OF45" i="21" a="1"/>
  <c r="OF45" i="21" s="1"/>
  <c r="OF41" i="21" a="1"/>
  <c r="OF41" i="21" s="1"/>
  <c r="OF48" i="21" a="1"/>
  <c r="OF48" i="21" s="1"/>
  <c r="OF44" i="21" a="1"/>
  <c r="OF44" i="21" s="1"/>
  <c r="OF40" i="21" a="1"/>
  <c r="OF40" i="21" s="1"/>
  <c r="OF43" i="21" a="1"/>
  <c r="OF43" i="21" s="1"/>
  <c r="OF34" i="21" a="1"/>
  <c r="OF34" i="21" s="1"/>
  <c r="OF33" i="21" s="1"/>
  <c r="OF42" i="21" a="1"/>
  <c r="OF42" i="21" s="1"/>
  <c r="OF7" i="21"/>
  <c r="OF75" i="21" s="1"/>
  <c r="OF46" i="21" a="1"/>
  <c r="OF46" i="21" s="1"/>
  <c r="OF39" i="21" a="1"/>
  <c r="OF39" i="21" s="1"/>
  <c r="OF47" i="21" a="1"/>
  <c r="OF47" i="21" s="1"/>
  <c r="OF4" i="21"/>
  <c r="OF5" i="21"/>
  <c r="OG3" i="21"/>
  <c r="OB9" i="21"/>
  <c r="OE53" i="21" a="1"/>
  <c r="OE53" i="21" s="1"/>
  <c r="OE56" i="21" a="1"/>
  <c r="OE56" i="21" s="1"/>
  <c r="OE51" i="21" a="1"/>
  <c r="OE51" i="21" s="1"/>
  <c r="OE65" i="21" a="1"/>
  <c r="OE65" i="21" s="1"/>
  <c r="OE70" i="21" a="1"/>
  <c r="OE70" i="21" s="1"/>
  <c r="OC9" i="21"/>
  <c r="F30" i="11"/>
  <c r="AC4" i="2"/>
  <c r="AD1" i="2"/>
  <c r="AC2" i="2"/>
  <c r="AC3" i="2" s="1"/>
  <c r="OE11" i="21" l="1"/>
  <c r="OF23" i="21"/>
  <c r="OF21" i="21" s="1"/>
  <c r="OF26" i="21"/>
  <c r="OF24" i="21" s="1"/>
  <c r="OF29" i="21"/>
  <c r="OF27" i="21" s="1"/>
  <c r="OF20" i="21"/>
  <c r="OF18" i="21" s="1"/>
  <c r="OG28" i="21" a="1"/>
  <c r="OG28" i="21" s="1"/>
  <c r="OG25" i="21" a="1"/>
  <c r="OG25" i="21" s="1"/>
  <c r="OG22" i="21" a="1"/>
  <c r="OG22" i="21" s="1"/>
  <c r="OG16" i="21" a="1"/>
  <c r="OG16" i="21" s="1"/>
  <c r="OG19" i="21" a="1"/>
  <c r="OG19" i="21" s="1"/>
  <c r="OG13" i="21" a="1"/>
  <c r="OG13" i="21" s="1"/>
  <c r="OF14" i="21" a="1"/>
  <c r="OF14" i="21" s="1"/>
  <c r="OF12" i="21" s="1"/>
  <c r="OF17" i="21"/>
  <c r="OF15" i="21" s="1"/>
  <c r="OF63" i="21" a="1"/>
  <c r="OF63" i="21" s="1"/>
  <c r="GC22" i="13"/>
  <c r="GD13" i="13"/>
  <c r="GD21" i="13"/>
  <c r="GD14" i="13"/>
  <c r="GD6" i="13"/>
  <c r="GD8" i="13"/>
  <c r="GD16" i="13"/>
  <c r="GD9" i="13"/>
  <c r="GE3" i="13"/>
  <c r="GD18" i="13"/>
  <c r="GD19" i="13"/>
  <c r="GD11" i="13"/>
  <c r="GD4" i="13"/>
  <c r="GD5" i="13" s="1"/>
  <c r="GC23" i="13"/>
  <c r="OF54" i="21" a="1"/>
  <c r="OF54" i="21" s="1"/>
  <c r="OF55" i="21" a="1"/>
  <c r="OF55" i="21" s="1"/>
  <c r="OF60" i="21" a="1"/>
  <c r="OF60" i="21" s="1"/>
  <c r="OF57" i="21" a="1"/>
  <c r="OF57" i="21" s="1"/>
  <c r="OF68" i="21" a="1"/>
  <c r="OF68" i="21" s="1"/>
  <c r="OG88" i="21" a="1"/>
  <c r="OG88" i="21" s="1"/>
  <c r="OG80" i="21" a="1"/>
  <c r="OG80" i="21" s="1"/>
  <c r="OG76" i="21"/>
  <c r="OG83" i="21" a="1"/>
  <c r="OG83" i="21" s="1"/>
  <c r="OG87" i="21"/>
  <c r="OG86" i="21" s="1"/>
  <c r="OG85" i="21" s="1"/>
  <c r="OG74" i="21"/>
  <c r="OG47" i="21" a="1"/>
  <c r="OG47" i="21" s="1"/>
  <c r="OG43" i="21" a="1"/>
  <c r="OG43" i="21" s="1"/>
  <c r="OG46" i="21" a="1"/>
  <c r="OG46" i="21" s="1"/>
  <c r="OG42" i="21" a="1"/>
  <c r="OG42" i="21" s="1"/>
  <c r="OG41" i="21" a="1"/>
  <c r="OG41" i="21" s="1"/>
  <c r="OG48" i="21" a="1"/>
  <c r="OG48" i="21" s="1"/>
  <c r="OG40" i="21" a="1"/>
  <c r="OG40" i="21" s="1"/>
  <c r="OG39" i="21" a="1"/>
  <c r="OG39" i="21" s="1"/>
  <c r="OG44" i="21" a="1"/>
  <c r="OG44" i="21" s="1"/>
  <c r="OG5" i="21"/>
  <c r="OG45" i="21" a="1"/>
  <c r="OG45" i="21" s="1"/>
  <c r="OG34" i="21" a="1"/>
  <c r="OG34" i="21" s="1"/>
  <c r="OG33" i="21" s="1"/>
  <c r="OG7" i="21"/>
  <c r="OG75" i="21" s="1"/>
  <c r="OH3" i="21"/>
  <c r="OG4" i="21"/>
  <c r="OF51" i="21" a="1"/>
  <c r="OF51" i="21" s="1"/>
  <c r="OF59" i="21" a="1"/>
  <c r="OF59" i="21" s="1"/>
  <c r="OF65" i="21" a="1"/>
  <c r="OF65" i="21" s="1"/>
  <c r="OF70" i="21" a="1"/>
  <c r="OF70" i="21" s="1"/>
  <c r="OF67" i="21" a="1"/>
  <c r="OF67" i="21" s="1"/>
  <c r="OF72" i="21" a="1"/>
  <c r="OF72" i="21" s="1"/>
  <c r="OD10" i="21"/>
  <c r="OF62" i="21" a="1"/>
  <c r="OF62" i="21" s="1"/>
  <c r="OF52" i="21" a="1"/>
  <c r="OF52" i="21" s="1"/>
  <c r="OF71" i="21" a="1"/>
  <c r="OF71" i="21" s="1"/>
  <c r="OE50" i="21"/>
  <c r="OE10" i="21"/>
  <c r="OF86" i="21"/>
  <c r="OF56" i="21" a="1"/>
  <c r="OF56" i="21" s="1"/>
  <c r="OF53" i="21" a="1"/>
  <c r="OF53" i="21" s="1"/>
  <c r="OF64" i="21" a="1"/>
  <c r="OF64" i="21" s="1"/>
  <c r="OF73" i="21" a="1"/>
  <c r="OF73" i="21" s="1"/>
  <c r="F31" i="11"/>
  <c r="AE1" i="2"/>
  <c r="AD2" i="2"/>
  <c r="AD3" i="2" s="1"/>
  <c r="AD4" i="2"/>
  <c r="OF11" i="21" l="1"/>
  <c r="OG29" i="21"/>
  <c r="OG27" i="21" s="1"/>
  <c r="OG14" i="21" a="1"/>
  <c r="OG14" i="21" s="1"/>
  <c r="OG12" i="21" s="1"/>
  <c r="OG20" i="21"/>
  <c r="OG18" i="21" s="1"/>
  <c r="OG17" i="21"/>
  <c r="OG15" i="21" s="1"/>
  <c r="OH28" i="21" a="1"/>
  <c r="OH28" i="21" s="1"/>
  <c r="OH25" i="21" a="1"/>
  <c r="OH25" i="21" s="1"/>
  <c r="OH22" i="21" a="1"/>
  <c r="OH22" i="21" s="1"/>
  <c r="OH19" i="21" a="1"/>
  <c r="OH19" i="21" s="1"/>
  <c r="OH16" i="21" a="1"/>
  <c r="OH16" i="21" s="1"/>
  <c r="OH13" i="21" a="1"/>
  <c r="OH13" i="21" s="1"/>
  <c r="OG23" i="21"/>
  <c r="OG21" i="21" s="1"/>
  <c r="OG26" i="21"/>
  <c r="OG24" i="21" s="1"/>
  <c r="OG70" i="21" a="1"/>
  <c r="OG70" i="21" s="1"/>
  <c r="GD23" i="13"/>
  <c r="GE21" i="13"/>
  <c r="GF21" i="13" s="1"/>
  <c r="GG21" i="13" s="1"/>
  <c r="GE14" i="13"/>
  <c r="GF14" i="13" s="1"/>
  <c r="GG14" i="13" s="1"/>
  <c r="GE6" i="13"/>
  <c r="GE8" i="13"/>
  <c r="GF8" i="13" s="1"/>
  <c r="GG8" i="13" s="1"/>
  <c r="GE16" i="13"/>
  <c r="GF16" i="13" s="1"/>
  <c r="GG16" i="13" s="1"/>
  <c r="GE18" i="13"/>
  <c r="GF18" i="13" s="1"/>
  <c r="GG18" i="13" s="1"/>
  <c r="GE19" i="13"/>
  <c r="GF19" i="13" s="1"/>
  <c r="GG19" i="13" s="1"/>
  <c r="GE11" i="13"/>
  <c r="GE4" i="13"/>
  <c r="GE5" i="13" s="1"/>
  <c r="GE13" i="13"/>
  <c r="GF13" i="13" s="1"/>
  <c r="GG13" i="13" s="1"/>
  <c r="GE9" i="13"/>
  <c r="GF9" i="13" s="1"/>
  <c r="GG9" i="13" s="1"/>
  <c r="GF3" i="13"/>
  <c r="GD22" i="13"/>
  <c r="OG93" i="21"/>
  <c r="OF50" i="21"/>
  <c r="OE9" i="21"/>
  <c r="OF85" i="21"/>
  <c r="OG60" i="21" a="1"/>
  <c r="OG60" i="21" s="1"/>
  <c r="OF10" i="21"/>
  <c r="OG63" i="21" a="1"/>
  <c r="OG63" i="21" s="1"/>
  <c r="OG64" i="21" a="1"/>
  <c r="OG64" i="21" s="1"/>
  <c r="OD9" i="21"/>
  <c r="OG57" i="21" a="1"/>
  <c r="OG57" i="21" s="1"/>
  <c r="OG56" i="21" a="1"/>
  <c r="OG56" i="21" s="1"/>
  <c r="OG67" i="21" a="1"/>
  <c r="OG67" i="21" s="1"/>
  <c r="OG51" i="21" a="1"/>
  <c r="OG51" i="21" s="1"/>
  <c r="OG68" i="21" a="1"/>
  <c r="OG68" i="21" s="1"/>
  <c r="OG62" i="21" a="1"/>
  <c r="OG62" i="21" s="1"/>
  <c r="OG71" i="21" a="1"/>
  <c r="OG71" i="21" s="1"/>
  <c r="OG72" i="21" a="1"/>
  <c r="OG72" i="21" s="1"/>
  <c r="OG55" i="21" a="1"/>
  <c r="OG55" i="21" s="1"/>
  <c r="OH87" i="21"/>
  <c r="OH74" i="21"/>
  <c r="OH88" i="21" a="1"/>
  <c r="OH88" i="21" s="1"/>
  <c r="OH80" i="21" a="1"/>
  <c r="OH80" i="21" s="1"/>
  <c r="OH83" i="21" a="1"/>
  <c r="OH83" i="21" s="1"/>
  <c r="OH76" i="21"/>
  <c r="OH45" i="21" a="1"/>
  <c r="OH45" i="21" s="1"/>
  <c r="OH41" i="21" a="1"/>
  <c r="OH41" i="21" s="1"/>
  <c r="OH48" i="21" a="1"/>
  <c r="OH48" i="21" s="1"/>
  <c r="OH44" i="21" a="1"/>
  <c r="OH44" i="21" s="1"/>
  <c r="OH40" i="21" a="1"/>
  <c r="OH40" i="21" s="1"/>
  <c r="OH47" i="21" a="1"/>
  <c r="OH47" i="21" s="1"/>
  <c r="OH39" i="21" a="1"/>
  <c r="OH39" i="21" s="1"/>
  <c r="OH34" i="21" a="1"/>
  <c r="OH34" i="21" s="1"/>
  <c r="OH33" i="21" s="1"/>
  <c r="OH46" i="21" a="1"/>
  <c r="OH46" i="21" s="1"/>
  <c r="OH5" i="21"/>
  <c r="OH42" i="21" a="1"/>
  <c r="OH42" i="21" s="1"/>
  <c r="OH4" i="21"/>
  <c r="OI3" i="21"/>
  <c r="OH43" i="21" a="1"/>
  <c r="OH43" i="21" s="1"/>
  <c r="OH7" i="21"/>
  <c r="OH75" i="21" s="1"/>
  <c r="OG52" i="21" a="1"/>
  <c r="OG52" i="21" s="1"/>
  <c r="OG53" i="21" a="1"/>
  <c r="OG53" i="21" s="1"/>
  <c r="OG54" i="21" a="1"/>
  <c r="OG54" i="21" s="1"/>
  <c r="OG59" i="21" a="1"/>
  <c r="OG59" i="21" s="1"/>
  <c r="OG65" i="21" a="1"/>
  <c r="OG65" i="21" s="1"/>
  <c r="OG73" i="21" a="1"/>
  <c r="OG73" i="21" s="1"/>
  <c r="F32" i="11"/>
  <c r="AF1" i="2"/>
  <c r="AE2" i="2"/>
  <c r="AE3" i="2" s="1"/>
  <c r="AE4" i="2"/>
  <c r="OG11" i="21" l="1"/>
  <c r="OG10" i="21" s="1"/>
  <c r="OH20" i="21"/>
  <c r="OH18" i="21" s="1"/>
  <c r="OH23" i="21"/>
  <c r="OH21" i="21" s="1"/>
  <c r="OH26" i="21"/>
  <c r="OH24" i="21" s="1"/>
  <c r="OH29" i="21"/>
  <c r="OH27" i="21" s="1"/>
  <c r="OI28" i="21" a="1"/>
  <c r="OI28" i="21" s="1"/>
  <c r="OI25" i="21" a="1"/>
  <c r="OI25" i="21" s="1"/>
  <c r="OI22" i="21" a="1"/>
  <c r="OI22" i="21" s="1"/>
  <c r="OI19" i="21" a="1"/>
  <c r="OI19" i="21" s="1"/>
  <c r="OI16" i="21" a="1"/>
  <c r="OI16" i="21" s="1"/>
  <c r="OI13" i="21" a="1"/>
  <c r="OI13" i="21" s="1"/>
  <c r="OH14" i="21" a="1"/>
  <c r="OH14" i="21" s="1"/>
  <c r="OH12" i="21" s="1"/>
  <c r="OH17" i="21"/>
  <c r="OH15" i="21" s="1"/>
  <c r="GE23" i="13"/>
  <c r="GF23" i="13" s="1"/>
  <c r="GG23" i="13" s="1"/>
  <c r="GF11" i="13"/>
  <c r="GG11" i="13" s="1"/>
  <c r="GG3" i="13"/>
  <c r="GF4" i="13"/>
  <c r="GF5" i="13" s="1"/>
  <c r="GF6" i="13"/>
  <c r="GE22" i="13"/>
  <c r="GF22" i="13" s="1"/>
  <c r="GG22" i="13" s="1"/>
  <c r="OI88" i="21" a="1"/>
  <c r="OI88" i="21" s="1"/>
  <c r="OI87" i="21"/>
  <c r="OI80" i="21" a="1"/>
  <c r="OI80" i="21" s="1"/>
  <c r="OI74" i="21"/>
  <c r="OI83" i="21" a="1"/>
  <c r="OI83" i="21" s="1"/>
  <c r="OI76" i="21"/>
  <c r="OI47" i="21" a="1"/>
  <c r="OI47" i="21" s="1"/>
  <c r="OI43" i="21" a="1"/>
  <c r="OI43" i="21" s="1"/>
  <c r="OI39" i="21" a="1"/>
  <c r="OI39" i="21" s="1"/>
  <c r="OI46" i="21" a="1"/>
  <c r="OI46" i="21" s="1"/>
  <c r="OI42" i="21" a="1"/>
  <c r="OI42" i="21" s="1"/>
  <c r="OI45" i="21" a="1"/>
  <c r="OI45" i="21" s="1"/>
  <c r="OI44" i="21" a="1"/>
  <c r="OI44" i="21" s="1"/>
  <c r="OI34" i="21" a="1"/>
  <c r="OI34" i="21" s="1"/>
  <c r="OI33" i="21" s="1"/>
  <c r="OI4" i="21"/>
  <c r="OJ3" i="21"/>
  <c r="OI40" i="21" a="1"/>
  <c r="OI40" i="21" s="1"/>
  <c r="OI7" i="21"/>
  <c r="OI75" i="21" s="1"/>
  <c r="OI41" i="21" a="1"/>
  <c r="OI41" i="21" s="1"/>
  <c r="OI5" i="21"/>
  <c r="OI48" i="21" a="1"/>
  <c r="OI48" i="21" s="1"/>
  <c r="OH54" i="21" a="1"/>
  <c r="OH54" i="21" s="1"/>
  <c r="OH65" i="21" a="1"/>
  <c r="OH65" i="21" s="1"/>
  <c r="OH60" i="21" a="1"/>
  <c r="OH60" i="21" s="1"/>
  <c r="OH63" i="21" a="1"/>
  <c r="OH63" i="21" s="1"/>
  <c r="OH64" i="21" a="1"/>
  <c r="OH64" i="21" s="1"/>
  <c r="OH55" i="21" a="1"/>
  <c r="OH55" i="21" s="1"/>
  <c r="OH59" i="21" a="1"/>
  <c r="OH59" i="21" s="1"/>
  <c r="OH51" i="21" a="1"/>
  <c r="OH51" i="21" s="1"/>
  <c r="OH53" i="21" a="1"/>
  <c r="OH53" i="21" s="1"/>
  <c r="OH67" i="21" a="1"/>
  <c r="OH67" i="21" s="1"/>
  <c r="OH68" i="21" a="1"/>
  <c r="OH68" i="21" s="1"/>
  <c r="OH86" i="21"/>
  <c r="OF9" i="21"/>
  <c r="OF93" i="21"/>
  <c r="OH70" i="21" a="1"/>
  <c r="OH70" i="21" s="1"/>
  <c r="OH52" i="21" a="1"/>
  <c r="OH52" i="21" s="1"/>
  <c r="OH57" i="21" a="1"/>
  <c r="OH57" i="21" s="1"/>
  <c r="OH71" i="21" a="1"/>
  <c r="OH71" i="21" s="1"/>
  <c r="OH72" i="21" a="1"/>
  <c r="OH72" i="21" s="1"/>
  <c r="OH73" i="21" a="1"/>
  <c r="OH73" i="21" s="1"/>
  <c r="OH56" i="21" a="1"/>
  <c r="OH56" i="21" s="1"/>
  <c r="OH62" i="21" a="1"/>
  <c r="OH62" i="21" s="1"/>
  <c r="OG50" i="21"/>
  <c r="F33" i="11"/>
  <c r="AF2" i="2"/>
  <c r="AF3" i="2" s="1"/>
  <c r="AF4" i="2"/>
  <c r="AG1" i="2"/>
  <c r="OH11" i="21" l="1"/>
  <c r="OH10" i="21" s="1"/>
  <c r="OI14" i="21" a="1"/>
  <c r="OI14" i="21" s="1"/>
  <c r="OI12" i="21" s="1"/>
  <c r="OI17" i="21"/>
  <c r="OI15" i="21" s="1"/>
  <c r="OI20" i="21"/>
  <c r="OI18" i="21" s="1"/>
  <c r="OJ28" i="21" a="1"/>
  <c r="OJ28" i="21" s="1"/>
  <c r="OJ25" i="21" a="1"/>
  <c r="OJ25" i="21" s="1"/>
  <c r="OJ22" i="21" a="1"/>
  <c r="OJ22" i="21" s="1"/>
  <c r="OJ19" i="21" a="1"/>
  <c r="OJ19" i="21" s="1"/>
  <c r="OJ16" i="21" a="1"/>
  <c r="OJ16" i="21" s="1"/>
  <c r="OJ13" i="21" a="1"/>
  <c r="OJ13" i="21" s="1"/>
  <c r="OI23" i="21"/>
  <c r="OI21" i="21" s="1"/>
  <c r="OI26" i="21"/>
  <c r="OI24" i="21" s="1"/>
  <c r="OI29" i="21"/>
  <c r="OI27" i="21" s="1"/>
  <c r="OI67" i="21" a="1"/>
  <c r="OI67" i="21" s="1"/>
  <c r="GH3" i="13"/>
  <c r="GG4" i="13"/>
  <c r="GG5" i="13" s="1"/>
  <c r="GG6" i="13"/>
  <c r="OJ76" i="21"/>
  <c r="OJ88" i="21" a="1"/>
  <c r="OJ88" i="21" s="1"/>
  <c r="OJ80" i="21" a="1"/>
  <c r="OJ80" i="21" s="1"/>
  <c r="OJ87" i="21"/>
  <c r="OJ86" i="21" s="1"/>
  <c r="OJ85" i="21" s="1"/>
  <c r="OJ83" i="21" a="1"/>
  <c r="OJ83" i="21" s="1"/>
  <c r="OJ45" i="21" a="1"/>
  <c r="OJ45" i="21" s="1"/>
  <c r="OJ41" i="21" a="1"/>
  <c r="OJ41" i="21" s="1"/>
  <c r="OJ48" i="21" a="1"/>
  <c r="OJ48" i="21" s="1"/>
  <c r="OJ44" i="21" a="1"/>
  <c r="OJ44" i="21" s="1"/>
  <c r="OJ40" i="21" a="1"/>
  <c r="OJ40" i="21" s="1"/>
  <c r="OJ43" i="21" a="1"/>
  <c r="OJ43" i="21" s="1"/>
  <c r="OJ34" i="21" a="1"/>
  <c r="OJ34" i="21" s="1"/>
  <c r="OJ33" i="21" s="1"/>
  <c r="OJ42" i="21" a="1"/>
  <c r="OJ42" i="21" s="1"/>
  <c r="OJ47" i="21" a="1"/>
  <c r="OJ47" i="21" s="1"/>
  <c r="OJ7" i="21"/>
  <c r="OJ75" i="21" s="1"/>
  <c r="OJ39" i="21" a="1"/>
  <c r="OJ39" i="21" s="1"/>
  <c r="OJ74" i="21"/>
  <c r="OK3" i="21"/>
  <c r="OJ5" i="21"/>
  <c r="OJ46" i="21" a="1"/>
  <c r="OJ46" i="21" s="1"/>
  <c r="OJ4" i="21"/>
  <c r="OI56" i="21" a="1"/>
  <c r="OI56" i="21" s="1"/>
  <c r="OI72" i="21" a="1"/>
  <c r="OI72" i="21" s="1"/>
  <c r="OI62" i="21" a="1"/>
  <c r="OI62" i="21" s="1"/>
  <c r="OH85" i="21"/>
  <c r="OH93" i="21" s="1"/>
  <c r="OI64" i="21" a="1"/>
  <c r="OI64" i="21" s="1"/>
  <c r="OI60" i="21" a="1"/>
  <c r="OI60" i="21" s="1"/>
  <c r="OI57" i="21" a="1"/>
  <c r="OI57" i="21" s="1"/>
  <c r="OI54" i="21" a="1"/>
  <c r="OI54" i="21" s="1"/>
  <c r="OI51" i="21" a="1"/>
  <c r="OI51" i="21" s="1"/>
  <c r="OI70" i="21" a="1"/>
  <c r="OI70" i="21" s="1"/>
  <c r="OH50" i="21"/>
  <c r="OI53" i="21" a="1"/>
  <c r="OI53" i="21" s="1"/>
  <c r="OI52" i="21" a="1"/>
  <c r="OI52" i="21" s="1"/>
  <c r="OI63" i="21" a="1"/>
  <c r="OI63" i="21" s="1"/>
  <c r="OI68" i="21" a="1"/>
  <c r="OI68" i="21" s="1"/>
  <c r="OI55" i="21" a="1"/>
  <c r="OI55" i="21" s="1"/>
  <c r="OI65" i="21" a="1"/>
  <c r="OI65" i="21" s="1"/>
  <c r="OI59" i="21" a="1"/>
  <c r="OI59" i="21" s="1"/>
  <c r="OI73" i="21" a="1"/>
  <c r="OI73" i="21" s="1"/>
  <c r="OI71" i="21" a="1"/>
  <c r="OI71" i="21" s="1"/>
  <c r="OI86" i="21"/>
  <c r="OI85" i="21" s="1"/>
  <c r="OI93" i="21" s="1"/>
  <c r="OG9" i="21"/>
  <c r="F34" i="11"/>
  <c r="AG2" i="2"/>
  <c r="AG3" i="2" s="1"/>
  <c r="AG4" i="2"/>
  <c r="AH1" i="2"/>
  <c r="OI11" i="21" l="1"/>
  <c r="OJ26" i="21"/>
  <c r="OJ24" i="21" s="1"/>
  <c r="OK28" i="21" a="1"/>
  <c r="OK28" i="21" s="1"/>
  <c r="OK25" i="21" a="1"/>
  <c r="OK25" i="21" s="1"/>
  <c r="OK22" i="21" a="1"/>
  <c r="OK22" i="21" s="1"/>
  <c r="OK19" i="21" a="1"/>
  <c r="OK19" i="21" s="1"/>
  <c r="OK16" i="21" a="1"/>
  <c r="OK16" i="21" s="1"/>
  <c r="OK13" i="21" a="1"/>
  <c r="OK13" i="21" s="1"/>
  <c r="OJ29" i="21"/>
  <c r="OJ27" i="21" s="1"/>
  <c r="OJ14" i="21" a="1"/>
  <c r="OJ14" i="21" s="1"/>
  <c r="OJ12" i="21" s="1"/>
  <c r="OJ17" i="21"/>
  <c r="OJ15" i="21" s="1"/>
  <c r="OJ20" i="21"/>
  <c r="OJ18" i="21" s="1"/>
  <c r="OJ23" i="21"/>
  <c r="OJ21" i="21" s="1"/>
  <c r="OJ60" i="21" a="1"/>
  <c r="OJ60" i="21" s="1"/>
  <c r="OK49" i="21" a="1"/>
  <c r="OK49" i="21" s="1"/>
  <c r="GH13" i="13"/>
  <c r="GH8" i="13"/>
  <c r="GH21" i="13"/>
  <c r="GH14" i="13"/>
  <c r="GH6" i="13"/>
  <c r="GH18" i="13"/>
  <c r="GH19" i="13"/>
  <c r="GH11" i="13"/>
  <c r="GH4" i="13"/>
  <c r="GH5" i="13" s="1"/>
  <c r="GH9" i="13"/>
  <c r="GI3" i="13"/>
  <c r="GH16" i="13"/>
  <c r="OJ93" i="21"/>
  <c r="OJ56" i="21" a="1"/>
  <c r="OJ56" i="21" s="1"/>
  <c r="OJ70" i="21" a="1"/>
  <c r="OJ70" i="21" s="1"/>
  <c r="OI50" i="21"/>
  <c r="OI10" i="21"/>
  <c r="OI9" i="21" s="1"/>
  <c r="OK88" i="21" a="1"/>
  <c r="OK88" i="21" s="1"/>
  <c r="OK80" i="21" a="1"/>
  <c r="OK80" i="21" s="1"/>
  <c r="OK76" i="21"/>
  <c r="OK71" i="21" a="1"/>
  <c r="OK71" i="21" s="1"/>
  <c r="OK83" i="21" a="1"/>
  <c r="OK83" i="21" s="1"/>
  <c r="OK75" i="21"/>
  <c r="OK87" i="21"/>
  <c r="OK78" i="21"/>
  <c r="OK74" i="21"/>
  <c r="OK73" i="21" a="1"/>
  <c r="OK73" i="21" s="1"/>
  <c r="OK70" i="21" a="1"/>
  <c r="OK70" i="21" s="1"/>
  <c r="OK62" i="21" a="1"/>
  <c r="OK62" i="21" s="1"/>
  <c r="OK82" i="21"/>
  <c r="OK72" i="21" a="1"/>
  <c r="OK72" i="21" s="1"/>
  <c r="OK69" i="21" a="1"/>
  <c r="OK69" i="21" s="1"/>
  <c r="OK65" i="21" a="1"/>
  <c r="OK65" i="21" s="1"/>
  <c r="OK61" i="21" a="1"/>
  <c r="OK61" i="21" s="1"/>
  <c r="OK68" i="21" a="1"/>
  <c r="OK68" i="21" s="1"/>
  <c r="OK64" i="21" a="1"/>
  <c r="OK64" i="21" s="1"/>
  <c r="OK60" i="21" a="1"/>
  <c r="OK60" i="21" s="1"/>
  <c r="OK59" i="21" a="1"/>
  <c r="OK59" i="21" s="1"/>
  <c r="OK55" i="21" a="1"/>
  <c r="OK55" i="21" s="1"/>
  <c r="OK51" i="21" a="1"/>
  <c r="OK51" i="21" s="1"/>
  <c r="OK47" i="21" a="1"/>
  <c r="OK47" i="21" s="1"/>
  <c r="OK43" i="21" a="1"/>
  <c r="OK43" i="21" s="1"/>
  <c r="OK39" i="21" a="1"/>
  <c r="OK39" i="21" s="1"/>
  <c r="OK67" i="21" a="1"/>
  <c r="OK67" i="21" s="1"/>
  <c r="OK63" i="21" a="1"/>
  <c r="OK63" i="21" s="1"/>
  <c r="OK54" i="21" a="1"/>
  <c r="OK54" i="21" s="1"/>
  <c r="OK46" i="21" a="1"/>
  <c r="OK46" i="21" s="1"/>
  <c r="OK42" i="21" a="1"/>
  <c r="OK42" i="21" s="1"/>
  <c r="OK53" i="21" a="1"/>
  <c r="OK53" i="21" s="1"/>
  <c r="OK41" i="21" a="1"/>
  <c r="OK41" i="21" s="1"/>
  <c r="OK52" i="21" a="1"/>
  <c r="OK52" i="21" s="1"/>
  <c r="OK48" i="21" a="1"/>
  <c r="OK48" i="21" s="1"/>
  <c r="OK40" i="21" a="1"/>
  <c r="OK40" i="21" s="1"/>
  <c r="OK57" i="21" a="1"/>
  <c r="OK57" i="21" s="1"/>
  <c r="OK45" i="21" a="1"/>
  <c r="OK45" i="21" s="1"/>
  <c r="OK5" i="21"/>
  <c r="OK34" i="21" a="1"/>
  <c r="OK34" i="21" s="1"/>
  <c r="OK33" i="21" s="1"/>
  <c r="OK44" i="21" a="1"/>
  <c r="OK44" i="21" s="1"/>
  <c r="OL3" i="21"/>
  <c r="OK4" i="21"/>
  <c r="OK56" i="21" a="1"/>
  <c r="OK56" i="21" s="1"/>
  <c r="OK7" i="21"/>
  <c r="OJ65" i="21" a="1"/>
  <c r="OJ65" i="21" s="1"/>
  <c r="OJ64" i="21" a="1"/>
  <c r="OJ64" i="21" s="1"/>
  <c r="OJ71" i="21" a="1"/>
  <c r="OJ71" i="21" s="1"/>
  <c r="OJ72" i="21" a="1"/>
  <c r="OJ72" i="21" s="1"/>
  <c r="OJ51" i="21" a="1"/>
  <c r="OJ51" i="21" s="1"/>
  <c r="OJ55" i="21" a="1"/>
  <c r="OJ55" i="21" s="1"/>
  <c r="OJ53" i="21" a="1"/>
  <c r="OJ53" i="21" s="1"/>
  <c r="OJ63" i="21" a="1"/>
  <c r="OJ63" i="21" s="1"/>
  <c r="OJ68" i="21" a="1"/>
  <c r="OJ68" i="21" s="1"/>
  <c r="OJ54" i="21" a="1"/>
  <c r="OJ54" i="21" s="1"/>
  <c r="OJ62" i="21" a="1"/>
  <c r="OJ62" i="21" s="1"/>
  <c r="OJ59" i="21" a="1"/>
  <c r="OJ59" i="21" s="1"/>
  <c r="OJ52" i="21" a="1"/>
  <c r="OJ52" i="21" s="1"/>
  <c r="OJ57" i="21" a="1"/>
  <c r="OJ57" i="21" s="1"/>
  <c r="OJ67" i="21" a="1"/>
  <c r="OJ67" i="21" s="1"/>
  <c r="OJ73" i="21" a="1"/>
  <c r="OJ73" i="21" s="1"/>
  <c r="OH9" i="21"/>
  <c r="F35" i="11"/>
  <c r="AH4" i="2"/>
  <c r="AI1" i="2"/>
  <c r="AJ1" i="2" s="1"/>
  <c r="AH2" i="2"/>
  <c r="AH3" i="2" s="1"/>
  <c r="OJ11" i="21" l="1"/>
  <c r="OJ10" i="21" s="1"/>
  <c r="OK14" i="21" a="1"/>
  <c r="OK14" i="21" s="1"/>
  <c r="OK12" i="21" s="1"/>
  <c r="OL49" i="21" a="1"/>
  <c r="OL49" i="21" s="1"/>
  <c r="OL28" i="21" a="1"/>
  <c r="OL28" i="21" s="1"/>
  <c r="OL25" i="21" a="1"/>
  <c r="OL25" i="21" s="1"/>
  <c r="OL22" i="21" a="1"/>
  <c r="OL22" i="21" s="1"/>
  <c r="OL19" i="21" a="1"/>
  <c r="OL19" i="21" s="1"/>
  <c r="OL16" i="21" a="1"/>
  <c r="OL16" i="21" s="1"/>
  <c r="OL13" i="21" a="1"/>
  <c r="OL13" i="21" s="1"/>
  <c r="OK17" i="21"/>
  <c r="OK15" i="21" s="1"/>
  <c r="OK20" i="21"/>
  <c r="OK18" i="21" s="1"/>
  <c r="OK23" i="21"/>
  <c r="OK21" i="21" s="1"/>
  <c r="OK26" i="21"/>
  <c r="OK24" i="21" s="1"/>
  <c r="OK29" i="21"/>
  <c r="OK27" i="21" s="1"/>
  <c r="GH22" i="13"/>
  <c r="GI21" i="13"/>
  <c r="GI14" i="13"/>
  <c r="GI6" i="13"/>
  <c r="GI16" i="13"/>
  <c r="GI9" i="13"/>
  <c r="GJ3" i="13"/>
  <c r="GI8" i="13"/>
  <c r="GI19" i="13"/>
  <c r="GI11" i="13"/>
  <c r="GI4" i="13"/>
  <c r="GI5" i="13" s="1"/>
  <c r="GI13" i="13"/>
  <c r="GI18" i="13"/>
  <c r="GH23" i="13"/>
  <c r="OK81" i="21"/>
  <c r="OK77" i="21" s="1"/>
  <c r="OK92" i="21" s="1"/>
  <c r="OK86" i="21"/>
  <c r="OK85" i="21" s="1"/>
  <c r="OK93" i="21" s="1"/>
  <c r="OJ50" i="21"/>
  <c r="OK66" i="21"/>
  <c r="OK50" i="21"/>
  <c r="OK38" i="21"/>
  <c r="OL75" i="21"/>
  <c r="OL73" i="21" a="1"/>
  <c r="OL73" i="21" s="1"/>
  <c r="OL87" i="21"/>
  <c r="OL78" i="21"/>
  <c r="OL74" i="21"/>
  <c r="OL72" i="21" a="1"/>
  <c r="OL72" i="21" s="1"/>
  <c r="OL88" i="21" a="1"/>
  <c r="OL88" i="21" s="1"/>
  <c r="OL82" i="21"/>
  <c r="OL80" i="21" a="1"/>
  <c r="OL80" i="21" s="1"/>
  <c r="OL71" i="21" a="1"/>
  <c r="OL71" i="21" s="1"/>
  <c r="OL76" i="21"/>
  <c r="OL68" i="21" a="1"/>
  <c r="OL68" i="21" s="1"/>
  <c r="OL64" i="21" a="1"/>
  <c r="OL64" i="21" s="1"/>
  <c r="OL60" i="21" a="1"/>
  <c r="OL60" i="21" s="1"/>
  <c r="OL67" i="21" a="1"/>
  <c r="OL67" i="21" s="1"/>
  <c r="OL63" i="21" a="1"/>
  <c r="OL63" i="21" s="1"/>
  <c r="OL62" i="21" a="1"/>
  <c r="OL62" i="21" s="1"/>
  <c r="OL57" i="21" a="1"/>
  <c r="OL57" i="21" s="1"/>
  <c r="OL53" i="21" a="1"/>
  <c r="OL53" i="21" s="1"/>
  <c r="OL45" i="21" a="1"/>
  <c r="OL45" i="21" s="1"/>
  <c r="OL41" i="21" a="1"/>
  <c r="OL41" i="21" s="1"/>
  <c r="OL61" i="21" a="1"/>
  <c r="OL61" i="21" s="1"/>
  <c r="OL56" i="21" a="1"/>
  <c r="OL56" i="21" s="1"/>
  <c r="OL52" i="21" a="1"/>
  <c r="OL52" i="21" s="1"/>
  <c r="OL48" i="21" a="1"/>
  <c r="OL48" i="21" s="1"/>
  <c r="OL44" i="21" a="1"/>
  <c r="OL44" i="21" s="1"/>
  <c r="OL40" i="21" a="1"/>
  <c r="OL40" i="21" s="1"/>
  <c r="OL51" i="21" a="1"/>
  <c r="OL51" i="21" s="1"/>
  <c r="OL47" i="21" a="1"/>
  <c r="OL47" i="21" s="1"/>
  <c r="OL39" i="21" a="1"/>
  <c r="OL39" i="21" s="1"/>
  <c r="OL34" i="21" a="1"/>
  <c r="OL34" i="21" s="1"/>
  <c r="OL33" i="21" s="1"/>
  <c r="OL69" i="21" a="1"/>
  <c r="OL69" i="21" s="1"/>
  <c r="OL46" i="21" a="1"/>
  <c r="OL46" i="21" s="1"/>
  <c r="OL55" i="21" a="1"/>
  <c r="OL55" i="21" s="1"/>
  <c r="OL43" i="21" a="1"/>
  <c r="OL43" i="21" s="1"/>
  <c r="OL5" i="21"/>
  <c r="OL65" i="21" a="1"/>
  <c r="OL65" i="21" s="1"/>
  <c r="OL4" i="21"/>
  <c r="OM3" i="21"/>
  <c r="OL70" i="21" a="1"/>
  <c r="OL70" i="21" s="1"/>
  <c r="OL59" i="21" a="1"/>
  <c r="OL59" i="21" s="1"/>
  <c r="OL83" i="21" a="1"/>
  <c r="OL83" i="21" s="1"/>
  <c r="OL42" i="21" a="1"/>
  <c r="OL42" i="21" s="1"/>
  <c r="OL54" i="21" a="1"/>
  <c r="OL54" i="21" s="1"/>
  <c r="OL7" i="21"/>
  <c r="OK58" i="21"/>
  <c r="F37" i="11"/>
  <c r="AK1" i="2"/>
  <c r="AJ2" i="2"/>
  <c r="AJ4" i="2"/>
  <c r="AI4" i="2"/>
  <c r="AI2" i="2"/>
  <c r="AI3" i="2" s="1"/>
  <c r="OK11" i="21" l="1"/>
  <c r="OK10" i="21" s="1"/>
  <c r="OL20" i="21"/>
  <c r="OL18" i="21" s="1"/>
  <c r="OL23" i="21"/>
  <c r="OL21" i="21" s="1"/>
  <c r="OM49" i="21" a="1"/>
  <c r="OM49" i="21" s="1"/>
  <c r="OM28" i="21" a="1"/>
  <c r="OM28" i="21" s="1"/>
  <c r="OM25" i="21" a="1"/>
  <c r="OM25" i="21" s="1"/>
  <c r="OM22" i="21" a="1"/>
  <c r="OM22" i="21" s="1"/>
  <c r="OM19" i="21" a="1"/>
  <c r="OM19" i="21" s="1"/>
  <c r="OM16" i="21" a="1"/>
  <c r="OM16" i="21" s="1"/>
  <c r="OM13" i="21" a="1"/>
  <c r="OM13" i="21" s="1"/>
  <c r="OL26" i="21"/>
  <c r="OL24" i="21" s="1"/>
  <c r="OL29" i="21"/>
  <c r="OL27" i="21" s="1"/>
  <c r="OL14" i="21" a="1"/>
  <c r="OL14" i="21" s="1"/>
  <c r="OL12" i="21" s="1"/>
  <c r="OL17" i="21"/>
  <c r="OL15" i="21" s="1"/>
  <c r="GI23" i="13"/>
  <c r="GI22" i="13"/>
  <c r="GJ8" i="13"/>
  <c r="GK8" i="13" s="1"/>
  <c r="GJ16" i="13"/>
  <c r="GK16" i="13" s="1"/>
  <c r="GJ9" i="13"/>
  <c r="GK9" i="13" s="1"/>
  <c r="GK3" i="13"/>
  <c r="GJ18" i="13"/>
  <c r="GK18" i="13" s="1"/>
  <c r="GJ19" i="13"/>
  <c r="GK19" i="13" s="1"/>
  <c r="GJ13" i="13"/>
  <c r="GK13" i="13" s="1"/>
  <c r="GJ21" i="13"/>
  <c r="GK21" i="13" s="1"/>
  <c r="GJ14" i="13"/>
  <c r="GK14" i="13" s="1"/>
  <c r="GJ6" i="13"/>
  <c r="GJ11" i="13"/>
  <c r="GJ4" i="13"/>
  <c r="GJ5" i="13" s="1"/>
  <c r="OL58" i="21"/>
  <c r="OL38" i="21"/>
  <c r="OL66" i="21"/>
  <c r="OL86" i="21"/>
  <c r="OL85" i="21" s="1"/>
  <c r="OL93" i="21" s="1"/>
  <c r="OL50" i="21"/>
  <c r="OK37" i="21"/>
  <c r="OK36" i="21" s="1"/>
  <c r="OK35" i="21" s="1"/>
  <c r="OM88" i="21" a="1"/>
  <c r="OM88" i="21" s="1"/>
  <c r="ON88" i="21" s="1"/>
  <c r="OM87" i="21"/>
  <c r="OM80" i="21" a="1"/>
  <c r="OM80" i="21" s="1"/>
  <c r="ON80" i="21" s="1"/>
  <c r="OM78" i="21"/>
  <c r="OM74" i="21"/>
  <c r="ON74" i="21" s="1"/>
  <c r="OM71" i="21" a="1"/>
  <c r="OM71" i="21" s="1"/>
  <c r="ON71" i="21" s="1"/>
  <c r="OM83" i="21" a="1"/>
  <c r="OM83" i="21" s="1"/>
  <c r="ON83" i="21" s="1"/>
  <c r="OM82" i="21"/>
  <c r="OM76" i="21"/>
  <c r="ON76" i="21" s="1"/>
  <c r="OM73" i="21" a="1"/>
  <c r="OM73" i="21" s="1"/>
  <c r="ON73" i="21" s="1"/>
  <c r="OM72" i="21" a="1"/>
  <c r="OM72" i="21" s="1"/>
  <c r="ON72" i="21" s="1"/>
  <c r="OM70" i="21" a="1"/>
  <c r="OM70" i="21" s="1"/>
  <c r="ON70" i="21" s="1"/>
  <c r="OM62" i="21" a="1"/>
  <c r="OM62" i="21" s="1"/>
  <c r="ON62" i="21" s="1"/>
  <c r="OM69" i="21" a="1"/>
  <c r="OM69" i="21" s="1"/>
  <c r="OM65" i="21" a="1"/>
  <c r="OM65" i="21" s="1"/>
  <c r="ON65" i="21" s="1"/>
  <c r="OM61" i="21" a="1"/>
  <c r="OM61" i="21" s="1"/>
  <c r="OM59" i="21" a="1"/>
  <c r="OM59" i="21" s="1"/>
  <c r="OM55" i="21" a="1"/>
  <c r="OM55" i="21" s="1"/>
  <c r="ON55" i="21" s="1"/>
  <c r="OM51" i="21" a="1"/>
  <c r="OM51" i="21" s="1"/>
  <c r="OM47" i="21" a="1"/>
  <c r="OM47" i="21" s="1"/>
  <c r="ON47" i="21" s="1"/>
  <c r="OM43" i="21" a="1"/>
  <c r="OM43" i="21" s="1"/>
  <c r="ON43" i="21" s="1"/>
  <c r="OM39" i="21" a="1"/>
  <c r="OM39" i="21" s="1"/>
  <c r="OM60" i="21" a="1"/>
  <c r="OM60" i="21" s="1"/>
  <c r="ON60" i="21" s="1"/>
  <c r="OM54" i="21" a="1"/>
  <c r="OM54" i="21" s="1"/>
  <c r="ON54" i="21" s="1"/>
  <c r="OM46" i="21" a="1"/>
  <c r="OM46" i="21" s="1"/>
  <c r="ON46" i="21" s="1"/>
  <c r="OM42" i="21" a="1"/>
  <c r="OM42" i="21" s="1"/>
  <c r="ON42" i="21" s="1"/>
  <c r="OM64" i="21" a="1"/>
  <c r="OM64" i="21" s="1"/>
  <c r="ON64" i="21" s="1"/>
  <c r="OM57" i="21" a="1"/>
  <c r="OM57" i="21" s="1"/>
  <c r="ON57" i="21" s="1"/>
  <c r="OM45" i="21" a="1"/>
  <c r="OM45" i="21" s="1"/>
  <c r="ON45" i="21" s="1"/>
  <c r="OM67" i="21" a="1"/>
  <c r="OM67" i="21" s="1"/>
  <c r="OM56" i="21" a="1"/>
  <c r="OM56" i="21" s="1"/>
  <c r="ON56" i="21" s="1"/>
  <c r="OM44" i="21" a="1"/>
  <c r="OM44" i="21" s="1"/>
  <c r="ON44" i="21" s="1"/>
  <c r="OM68" i="21" a="1"/>
  <c r="OM68" i="21" s="1"/>
  <c r="ON68" i="21" s="1"/>
  <c r="OM53" i="21" a="1"/>
  <c r="OM53" i="21" s="1"/>
  <c r="ON53" i="21" s="1"/>
  <c r="OM41" i="21" a="1"/>
  <c r="OM41" i="21" s="1"/>
  <c r="ON41" i="21" s="1"/>
  <c r="OM34" i="21" a="1"/>
  <c r="OM34" i="21" s="1"/>
  <c r="OM4" i="21"/>
  <c r="ON3" i="21"/>
  <c r="OM48" i="21" a="1"/>
  <c r="OM48" i="21" s="1"/>
  <c r="ON48" i="21" s="1"/>
  <c r="OM7" i="21"/>
  <c r="OM52" i="21" a="1"/>
  <c r="OM52" i="21" s="1"/>
  <c r="ON52" i="21" s="1"/>
  <c r="OM63" i="21" a="1"/>
  <c r="OM63" i="21" s="1"/>
  <c r="ON63" i="21" s="1"/>
  <c r="OM40" i="21" a="1"/>
  <c r="OM40" i="21" s="1"/>
  <c r="ON40" i="21" s="1"/>
  <c r="OM5" i="21"/>
  <c r="OL81" i="21"/>
  <c r="OL77" i="21" s="1"/>
  <c r="OL92" i="21" s="1"/>
  <c r="OJ9" i="21"/>
  <c r="F39" i="11"/>
  <c r="AJ3" i="2"/>
  <c r="AK2" i="2"/>
  <c r="AK3" i="2" s="1"/>
  <c r="AK4" i="2"/>
  <c r="AL1" i="2"/>
  <c r="OL11" i="21" l="1"/>
  <c r="OM23" i="21"/>
  <c r="OM21" i="21" s="1"/>
  <c r="ON21" i="21" s="1"/>
  <c r="ON22" i="21"/>
  <c r="OM26" i="21"/>
  <c r="OM24" i="21" s="1"/>
  <c r="ON24" i="21" s="1"/>
  <c r="ON25" i="21"/>
  <c r="OM29" i="21"/>
  <c r="OM27" i="21" s="1"/>
  <c r="ON27" i="21" s="1"/>
  <c r="ON28" i="21"/>
  <c r="OM14" i="21" a="1"/>
  <c r="OM14" i="21" s="1"/>
  <c r="OM12" i="21" s="1"/>
  <c r="ON13" i="21"/>
  <c r="OM17" i="21"/>
  <c r="OM15" i="21" s="1"/>
  <c r="ON15" i="21" s="1"/>
  <c r="ON16" i="21"/>
  <c r="OM20" i="21"/>
  <c r="OM18" i="21" s="1"/>
  <c r="ON18" i="21" s="1"/>
  <c r="ON19" i="21"/>
  <c r="GJ23" i="13"/>
  <c r="GK23" i="13" s="1"/>
  <c r="GK11" i="13"/>
  <c r="GL3" i="13"/>
  <c r="GK4" i="13"/>
  <c r="GK5" i="13" s="1"/>
  <c r="GK6" i="13"/>
  <c r="GJ22" i="13"/>
  <c r="GK22" i="13" s="1"/>
  <c r="OM81" i="21"/>
  <c r="OM77" i="21" s="1"/>
  <c r="OM92" i="21" s="1"/>
  <c r="OL10" i="21"/>
  <c r="OM58" i="21"/>
  <c r="ON59" i="21"/>
  <c r="OM33" i="21"/>
  <c r="ON34" i="21"/>
  <c r="OM50" i="21"/>
  <c r="ON50" i="21" s="1"/>
  <c r="ON51" i="21"/>
  <c r="OL37" i="21"/>
  <c r="OL36" i="21" s="1"/>
  <c r="OL35" i="21" s="1"/>
  <c r="OK91" i="21"/>
  <c r="OK94" i="21" s="1"/>
  <c r="OK9" i="21"/>
  <c r="OM66" i="21"/>
  <c r="ON67" i="21"/>
  <c r="ON7" i="21"/>
  <c r="ON4" i="21"/>
  <c r="ON5" i="21"/>
  <c r="ON6" i="21" s="1"/>
  <c r="OM38" i="21"/>
  <c r="ON39" i="21"/>
  <c r="OM86" i="21"/>
  <c r="ON87" i="21"/>
  <c r="F42" i="11"/>
  <c r="F44" i="11"/>
  <c r="AL2" i="2"/>
  <c r="AL3" i="2" s="1"/>
  <c r="AL4" i="2"/>
  <c r="AM1" i="2"/>
  <c r="ON23" i="21" l="1"/>
  <c r="ON29" i="21"/>
  <c r="ON17" i="21"/>
  <c r="ON26" i="21"/>
  <c r="ON20" i="21"/>
  <c r="OM11" i="21"/>
  <c r="ON11" i="21" s="1"/>
  <c r="ON12" i="21"/>
  <c r="ON14" i="21" s="1"/>
  <c r="GL18" i="13"/>
  <c r="GL19" i="13"/>
  <c r="GL11" i="13"/>
  <c r="GL4" i="13"/>
  <c r="GL5" i="13" s="1"/>
  <c r="GL13" i="13"/>
  <c r="GL21" i="13"/>
  <c r="GL8" i="13"/>
  <c r="GL16" i="13"/>
  <c r="GL9" i="13"/>
  <c r="GM3" i="13"/>
  <c r="GL14" i="13"/>
  <c r="GL6" i="13"/>
  <c r="OM37" i="21"/>
  <c r="OM85" i="21"/>
  <c r="ON85" i="21" s="1"/>
  <c r="ON86" i="21"/>
  <c r="ON33" i="21"/>
  <c r="OL91" i="21"/>
  <c r="OL94" i="21" s="1"/>
  <c r="OL9" i="21"/>
  <c r="AM4" i="2"/>
  <c r="AN1" i="2"/>
  <c r="AM2" i="2"/>
  <c r="AM3" i="2" s="1"/>
  <c r="GM19" i="13" l="1"/>
  <c r="GM11" i="13"/>
  <c r="GM4" i="13"/>
  <c r="GM5" i="13" s="1"/>
  <c r="GM21" i="13"/>
  <c r="GM6" i="13"/>
  <c r="GM13" i="13"/>
  <c r="GM14" i="13"/>
  <c r="GM16" i="13"/>
  <c r="GM9" i="13"/>
  <c r="GN3" i="13"/>
  <c r="GM18" i="13"/>
  <c r="GM8" i="13"/>
  <c r="GL22" i="13"/>
  <c r="GL23" i="13"/>
  <c r="OM93" i="21"/>
  <c r="ON93" i="21"/>
  <c r="OM10" i="21"/>
  <c r="F46" i="11"/>
  <c r="AN4" i="2"/>
  <c r="AO1" i="2"/>
  <c r="AN2" i="2"/>
  <c r="AN3" i="2" s="1"/>
  <c r="GN13" i="13" l="1"/>
  <c r="GO13" i="13" s="1"/>
  <c r="GN21" i="13"/>
  <c r="GO21" i="13" s="1"/>
  <c r="GN14" i="13"/>
  <c r="GO14" i="13" s="1"/>
  <c r="GN6" i="13"/>
  <c r="GN8" i="13"/>
  <c r="GO8" i="13" s="1"/>
  <c r="GN16" i="13"/>
  <c r="GO16" i="13" s="1"/>
  <c r="GN18" i="13"/>
  <c r="GO18" i="13" s="1"/>
  <c r="GN19" i="13"/>
  <c r="GO19" i="13" s="1"/>
  <c r="GN11" i="13"/>
  <c r="GN4" i="13"/>
  <c r="GN5" i="13" s="1"/>
  <c r="GN9" i="13"/>
  <c r="GO3" i="13"/>
  <c r="GM22" i="13"/>
  <c r="GM23" i="13"/>
  <c r="OM9" i="21"/>
  <c r="ON9" i="21" s="1"/>
  <c r="ON10" i="21"/>
  <c r="F47" i="11"/>
  <c r="AP1" i="2"/>
  <c r="AO2" i="2"/>
  <c r="AO3" i="2" s="1"/>
  <c r="AO4" i="2"/>
  <c r="GN23" i="13" l="1"/>
  <c r="GO23" i="13" s="1"/>
  <c r="GO11" i="13"/>
  <c r="GO6" i="13"/>
  <c r="GP3" i="13"/>
  <c r="GO4" i="13"/>
  <c r="GO5" i="13" s="1"/>
  <c r="GN22" i="13"/>
  <c r="GO22" i="13" s="1"/>
  <c r="GO9" i="13"/>
  <c r="F48" i="11"/>
  <c r="F49" i="11"/>
  <c r="AQ1" i="2"/>
  <c r="AP2" i="2"/>
  <c r="AP3" i="2" s="1"/>
  <c r="AP4" i="2"/>
  <c r="GP8" i="13" l="1"/>
  <c r="GP18" i="13"/>
  <c r="GP16" i="13"/>
  <c r="GP9" i="13"/>
  <c r="GQ3" i="13"/>
  <c r="GP19" i="13"/>
  <c r="GP13" i="13"/>
  <c r="GP21" i="13"/>
  <c r="GP14" i="13"/>
  <c r="GP6" i="13"/>
  <c r="GP4" i="13"/>
  <c r="GP5" i="13" s="1"/>
  <c r="GP11" i="13"/>
  <c r="F50" i="11"/>
  <c r="AQ2" i="2"/>
  <c r="AQ3" i="2" s="1"/>
  <c r="AQ4" i="2"/>
  <c r="AR1" i="2"/>
  <c r="GP23" i="13" l="1"/>
  <c r="GP22" i="13"/>
  <c r="GQ16" i="13"/>
  <c r="GQ9" i="13"/>
  <c r="GR3" i="13"/>
  <c r="GQ19" i="13"/>
  <c r="GQ18" i="13"/>
  <c r="GQ11" i="13"/>
  <c r="GQ4" i="13"/>
  <c r="GQ5" i="13" s="1"/>
  <c r="GQ21" i="13"/>
  <c r="GQ14" i="13"/>
  <c r="GQ6" i="13"/>
  <c r="GQ8" i="13"/>
  <c r="GQ13" i="13"/>
  <c r="F51" i="11"/>
  <c r="AR2" i="2"/>
  <c r="AR3" i="2" s="1"/>
  <c r="AR4" i="2"/>
  <c r="AS1" i="2"/>
  <c r="GQ23" i="13" l="1"/>
  <c r="GR18" i="13"/>
  <c r="GS18" i="13" s="1"/>
  <c r="GR19" i="13"/>
  <c r="GS19" i="13" s="1"/>
  <c r="GR11" i="13"/>
  <c r="GS11" i="13" s="1"/>
  <c r="GR4" i="13"/>
  <c r="GR5" i="13" s="1"/>
  <c r="GR13" i="13"/>
  <c r="GS13" i="13" s="1"/>
  <c r="GR21" i="13"/>
  <c r="GS21" i="13" s="1"/>
  <c r="GR8" i="13"/>
  <c r="GS8" i="13" s="1"/>
  <c r="GR16" i="13"/>
  <c r="GS16" i="13" s="1"/>
  <c r="GR9" i="13"/>
  <c r="GS3" i="13"/>
  <c r="GR6" i="13"/>
  <c r="GR14" i="13"/>
  <c r="GS14" i="13" s="1"/>
  <c r="GQ22" i="13"/>
  <c r="AS4" i="2"/>
  <c r="AT1" i="2"/>
  <c r="AS2" i="2"/>
  <c r="AS3" i="2" s="1"/>
  <c r="GR22" i="13" l="1"/>
  <c r="GS22" i="13" s="1"/>
  <c r="GS9" i="13"/>
  <c r="GR23" i="13"/>
  <c r="GS23" i="13" s="1"/>
  <c r="GS4" i="13"/>
  <c r="GS5" i="13" s="1"/>
  <c r="GS6" i="13"/>
  <c r="GT3" i="13"/>
  <c r="F52" i="11"/>
  <c r="F53" i="11"/>
  <c r="AT4" i="2"/>
  <c r="AU1" i="2"/>
  <c r="AT2" i="2"/>
  <c r="AT3" i="2" s="1"/>
  <c r="GT13" i="13" l="1"/>
  <c r="GT8" i="13"/>
  <c r="GT21" i="13"/>
  <c r="GT14" i="13"/>
  <c r="GT6" i="13"/>
  <c r="GT16" i="13"/>
  <c r="GT18" i="13"/>
  <c r="GT19" i="13"/>
  <c r="GT11" i="13"/>
  <c r="GT4" i="13"/>
  <c r="GT5" i="13" s="1"/>
  <c r="GT9" i="13"/>
  <c r="GU3" i="13"/>
  <c r="AV1" i="2"/>
  <c r="AU2" i="2"/>
  <c r="AU3" i="2" s="1"/>
  <c r="AU4" i="2"/>
  <c r="GT23" i="13" l="1"/>
  <c r="GU21" i="13"/>
  <c r="GU14" i="13"/>
  <c r="GU6" i="13"/>
  <c r="GU16" i="13"/>
  <c r="GU9" i="13"/>
  <c r="GU18" i="13"/>
  <c r="GU8" i="13"/>
  <c r="GV3" i="13"/>
  <c r="GU19" i="13"/>
  <c r="GU11" i="13"/>
  <c r="GU4" i="13"/>
  <c r="GU5" i="13" s="1"/>
  <c r="GU13" i="13"/>
  <c r="GT22" i="13"/>
  <c r="F54" i="11"/>
  <c r="AW1" i="2"/>
  <c r="AV2" i="2"/>
  <c r="AV3" i="2" s="1"/>
  <c r="AV4" i="2"/>
  <c r="GU23" i="13" l="1"/>
  <c r="GU22" i="13"/>
  <c r="GV8" i="13"/>
  <c r="GW8" i="13" s="1"/>
  <c r="GX8" i="13" s="1"/>
  <c r="GV16" i="13"/>
  <c r="GW16" i="13" s="1"/>
  <c r="GX16" i="13" s="1"/>
  <c r="GV9" i="13"/>
  <c r="GW3" i="13"/>
  <c r="GV18" i="13"/>
  <c r="GW18" i="13" s="1"/>
  <c r="GX18" i="13" s="1"/>
  <c r="GV19" i="13"/>
  <c r="GW19" i="13" s="1"/>
  <c r="GX19" i="13" s="1"/>
  <c r="GV13" i="13"/>
  <c r="GW13" i="13" s="1"/>
  <c r="GX13" i="13" s="1"/>
  <c r="GV21" i="13"/>
  <c r="GW21" i="13" s="1"/>
  <c r="GX21" i="13" s="1"/>
  <c r="GV14" i="13"/>
  <c r="GW14" i="13" s="1"/>
  <c r="GX14" i="13" s="1"/>
  <c r="GV6" i="13"/>
  <c r="GV4" i="13"/>
  <c r="GV5" i="13" s="1"/>
  <c r="GV11" i="13"/>
  <c r="F55" i="11"/>
  <c r="AW2" i="2"/>
  <c r="AW3" i="2" s="1"/>
  <c r="AW4" i="2"/>
  <c r="AX1" i="2"/>
  <c r="GV23" i="13" l="1"/>
  <c r="GW23" i="13" s="1"/>
  <c r="GX23" i="13" s="1"/>
  <c r="GX3" i="13"/>
  <c r="GY3" i="13" s="1"/>
  <c r="GW4" i="13"/>
  <c r="GW5" i="13" s="1"/>
  <c r="GW6" i="13"/>
  <c r="GV22" i="13"/>
  <c r="GW22" i="13" s="1"/>
  <c r="GX22" i="13" s="1"/>
  <c r="GW9" i="13"/>
  <c r="GX9" i="13" s="1"/>
  <c r="GW11" i="13"/>
  <c r="GX11" i="13" s="1"/>
  <c r="F56" i="11"/>
  <c r="AX2" i="2"/>
  <c r="AX3" i="2" s="1"/>
  <c r="AX4" i="2"/>
  <c r="AY1" i="2"/>
  <c r="GY19" i="13" l="1"/>
  <c r="GY11" i="13"/>
  <c r="GY4" i="13"/>
  <c r="GY13" i="13"/>
  <c r="GY21" i="13"/>
  <c r="GY16" i="13"/>
  <c r="GY9" i="13"/>
  <c r="GY8" i="13"/>
  <c r="GY18" i="13"/>
  <c r="GY14" i="13"/>
  <c r="GY6" i="13"/>
  <c r="GZ3" i="13"/>
  <c r="AR49" i="21" a="1"/>
  <c r="AR49" i="21" s="1"/>
  <c r="AR38" i="21" s="1"/>
  <c r="CF49" i="21" a="1"/>
  <c r="CF49" i="21" s="1"/>
  <c r="CF38" i="21" s="1"/>
  <c r="DT49" i="21" a="1"/>
  <c r="DT49" i="21" s="1"/>
  <c r="DT38" i="21" s="1"/>
  <c r="AW49" i="21" a="1"/>
  <c r="AW49" i="21" s="1"/>
  <c r="AW38" i="21" s="1"/>
  <c r="CK49" i="21" a="1"/>
  <c r="CK49" i="21" s="1"/>
  <c r="CK38" i="21" s="1"/>
  <c r="DY49" i="21" a="1"/>
  <c r="DY49" i="21" s="1"/>
  <c r="DY38" i="21" s="1"/>
  <c r="AC49" i="21" a="1"/>
  <c r="AC49" i="21" s="1"/>
  <c r="AC38" i="21" s="1"/>
  <c r="BD49" i="21" a="1"/>
  <c r="BD49" i="21" s="1"/>
  <c r="BD38" i="21" s="1"/>
  <c r="CR49" i="21" a="1"/>
  <c r="CR49" i="21" s="1"/>
  <c r="CR38" i="21" s="1"/>
  <c r="EF49" i="21" a="1"/>
  <c r="EF49" i="21" s="1"/>
  <c r="EF38" i="21" s="1"/>
  <c r="AI49" i="21" a="1"/>
  <c r="AI49" i="21" s="1"/>
  <c r="AI38" i="21" s="1"/>
  <c r="BJ49" i="21" a="1"/>
  <c r="BJ49" i="21" s="1"/>
  <c r="BJ38" i="21" s="1"/>
  <c r="CX49" i="21" a="1"/>
  <c r="CX49" i="21" s="1"/>
  <c r="CX38" i="21" s="1"/>
  <c r="EL49" i="21" a="1"/>
  <c r="EL49" i="21" s="1"/>
  <c r="EL38" i="21" s="1"/>
  <c r="AP49" i="21" a="1"/>
  <c r="AP49" i="21" s="1"/>
  <c r="AP38" i="21" s="1"/>
  <c r="BQ49" i="21" a="1"/>
  <c r="BQ49" i="21" s="1"/>
  <c r="BQ38" i="21" s="1"/>
  <c r="DE49" i="21" a="1"/>
  <c r="DE49" i="21" s="1"/>
  <c r="DE38" i="21" s="1"/>
  <c r="ES49" i="21" a="1"/>
  <c r="ES49" i="21" s="1"/>
  <c r="ES38" i="21" s="1"/>
  <c r="AV49" i="21" a="1"/>
  <c r="AV49" i="21" s="1"/>
  <c r="AV38" i="21" s="1"/>
  <c r="AJ49" i="21" a="1"/>
  <c r="AJ49" i="21" s="1"/>
  <c r="AJ38" i="21" s="1"/>
  <c r="BX49" i="21" a="1"/>
  <c r="BX49" i="21" s="1"/>
  <c r="BX38" i="21" s="1"/>
  <c r="DL49" i="21" a="1"/>
  <c r="DL49" i="21" s="1"/>
  <c r="DL38" i="21" s="1"/>
  <c r="EZ49" i="21" a="1"/>
  <c r="EZ49" i="21" s="1"/>
  <c r="EZ38" i="21" s="1"/>
  <c r="P49" i="21" a="1"/>
  <c r="P49" i="21" s="1"/>
  <c r="P38" i="21" s="1"/>
  <c r="AQ49" i="21" a="1"/>
  <c r="AQ49" i="21" s="1"/>
  <c r="AQ38" i="21" s="1"/>
  <c r="CE49" i="21" a="1"/>
  <c r="CE49" i="21" s="1"/>
  <c r="CE38" i="21" s="1"/>
  <c r="DS49" i="21" a="1"/>
  <c r="DS49" i="21" s="1"/>
  <c r="DS38" i="21" s="1"/>
  <c r="V49" i="21" a="1"/>
  <c r="V49" i="21" s="1"/>
  <c r="V38" i="21" s="1"/>
  <c r="CJ49" i="21" a="1"/>
  <c r="CJ49" i="21" s="1"/>
  <c r="CJ38" i="21" s="1"/>
  <c r="DX49" i="21" a="1"/>
  <c r="DX49" i="21" s="1"/>
  <c r="DX38" i="21" s="1"/>
  <c r="U49" i="21" a="1"/>
  <c r="U49" i="21" s="1"/>
  <c r="U38" i="21" s="1"/>
  <c r="BP49" i="21" a="1"/>
  <c r="BP49" i="21" s="1"/>
  <c r="BP38" i="21" s="1"/>
  <c r="CQ49" i="21" a="1"/>
  <c r="CQ49" i="21" s="1"/>
  <c r="CQ38" i="21" s="1"/>
  <c r="EE49" i="21" a="1"/>
  <c r="EE49" i="21" s="1"/>
  <c r="EE38" i="21" s="1"/>
  <c r="AB49" i="21" a="1"/>
  <c r="AB49" i="21" s="1"/>
  <c r="BV49" i="21" a="1"/>
  <c r="BV49" i="21" s="1"/>
  <c r="BV38" i="21" s="1"/>
  <c r="CW49" i="21" a="1"/>
  <c r="CW49" i="21" s="1"/>
  <c r="CW38" i="21" s="1"/>
  <c r="EK49" i="21" a="1"/>
  <c r="EK49" i="21" s="1"/>
  <c r="EK38" i="21" s="1"/>
  <c r="AH49" i="21" a="1"/>
  <c r="AH49" i="21" s="1"/>
  <c r="AH38" i="21" s="1"/>
  <c r="CC49" i="21" a="1"/>
  <c r="CC49" i="21" s="1"/>
  <c r="CC38" i="21" s="1"/>
  <c r="DD49" i="21" a="1"/>
  <c r="DD49" i="21" s="1"/>
  <c r="DD38" i="21" s="1"/>
  <c r="ER49" i="21" a="1"/>
  <c r="ER49" i="21" s="1"/>
  <c r="ER38" i="21" s="1"/>
  <c r="AO49" i="21" a="1"/>
  <c r="AO49" i="21" s="1"/>
  <c r="CI49" i="21" a="1"/>
  <c r="CI49" i="21" s="1"/>
  <c r="CI38" i="21" s="1"/>
  <c r="BW49" i="21" a="1"/>
  <c r="BW49" i="21" s="1"/>
  <c r="BW38" i="21" s="1"/>
  <c r="DK49" i="21" a="1"/>
  <c r="DK49" i="21" s="1"/>
  <c r="DK38" i="21" s="1"/>
  <c r="EY49" i="21" a="1"/>
  <c r="EY49" i="21" s="1"/>
  <c r="EY38" i="21" s="1"/>
  <c r="BC49" i="21" a="1"/>
  <c r="BC49" i="21" s="1"/>
  <c r="BC38" i="21" s="1"/>
  <c r="AT49" i="21" a="1"/>
  <c r="AT49" i="21" s="1"/>
  <c r="AT38" i="21" s="1"/>
  <c r="EI49" i="21" a="1"/>
  <c r="EI49" i="21" s="1"/>
  <c r="EI38" i="21" s="1"/>
  <c r="CM49" i="21" a="1"/>
  <c r="CM49" i="21" s="1"/>
  <c r="CM38" i="21" s="1"/>
  <c r="R49" i="21" a="1"/>
  <c r="R49" i="21" s="1"/>
  <c r="R38" i="21" s="1"/>
  <c r="EO49" i="21" a="1"/>
  <c r="EO49" i="21" s="1"/>
  <c r="BL49" i="21" a="1"/>
  <c r="BL49" i="21" s="1"/>
  <c r="BL38" i="21" s="1"/>
  <c r="DG49" i="21" a="1"/>
  <c r="DG49" i="21" s="1"/>
  <c r="DG38" i="21" s="1"/>
  <c r="DU49" i="21" a="1"/>
  <c r="DU49" i="21" s="1"/>
  <c r="DU38" i="21" s="1"/>
  <c r="CD49" i="21" a="1"/>
  <c r="CD49" i="21" s="1"/>
  <c r="CD38" i="21" s="1"/>
  <c r="DR49" i="21" a="1"/>
  <c r="DR49" i="21" s="1"/>
  <c r="DR38" i="21" s="1"/>
  <c r="O49" i="21" a="1"/>
  <c r="O49" i="21" s="1"/>
  <c r="BI49" i="21" a="1"/>
  <c r="BI49" i="21" s="1"/>
  <c r="BI38" i="21" s="1"/>
  <c r="DW49" i="21" a="1"/>
  <c r="DW49" i="21" s="1"/>
  <c r="DW38" i="21" s="1"/>
  <c r="M49" i="21" a="1"/>
  <c r="M49" i="21" s="1"/>
  <c r="M38" i="21" s="1"/>
  <c r="BH49" i="21" a="1"/>
  <c r="BH49" i="21" s="1"/>
  <c r="BH38" i="21" s="1"/>
  <c r="DC49" i="21" a="1"/>
  <c r="DC49" i="21" s="1"/>
  <c r="DC38" i="21" s="1"/>
  <c r="ED49" i="21" a="1"/>
  <c r="ED49" i="21" s="1"/>
  <c r="ED38" i="21" s="1"/>
  <c r="T49" i="21" a="1"/>
  <c r="T49" i="21" s="1"/>
  <c r="T38" i="21" s="1"/>
  <c r="BO49" i="21" a="1"/>
  <c r="BO49" i="21" s="1"/>
  <c r="DI49" i="21" a="1"/>
  <c r="DI49" i="21" s="1"/>
  <c r="DI38" i="21" s="1"/>
  <c r="EJ49" i="21" a="1"/>
  <c r="EJ49" i="21" s="1"/>
  <c r="EJ38" i="21" s="1"/>
  <c r="Z49" i="21" a="1"/>
  <c r="Z49" i="21" s="1"/>
  <c r="Z38" i="21" s="1"/>
  <c r="BU49" i="21" a="1"/>
  <c r="BU49" i="21" s="1"/>
  <c r="BU38" i="21" s="1"/>
  <c r="DP49" i="21" a="1"/>
  <c r="DP49" i="21" s="1"/>
  <c r="DP38" i="21" s="1"/>
  <c r="EQ49" i="21" a="1"/>
  <c r="EQ49" i="21" s="1"/>
  <c r="EQ38" i="21" s="1"/>
  <c r="AG49" i="21" a="1"/>
  <c r="AG49" i="21" s="1"/>
  <c r="AG38" i="21" s="1"/>
  <c r="CB49" i="21" a="1"/>
  <c r="CB49" i="21" s="1"/>
  <c r="DV49" i="21" a="1"/>
  <c r="DV49" i="21" s="1"/>
  <c r="DV38" i="21" s="1"/>
  <c r="DJ49" i="21" a="1"/>
  <c r="DJ49" i="21" s="1"/>
  <c r="DJ38" i="21" s="1"/>
  <c r="EX49" i="21" a="1"/>
  <c r="EX49" i="21" s="1"/>
  <c r="EX38" i="21" s="1"/>
  <c r="AU49" i="21" a="1"/>
  <c r="AU49" i="21" s="1"/>
  <c r="AU38" i="21" s="1"/>
  <c r="CP49" i="21" a="1"/>
  <c r="CP49" i="21" s="1"/>
  <c r="CP38" i="21" s="1"/>
  <c r="CO49" i="21" a="1"/>
  <c r="CO49" i="21" s="1"/>
  <c r="AY49" i="21" a="1"/>
  <c r="AY49" i="21" s="1"/>
  <c r="AY38" i="21" s="1"/>
  <c r="CT49" i="21" a="1"/>
  <c r="CT49" i="21" s="1"/>
  <c r="CT38" i="21" s="1"/>
  <c r="X49" i="21" a="1"/>
  <c r="X49" i="21" s="1"/>
  <c r="X38" i="21" s="1"/>
  <c r="EU49" i="21" a="1"/>
  <c r="EU49" i="21" s="1"/>
  <c r="EU38" i="21" s="1"/>
  <c r="BS49" i="21" a="1"/>
  <c r="BS49" i="21" s="1"/>
  <c r="BS38" i="21" s="1"/>
  <c r="AL49" i="21" a="1"/>
  <c r="AL49" i="21" s="1"/>
  <c r="AL38" i="21" s="1"/>
  <c r="DQ49" i="21" a="1"/>
  <c r="DQ49" i="21" s="1"/>
  <c r="DQ38" i="21" s="1"/>
  <c r="BB49" i="21" a="1"/>
  <c r="BB49" i="21" s="1"/>
  <c r="CV49" i="21" a="1"/>
  <c r="CV49" i="21" s="1"/>
  <c r="CV38" i="21" s="1"/>
  <c r="L49" i="21" a="1"/>
  <c r="L49" i="21" s="1"/>
  <c r="L38" i="21" s="1"/>
  <c r="AZ49" i="21" a="1"/>
  <c r="AZ49" i="21" s="1"/>
  <c r="AZ38" i="21" s="1"/>
  <c r="CU49" i="21" a="1"/>
  <c r="CU49" i="21" s="1"/>
  <c r="CU38" i="21" s="1"/>
  <c r="EP49" i="21" a="1"/>
  <c r="EP49" i="21" s="1"/>
  <c r="EP38" i="21" s="1"/>
  <c r="S49" i="21" a="1"/>
  <c r="S49" i="21" s="1"/>
  <c r="S38" i="21" s="1"/>
  <c r="BG49" i="21" a="1"/>
  <c r="BG49" i="21" s="1"/>
  <c r="BG38" i="21" s="1"/>
  <c r="DB49" i="21" a="1"/>
  <c r="DB49" i="21" s="1"/>
  <c r="EV49" i="21" a="1"/>
  <c r="EV49" i="21" s="1"/>
  <c r="EV38" i="21" s="1"/>
  <c r="Y49" i="21" a="1"/>
  <c r="Y49" i="21" s="1"/>
  <c r="Y38" i="21" s="1"/>
  <c r="BM49" i="21" a="1"/>
  <c r="BM49" i="21" s="1"/>
  <c r="BM38" i="21" s="1"/>
  <c r="DH49" i="21" a="1"/>
  <c r="DH49" i="21" s="1"/>
  <c r="DH38" i="21" s="1"/>
  <c r="AF49" i="21" a="1"/>
  <c r="AF49" i="21" s="1"/>
  <c r="AF38" i="21" s="1"/>
  <c r="BT49" i="21" a="1"/>
  <c r="BT49" i="21" s="1"/>
  <c r="BT38" i="21" s="1"/>
  <c r="DO49" i="21" a="1"/>
  <c r="DO49" i="21" s="1"/>
  <c r="EW49" i="21" a="1"/>
  <c r="EW49" i="21" s="1"/>
  <c r="EW38" i="21" s="1"/>
  <c r="AM49" i="21" a="1"/>
  <c r="AM49" i="21" s="1"/>
  <c r="AM38" i="21" s="1"/>
  <c r="CH49" i="21" a="1"/>
  <c r="CH49" i="21" s="1"/>
  <c r="CH38" i="21" s="1"/>
  <c r="EC49" i="21" a="1"/>
  <c r="EC49" i="21" s="1"/>
  <c r="EC38" i="21" s="1"/>
  <c r="AS49" i="21" a="1"/>
  <c r="AS49" i="21" s="1"/>
  <c r="AS38" i="21" s="1"/>
  <c r="CG49" i="21" a="1"/>
  <c r="CG49" i="21" s="1"/>
  <c r="CG38" i="21" s="1"/>
  <c r="EB49" i="21" a="1"/>
  <c r="EB49" i="21" s="1"/>
  <c r="AX49" i="21" a="1"/>
  <c r="AX49" i="21" s="1"/>
  <c r="AX38" i="21" s="1"/>
  <c r="CL49" i="21" a="1"/>
  <c r="CL49" i="21" s="1"/>
  <c r="CL38" i="21" s="1"/>
  <c r="DZ49" i="21" a="1"/>
  <c r="DZ49" i="21" s="1"/>
  <c r="DZ38" i="21" s="1"/>
  <c r="Q49" i="21" a="1"/>
  <c r="Q49" i="21" s="1"/>
  <c r="Q38" i="21" s="1"/>
  <c r="BE49" i="21" a="1"/>
  <c r="BE49" i="21" s="1"/>
  <c r="BE38" i="21" s="1"/>
  <c r="CS49" i="21" a="1"/>
  <c r="CS49" i="21" s="1"/>
  <c r="CS38" i="21" s="1"/>
  <c r="EG49" i="21" a="1"/>
  <c r="EG49" i="21" s="1"/>
  <c r="EG38" i="21" s="1"/>
  <c r="W49" i="21" a="1"/>
  <c r="W49" i="21" s="1"/>
  <c r="W38" i="21" s="1"/>
  <c r="BK49" i="21" a="1"/>
  <c r="BK49" i="21" s="1"/>
  <c r="BK38" i="21" s="1"/>
  <c r="CY49" i="21" a="1"/>
  <c r="CY49" i="21" s="1"/>
  <c r="CY38" i="21" s="1"/>
  <c r="EM49" i="21" a="1"/>
  <c r="EM49" i="21" s="1"/>
  <c r="EM38" i="21" s="1"/>
  <c r="AD49" i="21" a="1"/>
  <c r="AD49" i="21" s="1"/>
  <c r="AD38" i="21" s="1"/>
  <c r="BR49" i="21" a="1"/>
  <c r="BR49" i="21" s="1"/>
  <c r="BR38" i="21" s="1"/>
  <c r="DF49" i="21" a="1"/>
  <c r="DF49" i="21" s="1"/>
  <c r="DF38" i="21" s="1"/>
  <c r="ET49" i="21" a="1"/>
  <c r="ET49" i="21" s="1"/>
  <c r="ET38" i="21" s="1"/>
  <c r="AK49" i="21" a="1"/>
  <c r="AK49" i="21" s="1"/>
  <c r="AK38" i="21" s="1"/>
  <c r="BY49" i="21" a="1"/>
  <c r="BY49" i="21" s="1"/>
  <c r="BY38" i="21" s="1"/>
  <c r="DM49" i="21" a="1"/>
  <c r="DM49" i="21" s="1"/>
  <c r="DM38" i="21" s="1"/>
  <c r="K49" i="21" a="1"/>
  <c r="K49" i="21" s="1"/>
  <c r="EH49" i="21" a="1"/>
  <c r="EH49" i="21" s="1"/>
  <c r="EH38" i="21" s="1"/>
  <c r="BF49" i="21" a="1"/>
  <c r="BF49" i="21" s="1"/>
  <c r="BF38" i="21" s="1"/>
  <c r="CZ49" i="21" a="1"/>
  <c r="CZ49" i="21" s="1"/>
  <c r="CZ38" i="21" s="1"/>
  <c r="AE49" i="21" a="1"/>
  <c r="AE49" i="21" s="1"/>
  <c r="AE38" i="21" s="1"/>
  <c r="BZ49" i="21" a="1"/>
  <c r="BZ49" i="21" s="1"/>
  <c r="BZ38" i="21" s="1"/>
  <c r="GX4" i="13"/>
  <c r="GX5" i="13" s="1"/>
  <c r="GX6" i="13"/>
  <c r="F57" i="11"/>
  <c r="AY4" i="2"/>
  <c r="AZ1" i="2"/>
  <c r="BA1" i="2" s="1"/>
  <c r="AY2" i="2"/>
  <c r="AY3" i="2" s="1"/>
  <c r="FB49" i="21" l="1" a="1"/>
  <c r="FB49" i="21" s="1"/>
  <c r="FB38" i="21" s="1"/>
  <c r="GZ13" i="13"/>
  <c r="GZ18" i="13"/>
  <c r="GZ21" i="13"/>
  <c r="GZ14" i="13"/>
  <c r="GZ6" i="13"/>
  <c r="GZ16" i="13"/>
  <c r="GZ9" i="13"/>
  <c r="HA3" i="13"/>
  <c r="GZ19" i="13"/>
  <c r="GZ11" i="13"/>
  <c r="GZ4" i="13"/>
  <c r="GZ5" i="13" s="1"/>
  <c r="GZ8" i="13"/>
  <c r="GY5" i="13"/>
  <c r="GY23" i="13"/>
  <c r="GY22" i="13"/>
  <c r="EN49" i="21"/>
  <c r="EB38" i="21"/>
  <c r="EN38" i="21" s="1"/>
  <c r="BN49" i="21"/>
  <c r="BB38" i="21"/>
  <c r="BN38" i="21" s="1"/>
  <c r="DA49" i="21"/>
  <c r="CO38" i="21"/>
  <c r="DA38" i="21" s="1"/>
  <c r="CA49" i="21"/>
  <c r="BO38" i="21"/>
  <c r="CA38" i="21" s="1"/>
  <c r="BA49" i="21"/>
  <c r="AO38" i="21"/>
  <c r="BA38" i="21" s="1"/>
  <c r="FA49" i="21"/>
  <c r="EO38" i="21"/>
  <c r="FA38" i="21" s="1"/>
  <c r="DN49" i="21"/>
  <c r="DB38" i="21"/>
  <c r="DN38" i="21" s="1"/>
  <c r="CN49" i="21"/>
  <c r="CB38" i="21"/>
  <c r="CN38" i="21" s="1"/>
  <c r="N49" i="21"/>
  <c r="K38" i="21"/>
  <c r="N38" i="21" s="1"/>
  <c r="EA49" i="21"/>
  <c r="DO38" i="21"/>
  <c r="EA38" i="21" s="1"/>
  <c r="AA49" i="21"/>
  <c r="O38" i="21"/>
  <c r="AA38" i="21" s="1"/>
  <c r="AN49" i="21"/>
  <c r="AB38" i="21"/>
  <c r="AN38" i="21" s="1"/>
  <c r="F58" i="11"/>
  <c r="BB1" i="2"/>
  <c r="BA2" i="2"/>
  <c r="BA4" i="2"/>
  <c r="AZ4" i="2"/>
  <c r="AZ2" i="2"/>
  <c r="AZ3" i="2" s="1"/>
  <c r="GZ23" i="13" l="1"/>
  <c r="HA21" i="13"/>
  <c r="HB21" i="13" s="1"/>
  <c r="HA14" i="13"/>
  <c r="HB14" i="13" s="1"/>
  <c r="HA6" i="13"/>
  <c r="HA11" i="13"/>
  <c r="HA8" i="13"/>
  <c r="HB8" i="13" s="1"/>
  <c r="HA9" i="13"/>
  <c r="HA19" i="13"/>
  <c r="HB19" i="13" s="1"/>
  <c r="HA18" i="13"/>
  <c r="HB18" i="13" s="1"/>
  <c r="HA13" i="13"/>
  <c r="HB13" i="13" s="1"/>
  <c r="HA16" i="13"/>
  <c r="HB16" i="13" s="1"/>
  <c r="HB3" i="13"/>
  <c r="HA4" i="13"/>
  <c r="HA5" i="13" s="1"/>
  <c r="GZ22" i="13"/>
  <c r="FC49" i="21" a="1"/>
  <c r="FC49" i="21" s="1"/>
  <c r="F59" i="11"/>
  <c r="BA3" i="2"/>
  <c r="BB2" i="2"/>
  <c r="BB3" i="2" s="1"/>
  <c r="BB4" i="2"/>
  <c r="BC1" i="2"/>
  <c r="FD49" i="21" l="1" a="1"/>
  <c r="FD49" i="21" s="1"/>
  <c r="FD38" i="21" s="1"/>
  <c r="HC3" i="13"/>
  <c r="HB4" i="13"/>
  <c r="HB5" i="13" s="1"/>
  <c r="HB6" i="13"/>
  <c r="HA23" i="13"/>
  <c r="HB23" i="13" s="1"/>
  <c r="HB11" i="13"/>
  <c r="FC38" i="21"/>
  <c r="HA22" i="13"/>
  <c r="HB22" i="13" s="1"/>
  <c r="HB9" i="13"/>
  <c r="F60" i="11"/>
  <c r="F61" i="11"/>
  <c r="BC2" i="2"/>
  <c r="BC3" i="2" s="1"/>
  <c r="BC4" i="2"/>
  <c r="BD1" i="2"/>
  <c r="HC16" i="13" l="1"/>
  <c r="HC9" i="13"/>
  <c r="HD3" i="13"/>
  <c r="HC18" i="13"/>
  <c r="HC19" i="13"/>
  <c r="HC11" i="13"/>
  <c r="HC4" i="13"/>
  <c r="HC5" i="13" s="1"/>
  <c r="HC21" i="13"/>
  <c r="HC6" i="13"/>
  <c r="HC13" i="13"/>
  <c r="HC8" i="13"/>
  <c r="HC14" i="13"/>
  <c r="BD4" i="2"/>
  <c r="BD2" i="2"/>
  <c r="BD3" i="2" s="1"/>
  <c r="BE1" i="2"/>
  <c r="FE49" i="21" l="1" a="1"/>
  <c r="FE49" i="21" s="1"/>
  <c r="FE38" i="21" s="1"/>
  <c r="HD18" i="13"/>
  <c r="HD8" i="13"/>
  <c r="HD19" i="13"/>
  <c r="HD11" i="13"/>
  <c r="HD4" i="13"/>
  <c r="HD5" i="13" s="1"/>
  <c r="HD21" i="13"/>
  <c r="HD14" i="13"/>
  <c r="HD6" i="13"/>
  <c r="HD16" i="13"/>
  <c r="HD9" i="13"/>
  <c r="HE3" i="13"/>
  <c r="HD13" i="13"/>
  <c r="HC22" i="13"/>
  <c r="HC23" i="13"/>
  <c r="F62" i="11"/>
  <c r="BE4" i="2"/>
  <c r="BF1" i="2"/>
  <c r="BE2" i="2"/>
  <c r="BE3" i="2" s="1"/>
  <c r="HD23" i="13" l="1"/>
  <c r="HE19" i="13"/>
  <c r="HF19" i="13" s="1"/>
  <c r="HE11" i="13"/>
  <c r="HE4" i="13"/>
  <c r="HE5" i="13" s="1"/>
  <c r="HE16" i="13"/>
  <c r="HF16" i="13" s="1"/>
  <c r="HE9" i="13"/>
  <c r="HE13" i="13"/>
  <c r="HF13" i="13" s="1"/>
  <c r="HE21" i="13"/>
  <c r="HF21" i="13" s="1"/>
  <c r="HE14" i="13"/>
  <c r="HF14" i="13" s="1"/>
  <c r="HE6" i="13"/>
  <c r="HE8" i="13"/>
  <c r="HF8" i="13" s="1"/>
  <c r="HE18" i="13"/>
  <c r="HF18" i="13" s="1"/>
  <c r="HF3" i="13"/>
  <c r="HD22" i="13"/>
  <c r="FF49" i="21" a="1"/>
  <c r="FF49" i="21" s="1"/>
  <c r="F63" i="11"/>
  <c r="BG1" i="2"/>
  <c r="BF4" i="2"/>
  <c r="BF2" i="2"/>
  <c r="BF3" i="2" s="1"/>
  <c r="HE22" i="13" l="1"/>
  <c r="HF22" i="13" s="1"/>
  <c r="FG49" i="21" a="1"/>
  <c r="FG49" i="21" s="1"/>
  <c r="FG38" i="21" s="1"/>
  <c r="FF38" i="21"/>
  <c r="HF6" i="13"/>
  <c r="HG3" i="13"/>
  <c r="HF4" i="13"/>
  <c r="HF5" i="13" s="1"/>
  <c r="HE23" i="13"/>
  <c r="HF23" i="13" s="1"/>
  <c r="HF11" i="13"/>
  <c r="HF9" i="13"/>
  <c r="F64" i="11"/>
  <c r="BH1" i="2"/>
  <c r="BG2" i="2"/>
  <c r="BG3" i="2" s="1"/>
  <c r="BG4" i="2"/>
  <c r="HG21" i="13" l="1"/>
  <c r="HG14" i="13"/>
  <c r="HG6" i="13"/>
  <c r="HG8" i="13"/>
  <c r="HG16" i="13"/>
  <c r="HH3" i="13"/>
  <c r="HG18" i="13"/>
  <c r="HG19" i="13"/>
  <c r="HG13" i="13"/>
  <c r="HG9" i="13"/>
  <c r="HG11" i="13"/>
  <c r="HG4" i="13"/>
  <c r="HG5" i="13" s="1"/>
  <c r="F65" i="11"/>
  <c r="BH2" i="2"/>
  <c r="BH3" i="2" s="1"/>
  <c r="BH4" i="2"/>
  <c r="BI1" i="2"/>
  <c r="FH49" i="21" l="1" a="1"/>
  <c r="FH49" i="21" s="1"/>
  <c r="FH38" i="21" s="1"/>
  <c r="HH8" i="13"/>
  <c r="HH16" i="13"/>
  <c r="HH9" i="13"/>
  <c r="HI3" i="13"/>
  <c r="HH18" i="13"/>
  <c r="HH13" i="13"/>
  <c r="HH19" i="13"/>
  <c r="HH11" i="13"/>
  <c r="HH4" i="13"/>
  <c r="HH5" i="13" s="1"/>
  <c r="HH21" i="13"/>
  <c r="HH14" i="13"/>
  <c r="HH6" i="13"/>
  <c r="HG23" i="13"/>
  <c r="HG22" i="13"/>
  <c r="F66" i="11"/>
  <c r="BI2" i="2"/>
  <c r="BI3" i="2" s="1"/>
  <c r="BI4" i="2"/>
  <c r="BJ1" i="2"/>
  <c r="HI16" i="13" l="1"/>
  <c r="HJ16" i="13" s="1"/>
  <c r="HI9" i="13"/>
  <c r="HJ3" i="13"/>
  <c r="HI21" i="13"/>
  <c r="HJ21" i="13" s="1"/>
  <c r="HI6" i="13"/>
  <c r="HI18" i="13"/>
  <c r="HJ18" i="13" s="1"/>
  <c r="HI19" i="13"/>
  <c r="HJ19" i="13" s="1"/>
  <c r="HI14" i="13"/>
  <c r="HJ14" i="13" s="1"/>
  <c r="HI13" i="13"/>
  <c r="HJ13" i="13" s="1"/>
  <c r="HI8" i="13"/>
  <c r="HJ8" i="13" s="1"/>
  <c r="HI11" i="13"/>
  <c r="HI4" i="13"/>
  <c r="HI5" i="13" s="1"/>
  <c r="HH22" i="13"/>
  <c r="FI49" i="21" a="1"/>
  <c r="FI49" i="21" s="1"/>
  <c r="HH23" i="13"/>
  <c r="F67" i="11"/>
  <c r="BJ4" i="2"/>
  <c r="BK1" i="2"/>
  <c r="BJ2" i="2"/>
  <c r="BJ3" i="2" s="1"/>
  <c r="FJ49" i="21" l="1" a="1"/>
  <c r="FJ49" i="21" s="1"/>
  <c r="FJ38" i="21" s="1"/>
  <c r="HI23" i="13"/>
  <c r="HJ23" i="13" s="1"/>
  <c r="HJ11" i="13"/>
  <c r="FI38" i="21"/>
  <c r="HJ4" i="13"/>
  <c r="HJ5" i="13" s="1"/>
  <c r="HJ6" i="13"/>
  <c r="HK3" i="13"/>
  <c r="HI22" i="13"/>
  <c r="HJ22" i="13" s="1"/>
  <c r="HJ9" i="13"/>
  <c r="F68" i="11"/>
  <c r="F69" i="11"/>
  <c r="BK4" i="2"/>
  <c r="BL1" i="2"/>
  <c r="BK2" i="2"/>
  <c r="BK3" i="2" s="1"/>
  <c r="HK19" i="13" l="1"/>
  <c r="HK11" i="13"/>
  <c r="HK4" i="13"/>
  <c r="HK5" i="13" s="1"/>
  <c r="HK13" i="13"/>
  <c r="HK16" i="13"/>
  <c r="HK8" i="13"/>
  <c r="HK18" i="13"/>
  <c r="HK21" i="13"/>
  <c r="HK14" i="13"/>
  <c r="HK6" i="13"/>
  <c r="HK9" i="13"/>
  <c r="HL3" i="13"/>
  <c r="BM1" i="2"/>
  <c r="BL2" i="2"/>
  <c r="BL3" i="2" s="1"/>
  <c r="BL4" i="2"/>
  <c r="HL13" i="13" l="1"/>
  <c r="HL18" i="13"/>
  <c r="HL21" i="13"/>
  <c r="HL14" i="13"/>
  <c r="HL6" i="13"/>
  <c r="HL16" i="13"/>
  <c r="HL9" i="13"/>
  <c r="HM3" i="13"/>
  <c r="HL19" i="13"/>
  <c r="HL11" i="13"/>
  <c r="HL4" i="13"/>
  <c r="HL5" i="13" s="1"/>
  <c r="HL8" i="13"/>
  <c r="HK22" i="13"/>
  <c r="HK23" i="13"/>
  <c r="F70" i="11"/>
  <c r="BN1" i="2"/>
  <c r="BM2" i="2"/>
  <c r="BM3" i="2" s="1"/>
  <c r="BM4" i="2"/>
  <c r="HL23" i="13" l="1"/>
  <c r="HL22" i="13"/>
  <c r="HM21" i="13"/>
  <c r="HN21" i="13" s="1"/>
  <c r="HO21" i="13" s="1"/>
  <c r="HM14" i="13"/>
  <c r="HN14" i="13" s="1"/>
  <c r="HO14" i="13" s="1"/>
  <c r="HM6" i="13"/>
  <c r="HM8" i="13"/>
  <c r="HN8" i="13" s="1"/>
  <c r="HO8" i="13" s="1"/>
  <c r="HM16" i="13"/>
  <c r="HN16" i="13" s="1"/>
  <c r="HO16" i="13" s="1"/>
  <c r="HM9" i="13"/>
  <c r="HM19" i="13"/>
  <c r="HN19" i="13" s="1"/>
  <c r="HO19" i="13" s="1"/>
  <c r="HM11" i="13"/>
  <c r="HM18" i="13"/>
  <c r="HN18" i="13" s="1"/>
  <c r="HO18" i="13" s="1"/>
  <c r="HM13" i="13"/>
  <c r="HN13" i="13" s="1"/>
  <c r="HO13" i="13" s="1"/>
  <c r="HN3" i="13"/>
  <c r="HM4" i="13"/>
  <c r="HM5" i="13" s="1"/>
  <c r="F71" i="11"/>
  <c r="BN2" i="2"/>
  <c r="BN3" i="2" s="1"/>
  <c r="BN4" i="2"/>
  <c r="BO1" i="2"/>
  <c r="HM23" i="13" l="1"/>
  <c r="HN23" i="13" s="1"/>
  <c r="HO23" i="13" s="1"/>
  <c r="HM22" i="13"/>
  <c r="HN22" i="13" s="1"/>
  <c r="HO22" i="13" s="1"/>
  <c r="HN9" i="13"/>
  <c r="HO9" i="13" s="1"/>
  <c r="HN11" i="13"/>
  <c r="HO11" i="13" s="1"/>
  <c r="HO3" i="13"/>
  <c r="HP3" i="13" s="1"/>
  <c r="HN4" i="13"/>
  <c r="HN5" i="13" s="1"/>
  <c r="HN6" i="13"/>
  <c r="F72" i="11"/>
  <c r="F73" i="11"/>
  <c r="BO2" i="2"/>
  <c r="BO3" i="2" s="1"/>
  <c r="BO4" i="2"/>
  <c r="BP1" i="2"/>
  <c r="HP19" i="13" l="1"/>
  <c r="HP11" i="13"/>
  <c r="HP4" i="13"/>
  <c r="HQ3" i="13"/>
  <c r="HP13" i="13"/>
  <c r="HP21" i="13"/>
  <c r="HP14" i="13"/>
  <c r="HP6" i="13"/>
  <c r="HP8" i="13"/>
  <c r="HP16" i="13"/>
  <c r="HP9" i="13"/>
  <c r="HP18" i="13"/>
  <c r="HO4" i="13"/>
  <c r="HO5" i="13" s="1"/>
  <c r="HO6" i="13"/>
  <c r="FL49" i="21" a="1"/>
  <c r="FL49" i="21" s="1"/>
  <c r="FL38" i="21" s="1"/>
  <c r="FK49" i="21" a="1"/>
  <c r="FK49" i="21" s="1"/>
  <c r="FK38" i="21" s="1"/>
  <c r="FM49" i="21" a="1"/>
  <c r="FM49" i="21" s="1"/>
  <c r="BP4" i="2"/>
  <c r="BQ1" i="2"/>
  <c r="BR1" i="2" s="1"/>
  <c r="BP2" i="2"/>
  <c r="BP3" i="2" s="1"/>
  <c r="FO49" i="21" l="1" a="1"/>
  <c r="FO49" i="21" s="1"/>
  <c r="FO38" i="21" s="1"/>
  <c r="HP22" i="13"/>
  <c r="HQ13" i="13"/>
  <c r="HQ21" i="13"/>
  <c r="HQ14" i="13"/>
  <c r="HQ6" i="13"/>
  <c r="HQ8" i="13"/>
  <c r="HQ16" i="13"/>
  <c r="HQ9" i="13"/>
  <c r="HR3" i="13"/>
  <c r="HQ19" i="13"/>
  <c r="HQ11" i="13"/>
  <c r="HQ4" i="13"/>
  <c r="HQ5" i="13" s="1"/>
  <c r="HQ18" i="13"/>
  <c r="HP5" i="13"/>
  <c r="HP23" i="13"/>
  <c r="FM38" i="21"/>
  <c r="FN38" i="21" s="1"/>
  <c r="FN49" i="21"/>
  <c r="F74" i="11"/>
  <c r="BS1" i="2"/>
  <c r="BR2" i="2"/>
  <c r="BR4" i="2"/>
  <c r="BQ4" i="2"/>
  <c r="BQ2" i="2"/>
  <c r="BQ3" i="2" s="1"/>
  <c r="HQ23" i="13" l="1"/>
  <c r="HR21" i="13"/>
  <c r="HS21" i="13" s="1"/>
  <c r="HR14" i="13"/>
  <c r="HS14" i="13" s="1"/>
  <c r="HR6" i="13"/>
  <c r="HR8" i="13"/>
  <c r="HS8" i="13" s="1"/>
  <c r="HR16" i="13"/>
  <c r="HS16" i="13" s="1"/>
  <c r="HR9" i="13"/>
  <c r="HS3" i="13"/>
  <c r="HR4" i="13"/>
  <c r="HR5" i="13" s="1"/>
  <c r="HR18" i="13"/>
  <c r="HS18" i="13" s="1"/>
  <c r="HR19" i="13"/>
  <c r="HS19" i="13" s="1"/>
  <c r="HR13" i="13"/>
  <c r="HS13" i="13" s="1"/>
  <c r="HR11" i="13"/>
  <c r="HQ22" i="13"/>
  <c r="FP49" i="21" a="1"/>
  <c r="FP49" i="21" s="1"/>
  <c r="F75" i="11"/>
  <c r="BR3" i="2"/>
  <c r="BS2" i="2"/>
  <c r="BS3" i="2" s="1"/>
  <c r="BS4" i="2"/>
  <c r="BT1" i="2"/>
  <c r="HR23" i="13" l="1"/>
  <c r="HS23" i="13" s="1"/>
  <c r="HR22" i="13"/>
  <c r="HS22" i="13" s="1"/>
  <c r="FQ49" i="21" a="1"/>
  <c r="FQ49" i="21" s="1"/>
  <c r="FQ38" i="21" s="1"/>
  <c r="FP38" i="21"/>
  <c r="HT3" i="13"/>
  <c r="HS4" i="13"/>
  <c r="HS5" i="13" s="1"/>
  <c r="HS6" i="13"/>
  <c r="HS9" i="13"/>
  <c r="HS11" i="13"/>
  <c r="F76" i="11"/>
  <c r="BT2" i="2"/>
  <c r="BT3" i="2" s="1"/>
  <c r="BU1" i="2"/>
  <c r="BT4" i="2"/>
  <c r="HT16" i="13" l="1"/>
  <c r="HT9" i="13"/>
  <c r="HU3" i="13"/>
  <c r="HT18" i="13"/>
  <c r="HT19" i="13"/>
  <c r="HT11" i="13"/>
  <c r="HT4" i="13"/>
  <c r="HT5" i="13" s="1"/>
  <c r="HT14" i="13"/>
  <c r="HT13" i="13"/>
  <c r="HT6" i="13"/>
  <c r="HT8" i="13"/>
  <c r="HT21" i="13"/>
  <c r="F77" i="11"/>
  <c r="BU4" i="2"/>
  <c r="BV1" i="2"/>
  <c r="BU2" i="2"/>
  <c r="BU3" i="2" s="1"/>
  <c r="FR49" i="21" l="1" a="1"/>
  <c r="FR49" i="21" s="1"/>
  <c r="FR38" i="21" s="1"/>
  <c r="HT23" i="13"/>
  <c r="HU18" i="13"/>
  <c r="HU19" i="13"/>
  <c r="HU11" i="13"/>
  <c r="HU4" i="13"/>
  <c r="HU5" i="13" s="1"/>
  <c r="HU13" i="13"/>
  <c r="HU8" i="13"/>
  <c r="HU21" i="13"/>
  <c r="HU14" i="13"/>
  <c r="HU6" i="13"/>
  <c r="HU16" i="13"/>
  <c r="HU9" i="13"/>
  <c r="HV3" i="13"/>
  <c r="HT22" i="13"/>
  <c r="F78" i="11"/>
  <c r="BV4" i="2"/>
  <c r="BW1" i="2"/>
  <c r="BV2" i="2"/>
  <c r="BV3" i="2" s="1"/>
  <c r="HU23" i="13" l="1"/>
  <c r="HV19" i="13"/>
  <c r="HW19" i="13" s="1"/>
  <c r="HV11" i="13"/>
  <c r="HW11" i="13" s="1"/>
  <c r="HV4" i="13"/>
  <c r="HV5" i="13" s="1"/>
  <c r="HV13" i="13"/>
  <c r="HW13" i="13" s="1"/>
  <c r="HV9" i="13"/>
  <c r="HW9" i="13" s="1"/>
  <c r="HW3" i="13"/>
  <c r="HV21" i="13"/>
  <c r="HW21" i="13" s="1"/>
  <c r="HV14" i="13"/>
  <c r="HW14" i="13" s="1"/>
  <c r="HV6" i="13"/>
  <c r="HV16" i="13"/>
  <c r="HW16" i="13" s="1"/>
  <c r="HV8" i="13"/>
  <c r="HW8" i="13" s="1"/>
  <c r="HV18" i="13"/>
  <c r="HW18" i="13" s="1"/>
  <c r="HU22" i="13"/>
  <c r="FS49" i="21" a="1"/>
  <c r="FS49" i="21" s="1"/>
  <c r="F79" i="11"/>
  <c r="F80" i="11"/>
  <c r="BX1" i="2"/>
  <c r="BW2" i="2"/>
  <c r="BW3" i="2" s="1"/>
  <c r="BW4" i="2"/>
  <c r="FT49" i="21" l="1" a="1"/>
  <c r="FT49" i="21" s="1"/>
  <c r="FT38" i="21" s="1"/>
  <c r="HV23" i="13"/>
  <c r="HW23" i="13" s="1"/>
  <c r="FS38" i="21"/>
  <c r="HW6" i="13"/>
  <c r="HX3" i="13"/>
  <c r="HW4" i="13"/>
  <c r="HW5" i="13" s="1"/>
  <c r="HV22" i="13"/>
  <c r="HW22" i="13" s="1"/>
  <c r="BY1" i="2"/>
  <c r="BX2" i="2"/>
  <c r="BX3" i="2" s="1"/>
  <c r="BX4" i="2"/>
  <c r="HX21" i="13" l="1"/>
  <c r="HX14" i="13"/>
  <c r="HX6" i="13"/>
  <c r="HX8" i="13"/>
  <c r="HY3" i="13"/>
  <c r="HX16" i="13"/>
  <c r="HX9" i="13"/>
  <c r="HX18" i="13"/>
  <c r="HX11" i="13"/>
  <c r="HX4" i="13"/>
  <c r="HX5" i="13" s="1"/>
  <c r="HX13" i="13"/>
  <c r="HX19" i="13"/>
  <c r="F81" i="11"/>
  <c r="BY2" i="2"/>
  <c r="BY3" i="2" s="1"/>
  <c r="BY4" i="2"/>
  <c r="BZ1" i="2"/>
  <c r="FU49" i="21" l="1" a="1"/>
  <c r="FU49" i="21" s="1"/>
  <c r="FU38" i="21" s="1"/>
  <c r="HX23" i="13"/>
  <c r="HX22" i="13"/>
  <c r="HY8" i="13"/>
  <c r="HY16" i="13"/>
  <c r="HY9" i="13"/>
  <c r="HZ3" i="13"/>
  <c r="HY13" i="13"/>
  <c r="HY18" i="13"/>
  <c r="HY19" i="13"/>
  <c r="HY11" i="13"/>
  <c r="HY4" i="13"/>
  <c r="HY5" i="13" s="1"/>
  <c r="HY21" i="13"/>
  <c r="HY14" i="13"/>
  <c r="HY6" i="13"/>
  <c r="F82" i="11"/>
  <c r="BZ2" i="2"/>
  <c r="BZ3" i="2" s="1"/>
  <c r="BZ4" i="2"/>
  <c r="CA1" i="2"/>
  <c r="HZ16" i="13" l="1"/>
  <c r="IA16" i="13" s="1"/>
  <c r="HZ9" i="13"/>
  <c r="IA9" i="13" s="1"/>
  <c r="IA3" i="13"/>
  <c r="HZ14" i="13"/>
  <c r="IA14" i="13" s="1"/>
  <c r="HZ6" i="13"/>
  <c r="HZ18" i="13"/>
  <c r="IA18" i="13" s="1"/>
  <c r="HZ19" i="13"/>
  <c r="IA19" i="13" s="1"/>
  <c r="HZ11" i="13"/>
  <c r="HZ4" i="13"/>
  <c r="HZ5" i="13" s="1"/>
  <c r="HZ13" i="13"/>
  <c r="IA13" i="13" s="1"/>
  <c r="HZ8" i="13"/>
  <c r="IA8" i="13" s="1"/>
  <c r="HZ21" i="13"/>
  <c r="IA21" i="13" s="1"/>
  <c r="HY22" i="13"/>
  <c r="FV49" i="21" a="1"/>
  <c r="FV49" i="21" s="1"/>
  <c r="HY23" i="13"/>
  <c r="F83" i="11"/>
  <c r="CA4" i="2"/>
  <c r="CB1" i="2"/>
  <c r="CA2" i="2"/>
  <c r="CA3" i="2" s="1"/>
  <c r="FW49" i="21" l="1" a="1"/>
  <c r="FW49" i="21" s="1"/>
  <c r="FW38" i="21" s="1"/>
  <c r="HZ23" i="13"/>
  <c r="IA23" i="13" s="1"/>
  <c r="HZ22" i="13"/>
  <c r="IA22" i="13" s="1"/>
  <c r="IA4" i="13"/>
  <c r="IA5" i="13" s="1"/>
  <c r="IA6" i="13"/>
  <c r="IB3" i="13"/>
  <c r="IA11" i="13"/>
  <c r="FV38" i="21"/>
  <c r="F84" i="11"/>
  <c r="CB4" i="2"/>
  <c r="CB2" i="2"/>
  <c r="CB3" i="2" s="1"/>
  <c r="CC1" i="2"/>
  <c r="IB19" i="13" l="1"/>
  <c r="IB11" i="13"/>
  <c r="IB4" i="13"/>
  <c r="IB5" i="13" s="1"/>
  <c r="IB9" i="13"/>
  <c r="IB13" i="13"/>
  <c r="IB21" i="13"/>
  <c r="IB14" i="13"/>
  <c r="IB6" i="13"/>
  <c r="IB8" i="13"/>
  <c r="IB18" i="13"/>
  <c r="IB16" i="13"/>
  <c r="IC3" i="13"/>
  <c r="OE82" i="21"/>
  <c r="OE81" i="21" s="1"/>
  <c r="OB82" i="21"/>
  <c r="OC82" i="21"/>
  <c r="OC81" i="21" s="1"/>
  <c r="OD82" i="21"/>
  <c r="OD81" i="21" s="1"/>
  <c r="OH82" i="21"/>
  <c r="OH81" i="21" s="1"/>
  <c r="OG82" i="21"/>
  <c r="OG81" i="21" s="1"/>
  <c r="OF82" i="21"/>
  <c r="OF81" i="21" s="1"/>
  <c r="OJ82" i="21"/>
  <c r="OJ81" i="21" s="1"/>
  <c r="OI82" i="21"/>
  <c r="OI81" i="21" s="1"/>
  <c r="NO82" i="21"/>
  <c r="NP82" i="21"/>
  <c r="NP81" i="21" s="1"/>
  <c r="NQ82" i="21"/>
  <c r="NQ81" i="21" s="1"/>
  <c r="NS82" i="21"/>
  <c r="NS81" i="21" s="1"/>
  <c r="NR82" i="21"/>
  <c r="NR81" i="21" s="1"/>
  <c r="NV82" i="21"/>
  <c r="NV81" i="21" s="1"/>
  <c r="NT82" i="21"/>
  <c r="NT81" i="21" s="1"/>
  <c r="NU82" i="21"/>
  <c r="NU81" i="21" s="1"/>
  <c r="NX82" i="21"/>
  <c r="NX81" i="21" s="1"/>
  <c r="NW82" i="21"/>
  <c r="NW81" i="21" s="1"/>
  <c r="NY82" i="21"/>
  <c r="NY81" i="21" s="1"/>
  <c r="NZ82" i="21"/>
  <c r="NZ81" i="21" s="1"/>
  <c r="NE82" i="21"/>
  <c r="NE81" i="21" s="1"/>
  <c r="NC82" i="21"/>
  <c r="NC81" i="21" s="1"/>
  <c r="NF82" i="21"/>
  <c r="NF81" i="21" s="1"/>
  <c r="ND82" i="21"/>
  <c r="ND81" i="21" s="1"/>
  <c r="NB82" i="21"/>
  <c r="NG82" i="21"/>
  <c r="NG81" i="21" s="1"/>
  <c r="NI82" i="21"/>
  <c r="NI81" i="21" s="1"/>
  <c r="NH82" i="21"/>
  <c r="NH81" i="21" s="1"/>
  <c r="NM82" i="21"/>
  <c r="NM81" i="21" s="1"/>
  <c r="NK82" i="21"/>
  <c r="NK81" i="21" s="1"/>
  <c r="NJ82" i="21"/>
  <c r="NJ81" i="21" s="1"/>
  <c r="NL82" i="21"/>
  <c r="NL81" i="21" s="1"/>
  <c r="MO82" i="21"/>
  <c r="MQ82" i="21"/>
  <c r="MQ81" i="21" s="1"/>
  <c r="MY82" i="21"/>
  <c r="MY81" i="21" s="1"/>
  <c r="MV82" i="21"/>
  <c r="MV81" i="21" s="1"/>
  <c r="MS82" i="21"/>
  <c r="MS81" i="21" s="1"/>
  <c r="MP82" i="21"/>
  <c r="MP81" i="21" s="1"/>
  <c r="MX82" i="21"/>
  <c r="MX81" i="21" s="1"/>
  <c r="MU82" i="21"/>
  <c r="MU81" i="21" s="1"/>
  <c r="MR82" i="21"/>
  <c r="MR81" i="21" s="1"/>
  <c r="MZ82" i="21"/>
  <c r="MZ81" i="21" s="1"/>
  <c r="MW82" i="21"/>
  <c r="MW81" i="21" s="1"/>
  <c r="MT82" i="21"/>
  <c r="MT81" i="21" s="1"/>
  <c r="MC82" i="21"/>
  <c r="MC81" i="21" s="1"/>
  <c r="ME82" i="21"/>
  <c r="ME81" i="21" s="1"/>
  <c r="MH82" i="21"/>
  <c r="MH81" i="21" s="1"/>
  <c r="MK82" i="21"/>
  <c r="MK81" i="21" s="1"/>
  <c r="MJ82" i="21"/>
  <c r="MJ81" i="21" s="1"/>
  <c r="MB82" i="21"/>
  <c r="MI82" i="21"/>
  <c r="MI81" i="21" s="1"/>
  <c r="ML82" i="21"/>
  <c r="ML81" i="21" s="1"/>
  <c r="MD82" i="21"/>
  <c r="MD81" i="21" s="1"/>
  <c r="MG82" i="21"/>
  <c r="MG81" i="21" s="1"/>
  <c r="MF82" i="21"/>
  <c r="MF81" i="21" s="1"/>
  <c r="MM82" i="21"/>
  <c r="MM81" i="21" s="1"/>
  <c r="LQ82" i="21"/>
  <c r="LQ81" i="21" s="1"/>
  <c r="LO82" i="21"/>
  <c r="LV82" i="21"/>
  <c r="LV81" i="21" s="1"/>
  <c r="LY82" i="21"/>
  <c r="LY81" i="21" s="1"/>
  <c r="LX82" i="21"/>
  <c r="LX81" i="21" s="1"/>
  <c r="LP82" i="21"/>
  <c r="LP81" i="21" s="1"/>
  <c r="LS82" i="21"/>
  <c r="LS81" i="21" s="1"/>
  <c r="LZ82" i="21"/>
  <c r="LZ81" i="21" s="1"/>
  <c r="LR82" i="21"/>
  <c r="LR81" i="21" s="1"/>
  <c r="LU82" i="21"/>
  <c r="LU81" i="21" s="1"/>
  <c r="LT82" i="21"/>
  <c r="LT81" i="21" s="1"/>
  <c r="LW82" i="21"/>
  <c r="LW81" i="21" s="1"/>
  <c r="LB82" i="21"/>
  <c r="LE82" i="21"/>
  <c r="LE81" i="21" s="1"/>
  <c r="LH82" i="21"/>
  <c r="LH81" i="21" s="1"/>
  <c r="LK82" i="21"/>
  <c r="LK81" i="21" s="1"/>
  <c r="LC82" i="21"/>
  <c r="LC81" i="21" s="1"/>
  <c r="LF82" i="21"/>
  <c r="LF81" i="21" s="1"/>
  <c r="LI82" i="21"/>
  <c r="LI81" i="21" s="1"/>
  <c r="LL82" i="21"/>
  <c r="LL81" i="21" s="1"/>
  <c r="LD82" i="21"/>
  <c r="LD81" i="21" s="1"/>
  <c r="LG82" i="21"/>
  <c r="LG81" i="21" s="1"/>
  <c r="LJ82" i="21"/>
  <c r="LJ81" i="21" s="1"/>
  <c r="LM82" i="21"/>
  <c r="LM81" i="21" s="1"/>
  <c r="KT82" i="21"/>
  <c r="KT81" i="21" s="1"/>
  <c r="KZ82" i="21"/>
  <c r="KZ81" i="21" s="1"/>
  <c r="KR82" i="21"/>
  <c r="KR81" i="21" s="1"/>
  <c r="KU82" i="21"/>
  <c r="KU81" i="21" s="1"/>
  <c r="KX82" i="21"/>
  <c r="KX81" i="21" s="1"/>
  <c r="KQ82" i="21"/>
  <c r="KQ81" i="21" s="1"/>
  <c r="KS82" i="21"/>
  <c r="KS81" i="21" s="1"/>
  <c r="KV82" i="21"/>
  <c r="KV81" i="21" s="1"/>
  <c r="KY82" i="21"/>
  <c r="KY81" i="21" s="1"/>
  <c r="KO82" i="21"/>
  <c r="KP82" i="21"/>
  <c r="KP81" i="21" s="1"/>
  <c r="KW82" i="21"/>
  <c r="KW81" i="21" s="1"/>
  <c r="KB82" i="21"/>
  <c r="KD82" i="21"/>
  <c r="KD81" i="21" s="1"/>
  <c r="KG82" i="21"/>
  <c r="KG81" i="21" s="1"/>
  <c r="KJ82" i="21"/>
  <c r="KJ81" i="21" s="1"/>
  <c r="KM82" i="21"/>
  <c r="KM81" i="21" s="1"/>
  <c r="KE82" i="21"/>
  <c r="KE81" i="21" s="1"/>
  <c r="KH82" i="21"/>
  <c r="KH81" i="21" s="1"/>
  <c r="KK82" i="21"/>
  <c r="KK81" i="21" s="1"/>
  <c r="KC82" i="21"/>
  <c r="KC81" i="21" s="1"/>
  <c r="KF82" i="21"/>
  <c r="KF81" i="21" s="1"/>
  <c r="KI82" i="21"/>
  <c r="KI81" i="21" s="1"/>
  <c r="KL82" i="21"/>
  <c r="KL81" i="21" s="1"/>
  <c r="JO82" i="21"/>
  <c r="JQ82" i="21"/>
  <c r="JQ81" i="21" s="1"/>
  <c r="JY82" i="21"/>
  <c r="JY81" i="21" s="1"/>
  <c r="JP82" i="21"/>
  <c r="JP81" i="21" s="1"/>
  <c r="JV82" i="21"/>
  <c r="JV81" i="21" s="1"/>
  <c r="JW82" i="21"/>
  <c r="JW81" i="21" s="1"/>
  <c r="JZ82" i="21"/>
  <c r="JZ81" i="21" s="1"/>
  <c r="JT82" i="21"/>
  <c r="JT81" i="21" s="1"/>
  <c r="JU82" i="21"/>
  <c r="JU81" i="21" s="1"/>
  <c r="JX82" i="21"/>
  <c r="JX81" i="21" s="1"/>
  <c r="JR82" i="21"/>
  <c r="JR81" i="21" s="1"/>
  <c r="JS82" i="21"/>
  <c r="JS81" i="21" s="1"/>
  <c r="JE82" i="21"/>
  <c r="JE81" i="21" s="1"/>
  <c r="JC82" i="21"/>
  <c r="JC81" i="21" s="1"/>
  <c r="JF82" i="21"/>
  <c r="JF81" i="21" s="1"/>
  <c r="JM82" i="21"/>
  <c r="JM81" i="21" s="1"/>
  <c r="JL82" i="21"/>
  <c r="JL81" i="21" s="1"/>
  <c r="JD82" i="21"/>
  <c r="JD81" i="21" s="1"/>
  <c r="JG82" i="21"/>
  <c r="JG81" i="21" s="1"/>
  <c r="JJ82" i="21"/>
  <c r="JJ81" i="21" s="1"/>
  <c r="JB82" i="21"/>
  <c r="JI82" i="21"/>
  <c r="JI81" i="21" s="1"/>
  <c r="JH82" i="21"/>
  <c r="JH81" i="21" s="1"/>
  <c r="JK82" i="21"/>
  <c r="JK81" i="21" s="1"/>
  <c r="IR82" i="21"/>
  <c r="IR81" i="21" s="1"/>
  <c r="IP82" i="21"/>
  <c r="IP81" i="21" s="1"/>
  <c r="IS82" i="21"/>
  <c r="IS81" i="21" s="1"/>
  <c r="IZ82" i="21"/>
  <c r="IZ81" i="21" s="1"/>
  <c r="IY82" i="21"/>
  <c r="IY81" i="21" s="1"/>
  <c r="IQ82" i="21"/>
  <c r="IQ81" i="21" s="1"/>
  <c r="IT82" i="21"/>
  <c r="IT81" i="21" s="1"/>
  <c r="IW82" i="21"/>
  <c r="IW81" i="21" s="1"/>
  <c r="IO82" i="21"/>
  <c r="IV82" i="21"/>
  <c r="IV81" i="21" s="1"/>
  <c r="IU82" i="21"/>
  <c r="IU81" i="21" s="1"/>
  <c r="IX82" i="21"/>
  <c r="IX81" i="21" s="1"/>
  <c r="IC82" i="21"/>
  <c r="IC81" i="21" s="1"/>
  <c r="IE82" i="21"/>
  <c r="IE81" i="21" s="1"/>
  <c r="IH82" i="21"/>
  <c r="IH81" i="21" s="1"/>
  <c r="IK82" i="21"/>
  <c r="IK81" i="21" s="1"/>
  <c r="IJ82" i="21"/>
  <c r="IJ81" i="21" s="1"/>
  <c r="IB82" i="21"/>
  <c r="II82" i="21"/>
  <c r="II81" i="21" s="1"/>
  <c r="IL82" i="21"/>
  <c r="IL81" i="21" s="1"/>
  <c r="ID82" i="21"/>
  <c r="ID81" i="21" s="1"/>
  <c r="IG82" i="21"/>
  <c r="IG81" i="21" s="1"/>
  <c r="IF82" i="21"/>
  <c r="IF81" i="21" s="1"/>
  <c r="IM82" i="21"/>
  <c r="IM81" i="21" s="1"/>
  <c r="HO82" i="21"/>
  <c r="HQ82" i="21"/>
  <c r="HQ81" i="21" s="1"/>
  <c r="HT82" i="21"/>
  <c r="HT81" i="21" s="1"/>
  <c r="HW82" i="21"/>
  <c r="HW81" i="21" s="1"/>
  <c r="HZ82" i="21"/>
  <c r="HZ81" i="21" s="1"/>
  <c r="HR82" i="21"/>
  <c r="HR81" i="21" s="1"/>
  <c r="HU82" i="21"/>
  <c r="HU81" i="21" s="1"/>
  <c r="HX82" i="21"/>
  <c r="HX81" i="21" s="1"/>
  <c r="HP82" i="21"/>
  <c r="HP81" i="21" s="1"/>
  <c r="HS82" i="21"/>
  <c r="HS81" i="21" s="1"/>
  <c r="HV82" i="21"/>
  <c r="HV81" i="21" s="1"/>
  <c r="HY82" i="21"/>
  <c r="HY81" i="21" s="1"/>
  <c r="HE82" i="21"/>
  <c r="HE81" i="21" s="1"/>
  <c r="HC82" i="21"/>
  <c r="HC81" i="21" s="1"/>
  <c r="HF82" i="21"/>
  <c r="HF81" i="21" s="1"/>
  <c r="HM82" i="21"/>
  <c r="HM81" i="21" s="1"/>
  <c r="HL82" i="21"/>
  <c r="HL81" i="21" s="1"/>
  <c r="HD82" i="21"/>
  <c r="HD81" i="21" s="1"/>
  <c r="HG82" i="21"/>
  <c r="HG81" i="21" s="1"/>
  <c r="HJ82" i="21"/>
  <c r="HJ81" i="21" s="1"/>
  <c r="HB82" i="21"/>
  <c r="HI82" i="21"/>
  <c r="HI81" i="21" s="1"/>
  <c r="HH82" i="21"/>
  <c r="HH81" i="21" s="1"/>
  <c r="HK82" i="21"/>
  <c r="HK81" i="21" s="1"/>
  <c r="GQ82" i="21"/>
  <c r="GQ81" i="21" s="1"/>
  <c r="GO82" i="21"/>
  <c r="GV82" i="21"/>
  <c r="GV81" i="21" s="1"/>
  <c r="GY82" i="21"/>
  <c r="GY81" i="21" s="1"/>
  <c r="GX82" i="21"/>
  <c r="GX81" i="21" s="1"/>
  <c r="GP82" i="21"/>
  <c r="GP81" i="21" s="1"/>
  <c r="GS82" i="21"/>
  <c r="GS81" i="21" s="1"/>
  <c r="GZ82" i="21"/>
  <c r="GZ81" i="21" s="1"/>
  <c r="GR82" i="21"/>
  <c r="GR81" i="21" s="1"/>
  <c r="GU82" i="21"/>
  <c r="GU81" i="21" s="1"/>
  <c r="GT82" i="21"/>
  <c r="GT81" i="21" s="1"/>
  <c r="GW82" i="21"/>
  <c r="GW81" i="21" s="1"/>
  <c r="GD82" i="21"/>
  <c r="GD81" i="21" s="1"/>
  <c r="GJ82" i="21"/>
  <c r="GJ81" i="21" s="1"/>
  <c r="GF82" i="21"/>
  <c r="GF81" i="21" s="1"/>
  <c r="GK82" i="21"/>
  <c r="GK81" i="21" s="1"/>
  <c r="GG82" i="21"/>
  <c r="GG81" i="21" s="1"/>
  <c r="GL82" i="21"/>
  <c r="GL81" i="21" s="1"/>
  <c r="GH82" i="21"/>
  <c r="GH81" i="21" s="1"/>
  <c r="GC82" i="21"/>
  <c r="GC81" i="21" s="1"/>
  <c r="GM82" i="21"/>
  <c r="GM81" i="21" s="1"/>
  <c r="GI82" i="21"/>
  <c r="GI81" i="21" s="1"/>
  <c r="GE82" i="21"/>
  <c r="GE81" i="21" s="1"/>
  <c r="GB82" i="21"/>
  <c r="FW82" i="21"/>
  <c r="FW81" i="21" s="1"/>
  <c r="FQ82" i="21"/>
  <c r="FQ81" i="21" s="1"/>
  <c r="FP82" i="21"/>
  <c r="FP81" i="21" s="1"/>
  <c r="FS82" i="21"/>
  <c r="FS81" i="21" s="1"/>
  <c r="FZ82" i="21"/>
  <c r="FZ81" i="21" s="1"/>
  <c r="FR82" i="21"/>
  <c r="FR81" i="21" s="1"/>
  <c r="FU82" i="21"/>
  <c r="FU81" i="21" s="1"/>
  <c r="FT82" i="21"/>
  <c r="FT81" i="21" s="1"/>
  <c r="FX82" i="21"/>
  <c r="FX81" i="21" s="1"/>
  <c r="FO82" i="21"/>
  <c r="FV82" i="21"/>
  <c r="FV81" i="21" s="1"/>
  <c r="FY82" i="21"/>
  <c r="FY81" i="21" s="1"/>
  <c r="FB82" i="21"/>
  <c r="FD82" i="21"/>
  <c r="FD81" i="21" s="1"/>
  <c r="FG82" i="21"/>
  <c r="FG81" i="21" s="1"/>
  <c r="FJ82" i="21"/>
  <c r="FJ81" i="21" s="1"/>
  <c r="FM82" i="21"/>
  <c r="FM81" i="21" s="1"/>
  <c r="FE82" i="21"/>
  <c r="FE81" i="21" s="1"/>
  <c r="FH82" i="21"/>
  <c r="FH81" i="21" s="1"/>
  <c r="FK82" i="21"/>
  <c r="FK81" i="21" s="1"/>
  <c r="FC82" i="21"/>
  <c r="FC81" i="21" s="1"/>
  <c r="FF82" i="21"/>
  <c r="FF81" i="21" s="1"/>
  <c r="FI82" i="21"/>
  <c r="FI81" i="21" s="1"/>
  <c r="FL82" i="21"/>
  <c r="FL81" i="21" s="1"/>
  <c r="EO82" i="21"/>
  <c r="ES82" i="21"/>
  <c r="ES81" i="21" s="1"/>
  <c r="EP82" i="21"/>
  <c r="EP81" i="21" s="1"/>
  <c r="EV82" i="21"/>
  <c r="EV81" i="21" s="1"/>
  <c r="EY82" i="21"/>
  <c r="EY81" i="21" s="1"/>
  <c r="EQ82" i="21"/>
  <c r="EQ81" i="21" s="1"/>
  <c r="ET82" i="21"/>
  <c r="ET81" i="21" s="1"/>
  <c r="ER82" i="21"/>
  <c r="ER81" i="21" s="1"/>
  <c r="EZ82" i="21"/>
  <c r="EZ81" i="21" s="1"/>
  <c r="EX82" i="21"/>
  <c r="EX81" i="21" s="1"/>
  <c r="EU82" i="21"/>
  <c r="EU81" i="21" s="1"/>
  <c r="EW82" i="21"/>
  <c r="EW81" i="21" s="1"/>
  <c r="EC82" i="21"/>
  <c r="EC81" i="21" s="1"/>
  <c r="EB82" i="21"/>
  <c r="EG82" i="21"/>
  <c r="EG81" i="21" s="1"/>
  <c r="EH82" i="21"/>
  <c r="EH81" i="21" s="1"/>
  <c r="EK82" i="21"/>
  <c r="EK81" i="21" s="1"/>
  <c r="EE82" i="21"/>
  <c r="EE81" i="21" s="1"/>
  <c r="EF82" i="21"/>
  <c r="EF81" i="21" s="1"/>
  <c r="EL82" i="21"/>
  <c r="EL81" i="21" s="1"/>
  <c r="ED82" i="21"/>
  <c r="ED81" i="21" s="1"/>
  <c r="EI82" i="21"/>
  <c r="EI81" i="21" s="1"/>
  <c r="EJ82" i="21"/>
  <c r="EJ81" i="21" s="1"/>
  <c r="EM82" i="21"/>
  <c r="EM81" i="21" s="1"/>
  <c r="DS82" i="21"/>
  <c r="DS81" i="21" s="1"/>
  <c r="DP82" i="21"/>
  <c r="DP81" i="21" s="1"/>
  <c r="DR82" i="21"/>
  <c r="DR81" i="21" s="1"/>
  <c r="DU82" i="21"/>
  <c r="DU81" i="21" s="1"/>
  <c r="DV82" i="21"/>
  <c r="DV81" i="21" s="1"/>
  <c r="DO82" i="21"/>
  <c r="DQ82" i="21"/>
  <c r="DQ81" i="21" s="1"/>
  <c r="DY82" i="21"/>
  <c r="DY81" i="21" s="1"/>
  <c r="DZ82" i="21"/>
  <c r="DZ81" i="21" s="1"/>
  <c r="DT82" i="21"/>
  <c r="DT81" i="21" s="1"/>
  <c r="DW82" i="21"/>
  <c r="DW81" i="21" s="1"/>
  <c r="DX82" i="21"/>
  <c r="DX81" i="21" s="1"/>
  <c r="DB82" i="21"/>
  <c r="DH82" i="21"/>
  <c r="DH81" i="21" s="1"/>
  <c r="DK82" i="21"/>
  <c r="DK81" i="21" s="1"/>
  <c r="DC82" i="21"/>
  <c r="DC81" i="21" s="1"/>
  <c r="DF82" i="21"/>
  <c r="DF81" i="21" s="1"/>
  <c r="DI82" i="21"/>
  <c r="DI81" i="21" s="1"/>
  <c r="DL82" i="21"/>
  <c r="DL81" i="21" s="1"/>
  <c r="DD82" i="21"/>
  <c r="DD81" i="21" s="1"/>
  <c r="DG82" i="21"/>
  <c r="DG81" i="21" s="1"/>
  <c r="DJ82" i="21"/>
  <c r="DJ81" i="21" s="1"/>
  <c r="DM82" i="21"/>
  <c r="DM81" i="21" s="1"/>
  <c r="DE82" i="21"/>
  <c r="DE81" i="21" s="1"/>
  <c r="CX82" i="21"/>
  <c r="CX81" i="21" s="1"/>
  <c r="CP82" i="21"/>
  <c r="CP81" i="21" s="1"/>
  <c r="CZ82" i="21"/>
  <c r="CZ81" i="21" s="1"/>
  <c r="CW82" i="21"/>
  <c r="CW81" i="21" s="1"/>
  <c r="CV82" i="21"/>
  <c r="CV81" i="21" s="1"/>
  <c r="CY82" i="21"/>
  <c r="CY81" i="21" s="1"/>
  <c r="CO82" i="21"/>
  <c r="CQ82" i="21"/>
  <c r="CQ81" i="21" s="1"/>
  <c r="CT82" i="21"/>
  <c r="CT81" i="21" s="1"/>
  <c r="CS82" i="21"/>
  <c r="CS81" i="21" s="1"/>
  <c r="CR82" i="21"/>
  <c r="CR81" i="21" s="1"/>
  <c r="CU82" i="21"/>
  <c r="CU81" i="21" s="1"/>
  <c r="H519" i="11" a="1"/>
  <c r="H519" i="11" s="1"/>
  <c r="H554" i="11" a="1"/>
  <c r="H554" i="11" s="1"/>
  <c r="H591" i="11" a="1"/>
  <c r="H591" i="11" s="1"/>
  <c r="H574" i="11" a="1"/>
  <c r="H574" i="11" s="1"/>
  <c r="H614" i="11" a="1"/>
  <c r="H614" i="11" s="1"/>
  <c r="H514" i="11" a="1"/>
  <c r="H514" i="11" s="1"/>
  <c r="H562" i="11" a="1"/>
  <c r="H562" i="11" s="1"/>
  <c r="H522" i="11" a="1"/>
  <c r="H522" i="11" s="1"/>
  <c r="H485" i="11" a="1"/>
  <c r="H485" i="11" s="1"/>
  <c r="H445" i="11" a="1"/>
  <c r="H445" i="11" s="1"/>
  <c r="H681" i="11" a="1"/>
  <c r="H681" i="11" s="1"/>
  <c r="H548" i="11" a="1"/>
  <c r="H548" i="11" s="1"/>
  <c r="H719" i="11" a="1"/>
  <c r="H719" i="11" s="1"/>
  <c r="H585" i="11" a="1"/>
  <c r="H585" i="11" s="1"/>
  <c r="H773" i="11" a="1"/>
  <c r="H773" i="11" s="1"/>
  <c r="H678" i="11" a="1"/>
  <c r="H678" i="11" s="1"/>
  <c r="H749" i="11" a="1"/>
  <c r="H749" i="11" s="1"/>
  <c r="H578" i="11" a="1"/>
  <c r="H578" i="11" s="1"/>
  <c r="H708" i="11" a="1"/>
  <c r="H708" i="11" s="1"/>
  <c r="H778" i="11" a="1"/>
  <c r="H778" i="11" s="1"/>
  <c r="H712" i="11" a="1"/>
  <c r="H712" i="11" s="1"/>
  <c r="H601" i="11" a="1"/>
  <c r="H601" i="11" s="1"/>
  <c r="H714" i="11" a="1"/>
  <c r="H714" i="11" s="1"/>
  <c r="H580" i="11" a="1"/>
  <c r="H580" i="11" s="1"/>
  <c r="H726" i="11" a="1"/>
  <c r="H726" i="11" s="1"/>
  <c r="H634" i="11" a="1"/>
  <c r="H634" i="11" s="1"/>
  <c r="H738" i="11" a="1"/>
  <c r="H738" i="11" s="1"/>
  <c r="H626" i="11" a="1"/>
  <c r="H626" i="11" s="1"/>
  <c r="H520" i="11" a="1"/>
  <c r="H520" i="11" s="1"/>
  <c r="H776" i="11" a="1"/>
  <c r="H776" i="11" s="1"/>
  <c r="H768" i="11" a="1"/>
  <c r="H768" i="11" s="1"/>
  <c r="H668" i="11" a="1"/>
  <c r="H668" i="11" s="1"/>
  <c r="H480" i="11" a="1"/>
  <c r="H480" i="11" s="1"/>
  <c r="H788" i="11" a="1"/>
  <c r="H788" i="11" s="1"/>
  <c r="H563" i="11" a="1"/>
  <c r="H563" i="11" s="1"/>
  <c r="H792" i="11" a="1"/>
  <c r="H792" i="11" s="1"/>
  <c r="H640" i="11" a="1"/>
  <c r="H640" i="11" s="1"/>
  <c r="H576" i="11" a="1"/>
  <c r="H576" i="11" s="1"/>
  <c r="H616" i="11" a="1"/>
  <c r="H616" i="11" s="1"/>
  <c r="H667" i="11" a="1"/>
  <c r="H667" i="11" s="1"/>
  <c r="H549" i="11" a="1"/>
  <c r="H549" i="11" s="1"/>
  <c r="H721" i="11" a="1"/>
  <c r="H721" i="11" s="1"/>
  <c r="H494" i="11" a="1"/>
  <c r="H494" i="11" s="1"/>
  <c r="H760" i="11" a="1"/>
  <c r="H760" i="11" s="1"/>
  <c r="H490" i="11" a="1"/>
  <c r="H490" i="11" s="1"/>
  <c r="H754" i="11" a="1"/>
  <c r="H754" i="11" s="1"/>
  <c r="H684" i="11" a="1"/>
  <c r="H684" i="11" s="1"/>
  <c r="H536" i="11" a="1"/>
  <c r="H536" i="11" s="1"/>
  <c r="H561" i="11" a="1"/>
  <c r="H561" i="11" s="1"/>
  <c r="H746" i="11" a="1"/>
  <c r="H746" i="11" s="1"/>
  <c r="H677" i="11" a="1"/>
  <c r="H677" i="11" s="1"/>
  <c r="H593" i="11" a="1"/>
  <c r="H593" i="11" s="1"/>
  <c r="H500" i="11" a="1"/>
  <c r="H500" i="11" s="1"/>
  <c r="H627" i="11" a="1"/>
  <c r="H627" i="11" s="1"/>
  <c r="H501" i="11" a="1"/>
  <c r="H501" i="11" s="1"/>
  <c r="H508" i="11" a="1"/>
  <c r="H508" i="11" s="1"/>
  <c r="H732" i="11" a="1"/>
  <c r="H732" i="11" s="1"/>
  <c r="H629" i="11" a="1"/>
  <c r="H629" i="11" s="1"/>
  <c r="H636" i="11" a="1"/>
  <c r="H636" i="11" s="1"/>
  <c r="H560" i="11" a="1"/>
  <c r="H560" i="11" s="1"/>
  <c r="H553" i="11" a="1"/>
  <c r="H553" i="11" s="1"/>
  <c r="H742" i="11" a="1"/>
  <c r="H742" i="11" s="1"/>
  <c r="H592" i="11" a="1"/>
  <c r="H592" i="11" s="1"/>
  <c r="H780" i="11" a="1"/>
  <c r="H780" i="11" s="1"/>
  <c r="H665" i="11" a="1"/>
  <c r="H665" i="11" s="1"/>
  <c r="H619" i="11" a="1"/>
  <c r="H619" i="11" s="1"/>
  <c r="H644" i="11" a="1"/>
  <c r="H644" i="11" s="1"/>
  <c r="H623" i="11" a="1"/>
  <c r="H623" i="11" s="1"/>
  <c r="H707" i="11" a="1"/>
  <c r="H707" i="11" s="1"/>
  <c r="H694" i="11" a="1"/>
  <c r="H694" i="11" s="1"/>
  <c r="H484" i="11" a="1"/>
  <c r="H484" i="11" s="1"/>
  <c r="H741" i="11" a="1"/>
  <c r="H741" i="11" s="1"/>
  <c r="H744" i="11" a="1"/>
  <c r="H744" i="11" s="1"/>
  <c r="H642" i="11" a="1"/>
  <c r="H642" i="11" s="1"/>
  <c r="H528" i="11" a="1"/>
  <c r="H528" i="11" s="1"/>
  <c r="H756" i="11" a="1"/>
  <c r="H756" i="11" s="1"/>
  <c r="H656" i="11" a="1"/>
  <c r="H656" i="11" s="1"/>
  <c r="H718" i="11" a="1"/>
  <c r="H718" i="11" s="1"/>
  <c r="H476" i="11" a="1"/>
  <c r="H476" i="11" s="1"/>
  <c r="H787" i="11" a="1"/>
  <c r="H787" i="11" s="1"/>
  <c r="H786" i="11" a="1"/>
  <c r="H786" i="11" s="1"/>
  <c r="H740" i="11" a="1"/>
  <c r="H740" i="11" s="1"/>
  <c r="H472" i="11" a="1"/>
  <c r="H472" i="11" s="1"/>
  <c r="H763" i="11" a="1"/>
  <c r="H763" i="11" s="1"/>
  <c r="H535" i="11" a="1"/>
  <c r="H535" i="11" s="1"/>
  <c r="H599" i="11" a="1"/>
  <c r="H599" i="11" s="1"/>
  <c r="H610" i="11" a="1"/>
  <c r="H610" i="11" s="1"/>
  <c r="H758" i="11" a="1"/>
  <c r="H758" i="11" s="1"/>
  <c r="H655" i="11" a="1"/>
  <c r="H655" i="11" s="1"/>
  <c r="H524" i="11" a="1"/>
  <c r="H524" i="11" s="1"/>
  <c r="H795" i="11" a="1"/>
  <c r="H795" i="11" s="1"/>
  <c r="H658" i="11" a="1"/>
  <c r="H658" i="11" s="1"/>
  <c r="H692" i="11" a="1"/>
  <c r="H692" i="11" s="1"/>
  <c r="H468" i="11" a="1"/>
  <c r="H468" i="11" s="1"/>
  <c r="H571" i="11" a="1"/>
  <c r="H571" i="11" s="1"/>
  <c r="H761" i="11" a="1"/>
  <c r="H761" i="11" s="1"/>
  <c r="H672" i="11" a="1"/>
  <c r="H672" i="11" s="1"/>
  <c r="H527" i="11" a="1"/>
  <c r="H527" i="11" s="1"/>
  <c r="H588" i="11" a="1"/>
  <c r="H588" i="11" s="1"/>
  <c r="H734" i="11" a="1"/>
  <c r="H734" i="11" s="1"/>
  <c r="H680" i="11" a="1"/>
  <c r="H680" i="11" s="1"/>
  <c r="H716" i="11" a="1"/>
  <c r="H716" i="11" s="1"/>
  <c r="H661" i="11" a="1"/>
  <c r="H661" i="11" s="1"/>
  <c r="H643" i="11" a="1"/>
  <c r="H643" i="11" s="1"/>
  <c r="H544" i="11" a="1"/>
  <c r="H544" i="11" s="1"/>
  <c r="H507" i="11" a="1"/>
  <c r="H507" i="11" s="1"/>
  <c r="H709" i="11" a="1"/>
  <c r="H709" i="11" s="1"/>
  <c r="H621" i="11" a="1"/>
  <c r="H621" i="11" s="1"/>
  <c r="H724" i="11" a="1"/>
  <c r="H724" i="11" s="1"/>
  <c r="H676" i="11" a="1"/>
  <c r="H676" i="11" s="1"/>
  <c r="H608" i="11" a="1"/>
  <c r="H608" i="11" s="1"/>
  <c r="H745" i="11" a="1"/>
  <c r="H745" i="11" s="1"/>
  <c r="H607" i="11" a="1"/>
  <c r="H607" i="11" s="1"/>
  <c r="H689" i="11" a="1"/>
  <c r="H689" i="11" s="1"/>
  <c r="H488" i="11" a="1"/>
  <c r="H488" i="11" s="1"/>
  <c r="H641" i="11" a="1"/>
  <c r="H641" i="11" s="1"/>
  <c r="H584" i="11" a="1"/>
  <c r="H584" i="11" s="1"/>
  <c r="H793" i="11" a="1"/>
  <c r="H793" i="11" s="1"/>
  <c r="H720" i="11" a="1"/>
  <c r="H720" i="11" s="1"/>
  <c r="H723" i="11" a="1"/>
  <c r="H723" i="11" s="1"/>
  <c r="H682" i="11" a="1"/>
  <c r="H682" i="11" s="1"/>
  <c r="H600" i="11" a="1"/>
  <c r="H600" i="11" s="1"/>
  <c r="H693" i="11" a="1"/>
  <c r="H693" i="11" s="1"/>
  <c r="H631" i="11" a="1"/>
  <c r="H631" i="11" s="1"/>
  <c r="H630" i="11" a="1"/>
  <c r="H630" i="11" s="1"/>
  <c r="H764" i="11" a="1"/>
  <c r="H764" i="11" s="1"/>
  <c r="H711" i="11" a="1"/>
  <c r="H711" i="11" s="1"/>
  <c r="H482" i="11" a="1"/>
  <c r="H482" i="11" s="1"/>
  <c r="H722" i="11" a="1"/>
  <c r="H722" i="11" s="1"/>
  <c r="H545" i="11" a="1"/>
  <c r="H545" i="11" s="1"/>
  <c r="H660" i="11" a="1"/>
  <c r="H660" i="11" s="1"/>
  <c r="H596" i="11" a="1"/>
  <c r="H596" i="11" s="1"/>
  <c r="H512" i="11" a="1"/>
  <c r="H512" i="11" s="1"/>
  <c r="H770" i="11" a="1"/>
  <c r="H770" i="11" s="1"/>
  <c r="H727" i="11" a="1"/>
  <c r="H727" i="11" s="1"/>
  <c r="H448" i="11" a="1"/>
  <c r="H448" i="11" s="1"/>
  <c r="H624" i="11" a="1"/>
  <c r="H624" i="11" s="1"/>
  <c r="H648" i="11" a="1"/>
  <c r="H648" i="11" s="1"/>
  <c r="H762" i="11" a="1"/>
  <c r="H762" i="11" s="1"/>
  <c r="H532" i="11" a="1"/>
  <c r="H532" i="11" s="1"/>
  <c r="H717" i="11" a="1"/>
  <c r="H717" i="11" s="1"/>
  <c r="H582" i="11" a="1"/>
  <c r="H582" i="11" s="1"/>
  <c r="H569" i="11" a="1"/>
  <c r="H569" i="11" s="1"/>
  <c r="H538" i="11" a="1"/>
  <c r="H538" i="11" s="1"/>
  <c r="H779" i="11" a="1"/>
  <c r="H779" i="11" s="1"/>
  <c r="H664" i="11" a="1"/>
  <c r="H664" i="11" s="1"/>
  <c r="H498" i="11" a="1"/>
  <c r="H498" i="11" s="1"/>
  <c r="H651" i="11" a="1"/>
  <c r="H651" i="11" s="1"/>
  <c r="H506" i="11" a="1"/>
  <c r="H506" i="11" s="1"/>
  <c r="H705" i="11" a="1"/>
  <c r="H705" i="11" s="1"/>
  <c r="H700" i="11" a="1"/>
  <c r="H700" i="11" s="1"/>
  <c r="H691" i="11" a="1"/>
  <c r="H691" i="11" s="1"/>
  <c r="H492" i="11" a="1"/>
  <c r="H492" i="11" s="1"/>
  <c r="H478" i="11" a="1"/>
  <c r="H478" i="11" s="1"/>
  <c r="H635" i="11" a="1"/>
  <c r="H635" i="11" s="1"/>
  <c r="H728" i="11" a="1"/>
  <c r="H728" i="11" s="1"/>
  <c r="H552" i="11" a="1"/>
  <c r="H552" i="11" s="1"/>
  <c r="H753" i="11" a="1"/>
  <c r="H753" i="11" s="1"/>
  <c r="H706" i="11" a="1"/>
  <c r="H706" i="11" s="1"/>
  <c r="H757" i="11" a="1"/>
  <c r="H757" i="11" s="1"/>
  <c r="H579" i="11" a="1"/>
  <c r="H579" i="11" s="1"/>
  <c r="H502" i="11" a="1"/>
  <c r="H502" i="11" s="1"/>
  <c r="H628" i="11" a="1"/>
  <c r="H628" i="11" s="1"/>
  <c r="H464" i="11" a="1"/>
  <c r="H464" i="11" s="1"/>
  <c r="H704" i="11" a="1"/>
  <c r="H704" i="11" s="1"/>
  <c r="H611" i="11" a="1"/>
  <c r="H611" i="11" s="1"/>
  <c r="H652" i="11" a="1"/>
  <c r="H652" i="11" s="1"/>
  <c r="H525" i="11" a="1"/>
  <c r="H525" i="11" s="1"/>
  <c r="H743" i="11" a="1"/>
  <c r="H743" i="11" s="1"/>
  <c r="H736" i="11" a="1"/>
  <c r="H736" i="11" s="1"/>
  <c r="H516" i="11" a="1"/>
  <c r="H516" i="11" s="1"/>
  <c r="H650" i="11" a="1"/>
  <c r="H650" i="11" s="1"/>
  <c r="H620" i="11" a="1"/>
  <c r="H620" i="11" s="1"/>
  <c r="H645" i="11" a="1"/>
  <c r="H645" i="11" s="1"/>
  <c r="H696" i="11" a="1"/>
  <c r="H696" i="11" s="1"/>
  <c r="H456" i="11" a="1"/>
  <c r="H456" i="11" s="1"/>
  <c r="H748" i="11" a="1"/>
  <c r="H748" i="11" s="1"/>
  <c r="H752" i="11" a="1"/>
  <c r="H752" i="11" s="1"/>
  <c r="H710" i="11" a="1"/>
  <c r="H710" i="11" s="1"/>
  <c r="H604" i="11" a="1"/>
  <c r="H604" i="11" s="1"/>
  <c r="H772" i="11" a="1"/>
  <c r="H772" i="11" s="1"/>
  <c r="H751" i="11" a="1"/>
  <c r="H751" i="11" s="1"/>
  <c r="H657" i="11" a="1"/>
  <c r="H657" i="11" s="1"/>
  <c r="H547" i="11" a="1"/>
  <c r="H547" i="11" s="1"/>
  <c r="H615" i="11" a="1"/>
  <c r="H615" i="11" s="1"/>
  <c r="H794" i="11" a="1"/>
  <c r="H794" i="11" s="1"/>
  <c r="H496" i="11" a="1"/>
  <c r="H496" i="11" s="1"/>
  <c r="H666" i="11" a="1"/>
  <c r="H666" i="11" s="1"/>
  <c r="H647" i="11" a="1"/>
  <c r="H647" i="11" s="1"/>
  <c r="H452" i="11" a="1"/>
  <c r="H452" i="11" s="1"/>
  <c r="H750" i="11" a="1"/>
  <c r="H750" i="11" s="1"/>
  <c r="H632" i="11" a="1"/>
  <c r="H632" i="11" s="1"/>
  <c r="H598" i="11" a="1"/>
  <c r="H598" i="11" s="1"/>
  <c r="H540" i="11" a="1"/>
  <c r="H540" i="11" s="1"/>
  <c r="H531" i="11" a="1"/>
  <c r="H531" i="11" s="1"/>
  <c r="H784" i="11" a="1"/>
  <c r="H784" i="11" s="1"/>
  <c r="H663" i="11" a="1"/>
  <c r="H663" i="11" s="1"/>
  <c r="H581" i="11" a="1"/>
  <c r="H581" i="11" s="1"/>
  <c r="H633" i="11" a="1"/>
  <c r="H633" i="11" s="1"/>
  <c r="H460" i="11" a="1"/>
  <c r="H460" i="11" s="1"/>
  <c r="H775" i="11" a="1"/>
  <c r="H775" i="11" s="1"/>
  <c r="H688" i="11" a="1"/>
  <c r="H688" i="11" s="1"/>
  <c r="H737" i="11" a="1"/>
  <c r="H737" i="11" s="1"/>
  <c r="H590" i="11" a="1"/>
  <c r="H590" i="11" s="1"/>
  <c r="H504" i="11" a="1"/>
  <c r="H504" i="11" s="1"/>
  <c r="H653" i="11" a="1"/>
  <c r="H653" i="11" s="1"/>
  <c r="H659" i="11" a="1"/>
  <c r="H659" i="11" s="1"/>
  <c r="H555" i="11" a="1"/>
  <c r="H555" i="11" s="1"/>
  <c r="H612" i="11" a="1"/>
  <c r="H612" i="11" s="1"/>
  <c r="H613" i="11" a="1"/>
  <c r="H613" i="11" s="1"/>
  <c r="H698" i="11" a="1"/>
  <c r="H698" i="11" s="1"/>
  <c r="H556" i="11" a="1"/>
  <c r="H556" i="11" s="1"/>
  <c r="H781" i="11" a="1"/>
  <c r="H781" i="11" s="1"/>
  <c r="H529" i="11" a="1"/>
  <c r="H529" i="11" s="1"/>
  <c r="H686" i="11" a="1"/>
  <c r="H686" i="11" s="1"/>
  <c r="H638" i="11" a="1"/>
  <c r="H638" i="11" s="1"/>
  <c r="H703" i="11" a="1"/>
  <c r="H703" i="11" s="1"/>
  <c r="H481" i="11" a="1"/>
  <c r="H481" i="11" s="1"/>
  <c r="H739" i="11" a="1"/>
  <c r="H739" i="11" s="1"/>
  <c r="H475" i="11" a="1"/>
  <c r="H475" i="11" s="1"/>
  <c r="H463" i="11" a="1"/>
  <c r="H463" i="11" s="1"/>
  <c r="H594" i="11" a="1"/>
  <c r="H594" i="11" s="1"/>
  <c r="H789" i="11" a="1"/>
  <c r="H789" i="11" s="1"/>
  <c r="H446" i="11" a="1"/>
  <c r="H446" i="11" s="1"/>
  <c r="H685" i="11" a="1"/>
  <c r="H685" i="11" s="1"/>
  <c r="H731" i="11" a="1"/>
  <c r="H731" i="11" s="1"/>
  <c r="H586" i="11" a="1"/>
  <c r="H586" i="11" s="1"/>
  <c r="H617" i="11" a="1"/>
  <c r="H617" i="11" s="1"/>
  <c r="H539" i="11" a="1"/>
  <c r="H539" i="11" s="1"/>
  <c r="H543" i="11" a="1"/>
  <c r="H543" i="11" s="1"/>
  <c r="H470" i="11" a="1"/>
  <c r="H470" i="11" s="1"/>
  <c r="H759" i="11" a="1"/>
  <c r="H759" i="11" s="1"/>
  <c r="H654" i="11" a="1"/>
  <c r="H654" i="11" s="1"/>
  <c r="H487" i="11" a="1"/>
  <c r="H487" i="11" s="1"/>
  <c r="H587" i="11" a="1"/>
  <c r="H587" i="11" s="1"/>
  <c r="H755" i="11" a="1"/>
  <c r="H755" i="11" s="1"/>
  <c r="H453" i="11" a="1"/>
  <c r="H453" i="11" s="1"/>
  <c r="H473" i="11" a="1"/>
  <c r="H473" i="11" s="1"/>
  <c r="H603" i="11" a="1"/>
  <c r="H603" i="11" s="1"/>
  <c r="H733" i="11" a="1"/>
  <c r="H733" i="11" s="1"/>
  <c r="H575" i="11" a="1"/>
  <c r="H575" i="11" s="1"/>
  <c r="H605" i="11" a="1"/>
  <c r="H605" i="11" s="1"/>
  <c r="H505" i="11" a="1"/>
  <c r="H505" i="11" s="1"/>
  <c r="H782" i="11" a="1"/>
  <c r="H782" i="11" s="1"/>
  <c r="H557" i="11" a="1"/>
  <c r="H557" i="11" s="1"/>
  <c r="H715" i="11" a="1"/>
  <c r="H715" i="11" s="1"/>
  <c r="H479" i="11" a="1"/>
  <c r="H479" i="11" s="1"/>
  <c r="H690" i="11" a="1"/>
  <c r="H690" i="11" s="1"/>
  <c r="H466" i="11" a="1"/>
  <c r="H466" i="11" s="1"/>
  <c r="H595" i="11" a="1"/>
  <c r="H595" i="11" s="1"/>
  <c r="H670" i="11" a="1"/>
  <c r="H670" i="11" s="1"/>
  <c r="H606" i="11" a="1"/>
  <c r="H606" i="11" s="1"/>
  <c r="H675" i="11" a="1"/>
  <c r="H675" i="11" s="1"/>
  <c r="H673" i="11" a="1"/>
  <c r="H673" i="11" s="1"/>
  <c r="H785" i="11" a="1"/>
  <c r="H785" i="11" s="1"/>
  <c r="H457" i="11" a="1"/>
  <c r="H457" i="11" s="1"/>
  <c r="H567" i="11" a="1"/>
  <c r="H567" i="11" s="1"/>
  <c r="H546" i="11" a="1"/>
  <c r="H546" i="11" s="1"/>
  <c r="H515" i="11" a="1"/>
  <c r="H515" i="11" s="1"/>
  <c r="H699" i="11" a="1"/>
  <c r="H699" i="11" s="1"/>
  <c r="H499" i="11" a="1"/>
  <c r="H499" i="11" s="1"/>
  <c r="H503" i="11" a="1"/>
  <c r="H503" i="11" s="1"/>
  <c r="H495" i="11" a="1"/>
  <c r="H495" i="11" s="1"/>
  <c r="H662" i="11" a="1"/>
  <c r="H662" i="11" s="1"/>
  <c r="H679" i="11" a="1"/>
  <c r="H679" i="11" s="1"/>
  <c r="H618" i="11" a="1"/>
  <c r="H618" i="11" s="1"/>
  <c r="H609" i="11" a="1"/>
  <c r="H609" i="11" s="1"/>
  <c r="H783" i="11" a="1"/>
  <c r="H783" i="11" s="1"/>
  <c r="H559" i="11" a="1"/>
  <c r="H559" i="11" s="1"/>
  <c r="H447" i="11" a="1"/>
  <c r="H447" i="11" s="1"/>
  <c r="H467" i="11" a="1"/>
  <c r="H467" i="11" s="1"/>
  <c r="H486" i="11" a="1"/>
  <c r="H486" i="11" s="1"/>
  <c r="H537" i="11" a="1"/>
  <c r="H537" i="11" s="1"/>
  <c r="H449" i="11" a="1"/>
  <c r="H449" i="11" s="1"/>
  <c r="H510" i="11" a="1"/>
  <c r="H510" i="11" s="1"/>
  <c r="H455" i="11" a="1"/>
  <c r="H455" i="11" s="1"/>
  <c r="H566" i="11" a="1"/>
  <c r="H566" i="11" s="1"/>
  <c r="H465" i="11" a="1"/>
  <c r="H465" i="11" s="1"/>
  <c r="H469" i="11" a="1"/>
  <c r="H469" i="11" s="1"/>
  <c r="H602" i="11" a="1"/>
  <c r="H602" i="11" s="1"/>
  <c r="H730" i="11" a="1"/>
  <c r="H730" i="11" s="1"/>
  <c r="H674" i="11" a="1"/>
  <c r="H674" i="11" s="1"/>
  <c r="H589" i="11" a="1"/>
  <c r="H589" i="11" s="1"/>
  <c r="H597" i="11" a="1"/>
  <c r="H597" i="11" s="1"/>
  <c r="H637" i="11" a="1"/>
  <c r="H637" i="11" s="1"/>
  <c r="H511" i="11" a="1"/>
  <c r="H511" i="11" s="1"/>
  <c r="H533" i="11" a="1"/>
  <c r="H533" i="11" s="1"/>
  <c r="H523" i="11" a="1"/>
  <c r="H523" i="11" s="1"/>
  <c r="H565" i="11" a="1"/>
  <c r="H565" i="11" s="1"/>
  <c r="H639" i="11" a="1"/>
  <c r="H639" i="11" s="1"/>
  <c r="H573" i="11" a="1"/>
  <c r="H573" i="11" s="1"/>
  <c r="H454" i="11" a="1"/>
  <c r="H454" i="11" s="1"/>
  <c r="H526" i="11" a="1"/>
  <c r="H526" i="11" s="1"/>
  <c r="H541" i="11" a="1"/>
  <c r="H541" i="11" s="1"/>
  <c r="H509" i="11" a="1"/>
  <c r="H509" i="11" s="1"/>
  <c r="H769" i="11" a="1"/>
  <c r="H769" i="11" s="1"/>
  <c r="H491" i="11" a="1"/>
  <c r="H491" i="11" s="1"/>
  <c r="H725" i="11" a="1"/>
  <c r="H725" i="11" s="1"/>
  <c r="H713" i="11" a="1"/>
  <c r="H713" i="11" s="1"/>
  <c r="H521" i="11" a="1"/>
  <c r="H521" i="11" s="1"/>
  <c r="H625" i="11" a="1"/>
  <c r="H625" i="11" s="1"/>
  <c r="H570" i="11" a="1"/>
  <c r="H570" i="11" s="1"/>
  <c r="H483" i="11" a="1"/>
  <c r="H483" i="11" s="1"/>
  <c r="H550" i="11" a="1"/>
  <c r="H550" i="11" s="1"/>
  <c r="H687" i="11" a="1"/>
  <c r="H687" i="11" s="1"/>
  <c r="H747" i="11" a="1"/>
  <c r="H747" i="11" s="1"/>
  <c r="H459" i="11" a="1"/>
  <c r="H459" i="11" s="1"/>
  <c r="H497" i="11" a="1"/>
  <c r="H497" i="11" s="1"/>
  <c r="H568" i="11" a="1"/>
  <c r="H568" i="11" s="1"/>
  <c r="H450" i="11" a="1"/>
  <c r="H450" i="11" s="1"/>
  <c r="H458" i="11" a="1"/>
  <c r="H458" i="11" s="1"/>
  <c r="H518" i="11" a="1"/>
  <c r="H518" i="11" s="1"/>
  <c r="H695" i="11" a="1"/>
  <c r="H695" i="11" s="1"/>
  <c r="H701" i="11" a="1"/>
  <c r="H701" i="11" s="1"/>
  <c r="H697" i="11" a="1"/>
  <c r="H697" i="11" s="1"/>
  <c r="H649" i="11" a="1"/>
  <c r="H649" i="11" s="1"/>
  <c r="H671" i="11" a="1"/>
  <c r="H671" i="11" s="1"/>
  <c r="H729" i="11" a="1"/>
  <c r="H729" i="11" s="1"/>
  <c r="H493" i="11" a="1"/>
  <c r="H493" i="11" s="1"/>
  <c r="H790" i="11" a="1"/>
  <c r="H790" i="11" s="1"/>
  <c r="H646" i="11" a="1"/>
  <c r="H646" i="11" s="1"/>
  <c r="H765" i="11" a="1"/>
  <c r="H765" i="11" s="1"/>
  <c r="H777" i="11" a="1"/>
  <c r="H777" i="11" s="1"/>
  <c r="H774" i="11" a="1"/>
  <c r="H774" i="11" s="1"/>
  <c r="H702" i="11" a="1"/>
  <c r="H702" i="11" s="1"/>
  <c r="H451" i="11" a="1"/>
  <c r="H451" i="11" s="1"/>
  <c r="H542" i="11" a="1"/>
  <c r="H542" i="11" s="1"/>
  <c r="H564" i="11" a="1"/>
  <c r="H564" i="11" s="1"/>
  <c r="H513" i="11" a="1"/>
  <c r="H513" i="11" s="1"/>
  <c r="H791" i="11" a="1"/>
  <c r="H791" i="11" s="1"/>
  <c r="H622" i="11" a="1"/>
  <c r="H622" i="11" s="1"/>
  <c r="H583" i="11" a="1"/>
  <c r="H583" i="11" s="1"/>
  <c r="H489" i="11" a="1"/>
  <c r="H489" i="11" s="1"/>
  <c r="H551" i="11" a="1"/>
  <c r="H551" i="11" s="1"/>
  <c r="H471" i="11" a="1"/>
  <c r="H471" i="11" s="1"/>
  <c r="H530" i="11" a="1"/>
  <c r="H530" i="11" s="1"/>
  <c r="H477" i="11" a="1"/>
  <c r="H477" i="11" s="1"/>
  <c r="H766" i="11" a="1"/>
  <c r="H766" i="11" s="1"/>
  <c r="H461" i="11" a="1"/>
  <c r="H461" i="11" s="1"/>
  <c r="H462" i="11" a="1"/>
  <c r="H462" i="11" s="1"/>
  <c r="H572" i="11" a="1"/>
  <c r="H572" i="11" s="1"/>
  <c r="H767" i="11" a="1"/>
  <c r="H767" i="11" s="1"/>
  <c r="H577" i="11" a="1"/>
  <c r="H577" i="11" s="1"/>
  <c r="H558" i="11" a="1"/>
  <c r="H558" i="11" s="1"/>
  <c r="H683" i="11" a="1"/>
  <c r="H683" i="11" s="1"/>
  <c r="H735" i="11" a="1"/>
  <c r="H735" i="11" s="1"/>
  <c r="H771" i="11" a="1"/>
  <c r="H771" i="11" s="1"/>
  <c r="H669" i="11" a="1"/>
  <c r="H669" i="11" s="1"/>
  <c r="H474" i="11" a="1"/>
  <c r="H474" i="11" s="1"/>
  <c r="H534" i="11" a="1"/>
  <c r="H534" i="11" s="1"/>
  <c r="H517" i="11" a="1"/>
  <c r="H517" i="11" s="1"/>
  <c r="H407" i="11" a="1"/>
  <c r="H407" i="11" s="1"/>
  <c r="H405" i="11" a="1"/>
  <c r="H405" i="11" s="1"/>
  <c r="H796" i="11" a="1"/>
  <c r="H796" i="11" s="1"/>
  <c r="H435" i="11" a="1"/>
  <c r="H435" i="11" s="1"/>
  <c r="H425" i="11" a="1"/>
  <c r="H425" i="11" s="1"/>
  <c r="H390" i="11" a="1"/>
  <c r="H390" i="11" s="1"/>
  <c r="H376" i="11" a="1"/>
  <c r="H376" i="11" s="1"/>
  <c r="H337" i="11" a="1"/>
  <c r="H337" i="11" s="1"/>
  <c r="H329" i="11" a="1"/>
  <c r="H329" i="11" s="1"/>
  <c r="H437" i="11" a="1"/>
  <c r="H437" i="11" s="1"/>
  <c r="H401" i="11" a="1"/>
  <c r="H401" i="11" s="1"/>
  <c r="H326" i="11" a="1"/>
  <c r="H326" i="11" s="1"/>
  <c r="H420" i="11" a="1"/>
  <c r="H420" i="11" s="1"/>
  <c r="H356" i="11" a="1"/>
  <c r="H356" i="11" s="1"/>
  <c r="H393" i="11" a="1"/>
  <c r="H393" i="11" s="1"/>
  <c r="H426" i="11" a="1"/>
  <c r="H426" i="11" s="1"/>
  <c r="H415" i="11" a="1"/>
  <c r="H415" i="11" s="1"/>
  <c r="H352" i="11" a="1"/>
  <c r="H352" i="11" s="1"/>
  <c r="H433" i="11" a="1"/>
  <c r="H433" i="11" s="1"/>
  <c r="H369" i="11" a="1"/>
  <c r="H369" i="11" s="1"/>
  <c r="H388" i="11" a="1"/>
  <c r="H388" i="11" s="1"/>
  <c r="H378" i="11" a="1"/>
  <c r="H378" i="11" s="1"/>
  <c r="H354" i="11" a="1"/>
  <c r="H354" i="11" s="1"/>
  <c r="H439" i="11" a="1"/>
  <c r="H439" i="11" s="1"/>
  <c r="H385" i="11" a="1"/>
  <c r="H385" i="11" s="1"/>
  <c r="H438" i="11" a="1"/>
  <c r="H438" i="11" s="1"/>
  <c r="H364" i="11" a="1"/>
  <c r="H364" i="11" s="1"/>
  <c r="H408" i="11" a="1"/>
  <c r="H408" i="11" s="1"/>
  <c r="H430" i="11" a="1"/>
  <c r="H430" i="11" s="1"/>
  <c r="H368" i="11" a="1"/>
  <c r="H368" i="11" s="1"/>
  <c r="H431" i="11" a="1"/>
  <c r="H431" i="11" s="1"/>
  <c r="H409" i="11" a="1"/>
  <c r="H409" i="11" s="1"/>
  <c r="H404" i="11" a="1"/>
  <c r="H404" i="11" s="1"/>
  <c r="H389" i="11" a="1"/>
  <c r="H389" i="11" s="1"/>
  <c r="H429" i="11" a="1"/>
  <c r="H429" i="11" s="1"/>
  <c r="H361" i="11" a="1"/>
  <c r="H361" i="11" s="1"/>
  <c r="H392" i="11" a="1"/>
  <c r="H392" i="11" s="1"/>
  <c r="H421" i="11" a="1"/>
  <c r="H421" i="11" s="1"/>
  <c r="H416" i="11" a="1"/>
  <c r="H416" i="11" s="1"/>
  <c r="H333" i="11" a="1"/>
  <c r="H333" i="11" s="1"/>
  <c r="H377" i="11" a="1"/>
  <c r="H377" i="11" s="1"/>
  <c r="H373" i="11" a="1"/>
  <c r="H373" i="11" s="1"/>
  <c r="H384" i="11" a="1"/>
  <c r="H384" i="11" s="1"/>
  <c r="H403" i="11" a="1"/>
  <c r="H403" i="11" s="1"/>
  <c r="H360" i="11" a="1"/>
  <c r="H360" i="11" s="1"/>
  <c r="H441" i="11" a="1"/>
  <c r="H441" i="11" s="1"/>
  <c r="H443" i="11" a="1"/>
  <c r="H443" i="11" s="1"/>
  <c r="H397" i="11" a="1"/>
  <c r="H397" i="11" s="1"/>
  <c r="H419" i="11" a="1"/>
  <c r="H419" i="11" s="1"/>
  <c r="H353" i="11" a="1"/>
  <c r="H353" i="11" s="1"/>
  <c r="H367" i="11" a="1"/>
  <c r="H367" i="11" s="1"/>
  <c r="H414" i="11" a="1"/>
  <c r="H414" i="11" s="1"/>
  <c r="H417" i="11" a="1"/>
  <c r="H417" i="11" s="1"/>
  <c r="H434" i="11" a="1"/>
  <c r="H434" i="11" s="1"/>
  <c r="H383" i="11" a="1"/>
  <c r="H383" i="11" s="1"/>
  <c r="H381" i="11" a="1"/>
  <c r="H381" i="11" s="1"/>
  <c r="H440" i="11" a="1"/>
  <c r="H440" i="11" s="1"/>
  <c r="H413" i="11" a="1"/>
  <c r="H413" i="11" s="1"/>
  <c r="H436" i="11" a="1"/>
  <c r="H436" i="11" s="1"/>
  <c r="H380" i="11" a="1"/>
  <c r="H380" i="11" s="1"/>
  <c r="H391" i="11" a="1"/>
  <c r="H391" i="11" s="1"/>
  <c r="H372" i="11" a="1"/>
  <c r="H372" i="11" s="1"/>
  <c r="H375" i="11" a="1"/>
  <c r="H375" i="11" s="1"/>
  <c r="H442" i="11" a="1"/>
  <c r="H442" i="11" s="1"/>
  <c r="H444" i="11" a="1"/>
  <c r="H444" i="11" s="1"/>
  <c r="H365" i="11" a="1"/>
  <c r="H365" i="11" s="1"/>
  <c r="H357" i="11" a="1"/>
  <c r="H357" i="11" s="1"/>
  <c r="H342" i="11" a="1"/>
  <c r="H342" i="11" s="1"/>
  <c r="H428" i="11" a="1"/>
  <c r="H428" i="11" s="1"/>
  <c r="H423" i="11" a="1"/>
  <c r="H423" i="11" s="1"/>
  <c r="H328" i="11" a="1"/>
  <c r="H328" i="11" s="1"/>
  <c r="H382" i="11" a="1"/>
  <c r="H382" i="11" s="1"/>
  <c r="H402" i="11" a="1"/>
  <c r="H402" i="11" s="1"/>
  <c r="H371" i="11" a="1"/>
  <c r="H371" i="11" s="1"/>
  <c r="H343" i="11" a="1"/>
  <c r="H343" i="11" s="1"/>
  <c r="H379" i="11" a="1"/>
  <c r="H379" i="11" s="1"/>
  <c r="H330" i="11" a="1"/>
  <c r="H330" i="11" s="1"/>
  <c r="H362" i="11" a="1"/>
  <c r="H362" i="11" s="1"/>
  <c r="H370" i="11" a="1"/>
  <c r="H370" i="11" s="1"/>
  <c r="H344" i="11" a="1"/>
  <c r="H344" i="11" s="1"/>
  <c r="H424" i="11" a="1"/>
  <c r="H424" i="11" s="1"/>
  <c r="H345" i="11" a="1"/>
  <c r="H345" i="11" s="1"/>
  <c r="H359" i="11" a="1"/>
  <c r="H359" i="11" s="1"/>
  <c r="H358" i="11" a="1"/>
  <c r="H358" i="11" s="1"/>
  <c r="H366" i="11" a="1"/>
  <c r="H366" i="11" s="1"/>
  <c r="H332" i="11" a="1"/>
  <c r="H332" i="11" s="1"/>
  <c r="H396" i="11" a="1"/>
  <c r="H396" i="11" s="1"/>
  <c r="H427" i="11" a="1"/>
  <c r="H427" i="11" s="1"/>
  <c r="H355" i="11" a="1"/>
  <c r="H355" i="11" s="1"/>
  <c r="H340" i="11" a="1"/>
  <c r="H340" i="11" s="1"/>
  <c r="H339" i="11" a="1"/>
  <c r="H339" i="11" s="1"/>
  <c r="H395" i="11" a="1"/>
  <c r="H395" i="11" s="1"/>
  <c r="H411" i="11" a="1"/>
  <c r="H411" i="11" s="1"/>
  <c r="H327" i="11" a="1"/>
  <c r="H327" i="11" s="1"/>
  <c r="H387" i="11" a="1"/>
  <c r="H387" i="11" s="1"/>
  <c r="H398" i="11" a="1"/>
  <c r="H398" i="11" s="1"/>
  <c r="H406" i="11" a="1"/>
  <c r="H406" i="11" s="1"/>
  <c r="H335" i="11" a="1"/>
  <c r="H335" i="11" s="1"/>
  <c r="H341" i="11" a="1"/>
  <c r="H341" i="11" s="1"/>
  <c r="H418" i="11" a="1"/>
  <c r="H418" i="11" s="1"/>
  <c r="H374" i="11" a="1"/>
  <c r="H374" i="11" s="1"/>
  <c r="H334" i="11" a="1"/>
  <c r="H334" i="11" s="1"/>
  <c r="H422" i="11" a="1"/>
  <c r="H422" i="11" s="1"/>
  <c r="H386" i="11" a="1"/>
  <c r="H386" i="11" s="1"/>
  <c r="H412" i="11" a="1"/>
  <c r="H412" i="11" s="1"/>
  <c r="H432" i="11" a="1"/>
  <c r="H432" i="11" s="1"/>
  <c r="H410" i="11" a="1"/>
  <c r="H410" i="11" s="1"/>
  <c r="H331" i="11" a="1"/>
  <c r="H331" i="11" s="1"/>
  <c r="H336" i="11" a="1"/>
  <c r="H336" i="11" s="1"/>
  <c r="H338" i="11" a="1"/>
  <c r="H338" i="11" s="1"/>
  <c r="H394" i="11" a="1"/>
  <c r="H394" i="11" s="1"/>
  <c r="H350" i="11" a="1"/>
  <c r="H350" i="11" s="1"/>
  <c r="H346" i="11" a="1"/>
  <c r="H346" i="11" s="1"/>
  <c r="H400" i="11" a="1"/>
  <c r="H400" i="11" s="1"/>
  <c r="H348" i="11" a="1"/>
  <c r="H348" i="11" s="1"/>
  <c r="H363" i="11" a="1"/>
  <c r="H363" i="11" s="1"/>
  <c r="H347" i="11" a="1"/>
  <c r="H347" i="11" s="1"/>
  <c r="H351" i="11" a="1"/>
  <c r="H351" i="11" s="1"/>
  <c r="H349" i="11" a="1"/>
  <c r="H349" i="11" s="1"/>
  <c r="H399" i="11" a="1"/>
  <c r="H399" i="11" s="1"/>
  <c r="H291" i="11" a="1"/>
  <c r="H291" i="11" s="1"/>
  <c r="H311" i="11" a="1"/>
  <c r="H311" i="11" s="1"/>
  <c r="H290" i="11" a="1"/>
  <c r="H290" i="11" s="1"/>
  <c r="H324" i="11" a="1"/>
  <c r="H324" i="11" s="1"/>
  <c r="H314" i="11" a="1"/>
  <c r="H314" i="11" s="1"/>
  <c r="H323" i="11" a="1"/>
  <c r="H323" i="11" s="1"/>
  <c r="H307" i="11" a="1"/>
  <c r="H307" i="11" s="1"/>
  <c r="H320" i="11" a="1"/>
  <c r="H320" i="11" s="1"/>
  <c r="H313" i="11" a="1"/>
  <c r="H313" i="11" s="1"/>
  <c r="H309" i="11" a="1"/>
  <c r="H309" i="11" s="1"/>
  <c r="H306" i="11" a="1"/>
  <c r="H306" i="11" s="1"/>
  <c r="H322" i="11" a="1"/>
  <c r="H322" i="11" s="1"/>
  <c r="H299" i="11" a="1"/>
  <c r="H299" i="11" s="1"/>
  <c r="H312" i="11" a="1"/>
  <c r="H312" i="11" s="1"/>
  <c r="H318" i="11" a="1"/>
  <c r="H318" i="11" s="1"/>
  <c r="H317" i="11" a="1"/>
  <c r="H317" i="11" s="1"/>
  <c r="H315" i="11" a="1"/>
  <c r="H315" i="11" s="1"/>
  <c r="H308" i="11" a="1"/>
  <c r="H308" i="11" s="1"/>
  <c r="H321" i="11" a="1"/>
  <c r="H321" i="11" s="1"/>
  <c r="H300" i="11" a="1"/>
  <c r="H300" i="11" s="1"/>
  <c r="H295" i="11" a="1"/>
  <c r="H295" i="11" s="1"/>
  <c r="H289" i="11" a="1"/>
  <c r="H289" i="11" s="1"/>
  <c r="H310" i="11" a="1"/>
  <c r="H310" i="11" s="1"/>
  <c r="H316" i="11" a="1"/>
  <c r="H316" i="11" s="1"/>
  <c r="H325" i="11" a="1"/>
  <c r="H325" i="11" s="1"/>
  <c r="H288" i="11" a="1"/>
  <c r="H288" i="11" s="1"/>
  <c r="H303" i="11" a="1"/>
  <c r="H303" i="11" s="1"/>
  <c r="H302" i="11" a="1"/>
  <c r="H302" i="11" s="1"/>
  <c r="H297" i="11" a="1"/>
  <c r="H297" i="11" s="1"/>
  <c r="H287" i="11" a="1"/>
  <c r="H287" i="11" s="1"/>
  <c r="H293" i="11" a="1"/>
  <c r="H293" i="11" s="1"/>
  <c r="H319" i="11" a="1"/>
  <c r="H319" i="11" s="1"/>
  <c r="H292" i="11" a="1"/>
  <c r="H292" i="11" s="1"/>
  <c r="H301" i="11" a="1"/>
  <c r="H301" i="11" s="1"/>
  <c r="H305" i="11" a="1"/>
  <c r="H305" i="11" s="1"/>
  <c r="H304" i="11" a="1"/>
  <c r="H304" i="11" s="1"/>
  <c r="H296" i="11" a="1"/>
  <c r="H296" i="11" s="1"/>
  <c r="H298" i="11" a="1"/>
  <c r="H298" i="11" s="1"/>
  <c r="H294" i="11" a="1"/>
  <c r="H294" i="11" s="1"/>
  <c r="H224" i="11" a="1"/>
  <c r="H224" i="11" s="1"/>
  <c r="H258" i="11" a="1"/>
  <c r="H258" i="11" s="1"/>
  <c r="H248" i="11" a="1"/>
  <c r="H248" i="11" s="1"/>
  <c r="H274" i="11" a="1"/>
  <c r="H274" i="11" s="1"/>
  <c r="H231" i="11" a="1"/>
  <c r="H231" i="11" s="1"/>
  <c r="H250" i="11" a="1"/>
  <c r="H250" i="11" s="1"/>
  <c r="H281" i="11" a="1"/>
  <c r="H281" i="11" s="1"/>
  <c r="H243" i="11" a="1"/>
  <c r="H243" i="11" s="1"/>
  <c r="H262" i="11" a="1"/>
  <c r="H262" i="11" s="1"/>
  <c r="H236" i="11" a="1"/>
  <c r="H236" i="11" s="1"/>
  <c r="H237" i="11" a="1"/>
  <c r="H237" i="11" s="1"/>
  <c r="H222" i="11" a="1"/>
  <c r="H222" i="11" s="1"/>
  <c r="H285" i="11" a="1"/>
  <c r="H285" i="11" s="1"/>
  <c r="H242" i="11" a="1"/>
  <c r="H242" i="11" s="1"/>
  <c r="H264" i="11" a="1"/>
  <c r="H264" i="11" s="1"/>
  <c r="H219" i="11" a="1"/>
  <c r="H219" i="11" s="1"/>
  <c r="H214" i="11" a="1"/>
  <c r="H214" i="11" s="1"/>
  <c r="H272" i="11" a="1"/>
  <c r="H272" i="11" s="1"/>
  <c r="H229" i="11" a="1"/>
  <c r="H229" i="11" s="1"/>
  <c r="H276" i="11" a="1"/>
  <c r="H276" i="11" s="1"/>
  <c r="H216" i="11" a="1"/>
  <c r="H216" i="11" s="1"/>
  <c r="H256" i="11" a="1"/>
  <c r="H256" i="11" s="1"/>
  <c r="H271" i="11" a="1"/>
  <c r="H271" i="11" s="1"/>
  <c r="H265" i="11" a="1"/>
  <c r="H265" i="11" s="1"/>
  <c r="H230" i="11" a="1"/>
  <c r="H230" i="11" s="1"/>
  <c r="H280" i="11" a="1"/>
  <c r="H280" i="11" s="1"/>
  <c r="H240" i="11" a="1"/>
  <c r="H240" i="11" s="1"/>
  <c r="H259" i="11" a="1"/>
  <c r="H259" i="11" s="1"/>
  <c r="H217" i="11" a="1"/>
  <c r="H217" i="11" s="1"/>
  <c r="H267" i="11" a="1"/>
  <c r="H267" i="11" s="1"/>
  <c r="H220" i="11" a="1"/>
  <c r="H220" i="11" s="1"/>
  <c r="H282" i="11" a="1"/>
  <c r="H282" i="11" s="1"/>
  <c r="H279" i="11" a="1"/>
  <c r="H279" i="11" s="1"/>
  <c r="H260" i="11" a="1"/>
  <c r="H260" i="11" s="1"/>
  <c r="H215" i="11" a="1"/>
  <c r="H215" i="11" s="1"/>
  <c r="H234" i="11" a="1"/>
  <c r="H234" i="11" s="1"/>
  <c r="H269" i="11" a="1"/>
  <c r="H269" i="11" s="1"/>
  <c r="H286" i="11" a="1"/>
  <c r="H286" i="11" s="1"/>
  <c r="H247" i="11" a="1"/>
  <c r="H247" i="11" s="1"/>
  <c r="H221" i="11" a="1"/>
  <c r="H221" i="11" s="1"/>
  <c r="H228" i="11" a="1"/>
  <c r="H228" i="11" s="1"/>
  <c r="H273" i="11" a="1"/>
  <c r="H273" i="11" s="1"/>
  <c r="H226" i="11" a="1"/>
  <c r="H226" i="11" s="1"/>
  <c r="H253" i="11" a="1"/>
  <c r="H253" i="11" s="1"/>
  <c r="H232" i="11" a="1"/>
  <c r="H232" i="11" s="1"/>
  <c r="H238" i="11" a="1"/>
  <c r="H238" i="11" s="1"/>
  <c r="H261" i="11" a="1"/>
  <c r="H261" i="11" s="1"/>
  <c r="H213" i="11" a="1"/>
  <c r="H213" i="11" s="1"/>
  <c r="H277" i="11" a="1"/>
  <c r="H277" i="11" s="1"/>
  <c r="H235" i="11" a="1"/>
  <c r="H235" i="11" s="1"/>
  <c r="H241" i="11" a="1"/>
  <c r="H241" i="11" s="1"/>
  <c r="H284" i="11" a="1"/>
  <c r="H284" i="11" s="1"/>
  <c r="H245" i="11" a="1"/>
  <c r="H245" i="11" s="1"/>
  <c r="H251" i="11" a="1"/>
  <c r="H251" i="11" s="1"/>
  <c r="H244" i="11" a="1"/>
  <c r="H244" i="11" s="1"/>
  <c r="H268" i="11" a="1"/>
  <c r="H268" i="11" s="1"/>
  <c r="H283" i="11" a="1"/>
  <c r="H283" i="11" s="1"/>
  <c r="H275" i="11" a="1"/>
  <c r="H275" i="11" s="1"/>
  <c r="H246" i="11" a="1"/>
  <c r="H246" i="11" s="1"/>
  <c r="H255" i="11" a="1"/>
  <c r="H255" i="11" s="1"/>
  <c r="H239" i="11" a="1"/>
  <c r="H239" i="11" s="1"/>
  <c r="H270" i="11" a="1"/>
  <c r="H270" i="11" s="1"/>
  <c r="H233" i="11" a="1"/>
  <c r="H233" i="11" s="1"/>
  <c r="H278" i="11" a="1"/>
  <c r="H278" i="11" s="1"/>
  <c r="H218" i="11" a="1"/>
  <c r="H218" i="11" s="1"/>
  <c r="H227" i="11" a="1"/>
  <c r="H227" i="11" s="1"/>
  <c r="H254" i="11" a="1"/>
  <c r="H254" i="11" s="1"/>
  <c r="H225" i="11" a="1"/>
  <c r="H225" i="11" s="1"/>
  <c r="H263" i="11" a="1"/>
  <c r="H263" i="11" s="1"/>
  <c r="H249" i="11" a="1"/>
  <c r="H249" i="11" s="1"/>
  <c r="H266" i="11" a="1"/>
  <c r="H266" i="11" s="1"/>
  <c r="H252" i="11" a="1"/>
  <c r="H252" i="11" s="1"/>
  <c r="H223" i="11" a="1"/>
  <c r="H223" i="11" s="1"/>
  <c r="H257" i="11" a="1"/>
  <c r="H257" i="11" s="1"/>
  <c r="H179" i="11" a="1"/>
  <c r="H179" i="11" s="1"/>
  <c r="H173" i="11" a="1"/>
  <c r="H173" i="11" s="1"/>
  <c r="H188" i="11" a="1"/>
  <c r="H188" i="11" s="1"/>
  <c r="H182" i="11" a="1"/>
  <c r="H182" i="11" s="1"/>
  <c r="H211" i="11" a="1"/>
  <c r="H211" i="11" s="1"/>
  <c r="H204" i="11" a="1"/>
  <c r="H204" i="11" s="1"/>
  <c r="H195" i="11" a="1"/>
  <c r="H195" i="11" s="1"/>
  <c r="H185" i="11" a="1"/>
  <c r="H185" i="11" s="1"/>
  <c r="H174" i="11" a="1"/>
  <c r="H174" i="11" s="1"/>
  <c r="H197" i="11" a="1"/>
  <c r="H197" i="11" s="1"/>
  <c r="H209" i="11" a="1"/>
  <c r="H209" i="11" s="1"/>
  <c r="H196" i="11" a="1"/>
  <c r="H196" i="11" s="1"/>
  <c r="H172" i="11" a="1"/>
  <c r="H172" i="11" s="1"/>
  <c r="H199" i="11" a="1"/>
  <c r="H199" i="11" s="1"/>
  <c r="H176" i="11" a="1"/>
  <c r="H176" i="11" s="1"/>
  <c r="H208" i="11" a="1"/>
  <c r="H208" i="11" s="1"/>
  <c r="H210" i="11" a="1"/>
  <c r="H210" i="11" s="1"/>
  <c r="H201" i="11" a="1"/>
  <c r="H201" i="11" s="1"/>
  <c r="H192" i="11" a="1"/>
  <c r="H192" i="11" s="1"/>
  <c r="H178" i="11" a="1"/>
  <c r="H178" i="11" s="1"/>
  <c r="H200" i="11" a="1"/>
  <c r="H200" i="11" s="1"/>
  <c r="H183" i="11" a="1"/>
  <c r="H183" i="11" s="1"/>
  <c r="H202" i="11" a="1"/>
  <c r="H202" i="11" s="1"/>
  <c r="H187" i="11" a="1"/>
  <c r="H187" i="11" s="1"/>
  <c r="H206" i="11" a="1"/>
  <c r="H206" i="11" s="1"/>
  <c r="H194" i="11" a="1"/>
  <c r="H194" i="11" s="1"/>
  <c r="H190" i="11" a="1"/>
  <c r="H190" i="11" s="1"/>
  <c r="H189" i="11" a="1"/>
  <c r="H189" i="11" s="1"/>
  <c r="H212" i="11" a="1"/>
  <c r="H212" i="11" s="1"/>
  <c r="H177" i="11" a="1"/>
  <c r="H177" i="11" s="1"/>
  <c r="H207" i="11" a="1"/>
  <c r="H207" i="11" s="1"/>
  <c r="H180" i="11" a="1"/>
  <c r="H180" i="11" s="1"/>
  <c r="H184" i="11" a="1"/>
  <c r="H184" i="11" s="1"/>
  <c r="H203" i="11" a="1"/>
  <c r="H203" i="11" s="1"/>
  <c r="H193" i="11" a="1"/>
  <c r="H193" i="11" s="1"/>
  <c r="H186" i="11" a="1"/>
  <c r="H186" i="11" s="1"/>
  <c r="H175" i="11" a="1"/>
  <c r="H175" i="11" s="1"/>
  <c r="H205" i="11" a="1"/>
  <c r="H205" i="11" s="1"/>
  <c r="H198" i="11" a="1"/>
  <c r="H198" i="11" s="1"/>
  <c r="H191" i="11" a="1"/>
  <c r="H191" i="11" s="1"/>
  <c r="H181" i="11" a="1"/>
  <c r="H181" i="11" s="1"/>
  <c r="H165" i="11" a="1"/>
  <c r="H165" i="11" s="1"/>
  <c r="H164" i="11" a="1"/>
  <c r="H164" i="11" s="1"/>
  <c r="H168" i="11" a="1"/>
  <c r="H168" i="11" s="1"/>
  <c r="H146" i="11" a="1"/>
  <c r="H146" i="11" s="1"/>
  <c r="H155" i="11" a="1"/>
  <c r="H155" i="11" s="1"/>
  <c r="H154" i="11" a="1"/>
  <c r="H154" i="11" s="1"/>
  <c r="H143" i="11" a="1"/>
  <c r="H143" i="11" s="1"/>
  <c r="H150" i="11" a="1"/>
  <c r="H150" i="11" s="1"/>
  <c r="H147" i="11" a="1"/>
  <c r="H147" i="11" s="1"/>
  <c r="H163" i="11" a="1"/>
  <c r="H163" i="11" s="1"/>
  <c r="H158" i="11" a="1"/>
  <c r="H158" i="11" s="1"/>
  <c r="H145" i="11" a="1"/>
  <c r="H145" i="11" s="1"/>
  <c r="H125" i="11" a="1"/>
  <c r="H125" i="11" s="1"/>
  <c r="H166" i="11" a="1"/>
  <c r="H166" i="11" s="1"/>
  <c r="H161" i="11" a="1"/>
  <c r="H161" i="11" s="1"/>
  <c r="H170" i="11" a="1"/>
  <c r="H170" i="11" s="1"/>
  <c r="H140" i="11" a="1"/>
  <c r="H140" i="11" s="1"/>
  <c r="H169" i="11" a="1"/>
  <c r="H169" i="11" s="1"/>
  <c r="H162" i="11" a="1"/>
  <c r="H162" i="11" s="1"/>
  <c r="H156" i="11" a="1"/>
  <c r="H156" i="11" s="1"/>
  <c r="H149" i="11" a="1"/>
  <c r="H149" i="11" s="1"/>
  <c r="H144" i="11" a="1"/>
  <c r="H144" i="11" s="1"/>
  <c r="H153" i="11" a="1"/>
  <c r="H153" i="11" s="1"/>
  <c r="H148" i="11" a="1"/>
  <c r="H148" i="11" s="1"/>
  <c r="H152" i="11" a="1"/>
  <c r="H152" i="11" s="1"/>
  <c r="H151" i="11" a="1"/>
  <c r="H151" i="11" s="1"/>
  <c r="H171" i="11" a="1"/>
  <c r="H171" i="11" s="1"/>
  <c r="H160" i="11" a="1"/>
  <c r="H160" i="11" s="1"/>
  <c r="H167" i="11" a="1"/>
  <c r="H167" i="11" s="1"/>
  <c r="H127" i="11" a="1"/>
  <c r="H127" i="11" s="1"/>
  <c r="H132" i="11" a="1"/>
  <c r="H132" i="11" s="1"/>
  <c r="H122" i="11" a="1"/>
  <c r="H122" i="11" s="1"/>
  <c r="H141" i="11" a="1"/>
  <c r="H141" i="11" s="1"/>
  <c r="H157" i="11" a="1"/>
  <c r="H157" i="11" s="1"/>
  <c r="H131" i="11" a="1"/>
  <c r="H131" i="11" s="1"/>
  <c r="H130" i="11" a="1"/>
  <c r="H130" i="11" s="1"/>
  <c r="H135" i="11" a="1"/>
  <c r="H135" i="11" s="1"/>
  <c r="H121" i="11" a="1"/>
  <c r="H121" i="11" s="1"/>
  <c r="H137" i="11" a="1"/>
  <c r="H137" i="11" s="1"/>
  <c r="H124" i="11" a="1"/>
  <c r="H124" i="11" s="1"/>
  <c r="H128" i="11" a="1"/>
  <c r="H128" i="11" s="1"/>
  <c r="H134" i="11" a="1"/>
  <c r="H134" i="11" s="1"/>
  <c r="H126" i="11" a="1"/>
  <c r="H126" i="11" s="1"/>
  <c r="H133" i="11" a="1"/>
  <c r="H133" i="11" s="1"/>
  <c r="H139" i="11" a="1"/>
  <c r="H139" i="11" s="1"/>
  <c r="H136" i="11" a="1"/>
  <c r="H136" i="11" s="1"/>
  <c r="H142" i="11" a="1"/>
  <c r="H142" i="11" s="1"/>
  <c r="H123" i="11" a="1"/>
  <c r="H123" i="11" s="1"/>
  <c r="H159" i="11" a="1"/>
  <c r="H159" i="11" s="1"/>
  <c r="H138" i="11" a="1"/>
  <c r="H138" i="11" s="1"/>
  <c r="H129" i="11" a="1"/>
  <c r="H129" i="11" s="1"/>
  <c r="H118" i="11" a="1"/>
  <c r="H118" i="11" s="1"/>
  <c r="H90" i="11" a="1"/>
  <c r="H90" i="11" s="1"/>
  <c r="H98" i="11" a="1"/>
  <c r="H98" i="11" s="1"/>
  <c r="H86" i="11" a="1"/>
  <c r="H86" i="11" s="1"/>
  <c r="H120" i="11" a="1"/>
  <c r="H120" i="11" s="1"/>
  <c r="H102" i="11" a="1"/>
  <c r="H102" i="11" s="1"/>
  <c r="H110" i="11" a="1"/>
  <c r="H110" i="11" s="1"/>
  <c r="H94" i="11" a="1"/>
  <c r="H94" i="11" s="1"/>
  <c r="H108" i="11" a="1"/>
  <c r="H108" i="11" s="1"/>
  <c r="H96" i="11" a="1"/>
  <c r="H96" i="11" s="1"/>
  <c r="H114" i="11" a="1"/>
  <c r="H114" i="11" s="1"/>
  <c r="H38" i="11" a="1"/>
  <c r="H38" i="11" s="1"/>
  <c r="H40" i="11" a="1"/>
  <c r="H40" i="11" s="1"/>
  <c r="H106" i="11" a="1"/>
  <c r="H106" i="11" s="1"/>
  <c r="H88" i="11" a="1"/>
  <c r="H88" i="11" s="1"/>
  <c r="H36" i="11" a="1"/>
  <c r="H36" i="11" s="1"/>
  <c r="H92" i="11" a="1"/>
  <c r="H92" i="11" s="1"/>
  <c r="H116" i="11" a="1"/>
  <c r="H116" i="11" s="1"/>
  <c r="H100" i="11" a="1"/>
  <c r="H100" i="11" s="1"/>
  <c r="H104" i="11" a="1"/>
  <c r="H104" i="11" s="1"/>
  <c r="H112" i="11" a="1"/>
  <c r="H112" i="11" s="1"/>
  <c r="H95" i="11" a="1"/>
  <c r="H95" i="11" s="1"/>
  <c r="H115" i="11" a="1"/>
  <c r="H115" i="11" s="1"/>
  <c r="H87" i="11" a="1"/>
  <c r="H87" i="11" s="1"/>
  <c r="H99" i="11" a="1"/>
  <c r="H99" i="11" s="1"/>
  <c r="H85" i="11" a="1"/>
  <c r="H85" i="11" s="1"/>
  <c r="H109" i="11" a="1"/>
  <c r="H109" i="11" s="1"/>
  <c r="H105" i="11" a="1"/>
  <c r="H105" i="11" s="1"/>
  <c r="H103" i="11" a="1"/>
  <c r="H103" i="11" s="1"/>
  <c r="H119" i="11" a="1"/>
  <c r="H119" i="11" s="1"/>
  <c r="H91" i="11" a="1"/>
  <c r="H91" i="11" s="1"/>
  <c r="H89" i="11" a="1"/>
  <c r="H89" i="11" s="1"/>
  <c r="H117" i="11" a="1"/>
  <c r="H117" i="11" s="1"/>
  <c r="H113" i="11" a="1"/>
  <c r="H113" i="11" s="1"/>
  <c r="H107" i="11" a="1"/>
  <c r="H107" i="11" s="1"/>
  <c r="H101" i="11" a="1"/>
  <c r="H101" i="11" s="1"/>
  <c r="H97" i="11" a="1"/>
  <c r="H97" i="11" s="1"/>
  <c r="H111" i="11" a="1"/>
  <c r="H111" i="11" s="1"/>
  <c r="H93" i="11" a="1"/>
  <c r="H93" i="11" s="1"/>
  <c r="H45" i="11" a="1"/>
  <c r="H45" i="11" s="1"/>
  <c r="H41" i="11" a="1"/>
  <c r="H41" i="11" s="1"/>
  <c r="H43" i="11" a="1"/>
  <c r="H43" i="11" s="1"/>
  <c r="CB82" i="21"/>
  <c r="CM82" i="21"/>
  <c r="CM81" i="21" s="1"/>
  <c r="CH82" i="21"/>
  <c r="CH81" i="21" s="1"/>
  <c r="CD82" i="21"/>
  <c r="CD81" i="21" s="1"/>
  <c r="CL82" i="21"/>
  <c r="CL81" i="21" s="1"/>
  <c r="CK82" i="21"/>
  <c r="CK81" i="21" s="1"/>
  <c r="CF82" i="21"/>
  <c r="CF81" i="21" s="1"/>
  <c r="CC82" i="21"/>
  <c r="CC81" i="21" s="1"/>
  <c r="CI82" i="21"/>
  <c r="CI81" i="21" s="1"/>
  <c r="CJ82" i="21"/>
  <c r="CJ81" i="21" s="1"/>
  <c r="CE82" i="21"/>
  <c r="CE81" i="21" s="1"/>
  <c r="CG82" i="21"/>
  <c r="CG81" i="21" s="1"/>
  <c r="BY82" i="21"/>
  <c r="BY81" i="21" s="1"/>
  <c r="BZ82" i="21"/>
  <c r="BZ81" i="21" s="1"/>
  <c r="BO82" i="21"/>
  <c r="BS82" i="21"/>
  <c r="BS81" i="21" s="1"/>
  <c r="BX82" i="21"/>
  <c r="BX81" i="21" s="1"/>
  <c r="BQ82" i="21"/>
  <c r="BQ81" i="21" s="1"/>
  <c r="BP82" i="21"/>
  <c r="BP81" i="21" s="1"/>
  <c r="BV82" i="21"/>
  <c r="BV81" i="21" s="1"/>
  <c r="BR82" i="21"/>
  <c r="BR81" i="21" s="1"/>
  <c r="BU82" i="21"/>
  <c r="BU81" i="21" s="1"/>
  <c r="BT82" i="21"/>
  <c r="BT81" i="21" s="1"/>
  <c r="BW82" i="21"/>
  <c r="BW81" i="21" s="1"/>
  <c r="BB82" i="21"/>
  <c r="BK82" i="21"/>
  <c r="BK81" i="21" s="1"/>
  <c r="BE82" i="21"/>
  <c r="BE81" i="21" s="1"/>
  <c r="BI82" i="21"/>
  <c r="BI81" i="21" s="1"/>
  <c r="BC82" i="21"/>
  <c r="BC81" i="21" s="1"/>
  <c r="BL82" i="21"/>
  <c r="BL81" i="21" s="1"/>
  <c r="BJ82" i="21"/>
  <c r="BJ81" i="21" s="1"/>
  <c r="BD82" i="21"/>
  <c r="BD81" i="21" s="1"/>
  <c r="BH82" i="21"/>
  <c r="BH81" i="21" s="1"/>
  <c r="BM82" i="21"/>
  <c r="BM81" i="21" s="1"/>
  <c r="BG82" i="21"/>
  <c r="BG81" i="21" s="1"/>
  <c r="BF82" i="21"/>
  <c r="BF81" i="21" s="1"/>
  <c r="AY82" i="21"/>
  <c r="AY81" i="21" s="1"/>
  <c r="AZ82" i="21"/>
  <c r="AZ81" i="21" s="1"/>
  <c r="AO82" i="21"/>
  <c r="AU82" i="21"/>
  <c r="AU81" i="21" s="1"/>
  <c r="AQ82" i="21"/>
  <c r="AQ81" i="21" s="1"/>
  <c r="AV82" i="21"/>
  <c r="AV81" i="21" s="1"/>
  <c r="AX82" i="21"/>
  <c r="AX81" i="21" s="1"/>
  <c r="AR82" i="21"/>
  <c r="AR81" i="21" s="1"/>
  <c r="AT82" i="21"/>
  <c r="AT81" i="21" s="1"/>
  <c r="AP82" i="21"/>
  <c r="AP81" i="21" s="1"/>
  <c r="AW82" i="21"/>
  <c r="AW81" i="21" s="1"/>
  <c r="AS82" i="21"/>
  <c r="AS81" i="21" s="1"/>
  <c r="AB82" i="21"/>
  <c r="AL82" i="21"/>
  <c r="AL81" i="21" s="1"/>
  <c r="AC82" i="21"/>
  <c r="AC81" i="21" s="1"/>
  <c r="AM82" i="21"/>
  <c r="AM81" i="21" s="1"/>
  <c r="AK82" i="21"/>
  <c r="AK81" i="21" s="1"/>
  <c r="AJ82" i="21"/>
  <c r="AJ81" i="21" s="1"/>
  <c r="AD82" i="21"/>
  <c r="AD81" i="21" s="1"/>
  <c r="AG82" i="21"/>
  <c r="AG81" i="21" s="1"/>
  <c r="AF82" i="21"/>
  <c r="AF81" i="21" s="1"/>
  <c r="AH82" i="21"/>
  <c r="AH81" i="21" s="1"/>
  <c r="AE82" i="21"/>
  <c r="AE81" i="21" s="1"/>
  <c r="AI82" i="21"/>
  <c r="AI81" i="21" s="1"/>
  <c r="U82" i="21"/>
  <c r="U81" i="21" s="1"/>
  <c r="Q82" i="21"/>
  <c r="Q81" i="21" s="1"/>
  <c r="O82" i="21"/>
  <c r="O81" i="21" s="1"/>
  <c r="W82" i="21"/>
  <c r="W81" i="21" s="1"/>
  <c r="R82" i="21"/>
  <c r="R81" i="21" s="1"/>
  <c r="T82" i="21"/>
  <c r="T81" i="21" s="1"/>
  <c r="P82" i="21"/>
  <c r="P81" i="21" s="1"/>
  <c r="V82" i="21"/>
  <c r="V81" i="21" s="1"/>
  <c r="S82" i="21"/>
  <c r="S81" i="21" s="1"/>
  <c r="K82" i="21"/>
  <c r="K81" i="21" s="1"/>
  <c r="X82" i="21"/>
  <c r="X81" i="21" s="1"/>
  <c r="Z82" i="21"/>
  <c r="Y82" i="21"/>
  <c r="Y81" i="21" s="1"/>
  <c r="M82" i="21"/>
  <c r="M81" i="21" s="1"/>
  <c r="L82" i="21"/>
  <c r="CD1" i="2"/>
  <c r="CC2" i="2"/>
  <c r="CC3" i="2" s="1"/>
  <c r="CC4" i="2"/>
  <c r="IC13" i="13" l="1"/>
  <c r="IC21" i="13"/>
  <c r="IC14" i="13"/>
  <c r="IC6" i="13"/>
  <c r="IC8" i="13"/>
  <c r="IC16" i="13"/>
  <c r="IC9" i="13"/>
  <c r="ID3" i="13"/>
  <c r="IC19" i="13"/>
  <c r="IC11" i="13"/>
  <c r="IC4" i="13"/>
  <c r="IC5" i="13" s="1"/>
  <c r="IC18" i="13"/>
  <c r="IB22" i="13"/>
  <c r="IB23" i="13"/>
  <c r="ON82" i="21"/>
  <c r="OB81" i="21"/>
  <c r="ON81" i="21" s="1"/>
  <c r="OA82" i="21"/>
  <c r="NO81" i="21"/>
  <c r="OA81" i="21" s="1"/>
  <c r="NN82" i="21"/>
  <c r="NB81" i="21"/>
  <c r="NN81" i="21" s="1"/>
  <c r="NA82" i="21"/>
  <c r="MO81" i="21"/>
  <c r="NA81" i="21" s="1"/>
  <c r="MN82" i="21"/>
  <c r="MB81" i="21"/>
  <c r="MN81" i="21" s="1"/>
  <c r="MA82" i="21"/>
  <c r="LO81" i="21"/>
  <c r="MA81" i="21" s="1"/>
  <c r="LN82" i="21"/>
  <c r="LB81" i="21"/>
  <c r="LN81" i="21" s="1"/>
  <c r="LA82" i="21"/>
  <c r="KO81" i="21"/>
  <c r="LA81" i="21" s="1"/>
  <c r="KN82" i="21"/>
  <c r="KB81" i="21"/>
  <c r="KN81" i="21" s="1"/>
  <c r="KA82" i="21"/>
  <c r="JO81" i="21"/>
  <c r="KA81" i="21" s="1"/>
  <c r="JN82" i="21"/>
  <c r="JB81" i="21"/>
  <c r="JN81" i="21" s="1"/>
  <c r="JA82" i="21"/>
  <c r="IO81" i="21"/>
  <c r="JA81" i="21" s="1"/>
  <c r="IN82" i="21"/>
  <c r="IB81" i="21"/>
  <c r="IN81" i="21" s="1"/>
  <c r="IA82" i="21"/>
  <c r="HO81" i="21"/>
  <c r="IA81" i="21" s="1"/>
  <c r="HN82" i="21"/>
  <c r="HB81" i="21"/>
  <c r="HN81" i="21" s="1"/>
  <c r="HA82" i="21"/>
  <c r="GO81" i="21"/>
  <c r="HA81" i="21" s="1"/>
  <c r="GN82" i="21"/>
  <c r="GB81" i="21"/>
  <c r="GN81" i="21" s="1"/>
  <c r="GA82" i="21"/>
  <c r="FO81" i="21"/>
  <c r="GA81" i="21" s="1"/>
  <c r="FN82" i="21"/>
  <c r="FB81" i="21"/>
  <c r="FN81" i="21" s="1"/>
  <c r="FA82" i="21"/>
  <c r="EO81" i="21"/>
  <c r="FA81" i="21" s="1"/>
  <c r="EN82" i="21"/>
  <c r="EB81" i="21"/>
  <c r="EN81" i="21" s="1"/>
  <c r="EA82" i="21"/>
  <c r="DO81" i="21"/>
  <c r="EA81" i="21" s="1"/>
  <c r="DN82" i="21"/>
  <c r="DB81" i="21"/>
  <c r="DN81" i="21" s="1"/>
  <c r="DA82" i="21"/>
  <c r="CO81" i="21"/>
  <c r="DA81" i="21" s="1"/>
  <c r="CN82" i="21"/>
  <c r="CB81" i="21"/>
  <c r="CN81" i="21" s="1"/>
  <c r="CA82" i="21"/>
  <c r="BO81" i="21"/>
  <c r="CA81" i="21" s="1"/>
  <c r="BN82" i="21"/>
  <c r="BB81" i="21"/>
  <c r="BN81" i="21" s="1"/>
  <c r="BA82" i="21"/>
  <c r="AO81" i="21"/>
  <c r="BA81" i="21" s="1"/>
  <c r="AN82" i="21"/>
  <c r="AB81" i="21"/>
  <c r="AN81" i="21" s="1"/>
  <c r="Z81" i="21"/>
  <c r="AA81" i="21" s="1"/>
  <c r="AA82" i="21"/>
  <c r="CE1" i="2"/>
  <c r="CD2" i="2"/>
  <c r="CD3" i="2" s="1"/>
  <c r="CD4" i="2"/>
  <c r="IC23" i="13" l="1"/>
  <c r="IC22" i="13"/>
  <c r="ID21" i="13"/>
  <c r="IE21" i="13" s="1"/>
  <c r="IF21" i="13" s="1"/>
  <c r="ID14" i="13"/>
  <c r="IE14" i="13" s="1"/>
  <c r="IF14" i="13" s="1"/>
  <c r="ID6" i="13"/>
  <c r="ID8" i="13"/>
  <c r="IE8" i="13" s="1"/>
  <c r="IF8" i="13" s="1"/>
  <c r="ID4" i="13"/>
  <c r="ID5" i="13" s="1"/>
  <c r="ID16" i="13"/>
  <c r="IE16" i="13" s="1"/>
  <c r="IF16" i="13" s="1"/>
  <c r="ID9" i="13"/>
  <c r="IE3" i="13"/>
  <c r="ID18" i="13"/>
  <c r="IE18" i="13" s="1"/>
  <c r="IF18" i="13" s="1"/>
  <c r="ID13" i="13"/>
  <c r="IE13" i="13" s="1"/>
  <c r="IF13" i="13" s="1"/>
  <c r="ID19" i="13"/>
  <c r="IE19" i="13" s="1"/>
  <c r="IF19" i="13" s="1"/>
  <c r="ID11" i="13"/>
  <c r="CE2" i="2"/>
  <c r="CE3" i="2" s="1"/>
  <c r="CE4" i="2"/>
  <c r="CF1" i="2"/>
  <c r="ID23" i="13" l="1"/>
  <c r="IE23" i="13" s="1"/>
  <c r="IF23" i="13" s="1"/>
  <c r="IF3" i="13"/>
  <c r="IG3" i="13" s="1"/>
  <c r="IE4" i="13"/>
  <c r="IE5" i="13" s="1"/>
  <c r="IE6" i="13"/>
  <c r="IE11" i="13"/>
  <c r="IF11" i="13" s="1"/>
  <c r="ID22" i="13"/>
  <c r="IE22" i="13" s="1"/>
  <c r="IF22" i="13" s="1"/>
  <c r="IE9" i="13"/>
  <c r="IF9" i="13" s="1"/>
  <c r="CF2" i="2"/>
  <c r="CF3" i="2" s="1"/>
  <c r="CG1" i="2"/>
  <c r="CF4" i="2"/>
  <c r="IG19" i="13" l="1"/>
  <c r="IG11" i="13"/>
  <c r="IG4" i="13"/>
  <c r="IG13" i="13"/>
  <c r="IG21" i="13"/>
  <c r="IG14" i="13"/>
  <c r="IG6" i="13"/>
  <c r="IG9" i="13"/>
  <c r="IG8" i="13"/>
  <c r="IG16" i="13"/>
  <c r="IG18" i="13"/>
  <c r="IH3" i="13"/>
  <c r="IF6" i="13"/>
  <c r="IF4" i="13"/>
  <c r="IF5" i="13" s="1"/>
  <c r="FX49" i="21" a="1"/>
  <c r="FX49" i="21" s="1"/>
  <c r="FX38" i="21" s="1"/>
  <c r="FZ49" i="21" a="1"/>
  <c r="FZ49" i="21" s="1"/>
  <c r="FY49" i="21" a="1"/>
  <c r="FY49" i="21" s="1"/>
  <c r="FY38" i="21" s="1"/>
  <c r="CG4" i="2"/>
  <c r="CH1" i="2"/>
  <c r="CI1" i="2" s="1"/>
  <c r="CG2" i="2"/>
  <c r="CG3" i="2" s="1"/>
  <c r="GB49" i="21" l="1" a="1"/>
  <c r="GB49" i="21" s="1"/>
  <c r="GB38" i="21" s="1"/>
  <c r="IG5" i="13"/>
  <c r="IH13" i="13"/>
  <c r="IH21" i="13"/>
  <c r="IH14" i="13"/>
  <c r="IH6" i="13"/>
  <c r="IH8" i="13"/>
  <c r="IH18" i="13"/>
  <c r="IH16" i="13"/>
  <c r="IH9" i="13"/>
  <c r="II3" i="13"/>
  <c r="IH19" i="13"/>
  <c r="IH11" i="13"/>
  <c r="IH4" i="13"/>
  <c r="IH5" i="13" s="1"/>
  <c r="IG22" i="13"/>
  <c r="IG23" i="13"/>
  <c r="FZ38" i="21"/>
  <c r="GA38" i="21" s="1"/>
  <c r="GA49" i="21"/>
  <c r="CJ1" i="2"/>
  <c r="CI2" i="2"/>
  <c r="CI4" i="2"/>
  <c r="CH4" i="2"/>
  <c r="CH2" i="2"/>
  <c r="CH3" i="2" s="1"/>
  <c r="IH23" i="13" l="1"/>
  <c r="II21" i="13"/>
  <c r="IJ21" i="13" s="1"/>
  <c r="II14" i="13"/>
  <c r="IJ14" i="13" s="1"/>
  <c r="II6" i="13"/>
  <c r="II8" i="13"/>
  <c r="IJ8" i="13" s="1"/>
  <c r="II16" i="13"/>
  <c r="IJ16" i="13" s="1"/>
  <c r="II9" i="13"/>
  <c r="IJ3" i="13"/>
  <c r="II11" i="13"/>
  <c r="II18" i="13"/>
  <c r="IJ18" i="13" s="1"/>
  <c r="II19" i="13"/>
  <c r="IJ19" i="13" s="1"/>
  <c r="II4" i="13"/>
  <c r="II5" i="13" s="1"/>
  <c r="II13" i="13"/>
  <c r="IJ13" i="13" s="1"/>
  <c r="IH22" i="13"/>
  <c r="GC49" i="21" a="1"/>
  <c r="GC49" i="21" s="1"/>
  <c r="CI3" i="2"/>
  <c r="CJ2" i="2"/>
  <c r="CJ3" i="2" s="1"/>
  <c r="CJ4" i="2"/>
  <c r="CK1" i="2"/>
  <c r="GD49" i="21" l="1" a="1"/>
  <c r="GD49" i="21" s="1"/>
  <c r="GD38" i="21" s="1"/>
  <c r="II23" i="13"/>
  <c r="IJ23" i="13" s="1"/>
  <c r="IK3" i="13"/>
  <c r="IJ4" i="13"/>
  <c r="IJ5" i="13" s="1"/>
  <c r="IJ6" i="13"/>
  <c r="II22" i="13"/>
  <c r="IJ22" i="13" s="1"/>
  <c r="IJ9" i="13"/>
  <c r="IJ11" i="13"/>
  <c r="GC38" i="21"/>
  <c r="CK2" i="2"/>
  <c r="CK3" i="2" s="1"/>
  <c r="CK4" i="2"/>
  <c r="CL1" i="2"/>
  <c r="IK16" i="13" l="1"/>
  <c r="IK9" i="13"/>
  <c r="IL3" i="13"/>
  <c r="IK18" i="13"/>
  <c r="IK19" i="13"/>
  <c r="IK11" i="13"/>
  <c r="IK4" i="13"/>
  <c r="IK5" i="13" s="1"/>
  <c r="IK6" i="13"/>
  <c r="IK13" i="13"/>
  <c r="IK21" i="13"/>
  <c r="IK14" i="13"/>
  <c r="IK8" i="13"/>
  <c r="CL4" i="2"/>
  <c r="CM1" i="2"/>
  <c r="CL2" i="2"/>
  <c r="CL3" i="2" s="1"/>
  <c r="GE49" i="21" l="1" a="1"/>
  <c r="GE49" i="21" s="1"/>
  <c r="GE38" i="21" s="1"/>
  <c r="IK23" i="13"/>
  <c r="IL18" i="13"/>
  <c r="IL19" i="13"/>
  <c r="IL11" i="13"/>
  <c r="IL4" i="13"/>
  <c r="IL5" i="13" s="1"/>
  <c r="IL13" i="13"/>
  <c r="IL8" i="13"/>
  <c r="IL21" i="13"/>
  <c r="IL14" i="13"/>
  <c r="IL6" i="13"/>
  <c r="IL16" i="13"/>
  <c r="IL9" i="13"/>
  <c r="IM3" i="13"/>
  <c r="IK22" i="13"/>
  <c r="CM4" i="2"/>
  <c r="CN1" i="2"/>
  <c r="CM2" i="2"/>
  <c r="CM3" i="2" s="1"/>
  <c r="IL23" i="13" l="1"/>
  <c r="IM19" i="13"/>
  <c r="IN19" i="13" s="1"/>
  <c r="IM11" i="13"/>
  <c r="IM4" i="13"/>
  <c r="IM5" i="13" s="1"/>
  <c r="IM9" i="13"/>
  <c r="IM13" i="13"/>
  <c r="IN13" i="13" s="1"/>
  <c r="IM21" i="13"/>
  <c r="IN21" i="13" s="1"/>
  <c r="IM14" i="13"/>
  <c r="IN14" i="13" s="1"/>
  <c r="IM6" i="13"/>
  <c r="IM16" i="13"/>
  <c r="IN16" i="13" s="1"/>
  <c r="IM8" i="13"/>
  <c r="IN8" i="13" s="1"/>
  <c r="IN3" i="13"/>
  <c r="IM18" i="13"/>
  <c r="IN18" i="13" s="1"/>
  <c r="IL22" i="13"/>
  <c r="GF49" i="21" a="1"/>
  <c r="GF49" i="21" s="1"/>
  <c r="CO1" i="2"/>
  <c r="CN2" i="2"/>
  <c r="CN3" i="2" s="1"/>
  <c r="CN4" i="2"/>
  <c r="GG49" i="21" l="1" a="1"/>
  <c r="GG49" i="21" s="1"/>
  <c r="GG38" i="21" s="1"/>
  <c r="IM23" i="13"/>
  <c r="IN23" i="13" s="1"/>
  <c r="GF38" i="21"/>
  <c r="IN11" i="13"/>
  <c r="IN6" i="13"/>
  <c r="IO3" i="13"/>
  <c r="IN4" i="13"/>
  <c r="IN5" i="13" s="1"/>
  <c r="IM22" i="13"/>
  <c r="IN22" i="13" s="1"/>
  <c r="IN9" i="13"/>
  <c r="CP1" i="2"/>
  <c r="CO2" i="2"/>
  <c r="CO3" i="2" s="1"/>
  <c r="CO4" i="2"/>
  <c r="IO21" i="13" l="1"/>
  <c r="IO14" i="13"/>
  <c r="IO6" i="13"/>
  <c r="IO8" i="13"/>
  <c r="IO16" i="13"/>
  <c r="IO9" i="13"/>
  <c r="IP3" i="13"/>
  <c r="IO4" i="13"/>
  <c r="IO5" i="13" s="1"/>
  <c r="IO18" i="13"/>
  <c r="IO19" i="13"/>
  <c r="IO11" i="13"/>
  <c r="IO13" i="13"/>
  <c r="CP2" i="2"/>
  <c r="CP3" i="2" s="1"/>
  <c r="CP4" i="2"/>
  <c r="CQ1" i="2"/>
  <c r="GH49" i="21" l="1" a="1"/>
  <c r="GH49" i="21" s="1"/>
  <c r="GH38" i="21" s="1"/>
  <c r="IP8" i="13"/>
  <c r="IP16" i="13"/>
  <c r="IP9" i="13"/>
  <c r="IQ3" i="13"/>
  <c r="IP18" i="13"/>
  <c r="IP19" i="13"/>
  <c r="IP11" i="13"/>
  <c r="IP4" i="13"/>
  <c r="IP5" i="13" s="1"/>
  <c r="IP13" i="13"/>
  <c r="IP21" i="13"/>
  <c r="IP14" i="13"/>
  <c r="IP6" i="13"/>
  <c r="IO22" i="13"/>
  <c r="IO23" i="13"/>
  <c r="CQ2" i="2"/>
  <c r="CQ3" i="2" s="1"/>
  <c r="CQ4" i="2"/>
  <c r="CR1" i="2"/>
  <c r="IP23" i="13" l="1"/>
  <c r="IP22" i="13"/>
  <c r="GI49" i="21" a="1"/>
  <c r="GI49" i="21" s="1"/>
  <c r="IQ16" i="13"/>
  <c r="IR16" i="13" s="1"/>
  <c r="IQ9" i="13"/>
  <c r="IR3" i="13"/>
  <c r="IQ18" i="13"/>
  <c r="IR18" i="13" s="1"/>
  <c r="IQ19" i="13"/>
  <c r="IR19" i="13" s="1"/>
  <c r="IQ11" i="13"/>
  <c r="IR11" i="13" s="1"/>
  <c r="IQ4" i="13"/>
  <c r="IQ5" i="13" s="1"/>
  <c r="IQ13" i="13"/>
  <c r="IR13" i="13" s="1"/>
  <c r="IQ21" i="13"/>
  <c r="IR21" i="13" s="1"/>
  <c r="IQ14" i="13"/>
  <c r="IR14" i="13" s="1"/>
  <c r="IQ6" i="13"/>
  <c r="IQ8" i="13"/>
  <c r="IR8" i="13" s="1"/>
  <c r="CR4" i="2"/>
  <c r="CS1" i="2"/>
  <c r="CR2" i="2"/>
  <c r="CR3" i="2" s="1"/>
  <c r="IQ23" i="13" l="1"/>
  <c r="IR23" i="13" s="1"/>
  <c r="IQ22" i="13"/>
  <c r="IR22" i="13" s="1"/>
  <c r="IR9" i="13"/>
  <c r="GI38" i="21"/>
  <c r="IR4" i="13"/>
  <c r="IR5" i="13" s="1"/>
  <c r="IR6" i="13"/>
  <c r="IS3" i="13"/>
  <c r="CS4" i="2"/>
  <c r="CT1" i="2"/>
  <c r="CS2" i="2"/>
  <c r="CS3" i="2" s="1"/>
  <c r="IS19" i="13" l="1"/>
  <c r="IS11" i="13"/>
  <c r="IS4" i="13"/>
  <c r="IS5" i="13" s="1"/>
  <c r="IS13" i="13"/>
  <c r="IS21" i="13"/>
  <c r="IS14" i="13"/>
  <c r="IS6" i="13"/>
  <c r="IS16" i="13"/>
  <c r="IS9" i="13"/>
  <c r="IT3" i="13"/>
  <c r="IS8" i="13"/>
  <c r="IS18" i="13"/>
  <c r="CU1" i="2"/>
  <c r="CT2" i="2"/>
  <c r="CT3" i="2" s="1"/>
  <c r="CT4" i="2"/>
  <c r="IT13" i="13" l="1"/>
  <c r="IT21" i="13"/>
  <c r="IT14" i="13"/>
  <c r="IT6" i="13"/>
  <c r="IT8" i="13"/>
  <c r="IT18" i="13"/>
  <c r="IT16" i="13"/>
  <c r="IT9" i="13"/>
  <c r="IU3" i="13"/>
  <c r="IT19" i="13"/>
  <c r="IT11" i="13"/>
  <c r="IT4" i="13"/>
  <c r="IT5" i="13" s="1"/>
  <c r="IS22" i="13"/>
  <c r="IS23" i="13"/>
  <c r="CV1" i="2"/>
  <c r="CU2" i="2"/>
  <c r="CU3" i="2" s="1"/>
  <c r="CU4" i="2"/>
  <c r="IT23" i="13" l="1"/>
  <c r="IU21" i="13"/>
  <c r="IV21" i="13" s="1"/>
  <c r="IW21" i="13" s="1"/>
  <c r="IU14" i="13"/>
  <c r="IV14" i="13" s="1"/>
  <c r="IW14" i="13" s="1"/>
  <c r="IU6" i="13"/>
  <c r="IU8" i="13"/>
  <c r="IV8" i="13" s="1"/>
  <c r="IW8" i="13" s="1"/>
  <c r="IU16" i="13"/>
  <c r="IV16" i="13" s="1"/>
  <c r="IW16" i="13" s="1"/>
  <c r="IU9" i="13"/>
  <c r="IV3" i="13"/>
  <c r="IU19" i="13"/>
  <c r="IV19" i="13" s="1"/>
  <c r="IW19" i="13" s="1"/>
  <c r="IU11" i="13"/>
  <c r="IU18" i="13"/>
  <c r="IV18" i="13" s="1"/>
  <c r="IW18" i="13" s="1"/>
  <c r="IU4" i="13"/>
  <c r="IU5" i="13" s="1"/>
  <c r="IU13" i="13"/>
  <c r="IV13" i="13" s="1"/>
  <c r="IW13" i="13" s="1"/>
  <c r="IT22" i="13"/>
  <c r="CV2" i="2"/>
  <c r="CV3" i="2" s="1"/>
  <c r="CV4" i="2"/>
  <c r="CW1" i="2"/>
  <c r="IU23" i="13" l="1"/>
  <c r="IV23" i="13" s="1"/>
  <c r="IW23" i="13" s="1"/>
  <c r="IW3" i="13"/>
  <c r="IX3" i="13" s="1"/>
  <c r="IV4" i="13"/>
  <c r="IV5" i="13" s="1"/>
  <c r="IV6" i="13"/>
  <c r="IU22" i="13"/>
  <c r="IV22" i="13" s="1"/>
  <c r="IW22" i="13" s="1"/>
  <c r="IV9" i="13"/>
  <c r="IW9" i="13" s="1"/>
  <c r="IV11" i="13"/>
  <c r="IW11" i="13" s="1"/>
  <c r="CW2" i="2"/>
  <c r="CW3" i="2" s="1"/>
  <c r="CW4" i="2"/>
  <c r="CX1" i="2"/>
  <c r="IX19" i="13" l="1"/>
  <c r="IX16" i="13"/>
  <c r="IX13" i="13"/>
  <c r="IY3" i="13"/>
  <c r="IX21" i="13"/>
  <c r="IX14" i="13"/>
  <c r="IX6" i="13"/>
  <c r="IX8" i="13"/>
  <c r="IX9" i="13"/>
  <c r="IX18" i="13"/>
  <c r="IX11" i="13"/>
  <c r="IX4" i="13"/>
  <c r="IW4" i="13"/>
  <c r="IW5" i="13" s="1"/>
  <c r="IW6" i="13"/>
  <c r="GJ49" i="21" a="1"/>
  <c r="GJ49" i="21" s="1"/>
  <c r="GJ38" i="21" s="1"/>
  <c r="GL49" i="21" a="1"/>
  <c r="GL49" i="21" s="1"/>
  <c r="GL38" i="21" s="1"/>
  <c r="GM49" i="21" a="1"/>
  <c r="GM49" i="21" s="1"/>
  <c r="GK49" i="21" a="1"/>
  <c r="GK49" i="21" s="1"/>
  <c r="GK38" i="21" s="1"/>
  <c r="CX4" i="2"/>
  <c r="CY1" i="2"/>
  <c r="CZ1" i="2" s="1"/>
  <c r="CX2" i="2"/>
  <c r="CX3" i="2" s="1"/>
  <c r="GO49" i="21" l="1" a="1"/>
  <c r="GO49" i="21" s="1"/>
  <c r="GO38" i="21" s="1"/>
  <c r="IX5" i="13"/>
  <c r="IX23" i="13"/>
  <c r="IY13" i="13"/>
  <c r="IY21" i="13"/>
  <c r="IY14" i="13"/>
  <c r="IY6" i="13"/>
  <c r="IY9" i="13"/>
  <c r="IY18" i="13"/>
  <c r="IY8" i="13"/>
  <c r="IY16" i="13"/>
  <c r="IZ3" i="13"/>
  <c r="IY19" i="13"/>
  <c r="IY11" i="13"/>
  <c r="IY4" i="13"/>
  <c r="IY5" i="13" s="1"/>
  <c r="IX22" i="13"/>
  <c r="GM38" i="21"/>
  <c r="GN38" i="21" s="1"/>
  <c r="GN49" i="21"/>
  <c r="DA1" i="2"/>
  <c r="CZ2" i="2"/>
  <c r="CZ4" i="2"/>
  <c r="CY4" i="2"/>
  <c r="CY2" i="2"/>
  <c r="CY3" i="2" s="1"/>
  <c r="IY23" i="13" l="1"/>
  <c r="IY22" i="13"/>
  <c r="GP49" i="21" a="1"/>
  <c r="GP49" i="21" s="1"/>
  <c r="IZ21" i="13"/>
  <c r="JA21" i="13" s="1"/>
  <c r="IZ14" i="13"/>
  <c r="JA14" i="13" s="1"/>
  <c r="IZ6" i="13"/>
  <c r="IZ18" i="13"/>
  <c r="JA18" i="13" s="1"/>
  <c r="IZ4" i="13"/>
  <c r="IZ5" i="13" s="1"/>
  <c r="IZ8" i="13"/>
  <c r="JA8" i="13" s="1"/>
  <c r="IZ19" i="13"/>
  <c r="JA19" i="13" s="1"/>
  <c r="IZ11" i="13"/>
  <c r="JA11" i="13" s="1"/>
  <c r="IZ16" i="13"/>
  <c r="JA16" i="13" s="1"/>
  <c r="IZ9" i="13"/>
  <c r="JA3" i="13"/>
  <c r="IZ13" i="13"/>
  <c r="JA13" i="13" s="1"/>
  <c r="CZ3" i="2"/>
  <c r="DA2" i="2"/>
  <c r="DA3" i="2" s="1"/>
  <c r="DA4" i="2"/>
  <c r="DB1" i="2"/>
  <c r="GQ49" i="21" l="1" a="1"/>
  <c r="GQ49" i="21" s="1"/>
  <c r="GQ38" i="21" s="1"/>
  <c r="IZ22" i="13"/>
  <c r="JA22" i="13" s="1"/>
  <c r="JA9" i="13"/>
  <c r="IZ23" i="13"/>
  <c r="JA23" i="13" s="1"/>
  <c r="JB3" i="13"/>
  <c r="JA4" i="13"/>
  <c r="JA5" i="13" s="1"/>
  <c r="JA6" i="13"/>
  <c r="GP38" i="21"/>
  <c r="DB2" i="2"/>
  <c r="DB3" i="2" s="1"/>
  <c r="DB4" i="2"/>
  <c r="DC1" i="2"/>
  <c r="JB16" i="13" l="1"/>
  <c r="JB9" i="13"/>
  <c r="JB14" i="13"/>
  <c r="JB18" i="13"/>
  <c r="JB21" i="13"/>
  <c r="JB6" i="13"/>
  <c r="JB19" i="13"/>
  <c r="JB11" i="13"/>
  <c r="JB4" i="13"/>
  <c r="JB5" i="13" s="1"/>
  <c r="JB13" i="13"/>
  <c r="JB8" i="13"/>
  <c r="JC3" i="13"/>
  <c r="DC4" i="2"/>
  <c r="DD1" i="2"/>
  <c r="DC2" i="2"/>
  <c r="DC3" i="2" s="1"/>
  <c r="GR49" i="21" l="1" a="1"/>
  <c r="GR49" i="21" s="1"/>
  <c r="GR38" i="21" s="1"/>
  <c r="JB23" i="13"/>
  <c r="JB22" i="13"/>
  <c r="JC18" i="13"/>
  <c r="JC19" i="13"/>
  <c r="JC11" i="13"/>
  <c r="JC4" i="13"/>
  <c r="JC5" i="13" s="1"/>
  <c r="JC6" i="13"/>
  <c r="JC8" i="13"/>
  <c r="JC13" i="13"/>
  <c r="JC21" i="13"/>
  <c r="JC14" i="13"/>
  <c r="JC16" i="13"/>
  <c r="JC9" i="13"/>
  <c r="JD3" i="13"/>
  <c r="DD4" i="2"/>
  <c r="DE1" i="2"/>
  <c r="DD2" i="2"/>
  <c r="DD3" i="2" s="1"/>
  <c r="JD19" i="13" l="1"/>
  <c r="JE19" i="13" s="1"/>
  <c r="JD11" i="13"/>
  <c r="JD4" i="13"/>
  <c r="JD5" i="13" s="1"/>
  <c r="JD13" i="13"/>
  <c r="JE13" i="13" s="1"/>
  <c r="JD8" i="13"/>
  <c r="JE8" i="13" s="1"/>
  <c r="JD16" i="13"/>
  <c r="JE16" i="13" s="1"/>
  <c r="JD9" i="13"/>
  <c r="JE9" i="13" s="1"/>
  <c r="JD21" i="13"/>
  <c r="JE21" i="13" s="1"/>
  <c r="JD14" i="13"/>
  <c r="JE14" i="13" s="1"/>
  <c r="JD6" i="13"/>
  <c r="JE3" i="13"/>
  <c r="JD18" i="13"/>
  <c r="JE18" i="13" s="1"/>
  <c r="JC22" i="13"/>
  <c r="GS49" i="21" a="1"/>
  <c r="GS49" i="21" s="1"/>
  <c r="JC23" i="13"/>
  <c r="B33" i="16"/>
  <c r="C33" i="16"/>
  <c r="C32" i="16" s="1"/>
  <c r="C28" i="16" s="1"/>
  <c r="C43" i="16" s="1"/>
  <c r="D33" i="16"/>
  <c r="D32" i="16" s="1"/>
  <c r="D28" i="16" s="1"/>
  <c r="D43" i="16" s="1"/>
  <c r="F33" i="16"/>
  <c r="F32" i="16" s="1"/>
  <c r="F28" i="16" s="1"/>
  <c r="F43" i="16" s="1"/>
  <c r="G33" i="16"/>
  <c r="G32" i="16" s="1"/>
  <c r="G28" i="16" s="1"/>
  <c r="G43" i="16" s="1"/>
  <c r="K43" i="16"/>
  <c r="H33" i="16"/>
  <c r="H32" i="16" s="1"/>
  <c r="H28" i="16" s="1"/>
  <c r="H43" i="16" s="1"/>
  <c r="H28" i="11" a="1"/>
  <c r="H28" i="11" s="1"/>
  <c r="DF1" i="2"/>
  <c r="DE2" i="2"/>
  <c r="DE3" i="2" s="1"/>
  <c r="DE4" i="2"/>
  <c r="GT49" i="21" l="1" a="1"/>
  <c r="GT49" i="21" s="1"/>
  <c r="GT38" i="21" s="1"/>
  <c r="JE11" i="13"/>
  <c r="JD22" i="13"/>
  <c r="JE22" i="13" s="1"/>
  <c r="JD23" i="13"/>
  <c r="JE23" i="13" s="1"/>
  <c r="GS38" i="21"/>
  <c r="JE6" i="13"/>
  <c r="JF3" i="13"/>
  <c r="JE4" i="13"/>
  <c r="JE5" i="13" s="1"/>
  <c r="H63" i="11" a="1"/>
  <c r="H63" i="11" s="1"/>
  <c r="H10" i="11" a="1"/>
  <c r="H10" i="11" s="1"/>
  <c r="H6" i="11" a="1"/>
  <c r="H6" i="11" s="1"/>
  <c r="H8" i="11" a="1"/>
  <c r="H8" i="11" s="1"/>
  <c r="H12" i="11" a="1"/>
  <c r="H12" i="11" s="1"/>
  <c r="H14" i="11" a="1"/>
  <c r="H14" i="11" s="1"/>
  <c r="H69" i="11" a="1"/>
  <c r="H69" i="11" s="1"/>
  <c r="S33" i="16"/>
  <c r="AB33" i="16"/>
  <c r="AB32" i="16" s="1"/>
  <c r="AB28" i="16" s="1"/>
  <c r="AB21" i="16" s="1"/>
  <c r="AE33" i="16"/>
  <c r="T33" i="16"/>
  <c r="T32" i="16" s="1"/>
  <c r="T28" i="16" s="1"/>
  <c r="T21" i="16" s="1"/>
  <c r="U33" i="16"/>
  <c r="U32" i="16" s="1"/>
  <c r="U28" i="16" s="1"/>
  <c r="U21" i="16" s="1"/>
  <c r="W33" i="16"/>
  <c r="X33" i="16"/>
  <c r="X32" i="16" s="1"/>
  <c r="X28" i="16" s="1"/>
  <c r="X21" i="16" s="1"/>
  <c r="AG33" i="16"/>
  <c r="AG32" i="16" s="1"/>
  <c r="AG28" i="16" s="1"/>
  <c r="AG21" i="16" s="1"/>
  <c r="AA33" i="16"/>
  <c r="Y33" i="16"/>
  <c r="Y32" i="16" s="1"/>
  <c r="Y28" i="16" s="1"/>
  <c r="Y21" i="16" s="1"/>
  <c r="AC33" i="16"/>
  <c r="AC32" i="16" s="1"/>
  <c r="AC28" i="16" s="1"/>
  <c r="AC21" i="16" s="1"/>
  <c r="AF33" i="16"/>
  <c r="AF32" i="16" s="1"/>
  <c r="AF28" i="16" s="1"/>
  <c r="AF21" i="16" s="1"/>
  <c r="L33" i="16"/>
  <c r="N33" i="16"/>
  <c r="O33" i="16"/>
  <c r="O32" i="16" s="1"/>
  <c r="O28" i="16" s="1"/>
  <c r="O21" i="16" s="1"/>
  <c r="P33" i="16"/>
  <c r="P32" i="16" s="1"/>
  <c r="P28" i="16" s="1"/>
  <c r="P21" i="16" s="1"/>
  <c r="J77" i="17"/>
  <c r="J76" i="17" s="1"/>
  <c r="J82" i="17" s="1"/>
  <c r="J86" i="17" s="1"/>
  <c r="G77" i="17"/>
  <c r="G76" i="17" s="1"/>
  <c r="G82" i="17" s="1"/>
  <c r="G86" i="17" s="1"/>
  <c r="H77" i="17"/>
  <c r="K77" i="17"/>
  <c r="K76" i="17" s="1"/>
  <c r="K82" i="17" s="1"/>
  <c r="K86" i="17" s="1"/>
  <c r="DA33" i="16"/>
  <c r="DA32" i="16" s="1"/>
  <c r="DA28" i="16" s="1"/>
  <c r="DA43" i="16" s="1"/>
  <c r="CB33" i="16"/>
  <c r="CB32" i="16" s="1"/>
  <c r="CB28" i="16" s="1"/>
  <c r="CB43" i="16" s="1"/>
  <c r="BE33" i="16"/>
  <c r="EH33" i="16"/>
  <c r="CK33" i="16"/>
  <c r="CK32" i="16" s="1"/>
  <c r="CK28" i="16" s="1"/>
  <c r="CK43" i="16" s="1"/>
  <c r="BM33" i="16"/>
  <c r="AO33" i="16"/>
  <c r="AO32" i="16" s="1"/>
  <c r="AO28" i="16" s="1"/>
  <c r="AO43" i="16" s="1"/>
  <c r="EP33" i="16"/>
  <c r="DR33" i="16"/>
  <c r="DR32" i="16" s="1"/>
  <c r="DR28" i="16" s="1"/>
  <c r="DR43" i="16" s="1"/>
  <c r="DH33" i="16"/>
  <c r="CJ33" i="16"/>
  <c r="CJ32" i="16" s="1"/>
  <c r="CJ28" i="16" s="1"/>
  <c r="CJ43" i="16" s="1"/>
  <c r="BK33" i="16"/>
  <c r="BK32" i="16" s="1"/>
  <c r="BK28" i="16" s="1"/>
  <c r="BK43" i="16" s="1"/>
  <c r="AN33" i="16"/>
  <c r="EN33" i="16"/>
  <c r="EN32" i="16" s="1"/>
  <c r="EN28" i="16" s="1"/>
  <c r="EN43" i="16" s="1"/>
  <c r="DQ33" i="16"/>
  <c r="CR33" i="16"/>
  <c r="CR32" i="16" s="1"/>
  <c r="CR28" i="16" s="1"/>
  <c r="CR43" i="16" s="1"/>
  <c r="BT33" i="16"/>
  <c r="BT32" i="16" s="1"/>
  <c r="BT28" i="16" s="1"/>
  <c r="BT43" i="16" s="1"/>
  <c r="AV33" i="16"/>
  <c r="EV33" i="16"/>
  <c r="EV32" i="16" s="1"/>
  <c r="EV28" i="16" s="1"/>
  <c r="EV43" i="16" s="1"/>
  <c r="DY33" i="16"/>
  <c r="BN33" i="16"/>
  <c r="BN32" i="16" s="1"/>
  <c r="BN28" i="16" s="1"/>
  <c r="BN43" i="16" s="1"/>
  <c r="AP33" i="16"/>
  <c r="AP32" i="16" s="1"/>
  <c r="AP28" i="16" s="1"/>
  <c r="AP43" i="16" s="1"/>
  <c r="EQ33" i="16"/>
  <c r="EQ32" i="16" s="1"/>
  <c r="EQ28" i="16" s="1"/>
  <c r="EQ43" i="16" s="1"/>
  <c r="DS33" i="16"/>
  <c r="DS32" i="16" s="1"/>
  <c r="DS28" i="16" s="1"/>
  <c r="DS43" i="16" s="1"/>
  <c r="CU33" i="16"/>
  <c r="BW33" i="16"/>
  <c r="BW32" i="16" s="1"/>
  <c r="BW28" i="16" s="1"/>
  <c r="BW43" i="16" s="1"/>
  <c r="AX33" i="16"/>
  <c r="AX32" i="16" s="1"/>
  <c r="AX28" i="16" s="1"/>
  <c r="AX43" i="16" s="1"/>
  <c r="EA33" i="16"/>
  <c r="EA32" i="16" s="1"/>
  <c r="EA28" i="16" s="1"/>
  <c r="EA43" i="16" s="1"/>
  <c r="DD33" i="16"/>
  <c r="CE33" i="16"/>
  <c r="CE32" i="16" s="1"/>
  <c r="CE28" i="16" s="1"/>
  <c r="CE43" i="16" s="1"/>
  <c r="CS33" i="16"/>
  <c r="CS32" i="16" s="1"/>
  <c r="CS28" i="16" s="1"/>
  <c r="CS43" i="16" s="1"/>
  <c r="BV33" i="16"/>
  <c r="AW33" i="16"/>
  <c r="AW32" i="16" s="1"/>
  <c r="AW28" i="16" s="1"/>
  <c r="AW43" i="16" s="1"/>
  <c r="DZ33" i="16"/>
  <c r="DZ32" i="16" s="1"/>
  <c r="DZ28" i="16" s="1"/>
  <c r="DZ43" i="16" s="1"/>
  <c r="DB33" i="16"/>
  <c r="DB32" i="16" s="1"/>
  <c r="DB28" i="16" s="1"/>
  <c r="DB43" i="16" s="1"/>
  <c r="CD33" i="16"/>
  <c r="BF33" i="16"/>
  <c r="BF32" i="16" s="1"/>
  <c r="BF28" i="16" s="1"/>
  <c r="BF43" i="16" s="1"/>
  <c r="EI33" i="16"/>
  <c r="EI32" i="16" s="1"/>
  <c r="EI28" i="16" s="1"/>
  <c r="EI43" i="16" s="1"/>
  <c r="DJ33" i="16"/>
  <c r="DJ32" i="16" s="1"/>
  <c r="DJ28" i="16" s="1"/>
  <c r="DJ43" i="16" s="1"/>
  <c r="BA33" i="16"/>
  <c r="EC33" i="16"/>
  <c r="DE33" i="16"/>
  <c r="DE32" i="16" s="1"/>
  <c r="DE28" i="16" s="1"/>
  <c r="DE43" i="16" s="1"/>
  <c r="CF33" i="16"/>
  <c r="CF32" i="16" s="1"/>
  <c r="CF28" i="16" s="1"/>
  <c r="CF43" i="16" s="1"/>
  <c r="BI33" i="16"/>
  <c r="AK33" i="16"/>
  <c r="AK32" i="16" s="1"/>
  <c r="AK28" i="16" s="1"/>
  <c r="AK43" i="16" s="1"/>
  <c r="EL33" i="16"/>
  <c r="DM33" i="16"/>
  <c r="DM32" i="16" s="1"/>
  <c r="DM28" i="16" s="1"/>
  <c r="DM43" i="16" s="1"/>
  <c r="CO33" i="16"/>
  <c r="CO32" i="16" s="1"/>
  <c r="CO28" i="16" s="1"/>
  <c r="CO43" i="16" s="1"/>
  <c r="BR33" i="16"/>
  <c r="AS33" i="16"/>
  <c r="AS32" i="16" s="1"/>
  <c r="AS28" i="16" s="1"/>
  <c r="AS43" i="16" s="1"/>
  <c r="BG33" i="16"/>
  <c r="BG32" i="16" s="1"/>
  <c r="BG28" i="16" s="1"/>
  <c r="BG43" i="16" s="1"/>
  <c r="AJ33" i="16"/>
  <c r="EJ33" i="16"/>
  <c r="EJ32" i="16" s="1"/>
  <c r="EJ28" i="16" s="1"/>
  <c r="EJ43" i="16" s="1"/>
  <c r="DL33" i="16"/>
  <c r="CN33" i="16"/>
  <c r="CN32" i="16" s="1"/>
  <c r="CN28" i="16" s="1"/>
  <c r="CN43" i="16" s="1"/>
  <c r="BO33" i="16"/>
  <c r="BO32" i="16" s="1"/>
  <c r="BO28" i="16" s="1"/>
  <c r="BO43" i="16" s="1"/>
  <c r="AR33" i="16"/>
  <c r="DU33" i="16"/>
  <c r="CV33" i="16"/>
  <c r="CV32" i="16" s="1"/>
  <c r="CV28" i="16" s="1"/>
  <c r="CV43" i="16" s="1"/>
  <c r="BX33" i="16"/>
  <c r="BX32" i="16" s="1"/>
  <c r="BX28" i="16" s="1"/>
  <c r="BX43" i="16" s="1"/>
  <c r="DI33" i="16"/>
  <c r="DI32" i="16" s="1"/>
  <c r="DI28" i="16" s="1"/>
  <c r="DI43" i="16" s="1"/>
  <c r="EM33" i="16"/>
  <c r="EM32" i="16" s="1"/>
  <c r="EM28" i="16" s="1"/>
  <c r="EM43" i="16" s="1"/>
  <c r="DN33" i="16"/>
  <c r="DN32" i="16" s="1"/>
  <c r="DN28" i="16" s="1"/>
  <c r="DN43" i="16" s="1"/>
  <c r="CQ33" i="16"/>
  <c r="BS33" i="16"/>
  <c r="BS32" i="16" s="1"/>
  <c r="BS28" i="16" s="1"/>
  <c r="BS43" i="16" s="1"/>
  <c r="AT33" i="16"/>
  <c r="AT32" i="16" s="1"/>
  <c r="AT28" i="16" s="1"/>
  <c r="AT43" i="16" s="1"/>
  <c r="DW33" i="16"/>
  <c r="DW32" i="16" s="1"/>
  <c r="DW28" i="16" s="1"/>
  <c r="DW43" i="16" s="1"/>
  <c r="CZ33" i="16"/>
  <c r="CA33" i="16"/>
  <c r="CA32" i="16" s="1"/>
  <c r="CA28" i="16" s="1"/>
  <c r="CA43" i="16" s="1"/>
  <c r="BC33" i="16"/>
  <c r="BC32" i="16" s="1"/>
  <c r="BC28" i="16" s="1"/>
  <c r="BC43" i="16" s="1"/>
  <c r="EE33" i="16"/>
  <c r="EE32" i="16" s="1"/>
  <c r="EE28" i="16" s="1"/>
  <c r="EE43" i="16" s="1"/>
  <c r="DV33" i="16"/>
  <c r="DV32" i="16" s="1"/>
  <c r="DV28" i="16" s="1"/>
  <c r="DV43" i="16" s="1"/>
  <c r="CW33" i="16"/>
  <c r="CW32" i="16" s="1"/>
  <c r="CW28" i="16" s="1"/>
  <c r="CW43" i="16" s="1"/>
  <c r="BZ33" i="16"/>
  <c r="BB33" i="16"/>
  <c r="BB32" i="16" s="1"/>
  <c r="BB28" i="16" s="1"/>
  <c r="BB43" i="16" s="1"/>
  <c r="ED33" i="16"/>
  <c r="ED32" i="16" s="1"/>
  <c r="ED28" i="16" s="1"/>
  <c r="ED43" i="16" s="1"/>
  <c r="DF33" i="16"/>
  <c r="DF32" i="16" s="1"/>
  <c r="DF28" i="16" s="1"/>
  <c r="DF43" i="16" s="1"/>
  <c r="CI33" i="16"/>
  <c r="BJ33" i="16"/>
  <c r="BJ32" i="16" s="1"/>
  <c r="BJ28" i="16" s="1"/>
  <c r="BJ43" i="16" s="1"/>
  <c r="AL33" i="16"/>
  <c r="AL32" i="16" s="1"/>
  <c r="AL28" i="16" s="1"/>
  <c r="AL43" i="16" s="1"/>
  <c r="CM33" i="16"/>
  <c r="ER33" i="16"/>
  <c r="ER32" i="16" s="1"/>
  <c r="ER28" i="16" s="1"/>
  <c r="ER43" i="16" s="1"/>
  <c r="EU33" i="16"/>
  <c r="EU32" i="16" s="1"/>
  <c r="EU28" i="16" s="1"/>
  <c r="EU43" i="16" s="1"/>
  <c r="ET33" i="16"/>
  <c r="F21" i="16"/>
  <c r="F45" i="16"/>
  <c r="D21" i="16"/>
  <c r="D45" i="16"/>
  <c r="C21" i="16"/>
  <c r="C45" i="16"/>
  <c r="H21" i="16"/>
  <c r="H45" i="16"/>
  <c r="K45" i="16"/>
  <c r="G21" i="16"/>
  <c r="G45" i="16"/>
  <c r="CN77" i="17"/>
  <c r="CN76" i="17" s="1"/>
  <c r="CN82" i="17" s="1"/>
  <c r="CN86" i="17" s="1"/>
  <c r="DQ77" i="17"/>
  <c r="DQ76" i="17" s="1"/>
  <c r="DQ82" i="17" s="1"/>
  <c r="DQ86" i="17" s="1"/>
  <c r="BG77" i="17"/>
  <c r="BG76" i="17" s="1"/>
  <c r="BG82" i="17" s="1"/>
  <c r="BG86" i="17" s="1"/>
  <c r="CJ77" i="17"/>
  <c r="CJ76" i="17" s="1"/>
  <c r="CJ82" i="17" s="1"/>
  <c r="CJ86" i="17" s="1"/>
  <c r="AS77" i="17"/>
  <c r="AS76" i="17" s="1"/>
  <c r="AS82" i="17" s="1"/>
  <c r="AS86" i="17" s="1"/>
  <c r="DM77" i="17"/>
  <c r="DM76" i="17" s="1"/>
  <c r="DM82" i="17" s="1"/>
  <c r="DM86" i="17" s="1"/>
  <c r="EP77" i="17"/>
  <c r="EP76" i="17" s="1"/>
  <c r="EP82" i="17" s="1"/>
  <c r="EP86" i="17" s="1"/>
  <c r="BW77" i="17"/>
  <c r="BW76" i="17" s="1"/>
  <c r="BW82" i="17" s="1"/>
  <c r="BW86" i="17" s="1"/>
  <c r="CZ77" i="17"/>
  <c r="CZ76" i="17" s="1"/>
  <c r="CZ82" i="17" s="1"/>
  <c r="CZ86" i="17" s="1"/>
  <c r="W77" i="17"/>
  <c r="W76" i="17" s="1"/>
  <c r="W82" i="17" s="1"/>
  <c r="W86" i="17" s="1"/>
  <c r="BI77" i="17"/>
  <c r="BI76" i="17" s="1"/>
  <c r="BI82" i="17" s="1"/>
  <c r="BI86" i="17" s="1"/>
  <c r="CB77" i="17"/>
  <c r="CB76" i="17" s="1"/>
  <c r="CB82" i="17" s="1"/>
  <c r="CB86" i="17" s="1"/>
  <c r="EM77" i="17"/>
  <c r="EM76" i="17" s="1"/>
  <c r="EM82" i="17" s="1"/>
  <c r="EM86" i="17" s="1"/>
  <c r="AB77" i="17"/>
  <c r="AB76" i="17" s="1"/>
  <c r="AB82" i="17" s="1"/>
  <c r="AB86" i="17" s="1"/>
  <c r="DF77" i="17"/>
  <c r="DF76" i="17" s="1"/>
  <c r="DF82" i="17" s="1"/>
  <c r="DF86" i="17" s="1"/>
  <c r="EI77" i="17"/>
  <c r="EI76" i="17" s="1"/>
  <c r="EI82" i="17" s="1"/>
  <c r="EI86" i="17" s="1"/>
  <c r="BO77" i="17"/>
  <c r="BO76" i="17" s="1"/>
  <c r="BO82" i="17" s="1"/>
  <c r="BO86" i="17" s="1"/>
  <c r="CR77" i="17"/>
  <c r="CR76" i="17" s="1"/>
  <c r="CR82" i="17" s="1"/>
  <c r="CR86" i="17" s="1"/>
  <c r="Y77" i="17"/>
  <c r="Y76" i="17" s="1"/>
  <c r="Y82" i="17" s="1"/>
  <c r="Y86" i="17" s="1"/>
  <c r="BB77" i="17"/>
  <c r="BB76" i="17" s="1"/>
  <c r="BB82" i="17" s="1"/>
  <c r="BB86" i="17" s="1"/>
  <c r="DV77" i="17"/>
  <c r="DV76" i="17" s="1"/>
  <c r="DV82" i="17" s="1"/>
  <c r="DV86" i="17" s="1"/>
  <c r="CE77" i="17"/>
  <c r="CE76" i="17" s="1"/>
  <c r="CE82" i="17" s="1"/>
  <c r="CE86" i="17" s="1"/>
  <c r="DH77" i="17"/>
  <c r="DH76" i="17" s="1"/>
  <c r="DH82" i="17" s="1"/>
  <c r="DH86" i="17" s="1"/>
  <c r="AX77" i="17"/>
  <c r="AX76" i="17" s="1"/>
  <c r="AX82" i="17" s="1"/>
  <c r="AX86" i="17" s="1"/>
  <c r="CA77" i="17"/>
  <c r="CA76" i="17" s="1"/>
  <c r="CA82" i="17" s="1"/>
  <c r="CA86" i="17" s="1"/>
  <c r="AA77" i="17"/>
  <c r="AA76" i="17" s="1"/>
  <c r="AA82" i="17" s="1"/>
  <c r="AA86" i="17" s="1"/>
  <c r="AT77" i="17"/>
  <c r="AT76" i="17" s="1"/>
  <c r="AT82" i="17" s="1"/>
  <c r="AT86" i="17" s="1"/>
  <c r="DN77" i="17"/>
  <c r="DN76" i="17" s="1"/>
  <c r="DN82" i="17" s="1"/>
  <c r="DN86" i="17" s="1"/>
  <c r="EQ77" i="17"/>
  <c r="EQ76" i="17" s="1"/>
  <c r="EQ82" i="17" s="1"/>
  <c r="EQ86" i="17" s="1"/>
  <c r="BX77" i="17"/>
  <c r="BX76" i="17" s="1"/>
  <c r="BX82" i="17" s="1"/>
  <c r="BX86" i="17" s="1"/>
  <c r="DA77" i="17"/>
  <c r="DA76" i="17" s="1"/>
  <c r="DA82" i="17" s="1"/>
  <c r="DA86" i="17" s="1"/>
  <c r="AG77" i="17"/>
  <c r="AG76" i="17" s="1"/>
  <c r="AG82" i="17" s="1"/>
  <c r="AG86" i="17" s="1"/>
  <c r="BJ77" i="17"/>
  <c r="BJ76" i="17" s="1"/>
  <c r="BJ82" i="17" s="1"/>
  <c r="BJ86" i="17" s="1"/>
  <c r="ED77" i="17"/>
  <c r="ED76" i="17" s="1"/>
  <c r="ED82" i="17" s="1"/>
  <c r="ED86" i="17" s="1"/>
  <c r="T77" i="17"/>
  <c r="T76" i="17" s="1"/>
  <c r="T82" i="17" s="1"/>
  <c r="T86" i="17" s="1"/>
  <c r="CO77" i="17"/>
  <c r="CO76" i="17" s="1"/>
  <c r="CO82" i="17" s="1"/>
  <c r="CO86" i="17" s="1"/>
  <c r="CW77" i="17"/>
  <c r="CW76" i="17" s="1"/>
  <c r="CW82" i="17" s="1"/>
  <c r="CW86" i="17" s="1"/>
  <c r="DZ77" i="17"/>
  <c r="DZ76" i="17" s="1"/>
  <c r="DZ82" i="17" s="1"/>
  <c r="DZ86" i="17" s="1"/>
  <c r="BZ77" i="17"/>
  <c r="BZ76" i="17" s="1"/>
  <c r="BZ82" i="17" s="1"/>
  <c r="BZ86" i="17" s="1"/>
  <c r="CS77" i="17"/>
  <c r="CS76" i="17" s="1"/>
  <c r="CS82" i="17" s="1"/>
  <c r="CS86" i="17" s="1"/>
  <c r="AJ77" i="17"/>
  <c r="AJ76" i="17" s="1"/>
  <c r="AJ82" i="17" s="1"/>
  <c r="AJ86" i="17" s="1"/>
  <c r="BC77" i="17"/>
  <c r="BC76" i="17" s="1"/>
  <c r="BC82" i="17" s="1"/>
  <c r="BC86" i="17" s="1"/>
  <c r="DW77" i="17"/>
  <c r="DW76" i="17" s="1"/>
  <c r="DW82" i="17" s="1"/>
  <c r="DW86" i="17" s="1"/>
  <c r="CF77" i="17"/>
  <c r="CF76" i="17" s="1"/>
  <c r="CF82" i="17" s="1"/>
  <c r="CF86" i="17" s="1"/>
  <c r="DI77" i="17"/>
  <c r="DI76" i="17" s="1"/>
  <c r="DI82" i="17" s="1"/>
  <c r="DI86" i="17" s="1"/>
  <c r="AP77" i="17"/>
  <c r="AP76" i="17" s="1"/>
  <c r="AP82" i="17" s="1"/>
  <c r="AP86" i="17" s="1"/>
  <c r="BS77" i="17"/>
  <c r="BS76" i="17" s="1"/>
  <c r="BS82" i="17" s="1"/>
  <c r="BS86" i="17" s="1"/>
  <c r="EE77" i="17"/>
  <c r="EE76" i="17" s="1"/>
  <c r="EE82" i="17" s="1"/>
  <c r="EE86" i="17" s="1"/>
  <c r="DR77" i="17"/>
  <c r="DR76" i="17" s="1"/>
  <c r="DR82" i="17" s="1"/>
  <c r="DR86" i="17" s="1"/>
  <c r="S77" i="17"/>
  <c r="S76" i="17" s="1"/>
  <c r="S82" i="17" s="1"/>
  <c r="S86" i="17" s="1"/>
  <c r="AL77" i="17"/>
  <c r="AL76" i="17" s="1"/>
  <c r="AL82" i="17" s="1"/>
  <c r="AL86" i="17" s="1"/>
  <c r="DY77" i="17"/>
  <c r="DY76" i="17" s="1"/>
  <c r="DY82" i="17" s="1"/>
  <c r="DY86" i="17" s="1"/>
  <c r="BF77" i="17"/>
  <c r="BF76" i="17" s="1"/>
  <c r="BF82" i="17" s="1"/>
  <c r="BF86" i="17" s="1"/>
  <c r="CI77" i="17"/>
  <c r="CI76" i="17" s="1"/>
  <c r="CI82" i="17" s="1"/>
  <c r="CI86" i="17" s="1"/>
  <c r="DB77" i="17"/>
  <c r="DB76" i="17" s="1"/>
  <c r="DB82" i="17" s="1"/>
  <c r="DB86" i="17" s="1"/>
  <c r="AR77" i="17"/>
  <c r="AR76" i="17" s="1"/>
  <c r="AR82" i="17" s="1"/>
  <c r="AR86" i="17" s="1"/>
  <c r="BK77" i="17"/>
  <c r="BK76" i="17" s="1"/>
  <c r="BK82" i="17" s="1"/>
  <c r="BK86" i="17" s="1"/>
  <c r="U77" i="17"/>
  <c r="U76" i="17" s="1"/>
  <c r="U82" i="17" s="1"/>
  <c r="U86" i="17" s="1"/>
  <c r="AO77" i="17"/>
  <c r="AO76" i="17" s="1"/>
  <c r="AO82" i="17" s="1"/>
  <c r="AO86" i="17" s="1"/>
  <c r="BR77" i="17"/>
  <c r="BR76" i="17" s="1"/>
  <c r="BR82" i="17" s="1"/>
  <c r="BR86" i="17" s="1"/>
  <c r="CK77" i="17"/>
  <c r="CK76" i="17" s="1"/>
  <c r="CK82" i="17" s="1"/>
  <c r="CK86" i="17" s="1"/>
  <c r="AK77" i="17"/>
  <c r="AK76" i="17" s="1"/>
  <c r="AK82" i="17" s="1"/>
  <c r="AK86" i="17" s="1"/>
  <c r="DE77" i="17"/>
  <c r="DE76" i="17" s="1"/>
  <c r="DE82" i="17" s="1"/>
  <c r="DE86" i="17" s="1"/>
  <c r="EH77" i="17"/>
  <c r="EH76" i="17" s="1"/>
  <c r="EH82" i="17" s="1"/>
  <c r="EH86" i="17" s="1"/>
  <c r="BN77" i="17"/>
  <c r="BN76" i="17" s="1"/>
  <c r="BN82" i="17" s="1"/>
  <c r="BN86" i="17" s="1"/>
  <c r="CQ77" i="17"/>
  <c r="CQ76" i="17" s="1"/>
  <c r="CQ82" i="17" s="1"/>
  <c r="CQ86" i="17" s="1"/>
  <c r="BA77" i="17"/>
  <c r="BA76" i="17" s="1"/>
  <c r="BA82" i="17" s="1"/>
  <c r="BA86" i="17" s="1"/>
  <c r="BT77" i="17"/>
  <c r="BT76" i="17" s="1"/>
  <c r="BT82" i="17" s="1"/>
  <c r="BT86" i="17" s="1"/>
  <c r="AC77" i="17"/>
  <c r="AC76" i="17" s="1"/>
  <c r="AC82" i="17" s="1"/>
  <c r="AC86" i="17" s="1"/>
  <c r="AF77" i="17"/>
  <c r="AF76" i="17" s="1"/>
  <c r="AF82" i="17" s="1"/>
  <c r="AF86" i="17" s="1"/>
  <c r="EU77" i="17"/>
  <c r="EU76" i="17" s="1"/>
  <c r="EU82" i="17" s="1"/>
  <c r="EU86" i="17" s="1"/>
  <c r="EA77" i="17"/>
  <c r="EA76" i="17" s="1"/>
  <c r="EA82" i="17" s="1"/>
  <c r="EA86" i="17" s="1"/>
  <c r="EC77" i="17"/>
  <c r="EC76" i="17" s="1"/>
  <c r="EC82" i="17" s="1"/>
  <c r="EC86" i="17" s="1"/>
  <c r="DS77" i="17"/>
  <c r="DS76" i="17" s="1"/>
  <c r="DS82" i="17" s="1"/>
  <c r="DS86" i="17" s="1"/>
  <c r="X77" i="17"/>
  <c r="X76" i="17" s="1"/>
  <c r="X82" i="17" s="1"/>
  <c r="X86" i="17" s="1"/>
  <c r="DU77" i="17"/>
  <c r="DU76" i="17" s="1"/>
  <c r="DU82" i="17" s="1"/>
  <c r="DU86" i="17" s="1"/>
  <c r="CM77" i="17"/>
  <c r="CM76" i="17" s="1"/>
  <c r="CM82" i="17" s="1"/>
  <c r="CM86" i="17" s="1"/>
  <c r="AN77" i="17"/>
  <c r="AN76" i="17" s="1"/>
  <c r="AN82" i="17" s="1"/>
  <c r="AN86" i="17" s="1"/>
  <c r="EV77" i="17"/>
  <c r="EV76" i="17" s="1"/>
  <c r="EV82" i="17" s="1"/>
  <c r="EV86" i="17" s="1"/>
  <c r="CD77" i="17"/>
  <c r="CD76" i="17" s="1"/>
  <c r="CD82" i="17" s="1"/>
  <c r="CD86" i="17" s="1"/>
  <c r="ER77" i="17"/>
  <c r="ER76" i="17" s="1"/>
  <c r="ER82" i="17" s="1"/>
  <c r="ER86" i="17" s="1"/>
  <c r="AE77" i="17"/>
  <c r="AE76" i="17" s="1"/>
  <c r="AE82" i="17" s="1"/>
  <c r="AE86" i="17" s="1"/>
  <c r="EN77" i="17"/>
  <c r="EN76" i="17" s="1"/>
  <c r="EN82" i="17" s="1"/>
  <c r="EN86" i="17" s="1"/>
  <c r="ET77" i="17"/>
  <c r="ET76" i="17" s="1"/>
  <c r="ET82" i="17" s="1"/>
  <c r="ET86" i="17" s="1"/>
  <c r="O77" i="17"/>
  <c r="O76" i="17" s="1"/>
  <c r="O82" i="17" s="1"/>
  <c r="O86" i="17" s="1"/>
  <c r="EL77" i="17"/>
  <c r="EL76" i="17" s="1"/>
  <c r="EL82" i="17" s="1"/>
  <c r="EL86" i="17" s="1"/>
  <c r="N77" i="17"/>
  <c r="CU77" i="17"/>
  <c r="CU76" i="17" s="1"/>
  <c r="CU82" i="17" s="1"/>
  <c r="CU86" i="17" s="1"/>
  <c r="EJ77" i="17"/>
  <c r="EJ76" i="17" s="1"/>
  <c r="EJ82" i="17" s="1"/>
  <c r="EJ86" i="17" s="1"/>
  <c r="CV77" i="17"/>
  <c r="CV76" i="17" s="1"/>
  <c r="CV82" i="17" s="1"/>
  <c r="CV86" i="17" s="1"/>
  <c r="P77" i="17"/>
  <c r="P76" i="17" s="1"/>
  <c r="P82" i="17" s="1"/>
  <c r="P86" i="17" s="1"/>
  <c r="DD77" i="17"/>
  <c r="DD76" i="17" s="1"/>
  <c r="DD82" i="17" s="1"/>
  <c r="DD86" i="17" s="1"/>
  <c r="DJ77" i="17"/>
  <c r="DJ76" i="17" s="1"/>
  <c r="DJ82" i="17" s="1"/>
  <c r="DJ86" i="17" s="1"/>
  <c r="DL77" i="17"/>
  <c r="DL76" i="17" s="1"/>
  <c r="DL82" i="17" s="1"/>
  <c r="DL86" i="17" s="1"/>
  <c r="AW77" i="17"/>
  <c r="AW76" i="17" s="1"/>
  <c r="AW82" i="17" s="1"/>
  <c r="AW86" i="17" s="1"/>
  <c r="BE77" i="17"/>
  <c r="BE76" i="17" s="1"/>
  <c r="BE82" i="17" s="1"/>
  <c r="BE86" i="17" s="1"/>
  <c r="AV77" i="17"/>
  <c r="AV76" i="17" s="1"/>
  <c r="AV82" i="17" s="1"/>
  <c r="AV86" i="17" s="1"/>
  <c r="BM77" i="17"/>
  <c r="BM76" i="17" s="1"/>
  <c r="BM82" i="17" s="1"/>
  <c r="BM86" i="17" s="1"/>
  <c r="BV77" i="17"/>
  <c r="BV76" i="17" s="1"/>
  <c r="BV82" i="17" s="1"/>
  <c r="BV86" i="17" s="1"/>
  <c r="Q78" i="17"/>
  <c r="L77" i="17"/>
  <c r="M78" i="17"/>
  <c r="E33" i="16"/>
  <c r="B32" i="16"/>
  <c r="I33" i="16"/>
  <c r="I32" i="16"/>
  <c r="I28" i="16" s="1"/>
  <c r="I43" i="16" s="1"/>
  <c r="H33" i="11" a="1"/>
  <c r="H33" i="11" s="1"/>
  <c r="H54" i="11" a="1"/>
  <c r="H54" i="11" s="1"/>
  <c r="H9" i="11" a="1"/>
  <c r="H9" i="11" s="1"/>
  <c r="H21" i="11" a="1"/>
  <c r="H21" i="11" s="1"/>
  <c r="H39" i="11" a="1"/>
  <c r="H39" i="11" s="1"/>
  <c r="H78" i="11" a="1"/>
  <c r="H78" i="11" s="1"/>
  <c r="H66" i="11" a="1"/>
  <c r="H66" i="11" s="1"/>
  <c r="H15" i="11" a="1"/>
  <c r="H15" i="11" s="1"/>
  <c r="H46" i="11" a="1"/>
  <c r="H46" i="11" s="1"/>
  <c r="H60" i="11" a="1"/>
  <c r="H60" i="11" s="1"/>
  <c r="H52" i="11" a="1"/>
  <c r="H52" i="11" s="1"/>
  <c r="H73" i="11" a="1"/>
  <c r="H73" i="11" s="1"/>
  <c r="H37" i="11" a="1"/>
  <c r="H37" i="11" s="1"/>
  <c r="H50" i="11" a="1"/>
  <c r="H50" i="11" s="1"/>
  <c r="H19" i="11" a="1"/>
  <c r="H19" i="11" s="1"/>
  <c r="H23" i="11" a="1"/>
  <c r="H23" i="11" s="1"/>
  <c r="H51" i="11" a="1"/>
  <c r="H51" i="11" s="1"/>
  <c r="H81" i="11" a="1"/>
  <c r="H81" i="11" s="1"/>
  <c r="H7" i="11" a="1"/>
  <c r="H7" i="11" s="1"/>
  <c r="H65" i="11" a="1"/>
  <c r="H65" i="11" s="1"/>
  <c r="H24" i="11" a="1"/>
  <c r="H24" i="11" s="1"/>
  <c r="H74" i="11" a="1"/>
  <c r="H74" i="11" s="1"/>
  <c r="H72" i="11" a="1"/>
  <c r="H72" i="11" s="1"/>
  <c r="H31" i="11" a="1"/>
  <c r="H31" i="11" s="1"/>
  <c r="H48" i="11" a="1"/>
  <c r="H48" i="11" s="1"/>
  <c r="H35" i="11" a="1"/>
  <c r="H35" i="11" s="1"/>
  <c r="H55" i="11" a="1"/>
  <c r="H55" i="11" s="1"/>
  <c r="H64" i="11" a="1"/>
  <c r="H64" i="11" s="1"/>
  <c r="H5" i="11" a="1"/>
  <c r="H5" i="11" s="1"/>
  <c r="H30" i="11" a="1"/>
  <c r="H30" i="11" s="1"/>
  <c r="H56" i="11" a="1"/>
  <c r="H56" i="11" s="1"/>
  <c r="H67" i="11" a="1"/>
  <c r="H67" i="11" s="1"/>
  <c r="H18" i="11" a="1"/>
  <c r="H18" i="11" s="1"/>
  <c r="H25" i="11" a="1"/>
  <c r="H25" i="11" s="1"/>
  <c r="H79" i="11" a="1"/>
  <c r="H79" i="11" s="1"/>
  <c r="F797" i="11"/>
  <c r="H61" i="11" a="1"/>
  <c r="H61" i="11" s="1"/>
  <c r="H17" i="11" a="1"/>
  <c r="H17" i="11" s="1"/>
  <c r="H76" i="11" a="1"/>
  <c r="H76" i="11" s="1"/>
  <c r="H59" i="11" a="1"/>
  <c r="H59" i="11" s="1"/>
  <c r="H27" i="11" a="1"/>
  <c r="H27" i="11" s="1"/>
  <c r="H84" i="11" a="1"/>
  <c r="H84" i="11" s="1"/>
  <c r="H75" i="11" a="1"/>
  <c r="H75" i="11" s="1"/>
  <c r="H71" i="11" a="1"/>
  <c r="H71" i="11" s="1"/>
  <c r="H32" i="11" a="1"/>
  <c r="H32" i="11" s="1"/>
  <c r="H49" i="11" a="1"/>
  <c r="H49" i="11" s="1"/>
  <c r="H58" i="11" a="1"/>
  <c r="H58" i="11" s="1"/>
  <c r="H70" i="11" a="1"/>
  <c r="H70" i="11" s="1"/>
  <c r="H82" i="11" a="1"/>
  <c r="H82" i="11" s="1"/>
  <c r="H13" i="11" a="1"/>
  <c r="H13" i="11" s="1"/>
  <c r="H57" i="11" a="1"/>
  <c r="H57" i="11" s="1"/>
  <c r="H47" i="11" a="1"/>
  <c r="H47" i="11" s="1"/>
  <c r="H77" i="11" a="1"/>
  <c r="H77" i="11" s="1"/>
  <c r="H42" i="11" a="1"/>
  <c r="H42" i="11" s="1"/>
  <c r="H11" i="11" a="1"/>
  <c r="H11" i="11" s="1"/>
  <c r="H53" i="11" a="1"/>
  <c r="H53" i="11" s="1"/>
  <c r="H34" i="11" a="1"/>
  <c r="H34" i="11" s="1"/>
  <c r="H62" i="11" a="1"/>
  <c r="H62" i="11" s="1"/>
  <c r="H26" i="11" a="1"/>
  <c r="H26" i="11" s="1"/>
  <c r="H68" i="11" a="1"/>
  <c r="H68" i="11" s="1"/>
  <c r="H16" i="11" a="1"/>
  <c r="H16" i="11" s="1"/>
  <c r="H80" i="11" a="1"/>
  <c r="H80" i="11" s="1"/>
  <c r="H22" i="11" a="1"/>
  <c r="H22" i="11" s="1"/>
  <c r="H83" i="11" a="1"/>
  <c r="H83" i="11" s="1"/>
  <c r="H29" i="11" a="1"/>
  <c r="H29" i="11" s="1"/>
  <c r="H44" i="11" a="1"/>
  <c r="H44" i="11" s="1"/>
  <c r="H20" i="11" a="1"/>
  <c r="H20" i="11" s="1"/>
  <c r="DG1" i="2"/>
  <c r="DF2" i="2"/>
  <c r="DF3" i="2" s="1"/>
  <c r="DF4" i="2"/>
  <c r="JF21" i="13" l="1"/>
  <c r="JF14" i="13"/>
  <c r="JF6" i="13"/>
  <c r="JF8" i="13"/>
  <c r="JF19" i="13"/>
  <c r="JF16" i="13"/>
  <c r="JF9" i="13"/>
  <c r="JG3" i="13"/>
  <c r="JF18" i="13"/>
  <c r="JF11" i="13"/>
  <c r="JF4" i="13"/>
  <c r="JF5" i="13" s="1"/>
  <c r="JF13" i="13"/>
  <c r="AB43" i="16"/>
  <c r="AB45" i="16" s="1"/>
  <c r="Y43" i="16"/>
  <c r="Y45" i="16" s="1"/>
  <c r="AC43" i="16"/>
  <c r="AC45" i="16" s="1"/>
  <c r="U43" i="16"/>
  <c r="U45" i="16" s="1"/>
  <c r="T43" i="16"/>
  <c r="T45" i="16" s="1"/>
  <c r="AG43" i="16"/>
  <c r="AG45" i="16" s="1"/>
  <c r="P43" i="16"/>
  <c r="P45" i="16" s="1"/>
  <c r="O43" i="16"/>
  <c r="O45" i="16" s="1"/>
  <c r="X43" i="16"/>
  <c r="X45" i="16" s="1"/>
  <c r="AF43" i="16"/>
  <c r="AF45" i="16" s="1"/>
  <c r="Z33" i="16"/>
  <c r="W32" i="16"/>
  <c r="AH33" i="16"/>
  <c r="AE32" i="16"/>
  <c r="AD33" i="16"/>
  <c r="AA32" i="16"/>
  <c r="V33" i="16"/>
  <c r="S32" i="16"/>
  <c r="Q33" i="16"/>
  <c r="N32" i="16"/>
  <c r="L32" i="16"/>
  <c r="M33" i="16"/>
  <c r="M77" i="17"/>
  <c r="M76" i="17" s="1"/>
  <c r="I77" i="17"/>
  <c r="I76" i="17" s="1"/>
  <c r="H76" i="17"/>
  <c r="H82" i="17" s="1"/>
  <c r="H86" i="17" s="1"/>
  <c r="ET32" i="16"/>
  <c r="EW33" i="16"/>
  <c r="CP33" i="16"/>
  <c r="CM32" i="16"/>
  <c r="BZ32" i="16"/>
  <c r="CC33" i="16"/>
  <c r="DC33" i="16"/>
  <c r="CZ32" i="16"/>
  <c r="DO33" i="16"/>
  <c r="DL32" i="16"/>
  <c r="EL32" i="16"/>
  <c r="EO33" i="16"/>
  <c r="CD32" i="16"/>
  <c r="CG33" i="16"/>
  <c r="DG33" i="16"/>
  <c r="DD32" i="16"/>
  <c r="AY33" i="16"/>
  <c r="AV32" i="16"/>
  <c r="DK33" i="16"/>
  <c r="DH32" i="16"/>
  <c r="BP33" i="16"/>
  <c r="BM32" i="16"/>
  <c r="BH33" i="16"/>
  <c r="BE32" i="16"/>
  <c r="CT33" i="16"/>
  <c r="CQ32" i="16"/>
  <c r="AU33" i="16"/>
  <c r="AR32" i="16"/>
  <c r="BR32" i="16"/>
  <c r="BU33" i="16"/>
  <c r="EC32" i="16"/>
  <c r="EF33" i="16"/>
  <c r="BV32" i="16"/>
  <c r="BY33" i="16"/>
  <c r="CX33" i="16"/>
  <c r="CU32" i="16"/>
  <c r="AQ33" i="16"/>
  <c r="AN32" i="16"/>
  <c r="AM33" i="16"/>
  <c r="AJ32" i="16"/>
  <c r="BL33" i="16"/>
  <c r="BI32" i="16"/>
  <c r="DY32" i="16"/>
  <c r="EB33" i="16"/>
  <c r="EP32" i="16"/>
  <c r="ES33" i="16"/>
  <c r="EH32" i="16"/>
  <c r="EK33" i="16"/>
  <c r="CL33" i="16"/>
  <c r="CI32" i="16"/>
  <c r="DU32" i="16"/>
  <c r="DX33" i="16"/>
  <c r="BD33" i="16"/>
  <c r="BA32" i="16"/>
  <c r="DT33" i="16"/>
  <c r="DQ32" i="16"/>
  <c r="I21" i="16"/>
  <c r="I45" i="16"/>
  <c r="BS21" i="16"/>
  <c r="BS45" i="16"/>
  <c r="AW21" i="16"/>
  <c r="AW45" i="16"/>
  <c r="CJ21" i="16"/>
  <c r="CJ45" i="16"/>
  <c r="AT21" i="16"/>
  <c r="AT45" i="16"/>
  <c r="DB21" i="16"/>
  <c r="DB45" i="16"/>
  <c r="BC21" i="16"/>
  <c r="BC45" i="16"/>
  <c r="DW21" i="16"/>
  <c r="DW45" i="16"/>
  <c r="DF21" i="16"/>
  <c r="DF45" i="16"/>
  <c r="EQ21" i="16"/>
  <c r="EQ45" i="16"/>
  <c r="CN21" i="16"/>
  <c r="CN45" i="16"/>
  <c r="ED21" i="16"/>
  <c r="ED45" i="16"/>
  <c r="DZ21" i="16"/>
  <c r="DZ45" i="16"/>
  <c r="CE21" i="16"/>
  <c r="CE45" i="16"/>
  <c r="CO21" i="16"/>
  <c r="CO45" i="16"/>
  <c r="AP21" i="16"/>
  <c r="AP45" i="16"/>
  <c r="BG21" i="16"/>
  <c r="BG45" i="16"/>
  <c r="BK21" i="16"/>
  <c r="BK45" i="16"/>
  <c r="DI21" i="16"/>
  <c r="DI45" i="16"/>
  <c r="CR21" i="16"/>
  <c r="CR45" i="16"/>
  <c r="BF21" i="16"/>
  <c r="BF45" i="16"/>
  <c r="BJ21" i="16"/>
  <c r="BJ45" i="16"/>
  <c r="AK21" i="16"/>
  <c r="AK45" i="16"/>
  <c r="BX21" i="16"/>
  <c r="BX45" i="16"/>
  <c r="EJ21" i="16"/>
  <c r="EJ45" i="16"/>
  <c r="DJ21" i="16"/>
  <c r="DJ45" i="16"/>
  <c r="AX21" i="16"/>
  <c r="AX45" i="16"/>
  <c r="DR21" i="16"/>
  <c r="DR45" i="16"/>
  <c r="BN21" i="16"/>
  <c r="BN45" i="16"/>
  <c r="AO21" i="16"/>
  <c r="AO45" i="16"/>
  <c r="CA21" i="16"/>
  <c r="CA45" i="16"/>
  <c r="BB21" i="16"/>
  <c r="BB45" i="16"/>
  <c r="CF21" i="16"/>
  <c r="CF45" i="16"/>
  <c r="CB21" i="16"/>
  <c r="CB45" i="16"/>
  <c r="BT21" i="16"/>
  <c r="BT45" i="16"/>
  <c r="CW21" i="16"/>
  <c r="CW45" i="16"/>
  <c r="ER21" i="16"/>
  <c r="ER45" i="16"/>
  <c r="EI21" i="16"/>
  <c r="EI45" i="16"/>
  <c r="AL21" i="16"/>
  <c r="AL45" i="16"/>
  <c r="DV21" i="16"/>
  <c r="DV45" i="16"/>
  <c r="DM21" i="16"/>
  <c r="DM45" i="16"/>
  <c r="EM21" i="16"/>
  <c r="EM45" i="16"/>
  <c r="EA21" i="16"/>
  <c r="EA45" i="16"/>
  <c r="DN21" i="16"/>
  <c r="DN45" i="16"/>
  <c r="CS21" i="16"/>
  <c r="CS45" i="16"/>
  <c r="CK21" i="16"/>
  <c r="CK45" i="16"/>
  <c r="EE21" i="16"/>
  <c r="EE45" i="16"/>
  <c r="BL77" i="17"/>
  <c r="BL76" i="17" s="1"/>
  <c r="BL82" i="17" s="1"/>
  <c r="BL86" i="17" s="1"/>
  <c r="EU21" i="16"/>
  <c r="EU45" i="16"/>
  <c r="AS21" i="16"/>
  <c r="AS45" i="16"/>
  <c r="DA21" i="16"/>
  <c r="DA45" i="16"/>
  <c r="CV21" i="16"/>
  <c r="CV45" i="16"/>
  <c r="BW21" i="16"/>
  <c r="BW45" i="16"/>
  <c r="DE21" i="16"/>
  <c r="DE45" i="16"/>
  <c r="EN21" i="16"/>
  <c r="EN45" i="16"/>
  <c r="DS21" i="16"/>
  <c r="DS45" i="16"/>
  <c r="EV21" i="16"/>
  <c r="EV45" i="16"/>
  <c r="BO21" i="16"/>
  <c r="BO45" i="16"/>
  <c r="R34" i="16"/>
  <c r="EY34" i="16" s="1"/>
  <c r="E32" i="16"/>
  <c r="B28" i="16"/>
  <c r="J43" i="16"/>
  <c r="Z77" i="17"/>
  <c r="Z76" i="17" s="1"/>
  <c r="CG77" i="17"/>
  <c r="CG76" i="17" s="1"/>
  <c r="CG82" i="17" s="1"/>
  <c r="CG86" i="17" s="1"/>
  <c r="V77" i="17"/>
  <c r="V76" i="17" s="1"/>
  <c r="AD77" i="17"/>
  <c r="AD76" i="17" s="1"/>
  <c r="AM77" i="17"/>
  <c r="AM76" i="17" s="1"/>
  <c r="AM82" i="17" s="1"/>
  <c r="AM86" i="17" s="1"/>
  <c r="AU77" i="17"/>
  <c r="AU76" i="17" s="1"/>
  <c r="AU82" i="17" s="1"/>
  <c r="AU86" i="17" s="1"/>
  <c r="DC77" i="17"/>
  <c r="DC76" i="17" s="1"/>
  <c r="DC82" i="17" s="1"/>
  <c r="DC86" i="17" s="1"/>
  <c r="BD77" i="17"/>
  <c r="BD76" i="17" s="1"/>
  <c r="BD82" i="17" s="1"/>
  <c r="BD86" i="17" s="1"/>
  <c r="DT77" i="17"/>
  <c r="DT76" i="17" s="1"/>
  <c r="DT82" i="17" s="1"/>
  <c r="DT86" i="17" s="1"/>
  <c r="CC77" i="17"/>
  <c r="CC76" i="17" s="1"/>
  <c r="CC82" i="17" s="1"/>
  <c r="CC86" i="17" s="1"/>
  <c r="EK77" i="17"/>
  <c r="EK76" i="17" s="1"/>
  <c r="EK82" i="17" s="1"/>
  <c r="EK86" i="17" s="1"/>
  <c r="AQ77" i="17"/>
  <c r="AQ76" i="17" s="1"/>
  <c r="AQ82" i="17" s="1"/>
  <c r="AQ86" i="17" s="1"/>
  <c r="DO77" i="17"/>
  <c r="DO76" i="17" s="1"/>
  <c r="DO82" i="17" s="1"/>
  <c r="DO86" i="17" s="1"/>
  <c r="CP77" i="17"/>
  <c r="CP76" i="17" s="1"/>
  <c r="CP82" i="17" s="1"/>
  <c r="CP86" i="17" s="1"/>
  <c r="Q77" i="17"/>
  <c r="Q76" i="17" s="1"/>
  <c r="EO77" i="17"/>
  <c r="EO76" i="17" s="1"/>
  <c r="EO82" i="17" s="1"/>
  <c r="EO86" i="17" s="1"/>
  <c r="EB77" i="17"/>
  <c r="EB76" i="17" s="1"/>
  <c r="EB82" i="17" s="1"/>
  <c r="EB86" i="17" s="1"/>
  <c r="BH77" i="17"/>
  <c r="BH76" i="17" s="1"/>
  <c r="BH82" i="17" s="1"/>
  <c r="BH86" i="17" s="1"/>
  <c r="CX77" i="17"/>
  <c r="CX76" i="17" s="1"/>
  <c r="CX82" i="17" s="1"/>
  <c r="CX86" i="17" s="1"/>
  <c r="BP77" i="17"/>
  <c r="BP76" i="17" s="1"/>
  <c r="BP82" i="17" s="1"/>
  <c r="BP86" i="17" s="1"/>
  <c r="AH77" i="17"/>
  <c r="AH76" i="17" s="1"/>
  <c r="DX77" i="17"/>
  <c r="DX76" i="17" s="1"/>
  <c r="DX82" i="17" s="1"/>
  <c r="DX86" i="17" s="1"/>
  <c r="BY77" i="17"/>
  <c r="BY76" i="17" s="1"/>
  <c r="BY82" i="17" s="1"/>
  <c r="BY86" i="17" s="1"/>
  <c r="CT77" i="17"/>
  <c r="CT76" i="17" s="1"/>
  <c r="CT82" i="17" s="1"/>
  <c r="CT86" i="17" s="1"/>
  <c r="ES77" i="17"/>
  <c r="ES76" i="17" s="1"/>
  <c r="ES82" i="17" s="1"/>
  <c r="ES86" i="17" s="1"/>
  <c r="BU77" i="17"/>
  <c r="BU76" i="17" s="1"/>
  <c r="BU82" i="17" s="1"/>
  <c r="BU86" i="17" s="1"/>
  <c r="DK77" i="17"/>
  <c r="DK76" i="17" s="1"/>
  <c r="DK82" i="17" s="1"/>
  <c r="DK86" i="17" s="1"/>
  <c r="CL77" i="17"/>
  <c r="CL76" i="17" s="1"/>
  <c r="CL82" i="17" s="1"/>
  <c r="CL86" i="17" s="1"/>
  <c r="DG77" i="17"/>
  <c r="DG76" i="17" s="1"/>
  <c r="DG82" i="17" s="1"/>
  <c r="DG86" i="17" s="1"/>
  <c r="EW77" i="17"/>
  <c r="EW76" i="17" s="1"/>
  <c r="EW82" i="17" s="1"/>
  <c r="EW86" i="17" s="1"/>
  <c r="EF77" i="17"/>
  <c r="EF76" i="17" s="1"/>
  <c r="EF82" i="17" s="1"/>
  <c r="EF86" i="17" s="1"/>
  <c r="AY77" i="17"/>
  <c r="AY76" i="17" s="1"/>
  <c r="AY82" i="17" s="1"/>
  <c r="AY86" i="17" s="1"/>
  <c r="R78" i="17"/>
  <c r="L76" i="17"/>
  <c r="L82" i="17" s="1"/>
  <c r="L86" i="17" s="1"/>
  <c r="N76" i="17"/>
  <c r="N82" i="17" s="1"/>
  <c r="N86" i="17" s="1"/>
  <c r="H797" i="11"/>
  <c r="DG2" i="2"/>
  <c r="DG3" i="2" s="1"/>
  <c r="DG4" i="2"/>
  <c r="DH1" i="2"/>
  <c r="GU49" i="21" l="1" a="1"/>
  <c r="GU49" i="21" s="1"/>
  <c r="GU38" i="21" s="1"/>
  <c r="JG8" i="13"/>
  <c r="JG11" i="13"/>
  <c r="JG16" i="13"/>
  <c r="JG9" i="13"/>
  <c r="JH3" i="13"/>
  <c r="JG18" i="13"/>
  <c r="JG19" i="13"/>
  <c r="JG4" i="13"/>
  <c r="JG5" i="13" s="1"/>
  <c r="JG13" i="13"/>
  <c r="JG21" i="13"/>
  <c r="JG14" i="13"/>
  <c r="JG6" i="13"/>
  <c r="JF22" i="13"/>
  <c r="JF23" i="13"/>
  <c r="R33" i="16"/>
  <c r="AH32" i="16"/>
  <c r="AH28" i="16" s="1"/>
  <c r="AH21" i="16" s="1"/>
  <c r="AE28" i="16"/>
  <c r="AE21" i="16" s="1"/>
  <c r="AD32" i="16"/>
  <c r="AD28" i="16" s="1"/>
  <c r="AD21" i="16" s="1"/>
  <c r="AA28" i="16"/>
  <c r="AA21" i="16" s="1"/>
  <c r="Z32" i="16"/>
  <c r="Z28" i="16" s="1"/>
  <c r="Z21" i="16" s="1"/>
  <c r="W28" i="16"/>
  <c r="W21" i="16" s="1"/>
  <c r="V32" i="16"/>
  <c r="V28" i="16" s="1"/>
  <c r="V21" i="16" s="1"/>
  <c r="S28" i="16"/>
  <c r="S21" i="16" s="1"/>
  <c r="M32" i="16"/>
  <c r="M28" i="16" s="1"/>
  <c r="M21" i="16" s="1"/>
  <c r="L28" i="16"/>
  <c r="Q32" i="16"/>
  <c r="Q28" i="16" s="1"/>
  <c r="Q21" i="16" s="1"/>
  <c r="N28" i="16"/>
  <c r="BQ33" i="16"/>
  <c r="CY33" i="16"/>
  <c r="AZ33" i="16"/>
  <c r="EX33" i="16"/>
  <c r="BD32" i="16"/>
  <c r="BA28" i="16"/>
  <c r="BA43" i="16" s="1"/>
  <c r="BA45" i="16" s="1"/>
  <c r="CL32" i="16"/>
  <c r="CI28" i="16"/>
  <c r="CI43" i="16" s="1"/>
  <c r="CI45" i="16" s="1"/>
  <c r="AM32" i="16"/>
  <c r="AJ28" i="16"/>
  <c r="AJ43" i="16" s="1"/>
  <c r="AQ32" i="16"/>
  <c r="AQ28" i="16" s="1"/>
  <c r="AQ43" i="16" s="1"/>
  <c r="AN28" i="16"/>
  <c r="AN43" i="16" s="1"/>
  <c r="CH33" i="16"/>
  <c r="CT32" i="16"/>
  <c r="CT28" i="16" s="1"/>
  <c r="CT43" i="16" s="1"/>
  <c r="CQ28" i="16"/>
  <c r="CQ43" i="16" s="1"/>
  <c r="BH32" i="16"/>
  <c r="BH28" i="16" s="1"/>
  <c r="BE28" i="16"/>
  <c r="BE43" i="16" s="1"/>
  <c r="DK32" i="16"/>
  <c r="DK28" i="16" s="1"/>
  <c r="DK43" i="16" s="1"/>
  <c r="DK45" i="16" s="1"/>
  <c r="DH28" i="16"/>
  <c r="DH43" i="16" s="1"/>
  <c r="DH45" i="16" s="1"/>
  <c r="DG32" i="16"/>
  <c r="DG28" i="16" s="1"/>
  <c r="DG43" i="16" s="1"/>
  <c r="DD28" i="16"/>
  <c r="DD43" i="16" s="1"/>
  <c r="DC32" i="16"/>
  <c r="CZ28" i="16"/>
  <c r="CZ43" i="16" s="1"/>
  <c r="CP32" i="16"/>
  <c r="CP28" i="16" s="1"/>
  <c r="CM28" i="16"/>
  <c r="CM43" i="16" s="1"/>
  <c r="DT32" i="16"/>
  <c r="DQ28" i="16"/>
  <c r="DQ43" i="16" s="1"/>
  <c r="DQ45" i="16" s="1"/>
  <c r="BL32" i="16"/>
  <c r="BL28" i="16" s="1"/>
  <c r="BL43" i="16" s="1"/>
  <c r="BI28" i="16"/>
  <c r="BI43" i="16" s="1"/>
  <c r="CX32" i="16"/>
  <c r="CX28" i="16" s="1"/>
  <c r="CX43" i="16" s="1"/>
  <c r="CX45" i="16" s="1"/>
  <c r="CU28" i="16"/>
  <c r="CU43" i="16" s="1"/>
  <c r="CU45" i="16" s="1"/>
  <c r="AU32" i="16"/>
  <c r="AU28" i="16" s="1"/>
  <c r="AU43" i="16" s="1"/>
  <c r="AU45" i="16" s="1"/>
  <c r="AR28" i="16"/>
  <c r="AR43" i="16" s="1"/>
  <c r="AR45" i="16" s="1"/>
  <c r="BP32" i="16"/>
  <c r="BP28" i="16" s="1"/>
  <c r="BP43" i="16" s="1"/>
  <c r="BP45" i="16" s="1"/>
  <c r="BM28" i="16"/>
  <c r="BM43" i="16" s="1"/>
  <c r="BM45" i="16" s="1"/>
  <c r="AY32" i="16"/>
  <c r="AY28" i="16" s="1"/>
  <c r="AY43" i="16" s="1"/>
  <c r="AV28" i="16"/>
  <c r="AV43" i="16" s="1"/>
  <c r="DO32" i="16"/>
  <c r="DO28" i="16" s="1"/>
  <c r="DO43" i="16" s="1"/>
  <c r="DL28" i="16"/>
  <c r="DL43" i="16" s="1"/>
  <c r="AI33" i="16"/>
  <c r="ES32" i="16"/>
  <c r="ES28" i="16" s="1"/>
  <c r="ES43" i="16" s="1"/>
  <c r="ES45" i="16" s="1"/>
  <c r="EP28" i="16"/>
  <c r="EP43" i="16" s="1"/>
  <c r="EP45" i="16" s="1"/>
  <c r="BY32" i="16"/>
  <c r="BY28" i="16" s="1"/>
  <c r="BY43" i="16" s="1"/>
  <c r="BV28" i="16"/>
  <c r="BV43" i="16" s="1"/>
  <c r="BU32" i="16"/>
  <c r="BR28" i="16"/>
  <c r="BR43" i="16" s="1"/>
  <c r="BR45" i="16" s="1"/>
  <c r="EO32" i="16"/>
  <c r="EO28" i="16" s="1"/>
  <c r="EO43" i="16" s="1"/>
  <c r="EL28" i="16"/>
  <c r="EL43" i="16" s="1"/>
  <c r="DP33" i="16"/>
  <c r="EG33" i="16"/>
  <c r="DX32" i="16"/>
  <c r="DX28" i="16" s="1"/>
  <c r="DU28" i="16"/>
  <c r="DU43" i="16" s="1"/>
  <c r="EK32" i="16"/>
  <c r="EH28" i="16"/>
  <c r="EH43" i="16" s="1"/>
  <c r="EH45" i="16" s="1"/>
  <c r="EB32" i="16"/>
  <c r="EB28" i="16" s="1"/>
  <c r="EB43" i="16" s="1"/>
  <c r="DY28" i="16"/>
  <c r="DY43" i="16" s="1"/>
  <c r="EF32" i="16"/>
  <c r="EF28" i="16" s="1"/>
  <c r="EF43" i="16" s="1"/>
  <c r="EC28" i="16"/>
  <c r="EC43" i="16" s="1"/>
  <c r="CG32" i="16"/>
  <c r="CG28" i="16" s="1"/>
  <c r="CG43" i="16" s="1"/>
  <c r="CD28" i="16"/>
  <c r="CD43" i="16" s="1"/>
  <c r="CC32" i="16"/>
  <c r="CC28" i="16" s="1"/>
  <c r="CC43" i="16" s="1"/>
  <c r="BZ28" i="16"/>
  <c r="BZ43" i="16" s="1"/>
  <c r="EW32" i="16"/>
  <c r="EW28" i="16" s="1"/>
  <c r="EW43" i="16" s="1"/>
  <c r="ET28" i="16"/>
  <c r="ET43" i="16" s="1"/>
  <c r="E28" i="16"/>
  <c r="E43" i="16" s="1"/>
  <c r="E45" i="16" s="1"/>
  <c r="B21" i="16"/>
  <c r="B41" i="16" s="1"/>
  <c r="C8" i="16" s="1"/>
  <c r="C41" i="16" s="1"/>
  <c r="D8" i="16" s="1"/>
  <c r="B43" i="16"/>
  <c r="B45" i="16" s="1"/>
  <c r="Q42" i="16"/>
  <c r="J45" i="16"/>
  <c r="DP77" i="17"/>
  <c r="DP76" i="17" s="1"/>
  <c r="DP82" i="17" s="1"/>
  <c r="DP83" i="17" s="1"/>
  <c r="DP26" i="16" s="1"/>
  <c r="DP22" i="16" s="1"/>
  <c r="DP42" i="16" s="1"/>
  <c r="R77" i="17"/>
  <c r="R76" i="17" s="1"/>
  <c r="AI77" i="17"/>
  <c r="AI76" i="17" s="1"/>
  <c r="EG77" i="17"/>
  <c r="EG76" i="17" s="1"/>
  <c r="EG82" i="17" s="1"/>
  <c r="EG83" i="17" s="1"/>
  <c r="EG26" i="16" s="1"/>
  <c r="EG22" i="16" s="1"/>
  <c r="EG42" i="16" s="1"/>
  <c r="CH77" i="17"/>
  <c r="CH76" i="17" s="1"/>
  <c r="CH82" i="17" s="1"/>
  <c r="CH83" i="17" s="1"/>
  <c r="CH26" i="16" s="1"/>
  <c r="CH22" i="16" s="1"/>
  <c r="CH42" i="16" s="1"/>
  <c r="BQ77" i="17"/>
  <c r="BQ76" i="17" s="1"/>
  <c r="BQ82" i="17" s="1"/>
  <c r="BQ83" i="17" s="1"/>
  <c r="BQ26" i="16" s="1"/>
  <c r="BQ22" i="16" s="1"/>
  <c r="BQ42" i="16" s="1"/>
  <c r="AZ77" i="17"/>
  <c r="AZ76" i="17" s="1"/>
  <c r="AZ82" i="17" s="1"/>
  <c r="AZ83" i="17" s="1"/>
  <c r="EX77" i="17"/>
  <c r="EX76" i="17" s="1"/>
  <c r="CY77" i="17"/>
  <c r="CY76" i="17" s="1"/>
  <c r="CY82" i="17" s="1"/>
  <c r="CY83" i="17" s="1"/>
  <c r="CY26" i="16" s="1"/>
  <c r="CY22" i="16" s="1"/>
  <c r="CY42" i="16" s="1"/>
  <c r="DH2" i="2"/>
  <c r="DH3" i="2" s="1"/>
  <c r="DH4" i="2"/>
  <c r="DI1" i="2"/>
  <c r="JG23" i="13" l="1"/>
  <c r="JH16" i="13"/>
  <c r="JI16" i="13" s="1"/>
  <c r="JH9" i="13"/>
  <c r="JI3" i="13"/>
  <c r="JH6" i="13"/>
  <c r="JH18" i="13"/>
  <c r="JI18" i="13" s="1"/>
  <c r="JH14" i="13"/>
  <c r="JI14" i="13" s="1"/>
  <c r="JH19" i="13"/>
  <c r="JI19" i="13" s="1"/>
  <c r="JH11" i="13"/>
  <c r="JH4" i="13"/>
  <c r="JH5" i="13" s="1"/>
  <c r="JH13" i="13"/>
  <c r="JI13" i="13" s="1"/>
  <c r="JH21" i="13"/>
  <c r="JI21" i="13" s="1"/>
  <c r="JH8" i="13"/>
  <c r="JI8" i="13" s="1"/>
  <c r="JG22" i="13"/>
  <c r="GV49" i="21" a="1"/>
  <c r="GV49" i="21" s="1"/>
  <c r="AZ26" i="16"/>
  <c r="AZ22" i="16" s="1"/>
  <c r="AZ42" i="16" s="1"/>
  <c r="EY33" i="16"/>
  <c r="D41" i="16"/>
  <c r="AH43" i="16"/>
  <c r="AH45" i="16" s="1"/>
  <c r="Q43" i="16"/>
  <c r="Q45" i="16" s="1"/>
  <c r="R32" i="16"/>
  <c r="AE43" i="16"/>
  <c r="AE45" i="16" s="1"/>
  <c r="EY76" i="17"/>
  <c r="AA43" i="16"/>
  <c r="AA45" i="16" s="1"/>
  <c r="Z43" i="16"/>
  <c r="Z45" i="16" s="1"/>
  <c r="W43" i="16"/>
  <c r="W45" i="16" s="1"/>
  <c r="S43" i="16"/>
  <c r="S45" i="16" s="1"/>
  <c r="N21" i="16"/>
  <c r="N43" i="16"/>
  <c r="N45" i="16" s="1"/>
  <c r="L21" i="16"/>
  <c r="L43" i="16"/>
  <c r="L45" i="16" s="1"/>
  <c r="EX82" i="17"/>
  <c r="DQ21" i="16"/>
  <c r="CI21" i="16"/>
  <c r="BR21" i="16"/>
  <c r="EP21" i="16"/>
  <c r="DH21" i="16"/>
  <c r="AR21" i="16"/>
  <c r="BM21" i="16"/>
  <c r="CX21" i="16"/>
  <c r="DK21" i="16"/>
  <c r="BP21" i="16"/>
  <c r="BA21" i="16"/>
  <c r="AU21" i="16"/>
  <c r="EH21" i="16"/>
  <c r="EX32" i="16"/>
  <c r="EX28" i="16" s="1"/>
  <c r="EX43" i="16" s="1"/>
  <c r="EK28" i="16"/>
  <c r="BQ32" i="16"/>
  <c r="BQ28" i="16" s="1"/>
  <c r="BQ43" i="16" s="1"/>
  <c r="BD28" i="16"/>
  <c r="CH32" i="16"/>
  <c r="CH28" i="16" s="1"/>
  <c r="CH43" i="16" s="1"/>
  <c r="BU28" i="16"/>
  <c r="AZ32" i="16"/>
  <c r="AZ28" i="16" s="1"/>
  <c r="AZ43" i="16" s="1"/>
  <c r="AM28" i="16"/>
  <c r="AM43" i="16" s="1"/>
  <c r="CY32" i="16"/>
  <c r="CY28" i="16" s="1"/>
  <c r="CY43" i="16" s="1"/>
  <c r="CL28" i="16"/>
  <c r="AI32" i="16"/>
  <c r="AI28" i="16" s="1"/>
  <c r="AI43" i="16" s="1"/>
  <c r="ES21" i="16"/>
  <c r="CU21" i="16"/>
  <c r="EG32" i="16"/>
  <c r="EG28" i="16" s="1"/>
  <c r="EG43" i="16" s="1"/>
  <c r="DT28" i="16"/>
  <c r="DP32" i="16"/>
  <c r="DP28" i="16" s="1"/>
  <c r="DP43" i="16" s="1"/>
  <c r="DC28" i="16"/>
  <c r="DC43" i="16" s="1"/>
  <c r="E21" i="16"/>
  <c r="E41" i="16" s="1"/>
  <c r="F8" i="16" s="1"/>
  <c r="EO21" i="16"/>
  <c r="EO45" i="16"/>
  <c r="AN21" i="16"/>
  <c r="AN45" i="16"/>
  <c r="DY21" i="16"/>
  <c r="DY45" i="16"/>
  <c r="EL21" i="16"/>
  <c r="EL45" i="16"/>
  <c r="CD21" i="16"/>
  <c r="CD45" i="16"/>
  <c r="EB21" i="16"/>
  <c r="EB45" i="16"/>
  <c r="CG21" i="16"/>
  <c r="CG45" i="16"/>
  <c r="CC21" i="16"/>
  <c r="CC45" i="16"/>
  <c r="BY21" i="16"/>
  <c r="BY45" i="16"/>
  <c r="AJ21" i="16"/>
  <c r="AJ45" i="16"/>
  <c r="BV21" i="16"/>
  <c r="BV45" i="16"/>
  <c r="CZ21" i="16"/>
  <c r="CZ45" i="16"/>
  <c r="CM21" i="16"/>
  <c r="CM45" i="16"/>
  <c r="DU21" i="16"/>
  <c r="DU45" i="16"/>
  <c r="BZ21" i="16"/>
  <c r="BZ45" i="16"/>
  <c r="DL21" i="16"/>
  <c r="DL45" i="16"/>
  <c r="DO21" i="16"/>
  <c r="DO45" i="16"/>
  <c r="DG21" i="16"/>
  <c r="DG45" i="16"/>
  <c r="AY21" i="16"/>
  <c r="AY45" i="16"/>
  <c r="CT21" i="16"/>
  <c r="CT45" i="16"/>
  <c r="EF21" i="16"/>
  <c r="EF45" i="16"/>
  <c r="EW21" i="16"/>
  <c r="EW45" i="16"/>
  <c r="BL21" i="16"/>
  <c r="BL45" i="16"/>
  <c r="AQ21" i="16"/>
  <c r="AQ45" i="16"/>
  <c r="DD21" i="16"/>
  <c r="DD45" i="16"/>
  <c r="AV21" i="16"/>
  <c r="AV45" i="16"/>
  <c r="CQ21" i="16"/>
  <c r="CQ45" i="16"/>
  <c r="BE21" i="16"/>
  <c r="BE45" i="16"/>
  <c r="EC21" i="16"/>
  <c r="EC45" i="16"/>
  <c r="ET21" i="16"/>
  <c r="ET45" i="16"/>
  <c r="BI21" i="16"/>
  <c r="BI45" i="16"/>
  <c r="DX43" i="16"/>
  <c r="BH43" i="16"/>
  <c r="CP43" i="16"/>
  <c r="AD43" i="16"/>
  <c r="DI4" i="2"/>
  <c r="DJ1" i="2"/>
  <c r="DI2" i="2"/>
  <c r="DI3" i="2" s="1"/>
  <c r="JH23" i="13" l="1"/>
  <c r="JI23" i="13" s="1"/>
  <c r="JI11" i="13"/>
  <c r="JH22" i="13"/>
  <c r="JI22" i="13" s="1"/>
  <c r="JI9" i="13"/>
  <c r="GV38" i="21"/>
  <c r="JI6" i="13"/>
  <c r="JI4" i="13"/>
  <c r="JI5" i="13" s="1"/>
  <c r="JJ3" i="13"/>
  <c r="R28" i="16"/>
  <c r="EY32" i="16"/>
  <c r="I8" i="16"/>
  <c r="I41" i="16" s="1"/>
  <c r="J8" i="16" s="1"/>
  <c r="F41" i="16"/>
  <c r="G8" i="16" s="1"/>
  <c r="G41" i="16" s="1"/>
  <c r="H8" i="16" s="1"/>
  <c r="H41" i="16" s="1"/>
  <c r="V43" i="16"/>
  <c r="V45" i="16" s="1"/>
  <c r="BD43" i="16"/>
  <c r="BD45" i="16" s="1"/>
  <c r="BD21" i="16"/>
  <c r="CL43" i="16"/>
  <c r="CL45" i="16" s="1"/>
  <c r="CL21" i="16"/>
  <c r="BU43" i="16"/>
  <c r="BU45" i="16" s="1"/>
  <c r="BU21" i="16"/>
  <c r="EK43" i="16"/>
  <c r="EK45" i="16" s="1"/>
  <c r="EK21" i="16"/>
  <c r="DT43" i="16"/>
  <c r="DT45" i="16" s="1"/>
  <c r="DT21" i="16"/>
  <c r="AD45" i="16"/>
  <c r="DC21" i="16"/>
  <c r="DC45" i="16"/>
  <c r="EG21" i="16"/>
  <c r="EG45" i="16"/>
  <c r="DX21" i="16"/>
  <c r="DX45" i="16"/>
  <c r="BQ21" i="16"/>
  <c r="BQ45" i="16"/>
  <c r="CH21" i="16"/>
  <c r="CH45" i="16"/>
  <c r="CP21" i="16"/>
  <c r="CP45" i="16"/>
  <c r="AZ21" i="16"/>
  <c r="AZ45" i="16"/>
  <c r="BH21" i="16"/>
  <c r="BH45" i="16"/>
  <c r="CY21" i="16"/>
  <c r="CY45" i="16"/>
  <c r="DP21" i="16"/>
  <c r="DP45" i="16"/>
  <c r="AM21" i="16"/>
  <c r="AM45" i="16"/>
  <c r="DJ4" i="2"/>
  <c r="DK1" i="2"/>
  <c r="DJ2" i="2"/>
  <c r="DJ3" i="2" s="1"/>
  <c r="JJ19" i="13" l="1"/>
  <c r="JJ11" i="13"/>
  <c r="JJ16" i="13"/>
  <c r="JJ9" i="13"/>
  <c r="JJ13" i="13"/>
  <c r="JJ21" i="13"/>
  <c r="JJ14" i="13"/>
  <c r="JJ6" i="13"/>
  <c r="JJ8" i="13"/>
  <c r="JK3" i="13"/>
  <c r="JJ18" i="13"/>
  <c r="JJ4" i="13"/>
  <c r="JJ5" i="13" s="1"/>
  <c r="R43" i="16"/>
  <c r="EY28" i="16"/>
  <c r="M8" i="16"/>
  <c r="M41" i="16" s="1"/>
  <c r="N8" i="16" s="1"/>
  <c r="J41" i="16"/>
  <c r="K8" i="16" s="1"/>
  <c r="DL1" i="2"/>
  <c r="DK2" i="2"/>
  <c r="DK3" i="2" s="1"/>
  <c r="DK4" i="2"/>
  <c r="JK13" i="13" l="1"/>
  <c r="JL3" i="13"/>
  <c r="JK18" i="13"/>
  <c r="JK21" i="13"/>
  <c r="JK14" i="13"/>
  <c r="JK6" i="13"/>
  <c r="JK8" i="13"/>
  <c r="JK16" i="13"/>
  <c r="JK9" i="13"/>
  <c r="JK19" i="13"/>
  <c r="JK11" i="13"/>
  <c r="JK4" i="13"/>
  <c r="JK5" i="13" s="1"/>
  <c r="JJ22" i="13"/>
  <c r="JJ23" i="13"/>
  <c r="K41" i="16"/>
  <c r="L8" i="16" s="1"/>
  <c r="L41" i="16" s="1"/>
  <c r="Q8" i="16"/>
  <c r="Q41" i="16" s="1"/>
  <c r="N41" i="16"/>
  <c r="O8" i="16" s="1"/>
  <c r="O41" i="16" s="1"/>
  <c r="P8" i="16" s="1"/>
  <c r="P41" i="16" s="1"/>
  <c r="DM1" i="2"/>
  <c r="DL2" i="2"/>
  <c r="DL3" i="2" s="1"/>
  <c r="DL4" i="2"/>
  <c r="JK23" i="13" l="1"/>
  <c r="JK22" i="13"/>
  <c r="JL21" i="13"/>
  <c r="JM21" i="13" s="1"/>
  <c r="JN21" i="13" s="1"/>
  <c r="JL14" i="13"/>
  <c r="JM14" i="13" s="1"/>
  <c r="JN14" i="13" s="1"/>
  <c r="JL6" i="13"/>
  <c r="JL19" i="13"/>
  <c r="JM19" i="13" s="1"/>
  <c r="JN19" i="13" s="1"/>
  <c r="JL8" i="13"/>
  <c r="JM8" i="13" s="1"/>
  <c r="JN8" i="13" s="1"/>
  <c r="JL4" i="13"/>
  <c r="JL5" i="13" s="1"/>
  <c r="JL16" i="13"/>
  <c r="JM16" i="13" s="1"/>
  <c r="JN16" i="13" s="1"/>
  <c r="JL9" i="13"/>
  <c r="JM3" i="13"/>
  <c r="JL18" i="13"/>
  <c r="JM18" i="13" s="1"/>
  <c r="JN18" i="13" s="1"/>
  <c r="JL11" i="13"/>
  <c r="JL13" i="13"/>
  <c r="JM13" i="13" s="1"/>
  <c r="JN13" i="13" s="1"/>
  <c r="R23" i="16"/>
  <c r="EY23" i="16" s="1"/>
  <c r="DM2" i="2"/>
  <c r="DM3" i="2" s="1"/>
  <c r="DM4" i="2"/>
  <c r="DN1" i="2"/>
  <c r="JL22" i="13" l="1"/>
  <c r="JM22" i="13" s="1"/>
  <c r="JN22" i="13" s="1"/>
  <c r="JM4" i="13"/>
  <c r="JM5" i="13" s="1"/>
  <c r="JN3" i="13"/>
  <c r="JO3" i="13" s="1"/>
  <c r="JM6" i="13"/>
  <c r="JM9" i="13"/>
  <c r="JN9" i="13" s="1"/>
  <c r="JL23" i="13"/>
  <c r="JM23" i="13" s="1"/>
  <c r="JN23" i="13" s="1"/>
  <c r="JM11" i="13"/>
  <c r="JN11" i="13" s="1"/>
  <c r="GW49" i="21" s="1" a="1"/>
  <c r="GW49" i="21" s="1"/>
  <c r="GW38" i="21" s="1"/>
  <c r="M42" i="16"/>
  <c r="DN2" i="2"/>
  <c r="DN3" i="2" s="1"/>
  <c r="DN4" i="2"/>
  <c r="DO1" i="2"/>
  <c r="JO19" i="13" l="1"/>
  <c r="JO11" i="13"/>
  <c r="JO4" i="13"/>
  <c r="JO13" i="13"/>
  <c r="JO21" i="13"/>
  <c r="JO14" i="13"/>
  <c r="JO6" i="13"/>
  <c r="JO8" i="13"/>
  <c r="JO16" i="13"/>
  <c r="JO9" i="13"/>
  <c r="JO18" i="13"/>
  <c r="JP3" i="13"/>
  <c r="JN4" i="13"/>
  <c r="JN5" i="13" s="1"/>
  <c r="JN6" i="13"/>
  <c r="GZ49" i="21" a="1"/>
  <c r="GZ49" i="21" s="1"/>
  <c r="GY49" i="21" a="1"/>
  <c r="GY49" i="21" s="1"/>
  <c r="GY38" i="21" s="1"/>
  <c r="GX49" i="21" a="1"/>
  <c r="GX49" i="21" s="1"/>
  <c r="GX38" i="21" s="1"/>
  <c r="DO4" i="2"/>
  <c r="DP1" i="2"/>
  <c r="DQ1" i="2" s="1"/>
  <c r="DO2" i="2"/>
  <c r="DO3" i="2" s="1"/>
  <c r="HB49" i="21" l="1" a="1"/>
  <c r="HB49" i="21" s="1"/>
  <c r="HB38" i="21" s="1"/>
  <c r="JP13" i="13"/>
  <c r="JP21" i="13"/>
  <c r="JP14" i="13"/>
  <c r="JP6" i="13"/>
  <c r="JP8" i="13"/>
  <c r="JP16" i="13"/>
  <c r="JP9" i="13"/>
  <c r="JQ3" i="13"/>
  <c r="JP18" i="13"/>
  <c r="JP19" i="13"/>
  <c r="JP11" i="13"/>
  <c r="JP4" i="13"/>
  <c r="JP5" i="13" s="1"/>
  <c r="JO22" i="13"/>
  <c r="JO5" i="13"/>
  <c r="JO23" i="13"/>
  <c r="GZ38" i="21"/>
  <c r="HA38" i="21" s="1"/>
  <c r="HA49" i="21"/>
  <c r="DR1" i="2"/>
  <c r="DQ2" i="2"/>
  <c r="DQ4" i="2"/>
  <c r="DP4" i="2"/>
  <c r="DP2" i="2"/>
  <c r="DP3" i="2" s="1"/>
  <c r="JP23" i="13" l="1"/>
  <c r="JQ21" i="13"/>
  <c r="JR21" i="13" s="1"/>
  <c r="JQ14" i="13"/>
  <c r="JR14" i="13" s="1"/>
  <c r="JQ6" i="13"/>
  <c r="JQ8" i="13"/>
  <c r="JR8" i="13" s="1"/>
  <c r="JQ16" i="13"/>
  <c r="JR16" i="13" s="1"/>
  <c r="JQ9" i="13"/>
  <c r="JQ18" i="13"/>
  <c r="JR18" i="13" s="1"/>
  <c r="JQ19" i="13"/>
  <c r="JR19" i="13" s="1"/>
  <c r="JQ11" i="13"/>
  <c r="JQ4" i="13"/>
  <c r="JQ5" i="13" s="1"/>
  <c r="JQ13" i="13"/>
  <c r="JR13" i="13" s="1"/>
  <c r="JR3" i="13"/>
  <c r="JP22" i="13"/>
  <c r="HC49" i="21" a="1"/>
  <c r="HC49" i="21" s="1"/>
  <c r="DQ3" i="2"/>
  <c r="DR2" i="2"/>
  <c r="DR3" i="2" s="1"/>
  <c r="DR4" i="2"/>
  <c r="DS1" i="2"/>
  <c r="HD49" i="21" l="1" a="1"/>
  <c r="HD49" i="21" s="1"/>
  <c r="HD38" i="21" s="1"/>
  <c r="JR11" i="13"/>
  <c r="JS3" i="13"/>
  <c r="JR4" i="13"/>
  <c r="JR5" i="13" s="1"/>
  <c r="JR6" i="13"/>
  <c r="JQ22" i="13"/>
  <c r="JR22" i="13" s="1"/>
  <c r="JR9" i="13"/>
  <c r="HC38" i="21"/>
  <c r="JQ23" i="13"/>
  <c r="JR23" i="13" s="1"/>
  <c r="DS2" i="2"/>
  <c r="DS3" i="2" s="1"/>
  <c r="DS4" i="2"/>
  <c r="DT1" i="2"/>
  <c r="JS16" i="13" l="1"/>
  <c r="JS9" i="13"/>
  <c r="JT3" i="13"/>
  <c r="JS18" i="13"/>
  <c r="JS19" i="13"/>
  <c r="JS11" i="13"/>
  <c r="JS4" i="13"/>
  <c r="JS5" i="13" s="1"/>
  <c r="JS13" i="13"/>
  <c r="JS21" i="13"/>
  <c r="JS14" i="13"/>
  <c r="JS6" i="13"/>
  <c r="JS8" i="13"/>
  <c r="DT4" i="2"/>
  <c r="DU1" i="2"/>
  <c r="DT2" i="2"/>
  <c r="DT3" i="2" s="1"/>
  <c r="HE49" i="21" l="1" a="1"/>
  <c r="HE49" i="21" s="1"/>
  <c r="HE38" i="21" s="1"/>
  <c r="JS22" i="13"/>
  <c r="JS23" i="13"/>
  <c r="JT18" i="13"/>
  <c r="JT19" i="13"/>
  <c r="JT13" i="13"/>
  <c r="JT21" i="13"/>
  <c r="JT14" i="13"/>
  <c r="JT6" i="13"/>
  <c r="JT8" i="13"/>
  <c r="JT16" i="13"/>
  <c r="JT9" i="13"/>
  <c r="JU3" i="13"/>
  <c r="JT11" i="13"/>
  <c r="JT4" i="13"/>
  <c r="JT5" i="13" s="1"/>
  <c r="DU4" i="2"/>
  <c r="DV1" i="2"/>
  <c r="DU2" i="2"/>
  <c r="DU3" i="2" s="1"/>
  <c r="JT23" i="13" l="1"/>
  <c r="JU19" i="13"/>
  <c r="JV19" i="13" s="1"/>
  <c r="JU11" i="13"/>
  <c r="JV11" i="13" s="1"/>
  <c r="JU4" i="13"/>
  <c r="JU5" i="13" s="1"/>
  <c r="JU21" i="13"/>
  <c r="JV21" i="13" s="1"/>
  <c r="JU14" i="13"/>
  <c r="JV14" i="13" s="1"/>
  <c r="JU6" i="13"/>
  <c r="JU8" i="13"/>
  <c r="JV8" i="13" s="1"/>
  <c r="JU16" i="13"/>
  <c r="JV16" i="13" s="1"/>
  <c r="JU9" i="13"/>
  <c r="JV3" i="13"/>
  <c r="JU18" i="13"/>
  <c r="JV18" i="13" s="1"/>
  <c r="JU13" i="13"/>
  <c r="JV13" i="13" s="1"/>
  <c r="JT22" i="13"/>
  <c r="HF49" i="21" a="1"/>
  <c r="HF49" i="21" s="1"/>
  <c r="DW1" i="2"/>
  <c r="DV2" i="2"/>
  <c r="DV3" i="2" s="1"/>
  <c r="DV4" i="2"/>
  <c r="JU22" i="13" l="1"/>
  <c r="JV22" i="13" s="1"/>
  <c r="HG49" i="21" a="1"/>
  <c r="HG49" i="21" s="1"/>
  <c r="HG38" i="21" s="1"/>
  <c r="JV9" i="13"/>
  <c r="JW3" i="13"/>
  <c r="JV4" i="13"/>
  <c r="JV5" i="13" s="1"/>
  <c r="JV6" i="13"/>
  <c r="JU23" i="13"/>
  <c r="JV23" i="13" s="1"/>
  <c r="HF38" i="21"/>
  <c r="DX1" i="2"/>
  <c r="DW2" i="2"/>
  <c r="DW3" i="2" s="1"/>
  <c r="DW4" i="2"/>
  <c r="JW21" i="13" l="1"/>
  <c r="JW14" i="13"/>
  <c r="JW6" i="13"/>
  <c r="JW16" i="13"/>
  <c r="JW9" i="13"/>
  <c r="JX3" i="13"/>
  <c r="JW18" i="13"/>
  <c r="JW19" i="13"/>
  <c r="JW11" i="13"/>
  <c r="JW4" i="13"/>
  <c r="JW5" i="13" s="1"/>
  <c r="JW13" i="13"/>
  <c r="JW8" i="13"/>
  <c r="DX2" i="2"/>
  <c r="DX3" i="2" s="1"/>
  <c r="DX4" i="2"/>
  <c r="DY1" i="2"/>
  <c r="HH49" i="21" l="1" a="1"/>
  <c r="HH49" i="21" s="1"/>
  <c r="HH38" i="21" s="1"/>
  <c r="JX8" i="13"/>
  <c r="JX16" i="13"/>
  <c r="JX18" i="13"/>
  <c r="JX19" i="13"/>
  <c r="JX11" i="13"/>
  <c r="JX4" i="13"/>
  <c r="JX5" i="13" s="1"/>
  <c r="JX13" i="13"/>
  <c r="JX21" i="13"/>
  <c r="JX14" i="13"/>
  <c r="JX6" i="13"/>
  <c r="JX9" i="13"/>
  <c r="JY3" i="13"/>
  <c r="JW22" i="13"/>
  <c r="JW23" i="13"/>
  <c r="DY2" i="2"/>
  <c r="DY3" i="2" s="1"/>
  <c r="DY4" i="2"/>
  <c r="DZ1" i="2"/>
  <c r="JX23" i="13" l="1"/>
  <c r="JX22" i="13"/>
  <c r="HI49" i="21" a="1"/>
  <c r="HI49" i="21" s="1"/>
  <c r="JY16" i="13"/>
  <c r="JZ16" i="13" s="1"/>
  <c r="JY9" i="13"/>
  <c r="JZ9" i="13" s="1"/>
  <c r="JZ3" i="13"/>
  <c r="JY19" i="13"/>
  <c r="JZ19" i="13" s="1"/>
  <c r="JY11" i="13"/>
  <c r="JY4" i="13"/>
  <c r="JY5" i="13" s="1"/>
  <c r="JY13" i="13"/>
  <c r="JZ13" i="13" s="1"/>
  <c r="JY21" i="13"/>
  <c r="JZ21" i="13" s="1"/>
  <c r="JY14" i="13"/>
  <c r="JZ14" i="13" s="1"/>
  <c r="JY6" i="13"/>
  <c r="JY8" i="13"/>
  <c r="JZ8" i="13" s="1"/>
  <c r="JY18" i="13"/>
  <c r="JZ18" i="13" s="1"/>
  <c r="DZ4" i="2"/>
  <c r="EA1" i="2"/>
  <c r="DZ2" i="2"/>
  <c r="DZ3" i="2" s="1"/>
  <c r="HJ49" i="21" l="1" a="1"/>
  <c r="HJ49" i="21" s="1"/>
  <c r="HJ38" i="21" s="1"/>
  <c r="JY23" i="13"/>
  <c r="JZ23" i="13" s="1"/>
  <c r="JZ11" i="13"/>
  <c r="JZ4" i="13"/>
  <c r="JZ5" i="13" s="1"/>
  <c r="JZ6" i="13"/>
  <c r="KA3" i="13"/>
  <c r="HI38" i="21"/>
  <c r="JY22" i="13"/>
  <c r="JZ22" i="13" s="1"/>
  <c r="EA4" i="2"/>
  <c r="EB1" i="2"/>
  <c r="EA2" i="2"/>
  <c r="EA3" i="2" s="1"/>
  <c r="KA19" i="13" l="1"/>
  <c r="KA11" i="13"/>
  <c r="KA4" i="13"/>
  <c r="KA5" i="13" s="1"/>
  <c r="KA13" i="13"/>
  <c r="KA21" i="13"/>
  <c r="KA14" i="13"/>
  <c r="KA6" i="13"/>
  <c r="KA8" i="13"/>
  <c r="KA16" i="13"/>
  <c r="KA9" i="13"/>
  <c r="KB3" i="13"/>
  <c r="KA18" i="13"/>
  <c r="EC1" i="2"/>
  <c r="EB2" i="2"/>
  <c r="EB3" i="2" s="1"/>
  <c r="EB4" i="2"/>
  <c r="KA23" i="13" l="1"/>
  <c r="KB13" i="13"/>
  <c r="KB21" i="13"/>
  <c r="KB14" i="13"/>
  <c r="KB8" i="13"/>
  <c r="KB16" i="13"/>
  <c r="KB9" i="13"/>
  <c r="KC3" i="13"/>
  <c r="KB18" i="13"/>
  <c r="KB19" i="13"/>
  <c r="KB11" i="13"/>
  <c r="KB4" i="13"/>
  <c r="KB5" i="13" s="1"/>
  <c r="KB6" i="13"/>
  <c r="KA22" i="13"/>
  <c r="ED1" i="2"/>
  <c r="EC2" i="2"/>
  <c r="EC3" i="2" s="1"/>
  <c r="EC4" i="2"/>
  <c r="KB23" i="13" l="1"/>
  <c r="KC21" i="13"/>
  <c r="KD21" i="13" s="1"/>
  <c r="KE21" i="13" s="1"/>
  <c r="KC14" i="13"/>
  <c r="KD14" i="13" s="1"/>
  <c r="KE14" i="13" s="1"/>
  <c r="KC6" i="13"/>
  <c r="KC16" i="13"/>
  <c r="KD16" i="13" s="1"/>
  <c r="KE16" i="13" s="1"/>
  <c r="KC9" i="13"/>
  <c r="KD3" i="13"/>
  <c r="KC18" i="13"/>
  <c r="KD18" i="13" s="1"/>
  <c r="KE18" i="13" s="1"/>
  <c r="KC19" i="13"/>
  <c r="KD19" i="13" s="1"/>
  <c r="KE19" i="13" s="1"/>
  <c r="KC11" i="13"/>
  <c r="KC4" i="13"/>
  <c r="KC5" i="13" s="1"/>
  <c r="KC13" i="13"/>
  <c r="KD13" i="13" s="1"/>
  <c r="KE13" i="13" s="1"/>
  <c r="KC8" i="13"/>
  <c r="KD8" i="13" s="1"/>
  <c r="KE8" i="13" s="1"/>
  <c r="KB22" i="13"/>
  <c r="ED2" i="2"/>
  <c r="ED3" i="2" s="1"/>
  <c r="ED4" i="2"/>
  <c r="EE1" i="2"/>
  <c r="KC23" i="13" l="1"/>
  <c r="KD23" i="13" s="1"/>
  <c r="KE23" i="13" s="1"/>
  <c r="KE3" i="13"/>
  <c r="KF3" i="13" s="1"/>
  <c r="KD4" i="13"/>
  <c r="KD5" i="13" s="1"/>
  <c r="KD6" i="13"/>
  <c r="KD11" i="13"/>
  <c r="KE11" i="13" s="1"/>
  <c r="KC22" i="13"/>
  <c r="KD22" i="13" s="1"/>
  <c r="KE22" i="13" s="1"/>
  <c r="KD9" i="13"/>
  <c r="KE9" i="13" s="1"/>
  <c r="EE2" i="2"/>
  <c r="EE3" i="2" s="1"/>
  <c r="EE4" i="2"/>
  <c r="EF1" i="2"/>
  <c r="KF19" i="13" l="1"/>
  <c r="KF13" i="13"/>
  <c r="KF14" i="13"/>
  <c r="KF6" i="13"/>
  <c r="KF9" i="13"/>
  <c r="KG3" i="13"/>
  <c r="KF21" i="13"/>
  <c r="KF8" i="13"/>
  <c r="KF16" i="13"/>
  <c r="KF18" i="13"/>
  <c r="KF11" i="13"/>
  <c r="KF4" i="13"/>
  <c r="KE4" i="13"/>
  <c r="KE5" i="13" s="1"/>
  <c r="KE6" i="13"/>
  <c r="HK49" i="21" a="1"/>
  <c r="HK49" i="21" s="1"/>
  <c r="HK38" i="21" s="1"/>
  <c r="HL49" i="21" a="1"/>
  <c r="HL49" i="21" s="1"/>
  <c r="HL38" i="21" s="1"/>
  <c r="HM49" i="21" a="1"/>
  <c r="HM49" i="21" s="1"/>
  <c r="EF4" i="2"/>
  <c r="EG1" i="2"/>
  <c r="EH1" i="2" s="1"/>
  <c r="EF2" i="2"/>
  <c r="EF3" i="2" s="1"/>
  <c r="HO49" i="21" l="1" a="1"/>
  <c r="HO49" i="21" s="1"/>
  <c r="HO38" i="21" s="1"/>
  <c r="KF5" i="13"/>
  <c r="KG21" i="13"/>
  <c r="KG14" i="13"/>
  <c r="KG6" i="13"/>
  <c r="KG8" i="13"/>
  <c r="KG16" i="13"/>
  <c r="KG9" i="13"/>
  <c r="KH3" i="13"/>
  <c r="KG18" i="13"/>
  <c r="KG19" i="13"/>
  <c r="KG11" i="13"/>
  <c r="KG4" i="13"/>
  <c r="KG5" i="13" s="1"/>
  <c r="KG13" i="13"/>
  <c r="KF23" i="13"/>
  <c r="KF22" i="13"/>
  <c r="HM38" i="21"/>
  <c r="HN38" i="21" s="1"/>
  <c r="HN49" i="21"/>
  <c r="EI1" i="2"/>
  <c r="EH4" i="2"/>
  <c r="EH2" i="2"/>
  <c r="EG4" i="2"/>
  <c r="EG2" i="2"/>
  <c r="EG3" i="2" s="1"/>
  <c r="KG23" i="13" l="1"/>
  <c r="KG22" i="13"/>
  <c r="HP49" i="21" a="1"/>
  <c r="HP49" i="21" s="1"/>
  <c r="KH21" i="13"/>
  <c r="KI21" i="13" s="1"/>
  <c r="KH14" i="13"/>
  <c r="KI14" i="13" s="1"/>
  <c r="KH6" i="13"/>
  <c r="KH8" i="13"/>
  <c r="KI8" i="13" s="1"/>
  <c r="KH16" i="13"/>
  <c r="KI16" i="13" s="1"/>
  <c r="KI3" i="13"/>
  <c r="KH4" i="13"/>
  <c r="KH5" i="13" s="1"/>
  <c r="KH9" i="13"/>
  <c r="KH18" i="13"/>
  <c r="KI18" i="13" s="1"/>
  <c r="KH19" i="13"/>
  <c r="KI19" i="13" s="1"/>
  <c r="KH11" i="13"/>
  <c r="KH13" i="13"/>
  <c r="KI13" i="13" s="1"/>
  <c r="EH3" i="2"/>
  <c r="EI2" i="2"/>
  <c r="EI3" i="2" s="1"/>
  <c r="EI4" i="2"/>
  <c r="EJ1" i="2"/>
  <c r="KH23" i="13" l="1"/>
  <c r="KI23" i="13" s="1"/>
  <c r="HQ49" i="21" a="1"/>
  <c r="HQ49" i="21" s="1"/>
  <c r="HQ38" i="21" s="1"/>
  <c r="KH22" i="13"/>
  <c r="KI22" i="13" s="1"/>
  <c r="KI9" i="13"/>
  <c r="HP38" i="21"/>
  <c r="KJ3" i="13"/>
  <c r="KI4" i="13"/>
  <c r="KI5" i="13" s="1"/>
  <c r="KI6" i="13"/>
  <c r="KI11" i="13"/>
  <c r="EJ2" i="2"/>
  <c r="EJ3" i="2" s="1"/>
  <c r="EK1" i="2"/>
  <c r="EJ4" i="2"/>
  <c r="KJ16" i="13" l="1"/>
  <c r="KJ18" i="13"/>
  <c r="KJ21" i="13"/>
  <c r="KJ19" i="13"/>
  <c r="KJ11" i="13"/>
  <c r="KJ4" i="13"/>
  <c r="KJ5" i="13" s="1"/>
  <c r="KJ13" i="13"/>
  <c r="KJ14" i="13"/>
  <c r="KJ6" i="13"/>
  <c r="KJ8" i="13"/>
  <c r="KJ9" i="13"/>
  <c r="KK3" i="13"/>
  <c r="EK4" i="2"/>
  <c r="EL1" i="2"/>
  <c r="EK2" i="2"/>
  <c r="EK3" i="2" s="1"/>
  <c r="HR49" i="21" l="1" a="1"/>
  <c r="HR49" i="21" s="1"/>
  <c r="HR38" i="21" s="1"/>
  <c r="KK18" i="13"/>
  <c r="KK19" i="13"/>
  <c r="KK11" i="13"/>
  <c r="KK4" i="13"/>
  <c r="KK5" i="13" s="1"/>
  <c r="KK13" i="13"/>
  <c r="KK21" i="13"/>
  <c r="KK14" i="13"/>
  <c r="KK6" i="13"/>
  <c r="KK8" i="13"/>
  <c r="KK16" i="13"/>
  <c r="KK9" i="13"/>
  <c r="KL3" i="13"/>
  <c r="KJ22" i="13"/>
  <c r="KJ23" i="13"/>
  <c r="EL4" i="2"/>
  <c r="EL2" i="2"/>
  <c r="EL3" i="2" s="1"/>
  <c r="EM1" i="2"/>
  <c r="KK22" i="13" l="1"/>
  <c r="HS49" i="21" a="1"/>
  <c r="HS49" i="21" s="1"/>
  <c r="KK23" i="13"/>
  <c r="KL9" i="13"/>
  <c r="KL13" i="13"/>
  <c r="KM13" i="13" s="1"/>
  <c r="KL14" i="13"/>
  <c r="KM14" i="13" s="1"/>
  <c r="KL21" i="13"/>
  <c r="KM21" i="13" s="1"/>
  <c r="KL6" i="13"/>
  <c r="KL8" i="13"/>
  <c r="KM8" i="13" s="1"/>
  <c r="KL16" i="13"/>
  <c r="KM16" i="13" s="1"/>
  <c r="KM3" i="13"/>
  <c r="KL18" i="13"/>
  <c r="KM18" i="13" s="1"/>
  <c r="KL19" i="13"/>
  <c r="KM19" i="13" s="1"/>
  <c r="KL11" i="13"/>
  <c r="KL4" i="13"/>
  <c r="KL5" i="13" s="1"/>
  <c r="EN1" i="2"/>
  <c r="EM2" i="2"/>
  <c r="EM3" i="2" s="1"/>
  <c r="EM4" i="2"/>
  <c r="HT49" i="21" l="1" a="1"/>
  <c r="HT49" i="21" s="1"/>
  <c r="HT38" i="21" s="1"/>
  <c r="KL22" i="13"/>
  <c r="KM22" i="13" s="1"/>
  <c r="KL23" i="13"/>
  <c r="KM23" i="13" s="1"/>
  <c r="KM11" i="13"/>
  <c r="KM9" i="13"/>
  <c r="KM6" i="13"/>
  <c r="KN3" i="13"/>
  <c r="KM4" i="13"/>
  <c r="KM5" i="13" s="1"/>
  <c r="HS38" i="21"/>
  <c r="EO1" i="2"/>
  <c r="EN4" i="2"/>
  <c r="EN2" i="2"/>
  <c r="EN3" i="2" s="1"/>
  <c r="KN21" i="13" l="1"/>
  <c r="KN14" i="13"/>
  <c r="KN6" i="13"/>
  <c r="KN11" i="13"/>
  <c r="KN4" i="13"/>
  <c r="KN5" i="13" s="1"/>
  <c r="KN8" i="13"/>
  <c r="KN9" i="13"/>
  <c r="KN16" i="13"/>
  <c r="KO3" i="13"/>
  <c r="KN19" i="13"/>
  <c r="KN18" i="13"/>
  <c r="KN13" i="13"/>
  <c r="EO2" i="2"/>
  <c r="EO3" i="2" s="1"/>
  <c r="EO4" i="2"/>
  <c r="EP1" i="2"/>
  <c r="HU49" i="21" l="1" a="1"/>
  <c r="HU49" i="21" s="1"/>
  <c r="HU38" i="21" s="1"/>
  <c r="KN23" i="13"/>
  <c r="KO16" i="13"/>
  <c r="KO9" i="13"/>
  <c r="KP3" i="13"/>
  <c r="KO18" i="13"/>
  <c r="KO13" i="13"/>
  <c r="KO19" i="13"/>
  <c r="KO11" i="13"/>
  <c r="KO4" i="13"/>
  <c r="KO5" i="13" s="1"/>
  <c r="KO21" i="13"/>
  <c r="KO14" i="13"/>
  <c r="KO6" i="13"/>
  <c r="KO8" i="13"/>
  <c r="KN22" i="13"/>
  <c r="EP2" i="2"/>
  <c r="EP3" i="2" s="1"/>
  <c r="EQ1" i="2"/>
  <c r="EP4" i="2"/>
  <c r="KO23" i="13" l="1"/>
  <c r="KO22" i="13"/>
  <c r="HV49" i="21" a="1"/>
  <c r="HV49" i="21" s="1"/>
  <c r="KP16" i="13"/>
  <c r="KQ16" i="13" s="1"/>
  <c r="KQ3" i="13"/>
  <c r="KP18" i="13"/>
  <c r="KQ18" i="13" s="1"/>
  <c r="KP4" i="13"/>
  <c r="KP5" i="13" s="1"/>
  <c r="KP6" i="13"/>
  <c r="KP19" i="13"/>
  <c r="KQ19" i="13" s="1"/>
  <c r="KP11" i="13"/>
  <c r="KP13" i="13"/>
  <c r="KQ13" i="13" s="1"/>
  <c r="KP21" i="13"/>
  <c r="KQ21" i="13" s="1"/>
  <c r="KP14" i="13"/>
  <c r="KQ14" i="13" s="1"/>
  <c r="KP8" i="13"/>
  <c r="KQ8" i="13" s="1"/>
  <c r="KP9" i="13"/>
  <c r="HW49" i="21" s="1" a="1"/>
  <c r="HW49" i="21" s="1"/>
  <c r="HW38" i="21" s="1"/>
  <c r="EQ4" i="2"/>
  <c r="ER1" i="2"/>
  <c r="EQ2" i="2"/>
  <c r="EQ3" i="2" s="1"/>
  <c r="HV38" i="21" l="1"/>
  <c r="KQ4" i="13"/>
  <c r="KQ5" i="13" s="1"/>
  <c r="KQ6" i="13"/>
  <c r="KR3" i="13"/>
  <c r="KP23" i="13"/>
  <c r="KQ23" i="13" s="1"/>
  <c r="KP22" i="13"/>
  <c r="KQ22" i="13" s="1"/>
  <c r="KQ9" i="13"/>
  <c r="KQ11" i="13"/>
  <c r="ER4" i="2"/>
  <c r="ER2" i="2"/>
  <c r="ER3" i="2" s="1"/>
  <c r="ES1" i="2"/>
  <c r="KR19" i="13" l="1"/>
  <c r="KR11" i="13"/>
  <c r="KR4" i="13"/>
  <c r="KR5" i="13" s="1"/>
  <c r="KR13" i="13"/>
  <c r="KR21" i="13"/>
  <c r="KR14" i="13"/>
  <c r="KR6" i="13"/>
  <c r="KS3" i="13"/>
  <c r="KR8" i="13"/>
  <c r="KR16" i="13"/>
  <c r="KR9" i="13"/>
  <c r="KR18" i="13"/>
  <c r="ET1" i="2"/>
  <c r="ES2" i="2"/>
  <c r="ES3" i="2" s="1"/>
  <c r="ES4" i="2"/>
  <c r="KS21" i="13" l="1"/>
  <c r="KS14" i="13"/>
  <c r="KS6" i="13"/>
  <c r="KS8" i="13"/>
  <c r="KS16" i="13"/>
  <c r="KS9" i="13"/>
  <c r="KT3" i="13"/>
  <c r="KS18" i="13"/>
  <c r="KS19" i="13"/>
  <c r="KS11" i="13"/>
  <c r="KS4" i="13"/>
  <c r="KS5" i="13" s="1"/>
  <c r="KS13" i="13"/>
  <c r="KR23" i="13"/>
  <c r="KR22" i="13"/>
  <c r="EU1" i="2"/>
  <c r="ET4" i="2"/>
  <c r="ET2" i="2"/>
  <c r="ET3" i="2" s="1"/>
  <c r="KS23" i="13" l="1"/>
  <c r="KT21" i="13"/>
  <c r="KU21" i="13" s="1"/>
  <c r="KV21" i="13" s="1"/>
  <c r="KT14" i="13"/>
  <c r="KU14" i="13" s="1"/>
  <c r="KV14" i="13" s="1"/>
  <c r="KT6" i="13"/>
  <c r="KT8" i="13"/>
  <c r="KU8" i="13" s="1"/>
  <c r="KV8" i="13" s="1"/>
  <c r="KU3" i="13"/>
  <c r="KT16" i="13"/>
  <c r="KU16" i="13" s="1"/>
  <c r="KV16" i="13" s="1"/>
  <c r="KT9" i="13"/>
  <c r="KT11" i="13"/>
  <c r="KT4" i="13"/>
  <c r="KT5" i="13" s="1"/>
  <c r="KT18" i="13"/>
  <c r="KU18" i="13" s="1"/>
  <c r="KV18" i="13" s="1"/>
  <c r="KT19" i="13"/>
  <c r="KU19" i="13" s="1"/>
  <c r="KV19" i="13" s="1"/>
  <c r="KT13" i="13"/>
  <c r="KU13" i="13" s="1"/>
  <c r="KV13" i="13" s="1"/>
  <c r="KS22" i="13"/>
  <c r="EU2" i="2"/>
  <c r="EU3" i="2" s="1"/>
  <c r="EU4" i="2"/>
  <c r="EV1" i="2"/>
  <c r="KV3" i="13" l="1"/>
  <c r="KW3" i="13" s="1"/>
  <c r="KU4" i="13"/>
  <c r="KU5" i="13" s="1"/>
  <c r="KU6" i="13"/>
  <c r="KT23" i="13"/>
  <c r="KU23" i="13" s="1"/>
  <c r="KV23" i="13" s="1"/>
  <c r="KU11" i="13"/>
  <c r="KV11" i="13" s="1"/>
  <c r="KT22" i="13"/>
  <c r="KU22" i="13" s="1"/>
  <c r="KV22" i="13" s="1"/>
  <c r="KU9" i="13"/>
  <c r="KV9" i="13" s="1"/>
  <c r="EV2" i="2"/>
  <c r="EV3" i="2" s="1"/>
  <c r="EW1" i="2"/>
  <c r="EV4" i="2"/>
  <c r="KW19" i="13" l="1"/>
  <c r="KW11" i="13"/>
  <c r="KW4" i="13"/>
  <c r="KW21" i="13"/>
  <c r="KW14" i="13"/>
  <c r="KW6" i="13"/>
  <c r="KW8" i="13"/>
  <c r="KW16" i="13"/>
  <c r="KX3" i="13"/>
  <c r="KW18" i="13"/>
  <c r="KW13" i="13"/>
  <c r="KW9" i="13"/>
  <c r="KV6" i="13"/>
  <c r="KV4" i="13"/>
  <c r="KV5" i="13" s="1"/>
  <c r="HZ49" i="21" a="1"/>
  <c r="HZ49" i="21" s="1"/>
  <c r="HY49" i="21" a="1"/>
  <c r="HY49" i="21" s="1"/>
  <c r="HY38" i="21" s="1"/>
  <c r="HX49" i="21" a="1"/>
  <c r="HX49" i="21" s="1"/>
  <c r="HX38" i="21" s="1"/>
  <c r="EW4" i="2"/>
  <c r="EX1" i="2"/>
  <c r="EW2" i="2"/>
  <c r="EW3" i="2" s="1"/>
  <c r="IB49" i="21" l="1" a="1"/>
  <c r="IB49" i="21" s="1"/>
  <c r="IB38" i="21" s="1"/>
  <c r="KW22" i="13"/>
  <c r="KX13" i="13"/>
  <c r="KX18" i="13"/>
  <c r="KX21" i="13"/>
  <c r="KX14" i="13"/>
  <c r="KX8" i="13"/>
  <c r="KX16" i="13"/>
  <c r="KX9" i="13"/>
  <c r="KY3" i="13"/>
  <c r="KX19" i="13"/>
  <c r="KX11" i="13"/>
  <c r="KX4" i="13"/>
  <c r="KX5" i="13" s="1"/>
  <c r="KX6" i="13"/>
  <c r="KW5" i="13"/>
  <c r="KW23" i="13"/>
  <c r="HZ38" i="21"/>
  <c r="IA38" i="21" s="1"/>
  <c r="IA49" i="21"/>
  <c r="EX4" i="2"/>
  <c r="EX2" i="2"/>
  <c r="EX3" i="2" s="1"/>
  <c r="KX23" i="13" l="1"/>
  <c r="KY21" i="13"/>
  <c r="KZ21" i="13" s="1"/>
  <c r="KY14" i="13"/>
  <c r="KZ14" i="13" s="1"/>
  <c r="KY6" i="13"/>
  <c r="KZ3" i="13"/>
  <c r="KY8" i="13"/>
  <c r="KZ8" i="13" s="1"/>
  <c r="KY16" i="13"/>
  <c r="KZ16" i="13" s="1"/>
  <c r="KY9" i="13"/>
  <c r="KY11" i="13"/>
  <c r="KY18" i="13"/>
  <c r="KZ18" i="13" s="1"/>
  <c r="KY19" i="13"/>
  <c r="KZ19" i="13" s="1"/>
  <c r="KY13" i="13"/>
  <c r="KZ13" i="13" s="1"/>
  <c r="KY4" i="13"/>
  <c r="KY5" i="13" s="1"/>
  <c r="KX22" i="13"/>
  <c r="IC49" i="21" a="1"/>
  <c r="IC49" i="21" s="1"/>
  <c r="V51" i="17"/>
  <c r="V63" i="17" s="1"/>
  <c r="V82" i="17" s="1"/>
  <c r="V86" i="17" s="1"/>
  <c r="Z51" i="17"/>
  <c r="Z63" i="17" s="1"/>
  <c r="Z82" i="17" s="1"/>
  <c r="Z86" i="17" s="1"/>
  <c r="AH51" i="17"/>
  <c r="AH63" i="17" s="1"/>
  <c r="AH82" i="17" s="1"/>
  <c r="AH86" i="17" s="1"/>
  <c r="AD51" i="17"/>
  <c r="AD63" i="17" s="1"/>
  <c r="AD82" i="17" s="1"/>
  <c r="AD86" i="17" s="1"/>
  <c r="ID49" i="21" l="1" a="1"/>
  <c r="ID49" i="21" s="1"/>
  <c r="ID38" i="21" s="1"/>
  <c r="KY22" i="13"/>
  <c r="KZ22" i="13" s="1"/>
  <c r="KZ4" i="13"/>
  <c r="KZ5" i="13" s="1"/>
  <c r="KZ6" i="13"/>
  <c r="LA3" i="13"/>
  <c r="KZ9" i="13"/>
  <c r="IC38" i="21"/>
  <c r="KY23" i="13"/>
  <c r="KZ23" i="13" s="1"/>
  <c r="KZ11" i="13"/>
  <c r="AI51" i="17"/>
  <c r="AI63" i="17" s="1"/>
  <c r="AI82" i="17" s="1"/>
  <c r="AI83" i="17" s="1"/>
  <c r="E51" i="17"/>
  <c r="E63" i="17" s="1"/>
  <c r="E82" i="17" s="1"/>
  <c r="E86" i="17" s="1"/>
  <c r="I51" i="17"/>
  <c r="I63" i="17" s="1"/>
  <c r="I82" i="17" s="1"/>
  <c r="I86" i="17" s="1"/>
  <c r="M51" i="17"/>
  <c r="M63" i="17" s="1"/>
  <c r="M82" i="17" s="1"/>
  <c r="M86" i="17" s="1"/>
  <c r="Q51" i="17"/>
  <c r="Q63" i="17" s="1"/>
  <c r="Q82" i="17" s="1"/>
  <c r="Q86" i="17" s="1"/>
  <c r="R51" i="17"/>
  <c r="EX83" i="17"/>
  <c r="LA16" i="13" l="1"/>
  <c r="LA9" i="13"/>
  <c r="LB3" i="13"/>
  <c r="LA21" i="13"/>
  <c r="LA6" i="13"/>
  <c r="LA19" i="13"/>
  <c r="LA11" i="13"/>
  <c r="LA4" i="13"/>
  <c r="LA5" i="13" s="1"/>
  <c r="LA14" i="13"/>
  <c r="LA13" i="13"/>
  <c r="LA8" i="13"/>
  <c r="LA18" i="13"/>
  <c r="AI26" i="16"/>
  <c r="AI22" i="16" s="1"/>
  <c r="AI42" i="16" s="1"/>
  <c r="AI45" i="16" s="1"/>
  <c r="EX86" i="17"/>
  <c r="EX26" i="16"/>
  <c r="EX22" i="16" s="1"/>
  <c r="R63" i="17"/>
  <c r="EY51" i="17"/>
  <c r="AI86" i="17"/>
  <c r="AZ86" i="17"/>
  <c r="EG86" i="17"/>
  <c r="CH86" i="17"/>
  <c r="BQ86" i="17"/>
  <c r="CY86" i="17"/>
  <c r="DP86" i="17"/>
  <c r="IE49" i="21" l="1" a="1"/>
  <c r="IE49" i="21" s="1"/>
  <c r="IE38" i="21" s="1"/>
  <c r="LA22" i="13"/>
  <c r="LB18" i="13"/>
  <c r="LB8" i="13"/>
  <c r="LB19" i="13"/>
  <c r="LB11" i="13"/>
  <c r="LB13" i="13"/>
  <c r="LB21" i="13"/>
  <c r="LB14" i="13"/>
  <c r="LB6" i="13"/>
  <c r="LB16" i="13"/>
  <c r="LB9" i="13"/>
  <c r="LC3" i="13"/>
  <c r="LB4" i="13"/>
  <c r="LB5" i="13" s="1"/>
  <c r="LA23" i="13"/>
  <c r="AI21" i="16"/>
  <c r="R82" i="17"/>
  <c r="EY63" i="17"/>
  <c r="EX42" i="16"/>
  <c r="EX45" i="16" s="1"/>
  <c r="EX21" i="16"/>
  <c r="EY82" i="17"/>
  <c r="M43" i="16"/>
  <c r="M45" i="16" s="1"/>
  <c r="IF49" i="21" l="1" a="1"/>
  <c r="IF49" i="21" s="1"/>
  <c r="IF38" i="21" s="1"/>
  <c r="LB22" i="13"/>
  <c r="LC19" i="13"/>
  <c r="LD19" i="13" s="1"/>
  <c r="LC11" i="13"/>
  <c r="LC4" i="13"/>
  <c r="LC5" i="13" s="1"/>
  <c r="LD3" i="13"/>
  <c r="LC13" i="13"/>
  <c r="LD13" i="13" s="1"/>
  <c r="LC21" i="13"/>
  <c r="LD21" i="13" s="1"/>
  <c r="LC14" i="13"/>
  <c r="LD14" i="13" s="1"/>
  <c r="LC6" i="13"/>
  <c r="LC9" i="13"/>
  <c r="LD9" i="13" s="1"/>
  <c r="LC8" i="13"/>
  <c r="LD8" i="13" s="1"/>
  <c r="LC18" i="13"/>
  <c r="LD18" i="13" s="1"/>
  <c r="LC16" i="13"/>
  <c r="LD16" i="13" s="1"/>
  <c r="LB23" i="13"/>
  <c r="R83" i="17"/>
  <c r="R26" i="16"/>
  <c r="LC22" i="13" l="1"/>
  <c r="LD22" i="13" s="1"/>
  <c r="IG49" i="21" a="1"/>
  <c r="IG49" i="21" s="1"/>
  <c r="LC23" i="13"/>
  <c r="LD23" i="13" s="1"/>
  <c r="LD11" i="13"/>
  <c r="LD6" i="13"/>
  <c r="LE3" i="13"/>
  <c r="LD4" i="13"/>
  <c r="LD5" i="13" s="1"/>
  <c r="R86" i="17"/>
  <c r="EY86" i="17" s="1"/>
  <c r="EY83" i="17"/>
  <c r="R22" i="16"/>
  <c r="EY22" i="16" s="1"/>
  <c r="EY26" i="16"/>
  <c r="LE21" i="13" l="1"/>
  <c r="LE14" i="13"/>
  <c r="LE6" i="13"/>
  <c r="LE19" i="13"/>
  <c r="LE16" i="13"/>
  <c r="LE9" i="13"/>
  <c r="LF3" i="13"/>
  <c r="LE4" i="13"/>
  <c r="LE5" i="13" s="1"/>
  <c r="LE18" i="13"/>
  <c r="LE11" i="13"/>
  <c r="LE13" i="13"/>
  <c r="LE8" i="13"/>
  <c r="IG38" i="21"/>
  <c r="R21" i="16"/>
  <c r="EY21" i="16" s="1"/>
  <c r="EY46" i="16" s="1"/>
  <c r="R42" i="16"/>
  <c r="R45" i="16" s="1"/>
  <c r="IH49" i="21" l="1" a="1"/>
  <c r="IH49" i="21" s="1"/>
  <c r="IH38" i="21" s="1"/>
  <c r="LE22" i="13"/>
  <c r="LF8" i="13"/>
  <c r="LF13" i="13"/>
  <c r="LF9" i="13"/>
  <c r="LF18" i="13"/>
  <c r="LF19" i="13"/>
  <c r="LF11" i="13"/>
  <c r="LF4" i="13"/>
  <c r="LF5" i="13" s="1"/>
  <c r="LF21" i="13"/>
  <c r="LF14" i="13"/>
  <c r="LF6" i="13"/>
  <c r="LF16" i="13"/>
  <c r="LG3" i="13"/>
  <c r="LE23" i="13"/>
  <c r="R41" i="16"/>
  <c r="S8" i="16" s="1"/>
  <c r="S41" i="16" s="1"/>
  <c r="T8" i="16" s="1"/>
  <c r="T41" i="16" s="1"/>
  <c r="U8" i="16" s="1"/>
  <c r="U41" i="16" s="1"/>
  <c r="II49" i="21" l="1" a="1"/>
  <c r="II49" i="21" s="1"/>
  <c r="II38" i="21" s="1"/>
  <c r="LG16" i="13"/>
  <c r="LH16" i="13" s="1"/>
  <c r="LG9" i="13"/>
  <c r="LH9" i="13" s="1"/>
  <c r="LH3" i="13"/>
  <c r="LG18" i="13"/>
  <c r="LH18" i="13" s="1"/>
  <c r="LG14" i="13"/>
  <c r="LH14" i="13" s="1"/>
  <c r="LG19" i="13"/>
  <c r="LH19" i="13" s="1"/>
  <c r="LG11" i="13"/>
  <c r="LG4" i="13"/>
  <c r="LG5" i="13" s="1"/>
  <c r="LG6" i="13"/>
  <c r="LG13" i="13"/>
  <c r="LH13" i="13" s="1"/>
  <c r="LG21" i="13"/>
  <c r="LH21" i="13" s="1"/>
  <c r="LG8" i="13"/>
  <c r="LH8" i="13" s="1"/>
  <c r="LF23" i="13"/>
  <c r="LF22" i="13"/>
  <c r="AI8" i="16"/>
  <c r="AI41" i="16" s="1"/>
  <c r="AJ8" i="16" s="1"/>
  <c r="AM8" i="16" s="1"/>
  <c r="AM41" i="16" s="1"/>
  <c r="AN8" i="16" s="1"/>
  <c r="V8" i="16"/>
  <c r="V41" i="16" s="1"/>
  <c r="W8" i="16" s="1"/>
  <c r="Z8" i="16" s="1"/>
  <c r="Z41" i="16" s="1"/>
  <c r="AA8" i="16" s="1"/>
  <c r="LG22" i="13" l="1"/>
  <c r="LH22" i="13" s="1"/>
  <c r="LH4" i="13"/>
  <c r="LH5" i="13" s="1"/>
  <c r="LH6" i="13"/>
  <c r="LI3" i="13"/>
  <c r="LG23" i="13"/>
  <c r="LH23" i="13" s="1"/>
  <c r="LH11" i="13"/>
  <c r="AJ41" i="16"/>
  <c r="AK8" i="16" s="1"/>
  <c r="AK41" i="16" s="1"/>
  <c r="AL8" i="16" s="1"/>
  <c r="AL41" i="16" s="1"/>
  <c r="AZ8" i="16"/>
  <c r="AZ41" i="16" s="1"/>
  <c r="BA8" i="16" s="1"/>
  <c r="BA41" i="16" s="1"/>
  <c r="BB8" i="16" s="1"/>
  <c r="BB41" i="16" s="1"/>
  <c r="BC8" i="16" s="1"/>
  <c r="BC41" i="16" s="1"/>
  <c r="W41" i="16"/>
  <c r="X8" i="16" s="1"/>
  <c r="X41" i="16" s="1"/>
  <c r="Y8" i="16" s="1"/>
  <c r="Y41" i="16" s="1"/>
  <c r="AQ8" i="16"/>
  <c r="AQ41" i="16" s="1"/>
  <c r="AR8" i="16" s="1"/>
  <c r="AN41" i="16"/>
  <c r="AO8" i="16" s="1"/>
  <c r="AO41" i="16" s="1"/>
  <c r="AP8" i="16" s="1"/>
  <c r="AP41" i="16" s="1"/>
  <c r="AA41" i="16"/>
  <c r="AB8" i="16" s="1"/>
  <c r="AB41" i="16" s="1"/>
  <c r="AC8" i="16" s="1"/>
  <c r="AC41" i="16" s="1"/>
  <c r="AD8" i="16"/>
  <c r="AD41" i="16" s="1"/>
  <c r="AE8" i="16" s="1"/>
  <c r="LI19" i="13" l="1"/>
  <c r="LI11" i="13"/>
  <c r="LI4" i="13"/>
  <c r="LI5" i="13" s="1"/>
  <c r="LI16" i="13"/>
  <c r="LJ3" i="13"/>
  <c r="LI21" i="13"/>
  <c r="LI14" i="13"/>
  <c r="LI6" i="13"/>
  <c r="LI8" i="13"/>
  <c r="LI9" i="13"/>
  <c r="LI18" i="13"/>
  <c r="LI13" i="13"/>
  <c r="BQ8" i="16"/>
  <c r="BQ41" i="16" s="1"/>
  <c r="BR8" i="16" s="1"/>
  <c r="CH8" i="16" s="1"/>
  <c r="CH41" i="16" s="1"/>
  <c r="CI8" i="16" s="1"/>
  <c r="BD8" i="16"/>
  <c r="BD41" i="16" s="1"/>
  <c r="BE8" i="16" s="1"/>
  <c r="BH8" i="16" s="1"/>
  <c r="BH41" i="16" s="1"/>
  <c r="BI8" i="16" s="1"/>
  <c r="AE41" i="16"/>
  <c r="AF8" i="16" s="1"/>
  <c r="AF41" i="16" s="1"/>
  <c r="AG8" i="16" s="1"/>
  <c r="AG41" i="16" s="1"/>
  <c r="AH8" i="16"/>
  <c r="AH41" i="16" s="1"/>
  <c r="AU8" i="16"/>
  <c r="AU41" i="16" s="1"/>
  <c r="AV8" i="16" s="1"/>
  <c r="AR41" i="16"/>
  <c r="AS8" i="16" s="1"/>
  <c r="AS41" i="16" s="1"/>
  <c r="AT8" i="16" s="1"/>
  <c r="AT41" i="16" s="1"/>
  <c r="LI22" i="13" l="1"/>
  <c r="LI23" i="13"/>
  <c r="LJ13" i="13"/>
  <c r="LJ18" i="13"/>
  <c r="LJ21" i="13"/>
  <c r="LJ14" i="13"/>
  <c r="LJ8" i="13"/>
  <c r="LJ16" i="13"/>
  <c r="LJ9" i="13"/>
  <c r="LK3" i="13"/>
  <c r="LJ19" i="13"/>
  <c r="LJ11" i="13"/>
  <c r="LJ4" i="13"/>
  <c r="LJ5" i="13" s="1"/>
  <c r="LJ6" i="13"/>
  <c r="BE41" i="16"/>
  <c r="BF8" i="16" s="1"/>
  <c r="BF41" i="16" s="1"/>
  <c r="BG8" i="16" s="1"/>
  <c r="BG41" i="16" s="1"/>
  <c r="BU8" i="16"/>
  <c r="BU41" i="16" s="1"/>
  <c r="BV8" i="16" s="1"/>
  <c r="BY8" i="16" s="1"/>
  <c r="BY41" i="16" s="1"/>
  <c r="BZ8" i="16" s="1"/>
  <c r="BR41" i="16"/>
  <c r="BS8" i="16" s="1"/>
  <c r="BS41" i="16" s="1"/>
  <c r="BT8" i="16" s="1"/>
  <c r="BT41" i="16" s="1"/>
  <c r="CY8" i="16"/>
  <c r="CY41" i="16" s="1"/>
  <c r="CZ8" i="16" s="1"/>
  <c r="CL8" i="16"/>
  <c r="CL41" i="16" s="1"/>
  <c r="CM8" i="16" s="1"/>
  <c r="CI41" i="16"/>
  <c r="CJ8" i="16" s="1"/>
  <c r="CJ41" i="16" s="1"/>
  <c r="CK8" i="16" s="1"/>
  <c r="CK41" i="16" s="1"/>
  <c r="AY8" i="16"/>
  <c r="AY41" i="16" s="1"/>
  <c r="AV41" i="16"/>
  <c r="AW8" i="16" s="1"/>
  <c r="AW41" i="16" s="1"/>
  <c r="AX8" i="16" s="1"/>
  <c r="AX41" i="16" s="1"/>
  <c r="BL8" i="16"/>
  <c r="BL41" i="16" s="1"/>
  <c r="BM8" i="16" s="1"/>
  <c r="BI41" i="16"/>
  <c r="BJ8" i="16" s="1"/>
  <c r="BJ41" i="16" s="1"/>
  <c r="BK8" i="16" s="1"/>
  <c r="BK41" i="16" s="1"/>
  <c r="LJ22" i="13" l="1"/>
  <c r="LJ23" i="13"/>
  <c r="LK21" i="13"/>
  <c r="LL21" i="13" s="1"/>
  <c r="LM21" i="13" s="1"/>
  <c r="LK14" i="13"/>
  <c r="LL14" i="13" s="1"/>
  <c r="LM14" i="13" s="1"/>
  <c r="LK6" i="13"/>
  <c r="LK19" i="13"/>
  <c r="LL19" i="13" s="1"/>
  <c r="LM19" i="13" s="1"/>
  <c r="LK4" i="13"/>
  <c r="LK5" i="13" s="1"/>
  <c r="LK8" i="13"/>
  <c r="LL8" i="13" s="1"/>
  <c r="LM8" i="13" s="1"/>
  <c r="LK16" i="13"/>
  <c r="LL16" i="13" s="1"/>
  <c r="LM16" i="13" s="1"/>
  <c r="LK9" i="13"/>
  <c r="LL3" i="13"/>
  <c r="LK18" i="13"/>
  <c r="LL18" i="13" s="1"/>
  <c r="LM18" i="13" s="1"/>
  <c r="LK13" i="13"/>
  <c r="LL13" i="13" s="1"/>
  <c r="LM13" i="13" s="1"/>
  <c r="LK11" i="13"/>
  <c r="BV41" i="16"/>
  <c r="BW8" i="16" s="1"/>
  <c r="BW41" i="16" s="1"/>
  <c r="BX8" i="16" s="1"/>
  <c r="BX41" i="16" s="1"/>
  <c r="CP8" i="16"/>
  <c r="CP41" i="16" s="1"/>
  <c r="CQ8" i="16" s="1"/>
  <c r="CM41" i="16"/>
  <c r="CN8" i="16" s="1"/>
  <c r="CN41" i="16" s="1"/>
  <c r="CO8" i="16" s="1"/>
  <c r="CO41" i="16" s="1"/>
  <c r="CZ41" i="16"/>
  <c r="DA8" i="16" s="1"/>
  <c r="DA41" i="16" s="1"/>
  <c r="DB8" i="16" s="1"/>
  <c r="DB41" i="16" s="1"/>
  <c r="DP8" i="16"/>
  <c r="DP41" i="16" s="1"/>
  <c r="DQ8" i="16" s="1"/>
  <c r="DC8" i="16"/>
  <c r="DC41" i="16" s="1"/>
  <c r="DD8" i="16" s="1"/>
  <c r="BP8" i="16"/>
  <c r="BP41" i="16" s="1"/>
  <c r="BM41" i="16"/>
  <c r="BN8" i="16" s="1"/>
  <c r="BN41" i="16" s="1"/>
  <c r="BO8" i="16" s="1"/>
  <c r="BO41" i="16" s="1"/>
  <c r="CC8" i="16"/>
  <c r="CC41" i="16" s="1"/>
  <c r="CD8" i="16" s="1"/>
  <c r="BZ41" i="16"/>
  <c r="CA8" i="16" s="1"/>
  <c r="CA41" i="16" s="1"/>
  <c r="CB8" i="16" s="1"/>
  <c r="CB41" i="16" s="1"/>
  <c r="LK23" i="13" l="1"/>
  <c r="LL23" i="13" s="1"/>
  <c r="LM23" i="13" s="1"/>
  <c r="LK22" i="13"/>
  <c r="LL22" i="13" s="1"/>
  <c r="LM22" i="13" s="1"/>
  <c r="LL9" i="13"/>
  <c r="LM9" i="13" s="1"/>
  <c r="LM3" i="13"/>
  <c r="LN3" i="13" s="1"/>
  <c r="LL4" i="13"/>
  <c r="LL5" i="13" s="1"/>
  <c r="LL6" i="13"/>
  <c r="LL11" i="13"/>
  <c r="LM11" i="13" s="1"/>
  <c r="IJ49" i="21" s="1" a="1"/>
  <c r="IJ49" i="21" s="1"/>
  <c r="IJ38" i="21" s="1"/>
  <c r="DG8" i="16"/>
  <c r="DG41" i="16" s="1"/>
  <c r="DH8" i="16" s="1"/>
  <c r="DD41" i="16"/>
  <c r="DE8" i="16" s="1"/>
  <c r="DE41" i="16" s="1"/>
  <c r="DF8" i="16" s="1"/>
  <c r="DF41" i="16" s="1"/>
  <c r="CT8" i="16"/>
  <c r="CT41" i="16" s="1"/>
  <c r="CU8" i="16" s="1"/>
  <c r="CQ41" i="16"/>
  <c r="CR8" i="16" s="1"/>
  <c r="CR41" i="16" s="1"/>
  <c r="CS8" i="16" s="1"/>
  <c r="CS41" i="16" s="1"/>
  <c r="EG8" i="16"/>
  <c r="EG41" i="16" s="1"/>
  <c r="EH8" i="16" s="1"/>
  <c r="DQ41" i="16"/>
  <c r="DR8" i="16" s="1"/>
  <c r="DR41" i="16" s="1"/>
  <c r="DS8" i="16" s="1"/>
  <c r="DS41" i="16" s="1"/>
  <c r="DT8" i="16"/>
  <c r="DT41" i="16" s="1"/>
  <c r="DU8" i="16" s="1"/>
  <c r="CG8" i="16"/>
  <c r="CG41" i="16" s="1"/>
  <c r="CD41" i="16"/>
  <c r="CE8" i="16" s="1"/>
  <c r="CE41" i="16" s="1"/>
  <c r="CF8" i="16" s="1"/>
  <c r="CF41" i="16" s="1"/>
  <c r="LN19" i="13" l="1"/>
  <c r="LN11" i="13"/>
  <c r="LN4" i="13"/>
  <c r="LN13" i="13"/>
  <c r="LN21" i="13"/>
  <c r="LN6" i="13"/>
  <c r="LN8" i="13"/>
  <c r="LN16" i="13"/>
  <c r="LN9" i="13"/>
  <c r="IO49" i="21" s="1" a="1"/>
  <c r="IO49" i="21" s="1"/>
  <c r="LO3" i="13"/>
  <c r="LN18" i="13"/>
  <c r="LN14" i="13"/>
  <c r="LM4" i="13"/>
  <c r="LM5" i="13" s="1"/>
  <c r="LM6" i="13"/>
  <c r="IL49" i="21" a="1"/>
  <c r="IL49" i="21" s="1"/>
  <c r="IL38" i="21" s="1"/>
  <c r="IM49" i="21" a="1"/>
  <c r="IM49" i="21" s="1"/>
  <c r="IK49" i="21" a="1"/>
  <c r="IK49" i="21" s="1"/>
  <c r="IK38" i="21" s="1"/>
  <c r="DX8" i="16"/>
  <c r="DX41" i="16" s="1"/>
  <c r="DY8" i="16" s="1"/>
  <c r="DU41" i="16"/>
  <c r="DV8" i="16" s="1"/>
  <c r="DV41" i="16" s="1"/>
  <c r="DW8" i="16" s="1"/>
  <c r="DW41" i="16" s="1"/>
  <c r="CX8" i="16"/>
  <c r="CX41" i="16" s="1"/>
  <c r="CU41" i="16"/>
  <c r="CV8" i="16" s="1"/>
  <c r="CV41" i="16" s="1"/>
  <c r="CW8" i="16" s="1"/>
  <c r="CW41" i="16" s="1"/>
  <c r="EH41" i="16"/>
  <c r="EI8" i="16" s="1"/>
  <c r="EI41" i="16" s="1"/>
  <c r="EJ8" i="16" s="1"/>
  <c r="EJ41" i="16" s="1"/>
  <c r="EK8" i="16"/>
  <c r="EK41" i="16" s="1"/>
  <c r="EL8" i="16" s="1"/>
  <c r="EX8" i="16"/>
  <c r="DK8" i="16"/>
  <c r="DK41" i="16" s="1"/>
  <c r="DL8" i="16" s="1"/>
  <c r="DH41" i="16"/>
  <c r="DI8" i="16" s="1"/>
  <c r="DI41" i="16" s="1"/>
  <c r="DJ8" i="16" s="1"/>
  <c r="DJ41" i="16" s="1"/>
  <c r="LN5" i="13" l="1"/>
  <c r="LO13" i="13"/>
  <c r="LO21" i="13"/>
  <c r="LO14" i="13"/>
  <c r="LO6" i="13"/>
  <c r="LO16" i="13"/>
  <c r="LO9" i="13"/>
  <c r="LP3" i="13"/>
  <c r="LO18" i="13"/>
  <c r="LO19" i="13"/>
  <c r="LO11" i="13"/>
  <c r="LO4" i="13"/>
  <c r="LO5" i="13" s="1"/>
  <c r="LO8" i="13"/>
  <c r="LN22" i="13"/>
  <c r="LN23" i="13"/>
  <c r="IO38" i="21"/>
  <c r="IM38" i="21"/>
  <c r="IN38" i="21" s="1"/>
  <c r="IN49" i="21"/>
  <c r="EX41" i="16"/>
  <c r="EO8" i="16"/>
  <c r="EO41" i="16" s="1"/>
  <c r="EP8" i="16" s="1"/>
  <c r="EL41" i="16"/>
  <c r="EM8" i="16" s="1"/>
  <c r="EM41" i="16" s="1"/>
  <c r="EN8" i="16" s="1"/>
  <c r="EN41" i="16" s="1"/>
  <c r="EB8" i="16"/>
  <c r="EB41" i="16" s="1"/>
  <c r="EC8" i="16" s="1"/>
  <c r="DY41" i="16"/>
  <c r="DZ8" i="16" s="1"/>
  <c r="DZ41" i="16" s="1"/>
  <c r="EA8" i="16" s="1"/>
  <c r="EA41" i="16" s="1"/>
  <c r="DO8" i="16"/>
  <c r="DO41" i="16" s="1"/>
  <c r="DL41" i="16"/>
  <c r="DM8" i="16" s="1"/>
  <c r="DM41" i="16" s="1"/>
  <c r="DN8" i="16" s="1"/>
  <c r="DN41" i="16" s="1"/>
  <c r="LO23" i="13" l="1"/>
  <c r="LO22" i="13"/>
  <c r="IP49" i="21" a="1"/>
  <c r="IP49" i="21" s="1"/>
  <c r="LP21" i="13"/>
  <c r="LQ21" i="13" s="1"/>
  <c r="LP14" i="13"/>
  <c r="LQ14" i="13" s="1"/>
  <c r="LP6" i="13"/>
  <c r="LP11" i="13"/>
  <c r="LP8" i="13"/>
  <c r="LQ8" i="13" s="1"/>
  <c r="LP16" i="13"/>
  <c r="LQ16" i="13" s="1"/>
  <c r="LP9" i="13"/>
  <c r="LP18" i="13"/>
  <c r="LQ18" i="13" s="1"/>
  <c r="LP19" i="13"/>
  <c r="LQ19" i="13" s="1"/>
  <c r="LP4" i="13"/>
  <c r="LP5" i="13" s="1"/>
  <c r="LP13" i="13"/>
  <c r="LQ13" i="13" s="1"/>
  <c r="LQ3" i="13"/>
  <c r="EF8" i="16"/>
  <c r="EF41" i="16" s="1"/>
  <c r="EC41" i="16"/>
  <c r="ED8" i="16" s="1"/>
  <c r="ES8" i="16"/>
  <c r="ES41" i="16" s="1"/>
  <c r="ET8" i="16" s="1"/>
  <c r="EP41" i="16"/>
  <c r="EQ8" i="16" s="1"/>
  <c r="EQ41" i="16" s="1"/>
  <c r="ER8" i="16" s="1"/>
  <c r="ER41" i="16" s="1"/>
  <c r="IQ49" i="21" l="1" a="1"/>
  <c r="IQ49" i="21" s="1"/>
  <c r="IQ38" i="21" s="1"/>
  <c r="LP23" i="13"/>
  <c r="LQ23" i="13" s="1"/>
  <c r="LP22" i="13"/>
  <c r="LQ22" i="13" s="1"/>
  <c r="LQ9" i="13"/>
  <c r="IP38" i="21"/>
  <c r="LQ11" i="13"/>
  <c r="LR3" i="13"/>
  <c r="LQ4" i="13"/>
  <c r="LQ5" i="13" s="1"/>
  <c r="LQ6" i="13"/>
  <c r="ED41" i="16"/>
  <c r="EE8" i="16" s="1"/>
  <c r="EE41" i="16" s="1"/>
  <c r="EW8" i="16"/>
  <c r="EW41" i="16" s="1"/>
  <c r="ET41" i="16"/>
  <c r="EU8" i="16" s="1"/>
  <c r="EU41" i="16" s="1"/>
  <c r="EV8" i="16" s="1"/>
  <c r="EV41" i="16" s="1"/>
  <c r="LR16" i="13" l="1"/>
  <c r="LR9" i="13"/>
  <c r="LS3" i="13"/>
  <c r="LR18" i="13"/>
  <c r="LR19" i="13"/>
  <c r="LR11" i="13"/>
  <c r="LR13" i="13"/>
  <c r="LR21" i="13"/>
  <c r="LR14" i="13"/>
  <c r="LR6" i="13"/>
  <c r="LR8" i="13"/>
  <c r="LR4" i="13"/>
  <c r="LR5" i="13" s="1"/>
  <c r="C5" i="21"/>
  <c r="C7" i="21"/>
  <c r="IR49" i="21" l="1" a="1"/>
  <c r="IR49" i="21" s="1"/>
  <c r="IR38" i="21" s="1"/>
  <c r="LR23" i="13"/>
  <c r="LS18" i="13"/>
  <c r="LS19" i="13"/>
  <c r="LS11" i="13"/>
  <c r="LS4" i="13"/>
  <c r="LS5" i="13" s="1"/>
  <c r="LS13" i="13"/>
  <c r="LS8" i="13"/>
  <c r="LS21" i="13"/>
  <c r="LS14" i="13"/>
  <c r="LS6" i="13"/>
  <c r="LS16" i="13"/>
  <c r="LS9" i="13"/>
  <c r="LT3" i="13"/>
  <c r="LR22" i="13"/>
  <c r="C6" i="21"/>
  <c r="D5" i="21"/>
  <c r="D6" i="21" s="1"/>
  <c r="D7" i="21"/>
  <c r="LS22" i="13" l="1"/>
  <c r="LS23" i="13"/>
  <c r="IS49" i="21" a="1"/>
  <c r="IS49" i="21" s="1"/>
  <c r="LT19" i="13"/>
  <c r="LU19" i="13" s="1"/>
  <c r="LT11" i="13"/>
  <c r="LU11" i="13" s="1"/>
  <c r="LT4" i="13"/>
  <c r="LT5" i="13" s="1"/>
  <c r="LU3" i="13"/>
  <c r="LT13" i="13"/>
  <c r="LU13" i="13" s="1"/>
  <c r="LT6" i="13"/>
  <c r="LT21" i="13"/>
  <c r="LU21" i="13" s="1"/>
  <c r="LT14" i="13"/>
  <c r="LU14" i="13" s="1"/>
  <c r="LT8" i="13"/>
  <c r="LU8" i="13" s="1"/>
  <c r="LT16" i="13"/>
  <c r="LU16" i="13" s="1"/>
  <c r="LT9" i="13"/>
  <c r="LT18" i="13"/>
  <c r="LU18" i="13" s="1"/>
  <c r="E5" i="21"/>
  <c r="E7" i="21"/>
  <c r="LT22" i="13" l="1"/>
  <c r="LU22" i="13" s="1"/>
  <c r="LU9" i="13"/>
  <c r="IS38" i="21"/>
  <c r="LT23" i="13"/>
  <c r="LU23" i="13" s="1"/>
  <c r="LU6" i="13"/>
  <c r="LV3" i="13"/>
  <c r="LU4" i="13"/>
  <c r="LU5" i="13" s="1"/>
  <c r="E6" i="21"/>
  <c r="F5" i="21"/>
  <c r="F7" i="21"/>
  <c r="LV21" i="13" l="1"/>
  <c r="LV14" i="13"/>
  <c r="LV6" i="13"/>
  <c r="LV8" i="13"/>
  <c r="LV11" i="13"/>
  <c r="LV16" i="13"/>
  <c r="LV9" i="13"/>
  <c r="LW3" i="13"/>
  <c r="LV18" i="13"/>
  <c r="LV19" i="13"/>
  <c r="LV4" i="13"/>
  <c r="LV5" i="13" s="1"/>
  <c r="LV13" i="13"/>
  <c r="F6" i="21"/>
  <c r="G5" i="21"/>
  <c r="G7" i="21"/>
  <c r="LW8" i="13" l="1"/>
  <c r="LW16" i="13"/>
  <c r="LW9" i="13"/>
  <c r="LX3" i="13"/>
  <c r="LW18" i="13"/>
  <c r="LW19" i="13"/>
  <c r="LW11" i="13"/>
  <c r="LW4" i="13"/>
  <c r="LW5" i="13" s="1"/>
  <c r="LW13" i="13"/>
  <c r="LW21" i="13"/>
  <c r="LW14" i="13"/>
  <c r="LW6" i="13"/>
  <c r="LV22" i="13"/>
  <c r="LV23" i="13"/>
  <c r="G6" i="21"/>
  <c r="H7" i="21"/>
  <c r="H5" i="21"/>
  <c r="LW22" i="13" l="1"/>
  <c r="LW23" i="13"/>
  <c r="LX16" i="13"/>
  <c r="LY16" i="13" s="1"/>
  <c r="LX9" i="13"/>
  <c r="LY3" i="13"/>
  <c r="LX11" i="13"/>
  <c r="LX18" i="13"/>
  <c r="LY18" i="13" s="1"/>
  <c r="LX4" i="13"/>
  <c r="LX5" i="13" s="1"/>
  <c r="LX19" i="13"/>
  <c r="LY19" i="13" s="1"/>
  <c r="LX13" i="13"/>
  <c r="LY13" i="13" s="1"/>
  <c r="LX21" i="13"/>
  <c r="LY21" i="13" s="1"/>
  <c r="LX14" i="13"/>
  <c r="LY14" i="13" s="1"/>
  <c r="LX6" i="13"/>
  <c r="LX8" i="13"/>
  <c r="LY8" i="13" s="1"/>
  <c r="H6" i="21"/>
  <c r="I5" i="21"/>
  <c r="I6" i="21" s="1"/>
  <c r="I7" i="21"/>
  <c r="LX22" i="13" l="1"/>
  <c r="LY22" i="13" s="1"/>
  <c r="LY9" i="13"/>
  <c r="LX23" i="13"/>
  <c r="LY23" i="13" s="1"/>
  <c r="LY11" i="13"/>
  <c r="LY4" i="13"/>
  <c r="LY5" i="13" s="1"/>
  <c r="LY6" i="13"/>
  <c r="LZ3" i="13"/>
  <c r="J7" i="21"/>
  <c r="J5" i="21"/>
  <c r="J6" i="21" s="1"/>
  <c r="LZ19" i="13" l="1"/>
  <c r="LZ11" i="13"/>
  <c r="LZ4" i="13"/>
  <c r="LZ5" i="13" s="1"/>
  <c r="LZ13" i="13"/>
  <c r="MA3" i="13"/>
  <c r="LZ21" i="13"/>
  <c r="LZ14" i="13"/>
  <c r="LZ6" i="13"/>
  <c r="LZ8" i="13"/>
  <c r="LZ16" i="13"/>
  <c r="LZ9" i="13"/>
  <c r="LZ18" i="13"/>
  <c r="K7" i="21"/>
  <c r="K75" i="21" s="1"/>
  <c r="K5" i="21"/>
  <c r="K6" i="21" s="1"/>
  <c r="K78" i="21" s="1"/>
  <c r="K77" i="21" s="1"/>
  <c r="K92" i="21" s="1"/>
  <c r="LZ22" i="13" l="1"/>
  <c r="MA13" i="13"/>
  <c r="MA21" i="13"/>
  <c r="MA14" i="13"/>
  <c r="MA6" i="13"/>
  <c r="MA8" i="13"/>
  <c r="MA16" i="13"/>
  <c r="MA9" i="13"/>
  <c r="MB3" i="13"/>
  <c r="MA18" i="13"/>
  <c r="MA19" i="13"/>
  <c r="MA11" i="13"/>
  <c r="MA4" i="13"/>
  <c r="MA5" i="13" s="1"/>
  <c r="LZ23" i="13"/>
  <c r="L74" i="21"/>
  <c r="N74" i="21" s="1"/>
  <c r="L32" i="21"/>
  <c r="L34" i="21" a="1"/>
  <c r="L34" i="21" s="1"/>
  <c r="L76" i="21"/>
  <c r="N76" i="21" s="1"/>
  <c r="L5" i="21"/>
  <c r="L6" i="21" s="1"/>
  <c r="L78" i="21" s="1"/>
  <c r="N83" i="21"/>
  <c r="L88" i="21" a="1"/>
  <c r="L88" i="21" s="1"/>
  <c r="N88" i="21" s="1"/>
  <c r="L7" i="21"/>
  <c r="L75" i="21" s="1"/>
  <c r="L87" i="21"/>
  <c r="N87" i="21" s="1"/>
  <c r="MA22" i="13" l="1"/>
  <c r="MA23" i="13"/>
  <c r="MB21" i="13"/>
  <c r="MC21" i="13" s="1"/>
  <c r="MD21" i="13" s="1"/>
  <c r="MB14" i="13"/>
  <c r="MC14" i="13" s="1"/>
  <c r="MD14" i="13" s="1"/>
  <c r="MB6" i="13"/>
  <c r="MB8" i="13"/>
  <c r="MC8" i="13" s="1"/>
  <c r="MD8" i="13" s="1"/>
  <c r="MC3" i="13"/>
  <c r="MB16" i="13"/>
  <c r="MC16" i="13" s="1"/>
  <c r="MD16" i="13" s="1"/>
  <c r="MB9" i="13"/>
  <c r="MB18" i="13"/>
  <c r="MC18" i="13" s="1"/>
  <c r="MD18" i="13" s="1"/>
  <c r="MB19" i="13"/>
  <c r="MC19" i="13" s="1"/>
  <c r="MD19" i="13" s="1"/>
  <c r="MB11" i="13"/>
  <c r="MB4" i="13"/>
  <c r="MB5" i="13" s="1"/>
  <c r="MB13" i="13"/>
  <c r="MC13" i="13" s="1"/>
  <c r="MD13" i="13" s="1"/>
  <c r="L81" i="21"/>
  <c r="N81" i="21" s="1"/>
  <c r="N82" i="21"/>
  <c r="M7" i="21"/>
  <c r="M5" i="21"/>
  <c r="M6" i="21" s="1"/>
  <c r="M78" i="21" s="1"/>
  <c r="M77" i="21" s="1"/>
  <c r="M92" i="21" s="1"/>
  <c r="L30" i="21"/>
  <c r="N30" i="21" s="1"/>
  <c r="N32" i="21"/>
  <c r="L86" i="21"/>
  <c r="L85" i="21" s="1"/>
  <c r="L33" i="21"/>
  <c r="N34" i="21"/>
  <c r="MB22" i="13" l="1"/>
  <c r="MC22" i="13" s="1"/>
  <c r="MD22" i="13" s="1"/>
  <c r="MC9" i="13"/>
  <c r="MD9" i="13" s="1"/>
  <c r="MB23" i="13"/>
  <c r="MC23" i="13" s="1"/>
  <c r="MD23" i="13" s="1"/>
  <c r="MC11" i="13"/>
  <c r="MD11" i="13" s="1"/>
  <c r="MD3" i="13"/>
  <c r="ME3" i="13" s="1"/>
  <c r="MC4" i="13"/>
  <c r="MC5" i="13" s="1"/>
  <c r="MC6" i="13"/>
  <c r="D20" i="18"/>
  <c r="D18" i="18"/>
  <c r="D17" i="18"/>
  <c r="D23" i="18"/>
  <c r="D19" i="18"/>
  <c r="D22" i="18"/>
  <c r="D24" i="18"/>
  <c r="D21" i="18"/>
  <c r="N78" i="21"/>
  <c r="N85" i="21"/>
  <c r="N86" i="21"/>
  <c r="L93" i="21"/>
  <c r="L77" i="21"/>
  <c r="L92" i="21" s="1"/>
  <c r="L9" i="21"/>
  <c r="N5" i="21"/>
  <c r="ME19" i="13" l="1"/>
  <c r="ME11" i="13"/>
  <c r="ME4" i="13"/>
  <c r="ME13" i="13"/>
  <c r="ME16" i="13"/>
  <c r="ME9" i="13"/>
  <c r="ME21" i="13"/>
  <c r="ME14" i="13"/>
  <c r="ME6" i="13"/>
  <c r="ME8" i="13"/>
  <c r="MF3" i="13"/>
  <c r="ME18" i="13"/>
  <c r="MD4" i="13"/>
  <c r="MD5" i="13" s="1"/>
  <c r="MD6" i="13"/>
  <c r="OM6" i="21"/>
  <c r="OF6" i="21"/>
  <c r="OF78" i="21" s="1"/>
  <c r="OF77" i="21" s="1"/>
  <c r="OD6" i="21"/>
  <c r="OD78" i="21" s="1"/>
  <c r="OD77" i="21" s="1"/>
  <c r="OB6" i="21"/>
  <c r="OB78" i="21" s="1"/>
  <c r="OK6" i="21"/>
  <c r="OI6" i="21"/>
  <c r="OI78" i="21" s="1"/>
  <c r="OI77" i="21" s="1"/>
  <c r="OG6" i="21"/>
  <c r="OG78" i="21" s="1"/>
  <c r="OG77" i="21" s="1"/>
  <c r="OE6" i="21"/>
  <c r="OE78" i="21" s="1"/>
  <c r="OE77" i="21" s="1"/>
  <c r="OC6" i="21"/>
  <c r="OC78" i="21" s="1"/>
  <c r="OC77" i="21" s="1"/>
  <c r="OL6" i="21"/>
  <c r="OJ6" i="21"/>
  <c r="OJ78" i="21" s="1"/>
  <c r="OJ77" i="21" s="1"/>
  <c r="OH6" i="21"/>
  <c r="OH78" i="21" s="1"/>
  <c r="OH77" i="21" s="1"/>
  <c r="NZ6" i="21"/>
  <c r="NZ78" i="21" s="1"/>
  <c r="NZ77" i="21" s="1"/>
  <c r="NS6" i="21"/>
  <c r="NS78" i="21" s="1"/>
  <c r="NS77" i="21" s="1"/>
  <c r="NQ6" i="21"/>
  <c r="NQ78" i="21" s="1"/>
  <c r="NQ77" i="21" s="1"/>
  <c r="NO6" i="21"/>
  <c r="NO78" i="21" s="1"/>
  <c r="NX6" i="21"/>
  <c r="NX78" i="21" s="1"/>
  <c r="NX77" i="21" s="1"/>
  <c r="NV6" i="21"/>
  <c r="NV78" i="21" s="1"/>
  <c r="NV77" i="21" s="1"/>
  <c r="NT6" i="21"/>
  <c r="NT78" i="21" s="1"/>
  <c r="NT77" i="21" s="1"/>
  <c r="NR6" i="21"/>
  <c r="NR78" i="21" s="1"/>
  <c r="NR77" i="21" s="1"/>
  <c r="NP6" i="21"/>
  <c r="NP78" i="21" s="1"/>
  <c r="NP77" i="21" s="1"/>
  <c r="NY6" i="21"/>
  <c r="NY78" i="21" s="1"/>
  <c r="NY77" i="21" s="1"/>
  <c r="NW6" i="21"/>
  <c r="NW78" i="21" s="1"/>
  <c r="NW77" i="21" s="1"/>
  <c r="NU6" i="21"/>
  <c r="NU78" i="21" s="1"/>
  <c r="NU77" i="21" s="1"/>
  <c r="NM6" i="21"/>
  <c r="NM78" i="21" s="1"/>
  <c r="NM77" i="21" s="1"/>
  <c r="NF6" i="21"/>
  <c r="NF78" i="21" s="1"/>
  <c r="NF77" i="21" s="1"/>
  <c r="ND6" i="21"/>
  <c r="ND78" i="21" s="1"/>
  <c r="ND77" i="21" s="1"/>
  <c r="NB6" i="21"/>
  <c r="NB78" i="21" s="1"/>
  <c r="NK6" i="21"/>
  <c r="NK78" i="21" s="1"/>
  <c r="NK77" i="21" s="1"/>
  <c r="NI6" i="21"/>
  <c r="NI78" i="21" s="1"/>
  <c r="NI77" i="21" s="1"/>
  <c r="NG6" i="21"/>
  <c r="NG78" i="21" s="1"/>
  <c r="NG77" i="21" s="1"/>
  <c r="NE6" i="21"/>
  <c r="NE78" i="21" s="1"/>
  <c r="NE77" i="21" s="1"/>
  <c r="NC6" i="21"/>
  <c r="NC78" i="21" s="1"/>
  <c r="NC77" i="21" s="1"/>
  <c r="NL6" i="21"/>
  <c r="NL78" i="21" s="1"/>
  <c r="NL77" i="21" s="1"/>
  <c r="NJ6" i="21"/>
  <c r="NJ78" i="21" s="1"/>
  <c r="NJ77" i="21" s="1"/>
  <c r="NH6" i="21"/>
  <c r="NH78" i="21" s="1"/>
  <c r="NH77" i="21" s="1"/>
  <c r="MZ6" i="21"/>
  <c r="MZ78" i="21" s="1"/>
  <c r="MZ77" i="21" s="1"/>
  <c r="MS6" i="21"/>
  <c r="MS78" i="21" s="1"/>
  <c r="MS77" i="21" s="1"/>
  <c r="MQ6" i="21"/>
  <c r="MQ78" i="21" s="1"/>
  <c r="MQ77" i="21" s="1"/>
  <c r="MO6" i="21"/>
  <c r="MO78" i="21" s="1"/>
  <c r="MX6" i="21"/>
  <c r="MX78" i="21" s="1"/>
  <c r="MX77" i="21" s="1"/>
  <c r="MV6" i="21"/>
  <c r="MV78" i="21" s="1"/>
  <c r="MV77" i="21" s="1"/>
  <c r="MT6" i="21"/>
  <c r="MT78" i="21" s="1"/>
  <c r="MT77" i="21" s="1"/>
  <c r="MR6" i="21"/>
  <c r="MR78" i="21" s="1"/>
  <c r="MR77" i="21" s="1"/>
  <c r="MP6" i="21"/>
  <c r="MP78" i="21" s="1"/>
  <c r="MP77" i="21" s="1"/>
  <c r="MY6" i="21"/>
  <c r="MY78" i="21" s="1"/>
  <c r="MY77" i="21" s="1"/>
  <c r="MW6" i="21"/>
  <c r="MW78" i="21" s="1"/>
  <c r="MW77" i="21" s="1"/>
  <c r="MU6" i="21"/>
  <c r="MU78" i="21" s="1"/>
  <c r="MU77" i="21" s="1"/>
  <c r="MM6" i="21"/>
  <c r="MM78" i="21" s="1"/>
  <c r="MM77" i="21" s="1"/>
  <c r="MF6" i="21"/>
  <c r="MF78" i="21" s="1"/>
  <c r="MF77" i="21" s="1"/>
  <c r="MD6" i="21"/>
  <c r="MD78" i="21" s="1"/>
  <c r="MD77" i="21" s="1"/>
  <c r="MB6" i="21"/>
  <c r="MB78" i="21" s="1"/>
  <c r="MK6" i="21"/>
  <c r="MK78" i="21" s="1"/>
  <c r="MK77" i="21" s="1"/>
  <c r="MI6" i="21"/>
  <c r="MI78" i="21" s="1"/>
  <c r="MI77" i="21" s="1"/>
  <c r="MG6" i="21"/>
  <c r="MG78" i="21" s="1"/>
  <c r="MG77" i="21" s="1"/>
  <c r="ME6" i="21"/>
  <c r="ME78" i="21" s="1"/>
  <c r="ME77" i="21" s="1"/>
  <c r="MC6" i="21"/>
  <c r="MC78" i="21" s="1"/>
  <c r="MC77" i="21" s="1"/>
  <c r="ML6" i="21"/>
  <c r="ML78" i="21" s="1"/>
  <c r="ML77" i="21" s="1"/>
  <c r="MJ6" i="21"/>
  <c r="MJ78" i="21" s="1"/>
  <c r="MJ77" i="21" s="1"/>
  <c r="MH6" i="21"/>
  <c r="MH78" i="21" s="1"/>
  <c r="MH77" i="21" s="1"/>
  <c r="LZ6" i="21"/>
  <c r="LZ78" i="21" s="1"/>
  <c r="LZ77" i="21" s="1"/>
  <c r="LS6" i="21"/>
  <c r="LS78" i="21" s="1"/>
  <c r="LS77" i="21" s="1"/>
  <c r="LQ6" i="21"/>
  <c r="LQ78" i="21" s="1"/>
  <c r="LQ77" i="21" s="1"/>
  <c r="LO6" i="21"/>
  <c r="LO78" i="21" s="1"/>
  <c r="LX6" i="21"/>
  <c r="LX78" i="21" s="1"/>
  <c r="LX77" i="21" s="1"/>
  <c r="LV6" i="21"/>
  <c r="LV78" i="21" s="1"/>
  <c r="LV77" i="21" s="1"/>
  <c r="LT6" i="21"/>
  <c r="LT78" i="21" s="1"/>
  <c r="LT77" i="21" s="1"/>
  <c r="LR6" i="21"/>
  <c r="LR78" i="21" s="1"/>
  <c r="LR77" i="21" s="1"/>
  <c r="LP6" i="21"/>
  <c r="LP78" i="21" s="1"/>
  <c r="LP77" i="21" s="1"/>
  <c r="LY6" i="21"/>
  <c r="LY78" i="21" s="1"/>
  <c r="LY77" i="21" s="1"/>
  <c r="LW6" i="21"/>
  <c r="LW78" i="21" s="1"/>
  <c r="LW77" i="21" s="1"/>
  <c r="LU6" i="21"/>
  <c r="LU78" i="21" s="1"/>
  <c r="LU77" i="21" s="1"/>
  <c r="LM6" i="21"/>
  <c r="LM78" i="21" s="1"/>
  <c r="LM77" i="21" s="1"/>
  <c r="LF6" i="21"/>
  <c r="LF78" i="21" s="1"/>
  <c r="LF77" i="21" s="1"/>
  <c r="LD6" i="21"/>
  <c r="LD78" i="21" s="1"/>
  <c r="LD77" i="21" s="1"/>
  <c r="LB6" i="21"/>
  <c r="LB78" i="21" s="1"/>
  <c r="LK6" i="21"/>
  <c r="LK78" i="21" s="1"/>
  <c r="LK77" i="21" s="1"/>
  <c r="LI6" i="21"/>
  <c r="LI78" i="21" s="1"/>
  <c r="LI77" i="21" s="1"/>
  <c r="LG6" i="21"/>
  <c r="LG78" i="21" s="1"/>
  <c r="LG77" i="21" s="1"/>
  <c r="LE6" i="21"/>
  <c r="LE78" i="21" s="1"/>
  <c r="LE77" i="21" s="1"/>
  <c r="LC6" i="21"/>
  <c r="LC78" i="21" s="1"/>
  <c r="LC77" i="21" s="1"/>
  <c r="LL6" i="21"/>
  <c r="LL78" i="21" s="1"/>
  <c r="LL77" i="21" s="1"/>
  <c r="LJ6" i="21"/>
  <c r="LJ78" i="21" s="1"/>
  <c r="LJ77" i="21" s="1"/>
  <c r="LH6" i="21"/>
  <c r="LH78" i="21" s="1"/>
  <c r="LH77" i="21" s="1"/>
  <c r="KZ6" i="21"/>
  <c r="KZ78" i="21" s="1"/>
  <c r="KZ77" i="21" s="1"/>
  <c r="KS6" i="21"/>
  <c r="KS78" i="21" s="1"/>
  <c r="KS77" i="21" s="1"/>
  <c r="KQ6" i="21"/>
  <c r="KQ78" i="21" s="1"/>
  <c r="KQ77" i="21" s="1"/>
  <c r="KO6" i="21"/>
  <c r="KO78" i="21" s="1"/>
  <c r="KX6" i="21"/>
  <c r="KX78" i="21" s="1"/>
  <c r="KX77" i="21" s="1"/>
  <c r="KV6" i="21"/>
  <c r="KV78" i="21" s="1"/>
  <c r="KV77" i="21" s="1"/>
  <c r="KT6" i="21"/>
  <c r="KT78" i="21" s="1"/>
  <c r="KT77" i="21" s="1"/>
  <c r="KR6" i="21"/>
  <c r="KR78" i="21" s="1"/>
  <c r="KR77" i="21" s="1"/>
  <c r="KP6" i="21"/>
  <c r="KP78" i="21" s="1"/>
  <c r="KP77" i="21" s="1"/>
  <c r="KY6" i="21"/>
  <c r="KY78" i="21" s="1"/>
  <c r="KY77" i="21" s="1"/>
  <c r="KW6" i="21"/>
  <c r="KW78" i="21" s="1"/>
  <c r="KW77" i="21" s="1"/>
  <c r="KU6" i="21"/>
  <c r="KU78" i="21" s="1"/>
  <c r="KU77" i="21" s="1"/>
  <c r="KM6" i="21"/>
  <c r="KM78" i="21" s="1"/>
  <c r="KM77" i="21" s="1"/>
  <c r="KF6" i="21"/>
  <c r="KF78" i="21" s="1"/>
  <c r="KF77" i="21" s="1"/>
  <c r="KD6" i="21"/>
  <c r="KD78" i="21" s="1"/>
  <c r="KD77" i="21" s="1"/>
  <c r="KB6" i="21"/>
  <c r="KB78" i="21" s="1"/>
  <c r="KK6" i="21"/>
  <c r="KK78" i="21" s="1"/>
  <c r="KK77" i="21" s="1"/>
  <c r="KI6" i="21"/>
  <c r="KI78" i="21" s="1"/>
  <c r="KI77" i="21" s="1"/>
  <c r="KG6" i="21"/>
  <c r="KG78" i="21" s="1"/>
  <c r="KG77" i="21" s="1"/>
  <c r="KE6" i="21"/>
  <c r="KE78" i="21" s="1"/>
  <c r="KE77" i="21" s="1"/>
  <c r="KC6" i="21"/>
  <c r="KC78" i="21" s="1"/>
  <c r="KC77" i="21" s="1"/>
  <c r="KL6" i="21"/>
  <c r="KL78" i="21" s="1"/>
  <c r="KL77" i="21" s="1"/>
  <c r="KJ6" i="21"/>
  <c r="KJ78" i="21" s="1"/>
  <c r="KJ77" i="21" s="1"/>
  <c r="KH6" i="21"/>
  <c r="KH78" i="21" s="1"/>
  <c r="KH77" i="21" s="1"/>
  <c r="JZ6" i="21"/>
  <c r="JZ78" i="21" s="1"/>
  <c r="JZ77" i="21" s="1"/>
  <c r="JS6" i="21"/>
  <c r="JS78" i="21" s="1"/>
  <c r="JS77" i="21" s="1"/>
  <c r="JQ6" i="21"/>
  <c r="JQ78" i="21" s="1"/>
  <c r="JQ77" i="21" s="1"/>
  <c r="JO6" i="21"/>
  <c r="JO78" i="21" s="1"/>
  <c r="JX6" i="21"/>
  <c r="JX78" i="21" s="1"/>
  <c r="JX77" i="21" s="1"/>
  <c r="JV6" i="21"/>
  <c r="JV78" i="21" s="1"/>
  <c r="JV77" i="21" s="1"/>
  <c r="JT6" i="21"/>
  <c r="JT78" i="21" s="1"/>
  <c r="JT77" i="21" s="1"/>
  <c r="JR6" i="21"/>
  <c r="JR78" i="21" s="1"/>
  <c r="JR77" i="21" s="1"/>
  <c r="JP6" i="21"/>
  <c r="JP78" i="21" s="1"/>
  <c r="JP77" i="21" s="1"/>
  <c r="JY6" i="21"/>
  <c r="JY78" i="21" s="1"/>
  <c r="JY77" i="21" s="1"/>
  <c r="JW6" i="21"/>
  <c r="JW78" i="21" s="1"/>
  <c r="JW77" i="21" s="1"/>
  <c r="JU6" i="21"/>
  <c r="JU78" i="21" s="1"/>
  <c r="JU77" i="21" s="1"/>
  <c r="JM6" i="21"/>
  <c r="JM78" i="21" s="1"/>
  <c r="JM77" i="21" s="1"/>
  <c r="JL6" i="21"/>
  <c r="JL78" i="21" s="1"/>
  <c r="JL77" i="21" s="1"/>
  <c r="JD6" i="21"/>
  <c r="JD78" i="21" s="1"/>
  <c r="JD77" i="21" s="1"/>
  <c r="JJ6" i="21"/>
  <c r="JJ78" i="21" s="1"/>
  <c r="JJ77" i="21" s="1"/>
  <c r="JF6" i="21"/>
  <c r="JF78" i="21" s="1"/>
  <c r="JF77" i="21" s="1"/>
  <c r="JI6" i="21"/>
  <c r="JI78" i="21" s="1"/>
  <c r="JI77" i="21" s="1"/>
  <c r="JB6" i="21"/>
  <c r="JB78" i="21" s="1"/>
  <c r="JK6" i="21"/>
  <c r="JK78" i="21" s="1"/>
  <c r="JK77" i="21" s="1"/>
  <c r="JC6" i="21"/>
  <c r="JC78" i="21" s="1"/>
  <c r="JC77" i="21" s="1"/>
  <c r="JG6" i="21"/>
  <c r="JG78" i="21" s="1"/>
  <c r="JG77" i="21" s="1"/>
  <c r="JE6" i="21"/>
  <c r="JE78" i="21" s="1"/>
  <c r="JE77" i="21" s="1"/>
  <c r="JH6" i="21"/>
  <c r="JH78" i="21" s="1"/>
  <c r="JH77" i="21" s="1"/>
  <c r="IZ6" i="21"/>
  <c r="IZ78" i="21" s="1"/>
  <c r="IZ77" i="21" s="1"/>
  <c r="IS6" i="21"/>
  <c r="IS78" i="21" s="1"/>
  <c r="IS77" i="21" s="1"/>
  <c r="IQ6" i="21"/>
  <c r="IQ78" i="21" s="1"/>
  <c r="IQ77" i="21" s="1"/>
  <c r="IO6" i="21"/>
  <c r="IO78" i="21" s="1"/>
  <c r="IX6" i="21"/>
  <c r="IX78" i="21" s="1"/>
  <c r="IX77" i="21" s="1"/>
  <c r="IV6" i="21"/>
  <c r="IV78" i="21" s="1"/>
  <c r="IV77" i="21" s="1"/>
  <c r="IT6" i="21"/>
  <c r="IT78" i="21" s="1"/>
  <c r="IT77" i="21" s="1"/>
  <c r="IR6" i="21"/>
  <c r="IR78" i="21" s="1"/>
  <c r="IR77" i="21" s="1"/>
  <c r="IP6" i="21"/>
  <c r="IP78" i="21" s="1"/>
  <c r="IP77" i="21" s="1"/>
  <c r="IY6" i="21"/>
  <c r="IY78" i="21" s="1"/>
  <c r="IY77" i="21" s="1"/>
  <c r="IW6" i="21"/>
  <c r="IW78" i="21" s="1"/>
  <c r="IW77" i="21" s="1"/>
  <c r="IU6" i="21"/>
  <c r="IU78" i="21" s="1"/>
  <c r="IU77" i="21" s="1"/>
  <c r="IM6" i="21"/>
  <c r="IM78" i="21" s="1"/>
  <c r="IM77" i="21" s="1"/>
  <c r="IF6" i="21"/>
  <c r="IF78" i="21" s="1"/>
  <c r="IF77" i="21" s="1"/>
  <c r="ID6" i="21"/>
  <c r="ID78" i="21" s="1"/>
  <c r="ID77" i="21" s="1"/>
  <c r="IB6" i="21"/>
  <c r="IB78" i="21" s="1"/>
  <c r="IK6" i="21"/>
  <c r="IK78" i="21" s="1"/>
  <c r="IK77" i="21" s="1"/>
  <c r="II6" i="21"/>
  <c r="II78" i="21" s="1"/>
  <c r="II77" i="21" s="1"/>
  <c r="IG6" i="21"/>
  <c r="IG78" i="21" s="1"/>
  <c r="IG77" i="21" s="1"/>
  <c r="IE6" i="21"/>
  <c r="IE78" i="21" s="1"/>
  <c r="IE77" i="21" s="1"/>
  <c r="IC6" i="21"/>
  <c r="IC78" i="21" s="1"/>
  <c r="IC77" i="21" s="1"/>
  <c r="IL6" i="21"/>
  <c r="IL78" i="21" s="1"/>
  <c r="IL77" i="21" s="1"/>
  <c r="IJ6" i="21"/>
  <c r="IJ78" i="21" s="1"/>
  <c r="IJ77" i="21" s="1"/>
  <c r="IH6" i="21"/>
  <c r="IH78" i="21" s="1"/>
  <c r="IH77" i="21" s="1"/>
  <c r="HZ6" i="21"/>
  <c r="HZ78" i="21" s="1"/>
  <c r="HZ77" i="21" s="1"/>
  <c r="HS6" i="21"/>
  <c r="HS78" i="21" s="1"/>
  <c r="HS77" i="21" s="1"/>
  <c r="HQ6" i="21"/>
  <c r="HQ78" i="21" s="1"/>
  <c r="HQ77" i="21" s="1"/>
  <c r="HO6" i="21"/>
  <c r="HO78" i="21" s="1"/>
  <c r="HX6" i="21"/>
  <c r="HX78" i="21" s="1"/>
  <c r="HX77" i="21" s="1"/>
  <c r="HV6" i="21"/>
  <c r="HV78" i="21" s="1"/>
  <c r="HV77" i="21" s="1"/>
  <c r="HT6" i="21"/>
  <c r="HT78" i="21" s="1"/>
  <c r="HT77" i="21" s="1"/>
  <c r="HR6" i="21"/>
  <c r="HR78" i="21" s="1"/>
  <c r="HR77" i="21" s="1"/>
  <c r="HP6" i="21"/>
  <c r="HP78" i="21" s="1"/>
  <c r="HP77" i="21" s="1"/>
  <c r="HY6" i="21"/>
  <c r="HY78" i="21" s="1"/>
  <c r="HY77" i="21" s="1"/>
  <c r="HW6" i="21"/>
  <c r="HW78" i="21" s="1"/>
  <c r="HW77" i="21" s="1"/>
  <c r="HU6" i="21"/>
  <c r="HU78" i="21" s="1"/>
  <c r="HU77" i="21" s="1"/>
  <c r="HM6" i="21"/>
  <c r="HM78" i="21" s="1"/>
  <c r="HM77" i="21" s="1"/>
  <c r="HF6" i="21"/>
  <c r="HF78" i="21" s="1"/>
  <c r="HF77" i="21" s="1"/>
  <c r="HD6" i="21"/>
  <c r="HD78" i="21" s="1"/>
  <c r="HD77" i="21" s="1"/>
  <c r="HB6" i="21"/>
  <c r="HB78" i="21" s="1"/>
  <c r="HK6" i="21"/>
  <c r="HK78" i="21" s="1"/>
  <c r="HK77" i="21" s="1"/>
  <c r="HI6" i="21"/>
  <c r="HI78" i="21" s="1"/>
  <c r="HI77" i="21" s="1"/>
  <c r="HG6" i="21"/>
  <c r="HG78" i="21" s="1"/>
  <c r="HG77" i="21" s="1"/>
  <c r="HE6" i="21"/>
  <c r="HE78" i="21" s="1"/>
  <c r="HE77" i="21" s="1"/>
  <c r="HC6" i="21"/>
  <c r="HC78" i="21" s="1"/>
  <c r="HC77" i="21" s="1"/>
  <c r="HL6" i="21"/>
  <c r="HL78" i="21" s="1"/>
  <c r="HL77" i="21" s="1"/>
  <c r="HJ6" i="21"/>
  <c r="HJ78" i="21" s="1"/>
  <c r="HJ77" i="21" s="1"/>
  <c r="HH6" i="21"/>
  <c r="HH78" i="21" s="1"/>
  <c r="HH77" i="21" s="1"/>
  <c r="GZ6" i="21"/>
  <c r="GZ78" i="21" s="1"/>
  <c r="GZ77" i="21" s="1"/>
  <c r="GS6" i="21"/>
  <c r="GS78" i="21" s="1"/>
  <c r="GS77" i="21" s="1"/>
  <c r="GQ6" i="21"/>
  <c r="GQ78" i="21" s="1"/>
  <c r="GQ77" i="21" s="1"/>
  <c r="GO6" i="21"/>
  <c r="GO78" i="21" s="1"/>
  <c r="GX6" i="21"/>
  <c r="GX78" i="21" s="1"/>
  <c r="GX77" i="21" s="1"/>
  <c r="GV6" i="21"/>
  <c r="GV78" i="21" s="1"/>
  <c r="GV77" i="21" s="1"/>
  <c r="GT6" i="21"/>
  <c r="GT78" i="21" s="1"/>
  <c r="GT77" i="21" s="1"/>
  <c r="GR6" i="21"/>
  <c r="GR78" i="21" s="1"/>
  <c r="GR77" i="21" s="1"/>
  <c r="GP6" i="21"/>
  <c r="GP78" i="21" s="1"/>
  <c r="GP77" i="21" s="1"/>
  <c r="GY6" i="21"/>
  <c r="GY78" i="21" s="1"/>
  <c r="GY77" i="21" s="1"/>
  <c r="GW6" i="21"/>
  <c r="GW78" i="21" s="1"/>
  <c r="GW77" i="21" s="1"/>
  <c r="GU6" i="21"/>
  <c r="GU78" i="21" s="1"/>
  <c r="GU77" i="21" s="1"/>
  <c r="GD6" i="21"/>
  <c r="GD78" i="21" s="1"/>
  <c r="GD77" i="21" s="1"/>
  <c r="GG6" i="21"/>
  <c r="GG78" i="21" s="1"/>
  <c r="GG77" i="21" s="1"/>
  <c r="GC6" i="21"/>
  <c r="GC78" i="21" s="1"/>
  <c r="GC77" i="21" s="1"/>
  <c r="GL6" i="21"/>
  <c r="GL78" i="21" s="1"/>
  <c r="GL77" i="21" s="1"/>
  <c r="GB6" i="21"/>
  <c r="GB78" i="21" s="1"/>
  <c r="GH6" i="21"/>
  <c r="GH78" i="21" s="1"/>
  <c r="GH77" i="21" s="1"/>
  <c r="GJ6" i="21"/>
  <c r="GJ78" i="21" s="1"/>
  <c r="GJ77" i="21" s="1"/>
  <c r="GK6" i="21"/>
  <c r="GK78" i="21" s="1"/>
  <c r="GK77" i="21" s="1"/>
  <c r="GE6" i="21"/>
  <c r="GE78" i="21" s="1"/>
  <c r="GE77" i="21" s="1"/>
  <c r="GF6" i="21"/>
  <c r="GF78" i="21" s="1"/>
  <c r="GF77" i="21" s="1"/>
  <c r="GM6" i="21"/>
  <c r="GM78" i="21" s="1"/>
  <c r="GM77" i="21" s="1"/>
  <c r="GI6" i="21"/>
  <c r="GI78" i="21" s="1"/>
  <c r="GI77" i="21" s="1"/>
  <c r="FZ6" i="21"/>
  <c r="FZ78" i="21" s="1"/>
  <c r="FZ77" i="21" s="1"/>
  <c r="FS6" i="21"/>
  <c r="FS78" i="21" s="1"/>
  <c r="FS77" i="21" s="1"/>
  <c r="FQ6" i="21"/>
  <c r="FQ78" i="21" s="1"/>
  <c r="FQ77" i="21" s="1"/>
  <c r="FO6" i="21"/>
  <c r="FO78" i="21" s="1"/>
  <c r="FX6" i="21"/>
  <c r="FX78" i="21" s="1"/>
  <c r="FX77" i="21" s="1"/>
  <c r="FV6" i="21"/>
  <c r="FV78" i="21" s="1"/>
  <c r="FV77" i="21" s="1"/>
  <c r="FT6" i="21"/>
  <c r="FT78" i="21" s="1"/>
  <c r="FT77" i="21" s="1"/>
  <c r="FR6" i="21"/>
  <c r="FR78" i="21" s="1"/>
  <c r="FR77" i="21" s="1"/>
  <c r="FP6" i="21"/>
  <c r="FP78" i="21" s="1"/>
  <c r="FP77" i="21" s="1"/>
  <c r="FY6" i="21"/>
  <c r="FY78" i="21" s="1"/>
  <c r="FY77" i="21" s="1"/>
  <c r="FW6" i="21"/>
  <c r="FW78" i="21" s="1"/>
  <c r="FW77" i="21" s="1"/>
  <c r="FU6" i="21"/>
  <c r="FU78" i="21" s="1"/>
  <c r="FU77" i="21" s="1"/>
  <c r="FM6" i="21"/>
  <c r="FM78" i="21" s="1"/>
  <c r="FM77" i="21" s="1"/>
  <c r="FF6" i="21"/>
  <c r="FF78" i="21" s="1"/>
  <c r="FF77" i="21" s="1"/>
  <c r="FD6" i="21"/>
  <c r="FD78" i="21" s="1"/>
  <c r="FD77" i="21" s="1"/>
  <c r="FB6" i="21"/>
  <c r="FB78" i="21" s="1"/>
  <c r="FK6" i="21"/>
  <c r="FK78" i="21" s="1"/>
  <c r="FK77" i="21" s="1"/>
  <c r="FI6" i="21"/>
  <c r="FI78" i="21" s="1"/>
  <c r="FI77" i="21" s="1"/>
  <c r="FG6" i="21"/>
  <c r="FG78" i="21" s="1"/>
  <c r="FG77" i="21" s="1"/>
  <c r="FE6" i="21"/>
  <c r="FE78" i="21" s="1"/>
  <c r="FE77" i="21" s="1"/>
  <c r="FC6" i="21"/>
  <c r="FC78" i="21" s="1"/>
  <c r="FC77" i="21" s="1"/>
  <c r="FL6" i="21"/>
  <c r="FL78" i="21" s="1"/>
  <c r="FL77" i="21" s="1"/>
  <c r="FJ6" i="21"/>
  <c r="FJ78" i="21" s="1"/>
  <c r="FJ77" i="21" s="1"/>
  <c r="FH6" i="21"/>
  <c r="FH78" i="21" s="1"/>
  <c r="FH77" i="21" s="1"/>
  <c r="EZ6" i="21"/>
  <c r="EZ78" i="21" s="1"/>
  <c r="EZ77" i="21" s="1"/>
  <c r="ES6" i="21"/>
  <c r="ES78" i="21" s="1"/>
  <c r="ES77" i="21" s="1"/>
  <c r="EQ6" i="21"/>
  <c r="EQ78" i="21" s="1"/>
  <c r="EQ77" i="21" s="1"/>
  <c r="EO6" i="21"/>
  <c r="EO78" i="21" s="1"/>
  <c r="EX6" i="21"/>
  <c r="EX78" i="21" s="1"/>
  <c r="EX77" i="21" s="1"/>
  <c r="EV6" i="21"/>
  <c r="EV78" i="21" s="1"/>
  <c r="EV77" i="21" s="1"/>
  <c r="ET6" i="21"/>
  <c r="ET78" i="21" s="1"/>
  <c r="ET77" i="21" s="1"/>
  <c r="ER6" i="21"/>
  <c r="ER78" i="21" s="1"/>
  <c r="ER77" i="21" s="1"/>
  <c r="EP6" i="21"/>
  <c r="EP78" i="21" s="1"/>
  <c r="EP77" i="21" s="1"/>
  <c r="EY6" i="21"/>
  <c r="EY78" i="21" s="1"/>
  <c r="EY77" i="21" s="1"/>
  <c r="EW6" i="21"/>
  <c r="EW78" i="21" s="1"/>
  <c r="EW77" i="21" s="1"/>
  <c r="EU6" i="21"/>
  <c r="EU78" i="21" s="1"/>
  <c r="EU77" i="21" s="1"/>
  <c r="ED6" i="21"/>
  <c r="ED78" i="21" s="1"/>
  <c r="ED77" i="21" s="1"/>
  <c r="EB6" i="21"/>
  <c r="EB78" i="21" s="1"/>
  <c r="EJ6" i="21"/>
  <c r="EJ78" i="21" s="1"/>
  <c r="EJ77" i="21" s="1"/>
  <c r="EC6" i="21"/>
  <c r="EC78" i="21" s="1"/>
  <c r="EC77" i="21" s="1"/>
  <c r="EG6" i="21"/>
  <c r="EG78" i="21" s="1"/>
  <c r="EG77" i="21" s="1"/>
  <c r="EH6" i="21"/>
  <c r="EH78" i="21" s="1"/>
  <c r="EH77" i="21" s="1"/>
  <c r="EL6" i="21"/>
  <c r="EL78" i="21" s="1"/>
  <c r="EL77" i="21" s="1"/>
  <c r="EK6" i="21"/>
  <c r="EK78" i="21" s="1"/>
  <c r="EK77" i="21" s="1"/>
  <c r="EE6" i="21"/>
  <c r="EE78" i="21" s="1"/>
  <c r="EE77" i="21" s="1"/>
  <c r="EF6" i="21"/>
  <c r="EF78" i="21" s="1"/>
  <c r="EF77" i="21" s="1"/>
  <c r="EM6" i="21"/>
  <c r="EM78" i="21" s="1"/>
  <c r="EM77" i="21" s="1"/>
  <c r="EI6" i="21"/>
  <c r="EI78" i="21" s="1"/>
  <c r="EI77" i="21" s="1"/>
  <c r="DZ6" i="21"/>
  <c r="DZ78" i="21" s="1"/>
  <c r="DZ77" i="21" s="1"/>
  <c r="DS6" i="21"/>
  <c r="DS78" i="21" s="1"/>
  <c r="DS77" i="21" s="1"/>
  <c r="DQ6" i="21"/>
  <c r="DQ78" i="21" s="1"/>
  <c r="DQ77" i="21" s="1"/>
  <c r="DO6" i="21"/>
  <c r="DO78" i="21" s="1"/>
  <c r="DX6" i="21"/>
  <c r="DX78" i="21" s="1"/>
  <c r="DX77" i="21" s="1"/>
  <c r="DV6" i="21"/>
  <c r="DV78" i="21" s="1"/>
  <c r="DV77" i="21" s="1"/>
  <c r="DT6" i="21"/>
  <c r="DT78" i="21" s="1"/>
  <c r="DT77" i="21" s="1"/>
  <c r="DR6" i="21"/>
  <c r="DR78" i="21" s="1"/>
  <c r="DR77" i="21" s="1"/>
  <c r="DP6" i="21"/>
  <c r="DP78" i="21" s="1"/>
  <c r="DP77" i="21" s="1"/>
  <c r="DY6" i="21"/>
  <c r="DY78" i="21" s="1"/>
  <c r="DY77" i="21" s="1"/>
  <c r="DW6" i="21"/>
  <c r="DW78" i="21" s="1"/>
  <c r="DW77" i="21" s="1"/>
  <c r="DU6" i="21"/>
  <c r="DU78" i="21" s="1"/>
  <c r="DU77" i="21" s="1"/>
  <c r="DM6" i="21"/>
  <c r="DM78" i="21" s="1"/>
  <c r="DM77" i="21" s="1"/>
  <c r="DF6" i="21"/>
  <c r="DF78" i="21" s="1"/>
  <c r="DF77" i="21" s="1"/>
  <c r="DD6" i="21"/>
  <c r="DD78" i="21" s="1"/>
  <c r="DD77" i="21" s="1"/>
  <c r="DB6" i="21"/>
  <c r="DB78" i="21" s="1"/>
  <c r="DK6" i="21"/>
  <c r="DK78" i="21" s="1"/>
  <c r="DK77" i="21" s="1"/>
  <c r="DI6" i="21"/>
  <c r="DI78" i="21" s="1"/>
  <c r="DI77" i="21" s="1"/>
  <c r="DG6" i="21"/>
  <c r="DG78" i="21" s="1"/>
  <c r="DG77" i="21" s="1"/>
  <c r="DE6" i="21"/>
  <c r="DE78" i="21" s="1"/>
  <c r="DE77" i="21" s="1"/>
  <c r="DC6" i="21"/>
  <c r="DC78" i="21" s="1"/>
  <c r="DC77" i="21" s="1"/>
  <c r="DL6" i="21"/>
  <c r="DL78" i="21" s="1"/>
  <c r="DL77" i="21" s="1"/>
  <c r="DJ6" i="21"/>
  <c r="DJ78" i="21" s="1"/>
  <c r="DJ77" i="21" s="1"/>
  <c r="DH6" i="21"/>
  <c r="DH78" i="21" s="1"/>
  <c r="DH77" i="21" s="1"/>
  <c r="CZ6" i="21"/>
  <c r="CZ78" i="21" s="1"/>
  <c r="CZ77" i="21" s="1"/>
  <c r="CS6" i="21"/>
  <c r="CS78" i="21" s="1"/>
  <c r="CS77" i="21" s="1"/>
  <c r="CQ6" i="21"/>
  <c r="CQ78" i="21" s="1"/>
  <c r="CQ77" i="21" s="1"/>
  <c r="CO6" i="21"/>
  <c r="CO78" i="21" s="1"/>
  <c r="CX6" i="21"/>
  <c r="CX78" i="21" s="1"/>
  <c r="CX77" i="21" s="1"/>
  <c r="CV6" i="21"/>
  <c r="CV78" i="21" s="1"/>
  <c r="CV77" i="21" s="1"/>
  <c r="CT6" i="21"/>
  <c r="CT78" i="21" s="1"/>
  <c r="CT77" i="21" s="1"/>
  <c r="CR6" i="21"/>
  <c r="CR78" i="21" s="1"/>
  <c r="CR77" i="21" s="1"/>
  <c r="CP6" i="21"/>
  <c r="CP78" i="21" s="1"/>
  <c r="CP77" i="21" s="1"/>
  <c r="CY6" i="21"/>
  <c r="CY78" i="21" s="1"/>
  <c r="CY77" i="21" s="1"/>
  <c r="CW6" i="21"/>
  <c r="CW78" i="21" s="1"/>
  <c r="CW77" i="21" s="1"/>
  <c r="CU6" i="21"/>
  <c r="CU78" i="21" s="1"/>
  <c r="CU77" i="21" s="1"/>
  <c r="E18" i="18"/>
  <c r="E20" i="18"/>
  <c r="E17" i="18"/>
  <c r="E22" i="18"/>
  <c r="E19" i="18"/>
  <c r="E21" i="18"/>
  <c r="E24" i="18"/>
  <c r="E23" i="18"/>
  <c r="CB6" i="21"/>
  <c r="CB78" i="21" s="1"/>
  <c r="CG6" i="21"/>
  <c r="CG78" i="21" s="1"/>
  <c r="CG77" i="21" s="1"/>
  <c r="CC6" i="21"/>
  <c r="CC78" i="21" s="1"/>
  <c r="CC77" i="21" s="1"/>
  <c r="CL6" i="21"/>
  <c r="CL78" i="21" s="1"/>
  <c r="CL77" i="21" s="1"/>
  <c r="CF6" i="21"/>
  <c r="CF78" i="21" s="1"/>
  <c r="CF77" i="21" s="1"/>
  <c r="CE6" i="21"/>
  <c r="CE78" i="21" s="1"/>
  <c r="CE77" i="21" s="1"/>
  <c r="CH6" i="21"/>
  <c r="CH78" i="21" s="1"/>
  <c r="CH77" i="21" s="1"/>
  <c r="CD6" i="21"/>
  <c r="CD78" i="21" s="1"/>
  <c r="CD77" i="21" s="1"/>
  <c r="CK6" i="21"/>
  <c r="CK78" i="21" s="1"/>
  <c r="CK77" i="21" s="1"/>
  <c r="CI6" i="21"/>
  <c r="CI78" i="21" s="1"/>
  <c r="CI77" i="21" s="1"/>
  <c r="CJ6" i="21"/>
  <c r="CJ78" i="21" s="1"/>
  <c r="CJ77" i="21" s="1"/>
  <c r="CM6" i="21"/>
  <c r="CM78" i="21" s="1"/>
  <c r="CM77" i="21" s="1"/>
  <c r="BZ6" i="21"/>
  <c r="BZ78" i="21" s="1"/>
  <c r="BZ77" i="21" s="1"/>
  <c r="BS6" i="21"/>
  <c r="BS78" i="21" s="1"/>
  <c r="BS77" i="21" s="1"/>
  <c r="BQ6" i="21"/>
  <c r="BQ78" i="21" s="1"/>
  <c r="BQ77" i="21" s="1"/>
  <c r="BO6" i="21"/>
  <c r="BO78" i="21" s="1"/>
  <c r="BX6" i="21"/>
  <c r="BX78" i="21" s="1"/>
  <c r="BX77" i="21" s="1"/>
  <c r="BV6" i="21"/>
  <c r="BV78" i="21" s="1"/>
  <c r="BV77" i="21" s="1"/>
  <c r="BT6" i="21"/>
  <c r="BT78" i="21" s="1"/>
  <c r="BT77" i="21" s="1"/>
  <c r="BR6" i="21"/>
  <c r="BR78" i="21" s="1"/>
  <c r="BR77" i="21" s="1"/>
  <c r="BP6" i="21"/>
  <c r="BP78" i="21" s="1"/>
  <c r="BP77" i="21" s="1"/>
  <c r="BY6" i="21"/>
  <c r="BY78" i="21" s="1"/>
  <c r="BY77" i="21" s="1"/>
  <c r="BW6" i="21"/>
  <c r="BW78" i="21" s="1"/>
  <c r="BW77" i="21" s="1"/>
  <c r="BU6" i="21"/>
  <c r="BU78" i="21" s="1"/>
  <c r="BU77" i="21" s="1"/>
  <c r="BM6" i="21"/>
  <c r="BM78" i="21" s="1"/>
  <c r="BM77" i="21" s="1"/>
  <c r="BE6" i="21"/>
  <c r="BE78" i="21" s="1"/>
  <c r="BE77" i="21" s="1"/>
  <c r="BB6" i="21"/>
  <c r="BB78" i="21" s="1"/>
  <c r="BI6" i="21"/>
  <c r="BI78" i="21" s="1"/>
  <c r="BI77" i="21" s="1"/>
  <c r="BG6" i="21"/>
  <c r="BG78" i="21" s="1"/>
  <c r="BG77" i="21" s="1"/>
  <c r="BC6" i="21"/>
  <c r="BC78" i="21" s="1"/>
  <c r="BC77" i="21" s="1"/>
  <c r="BL6" i="21"/>
  <c r="BL78" i="21" s="1"/>
  <c r="BL77" i="21" s="1"/>
  <c r="BH6" i="21"/>
  <c r="BH78" i="21" s="1"/>
  <c r="BH77" i="21" s="1"/>
  <c r="BD6" i="21"/>
  <c r="BD78" i="21" s="1"/>
  <c r="BD77" i="21" s="1"/>
  <c r="BK6" i="21"/>
  <c r="BK78" i="21" s="1"/>
  <c r="BK77" i="21" s="1"/>
  <c r="BF6" i="21"/>
  <c r="BF78" i="21" s="1"/>
  <c r="BF77" i="21" s="1"/>
  <c r="BJ6" i="21"/>
  <c r="BJ78" i="21" s="1"/>
  <c r="BJ77" i="21" s="1"/>
  <c r="AZ6" i="21"/>
  <c r="AZ78" i="21" s="1"/>
  <c r="AZ77" i="21" s="1"/>
  <c r="AZ92" i="21" s="1"/>
  <c r="AX6" i="21"/>
  <c r="AX78" i="21" s="1"/>
  <c r="AX77" i="21" s="1"/>
  <c r="AP6" i="21"/>
  <c r="AP78" i="21" s="1"/>
  <c r="AP77" i="21" s="1"/>
  <c r="AO6" i="21"/>
  <c r="AO78" i="21" s="1"/>
  <c r="AR6" i="21"/>
  <c r="AR78" i="21" s="1"/>
  <c r="AR77" i="21" s="1"/>
  <c r="AU6" i="21"/>
  <c r="AU78" i="21" s="1"/>
  <c r="AU77" i="21" s="1"/>
  <c r="AT6" i="21"/>
  <c r="AT78" i="21" s="1"/>
  <c r="AT77" i="21" s="1"/>
  <c r="AQ6" i="21"/>
  <c r="AQ78" i="21" s="1"/>
  <c r="AQ77" i="21" s="1"/>
  <c r="AY6" i="21"/>
  <c r="AY78" i="21" s="1"/>
  <c r="AY77" i="21" s="1"/>
  <c r="AV6" i="21"/>
  <c r="AV78" i="21" s="1"/>
  <c r="AV77" i="21" s="1"/>
  <c r="AW6" i="21"/>
  <c r="AW78" i="21" s="1"/>
  <c r="AW77" i="21" s="1"/>
  <c r="AS6" i="21"/>
  <c r="AS78" i="21" s="1"/>
  <c r="AS77" i="21" s="1"/>
  <c r="AH6" i="21"/>
  <c r="AH78" i="21" s="1"/>
  <c r="AH77" i="21" s="1"/>
  <c r="AC6" i="21"/>
  <c r="AC78" i="21" s="1"/>
  <c r="AC77" i="21" s="1"/>
  <c r="AB6" i="21"/>
  <c r="AB78" i="21" s="1"/>
  <c r="AJ6" i="21"/>
  <c r="AJ78" i="21" s="1"/>
  <c r="AJ77" i="21" s="1"/>
  <c r="AG6" i="21"/>
  <c r="AG78" i="21" s="1"/>
  <c r="AG77" i="21" s="1"/>
  <c r="AD6" i="21"/>
  <c r="AD78" i="21" s="1"/>
  <c r="AD77" i="21" s="1"/>
  <c r="AL6" i="21"/>
  <c r="AL78" i="21" s="1"/>
  <c r="AL77" i="21" s="1"/>
  <c r="AK6" i="21"/>
  <c r="AK78" i="21" s="1"/>
  <c r="AK77" i="21" s="1"/>
  <c r="AF6" i="21"/>
  <c r="AF78" i="21" s="1"/>
  <c r="AF77" i="21" s="1"/>
  <c r="AM6" i="21"/>
  <c r="AM78" i="21" s="1"/>
  <c r="AM77" i="21" s="1"/>
  <c r="AI6" i="21"/>
  <c r="AI78" i="21" s="1"/>
  <c r="AI77" i="21" s="1"/>
  <c r="AE6" i="21"/>
  <c r="AE78" i="21" s="1"/>
  <c r="AE77" i="21" s="1"/>
  <c r="R6" i="21"/>
  <c r="R78" i="21" s="1"/>
  <c r="R77" i="21" s="1"/>
  <c r="W6" i="21"/>
  <c r="W78" i="21" s="1"/>
  <c r="W77" i="21" s="1"/>
  <c r="U6" i="21"/>
  <c r="U78" i="21" s="1"/>
  <c r="U77" i="21" s="1"/>
  <c r="O6" i="21"/>
  <c r="O78" i="21" s="1"/>
  <c r="O77" i="21" s="1"/>
  <c r="Q6" i="21"/>
  <c r="Q78" i="21" s="1"/>
  <c r="Q77" i="21" s="1"/>
  <c r="S6" i="21"/>
  <c r="S78" i="21" s="1"/>
  <c r="S77" i="21" s="1"/>
  <c r="V6" i="21"/>
  <c r="V78" i="21" s="1"/>
  <c r="V77" i="21" s="1"/>
  <c r="T6" i="21"/>
  <c r="T78" i="21" s="1"/>
  <c r="T77" i="21" s="1"/>
  <c r="P6" i="21"/>
  <c r="P78" i="21" s="1"/>
  <c r="P77" i="21" s="1"/>
  <c r="N6" i="21"/>
  <c r="X6" i="21"/>
  <c r="X78" i="21" s="1"/>
  <c r="X77" i="21" s="1"/>
  <c r="Y6" i="21"/>
  <c r="Y78" i="21" s="1"/>
  <c r="Y77" i="21" s="1"/>
  <c r="Z6" i="21"/>
  <c r="Z78" i="21" s="1"/>
  <c r="N33" i="21"/>
  <c r="N93" i="21" s="1"/>
  <c r="N77" i="21"/>
  <c r="ME22" i="13" l="1"/>
  <c r="MF13" i="13"/>
  <c r="MF18" i="13"/>
  <c r="MF21" i="13"/>
  <c r="MF14" i="13"/>
  <c r="MF6" i="13"/>
  <c r="MF16" i="13"/>
  <c r="MF8" i="13"/>
  <c r="MF9" i="13"/>
  <c r="MG3" i="13"/>
  <c r="MF19" i="13"/>
  <c r="MF11" i="13"/>
  <c r="MF4" i="13"/>
  <c r="MF5" i="13" s="1"/>
  <c r="ME5" i="13"/>
  <c r="ME23" i="13"/>
  <c r="OH92" i="21"/>
  <c r="OE92" i="21"/>
  <c r="OB77" i="21"/>
  <c r="ON78" i="21"/>
  <c r="OJ92" i="21"/>
  <c r="OG92" i="21"/>
  <c r="OD92" i="21"/>
  <c r="OI92" i="21"/>
  <c r="OF92" i="21"/>
  <c r="OC92" i="21"/>
  <c r="NU92" i="21"/>
  <c r="NR92" i="21"/>
  <c r="NO77" i="21"/>
  <c r="OA78" i="21"/>
  <c r="NW92" i="21"/>
  <c r="NT92" i="21"/>
  <c r="NQ92" i="21"/>
  <c r="NY92" i="21"/>
  <c r="NV92" i="21"/>
  <c r="NS92" i="21"/>
  <c r="NP92" i="21"/>
  <c r="NX92" i="21"/>
  <c r="NZ92" i="21"/>
  <c r="NH92" i="21"/>
  <c r="NE92" i="21"/>
  <c r="NB77" i="21"/>
  <c r="NN78" i="21"/>
  <c r="NJ92" i="21"/>
  <c r="NG92" i="21"/>
  <c r="ND92" i="21"/>
  <c r="NL92" i="21"/>
  <c r="NI92" i="21"/>
  <c r="NF92" i="21"/>
  <c r="NC92" i="21"/>
  <c r="NK92" i="21"/>
  <c r="NM92" i="21"/>
  <c r="MU92" i="21"/>
  <c r="MR92" i="21"/>
  <c r="MO77" i="21"/>
  <c r="NA78" i="21"/>
  <c r="MW92" i="21"/>
  <c r="MT92" i="21"/>
  <c r="MQ92" i="21"/>
  <c r="MY92" i="21"/>
  <c r="MV92" i="21"/>
  <c r="MS92" i="21"/>
  <c r="MP92" i="21"/>
  <c r="MX92" i="21"/>
  <c r="MZ92" i="21"/>
  <c r="MH92" i="21"/>
  <c r="ME92" i="21"/>
  <c r="MB77" i="21"/>
  <c r="MN78" i="21"/>
  <c r="MJ92" i="21"/>
  <c r="MG92" i="21"/>
  <c r="MD92" i="21"/>
  <c r="ML92" i="21"/>
  <c r="MI92" i="21"/>
  <c r="MF92" i="21"/>
  <c r="MC92" i="21"/>
  <c r="MK92" i="21"/>
  <c r="MM92" i="21"/>
  <c r="LU92" i="21"/>
  <c r="LR92" i="21"/>
  <c r="LO77" i="21"/>
  <c r="MA78" i="21"/>
  <c r="LW92" i="21"/>
  <c r="LT92" i="21"/>
  <c r="LQ92" i="21"/>
  <c r="LY92" i="21"/>
  <c r="LV92" i="21"/>
  <c r="LS92" i="21"/>
  <c r="LP92" i="21"/>
  <c r="LX92" i="21"/>
  <c r="LZ92" i="21"/>
  <c r="LH92" i="21"/>
  <c r="LE92" i="21"/>
  <c r="LB77" i="21"/>
  <c r="LN78" i="21"/>
  <c r="LJ92" i="21"/>
  <c r="LG92" i="21"/>
  <c r="LD92" i="21"/>
  <c r="LL92" i="21"/>
  <c r="LI92" i="21"/>
  <c r="LF92" i="21"/>
  <c r="LC92" i="21"/>
  <c r="LK92" i="21"/>
  <c r="LM92" i="21"/>
  <c r="KU92" i="21"/>
  <c r="KR92" i="21"/>
  <c r="KO77" i="21"/>
  <c r="LA78" i="21"/>
  <c r="KW92" i="21"/>
  <c r="KT92" i="21"/>
  <c r="KQ92" i="21"/>
  <c r="KY92" i="21"/>
  <c r="KV92" i="21"/>
  <c r="KS92" i="21"/>
  <c r="KP92" i="21"/>
  <c r="KX92" i="21"/>
  <c r="KZ92" i="21"/>
  <c r="KH92" i="21"/>
  <c r="KE92" i="21"/>
  <c r="KB77" i="21"/>
  <c r="KN78" i="21"/>
  <c r="KJ92" i="21"/>
  <c r="KG92" i="21"/>
  <c r="KD92" i="21"/>
  <c r="KL92" i="21"/>
  <c r="KI92" i="21"/>
  <c r="KF92" i="21"/>
  <c r="KC92" i="21"/>
  <c r="KK92" i="21"/>
  <c r="KM92" i="21"/>
  <c r="JU92" i="21"/>
  <c r="JR92" i="21"/>
  <c r="JO77" i="21"/>
  <c r="KA78" i="21"/>
  <c r="JW92" i="21"/>
  <c r="JT92" i="21"/>
  <c r="JQ92" i="21"/>
  <c r="JY92" i="21"/>
  <c r="JV92" i="21"/>
  <c r="JS92" i="21"/>
  <c r="JP92" i="21"/>
  <c r="JX92" i="21"/>
  <c r="JZ92" i="21"/>
  <c r="JH92" i="21"/>
  <c r="JK92" i="21"/>
  <c r="JJ92" i="21"/>
  <c r="JE92" i="21"/>
  <c r="JB77" i="21"/>
  <c r="JN78" i="21"/>
  <c r="JD92" i="21"/>
  <c r="JG92" i="21"/>
  <c r="JI92" i="21"/>
  <c r="JL92" i="21"/>
  <c r="JC92" i="21"/>
  <c r="JF92" i="21"/>
  <c r="JM92" i="21"/>
  <c r="IU92" i="21"/>
  <c r="IR92" i="21"/>
  <c r="IO77" i="21"/>
  <c r="JA78" i="21"/>
  <c r="IW92" i="21"/>
  <c r="IT92" i="21"/>
  <c r="IQ92" i="21"/>
  <c r="IY92" i="21"/>
  <c r="IV92" i="21"/>
  <c r="IS92" i="21"/>
  <c r="IP92" i="21"/>
  <c r="IX92" i="21"/>
  <c r="IZ92" i="21"/>
  <c r="IH92" i="21"/>
  <c r="IE92" i="21"/>
  <c r="IN78" i="21"/>
  <c r="IB77" i="21"/>
  <c r="IJ92" i="21"/>
  <c r="IG92" i="21"/>
  <c r="ID92" i="21"/>
  <c r="IL92" i="21"/>
  <c r="II92" i="21"/>
  <c r="IF92" i="21"/>
  <c r="IC92" i="21"/>
  <c r="IK92" i="21"/>
  <c r="IM92" i="21"/>
  <c r="HU92" i="21"/>
  <c r="HR92" i="21"/>
  <c r="HO77" i="21"/>
  <c r="IA78" i="21"/>
  <c r="HW92" i="21"/>
  <c r="HT92" i="21"/>
  <c r="HQ92" i="21"/>
  <c r="HY92" i="21"/>
  <c r="HV92" i="21"/>
  <c r="HS92" i="21"/>
  <c r="HP92" i="21"/>
  <c r="HX92" i="21"/>
  <c r="HZ92" i="21"/>
  <c r="HH92" i="21"/>
  <c r="HE92" i="21"/>
  <c r="HB77" i="21"/>
  <c r="HN78" i="21"/>
  <c r="HJ92" i="21"/>
  <c r="HG92" i="21"/>
  <c r="HD92" i="21"/>
  <c r="HL92" i="21"/>
  <c r="HI92" i="21"/>
  <c r="HF92" i="21"/>
  <c r="HC92" i="21"/>
  <c r="HK92" i="21"/>
  <c r="HM92" i="21"/>
  <c r="GU92" i="21"/>
  <c r="GR92" i="21"/>
  <c r="GO77" i="21"/>
  <c r="HA78" i="21"/>
  <c r="GW92" i="21"/>
  <c r="GT92" i="21"/>
  <c r="GQ92" i="21"/>
  <c r="GY92" i="21"/>
  <c r="GV92" i="21"/>
  <c r="GS92" i="21"/>
  <c r="GP92" i="21"/>
  <c r="GX92" i="21"/>
  <c r="GZ92" i="21"/>
  <c r="GI92" i="21"/>
  <c r="GK92" i="21"/>
  <c r="GL92" i="21"/>
  <c r="GM92" i="21"/>
  <c r="GJ92" i="21"/>
  <c r="GC92" i="21"/>
  <c r="GF92" i="21"/>
  <c r="GH92" i="21"/>
  <c r="GG92" i="21"/>
  <c r="GE92" i="21"/>
  <c r="GB77" i="21"/>
  <c r="GN78" i="21"/>
  <c r="GD92" i="21"/>
  <c r="FU92" i="21"/>
  <c r="FR92" i="21"/>
  <c r="FO77" i="21"/>
  <c r="GA78" i="21"/>
  <c r="FW92" i="21"/>
  <c r="FT92" i="21"/>
  <c r="FQ92" i="21"/>
  <c r="FY92" i="21"/>
  <c r="FV92" i="21"/>
  <c r="FS92" i="21"/>
  <c r="FP92" i="21"/>
  <c r="FX92" i="21"/>
  <c r="FZ92" i="21"/>
  <c r="FH92" i="21"/>
  <c r="FE92" i="21"/>
  <c r="FB77" i="21"/>
  <c r="FN78" i="21"/>
  <c r="FJ92" i="21"/>
  <c r="FG92" i="21"/>
  <c r="FD92" i="21"/>
  <c r="FL92" i="21"/>
  <c r="FI92" i="21"/>
  <c r="FF92" i="21"/>
  <c r="FC92" i="21"/>
  <c r="FK92" i="21"/>
  <c r="FM92" i="21"/>
  <c r="EU92" i="21"/>
  <c r="ER92" i="21"/>
  <c r="EO77" i="21"/>
  <c r="FA78" i="21"/>
  <c r="EW92" i="21"/>
  <c r="ET92" i="21"/>
  <c r="EQ92" i="21"/>
  <c r="EY92" i="21"/>
  <c r="EV92" i="21"/>
  <c r="ES92" i="21"/>
  <c r="EP92" i="21"/>
  <c r="EX92" i="21"/>
  <c r="EZ92" i="21"/>
  <c r="EI92" i="21"/>
  <c r="EK92" i="21"/>
  <c r="EC92" i="21"/>
  <c r="EM92" i="21"/>
  <c r="EL92" i="21"/>
  <c r="EJ92" i="21"/>
  <c r="EF92" i="21"/>
  <c r="EH92" i="21"/>
  <c r="EB77" i="21"/>
  <c r="EN78" i="21"/>
  <c r="EE92" i="21"/>
  <c r="EG92" i="21"/>
  <c r="ED92" i="21"/>
  <c r="DU92" i="21"/>
  <c r="DR92" i="21"/>
  <c r="DO77" i="21"/>
  <c r="EA78" i="21"/>
  <c r="DW92" i="21"/>
  <c r="DT92" i="21"/>
  <c r="DQ92" i="21"/>
  <c r="DY92" i="21"/>
  <c r="DV92" i="21"/>
  <c r="DS92" i="21"/>
  <c r="DP92" i="21"/>
  <c r="DX92" i="21"/>
  <c r="DZ92" i="21"/>
  <c r="DH92" i="21"/>
  <c r="DE92" i="21"/>
  <c r="DB77" i="21"/>
  <c r="DN78" i="21"/>
  <c r="DJ92" i="21"/>
  <c r="DG92" i="21"/>
  <c r="DD92" i="21"/>
  <c r="DL92" i="21"/>
  <c r="DI92" i="21"/>
  <c r="DF92" i="21"/>
  <c r="DC92" i="21"/>
  <c r="DK92" i="21"/>
  <c r="DM92" i="21"/>
  <c r="CU92" i="21"/>
  <c r="CR92" i="21"/>
  <c r="DA78" i="21"/>
  <c r="CO77" i="21"/>
  <c r="CW92" i="21"/>
  <c r="CT92" i="21"/>
  <c r="CQ92" i="21"/>
  <c r="CY92" i="21"/>
  <c r="CV92" i="21"/>
  <c r="CS92" i="21"/>
  <c r="CP92" i="21"/>
  <c r="CX92" i="21"/>
  <c r="CZ92" i="21"/>
  <c r="CM92" i="21"/>
  <c r="CD92" i="21"/>
  <c r="CL92" i="21"/>
  <c r="CJ92" i="21"/>
  <c r="CH92" i="21"/>
  <c r="CC92" i="21"/>
  <c r="CI92" i="21"/>
  <c r="CE92" i="21"/>
  <c r="CG92" i="21"/>
  <c r="CK92" i="21"/>
  <c r="CF92" i="21"/>
  <c r="CB77" i="21"/>
  <c r="CN78" i="21"/>
  <c r="BY92" i="21"/>
  <c r="BZ92" i="21"/>
  <c r="BU92" i="21"/>
  <c r="BR92" i="21"/>
  <c r="BO77" i="21"/>
  <c r="CA78" i="21"/>
  <c r="BW92" i="21"/>
  <c r="BT92" i="21"/>
  <c r="BQ92" i="21"/>
  <c r="BV92" i="21"/>
  <c r="BS92" i="21"/>
  <c r="BP92" i="21"/>
  <c r="BX92" i="21"/>
  <c r="BJ92" i="21"/>
  <c r="BH92" i="21"/>
  <c r="BI92" i="21"/>
  <c r="BF92" i="21"/>
  <c r="BL92" i="21"/>
  <c r="BB77" i="21"/>
  <c r="BN78" i="21"/>
  <c r="BK92" i="21"/>
  <c r="BC92" i="21"/>
  <c r="BE92" i="21"/>
  <c r="BD92" i="21"/>
  <c r="BG92" i="21"/>
  <c r="BM92" i="21"/>
  <c r="AY92" i="21"/>
  <c r="AS92" i="21"/>
  <c r="AQ92" i="21"/>
  <c r="AO77" i="21"/>
  <c r="BA78" i="21"/>
  <c r="AW92" i="21"/>
  <c r="AT92" i="21"/>
  <c r="AP92" i="21"/>
  <c r="AV92" i="21"/>
  <c r="AU92" i="21"/>
  <c r="AX92" i="21"/>
  <c r="AR92" i="21"/>
  <c r="AE92" i="21"/>
  <c r="AK92" i="21"/>
  <c r="AJ92" i="21"/>
  <c r="AI92" i="21"/>
  <c r="AL92" i="21"/>
  <c r="AB77" i="21"/>
  <c r="AN78" i="21"/>
  <c r="AM92" i="21"/>
  <c r="AD92" i="21"/>
  <c r="AC92" i="21"/>
  <c r="AF92" i="21"/>
  <c r="AG92" i="21"/>
  <c r="AH92" i="21"/>
  <c r="S92" i="21"/>
  <c r="Q92" i="21"/>
  <c r="O92" i="21"/>
  <c r="P92" i="21"/>
  <c r="U92" i="21"/>
  <c r="T92" i="21"/>
  <c r="W92" i="21"/>
  <c r="V92" i="21"/>
  <c r="R92" i="21"/>
  <c r="Z77" i="21"/>
  <c r="AA78" i="21"/>
  <c r="X92" i="21"/>
  <c r="Y92" i="21"/>
  <c r="N92" i="21"/>
  <c r="N9" i="21"/>
  <c r="D16" i="18" s="1"/>
  <c r="MF23" i="13" l="1"/>
  <c r="MF22" i="13"/>
  <c r="MG21" i="13"/>
  <c r="MH21" i="13" s="1"/>
  <c r="MG14" i="13"/>
  <c r="MH14" i="13" s="1"/>
  <c r="MG6" i="13"/>
  <c r="MG8" i="13"/>
  <c r="MH8" i="13" s="1"/>
  <c r="MG18" i="13"/>
  <c r="MH18" i="13" s="1"/>
  <c r="MG19" i="13"/>
  <c r="MH19" i="13" s="1"/>
  <c r="MG11" i="13"/>
  <c r="MH11" i="13" s="1"/>
  <c r="MG16" i="13"/>
  <c r="MH16" i="13" s="1"/>
  <c r="MG9" i="13"/>
  <c r="MH3" i="13"/>
  <c r="MG13" i="13"/>
  <c r="MH13" i="13" s="1"/>
  <c r="MG4" i="13"/>
  <c r="MG5" i="13" s="1"/>
  <c r="ON77" i="21"/>
  <c r="ON92" i="21" s="1"/>
  <c r="OB92" i="21"/>
  <c r="OA77" i="21"/>
  <c r="OA92" i="21" s="1"/>
  <c r="NO92" i="21"/>
  <c r="NN77" i="21"/>
  <c r="NN92" i="21" s="1"/>
  <c r="NB92" i="21"/>
  <c r="NA77" i="21"/>
  <c r="NA92" i="21" s="1"/>
  <c r="MO92" i="21"/>
  <c r="MN77" i="21"/>
  <c r="MN92" i="21" s="1"/>
  <c r="MB92" i="21"/>
  <c r="MA77" i="21"/>
  <c r="MA92" i="21" s="1"/>
  <c r="LO92" i="21"/>
  <c r="LN77" i="21"/>
  <c r="LN92" i="21" s="1"/>
  <c r="LB92" i="21"/>
  <c r="LA77" i="21"/>
  <c r="LA92" i="21" s="1"/>
  <c r="KO92" i="21"/>
  <c r="KN77" i="21"/>
  <c r="KN92" i="21" s="1"/>
  <c r="KB92" i="21"/>
  <c r="KA77" i="21"/>
  <c r="KA92" i="21" s="1"/>
  <c r="JO92" i="21"/>
  <c r="JN77" i="21"/>
  <c r="JN92" i="21" s="1"/>
  <c r="JB92" i="21"/>
  <c r="JA77" i="21"/>
  <c r="JA92" i="21" s="1"/>
  <c r="IO92" i="21"/>
  <c r="IN77" i="21"/>
  <c r="IN92" i="21" s="1"/>
  <c r="IB92" i="21"/>
  <c r="IA77" i="21"/>
  <c r="IA92" i="21" s="1"/>
  <c r="HO92" i="21"/>
  <c r="HN77" i="21"/>
  <c r="HN92" i="21" s="1"/>
  <c r="HB92" i="21"/>
  <c r="HA77" i="21"/>
  <c r="HA92" i="21" s="1"/>
  <c r="GO92" i="21"/>
  <c r="GN77" i="21"/>
  <c r="GN92" i="21" s="1"/>
  <c r="GB92" i="21"/>
  <c r="GA77" i="21"/>
  <c r="GA92" i="21" s="1"/>
  <c r="FO92" i="21"/>
  <c r="FN77" i="21"/>
  <c r="FN92" i="21" s="1"/>
  <c r="FB92" i="21"/>
  <c r="FA77" i="21"/>
  <c r="FA92" i="21" s="1"/>
  <c r="EO92" i="21"/>
  <c r="EN77" i="21"/>
  <c r="EN92" i="21" s="1"/>
  <c r="EB92" i="21"/>
  <c r="EA77" i="21"/>
  <c r="EA92" i="21" s="1"/>
  <c r="DO92" i="21"/>
  <c r="DN77" i="21"/>
  <c r="DN92" i="21" s="1"/>
  <c r="DB92" i="21"/>
  <c r="DA77" i="21"/>
  <c r="DA92" i="21" s="1"/>
  <c r="CO92" i="21"/>
  <c r="E16" i="18"/>
  <c r="D25" i="18"/>
  <c r="CN77" i="21"/>
  <c r="CN92" i="21" s="1"/>
  <c r="CB92" i="21"/>
  <c r="CA77" i="21"/>
  <c r="CA92" i="21" s="1"/>
  <c r="BO92" i="21"/>
  <c r="BN77" i="21"/>
  <c r="BN92" i="21" s="1"/>
  <c r="BB92" i="21"/>
  <c r="BA77" i="21"/>
  <c r="BA92" i="21" s="1"/>
  <c r="AO92" i="21"/>
  <c r="AN77" i="21"/>
  <c r="AN92" i="21" s="1"/>
  <c r="AB92" i="21"/>
  <c r="AA77" i="21"/>
  <c r="AA92" i="21" s="1"/>
  <c r="Z92" i="21"/>
  <c r="MG22" i="13" l="1"/>
  <c r="MH22" i="13" s="1"/>
  <c r="MG23" i="13"/>
  <c r="MH23" i="13" s="1"/>
  <c r="MI3" i="13"/>
  <c r="MH4" i="13"/>
  <c r="MH5" i="13" s="1"/>
  <c r="MH6" i="13"/>
  <c r="MH9" i="13"/>
  <c r="X155" i="10"/>
  <c r="Y155" i="10" s="1"/>
  <c r="X127" i="10"/>
  <c r="Y127" i="10" s="1"/>
  <c r="X18" i="10"/>
  <c r="X17" i="10"/>
  <c r="X159" i="10"/>
  <c r="Y159" i="10" s="1"/>
  <c r="X160" i="10"/>
  <c r="Y160" i="10" s="1"/>
  <c r="X157" i="10"/>
  <c r="Y157" i="10" s="1"/>
  <c r="X158" i="10"/>
  <c r="Y158" i="10" s="1"/>
  <c r="X156" i="10"/>
  <c r="Y156" i="10" s="1"/>
  <c r="X21" i="10"/>
  <c r="X125" i="10"/>
  <c r="Y125" i="10" s="1"/>
  <c r="MI16" i="13" l="1"/>
  <c r="MI9" i="13"/>
  <c r="MJ3" i="13"/>
  <c r="MI6" i="13"/>
  <c r="MI18" i="13"/>
  <c r="MI21" i="13"/>
  <c r="MI19" i="13"/>
  <c r="MI11" i="13"/>
  <c r="MI4" i="13"/>
  <c r="MI5" i="13" s="1"/>
  <c r="MI13" i="13"/>
  <c r="MI8" i="13"/>
  <c r="MI14" i="13"/>
  <c r="Y119" i="10"/>
  <c r="M61" i="21" a="1"/>
  <c r="M61" i="21" s="1"/>
  <c r="M58" i="21" s="1"/>
  <c r="O61" i="21" a="1"/>
  <c r="O61" i="21" s="1"/>
  <c r="K61" i="21" a="1"/>
  <c r="K61" i="21" s="1"/>
  <c r="R61" i="21" a="1"/>
  <c r="R61" i="21" s="1"/>
  <c r="R58" i="21" s="1"/>
  <c r="Q61" i="21" a="1"/>
  <c r="Q61" i="21" s="1"/>
  <c r="Q58" i="21" s="1"/>
  <c r="V61" i="21" a="1"/>
  <c r="V61" i="21" s="1"/>
  <c r="V58" i="21" s="1"/>
  <c r="Y61" i="21" a="1"/>
  <c r="Y61" i="21" s="1"/>
  <c r="Y58" i="21" s="1"/>
  <c r="Z61" i="21" a="1"/>
  <c r="Z61" i="21" s="1"/>
  <c r="Z58" i="21" s="1"/>
  <c r="T61" i="21" a="1"/>
  <c r="T61" i="21" s="1"/>
  <c r="T58" i="21" s="1"/>
  <c r="W61" i="21" a="1"/>
  <c r="W61" i="21" s="1"/>
  <c r="W58" i="21" s="1"/>
  <c r="Y113" i="10"/>
  <c r="U61" i="21" a="1"/>
  <c r="U61" i="21" s="1"/>
  <c r="U58" i="21" s="1"/>
  <c r="L61" i="21" a="1"/>
  <c r="L61" i="21" s="1"/>
  <c r="L58" i="21" s="1"/>
  <c r="S61" i="21" a="1"/>
  <c r="S61" i="21" s="1"/>
  <c r="S58" i="21" s="1"/>
  <c r="P61" i="21" a="1"/>
  <c r="P61" i="21" s="1"/>
  <c r="P58" i="21" s="1"/>
  <c r="X61" i="21" a="1"/>
  <c r="X61" i="21" s="1"/>
  <c r="X58" i="21" s="1"/>
  <c r="Y154" i="10"/>
  <c r="MJ18" i="13" l="1"/>
  <c r="MJ19" i="13"/>
  <c r="MJ11" i="13"/>
  <c r="MJ4" i="13"/>
  <c r="MJ5" i="13" s="1"/>
  <c r="MJ14" i="13"/>
  <c r="MJ6" i="13"/>
  <c r="MJ13" i="13"/>
  <c r="MJ21" i="13"/>
  <c r="MJ16" i="13"/>
  <c r="MJ9" i="13"/>
  <c r="MK3" i="13"/>
  <c r="MJ8" i="13"/>
  <c r="MI23" i="13"/>
  <c r="MI22" i="13"/>
  <c r="Y148" i="10"/>
  <c r="NR69" i="21" a="1"/>
  <c r="NR69" i="21" s="1"/>
  <c r="NR66" i="21" s="1"/>
  <c r="NS69" i="21" a="1"/>
  <c r="NS69" i="21" s="1"/>
  <c r="NS66" i="21" s="1"/>
  <c r="NG69" i="21" a="1"/>
  <c r="NG69" i="21" s="1"/>
  <c r="NG66" i="21" s="1"/>
  <c r="NM69" i="21" a="1"/>
  <c r="NM69" i="21" s="1"/>
  <c r="NM66" i="21" s="1"/>
  <c r="MU69" i="21" a="1"/>
  <c r="MU69" i="21" s="1"/>
  <c r="MU66" i="21" s="1"/>
  <c r="MS69" i="21" a="1"/>
  <c r="MS69" i="21" s="1"/>
  <c r="MS66" i="21" s="1"/>
  <c r="MO69" i="21" a="1"/>
  <c r="MO69" i="21" s="1"/>
  <c r="MX69" i="21" a="1"/>
  <c r="MX69" i="21" s="1"/>
  <c r="MX66" i="21" s="1"/>
  <c r="MM69" i="21" a="1"/>
  <c r="MM69" i="21" s="1"/>
  <c r="MM66" i="21" s="1"/>
  <c r="MH69" i="21" a="1"/>
  <c r="MH69" i="21" s="1"/>
  <c r="MH66" i="21" s="1"/>
  <c r="MG69" i="21" a="1"/>
  <c r="MG69" i="21" s="1"/>
  <c r="MG66" i="21" s="1"/>
  <c r="LZ69" i="21" a="1"/>
  <c r="LZ69" i="21" s="1"/>
  <c r="LZ66" i="21" s="1"/>
  <c r="LY69" i="21" a="1"/>
  <c r="LY69" i="21" s="1"/>
  <c r="LY66" i="21" s="1"/>
  <c r="LS69" i="21" a="1"/>
  <c r="LS69" i="21" s="1"/>
  <c r="LS66" i="21" s="1"/>
  <c r="LG69" i="21" a="1"/>
  <c r="LG69" i="21" s="1"/>
  <c r="LG66" i="21" s="1"/>
  <c r="LI69" i="21" a="1"/>
  <c r="LI69" i="21" s="1"/>
  <c r="LI66" i="21" s="1"/>
  <c r="LL69" i="21" a="1"/>
  <c r="LL69" i="21" s="1"/>
  <c r="LL66" i="21" s="1"/>
  <c r="KZ69" i="21" a="1"/>
  <c r="KZ69" i="21" s="1"/>
  <c r="KZ66" i="21" s="1"/>
  <c r="KX69" i="21" a="1"/>
  <c r="KX69" i="21" s="1"/>
  <c r="KX66" i="21" s="1"/>
  <c r="KB69" i="21" a="1"/>
  <c r="KB69" i="21" s="1"/>
  <c r="KI69" i="21" a="1"/>
  <c r="KI69" i="21" s="1"/>
  <c r="KI66" i="21" s="1"/>
  <c r="JT69" i="21" a="1"/>
  <c r="JT69" i="21" s="1"/>
  <c r="JT66" i="21" s="1"/>
  <c r="JS69" i="21" a="1"/>
  <c r="JS69" i="21" s="1"/>
  <c r="JS66" i="21" s="1"/>
  <c r="JZ69" i="21" a="1"/>
  <c r="JZ69" i="21" s="1"/>
  <c r="JZ66" i="21" s="1"/>
  <c r="JU69" i="21" a="1"/>
  <c r="JU69" i="21" s="1"/>
  <c r="JU66" i="21" s="1"/>
  <c r="JE69" i="21" a="1"/>
  <c r="JE69" i="21" s="1"/>
  <c r="JE66" i="21" s="1"/>
  <c r="JM69" i="21" a="1"/>
  <c r="JM69" i="21" s="1"/>
  <c r="JM66" i="21" s="1"/>
  <c r="NW69" i="21" a="1"/>
  <c r="NW69" i="21" s="1"/>
  <c r="NW66" i="21" s="1"/>
  <c r="NC69" i="21" a="1"/>
  <c r="NC69" i="21" s="1"/>
  <c r="NC66" i="21" s="1"/>
  <c r="NK69" i="21" a="1"/>
  <c r="NK69" i="21" s="1"/>
  <c r="NK66" i="21" s="1"/>
  <c r="NL69" i="21" a="1"/>
  <c r="NL69" i="21" s="1"/>
  <c r="NL66" i="21" s="1"/>
  <c r="MQ69" i="21" a="1"/>
  <c r="MQ69" i="21" s="1"/>
  <c r="MQ66" i="21" s="1"/>
  <c r="MT69" i="21" a="1"/>
  <c r="MT69" i="21" s="1"/>
  <c r="MT66" i="21" s="1"/>
  <c r="MI69" i="21" a="1"/>
  <c r="MI69" i="21" s="1"/>
  <c r="MI66" i="21" s="1"/>
  <c r="LW69" i="21" a="1"/>
  <c r="LW69" i="21" s="1"/>
  <c r="LW66" i="21" s="1"/>
  <c r="LP69" i="21" a="1"/>
  <c r="LP69" i="21" s="1"/>
  <c r="LP66" i="21" s="1"/>
  <c r="LX69" i="21" a="1"/>
  <c r="LX69" i="21" s="1"/>
  <c r="LX66" i="21" s="1"/>
  <c r="LM69" i="21" a="1"/>
  <c r="LM69" i="21" s="1"/>
  <c r="LM66" i="21" s="1"/>
  <c r="LJ69" i="21" a="1"/>
  <c r="LJ69" i="21" s="1"/>
  <c r="LJ66" i="21" s="1"/>
  <c r="LH69" i="21" a="1"/>
  <c r="LH69" i="21" s="1"/>
  <c r="LH66" i="21" s="1"/>
  <c r="LD69" i="21" a="1"/>
  <c r="LD69" i="21" s="1"/>
  <c r="LD66" i="21" s="1"/>
  <c r="LB69" i="21" a="1"/>
  <c r="LB69" i="21" s="1"/>
  <c r="KP69" i="21" a="1"/>
  <c r="KP69" i="21" s="1"/>
  <c r="KP66" i="21" s="1"/>
  <c r="KW69" i="21" a="1"/>
  <c r="KW69" i="21" s="1"/>
  <c r="KW66" i="21" s="1"/>
  <c r="KT69" i="21" a="1"/>
  <c r="KT69" i="21" s="1"/>
  <c r="KT66" i="21" s="1"/>
  <c r="KY69" i="21" a="1"/>
  <c r="KY69" i="21" s="1"/>
  <c r="KY66" i="21" s="1"/>
  <c r="KD69" i="21" a="1"/>
  <c r="KD69" i="21" s="1"/>
  <c r="KD66" i="21" s="1"/>
  <c r="KE69" i="21" a="1"/>
  <c r="KE69" i="21" s="1"/>
  <c r="KE66" i="21" s="1"/>
  <c r="KL69" i="21" a="1"/>
  <c r="KL69" i="21" s="1"/>
  <c r="KL66" i="21" s="1"/>
  <c r="KF69" i="21" a="1"/>
  <c r="KF69" i="21" s="1"/>
  <c r="KF66" i="21" s="1"/>
  <c r="JW69" i="21" a="1"/>
  <c r="JW69" i="21" s="1"/>
  <c r="JW66" i="21" s="1"/>
  <c r="JV69" i="21" a="1"/>
  <c r="JV69" i="21" s="1"/>
  <c r="JV66" i="21" s="1"/>
  <c r="JO69" i="21" a="1"/>
  <c r="JO69" i="21" s="1"/>
  <c r="NU69" i="21" a="1"/>
  <c r="NU69" i="21" s="1"/>
  <c r="NU66" i="21" s="1"/>
  <c r="NV69" i="21" a="1"/>
  <c r="NV69" i="21" s="1"/>
  <c r="NV66" i="21" s="1"/>
  <c r="NP69" i="21" a="1"/>
  <c r="NP69" i="21" s="1"/>
  <c r="NP66" i="21" s="1"/>
  <c r="NQ69" i="21" a="1"/>
  <c r="NQ69" i="21" s="1"/>
  <c r="NQ66" i="21" s="1"/>
  <c r="NB69" i="21" a="1"/>
  <c r="NB69" i="21" s="1"/>
  <c r="NH69" i="21" a="1"/>
  <c r="NH69" i="21" s="1"/>
  <c r="NH66" i="21" s="1"/>
  <c r="NF69" i="21" a="1"/>
  <c r="NF69" i="21" s="1"/>
  <c r="NF66" i="21" s="1"/>
  <c r="NE69" i="21" a="1"/>
  <c r="NE69" i="21" s="1"/>
  <c r="NE66" i="21" s="1"/>
  <c r="NJ69" i="21" a="1"/>
  <c r="NJ69" i="21" s="1"/>
  <c r="NJ66" i="21" s="1"/>
  <c r="MY69" i="21" a="1"/>
  <c r="MY69" i="21" s="1"/>
  <c r="MY66" i="21" s="1"/>
  <c r="MP69" i="21" a="1"/>
  <c r="MP69" i="21" s="1"/>
  <c r="MP66" i="21" s="1"/>
  <c r="MR69" i="21" a="1"/>
  <c r="MR69" i="21" s="1"/>
  <c r="MR66" i="21" s="1"/>
  <c r="MB69" i="21" a="1"/>
  <c r="MB69" i="21" s="1"/>
  <c r="MD69" i="21" a="1"/>
  <c r="MD69" i="21" s="1"/>
  <c r="MD66" i="21" s="1"/>
  <c r="ME69" i="21" a="1"/>
  <c r="ME69" i="21" s="1"/>
  <c r="ME66" i="21" s="1"/>
  <c r="LQ69" i="21" a="1"/>
  <c r="LQ69" i="21" s="1"/>
  <c r="LQ66" i="21" s="1"/>
  <c r="LO69" i="21" a="1"/>
  <c r="LO69" i="21" s="1"/>
  <c r="LV69" i="21" a="1"/>
  <c r="LV69" i="21" s="1"/>
  <c r="LV66" i="21" s="1"/>
  <c r="LK69" i="21" a="1"/>
  <c r="LK69" i="21" s="1"/>
  <c r="LK66" i="21" s="1"/>
  <c r="LE69" i="21" a="1"/>
  <c r="LE69" i="21" s="1"/>
  <c r="LE66" i="21" s="1"/>
  <c r="KR69" i="21" a="1"/>
  <c r="KR69" i="21" s="1"/>
  <c r="KR66" i="21" s="1"/>
  <c r="KU69" i="21" a="1"/>
  <c r="KU69" i="21" s="1"/>
  <c r="KU66" i="21" s="1"/>
  <c r="KH69" i="21" a="1"/>
  <c r="KH69" i="21" s="1"/>
  <c r="KH66" i="21" s="1"/>
  <c r="KM69" i="21" a="1"/>
  <c r="KM69" i="21" s="1"/>
  <c r="KM66" i="21" s="1"/>
  <c r="KK69" i="21" a="1"/>
  <c r="KK69" i="21" s="1"/>
  <c r="KK66" i="21" s="1"/>
  <c r="KJ69" i="21" a="1"/>
  <c r="KJ69" i="21" s="1"/>
  <c r="KJ66" i="21" s="1"/>
  <c r="JX69" i="21" a="1"/>
  <c r="JX69" i="21" s="1"/>
  <c r="JX66" i="21" s="1"/>
  <c r="NT69" i="21" a="1"/>
  <c r="NT69" i="21" s="1"/>
  <c r="NT66" i="21" s="1"/>
  <c r="NO69" i="21" a="1"/>
  <c r="NO69" i="21" s="1"/>
  <c r="NO66" i="21" s="1"/>
  <c r="ND69" i="21" a="1"/>
  <c r="ND69" i="21" s="1"/>
  <c r="ND66" i="21" s="1"/>
  <c r="NI69" i="21" a="1"/>
  <c r="NI69" i="21" s="1"/>
  <c r="NI66" i="21" s="1"/>
  <c r="MW69" i="21" a="1"/>
  <c r="MW69" i="21" s="1"/>
  <c r="MW66" i="21" s="1"/>
  <c r="MZ69" i="21" a="1"/>
  <c r="MZ69" i="21" s="1"/>
  <c r="MZ66" i="21" s="1"/>
  <c r="MV69" i="21" a="1"/>
  <c r="MV69" i="21" s="1"/>
  <c r="MV66" i="21" s="1"/>
  <c r="MF69" i="21" a="1"/>
  <c r="MF69" i="21" s="1"/>
  <c r="MF66" i="21" s="1"/>
  <c r="MK69" i="21" a="1"/>
  <c r="MK69" i="21" s="1"/>
  <c r="MK66" i="21" s="1"/>
  <c r="MC69" i="21" a="1"/>
  <c r="MC69" i="21" s="1"/>
  <c r="MC66" i="21" s="1"/>
  <c r="MJ69" i="21" a="1"/>
  <c r="MJ69" i="21" s="1"/>
  <c r="MJ66" i="21" s="1"/>
  <c r="ML69" i="21" a="1"/>
  <c r="ML69" i="21" s="1"/>
  <c r="ML66" i="21" s="1"/>
  <c r="LR69" i="21" a="1"/>
  <c r="LR69" i="21" s="1"/>
  <c r="LR66" i="21" s="1"/>
  <c r="LT69" i="21" a="1"/>
  <c r="LT69" i="21" s="1"/>
  <c r="LT66" i="21" s="1"/>
  <c r="LU69" i="21" a="1"/>
  <c r="LU69" i="21" s="1"/>
  <c r="LU66" i="21" s="1"/>
  <c r="LF69" i="21" a="1"/>
  <c r="LF69" i="21" s="1"/>
  <c r="LF66" i="21" s="1"/>
  <c r="LC69" i="21" a="1"/>
  <c r="LC69" i="21" s="1"/>
  <c r="LC66" i="21" s="1"/>
  <c r="KS69" i="21" a="1"/>
  <c r="KS69" i="21" s="1"/>
  <c r="KS66" i="21" s="1"/>
  <c r="KQ69" i="21" a="1"/>
  <c r="KQ69" i="21" s="1"/>
  <c r="KQ66" i="21" s="1"/>
  <c r="KO69" i="21" a="1"/>
  <c r="KO69" i="21" s="1"/>
  <c r="KV69" i="21" a="1"/>
  <c r="KV69" i="21" s="1"/>
  <c r="KV66" i="21" s="1"/>
  <c r="KG69" i="21" a="1"/>
  <c r="KG69" i="21" s="1"/>
  <c r="KG66" i="21" s="1"/>
  <c r="KC69" i="21" a="1"/>
  <c r="KC69" i="21" s="1"/>
  <c r="KC66" i="21" s="1"/>
  <c r="JP69" i="21" a="1"/>
  <c r="JP69" i="21" s="1"/>
  <c r="JP66" i="21" s="1"/>
  <c r="JR69" i="21" a="1"/>
  <c r="JR69" i="21" s="1"/>
  <c r="JR66" i="21" s="1"/>
  <c r="JD69" i="21" a="1"/>
  <c r="JD69" i="21" s="1"/>
  <c r="JD66" i="21" s="1"/>
  <c r="JI69" i="21" a="1"/>
  <c r="JI69" i="21" s="1"/>
  <c r="JI66" i="21" s="1"/>
  <c r="IS69" i="21" a="1"/>
  <c r="IS69" i="21" s="1"/>
  <c r="IS66" i="21" s="1"/>
  <c r="IR69" i="21" a="1"/>
  <c r="IR69" i="21" s="1"/>
  <c r="IR66" i="21" s="1"/>
  <c r="IQ69" i="21" a="1"/>
  <c r="IQ69" i="21" s="1"/>
  <c r="IQ66" i="21" s="1"/>
  <c r="II69" i="21" a="1"/>
  <c r="II69" i="21" s="1"/>
  <c r="II66" i="21" s="1"/>
  <c r="IC69" i="21" a="1"/>
  <c r="IC69" i="21" s="1"/>
  <c r="IC66" i="21" s="1"/>
  <c r="IB69" i="21" a="1"/>
  <c r="IB69" i="21" s="1"/>
  <c r="HZ69" i="21" a="1"/>
  <c r="HZ69" i="21" s="1"/>
  <c r="HZ66" i="21" s="1"/>
  <c r="HW69" i="21" a="1"/>
  <c r="HW69" i="21" s="1"/>
  <c r="HW66" i="21" s="1"/>
  <c r="HS69" i="21" a="1"/>
  <c r="HS69" i="21" s="1"/>
  <c r="HS66" i="21" s="1"/>
  <c r="HI69" i="21" a="1"/>
  <c r="HI69" i="21" s="1"/>
  <c r="HI66" i="21" s="1"/>
  <c r="HG69" i="21" a="1"/>
  <c r="HG69" i="21" s="1"/>
  <c r="HG66" i="21" s="1"/>
  <c r="HE69" i="21" a="1"/>
  <c r="HE69" i="21" s="1"/>
  <c r="HE66" i="21" s="1"/>
  <c r="GT69" i="21" a="1"/>
  <c r="GT69" i="21" s="1"/>
  <c r="GT66" i="21" s="1"/>
  <c r="GX69" i="21" a="1"/>
  <c r="GX69" i="21" s="1"/>
  <c r="GX66" i="21" s="1"/>
  <c r="GY69" i="21" a="1"/>
  <c r="GY69" i="21" s="1"/>
  <c r="GY66" i="21" s="1"/>
  <c r="GP69" i="21" a="1"/>
  <c r="GP69" i="21" s="1"/>
  <c r="GP66" i="21" s="1"/>
  <c r="GG69" i="21" a="1"/>
  <c r="GG69" i="21" s="1"/>
  <c r="GG66" i="21" s="1"/>
  <c r="GB69" i="21" a="1"/>
  <c r="GB69" i="21" s="1"/>
  <c r="GH69" i="21" a="1"/>
  <c r="GH69" i="21" s="1"/>
  <c r="GH66" i="21" s="1"/>
  <c r="GC69" i="21" a="1"/>
  <c r="GC69" i="21" s="1"/>
  <c r="GC66" i="21" s="1"/>
  <c r="FR69" i="21" a="1"/>
  <c r="FR69" i="21" s="1"/>
  <c r="FR66" i="21" s="1"/>
  <c r="FU69" i="21" a="1"/>
  <c r="FU69" i="21" s="1"/>
  <c r="FU66" i="21" s="1"/>
  <c r="FQ69" i="21" a="1"/>
  <c r="FQ69" i="21" s="1"/>
  <c r="FQ66" i="21" s="1"/>
  <c r="FG69" i="21" a="1"/>
  <c r="FG69" i="21" s="1"/>
  <c r="FG66" i="21" s="1"/>
  <c r="FI69" i="21" a="1"/>
  <c r="FI69" i="21" s="1"/>
  <c r="FI66" i="21" s="1"/>
  <c r="FE69" i="21" a="1"/>
  <c r="FE69" i="21" s="1"/>
  <c r="FE66" i="21" s="1"/>
  <c r="FH69" i="21" a="1"/>
  <c r="FH69" i="21" s="1"/>
  <c r="FH66" i="21" s="1"/>
  <c r="JY69" i="21" a="1"/>
  <c r="JY69" i="21" s="1"/>
  <c r="JY66" i="21" s="1"/>
  <c r="JQ69" i="21" a="1"/>
  <c r="JQ69" i="21" s="1"/>
  <c r="JQ66" i="21" s="1"/>
  <c r="JF69" i="21" a="1"/>
  <c r="JF69" i="21" s="1"/>
  <c r="JF66" i="21" s="1"/>
  <c r="JH69" i="21" a="1"/>
  <c r="JH69" i="21" s="1"/>
  <c r="JH66" i="21" s="1"/>
  <c r="JG69" i="21" a="1"/>
  <c r="JG69" i="21" s="1"/>
  <c r="JG66" i="21" s="1"/>
  <c r="ID69" i="21" a="1"/>
  <c r="ID69" i="21" s="1"/>
  <c r="ID66" i="21" s="1"/>
  <c r="IH69" i="21" a="1"/>
  <c r="IH69" i="21" s="1"/>
  <c r="IH66" i="21" s="1"/>
  <c r="HO69" i="21" a="1"/>
  <c r="HO69" i="21" s="1"/>
  <c r="HQ69" i="21" a="1"/>
  <c r="HQ69" i="21" s="1"/>
  <c r="HQ66" i="21" s="1"/>
  <c r="HD69" i="21" a="1"/>
  <c r="HD69" i="21" s="1"/>
  <c r="HD66" i="21" s="1"/>
  <c r="HM69" i="21" a="1"/>
  <c r="HM69" i="21" s="1"/>
  <c r="HM66" i="21" s="1"/>
  <c r="HC69" i="21" a="1"/>
  <c r="HC69" i="21" s="1"/>
  <c r="HC66" i="21" s="1"/>
  <c r="GZ69" i="21" a="1"/>
  <c r="GZ69" i="21" s="1"/>
  <c r="GZ66" i="21" s="1"/>
  <c r="GS69" i="21" a="1"/>
  <c r="GS69" i="21" s="1"/>
  <c r="GS66" i="21" s="1"/>
  <c r="GJ69" i="21" a="1"/>
  <c r="GJ69" i="21" s="1"/>
  <c r="GJ66" i="21" s="1"/>
  <c r="FO69" i="21" a="1"/>
  <c r="FO69" i="21" s="1"/>
  <c r="FZ69" i="21" a="1"/>
  <c r="FZ69" i="21" s="1"/>
  <c r="FZ66" i="21" s="1"/>
  <c r="FX69" i="21" a="1"/>
  <c r="FX69" i="21" s="1"/>
  <c r="FX66" i="21" s="1"/>
  <c r="FB69" i="21" a="1"/>
  <c r="FB69" i="21" s="1"/>
  <c r="FM69" i="21" a="1"/>
  <c r="FM69" i="21" s="1"/>
  <c r="FM66" i="21" s="1"/>
  <c r="FD69" i="21" a="1"/>
  <c r="FD69" i="21" s="1"/>
  <c r="FD66" i="21" s="1"/>
  <c r="JB69" i="21" a="1"/>
  <c r="JB69" i="21" s="1"/>
  <c r="JK69" i="21" a="1"/>
  <c r="JK69" i="21" s="1"/>
  <c r="JK66" i="21" s="1"/>
  <c r="JL69" i="21" a="1"/>
  <c r="JL69" i="21" s="1"/>
  <c r="JL66" i="21" s="1"/>
  <c r="IP69" i="21" a="1"/>
  <c r="IP69" i="21" s="1"/>
  <c r="IP66" i="21" s="1"/>
  <c r="IO69" i="21" a="1"/>
  <c r="IO69" i="21" s="1"/>
  <c r="IW69" i="21" a="1"/>
  <c r="IW69" i="21" s="1"/>
  <c r="IW66" i="21" s="1"/>
  <c r="IZ69" i="21" a="1"/>
  <c r="IZ69" i="21" s="1"/>
  <c r="IZ66" i="21" s="1"/>
  <c r="IT69" i="21" a="1"/>
  <c r="IT69" i="21" s="1"/>
  <c r="IT66" i="21" s="1"/>
  <c r="IL69" i="21" a="1"/>
  <c r="IL69" i="21" s="1"/>
  <c r="IL66" i="21" s="1"/>
  <c r="IK69" i="21" a="1"/>
  <c r="IK69" i="21" s="1"/>
  <c r="IK66" i="21" s="1"/>
  <c r="IJ69" i="21" a="1"/>
  <c r="IJ69" i="21" s="1"/>
  <c r="IJ66" i="21" s="1"/>
  <c r="HU69" i="21" a="1"/>
  <c r="HU69" i="21" s="1"/>
  <c r="HU66" i="21" s="1"/>
  <c r="HR69" i="21" a="1"/>
  <c r="HR69" i="21" s="1"/>
  <c r="HR66" i="21" s="1"/>
  <c r="HJ69" i="21" a="1"/>
  <c r="HJ69" i="21" s="1"/>
  <c r="HJ66" i="21" s="1"/>
  <c r="HF69" i="21" a="1"/>
  <c r="HF69" i="21" s="1"/>
  <c r="HF66" i="21" s="1"/>
  <c r="HB69" i="21" a="1"/>
  <c r="HB69" i="21" s="1"/>
  <c r="GQ69" i="21" a="1"/>
  <c r="GQ69" i="21" s="1"/>
  <c r="GQ66" i="21" s="1"/>
  <c r="GW69" i="21" a="1"/>
  <c r="GW69" i="21" s="1"/>
  <c r="GW66" i="21" s="1"/>
  <c r="GF69" i="21" a="1"/>
  <c r="GF69" i="21" s="1"/>
  <c r="GF66" i="21" s="1"/>
  <c r="GM69" i="21" a="1"/>
  <c r="GM69" i="21" s="1"/>
  <c r="GM66" i="21" s="1"/>
  <c r="FP69" i="21" a="1"/>
  <c r="FP69" i="21" s="1"/>
  <c r="FP66" i="21" s="1"/>
  <c r="FV69" i="21" a="1"/>
  <c r="FV69" i="21" s="1"/>
  <c r="FV66" i="21" s="1"/>
  <c r="FW69" i="21" a="1"/>
  <c r="FW69" i="21" s="1"/>
  <c r="FW66" i="21" s="1"/>
  <c r="FF69" i="21" a="1"/>
  <c r="FF69" i="21" s="1"/>
  <c r="FF66" i="21" s="1"/>
  <c r="JC69" i="21" a="1"/>
  <c r="JC69" i="21" s="1"/>
  <c r="JC66" i="21" s="1"/>
  <c r="JJ69" i="21" a="1"/>
  <c r="JJ69" i="21" s="1"/>
  <c r="JJ66" i="21" s="1"/>
  <c r="IY69" i="21" a="1"/>
  <c r="IY69" i="21" s="1"/>
  <c r="IY66" i="21" s="1"/>
  <c r="IV69" i="21" a="1"/>
  <c r="IV69" i="21" s="1"/>
  <c r="IV66" i="21" s="1"/>
  <c r="IX69" i="21" a="1"/>
  <c r="IX69" i="21" s="1"/>
  <c r="IX66" i="21" s="1"/>
  <c r="IU69" i="21" a="1"/>
  <c r="IU69" i="21" s="1"/>
  <c r="IU66" i="21" s="1"/>
  <c r="IG69" i="21" a="1"/>
  <c r="IG69" i="21" s="1"/>
  <c r="IG66" i="21" s="1"/>
  <c r="IF69" i="21" a="1"/>
  <c r="IF69" i="21" s="1"/>
  <c r="IF66" i="21" s="1"/>
  <c r="IM69" i="21" a="1"/>
  <c r="IM69" i="21" s="1"/>
  <c r="IM66" i="21" s="1"/>
  <c r="IE69" i="21" a="1"/>
  <c r="IE69" i="21" s="1"/>
  <c r="IE66" i="21" s="1"/>
  <c r="HT69" i="21" a="1"/>
  <c r="HT69" i="21" s="1"/>
  <c r="HT66" i="21" s="1"/>
  <c r="HP69" i="21" a="1"/>
  <c r="HP69" i="21" s="1"/>
  <c r="HP66" i="21" s="1"/>
  <c r="HX69" i="21" a="1"/>
  <c r="HX69" i="21" s="1"/>
  <c r="HX66" i="21" s="1"/>
  <c r="HY69" i="21" a="1"/>
  <c r="HY69" i="21" s="1"/>
  <c r="HY66" i="21" s="1"/>
  <c r="HV69" i="21" a="1"/>
  <c r="HV69" i="21" s="1"/>
  <c r="HV66" i="21" s="1"/>
  <c r="HL69" i="21" a="1"/>
  <c r="HL69" i="21" s="1"/>
  <c r="HL66" i="21" s="1"/>
  <c r="HK69" i="21" a="1"/>
  <c r="HK69" i="21" s="1"/>
  <c r="HK66" i="21" s="1"/>
  <c r="HH69" i="21" a="1"/>
  <c r="HH69" i="21" s="1"/>
  <c r="HH66" i="21" s="1"/>
  <c r="GV69" i="21" a="1"/>
  <c r="GV69" i="21" s="1"/>
  <c r="GV66" i="21" s="1"/>
  <c r="GU69" i="21" a="1"/>
  <c r="GU69" i="21" s="1"/>
  <c r="GU66" i="21" s="1"/>
  <c r="GO69" i="21" a="1"/>
  <c r="GO69" i="21" s="1"/>
  <c r="GR69" i="21" a="1"/>
  <c r="GR69" i="21" s="1"/>
  <c r="GR66" i="21" s="1"/>
  <c r="GK69" i="21" a="1"/>
  <c r="GK69" i="21" s="1"/>
  <c r="GK66" i="21" s="1"/>
  <c r="GI69" i="21" a="1"/>
  <c r="GI69" i="21" s="1"/>
  <c r="GI66" i="21" s="1"/>
  <c r="GD69" i="21" a="1"/>
  <c r="GD69" i="21" s="1"/>
  <c r="GD66" i="21" s="1"/>
  <c r="GL69" i="21" a="1"/>
  <c r="GL69" i="21" s="1"/>
  <c r="GL66" i="21" s="1"/>
  <c r="GE69" i="21" a="1"/>
  <c r="GE69" i="21" s="1"/>
  <c r="GE66" i="21" s="1"/>
  <c r="FY69" i="21" a="1"/>
  <c r="FY69" i="21" s="1"/>
  <c r="FY66" i="21" s="1"/>
  <c r="FS69" i="21" a="1"/>
  <c r="FS69" i="21" s="1"/>
  <c r="FS66" i="21" s="1"/>
  <c r="FT69" i="21" a="1"/>
  <c r="FT69" i="21" s="1"/>
  <c r="FT66" i="21" s="1"/>
  <c r="FL69" i="21" a="1"/>
  <c r="FL69" i="21" s="1"/>
  <c r="FL66" i="21" s="1"/>
  <c r="FJ69" i="21" a="1"/>
  <c r="FJ69" i="21" s="1"/>
  <c r="FJ66" i="21" s="1"/>
  <c r="FC69" i="21" a="1"/>
  <c r="FC69" i="21" s="1"/>
  <c r="FC66" i="21" s="1"/>
  <c r="EO69" i="21" a="1"/>
  <c r="EO69" i="21" s="1"/>
  <c r="EZ69" i="21" a="1"/>
  <c r="EZ69" i="21" s="1"/>
  <c r="EZ66" i="21" s="1"/>
  <c r="EJ69" i="21" a="1"/>
  <c r="EJ69" i="21" s="1"/>
  <c r="EJ66" i="21" s="1"/>
  <c r="EI69" i="21" a="1"/>
  <c r="EI69" i="21" s="1"/>
  <c r="EI66" i="21" s="1"/>
  <c r="EL69" i="21" a="1"/>
  <c r="EL69" i="21" s="1"/>
  <c r="EL66" i="21" s="1"/>
  <c r="DU69" i="21" a="1"/>
  <c r="DU69" i="21" s="1"/>
  <c r="DU66" i="21" s="1"/>
  <c r="DR69" i="21" a="1"/>
  <c r="DR69" i="21" s="1"/>
  <c r="DR66" i="21" s="1"/>
  <c r="DK69" i="21" a="1"/>
  <c r="DK69" i="21" s="1"/>
  <c r="DK66" i="21" s="1"/>
  <c r="DC69" i="21" a="1"/>
  <c r="DC69" i="21" s="1"/>
  <c r="DC66" i="21" s="1"/>
  <c r="DB69" i="21" a="1"/>
  <c r="DB69" i="21" s="1"/>
  <c r="CP69" i="21" a="1"/>
  <c r="CP69" i="21" s="1"/>
  <c r="CP66" i="21" s="1"/>
  <c r="CW69" i="21" a="1"/>
  <c r="CW69" i="21" s="1"/>
  <c r="CW66" i="21" s="1"/>
  <c r="CX69" i="21" a="1"/>
  <c r="CX69" i="21" s="1"/>
  <c r="CX66" i="21" s="1"/>
  <c r="CZ69" i="21" a="1"/>
  <c r="CZ69" i="21" s="1"/>
  <c r="CZ66" i="21" s="1"/>
  <c r="CG69" i="21" a="1"/>
  <c r="CG69" i="21" s="1"/>
  <c r="CG66" i="21" s="1"/>
  <c r="CJ69" i="21" a="1"/>
  <c r="CJ69" i="21" s="1"/>
  <c r="CJ66" i="21" s="1"/>
  <c r="CH69" i="21" a="1"/>
  <c r="CH69" i="21" s="1"/>
  <c r="CH66" i="21" s="1"/>
  <c r="CK69" i="21" a="1"/>
  <c r="CK69" i="21" s="1"/>
  <c r="CK66" i="21" s="1"/>
  <c r="BZ69" i="21" a="1"/>
  <c r="BZ69" i="21" s="1"/>
  <c r="BZ66" i="21" s="1"/>
  <c r="BT69" i="21" a="1"/>
  <c r="BT69" i="21" s="1"/>
  <c r="BT66" i="21" s="1"/>
  <c r="BO69" i="21" a="1"/>
  <c r="BO69" i="21" s="1"/>
  <c r="BW69" i="21" a="1"/>
  <c r="BW69" i="21" s="1"/>
  <c r="BW66" i="21" s="1"/>
  <c r="BM69" i="21" a="1"/>
  <c r="BM69" i="21" s="1"/>
  <c r="BM66" i="21" s="1"/>
  <c r="BE69" i="21" a="1"/>
  <c r="BE69" i="21" s="1"/>
  <c r="BE66" i="21" s="1"/>
  <c r="BL69" i="21" a="1"/>
  <c r="BL69" i="21" s="1"/>
  <c r="BL66" i="21" s="1"/>
  <c r="BB69" i="21" a="1"/>
  <c r="BB69" i="21" s="1"/>
  <c r="BC69" i="21" a="1"/>
  <c r="BC69" i="21" s="1"/>
  <c r="BC66" i="21" s="1"/>
  <c r="ET69" i="21" a="1"/>
  <c r="ET69" i="21" s="1"/>
  <c r="ET66" i="21" s="1"/>
  <c r="EQ69" i="21" a="1"/>
  <c r="EQ69" i="21" s="1"/>
  <c r="EQ66" i="21" s="1"/>
  <c r="EB69" i="21" a="1"/>
  <c r="EB69" i="21" s="1"/>
  <c r="EF69" i="21" a="1"/>
  <c r="EF69" i="21" s="1"/>
  <c r="EF66" i="21" s="1"/>
  <c r="EC69" i="21" a="1"/>
  <c r="EC69" i="21" s="1"/>
  <c r="EC66" i="21" s="1"/>
  <c r="ED69" i="21" a="1"/>
  <c r="ED69" i="21" s="1"/>
  <c r="ED66" i="21" s="1"/>
  <c r="EE69" i="21" a="1"/>
  <c r="EE69" i="21" s="1"/>
  <c r="EE66" i="21" s="1"/>
  <c r="EM69" i="21" a="1"/>
  <c r="EM69" i="21" s="1"/>
  <c r="EM66" i="21" s="1"/>
  <c r="DQ69" i="21" a="1"/>
  <c r="DQ69" i="21" s="1"/>
  <c r="DQ66" i="21" s="1"/>
  <c r="DW69" i="21" a="1"/>
  <c r="DW69" i="21" s="1"/>
  <c r="DW66" i="21" s="1"/>
  <c r="DL69" i="21" a="1"/>
  <c r="DL69" i="21" s="1"/>
  <c r="DL66" i="21" s="1"/>
  <c r="DJ69" i="21" a="1"/>
  <c r="DJ69" i="21" s="1"/>
  <c r="DJ66" i="21" s="1"/>
  <c r="CR69" i="21" a="1"/>
  <c r="CR69" i="21" s="1"/>
  <c r="CR66" i="21" s="1"/>
  <c r="CY69" i="21" a="1"/>
  <c r="CY69" i="21" s="1"/>
  <c r="CY66" i="21" s="1"/>
  <c r="CE69" i="21" a="1"/>
  <c r="CE69" i="21" s="1"/>
  <c r="CE66" i="21" s="1"/>
  <c r="CC69" i="21" a="1"/>
  <c r="CC69" i="21" s="1"/>
  <c r="CC66" i="21" s="1"/>
  <c r="BX69" i="21" a="1"/>
  <c r="BX69" i="21" s="1"/>
  <c r="BX66" i="21" s="1"/>
  <c r="BQ69" i="21" a="1"/>
  <c r="BQ69" i="21" s="1"/>
  <c r="BQ66" i="21" s="1"/>
  <c r="BU69" i="21" a="1"/>
  <c r="BU69" i="21" s="1"/>
  <c r="BU66" i="21" s="1"/>
  <c r="BH69" i="21" a="1"/>
  <c r="BH69" i="21" s="1"/>
  <c r="BH66" i="21" s="1"/>
  <c r="BJ69" i="21" a="1"/>
  <c r="BJ69" i="21" s="1"/>
  <c r="BJ66" i="21" s="1"/>
  <c r="BF69" i="21" a="1"/>
  <c r="BF69" i="21" s="1"/>
  <c r="BF66" i="21" s="1"/>
  <c r="ER69" i="21" a="1"/>
  <c r="ER69" i="21" s="1"/>
  <c r="ER66" i="21" s="1"/>
  <c r="EU69" i="21" a="1"/>
  <c r="EU69" i="21" s="1"/>
  <c r="EU66" i="21" s="1"/>
  <c r="EX69" i="21" a="1"/>
  <c r="EX69" i="21" s="1"/>
  <c r="EX66" i="21" s="1"/>
  <c r="EP69" i="21" a="1"/>
  <c r="EP69" i="21" s="1"/>
  <c r="EP66" i="21" s="1"/>
  <c r="EK69" i="21" a="1"/>
  <c r="EK69" i="21" s="1"/>
  <c r="EK66" i="21" s="1"/>
  <c r="DT69" i="21" a="1"/>
  <c r="DT69" i="21" s="1"/>
  <c r="DT66" i="21" s="1"/>
  <c r="DO69" i="21" a="1"/>
  <c r="DO69" i="21" s="1"/>
  <c r="DP69" i="21" a="1"/>
  <c r="DP69" i="21" s="1"/>
  <c r="DP66" i="21" s="1"/>
  <c r="DZ69" i="21" a="1"/>
  <c r="DZ69" i="21" s="1"/>
  <c r="DZ66" i="21" s="1"/>
  <c r="DY69" i="21" a="1"/>
  <c r="DY69" i="21" s="1"/>
  <c r="DY66" i="21" s="1"/>
  <c r="DX69" i="21" a="1"/>
  <c r="DX69" i="21" s="1"/>
  <c r="DX66" i="21" s="1"/>
  <c r="DS69" i="21" a="1"/>
  <c r="DS69" i="21" s="1"/>
  <c r="DS66" i="21" s="1"/>
  <c r="DI69" i="21" a="1"/>
  <c r="DI69" i="21" s="1"/>
  <c r="DI66" i="21" s="1"/>
  <c r="DM69" i="21" a="1"/>
  <c r="DM69" i="21" s="1"/>
  <c r="DM66" i="21" s="1"/>
  <c r="DF69" i="21" a="1"/>
  <c r="DF69" i="21" s="1"/>
  <c r="DF66" i="21" s="1"/>
  <c r="CU69" i="21" a="1"/>
  <c r="CU69" i="21" s="1"/>
  <c r="CU66" i="21" s="1"/>
  <c r="CQ69" i="21" a="1"/>
  <c r="CQ69" i="21" s="1"/>
  <c r="CQ66" i="21" s="1"/>
  <c r="CO69" i="21" a="1"/>
  <c r="CO69" i="21" s="1"/>
  <c r="CS69" i="21" a="1"/>
  <c r="CS69" i="21" s="1"/>
  <c r="CS66" i="21" s="1"/>
  <c r="CL69" i="21" a="1"/>
  <c r="CL69" i="21" s="1"/>
  <c r="CL66" i="21" s="1"/>
  <c r="CF69" i="21" a="1"/>
  <c r="CF69" i="21" s="1"/>
  <c r="CF66" i="21" s="1"/>
  <c r="CI69" i="21" a="1"/>
  <c r="CI69" i="21" s="1"/>
  <c r="CI66" i="21" s="1"/>
  <c r="CB69" i="21" a="1"/>
  <c r="CB69" i="21" s="1"/>
  <c r="BY69" i="21" a="1"/>
  <c r="BY69" i="21" s="1"/>
  <c r="BY66" i="21" s="1"/>
  <c r="BR69" i="21" a="1"/>
  <c r="BR69" i="21" s="1"/>
  <c r="BR66" i="21" s="1"/>
  <c r="BS69" i="21" a="1"/>
  <c r="BS69" i="21" s="1"/>
  <c r="BS66" i="21" s="1"/>
  <c r="BD69" i="21" a="1"/>
  <c r="BD69" i="21" s="1"/>
  <c r="BD66" i="21" s="1"/>
  <c r="AY69" i="21" a="1"/>
  <c r="AY69" i="21" s="1"/>
  <c r="AY66" i="21" s="1"/>
  <c r="FK69" i="21" a="1"/>
  <c r="FK69" i="21" s="1"/>
  <c r="FK66" i="21" s="1"/>
  <c r="EY69" i="21" a="1"/>
  <c r="EY69" i="21" s="1"/>
  <c r="EY66" i="21" s="1"/>
  <c r="EV69" i="21" a="1"/>
  <c r="EV69" i="21" s="1"/>
  <c r="EV66" i="21" s="1"/>
  <c r="EW69" i="21" a="1"/>
  <c r="EW69" i="21" s="1"/>
  <c r="EW66" i="21" s="1"/>
  <c r="ES69" i="21" a="1"/>
  <c r="ES69" i="21" s="1"/>
  <c r="ES66" i="21" s="1"/>
  <c r="EG69" i="21" a="1"/>
  <c r="EG69" i="21" s="1"/>
  <c r="EG66" i="21" s="1"/>
  <c r="EH69" i="21" a="1"/>
  <c r="EH69" i="21" s="1"/>
  <c r="EH66" i="21" s="1"/>
  <c r="DV69" i="21" a="1"/>
  <c r="DV69" i="21" s="1"/>
  <c r="DV66" i="21" s="1"/>
  <c r="DE69" i="21" a="1"/>
  <c r="DE69" i="21" s="1"/>
  <c r="DE66" i="21" s="1"/>
  <c r="DH69" i="21" a="1"/>
  <c r="DH69" i="21" s="1"/>
  <c r="DH66" i="21" s="1"/>
  <c r="DG69" i="21" a="1"/>
  <c r="DG69" i="21" s="1"/>
  <c r="DG66" i="21" s="1"/>
  <c r="DD69" i="21" a="1"/>
  <c r="DD69" i="21" s="1"/>
  <c r="DD66" i="21" s="1"/>
  <c r="CT69" i="21" a="1"/>
  <c r="CT69" i="21" s="1"/>
  <c r="CT66" i="21" s="1"/>
  <c r="CV69" i="21" a="1"/>
  <c r="CV69" i="21" s="1"/>
  <c r="CV66" i="21" s="1"/>
  <c r="CD69" i="21" a="1"/>
  <c r="CD69" i="21" s="1"/>
  <c r="CD66" i="21" s="1"/>
  <c r="CM69" i="21" a="1"/>
  <c r="CM69" i="21" s="1"/>
  <c r="CM66" i="21" s="1"/>
  <c r="BP69" i="21" a="1"/>
  <c r="BP69" i="21" s="1"/>
  <c r="BP66" i="21" s="1"/>
  <c r="BV69" i="21" a="1"/>
  <c r="BV69" i="21" s="1"/>
  <c r="BV66" i="21" s="1"/>
  <c r="BK69" i="21" a="1"/>
  <c r="BK69" i="21" s="1"/>
  <c r="BK66" i="21" s="1"/>
  <c r="BG69" i="21" a="1"/>
  <c r="BG69" i="21" s="1"/>
  <c r="BG66" i="21" s="1"/>
  <c r="BI69" i="21" a="1"/>
  <c r="BI69" i="21" s="1"/>
  <c r="BI66" i="21" s="1"/>
  <c r="AZ69" i="21" a="1"/>
  <c r="AZ69" i="21" s="1"/>
  <c r="AZ66" i="21" s="1"/>
  <c r="NX69" i="21" a="1"/>
  <c r="NX69" i="21" s="1"/>
  <c r="NX66" i="21" s="1"/>
  <c r="NY69" i="21" a="1"/>
  <c r="NY69" i="21" s="1"/>
  <c r="NY66" i="21" s="1"/>
  <c r="NZ69" i="21" a="1"/>
  <c r="NZ69" i="21" s="1"/>
  <c r="OB69" i="21" a="1"/>
  <c r="OB69" i="21" s="1"/>
  <c r="OC69" i="21" a="1"/>
  <c r="OC69" i="21" s="1"/>
  <c r="OC66" i="21" s="1"/>
  <c r="OD69" i="21" a="1"/>
  <c r="OD69" i="21" s="1"/>
  <c r="OD66" i="21" s="1"/>
  <c r="OE69" i="21" a="1"/>
  <c r="OE69" i="21" s="1"/>
  <c r="OE66" i="21" s="1"/>
  <c r="OF69" i="21" a="1"/>
  <c r="OF69" i="21" s="1"/>
  <c r="OF66" i="21" s="1"/>
  <c r="OG69" i="21" a="1"/>
  <c r="OG69" i="21" s="1"/>
  <c r="OG66" i="21" s="1"/>
  <c r="OH69" i="21" a="1"/>
  <c r="OH69" i="21" s="1"/>
  <c r="OH66" i="21" s="1"/>
  <c r="OI69" i="21" a="1"/>
  <c r="OI69" i="21" s="1"/>
  <c r="OI66" i="21" s="1"/>
  <c r="OJ69" i="21" a="1"/>
  <c r="OJ69" i="21" s="1"/>
  <c r="OJ66" i="21" s="1"/>
  <c r="NV61" i="21" a="1"/>
  <c r="NV61" i="21" s="1"/>
  <c r="NV58" i="21" s="1"/>
  <c r="NT61" i="21" a="1"/>
  <c r="NT61" i="21" s="1"/>
  <c r="NT58" i="21" s="1"/>
  <c r="NB61" i="21" a="1"/>
  <c r="NB61" i="21" s="1"/>
  <c r="NE61" i="21" a="1"/>
  <c r="NE61" i="21" s="1"/>
  <c r="NE58" i="21" s="1"/>
  <c r="MW61" i="21" a="1"/>
  <c r="MW61" i="21" s="1"/>
  <c r="MW58" i="21" s="1"/>
  <c r="MV61" i="21" a="1"/>
  <c r="MV61" i="21" s="1"/>
  <c r="MV58" i="21" s="1"/>
  <c r="MT61" i="21" a="1"/>
  <c r="MT61" i="21" s="1"/>
  <c r="MT58" i="21" s="1"/>
  <c r="LV61" i="21" a="1"/>
  <c r="LV61" i="21" s="1"/>
  <c r="LV58" i="21" s="1"/>
  <c r="LT61" i="21" a="1"/>
  <c r="LT61" i="21" s="1"/>
  <c r="LT58" i="21" s="1"/>
  <c r="LO61" i="21" a="1"/>
  <c r="LO61" i="21" s="1"/>
  <c r="LF61" i="21" a="1"/>
  <c r="LF61" i="21" s="1"/>
  <c r="LF58" i="21" s="1"/>
  <c r="LD61" i="21" a="1"/>
  <c r="LD61" i="21" s="1"/>
  <c r="LD58" i="21" s="1"/>
  <c r="LE61" i="21" a="1"/>
  <c r="LE61" i="21" s="1"/>
  <c r="LE58" i="21" s="1"/>
  <c r="KZ61" i="21" a="1"/>
  <c r="KZ61" i="21" s="1"/>
  <c r="KZ58" i="21" s="1"/>
  <c r="KV61" i="21" a="1"/>
  <c r="KV61" i="21" s="1"/>
  <c r="KV58" i="21" s="1"/>
  <c r="KP61" i="21" a="1"/>
  <c r="KP61" i="21" s="1"/>
  <c r="KP58" i="21" s="1"/>
  <c r="KD61" i="21" a="1"/>
  <c r="KD61" i="21" s="1"/>
  <c r="KD58" i="21" s="1"/>
  <c r="KM61" i="21" a="1"/>
  <c r="KM61" i="21" s="1"/>
  <c r="KM58" i="21" s="1"/>
  <c r="KH61" i="21" a="1"/>
  <c r="KH61" i="21" s="1"/>
  <c r="KH58" i="21" s="1"/>
  <c r="KI61" i="21" a="1"/>
  <c r="KI61" i="21" s="1"/>
  <c r="KI58" i="21" s="1"/>
  <c r="KG61" i="21" a="1"/>
  <c r="KG61" i="21" s="1"/>
  <c r="KG58" i="21" s="1"/>
  <c r="JP61" i="21" a="1"/>
  <c r="JP61" i="21" s="1"/>
  <c r="JP58" i="21" s="1"/>
  <c r="NS61" i="21" a="1"/>
  <c r="NS61" i="21" s="1"/>
  <c r="NS58" i="21" s="1"/>
  <c r="NU61" i="21" a="1"/>
  <c r="NU61" i="21" s="1"/>
  <c r="NU58" i="21" s="1"/>
  <c r="NP61" i="21" a="1"/>
  <c r="NP61" i="21" s="1"/>
  <c r="NP58" i="21" s="1"/>
  <c r="NF61" i="21" a="1"/>
  <c r="NF61" i="21" s="1"/>
  <c r="NF58" i="21" s="1"/>
  <c r="NI61" i="21" a="1"/>
  <c r="NI61" i="21" s="1"/>
  <c r="NI58" i="21" s="1"/>
  <c r="NJ61" i="21" a="1"/>
  <c r="NJ61" i="21" s="1"/>
  <c r="NJ58" i="21" s="1"/>
  <c r="NM61" i="21" a="1"/>
  <c r="NM61" i="21" s="1"/>
  <c r="NM58" i="21" s="1"/>
  <c r="MR61" i="21" a="1"/>
  <c r="MR61" i="21" s="1"/>
  <c r="MR58" i="21" s="1"/>
  <c r="MS61" i="21" a="1"/>
  <c r="MS61" i="21" s="1"/>
  <c r="MS58" i="21" s="1"/>
  <c r="MX61" i="21" a="1"/>
  <c r="MX61" i="21" s="1"/>
  <c r="MX58" i="21" s="1"/>
  <c r="MC61" i="21" a="1"/>
  <c r="MC61" i="21" s="1"/>
  <c r="MC58" i="21" s="1"/>
  <c r="MM61" i="21" a="1"/>
  <c r="MM61" i="21" s="1"/>
  <c r="MM58" i="21" s="1"/>
  <c r="ME61" i="21" a="1"/>
  <c r="ME61" i="21" s="1"/>
  <c r="ME58" i="21" s="1"/>
  <c r="MF61" i="21" a="1"/>
  <c r="MF61" i="21" s="1"/>
  <c r="MF58" i="21" s="1"/>
  <c r="ML61" i="21" a="1"/>
  <c r="ML61" i="21" s="1"/>
  <c r="ML58" i="21" s="1"/>
  <c r="LW61" i="21" a="1"/>
  <c r="LW61" i="21" s="1"/>
  <c r="LW58" i="21" s="1"/>
  <c r="LQ61" i="21" a="1"/>
  <c r="LQ61" i="21" s="1"/>
  <c r="LQ58" i="21" s="1"/>
  <c r="LZ61" i="21" a="1"/>
  <c r="LZ61" i="21" s="1"/>
  <c r="LZ58" i="21" s="1"/>
  <c r="LY61" i="21" a="1"/>
  <c r="LY61" i="21" s="1"/>
  <c r="LY58" i="21" s="1"/>
  <c r="LI61" i="21" a="1"/>
  <c r="LI61" i="21" s="1"/>
  <c r="LI58" i="21" s="1"/>
  <c r="LB61" i="21" a="1"/>
  <c r="LB61" i="21" s="1"/>
  <c r="KS61" i="21" a="1"/>
  <c r="KS61" i="21" s="1"/>
  <c r="KS58" i="21" s="1"/>
  <c r="KY61" i="21" a="1"/>
  <c r="KY61" i="21" s="1"/>
  <c r="KY58" i="21" s="1"/>
  <c r="KF61" i="21" a="1"/>
  <c r="KF61" i="21" s="1"/>
  <c r="KF58" i="21" s="1"/>
  <c r="KJ61" i="21" a="1"/>
  <c r="KJ61" i="21" s="1"/>
  <c r="KJ58" i="21" s="1"/>
  <c r="KB61" i="21" a="1"/>
  <c r="KB61" i="21" s="1"/>
  <c r="JR61" i="21" a="1"/>
  <c r="JR61" i="21" s="1"/>
  <c r="JR58" i="21" s="1"/>
  <c r="JS61" i="21" a="1"/>
  <c r="JS61" i="21" s="1"/>
  <c r="JS58" i="21" s="1"/>
  <c r="JU61" i="21" a="1"/>
  <c r="JU61" i="21" s="1"/>
  <c r="JU58" i="21" s="1"/>
  <c r="JD61" i="21" a="1"/>
  <c r="JD61" i="21" s="1"/>
  <c r="JD58" i="21" s="1"/>
  <c r="NR61" i="21" a="1"/>
  <c r="NR61" i="21" s="1"/>
  <c r="NR58" i="21" s="1"/>
  <c r="NW61" i="21" a="1"/>
  <c r="NW61" i="21" s="1"/>
  <c r="NW58" i="21" s="1"/>
  <c r="NC61" i="21" a="1"/>
  <c r="NC61" i="21" s="1"/>
  <c r="NC58" i="21" s="1"/>
  <c r="ND61" i="21" a="1"/>
  <c r="ND61" i="21" s="1"/>
  <c r="ND58" i="21" s="1"/>
  <c r="NG61" i="21" a="1"/>
  <c r="NG61" i="21" s="1"/>
  <c r="NG58" i="21" s="1"/>
  <c r="NH61" i="21" a="1"/>
  <c r="NH61" i="21" s="1"/>
  <c r="NH58" i="21" s="1"/>
  <c r="MZ61" i="21" a="1"/>
  <c r="MZ61" i="21" s="1"/>
  <c r="MZ58" i="21" s="1"/>
  <c r="MY61" i="21" a="1"/>
  <c r="MY61" i="21" s="1"/>
  <c r="MY58" i="21" s="1"/>
  <c r="MU61" i="21" a="1"/>
  <c r="MU61" i="21" s="1"/>
  <c r="MU58" i="21" s="1"/>
  <c r="MQ61" i="21" a="1"/>
  <c r="MQ61" i="21" s="1"/>
  <c r="MQ58" i="21" s="1"/>
  <c r="MH61" i="21" a="1"/>
  <c r="MH61" i="21" s="1"/>
  <c r="MH58" i="21" s="1"/>
  <c r="MI61" i="21" a="1"/>
  <c r="MI61" i="21" s="1"/>
  <c r="MI58" i="21" s="1"/>
  <c r="MG61" i="21" a="1"/>
  <c r="MG61" i="21" s="1"/>
  <c r="MG58" i="21" s="1"/>
  <c r="MK61" i="21" a="1"/>
  <c r="MK61" i="21" s="1"/>
  <c r="MK58" i="21" s="1"/>
  <c r="LX61" i="21" a="1"/>
  <c r="LX61" i="21" s="1"/>
  <c r="LX58" i="21" s="1"/>
  <c r="LP61" i="21" a="1"/>
  <c r="LP61" i="21" s="1"/>
  <c r="LP58" i="21" s="1"/>
  <c r="LC61" i="21" a="1"/>
  <c r="LC61" i="21" s="1"/>
  <c r="LC58" i="21" s="1"/>
  <c r="LJ61" i="21" a="1"/>
  <c r="LJ61" i="21" s="1"/>
  <c r="LJ58" i="21" s="1"/>
  <c r="LG61" i="21" a="1"/>
  <c r="LG61" i="21" s="1"/>
  <c r="LG58" i="21" s="1"/>
  <c r="LL61" i="21" a="1"/>
  <c r="LL61" i="21" s="1"/>
  <c r="LL58" i="21" s="1"/>
  <c r="KQ61" i="21" a="1"/>
  <c r="KQ61" i="21" s="1"/>
  <c r="KQ58" i="21" s="1"/>
  <c r="KR61" i="21" a="1"/>
  <c r="KR61" i="21" s="1"/>
  <c r="KR58" i="21" s="1"/>
  <c r="KX61" i="21" a="1"/>
  <c r="KX61" i="21" s="1"/>
  <c r="KX58" i="21" s="1"/>
  <c r="KL61" i="21" a="1"/>
  <c r="KL61" i="21" s="1"/>
  <c r="KL58" i="21" s="1"/>
  <c r="KK61" i="21" a="1"/>
  <c r="KK61" i="21" s="1"/>
  <c r="KK58" i="21" s="1"/>
  <c r="KC61" i="21" a="1"/>
  <c r="KC61" i="21" s="1"/>
  <c r="KC58" i="21" s="1"/>
  <c r="KE61" i="21" a="1"/>
  <c r="KE61" i="21" s="1"/>
  <c r="KE58" i="21" s="1"/>
  <c r="NO61" i="21" a="1"/>
  <c r="NO61" i="21" s="1"/>
  <c r="NQ61" i="21" a="1"/>
  <c r="NQ61" i="21" s="1"/>
  <c r="NQ58" i="21" s="1"/>
  <c r="NK61" i="21" a="1"/>
  <c r="NK61" i="21" s="1"/>
  <c r="NK58" i="21" s="1"/>
  <c r="NL61" i="21" a="1"/>
  <c r="NL61" i="21" s="1"/>
  <c r="NL58" i="21" s="1"/>
  <c r="MP61" i="21" a="1"/>
  <c r="MP61" i="21" s="1"/>
  <c r="MP58" i="21" s="1"/>
  <c r="MO61" i="21" a="1"/>
  <c r="MO61" i="21" s="1"/>
  <c r="MB61" i="21" a="1"/>
  <c r="MB61" i="21" s="1"/>
  <c r="MD61" i="21" a="1"/>
  <c r="MD61" i="21" s="1"/>
  <c r="MD58" i="21" s="1"/>
  <c r="MJ61" i="21" a="1"/>
  <c r="MJ61" i="21" s="1"/>
  <c r="MJ58" i="21" s="1"/>
  <c r="LS61" i="21" a="1"/>
  <c r="LS61" i="21" s="1"/>
  <c r="LS58" i="21" s="1"/>
  <c r="LR61" i="21" a="1"/>
  <c r="LR61" i="21" s="1"/>
  <c r="LR58" i="21" s="1"/>
  <c r="LU61" i="21" a="1"/>
  <c r="LU61" i="21" s="1"/>
  <c r="LU58" i="21" s="1"/>
  <c r="LH61" i="21" a="1"/>
  <c r="LH61" i="21" s="1"/>
  <c r="LH58" i="21" s="1"/>
  <c r="LM61" i="21" a="1"/>
  <c r="LM61" i="21" s="1"/>
  <c r="LM58" i="21" s="1"/>
  <c r="LK61" i="21" a="1"/>
  <c r="LK61" i="21" s="1"/>
  <c r="LK58" i="21" s="1"/>
  <c r="KU61" i="21" a="1"/>
  <c r="KU61" i="21" s="1"/>
  <c r="KU58" i="21" s="1"/>
  <c r="KT61" i="21" a="1"/>
  <c r="KT61" i="21" s="1"/>
  <c r="KT58" i="21" s="1"/>
  <c r="KW61" i="21" a="1"/>
  <c r="KW61" i="21" s="1"/>
  <c r="KW58" i="21" s="1"/>
  <c r="KO61" i="21" a="1"/>
  <c r="KO61" i="21" s="1"/>
  <c r="JQ61" i="21" a="1"/>
  <c r="JQ61" i="21" s="1"/>
  <c r="JQ58" i="21" s="1"/>
  <c r="JO61" i="21" a="1"/>
  <c r="JO61" i="21" s="1"/>
  <c r="JT61" i="21" a="1"/>
  <c r="JT61" i="21" s="1"/>
  <c r="JT58" i="21" s="1"/>
  <c r="JX61" i="21" a="1"/>
  <c r="JX61" i="21" s="1"/>
  <c r="JX58" i="21" s="1"/>
  <c r="JY61" i="21" a="1"/>
  <c r="JY61" i="21" s="1"/>
  <c r="JY58" i="21" s="1"/>
  <c r="JW61" i="21" a="1"/>
  <c r="JW61" i="21" s="1"/>
  <c r="JW58" i="21" s="1"/>
  <c r="JZ61" i="21" a="1"/>
  <c r="JZ61" i="21" s="1"/>
  <c r="JZ58" i="21" s="1"/>
  <c r="JL61" i="21" a="1"/>
  <c r="JL61" i="21" s="1"/>
  <c r="JL58" i="21" s="1"/>
  <c r="JG61" i="21" a="1"/>
  <c r="JG61" i="21" s="1"/>
  <c r="JG58" i="21" s="1"/>
  <c r="JB61" i="21" a="1"/>
  <c r="JB61" i="21" s="1"/>
  <c r="IS61" i="21" a="1"/>
  <c r="IS61" i="21" s="1"/>
  <c r="IS58" i="21" s="1"/>
  <c r="IU61" i="21" a="1"/>
  <c r="IU61" i="21" s="1"/>
  <c r="IU58" i="21" s="1"/>
  <c r="IV61" i="21" a="1"/>
  <c r="IV61" i="21" s="1"/>
  <c r="IV58" i="21" s="1"/>
  <c r="IE61" i="21" a="1"/>
  <c r="IE61" i="21" s="1"/>
  <c r="IE58" i="21" s="1"/>
  <c r="IK61" i="21" a="1"/>
  <c r="IK61" i="21" s="1"/>
  <c r="IK58" i="21" s="1"/>
  <c r="IJ61" i="21" a="1"/>
  <c r="IJ61" i="21" s="1"/>
  <c r="IJ58" i="21" s="1"/>
  <c r="HS61" i="21" a="1"/>
  <c r="HS61" i="21" s="1"/>
  <c r="HS58" i="21" s="1"/>
  <c r="HG61" i="21" a="1"/>
  <c r="HG61" i="21" s="1"/>
  <c r="HG58" i="21" s="1"/>
  <c r="HC61" i="21" a="1"/>
  <c r="HC61" i="21" s="1"/>
  <c r="HC58" i="21" s="1"/>
  <c r="HK61" i="21" a="1"/>
  <c r="HK61" i="21" s="1"/>
  <c r="HK58" i="21" s="1"/>
  <c r="GP61" i="21" a="1"/>
  <c r="GP61" i="21" s="1"/>
  <c r="GP58" i="21" s="1"/>
  <c r="GX61" i="21" a="1"/>
  <c r="GX61" i="21" s="1"/>
  <c r="GX58" i="21" s="1"/>
  <c r="GW61" i="21" a="1"/>
  <c r="GW61" i="21" s="1"/>
  <c r="GW58" i="21" s="1"/>
  <c r="GU61" i="21" a="1"/>
  <c r="GU61" i="21" s="1"/>
  <c r="GU58" i="21" s="1"/>
  <c r="GJ61" i="21" a="1"/>
  <c r="GJ61" i="21" s="1"/>
  <c r="GJ58" i="21" s="1"/>
  <c r="GM61" i="21" a="1"/>
  <c r="GM61" i="21" s="1"/>
  <c r="GM58" i="21" s="1"/>
  <c r="GM37" i="21" s="1"/>
  <c r="GG61" i="21" a="1"/>
  <c r="GG61" i="21" s="1"/>
  <c r="GG58" i="21" s="1"/>
  <c r="GC61" i="21" a="1"/>
  <c r="GC61" i="21" s="1"/>
  <c r="GC58" i="21" s="1"/>
  <c r="FV61" i="21" a="1"/>
  <c r="FV61" i="21" s="1"/>
  <c r="FV58" i="21" s="1"/>
  <c r="FS61" i="21" a="1"/>
  <c r="FS61" i="21" s="1"/>
  <c r="FS58" i="21" s="1"/>
  <c r="FF61" i="21" a="1"/>
  <c r="FF61" i="21" s="1"/>
  <c r="FF58" i="21" s="1"/>
  <c r="FC61" i="21" a="1"/>
  <c r="FC61" i="21" s="1"/>
  <c r="FC58" i="21" s="1"/>
  <c r="FI61" i="21" a="1"/>
  <c r="FI61" i="21" s="1"/>
  <c r="FI58" i="21" s="1"/>
  <c r="JJ61" i="21" a="1"/>
  <c r="JJ61" i="21" s="1"/>
  <c r="JJ58" i="21" s="1"/>
  <c r="JI61" i="21" a="1"/>
  <c r="JI61" i="21" s="1"/>
  <c r="JI58" i="21" s="1"/>
  <c r="IQ61" i="21" a="1"/>
  <c r="IQ61" i="21" s="1"/>
  <c r="IQ58" i="21" s="1"/>
  <c r="IZ61" i="21" a="1"/>
  <c r="IZ61" i="21" s="1"/>
  <c r="IZ58" i="21" s="1"/>
  <c r="IT61" i="21" a="1"/>
  <c r="IT61" i="21" s="1"/>
  <c r="IT58" i="21" s="1"/>
  <c r="IG61" i="21" a="1"/>
  <c r="IG61" i="21" s="1"/>
  <c r="IG58" i="21" s="1"/>
  <c r="IB61" i="21" a="1"/>
  <c r="IB61" i="21" s="1"/>
  <c r="HT61" i="21" a="1"/>
  <c r="HT61" i="21" s="1"/>
  <c r="HT58" i="21" s="1"/>
  <c r="HW61" i="21" a="1"/>
  <c r="HW61" i="21" s="1"/>
  <c r="HW58" i="21" s="1"/>
  <c r="HY61" i="21" a="1"/>
  <c r="HY61" i="21" s="1"/>
  <c r="HY58" i="21" s="1"/>
  <c r="HX61" i="21" a="1"/>
  <c r="HX61" i="21" s="1"/>
  <c r="HX58" i="21" s="1"/>
  <c r="HD61" i="21" a="1"/>
  <c r="HD61" i="21" s="1"/>
  <c r="HD58" i="21" s="1"/>
  <c r="HB61" i="21" a="1"/>
  <c r="HB61" i="21" s="1"/>
  <c r="HJ61" i="21" a="1"/>
  <c r="HJ61" i="21" s="1"/>
  <c r="HJ58" i="21" s="1"/>
  <c r="HH61" i="21" a="1"/>
  <c r="HH61" i="21" s="1"/>
  <c r="HH58" i="21" s="1"/>
  <c r="HH37" i="21" s="1"/>
  <c r="HH36" i="21" s="1"/>
  <c r="GQ61" i="21" a="1"/>
  <c r="GQ61" i="21" s="1"/>
  <c r="GQ58" i="21" s="1"/>
  <c r="GZ61" i="21" a="1"/>
  <c r="GZ61" i="21" s="1"/>
  <c r="GZ58" i="21" s="1"/>
  <c r="GS61" i="21" a="1"/>
  <c r="GS61" i="21" s="1"/>
  <c r="GS58" i="21" s="1"/>
  <c r="GT61" i="21" a="1"/>
  <c r="GT61" i="21" s="1"/>
  <c r="GT58" i="21" s="1"/>
  <c r="GO61" i="21" a="1"/>
  <c r="GO61" i="21" s="1"/>
  <c r="GV61" i="21" a="1"/>
  <c r="GV61" i="21" s="1"/>
  <c r="GV58" i="21" s="1"/>
  <c r="GI61" i="21" a="1"/>
  <c r="GI61" i="21" s="1"/>
  <c r="GI58" i="21" s="1"/>
  <c r="GD61" i="21" a="1"/>
  <c r="GD61" i="21" s="1"/>
  <c r="GD58" i="21" s="1"/>
  <c r="FR61" i="21" a="1"/>
  <c r="FR61" i="21" s="1"/>
  <c r="FR58" i="21" s="1"/>
  <c r="FT61" i="21" a="1"/>
  <c r="FT61" i="21" s="1"/>
  <c r="FT58" i="21" s="1"/>
  <c r="FP61" i="21" a="1"/>
  <c r="FP61" i="21" s="1"/>
  <c r="FP58" i="21" s="1"/>
  <c r="FZ61" i="21" a="1"/>
  <c r="FZ61" i="21" s="1"/>
  <c r="FZ58" i="21" s="1"/>
  <c r="FJ61" i="21" a="1"/>
  <c r="FJ61" i="21" s="1"/>
  <c r="FJ58" i="21" s="1"/>
  <c r="JF61" i="21" a="1"/>
  <c r="JF61" i="21" s="1"/>
  <c r="JF58" i="21" s="1"/>
  <c r="JM61" i="21" a="1"/>
  <c r="JM61" i="21" s="1"/>
  <c r="JM58" i="21" s="1"/>
  <c r="JE61" i="21" a="1"/>
  <c r="JE61" i="21" s="1"/>
  <c r="JE58" i="21" s="1"/>
  <c r="JK61" i="21" a="1"/>
  <c r="JK61" i="21" s="1"/>
  <c r="JK58" i="21" s="1"/>
  <c r="IR61" i="21" a="1"/>
  <c r="IR61" i="21" s="1"/>
  <c r="IR58" i="21" s="1"/>
  <c r="IO61" i="21" a="1"/>
  <c r="IO61" i="21" s="1"/>
  <c r="IW61" i="21" a="1"/>
  <c r="IW61" i="21" s="1"/>
  <c r="IW58" i="21" s="1"/>
  <c r="IC61" i="21" a="1"/>
  <c r="IC61" i="21" s="1"/>
  <c r="IC58" i="21" s="1"/>
  <c r="IF61" i="21" a="1"/>
  <c r="IF61" i="21" s="1"/>
  <c r="IF58" i="21" s="1"/>
  <c r="II61" i="21" a="1"/>
  <c r="II61" i="21" s="1"/>
  <c r="II58" i="21" s="1"/>
  <c r="HQ61" i="21" a="1"/>
  <c r="HQ61" i="21" s="1"/>
  <c r="HQ58" i="21" s="1"/>
  <c r="HU61" i="21" a="1"/>
  <c r="HU61" i="21" s="1"/>
  <c r="HU58" i="21" s="1"/>
  <c r="HP61" i="21" a="1"/>
  <c r="HP61" i="21" s="1"/>
  <c r="HP58" i="21" s="1"/>
  <c r="HP37" i="21" s="1"/>
  <c r="HP36" i="21" s="1"/>
  <c r="HR61" i="21" a="1"/>
  <c r="HR61" i="21" s="1"/>
  <c r="HR58" i="21" s="1"/>
  <c r="HM61" i="21" a="1"/>
  <c r="HM61" i="21" s="1"/>
  <c r="HM58" i="21" s="1"/>
  <c r="HM37" i="21" s="1"/>
  <c r="HL61" i="21" a="1"/>
  <c r="HL61" i="21" s="1"/>
  <c r="HL58" i="21" s="1"/>
  <c r="HF61" i="21" a="1"/>
  <c r="HF61" i="21" s="1"/>
  <c r="HF58" i="21" s="1"/>
  <c r="GR61" i="21" a="1"/>
  <c r="GR61" i="21" s="1"/>
  <c r="GR58" i="21" s="1"/>
  <c r="GY61" i="21" a="1"/>
  <c r="GY61" i="21" s="1"/>
  <c r="GY58" i="21" s="1"/>
  <c r="GB61" i="21" a="1"/>
  <c r="GB61" i="21" s="1"/>
  <c r="GE61" i="21" a="1"/>
  <c r="GE61" i="21" s="1"/>
  <c r="GE58" i="21" s="1"/>
  <c r="GL61" i="21" a="1"/>
  <c r="GL61" i="21" s="1"/>
  <c r="GL58" i="21" s="1"/>
  <c r="GH61" i="21" a="1"/>
  <c r="GH61" i="21" s="1"/>
  <c r="GH58" i="21" s="1"/>
  <c r="FW61" i="21" a="1"/>
  <c r="FW61" i="21" s="1"/>
  <c r="FW58" i="21" s="1"/>
  <c r="FQ61" i="21" a="1"/>
  <c r="FQ61" i="21" s="1"/>
  <c r="FQ58" i="21" s="1"/>
  <c r="FY61" i="21" a="1"/>
  <c r="FY61" i="21" s="1"/>
  <c r="FY58" i="21" s="1"/>
  <c r="FX61" i="21" a="1"/>
  <c r="FX61" i="21" s="1"/>
  <c r="FX58" i="21" s="1"/>
  <c r="FE61" i="21" a="1"/>
  <c r="FE61" i="21" s="1"/>
  <c r="FE58" i="21" s="1"/>
  <c r="FD61" i="21" a="1"/>
  <c r="FD61" i="21" s="1"/>
  <c r="FD58" i="21" s="1"/>
  <c r="FB61" i="21" a="1"/>
  <c r="FB61" i="21" s="1"/>
  <c r="FH61" i="21" a="1"/>
  <c r="FH61" i="21" s="1"/>
  <c r="FH58" i="21" s="1"/>
  <c r="JV61" i="21" a="1"/>
  <c r="JV61" i="21" s="1"/>
  <c r="JV58" i="21" s="1"/>
  <c r="JC61" i="21" a="1"/>
  <c r="JC61" i="21" s="1"/>
  <c r="JC58" i="21" s="1"/>
  <c r="JH61" i="21" a="1"/>
  <c r="JH61" i="21" s="1"/>
  <c r="JH58" i="21" s="1"/>
  <c r="IY61" i="21" a="1"/>
  <c r="IY61" i="21" s="1"/>
  <c r="IY58" i="21" s="1"/>
  <c r="IP61" i="21" a="1"/>
  <c r="IP61" i="21" s="1"/>
  <c r="IP58" i="21" s="1"/>
  <c r="IX61" i="21" a="1"/>
  <c r="IX61" i="21" s="1"/>
  <c r="IX58" i="21" s="1"/>
  <c r="ID61" i="21" a="1"/>
  <c r="ID61" i="21" s="1"/>
  <c r="ID58" i="21" s="1"/>
  <c r="IL61" i="21" a="1"/>
  <c r="IL61" i="21" s="1"/>
  <c r="IL58" i="21" s="1"/>
  <c r="IM61" i="21" a="1"/>
  <c r="IM61" i="21" s="1"/>
  <c r="IM58" i="21" s="1"/>
  <c r="IH61" i="21" a="1"/>
  <c r="IH61" i="21" s="1"/>
  <c r="IH58" i="21" s="1"/>
  <c r="HO61" i="21" a="1"/>
  <c r="HO61" i="21" s="1"/>
  <c r="HZ61" i="21" a="1"/>
  <c r="HZ61" i="21" s="1"/>
  <c r="HZ58" i="21" s="1"/>
  <c r="HV61" i="21" a="1"/>
  <c r="HV61" i="21" s="1"/>
  <c r="HV58" i="21" s="1"/>
  <c r="HI61" i="21" a="1"/>
  <c r="HI61" i="21" s="1"/>
  <c r="HI58" i="21" s="1"/>
  <c r="HE61" i="21" a="1"/>
  <c r="HE61" i="21" s="1"/>
  <c r="HE58" i="21" s="1"/>
  <c r="GK61" i="21" a="1"/>
  <c r="GK61" i="21" s="1"/>
  <c r="GK58" i="21" s="1"/>
  <c r="GF61" i="21" a="1"/>
  <c r="GF61" i="21" s="1"/>
  <c r="GF58" i="21" s="1"/>
  <c r="FU61" i="21" a="1"/>
  <c r="FU61" i="21" s="1"/>
  <c r="FU58" i="21" s="1"/>
  <c r="FO61" i="21" a="1"/>
  <c r="FO61" i="21" s="1"/>
  <c r="FL61" i="21" a="1"/>
  <c r="FL61" i="21" s="1"/>
  <c r="FL58" i="21" s="1"/>
  <c r="FG61" i="21" a="1"/>
  <c r="FG61" i="21" s="1"/>
  <c r="FG58" i="21" s="1"/>
  <c r="FM61" i="21" a="1"/>
  <c r="FM61" i="21" s="1"/>
  <c r="FM58" i="21" s="1"/>
  <c r="EO61" i="21" a="1"/>
  <c r="EO61" i="21" s="1"/>
  <c r="ES61" i="21" a="1"/>
  <c r="ES61" i="21" s="1"/>
  <c r="ES58" i="21" s="1"/>
  <c r="EY61" i="21" a="1"/>
  <c r="EY61" i="21" s="1"/>
  <c r="EY58" i="21" s="1"/>
  <c r="EL61" i="21" a="1"/>
  <c r="EL61" i="21" s="1"/>
  <c r="EL58" i="21" s="1"/>
  <c r="EK61" i="21" a="1"/>
  <c r="EK61" i="21" s="1"/>
  <c r="EK58" i="21" s="1"/>
  <c r="EE61" i="21" a="1"/>
  <c r="EE61" i="21" s="1"/>
  <c r="EE58" i="21" s="1"/>
  <c r="DU61" i="21" a="1"/>
  <c r="DU61" i="21" s="1"/>
  <c r="DU58" i="21" s="1"/>
  <c r="DO61" i="21" a="1"/>
  <c r="DO61" i="21" s="1"/>
  <c r="DS61" i="21" a="1"/>
  <c r="DS61" i="21" s="1"/>
  <c r="DS58" i="21" s="1"/>
  <c r="DW61" i="21" a="1"/>
  <c r="DW61" i="21" s="1"/>
  <c r="DW58" i="21" s="1"/>
  <c r="DW37" i="21" s="1"/>
  <c r="DW36" i="21" s="1"/>
  <c r="DF61" i="21" a="1"/>
  <c r="DF61" i="21" s="1"/>
  <c r="DF58" i="21" s="1"/>
  <c r="DD61" i="21" a="1"/>
  <c r="DD61" i="21" s="1"/>
  <c r="DD58" i="21" s="1"/>
  <c r="DI61" i="21" a="1"/>
  <c r="DI61" i="21" s="1"/>
  <c r="DI58" i="21" s="1"/>
  <c r="DB61" i="21" a="1"/>
  <c r="DB61" i="21" s="1"/>
  <c r="DK61" i="21" a="1"/>
  <c r="DK61" i="21" s="1"/>
  <c r="DK58" i="21" s="1"/>
  <c r="CO61" i="21" a="1"/>
  <c r="CO61" i="21" s="1"/>
  <c r="CX61" i="21" a="1"/>
  <c r="CX61" i="21" s="1"/>
  <c r="CX58" i="21" s="1"/>
  <c r="CP61" i="21" a="1"/>
  <c r="CP61" i="21" s="1"/>
  <c r="CP58" i="21" s="1"/>
  <c r="CW61" i="21" a="1"/>
  <c r="CW61" i="21" s="1"/>
  <c r="CW58" i="21" s="1"/>
  <c r="CR61" i="21" a="1"/>
  <c r="CR61" i="21" s="1"/>
  <c r="CR58" i="21" s="1"/>
  <c r="CG61" i="21" a="1"/>
  <c r="CG61" i="21" s="1"/>
  <c r="CG58" i="21" s="1"/>
  <c r="CF61" i="21" a="1"/>
  <c r="CF61" i="21" s="1"/>
  <c r="CF58" i="21" s="1"/>
  <c r="CJ61" i="21" a="1"/>
  <c r="CJ61" i="21" s="1"/>
  <c r="CJ58" i="21" s="1"/>
  <c r="BV61" i="21" a="1"/>
  <c r="BV61" i="21" s="1"/>
  <c r="BV58" i="21" s="1"/>
  <c r="BE61" i="21" a="1"/>
  <c r="BE61" i="21" s="1"/>
  <c r="BE58" i="21" s="1"/>
  <c r="BI61" i="21" a="1"/>
  <c r="BI61" i="21" s="1"/>
  <c r="BI58" i="21" s="1"/>
  <c r="EV61" i="21" a="1"/>
  <c r="EV61" i="21" s="1"/>
  <c r="EV58" i="21" s="1"/>
  <c r="ER61" i="21" a="1"/>
  <c r="ER61" i="21" s="1"/>
  <c r="ER58" i="21" s="1"/>
  <c r="ET61" i="21" a="1"/>
  <c r="ET61" i="21" s="1"/>
  <c r="ET58" i="21" s="1"/>
  <c r="EZ61" i="21" a="1"/>
  <c r="EZ61" i="21" s="1"/>
  <c r="EZ58" i="21" s="1"/>
  <c r="EU61" i="21" a="1"/>
  <c r="EU61" i="21" s="1"/>
  <c r="EU58" i="21" s="1"/>
  <c r="EP61" i="21" a="1"/>
  <c r="EP61" i="21" s="1"/>
  <c r="EP58" i="21" s="1"/>
  <c r="EH61" i="21" a="1"/>
  <c r="EH61" i="21" s="1"/>
  <c r="EH58" i="21" s="1"/>
  <c r="EM61" i="21" a="1"/>
  <c r="EM61" i="21" s="1"/>
  <c r="EM58" i="21" s="1"/>
  <c r="EI61" i="21" a="1"/>
  <c r="EI61" i="21" s="1"/>
  <c r="EI58" i="21" s="1"/>
  <c r="DP61" i="21" a="1"/>
  <c r="DP61" i="21" s="1"/>
  <c r="DP58" i="21" s="1"/>
  <c r="DY61" i="21" a="1"/>
  <c r="DY61" i="21" s="1"/>
  <c r="DY58" i="21" s="1"/>
  <c r="DM61" i="21" a="1"/>
  <c r="DM61" i="21" s="1"/>
  <c r="DM58" i="21" s="1"/>
  <c r="CT61" i="21" a="1"/>
  <c r="CT61" i="21" s="1"/>
  <c r="CT58" i="21" s="1"/>
  <c r="CY61" i="21" a="1"/>
  <c r="CY61" i="21" s="1"/>
  <c r="CY58" i="21" s="1"/>
  <c r="CK61" i="21" a="1"/>
  <c r="CK61" i="21" s="1"/>
  <c r="CK58" i="21" s="1"/>
  <c r="BZ61" i="21" a="1"/>
  <c r="BZ61" i="21" s="1"/>
  <c r="BZ58" i="21" s="1"/>
  <c r="BW61" i="21" a="1"/>
  <c r="BW61" i="21" s="1"/>
  <c r="BW58" i="21" s="1"/>
  <c r="BU61" i="21" a="1"/>
  <c r="BU61" i="21" s="1"/>
  <c r="BU58" i="21" s="1"/>
  <c r="BX61" i="21" a="1"/>
  <c r="BX61" i="21" s="1"/>
  <c r="BX58" i="21" s="1"/>
  <c r="BL61" i="21" a="1"/>
  <c r="BL61" i="21" s="1"/>
  <c r="BL58" i="21" s="1"/>
  <c r="BL37" i="21" s="1"/>
  <c r="BL36" i="21" s="1"/>
  <c r="BB61" i="21" a="1"/>
  <c r="BB61" i="21" s="1"/>
  <c r="BF61" i="21" a="1"/>
  <c r="BF61" i="21" s="1"/>
  <c r="BF58" i="21" s="1"/>
  <c r="BJ61" i="21" a="1"/>
  <c r="BJ61" i="21" s="1"/>
  <c r="BJ58" i="21" s="1"/>
  <c r="FK61" i="21" a="1"/>
  <c r="FK61" i="21" s="1"/>
  <c r="FK58" i="21" s="1"/>
  <c r="EX61" i="21" a="1"/>
  <c r="EX61" i="21" s="1"/>
  <c r="EX58" i="21" s="1"/>
  <c r="EQ61" i="21" a="1"/>
  <c r="EQ61" i="21" s="1"/>
  <c r="EQ58" i="21" s="1"/>
  <c r="EC61" i="21" a="1"/>
  <c r="EC61" i="21" s="1"/>
  <c r="EC58" i="21" s="1"/>
  <c r="ED61" i="21" a="1"/>
  <c r="ED61" i="21" s="1"/>
  <c r="ED58" i="21" s="1"/>
  <c r="ED37" i="21" s="1"/>
  <c r="ED36" i="21" s="1"/>
  <c r="EJ61" i="21" a="1"/>
  <c r="EJ61" i="21" s="1"/>
  <c r="EJ58" i="21" s="1"/>
  <c r="EF61" i="21" a="1"/>
  <c r="EF61" i="21" s="1"/>
  <c r="EF58" i="21" s="1"/>
  <c r="DQ61" i="21" a="1"/>
  <c r="DQ61" i="21" s="1"/>
  <c r="DQ58" i="21" s="1"/>
  <c r="DT61" i="21" a="1"/>
  <c r="DT61" i="21" s="1"/>
  <c r="DT58" i="21" s="1"/>
  <c r="DR61" i="21" a="1"/>
  <c r="DR61" i="21" s="1"/>
  <c r="DR58" i="21" s="1"/>
  <c r="DJ61" i="21" a="1"/>
  <c r="DJ61" i="21" s="1"/>
  <c r="DJ58" i="21" s="1"/>
  <c r="DJ37" i="21" s="1"/>
  <c r="DJ36" i="21" s="1"/>
  <c r="DG61" i="21" a="1"/>
  <c r="DG61" i="21" s="1"/>
  <c r="DG58" i="21" s="1"/>
  <c r="DH61" i="21" a="1"/>
  <c r="DH61" i="21" s="1"/>
  <c r="DH58" i="21" s="1"/>
  <c r="CZ61" i="21" a="1"/>
  <c r="CZ61" i="21" s="1"/>
  <c r="CZ58" i="21" s="1"/>
  <c r="CU61" i="21" a="1"/>
  <c r="CU61" i="21" s="1"/>
  <c r="CU58" i="21" s="1"/>
  <c r="CC61" i="21" a="1"/>
  <c r="CC61" i="21" s="1"/>
  <c r="CC58" i="21" s="1"/>
  <c r="CI61" i="21" a="1"/>
  <c r="CI61" i="21" s="1"/>
  <c r="CI58" i="21" s="1"/>
  <c r="CB61" i="21" a="1"/>
  <c r="CB61" i="21" s="1"/>
  <c r="CD61" i="21" a="1"/>
  <c r="CD61" i="21" s="1"/>
  <c r="CD58" i="21" s="1"/>
  <c r="CL61" i="21" a="1"/>
  <c r="CL61" i="21" s="1"/>
  <c r="CL58" i="21" s="1"/>
  <c r="BY61" i="21" a="1"/>
  <c r="BY61" i="21" s="1"/>
  <c r="BY58" i="21" s="1"/>
  <c r="BY37" i="21" s="1"/>
  <c r="BY36" i="21" s="1"/>
  <c r="BT61" i="21" a="1"/>
  <c r="BT61" i="21" s="1"/>
  <c r="BT58" i="21" s="1"/>
  <c r="BC61" i="21" a="1"/>
  <c r="BC61" i="21" s="1"/>
  <c r="BC58" i="21" s="1"/>
  <c r="BM61" i="21" a="1"/>
  <c r="BM61" i="21" s="1"/>
  <c r="BM58" i="21" s="1"/>
  <c r="BG61" i="21" a="1"/>
  <c r="BG61" i="21" s="1"/>
  <c r="BG58" i="21" s="1"/>
  <c r="BD61" i="21" a="1"/>
  <c r="BD61" i="21" s="1"/>
  <c r="BD58" i="21" s="1"/>
  <c r="EW61" i="21" a="1"/>
  <c r="EW61" i="21" s="1"/>
  <c r="EW58" i="21" s="1"/>
  <c r="EG61" i="21" a="1"/>
  <c r="EG61" i="21" s="1"/>
  <c r="EG58" i="21" s="1"/>
  <c r="EB61" i="21" a="1"/>
  <c r="EB61" i="21" s="1"/>
  <c r="DV61" i="21" a="1"/>
  <c r="DV61" i="21" s="1"/>
  <c r="DV58" i="21" s="1"/>
  <c r="DZ61" i="21" a="1"/>
  <c r="DZ61" i="21" s="1"/>
  <c r="DZ58" i="21" s="1"/>
  <c r="DX61" i="21" a="1"/>
  <c r="DX61" i="21" s="1"/>
  <c r="DX58" i="21" s="1"/>
  <c r="DL61" i="21" a="1"/>
  <c r="DL61" i="21" s="1"/>
  <c r="DL58" i="21" s="1"/>
  <c r="DE61" i="21" a="1"/>
  <c r="DE61" i="21" s="1"/>
  <c r="DE58" i="21" s="1"/>
  <c r="DC61" i="21" a="1"/>
  <c r="DC61" i="21" s="1"/>
  <c r="DC58" i="21" s="1"/>
  <c r="CQ61" i="21" a="1"/>
  <c r="CQ61" i="21" s="1"/>
  <c r="CQ58" i="21" s="1"/>
  <c r="CS61" i="21" a="1"/>
  <c r="CS61" i="21" s="1"/>
  <c r="CS58" i="21" s="1"/>
  <c r="CV61" i="21" a="1"/>
  <c r="CV61" i="21" s="1"/>
  <c r="CV58" i="21" s="1"/>
  <c r="CE61" i="21" a="1"/>
  <c r="CE61" i="21" s="1"/>
  <c r="CE58" i="21" s="1"/>
  <c r="CH61" i="21" a="1"/>
  <c r="CH61" i="21" s="1"/>
  <c r="CH58" i="21" s="1"/>
  <c r="CM61" i="21" a="1"/>
  <c r="CM61" i="21" s="1"/>
  <c r="CM58" i="21" s="1"/>
  <c r="CM37" i="21" s="1"/>
  <c r="BP61" i="21" a="1"/>
  <c r="BP61" i="21" s="1"/>
  <c r="BP58" i="21" s="1"/>
  <c r="BS61" i="21" a="1"/>
  <c r="BS61" i="21" s="1"/>
  <c r="BS58" i="21" s="1"/>
  <c r="BR61" i="21" a="1"/>
  <c r="BR61" i="21" s="1"/>
  <c r="BR58" i="21" s="1"/>
  <c r="BO61" i="21" a="1"/>
  <c r="BO61" i="21" s="1"/>
  <c r="BQ61" i="21" a="1"/>
  <c r="BQ61" i="21" s="1"/>
  <c r="BQ58" i="21" s="1"/>
  <c r="BK61" i="21" a="1"/>
  <c r="BK61" i="21" s="1"/>
  <c r="BK58" i="21" s="1"/>
  <c r="BH61" i="21" a="1"/>
  <c r="BH61" i="21" s="1"/>
  <c r="BH58" i="21" s="1"/>
  <c r="AZ61" i="21" a="1"/>
  <c r="AZ61" i="21" s="1"/>
  <c r="AZ58" i="21" s="1"/>
  <c r="AY61" i="21" a="1"/>
  <c r="AY61" i="21" s="1"/>
  <c r="AY58" i="21" s="1"/>
  <c r="NX61" i="21" a="1"/>
  <c r="NX61" i="21" s="1"/>
  <c r="NX58" i="21" s="1"/>
  <c r="NY61" i="21" a="1"/>
  <c r="NY61" i="21" s="1"/>
  <c r="NY58" i="21" s="1"/>
  <c r="NZ61" i="21" a="1"/>
  <c r="NZ61" i="21" s="1"/>
  <c r="NZ58" i="21" s="1"/>
  <c r="OB61" i="21" a="1"/>
  <c r="OB61" i="21" s="1"/>
  <c r="OC61" i="21" a="1"/>
  <c r="OC61" i="21" s="1"/>
  <c r="OC58" i="21" s="1"/>
  <c r="OD61" i="21" a="1"/>
  <c r="OD61" i="21" s="1"/>
  <c r="OD58" i="21" s="1"/>
  <c r="OE61" i="21" a="1"/>
  <c r="OE61" i="21" s="1"/>
  <c r="OE58" i="21" s="1"/>
  <c r="OF61" i="21" a="1"/>
  <c r="OF61" i="21" s="1"/>
  <c r="OF58" i="21" s="1"/>
  <c r="OG61" i="21" a="1"/>
  <c r="OG61" i="21" s="1"/>
  <c r="OG58" i="21" s="1"/>
  <c r="OH61" i="21" a="1"/>
  <c r="OH61" i="21" s="1"/>
  <c r="OH58" i="21" s="1"/>
  <c r="OI61" i="21" a="1"/>
  <c r="OI61" i="21" s="1"/>
  <c r="OI58" i="21" s="1"/>
  <c r="OJ61" i="21" a="1"/>
  <c r="OJ61" i="21" s="1"/>
  <c r="OJ58" i="21" s="1"/>
  <c r="AQ69" i="21" a="1"/>
  <c r="AQ69" i="21" s="1"/>
  <c r="AQ66" i="21" s="1"/>
  <c r="AI69" i="21" a="1"/>
  <c r="AI69" i="21" s="1"/>
  <c r="AI66" i="21" s="1"/>
  <c r="AC69" i="21" a="1"/>
  <c r="AC69" i="21" s="1"/>
  <c r="AC66" i="21" s="1"/>
  <c r="AM69" i="21" a="1"/>
  <c r="AM69" i="21" s="1"/>
  <c r="AM66" i="21" s="1"/>
  <c r="AT69" i="21" a="1"/>
  <c r="AT69" i="21" s="1"/>
  <c r="AT66" i="21" s="1"/>
  <c r="AF69" i="21" a="1"/>
  <c r="AF69" i="21" s="1"/>
  <c r="AF66" i="21" s="1"/>
  <c r="AK69" i="21" a="1"/>
  <c r="AK69" i="21" s="1"/>
  <c r="AK66" i="21" s="1"/>
  <c r="AB69" i="21" a="1"/>
  <c r="AB69" i="21" s="1"/>
  <c r="AR69" i="21" a="1"/>
  <c r="AR69" i="21" s="1"/>
  <c r="AR66" i="21" s="1"/>
  <c r="AX69" i="21" a="1"/>
  <c r="AX69" i="21" s="1"/>
  <c r="AX66" i="21" s="1"/>
  <c r="AJ69" i="21" a="1"/>
  <c r="AJ69" i="21" s="1"/>
  <c r="AJ66" i="21" s="1"/>
  <c r="AE69" i="21" a="1"/>
  <c r="AE69" i="21" s="1"/>
  <c r="AE66" i="21" s="1"/>
  <c r="AG69" i="21" a="1"/>
  <c r="AG69" i="21" s="1"/>
  <c r="AG66" i="21" s="1"/>
  <c r="AU69" i="21" a="1"/>
  <c r="AU69" i="21" s="1"/>
  <c r="AU66" i="21" s="1"/>
  <c r="AO69" i="21" a="1"/>
  <c r="AO69" i="21" s="1"/>
  <c r="AP69" i="21" a="1"/>
  <c r="AP69" i="21" s="1"/>
  <c r="AP66" i="21" s="1"/>
  <c r="AV69" i="21" a="1"/>
  <c r="AV69" i="21" s="1"/>
  <c r="AV66" i="21" s="1"/>
  <c r="AS69" i="21" a="1"/>
  <c r="AS69" i="21" s="1"/>
  <c r="AS66" i="21" s="1"/>
  <c r="AW69" i="21" a="1"/>
  <c r="AW69" i="21" s="1"/>
  <c r="AW66" i="21" s="1"/>
  <c r="AD69" i="21" a="1"/>
  <c r="AD69" i="21" s="1"/>
  <c r="AD66" i="21" s="1"/>
  <c r="AH69" i="21" a="1"/>
  <c r="AH69" i="21" s="1"/>
  <c r="AH66" i="21" s="1"/>
  <c r="AL69" i="21" a="1"/>
  <c r="AL69" i="21" s="1"/>
  <c r="AL66" i="21" s="1"/>
  <c r="AO61" i="21" a="1"/>
  <c r="AO61" i="21" s="1"/>
  <c r="AW61" i="21" a="1"/>
  <c r="AW61" i="21" s="1"/>
  <c r="AW58" i="21" s="1"/>
  <c r="AP61" i="21" a="1"/>
  <c r="AP61" i="21" s="1"/>
  <c r="AP58" i="21" s="1"/>
  <c r="AV61" i="21" a="1"/>
  <c r="AV61" i="21" s="1"/>
  <c r="AV58" i="21" s="1"/>
  <c r="AX61" i="21" a="1"/>
  <c r="AX61" i="21" s="1"/>
  <c r="AX58" i="21" s="1"/>
  <c r="AQ61" i="21" a="1"/>
  <c r="AQ61" i="21" s="1"/>
  <c r="AQ58" i="21" s="1"/>
  <c r="AK61" i="21" a="1"/>
  <c r="AK61" i="21" s="1"/>
  <c r="AK58" i="21" s="1"/>
  <c r="AB61" i="21" a="1"/>
  <c r="AB61" i="21" s="1"/>
  <c r="AT61" i="21" a="1"/>
  <c r="AT61" i="21" s="1"/>
  <c r="AT58" i="21" s="1"/>
  <c r="AU61" i="21" a="1"/>
  <c r="AU61" i="21" s="1"/>
  <c r="AU58" i="21" s="1"/>
  <c r="AC61" i="21" a="1"/>
  <c r="AC61" i="21" s="1"/>
  <c r="AC58" i="21" s="1"/>
  <c r="AM61" i="21" a="1"/>
  <c r="AM61" i="21" s="1"/>
  <c r="AM58" i="21" s="1"/>
  <c r="AH61" i="21" a="1"/>
  <c r="AH61" i="21" s="1"/>
  <c r="AH58" i="21" s="1"/>
  <c r="AD61" i="21" a="1"/>
  <c r="AD61" i="21" s="1"/>
  <c r="AD58" i="21" s="1"/>
  <c r="AI61" i="21" a="1"/>
  <c r="AI61" i="21" s="1"/>
  <c r="AI58" i="21" s="1"/>
  <c r="AL61" i="21" a="1"/>
  <c r="AL61" i="21" s="1"/>
  <c r="AL58" i="21" s="1"/>
  <c r="AJ61" i="21" a="1"/>
  <c r="AJ61" i="21" s="1"/>
  <c r="AJ58" i="21" s="1"/>
  <c r="AS61" i="21" a="1"/>
  <c r="AS61" i="21" s="1"/>
  <c r="AS58" i="21" s="1"/>
  <c r="AG61" i="21" a="1"/>
  <c r="AG61" i="21" s="1"/>
  <c r="AG58" i="21" s="1"/>
  <c r="AR61" i="21" a="1"/>
  <c r="AR61" i="21" s="1"/>
  <c r="AR58" i="21" s="1"/>
  <c r="AF61" i="21" a="1"/>
  <c r="AF61" i="21" s="1"/>
  <c r="AF58" i="21" s="1"/>
  <c r="AE61" i="21" a="1"/>
  <c r="AE61" i="21" s="1"/>
  <c r="AE58" i="21" s="1"/>
  <c r="L69" i="21" a="1"/>
  <c r="L69" i="21" s="1"/>
  <c r="L66" i="21" s="1"/>
  <c r="P69" i="21" a="1"/>
  <c r="P69" i="21" s="1"/>
  <c r="P66" i="21" s="1"/>
  <c r="P37" i="21" s="1"/>
  <c r="P36" i="21" s="1"/>
  <c r="S69" i="21" a="1"/>
  <c r="S69" i="21" s="1"/>
  <c r="S66" i="21" s="1"/>
  <c r="S37" i="21" s="1"/>
  <c r="S36" i="21" s="1"/>
  <c r="W69" i="21" a="1"/>
  <c r="W69" i="21" s="1"/>
  <c r="W66" i="21" s="1"/>
  <c r="W37" i="21" s="1"/>
  <c r="W36" i="21" s="1"/>
  <c r="T69" i="21" a="1"/>
  <c r="T69" i="21" s="1"/>
  <c r="T66" i="21" s="1"/>
  <c r="T37" i="21" s="1"/>
  <c r="T36" i="21" s="1"/>
  <c r="Q69" i="21" a="1"/>
  <c r="Q69" i="21" s="1"/>
  <c r="Q66" i="21" s="1"/>
  <c r="Q37" i="21" s="1"/>
  <c r="Q36" i="21" s="1"/>
  <c r="R69" i="21" a="1"/>
  <c r="R69" i="21" s="1"/>
  <c r="R66" i="21" s="1"/>
  <c r="R37" i="21" s="1"/>
  <c r="R36" i="21" s="1"/>
  <c r="M69" i="21" a="1"/>
  <c r="M69" i="21" s="1"/>
  <c r="M66" i="21" s="1"/>
  <c r="M37" i="21" s="1"/>
  <c r="K69" i="21" a="1"/>
  <c r="K69" i="21" s="1"/>
  <c r="X69" i="21" a="1"/>
  <c r="X69" i="21" s="1"/>
  <c r="X66" i="21" s="1"/>
  <c r="X37" i="21" s="1"/>
  <c r="X36" i="21" s="1"/>
  <c r="Z69" i="21" a="1"/>
  <c r="Z69" i="21" s="1"/>
  <c r="Z66" i="21" s="1"/>
  <c r="Z37" i="21" s="1"/>
  <c r="U69" i="21" a="1"/>
  <c r="U69" i="21" s="1"/>
  <c r="U66" i="21" s="1"/>
  <c r="U37" i="21" s="1"/>
  <c r="U36" i="21" s="1"/>
  <c r="Y69" i="21" a="1"/>
  <c r="Y69" i="21" s="1"/>
  <c r="Y66" i="21" s="1"/>
  <c r="Y37" i="21" s="1"/>
  <c r="Y36" i="21" s="1"/>
  <c r="O69" i="21" a="1"/>
  <c r="O69" i="21" s="1"/>
  <c r="V69" i="21" a="1"/>
  <c r="V69" i="21" s="1"/>
  <c r="V66" i="21" s="1"/>
  <c r="V37" i="21" s="1"/>
  <c r="V36" i="21" s="1"/>
  <c r="N61" i="21"/>
  <c r="K58" i="21"/>
  <c r="AA61" i="21"/>
  <c r="O58" i="21"/>
  <c r="IF37" i="21" l="1"/>
  <c r="IF36" i="21" s="1"/>
  <c r="GL37" i="21"/>
  <c r="GL36" i="21" s="1"/>
  <c r="GL35" i="21" s="1"/>
  <c r="HI37" i="21"/>
  <c r="HI36" i="21" s="1"/>
  <c r="IR37" i="21"/>
  <c r="IR36" i="21" s="1"/>
  <c r="IR91" i="21" s="1"/>
  <c r="IR94" i="21" s="1"/>
  <c r="FE37" i="21"/>
  <c r="FE36" i="21" s="1"/>
  <c r="GJ37" i="21"/>
  <c r="GJ36" i="21" s="1"/>
  <c r="GJ91" i="21" s="1"/>
  <c r="GJ94" i="21" s="1"/>
  <c r="IH37" i="21"/>
  <c r="IH36" i="21" s="1"/>
  <c r="IH91" i="21" s="1"/>
  <c r="IH94" i="21" s="1"/>
  <c r="BC37" i="21"/>
  <c r="BC36" i="21" s="1"/>
  <c r="BC35" i="21" s="1"/>
  <c r="CY37" i="21"/>
  <c r="CY36" i="21" s="1"/>
  <c r="CY91" i="21" s="1"/>
  <c r="CY94" i="21" s="1"/>
  <c r="GW37" i="21"/>
  <c r="GW36" i="21" s="1"/>
  <c r="GW35" i="21" s="1"/>
  <c r="IK37" i="21"/>
  <c r="IK36" i="21" s="1"/>
  <c r="DC37" i="21"/>
  <c r="DC36" i="21" s="1"/>
  <c r="IE37" i="21"/>
  <c r="IE36" i="21" s="1"/>
  <c r="IE91" i="21" s="1"/>
  <c r="IE94" i="21" s="1"/>
  <c r="CC37" i="21"/>
  <c r="CC36" i="21" s="1"/>
  <c r="CC35" i="21" s="1"/>
  <c r="HE37" i="21"/>
  <c r="HE36" i="21" s="1"/>
  <c r="HE35" i="21" s="1"/>
  <c r="CQ37" i="21"/>
  <c r="CQ36" i="21" s="1"/>
  <c r="CQ91" i="21" s="1"/>
  <c r="CQ94" i="21" s="1"/>
  <c r="CH37" i="21"/>
  <c r="CH36" i="21" s="1"/>
  <c r="CH91" i="21" s="1"/>
  <c r="CH94" i="21" s="1"/>
  <c r="GS37" i="21"/>
  <c r="GS36" i="21" s="1"/>
  <c r="GS91" i="21" s="1"/>
  <c r="GS94" i="21" s="1"/>
  <c r="GG37" i="21"/>
  <c r="GG36" i="21" s="1"/>
  <c r="GG91" i="21" s="1"/>
  <c r="GG94" i="21" s="1"/>
  <c r="IS37" i="21"/>
  <c r="IS36" i="21" s="1"/>
  <c r="IS91" i="21" s="1"/>
  <c r="IS94" i="21" s="1"/>
  <c r="HC37" i="21"/>
  <c r="HC36" i="21" s="1"/>
  <c r="HC91" i="21" s="1"/>
  <c r="HC94" i="21" s="1"/>
  <c r="CZ37" i="21"/>
  <c r="DU37" i="21"/>
  <c r="DU36" i="21" s="1"/>
  <c r="DU91" i="21" s="1"/>
  <c r="DU94" i="21" s="1"/>
  <c r="CI37" i="21"/>
  <c r="CI36" i="21" s="1"/>
  <c r="CI91" i="21" s="1"/>
  <c r="CI94" i="21" s="1"/>
  <c r="DT37" i="21"/>
  <c r="DT36" i="21" s="1"/>
  <c r="DT91" i="21" s="1"/>
  <c r="DT94" i="21" s="1"/>
  <c r="BH37" i="21"/>
  <c r="BH36" i="21" s="1"/>
  <c r="BH35" i="21" s="1"/>
  <c r="BM37" i="21"/>
  <c r="EF37" i="21"/>
  <c r="EF36" i="21" s="1"/>
  <c r="EF91" i="21" s="1"/>
  <c r="EF94" i="21" s="1"/>
  <c r="BV37" i="21"/>
  <c r="BV36" i="21" s="1"/>
  <c r="BV91" i="21" s="1"/>
  <c r="BV94" i="21" s="1"/>
  <c r="FD37" i="21"/>
  <c r="FD36" i="21" s="1"/>
  <c r="FD35" i="21" s="1"/>
  <c r="GZ37" i="21"/>
  <c r="HW37" i="21"/>
  <c r="HW36" i="21" s="1"/>
  <c r="HW91" i="21" s="1"/>
  <c r="HW94" i="21" s="1"/>
  <c r="FG37" i="21"/>
  <c r="FG36" i="21" s="1"/>
  <c r="FG91" i="21" s="1"/>
  <c r="FG94" i="21" s="1"/>
  <c r="DH37" i="21"/>
  <c r="DH36" i="21" s="1"/>
  <c r="DH91" i="21" s="1"/>
  <c r="DH94" i="21" s="1"/>
  <c r="DM37" i="21"/>
  <c r="CG37" i="21"/>
  <c r="CG36" i="21" s="1"/>
  <c r="CG91" i="21" s="1"/>
  <c r="CG94" i="21" s="1"/>
  <c r="GI37" i="21"/>
  <c r="GI36" i="21" s="1"/>
  <c r="GI91" i="21" s="1"/>
  <c r="GI94" i="21" s="1"/>
  <c r="FF37" i="21"/>
  <c r="FF36" i="21" s="1"/>
  <c r="FF35" i="21" s="1"/>
  <c r="DR37" i="21"/>
  <c r="DR36" i="21" s="1"/>
  <c r="DR35" i="21" s="1"/>
  <c r="EY37" i="21"/>
  <c r="EY36" i="21" s="1"/>
  <c r="EY35" i="21" s="1"/>
  <c r="HL37" i="21"/>
  <c r="HL36" i="21" s="1"/>
  <c r="HL91" i="21" s="1"/>
  <c r="HL94" i="21" s="1"/>
  <c r="FJ37" i="21"/>
  <c r="FJ36" i="21" s="1"/>
  <c r="FJ35" i="21" s="1"/>
  <c r="GP37" i="21"/>
  <c r="GP36" i="21" s="1"/>
  <c r="GP91" i="21" s="1"/>
  <c r="GP94" i="21" s="1"/>
  <c r="BJ37" i="21"/>
  <c r="BJ36" i="21" s="1"/>
  <c r="BJ91" i="21" s="1"/>
  <c r="BJ94" i="21" s="1"/>
  <c r="BE37" i="21"/>
  <c r="BE36" i="21" s="1"/>
  <c r="BE91" i="21" s="1"/>
  <c r="BE94" i="21" s="1"/>
  <c r="CJ37" i="21"/>
  <c r="CJ36" i="21" s="1"/>
  <c r="CJ91" i="21" s="1"/>
  <c r="CJ94" i="21" s="1"/>
  <c r="DK37" i="21"/>
  <c r="DK36" i="21" s="1"/>
  <c r="DK91" i="21" s="1"/>
  <c r="DK94" i="21" s="1"/>
  <c r="EV37" i="21"/>
  <c r="EV36" i="21" s="1"/>
  <c r="EV91" i="21" s="1"/>
  <c r="EV94" i="21" s="1"/>
  <c r="DF37" i="21"/>
  <c r="DF36" i="21" s="1"/>
  <c r="DF91" i="21" s="1"/>
  <c r="DF94" i="21" s="1"/>
  <c r="BR37" i="21"/>
  <c r="BR36" i="21" s="1"/>
  <c r="BR91" i="21" s="1"/>
  <c r="BR94" i="21" s="1"/>
  <c r="BG37" i="21"/>
  <c r="BG36" i="21" s="1"/>
  <c r="BG91" i="21" s="1"/>
  <c r="BG94" i="21" s="1"/>
  <c r="CU37" i="21"/>
  <c r="CU36" i="21" s="1"/>
  <c r="CU91" i="21" s="1"/>
  <c r="CU94" i="21" s="1"/>
  <c r="BF37" i="21"/>
  <c r="BF36" i="21" s="1"/>
  <c r="BF91" i="21" s="1"/>
  <c r="BF94" i="21" s="1"/>
  <c r="EW37" i="21"/>
  <c r="EW36" i="21" s="1"/>
  <c r="EW91" i="21" s="1"/>
  <c r="EW94" i="21" s="1"/>
  <c r="DP37" i="21"/>
  <c r="DP36" i="21" s="1"/>
  <c r="DP91" i="21" s="1"/>
  <c r="DP94" i="21" s="1"/>
  <c r="DD37" i="21"/>
  <c r="DD36" i="21" s="1"/>
  <c r="DD91" i="21" s="1"/>
  <c r="DD94" i="21" s="1"/>
  <c r="AZ37" i="21"/>
  <c r="BZ37" i="21"/>
  <c r="EM37" i="21"/>
  <c r="CP37" i="21"/>
  <c r="CP36" i="21" s="1"/>
  <c r="CP91" i="21" s="1"/>
  <c r="CP94" i="21" s="1"/>
  <c r="FZ37" i="21"/>
  <c r="GC37" i="21"/>
  <c r="GC36" i="21" s="1"/>
  <c r="GC91" i="21" s="1"/>
  <c r="GC94" i="21" s="1"/>
  <c r="EU37" i="21"/>
  <c r="EU36" i="21" s="1"/>
  <c r="EU35" i="21" s="1"/>
  <c r="IP37" i="21"/>
  <c r="IP36" i="21" s="1"/>
  <c r="IP91" i="21" s="1"/>
  <c r="IP94" i="21" s="1"/>
  <c r="HU37" i="21"/>
  <c r="HU36" i="21" s="1"/>
  <c r="HU35" i="21" s="1"/>
  <c r="HQ37" i="21"/>
  <c r="HQ36" i="21" s="1"/>
  <c r="HQ91" i="21" s="1"/>
  <c r="HQ94" i="21" s="1"/>
  <c r="GU37" i="21"/>
  <c r="GU36" i="21" s="1"/>
  <c r="GU91" i="21" s="1"/>
  <c r="GU94" i="21" s="1"/>
  <c r="EG37" i="21"/>
  <c r="EG36" i="21" s="1"/>
  <c r="EG91" i="21" s="1"/>
  <c r="EG94" i="21" s="1"/>
  <c r="DY37" i="21"/>
  <c r="DY36" i="21" s="1"/>
  <c r="DY91" i="21" s="1"/>
  <c r="DY94" i="21" s="1"/>
  <c r="FY37" i="21"/>
  <c r="FY36" i="21" s="1"/>
  <c r="FY91" i="21" s="1"/>
  <c r="FY94" i="21" s="1"/>
  <c r="II37" i="21"/>
  <c r="II36" i="21" s="1"/>
  <c r="II35" i="21" s="1"/>
  <c r="EJ37" i="21"/>
  <c r="EJ36" i="21" s="1"/>
  <c r="EJ91" i="21" s="1"/>
  <c r="EJ94" i="21" s="1"/>
  <c r="BS37" i="21"/>
  <c r="BS36" i="21" s="1"/>
  <c r="BS91" i="21" s="1"/>
  <c r="BS94" i="21" s="1"/>
  <c r="CV37" i="21"/>
  <c r="CV36" i="21" s="1"/>
  <c r="CV91" i="21" s="1"/>
  <c r="CV94" i="21" s="1"/>
  <c r="CX37" i="21"/>
  <c r="CX36" i="21" s="1"/>
  <c r="CX91" i="21" s="1"/>
  <c r="CX94" i="21" s="1"/>
  <c r="DS37" i="21"/>
  <c r="DS36" i="21" s="1"/>
  <c r="DS91" i="21" s="1"/>
  <c r="DS94" i="21" s="1"/>
  <c r="HY37" i="21"/>
  <c r="HY36" i="21" s="1"/>
  <c r="HY91" i="21" s="1"/>
  <c r="HY94" i="21" s="1"/>
  <c r="EP37" i="21"/>
  <c r="EP36" i="21" s="1"/>
  <c r="EP35" i="21" s="1"/>
  <c r="FT37" i="21"/>
  <c r="FT36" i="21" s="1"/>
  <c r="FT91" i="21" s="1"/>
  <c r="FT94" i="21" s="1"/>
  <c r="DV37" i="21"/>
  <c r="DV36" i="21" s="1"/>
  <c r="DV35" i="21" s="1"/>
  <c r="BQ37" i="21"/>
  <c r="BQ36" i="21" s="1"/>
  <c r="BQ35" i="21" s="1"/>
  <c r="CL37" i="21"/>
  <c r="CL36" i="21" s="1"/>
  <c r="CL91" i="21" s="1"/>
  <c r="CL94" i="21" s="1"/>
  <c r="GR37" i="21"/>
  <c r="GR36" i="21" s="1"/>
  <c r="GR35" i="21" s="1"/>
  <c r="HJ37" i="21"/>
  <c r="HJ36" i="21" s="1"/>
  <c r="HJ35" i="21" s="1"/>
  <c r="EQ37" i="21"/>
  <c r="EQ36" i="21" s="1"/>
  <c r="EQ91" i="21" s="1"/>
  <c r="EQ94" i="21" s="1"/>
  <c r="EL37" i="21"/>
  <c r="EL36" i="21" s="1"/>
  <c r="EL91" i="21" s="1"/>
  <c r="EL94" i="21" s="1"/>
  <c r="FU37" i="21"/>
  <c r="FU36" i="21" s="1"/>
  <c r="FU35" i="21" s="1"/>
  <c r="GX37" i="21"/>
  <c r="GX36" i="21" s="1"/>
  <c r="GX35" i="21" s="1"/>
  <c r="AY37" i="21"/>
  <c r="AY36" i="21" s="1"/>
  <c r="AY35" i="21" s="1"/>
  <c r="FV37" i="21"/>
  <c r="FV36" i="21" s="1"/>
  <c r="FV91" i="21" s="1"/>
  <c r="FV94" i="21" s="1"/>
  <c r="BX37" i="21"/>
  <c r="BX36" i="21" s="1"/>
  <c r="BX35" i="21" s="1"/>
  <c r="ET37" i="21"/>
  <c r="ET36" i="21" s="1"/>
  <c r="ET91" i="21" s="1"/>
  <c r="ET94" i="21" s="1"/>
  <c r="EI37" i="21"/>
  <c r="EI36" i="21" s="1"/>
  <c r="EI91" i="21" s="1"/>
  <c r="EI94" i="21" s="1"/>
  <c r="CW37" i="21"/>
  <c r="CW36" i="21" s="1"/>
  <c r="CW91" i="21" s="1"/>
  <c r="CW94" i="21" s="1"/>
  <c r="IC37" i="21"/>
  <c r="IC36" i="21" s="1"/>
  <c r="IC91" i="21" s="1"/>
  <c r="IC94" i="21" s="1"/>
  <c r="FK37" i="21"/>
  <c r="FK36" i="21" s="1"/>
  <c r="FK91" i="21" s="1"/>
  <c r="FK94" i="21" s="1"/>
  <c r="FH37" i="21"/>
  <c r="FH36" i="21" s="1"/>
  <c r="FH91" i="21" s="1"/>
  <c r="FH94" i="21" s="1"/>
  <c r="GY37" i="21"/>
  <c r="GY36" i="21" s="1"/>
  <c r="GY91" i="21" s="1"/>
  <c r="GY94" i="21" s="1"/>
  <c r="FC37" i="21"/>
  <c r="FC36" i="21" s="1"/>
  <c r="FC35" i="21" s="1"/>
  <c r="BK37" i="21"/>
  <c r="BK36" i="21" s="1"/>
  <c r="BK91" i="21" s="1"/>
  <c r="BK94" i="21" s="1"/>
  <c r="HF37" i="21"/>
  <c r="HF36" i="21" s="1"/>
  <c r="HF91" i="21" s="1"/>
  <c r="HF94" i="21" s="1"/>
  <c r="IQ37" i="21"/>
  <c r="IQ36" i="21" s="1"/>
  <c r="IQ35" i="21" s="1"/>
  <c r="MJ22" i="13"/>
  <c r="CK37" i="21"/>
  <c r="CK36" i="21" s="1"/>
  <c r="CK35" i="21" s="1"/>
  <c r="EK37" i="21"/>
  <c r="EK36" i="21" s="1"/>
  <c r="EK35" i="21" s="1"/>
  <c r="IM37" i="21"/>
  <c r="FP37" i="21"/>
  <c r="FP36" i="21" s="1"/>
  <c r="FP91" i="21" s="1"/>
  <c r="FP94" i="21" s="1"/>
  <c r="HS37" i="21"/>
  <c r="HS36" i="21" s="1"/>
  <c r="HS91" i="21" s="1"/>
  <c r="HS94" i="21" s="1"/>
  <c r="CE37" i="21"/>
  <c r="CE36" i="21" s="1"/>
  <c r="CE91" i="21" s="1"/>
  <c r="CE94" i="21" s="1"/>
  <c r="IL37" i="21"/>
  <c r="IL36" i="21" s="1"/>
  <c r="IL35" i="21" s="1"/>
  <c r="FX37" i="21"/>
  <c r="FX36" i="21" s="1"/>
  <c r="FX35" i="21" s="1"/>
  <c r="GE37" i="21"/>
  <c r="GE36" i="21" s="1"/>
  <c r="GE91" i="21" s="1"/>
  <c r="GE94" i="21" s="1"/>
  <c r="DX37" i="21"/>
  <c r="DX36" i="21" s="1"/>
  <c r="DX91" i="21" s="1"/>
  <c r="DX94" i="21" s="1"/>
  <c r="DQ37" i="21"/>
  <c r="DQ36" i="21" s="1"/>
  <c r="DQ91" i="21" s="1"/>
  <c r="DQ94" i="21" s="1"/>
  <c r="CT37" i="21"/>
  <c r="CT36" i="21" s="1"/>
  <c r="CT35" i="21" s="1"/>
  <c r="EH37" i="21"/>
  <c r="EH36" i="21" s="1"/>
  <c r="EH91" i="21" s="1"/>
  <c r="EH94" i="21" s="1"/>
  <c r="HV37" i="21"/>
  <c r="HV36" i="21" s="1"/>
  <c r="HV91" i="21" s="1"/>
  <c r="HV94" i="21" s="1"/>
  <c r="ID37" i="21"/>
  <c r="ID36" i="21" s="1"/>
  <c r="ID35" i="21" s="1"/>
  <c r="FR37" i="21"/>
  <c r="FR36" i="21" s="1"/>
  <c r="FR91" i="21" s="1"/>
  <c r="FR94" i="21" s="1"/>
  <c r="MJ23" i="13"/>
  <c r="MK19" i="13"/>
  <c r="ML19" i="13" s="1"/>
  <c r="MK11" i="13"/>
  <c r="MK4" i="13"/>
  <c r="MK5" i="13" s="1"/>
  <c r="MK8" i="13"/>
  <c r="ML8" i="13" s="1"/>
  <c r="MK16" i="13"/>
  <c r="ML16" i="13" s="1"/>
  <c r="MK13" i="13"/>
  <c r="ML13" i="13" s="1"/>
  <c r="ML3" i="13"/>
  <c r="MK21" i="13"/>
  <c r="ML21" i="13" s="1"/>
  <c r="MK14" i="13"/>
  <c r="ML14" i="13" s="1"/>
  <c r="MK6" i="13"/>
  <c r="MK9" i="13"/>
  <c r="MK18" i="13"/>
  <c r="ML18" i="13" s="1"/>
  <c r="AL37" i="21"/>
  <c r="AL36" i="21" s="1"/>
  <c r="AL91" i="21" s="1"/>
  <c r="AL94" i="21" s="1"/>
  <c r="DL37" i="21"/>
  <c r="DL36" i="21" s="1"/>
  <c r="DL91" i="21" s="1"/>
  <c r="DL94" i="21" s="1"/>
  <c r="ER37" i="21"/>
  <c r="ER36" i="21" s="1"/>
  <c r="ER91" i="21" s="1"/>
  <c r="ER94" i="21" s="1"/>
  <c r="IJ37" i="21"/>
  <c r="IJ36" i="21" s="1"/>
  <c r="IJ91" i="21" s="1"/>
  <c r="IJ94" i="21" s="1"/>
  <c r="CS37" i="21"/>
  <c r="CS36" i="21" s="1"/>
  <c r="CS91" i="21" s="1"/>
  <c r="CS94" i="21" s="1"/>
  <c r="CD37" i="21"/>
  <c r="CD36" i="21" s="1"/>
  <c r="CD35" i="21" s="1"/>
  <c r="BI37" i="21"/>
  <c r="BI36" i="21" s="1"/>
  <c r="BI35" i="21" s="1"/>
  <c r="FQ37" i="21"/>
  <c r="FQ36" i="21" s="1"/>
  <c r="FQ35" i="21" s="1"/>
  <c r="HK37" i="21"/>
  <c r="HK36" i="21" s="1"/>
  <c r="HK35" i="21" s="1"/>
  <c r="DI37" i="21"/>
  <c r="DI36" i="21" s="1"/>
  <c r="DI35" i="21" s="1"/>
  <c r="FW37" i="21"/>
  <c r="FW36" i="21" s="1"/>
  <c r="FW91" i="21" s="1"/>
  <c r="FW94" i="21" s="1"/>
  <c r="GQ37" i="21"/>
  <c r="GQ36" i="21" s="1"/>
  <c r="GQ91" i="21" s="1"/>
  <c r="GQ94" i="21" s="1"/>
  <c r="AJ37" i="21"/>
  <c r="AJ36" i="21" s="1"/>
  <c r="AJ35" i="21" s="1"/>
  <c r="EZ37" i="21"/>
  <c r="FM37" i="21"/>
  <c r="GK37" i="21"/>
  <c r="GK36" i="21" s="1"/>
  <c r="GK91" i="21" s="1"/>
  <c r="GK94" i="21" s="1"/>
  <c r="FS37" i="21"/>
  <c r="FS36" i="21" s="1"/>
  <c r="FS91" i="21" s="1"/>
  <c r="FS94" i="21" s="1"/>
  <c r="HG37" i="21"/>
  <c r="HG36" i="21" s="1"/>
  <c r="HG35" i="21" s="1"/>
  <c r="AE37" i="21"/>
  <c r="AE36" i="21" s="1"/>
  <c r="AE35" i="21" s="1"/>
  <c r="DE37" i="21"/>
  <c r="DE36" i="21" s="1"/>
  <c r="DE91" i="21" s="1"/>
  <c r="DE94" i="21" s="1"/>
  <c r="BT37" i="21"/>
  <c r="BT36" i="21" s="1"/>
  <c r="BT35" i="21" s="1"/>
  <c r="EC37" i="21"/>
  <c r="EC36" i="21" s="1"/>
  <c r="EC91" i="21" s="1"/>
  <c r="EC94" i="21" s="1"/>
  <c r="HT37" i="21"/>
  <c r="HT36" i="21" s="1"/>
  <c r="HT91" i="21" s="1"/>
  <c r="HT94" i="21" s="1"/>
  <c r="FL37" i="21"/>
  <c r="FL36" i="21" s="1"/>
  <c r="FL91" i="21" s="1"/>
  <c r="FL94" i="21" s="1"/>
  <c r="GT37" i="21"/>
  <c r="GT36" i="21" s="1"/>
  <c r="GT91" i="21" s="1"/>
  <c r="GT94" i="21" s="1"/>
  <c r="BD37" i="21"/>
  <c r="BD36" i="21" s="1"/>
  <c r="BD35" i="21" s="1"/>
  <c r="EX37" i="21"/>
  <c r="EX36" i="21" s="1"/>
  <c r="EX35" i="21" s="1"/>
  <c r="HR37" i="21"/>
  <c r="HR36" i="21" s="1"/>
  <c r="HR35" i="21" s="1"/>
  <c r="HD37" i="21"/>
  <c r="HD36" i="21" s="1"/>
  <c r="HD91" i="21" s="1"/>
  <c r="HD94" i="21" s="1"/>
  <c r="IG37" i="21"/>
  <c r="IG36" i="21" s="1"/>
  <c r="IG35" i="21" s="1"/>
  <c r="FI37" i="21"/>
  <c r="FI36" i="21" s="1"/>
  <c r="FI91" i="21" s="1"/>
  <c r="FI94" i="21" s="1"/>
  <c r="DZ37" i="21"/>
  <c r="BU37" i="21"/>
  <c r="BU36" i="21" s="1"/>
  <c r="BU35" i="21" s="1"/>
  <c r="CR37" i="21"/>
  <c r="CR36" i="21" s="1"/>
  <c r="CR35" i="21" s="1"/>
  <c r="ES37" i="21"/>
  <c r="ES36" i="21" s="1"/>
  <c r="ES91" i="21" s="1"/>
  <c r="ES94" i="21" s="1"/>
  <c r="HZ37" i="21"/>
  <c r="GD37" i="21"/>
  <c r="GD36" i="21" s="1"/>
  <c r="GD35" i="21" s="1"/>
  <c r="HX37" i="21"/>
  <c r="HX36" i="21" s="1"/>
  <c r="HX35" i="21" s="1"/>
  <c r="AI37" i="21"/>
  <c r="AI36" i="21" s="1"/>
  <c r="AI35" i="21" s="1"/>
  <c r="CF37" i="21"/>
  <c r="CF36" i="21" s="1"/>
  <c r="CF91" i="21" s="1"/>
  <c r="CF94" i="21" s="1"/>
  <c r="BP37" i="21"/>
  <c r="BP36" i="21" s="1"/>
  <c r="BP35" i="21" s="1"/>
  <c r="DG37" i="21"/>
  <c r="DG36" i="21" s="1"/>
  <c r="DG91" i="21" s="1"/>
  <c r="DG94" i="21" s="1"/>
  <c r="BW37" i="21"/>
  <c r="BW36" i="21" s="1"/>
  <c r="BW91" i="21" s="1"/>
  <c r="BW94" i="21" s="1"/>
  <c r="GF37" i="21"/>
  <c r="GF36" i="21" s="1"/>
  <c r="GF91" i="21" s="1"/>
  <c r="GF94" i="21" s="1"/>
  <c r="EE37" i="21"/>
  <c r="EE36" i="21" s="1"/>
  <c r="EE91" i="21" s="1"/>
  <c r="EE94" i="21" s="1"/>
  <c r="GH37" i="21"/>
  <c r="GH36" i="21" s="1"/>
  <c r="GH91" i="21" s="1"/>
  <c r="GH94" i="21" s="1"/>
  <c r="GV37" i="21"/>
  <c r="GV36" i="21" s="1"/>
  <c r="GV91" i="21" s="1"/>
  <c r="GV94" i="21" s="1"/>
  <c r="AG37" i="21"/>
  <c r="AG36" i="21" s="1"/>
  <c r="AG35" i="21" s="1"/>
  <c r="AS37" i="21"/>
  <c r="AS36" i="21" s="1"/>
  <c r="AS91" i="21" s="1"/>
  <c r="AS94" i="21" s="1"/>
  <c r="AF37" i="21"/>
  <c r="AF36" i="21" s="1"/>
  <c r="AF91" i="21" s="1"/>
  <c r="AF94" i="21" s="1"/>
  <c r="DC91" i="21"/>
  <c r="DC94" i="21" s="1"/>
  <c r="DC35" i="21"/>
  <c r="DJ91" i="21"/>
  <c r="DJ94" i="21" s="1"/>
  <c r="DJ35" i="21"/>
  <c r="BF35" i="21"/>
  <c r="DA61" i="21"/>
  <c r="CO58" i="21"/>
  <c r="EA61" i="21"/>
  <c r="DO58" i="21"/>
  <c r="HI91" i="21"/>
  <c r="HI94" i="21" s="1"/>
  <c r="HI35" i="21"/>
  <c r="HP91" i="21"/>
  <c r="HP94" i="21" s="1"/>
  <c r="HP35" i="21"/>
  <c r="IF91" i="21"/>
  <c r="IF94" i="21" s="1"/>
  <c r="IF35" i="21"/>
  <c r="IR35" i="21"/>
  <c r="HB58" i="21"/>
  <c r="HN61" i="21"/>
  <c r="JB58" i="21"/>
  <c r="JN61" i="21"/>
  <c r="JO58" i="21"/>
  <c r="KA61" i="21"/>
  <c r="NO58" i="21"/>
  <c r="OA61" i="21"/>
  <c r="KN61" i="21"/>
  <c r="KB58" i="21"/>
  <c r="OB66" i="21"/>
  <c r="ON66" i="21" s="1"/>
  <c r="ON69" i="21"/>
  <c r="CO66" i="21"/>
  <c r="DA66" i="21" s="1"/>
  <c r="DA69" i="21"/>
  <c r="HB66" i="21"/>
  <c r="HN66" i="21" s="1"/>
  <c r="HN69" i="21"/>
  <c r="NA69" i="21"/>
  <c r="MO66" i="21"/>
  <c r="NA66" i="21" s="1"/>
  <c r="OB58" i="21"/>
  <c r="ON61" i="21"/>
  <c r="CN61" i="21"/>
  <c r="CB58" i="21"/>
  <c r="BN61" i="21"/>
  <c r="BB58" i="21"/>
  <c r="FE91" i="21"/>
  <c r="FE94" i="21" s="1"/>
  <c r="FE35" i="21"/>
  <c r="GB58" i="21"/>
  <c r="GN61" i="21"/>
  <c r="HA61" i="21"/>
  <c r="GO58" i="21"/>
  <c r="LN61" i="21"/>
  <c r="LB58" i="21"/>
  <c r="NB58" i="21"/>
  <c r="NN61" i="21"/>
  <c r="OA69" i="21"/>
  <c r="NZ66" i="21"/>
  <c r="OA66" i="21" s="1"/>
  <c r="EB66" i="21"/>
  <c r="EN66" i="21" s="1"/>
  <c r="EN69" i="21"/>
  <c r="BN69" i="21"/>
  <c r="BB66" i="21"/>
  <c r="BN66" i="21" s="1"/>
  <c r="DB66" i="21"/>
  <c r="DN66" i="21" s="1"/>
  <c r="DN69" i="21"/>
  <c r="GA69" i="21"/>
  <c r="FO66" i="21"/>
  <c r="GA66" i="21" s="1"/>
  <c r="IA69" i="21"/>
  <c r="HO66" i="21"/>
  <c r="IA66" i="21" s="1"/>
  <c r="LO66" i="21"/>
  <c r="MA66" i="21" s="1"/>
  <c r="MA69" i="21"/>
  <c r="MB66" i="21"/>
  <c r="MN66" i="21" s="1"/>
  <c r="MN69" i="21"/>
  <c r="NB66" i="21"/>
  <c r="NN66" i="21" s="1"/>
  <c r="NN69" i="21"/>
  <c r="LN69" i="21"/>
  <c r="LB66" i="21"/>
  <c r="LN66" i="21" s="1"/>
  <c r="BO58" i="21"/>
  <c r="CA61" i="21"/>
  <c r="EN61" i="21"/>
  <c r="EB58" i="21"/>
  <c r="BY91" i="21"/>
  <c r="BY94" i="21" s="1"/>
  <c r="BY35" i="21"/>
  <c r="ED91" i="21"/>
  <c r="ED94" i="21" s="1"/>
  <c r="ED35" i="21"/>
  <c r="BL91" i="21"/>
  <c r="BL94" i="21" s="1"/>
  <c r="BL35" i="21"/>
  <c r="DB58" i="21"/>
  <c r="DN61" i="21"/>
  <c r="DW91" i="21"/>
  <c r="DW94" i="21" s="1"/>
  <c r="DW35" i="21"/>
  <c r="HH91" i="21"/>
  <c r="HH94" i="21" s="1"/>
  <c r="HH35" i="21"/>
  <c r="IN61" i="21"/>
  <c r="IB58" i="21"/>
  <c r="LA61" i="21"/>
  <c r="KO58" i="21"/>
  <c r="MB58" i="21"/>
  <c r="MN61" i="21"/>
  <c r="MA61" i="21"/>
  <c r="LO58" i="21"/>
  <c r="CA69" i="21"/>
  <c r="BO66" i="21"/>
  <c r="CA66" i="21" s="1"/>
  <c r="EO66" i="21"/>
  <c r="FA66" i="21" s="1"/>
  <c r="FA69" i="21"/>
  <c r="FB66" i="21"/>
  <c r="FN66" i="21" s="1"/>
  <c r="FN69" i="21"/>
  <c r="GN69" i="21"/>
  <c r="GB66" i="21"/>
  <c r="GN66" i="21" s="1"/>
  <c r="IN69" i="21"/>
  <c r="IB66" i="21"/>
  <c r="IN66" i="21" s="1"/>
  <c r="KA69" i="21"/>
  <c r="JO66" i="21"/>
  <c r="KA66" i="21" s="1"/>
  <c r="EO58" i="21"/>
  <c r="FA61" i="21"/>
  <c r="GA61" i="21"/>
  <c r="FO58" i="21"/>
  <c r="IA61" i="21"/>
  <c r="HO58" i="21"/>
  <c r="FB58" i="21"/>
  <c r="FN61" i="21"/>
  <c r="GL91" i="21"/>
  <c r="GL94" i="21" s="1"/>
  <c r="JA61" i="21"/>
  <c r="IO58" i="21"/>
  <c r="GW91" i="21"/>
  <c r="GW94" i="21" s="1"/>
  <c r="IK91" i="21"/>
  <c r="IK94" i="21" s="1"/>
  <c r="IK35" i="21"/>
  <c r="MO58" i="21"/>
  <c r="NA61" i="21"/>
  <c r="CN69" i="21"/>
  <c r="CB66" i="21"/>
  <c r="CN66" i="21" s="1"/>
  <c r="EA69" i="21"/>
  <c r="DO66" i="21"/>
  <c r="EA66" i="21" s="1"/>
  <c r="GO66" i="21"/>
  <c r="HA66" i="21" s="1"/>
  <c r="HA69" i="21"/>
  <c r="JA69" i="21"/>
  <c r="IO66" i="21"/>
  <c r="JA66" i="21" s="1"/>
  <c r="JB66" i="21"/>
  <c r="JN66" i="21" s="1"/>
  <c r="JN69" i="21"/>
  <c r="KO66" i="21"/>
  <c r="LA66" i="21" s="1"/>
  <c r="LA69" i="21"/>
  <c r="KB66" i="21"/>
  <c r="KN66" i="21" s="1"/>
  <c r="KN69" i="21"/>
  <c r="AC37" i="21"/>
  <c r="AC36" i="21" s="1"/>
  <c r="AC35" i="21" s="1"/>
  <c r="AK37" i="21"/>
  <c r="AK36" i="21" s="1"/>
  <c r="AK91" i="21" s="1"/>
  <c r="AK94" i="21" s="1"/>
  <c r="AW37" i="21"/>
  <c r="AW36" i="21" s="1"/>
  <c r="AW91" i="21" s="1"/>
  <c r="AW94" i="21" s="1"/>
  <c r="AU37" i="21"/>
  <c r="AU36" i="21" s="1"/>
  <c r="AU91" i="21" s="1"/>
  <c r="AU94" i="21" s="1"/>
  <c r="AD37" i="21"/>
  <c r="AD36" i="21" s="1"/>
  <c r="AD91" i="21" s="1"/>
  <c r="AD94" i="21" s="1"/>
  <c r="AX37" i="21"/>
  <c r="AX36" i="21" s="1"/>
  <c r="AX91" i="21" s="1"/>
  <c r="AX94" i="21" s="1"/>
  <c r="AM37" i="21"/>
  <c r="AP37" i="21"/>
  <c r="AP36" i="21" s="1"/>
  <c r="AP35" i="21" s="1"/>
  <c r="AQ37" i="21"/>
  <c r="AQ36" i="21" s="1"/>
  <c r="AQ91" i="21" s="1"/>
  <c r="AQ94" i="21" s="1"/>
  <c r="AH37" i="21"/>
  <c r="AH36" i="21" s="1"/>
  <c r="AH91" i="21" s="1"/>
  <c r="AH94" i="21" s="1"/>
  <c r="AT37" i="21"/>
  <c r="AT36" i="21" s="1"/>
  <c r="AT91" i="21" s="1"/>
  <c r="AT94" i="21" s="1"/>
  <c r="AR37" i="21"/>
  <c r="AR36" i="21" s="1"/>
  <c r="AR35" i="21" s="1"/>
  <c r="AV37" i="21"/>
  <c r="AV36" i="21" s="1"/>
  <c r="AV35" i="21" s="1"/>
  <c r="L37" i="21"/>
  <c r="L36" i="21" s="1"/>
  <c r="AN69" i="21"/>
  <c r="AB66" i="21"/>
  <c r="AN66" i="21" s="1"/>
  <c r="AO58" i="21"/>
  <c r="BA61" i="21"/>
  <c r="AO66" i="21"/>
  <c r="BA66" i="21" s="1"/>
  <c r="BA69" i="21"/>
  <c r="AN61" i="21"/>
  <c r="AB58" i="21"/>
  <c r="R91" i="21"/>
  <c r="R94" i="21" s="1"/>
  <c r="R35" i="21"/>
  <c r="U91" i="21"/>
  <c r="U94" i="21" s="1"/>
  <c r="U35" i="21"/>
  <c r="Q91" i="21"/>
  <c r="Q94" i="21" s="1"/>
  <c r="Q35" i="21"/>
  <c r="T35" i="21"/>
  <c r="T91" i="21"/>
  <c r="T94" i="21" s="1"/>
  <c r="X91" i="21"/>
  <c r="X94" i="21" s="1"/>
  <c r="X35" i="21"/>
  <c r="P35" i="21"/>
  <c r="P91" i="21"/>
  <c r="P94" i="21" s="1"/>
  <c r="V91" i="21"/>
  <c r="V94" i="21" s="1"/>
  <c r="V35" i="21"/>
  <c r="Y91" i="21"/>
  <c r="Y94" i="21" s="1"/>
  <c r="Y35" i="21"/>
  <c r="W91" i="21"/>
  <c r="W94" i="21" s="1"/>
  <c r="W35" i="21"/>
  <c r="S91" i="21"/>
  <c r="S94" i="21" s="1"/>
  <c r="S35" i="21"/>
  <c r="AA69" i="21"/>
  <c r="O66" i="21"/>
  <c r="AA66" i="21" s="1"/>
  <c r="N69" i="21"/>
  <c r="K66" i="21"/>
  <c r="N66" i="21" s="1"/>
  <c r="AA58" i="21"/>
  <c r="N58" i="21"/>
  <c r="IH35" i="21" l="1"/>
  <c r="CY35" i="21"/>
  <c r="GJ35" i="21"/>
  <c r="BC91" i="21"/>
  <c r="BC94" i="21" s="1"/>
  <c r="IE35" i="21"/>
  <c r="HE91" i="21"/>
  <c r="HE94" i="21" s="1"/>
  <c r="GS35" i="21"/>
  <c r="FJ91" i="21"/>
  <c r="FJ94" i="21" s="1"/>
  <c r="CC91" i="21"/>
  <c r="CC94" i="21" s="1"/>
  <c r="DH35" i="21"/>
  <c r="BH91" i="21"/>
  <c r="BH94" i="21" s="1"/>
  <c r="CQ35" i="21"/>
  <c r="GG35" i="21"/>
  <c r="HC35" i="21"/>
  <c r="GI35" i="21"/>
  <c r="BE35" i="21"/>
  <c r="BV35" i="21"/>
  <c r="DY35" i="21"/>
  <c r="GP35" i="21"/>
  <c r="IS35" i="21"/>
  <c r="CH35" i="21"/>
  <c r="DU35" i="21"/>
  <c r="EY91" i="21"/>
  <c r="EY94" i="21" s="1"/>
  <c r="EV35" i="21"/>
  <c r="CI35" i="21"/>
  <c r="HW35" i="21"/>
  <c r="DD35" i="21"/>
  <c r="DF35" i="21"/>
  <c r="DT35" i="21"/>
  <c r="FG35" i="21"/>
  <c r="HL35" i="21"/>
  <c r="CX35" i="21"/>
  <c r="BX91" i="21"/>
  <c r="BX94" i="21" s="1"/>
  <c r="BG35" i="21"/>
  <c r="GR91" i="21"/>
  <c r="GR94" i="21" s="1"/>
  <c r="GU35" i="21"/>
  <c r="CT91" i="21"/>
  <c r="CT94" i="21" s="1"/>
  <c r="DR91" i="21"/>
  <c r="DR94" i="21" s="1"/>
  <c r="DK35" i="21"/>
  <c r="EF35" i="21"/>
  <c r="DS35" i="21"/>
  <c r="BJ35" i="21"/>
  <c r="DP35" i="21"/>
  <c r="FU91" i="21"/>
  <c r="FU94" i="21" s="1"/>
  <c r="CG35" i="21"/>
  <c r="FF91" i="21"/>
  <c r="FF94" i="21" s="1"/>
  <c r="IQ91" i="21"/>
  <c r="IQ94" i="21" s="1"/>
  <c r="FD91" i="21"/>
  <c r="FD94" i="21" s="1"/>
  <c r="EP91" i="21"/>
  <c r="EP94" i="21" s="1"/>
  <c r="FY35" i="21"/>
  <c r="CW35" i="21"/>
  <c r="EW35" i="21"/>
  <c r="GC35" i="21"/>
  <c r="IL91" i="21"/>
  <c r="IL94" i="21" s="1"/>
  <c r="CJ35" i="21"/>
  <c r="EL35" i="21"/>
  <c r="CV35" i="21"/>
  <c r="HQ35" i="21"/>
  <c r="BR35" i="21"/>
  <c r="HS35" i="21"/>
  <c r="ET35" i="21"/>
  <c r="EG35" i="21"/>
  <c r="CU35" i="21"/>
  <c r="HJ91" i="21"/>
  <c r="HJ94" i="21" s="1"/>
  <c r="CP35" i="21"/>
  <c r="GX91" i="21"/>
  <c r="GX94" i="21" s="1"/>
  <c r="FP35" i="21"/>
  <c r="FC91" i="21"/>
  <c r="FC94" i="21" s="1"/>
  <c r="DX35" i="21"/>
  <c r="BS35" i="21"/>
  <c r="HU91" i="21"/>
  <c r="HU94" i="21" s="1"/>
  <c r="EH35" i="21"/>
  <c r="DV91" i="21"/>
  <c r="DV94" i="21" s="1"/>
  <c r="CK91" i="21"/>
  <c r="CK94" i="21" s="1"/>
  <c r="II91" i="21"/>
  <c r="II94" i="21" s="1"/>
  <c r="FX91" i="21"/>
  <c r="FX94" i="21" s="1"/>
  <c r="EU91" i="21"/>
  <c r="EU94" i="21" s="1"/>
  <c r="FR35" i="21"/>
  <c r="IP35" i="21"/>
  <c r="EJ35" i="21"/>
  <c r="FK35" i="21"/>
  <c r="BQ91" i="21"/>
  <c r="BQ94" i="21" s="1"/>
  <c r="AY91" i="21"/>
  <c r="AY94" i="21" s="1"/>
  <c r="IC35" i="21"/>
  <c r="FT35" i="21"/>
  <c r="CL35" i="21"/>
  <c r="FV35" i="21"/>
  <c r="DQ35" i="21"/>
  <c r="GY35" i="21"/>
  <c r="EI35" i="21"/>
  <c r="CE35" i="21"/>
  <c r="HY35" i="21"/>
  <c r="EQ35" i="21"/>
  <c r="HF35" i="21"/>
  <c r="EK91" i="21"/>
  <c r="EK94" i="21" s="1"/>
  <c r="FH35" i="21"/>
  <c r="HK91" i="21"/>
  <c r="HK94" i="21" s="1"/>
  <c r="GD91" i="21"/>
  <c r="GD94" i="21" s="1"/>
  <c r="GQ35" i="21"/>
  <c r="FQ91" i="21"/>
  <c r="FQ94" i="21" s="1"/>
  <c r="DL35" i="21"/>
  <c r="FL35" i="21"/>
  <c r="BD91" i="21"/>
  <c r="BD94" i="21" s="1"/>
  <c r="BK35" i="21"/>
  <c r="GE35" i="21"/>
  <c r="ID91" i="21"/>
  <c r="ID94" i="21" s="1"/>
  <c r="HV35" i="21"/>
  <c r="EX91" i="21"/>
  <c r="EX94" i="21" s="1"/>
  <c r="ER35" i="21"/>
  <c r="FW35" i="21"/>
  <c r="AE91" i="21"/>
  <c r="AE94" i="21" s="1"/>
  <c r="BU91" i="21"/>
  <c r="BU94" i="21" s="1"/>
  <c r="MK22" i="13"/>
  <c r="ML22" i="13" s="1"/>
  <c r="HT35" i="21"/>
  <c r="ML9" i="13"/>
  <c r="HG91" i="21"/>
  <c r="HG94" i="21" s="1"/>
  <c r="MK23" i="13"/>
  <c r="ML23" i="13" s="1"/>
  <c r="ML11" i="13"/>
  <c r="AL35" i="21"/>
  <c r="HR91" i="21"/>
  <c r="HR94" i="21" s="1"/>
  <c r="ML6" i="13"/>
  <c r="ML4" i="13"/>
  <c r="ML5" i="13" s="1"/>
  <c r="MM3" i="13"/>
  <c r="BP91" i="21"/>
  <c r="BP94" i="21" s="1"/>
  <c r="CF35" i="21"/>
  <c r="HX91" i="21"/>
  <c r="HX94" i="21" s="1"/>
  <c r="BT91" i="21"/>
  <c r="BT94" i="21" s="1"/>
  <c r="CS35" i="21"/>
  <c r="IJ35" i="21"/>
  <c r="BW35" i="21"/>
  <c r="CR91" i="21"/>
  <c r="CR94" i="21" s="1"/>
  <c r="HD35" i="21"/>
  <c r="GK35" i="21"/>
  <c r="DE35" i="21"/>
  <c r="DG35" i="21"/>
  <c r="CD91" i="21"/>
  <c r="CD94" i="21" s="1"/>
  <c r="AS35" i="21"/>
  <c r="AF35" i="21"/>
  <c r="DI91" i="21"/>
  <c r="DI94" i="21" s="1"/>
  <c r="GT35" i="21"/>
  <c r="GH35" i="21"/>
  <c r="BI91" i="21"/>
  <c r="BI94" i="21" s="1"/>
  <c r="FS35" i="21"/>
  <c r="AI91" i="21"/>
  <c r="AI94" i="21" s="1"/>
  <c r="IG91" i="21"/>
  <c r="IG94" i="21" s="1"/>
  <c r="EC35" i="21"/>
  <c r="EE35" i="21"/>
  <c r="GF35" i="21"/>
  <c r="OA58" i="21"/>
  <c r="ES35" i="21"/>
  <c r="FI35" i="21"/>
  <c r="GV35" i="21"/>
  <c r="AD35" i="21"/>
  <c r="FN58" i="21"/>
  <c r="FB37" i="21"/>
  <c r="FA58" i="21"/>
  <c r="EO37" i="21"/>
  <c r="EN58" i="21"/>
  <c r="EB37" i="21"/>
  <c r="CA58" i="21"/>
  <c r="BO37" i="21"/>
  <c r="NN58" i="21"/>
  <c r="BN58" i="21"/>
  <c r="BB37" i="21"/>
  <c r="ON58" i="21"/>
  <c r="IA58" i="21"/>
  <c r="HO37" i="21"/>
  <c r="GA58" i="21"/>
  <c r="FO37" i="21"/>
  <c r="DN58" i="21"/>
  <c r="DB37" i="21"/>
  <c r="CN58" i="21"/>
  <c r="CB37" i="21"/>
  <c r="KA58" i="21"/>
  <c r="JN58" i="21"/>
  <c r="EA58" i="21"/>
  <c r="DO37" i="21"/>
  <c r="DA58" i="21"/>
  <c r="CO37" i="21"/>
  <c r="MA58" i="21"/>
  <c r="MN58" i="21"/>
  <c r="GN58" i="21"/>
  <c r="GB37" i="21"/>
  <c r="KN58" i="21"/>
  <c r="HN58" i="21"/>
  <c r="HB37" i="21"/>
  <c r="NA58" i="21"/>
  <c r="JA58" i="21"/>
  <c r="IO37" i="21"/>
  <c r="LA58" i="21"/>
  <c r="IN58" i="21"/>
  <c r="IB37" i="21"/>
  <c r="LN58" i="21"/>
  <c r="HA58" i="21"/>
  <c r="GO37" i="21"/>
  <c r="AB37" i="21"/>
  <c r="AB36" i="21" s="1"/>
  <c r="AR91" i="21"/>
  <c r="AR94" i="21" s="1"/>
  <c r="AQ35" i="21"/>
  <c r="O37" i="21"/>
  <c r="AO37" i="21"/>
  <c r="L91" i="21"/>
  <c r="L94" i="21" s="1"/>
  <c r="L35" i="21"/>
  <c r="K37" i="21"/>
  <c r="AC91" i="21"/>
  <c r="AC94" i="21" s="1"/>
  <c r="AJ91" i="21"/>
  <c r="AJ94" i="21" s="1"/>
  <c r="AP91" i="21"/>
  <c r="AP94" i="21" s="1"/>
  <c r="AU35" i="21"/>
  <c r="AX35" i="21"/>
  <c r="AT35" i="21"/>
  <c r="AG91" i="21"/>
  <c r="AG94" i="21" s="1"/>
  <c r="AK35" i="21"/>
  <c r="AH35" i="21"/>
  <c r="AW35" i="21"/>
  <c r="AV91" i="21"/>
  <c r="AV94" i="21" s="1"/>
  <c r="AN58" i="21"/>
  <c r="BA58" i="21"/>
  <c r="MM21" i="13" l="1"/>
  <c r="MM14" i="13"/>
  <c r="MM6" i="13"/>
  <c r="MM11" i="13"/>
  <c r="MM8" i="13"/>
  <c r="MM4" i="13"/>
  <c r="MM5" i="13" s="1"/>
  <c r="MM16" i="13"/>
  <c r="MM9" i="13"/>
  <c r="MN3" i="13"/>
  <c r="MM18" i="13"/>
  <c r="MM13" i="13"/>
  <c r="MM19" i="13"/>
  <c r="DB36" i="21"/>
  <c r="DN37" i="21"/>
  <c r="DM75" i="21" s="1"/>
  <c r="HO36" i="21"/>
  <c r="IA37" i="21"/>
  <c r="HZ75" i="21" s="1"/>
  <c r="BB36" i="21"/>
  <c r="BN37" i="21"/>
  <c r="BM75" i="21" s="1"/>
  <c r="CA37" i="21"/>
  <c r="BZ75" i="21" s="1"/>
  <c r="BO36" i="21"/>
  <c r="FA37" i="21"/>
  <c r="EZ75" i="21" s="1"/>
  <c r="EO36" i="21"/>
  <c r="CO36" i="21"/>
  <c r="DA37" i="21"/>
  <c r="CZ75" i="21" s="1"/>
  <c r="CB36" i="21"/>
  <c r="CN37" i="21"/>
  <c r="CM75" i="21" s="1"/>
  <c r="GA37" i="21"/>
  <c r="FZ75" i="21" s="1"/>
  <c r="FO36" i="21"/>
  <c r="EN37" i="21"/>
  <c r="EM75" i="21" s="1"/>
  <c r="EB36" i="21"/>
  <c r="FB36" i="21"/>
  <c r="FN37" i="21"/>
  <c r="FM75" i="21" s="1"/>
  <c r="GO36" i="21"/>
  <c r="HA37" i="21"/>
  <c r="GZ75" i="21" s="1"/>
  <c r="IN37" i="21"/>
  <c r="IM75" i="21" s="1"/>
  <c r="IB36" i="21"/>
  <c r="IO36" i="21"/>
  <c r="HN37" i="21"/>
  <c r="HM75" i="21" s="1"/>
  <c r="HB36" i="21"/>
  <c r="GB36" i="21"/>
  <c r="GN37" i="21"/>
  <c r="GM75" i="21" s="1"/>
  <c r="EA37" i="21"/>
  <c r="DZ75" i="21" s="1"/>
  <c r="DO36" i="21"/>
  <c r="AN37" i="21"/>
  <c r="AM75" i="21" s="1"/>
  <c r="AM36" i="21" s="1"/>
  <c r="AN36" i="21" s="1"/>
  <c r="AN91" i="21" s="1"/>
  <c r="AN94" i="21" s="1"/>
  <c r="BA37" i="21"/>
  <c r="AZ75" i="21" s="1"/>
  <c r="AO36" i="21"/>
  <c r="AO91" i="21" s="1"/>
  <c r="AO94" i="21" s="1"/>
  <c r="O36" i="21"/>
  <c r="O91" i="21" s="1"/>
  <c r="O94" i="21" s="1"/>
  <c r="AA37" i="21"/>
  <c r="Z75" i="21" s="1"/>
  <c r="N37" i="21"/>
  <c r="K36" i="21"/>
  <c r="K35" i="21" s="1"/>
  <c r="K90" i="21" s="1"/>
  <c r="L8" i="21" s="1"/>
  <c r="L90" i="21" s="1"/>
  <c r="M8" i="21" s="1"/>
  <c r="AB91" i="21"/>
  <c r="AB94" i="21" s="1"/>
  <c r="AB35" i="21"/>
  <c r="MM22" i="13" l="1"/>
  <c r="MM23" i="13"/>
  <c r="MN8" i="13"/>
  <c r="MN4" i="13"/>
  <c r="MN5" i="13" s="1"/>
  <c r="MN13" i="13"/>
  <c r="MN16" i="13"/>
  <c r="MN9" i="13"/>
  <c r="MO3" i="13"/>
  <c r="MN11" i="13"/>
  <c r="MN18" i="13"/>
  <c r="MN19" i="13"/>
  <c r="MN21" i="13"/>
  <c r="MN14" i="13"/>
  <c r="MN6" i="13"/>
  <c r="HN75" i="21"/>
  <c r="HM36" i="21"/>
  <c r="HN36" i="21" s="1"/>
  <c r="HN91" i="21" s="1"/>
  <c r="HN94" i="21" s="1"/>
  <c r="IN75" i="21"/>
  <c r="IM36" i="21"/>
  <c r="IN36" i="21" s="1"/>
  <c r="IN91" i="21" s="1"/>
  <c r="IN94" i="21" s="1"/>
  <c r="FB91" i="21"/>
  <c r="FB94" i="21" s="1"/>
  <c r="FB35" i="21"/>
  <c r="CB91" i="21"/>
  <c r="CB94" i="21" s="1"/>
  <c r="CB35" i="21"/>
  <c r="CO91" i="21"/>
  <c r="CO94" i="21" s="1"/>
  <c r="CO35" i="21"/>
  <c r="BO91" i="21"/>
  <c r="BO94" i="21" s="1"/>
  <c r="BO35" i="21"/>
  <c r="IA75" i="21"/>
  <c r="HZ36" i="21"/>
  <c r="IA36" i="21" s="1"/>
  <c r="IA91" i="21" s="1"/>
  <c r="IA94" i="21" s="1"/>
  <c r="DO91" i="21"/>
  <c r="DO94" i="21" s="1"/>
  <c r="DO35" i="21"/>
  <c r="GN75" i="21"/>
  <c r="GM36" i="21"/>
  <c r="GN36" i="21" s="1"/>
  <c r="GN91" i="21" s="1"/>
  <c r="GN94" i="21" s="1"/>
  <c r="HA75" i="21"/>
  <c r="GZ36" i="21"/>
  <c r="HA36" i="21" s="1"/>
  <c r="HA91" i="21" s="1"/>
  <c r="HA94" i="21" s="1"/>
  <c r="EB91" i="21"/>
  <c r="EB94" i="21" s="1"/>
  <c r="EB35" i="21"/>
  <c r="FO91" i="21"/>
  <c r="FO94" i="21" s="1"/>
  <c r="FO35" i="21"/>
  <c r="CA75" i="21"/>
  <c r="BZ36" i="21"/>
  <c r="HO91" i="21"/>
  <c r="HO94" i="21" s="1"/>
  <c r="HO35" i="21"/>
  <c r="EA75" i="21"/>
  <c r="DZ36" i="21"/>
  <c r="GB91" i="21"/>
  <c r="GB94" i="21" s="1"/>
  <c r="GB35" i="21"/>
  <c r="IO91" i="21"/>
  <c r="IO94" i="21" s="1"/>
  <c r="IO35" i="21"/>
  <c r="GO91" i="21"/>
  <c r="GO94" i="21" s="1"/>
  <c r="GO35" i="21"/>
  <c r="EN75" i="21"/>
  <c r="EM36" i="21"/>
  <c r="GA75" i="21"/>
  <c r="FZ36" i="21"/>
  <c r="EO91" i="21"/>
  <c r="EO94" i="21" s="1"/>
  <c r="EO35" i="21"/>
  <c r="BN75" i="21"/>
  <c r="BM36" i="21"/>
  <c r="BN36" i="21" s="1"/>
  <c r="BN91" i="21" s="1"/>
  <c r="BN94" i="21" s="1"/>
  <c r="DN75" i="21"/>
  <c r="DM36" i="21"/>
  <c r="DN36" i="21" s="1"/>
  <c r="DN91" i="21" s="1"/>
  <c r="DN94" i="21" s="1"/>
  <c r="HB91" i="21"/>
  <c r="HB94" i="21" s="1"/>
  <c r="HB35" i="21"/>
  <c r="IB91" i="21"/>
  <c r="IB94" i="21" s="1"/>
  <c r="IB35" i="21"/>
  <c r="FN75" i="21"/>
  <c r="FM36" i="21"/>
  <c r="CN75" i="21"/>
  <c r="CM36" i="21"/>
  <c r="DA75" i="21"/>
  <c r="CZ36" i="21"/>
  <c r="DA36" i="21" s="1"/>
  <c r="DA91" i="21" s="1"/>
  <c r="DA94" i="21" s="1"/>
  <c r="FA75" i="21"/>
  <c r="EZ36" i="21"/>
  <c r="BB91" i="21"/>
  <c r="BB94" i="21" s="1"/>
  <c r="BB35" i="21"/>
  <c r="DB91" i="21"/>
  <c r="DB94" i="21" s="1"/>
  <c r="DB35" i="21"/>
  <c r="AN75" i="21"/>
  <c r="AO35" i="21"/>
  <c r="M75" i="21"/>
  <c r="M36" i="21" s="1"/>
  <c r="M91" i="21" s="1"/>
  <c r="M94" i="21" s="1"/>
  <c r="O35" i="21"/>
  <c r="K91" i="21"/>
  <c r="K94" i="21" s="1"/>
  <c r="AA75" i="21"/>
  <c r="Z36" i="21"/>
  <c r="AA36" i="21" s="1"/>
  <c r="AA91" i="21" s="1"/>
  <c r="AA94" i="21" s="1"/>
  <c r="AM35" i="21"/>
  <c r="AN35" i="21" s="1"/>
  <c r="F18" i="18" s="1"/>
  <c r="AM91" i="21"/>
  <c r="AM94" i="21" s="1"/>
  <c r="AZ36" i="21"/>
  <c r="BA36" i="21" s="1"/>
  <c r="BA91" i="21" s="1"/>
  <c r="BA94" i="21" s="1"/>
  <c r="BA75" i="21"/>
  <c r="MN23" i="13" l="1"/>
  <c r="MN22" i="13"/>
  <c r="MO16" i="13"/>
  <c r="MP16" i="13" s="1"/>
  <c r="MO9" i="13"/>
  <c r="MP3" i="13"/>
  <c r="MO21" i="13"/>
  <c r="MP21" i="13" s="1"/>
  <c r="MO14" i="13"/>
  <c r="MP14" i="13" s="1"/>
  <c r="MO18" i="13"/>
  <c r="MP18" i="13" s="1"/>
  <c r="MO6" i="13"/>
  <c r="MO19" i="13"/>
  <c r="MP19" i="13" s="1"/>
  <c r="MO11" i="13"/>
  <c r="MO4" i="13"/>
  <c r="MO5" i="13" s="1"/>
  <c r="MO13" i="13"/>
  <c r="MP13" i="13" s="1"/>
  <c r="MO8" i="13"/>
  <c r="MP8" i="13" s="1"/>
  <c r="CM91" i="21"/>
  <c r="CM94" i="21" s="1"/>
  <c r="CM35" i="21"/>
  <c r="CN35" i="21" s="1"/>
  <c r="F22" i="18" s="1"/>
  <c r="FM91" i="21"/>
  <c r="FM94" i="21" s="1"/>
  <c r="FM35" i="21"/>
  <c r="FN35" i="21" s="1"/>
  <c r="EM91" i="21"/>
  <c r="EM94" i="21" s="1"/>
  <c r="EM35" i="21"/>
  <c r="EN35" i="21" s="1"/>
  <c r="GZ91" i="21"/>
  <c r="GZ94" i="21" s="1"/>
  <c r="GZ35" i="21"/>
  <c r="HA35" i="21" s="1"/>
  <c r="GM91" i="21"/>
  <c r="GM94" i="21" s="1"/>
  <c r="GM35" i="21"/>
  <c r="GN35" i="21" s="1"/>
  <c r="CN36" i="21"/>
  <c r="CN91" i="21" s="1"/>
  <c r="CN94" i="21" s="1"/>
  <c r="IM91" i="21"/>
  <c r="IM94" i="21" s="1"/>
  <c r="IM35" i="21"/>
  <c r="IN35" i="21" s="1"/>
  <c r="EZ91" i="21"/>
  <c r="EZ94" i="21" s="1"/>
  <c r="EZ35" i="21"/>
  <c r="FA35" i="21" s="1"/>
  <c r="DM91" i="21"/>
  <c r="DM94" i="21" s="1"/>
  <c r="DM35" i="21"/>
  <c r="DN35" i="21" s="1"/>
  <c r="F24" i="18" s="1"/>
  <c r="CZ91" i="21"/>
  <c r="CZ94" i="21" s="1"/>
  <c r="CZ35" i="21"/>
  <c r="DA35" i="21" s="1"/>
  <c r="F23" i="18" s="1"/>
  <c r="FA36" i="21"/>
  <c r="FA91" i="21" s="1"/>
  <c r="FA94" i="21" s="1"/>
  <c r="FZ91" i="21"/>
  <c r="FZ94" i="21" s="1"/>
  <c r="FZ35" i="21"/>
  <c r="GA35" i="21" s="1"/>
  <c r="BZ91" i="21"/>
  <c r="BZ94" i="21" s="1"/>
  <c r="BZ35" i="21"/>
  <c r="CA35" i="21" s="1"/>
  <c r="F21" i="18" s="1"/>
  <c r="EN36" i="21"/>
  <c r="EN91" i="21" s="1"/>
  <c r="EN94" i="21" s="1"/>
  <c r="CA36" i="21"/>
  <c r="CA91" i="21" s="1"/>
  <c r="CA94" i="21" s="1"/>
  <c r="FN36" i="21"/>
  <c r="FN91" i="21" s="1"/>
  <c r="FN94" i="21" s="1"/>
  <c r="HM91" i="21"/>
  <c r="HM94" i="21" s="1"/>
  <c r="HM35" i="21"/>
  <c r="HN35" i="21" s="1"/>
  <c r="BM91" i="21"/>
  <c r="BM94" i="21" s="1"/>
  <c r="BM35" i="21"/>
  <c r="BN35" i="21" s="1"/>
  <c r="F20" i="18" s="1"/>
  <c r="DZ91" i="21"/>
  <c r="DZ94" i="21" s="1"/>
  <c r="DZ35" i="21"/>
  <c r="EA35" i="21" s="1"/>
  <c r="GA36" i="21"/>
  <c r="GA91" i="21" s="1"/>
  <c r="GA94" i="21" s="1"/>
  <c r="EA36" i="21"/>
  <c r="EA91" i="21" s="1"/>
  <c r="EA94" i="21" s="1"/>
  <c r="HZ91" i="21"/>
  <c r="HZ94" i="21" s="1"/>
  <c r="HZ35" i="21"/>
  <c r="IA35" i="21" s="1"/>
  <c r="N75" i="21"/>
  <c r="G18" i="18"/>
  <c r="I18" i="18" s="1"/>
  <c r="H18" i="18"/>
  <c r="AZ91" i="21"/>
  <c r="AZ94" i="21" s="1"/>
  <c r="AZ35" i="21"/>
  <c r="BA35" i="21" s="1"/>
  <c r="F19" i="18" s="1"/>
  <c r="Z35" i="21"/>
  <c r="AA35" i="21" s="1"/>
  <c r="F17" i="18" s="1"/>
  <c r="Z91" i="21"/>
  <c r="Z94" i="21" s="1"/>
  <c r="N36" i="21"/>
  <c r="N91" i="21" s="1"/>
  <c r="N94" i="21" s="1"/>
  <c r="M35" i="21"/>
  <c r="MO23" i="13" l="1"/>
  <c r="MP23" i="13" s="1"/>
  <c r="MO22" i="13"/>
  <c r="MP22" i="13" s="1"/>
  <c r="MP9" i="13"/>
  <c r="MP11" i="13"/>
  <c r="MP4" i="13"/>
  <c r="MP5" i="13" s="1"/>
  <c r="MQ3" i="13"/>
  <c r="MP6" i="13"/>
  <c r="G21" i="18"/>
  <c r="I21" i="18" s="1"/>
  <c r="H21" i="18"/>
  <c r="G20" i="18"/>
  <c r="I20" i="18" s="1"/>
  <c r="H20" i="18"/>
  <c r="G23" i="18"/>
  <c r="I23" i="18" s="1"/>
  <c r="H23" i="18"/>
  <c r="G22" i="18"/>
  <c r="I22" i="18" s="1"/>
  <c r="H22" i="18"/>
  <c r="G24" i="18"/>
  <c r="I24" i="18" s="1"/>
  <c r="H24" i="18"/>
  <c r="G17" i="18"/>
  <c r="I17" i="18" s="1"/>
  <c r="H17" i="18"/>
  <c r="G19" i="18"/>
  <c r="I19" i="18" s="1"/>
  <c r="H19" i="18"/>
  <c r="N35" i="21"/>
  <c r="M90" i="21"/>
  <c r="MQ19" i="13" l="1"/>
  <c r="MQ11" i="13"/>
  <c r="MQ9" i="13"/>
  <c r="MR3" i="13"/>
  <c r="MQ13" i="13"/>
  <c r="MQ8" i="13"/>
  <c r="MQ21" i="13"/>
  <c r="MQ14" i="13"/>
  <c r="MQ6" i="13"/>
  <c r="MQ18" i="13"/>
  <c r="MQ4" i="13"/>
  <c r="MQ5" i="13" s="1"/>
  <c r="MQ16" i="13"/>
  <c r="N90" i="21"/>
  <c r="O8" i="21" s="1"/>
  <c r="AA8" i="21" s="1"/>
  <c r="AA90" i="21" s="1"/>
  <c r="AB8" i="21" s="1"/>
  <c r="F16" i="18"/>
  <c r="MR13" i="13" l="1"/>
  <c r="MR9" i="13"/>
  <c r="MS3" i="13"/>
  <c r="MR18" i="13"/>
  <c r="MR21" i="13"/>
  <c r="MR14" i="13"/>
  <c r="MR6" i="13"/>
  <c r="MR8" i="13"/>
  <c r="MR16" i="13"/>
  <c r="MR19" i="13"/>
  <c r="MR11" i="13"/>
  <c r="MR4" i="13"/>
  <c r="MR5" i="13" s="1"/>
  <c r="MQ22" i="13"/>
  <c r="MQ23" i="13"/>
  <c r="O90" i="21"/>
  <c r="P8" i="21" s="1"/>
  <c r="P90" i="21" s="1"/>
  <c r="Q8" i="21" s="1"/>
  <c r="Q90" i="21" s="1"/>
  <c r="R8" i="21" s="1"/>
  <c r="R90" i="21" s="1"/>
  <c r="S8" i="21" s="1"/>
  <c r="S90" i="21" s="1"/>
  <c r="T8" i="21" s="1"/>
  <c r="T90" i="21" s="1"/>
  <c r="U8" i="21" s="1"/>
  <c r="U90" i="21" s="1"/>
  <c r="V8" i="21" s="1"/>
  <c r="V90" i="21" s="1"/>
  <c r="W8" i="21" s="1"/>
  <c r="W90" i="21" s="1"/>
  <c r="X8" i="21" s="1"/>
  <c r="X90" i="21" s="1"/>
  <c r="Y8" i="21" s="1"/>
  <c r="Y90" i="21" s="1"/>
  <c r="Z8" i="21" s="1"/>
  <c r="Z90" i="21" s="1"/>
  <c r="F25" i="18"/>
  <c r="G16" i="18"/>
  <c r="I16" i="18" s="1"/>
  <c r="H16" i="18"/>
  <c r="AN8" i="21"/>
  <c r="AN90" i="21" s="1"/>
  <c r="AO8" i="21" s="1"/>
  <c r="AB90" i="21"/>
  <c r="AC8" i="21" s="1"/>
  <c r="AC90" i="21" s="1"/>
  <c r="AD8" i="21" s="1"/>
  <c r="AD90" i="21" s="1"/>
  <c r="AE8" i="21" s="1"/>
  <c r="AE90" i="21" s="1"/>
  <c r="AF8" i="21" s="1"/>
  <c r="AF90" i="21" s="1"/>
  <c r="AG8" i="21" s="1"/>
  <c r="AG90" i="21" s="1"/>
  <c r="AH8" i="21" s="1"/>
  <c r="AH90" i="21" s="1"/>
  <c r="AI8" i="21" s="1"/>
  <c r="AI90" i="21" s="1"/>
  <c r="AJ8" i="21" s="1"/>
  <c r="AJ90" i="21" s="1"/>
  <c r="AK8" i="21" s="1"/>
  <c r="AK90" i="21" s="1"/>
  <c r="AL8" i="21" s="1"/>
  <c r="AL90" i="21" s="1"/>
  <c r="AM8" i="21" s="1"/>
  <c r="AM90" i="21" s="1"/>
  <c r="MR23" i="13" l="1"/>
  <c r="MS21" i="13"/>
  <c r="MT21" i="13" s="1"/>
  <c r="MU21" i="13" s="1"/>
  <c r="MS14" i="13"/>
  <c r="MT14" i="13" s="1"/>
  <c r="MU14" i="13" s="1"/>
  <c r="MS6" i="13"/>
  <c r="MS19" i="13"/>
  <c r="MT19" i="13" s="1"/>
  <c r="MU19" i="13" s="1"/>
  <c r="MS4" i="13"/>
  <c r="MS5" i="13" s="1"/>
  <c r="MS8" i="13"/>
  <c r="MT8" i="13" s="1"/>
  <c r="MU8" i="13" s="1"/>
  <c r="MS18" i="13"/>
  <c r="MT18" i="13" s="1"/>
  <c r="MU18" i="13" s="1"/>
  <c r="MS16" i="13"/>
  <c r="MT16" i="13" s="1"/>
  <c r="MU16" i="13" s="1"/>
  <c r="MS9" i="13"/>
  <c r="MT3" i="13"/>
  <c r="MS13" i="13"/>
  <c r="MT13" i="13" s="1"/>
  <c r="MU13" i="13" s="1"/>
  <c r="MS11" i="13"/>
  <c r="MR22" i="13"/>
  <c r="I14" i="18"/>
  <c r="H25" i="18"/>
  <c r="F31" i="18"/>
  <c r="J16" i="18"/>
  <c r="I25" i="18"/>
  <c r="L16" i="18"/>
  <c r="L17" i="18" s="1"/>
  <c r="L18" i="18" s="1"/>
  <c r="L19" i="18" s="1"/>
  <c r="L20" i="18" s="1"/>
  <c r="L21" i="18" s="1"/>
  <c r="L22" i="18" s="1"/>
  <c r="L23" i="18" s="1"/>
  <c r="L24" i="18" s="1"/>
  <c r="BA8" i="21"/>
  <c r="BA90" i="21" s="1"/>
  <c r="BB8" i="21" s="1"/>
  <c r="AO90" i="21"/>
  <c r="AP8" i="21" s="1"/>
  <c r="AP90" i="21" s="1"/>
  <c r="AQ8" i="21" s="1"/>
  <c r="AQ90" i="21" s="1"/>
  <c r="AR8" i="21" s="1"/>
  <c r="AR90" i="21" s="1"/>
  <c r="AS8" i="21" s="1"/>
  <c r="AS90" i="21" s="1"/>
  <c r="AT8" i="21" s="1"/>
  <c r="AT90" i="21" s="1"/>
  <c r="AU8" i="21" s="1"/>
  <c r="AU90" i="21" s="1"/>
  <c r="AV8" i="21" s="1"/>
  <c r="AV90" i="21" s="1"/>
  <c r="AW8" i="21" s="1"/>
  <c r="AW90" i="21" s="1"/>
  <c r="AX8" i="21" s="1"/>
  <c r="AX90" i="21" s="1"/>
  <c r="AY8" i="21" s="1"/>
  <c r="AY90" i="21" s="1"/>
  <c r="AZ8" i="21" s="1"/>
  <c r="AZ90" i="21" s="1"/>
  <c r="MU3" i="13" l="1"/>
  <c r="MV3" i="13" s="1"/>
  <c r="MT4" i="13"/>
  <c r="MT5" i="13" s="1"/>
  <c r="MT6" i="13"/>
  <c r="MS22" i="13"/>
  <c r="MT22" i="13" s="1"/>
  <c r="MU22" i="13" s="1"/>
  <c r="MT9" i="13"/>
  <c r="MU9" i="13" s="1"/>
  <c r="MS23" i="13"/>
  <c r="MT23" i="13" s="1"/>
  <c r="MU23" i="13" s="1"/>
  <c r="MT11" i="13"/>
  <c r="MU11" i="13" s="1"/>
  <c r="IT49" i="21" s="1" a="1"/>
  <c r="IT49" i="21" s="1"/>
  <c r="K16" i="18"/>
  <c r="J17" i="18"/>
  <c r="F30" i="18"/>
  <c r="BB90" i="21"/>
  <c r="BC8" i="21" s="1"/>
  <c r="BC90" i="21" s="1"/>
  <c r="BD8" i="21" s="1"/>
  <c r="BD90" i="21" s="1"/>
  <c r="BE8" i="21" s="1"/>
  <c r="BE90" i="21" s="1"/>
  <c r="BF8" i="21" s="1"/>
  <c r="BF90" i="21" s="1"/>
  <c r="BG8" i="21" s="1"/>
  <c r="BG90" i="21" s="1"/>
  <c r="BH8" i="21" s="1"/>
  <c r="BH90" i="21" s="1"/>
  <c r="BI8" i="21" s="1"/>
  <c r="BI90" i="21" s="1"/>
  <c r="BJ8" i="21" s="1"/>
  <c r="BJ90" i="21" s="1"/>
  <c r="BK8" i="21" s="1"/>
  <c r="BK90" i="21" s="1"/>
  <c r="BL8" i="21" s="1"/>
  <c r="BL90" i="21" s="1"/>
  <c r="BM8" i="21" s="1"/>
  <c r="BM90" i="21" s="1"/>
  <c r="BN8" i="21"/>
  <c r="BN90" i="21" s="1"/>
  <c r="BO8" i="21" s="1"/>
  <c r="MV19" i="13" l="1"/>
  <c r="MV11" i="13"/>
  <c r="MV4" i="13"/>
  <c r="MV13" i="13"/>
  <c r="MV6" i="13"/>
  <c r="MV21" i="13"/>
  <c r="MV14" i="13"/>
  <c r="MV9" i="13"/>
  <c r="MW3" i="13"/>
  <c r="MV8" i="13"/>
  <c r="MV18" i="13"/>
  <c r="MV16" i="13"/>
  <c r="IT38" i="21"/>
  <c r="IT37" i="21" s="1"/>
  <c r="MU4" i="13"/>
  <c r="MU5" i="13" s="1"/>
  <c r="MU6" i="13"/>
  <c r="IX49" i="21" a="1"/>
  <c r="IX49" i="21" s="1"/>
  <c r="IX38" i="21" s="1"/>
  <c r="IX37" i="21" s="1"/>
  <c r="IX36" i="21" s="1"/>
  <c r="JH49" i="21" a="1"/>
  <c r="JH49" i="21" s="1"/>
  <c r="JH38" i="21" s="1"/>
  <c r="JH37" i="21" s="1"/>
  <c r="JH36" i="21" s="1"/>
  <c r="JF49" i="21" a="1"/>
  <c r="JF49" i="21" s="1"/>
  <c r="JF38" i="21" s="1"/>
  <c r="JF37" i="21" s="1"/>
  <c r="JF36" i="21" s="1"/>
  <c r="JM49" i="21" a="1"/>
  <c r="JM49" i="21" s="1"/>
  <c r="JM38" i="21" s="1"/>
  <c r="JM37" i="21" s="1"/>
  <c r="JB49" i="21" a="1"/>
  <c r="JB49" i="21" s="1"/>
  <c r="IV49" i="21" a="1"/>
  <c r="IV49" i="21" s="1"/>
  <c r="IV38" i="21" s="1"/>
  <c r="IV37" i="21" s="1"/>
  <c r="IV36" i="21" s="1"/>
  <c r="JK49" i="21" a="1"/>
  <c r="JK49" i="21" s="1"/>
  <c r="JK38" i="21" s="1"/>
  <c r="JK37" i="21" s="1"/>
  <c r="JK36" i="21" s="1"/>
  <c r="JC49" i="21" a="1"/>
  <c r="JC49" i="21" s="1"/>
  <c r="JC38" i="21" s="1"/>
  <c r="JC37" i="21" s="1"/>
  <c r="JC36" i="21" s="1"/>
  <c r="JG49" i="21" a="1"/>
  <c r="JG49" i="21" s="1"/>
  <c r="JG38" i="21" s="1"/>
  <c r="JG37" i="21" s="1"/>
  <c r="JG36" i="21" s="1"/>
  <c r="IZ49" i="21" a="1"/>
  <c r="IZ49" i="21" s="1"/>
  <c r="IZ38" i="21" s="1"/>
  <c r="JJ49" i="21" a="1"/>
  <c r="JJ49" i="21" s="1"/>
  <c r="JJ38" i="21" s="1"/>
  <c r="JJ37" i="21" s="1"/>
  <c r="JJ36" i="21" s="1"/>
  <c r="JL49" i="21" a="1"/>
  <c r="JL49" i="21" s="1"/>
  <c r="JL38" i="21" s="1"/>
  <c r="JL37" i="21" s="1"/>
  <c r="JL36" i="21" s="1"/>
  <c r="JD49" i="21" a="1"/>
  <c r="JD49" i="21" s="1"/>
  <c r="JD38" i="21" s="1"/>
  <c r="JD37" i="21" s="1"/>
  <c r="JD36" i="21" s="1"/>
  <c r="IY49" i="21" a="1"/>
  <c r="IY49" i="21" s="1"/>
  <c r="IY38" i="21" s="1"/>
  <c r="IY37" i="21" s="1"/>
  <c r="IY36" i="21" s="1"/>
  <c r="IU49" i="21" a="1"/>
  <c r="IU49" i="21" s="1"/>
  <c r="IU38" i="21" s="1"/>
  <c r="IU37" i="21" s="1"/>
  <c r="IU36" i="21" s="1"/>
  <c r="JE49" i="21" a="1"/>
  <c r="JE49" i="21" s="1"/>
  <c r="JE38" i="21" s="1"/>
  <c r="JE37" i="21" s="1"/>
  <c r="JE36" i="21" s="1"/>
  <c r="JI49" i="21" a="1"/>
  <c r="JI49" i="21" s="1"/>
  <c r="JI38" i="21" s="1"/>
  <c r="JI37" i="21" s="1"/>
  <c r="JI36" i="21" s="1"/>
  <c r="IW49" i="21" a="1"/>
  <c r="IW49" i="21" s="1"/>
  <c r="IW38" i="21" s="1"/>
  <c r="IW37" i="21" s="1"/>
  <c r="IW36" i="21" s="1"/>
  <c r="K17" i="18"/>
  <c r="J18" i="18"/>
  <c r="BO90" i="21"/>
  <c r="BP8" i="21" s="1"/>
  <c r="BP90" i="21" s="1"/>
  <c r="BQ8" i="21" s="1"/>
  <c r="BQ90" i="21" s="1"/>
  <c r="BR8" i="21" s="1"/>
  <c r="BR90" i="21" s="1"/>
  <c r="BS8" i="21" s="1"/>
  <c r="BS90" i="21" s="1"/>
  <c r="BT8" i="21" s="1"/>
  <c r="BT90" i="21" s="1"/>
  <c r="BU8" i="21" s="1"/>
  <c r="BU90" i="21" s="1"/>
  <c r="BV8" i="21" s="1"/>
  <c r="BV90" i="21" s="1"/>
  <c r="BW8" i="21" s="1"/>
  <c r="BW90" i="21" s="1"/>
  <c r="BX8" i="21" s="1"/>
  <c r="BX90" i="21" s="1"/>
  <c r="BY8" i="21" s="1"/>
  <c r="BY90" i="21" s="1"/>
  <c r="BZ8" i="21" s="1"/>
  <c r="BZ90" i="21" s="1"/>
  <c r="CA8" i="21"/>
  <c r="CA90" i="21" s="1"/>
  <c r="CB8" i="21" s="1"/>
  <c r="JO49" i="21" l="1" a="1"/>
  <c r="JO49" i="21" s="1"/>
  <c r="JO38" i="21" s="1"/>
  <c r="MW13" i="13"/>
  <c r="MW21" i="13"/>
  <c r="MW14" i="13"/>
  <c r="MW6" i="13"/>
  <c r="MW8" i="13"/>
  <c r="MW18" i="13"/>
  <c r="MW16" i="13"/>
  <c r="MW9" i="13"/>
  <c r="MX3" i="13"/>
  <c r="MW19" i="13"/>
  <c r="MW11" i="13"/>
  <c r="MW4" i="13"/>
  <c r="MW5" i="13" s="1"/>
  <c r="MV5" i="13"/>
  <c r="MV22" i="13"/>
  <c r="MV23" i="13"/>
  <c r="JA38" i="21"/>
  <c r="IZ37" i="21"/>
  <c r="JA37" i="21" s="1"/>
  <c r="IW91" i="21"/>
  <c r="IW94" i="21" s="1"/>
  <c r="IW35" i="21"/>
  <c r="IV91" i="21"/>
  <c r="IV94" i="21" s="1"/>
  <c r="IV35" i="21"/>
  <c r="JI91" i="21"/>
  <c r="JI94" i="21" s="1"/>
  <c r="JI35" i="21"/>
  <c r="JC35" i="21"/>
  <c r="JC91" i="21"/>
  <c r="JC94" i="21" s="1"/>
  <c r="JN49" i="21"/>
  <c r="JB38" i="21"/>
  <c r="JF91" i="21"/>
  <c r="JF94" i="21" s="1"/>
  <c r="JF35" i="21"/>
  <c r="IU91" i="21"/>
  <c r="IU94" i="21" s="1"/>
  <c r="IU35" i="21"/>
  <c r="JD91" i="21"/>
  <c r="JD94" i="21" s="1"/>
  <c r="JD35" i="21"/>
  <c r="JG91" i="21"/>
  <c r="JG94" i="21" s="1"/>
  <c r="JG35" i="21"/>
  <c r="IY91" i="21"/>
  <c r="IY94" i="21" s="1"/>
  <c r="IY35" i="21"/>
  <c r="JL35" i="21"/>
  <c r="JL91" i="21"/>
  <c r="JL94" i="21" s="1"/>
  <c r="JK91" i="21"/>
  <c r="JK94" i="21" s="1"/>
  <c r="JK35" i="21"/>
  <c r="JA49" i="21"/>
  <c r="JE91" i="21"/>
  <c r="JE94" i="21" s="1"/>
  <c r="JE35" i="21"/>
  <c r="JJ91" i="21"/>
  <c r="JJ94" i="21" s="1"/>
  <c r="JJ35" i="21"/>
  <c r="JH35" i="21"/>
  <c r="JH91" i="21"/>
  <c r="JH94" i="21" s="1"/>
  <c r="IX35" i="21"/>
  <c r="IX91" i="21"/>
  <c r="IX94" i="21" s="1"/>
  <c r="IT36" i="21"/>
  <c r="K18" i="18"/>
  <c r="J19" i="18"/>
  <c r="CB90" i="21"/>
  <c r="CC8" i="21" s="1"/>
  <c r="CC90" i="21" s="1"/>
  <c r="CD8" i="21" s="1"/>
  <c r="CD90" i="21" s="1"/>
  <c r="CE8" i="21" s="1"/>
  <c r="CE90" i="21" s="1"/>
  <c r="CF8" i="21" s="1"/>
  <c r="CF90" i="21" s="1"/>
  <c r="CG8" i="21" s="1"/>
  <c r="CG90" i="21" s="1"/>
  <c r="CH8" i="21" s="1"/>
  <c r="CH90" i="21" s="1"/>
  <c r="CI8" i="21" s="1"/>
  <c r="CI90" i="21" s="1"/>
  <c r="CJ8" i="21" s="1"/>
  <c r="CJ90" i="21" s="1"/>
  <c r="CK8" i="21" s="1"/>
  <c r="CK90" i="21" s="1"/>
  <c r="CL8" i="21" s="1"/>
  <c r="CL90" i="21" s="1"/>
  <c r="CM8" i="21" s="1"/>
  <c r="CM90" i="21" s="1"/>
  <c r="CN8" i="21"/>
  <c r="CN90" i="21" s="1"/>
  <c r="CO8" i="21" s="1"/>
  <c r="MW23" i="13" l="1"/>
  <c r="MX21" i="13"/>
  <c r="MY21" i="13" s="1"/>
  <c r="MX14" i="13"/>
  <c r="MY14" i="13" s="1"/>
  <c r="MX6" i="13"/>
  <c r="MX8" i="13"/>
  <c r="MY8" i="13" s="1"/>
  <c r="MY3" i="13"/>
  <c r="MX11" i="13"/>
  <c r="JQ49" i="21" s="1" a="1"/>
  <c r="JQ49" i="21" s="1"/>
  <c r="JQ38" i="21" s="1"/>
  <c r="JQ37" i="21" s="1"/>
  <c r="JQ36" i="21" s="1"/>
  <c r="MX16" i="13"/>
  <c r="MY16" i="13" s="1"/>
  <c r="MX9" i="13"/>
  <c r="MX18" i="13"/>
  <c r="MY18" i="13" s="1"/>
  <c r="MX13" i="13"/>
  <c r="MY13" i="13" s="1"/>
  <c r="MX19" i="13"/>
  <c r="MY19" i="13" s="1"/>
  <c r="MX4" i="13"/>
  <c r="MX5" i="13" s="1"/>
  <c r="MW22" i="13"/>
  <c r="JP49" i="21" a="1"/>
  <c r="JP49" i="21" s="1"/>
  <c r="JO37" i="21"/>
  <c r="JN38" i="21"/>
  <c r="JB37" i="21"/>
  <c r="IT35" i="21"/>
  <c r="IT91" i="21"/>
  <c r="IT94" i="21" s="1"/>
  <c r="IZ75" i="21"/>
  <c r="JA75" i="21" s="1"/>
  <c r="CO90" i="21"/>
  <c r="CP8" i="21" s="1"/>
  <c r="CP90" i="21" s="1"/>
  <c r="CQ8" i="21" s="1"/>
  <c r="CQ90" i="21" s="1"/>
  <c r="CR8" i="21" s="1"/>
  <c r="CR90" i="21" s="1"/>
  <c r="CS8" i="21" s="1"/>
  <c r="CS90" i="21" s="1"/>
  <c r="CT8" i="21" s="1"/>
  <c r="CT90" i="21" s="1"/>
  <c r="CU8" i="21" s="1"/>
  <c r="CU90" i="21" s="1"/>
  <c r="CV8" i="21" s="1"/>
  <c r="CV90" i="21" s="1"/>
  <c r="CW8" i="21" s="1"/>
  <c r="CW90" i="21" s="1"/>
  <c r="CX8" i="21" s="1"/>
  <c r="CX90" i="21" s="1"/>
  <c r="CY8" i="21" s="1"/>
  <c r="CY90" i="21" s="1"/>
  <c r="CZ8" i="21" s="1"/>
  <c r="CZ90" i="21" s="1"/>
  <c r="DA8" i="21"/>
  <c r="DA90" i="21" s="1"/>
  <c r="DB8" i="21" s="1"/>
  <c r="K19" i="18"/>
  <c r="J20" i="18"/>
  <c r="M28" i="18" s="1"/>
  <c r="JP38" i="21" l="1"/>
  <c r="MZ3" i="13"/>
  <c r="MY4" i="13"/>
  <c r="MY5" i="13" s="1"/>
  <c r="MY6" i="13"/>
  <c r="JQ91" i="21"/>
  <c r="JQ94" i="21" s="1"/>
  <c r="JQ35" i="21"/>
  <c r="MX22" i="13"/>
  <c r="MY22" i="13" s="1"/>
  <c r="MY9" i="13"/>
  <c r="MX23" i="13"/>
  <c r="MY23" i="13" s="1"/>
  <c r="MY11" i="13"/>
  <c r="IZ36" i="21"/>
  <c r="JO36" i="21"/>
  <c r="JN37" i="21"/>
  <c r="JB36" i="21"/>
  <c r="DB90" i="21"/>
  <c r="DC8" i="21" s="1"/>
  <c r="DC90" i="21" s="1"/>
  <c r="DD8" i="21" s="1"/>
  <c r="DD90" i="21" s="1"/>
  <c r="DE8" i="21" s="1"/>
  <c r="DE90" i="21" s="1"/>
  <c r="DF8" i="21" s="1"/>
  <c r="DF90" i="21" s="1"/>
  <c r="DG8" i="21" s="1"/>
  <c r="DG90" i="21" s="1"/>
  <c r="DH8" i="21" s="1"/>
  <c r="DH90" i="21" s="1"/>
  <c r="DI8" i="21" s="1"/>
  <c r="DI90" i="21" s="1"/>
  <c r="DJ8" i="21" s="1"/>
  <c r="DJ90" i="21" s="1"/>
  <c r="DK8" i="21" s="1"/>
  <c r="DK90" i="21" s="1"/>
  <c r="DL8" i="21" s="1"/>
  <c r="DL90" i="21" s="1"/>
  <c r="DM8" i="21" s="1"/>
  <c r="DM90" i="21" s="1"/>
  <c r="DN8" i="21"/>
  <c r="DN90" i="21" s="1"/>
  <c r="DO8" i="21" s="1"/>
  <c r="K20" i="18"/>
  <c r="F29" i="18" s="1"/>
  <c r="J21" i="18"/>
  <c r="G28" i="18"/>
  <c r="F28" i="18"/>
  <c r="MZ16" i="13" l="1"/>
  <c r="MZ9" i="13"/>
  <c r="NA3" i="13"/>
  <c r="MZ6" i="13"/>
  <c r="MZ18" i="13"/>
  <c r="MZ4" i="13"/>
  <c r="MZ5" i="13" s="1"/>
  <c r="MZ19" i="13"/>
  <c r="MZ11" i="13"/>
  <c r="MZ13" i="13"/>
  <c r="MZ14" i="13"/>
  <c r="MZ8" i="13"/>
  <c r="MZ21" i="13"/>
  <c r="JP37" i="21"/>
  <c r="JB91" i="21"/>
  <c r="JB94" i="21" s="1"/>
  <c r="JB35" i="21"/>
  <c r="JM75" i="21"/>
  <c r="JO91" i="21"/>
  <c r="JO94" i="21" s="1"/>
  <c r="JO35" i="21"/>
  <c r="JA36" i="21"/>
  <c r="JA91" i="21" s="1"/>
  <c r="JA94" i="21" s="1"/>
  <c r="IZ35" i="21"/>
  <c r="JA35" i="21" s="1"/>
  <c r="IZ91" i="21"/>
  <c r="IZ94" i="21" s="1"/>
  <c r="M29" i="18"/>
  <c r="G29" i="18" s="1"/>
  <c r="DO90" i="21"/>
  <c r="DP8" i="21" s="1"/>
  <c r="DP90" i="21" s="1"/>
  <c r="DQ8" i="21" s="1"/>
  <c r="DQ90" i="21" s="1"/>
  <c r="DR8" i="21" s="1"/>
  <c r="DR90" i="21" s="1"/>
  <c r="DS8" i="21" s="1"/>
  <c r="DS90" i="21" s="1"/>
  <c r="DT8" i="21" s="1"/>
  <c r="DT90" i="21" s="1"/>
  <c r="DU8" i="21" s="1"/>
  <c r="DU90" i="21" s="1"/>
  <c r="DV8" i="21" s="1"/>
  <c r="DV90" i="21" s="1"/>
  <c r="DW8" i="21" s="1"/>
  <c r="DW90" i="21" s="1"/>
  <c r="DX8" i="21" s="1"/>
  <c r="DX90" i="21" s="1"/>
  <c r="DY8" i="21" s="1"/>
  <c r="DY90" i="21" s="1"/>
  <c r="DZ8" i="21" s="1"/>
  <c r="DZ90" i="21" s="1"/>
  <c r="EA8" i="21"/>
  <c r="EA90" i="21" s="1"/>
  <c r="EB8" i="21" s="1"/>
  <c r="K21" i="18"/>
  <c r="J22" i="18"/>
  <c r="JR49" i="21" l="1" a="1"/>
  <c r="JR49" i="21" s="1"/>
  <c r="JR38" i="21" s="1"/>
  <c r="NA18" i="13"/>
  <c r="NA19" i="13"/>
  <c r="NA11" i="13"/>
  <c r="NA4" i="13"/>
  <c r="NA5" i="13" s="1"/>
  <c r="NA13" i="13"/>
  <c r="NA21" i="13"/>
  <c r="NA14" i="13"/>
  <c r="NA6" i="13"/>
  <c r="NA8" i="13"/>
  <c r="NA16" i="13"/>
  <c r="NA9" i="13"/>
  <c r="NB3" i="13"/>
  <c r="JP36" i="21"/>
  <c r="MZ23" i="13"/>
  <c r="MZ22" i="13"/>
  <c r="JN75" i="21"/>
  <c r="JM36" i="21"/>
  <c r="EB90" i="21"/>
  <c r="EC8" i="21" s="1"/>
  <c r="EC90" i="21" s="1"/>
  <c r="ED8" i="21" s="1"/>
  <c r="ED90" i="21" s="1"/>
  <c r="EE8" i="21" s="1"/>
  <c r="EE90" i="21" s="1"/>
  <c r="EF8" i="21" s="1"/>
  <c r="EF90" i="21" s="1"/>
  <c r="EG8" i="21" s="1"/>
  <c r="EG90" i="21" s="1"/>
  <c r="EH8" i="21" s="1"/>
  <c r="EH90" i="21" s="1"/>
  <c r="EI8" i="21" s="1"/>
  <c r="EI90" i="21" s="1"/>
  <c r="EJ8" i="21" s="1"/>
  <c r="EJ90" i="21" s="1"/>
  <c r="EK8" i="21" s="1"/>
  <c r="EK90" i="21" s="1"/>
  <c r="EL8" i="21" s="1"/>
  <c r="EL90" i="21" s="1"/>
  <c r="EM8" i="21" s="1"/>
  <c r="EM90" i="21" s="1"/>
  <c r="EN8" i="21"/>
  <c r="EN90" i="21" s="1"/>
  <c r="EO8" i="21" s="1"/>
  <c r="K22" i="18"/>
  <c r="J23" i="18"/>
  <c r="JP35" i="21" l="1"/>
  <c r="JP91" i="21"/>
  <c r="JP94" i="21" s="1"/>
  <c r="NB19" i="13"/>
  <c r="NC19" i="13" s="1"/>
  <c r="NB11" i="13"/>
  <c r="NB4" i="13"/>
  <c r="NB5" i="13" s="1"/>
  <c r="NB9" i="13"/>
  <c r="NB13" i="13"/>
  <c r="NC13" i="13" s="1"/>
  <c r="NB14" i="13"/>
  <c r="NC14" i="13" s="1"/>
  <c r="NB6" i="13"/>
  <c r="NB21" i="13"/>
  <c r="NC21" i="13" s="1"/>
  <c r="NB8" i="13"/>
  <c r="NC8" i="13" s="1"/>
  <c r="NB16" i="13"/>
  <c r="NC16" i="13" s="1"/>
  <c r="NC3" i="13"/>
  <c r="NB18" i="13"/>
  <c r="NC18" i="13" s="1"/>
  <c r="NA22" i="13"/>
  <c r="JS49" i="21" a="1"/>
  <c r="JS49" i="21" s="1"/>
  <c r="NA23" i="13"/>
  <c r="JR37" i="21"/>
  <c r="JM35" i="21"/>
  <c r="JN35" i="21" s="1"/>
  <c r="JM91" i="21"/>
  <c r="JM94" i="21" s="1"/>
  <c r="JN36" i="21"/>
  <c r="JN91" i="21" s="1"/>
  <c r="JN94" i="21" s="1"/>
  <c r="EO90" i="21"/>
  <c r="EP8" i="21" s="1"/>
  <c r="EP90" i="21" s="1"/>
  <c r="EQ8" i="21" s="1"/>
  <c r="EQ90" i="21" s="1"/>
  <c r="ER8" i="21" s="1"/>
  <c r="ER90" i="21" s="1"/>
  <c r="ES8" i="21" s="1"/>
  <c r="ES90" i="21" s="1"/>
  <c r="ET8" i="21" s="1"/>
  <c r="ET90" i="21" s="1"/>
  <c r="EU8" i="21" s="1"/>
  <c r="EU90" i="21" s="1"/>
  <c r="EV8" i="21" s="1"/>
  <c r="EV90" i="21" s="1"/>
  <c r="EW8" i="21" s="1"/>
  <c r="EW90" i="21" s="1"/>
  <c r="EX8" i="21" s="1"/>
  <c r="EX90" i="21" s="1"/>
  <c r="EY8" i="21" s="1"/>
  <c r="EY90" i="21" s="1"/>
  <c r="EZ8" i="21" s="1"/>
  <c r="EZ90" i="21" s="1"/>
  <c r="FA8" i="21"/>
  <c r="FA90" i="21" s="1"/>
  <c r="FB8" i="21" s="1"/>
  <c r="K23" i="18"/>
  <c r="J24" i="18"/>
  <c r="K24" i="18" s="1"/>
  <c r="JT49" i="21" l="1" a="1"/>
  <c r="JT49" i="21" s="1"/>
  <c r="JT38" i="21" s="1"/>
  <c r="JT37" i="21" s="1"/>
  <c r="JT36" i="21" s="1"/>
  <c r="JT91" i="21" s="1"/>
  <c r="JT94" i="21" s="1"/>
  <c r="NC6" i="13"/>
  <c r="ND3" i="13"/>
  <c r="NC4" i="13"/>
  <c r="NC5" i="13" s="1"/>
  <c r="NB22" i="13"/>
  <c r="NC22" i="13" s="1"/>
  <c r="NC9" i="13"/>
  <c r="JS38" i="21"/>
  <c r="JR36" i="21"/>
  <c r="NB23" i="13"/>
  <c r="NC23" i="13" s="1"/>
  <c r="NC11" i="13"/>
  <c r="FB90" i="21"/>
  <c r="FC8" i="21" s="1"/>
  <c r="FC90" i="21" s="1"/>
  <c r="FD8" i="21" s="1"/>
  <c r="FD90" i="21" s="1"/>
  <c r="FE8" i="21" s="1"/>
  <c r="FE90" i="21" s="1"/>
  <c r="FF8" i="21" s="1"/>
  <c r="FF90" i="21" s="1"/>
  <c r="FG8" i="21" s="1"/>
  <c r="FG90" i="21" s="1"/>
  <c r="FH8" i="21" s="1"/>
  <c r="FH90" i="21" s="1"/>
  <c r="FI8" i="21" s="1"/>
  <c r="FI90" i="21" s="1"/>
  <c r="FJ8" i="21" s="1"/>
  <c r="FJ90" i="21" s="1"/>
  <c r="FK8" i="21" s="1"/>
  <c r="FK90" i="21" s="1"/>
  <c r="FL8" i="21" s="1"/>
  <c r="FL90" i="21" s="1"/>
  <c r="FM8" i="21" s="1"/>
  <c r="FM90" i="21" s="1"/>
  <c r="FN8" i="21"/>
  <c r="FN90" i="21" s="1"/>
  <c r="FO8" i="21" s="1"/>
  <c r="JT35" i="21" l="1"/>
  <c r="JR35" i="21"/>
  <c r="JR91" i="21"/>
  <c r="JR94" i="21" s="1"/>
  <c r="ND21" i="13"/>
  <c r="ND14" i="13"/>
  <c r="ND6" i="13"/>
  <c r="ND4" i="13"/>
  <c r="ND5" i="13" s="1"/>
  <c r="ND8" i="13"/>
  <c r="ND16" i="13"/>
  <c r="ND9" i="13"/>
  <c r="NE3" i="13"/>
  <c r="ND18" i="13"/>
  <c r="ND11" i="13"/>
  <c r="JU49" i="21" s="1" a="1"/>
  <c r="JU49" i="21" s="1"/>
  <c r="ND13" i="13"/>
  <c r="ND19" i="13"/>
  <c r="JS37" i="21"/>
  <c r="FO90" i="21"/>
  <c r="FP8" i="21" s="1"/>
  <c r="FP90" i="21" s="1"/>
  <c r="FQ8" i="21" s="1"/>
  <c r="FQ90" i="21" s="1"/>
  <c r="FR8" i="21" s="1"/>
  <c r="FR90" i="21" s="1"/>
  <c r="FS8" i="21" s="1"/>
  <c r="FS90" i="21" s="1"/>
  <c r="FT8" i="21" s="1"/>
  <c r="FT90" i="21" s="1"/>
  <c r="FU8" i="21" s="1"/>
  <c r="FU90" i="21" s="1"/>
  <c r="FV8" i="21" s="1"/>
  <c r="FV90" i="21" s="1"/>
  <c r="FW8" i="21" s="1"/>
  <c r="FW90" i="21" s="1"/>
  <c r="FX8" i="21" s="1"/>
  <c r="FX90" i="21" s="1"/>
  <c r="FY8" i="21" s="1"/>
  <c r="FY90" i="21" s="1"/>
  <c r="FZ8" i="21" s="1"/>
  <c r="FZ90" i="21" s="1"/>
  <c r="GA8" i="21"/>
  <c r="GA90" i="21" s="1"/>
  <c r="GB8" i="21" s="1"/>
  <c r="NE8" i="13" l="1"/>
  <c r="NE13" i="13"/>
  <c r="NE16" i="13"/>
  <c r="NE9" i="13"/>
  <c r="NF3" i="13"/>
  <c r="NE18" i="13"/>
  <c r="NE19" i="13"/>
  <c r="NE11" i="13"/>
  <c r="NE4" i="13"/>
  <c r="NE5" i="13" s="1"/>
  <c r="NE21" i="13"/>
  <c r="NE14" i="13"/>
  <c r="NE6" i="13"/>
  <c r="JU38" i="21"/>
  <c r="ND22" i="13"/>
  <c r="JS36" i="21"/>
  <c r="ND23" i="13"/>
  <c r="GB90" i="21"/>
  <c r="GC8" i="21" s="1"/>
  <c r="GC90" i="21" s="1"/>
  <c r="GD8" i="21" s="1"/>
  <c r="GD90" i="21" s="1"/>
  <c r="GE8" i="21" s="1"/>
  <c r="GE90" i="21" s="1"/>
  <c r="GF8" i="21" s="1"/>
  <c r="GF90" i="21" s="1"/>
  <c r="GG8" i="21" s="1"/>
  <c r="GG90" i="21" s="1"/>
  <c r="GH8" i="21" s="1"/>
  <c r="GH90" i="21" s="1"/>
  <c r="GI8" i="21" s="1"/>
  <c r="GI90" i="21" s="1"/>
  <c r="GJ8" i="21" s="1"/>
  <c r="GJ90" i="21" s="1"/>
  <c r="GK8" i="21" s="1"/>
  <c r="GK90" i="21" s="1"/>
  <c r="GL8" i="21" s="1"/>
  <c r="GL90" i="21" s="1"/>
  <c r="GM8" i="21" s="1"/>
  <c r="GM90" i="21" s="1"/>
  <c r="GN8" i="21"/>
  <c r="GN90" i="21" s="1"/>
  <c r="GO8" i="21" s="1"/>
  <c r="NE23" i="13" l="1"/>
  <c r="NF16" i="13"/>
  <c r="NG16" i="13" s="1"/>
  <c r="NF9" i="13"/>
  <c r="NG3" i="13"/>
  <c r="NF18" i="13"/>
  <c r="NG18" i="13" s="1"/>
  <c r="NF11" i="13"/>
  <c r="NG11" i="13" s="1"/>
  <c r="NF19" i="13"/>
  <c r="NG19" i="13" s="1"/>
  <c r="NF4" i="13"/>
  <c r="NF5" i="13" s="1"/>
  <c r="NF14" i="13"/>
  <c r="NG14" i="13" s="1"/>
  <c r="NF6" i="13"/>
  <c r="NF13" i="13"/>
  <c r="NG13" i="13" s="1"/>
  <c r="NF8" i="13"/>
  <c r="NG8" i="13" s="1"/>
  <c r="NF21" i="13"/>
  <c r="NG21" i="13" s="1"/>
  <c r="NE22" i="13"/>
  <c r="JV49" i="21" a="1"/>
  <c r="JV49" i="21" s="1"/>
  <c r="JS91" i="21"/>
  <c r="JS94" i="21" s="1"/>
  <c r="JS35" i="21"/>
  <c r="JU37" i="21"/>
  <c r="GO90" i="21"/>
  <c r="GP8" i="21" s="1"/>
  <c r="GP90" i="21" s="1"/>
  <c r="GQ8" i="21" s="1"/>
  <c r="GQ90" i="21" s="1"/>
  <c r="GR8" i="21" s="1"/>
  <c r="GR90" i="21" s="1"/>
  <c r="GS8" i="21" s="1"/>
  <c r="GS90" i="21" s="1"/>
  <c r="GT8" i="21" s="1"/>
  <c r="GT90" i="21" s="1"/>
  <c r="GU8" i="21" s="1"/>
  <c r="GU90" i="21" s="1"/>
  <c r="GV8" i="21" s="1"/>
  <c r="GV90" i="21" s="1"/>
  <c r="GW8" i="21" s="1"/>
  <c r="GW90" i="21" s="1"/>
  <c r="GX8" i="21" s="1"/>
  <c r="GX90" i="21" s="1"/>
  <c r="GY8" i="21" s="1"/>
  <c r="GY90" i="21" s="1"/>
  <c r="GZ8" i="21" s="1"/>
  <c r="GZ90" i="21" s="1"/>
  <c r="HA8" i="21"/>
  <c r="HA90" i="21" s="1"/>
  <c r="HB8" i="21" s="1"/>
  <c r="JW49" i="21" l="1" a="1"/>
  <c r="JW49" i="21" s="1"/>
  <c r="JW38" i="21" s="1"/>
  <c r="JW37" i="21" s="1"/>
  <c r="JW36" i="21" s="1"/>
  <c r="JW91" i="21" s="1"/>
  <c r="JW94" i="21" s="1"/>
  <c r="NF23" i="13"/>
  <c r="NG23" i="13" s="1"/>
  <c r="JV38" i="21"/>
  <c r="NG4" i="13"/>
  <c r="NG5" i="13" s="1"/>
  <c r="NG6" i="13"/>
  <c r="NH3" i="13"/>
  <c r="NF22" i="13"/>
  <c r="NG22" i="13" s="1"/>
  <c r="NG9" i="13"/>
  <c r="JU36" i="21"/>
  <c r="HB90" i="21"/>
  <c r="HC8" i="21" s="1"/>
  <c r="HC90" i="21" s="1"/>
  <c r="HD8" i="21" s="1"/>
  <c r="HD90" i="21" s="1"/>
  <c r="HE8" i="21" s="1"/>
  <c r="HE90" i="21" s="1"/>
  <c r="HF8" i="21" s="1"/>
  <c r="HF90" i="21" s="1"/>
  <c r="HG8" i="21" s="1"/>
  <c r="HG90" i="21" s="1"/>
  <c r="HH8" i="21" s="1"/>
  <c r="HH90" i="21" s="1"/>
  <c r="HI8" i="21" s="1"/>
  <c r="HI90" i="21" s="1"/>
  <c r="HJ8" i="21" s="1"/>
  <c r="HJ90" i="21" s="1"/>
  <c r="HK8" i="21" s="1"/>
  <c r="HK90" i="21" s="1"/>
  <c r="HL8" i="21" s="1"/>
  <c r="HL90" i="21" s="1"/>
  <c r="HM8" i="21" s="1"/>
  <c r="HM90" i="21" s="1"/>
  <c r="HN8" i="21"/>
  <c r="HN90" i="21" s="1"/>
  <c r="HO8" i="21" s="1"/>
  <c r="JW35" i="21" l="1"/>
  <c r="NH19" i="13"/>
  <c r="NH11" i="13"/>
  <c r="NH4" i="13"/>
  <c r="NH5" i="13" s="1"/>
  <c r="NH13" i="13"/>
  <c r="NH21" i="13"/>
  <c r="NH14" i="13"/>
  <c r="NH16" i="13"/>
  <c r="NI3" i="13"/>
  <c r="NH8" i="13"/>
  <c r="NH9" i="13"/>
  <c r="NH18" i="13"/>
  <c r="NH6" i="13"/>
  <c r="JV37" i="21"/>
  <c r="JU91" i="21"/>
  <c r="JU94" i="21" s="1"/>
  <c r="JU35" i="21"/>
  <c r="HO90" i="21"/>
  <c r="HP8" i="21" s="1"/>
  <c r="HP90" i="21" s="1"/>
  <c r="HQ8" i="21" s="1"/>
  <c r="HQ90" i="21" s="1"/>
  <c r="HR8" i="21" s="1"/>
  <c r="HR90" i="21" s="1"/>
  <c r="HS8" i="21" s="1"/>
  <c r="HS90" i="21" s="1"/>
  <c r="HT8" i="21" s="1"/>
  <c r="HT90" i="21" s="1"/>
  <c r="HU8" i="21" s="1"/>
  <c r="HU90" i="21" s="1"/>
  <c r="HV8" i="21" s="1"/>
  <c r="HV90" i="21" s="1"/>
  <c r="HW8" i="21" s="1"/>
  <c r="HW90" i="21" s="1"/>
  <c r="HX8" i="21" s="1"/>
  <c r="HX90" i="21" s="1"/>
  <c r="HY8" i="21" s="1"/>
  <c r="HY90" i="21" s="1"/>
  <c r="HZ8" i="21" s="1"/>
  <c r="HZ90" i="21" s="1"/>
  <c r="IA8" i="21"/>
  <c r="IA90" i="21" s="1"/>
  <c r="IB8" i="21" s="1"/>
  <c r="NH22" i="13" l="1"/>
  <c r="NI13" i="13"/>
  <c r="NI21" i="13"/>
  <c r="NI14" i="13"/>
  <c r="NI6" i="13"/>
  <c r="NI8" i="13"/>
  <c r="NI16" i="13"/>
  <c r="NI9" i="13"/>
  <c r="NJ3" i="13"/>
  <c r="NI19" i="13"/>
  <c r="NI11" i="13"/>
  <c r="NI4" i="13"/>
  <c r="NI5" i="13" s="1"/>
  <c r="NI18" i="13"/>
  <c r="NH23" i="13"/>
  <c r="JV36" i="21"/>
  <c r="IB90" i="21"/>
  <c r="IC8" i="21" s="1"/>
  <c r="IC90" i="21" s="1"/>
  <c r="ID8" i="21" s="1"/>
  <c r="ID90" i="21" s="1"/>
  <c r="IE8" i="21" s="1"/>
  <c r="IE90" i="21" s="1"/>
  <c r="IF8" i="21" s="1"/>
  <c r="IF90" i="21" s="1"/>
  <c r="IG8" i="21" s="1"/>
  <c r="IG90" i="21" s="1"/>
  <c r="IH8" i="21" s="1"/>
  <c r="IH90" i="21" s="1"/>
  <c r="II8" i="21" s="1"/>
  <c r="II90" i="21" s="1"/>
  <c r="IJ8" i="21" s="1"/>
  <c r="IJ90" i="21" s="1"/>
  <c r="IK8" i="21" s="1"/>
  <c r="IK90" i="21" s="1"/>
  <c r="IL8" i="21" s="1"/>
  <c r="IL90" i="21" s="1"/>
  <c r="IM8" i="21" s="1"/>
  <c r="IM90" i="21" s="1"/>
  <c r="IN8" i="21"/>
  <c r="IN90" i="21" s="1"/>
  <c r="IO8" i="21" s="1"/>
  <c r="NI23" i="13" l="1"/>
  <c r="NI22" i="13"/>
  <c r="JV35" i="21"/>
  <c r="JV91" i="21"/>
  <c r="JV94" i="21" s="1"/>
  <c r="NJ21" i="13"/>
  <c r="NK21" i="13" s="1"/>
  <c r="NL21" i="13" s="1"/>
  <c r="NJ14" i="13"/>
  <c r="NK14" i="13" s="1"/>
  <c r="NL14" i="13" s="1"/>
  <c r="NJ6" i="13"/>
  <c r="NJ8" i="13"/>
  <c r="NK8" i="13" s="1"/>
  <c r="NL8" i="13" s="1"/>
  <c r="NJ16" i="13"/>
  <c r="NK16" i="13" s="1"/>
  <c r="NL16" i="13" s="1"/>
  <c r="NK3" i="13"/>
  <c r="NJ9" i="13"/>
  <c r="NJ4" i="13"/>
  <c r="NJ5" i="13" s="1"/>
  <c r="NJ18" i="13"/>
  <c r="NK18" i="13" s="1"/>
  <c r="NL18" i="13" s="1"/>
  <c r="NJ13" i="13"/>
  <c r="NK13" i="13" s="1"/>
  <c r="NL13" i="13" s="1"/>
  <c r="NJ19" i="13"/>
  <c r="NK19" i="13" s="1"/>
  <c r="NL19" i="13" s="1"/>
  <c r="NJ11" i="13"/>
  <c r="IO90" i="21"/>
  <c r="IP8" i="21" s="1"/>
  <c r="IP90" i="21" s="1"/>
  <c r="IQ8" i="21" s="1"/>
  <c r="IQ90" i="21" s="1"/>
  <c r="IR8" i="21" s="1"/>
  <c r="IR90" i="21" s="1"/>
  <c r="IS8" i="21" s="1"/>
  <c r="IS90" i="21" s="1"/>
  <c r="IT8" i="21" s="1"/>
  <c r="IT90" i="21" s="1"/>
  <c r="IU8" i="21" s="1"/>
  <c r="IU90" i="21" s="1"/>
  <c r="IV8" i="21" s="1"/>
  <c r="IV90" i="21" s="1"/>
  <c r="IW8" i="21" s="1"/>
  <c r="IW90" i="21" s="1"/>
  <c r="IX8" i="21" s="1"/>
  <c r="IX90" i="21" s="1"/>
  <c r="IY8" i="21" s="1"/>
  <c r="IY90" i="21" s="1"/>
  <c r="IZ8" i="21" s="1"/>
  <c r="IZ90" i="21" s="1"/>
  <c r="JA8" i="21"/>
  <c r="JA90" i="21" s="1"/>
  <c r="JB8" i="21" s="1"/>
  <c r="NJ23" i="13" l="1"/>
  <c r="NK23" i="13" s="1"/>
  <c r="NL23" i="13" s="1"/>
  <c r="NJ22" i="13"/>
  <c r="NK22" i="13" s="1"/>
  <c r="NL22" i="13" s="1"/>
  <c r="NL3" i="13"/>
  <c r="NM3" i="13" s="1"/>
  <c r="NK4" i="13"/>
  <c r="NK5" i="13" s="1"/>
  <c r="NK6" i="13"/>
  <c r="NK11" i="13"/>
  <c r="NL11" i="13" s="1"/>
  <c r="NK9" i="13"/>
  <c r="NL9" i="13" s="1"/>
  <c r="JB90" i="21"/>
  <c r="JC8" i="21" s="1"/>
  <c r="JC90" i="21" s="1"/>
  <c r="JD8" i="21" s="1"/>
  <c r="JD90" i="21" s="1"/>
  <c r="JE8" i="21" s="1"/>
  <c r="JE90" i="21" s="1"/>
  <c r="JF8" i="21" s="1"/>
  <c r="JF90" i="21" s="1"/>
  <c r="JG8" i="21" s="1"/>
  <c r="JG90" i="21" s="1"/>
  <c r="JH8" i="21" s="1"/>
  <c r="JH90" i="21" s="1"/>
  <c r="JI8" i="21" s="1"/>
  <c r="JI90" i="21" s="1"/>
  <c r="JJ8" i="21" s="1"/>
  <c r="JJ90" i="21" s="1"/>
  <c r="JK8" i="21" s="1"/>
  <c r="JK90" i="21" s="1"/>
  <c r="JL8" i="21" s="1"/>
  <c r="JL90" i="21" s="1"/>
  <c r="JM8" i="21" s="1"/>
  <c r="JM90" i="21" s="1"/>
  <c r="JN8" i="21"/>
  <c r="JN90" i="21" s="1"/>
  <c r="JO8" i="21" s="1"/>
  <c r="NM19" i="13" l="1"/>
  <c r="NM11" i="13"/>
  <c r="NM4" i="13"/>
  <c r="NM13" i="13"/>
  <c r="NM6" i="13"/>
  <c r="NM21" i="13"/>
  <c r="NM14" i="13"/>
  <c r="NM8" i="13"/>
  <c r="NM16" i="13"/>
  <c r="NM9" i="13"/>
  <c r="KB49" i="21" s="1" a="1"/>
  <c r="KB49" i="21" s="1"/>
  <c r="NN3" i="13"/>
  <c r="NM18" i="13"/>
  <c r="NL4" i="13"/>
  <c r="NL5" i="13" s="1"/>
  <c r="NL6" i="13"/>
  <c r="JY49" i="21" a="1"/>
  <c r="JY49" i="21" s="1"/>
  <c r="JY38" i="21" s="1"/>
  <c r="JY37" i="21" s="1"/>
  <c r="JY36" i="21" s="1"/>
  <c r="JX49" i="21" a="1"/>
  <c r="JX49" i="21" s="1"/>
  <c r="JX38" i="21" s="1"/>
  <c r="JX37" i="21" s="1"/>
  <c r="JX36" i="21" s="1"/>
  <c r="JZ49" i="21" a="1"/>
  <c r="JZ49" i="21" s="1"/>
  <c r="JO90" i="21"/>
  <c r="JP8" i="21" s="1"/>
  <c r="JP90" i="21" s="1"/>
  <c r="JQ8" i="21" s="1"/>
  <c r="JQ90" i="21" s="1"/>
  <c r="JR8" i="21" s="1"/>
  <c r="JR90" i="21" s="1"/>
  <c r="JS8" i="21" s="1"/>
  <c r="JS90" i="21" s="1"/>
  <c r="JT8" i="21" s="1"/>
  <c r="JT90" i="21" s="1"/>
  <c r="JU8" i="21" s="1"/>
  <c r="JU90" i="21" s="1"/>
  <c r="JV8" i="21" s="1"/>
  <c r="JV90" i="21" s="1"/>
  <c r="JW8" i="21" s="1"/>
  <c r="JW90" i="21" s="1"/>
  <c r="JX8" i="21" s="1"/>
  <c r="KA8" i="21"/>
  <c r="NN13" i="13" l="1"/>
  <c r="NN21" i="13"/>
  <c r="NN14" i="13"/>
  <c r="NN6" i="13"/>
  <c r="NN8" i="13"/>
  <c r="NN16" i="13"/>
  <c r="NN9" i="13"/>
  <c r="NO3" i="13"/>
  <c r="NN18" i="13"/>
  <c r="NN19" i="13"/>
  <c r="NN11" i="13"/>
  <c r="NN4" i="13"/>
  <c r="NN5" i="13" s="1"/>
  <c r="NM22" i="13"/>
  <c r="NM5" i="13"/>
  <c r="NM23" i="13"/>
  <c r="JZ38" i="21"/>
  <c r="KA49" i="21"/>
  <c r="KB38" i="21"/>
  <c r="JY91" i="21"/>
  <c r="JY94" i="21" s="1"/>
  <c r="JY35" i="21"/>
  <c r="JX91" i="21"/>
  <c r="JX94" i="21" s="1"/>
  <c r="JX35" i="21"/>
  <c r="JX90" i="21" s="1"/>
  <c r="JY8" i="21" s="1"/>
  <c r="NN23" i="13" l="1"/>
  <c r="JY90" i="21"/>
  <c r="JZ8" i="21" s="1"/>
  <c r="NO21" i="13"/>
  <c r="NP21" i="13" s="1"/>
  <c r="NO14" i="13"/>
  <c r="NP14" i="13" s="1"/>
  <c r="NO6" i="13"/>
  <c r="NO8" i="13"/>
  <c r="NP8" i="13" s="1"/>
  <c r="NP3" i="13"/>
  <c r="NO16" i="13"/>
  <c r="NP16" i="13" s="1"/>
  <c r="NO9" i="13"/>
  <c r="NO18" i="13"/>
  <c r="NP18" i="13" s="1"/>
  <c r="NO13" i="13"/>
  <c r="NP13" i="13" s="1"/>
  <c r="NO19" i="13"/>
  <c r="NP19" i="13" s="1"/>
  <c r="NO11" i="13"/>
  <c r="NO4" i="13"/>
  <c r="NO5" i="13" s="1"/>
  <c r="NN22" i="13"/>
  <c r="KC49" i="21" a="1"/>
  <c r="KC49" i="21" s="1"/>
  <c r="KB37" i="21"/>
  <c r="JZ37" i="21"/>
  <c r="KA38" i="21"/>
  <c r="KD49" i="21" l="1" a="1"/>
  <c r="KD49" i="21" s="1"/>
  <c r="KD38" i="21" s="1"/>
  <c r="KD37" i="21" s="1"/>
  <c r="KD36" i="21" s="1"/>
  <c r="KD91" i="21" s="1"/>
  <c r="KD94" i="21" s="1"/>
  <c r="NO23" i="13"/>
  <c r="NP23" i="13" s="1"/>
  <c r="NP11" i="13"/>
  <c r="NQ3" i="13"/>
  <c r="NP4" i="13"/>
  <c r="NP5" i="13" s="1"/>
  <c r="NP6" i="13"/>
  <c r="KC38" i="21"/>
  <c r="NO22" i="13"/>
  <c r="NP22" i="13" s="1"/>
  <c r="NP9" i="13"/>
  <c r="KA37" i="21"/>
  <c r="KB36" i="21"/>
  <c r="KD35" i="21" l="1"/>
  <c r="NQ16" i="13"/>
  <c r="NQ9" i="13"/>
  <c r="NR3" i="13"/>
  <c r="NQ18" i="13"/>
  <c r="NQ19" i="13"/>
  <c r="NQ11" i="13"/>
  <c r="NQ4" i="13"/>
  <c r="NQ5" i="13" s="1"/>
  <c r="NQ13" i="13"/>
  <c r="NQ21" i="13"/>
  <c r="NQ14" i="13"/>
  <c r="NQ6" i="13"/>
  <c r="NQ8" i="13"/>
  <c r="KC37" i="21"/>
  <c r="KB91" i="21"/>
  <c r="KB94" i="21" s="1"/>
  <c r="KB35" i="21"/>
  <c r="JZ75" i="21"/>
  <c r="KE49" i="21" l="1" a="1"/>
  <c r="KE49" i="21" s="1"/>
  <c r="KE38" i="21" s="1"/>
  <c r="NR18" i="13"/>
  <c r="NR9" i="13"/>
  <c r="NR19" i="13"/>
  <c r="NR11" i="13"/>
  <c r="NR4" i="13"/>
  <c r="NR5" i="13" s="1"/>
  <c r="NR13" i="13"/>
  <c r="NR21" i="13"/>
  <c r="NR14" i="13"/>
  <c r="NR6" i="13"/>
  <c r="NR8" i="13"/>
  <c r="NR16" i="13"/>
  <c r="NS3" i="13"/>
  <c r="NQ22" i="13"/>
  <c r="KC36" i="21"/>
  <c r="NQ23" i="13"/>
  <c r="KA75" i="21"/>
  <c r="JZ36" i="21"/>
  <c r="KC35" i="21" l="1"/>
  <c r="KC91" i="21"/>
  <c r="KC94" i="21" s="1"/>
  <c r="KE37" i="21"/>
  <c r="NR22" i="13"/>
  <c r="KF49" i="21" a="1"/>
  <c r="KF49" i="21" s="1"/>
  <c r="NS19" i="13"/>
  <c r="NT19" i="13" s="1"/>
  <c r="NS11" i="13"/>
  <c r="NS4" i="13"/>
  <c r="NS5" i="13" s="1"/>
  <c r="NS13" i="13"/>
  <c r="NT13" i="13" s="1"/>
  <c r="NS21" i="13"/>
  <c r="NT21" i="13" s="1"/>
  <c r="NS14" i="13"/>
  <c r="NT14" i="13" s="1"/>
  <c r="NS6" i="13"/>
  <c r="NS8" i="13"/>
  <c r="NT8" i="13" s="1"/>
  <c r="NS18" i="13"/>
  <c r="NT18" i="13" s="1"/>
  <c r="NS16" i="13"/>
  <c r="NT16" i="13" s="1"/>
  <c r="NS9" i="13"/>
  <c r="KG49" i="21" s="1" a="1"/>
  <c r="KG49" i="21" s="1"/>
  <c r="KG38" i="21" s="1"/>
  <c r="KG37" i="21" s="1"/>
  <c r="KG36" i="21" s="1"/>
  <c r="NT3" i="13"/>
  <c r="NR23" i="13"/>
  <c r="JZ91" i="21"/>
  <c r="JZ94" i="21" s="1"/>
  <c r="JZ35" i="21"/>
  <c r="KA36" i="21"/>
  <c r="KA91" i="21" s="1"/>
  <c r="KA94" i="21" s="1"/>
  <c r="NT6" i="13" l="1"/>
  <c r="NU3" i="13"/>
  <c r="NT4" i="13"/>
  <c r="NT5" i="13" s="1"/>
  <c r="NS22" i="13"/>
  <c r="NT22" i="13" s="1"/>
  <c r="NT9" i="13"/>
  <c r="KF38" i="21"/>
  <c r="KG35" i="21"/>
  <c r="KG91" i="21"/>
  <c r="KG94" i="21" s="1"/>
  <c r="NS23" i="13"/>
  <c r="NT23" i="13" s="1"/>
  <c r="NT11" i="13"/>
  <c r="KE36" i="21"/>
  <c r="KA35" i="21"/>
  <c r="KA90" i="21" s="1"/>
  <c r="KB8" i="21" s="1"/>
  <c r="JZ90" i="21"/>
  <c r="KE91" i="21" l="1"/>
  <c r="KE94" i="21" s="1"/>
  <c r="KE35" i="21"/>
  <c r="NU21" i="13"/>
  <c r="NU14" i="13"/>
  <c r="NU6" i="13"/>
  <c r="NU8" i="13"/>
  <c r="NU16" i="13"/>
  <c r="NU9" i="13"/>
  <c r="NV3" i="13"/>
  <c r="NU18" i="13"/>
  <c r="NU19" i="13"/>
  <c r="NU11" i="13"/>
  <c r="NU4" i="13"/>
  <c r="NU5" i="13" s="1"/>
  <c r="NU13" i="13"/>
  <c r="KF37" i="21"/>
  <c r="KB90" i="21"/>
  <c r="KC8" i="21" s="1"/>
  <c r="KC90" i="21" s="1"/>
  <c r="KD8" i="21" s="1"/>
  <c r="KD90" i="21" s="1"/>
  <c r="KE8" i="21" s="1"/>
  <c r="KN8" i="21"/>
  <c r="KE90" i="21" l="1"/>
  <c r="KF8" i="21" s="1"/>
  <c r="KH49" i="21" a="1"/>
  <c r="KH49" i="21" s="1"/>
  <c r="KH38" i="21" s="1"/>
  <c r="NU23" i="13"/>
  <c r="KF36" i="21"/>
  <c r="NV8" i="13"/>
  <c r="NV16" i="13"/>
  <c r="NV9" i="13"/>
  <c r="NW3" i="13"/>
  <c r="NV18" i="13"/>
  <c r="NV19" i="13"/>
  <c r="NV11" i="13"/>
  <c r="NV4" i="13"/>
  <c r="NV5" i="13" s="1"/>
  <c r="NV13" i="13"/>
  <c r="NV21" i="13"/>
  <c r="NV14" i="13"/>
  <c r="NV6" i="13"/>
  <c r="NU22" i="13"/>
  <c r="NV23" i="13" l="1"/>
  <c r="NW16" i="13"/>
  <c r="NX16" i="13" s="1"/>
  <c r="NW9" i="13"/>
  <c r="NX3" i="13"/>
  <c r="NW18" i="13"/>
  <c r="NX18" i="13" s="1"/>
  <c r="NW4" i="13"/>
  <c r="NW5" i="13" s="1"/>
  <c r="NW19" i="13"/>
  <c r="NX19" i="13" s="1"/>
  <c r="NW11" i="13"/>
  <c r="NW13" i="13"/>
  <c r="NX13" i="13" s="1"/>
  <c r="NW8" i="13"/>
  <c r="NX8" i="13" s="1"/>
  <c r="NW21" i="13"/>
  <c r="NX21" i="13" s="1"/>
  <c r="NW14" i="13"/>
  <c r="NX14" i="13" s="1"/>
  <c r="NW6" i="13"/>
  <c r="NV22" i="13"/>
  <c r="KI49" i="21" a="1"/>
  <c r="KI49" i="21" s="1"/>
  <c r="KF35" i="21"/>
  <c r="KF90" i="21" s="1"/>
  <c r="KG8" i="21" s="1"/>
  <c r="KG90" i="21" s="1"/>
  <c r="KH8" i="21" s="1"/>
  <c r="KF91" i="21"/>
  <c r="KF94" i="21" s="1"/>
  <c r="KH37" i="21"/>
  <c r="KJ49" i="21" l="1" a="1"/>
  <c r="KJ49" i="21" s="1"/>
  <c r="KJ38" i="21" s="1"/>
  <c r="KJ37" i="21" s="1"/>
  <c r="KJ36" i="21" s="1"/>
  <c r="KJ35" i="21" s="1"/>
  <c r="NW23" i="13"/>
  <c r="NX23" i="13" s="1"/>
  <c r="KH36" i="21"/>
  <c r="NX4" i="13"/>
  <c r="NX5" i="13" s="1"/>
  <c r="NX6" i="13"/>
  <c r="NY3" i="13"/>
  <c r="NW22" i="13"/>
  <c r="NX22" i="13" s="1"/>
  <c r="NX9" i="13"/>
  <c r="KI38" i="21"/>
  <c r="NX11" i="13"/>
  <c r="KJ91" i="21" l="1"/>
  <c r="KJ94" i="21" s="1"/>
  <c r="KI37" i="21"/>
  <c r="NY19" i="13"/>
  <c r="NY11" i="13"/>
  <c r="NY4" i="13"/>
  <c r="NY5" i="13" s="1"/>
  <c r="NY13" i="13"/>
  <c r="NY21" i="13"/>
  <c r="NY14" i="13"/>
  <c r="NY6" i="13"/>
  <c r="NY8" i="13"/>
  <c r="NY16" i="13"/>
  <c r="NY9" i="13"/>
  <c r="NZ3" i="13"/>
  <c r="NY18" i="13"/>
  <c r="KH91" i="21"/>
  <c r="KH94" i="21" s="1"/>
  <c r="KH35" i="21"/>
  <c r="KH90" i="21" s="1"/>
  <c r="KI8" i="21" s="1"/>
  <c r="NZ13" i="13" l="1"/>
  <c r="NZ21" i="13"/>
  <c r="NZ14" i="13"/>
  <c r="NZ6" i="13"/>
  <c r="NZ8" i="13"/>
  <c r="NZ16" i="13"/>
  <c r="NZ9" i="13"/>
  <c r="OA3" i="13"/>
  <c r="NZ18" i="13"/>
  <c r="NZ19" i="13"/>
  <c r="NZ11" i="13"/>
  <c r="NZ4" i="13"/>
  <c r="NZ5" i="13" s="1"/>
  <c r="NY22" i="13"/>
  <c r="KI36" i="21"/>
  <c r="NY23" i="13"/>
  <c r="NZ23" i="13" l="1"/>
  <c r="NZ22" i="13"/>
  <c r="OA21" i="13"/>
  <c r="OB21" i="13" s="1"/>
  <c r="OC21" i="13" s="1"/>
  <c r="OA14" i="13"/>
  <c r="OB14" i="13" s="1"/>
  <c r="OC14" i="13" s="1"/>
  <c r="OA6" i="13"/>
  <c r="OA8" i="13"/>
  <c r="OB8" i="13" s="1"/>
  <c r="OC8" i="13" s="1"/>
  <c r="OB3" i="13"/>
  <c r="OA16" i="13"/>
  <c r="OB16" i="13" s="1"/>
  <c r="OC16" i="13" s="1"/>
  <c r="OA9" i="13"/>
  <c r="OA18" i="13"/>
  <c r="OB18" i="13" s="1"/>
  <c r="OC18" i="13" s="1"/>
  <c r="OA19" i="13"/>
  <c r="OB19" i="13" s="1"/>
  <c r="OC19" i="13" s="1"/>
  <c r="OA11" i="13"/>
  <c r="OA4" i="13"/>
  <c r="OA5" i="13" s="1"/>
  <c r="OA13" i="13"/>
  <c r="OB13" i="13" s="1"/>
  <c r="OC13" i="13" s="1"/>
  <c r="KI91" i="21"/>
  <c r="KI94" i="21" s="1"/>
  <c r="KI35" i="21"/>
  <c r="KI90" i="21" s="1"/>
  <c r="KJ8" i="21" s="1"/>
  <c r="KJ90" i="21" s="1"/>
  <c r="KK8" i="21" s="1"/>
  <c r="OA22" i="13" l="1"/>
  <c r="OB22" i="13" s="1"/>
  <c r="OC22" i="13" s="1"/>
  <c r="OB9" i="13"/>
  <c r="OC9" i="13" s="1"/>
  <c r="OC3" i="13"/>
  <c r="OD3" i="13" s="1"/>
  <c r="OB4" i="13"/>
  <c r="OB5" i="13" s="1"/>
  <c r="OB6" i="13"/>
  <c r="OA23" i="13"/>
  <c r="OB23" i="13" s="1"/>
  <c r="OC23" i="13" s="1"/>
  <c r="OB11" i="13"/>
  <c r="OC11" i="13" s="1"/>
  <c r="OD19" i="13" l="1"/>
  <c r="OD11" i="13"/>
  <c r="OD4" i="13"/>
  <c r="OD13" i="13"/>
  <c r="OD8" i="13"/>
  <c r="OD16" i="13"/>
  <c r="OD9" i="13"/>
  <c r="KO49" i="21" s="1" a="1"/>
  <c r="KO49" i="21" s="1"/>
  <c r="OD18" i="13"/>
  <c r="OD14" i="13"/>
  <c r="OD6" i="13"/>
  <c r="OE3" i="13"/>
  <c r="OD21" i="13"/>
  <c r="OC4" i="13"/>
  <c r="OC5" i="13" s="1"/>
  <c r="OC6" i="13"/>
  <c r="KK49" i="21" a="1"/>
  <c r="KK49" i="21" s="1"/>
  <c r="KK38" i="21" s="1"/>
  <c r="KK37" i="21" s="1"/>
  <c r="KK36" i="21" s="1"/>
  <c r="KM49" i="21" a="1"/>
  <c r="KM49" i="21" s="1"/>
  <c r="KL49" i="21" a="1"/>
  <c r="KL49" i="21" s="1"/>
  <c r="KL38" i="21" s="1"/>
  <c r="KL37" i="21" s="1"/>
  <c r="KL36" i="21" s="1"/>
  <c r="OE13" i="13" l="1"/>
  <c r="OE21" i="13"/>
  <c r="OE14" i="13"/>
  <c r="OE16" i="13"/>
  <c r="OE9" i="13"/>
  <c r="OF3" i="13"/>
  <c r="OE18" i="13"/>
  <c r="OE19" i="13"/>
  <c r="OE11" i="13"/>
  <c r="OE4" i="13"/>
  <c r="OE5" i="13" s="1"/>
  <c r="OE6" i="13"/>
  <c r="OE8" i="13"/>
  <c r="OD5" i="13"/>
  <c r="OD23" i="13"/>
  <c r="OD22" i="13"/>
  <c r="KO38" i="21"/>
  <c r="KL91" i="21"/>
  <c r="KL94" i="21" s="1"/>
  <c r="KL35" i="21"/>
  <c r="KM38" i="21"/>
  <c r="KN49" i="21"/>
  <c r="KK91" i="21"/>
  <c r="KK94" i="21" s="1"/>
  <c r="KK35" i="21"/>
  <c r="KK90" i="21" s="1"/>
  <c r="KL8" i="21" s="1"/>
  <c r="OE23" i="13" l="1"/>
  <c r="KL90" i="21"/>
  <c r="KM8" i="21" s="1"/>
  <c r="OF21" i="13"/>
  <c r="OG21" i="13" s="1"/>
  <c r="OF14" i="13"/>
  <c r="OG14" i="13" s="1"/>
  <c r="OF6" i="13"/>
  <c r="OF8" i="13"/>
  <c r="OG8" i="13" s="1"/>
  <c r="OF18" i="13"/>
  <c r="OG18" i="13" s="1"/>
  <c r="OF19" i="13"/>
  <c r="OG19" i="13" s="1"/>
  <c r="OF11" i="13"/>
  <c r="OF4" i="13"/>
  <c r="OF5" i="13" s="1"/>
  <c r="OF13" i="13"/>
  <c r="OG13" i="13" s="1"/>
  <c r="OF9" i="13"/>
  <c r="OG3" i="13"/>
  <c r="OF16" i="13"/>
  <c r="OG16" i="13" s="1"/>
  <c r="OE22" i="13"/>
  <c r="KP49" i="21" a="1"/>
  <c r="KP49" i="21" s="1"/>
  <c r="KO37" i="21"/>
  <c r="KM37" i="21"/>
  <c r="KN38" i="21"/>
  <c r="KQ49" i="21" l="1" a="1"/>
  <c r="KQ49" i="21" s="1"/>
  <c r="KQ38" i="21" s="1"/>
  <c r="KQ37" i="21" s="1"/>
  <c r="KQ36" i="21" s="1"/>
  <c r="KQ91" i="21" s="1"/>
  <c r="KQ94" i="21" s="1"/>
  <c r="OH3" i="13"/>
  <c r="OG4" i="13"/>
  <c r="OG5" i="13" s="1"/>
  <c r="OG6" i="13"/>
  <c r="OF22" i="13"/>
  <c r="OG22" i="13" s="1"/>
  <c r="OG9" i="13"/>
  <c r="KP38" i="21"/>
  <c r="OF23" i="13"/>
  <c r="OG23" i="13" s="1"/>
  <c r="OG11" i="13"/>
  <c r="KO36" i="21"/>
  <c r="KN37" i="21"/>
  <c r="KQ35" i="21" l="1"/>
  <c r="KP37" i="21"/>
  <c r="OH16" i="13"/>
  <c r="OH9" i="13"/>
  <c r="OI3" i="13"/>
  <c r="OH18" i="13"/>
  <c r="OH13" i="13"/>
  <c r="OH21" i="13"/>
  <c r="OH14" i="13"/>
  <c r="OH6" i="13"/>
  <c r="OH8" i="13"/>
  <c r="OH19" i="13"/>
  <c r="OH11" i="13"/>
  <c r="KR49" i="21" s="1" a="1"/>
  <c r="KR49" i="21" s="1"/>
  <c r="OH4" i="13"/>
  <c r="OH5" i="13" s="1"/>
  <c r="KM75" i="21"/>
  <c r="KO35" i="21"/>
  <c r="KO91" i="21"/>
  <c r="KO94" i="21" s="1"/>
  <c r="KR38" i="21" l="1"/>
  <c r="KP36" i="21"/>
  <c r="OI18" i="13"/>
  <c r="OI4" i="13"/>
  <c r="OI5" i="13" s="1"/>
  <c r="OI19" i="13"/>
  <c r="OI21" i="13"/>
  <c r="OI14" i="13"/>
  <c r="OI6" i="13"/>
  <c r="OI8" i="13"/>
  <c r="OI16" i="13"/>
  <c r="OI9" i="13"/>
  <c r="OJ3" i="13"/>
  <c r="OI11" i="13"/>
  <c r="OI13" i="13"/>
  <c r="OH23" i="13"/>
  <c r="OH22" i="13"/>
  <c r="KN75" i="21"/>
  <c r="KM36" i="21"/>
  <c r="OI22" i="13" l="1"/>
  <c r="KS49" i="21" a="1"/>
  <c r="KS49" i="21" s="1"/>
  <c r="OI23" i="13"/>
  <c r="OJ19" i="13"/>
  <c r="OK19" i="13" s="1"/>
  <c r="OJ11" i="13"/>
  <c r="OJ4" i="13"/>
  <c r="OJ5" i="13" s="1"/>
  <c r="OJ8" i="13"/>
  <c r="OK8" i="13" s="1"/>
  <c r="OJ16" i="13"/>
  <c r="OK16" i="13" s="1"/>
  <c r="OJ9" i="13"/>
  <c r="OK3" i="13"/>
  <c r="OJ18" i="13"/>
  <c r="OK18" i="13" s="1"/>
  <c r="OJ13" i="13"/>
  <c r="OK13" i="13" s="1"/>
  <c r="OJ21" i="13"/>
  <c r="OK21" i="13" s="1"/>
  <c r="OJ14" i="13"/>
  <c r="OK14" i="13" s="1"/>
  <c r="OJ6" i="13"/>
  <c r="KP35" i="21"/>
  <c r="KP91" i="21"/>
  <c r="KP94" i="21" s="1"/>
  <c r="KR37" i="21"/>
  <c r="KM91" i="21"/>
  <c r="KM94" i="21" s="1"/>
  <c r="KM35" i="21"/>
  <c r="KN36" i="21"/>
  <c r="KN91" i="21" s="1"/>
  <c r="KN94" i="21" s="1"/>
  <c r="KT49" i="21" l="1" a="1"/>
  <c r="KT49" i="21" s="1"/>
  <c r="KT38" i="21" s="1"/>
  <c r="KT37" i="21" s="1"/>
  <c r="KT36" i="21" s="1"/>
  <c r="KT35" i="21" s="1"/>
  <c r="OJ23" i="13"/>
  <c r="OK23" i="13" s="1"/>
  <c r="OK11" i="13"/>
  <c r="OK6" i="13"/>
  <c r="OL3" i="13"/>
  <c r="OK4" i="13"/>
  <c r="OK5" i="13" s="1"/>
  <c r="OJ22" i="13"/>
  <c r="OK22" i="13" s="1"/>
  <c r="OK9" i="13"/>
  <c r="KR36" i="21"/>
  <c r="KS38" i="21"/>
  <c r="KN35" i="21"/>
  <c r="KN90" i="21" s="1"/>
  <c r="KO8" i="21" s="1"/>
  <c r="KM90" i="21"/>
  <c r="KT91" i="21" l="1"/>
  <c r="KT94" i="21" s="1"/>
  <c r="OL21" i="13"/>
  <c r="OL14" i="13"/>
  <c r="OL6" i="13"/>
  <c r="OL18" i="13"/>
  <c r="OL19" i="13"/>
  <c r="OL11" i="13"/>
  <c r="OL4" i="13"/>
  <c r="OL5" i="13" s="1"/>
  <c r="OL13" i="13"/>
  <c r="OL8" i="13"/>
  <c r="OL16" i="13"/>
  <c r="OL9" i="13"/>
  <c r="KU49" i="21" s="1" a="1"/>
  <c r="KU49" i="21" s="1"/>
  <c r="OM3" i="13"/>
  <c r="KS37" i="21"/>
  <c r="KR91" i="21"/>
  <c r="KR94" i="21" s="1"/>
  <c r="KR35" i="21"/>
  <c r="LA8" i="21"/>
  <c r="KO90" i="21"/>
  <c r="KP8" i="21" s="1"/>
  <c r="KP90" i="21" s="1"/>
  <c r="KQ8" i="21" s="1"/>
  <c r="KQ90" i="21" s="1"/>
  <c r="KR8" i="21" s="1"/>
  <c r="KS36" i="21" l="1"/>
  <c r="KR90" i="21"/>
  <c r="KS8" i="21" s="1"/>
  <c r="OM8" i="13"/>
  <c r="OM16" i="13"/>
  <c r="OM9" i="13"/>
  <c r="ON3" i="13"/>
  <c r="OM19" i="13"/>
  <c r="OM11" i="13"/>
  <c r="OM4" i="13"/>
  <c r="OM5" i="13" s="1"/>
  <c r="OM13" i="13"/>
  <c r="OM21" i="13"/>
  <c r="OM14" i="13"/>
  <c r="OM6" i="13"/>
  <c r="OM18" i="13"/>
  <c r="OL23" i="13"/>
  <c r="KU38" i="21"/>
  <c r="OL22" i="13"/>
  <c r="OM23" i="13" l="1"/>
  <c r="ON16" i="13"/>
  <c r="OO16" i="13" s="1"/>
  <c r="ON9" i="13"/>
  <c r="OO3" i="13"/>
  <c r="ON18" i="13"/>
  <c r="OO18" i="13" s="1"/>
  <c r="ON13" i="13"/>
  <c r="OO13" i="13" s="1"/>
  <c r="ON21" i="13"/>
  <c r="OO21" i="13" s="1"/>
  <c r="ON14" i="13"/>
  <c r="OO14" i="13" s="1"/>
  <c r="ON6" i="13"/>
  <c r="ON8" i="13"/>
  <c r="OO8" i="13" s="1"/>
  <c r="ON11" i="13"/>
  <c r="ON4" i="13"/>
  <c r="ON5" i="13" s="1"/>
  <c r="ON19" i="13"/>
  <c r="OO19" i="13" s="1"/>
  <c r="KS91" i="21"/>
  <c r="KS94" i="21" s="1"/>
  <c r="KS35" i="21"/>
  <c r="KS90" i="21" s="1"/>
  <c r="KT8" i="21" s="1"/>
  <c r="KT90" i="21" s="1"/>
  <c r="KU8" i="21" s="1"/>
  <c r="KU37" i="21"/>
  <c r="OM22" i="13"/>
  <c r="KV49" i="21" a="1"/>
  <c r="KV49" i="21" s="1"/>
  <c r="KW49" i="21" l="1" a="1"/>
  <c r="KW49" i="21" s="1"/>
  <c r="KW38" i="21" s="1"/>
  <c r="KW37" i="21" s="1"/>
  <c r="KW36" i="21" s="1"/>
  <c r="KW35" i="21" s="1"/>
  <c r="ON23" i="13"/>
  <c r="OO23" i="13" s="1"/>
  <c r="OO11" i="13"/>
  <c r="OO6" i="13"/>
  <c r="OP3" i="13"/>
  <c r="OO4" i="13"/>
  <c r="OO5" i="13" s="1"/>
  <c r="ON22" i="13"/>
  <c r="OO22" i="13" s="1"/>
  <c r="OO9" i="13"/>
  <c r="KV38" i="21"/>
  <c r="KU36" i="21"/>
  <c r="KW91" i="21" l="1"/>
  <c r="KW94" i="21" s="1"/>
  <c r="KU91" i="21"/>
  <c r="KU94" i="21" s="1"/>
  <c r="KU35" i="21"/>
  <c r="KU90" i="21" s="1"/>
  <c r="KV8" i="21" s="1"/>
  <c r="KV37" i="21"/>
  <c r="OP19" i="13"/>
  <c r="OP11" i="13"/>
  <c r="OP4" i="13"/>
  <c r="OP5" i="13" s="1"/>
  <c r="OP13" i="13"/>
  <c r="OP8" i="13"/>
  <c r="OP16" i="13"/>
  <c r="OP9" i="13"/>
  <c r="OQ3" i="13"/>
  <c r="OP18" i="13"/>
  <c r="OP21" i="13"/>
  <c r="OP14" i="13"/>
  <c r="OP6" i="13"/>
  <c r="OP23" i="13" l="1"/>
  <c r="OP22" i="13"/>
  <c r="KV36" i="21"/>
  <c r="OQ13" i="13"/>
  <c r="OQ14" i="13"/>
  <c r="OQ21" i="13"/>
  <c r="OQ16" i="13"/>
  <c r="OQ9" i="13"/>
  <c r="OR3" i="13"/>
  <c r="OQ18" i="13"/>
  <c r="OQ19" i="13"/>
  <c r="OQ11" i="13"/>
  <c r="OQ4" i="13"/>
  <c r="OQ5" i="13" s="1"/>
  <c r="OQ6" i="13"/>
  <c r="OQ8" i="13"/>
  <c r="OQ23" i="13" l="1"/>
  <c r="OQ22" i="13"/>
  <c r="OR21" i="13"/>
  <c r="OS21" i="13" s="1"/>
  <c r="OT21" i="13" s="1"/>
  <c r="OR14" i="13"/>
  <c r="OS14" i="13" s="1"/>
  <c r="OT14" i="13" s="1"/>
  <c r="OR6" i="13"/>
  <c r="OR8" i="13"/>
  <c r="OS8" i="13" s="1"/>
  <c r="OT8" i="13" s="1"/>
  <c r="OR18" i="13"/>
  <c r="OS18" i="13" s="1"/>
  <c r="OT18" i="13" s="1"/>
  <c r="OR19" i="13"/>
  <c r="OS19" i="13" s="1"/>
  <c r="OT19" i="13" s="1"/>
  <c r="OR11" i="13"/>
  <c r="OS11" i="13" s="1"/>
  <c r="OT11" i="13" s="1"/>
  <c r="OR4" i="13"/>
  <c r="OR5" i="13" s="1"/>
  <c r="OR13" i="13"/>
  <c r="OS13" i="13" s="1"/>
  <c r="OT13" i="13" s="1"/>
  <c r="OS3" i="13"/>
  <c r="OR16" i="13"/>
  <c r="OS16" i="13" s="1"/>
  <c r="OT16" i="13" s="1"/>
  <c r="OR9" i="13"/>
  <c r="KV35" i="21"/>
  <c r="KV90" i="21" s="1"/>
  <c r="KW8" i="21" s="1"/>
  <c r="KW90" i="21" s="1"/>
  <c r="KX8" i="21" s="1"/>
  <c r="KV91" i="21"/>
  <c r="KV94" i="21" s="1"/>
  <c r="OR22" i="13" l="1"/>
  <c r="OS22" i="13" s="1"/>
  <c r="OT22" i="13" s="1"/>
  <c r="OR23" i="13"/>
  <c r="OS23" i="13" s="1"/>
  <c r="OT23" i="13" s="1"/>
  <c r="OS4" i="13"/>
  <c r="OS5" i="13" s="1"/>
  <c r="OS6" i="13"/>
  <c r="OT3" i="13"/>
  <c r="OU3" i="13" s="1"/>
  <c r="OS9" i="13"/>
  <c r="OT9" i="13" s="1"/>
  <c r="OU19" i="13" l="1"/>
  <c r="OU11" i="13"/>
  <c r="OU4" i="13"/>
  <c r="OU16" i="13"/>
  <c r="OU13" i="13"/>
  <c r="OV3" i="13"/>
  <c r="OU21" i="13"/>
  <c r="OU14" i="13"/>
  <c r="OU6" i="13"/>
  <c r="OU8" i="13"/>
  <c r="OU9" i="13"/>
  <c r="OU18" i="13"/>
  <c r="OT6" i="13"/>
  <c r="OT4" i="13"/>
  <c r="OT5" i="13" s="1"/>
  <c r="KY49" i="21" a="1"/>
  <c r="KY49" i="21" s="1"/>
  <c r="KY38" i="21" s="1"/>
  <c r="KY37" i="21" s="1"/>
  <c r="KY36" i="21" s="1"/>
  <c r="KX49" i="21" a="1"/>
  <c r="KX49" i="21" s="1"/>
  <c r="KX38" i="21" s="1"/>
  <c r="KX37" i="21" s="1"/>
  <c r="KX36" i="21" s="1"/>
  <c r="KZ49" i="21" a="1"/>
  <c r="KZ49" i="21" s="1"/>
  <c r="LB49" i="21" l="1" a="1"/>
  <c r="LB49" i="21" s="1"/>
  <c r="LB38" i="21" s="1"/>
  <c r="OV13" i="13"/>
  <c r="OV21" i="13"/>
  <c r="OV14" i="13"/>
  <c r="OV6" i="13"/>
  <c r="OV8" i="13"/>
  <c r="OW3" i="13"/>
  <c r="OV16" i="13"/>
  <c r="OV9" i="13"/>
  <c r="OV18" i="13"/>
  <c r="OV19" i="13"/>
  <c r="OV11" i="13"/>
  <c r="OV4" i="13"/>
  <c r="OV5" i="13" s="1"/>
  <c r="OU22" i="13"/>
  <c r="OU5" i="13"/>
  <c r="OU23" i="13"/>
  <c r="KX35" i="21"/>
  <c r="KX90" i="21" s="1"/>
  <c r="KY8" i="21" s="1"/>
  <c r="KX91" i="21"/>
  <c r="KX94" i="21" s="1"/>
  <c r="KY35" i="21"/>
  <c r="KY91" i="21"/>
  <c r="KY94" i="21" s="1"/>
  <c r="KZ38" i="21"/>
  <c r="LA49" i="21"/>
  <c r="OV23" i="13" l="1"/>
  <c r="OV22" i="13"/>
  <c r="LC49" i="21" a="1"/>
  <c r="LC49" i="21" s="1"/>
  <c r="OW21" i="13"/>
  <c r="OX21" i="13" s="1"/>
  <c r="OW14" i="13"/>
  <c r="OX14" i="13" s="1"/>
  <c r="OW6" i="13"/>
  <c r="OW8" i="13"/>
  <c r="OX8" i="13" s="1"/>
  <c r="OW16" i="13"/>
  <c r="OX16" i="13" s="1"/>
  <c r="OW9" i="13"/>
  <c r="OX3" i="13"/>
  <c r="OW18" i="13"/>
  <c r="OX18" i="13" s="1"/>
  <c r="OW11" i="13"/>
  <c r="OW13" i="13"/>
  <c r="OX13" i="13" s="1"/>
  <c r="OW19" i="13"/>
  <c r="OX19" i="13" s="1"/>
  <c r="OW4" i="13"/>
  <c r="OW5" i="13" s="1"/>
  <c r="KZ37" i="21"/>
  <c r="LA38" i="21"/>
  <c r="KY90" i="21"/>
  <c r="KZ8" i="21" s="1"/>
  <c r="LB37" i="21"/>
  <c r="OW23" i="13" l="1"/>
  <c r="OX23" i="13" s="1"/>
  <c r="LD49" i="21" a="1"/>
  <c r="LD49" i="21" s="1"/>
  <c r="LD38" i="21" s="1"/>
  <c r="LD37" i="21" s="1"/>
  <c r="LD36" i="21" s="1"/>
  <c r="LD35" i="21" s="1"/>
  <c r="LC38" i="21"/>
  <c r="OY3" i="13"/>
  <c r="OX4" i="13"/>
  <c r="OX5" i="13" s="1"/>
  <c r="OX6" i="13"/>
  <c r="OX11" i="13"/>
  <c r="OW22" i="13"/>
  <c r="OX22" i="13" s="1"/>
  <c r="OX9" i="13"/>
  <c r="LB36" i="21"/>
  <c r="LA37" i="21"/>
  <c r="LD91" i="21" l="1"/>
  <c r="LD94" i="21" s="1"/>
  <c r="LC37" i="21"/>
  <c r="OY16" i="13"/>
  <c r="OY9" i="13"/>
  <c r="OZ3" i="13"/>
  <c r="OY18" i="13"/>
  <c r="OY14" i="13"/>
  <c r="OY19" i="13"/>
  <c r="OY11" i="13"/>
  <c r="OY4" i="13"/>
  <c r="OY5" i="13" s="1"/>
  <c r="OY13" i="13"/>
  <c r="OY6" i="13"/>
  <c r="OY8" i="13"/>
  <c r="OY21" i="13"/>
  <c r="KZ75" i="21"/>
  <c r="LB91" i="21"/>
  <c r="LB94" i="21" s="1"/>
  <c r="LB35" i="21"/>
  <c r="LE49" i="21" l="1" a="1"/>
  <c r="LE49" i="21" s="1"/>
  <c r="LE38" i="21" s="1"/>
  <c r="OY23" i="13"/>
  <c r="OZ18" i="13"/>
  <c r="OZ19" i="13"/>
  <c r="OZ11" i="13"/>
  <c r="OZ4" i="13"/>
  <c r="OZ5" i="13" s="1"/>
  <c r="OZ13" i="13"/>
  <c r="OZ21" i="13"/>
  <c r="OZ14" i="13"/>
  <c r="OZ6" i="13"/>
  <c r="OZ16" i="13"/>
  <c r="OZ9" i="13"/>
  <c r="PA3" i="13"/>
  <c r="OZ8" i="13"/>
  <c r="LC36" i="21"/>
  <c r="OY22" i="13"/>
  <c r="LA75" i="21"/>
  <c r="KZ36" i="21"/>
  <c r="LC91" i="21" l="1"/>
  <c r="LC94" i="21" s="1"/>
  <c r="LC35" i="21"/>
  <c r="LE37" i="21"/>
  <c r="PA19" i="13"/>
  <c r="PB19" i="13" s="1"/>
  <c r="PA11" i="13"/>
  <c r="PB11" i="13" s="1"/>
  <c r="PA4" i="13"/>
  <c r="PA5" i="13" s="1"/>
  <c r="PA13" i="13"/>
  <c r="PB13" i="13" s="1"/>
  <c r="PA21" i="13"/>
  <c r="PB21" i="13" s="1"/>
  <c r="PA14" i="13"/>
  <c r="PB14" i="13" s="1"/>
  <c r="PA6" i="13"/>
  <c r="PA9" i="13"/>
  <c r="PB3" i="13"/>
  <c r="PA8" i="13"/>
  <c r="PB8" i="13" s="1"/>
  <c r="PA18" i="13"/>
  <c r="PB18" i="13" s="1"/>
  <c r="PA16" i="13"/>
  <c r="PB16" i="13" s="1"/>
  <c r="OZ22" i="13"/>
  <c r="LF49" i="21" a="1"/>
  <c r="LF49" i="21" s="1"/>
  <c r="OZ23" i="13"/>
  <c r="KZ91" i="21"/>
  <c r="KZ94" i="21" s="1"/>
  <c r="KZ35" i="21"/>
  <c r="LA36" i="21"/>
  <c r="LA91" i="21" s="1"/>
  <c r="LA94" i="21" s="1"/>
  <c r="PA22" i="13" l="1"/>
  <c r="PB22" i="13" s="1"/>
  <c r="LG49" i="21" a="1"/>
  <c r="LG49" i="21" s="1"/>
  <c r="LG38" i="21" s="1"/>
  <c r="LG37" i="21" s="1"/>
  <c r="LG36" i="21" s="1"/>
  <c r="LG91" i="21" s="1"/>
  <c r="LG94" i="21" s="1"/>
  <c r="PB9" i="13"/>
  <c r="LF38" i="21"/>
  <c r="LE36" i="21"/>
  <c r="PB6" i="13"/>
  <c r="PC3" i="13"/>
  <c r="PB4" i="13"/>
  <c r="PB5" i="13" s="1"/>
  <c r="PA23" i="13"/>
  <c r="PB23" i="13" s="1"/>
  <c r="LA35" i="21"/>
  <c r="LA90" i="21" s="1"/>
  <c r="LB8" i="21" s="1"/>
  <c r="KZ90" i="21"/>
  <c r="LG35" i="21" l="1"/>
  <c r="LE35" i="21"/>
  <c r="LE91" i="21"/>
  <c r="LE94" i="21" s="1"/>
  <c r="PC21" i="13"/>
  <c r="PC14" i="13"/>
  <c r="PC6" i="13"/>
  <c r="PC11" i="13"/>
  <c r="PC8" i="13"/>
  <c r="PC16" i="13"/>
  <c r="PC9" i="13"/>
  <c r="PD3" i="13"/>
  <c r="PC18" i="13"/>
  <c r="PC4" i="13"/>
  <c r="PC5" i="13" s="1"/>
  <c r="PC13" i="13"/>
  <c r="PC19" i="13"/>
  <c r="LF37" i="21"/>
  <c r="LN8" i="21"/>
  <c r="LB90" i="21"/>
  <c r="LC8" i="21" s="1"/>
  <c r="LC90" i="21" s="1"/>
  <c r="LD8" i="21" s="1"/>
  <c r="LD90" i="21" s="1"/>
  <c r="LE8" i="21" s="1"/>
  <c r="LE90" i="21" s="1"/>
  <c r="LF8" i="21" s="1"/>
  <c r="PD8" i="13" l="1"/>
  <c r="PD16" i="13"/>
  <c r="PD9" i="13"/>
  <c r="PE3" i="13"/>
  <c r="PD18" i="13"/>
  <c r="PD19" i="13"/>
  <c r="PD11" i="13"/>
  <c r="PD4" i="13"/>
  <c r="PD5" i="13" s="1"/>
  <c r="PD21" i="13"/>
  <c r="PD14" i="13"/>
  <c r="PD6" i="13"/>
  <c r="PD13" i="13"/>
  <c r="PC22" i="13"/>
  <c r="LF36" i="21"/>
  <c r="LH49" i="21" a="1"/>
  <c r="LH49" i="21" s="1"/>
  <c r="PC23" i="13"/>
  <c r="PD23" i="13" l="1"/>
  <c r="PE16" i="13"/>
  <c r="PF16" i="13" s="1"/>
  <c r="PE9" i="13"/>
  <c r="PF3" i="13"/>
  <c r="PE18" i="13"/>
  <c r="PF18" i="13" s="1"/>
  <c r="PE19" i="13"/>
  <c r="PF19" i="13" s="1"/>
  <c r="PE11" i="13"/>
  <c r="PE4" i="13"/>
  <c r="PE5" i="13" s="1"/>
  <c r="PE6" i="13"/>
  <c r="PE13" i="13"/>
  <c r="PF13" i="13" s="1"/>
  <c r="PE8" i="13"/>
  <c r="PF8" i="13" s="1"/>
  <c r="PE21" i="13"/>
  <c r="PF21" i="13" s="1"/>
  <c r="PE14" i="13"/>
  <c r="PF14" i="13" s="1"/>
  <c r="LF35" i="21"/>
  <c r="LF90" i="21" s="1"/>
  <c r="LG8" i="21" s="1"/>
  <c r="LG90" i="21" s="1"/>
  <c r="LH8" i="21" s="1"/>
  <c r="LF91" i="21"/>
  <c r="LF94" i="21" s="1"/>
  <c r="PD22" i="13"/>
  <c r="LI49" i="21" a="1"/>
  <c r="LI49" i="21" s="1"/>
  <c r="LI38" i="21" s="1"/>
  <c r="LI37" i="21" s="1"/>
  <c r="LI36" i="21" s="1"/>
  <c r="LH38" i="21"/>
  <c r="LJ49" i="21" l="1" a="1"/>
  <c r="LJ49" i="21" s="1"/>
  <c r="LJ38" i="21" s="1"/>
  <c r="LJ37" i="21" s="1"/>
  <c r="LJ36" i="21" s="1"/>
  <c r="LJ91" i="21" s="1"/>
  <c r="LJ94" i="21" s="1"/>
  <c r="PF4" i="13"/>
  <c r="PF5" i="13" s="1"/>
  <c r="PF6" i="13"/>
  <c r="PG3" i="13"/>
  <c r="LI35" i="21"/>
  <c r="LI91" i="21"/>
  <c r="LI94" i="21" s="1"/>
  <c r="PE22" i="13"/>
  <c r="PF22" i="13" s="1"/>
  <c r="PF9" i="13"/>
  <c r="LH37" i="21"/>
  <c r="PE23" i="13"/>
  <c r="PF23" i="13" s="1"/>
  <c r="PF11" i="13"/>
  <c r="LJ35" i="21" l="1"/>
  <c r="LH36" i="21"/>
  <c r="PG19" i="13"/>
  <c r="PG11" i="13"/>
  <c r="PG4" i="13"/>
  <c r="PG5" i="13" s="1"/>
  <c r="PH3" i="13"/>
  <c r="PG13" i="13"/>
  <c r="PG21" i="13"/>
  <c r="PG14" i="13"/>
  <c r="PG6" i="13"/>
  <c r="PG16" i="13"/>
  <c r="PG8" i="13"/>
  <c r="PG18" i="13"/>
  <c r="PG9" i="13"/>
  <c r="PG23" i="13" l="1"/>
  <c r="PG22" i="13"/>
  <c r="LH91" i="21"/>
  <c r="LH94" i="21" s="1"/>
  <c r="LH35" i="21"/>
  <c r="LH90" i="21" s="1"/>
  <c r="LI8" i="21" s="1"/>
  <c r="LI90" i="21" s="1"/>
  <c r="LJ8" i="21" s="1"/>
  <c r="LJ90" i="21" s="1"/>
  <c r="LK8" i="21" s="1"/>
  <c r="PH13" i="13"/>
  <c r="PH21" i="13"/>
  <c r="PH14" i="13"/>
  <c r="PH6" i="13"/>
  <c r="PH8" i="13"/>
  <c r="PH18" i="13"/>
  <c r="PH16" i="13"/>
  <c r="PH9" i="13"/>
  <c r="PI3" i="13"/>
  <c r="PH19" i="13"/>
  <c r="PH11" i="13"/>
  <c r="PH4" i="13"/>
  <c r="PH5" i="13" s="1"/>
  <c r="PH23" i="13" l="1"/>
  <c r="PI21" i="13"/>
  <c r="PJ21" i="13" s="1"/>
  <c r="PK21" i="13" s="1"/>
  <c r="PI14" i="13"/>
  <c r="PJ14" i="13" s="1"/>
  <c r="PK14" i="13" s="1"/>
  <c r="PI6" i="13"/>
  <c r="PI8" i="13"/>
  <c r="PJ8" i="13" s="1"/>
  <c r="PK8" i="13" s="1"/>
  <c r="PI16" i="13"/>
  <c r="PJ16" i="13" s="1"/>
  <c r="PK16" i="13" s="1"/>
  <c r="PI9" i="13"/>
  <c r="PJ3" i="13"/>
  <c r="PI4" i="13"/>
  <c r="PI5" i="13" s="1"/>
  <c r="PI18" i="13"/>
  <c r="PJ18" i="13" s="1"/>
  <c r="PK18" i="13" s="1"/>
  <c r="PI13" i="13"/>
  <c r="PJ13" i="13" s="1"/>
  <c r="PK13" i="13" s="1"/>
  <c r="PI19" i="13"/>
  <c r="PJ19" i="13" s="1"/>
  <c r="PK19" i="13" s="1"/>
  <c r="PI11" i="13"/>
  <c r="PH22" i="13"/>
  <c r="PI23" i="13" l="1"/>
  <c r="PJ23" i="13" s="1"/>
  <c r="PK23" i="13" s="1"/>
  <c r="PJ11" i="13"/>
  <c r="PK11" i="13" s="1"/>
  <c r="PI22" i="13"/>
  <c r="PJ22" i="13" s="1"/>
  <c r="PK22" i="13" s="1"/>
  <c r="PK3" i="13"/>
  <c r="PL3" i="13" s="1"/>
  <c r="PJ4" i="13"/>
  <c r="PJ5" i="13" s="1"/>
  <c r="PJ6" i="13"/>
  <c r="PJ9" i="13"/>
  <c r="PK9" i="13" s="1"/>
  <c r="PL19" i="13" l="1"/>
  <c r="PL11" i="13"/>
  <c r="PL4" i="13"/>
  <c r="PM3" i="13"/>
  <c r="PL13" i="13"/>
  <c r="PL21" i="13"/>
  <c r="PL14" i="13"/>
  <c r="PL6" i="13"/>
  <c r="PL16" i="13"/>
  <c r="PL9" i="13"/>
  <c r="LO49" i="21" s="1" a="1"/>
  <c r="LO49" i="21" s="1"/>
  <c r="PL8" i="13"/>
  <c r="PL18" i="13"/>
  <c r="PK6" i="13"/>
  <c r="PK4" i="13"/>
  <c r="PK5" i="13" s="1"/>
  <c r="LM49" i="21" a="1"/>
  <c r="LM49" i="21" s="1"/>
  <c r="LK49" i="21" a="1"/>
  <c r="LK49" i="21" s="1"/>
  <c r="LK38" i="21" s="1"/>
  <c r="LL49" i="21" a="1"/>
  <c r="LL49" i="21" s="1"/>
  <c r="LL38" i="21" s="1"/>
  <c r="LL37" i="21" s="1"/>
  <c r="LL36" i="21" s="1"/>
  <c r="PL22" i="13" l="1"/>
  <c r="PM13" i="13"/>
  <c r="PM21" i="13"/>
  <c r="PM14" i="13"/>
  <c r="PM6" i="13"/>
  <c r="PM8" i="13"/>
  <c r="PM18" i="13"/>
  <c r="PM16" i="13"/>
  <c r="PM9" i="13"/>
  <c r="PN3" i="13"/>
  <c r="PM19" i="13"/>
  <c r="PM11" i="13"/>
  <c r="PM4" i="13"/>
  <c r="PM5" i="13" s="1"/>
  <c r="PL5" i="13"/>
  <c r="PL23" i="13"/>
  <c r="LO38" i="21"/>
  <c r="LK37" i="21"/>
  <c r="LL91" i="21"/>
  <c r="LL94" i="21" s="1"/>
  <c r="LL35" i="21"/>
  <c r="LM38" i="21"/>
  <c r="LM37" i="21" s="1"/>
  <c r="LN49" i="21"/>
  <c r="PM23" i="13" l="1"/>
  <c r="PN21" i="13"/>
  <c r="PO21" i="13" s="1"/>
  <c r="PN14" i="13"/>
  <c r="PO14" i="13" s="1"/>
  <c r="PN6" i="13"/>
  <c r="PN4" i="13"/>
  <c r="PN5" i="13" s="1"/>
  <c r="PN8" i="13"/>
  <c r="PO8" i="13" s="1"/>
  <c r="PN16" i="13"/>
  <c r="PO16" i="13" s="1"/>
  <c r="PN9" i="13"/>
  <c r="PO3" i="13"/>
  <c r="PN18" i="13"/>
  <c r="PO18" i="13" s="1"/>
  <c r="PN19" i="13"/>
  <c r="PO19" i="13" s="1"/>
  <c r="PN11" i="13"/>
  <c r="PN13" i="13"/>
  <c r="PO13" i="13" s="1"/>
  <c r="PM22" i="13"/>
  <c r="LP49" i="21" a="1"/>
  <c r="LP49" i="21" s="1"/>
  <c r="LO37" i="21"/>
  <c r="LN38" i="21"/>
  <c r="LK36" i="21"/>
  <c r="LN37" i="21"/>
  <c r="LQ49" i="21" l="1" a="1"/>
  <c r="LQ49" i="21" s="1"/>
  <c r="LQ38" i="21" s="1"/>
  <c r="LQ37" i="21" s="1"/>
  <c r="LQ36" i="21" s="1"/>
  <c r="LQ35" i="21" s="1"/>
  <c r="PN23" i="13"/>
  <c r="PO23" i="13" s="1"/>
  <c r="PO11" i="13"/>
  <c r="PP3" i="13"/>
  <c r="PO4" i="13"/>
  <c r="PO5" i="13" s="1"/>
  <c r="PO6" i="13"/>
  <c r="PN22" i="13"/>
  <c r="PO22" i="13" s="1"/>
  <c r="LP38" i="21"/>
  <c r="PO9" i="13"/>
  <c r="LM75" i="21"/>
  <c r="LK35" i="21"/>
  <c r="LK90" i="21" s="1"/>
  <c r="LL8" i="21" s="1"/>
  <c r="LL90" i="21" s="1"/>
  <c r="LM8" i="21" s="1"/>
  <c r="LK91" i="21"/>
  <c r="LK94" i="21" s="1"/>
  <c r="LO36" i="21"/>
  <c r="LQ91" i="21" l="1"/>
  <c r="LQ94" i="21" s="1"/>
  <c r="PP16" i="13"/>
  <c r="PP9" i="13"/>
  <c r="PQ3" i="13"/>
  <c r="PP18" i="13"/>
  <c r="PP19" i="13"/>
  <c r="PP11" i="13"/>
  <c r="PP4" i="13"/>
  <c r="PP5" i="13" s="1"/>
  <c r="PP14" i="13"/>
  <c r="PP13" i="13"/>
  <c r="PP21" i="13"/>
  <c r="PP6" i="13"/>
  <c r="PP8" i="13"/>
  <c r="LP37" i="21"/>
  <c r="LO35" i="21"/>
  <c r="LO91" i="21"/>
  <c r="LO94" i="21" s="1"/>
  <c r="LN75" i="21"/>
  <c r="LM36" i="21"/>
  <c r="LR49" i="21" l="1" a="1"/>
  <c r="LR49" i="21" s="1"/>
  <c r="LR38" i="21" s="1"/>
  <c r="PQ18" i="13"/>
  <c r="PQ19" i="13"/>
  <c r="PQ11" i="13"/>
  <c r="PQ4" i="13"/>
  <c r="PQ5" i="13" s="1"/>
  <c r="PQ13" i="13"/>
  <c r="PQ8" i="13"/>
  <c r="PQ21" i="13"/>
  <c r="PQ14" i="13"/>
  <c r="PQ6" i="13"/>
  <c r="PQ16" i="13"/>
  <c r="PQ9" i="13"/>
  <c r="PR3" i="13"/>
  <c r="PP22" i="13"/>
  <c r="LP36" i="21"/>
  <c r="PP23" i="13"/>
  <c r="LM91" i="21"/>
  <c r="LM94" i="21" s="1"/>
  <c r="LM35" i="21"/>
  <c r="LN36" i="21"/>
  <c r="LN91" i="21" s="1"/>
  <c r="LN94" i="21" s="1"/>
  <c r="LP35" i="21" l="1"/>
  <c r="LP91" i="21"/>
  <c r="LP94" i="21" s="1"/>
  <c r="PQ22" i="13"/>
  <c r="LS49" i="21" a="1"/>
  <c r="LS49" i="21" s="1"/>
  <c r="PR19" i="13"/>
  <c r="PS19" i="13" s="1"/>
  <c r="PR11" i="13"/>
  <c r="PR4" i="13"/>
  <c r="PR5" i="13" s="1"/>
  <c r="PR13" i="13"/>
  <c r="PS13" i="13" s="1"/>
  <c r="PR21" i="13"/>
  <c r="PS21" i="13" s="1"/>
  <c r="PR14" i="13"/>
  <c r="PS14" i="13" s="1"/>
  <c r="PR6" i="13"/>
  <c r="PR8" i="13"/>
  <c r="PS8" i="13" s="1"/>
  <c r="PR16" i="13"/>
  <c r="PS16" i="13" s="1"/>
  <c r="PR9" i="13"/>
  <c r="LT49" i="21" s="1" a="1"/>
  <c r="LT49" i="21" s="1"/>
  <c r="LT38" i="21" s="1"/>
  <c r="LT37" i="21" s="1"/>
  <c r="LT36" i="21" s="1"/>
  <c r="PS3" i="13"/>
  <c r="PR18" i="13"/>
  <c r="PS18" i="13" s="1"/>
  <c r="PQ23" i="13"/>
  <c r="LR37" i="21"/>
  <c r="LN35" i="21"/>
  <c r="LN90" i="21" s="1"/>
  <c r="LO8" i="21" s="1"/>
  <c r="LM90" i="21"/>
  <c r="PS9" i="13" l="1"/>
  <c r="PR22" i="13"/>
  <c r="PS22" i="13" s="1"/>
  <c r="LT35" i="21"/>
  <c r="LT91" i="21"/>
  <c r="LT94" i="21" s="1"/>
  <c r="LR36" i="21"/>
  <c r="PR23" i="13"/>
  <c r="PS23" i="13" s="1"/>
  <c r="PS11" i="13"/>
  <c r="LS38" i="21"/>
  <c r="PS6" i="13"/>
  <c r="PT3" i="13"/>
  <c r="PS4" i="13"/>
  <c r="PS5" i="13" s="1"/>
  <c r="MA8" i="21"/>
  <c r="LO90" i="21"/>
  <c r="LP8" i="21" s="1"/>
  <c r="LP90" i="21" s="1"/>
  <c r="LQ8" i="21" s="1"/>
  <c r="LQ90" i="21" s="1"/>
  <c r="LR8" i="21" s="1"/>
  <c r="LS37" i="21" l="1"/>
  <c r="LR35" i="21"/>
  <c r="LR90" i="21" s="1"/>
  <c r="LS8" i="21" s="1"/>
  <c r="LR91" i="21"/>
  <c r="LR94" i="21" s="1"/>
  <c r="PT21" i="13"/>
  <c r="PT14" i="13"/>
  <c r="PT6" i="13"/>
  <c r="PT8" i="13"/>
  <c r="PT16" i="13"/>
  <c r="PT9" i="13"/>
  <c r="LU49" i="21" s="1" a="1"/>
  <c r="LU49" i="21" s="1"/>
  <c r="PU3" i="13"/>
  <c r="PT11" i="13"/>
  <c r="PT4" i="13"/>
  <c r="PT5" i="13" s="1"/>
  <c r="PT18" i="13"/>
  <c r="PT19" i="13"/>
  <c r="PT13" i="13"/>
  <c r="LU38" i="21" l="1"/>
  <c r="PT23" i="13"/>
  <c r="LS36" i="21"/>
  <c r="PU8" i="13"/>
  <c r="PU16" i="13"/>
  <c r="PU9" i="13"/>
  <c r="PV3" i="13"/>
  <c r="PU18" i="13"/>
  <c r="PU13" i="13"/>
  <c r="PU19" i="13"/>
  <c r="PU11" i="13"/>
  <c r="PU4" i="13"/>
  <c r="PU5" i="13" s="1"/>
  <c r="PU21" i="13"/>
  <c r="PU14" i="13"/>
  <c r="PU6" i="13"/>
  <c r="PT22" i="13"/>
  <c r="PU23" i="13" l="1"/>
  <c r="LS35" i="21"/>
  <c r="LS90" i="21" s="1"/>
  <c r="LT8" i="21" s="1"/>
  <c r="LT90" i="21" s="1"/>
  <c r="LU8" i="21" s="1"/>
  <c r="LS91" i="21"/>
  <c r="LS94" i="21" s="1"/>
  <c r="PV16" i="13"/>
  <c r="PW16" i="13" s="1"/>
  <c r="PV9" i="13"/>
  <c r="LW49" i="21" s="1" a="1"/>
  <c r="LW49" i="21" s="1"/>
  <c r="LW38" i="21" s="1"/>
  <c r="LW37" i="21" s="1"/>
  <c r="LW36" i="21" s="1"/>
  <c r="PW3" i="13"/>
  <c r="PV6" i="13"/>
  <c r="PV18" i="13"/>
  <c r="PW18" i="13" s="1"/>
  <c r="PV19" i="13"/>
  <c r="PW19" i="13" s="1"/>
  <c r="PV11" i="13"/>
  <c r="PV4" i="13"/>
  <c r="PV5" i="13" s="1"/>
  <c r="PV14" i="13"/>
  <c r="PW14" i="13" s="1"/>
  <c r="PV13" i="13"/>
  <c r="PW13" i="13" s="1"/>
  <c r="PV21" i="13"/>
  <c r="PW21" i="13" s="1"/>
  <c r="PV8" i="13"/>
  <c r="PW8" i="13" s="1"/>
  <c r="PU22" i="13"/>
  <c r="LV49" i="21" a="1"/>
  <c r="LV49" i="21" s="1"/>
  <c r="LU37" i="21"/>
  <c r="PV23" i="13" l="1"/>
  <c r="PW23" i="13" s="1"/>
  <c r="PW11" i="13"/>
  <c r="LW91" i="21"/>
  <c r="LW94" i="21" s="1"/>
  <c r="LW35" i="21"/>
  <c r="LV38" i="21"/>
  <c r="LU36" i="21"/>
  <c r="PW4" i="13"/>
  <c r="PW5" i="13" s="1"/>
  <c r="PW6" i="13"/>
  <c r="PX3" i="13"/>
  <c r="PV22" i="13"/>
  <c r="PW22" i="13" s="1"/>
  <c r="PW9" i="13"/>
  <c r="LV37" i="21" l="1"/>
  <c r="LU91" i="21"/>
  <c r="LU94" i="21" s="1"/>
  <c r="LU35" i="21"/>
  <c r="LU90" i="21" s="1"/>
  <c r="LV8" i="21" s="1"/>
  <c r="PX19" i="13"/>
  <c r="PX11" i="13"/>
  <c r="PX4" i="13"/>
  <c r="PX5" i="13" s="1"/>
  <c r="PX13" i="13"/>
  <c r="PX21" i="13"/>
  <c r="PX14" i="13"/>
  <c r="PX6" i="13"/>
  <c r="PX16" i="13"/>
  <c r="PX9" i="13"/>
  <c r="PY3" i="13"/>
  <c r="PX8" i="13"/>
  <c r="PX18" i="13"/>
  <c r="PY13" i="13" l="1"/>
  <c r="PY21" i="13"/>
  <c r="PY14" i="13"/>
  <c r="PY6" i="13"/>
  <c r="PY8" i="13"/>
  <c r="PY18" i="13"/>
  <c r="PY16" i="13"/>
  <c r="PY9" i="13"/>
  <c r="PZ3" i="13"/>
  <c r="PY19" i="13"/>
  <c r="PY11" i="13"/>
  <c r="PY4" i="13"/>
  <c r="PY5" i="13" s="1"/>
  <c r="PX22" i="13"/>
  <c r="PX23" i="13"/>
  <c r="LV36" i="21"/>
  <c r="PY23" i="13" l="1"/>
  <c r="PY22" i="13"/>
  <c r="PZ21" i="13"/>
  <c r="QA21" i="13" s="1"/>
  <c r="QB21" i="13" s="1"/>
  <c r="PZ14" i="13"/>
  <c r="QA14" i="13" s="1"/>
  <c r="QB14" i="13" s="1"/>
  <c r="PZ6" i="13"/>
  <c r="PZ8" i="13"/>
  <c r="QA8" i="13" s="1"/>
  <c r="QB8" i="13" s="1"/>
  <c r="PZ16" i="13"/>
  <c r="QA16" i="13" s="1"/>
  <c r="QB16" i="13" s="1"/>
  <c r="PZ9" i="13"/>
  <c r="QA3" i="13"/>
  <c r="PZ19" i="13"/>
  <c r="QA19" i="13" s="1"/>
  <c r="QB19" i="13" s="1"/>
  <c r="PZ18" i="13"/>
  <c r="QA18" i="13" s="1"/>
  <c r="QB18" i="13" s="1"/>
  <c r="PZ11" i="13"/>
  <c r="PZ4" i="13"/>
  <c r="PZ5" i="13" s="1"/>
  <c r="PZ13" i="13"/>
  <c r="QA13" i="13" s="1"/>
  <c r="QB13" i="13" s="1"/>
  <c r="LV35" i="21"/>
  <c r="LV90" i="21" s="1"/>
  <c r="LW8" i="21" s="1"/>
  <c r="LW90" i="21" s="1"/>
  <c r="LX8" i="21" s="1"/>
  <c r="LV91" i="21"/>
  <c r="LV94" i="21" s="1"/>
  <c r="QB3" i="13" l="1"/>
  <c r="QC3" i="13" s="1"/>
  <c r="QA4" i="13"/>
  <c r="QA5" i="13" s="1"/>
  <c r="QA6" i="13"/>
  <c r="PZ22" i="13"/>
  <c r="QA22" i="13" s="1"/>
  <c r="QB22" i="13" s="1"/>
  <c r="QA9" i="13"/>
  <c r="QB9" i="13" s="1"/>
  <c r="PZ23" i="13"/>
  <c r="QA23" i="13" s="1"/>
  <c r="QB23" i="13" s="1"/>
  <c r="QA11" i="13"/>
  <c r="QB11" i="13" s="1"/>
  <c r="QC19" i="13" l="1"/>
  <c r="QC11" i="13"/>
  <c r="QC4" i="13"/>
  <c r="QD3" i="13"/>
  <c r="QC21" i="13"/>
  <c r="QC14" i="13"/>
  <c r="QC6" i="13"/>
  <c r="QC16" i="13"/>
  <c r="QC9" i="13"/>
  <c r="QC8" i="13"/>
  <c r="QC18" i="13"/>
  <c r="QC13" i="13"/>
  <c r="QB4" i="13"/>
  <c r="QB5" i="13" s="1"/>
  <c r="QB6" i="13"/>
  <c r="LY49" i="21" a="1"/>
  <c r="LY49" i="21" s="1"/>
  <c r="LY38" i="21" s="1"/>
  <c r="LY37" i="21" s="1"/>
  <c r="LY36" i="21" s="1"/>
  <c r="LZ49" i="21" a="1"/>
  <c r="LZ49" i="21" s="1"/>
  <c r="LX49" i="21" a="1"/>
  <c r="LX49" i="21" s="1"/>
  <c r="LX38" i="21" s="1"/>
  <c r="LX37" i="21" s="1"/>
  <c r="LX36" i="21" s="1"/>
  <c r="MB49" i="21" l="1" a="1"/>
  <c r="MB49" i="21" s="1"/>
  <c r="MB38" i="21" s="1"/>
  <c r="QD13" i="13"/>
  <c r="QD21" i="13"/>
  <c r="QD14" i="13"/>
  <c r="QD8" i="13"/>
  <c r="QD16" i="13"/>
  <c r="QD9" i="13"/>
  <c r="QE3" i="13"/>
  <c r="QD18" i="13"/>
  <c r="QD19" i="13"/>
  <c r="QD11" i="13"/>
  <c r="QD4" i="13"/>
  <c r="QD5" i="13" s="1"/>
  <c r="QD6" i="13"/>
  <c r="QC22" i="13"/>
  <c r="QC5" i="13"/>
  <c r="QC23" i="13"/>
  <c r="LZ38" i="21"/>
  <c r="MA49" i="21"/>
  <c r="LY35" i="21"/>
  <c r="LY91" i="21"/>
  <c r="LY94" i="21" s="1"/>
  <c r="LX91" i="21"/>
  <c r="LX94" i="21" s="1"/>
  <c r="LX35" i="21"/>
  <c r="LX90" i="21" s="1"/>
  <c r="LY8" i="21" s="1"/>
  <c r="QD23" i="13" l="1"/>
  <c r="QE21" i="13"/>
  <c r="QF21" i="13" s="1"/>
  <c r="QE14" i="13"/>
  <c r="QF14" i="13" s="1"/>
  <c r="QE6" i="13"/>
  <c r="QE8" i="13"/>
  <c r="QF8" i="13" s="1"/>
  <c r="QE16" i="13"/>
  <c r="QF16" i="13" s="1"/>
  <c r="QE9" i="13"/>
  <c r="QF3" i="13"/>
  <c r="QE19" i="13"/>
  <c r="QF19" i="13" s="1"/>
  <c r="QE4" i="13"/>
  <c r="QE5" i="13" s="1"/>
  <c r="QE18" i="13"/>
  <c r="QF18" i="13" s="1"/>
  <c r="QE13" i="13"/>
  <c r="QF13" i="13" s="1"/>
  <c r="QE11" i="13"/>
  <c r="QD22" i="13"/>
  <c r="MC49" i="21" a="1"/>
  <c r="MC49" i="21" s="1"/>
  <c r="MB37" i="21"/>
  <c r="LY90" i="21"/>
  <c r="LZ8" i="21" s="1"/>
  <c r="LZ37" i="21"/>
  <c r="MA38" i="21"/>
  <c r="MD49" i="21" l="1" a="1"/>
  <c r="MD49" i="21" s="1"/>
  <c r="MD38" i="21" s="1"/>
  <c r="MD37" i="21" s="1"/>
  <c r="MD36" i="21" s="1"/>
  <c r="MD35" i="21" s="1"/>
  <c r="QG3" i="13"/>
  <c r="QF4" i="13"/>
  <c r="QF5" i="13" s="1"/>
  <c r="QF6" i="13"/>
  <c r="QE23" i="13"/>
  <c r="QF23" i="13" s="1"/>
  <c r="QF11" i="13"/>
  <c r="QE22" i="13"/>
  <c r="QF22" i="13" s="1"/>
  <c r="QF9" i="13"/>
  <c r="MC38" i="21"/>
  <c r="MA37" i="21"/>
  <c r="MB36" i="21"/>
  <c r="MD91" i="21" l="1"/>
  <c r="MD94" i="21" s="1"/>
  <c r="MC37" i="21"/>
  <c r="QG16" i="13"/>
  <c r="QG9" i="13"/>
  <c r="QH3" i="13"/>
  <c r="QG18" i="13"/>
  <c r="QG19" i="13"/>
  <c r="QG11" i="13"/>
  <c r="QG4" i="13"/>
  <c r="QG5" i="13" s="1"/>
  <c r="QG21" i="13"/>
  <c r="QG14" i="13"/>
  <c r="QG13" i="13"/>
  <c r="QG6" i="13"/>
  <c r="QG8" i="13"/>
  <c r="MB35" i="21"/>
  <c r="MB91" i="21"/>
  <c r="MB94" i="21" s="1"/>
  <c r="LZ75" i="21"/>
  <c r="ME49" i="21" l="1" a="1"/>
  <c r="ME49" i="21" s="1"/>
  <c r="ME38" i="21" s="1"/>
  <c r="QG23" i="13"/>
  <c r="QH18" i="13"/>
  <c r="QH11" i="13"/>
  <c r="QH19" i="13"/>
  <c r="QH13" i="13"/>
  <c r="QH21" i="13"/>
  <c r="QH14" i="13"/>
  <c r="QH6" i="13"/>
  <c r="QH16" i="13"/>
  <c r="QH9" i="13"/>
  <c r="QI3" i="13"/>
  <c r="QH4" i="13"/>
  <c r="QH5" i="13" s="1"/>
  <c r="QH8" i="13"/>
  <c r="MC36" i="21"/>
  <c r="QG22" i="13"/>
  <c r="MA75" i="21"/>
  <c r="LZ36" i="21"/>
  <c r="QI19" i="13" l="1"/>
  <c r="QJ19" i="13" s="1"/>
  <c r="QI11" i="13"/>
  <c r="QJ11" i="13" s="1"/>
  <c r="QI4" i="13"/>
  <c r="QI5" i="13" s="1"/>
  <c r="QI13" i="13"/>
  <c r="QJ13" i="13" s="1"/>
  <c r="QI9" i="13"/>
  <c r="MG49" i="21" s="1" a="1"/>
  <c r="MG49" i="21" s="1"/>
  <c r="MG38" i="21" s="1"/>
  <c r="MG37" i="21" s="1"/>
  <c r="MG36" i="21" s="1"/>
  <c r="QI21" i="13"/>
  <c r="QJ21" i="13" s="1"/>
  <c r="QI14" i="13"/>
  <c r="QJ14" i="13" s="1"/>
  <c r="QI6" i="13"/>
  <c r="QI8" i="13"/>
  <c r="QJ8" i="13" s="1"/>
  <c r="QI16" i="13"/>
  <c r="QJ16" i="13" s="1"/>
  <c r="QI18" i="13"/>
  <c r="QJ18" i="13" s="1"/>
  <c r="QJ3" i="13"/>
  <c r="QH22" i="13"/>
  <c r="MF49" i="21" a="1"/>
  <c r="MF49" i="21" s="1"/>
  <c r="QH23" i="13"/>
  <c r="MC91" i="21"/>
  <c r="MC94" i="21" s="1"/>
  <c r="MC35" i="21"/>
  <c r="ME37" i="21"/>
  <c r="LZ35" i="21"/>
  <c r="LZ91" i="21"/>
  <c r="LZ94" i="21" s="1"/>
  <c r="MA36" i="21"/>
  <c r="MA91" i="21" s="1"/>
  <c r="MA94" i="21" s="1"/>
  <c r="MF38" i="21" l="1"/>
  <c r="QJ6" i="13"/>
  <c r="QK3" i="13"/>
  <c r="QJ4" i="13"/>
  <c r="QJ5" i="13" s="1"/>
  <c r="ME36" i="21"/>
  <c r="QI22" i="13"/>
  <c r="QJ22" i="13" s="1"/>
  <c r="QJ9" i="13"/>
  <c r="MG91" i="21"/>
  <c r="MG94" i="21" s="1"/>
  <c r="MG35" i="21"/>
  <c r="QI23" i="13"/>
  <c r="QJ23" i="13" s="1"/>
  <c r="MA35" i="21"/>
  <c r="MA90" i="21" s="1"/>
  <c r="MB8" i="21" s="1"/>
  <c r="LZ90" i="21"/>
  <c r="QK21" i="13" l="1"/>
  <c r="QK14" i="13"/>
  <c r="QK6" i="13"/>
  <c r="QK11" i="13"/>
  <c r="QK16" i="13"/>
  <c r="QK9" i="13"/>
  <c r="QK18" i="13"/>
  <c r="QK19" i="13"/>
  <c r="QK13" i="13"/>
  <c r="QK8" i="13"/>
  <c r="QL3" i="13"/>
  <c r="QK4" i="13"/>
  <c r="QK5" i="13" s="1"/>
  <c r="ME91" i="21"/>
  <c r="ME94" i="21" s="1"/>
  <c r="ME35" i="21"/>
  <c r="MF37" i="21"/>
  <c r="MB90" i="21"/>
  <c r="MC8" i="21" s="1"/>
  <c r="MC90" i="21" s="1"/>
  <c r="MD8" i="21" s="1"/>
  <c r="MD90" i="21" s="1"/>
  <c r="ME8" i="21" s="1"/>
  <c r="MN8" i="21"/>
  <c r="MH49" i="21" l="1" a="1"/>
  <c r="MH49" i="21" s="1"/>
  <c r="MH38" i="21" s="1"/>
  <c r="QL8" i="13"/>
  <c r="QL16" i="13"/>
  <c r="QL13" i="13"/>
  <c r="QL18" i="13"/>
  <c r="QL19" i="13"/>
  <c r="QL11" i="13"/>
  <c r="QL4" i="13"/>
  <c r="QL5" i="13" s="1"/>
  <c r="QL21" i="13"/>
  <c r="QL14" i="13"/>
  <c r="QL6" i="13"/>
  <c r="QL9" i="13"/>
  <c r="QM3" i="13"/>
  <c r="MF36" i="21"/>
  <c r="ME90" i="21"/>
  <c r="MF8" i="21" s="1"/>
  <c r="QK23" i="13"/>
  <c r="QK22" i="13"/>
  <c r="QL23" i="13" l="1"/>
  <c r="QM16" i="13"/>
  <c r="QN16" i="13" s="1"/>
  <c r="QM9" i="13"/>
  <c r="QN3" i="13"/>
  <c r="QM6" i="13"/>
  <c r="QM19" i="13"/>
  <c r="QN19" i="13" s="1"/>
  <c r="QM11" i="13"/>
  <c r="QM4" i="13"/>
  <c r="QM5" i="13" s="1"/>
  <c r="QM21" i="13"/>
  <c r="QN21" i="13" s="1"/>
  <c r="QM13" i="13"/>
  <c r="QN13" i="13" s="1"/>
  <c r="QM14" i="13"/>
  <c r="QN14" i="13" s="1"/>
  <c r="QM8" i="13"/>
  <c r="QN8" i="13" s="1"/>
  <c r="QM18" i="13"/>
  <c r="QN18" i="13" s="1"/>
  <c r="QL22" i="13"/>
  <c r="MI49" i="21" a="1"/>
  <c r="MI49" i="21" s="1"/>
  <c r="MH37" i="21"/>
  <c r="MF91" i="21"/>
  <c r="MF94" i="21" s="1"/>
  <c r="MF35" i="21"/>
  <c r="MF90" i="21" s="1"/>
  <c r="MG8" i="21" s="1"/>
  <c r="MG90" i="21" s="1"/>
  <c r="MH8" i="21" s="1"/>
  <c r="MJ49" i="21" l="1" a="1"/>
  <c r="MJ49" i="21" s="1"/>
  <c r="MJ38" i="21" s="1"/>
  <c r="MJ37" i="21" s="1"/>
  <c r="MJ36" i="21" s="1"/>
  <c r="MJ91" i="21" s="1"/>
  <c r="MJ94" i="21" s="1"/>
  <c r="QM23" i="13"/>
  <c r="QN23" i="13" s="1"/>
  <c r="QN11" i="13"/>
  <c r="MH36" i="21"/>
  <c r="QN4" i="13"/>
  <c r="QN5" i="13" s="1"/>
  <c r="QN6" i="13"/>
  <c r="QO3" i="13"/>
  <c r="MI38" i="21"/>
  <c r="QM22" i="13"/>
  <c r="QN22" i="13" s="1"/>
  <c r="QN9" i="13"/>
  <c r="MJ35" i="21" l="1"/>
  <c r="MI37" i="21"/>
  <c r="MH91" i="21"/>
  <c r="MH94" i="21" s="1"/>
  <c r="MH35" i="21"/>
  <c r="MH90" i="21" s="1"/>
  <c r="MI8" i="21" s="1"/>
  <c r="QO19" i="13"/>
  <c r="QO11" i="13"/>
  <c r="QO4" i="13"/>
  <c r="QO5" i="13" s="1"/>
  <c r="QO13" i="13"/>
  <c r="QO16" i="13"/>
  <c r="QO21" i="13"/>
  <c r="QO14" i="13"/>
  <c r="QO6" i="13"/>
  <c r="QO8" i="13"/>
  <c r="QO9" i="13"/>
  <c r="QP3" i="13"/>
  <c r="QO18" i="13"/>
  <c r="QO23" i="13" l="1"/>
  <c r="MI36" i="21"/>
  <c r="QP13" i="13"/>
  <c r="QP21" i="13"/>
  <c r="QP14" i="13"/>
  <c r="QP8" i="13"/>
  <c r="QP16" i="13"/>
  <c r="QP9" i="13"/>
  <c r="QQ3" i="13"/>
  <c r="QP18" i="13"/>
  <c r="QP19" i="13"/>
  <c r="QP11" i="13"/>
  <c r="QP4" i="13"/>
  <c r="QP5" i="13" s="1"/>
  <c r="QP6" i="13"/>
  <c r="QO22" i="13"/>
  <c r="QP23" i="13" l="1"/>
  <c r="QP22" i="13"/>
  <c r="QQ21" i="13"/>
  <c r="QR21" i="13" s="1"/>
  <c r="QS21" i="13" s="1"/>
  <c r="QQ14" i="13"/>
  <c r="QR14" i="13" s="1"/>
  <c r="QS14" i="13" s="1"/>
  <c r="QQ6" i="13"/>
  <c r="QQ4" i="13"/>
  <c r="QQ5" i="13" s="1"/>
  <c r="QQ16" i="13"/>
  <c r="QR16" i="13" s="1"/>
  <c r="QS16" i="13" s="1"/>
  <c r="QQ9" i="13"/>
  <c r="QR3" i="13"/>
  <c r="QQ19" i="13"/>
  <c r="QR19" i="13" s="1"/>
  <c r="QS19" i="13" s="1"/>
  <c r="QQ18" i="13"/>
  <c r="QR18" i="13" s="1"/>
  <c r="QS18" i="13" s="1"/>
  <c r="QQ11" i="13"/>
  <c r="QQ13" i="13"/>
  <c r="QR13" i="13" s="1"/>
  <c r="QS13" i="13" s="1"/>
  <c r="QQ8" i="13"/>
  <c r="QR8" i="13" s="1"/>
  <c r="QS8" i="13" s="1"/>
  <c r="MI91" i="21"/>
  <c r="MI94" i="21" s="1"/>
  <c r="MI35" i="21"/>
  <c r="MI90" i="21" s="1"/>
  <c r="MJ8" i="21" s="1"/>
  <c r="MJ90" i="21" s="1"/>
  <c r="MK8" i="21" s="1"/>
  <c r="QQ23" i="13" l="1"/>
  <c r="QR23" i="13" s="1"/>
  <c r="QS23" i="13" s="1"/>
  <c r="QQ22" i="13"/>
  <c r="QR22" i="13" s="1"/>
  <c r="QS22" i="13" s="1"/>
  <c r="QR9" i="13"/>
  <c r="QS9" i="13" s="1"/>
  <c r="QR11" i="13"/>
  <c r="QS11" i="13" s="1"/>
  <c r="QS3" i="13"/>
  <c r="QT3" i="13" s="1"/>
  <c r="QR4" i="13"/>
  <c r="QR5" i="13" s="1"/>
  <c r="QR6" i="13"/>
  <c r="QT19" i="13" l="1"/>
  <c r="QT11" i="13"/>
  <c r="QT4" i="13"/>
  <c r="QT6" i="13"/>
  <c r="QT9" i="13"/>
  <c r="QU3" i="13"/>
  <c r="QT13" i="13"/>
  <c r="QT21" i="13"/>
  <c r="QT14" i="13"/>
  <c r="QT8" i="13"/>
  <c r="QT18" i="13"/>
  <c r="QT16" i="13"/>
  <c r="QS4" i="13"/>
  <c r="QS5" i="13" s="1"/>
  <c r="QS6" i="13"/>
  <c r="MM49" i="21" a="1"/>
  <c r="MM49" i="21" s="1"/>
  <c r="MK49" i="21" a="1"/>
  <c r="MK49" i="21" s="1"/>
  <c r="MK38" i="21" s="1"/>
  <c r="MK37" i="21" s="1"/>
  <c r="MK36" i="21" s="1"/>
  <c r="ML49" i="21" a="1"/>
  <c r="ML49" i="21" s="1"/>
  <c r="ML38" i="21" s="1"/>
  <c r="ML37" i="21" s="1"/>
  <c r="ML36" i="21" s="1"/>
  <c r="QU13" i="13" l="1"/>
  <c r="QU18" i="13"/>
  <c r="QU21" i="13"/>
  <c r="QU14" i="13"/>
  <c r="QU6" i="13"/>
  <c r="QU16" i="13"/>
  <c r="QU9" i="13"/>
  <c r="QV3" i="13"/>
  <c r="QU19" i="13"/>
  <c r="QU11" i="13"/>
  <c r="QU4" i="13"/>
  <c r="QU5" i="13" s="1"/>
  <c r="QU8" i="13"/>
  <c r="QT5" i="13"/>
  <c r="QT23" i="13"/>
  <c r="QT22" i="13"/>
  <c r="MO49" i="21" a="1"/>
  <c r="MO49" i="21" s="1"/>
  <c r="ML35" i="21"/>
  <c r="ML91" i="21"/>
  <c r="ML94" i="21" s="1"/>
  <c r="MK91" i="21"/>
  <c r="MK94" i="21" s="1"/>
  <c r="MK35" i="21"/>
  <c r="MK90" i="21" s="1"/>
  <c r="ML8" i="21" s="1"/>
  <c r="MM38" i="21"/>
  <c r="MN49" i="21"/>
  <c r="QU23" i="13" l="1"/>
  <c r="ML90" i="21"/>
  <c r="MM8" i="21" s="1"/>
  <c r="MO38" i="21"/>
  <c r="QV21" i="13"/>
  <c r="QW21" i="13" s="1"/>
  <c r="QV14" i="13"/>
  <c r="QW14" i="13" s="1"/>
  <c r="QV6" i="13"/>
  <c r="QW3" i="13"/>
  <c r="QV19" i="13"/>
  <c r="QW19" i="13" s="1"/>
  <c r="QV8" i="13"/>
  <c r="QW8" i="13" s="1"/>
  <c r="QV16" i="13"/>
  <c r="QW16" i="13" s="1"/>
  <c r="QV9" i="13"/>
  <c r="QV11" i="13"/>
  <c r="QV18" i="13"/>
  <c r="QW18" i="13" s="1"/>
  <c r="QV4" i="13"/>
  <c r="QV5" i="13" s="1"/>
  <c r="QV13" i="13"/>
  <c r="QW13" i="13" s="1"/>
  <c r="QU22" i="13"/>
  <c r="MP49" i="21" a="1"/>
  <c r="MP49" i="21" s="1"/>
  <c r="MP38" i="21" s="1"/>
  <c r="MP37" i="21" s="1"/>
  <c r="MP36" i="21" s="1"/>
  <c r="MM37" i="21"/>
  <c r="MN38" i="21"/>
  <c r="MO37" i="21"/>
  <c r="MQ49" i="21" l="1" a="1"/>
  <c r="MQ49" i="21" s="1"/>
  <c r="MQ38" i="21" s="1"/>
  <c r="MQ37" i="21" s="1"/>
  <c r="MQ36" i="21" s="1"/>
  <c r="MQ35" i="21" s="1"/>
  <c r="QV23" i="13"/>
  <c r="QW23" i="13" s="1"/>
  <c r="QW11" i="13"/>
  <c r="QV22" i="13"/>
  <c r="QW22" i="13" s="1"/>
  <c r="QW9" i="13"/>
  <c r="MP91" i="21"/>
  <c r="MP94" i="21" s="1"/>
  <c r="MP35" i="21"/>
  <c r="QX3" i="13"/>
  <c r="QW4" i="13"/>
  <c r="QW5" i="13" s="1"/>
  <c r="QW6" i="13"/>
  <c r="MN37" i="21"/>
  <c r="MO36" i="21"/>
  <c r="MQ91" i="21" l="1"/>
  <c r="MQ94" i="21" s="1"/>
  <c r="QX16" i="13"/>
  <c r="QX9" i="13"/>
  <c r="QY3" i="13"/>
  <c r="QX21" i="13"/>
  <c r="QX6" i="13"/>
  <c r="QX18" i="13"/>
  <c r="QX19" i="13"/>
  <c r="QX13" i="13"/>
  <c r="QX14" i="13"/>
  <c r="QX8" i="13"/>
  <c r="QX11" i="13"/>
  <c r="MR49" i="21" s="1" a="1"/>
  <c r="MR49" i="21" s="1"/>
  <c r="QX4" i="13"/>
  <c r="QX5" i="13" s="1"/>
  <c r="MM75" i="21"/>
  <c r="MO91" i="21"/>
  <c r="MO94" i="21" s="1"/>
  <c r="MO35" i="21"/>
  <c r="QX23" i="13" l="1"/>
  <c r="QY18" i="13"/>
  <c r="QY19" i="13"/>
  <c r="QY11" i="13"/>
  <c r="QY4" i="13"/>
  <c r="QY5" i="13" s="1"/>
  <c r="QY13" i="13"/>
  <c r="QY21" i="13"/>
  <c r="QY14" i="13"/>
  <c r="QY6" i="13"/>
  <c r="QY8" i="13"/>
  <c r="QY16" i="13"/>
  <c r="QY9" i="13"/>
  <c r="QZ3" i="13"/>
  <c r="QX22" i="13"/>
  <c r="MR38" i="21"/>
  <c r="MN75" i="21"/>
  <c r="MM36" i="21"/>
  <c r="QY23" i="13" l="1"/>
  <c r="QZ19" i="13"/>
  <c r="RA19" i="13" s="1"/>
  <c r="QZ11" i="13"/>
  <c r="RA11" i="13" s="1"/>
  <c r="QZ4" i="13"/>
  <c r="QZ5" i="13" s="1"/>
  <c r="QZ16" i="13"/>
  <c r="RA16" i="13" s="1"/>
  <c r="QZ13" i="13"/>
  <c r="RA13" i="13" s="1"/>
  <c r="QZ21" i="13"/>
  <c r="RA21" i="13" s="1"/>
  <c r="QZ14" i="13"/>
  <c r="RA14" i="13" s="1"/>
  <c r="QZ8" i="13"/>
  <c r="RA8" i="13" s="1"/>
  <c r="QZ18" i="13"/>
  <c r="RA18" i="13" s="1"/>
  <c r="QZ6" i="13"/>
  <c r="QZ9" i="13"/>
  <c r="MT49" i="21" s="1" a="1"/>
  <c r="MT49" i="21" s="1"/>
  <c r="MT38" i="21" s="1"/>
  <c r="MT37" i="21" s="1"/>
  <c r="MT36" i="21" s="1"/>
  <c r="RA3" i="13"/>
  <c r="MR37" i="21"/>
  <c r="QY22" i="13"/>
  <c r="MS49" i="21" a="1"/>
  <c r="MS49" i="21" s="1"/>
  <c r="MM35" i="21"/>
  <c r="MM91" i="21"/>
  <c r="MM94" i="21" s="1"/>
  <c r="MN36" i="21"/>
  <c r="MN91" i="21" s="1"/>
  <c r="MN94" i="21" s="1"/>
  <c r="MT35" i="21" l="1"/>
  <c r="MT91" i="21"/>
  <c r="MT94" i="21" s="1"/>
  <c r="QZ22" i="13"/>
  <c r="RA22" i="13" s="1"/>
  <c r="RA9" i="13"/>
  <c r="MR36" i="21"/>
  <c r="RA6" i="13"/>
  <c r="RB3" i="13"/>
  <c r="RA4" i="13"/>
  <c r="RA5" i="13" s="1"/>
  <c r="MS38" i="21"/>
  <c r="QZ23" i="13"/>
  <c r="RA23" i="13" s="1"/>
  <c r="MN35" i="21"/>
  <c r="MN90" i="21" s="1"/>
  <c r="MO8" i="21" s="1"/>
  <c r="MM90" i="21"/>
  <c r="MS37" i="21" l="1"/>
  <c r="RB21" i="13"/>
  <c r="RB14" i="13"/>
  <c r="RB6" i="13"/>
  <c r="RB9" i="13"/>
  <c r="RB19" i="13"/>
  <c r="RB11" i="13"/>
  <c r="RB8" i="13"/>
  <c r="RB4" i="13"/>
  <c r="RB5" i="13" s="1"/>
  <c r="RB16" i="13"/>
  <c r="RB18" i="13"/>
  <c r="RB13" i="13"/>
  <c r="RC3" i="13"/>
  <c r="MR35" i="21"/>
  <c r="MR91" i="21"/>
  <c r="MR94" i="21" s="1"/>
  <c r="MO90" i="21"/>
  <c r="MP8" i="21" s="1"/>
  <c r="MP90" i="21" s="1"/>
  <c r="MQ8" i="21" s="1"/>
  <c r="MQ90" i="21" s="1"/>
  <c r="MR8" i="21" s="1"/>
  <c r="NA8" i="21"/>
  <c r="MR90" i="21" l="1"/>
  <c r="MS8" i="21" s="1"/>
  <c r="RC8" i="13"/>
  <c r="RC13" i="13"/>
  <c r="RC16" i="13"/>
  <c r="RC9" i="13"/>
  <c r="RD3" i="13"/>
  <c r="RC18" i="13"/>
  <c r="RC19" i="13"/>
  <c r="RC11" i="13"/>
  <c r="RC4" i="13"/>
  <c r="RC5" i="13" s="1"/>
  <c r="RC21" i="13"/>
  <c r="RC14" i="13"/>
  <c r="RC6" i="13"/>
  <c r="RB23" i="13"/>
  <c r="MS36" i="21"/>
  <c r="RB22" i="13"/>
  <c r="MV49" i="21" l="1" a="1"/>
  <c r="MV49" i="21" s="1"/>
  <c r="MV38" i="21" s="1"/>
  <c r="MV37" i="21" s="1"/>
  <c r="MV36" i="21" s="1"/>
  <c r="MV35" i="21" s="1"/>
  <c r="MS91" i="21"/>
  <c r="MS94" i="21" s="1"/>
  <c r="MS35" i="21"/>
  <c r="MS90" i="21" s="1"/>
  <c r="MT8" i="21" s="1"/>
  <c r="MT90" i="21" s="1"/>
  <c r="MU8" i="21" s="1"/>
  <c r="RD16" i="13"/>
  <c r="RE16" i="13" s="1"/>
  <c r="RD9" i="13"/>
  <c r="RE3" i="13"/>
  <c r="RD11" i="13"/>
  <c r="RD4" i="13"/>
  <c r="RD5" i="13" s="1"/>
  <c r="RD21" i="13"/>
  <c r="RE21" i="13" s="1"/>
  <c r="RD14" i="13"/>
  <c r="RE14" i="13" s="1"/>
  <c r="RD18" i="13"/>
  <c r="RE18" i="13" s="1"/>
  <c r="RD6" i="13"/>
  <c r="RD19" i="13"/>
  <c r="RE19" i="13" s="1"/>
  <c r="RD13" i="13"/>
  <c r="RE13" i="13" s="1"/>
  <c r="RD8" i="13"/>
  <c r="RE8" i="13" s="1"/>
  <c r="RC22" i="13"/>
  <c r="RC23" i="13"/>
  <c r="MV91" i="21" l="1"/>
  <c r="MV94" i="21" s="1"/>
  <c r="RD23" i="13"/>
  <c r="RE23" i="13" s="1"/>
  <c r="RE11" i="13"/>
  <c r="RE4" i="13"/>
  <c r="RE5" i="13" s="1"/>
  <c r="RE6" i="13"/>
  <c r="RF3" i="13"/>
  <c r="RD22" i="13"/>
  <c r="RE22" i="13" s="1"/>
  <c r="RE9" i="13"/>
  <c r="RF19" i="13" l="1"/>
  <c r="RF11" i="13"/>
  <c r="RF4" i="13"/>
  <c r="RF5" i="13" s="1"/>
  <c r="RF13" i="13"/>
  <c r="RF14" i="13"/>
  <c r="RF21" i="13"/>
  <c r="RF6" i="13"/>
  <c r="RF16" i="13"/>
  <c r="RG3" i="13"/>
  <c r="RF8" i="13"/>
  <c r="RF9" i="13"/>
  <c r="RF18" i="13"/>
  <c r="RF23" i="13" l="1"/>
  <c r="RF22" i="13"/>
  <c r="RG13" i="13"/>
  <c r="RG18" i="13"/>
  <c r="RG21" i="13"/>
  <c r="RG14" i="13"/>
  <c r="RG6" i="13"/>
  <c r="RG16" i="13"/>
  <c r="RG9" i="13"/>
  <c r="RH3" i="13"/>
  <c r="RG19" i="13"/>
  <c r="RG11" i="13"/>
  <c r="RG4" i="13"/>
  <c r="RG5" i="13" s="1"/>
  <c r="RG8" i="13"/>
  <c r="RG23" i="13" l="1"/>
  <c r="RG22" i="13"/>
  <c r="RH21" i="13"/>
  <c r="RI21" i="13" s="1"/>
  <c r="RJ21" i="13" s="1"/>
  <c r="RH14" i="13"/>
  <c r="RI14" i="13" s="1"/>
  <c r="RJ14" i="13" s="1"/>
  <c r="RH6" i="13"/>
  <c r="RH16" i="13"/>
  <c r="RI16" i="13" s="1"/>
  <c r="RJ16" i="13" s="1"/>
  <c r="RH9" i="13"/>
  <c r="RH19" i="13"/>
  <c r="RI19" i="13" s="1"/>
  <c r="RJ19" i="13" s="1"/>
  <c r="RH4" i="13"/>
  <c r="RH5" i="13" s="1"/>
  <c r="RH8" i="13"/>
  <c r="RI8" i="13" s="1"/>
  <c r="RJ8" i="13" s="1"/>
  <c r="RI3" i="13"/>
  <c r="RH18" i="13"/>
  <c r="RI18" i="13" s="1"/>
  <c r="RJ18" i="13" s="1"/>
  <c r="RH13" i="13"/>
  <c r="RI13" i="13" s="1"/>
  <c r="RJ13" i="13" s="1"/>
  <c r="RH11" i="13"/>
  <c r="RH23" i="13" l="1"/>
  <c r="RI23" i="13" s="1"/>
  <c r="RJ23" i="13" s="1"/>
  <c r="RH22" i="13"/>
  <c r="RI22" i="13" s="1"/>
  <c r="RJ22" i="13" s="1"/>
  <c r="RI9" i="13"/>
  <c r="RJ9" i="13" s="1"/>
  <c r="RI11" i="13"/>
  <c r="RJ11" i="13" s="1"/>
  <c r="MU49" i="21" s="1" a="1"/>
  <c r="MU49" i="21" s="1"/>
  <c r="MU38" i="21" s="1"/>
  <c r="RJ3" i="13"/>
  <c r="RK3" i="13" s="1"/>
  <c r="RI4" i="13"/>
  <c r="RI5" i="13" s="1"/>
  <c r="RI6" i="13"/>
  <c r="RK19" i="13" l="1"/>
  <c r="RK11" i="13"/>
  <c r="RK4" i="13"/>
  <c r="RK13" i="13"/>
  <c r="RL3" i="13"/>
  <c r="RK21" i="13"/>
  <c r="RK14" i="13"/>
  <c r="RK6" i="13"/>
  <c r="RK8" i="13"/>
  <c r="RK16" i="13"/>
  <c r="RK9" i="13"/>
  <c r="NB49" i="21" s="1" a="1"/>
  <c r="NB49" i="21" s="1"/>
  <c r="RK18" i="13"/>
  <c r="MU37" i="21"/>
  <c r="RJ4" i="13"/>
  <c r="RJ5" i="13" s="1"/>
  <c r="RJ6" i="13"/>
  <c r="MX49" i="21" a="1"/>
  <c r="MX49" i="21" s="1"/>
  <c r="MX38" i="21" s="1"/>
  <c r="MX37" i="21" s="1"/>
  <c r="MX36" i="21" s="1"/>
  <c r="MW49" i="21" a="1"/>
  <c r="MW49" i="21" s="1"/>
  <c r="MW38" i="21" s="1"/>
  <c r="MW37" i="21" s="1"/>
  <c r="MW36" i="21" s="1"/>
  <c r="MZ49" i="21" a="1"/>
  <c r="MZ49" i="21" s="1"/>
  <c r="MY49" i="21" a="1"/>
  <c r="MY49" i="21" s="1"/>
  <c r="MY38" i="21" s="1"/>
  <c r="MY37" i="21" s="1"/>
  <c r="MY36" i="21" s="1"/>
  <c r="RK22" i="13" l="1"/>
  <c r="RL13" i="13"/>
  <c r="RL21" i="13"/>
  <c r="RL14" i="13"/>
  <c r="RL6" i="13"/>
  <c r="RL8" i="13"/>
  <c r="RL16" i="13"/>
  <c r="RL9" i="13"/>
  <c r="RM3" i="13"/>
  <c r="RL18" i="13"/>
  <c r="RL19" i="13"/>
  <c r="RL11" i="13"/>
  <c r="RL4" i="13"/>
  <c r="RL5" i="13" s="1"/>
  <c r="RK5" i="13"/>
  <c r="RK23" i="13"/>
  <c r="NB38" i="21"/>
  <c r="MW35" i="21"/>
  <c r="MW91" i="21"/>
  <c r="MW94" i="21" s="1"/>
  <c r="MY91" i="21"/>
  <c r="MY94" i="21" s="1"/>
  <c r="MY35" i="21"/>
  <c r="MZ38" i="21"/>
  <c r="MZ37" i="21" s="1"/>
  <c r="NA37" i="21" s="1"/>
  <c r="NA49" i="21"/>
  <c r="MX91" i="21"/>
  <c r="MX94" i="21" s="1"/>
  <c r="MX35" i="21"/>
  <c r="MU36" i="21"/>
  <c r="RL23" i="13" l="1"/>
  <c r="RM21" i="13"/>
  <c r="RN21" i="13" s="1"/>
  <c r="RM14" i="13"/>
  <c r="RN14" i="13" s="1"/>
  <c r="RM6" i="13"/>
  <c r="RM8" i="13"/>
  <c r="RN8" i="13" s="1"/>
  <c r="RM16" i="13"/>
  <c r="RN16" i="13" s="1"/>
  <c r="RM9" i="13"/>
  <c r="RN9" i="13" s="1"/>
  <c r="RN3" i="13"/>
  <c r="RM18" i="13"/>
  <c r="RN18" i="13" s="1"/>
  <c r="RM19" i="13"/>
  <c r="RN19" i="13" s="1"/>
  <c r="RM11" i="13"/>
  <c r="RM4" i="13"/>
  <c r="RM5" i="13" s="1"/>
  <c r="RM13" i="13"/>
  <c r="RN13" i="13" s="1"/>
  <c r="RL22" i="13"/>
  <c r="NC49" i="21" a="1"/>
  <c r="NC49" i="21" s="1"/>
  <c r="NB37" i="21"/>
  <c r="MU35" i="21"/>
  <c r="MU90" i="21" s="1"/>
  <c r="MV8" i="21" s="1"/>
  <c r="MV90" i="21" s="1"/>
  <c r="MW8" i="21" s="1"/>
  <c r="MW90" i="21" s="1"/>
  <c r="MX8" i="21" s="1"/>
  <c r="MX90" i="21" s="1"/>
  <c r="MY8" i="21" s="1"/>
  <c r="MY90" i="21" s="1"/>
  <c r="MZ8" i="21" s="1"/>
  <c r="MU91" i="21"/>
  <c r="MU94" i="21" s="1"/>
  <c r="MZ75" i="21"/>
  <c r="NA75" i="21" s="1"/>
  <c r="NA38" i="21"/>
  <c r="ND49" i="21" l="1" a="1"/>
  <c r="ND49" i="21" s="1"/>
  <c r="ND38" i="21" s="1"/>
  <c r="ND37" i="21" s="1"/>
  <c r="ND36" i="21" s="1"/>
  <c r="ND35" i="21" s="1"/>
  <c r="RO3" i="13"/>
  <c r="RN4" i="13"/>
  <c r="RN5" i="13" s="1"/>
  <c r="RN6" i="13"/>
  <c r="RM22" i="13"/>
  <c r="RN22" i="13" s="1"/>
  <c r="NC38" i="21"/>
  <c r="RM23" i="13"/>
  <c r="RN23" i="13" s="1"/>
  <c r="RN11" i="13"/>
  <c r="NB36" i="21"/>
  <c r="MZ36" i="21"/>
  <c r="ND91" i="21" l="1"/>
  <c r="ND94" i="21" s="1"/>
  <c r="RO16" i="13"/>
  <c r="RO9" i="13"/>
  <c r="RP3" i="13"/>
  <c r="RO18" i="13"/>
  <c r="RO6" i="13"/>
  <c r="RO19" i="13"/>
  <c r="RO11" i="13"/>
  <c r="RO4" i="13"/>
  <c r="RO5" i="13" s="1"/>
  <c r="RO14" i="13"/>
  <c r="RO13" i="13"/>
  <c r="RO21" i="13"/>
  <c r="RO8" i="13"/>
  <c r="NE49" i="21" a="1"/>
  <c r="NE49" i="21" s="1"/>
  <c r="NC37" i="21"/>
  <c r="NB35" i="21"/>
  <c r="NB91" i="21"/>
  <c r="NB94" i="21" s="1"/>
  <c r="MZ91" i="21"/>
  <c r="MZ94" i="21" s="1"/>
  <c r="MZ35" i="21"/>
  <c r="NA36" i="21"/>
  <c r="NA91" i="21" s="1"/>
  <c r="NA94" i="21" s="1"/>
  <c r="RP18" i="13" l="1"/>
  <c r="RP19" i="13"/>
  <c r="RP11" i="13"/>
  <c r="RP4" i="13"/>
  <c r="RP5" i="13" s="1"/>
  <c r="RP13" i="13"/>
  <c r="RP21" i="13"/>
  <c r="RP14" i="13"/>
  <c r="RP6" i="13"/>
  <c r="RP8" i="13"/>
  <c r="RP16" i="13"/>
  <c r="RP9" i="13"/>
  <c r="RQ3" i="13"/>
  <c r="RO22" i="13"/>
  <c r="NC36" i="21"/>
  <c r="RO23" i="13"/>
  <c r="NE38" i="21"/>
  <c r="NA35" i="21"/>
  <c r="NA90" i="21" s="1"/>
  <c r="NB8" i="21" s="1"/>
  <c r="MZ90" i="21"/>
  <c r="RP23" i="13" l="1"/>
  <c r="NE37" i="21"/>
  <c r="RQ19" i="13"/>
  <c r="RR19" i="13" s="1"/>
  <c r="RQ11" i="13"/>
  <c r="RQ4" i="13"/>
  <c r="RQ5" i="13" s="1"/>
  <c r="RQ16" i="13"/>
  <c r="RR16" i="13" s="1"/>
  <c r="RR3" i="13"/>
  <c r="RQ13" i="13"/>
  <c r="RR13" i="13" s="1"/>
  <c r="RQ21" i="13"/>
  <c r="RR21" i="13" s="1"/>
  <c r="RQ14" i="13"/>
  <c r="RR14" i="13" s="1"/>
  <c r="RQ6" i="13"/>
  <c r="RQ8" i="13"/>
  <c r="RR8" i="13" s="1"/>
  <c r="RQ9" i="13"/>
  <c r="NG49" i="21" s="1" a="1"/>
  <c r="NG49" i="21" s="1"/>
  <c r="NG38" i="21" s="1"/>
  <c r="NG37" i="21" s="1"/>
  <c r="NG36" i="21" s="1"/>
  <c r="RQ18" i="13"/>
  <c r="RR18" i="13" s="1"/>
  <c r="RP22" i="13"/>
  <c r="NF49" i="21" a="1"/>
  <c r="NF49" i="21" s="1"/>
  <c r="NC35" i="21"/>
  <c r="NC91" i="21"/>
  <c r="NC94" i="21" s="1"/>
  <c r="NN8" i="21"/>
  <c r="NB90" i="21"/>
  <c r="NC8" i="21" s="1"/>
  <c r="NC90" i="21" l="1"/>
  <c r="ND8" i="21" s="1"/>
  <c r="ND90" i="21" s="1"/>
  <c r="NE8" i="21" s="1"/>
  <c r="RQ23" i="13"/>
  <c r="RR23" i="13" s="1"/>
  <c r="RR11" i="13"/>
  <c r="NF38" i="21"/>
  <c r="RQ22" i="13"/>
  <c r="RR22" i="13" s="1"/>
  <c r="RR9" i="13"/>
  <c r="RR6" i="13"/>
  <c r="RS3" i="13"/>
  <c r="RR4" i="13"/>
  <c r="RR5" i="13" s="1"/>
  <c r="NE36" i="21"/>
  <c r="NG35" i="21"/>
  <c r="NG91" i="21"/>
  <c r="NG94" i="21" s="1"/>
  <c r="RS21" i="13" l="1"/>
  <c r="RS14" i="13"/>
  <c r="RS6" i="13"/>
  <c r="RS4" i="13"/>
  <c r="RS5" i="13" s="1"/>
  <c r="RS8" i="13"/>
  <c r="RS16" i="13"/>
  <c r="RS9" i="13"/>
  <c r="RT3" i="13"/>
  <c r="RS18" i="13"/>
  <c r="RS19" i="13"/>
  <c r="RS11" i="13"/>
  <c r="RS13" i="13"/>
  <c r="NF37" i="21"/>
  <c r="NE91" i="21"/>
  <c r="NE94" i="21" s="1"/>
  <c r="NE35" i="21"/>
  <c r="NE90" i="21" s="1"/>
  <c r="NF8" i="21" s="1"/>
  <c r="NH49" i="21" l="1" a="1"/>
  <c r="NH49" i="21" s="1"/>
  <c r="NH38" i="21" s="1"/>
  <c r="RS23" i="13"/>
  <c r="NF36" i="21"/>
  <c r="RT8" i="13"/>
  <c r="RT16" i="13"/>
  <c r="RT9" i="13"/>
  <c r="RU3" i="13"/>
  <c r="RT18" i="13"/>
  <c r="RT19" i="13"/>
  <c r="RT11" i="13"/>
  <c r="RT4" i="13"/>
  <c r="RT5" i="13" s="1"/>
  <c r="RT13" i="13"/>
  <c r="RT21" i="13"/>
  <c r="RT14" i="13"/>
  <c r="RT6" i="13"/>
  <c r="RS22" i="13"/>
  <c r="RT23" i="13" l="1"/>
  <c r="RT22" i="13"/>
  <c r="NI49" i="21" a="1"/>
  <c r="NI49" i="21" s="1"/>
  <c r="NF35" i="21"/>
  <c r="NF90" i="21" s="1"/>
  <c r="NG8" i="21" s="1"/>
  <c r="NG90" i="21" s="1"/>
  <c r="NH8" i="21" s="1"/>
  <c r="NF91" i="21"/>
  <c r="NF94" i="21" s="1"/>
  <c r="NH37" i="21"/>
  <c r="RU16" i="13"/>
  <c r="RV16" i="13" s="1"/>
  <c r="RU9" i="13"/>
  <c r="RV3" i="13"/>
  <c r="RU18" i="13"/>
  <c r="RV18" i="13" s="1"/>
  <c r="RU19" i="13"/>
  <c r="RV19" i="13" s="1"/>
  <c r="RU11" i="13"/>
  <c r="RV11" i="13" s="1"/>
  <c r="RU4" i="13"/>
  <c r="RU5" i="13" s="1"/>
  <c r="RU13" i="13"/>
  <c r="RV13" i="13" s="1"/>
  <c r="RU21" i="13"/>
  <c r="RV21" i="13" s="1"/>
  <c r="RU14" i="13"/>
  <c r="RV14" i="13" s="1"/>
  <c r="RU6" i="13"/>
  <c r="RU8" i="13"/>
  <c r="RV8" i="13" s="1"/>
  <c r="NJ49" i="21" l="1" a="1"/>
  <c r="NJ49" i="21" s="1"/>
  <c r="NJ38" i="21" s="1"/>
  <c r="NJ37" i="21" s="1"/>
  <c r="NJ36" i="21" s="1"/>
  <c r="NJ35" i="21" s="1"/>
  <c r="RV4" i="13"/>
  <c r="RV5" i="13" s="1"/>
  <c r="RV6" i="13"/>
  <c r="RW3" i="13"/>
  <c r="NH36" i="21"/>
  <c r="RU22" i="13"/>
  <c r="RV22" i="13" s="1"/>
  <c r="RV9" i="13"/>
  <c r="RU23" i="13"/>
  <c r="RV23" i="13" s="1"/>
  <c r="NI38" i="21"/>
  <c r="NJ91" i="21" l="1"/>
  <c r="NJ94" i="21" s="1"/>
  <c r="NI37" i="21"/>
  <c r="NH91" i="21"/>
  <c r="NH94" i="21" s="1"/>
  <c r="NH35" i="21"/>
  <c r="NH90" i="21" s="1"/>
  <c r="NI8" i="21" s="1"/>
  <c r="RW19" i="13"/>
  <c r="RW11" i="13"/>
  <c r="RW4" i="13"/>
  <c r="RW5" i="13" s="1"/>
  <c r="RW13" i="13"/>
  <c r="RW16" i="13"/>
  <c r="RW21" i="13"/>
  <c r="RW14" i="13"/>
  <c r="RW6" i="13"/>
  <c r="RW8" i="13"/>
  <c r="RW9" i="13"/>
  <c r="RX3" i="13"/>
  <c r="RW18" i="13"/>
  <c r="RW22" i="13" l="1"/>
  <c r="RW23" i="13"/>
  <c r="NI36" i="21"/>
  <c r="RX13" i="13"/>
  <c r="RX21" i="13"/>
  <c r="RX14" i="13"/>
  <c r="RX6" i="13"/>
  <c r="RX8" i="13"/>
  <c r="RX16" i="13"/>
  <c r="RX9" i="13"/>
  <c r="RY3" i="13"/>
  <c r="RX18" i="13"/>
  <c r="RX19" i="13"/>
  <c r="RX11" i="13"/>
  <c r="RX4" i="13"/>
  <c r="RX5" i="13" s="1"/>
  <c r="RX23" i="13" l="1"/>
  <c r="NI35" i="21"/>
  <c r="NI90" i="21" s="1"/>
  <c r="NJ8" i="21" s="1"/>
  <c r="NJ90" i="21" s="1"/>
  <c r="NK8" i="21" s="1"/>
  <c r="NI91" i="21"/>
  <c r="NI94" i="21" s="1"/>
  <c r="RY21" i="13"/>
  <c r="RZ21" i="13" s="1"/>
  <c r="SA21" i="13" s="1"/>
  <c r="RY14" i="13"/>
  <c r="RZ14" i="13" s="1"/>
  <c r="SA14" i="13" s="1"/>
  <c r="RY6" i="13"/>
  <c r="RY8" i="13"/>
  <c r="RZ8" i="13" s="1"/>
  <c r="SA8" i="13" s="1"/>
  <c r="RY16" i="13"/>
  <c r="RZ16" i="13" s="1"/>
  <c r="SA16" i="13" s="1"/>
  <c r="RY9" i="13"/>
  <c r="RZ3" i="13"/>
  <c r="RY18" i="13"/>
  <c r="RZ18" i="13" s="1"/>
  <c r="SA18" i="13" s="1"/>
  <c r="RY19" i="13"/>
  <c r="RZ19" i="13" s="1"/>
  <c r="SA19" i="13" s="1"/>
  <c r="RY11" i="13"/>
  <c r="RY4" i="13"/>
  <c r="RY5" i="13" s="1"/>
  <c r="RY13" i="13"/>
  <c r="RZ13" i="13" s="1"/>
  <c r="SA13" i="13" s="1"/>
  <c r="RX22" i="13"/>
  <c r="RY23" i="13" l="1"/>
  <c r="RZ23" i="13" s="1"/>
  <c r="SA23" i="13" s="1"/>
  <c r="RZ11" i="13"/>
  <c r="SA11" i="13" s="1"/>
  <c r="SA3" i="13"/>
  <c r="SB3" i="13" s="1"/>
  <c r="RZ4" i="13"/>
  <c r="RZ5" i="13" s="1"/>
  <c r="RZ6" i="13"/>
  <c r="RY22" i="13"/>
  <c r="RZ22" i="13" s="1"/>
  <c r="SA22" i="13" s="1"/>
  <c r="RZ9" i="13"/>
  <c r="SA9" i="13" s="1"/>
  <c r="SB19" i="13" l="1"/>
  <c r="SB11" i="13"/>
  <c r="SB13" i="13"/>
  <c r="SB8" i="13"/>
  <c r="SB21" i="13"/>
  <c r="SB9" i="13"/>
  <c r="SB18" i="13"/>
  <c r="SB4" i="13"/>
  <c r="SB14" i="13"/>
  <c r="SB6" i="13"/>
  <c r="SB16" i="13"/>
  <c r="SC3" i="13"/>
  <c r="SA6" i="13"/>
  <c r="SA4" i="13"/>
  <c r="SA5" i="13" s="1"/>
  <c r="NK49" i="21" a="1"/>
  <c r="NK49" i="21" s="1"/>
  <c r="NK38" i="21" s="1"/>
  <c r="NK37" i="21" s="1"/>
  <c r="NK36" i="21" s="1"/>
  <c r="NM49" i="21" a="1"/>
  <c r="NM49" i="21" s="1"/>
  <c r="NL49" i="21" a="1"/>
  <c r="NL49" i="21" s="1"/>
  <c r="NL38" i="21" s="1"/>
  <c r="NL37" i="21" s="1"/>
  <c r="NL36" i="21" s="1"/>
  <c r="NO49" i="21" l="1" a="1"/>
  <c r="NO49" i="21" s="1"/>
  <c r="NO38" i="21" s="1"/>
  <c r="SC13" i="13"/>
  <c r="SC21" i="13"/>
  <c r="SC14" i="13"/>
  <c r="SC6" i="13"/>
  <c r="SC8" i="13"/>
  <c r="SC18" i="13"/>
  <c r="SC19" i="13"/>
  <c r="SC11" i="13"/>
  <c r="SC4" i="13"/>
  <c r="SC5" i="13" s="1"/>
  <c r="SC16" i="13"/>
  <c r="SC9" i="13"/>
  <c r="SD3" i="13"/>
  <c r="SB22" i="13"/>
  <c r="SB5" i="13"/>
  <c r="SB23" i="13"/>
  <c r="NK35" i="21"/>
  <c r="NK90" i="21" s="1"/>
  <c r="NL8" i="21" s="1"/>
  <c r="NK91" i="21"/>
  <c r="NK94" i="21" s="1"/>
  <c r="NL35" i="21"/>
  <c r="NL91" i="21"/>
  <c r="NL94" i="21" s="1"/>
  <c r="NM38" i="21"/>
  <c r="NN49" i="21"/>
  <c r="SD21" i="13" l="1"/>
  <c r="SE21" i="13" s="1"/>
  <c r="SD14" i="13"/>
  <c r="SE14" i="13" s="1"/>
  <c r="SD6" i="13"/>
  <c r="SE3" i="13"/>
  <c r="SD8" i="13"/>
  <c r="SE8" i="13" s="1"/>
  <c r="SD19" i="13"/>
  <c r="SE19" i="13" s="1"/>
  <c r="SD16" i="13"/>
  <c r="SE16" i="13" s="1"/>
  <c r="SD13" i="13"/>
  <c r="SE13" i="13" s="1"/>
  <c r="SD9" i="13"/>
  <c r="SD18" i="13"/>
  <c r="SE18" i="13" s="1"/>
  <c r="SD11" i="13"/>
  <c r="SD4" i="13"/>
  <c r="SD5" i="13" s="1"/>
  <c r="NL90" i="21"/>
  <c r="NM8" i="21" s="1"/>
  <c r="SC22" i="13"/>
  <c r="NP49" i="21" a="1"/>
  <c r="NP49" i="21" s="1"/>
  <c r="SC23" i="13"/>
  <c r="NM37" i="21"/>
  <c r="NN38" i="21"/>
  <c r="NO37" i="21"/>
  <c r="NQ49" i="21" l="1" a="1"/>
  <c r="NQ49" i="21" s="1"/>
  <c r="NQ38" i="21" s="1"/>
  <c r="NQ37" i="21" s="1"/>
  <c r="NQ36" i="21" s="1"/>
  <c r="NQ91" i="21" s="1"/>
  <c r="NQ94" i="21" s="1"/>
  <c r="SD23" i="13"/>
  <c r="SE23" i="13" s="1"/>
  <c r="SE11" i="13"/>
  <c r="NP38" i="21"/>
  <c r="SF3" i="13"/>
  <c r="SE4" i="13"/>
  <c r="SE5" i="13" s="1"/>
  <c r="SE6" i="13"/>
  <c r="SD22" i="13"/>
  <c r="SE22" i="13" s="1"/>
  <c r="SE9" i="13"/>
  <c r="NO36" i="21"/>
  <c r="NN37" i="21"/>
  <c r="NQ35" i="21" l="1"/>
  <c r="NP37" i="21"/>
  <c r="SF9" i="13"/>
  <c r="SF4" i="13"/>
  <c r="SF5" i="13" s="1"/>
  <c r="SF21" i="13"/>
  <c r="SF18" i="13"/>
  <c r="SF11" i="13"/>
  <c r="SF13" i="13"/>
  <c r="SF19" i="13"/>
  <c r="SF8" i="13"/>
  <c r="SF16" i="13"/>
  <c r="SG3" i="13"/>
  <c r="SF14" i="13"/>
  <c r="SF6" i="13"/>
  <c r="NM75" i="21"/>
  <c r="NO91" i="21"/>
  <c r="NO94" i="21" s="1"/>
  <c r="NO35" i="21"/>
  <c r="NR49" i="21" l="1" a="1"/>
  <c r="NR49" i="21" s="1"/>
  <c r="NR38" i="21" s="1"/>
  <c r="SF22" i="13"/>
  <c r="SF23" i="13"/>
  <c r="SG18" i="13"/>
  <c r="SG13" i="13"/>
  <c r="SG8" i="13"/>
  <c r="SG19" i="13"/>
  <c r="SG11" i="13"/>
  <c r="SG4" i="13"/>
  <c r="SG5" i="13" s="1"/>
  <c r="SG21" i="13"/>
  <c r="SG14" i="13"/>
  <c r="SG6" i="13"/>
  <c r="SG16" i="13"/>
  <c r="SG9" i="13"/>
  <c r="SH3" i="13"/>
  <c r="NP36" i="21"/>
  <c r="NN75" i="21"/>
  <c r="NM36" i="21"/>
  <c r="SG23" i="13" l="1"/>
  <c r="SG22" i="13"/>
  <c r="NS49" i="21" a="1"/>
  <c r="NS49" i="21" s="1"/>
  <c r="NP91" i="21"/>
  <c r="NP94" i="21" s="1"/>
  <c r="NP35" i="21"/>
  <c r="NR37" i="21"/>
  <c r="SH19" i="13"/>
  <c r="SI19" i="13" s="1"/>
  <c r="SH11" i="13"/>
  <c r="SI11" i="13" s="1"/>
  <c r="SH4" i="13"/>
  <c r="SH5" i="13" s="1"/>
  <c r="SH8" i="13"/>
  <c r="SI8" i="13" s="1"/>
  <c r="SH16" i="13"/>
  <c r="SI16" i="13" s="1"/>
  <c r="SH13" i="13"/>
  <c r="SI13" i="13" s="1"/>
  <c r="SH14" i="13"/>
  <c r="SI14" i="13" s="1"/>
  <c r="SH6" i="13"/>
  <c r="SH21" i="13"/>
  <c r="SI21" i="13" s="1"/>
  <c r="SH18" i="13"/>
  <c r="SI18" i="13" s="1"/>
  <c r="SH9" i="13"/>
  <c r="SI3" i="13"/>
  <c r="NM91" i="21"/>
  <c r="NM94" i="21" s="1"/>
  <c r="NM35" i="21"/>
  <c r="NN36" i="21"/>
  <c r="NN91" i="21" s="1"/>
  <c r="NN94" i="21" s="1"/>
  <c r="SH22" i="13" l="1"/>
  <c r="SI22" i="13" s="1"/>
  <c r="NT49" i="21" a="1"/>
  <c r="NT49" i="21" s="1"/>
  <c r="NT38" i="21" s="1"/>
  <c r="NT37" i="21" s="1"/>
  <c r="NT36" i="21" s="1"/>
  <c r="NT35" i="21" s="1"/>
  <c r="NR36" i="21"/>
  <c r="SI9" i="13"/>
  <c r="SH23" i="13"/>
  <c r="SI23" i="13" s="1"/>
  <c r="SI6" i="13"/>
  <c r="SJ3" i="13"/>
  <c r="SI4" i="13"/>
  <c r="SI5" i="13" s="1"/>
  <c r="NS38" i="21"/>
  <c r="NN35" i="21"/>
  <c r="NN90" i="21" s="1"/>
  <c r="NO8" i="21" s="1"/>
  <c r="NM90" i="21"/>
  <c r="NT91" i="21" l="1"/>
  <c r="NT94" i="21" s="1"/>
  <c r="SJ21" i="13"/>
  <c r="SJ14" i="13"/>
  <c r="SJ19" i="13"/>
  <c r="SJ11" i="13"/>
  <c r="SJ8" i="13"/>
  <c r="SJ9" i="13"/>
  <c r="SJ18" i="13"/>
  <c r="SJ16" i="13"/>
  <c r="SJ13" i="13"/>
  <c r="SJ6" i="13"/>
  <c r="SK3" i="13"/>
  <c r="SJ4" i="13"/>
  <c r="SJ5" i="13" s="1"/>
  <c r="NS37" i="21"/>
  <c r="NR35" i="21"/>
  <c r="NR91" i="21"/>
  <c r="NR94" i="21" s="1"/>
  <c r="OA8" i="21"/>
  <c r="NO90" i="21"/>
  <c r="NP8" i="21" s="1"/>
  <c r="NP90" i="21" s="1"/>
  <c r="NQ8" i="21" s="1"/>
  <c r="NQ90" i="21" s="1"/>
  <c r="NR8" i="21" s="1"/>
  <c r="NU49" i="21" l="1" a="1"/>
  <c r="NU49" i="21" s="1"/>
  <c r="NU38" i="21" s="1"/>
  <c r="SK8" i="13"/>
  <c r="SK11" i="13"/>
  <c r="SK4" i="13"/>
  <c r="SK5" i="13" s="1"/>
  <c r="SK16" i="13"/>
  <c r="SK9" i="13"/>
  <c r="SL3" i="13"/>
  <c r="SK18" i="13"/>
  <c r="SK21" i="13"/>
  <c r="SK14" i="13"/>
  <c r="SK6" i="13"/>
  <c r="SK19" i="13"/>
  <c r="SK13" i="13"/>
  <c r="SJ23" i="13"/>
  <c r="NR90" i="21"/>
  <c r="NS8" i="21" s="1"/>
  <c r="NS36" i="21"/>
  <c r="SJ22" i="13"/>
  <c r="SL16" i="13" l="1"/>
  <c r="SM16" i="13" s="1"/>
  <c r="SM3" i="13"/>
  <c r="SL14" i="13"/>
  <c r="SM14" i="13" s="1"/>
  <c r="SL18" i="13"/>
  <c r="SM18" i="13" s="1"/>
  <c r="SL11" i="13"/>
  <c r="SL21" i="13"/>
  <c r="SM21" i="13" s="1"/>
  <c r="SL19" i="13"/>
  <c r="SM19" i="13" s="1"/>
  <c r="SL6" i="13"/>
  <c r="SL8" i="13"/>
  <c r="SM8" i="13" s="1"/>
  <c r="SL9" i="13"/>
  <c r="SL4" i="13"/>
  <c r="SL5" i="13" s="1"/>
  <c r="SL13" i="13"/>
  <c r="SM13" i="13" s="1"/>
  <c r="SK22" i="13"/>
  <c r="NU37" i="21"/>
  <c r="SK23" i="13"/>
  <c r="NS35" i="21"/>
  <c r="NS90" i="21" s="1"/>
  <c r="NT8" i="21" s="1"/>
  <c r="NT90" i="21" s="1"/>
  <c r="NU8" i="21" s="1"/>
  <c r="NS91" i="21"/>
  <c r="NS94" i="21" s="1"/>
  <c r="NW49" i="21" l="1" a="1"/>
  <c r="NW49" i="21" s="1"/>
  <c r="NW38" i="21" s="1"/>
  <c r="NW37" i="21" s="1"/>
  <c r="NW36" i="21" s="1"/>
  <c r="NW35" i="21" s="1"/>
  <c r="SL23" i="13"/>
  <c r="SM23" i="13" s="1"/>
  <c r="SM11" i="13"/>
  <c r="SL22" i="13"/>
  <c r="SM22" i="13" s="1"/>
  <c r="SM9" i="13"/>
  <c r="NU36" i="21"/>
  <c r="SM4" i="13"/>
  <c r="SM5" i="13" s="1"/>
  <c r="SN3" i="13"/>
  <c r="SM6" i="13"/>
  <c r="NW91" i="21" l="1"/>
  <c r="NW94" i="21" s="1"/>
  <c r="NU91" i="21"/>
  <c r="NU94" i="21" s="1"/>
  <c r="NU35" i="21"/>
  <c r="NU90" i="21" s="1"/>
  <c r="NV8" i="21" s="1"/>
  <c r="SN19" i="13"/>
  <c r="SN11" i="13"/>
  <c r="SN4" i="13"/>
  <c r="SN5" i="13" s="1"/>
  <c r="SN13" i="13"/>
  <c r="SN6" i="13"/>
  <c r="SN9" i="13"/>
  <c r="SN21" i="13"/>
  <c r="SN14" i="13"/>
  <c r="SN18" i="13"/>
  <c r="SN8" i="13"/>
  <c r="SN16" i="13"/>
  <c r="SO3" i="13"/>
  <c r="SN23" i="13" l="1"/>
  <c r="SO13" i="13"/>
  <c r="SO16" i="13"/>
  <c r="SO9" i="13"/>
  <c r="SP3" i="13"/>
  <c r="SO21" i="13"/>
  <c r="SO14" i="13"/>
  <c r="SO6" i="13"/>
  <c r="SO8" i="13"/>
  <c r="SO19" i="13"/>
  <c r="SO11" i="13"/>
  <c r="SO4" i="13"/>
  <c r="SO5" i="13" s="1"/>
  <c r="SO18" i="13"/>
  <c r="SN22" i="13"/>
  <c r="SO23" i="13" l="1"/>
  <c r="SP21" i="13"/>
  <c r="SQ21" i="13" s="1"/>
  <c r="SR21" i="13" s="1"/>
  <c r="SP14" i="13"/>
  <c r="SQ14" i="13" s="1"/>
  <c r="SR14" i="13" s="1"/>
  <c r="SP18" i="13"/>
  <c r="SQ18" i="13" s="1"/>
  <c r="SR18" i="13" s="1"/>
  <c r="SP8" i="13"/>
  <c r="SQ8" i="13" s="1"/>
  <c r="SR8" i="13" s="1"/>
  <c r="SP9" i="13"/>
  <c r="SQ3" i="13"/>
  <c r="SP16" i="13"/>
  <c r="SQ16" i="13" s="1"/>
  <c r="SR16" i="13" s="1"/>
  <c r="SP13" i="13"/>
  <c r="SQ13" i="13" s="1"/>
  <c r="SR13" i="13" s="1"/>
  <c r="SP6" i="13"/>
  <c r="SP19" i="13"/>
  <c r="SQ19" i="13" s="1"/>
  <c r="SR19" i="13" s="1"/>
  <c r="SP11" i="13"/>
  <c r="SP4" i="13"/>
  <c r="SP5" i="13" s="1"/>
  <c r="SO22" i="13"/>
  <c r="SP23" i="13" l="1"/>
  <c r="SQ23" i="13" s="1"/>
  <c r="SR23" i="13" s="1"/>
  <c r="SQ11" i="13"/>
  <c r="SR11" i="13" s="1"/>
  <c r="SR3" i="13"/>
  <c r="SS3" i="13" s="1"/>
  <c r="SQ4" i="13"/>
  <c r="SQ5" i="13" s="1"/>
  <c r="SQ6" i="13"/>
  <c r="SP22" i="13"/>
  <c r="SQ22" i="13" s="1"/>
  <c r="SR22" i="13" s="1"/>
  <c r="SQ9" i="13"/>
  <c r="SR9" i="13" s="1"/>
  <c r="SS19" i="13" l="1"/>
  <c r="SS11" i="13"/>
  <c r="SS4" i="13"/>
  <c r="SS13" i="13"/>
  <c r="SS21" i="13"/>
  <c r="SS14" i="13"/>
  <c r="SS6" i="13"/>
  <c r="SS8" i="13"/>
  <c r="SS16" i="13"/>
  <c r="SS9" i="13"/>
  <c r="SS18" i="13"/>
  <c r="ST3" i="13"/>
  <c r="SR4" i="13"/>
  <c r="SR5" i="13" s="1"/>
  <c r="SR6" i="13"/>
  <c r="NV49" i="21" a="1"/>
  <c r="NV49" i="21" s="1"/>
  <c r="NX49" i="21" a="1"/>
  <c r="NX49" i="21" s="1"/>
  <c r="NX38" i="21" s="1"/>
  <c r="NX37" i="21" s="1"/>
  <c r="NX36" i="21" s="1"/>
  <c r="NY49" i="21" a="1"/>
  <c r="NY49" i="21" s="1"/>
  <c r="NY38" i="21" s="1"/>
  <c r="NY37" i="21" s="1"/>
  <c r="NY36" i="21" s="1"/>
  <c r="OB49" i="21" a="1"/>
  <c r="OB49" i="21" s="1"/>
  <c r="NZ49" i="21" a="1"/>
  <c r="NZ49" i="21" s="1"/>
  <c r="NZ38" i="21" s="1"/>
  <c r="NZ37" i="21" s="1"/>
  <c r="ST13" i="13" l="1"/>
  <c r="ST21" i="13"/>
  <c r="ST14" i="13"/>
  <c r="ST6" i="13"/>
  <c r="ST18" i="13"/>
  <c r="ST8" i="13"/>
  <c r="ST16" i="13"/>
  <c r="ST9" i="13"/>
  <c r="SU3" i="13"/>
  <c r="ST19" i="13"/>
  <c r="ST11" i="13"/>
  <c r="ST4" i="13"/>
  <c r="ST5" i="13" s="1"/>
  <c r="SS22" i="13"/>
  <c r="SS5" i="13"/>
  <c r="SS23" i="13"/>
  <c r="OB38" i="21"/>
  <c r="NY91" i="21"/>
  <c r="NY94" i="21" s="1"/>
  <c r="NY35" i="21"/>
  <c r="NV38" i="21"/>
  <c r="OA49" i="21"/>
  <c r="NX91" i="21"/>
  <c r="NX94" i="21" s="1"/>
  <c r="NX35" i="21"/>
  <c r="ST23" i="13" l="1"/>
  <c r="SU21" i="13"/>
  <c r="SV21" i="13" s="1"/>
  <c r="SU14" i="13"/>
  <c r="SV14" i="13" s="1"/>
  <c r="SU6" i="13"/>
  <c r="SU4" i="13"/>
  <c r="SU5" i="13" s="1"/>
  <c r="SU8" i="13"/>
  <c r="SV8" i="13" s="1"/>
  <c r="SU16" i="13"/>
  <c r="SV16" i="13" s="1"/>
  <c r="SU9" i="13"/>
  <c r="SV3" i="13"/>
  <c r="SU18" i="13"/>
  <c r="SV18" i="13" s="1"/>
  <c r="SU19" i="13"/>
  <c r="SV19" i="13" s="1"/>
  <c r="SU11" i="13"/>
  <c r="SU13" i="13"/>
  <c r="SV13" i="13" s="1"/>
  <c r="ST22" i="13"/>
  <c r="OC49" i="21" a="1"/>
  <c r="OC49" i="21" s="1"/>
  <c r="OB37" i="21"/>
  <c r="NV37" i="21"/>
  <c r="OA38" i="21"/>
  <c r="OD49" i="21" l="1" a="1"/>
  <c r="OD49" i="21" s="1"/>
  <c r="OD38" i="21" s="1"/>
  <c r="OD37" i="21" s="1"/>
  <c r="OD36" i="21" s="1"/>
  <c r="OD35" i="21" s="1"/>
  <c r="SW3" i="13"/>
  <c r="SV4" i="13"/>
  <c r="SV5" i="13" s="1"/>
  <c r="SV6" i="13"/>
  <c r="SU22" i="13"/>
  <c r="SV22" i="13" s="1"/>
  <c r="SV9" i="13"/>
  <c r="OC38" i="21"/>
  <c r="SU23" i="13"/>
  <c r="SV23" i="13" s="1"/>
  <c r="SV11" i="13"/>
  <c r="OB36" i="21"/>
  <c r="NV36" i="21"/>
  <c r="OA37" i="21"/>
  <c r="OD91" i="21" l="1"/>
  <c r="OD94" i="21" s="1"/>
  <c r="SW16" i="13"/>
  <c r="SW9" i="13"/>
  <c r="SX3" i="13"/>
  <c r="SW18" i="13"/>
  <c r="SW21" i="13"/>
  <c r="SW19" i="13"/>
  <c r="SW11" i="13"/>
  <c r="SW4" i="13"/>
  <c r="SW5" i="13" s="1"/>
  <c r="SW14" i="13"/>
  <c r="SW13" i="13"/>
  <c r="SW6" i="13"/>
  <c r="SW8" i="13"/>
  <c r="OC37" i="21"/>
  <c r="NV35" i="21"/>
  <c r="NV90" i="21" s="1"/>
  <c r="NW8" i="21" s="1"/>
  <c r="NW90" i="21" s="1"/>
  <c r="NX8" i="21" s="1"/>
  <c r="NX90" i="21" s="1"/>
  <c r="NY8" i="21" s="1"/>
  <c r="NY90" i="21" s="1"/>
  <c r="NZ8" i="21" s="1"/>
  <c r="NV91" i="21"/>
  <c r="NV94" i="21" s="1"/>
  <c r="OB91" i="21"/>
  <c r="OB94" i="21" s="1"/>
  <c r="OB35" i="21"/>
  <c r="NZ75" i="21"/>
  <c r="OE49" i="21" l="1" a="1"/>
  <c r="OE49" i="21" s="1"/>
  <c r="OE38" i="21" s="1"/>
  <c r="OC36" i="21"/>
  <c r="SX18" i="13"/>
  <c r="SX8" i="13"/>
  <c r="SX19" i="13"/>
  <c r="SX11" i="13"/>
  <c r="SX4" i="13"/>
  <c r="SX5" i="13" s="1"/>
  <c r="SX13" i="13"/>
  <c r="SX21" i="13"/>
  <c r="SX14" i="13"/>
  <c r="SX6" i="13"/>
  <c r="SX16" i="13"/>
  <c r="SX9" i="13"/>
  <c r="SY3" i="13"/>
  <c r="SW22" i="13"/>
  <c r="SW23" i="13"/>
  <c r="OA75" i="21"/>
  <c r="NZ36" i="21"/>
  <c r="SX23" i="13" l="1"/>
  <c r="OC91" i="21"/>
  <c r="OC94" i="21" s="1"/>
  <c r="OC35" i="21"/>
  <c r="SY19" i="13"/>
  <c r="SZ19" i="13" s="1"/>
  <c r="SY11" i="13"/>
  <c r="SY4" i="13"/>
  <c r="SY5" i="13" s="1"/>
  <c r="SY13" i="13"/>
  <c r="SZ13" i="13" s="1"/>
  <c r="SY16" i="13"/>
  <c r="SZ16" i="13" s="1"/>
  <c r="SY21" i="13"/>
  <c r="SZ21" i="13" s="1"/>
  <c r="SY14" i="13"/>
  <c r="SZ14" i="13" s="1"/>
  <c r="SY6" i="13"/>
  <c r="SY9" i="13"/>
  <c r="SZ3" i="13"/>
  <c r="SY8" i="13"/>
  <c r="SZ8" i="13" s="1"/>
  <c r="SY18" i="13"/>
  <c r="SZ18" i="13" s="1"/>
  <c r="OE37" i="21"/>
  <c r="SX22" i="13"/>
  <c r="OF49" i="21" a="1"/>
  <c r="OF49" i="21" s="1"/>
  <c r="NZ35" i="21"/>
  <c r="NZ91" i="21"/>
  <c r="NZ94" i="21" s="1"/>
  <c r="OA36" i="21"/>
  <c r="OA91" i="21" s="1"/>
  <c r="OA94" i="21" s="1"/>
  <c r="SY22" i="13" l="1"/>
  <c r="SZ22" i="13" s="1"/>
  <c r="OG49" i="21" a="1"/>
  <c r="OG49" i="21" s="1"/>
  <c r="OG38" i="21" s="1"/>
  <c r="OG37" i="21" s="1"/>
  <c r="OG36" i="21" s="1"/>
  <c r="OG91" i="21" s="1"/>
  <c r="OG94" i="21" s="1"/>
  <c r="OF38" i="21"/>
  <c r="SZ9" i="13"/>
  <c r="OE36" i="21"/>
  <c r="SZ6" i="13"/>
  <c r="TA3" i="13"/>
  <c r="SZ4" i="13"/>
  <c r="SZ5" i="13" s="1"/>
  <c r="SY23" i="13"/>
  <c r="SZ23" i="13" s="1"/>
  <c r="SZ11" i="13"/>
  <c r="OA35" i="21"/>
  <c r="OA90" i="21" s="1"/>
  <c r="OB8" i="21" s="1"/>
  <c r="NZ90" i="21"/>
  <c r="OG35" i="21" l="1"/>
  <c r="OE91" i="21"/>
  <c r="OE94" i="21" s="1"/>
  <c r="OE35" i="21"/>
  <c r="TA21" i="13"/>
  <c r="TA14" i="13"/>
  <c r="TA6" i="13"/>
  <c r="TA8" i="13"/>
  <c r="TA19" i="13"/>
  <c r="TA16" i="13"/>
  <c r="TA9" i="13"/>
  <c r="TB3" i="13"/>
  <c r="TA11" i="13"/>
  <c r="OH49" i="21" s="1" a="1"/>
  <c r="OH49" i="21" s="1"/>
  <c r="TA18" i="13"/>
  <c r="TA13" i="13"/>
  <c r="TA4" i="13"/>
  <c r="TA5" i="13" s="1"/>
  <c r="OF37" i="21"/>
  <c r="ON8" i="21"/>
  <c r="OB90" i="21"/>
  <c r="OC8" i="21" s="1"/>
  <c r="OC90" i="21" s="1"/>
  <c r="OD8" i="21" s="1"/>
  <c r="OD90" i="21" s="1"/>
  <c r="OE8" i="21" s="1"/>
  <c r="OE90" i="21" l="1"/>
  <c r="OF8" i="21" s="1"/>
  <c r="TB8" i="13"/>
  <c r="TB16" i="13"/>
  <c r="TB9" i="13"/>
  <c r="TC3" i="13"/>
  <c r="TB18" i="13"/>
  <c r="TB13" i="13"/>
  <c r="TB19" i="13"/>
  <c r="TB11" i="13"/>
  <c r="TB4" i="13"/>
  <c r="TB5" i="13" s="1"/>
  <c r="TB21" i="13"/>
  <c r="TB14" i="13"/>
  <c r="TB6" i="13"/>
  <c r="TA22" i="13"/>
  <c r="OH38" i="21"/>
  <c r="OF36" i="21"/>
  <c r="TA23" i="13"/>
  <c r="TB23" i="13" l="1"/>
  <c r="OF35" i="21"/>
  <c r="OF90" i="21" s="1"/>
  <c r="OG8" i="21" s="1"/>
  <c r="OG90" i="21" s="1"/>
  <c r="OH8" i="21" s="1"/>
  <c r="OF91" i="21"/>
  <c r="OF94" i="21" s="1"/>
  <c r="TC16" i="13"/>
  <c r="TD16" i="13" s="1"/>
  <c r="TC9" i="13"/>
  <c r="TD3" i="13"/>
  <c r="TC14" i="13"/>
  <c r="TD14" i="13" s="1"/>
  <c r="TC18" i="13"/>
  <c r="TD18" i="13" s="1"/>
  <c r="TC19" i="13"/>
  <c r="TD19" i="13" s="1"/>
  <c r="TC11" i="13"/>
  <c r="TC4" i="13"/>
  <c r="TC5" i="13" s="1"/>
  <c r="TC13" i="13"/>
  <c r="TD13" i="13" s="1"/>
  <c r="TC21" i="13"/>
  <c r="TD21" i="13" s="1"/>
  <c r="TC8" i="13"/>
  <c r="TD8" i="13" s="1"/>
  <c r="TC6" i="13"/>
  <c r="TB22" i="13"/>
  <c r="OI49" i="21" a="1"/>
  <c r="OI49" i="21" s="1"/>
  <c r="OH37" i="21"/>
  <c r="OJ49" i="21" l="1" a="1"/>
  <c r="OJ49" i="21" s="1"/>
  <c r="OJ38" i="21" s="1"/>
  <c r="OJ37" i="21" s="1"/>
  <c r="OJ36" i="21" s="1"/>
  <c r="OJ91" i="21" s="1"/>
  <c r="OJ94" i="21" s="1"/>
  <c r="TC23" i="13"/>
  <c r="TD23" i="13" s="1"/>
  <c r="OH36" i="21"/>
  <c r="TD11" i="13"/>
  <c r="OI38" i="21"/>
  <c r="TD4" i="13"/>
  <c r="TD5" i="13" s="1"/>
  <c r="TD6" i="13"/>
  <c r="TE3" i="13"/>
  <c r="TC22" i="13"/>
  <c r="TD22" i="13" s="1"/>
  <c r="TD9" i="13"/>
  <c r="ON49" i="21" l="1"/>
  <c r="OJ35" i="21"/>
  <c r="OI37" i="21"/>
  <c r="ON38" i="21"/>
  <c r="OH91" i="21"/>
  <c r="OH94" i="21" s="1"/>
  <c r="OH35" i="21"/>
  <c r="OH90" i="21" s="1"/>
  <c r="OI8" i="21" s="1"/>
  <c r="TE19" i="13"/>
  <c r="TE11" i="13"/>
  <c r="TE4" i="13"/>
  <c r="TE5" i="13" s="1"/>
  <c r="TE13" i="13"/>
  <c r="TE9" i="13"/>
  <c r="TE21" i="13"/>
  <c r="TE14" i="13"/>
  <c r="TE6" i="13"/>
  <c r="TE16" i="13"/>
  <c r="TE8" i="13"/>
  <c r="TF3" i="13"/>
  <c r="TE18" i="13"/>
  <c r="TE23" i="13" l="1"/>
  <c r="TF13" i="13"/>
  <c r="TF21" i="13"/>
  <c r="TF14" i="13"/>
  <c r="TF6" i="13"/>
  <c r="TF18" i="13"/>
  <c r="TF8" i="13"/>
  <c r="TF16" i="13"/>
  <c r="TF9" i="13"/>
  <c r="TG3" i="13"/>
  <c r="TF19" i="13"/>
  <c r="TF11" i="13"/>
  <c r="TF4" i="13"/>
  <c r="TF5" i="13" s="1"/>
  <c r="TE22" i="13"/>
  <c r="OI36" i="21"/>
  <c r="ON37" i="21"/>
  <c r="F32" i="18" s="1"/>
  <c r="TF22" i="13" l="1"/>
  <c r="TF23" i="13"/>
  <c r="OM75" i="21"/>
  <c r="OI35" i="21"/>
  <c r="OI90" i="21" s="1"/>
  <c r="OJ8" i="21" s="1"/>
  <c r="OJ90" i="21" s="1"/>
  <c r="OK8" i="21" s="1"/>
  <c r="OK90" i="21" s="1"/>
  <c r="OL8" i="21" s="1"/>
  <c r="OL90" i="21" s="1"/>
  <c r="OM8" i="21" s="1"/>
  <c r="OI91" i="21"/>
  <c r="OI94" i="21" s="1"/>
  <c r="TG21" i="13"/>
  <c r="TH21" i="13" s="1"/>
  <c r="TI21" i="13" s="1"/>
  <c r="TG14" i="13"/>
  <c r="TH14" i="13" s="1"/>
  <c r="TI14" i="13" s="1"/>
  <c r="TG6" i="13"/>
  <c r="TG8" i="13"/>
  <c r="TH8" i="13" s="1"/>
  <c r="TI8" i="13" s="1"/>
  <c r="TG11" i="13"/>
  <c r="TG4" i="13"/>
  <c r="TG5" i="13" s="1"/>
  <c r="TG16" i="13"/>
  <c r="TH16" i="13" s="1"/>
  <c r="TI16" i="13" s="1"/>
  <c r="TG9" i="13"/>
  <c r="TH3" i="13"/>
  <c r="TG18" i="13"/>
  <c r="TH18" i="13" s="1"/>
  <c r="TI18" i="13" s="1"/>
  <c r="TG19" i="13"/>
  <c r="TH19" i="13" s="1"/>
  <c r="TI19" i="13" s="1"/>
  <c r="TG13" i="13"/>
  <c r="TH13" i="13" s="1"/>
  <c r="TI13" i="13" s="1"/>
  <c r="TG23" i="13" l="1"/>
  <c r="TH23" i="13" s="1"/>
  <c r="TI23" i="13" s="1"/>
  <c r="TI3" i="13"/>
  <c r="TH4" i="13"/>
  <c r="TH5" i="13" s="1"/>
  <c r="TH6" i="13"/>
  <c r="TG22" i="13"/>
  <c r="TH22" i="13" s="1"/>
  <c r="TI22" i="13" s="1"/>
  <c r="TH9" i="13"/>
  <c r="TI9" i="13" s="1"/>
  <c r="ON75" i="21"/>
  <c r="OM36" i="21"/>
  <c r="TH11" i="13"/>
  <c r="TI11" i="13" s="1"/>
  <c r="OM91" i="21" l="1"/>
  <c r="OM94" i="21" s="1"/>
  <c r="OM35" i="21"/>
  <c r="ON36" i="21"/>
  <c r="ON91" i="21" s="1"/>
  <c r="ON94" i="21" s="1"/>
  <c r="TI4" i="13"/>
  <c r="TI5" i="13" s="1"/>
  <c r="TI6" i="13"/>
  <c r="ON35" i="21" l="1"/>
  <c r="ON90" i="21" s="1"/>
  <c r="OM90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Натаниель</author>
  </authors>
  <commentList>
    <comment ref="C12" authorId="0" shapeId="0" xr:uid="{D796CCB4-6121-494A-A249-A991F9E4976E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Данное значение можно менять
</t>
        </r>
      </text>
    </comment>
    <comment ref="C16" authorId="0" shapeId="0" xr:uid="{C1DF46DF-1ABF-4923-97C9-FD03A94856E9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Данное значение можно изменить! Произойдёт перерасчет всех связанных таблиц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Натаниель</author>
  </authors>
  <commentList>
    <comment ref="G5" authorId="0" shapeId="0" xr:uid="{F888C684-F5CA-445B-85BD-35E840B4C58F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Q5" authorId="0" shapeId="0" xr:uid="{3E348267-1A93-4BF6-AB13-433606F3A807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AA5" authorId="0" shapeId="0" xr:uid="{3601A4F1-B1B8-446D-AEAE-644F36FB2550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AK5" authorId="0" shapeId="0" xr:uid="{E370CEAB-1F6E-4377-B482-A7B8290DF42C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AU5" authorId="0" shapeId="0" xr:uid="{D28F1C83-2B44-410C-B834-11DA5A7BD527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BE5" authorId="0" shapeId="0" xr:uid="{F799A91F-9D28-45B1-B9DF-7D25B791B3BC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BO5" authorId="0" shapeId="0" xr:uid="{48DB5F4E-BCF3-43DF-9DD4-9F296DDAEE37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BY5" authorId="0" shapeId="0" xr:uid="{A07BA482-3E9E-46E9-8E14-CC622598181F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CI5" authorId="0" shapeId="0" xr:uid="{30D355A7-75D0-4D0C-874D-7C282A41F386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CS5" authorId="0" shapeId="0" xr:uid="{58E1CB18-5A9E-4FE4-9DC6-F0EA6D546330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DC5" authorId="0" shapeId="0" xr:uid="{3A554BEF-9E98-44B9-8EA3-885B38432E14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DM5" authorId="0" shapeId="0" xr:uid="{9FE82DB2-94F1-44AB-85C9-5D3757D441D1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DW5" authorId="0" shapeId="0" xr:uid="{1DA2181E-BA58-4381-92A4-2024C0C79B5D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EG5" authorId="0" shapeId="0" xr:uid="{57515DCE-5E51-445D-89BA-1318628E0F6E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EQ5" authorId="0" shapeId="0" xr:uid="{E53333E4-1BF4-410E-9976-F3DCF965EDC6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FA5" authorId="0" shapeId="0" xr:uid="{AAAD3C20-51AB-4434-A147-ABCCEACFAD0E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FK5" authorId="0" shapeId="0" xr:uid="{CD5522E5-1C59-4E4A-974E-3FC4136F9ADF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FU5" authorId="0" shapeId="0" xr:uid="{2D427967-5693-4DF2-B5F3-AEF0581D9FC1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GE5" authorId="0" shapeId="0" xr:uid="{FF75CA52-797D-464C-8A29-203926F4AD48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GO5" authorId="0" shapeId="0" xr:uid="{41004795-E4E0-4A96-AE06-D23C67BF9285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GY5" authorId="0" shapeId="0" xr:uid="{AC5FE2E2-2D3B-4F5A-924E-86D1B6847CA8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HI5" authorId="0" shapeId="0" xr:uid="{B152FBE5-1C9C-45F3-9588-014F8A1F5872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HS5" authorId="0" shapeId="0" xr:uid="{AFC28858-64D8-492C-8F0B-0446293F170A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IC5" authorId="0" shapeId="0" xr:uid="{991E7CA0-C4EB-403E-8420-437CAB853C45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IM5" authorId="0" shapeId="0" xr:uid="{B63A2068-7A87-4D2C-AA0F-86CF0C7E1FBE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IW5" authorId="0" shapeId="0" xr:uid="{C0DA44B5-0B73-4781-B04D-0B0A4889EBEB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JG5" authorId="0" shapeId="0" xr:uid="{9891BF4E-AB50-4631-AC36-ED6D9C37B436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JQ5" authorId="0" shapeId="0" xr:uid="{7A292B3C-8D00-493F-B169-6E6FE6F639F8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KA5" authorId="0" shapeId="0" xr:uid="{800E3947-FF78-4E0E-95FF-38EF4B27BF43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KK5" authorId="0" shapeId="0" xr:uid="{64AC40BB-1EFB-4380-B134-646D8E7519CA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  <comment ref="KU5" authorId="0" shapeId="0" xr:uid="{1D86C4E3-BB86-4E2C-BC97-E2B185A95FDE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1) 0,2 % - при транспортировке;
2) 5 % - мертвоотходы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Натаниель</author>
  </authors>
  <commentList>
    <comment ref="K31" authorId="0" shapeId="0" xr:uid="{C0B41D61-F7BF-4041-B98A-27F2E0E85E41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Реализация зем.участков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Полякова Н.И.</author>
  </authors>
  <commentList>
    <comment ref="D16" authorId="0" shapeId="0" xr:uid="{BC0E1A37-E0BE-4E23-913A-D3F77E83F522}">
      <text>
        <r>
          <rPr>
            <b/>
            <sz val="9"/>
            <color indexed="81"/>
            <rFont val="Tahoma"/>
            <family val="2"/>
            <charset val="204"/>
          </rPr>
          <t>Полякова Н.И.: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9" authorId="0" shapeId="0" xr:uid="{0751B12A-9ABA-4280-A17F-CB4CC2FEAD58}">
      <text>
        <r>
          <rPr>
            <b/>
            <sz val="9"/>
            <color indexed="81"/>
            <rFont val="Tahoma"/>
            <family val="2"/>
            <charset val="204"/>
          </rPr>
          <t>Полякова Н.И.: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42" authorId="0" shapeId="0" xr:uid="{B5D902E4-6241-433E-BD6D-50376CECEF3F}">
      <text>
        <r>
          <rPr>
            <b/>
            <sz val="9"/>
            <color indexed="81"/>
            <rFont val="Tahoma"/>
            <family val="2"/>
            <charset val="204"/>
          </rPr>
          <t>Полякова Н.И.: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55" authorId="0" shapeId="0" xr:uid="{BFAF4DCA-CD9B-427A-9FAC-A5F2995036FC}">
      <text>
        <r>
          <rPr>
            <b/>
            <sz val="9"/>
            <color indexed="81"/>
            <rFont val="Tahoma"/>
            <family val="2"/>
            <charset val="204"/>
          </rPr>
          <t>Полякова Н.И.: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Полякова Н.И.</author>
  </authors>
  <commentList>
    <comment ref="W3" authorId="0" shapeId="0" xr:uid="{A58D92E6-38DD-473F-A268-92F2AF61D242}">
      <text>
        <r>
          <rPr>
            <b/>
            <sz val="9"/>
            <color indexed="81"/>
            <rFont val="Tahoma"/>
            <family val="2"/>
            <charset val="204"/>
          </rPr>
          <t>Полякова Н.И.:</t>
        </r>
        <r>
          <rPr>
            <sz val="9"/>
            <color indexed="81"/>
            <rFont val="Tahoma"/>
            <family val="2"/>
            <charset val="204"/>
          </rPr>
          <t xml:space="preserve">
ОП- оплата труда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Натаниель</author>
  </authors>
  <commentList>
    <comment ref="U5" authorId="0" shapeId="0" xr:uid="{5E84D512-8677-4304-8B22-93D7D6E626A6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Активных месяцев сбора</t>
        </r>
      </text>
    </comment>
    <comment ref="U72" authorId="0" shapeId="0" xr:uid="{A5211526-2E47-4311-BCD0-E004C5B93090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Активных месяцев сбора</t>
        </r>
      </text>
    </comment>
    <comment ref="U103" authorId="0" shapeId="0" xr:uid="{5D9C52AE-7BB8-4BE2-8D3E-57F0F591EA52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Активных месяцев сбора</t>
        </r>
      </text>
    </comment>
    <comment ref="U138" authorId="0" shapeId="0" xr:uid="{79F23A58-BBA5-4505-828D-B0FD19CD9EE7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Активных месяцев сбора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Натаниель</author>
  </authors>
  <commentList>
    <comment ref="A83" authorId="0" shapeId="0" xr:uid="{B7A4ACD8-2208-41A4-A8A2-B218EF156208}">
      <text>
        <r>
          <rPr>
            <b/>
            <sz val="9"/>
            <color indexed="81"/>
            <rFont val="Tahoma"/>
            <family val="2"/>
            <charset val="204"/>
          </rPr>
          <t>Натаниель:</t>
        </r>
        <r>
          <rPr>
            <sz val="9"/>
            <color indexed="81"/>
            <rFont val="Tahoma"/>
            <family val="2"/>
            <charset val="204"/>
          </rPr>
          <t xml:space="preserve">
со знаком "-"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<sst xmlns="http://schemas.openxmlformats.org/spreadsheetml/2006/main" count="2425" uniqueCount="568">
  <si>
    <t>Организационно-правовая форма:</t>
  </si>
  <si>
    <t>Сфера деятельности:</t>
  </si>
  <si>
    <t>ИНН:</t>
  </si>
  <si>
    <t>ОГРНИП:</t>
  </si>
  <si>
    <t>Юридический адрес:</t>
  </si>
  <si>
    <t>Контактная информация:</t>
  </si>
  <si>
    <t>8 928 432 63 60</t>
  </si>
  <si>
    <t>Наименование организации (КФХ)</t>
  </si>
  <si>
    <t>Дата начала проекта</t>
  </si>
  <si>
    <t>E-mail</t>
  </si>
  <si>
    <t>rudik-83@mail.ru</t>
  </si>
  <si>
    <t>Наименование с/х продукции</t>
  </si>
  <si>
    <t>Огурец тепличный</t>
  </si>
  <si>
    <t>Томат тепличный</t>
  </si>
  <si>
    <t>,</t>
  </si>
  <si>
    <t>Культура</t>
  </si>
  <si>
    <t>Морковь</t>
  </si>
  <si>
    <t>Ед.изм</t>
  </si>
  <si>
    <t>кг</t>
  </si>
  <si>
    <t>Таблица №3. График сбора урожая, % от общего сбора</t>
  </si>
  <si>
    <t>Таблица №4. План структуры посевных площадей</t>
  </si>
  <si>
    <t>га</t>
  </si>
  <si>
    <t>Петрушка</t>
  </si>
  <si>
    <t>Инпут, КЭ</t>
  </si>
  <si>
    <t>Периоды</t>
  </si>
  <si>
    <t>Поступило (выращено), тн</t>
  </si>
  <si>
    <t>Ед. изм</t>
  </si>
  <si>
    <t>тн</t>
  </si>
  <si>
    <t>9_Огур2020</t>
  </si>
  <si>
    <t>Годовая ставка банка, %</t>
  </si>
  <si>
    <t>Дата выдачи и погашения кредита</t>
  </si>
  <si>
    <t>Дней для начисления процентов</t>
  </si>
  <si>
    <t>Проценты, руб.</t>
  </si>
  <si>
    <t>Дата погашения процентов</t>
  </si>
  <si>
    <t>Сумма к уплате процентов, руб.</t>
  </si>
  <si>
    <t>Итог</t>
  </si>
  <si>
    <t>1 пол. 2021</t>
  </si>
  <si>
    <t>Сбор огурца тепличного с 9 теплицы 0,24 га</t>
  </si>
  <si>
    <t>Дней в году</t>
  </si>
  <si>
    <t>Счётчик платежей</t>
  </si>
  <si>
    <t>Выращивание рассады</t>
  </si>
  <si>
    <t>КАЛЬКУЛЯЦИЯ:</t>
  </si>
  <si>
    <t>Кубик для рассады 100*100*65 огуречный</t>
  </si>
  <si>
    <t>Мат для рассады 1000*200*75 с  4-мя отверстиями</t>
  </si>
  <si>
    <t>Пробка для сеянцев (верникулит)</t>
  </si>
  <si>
    <t>Полив растений</t>
  </si>
  <si>
    <t>шт.</t>
  </si>
  <si>
    <t>Кол-во саженцев</t>
  </si>
  <si>
    <t>Собрано с площади</t>
  </si>
  <si>
    <t>кг/саж.</t>
  </si>
  <si>
    <t>Урожайность, кг/саженец</t>
  </si>
  <si>
    <t>Кол-во реализов.продукции</t>
  </si>
  <si>
    <t>1 цикл</t>
  </si>
  <si>
    <t>2 цикл</t>
  </si>
  <si>
    <t>9_Огур2021</t>
  </si>
  <si>
    <t>Выручка от продаж</t>
  </si>
  <si>
    <t>т.руб.</t>
  </si>
  <si>
    <t>руб./кг</t>
  </si>
  <si>
    <t>Средняя цена реализация</t>
  </si>
  <si>
    <t>ФАКТ себ-ть</t>
  </si>
  <si>
    <t>AGROMAX молибден-хелат</t>
  </si>
  <si>
    <t>AM DTPA Fe 11%</t>
  </si>
  <si>
    <t>AM EDTA Cu 15%</t>
  </si>
  <si>
    <t>AM EDTA Mn 13%</t>
  </si>
  <si>
    <t>AM EDTA Zn 15%</t>
  </si>
  <si>
    <t>Bio Insect KILLER</t>
  </si>
  <si>
    <t>Азотная кислота</t>
  </si>
  <si>
    <t>Борная кислота</t>
  </si>
  <si>
    <t>Карбамид</t>
  </si>
  <si>
    <t>Монокалий фосфат</t>
  </si>
  <si>
    <t>Нитрат калия (Калий азотнокислый)</t>
  </si>
  <si>
    <t>Нитрат кальция кристаллический (Кальциевая селитра)</t>
  </si>
  <si>
    <t>Нитрат магний (Магний азотнокислый)</t>
  </si>
  <si>
    <t>Сульфат калия</t>
  </si>
  <si>
    <t>Сульфат магния (магний с/кислый техн.)</t>
  </si>
  <si>
    <t>Превикур Энерджи,ВК</t>
  </si>
  <si>
    <t>Защита растений</t>
  </si>
  <si>
    <t>АгроБор Ca</t>
  </si>
  <si>
    <t xml:space="preserve">Альфа Ципи, КЭ </t>
  </si>
  <si>
    <t>Аминат К (ингибитор)</t>
  </si>
  <si>
    <t>Аминофол NPK(1л)</t>
  </si>
  <si>
    <t>Аминофол Плюс 4*5</t>
  </si>
  <si>
    <t>БСка-3</t>
  </si>
  <si>
    <t>БФТИМ КС-2Ж</t>
  </si>
  <si>
    <t>Вертимек, КЭ</t>
  </si>
  <si>
    <t>Квадрис, СК</t>
  </si>
  <si>
    <t>Конфидор Экстра, ВДГ</t>
  </si>
  <si>
    <t>Луна Транквилити, КС</t>
  </si>
  <si>
    <t>Максифол Динамикс(11%/33%)</t>
  </si>
  <si>
    <t>Максифол Рутфарм</t>
  </si>
  <si>
    <t>Циркон</t>
  </si>
  <si>
    <t>Этамон</t>
  </si>
  <si>
    <t>Посевные работы</t>
  </si>
  <si>
    <t xml:space="preserve">SVC9609 Семена Огурец F1 </t>
  </si>
  <si>
    <t>Мамлюк F1 семена огурца 1000 шт</t>
  </si>
  <si>
    <t>Мамлюк F1 семена огурца</t>
  </si>
  <si>
    <t>Семена Огурца "Сальери"</t>
  </si>
  <si>
    <t>Атаман F1 семена огурца</t>
  </si>
  <si>
    <t>Беназол,СП (50г/кг)</t>
  </si>
  <si>
    <t>Перекись водорода</t>
  </si>
  <si>
    <t>Проклэйм, ВРГ</t>
  </si>
  <si>
    <t>353675, Краснодарский край, Ейский р-н, Копанская ст-ца, О.Кошевого ул, дом 1</t>
  </si>
  <si>
    <t>п.е.</t>
  </si>
  <si>
    <t>шт</t>
  </si>
  <si>
    <t>л</t>
  </si>
  <si>
    <t>л/дм3</t>
  </si>
  <si>
    <t>Семена</t>
  </si>
  <si>
    <t>ИТОГО</t>
  </si>
  <si>
    <t>кол-во</t>
  </si>
  <si>
    <t>ГСМ</t>
  </si>
  <si>
    <t>2 машины</t>
  </si>
  <si>
    <t>трактор</t>
  </si>
  <si>
    <t>кол-во, л</t>
  </si>
  <si>
    <t>цена, руб</t>
  </si>
  <si>
    <t>Сумма</t>
  </si>
  <si>
    <t> Расчет расхода энергоресурсов за год</t>
  </si>
  <si>
    <t>Электроэнергия</t>
  </si>
  <si>
    <t>Итого</t>
  </si>
  <si>
    <t xml:space="preserve"> кВт/ч</t>
  </si>
  <si>
    <t>на 1 м2</t>
  </si>
  <si>
    <t>на 10000 м2</t>
  </si>
  <si>
    <t>текущий период</t>
  </si>
  <si>
    <t>з/пл после запуска</t>
  </si>
  <si>
    <t>ставка</t>
  </si>
  <si>
    <t>Страховые платежи от ФОТ, %</t>
  </si>
  <si>
    <t>текущая деятельность</t>
  </si>
  <si>
    <t>инвестиц. деятельность</t>
  </si>
  <si>
    <t>ставка инвест</t>
  </si>
  <si>
    <t>Управляющий</t>
  </si>
  <si>
    <t>Агроном</t>
  </si>
  <si>
    <t>Бухгалтер</t>
  </si>
  <si>
    <t>Заведующий складом</t>
  </si>
  <si>
    <t>Гл. экономист</t>
  </si>
  <si>
    <t>Механизатор</t>
  </si>
  <si>
    <t>Водитель-экспедитор</t>
  </si>
  <si>
    <t>Специалист по сбыту и снабжению</t>
  </si>
  <si>
    <t>Машинист электросварщик</t>
  </si>
  <si>
    <t>Электртрогазосварщик</t>
  </si>
  <si>
    <t>Овощевод</t>
  </si>
  <si>
    <t>Оператор котельной</t>
  </si>
  <si>
    <t>Уборщик</t>
  </si>
  <si>
    <t>Грузчик</t>
  </si>
  <si>
    <t xml:space="preserve">Заработная плата административно-управленческого персонала </t>
  </si>
  <si>
    <t>Штатное расписание</t>
  </si>
  <si>
    <t>Статья</t>
  </si>
  <si>
    <t>1. Основной и вспомогательный персонал (текущее тепличное хозяйство)</t>
  </si>
  <si>
    <t>Численность, чел.</t>
  </si>
  <si>
    <t>3. Административно-управленческий персонал</t>
  </si>
  <si>
    <t>Итого ФОТ, руб.:</t>
  </si>
  <si>
    <t>Итого страховые взносы, руб.</t>
  </si>
  <si>
    <t>Должность</t>
  </si>
  <si>
    <t>Группа</t>
  </si>
  <si>
    <t>АУП</t>
  </si>
  <si>
    <t>Теплица</t>
  </si>
  <si>
    <t>План потребности на год на инвест. проект</t>
  </si>
  <si>
    <t>Цена, руб.</t>
  </si>
  <si>
    <t>Сумма затрат, т.руб.</t>
  </si>
  <si>
    <t>Итого 
2 цикла</t>
  </si>
  <si>
    <t>Наименование с.х. культур</t>
  </si>
  <si>
    <t>Посевная площадь</t>
  </si>
  <si>
    <t>Урожай-ность</t>
  </si>
  <si>
    <t>Валовой сбор</t>
  </si>
  <si>
    <t>Распределение</t>
  </si>
  <si>
    <t>Выручка</t>
  </si>
  <si>
    <t>Семенной фонд</t>
  </si>
  <si>
    <t>Потребность в кормах</t>
  </si>
  <si>
    <t>Зерно-отходы</t>
  </si>
  <si>
    <t>Натуроплата</t>
  </si>
  <si>
    <t>На реализацию</t>
  </si>
  <si>
    <t>Цена на реализацию</t>
  </si>
  <si>
    <t>тн/га</t>
  </si>
  <si>
    <t>тыс.руб./тн</t>
  </si>
  <si>
    <t>тыс. руб.</t>
  </si>
  <si>
    <t>Пшеница озимая</t>
  </si>
  <si>
    <t>Подсолнечник</t>
  </si>
  <si>
    <t>Свекла</t>
  </si>
  <si>
    <t>Лук репчатый</t>
  </si>
  <si>
    <t>Виноград</t>
  </si>
  <si>
    <t>Люцерна</t>
  </si>
  <si>
    <t>Огурец тепличный (ИнвП)</t>
  </si>
  <si>
    <t>План начисления оплаты труда, НДФЛ, страховых взносов</t>
  </si>
  <si>
    <t>Заработная плата к выплате, руб.</t>
  </si>
  <si>
    <t>НДФЛ, руб.</t>
  </si>
  <si>
    <t>Страховые взносы, руб.</t>
  </si>
  <si>
    <t>после запуска инвет. проекта с</t>
  </si>
  <si>
    <t>2. Основной и вспомогательный персонал ("ИнвП" тепличное хозяйство)</t>
  </si>
  <si>
    <t>Доп. + месяцев от начала строительства:</t>
  </si>
  <si>
    <t>План движения денежных средств</t>
  </si>
  <si>
    <t>ОСТАТОК НА НАЧАЛО ПЕРИОДА, в т.ч.</t>
  </si>
  <si>
    <t>I. Операционная деятельность</t>
  </si>
  <si>
    <t>Выручка от реализации/работ/услуг (+)</t>
  </si>
  <si>
    <t>ПРИТОК ДЕНЕЖНЫХ СРЕДСТВ</t>
  </si>
  <si>
    <t>II. Инвестиционная деятельность</t>
  </si>
  <si>
    <t>III. Финансовая деятельность</t>
  </si>
  <si>
    <t>РАСХОД ДЕНЕЖНЫХ СРЕДСТВ</t>
  </si>
  <si>
    <t>Затраты текущей деятельности</t>
  </si>
  <si>
    <t>Затраты ИнвП деятельности</t>
  </si>
  <si>
    <t>Административно-управленческие расходы</t>
  </si>
  <si>
    <t>Лизинговые платежи</t>
  </si>
  <si>
    <t>Проценты по кредитам и займам</t>
  </si>
  <si>
    <t>Поступления от продажи основных средств, нематериальных активов и прочих внеоборотных активов;</t>
  </si>
  <si>
    <t>Субсидии</t>
  </si>
  <si>
    <t>Поступления в погашение займов, предоставленных другим сторонам.</t>
  </si>
  <si>
    <t>Поступления от эмиссии акций или выпуска других долевых инструментов;</t>
  </si>
  <si>
    <t>Кредиты и займы (погашение)</t>
  </si>
  <si>
    <t>Основной долг по кредитам сторонних Банков</t>
  </si>
  <si>
    <t>Основной долг по частным займам</t>
  </si>
  <si>
    <t>Банк кредитор</t>
  </si>
  <si>
    <t>Срок кредитования, мес.</t>
  </si>
  <si>
    <t>ОСТАТОК НА КОНЕЦ ПЕРИОДА в т.ч.</t>
  </si>
  <si>
    <t>Ставка дисконтирования</t>
  </si>
  <si>
    <t>№ п/п года</t>
  </si>
  <si>
    <t>Годы</t>
  </si>
  <si>
    <t>Простые доходы, тыс. руб.</t>
  </si>
  <si>
    <t>Дисконтированные доходы, тыс. руб.</t>
  </si>
  <si>
    <t>Простые расходы, тыс. руб.</t>
  </si>
  <si>
    <t>Дисконтированные расходы, тыс. руб.</t>
  </si>
  <si>
    <t>NPV по годам, тыс. руб.</t>
  </si>
  <si>
    <t>PV нар.итогом, тыс. руб.</t>
  </si>
  <si>
    <t>№ п-да после срока окуп-сти</t>
  </si>
  <si>
    <t>NPV нар. итогом, тыс. руб.</t>
  </si>
  <si>
    <t>Срок окупаемости (РВР), мес.</t>
  </si>
  <si>
    <t>Дисконтированный срок окупаемости (DPBP), мес.</t>
  </si>
  <si>
    <t>Чистая приведенная стоимость (NPV)</t>
  </si>
  <si>
    <t>Внутренняя норма доходности (IRR)</t>
  </si>
  <si>
    <t>Коэффициент покрытия ссудной задолженности (возврат заемных средств) (DSCR)</t>
  </si>
  <si>
    <t>Чистый денежный поток операционная деят-ть, CFO</t>
  </si>
  <si>
    <t>Чистый денежный поток инвестиционная деят-ть, CFI</t>
  </si>
  <si>
    <t>Чистый денежный поток финансовая деят-ть, CFF</t>
  </si>
  <si>
    <t>Чистый денежный поток, CF= (CFO+CFI+CFF)</t>
  </si>
  <si>
    <t>План финансового результата, бюджет затрат</t>
  </si>
  <si>
    <t>Внереализационные доходы (в том числе субсидии)</t>
  </si>
  <si>
    <t>Внереализационные расходы (со знаком "-")</t>
  </si>
  <si>
    <t>Прибыль (убыток) до налогообложения (прибыль "+", убыток "-")</t>
  </si>
  <si>
    <t>Текущий налог на прибыль</t>
  </si>
  <si>
    <t>Отложенные налоговые активы</t>
  </si>
  <si>
    <t>Отложенные налоговые обязательства</t>
  </si>
  <si>
    <t>Чистая прибыль (убыток) отчетного периода (прибыль "+", убыток "-")</t>
  </si>
  <si>
    <t>ТЕКУЩАЯ ДЕЯТЕЛЬНОСТЬ</t>
  </si>
  <si>
    <t>Заработная плата производственного персонала</t>
  </si>
  <si>
    <t>Цена продажи, т.руб.</t>
  </si>
  <si>
    <t>Выpучка от продажи товаров, пpодукции, работ, услуг</t>
  </si>
  <si>
    <t>Объем продаж, тн</t>
  </si>
  <si>
    <t>Себестоимость: закупка у членов кооператива, т.руб.</t>
  </si>
  <si>
    <t>Валюта: т.руб.</t>
  </si>
  <si>
    <t>Валовая прибыль текущей деятельности (прибыль "+", убыток "-")</t>
  </si>
  <si>
    <t>ИНВЕСТИЦИОННАЯ ДЕЯТЕЛЬНОСТЬ</t>
  </si>
  <si>
    <t>Тара и тарный материал</t>
  </si>
  <si>
    <t>Прочие материалы на содержание теплицы</t>
  </si>
  <si>
    <t>Энергопотребление</t>
  </si>
  <si>
    <t>Водопотребление</t>
  </si>
  <si>
    <t>Заработная плата производственного персонала ИнвП</t>
  </si>
  <si>
    <t>Валовая прибыль ИнвП деятельности (прибыль "+", убыток "-")</t>
  </si>
  <si>
    <t>Услуги связи</t>
  </si>
  <si>
    <t xml:space="preserve">Услуги Банка  </t>
  </si>
  <si>
    <t>Хоз. и канц.  расходы</t>
  </si>
  <si>
    <t xml:space="preserve">Аренда и коммунальные услуги </t>
  </si>
  <si>
    <t>Инвентарь</t>
  </si>
  <si>
    <t>Свод по культуре</t>
  </si>
  <si>
    <t>Пшеница озимая, т.руб.</t>
  </si>
  <si>
    <t>Подсолнечник, т.руб.</t>
  </si>
  <si>
    <t>Морковь, т.руб.</t>
  </si>
  <si>
    <t>Свекла, т.руб.</t>
  </si>
  <si>
    <t>Лук репчатый, т.руб.</t>
  </si>
  <si>
    <t>Виноград, т.руб.</t>
  </si>
  <si>
    <t>Огурец тепличный, т.руб.</t>
  </si>
  <si>
    <t>Люцерна, т.руб.</t>
  </si>
  <si>
    <t>Огурец тепличный (ИнвП), т.руб.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</si>
  <si>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</si>
  <si>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</si>
  <si>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</si>
  <si>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</si>
  <si>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</si>
  <si>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</si>
  <si>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</si>
  <si>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</si>
  <si>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</si>
  <si>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</si>
  <si>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</si>
  <si>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</si>
  <si>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</si>
  <si>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</si>
  <si>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</si>
  <si>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Проверка коэф-та</t>
  </si>
  <si>
    <t>нет</t>
  </si>
  <si>
    <t>Прочие налоги и сборы</t>
  </si>
  <si>
    <r>
      <rPr>
        <b/>
        <sz val="11"/>
        <color rgb="FF3333FF"/>
        <rFont val="Times New Roman"/>
        <family val="1"/>
        <charset val="204"/>
      </rPr>
      <t>Пшеница озимая</t>
    </r>
    <r>
      <rPr>
        <sz val="11"/>
        <color theme="1"/>
        <rFont val="Times New Roman"/>
        <family val="2"/>
        <charset val="204"/>
      </rPr>
      <t>, т.руб.</t>
    </r>
  </si>
  <si>
    <t>в т.ч. Выручка от реализации текущей деятельности</t>
  </si>
  <si>
    <t>в т.ч. Выручка от реализациии ИнвП деятельности</t>
  </si>
  <si>
    <t>Выдача, руб.</t>
  </si>
  <si>
    <t>Возврат, руб.</t>
  </si>
  <si>
    <t>Остаток по кредиту, руб.</t>
  </si>
  <si>
    <t>Ставка кредиторвания:</t>
  </si>
  <si>
    <t>Проценты по кредитам сторонних Банков</t>
  </si>
  <si>
    <t>Проценты по частным займам</t>
  </si>
  <si>
    <t>Страховые взносы с ФОТ АУП</t>
  </si>
  <si>
    <t>Страховые взносы С ФОТ персонала ИнвП</t>
  </si>
  <si>
    <t>Страховые взносы с ФОТ производственного персонала</t>
  </si>
  <si>
    <t>Сумма кредиторвания, руб.</t>
  </si>
  <si>
    <t>Приобретение ОС, Расходы на строительство, кап.ремонт</t>
  </si>
  <si>
    <t>Информация о кредиторе</t>
  </si>
  <si>
    <t>Краткая информация об условиях кредитования</t>
  </si>
  <si>
    <t>Номенклатура</t>
  </si>
  <si>
    <t>% изм.</t>
  </si>
  <si>
    <t>Цена, руб./ед. изм.</t>
  </si>
  <si>
    <t>Цена "старт", руб./ед. изм.</t>
  </si>
  <si>
    <t>Таблица №4. Цены номенклатуры</t>
  </si>
  <si>
    <t>Цена на закупку</t>
  </si>
  <si>
    <t>Гезагард, КС</t>
  </si>
  <si>
    <t>Магний азотнокислый</t>
  </si>
  <si>
    <t>Отопление</t>
  </si>
  <si>
    <t>мл</t>
  </si>
  <si>
    <t>Закупка</t>
  </si>
  <si>
    <t>Кол-во</t>
  </si>
  <si>
    <t>PV (CF) (чистый денежный поток) реальный, тыс. руб.</t>
  </si>
  <si>
    <t>Анализ чувствительности проекта</t>
  </si>
  <si>
    <t>Контрольные значения</t>
  </si>
  <si>
    <t>Цены закупки</t>
  </si>
  <si>
    <t>Цены реализации</t>
  </si>
  <si>
    <t>Урожайность, %</t>
  </si>
  <si>
    <t>Шкала процентов</t>
  </si>
  <si>
    <t>% откл.</t>
  </si>
  <si>
    <t>Тип цен</t>
  </si>
  <si>
    <t>Группа номенклатуры</t>
  </si>
  <si>
    <t>Старт урожайность,%</t>
  </si>
  <si>
    <t>% изм. Урож.</t>
  </si>
  <si>
    <t>Кредит на строительство тепличного комплекса площадью 10080 кв.м., руб.</t>
  </si>
  <si>
    <t>Строительство тепличного комплекса площадью 10080 кв.м., руб.</t>
  </si>
  <si>
    <t>Себестоимость:</t>
  </si>
  <si>
    <t>Коммерческие расходы</t>
  </si>
  <si>
    <t>Управленческие расходы</t>
  </si>
  <si>
    <t>Проценты к получению</t>
  </si>
  <si>
    <t>Проценты к уплате</t>
  </si>
  <si>
    <r>
      <t xml:space="preserve">Таблица №2. </t>
    </r>
    <r>
      <rPr>
        <b/>
        <sz val="11"/>
        <color rgb="FFC00000"/>
        <rFont val="Times New Roman"/>
        <family val="1"/>
        <charset val="204"/>
      </rPr>
      <t>Расчет NPV</t>
    </r>
  </si>
  <si>
    <r>
      <t xml:space="preserve">Таблица №3. </t>
    </r>
    <r>
      <rPr>
        <b/>
        <sz val="11"/>
        <color rgb="FFC00000"/>
        <rFont val="Times New Roman"/>
        <family val="1"/>
        <charset val="204"/>
      </rPr>
      <t>Оценка экономической эффективности проекта</t>
    </r>
  </si>
  <si>
    <r>
      <t xml:space="preserve">Таблица №1. </t>
    </r>
    <r>
      <rPr>
        <b/>
        <sz val="11"/>
        <color rgb="FFC00000"/>
        <rFont val="Times New Roman"/>
        <family val="1"/>
        <charset val="204"/>
      </rPr>
      <t>Расчет ставки дисконтирования</t>
    </r>
  </si>
  <si>
    <t>Цель проекта:</t>
  </si>
  <si>
    <t>Лоток овощной 367*283*175 из пятислойного гофрированного картона с коричневым покрывным слоем</t>
  </si>
  <si>
    <t>Налоги и сборы</t>
  </si>
  <si>
    <t>Дизельное топливо</t>
  </si>
  <si>
    <t> Расчет расхода затрат на отопление (тюк соломы) за год</t>
  </si>
  <si>
    <t>Тюк соломы (шт.)</t>
  </si>
  <si>
    <t>Сетка для тюкования</t>
  </si>
  <si>
    <r>
      <t>на 1 м</t>
    </r>
    <r>
      <rPr>
        <vertAlign val="superscript"/>
        <sz val="11"/>
        <color theme="1"/>
        <rFont val="Times New Roman"/>
        <family val="1"/>
        <charset val="204"/>
      </rPr>
      <t>2</t>
    </r>
  </si>
  <si>
    <r>
      <t>на 10000 м</t>
    </r>
    <r>
      <rPr>
        <vertAlign val="superscript"/>
        <sz val="11"/>
        <color theme="1"/>
        <rFont val="Times New Roman"/>
        <family val="1"/>
        <charset val="204"/>
      </rPr>
      <t>2</t>
    </r>
  </si>
  <si>
    <t>Содержание</t>
  </si>
  <si>
    <t>Наименование листа книги</t>
  </si>
  <si>
    <t>Краткое пояснение содержания</t>
  </si>
  <si>
    <t>Бизнес-План</t>
  </si>
  <si>
    <t>Описательная часть цели бизнес-проекта</t>
  </si>
  <si>
    <t>Б ИнвП</t>
  </si>
  <si>
    <t>смета ИнвП</t>
  </si>
  <si>
    <t>Детальная смета затрат цели проекта</t>
  </si>
  <si>
    <t>КЗ</t>
  </si>
  <si>
    <t>Лист содержит контрольные значения:
- установка стартовых цен;
- установка стартовых показателей урожайности;
- "матрица" по сбору урожая;
- "матрица" по планированию закупок</t>
  </si>
  <si>
    <t>Кальк-я</t>
  </si>
  <si>
    <t>затраты</t>
  </si>
  <si>
    <t>ФОТ</t>
  </si>
  <si>
    <t>Кредит</t>
  </si>
  <si>
    <t>ЗФ</t>
  </si>
  <si>
    <t>АЧП</t>
  </si>
  <si>
    <t>ПДДС</t>
  </si>
  <si>
    <t>Ф2</t>
  </si>
  <si>
    <t>Расчет потребности дополнительных затрат при выращивании</t>
  </si>
  <si>
    <t xml:space="preserve">График и условия поставки оборудования и оказания монтажных услуг в рамках цели бизнес-плана  </t>
  </si>
  <si>
    <t>В данной таблице собрана информация о формировании калькуляции на основании действующей теплицы №9 0,24 га. Расчеты произведены с учётом потребности затрат на выращивание 1 саженца.
На основании полученных данных, произведён расчет потребности закупки материальной части Тепличного комплекса 10080 кв.м</t>
  </si>
  <si>
    <t>Расчет и распределение заработной платы</t>
  </si>
  <si>
    <t>Расчет ИнвП кредита и текущих кредитных обязательств</t>
  </si>
  <si>
    <t>Зерновой баланс</t>
  </si>
  <si>
    <t>Финансовый результат</t>
  </si>
  <si>
    <t>Таблица №2. График погашения текущих кредитных обязательств, руб.</t>
  </si>
  <si>
    <t>Договор кредитования</t>
  </si>
  <si>
    <t>% ставка</t>
  </si>
  <si>
    <t>Банк - кредитор</t>
  </si>
  <si>
    <t>СОВКОМБАНК ПАО</t>
  </si>
  <si>
    <t>Главы крестьянских (фермерских) хозяйств</t>
  </si>
  <si>
    <t>01.11.  Выращивание зерновых (кроме риса), зернобобовых культур и семян масличных культур</t>
  </si>
  <si>
    <t>Дата окончания проекта</t>
  </si>
  <si>
    <t>ФИЛИАЛ N8 ПАО КБ "ЦЕНТР-ИНВЕСТ"</t>
  </si>
  <si>
    <t>Таблица №1. Кредит на строительство тепличного комплекса площадью 0,24 га, руб.</t>
  </si>
  <si>
    <t>Строительство тепличного комплекса площадью 0,24 га для выращивания овощных культур защищенного грунта,  переработка и хранение овощей и фруктов</t>
  </si>
  <si>
    <t>Дата возникновения</t>
  </si>
  <si>
    <t>Дата погашения</t>
  </si>
  <si>
    <t>ИНН</t>
  </si>
  <si>
    <t>Название ОС</t>
  </si>
  <si>
    <t xml:space="preserve">Балансовая стоимость </t>
  </si>
  <si>
    <t>Электропогрузчик CPD 15 JAC</t>
  </si>
  <si>
    <t>Mazda NEW CX-5</t>
  </si>
  <si>
    <t>Трактор New Holland Т 7060</t>
  </si>
  <si>
    <t>Группа ОС</t>
  </si>
  <si>
    <t>Автотранспорт, самоходная техника</t>
  </si>
  <si>
    <t>Наименование дебитора</t>
  </si>
  <si>
    <t>Наименование кредитора</t>
  </si>
  <si>
    <t>Расшифровка статьи 1540 строки баланса "Кредиторская задолженность"</t>
  </si>
  <si>
    <t>Расшифровка статьи 1150 строки баланса "Основные средства"</t>
  </si>
  <si>
    <t>Домке Александр Сергеевич ИП, 236902827274</t>
  </si>
  <si>
    <t>НК ПЕТРОЛЕУМ ООО, 2361009830</t>
  </si>
  <si>
    <t>Голдовский Максим Сергеевич ИП, 270413204856</t>
  </si>
  <si>
    <t>ЕЙСКИЙ АГРОСОЮЗ СПОССК, 2361012657</t>
  </si>
  <si>
    <t>СБК ООО, 2312008947</t>
  </si>
  <si>
    <t>ПРОЧИЕ</t>
  </si>
  <si>
    <t>Аренда земли</t>
  </si>
  <si>
    <t>Услуги растениеводства</t>
  </si>
  <si>
    <t>Зарплата (прямые затраты) (ФОТ+страх.взносы)</t>
  </si>
  <si>
    <t>кВт.ч</t>
  </si>
  <si>
    <t>тюк</t>
  </si>
  <si>
    <t>услуга</t>
  </si>
  <si>
    <t>Огурец тепличный+10:33, т.руб.</t>
  </si>
  <si>
    <t>ДО ФИЛИАЛА № 8 ПАО КБ ЦЕНТР-ИНВЕСТ В Г.ЕЙСК</t>
  </si>
  <si>
    <t>64190026 от 12.11.2019</t>
  </si>
  <si>
    <t/>
  </si>
  <si>
    <t>Строительство тепличного комплекса площадью 0,24 га., руб.</t>
  </si>
  <si>
    <t>Кредит на строительство тепличного комплекса площадью 0,24 га, руб.</t>
  </si>
  <si>
    <t>1047214 от 05.03.2021</t>
  </si>
  <si>
    <t>64190028 от 12.11.2019</t>
  </si>
  <si>
    <t>Уборка урожая (подряд)</t>
  </si>
  <si>
    <t>Приобретение морковоуборочного навесного оборудования</t>
  </si>
  <si>
    <t>Таблица № Распределение закупки основных затрат по моркови</t>
  </si>
  <si>
    <t>Таблица № Распределение закупки основных затрат по огурец тепличный</t>
  </si>
  <si>
    <t>Мешок 30 кг</t>
  </si>
  <si>
    <t>Сетка (для подвязки)</t>
  </si>
  <si>
    <t>Реасил Микро Гидро Mix</t>
  </si>
  <si>
    <t>Реасил Форте Карб-N-Гумик</t>
  </si>
  <si>
    <t>Семена Морковь Абако 2.0 mm 1 000 000 сем</t>
  </si>
  <si>
    <t>Расход
 на 1 га в год</t>
  </si>
  <si>
    <t>Урожайность, кг/га</t>
  </si>
  <si>
    <t>Аммофос</t>
  </si>
  <si>
    <t>Танос, ВДГ</t>
  </si>
  <si>
    <t>Квадрис</t>
  </si>
  <si>
    <t>Сумма затрат, руб/га</t>
  </si>
  <si>
    <t>Семена Водан F1 Свекла 3,50-4,00мм 50 000сем</t>
  </si>
  <si>
    <t>Альто Супер, КЭ (250 г/л +80 г/л )</t>
  </si>
  <si>
    <t>Бетарен Супер МД, МКЭ (126+63+21 г/л)</t>
  </si>
  <si>
    <t>Карибу, ВДГ</t>
  </si>
  <si>
    <t>Лорнет, ВР (300 г/л)</t>
  </si>
  <si>
    <t>Форвард, МКЭ (60 г/л)</t>
  </si>
  <si>
    <t>Донат, ВР</t>
  </si>
  <si>
    <t>Кинфос, КЭ (300+40 г/л)</t>
  </si>
  <si>
    <t>Плантафид 5:15:45</t>
  </si>
  <si>
    <t>Пиринекс Супер, КЭ</t>
  </si>
  <si>
    <t>ЭТД-90, Ж</t>
  </si>
  <si>
    <t>Таблица №3. График погашения по лизинговым платежа, руб.</t>
  </si>
  <si>
    <t>РОСАГРОЛИЗИНГ АО</t>
  </si>
  <si>
    <t>0181896 от 01.11.2018 г.</t>
  </si>
  <si>
    <t>Банк - лизингодатель</t>
  </si>
  <si>
    <t>Договор лизинга</t>
  </si>
  <si>
    <t>Уборка урожая (свекла)</t>
  </si>
  <si>
    <t>Уборка урожая (морковь)</t>
  </si>
  <si>
    <t>Уборка урожая (виноград)</t>
  </si>
  <si>
    <t>Дата приобретения</t>
  </si>
  <si>
    <t>ТЕХНИЧЕСКАЯ ЧАСТЬ</t>
  </si>
  <si>
    <t>Наименование ОС</t>
  </si>
  <si>
    <t>Цена, млн.руб.</t>
  </si>
  <si>
    <t>Стоимость, млн.руб.</t>
  </si>
  <si>
    <t>Крупные трактора</t>
  </si>
  <si>
    <t>Транспортные средства</t>
  </si>
  <si>
    <t>Трактор New Holland T 7060 (220 л.с)</t>
  </si>
  <si>
    <t>Навесное оборудование</t>
  </si>
  <si>
    <t>Плуг оборотный 5 корпусный</t>
  </si>
  <si>
    <t>Дискатор 4х4</t>
  </si>
  <si>
    <t>Культиватор 8м</t>
  </si>
  <si>
    <t>Глубокорыхлитель</t>
  </si>
  <si>
    <t>Грядообразователь</t>
  </si>
  <si>
    <t>Средние трактора</t>
  </si>
  <si>
    <t>Беларус-1221.3 (Stage II) со спецоборудованием универсальный погрузчик</t>
  </si>
  <si>
    <t>Опрыскиватель Атазон ОП-3000</t>
  </si>
  <si>
    <t>Разбрасыватель удобрений</t>
  </si>
  <si>
    <t>Сеялка овощная Gaspardo</t>
  </si>
  <si>
    <t>Навесной морковоуборочный комбайн SIMON S2DCMR</t>
  </si>
  <si>
    <t>Малые трактора</t>
  </si>
  <si>
    <t>Трактор МТЗ-82</t>
  </si>
  <si>
    <t>Прицеп тракторный</t>
  </si>
  <si>
    <t>Культиватор междурядный</t>
  </si>
  <si>
    <t>Полив</t>
  </si>
  <si>
    <t>Оборудование</t>
  </si>
  <si>
    <t>Скважина</t>
  </si>
  <si>
    <t>Дождевальная машина Western IRRIGATION SYSTEM</t>
  </si>
  <si>
    <t>Электростанция 250 кВт</t>
  </si>
  <si>
    <t>Инженерные сети (водопровод, электросети)</t>
  </si>
  <si>
    <t>Прием с поля. Хранение. Сбыт</t>
  </si>
  <si>
    <t>Здания и сооружения</t>
  </si>
  <si>
    <t>Линия по первичной доработке и закладке на хранение с бункером
приемным ППС 20-60 в комплекте</t>
  </si>
  <si>
    <t>Склад 2 тыс. тонн хранения</t>
  </si>
  <si>
    <t>Весовая (80 тн)</t>
  </si>
  <si>
    <t>Тара</t>
  </si>
  <si>
    <t>Контейнеры</t>
  </si>
  <si>
    <t>Приемно-отгрузочные помещения с навесами</t>
  </si>
  <si>
    <t>Офисное помещение</t>
  </si>
  <si>
    <t>Земля</t>
  </si>
  <si>
    <t>Земельные участки</t>
  </si>
  <si>
    <t>Земля с/х назначения 60 га (с оформлением)</t>
  </si>
  <si>
    <t>ТЕХНОЛОГИЧЕСКАЯ КАРТА</t>
  </si>
  <si>
    <t>Транспортные затраты</t>
  </si>
  <si>
    <t>СЗР, удобрения</t>
  </si>
  <si>
    <t>Вода</t>
  </si>
  <si>
    <t>№ п/п</t>
  </si>
  <si>
    <t>Вид работ</t>
  </si>
  <si>
    <t>Площадь, га</t>
  </si>
  <si>
    <t>Дата начала</t>
  </si>
  <si>
    <t>Дата оконч.</t>
  </si>
  <si>
    <t>Часы работы</t>
  </si>
  <si>
    <t>Техника</t>
  </si>
  <si>
    <t>Вид топлива</t>
  </si>
  <si>
    <t>Норма расхода топлива, л/га</t>
  </si>
  <si>
    <t>Расход топлива, л</t>
  </si>
  <si>
    <t>Цена ГСМ, руб.</t>
  </si>
  <si>
    <t>Расход топлива, руб.</t>
  </si>
  <si>
    <t>Норма ГСМ руб./га</t>
  </si>
  <si>
    <t>Группа СЗР</t>
  </si>
  <si>
    <t>Расходный материал</t>
  </si>
  <si>
    <t>Ед. изм.</t>
  </si>
  <si>
    <t>Норма
 ед.изм./га</t>
  </si>
  <si>
    <t>Расход СЗР, руб.</t>
  </si>
  <si>
    <t>Норма СЗР руб./га</t>
  </si>
  <si>
    <t>Ед.изм.</t>
  </si>
  <si>
    <t>Норма ОП, руб./ед.изм.</t>
  </si>
  <si>
    <t xml:space="preserve"> кВт/ч             </t>
  </si>
  <si>
    <t>Цена руб.  р/кВт)</t>
  </si>
  <si>
    <t xml:space="preserve">Расход </t>
  </si>
  <si>
    <t>Норма эн.потреб. руб./га</t>
  </si>
  <si>
    <t xml:space="preserve"> м3/час</t>
  </si>
  <si>
    <t>руб. (цена 1 р/м3) лицензия на скважину</t>
  </si>
  <si>
    <t>Вспашка</t>
  </si>
  <si>
    <t xml:space="preserve">Трактор New Holland </t>
  </si>
  <si>
    <t>плуг ПСКу-5</t>
  </si>
  <si>
    <t>ДТ</t>
  </si>
  <si>
    <t>1-ая Обработка СЗР</t>
  </si>
  <si>
    <t>Трактор Беларус 82.1</t>
  </si>
  <si>
    <t>ОП-3000</t>
  </si>
  <si>
    <t>Удобрение</t>
  </si>
  <si>
    <t>Глубокорыхление</t>
  </si>
  <si>
    <t>глубокорыхлитель</t>
  </si>
  <si>
    <t>Культивация</t>
  </si>
  <si>
    <t>культиватор КСО-9</t>
  </si>
  <si>
    <t>Фрезерование</t>
  </si>
  <si>
    <t>АПК-2,8</t>
  </si>
  <si>
    <t>2-ая Обработка СЗР</t>
  </si>
  <si>
    <t>Гербицид</t>
  </si>
  <si>
    <t xml:space="preserve">Посев </t>
  </si>
  <si>
    <t xml:space="preserve">Сеялка пневматическая SP DORADA 8х70 </t>
  </si>
  <si>
    <t>Поливная машина № 1-240м</t>
  </si>
  <si>
    <t>Реасил Форте</t>
  </si>
  <si>
    <t>Поливная машина № 2-210м</t>
  </si>
  <si>
    <t>Танос, 400г</t>
  </si>
  <si>
    <t>Поливная машина № 3-50м</t>
  </si>
  <si>
    <t>Поливная машина № 4-50м</t>
  </si>
  <si>
    <t>Поливная машина № 5-210м</t>
  </si>
  <si>
    <t>Поливная машина № 6-144м</t>
  </si>
  <si>
    <t>Поливная машина № 7-144м</t>
  </si>
  <si>
    <t>Поливная машина № 8-84м</t>
  </si>
  <si>
    <t>3-ая Обработка СЗР</t>
  </si>
  <si>
    <t>1-ая Междурядная культивация</t>
  </si>
  <si>
    <t>КРН-5,6</t>
  </si>
  <si>
    <t>2-ая Междурядная культивация</t>
  </si>
  <si>
    <t>3-ая Междурядная культивация</t>
  </si>
  <si>
    <t xml:space="preserve">Уборка </t>
  </si>
  <si>
    <t>картофелекопалка</t>
  </si>
  <si>
    <t>руб./тн</t>
  </si>
  <si>
    <t>Свекла столовая</t>
  </si>
  <si>
    <t>Поливная машина № 3-100м</t>
  </si>
  <si>
    <t>Поливная машина № 4-100м</t>
  </si>
  <si>
    <t>Поливная машина № 5-100м</t>
  </si>
  <si>
    <t>Поливная машина № 6-100м</t>
  </si>
  <si>
    <t>Фунгицид</t>
  </si>
  <si>
    <t>Микроудобрение</t>
  </si>
  <si>
    <t>2361012657</t>
  </si>
  <si>
    <t>СПОССК Ейский АГРОСОЮЗ</t>
  </si>
  <si>
    <t>1152361012341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</si>
</sst>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3" formatCode="_-* #,##0.00_-;\-* #,##0.00_-;_-* &quot;-&quot;??_-;_-@_-"/>
    <numFmt numFmtId="164" formatCode="yyyy"/>
    <numFmt numFmtId="165" formatCode="#,##0.00_ ;[Red]\-#,##0.00\ "/>
    <numFmt numFmtId="166" formatCode="#,##0_ ;[Red]\-#,##0\ "/>
    <numFmt numFmtId="167" formatCode="0.000"/>
    <numFmt numFmtId="168" formatCode="dd/mm/yy;@"/>
    <numFmt numFmtId="169" formatCode="_-* #,##0.00_-;\-* #,##0.00_-;_-* &quot;-&quot;_-;_-@"/>
    <numFmt numFmtId="170" formatCode="_-* #,##0.00000_-;\-* #,##0.00000_-;_-* &quot;-&quot;_-;_-@"/>
    <numFmt numFmtId="171" formatCode="#,##0;[Red]#,##0"/>
    <numFmt numFmtId="172" formatCode="_-* #,##0.00_р_._-;\-* #,##0.00_р_._-;_-* &quot;-&quot;_р_._-;_-@_-"/>
    <numFmt numFmtId="173" formatCode="#,##0.0_ ;\-#,##0.0\ "/>
    <numFmt numFmtId="174" formatCode="_-* #,##0_р_._-;\-* #,##0_р_._-;_-* &quot;-&quot;_р_._-;_-@_-"/>
    <numFmt numFmtId="175" formatCode="_-* #,##0_-;\-* #,##0_-;_-* &quot;-&quot;??_-;_-@_-"/>
    <numFmt numFmtId="176" formatCode="_-* #,##0.0_р_._-;\-* #,##0.0_р_._-;_-* &quot;-&quot;_р_._-;_-@_-"/>
    <numFmt numFmtId="177" formatCode="0.0%"/>
    <numFmt numFmtId="178" formatCode="_-* #,##0.00_-;[Red]\-* #,##0.00_-;_-* &quot;-&quot;_-;_-@"/>
    <numFmt numFmtId="179" formatCode="_-* #,##0.0_-;[Red]\-* #,##0.0_-;_-* &quot;-&quot;_-;_-@"/>
    <numFmt numFmtId="180" formatCode="0.0000"/>
    <numFmt numFmtId="181" formatCode="[$-F419]mmmm;@"/>
    <numFmt numFmtId="182" formatCode="_-* #,##0_-;[Red]\-* #,##0_-;_-* &quot;-&quot;_-;_-@"/>
    <numFmt numFmtId="183" formatCode="_-* #,##0.00\ _₽_-;\-* #,##0.00\ _₽_-;_-* &quot;-&quot;??\ _₽_-;_-@_-"/>
    <numFmt numFmtId="184" formatCode="General_)"/>
    <numFmt numFmtId="185" formatCode="_-* #,##0.0\ _₽_-;\-* #,##0.0\ _₽_-;_-* &quot;-&quot;?\ _₽_-;_-@_-"/>
    <numFmt numFmtId="186" formatCode="#,##0,;[Red]\(#,##0,\)"/>
    <numFmt numFmtId="187" formatCode="_-* #,##0.000\ _₽_-;\-* #,##0.000\ _₽_-;_-* &quot;-&quot;???\ _₽_-;_-@_-"/>
    <numFmt numFmtId="188" formatCode="#,##0.000_ ;\-#,##0.000\ "/>
    <numFmt numFmtId="189" formatCode="_-* #,##0.0_-;\-* #,##0.0_-;_-* &quot;-&quot;_-;_-@"/>
    <numFmt numFmtId="190" formatCode="_-* #,##0_-;\-* #,##0_-;_-* &quot;-&quot;_-;_-@"/>
  </numFmts>
  <fonts count="110">
    <font>
      <sz val="11"/>
      <color theme="1"/>
      <name val="Times New Roman"/>
      <family val="2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3333FF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14"/>
      <color rgb="FFC0000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2" tint="-0.499984740745262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2" tint="-0.499984740745262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sz val="11"/>
      <color theme="1"/>
      <name val="Times New Roman"/>
      <family val="2"/>
      <charset val="204"/>
    </font>
    <font>
      <b/>
      <sz val="12"/>
      <color rgb="FFC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2" tint="-0.74999237037263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i/>
      <sz val="9"/>
      <color theme="2" tint="-0.249977111117893"/>
      <name val="Times New Roman"/>
      <family val="1"/>
      <charset val="204"/>
    </font>
    <font>
      <sz val="10"/>
      <color theme="0" tint="-0.34998626667073579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2"/>
      <charset val="204"/>
    </font>
    <font>
      <sz val="11"/>
      <name val="Times New Roman"/>
      <family val="1"/>
      <charset val="204"/>
    </font>
    <font>
      <sz val="9"/>
      <color theme="2" tint="-0.749992370372631"/>
      <name val="Times New Roman"/>
      <family val="1"/>
      <charset val="204"/>
    </font>
    <font>
      <sz val="11"/>
      <color theme="2" tint="-0.749992370372631"/>
      <name val="Times New Roman"/>
      <family val="1"/>
      <charset val="204"/>
    </font>
    <font>
      <i/>
      <u/>
      <sz val="9"/>
      <color rgb="FF3333FF"/>
      <name val="Times New Roman"/>
      <family val="1"/>
      <charset val="204"/>
    </font>
    <font>
      <sz val="10"/>
      <color rgb="FF3333FF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name val="Arial Cyr"/>
      <family val="2"/>
      <charset val="204"/>
    </font>
    <font>
      <u/>
      <sz val="11"/>
      <color theme="10"/>
      <name val="Calibri"/>
      <family val="2"/>
      <scheme val="minor"/>
    </font>
    <font>
      <b/>
      <sz val="11"/>
      <color rgb="FF3333CC"/>
      <name val="Times New Roman"/>
      <family val="1"/>
      <charset val="204"/>
    </font>
    <font>
      <b/>
      <sz val="11"/>
      <name val="Times New Roman"/>
      <family val="1"/>
    </font>
    <font>
      <b/>
      <sz val="14"/>
      <color rgb="FFC00000"/>
      <name val="Calibri"/>
      <family val="2"/>
      <charset val="204"/>
      <scheme val="minor"/>
    </font>
    <font>
      <b/>
      <sz val="10"/>
      <name val="Times New Roman"/>
      <family val="1"/>
    </font>
    <font>
      <b/>
      <sz val="11"/>
      <name val="Times New Roman"/>
      <family val="1"/>
      <charset val="204"/>
    </font>
    <font>
      <sz val="10"/>
      <name val="Times New Roman"/>
      <family val="1"/>
    </font>
    <font>
      <sz val="11"/>
      <name val="Times New Roman"/>
      <family val="1"/>
    </font>
    <font>
      <b/>
      <sz val="11"/>
      <color theme="9" tint="-0.249977111117893"/>
      <name val="Times New Roman"/>
      <family val="1"/>
      <charset val="204"/>
    </font>
    <font>
      <i/>
      <sz val="11"/>
      <color theme="1" tint="0.34998626667073579"/>
      <name val="Times New Roman"/>
      <family val="1"/>
      <charset val="204"/>
    </font>
    <font>
      <b/>
      <sz val="11"/>
      <color rgb="FF3333FF"/>
      <name val="Times New Roman"/>
      <family val="1"/>
      <charset val="204"/>
    </font>
    <font>
      <b/>
      <sz val="10"/>
      <color rgb="FF3333FF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sz val="10"/>
      <color rgb="FFC00000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b/>
      <sz val="10"/>
      <color indexed="8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sz val="12"/>
      <color rgb="FF3333FF"/>
      <name val="Times New Roman"/>
      <family val="1"/>
      <charset val="204"/>
    </font>
    <font>
      <u/>
      <sz val="11"/>
      <color rgb="FF3333FF"/>
      <name val="Times New Roman"/>
      <family val="1"/>
      <charset val="204"/>
    </font>
    <font>
      <sz val="8"/>
      <color theme="2" tint="-0.499984740745262"/>
      <name val="Times New Roman"/>
      <family val="1"/>
      <charset val="204"/>
    </font>
    <font>
      <sz val="8"/>
      <name val="Times New Roman"/>
      <family val="2"/>
      <charset val="204"/>
    </font>
    <font>
      <i/>
      <sz val="9"/>
      <color theme="1" tint="0.34998626667073579"/>
      <name val="Times New Roman"/>
      <family val="1"/>
      <charset val="204"/>
    </font>
    <font>
      <b/>
      <i/>
      <sz val="9"/>
      <color theme="1" tint="0.34998626667073579"/>
      <name val="Times New Roman"/>
      <family val="1"/>
      <charset val="204"/>
    </font>
    <font>
      <i/>
      <sz val="9"/>
      <color theme="1" tint="0.34998626667073579"/>
      <name val="Calibri"/>
      <family val="2"/>
      <charset val="204"/>
      <scheme val="minor"/>
    </font>
    <font>
      <i/>
      <sz val="5"/>
      <color theme="1" tint="0.34998626667073579"/>
      <name val="Calibri"/>
      <family val="2"/>
      <charset val="204"/>
      <scheme val="minor"/>
    </font>
    <font>
      <b/>
      <sz val="10"/>
      <color theme="9" tint="-0.249977111117893"/>
      <name val="Times New Roman"/>
      <family val="1"/>
    </font>
    <font>
      <b/>
      <i/>
      <sz val="10"/>
      <color theme="5" tint="-0.249977111117893"/>
      <name val="Times New Roman"/>
      <family val="1"/>
      <charset val="204"/>
    </font>
    <font>
      <sz val="10.5"/>
      <name val="Times New Roman"/>
      <family val="1"/>
      <charset val="204"/>
    </font>
    <font>
      <b/>
      <sz val="10.5"/>
      <name val="Times New Roman"/>
      <family val="1"/>
      <charset val="204"/>
    </font>
    <font>
      <b/>
      <sz val="10.5"/>
      <color rgb="FFC00000"/>
      <name val="Times New Roman"/>
      <family val="1"/>
      <charset val="204"/>
    </font>
    <font>
      <b/>
      <sz val="10"/>
      <color theme="5" tint="-0.249977111117893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10.5"/>
      <color rgb="FF000099"/>
      <name val="Times New Roman"/>
      <family val="1"/>
      <charset val="204"/>
    </font>
    <font>
      <b/>
      <sz val="10"/>
      <color rgb="FF000099"/>
      <name val="Times New Roman"/>
      <family val="1"/>
      <charset val="204"/>
    </font>
    <font>
      <sz val="11"/>
      <color theme="10"/>
      <name val="Times New Roman"/>
      <family val="2"/>
      <charset val="204"/>
    </font>
    <font>
      <sz val="14"/>
      <color rgb="FF00B050"/>
      <name val="Times New Roman"/>
      <family val="1"/>
      <charset val="204"/>
    </font>
    <font>
      <b/>
      <sz val="10.5"/>
      <color rgb="FF3333FF"/>
      <name val="Times New Roman"/>
      <family val="1"/>
      <charset val="204"/>
    </font>
    <font>
      <sz val="10"/>
      <color rgb="FF000099"/>
      <name val="Times New Roman"/>
      <family val="1"/>
      <charset val="204"/>
    </font>
    <font>
      <i/>
      <sz val="11"/>
      <color rgb="FF3333FF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3333FF"/>
      <name val="Times New Roman"/>
      <family val="2"/>
      <charset val="204"/>
    </font>
    <font>
      <sz val="10"/>
      <color theme="10"/>
      <name val="Times New Roman"/>
      <family val="2"/>
      <charset val="204"/>
    </font>
    <font>
      <b/>
      <sz val="14"/>
      <color theme="5" tint="-0.249977111117893"/>
      <name val="Times New Roman"/>
      <family val="1"/>
      <charset val="204"/>
    </font>
    <font>
      <sz val="11"/>
      <color indexed="8"/>
      <name val="Calibri"/>
      <family val="2"/>
      <charset val="204"/>
    </font>
    <font>
      <sz val="8"/>
      <name val="Arial"/>
      <family val="2"/>
    </font>
    <font>
      <sz val="11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b/>
      <i/>
      <sz val="11"/>
      <color rgb="FFC00000"/>
      <name val="Times New Roman"/>
      <family val="1"/>
      <charset val="204"/>
    </font>
    <font>
      <b/>
      <sz val="11"/>
      <color theme="1"/>
      <name val="Times New Roman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i/>
      <sz val="12"/>
      <color rgb="FF3333FF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color rgb="FFC00000"/>
      <name val="Calibri"/>
      <family val="2"/>
      <scheme val="minor"/>
    </font>
    <font>
      <sz val="16"/>
      <color rgb="FFC00000"/>
      <name val="Times New Roman"/>
      <family val="1"/>
      <charset val="204"/>
    </font>
    <font>
      <b/>
      <sz val="11"/>
      <color rgb="FF000099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color rgb="FF000099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rgb="FFC00000"/>
      <name val="Times New Roman"/>
      <family val="2"/>
      <charset val="204"/>
    </font>
    <font>
      <b/>
      <i/>
      <sz val="18"/>
      <color rgb="FFC00000"/>
      <name val="GOST type A"/>
      <family val="2"/>
      <charset val="204"/>
    </font>
    <font>
      <b/>
      <sz val="14"/>
      <color theme="1"/>
      <name val="Times New Roman"/>
      <family val="1"/>
      <charset val="204"/>
    </font>
    <font>
      <b/>
      <i/>
      <sz val="18"/>
      <color theme="1"/>
      <name val="GOST type A"/>
      <family val="2"/>
      <charset val="204"/>
    </font>
    <font>
      <b/>
      <sz val="10"/>
      <color theme="1"/>
      <name val="Times New Roman"/>
      <family val="2"/>
      <charset val="204"/>
    </font>
    <font>
      <b/>
      <sz val="9"/>
      <color theme="1"/>
      <name val="Times New Roman"/>
      <family val="1"/>
      <charset val="204"/>
    </font>
    <font>
      <sz val="11"/>
      <name val="Times New Roman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8" tint="0.59999389629810485"/>
        <bgColor indexed="64"/>
      </patternFill>
    </fill>
  </fills>
  <borders count="1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/>
      <bottom style="dash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 style="thin">
        <color auto="1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 style="thin">
        <color auto="1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0" tint="-0.34998626667073579"/>
      </right>
      <top style="thin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thin">
        <color auto="1"/>
      </left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34998626667073579"/>
      </left>
      <right style="medium">
        <color theme="1" tint="0.34998626667073579"/>
      </right>
      <top style="medium">
        <color theme="1" tint="0.34998626667073579"/>
      </top>
      <bottom/>
      <diagonal/>
    </border>
    <border>
      <left style="medium">
        <color theme="1" tint="0.34998626667073579"/>
      </left>
      <right style="medium">
        <color theme="1" tint="0.34998626667073579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1" tint="0.499984740745262"/>
      </bottom>
      <diagonal/>
    </border>
    <border>
      <left style="medium">
        <color indexed="64"/>
      </left>
      <right style="medium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1" tint="0.499984740745262"/>
      </top>
      <bottom style="medium">
        <color indexed="64"/>
      </bottom>
      <diagonal/>
    </border>
    <border>
      <left style="medium">
        <color theme="1" tint="0.499984740745262"/>
      </left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medium">
        <color theme="1" tint="0.499984740745262"/>
      </right>
      <top style="medium">
        <color theme="1" tint="0.499984740745262"/>
      </top>
      <bottom style="thin">
        <color indexed="64"/>
      </bottom>
      <diagonal/>
    </border>
    <border>
      <left style="medium">
        <color theme="1" tint="0.49998474074526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1" tint="0.499984740745262"/>
      </right>
      <top/>
      <bottom style="thin">
        <color indexed="64"/>
      </bottom>
      <diagonal/>
    </border>
    <border>
      <left style="medium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1" tint="0.499984740745262"/>
      </left>
      <right/>
      <top/>
      <bottom/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indexed="64"/>
      </right>
      <top style="medium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/>
      <diagonal/>
    </border>
    <border>
      <left style="thin">
        <color indexed="64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24">
    <xf numFmtId="0" fontId="0" fillId="0" borderId="0"/>
    <xf numFmtId="0" fontId="75" fillId="0" borderId="0" applyNumberFormat="0" applyFill="0" applyBorder="0" applyAlignment="0" applyProtection="0"/>
    <xf numFmtId="0" fontId="14" fillId="0" borderId="0"/>
    <xf numFmtId="0" fontId="12" fillId="0" borderId="0"/>
    <xf numFmtId="0" fontId="29" fillId="0" borderId="0"/>
    <xf numFmtId="0" fontId="30" fillId="0" borderId="0"/>
    <xf numFmtId="0" fontId="31" fillId="0" borderId="0"/>
    <xf numFmtId="0" fontId="14" fillId="0" borderId="0"/>
    <xf numFmtId="0" fontId="30" fillId="0" borderId="0"/>
    <xf numFmtId="0" fontId="37" fillId="0" borderId="0" applyNumberFormat="0" applyFill="0" applyBorder="0" applyAlignment="0" applyProtection="0"/>
    <xf numFmtId="0" fontId="38" fillId="0" borderId="0"/>
    <xf numFmtId="0" fontId="31" fillId="0" borderId="0"/>
    <xf numFmtId="0" fontId="31" fillId="12" borderId="0" applyNumberFormat="0" applyBorder="0" applyAlignment="0" applyProtection="0"/>
    <xf numFmtId="0" fontId="39" fillId="0" borderId="0" applyNumberFormat="0" applyFill="0" applyBorder="0" applyAlignment="0" applyProtection="0"/>
    <xf numFmtId="0" fontId="30" fillId="0" borderId="0"/>
    <xf numFmtId="0" fontId="55" fillId="0" borderId="0"/>
    <xf numFmtId="9" fontId="12" fillId="0" borderId="0" applyFont="0" applyFill="0" applyBorder="0" applyAlignment="0" applyProtection="0"/>
    <xf numFmtId="0" fontId="14" fillId="0" borderId="0"/>
    <xf numFmtId="9" fontId="84" fillId="0" borderId="0" applyFont="0" applyFill="0" applyBorder="0" applyAlignment="0" applyProtection="0"/>
    <xf numFmtId="184" fontId="85" fillId="0" borderId="0">
      <alignment horizontal="left"/>
    </xf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38" fillId="0" borderId="0"/>
  </cellStyleXfs>
  <cellXfs count="756">
    <xf numFmtId="0" fontId="0" fillId="0" borderId="0" xfId="0"/>
    <xf numFmtId="0" fontId="2" fillId="0" borderId="1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0" xfId="0" applyFont="1"/>
    <xf numFmtId="0" fontId="2" fillId="0" borderId="0" xfId="0" applyFont="1" applyAlignment="1">
      <alignment horizontal="right"/>
    </xf>
    <xf numFmtId="0" fontId="7" fillId="0" borderId="5" xfId="0" applyFont="1" applyFill="1" applyBorder="1" applyAlignment="1">
      <alignment vertical="center" wrapText="1"/>
    </xf>
    <xf numFmtId="0" fontId="8" fillId="0" borderId="0" xfId="0" applyFont="1" applyAlignment="1">
      <alignment horizontal="right"/>
    </xf>
    <xf numFmtId="164" fontId="1" fillId="2" borderId="10" xfId="0" applyNumberFormat="1" applyFont="1" applyFill="1" applyBorder="1" applyAlignment="1">
      <alignment horizontal="center" vertical="center"/>
    </xf>
    <xf numFmtId="0" fontId="8" fillId="0" borderId="0" xfId="0" applyNumberFormat="1" applyFont="1" applyAlignment="1">
      <alignment horizontal="right"/>
    </xf>
    <xf numFmtId="0" fontId="0" fillId="0" borderId="0" xfId="0" applyNumberFormat="1"/>
    <xf numFmtId="14" fontId="9" fillId="0" borderId="0" xfId="0" applyNumberFormat="1" applyFont="1" applyAlignment="1"/>
    <xf numFmtId="14" fontId="10" fillId="0" borderId="0" xfId="0" applyNumberFormat="1" applyFont="1" applyAlignment="1">
      <alignment horizontal="right"/>
    </xf>
    <xf numFmtId="14" fontId="9" fillId="0" borderId="0" xfId="0" applyNumberFormat="1" applyFont="1"/>
    <xf numFmtId="0" fontId="2" fillId="0" borderId="0" xfId="0" applyFont="1" applyBorder="1"/>
    <xf numFmtId="0" fontId="2" fillId="0" borderId="0" xfId="0" applyNumberFormat="1" applyFont="1" applyBorder="1"/>
    <xf numFmtId="0" fontId="2" fillId="0" borderId="5" xfId="0" applyFont="1" applyBorder="1"/>
    <xf numFmtId="0" fontId="8" fillId="0" borderId="0" xfId="0" applyFont="1" applyAlignment="1">
      <alignment horizontal="left"/>
    </xf>
    <xf numFmtId="16" fontId="0" fillId="0" borderId="0" xfId="0" applyNumberFormat="1"/>
    <xf numFmtId="164" fontId="1" fillId="2" borderId="8" xfId="0" applyNumberFormat="1" applyFont="1" applyFill="1" applyBorder="1" applyAlignment="1">
      <alignment horizontal="center" vertical="center" wrapText="1"/>
    </xf>
    <xf numFmtId="164" fontId="1" fillId="2" borderId="8" xfId="0" applyNumberFormat="1" applyFont="1" applyFill="1" applyBorder="1" applyAlignment="1">
      <alignment horizontal="center" vertical="center"/>
    </xf>
    <xf numFmtId="0" fontId="2" fillId="0" borderId="11" xfId="0" applyFont="1" applyBorder="1"/>
    <xf numFmtId="0" fontId="2" fillId="0" borderId="12" xfId="0" applyFont="1" applyBorder="1"/>
    <xf numFmtId="0" fontId="2" fillId="0" borderId="9" xfId="0" applyFont="1" applyBorder="1"/>
    <xf numFmtId="0" fontId="11" fillId="0" borderId="0" xfId="0" applyFont="1" applyAlignment="1">
      <alignment horizontal="right"/>
    </xf>
    <xf numFmtId="0" fontId="10" fillId="0" borderId="0" xfId="0" applyNumberFormat="1" applyFont="1" applyAlignment="1">
      <alignment horizontal="right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center"/>
    </xf>
    <xf numFmtId="0" fontId="10" fillId="0" borderId="0" xfId="0" applyNumberFormat="1" applyFont="1" applyAlignment="1">
      <alignment horizontal="center"/>
    </xf>
    <xf numFmtId="0" fontId="1" fillId="0" borderId="0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/>
    </xf>
    <xf numFmtId="14" fontId="17" fillId="0" borderId="0" xfId="0" applyNumberFormat="1" applyFont="1" applyAlignment="1"/>
    <xf numFmtId="0" fontId="10" fillId="0" borderId="0" xfId="0" applyFont="1"/>
    <xf numFmtId="0" fontId="14" fillId="0" borderId="0" xfId="2"/>
    <xf numFmtId="168" fontId="8" fillId="0" borderId="0" xfId="2" applyNumberFormat="1" applyFont="1" applyAlignment="1">
      <alignment horizontal="right"/>
    </xf>
    <xf numFmtId="0" fontId="8" fillId="0" borderId="0" xfId="2" applyFont="1" applyAlignment="1">
      <alignment horizontal="right"/>
    </xf>
    <xf numFmtId="10" fontId="18" fillId="0" borderId="0" xfId="2" applyNumberFormat="1" applyFont="1" applyAlignment="1">
      <alignment horizontal="right"/>
    </xf>
    <xf numFmtId="10" fontId="8" fillId="0" borderId="0" xfId="2" applyNumberFormat="1" applyFont="1" applyAlignment="1">
      <alignment horizontal="right"/>
    </xf>
    <xf numFmtId="168" fontId="1" fillId="2" borderId="13" xfId="2" applyNumberFormat="1" applyFont="1" applyFill="1" applyBorder="1" applyAlignment="1">
      <alignment horizontal="center" vertical="center" wrapText="1"/>
    </xf>
    <xf numFmtId="49" fontId="1" fillId="2" borderId="14" xfId="2" applyNumberFormat="1" applyFont="1" applyFill="1" applyBorder="1" applyAlignment="1">
      <alignment horizontal="center" vertical="center" wrapText="1"/>
    </xf>
    <xf numFmtId="4" fontId="1" fillId="2" borderId="14" xfId="2" applyNumberFormat="1" applyFont="1" applyFill="1" applyBorder="1" applyAlignment="1">
      <alignment horizontal="center" vertical="center" wrapText="1"/>
    </xf>
    <xf numFmtId="168" fontId="1" fillId="2" borderId="14" xfId="2" applyNumberFormat="1" applyFont="1" applyFill="1" applyBorder="1" applyAlignment="1">
      <alignment horizontal="center" vertical="center" wrapText="1"/>
    </xf>
    <xf numFmtId="165" fontId="1" fillId="2" borderId="15" xfId="2" applyNumberFormat="1" applyFont="1" applyFill="1" applyBorder="1" applyAlignment="1">
      <alignment horizontal="center" vertical="center" wrapText="1"/>
    </xf>
    <xf numFmtId="0" fontId="14" fillId="0" borderId="0" xfId="2" applyAlignment="1">
      <alignment wrapText="1"/>
    </xf>
    <xf numFmtId="168" fontId="2" fillId="0" borderId="16" xfId="2" applyNumberFormat="1" applyFont="1" applyBorder="1"/>
    <xf numFmtId="166" fontId="2" fillId="0" borderId="5" xfId="2" applyNumberFormat="1" applyFont="1" applyBorder="1"/>
    <xf numFmtId="4" fontId="2" fillId="0" borderId="5" xfId="2" applyNumberFormat="1" applyFont="1" applyBorder="1"/>
    <xf numFmtId="168" fontId="2" fillId="0" borderId="5" xfId="2" applyNumberFormat="1" applyFont="1" applyBorder="1"/>
    <xf numFmtId="165" fontId="2" fillId="0" borderId="6" xfId="2" applyNumberFormat="1" applyFont="1" applyBorder="1"/>
    <xf numFmtId="166" fontId="2" fillId="0" borderId="7" xfId="2" applyNumberFormat="1" applyFont="1" applyBorder="1"/>
    <xf numFmtId="165" fontId="2" fillId="0" borderId="8" xfId="2" applyNumberFormat="1" applyFont="1" applyBorder="1"/>
    <xf numFmtId="4" fontId="2" fillId="0" borderId="7" xfId="2" applyNumberFormat="1" applyFont="1" applyBorder="1"/>
    <xf numFmtId="168" fontId="2" fillId="0" borderId="17" xfId="2" applyNumberFormat="1" applyFont="1" applyBorder="1"/>
    <xf numFmtId="0" fontId="2" fillId="0" borderId="0" xfId="2" applyFont="1"/>
    <xf numFmtId="0" fontId="19" fillId="0" borderId="0" xfId="2" applyFont="1"/>
    <xf numFmtId="168" fontId="14" fillId="0" borderId="0" xfId="2" applyNumberFormat="1"/>
    <xf numFmtId="4" fontId="14" fillId="0" borderId="0" xfId="2" applyNumberFormat="1"/>
    <xf numFmtId="165" fontId="14" fillId="0" borderId="0" xfId="2" applyNumberFormat="1"/>
    <xf numFmtId="0" fontId="1" fillId="3" borderId="7" xfId="0" applyNumberFormat="1" applyFont="1" applyFill="1" applyBorder="1" applyAlignment="1" applyProtection="1"/>
    <xf numFmtId="49" fontId="9" fillId="2" borderId="14" xfId="2" applyNumberFormat="1" applyFont="1" applyFill="1" applyBorder="1" applyAlignment="1">
      <alignment horizontal="center" vertical="center" wrapText="1"/>
    </xf>
    <xf numFmtId="0" fontId="1" fillId="3" borderId="17" xfId="0" applyNumberFormat="1" applyFont="1" applyFill="1" applyBorder="1" applyAlignment="1" applyProtection="1"/>
    <xf numFmtId="166" fontId="1" fillId="3" borderId="7" xfId="0" applyNumberFormat="1" applyFont="1" applyFill="1" applyBorder="1" applyAlignment="1" applyProtection="1"/>
    <xf numFmtId="4" fontId="1" fillId="3" borderId="7" xfId="0" applyNumberFormat="1" applyFont="1" applyFill="1" applyBorder="1" applyAlignment="1" applyProtection="1"/>
    <xf numFmtId="165" fontId="1" fillId="3" borderId="8" xfId="0" applyNumberFormat="1" applyFont="1" applyFill="1" applyBorder="1" applyAlignment="1" applyProtection="1"/>
    <xf numFmtId="0" fontId="1" fillId="3" borderId="7" xfId="0" applyFont="1" applyFill="1" applyBorder="1" applyAlignment="1" applyProtection="1"/>
    <xf numFmtId="49" fontId="9" fillId="2" borderId="14" xfId="3" applyNumberFormat="1" applyFont="1" applyFill="1" applyBorder="1" applyAlignment="1">
      <alignment horizontal="center" vertical="center" wrapText="1"/>
    </xf>
    <xf numFmtId="0" fontId="2" fillId="0" borderId="0" xfId="2" applyNumberFormat="1" applyFont="1" applyBorder="1"/>
    <xf numFmtId="0" fontId="2" fillId="0" borderId="18" xfId="0" applyNumberFormat="1" applyFont="1" applyFill="1" applyBorder="1" applyAlignment="1">
      <alignment horizontal="center" vertical="center"/>
    </xf>
    <xf numFmtId="0" fontId="2" fillId="0" borderId="19" xfId="0" applyNumberFormat="1" applyFont="1" applyFill="1" applyBorder="1" applyAlignment="1">
      <alignment horizontal="center" vertical="center"/>
    </xf>
    <xf numFmtId="0" fontId="1" fillId="0" borderId="19" xfId="0" applyNumberFormat="1" applyFont="1" applyFill="1" applyBorder="1" applyAlignment="1">
      <alignment horizontal="center" vertical="center"/>
    </xf>
    <xf numFmtId="0" fontId="13" fillId="5" borderId="20" xfId="0" applyNumberFormat="1" applyFont="1" applyFill="1" applyBorder="1" applyAlignment="1">
      <alignment horizontal="center" vertical="center"/>
    </xf>
    <xf numFmtId="0" fontId="10" fillId="0" borderId="21" xfId="0" applyFont="1" applyBorder="1"/>
    <xf numFmtId="0" fontId="10" fillId="0" borderId="21" xfId="0" applyFont="1" applyFill="1" applyBorder="1"/>
    <xf numFmtId="164" fontId="1" fillId="5" borderId="10" xfId="0" applyNumberFormat="1" applyFont="1" applyFill="1" applyBorder="1" applyAlignment="1">
      <alignment horizontal="left" vertical="center" wrapText="1"/>
    </xf>
    <xf numFmtId="164" fontId="1" fillId="5" borderId="10" xfId="0" applyNumberFormat="1" applyFont="1" applyFill="1" applyBorder="1" applyAlignment="1">
      <alignment horizontal="center" vertical="center" wrapText="1"/>
    </xf>
    <xf numFmtId="165" fontId="15" fillId="2" borderId="22" xfId="2" applyNumberFormat="1" applyFont="1" applyFill="1" applyBorder="1"/>
    <xf numFmtId="0" fontId="10" fillId="0" borderId="24" xfId="2" applyFont="1" applyBorder="1" applyAlignment="1">
      <alignment horizontal="left" indent="2"/>
    </xf>
    <xf numFmtId="166" fontId="1" fillId="2" borderId="24" xfId="2" applyNumberFormat="1" applyFont="1" applyFill="1" applyBorder="1"/>
    <xf numFmtId="3" fontId="16" fillId="0" borderId="26" xfId="2" applyNumberFormat="1" applyFont="1" applyBorder="1"/>
    <xf numFmtId="0" fontId="10" fillId="0" borderId="27" xfId="0" applyFont="1" applyBorder="1"/>
    <xf numFmtId="0" fontId="10" fillId="0" borderId="28" xfId="0" applyFont="1" applyBorder="1"/>
    <xf numFmtId="166" fontId="10" fillId="0" borderId="27" xfId="0" applyNumberFormat="1" applyFont="1" applyBorder="1"/>
    <xf numFmtId="166" fontId="10" fillId="0" borderId="28" xfId="0" applyNumberFormat="1" applyFont="1" applyBorder="1"/>
    <xf numFmtId="165" fontId="10" fillId="0" borderId="27" xfId="0" applyNumberFormat="1" applyFont="1" applyBorder="1"/>
    <xf numFmtId="165" fontId="10" fillId="0" borderId="28" xfId="0" applyNumberFormat="1" applyFont="1" applyBorder="1"/>
    <xf numFmtId="165" fontId="20" fillId="0" borderId="27" xfId="0" applyNumberFormat="1" applyFont="1" applyBorder="1"/>
    <xf numFmtId="165" fontId="20" fillId="0" borderId="28" xfId="0" applyNumberFormat="1" applyFont="1" applyBorder="1"/>
    <xf numFmtId="165" fontId="16" fillId="0" borderId="28" xfId="0" applyNumberFormat="1" applyFont="1" applyBorder="1"/>
    <xf numFmtId="165" fontId="20" fillId="0" borderId="25" xfId="0" applyNumberFormat="1" applyFont="1" applyBorder="1"/>
    <xf numFmtId="0" fontId="10" fillId="0" borderId="24" xfId="0" applyFont="1" applyBorder="1"/>
    <xf numFmtId="166" fontId="10" fillId="0" borderId="24" xfId="0" applyNumberFormat="1" applyFont="1" applyBorder="1"/>
    <xf numFmtId="165" fontId="10" fillId="0" borderId="24" xfId="0" applyNumberFormat="1" applyFont="1" applyBorder="1"/>
    <xf numFmtId="165" fontId="11" fillId="0" borderId="24" xfId="0" applyNumberFormat="1" applyFont="1" applyBorder="1"/>
    <xf numFmtId="0" fontId="0" fillId="0" borderId="33" xfId="0" applyBorder="1"/>
    <xf numFmtId="0" fontId="0" fillId="0" borderId="34" xfId="0" applyBorder="1"/>
    <xf numFmtId="0" fontId="0" fillId="0" borderId="35" xfId="0" applyNumberFormat="1" applyBorder="1"/>
    <xf numFmtId="0" fontId="0" fillId="0" borderId="33" xfId="0" applyNumberFormat="1" applyBorder="1"/>
    <xf numFmtId="0" fontId="0" fillId="0" borderId="34" xfId="0" applyNumberFormat="1" applyBorder="1"/>
    <xf numFmtId="0" fontId="0" fillId="0" borderId="35" xfId="0" applyBorder="1"/>
    <xf numFmtId="0" fontId="2" fillId="9" borderId="23" xfId="0" applyFont="1" applyFill="1" applyBorder="1"/>
    <xf numFmtId="0" fontId="22" fillId="9" borderId="21" xfId="0" applyFont="1" applyFill="1" applyBorder="1"/>
    <xf numFmtId="167" fontId="2" fillId="9" borderId="29" xfId="0" applyNumberFormat="1" applyFont="1" applyFill="1" applyBorder="1"/>
    <xf numFmtId="167" fontId="2" fillId="9" borderId="30" xfId="0" applyNumberFormat="1" applyFont="1" applyFill="1" applyBorder="1"/>
    <xf numFmtId="167" fontId="1" fillId="9" borderId="30" xfId="0" applyNumberFormat="1" applyFont="1" applyFill="1" applyBorder="1"/>
    <xf numFmtId="167" fontId="4" fillId="9" borderId="32" xfId="0" applyNumberFormat="1" applyFont="1" applyFill="1" applyBorder="1"/>
    <xf numFmtId="165" fontId="20" fillId="9" borderId="27" xfId="0" applyNumberFormat="1" applyFont="1" applyFill="1" applyBorder="1"/>
    <xf numFmtId="165" fontId="20" fillId="9" borderId="28" xfId="0" applyNumberFormat="1" applyFont="1" applyFill="1" applyBorder="1"/>
    <xf numFmtId="165" fontId="16" fillId="9" borderId="28" xfId="0" applyNumberFormat="1" applyFont="1" applyFill="1" applyBorder="1"/>
    <xf numFmtId="165" fontId="20" fillId="9" borderId="25" xfId="0" applyNumberFormat="1" applyFont="1" applyFill="1" applyBorder="1"/>
    <xf numFmtId="165" fontId="11" fillId="9" borderId="24" xfId="0" applyNumberFormat="1" applyFont="1" applyFill="1" applyBorder="1"/>
    <xf numFmtId="0" fontId="0" fillId="0" borderId="36" xfId="0" applyBorder="1"/>
    <xf numFmtId="169" fontId="24" fillId="0" borderId="36" xfId="0" applyNumberFormat="1" applyFont="1" applyBorder="1"/>
    <xf numFmtId="169" fontId="15" fillId="0" borderId="36" xfId="0" applyNumberFormat="1" applyFont="1" applyFill="1" applyBorder="1"/>
    <xf numFmtId="169" fontId="4" fillId="9" borderId="32" xfId="0" applyNumberFormat="1" applyFont="1" applyFill="1" applyBorder="1"/>
    <xf numFmtId="14" fontId="25" fillId="10" borderId="37" xfId="1" applyNumberFormat="1" applyFont="1" applyFill="1" applyBorder="1" applyAlignment="1">
      <alignment horizontal="left"/>
    </xf>
    <xf numFmtId="0" fontId="24" fillId="0" borderId="36" xfId="0" applyFont="1" applyBorder="1"/>
    <xf numFmtId="169" fontId="4" fillId="9" borderId="39" xfId="0" applyNumberFormat="1" applyFont="1" applyFill="1" applyBorder="1"/>
    <xf numFmtId="0" fontId="26" fillId="8" borderId="0" xfId="0" applyFont="1" applyFill="1" applyBorder="1" applyAlignment="1">
      <alignment horizontal="center" vertical="center" wrapText="1"/>
    </xf>
    <xf numFmtId="0" fontId="5" fillId="0" borderId="0" xfId="0" applyFont="1"/>
    <xf numFmtId="0" fontId="20" fillId="0" borderId="0" xfId="0" applyFont="1"/>
    <xf numFmtId="0" fontId="20" fillId="0" borderId="0" xfId="0" applyNumberFormat="1" applyFont="1"/>
    <xf numFmtId="0" fontId="20" fillId="0" borderId="0" xfId="0" applyFont="1" applyAlignment="1">
      <alignment horizontal="center" vertical="center"/>
    </xf>
    <xf numFmtId="0" fontId="20" fillId="0" borderId="0" xfId="0" applyNumberFormat="1" applyFont="1" applyAlignment="1">
      <alignment horizontal="center" vertical="center"/>
    </xf>
    <xf numFmtId="171" fontId="33" fillId="0" borderId="5" xfId="0" applyNumberFormat="1" applyFont="1" applyFill="1" applyBorder="1" applyAlignment="1">
      <alignment horizontal="center" vertical="center" wrapText="1"/>
    </xf>
    <xf numFmtId="171" fontId="33" fillId="13" borderId="5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 wrapText="1"/>
    </xf>
    <xf numFmtId="0" fontId="21" fillId="4" borderId="0" xfId="0" applyFont="1" applyFill="1" applyAlignment="1">
      <alignment horizontal="center" vertical="center" wrapText="1"/>
    </xf>
    <xf numFmtId="0" fontId="2" fillId="4" borderId="19" xfId="0" applyNumberFormat="1" applyFont="1" applyFill="1" applyBorder="1" applyAlignment="1">
      <alignment horizontal="center" vertical="center"/>
    </xf>
    <xf numFmtId="0" fontId="10" fillId="4" borderId="28" xfId="0" applyFont="1" applyFill="1" applyBorder="1"/>
    <xf numFmtId="166" fontId="10" fillId="4" borderId="28" xfId="0" applyNumberFormat="1" applyFont="1" applyFill="1" applyBorder="1"/>
    <xf numFmtId="165" fontId="10" fillId="4" borderId="28" xfId="0" applyNumberFormat="1" applyFont="1" applyFill="1" applyBorder="1"/>
    <xf numFmtId="165" fontId="20" fillId="4" borderId="28" xfId="0" applyNumberFormat="1" applyFont="1" applyFill="1" applyBorder="1"/>
    <xf numFmtId="0" fontId="0" fillId="4" borderId="34" xfId="0" applyFill="1" applyBorder="1"/>
    <xf numFmtId="169" fontId="24" fillId="4" borderId="36" xfId="0" applyNumberFormat="1" applyFont="1" applyFill="1" applyBorder="1"/>
    <xf numFmtId="170" fontId="24" fillId="4" borderId="36" xfId="0" applyNumberFormat="1" applyFont="1" applyFill="1" applyBorder="1"/>
    <xf numFmtId="167" fontId="2" fillId="6" borderId="30" xfId="0" applyNumberFormat="1" applyFont="1" applyFill="1" applyBorder="1"/>
    <xf numFmtId="165" fontId="20" fillId="6" borderId="28" xfId="0" applyNumberFormat="1" applyFont="1" applyFill="1" applyBorder="1"/>
    <xf numFmtId="0" fontId="0" fillId="0" borderId="0" xfId="0" applyFill="1"/>
    <xf numFmtId="0" fontId="2" fillId="0" borderId="0" xfId="11" applyFont="1"/>
    <xf numFmtId="0" fontId="31" fillId="0" borderId="0" xfId="11"/>
    <xf numFmtId="0" fontId="36" fillId="2" borderId="48" xfId="14" applyFont="1" applyFill="1" applyBorder="1" applyAlignment="1">
      <alignment horizontal="center" vertical="center" wrapText="1"/>
    </xf>
    <xf numFmtId="0" fontId="36" fillId="2" borderId="49" xfId="14" applyFont="1" applyFill="1" applyBorder="1" applyAlignment="1">
      <alignment horizontal="center" vertical="center" wrapText="1"/>
    </xf>
    <xf numFmtId="0" fontId="36" fillId="2" borderId="41" xfId="14" applyFont="1" applyFill="1" applyBorder="1" applyAlignment="1">
      <alignment horizontal="center" vertical="center"/>
    </xf>
    <xf numFmtId="0" fontId="36" fillId="2" borderId="41" xfId="14" applyFont="1" applyFill="1" applyBorder="1" applyAlignment="1">
      <alignment horizontal="center" vertical="center" wrapText="1"/>
    </xf>
    <xf numFmtId="164" fontId="36" fillId="2" borderId="41" xfId="14" applyNumberFormat="1" applyFont="1" applyFill="1" applyBorder="1" applyAlignment="1">
      <alignment horizontal="center" vertical="center" wrapText="1"/>
    </xf>
    <xf numFmtId="166" fontId="36" fillId="2" borderId="50" xfId="14" applyNumberFormat="1" applyFont="1" applyFill="1" applyBorder="1" applyAlignment="1">
      <alignment horizontal="center" vertical="center" wrapText="1"/>
    </xf>
    <xf numFmtId="0" fontId="29" fillId="0" borderId="0" xfId="11" applyFont="1"/>
    <xf numFmtId="0" fontId="46" fillId="0" borderId="42" xfId="14" applyFont="1" applyBorder="1"/>
    <xf numFmtId="173" fontId="46" fillId="0" borderId="44" xfId="14" applyNumberFormat="1" applyFont="1" applyBorder="1"/>
    <xf numFmtId="174" fontId="46" fillId="0" borderId="44" xfId="14" applyNumberFormat="1" applyFont="1" applyBorder="1"/>
    <xf numFmtId="0" fontId="46" fillId="0" borderId="51" xfId="14" applyFont="1" applyBorder="1"/>
    <xf numFmtId="173" fontId="46" fillId="0" borderId="5" xfId="14" applyNumberFormat="1" applyFont="1" applyBorder="1"/>
    <xf numFmtId="174" fontId="46" fillId="0" borderId="5" xfId="14" applyNumberFormat="1" applyFont="1" applyBorder="1"/>
    <xf numFmtId="0" fontId="47" fillId="0" borderId="51" xfId="14" applyFont="1" applyBorder="1"/>
    <xf numFmtId="176" fontId="46" fillId="0" borderId="44" xfId="14" applyNumberFormat="1" applyFont="1" applyBorder="1" applyAlignment="1">
      <alignment horizontal="center"/>
    </xf>
    <xf numFmtId="176" fontId="46" fillId="0" borderId="5" xfId="14" applyNumberFormat="1" applyFont="1" applyBorder="1" applyAlignment="1">
      <alignment horizontal="center"/>
    </xf>
    <xf numFmtId="172" fontId="48" fillId="8" borderId="44" xfId="14" applyNumberFormat="1" applyFont="1" applyFill="1" applyBorder="1" applyAlignment="1">
      <alignment horizontal="center"/>
    </xf>
    <xf numFmtId="172" fontId="48" fillId="8" borderId="5" xfId="14" applyNumberFormat="1" applyFont="1" applyFill="1" applyBorder="1"/>
    <xf numFmtId="0" fontId="36" fillId="2" borderId="54" xfId="14" applyFont="1" applyFill="1" applyBorder="1" applyAlignment="1">
      <alignment horizontal="center" vertical="center" wrapText="1"/>
    </xf>
    <xf numFmtId="0" fontId="2" fillId="5" borderId="48" xfId="11" applyFont="1" applyFill="1" applyBorder="1"/>
    <xf numFmtId="0" fontId="2" fillId="5" borderId="0" xfId="11" applyFont="1" applyFill="1" applyBorder="1"/>
    <xf numFmtId="0" fontId="2" fillId="5" borderId="55" xfId="11" applyFont="1" applyFill="1" applyBorder="1"/>
    <xf numFmtId="172" fontId="48" fillId="8" borderId="42" xfId="14" applyNumberFormat="1" applyFont="1" applyFill="1" applyBorder="1" applyAlignment="1">
      <alignment horizontal="center"/>
    </xf>
    <xf numFmtId="174" fontId="46" fillId="0" borderId="45" xfId="14" applyNumberFormat="1" applyFont="1" applyBorder="1"/>
    <xf numFmtId="172" fontId="48" fillId="8" borderId="46" xfId="14" applyNumberFormat="1" applyFont="1" applyFill="1" applyBorder="1"/>
    <xf numFmtId="174" fontId="46" fillId="0" borderId="47" xfId="14" applyNumberFormat="1" applyFont="1" applyBorder="1"/>
    <xf numFmtId="3" fontId="36" fillId="0" borderId="5" xfId="0" applyNumberFormat="1" applyFont="1" applyFill="1" applyBorder="1" applyAlignment="1">
      <alignment horizontal="center" vertical="center" wrapText="1"/>
    </xf>
    <xf numFmtId="0" fontId="36" fillId="0" borderId="5" xfId="0" applyFont="1" applyFill="1" applyBorder="1" applyAlignment="1">
      <alignment horizontal="center" vertical="center" wrapText="1"/>
    </xf>
    <xf numFmtId="0" fontId="36" fillId="0" borderId="0" xfId="0" applyNumberFormat="1" applyFont="1" applyFill="1"/>
    <xf numFmtId="0" fontId="36" fillId="0" borderId="0" xfId="0" applyFont="1" applyFill="1"/>
    <xf numFmtId="171" fontId="33" fillId="11" borderId="14" xfId="6" applyNumberFormat="1" applyFont="1" applyFill="1" applyBorder="1" applyAlignment="1">
      <alignment horizontal="left" vertical="center"/>
    </xf>
    <xf numFmtId="3" fontId="16" fillId="11" borderId="14" xfId="0" applyNumberFormat="1" applyFont="1" applyFill="1" applyBorder="1" applyAlignment="1">
      <alignment horizontal="center" vertical="center" wrapText="1"/>
    </xf>
    <xf numFmtId="3" fontId="20" fillId="11" borderId="0" xfId="0" applyNumberFormat="1" applyFont="1" applyFill="1"/>
    <xf numFmtId="3" fontId="34" fillId="11" borderId="14" xfId="0" applyNumberFormat="1" applyFont="1" applyFill="1" applyBorder="1" applyAlignment="1">
      <alignment horizontal="center" vertical="center" wrapText="1"/>
    </xf>
    <xf numFmtId="0" fontId="35" fillId="11" borderId="5" xfId="0" applyFont="1" applyFill="1" applyBorder="1" applyAlignment="1">
      <alignment horizontal="center" vertical="center" wrapText="1"/>
    </xf>
    <xf numFmtId="0" fontId="6" fillId="0" borderId="0" xfId="0" applyFont="1"/>
    <xf numFmtId="175" fontId="33" fillId="9" borderId="42" xfId="8" applyNumberFormat="1" applyFont="1" applyFill="1" applyBorder="1" applyAlignment="1">
      <alignment horizontal="left" vertical="center"/>
    </xf>
    <xf numFmtId="175" fontId="33" fillId="9" borderId="43" xfId="8" applyNumberFormat="1" applyFont="1" applyFill="1" applyBorder="1" applyAlignment="1">
      <alignment horizontal="left" vertical="center"/>
    </xf>
    <xf numFmtId="175" fontId="50" fillId="9" borderId="42" xfId="8" applyNumberFormat="1" applyFont="1" applyFill="1" applyBorder="1" applyAlignment="1">
      <alignment horizontal="left" vertical="center"/>
    </xf>
    <xf numFmtId="0" fontId="2" fillId="15" borderId="0" xfId="0" applyNumberFormat="1" applyFont="1" applyFill="1" applyBorder="1" applyAlignment="1">
      <alignment horizontal="center" vertical="center"/>
    </xf>
    <xf numFmtId="0" fontId="49" fillId="15" borderId="0" xfId="0" applyNumberFormat="1" applyFont="1" applyFill="1" applyBorder="1" applyAlignment="1">
      <alignment horizontal="center" vertical="center"/>
    </xf>
    <xf numFmtId="0" fontId="0" fillId="15" borderId="0" xfId="0" applyFill="1"/>
    <xf numFmtId="0" fontId="3" fillId="15" borderId="0" xfId="0" applyFont="1" applyFill="1"/>
    <xf numFmtId="14" fontId="10" fillId="15" borderId="0" xfId="0" applyNumberFormat="1" applyFont="1" applyFill="1" applyAlignment="1">
      <alignment horizontal="right"/>
    </xf>
    <xf numFmtId="0" fontId="0" fillId="16" borderId="0" xfId="0" applyFill="1"/>
    <xf numFmtId="0" fontId="3" fillId="16" borderId="0" xfId="0" applyFont="1" applyFill="1"/>
    <xf numFmtId="14" fontId="52" fillId="13" borderId="5" xfId="0" applyNumberFormat="1" applyFont="1" applyFill="1" applyBorder="1" applyAlignment="1">
      <alignment horizontal="left" vertical="center"/>
    </xf>
    <xf numFmtId="0" fontId="53" fillId="8" borderId="0" xfId="0" applyFont="1" applyFill="1" applyAlignment="1">
      <alignment horizontal="left" wrapText="1"/>
    </xf>
    <xf numFmtId="3" fontId="26" fillId="0" borderId="60" xfId="0" applyNumberFormat="1" applyFont="1" applyBorder="1" applyAlignment="1">
      <alignment horizontal="right"/>
    </xf>
    <xf numFmtId="3" fontId="32" fillId="0" borderId="38" xfId="0" applyNumberFormat="1" applyFont="1" applyBorder="1" applyAlignment="1">
      <alignment horizontal="right"/>
    </xf>
    <xf numFmtId="3" fontId="26" fillId="0" borderId="61" xfId="0" applyNumberFormat="1" applyFont="1" applyBorder="1" applyAlignment="1">
      <alignment horizontal="right"/>
    </xf>
    <xf numFmtId="3" fontId="26" fillId="0" borderId="62" xfId="0" applyNumberFormat="1" applyFont="1" applyBorder="1" applyAlignment="1">
      <alignment horizontal="right"/>
    </xf>
    <xf numFmtId="0" fontId="13" fillId="15" borderId="0" xfId="0" applyNumberFormat="1" applyFont="1" applyFill="1" applyBorder="1" applyAlignment="1">
      <alignment horizontal="center" vertical="center"/>
    </xf>
    <xf numFmtId="0" fontId="36" fillId="0" borderId="5" xfId="6" applyFont="1" applyFill="1" applyBorder="1" applyAlignment="1">
      <alignment vertical="center" wrapText="1"/>
    </xf>
    <xf numFmtId="164" fontId="1" fillId="2" borderId="48" xfId="0" applyNumberFormat="1" applyFont="1" applyFill="1" applyBorder="1" applyAlignment="1">
      <alignment horizontal="center" vertical="center"/>
    </xf>
    <xf numFmtId="0" fontId="22" fillId="0" borderId="0" xfId="0" applyFont="1"/>
    <xf numFmtId="0" fontId="44" fillId="0" borderId="0" xfId="0" applyNumberFormat="1" applyFont="1" applyFill="1" applyBorder="1" applyAlignment="1">
      <alignment horizontal="center" vertical="center"/>
    </xf>
    <xf numFmtId="175" fontId="52" fillId="9" borderId="42" xfId="8" applyNumberFormat="1" applyFont="1" applyFill="1" applyBorder="1" applyAlignment="1">
      <alignment horizontal="left" vertical="center"/>
    </xf>
    <xf numFmtId="175" fontId="52" fillId="9" borderId="43" xfId="8" applyNumberFormat="1" applyFont="1" applyFill="1" applyBorder="1" applyAlignment="1">
      <alignment horizontal="left" vertical="center"/>
    </xf>
    <xf numFmtId="3" fontId="52" fillId="0" borderId="63" xfId="0" applyNumberFormat="1" applyFont="1" applyBorder="1"/>
    <xf numFmtId="3" fontId="11" fillId="0" borderId="21" xfId="0" applyNumberFormat="1" applyFont="1" applyBorder="1"/>
    <xf numFmtId="3" fontId="11" fillId="0" borderId="64" xfId="0" applyNumberFormat="1" applyFont="1" applyBorder="1"/>
    <xf numFmtId="0" fontId="32" fillId="0" borderId="5" xfId="14" applyFont="1" applyBorder="1" applyAlignment="1">
      <alignment horizontal="center" vertical="center" wrapText="1"/>
    </xf>
    <xf numFmtId="164" fontId="32" fillId="0" borderId="5" xfId="14" applyNumberFormat="1" applyFont="1" applyBorder="1" applyAlignment="1">
      <alignment horizontal="center" vertical="center" wrapText="1"/>
    </xf>
    <xf numFmtId="0" fontId="36" fillId="9" borderId="6" xfId="15" applyFont="1" applyFill="1" applyBorder="1" applyAlignment="1">
      <alignment horizontal="left" vertical="center"/>
    </xf>
    <xf numFmtId="0" fontId="56" fillId="0" borderId="72" xfId="7" applyFont="1" applyBorder="1" applyAlignment="1">
      <alignment horizontal="left" indent="2"/>
    </xf>
    <xf numFmtId="0" fontId="33" fillId="3" borderId="71" xfId="15" applyFont="1" applyFill="1" applyBorder="1" applyAlignment="1">
      <alignment horizontal="left" vertical="center"/>
    </xf>
    <xf numFmtId="0" fontId="36" fillId="9" borderId="71" xfId="15" applyFont="1" applyFill="1" applyBorder="1" applyAlignment="1">
      <alignment horizontal="left" vertical="center"/>
    </xf>
    <xf numFmtId="0" fontId="20" fillId="14" borderId="73" xfId="7" applyFont="1" applyFill="1" applyBorder="1" applyAlignment="1">
      <alignment horizontal="left" vertical="top" wrapText="1" indent="2"/>
    </xf>
    <xf numFmtId="0" fontId="20" fillId="14" borderId="73" xfId="7" applyFont="1" applyFill="1" applyBorder="1" applyAlignment="1">
      <alignment horizontal="left" wrapText="1" indent="2"/>
    </xf>
    <xf numFmtId="0" fontId="54" fillId="0" borderId="5" xfId="0" applyFont="1" applyFill="1" applyBorder="1" applyAlignment="1">
      <alignment vertical="center" wrapText="1"/>
    </xf>
    <xf numFmtId="0" fontId="5" fillId="0" borderId="4" xfId="0" applyFont="1" applyBorder="1" applyAlignment="1">
      <alignment horizontal="left" vertical="center" wrapText="1"/>
    </xf>
    <xf numFmtId="1" fontId="58" fillId="0" borderId="5" xfId="0" applyNumberFormat="1" applyFont="1" applyBorder="1" applyAlignment="1">
      <alignment horizontal="left"/>
    </xf>
    <xf numFmtId="0" fontId="59" fillId="0" borderId="4" xfId="1" applyFont="1" applyBorder="1" applyAlignment="1">
      <alignment horizontal="left" vertical="center" wrapText="1"/>
    </xf>
    <xf numFmtId="14" fontId="0" fillId="0" borderId="0" xfId="0" applyNumberFormat="1"/>
    <xf numFmtId="0" fontId="33" fillId="0" borderId="0" xfId="0" applyNumberFormat="1" applyFont="1" applyFill="1" applyBorder="1" applyAlignment="1">
      <alignment horizontal="center" vertical="center"/>
    </xf>
    <xf numFmtId="0" fontId="20" fillId="0" borderId="0" xfId="0" applyNumberFormat="1" applyFont="1" applyFill="1" applyBorder="1" applyAlignment="1">
      <alignment horizontal="center" vertical="center"/>
    </xf>
    <xf numFmtId="0" fontId="16" fillId="0" borderId="0" xfId="0" applyNumberFormat="1" applyFont="1" applyFill="1" applyBorder="1" applyAlignment="1">
      <alignment horizontal="center" vertical="center"/>
    </xf>
    <xf numFmtId="0" fontId="2" fillId="0" borderId="46" xfId="0" applyFont="1" applyBorder="1" applyAlignment="1">
      <alignment wrapText="1"/>
    </xf>
    <xf numFmtId="0" fontId="1" fillId="9" borderId="43" xfId="0" applyFont="1" applyFill="1" applyBorder="1" applyAlignment="1">
      <alignment wrapText="1"/>
    </xf>
    <xf numFmtId="174" fontId="46" fillId="0" borderId="5" xfId="14" applyNumberFormat="1" applyFont="1" applyBorder="1" applyAlignment="1">
      <alignment horizontal="center"/>
    </xf>
    <xf numFmtId="0" fontId="31" fillId="0" borderId="0" xfId="11" applyAlignment="1">
      <alignment wrapText="1"/>
    </xf>
    <xf numFmtId="0" fontId="31" fillId="0" borderId="80" xfId="11" applyBorder="1"/>
    <xf numFmtId="0" fontId="43" fillId="0" borderId="81" xfId="14" applyFont="1" applyBorder="1" applyAlignment="1">
      <alignment horizontal="center" vertical="top" wrapText="1"/>
    </xf>
    <xf numFmtId="173" fontId="75" fillId="0" borderId="5" xfId="1" applyNumberFormat="1" applyBorder="1"/>
    <xf numFmtId="0" fontId="5" fillId="17" borderId="82" xfId="0" applyFont="1" applyFill="1" applyBorder="1"/>
    <xf numFmtId="0" fontId="0" fillId="0" borderId="82" xfId="0" applyBorder="1"/>
    <xf numFmtId="0" fontId="0" fillId="0" borderId="82" xfId="0" applyBorder="1" applyAlignment="1">
      <alignment horizontal="left" wrapText="1"/>
    </xf>
    <xf numFmtId="0" fontId="2" fillId="0" borderId="82" xfId="0" applyFont="1" applyBorder="1" applyAlignment="1">
      <alignment wrapText="1"/>
    </xf>
    <xf numFmtId="0" fontId="0" fillId="8" borderId="82" xfId="0" applyFill="1" applyBorder="1" applyAlignment="1">
      <alignment horizontal="left" indent="3"/>
    </xf>
    <xf numFmtId="0" fontId="62" fillId="14" borderId="82" xfId="0" applyFont="1" applyFill="1" applyBorder="1" applyAlignment="1">
      <alignment horizontal="left" indent="8"/>
    </xf>
    <xf numFmtId="178" fontId="62" fillId="0" borderId="82" xfId="0" applyNumberFormat="1" applyFont="1" applyBorder="1" applyAlignment="1">
      <alignment horizontal="right"/>
    </xf>
    <xf numFmtId="0" fontId="62" fillId="0" borderId="0" xfId="0" applyFont="1"/>
    <xf numFmtId="0" fontId="64" fillId="0" borderId="0" xfId="11" applyFont="1"/>
    <xf numFmtId="164" fontId="65" fillId="0" borderId="0" xfId="11" applyNumberFormat="1" applyFont="1" applyAlignment="1">
      <alignment horizontal="center" vertical="center" wrapText="1"/>
    </xf>
    <xf numFmtId="179" fontId="0" fillId="15" borderId="82" xfId="0" applyNumberFormat="1" applyFill="1" applyBorder="1"/>
    <xf numFmtId="179" fontId="1" fillId="15" borderId="82" xfId="0" applyNumberFormat="1" applyFont="1" applyFill="1" applyBorder="1"/>
    <xf numFmtId="179" fontId="62" fillId="0" borderId="82" xfId="0" applyNumberFormat="1" applyFont="1" applyBorder="1" applyAlignment="1">
      <alignment horizontal="right"/>
    </xf>
    <xf numFmtId="179" fontId="63" fillId="0" borderId="82" xfId="0" applyNumberFormat="1" applyFont="1" applyBorder="1"/>
    <xf numFmtId="0" fontId="45" fillId="0" borderId="42" xfId="14" applyFont="1" applyBorder="1"/>
    <xf numFmtId="0" fontId="45" fillId="0" borderId="51" xfId="14" applyFont="1" applyBorder="1"/>
    <xf numFmtId="0" fontId="66" fillId="0" borderId="51" xfId="14" applyFont="1" applyBorder="1"/>
    <xf numFmtId="0" fontId="31" fillId="15" borderId="0" xfId="11" applyFill="1"/>
    <xf numFmtId="0" fontId="66" fillId="0" borderId="51" xfId="14" applyFont="1" applyFill="1" applyBorder="1"/>
    <xf numFmtId="0" fontId="49" fillId="15" borderId="82" xfId="0" applyFont="1" applyFill="1" applyBorder="1" applyAlignment="1">
      <alignment horizontal="left" indent="3"/>
    </xf>
    <xf numFmtId="179" fontId="67" fillId="0" borderId="82" xfId="0" applyNumberFormat="1" applyFont="1" applyBorder="1"/>
    <xf numFmtId="179" fontId="52" fillId="15" borderId="82" xfId="0" applyNumberFormat="1" applyFont="1" applyFill="1" applyBorder="1"/>
    <xf numFmtId="179" fontId="68" fillId="0" borderId="82" xfId="0" applyNumberFormat="1" applyFont="1" applyBorder="1"/>
    <xf numFmtId="179" fontId="69" fillId="0" borderId="82" xfId="0" applyNumberFormat="1" applyFont="1" applyBorder="1"/>
    <xf numFmtId="179" fontId="70" fillId="0" borderId="82" xfId="0" applyNumberFormat="1" applyFont="1" applyBorder="1"/>
    <xf numFmtId="179" fontId="68" fillId="8" borderId="82" xfId="0" applyNumberFormat="1" applyFont="1" applyFill="1" applyBorder="1"/>
    <xf numFmtId="179" fontId="69" fillId="8" borderId="82" xfId="0" applyNumberFormat="1" applyFont="1" applyFill="1" applyBorder="1"/>
    <xf numFmtId="0" fontId="2" fillId="0" borderId="82" xfId="0" applyFont="1" applyBorder="1"/>
    <xf numFmtId="0" fontId="2" fillId="0" borderId="82" xfId="0" applyFont="1" applyBorder="1" applyAlignment="1">
      <alignment horizontal="left" wrapText="1"/>
    </xf>
    <xf numFmtId="179" fontId="68" fillId="9" borderId="82" xfId="0" applyNumberFormat="1" applyFont="1" applyFill="1" applyBorder="1"/>
    <xf numFmtId="179" fontId="69" fillId="9" borderId="82" xfId="0" applyNumberFormat="1" applyFont="1" applyFill="1" applyBorder="1"/>
    <xf numFmtId="0" fontId="2" fillId="9" borderId="82" xfId="0" applyFont="1" applyFill="1" applyBorder="1" applyAlignment="1">
      <alignment wrapText="1"/>
    </xf>
    <xf numFmtId="179" fontId="71" fillId="0" borderId="82" xfId="0" applyNumberFormat="1" applyFont="1" applyBorder="1"/>
    <xf numFmtId="0" fontId="0" fillId="17" borderId="0" xfId="0" applyFill="1"/>
    <xf numFmtId="0" fontId="0" fillId="17" borderId="0" xfId="0" applyNumberFormat="1" applyFill="1"/>
    <xf numFmtId="0" fontId="49" fillId="8" borderId="82" xfId="0" applyFont="1" applyFill="1" applyBorder="1" applyAlignment="1">
      <alignment horizontal="left" indent="3"/>
    </xf>
    <xf numFmtId="0" fontId="72" fillId="0" borderId="0" xfId="0" applyFont="1"/>
    <xf numFmtId="0" fontId="72" fillId="17" borderId="14" xfId="0" applyFont="1" applyFill="1" applyBorder="1" applyAlignment="1">
      <alignment horizontal="center" vertical="center"/>
    </xf>
    <xf numFmtId="179" fontId="36" fillId="8" borderId="82" xfId="0" applyNumberFormat="1" applyFont="1" applyFill="1" applyBorder="1"/>
    <xf numFmtId="179" fontId="33" fillId="8" borderId="82" xfId="0" applyNumberFormat="1" applyFont="1" applyFill="1" applyBorder="1"/>
    <xf numFmtId="179" fontId="73" fillId="0" borderId="82" xfId="0" applyNumberFormat="1" applyFont="1" applyBorder="1"/>
    <xf numFmtId="179" fontId="74" fillId="0" borderId="82" xfId="0" applyNumberFormat="1" applyFont="1" applyBorder="1"/>
    <xf numFmtId="179" fontId="73" fillId="9" borderId="82" xfId="0" applyNumberFormat="1" applyFont="1" applyFill="1" applyBorder="1"/>
    <xf numFmtId="0" fontId="36" fillId="5" borderId="6" xfId="15" applyFont="1" applyFill="1" applyBorder="1" applyAlignment="1">
      <alignment horizontal="left" vertical="center"/>
    </xf>
    <xf numFmtId="0" fontId="4" fillId="0" borderId="0" xfId="0" applyFont="1" applyAlignment="1">
      <alignment horizontal="left" vertical="top" textRotation="90" wrapText="1"/>
    </xf>
    <xf numFmtId="0" fontId="20" fillId="8" borderId="73" xfId="7" applyFont="1" applyFill="1" applyBorder="1" applyAlignment="1">
      <alignment horizontal="left" wrapText="1" indent="3"/>
    </xf>
    <xf numFmtId="182" fontId="74" fillId="8" borderId="82" xfId="0" applyNumberFormat="1" applyFont="1" applyFill="1" applyBorder="1"/>
    <xf numFmtId="182" fontId="36" fillId="8" borderId="82" xfId="0" applyNumberFormat="1" applyFont="1" applyFill="1" applyBorder="1"/>
    <xf numFmtId="182" fontId="33" fillId="8" borderId="82" xfId="0" applyNumberFormat="1" applyFont="1" applyFill="1" applyBorder="1"/>
    <xf numFmtId="0" fontId="75" fillId="8" borderId="82" xfId="1" applyFill="1" applyBorder="1" applyAlignment="1">
      <alignment horizontal="left" indent="3"/>
    </xf>
    <xf numFmtId="0" fontId="22" fillId="0" borderId="0" xfId="0" applyFont="1" applyAlignment="1">
      <alignment horizontal="left" vertical="top" textRotation="90" wrapText="1"/>
    </xf>
    <xf numFmtId="0" fontId="44" fillId="0" borderId="13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 wrapText="1"/>
    </xf>
    <xf numFmtId="0" fontId="44" fillId="0" borderId="15" xfId="0" applyFont="1" applyBorder="1" applyAlignment="1">
      <alignment horizontal="center" vertical="center" wrapText="1"/>
    </xf>
    <xf numFmtId="0" fontId="44" fillId="8" borderId="15" xfId="0" applyFont="1" applyFill="1" applyBorder="1" applyAlignment="1">
      <alignment horizontal="center" vertical="center" wrapText="1"/>
    </xf>
    <xf numFmtId="0" fontId="3" fillId="8" borderId="5" xfId="0" applyFont="1" applyFill="1" applyBorder="1" applyAlignment="1">
      <alignment horizontal="center" vertical="center" wrapText="1"/>
    </xf>
    <xf numFmtId="179" fontId="78" fillId="15" borderId="82" xfId="0" applyNumberFormat="1" applyFont="1" applyFill="1" applyBorder="1"/>
    <xf numFmtId="179" fontId="78" fillId="0" borderId="82" xfId="0" applyNumberFormat="1" applyFont="1" applyBorder="1"/>
    <xf numFmtId="179" fontId="78" fillId="8" borderId="82" xfId="0" applyNumberFormat="1" applyFont="1" applyFill="1" applyBorder="1"/>
    <xf numFmtId="0" fontId="0" fillId="0" borderId="83" xfId="0" applyBorder="1"/>
    <xf numFmtId="0" fontId="46" fillId="0" borderId="84" xfId="14" applyFont="1" applyFill="1" applyBorder="1"/>
    <xf numFmtId="178" fontId="68" fillId="0" borderId="84" xfId="0" applyNumberFormat="1" applyFont="1" applyFill="1" applyBorder="1"/>
    <xf numFmtId="178" fontId="69" fillId="8" borderId="84" xfId="0" applyNumberFormat="1" applyFont="1" applyFill="1" applyBorder="1"/>
    <xf numFmtId="178" fontId="77" fillId="8" borderId="85" xfId="0" applyNumberFormat="1" applyFont="1" applyFill="1" applyBorder="1"/>
    <xf numFmtId="0" fontId="0" fillId="0" borderId="86" xfId="0" applyBorder="1"/>
    <xf numFmtId="0" fontId="46" fillId="0" borderId="87" xfId="14" applyFont="1" applyFill="1" applyBorder="1"/>
    <xf numFmtId="178" fontId="69" fillId="8" borderId="87" xfId="0" applyNumberFormat="1" applyFont="1" applyFill="1" applyBorder="1"/>
    <xf numFmtId="0" fontId="46" fillId="0" borderId="87" xfId="14" applyFont="1" applyBorder="1"/>
    <xf numFmtId="0" fontId="47" fillId="0" borderId="87" xfId="14" applyFont="1" applyBorder="1"/>
    <xf numFmtId="0" fontId="0" fillId="0" borderId="87" xfId="0" applyBorder="1"/>
    <xf numFmtId="0" fontId="46" fillId="0" borderId="88" xfId="14" applyFont="1" applyFill="1" applyBorder="1"/>
    <xf numFmtId="178" fontId="69" fillId="8" borderId="88" xfId="0" applyNumberFormat="1" applyFont="1" applyFill="1" applyBorder="1"/>
    <xf numFmtId="165" fontId="6" fillId="0" borderId="5" xfId="0" applyNumberFormat="1" applyFont="1" applyBorder="1" applyAlignment="1">
      <alignment horizontal="left"/>
    </xf>
    <xf numFmtId="0" fontId="4" fillId="0" borderId="0" xfId="0" applyFont="1" applyAlignment="1">
      <alignment horizontal="left" vertical="top" textRotation="90" wrapText="1"/>
    </xf>
    <xf numFmtId="0" fontId="0" fillId="0" borderId="5" xfId="0" applyBorder="1"/>
    <xf numFmtId="0" fontId="24" fillId="0" borderId="90" xfId="0" applyFont="1" applyBorder="1"/>
    <xf numFmtId="169" fontId="24" fillId="0" borderId="90" xfId="0" applyNumberFormat="1" applyFont="1" applyBorder="1"/>
    <xf numFmtId="169" fontId="15" fillId="0" borderId="90" xfId="0" applyNumberFormat="1" applyFont="1" applyFill="1" applyBorder="1"/>
    <xf numFmtId="169" fontId="4" fillId="9" borderId="50" xfId="0" applyNumberFormat="1" applyFont="1" applyFill="1" applyBorder="1"/>
    <xf numFmtId="169" fontId="4" fillId="9" borderId="0" xfId="0" applyNumberFormat="1" applyFont="1" applyFill="1" applyBorder="1"/>
    <xf numFmtId="170" fontId="24" fillId="4" borderId="90" xfId="0" applyNumberFormat="1" applyFont="1" applyFill="1" applyBorder="1"/>
    <xf numFmtId="0" fontId="0" fillId="0" borderId="90" xfId="0" applyBorder="1"/>
    <xf numFmtId="169" fontId="24" fillId="4" borderId="90" xfId="0" applyNumberFormat="1" applyFont="1" applyFill="1" applyBorder="1"/>
    <xf numFmtId="0" fontId="0" fillId="0" borderId="92" xfId="0" applyBorder="1"/>
    <xf numFmtId="169" fontId="24" fillId="0" borderId="92" xfId="0" applyNumberFormat="1" applyFont="1" applyBorder="1"/>
    <xf numFmtId="169" fontId="15" fillId="0" borderId="92" xfId="0" applyNumberFormat="1" applyFont="1" applyFill="1" applyBorder="1"/>
    <xf numFmtId="170" fontId="24" fillId="4" borderId="92" xfId="0" applyNumberFormat="1" applyFont="1" applyFill="1" applyBorder="1"/>
    <xf numFmtId="0" fontId="24" fillId="0" borderId="92" xfId="0" applyFont="1" applyBorder="1"/>
    <xf numFmtId="169" fontId="24" fillId="4" borderId="92" xfId="0" applyNumberFormat="1" applyFont="1" applyFill="1" applyBorder="1"/>
    <xf numFmtId="0" fontId="0" fillId="6" borderId="5" xfId="0" applyFill="1" applyBorder="1" applyAlignment="1">
      <alignment vertical="center"/>
    </xf>
    <xf numFmtId="0" fontId="0" fillId="6" borderId="5" xfId="0" applyFill="1" applyBorder="1"/>
    <xf numFmtId="0" fontId="0" fillId="6" borderId="5" xfId="0" applyNumberFormat="1" applyFill="1" applyBorder="1"/>
    <xf numFmtId="183" fontId="0" fillId="6" borderId="5" xfId="0" applyNumberFormat="1" applyFill="1" applyBorder="1"/>
    <xf numFmtId="0" fontId="51" fillId="15" borderId="93" xfId="7" applyFont="1" applyFill="1" applyBorder="1" applyAlignment="1">
      <alignment horizontal="left" wrapText="1"/>
    </xf>
    <xf numFmtId="179" fontId="36" fillId="3" borderId="87" xfId="0" applyNumberFormat="1" applyFont="1" applyFill="1" applyBorder="1"/>
    <xf numFmtId="179" fontId="33" fillId="3" borderId="87" xfId="0" applyNumberFormat="1" applyFont="1" applyFill="1" applyBorder="1"/>
    <xf numFmtId="182" fontId="36" fillId="3" borderId="87" xfId="0" applyNumberFormat="1" applyFont="1" applyFill="1" applyBorder="1"/>
    <xf numFmtId="182" fontId="33" fillId="3" borderId="87" xfId="0" applyNumberFormat="1" applyFont="1" applyFill="1" applyBorder="1"/>
    <xf numFmtId="179" fontId="36" fillId="5" borderId="87" xfId="0" applyNumberFormat="1" applyFont="1" applyFill="1" applyBorder="1"/>
    <xf numFmtId="179" fontId="33" fillId="5" borderId="87" xfId="0" applyNumberFormat="1" applyFont="1" applyFill="1" applyBorder="1"/>
    <xf numFmtId="182" fontId="36" fillId="5" borderId="87" xfId="0" applyNumberFormat="1" applyFont="1" applyFill="1" applyBorder="1"/>
    <xf numFmtId="182" fontId="33" fillId="5" borderId="87" xfId="0" applyNumberFormat="1" applyFont="1" applyFill="1" applyBorder="1"/>
    <xf numFmtId="179" fontId="36" fillId="0" borderId="87" xfId="0" applyNumberFormat="1" applyFont="1" applyFill="1" applyBorder="1"/>
    <xf numFmtId="179" fontId="33" fillId="0" borderId="87" xfId="0" applyNumberFormat="1" applyFont="1" applyFill="1" applyBorder="1"/>
    <xf numFmtId="182" fontId="36" fillId="0" borderId="87" xfId="0" applyNumberFormat="1" applyFont="1" applyFill="1" applyBorder="1"/>
    <xf numFmtId="182" fontId="33" fillId="0" borderId="87" xfId="0" applyNumberFormat="1" applyFont="1" applyFill="1" applyBorder="1"/>
    <xf numFmtId="179" fontId="36" fillId="8" borderId="87" xfId="0" applyNumberFormat="1" applyFont="1" applyFill="1" applyBorder="1"/>
    <xf numFmtId="179" fontId="33" fillId="8" borderId="87" xfId="0" applyNumberFormat="1" applyFont="1" applyFill="1" applyBorder="1"/>
    <xf numFmtId="182" fontId="36" fillId="8" borderId="87" xfId="0" applyNumberFormat="1" applyFont="1" applyFill="1" applyBorder="1"/>
    <xf numFmtId="182" fontId="33" fillId="8" borderId="87" xfId="0" applyNumberFormat="1" applyFont="1" applyFill="1" applyBorder="1"/>
    <xf numFmtId="179" fontId="33" fillId="3" borderId="94" xfId="0" applyNumberFormat="1" applyFont="1" applyFill="1" applyBorder="1"/>
    <xf numFmtId="179" fontId="33" fillId="5" borderId="94" xfId="0" applyNumberFormat="1" applyFont="1" applyFill="1" applyBorder="1"/>
    <xf numFmtId="179" fontId="33" fillId="0" borderId="94" xfId="0" applyNumberFormat="1" applyFont="1" applyFill="1" applyBorder="1"/>
    <xf numFmtId="179" fontId="33" fillId="8" borderId="94" xfId="0" applyNumberFormat="1" applyFont="1" applyFill="1" applyBorder="1"/>
    <xf numFmtId="182" fontId="36" fillId="3" borderId="86" xfId="0" applyNumberFormat="1" applyFont="1" applyFill="1" applyBorder="1"/>
    <xf numFmtId="182" fontId="36" fillId="5" borderId="86" xfId="0" applyNumberFormat="1" applyFont="1" applyFill="1" applyBorder="1"/>
    <xf numFmtId="182" fontId="36" fillId="0" borderId="86" xfId="0" applyNumberFormat="1" applyFont="1" applyFill="1" applyBorder="1"/>
    <xf numFmtId="182" fontId="36" fillId="8" borderId="86" xfId="0" applyNumberFormat="1" applyFont="1" applyFill="1" applyBorder="1"/>
    <xf numFmtId="0" fontId="13" fillId="0" borderId="95" xfId="0" applyNumberFormat="1" applyFont="1" applyFill="1" applyBorder="1" applyAlignment="1">
      <alignment horizontal="center" vertical="center"/>
    </xf>
    <xf numFmtId="182" fontId="74" fillId="3" borderId="96" xfId="0" applyNumberFormat="1" applyFont="1" applyFill="1" applyBorder="1"/>
    <xf numFmtId="182" fontId="74" fillId="5" borderId="96" xfId="0" applyNumberFormat="1" applyFont="1" applyFill="1" applyBorder="1"/>
    <xf numFmtId="182" fontId="74" fillId="0" borderId="96" xfId="0" applyNumberFormat="1" applyFont="1" applyFill="1" applyBorder="1"/>
    <xf numFmtId="182" fontId="74" fillId="8" borderId="96" xfId="0" applyNumberFormat="1" applyFont="1" applyFill="1" applyBorder="1"/>
    <xf numFmtId="179" fontId="36" fillId="15" borderId="87" xfId="0" applyNumberFormat="1" applyFont="1" applyFill="1" applyBorder="1"/>
    <xf numFmtId="179" fontId="33" fillId="15" borderId="87" xfId="0" applyNumberFormat="1" applyFont="1" applyFill="1" applyBorder="1"/>
    <xf numFmtId="179" fontId="33" fillId="15" borderId="94" xfId="0" applyNumberFormat="1" applyFont="1" applyFill="1" applyBorder="1"/>
    <xf numFmtId="182" fontId="74" fillId="15" borderId="96" xfId="0" applyNumberFormat="1" applyFont="1" applyFill="1" applyBorder="1"/>
    <xf numFmtId="182" fontId="36" fillId="15" borderId="86" xfId="0" applyNumberFormat="1" applyFont="1" applyFill="1" applyBorder="1"/>
    <xf numFmtId="182" fontId="36" fillId="15" borderId="87" xfId="0" applyNumberFormat="1" applyFont="1" applyFill="1" applyBorder="1"/>
    <xf numFmtId="182" fontId="33" fillId="15" borderId="87" xfId="0" applyNumberFormat="1" applyFont="1" applyFill="1" applyBorder="1"/>
    <xf numFmtId="182" fontId="33" fillId="3" borderId="94" xfId="0" applyNumberFormat="1" applyFont="1" applyFill="1" applyBorder="1"/>
    <xf numFmtId="182" fontId="33" fillId="5" borderId="94" xfId="0" applyNumberFormat="1" applyFont="1" applyFill="1" applyBorder="1"/>
    <xf numFmtId="182" fontId="33" fillId="0" borderId="94" xfId="0" applyNumberFormat="1" applyFont="1" applyFill="1" applyBorder="1"/>
    <xf numFmtId="182" fontId="33" fillId="8" borderId="94" xfId="0" applyNumberFormat="1" applyFont="1" applyFill="1" applyBorder="1"/>
    <xf numFmtId="182" fontId="33" fillId="15" borderId="94" xfId="0" applyNumberFormat="1" applyFont="1" applyFill="1" applyBorder="1"/>
    <xf numFmtId="0" fontId="13" fillId="0" borderId="97" xfId="0" applyNumberFormat="1" applyFont="1" applyFill="1" applyBorder="1" applyAlignment="1">
      <alignment horizontal="center" vertical="center"/>
    </xf>
    <xf numFmtId="182" fontId="74" fillId="3" borderId="98" xfId="0" applyNumberFormat="1" applyFont="1" applyFill="1" applyBorder="1"/>
    <xf numFmtId="182" fontId="74" fillId="5" borderId="98" xfId="0" applyNumberFormat="1" applyFont="1" applyFill="1" applyBorder="1"/>
    <xf numFmtId="182" fontId="74" fillId="0" borderId="98" xfId="0" applyNumberFormat="1" applyFont="1" applyFill="1" applyBorder="1"/>
    <xf numFmtId="182" fontId="74" fillId="8" borderId="98" xfId="0" applyNumberFormat="1" applyFont="1" applyFill="1" applyBorder="1"/>
    <xf numFmtId="182" fontId="74" fillId="15" borderId="98" xfId="0" applyNumberFormat="1" applyFont="1" applyFill="1" applyBorder="1"/>
    <xf numFmtId="179" fontId="36" fillId="17" borderId="87" xfId="0" applyNumberFormat="1" applyFont="1" applyFill="1" applyBorder="1"/>
    <xf numFmtId="179" fontId="33" fillId="17" borderId="87" xfId="0" applyNumberFormat="1" applyFont="1" applyFill="1" applyBorder="1"/>
    <xf numFmtId="179" fontId="33" fillId="17" borderId="94" xfId="0" applyNumberFormat="1" applyFont="1" applyFill="1" applyBorder="1"/>
    <xf numFmtId="182" fontId="74" fillId="17" borderId="96" xfId="0" applyNumberFormat="1" applyFont="1" applyFill="1" applyBorder="1"/>
    <xf numFmtId="182" fontId="36" fillId="17" borderId="86" xfId="0" applyNumberFormat="1" applyFont="1" applyFill="1" applyBorder="1"/>
    <xf numFmtId="182" fontId="36" fillId="17" borderId="87" xfId="0" applyNumberFormat="1" applyFont="1" applyFill="1" applyBorder="1"/>
    <xf numFmtId="182" fontId="33" fillId="17" borderId="87" xfId="0" applyNumberFormat="1" applyFont="1" applyFill="1" applyBorder="1"/>
    <xf numFmtId="182" fontId="33" fillId="17" borderId="94" xfId="0" applyNumberFormat="1" applyFont="1" applyFill="1" applyBorder="1"/>
    <xf numFmtId="182" fontId="74" fillId="17" borderId="98" xfId="0" applyNumberFormat="1" applyFont="1" applyFill="1" applyBorder="1"/>
    <xf numFmtId="0" fontId="33" fillId="17" borderId="10" xfId="15" applyFont="1" applyFill="1" applyBorder="1" applyAlignment="1">
      <alignment horizontal="left" vertical="center"/>
    </xf>
    <xf numFmtId="0" fontId="51" fillId="17" borderId="93" xfId="7" applyFont="1" applyFill="1" applyBorder="1" applyAlignment="1">
      <alignment horizontal="left" wrapText="1"/>
    </xf>
    <xf numFmtId="0" fontId="33" fillId="17" borderId="70" xfId="15" applyFont="1" applyFill="1" applyBorder="1" applyAlignment="1">
      <alignment horizontal="left" vertical="center"/>
    </xf>
    <xf numFmtId="14" fontId="9" fillId="17" borderId="40" xfId="0" applyNumberFormat="1" applyFont="1" applyFill="1" applyBorder="1" applyAlignment="1">
      <alignment horizontal="center" vertical="center"/>
    </xf>
    <xf numFmtId="9" fontId="0" fillId="0" borderId="59" xfId="16" applyFont="1" applyBorder="1"/>
    <xf numFmtId="9" fontId="0" fillId="0" borderId="74" xfId="16" applyFont="1" applyBorder="1"/>
    <xf numFmtId="0" fontId="0" fillId="0" borderId="99" xfId="0" applyBorder="1"/>
    <xf numFmtId="0" fontId="44" fillId="0" borderId="13" xfId="0" applyFont="1" applyBorder="1" applyAlignment="1">
      <alignment horizontal="center" vertical="center" wrapText="1"/>
    </xf>
    <xf numFmtId="178" fontId="77" fillId="8" borderId="0" xfId="0" applyNumberFormat="1" applyFont="1" applyFill="1" applyBorder="1"/>
    <xf numFmtId="14" fontId="9" fillId="0" borderId="0" xfId="0" applyNumberFormat="1" applyFont="1" applyFill="1"/>
    <xf numFmtId="0" fontId="80" fillId="0" borderId="40" xfId="0" applyFont="1" applyFill="1" applyBorder="1" applyAlignment="1">
      <alignment horizontal="center" vertical="center" wrapText="1"/>
    </xf>
    <xf numFmtId="0" fontId="80" fillId="8" borderId="5" xfId="0" applyFont="1" applyFill="1" applyBorder="1" applyAlignment="1">
      <alignment horizontal="center" vertical="center" wrapText="1"/>
    </xf>
    <xf numFmtId="0" fontId="81" fillId="8" borderId="40" xfId="0" applyFont="1" applyFill="1" applyBorder="1" applyAlignment="1">
      <alignment horizontal="center" vertical="center" wrapText="1"/>
    </xf>
    <xf numFmtId="0" fontId="40" fillId="5" borderId="58" xfId="11" applyFont="1" applyFill="1" applyBorder="1" applyAlignment="1"/>
    <xf numFmtId="0" fontId="40" fillId="5" borderId="31" xfId="11" applyFont="1" applyFill="1" applyBorder="1" applyAlignment="1"/>
    <xf numFmtId="0" fontId="40" fillId="5" borderId="4" xfId="11" applyFont="1" applyFill="1" applyBorder="1" applyAlignment="1"/>
    <xf numFmtId="0" fontId="57" fillId="14" borderId="73" xfId="7" applyFont="1" applyFill="1" applyBorder="1" applyAlignment="1">
      <alignment horizontal="left" vertical="top" wrapText="1" indent="2"/>
    </xf>
    <xf numFmtId="178" fontId="69" fillId="0" borderId="0" xfId="0" applyNumberFormat="1" applyFont="1" applyFill="1" applyBorder="1"/>
    <xf numFmtId="178" fontId="68" fillId="0" borderId="88" xfId="0" applyNumberFormat="1" applyFont="1" applyFill="1" applyBorder="1"/>
    <xf numFmtId="0" fontId="82" fillId="14" borderId="73" xfId="1" applyFont="1" applyFill="1" applyBorder="1" applyAlignment="1">
      <alignment horizontal="left" wrapText="1" indent="2"/>
    </xf>
    <xf numFmtId="0" fontId="2" fillId="0" borderId="82" xfId="0" applyFont="1" applyBorder="1" applyAlignment="1">
      <alignment horizontal="left" wrapText="1" indent="3"/>
    </xf>
    <xf numFmtId="165" fontId="20" fillId="8" borderId="27" xfId="0" applyNumberFormat="1" applyFont="1" applyFill="1" applyBorder="1"/>
    <xf numFmtId="165" fontId="20" fillId="8" borderId="28" xfId="0" applyNumberFormat="1" applyFont="1" applyFill="1" applyBorder="1"/>
    <xf numFmtId="165" fontId="16" fillId="8" borderId="28" xfId="0" applyNumberFormat="1" applyFont="1" applyFill="1" applyBorder="1"/>
    <xf numFmtId="165" fontId="20" fillId="8" borderId="25" xfId="0" applyNumberFormat="1" applyFont="1" applyFill="1" applyBorder="1"/>
    <xf numFmtId="165" fontId="11" fillId="8" borderId="24" xfId="0" applyNumberFormat="1" applyFont="1" applyFill="1" applyBorder="1"/>
    <xf numFmtId="0" fontId="0" fillId="0" borderId="0" xfId="0" applyBorder="1"/>
    <xf numFmtId="180" fontId="1" fillId="0" borderId="0" xfId="0" applyNumberFormat="1" applyFont="1" applyBorder="1"/>
    <xf numFmtId="180" fontId="0" fillId="0" borderId="0" xfId="0" applyNumberFormat="1" applyBorder="1"/>
    <xf numFmtId="0" fontId="9" fillId="0" borderId="0" xfId="0" applyNumberFormat="1" applyFont="1" applyAlignment="1"/>
    <xf numFmtId="0" fontId="9" fillId="0" borderId="0" xfId="0" applyNumberFormat="1" applyFont="1"/>
    <xf numFmtId="0" fontId="10" fillId="0" borderId="0" xfId="0" applyNumberFormat="1" applyFont="1" applyAlignment="1">
      <alignment horizontal="center" vertical="center"/>
    </xf>
    <xf numFmtId="0" fontId="46" fillId="0" borderId="88" xfId="0" applyFont="1" applyBorder="1"/>
    <xf numFmtId="0" fontId="86" fillId="0" borderId="0" xfId="6" applyFont="1"/>
    <xf numFmtId="0" fontId="2" fillId="0" borderId="0" xfId="6" applyFont="1"/>
    <xf numFmtId="0" fontId="2" fillId="0" borderId="5" xfId="6" applyFont="1" applyBorder="1"/>
    <xf numFmtId="0" fontId="87" fillId="0" borderId="0" xfId="6" applyFont="1" applyAlignment="1">
      <alignment horizontal="center"/>
    </xf>
    <xf numFmtId="0" fontId="22" fillId="15" borderId="5" xfId="6" applyFont="1" applyFill="1" applyBorder="1" applyAlignment="1">
      <alignment horizontal="center"/>
    </xf>
    <xf numFmtId="0" fontId="22" fillId="0" borderId="0" xfId="6" applyFont="1" applyAlignment="1">
      <alignment horizontal="center"/>
    </xf>
    <xf numFmtId="0" fontId="22" fillId="0" borderId="0" xfId="6" applyFont="1"/>
    <xf numFmtId="179" fontId="2" fillId="0" borderId="5" xfId="6" applyNumberFormat="1" applyFont="1" applyBorder="1"/>
    <xf numFmtId="171" fontId="44" fillId="15" borderId="5" xfId="6" applyNumberFormat="1" applyFont="1" applyFill="1" applyBorder="1" applyAlignment="1">
      <alignment horizontal="left" vertical="center"/>
    </xf>
    <xf numFmtId="171" fontId="22" fillId="14" borderId="5" xfId="6" applyNumberFormat="1" applyFont="1" applyFill="1" applyBorder="1" applyAlignment="1">
      <alignment horizontal="center" vertical="center"/>
    </xf>
    <xf numFmtId="171" fontId="22" fillId="15" borderId="5" xfId="6" applyNumberFormat="1" applyFont="1" applyFill="1" applyBorder="1" applyAlignment="1">
      <alignment horizontal="center" vertical="center" wrapText="1"/>
    </xf>
    <xf numFmtId="3" fontId="2" fillId="0" borderId="5" xfId="6" applyNumberFormat="1" applyFont="1" applyBorder="1" applyAlignment="1">
      <alignment horizontal="center" vertical="center" wrapText="1"/>
    </xf>
    <xf numFmtId="0" fontId="2" fillId="0" borderId="0" xfId="6" applyFont="1" applyAlignment="1">
      <alignment vertical="center"/>
    </xf>
    <xf numFmtId="1" fontId="58" fillId="0" borderId="5" xfId="0" applyNumberFormat="1" applyFont="1" applyBorder="1" applyAlignment="1">
      <alignment horizontal="left" wrapText="1"/>
    </xf>
    <xf numFmtId="171" fontId="44" fillId="15" borderId="5" xfId="6" applyNumberFormat="1" applyFont="1" applyFill="1" applyBorder="1" applyAlignment="1">
      <alignment horizontal="center" vertical="center"/>
    </xf>
    <xf numFmtId="171" fontId="22" fillId="0" borderId="5" xfId="6" applyNumberFormat="1" applyFont="1" applyFill="1" applyBorder="1" applyAlignment="1">
      <alignment horizontal="left" vertical="center"/>
    </xf>
    <xf numFmtId="179" fontId="73" fillId="0" borderId="100" xfId="0" applyNumberFormat="1" applyFont="1" applyBorder="1"/>
    <xf numFmtId="179" fontId="78" fillId="15" borderId="100" xfId="0" applyNumberFormat="1" applyFont="1" applyFill="1" applyBorder="1"/>
    <xf numFmtId="179" fontId="78" fillId="0" borderId="100" xfId="0" applyNumberFormat="1" applyFont="1" applyBorder="1"/>
    <xf numFmtId="179" fontId="74" fillId="0" borderId="100" xfId="0" applyNumberFormat="1" applyFont="1" applyBorder="1"/>
    <xf numFmtId="179" fontId="78" fillId="8" borderId="100" xfId="0" applyNumberFormat="1" applyFont="1" applyFill="1" applyBorder="1"/>
    <xf numFmtId="179" fontId="73" fillId="9" borderId="100" xfId="0" applyNumberFormat="1" applyFont="1" applyFill="1" applyBorder="1"/>
    <xf numFmtId="179" fontId="70" fillId="0" borderId="100" xfId="0" applyNumberFormat="1" applyFont="1" applyBorder="1"/>
    <xf numFmtId="179" fontId="52" fillId="15" borderId="100" xfId="0" applyNumberFormat="1" applyFont="1" applyFill="1" applyBorder="1"/>
    <xf numFmtId="179" fontId="67" fillId="0" borderId="100" xfId="0" applyNumberFormat="1" applyFont="1" applyBorder="1"/>
    <xf numFmtId="179" fontId="71" fillId="0" borderId="100" xfId="0" applyNumberFormat="1" applyFont="1" applyBorder="1"/>
    <xf numFmtId="182" fontId="74" fillId="8" borderId="100" xfId="0" applyNumberFormat="1" applyFont="1" applyFill="1" applyBorder="1"/>
    <xf numFmtId="179" fontId="68" fillId="0" borderId="5" xfId="0" applyNumberFormat="1" applyFont="1" applyFill="1" applyBorder="1"/>
    <xf numFmtId="179" fontId="0" fillId="0" borderId="5" xfId="0" applyNumberFormat="1" applyBorder="1"/>
    <xf numFmtId="0" fontId="1" fillId="0" borderId="5" xfId="0" applyNumberFormat="1" applyFont="1" applyFill="1" applyBorder="1" applyAlignment="1">
      <alignment horizontal="center" vertical="center"/>
    </xf>
    <xf numFmtId="0" fontId="0" fillId="0" borderId="5" xfId="0" applyFill="1" applyBorder="1"/>
    <xf numFmtId="0" fontId="62" fillId="0" borderId="5" xfId="0" applyFont="1" applyFill="1" applyBorder="1"/>
    <xf numFmtId="0" fontId="75" fillId="0" borderId="38" xfId="1" applyBorder="1"/>
    <xf numFmtId="0" fontId="2" fillId="0" borderId="61" xfId="0" applyFont="1" applyBorder="1" applyAlignment="1">
      <alignment horizontal="left" wrapText="1"/>
    </xf>
    <xf numFmtId="0" fontId="75" fillId="0" borderId="102" xfId="1" applyBorder="1"/>
    <xf numFmtId="0" fontId="89" fillId="0" borderId="101" xfId="0" applyFont="1" applyBorder="1" applyAlignment="1">
      <alignment horizontal="center" vertical="center"/>
    </xf>
    <xf numFmtId="0" fontId="89" fillId="0" borderId="60" xfId="0" applyFont="1" applyBorder="1" applyAlignment="1">
      <alignment horizontal="center" vertical="center" wrapText="1"/>
    </xf>
    <xf numFmtId="10" fontId="58" fillId="8" borderId="5" xfId="16" applyNumberFormat="1" applyFont="1" applyFill="1" applyBorder="1" applyAlignment="1">
      <alignment horizontal="left"/>
    </xf>
    <xf numFmtId="0" fontId="3" fillId="8" borderId="2" xfId="0" applyFont="1" applyFill="1" applyBorder="1" applyAlignment="1">
      <alignment horizontal="left" vertical="center" wrapText="1"/>
    </xf>
    <xf numFmtId="0" fontId="3" fillId="8" borderId="4" xfId="0" applyFont="1" applyFill="1" applyBorder="1" applyAlignment="1">
      <alignment horizontal="left" vertical="center" wrapText="1"/>
    </xf>
    <xf numFmtId="49" fontId="3" fillId="8" borderId="4" xfId="0" applyNumberFormat="1" applyFont="1" applyFill="1" applyBorder="1" applyAlignment="1">
      <alignment horizontal="left" vertical="center" wrapText="1"/>
    </xf>
    <xf numFmtId="14" fontId="6" fillId="8" borderId="5" xfId="0" applyNumberFormat="1" applyFont="1" applyFill="1" applyBorder="1" applyAlignment="1">
      <alignment horizontal="left"/>
    </xf>
    <xf numFmtId="0" fontId="64" fillId="0" borderId="0" xfId="11" applyNumberFormat="1" applyFont="1"/>
    <xf numFmtId="0" fontId="2" fillId="0" borderId="0" xfId="7" applyFont="1" applyProtection="1">
      <protection hidden="1"/>
    </xf>
    <xf numFmtId="0" fontId="79" fillId="0" borderId="0" xfId="7" applyFont="1" applyAlignment="1" applyProtection="1">
      <alignment horizontal="center" vertical="center"/>
      <protection hidden="1"/>
    </xf>
    <xf numFmtId="177" fontId="8" fillId="0" borderId="0" xfId="7" applyNumberFormat="1" applyFont="1" applyAlignment="1" applyProtection="1">
      <alignment horizontal="right" vertical="center"/>
      <protection hidden="1"/>
    </xf>
    <xf numFmtId="177" fontId="8" fillId="0" borderId="0" xfId="7" applyNumberFormat="1" applyFont="1" applyAlignment="1" applyProtection="1">
      <alignment horizontal="right"/>
      <protection hidden="1"/>
    </xf>
    <xf numFmtId="0" fontId="8" fillId="0" borderId="0" xfId="7" applyFont="1" applyProtection="1">
      <protection hidden="1"/>
    </xf>
    <xf numFmtId="166" fontId="49" fillId="0" borderId="0" xfId="7" applyNumberFormat="1" applyFont="1" applyAlignment="1" applyProtection="1">
      <alignment horizontal="center" vertical="center"/>
      <protection hidden="1"/>
    </xf>
    <xf numFmtId="0" fontId="8" fillId="0" borderId="0" xfId="7" applyFont="1" applyAlignment="1" applyProtection="1">
      <alignment horizontal="right"/>
      <protection hidden="1"/>
    </xf>
    <xf numFmtId="0" fontId="9" fillId="0" borderId="0" xfId="7" applyFont="1" applyBorder="1" applyAlignment="1" applyProtection="1">
      <alignment horizontal="center" vertical="center" wrapText="1"/>
      <protection hidden="1"/>
    </xf>
    <xf numFmtId="0" fontId="9" fillId="0" borderId="0" xfId="7" applyFont="1" applyAlignment="1" applyProtection="1">
      <alignment horizontal="center" vertical="center" wrapText="1"/>
      <protection hidden="1"/>
    </xf>
    <xf numFmtId="0" fontId="2" fillId="0" borderId="0" xfId="7" applyFont="1" applyBorder="1" applyProtection="1">
      <protection hidden="1"/>
    </xf>
    <xf numFmtId="165" fontId="2" fillId="0" borderId="0" xfId="7" applyNumberFormat="1" applyFont="1" applyBorder="1" applyProtection="1">
      <protection hidden="1"/>
    </xf>
    <xf numFmtId="166" fontId="2" fillId="0" borderId="0" xfId="7" applyNumberFormat="1" applyFont="1" applyBorder="1" applyProtection="1">
      <protection hidden="1"/>
    </xf>
    <xf numFmtId="0" fontId="2" fillId="17" borderId="0" xfId="0" applyNumberFormat="1" applyFont="1" applyFill="1" applyBorder="1" applyAlignment="1" applyProtection="1">
      <protection hidden="1"/>
    </xf>
    <xf numFmtId="166" fontId="2" fillId="17" borderId="0" xfId="0" applyNumberFormat="1" applyFont="1" applyFill="1" applyBorder="1" applyAlignment="1" applyProtection="1">
      <protection hidden="1"/>
    </xf>
    <xf numFmtId="0" fontId="2" fillId="0" borderId="5" xfId="7" applyFont="1" applyBorder="1" applyAlignment="1" applyProtection="1">
      <alignment vertical="top"/>
      <protection hidden="1"/>
    </xf>
    <xf numFmtId="0" fontId="2" fillId="0" borderId="5" xfId="7" applyFont="1" applyBorder="1" applyAlignment="1" applyProtection="1">
      <alignment horizontal="center" vertical="center"/>
      <protection hidden="1"/>
    </xf>
    <xf numFmtId="0" fontId="2" fillId="0" borderId="5" xfId="7" applyFont="1" applyBorder="1" applyAlignment="1" applyProtection="1">
      <alignment horizontal="center" vertical="center" shrinkToFit="1"/>
      <protection hidden="1"/>
    </xf>
    <xf numFmtId="0" fontId="2" fillId="0" borderId="0" xfId="7" applyFont="1" applyBorder="1" applyAlignment="1" applyProtection="1">
      <alignment horizontal="right" vertical="top" wrapText="1"/>
      <protection hidden="1"/>
    </xf>
    <xf numFmtId="0" fontId="2" fillId="0" borderId="0" xfId="7" applyFont="1" applyAlignment="1" applyProtection="1">
      <alignment vertical="top"/>
      <protection hidden="1"/>
    </xf>
    <xf numFmtId="0" fontId="0" fillId="0" borderId="0" xfId="7" applyFont="1" applyAlignment="1" applyProtection="1">
      <alignment vertical="top"/>
      <protection hidden="1"/>
    </xf>
    <xf numFmtId="0" fontId="2" fillId="0" borderId="5" xfId="7" applyFont="1" applyBorder="1" applyProtection="1">
      <protection hidden="1"/>
    </xf>
    <xf numFmtId="9" fontId="2" fillId="0" borderId="0" xfId="16" applyFont="1" applyProtection="1">
      <protection locked="0"/>
    </xf>
    <xf numFmtId="0" fontId="2" fillId="0" borderId="0" xfId="7" applyFont="1" applyProtection="1">
      <protection locked="0"/>
    </xf>
    <xf numFmtId="0" fontId="90" fillId="3" borderId="74" xfId="0" applyFont="1" applyFill="1" applyBorder="1"/>
    <xf numFmtId="165" fontId="2" fillId="0" borderId="5" xfId="0" applyNumberFormat="1" applyFont="1" applyBorder="1"/>
    <xf numFmtId="165" fontId="2" fillId="0" borderId="7" xfId="0" applyNumberFormat="1" applyFont="1" applyBorder="1"/>
    <xf numFmtId="168" fontId="2" fillId="0" borderId="7" xfId="2" applyNumberFormat="1" applyFont="1" applyBorder="1"/>
    <xf numFmtId="0" fontId="2" fillId="0" borderId="0" xfId="2" applyNumberFormat="1" applyFont="1"/>
    <xf numFmtId="0" fontId="2" fillId="0" borderId="0" xfId="2" applyFont="1" applyBorder="1"/>
    <xf numFmtId="14" fontId="14" fillId="0" borderId="0" xfId="2" applyNumberFormat="1"/>
    <xf numFmtId="0" fontId="14" fillId="0" borderId="0" xfId="2" applyNumberFormat="1"/>
    <xf numFmtId="168" fontId="2" fillId="0" borderId="16" xfId="22" applyNumberFormat="1" applyFont="1" applyBorder="1"/>
    <xf numFmtId="0" fontId="2" fillId="18" borderId="0" xfId="2" applyFont="1" applyFill="1"/>
    <xf numFmtId="179" fontId="50" fillId="17" borderId="87" xfId="0" applyNumberFormat="1" applyFont="1" applyFill="1" applyBorder="1"/>
    <xf numFmtId="179" fontId="50" fillId="17" borderId="94" xfId="0" applyNumberFormat="1" applyFont="1" applyFill="1" applyBorder="1"/>
    <xf numFmtId="179" fontId="50" fillId="17" borderId="96" xfId="0" applyNumberFormat="1" applyFont="1" applyFill="1" applyBorder="1"/>
    <xf numFmtId="179" fontId="50" fillId="17" borderId="98" xfId="0" applyNumberFormat="1" applyFont="1" applyFill="1" applyBorder="1"/>
    <xf numFmtId="179" fontId="50" fillId="17" borderId="86" xfId="0" applyNumberFormat="1" applyFont="1" applyFill="1" applyBorder="1"/>
    <xf numFmtId="179" fontId="0" fillId="3" borderId="5" xfId="0" applyNumberFormat="1" applyFill="1" applyBorder="1"/>
    <xf numFmtId="179" fontId="0" fillId="5" borderId="5" xfId="0" applyNumberFormat="1" applyFill="1" applyBorder="1"/>
    <xf numFmtId="185" fontId="0" fillId="0" borderId="0" xfId="0" applyNumberFormat="1"/>
    <xf numFmtId="179" fontId="50" fillId="0" borderId="0" xfId="0" applyNumberFormat="1" applyFont="1"/>
    <xf numFmtId="164" fontId="1" fillId="2" borderId="48" xfId="0" applyNumberFormat="1" applyFont="1" applyFill="1" applyBorder="1" applyAlignment="1">
      <alignment horizontal="center" vertical="center"/>
    </xf>
    <xf numFmtId="14" fontId="2" fillId="0" borderId="0" xfId="0" applyNumberFormat="1" applyFont="1"/>
    <xf numFmtId="0" fontId="0" fillId="0" borderId="0" xfId="0" applyAlignment="1">
      <alignment horizontal="center" vertical="center"/>
    </xf>
    <xf numFmtId="0" fontId="94" fillId="0" borderId="5" xfId="0" applyFont="1" applyBorder="1" applyAlignment="1">
      <alignment vertical="center" wrapText="1"/>
    </xf>
    <xf numFmtId="0" fontId="93" fillId="7" borderId="79" xfId="0" applyFont="1" applyFill="1" applyBorder="1" applyAlignment="1">
      <alignment horizontal="center" vertical="center" wrapText="1"/>
    </xf>
    <xf numFmtId="0" fontId="93" fillId="7" borderId="79" xfId="0" applyFont="1" applyFill="1" applyBorder="1" applyAlignment="1">
      <alignment horizontal="center" vertical="center"/>
    </xf>
    <xf numFmtId="0" fontId="0" fillId="0" borderId="5" xfId="0" applyBorder="1" applyAlignment="1"/>
    <xf numFmtId="0" fontId="0" fillId="0" borderId="0" xfId="0" applyAlignment="1"/>
    <xf numFmtId="0" fontId="79" fillId="0" borderId="0" xfId="0" applyFont="1"/>
    <xf numFmtId="186" fontId="93" fillId="7" borderId="0" xfId="0" applyNumberFormat="1" applyFont="1" applyFill="1" applyBorder="1" applyAlignment="1">
      <alignment horizontal="center" vertical="center" wrapText="1"/>
    </xf>
    <xf numFmtId="186" fontId="94" fillId="0" borderId="5" xfId="0" applyNumberFormat="1" applyFont="1" applyBorder="1" applyAlignment="1">
      <alignment horizontal="right" vertical="center"/>
    </xf>
    <xf numFmtId="186" fontId="0" fillId="0" borderId="0" xfId="0" applyNumberFormat="1"/>
    <xf numFmtId="0" fontId="91" fillId="0" borderId="0" xfId="0" applyFont="1"/>
    <xf numFmtId="0" fontId="95" fillId="0" borderId="0" xfId="0" applyFont="1"/>
    <xf numFmtId="0" fontId="92" fillId="15" borderId="3" xfId="0" applyFont="1" applyFill="1" applyBorder="1" applyAlignment="1">
      <alignment horizontal="center" vertical="center" wrapText="1"/>
    </xf>
    <xf numFmtId="0" fontId="92" fillId="15" borderId="4" xfId="0" applyFont="1" applyFill="1" applyBorder="1" applyAlignment="1">
      <alignment horizontal="center" vertical="center" wrapText="1"/>
    </xf>
    <xf numFmtId="4" fontId="91" fillId="0" borderId="0" xfId="0" applyNumberFormat="1" applyFont="1"/>
    <xf numFmtId="0" fontId="91" fillId="13" borderId="0" xfId="0" applyFont="1" applyFill="1"/>
    <xf numFmtId="4" fontId="91" fillId="13" borderId="0" xfId="0" applyNumberFormat="1" applyFont="1" applyFill="1"/>
    <xf numFmtId="0" fontId="92" fillId="16" borderId="3" xfId="0" applyFont="1" applyFill="1" applyBorder="1" applyAlignment="1">
      <alignment horizontal="center" vertical="center" wrapText="1"/>
    </xf>
    <xf numFmtId="0" fontId="92" fillId="16" borderId="4" xfId="0" applyFont="1" applyFill="1" applyBorder="1" applyAlignment="1">
      <alignment horizontal="center" vertical="center" wrapText="1"/>
    </xf>
    <xf numFmtId="0" fontId="91" fillId="3" borderId="0" xfId="0" applyFont="1" applyFill="1"/>
    <xf numFmtId="0" fontId="96" fillId="0" borderId="1" xfId="0" applyFont="1" applyBorder="1" applyAlignment="1">
      <alignment vertical="center" wrapText="1"/>
    </xf>
    <xf numFmtId="0" fontId="54" fillId="0" borderId="0" xfId="0" applyFont="1"/>
    <xf numFmtId="4" fontId="96" fillId="0" borderId="1" xfId="0" applyNumberFormat="1" applyFont="1" applyBorder="1" applyAlignment="1">
      <alignment vertical="center" wrapText="1"/>
    </xf>
    <xf numFmtId="14" fontId="96" fillId="0" borderId="2" xfId="0" applyNumberFormat="1" applyFont="1" applyBorder="1" applyAlignment="1">
      <alignment horizontal="justify" vertical="center" wrapText="1"/>
    </xf>
    <xf numFmtId="0" fontId="96" fillId="0" borderId="3" xfId="0" applyFont="1" applyBorder="1" applyAlignment="1">
      <alignment vertical="center" wrapText="1"/>
    </xf>
    <xf numFmtId="4" fontId="96" fillId="0" borderId="3" xfId="0" applyNumberFormat="1" applyFont="1" applyBorder="1" applyAlignment="1">
      <alignment vertical="center" wrapText="1"/>
    </xf>
    <xf numFmtId="14" fontId="96" fillId="0" borderId="4" xfId="0" applyNumberFormat="1" applyFont="1" applyBorder="1" applyAlignment="1">
      <alignment horizontal="justify" vertical="center" wrapText="1"/>
    </xf>
    <xf numFmtId="0" fontId="96" fillId="0" borderId="0" xfId="0" applyFont="1" applyBorder="1" applyAlignment="1">
      <alignment vertical="center" wrapText="1"/>
    </xf>
    <xf numFmtId="0" fontId="5" fillId="9" borderId="56" xfId="14" applyFont="1" applyFill="1" applyBorder="1"/>
    <xf numFmtId="43" fontId="5" fillId="9" borderId="52" xfId="14" applyNumberFormat="1" applyFont="1" applyFill="1" applyBorder="1" applyAlignment="1">
      <alignment horizontal="right"/>
    </xf>
    <xf numFmtId="176" fontId="5" fillId="9" borderId="52" xfId="14" applyNumberFormat="1" applyFont="1" applyFill="1" applyBorder="1" applyAlignment="1">
      <alignment horizontal="right"/>
    </xf>
    <xf numFmtId="175" fontId="5" fillId="9" borderId="57" xfId="14" applyNumberFormat="1" applyFont="1" applyFill="1" applyBorder="1" applyAlignment="1">
      <alignment horizontal="right"/>
    </xf>
    <xf numFmtId="43" fontId="5" fillId="9" borderId="56" xfId="14" applyNumberFormat="1" applyFont="1" applyFill="1" applyBorder="1" applyAlignment="1">
      <alignment horizontal="right"/>
    </xf>
    <xf numFmtId="0" fontId="97" fillId="0" borderId="0" xfId="11" applyFont="1"/>
    <xf numFmtId="187" fontId="0" fillId="0" borderId="34" xfId="0" applyNumberFormat="1" applyBorder="1"/>
    <xf numFmtId="0" fontId="0" fillId="2" borderId="5" xfId="0" applyFill="1" applyBorder="1"/>
    <xf numFmtId="169" fontId="0" fillId="2" borderId="5" xfId="0" applyNumberFormat="1" applyFill="1" applyBorder="1"/>
    <xf numFmtId="0" fontId="0" fillId="2" borderId="5" xfId="0" applyFill="1" applyBorder="1" applyAlignment="1">
      <alignment wrapText="1"/>
    </xf>
    <xf numFmtId="0" fontId="23" fillId="0" borderId="91" xfId="0" applyFont="1" applyBorder="1" applyAlignment="1">
      <alignment horizontal="left" wrapText="1"/>
    </xf>
    <xf numFmtId="0" fontId="23" fillId="0" borderId="38" xfId="0" applyFont="1" applyBorder="1" applyAlignment="1">
      <alignment horizontal="left" wrapText="1"/>
    </xf>
    <xf numFmtId="0" fontId="23" fillId="0" borderId="89" xfId="0" applyFont="1" applyBorder="1" applyAlignment="1">
      <alignment horizontal="left" wrapText="1"/>
    </xf>
    <xf numFmtId="0" fontId="98" fillId="0" borderId="0" xfId="0" applyFont="1" applyAlignment="1">
      <alignment horizontal="left"/>
    </xf>
    <xf numFmtId="0" fontId="6" fillId="0" borderId="0" xfId="0" applyNumberFormat="1" applyFont="1" applyFill="1" applyBorder="1" applyAlignment="1">
      <alignment horizontal="center" vertical="center"/>
    </xf>
    <xf numFmtId="172" fontId="48" fillId="8" borderId="5" xfId="14" applyNumberFormat="1" applyFont="1" applyFill="1" applyBorder="1" applyAlignment="1">
      <alignment horizontal="center" vertical="center"/>
    </xf>
    <xf numFmtId="179" fontId="49" fillId="17" borderId="103" xfId="0" applyNumberFormat="1" applyFont="1" applyFill="1" applyBorder="1"/>
    <xf numFmtId="182" fontId="99" fillId="3" borderId="104" xfId="0" applyNumberFormat="1" applyFont="1" applyFill="1" applyBorder="1"/>
    <xf numFmtId="182" fontId="99" fillId="5" borderId="104" xfId="0" applyNumberFormat="1" applyFont="1" applyFill="1" applyBorder="1"/>
    <xf numFmtId="182" fontId="99" fillId="0" borderId="104" xfId="0" applyNumberFormat="1" applyFont="1" applyFill="1" applyBorder="1"/>
    <xf numFmtId="179" fontId="99" fillId="15" borderId="105" xfId="0" applyNumberFormat="1" applyFont="1" applyFill="1" applyBorder="1"/>
    <xf numFmtId="182" fontId="99" fillId="8" borderId="104" xfId="0" applyNumberFormat="1" applyFont="1" applyFill="1" applyBorder="1"/>
    <xf numFmtId="179" fontId="49" fillId="17" borderId="106" xfId="0" applyNumberFormat="1" applyFont="1" applyFill="1" applyBorder="1"/>
    <xf numFmtId="179" fontId="78" fillId="0" borderId="105" xfId="0" applyNumberFormat="1" applyFont="1" applyBorder="1"/>
    <xf numFmtId="0" fontId="0" fillId="0" borderId="0" xfId="0" applyFill="1" applyAlignment="1">
      <alignment horizontal="left" indent="1"/>
    </xf>
    <xf numFmtId="0" fontId="51" fillId="8" borderId="82" xfId="0" applyFont="1" applyFill="1" applyBorder="1" applyAlignment="1">
      <alignment horizontal="left" indent="4"/>
    </xf>
    <xf numFmtId="179" fontId="100" fillId="8" borderId="87" xfId="0" applyNumberFormat="1" applyFont="1" applyFill="1" applyBorder="1"/>
    <xf numFmtId="182" fontId="101" fillId="8" borderId="104" xfId="0" applyNumberFormat="1" applyFont="1" applyFill="1" applyBorder="1"/>
    <xf numFmtId="0" fontId="102" fillId="0" borderId="0" xfId="0" applyFont="1"/>
    <xf numFmtId="0" fontId="103" fillId="0" borderId="0" xfId="0" applyFont="1"/>
    <xf numFmtId="0" fontId="2" fillId="8" borderId="0" xfId="2" applyFont="1" applyFill="1" applyBorder="1"/>
    <xf numFmtId="168" fontId="5" fillId="0" borderId="16" xfId="22" applyNumberFormat="1" applyFont="1" applyBorder="1"/>
    <xf numFmtId="0" fontId="4" fillId="0" borderId="0" xfId="0" applyFont="1" applyAlignment="1">
      <alignment vertical="top" textRotation="90" wrapText="1"/>
    </xf>
    <xf numFmtId="164" fontId="1" fillId="2" borderId="107" xfId="0" applyNumberFormat="1" applyFont="1" applyFill="1" applyBorder="1" applyAlignment="1">
      <alignment horizontal="center" vertical="center" wrapText="1"/>
    </xf>
    <xf numFmtId="164" fontId="1" fillId="2" borderId="108" xfId="0" applyNumberFormat="1" applyFont="1" applyFill="1" applyBorder="1" applyAlignment="1">
      <alignment horizontal="center" vertical="center"/>
    </xf>
    <xf numFmtId="164" fontId="1" fillId="2" borderId="108" xfId="0" applyNumberFormat="1" applyFont="1" applyFill="1" applyBorder="1" applyAlignment="1">
      <alignment horizontal="center" vertical="center" wrapText="1"/>
    </xf>
    <xf numFmtId="181" fontId="2" fillId="0" borderId="108" xfId="0" applyNumberFormat="1" applyFont="1" applyFill="1" applyBorder="1" applyAlignment="1">
      <alignment horizontal="center" vertical="center"/>
    </xf>
    <xf numFmtId="181" fontId="2" fillId="0" borderId="109" xfId="0" applyNumberFormat="1" applyFont="1" applyFill="1" applyBorder="1" applyAlignment="1">
      <alignment horizontal="center" vertical="center"/>
    </xf>
    <xf numFmtId="0" fontId="72" fillId="17" borderId="110" xfId="0" applyFont="1" applyFill="1" applyBorder="1" applyAlignment="1">
      <alignment horizontal="center" vertical="center"/>
    </xf>
    <xf numFmtId="0" fontId="72" fillId="17" borderId="111" xfId="0" applyFont="1" applyFill="1" applyBorder="1" applyAlignment="1">
      <alignment horizontal="center" vertical="center"/>
    </xf>
    <xf numFmtId="0" fontId="2" fillId="0" borderId="112" xfId="0" applyFont="1" applyBorder="1"/>
    <xf numFmtId="180" fontId="0" fillId="0" borderId="113" xfId="0" applyNumberFormat="1" applyBorder="1"/>
    <xf numFmtId="0" fontId="2" fillId="0" borderId="114" xfId="0" applyFont="1" applyBorder="1"/>
    <xf numFmtId="0" fontId="0" fillId="0" borderId="114" xfId="0" applyBorder="1"/>
    <xf numFmtId="0" fontId="0" fillId="0" borderId="115" xfId="0" applyBorder="1"/>
    <xf numFmtId="0" fontId="2" fillId="0" borderId="116" xfId="0" applyFont="1" applyBorder="1"/>
    <xf numFmtId="180" fontId="1" fillId="0" borderId="117" xfId="0" applyNumberFormat="1" applyFont="1" applyBorder="1"/>
    <xf numFmtId="180" fontId="0" fillId="0" borderId="117" xfId="0" applyNumberFormat="1" applyBorder="1"/>
    <xf numFmtId="180" fontId="0" fillId="0" borderId="118" xfId="0" applyNumberFormat="1" applyBorder="1"/>
    <xf numFmtId="0" fontId="72" fillId="17" borderId="13" xfId="0" applyFont="1" applyFill="1" applyBorder="1" applyAlignment="1">
      <alignment horizontal="center" vertical="center"/>
    </xf>
    <xf numFmtId="0" fontId="2" fillId="0" borderId="16" xfId="0" applyFont="1" applyBorder="1"/>
    <xf numFmtId="0" fontId="72" fillId="17" borderId="15" xfId="0" applyFont="1" applyFill="1" applyBorder="1" applyAlignment="1">
      <alignment horizontal="center" vertical="center"/>
    </xf>
    <xf numFmtId="164" fontId="1" fillId="2" borderId="119" xfId="0" applyNumberFormat="1" applyFont="1" applyFill="1" applyBorder="1" applyAlignment="1">
      <alignment horizontal="center" vertical="center" wrapText="1"/>
    </xf>
    <xf numFmtId="164" fontId="1" fillId="2" borderId="120" xfId="0" applyNumberFormat="1" applyFont="1" applyFill="1" applyBorder="1" applyAlignment="1">
      <alignment horizontal="center" vertical="center"/>
    </xf>
    <xf numFmtId="164" fontId="1" fillId="2" borderId="120" xfId="0" applyNumberFormat="1" applyFont="1" applyFill="1" applyBorder="1" applyAlignment="1">
      <alignment horizontal="center" vertical="center" wrapText="1"/>
    </xf>
    <xf numFmtId="181" fontId="2" fillId="0" borderId="120" xfId="0" applyNumberFormat="1" applyFont="1" applyFill="1" applyBorder="1" applyAlignment="1">
      <alignment horizontal="center" vertical="center"/>
    </xf>
    <xf numFmtId="181" fontId="2" fillId="0" borderId="121" xfId="0" applyNumberFormat="1" applyFont="1" applyFill="1" applyBorder="1" applyAlignment="1">
      <alignment horizontal="center" vertical="center"/>
    </xf>
    <xf numFmtId="0" fontId="2" fillId="0" borderId="7" xfId="0" applyFont="1" applyBorder="1"/>
    <xf numFmtId="0" fontId="46" fillId="0" borderId="87" xfId="0" applyFont="1" applyBorder="1"/>
    <xf numFmtId="178" fontId="68" fillId="0" borderId="87" xfId="0" applyNumberFormat="1" applyFont="1" applyFill="1" applyBorder="1"/>
    <xf numFmtId="178" fontId="77" fillId="8" borderId="94" xfId="0" applyNumberFormat="1" applyFont="1" applyFill="1" applyBorder="1"/>
    <xf numFmtId="178" fontId="69" fillId="0" borderId="0" xfId="0" applyNumberFormat="1" applyFont="1" applyFill="1"/>
    <xf numFmtId="178" fontId="77" fillId="8" borderId="0" xfId="0" applyNumberFormat="1" applyFont="1" applyFill="1"/>
    <xf numFmtId="178" fontId="77" fillId="8" borderId="122" xfId="0" applyNumberFormat="1" applyFont="1" applyFill="1" applyBorder="1"/>
    <xf numFmtId="173" fontId="24" fillId="4" borderId="92" xfId="0" applyNumberFormat="1" applyFont="1" applyFill="1" applyBorder="1"/>
    <xf numFmtId="183" fontId="0" fillId="0" borderId="0" xfId="0" applyNumberFormat="1"/>
    <xf numFmtId="188" fontId="24" fillId="4" borderId="92" xfId="0" applyNumberFormat="1" applyFont="1" applyFill="1" applyBorder="1"/>
    <xf numFmtId="0" fontId="1" fillId="8" borderId="41" xfId="0" applyFont="1" applyFill="1" applyBorder="1" applyAlignment="1"/>
    <xf numFmtId="0" fontId="93" fillId="8" borderId="41" xfId="0" applyFont="1" applyFill="1" applyBorder="1" applyAlignment="1">
      <alignment vertical="center" wrapText="1"/>
    </xf>
    <xf numFmtId="186" fontId="93" fillId="8" borderId="41" xfId="0" applyNumberFormat="1" applyFont="1" applyFill="1" applyBorder="1" applyAlignment="1">
      <alignment horizontal="right" vertical="center"/>
    </xf>
    <xf numFmtId="0" fontId="0" fillId="0" borderId="7" xfId="0" applyBorder="1" applyAlignment="1"/>
    <xf numFmtId="0" fontId="94" fillId="0" borderId="7" xfId="0" applyFont="1" applyBorder="1" applyAlignment="1">
      <alignment vertical="center" wrapText="1"/>
    </xf>
    <xf numFmtId="186" fontId="94" fillId="0" borderId="7" xfId="0" applyNumberFormat="1" applyFont="1" applyBorder="1" applyAlignment="1">
      <alignment horizontal="right" vertical="center"/>
    </xf>
    <xf numFmtId="168" fontId="0" fillId="0" borderId="0" xfId="0" applyNumberFormat="1"/>
    <xf numFmtId="168" fontId="0" fillId="7" borderId="31" xfId="0" applyNumberFormat="1" applyFill="1" applyBorder="1" applyAlignment="1">
      <alignment horizontal="center" vertical="center" wrapText="1"/>
    </xf>
    <xf numFmtId="168" fontId="1" fillId="8" borderId="0" xfId="0" applyNumberFormat="1" applyFont="1" applyFill="1"/>
    <xf numFmtId="179" fontId="36" fillId="19" borderId="87" xfId="0" applyNumberFormat="1" applyFont="1" applyFill="1" applyBorder="1"/>
    <xf numFmtId="165" fontId="99" fillId="8" borderId="104" xfId="0" applyNumberFormat="1" applyFont="1" applyFill="1" applyBorder="1"/>
    <xf numFmtId="165" fontId="20" fillId="16" borderId="87" xfId="0" applyNumberFormat="1" applyFont="1" applyFill="1" applyBorder="1" applyProtection="1">
      <protection locked="0"/>
    </xf>
    <xf numFmtId="0" fontId="46" fillId="0" borderId="0" xfId="14" applyFont="1" applyFill="1" applyBorder="1"/>
    <xf numFmtId="178" fontId="77" fillId="8" borderId="87" xfId="0" applyNumberFormat="1" applyFont="1" applyFill="1" applyBorder="1"/>
    <xf numFmtId="178" fontId="69" fillId="8" borderId="0" xfId="0" applyNumberFormat="1" applyFont="1" applyFill="1" applyBorder="1"/>
    <xf numFmtId="0" fontId="76" fillId="0" borderId="31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41" fillId="0" borderId="78" xfId="14" applyNumberFormat="1" applyFont="1" applyBorder="1" applyAlignment="1">
      <alignment horizontal="center" vertical="center" wrapText="1"/>
    </xf>
    <xf numFmtId="0" fontId="41" fillId="0" borderId="79" xfId="14" applyNumberFormat="1" applyFont="1" applyBorder="1" applyAlignment="1">
      <alignment horizontal="center" vertical="center" wrapText="1"/>
    </xf>
    <xf numFmtId="0" fontId="41" fillId="0" borderId="3" xfId="14" applyNumberFormat="1" applyFont="1" applyBorder="1" applyAlignment="1">
      <alignment horizontal="center" vertical="center" wrapText="1"/>
    </xf>
    <xf numFmtId="0" fontId="42" fillId="0" borderId="75" xfId="14" applyNumberFormat="1" applyFont="1" applyBorder="1" applyAlignment="1">
      <alignment horizontal="center"/>
    </xf>
    <xf numFmtId="0" fontId="42" fillId="0" borderId="76" xfId="14" applyNumberFormat="1" applyFont="1" applyBorder="1" applyAlignment="1">
      <alignment horizontal="center"/>
    </xf>
    <xf numFmtId="0" fontId="42" fillId="0" borderId="77" xfId="14" applyNumberFormat="1" applyFont="1" applyBorder="1" applyAlignment="1">
      <alignment horizontal="center"/>
    </xf>
    <xf numFmtId="0" fontId="44" fillId="8" borderId="5" xfId="14" applyFont="1" applyFill="1" applyBorder="1" applyAlignment="1">
      <alignment horizontal="center" vertical="center" wrapText="1"/>
    </xf>
    <xf numFmtId="0" fontId="42" fillId="0" borderId="42" xfId="14" applyNumberFormat="1" applyFont="1" applyBorder="1" applyAlignment="1">
      <alignment horizontal="center"/>
    </xf>
    <xf numFmtId="0" fontId="42" fillId="0" borderId="44" xfId="14" applyNumberFormat="1" applyFont="1" applyBorder="1" applyAlignment="1">
      <alignment horizontal="center"/>
    </xf>
    <xf numFmtId="0" fontId="42" fillId="0" borderId="45" xfId="14" applyNumberFormat="1" applyFont="1" applyBorder="1" applyAlignment="1">
      <alignment horizontal="center"/>
    </xf>
    <xf numFmtId="0" fontId="4" fillId="0" borderId="0" xfId="0" applyFont="1" applyAlignment="1">
      <alignment horizontal="center" vertical="top" textRotation="90" wrapText="1"/>
    </xf>
    <xf numFmtId="0" fontId="4" fillId="0" borderId="0" xfId="0" applyFont="1" applyAlignment="1">
      <alignment horizontal="left" vertical="top" textRotation="90" wrapText="1"/>
    </xf>
    <xf numFmtId="0" fontId="4" fillId="0" borderId="0" xfId="0" applyFont="1" applyAlignment="1">
      <alignment horizontal="right" vertical="top" textRotation="90" wrapText="1"/>
    </xf>
    <xf numFmtId="0" fontId="8" fillId="7" borderId="31" xfId="0" applyFont="1" applyFill="1" applyBorder="1" applyAlignment="1">
      <alignment horizontal="center"/>
    </xf>
    <xf numFmtId="0" fontId="8" fillId="8" borderId="31" xfId="0" applyFont="1" applyFill="1" applyBorder="1" applyAlignment="1">
      <alignment horizontal="center"/>
    </xf>
    <xf numFmtId="0" fontId="0" fillId="11" borderId="0" xfId="0" applyFill="1" applyAlignment="1">
      <alignment horizontal="center" vertical="center" wrapText="1"/>
    </xf>
    <xf numFmtId="0" fontId="44" fillId="15" borderId="5" xfId="6" applyFont="1" applyFill="1" applyBorder="1" applyAlignment="1">
      <alignment horizontal="center"/>
    </xf>
    <xf numFmtId="0" fontId="87" fillId="15" borderId="5" xfId="6" applyFont="1" applyFill="1" applyBorder="1" applyAlignment="1">
      <alignment horizontal="center"/>
    </xf>
    <xf numFmtId="0" fontId="87" fillId="0" borderId="0" xfId="6" applyFont="1" applyAlignment="1">
      <alignment horizontal="center"/>
    </xf>
    <xf numFmtId="0" fontId="87" fillId="0" borderId="40" xfId="6" applyFont="1" applyBorder="1" applyAlignment="1">
      <alignment horizontal="center"/>
    </xf>
    <xf numFmtId="171" fontId="44" fillId="15" borderId="5" xfId="6" applyNumberFormat="1" applyFont="1" applyFill="1" applyBorder="1" applyAlignment="1">
      <alignment horizontal="center" vertical="center"/>
    </xf>
    <xf numFmtId="171" fontId="44" fillId="15" borderId="5" xfId="6" applyNumberFormat="1" applyFont="1" applyFill="1" applyBorder="1" applyAlignment="1">
      <alignment horizontal="center" vertical="center" wrapText="1"/>
    </xf>
    <xf numFmtId="0" fontId="18" fillId="0" borderId="0" xfId="2" applyFont="1" applyAlignment="1">
      <alignment horizontal="right"/>
    </xf>
    <xf numFmtId="0" fontId="3" fillId="0" borderId="0" xfId="2" applyFont="1" applyAlignment="1">
      <alignment horizontal="right"/>
    </xf>
    <xf numFmtId="164" fontId="1" fillId="2" borderId="48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center" vertical="center"/>
    </xf>
    <xf numFmtId="164" fontId="20" fillId="15" borderId="0" xfId="0" applyNumberFormat="1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36" fillId="0" borderId="65" xfId="8" applyFont="1" applyFill="1" applyBorder="1" applyAlignment="1">
      <alignment horizontal="left" vertical="center" indent="3"/>
    </xf>
    <xf numFmtId="0" fontId="36" fillId="0" borderId="66" xfId="8" applyFont="1" applyFill="1" applyBorder="1" applyAlignment="1">
      <alignment horizontal="left" vertical="center" indent="3"/>
    </xf>
    <xf numFmtId="0" fontId="36" fillId="0" borderId="67" xfId="8" applyFont="1" applyFill="1" applyBorder="1" applyAlignment="1">
      <alignment horizontal="left" vertical="center" indent="3"/>
    </xf>
    <xf numFmtId="0" fontId="36" fillId="0" borderId="25" xfId="8" applyFont="1" applyFill="1" applyBorder="1" applyAlignment="1">
      <alignment horizontal="left" vertical="center" indent="3"/>
    </xf>
    <xf numFmtId="0" fontId="36" fillId="0" borderId="68" xfId="8" applyFont="1" applyFill="1" applyBorder="1" applyAlignment="1">
      <alignment horizontal="left" vertical="center" indent="3"/>
    </xf>
    <xf numFmtId="0" fontId="36" fillId="0" borderId="69" xfId="8" applyFont="1" applyFill="1" applyBorder="1" applyAlignment="1">
      <alignment horizontal="left" vertical="center" indent="3"/>
    </xf>
    <xf numFmtId="171" fontId="33" fillId="13" borderId="53" xfId="0" applyNumberFormat="1" applyFont="1" applyFill="1" applyBorder="1" applyAlignment="1">
      <alignment horizontal="center" vertical="center" wrapText="1"/>
    </xf>
    <xf numFmtId="171" fontId="33" fillId="13" borderId="15" xfId="0" applyNumberFormat="1" applyFont="1" applyFill="1" applyBorder="1" applyAlignment="1">
      <alignment horizontal="center" vertical="center" wrapText="1"/>
    </xf>
    <xf numFmtId="0" fontId="20" fillId="13" borderId="5" xfId="0" applyFont="1" applyFill="1" applyBorder="1" applyAlignment="1">
      <alignment horizontal="center" vertical="center"/>
    </xf>
    <xf numFmtId="164" fontId="20" fillId="16" borderId="0" xfId="0" applyNumberFormat="1" applyFont="1" applyFill="1" applyBorder="1" applyAlignment="1">
      <alignment horizontal="left" vertical="center" wrapText="1"/>
    </xf>
    <xf numFmtId="0" fontId="36" fillId="15" borderId="0" xfId="8" applyFont="1" applyFill="1" applyBorder="1" applyAlignment="1">
      <alignment horizontal="left" vertical="center"/>
    </xf>
    <xf numFmtId="0" fontId="51" fillId="8" borderId="40" xfId="0" applyFont="1" applyFill="1" applyBorder="1" applyAlignment="1">
      <alignment horizontal="right" wrapText="1"/>
    </xf>
    <xf numFmtId="0" fontId="20" fillId="13" borderId="6" xfId="0" applyFont="1" applyFill="1" applyBorder="1" applyAlignment="1">
      <alignment horizontal="right" vertical="center"/>
    </xf>
    <xf numFmtId="0" fontId="20" fillId="13" borderId="59" xfId="0" applyFont="1" applyFill="1" applyBorder="1" applyAlignment="1">
      <alignment horizontal="right" vertical="center"/>
    </xf>
    <xf numFmtId="0" fontId="20" fillId="13" borderId="16" xfId="0" applyFont="1" applyFill="1" applyBorder="1" applyAlignment="1">
      <alignment horizontal="right" vertical="center"/>
    </xf>
    <xf numFmtId="0" fontId="33" fillId="9" borderId="48" xfId="8" applyFont="1" applyFill="1" applyBorder="1" applyAlignment="1">
      <alignment horizontal="left" vertical="center"/>
    </xf>
    <xf numFmtId="0" fontId="33" fillId="9" borderId="55" xfId="8" applyFont="1" applyFill="1" applyBorder="1" applyAlignment="1">
      <alignment horizontal="left" vertical="center"/>
    </xf>
    <xf numFmtId="166" fontId="2" fillId="0" borderId="5" xfId="7" applyNumberFormat="1" applyFont="1" applyBorder="1" applyAlignment="1" applyProtection="1">
      <alignment horizontal="center" vertical="center"/>
      <protection hidden="1"/>
    </xf>
    <xf numFmtId="10" fontId="2" fillId="0" borderId="5" xfId="7" applyNumberFormat="1" applyFont="1" applyBorder="1" applyAlignment="1" applyProtection="1">
      <alignment horizontal="center" vertical="center"/>
      <protection hidden="1"/>
    </xf>
    <xf numFmtId="0" fontId="2" fillId="0" borderId="5" xfId="7" applyFont="1" applyBorder="1" applyAlignment="1" applyProtection="1">
      <alignment horizontal="center" vertical="center"/>
      <protection hidden="1"/>
    </xf>
    <xf numFmtId="0" fontId="83" fillId="0" borderId="0" xfId="7" applyFont="1" applyAlignment="1" applyProtection="1">
      <alignment horizontal="center"/>
      <protection hidden="1"/>
    </xf>
    <xf numFmtId="0" fontId="2" fillId="0" borderId="0" xfId="7" applyFont="1" applyAlignment="1" applyProtection="1">
      <alignment horizontal="center"/>
      <protection hidden="1"/>
    </xf>
    <xf numFmtId="0" fontId="3" fillId="0" borderId="0" xfId="7" applyFont="1" applyAlignment="1" applyProtection="1">
      <alignment horizontal="center"/>
      <protection hidden="1"/>
    </xf>
    <xf numFmtId="0" fontId="2" fillId="0" borderId="5" xfId="7" applyFont="1" applyBorder="1" applyAlignment="1" applyProtection="1">
      <alignment horizontal="left" vertical="top" wrapText="1"/>
      <protection hidden="1"/>
    </xf>
    <xf numFmtId="0" fontId="60" fillId="0" borderId="0" xfId="7" applyFont="1" applyAlignment="1" applyProtection="1">
      <alignment horizontal="center" vertical="center" wrapText="1"/>
      <protection hidden="1"/>
    </xf>
    <xf numFmtId="0" fontId="104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02" fillId="0" borderId="5" xfId="0" applyFont="1" applyBorder="1"/>
    <xf numFmtId="0" fontId="20" fillId="0" borderId="5" xfId="0" applyFont="1" applyBorder="1" applyAlignment="1">
      <alignment wrapText="1"/>
    </xf>
    <xf numFmtId="0" fontId="49" fillId="0" borderId="5" xfId="0" applyFont="1" applyBorder="1" applyAlignment="1">
      <alignment horizontal="right" wrapText="1"/>
    </xf>
    <xf numFmtId="0" fontId="0" fillId="0" borderId="5" xfId="0" applyBorder="1" applyAlignment="1">
      <alignment horizontal="center" vertical="center"/>
    </xf>
    <xf numFmtId="0" fontId="102" fillId="7" borderId="5" xfId="0" applyFont="1" applyFill="1" applyBorder="1" applyAlignment="1">
      <alignment horizontal="left" indent="1"/>
    </xf>
    <xf numFmtId="0" fontId="20" fillId="7" borderId="5" xfId="0" applyFont="1" applyFill="1" applyBorder="1" applyAlignment="1">
      <alignment horizontal="left" wrapText="1" indent="1"/>
    </xf>
    <xf numFmtId="0" fontId="0" fillId="7" borderId="5" xfId="0" applyFill="1" applyBorder="1"/>
    <xf numFmtId="0" fontId="49" fillId="7" borderId="5" xfId="0" applyFont="1" applyFill="1" applyBorder="1" applyAlignment="1">
      <alignment horizontal="right" wrapText="1"/>
    </xf>
    <xf numFmtId="49" fontId="36" fillId="20" borderId="123" xfId="23" applyNumberFormat="1" applyFont="1" applyFill="1" applyBorder="1" applyAlignment="1">
      <alignment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wrapText="1"/>
    </xf>
    <xf numFmtId="0" fontId="49" fillId="0" borderId="7" xfId="0" applyFont="1" applyBorder="1" applyAlignment="1">
      <alignment horizontal="right" wrapText="1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wrapText="1"/>
    </xf>
    <xf numFmtId="0" fontId="105" fillId="0" borderId="1" xfId="0" applyFont="1" applyBorder="1" applyAlignment="1">
      <alignment horizontal="center" vertical="center" wrapText="1"/>
    </xf>
    <xf numFmtId="0" fontId="106" fillId="0" borderId="0" xfId="0" applyFont="1" applyAlignment="1">
      <alignment horizontal="left" vertical="center"/>
    </xf>
    <xf numFmtId="20" fontId="0" fillId="0" borderId="0" xfId="0" applyNumberFormat="1"/>
    <xf numFmtId="0" fontId="90" fillId="0" borderId="0" xfId="0" applyFont="1" applyAlignment="1">
      <alignment shrinkToFit="1"/>
    </xf>
    <xf numFmtId="0" fontId="90" fillId="0" borderId="0" xfId="0" applyFont="1" applyAlignment="1">
      <alignment horizontal="left" shrinkToFit="1"/>
    </xf>
    <xf numFmtId="0" fontId="107" fillId="0" borderId="0" xfId="0" applyFont="1" applyAlignment="1">
      <alignment shrinkToFit="1"/>
    </xf>
    <xf numFmtId="0" fontId="90" fillId="18" borderId="6" xfId="0" applyFont="1" applyFill="1" applyBorder="1" applyAlignment="1">
      <alignment horizontal="center" shrinkToFit="1"/>
    </xf>
    <xf numFmtId="0" fontId="90" fillId="18" borderId="59" xfId="0" applyFont="1" applyFill="1" applyBorder="1" applyAlignment="1">
      <alignment horizontal="center" shrinkToFit="1"/>
    </xf>
    <xf numFmtId="0" fontId="90" fillId="18" borderId="16" xfId="0" applyFont="1" applyFill="1" applyBorder="1" applyAlignment="1">
      <alignment horizontal="center" shrinkToFit="1"/>
    </xf>
    <xf numFmtId="0" fontId="90" fillId="15" borderId="6" xfId="0" applyFont="1" applyFill="1" applyBorder="1" applyAlignment="1">
      <alignment horizontal="center" shrinkToFit="1"/>
    </xf>
    <xf numFmtId="0" fontId="90" fillId="15" borderId="59" xfId="0" applyFont="1" applyFill="1" applyBorder="1" applyAlignment="1">
      <alignment horizontal="center" shrinkToFit="1"/>
    </xf>
    <xf numFmtId="0" fontId="90" fillId="15" borderId="16" xfId="0" applyFont="1" applyFill="1" applyBorder="1" applyAlignment="1">
      <alignment horizontal="center" shrinkToFit="1"/>
    </xf>
    <xf numFmtId="0" fontId="90" fillId="8" borderId="6" xfId="0" applyFont="1" applyFill="1" applyBorder="1" applyAlignment="1">
      <alignment horizontal="center" shrinkToFit="1"/>
    </xf>
    <xf numFmtId="0" fontId="90" fillId="8" borderId="16" xfId="0" applyFont="1" applyFill="1" applyBorder="1" applyAlignment="1">
      <alignment horizontal="center" shrinkToFit="1"/>
    </xf>
    <xf numFmtId="0" fontId="44" fillId="16" borderId="6" xfId="0" applyFont="1" applyFill="1" applyBorder="1" applyAlignment="1">
      <alignment horizontal="center" vertical="center" shrinkToFit="1"/>
    </xf>
    <xf numFmtId="0" fontId="44" fillId="16" borderId="59" xfId="0" applyFont="1" applyFill="1" applyBorder="1" applyAlignment="1">
      <alignment horizontal="center" vertical="center" shrinkToFit="1"/>
    </xf>
    <xf numFmtId="0" fontId="44" fillId="16" borderId="16" xfId="0" applyFont="1" applyFill="1" applyBorder="1" applyAlignment="1">
      <alignment horizontal="center" vertical="center" shrinkToFit="1"/>
    </xf>
    <xf numFmtId="0" fontId="44" fillId="4" borderId="5" xfId="0" applyFont="1" applyFill="1" applyBorder="1" applyAlignment="1">
      <alignment horizontal="center" vertical="center" shrinkToFit="1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" fillId="18" borderId="14" xfId="0" applyFont="1" applyFill="1" applyBorder="1" applyAlignment="1">
      <alignment horizontal="center" vertical="center" wrapText="1"/>
    </xf>
    <xf numFmtId="0" fontId="2" fillId="18" borderId="14" xfId="0" applyFont="1" applyFill="1" applyBorder="1" applyAlignment="1">
      <alignment horizontal="center" vertical="center" wrapText="1"/>
    </xf>
    <xf numFmtId="0" fontId="16" fillId="18" borderId="14" xfId="0" applyFont="1" applyFill="1" applyBorder="1" applyAlignment="1">
      <alignment horizontal="center" vertical="center" wrapText="1"/>
    </xf>
    <xf numFmtId="0" fontId="108" fillId="18" borderId="14" xfId="0" applyFont="1" applyFill="1" applyBorder="1" applyAlignment="1">
      <alignment horizontal="center" vertical="center" wrapText="1"/>
    </xf>
    <xf numFmtId="0" fontId="3" fillId="18" borderId="14" xfId="0" applyFont="1" applyFill="1" applyBorder="1" applyAlignment="1">
      <alignment horizontal="center" vertical="center" wrapText="1"/>
    </xf>
    <xf numFmtId="0" fontId="22" fillId="15" borderId="14" xfId="0" applyFont="1" applyFill="1" applyBorder="1" applyAlignment="1">
      <alignment horizontal="center" vertical="center" wrapText="1"/>
    </xf>
    <xf numFmtId="164" fontId="2" fillId="15" borderId="14" xfId="0" applyNumberFormat="1" applyFont="1" applyFill="1" applyBorder="1" applyAlignment="1">
      <alignment horizontal="center" vertical="center" wrapText="1"/>
    </xf>
    <xf numFmtId="0" fontId="108" fillId="15" borderId="14" xfId="0" applyFont="1" applyFill="1" applyBorder="1" applyAlignment="1">
      <alignment horizontal="center" vertical="center" wrapText="1"/>
    </xf>
    <xf numFmtId="0" fontId="0" fillId="15" borderId="14" xfId="0" applyFill="1" applyBorder="1" applyAlignment="1">
      <alignment horizontal="center" vertical="center" wrapText="1"/>
    </xf>
    <xf numFmtId="0" fontId="81" fillId="15" borderId="14" xfId="0" applyFont="1" applyFill="1" applyBorder="1" applyAlignment="1">
      <alignment horizontal="center" vertical="center" wrapText="1"/>
    </xf>
    <xf numFmtId="0" fontId="81" fillId="8" borderId="14" xfId="0" applyFont="1" applyFill="1" applyBorder="1" applyAlignment="1">
      <alignment horizontal="center" vertical="center" wrapText="1"/>
    </xf>
    <xf numFmtId="0" fontId="109" fillId="16" borderId="14" xfId="0" applyFont="1" applyFill="1" applyBorder="1" applyAlignment="1">
      <alignment horizontal="center" vertical="center" wrapText="1"/>
    </xf>
    <xf numFmtId="0" fontId="81" fillId="16" borderId="14" xfId="0" applyFont="1" applyFill="1" applyBorder="1" applyAlignment="1">
      <alignment horizontal="center" vertical="center" wrapText="1"/>
    </xf>
    <xf numFmtId="0" fontId="109" fillId="4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6" xfId="0" applyBorder="1"/>
    <xf numFmtId="16" fontId="0" fillId="0" borderId="5" xfId="0" applyNumberFormat="1" applyBorder="1"/>
    <xf numFmtId="3" fontId="0" fillId="0" borderId="5" xfId="0" applyNumberFormat="1" applyBorder="1"/>
    <xf numFmtId="189" fontId="0" fillId="0" borderId="5" xfId="0" applyNumberFormat="1" applyBorder="1" applyAlignment="1">
      <alignment horizontal="center" vertical="center"/>
    </xf>
    <xf numFmtId="190" fontId="0" fillId="0" borderId="5" xfId="0" applyNumberFormat="1" applyBorder="1"/>
    <xf numFmtId="169" fontId="0" fillId="0" borderId="5" xfId="0" applyNumberFormat="1" applyBorder="1"/>
    <xf numFmtId="169" fontId="0" fillId="0" borderId="6" xfId="0" applyNumberFormat="1" applyBorder="1"/>
    <xf numFmtId="3" fontId="9" fillId="0" borderId="5" xfId="0" applyNumberFormat="1" applyFont="1" applyBorder="1" applyAlignment="1">
      <alignment horizontal="center" vertical="center" wrapText="1"/>
    </xf>
    <xf numFmtId="3" fontId="9" fillId="0" borderId="6" xfId="0" applyNumberFormat="1" applyFont="1" applyBorder="1" applyAlignment="1">
      <alignment horizontal="center" vertical="center" wrapText="1"/>
    </xf>
    <xf numFmtId="16" fontId="0" fillId="21" borderId="5" xfId="0" applyNumberFormat="1" applyFill="1" applyBorder="1"/>
    <xf numFmtId="3" fontId="0" fillId="21" borderId="5" xfId="0" applyNumberFormat="1" applyFill="1" applyBorder="1"/>
    <xf numFmtId="0" fontId="0" fillId="21" borderId="5" xfId="0" applyFill="1" applyBorder="1"/>
    <xf numFmtId="0" fontId="0" fillId="21" borderId="5" xfId="0" applyFill="1" applyBorder="1" applyAlignment="1">
      <alignment wrapText="1"/>
    </xf>
    <xf numFmtId="0" fontId="0" fillId="21" borderId="5" xfId="0" applyFill="1" applyBorder="1" applyAlignment="1">
      <alignment horizontal="center" vertical="center"/>
    </xf>
    <xf numFmtId="189" fontId="0" fillId="21" borderId="5" xfId="0" applyNumberFormat="1" applyFill="1" applyBorder="1" applyAlignment="1">
      <alignment horizontal="center" vertical="center"/>
    </xf>
    <xf numFmtId="190" fontId="0" fillId="21" borderId="5" xfId="0" applyNumberFormat="1" applyFill="1" applyBorder="1"/>
    <xf numFmtId="169" fontId="0" fillId="21" borderId="5" xfId="0" applyNumberFormat="1" applyFill="1" applyBorder="1"/>
    <xf numFmtId="169" fontId="0" fillId="21" borderId="6" xfId="0" applyNumberFormat="1" applyFill="1" applyBorder="1"/>
    <xf numFmtId="4" fontId="9" fillId="21" borderId="5" xfId="0" applyNumberFormat="1" applyFont="1" applyFill="1" applyBorder="1" applyAlignment="1">
      <alignment horizontal="center" vertical="center" wrapText="1"/>
    </xf>
    <xf numFmtId="3" fontId="9" fillId="21" borderId="5" xfId="0" applyNumberFormat="1" applyFont="1" applyFill="1" applyBorder="1" applyAlignment="1">
      <alignment horizontal="center" vertical="center" wrapText="1"/>
    </xf>
    <xf numFmtId="3" fontId="9" fillId="21" borderId="6" xfId="0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wrapText="1"/>
    </xf>
    <xf numFmtId="0" fontId="0" fillId="0" borderId="7" xfId="0" applyBorder="1"/>
    <xf numFmtId="169" fontId="0" fillId="0" borderId="7" xfId="0" applyNumberFormat="1" applyBorder="1"/>
    <xf numFmtId="0" fontId="0" fillId="0" borderId="17" xfId="0" applyBorder="1"/>
    <xf numFmtId="3" fontId="9" fillId="0" borderId="7" xfId="0" applyNumberFormat="1" applyFont="1" applyBorder="1" applyAlignment="1">
      <alignment horizontal="center" vertical="center" wrapText="1"/>
    </xf>
    <xf numFmtId="3" fontId="9" fillId="0" borderId="8" xfId="0" applyNumberFormat="1" applyFont="1" applyBorder="1" applyAlignment="1">
      <alignment horizontal="center" vertical="center" wrapText="1"/>
    </xf>
    <xf numFmtId="0" fontId="1" fillId="8" borderId="17" xfId="0" applyFont="1" applyFill="1" applyBorder="1"/>
    <xf numFmtId="0" fontId="1" fillId="8" borderId="7" xfId="0" applyFont="1" applyFill="1" applyBorder="1" applyAlignment="1">
      <alignment horizontal="center" vertical="center"/>
    </xf>
    <xf numFmtId="0" fontId="1" fillId="8" borderId="7" xfId="0" applyFont="1" applyFill="1" applyBorder="1" applyAlignment="1">
      <alignment wrapText="1"/>
    </xf>
    <xf numFmtId="0" fontId="1" fillId="8" borderId="7" xfId="0" applyFont="1" applyFill="1" applyBorder="1"/>
    <xf numFmtId="169" fontId="1" fillId="8" borderId="7" xfId="0" applyNumberFormat="1" applyFont="1" applyFill="1" applyBorder="1"/>
    <xf numFmtId="0" fontId="0" fillId="8" borderId="17" xfId="0" applyFill="1" applyBorder="1"/>
    <xf numFmtId="0" fontId="0" fillId="8" borderId="7" xfId="0" applyFill="1" applyBorder="1"/>
    <xf numFmtId="0" fontId="9" fillId="8" borderId="7" xfId="0" applyFont="1" applyFill="1" applyBorder="1" applyAlignment="1">
      <alignment horizontal="center" vertical="center" wrapText="1"/>
    </xf>
    <xf numFmtId="3" fontId="9" fillId="8" borderId="8" xfId="0" applyNumberFormat="1" applyFont="1" applyFill="1" applyBorder="1" applyAlignment="1">
      <alignment horizontal="center" vertical="center" wrapText="1"/>
    </xf>
    <xf numFmtId="0" fontId="0" fillId="8" borderId="0" xfId="0" applyFill="1"/>
  </cellXfs>
  <cellStyles count="24">
    <cellStyle name="40% — акцент2 2" xfId="12" xr:uid="{4438B116-3BAD-4442-9387-5C37E9DD228A}"/>
    <cellStyle name="Normal_Sheet" xfId="5" xr:uid="{41D4B361-1957-4DE3-A0C4-FCD405A8883D}"/>
    <cellStyle name="Гиперссылка" xfId="1" builtinId="8" customBuiltin="1"/>
    <cellStyle name="Гиперссылка 2" xfId="13" xr:uid="{C79758CF-8C4C-44AC-8FB7-78643D221F8D}"/>
    <cellStyle name="Гиперссылка 3" xfId="9" xr:uid="{E7A27A56-655E-4CC3-B37E-40ABEA8DC857}"/>
    <cellStyle name="Обычный" xfId="0" builtinId="0"/>
    <cellStyle name="Обычный 2" xfId="4" xr:uid="{210244D7-3ED3-48E2-927D-335D63964057}"/>
    <cellStyle name="Обычный 2 2" xfId="11" xr:uid="{0E46C58E-EDBE-450C-AA54-96EF0E14388A}"/>
    <cellStyle name="Обычный 2 2 2" xfId="19" xr:uid="{9A4AF5F5-F792-469A-9051-68E9291FC119}"/>
    <cellStyle name="Обычный 2 3" xfId="17" xr:uid="{60938680-A542-4694-9313-55D62B147ABF}"/>
    <cellStyle name="Обычный 2 5" xfId="20" xr:uid="{F86D2586-4C15-41F9-B88B-D0AD4ABEA9BE}"/>
    <cellStyle name="Обычный 3" xfId="6" xr:uid="{7D5B1A44-A50A-405A-8675-305CD3B87EA0}"/>
    <cellStyle name="Обычный 3 2" xfId="7" xr:uid="{01875D6E-0425-49EA-A0B9-D6C83E38FD46}"/>
    <cellStyle name="Обычный 4" xfId="2" xr:uid="{C21A0E7D-F6FE-4886-A1B9-4509BC66C2E3}"/>
    <cellStyle name="Обычный 5" xfId="10" xr:uid="{4E934BE1-B2F0-4BE7-B15C-499AD060FC20}"/>
    <cellStyle name="Обычный 6" xfId="3" xr:uid="{CA611DA0-7C5C-4F28-97E7-A8BA251F71A3}"/>
    <cellStyle name="Обычный 6 2" xfId="22" xr:uid="{5A10C9D8-5B67-497C-91AE-294227FF5805}"/>
    <cellStyle name="Обычный_Агро-Фролово Бюджет 30.05.06" xfId="8" xr:uid="{7143AD12-9D5D-46AF-88EE-E03869BA090F}"/>
    <cellStyle name="Обычный_Лист1" xfId="23" xr:uid="{89A45EFF-D242-47BA-9BD0-22D1D42AC332}"/>
    <cellStyle name="Обычный_Форма ПДДС Агрофирмы 02.12.04" xfId="15" xr:uid="{6D2AC476-FC42-4A1A-96F7-6AED17F67427}"/>
    <cellStyle name="Обычный_Формы бюджета Агрофирм (основные)" xfId="14" xr:uid="{C2551B3E-5B67-4CD5-A393-C6E3CDA497FF}"/>
    <cellStyle name="Процентный" xfId="16" builtinId="5"/>
    <cellStyle name="Процентный 2" xfId="21" xr:uid="{4B6F7FAC-ECE6-4CC4-9D07-CC07ACF177C1}"/>
    <cellStyle name="Процентный 4" xfId="18" xr:uid="{3A3CF21B-F6E9-408E-ACDB-F87A67ADF491}"/>
  </cellStyles>
  <dxfs count="2006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family val="1"/>
        <charset val="204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family val="1"/>
        <charset val="204"/>
        <scheme val="none"/>
      </font>
      <numFmt numFmtId="3" formatCode="#,##0"/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family val="1"/>
        <charset val="204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family val="1"/>
        <charset val="204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family val="1"/>
        <charset val="204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family val="1"/>
        <charset val="204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69" formatCode="_-* #,##0.00_-;\-* #,##0.00_-;_-* &quot;-&quot;_-;_-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69" formatCode="_-* #,##0.00_-;\-* #,##0.00_-;_-* &quot;-&quot;_-;_-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7" tint="0.79998168889431442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numFmt numFmtId="169" formatCode="_-* #,##0.00_-;\-* #,##0.00_-;_-* &quot;-&quot;_-;_-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9" formatCode="_-* #,##0.00_-;\-* #,##0.00_-;_-* &quot;-&quot;_-;_-@"/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family val="1"/>
        <charset val="204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yr"/>
        <charset val="204"/>
        <scheme val="none"/>
      </font>
      <numFmt numFmtId="171" formatCode="#,##0;[Red]#,##0"/>
      <fill>
        <patternFill patternType="solid">
          <fgColor indexed="64"/>
          <bgColor theme="9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strike val="0"/>
        <outline val="0"/>
        <shadow val="0"/>
        <u val="none"/>
        <vertAlign val="baseline"/>
        <name val="Times New Roman"/>
        <family val="1"/>
        <charset val="204"/>
        <scheme val="none"/>
      </font>
      <numFmt numFmtId="166" formatCode="#,##0_ ;[Red]\-#,##0\ 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6" formatCode="#,##0_ ;[Red]\-#,##0\ 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strike val="0"/>
        <outline val="0"/>
        <shadow val="0"/>
        <u val="none"/>
        <vertAlign val="baseline"/>
        <name val="Times New Roman"/>
        <family val="1"/>
        <charset val="204"/>
        <scheme val="none"/>
      </font>
      <numFmt numFmtId="166" formatCode="#,##0_ ;[Red]\-#,##0\ 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6" formatCode="#,##0_ ;[Red]\-#,##0\ "/>
      <fill>
        <patternFill patternType="solid">
          <fgColor indexed="64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strike val="0"/>
        <outline val="0"/>
        <shadow val="0"/>
        <u val="none"/>
        <vertAlign val="baseline"/>
        <name val="Times New Roman"/>
        <family val="1"/>
        <charset val="204"/>
        <scheme val="none"/>
      </font>
      <numFmt numFmtId="166" formatCode="#,##0_ ;[Red]\-#,##0\ 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6" formatCode="#,##0_ ;[Red]\-#,##0\ "/>
      <fill>
        <patternFill patternType="solid">
          <fgColor indexed="64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strike val="0"/>
        <outline val="0"/>
        <shadow val="0"/>
        <u val="none"/>
        <vertAlign val="baseline"/>
        <name val="Times New Roman"/>
        <family val="1"/>
        <charset val="204"/>
        <scheme val="none"/>
      </font>
      <numFmt numFmtId="166" formatCode="#,##0_ ;[Red]\-#,##0\ 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strike val="0"/>
        <outline val="0"/>
        <shadow val="0"/>
        <u val="none"/>
        <vertAlign val="baseline"/>
        <name val="Times New Roman"/>
        <family val="1"/>
        <charset val="204"/>
        <scheme val="none"/>
      </font>
      <numFmt numFmtId="166" formatCode="#,##0_ ;[Red]\-#,##0\ 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6" formatCode="#,##0_ ;[Red]\-#,##0\ "/>
      <fill>
        <patternFill patternType="solid">
          <fgColor indexed="64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strike val="0"/>
        <outline val="0"/>
        <shadow val="0"/>
        <u val="none"/>
        <vertAlign val="baseline"/>
        <name val="Times New Roman"/>
        <family val="1"/>
        <charset val="204"/>
        <scheme val="none"/>
      </font>
      <numFmt numFmtId="166" formatCode="#,##0_ ;[Red]\-#,##0\ 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strike val="0"/>
        <outline val="0"/>
        <shadow val="0"/>
        <u val="none"/>
        <vertAlign val="baseline"/>
        <name val="Times New Roman"/>
        <family val="1"/>
        <charset val="204"/>
        <scheme val="none"/>
      </font>
      <numFmt numFmtId="166" formatCode="#,##0_ ;[Red]\-#,##0\ 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6" formatCode="#,##0_ ;[Red]\-#,##0\ "/>
      <fill>
        <patternFill patternType="solid">
          <fgColor indexed="64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strike val="0"/>
        <outline val="0"/>
        <shadow val="0"/>
        <u val="none"/>
        <vertAlign val="baseline"/>
        <name val="Times New Roman"/>
        <family val="1"/>
        <charset val="204"/>
        <scheme val="none"/>
      </font>
      <numFmt numFmtId="166" formatCode="#,##0_ ;[Red]\-#,##0\ 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strike val="0"/>
        <outline val="0"/>
        <shadow val="0"/>
        <u val="none"/>
        <vertAlign val="baseline"/>
        <name val="Times New Roman"/>
        <family val="1"/>
        <charset val="204"/>
        <scheme val="none"/>
      </font>
      <numFmt numFmtId="165" formatCode="#,##0.00_ ;[Red]\-#,##0.00\ 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strike val="0"/>
        <outline val="0"/>
        <shadow val="0"/>
        <u val="none"/>
        <vertAlign val="baseline"/>
        <name val="Times New Roman"/>
        <family val="1"/>
        <charset val="204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strike val="0"/>
        <outline val="0"/>
        <shadow val="0"/>
        <u val="none"/>
        <vertAlign val="baseline"/>
        <name val="Times New Roman"/>
        <family val="1"/>
        <charset val="204"/>
        <scheme val="none"/>
      </font>
      <protection locked="1" hidden="1"/>
    </dxf>
    <dxf>
      <fill>
        <patternFill patternType="solid">
          <fgColor indexed="64"/>
          <bgColor theme="4" tint="0.59999389629810485"/>
        </patternFill>
      </fill>
      <protection locked="1" hidden="1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name val="Times New Roman"/>
        <family val="1"/>
        <charset val="204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family val="1"/>
        <charset val="204"/>
        <scheme val="none"/>
      </font>
      <alignment horizontal="center" vertical="center" textRotation="0" wrapText="1" indent="0" justifyLastLine="0" shrinkToFit="0" readingOrder="0"/>
      <protection locked="1" hidden="1"/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2"/>
        <charset val="204"/>
        <scheme val="none"/>
      </font>
      <fill>
        <patternFill patternType="solid">
          <fgColor indexed="64"/>
          <bgColor theme="5" tint="0.5999938962981048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2"/>
        <charset val="204"/>
        <scheme val="none"/>
      </font>
      <fill>
        <patternFill patternType="solid">
          <fgColor indexed="64"/>
          <bgColor theme="5" tint="0.5999938962981048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5" formatCode="#,##0.00_ ;[Red]\-#,##0.00\ 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5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5" formatCode="#,##0.00_ ;[Red]\-#,##0.00\ 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5" formatCode="#,##0.00_ ;[Red]\-#,##0.00\ 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8" formatCode="dd/mm/yy;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4" formatCode="#,##0.00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6" formatCode="#,##0_ ;[Red]\-#,##0\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5" formatCode="#,##0.00_ ;[Red]\-#,##0.00\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6" formatCode="#,##0_ ;[Red]\-#,##0\ 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6" formatCode="#,##0_ ;[Red]\-#,##0\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6" formatCode="#,##0_ ;[Red]\-#,##0\ 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6" formatCode="#,##0_ ;[Red]\-#,##0\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8" formatCode="dd/mm/yy;@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font>
        <b/>
      </font>
      <fill>
        <patternFill patternType="solid">
          <fgColor indexed="64"/>
          <bgColor theme="5" tint="0.59999389629810485"/>
        </patternFill>
      </fill>
    </dxf>
    <dxf>
      <border outline="0"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30" formatCode="@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2"/>
        <charset val="204"/>
        <scheme val="none"/>
      </font>
      <fill>
        <patternFill patternType="solid">
          <fgColor indexed="64"/>
          <bgColor theme="5" tint="0.5999938962981048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2"/>
        <charset val="204"/>
        <scheme val="none"/>
      </font>
      <fill>
        <patternFill patternType="solid">
          <fgColor indexed="64"/>
          <bgColor theme="5" tint="0.5999938962981048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5" formatCode="#,##0.00_ ;[Red]\-#,##0.00\ 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5" formatCode="#,##0.00_ ;[Red]\-#,##0.00\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5" formatCode="#,##0.00_ ;[Red]\-#,##0.00\ 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5" formatCode="#,##0.00_ ;[Red]\-#,##0.00\ 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8" formatCode="dd/mm/yy;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4" formatCode="#,##0.00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6" formatCode="#,##0_ ;[Red]\-#,##0\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5" formatCode="#,##0.00_ ;[Red]\-#,##0.00\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6" formatCode="#,##0_ ;[Red]\-#,##0\ 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6" formatCode="#,##0_ ;[Red]\-#,##0\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6" formatCode="#,##0_ ;[Red]\-#,##0\ 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6" formatCode="#,##0_ ;[Red]\-#,##0\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8" formatCode="dd/mm/yy;@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font>
        <b/>
      </font>
      <fill>
        <patternFill patternType="solid">
          <fgColor indexed="64"/>
          <bgColor theme="5" tint="0.59999389629810485"/>
        </patternFill>
      </fill>
    </dxf>
    <dxf>
      <border outline="0"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30" formatCode="@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5" formatCode="#,##0.00_ ;[Red]\-#,##0.00\ 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5" formatCode="#,##0.00_ ;[Red]\-#,##0.00\ 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8" formatCode="dd/mm/yy;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4" formatCode="#,##0.00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6" formatCode="#,##0_ ;[Red]\-#,##0\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6" formatCode="#,##0_ ;[Red]\-#,##0\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6" formatCode="#,##0_ ;[Red]\-#,##0\ 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6" formatCode="#,##0_ ;[Red]\-#,##0\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6" formatCode="#,##0_ ;[Red]\-#,##0\ 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6" formatCode="#,##0_ ;[Red]\-#,##0\ 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8" formatCode="dd/mm/yy;@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font>
        <b/>
      </font>
      <fill>
        <patternFill patternType="solid">
          <fgColor indexed="64"/>
          <bgColor theme="5" tint="0.59999389629810485"/>
        </patternFill>
      </fill>
    </dxf>
    <dxf>
      <border outline="0"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30" formatCode="@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family val="1"/>
      </font>
      <numFmt numFmtId="168" formatCode="dd/mm/yy;@"/>
      <fill>
        <patternFill patternType="solid">
          <fgColor indexed="64"/>
          <bgColor theme="7" tint="0.79998168889431442"/>
        </patternFill>
      </fill>
    </dxf>
    <dxf>
      <numFmt numFmtId="168" formatCode="dd/mm/yy;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family val="1"/>
        <charset val="204"/>
        <scheme val="none"/>
      </font>
      <numFmt numFmtId="186" formatCode="#,##0,;[Red]\(#,##0,\)"/>
      <fill>
        <patternFill patternType="solid">
          <fgColor indexed="64"/>
          <bgColor theme="7" tint="0.79998168889431442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family val="1"/>
        <charset val="204"/>
        <scheme val="none"/>
      </font>
      <numFmt numFmtId="186" formatCode="#,##0,;[Red]\(#,##0,\)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family val="1"/>
        <charset val="204"/>
        <scheme val="none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family val="1"/>
        <charset val="204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family val="1"/>
      </font>
      <fill>
        <patternFill patternType="solid">
          <fgColor indexed="64"/>
          <bgColor theme="7" tint="0.79998168889431442"/>
        </patternFill>
      </fill>
    </dxf>
    <dxf>
      <border outline="0">
        <right style="medium">
          <color indexed="64"/>
        </right>
        <top style="medium">
          <color indexed="64"/>
        </top>
      </border>
    </dxf>
    <dxf>
      <border outline="0">
        <bottom style="medium">
          <color indexed="64"/>
        </bottom>
      </border>
    </dxf>
    <dxf>
      <fill>
        <patternFill patternType="solid">
          <fgColor indexed="64"/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5" tint="0.59999389629810485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5" tint="0.59999389629810485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5" tint="0.59999389629810485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5" tint="0.59999389629810485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5" tint="0.59999389629810485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charset val="204"/>
        <scheme val="none"/>
      </font>
    </dxf>
    <dxf>
      <font>
        <strike val="0"/>
        <outline val="0"/>
        <shadow val="0"/>
        <u val="none"/>
        <vertAlign val="baseline"/>
        <sz val="12"/>
        <name val="Times New Roman"/>
        <charset val="204"/>
        <scheme val="none"/>
      </font>
      <fill>
        <patternFill patternType="solid">
          <fgColor indexed="64"/>
          <bgColor theme="5" tint="0.59999389629810485"/>
        </patternFill>
      </fill>
    </dxf>
    <dxf>
      <border outline="0">
        <top style="medium">
          <color indexed="64"/>
        </top>
      </border>
    </dxf>
    <dxf>
      <font>
        <strike val="0"/>
        <outline val="0"/>
        <shadow val="0"/>
        <u val="none"/>
        <vertAlign val="baseline"/>
        <sz val="12"/>
        <name val="Times New Roman"/>
        <charset val="204"/>
        <scheme val="none"/>
      </font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charset val="204"/>
        <scheme val="none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charset val="204"/>
        <scheme val="none"/>
      </font>
      <fill>
        <patternFill patternType="solid">
          <fgColor indexed="64"/>
          <bgColor theme="9" tint="0.59999389629810485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charset val="204"/>
        <scheme val="none"/>
      </font>
    </dxf>
    <dxf>
      <font>
        <strike val="0"/>
        <outline val="0"/>
        <shadow val="0"/>
        <u val="none"/>
        <vertAlign val="baseline"/>
        <sz val="12"/>
        <name val="Times New Roman"/>
        <charset val="204"/>
        <scheme val="none"/>
      </font>
      <fill>
        <patternFill patternType="solid">
          <fgColor indexed="64"/>
          <bgColor theme="9" tint="0.59999389629810485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charset val="204"/>
        <scheme val="none"/>
      </font>
    </dxf>
    <dxf>
      <font>
        <strike val="0"/>
        <outline val="0"/>
        <shadow val="0"/>
        <u val="none"/>
        <vertAlign val="baseline"/>
        <sz val="12"/>
        <name val="Times New Roman"/>
        <charset val="204"/>
        <scheme val="none"/>
      </font>
      <numFmt numFmtId="4" formatCode="#,##0.00"/>
      <fill>
        <patternFill patternType="solid">
          <fgColor indexed="64"/>
          <bgColor theme="9" tint="0.59999389629810485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charset val="204"/>
        <scheme val="none"/>
      </font>
    </dxf>
    <dxf>
      <font>
        <strike val="0"/>
        <outline val="0"/>
        <shadow val="0"/>
        <u val="none"/>
        <vertAlign val="baseline"/>
        <sz val="12"/>
        <name val="Times New Roman"/>
        <charset val="204"/>
        <scheme val="none"/>
      </font>
      <fill>
        <patternFill patternType="solid">
          <fgColor indexed="64"/>
          <bgColor theme="9" tint="0.59999389629810485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charset val="204"/>
        <scheme val="none"/>
      </font>
    </dxf>
    <dxf>
      <font>
        <strike val="0"/>
        <outline val="0"/>
        <shadow val="0"/>
        <u val="none"/>
        <vertAlign val="baseline"/>
        <sz val="12"/>
        <name val="Times New Roman"/>
        <charset val="204"/>
        <scheme val="none"/>
      </font>
      <fill>
        <patternFill patternType="solid">
          <fgColor indexed="64"/>
          <bgColor theme="9" tint="0.59999389629810485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charset val="204"/>
        <scheme val="none"/>
      </font>
    </dxf>
    <dxf>
      <font>
        <strike val="0"/>
        <outline val="0"/>
        <shadow val="0"/>
        <u val="none"/>
        <vertAlign val="baseline"/>
        <sz val="12"/>
        <name val="Times New Roman"/>
        <charset val="204"/>
        <scheme val="none"/>
      </font>
      <fill>
        <patternFill patternType="solid">
          <fgColor indexed="64"/>
          <bgColor theme="9" tint="0.59999389629810485"/>
        </patternFill>
      </fill>
    </dxf>
    <dxf>
      <border outline="0">
        <top style="medium">
          <color indexed="64"/>
        </top>
      </border>
    </dxf>
    <dxf>
      <font>
        <strike val="0"/>
        <outline val="0"/>
        <shadow val="0"/>
        <u val="none"/>
        <vertAlign val="baseline"/>
        <sz val="12"/>
        <name val="Times New Roman"/>
        <charset val="204"/>
        <scheme val="none"/>
      </font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charset val="204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font>
        <b/>
        <family val="1"/>
      </font>
      <numFmt numFmtId="180" formatCode="0.0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theme="1" tint="0.499984740745262"/>
        </left>
        <right style="medium">
          <color theme="1" tint="0.499984740745262"/>
        </right>
        <top style="thin">
          <color indexed="64"/>
        </top>
        <bottom style="medium">
          <color theme="1" tint="0.499984740745262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font>
        <b/>
        <family val="1"/>
      </font>
      <numFmt numFmtId="180" formatCode="0.0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theme="1" tint="0.499984740745262"/>
        </left>
        <right style="medium">
          <color theme="1" tint="0.499984740745262"/>
        </right>
        <top style="thin">
          <color indexed="64"/>
        </top>
        <bottom style="medium">
          <color theme="1" tint="0.499984740745262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font>
        <b/>
        <family val="1"/>
      </font>
      <numFmt numFmtId="180" formatCode="0.0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theme="1" tint="0.499984740745262"/>
        </left>
        <right style="medium">
          <color theme="1" tint="0.499984740745262"/>
        </right>
        <top style="thin">
          <color indexed="64"/>
        </top>
        <bottom style="medium">
          <color theme="1" tint="0.499984740745262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2"/>
        <charset val="204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2"/>
        <charset val="204"/>
        <scheme val="none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family val="1"/>
        <charset val="204"/>
        <scheme val="none"/>
      </font>
      <numFmt numFmtId="19" formatCode="dd/mm/yyyy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font>
        <b/>
        <family val="1"/>
      </font>
      <numFmt numFmtId="180" formatCode="0.0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Times New Roman"/>
        <charset val="204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.5"/>
        <color rgb="FF3333FF"/>
        <name val="Times New Roman"/>
        <family val="1"/>
        <charset val="204"/>
        <scheme val="none"/>
      </font>
      <numFmt numFmtId="178" formatCode="_-* #,##0.00_-;[Red]\-* #,##0.00_-;_-* &quot;-&quot;_-;_-@"/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.5"/>
        <color rgb="FF3333FF"/>
        <name val="Times New Roman"/>
        <family val="1"/>
        <charset val="204"/>
        <scheme val="none"/>
      </font>
      <numFmt numFmtId="178" formatCode="_-* #,##0.00_-;[Red]\-* #,##0.00_-;_-* &quot;-&quot;_-;_-@"/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.5"/>
        <color auto="1"/>
        <name val="Times New Roman"/>
        <family val="1"/>
        <charset val="204"/>
        <scheme val="none"/>
      </font>
      <numFmt numFmtId="178" formatCode="_-* #,##0.00_-;[Red]\-* #,##0.00_-;_-* &quot;-&quot;_-;_-@"/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0.5"/>
        <color rgb="FF3333FF"/>
        <name val="Times New Roman"/>
        <family val="1"/>
        <charset val="204"/>
        <scheme val="none"/>
      </font>
      <numFmt numFmtId="178" formatCode="_-* #,##0.00_-;[Red]\-* #,##0.00_-;_-* &quot;-&quot;_-;_-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1" tint="0.499984740745262"/>
        </left>
        <right/>
        <top style="thin">
          <color theme="1" tint="0.499984740745262"/>
        </top>
        <bottom style="thin">
          <color theme="1" tint="0.499984740745262"/>
        </bottom>
      </border>
    </dxf>
    <dxf>
      <font>
        <b/>
        <sz val="10.5"/>
        <color auto="1"/>
        <family val="1"/>
      </font>
      <numFmt numFmtId="178" formatCode="_-* #,##0.00_-;[Red]\-* #,##0.00_-;_-* &quot;-&quot;_-;_-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thin">
          <color theme="1" tint="0.499984740745262"/>
        </vertical>
        <horizontal style="thin">
          <color theme="1" tint="0.499984740745262"/>
        </horizontal>
      </border>
    </dxf>
    <dxf>
      <font>
        <b val="0"/>
        <sz val="10.5"/>
        <color auto="1"/>
        <family val="1"/>
      </font>
      <numFmt numFmtId="178" formatCode="_-* #,##0.00_-;[Red]\-* #,##0.00_-;_-* &quot;-&quot;_-;_-@"/>
      <fill>
        <patternFill patternType="none">
          <fgColor indexed="64"/>
          <bgColor auto="1"/>
        </patternFill>
      </fill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thin">
          <color theme="1" tint="0.499984740745262"/>
        </vertical>
        <horizontal style="thin">
          <color theme="1" tint="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thin">
          <color theme="1" tint="0.499984740745262"/>
        </vertical>
        <horizontal style="thin">
          <color theme="1" tint="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thin">
          <color theme="1" tint="0.499984740745262"/>
        </vertical>
        <horizontal style="thin">
          <color theme="1" tint="0.499984740745262"/>
        </horizontal>
      </border>
    </dxf>
    <dxf>
      <border diagonalUp="0" diagonalDown="0">
        <left/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border diagonalUp="0" diagonalDown="0">
        <left/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thin">
          <color theme="1" tint="0.499984740745262"/>
        </vertical>
        <horizontal style="thin">
          <color theme="1" tint="0.499984740745262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Times New Roman"/>
        <charset val="204"/>
        <scheme val="none"/>
      </font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numFmt numFmtId="180" formatCode="0.0000"/>
    </dxf>
    <dxf>
      <font>
        <b/>
        <family val="1"/>
      </font>
      <numFmt numFmtId="180" formatCode="0.0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theme="1" tint="0.499984740745262"/>
        </left>
        <right style="medium">
          <color theme="1" tint="0.499984740745262"/>
        </right>
        <top style="thin">
          <color indexed="64"/>
        </top>
        <bottom style="medium">
          <color theme="1" tint="0.499984740745262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Times New Roman"/>
        <family val="1"/>
        <charset val="204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ill>
        <patternFill>
          <bgColor rgb="FFF8F8F8"/>
        </patternFill>
      </fill>
    </dxf>
    <dxf>
      <font>
        <b val="0"/>
        <i val="0"/>
      </font>
      <fill>
        <patternFill>
          <bgColor rgb="FFFFFFFF"/>
        </patternFill>
      </fill>
      <border>
        <top style="thin">
          <color theme="6"/>
        </top>
        <bottom style="thin">
          <color theme="6"/>
        </bottom>
      </border>
    </dxf>
    <dxf>
      <border>
        <right style="thin">
          <color theme="6"/>
        </right>
        <top style="thin">
          <color theme="6"/>
        </top>
        <bottom style="thin">
          <color theme="6"/>
        </bottom>
        <vertical style="thin">
          <color theme="6"/>
        </vertical>
        <horizontal style="thin">
          <color theme="6"/>
        </horizontal>
      </border>
    </dxf>
    <dxf>
      <font>
        <b val="0"/>
        <i val="0"/>
        <color theme="6"/>
      </font>
      <fill>
        <patternFill>
          <bgColor rgb="FFF8F8F8"/>
        </patternFill>
      </fill>
      <border>
        <top style="thin">
          <color theme="6"/>
        </top>
        <bottom style="thin">
          <color theme="6"/>
        </bottom>
        <vertical/>
        <horizontal/>
      </border>
    </dxf>
    <dxf>
      <border>
        <top style="thin">
          <color theme="6"/>
        </top>
        <bottom style="thin">
          <color theme="6"/>
        </bottom>
        <vertical style="thin">
          <color theme="6"/>
        </vertical>
        <horizontal style="thin">
          <color theme="6"/>
        </horizontal>
      </border>
    </dxf>
    <dxf>
      <border>
        <left/>
        <right/>
        <top/>
        <bottom/>
      </border>
    </dxf>
    <dxf>
      <font>
        <strike val="0"/>
      </font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4" defaultTableStyle="TableStyleMedium2" defaultPivotStyle="PivotStyleLight16">
    <tableStyle name="Invisible" pivot="0" table="0" count="0" xr9:uid="{B11B7B52-36CA-4E7E-9AC1-A26B15C4B47B}"/>
    <tableStyle name="Строгий" pivot="0" count="1" xr9:uid="{CD252157-D99E-4451-8E19-C559E260350B}">
      <tableStyleElement type="wholeTable" dxfId="2005"/>
    </tableStyle>
    <tableStyle name="Стиль среза 1" pivot="0" table="0" count="1" xr9:uid="{EDDEE5C8-8000-40B5-BFD4-11E077D65FD2}">
      <tableStyleElement type="wholeTable" dxfId="2004"/>
    </tableStyle>
    <tableStyle name="Стиль таблицы 1" pivot="0" count="5" xr9:uid="{E52386E4-F6F2-4336-A8DA-B86AFDC8D3E6}">
      <tableStyleElement type="wholeTable" dxfId="2003"/>
      <tableStyleElement type="headerRow" dxfId="2002"/>
      <tableStyleElement type="firstColumn" dxfId="2001"/>
      <tableStyleElement type="firstRowStripe" dxfId="2000"/>
      <tableStyleElement type="secondRowStripe" dxfId="1999"/>
    </tableStyle>
  </tableStyles>
  <colors>
    <mruColors>
      <color rgb="FF3333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4" name="Прямоугольник: скругленные углы 3">
          <a:extLst>
            <a:ext uri="{FF2B5EF4-FFF2-40B4-BE49-F238E27FC236}">
              <a16:creationId xmlns:a16="http://schemas.microsoft.com/office/drawing/2014/main" id="{C71D233D-1472-44C8-8A8A-8C353DA6E9C9}"/>
            </a:ext>
          </a:extLst>
        </xdr:cNvPr>
        <xdr:cNvSpPr/>
      </xdr:nvSpPr>
      <xdr:spPr>
        <a:xfrm>
          <a:off x="0" y="504825"/>
          <a:ext cx="1524000" cy="190500"/>
        </a:xfrm>
        <a:prstGeom prst="roundRect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698255</xdr:colOff>
      <xdr:row>13</xdr:row>
      <xdr:rowOff>0</xdr:rowOff>
    </xdr:from>
    <xdr:to>
      <xdr:col>8</xdr:col>
      <xdr:colOff>0</xdr:colOff>
      <xdr:row>14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E037431-98ED-492A-A8E2-DDE81542C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84530" y="1981200"/>
          <a:ext cx="1292470" cy="523875"/>
        </a:xfrm>
        <a:prstGeom prst="rect">
          <a:avLst/>
        </a:prstGeom>
        <a:ln w="3175" cap="sq">
          <a:solidFill>
            <a:sysClr val="windowText" lastClr="000000"/>
          </a:solidFill>
          <a:prstDash val="solid"/>
          <a:miter lim="800000"/>
        </a:ln>
        <a:effectLst/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3</xdr:col>
      <xdr:colOff>0</xdr:colOff>
      <xdr:row>6</xdr:row>
      <xdr:rowOff>0</xdr:rowOff>
    </xdr:to>
    <xdr:sp macro="" textlink="">
      <xdr:nvSpPr>
        <xdr:cNvPr id="5" name="Прямоугольник: скругленные углы 4">
          <a:extLst>
            <a:ext uri="{FF2B5EF4-FFF2-40B4-BE49-F238E27FC236}">
              <a16:creationId xmlns:a16="http://schemas.microsoft.com/office/drawing/2014/main" id="{A6C585AB-EF9C-4789-992A-DA46DFB6E80C}"/>
            </a:ext>
          </a:extLst>
        </xdr:cNvPr>
        <xdr:cNvSpPr/>
      </xdr:nvSpPr>
      <xdr:spPr>
        <a:xfrm>
          <a:off x="0" y="638175"/>
          <a:ext cx="1524000" cy="190500"/>
        </a:xfrm>
        <a:prstGeom prst="roundRect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0</xdr:colOff>
      <xdr:row>7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6" name="Прямоугольник: скругленные углы 5">
          <a:extLst>
            <a:ext uri="{FF2B5EF4-FFF2-40B4-BE49-F238E27FC236}">
              <a16:creationId xmlns:a16="http://schemas.microsoft.com/office/drawing/2014/main" id="{D538CACF-E16B-4FC9-AC70-1C71FAE9FAD1}"/>
            </a:ext>
          </a:extLst>
        </xdr:cNvPr>
        <xdr:cNvSpPr/>
      </xdr:nvSpPr>
      <xdr:spPr>
        <a:xfrm>
          <a:off x="0" y="895350"/>
          <a:ext cx="1524000" cy="180975"/>
        </a:xfrm>
        <a:prstGeom prst="roundRect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1;&#1055;%20&#1088;&#1072;&#1079;&#1088;&#1072;&#1073;&#1086;&#1090;&#1082;&#1072;_&#1087;&#1086;&#1083;&#1080;&#1074;&#1085;&#1086;&#1081;%20&#1082;&#1086;&#1084;&#1087;&#1083;&#1077;&#1082;&#1089;%20(202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Бизнес-План"/>
      <sheetName val="Потреб ИнвП"/>
      <sheetName val="Б ИнвП"/>
      <sheetName val="смета ИнвП"/>
      <sheetName val="КЗ"/>
      <sheetName val="Краткий план"/>
      <sheetName val="Кальк-я"/>
      <sheetName val="Тех.карта"/>
      <sheetName val="Тех.часть"/>
      <sheetName val="ЗФ"/>
      <sheetName val="Земля"/>
      <sheetName val="затраты"/>
      <sheetName val="ФОТ"/>
      <sheetName val="Кредит"/>
      <sheetName val="АЧП"/>
      <sheetName val="ПДДС"/>
      <sheetName val="Ф2"/>
      <sheetName val="КЗ+"/>
      <sheetName val="Бзакуп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3">
          <cell r="C3" t="str">
            <v>Трактор New Holland T 7060 (220 л.с)</v>
          </cell>
        </row>
        <row r="4">
          <cell r="C4" t="str">
            <v>Плуг оборотный 5 корпусный</v>
          </cell>
        </row>
        <row r="5">
          <cell r="C5" t="str">
            <v>Дискатор 4х4</v>
          </cell>
        </row>
        <row r="6">
          <cell r="C6" t="str">
            <v>Культиватор 8м</v>
          </cell>
        </row>
        <row r="7">
          <cell r="C7" t="str">
            <v>Глубокорыхлитель</v>
          </cell>
        </row>
        <row r="8">
          <cell r="C8" t="str">
            <v>Грядообразователь</v>
          </cell>
        </row>
        <row r="9">
          <cell r="C9" t="str">
            <v>Беларус-1221.3 (Stage II) со спецоборудованием универсальный погрузчик</v>
          </cell>
        </row>
        <row r="10">
          <cell r="C10" t="str">
            <v>Опрыскиватель Атазон ОП-3000</v>
          </cell>
        </row>
        <row r="11">
          <cell r="C11" t="str">
            <v>Разбрасыватель удобрений</v>
          </cell>
        </row>
        <row r="12">
          <cell r="C12" t="str">
            <v>Сеялка овощная Gaspardo</v>
          </cell>
        </row>
        <row r="13">
          <cell r="C13" t="str">
            <v>Навесной морковоуборочный комбайн SIMON S2DCMR</v>
          </cell>
        </row>
        <row r="14">
          <cell r="C14" t="str">
            <v>Трактор МТЗ-82</v>
          </cell>
        </row>
        <row r="15">
          <cell r="C15" t="str">
            <v>Прицеп тракторный</v>
          </cell>
        </row>
        <row r="16">
          <cell r="C16" t="str">
            <v>Культиватор междурядный</v>
          </cell>
        </row>
        <row r="17">
          <cell r="C17" t="str">
            <v>Скважина</v>
          </cell>
        </row>
        <row r="18">
          <cell r="C18" t="str">
            <v>Дождевальная машина Western IRRIGATION SYSTEM</v>
          </cell>
        </row>
        <row r="19">
          <cell r="C19" t="str">
            <v>Электростанция 250 кВт</v>
          </cell>
        </row>
        <row r="20">
          <cell r="C20" t="str">
            <v>Инженерные сети (водопровод, электросети)</v>
          </cell>
        </row>
        <row r="21">
          <cell r="C21" t="str">
            <v>Электропогрузчик CPD 15 JAC</v>
          </cell>
        </row>
        <row r="22">
          <cell r="C22" t="str">
            <v>Линия по первичной доработке и закладке на хранение с бункером
приемным ППС 20-60 в комплекте</v>
          </cell>
        </row>
        <row r="23">
          <cell r="C23" t="str">
            <v>Склад 2 тыс. тонн хранения</v>
          </cell>
        </row>
        <row r="24">
          <cell r="C24" t="str">
            <v>Весовая (80 тн)</v>
          </cell>
        </row>
        <row r="25">
          <cell r="C25" t="str">
            <v>Контейнеры</v>
          </cell>
        </row>
        <row r="26">
          <cell r="C26" t="str">
            <v>Приемно-отгрузочные помещения с навесами</v>
          </cell>
        </row>
        <row r="27">
          <cell r="C27" t="str">
            <v>Офисное помещение</v>
          </cell>
        </row>
        <row r="28">
          <cell r="C28" t="str">
            <v>Земля с/х назначения 60 га (с оформлением)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D358FE2-BB53-468F-B065-5F406BEB2139}" name="Коэф.урожая_год" displayName="Коэф.урожая_год" ref="A4:O13" totalsRowShown="0" headerRowDxfId="548" headerRowBorderDxfId="547" tableBorderDxfId="546">
  <autoFilter ref="A4:O13" xr:uid="{CD358FE2-BB53-468F-B065-5F406BEB2139}"/>
  <tableColumns count="15">
    <tableColumn id="1" xr3:uid="{E7FD68A8-0FB6-45D6-83AF-59157FEB0E10}" name="1"/>
    <tableColumn id="2" xr3:uid="{F02C3595-5DF6-4692-A7D8-13E04DAEBFE8}" name="2" dataDxfId="545"/>
    <tableColumn id="3" xr3:uid="{99D98391-151F-41D2-BDF8-579495DE5C3A}" name="3" dataDxfId="544">
      <calculatedColumnFormula>SUM(Коэф.урожая_год[[#This Row],[4]:[15]])</calculatedColumnFormula>
    </tableColumn>
    <tableColumn id="4" xr3:uid="{05192709-38CB-4670-9FBE-B96294EF8978}" name="4" dataDxfId="543"/>
    <tableColumn id="5" xr3:uid="{54A45026-145B-4272-836B-9F3960B86EBD}" name="5" dataDxfId="542"/>
    <tableColumn id="6" xr3:uid="{7CDECF10-AE14-46E9-8D9E-52D1A5226906}" name="6" dataDxfId="541"/>
    <tableColumn id="7" xr3:uid="{B0E1D150-46A0-4E56-8498-0A555A9F46A3}" name="7" dataDxfId="540"/>
    <tableColumn id="8" xr3:uid="{F59D23E8-7E46-48DD-A7BD-5008BBB0EB6D}" name="8" dataDxfId="539"/>
    <tableColumn id="9" xr3:uid="{89F1A764-AF5C-4343-968D-ACD489054E92}" name="9" dataDxfId="538"/>
    <tableColumn id="10" xr3:uid="{E61B3F45-4AB2-41FD-9C83-760FEDD74EFD}" name="10" dataDxfId="537"/>
    <tableColumn id="11" xr3:uid="{0F1C526D-FE5C-4DC6-89D4-F0F474A16EBC}" name="11" dataDxfId="536"/>
    <tableColumn id="12" xr3:uid="{8C73FE92-6544-40C7-B3B8-B8C6B7706EF3}" name="12" dataDxfId="535"/>
    <tableColumn id="13" xr3:uid="{BC6DFE55-BCF0-454A-BB62-0F4FB2A9C66D}" name="13" dataDxfId="534"/>
    <tableColumn id="14" xr3:uid="{3E16A401-B353-474E-961B-AB08FBF5B480}" name="14" dataDxfId="533"/>
    <tableColumn id="15" xr3:uid="{8EF32F22-8969-4F0F-AD6C-C6B2624C550A}" name="15" dataDxfId="532"/>
  </tableColumns>
  <tableStyleInfo name="Строгий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EB5517CD-F145-44B9-9477-3F2C91D2A5BB}" name="Тех.карта" displayName="Тех.карта" ref="A3:AD49" totalsRowCount="1" headerRowDxfId="65" dataDxfId="64" totalsRowDxfId="63" headerRowBorderDxfId="61" tableBorderDxfId="62" totalsRowBorderDxfId="60">
  <autoFilter ref="A3:AD48" xr:uid="{792A1D00-EB87-4739-B801-BA1AA84D5E12}"/>
  <tableColumns count="30">
    <tableColumn id="1" xr3:uid="{A3F4F462-BCA1-435C-B957-18E522BF77F9}" name="№ п/п" totalsRowLabel="Итог" dataDxfId="58" totalsRowDxfId="59"/>
    <tableColumn id="2" xr3:uid="{04DB8E00-1CB7-4B32-B001-45928425C1B5}" name="Культура" dataDxfId="56" totalsRowDxfId="57"/>
    <tableColumn id="3" xr3:uid="{1AF2326E-5CED-49D4-BA57-4ED7316D0F7A}" name="Вид работ" dataDxfId="54" totalsRowDxfId="55"/>
    <tableColumn id="5" xr3:uid="{AFBEBED9-A9EB-48A2-84F5-063C688B1911}" name="Площадь, га" dataDxfId="52" totalsRowDxfId="53">
      <calculatedColumnFormula>INDEX([1]!Земля[#Data],MATCH(#REF!,[1]!Земля[№ поля],0),MATCH("Всего",[1]!Земля[#Headers],0))</calculatedColumnFormula>
    </tableColumn>
    <tableColumn id="6" xr3:uid="{D858E50C-6995-4B96-8087-F164C8DEFE7F}" name="Дата начала" dataDxfId="50" totalsRowDxfId="51"/>
    <tableColumn id="7" xr3:uid="{774BEF8A-635B-43DF-B6E0-F05E5F1C8692}" name="Дата оконч." dataDxfId="48" totalsRowDxfId="49"/>
    <tableColumn id="8" xr3:uid="{3FCB63EB-5769-49EB-9502-94D0BD4038E7}" name="Часы работы" dataDxfId="46" totalsRowDxfId="47"/>
    <tableColumn id="9" xr3:uid="{8663803B-8BA5-492A-B2AA-E0CE55EF90B5}" name="Техника" dataDxfId="44" totalsRowDxfId="45"/>
    <tableColumn id="10" xr3:uid="{2B7E9D42-256A-40ED-A5CE-7B071EF4DADD}" name="Навесное оборудование" dataDxfId="42" totalsRowDxfId="43"/>
    <tableColumn id="11" xr3:uid="{4F131D4A-3914-4627-AEB9-9686C2A802B5}" name="Вид топлива" dataDxfId="40" totalsRowDxfId="41"/>
    <tableColumn id="12" xr3:uid="{1CA3103D-2C15-4445-A4AD-8C6703E2E3DF}" name="Норма расхода топлива, л/га" totalsRowFunction="sum" dataDxfId="38" totalsRowDxfId="39"/>
    <tableColumn id="13" xr3:uid="{40F2D7CD-9E8D-4028-A009-AC460C2E4842}" name="Расход топлива, л" dataDxfId="36" totalsRowDxfId="37"/>
    <tableColumn id="29" xr3:uid="{C5FA46AA-CD97-4B24-9D9D-877589F66A95}" name="Цена ГСМ, руб." dataDxfId="34" totalsRowDxfId="35"/>
    <tableColumn id="14" xr3:uid="{75B3FCAA-B6CC-4EC1-9FC5-08D864F2B5C3}" name="Расход топлива, руб." dataDxfId="32" totalsRowDxfId="33"/>
    <tableColumn id="15" xr3:uid="{4E841872-53FE-4E8F-98BB-204D25826562}" name="Норма ГСМ руб./га" totalsRowFunction="sum" dataDxfId="30" totalsRowDxfId="31">
      <calculatedColumnFormula>IFERROR(Тех.карта[[#This Row],[Норма расхода топлива, л/га]]*Тех.карта[[#This Row],[Цена ГСМ, руб.]],0)</calculatedColumnFormula>
    </tableColumn>
    <tableColumn id="16" xr3:uid="{58CEB048-A5A8-40FD-B713-23DAFF9213C7}" name="Группа СЗР" dataDxfId="28" totalsRowDxfId="29"/>
    <tableColumn id="17" xr3:uid="{339954D4-1ABA-495D-97F9-653FDCC8D9C0}" name="Расходный материал" dataDxfId="26" totalsRowDxfId="27"/>
    <tableColumn id="18" xr3:uid="{8DD55EDE-3699-4161-8FE1-B2F7B3DE0683}" name="Ед. изм." dataDxfId="24" totalsRowDxfId="25"/>
    <tableColumn id="19" xr3:uid="{FF9CF60C-9C87-479A-817F-93E8C62796F5}" name="Норма_x000a_ ед.изм./га" dataDxfId="22" totalsRowDxfId="23"/>
    <tableColumn id="20" xr3:uid="{E03919F5-AAF4-4B43-B33E-8D021D7F61ED}" name="Цена, руб." dataDxfId="20" totalsRowDxfId="21"/>
    <tableColumn id="21" xr3:uid="{0BB5D283-B97C-4B14-9CDD-17D015C04571}" name="Расход СЗР, руб." dataDxfId="18" totalsRowDxfId="19">
      <calculatedColumnFormula>Тех.карта[[#This Row],[Площадь, га]]*S4*T4</calculatedColumnFormula>
    </tableColumn>
    <tableColumn id="22" xr3:uid="{162DD2DD-6F24-471C-B4EA-70994FF8DC91}" name="Норма СЗР руб./га" dataDxfId="16" totalsRowDxfId="17"/>
    <tableColumn id="23" xr3:uid="{2FFB963C-61E2-4A69-BCA9-F9819121CE81}" name="Ед.изм." dataDxfId="14" totalsRowDxfId="15"/>
    <tableColumn id="30" xr3:uid="{F4EA9038-C2DD-47AE-9644-7DED78B251C5}" name="Норма ОП, руб./ед.изм." dataDxfId="12" totalsRowDxfId="13"/>
    <tableColumn id="24" xr3:uid="{3EC1BC53-0D93-496B-8190-FD24FC37B0E5}" name=" кВт/ч             " dataDxfId="10" totalsRowDxfId="11"/>
    <tableColumn id="25" xr3:uid="{2E6BA48F-D388-4D02-9C8C-BEF64A7FAEE0}" name="Цена руб.  р/кВт)" dataDxfId="8" totalsRowDxfId="9"/>
    <tableColumn id="31" xr3:uid="{84CDDAF2-BEA2-4BD6-ADB7-3661431AE2D7}" name="Расход " dataDxfId="6" totalsRowDxfId="7"/>
    <tableColumn id="26" xr3:uid="{571AC0B9-3B76-4E60-839B-A1EC1B63B101}" name="Норма эн.потреб. руб./га" dataDxfId="4" totalsRowDxfId="5"/>
    <tableColumn id="27" xr3:uid="{98E4F5FA-F398-4C57-9F65-A115A5D7EFEC}" name=" м3/час" dataDxfId="2" totalsRowDxfId="3"/>
    <tableColumn id="28" xr3:uid="{CE37D293-D1A0-4A0C-86A1-49E99C4F823F}" name="руб. (цена 1 р/м3) лицензия на скважину" totalsRowFunction="sum" dataDxfId="0" totalsRowDxfId="1"/>
  </tableColumns>
  <tableStyleInfo name="Строгий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28828F4-82B7-43C4-ACDF-FAC1F230364A}" name="Таблица9" displayName="Таблица9" ref="A2:D7" totalsRowCount="1" headerRowDxfId="413" totalsRowDxfId="410" headerRowBorderDxfId="412" tableBorderDxfId="411">
  <autoFilter ref="A2:D6" xr:uid="{728828F4-82B7-43C4-ACDF-FAC1F230364A}"/>
  <tableColumns count="4">
    <tableColumn id="1" xr3:uid="{50364F0C-0872-4841-9FE4-D1C72E612955}" name="Группа ОС" totalsRowLabel="Итог" dataDxfId="409" totalsRowDxfId="408"/>
    <tableColumn id="2" xr3:uid="{97F2C138-CCD0-4C2C-A77B-1695E78CAA9A}" name="Название ОС" dataDxfId="407" totalsRowDxfId="406"/>
    <tableColumn id="3" xr3:uid="{7FC7E683-18DB-4460-9A44-6E9770A12DEE}" name="Балансовая стоимость " totalsRowFunction="sum" dataDxfId="405" totalsRowDxfId="404"/>
    <tableColumn id="4" xr3:uid="{3DBAF6F0-1DF3-40A8-9FBB-16CD6177C890}" name="Дата приобретения" dataDxfId="403" totalsRowDxfId="402"/>
  </tableColumns>
  <tableStyleInfo name="Строгий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3A4AEBB-4FEF-4C19-87C1-1E9E367DB072}" name="Кредит_ИнвП" displayName="Кредит_ИнвП" ref="A3:J797" totalsRowCount="1" headerRowDxfId="377" dataDxfId="375" totalsRowDxfId="373" headerRowBorderDxfId="376" tableBorderDxfId="374" totalsRowBorderDxfId="372">
  <autoFilter ref="A3:J796" xr:uid="{5FA527EB-F42D-4A3C-B0D6-743CB1BE3B11}"/>
  <tableColumns count="10">
    <tableColumn id="1" xr3:uid="{8190961C-5266-4BDD-A7D3-F8AB2A08A113}" name="Дата выдачи и погашения кредита" totalsRowLabel="Итог" dataDxfId="371" totalsRowDxfId="370"/>
    <tableColumn id="2" xr3:uid="{3B3C626C-F6D1-4178-BC2E-8D76A26E78A1}" name="Выдача, руб." totalsRowFunction="sum" dataDxfId="369" totalsRowDxfId="368"/>
    <tableColumn id="8" xr3:uid="{D47371C8-7D53-43C5-B61A-D910A1B9CD53}" name="Возврат, руб." totalsRowFunction="sum" dataDxfId="367" totalsRowDxfId="366"/>
    <tableColumn id="3" xr3:uid="{7F8CFC72-B53F-4933-A633-EDEC2DDD9A12}" name="Остаток по кредиту, руб." dataDxfId="365" totalsRowDxfId="364">
      <calculatedColumnFormula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calculatedColumnFormula>
    </tableColumn>
    <tableColumn id="4" xr3:uid="{E703BBFD-FCBF-4A44-946C-566F701AB77A}" name="Дней для начисления процентов" dataDxfId="363" totalsRowDxfId="362">
      <calculatedColumnFormula>IFERROR(Кредит_ИнвП[[#This Row],[Дата выдачи и погашения кредита]]-OFFSET(Кредит_ИнвП[[#This Row],[Дата выдачи и погашения кредита]],-1,0,1,1),0)</calculatedColumnFormula>
    </tableColumn>
    <tableColumn id="5" xr3:uid="{DCD014CF-3E62-497F-B7F4-B83E46198EA9}" name="Проценты, руб." totalsRowFunction="sum" dataDxfId="361" totalsRowDxfId="360">
      <calculatedColumnFormula>IFERROR(OFFSET(Кредит_ИнвП[[#This Row],[Остаток по кредиту, руб.]],-1,0,1,1)*Кредит_ИнвП[[#This Row],[Дней для начисления процентов]]*$H$2/Кредит_ИнвП[[#This Row],[Дней в году]],0)</calculatedColumnFormula>
    </tableColumn>
    <tableColumn id="6" xr3:uid="{195B0F6B-DFFB-4FD2-A701-F901BF20AFB4}" name="Дата погашения процентов" dataDxfId="359" totalsRowDxfId="358">
      <calculatedColumnFormula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calculatedColumnFormula>
    </tableColumn>
    <tableColumn id="7" xr3:uid="{DC132642-EA98-41E4-88A0-4075E4DE057A}" name="Сумма к уплате процентов, руб." totalsRowFunction="sum" dataDxfId="357" totalsRowDxfId="356">
      <calculatedColumnFormula array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calculatedColumnFormula>
    </tableColumn>
    <tableColumn id="9" xr3:uid="{7728B08F-CDCA-4AEC-B172-1C914E508030}" name="Дней в году" dataDxfId="355" totalsRowDxfId="354">
      <calculatedColumnFormula>DATE(YEAR(Кредит_ИнвП[[#This Row],[Дата выдачи и погашения кредита]]),12,31)-DATE(YEAR(Кредит_ИнвП[[#This Row],[Дата выдачи и погашения кредита]]),1,1)+1</calculatedColumnFormula>
    </tableColumn>
    <tableColumn id="10" xr3:uid="{F2FD05EF-48D5-457F-9EAB-EE2A603B4BD8}" name="Счётчик платежей" dataDxfId="353" totalsRowDxfId="352">
      <calculatedColumnFormula>IF(Кредит_ИнвП[[#This Row],[Дата погашения процентов]]="","",COUNTIF($G$4:G4,"&gt;0"))</calculatedColumnFormula>
    </tableColumn>
  </tableColumns>
  <tableStyleInfo name="Строгий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2CA7B38-6A20-4907-9567-2F88BC852502}" name="Кредит_ДБ" displayName="Кредит_ДБ" comment="Таблица графика платежей в других банках" ref="L3:X78" totalsRowCount="1" headerRowDxfId="351" dataDxfId="349" totalsRowDxfId="347" headerRowBorderDxfId="350" tableBorderDxfId="348" totalsRowBorderDxfId="346">
  <autoFilter ref="L3:X77" xr:uid="{12CA7B38-6A20-4907-9567-2F88BC852502}"/>
  <tableColumns count="13">
    <tableColumn id="1" xr3:uid="{5DCE048A-0608-4FE7-A9E0-B078BB187999}" name="Дата выдачи и погашения кредита" totalsRowLabel="Итог" dataDxfId="345" totalsRowDxfId="344"/>
    <tableColumn id="2" xr3:uid="{2E49182A-4DC1-4943-8624-E2AEAC76149D}" name="Выдача, руб." totalsRowFunction="sum" dataDxfId="343" totalsRowDxfId="342"/>
    <tableColumn id="8" xr3:uid="{9C0E4A7C-CE5D-4F98-B955-586BD484581D}" name="Возврат, руб." totalsRowFunction="sum" dataDxfId="341" totalsRowDxfId="340"/>
    <tableColumn id="3" xr3:uid="{E56BF46C-653E-4832-9FFA-A342F5416EF9}" name="Остаток по кредиту, руб." dataDxfId="339" totalsRowDxfId="338">
      <calculatedColumnFormula array="1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calculatedColumnFormula>
    </tableColumn>
    <tableColumn id="4" xr3:uid="{EE39E6D5-AE78-4EE0-8B2E-7953274AE506}" name="Дней для начисления процентов" dataDxfId="337" totalsRowDxfId="336">
      <calculatedColumnFormula array="1">IFERROR(Кредит_ДБ[[#This Row],[Дата выдачи и погашения кредита]]-IF(IFERROR(LOOKUP(2,1/($X$3:X3=X4),$L$3:L3),0)=0,Кредит_ДБ[[#This Row],[Дата выдачи и погашения кредита]],IFERROR(LOOKUP(2,1/($X$3:X3=X4),$L$3:L3),0)),0)</calculatedColumnFormula>
    </tableColumn>
    <tableColumn id="5" xr3:uid="{C87609D7-8ADE-4A93-A795-48981FF19423}" name="Проценты, руб." totalsRowFunction="sum" dataDxfId="335" totalsRowDxfId="334">
      <calculatedColumnFormula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calculatedColumnFormula>
    </tableColumn>
    <tableColumn id="6" xr3:uid="{6EE25A02-610B-4D74-A2F6-8873D5686CAC}" name="Дата погашения процентов" dataDxfId="333" totalsRowDxfId="332"/>
    <tableColumn id="7" xr3:uid="{53ACA694-532D-44C4-98A4-D1109C839715}" name="Сумма к уплате процентов, руб." totalsRowFunction="sum" dataDxfId="331" totalsRowDxfId="330">
      <calculatedColumnFormula array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calculatedColumnFormula>
    </tableColumn>
    <tableColumn id="13" xr3:uid="{5187F5CF-31B6-4C17-943B-57E3B0196120}" name="% ставка" dataDxfId="329" totalsRowDxfId="328" dataCellStyle="Обычный 4"/>
    <tableColumn id="9" xr3:uid="{6A90BDAC-7EC8-4E1C-ADF9-5BA47C2E5E31}" name="Дней в году" dataDxfId="327" totalsRowDxfId="326">
      <calculatedColumnFormula>DATE(YEAR(Кредит_ДБ[[#This Row],[Дата выдачи и погашения кредита]]),12,31)-DATE(YEAR(Кредит_ДБ[[#This Row],[Дата выдачи и погашения кредита]]),1,1)+1</calculatedColumnFormula>
    </tableColumn>
    <tableColumn id="10" xr3:uid="{F0224646-ED5A-4C6A-A081-2B0CA93442DA}" name="Счётчик платежей" dataDxfId="325" totalsRowDxfId="324">
      <calculatedColumnFormula>IF(Кредит_ДБ[[#This Row],[Дата погашения процентов]]="","",COUNTIF($R$4:R4,"&gt;0"))</calculatedColumnFormula>
    </tableColumn>
    <tableColumn id="11" xr3:uid="{3282D5E2-B676-429C-A887-6D2140D5307C}" name="Банк - кредитор" dataDxfId="323" totalsRowDxfId="322"/>
    <tableColumn id="12" xr3:uid="{AC536728-0085-4A73-A7F7-67D16DF0BE17}" name="Договор кредитования" dataDxfId="321" totalsRowDxfId="320"/>
  </tableColumns>
  <tableStyleInfo name="Строгий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7DF3131-933A-495F-AC8B-CB4430FC9AB6}" name="Лизинги" displayName="Лизинги" comment="Таблица графика платежей в других банках" ref="Z3:AL59" totalsRowCount="1" headerRowDxfId="319" dataDxfId="317" totalsRowDxfId="315" headerRowBorderDxfId="318" tableBorderDxfId="316" totalsRowBorderDxfId="314">
  <autoFilter ref="Z3:AL58" xr:uid="{97DF3131-933A-495F-AC8B-CB4430FC9AB6}"/>
  <tableColumns count="13">
    <tableColumn id="1" xr3:uid="{0AC1991E-0DE8-48C2-99AE-9E9EB531A6B4}" name="Дата выдачи и погашения кредита" totalsRowLabel="Итог" dataDxfId="313" totalsRowDxfId="312"/>
    <tableColumn id="2" xr3:uid="{F11438C6-4626-44F7-B770-1035DC42FA1B}" name="Выдача, руб." totalsRowFunction="sum" dataDxfId="311" totalsRowDxfId="310"/>
    <tableColumn id="8" xr3:uid="{639A62A3-7657-4614-A62E-66DF803FA80A}" name="Возврат, руб." totalsRowFunction="sum" dataDxfId="309" totalsRowDxfId="308" dataCellStyle="Обычный 4"/>
    <tableColumn id="3" xr3:uid="{072D8E2F-9E42-4616-8739-956992BDD6C2}" name="Остаток по кредиту, руб." dataDxfId="307" totalsRowDxfId="306">
      <calculatedColumnFormula array="1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calculatedColumnFormula>
    </tableColumn>
    <tableColumn id="4" xr3:uid="{65E35BB0-3727-4124-BE37-B5B82CFAA72F}" name="Дней для начисления процентов" dataDxfId="305" totalsRowDxfId="304">
      <calculatedColumnFormula array="1">IFERROR(Лизинги[[#This Row],[Дата выдачи и погашения кредита]]-IF(IFERROR(LOOKUP(2,1/($X$3:AL3=AL4),$L$3:Z3),0)=0,Лизинги[[#This Row],[Дата выдачи и погашения кредита]],IFERROR(LOOKUP(2,1/($X$3:AL3=AL4),$L$3:Z3),0)),0)</calculatedColumnFormula>
    </tableColumn>
    <tableColumn id="5" xr3:uid="{A4114E3C-8268-404F-9207-3B31A42044B9}" name="Проценты, руб." totalsRowFunction="sum" dataDxfId="303" totalsRowDxfId="302">
      <calculatedColumnFormula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calculatedColumnFormula>
    </tableColumn>
    <tableColumn id="6" xr3:uid="{6CBA7350-3849-48E2-BBC3-B4EB4131292C}" name="Дата погашения процентов" dataDxfId="301" totalsRowDxfId="300"/>
    <tableColumn id="7" xr3:uid="{6008F3D0-E01A-419F-BA99-B71361D5E396}" name="Сумма к уплате процентов, руб." totalsRowFunction="sum" dataDxfId="299" totalsRowDxfId="298">
      <calculatedColumnFormula array="1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calculatedColumnFormula>
    </tableColumn>
    <tableColumn id="13" xr3:uid="{CEB63E6E-6716-4EBB-8C7E-0FE9594D3EDF}" name="% ставка" dataDxfId="297" totalsRowDxfId="296" dataCellStyle="Обычный 4"/>
    <tableColumn id="9" xr3:uid="{2ABB80CA-09E2-4881-BA3B-A171B85E4533}" name="Дней в году" dataDxfId="295" totalsRowDxfId="294">
      <calculatedColumnFormula>DATE(YEAR(Лизинги[[#This Row],[Дата выдачи и погашения кредита]]),12,31)-DATE(YEAR(Лизинги[[#This Row],[Дата выдачи и погашения кредита]]),1,1)+1</calculatedColumnFormula>
    </tableColumn>
    <tableColumn id="10" xr3:uid="{2E42D866-30C7-441B-B651-60FB76B33CC0}" name="Счётчик платежей" dataDxfId="293" totalsRowDxfId="292">
      <calculatedColumnFormula>IF(Лизинги[[#This Row],[Дата погашения процентов]]="","",COUNTIF($R$4:AF4,"&gt;0"))</calculatedColumnFormula>
    </tableColumn>
    <tableColumn id="11" xr3:uid="{618A9C75-E368-4580-8E14-5EA764FF4B10}" name="Банк - лизингодатель" dataDxfId="291" totalsRowDxfId="290"/>
    <tableColumn id="12" xr3:uid="{8333CF91-8C44-427D-9C79-CD01B3A867D2}" name="Договор лизинга" dataDxfId="289" totalsRowDxfId="288"/>
  </tableColumns>
  <tableStyleInfo name="Строгий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2984FFE-9598-4BE4-B4F0-1F41F9191B78}" name="Расчет_NVP" displayName="Расчет_NVP" ref="A15:L25" totalsRowCount="1" headerRowDxfId="159" dataDxfId="158" totalsRowDxfId="156" tableBorderDxfId="157">
  <autoFilter ref="A15:L24" xr:uid="{BEED58C7-E8C8-4C73-80BA-FBD79EBA5799}"/>
  <tableColumns count="12">
    <tableColumn id="1" xr3:uid="{444ACACE-ED23-4FEF-BB40-034BB94F21C1}" name="№ п/п года" totalsRowLabel="Итог" dataDxfId="155" totalsRowDxfId="154"/>
    <tableColumn id="2" xr3:uid="{5C3BA296-302B-4512-846F-C39B9F05FF61}" name="Годы" dataDxfId="153" totalsRowDxfId="152"/>
    <tableColumn id="3" xr3:uid="{5514F8AC-1908-4836-9A3F-B2C274BC24DB}" name="Ставка дисконтирования" dataDxfId="151" totalsRowDxfId="150">
      <calculatedColumnFormula>1/(1+$C$14)^A16</calculatedColumnFormula>
    </tableColumn>
    <tableColumn id="4" xr3:uid="{79C96504-D168-460C-B066-E44A12487C49}" name="Простые доходы, тыс. руб." totalsRowFunction="sum" dataDxfId="149" totalsRowDxfId="148">
      <calculatedColumnFormula>IFERROR(INDEX(ПДДС,MATCH("ПРИТОК ДЕНЕЖНЫХ СРЕДСТВ",'ПДДС (2)'!$A$7:$A$45,0),MATCH(Расчет_NVP[[#This Row],[Годы]],'ПДДС (2)'!$7:$7,0)),0)
-IFERROR(INDEX(ПДДС,MATCH("Кредит на строительство тепличного комплекса площадью 0,24 га, руб.",'ПДДС (2)'!$A$7:$A$45,0),MATCH(Расчет_NVP[[#This Row],[Годы]],'ПДДС (2)'!$7:$7,0)),0)</calculatedColumnFormula>
    </tableColumn>
    <tableColumn id="5" xr3:uid="{7C1CCFBF-3525-48F8-8076-5870DDFBA3DC}" name="Дисконтированные доходы, тыс. руб." dataDxfId="147" totalsRowDxfId="146">
      <calculatedColumnFormula>Расчет_NVP[[#This Row],[Простые доходы, тыс. руб.]]*Расчет_NVP[[#This Row],[Ставка дисконтирования]]</calculatedColumnFormula>
    </tableColumn>
    <tableColumn id="6" xr3:uid="{C860C31D-54A3-4076-A123-3B91956CCACF}" name="Простые расходы, тыс. руб." totalsRowFunction="sum" dataDxfId="145" totalsRowDxfId="144">
      <calculatedColumnFormula>IFERROR(INDEX(ПДДС,MATCH("РАСХОД ДЕНЕЖНЫХ СРЕДСТВ",ПДДС!$A$7:$A$45,0),MATCH(Расчет_NVP[[#This Row],[Годы]],ПДДС!$7:$7,0)),0)
-IFERROR(INDEX(ПДДС,MATCH("Основной долг по кредитам ИнвП, "&amp;Инвестор,ПДДС!$A$7:$A$45,0),MATCH(Расчет_NVP[[#This Row],[Годы]],ПДДС!$7:$7,0)),0)</calculatedColumnFormula>
    </tableColumn>
    <tableColumn id="7" xr3:uid="{9CF17BD4-EEDF-4B30-A93C-1FDF8192B7FB}" name="Дисконтированные расходы, тыс. руб." dataDxfId="143" totalsRowDxfId="142">
      <calculatedColumnFormula>Расчет_NVP[[#This Row],[Простые расходы, тыс. руб.]]*Расчет_NVP[[#This Row],[Ставка дисконтирования]]</calculatedColumnFormula>
    </tableColumn>
    <tableColumn id="8" xr3:uid="{6DB91B1F-2CD9-46F3-AEF5-18CE09C8E157}" name="PV (CF) (чистый денежный поток) реальный, тыс. руб." totalsRowFunction="sum" dataDxfId="141" totalsRowDxfId="140">
      <calculatedColumnFormula>Расчет_NVP[[#This Row],[Простые доходы, тыс. руб.]]-Расчет_NVP[[#This Row],[Простые расходы, тыс. руб.]]</calculatedColumnFormula>
    </tableColumn>
    <tableColumn id="9" xr3:uid="{9376DC58-16C4-407D-9A37-62FD8C1B334A}" name="NPV по годам, тыс. руб." totalsRowFunction="sum" dataDxfId="139" totalsRowDxfId="138">
      <calculatedColumnFormula>Расчет_NVP[[#This Row],[Дисконтированные доходы, тыс. руб.]]-Расчет_NVP[[#This Row],[Дисконтированные расходы, тыс. руб.]]</calculatedColumnFormula>
    </tableColumn>
    <tableColumn id="10" xr3:uid="{D835B821-A536-434D-8CBE-FD1FA6C25A51}" name="PV нар.итогом, тыс. руб." dataDxfId="137" totalsRowDxfId="136">
      <calculatedColumnFormula>IFERROR(Расчет_NVP[[#This Row],[PV (CF) (чистый денежный поток) реальный, тыс. руб.]]+J15,Расчет_NVP[[#This Row],[PV (CF) (чистый денежный поток) реальный, тыс. руб.]])</calculatedColumnFormula>
    </tableColumn>
    <tableColumn id="13" xr3:uid="{503E3C57-6CDB-40EC-863B-9F9E8B33188F}" name="№ п-да после срока окуп-сти" dataDxfId="135" totalsRowDxfId="134">
      <calculatedColumnFormula>IF(J16&gt;=0,$A16,"")</calculatedColumnFormula>
    </tableColumn>
    <tableColumn id="11" xr3:uid="{D08090D8-6747-46BA-89CE-88FD6931CBEF}" name="NPV нар. итогом, тыс. руб." dataDxfId="133" totalsRowDxfId="132">
      <calculatedColumnFormula>IFERROR(Расчет_NVP[[#This Row],[NPV по годам, тыс. руб.]]+L15,Расчет_NVP[[#This Row],[NPV по годам, тыс. руб.]])</calculatedColumnFormula>
    </tableColumn>
  </tableColumns>
  <tableStyleInfo name="Строгий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BD11EC4-A69F-4C42-8EFE-55E6AD010F8F}" name="Цены_спр." displayName="Цены_спр." ref="Y3:AH80" totalsRowShown="0" headerRowDxfId="531" headerRowBorderDxfId="530" tableBorderDxfId="529" totalsRowBorderDxfId="528">
  <autoFilter ref="Y3:AH80" xr:uid="{5BD11EC4-A69F-4C42-8EFE-55E6AD010F8F}"/>
  <sortState xmlns:xlrd2="http://schemas.microsoft.com/office/spreadsheetml/2017/richdata2" ref="Y4:AH80">
    <sortCondition ref="Z3:Z80"/>
  </sortState>
  <tableColumns count="10">
    <tableColumn id="1" xr3:uid="{E64D5D50-5C33-4F10-A5E7-D6945C71783C}" name="Тип цен" dataDxfId="527"/>
    <tableColumn id="8" xr3:uid="{71D9CE1F-BDA9-4487-9502-FFDEBBA051F5}" name="Группа номенклатуры" dataDxfId="526"/>
    <tableColumn id="2" xr3:uid="{5C5EFBDB-8F44-46D9-B6D5-6A09504609DF}" name="Номенклатура" dataDxfId="525"/>
    <tableColumn id="3" xr3:uid="{700F1FC7-7286-4EEF-A695-3049E4D19D0B}" name="Ед. изм" dataDxfId="524"/>
    <tableColumn id="4" xr3:uid="{0C429D87-9D0B-4A4B-8697-2B18D85C188F}" name="Цена &quot;старт&quot;, руб./ед. изм." dataDxfId="523"/>
    <tableColumn id="5" xr3:uid="{BEA54F7F-8C3C-44AF-8E5E-D040F3338B00}" name="% изм." dataDxfId="522">
      <calculatedColumnFormula>IF(Цены_спр.[[#This Row],[Тип цен]]="Цены закупки",1+(1*АЧП!$D$4),
                                                              IF(Цены_спр.[[#This Row],[Тип цен]]="Цены реализации",1+(1*АЧП!$D$6),1))</calculatedColumnFormula>
    </tableColumn>
    <tableColumn id="6" xr3:uid="{0D9155D7-BA26-4D51-94E8-01C91C9C845C}" name="Цена, руб./ед. изм." dataDxfId="521">
      <calculatedColumnFormula>ROUND(IF(Цены_спр.[[#This Row],[% изм.]]="",Цены_спр.[[#This Row],[Цена "старт", руб./ед. изм.]],Цены_спр.[[#This Row],[Цена "старт", руб./ед. изм.]]*Цены_спр.[[#This Row],[% изм.]]),2)</calculatedColumnFormula>
    </tableColumn>
    <tableColumn id="7" xr3:uid="{6AD4BB93-5A26-4F94-83B7-88EC563632C7}" name="Старт урожайность,%" dataDxfId="520"/>
    <tableColumn id="10" xr3:uid="{F3DECE85-221D-4B21-84F0-AF1F4986D0DD}" name="% изм. Урож." dataDxfId="519">
      <calculatedColumnFormula>IF(Цены_спр.[[#This Row],[Группа номенклатуры]]="Культура",1+(1*АЧП!$D$8),0)</calculatedColumnFormula>
    </tableColumn>
    <tableColumn id="9" xr3:uid="{0E2A615B-03B4-461D-9735-B2486FF0118B}" name="Урожайность, %" dataDxfId="518">
      <calculatedColumnFormula>ROUND(Цены_спр.[[#This Row],[Старт урожайность,%]]*Цены_спр.[[#This Row],[% изм. Урож.]],2)</calculatedColumnFormula>
    </tableColumn>
  </tableColumns>
  <tableStyleInfo name="Стиль таблицы 1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CFD3153-062B-40D6-A7CC-B83B6FF1CED7}" name="Коэф.закупка_год_огурец" displayName="Коэф.закупка_год_огурец" ref="A17:O26" totalsRowShown="0" headerRowDxfId="517" headerRowBorderDxfId="516" tableBorderDxfId="515">
  <autoFilter ref="A17:O26" xr:uid="{DCFD3153-062B-40D6-A7CC-B83B6FF1CED7}"/>
  <tableColumns count="15">
    <tableColumn id="1" xr3:uid="{C96D4BDA-F616-4BDF-B348-D6141993CEA7}" name="1"/>
    <tableColumn id="2" xr3:uid="{B46EED5D-53D3-408B-8C35-9020E4EDC1CF}" name="2" dataDxfId="514"/>
    <tableColumn id="3" xr3:uid="{EC2EC640-2D05-4794-BDA2-1606C4121442}" name="3" dataDxfId="513">
      <calculatedColumnFormula>SUM(Коэф.закупка_год_огурец[[#This Row],[4]:[15]])</calculatedColumnFormula>
    </tableColumn>
    <tableColumn id="4" xr3:uid="{608D4727-481D-48AC-8E08-7B548FE4100A}" name="4" dataDxfId="512"/>
    <tableColumn id="5" xr3:uid="{D6FF8135-F048-40BA-9628-1CF68B4A80E2}" name="5" dataDxfId="511"/>
    <tableColumn id="6" xr3:uid="{670914EA-DD2E-4C59-A3C8-9A081D03774B}" name="6" dataDxfId="510"/>
    <tableColumn id="7" xr3:uid="{362DD9E3-BAE8-42C7-9BCB-CB2171CD2483}" name="7" dataDxfId="509"/>
    <tableColumn id="8" xr3:uid="{AF6182AB-1196-4155-A32B-0627550439D8}" name="8" dataDxfId="508"/>
    <tableColumn id="9" xr3:uid="{64C364AD-C10A-47A4-8F01-B04ABA02089E}" name="9" dataDxfId="507"/>
    <tableColumn id="10" xr3:uid="{B326CF9E-C4BC-44C7-9F13-371412FFCEFB}" name="10" dataDxfId="506"/>
    <tableColumn id="11" xr3:uid="{7DB50FF6-71F2-4A2C-A919-A6DA1B5B247A}" name="11" dataDxfId="505"/>
    <tableColumn id="12" xr3:uid="{41A14943-40F6-4F74-94B4-3D6F1013BB19}" name="12" dataDxfId="504"/>
    <tableColumn id="13" xr3:uid="{A5AAF8DE-7DB7-4771-81EF-452BDAF34C41}" name="13" dataDxfId="503"/>
    <tableColumn id="14" xr3:uid="{5F21D67B-C558-491C-A3FB-274CDEDA2552}" name="14" dataDxfId="502"/>
    <tableColumn id="15" xr3:uid="{87212D14-6B6F-4D29-AF5C-5BC9A30EB0B6}" name="15" dataDxfId="501"/>
  </tableColumns>
  <tableStyleInfo name="Строгий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0EF2A3C-3F67-43E7-93B9-37BB2EB9275E}" name="Шкала_процентов" displayName="Шкала_процентов" ref="AK4:AK17" totalsRowShown="0" headerRowDxfId="500" dataDxfId="498" headerRowBorderDxfId="499" tableBorderDxfId="497" totalsRowBorderDxfId="496">
  <autoFilter ref="AK4:AK17" xr:uid="{80EF2A3C-3F67-43E7-93B9-37BB2EB9275E}"/>
  <tableColumns count="1">
    <tableColumn id="1" xr3:uid="{12C4076A-26D6-4A70-B6F2-1F323592D506}" name="Шкала процентов" dataDxfId="495"/>
  </tableColumns>
  <tableStyleInfo name="Строгий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35D3E35A-4697-42EB-B978-4BA3BB462723}" name="Коэф.закупка_год_морковь" displayName="Коэф.закупка_год_морковь" ref="A30:O39" totalsRowShown="0" headerRowDxfId="494" headerRowBorderDxfId="493" tableBorderDxfId="492">
  <autoFilter ref="A30:O39" xr:uid="{35D3E35A-4697-42EB-B978-4BA3BB462723}"/>
  <tableColumns count="15">
    <tableColumn id="1" xr3:uid="{907325E9-B7CC-4531-84F8-36AEF18FD571}" name="1"/>
    <tableColumn id="2" xr3:uid="{E62E3438-F4D1-47FB-A5A5-7C416BC145AF}" name="2" dataDxfId="491"/>
    <tableColumn id="3" xr3:uid="{D599A125-0973-426A-91FC-4A80CE17B84E}" name="3" dataDxfId="490">
      <calculatedColumnFormula>SUM(Коэф.закупка_год_морковь[[#This Row],[4]:[15]])</calculatedColumnFormula>
    </tableColumn>
    <tableColumn id="4" xr3:uid="{018FA2E4-B481-407F-8B97-B450C1EDB219}" name="4" dataDxfId="489"/>
    <tableColumn id="5" xr3:uid="{6D3D3D9D-3629-4837-861E-58A00AAA8910}" name="5" dataDxfId="488"/>
    <tableColumn id="6" xr3:uid="{CBD80EC8-BFD1-483E-B906-D3722426A44B}" name="6" dataDxfId="487"/>
    <tableColumn id="7" xr3:uid="{AD82E94A-D1E5-4429-8F12-04700D6CB6B2}" name="7" dataDxfId="486"/>
    <tableColumn id="8" xr3:uid="{B79F4286-621D-42E5-92C8-5347633F75A5}" name="8" dataDxfId="485"/>
    <tableColumn id="9" xr3:uid="{73CB8E31-0D04-4A78-9985-4B879DDF9E40}" name="9" dataDxfId="484"/>
    <tableColumn id="10" xr3:uid="{D17CC58A-E203-41ED-A983-95DE4086BFFA}" name="10" dataDxfId="483"/>
    <tableColumn id="11" xr3:uid="{C2644BE4-71D8-45E4-92BA-5A768E96E537}" name="11" dataDxfId="482"/>
    <tableColumn id="12" xr3:uid="{CC544959-BDE1-4378-ABE8-94243B13F956}" name="12" dataDxfId="481"/>
    <tableColumn id="13" xr3:uid="{833953C6-6FA5-4365-B3C7-8C1E9F8892FD}" name="13" dataDxfId="480"/>
    <tableColumn id="14" xr3:uid="{AB93A114-9FF0-4943-B74E-825189FA9C1E}" name="14" dataDxfId="479"/>
    <tableColumn id="15" xr3:uid="{ACBC2867-511A-4242-B7D9-2F0741203EA9}" name="15" dataDxfId="478"/>
  </tableColumns>
  <tableStyleInfo name="Строгий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74C3DF05-7FC7-400E-B3DE-8678FE7FB45F}" name="Коэф.закупка_год_свекла" displayName="Коэф.закупка_год_свекла" ref="A43:O52" totalsRowShown="0" headerRowDxfId="477" headerRowBorderDxfId="476" tableBorderDxfId="475">
  <autoFilter ref="A43:O52" xr:uid="{74C3DF05-7FC7-400E-B3DE-8678FE7FB45F}"/>
  <tableColumns count="15">
    <tableColumn id="1" xr3:uid="{986B3EC2-554B-48E3-BA7D-192BB14236C1}" name="1"/>
    <tableColumn id="2" xr3:uid="{8999B005-9C8E-41C4-AD73-693659B130E2}" name="2" dataDxfId="474"/>
    <tableColumn id="3" xr3:uid="{77AB6369-8B36-44ED-A754-DD171AC1DBA7}" name="3" dataDxfId="473">
      <calculatedColumnFormula>SUM(Коэф.закупка_год_свекла[[#This Row],[4]:[15]])</calculatedColumnFormula>
    </tableColumn>
    <tableColumn id="4" xr3:uid="{EFB00F59-B021-43D7-B48C-57B53B98C85F}" name="4" dataDxfId="472"/>
    <tableColumn id="5" xr3:uid="{C739841E-7B09-4058-8BBB-451EEC4170F7}" name="5" dataDxfId="471"/>
    <tableColumn id="6" xr3:uid="{59D9A09A-CB53-4707-9C3C-A0ED58AE14DD}" name="6" dataDxfId="470"/>
    <tableColumn id="7" xr3:uid="{B547DE9E-2599-43ED-A76D-7B3ABEF7DB03}" name="7" dataDxfId="469"/>
    <tableColumn id="8" xr3:uid="{3C794AFB-45D9-4746-8344-BBEA8265D067}" name="8" dataDxfId="468"/>
    <tableColumn id="9" xr3:uid="{E8E95016-53FC-4DD2-8F97-14ED5820CE65}" name="9" dataDxfId="467"/>
    <tableColumn id="10" xr3:uid="{225AE7FC-969B-40A7-989F-6A47827FDE99}" name="10" dataDxfId="466"/>
    <tableColumn id="11" xr3:uid="{190B8261-6AB2-4B72-AE6A-3AEED6D28C7F}" name="11" dataDxfId="465"/>
    <tableColumn id="12" xr3:uid="{C4F008FE-79AA-4E8C-ADAF-6902D1736E0C}" name="12" dataDxfId="464"/>
    <tableColumn id="13" xr3:uid="{46CDEBA6-40F4-459A-9ABE-AFB043A53BAF}" name="13" dataDxfId="463"/>
    <tableColumn id="14" xr3:uid="{5E6E6CFD-60AF-498B-A913-6D9D52EC0B6B}" name="14" dataDxfId="462"/>
    <tableColumn id="15" xr3:uid="{7DAC3869-5CD5-4AB8-88E7-2310E1C29C26}" name="15" dataDxfId="461"/>
  </tableColumns>
  <tableStyleInfo name="Строгий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AEF7BCF7-861D-4928-AA28-B3FA85B4462A}" name="Коэф.закупка_год_виноград" displayName="Коэф.закупка_год_виноград" ref="A56:O65" totalsRowShown="0" headerRowDxfId="460" headerRowBorderDxfId="459" tableBorderDxfId="458">
  <autoFilter ref="A56:O65" xr:uid="{AEF7BCF7-861D-4928-AA28-B3FA85B4462A}"/>
  <tableColumns count="15">
    <tableColumn id="1" xr3:uid="{986F28DD-CCFF-43D4-81A4-94AA2EB25B19}" name="1"/>
    <tableColumn id="2" xr3:uid="{1F33E662-5C46-47D3-902D-5D8BED0F5A47}" name="2" dataDxfId="457"/>
    <tableColumn id="3" xr3:uid="{12B13523-2650-46BE-AE22-72FEB57E514A}" name="3" dataDxfId="456">
      <calculatedColumnFormula>SUM(Коэф.закупка_год_виноград[[#This Row],[4]:[15]])</calculatedColumnFormula>
    </tableColumn>
    <tableColumn id="4" xr3:uid="{836C5C89-6B19-43C6-A732-B1799867AAC2}" name="4" dataDxfId="455"/>
    <tableColumn id="5" xr3:uid="{82B8123A-41A9-45FC-9E30-25E314FE4F78}" name="5" dataDxfId="454"/>
    <tableColumn id="6" xr3:uid="{19CEFAC6-35A8-4FF9-BA2A-9EC3F0CD6769}" name="6" dataDxfId="453"/>
    <tableColumn id="7" xr3:uid="{29B8F040-A729-43FB-8F34-3BC0C985538E}" name="7" dataDxfId="452"/>
    <tableColumn id="8" xr3:uid="{2D2A0239-BF65-4BD2-BF2C-D93C7229AA9A}" name="8" dataDxfId="451"/>
    <tableColumn id="9" xr3:uid="{3E6E9A6F-3C95-4233-8DE8-811CF7330334}" name="9" dataDxfId="450"/>
    <tableColumn id="10" xr3:uid="{A1412916-DF17-40B8-88A8-9440AED98E38}" name="10" dataDxfId="449"/>
    <tableColumn id="11" xr3:uid="{610D898E-3295-40F4-A01C-FF966BF5F0F1}" name="11" dataDxfId="448"/>
    <tableColumn id="12" xr3:uid="{BB1D333B-234D-4898-B5EA-B21BEE44654A}" name="12" dataDxfId="447"/>
    <tableColumn id="13" xr3:uid="{469ABB40-60E5-414D-8DD4-A1E09FA05DA2}" name="13" dataDxfId="446"/>
    <tableColumn id="14" xr3:uid="{38628EAA-F95B-4F9F-8FB6-B537CA2416A8}" name="14" dataDxfId="445"/>
    <tableColumn id="15" xr3:uid="{04B3F6B5-70DB-47EE-8CF1-9F9AED1DAA94}" name="15" dataDxfId="444"/>
  </tableColumns>
  <tableStyleInfo name="Строгий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9398221-1502-46AC-9BE6-5FFEAED88628}" name="ДТ" displayName="ДТ" ref="A2:E9" totalsRowCount="1" headerRowDxfId="443" dataDxfId="441" totalsRowDxfId="439" headerRowBorderDxfId="442" tableBorderDxfId="440">
  <autoFilter ref="A2:E8" xr:uid="{A9398221-1502-46AC-9BE6-5FFEAED88628}"/>
  <tableColumns count="5">
    <tableColumn id="1" xr3:uid="{4085B389-66C7-4FD0-A70C-E0CD55D8E71C}" name="Наименование дебитора" totalsRowLabel="Итог" dataDxfId="438" totalsRowDxfId="437"/>
    <tableColumn id="2" xr3:uid="{EC0EDD5D-3818-4903-85A6-0449E2C6E2C0}" name="ИНН" dataDxfId="436" totalsRowDxfId="435"/>
    <tableColumn id="3" xr3:uid="{B6C92479-D813-448D-B83C-883B2B461770}" name="Сумма" totalsRowFunction="sum" dataDxfId="434" totalsRowDxfId="433"/>
    <tableColumn id="4" xr3:uid="{94BF5BA0-9748-4A92-8C79-C3392F4759EB}" name="Дата возникновения" dataDxfId="432" totalsRowDxfId="431"/>
    <tableColumn id="5" xr3:uid="{BD984DA7-E63C-479D-953A-C0881958E973}" name="Дата погашения" totalsRowFunction="count" dataDxfId="430" totalsRowDxfId="429"/>
  </tableColumns>
  <tableStyleInfo name="Строгий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9DCDA01D-BB15-4CF9-8832-940C61F304DA}" name="ДТ_11" displayName="ДТ_11" ref="A12:E15" totalsRowCount="1" headerRowDxfId="428" dataDxfId="426" totalsRowDxfId="424" headerRowBorderDxfId="427" tableBorderDxfId="425">
  <autoFilter ref="A12:E14" xr:uid="{9DCDA01D-BB15-4CF9-8832-940C61F304DA}"/>
  <tableColumns count="5">
    <tableColumn id="1" xr3:uid="{C1457E64-796C-4467-A463-40D93092E142}" name="Наименование кредитора" totalsRowLabel="Итог" dataDxfId="423" totalsRowDxfId="422"/>
    <tableColumn id="2" xr3:uid="{D594AE79-C116-4087-90E3-E3B20CEF062C}" name="ИНН" dataDxfId="421" totalsRowDxfId="420"/>
    <tableColumn id="3" xr3:uid="{99CFF6A7-18AE-4B52-8623-146E72EEFDC9}" name="Сумма" dataDxfId="419" totalsRowDxfId="418"/>
    <tableColumn id="4" xr3:uid="{7F510CDD-62C9-4EA8-86F3-DA6F456488D5}" name="Дата возникновения" dataDxfId="417" totalsRowDxfId="416"/>
    <tableColumn id="5" xr3:uid="{31D46222-9467-4D74-B0DA-72EF439299BE}" name="Дата погашения" totalsRowFunction="count" dataDxfId="415" totalsRowDxfId="414"/>
  </tableColumns>
  <tableStyleInfo name="Строгий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rudik-83@mail.ru" TargetMode="Externa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comments" Target="../comments4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table" Target="../tables/table10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file:///C:\Users\user\AppData\&#1054;&#1090;&#1095;&#1077;&#1090;&#1099;\&#1059;&#1087;&#1088;&#1072;&#1074;&#1083;&#1077;&#1085;.&#1091;&#1095;&#1077;&#1090;\&#1050;&#1085;&#1080;&#1075;&#1072;%20&#1072;&#1075;&#1088;&#1086;&#1085;&#1086;&#1084;&#1072;.xlsm" TargetMode="External"/><Relationship Id="rId1" Type="http://schemas.openxmlformats.org/officeDocument/2006/relationships/hyperlink" Target="file:///C:\Users\user\AppData\&#1054;&#1090;&#1095;&#1077;&#1090;&#1099;\&#1059;&#1087;&#1088;&#1072;&#1074;&#1083;&#1077;&#1085;.&#1091;&#1095;&#1077;&#1090;\&#1050;&#1085;&#1080;&#1075;&#1072;%20&#1072;&#1075;&#1088;&#1086;&#1085;&#1086;&#1084;&#1072;_2020.xlsm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C994D-F929-4D09-8C53-B3A1B2617589}">
  <sheetPr codeName="Лист1">
    <tabColor theme="8" tint="0.59999389629810485"/>
  </sheetPr>
  <dimension ref="B1:D33"/>
  <sheetViews>
    <sheetView workbookViewId="0">
      <selection activeCell="C9" sqref="C9"/>
    </sheetView>
  </sheetViews>
  <sheetFormatPr defaultColWidth="8.85546875" defaultRowHeight="15"/>
  <cols>
    <col min="1" max="1" width="8.85546875" style="3"/>
    <col min="2" max="2" width="33.28515625" style="3" bestFit="1" customWidth="1"/>
    <col min="3" max="3" width="59.42578125" style="4" customWidth="1"/>
    <col min="4" max="4" width="10.140625" style="3" bestFit="1" customWidth="1"/>
    <col min="5" max="16384" width="8.85546875" style="3"/>
  </cols>
  <sheetData>
    <row r="1" spans="2:4" ht="19.5" thickBot="1">
      <c r="B1" s="607" t="s">
        <v>300</v>
      </c>
      <c r="C1" s="607"/>
    </row>
    <row r="2" spans="2:4" ht="15.75" thickBot="1">
      <c r="B2" s="1" t="s">
        <v>0</v>
      </c>
      <c r="C2" s="448" t="s">
        <v>375</v>
      </c>
    </row>
    <row r="3" spans="2:4" ht="15.75" thickBot="1">
      <c r="B3" s="2" t="s">
        <v>7</v>
      </c>
      <c r="C3" s="212" t="s">
        <v>566</v>
      </c>
    </row>
    <row r="4" spans="2:4" ht="30.75" thickBot="1">
      <c r="B4" s="2" t="s">
        <v>1</v>
      </c>
      <c r="C4" s="449" t="s">
        <v>376</v>
      </c>
    </row>
    <row r="5" spans="2:4" ht="15.75" thickBot="1">
      <c r="B5" s="2" t="s">
        <v>2</v>
      </c>
      <c r="C5" s="450" t="s">
        <v>565</v>
      </c>
    </row>
    <row r="6" spans="2:4" ht="15.75" thickBot="1">
      <c r="B6" s="2" t="s">
        <v>3</v>
      </c>
      <c r="C6" s="450" t="s">
        <v>567</v>
      </c>
    </row>
    <row r="7" spans="2:4" ht="30.75" thickBot="1">
      <c r="B7" s="2" t="s">
        <v>4</v>
      </c>
      <c r="C7" s="449" t="s">
        <v>101</v>
      </c>
    </row>
    <row r="8" spans="2:4" ht="15.75" thickBot="1">
      <c r="B8" s="2" t="s">
        <v>5</v>
      </c>
      <c r="C8" s="449" t="s">
        <v>6</v>
      </c>
    </row>
    <row r="9" spans="2:4" ht="15.75" thickBot="1">
      <c r="B9" s="2" t="s">
        <v>9</v>
      </c>
      <c r="C9" s="214" t="s">
        <v>10</v>
      </c>
    </row>
    <row r="10" spans="2:4" ht="9" customHeight="1"/>
    <row r="11" spans="2:4" ht="19.5" thickBot="1">
      <c r="B11" s="607" t="s">
        <v>301</v>
      </c>
      <c r="C11" s="607"/>
    </row>
    <row r="12" spans="2:4" ht="18.75">
      <c r="B12" s="5" t="s">
        <v>8</v>
      </c>
      <c r="C12" s="451">
        <v>44470</v>
      </c>
    </row>
    <row r="13" spans="2:4" ht="18.75">
      <c r="B13" s="5" t="s">
        <v>377</v>
      </c>
      <c r="C13" s="451">
        <v>55427</v>
      </c>
    </row>
    <row r="14" spans="2:4" ht="15.75">
      <c r="B14" s="211" t="s">
        <v>208</v>
      </c>
      <c r="C14" s="213">
        <f>DATEDIF(НачИнвП_Дата,C13,"m")</f>
        <v>360</v>
      </c>
      <c r="D14" s="496"/>
    </row>
    <row r="15" spans="2:4" ht="15.75">
      <c r="B15" s="211" t="s">
        <v>207</v>
      </c>
      <c r="C15" s="213" t="s">
        <v>378</v>
      </c>
    </row>
    <row r="16" spans="2:4" ht="15.75">
      <c r="B16" s="211" t="s">
        <v>292</v>
      </c>
      <c r="C16" s="447">
        <v>0.05</v>
      </c>
    </row>
    <row r="17" spans="2:3" ht="18.75">
      <c r="B17" s="211" t="s">
        <v>298</v>
      </c>
      <c r="C17" s="299">
        <f>Кредит_ИнвП[[#Totals],[Выдача, руб.]]</f>
        <v>250000000</v>
      </c>
    </row>
    <row r="18" spans="2:3" ht="47.25">
      <c r="B18" s="5" t="s">
        <v>336</v>
      </c>
      <c r="C18" s="423" t="s">
        <v>380</v>
      </c>
    </row>
    <row r="20" spans="2:3" ht="18.75">
      <c r="B20" s="608" t="s">
        <v>345</v>
      </c>
      <c r="C20" s="608"/>
    </row>
    <row r="21" spans="2:3">
      <c r="B21" s="445" t="s">
        <v>346</v>
      </c>
      <c r="C21" s="446" t="s">
        <v>347</v>
      </c>
    </row>
    <row r="22" spans="2:3">
      <c r="B22" s="442" t="s">
        <v>348</v>
      </c>
      <c r="C22" s="443" t="s">
        <v>349</v>
      </c>
    </row>
    <row r="23" spans="2:3" ht="30">
      <c r="B23" s="442" t="s">
        <v>350</v>
      </c>
      <c r="C23" s="443" t="s">
        <v>364</v>
      </c>
    </row>
    <row r="24" spans="2:3">
      <c r="B24" s="442" t="s">
        <v>351</v>
      </c>
      <c r="C24" s="443" t="s">
        <v>352</v>
      </c>
    </row>
    <row r="25" spans="2:3" ht="75">
      <c r="B25" s="442" t="s">
        <v>353</v>
      </c>
      <c r="C25" s="443" t="s">
        <v>354</v>
      </c>
    </row>
    <row r="26" spans="2:3" ht="105">
      <c r="B26" s="442" t="s">
        <v>355</v>
      </c>
      <c r="C26" s="443" t="s">
        <v>365</v>
      </c>
    </row>
    <row r="27" spans="2:3">
      <c r="B27" s="442" t="s">
        <v>356</v>
      </c>
      <c r="C27" s="443" t="s">
        <v>363</v>
      </c>
    </row>
    <row r="28" spans="2:3">
      <c r="B28" s="442" t="s">
        <v>357</v>
      </c>
      <c r="C28" s="443" t="s">
        <v>366</v>
      </c>
    </row>
    <row r="29" spans="2:3">
      <c r="B29" s="442" t="s">
        <v>358</v>
      </c>
      <c r="C29" s="443" t="s">
        <v>367</v>
      </c>
    </row>
    <row r="30" spans="2:3">
      <c r="B30" s="442" t="s">
        <v>359</v>
      </c>
      <c r="C30" s="443" t="s">
        <v>368</v>
      </c>
    </row>
    <row r="31" spans="2:3">
      <c r="B31" s="442" t="s">
        <v>360</v>
      </c>
      <c r="C31" s="443" t="s">
        <v>315</v>
      </c>
    </row>
    <row r="32" spans="2:3">
      <c r="B32" s="442" t="s">
        <v>361</v>
      </c>
      <c r="C32" s="443" t="s">
        <v>187</v>
      </c>
    </row>
    <row r="33" spans="2:3">
      <c r="B33" s="444" t="s">
        <v>362</v>
      </c>
      <c r="C33" s="443" t="s">
        <v>369</v>
      </c>
    </row>
  </sheetData>
  <mergeCells count="3">
    <mergeCell ref="B11:C11"/>
    <mergeCell ref="B1:C1"/>
    <mergeCell ref="B20:C20"/>
  </mergeCells>
  <hyperlinks>
    <hyperlink ref="C9" r:id="rId1" xr:uid="{4813083F-427C-4472-9930-78E8FA6EEB87}"/>
    <hyperlink ref="B22" location="'Бизнес-План'!A1" display="Бизнес-План" xr:uid="{3D550BC6-C3AB-4220-ADF4-B047E951CC26}"/>
    <hyperlink ref="B23" location="'Б ИнвП'!A1" display="Б ИнвП" xr:uid="{74C4291F-E4EB-4CAF-A1CF-12C4A15254EC}"/>
    <hyperlink ref="B24" location="'смета ИнвП'!A1" display="смета ИнвП" xr:uid="{250B9238-B85D-4F9D-B5E0-2E0124B884A6}"/>
    <hyperlink ref="B25" location="КЗ!A1" display="КЗ" xr:uid="{7110912C-5A11-4A74-81FA-593A5324619C}"/>
    <hyperlink ref="B26" location="'Кальк-я'!A1" display="Кальк-я" xr:uid="{51FDDE55-2A18-450A-A310-13690706856F}"/>
    <hyperlink ref="B27" location="затраты!A1" display="затраты" xr:uid="{014AD5F2-35C1-43BF-BEE8-E942719D981B}"/>
    <hyperlink ref="B28" location="ФОТ!A1" display="ФОТ" xr:uid="{5C81B9E1-1702-4E83-88C0-70ACBBD7EEDA}"/>
    <hyperlink ref="B29" location="Кредит!A1" display="Кредит" xr:uid="{4158BDF6-685D-48F6-8E55-118A8F218CE0}"/>
    <hyperlink ref="B30" location="ЗФ!A1" display="ЗФ" xr:uid="{BD952FFF-ABCF-4270-97C8-65376111CF8E}"/>
    <hyperlink ref="B31" location="АЧП!A1" display="АЧП" xr:uid="{B14C914D-C31D-43AB-B28E-0FC557556E3E}"/>
    <hyperlink ref="B32" location="ПДДС!A1" display="ПДДС" xr:uid="{55F0BBAD-CBA1-4212-9C42-670156FF3C59}"/>
    <hyperlink ref="B33" location="Ф2!A1" display="Ф2" xr:uid="{73C93A1A-F5E6-470A-B806-623DBBECB7BE}"/>
  </hyperlinks>
  <pageMargins left="0.25" right="0.25" top="0.75" bottom="0.75" header="0.3" footer="0.3"/>
  <pageSetup paperSize="9" orientation="portrait" verticalDpi="0"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AABA4-D9A5-4F65-A3FC-D21E95C96B27}">
  <sheetPr codeName="Лист8">
    <pageSetUpPr fitToPage="1"/>
  </sheetPr>
  <dimension ref="A1:G19"/>
  <sheetViews>
    <sheetView topLeftCell="A2" workbookViewId="0"/>
  </sheetViews>
  <sheetFormatPr defaultColWidth="8.85546875" defaultRowHeight="15"/>
  <cols>
    <col min="1" max="1" width="40.5703125" style="411" customWidth="1"/>
    <col min="2" max="6" width="18.28515625" style="411" customWidth="1"/>
    <col min="7" max="7" width="9.28515625" style="411" customWidth="1"/>
    <col min="8" max="8" width="11.85546875" style="411" customWidth="1"/>
    <col min="9" max="9" width="11.7109375" style="411" customWidth="1"/>
    <col min="10" max="10" width="11.5703125" style="411" customWidth="1"/>
    <col min="11" max="11" width="12.140625" style="411" customWidth="1"/>
    <col min="12" max="16384" width="8.85546875" style="411"/>
  </cols>
  <sheetData>
    <row r="1" spans="1:7" s="410" customFormat="1" hidden="1">
      <c r="A1" s="410">
        <f>15500/0.54*1</f>
        <v>28703.703703703701</v>
      </c>
      <c r="F1" s="410">
        <v>20</v>
      </c>
      <c r="G1" s="410">
        <v>25</v>
      </c>
    </row>
    <row r="2" spans="1:7">
      <c r="A2" s="627" t="s">
        <v>109</v>
      </c>
      <c r="B2" s="627"/>
      <c r="C2" s="627"/>
      <c r="D2" s="627"/>
    </row>
    <row r="3" spans="1:7">
      <c r="A3" s="418" t="s">
        <v>339</v>
      </c>
      <c r="B3" s="424" t="s">
        <v>110</v>
      </c>
      <c r="C3" s="424" t="s">
        <v>111</v>
      </c>
      <c r="D3" s="424" t="s">
        <v>107</v>
      </c>
    </row>
    <row r="4" spans="1:7">
      <c r="A4" s="425" t="s">
        <v>112</v>
      </c>
      <c r="B4" s="419">
        <v>4000</v>
      </c>
      <c r="C4" s="419">
        <v>2000</v>
      </c>
      <c r="D4" s="419"/>
    </row>
    <row r="5" spans="1:7">
      <c r="A5" s="425" t="s">
        <v>113</v>
      </c>
      <c r="B5" s="419">
        <f>IFERROR(INDEX(Цены_спр.[],MATCH("Дизельное топливо",Цены_спр.[Номенклатура],0),MATCH("Цена, руб./ед. изм.",Цены_спр.[#Headers],0)),0)</f>
        <v>50</v>
      </c>
      <c r="C5" s="419">
        <f>IFERROR(INDEX(Цены_спр.[],MATCH("Дизельное топливо",Цены_спр.[Номенклатура],0),MATCH("Цена, руб./ед. изм.",Цены_спр.[#Headers],0)),0)</f>
        <v>50</v>
      </c>
      <c r="D5" s="419"/>
    </row>
    <row r="6" spans="1:7">
      <c r="A6" s="425" t="s">
        <v>114</v>
      </c>
      <c r="B6" s="424">
        <f>B4*B5</f>
        <v>200000</v>
      </c>
      <c r="C6" s="424">
        <f>C4*C5</f>
        <v>100000</v>
      </c>
      <c r="D6" s="424">
        <f>SUM(B6:C6)</f>
        <v>300000</v>
      </c>
      <c r="E6" s="411">
        <f>D6/2000</f>
        <v>150</v>
      </c>
    </row>
    <row r="9" spans="1:7">
      <c r="A9" s="628" t="s">
        <v>115</v>
      </c>
      <c r="B9" s="628"/>
      <c r="C9" s="628"/>
    </row>
    <row r="10" spans="1:7">
      <c r="A10" s="629"/>
      <c r="B10" s="630" t="s">
        <v>116</v>
      </c>
      <c r="C10" s="630"/>
    </row>
    <row r="11" spans="1:7">
      <c r="A11" s="629"/>
      <c r="B11" s="420" t="s">
        <v>118</v>
      </c>
      <c r="C11" s="420" t="str">
        <f>"Цена "&amp;IFERROR(INDEX(Цены_спр.[],MATCH($B$10,Цены_спр.[Номенклатура],0),MATCH("Цена, руб./ед. изм.",Цены_спр.[#Headers],0)),0)&amp;" руб./шт."</f>
        <v>Цена 8,64 руб./шт.</v>
      </c>
    </row>
    <row r="12" spans="1:7">
      <c r="A12" s="412" t="s">
        <v>119</v>
      </c>
      <c r="B12" s="421">
        <v>30</v>
      </c>
      <c r="C12" s="421">
        <f>IFERROR(INDEX(Цены_спр.[],MATCH($B$10,Цены_спр.[Номенклатура],0),MATCH("Цена, руб./ед. изм.",Цены_спр.[#Headers],0)),0)*B12</f>
        <v>259.20000000000005</v>
      </c>
    </row>
    <row r="13" spans="1:7">
      <c r="A13" s="412" t="s">
        <v>120</v>
      </c>
      <c r="B13" s="421">
        <f>B12*10000</f>
        <v>300000</v>
      </c>
      <c r="C13" s="421">
        <f>C12*10000</f>
        <v>2592000.0000000005</v>
      </c>
    </row>
    <row r="14" spans="1:7">
      <c r="A14" s="422"/>
    </row>
    <row r="15" spans="1:7">
      <c r="A15" s="627" t="s">
        <v>340</v>
      </c>
      <c r="B15" s="627"/>
      <c r="C15" s="627"/>
      <c r="D15" s="627"/>
    </row>
    <row r="16" spans="1:7">
      <c r="A16" s="626"/>
      <c r="B16" s="625" t="s">
        <v>342</v>
      </c>
      <c r="C16" s="625"/>
      <c r="D16" s="413"/>
    </row>
    <row r="17" spans="1:4" s="416" customFormat="1">
      <c r="A17" s="626"/>
      <c r="B17" s="414" t="s">
        <v>341</v>
      </c>
      <c r="C17" s="414" t="str">
        <f>"Цена "&amp;IFERROR(INDEX(Цены_спр.[],MATCH("Сетка для тюкования",Цены_спр.[Номенклатура],0),MATCH("Цена, руб./ед. изм.",Цены_спр.[#Headers],0)),0)&amp;" руб./шт."</f>
        <v>Цена 100 руб./шт.</v>
      </c>
      <c r="D17" s="415"/>
    </row>
    <row r="18" spans="1:4" ht="18">
      <c r="A18" s="412" t="s">
        <v>343</v>
      </c>
      <c r="B18" s="417">
        <f>3000/0.6/10000</f>
        <v>0.5</v>
      </c>
      <c r="C18" s="417">
        <f>IFERROR(INDEX(Цены_спр.[],MATCH($B$16,Цены_спр.[Номенклатура],0),MATCH("Цена, руб./ед. изм.",Цены_спр.[#Headers],0)),0)*B18</f>
        <v>50</v>
      </c>
    </row>
    <row r="19" spans="1:4" ht="18">
      <c r="A19" s="412" t="s">
        <v>344</v>
      </c>
      <c r="B19" s="417">
        <f>3000/0.6</f>
        <v>5000</v>
      </c>
      <c r="C19" s="417">
        <f>IFERROR(INDEX(Цены_спр.[],MATCH($B$16,Цены_спр.[Номенклатура],0),MATCH("Цена, руб./ед. изм.",Цены_спр.[#Headers],0)),0)*B19</f>
        <v>500000</v>
      </c>
    </row>
  </sheetData>
  <mergeCells count="7">
    <mergeCell ref="B16:C16"/>
    <mergeCell ref="A16:A17"/>
    <mergeCell ref="A2:D2"/>
    <mergeCell ref="A9:C9"/>
    <mergeCell ref="A10:A11"/>
    <mergeCell ref="B10:C10"/>
    <mergeCell ref="A15:D15"/>
  </mergeCells>
  <pageMargins left="0.7" right="0.7" top="0.75" bottom="0.75" header="0.3" footer="0.3"/>
  <pageSetup paperSize="9" fitToWidth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8480C-83EB-4121-A6EF-1DE604B1009C}">
  <sheetPr codeName="Лист9"/>
  <dimension ref="A1:AL797"/>
  <sheetViews>
    <sheetView workbookViewId="0">
      <selection activeCell="H5" sqref="H5"/>
    </sheetView>
  </sheetViews>
  <sheetFormatPr defaultColWidth="9.140625" defaultRowHeight="15" outlineLevelCol="1"/>
  <cols>
    <col min="1" max="1" width="13" style="56" customWidth="1"/>
    <col min="2" max="2" width="16.140625" style="34" customWidth="1"/>
    <col min="3" max="3" width="14.28515625" style="34" customWidth="1"/>
    <col min="4" max="4" width="11.7109375" style="34" customWidth="1"/>
    <col min="5" max="5" width="12.5703125" style="34" customWidth="1" outlineLevel="1"/>
    <col min="6" max="6" width="18.85546875" style="57" customWidth="1" outlineLevel="1"/>
    <col min="7" max="7" width="11.7109375" style="56" customWidth="1"/>
    <col min="8" max="8" width="20.140625" style="58" customWidth="1"/>
    <col min="9" max="9" width="5.28515625" style="34" customWidth="1"/>
    <col min="10" max="10" width="7.28515625" style="34" customWidth="1"/>
    <col min="11" max="11" width="3" style="34" customWidth="1"/>
    <col min="12" max="12" width="13" style="56" customWidth="1"/>
    <col min="13" max="13" width="16.140625" style="34" customWidth="1"/>
    <col min="14" max="14" width="14.28515625" style="34" customWidth="1"/>
    <col min="15" max="15" width="13.5703125" style="34" customWidth="1"/>
    <col min="16" max="16" width="12.5703125" style="34" customWidth="1" outlineLevel="1"/>
    <col min="17" max="17" width="15" style="57" customWidth="1" outlineLevel="1"/>
    <col min="18" max="18" width="11.7109375" style="56" customWidth="1"/>
    <col min="19" max="19" width="15.140625" style="58" customWidth="1"/>
    <col min="20" max="20" width="6.85546875" style="34" customWidth="1"/>
    <col min="21" max="21" width="7.28515625" style="34" customWidth="1"/>
    <col min="22" max="22" width="12.85546875" style="34" customWidth="1"/>
    <col min="23" max="23" width="19.85546875" style="34" bestFit="1" customWidth="1"/>
    <col min="24" max="24" width="26" style="34" bestFit="1" customWidth="1"/>
    <col min="25" max="25" width="2.7109375" style="34" customWidth="1"/>
    <col min="26" max="26" width="13" style="56" customWidth="1"/>
    <col min="27" max="27" width="16.140625" style="34" customWidth="1"/>
    <col min="28" max="28" width="14.28515625" style="34" customWidth="1"/>
    <col min="29" max="29" width="13.5703125" style="34" customWidth="1"/>
    <col min="30" max="30" width="12.5703125" style="34" customWidth="1" outlineLevel="1"/>
    <col min="31" max="31" width="15" style="57" customWidth="1" outlineLevel="1"/>
    <col min="32" max="32" width="11.7109375" style="56" customWidth="1"/>
    <col min="33" max="33" width="15.140625" style="58" customWidth="1"/>
    <col min="34" max="34" width="6.85546875" style="34" customWidth="1"/>
    <col min="35" max="35" width="7.28515625" style="34" customWidth="1"/>
    <col min="36" max="36" width="5.140625" style="34" customWidth="1"/>
    <col min="37" max="37" width="19.85546875" style="34" bestFit="1" customWidth="1"/>
    <col min="38" max="38" width="26" style="34" bestFit="1" customWidth="1"/>
    <col min="39" max="16384" width="9.140625" style="34"/>
  </cols>
  <sheetData>
    <row r="1" spans="1:38">
      <c r="A1" s="632" t="s">
        <v>379</v>
      </c>
      <c r="B1" s="632"/>
      <c r="C1" s="632"/>
      <c r="D1" s="632"/>
      <c r="E1" s="632"/>
      <c r="F1" s="632"/>
      <c r="G1" s="632"/>
      <c r="H1" s="632"/>
      <c r="I1" s="632"/>
      <c r="J1" s="632"/>
      <c r="L1" s="632" t="s">
        <v>370</v>
      </c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Z1" s="632" t="s">
        <v>441</v>
      </c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</row>
    <row r="2" spans="1:38">
      <c r="A2" s="35"/>
      <c r="B2" s="36"/>
      <c r="C2" s="631" t="s">
        <v>29</v>
      </c>
      <c r="D2" s="631"/>
      <c r="E2" s="631"/>
      <c r="F2" s="37"/>
      <c r="G2" s="35"/>
      <c r="H2" s="38">
        <f>Ставка_кредиторвания</f>
        <v>0.05</v>
      </c>
      <c r="L2" s="35"/>
      <c r="M2" s="36"/>
      <c r="N2" s="631" t="s">
        <v>29</v>
      </c>
      <c r="O2" s="631"/>
      <c r="P2" s="631"/>
      <c r="Q2" s="37"/>
      <c r="R2" s="35"/>
      <c r="S2" s="38">
        <v>8.5000000000000006E-2</v>
      </c>
      <c r="Z2" s="35"/>
      <c r="AA2" s="36"/>
      <c r="AB2" s="631" t="s">
        <v>29</v>
      </c>
      <c r="AC2" s="631"/>
      <c r="AD2" s="631"/>
      <c r="AE2" s="37"/>
      <c r="AF2" s="35"/>
      <c r="AG2" s="38">
        <v>8.5000000000000006E-2</v>
      </c>
    </row>
    <row r="3" spans="1:38" s="44" customFormat="1" ht="57">
      <c r="A3" s="39" t="s">
        <v>30</v>
      </c>
      <c r="B3" s="40" t="s">
        <v>289</v>
      </c>
      <c r="C3" s="40" t="s">
        <v>290</v>
      </c>
      <c r="D3" s="40" t="s">
        <v>291</v>
      </c>
      <c r="E3" s="40" t="s">
        <v>31</v>
      </c>
      <c r="F3" s="41" t="s">
        <v>32</v>
      </c>
      <c r="G3" s="42" t="s">
        <v>33</v>
      </c>
      <c r="H3" s="43" t="s">
        <v>34</v>
      </c>
      <c r="I3" s="60" t="s">
        <v>38</v>
      </c>
      <c r="J3" s="66" t="s">
        <v>39</v>
      </c>
      <c r="L3" s="39" t="s">
        <v>30</v>
      </c>
      <c r="M3" s="40" t="s">
        <v>289</v>
      </c>
      <c r="N3" s="40" t="s">
        <v>290</v>
      </c>
      <c r="O3" s="40" t="s">
        <v>291</v>
      </c>
      <c r="P3" s="40" t="s">
        <v>31</v>
      </c>
      <c r="Q3" s="41" t="s">
        <v>32</v>
      </c>
      <c r="R3" s="42" t="s">
        <v>33</v>
      </c>
      <c r="S3" s="43" t="s">
        <v>34</v>
      </c>
      <c r="T3" s="43" t="s">
        <v>372</v>
      </c>
      <c r="U3" s="60" t="s">
        <v>38</v>
      </c>
      <c r="V3" s="66" t="s">
        <v>39</v>
      </c>
      <c r="W3" s="40" t="s">
        <v>373</v>
      </c>
      <c r="X3" s="40" t="s">
        <v>371</v>
      </c>
      <c r="Z3" s="39" t="s">
        <v>30</v>
      </c>
      <c r="AA3" s="40" t="s">
        <v>289</v>
      </c>
      <c r="AB3" s="40" t="s">
        <v>290</v>
      </c>
      <c r="AC3" s="40" t="s">
        <v>291</v>
      </c>
      <c r="AD3" s="40" t="s">
        <v>31</v>
      </c>
      <c r="AE3" s="41" t="s">
        <v>32</v>
      </c>
      <c r="AF3" s="42" t="s">
        <v>33</v>
      </c>
      <c r="AG3" s="43" t="s">
        <v>34</v>
      </c>
      <c r="AH3" s="43" t="s">
        <v>372</v>
      </c>
      <c r="AI3" s="60" t="s">
        <v>38</v>
      </c>
      <c r="AJ3" s="66" t="s">
        <v>39</v>
      </c>
      <c r="AK3" s="40" t="s">
        <v>444</v>
      </c>
      <c r="AL3" s="40" t="s">
        <v>445</v>
      </c>
    </row>
    <row r="4" spans="1:38">
      <c r="A4" s="45">
        <v>44484</v>
      </c>
      <c r="B4" s="46">
        <v>250000000</v>
      </c>
      <c r="C4" s="46"/>
      <c r="D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250000000</v>
      </c>
      <c r="E4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4" s="49" cm="1">
        <f t="array" ref="H4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4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" s="54" t="str">
        <f>IF(Кредит_ИнвП[[#This Row],[Дата погашения процентов]]="","",COUNTIF($G$4:G4,"&gt;0"))</f>
        <v/>
      </c>
      <c r="L4" s="45"/>
      <c r="M4" s="46"/>
      <c r="N4" s="46"/>
      <c r="O4" s="477" t="str" cm="1">
        <f t="array" ref="O4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4" s="46" cm="1">
        <f t="array" ref="P4">IFERROR(Кредит_ДБ[[#This Row],[Дата выдачи и погашения кредита]]-IF(IFERROR(LOOKUP(2,1/($X$3:X3=X4),$L$3:L3),0)=0,Кредит_ДБ[[#This Row],[Дата выдачи и погашения кредита]],IFERROR(LOOKUP(2,1/($X$3:X3=X4),$L$3:L3),0)),0)</f>
        <v>0</v>
      </c>
      <c r="Q4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4" s="48" t="s">
        <v>410</v>
      </c>
      <c r="S4" s="49" cm="1">
        <f t="array" ref="S4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4" s="38">
        <v>0.11</v>
      </c>
      <c r="U4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4" s="54" t="str">
        <f>IF(Кредит_ДБ[[#This Row],[Дата погашения процентов]]="","",COUNTIF($R$4:R4,"&gt;0"))</f>
        <v/>
      </c>
      <c r="W4" s="54" t="s">
        <v>408</v>
      </c>
      <c r="X4" s="485" t="s">
        <v>409</v>
      </c>
      <c r="Z4" s="45"/>
      <c r="AA4" s="46"/>
      <c r="AB4" s="46"/>
      <c r="AC4" s="477" t="str" cm="1">
        <f t="array" ref="AC4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4" s="46" cm="1">
        <f t="array" ref="AD4">IFERROR(Лизинги[[#This Row],[Дата выдачи и погашения кредита]]-IF(IFERROR(LOOKUP(2,1/($X$3:AL3=AL4),$L$3:Z3),0)=0,Лизинги[[#This Row],[Дата выдачи и погашения кредита]],IFERROR(LOOKUP(2,1/($X$3:AL3=AL4),$L$3:Z3),0)),0)</f>
        <v>0</v>
      </c>
      <c r="AE4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4" s="48"/>
      <c r="AG4" s="49" cm="1">
        <f t="array" ref="AG4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4" s="38"/>
      <c r="AI4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4" s="54" t="str">
        <f>IF(Лизинги[[#This Row],[Дата погашения процентов]]="","",COUNTIF($R$4:AF4,"&gt;0"))</f>
        <v/>
      </c>
      <c r="AK4" s="54" t="s">
        <v>442</v>
      </c>
      <c r="AL4" s="485" t="s">
        <v>443</v>
      </c>
    </row>
    <row r="5" spans="1:38">
      <c r="A5" s="45">
        <v>44500</v>
      </c>
      <c r="B5" s="46"/>
      <c r="C5" s="46"/>
      <c r="D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250000000</v>
      </c>
      <c r="E5" s="46">
        <f ca="1">IFERROR(Кредит_ИнвП[[#This Row],[Дата выдачи и погашения кредита]]-OFFSET(Кредит_ИнвП[[#This Row],[Дата выдачи и погашения кредита]],-1,0,1,1),0)</f>
        <v>16</v>
      </c>
      <c r="F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547945.20547945204</v>
      </c>
      <c r="G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44500</v>
      </c>
      <c r="H5" s="49" cm="1">
        <f t="array" aca="1" ref="H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547945.20547945204</v>
      </c>
      <c r="I5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" s="54">
        <f>IF(Кредит_ИнвП[[#This Row],[Дата погашения процентов]]="","",COUNTIF($G$4:G5,"&gt;0"))</f>
        <v>1</v>
      </c>
      <c r="L5" s="45"/>
      <c r="M5" s="46"/>
      <c r="N5" s="46"/>
      <c r="O5" s="477" t="str" cm="1">
        <f t="array" ref="O5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5" s="46" cm="1">
        <f t="array" ref="P5">IFERROR(Кредит_ДБ[[#This Row],[Дата выдачи и погашения кредита]]-IF(IFERROR(LOOKUP(2,1/($X$3:X4=X5),$L$3:L4),0)=0,Кредит_ДБ[[#This Row],[Дата выдачи и погашения кредита]],IFERROR(LOOKUP(2,1/($X$3:X4=X5),$L$3:L4),0)),0)</f>
        <v>0</v>
      </c>
      <c r="Q5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5" s="48" t="s">
        <v>410</v>
      </c>
      <c r="S5" s="49" cm="1">
        <f t="array" ref="S5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5" s="38">
        <v>0.11</v>
      </c>
      <c r="U5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5" s="54" t="str">
        <f>IF(Кредит_ДБ[[#This Row],[Дата погашения процентов]]="","",COUNTIF($R$4:R5,"&gt;0"))</f>
        <v/>
      </c>
      <c r="W5" s="54" t="s">
        <v>408</v>
      </c>
      <c r="X5" s="485" t="s">
        <v>409</v>
      </c>
      <c r="Z5" s="45"/>
      <c r="AA5" s="46"/>
      <c r="AB5" s="46"/>
      <c r="AC5" s="477" t="str" cm="1">
        <f t="array" ref="AC5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5" s="46" cm="1">
        <f t="array" ref="AD5">IFERROR(Лизинги[[#This Row],[Дата выдачи и погашения кредита]]-IF(IFERROR(LOOKUP(2,1/($X$3:AL4=AL5),$L$3:Z4),0)=0,Лизинги[[#This Row],[Дата выдачи и погашения кредита]],IFERROR(LOOKUP(2,1/($X$3:AL4=AL5),$L$3:Z4),0)),0)</f>
        <v>0</v>
      </c>
      <c r="AE5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5" s="48"/>
      <c r="AG5" s="49" cm="1">
        <f t="array" ref="AG5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5" s="38"/>
      <c r="AI5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5" s="54" t="str">
        <f>IF(Лизинги[[#This Row],[Дата погашения процентов]]="","",COUNTIF($R$4:AF5,"&gt;0"))</f>
        <v/>
      </c>
      <c r="AK5" s="54" t="s">
        <v>442</v>
      </c>
      <c r="AL5" s="485" t="s">
        <v>443</v>
      </c>
    </row>
    <row r="6" spans="1:38">
      <c r="A6" s="45">
        <v>44530</v>
      </c>
      <c r="B6" s="46"/>
      <c r="C6" s="46">
        <v>694444</v>
      </c>
      <c r="D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249305556</v>
      </c>
      <c r="E6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1027397.2602739726</v>
      </c>
      <c r="G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44530</v>
      </c>
      <c r="H6" s="49" cm="1">
        <f t="array" aca="1" ref="H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1027397.2602739726</v>
      </c>
      <c r="I6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" s="54">
        <f>IF(Кредит_ИнвП[[#This Row],[Дата погашения процентов]]="","",COUNTIF($G$4:G6,"&gt;0"))</f>
        <v>2</v>
      </c>
      <c r="L6" s="45"/>
      <c r="M6" s="46"/>
      <c r="N6" s="46"/>
      <c r="O6" s="477" t="str" cm="1">
        <f t="array" ref="O6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6" s="46" cm="1">
        <f t="array" ref="P6">IFERROR(Кредит_ДБ[[#This Row],[Дата выдачи и погашения кредита]]-IF(IFERROR(LOOKUP(2,1/($X$3:X5=X6),$L$3:L5),0)=0,Кредит_ДБ[[#This Row],[Дата выдачи и погашения кредита]],IFERROR(LOOKUP(2,1/($X$3:X5=X6),$L$3:L5),0)),0)</f>
        <v>0</v>
      </c>
      <c r="Q6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6" s="48">
        <v>43798</v>
      </c>
      <c r="S6" s="49" cm="1">
        <f t="array" aca="1" ref="S6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6" s="38">
        <v>0.11</v>
      </c>
      <c r="U6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6" s="54">
        <f>IF(Кредит_ДБ[[#This Row],[Дата погашения процентов]]="","",COUNTIF($R$4:R6,"&gt;0"))</f>
        <v>1</v>
      </c>
      <c r="W6" s="54" t="s">
        <v>408</v>
      </c>
      <c r="X6" s="485" t="s">
        <v>409</v>
      </c>
      <c r="Z6" s="45"/>
      <c r="AA6" s="46"/>
      <c r="AB6" s="46"/>
      <c r="AC6" s="477" t="str" cm="1">
        <f t="array" ref="AC6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6" s="46" cm="1">
        <f t="array" ref="AD6">IFERROR(Лизинги[[#This Row],[Дата выдачи и погашения кредита]]-IF(IFERROR(LOOKUP(2,1/($X$3:AL5=AL6),$L$3:Z5),0)=0,Лизинги[[#This Row],[Дата выдачи и погашения кредита]],IFERROR(LOOKUP(2,1/($X$3:AL5=AL6),$L$3:Z5),0)),0)</f>
        <v>0</v>
      </c>
      <c r="AE6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6" s="48"/>
      <c r="AG6" s="49" cm="1">
        <f t="array" ref="AG6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6" s="38"/>
      <c r="AI6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6" s="54" t="str">
        <f>IF(Лизинги[[#This Row],[Дата погашения процентов]]="","",COUNTIF($R$4:AF6,"&gt;0"))</f>
        <v/>
      </c>
      <c r="AK6" s="54" t="s">
        <v>442</v>
      </c>
      <c r="AL6" s="485" t="s">
        <v>443</v>
      </c>
    </row>
    <row r="7" spans="1:38">
      <c r="A7" s="53">
        <v>44530</v>
      </c>
      <c r="B7" s="50"/>
      <c r="C7" s="46">
        <v>0</v>
      </c>
      <c r="D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249305556</v>
      </c>
      <c r="E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44530</v>
      </c>
      <c r="H7" s="51" cm="1">
        <f t="array" aca="1" ref="H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1027397.2602739726</v>
      </c>
      <c r="I7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" s="54">
        <f>IF(Кредит_ИнвП[[#This Row],[Дата погашения процентов]]="","",COUNTIF($G$4:G7,"&gt;0"))</f>
        <v>3</v>
      </c>
      <c r="L7" s="53"/>
      <c r="M7" s="50"/>
      <c r="N7" s="50"/>
      <c r="O7" s="477" t="str" cm="1">
        <f t="array" ref="O7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7" s="46" cm="1">
        <f t="array" ref="P7">IFERROR(Кредит_ДБ[[#This Row],[Дата выдачи и погашения кредита]]-IF(IFERROR(LOOKUP(2,1/($X$3:X6=X7),$L$3:L6),0)=0,Кредит_ДБ[[#This Row],[Дата выдачи и погашения кредита]],IFERROR(LOOKUP(2,1/($X$3:X6=X7),$L$3:L6),0)),0)</f>
        <v>0</v>
      </c>
      <c r="Q7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7" s="48">
        <v>43830</v>
      </c>
      <c r="S7" s="51" cm="1">
        <f t="array" aca="1" ref="S7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7" s="38">
        <v>0.11</v>
      </c>
      <c r="U7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7" s="54">
        <f>IF(Кредит_ДБ[[#This Row],[Дата погашения процентов]]="","",COUNTIF($R$4:R7,"&gt;0"))</f>
        <v>2</v>
      </c>
      <c r="W7" s="54" t="s">
        <v>408</v>
      </c>
      <c r="X7" s="485" t="s">
        <v>409</v>
      </c>
      <c r="Z7" s="53"/>
      <c r="AA7" s="50"/>
      <c r="AB7" s="46"/>
      <c r="AC7" s="477" t="str" cm="1">
        <f t="array" ref="AC7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7" s="46" cm="1">
        <f t="array" ref="AD7">IFERROR(Лизинги[[#This Row],[Дата выдачи и погашения кредита]]-IF(IFERROR(LOOKUP(2,1/($X$3:AL6=AL7),$L$3:Z6),0)=0,Лизинги[[#This Row],[Дата выдачи и погашения кредита]],IFERROR(LOOKUP(2,1/($X$3:AL6=AL7),$L$3:Z6),0)),0)</f>
        <v>0</v>
      </c>
      <c r="AE7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7" s="48"/>
      <c r="AG7" s="51" cm="1">
        <f t="array" ref="AG7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7" s="38"/>
      <c r="AI7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7" s="54" t="str">
        <f>IF(Лизинги[[#This Row],[Дата погашения процентов]]="","",COUNTIF($R$4:AF7,"&gt;0"))</f>
        <v/>
      </c>
      <c r="AK7" s="54" t="s">
        <v>442</v>
      </c>
      <c r="AL7" s="485" t="s">
        <v>443</v>
      </c>
    </row>
    <row r="8" spans="1:38">
      <c r="A8" s="45">
        <v>44561</v>
      </c>
      <c r="B8" s="50"/>
      <c r="C8" s="46">
        <v>694444</v>
      </c>
      <c r="D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248611112</v>
      </c>
      <c r="E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1058694.8268493151</v>
      </c>
      <c r="G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44561</v>
      </c>
      <c r="H8" s="51" cm="1">
        <f t="array" aca="1" ref="H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1058694.8268493151</v>
      </c>
      <c r="I8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8" s="54">
        <f>IF(Кредит_ИнвП[[#This Row],[Дата погашения процентов]]="","",COUNTIF($G$4:G8,"&gt;0"))</f>
        <v>4</v>
      </c>
      <c r="L8" s="53"/>
      <c r="M8" s="50"/>
      <c r="N8" s="50"/>
      <c r="O8" s="477" t="str" cm="1">
        <f t="array" ref="O8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8" s="46" cm="1">
        <f t="array" ref="P8">IFERROR(Кредит_ДБ[[#This Row],[Дата выдачи и погашения кредита]]-IF(IFERROR(LOOKUP(2,1/($X$3:X7=X8),$L$3:L7),0)=0,Кредит_ДБ[[#This Row],[Дата выдачи и погашения кредита]],IFERROR(LOOKUP(2,1/($X$3:X7=X8),$L$3:L7),0)),0)</f>
        <v>0</v>
      </c>
      <c r="Q8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8" s="48">
        <v>43861</v>
      </c>
      <c r="S8" s="51" cm="1">
        <f t="array" aca="1" ref="S8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8" s="38">
        <v>0.11</v>
      </c>
      <c r="U8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8" s="54">
        <f>IF(Кредит_ДБ[[#This Row],[Дата погашения процентов]]="","",COUNTIF($R$4:R8,"&gt;0"))</f>
        <v>3</v>
      </c>
      <c r="W8" s="54" t="s">
        <v>408</v>
      </c>
      <c r="X8" s="485" t="s">
        <v>409</v>
      </c>
      <c r="Z8" s="53"/>
      <c r="AA8" s="50"/>
      <c r="AB8" s="46"/>
      <c r="AC8" s="477" t="str" cm="1">
        <f t="array" ref="AC8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8" s="46" cm="1">
        <f t="array" ref="AD8">IFERROR(Лизинги[[#This Row],[Дата выдачи и погашения кредита]]-IF(IFERROR(LOOKUP(2,1/($X$3:AL7=AL8),$L$3:Z7),0)=0,Лизинги[[#This Row],[Дата выдачи и погашения кредита]],IFERROR(LOOKUP(2,1/($X$3:AL7=AL8),$L$3:Z7),0)),0)</f>
        <v>0</v>
      </c>
      <c r="AE8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8" s="48"/>
      <c r="AG8" s="51" cm="1">
        <f t="array" ref="AG8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8" s="38"/>
      <c r="AI8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8" s="54" t="str">
        <f>IF(Лизинги[[#This Row],[Дата погашения процентов]]="","",COUNTIF($R$4:AF8,"&gt;0"))</f>
        <v/>
      </c>
      <c r="AK8" s="54" t="s">
        <v>442</v>
      </c>
      <c r="AL8" s="485" t="s">
        <v>443</v>
      </c>
    </row>
    <row r="9" spans="1:38">
      <c r="A9" s="53">
        <v>44561</v>
      </c>
      <c r="B9" s="50"/>
      <c r="C9" s="46">
        <v>0</v>
      </c>
      <c r="D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248611112</v>
      </c>
      <c r="E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44561</v>
      </c>
      <c r="H9" s="51" cm="1">
        <f t="array" aca="1" ref="H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1058694.8268493151</v>
      </c>
      <c r="I9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9" s="54">
        <f>IF(Кредит_ИнвП[[#This Row],[Дата погашения процентов]]="","",COUNTIF($G$4:G9,"&gt;0"))</f>
        <v>5</v>
      </c>
      <c r="L9" s="53"/>
      <c r="M9" s="50"/>
      <c r="N9" s="50"/>
      <c r="O9" s="477" t="str" cm="1">
        <f t="array" ref="O9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9" s="46" cm="1">
        <f t="array" ref="P9">IFERROR(Кредит_ДБ[[#This Row],[Дата выдачи и погашения кредита]]-IF(IFERROR(LOOKUP(2,1/($X$3:X8=X9),$L$3:L8),0)=0,Кредит_ДБ[[#This Row],[Дата выдачи и погашения кредита]],IFERROR(LOOKUP(2,1/($X$3:X8=X9),$L$3:L8),0)),0)</f>
        <v>0</v>
      </c>
      <c r="Q9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9" s="48">
        <v>43892</v>
      </c>
      <c r="S9" s="51" cm="1">
        <f t="array" aca="1" ref="S9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9" s="38">
        <v>0.11</v>
      </c>
      <c r="U9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9" s="54">
        <f>IF(Кредит_ДБ[[#This Row],[Дата погашения процентов]]="","",COUNTIF($R$4:R9,"&gt;0"))</f>
        <v>4</v>
      </c>
      <c r="W9" s="54" t="s">
        <v>408</v>
      </c>
      <c r="X9" s="485" t="s">
        <v>409</v>
      </c>
      <c r="Z9" s="53"/>
      <c r="AA9" s="50"/>
      <c r="AB9" s="46"/>
      <c r="AC9" s="477" t="str" cm="1">
        <f t="array" ref="AC9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9" s="46" cm="1">
        <f t="array" ref="AD9">IFERROR(Лизинги[[#This Row],[Дата выдачи и погашения кредита]]-IF(IFERROR(LOOKUP(2,1/($X$3:AL8=AL9),$L$3:Z8),0)=0,Лизинги[[#This Row],[Дата выдачи и погашения кредита]],IFERROR(LOOKUP(2,1/($X$3:AL8=AL9),$L$3:Z8),0)),0)</f>
        <v>0</v>
      </c>
      <c r="AE9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9" s="48"/>
      <c r="AG9" s="51" cm="1">
        <f t="array" ref="AG9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9" s="38"/>
      <c r="AI9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9" s="54" t="str">
        <f>IF(Лизинги[[#This Row],[Дата погашения процентов]]="","",COUNTIF($R$4:AF9,"&gt;0"))</f>
        <v/>
      </c>
      <c r="AK9" s="54" t="s">
        <v>442</v>
      </c>
      <c r="AL9" s="485" t="s">
        <v>443</v>
      </c>
    </row>
    <row r="10" spans="1:38">
      <c r="A10" s="45">
        <v>44592</v>
      </c>
      <c r="B10" s="50"/>
      <c r="C10" s="46">
        <v>694444</v>
      </c>
      <c r="D1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247916668</v>
      </c>
      <c r="E1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1055745.8180821917</v>
      </c>
      <c r="G1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44592</v>
      </c>
      <c r="H10" s="51" cm="1">
        <f t="array" aca="1" ref="H1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1055745.8180821917</v>
      </c>
      <c r="I10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0" s="54">
        <f>IF(Кредит_ИнвП[[#This Row],[Дата погашения процентов]]="","",COUNTIF($G$4:G10,"&gt;0"))</f>
        <v>6</v>
      </c>
      <c r="L10" s="53"/>
      <c r="M10" s="50"/>
      <c r="N10" s="50"/>
      <c r="O10" s="477" t="str" cm="1">
        <f t="array" ref="O10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10" s="46" cm="1">
        <f t="array" ref="P10">IFERROR(Кредит_ДБ[[#This Row],[Дата выдачи и погашения кредита]]-IF(IFERROR(LOOKUP(2,1/($X$3:X9=X10),$L$3:L9),0)=0,Кредит_ДБ[[#This Row],[Дата выдачи и погашения кредита]],IFERROR(LOOKUP(2,1/($X$3:X9=X10),$L$3:L9),0)),0)</f>
        <v>0</v>
      </c>
      <c r="Q10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10" s="48">
        <v>43921</v>
      </c>
      <c r="S10" s="51" cm="1">
        <f t="array" aca="1" ref="S10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10" s="38">
        <v>0.11</v>
      </c>
      <c r="U10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10" s="54">
        <f>IF(Кредит_ДБ[[#This Row],[Дата погашения процентов]]="","",COUNTIF($R$4:R10,"&gt;0"))</f>
        <v>5</v>
      </c>
      <c r="W10" s="54" t="s">
        <v>408</v>
      </c>
      <c r="X10" s="485" t="s">
        <v>409</v>
      </c>
      <c r="Z10" s="53"/>
      <c r="AA10" s="50"/>
      <c r="AB10" s="46"/>
      <c r="AC10" s="477" t="str" cm="1">
        <f t="array" ref="AC10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10" s="46" cm="1">
        <f t="array" ref="AD10">IFERROR(Лизинги[[#This Row],[Дата выдачи и погашения кредита]]-IF(IFERROR(LOOKUP(2,1/($X$3:AL9=AL10),$L$3:Z9),0)=0,Лизинги[[#This Row],[Дата выдачи и погашения кредита]],IFERROR(LOOKUP(2,1/($X$3:AL9=AL10),$L$3:Z9),0)),0)</f>
        <v>0</v>
      </c>
      <c r="AE10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10" s="48"/>
      <c r="AG10" s="51" cm="1">
        <f t="array" ref="AG10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10" s="38"/>
      <c r="AI10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10" s="54" t="str">
        <f>IF(Лизинги[[#This Row],[Дата погашения процентов]]="","",COUNTIF($R$4:AF10,"&gt;0"))</f>
        <v/>
      </c>
      <c r="AK10" s="54" t="s">
        <v>442</v>
      </c>
      <c r="AL10" s="485" t="s">
        <v>443</v>
      </c>
    </row>
    <row r="11" spans="1:38">
      <c r="A11" s="53">
        <v>44592</v>
      </c>
      <c r="B11" s="50"/>
      <c r="C11" s="46">
        <v>0</v>
      </c>
      <c r="D1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247916668</v>
      </c>
      <c r="E1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44592</v>
      </c>
      <c r="H11" s="51" cm="1">
        <f t="array" aca="1" ref="H1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1055745.8180821917</v>
      </c>
      <c r="I11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1" s="54">
        <f>IF(Кредит_ИнвП[[#This Row],[Дата погашения процентов]]="","",COUNTIF($G$4:G11,"&gt;0"))</f>
        <v>7</v>
      </c>
      <c r="L11" s="53"/>
      <c r="M11" s="50"/>
      <c r="N11" s="50"/>
      <c r="O11" s="477" t="str" cm="1">
        <f t="array" ref="O11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11" s="46" cm="1">
        <f t="array" ref="P11">IFERROR(Кредит_ДБ[[#This Row],[Дата выдачи и погашения кредита]]-IF(IFERROR(LOOKUP(2,1/($X$3:X10=X11),$L$3:L10),0)=0,Кредит_ДБ[[#This Row],[Дата выдачи и погашения кредита]],IFERROR(LOOKUP(2,1/($X$3:X10=X11),$L$3:L10),0)),0)</f>
        <v>0</v>
      </c>
      <c r="Q11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11" s="48">
        <v>43951</v>
      </c>
      <c r="S11" s="51" cm="1">
        <f t="array" aca="1" ref="S11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11" s="38">
        <v>0.11</v>
      </c>
      <c r="U11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11" s="54">
        <f>IF(Кредит_ДБ[[#This Row],[Дата погашения процентов]]="","",COUNTIF($R$4:R11,"&gt;0"))</f>
        <v>6</v>
      </c>
      <c r="W11" s="54" t="s">
        <v>408</v>
      </c>
      <c r="X11" s="485" t="s">
        <v>409</v>
      </c>
      <c r="Z11" s="53"/>
      <c r="AA11" s="50"/>
      <c r="AB11" s="46"/>
      <c r="AC11" s="477" t="str" cm="1">
        <f t="array" ref="AC11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11" s="46" cm="1">
        <f t="array" ref="AD11">IFERROR(Лизинги[[#This Row],[Дата выдачи и погашения кредита]]-IF(IFERROR(LOOKUP(2,1/($X$3:AL10=AL11),$L$3:Z10),0)=0,Лизинги[[#This Row],[Дата выдачи и погашения кредита]],IFERROR(LOOKUP(2,1/($X$3:AL10=AL11),$L$3:Z10),0)),0)</f>
        <v>0</v>
      </c>
      <c r="AE11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11" s="48"/>
      <c r="AG11" s="51" cm="1">
        <f t="array" ref="AG11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11" s="38"/>
      <c r="AI11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11" s="54" t="str">
        <f>IF(Лизинги[[#This Row],[Дата погашения процентов]]="","",COUNTIF($R$4:AF11,"&gt;0"))</f>
        <v/>
      </c>
      <c r="AK11" s="54" t="s">
        <v>442</v>
      </c>
      <c r="AL11" s="485" t="s">
        <v>443</v>
      </c>
    </row>
    <row r="12" spans="1:38">
      <c r="A12" s="45">
        <v>44620</v>
      </c>
      <c r="B12" s="50"/>
      <c r="C12" s="46">
        <v>694444</v>
      </c>
      <c r="D1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247222224</v>
      </c>
      <c r="E12" s="46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1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950913.24712328776</v>
      </c>
      <c r="G1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44620</v>
      </c>
      <c r="H12" s="51" cm="1">
        <f t="array" aca="1" ref="H1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950913.24712328776</v>
      </c>
      <c r="I12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2" s="54">
        <f>IF(Кредит_ИнвП[[#This Row],[Дата погашения процентов]]="","",COUNTIF($G$4:G12,"&gt;0"))</f>
        <v>8</v>
      </c>
      <c r="L12" s="53"/>
      <c r="M12" s="50"/>
      <c r="N12" s="50"/>
      <c r="O12" s="477" t="str" cm="1">
        <f t="array" ref="O12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12" s="46" cm="1">
        <f t="array" ref="P12">IFERROR(Кредит_ДБ[[#This Row],[Дата выдачи и погашения кредита]]-IF(IFERROR(LOOKUP(2,1/($X$3:X11=X12),$L$3:L11),0)=0,Кредит_ДБ[[#This Row],[Дата выдачи и погашения кредита]],IFERROR(LOOKUP(2,1/($X$3:X11=X12),$L$3:L11),0)),0)</f>
        <v>0</v>
      </c>
      <c r="Q12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12" s="48">
        <v>43980</v>
      </c>
      <c r="S12" s="51" cm="1">
        <f t="array" aca="1" ref="S12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12" s="38">
        <v>0.11</v>
      </c>
      <c r="U12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12" s="54">
        <f>IF(Кредит_ДБ[[#This Row],[Дата погашения процентов]]="","",COUNTIF($R$4:R12,"&gt;0"))</f>
        <v>7</v>
      </c>
      <c r="W12" s="54" t="s">
        <v>408</v>
      </c>
      <c r="X12" s="485" t="s">
        <v>409</v>
      </c>
      <c r="Z12" s="53"/>
      <c r="AA12" s="50"/>
      <c r="AB12" s="46"/>
      <c r="AC12" s="477" t="str" cm="1">
        <f t="array" ref="AC12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12" s="46" cm="1">
        <f t="array" ref="AD12">IFERROR(Лизинги[[#This Row],[Дата выдачи и погашения кредита]]-IF(IFERROR(LOOKUP(2,1/($X$3:AL11=AL12),$L$3:Z11),0)=0,Лизинги[[#This Row],[Дата выдачи и погашения кредита]],IFERROR(LOOKUP(2,1/($X$3:AL11=AL12),$L$3:Z11),0)),0)</f>
        <v>0</v>
      </c>
      <c r="AE12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12" s="48"/>
      <c r="AG12" s="51" cm="1">
        <f t="array" ref="AG12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12" s="38"/>
      <c r="AI12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12" s="54" t="str">
        <f>IF(Лизинги[[#This Row],[Дата погашения процентов]]="","",COUNTIF($R$4:AF12,"&gt;0"))</f>
        <v/>
      </c>
      <c r="AK12" s="54" t="s">
        <v>442</v>
      </c>
      <c r="AL12" s="485" t="s">
        <v>443</v>
      </c>
    </row>
    <row r="13" spans="1:38">
      <c r="A13" s="53">
        <v>44620</v>
      </c>
      <c r="B13" s="50"/>
      <c r="C13" s="46">
        <v>0</v>
      </c>
      <c r="D1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247222224</v>
      </c>
      <c r="E1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44620</v>
      </c>
      <c r="H13" s="51" cm="1">
        <f t="array" aca="1" ref="H1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950913.24712328776</v>
      </c>
      <c r="I13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3" s="54">
        <f>IF(Кредит_ИнвП[[#This Row],[Дата погашения процентов]]="","",COUNTIF($G$4:G13,"&gt;0"))</f>
        <v>9</v>
      </c>
      <c r="L13" s="53"/>
      <c r="M13" s="50"/>
      <c r="N13" s="50"/>
      <c r="O13" s="477" t="str" cm="1">
        <f t="array" ref="O13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13" s="46" cm="1">
        <f t="array" ref="P13">IFERROR(Кредит_ДБ[[#This Row],[Дата выдачи и погашения кредита]]-IF(IFERROR(LOOKUP(2,1/($X$3:X12=X13),$L$3:L12),0)=0,Кредит_ДБ[[#This Row],[Дата выдачи и погашения кредита]],IFERROR(LOOKUP(2,1/($X$3:X12=X13),$L$3:L12),0)),0)</f>
        <v>0</v>
      </c>
      <c r="Q13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13" s="48">
        <v>44013</v>
      </c>
      <c r="S13" s="51" cm="1">
        <f t="array" aca="1" ref="S13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13" s="38">
        <v>0.11</v>
      </c>
      <c r="U13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13" s="54">
        <f>IF(Кредит_ДБ[[#This Row],[Дата погашения процентов]]="","",COUNTIF($R$4:R13,"&gt;0"))</f>
        <v>8</v>
      </c>
      <c r="W13" s="54" t="s">
        <v>408</v>
      </c>
      <c r="X13" s="485" t="s">
        <v>409</v>
      </c>
      <c r="Z13" s="53"/>
      <c r="AA13" s="50"/>
      <c r="AB13" s="46"/>
      <c r="AC13" s="477" t="str" cm="1">
        <f t="array" ref="AC13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13" s="46" cm="1">
        <f t="array" ref="AD13">IFERROR(Лизинги[[#This Row],[Дата выдачи и погашения кредита]]-IF(IFERROR(LOOKUP(2,1/($X$3:AL12=AL13),$L$3:Z12),0)=0,Лизинги[[#This Row],[Дата выдачи и погашения кредита]],IFERROR(LOOKUP(2,1/($X$3:AL12=AL13),$L$3:Z12),0)),0)</f>
        <v>0</v>
      </c>
      <c r="AE13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13" s="48"/>
      <c r="AG13" s="51" cm="1">
        <f t="array" ref="AG13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13" s="38"/>
      <c r="AI13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13" s="54" t="str">
        <f>IF(Лизинги[[#This Row],[Дата погашения процентов]]="","",COUNTIF($R$4:AF13,"&gt;0"))</f>
        <v/>
      </c>
      <c r="AK13" s="54" t="s">
        <v>442</v>
      </c>
      <c r="AL13" s="485" t="s">
        <v>443</v>
      </c>
    </row>
    <row r="14" spans="1:38">
      <c r="A14" s="45">
        <v>44651</v>
      </c>
      <c r="B14" s="50"/>
      <c r="C14" s="46">
        <v>694444</v>
      </c>
      <c r="D1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246527780</v>
      </c>
      <c r="E1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1049847.8005479453</v>
      </c>
      <c r="G1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44651</v>
      </c>
      <c r="H14" s="51" cm="1">
        <f t="array" aca="1" ref="H1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1049847.8005479453</v>
      </c>
      <c r="I14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4" s="54">
        <f>IF(Кредит_ИнвП[[#This Row],[Дата погашения процентов]]="","",COUNTIF($G$4:G14,"&gt;0"))</f>
        <v>10</v>
      </c>
      <c r="L14" s="53"/>
      <c r="M14" s="50"/>
      <c r="N14" s="50"/>
      <c r="O14" s="477" t="str" cm="1">
        <f t="array" ref="O14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14" s="46" cm="1">
        <f t="array" ref="P14">IFERROR(Кредит_ДБ[[#This Row],[Дата выдачи и погашения кредита]]-IF(IFERROR(LOOKUP(2,1/($X$3:X13=X14),$L$3:L13),0)=0,Кредит_ДБ[[#This Row],[Дата выдачи и погашения кредита]],IFERROR(LOOKUP(2,1/($X$3:X13=X14),$L$3:L13),0)),0)</f>
        <v>0</v>
      </c>
      <c r="Q14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14" s="48">
        <v>44043</v>
      </c>
      <c r="S14" s="51" cm="1">
        <f t="array" aca="1" ref="S14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14" s="38">
        <v>0.11</v>
      </c>
      <c r="U14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14" s="54">
        <f>IF(Кредит_ДБ[[#This Row],[Дата погашения процентов]]="","",COUNTIF($R$4:R14,"&gt;0"))</f>
        <v>9</v>
      </c>
      <c r="W14" s="54" t="s">
        <v>408</v>
      </c>
      <c r="X14" s="485" t="s">
        <v>409</v>
      </c>
      <c r="Z14" s="53"/>
      <c r="AA14" s="50"/>
      <c r="AB14" s="46"/>
      <c r="AC14" s="477" t="str" cm="1">
        <f t="array" ref="AC14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14" s="46" cm="1">
        <f t="array" ref="AD14">IFERROR(Лизинги[[#This Row],[Дата выдачи и погашения кредита]]-IF(IFERROR(LOOKUP(2,1/($X$3:AL13=AL14),$L$3:Z13),0)=0,Лизинги[[#This Row],[Дата выдачи и погашения кредита]],IFERROR(LOOKUP(2,1/($X$3:AL13=AL14),$L$3:Z13),0)),0)</f>
        <v>0</v>
      </c>
      <c r="AE14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14" s="48"/>
      <c r="AG14" s="51" cm="1">
        <f t="array" ref="AG14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14" s="38"/>
      <c r="AI14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14" s="54" t="str">
        <f>IF(Лизинги[[#This Row],[Дата погашения процентов]]="","",COUNTIF($R$4:AF14,"&gt;0"))</f>
        <v/>
      </c>
      <c r="AK14" s="54" t="s">
        <v>442</v>
      </c>
      <c r="AL14" s="485" t="s">
        <v>443</v>
      </c>
    </row>
    <row r="15" spans="1:38">
      <c r="A15" s="53">
        <v>44651</v>
      </c>
      <c r="B15" s="50"/>
      <c r="C15" s="46">
        <v>0</v>
      </c>
      <c r="D1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246527780</v>
      </c>
      <c r="E1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44651</v>
      </c>
      <c r="H15" s="51" cm="1">
        <f t="array" aca="1" ref="H1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1049847.8005479453</v>
      </c>
      <c r="I15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5" s="54">
        <f>IF(Кредит_ИнвП[[#This Row],[Дата погашения процентов]]="","",COUNTIF($G$4:G15,"&gt;0"))</f>
        <v>11</v>
      </c>
      <c r="L15" s="53"/>
      <c r="M15" s="50"/>
      <c r="N15" s="50"/>
      <c r="O15" s="477" t="str" cm="1">
        <f t="array" ref="O15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15" s="46" cm="1">
        <f t="array" ref="P15">IFERROR(Кредит_ДБ[[#This Row],[Дата выдачи и погашения кредита]]-IF(IFERROR(LOOKUP(2,1/($X$3:X14=X15),$L$3:L14),0)=0,Кредит_ДБ[[#This Row],[Дата выдачи и погашения кредита]],IFERROR(LOOKUP(2,1/($X$3:X14=X15),$L$3:L14),0)),0)</f>
        <v>0</v>
      </c>
      <c r="Q15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15" s="48">
        <v>44074</v>
      </c>
      <c r="S15" s="51" cm="1">
        <f t="array" aca="1" ref="S15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15" s="38">
        <v>0.11</v>
      </c>
      <c r="U15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15" s="54">
        <f>IF(Кредит_ДБ[[#This Row],[Дата погашения процентов]]="","",COUNTIF($R$4:R15,"&gt;0"))</f>
        <v>10</v>
      </c>
      <c r="W15" s="54" t="s">
        <v>408</v>
      </c>
      <c r="X15" s="485" t="s">
        <v>409</v>
      </c>
      <c r="Z15" s="53"/>
      <c r="AA15" s="50"/>
      <c r="AB15" s="46"/>
      <c r="AC15" s="477" t="str" cm="1">
        <f t="array" ref="AC15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15" s="46" cm="1">
        <f t="array" ref="AD15">IFERROR(Лизинги[[#This Row],[Дата выдачи и погашения кредита]]-IF(IFERROR(LOOKUP(2,1/($X$3:AL14=AL15),$L$3:Z14),0)=0,Лизинги[[#This Row],[Дата выдачи и погашения кредита]],IFERROR(LOOKUP(2,1/($X$3:AL14=AL15),$L$3:Z14),0)),0)</f>
        <v>0</v>
      </c>
      <c r="AE15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15" s="48"/>
      <c r="AG15" s="51" cm="1">
        <f t="array" ref="AG15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15" s="38"/>
      <c r="AI15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15" s="54" t="str">
        <f>IF(Лизинги[[#This Row],[Дата погашения процентов]]="","",COUNTIF($R$4:AF15,"&gt;0"))</f>
        <v/>
      </c>
      <c r="AK15" s="54" t="s">
        <v>442</v>
      </c>
      <c r="AL15" s="485" t="s">
        <v>443</v>
      </c>
    </row>
    <row r="16" spans="1:38">
      <c r="A16" s="45">
        <v>44681</v>
      </c>
      <c r="B16" s="50"/>
      <c r="C16" s="46">
        <v>694444</v>
      </c>
      <c r="D1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245833336</v>
      </c>
      <c r="E16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1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1013127.8630136986</v>
      </c>
      <c r="G1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44681</v>
      </c>
      <c r="H16" s="51" cm="1">
        <f t="array" aca="1" ref="H1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1013127.8630136986</v>
      </c>
      <c r="I16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6" s="54">
        <f>IF(Кредит_ИнвП[[#This Row],[Дата погашения процентов]]="","",COUNTIF($G$4:G16,"&gt;0"))</f>
        <v>12</v>
      </c>
      <c r="L16" s="53"/>
      <c r="M16" s="50"/>
      <c r="N16" s="50"/>
      <c r="O16" s="477" t="str" cm="1">
        <f t="array" ref="O16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16" s="46" cm="1">
        <f t="array" ref="P16">IFERROR(Кредит_ДБ[[#This Row],[Дата выдачи и погашения кредита]]-IF(IFERROR(LOOKUP(2,1/($X$3:X15=X16),$L$3:L15),0)=0,Кредит_ДБ[[#This Row],[Дата выдачи и погашения кредита]],IFERROR(LOOKUP(2,1/($X$3:X15=X16),$L$3:L15),0)),0)</f>
        <v>0</v>
      </c>
      <c r="Q16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16" s="48">
        <v>44105</v>
      </c>
      <c r="S16" s="51" cm="1">
        <f t="array" aca="1" ref="S16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16" s="38">
        <v>0.11</v>
      </c>
      <c r="U16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16" s="54">
        <f>IF(Кредит_ДБ[[#This Row],[Дата погашения процентов]]="","",COUNTIF($R$4:R16,"&gt;0"))</f>
        <v>11</v>
      </c>
      <c r="W16" s="54" t="s">
        <v>408</v>
      </c>
      <c r="X16" s="485" t="s">
        <v>409</v>
      </c>
      <c r="Z16" s="53"/>
      <c r="AA16" s="50"/>
      <c r="AB16" s="46"/>
      <c r="AC16" s="477" t="str" cm="1">
        <f t="array" ref="AC16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16" s="46" cm="1">
        <f t="array" ref="AD16">IFERROR(Лизинги[[#This Row],[Дата выдачи и погашения кредита]]-IF(IFERROR(LOOKUP(2,1/($X$3:AL15=AL16),$L$3:Z15),0)=0,Лизинги[[#This Row],[Дата выдачи и погашения кредита]],IFERROR(LOOKUP(2,1/($X$3:AL15=AL16),$L$3:Z15),0)),0)</f>
        <v>0</v>
      </c>
      <c r="AE16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16" s="48"/>
      <c r="AG16" s="51" cm="1">
        <f t="array" ref="AG16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16" s="38"/>
      <c r="AI16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16" s="54" t="str">
        <f>IF(Лизинги[[#This Row],[Дата погашения процентов]]="","",COUNTIF($R$4:AF16,"&gt;0"))</f>
        <v/>
      </c>
      <c r="AK16" s="54" t="s">
        <v>442</v>
      </c>
      <c r="AL16" s="485" t="s">
        <v>443</v>
      </c>
    </row>
    <row r="17" spans="1:38">
      <c r="A17" s="53">
        <v>44681</v>
      </c>
      <c r="B17" s="50"/>
      <c r="C17" s="46">
        <v>0</v>
      </c>
      <c r="D1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245833336</v>
      </c>
      <c r="E1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44681</v>
      </c>
      <c r="H17" s="51" cm="1">
        <f t="array" aca="1" ref="H1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1013127.8630136986</v>
      </c>
      <c r="I17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7" s="54">
        <f>IF(Кредит_ИнвП[[#This Row],[Дата погашения процентов]]="","",COUNTIF($G$4:G17,"&gt;0"))</f>
        <v>13</v>
      </c>
      <c r="L17" s="53"/>
      <c r="M17" s="50"/>
      <c r="N17" s="50"/>
      <c r="O17" s="477" t="str" cm="1">
        <f t="array" ref="O17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17" s="46" cm="1">
        <f t="array" ref="P17">IFERROR(Кредит_ДБ[[#This Row],[Дата выдачи и погашения кредита]]-IF(IFERROR(LOOKUP(2,1/($X$3:X16=X17),$L$3:L16),0)=0,Кредит_ДБ[[#This Row],[Дата выдачи и погашения кредита]],IFERROR(LOOKUP(2,1/($X$3:X16=X17),$L$3:L16),0)),0)</f>
        <v>0</v>
      </c>
      <c r="Q17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17" s="48">
        <v>44134</v>
      </c>
      <c r="S17" s="51" cm="1">
        <f t="array" aca="1" ref="S17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17" s="38">
        <v>0.11</v>
      </c>
      <c r="U17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17" s="54">
        <f>IF(Кредит_ДБ[[#This Row],[Дата погашения процентов]]="","",COUNTIF($R$4:R17,"&gt;0"))</f>
        <v>12</v>
      </c>
      <c r="W17" s="54" t="s">
        <v>408</v>
      </c>
      <c r="X17" s="485" t="s">
        <v>409</v>
      </c>
      <c r="Z17" s="53"/>
      <c r="AA17" s="50"/>
      <c r="AB17" s="46"/>
      <c r="AC17" s="477" t="str" cm="1">
        <f t="array" ref="AC17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17" s="46" cm="1">
        <f t="array" ref="AD17">IFERROR(Лизинги[[#This Row],[Дата выдачи и погашения кредита]]-IF(IFERROR(LOOKUP(2,1/($X$3:AL16=AL17),$L$3:Z16),0)=0,Лизинги[[#This Row],[Дата выдачи и погашения кредита]],IFERROR(LOOKUP(2,1/($X$3:AL16=AL17),$L$3:Z16),0)),0)</f>
        <v>0</v>
      </c>
      <c r="AE17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17" s="48"/>
      <c r="AG17" s="51" cm="1">
        <f t="array" ref="AG17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17" s="38"/>
      <c r="AI17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17" s="54" t="str">
        <f>IF(Лизинги[[#This Row],[Дата погашения процентов]]="","",COUNTIF($R$4:AF17,"&gt;0"))</f>
        <v/>
      </c>
      <c r="AK17" s="54" t="s">
        <v>442</v>
      </c>
      <c r="AL17" s="485" t="s">
        <v>443</v>
      </c>
    </row>
    <row r="18" spans="1:38">
      <c r="A18" s="45">
        <v>44712</v>
      </c>
      <c r="B18" s="50"/>
      <c r="C18" s="46">
        <v>694444</v>
      </c>
      <c r="D1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245138892</v>
      </c>
      <c r="E1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1043949.7830136986</v>
      </c>
      <c r="G1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44712</v>
      </c>
      <c r="H18" s="51" cm="1">
        <f t="array" aca="1" ref="H1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1043949.7830136986</v>
      </c>
      <c r="I18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8" s="54">
        <f>IF(Кредит_ИнвП[[#This Row],[Дата погашения процентов]]="","",COUNTIF($G$4:G18,"&gt;0"))</f>
        <v>14</v>
      </c>
      <c r="L18" s="53"/>
      <c r="M18" s="50"/>
      <c r="N18" s="50"/>
      <c r="O18" s="477" t="str" cm="1">
        <f t="array" ref="O18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18" s="46" cm="1">
        <f t="array" ref="P18">IFERROR(Кредит_ДБ[[#This Row],[Дата выдачи и погашения кредита]]-IF(IFERROR(LOOKUP(2,1/($X$3:X17=X18),$L$3:L17),0)=0,Кредит_ДБ[[#This Row],[Дата выдачи и погашения кредита]],IFERROR(LOOKUP(2,1/($X$3:X17=X18),$L$3:L17),0)),0)</f>
        <v>0</v>
      </c>
      <c r="Q18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18" s="48">
        <v>44166</v>
      </c>
      <c r="S18" s="51" cm="1">
        <f t="array" aca="1" ref="S18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18" s="38">
        <v>0.11</v>
      </c>
      <c r="U18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18" s="54">
        <f>IF(Кредит_ДБ[[#This Row],[Дата погашения процентов]]="","",COUNTIF($R$4:R18,"&gt;0"))</f>
        <v>13</v>
      </c>
      <c r="W18" s="54" t="s">
        <v>408</v>
      </c>
      <c r="X18" s="485" t="s">
        <v>409</v>
      </c>
      <c r="Z18" s="53"/>
      <c r="AA18" s="50"/>
      <c r="AB18" s="46"/>
      <c r="AC18" s="477" t="str" cm="1">
        <f t="array" ref="AC18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18" s="46" cm="1">
        <f t="array" ref="AD18">IFERROR(Лизинги[[#This Row],[Дата выдачи и погашения кредита]]-IF(IFERROR(LOOKUP(2,1/($X$3:AL17=AL18),$L$3:Z17),0)=0,Лизинги[[#This Row],[Дата выдачи и погашения кредита]],IFERROR(LOOKUP(2,1/($X$3:AL17=AL18),$L$3:Z17),0)),0)</f>
        <v>0</v>
      </c>
      <c r="AE18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18" s="48"/>
      <c r="AG18" s="51" cm="1">
        <f t="array" ref="AG18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18" s="38"/>
      <c r="AI18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18" s="54" t="str">
        <f>IF(Лизинги[[#This Row],[Дата погашения процентов]]="","",COUNTIF($R$4:AF18,"&gt;0"))</f>
        <v/>
      </c>
      <c r="AK18" s="54" t="s">
        <v>442</v>
      </c>
      <c r="AL18" s="485" t="s">
        <v>443</v>
      </c>
    </row>
    <row r="19" spans="1:38">
      <c r="A19" s="53">
        <v>44712</v>
      </c>
      <c r="B19" s="50"/>
      <c r="C19" s="46">
        <v>0</v>
      </c>
      <c r="D1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245138892</v>
      </c>
      <c r="E1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44712</v>
      </c>
      <c r="H19" s="51" cm="1">
        <f t="array" aca="1" ref="H1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1043949.7830136986</v>
      </c>
      <c r="I19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9" s="54">
        <f>IF(Кредит_ИнвП[[#This Row],[Дата погашения процентов]]="","",COUNTIF($G$4:G19,"&gt;0"))</f>
        <v>15</v>
      </c>
      <c r="L19" s="53"/>
      <c r="M19" s="50"/>
      <c r="N19" s="50"/>
      <c r="O19" s="477" t="str" cm="1">
        <f t="array" ref="O19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19" s="46" cm="1">
        <f t="array" ref="P19">IFERROR(Кредит_ДБ[[#This Row],[Дата выдачи и погашения кредита]]-IF(IFERROR(LOOKUP(2,1/($X$3:X18=X19),$L$3:L18),0)=0,Кредит_ДБ[[#This Row],[Дата выдачи и погашения кредита]],IFERROR(LOOKUP(2,1/($X$3:X18=X19),$L$3:L18),0)),0)</f>
        <v>0</v>
      </c>
      <c r="Q19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19" s="48" t="s">
        <v>410</v>
      </c>
      <c r="S19" s="51" cm="1">
        <f t="array" ref="S19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19" s="38">
        <v>0.11</v>
      </c>
      <c r="U19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19" s="54" t="str">
        <f>IF(Кредит_ДБ[[#This Row],[Дата погашения процентов]]="","",COUNTIF($R$4:R19,"&gt;0"))</f>
        <v/>
      </c>
      <c r="W19" s="54" t="s">
        <v>408</v>
      </c>
      <c r="X19" s="485" t="s">
        <v>409</v>
      </c>
      <c r="Z19" s="53"/>
      <c r="AA19" s="50"/>
      <c r="AB19" s="46"/>
      <c r="AC19" s="477" t="str" cm="1">
        <f t="array" ref="AC19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19" s="46" cm="1">
        <f t="array" ref="AD19">IFERROR(Лизинги[[#This Row],[Дата выдачи и погашения кредита]]-IF(IFERROR(LOOKUP(2,1/($X$3:AL18=AL19),$L$3:Z18),0)=0,Лизинги[[#This Row],[Дата выдачи и погашения кредита]],IFERROR(LOOKUP(2,1/($X$3:AL18=AL19),$L$3:Z18),0)),0)</f>
        <v>0</v>
      </c>
      <c r="AE19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19" s="48"/>
      <c r="AG19" s="51" cm="1">
        <f t="array" ref="AG19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19" s="38"/>
      <c r="AI19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19" s="54" t="str">
        <f>IF(Лизинги[[#This Row],[Дата погашения процентов]]="","",COUNTIF($R$4:AF19,"&gt;0"))</f>
        <v/>
      </c>
      <c r="AK19" s="54" t="s">
        <v>442</v>
      </c>
      <c r="AL19" s="485" t="s">
        <v>443</v>
      </c>
    </row>
    <row r="20" spans="1:38">
      <c r="A20" s="45">
        <v>44742</v>
      </c>
      <c r="B20" s="50"/>
      <c r="C20" s="46">
        <v>694444</v>
      </c>
      <c r="D2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244444448</v>
      </c>
      <c r="E20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2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1007420.104109589</v>
      </c>
      <c r="G2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44742</v>
      </c>
      <c r="H20" s="51" cm="1">
        <f t="array" aca="1" ref="H2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1007420.104109589</v>
      </c>
      <c r="I20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0" s="54">
        <f>IF(Кредит_ИнвП[[#This Row],[Дата погашения процентов]]="","",COUNTIF($G$4:G20,"&gt;0"))</f>
        <v>16</v>
      </c>
      <c r="L20" s="53"/>
      <c r="M20" s="50"/>
      <c r="N20" s="50"/>
      <c r="O20" s="477" t="str" cm="1">
        <f t="array" ref="O20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20" s="46" cm="1">
        <f t="array" ref="P20">IFERROR(Кредит_ДБ[[#This Row],[Дата выдачи и погашения кредита]]-IF(IFERROR(LOOKUP(2,1/($X$3:X19=X20),$L$3:L19),0)=0,Кредит_ДБ[[#This Row],[Дата выдачи и погашения кредита]],IFERROR(LOOKUP(2,1/($X$3:X19=X20),$L$3:L19),0)),0)</f>
        <v>0</v>
      </c>
      <c r="Q20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20" s="48">
        <v>44196</v>
      </c>
      <c r="S20" s="51" cm="1">
        <f t="array" aca="1" ref="S20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20" s="38">
        <v>0.11</v>
      </c>
      <c r="U20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20" s="54">
        <f>IF(Кредит_ДБ[[#This Row],[Дата погашения процентов]]="","",COUNTIF($R$4:R20,"&gt;0"))</f>
        <v>14</v>
      </c>
      <c r="W20" s="54" t="s">
        <v>408</v>
      </c>
      <c r="X20" s="485" t="s">
        <v>409</v>
      </c>
      <c r="Z20" s="53"/>
      <c r="AA20" s="50"/>
      <c r="AB20" s="46"/>
      <c r="AC20" s="477" t="str" cm="1">
        <f t="array" ref="AC20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20" s="46" cm="1">
        <f t="array" ref="AD20">IFERROR(Лизинги[[#This Row],[Дата выдачи и погашения кредита]]-IF(IFERROR(LOOKUP(2,1/($X$3:AL19=AL20),$L$3:Z19),0)=0,Лизинги[[#This Row],[Дата выдачи и погашения кредита]],IFERROR(LOOKUP(2,1/($X$3:AL19=AL20),$L$3:Z19),0)),0)</f>
        <v>0</v>
      </c>
      <c r="AE20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20" s="48"/>
      <c r="AG20" s="51" cm="1">
        <f t="array" ref="AG20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20" s="38"/>
      <c r="AI20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20" s="54" t="str">
        <f>IF(Лизинги[[#This Row],[Дата погашения процентов]]="","",COUNTIF($R$4:AF20,"&gt;0"))</f>
        <v/>
      </c>
      <c r="AK20" s="54" t="s">
        <v>442</v>
      </c>
      <c r="AL20" s="485" t="s">
        <v>443</v>
      </c>
    </row>
    <row r="21" spans="1:38">
      <c r="A21" s="53">
        <v>44742</v>
      </c>
      <c r="B21" s="50"/>
      <c r="C21" s="46">
        <v>0</v>
      </c>
      <c r="D2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244444448</v>
      </c>
      <c r="E2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44742</v>
      </c>
      <c r="H21" s="51" cm="1">
        <f t="array" aca="1" ref="H2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1007420.104109589</v>
      </c>
      <c r="I21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1" s="54">
        <f>IF(Кредит_ИнвП[[#This Row],[Дата погашения процентов]]="","",COUNTIF($G$4:G21,"&gt;0"))</f>
        <v>17</v>
      </c>
      <c r="L21" s="53"/>
      <c r="M21" s="50"/>
      <c r="N21" s="50"/>
      <c r="O21" s="477" t="str" cm="1">
        <f t="array" ref="O21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21" s="46" cm="1">
        <f t="array" ref="P21">IFERROR(Кредит_ДБ[[#This Row],[Дата выдачи и погашения кредита]]-IF(IFERROR(LOOKUP(2,1/($X$3:X20=X21),$L$3:L20),0)=0,Кредит_ДБ[[#This Row],[Дата выдачи и погашения кредита]],IFERROR(LOOKUP(2,1/($X$3:X20=X21),$L$3:L20),0)),0)</f>
        <v>0</v>
      </c>
      <c r="Q21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21" s="48" t="s">
        <v>410</v>
      </c>
      <c r="S21" s="51" cm="1">
        <f t="array" ref="S2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21" s="38">
        <v>0.11</v>
      </c>
      <c r="U21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21" s="54" t="str">
        <f>IF(Кредит_ДБ[[#This Row],[Дата погашения процентов]]="","",COUNTIF($R$4:R21,"&gt;0"))</f>
        <v/>
      </c>
      <c r="W21" s="54" t="s">
        <v>408</v>
      </c>
      <c r="X21" s="485" t="s">
        <v>409</v>
      </c>
      <c r="Z21" s="53"/>
      <c r="AA21" s="50"/>
      <c r="AB21" s="46"/>
      <c r="AC21" s="477" t="str" cm="1">
        <f t="array" ref="AC21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21" s="46" cm="1">
        <f t="array" ref="AD21">IFERROR(Лизинги[[#This Row],[Дата выдачи и погашения кредита]]-IF(IFERROR(LOOKUP(2,1/($X$3:AL20=AL21),$L$3:Z20),0)=0,Лизинги[[#This Row],[Дата выдачи и погашения кредита]],IFERROR(LOOKUP(2,1/($X$3:AL20=AL21),$L$3:Z20),0)),0)</f>
        <v>0</v>
      </c>
      <c r="AE21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21" s="48"/>
      <c r="AG21" s="51" cm="1">
        <f t="array" ref="AG21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21" s="38"/>
      <c r="AI21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21" s="54" t="str">
        <f>IF(Лизинги[[#This Row],[Дата погашения процентов]]="","",COUNTIF($R$4:AF21,"&gt;0"))</f>
        <v/>
      </c>
      <c r="AK21" s="54" t="s">
        <v>442</v>
      </c>
      <c r="AL21" s="485" t="s">
        <v>443</v>
      </c>
    </row>
    <row r="22" spans="1:38">
      <c r="A22" s="45">
        <v>44773</v>
      </c>
      <c r="B22" s="50"/>
      <c r="C22" s="46">
        <v>694444</v>
      </c>
      <c r="D2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243750004</v>
      </c>
      <c r="E2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1038051.7654794522</v>
      </c>
      <c r="G2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44773</v>
      </c>
      <c r="H22" s="51" cm="1">
        <f t="array" aca="1" ref="H2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1038051.7654794522</v>
      </c>
      <c r="I22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2" s="54">
        <f>IF(Кредит_ИнвП[[#This Row],[Дата погашения процентов]]="","",COUNTIF($G$4:G22,"&gt;0"))</f>
        <v>18</v>
      </c>
      <c r="L22" s="53"/>
      <c r="M22" s="50"/>
      <c r="N22" s="50"/>
      <c r="O22" s="477" t="str" cm="1">
        <f t="array" ref="O22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22" s="46" cm="1">
        <f t="array" ref="P22">IFERROR(Кредит_ДБ[[#This Row],[Дата выдачи и погашения кредита]]-IF(IFERROR(LOOKUP(2,1/($X$3:X21=X22),$L$3:L21),0)=0,Кредит_ДБ[[#This Row],[Дата выдачи и погашения кредита]],IFERROR(LOOKUP(2,1/($X$3:X21=X22),$L$3:L21),0)),0)</f>
        <v>0</v>
      </c>
      <c r="Q22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22" s="48">
        <v>44225</v>
      </c>
      <c r="S22" s="51" cm="1">
        <f t="array" aca="1" ref="S22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22" s="38">
        <v>0.11</v>
      </c>
      <c r="U22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22" s="54">
        <f>IF(Кредит_ДБ[[#This Row],[Дата погашения процентов]]="","",COUNTIF($R$4:R22,"&gt;0"))</f>
        <v>15</v>
      </c>
      <c r="W22" s="54" t="s">
        <v>408</v>
      </c>
      <c r="X22" s="485" t="s">
        <v>409</v>
      </c>
      <c r="Z22" s="53"/>
      <c r="AA22" s="50"/>
      <c r="AB22" s="46"/>
      <c r="AC22" s="477" t="str" cm="1">
        <f t="array" ref="AC22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22" s="46" cm="1">
        <f t="array" ref="AD22">IFERROR(Лизинги[[#This Row],[Дата выдачи и погашения кредита]]-IF(IFERROR(LOOKUP(2,1/($X$3:AL21=AL22),$L$3:Z21),0)=0,Лизинги[[#This Row],[Дата выдачи и погашения кредита]],IFERROR(LOOKUP(2,1/($X$3:AL21=AL22),$L$3:Z21),0)),0)</f>
        <v>0</v>
      </c>
      <c r="AE22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22" s="48"/>
      <c r="AG22" s="51" cm="1">
        <f t="array" ref="AG22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22" s="38"/>
      <c r="AI22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22" s="54" t="str">
        <f>IF(Лизинги[[#This Row],[Дата погашения процентов]]="","",COUNTIF($R$4:AF22,"&gt;0"))</f>
        <v/>
      </c>
      <c r="AK22" s="54" t="s">
        <v>442</v>
      </c>
      <c r="AL22" s="485" t="s">
        <v>443</v>
      </c>
    </row>
    <row r="23" spans="1:38">
      <c r="A23" s="53">
        <v>44773</v>
      </c>
      <c r="B23" s="50"/>
      <c r="C23" s="46">
        <v>0</v>
      </c>
      <c r="D2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243750004</v>
      </c>
      <c r="E2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44773</v>
      </c>
      <c r="H23" s="51" cm="1">
        <f t="array" aca="1" ref="H2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1038051.7654794522</v>
      </c>
      <c r="I23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3" s="54">
        <f>IF(Кредит_ИнвП[[#This Row],[Дата погашения процентов]]="","",COUNTIF($G$4:G23,"&gt;0"))</f>
        <v>19</v>
      </c>
      <c r="L23" s="53"/>
      <c r="M23" s="50"/>
      <c r="N23" s="50"/>
      <c r="O23" s="477" t="str" cm="1">
        <f t="array" ref="O23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23" s="46" cm="1">
        <f t="array" ref="P23">IFERROR(Кредит_ДБ[[#This Row],[Дата выдачи и погашения кредита]]-IF(IFERROR(LOOKUP(2,1/($X$3:X22=X23),$L$3:L22),0)=0,Кредит_ДБ[[#This Row],[Дата выдачи и погашения кредита]],IFERROR(LOOKUP(2,1/($X$3:X22=X23),$L$3:L22),0)),0)</f>
        <v>0</v>
      </c>
      <c r="Q23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23" s="48">
        <v>44258</v>
      </c>
      <c r="S23" s="51" cm="1">
        <f t="array" aca="1" ref="S23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23" s="38">
        <v>0.11</v>
      </c>
      <c r="U23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23" s="54">
        <f>IF(Кредит_ДБ[[#This Row],[Дата погашения процентов]]="","",COUNTIF($R$4:R23,"&gt;0"))</f>
        <v>16</v>
      </c>
      <c r="W23" s="54" t="s">
        <v>408</v>
      </c>
      <c r="X23" s="485" t="s">
        <v>409</v>
      </c>
      <c r="Z23" s="53"/>
      <c r="AA23" s="50"/>
      <c r="AB23" s="46"/>
      <c r="AC23" s="477" t="str" cm="1">
        <f t="array" ref="AC23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23" s="46" cm="1">
        <f t="array" ref="AD23">IFERROR(Лизинги[[#This Row],[Дата выдачи и погашения кредита]]-IF(IFERROR(LOOKUP(2,1/($X$3:AL22=AL23),$L$3:Z22),0)=0,Лизинги[[#This Row],[Дата выдачи и погашения кредита]],IFERROR(LOOKUP(2,1/($X$3:AL22=AL23),$L$3:Z22),0)),0)</f>
        <v>0</v>
      </c>
      <c r="AE23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23" s="48"/>
      <c r="AG23" s="51" cm="1">
        <f t="array" ref="AG23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23" s="38"/>
      <c r="AI23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23" s="54" t="str">
        <f>IF(Лизинги[[#This Row],[Дата погашения процентов]]="","",COUNTIF($R$4:AF23,"&gt;0"))</f>
        <v/>
      </c>
      <c r="AK23" s="54" t="s">
        <v>442</v>
      </c>
      <c r="AL23" s="485" t="s">
        <v>443</v>
      </c>
    </row>
    <row r="24" spans="1:38">
      <c r="A24" s="45">
        <v>44804</v>
      </c>
      <c r="B24" s="50"/>
      <c r="C24" s="46">
        <v>694444</v>
      </c>
      <c r="D2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243055560</v>
      </c>
      <c r="E2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1035102.7567123289</v>
      </c>
      <c r="G2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44804</v>
      </c>
      <c r="H24" s="51" cm="1">
        <f t="array" aca="1" ref="H2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1035102.7567123289</v>
      </c>
      <c r="I24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4" s="54">
        <f>IF(Кредит_ИнвП[[#This Row],[Дата погашения процентов]]="","",COUNTIF($G$4:G24,"&gt;0"))</f>
        <v>20</v>
      </c>
      <c r="L24" s="53"/>
      <c r="M24" s="50"/>
      <c r="N24" s="50"/>
      <c r="O24" s="477" t="str" cm="1">
        <f t="array" ref="O24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24" s="46" cm="1">
        <f t="array" ref="P24">IFERROR(Кредит_ДБ[[#This Row],[Дата выдачи и погашения кредита]]-IF(IFERROR(LOOKUP(2,1/($X$3:X23=X24),$L$3:L23),0)=0,Кредит_ДБ[[#This Row],[Дата выдачи и погашения кредита]],IFERROR(LOOKUP(2,1/($X$3:X23=X24),$L$3:L23),0)),0)</f>
        <v>0</v>
      </c>
      <c r="Q24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24" s="48">
        <v>44286</v>
      </c>
      <c r="S24" s="51" cm="1">
        <f t="array" aca="1" ref="S24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24" s="38">
        <v>0.11</v>
      </c>
      <c r="U24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24" s="54">
        <f>IF(Кредит_ДБ[[#This Row],[Дата погашения процентов]]="","",COUNTIF($R$4:R24,"&gt;0"))</f>
        <v>17</v>
      </c>
      <c r="W24" s="54" t="s">
        <v>408</v>
      </c>
      <c r="X24" s="485" t="s">
        <v>409</v>
      </c>
      <c r="Z24" s="53"/>
      <c r="AA24" s="50"/>
      <c r="AB24" s="46"/>
      <c r="AC24" s="477" t="str" cm="1">
        <f t="array" ref="AC24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24" s="46" cm="1">
        <f t="array" ref="AD24">IFERROR(Лизинги[[#This Row],[Дата выдачи и погашения кредита]]-IF(IFERROR(LOOKUP(2,1/($X$3:AL23=AL24),$L$3:Z23),0)=0,Лизинги[[#This Row],[Дата выдачи и погашения кредита]],IFERROR(LOOKUP(2,1/($X$3:AL23=AL24),$L$3:Z23),0)),0)</f>
        <v>0</v>
      </c>
      <c r="AE24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24" s="48"/>
      <c r="AG24" s="51" cm="1">
        <f t="array" ref="AG24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24" s="38"/>
      <c r="AI24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24" s="54" t="str">
        <f>IF(Лизинги[[#This Row],[Дата погашения процентов]]="","",COUNTIF($R$4:AF24,"&gt;0"))</f>
        <v/>
      </c>
      <c r="AK24" s="54" t="s">
        <v>442</v>
      </c>
      <c r="AL24" s="485" t="s">
        <v>443</v>
      </c>
    </row>
    <row r="25" spans="1:38">
      <c r="A25" s="53">
        <v>44804</v>
      </c>
      <c r="B25" s="50"/>
      <c r="C25" s="46">
        <v>0</v>
      </c>
      <c r="D2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243055560</v>
      </c>
      <c r="E2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44804</v>
      </c>
      <c r="H25" s="51" cm="1">
        <f t="array" aca="1" ref="H2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1035102.7567123289</v>
      </c>
      <c r="I25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5" s="54">
        <f>IF(Кредит_ИнвП[[#This Row],[Дата погашения процентов]]="","",COUNTIF($G$4:G25,"&gt;0"))</f>
        <v>21</v>
      </c>
      <c r="L25" s="53"/>
      <c r="M25" s="50"/>
      <c r="N25" s="50"/>
      <c r="O25" s="477" t="str" cm="1">
        <f t="array" ref="O25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25" s="46" cm="1">
        <f t="array" ref="P25">IFERROR(Кредит_ДБ[[#This Row],[Дата выдачи и погашения кредита]]-IF(IFERROR(LOOKUP(2,1/($X$3:X24=X25),$L$3:L24),0)=0,Кредит_ДБ[[#This Row],[Дата выдачи и погашения кредита]],IFERROR(LOOKUP(2,1/($X$3:X24=X25),$L$3:L24),0)),0)</f>
        <v>0</v>
      </c>
      <c r="Q25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25" s="48" t="s">
        <v>410</v>
      </c>
      <c r="S25" s="51" cm="1">
        <f t="array" ref="S25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25" s="38">
        <v>0.11</v>
      </c>
      <c r="U25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25" s="54" t="str">
        <f>IF(Кредит_ДБ[[#This Row],[Дата погашения процентов]]="","",COUNTIF($R$4:R25,"&gt;0"))</f>
        <v/>
      </c>
      <c r="W25" s="54" t="s">
        <v>408</v>
      </c>
      <c r="X25" s="485" t="s">
        <v>409</v>
      </c>
      <c r="Z25" s="53"/>
      <c r="AA25" s="50"/>
      <c r="AB25" s="46"/>
      <c r="AC25" s="477" t="str" cm="1">
        <f t="array" ref="AC25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25" s="46" cm="1">
        <f t="array" ref="AD25">IFERROR(Лизинги[[#This Row],[Дата выдачи и погашения кредита]]-IF(IFERROR(LOOKUP(2,1/($X$3:AL24=AL25),$L$3:Z24),0)=0,Лизинги[[#This Row],[Дата выдачи и погашения кредита]],IFERROR(LOOKUP(2,1/($X$3:AL24=AL25),$L$3:Z24),0)),0)</f>
        <v>0</v>
      </c>
      <c r="AE25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25" s="48"/>
      <c r="AG25" s="51" cm="1">
        <f t="array" ref="AG25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25" s="38"/>
      <c r="AI25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25" s="54" t="str">
        <f>IF(Лизинги[[#This Row],[Дата погашения процентов]]="","",COUNTIF($R$4:AF25,"&gt;0"))</f>
        <v/>
      </c>
      <c r="AK25" s="54" t="s">
        <v>442</v>
      </c>
      <c r="AL25" s="485" t="s">
        <v>443</v>
      </c>
    </row>
    <row r="26" spans="1:38">
      <c r="A26" s="45">
        <v>44834</v>
      </c>
      <c r="B26" s="50"/>
      <c r="C26" s="46">
        <v>694444</v>
      </c>
      <c r="D2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242361116</v>
      </c>
      <c r="E26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2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998858.46575342468</v>
      </c>
      <c r="G2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44834</v>
      </c>
      <c r="H26" s="51" cm="1">
        <f t="array" aca="1" ref="H2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998858.46575342468</v>
      </c>
      <c r="I26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6" s="54">
        <f>IF(Кредит_ИнвП[[#This Row],[Дата погашения процентов]]="","",COUNTIF($G$4:G26,"&gt;0"))</f>
        <v>22</v>
      </c>
      <c r="L26" s="53"/>
      <c r="M26" s="50"/>
      <c r="N26" s="50"/>
      <c r="O26" s="477" t="str" cm="1">
        <f t="array" ref="O26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26" s="46" cm="1">
        <f t="array" ref="P26">IFERROR(Кредит_ДБ[[#This Row],[Дата выдачи и погашения кредита]]-IF(IFERROR(LOOKUP(2,1/($X$3:X25=X26),$L$3:L25),0)=0,Кредит_ДБ[[#This Row],[Дата выдачи и погашения кредита]],IFERROR(LOOKUP(2,1/($X$3:X25=X26),$L$3:L25),0)),0)</f>
        <v>0</v>
      </c>
      <c r="Q26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26" s="48">
        <v>44316</v>
      </c>
      <c r="S26" s="51" cm="1">
        <f t="array" aca="1" ref="S26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26" s="38">
        <v>0.11</v>
      </c>
      <c r="U26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26" s="54">
        <f>IF(Кредит_ДБ[[#This Row],[Дата погашения процентов]]="","",COUNTIF($R$4:R26,"&gt;0"))</f>
        <v>18</v>
      </c>
      <c r="W26" s="54" t="s">
        <v>408</v>
      </c>
      <c r="X26" s="485" t="s">
        <v>409</v>
      </c>
      <c r="Z26" s="53"/>
      <c r="AA26" s="50"/>
      <c r="AB26" s="46"/>
      <c r="AC26" s="477" t="str" cm="1">
        <f t="array" ref="AC26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26" s="46" cm="1">
        <f t="array" ref="AD26">IFERROR(Лизинги[[#This Row],[Дата выдачи и погашения кредита]]-IF(IFERROR(LOOKUP(2,1/($X$3:AL25=AL26),$L$3:Z25),0)=0,Лизинги[[#This Row],[Дата выдачи и погашения кредита]],IFERROR(LOOKUP(2,1/($X$3:AL25=AL26),$L$3:Z25),0)),0)</f>
        <v>0</v>
      </c>
      <c r="AE26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26" s="48"/>
      <c r="AG26" s="51" cm="1">
        <f t="array" ref="AG26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26" s="38"/>
      <c r="AI26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26" s="54" t="str">
        <f>IF(Лизинги[[#This Row],[Дата погашения процентов]]="","",COUNTIF($R$4:AF26,"&gt;0"))</f>
        <v/>
      </c>
      <c r="AK26" s="54" t="s">
        <v>442</v>
      </c>
      <c r="AL26" s="485" t="s">
        <v>443</v>
      </c>
    </row>
    <row r="27" spans="1:38">
      <c r="A27" s="53">
        <v>44834</v>
      </c>
      <c r="B27" s="50"/>
      <c r="C27" s="46">
        <v>0</v>
      </c>
      <c r="D2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242361116</v>
      </c>
      <c r="E2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44834</v>
      </c>
      <c r="H27" s="51" cm="1">
        <f t="array" aca="1" ref="H2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998858.46575342468</v>
      </c>
      <c r="I27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7" s="54">
        <f>IF(Кредит_ИнвП[[#This Row],[Дата погашения процентов]]="","",COUNTIF($G$4:G27,"&gt;0"))</f>
        <v>23</v>
      </c>
      <c r="L27" s="53"/>
      <c r="M27" s="50"/>
      <c r="N27" s="50"/>
      <c r="O27" s="477" t="str" cm="1">
        <f t="array" ref="O27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27" s="46" cm="1">
        <f t="array" ref="P27">IFERROR(Кредит_ДБ[[#This Row],[Дата выдачи и погашения кредита]]-IF(IFERROR(LOOKUP(2,1/($X$3:X26=X27),$L$3:L26),0)=0,Кредит_ДБ[[#This Row],[Дата выдачи и погашения кредита]],IFERROR(LOOKUP(2,1/($X$3:X26=X27),$L$3:L26),0)),0)</f>
        <v>0</v>
      </c>
      <c r="Q27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27" s="48">
        <v>44347</v>
      </c>
      <c r="S27" s="51" cm="1">
        <f t="array" aca="1" ref="S27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27" s="38">
        <v>0.11</v>
      </c>
      <c r="U27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27" s="54">
        <f>IF(Кредит_ДБ[[#This Row],[Дата погашения процентов]]="","",COUNTIF($R$4:R27,"&gt;0"))</f>
        <v>19</v>
      </c>
      <c r="W27" s="54" t="s">
        <v>408</v>
      </c>
      <c r="X27" s="485" t="s">
        <v>409</v>
      </c>
      <c r="Z27" s="53"/>
      <c r="AA27" s="50"/>
      <c r="AB27" s="46"/>
      <c r="AC27" s="477" t="str" cm="1">
        <f t="array" ref="AC27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27" s="46" cm="1">
        <f t="array" ref="AD27">IFERROR(Лизинги[[#This Row],[Дата выдачи и погашения кредита]]-IF(IFERROR(LOOKUP(2,1/($X$3:AL26=AL27),$L$3:Z26),0)=0,Лизинги[[#This Row],[Дата выдачи и погашения кредита]],IFERROR(LOOKUP(2,1/($X$3:AL26=AL27),$L$3:Z26),0)),0)</f>
        <v>0</v>
      </c>
      <c r="AE27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27" s="48"/>
      <c r="AG27" s="51" cm="1">
        <f t="array" ref="AG27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27" s="38"/>
      <c r="AI27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27" s="54" t="str">
        <f>IF(Лизинги[[#This Row],[Дата погашения процентов]]="","",COUNTIF($R$4:AF27,"&gt;0"))</f>
        <v/>
      </c>
      <c r="AK27" s="54" t="s">
        <v>442</v>
      </c>
      <c r="AL27" s="485" t="s">
        <v>443</v>
      </c>
    </row>
    <row r="28" spans="1:38">
      <c r="A28" s="45">
        <v>44865</v>
      </c>
      <c r="B28" s="50"/>
      <c r="C28" s="46">
        <v>694444</v>
      </c>
      <c r="D2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241666672</v>
      </c>
      <c r="E2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1029204.7391780822</v>
      </c>
      <c r="G2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44865</v>
      </c>
      <c r="H28" s="51" cm="1">
        <f t="array" aca="1" ref="H2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1029204.7391780822</v>
      </c>
      <c r="I28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8" s="54">
        <f>IF(Кредит_ИнвП[[#This Row],[Дата погашения процентов]]="","",COUNTIF($G$4:G28,"&gt;0"))</f>
        <v>24</v>
      </c>
      <c r="L28" s="53"/>
      <c r="M28" s="50"/>
      <c r="N28" s="50"/>
      <c r="O28" s="477" t="str" cm="1">
        <f t="array" ref="O28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28" s="46" cm="1">
        <f t="array" ref="P28">IFERROR(Кредит_ДБ[[#This Row],[Дата выдачи и погашения кредита]]-IF(IFERROR(LOOKUP(2,1/($X$3:X27=X28),$L$3:L27),0)=0,Кредит_ДБ[[#This Row],[Дата выдачи и погашения кредита]],IFERROR(LOOKUP(2,1/($X$3:X27=X28),$L$3:L27),0)),0)</f>
        <v>0</v>
      </c>
      <c r="Q28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28" s="48">
        <v>44378</v>
      </c>
      <c r="S28" s="51" cm="1">
        <f t="array" aca="1" ref="S28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28" s="38">
        <v>0.11</v>
      </c>
      <c r="U28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28" s="54">
        <f>IF(Кредит_ДБ[[#This Row],[Дата погашения процентов]]="","",COUNTIF($R$4:R28,"&gt;0"))</f>
        <v>20</v>
      </c>
      <c r="W28" s="54" t="s">
        <v>408</v>
      </c>
      <c r="X28" s="485" t="s">
        <v>409</v>
      </c>
      <c r="Z28" s="53"/>
      <c r="AA28" s="50"/>
      <c r="AB28" s="46"/>
      <c r="AC28" s="477" t="str" cm="1">
        <f t="array" ref="AC28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28" s="46" cm="1">
        <f t="array" ref="AD28">IFERROR(Лизинги[[#This Row],[Дата выдачи и погашения кредита]]-IF(IFERROR(LOOKUP(2,1/($X$3:AL27=AL28),$L$3:Z27),0)=0,Лизинги[[#This Row],[Дата выдачи и погашения кредита]],IFERROR(LOOKUP(2,1/($X$3:AL27=AL28),$L$3:Z27),0)),0)</f>
        <v>0</v>
      </c>
      <c r="AE28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28" s="48"/>
      <c r="AG28" s="51" cm="1">
        <f t="array" ref="AG28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28" s="38"/>
      <c r="AI28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28" s="54" t="str">
        <f>IF(Лизинги[[#This Row],[Дата погашения процентов]]="","",COUNTIF($R$4:AF28,"&gt;0"))</f>
        <v/>
      </c>
      <c r="AK28" s="54" t="s">
        <v>442</v>
      </c>
      <c r="AL28" s="485" t="s">
        <v>443</v>
      </c>
    </row>
    <row r="29" spans="1:38">
      <c r="A29" s="53">
        <v>44865</v>
      </c>
      <c r="B29" s="50"/>
      <c r="C29" s="46">
        <v>0</v>
      </c>
      <c r="D2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241666672</v>
      </c>
      <c r="E2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44865</v>
      </c>
      <c r="H29" s="51" cm="1">
        <f t="array" aca="1" ref="H2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1029204.7391780822</v>
      </c>
      <c r="I29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9" s="54">
        <f>IF(Кредит_ИнвП[[#This Row],[Дата погашения процентов]]="","",COUNTIF($G$4:G29,"&gt;0"))</f>
        <v>25</v>
      </c>
      <c r="L29" s="53"/>
      <c r="M29" s="50"/>
      <c r="N29" s="50"/>
      <c r="O29" s="477" t="str" cm="1">
        <f t="array" ref="O29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29" s="46" cm="1">
        <f t="array" ref="P29">IFERROR(Кредит_ДБ[[#This Row],[Дата выдачи и погашения кредита]]-IF(IFERROR(LOOKUP(2,1/($X$3:X28=X29),$L$3:L28),0)=0,Кредит_ДБ[[#This Row],[Дата выдачи и погашения кредита]],IFERROR(LOOKUP(2,1/($X$3:X28=X29),$L$3:L28),0)),0)</f>
        <v>0</v>
      </c>
      <c r="Q29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29" s="48" t="s">
        <v>410</v>
      </c>
      <c r="S29" s="51" cm="1">
        <f t="array" ref="S29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29" s="38">
        <v>0.11</v>
      </c>
      <c r="U29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29" s="54" t="str">
        <f>IF(Кредит_ДБ[[#This Row],[Дата погашения процентов]]="","",COUNTIF($R$4:R29,"&gt;0"))</f>
        <v/>
      </c>
      <c r="W29" s="54" t="s">
        <v>408</v>
      </c>
      <c r="X29" s="485" t="s">
        <v>409</v>
      </c>
      <c r="Z29" s="53"/>
      <c r="AA29" s="50"/>
      <c r="AB29" s="46"/>
      <c r="AC29" s="477" t="str" cm="1">
        <f t="array" ref="AC29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29" s="46" cm="1">
        <f t="array" ref="AD29">IFERROR(Лизинги[[#This Row],[Дата выдачи и погашения кредита]]-IF(IFERROR(LOOKUP(2,1/($X$3:AL28=AL29),$L$3:Z28),0)=0,Лизинги[[#This Row],[Дата выдачи и погашения кредита]],IFERROR(LOOKUP(2,1/($X$3:AL28=AL29),$L$3:Z28),0)),0)</f>
        <v>0</v>
      </c>
      <c r="AE29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29" s="48"/>
      <c r="AG29" s="51" cm="1">
        <f t="array" ref="AG29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29" s="38"/>
      <c r="AI29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29" s="54" t="str">
        <f>IF(Лизинги[[#This Row],[Дата погашения процентов]]="","",COUNTIF($R$4:AF29,"&gt;0"))</f>
        <v/>
      </c>
      <c r="AK29" s="54" t="s">
        <v>442</v>
      </c>
      <c r="AL29" s="485" t="s">
        <v>443</v>
      </c>
    </row>
    <row r="30" spans="1:38">
      <c r="A30" s="45">
        <v>44895</v>
      </c>
      <c r="B30" s="50"/>
      <c r="C30" s="46">
        <v>694444</v>
      </c>
      <c r="D3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240972228</v>
      </c>
      <c r="E30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3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993150.70684931509</v>
      </c>
      <c r="G3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44895</v>
      </c>
      <c r="H30" s="51" cm="1">
        <f t="array" aca="1" ref="H3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993150.70684931509</v>
      </c>
      <c r="I30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0" s="54">
        <f>IF(Кредит_ИнвП[[#This Row],[Дата погашения процентов]]="","",COUNTIF($G$4:G30,"&gt;0"))</f>
        <v>26</v>
      </c>
      <c r="L30" s="53"/>
      <c r="M30" s="50"/>
      <c r="N30" s="50"/>
      <c r="O30" s="477" t="str" cm="1">
        <f t="array" ref="O30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30" s="46" cm="1">
        <f t="array" ref="P30">IFERROR(Кредит_ДБ[[#This Row],[Дата выдачи и погашения кредита]]-IF(IFERROR(LOOKUP(2,1/($X$3:X29=X30),$L$3:L29),0)=0,Кредит_ДБ[[#This Row],[Дата выдачи и погашения кредита]],IFERROR(LOOKUP(2,1/($X$3:X29=X30),$L$3:L29),0)),0)</f>
        <v>0</v>
      </c>
      <c r="Q30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30" s="48">
        <v>44407</v>
      </c>
      <c r="S30" s="51" cm="1">
        <f t="array" aca="1" ref="S30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30" s="38">
        <v>0.11</v>
      </c>
      <c r="U30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30" s="54">
        <f>IF(Кредит_ДБ[[#This Row],[Дата погашения процентов]]="","",COUNTIF($R$4:R30,"&gt;0"))</f>
        <v>21</v>
      </c>
      <c r="W30" s="54" t="s">
        <v>408</v>
      </c>
      <c r="X30" s="485" t="s">
        <v>409</v>
      </c>
      <c r="Z30" s="53"/>
      <c r="AA30" s="50"/>
      <c r="AB30" s="46"/>
      <c r="AC30" s="477" t="str" cm="1">
        <f t="array" ref="AC30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30" s="46" cm="1">
        <f t="array" ref="AD30">IFERROR(Лизинги[[#This Row],[Дата выдачи и погашения кредита]]-IF(IFERROR(LOOKUP(2,1/($X$3:AL29=AL30),$L$3:Z29),0)=0,Лизинги[[#This Row],[Дата выдачи и погашения кредита]],IFERROR(LOOKUP(2,1/($X$3:AL29=AL30),$L$3:Z29),0)),0)</f>
        <v>0</v>
      </c>
      <c r="AE30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30" s="48"/>
      <c r="AG30" s="51" cm="1">
        <f t="array" ref="AG30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30" s="38"/>
      <c r="AI30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30" s="54" t="str">
        <f>IF(Лизинги[[#This Row],[Дата погашения процентов]]="","",COUNTIF($R$4:AF30,"&gt;0"))</f>
        <v/>
      </c>
      <c r="AK30" s="54" t="s">
        <v>442</v>
      </c>
      <c r="AL30" s="485" t="s">
        <v>443</v>
      </c>
    </row>
    <row r="31" spans="1:38">
      <c r="A31" s="53">
        <v>44895</v>
      </c>
      <c r="B31" s="50"/>
      <c r="C31" s="46">
        <v>0</v>
      </c>
      <c r="D3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240972228</v>
      </c>
      <c r="E3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44895</v>
      </c>
      <c r="H31" s="51" cm="1">
        <f t="array" aca="1" ref="H3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993150.70684931509</v>
      </c>
      <c r="I31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1" s="54">
        <f>IF(Кредит_ИнвП[[#This Row],[Дата погашения процентов]]="","",COUNTIF($G$4:G31,"&gt;0"))</f>
        <v>27</v>
      </c>
      <c r="L31" s="53"/>
      <c r="M31" s="50"/>
      <c r="N31" s="50"/>
      <c r="O31" s="477" t="str" cm="1">
        <f t="array" ref="O31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31" s="46" cm="1">
        <f t="array" ref="P31">IFERROR(Кредит_ДБ[[#This Row],[Дата выдачи и погашения кредита]]-IF(IFERROR(LOOKUP(2,1/($X$3:X30=X31),$L$3:L30),0)=0,Кредит_ДБ[[#This Row],[Дата выдачи и погашения кредита]],IFERROR(LOOKUP(2,1/($X$3:X30=X31),$L$3:L30),0)),0)</f>
        <v>0</v>
      </c>
      <c r="Q31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31" s="48">
        <v>44439</v>
      </c>
      <c r="S31" s="51" cm="1">
        <f t="array" aca="1" ref="S31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31" s="38">
        <v>0.11</v>
      </c>
      <c r="U31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31" s="54">
        <f>IF(Кредит_ДБ[[#This Row],[Дата погашения процентов]]="","",COUNTIF($R$4:R31,"&gt;0"))</f>
        <v>22</v>
      </c>
      <c r="W31" s="54" t="s">
        <v>408</v>
      </c>
      <c r="X31" s="485" t="s">
        <v>409</v>
      </c>
      <c r="Z31" s="53"/>
      <c r="AA31" s="50"/>
      <c r="AB31" s="46"/>
      <c r="AC31" s="477" t="str" cm="1">
        <f t="array" ref="AC31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31" s="46" cm="1">
        <f t="array" ref="AD31">IFERROR(Лизинги[[#This Row],[Дата выдачи и погашения кредита]]-IF(IFERROR(LOOKUP(2,1/($X$3:AL30=AL31),$L$3:Z30),0)=0,Лизинги[[#This Row],[Дата выдачи и погашения кредита]],IFERROR(LOOKUP(2,1/($X$3:AL30=AL31),$L$3:Z30),0)),0)</f>
        <v>0</v>
      </c>
      <c r="AE31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31" s="48"/>
      <c r="AG31" s="51" cm="1">
        <f t="array" ref="AG31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31" s="38"/>
      <c r="AI31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31" s="54" t="str">
        <f>IF(Лизинги[[#This Row],[Дата погашения процентов]]="","",COUNTIF($R$4:AF31,"&gt;0"))</f>
        <v/>
      </c>
      <c r="AK31" s="54" t="s">
        <v>442</v>
      </c>
      <c r="AL31" s="485" t="s">
        <v>443</v>
      </c>
    </row>
    <row r="32" spans="1:38">
      <c r="A32" s="45">
        <v>44926</v>
      </c>
      <c r="B32" s="50"/>
      <c r="C32" s="46">
        <v>694444</v>
      </c>
      <c r="D3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240277784</v>
      </c>
      <c r="E3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1023306.7216438358</v>
      </c>
      <c r="G3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44926</v>
      </c>
      <c r="H32" s="51" cm="1">
        <f t="array" aca="1" ref="H3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1023306.7216438358</v>
      </c>
      <c r="I32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2" s="54">
        <f>IF(Кредит_ИнвП[[#This Row],[Дата погашения процентов]]="","",COUNTIF($G$4:G32,"&gt;0"))</f>
        <v>28</v>
      </c>
      <c r="L32" s="53"/>
      <c r="M32" s="50"/>
      <c r="N32" s="50"/>
      <c r="O32" s="477" t="str" cm="1">
        <f t="array" ref="O32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32" s="46" cm="1">
        <f t="array" ref="P32">IFERROR(Кредит_ДБ[[#This Row],[Дата выдачи и погашения кредита]]-IF(IFERROR(LOOKUP(2,1/($X$3:X31=X32),$L$3:L31),0)=0,Кредит_ДБ[[#This Row],[Дата выдачи и погашения кредита]],IFERROR(LOOKUP(2,1/($X$3:X31=X32),$L$3:L31),0)),0)</f>
        <v>0</v>
      </c>
      <c r="Q32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32" s="48">
        <v>44470</v>
      </c>
      <c r="S32" s="51" cm="1">
        <f t="array" aca="1" ref="S32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32" s="38">
        <v>0.11</v>
      </c>
      <c r="U32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32" s="54">
        <f>IF(Кредит_ДБ[[#This Row],[Дата погашения процентов]]="","",COUNTIF($R$4:R32,"&gt;0"))</f>
        <v>23</v>
      </c>
      <c r="W32" s="54" t="s">
        <v>408</v>
      </c>
      <c r="X32" s="485" t="s">
        <v>409</v>
      </c>
      <c r="Z32" s="53"/>
      <c r="AA32" s="50"/>
      <c r="AB32" s="46"/>
      <c r="AC32" s="477" t="str" cm="1">
        <f t="array" ref="AC32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32" s="46" cm="1">
        <f t="array" ref="AD32">IFERROR(Лизинги[[#This Row],[Дата выдачи и погашения кредита]]-IF(IFERROR(LOOKUP(2,1/($X$3:AL31=AL32),$L$3:Z31),0)=0,Лизинги[[#This Row],[Дата выдачи и погашения кредита]],IFERROR(LOOKUP(2,1/($X$3:AL31=AL32),$L$3:Z31),0)),0)</f>
        <v>0</v>
      </c>
      <c r="AE32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32" s="48"/>
      <c r="AG32" s="51" cm="1">
        <f t="array" ref="AG32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32" s="38"/>
      <c r="AI32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32" s="54" t="str">
        <f>IF(Лизинги[[#This Row],[Дата погашения процентов]]="","",COUNTIF($R$4:AF32,"&gt;0"))</f>
        <v/>
      </c>
      <c r="AK32" s="54" t="s">
        <v>442</v>
      </c>
      <c r="AL32" s="485" t="s">
        <v>443</v>
      </c>
    </row>
    <row r="33" spans="1:38">
      <c r="A33" s="53">
        <v>44926</v>
      </c>
      <c r="B33" s="50"/>
      <c r="C33" s="46">
        <v>0</v>
      </c>
      <c r="D3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240277784</v>
      </c>
      <c r="E3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44926</v>
      </c>
      <c r="H33" s="51" cm="1">
        <f t="array" aca="1" ref="H3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1023306.7216438358</v>
      </c>
      <c r="I33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3" s="54">
        <f>IF(Кредит_ИнвП[[#This Row],[Дата погашения процентов]]="","",COUNTIF($G$4:G33,"&gt;0"))</f>
        <v>29</v>
      </c>
      <c r="L33" s="53"/>
      <c r="M33" s="50"/>
      <c r="N33" s="50"/>
      <c r="O33" s="477" t="str" cm="1">
        <f t="array" ref="O33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33" s="46" cm="1">
        <f t="array" ref="P33">IFERROR(Кредит_ДБ[[#This Row],[Дата выдачи и погашения кредита]]-IF(IFERROR(LOOKUP(2,1/($X$3:X32=X33),$L$3:L32),0)=0,Кредит_ДБ[[#This Row],[Дата выдачи и погашения кредита]],IFERROR(LOOKUP(2,1/($X$3:X32=X33),$L$3:L32),0)),0)</f>
        <v>0</v>
      </c>
      <c r="Q33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33" s="48">
        <v>44498</v>
      </c>
      <c r="S33" s="51" cm="1">
        <f t="array" aca="1" ref="S33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33" s="38">
        <v>0.11</v>
      </c>
      <c r="U33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33" s="54">
        <f>IF(Кредит_ДБ[[#This Row],[Дата погашения процентов]]="","",COUNTIF($R$4:R33,"&gt;0"))</f>
        <v>24</v>
      </c>
      <c r="W33" s="54" t="s">
        <v>408</v>
      </c>
      <c r="X33" s="485" t="s">
        <v>409</v>
      </c>
      <c r="Z33" s="53"/>
      <c r="AA33" s="50"/>
      <c r="AB33" s="46"/>
      <c r="AC33" s="477" t="str" cm="1">
        <f t="array" ref="AC33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33" s="46" cm="1">
        <f t="array" ref="AD33">IFERROR(Лизинги[[#This Row],[Дата выдачи и погашения кредита]]-IF(IFERROR(LOOKUP(2,1/($X$3:AL32=AL33),$L$3:Z32),0)=0,Лизинги[[#This Row],[Дата выдачи и погашения кредита]],IFERROR(LOOKUP(2,1/($X$3:AL32=AL33),$L$3:Z32),0)),0)</f>
        <v>0</v>
      </c>
      <c r="AE33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33" s="48"/>
      <c r="AG33" s="51" cm="1">
        <f t="array" ref="AG33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33" s="38"/>
      <c r="AI33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33" s="54" t="str">
        <f>IF(Лизинги[[#This Row],[Дата погашения процентов]]="","",COUNTIF($R$4:AF33,"&gt;0"))</f>
        <v/>
      </c>
      <c r="AK33" s="54" t="s">
        <v>442</v>
      </c>
      <c r="AL33" s="485" t="s">
        <v>443</v>
      </c>
    </row>
    <row r="34" spans="1:38">
      <c r="A34" s="45">
        <v>44957</v>
      </c>
      <c r="B34" s="50"/>
      <c r="C34" s="46">
        <v>694444</v>
      </c>
      <c r="D3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239583340</v>
      </c>
      <c r="E3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1020357.7128767124</v>
      </c>
      <c r="G3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44957</v>
      </c>
      <c r="H34" s="51" cm="1">
        <f t="array" aca="1" ref="H3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1020357.7128767124</v>
      </c>
      <c r="I34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4" s="54">
        <f>IF(Кредит_ИнвП[[#This Row],[Дата погашения процентов]]="","",COUNTIF($G$4:G34,"&gt;0"))</f>
        <v>30</v>
      </c>
      <c r="L34" s="53"/>
      <c r="M34" s="50"/>
      <c r="N34" s="50"/>
      <c r="O34" s="477" t="str" cm="1">
        <f t="array" ref="O34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34" s="46" cm="1">
        <f t="array" ref="P34">IFERROR(Кредит_ДБ[[#This Row],[Дата выдачи и погашения кредита]]-IF(IFERROR(LOOKUP(2,1/($X$3:X33=X34),$L$3:L33),0)=0,Кредит_ДБ[[#This Row],[Дата выдачи и погашения кредита]],IFERROR(LOOKUP(2,1/($X$3:X33=X34),$L$3:L33),0)),0)</f>
        <v>0</v>
      </c>
      <c r="Q34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34" s="48">
        <v>44511</v>
      </c>
      <c r="S34" s="51" cm="1">
        <f t="array" aca="1" ref="S34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34" s="38">
        <v>0.11</v>
      </c>
      <c r="U34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34" s="54">
        <f>IF(Кредит_ДБ[[#This Row],[Дата погашения процентов]]="","",COUNTIF($R$4:R34,"&gt;0"))</f>
        <v>25</v>
      </c>
      <c r="W34" s="54" t="s">
        <v>408</v>
      </c>
      <c r="X34" s="485" t="s">
        <v>409</v>
      </c>
      <c r="Z34" s="53"/>
      <c r="AA34" s="50"/>
      <c r="AB34" s="46"/>
      <c r="AC34" s="477" t="str" cm="1">
        <f t="array" ref="AC34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34" s="46" cm="1">
        <f t="array" ref="AD34">IFERROR(Лизинги[[#This Row],[Дата выдачи и погашения кредита]]-IF(IFERROR(LOOKUP(2,1/($X$3:AL33=AL34),$L$3:Z33),0)=0,Лизинги[[#This Row],[Дата выдачи и погашения кредита]],IFERROR(LOOKUP(2,1/($X$3:AL33=AL34),$L$3:Z33),0)),0)</f>
        <v>0</v>
      </c>
      <c r="AE34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34" s="48"/>
      <c r="AG34" s="51" cm="1">
        <f t="array" ref="AG34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34" s="38"/>
      <c r="AI34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34" s="54" t="str">
        <f>IF(Лизинги[[#This Row],[Дата погашения процентов]]="","",COUNTIF($R$4:AF34,"&gt;0"))</f>
        <v/>
      </c>
      <c r="AK34" s="54" t="s">
        <v>442</v>
      </c>
      <c r="AL34" s="485" t="s">
        <v>443</v>
      </c>
    </row>
    <row r="35" spans="1:38">
      <c r="A35" s="53">
        <v>44957</v>
      </c>
      <c r="B35" s="50"/>
      <c r="C35" s="46">
        <v>0</v>
      </c>
      <c r="D3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239583340</v>
      </c>
      <c r="E3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44957</v>
      </c>
      <c r="H35" s="51" cm="1">
        <f t="array" aca="1" ref="H3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1020357.7128767124</v>
      </c>
      <c r="I35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5" s="54">
        <f>IF(Кредит_ИнвП[[#This Row],[Дата погашения процентов]]="","",COUNTIF($G$4:G35,"&gt;0"))</f>
        <v>31</v>
      </c>
      <c r="L35" s="484"/>
      <c r="M35" s="478"/>
      <c r="N35" s="478"/>
      <c r="O35" s="477" t="str" cm="1">
        <f t="array" ref="O35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35" s="46" cm="1">
        <f t="array" ref="P35">IFERROR(Кредит_ДБ[[#This Row],[Дата выдачи и погашения кредита]]-IF(IFERROR(LOOKUP(2,1/($X$3:X34=X35),$L$3:L34),0)=0,Кредит_ДБ[[#This Row],[Дата выдачи и погашения кредита]],IFERROR(LOOKUP(2,1/($X$3:X34=X35),$L$3:L34),0)),0)</f>
        <v>0</v>
      </c>
      <c r="Q35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35" s="48" t="s">
        <v>410</v>
      </c>
      <c r="S35" s="51" cm="1">
        <f t="array" ref="S35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35" s="38">
        <v>0.12</v>
      </c>
      <c r="U35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35" s="54" t="str">
        <f>IF(Кредит_ДБ[[#This Row],[Дата погашения процентов]]="","",COUNTIF($R$4:R35,"&gt;0"))</f>
        <v/>
      </c>
      <c r="W35" s="54" t="s">
        <v>374</v>
      </c>
      <c r="X35" s="485" t="s">
        <v>413</v>
      </c>
      <c r="Z35" s="484"/>
      <c r="AA35" s="478"/>
      <c r="AB35" s="46"/>
      <c r="AC35" s="477" t="str" cm="1">
        <f t="array" ref="AC35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35" s="46" cm="1">
        <f t="array" ref="AD35">IFERROR(Лизинги[[#This Row],[Дата выдачи и погашения кредита]]-IF(IFERROR(LOOKUP(2,1/($X$3:AL34=AL35),$L$3:Z34),0)=0,Лизинги[[#This Row],[Дата выдачи и погашения кредита]],IFERROR(LOOKUP(2,1/($X$3:AL34=AL35),$L$3:Z34),0)),0)</f>
        <v>0</v>
      </c>
      <c r="AE35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35" s="48"/>
      <c r="AG35" s="51" cm="1">
        <f t="array" ref="AG35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35" s="38"/>
      <c r="AI35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35" s="54" t="str">
        <f>IF(Лизинги[[#This Row],[Дата погашения процентов]]="","",COUNTIF($R$4:AF35,"&gt;0"))</f>
        <v/>
      </c>
      <c r="AK35" s="54" t="s">
        <v>442</v>
      </c>
      <c r="AL35" s="485" t="s">
        <v>443</v>
      </c>
    </row>
    <row r="36" spans="1:38">
      <c r="A36" s="45">
        <v>44985</v>
      </c>
      <c r="B36" s="46"/>
      <c r="C36" s="46">
        <v>694444</v>
      </c>
      <c r="D3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238888896</v>
      </c>
      <c r="E36" s="46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3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918949.79726027395</v>
      </c>
      <c r="G3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44985</v>
      </c>
      <c r="H36" s="49" cm="1">
        <f t="array" aca="1" ref="H3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918949.79726027395</v>
      </c>
      <c r="I36" s="480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6" s="480">
        <f>IF(Кредит_ИнвП[[#This Row],[Дата погашения процентов]]="","",COUNTIF($G$4:G36,"&gt;0"))</f>
        <v>32</v>
      </c>
      <c r="L36" s="484"/>
      <c r="M36" s="478"/>
      <c r="N36" s="478"/>
      <c r="O36" s="477" t="str" cm="1">
        <f t="array" ref="O36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36" s="46" cm="1">
        <f t="array" ref="P36">IFERROR(Кредит_ДБ[[#This Row],[Дата выдачи и погашения кредита]]-IF(IFERROR(LOOKUP(2,1/($X$3:X35=X36),$L$3:L35),0)=0,Кредит_ДБ[[#This Row],[Дата выдачи и погашения кредита]],IFERROR(LOOKUP(2,1/($X$3:X35=X36),$L$3:L35),0)),0)</f>
        <v>0</v>
      </c>
      <c r="Q36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36" s="48" t="s">
        <v>410</v>
      </c>
      <c r="S36" s="51" cm="1">
        <f t="array" ref="S36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36" s="38">
        <v>0.12</v>
      </c>
      <c r="U36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36" s="54" t="str">
        <f>IF(Кредит_ДБ[[#This Row],[Дата погашения процентов]]="","",COUNTIF($R$4:R36,"&gt;0"))</f>
        <v/>
      </c>
      <c r="W36" s="54" t="s">
        <v>374</v>
      </c>
      <c r="X36" s="485" t="s">
        <v>413</v>
      </c>
      <c r="Z36" s="484"/>
      <c r="AA36" s="478"/>
      <c r="AB36" s="46"/>
      <c r="AC36" s="477" t="str" cm="1">
        <f t="array" ref="AC36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36" s="46" cm="1">
        <f t="array" ref="AD36">IFERROR(Лизинги[[#This Row],[Дата выдачи и погашения кредита]]-IF(IFERROR(LOOKUP(2,1/($X$3:AL35=AL36),$L$3:Z35),0)=0,Лизинги[[#This Row],[Дата выдачи и погашения кредита]],IFERROR(LOOKUP(2,1/($X$3:AL35=AL36),$L$3:Z35),0)),0)</f>
        <v>0</v>
      </c>
      <c r="AE36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36" s="48"/>
      <c r="AG36" s="51" cm="1">
        <f t="array" ref="AG36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36" s="38"/>
      <c r="AI36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36" s="54" t="str">
        <f>IF(Лизинги[[#This Row],[Дата погашения процентов]]="","",COUNTIF($R$4:AF36,"&gt;0"))</f>
        <v/>
      </c>
      <c r="AK36" s="54" t="s">
        <v>442</v>
      </c>
      <c r="AL36" s="485" t="s">
        <v>443</v>
      </c>
    </row>
    <row r="37" spans="1:38">
      <c r="A37" s="53">
        <v>44985</v>
      </c>
      <c r="B37" s="50"/>
      <c r="C37" s="46">
        <v>0</v>
      </c>
      <c r="D3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238888896</v>
      </c>
      <c r="E3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44985</v>
      </c>
      <c r="H37" s="51" cm="1">
        <f t="array" aca="1" ref="H3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918949.79726027395</v>
      </c>
      <c r="I37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7" s="54">
        <f>IF(Кредит_ИнвП[[#This Row],[Дата погашения процентов]]="","",COUNTIF($G$4:G37,"&gt;0"))</f>
        <v>33</v>
      </c>
      <c r="L37" s="484"/>
      <c r="M37" s="478"/>
      <c r="N37" s="478"/>
      <c r="O37" s="477" t="str" cm="1">
        <f t="array" ref="O37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37" s="46" cm="1">
        <f t="array" ref="P37">IFERROR(Кредит_ДБ[[#This Row],[Дата выдачи и погашения кредита]]-IF(IFERROR(LOOKUP(2,1/($X$3:X36=X37),$L$3:L36),0)=0,Кредит_ДБ[[#This Row],[Дата выдачи и погашения кредита]],IFERROR(LOOKUP(2,1/($X$3:X36=X37),$L$3:L36),0)),0)</f>
        <v>0</v>
      </c>
      <c r="Q37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37" s="48">
        <v>44286</v>
      </c>
      <c r="S37" s="51" cm="1">
        <f t="array" aca="1" ref="S37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37" s="38">
        <v>0.12</v>
      </c>
      <c r="U37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37" s="54">
        <f>IF(Кредит_ДБ[[#This Row],[Дата погашения процентов]]="","",COUNTIF($R$4:R37,"&gt;0"))</f>
        <v>26</v>
      </c>
      <c r="W37" s="54" t="s">
        <v>374</v>
      </c>
      <c r="X37" s="485" t="s">
        <v>413</v>
      </c>
      <c r="Z37" s="484"/>
      <c r="AA37" s="478"/>
      <c r="AB37" s="46"/>
      <c r="AC37" s="477" t="str" cm="1">
        <f t="array" ref="AC37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37" s="46" cm="1">
        <f t="array" ref="AD37">IFERROR(Лизинги[[#This Row],[Дата выдачи и погашения кредита]]-IF(IFERROR(LOOKUP(2,1/($X$3:AL36=AL37),$L$3:Z36),0)=0,Лизинги[[#This Row],[Дата выдачи и погашения кредита]],IFERROR(LOOKUP(2,1/($X$3:AL36=AL37),$L$3:Z36),0)),0)</f>
        <v>0</v>
      </c>
      <c r="AE37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37" s="48"/>
      <c r="AG37" s="51" cm="1">
        <f t="array" ref="AG37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37" s="38"/>
      <c r="AI37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37" s="54" t="str">
        <f>IF(Лизинги[[#This Row],[Дата погашения процентов]]="","",COUNTIF($R$4:AF37,"&gt;0"))</f>
        <v/>
      </c>
      <c r="AK37" s="54" t="s">
        <v>442</v>
      </c>
      <c r="AL37" s="485" t="s">
        <v>443</v>
      </c>
    </row>
    <row r="38" spans="1:38">
      <c r="A38" s="45">
        <v>45016</v>
      </c>
      <c r="B38" s="46"/>
      <c r="C38" s="46">
        <v>694444</v>
      </c>
      <c r="D3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238194452</v>
      </c>
      <c r="E3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1014459.6953424658</v>
      </c>
      <c r="G3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45016</v>
      </c>
      <c r="H38" s="49" cm="1">
        <f t="array" aca="1" ref="H3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1014459.6953424658</v>
      </c>
      <c r="I38" s="480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8" s="480">
        <f>IF(Кредит_ИнвП[[#This Row],[Дата погашения процентов]]="","",COUNTIF($G$4:G38,"&gt;0"))</f>
        <v>34</v>
      </c>
      <c r="L38" s="484"/>
      <c r="M38" s="478"/>
      <c r="N38" s="478"/>
      <c r="O38" s="477" t="str" cm="1">
        <f t="array" ref="O38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38" s="46" cm="1">
        <f t="array" ref="P38">IFERROR(Кредит_ДБ[[#This Row],[Дата выдачи и погашения кредита]]-IF(IFERROR(LOOKUP(2,1/($X$3:X37=X38),$L$3:L37),0)=0,Кредит_ДБ[[#This Row],[Дата выдачи и погашения кредита]],IFERROR(LOOKUP(2,1/($X$3:X37=X38),$L$3:L37),0)),0)</f>
        <v>0</v>
      </c>
      <c r="Q38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38" s="48">
        <v>44316</v>
      </c>
      <c r="S38" s="51" cm="1">
        <f t="array" aca="1" ref="S38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38" s="38">
        <v>0.12</v>
      </c>
      <c r="U38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38" s="54">
        <f>IF(Кредит_ДБ[[#This Row],[Дата погашения процентов]]="","",COUNTIF($R$4:R38,"&gt;0"))</f>
        <v>27</v>
      </c>
      <c r="W38" s="54" t="s">
        <v>374</v>
      </c>
      <c r="X38" s="485" t="s">
        <v>413</v>
      </c>
      <c r="Z38" s="484"/>
      <c r="AA38" s="478"/>
      <c r="AB38" s="46"/>
      <c r="AC38" s="477" t="str" cm="1">
        <f t="array" ref="AC38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38" s="46" cm="1">
        <f t="array" ref="AD38">IFERROR(Лизинги[[#This Row],[Дата выдачи и погашения кредита]]-IF(IFERROR(LOOKUP(2,1/($X$3:AL37=AL38),$L$3:Z37),0)=0,Лизинги[[#This Row],[Дата выдачи и погашения кредита]],IFERROR(LOOKUP(2,1/($X$3:AL37=AL38),$L$3:Z37),0)),0)</f>
        <v>0</v>
      </c>
      <c r="AE38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38" s="48"/>
      <c r="AG38" s="51" cm="1">
        <f t="array" ref="AG38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38" s="38"/>
      <c r="AI38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38" s="54" t="str">
        <f>IF(Лизинги[[#This Row],[Дата погашения процентов]]="","",COUNTIF($R$4:AF38,"&gt;0"))</f>
        <v/>
      </c>
      <c r="AK38" s="54" t="s">
        <v>442</v>
      </c>
      <c r="AL38" s="485" t="s">
        <v>443</v>
      </c>
    </row>
    <row r="39" spans="1:38">
      <c r="A39" s="53">
        <v>45016</v>
      </c>
      <c r="B39" s="50"/>
      <c r="C39" s="46">
        <v>0</v>
      </c>
      <c r="D3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238194452</v>
      </c>
      <c r="E3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45016</v>
      </c>
      <c r="H39" s="51" cm="1">
        <f t="array" aca="1" ref="H3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1014459.6953424658</v>
      </c>
      <c r="I39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9" s="54">
        <f>IF(Кредит_ИнвП[[#This Row],[Дата погашения процентов]]="","",COUNTIF($G$4:G39,"&gt;0"))</f>
        <v>35</v>
      </c>
      <c r="L39" s="484"/>
      <c r="M39" s="478"/>
      <c r="N39" s="478"/>
      <c r="O39" s="477" t="str" cm="1">
        <f t="array" ref="O39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39" s="46" cm="1">
        <f t="array" ref="P39">IFERROR(Кредит_ДБ[[#This Row],[Дата выдачи и погашения кредита]]-IF(IFERROR(LOOKUP(2,1/($X$3:X38=X39),$L$3:L38),0)=0,Кредит_ДБ[[#This Row],[Дата выдачи и погашения кредита]],IFERROR(LOOKUP(2,1/($X$3:X38=X39),$L$3:L38),0)),0)</f>
        <v>0</v>
      </c>
      <c r="Q39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39" s="48">
        <v>44347</v>
      </c>
      <c r="S39" s="51" cm="1">
        <f t="array" aca="1" ref="S39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39" s="38">
        <v>0.12</v>
      </c>
      <c r="U39" s="54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39" s="54">
        <f>IF(Кредит_ДБ[[#This Row],[Дата погашения процентов]]="","",COUNTIF($R$4:R39,"&gt;0"))</f>
        <v>28</v>
      </c>
      <c r="W39" s="54" t="s">
        <v>374</v>
      </c>
      <c r="X39" s="485" t="s">
        <v>413</v>
      </c>
      <c r="Z39" s="484"/>
      <c r="AA39" s="478"/>
      <c r="AB39" s="46"/>
      <c r="AC39" s="477" t="str" cm="1">
        <f t="array" ref="AC39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39" s="46" cm="1">
        <f t="array" ref="AD39">IFERROR(Лизинги[[#This Row],[Дата выдачи и погашения кредита]]-IF(IFERROR(LOOKUP(2,1/($X$3:AL38=AL39),$L$3:Z38),0)=0,Лизинги[[#This Row],[Дата выдачи и погашения кредита]],IFERROR(LOOKUP(2,1/($X$3:AL38=AL39),$L$3:Z38),0)),0)</f>
        <v>0</v>
      </c>
      <c r="AE39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39" s="48"/>
      <c r="AG39" s="51" cm="1">
        <f t="array" ref="AG39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39" s="38"/>
      <c r="AI39" s="54">
        <f>DATE(YEAR(Лизинги[[#This Row],[Дата выдачи и погашения кредита]]),12,31)-DATE(YEAR(Лизинги[[#This Row],[Дата выдачи и погашения кредита]]),1,1)+1</f>
        <v>366</v>
      </c>
      <c r="AJ39" s="54" t="str">
        <f>IF(Лизинги[[#This Row],[Дата погашения процентов]]="","",COUNTIF($R$4:AF39,"&gt;0"))</f>
        <v/>
      </c>
      <c r="AK39" s="54" t="s">
        <v>442</v>
      </c>
      <c r="AL39" s="485" t="s">
        <v>443</v>
      </c>
    </row>
    <row r="40" spans="1:38">
      <c r="A40" s="45">
        <v>45046</v>
      </c>
      <c r="B40" s="46"/>
      <c r="C40" s="46">
        <v>694444</v>
      </c>
      <c r="D4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237500008</v>
      </c>
      <c r="E40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4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978881.30958904105</v>
      </c>
      <c r="G4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45046</v>
      </c>
      <c r="H40" s="49" cm="1">
        <f t="array" aca="1" ref="H4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978881.30958904105</v>
      </c>
      <c r="I40" s="480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0" s="480">
        <f>IF(Кредит_ИнвП[[#This Row],[Дата погашения процентов]]="","",COUNTIF($G$4:G40,"&gt;0"))</f>
        <v>36</v>
      </c>
      <c r="L40" s="484"/>
      <c r="M40" s="478"/>
      <c r="N40" s="478"/>
      <c r="O40" s="477" t="str" cm="1">
        <f t="array" ref="O40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40" s="46" cm="1">
        <f t="array" ref="P40">IFERROR(Кредит_ДБ[[#This Row],[Дата выдачи и погашения кредита]]-IF(IFERROR(LOOKUP(2,1/($X$3:X39=X40),$L$3:L39),0)=0,Кредит_ДБ[[#This Row],[Дата выдачи и погашения кредита]],IFERROR(LOOKUP(2,1/($X$3:X39=X40),$L$3:L39),0)),0)</f>
        <v>0</v>
      </c>
      <c r="Q40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40" s="479" t="s">
        <v>410</v>
      </c>
      <c r="S40" s="51" cm="1">
        <f t="array" ref="S40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40" s="38">
        <v>0.12</v>
      </c>
      <c r="U40" s="67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40" s="54" t="str">
        <f>IF(Кредит_ДБ[[#This Row],[Дата погашения процентов]]="","",COUNTIF($R$4:R40,"&gt;0"))</f>
        <v/>
      </c>
      <c r="W40" s="54" t="s">
        <v>374</v>
      </c>
      <c r="X40" s="485" t="s">
        <v>413</v>
      </c>
      <c r="Z40" s="484"/>
      <c r="AA40" s="478"/>
      <c r="AB40" s="46"/>
      <c r="AC40" s="477" t="str" cm="1">
        <f t="array" ref="AC40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40" s="46" cm="1">
        <f t="array" ref="AD40">IFERROR(Лизинги[[#This Row],[Дата выдачи и погашения кредита]]-IF(IFERROR(LOOKUP(2,1/($X$3:AL39=AL40),$L$3:Z39),0)=0,Лизинги[[#This Row],[Дата выдачи и погашения кредита]],IFERROR(LOOKUP(2,1/($X$3:AL39=AL40),$L$3:Z39),0)),0)</f>
        <v>0</v>
      </c>
      <c r="AE40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40" s="479"/>
      <c r="AG40" s="51" cm="1">
        <f t="array" ref="AG40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40" s="38"/>
      <c r="AI40" s="67">
        <f>DATE(YEAR(Лизинги[[#This Row],[Дата выдачи и погашения кредита]]),12,31)-DATE(YEAR(Лизинги[[#This Row],[Дата выдачи и погашения кредита]]),1,1)+1</f>
        <v>366</v>
      </c>
      <c r="AJ40" s="54" t="str">
        <f>IF(Лизинги[[#This Row],[Дата погашения процентов]]="","",COUNTIF($R$4:AF40,"&gt;0"))</f>
        <v/>
      </c>
      <c r="AK40" s="54" t="s">
        <v>442</v>
      </c>
      <c r="AL40" s="485" t="s">
        <v>443</v>
      </c>
    </row>
    <row r="41" spans="1:38">
      <c r="A41" s="53">
        <v>45046</v>
      </c>
      <c r="B41" s="46"/>
      <c r="C41" s="46">
        <v>0</v>
      </c>
      <c r="D4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237500008</v>
      </c>
      <c r="E4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45046</v>
      </c>
      <c r="H41" s="49" cm="1">
        <f t="array" aca="1" ref="H4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978881.30958904105</v>
      </c>
      <c r="I41" s="480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1" s="480">
        <f>IF(Кредит_ИнвП[[#This Row],[Дата погашения процентов]]="","",COUNTIF($G$4:G41,"&gt;0"))</f>
        <v>37</v>
      </c>
      <c r="L41" s="484"/>
      <c r="M41" s="478"/>
      <c r="N41" s="478"/>
      <c r="O41" s="477" t="str" cm="1">
        <f t="array" ref="O41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41" s="46" cm="1">
        <f t="array" ref="P41">IFERROR(Кредит_ДБ[[#This Row],[Дата выдачи и погашения кредита]]-IF(IFERROR(LOOKUP(2,1/($X$3:X40=X41),$L$3:L40),0)=0,Кредит_ДБ[[#This Row],[Дата выдачи и погашения кредита]],IFERROR(LOOKUP(2,1/($X$3:X40=X41),$L$3:L40),0)),0)</f>
        <v>0</v>
      </c>
      <c r="Q41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41" s="48" t="s">
        <v>410</v>
      </c>
      <c r="S41" s="49" cm="1">
        <f t="array" ref="S4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41" s="38">
        <v>0.12</v>
      </c>
      <c r="U41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41" s="54" t="str">
        <f>IF(Кредит_ДБ[[#This Row],[Дата погашения процентов]]="","",COUNTIF($R$4:R41,"&gt;0"))</f>
        <v/>
      </c>
      <c r="W41" s="54" t="s">
        <v>374</v>
      </c>
      <c r="X41" s="485" t="s">
        <v>413</v>
      </c>
      <c r="Z41" s="484"/>
      <c r="AA41" s="478"/>
      <c r="AB41" s="46"/>
      <c r="AC41" s="477" t="str" cm="1">
        <f t="array" ref="AC41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41" s="46" cm="1">
        <f t="array" ref="AD41">IFERROR(Лизинги[[#This Row],[Дата выдачи и погашения кредита]]-IF(IFERROR(LOOKUP(2,1/($X$3:AL40=AL41),$L$3:Z40),0)=0,Лизинги[[#This Row],[Дата выдачи и погашения кредита]],IFERROR(LOOKUP(2,1/($X$3:AL40=AL41),$L$3:Z40),0)),0)</f>
        <v>0</v>
      </c>
      <c r="AE41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41" s="48"/>
      <c r="AG41" s="49" cm="1">
        <f t="array" ref="AG41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41" s="38"/>
      <c r="AI41" s="480">
        <f>DATE(YEAR(Лизинги[[#This Row],[Дата выдачи и погашения кредита]]),12,31)-DATE(YEAR(Лизинги[[#This Row],[Дата выдачи и погашения кредита]]),1,1)+1</f>
        <v>366</v>
      </c>
      <c r="AJ41" s="54" t="str">
        <f>IF(Лизинги[[#This Row],[Дата погашения процентов]]="","",COUNTIF($R$4:AF41,"&gt;0"))</f>
        <v/>
      </c>
      <c r="AK41" s="54" t="s">
        <v>442</v>
      </c>
      <c r="AL41" s="485" t="s">
        <v>443</v>
      </c>
    </row>
    <row r="42" spans="1:38">
      <c r="A42" s="45">
        <v>45077</v>
      </c>
      <c r="B42" s="50"/>
      <c r="C42" s="46">
        <v>694444</v>
      </c>
      <c r="D4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236805564</v>
      </c>
      <c r="E4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1008561.6778082193</v>
      </c>
      <c r="G4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45077</v>
      </c>
      <c r="H42" s="51" cm="1">
        <f t="array" aca="1" ref="H4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1008561.6778082193</v>
      </c>
      <c r="I42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2" s="54">
        <f>IF(Кредит_ИнвП[[#This Row],[Дата погашения процентов]]="","",COUNTIF($G$4:G42,"&gt;0"))</f>
        <v>38</v>
      </c>
      <c r="L42" s="484"/>
      <c r="M42" s="478"/>
      <c r="N42" s="478"/>
      <c r="O42" s="477" t="str" cm="1">
        <f t="array" ref="O42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42" s="46" cm="1">
        <f t="array" ref="P42">IFERROR(Кредит_ДБ[[#This Row],[Дата выдачи и погашения кредита]]-IF(IFERROR(LOOKUP(2,1/($X$3:X41=X42),$L$3:L41),0)=0,Кредит_ДБ[[#This Row],[Дата выдачи и погашения кредита]],IFERROR(LOOKUP(2,1/($X$3:X41=X42),$L$3:L41),0)),0)</f>
        <v>0</v>
      </c>
      <c r="Q42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42" s="48">
        <v>44378</v>
      </c>
      <c r="S42" s="49" cm="1">
        <f t="array" aca="1" ref="S42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42" s="38">
        <v>0.12</v>
      </c>
      <c r="U42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42" s="54">
        <f>IF(Кредит_ДБ[[#This Row],[Дата погашения процентов]]="","",COUNTIF($R$4:R42,"&gt;0"))</f>
        <v>29</v>
      </c>
      <c r="W42" s="54" t="s">
        <v>374</v>
      </c>
      <c r="X42" s="485" t="s">
        <v>413</v>
      </c>
      <c r="Z42" s="484"/>
      <c r="AA42" s="478"/>
      <c r="AB42" s="46"/>
      <c r="AC42" s="477" t="str" cm="1">
        <f t="array" ref="AC42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42" s="46" cm="1">
        <f t="array" ref="AD42">IFERROR(Лизинги[[#This Row],[Дата выдачи и погашения кредита]]-IF(IFERROR(LOOKUP(2,1/($X$3:AL41=AL42),$L$3:Z41),0)=0,Лизинги[[#This Row],[Дата выдачи и погашения кредита]],IFERROR(LOOKUP(2,1/($X$3:AL41=AL42),$L$3:Z41),0)),0)</f>
        <v>0</v>
      </c>
      <c r="AE42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42" s="48"/>
      <c r="AG42" s="49" cm="1">
        <f t="array" ref="AG42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42" s="38"/>
      <c r="AI42" s="480">
        <f>DATE(YEAR(Лизинги[[#This Row],[Дата выдачи и погашения кредита]]),12,31)-DATE(YEAR(Лизинги[[#This Row],[Дата выдачи и погашения кредита]]),1,1)+1</f>
        <v>366</v>
      </c>
      <c r="AJ42" s="54" t="str">
        <f>IF(Лизинги[[#This Row],[Дата погашения процентов]]="","",COUNTIF($R$4:AF42,"&gt;0"))</f>
        <v/>
      </c>
      <c r="AK42" s="54" t="s">
        <v>442</v>
      </c>
      <c r="AL42" s="485" t="s">
        <v>443</v>
      </c>
    </row>
    <row r="43" spans="1:38">
      <c r="A43" s="53">
        <v>45077</v>
      </c>
      <c r="B43" s="46"/>
      <c r="C43" s="46">
        <v>0</v>
      </c>
      <c r="D4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236805564</v>
      </c>
      <c r="E4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45077</v>
      </c>
      <c r="H43" s="49" cm="1">
        <f t="array" aca="1" ref="H4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1008561.6778082193</v>
      </c>
      <c r="I43" s="480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3" s="480">
        <f>IF(Кредит_ИнвП[[#This Row],[Дата погашения процентов]]="","",COUNTIF($G$4:G43,"&gt;0"))</f>
        <v>39</v>
      </c>
      <c r="L43" s="484"/>
      <c r="M43" s="478"/>
      <c r="N43" s="478"/>
      <c r="O43" s="477" t="str" cm="1">
        <f t="array" ref="O43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43" s="46" cm="1">
        <f t="array" ref="P43">IFERROR(Кредит_ДБ[[#This Row],[Дата выдачи и погашения кредита]]-IF(IFERROR(LOOKUP(2,1/($X$3:X42=X43),$L$3:L42),0)=0,Кредит_ДБ[[#This Row],[Дата выдачи и погашения кредита]],IFERROR(LOOKUP(2,1/($X$3:X42=X43),$L$3:L42),0)),0)</f>
        <v>0</v>
      </c>
      <c r="Q43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43" s="48">
        <v>44407</v>
      </c>
      <c r="S43" s="49" cm="1">
        <f t="array" aca="1" ref="S43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43" s="38">
        <v>0.12</v>
      </c>
      <c r="U43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43" s="54">
        <f>IF(Кредит_ДБ[[#This Row],[Дата погашения процентов]]="","",COUNTIF($R$4:R43,"&gt;0"))</f>
        <v>30</v>
      </c>
      <c r="W43" s="54" t="s">
        <v>374</v>
      </c>
      <c r="X43" s="485" t="s">
        <v>413</v>
      </c>
      <c r="Z43" s="484"/>
      <c r="AA43" s="478"/>
      <c r="AB43" s="46"/>
      <c r="AC43" s="477" t="str" cm="1">
        <f t="array" ref="AC43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43" s="46" cm="1">
        <f t="array" ref="AD43">IFERROR(Лизинги[[#This Row],[Дата выдачи и погашения кредита]]-IF(IFERROR(LOOKUP(2,1/($X$3:AL42=AL43),$L$3:Z42),0)=0,Лизинги[[#This Row],[Дата выдачи и погашения кредита]],IFERROR(LOOKUP(2,1/($X$3:AL42=AL43),$L$3:Z42),0)),0)</f>
        <v>0</v>
      </c>
      <c r="AE43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43" s="48"/>
      <c r="AG43" s="49" cm="1">
        <f t="array" ref="AG43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43" s="38"/>
      <c r="AI43" s="480">
        <f>DATE(YEAR(Лизинги[[#This Row],[Дата выдачи и погашения кредита]]),12,31)-DATE(YEAR(Лизинги[[#This Row],[Дата выдачи и погашения кредита]]),1,1)+1</f>
        <v>366</v>
      </c>
      <c r="AJ43" s="54" t="str">
        <f>IF(Лизинги[[#This Row],[Дата погашения процентов]]="","",COUNTIF($R$4:AF43,"&gt;0"))</f>
        <v/>
      </c>
      <c r="AK43" s="54" t="s">
        <v>442</v>
      </c>
      <c r="AL43" s="485" t="s">
        <v>443</v>
      </c>
    </row>
    <row r="44" spans="1:38">
      <c r="A44" s="45">
        <v>45107</v>
      </c>
      <c r="B44" s="50"/>
      <c r="C44" s="46">
        <v>694444</v>
      </c>
      <c r="D4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236111120</v>
      </c>
      <c r="E44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4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973173.55068493146</v>
      </c>
      <c r="G4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45107</v>
      </c>
      <c r="H44" s="51" cm="1">
        <f t="array" aca="1" ref="H4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973173.55068493146</v>
      </c>
      <c r="I44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4" s="54">
        <f>IF(Кредит_ИнвП[[#This Row],[Дата погашения процентов]]="","",COUNTIF($G$4:G44,"&gt;0"))</f>
        <v>40</v>
      </c>
      <c r="L44" s="484"/>
      <c r="M44" s="478"/>
      <c r="N44" s="478"/>
      <c r="O44" s="477" t="str" cm="1">
        <f t="array" ref="O44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44" s="46" cm="1">
        <f t="array" ref="P44">IFERROR(Кредит_ДБ[[#This Row],[Дата выдачи и погашения кредита]]-IF(IFERROR(LOOKUP(2,1/($X$3:X43=X44),$L$3:L43),0)=0,Кредит_ДБ[[#This Row],[Дата выдачи и погашения кредита]],IFERROR(LOOKUP(2,1/($X$3:X43=X44),$L$3:L43),0)),0)</f>
        <v>0</v>
      </c>
      <c r="Q44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44" s="48">
        <v>44439</v>
      </c>
      <c r="S44" s="49" cm="1">
        <f t="array" aca="1" ref="S44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44" s="38">
        <v>0.12</v>
      </c>
      <c r="U44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44" s="54">
        <f>IF(Кредит_ДБ[[#This Row],[Дата погашения процентов]]="","",COUNTIF($R$4:R44,"&gt;0"))</f>
        <v>31</v>
      </c>
      <c r="W44" s="54" t="s">
        <v>374</v>
      </c>
      <c r="X44" s="485" t="s">
        <v>413</v>
      </c>
      <c r="Z44" s="484"/>
      <c r="AA44" s="478"/>
      <c r="AB44" s="46"/>
      <c r="AC44" s="477" t="str" cm="1">
        <f t="array" ref="AC44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44" s="46" cm="1">
        <f t="array" ref="AD44">IFERROR(Лизинги[[#This Row],[Дата выдачи и погашения кредита]]-IF(IFERROR(LOOKUP(2,1/($X$3:AL43=AL44),$L$3:Z43),0)=0,Лизинги[[#This Row],[Дата выдачи и погашения кредита]],IFERROR(LOOKUP(2,1/($X$3:AL43=AL44),$L$3:Z43),0)),0)</f>
        <v>0</v>
      </c>
      <c r="AE44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44" s="48"/>
      <c r="AG44" s="49" cm="1">
        <f t="array" ref="AG44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44" s="38"/>
      <c r="AI44" s="480">
        <f>DATE(YEAR(Лизинги[[#This Row],[Дата выдачи и погашения кредита]]),12,31)-DATE(YEAR(Лизинги[[#This Row],[Дата выдачи и погашения кредита]]),1,1)+1</f>
        <v>366</v>
      </c>
      <c r="AJ44" s="54" t="str">
        <f>IF(Лизинги[[#This Row],[Дата погашения процентов]]="","",COUNTIF($R$4:AF44,"&gt;0"))</f>
        <v/>
      </c>
      <c r="AK44" s="54" t="s">
        <v>442</v>
      </c>
      <c r="AL44" s="485" t="s">
        <v>443</v>
      </c>
    </row>
    <row r="45" spans="1:38">
      <c r="A45" s="53">
        <v>45107</v>
      </c>
      <c r="B45" s="46"/>
      <c r="C45" s="46">
        <v>0</v>
      </c>
      <c r="D4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236111120</v>
      </c>
      <c r="E4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45107</v>
      </c>
      <c r="H45" s="49" cm="1">
        <f t="array" aca="1" ref="H4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973173.55068493146</v>
      </c>
      <c r="I45" s="480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5" s="480">
        <f>IF(Кредит_ИнвП[[#This Row],[Дата погашения процентов]]="","",COUNTIF($G$4:G45,"&gt;0"))</f>
        <v>41</v>
      </c>
      <c r="L45" s="484"/>
      <c r="M45" s="46"/>
      <c r="N45" s="46"/>
      <c r="O45" s="477" t="str" cm="1">
        <f t="array" ref="O45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45" s="46" cm="1">
        <f t="array" ref="P45">IFERROR(Кредит_ДБ[[#This Row],[Дата выдачи и погашения кредита]]-IF(IFERROR(LOOKUP(2,1/($X$3:X44=X45),$L$3:L44),0)=0,Кредит_ДБ[[#This Row],[Дата выдачи и погашения кредита]],IFERROR(LOOKUP(2,1/($X$3:X44=X45),$L$3:L44),0)),0)</f>
        <v>0</v>
      </c>
      <c r="Q45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45" s="48">
        <v>44469</v>
      </c>
      <c r="S45" s="49" cm="1">
        <f t="array" aca="1" ref="S45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45" s="38">
        <v>0.12</v>
      </c>
      <c r="U45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45" s="54">
        <f>IF(Кредит_ДБ[[#This Row],[Дата погашения процентов]]="","",COUNTIF($R$4:R45,"&gt;0"))</f>
        <v>32</v>
      </c>
      <c r="W45" s="54" t="s">
        <v>374</v>
      </c>
      <c r="X45" s="485" t="s">
        <v>413</v>
      </c>
      <c r="Z45" s="484"/>
      <c r="AA45" s="46"/>
      <c r="AB45" s="46"/>
      <c r="AC45" s="477" t="str" cm="1">
        <f t="array" ref="AC45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45" s="46" cm="1">
        <f t="array" ref="AD45">IFERROR(Лизинги[[#This Row],[Дата выдачи и погашения кредита]]-IF(IFERROR(LOOKUP(2,1/($X$3:AL44=AL45),$L$3:Z44),0)=0,Лизинги[[#This Row],[Дата выдачи и погашения кредита]],IFERROR(LOOKUP(2,1/($X$3:AL44=AL45),$L$3:Z44),0)),0)</f>
        <v>0</v>
      </c>
      <c r="AE45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45" s="48"/>
      <c r="AG45" s="49" cm="1">
        <f t="array" ref="AG45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45" s="38"/>
      <c r="AI45" s="480">
        <f>DATE(YEAR(Лизинги[[#This Row],[Дата выдачи и погашения кредита]]),12,31)-DATE(YEAR(Лизинги[[#This Row],[Дата выдачи и погашения кредита]]),1,1)+1</f>
        <v>366</v>
      </c>
      <c r="AJ45" s="54" t="str">
        <f>IF(Лизинги[[#This Row],[Дата погашения процентов]]="","",COUNTIF($R$4:AF45,"&gt;0"))</f>
        <v/>
      </c>
      <c r="AK45" s="54" t="s">
        <v>442</v>
      </c>
      <c r="AL45" s="485" t="s">
        <v>443</v>
      </c>
    </row>
    <row r="46" spans="1:38">
      <c r="A46" s="45">
        <v>45138</v>
      </c>
      <c r="B46" s="50"/>
      <c r="C46" s="46">
        <v>694444</v>
      </c>
      <c r="D4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235416676</v>
      </c>
      <c r="E4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1002663.6602739725</v>
      </c>
      <c r="G4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45138</v>
      </c>
      <c r="H46" s="51" cm="1">
        <f t="array" aca="1" ref="H4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1002663.6602739725</v>
      </c>
      <c r="I46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6" s="54">
        <f>IF(Кредит_ИнвП[[#This Row],[Дата погашения процентов]]="","",COUNTIF($G$4:G46,"&gt;0"))</f>
        <v>42</v>
      </c>
      <c r="L46" s="484"/>
      <c r="M46" s="46"/>
      <c r="N46" s="46"/>
      <c r="O46" s="477" t="str" cm="1">
        <f t="array" ref="O46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46" s="46" cm="1">
        <f t="array" ref="P46">IFERROR(Кредит_ДБ[[#This Row],[Дата выдачи и погашения кредита]]-IF(IFERROR(LOOKUP(2,1/($X$3:X45=X46),$L$3:L45),0)=0,Кредит_ДБ[[#This Row],[Дата выдачи и погашения кредита]],IFERROR(LOOKUP(2,1/($X$3:X45=X46),$L$3:L45),0)),0)</f>
        <v>0</v>
      </c>
      <c r="Q46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46" s="48">
        <v>44500</v>
      </c>
      <c r="S46" s="49" cm="1">
        <f t="array" aca="1" ref="S46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46" s="38">
        <v>0.12</v>
      </c>
      <c r="U46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46" s="54">
        <f>IF(Кредит_ДБ[[#This Row],[Дата погашения процентов]]="","",COUNTIF($R$4:R46,"&gt;0"))</f>
        <v>33</v>
      </c>
      <c r="W46" s="54" t="s">
        <v>374</v>
      </c>
      <c r="X46" s="485" t="s">
        <v>413</v>
      </c>
      <c r="Z46" s="484"/>
      <c r="AA46" s="46"/>
      <c r="AB46" s="46"/>
      <c r="AC46" s="477" t="str" cm="1">
        <f t="array" ref="AC46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46" s="46" cm="1">
        <f t="array" ref="AD46">IFERROR(Лизинги[[#This Row],[Дата выдачи и погашения кредита]]-IF(IFERROR(LOOKUP(2,1/($X$3:AL45=AL46),$L$3:Z45),0)=0,Лизинги[[#This Row],[Дата выдачи и погашения кредита]],IFERROR(LOOKUP(2,1/($X$3:AL45=AL46),$L$3:Z45),0)),0)</f>
        <v>0</v>
      </c>
      <c r="AE46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46" s="48"/>
      <c r="AG46" s="49" cm="1">
        <f t="array" ref="AG46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46" s="38"/>
      <c r="AI46" s="480">
        <f>DATE(YEAR(Лизинги[[#This Row],[Дата выдачи и погашения кредита]]),12,31)-DATE(YEAR(Лизинги[[#This Row],[Дата выдачи и погашения кредита]]),1,1)+1</f>
        <v>366</v>
      </c>
      <c r="AJ46" s="54" t="str">
        <f>IF(Лизинги[[#This Row],[Дата погашения процентов]]="","",COUNTIF($R$4:AF46,"&gt;0"))</f>
        <v/>
      </c>
      <c r="AK46" s="54" t="s">
        <v>442</v>
      </c>
      <c r="AL46" s="485" t="s">
        <v>443</v>
      </c>
    </row>
    <row r="47" spans="1:38">
      <c r="A47" s="53">
        <v>45138</v>
      </c>
      <c r="B47" s="50"/>
      <c r="C47" s="46">
        <v>0</v>
      </c>
      <c r="D4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235416676</v>
      </c>
      <c r="E4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45138</v>
      </c>
      <c r="H47" s="51" cm="1">
        <f t="array" aca="1" ref="H4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1002663.6602739725</v>
      </c>
      <c r="I47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7" s="54">
        <f>IF(Кредит_ИнвП[[#This Row],[Дата погашения процентов]]="","",COUNTIF($G$4:G47,"&gt;0"))</f>
        <v>43</v>
      </c>
      <c r="L47" s="484"/>
      <c r="M47" s="46"/>
      <c r="N47" s="46"/>
      <c r="O47" s="477" t="str" cm="1">
        <f t="array" ref="O47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47" s="46" cm="1">
        <f t="array" ref="P47">IFERROR(Кредит_ДБ[[#This Row],[Дата выдачи и погашения кредита]]-IF(IFERROR(LOOKUP(2,1/($X$3:X46=X47),$L$3:L46),0)=0,Кредит_ДБ[[#This Row],[Дата выдачи и погашения кредита]],IFERROR(LOOKUP(2,1/($X$3:X46=X47),$L$3:L46),0)),0)</f>
        <v>0</v>
      </c>
      <c r="Q47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47" s="48">
        <v>44527</v>
      </c>
      <c r="S47" s="49" cm="1">
        <f t="array" aca="1" ref="S47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47" s="38">
        <v>0.12</v>
      </c>
      <c r="U47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47" s="54">
        <f>IF(Кредит_ДБ[[#This Row],[Дата погашения процентов]]="","",COUNTIF($R$4:R47,"&gt;0"))</f>
        <v>34</v>
      </c>
      <c r="W47" s="54" t="s">
        <v>374</v>
      </c>
      <c r="X47" s="485" t="s">
        <v>413</v>
      </c>
      <c r="Z47" s="484"/>
      <c r="AA47" s="46"/>
      <c r="AB47" s="46"/>
      <c r="AC47" s="477" t="str" cm="1">
        <f t="array" ref="AC47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47" s="46" cm="1">
        <f t="array" ref="AD47">IFERROR(Лизинги[[#This Row],[Дата выдачи и погашения кредита]]-IF(IFERROR(LOOKUP(2,1/($X$3:AL46=AL47),$L$3:Z46),0)=0,Лизинги[[#This Row],[Дата выдачи и погашения кредита]],IFERROR(LOOKUP(2,1/($X$3:AL46=AL47),$L$3:Z46),0)),0)</f>
        <v>0</v>
      </c>
      <c r="AE47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47" s="48"/>
      <c r="AG47" s="49" cm="1">
        <f t="array" ref="AG47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47" s="38"/>
      <c r="AI47" s="480">
        <f>DATE(YEAR(Лизинги[[#This Row],[Дата выдачи и погашения кредита]]),12,31)-DATE(YEAR(Лизинги[[#This Row],[Дата выдачи и погашения кредита]]),1,1)+1</f>
        <v>366</v>
      </c>
      <c r="AJ47" s="54" t="str">
        <f>IF(Лизинги[[#This Row],[Дата погашения процентов]]="","",COUNTIF($R$4:AF47,"&gt;0"))</f>
        <v/>
      </c>
      <c r="AK47" s="54" t="s">
        <v>442</v>
      </c>
      <c r="AL47" s="485" t="s">
        <v>443</v>
      </c>
    </row>
    <row r="48" spans="1:38">
      <c r="A48" s="45">
        <v>45169</v>
      </c>
      <c r="B48" s="50"/>
      <c r="C48" s="46">
        <v>694444</v>
      </c>
      <c r="D4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234722232</v>
      </c>
      <c r="E4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999714.65150684933</v>
      </c>
      <c r="G4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45169</v>
      </c>
      <c r="H48" s="51" cm="1">
        <f t="array" aca="1" ref="H4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999714.65150684933</v>
      </c>
      <c r="I48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8" s="54">
        <f>IF(Кредит_ИнвП[[#This Row],[Дата погашения процентов]]="","",COUNTIF($G$4:G48,"&gt;0"))</f>
        <v>44</v>
      </c>
      <c r="L48" s="484"/>
      <c r="M48" s="478"/>
      <c r="N48" s="478"/>
      <c r="O48" s="477" t="str" cm="1">
        <f t="array" ref="O48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48" s="46" cm="1">
        <f t="array" ref="P48">IFERROR(Кредит_ДБ[[#This Row],[Дата выдачи и погашения кредита]]-IF(IFERROR(LOOKUP(2,1/($X$3:X47=X48),$L$3:L47),0)=0,Кредит_ДБ[[#This Row],[Дата выдачи и погашения кредита]],IFERROR(LOOKUP(2,1/($X$3:X47=X48),$L$3:L47),0)),0)</f>
        <v>0</v>
      </c>
      <c r="Q48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48" s="48" t="s">
        <v>410</v>
      </c>
      <c r="S48" s="49" cm="1">
        <f t="array" ref="S48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48" s="38">
        <v>0.11</v>
      </c>
      <c r="U48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48" s="54" t="str">
        <f>IF(Кредит_ДБ[[#This Row],[Дата погашения процентов]]="","",COUNTIF($R$4:R48,"&gt;0"))</f>
        <v/>
      </c>
      <c r="W48" s="481" t="s">
        <v>408</v>
      </c>
      <c r="X48" s="555" t="s">
        <v>414</v>
      </c>
      <c r="Z48" s="484"/>
      <c r="AA48" s="478"/>
      <c r="AB48" s="46"/>
      <c r="AC48" s="477" t="str" cm="1">
        <f t="array" ref="AC48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48" s="46" cm="1">
        <f t="array" ref="AD48">IFERROR(Лизинги[[#This Row],[Дата выдачи и погашения кредита]]-IF(IFERROR(LOOKUP(2,1/($X$3:AL47=AL48),$L$3:Z47),0)=0,Лизинги[[#This Row],[Дата выдачи и погашения кредита]],IFERROR(LOOKUP(2,1/($X$3:AL47=AL48),$L$3:Z47),0)),0)</f>
        <v>0</v>
      </c>
      <c r="AE48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48" s="48"/>
      <c r="AG48" s="49" cm="1">
        <f t="array" ref="AG48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48" s="38"/>
      <c r="AI48" s="480">
        <f>DATE(YEAR(Лизинги[[#This Row],[Дата выдачи и погашения кредита]]),12,31)-DATE(YEAR(Лизинги[[#This Row],[Дата выдачи и погашения кредита]]),1,1)+1</f>
        <v>366</v>
      </c>
      <c r="AJ48" s="54" t="str">
        <f>IF(Лизинги[[#This Row],[Дата погашения процентов]]="","",COUNTIF($R$4:AF48,"&gt;0"))</f>
        <v/>
      </c>
      <c r="AK48" s="54" t="s">
        <v>442</v>
      </c>
      <c r="AL48" s="485" t="s">
        <v>443</v>
      </c>
    </row>
    <row r="49" spans="1:38">
      <c r="A49" s="53">
        <v>45169</v>
      </c>
      <c r="B49" s="50"/>
      <c r="C49" s="46">
        <v>0</v>
      </c>
      <c r="D4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234722232</v>
      </c>
      <c r="E4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45169</v>
      </c>
      <c r="H49" s="51" cm="1">
        <f t="array" aca="1" ref="H4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999714.65150684933</v>
      </c>
      <c r="I49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9" s="54">
        <f>IF(Кредит_ИнвП[[#This Row],[Дата погашения процентов]]="","",COUNTIF($G$4:G49,"&gt;0"))</f>
        <v>45</v>
      </c>
      <c r="L49" s="484"/>
      <c r="M49" s="478"/>
      <c r="N49" s="478"/>
      <c r="O49" s="477" t="str" cm="1">
        <f t="array" ref="O49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49" s="46" cm="1">
        <f t="array" ref="P49">IFERROR(Кредит_ДБ[[#This Row],[Дата выдачи и погашения кредита]]-IF(IFERROR(LOOKUP(2,1/($X$3:X48=X49),$L$3:L48),0)=0,Кредит_ДБ[[#This Row],[Дата выдачи и погашения кредита]],IFERROR(LOOKUP(2,1/($X$3:X48=X49),$L$3:L48),0)),0)</f>
        <v>0</v>
      </c>
      <c r="Q49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49" s="48" t="s">
        <v>410</v>
      </c>
      <c r="S49" s="49" cm="1">
        <f t="array" ref="S49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49" s="38">
        <v>0.11</v>
      </c>
      <c r="U49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49" s="54" t="str">
        <f>IF(Кредит_ДБ[[#This Row],[Дата погашения процентов]]="","",COUNTIF($R$4:R49,"&gt;0"))</f>
        <v/>
      </c>
      <c r="W49" s="481" t="s">
        <v>408</v>
      </c>
      <c r="X49" s="555" t="s">
        <v>414</v>
      </c>
      <c r="Z49" s="484"/>
      <c r="AA49" s="478"/>
      <c r="AB49" s="46"/>
      <c r="AC49" s="477" t="str" cm="1">
        <f t="array" ref="AC49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49" s="46" cm="1">
        <f t="array" ref="AD49">IFERROR(Лизинги[[#This Row],[Дата выдачи и погашения кредита]]-IF(IFERROR(LOOKUP(2,1/($X$3:AL48=AL49),$L$3:Z48),0)=0,Лизинги[[#This Row],[Дата выдачи и погашения кредита]],IFERROR(LOOKUP(2,1/($X$3:AL48=AL49),$L$3:Z48),0)),0)</f>
        <v>0</v>
      </c>
      <c r="AE49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49" s="48"/>
      <c r="AG49" s="49" cm="1">
        <f t="array" ref="AG49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49" s="38"/>
      <c r="AI49" s="480">
        <f>DATE(YEAR(Лизинги[[#This Row],[Дата выдачи и погашения кредита]]),12,31)-DATE(YEAR(Лизинги[[#This Row],[Дата выдачи и погашения кредита]]),1,1)+1</f>
        <v>366</v>
      </c>
      <c r="AJ49" s="54" t="str">
        <f>IF(Лизинги[[#This Row],[Дата погашения процентов]]="","",COUNTIF($R$4:AF49,"&gt;0"))</f>
        <v/>
      </c>
      <c r="AK49" s="54" t="s">
        <v>442</v>
      </c>
      <c r="AL49" s="485" t="s">
        <v>443</v>
      </c>
    </row>
    <row r="50" spans="1:38">
      <c r="A50" s="45">
        <v>45199</v>
      </c>
      <c r="B50" s="50"/>
      <c r="C50" s="46">
        <v>694444</v>
      </c>
      <c r="D5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234027788</v>
      </c>
      <c r="E50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5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964611.91232876712</v>
      </c>
      <c r="G5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45199</v>
      </c>
      <c r="H50" s="51" cm="1">
        <f t="array" aca="1" ref="H5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964611.91232876712</v>
      </c>
      <c r="I50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0" s="54">
        <f>IF(Кредит_ИнвП[[#This Row],[Дата погашения процентов]]="","",COUNTIF($G$4:G50,"&gt;0"))</f>
        <v>46</v>
      </c>
      <c r="L50" s="484"/>
      <c r="M50" s="478"/>
      <c r="N50" s="478"/>
      <c r="O50" s="477" t="str" cm="1">
        <f t="array" ref="O50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50" s="46" cm="1">
        <f t="array" ref="P50">IFERROR(Кредит_ДБ[[#This Row],[Дата выдачи и погашения кредита]]-IF(IFERROR(LOOKUP(2,1/($X$3:X49=X50),$L$3:L49),0)=0,Кредит_ДБ[[#This Row],[Дата выдачи и погашения кредита]],IFERROR(LOOKUP(2,1/($X$3:X49=X50),$L$3:L49),0)),0)</f>
        <v>0</v>
      </c>
      <c r="Q50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50" s="48" t="s">
        <v>410</v>
      </c>
      <c r="S50" s="49" cm="1">
        <f t="array" ref="S50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50" s="38">
        <v>0.11</v>
      </c>
      <c r="U50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50" s="54" t="str">
        <f>IF(Кредит_ДБ[[#This Row],[Дата погашения процентов]]="","",COUNTIF($R$4:R50,"&gt;0"))</f>
        <v/>
      </c>
      <c r="W50" s="481" t="s">
        <v>408</v>
      </c>
      <c r="X50" s="555" t="s">
        <v>414</v>
      </c>
      <c r="Z50" s="484"/>
      <c r="AA50" s="478"/>
      <c r="AB50" s="46"/>
      <c r="AC50" s="477" t="str" cm="1">
        <f t="array" ref="AC50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50" s="46" cm="1">
        <f t="array" ref="AD50">IFERROR(Лизинги[[#This Row],[Дата выдачи и погашения кредита]]-IF(IFERROR(LOOKUP(2,1/($X$3:AL49=AL50),$L$3:Z49),0)=0,Лизинги[[#This Row],[Дата выдачи и погашения кредита]],IFERROR(LOOKUP(2,1/($X$3:AL49=AL50),$L$3:Z49),0)),0)</f>
        <v>0</v>
      </c>
      <c r="AE50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50" s="48"/>
      <c r="AG50" s="49" cm="1">
        <f t="array" ref="AG50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50" s="38"/>
      <c r="AI50" s="480">
        <f>DATE(YEAR(Лизинги[[#This Row],[Дата выдачи и погашения кредита]]),12,31)-DATE(YEAR(Лизинги[[#This Row],[Дата выдачи и погашения кредита]]),1,1)+1</f>
        <v>366</v>
      </c>
      <c r="AJ50" s="54" t="str">
        <f>IF(Лизинги[[#This Row],[Дата погашения процентов]]="","",COUNTIF($R$4:AF50,"&gt;0"))</f>
        <v/>
      </c>
      <c r="AK50" s="54" t="s">
        <v>442</v>
      </c>
      <c r="AL50" s="485" t="s">
        <v>443</v>
      </c>
    </row>
    <row r="51" spans="1:38">
      <c r="A51" s="53">
        <v>45199</v>
      </c>
      <c r="B51" s="50"/>
      <c r="C51" s="46">
        <v>0</v>
      </c>
      <c r="D5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234027788</v>
      </c>
      <c r="E5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45199</v>
      </c>
      <c r="H51" s="51" cm="1">
        <f t="array" aca="1" ref="H5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964611.91232876712</v>
      </c>
      <c r="I51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1" s="54">
        <f>IF(Кредит_ИнвП[[#This Row],[Дата погашения процентов]]="","",COUNTIF($G$4:G51,"&gt;0"))</f>
        <v>47</v>
      </c>
      <c r="L51" s="484"/>
      <c r="M51" s="478"/>
      <c r="N51" s="478"/>
      <c r="O51" s="477" t="str" cm="1">
        <f t="array" ref="O51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51" s="46" cm="1">
        <f t="array" ref="P51">IFERROR(Кредит_ДБ[[#This Row],[Дата выдачи и погашения кредита]]-IF(IFERROR(LOOKUP(2,1/($X$3:X50=X51),$L$3:L50),0)=0,Кредит_ДБ[[#This Row],[Дата выдачи и погашения кредита]],IFERROR(LOOKUP(2,1/($X$3:X50=X51),$L$3:L50),0)),0)</f>
        <v>0</v>
      </c>
      <c r="Q51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51" s="48">
        <v>43798</v>
      </c>
      <c r="S51" s="49" cm="1">
        <f t="array" aca="1" ref="S51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51" s="38">
        <v>0.11</v>
      </c>
      <c r="U51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51" s="54">
        <f>IF(Кредит_ДБ[[#This Row],[Дата погашения процентов]]="","",COUNTIF($R$4:R51,"&gt;0"))</f>
        <v>35</v>
      </c>
      <c r="W51" s="481" t="s">
        <v>408</v>
      </c>
      <c r="X51" s="555" t="s">
        <v>414</v>
      </c>
      <c r="Z51" s="484"/>
      <c r="AA51" s="478"/>
      <c r="AB51" s="46"/>
      <c r="AC51" s="477" t="str" cm="1">
        <f t="array" ref="AC51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51" s="46" cm="1">
        <f t="array" ref="AD51">IFERROR(Лизинги[[#This Row],[Дата выдачи и погашения кредита]]-IF(IFERROR(LOOKUP(2,1/($X$3:AL50=AL51),$L$3:Z50),0)=0,Лизинги[[#This Row],[Дата выдачи и погашения кредита]],IFERROR(LOOKUP(2,1/($X$3:AL50=AL51),$L$3:Z50),0)),0)</f>
        <v>0</v>
      </c>
      <c r="AE51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51" s="48"/>
      <c r="AG51" s="49" cm="1">
        <f t="array" ref="AG51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51" s="38"/>
      <c r="AI51" s="480">
        <f>DATE(YEAR(Лизинги[[#This Row],[Дата выдачи и погашения кредита]]),12,31)-DATE(YEAR(Лизинги[[#This Row],[Дата выдачи и погашения кредита]]),1,1)+1</f>
        <v>366</v>
      </c>
      <c r="AJ51" s="54" t="str">
        <f>IF(Лизинги[[#This Row],[Дата погашения процентов]]="","",COUNTIF($R$4:AF51,"&gt;0"))</f>
        <v/>
      </c>
      <c r="AK51" s="54" t="s">
        <v>442</v>
      </c>
      <c r="AL51" s="485" t="s">
        <v>443</v>
      </c>
    </row>
    <row r="52" spans="1:38">
      <c r="A52" s="45">
        <v>45230</v>
      </c>
      <c r="B52" s="50"/>
      <c r="C52" s="46">
        <v>694444</v>
      </c>
      <c r="D5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233333344</v>
      </c>
      <c r="E5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993816.63397260278</v>
      </c>
      <c r="G5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45230</v>
      </c>
      <c r="H52" s="51" cm="1">
        <f t="array" aca="1" ref="H5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993816.63397260278</v>
      </c>
      <c r="I52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2" s="54">
        <f>IF(Кредит_ИнвП[[#This Row],[Дата погашения процентов]]="","",COUNTIF($G$4:G52,"&gt;0"))</f>
        <v>48</v>
      </c>
      <c r="L52" s="484"/>
      <c r="M52" s="478"/>
      <c r="N52" s="478"/>
      <c r="O52" s="477" t="str" cm="1">
        <f t="array" ref="O52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52" s="46" cm="1">
        <f t="array" ref="P52">IFERROR(Кредит_ДБ[[#This Row],[Дата выдачи и погашения кредита]]-IF(IFERROR(LOOKUP(2,1/($X$3:X51=X52),$L$3:L51),0)=0,Кредит_ДБ[[#This Row],[Дата выдачи и погашения кредита]],IFERROR(LOOKUP(2,1/($X$3:X51=X52),$L$3:L51),0)),0)</f>
        <v>0</v>
      </c>
      <c r="Q52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52" s="48">
        <v>43830</v>
      </c>
      <c r="S52" s="49" cm="1">
        <f t="array" aca="1" ref="S52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52" s="38">
        <v>0.11</v>
      </c>
      <c r="U52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52" s="54">
        <f>IF(Кредит_ДБ[[#This Row],[Дата погашения процентов]]="","",COUNTIF($R$4:R52,"&gt;0"))</f>
        <v>36</v>
      </c>
      <c r="W52" s="481" t="s">
        <v>408</v>
      </c>
      <c r="X52" s="555" t="s">
        <v>414</v>
      </c>
      <c r="Z52" s="484"/>
      <c r="AA52" s="478"/>
      <c r="AB52" s="46"/>
      <c r="AC52" s="477" t="str" cm="1">
        <f t="array" ref="AC52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52" s="46" cm="1">
        <f t="array" ref="AD52">IFERROR(Лизинги[[#This Row],[Дата выдачи и погашения кредита]]-IF(IFERROR(LOOKUP(2,1/($X$3:AL51=AL52),$L$3:Z51),0)=0,Лизинги[[#This Row],[Дата выдачи и погашения кредита]],IFERROR(LOOKUP(2,1/($X$3:AL51=AL52),$L$3:Z51),0)),0)</f>
        <v>0</v>
      </c>
      <c r="AE52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52" s="48"/>
      <c r="AG52" s="49" cm="1">
        <f t="array" ref="AG52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52" s="38"/>
      <c r="AI52" s="480">
        <f>DATE(YEAR(Лизинги[[#This Row],[Дата выдачи и погашения кредита]]),12,31)-DATE(YEAR(Лизинги[[#This Row],[Дата выдачи и погашения кредита]]),1,1)+1</f>
        <v>366</v>
      </c>
      <c r="AJ52" s="54" t="str">
        <f>IF(Лизинги[[#This Row],[Дата погашения процентов]]="","",COUNTIF($R$4:AF52,"&gt;0"))</f>
        <v/>
      </c>
      <c r="AK52" s="54" t="s">
        <v>442</v>
      </c>
      <c r="AL52" s="485" t="s">
        <v>443</v>
      </c>
    </row>
    <row r="53" spans="1:38">
      <c r="A53" s="53">
        <v>45230</v>
      </c>
      <c r="B53" s="50"/>
      <c r="C53" s="46">
        <v>0</v>
      </c>
      <c r="D5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233333344</v>
      </c>
      <c r="E5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45230</v>
      </c>
      <c r="H53" s="51" cm="1">
        <f t="array" aca="1" ref="H5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993816.63397260278</v>
      </c>
      <c r="I53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3" s="54">
        <f>IF(Кредит_ИнвП[[#This Row],[Дата погашения процентов]]="","",COUNTIF($G$4:G53,"&gt;0"))</f>
        <v>49</v>
      </c>
      <c r="L53" s="484"/>
      <c r="M53" s="478"/>
      <c r="N53" s="478"/>
      <c r="O53" s="477" t="str" cm="1">
        <f t="array" ref="O53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53" s="46" cm="1">
        <f t="array" ref="P53">IFERROR(Кредит_ДБ[[#This Row],[Дата выдачи и погашения кредита]]-IF(IFERROR(LOOKUP(2,1/($X$3:X52=X53),$L$3:L52),0)=0,Кредит_ДБ[[#This Row],[Дата выдачи и погашения кредита]],IFERROR(LOOKUP(2,1/($X$3:X52=X53),$L$3:L52),0)),0)</f>
        <v>0</v>
      </c>
      <c r="Q53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53" s="48">
        <v>43861</v>
      </c>
      <c r="S53" s="49" cm="1">
        <f t="array" aca="1" ref="S53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53" s="38">
        <v>0.11</v>
      </c>
      <c r="U53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53" s="54">
        <f>IF(Кредит_ДБ[[#This Row],[Дата погашения процентов]]="","",COUNTIF($R$4:R53,"&gt;0"))</f>
        <v>37</v>
      </c>
      <c r="W53" s="481" t="s">
        <v>408</v>
      </c>
      <c r="X53" s="555" t="s">
        <v>414</v>
      </c>
      <c r="Z53" s="484"/>
      <c r="AA53" s="478"/>
      <c r="AB53" s="46"/>
      <c r="AC53" s="477" t="str" cm="1">
        <f t="array" ref="AC53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53" s="46" cm="1">
        <f t="array" ref="AD53">IFERROR(Лизинги[[#This Row],[Дата выдачи и погашения кредита]]-IF(IFERROR(LOOKUP(2,1/($X$3:AL52=AL53),$L$3:Z52),0)=0,Лизинги[[#This Row],[Дата выдачи и погашения кредита]],IFERROR(LOOKUP(2,1/($X$3:AL52=AL53),$L$3:Z52),0)),0)</f>
        <v>0</v>
      </c>
      <c r="AE53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53" s="48"/>
      <c r="AG53" s="49" cm="1">
        <f t="array" ref="AG53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53" s="38"/>
      <c r="AI53" s="480">
        <f>DATE(YEAR(Лизинги[[#This Row],[Дата выдачи и погашения кредита]]),12,31)-DATE(YEAR(Лизинги[[#This Row],[Дата выдачи и погашения кредита]]),1,1)+1</f>
        <v>366</v>
      </c>
      <c r="AJ53" s="54" t="str">
        <f>IF(Лизинги[[#This Row],[Дата погашения процентов]]="","",COUNTIF($R$4:AF53,"&gt;0"))</f>
        <v/>
      </c>
      <c r="AK53" s="54" t="s">
        <v>442</v>
      </c>
      <c r="AL53" s="485" t="s">
        <v>443</v>
      </c>
    </row>
    <row r="54" spans="1:38">
      <c r="A54" s="45">
        <v>45260</v>
      </c>
      <c r="B54" s="50"/>
      <c r="C54" s="46">
        <v>694444</v>
      </c>
      <c r="D5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232638900</v>
      </c>
      <c r="E54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5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958904.15342465753</v>
      </c>
      <c r="G5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45260</v>
      </c>
      <c r="H54" s="51" cm="1">
        <f t="array" aca="1" ref="H5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958904.15342465753</v>
      </c>
      <c r="I54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4" s="54">
        <f>IF(Кредит_ИнвП[[#This Row],[Дата погашения процентов]]="","",COUNTIF($G$4:G54,"&gt;0"))</f>
        <v>50</v>
      </c>
      <c r="L54" s="484"/>
      <c r="M54" s="478"/>
      <c r="N54" s="478"/>
      <c r="O54" s="477" t="str" cm="1">
        <f t="array" ref="O54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54" s="46" cm="1">
        <f t="array" ref="P54">IFERROR(Кредит_ДБ[[#This Row],[Дата выдачи и погашения кредита]]-IF(IFERROR(LOOKUP(2,1/($X$3:X53=X54),$L$3:L53),0)=0,Кредит_ДБ[[#This Row],[Дата выдачи и погашения кредита]],IFERROR(LOOKUP(2,1/($X$3:X53=X54),$L$3:L53),0)),0)</f>
        <v>0</v>
      </c>
      <c r="Q54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54" s="48">
        <v>43892</v>
      </c>
      <c r="S54" s="49" cm="1">
        <f t="array" aca="1" ref="S54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54" s="38">
        <v>0.11</v>
      </c>
      <c r="U54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54" s="54">
        <f>IF(Кредит_ДБ[[#This Row],[Дата погашения процентов]]="","",COUNTIF($R$4:R54,"&gt;0"))</f>
        <v>38</v>
      </c>
      <c r="W54" s="481" t="s">
        <v>408</v>
      </c>
      <c r="X54" s="555" t="s">
        <v>414</v>
      </c>
      <c r="Z54" s="484"/>
      <c r="AA54" s="478"/>
      <c r="AB54" s="46"/>
      <c r="AC54" s="477" t="str" cm="1">
        <f t="array" ref="AC54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54" s="46" cm="1">
        <f t="array" ref="AD54">IFERROR(Лизинги[[#This Row],[Дата выдачи и погашения кредита]]-IF(IFERROR(LOOKUP(2,1/($X$3:AL53=AL54),$L$3:Z53),0)=0,Лизинги[[#This Row],[Дата выдачи и погашения кредита]],IFERROR(LOOKUP(2,1/($X$3:AL53=AL54),$L$3:Z53),0)),0)</f>
        <v>0</v>
      </c>
      <c r="AE54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54" s="48"/>
      <c r="AG54" s="49" cm="1">
        <f t="array" ref="AG54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54" s="38"/>
      <c r="AI54" s="480">
        <f>DATE(YEAR(Лизинги[[#This Row],[Дата выдачи и погашения кредита]]),12,31)-DATE(YEAR(Лизинги[[#This Row],[Дата выдачи и погашения кредита]]),1,1)+1</f>
        <v>366</v>
      </c>
      <c r="AJ54" s="54" t="str">
        <f>IF(Лизинги[[#This Row],[Дата погашения процентов]]="","",COUNTIF($R$4:AF54,"&gt;0"))</f>
        <v/>
      </c>
      <c r="AK54" s="54" t="s">
        <v>442</v>
      </c>
      <c r="AL54" s="485" t="s">
        <v>443</v>
      </c>
    </row>
    <row r="55" spans="1:38">
      <c r="A55" s="53">
        <v>45260</v>
      </c>
      <c r="B55" s="50"/>
      <c r="C55" s="46">
        <v>0</v>
      </c>
      <c r="D5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232638900</v>
      </c>
      <c r="E5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45260</v>
      </c>
      <c r="H55" s="51" cm="1">
        <f t="array" aca="1" ref="H5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958904.15342465753</v>
      </c>
      <c r="I55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5" s="54">
        <f>IF(Кредит_ИнвП[[#This Row],[Дата погашения процентов]]="","",COUNTIF($G$4:G55,"&gt;0"))</f>
        <v>51</v>
      </c>
      <c r="L55" s="484"/>
      <c r="M55" s="478"/>
      <c r="N55" s="478"/>
      <c r="O55" s="477" t="str" cm="1">
        <f t="array" ref="O55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55" s="46" cm="1">
        <f t="array" ref="P55">IFERROR(Кредит_ДБ[[#This Row],[Дата выдачи и погашения кредита]]-IF(IFERROR(LOOKUP(2,1/($X$3:X54=X55),$L$3:L54),0)=0,Кредит_ДБ[[#This Row],[Дата выдачи и погашения кредита]],IFERROR(LOOKUP(2,1/($X$3:X54=X55),$L$3:L54),0)),0)</f>
        <v>0</v>
      </c>
      <c r="Q55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55" s="48">
        <v>43921</v>
      </c>
      <c r="S55" s="49" cm="1">
        <f t="array" aca="1" ref="S55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55" s="38">
        <v>0.11</v>
      </c>
      <c r="U55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55" s="54">
        <f>IF(Кредит_ДБ[[#This Row],[Дата погашения процентов]]="","",COUNTIF($R$4:R55,"&gt;0"))</f>
        <v>39</v>
      </c>
      <c r="W55" s="481" t="s">
        <v>408</v>
      </c>
      <c r="X55" s="555" t="s">
        <v>414</v>
      </c>
      <c r="Z55" s="484"/>
      <c r="AA55" s="478"/>
      <c r="AB55" s="46"/>
      <c r="AC55" s="477" t="str" cm="1">
        <f t="array" ref="AC55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55" s="46" cm="1">
        <f t="array" ref="AD55">IFERROR(Лизинги[[#This Row],[Дата выдачи и погашения кредита]]-IF(IFERROR(LOOKUP(2,1/($X$3:AL54=AL55),$L$3:Z54),0)=0,Лизинги[[#This Row],[Дата выдачи и погашения кредита]],IFERROR(LOOKUP(2,1/($X$3:AL54=AL55),$L$3:Z54),0)),0)</f>
        <v>0</v>
      </c>
      <c r="AE55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55" s="48"/>
      <c r="AG55" s="49" cm="1">
        <f t="array" ref="AG55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55" s="38"/>
      <c r="AI55" s="480">
        <f>DATE(YEAR(Лизинги[[#This Row],[Дата выдачи и погашения кредита]]),12,31)-DATE(YEAR(Лизинги[[#This Row],[Дата выдачи и погашения кредита]]),1,1)+1</f>
        <v>366</v>
      </c>
      <c r="AJ55" s="54" t="str">
        <f>IF(Лизинги[[#This Row],[Дата погашения процентов]]="","",COUNTIF($R$4:AF55,"&gt;0"))</f>
        <v/>
      </c>
      <c r="AK55" s="54" t="s">
        <v>442</v>
      </c>
      <c r="AL55" s="485" t="s">
        <v>443</v>
      </c>
    </row>
    <row r="56" spans="1:38">
      <c r="A56" s="45">
        <v>45291</v>
      </c>
      <c r="B56" s="50"/>
      <c r="C56" s="46">
        <v>694444</v>
      </c>
      <c r="D5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231944456</v>
      </c>
      <c r="E5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987918.61643835611</v>
      </c>
      <c r="G5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45291</v>
      </c>
      <c r="H56" s="51" cm="1">
        <f t="array" aca="1" ref="H5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987918.61643835611</v>
      </c>
      <c r="I56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6" s="54">
        <f>IF(Кредит_ИнвП[[#This Row],[Дата погашения процентов]]="","",COUNTIF($G$4:G56,"&gt;0"))</f>
        <v>52</v>
      </c>
      <c r="L56" s="484"/>
      <c r="M56" s="478"/>
      <c r="N56" s="478"/>
      <c r="O56" s="477" t="str" cm="1">
        <f t="array" ref="O56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56" s="46" cm="1">
        <f t="array" ref="P56">IFERROR(Кредит_ДБ[[#This Row],[Дата выдачи и погашения кредита]]-IF(IFERROR(LOOKUP(2,1/($X$3:X55=X56),$L$3:L55),0)=0,Кредит_ДБ[[#This Row],[Дата выдачи и погашения кредита]],IFERROR(LOOKUP(2,1/($X$3:X55=X56),$L$3:L55),0)),0)</f>
        <v>0</v>
      </c>
      <c r="Q56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56" s="48">
        <v>43951</v>
      </c>
      <c r="S56" s="49" cm="1">
        <f t="array" aca="1" ref="S56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56" s="38">
        <v>0.11</v>
      </c>
      <c r="U56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56" s="54">
        <f>IF(Кредит_ДБ[[#This Row],[Дата погашения процентов]]="","",COUNTIF($R$4:R56,"&gt;0"))</f>
        <v>40</v>
      </c>
      <c r="W56" s="481" t="s">
        <v>408</v>
      </c>
      <c r="X56" s="555" t="s">
        <v>414</v>
      </c>
      <c r="Z56" s="484"/>
      <c r="AA56" s="478"/>
      <c r="AB56" s="46"/>
      <c r="AC56" s="477" t="str" cm="1">
        <f t="array" ref="AC56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56" s="46" cm="1">
        <f t="array" ref="AD56">IFERROR(Лизинги[[#This Row],[Дата выдачи и погашения кредита]]-IF(IFERROR(LOOKUP(2,1/($X$3:AL55=AL56),$L$3:Z55),0)=0,Лизинги[[#This Row],[Дата выдачи и погашения кредита]],IFERROR(LOOKUP(2,1/($X$3:AL55=AL56),$L$3:Z55),0)),0)</f>
        <v>0</v>
      </c>
      <c r="AE56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56" s="48"/>
      <c r="AG56" s="49" cm="1">
        <f t="array" ref="AG56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56" s="38"/>
      <c r="AI56" s="480">
        <f>DATE(YEAR(Лизинги[[#This Row],[Дата выдачи и погашения кредита]]),12,31)-DATE(YEAR(Лизинги[[#This Row],[Дата выдачи и погашения кредита]]),1,1)+1</f>
        <v>366</v>
      </c>
      <c r="AJ56" s="54" t="str">
        <f>IF(Лизинги[[#This Row],[Дата погашения процентов]]="","",COUNTIF($R$4:AF56,"&gt;0"))</f>
        <v/>
      </c>
      <c r="AK56" s="54" t="s">
        <v>442</v>
      </c>
      <c r="AL56" s="485" t="s">
        <v>443</v>
      </c>
    </row>
    <row r="57" spans="1:38">
      <c r="A57" s="53">
        <v>45291</v>
      </c>
      <c r="B57" s="50"/>
      <c r="C57" s="46">
        <v>0</v>
      </c>
      <c r="D5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231944456</v>
      </c>
      <c r="E5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45291</v>
      </c>
      <c r="H57" s="51" cm="1">
        <f t="array" aca="1" ref="H5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987918.61643835611</v>
      </c>
      <c r="I57" s="54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7" s="54">
        <f>IF(Кредит_ИнвП[[#This Row],[Дата погашения процентов]]="","",COUNTIF($G$4:G57,"&gt;0"))</f>
        <v>53</v>
      </c>
      <c r="L57" s="484"/>
      <c r="M57" s="478"/>
      <c r="N57" s="478"/>
      <c r="O57" s="477" t="str" cm="1">
        <f t="array" ref="O57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57" s="46" cm="1">
        <f t="array" ref="P57">IFERROR(Кредит_ДБ[[#This Row],[Дата выдачи и погашения кредита]]-IF(IFERROR(LOOKUP(2,1/($X$3:X56=X57),$L$3:L56),0)=0,Кредит_ДБ[[#This Row],[Дата выдачи и погашения кредита]],IFERROR(LOOKUP(2,1/($X$3:X56=X57),$L$3:L56),0)),0)</f>
        <v>0</v>
      </c>
      <c r="Q57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57" s="48">
        <v>43980</v>
      </c>
      <c r="S57" s="49" cm="1">
        <f t="array" aca="1" ref="S57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57" s="38">
        <v>0.11</v>
      </c>
      <c r="U57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57" s="54">
        <f>IF(Кредит_ДБ[[#This Row],[Дата погашения процентов]]="","",COUNTIF($R$4:R57,"&gt;0"))</f>
        <v>41</v>
      </c>
      <c r="W57" s="481" t="s">
        <v>408</v>
      </c>
      <c r="X57" s="555" t="s">
        <v>414</v>
      </c>
      <c r="Z57" s="484"/>
      <c r="AA57" s="478"/>
      <c r="AB57" s="46"/>
      <c r="AC57" s="477" t="str" cm="1">
        <f t="array" ref="AC57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57" s="46" cm="1">
        <f t="array" ref="AD57">IFERROR(Лизинги[[#This Row],[Дата выдачи и погашения кредита]]-IF(IFERROR(LOOKUP(2,1/($X$3:AL56=AL57),$L$3:Z56),0)=0,Лизинги[[#This Row],[Дата выдачи и погашения кредита]],IFERROR(LOOKUP(2,1/($X$3:AL56=AL57),$L$3:Z56),0)),0)</f>
        <v>0</v>
      </c>
      <c r="AE57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57" s="48"/>
      <c r="AG57" s="49" cm="1">
        <f t="array" ref="AG57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57" s="38"/>
      <c r="AI57" s="480">
        <f>DATE(YEAR(Лизинги[[#This Row],[Дата выдачи и погашения кредита]]),12,31)-DATE(YEAR(Лизинги[[#This Row],[Дата выдачи и погашения кредита]]),1,1)+1</f>
        <v>366</v>
      </c>
      <c r="AJ57" s="54" t="str">
        <f>IF(Лизинги[[#This Row],[Дата погашения процентов]]="","",COUNTIF($R$4:AF57,"&gt;0"))</f>
        <v/>
      </c>
      <c r="AK57" s="54" t="s">
        <v>442</v>
      </c>
      <c r="AL57" s="485" t="s">
        <v>443</v>
      </c>
    </row>
    <row r="58" spans="1:38">
      <c r="A58" s="45">
        <v>45322</v>
      </c>
      <c r="B58" s="50"/>
      <c r="C58" s="46">
        <v>694444</v>
      </c>
      <c r="D5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231250012</v>
      </c>
      <c r="E5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982278.4338797814</v>
      </c>
      <c r="G5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45322</v>
      </c>
      <c r="H58" s="51" cm="1">
        <f t="array" aca="1" ref="H5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982278.4338797814</v>
      </c>
      <c r="I58" s="54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8" s="54">
        <f>IF(Кредит_ИнвП[[#This Row],[Дата погашения процентов]]="","",COUNTIF($G$4:G58,"&gt;0"))</f>
        <v>54</v>
      </c>
      <c r="L58" s="484"/>
      <c r="M58" s="478"/>
      <c r="N58" s="478"/>
      <c r="O58" s="477" t="str" cm="1">
        <f t="array" ref="O58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58" s="46" cm="1">
        <f t="array" ref="P58">IFERROR(Кредит_ДБ[[#This Row],[Дата выдачи и погашения кредита]]-IF(IFERROR(LOOKUP(2,1/($X$3:X57=X58),$L$3:L57),0)=0,Кредит_ДБ[[#This Row],[Дата выдачи и погашения кредита]],IFERROR(LOOKUP(2,1/($X$3:X57=X58),$L$3:L57),0)),0)</f>
        <v>0</v>
      </c>
      <c r="Q58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58" s="48">
        <v>44013</v>
      </c>
      <c r="S58" s="49" cm="1">
        <f t="array" aca="1" ref="S58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58" s="38">
        <v>0.11</v>
      </c>
      <c r="U58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58" s="54">
        <f>IF(Кредит_ДБ[[#This Row],[Дата погашения процентов]]="","",COUNTIF($R$4:R58,"&gt;0"))</f>
        <v>42</v>
      </c>
      <c r="W58" s="481" t="s">
        <v>408</v>
      </c>
      <c r="X58" s="555" t="s">
        <v>414</v>
      </c>
      <c r="Z58" s="484"/>
      <c r="AA58" s="478"/>
      <c r="AB58" s="46"/>
      <c r="AC58" s="477" t="str" cm="1">
        <f t="array" ref="AC58">IF(Лизинги[[#This Row],[Дата выдачи и погашения кредита]]="","",
             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кредита])*Лизинги[Выдача, руб.]),0)
             -IFERROR(SUMPRODUCT((Лизинги[[#This Row],[Банк - лизингодатель]]=Лизинги[Банк - лизингодатель])*(Лизинги[[#This Row],[Договор лизинга]]=Лизинги[Договор лизинга])*(Лизинги[[#This Row],[Дата выдачи и погашения кредита]]&gt;Лизинги[Дата выдачи и погашения кредита])*Лизинги[Возврат, руб.]),0)
             +Лизинги[[#This Row],[Выдача, руб.]]
             -Лизинги[[#This Row],[Возврат, руб.]])</f>
        <v/>
      </c>
      <c r="AD58" s="46" cm="1">
        <f t="array" ref="AD58">IFERROR(Лизинги[[#This Row],[Дата выдачи и погашения кредита]]-IF(IFERROR(LOOKUP(2,1/($X$3:AL57=AL58),$L$3:Z57),0)=0,Лизинги[[#This Row],[Дата выдачи и погашения кредита]],IFERROR(LOOKUP(2,1/($X$3:AL57=AL58),$L$3:Z57),0)),0)</f>
        <v>0</v>
      </c>
      <c r="AE58" s="47">
        <f ca="1">IFERROR(OFFSET(Лизинги[[#This Row],[Остаток по кредиту, руб.]],-1,0,1,1)*Лизинги[[#This Row],[Дней для начисления процентов]]*Лизинги[[#This Row],[% ставка]]/Лизинги[[#This Row],[Дней в году]],0)</f>
        <v>0</v>
      </c>
      <c r="AF58" s="48"/>
      <c r="AG58" s="49" cm="1">
        <f t="array" ref="AG58">IFERROR(IF(Лизинги[[#This Row],[Дата погашения процентов]]&lt;&gt;"",SUMPRODUCT((MONTH(Лизинги[[#This Row],[Дата выдачи и погашения кредита]])&amp;YEAR(Лизинги[[#This Row],[Дата выдачи и погашения кредита]])=MONTH(Лизинги[Дата выдачи и погашения кредита])&amp;YEAR(Лизинги[Дата выдачи и погашения кредита]))*(Лизинги[[#This Row],[Договор лизинга]]=Лизинги[Договор лизинга])*Лизинги[Проценты, руб.]),0),0)</f>
        <v>0</v>
      </c>
      <c r="AH58" s="38"/>
      <c r="AI58" s="480">
        <f>DATE(YEAR(Лизинги[[#This Row],[Дата выдачи и погашения кредита]]),12,31)-DATE(YEAR(Лизинги[[#This Row],[Дата выдачи и погашения кредита]]),1,1)+1</f>
        <v>366</v>
      </c>
      <c r="AJ58" s="54" t="str">
        <f>IF(Лизинги[[#This Row],[Дата погашения процентов]]="","",COUNTIF($R$4:AF58,"&gt;0"))</f>
        <v/>
      </c>
      <c r="AK58" s="54" t="s">
        <v>442</v>
      </c>
      <c r="AL58" s="485" t="s">
        <v>443</v>
      </c>
    </row>
    <row r="59" spans="1:38">
      <c r="A59" s="53">
        <v>45322</v>
      </c>
      <c r="B59" s="50"/>
      <c r="C59" s="46">
        <v>0</v>
      </c>
      <c r="D5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231250012</v>
      </c>
      <c r="E5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45322</v>
      </c>
      <c r="H59" s="51" cm="1">
        <f t="array" aca="1" ref="H5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982278.4338797814</v>
      </c>
      <c r="I59" s="54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9" s="54">
        <f>IF(Кредит_ИнвП[[#This Row],[Дата погашения процентов]]="","",COUNTIF($G$4:G59,"&gt;0"))</f>
        <v>55</v>
      </c>
      <c r="L59" s="484"/>
      <c r="M59" s="478"/>
      <c r="N59" s="478"/>
      <c r="O59" s="477" t="str" cm="1">
        <f t="array" ref="O59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59" s="46" cm="1">
        <f t="array" ref="P59">IFERROR(Кредит_ДБ[[#This Row],[Дата выдачи и погашения кредита]]-IF(IFERROR(LOOKUP(2,1/($X$3:X58=X59),$L$3:L58),0)=0,Кредит_ДБ[[#This Row],[Дата выдачи и погашения кредита]],IFERROR(LOOKUP(2,1/($X$3:X58=X59),$L$3:L58),0)),0)</f>
        <v>0</v>
      </c>
      <c r="Q59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59" s="48">
        <v>44043</v>
      </c>
      <c r="S59" s="49" cm="1">
        <f t="array" aca="1" ref="S59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59" s="38">
        <v>0.11</v>
      </c>
      <c r="U59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59" s="54">
        <f>IF(Кредит_ДБ[[#This Row],[Дата погашения процентов]]="","",COUNTIF($R$4:R59,"&gt;0"))</f>
        <v>43</v>
      </c>
      <c r="W59" s="481" t="s">
        <v>408</v>
      </c>
      <c r="X59" s="555" t="s">
        <v>414</v>
      </c>
      <c r="Z59" s="61" t="s">
        <v>35</v>
      </c>
      <c r="AA59" s="62">
        <f>SUBTOTAL(109,Лизинги[Выдача, руб.])</f>
        <v>0</v>
      </c>
      <c r="AB59" s="62">
        <f>SUBTOTAL(109,Лизинги[Возврат, руб.])</f>
        <v>0</v>
      </c>
      <c r="AC59" s="59"/>
      <c r="AD59" s="59"/>
      <c r="AE59" s="63">
        <f ca="1">SUBTOTAL(109,Лизинги[Проценты, руб.])</f>
        <v>0</v>
      </c>
      <c r="AF59" s="59"/>
      <c r="AG59" s="64">
        <f>SUBTOTAL(109,Лизинги[Сумма к уплате процентов, руб.])</f>
        <v>0</v>
      </c>
      <c r="AH59" s="64"/>
      <c r="AI59" s="59"/>
      <c r="AJ59" s="65"/>
      <c r="AK59" s="476"/>
      <c r="AL59" s="476"/>
    </row>
    <row r="60" spans="1:38">
      <c r="A60" s="45">
        <v>45351</v>
      </c>
      <c r="B60" s="50"/>
      <c r="C60" s="46">
        <v>694444</v>
      </c>
      <c r="D6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230555568</v>
      </c>
      <c r="E60" s="46">
        <f ca="1">IFERROR(Кредит_ИнвП[[#This Row],[Дата выдачи и погашения кредита]]-OFFSET(Кредит_ИнвП[[#This Row],[Дата выдачи и погашения кредита]],-1,0,1,1),0)</f>
        <v>29</v>
      </c>
      <c r="F6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916154.41912568314</v>
      </c>
      <c r="G6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45351</v>
      </c>
      <c r="H60" s="51" cm="1">
        <f t="array" aca="1" ref="H6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916154.41912568314</v>
      </c>
      <c r="I60" s="54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0" s="54">
        <f>IF(Кредит_ИнвП[[#This Row],[Дата погашения процентов]]="","",COUNTIF($G$4:G60,"&gt;0"))</f>
        <v>56</v>
      </c>
      <c r="L60" s="484"/>
      <c r="M60" s="478"/>
      <c r="N60" s="478"/>
      <c r="O60" s="477" t="str" cm="1">
        <f t="array" ref="O60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60" s="46" cm="1">
        <f t="array" ref="P60">IFERROR(Кредит_ДБ[[#This Row],[Дата выдачи и погашения кредита]]-IF(IFERROR(LOOKUP(2,1/($X$3:X59=X60),$L$3:L59),0)=0,Кредит_ДБ[[#This Row],[Дата выдачи и погашения кредита]],IFERROR(LOOKUP(2,1/($X$3:X59=X60),$L$3:L59),0)),0)</f>
        <v>0</v>
      </c>
      <c r="Q60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60" s="48">
        <v>44074</v>
      </c>
      <c r="S60" s="49" cm="1">
        <f t="array" aca="1" ref="S60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60" s="38">
        <v>0.11</v>
      </c>
      <c r="U60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60" s="54">
        <f>IF(Кредит_ДБ[[#This Row],[Дата погашения процентов]]="","",COUNTIF($R$4:R60,"&gt;0"))</f>
        <v>44</v>
      </c>
      <c r="W60" s="481" t="s">
        <v>408</v>
      </c>
      <c r="X60" s="555" t="s">
        <v>414</v>
      </c>
      <c r="AE60" s="482"/>
      <c r="AF60" s="483"/>
    </row>
    <row r="61" spans="1:38">
      <c r="A61" s="53">
        <v>45351</v>
      </c>
      <c r="B61" s="50"/>
      <c r="C61" s="46">
        <v>0</v>
      </c>
      <c r="D6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230555568</v>
      </c>
      <c r="E6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45351</v>
      </c>
      <c r="H61" s="51" cm="1">
        <f t="array" aca="1" ref="H6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916154.41912568314</v>
      </c>
      <c r="I61" s="54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1" s="54">
        <f>IF(Кредит_ИнвП[[#This Row],[Дата погашения процентов]]="","",COUNTIF($G$4:G61,"&gt;0"))</f>
        <v>57</v>
      </c>
      <c r="L61" s="484"/>
      <c r="M61" s="478"/>
      <c r="N61" s="478"/>
      <c r="O61" s="477" t="str" cm="1">
        <f t="array" ref="O61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61" s="46" cm="1">
        <f t="array" ref="P61">IFERROR(Кредит_ДБ[[#This Row],[Дата выдачи и погашения кредита]]-IF(IFERROR(LOOKUP(2,1/($X$3:X60=X61),$L$3:L60),0)=0,Кредит_ДБ[[#This Row],[Дата выдачи и погашения кредита]],IFERROR(LOOKUP(2,1/($X$3:X60=X61),$L$3:L60),0)),0)</f>
        <v>0</v>
      </c>
      <c r="Q61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61" s="48">
        <v>44105</v>
      </c>
      <c r="S61" s="49" cm="1">
        <f t="array" aca="1" ref="S61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61" s="38">
        <v>0.11</v>
      </c>
      <c r="U61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61" s="54">
        <f>IF(Кредит_ДБ[[#This Row],[Дата погашения процентов]]="","",COUNTIF($R$4:R61,"&gt;0"))</f>
        <v>45</v>
      </c>
      <c r="W61" s="481" t="s">
        <v>408</v>
      </c>
      <c r="X61" s="555" t="s">
        <v>414</v>
      </c>
      <c r="AE61" s="482"/>
    </row>
    <row r="62" spans="1:38">
      <c r="A62" s="45">
        <v>45382</v>
      </c>
      <c r="B62" s="50"/>
      <c r="C62" s="46">
        <v>694444</v>
      </c>
      <c r="D6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229861124</v>
      </c>
      <c r="E6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976396.53114754113</v>
      </c>
      <c r="G6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45382</v>
      </c>
      <c r="H62" s="51" cm="1">
        <f t="array" aca="1" ref="H6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976396.53114754113</v>
      </c>
      <c r="I62" s="54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2" s="54">
        <f>IF(Кредит_ИнвП[[#This Row],[Дата погашения процентов]]="","",COUNTIF($G$4:G62,"&gt;0"))</f>
        <v>58</v>
      </c>
      <c r="L62" s="484"/>
      <c r="M62" s="478"/>
      <c r="N62" s="478"/>
      <c r="O62" s="477" t="str" cm="1">
        <f t="array" ref="O62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62" s="46" cm="1">
        <f t="array" ref="P62">IFERROR(Кредит_ДБ[[#This Row],[Дата выдачи и погашения кредита]]-IF(IFERROR(LOOKUP(2,1/($X$3:X61=X62),$L$3:L61),0)=0,Кредит_ДБ[[#This Row],[Дата выдачи и погашения кредита]],IFERROR(LOOKUP(2,1/($X$3:X61=X62),$L$3:L61),0)),0)</f>
        <v>0</v>
      </c>
      <c r="Q62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62" s="48" t="s">
        <v>410</v>
      </c>
      <c r="S62" s="49" cm="1">
        <f t="array" ref="S62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62" s="38">
        <v>0.11</v>
      </c>
      <c r="U62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62" s="54" t="str">
        <f>IF(Кредит_ДБ[[#This Row],[Дата погашения процентов]]="","",COUNTIF($R$4:R62,"&gt;0"))</f>
        <v/>
      </c>
      <c r="W62" s="481" t="s">
        <v>408</v>
      </c>
      <c r="X62" s="555" t="s">
        <v>414</v>
      </c>
    </row>
    <row r="63" spans="1:38">
      <c r="A63" s="53">
        <v>45382</v>
      </c>
      <c r="B63" s="50"/>
      <c r="C63" s="46">
        <v>0</v>
      </c>
      <c r="D6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229861124</v>
      </c>
      <c r="E6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45382</v>
      </c>
      <c r="H63" s="51" cm="1">
        <f t="array" aca="1" ref="H6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976396.53114754113</v>
      </c>
      <c r="I63" s="54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3" s="54">
        <f>IF(Кредит_ИнвП[[#This Row],[Дата погашения процентов]]="","",COUNTIF($G$4:G63,"&gt;0"))</f>
        <v>59</v>
      </c>
      <c r="L63" s="484"/>
      <c r="M63" s="478"/>
      <c r="N63" s="478"/>
      <c r="O63" s="477" t="str" cm="1">
        <f t="array" ref="O63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63" s="46" cm="1">
        <f t="array" ref="P63">IFERROR(Кредит_ДБ[[#This Row],[Дата выдачи и погашения кредита]]-IF(IFERROR(LOOKUP(2,1/($X$3:X62=X63),$L$3:L62),0)=0,Кредит_ДБ[[#This Row],[Дата выдачи и погашения кредита]],IFERROR(LOOKUP(2,1/($X$3:X62=X63),$L$3:L62),0)),0)</f>
        <v>0</v>
      </c>
      <c r="Q63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63" s="48">
        <v>44134</v>
      </c>
      <c r="S63" s="49" cm="1">
        <f t="array" aca="1" ref="S63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63" s="38">
        <v>0.11</v>
      </c>
      <c r="U63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63" s="54">
        <f>IF(Кредит_ДБ[[#This Row],[Дата погашения процентов]]="","",COUNTIF($R$4:R63,"&gt;0"))</f>
        <v>46</v>
      </c>
      <c r="W63" s="481" t="s">
        <v>408</v>
      </c>
      <c r="X63" s="555" t="s">
        <v>414</v>
      </c>
    </row>
    <row r="64" spans="1:38">
      <c r="A64" s="45">
        <v>45412</v>
      </c>
      <c r="B64" s="50"/>
      <c r="C64" s="46">
        <v>694444</v>
      </c>
      <c r="D6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229166680</v>
      </c>
      <c r="E64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6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942053.78688524594</v>
      </c>
      <c r="G6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45412</v>
      </c>
      <c r="H64" s="51" cm="1">
        <f t="array" aca="1" ref="H6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942053.78688524594</v>
      </c>
      <c r="I64" s="54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4" s="54">
        <f>IF(Кредит_ИнвП[[#This Row],[Дата погашения процентов]]="","",COUNTIF($G$4:G64,"&gt;0"))</f>
        <v>60</v>
      </c>
      <c r="L64" s="484"/>
      <c r="M64" s="478"/>
      <c r="N64" s="478"/>
      <c r="O64" s="477" t="str" cm="1">
        <f t="array" ref="O64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64" s="46" cm="1">
        <f t="array" ref="P64">IFERROR(Кредит_ДБ[[#This Row],[Дата выдачи и погашения кредита]]-IF(IFERROR(LOOKUP(2,1/($X$3:X63=X64),$L$3:L63),0)=0,Кредит_ДБ[[#This Row],[Дата выдачи и погашения кредита]],IFERROR(LOOKUP(2,1/($X$3:X63=X64),$L$3:L63),0)),0)</f>
        <v>0</v>
      </c>
      <c r="Q64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64" s="48" t="s">
        <v>410</v>
      </c>
      <c r="S64" s="49" cm="1">
        <f t="array" ref="S64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64" s="38">
        <v>0.11</v>
      </c>
      <c r="U64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64" s="54" t="str">
        <f>IF(Кредит_ДБ[[#This Row],[Дата погашения процентов]]="","",COUNTIF($R$4:R64,"&gt;0"))</f>
        <v/>
      </c>
      <c r="W64" s="481" t="s">
        <v>408</v>
      </c>
      <c r="X64" s="555" t="s">
        <v>414</v>
      </c>
    </row>
    <row r="65" spans="1:38" s="55" customFormat="1">
      <c r="A65" s="53">
        <v>45412</v>
      </c>
      <c r="B65" s="50"/>
      <c r="C65" s="46">
        <v>0</v>
      </c>
      <c r="D6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229166680</v>
      </c>
      <c r="E6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45412</v>
      </c>
      <c r="H65" s="51" cm="1">
        <f t="array" aca="1" ref="H6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942053.78688524594</v>
      </c>
      <c r="I65" s="54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5" s="54">
        <f>IF(Кредит_ИнвП[[#This Row],[Дата погашения процентов]]="","",COUNTIF($G$4:G65,"&gt;0"))</f>
        <v>61</v>
      </c>
      <c r="L65" s="556"/>
      <c r="M65" s="478"/>
      <c r="N65" s="478"/>
      <c r="O65" s="477" t="str" cm="1">
        <f t="array" ref="O65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65" s="46" cm="1">
        <f t="array" ref="P65">IFERROR(Кредит_ДБ[[#This Row],[Дата выдачи и погашения кредита]]-IF(IFERROR(LOOKUP(2,1/($X$3:X64=X65),$L$3:L64),0)=0,Кредит_ДБ[[#This Row],[Дата выдачи и погашения кредита]],IFERROR(LOOKUP(2,1/($X$3:X64=X65),$L$3:L64),0)),0)</f>
        <v>0</v>
      </c>
      <c r="Q65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65" s="48">
        <v>44166</v>
      </c>
      <c r="S65" s="49" cm="1">
        <f t="array" aca="1" ref="S65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65" s="38">
        <v>4.4999999999999998E-2</v>
      </c>
      <c r="U65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65" s="54">
        <f>IF(Кредит_ДБ[[#This Row],[Дата погашения процентов]]="","",COUNTIF($R$4:R65,"&gt;0"))</f>
        <v>47</v>
      </c>
      <c r="W65" s="481" t="s">
        <v>408</v>
      </c>
      <c r="X65" s="555" t="s">
        <v>414</v>
      </c>
      <c r="Z65" s="56"/>
      <c r="AA65" s="34"/>
      <c r="AB65" s="34"/>
      <c r="AC65" s="34"/>
      <c r="AD65" s="34"/>
      <c r="AE65" s="57"/>
      <c r="AF65" s="56"/>
      <c r="AG65" s="58"/>
      <c r="AH65" s="34"/>
      <c r="AI65" s="34"/>
      <c r="AJ65" s="34"/>
      <c r="AK65" s="34"/>
      <c r="AL65" s="34"/>
    </row>
    <row r="66" spans="1:38">
      <c r="A66" s="45">
        <v>45443</v>
      </c>
      <c r="B66" s="50"/>
      <c r="C66" s="46">
        <v>694444</v>
      </c>
      <c r="D6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228472236</v>
      </c>
      <c r="E6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970514.62841530051</v>
      </c>
      <c r="G6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45443</v>
      </c>
      <c r="H66" s="51" cm="1">
        <f t="array" aca="1" ref="H6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970514.62841530051</v>
      </c>
      <c r="I66" s="54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6" s="54">
        <f>IF(Кредит_ИнвП[[#This Row],[Дата погашения процентов]]="","",COUNTIF($G$4:G66,"&gt;0"))</f>
        <v>62</v>
      </c>
      <c r="L66" s="484"/>
      <c r="M66" s="478"/>
      <c r="N66" s="478"/>
      <c r="O66" s="477" t="str" cm="1">
        <f t="array" ref="O66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66" s="46" cm="1">
        <f t="array" ref="P66">IFERROR(Кредит_ДБ[[#This Row],[Дата выдачи и погашения кредита]]-IF(IFERROR(LOOKUP(2,1/($X$3:X65=X66),$L$3:L65),0)=0,Кредит_ДБ[[#This Row],[Дата выдачи и погашения кредита]],IFERROR(LOOKUP(2,1/($X$3:X65=X66),$L$3:L65),0)),0)</f>
        <v>0</v>
      </c>
      <c r="Q66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66" s="48">
        <v>44196</v>
      </c>
      <c r="S66" s="49" cm="1">
        <f t="array" aca="1" ref="S66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66" s="38">
        <v>4.4999999999999998E-2</v>
      </c>
      <c r="U66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66" s="54">
        <f>IF(Кредит_ДБ[[#This Row],[Дата погашения процентов]]="","",COUNTIF($R$4:R66,"&gt;0"))</f>
        <v>48</v>
      </c>
      <c r="W66" s="481" t="s">
        <v>408</v>
      </c>
      <c r="X66" s="555" t="s">
        <v>414</v>
      </c>
    </row>
    <row r="67" spans="1:38">
      <c r="A67" s="53">
        <v>45443</v>
      </c>
      <c r="B67" s="50"/>
      <c r="C67" s="46">
        <v>0</v>
      </c>
      <c r="D6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228472236</v>
      </c>
      <c r="E6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45443</v>
      </c>
      <c r="H67" s="51" cm="1">
        <f t="array" aca="1" ref="H6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970514.62841530051</v>
      </c>
      <c r="I67" s="54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7" s="54">
        <f>IF(Кредит_ИнвП[[#This Row],[Дата погашения процентов]]="","",COUNTIF($G$4:G67,"&gt;0"))</f>
        <v>63</v>
      </c>
      <c r="L67" s="484"/>
      <c r="M67" s="478"/>
      <c r="N67" s="478"/>
      <c r="O67" s="477" t="str" cm="1">
        <f t="array" ref="O67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67" s="46" cm="1">
        <f t="array" ref="P67">IFERROR(Кредит_ДБ[[#This Row],[Дата выдачи и погашения кредита]]-IF(IFERROR(LOOKUP(2,1/($X$3:X66=X67),$L$3:L66),0)=0,Кредит_ДБ[[#This Row],[Дата выдачи и погашения кредита]],IFERROR(LOOKUP(2,1/($X$3:X66=X67),$L$3:L66),0)),0)</f>
        <v>0</v>
      </c>
      <c r="Q67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67" s="48">
        <v>44225</v>
      </c>
      <c r="S67" s="49" cm="1">
        <f t="array" aca="1" ref="S67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67" s="38">
        <v>4.4999999999999998E-2</v>
      </c>
      <c r="U67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67" s="54">
        <f>IF(Кредит_ДБ[[#This Row],[Дата погашения процентов]]="","",COUNTIF($R$4:R67,"&gt;0"))</f>
        <v>49</v>
      </c>
      <c r="W67" s="481" t="s">
        <v>408</v>
      </c>
      <c r="X67" s="555" t="s">
        <v>414</v>
      </c>
    </row>
    <row r="68" spans="1:38">
      <c r="A68" s="45">
        <v>45473</v>
      </c>
      <c r="B68" s="50"/>
      <c r="C68" s="46">
        <v>694444</v>
      </c>
      <c r="D6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227777792</v>
      </c>
      <c r="E68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6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936361.62295081967</v>
      </c>
      <c r="G6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45473</v>
      </c>
      <c r="H68" s="51" cm="1">
        <f t="array" aca="1" ref="H6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936361.62295081967</v>
      </c>
      <c r="I68" s="54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8" s="54">
        <f>IF(Кредит_ИнвП[[#This Row],[Дата погашения процентов]]="","",COUNTIF($G$4:G68,"&gt;0"))</f>
        <v>64</v>
      </c>
      <c r="L68" s="484"/>
      <c r="M68" s="478"/>
      <c r="N68" s="478"/>
      <c r="O68" s="477" t="str" cm="1">
        <f t="array" ref="O68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68" s="46" cm="1">
        <f t="array" ref="P68">IFERROR(Кредит_ДБ[[#This Row],[Дата выдачи и погашения кредита]]-IF(IFERROR(LOOKUP(2,1/($X$3:X67=X68),$L$3:L67),0)=0,Кредит_ДБ[[#This Row],[Дата выдачи и погашения кредита]],IFERROR(LOOKUP(2,1/($X$3:X67=X68),$L$3:L67),0)),0)</f>
        <v>0</v>
      </c>
      <c r="Q68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68" s="48">
        <v>44258</v>
      </c>
      <c r="S68" s="49" cm="1">
        <f t="array" aca="1" ref="S68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68" s="38">
        <v>4.4999999999999998E-2</v>
      </c>
      <c r="U68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68" s="54">
        <f>IF(Кредит_ДБ[[#This Row],[Дата погашения процентов]]="","",COUNTIF($R$4:R68,"&gt;0"))</f>
        <v>50</v>
      </c>
      <c r="W68" s="481" t="s">
        <v>408</v>
      </c>
      <c r="X68" s="555" t="s">
        <v>414</v>
      </c>
    </row>
    <row r="69" spans="1:38">
      <c r="A69" s="53">
        <v>45473</v>
      </c>
      <c r="B69" s="50"/>
      <c r="C69" s="46">
        <v>0</v>
      </c>
      <c r="D6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227777792</v>
      </c>
      <c r="E6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45473</v>
      </c>
      <c r="H69" s="51" cm="1">
        <f t="array" aca="1" ref="H6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936361.62295081967</v>
      </c>
      <c r="I69" s="54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9" s="54">
        <f>IF(Кредит_ИнвП[[#This Row],[Дата погашения процентов]]="","",COUNTIF($G$4:G69,"&gt;0"))</f>
        <v>65</v>
      </c>
      <c r="L69" s="484"/>
      <c r="M69" s="478"/>
      <c r="N69" s="478"/>
      <c r="O69" s="477" t="str" cm="1">
        <f t="array" ref="O69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69" s="46" cm="1">
        <f t="array" ref="P69">IFERROR(Кредит_ДБ[[#This Row],[Дата выдачи и погашения кредита]]-IF(IFERROR(LOOKUP(2,1/($X$3:X68=X69),$L$3:L68),0)=0,Кредит_ДБ[[#This Row],[Дата выдачи и погашения кредита]],IFERROR(LOOKUP(2,1/($X$3:X68=X69),$L$3:L68),0)),0)</f>
        <v>0</v>
      </c>
      <c r="Q69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69" s="48">
        <v>44286</v>
      </c>
      <c r="S69" s="49" cm="1">
        <f t="array" aca="1" ref="S69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69" s="38">
        <v>4.4999999999999998E-2</v>
      </c>
      <c r="U69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69" s="54">
        <f>IF(Кредит_ДБ[[#This Row],[Дата погашения процентов]]="","",COUNTIF($R$4:R69,"&gt;0"))</f>
        <v>51</v>
      </c>
      <c r="W69" s="481" t="s">
        <v>408</v>
      </c>
      <c r="X69" s="555" t="s">
        <v>414</v>
      </c>
    </row>
    <row r="70" spans="1:38">
      <c r="A70" s="45">
        <v>45504</v>
      </c>
      <c r="B70" s="50"/>
      <c r="C70" s="46">
        <v>694444</v>
      </c>
      <c r="D7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227083348</v>
      </c>
      <c r="E7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7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964632.72568306013</v>
      </c>
      <c r="G7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45504</v>
      </c>
      <c r="H70" s="51" cm="1">
        <f t="array" aca="1" ref="H7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964632.72568306013</v>
      </c>
      <c r="I70" s="54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0" s="54">
        <f>IF(Кредит_ИнвП[[#This Row],[Дата погашения процентов]]="","",COUNTIF($G$4:G70,"&gt;0"))</f>
        <v>66</v>
      </c>
      <c r="L70" s="484"/>
      <c r="M70" s="478"/>
      <c r="N70" s="478"/>
      <c r="O70" s="477" t="str" cm="1">
        <f t="array" ref="O70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70" s="46" cm="1">
        <f t="array" ref="P70">IFERROR(Кредит_ДБ[[#This Row],[Дата выдачи и погашения кредита]]-IF(IFERROR(LOOKUP(2,1/($X$3:X69=X70),$L$3:L69),0)=0,Кредит_ДБ[[#This Row],[Дата выдачи и погашения кредита]],IFERROR(LOOKUP(2,1/($X$3:X69=X70),$L$3:L69),0)),0)</f>
        <v>0</v>
      </c>
      <c r="Q70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70" s="48">
        <v>44316</v>
      </c>
      <c r="S70" s="49" cm="1">
        <f t="array" aca="1" ref="S70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70" s="38">
        <v>4.4999999999999998E-2</v>
      </c>
      <c r="U70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70" s="54">
        <f>IF(Кредит_ДБ[[#This Row],[Дата погашения процентов]]="","",COUNTIF($R$4:R70,"&gt;0"))</f>
        <v>52</v>
      </c>
      <c r="W70" s="481" t="s">
        <v>408</v>
      </c>
      <c r="X70" s="555" t="s">
        <v>414</v>
      </c>
    </row>
    <row r="71" spans="1:38">
      <c r="A71" s="53">
        <v>45504</v>
      </c>
      <c r="B71" s="50"/>
      <c r="C71" s="46">
        <v>0</v>
      </c>
      <c r="D7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227083348</v>
      </c>
      <c r="E7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45504</v>
      </c>
      <c r="H71" s="51" cm="1">
        <f t="array" aca="1" ref="H7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964632.72568306013</v>
      </c>
      <c r="I7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1" s="54">
        <f>IF(Кредит_ИнвП[[#This Row],[Дата погашения процентов]]="","",COUNTIF($G$4:G71,"&gt;0"))</f>
        <v>67</v>
      </c>
      <c r="L71" s="484"/>
      <c r="M71" s="478"/>
      <c r="N71" s="478"/>
      <c r="O71" s="477" t="str" cm="1">
        <f t="array" ref="O71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71" s="46" cm="1">
        <f t="array" ref="P71">IFERROR(Кредит_ДБ[[#This Row],[Дата выдачи и погашения кредита]]-IF(IFERROR(LOOKUP(2,1/($X$3:X70=X71),$L$3:L70),0)=0,Кредит_ДБ[[#This Row],[Дата выдачи и погашения кредита]],IFERROR(LOOKUP(2,1/($X$3:X70=X71),$L$3:L70),0)),0)</f>
        <v>0</v>
      </c>
      <c r="Q71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71" s="48">
        <v>44347</v>
      </c>
      <c r="S71" s="49" cm="1">
        <f t="array" aca="1" ref="S71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71" s="38">
        <v>4.4999999999999998E-2</v>
      </c>
      <c r="U71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71" s="54">
        <f>IF(Кредит_ДБ[[#This Row],[Дата погашения процентов]]="","",COUNTIF($R$4:R71,"&gt;0"))</f>
        <v>53</v>
      </c>
      <c r="W71" s="481" t="s">
        <v>408</v>
      </c>
      <c r="X71" s="555" t="s">
        <v>414</v>
      </c>
    </row>
    <row r="72" spans="1:38">
      <c r="A72" s="45">
        <v>45535</v>
      </c>
      <c r="B72" s="50"/>
      <c r="C72" s="46">
        <v>694444</v>
      </c>
      <c r="D7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226388904</v>
      </c>
      <c r="E7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7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961691.77431693999</v>
      </c>
      <c r="G7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45535</v>
      </c>
      <c r="H72" s="51" cm="1">
        <f t="array" aca="1" ref="H7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961691.77431693999</v>
      </c>
      <c r="I72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2" s="54">
        <f>IF(Кредит_ИнвП[[#This Row],[Дата погашения процентов]]="","",COUNTIF($G$4:G72,"&gt;0"))</f>
        <v>68</v>
      </c>
      <c r="L72" s="484"/>
      <c r="M72" s="478"/>
      <c r="N72" s="478"/>
      <c r="O72" s="477" t="str" cm="1">
        <f t="array" ref="O72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72" s="46" cm="1">
        <f t="array" ref="P72">IFERROR(Кредит_ДБ[[#This Row],[Дата выдачи и погашения кредита]]-IF(IFERROR(LOOKUP(2,1/($X$3:X71=X72),$L$3:L71),0)=0,Кредит_ДБ[[#This Row],[Дата выдачи и погашения кредита]],IFERROR(LOOKUP(2,1/($X$3:X71=X72),$L$3:L71),0)),0)</f>
        <v>0</v>
      </c>
      <c r="Q72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72" s="48">
        <v>44378</v>
      </c>
      <c r="S72" s="49" cm="1">
        <f t="array" aca="1" ref="S72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72" s="38">
        <v>4.4999999999999998E-2</v>
      </c>
      <c r="U72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72" s="54">
        <f>IF(Кредит_ДБ[[#This Row],[Дата погашения процентов]]="","",COUNTIF($R$4:R72,"&gt;0"))</f>
        <v>54</v>
      </c>
      <c r="W72" s="481" t="s">
        <v>408</v>
      </c>
      <c r="X72" s="555" t="s">
        <v>414</v>
      </c>
      <c r="AJ72" s="55"/>
      <c r="AK72" s="55"/>
      <c r="AL72" s="55"/>
    </row>
    <row r="73" spans="1:38">
      <c r="A73" s="53">
        <v>45535</v>
      </c>
      <c r="B73" s="50"/>
      <c r="C73" s="46">
        <v>0</v>
      </c>
      <c r="D7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226388904</v>
      </c>
      <c r="E7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45535</v>
      </c>
      <c r="H73" s="51" cm="1">
        <f t="array" aca="1" ref="H7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961691.77431693999</v>
      </c>
      <c r="I73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3" s="54">
        <f>IF(Кредит_ИнвП[[#This Row],[Дата погашения процентов]]="","",COUNTIF($G$4:G73,"&gt;0"))</f>
        <v>69</v>
      </c>
      <c r="L73" s="484"/>
      <c r="M73" s="478"/>
      <c r="N73" s="478"/>
      <c r="O73" s="477" t="str" cm="1">
        <f t="array" ref="O73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73" s="46" cm="1">
        <f t="array" ref="P73">IFERROR(Кредит_ДБ[[#This Row],[Дата выдачи и погашения кредита]]-IF(IFERROR(LOOKUP(2,1/($X$3:X72=X73),$L$3:L72),0)=0,Кредит_ДБ[[#This Row],[Дата выдачи и погашения кредита]],IFERROR(LOOKUP(2,1/($X$3:X72=X73),$L$3:L72),0)),0)</f>
        <v>0</v>
      </c>
      <c r="Q73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73" s="48">
        <v>44407</v>
      </c>
      <c r="S73" s="49" cm="1">
        <f t="array" aca="1" ref="S73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73" s="38">
        <v>4.4999999999999998E-2</v>
      </c>
      <c r="U73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73" s="54">
        <f>IF(Кредит_ДБ[[#This Row],[Дата погашения процентов]]="","",COUNTIF($R$4:R73,"&gt;0"))</f>
        <v>55</v>
      </c>
      <c r="W73" s="481" t="s">
        <v>408</v>
      </c>
      <c r="X73" s="555" t="s">
        <v>414</v>
      </c>
    </row>
    <row r="74" spans="1:38">
      <c r="A74" s="45">
        <v>45565</v>
      </c>
      <c r="B74" s="50"/>
      <c r="C74" s="46">
        <v>694444</v>
      </c>
      <c r="D7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225694460</v>
      </c>
      <c r="E74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7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927823.37704918033</v>
      </c>
      <c r="G7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45565</v>
      </c>
      <c r="H74" s="51" cm="1">
        <f t="array" aca="1" ref="H7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927823.37704918033</v>
      </c>
      <c r="I7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4" s="54">
        <f>IF(Кредит_ИнвП[[#This Row],[Дата погашения процентов]]="","",COUNTIF($G$4:G74,"&gt;0"))</f>
        <v>70</v>
      </c>
      <c r="L74" s="484"/>
      <c r="M74" s="478"/>
      <c r="N74" s="478"/>
      <c r="O74" s="477" t="str" cm="1">
        <f t="array" ref="O74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74" s="46" cm="1">
        <f t="array" ref="P74">IFERROR(Кредит_ДБ[[#This Row],[Дата выдачи и погашения кредита]]-IF(IFERROR(LOOKUP(2,1/($X$3:X73=X74),$L$3:L73),0)=0,Кредит_ДБ[[#This Row],[Дата выдачи и погашения кредита]],IFERROR(LOOKUP(2,1/($X$3:X73=X74),$L$3:L73),0)),0)</f>
        <v>0</v>
      </c>
      <c r="Q74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74" s="48">
        <v>44439</v>
      </c>
      <c r="S74" s="49" cm="1">
        <f t="array" aca="1" ref="S74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74" s="38">
        <v>4.4999999999999998E-2</v>
      </c>
      <c r="U74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74" s="54">
        <f>IF(Кредит_ДБ[[#This Row],[Дата погашения процентов]]="","",COUNTIF($R$4:R74,"&gt;0"))</f>
        <v>56</v>
      </c>
      <c r="W74" s="481" t="s">
        <v>408</v>
      </c>
      <c r="X74" s="555" t="s">
        <v>414</v>
      </c>
    </row>
    <row r="75" spans="1:38">
      <c r="A75" s="53">
        <v>45565</v>
      </c>
      <c r="B75" s="46"/>
      <c r="C75" s="46">
        <v>0</v>
      </c>
      <c r="D7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225694460</v>
      </c>
      <c r="E7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45565</v>
      </c>
      <c r="H75" s="49" cm="1">
        <f t="array" aca="1" ref="H7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927823.37704918033</v>
      </c>
      <c r="I7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5" s="54">
        <f>IF(Кредит_ИнвП[[#This Row],[Дата погашения процентов]]="","",COUNTIF($G$4:G75,"&gt;0"))</f>
        <v>71</v>
      </c>
      <c r="L75" s="484"/>
      <c r="M75" s="478"/>
      <c r="N75" s="478"/>
      <c r="O75" s="477" t="str" cm="1">
        <f t="array" ref="O75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75" s="46" cm="1">
        <f t="array" ref="P75">IFERROR(Кредит_ДБ[[#This Row],[Дата выдачи и погашения кредита]]-IF(IFERROR(LOOKUP(2,1/($X$3:X74=X75),$L$3:L74),0)=0,Кредит_ДБ[[#This Row],[Дата выдачи и погашения кредита]],IFERROR(LOOKUP(2,1/($X$3:X74=X75),$L$3:L74),0)),0)</f>
        <v>0</v>
      </c>
      <c r="Q75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75" s="48">
        <v>44470</v>
      </c>
      <c r="S75" s="49" cm="1">
        <f t="array" aca="1" ref="S75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75" s="38">
        <v>4.4999999999999998E-2</v>
      </c>
      <c r="U75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75" s="54">
        <f>IF(Кредит_ДБ[[#This Row],[Дата погашения процентов]]="","",COUNTIF($R$4:R77,"&gt;0"))</f>
        <v>59</v>
      </c>
      <c r="W75" s="481" t="s">
        <v>408</v>
      </c>
      <c r="X75" s="555" t="s">
        <v>414</v>
      </c>
    </row>
    <row r="76" spans="1:38">
      <c r="A76" s="45">
        <v>45596</v>
      </c>
      <c r="B76" s="46"/>
      <c r="C76" s="46">
        <v>694444</v>
      </c>
      <c r="D7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225000016</v>
      </c>
      <c r="E7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7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955809.87158469949</v>
      </c>
      <c r="G7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45596</v>
      </c>
      <c r="H76" s="49" cm="1">
        <f t="array" aca="1" ref="H7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955809.87158469949</v>
      </c>
      <c r="I7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6" s="54">
        <f>IF(Кредит_ИнвП[[#This Row],[Дата погашения процентов]]="","",COUNTIF($G$4:G76,"&gt;0"))</f>
        <v>72</v>
      </c>
      <c r="L76" s="484"/>
      <c r="M76" s="478"/>
      <c r="N76" s="478"/>
      <c r="O76" s="477" t="str" cm="1">
        <f t="array" ref="O76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76" s="46" cm="1">
        <f t="array" ref="P76">IFERROR(Кредит_ДБ[[#This Row],[Дата выдачи и погашения кредита]]-IF(IFERROR(LOOKUP(2,1/($X$3:X75=X76),$L$3:L75),0)=0,Кредит_ДБ[[#This Row],[Дата выдачи и погашения кредита]],IFERROR(LOOKUP(2,1/($X$3:X75=X76),$L$3:L75),0)),0)</f>
        <v>0</v>
      </c>
      <c r="Q76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76" s="48">
        <v>44498</v>
      </c>
      <c r="S76" s="49" cm="1">
        <f t="array" aca="1" ref="S76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76" s="38">
        <v>4.4999999999999998E-2</v>
      </c>
      <c r="U76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76" s="54">
        <f>IF(Кредит_ДБ[[#This Row],[Дата погашения процентов]]="","",COUNTIF($R$4:R76,"&gt;0"))</f>
        <v>58</v>
      </c>
      <c r="W76" s="481" t="s">
        <v>408</v>
      </c>
      <c r="X76" s="555" t="s">
        <v>414</v>
      </c>
    </row>
    <row r="77" spans="1:38">
      <c r="A77" s="53">
        <v>45596</v>
      </c>
      <c r="B77" s="46"/>
      <c r="C77" s="46">
        <v>0</v>
      </c>
      <c r="D7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225000016</v>
      </c>
      <c r="E7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45596</v>
      </c>
      <c r="H77" s="49" cm="1">
        <f t="array" aca="1" ref="H7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955809.87158469949</v>
      </c>
      <c r="I77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7" s="54">
        <f>IF(Кредит_ИнвП[[#This Row],[Дата погашения процентов]]="","",COUNTIF($G$4:G77,"&gt;0"))</f>
        <v>73</v>
      </c>
      <c r="L77" s="556"/>
      <c r="M77" s="478"/>
      <c r="N77" s="478"/>
      <c r="O77" s="477" t="str" cm="1">
        <f t="array" ref="O77">IF(Кредит_ДБ[[#This Row],[Дата выдачи и погашения кредита]]="","",
             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кредита])*Кредит_ДБ[Выдача, руб.]),0)
             -IFERROR(SUMPRODUCT((Кредит_ДБ[[#This Row],[Банк - кредитор]]=Кредит_ДБ[Банк - кредитор])*(Кредит_ДБ[[#This Row],[Договор кредитования]]=Кредит_ДБ[Договор кредитования])*(Кредит_ДБ[[#This Row],[Дата выдачи и погашения кредита]]&gt;Кредит_ДБ[Дата выдачи и погашения кредита])*Кредит_ДБ[Возврат, руб.]),0)
             +Кредит_ДБ[[#This Row],[Выдача, руб.]]
             -Кредит_ДБ[[#This Row],[Возврат, руб.]])</f>
        <v/>
      </c>
      <c r="P77" s="46" cm="1">
        <f t="array" ref="P77">IFERROR(Кредит_ДБ[[#This Row],[Дата выдачи и погашения кредита]]-IF(IFERROR(LOOKUP(2,1/($X$3:X76=X77),$L$3:L76),0)=0,Кредит_ДБ[[#This Row],[Дата выдачи и погашения кредита]],IFERROR(LOOKUP(2,1/($X$3:X76=X77),$L$3:L76),0)),0)</f>
        <v>0</v>
      </c>
      <c r="Q77" s="47">
        <f ca="1">IFERROR(OFFSET(Кредит_ДБ[[#This Row],[Остаток по кредиту, руб.]],-1,0,1,1)*Кредит_ДБ[[#This Row],[Дней для начисления процентов]]*Кредит_ДБ[[#This Row],[% ставка]]/Кредит_ДБ[[#This Row],[Дней в году]],0)</f>
        <v>0</v>
      </c>
      <c r="R77" s="48">
        <v>44509</v>
      </c>
      <c r="S77" s="49" cm="1">
        <f t="array" aca="1" ref="S77" ca="1">IFERROR(IF(Кредит_ДБ[[#This Row],[Дата погашения процентов]]&lt;&gt;"",SUMPRODUCT((MONTH(Кредит_ДБ[[#This Row],[Дата выдачи и погашения кредита]])&amp;YEAR(Кредит_ДБ[[#This Row],[Дата выдачи и погашения кредита]])=MONTH(Кредит_ДБ[Дата выдачи и погашения кредита])&amp;YEAR(Кредит_ДБ[Дата выдачи и погашения кредита]))*(Кредит_ДБ[[#This Row],[Договор кредитования]]=Кредит_ДБ[Договор кредитования])*Кредит_ДБ[Проценты, руб.]),0),0)</f>
        <v>0</v>
      </c>
      <c r="T77" s="38">
        <v>4.4999999999999998E-2</v>
      </c>
      <c r="U77" s="480">
        <f>DATE(YEAR(Кредит_ДБ[[#This Row],[Дата выдачи и погашения кредита]]),12,31)-DATE(YEAR(Кредит_ДБ[[#This Row],[Дата выдачи и погашения кредита]]),1,1)+1</f>
        <v>366</v>
      </c>
      <c r="V77" s="54">
        <f>IF(Кредит_ДБ[[#This Row],[Дата погашения процентов]]="","",COUNTIF($R$4:R77,"&gt;0"))</f>
        <v>59</v>
      </c>
      <c r="W77" s="481" t="s">
        <v>408</v>
      </c>
      <c r="X77" s="555" t="s">
        <v>414</v>
      </c>
    </row>
    <row r="78" spans="1:38">
      <c r="A78" s="45">
        <v>45626</v>
      </c>
      <c r="B78" s="46"/>
      <c r="C78" s="46">
        <v>694444</v>
      </c>
      <c r="D7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224305572</v>
      </c>
      <c r="E78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7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922131.21311475406</v>
      </c>
      <c r="G7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45626</v>
      </c>
      <c r="H78" s="49" cm="1">
        <f t="array" aca="1" ref="H7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922131.21311475406</v>
      </c>
      <c r="I78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8" s="54">
        <f>IF(Кредит_ИнвП[[#This Row],[Дата погашения процентов]]="","",COUNTIF($G$4:G78,"&gt;0"))</f>
        <v>74</v>
      </c>
      <c r="L78" s="61" t="s">
        <v>35</v>
      </c>
      <c r="M78" s="62">
        <f>SUBTOTAL(109,Кредит_ДБ[Выдача, руб.])</f>
        <v>0</v>
      </c>
      <c r="N78" s="62">
        <f>SUBTOTAL(109,Кредит_ДБ[Возврат, руб.])</f>
        <v>0</v>
      </c>
      <c r="O78" s="59"/>
      <c r="P78" s="59"/>
      <c r="Q78" s="63">
        <f ca="1">SUBTOTAL(109,Кредит_ДБ[Проценты, руб.])</f>
        <v>0</v>
      </c>
      <c r="R78" s="59"/>
      <c r="S78" s="64">
        <f ca="1">SUBTOTAL(109,Кредит_ДБ[Сумма к уплате процентов, руб.])</f>
        <v>0</v>
      </c>
      <c r="T78" s="64"/>
      <c r="U78" s="59"/>
      <c r="V78" s="65"/>
      <c r="W78" s="476"/>
      <c r="X78" s="476"/>
    </row>
    <row r="79" spans="1:38">
      <c r="A79" s="53">
        <v>45626</v>
      </c>
      <c r="B79" s="46"/>
      <c r="C79" s="46">
        <v>0</v>
      </c>
      <c r="D7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224305572</v>
      </c>
      <c r="E7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45626</v>
      </c>
      <c r="H79" s="49" cm="1">
        <f t="array" aca="1" ref="H7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922131.21311475406</v>
      </c>
      <c r="I79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9" s="54">
        <f>IF(Кредит_ИнвП[[#This Row],[Дата погашения процентов]]="","",COUNTIF($G$4:G79,"&gt;0"))</f>
        <v>75</v>
      </c>
      <c r="Q79" s="482">
        <v>44308</v>
      </c>
      <c r="R79" s="483"/>
    </row>
    <row r="80" spans="1:38">
      <c r="A80" s="45">
        <v>45657</v>
      </c>
      <c r="B80" s="46"/>
      <c r="C80" s="46">
        <v>694444</v>
      </c>
      <c r="D8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223611128</v>
      </c>
      <c r="E8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8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949927.9688524591</v>
      </c>
      <c r="G8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45657</v>
      </c>
      <c r="H80" s="49" cm="1">
        <f t="array" aca="1" ref="H8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949927.9688524591</v>
      </c>
      <c r="I80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80" s="54">
        <f>IF(Кредит_ИнвП[[#This Row],[Дата погашения процентов]]="","",COUNTIF($G$4:G80,"&gt;0"))</f>
        <v>76</v>
      </c>
      <c r="Q80" s="482">
        <f>Q79+R79</f>
        <v>44308</v>
      </c>
    </row>
    <row r="81" spans="1:24">
      <c r="A81" s="53">
        <v>45657</v>
      </c>
      <c r="B81" s="46"/>
      <c r="C81" s="46">
        <v>0</v>
      </c>
      <c r="D8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223611128</v>
      </c>
      <c r="E8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8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8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45657</v>
      </c>
      <c r="H81" s="49" cm="1">
        <f t="array" aca="1" ref="H8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949927.9688524591</v>
      </c>
      <c r="I8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81" s="54">
        <f>IF(Кредит_ИнвП[[#This Row],[Дата погашения процентов]]="","",COUNTIF($G$4:G81,"&gt;0"))</f>
        <v>77</v>
      </c>
    </row>
    <row r="82" spans="1:24">
      <c r="A82" s="45">
        <v>45688</v>
      </c>
      <c r="B82" s="46"/>
      <c r="C82" s="46">
        <v>694444</v>
      </c>
      <c r="D8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222916684</v>
      </c>
      <c r="E8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8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949581.50246575347</v>
      </c>
      <c r="G8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45688</v>
      </c>
      <c r="H82" s="49" cm="1">
        <f t="array" aca="1" ref="H8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949581.50246575347</v>
      </c>
      <c r="I8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82" s="54">
        <f>IF(Кредит_ИнвП[[#This Row],[Дата погашения процентов]]="","",COUNTIF($G$4:G82,"&gt;0"))</f>
        <v>78</v>
      </c>
    </row>
    <row r="83" spans="1:24">
      <c r="A83" s="53">
        <v>45688</v>
      </c>
      <c r="B83" s="46"/>
      <c r="C83" s="46">
        <v>0</v>
      </c>
      <c r="D8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222916684</v>
      </c>
      <c r="E8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8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8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45688</v>
      </c>
      <c r="H83" s="49" cm="1">
        <f t="array" aca="1" ref="H8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949581.50246575347</v>
      </c>
      <c r="I8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83" s="54">
        <f>IF(Кредит_ИнвП[[#This Row],[Дата погашения процентов]]="","",COUNTIF($G$4:G83,"&gt;0"))</f>
        <v>79</v>
      </c>
    </row>
    <row r="84" spans="1:24">
      <c r="A84" s="45">
        <v>45716</v>
      </c>
      <c r="B84" s="46"/>
      <c r="C84" s="46">
        <v>694444</v>
      </c>
      <c r="D8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222222240</v>
      </c>
      <c r="E84" s="46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8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855022.89753424667</v>
      </c>
      <c r="G8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45716</v>
      </c>
      <c r="H84" s="49" cm="1">
        <f t="array" aca="1" ref="H8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855022.89753424667</v>
      </c>
      <c r="I8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84" s="54">
        <f>IF(Кредит_ИнвП[[#This Row],[Дата погашения процентов]]="","",COUNTIF($G$4:G84,"&gt;0"))</f>
        <v>80</v>
      </c>
    </row>
    <row r="85" spans="1:24">
      <c r="A85" s="53">
        <v>45716</v>
      </c>
      <c r="B85" s="50"/>
      <c r="C85" s="46">
        <v>0</v>
      </c>
      <c r="D8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222222240</v>
      </c>
      <c r="E8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8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8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45716</v>
      </c>
      <c r="H85" s="51">
        <f t="array" aca="1" ref="H8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855022.89753424667</v>
      </c>
      <c r="I8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85" s="54">
        <f>IF(Кредит_ИнвП[[#This Row],[Дата погашения процентов]]="","",COUNTIF($G$4:G85,"&gt;0"))</f>
        <v>81</v>
      </c>
    </row>
    <row r="86" spans="1:24">
      <c r="A86" s="45">
        <v>45747</v>
      </c>
      <c r="B86" s="50"/>
      <c r="C86" s="46">
        <v>694444</v>
      </c>
      <c r="D8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221527796</v>
      </c>
      <c r="E86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8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943683.4849315068</v>
      </c>
      <c r="G8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45747</v>
      </c>
      <c r="H86" s="51">
        <f t="array" aca="1" ref="H8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943683.4849315068</v>
      </c>
      <c r="I8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86" s="54">
        <f>IF(Кредит_ИнвП[[#This Row],[Дата погашения процентов]]="","",COUNTIF($G$4:G86,"&gt;0"))</f>
        <v>82</v>
      </c>
    </row>
    <row r="87" spans="1:24" ht="12" customHeight="1">
      <c r="A87" s="53">
        <v>45747</v>
      </c>
      <c r="B87" s="50"/>
      <c r="C87" s="46">
        <v>0</v>
      </c>
      <c r="D8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221527796</v>
      </c>
      <c r="E8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8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8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45747</v>
      </c>
      <c r="H87" s="51">
        <f t="array" aca="1" ref="H8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943683.4849315068</v>
      </c>
      <c r="I8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87" s="54">
        <f>IF(Кредит_ИнвП[[#This Row],[Дата погашения процентов]]="","",COUNTIF($G$4:G87,"&gt;0"))</f>
        <v>83</v>
      </c>
    </row>
    <row r="88" spans="1:24">
      <c r="A88" s="45">
        <v>45777</v>
      </c>
      <c r="B88" s="50"/>
      <c r="C88" s="46">
        <v>694444</v>
      </c>
      <c r="D8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220833352</v>
      </c>
      <c r="E88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8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910388.20273972605</v>
      </c>
      <c r="G8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45777</v>
      </c>
      <c r="H88" s="51">
        <f t="array" aca="1" ref="H8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910388.20273972605</v>
      </c>
      <c r="I8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88" s="54">
        <f>IF(Кредит_ИнвП[[#This Row],[Дата погашения процентов]]="","",COUNTIF($G$4:G88,"&gt;0"))</f>
        <v>84</v>
      </c>
    </row>
    <row r="89" spans="1:24">
      <c r="A89" s="53">
        <v>45777</v>
      </c>
      <c r="B89" s="50"/>
      <c r="C89" s="46">
        <v>0</v>
      </c>
      <c r="D8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220833352</v>
      </c>
      <c r="E8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8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8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45777</v>
      </c>
      <c r="H89" s="51">
        <f t="array" aca="1" ref="H8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910388.20273972605</v>
      </c>
      <c r="I8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89" s="54">
        <f>IF(Кредит_ИнвП[[#This Row],[Дата погашения процентов]]="","",COUNTIF($G$4:G89,"&gt;0"))</f>
        <v>85</v>
      </c>
    </row>
    <row r="90" spans="1:24">
      <c r="A90" s="45">
        <v>45808</v>
      </c>
      <c r="B90" s="50"/>
      <c r="C90" s="46">
        <v>694444</v>
      </c>
      <c r="D9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220138908</v>
      </c>
      <c r="E90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9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937785.46739726036</v>
      </c>
      <c r="G9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45808</v>
      </c>
      <c r="H90" s="51">
        <f t="array" aca="1" ref="H9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937785.46739726036</v>
      </c>
      <c r="I9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90" s="54">
        <f>IF(Кредит_ИнвП[[#This Row],[Дата погашения процентов]]="","",COUNTIF($G$4:G90,"&gt;0"))</f>
        <v>86</v>
      </c>
    </row>
    <row r="91" spans="1:24">
      <c r="A91" s="53">
        <v>45808</v>
      </c>
      <c r="B91" s="50"/>
      <c r="C91" s="46">
        <v>0</v>
      </c>
      <c r="D9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220138908</v>
      </c>
      <c r="E9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9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9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45808</v>
      </c>
      <c r="H91" s="51">
        <f t="array" aca="1" ref="H9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937785.46739726036</v>
      </c>
      <c r="I9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91" s="54">
        <f>IF(Кредит_ИнвП[[#This Row],[Дата погашения процентов]]="","",COUNTIF($G$4:G91,"&gt;0"))</f>
        <v>87</v>
      </c>
      <c r="V91" s="55"/>
      <c r="W91" s="55"/>
      <c r="X91" s="55"/>
    </row>
    <row r="92" spans="1:24">
      <c r="A92" s="45">
        <v>45838</v>
      </c>
      <c r="B92" s="50"/>
      <c r="C92" s="46">
        <v>694444</v>
      </c>
      <c r="D9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219444464</v>
      </c>
      <c r="E92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9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904680.44383561646</v>
      </c>
      <c r="G9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45838</v>
      </c>
      <c r="H92" s="51">
        <f t="array" aca="1" ref="H9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904680.44383561646</v>
      </c>
      <c r="I9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92" s="54">
        <f>IF(Кредит_ИнвП[[#This Row],[Дата погашения процентов]]="","",COUNTIF($G$4:G92,"&gt;0"))</f>
        <v>88</v>
      </c>
    </row>
    <row r="93" spans="1:24">
      <c r="A93" s="53">
        <v>45838</v>
      </c>
      <c r="B93" s="50"/>
      <c r="C93" s="46">
        <v>0</v>
      </c>
      <c r="D9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219444464</v>
      </c>
      <c r="E9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9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9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45838</v>
      </c>
      <c r="H93" s="51">
        <f t="array" aca="1" ref="H9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904680.44383561646</v>
      </c>
      <c r="I9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93" s="54">
        <f>IF(Кредит_ИнвП[[#This Row],[Дата погашения процентов]]="","",COUNTIF($G$4:G93,"&gt;0"))</f>
        <v>89</v>
      </c>
    </row>
    <row r="94" spans="1:24">
      <c r="A94" s="45">
        <v>45869</v>
      </c>
      <c r="B94" s="50"/>
      <c r="C94" s="46">
        <v>694444</v>
      </c>
      <c r="D9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218750020</v>
      </c>
      <c r="E94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9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931887.44986301381</v>
      </c>
      <c r="G9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45869</v>
      </c>
      <c r="H94" s="51">
        <f t="array" aca="1" ref="H9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931887.44986301381</v>
      </c>
      <c r="I9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94" s="54">
        <f>IF(Кредит_ИнвП[[#This Row],[Дата погашения процентов]]="","",COUNTIF($G$4:G94,"&gt;0"))</f>
        <v>90</v>
      </c>
    </row>
    <row r="95" spans="1:24">
      <c r="A95" s="53">
        <v>45869</v>
      </c>
      <c r="B95" s="50"/>
      <c r="C95" s="46">
        <v>0</v>
      </c>
      <c r="D9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218750020</v>
      </c>
      <c r="E9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9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9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45869</v>
      </c>
      <c r="H95" s="51">
        <f t="array" aca="1" ref="H9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931887.44986301381</v>
      </c>
      <c r="I9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95" s="54">
        <f>IF(Кредит_ИнвП[[#This Row],[Дата погашения процентов]]="","",COUNTIF($G$4:G95,"&gt;0"))</f>
        <v>91</v>
      </c>
    </row>
    <row r="96" spans="1:24">
      <c r="A96" s="45">
        <v>45900</v>
      </c>
      <c r="B96" s="50"/>
      <c r="C96" s="46">
        <v>694444</v>
      </c>
      <c r="D9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218055576</v>
      </c>
      <c r="E96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9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928938.44109589036</v>
      </c>
      <c r="G9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45900</v>
      </c>
      <c r="H96" s="51">
        <f t="array" aca="1" ref="H9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928938.44109589036</v>
      </c>
      <c r="I9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96" s="54">
        <f>IF(Кредит_ИнвП[[#This Row],[Дата погашения процентов]]="","",COUNTIF($G$4:G96,"&gt;0"))</f>
        <v>92</v>
      </c>
    </row>
    <row r="97" spans="1:10">
      <c r="A97" s="53">
        <v>45900</v>
      </c>
      <c r="B97" s="50"/>
      <c r="C97" s="46">
        <v>0</v>
      </c>
      <c r="D9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218055576</v>
      </c>
      <c r="E9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9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9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45900</v>
      </c>
      <c r="H97" s="51">
        <f t="array" aca="1" ref="H9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928938.44109589036</v>
      </c>
      <c r="I9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97" s="54">
        <f>IF(Кредит_ИнвП[[#This Row],[Дата погашения процентов]]="","",COUNTIF($G$4:G97,"&gt;0"))</f>
        <v>93</v>
      </c>
    </row>
    <row r="98" spans="1:10">
      <c r="A98" s="45">
        <v>45930</v>
      </c>
      <c r="B98" s="50"/>
      <c r="C98" s="46">
        <v>694444</v>
      </c>
      <c r="D9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217361132</v>
      </c>
      <c r="E98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9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896118.80547945201</v>
      </c>
      <c r="G9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45930</v>
      </c>
      <c r="H98" s="51">
        <f t="array" aca="1" ref="H9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896118.80547945201</v>
      </c>
      <c r="I9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98" s="54">
        <f>IF(Кредит_ИнвП[[#This Row],[Дата погашения процентов]]="","",COUNTIF($G$4:G98,"&gt;0"))</f>
        <v>94</v>
      </c>
    </row>
    <row r="99" spans="1:10">
      <c r="A99" s="53">
        <v>45930</v>
      </c>
      <c r="B99" s="50"/>
      <c r="C99" s="46">
        <v>0</v>
      </c>
      <c r="D9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217361132</v>
      </c>
      <c r="E9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9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9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45930</v>
      </c>
      <c r="H99" s="51">
        <f t="array" aca="1" ref="H9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896118.80547945201</v>
      </c>
      <c r="I9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99" s="54">
        <f>IF(Кредит_ИнвП[[#This Row],[Дата погашения процентов]]="","",COUNTIF($G$4:G99,"&gt;0"))</f>
        <v>95</v>
      </c>
    </row>
    <row r="100" spans="1:10">
      <c r="A100" s="45">
        <v>45961</v>
      </c>
      <c r="B100" s="50"/>
      <c r="C100" s="46">
        <v>694444</v>
      </c>
      <c r="D10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216666688</v>
      </c>
      <c r="E100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0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923040.42356164393</v>
      </c>
      <c r="G10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45961</v>
      </c>
      <c r="H100" s="51">
        <f t="array" aca="1" ref="H10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923040.42356164393</v>
      </c>
      <c r="I10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00" s="54">
        <f>IF(Кредит_ИнвП[[#This Row],[Дата погашения процентов]]="","",COUNTIF($G$4:G100,"&gt;0"))</f>
        <v>96</v>
      </c>
    </row>
    <row r="101" spans="1:10">
      <c r="A101" s="53">
        <v>45961</v>
      </c>
      <c r="B101" s="50"/>
      <c r="C101" s="46">
        <v>0</v>
      </c>
      <c r="D10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216666688</v>
      </c>
      <c r="E10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0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0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45961</v>
      </c>
      <c r="H101" s="51">
        <f t="array" aca="1" ref="H10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923040.42356164393</v>
      </c>
      <c r="I10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01" s="54">
        <f>IF(Кредит_ИнвП[[#This Row],[Дата погашения процентов]]="","",COUNTIF($G$4:G101,"&gt;0"))</f>
        <v>97</v>
      </c>
    </row>
    <row r="102" spans="1:10">
      <c r="A102" s="45">
        <v>45991</v>
      </c>
      <c r="B102" s="50"/>
      <c r="C102" s="46">
        <v>694444</v>
      </c>
      <c r="D10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215972244</v>
      </c>
      <c r="E102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10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890411.04657534242</v>
      </c>
      <c r="G10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45991</v>
      </c>
      <c r="H102" s="51">
        <f t="array" aca="1" ref="H10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890411.04657534242</v>
      </c>
      <c r="I10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02" s="54">
        <f>IF(Кредит_ИнвП[[#This Row],[Дата погашения процентов]]="","",COUNTIF($G$4:G102,"&gt;0"))</f>
        <v>98</v>
      </c>
    </row>
    <row r="103" spans="1:10">
      <c r="A103" s="53">
        <v>45991</v>
      </c>
      <c r="B103" s="50"/>
      <c r="C103" s="46">
        <v>0</v>
      </c>
      <c r="D10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215972244</v>
      </c>
      <c r="E10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0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0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45991</v>
      </c>
      <c r="H103" s="51">
        <f t="array" aca="1" ref="H10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890411.04657534242</v>
      </c>
      <c r="I10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03" s="54">
        <f>IF(Кредит_ИнвП[[#This Row],[Дата погашения процентов]]="","",COUNTIF($G$4:G103,"&gt;0"))</f>
        <v>99</v>
      </c>
    </row>
    <row r="104" spans="1:10">
      <c r="A104" s="45">
        <v>46022</v>
      </c>
      <c r="B104" s="50"/>
      <c r="C104" s="46">
        <v>694444</v>
      </c>
      <c r="D10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215277800</v>
      </c>
      <c r="E104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0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917142.40602739737</v>
      </c>
      <c r="G10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46022</v>
      </c>
      <c r="H104" s="51">
        <f t="array" aca="1" ref="H10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917142.40602739737</v>
      </c>
      <c r="I10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04" s="54">
        <f>IF(Кредит_ИнвП[[#This Row],[Дата погашения процентов]]="","",COUNTIF($G$4:G104,"&gt;0"))</f>
        <v>100</v>
      </c>
    </row>
    <row r="105" spans="1:10">
      <c r="A105" s="53">
        <v>46022</v>
      </c>
      <c r="B105" s="50"/>
      <c r="C105" s="46">
        <v>0</v>
      </c>
      <c r="D10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215277800</v>
      </c>
      <c r="E10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0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0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46022</v>
      </c>
      <c r="H105" s="51">
        <f t="array" aca="1" ref="H10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917142.40602739737</v>
      </c>
      <c r="I10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05" s="54">
        <f>IF(Кредит_ИнвП[[#This Row],[Дата погашения процентов]]="","",COUNTIF($G$4:G105,"&gt;0"))</f>
        <v>101</v>
      </c>
    </row>
    <row r="106" spans="1:10">
      <c r="A106" s="45">
        <v>46053</v>
      </c>
      <c r="B106" s="50"/>
      <c r="C106" s="46">
        <v>694444</v>
      </c>
      <c r="D10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214583356</v>
      </c>
      <c r="E106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0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914193.39726027392</v>
      </c>
      <c r="G10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46053</v>
      </c>
      <c r="H106" s="51">
        <f t="array" aca="1" ref="H10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914193.39726027392</v>
      </c>
      <c r="I10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06" s="54">
        <f>IF(Кредит_ИнвП[[#This Row],[Дата погашения процентов]]="","",COUNTIF($G$4:G106,"&gt;0"))</f>
        <v>102</v>
      </c>
    </row>
    <row r="107" spans="1:10">
      <c r="A107" s="53">
        <v>46053</v>
      </c>
      <c r="B107" s="50"/>
      <c r="C107" s="46">
        <v>0</v>
      </c>
      <c r="D10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214583356</v>
      </c>
      <c r="E10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0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0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46053</v>
      </c>
      <c r="H107" s="51">
        <f t="array" aca="1" ref="H10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914193.39726027392</v>
      </c>
      <c r="I10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07" s="54">
        <f>IF(Кредит_ИнвП[[#This Row],[Дата погашения процентов]]="","",COUNTIF($G$4:G107,"&gt;0"))</f>
        <v>103</v>
      </c>
    </row>
    <row r="108" spans="1:10">
      <c r="A108" s="45">
        <v>46081</v>
      </c>
      <c r="B108" s="50"/>
      <c r="C108" s="46">
        <v>694444</v>
      </c>
      <c r="D10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213888912</v>
      </c>
      <c r="E108" s="50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10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823059.44767123298</v>
      </c>
      <c r="G10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46081</v>
      </c>
      <c r="H108" s="51">
        <f t="array" aca="1" ref="H10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823059.44767123298</v>
      </c>
      <c r="I10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08" s="54">
        <f>IF(Кредит_ИнвП[[#This Row],[Дата погашения процентов]]="","",COUNTIF($G$4:G108,"&gt;0"))</f>
        <v>104</v>
      </c>
    </row>
    <row r="109" spans="1:10">
      <c r="A109" s="53">
        <v>46081</v>
      </c>
      <c r="B109" s="50"/>
      <c r="C109" s="46">
        <v>0</v>
      </c>
      <c r="D10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213888912</v>
      </c>
      <c r="E10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0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0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46081</v>
      </c>
      <c r="H109" s="51">
        <f t="array" aca="1" ref="H10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823059.44767123298</v>
      </c>
      <c r="I10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09" s="54">
        <f>IF(Кредит_ИнвП[[#This Row],[Дата погашения процентов]]="","",COUNTIF($G$4:G109,"&gt;0"))</f>
        <v>105</v>
      </c>
    </row>
    <row r="110" spans="1:10">
      <c r="A110" s="45">
        <v>46112</v>
      </c>
      <c r="B110" s="50"/>
      <c r="C110" s="46">
        <v>694444</v>
      </c>
      <c r="D11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213194468</v>
      </c>
      <c r="E110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1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908295.37972602749</v>
      </c>
      <c r="G11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46112</v>
      </c>
      <c r="H110" s="51">
        <f t="array" aca="1" ref="H11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908295.37972602749</v>
      </c>
      <c r="I11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10" s="54">
        <f>IF(Кредит_ИнвП[[#This Row],[Дата погашения процентов]]="","",COUNTIF($G$4:G110,"&gt;0"))</f>
        <v>106</v>
      </c>
    </row>
    <row r="111" spans="1:10">
      <c r="A111" s="53">
        <v>46112</v>
      </c>
      <c r="B111" s="50"/>
      <c r="C111" s="46">
        <v>0</v>
      </c>
      <c r="D11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213194468</v>
      </c>
      <c r="E11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1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1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46112</v>
      </c>
      <c r="H111" s="51">
        <f t="array" aca="1" ref="H11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908295.37972602749</v>
      </c>
      <c r="I11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11" s="54">
        <f>IF(Кредит_ИнвП[[#This Row],[Дата погашения процентов]]="","",COUNTIF($G$4:G111,"&gt;0"))</f>
        <v>107</v>
      </c>
    </row>
    <row r="112" spans="1:10">
      <c r="A112" s="45">
        <v>46142</v>
      </c>
      <c r="B112" s="50"/>
      <c r="C112" s="46">
        <v>694444</v>
      </c>
      <c r="D11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212500024</v>
      </c>
      <c r="E112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11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876141.6493150685</v>
      </c>
      <c r="G11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46142</v>
      </c>
      <c r="H112" s="51">
        <f t="array" aca="1" ref="H11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876141.6493150685</v>
      </c>
      <c r="I11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12" s="54">
        <f>IF(Кредит_ИнвП[[#This Row],[Дата погашения процентов]]="","",COUNTIF($G$4:G112,"&gt;0"))</f>
        <v>108</v>
      </c>
    </row>
    <row r="113" spans="1:10">
      <c r="A113" s="53">
        <v>46142</v>
      </c>
      <c r="B113" s="50"/>
      <c r="C113" s="46">
        <v>0</v>
      </c>
      <c r="D11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212500024</v>
      </c>
      <c r="E11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1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1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46142</v>
      </c>
      <c r="H113" s="51">
        <f t="array" aca="1" ref="H11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876141.6493150685</v>
      </c>
      <c r="I11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13" s="54">
        <f>IF(Кредит_ИнвП[[#This Row],[Дата погашения процентов]]="","",COUNTIF($G$4:G113,"&gt;0"))</f>
        <v>109</v>
      </c>
    </row>
    <row r="114" spans="1:10">
      <c r="A114" s="45">
        <v>46173</v>
      </c>
      <c r="B114" s="50"/>
      <c r="C114" s="46">
        <v>694444</v>
      </c>
      <c r="D11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211805580</v>
      </c>
      <c r="E114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1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902397.36219178094</v>
      </c>
      <c r="G11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46173</v>
      </c>
      <c r="H114" s="51">
        <f t="array" aca="1" ref="H11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902397.36219178094</v>
      </c>
      <c r="I11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14" s="54">
        <f>IF(Кредит_ИнвП[[#This Row],[Дата погашения процентов]]="","",COUNTIF($G$4:G114,"&gt;0"))</f>
        <v>110</v>
      </c>
    </row>
    <row r="115" spans="1:10">
      <c r="A115" s="53">
        <v>46173</v>
      </c>
      <c r="B115" s="50"/>
      <c r="C115" s="46">
        <v>0</v>
      </c>
      <c r="D11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211805580</v>
      </c>
      <c r="E11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1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1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46173</v>
      </c>
      <c r="H115" s="51">
        <f t="array" aca="1" ref="H11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902397.36219178094</v>
      </c>
      <c r="I11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15" s="54">
        <f>IF(Кредит_ИнвП[[#This Row],[Дата погашения процентов]]="","",COUNTIF($G$4:G115,"&gt;0"))</f>
        <v>111</v>
      </c>
    </row>
    <row r="116" spans="1:10">
      <c r="A116" s="45">
        <v>46203</v>
      </c>
      <c r="B116" s="50"/>
      <c r="C116" s="46">
        <v>694444</v>
      </c>
      <c r="D11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211111136</v>
      </c>
      <c r="E116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11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870433.89041095891</v>
      </c>
      <c r="G11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46203</v>
      </c>
      <c r="H116" s="51">
        <f t="array" aca="1" ref="H11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870433.89041095891</v>
      </c>
      <c r="I11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16" s="54">
        <f>IF(Кредит_ИнвП[[#This Row],[Дата погашения процентов]]="","",COUNTIF($G$4:G116,"&gt;0"))</f>
        <v>112</v>
      </c>
    </row>
    <row r="117" spans="1:10">
      <c r="A117" s="53">
        <v>46203</v>
      </c>
      <c r="B117" s="50"/>
      <c r="C117" s="46">
        <v>0</v>
      </c>
      <c r="D11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211111136</v>
      </c>
      <c r="E11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1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1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46203</v>
      </c>
      <c r="H117" s="51">
        <f t="array" aca="1" ref="H11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870433.89041095891</v>
      </c>
      <c r="I11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17" s="54">
        <f>IF(Кредит_ИнвП[[#This Row],[Дата погашения процентов]]="","",COUNTIF($G$4:G117,"&gt;0"))</f>
        <v>113</v>
      </c>
    </row>
    <row r="118" spans="1:10">
      <c r="A118" s="45">
        <v>46234</v>
      </c>
      <c r="B118" s="50"/>
      <c r="C118" s="46">
        <v>694444</v>
      </c>
      <c r="D11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210416692</v>
      </c>
      <c r="E118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1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896499.34465753427</v>
      </c>
      <c r="G11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46234</v>
      </c>
      <c r="H118" s="51">
        <f t="array" aca="1" ref="H11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896499.34465753427</v>
      </c>
      <c r="I11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18" s="54">
        <f>IF(Кредит_ИнвП[[#This Row],[Дата погашения процентов]]="","",COUNTIF($G$4:G118,"&gt;0"))</f>
        <v>114</v>
      </c>
    </row>
    <row r="119" spans="1:10">
      <c r="A119" s="53">
        <v>46234</v>
      </c>
      <c r="B119" s="50"/>
      <c r="C119" s="46">
        <v>0</v>
      </c>
      <c r="D11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210416692</v>
      </c>
      <c r="E11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1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1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46234</v>
      </c>
      <c r="H119" s="51">
        <f t="array" aca="1" ref="H11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896499.34465753427</v>
      </c>
      <c r="I11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19" s="54">
        <f>IF(Кредит_ИнвП[[#This Row],[Дата погашения процентов]]="","",COUNTIF($G$4:G119,"&gt;0"))</f>
        <v>115</v>
      </c>
    </row>
    <row r="120" spans="1:10">
      <c r="A120" s="45">
        <v>46265</v>
      </c>
      <c r="B120" s="50"/>
      <c r="C120" s="46">
        <v>694444</v>
      </c>
      <c r="D12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209722248</v>
      </c>
      <c r="E120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2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893550.33589041105</v>
      </c>
      <c r="G12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46265</v>
      </c>
      <c r="H120" s="51">
        <f t="array" aca="1" ref="H12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893550.33589041105</v>
      </c>
      <c r="I12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20" s="54">
        <f>IF(Кредит_ИнвП[[#This Row],[Дата погашения процентов]]="","",COUNTIF($G$4:G120,"&gt;0"))</f>
        <v>116</v>
      </c>
    </row>
    <row r="121" spans="1:10">
      <c r="A121" s="53">
        <v>46265</v>
      </c>
      <c r="B121" s="50"/>
      <c r="C121" s="46">
        <v>0</v>
      </c>
      <c r="D12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209722248</v>
      </c>
      <c r="E12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2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2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46265</v>
      </c>
      <c r="H121" s="51">
        <f t="array" aca="1" ref="H12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893550.33589041105</v>
      </c>
      <c r="I12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21" s="54">
        <f>IF(Кредит_ИнвП[[#This Row],[Дата погашения процентов]]="","",COUNTIF($G$4:G121,"&gt;0"))</f>
        <v>117</v>
      </c>
    </row>
    <row r="122" spans="1:10">
      <c r="A122" s="45">
        <v>46295</v>
      </c>
      <c r="B122" s="50"/>
      <c r="C122" s="46">
        <v>694444</v>
      </c>
      <c r="D12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209027804</v>
      </c>
      <c r="E122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12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861872.25205479458</v>
      </c>
      <c r="G12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46295</v>
      </c>
      <c r="H122" s="51">
        <f t="array" aca="1" ref="H12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861872.25205479458</v>
      </c>
      <c r="I12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22" s="54">
        <f>IF(Кредит_ИнвП[[#This Row],[Дата погашения процентов]]="","",COUNTIF($G$4:G122,"&gt;0"))</f>
        <v>118</v>
      </c>
    </row>
    <row r="123" spans="1:10">
      <c r="A123" s="53">
        <v>46295</v>
      </c>
      <c r="B123" s="50"/>
      <c r="C123" s="46">
        <v>0</v>
      </c>
      <c r="D12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209027804</v>
      </c>
      <c r="E12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2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2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46295</v>
      </c>
      <c r="H123" s="51">
        <f t="array" aca="1" ref="H12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861872.25205479458</v>
      </c>
      <c r="I12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23" s="54">
        <f>IF(Кредит_ИнвП[[#This Row],[Дата погашения процентов]]="","",COUNTIF($G$4:G123,"&gt;0"))</f>
        <v>119</v>
      </c>
    </row>
    <row r="124" spans="1:10">
      <c r="A124" s="45">
        <v>46326</v>
      </c>
      <c r="B124" s="50"/>
      <c r="C124" s="46">
        <v>694444</v>
      </c>
      <c r="D12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208333360</v>
      </c>
      <c r="E124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2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887652.3183561645</v>
      </c>
      <c r="G12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46326</v>
      </c>
      <c r="H124" s="51">
        <f t="array" aca="1" ref="H12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887652.3183561645</v>
      </c>
      <c r="I12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24" s="54">
        <f>IF(Кредит_ИнвП[[#This Row],[Дата погашения процентов]]="","",COUNTIF($G$4:G124,"&gt;0"))</f>
        <v>120</v>
      </c>
    </row>
    <row r="125" spans="1:10">
      <c r="A125" s="53">
        <v>46326</v>
      </c>
      <c r="B125" s="50"/>
      <c r="C125" s="46">
        <v>0</v>
      </c>
      <c r="D12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208333360</v>
      </c>
      <c r="E12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2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2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46326</v>
      </c>
      <c r="H125" s="51">
        <f t="array" aca="1" ref="H12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887652.3183561645</v>
      </c>
      <c r="I12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25" s="54">
        <f>IF(Кредит_ИнвП[[#This Row],[Дата погашения процентов]]="","",COUNTIF($G$4:G125,"&gt;0"))</f>
        <v>121</v>
      </c>
    </row>
    <row r="126" spans="1:10">
      <c r="A126" s="45">
        <v>46356</v>
      </c>
      <c r="B126" s="50"/>
      <c r="C126" s="46">
        <v>694444</v>
      </c>
      <c r="D12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207638916</v>
      </c>
      <c r="E126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12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856164.49315068498</v>
      </c>
      <c r="G12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46356</v>
      </c>
      <c r="H126" s="51">
        <f t="array" aca="1" ref="H12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856164.49315068498</v>
      </c>
      <c r="I12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26" s="54">
        <f>IF(Кредит_ИнвП[[#This Row],[Дата погашения процентов]]="","",COUNTIF($G$4:G126,"&gt;0"))</f>
        <v>122</v>
      </c>
    </row>
    <row r="127" spans="1:10">
      <c r="A127" s="53">
        <v>46356</v>
      </c>
      <c r="B127" s="50"/>
      <c r="C127" s="46">
        <v>0</v>
      </c>
      <c r="D12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207638916</v>
      </c>
      <c r="E12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2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2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46356</v>
      </c>
      <c r="H127" s="51">
        <f t="array" aca="1" ref="H12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856164.49315068498</v>
      </c>
      <c r="I12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27" s="54">
        <f>IF(Кредит_ИнвП[[#This Row],[Дата погашения процентов]]="","",COUNTIF($G$4:G127,"&gt;0"))</f>
        <v>123</v>
      </c>
    </row>
    <row r="128" spans="1:10">
      <c r="A128" s="45">
        <v>46387</v>
      </c>
      <c r="B128" s="50"/>
      <c r="C128" s="46">
        <v>694444</v>
      </c>
      <c r="D12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206944472</v>
      </c>
      <c r="E128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2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881754.30082191783</v>
      </c>
      <c r="G12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46387</v>
      </c>
      <c r="H128" s="51">
        <f t="array" aca="1" ref="H12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881754.30082191783</v>
      </c>
      <c r="I12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28" s="54">
        <f>IF(Кредит_ИнвП[[#This Row],[Дата погашения процентов]]="","",COUNTIF($G$4:G128,"&gt;0"))</f>
        <v>124</v>
      </c>
    </row>
    <row r="129" spans="1:10">
      <c r="A129" s="53">
        <v>46387</v>
      </c>
      <c r="B129" s="50"/>
      <c r="C129" s="46">
        <v>0</v>
      </c>
      <c r="D12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206944472</v>
      </c>
      <c r="E12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2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2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46387</v>
      </c>
      <c r="H129" s="51">
        <f t="array" aca="1" ref="H12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881754.30082191783</v>
      </c>
      <c r="I12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29" s="54">
        <f>IF(Кредит_ИнвП[[#This Row],[Дата погашения процентов]]="","",COUNTIF($G$4:G129,"&gt;0"))</f>
        <v>125</v>
      </c>
    </row>
    <row r="130" spans="1:10">
      <c r="A130" s="45">
        <v>46418</v>
      </c>
      <c r="B130" s="50"/>
      <c r="C130" s="46">
        <v>694444</v>
      </c>
      <c r="D13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206250028</v>
      </c>
      <c r="E130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3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878805.29205479461</v>
      </c>
      <c r="G13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46418</v>
      </c>
      <c r="H130" s="51">
        <f t="array" aca="1" ref="H13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878805.29205479461</v>
      </c>
      <c r="I13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30" s="54">
        <f>IF(Кредит_ИнвП[[#This Row],[Дата погашения процентов]]="","",COUNTIF($G$4:G130,"&gt;0"))</f>
        <v>126</v>
      </c>
    </row>
    <row r="131" spans="1:10">
      <c r="A131" s="53">
        <v>46418</v>
      </c>
      <c r="B131" s="50"/>
      <c r="C131" s="46">
        <v>0</v>
      </c>
      <c r="D13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206250028</v>
      </c>
      <c r="E13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3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3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46418</v>
      </c>
      <c r="H131" s="51">
        <f t="array" aca="1" ref="H13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878805.29205479461</v>
      </c>
      <c r="I13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31" s="54">
        <f>IF(Кредит_ИнвП[[#This Row],[Дата погашения процентов]]="","",COUNTIF($G$4:G131,"&gt;0"))</f>
        <v>127</v>
      </c>
    </row>
    <row r="132" spans="1:10">
      <c r="A132" s="45">
        <v>46446</v>
      </c>
      <c r="B132" s="50"/>
      <c r="C132" s="46">
        <v>694444</v>
      </c>
      <c r="D13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205555584</v>
      </c>
      <c r="E132" s="50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13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791095.99780821917</v>
      </c>
      <c r="G13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46446</v>
      </c>
      <c r="H132" s="51">
        <f t="array" aca="1" ref="H13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791095.99780821917</v>
      </c>
      <c r="I13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32" s="54">
        <f>IF(Кредит_ИнвП[[#This Row],[Дата погашения процентов]]="","",COUNTIF($G$4:G132,"&gt;0"))</f>
        <v>128</v>
      </c>
    </row>
    <row r="133" spans="1:10">
      <c r="A133" s="53">
        <v>46446</v>
      </c>
      <c r="B133" s="50"/>
      <c r="C133" s="46">
        <v>0</v>
      </c>
      <c r="D13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205555584</v>
      </c>
      <c r="E13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3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3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46446</v>
      </c>
      <c r="H133" s="51">
        <f t="array" aca="1" ref="H13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791095.99780821917</v>
      </c>
      <c r="I13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33" s="54">
        <f>IF(Кредит_ИнвП[[#This Row],[Дата погашения процентов]]="","",COUNTIF($G$4:G133,"&gt;0"))</f>
        <v>129</v>
      </c>
    </row>
    <row r="134" spans="1:10">
      <c r="A134" s="45">
        <v>46477</v>
      </c>
      <c r="B134" s="50"/>
      <c r="C134" s="46">
        <v>694444</v>
      </c>
      <c r="D13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204861140</v>
      </c>
      <c r="E134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3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872907.27452054794</v>
      </c>
      <c r="G13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46477</v>
      </c>
      <c r="H134" s="51">
        <f t="array" aca="1" ref="H13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872907.27452054794</v>
      </c>
      <c r="I13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34" s="54">
        <f>IF(Кредит_ИнвП[[#This Row],[Дата погашения процентов]]="","",COUNTIF($G$4:G134,"&gt;0"))</f>
        <v>130</v>
      </c>
    </row>
    <row r="135" spans="1:10">
      <c r="A135" s="53">
        <v>46477</v>
      </c>
      <c r="B135" s="50"/>
      <c r="C135" s="46">
        <v>0</v>
      </c>
      <c r="D13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204861140</v>
      </c>
      <c r="E13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3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3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46477</v>
      </c>
      <c r="H135" s="51">
        <f t="array" aca="1" ref="H13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872907.27452054794</v>
      </c>
      <c r="I13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35" s="54">
        <f>IF(Кредит_ИнвП[[#This Row],[Дата погашения процентов]]="","",COUNTIF($G$4:G135,"&gt;0"))</f>
        <v>131</v>
      </c>
    </row>
    <row r="136" spans="1:10">
      <c r="A136" s="45">
        <v>46507</v>
      </c>
      <c r="B136" s="50"/>
      <c r="C136" s="46">
        <v>694444</v>
      </c>
      <c r="D13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204166696</v>
      </c>
      <c r="E136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13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841895.09589041094</v>
      </c>
      <c r="G13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46507</v>
      </c>
      <c r="H136" s="51">
        <f t="array" aca="1" ref="H13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841895.09589041094</v>
      </c>
      <c r="I13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36" s="54">
        <f>IF(Кредит_ИнвП[[#This Row],[Дата погашения процентов]]="","",COUNTIF($G$4:G136,"&gt;0"))</f>
        <v>132</v>
      </c>
    </row>
    <row r="137" spans="1:10">
      <c r="A137" s="53">
        <v>46507</v>
      </c>
      <c r="B137" s="50"/>
      <c r="C137" s="46">
        <v>0</v>
      </c>
      <c r="D13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204166696</v>
      </c>
      <c r="E13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3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3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46507</v>
      </c>
      <c r="H137" s="51">
        <f t="array" aca="1" ref="H13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841895.09589041094</v>
      </c>
      <c r="I13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37" s="54">
        <f>IF(Кредит_ИнвП[[#This Row],[Дата погашения процентов]]="","",COUNTIF($G$4:G137,"&gt;0"))</f>
        <v>133</v>
      </c>
    </row>
    <row r="138" spans="1:10">
      <c r="A138" s="45">
        <v>46538</v>
      </c>
      <c r="B138" s="50"/>
      <c r="C138" s="46">
        <v>694444</v>
      </c>
      <c r="D13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203472252</v>
      </c>
      <c r="E138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3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867009.25698630139</v>
      </c>
      <c r="G13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46538</v>
      </c>
      <c r="H138" s="51">
        <f t="array" aca="1" ref="H13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867009.25698630139</v>
      </c>
      <c r="I13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38" s="54">
        <f>IF(Кредит_ИнвП[[#This Row],[Дата погашения процентов]]="","",COUNTIF($G$4:G138,"&gt;0"))</f>
        <v>134</v>
      </c>
    </row>
    <row r="139" spans="1:10">
      <c r="A139" s="53">
        <v>46538</v>
      </c>
      <c r="B139" s="50"/>
      <c r="C139" s="46">
        <v>0</v>
      </c>
      <c r="D13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203472252</v>
      </c>
      <c r="E13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3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3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46538</v>
      </c>
      <c r="H139" s="51">
        <f t="array" aca="1" ref="H13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867009.25698630139</v>
      </c>
      <c r="I13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39" s="54">
        <f>IF(Кредит_ИнвП[[#This Row],[Дата погашения процентов]]="","",COUNTIF($G$4:G139,"&gt;0"))</f>
        <v>135</v>
      </c>
    </row>
    <row r="140" spans="1:10">
      <c r="A140" s="45">
        <v>46568</v>
      </c>
      <c r="B140" s="50"/>
      <c r="C140" s="46">
        <v>694444</v>
      </c>
      <c r="D14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202777808</v>
      </c>
      <c r="E140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14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836187.33698630135</v>
      </c>
      <c r="G14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46568</v>
      </c>
      <c r="H140" s="51">
        <f t="array" aca="1" ref="H14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836187.33698630135</v>
      </c>
      <c r="I14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40" s="54">
        <f>IF(Кредит_ИнвП[[#This Row],[Дата погашения процентов]]="","",COUNTIF($G$4:G140,"&gt;0"))</f>
        <v>136</v>
      </c>
    </row>
    <row r="141" spans="1:10">
      <c r="A141" s="53">
        <v>46568</v>
      </c>
      <c r="B141" s="50"/>
      <c r="C141" s="46">
        <v>0</v>
      </c>
      <c r="D14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202777808</v>
      </c>
      <c r="E14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4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4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46568</v>
      </c>
      <c r="H141" s="51">
        <f t="array" aca="1" ref="H14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836187.33698630135</v>
      </c>
      <c r="I14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41" s="54">
        <f>IF(Кредит_ИнвП[[#This Row],[Дата погашения процентов]]="","",COUNTIF($G$4:G141,"&gt;0"))</f>
        <v>137</v>
      </c>
    </row>
    <row r="142" spans="1:10">
      <c r="A142" s="45">
        <v>46599</v>
      </c>
      <c r="B142" s="50"/>
      <c r="C142" s="46">
        <v>694444</v>
      </c>
      <c r="D14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202083364</v>
      </c>
      <c r="E142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4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861111.23945205484</v>
      </c>
      <c r="G14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46599</v>
      </c>
      <c r="H142" s="51">
        <f t="array" aca="1" ref="H14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861111.23945205484</v>
      </c>
      <c r="I14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42" s="54">
        <f>IF(Кредит_ИнвП[[#This Row],[Дата погашения процентов]]="","",COUNTIF($G$4:G142,"&gt;0"))</f>
        <v>138</v>
      </c>
    </row>
    <row r="143" spans="1:10">
      <c r="A143" s="53">
        <v>46599</v>
      </c>
      <c r="B143" s="50"/>
      <c r="C143" s="46">
        <v>0</v>
      </c>
      <c r="D14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202083364</v>
      </c>
      <c r="E14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4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4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46599</v>
      </c>
      <c r="H143" s="51">
        <f t="array" aca="1" ref="H14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861111.23945205484</v>
      </c>
      <c r="I14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43" s="54">
        <f>IF(Кредит_ИнвП[[#This Row],[Дата погашения процентов]]="","",COUNTIF($G$4:G143,"&gt;0"))</f>
        <v>139</v>
      </c>
    </row>
    <row r="144" spans="1:10">
      <c r="A144" s="45">
        <v>46630</v>
      </c>
      <c r="B144" s="50"/>
      <c r="C144" s="46">
        <v>694444</v>
      </c>
      <c r="D14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201388920</v>
      </c>
      <c r="E144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4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858162.23068493151</v>
      </c>
      <c r="G14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46630</v>
      </c>
      <c r="H144" s="51">
        <f t="array" aca="1" ref="H14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858162.23068493151</v>
      </c>
      <c r="I14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44" s="54">
        <f>IF(Кредит_ИнвП[[#This Row],[Дата погашения процентов]]="","",COUNTIF($G$4:G144,"&gt;0"))</f>
        <v>140</v>
      </c>
    </row>
    <row r="145" spans="1:10">
      <c r="A145" s="53">
        <v>46630</v>
      </c>
      <c r="B145" s="50"/>
      <c r="C145" s="46">
        <v>0</v>
      </c>
      <c r="D14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201388920</v>
      </c>
      <c r="E14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4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4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46630</v>
      </c>
      <c r="H145" s="51">
        <f t="array" aca="1" ref="H14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858162.23068493151</v>
      </c>
      <c r="I14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45" s="54">
        <f>IF(Кредит_ИнвП[[#This Row],[Дата погашения процентов]]="","",COUNTIF($G$4:G145,"&gt;0"))</f>
        <v>141</v>
      </c>
    </row>
    <row r="146" spans="1:10">
      <c r="A146" s="45">
        <v>46660</v>
      </c>
      <c r="B146" s="50"/>
      <c r="C146" s="46">
        <v>694444</v>
      </c>
      <c r="D14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200694476</v>
      </c>
      <c r="E146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14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827625.69863013702</v>
      </c>
      <c r="G14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46660</v>
      </c>
      <c r="H146" s="51">
        <f t="array" aca="1" ref="H14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827625.69863013702</v>
      </c>
      <c r="I14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46" s="54">
        <f>IF(Кредит_ИнвП[[#This Row],[Дата погашения процентов]]="","",COUNTIF($G$4:G146,"&gt;0"))</f>
        <v>142</v>
      </c>
    </row>
    <row r="147" spans="1:10">
      <c r="A147" s="53">
        <v>46660</v>
      </c>
      <c r="B147" s="50"/>
      <c r="C147" s="46">
        <v>0</v>
      </c>
      <c r="D14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200694476</v>
      </c>
      <c r="E14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4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4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46660</v>
      </c>
      <c r="H147" s="51">
        <f t="array" aca="1" ref="H14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827625.69863013702</v>
      </c>
      <c r="I14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47" s="54">
        <f>IF(Кредит_ИнвП[[#This Row],[Дата погашения процентов]]="","",COUNTIF($G$4:G147,"&gt;0"))</f>
        <v>143</v>
      </c>
    </row>
    <row r="148" spans="1:10">
      <c r="A148" s="45">
        <v>46691</v>
      </c>
      <c r="B148" s="50"/>
      <c r="C148" s="46">
        <v>694444</v>
      </c>
      <c r="D14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200000032</v>
      </c>
      <c r="E148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4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852264.21315068495</v>
      </c>
      <c r="G14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46691</v>
      </c>
      <c r="H148" s="51">
        <f t="array" aca="1" ref="H14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852264.21315068495</v>
      </c>
      <c r="I14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48" s="54">
        <f>IF(Кредит_ИнвП[[#This Row],[Дата погашения процентов]]="","",COUNTIF($G$4:G148,"&gt;0"))</f>
        <v>144</v>
      </c>
    </row>
    <row r="149" spans="1:10">
      <c r="A149" s="53">
        <v>46691</v>
      </c>
      <c r="B149" s="50"/>
      <c r="C149" s="46">
        <v>0</v>
      </c>
      <c r="D14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200000032</v>
      </c>
      <c r="E14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4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4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46691</v>
      </c>
      <c r="H149" s="51">
        <f t="array" aca="1" ref="H14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852264.21315068495</v>
      </c>
      <c r="I14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49" s="54">
        <f>IF(Кредит_ИнвП[[#This Row],[Дата погашения процентов]]="","",COUNTIF($G$4:G149,"&gt;0"))</f>
        <v>145</v>
      </c>
    </row>
    <row r="150" spans="1:10">
      <c r="A150" s="45">
        <v>46721</v>
      </c>
      <c r="B150" s="50"/>
      <c r="C150" s="46">
        <v>694444</v>
      </c>
      <c r="D15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199305588</v>
      </c>
      <c r="E150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15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821917.93972602743</v>
      </c>
      <c r="G15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46721</v>
      </c>
      <c r="H150" s="51">
        <f t="array" aca="1" ref="H15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821917.93972602743</v>
      </c>
      <c r="I15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50" s="54">
        <f>IF(Кредит_ИнвП[[#This Row],[Дата погашения процентов]]="","",COUNTIF($G$4:G150,"&gt;0"))</f>
        <v>146</v>
      </c>
    </row>
    <row r="151" spans="1:10">
      <c r="A151" s="53">
        <v>46721</v>
      </c>
      <c r="B151" s="50"/>
      <c r="C151" s="46">
        <v>0</v>
      </c>
      <c r="D15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199305588</v>
      </c>
      <c r="E15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5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5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46721</v>
      </c>
      <c r="H151" s="51">
        <f t="array" aca="1" ref="H15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821917.93972602743</v>
      </c>
      <c r="I15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51" s="54">
        <f>IF(Кредит_ИнвП[[#This Row],[Дата погашения процентов]]="","",COUNTIF($G$4:G151,"&gt;0"))</f>
        <v>147</v>
      </c>
    </row>
    <row r="152" spans="1:10">
      <c r="A152" s="45">
        <v>46752</v>
      </c>
      <c r="B152" s="50"/>
      <c r="C152" s="46">
        <v>694444</v>
      </c>
      <c r="D15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198611144</v>
      </c>
      <c r="E152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5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846366.1956164384</v>
      </c>
      <c r="G15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46752</v>
      </c>
      <c r="H152" s="51">
        <f t="array" aca="1" ref="H15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846366.1956164384</v>
      </c>
      <c r="I15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52" s="54">
        <f>IF(Кредит_ИнвП[[#This Row],[Дата погашения процентов]]="","",COUNTIF($G$4:G152,"&gt;0"))</f>
        <v>148</v>
      </c>
    </row>
    <row r="153" spans="1:10">
      <c r="A153" s="53">
        <v>46752</v>
      </c>
      <c r="B153" s="50"/>
      <c r="C153" s="46">
        <v>0</v>
      </c>
      <c r="D15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198611144</v>
      </c>
      <c r="E15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5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5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46752</v>
      </c>
      <c r="H153" s="51">
        <f t="array" aca="1" ref="H15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846366.1956164384</v>
      </c>
      <c r="I15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53" s="54">
        <f>IF(Кредит_ИнвП[[#This Row],[Дата погашения процентов]]="","",COUNTIF($G$4:G153,"&gt;0"))</f>
        <v>149</v>
      </c>
    </row>
    <row r="154" spans="1:10">
      <c r="A154" s="45">
        <v>46783</v>
      </c>
      <c r="B154" s="50"/>
      <c r="C154" s="46">
        <v>694444</v>
      </c>
      <c r="D15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197916700</v>
      </c>
      <c r="E154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5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841112.76830601087</v>
      </c>
      <c r="G15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46783</v>
      </c>
      <c r="H154" s="51">
        <f t="array" aca="1" ref="H15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841112.76830601087</v>
      </c>
      <c r="I15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54" s="54">
        <f>IF(Кредит_ИнвП[[#This Row],[Дата погашения процентов]]="","",COUNTIF($G$4:G154,"&gt;0"))</f>
        <v>150</v>
      </c>
    </row>
    <row r="155" spans="1:10">
      <c r="A155" s="53">
        <v>46783</v>
      </c>
      <c r="B155" s="50"/>
      <c r="C155" s="46">
        <v>0</v>
      </c>
      <c r="D15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197916700</v>
      </c>
      <c r="E15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5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5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46783</v>
      </c>
      <c r="H155" s="51">
        <f t="array" aca="1" ref="H15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841112.76830601087</v>
      </c>
      <c r="I15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55" s="54">
        <f>IF(Кредит_ИнвП[[#This Row],[Дата погашения процентов]]="","",COUNTIF($G$4:G155,"&gt;0"))</f>
        <v>151</v>
      </c>
    </row>
    <row r="156" spans="1:10">
      <c r="A156" s="45">
        <v>46812</v>
      </c>
      <c r="B156" s="50"/>
      <c r="C156" s="46">
        <v>694444</v>
      </c>
      <c r="D15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197222256</v>
      </c>
      <c r="E156" s="50">
        <f ca="1">IFERROR(Кредит_ИнвП[[#This Row],[Дата выдачи и погашения кредита]]-OFFSET(Кредит_ИнвП[[#This Row],[Дата выдачи и погашения кредита]],-1,0,1,1),0)</f>
        <v>29</v>
      </c>
      <c r="F15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784096.21584699454</v>
      </c>
      <c r="G15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46812</v>
      </c>
      <c r="H156" s="51">
        <f t="array" aca="1" ref="H15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784096.21584699454</v>
      </c>
      <c r="I15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56" s="54">
        <f>IF(Кредит_ИнвП[[#This Row],[Дата погашения процентов]]="","",COUNTIF($G$4:G156,"&gt;0"))</f>
        <v>152</v>
      </c>
    </row>
    <row r="157" spans="1:10">
      <c r="A157" s="53">
        <v>46812</v>
      </c>
      <c r="B157" s="50"/>
      <c r="C157" s="46">
        <v>0</v>
      </c>
      <c r="D15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197222256</v>
      </c>
      <c r="E15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5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5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46812</v>
      </c>
      <c r="H157" s="51">
        <f t="array" aca="1" ref="H15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784096.21584699454</v>
      </c>
      <c r="I157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57" s="54">
        <f>IF(Кредит_ИнвП[[#This Row],[Дата погашения процентов]]="","",COUNTIF($G$4:G157,"&gt;0"))</f>
        <v>153</v>
      </c>
    </row>
    <row r="158" spans="1:10">
      <c r="A158" s="45">
        <v>46843</v>
      </c>
      <c r="B158" s="50"/>
      <c r="C158" s="46">
        <v>694444</v>
      </c>
      <c r="D15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196527812</v>
      </c>
      <c r="E158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5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835230.86557377048</v>
      </c>
      <c r="G15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46843</v>
      </c>
      <c r="H158" s="51">
        <f t="array" aca="1" ref="H15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835230.86557377048</v>
      </c>
      <c r="I158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58" s="54">
        <f>IF(Кредит_ИнвП[[#This Row],[Дата погашения процентов]]="","",COUNTIF($G$4:G158,"&gt;0"))</f>
        <v>154</v>
      </c>
    </row>
    <row r="159" spans="1:10">
      <c r="A159" s="53">
        <v>46843</v>
      </c>
      <c r="B159" s="50"/>
      <c r="C159" s="46">
        <v>0</v>
      </c>
      <c r="D15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196527812</v>
      </c>
      <c r="E15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5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5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46843</v>
      </c>
      <c r="H159" s="51">
        <f t="array" aca="1" ref="H15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835230.86557377048</v>
      </c>
      <c r="I159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59" s="54">
        <f>IF(Кредит_ИнвП[[#This Row],[Дата погашения процентов]]="","",COUNTIF($G$4:G159,"&gt;0"))</f>
        <v>155</v>
      </c>
    </row>
    <row r="160" spans="1:10">
      <c r="A160" s="45">
        <v>46873</v>
      </c>
      <c r="B160" s="50"/>
      <c r="C160" s="46">
        <v>694444</v>
      </c>
      <c r="D16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195833368</v>
      </c>
      <c r="E160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16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805441.85245901637</v>
      </c>
      <c r="G16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46873</v>
      </c>
      <c r="H160" s="51">
        <f t="array" aca="1" ref="H16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805441.85245901637</v>
      </c>
      <c r="I160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60" s="54">
        <f>IF(Кредит_ИнвП[[#This Row],[Дата погашения процентов]]="","",COUNTIF($G$4:G160,"&gt;0"))</f>
        <v>156</v>
      </c>
    </row>
    <row r="161" spans="1:10">
      <c r="A161" s="53">
        <v>46873</v>
      </c>
      <c r="B161" s="50"/>
      <c r="C161" s="46">
        <v>0</v>
      </c>
      <c r="D16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195833368</v>
      </c>
      <c r="E16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6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6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46873</v>
      </c>
      <c r="H161" s="51">
        <f t="array" aca="1" ref="H16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805441.85245901637</v>
      </c>
      <c r="I16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61" s="54">
        <f>IF(Кредит_ИнвП[[#This Row],[Дата погашения процентов]]="","",COUNTIF($G$4:G161,"&gt;0"))</f>
        <v>157</v>
      </c>
    </row>
    <row r="162" spans="1:10">
      <c r="A162" s="45">
        <v>46904</v>
      </c>
      <c r="B162" s="50"/>
      <c r="C162" s="46">
        <v>694444</v>
      </c>
      <c r="D16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195138924</v>
      </c>
      <c r="E162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6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829348.9628415301</v>
      </c>
      <c r="G16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46904</v>
      </c>
      <c r="H162" s="51">
        <f t="array" aca="1" ref="H16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829348.9628415301</v>
      </c>
      <c r="I162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62" s="54">
        <f>IF(Кредит_ИнвП[[#This Row],[Дата погашения процентов]]="","",COUNTIF($G$4:G162,"&gt;0"))</f>
        <v>158</v>
      </c>
    </row>
    <row r="163" spans="1:10">
      <c r="A163" s="53">
        <v>46904</v>
      </c>
      <c r="B163" s="50"/>
      <c r="C163" s="46">
        <v>0</v>
      </c>
      <c r="D16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195138924</v>
      </c>
      <c r="E16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6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6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46904</v>
      </c>
      <c r="H163" s="51">
        <f t="array" aca="1" ref="H16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829348.9628415301</v>
      </c>
      <c r="I163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63" s="54">
        <f>IF(Кредит_ИнвП[[#This Row],[Дата погашения процентов]]="","",COUNTIF($G$4:G163,"&gt;0"))</f>
        <v>159</v>
      </c>
    </row>
    <row r="164" spans="1:10">
      <c r="A164" s="45">
        <v>46934</v>
      </c>
      <c r="B164" s="50"/>
      <c r="C164" s="46">
        <v>694444</v>
      </c>
      <c r="D16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194444480</v>
      </c>
      <c r="E164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16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799749.68852459011</v>
      </c>
      <c r="G16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46934</v>
      </c>
      <c r="H164" s="51">
        <f t="array" aca="1" ref="H16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799749.68852459011</v>
      </c>
      <c r="I16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64" s="54">
        <f>IF(Кредит_ИнвП[[#This Row],[Дата погашения процентов]]="","",COUNTIF($G$4:G164,"&gt;0"))</f>
        <v>160</v>
      </c>
    </row>
    <row r="165" spans="1:10">
      <c r="A165" s="53">
        <v>46934</v>
      </c>
      <c r="B165" s="50"/>
      <c r="C165" s="46">
        <v>0</v>
      </c>
      <c r="D16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194444480</v>
      </c>
      <c r="E16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6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6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46934</v>
      </c>
      <c r="H165" s="51">
        <f t="array" aca="1" ref="H16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799749.68852459011</v>
      </c>
      <c r="I16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65" s="54">
        <f>IF(Кредит_ИнвП[[#This Row],[Дата погашения процентов]]="","",COUNTIF($G$4:G165,"&gt;0"))</f>
        <v>161</v>
      </c>
    </row>
    <row r="166" spans="1:10">
      <c r="A166" s="45">
        <v>46965</v>
      </c>
      <c r="B166" s="50"/>
      <c r="C166" s="46">
        <v>694444</v>
      </c>
      <c r="D16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193750036</v>
      </c>
      <c r="E166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6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823467.0601092896</v>
      </c>
      <c r="G16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46965</v>
      </c>
      <c r="H166" s="51">
        <f t="array" aca="1" ref="H16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823467.0601092896</v>
      </c>
      <c r="I16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66" s="54">
        <f>IF(Кредит_ИнвП[[#This Row],[Дата погашения процентов]]="","",COUNTIF($G$4:G166,"&gt;0"))</f>
        <v>162</v>
      </c>
    </row>
    <row r="167" spans="1:10">
      <c r="A167" s="53">
        <v>46965</v>
      </c>
      <c r="B167" s="50"/>
      <c r="C167" s="46">
        <v>0</v>
      </c>
      <c r="D16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193750036</v>
      </c>
      <c r="E16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6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6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46965</v>
      </c>
      <c r="H167" s="51">
        <f t="array" aca="1" ref="H16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823467.0601092896</v>
      </c>
      <c r="I167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67" s="54">
        <f>IF(Кредит_ИнвП[[#This Row],[Дата погашения процентов]]="","",COUNTIF($G$4:G167,"&gt;0"))</f>
        <v>163</v>
      </c>
    </row>
    <row r="168" spans="1:10">
      <c r="A168" s="45">
        <v>46996</v>
      </c>
      <c r="B168" s="50"/>
      <c r="C168" s="46">
        <v>694444</v>
      </c>
      <c r="D16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193055592</v>
      </c>
      <c r="E168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6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820526.10874316946</v>
      </c>
      <c r="G16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46996</v>
      </c>
      <c r="H168" s="51">
        <f t="array" aca="1" ref="H16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820526.10874316946</v>
      </c>
      <c r="I168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68" s="54">
        <f>IF(Кредит_ИнвП[[#This Row],[Дата погашения процентов]]="","",COUNTIF($G$4:G168,"&gt;0"))</f>
        <v>164</v>
      </c>
    </row>
    <row r="169" spans="1:10">
      <c r="A169" s="53">
        <v>46996</v>
      </c>
      <c r="B169" s="50"/>
      <c r="C169" s="46">
        <v>0</v>
      </c>
      <c r="D16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193055592</v>
      </c>
      <c r="E16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6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6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46996</v>
      </c>
      <c r="H169" s="51">
        <f t="array" aca="1" ref="H16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820526.10874316946</v>
      </c>
      <c r="I169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69" s="54">
        <f>IF(Кредит_ИнвП[[#This Row],[Дата погашения процентов]]="","",COUNTIF($G$4:G169,"&gt;0"))</f>
        <v>165</v>
      </c>
    </row>
    <row r="170" spans="1:10">
      <c r="A170" s="45">
        <v>47026</v>
      </c>
      <c r="B170" s="50"/>
      <c r="C170" s="46">
        <v>694444</v>
      </c>
      <c r="D17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192361148</v>
      </c>
      <c r="E170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17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791211.44262295077</v>
      </c>
      <c r="G17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47026</v>
      </c>
      <c r="H170" s="51">
        <f t="array" aca="1" ref="H17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791211.44262295077</v>
      </c>
      <c r="I170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70" s="54">
        <f>IF(Кредит_ИнвП[[#This Row],[Дата погашения процентов]]="","",COUNTIF($G$4:G170,"&gt;0"))</f>
        <v>166</v>
      </c>
    </row>
    <row r="171" spans="1:10">
      <c r="A171" s="53">
        <v>47026</v>
      </c>
      <c r="B171" s="50"/>
      <c r="C171" s="46">
        <v>0</v>
      </c>
      <c r="D17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192361148</v>
      </c>
      <c r="E17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7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7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47026</v>
      </c>
      <c r="H171" s="51">
        <f t="array" aca="1" ref="H17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791211.44262295077</v>
      </c>
      <c r="I17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71" s="54">
        <f>IF(Кредит_ИнвП[[#This Row],[Дата погашения процентов]]="","",COUNTIF($G$4:G171,"&gt;0"))</f>
        <v>167</v>
      </c>
    </row>
    <row r="172" spans="1:10">
      <c r="A172" s="45">
        <v>47057</v>
      </c>
      <c r="B172" s="50"/>
      <c r="C172" s="46">
        <v>694444</v>
      </c>
      <c r="D17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191666704</v>
      </c>
      <c r="E172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7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814644.20601092908</v>
      </c>
      <c r="G17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47057</v>
      </c>
      <c r="H172" s="51">
        <f t="array" aca="1" ref="H17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814644.20601092908</v>
      </c>
      <c r="I172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72" s="54">
        <f>IF(Кредит_ИнвП[[#This Row],[Дата погашения процентов]]="","",COUNTIF($G$4:G172,"&gt;0"))</f>
        <v>168</v>
      </c>
    </row>
    <row r="173" spans="1:10">
      <c r="A173" s="53">
        <v>47057</v>
      </c>
      <c r="B173" s="50"/>
      <c r="C173" s="46">
        <v>0</v>
      </c>
      <c r="D17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191666704</v>
      </c>
      <c r="E17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7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7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47057</v>
      </c>
      <c r="H173" s="51">
        <f t="array" aca="1" ref="H17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814644.20601092908</v>
      </c>
      <c r="I173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73" s="54">
        <f>IF(Кредит_ИнвП[[#This Row],[Дата погашения процентов]]="","",COUNTIF($G$4:G173,"&gt;0"))</f>
        <v>169</v>
      </c>
    </row>
    <row r="174" spans="1:10">
      <c r="A174" s="45">
        <v>47087</v>
      </c>
      <c r="B174" s="50"/>
      <c r="C174" s="46">
        <v>694444</v>
      </c>
      <c r="D17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190972260</v>
      </c>
      <c r="E174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17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785519.27868852462</v>
      </c>
      <c r="G17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47087</v>
      </c>
      <c r="H174" s="51">
        <f t="array" aca="1" ref="H17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785519.27868852462</v>
      </c>
      <c r="I17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74" s="54">
        <f>IF(Кредит_ИнвП[[#This Row],[Дата погашения процентов]]="","",COUNTIF($G$4:G174,"&gt;0"))</f>
        <v>170</v>
      </c>
    </row>
    <row r="175" spans="1:10">
      <c r="A175" s="53">
        <v>47087</v>
      </c>
      <c r="B175" s="50"/>
      <c r="C175" s="46">
        <v>0</v>
      </c>
      <c r="D17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190972260</v>
      </c>
      <c r="E17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7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7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47087</v>
      </c>
      <c r="H175" s="51">
        <f t="array" aca="1" ref="H17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785519.27868852462</v>
      </c>
      <c r="I17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75" s="54">
        <f>IF(Кредит_ИнвП[[#This Row],[Дата погашения процентов]]="","",COUNTIF($G$4:G175,"&gt;0"))</f>
        <v>171</v>
      </c>
    </row>
    <row r="176" spans="1:10">
      <c r="A176" s="45">
        <v>47118</v>
      </c>
      <c r="B176" s="50"/>
      <c r="C176" s="46">
        <v>694444</v>
      </c>
      <c r="D17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190277816</v>
      </c>
      <c r="E176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7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808762.30327868857</v>
      </c>
      <c r="G17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47118</v>
      </c>
      <c r="H176" s="51">
        <f t="array" aca="1" ref="H17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808762.30327868857</v>
      </c>
      <c r="I17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76" s="54">
        <f>IF(Кредит_ИнвП[[#This Row],[Дата погашения процентов]]="","",COUNTIF($G$4:G176,"&gt;0"))</f>
        <v>172</v>
      </c>
    </row>
    <row r="177" spans="1:10">
      <c r="A177" s="53">
        <v>47118</v>
      </c>
      <c r="B177" s="50"/>
      <c r="C177" s="46">
        <v>0</v>
      </c>
      <c r="D17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190277816</v>
      </c>
      <c r="E17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7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7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47118</v>
      </c>
      <c r="H177" s="51">
        <f t="array" aca="1" ref="H17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808762.30327868857</v>
      </c>
      <c r="I177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177" s="54">
        <f>IF(Кредит_ИнвП[[#This Row],[Дата погашения процентов]]="","",COUNTIF($G$4:G177,"&gt;0"))</f>
        <v>173</v>
      </c>
    </row>
    <row r="178" spans="1:10">
      <c r="A178" s="45">
        <v>47149</v>
      </c>
      <c r="B178" s="50"/>
      <c r="C178" s="46">
        <v>694444</v>
      </c>
      <c r="D17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189583372</v>
      </c>
      <c r="E178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7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808029.08164383564</v>
      </c>
      <c r="G17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47149</v>
      </c>
      <c r="H178" s="51">
        <f t="array" aca="1" ref="H17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808029.08164383564</v>
      </c>
      <c r="I17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78" s="54">
        <f>IF(Кредит_ИнвП[[#This Row],[Дата погашения процентов]]="","",COUNTIF($G$4:G178,"&gt;0"))</f>
        <v>174</v>
      </c>
    </row>
    <row r="179" spans="1:10">
      <c r="A179" s="53">
        <v>47149</v>
      </c>
      <c r="B179" s="50"/>
      <c r="C179" s="46">
        <v>0</v>
      </c>
      <c r="D17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189583372</v>
      </c>
      <c r="E17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7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7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47149</v>
      </c>
      <c r="H179" s="51">
        <f t="array" aca="1" ref="H17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808029.08164383564</v>
      </c>
      <c r="I17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79" s="54">
        <f>IF(Кредит_ИнвП[[#This Row],[Дата погашения процентов]]="","",COUNTIF($G$4:G179,"&gt;0"))</f>
        <v>175</v>
      </c>
    </row>
    <row r="180" spans="1:10">
      <c r="A180" s="45">
        <v>47177</v>
      </c>
      <c r="B180" s="50"/>
      <c r="C180" s="46">
        <v>694444</v>
      </c>
      <c r="D18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188888928</v>
      </c>
      <c r="E180" s="50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18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727169.09808219178</v>
      </c>
      <c r="G18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47177</v>
      </c>
      <c r="H180" s="51">
        <f t="array" aca="1" ref="H18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727169.09808219178</v>
      </c>
      <c r="I18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80" s="54">
        <f>IF(Кредит_ИнвП[[#This Row],[Дата погашения процентов]]="","",COUNTIF($G$4:G180,"&gt;0"))</f>
        <v>176</v>
      </c>
    </row>
    <row r="181" spans="1:10">
      <c r="A181" s="53">
        <v>47177</v>
      </c>
      <c r="B181" s="50"/>
      <c r="C181" s="46">
        <v>0</v>
      </c>
      <c r="D18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188888928</v>
      </c>
      <c r="E18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8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8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47177</v>
      </c>
      <c r="H181" s="51">
        <f t="array" aca="1" ref="H18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727169.09808219178</v>
      </c>
      <c r="I18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81" s="54">
        <f>IF(Кредит_ИнвП[[#This Row],[Дата погашения процентов]]="","",COUNTIF($G$4:G181,"&gt;0"))</f>
        <v>177</v>
      </c>
    </row>
    <row r="182" spans="1:10">
      <c r="A182" s="45">
        <v>47208</v>
      </c>
      <c r="B182" s="50"/>
      <c r="C182" s="46">
        <v>694444</v>
      </c>
      <c r="D18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188194484</v>
      </c>
      <c r="E182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8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802131.06410958909</v>
      </c>
      <c r="G18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47208</v>
      </c>
      <c r="H182" s="51">
        <f t="array" aca="1" ref="H18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802131.06410958909</v>
      </c>
      <c r="I18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82" s="54">
        <f>IF(Кредит_ИнвП[[#This Row],[Дата погашения процентов]]="","",COUNTIF($G$4:G182,"&gt;0"))</f>
        <v>178</v>
      </c>
    </row>
    <row r="183" spans="1:10">
      <c r="A183" s="53">
        <v>47208</v>
      </c>
      <c r="B183" s="50"/>
      <c r="C183" s="46">
        <v>0</v>
      </c>
      <c r="D18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188194484</v>
      </c>
      <c r="E18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8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8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47208</v>
      </c>
      <c r="H183" s="51">
        <f t="array" aca="1" ref="H18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802131.06410958909</v>
      </c>
      <c r="I18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83" s="54">
        <f>IF(Кредит_ИнвП[[#This Row],[Дата погашения процентов]]="","",COUNTIF($G$4:G183,"&gt;0"))</f>
        <v>179</v>
      </c>
    </row>
    <row r="184" spans="1:10">
      <c r="A184" s="45">
        <v>47238</v>
      </c>
      <c r="B184" s="50"/>
      <c r="C184" s="46">
        <v>694444</v>
      </c>
      <c r="D18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187500040</v>
      </c>
      <c r="E184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18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773401.98904109583</v>
      </c>
      <c r="G18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47238</v>
      </c>
      <c r="H184" s="51">
        <f t="array" aca="1" ref="H18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773401.98904109583</v>
      </c>
      <c r="I18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84" s="54">
        <f>IF(Кредит_ИнвП[[#This Row],[Дата погашения процентов]]="","",COUNTIF($G$4:G184,"&gt;0"))</f>
        <v>180</v>
      </c>
    </row>
    <row r="185" spans="1:10">
      <c r="A185" s="53">
        <v>47238</v>
      </c>
      <c r="B185" s="50"/>
      <c r="C185" s="46">
        <v>0</v>
      </c>
      <c r="D18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187500040</v>
      </c>
      <c r="E18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8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8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47238</v>
      </c>
      <c r="H185" s="51">
        <f t="array" aca="1" ref="H18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773401.98904109583</v>
      </c>
      <c r="I18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85" s="54">
        <f>IF(Кредит_ИнвП[[#This Row],[Дата погашения процентов]]="","",COUNTIF($G$4:G185,"&gt;0"))</f>
        <v>181</v>
      </c>
    </row>
    <row r="186" spans="1:10">
      <c r="A186" s="45">
        <v>47269</v>
      </c>
      <c r="B186" s="50"/>
      <c r="C186" s="46">
        <v>694444</v>
      </c>
      <c r="D18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186805596</v>
      </c>
      <c r="E186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8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796233.04657534242</v>
      </c>
      <c r="G18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47269</v>
      </c>
      <c r="H186" s="51">
        <f t="array" aca="1" ref="H18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796233.04657534242</v>
      </c>
      <c r="I18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86" s="54">
        <f>IF(Кредит_ИнвП[[#This Row],[Дата погашения процентов]]="","",COUNTIF($G$4:G186,"&gt;0"))</f>
        <v>182</v>
      </c>
    </row>
    <row r="187" spans="1:10">
      <c r="A187" s="53">
        <v>47269</v>
      </c>
      <c r="B187" s="50"/>
      <c r="C187" s="46">
        <v>0</v>
      </c>
      <c r="D18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186805596</v>
      </c>
      <c r="E18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8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8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47269</v>
      </c>
      <c r="H187" s="51">
        <f t="array" aca="1" ref="H18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796233.04657534242</v>
      </c>
      <c r="I18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87" s="54">
        <f>IF(Кредит_ИнвП[[#This Row],[Дата погашения процентов]]="","",COUNTIF($G$4:G187,"&gt;0"))</f>
        <v>183</v>
      </c>
    </row>
    <row r="188" spans="1:10">
      <c r="A188" s="45">
        <v>47299</v>
      </c>
      <c r="B188" s="50"/>
      <c r="C188" s="46">
        <v>694444</v>
      </c>
      <c r="D18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186111152</v>
      </c>
      <c r="E188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18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767694.23013698636</v>
      </c>
      <c r="G18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47299</v>
      </c>
      <c r="H188" s="51">
        <f t="array" aca="1" ref="H18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767694.23013698636</v>
      </c>
      <c r="I18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88" s="54">
        <f>IF(Кредит_ИнвП[[#This Row],[Дата погашения процентов]]="","",COUNTIF($G$4:G188,"&gt;0"))</f>
        <v>184</v>
      </c>
    </row>
    <row r="189" spans="1:10">
      <c r="A189" s="53">
        <v>47299</v>
      </c>
      <c r="B189" s="50"/>
      <c r="C189" s="46">
        <v>0</v>
      </c>
      <c r="D18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186111152</v>
      </c>
      <c r="E18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8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8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47299</v>
      </c>
      <c r="H189" s="51">
        <f t="array" aca="1" ref="H18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767694.23013698636</v>
      </c>
      <c r="I18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89" s="54">
        <f>IF(Кредит_ИнвП[[#This Row],[Дата погашения процентов]]="","",COUNTIF($G$4:G189,"&gt;0"))</f>
        <v>185</v>
      </c>
    </row>
    <row r="190" spans="1:10">
      <c r="A190" s="45">
        <v>47330</v>
      </c>
      <c r="B190" s="50"/>
      <c r="C190" s="46">
        <v>694444</v>
      </c>
      <c r="D19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185416708</v>
      </c>
      <c r="E190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9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790335.02904109599</v>
      </c>
      <c r="G19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47330</v>
      </c>
      <c r="H190" s="51">
        <f t="array" aca="1" ref="H19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790335.02904109599</v>
      </c>
      <c r="I19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90" s="54">
        <f>IF(Кредит_ИнвП[[#This Row],[Дата погашения процентов]]="","",COUNTIF($G$4:G190,"&gt;0"))</f>
        <v>186</v>
      </c>
    </row>
    <row r="191" spans="1:10">
      <c r="A191" s="53">
        <v>47330</v>
      </c>
      <c r="B191" s="50"/>
      <c r="C191" s="46">
        <v>0</v>
      </c>
      <c r="D19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185416708</v>
      </c>
      <c r="E19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9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9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47330</v>
      </c>
      <c r="H191" s="51">
        <f t="array" aca="1" ref="H19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790335.02904109599</v>
      </c>
      <c r="I19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91" s="54">
        <f>IF(Кредит_ИнвП[[#This Row],[Дата погашения процентов]]="","",COUNTIF($G$4:G191,"&gt;0"))</f>
        <v>187</v>
      </c>
    </row>
    <row r="192" spans="1:10">
      <c r="A192" s="45">
        <v>47361</v>
      </c>
      <c r="B192" s="50"/>
      <c r="C192" s="46">
        <v>694444</v>
      </c>
      <c r="D19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184722264</v>
      </c>
      <c r="E192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9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787386.02027397265</v>
      </c>
      <c r="G19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47361</v>
      </c>
      <c r="H192" s="51">
        <f t="array" aca="1" ref="H19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787386.02027397265</v>
      </c>
      <c r="I19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92" s="54">
        <f>IF(Кредит_ИнвП[[#This Row],[Дата погашения процентов]]="","",COUNTIF($G$4:G192,"&gt;0"))</f>
        <v>188</v>
      </c>
    </row>
    <row r="193" spans="1:10">
      <c r="A193" s="53">
        <v>47361</v>
      </c>
      <c r="B193" s="50"/>
      <c r="C193" s="46">
        <v>0</v>
      </c>
      <c r="D19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184722264</v>
      </c>
      <c r="E19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9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9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47361</v>
      </c>
      <c r="H193" s="51">
        <f t="array" aca="1" ref="H19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787386.02027397265</v>
      </c>
      <c r="I19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93" s="54">
        <f>IF(Кредит_ИнвП[[#This Row],[Дата погашения процентов]]="","",COUNTIF($G$4:G193,"&gt;0"))</f>
        <v>189</v>
      </c>
    </row>
    <row r="194" spans="1:10">
      <c r="A194" s="45">
        <v>47391</v>
      </c>
      <c r="B194" s="50"/>
      <c r="C194" s="46">
        <v>694444</v>
      </c>
      <c r="D19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184027820</v>
      </c>
      <c r="E194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19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759132.59178082191</v>
      </c>
      <c r="G19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47391</v>
      </c>
      <c r="H194" s="51">
        <f t="array" aca="1" ref="H19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759132.59178082191</v>
      </c>
      <c r="I19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94" s="54">
        <f>IF(Кредит_ИнвП[[#This Row],[Дата погашения процентов]]="","",COUNTIF($G$4:G194,"&gt;0"))</f>
        <v>190</v>
      </c>
    </row>
    <row r="195" spans="1:10">
      <c r="A195" s="53">
        <v>47391</v>
      </c>
      <c r="B195" s="50"/>
      <c r="C195" s="46">
        <v>0</v>
      </c>
      <c r="D19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184027820</v>
      </c>
      <c r="E19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9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9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47391</v>
      </c>
      <c r="H195" s="51">
        <f t="array" aca="1" ref="H19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759132.59178082191</v>
      </c>
      <c r="I19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95" s="54">
        <f>IF(Кредит_ИнвП[[#This Row],[Дата погашения процентов]]="","",COUNTIF($G$4:G195,"&gt;0"))</f>
        <v>191</v>
      </c>
    </row>
    <row r="196" spans="1:10">
      <c r="A196" s="45">
        <v>47422</v>
      </c>
      <c r="B196" s="50"/>
      <c r="C196" s="46">
        <v>694444</v>
      </c>
      <c r="D19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183333376</v>
      </c>
      <c r="E196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19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781488.00273972598</v>
      </c>
      <c r="G19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47422</v>
      </c>
      <c r="H196" s="51">
        <f t="array" aca="1" ref="H19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781488.00273972598</v>
      </c>
      <c r="I19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96" s="54">
        <f>IF(Кредит_ИнвП[[#This Row],[Дата погашения процентов]]="","",COUNTIF($G$4:G196,"&gt;0"))</f>
        <v>192</v>
      </c>
    </row>
    <row r="197" spans="1:10">
      <c r="A197" s="53">
        <v>47422</v>
      </c>
      <c r="B197" s="50"/>
      <c r="C197" s="46">
        <v>0</v>
      </c>
      <c r="D19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183333376</v>
      </c>
      <c r="E19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9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9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47422</v>
      </c>
      <c r="H197" s="51">
        <f t="array" aca="1" ref="H19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781488.00273972598</v>
      </c>
      <c r="I19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97" s="54">
        <f>IF(Кредит_ИнвП[[#This Row],[Дата погашения процентов]]="","",COUNTIF($G$4:G197,"&gt;0"))</f>
        <v>193</v>
      </c>
    </row>
    <row r="198" spans="1:10">
      <c r="A198" s="45">
        <v>47452</v>
      </c>
      <c r="B198" s="50"/>
      <c r="C198" s="46">
        <v>694444</v>
      </c>
      <c r="D19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182638932</v>
      </c>
      <c r="E198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19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753424.83287671232</v>
      </c>
      <c r="G19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47452</v>
      </c>
      <c r="H198" s="51">
        <f t="array" aca="1" ref="H19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753424.83287671232</v>
      </c>
      <c r="I19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98" s="54">
        <f>IF(Кредит_ИнвП[[#This Row],[Дата погашения процентов]]="","",COUNTIF($G$4:G198,"&gt;0"))</f>
        <v>194</v>
      </c>
    </row>
    <row r="199" spans="1:10">
      <c r="A199" s="53">
        <v>47452</v>
      </c>
      <c r="B199" s="50"/>
      <c r="C199" s="46">
        <v>0</v>
      </c>
      <c r="D19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182638932</v>
      </c>
      <c r="E19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19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19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47452</v>
      </c>
      <c r="H199" s="51">
        <f t="array" aca="1" ref="H19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753424.83287671232</v>
      </c>
      <c r="I19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199" s="54">
        <f>IF(Кредит_ИнвП[[#This Row],[Дата погашения процентов]]="","",COUNTIF($G$4:G199,"&gt;0"))</f>
        <v>195</v>
      </c>
    </row>
    <row r="200" spans="1:10">
      <c r="A200" s="45">
        <v>47483</v>
      </c>
      <c r="B200" s="50"/>
      <c r="C200" s="46">
        <v>694444</v>
      </c>
      <c r="D20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181944488</v>
      </c>
      <c r="E200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0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775589.98520547955</v>
      </c>
      <c r="G20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47483</v>
      </c>
      <c r="H200" s="51">
        <f t="array" aca="1" ref="H20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775589.98520547955</v>
      </c>
      <c r="I20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00" s="54">
        <f>IF(Кредит_ИнвП[[#This Row],[Дата погашения процентов]]="","",COUNTIF($G$4:G200,"&gt;0"))</f>
        <v>196</v>
      </c>
    </row>
    <row r="201" spans="1:10">
      <c r="A201" s="53">
        <v>47483</v>
      </c>
      <c r="B201" s="50"/>
      <c r="C201" s="46">
        <v>0</v>
      </c>
      <c r="D20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181944488</v>
      </c>
      <c r="E20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0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0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47483</v>
      </c>
      <c r="H201" s="51">
        <f t="array" aca="1" ref="H20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775589.98520547955</v>
      </c>
      <c r="I20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01" s="54">
        <f>IF(Кредит_ИнвП[[#This Row],[Дата погашения процентов]]="","",COUNTIF($G$4:G201,"&gt;0"))</f>
        <v>197</v>
      </c>
    </row>
    <row r="202" spans="1:10">
      <c r="A202" s="45">
        <v>47514</v>
      </c>
      <c r="B202" s="50"/>
      <c r="C202" s="46">
        <v>694444</v>
      </c>
      <c r="D20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181250044</v>
      </c>
      <c r="E202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0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772640.97643835621</v>
      </c>
      <c r="G20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47514</v>
      </c>
      <c r="H202" s="51">
        <f t="array" aca="1" ref="H20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772640.97643835621</v>
      </c>
      <c r="I20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02" s="54">
        <f>IF(Кредит_ИнвП[[#This Row],[Дата погашения процентов]]="","",COUNTIF($G$4:G202,"&gt;0"))</f>
        <v>198</v>
      </c>
    </row>
    <row r="203" spans="1:10">
      <c r="A203" s="53">
        <v>47514</v>
      </c>
      <c r="B203" s="50"/>
      <c r="C203" s="46">
        <v>0</v>
      </c>
      <c r="D20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181250044</v>
      </c>
      <c r="E20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0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0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47514</v>
      </c>
      <c r="H203" s="51">
        <f t="array" aca="1" ref="H20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772640.97643835621</v>
      </c>
      <c r="I20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03" s="54">
        <f>IF(Кредит_ИнвП[[#This Row],[Дата погашения процентов]]="","",COUNTIF($G$4:G203,"&gt;0"))</f>
        <v>199</v>
      </c>
    </row>
    <row r="204" spans="1:10">
      <c r="A204" s="45">
        <v>47542</v>
      </c>
      <c r="B204" s="50"/>
      <c r="C204" s="46">
        <v>694444</v>
      </c>
      <c r="D20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180555600</v>
      </c>
      <c r="E204" s="50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20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695205.6482191782</v>
      </c>
      <c r="G20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47542</v>
      </c>
      <c r="H204" s="51">
        <f t="array" aca="1" ref="H20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695205.6482191782</v>
      </c>
      <c r="I20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04" s="54">
        <f>IF(Кредит_ИнвП[[#This Row],[Дата погашения процентов]]="","",COUNTIF($G$4:G204,"&gt;0"))</f>
        <v>200</v>
      </c>
    </row>
    <row r="205" spans="1:10">
      <c r="A205" s="53">
        <v>47542</v>
      </c>
      <c r="B205" s="50"/>
      <c r="C205" s="46">
        <v>0</v>
      </c>
      <c r="D20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180555600</v>
      </c>
      <c r="E20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0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0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47542</v>
      </c>
      <c r="H205" s="51">
        <f t="array" aca="1" ref="H20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695205.6482191782</v>
      </c>
      <c r="I20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05" s="54">
        <f>IF(Кредит_ИнвП[[#This Row],[Дата погашения процентов]]="","",COUNTIF($G$4:G205,"&gt;0"))</f>
        <v>201</v>
      </c>
    </row>
    <row r="206" spans="1:10">
      <c r="A206" s="45">
        <v>47573</v>
      </c>
      <c r="B206" s="50"/>
      <c r="C206" s="46">
        <v>694444</v>
      </c>
      <c r="D20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179861156</v>
      </c>
      <c r="E206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0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766742.95890410955</v>
      </c>
      <c r="G20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47573</v>
      </c>
      <c r="H206" s="51">
        <f t="array" aca="1" ref="H20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766742.95890410955</v>
      </c>
      <c r="I20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06" s="54">
        <f>IF(Кредит_ИнвП[[#This Row],[Дата погашения процентов]]="","",COUNTIF($G$4:G206,"&gt;0"))</f>
        <v>202</v>
      </c>
    </row>
    <row r="207" spans="1:10">
      <c r="A207" s="53">
        <v>47573</v>
      </c>
      <c r="B207" s="50"/>
      <c r="C207" s="46">
        <v>0</v>
      </c>
      <c r="D20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179861156</v>
      </c>
      <c r="E20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0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0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47573</v>
      </c>
      <c r="H207" s="51">
        <f t="array" aca="1" ref="H20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766742.95890410955</v>
      </c>
      <c r="I20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07" s="54">
        <f>IF(Кредит_ИнвП[[#This Row],[Дата погашения процентов]]="","",COUNTIF($G$4:G207,"&gt;0"))</f>
        <v>203</v>
      </c>
    </row>
    <row r="208" spans="1:10">
      <c r="A208" s="45">
        <v>47603</v>
      </c>
      <c r="B208" s="50"/>
      <c r="C208" s="46">
        <v>694444</v>
      </c>
      <c r="D20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179166712</v>
      </c>
      <c r="E208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20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739155.43561643839</v>
      </c>
      <c r="G20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47603</v>
      </c>
      <c r="H208" s="51">
        <f t="array" aca="1" ref="H20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739155.43561643839</v>
      </c>
      <c r="I20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08" s="54">
        <f>IF(Кредит_ИнвП[[#This Row],[Дата погашения процентов]]="","",COUNTIF($G$4:G208,"&gt;0"))</f>
        <v>204</v>
      </c>
    </row>
    <row r="209" spans="1:10">
      <c r="A209" s="53">
        <v>47603</v>
      </c>
      <c r="B209" s="50"/>
      <c r="C209" s="46">
        <v>0</v>
      </c>
      <c r="D20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179166712</v>
      </c>
      <c r="E20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0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0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47603</v>
      </c>
      <c r="H209" s="51">
        <f t="array" aca="1" ref="H20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739155.43561643839</v>
      </c>
      <c r="I20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09" s="54">
        <f>IF(Кредит_ИнвП[[#This Row],[Дата погашения процентов]]="","",COUNTIF($G$4:G209,"&gt;0"))</f>
        <v>205</v>
      </c>
    </row>
    <row r="210" spans="1:10">
      <c r="A210" s="45">
        <v>47634</v>
      </c>
      <c r="B210" s="50"/>
      <c r="C210" s="46">
        <v>694444</v>
      </c>
      <c r="D21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178472268</v>
      </c>
      <c r="E210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1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760844.94136986311</v>
      </c>
      <c r="G21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47634</v>
      </c>
      <c r="H210" s="51">
        <f t="array" aca="1" ref="H21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760844.94136986311</v>
      </c>
      <c r="I21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10" s="54">
        <f>IF(Кредит_ИнвП[[#This Row],[Дата погашения процентов]]="","",COUNTIF($G$4:G210,"&gt;0"))</f>
        <v>206</v>
      </c>
    </row>
    <row r="211" spans="1:10">
      <c r="A211" s="53">
        <v>47634</v>
      </c>
      <c r="B211" s="50"/>
      <c r="C211" s="46">
        <v>0</v>
      </c>
      <c r="D21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178472268</v>
      </c>
      <c r="E21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1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1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47634</v>
      </c>
      <c r="H211" s="51">
        <f t="array" aca="1" ref="H21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760844.94136986311</v>
      </c>
      <c r="I21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11" s="54">
        <f>IF(Кредит_ИнвП[[#This Row],[Дата погашения процентов]]="","",COUNTIF($G$4:G211,"&gt;0"))</f>
        <v>207</v>
      </c>
    </row>
    <row r="212" spans="1:10">
      <c r="A212" s="45">
        <v>47664</v>
      </c>
      <c r="B212" s="50"/>
      <c r="C212" s="46">
        <v>694444</v>
      </c>
      <c r="D21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177777824</v>
      </c>
      <c r="E212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21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733447.6767123288</v>
      </c>
      <c r="G21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47664</v>
      </c>
      <c r="H212" s="51">
        <f t="array" aca="1" ref="H21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733447.6767123288</v>
      </c>
      <c r="I21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12" s="54">
        <f>IF(Кредит_ИнвП[[#This Row],[Дата погашения процентов]]="","",COUNTIF($G$4:G212,"&gt;0"))</f>
        <v>208</v>
      </c>
    </row>
    <row r="213" spans="1:10">
      <c r="A213" s="53">
        <v>47664</v>
      </c>
      <c r="B213" s="50"/>
      <c r="C213" s="46">
        <v>0</v>
      </c>
      <c r="D21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177777824</v>
      </c>
      <c r="E21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1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1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47664</v>
      </c>
      <c r="H213" s="51">
        <f t="array" aca="1" ref="H21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733447.6767123288</v>
      </c>
      <c r="I21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13" s="54">
        <f>IF(Кредит_ИнвП[[#This Row],[Дата погашения процентов]]="","",COUNTIF($G$4:G213,"&gt;0"))</f>
        <v>209</v>
      </c>
    </row>
    <row r="214" spans="1:10">
      <c r="A214" s="45">
        <v>47695</v>
      </c>
      <c r="B214" s="50"/>
      <c r="C214" s="46">
        <v>694444</v>
      </c>
      <c r="D21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177083380</v>
      </c>
      <c r="E214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1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754946.92383561644</v>
      </c>
      <c r="G21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47695</v>
      </c>
      <c r="H214" s="51">
        <f t="array" aca="1" ref="H21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754946.92383561644</v>
      </c>
      <c r="I21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14" s="54">
        <f>IF(Кредит_ИнвП[[#This Row],[Дата погашения процентов]]="","",COUNTIF($G$4:G214,"&gt;0"))</f>
        <v>210</v>
      </c>
    </row>
    <row r="215" spans="1:10">
      <c r="A215" s="53">
        <v>47695</v>
      </c>
      <c r="B215" s="50"/>
      <c r="C215" s="46">
        <v>0</v>
      </c>
      <c r="D21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177083380</v>
      </c>
      <c r="E21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1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1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47695</v>
      </c>
      <c r="H215" s="51">
        <f t="array" aca="1" ref="H21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754946.92383561644</v>
      </c>
      <c r="I21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15" s="54">
        <f>IF(Кредит_ИнвП[[#This Row],[Дата погашения процентов]]="","",COUNTIF($G$4:G215,"&gt;0"))</f>
        <v>211</v>
      </c>
    </row>
    <row r="216" spans="1:10">
      <c r="A216" s="45">
        <v>47726</v>
      </c>
      <c r="B216" s="50"/>
      <c r="C216" s="46">
        <v>694444</v>
      </c>
      <c r="D21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176388936</v>
      </c>
      <c r="E216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1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751997.91506849311</v>
      </c>
      <c r="G21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47726</v>
      </c>
      <c r="H216" s="51">
        <f t="array" aca="1" ref="H21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751997.91506849311</v>
      </c>
      <c r="I21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16" s="54">
        <f>IF(Кредит_ИнвП[[#This Row],[Дата погашения процентов]]="","",COUNTIF($G$4:G216,"&gt;0"))</f>
        <v>212</v>
      </c>
    </row>
    <row r="217" spans="1:10">
      <c r="A217" s="53">
        <v>47726</v>
      </c>
      <c r="B217" s="50"/>
      <c r="C217" s="46">
        <v>0</v>
      </c>
      <c r="D21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176388936</v>
      </c>
      <c r="E21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1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1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47726</v>
      </c>
      <c r="H217" s="51">
        <f t="array" aca="1" ref="H21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751997.91506849311</v>
      </c>
      <c r="I21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17" s="54">
        <f>IF(Кредит_ИнвП[[#This Row],[Дата погашения процентов]]="","",COUNTIF($G$4:G217,"&gt;0"))</f>
        <v>213</v>
      </c>
    </row>
    <row r="218" spans="1:10">
      <c r="A218" s="45">
        <v>47756</v>
      </c>
      <c r="B218" s="50"/>
      <c r="C218" s="46">
        <v>694444</v>
      </c>
      <c r="D21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175694492</v>
      </c>
      <c r="E218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21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724886.03835616435</v>
      </c>
      <c r="G21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47756</v>
      </c>
      <c r="H218" s="51">
        <f t="array" aca="1" ref="H21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724886.03835616435</v>
      </c>
      <c r="I21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18" s="54">
        <f>IF(Кредит_ИнвП[[#This Row],[Дата погашения процентов]]="","",COUNTIF($G$4:G218,"&gt;0"))</f>
        <v>214</v>
      </c>
    </row>
    <row r="219" spans="1:10">
      <c r="A219" s="53">
        <v>47756</v>
      </c>
      <c r="B219" s="50"/>
      <c r="C219" s="46">
        <v>0</v>
      </c>
      <c r="D21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175694492</v>
      </c>
      <c r="E21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1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1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47756</v>
      </c>
      <c r="H219" s="51">
        <f t="array" aca="1" ref="H21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724886.03835616435</v>
      </c>
      <c r="I21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19" s="54">
        <f>IF(Кредит_ИнвП[[#This Row],[Дата погашения процентов]]="","",COUNTIF($G$4:G219,"&gt;0"))</f>
        <v>215</v>
      </c>
    </row>
    <row r="220" spans="1:10">
      <c r="A220" s="45">
        <v>47787</v>
      </c>
      <c r="B220" s="50"/>
      <c r="C220" s="46">
        <v>694444</v>
      </c>
      <c r="D22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175000048</v>
      </c>
      <c r="E220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2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746099.89753424667</v>
      </c>
      <c r="G22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47787</v>
      </c>
      <c r="H220" s="51">
        <f t="array" aca="1" ref="H22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746099.89753424667</v>
      </c>
      <c r="I22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20" s="54">
        <f>IF(Кредит_ИнвП[[#This Row],[Дата погашения процентов]]="","",COUNTIF($G$4:G220,"&gt;0"))</f>
        <v>216</v>
      </c>
    </row>
    <row r="221" spans="1:10">
      <c r="A221" s="53">
        <v>47787</v>
      </c>
      <c r="B221" s="50"/>
      <c r="C221" s="46">
        <v>0</v>
      </c>
      <c r="D22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175000048</v>
      </c>
      <c r="E22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2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2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47787</v>
      </c>
      <c r="H221" s="51">
        <f t="array" aca="1" ref="H22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746099.89753424667</v>
      </c>
      <c r="I22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21" s="54">
        <f>IF(Кредит_ИнвП[[#This Row],[Дата погашения процентов]]="","",COUNTIF($G$4:G221,"&gt;0"))</f>
        <v>217</v>
      </c>
    </row>
    <row r="222" spans="1:10">
      <c r="A222" s="45">
        <v>47817</v>
      </c>
      <c r="B222" s="50"/>
      <c r="C222" s="46">
        <v>694444</v>
      </c>
      <c r="D22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174305604</v>
      </c>
      <c r="E222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22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719178.27945205476</v>
      </c>
      <c r="G22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47817</v>
      </c>
      <c r="H222" s="51">
        <f t="array" aca="1" ref="H22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719178.27945205476</v>
      </c>
      <c r="I22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22" s="54">
        <f>IF(Кредит_ИнвП[[#This Row],[Дата погашения процентов]]="","",COUNTIF($G$4:G222,"&gt;0"))</f>
        <v>218</v>
      </c>
    </row>
    <row r="223" spans="1:10">
      <c r="A223" s="53">
        <v>47817</v>
      </c>
      <c r="B223" s="50"/>
      <c r="C223" s="46">
        <v>0</v>
      </c>
      <c r="D22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174305604</v>
      </c>
      <c r="E22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2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2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47817</v>
      </c>
      <c r="H223" s="51">
        <f t="array" aca="1" ref="H22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719178.27945205476</v>
      </c>
      <c r="I22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23" s="54">
        <f>IF(Кредит_ИнвП[[#This Row],[Дата погашения процентов]]="","",COUNTIF($G$4:G223,"&gt;0"))</f>
        <v>219</v>
      </c>
    </row>
    <row r="224" spans="1:10">
      <c r="A224" s="45">
        <v>47848</v>
      </c>
      <c r="B224" s="50"/>
      <c r="C224" s="46">
        <v>694444</v>
      </c>
      <c r="D22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173611160</v>
      </c>
      <c r="E224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2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740201.88</v>
      </c>
      <c r="G22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47848</v>
      </c>
      <c r="H224" s="51">
        <f t="array" aca="1" ref="H22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740201.88</v>
      </c>
      <c r="I22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24" s="54">
        <f>IF(Кредит_ИнвП[[#This Row],[Дата погашения процентов]]="","",COUNTIF($G$4:G224,"&gt;0"))</f>
        <v>220</v>
      </c>
    </row>
    <row r="225" spans="1:10">
      <c r="A225" s="53">
        <v>47848</v>
      </c>
      <c r="B225" s="50"/>
      <c r="C225" s="46">
        <v>0</v>
      </c>
      <c r="D22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173611160</v>
      </c>
      <c r="E22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2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2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47848</v>
      </c>
      <c r="H225" s="51">
        <f t="array" aca="1" ref="H22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740201.88</v>
      </c>
      <c r="I22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25" s="54">
        <f>IF(Кредит_ИнвП[[#This Row],[Дата погашения процентов]]="","",COUNTIF($G$4:G225,"&gt;0"))</f>
        <v>221</v>
      </c>
    </row>
    <row r="226" spans="1:10">
      <c r="A226" s="45">
        <v>47879</v>
      </c>
      <c r="B226" s="50"/>
      <c r="C226" s="46">
        <v>694444</v>
      </c>
      <c r="D22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172916716</v>
      </c>
      <c r="E226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2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737252.87123287667</v>
      </c>
      <c r="G22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47879</v>
      </c>
      <c r="H226" s="51">
        <f t="array" aca="1" ref="H22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737252.87123287667</v>
      </c>
      <c r="I22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26" s="54">
        <f>IF(Кредит_ИнвП[[#This Row],[Дата погашения процентов]]="","",COUNTIF($G$4:G226,"&gt;0"))</f>
        <v>222</v>
      </c>
    </row>
    <row r="227" spans="1:10">
      <c r="A227" s="53">
        <v>47879</v>
      </c>
      <c r="B227" s="50"/>
      <c r="C227" s="46">
        <v>0</v>
      </c>
      <c r="D22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172916716</v>
      </c>
      <c r="E22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2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2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47879</v>
      </c>
      <c r="H227" s="51">
        <f t="array" aca="1" ref="H22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737252.87123287667</v>
      </c>
      <c r="I22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27" s="54">
        <f>IF(Кредит_ИнвП[[#This Row],[Дата погашения процентов]]="","",COUNTIF($G$4:G227,"&gt;0"))</f>
        <v>223</v>
      </c>
    </row>
    <row r="228" spans="1:10">
      <c r="A228" s="45">
        <v>47907</v>
      </c>
      <c r="B228" s="50"/>
      <c r="C228" s="46">
        <v>694444</v>
      </c>
      <c r="D22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172222272</v>
      </c>
      <c r="E228" s="50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22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663242.19835616439</v>
      </c>
      <c r="G22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47907</v>
      </c>
      <c r="H228" s="51">
        <f t="array" aca="1" ref="H22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663242.19835616439</v>
      </c>
      <c r="I22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28" s="54">
        <f>IF(Кредит_ИнвП[[#This Row],[Дата погашения процентов]]="","",COUNTIF($G$4:G228,"&gt;0"))</f>
        <v>224</v>
      </c>
    </row>
    <row r="229" spans="1:10">
      <c r="A229" s="53">
        <v>47907</v>
      </c>
      <c r="B229" s="50"/>
      <c r="C229" s="46">
        <v>0</v>
      </c>
      <c r="D22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172222272</v>
      </c>
      <c r="E22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2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2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47907</v>
      </c>
      <c r="H229" s="51">
        <f t="array" aca="1" ref="H22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663242.19835616439</v>
      </c>
      <c r="I22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29" s="54">
        <f>IF(Кредит_ИнвП[[#This Row],[Дата погашения процентов]]="","",COUNTIF($G$4:G229,"&gt;0"))</f>
        <v>225</v>
      </c>
    </row>
    <row r="230" spans="1:10">
      <c r="A230" s="45">
        <v>47938</v>
      </c>
      <c r="B230" s="50"/>
      <c r="C230" s="46">
        <v>694444</v>
      </c>
      <c r="D23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171527828</v>
      </c>
      <c r="E230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3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731354.85369863024</v>
      </c>
      <c r="G23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47938</v>
      </c>
      <c r="H230" s="51">
        <f t="array" aca="1" ref="H23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731354.85369863024</v>
      </c>
      <c r="I23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30" s="54">
        <f>IF(Кредит_ИнвП[[#This Row],[Дата погашения процентов]]="","",COUNTIF($G$4:G230,"&gt;0"))</f>
        <v>226</v>
      </c>
    </row>
    <row r="231" spans="1:10">
      <c r="A231" s="53">
        <v>47938</v>
      </c>
      <c r="B231" s="50"/>
      <c r="C231" s="46">
        <v>0</v>
      </c>
      <c r="D23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171527828</v>
      </c>
      <c r="E23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3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3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47938</v>
      </c>
      <c r="H231" s="51">
        <f t="array" aca="1" ref="H23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731354.85369863024</v>
      </c>
      <c r="I23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31" s="54">
        <f>IF(Кредит_ИнвП[[#This Row],[Дата погашения процентов]]="","",COUNTIF($G$4:G231,"&gt;0"))</f>
        <v>227</v>
      </c>
    </row>
    <row r="232" spans="1:10">
      <c r="A232" s="45">
        <v>47968</v>
      </c>
      <c r="B232" s="50"/>
      <c r="C232" s="46">
        <v>694444</v>
      </c>
      <c r="D23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170833384</v>
      </c>
      <c r="E232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23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704908.88219178084</v>
      </c>
      <c r="G23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47968</v>
      </c>
      <c r="H232" s="51">
        <f t="array" aca="1" ref="H23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704908.88219178084</v>
      </c>
      <c r="I23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32" s="54">
        <f>IF(Кредит_ИнвП[[#This Row],[Дата погашения процентов]]="","",COUNTIF($G$4:G232,"&gt;0"))</f>
        <v>228</v>
      </c>
    </row>
    <row r="233" spans="1:10">
      <c r="A233" s="53">
        <v>47968</v>
      </c>
      <c r="B233" s="50"/>
      <c r="C233" s="46">
        <v>0</v>
      </c>
      <c r="D23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170833384</v>
      </c>
      <c r="E23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3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3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47968</v>
      </c>
      <c r="H233" s="51">
        <f t="array" aca="1" ref="H23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704908.88219178084</v>
      </c>
      <c r="I23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33" s="54">
        <f>IF(Кредит_ИнвП[[#This Row],[Дата погашения процентов]]="","",COUNTIF($G$4:G233,"&gt;0"))</f>
        <v>229</v>
      </c>
    </row>
    <row r="234" spans="1:10">
      <c r="A234" s="45">
        <v>47999</v>
      </c>
      <c r="B234" s="50"/>
      <c r="C234" s="46">
        <v>694444</v>
      </c>
      <c r="D23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170138940</v>
      </c>
      <c r="E234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3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725456.83616438357</v>
      </c>
      <c r="G23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47999</v>
      </c>
      <c r="H234" s="51">
        <f t="array" aca="1" ref="H23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725456.83616438357</v>
      </c>
      <c r="I23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34" s="54">
        <f>IF(Кредит_ИнвП[[#This Row],[Дата погашения процентов]]="","",COUNTIF($G$4:G234,"&gt;0"))</f>
        <v>230</v>
      </c>
    </row>
    <row r="235" spans="1:10">
      <c r="A235" s="53">
        <v>47999</v>
      </c>
      <c r="B235" s="50"/>
      <c r="C235" s="46">
        <v>0</v>
      </c>
      <c r="D23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170138940</v>
      </c>
      <c r="E23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3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3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47999</v>
      </c>
      <c r="H235" s="51">
        <f t="array" aca="1" ref="H23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725456.83616438357</v>
      </c>
      <c r="I23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35" s="54">
        <f>IF(Кредит_ИнвП[[#This Row],[Дата погашения процентов]]="","",COUNTIF($G$4:G235,"&gt;0"))</f>
        <v>231</v>
      </c>
    </row>
    <row r="236" spans="1:10">
      <c r="A236" s="45">
        <v>48029</v>
      </c>
      <c r="B236" s="50"/>
      <c r="C236" s="46">
        <v>694444</v>
      </c>
      <c r="D23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169444496</v>
      </c>
      <c r="E236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23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699201.12328767125</v>
      </c>
      <c r="G23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48029</v>
      </c>
      <c r="H236" s="51">
        <f t="array" aca="1" ref="H23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699201.12328767125</v>
      </c>
      <c r="I23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36" s="54">
        <f>IF(Кредит_ИнвП[[#This Row],[Дата погашения процентов]]="","",COUNTIF($G$4:G236,"&gt;0"))</f>
        <v>232</v>
      </c>
    </row>
    <row r="237" spans="1:10">
      <c r="A237" s="53">
        <v>48029</v>
      </c>
      <c r="B237" s="50"/>
      <c r="C237" s="46">
        <v>0</v>
      </c>
      <c r="D23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169444496</v>
      </c>
      <c r="E23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3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3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48029</v>
      </c>
      <c r="H237" s="51">
        <f t="array" aca="1" ref="H23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699201.12328767125</v>
      </c>
      <c r="I23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37" s="54">
        <f>IF(Кредит_ИнвП[[#This Row],[Дата погашения процентов]]="","",COUNTIF($G$4:G237,"&gt;0"))</f>
        <v>233</v>
      </c>
    </row>
    <row r="238" spans="1:10">
      <c r="A238" s="45">
        <v>48060</v>
      </c>
      <c r="B238" s="50"/>
      <c r="C238" s="46">
        <v>694444</v>
      </c>
      <c r="D23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168750052</v>
      </c>
      <c r="E238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3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719558.81863013702</v>
      </c>
      <c r="G23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48060</v>
      </c>
      <c r="H238" s="51">
        <f t="array" aca="1" ref="H23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719558.81863013702</v>
      </c>
      <c r="I23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38" s="54">
        <f>IF(Кредит_ИнвП[[#This Row],[Дата погашения процентов]]="","",COUNTIF($G$4:G238,"&gt;0"))</f>
        <v>234</v>
      </c>
    </row>
    <row r="239" spans="1:10">
      <c r="A239" s="53">
        <v>48060</v>
      </c>
      <c r="B239" s="50"/>
      <c r="C239" s="46">
        <v>0</v>
      </c>
      <c r="D23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168750052</v>
      </c>
      <c r="E23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3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3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48060</v>
      </c>
      <c r="H239" s="51">
        <f t="array" aca="1" ref="H23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719558.81863013702</v>
      </c>
      <c r="I23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39" s="54">
        <f>IF(Кредит_ИнвП[[#This Row],[Дата погашения процентов]]="","",COUNTIF($G$4:G239,"&gt;0"))</f>
        <v>235</v>
      </c>
    </row>
    <row r="240" spans="1:10">
      <c r="A240" s="45">
        <v>48091</v>
      </c>
      <c r="B240" s="50"/>
      <c r="C240" s="46">
        <v>694444</v>
      </c>
      <c r="D24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168055608</v>
      </c>
      <c r="E240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4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716609.8098630138</v>
      </c>
      <c r="G24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48091</v>
      </c>
      <c r="H240" s="51">
        <f t="array" aca="1" ref="H24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716609.8098630138</v>
      </c>
      <c r="I24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40" s="54">
        <f>IF(Кредит_ИнвП[[#This Row],[Дата погашения процентов]]="","",COUNTIF($G$4:G240,"&gt;0"))</f>
        <v>236</v>
      </c>
    </row>
    <row r="241" spans="1:10">
      <c r="A241" s="53">
        <v>48091</v>
      </c>
      <c r="B241" s="50"/>
      <c r="C241" s="46">
        <v>0</v>
      </c>
      <c r="D24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168055608</v>
      </c>
      <c r="E24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4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4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48091</v>
      </c>
      <c r="H241" s="51">
        <f t="array" aca="1" ref="H24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716609.8098630138</v>
      </c>
      <c r="I24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41" s="54">
        <f>IF(Кредит_ИнвП[[#This Row],[Дата погашения процентов]]="","",COUNTIF($G$4:G241,"&gt;0"))</f>
        <v>237</v>
      </c>
    </row>
    <row r="242" spans="1:10">
      <c r="A242" s="45">
        <v>48121</v>
      </c>
      <c r="B242" s="50"/>
      <c r="C242" s="46">
        <v>694444</v>
      </c>
      <c r="D24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167361164</v>
      </c>
      <c r="E242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24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690639.4849315068</v>
      </c>
      <c r="G24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48121</v>
      </c>
      <c r="H242" s="51">
        <f t="array" aca="1" ref="H24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690639.4849315068</v>
      </c>
      <c r="I24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42" s="54">
        <f>IF(Кредит_ИнвП[[#This Row],[Дата погашения процентов]]="","",COUNTIF($G$4:G242,"&gt;0"))</f>
        <v>238</v>
      </c>
    </row>
    <row r="243" spans="1:10">
      <c r="A243" s="53">
        <v>48121</v>
      </c>
      <c r="B243" s="50"/>
      <c r="C243" s="46">
        <v>0</v>
      </c>
      <c r="D24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167361164</v>
      </c>
      <c r="E24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4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4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48121</v>
      </c>
      <c r="H243" s="51">
        <f t="array" aca="1" ref="H24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690639.4849315068</v>
      </c>
      <c r="I24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43" s="54">
        <f>IF(Кредит_ИнвП[[#This Row],[Дата погашения процентов]]="","",COUNTIF($G$4:G243,"&gt;0"))</f>
        <v>239</v>
      </c>
    </row>
    <row r="244" spans="1:10">
      <c r="A244" s="45">
        <v>48152</v>
      </c>
      <c r="B244" s="50"/>
      <c r="C244" s="46">
        <v>694444</v>
      </c>
      <c r="D24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166666720</v>
      </c>
      <c r="E244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4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710711.79232876713</v>
      </c>
      <c r="G24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48152</v>
      </c>
      <c r="H244" s="51">
        <f t="array" aca="1" ref="H24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710711.79232876713</v>
      </c>
      <c r="I24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44" s="54">
        <f>IF(Кредит_ИнвП[[#This Row],[Дата погашения процентов]]="","",COUNTIF($G$4:G244,"&gt;0"))</f>
        <v>240</v>
      </c>
    </row>
    <row r="245" spans="1:10">
      <c r="A245" s="53">
        <v>48152</v>
      </c>
      <c r="B245" s="50"/>
      <c r="C245" s="46">
        <v>0</v>
      </c>
      <c r="D24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166666720</v>
      </c>
      <c r="E24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4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4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48152</v>
      </c>
      <c r="H245" s="51">
        <f t="array" aca="1" ref="H24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710711.79232876713</v>
      </c>
      <c r="I24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45" s="54">
        <f>IF(Кредит_ИнвП[[#This Row],[Дата погашения процентов]]="","",COUNTIF($G$4:G245,"&gt;0"))</f>
        <v>241</v>
      </c>
    </row>
    <row r="246" spans="1:10">
      <c r="A246" s="45">
        <v>48182</v>
      </c>
      <c r="B246" s="50"/>
      <c r="C246" s="46">
        <v>694444</v>
      </c>
      <c r="D24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165972276</v>
      </c>
      <c r="E246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24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684931.72602739721</v>
      </c>
      <c r="G24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48182</v>
      </c>
      <c r="H246" s="51">
        <f t="array" aca="1" ref="H24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684931.72602739721</v>
      </c>
      <c r="I24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46" s="54">
        <f>IF(Кредит_ИнвП[[#This Row],[Дата погашения процентов]]="","",COUNTIF($G$4:G246,"&gt;0"))</f>
        <v>242</v>
      </c>
    </row>
    <row r="247" spans="1:10">
      <c r="A247" s="53">
        <v>48182</v>
      </c>
      <c r="B247" s="50"/>
      <c r="C247" s="46">
        <v>0</v>
      </c>
      <c r="D24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165972276</v>
      </c>
      <c r="E24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4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4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48182</v>
      </c>
      <c r="H247" s="51">
        <f t="array" aca="1" ref="H24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684931.72602739721</v>
      </c>
      <c r="I24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47" s="54">
        <f>IF(Кредит_ИнвП[[#This Row],[Дата погашения процентов]]="","",COUNTIF($G$4:G247,"&gt;0"))</f>
        <v>243</v>
      </c>
    </row>
    <row r="248" spans="1:10">
      <c r="A248" s="45">
        <v>48213</v>
      </c>
      <c r="B248" s="50"/>
      <c r="C248" s="46">
        <v>694444</v>
      </c>
      <c r="D24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165277832</v>
      </c>
      <c r="E248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4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704813.77479452058</v>
      </c>
      <c r="G24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48213</v>
      </c>
      <c r="H248" s="51">
        <f t="array" aca="1" ref="H24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704813.77479452058</v>
      </c>
      <c r="I24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48" s="54">
        <f>IF(Кредит_ИнвП[[#This Row],[Дата погашения процентов]]="","",COUNTIF($G$4:G248,"&gt;0"))</f>
        <v>244</v>
      </c>
    </row>
    <row r="249" spans="1:10">
      <c r="A249" s="53">
        <v>48213</v>
      </c>
      <c r="B249" s="50"/>
      <c r="C249" s="46">
        <v>0</v>
      </c>
      <c r="D24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165277832</v>
      </c>
      <c r="E24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4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4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48213</v>
      </c>
      <c r="H249" s="51">
        <f t="array" aca="1" ref="H24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704813.77479452058</v>
      </c>
      <c r="I24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49" s="54">
        <f>IF(Кредит_ИнвП[[#This Row],[Дата погашения процентов]]="","",COUNTIF($G$4:G249,"&gt;0"))</f>
        <v>245</v>
      </c>
    </row>
    <row r="250" spans="1:10">
      <c r="A250" s="45">
        <v>48244</v>
      </c>
      <c r="B250" s="50"/>
      <c r="C250" s="46">
        <v>694444</v>
      </c>
      <c r="D25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164583388</v>
      </c>
      <c r="E250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5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699947.10273224046</v>
      </c>
      <c r="G25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48244</v>
      </c>
      <c r="H250" s="51">
        <f t="array" aca="1" ref="H25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699947.10273224046</v>
      </c>
      <c r="I250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50" s="54">
        <f>IF(Кредит_ИнвП[[#This Row],[Дата погашения процентов]]="","",COUNTIF($G$4:G250,"&gt;0"))</f>
        <v>246</v>
      </c>
    </row>
    <row r="251" spans="1:10">
      <c r="A251" s="53">
        <v>48244</v>
      </c>
      <c r="B251" s="50"/>
      <c r="C251" s="46">
        <v>0</v>
      </c>
      <c r="D25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164583388</v>
      </c>
      <c r="E25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5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5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48244</v>
      </c>
      <c r="H251" s="51">
        <f t="array" aca="1" ref="H25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699947.10273224046</v>
      </c>
      <c r="I25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51" s="54">
        <f>IF(Кредит_ИнвП[[#This Row],[Дата погашения процентов]]="","",COUNTIF($G$4:G251,"&gt;0"))</f>
        <v>247</v>
      </c>
    </row>
    <row r="252" spans="1:10">
      <c r="A252" s="45">
        <v>48273</v>
      </c>
      <c r="B252" s="50"/>
      <c r="C252" s="46">
        <v>694444</v>
      </c>
      <c r="D25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163888944</v>
      </c>
      <c r="E252" s="50">
        <f ca="1">IFERROR(Кредит_ИнвП[[#This Row],[Дата выдачи и погашения кредита]]-OFFSET(Кредит_ИнвП[[#This Row],[Дата выдачи и погашения кредита]],-1,0,1,1),0)</f>
        <v>29</v>
      </c>
      <c r="F25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652038.01256830606</v>
      </c>
      <c r="G25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48273</v>
      </c>
      <c r="H252" s="51">
        <f t="array" aca="1" ref="H25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652038.01256830606</v>
      </c>
      <c r="I252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52" s="54">
        <f>IF(Кредит_ИнвП[[#This Row],[Дата погашения процентов]]="","",COUNTIF($G$4:G252,"&gt;0"))</f>
        <v>248</v>
      </c>
    </row>
    <row r="253" spans="1:10">
      <c r="A253" s="53">
        <v>48273</v>
      </c>
      <c r="B253" s="50"/>
      <c r="C253" s="46">
        <v>0</v>
      </c>
      <c r="D25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163888944</v>
      </c>
      <c r="E25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5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5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48273</v>
      </c>
      <c r="H253" s="51">
        <f t="array" aca="1" ref="H25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652038.01256830606</v>
      </c>
      <c r="I253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53" s="54">
        <f>IF(Кредит_ИнвП[[#This Row],[Дата погашения процентов]]="","",COUNTIF($G$4:G253,"&gt;0"))</f>
        <v>249</v>
      </c>
    </row>
    <row r="254" spans="1:10">
      <c r="A254" s="45">
        <v>48304</v>
      </c>
      <c r="B254" s="50"/>
      <c r="C254" s="46">
        <v>694444</v>
      </c>
      <c r="D25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163194500</v>
      </c>
      <c r="E254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5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694065.20000000007</v>
      </c>
      <c r="G25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48304</v>
      </c>
      <c r="H254" s="51">
        <f t="array" aca="1" ref="H25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694065.20000000007</v>
      </c>
      <c r="I25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54" s="54">
        <f>IF(Кредит_ИнвП[[#This Row],[Дата погашения процентов]]="","",COUNTIF($G$4:G254,"&gt;0"))</f>
        <v>250</v>
      </c>
    </row>
    <row r="255" spans="1:10">
      <c r="A255" s="53">
        <v>48304</v>
      </c>
      <c r="B255" s="50"/>
      <c r="C255" s="46">
        <v>0</v>
      </c>
      <c r="D25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163194500</v>
      </c>
      <c r="E25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5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5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48304</v>
      </c>
      <c r="H255" s="51">
        <f t="array" aca="1" ref="H25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694065.20000000007</v>
      </c>
      <c r="I25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55" s="54">
        <f>IF(Кредит_ИнвП[[#This Row],[Дата погашения процентов]]="","",COUNTIF($G$4:G255,"&gt;0"))</f>
        <v>251</v>
      </c>
    </row>
    <row r="256" spans="1:10">
      <c r="A256" s="45">
        <v>48334</v>
      </c>
      <c r="B256" s="50"/>
      <c r="C256" s="46">
        <v>694444</v>
      </c>
      <c r="D25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162500056</v>
      </c>
      <c r="E256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25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668829.91803278693</v>
      </c>
      <c r="G25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48334</v>
      </c>
      <c r="H256" s="51">
        <f t="array" aca="1" ref="H25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668829.91803278693</v>
      </c>
      <c r="I25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56" s="54">
        <f>IF(Кредит_ИнвП[[#This Row],[Дата погашения процентов]]="","",COUNTIF($G$4:G256,"&gt;0"))</f>
        <v>252</v>
      </c>
    </row>
    <row r="257" spans="1:10">
      <c r="A257" s="53">
        <v>48334</v>
      </c>
      <c r="B257" s="50"/>
      <c r="C257" s="46">
        <v>0</v>
      </c>
      <c r="D25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162500056</v>
      </c>
      <c r="E25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5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5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48334</v>
      </c>
      <c r="H257" s="51">
        <f t="array" aca="1" ref="H25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668829.91803278693</v>
      </c>
      <c r="I257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57" s="54">
        <f>IF(Кредит_ИнвП[[#This Row],[Дата погашения процентов]]="","",COUNTIF($G$4:G257,"&gt;0"))</f>
        <v>253</v>
      </c>
    </row>
    <row r="258" spans="1:10">
      <c r="A258" s="45">
        <v>48365</v>
      </c>
      <c r="B258" s="50"/>
      <c r="C258" s="46">
        <v>694444</v>
      </c>
      <c r="D25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161805612</v>
      </c>
      <c r="E258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5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688183.29726775957</v>
      </c>
      <c r="G25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48365</v>
      </c>
      <c r="H258" s="51">
        <f t="array" aca="1" ref="H25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688183.29726775957</v>
      </c>
      <c r="I258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58" s="54">
        <f>IF(Кредит_ИнвП[[#This Row],[Дата погашения процентов]]="","",COUNTIF($G$4:G258,"&gt;0"))</f>
        <v>254</v>
      </c>
    </row>
    <row r="259" spans="1:10">
      <c r="A259" s="53">
        <v>48365</v>
      </c>
      <c r="B259" s="50"/>
      <c r="C259" s="46">
        <v>0</v>
      </c>
      <c r="D25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161805612</v>
      </c>
      <c r="E25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5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5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48365</v>
      </c>
      <c r="H259" s="51">
        <f t="array" aca="1" ref="H25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688183.29726775957</v>
      </c>
      <c r="I259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59" s="54">
        <f>IF(Кредит_ИнвП[[#This Row],[Дата погашения процентов]]="","",COUNTIF($G$4:G259,"&gt;0"))</f>
        <v>255</v>
      </c>
    </row>
    <row r="260" spans="1:10">
      <c r="A260" s="45">
        <v>48395</v>
      </c>
      <c r="B260" s="50"/>
      <c r="C260" s="46">
        <v>694444</v>
      </c>
      <c r="D26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161111168</v>
      </c>
      <c r="E260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26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663137.75409836066</v>
      </c>
      <c r="G26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48395</v>
      </c>
      <c r="H260" s="51">
        <f t="array" aca="1" ref="H26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663137.75409836066</v>
      </c>
      <c r="I260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60" s="54">
        <f>IF(Кредит_ИнвП[[#This Row],[Дата погашения процентов]]="","",COUNTIF($G$4:G260,"&gt;0"))</f>
        <v>256</v>
      </c>
    </row>
    <row r="261" spans="1:10">
      <c r="A261" s="53">
        <v>48395</v>
      </c>
      <c r="B261" s="50"/>
      <c r="C261" s="46">
        <v>0</v>
      </c>
      <c r="D26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161111168</v>
      </c>
      <c r="E26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6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6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48395</v>
      </c>
      <c r="H261" s="51">
        <f t="array" aca="1" ref="H26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663137.75409836066</v>
      </c>
      <c r="I26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61" s="54">
        <f>IF(Кредит_ИнвП[[#This Row],[Дата погашения процентов]]="","",COUNTIF($G$4:G261,"&gt;0"))</f>
        <v>257</v>
      </c>
    </row>
    <row r="262" spans="1:10">
      <c r="A262" s="45">
        <v>48426</v>
      </c>
      <c r="B262" s="50"/>
      <c r="C262" s="46">
        <v>694444</v>
      </c>
      <c r="D26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160416724</v>
      </c>
      <c r="E262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6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682301.39453551918</v>
      </c>
      <c r="G26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48426</v>
      </c>
      <c r="H262" s="51">
        <f t="array" aca="1" ref="H26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682301.39453551918</v>
      </c>
      <c r="I262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62" s="54">
        <f>IF(Кредит_ИнвП[[#This Row],[Дата погашения процентов]]="","",COUNTIF($G$4:G262,"&gt;0"))</f>
        <v>258</v>
      </c>
    </row>
    <row r="263" spans="1:10">
      <c r="A263" s="53">
        <v>48426</v>
      </c>
      <c r="B263" s="50"/>
      <c r="C263" s="46">
        <v>0</v>
      </c>
      <c r="D26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160416724</v>
      </c>
      <c r="E26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6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6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48426</v>
      </c>
      <c r="H263" s="51">
        <f t="array" aca="1" ref="H26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682301.39453551918</v>
      </c>
      <c r="I263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63" s="54">
        <f>IF(Кредит_ИнвП[[#This Row],[Дата погашения процентов]]="","",COUNTIF($G$4:G263,"&gt;0"))</f>
        <v>259</v>
      </c>
    </row>
    <row r="264" spans="1:10">
      <c r="A264" s="45">
        <v>48457</v>
      </c>
      <c r="B264" s="50"/>
      <c r="C264" s="46">
        <v>694444</v>
      </c>
      <c r="D26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159722280</v>
      </c>
      <c r="E264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6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679360.44316939893</v>
      </c>
      <c r="G26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48457</v>
      </c>
      <c r="H264" s="51">
        <f t="array" aca="1" ref="H26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679360.44316939893</v>
      </c>
      <c r="I26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64" s="54">
        <f>IF(Кредит_ИнвП[[#This Row],[Дата погашения процентов]]="","",COUNTIF($G$4:G264,"&gt;0"))</f>
        <v>260</v>
      </c>
    </row>
    <row r="265" spans="1:10">
      <c r="A265" s="53">
        <v>48457</v>
      </c>
      <c r="B265" s="50"/>
      <c r="C265" s="46">
        <v>0</v>
      </c>
      <c r="D26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159722280</v>
      </c>
      <c r="E26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6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6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48457</v>
      </c>
      <c r="H265" s="51">
        <f t="array" aca="1" ref="H26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679360.44316939893</v>
      </c>
      <c r="I26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65" s="54">
        <f>IF(Кредит_ИнвП[[#This Row],[Дата погашения процентов]]="","",COUNTIF($G$4:G265,"&gt;0"))</f>
        <v>261</v>
      </c>
    </row>
    <row r="266" spans="1:10">
      <c r="A266" s="45">
        <v>48487</v>
      </c>
      <c r="B266" s="50"/>
      <c r="C266" s="46">
        <v>694444</v>
      </c>
      <c r="D26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159027836</v>
      </c>
      <c r="E266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26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654599.50819672132</v>
      </c>
      <c r="G26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48487</v>
      </c>
      <c r="H266" s="51">
        <f t="array" aca="1" ref="H26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654599.50819672132</v>
      </c>
      <c r="I26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66" s="54">
        <f>IF(Кредит_ИнвП[[#This Row],[Дата погашения процентов]]="","",COUNTIF($G$4:G266,"&gt;0"))</f>
        <v>262</v>
      </c>
    </row>
    <row r="267" spans="1:10">
      <c r="A267" s="53">
        <v>48487</v>
      </c>
      <c r="B267" s="50"/>
      <c r="C267" s="46">
        <v>0</v>
      </c>
      <c r="D26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159027836</v>
      </c>
      <c r="E26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6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6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48487</v>
      </c>
      <c r="H267" s="51">
        <f t="array" aca="1" ref="H26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654599.50819672132</v>
      </c>
      <c r="I267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67" s="54">
        <f>IF(Кредит_ИнвП[[#This Row],[Дата погашения процентов]]="","",COUNTIF($G$4:G267,"&gt;0"))</f>
        <v>263</v>
      </c>
    </row>
    <row r="268" spans="1:10">
      <c r="A268" s="45">
        <v>48518</v>
      </c>
      <c r="B268" s="50"/>
      <c r="C268" s="46">
        <v>694444</v>
      </c>
      <c r="D26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158333392</v>
      </c>
      <c r="E268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6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673478.54043715855</v>
      </c>
      <c r="G26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48518</v>
      </c>
      <c r="H268" s="51">
        <f t="array" aca="1" ref="H26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673478.54043715855</v>
      </c>
      <c r="I268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68" s="54">
        <f>IF(Кредит_ИнвП[[#This Row],[Дата погашения процентов]]="","",COUNTIF($G$4:G268,"&gt;0"))</f>
        <v>264</v>
      </c>
    </row>
    <row r="269" spans="1:10">
      <c r="A269" s="53">
        <v>48518</v>
      </c>
      <c r="B269" s="50"/>
      <c r="C269" s="46">
        <v>0</v>
      </c>
      <c r="D26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158333392</v>
      </c>
      <c r="E26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6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6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48518</v>
      </c>
      <c r="H269" s="51">
        <f t="array" aca="1" ref="H26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673478.54043715855</v>
      </c>
      <c r="I269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69" s="54">
        <f>IF(Кредит_ИнвП[[#This Row],[Дата погашения процентов]]="","",COUNTIF($G$4:G269,"&gt;0"))</f>
        <v>265</v>
      </c>
    </row>
    <row r="270" spans="1:10">
      <c r="A270" s="45">
        <v>48548</v>
      </c>
      <c r="B270" s="50"/>
      <c r="C270" s="46">
        <v>694444</v>
      </c>
      <c r="D27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157638948</v>
      </c>
      <c r="E270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27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648907.34426229505</v>
      </c>
      <c r="G27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48548</v>
      </c>
      <c r="H270" s="51">
        <f t="array" aca="1" ref="H27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648907.34426229505</v>
      </c>
      <c r="I270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70" s="54">
        <f>IF(Кредит_ИнвП[[#This Row],[Дата погашения процентов]]="","",COUNTIF($G$4:G270,"&gt;0"))</f>
        <v>266</v>
      </c>
    </row>
    <row r="271" spans="1:10">
      <c r="A271" s="53">
        <v>48548</v>
      </c>
      <c r="B271" s="50"/>
      <c r="C271" s="46">
        <v>0</v>
      </c>
      <c r="D27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157638948</v>
      </c>
      <c r="E27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7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7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48548</v>
      </c>
      <c r="H271" s="51">
        <f t="array" aca="1" ref="H27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648907.34426229505</v>
      </c>
      <c r="I27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71" s="54">
        <f>IF(Кредит_ИнвП[[#This Row],[Дата погашения процентов]]="","",COUNTIF($G$4:G271,"&gt;0"))</f>
        <v>267</v>
      </c>
    </row>
    <row r="272" spans="1:10">
      <c r="A272" s="45">
        <v>48579</v>
      </c>
      <c r="B272" s="50"/>
      <c r="C272" s="46">
        <v>694444</v>
      </c>
      <c r="D27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156944504</v>
      </c>
      <c r="E272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7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667596.63770491804</v>
      </c>
      <c r="G27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48579</v>
      </c>
      <c r="H272" s="51">
        <f t="array" aca="1" ref="H27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667596.63770491804</v>
      </c>
      <c r="I272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72" s="54">
        <f>IF(Кредит_ИнвП[[#This Row],[Дата погашения процентов]]="","",COUNTIF($G$4:G272,"&gt;0"))</f>
        <v>268</v>
      </c>
    </row>
    <row r="273" spans="1:10">
      <c r="A273" s="53">
        <v>48579</v>
      </c>
      <c r="B273" s="50"/>
      <c r="C273" s="46">
        <v>0</v>
      </c>
      <c r="D27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156944504</v>
      </c>
      <c r="E27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7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7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48579</v>
      </c>
      <c r="H273" s="51">
        <f t="array" aca="1" ref="H27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667596.63770491804</v>
      </c>
      <c r="I273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273" s="54">
        <f>IF(Кредит_ИнвП[[#This Row],[Дата погашения процентов]]="","",COUNTIF($G$4:G273,"&gt;0"))</f>
        <v>269</v>
      </c>
    </row>
    <row r="274" spans="1:10">
      <c r="A274" s="45">
        <v>48610</v>
      </c>
      <c r="B274" s="50"/>
      <c r="C274" s="46">
        <v>694444</v>
      </c>
      <c r="D27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156250060</v>
      </c>
      <c r="E274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7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666476.66082191782</v>
      </c>
      <c r="G27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48610</v>
      </c>
      <c r="H274" s="51">
        <f t="array" aca="1" ref="H27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666476.66082191782</v>
      </c>
      <c r="I27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74" s="54">
        <f>IF(Кредит_ИнвП[[#This Row],[Дата погашения процентов]]="","",COUNTIF($G$4:G274,"&gt;0"))</f>
        <v>270</v>
      </c>
    </row>
    <row r="275" spans="1:10">
      <c r="A275" s="53">
        <v>48610</v>
      </c>
      <c r="B275" s="50"/>
      <c r="C275" s="46">
        <v>0</v>
      </c>
      <c r="D27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156250060</v>
      </c>
      <c r="E27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7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7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48610</v>
      </c>
      <c r="H275" s="51">
        <f t="array" aca="1" ref="H27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666476.66082191782</v>
      </c>
      <c r="I27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75" s="54">
        <f>IF(Кредит_ИнвП[[#This Row],[Дата погашения процентов]]="","",COUNTIF($G$4:G275,"&gt;0"))</f>
        <v>271</v>
      </c>
    </row>
    <row r="276" spans="1:10">
      <c r="A276" s="45">
        <v>48638</v>
      </c>
      <c r="B276" s="50"/>
      <c r="C276" s="46">
        <v>694444</v>
      </c>
      <c r="D27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155555616</v>
      </c>
      <c r="E276" s="50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27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599315.298630137</v>
      </c>
      <c r="G27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48638</v>
      </c>
      <c r="H276" s="51">
        <f t="array" aca="1" ref="H27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599315.298630137</v>
      </c>
      <c r="I27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76" s="54">
        <f>IF(Кредит_ИнвП[[#This Row],[Дата погашения процентов]]="","",COUNTIF($G$4:G276,"&gt;0"))</f>
        <v>272</v>
      </c>
    </row>
    <row r="277" spans="1:10">
      <c r="A277" s="53">
        <v>48638</v>
      </c>
      <c r="B277" s="50"/>
      <c r="C277" s="46">
        <v>0</v>
      </c>
      <c r="D27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155555616</v>
      </c>
      <c r="E27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7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7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48638</v>
      </c>
      <c r="H277" s="51">
        <f t="array" aca="1" ref="H27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599315.298630137</v>
      </c>
      <c r="I27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77" s="54">
        <f>IF(Кредит_ИнвП[[#This Row],[Дата погашения процентов]]="","",COUNTIF($G$4:G277,"&gt;0"))</f>
        <v>273</v>
      </c>
    </row>
    <row r="278" spans="1:10">
      <c r="A278" s="45">
        <v>48669</v>
      </c>
      <c r="B278" s="50"/>
      <c r="C278" s="46">
        <v>694444</v>
      </c>
      <c r="D27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154861172</v>
      </c>
      <c r="E278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7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660578.64328767126</v>
      </c>
      <c r="G27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48669</v>
      </c>
      <c r="H278" s="51">
        <f t="array" aca="1" ref="H27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660578.64328767126</v>
      </c>
      <c r="I27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78" s="54">
        <f>IF(Кредит_ИнвП[[#This Row],[Дата погашения процентов]]="","",COUNTIF($G$4:G278,"&gt;0"))</f>
        <v>274</v>
      </c>
    </row>
    <row r="279" spans="1:10">
      <c r="A279" s="53">
        <v>48669</v>
      </c>
      <c r="B279" s="50"/>
      <c r="C279" s="46">
        <v>0</v>
      </c>
      <c r="D27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154861172</v>
      </c>
      <c r="E27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7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7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48669</v>
      </c>
      <c r="H279" s="51">
        <f t="array" aca="1" ref="H27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660578.64328767126</v>
      </c>
      <c r="I27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79" s="54">
        <f>IF(Кредит_ИнвП[[#This Row],[Дата погашения процентов]]="","",COUNTIF($G$4:G279,"&gt;0"))</f>
        <v>275</v>
      </c>
    </row>
    <row r="280" spans="1:10">
      <c r="A280" s="45">
        <v>48699</v>
      </c>
      <c r="B280" s="50"/>
      <c r="C280" s="46">
        <v>694444</v>
      </c>
      <c r="D28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154166728</v>
      </c>
      <c r="E280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28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636415.77534246573</v>
      </c>
      <c r="G28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48699</v>
      </c>
      <c r="H280" s="51">
        <f t="array" aca="1" ref="H28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636415.77534246573</v>
      </c>
      <c r="I28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80" s="54">
        <f>IF(Кредит_ИнвП[[#This Row],[Дата погашения процентов]]="","",COUNTIF($G$4:G280,"&gt;0"))</f>
        <v>276</v>
      </c>
    </row>
    <row r="281" spans="1:10">
      <c r="A281" s="53">
        <v>48699</v>
      </c>
      <c r="B281" s="50"/>
      <c r="C281" s="46">
        <v>0</v>
      </c>
      <c r="D28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154166728</v>
      </c>
      <c r="E28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8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8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48699</v>
      </c>
      <c r="H281" s="51">
        <f t="array" aca="1" ref="H28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636415.77534246573</v>
      </c>
      <c r="I28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81" s="54">
        <f>IF(Кредит_ИнвП[[#This Row],[Дата погашения процентов]]="","",COUNTIF($G$4:G281,"&gt;0"))</f>
        <v>277</v>
      </c>
    </row>
    <row r="282" spans="1:10">
      <c r="A282" s="45">
        <v>48730</v>
      </c>
      <c r="B282" s="50"/>
      <c r="C282" s="46">
        <v>694444</v>
      </c>
      <c r="D28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153472284</v>
      </c>
      <c r="E282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8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654680.62575342471</v>
      </c>
      <c r="G28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48730</v>
      </c>
      <c r="H282" s="51">
        <f t="array" aca="1" ref="H28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654680.62575342471</v>
      </c>
      <c r="I28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82" s="54">
        <f>IF(Кредит_ИнвП[[#This Row],[Дата погашения процентов]]="","",COUNTIF($G$4:G282,"&gt;0"))</f>
        <v>278</v>
      </c>
    </row>
    <row r="283" spans="1:10">
      <c r="A283" s="53">
        <v>48730</v>
      </c>
      <c r="B283" s="50"/>
      <c r="C283" s="46">
        <v>0</v>
      </c>
      <c r="D28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153472284</v>
      </c>
      <c r="E28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8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8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48730</v>
      </c>
      <c r="H283" s="51">
        <f t="array" aca="1" ref="H28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654680.62575342471</v>
      </c>
      <c r="I28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83" s="54">
        <f>IF(Кредит_ИнвП[[#This Row],[Дата погашения процентов]]="","",COUNTIF($G$4:G283,"&gt;0"))</f>
        <v>279</v>
      </c>
    </row>
    <row r="284" spans="1:10">
      <c r="A284" s="45">
        <v>48760</v>
      </c>
      <c r="B284" s="50"/>
      <c r="C284" s="46">
        <v>694444</v>
      </c>
      <c r="D28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152777840</v>
      </c>
      <c r="E284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28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630708.01643835614</v>
      </c>
      <c r="G28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48760</v>
      </c>
      <c r="H284" s="51">
        <f t="array" aca="1" ref="H28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630708.01643835614</v>
      </c>
      <c r="I28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84" s="54">
        <f>IF(Кредит_ИнвП[[#This Row],[Дата погашения процентов]]="","",COUNTIF($G$4:G284,"&gt;0"))</f>
        <v>280</v>
      </c>
    </row>
    <row r="285" spans="1:10">
      <c r="A285" s="53">
        <v>48760</v>
      </c>
      <c r="B285" s="50"/>
      <c r="C285" s="46">
        <v>0</v>
      </c>
      <c r="D28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152777840</v>
      </c>
      <c r="E28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8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8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48760</v>
      </c>
      <c r="H285" s="51">
        <f t="array" aca="1" ref="H28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630708.01643835614</v>
      </c>
      <c r="I28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85" s="54">
        <f>IF(Кредит_ИнвП[[#This Row],[Дата погашения процентов]]="","",COUNTIF($G$4:G285,"&gt;0"))</f>
        <v>281</v>
      </c>
    </row>
    <row r="286" spans="1:10">
      <c r="A286" s="45">
        <v>48791</v>
      </c>
      <c r="B286" s="50"/>
      <c r="C286" s="46">
        <v>694444</v>
      </c>
      <c r="D28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152083396</v>
      </c>
      <c r="E286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8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648782.60821917804</v>
      </c>
      <c r="G28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48791</v>
      </c>
      <c r="H286" s="51">
        <f t="array" aca="1" ref="H28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648782.60821917804</v>
      </c>
      <c r="I28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86" s="54">
        <f>IF(Кредит_ИнвП[[#This Row],[Дата погашения процентов]]="","",COUNTIF($G$4:G286,"&gt;0"))</f>
        <v>282</v>
      </c>
    </row>
    <row r="287" spans="1:10">
      <c r="A287" s="53">
        <v>48791</v>
      </c>
      <c r="B287" s="50"/>
      <c r="C287" s="46">
        <v>0</v>
      </c>
      <c r="D28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152083396</v>
      </c>
      <c r="E28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8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8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48791</v>
      </c>
      <c r="H287" s="51">
        <f t="array" aca="1" ref="H28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648782.60821917804</v>
      </c>
      <c r="I28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87" s="54">
        <f>IF(Кредит_ИнвП[[#This Row],[Дата погашения процентов]]="","",COUNTIF($G$4:G287,"&gt;0"))</f>
        <v>283</v>
      </c>
    </row>
    <row r="288" spans="1:10">
      <c r="A288" s="45">
        <v>48822</v>
      </c>
      <c r="B288" s="50"/>
      <c r="C288" s="46">
        <v>694444</v>
      </c>
      <c r="D28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151388952</v>
      </c>
      <c r="E288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8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645833.59945205483</v>
      </c>
      <c r="G28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48822</v>
      </c>
      <c r="H288" s="51">
        <f t="array" aca="1" ref="H28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645833.59945205483</v>
      </c>
      <c r="I28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88" s="54">
        <f>IF(Кредит_ИнвП[[#This Row],[Дата погашения процентов]]="","",COUNTIF($G$4:G288,"&gt;0"))</f>
        <v>284</v>
      </c>
    </row>
    <row r="289" spans="1:10">
      <c r="A289" s="53">
        <v>48822</v>
      </c>
      <c r="B289" s="50"/>
      <c r="C289" s="46">
        <v>0</v>
      </c>
      <c r="D28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151388952</v>
      </c>
      <c r="E28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8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8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48822</v>
      </c>
      <c r="H289" s="51">
        <f t="array" aca="1" ref="H28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645833.59945205483</v>
      </c>
      <c r="I28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89" s="54">
        <f>IF(Кредит_ИнвП[[#This Row],[Дата погашения процентов]]="","",COUNTIF($G$4:G289,"&gt;0"))</f>
        <v>285</v>
      </c>
    </row>
    <row r="290" spans="1:10">
      <c r="A290" s="45">
        <v>48852</v>
      </c>
      <c r="B290" s="50"/>
      <c r="C290" s="46">
        <v>694444</v>
      </c>
      <c r="D29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150694508</v>
      </c>
      <c r="E290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29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622146.3780821918</v>
      </c>
      <c r="G29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48852</v>
      </c>
      <c r="H290" s="51">
        <f t="array" aca="1" ref="H29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622146.3780821918</v>
      </c>
      <c r="I29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90" s="54">
        <f>IF(Кредит_ИнвП[[#This Row],[Дата погашения процентов]]="","",COUNTIF($G$4:G290,"&gt;0"))</f>
        <v>286</v>
      </c>
    </row>
    <row r="291" spans="1:10">
      <c r="A291" s="53">
        <v>48852</v>
      </c>
      <c r="B291" s="50"/>
      <c r="C291" s="46">
        <v>0</v>
      </c>
      <c r="D29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150694508</v>
      </c>
      <c r="E29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9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9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48852</v>
      </c>
      <c r="H291" s="51">
        <f t="array" aca="1" ref="H29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622146.3780821918</v>
      </c>
      <c r="I29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91" s="54">
        <f>IF(Кредит_ИнвП[[#This Row],[Дата погашения процентов]]="","",COUNTIF($G$4:G291,"&gt;0"))</f>
        <v>287</v>
      </c>
    </row>
    <row r="292" spans="1:10">
      <c r="A292" s="45">
        <v>48883</v>
      </c>
      <c r="B292" s="50"/>
      <c r="C292" s="46">
        <v>694444</v>
      </c>
      <c r="D29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150000064</v>
      </c>
      <c r="E292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9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639935.58191780827</v>
      </c>
      <c r="G29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48883</v>
      </c>
      <c r="H292" s="51">
        <f t="array" aca="1" ref="H29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639935.58191780827</v>
      </c>
      <c r="I29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92" s="54">
        <f>IF(Кредит_ИнвП[[#This Row],[Дата погашения процентов]]="","",COUNTIF($G$4:G292,"&gt;0"))</f>
        <v>288</v>
      </c>
    </row>
    <row r="293" spans="1:10">
      <c r="A293" s="53">
        <v>48883</v>
      </c>
      <c r="B293" s="50"/>
      <c r="C293" s="46">
        <v>0</v>
      </c>
      <c r="D29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150000064</v>
      </c>
      <c r="E29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9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9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48883</v>
      </c>
      <c r="H293" s="51">
        <f t="array" aca="1" ref="H29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639935.58191780827</v>
      </c>
      <c r="I29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93" s="54">
        <f>IF(Кредит_ИнвП[[#This Row],[Дата погашения процентов]]="","",COUNTIF($G$4:G293,"&gt;0"))</f>
        <v>289</v>
      </c>
    </row>
    <row r="294" spans="1:10">
      <c r="A294" s="45">
        <v>48913</v>
      </c>
      <c r="B294" s="50"/>
      <c r="C294" s="46">
        <v>694444</v>
      </c>
      <c r="D29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149305620</v>
      </c>
      <c r="E294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29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616438.61917808221</v>
      </c>
      <c r="G29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48913</v>
      </c>
      <c r="H294" s="51">
        <f t="array" aca="1" ref="H29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616438.61917808221</v>
      </c>
      <c r="I29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94" s="54">
        <f>IF(Кредит_ИнвП[[#This Row],[Дата погашения процентов]]="","",COUNTIF($G$4:G294,"&gt;0"))</f>
        <v>290</v>
      </c>
    </row>
    <row r="295" spans="1:10">
      <c r="A295" s="53">
        <v>48913</v>
      </c>
      <c r="B295" s="50"/>
      <c r="C295" s="46">
        <v>0</v>
      </c>
      <c r="D29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149305620</v>
      </c>
      <c r="E29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9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9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48913</v>
      </c>
      <c r="H295" s="51">
        <f t="array" aca="1" ref="H29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616438.61917808221</v>
      </c>
      <c r="I29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95" s="54">
        <f>IF(Кредит_ИнвП[[#This Row],[Дата погашения процентов]]="","",COUNTIF($G$4:G295,"&gt;0"))</f>
        <v>291</v>
      </c>
    </row>
    <row r="296" spans="1:10">
      <c r="A296" s="45">
        <v>48944</v>
      </c>
      <c r="B296" s="50"/>
      <c r="C296" s="46">
        <v>694444</v>
      </c>
      <c r="D29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148611176</v>
      </c>
      <c r="E296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9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634037.56438356161</v>
      </c>
      <c r="G29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48944</v>
      </c>
      <c r="H296" s="51">
        <f t="array" aca="1" ref="H29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634037.56438356161</v>
      </c>
      <c r="I29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96" s="54">
        <f>IF(Кредит_ИнвП[[#This Row],[Дата погашения процентов]]="","",COUNTIF($G$4:G296,"&gt;0"))</f>
        <v>292</v>
      </c>
    </row>
    <row r="297" spans="1:10">
      <c r="A297" s="53">
        <v>48944</v>
      </c>
      <c r="B297" s="50"/>
      <c r="C297" s="46">
        <v>0</v>
      </c>
      <c r="D29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148611176</v>
      </c>
      <c r="E29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9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9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48944</v>
      </c>
      <c r="H297" s="51">
        <f t="array" aca="1" ref="H29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634037.56438356161</v>
      </c>
      <c r="I29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97" s="54">
        <f>IF(Кредит_ИнвП[[#This Row],[Дата погашения процентов]]="","",COUNTIF($G$4:G297,"&gt;0"))</f>
        <v>293</v>
      </c>
    </row>
    <row r="298" spans="1:10">
      <c r="A298" s="45">
        <v>48975</v>
      </c>
      <c r="B298" s="50"/>
      <c r="C298" s="46">
        <v>694444</v>
      </c>
      <c r="D29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147916732</v>
      </c>
      <c r="E298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29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631088.55561643839</v>
      </c>
      <c r="G29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48975</v>
      </c>
      <c r="H298" s="51">
        <f t="array" aca="1" ref="H29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631088.55561643839</v>
      </c>
      <c r="I29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98" s="54">
        <f>IF(Кредит_ИнвП[[#This Row],[Дата погашения процентов]]="","",COUNTIF($G$4:G298,"&gt;0"))</f>
        <v>294</v>
      </c>
    </row>
    <row r="299" spans="1:10">
      <c r="A299" s="53">
        <v>48975</v>
      </c>
      <c r="B299" s="50"/>
      <c r="C299" s="46">
        <v>0</v>
      </c>
      <c r="D29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147916732</v>
      </c>
      <c r="E29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29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29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48975</v>
      </c>
      <c r="H299" s="51">
        <f t="array" aca="1" ref="H29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631088.55561643839</v>
      </c>
      <c r="I29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299" s="54">
        <f>IF(Кредит_ИнвП[[#This Row],[Дата погашения процентов]]="","",COUNTIF($G$4:G299,"&gt;0"))</f>
        <v>295</v>
      </c>
    </row>
    <row r="300" spans="1:10">
      <c r="A300" s="45">
        <v>49003</v>
      </c>
      <c r="B300" s="50"/>
      <c r="C300" s="46">
        <v>694444</v>
      </c>
      <c r="D30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147222288</v>
      </c>
      <c r="E300" s="50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30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567351.8487671233</v>
      </c>
      <c r="G30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49003</v>
      </c>
      <c r="H300" s="51">
        <f t="array" aca="1" ref="H30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567351.8487671233</v>
      </c>
      <c r="I30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00" s="54">
        <f>IF(Кредит_ИнвП[[#This Row],[Дата погашения процентов]]="","",COUNTIF($G$4:G300,"&gt;0"))</f>
        <v>296</v>
      </c>
    </row>
    <row r="301" spans="1:10">
      <c r="A301" s="53">
        <v>49003</v>
      </c>
      <c r="B301" s="50"/>
      <c r="C301" s="46">
        <v>0</v>
      </c>
      <c r="D30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147222288</v>
      </c>
      <c r="E30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0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0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49003</v>
      </c>
      <c r="H301" s="51">
        <f t="array" aca="1" ref="H30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567351.8487671233</v>
      </c>
      <c r="I30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01" s="54">
        <f>IF(Кредит_ИнвП[[#This Row],[Дата погашения процентов]]="","",COUNTIF($G$4:G301,"&gt;0"))</f>
        <v>297</v>
      </c>
    </row>
    <row r="302" spans="1:10">
      <c r="A302" s="45">
        <v>49034</v>
      </c>
      <c r="B302" s="50"/>
      <c r="C302" s="46">
        <v>694444</v>
      </c>
      <c r="D30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146527844</v>
      </c>
      <c r="E302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0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625190.53808219184</v>
      </c>
      <c r="G30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49034</v>
      </c>
      <c r="H302" s="51">
        <f t="array" aca="1" ref="H30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625190.53808219184</v>
      </c>
      <c r="I30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02" s="54">
        <f>IF(Кредит_ИнвП[[#This Row],[Дата погашения процентов]]="","",COUNTIF($G$4:G302,"&gt;0"))</f>
        <v>298</v>
      </c>
    </row>
    <row r="303" spans="1:10">
      <c r="A303" s="53">
        <v>49034</v>
      </c>
      <c r="B303" s="50"/>
      <c r="C303" s="46">
        <v>0</v>
      </c>
      <c r="D30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146527844</v>
      </c>
      <c r="E30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0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0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49034</v>
      </c>
      <c r="H303" s="51">
        <f t="array" aca="1" ref="H30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625190.53808219184</v>
      </c>
      <c r="I30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03" s="54">
        <f>IF(Кредит_ИнвП[[#This Row],[Дата погашения процентов]]="","",COUNTIF($G$4:G303,"&gt;0"))</f>
        <v>299</v>
      </c>
    </row>
    <row r="304" spans="1:10">
      <c r="A304" s="45">
        <v>49064</v>
      </c>
      <c r="B304" s="50"/>
      <c r="C304" s="46">
        <v>694444</v>
      </c>
      <c r="D30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145833400</v>
      </c>
      <c r="E304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30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602169.22191780817</v>
      </c>
      <c r="G30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49064</v>
      </c>
      <c r="H304" s="51">
        <f t="array" aca="1" ref="H30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602169.22191780817</v>
      </c>
      <c r="I30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04" s="54">
        <f>IF(Кредит_ИнвП[[#This Row],[Дата погашения процентов]]="","",COUNTIF($G$4:G304,"&gt;0"))</f>
        <v>300</v>
      </c>
    </row>
    <row r="305" spans="1:10">
      <c r="A305" s="53">
        <v>49064</v>
      </c>
      <c r="B305" s="50"/>
      <c r="C305" s="46">
        <v>0</v>
      </c>
      <c r="D30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145833400</v>
      </c>
      <c r="E30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0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0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49064</v>
      </c>
      <c r="H305" s="51">
        <f t="array" aca="1" ref="H30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602169.22191780817</v>
      </c>
      <c r="I30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05" s="54">
        <f>IF(Кредит_ИнвП[[#This Row],[Дата погашения процентов]]="","",COUNTIF($G$4:G305,"&gt;0"))</f>
        <v>301</v>
      </c>
    </row>
    <row r="306" spans="1:10">
      <c r="A306" s="45">
        <v>49095</v>
      </c>
      <c r="B306" s="50"/>
      <c r="C306" s="46">
        <v>694444</v>
      </c>
      <c r="D30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145138956</v>
      </c>
      <c r="E306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0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619292.52054794517</v>
      </c>
      <c r="G30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49095</v>
      </c>
      <c r="H306" s="51">
        <f t="array" aca="1" ref="H30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619292.52054794517</v>
      </c>
      <c r="I30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06" s="54">
        <f>IF(Кредит_ИнвП[[#This Row],[Дата погашения процентов]]="","",COUNTIF($G$4:G306,"&gt;0"))</f>
        <v>302</v>
      </c>
    </row>
    <row r="307" spans="1:10">
      <c r="A307" s="53">
        <v>49095</v>
      </c>
      <c r="B307" s="50"/>
      <c r="C307" s="46">
        <v>0</v>
      </c>
      <c r="D30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145138956</v>
      </c>
      <c r="E30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0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0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49095</v>
      </c>
      <c r="H307" s="51">
        <f t="array" aca="1" ref="H30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619292.52054794517</v>
      </c>
      <c r="I30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07" s="54">
        <f>IF(Кредит_ИнвП[[#This Row],[Дата погашения процентов]]="","",COUNTIF($G$4:G307,"&gt;0"))</f>
        <v>303</v>
      </c>
    </row>
    <row r="308" spans="1:10">
      <c r="A308" s="45">
        <v>49125</v>
      </c>
      <c r="B308" s="50"/>
      <c r="C308" s="46">
        <v>694444</v>
      </c>
      <c r="D30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144444512</v>
      </c>
      <c r="E308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30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596461.46301369858</v>
      </c>
      <c r="G30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49125</v>
      </c>
      <c r="H308" s="51">
        <f t="array" aca="1" ref="H30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596461.46301369858</v>
      </c>
      <c r="I30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08" s="54">
        <f>IF(Кредит_ИнвП[[#This Row],[Дата погашения процентов]]="","",COUNTIF($G$4:G308,"&gt;0"))</f>
        <v>304</v>
      </c>
    </row>
    <row r="309" spans="1:10">
      <c r="A309" s="53">
        <v>49125</v>
      </c>
      <c r="B309" s="50"/>
      <c r="C309" s="46">
        <v>0</v>
      </c>
      <c r="D30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144444512</v>
      </c>
      <c r="E30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0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0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49125</v>
      </c>
      <c r="H309" s="51">
        <f t="array" aca="1" ref="H30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596461.46301369858</v>
      </c>
      <c r="I30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09" s="54">
        <f>IF(Кредит_ИнвП[[#This Row],[Дата погашения процентов]]="","",COUNTIF($G$4:G309,"&gt;0"))</f>
        <v>305</v>
      </c>
    </row>
    <row r="310" spans="1:10">
      <c r="A310" s="45">
        <v>49156</v>
      </c>
      <c r="B310" s="50"/>
      <c r="C310" s="46">
        <v>694444</v>
      </c>
      <c r="D31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143750068</v>
      </c>
      <c r="E310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1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613394.50301369873</v>
      </c>
      <c r="G31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49156</v>
      </c>
      <c r="H310" s="51">
        <f t="array" aca="1" ref="H31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613394.50301369873</v>
      </c>
      <c r="I31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10" s="54">
        <f>IF(Кредит_ИнвП[[#This Row],[Дата погашения процентов]]="","",COUNTIF($G$4:G310,"&gt;0"))</f>
        <v>306</v>
      </c>
    </row>
    <row r="311" spans="1:10">
      <c r="A311" s="53">
        <v>49156</v>
      </c>
      <c r="B311" s="50"/>
      <c r="C311" s="46">
        <v>0</v>
      </c>
      <c r="D31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143750068</v>
      </c>
      <c r="E31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1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1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49156</v>
      </c>
      <c r="H311" s="51">
        <f t="array" aca="1" ref="H31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613394.50301369873</v>
      </c>
      <c r="I31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11" s="54">
        <f>IF(Кредит_ИнвП[[#This Row],[Дата погашения процентов]]="","",COUNTIF($G$4:G311,"&gt;0"))</f>
        <v>307</v>
      </c>
    </row>
    <row r="312" spans="1:10">
      <c r="A312" s="45">
        <v>49187</v>
      </c>
      <c r="B312" s="50"/>
      <c r="C312" s="46">
        <v>694444</v>
      </c>
      <c r="D31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143055624</v>
      </c>
      <c r="E312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1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610445.4942465754</v>
      </c>
      <c r="G31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49187</v>
      </c>
      <c r="H312" s="51">
        <f t="array" aca="1" ref="H31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610445.4942465754</v>
      </c>
      <c r="I31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12" s="54">
        <f>IF(Кредит_ИнвП[[#This Row],[Дата погашения процентов]]="","",COUNTIF($G$4:G312,"&gt;0"))</f>
        <v>308</v>
      </c>
    </row>
    <row r="313" spans="1:10">
      <c r="A313" s="53">
        <v>49187</v>
      </c>
      <c r="B313" s="50"/>
      <c r="C313" s="46">
        <v>0</v>
      </c>
      <c r="D31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143055624</v>
      </c>
      <c r="E31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1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1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49187</v>
      </c>
      <c r="H313" s="51">
        <f t="array" aca="1" ref="H31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610445.4942465754</v>
      </c>
      <c r="I31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13" s="54">
        <f>IF(Кредит_ИнвП[[#This Row],[Дата погашения процентов]]="","",COUNTIF($G$4:G313,"&gt;0"))</f>
        <v>309</v>
      </c>
    </row>
    <row r="314" spans="1:10">
      <c r="A314" s="45">
        <v>49217</v>
      </c>
      <c r="B314" s="50"/>
      <c r="C314" s="46">
        <v>694444</v>
      </c>
      <c r="D31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142361180</v>
      </c>
      <c r="E314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31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587899.82465753425</v>
      </c>
      <c r="G31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49217</v>
      </c>
      <c r="H314" s="51">
        <f t="array" aca="1" ref="H31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587899.82465753425</v>
      </c>
      <c r="I31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14" s="54">
        <f>IF(Кредит_ИнвП[[#This Row],[Дата погашения процентов]]="","",COUNTIF($G$4:G314,"&gt;0"))</f>
        <v>310</v>
      </c>
    </row>
    <row r="315" spans="1:10">
      <c r="A315" s="53">
        <v>49217</v>
      </c>
      <c r="B315" s="50"/>
      <c r="C315" s="46">
        <v>0</v>
      </c>
      <c r="D31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142361180</v>
      </c>
      <c r="E31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1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1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49217</v>
      </c>
      <c r="H315" s="51">
        <f t="array" aca="1" ref="H31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587899.82465753425</v>
      </c>
      <c r="I31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15" s="54">
        <f>IF(Кредит_ИнвП[[#This Row],[Дата погашения процентов]]="","",COUNTIF($G$4:G315,"&gt;0"))</f>
        <v>311</v>
      </c>
    </row>
    <row r="316" spans="1:10">
      <c r="A316" s="45">
        <v>49248</v>
      </c>
      <c r="B316" s="50"/>
      <c r="C316" s="46">
        <v>694444</v>
      </c>
      <c r="D316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141666736</v>
      </c>
      <c r="E316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1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604547.47671232873</v>
      </c>
      <c r="G316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49248</v>
      </c>
      <c r="H316" s="51">
        <f t="array" aca="1" ref="H31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604547.47671232873</v>
      </c>
      <c r="I31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16" s="54">
        <f>IF(Кредит_ИнвП[[#This Row],[Дата погашения процентов]]="","",COUNTIF($G$4:G316,"&gt;0"))</f>
        <v>312</v>
      </c>
    </row>
    <row r="317" spans="1:10">
      <c r="A317" s="53">
        <v>49248</v>
      </c>
      <c r="B317" s="50"/>
      <c r="C317" s="46">
        <v>0</v>
      </c>
      <c r="D317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141666736</v>
      </c>
      <c r="E317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17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17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49248</v>
      </c>
      <c r="H317" s="51">
        <f t="array" aca="1" ref="H31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604547.47671232873</v>
      </c>
      <c r="I31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17" s="54">
        <f>IF(Кредит_ИнвП[[#This Row],[Дата погашения процентов]]="","",COUNTIF($G$4:G317,"&gt;0"))</f>
        <v>313</v>
      </c>
    </row>
    <row r="318" spans="1:10">
      <c r="A318" s="45">
        <v>49278</v>
      </c>
      <c r="B318" s="50"/>
      <c r="C318" s="46">
        <v>694444</v>
      </c>
      <c r="D318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140972292</v>
      </c>
      <c r="E318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318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582192.06575342466</v>
      </c>
      <c r="G318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49278</v>
      </c>
      <c r="H318" s="51">
        <f t="array" aca="1" ref="H31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582192.06575342466</v>
      </c>
      <c r="I31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18" s="54">
        <f>IF(Кредит_ИнвП[[#This Row],[Дата погашения процентов]]="","",COUNTIF($G$4:G318,"&gt;0"))</f>
        <v>314</v>
      </c>
    </row>
    <row r="319" spans="1:10">
      <c r="A319" s="53">
        <v>49278</v>
      </c>
      <c r="B319" s="50"/>
      <c r="C319" s="46">
        <v>0</v>
      </c>
      <c r="D319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140972292</v>
      </c>
      <c r="E319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19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19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49278</v>
      </c>
      <c r="H319" s="51">
        <f t="array" aca="1" ref="H31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582192.06575342466</v>
      </c>
      <c r="I31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19" s="54">
        <f>IF(Кредит_ИнвП[[#This Row],[Дата погашения процентов]]="","",COUNTIF($G$4:G319,"&gt;0"))</f>
        <v>315</v>
      </c>
    </row>
    <row r="320" spans="1:10">
      <c r="A320" s="45">
        <v>49309</v>
      </c>
      <c r="B320" s="50"/>
      <c r="C320" s="46">
        <v>694444</v>
      </c>
      <c r="D320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140277848</v>
      </c>
      <c r="E320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20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598649.4591780823</v>
      </c>
      <c r="G320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49309</v>
      </c>
      <c r="H320" s="51">
        <f t="array" aca="1" ref="H32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598649.4591780823</v>
      </c>
      <c r="I32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20" s="54">
        <f>IF(Кредит_ИнвП[[#This Row],[Дата погашения процентов]]="","",COUNTIF($G$4:G320,"&gt;0"))</f>
        <v>316</v>
      </c>
    </row>
    <row r="321" spans="1:10">
      <c r="A321" s="53">
        <v>49309</v>
      </c>
      <c r="B321" s="50"/>
      <c r="C321" s="46">
        <v>0</v>
      </c>
      <c r="D32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140277848</v>
      </c>
      <c r="E32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2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2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49309</v>
      </c>
      <c r="H321" s="51">
        <f t="array" aca="1" ref="H32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598649.4591780823</v>
      </c>
      <c r="I32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21" s="54">
        <f>IF(Кредит_ИнвП[[#This Row],[Дата погашения процентов]]="","",COUNTIF($G$4:G321,"&gt;0"))</f>
        <v>317</v>
      </c>
    </row>
    <row r="322" spans="1:10">
      <c r="A322" s="45">
        <v>49340</v>
      </c>
      <c r="B322" s="50"/>
      <c r="C322" s="46">
        <v>694444</v>
      </c>
      <c r="D32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139583404</v>
      </c>
      <c r="E322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2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595700.45041095896</v>
      </c>
      <c r="G32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49340</v>
      </c>
      <c r="H322" s="51">
        <f t="array" aca="1" ref="H32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595700.45041095896</v>
      </c>
      <c r="I32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22" s="54">
        <f>IF(Кредит_ИнвП[[#This Row],[Дата погашения процентов]]="","",COUNTIF($G$4:G322,"&gt;0"))</f>
        <v>318</v>
      </c>
    </row>
    <row r="323" spans="1:10">
      <c r="A323" s="53">
        <v>49340</v>
      </c>
      <c r="B323" s="50"/>
      <c r="C323" s="46">
        <v>0</v>
      </c>
      <c r="D323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139583404</v>
      </c>
      <c r="E323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23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23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49340</v>
      </c>
      <c r="H323" s="51">
        <f t="array" aca="1" ref="H32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595700.45041095896</v>
      </c>
      <c r="I32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23" s="54">
        <f>IF(Кредит_ИнвП[[#This Row],[Дата погашения процентов]]="","",COUNTIF($G$4:G323,"&gt;0"))</f>
        <v>319</v>
      </c>
    </row>
    <row r="324" spans="1:10">
      <c r="A324" s="45">
        <v>49368</v>
      </c>
      <c r="B324" s="50"/>
      <c r="C324" s="46">
        <v>694444</v>
      </c>
      <c r="D32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138888960</v>
      </c>
      <c r="E324" s="50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32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535388.39890410961</v>
      </c>
      <c r="G32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49368</v>
      </c>
      <c r="H324" s="51">
        <f t="array" aca="1" ref="H32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535388.39890410961</v>
      </c>
      <c r="I32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24" s="54">
        <f>IF(Кредит_ИнвП[[#This Row],[Дата погашения процентов]]="","",COUNTIF($G$4:G324,"&gt;0"))</f>
        <v>320</v>
      </c>
    </row>
    <row r="325" spans="1:10">
      <c r="A325" s="53">
        <v>49368</v>
      </c>
      <c r="B325" s="50"/>
      <c r="C325" s="46">
        <v>0</v>
      </c>
      <c r="D32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138888960</v>
      </c>
      <c r="E32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2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2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49368</v>
      </c>
      <c r="H325" s="51">
        <f t="array" aca="1" ref="H32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535388.39890410961</v>
      </c>
      <c r="I32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25" s="54">
        <f>IF(Кредит_ИнвП[[#This Row],[Дата погашения процентов]]="","",COUNTIF($G$4:G325,"&gt;0"))</f>
        <v>321</v>
      </c>
    </row>
    <row r="326" spans="1:10">
      <c r="A326" s="45">
        <v>49399</v>
      </c>
      <c r="B326" s="46"/>
      <c r="C326" s="46">
        <v>694444</v>
      </c>
      <c r="D32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138194516</v>
      </c>
      <c r="E32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2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589802.43287671229</v>
      </c>
      <c r="G32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49399</v>
      </c>
      <c r="H326" s="49">
        <f t="array" aca="1" ref="H32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589802.43287671229</v>
      </c>
      <c r="I32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26" s="54">
        <f>IF(Кредит_ИнвП[[#This Row],[Дата погашения процентов]]="","",COUNTIF($G$4:G326,"&gt;0"))</f>
        <v>322</v>
      </c>
    </row>
    <row r="327" spans="1:10">
      <c r="A327" s="53">
        <v>49399</v>
      </c>
      <c r="B327" s="46"/>
      <c r="C327" s="46">
        <v>0</v>
      </c>
      <c r="D32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138194516</v>
      </c>
      <c r="E32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2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2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49399</v>
      </c>
      <c r="H327" s="49">
        <f t="array" aca="1" ref="H32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589802.43287671229</v>
      </c>
      <c r="I32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27" s="54">
        <f>IF(Кредит_ИнвП[[#This Row],[Дата погашения процентов]]="","",COUNTIF($G$4:G327,"&gt;0"))</f>
        <v>323</v>
      </c>
    </row>
    <row r="328" spans="1:10">
      <c r="A328" s="45">
        <v>49429</v>
      </c>
      <c r="B328" s="46"/>
      <c r="C328" s="46">
        <v>694444</v>
      </c>
      <c r="D32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137500072</v>
      </c>
      <c r="E328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32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567922.66849315073</v>
      </c>
      <c r="G32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49429</v>
      </c>
      <c r="H328" s="49">
        <f t="array" aca="1" ref="H32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567922.66849315073</v>
      </c>
      <c r="I32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28" s="54">
        <f>IF(Кредит_ИнвП[[#This Row],[Дата погашения процентов]]="","",COUNTIF($G$4:G328,"&gt;0"))</f>
        <v>324</v>
      </c>
    </row>
    <row r="329" spans="1:10">
      <c r="A329" s="53">
        <v>49429</v>
      </c>
      <c r="B329" s="46"/>
      <c r="C329" s="46">
        <v>0</v>
      </c>
      <c r="D32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137500072</v>
      </c>
      <c r="E32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2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2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49429</v>
      </c>
      <c r="H329" s="49">
        <f t="array" aca="1" ref="H32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567922.66849315073</v>
      </c>
      <c r="I32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29" s="54">
        <f>IF(Кредит_ИнвП[[#This Row],[Дата погашения процентов]]="","",COUNTIF($G$4:G329,"&gt;0"))</f>
        <v>325</v>
      </c>
    </row>
    <row r="330" spans="1:10">
      <c r="A330" s="45">
        <v>49460</v>
      </c>
      <c r="B330" s="46"/>
      <c r="C330" s="46">
        <v>694444</v>
      </c>
      <c r="D33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136805628</v>
      </c>
      <c r="E33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3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583904.41534246586</v>
      </c>
      <c r="G33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49460</v>
      </c>
      <c r="H330" s="49">
        <f t="array" aca="1" ref="H33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583904.41534246586</v>
      </c>
      <c r="I33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30" s="54">
        <f>IF(Кредит_ИнвП[[#This Row],[Дата погашения процентов]]="","",COUNTIF($G$4:G330,"&gt;0"))</f>
        <v>326</v>
      </c>
    </row>
    <row r="331" spans="1:10">
      <c r="A331" s="53">
        <v>49460</v>
      </c>
      <c r="B331" s="46"/>
      <c r="C331" s="46">
        <v>0</v>
      </c>
      <c r="D33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136805628</v>
      </c>
      <c r="E33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3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3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49460</v>
      </c>
      <c r="H331" s="49">
        <f t="array" aca="1" ref="H33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583904.41534246586</v>
      </c>
      <c r="I33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31" s="54">
        <f>IF(Кредит_ИнвП[[#This Row],[Дата погашения процентов]]="","",COUNTIF($G$4:G331,"&gt;0"))</f>
        <v>327</v>
      </c>
    </row>
    <row r="332" spans="1:10">
      <c r="A332" s="45">
        <v>49490</v>
      </c>
      <c r="B332" s="46"/>
      <c r="C332" s="46">
        <v>694444</v>
      </c>
      <c r="D33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136111184</v>
      </c>
      <c r="E332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33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562214.90958904114</v>
      </c>
      <c r="G33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49490</v>
      </c>
      <c r="H332" s="49">
        <f t="array" aca="1" ref="H33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562214.90958904114</v>
      </c>
      <c r="I33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32" s="54">
        <f>IF(Кредит_ИнвП[[#This Row],[Дата погашения процентов]]="","",COUNTIF($G$4:G332,"&gt;0"))</f>
        <v>328</v>
      </c>
    </row>
    <row r="333" spans="1:10">
      <c r="A333" s="53">
        <v>49490</v>
      </c>
      <c r="B333" s="46"/>
      <c r="C333" s="46">
        <v>0</v>
      </c>
      <c r="D33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136111184</v>
      </c>
      <c r="E33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3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3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49490</v>
      </c>
      <c r="H333" s="49">
        <f t="array" aca="1" ref="H33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562214.90958904114</v>
      </c>
      <c r="I33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33" s="54">
        <f>IF(Кредит_ИнвП[[#This Row],[Дата погашения процентов]]="","",COUNTIF($G$4:G333,"&gt;0"))</f>
        <v>329</v>
      </c>
    </row>
    <row r="334" spans="1:10">
      <c r="A334" s="45">
        <v>49521</v>
      </c>
      <c r="B334" s="46"/>
      <c r="C334" s="46">
        <v>694444</v>
      </c>
      <c r="D33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135416740</v>
      </c>
      <c r="E33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3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578006.39780821919</v>
      </c>
      <c r="G33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49521</v>
      </c>
      <c r="H334" s="49">
        <f t="array" aca="1" ref="H33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578006.39780821919</v>
      </c>
      <c r="I33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34" s="54">
        <f>IF(Кредит_ИнвП[[#This Row],[Дата погашения процентов]]="","",COUNTIF($G$4:G334,"&gt;0"))</f>
        <v>330</v>
      </c>
    </row>
    <row r="335" spans="1:10">
      <c r="A335" s="53">
        <v>49521</v>
      </c>
      <c r="B335" s="46"/>
      <c r="C335" s="46">
        <v>0</v>
      </c>
      <c r="D33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135416740</v>
      </c>
      <c r="E33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3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3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49521</v>
      </c>
      <c r="H335" s="49">
        <f t="array" aca="1" ref="H33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578006.39780821919</v>
      </c>
      <c r="I33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35" s="54">
        <f>IF(Кредит_ИнвП[[#This Row],[Дата погашения процентов]]="","",COUNTIF($G$4:G335,"&gt;0"))</f>
        <v>331</v>
      </c>
    </row>
    <row r="336" spans="1:10">
      <c r="A336" s="45">
        <v>49552</v>
      </c>
      <c r="B336" s="46"/>
      <c r="C336" s="46">
        <v>694444</v>
      </c>
      <c r="D33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134722296</v>
      </c>
      <c r="E33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3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575057.38904109586</v>
      </c>
      <c r="G33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49552</v>
      </c>
      <c r="H336" s="49">
        <f t="array" aca="1" ref="H33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575057.38904109586</v>
      </c>
      <c r="I33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36" s="54">
        <f>IF(Кредит_ИнвП[[#This Row],[Дата погашения процентов]]="","",COUNTIF($G$4:G336,"&gt;0"))</f>
        <v>332</v>
      </c>
    </row>
    <row r="337" spans="1:10">
      <c r="A337" s="53">
        <v>49552</v>
      </c>
      <c r="B337" s="46"/>
      <c r="C337" s="46">
        <v>0</v>
      </c>
      <c r="D33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134722296</v>
      </c>
      <c r="E33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3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3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49552</v>
      </c>
      <c r="H337" s="49">
        <f t="array" aca="1" ref="H33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575057.38904109586</v>
      </c>
      <c r="I33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37" s="54">
        <f>IF(Кредит_ИнвП[[#This Row],[Дата погашения процентов]]="","",COUNTIF($G$4:G337,"&gt;0"))</f>
        <v>333</v>
      </c>
    </row>
    <row r="338" spans="1:10">
      <c r="A338" s="45">
        <v>49582</v>
      </c>
      <c r="B338" s="46"/>
      <c r="C338" s="46">
        <v>694444</v>
      </c>
      <c r="D33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134027852</v>
      </c>
      <c r="E338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33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553653.27123287669</v>
      </c>
      <c r="G33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49582</v>
      </c>
      <c r="H338" s="49">
        <f t="array" aca="1" ref="H33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553653.27123287669</v>
      </c>
      <c r="I33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38" s="54">
        <f>IF(Кредит_ИнвП[[#This Row],[Дата погашения процентов]]="","",COUNTIF($G$4:G338,"&gt;0"))</f>
        <v>334</v>
      </c>
    </row>
    <row r="339" spans="1:10">
      <c r="A339" s="53">
        <v>49582</v>
      </c>
      <c r="B339" s="46"/>
      <c r="C339" s="46">
        <v>0</v>
      </c>
      <c r="D33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134027852</v>
      </c>
      <c r="E33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3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3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49582</v>
      </c>
      <c r="H339" s="49">
        <f t="array" aca="1" ref="H33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553653.27123287669</v>
      </c>
      <c r="I33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39" s="54">
        <f>IF(Кредит_ИнвП[[#This Row],[Дата погашения процентов]]="","",COUNTIF($G$4:G339,"&gt;0"))</f>
        <v>335</v>
      </c>
    </row>
    <row r="340" spans="1:10">
      <c r="A340" s="45">
        <v>49613</v>
      </c>
      <c r="B340" s="46"/>
      <c r="C340" s="46">
        <v>694444</v>
      </c>
      <c r="D34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133333408</v>
      </c>
      <c r="E34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4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569159.37150684942</v>
      </c>
      <c r="G34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49613</v>
      </c>
      <c r="H340" s="49">
        <f t="array" aca="1" ref="H34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569159.37150684942</v>
      </c>
      <c r="I34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40" s="54">
        <f>IF(Кредит_ИнвП[[#This Row],[Дата погашения процентов]]="","",COUNTIF($G$4:G340,"&gt;0"))</f>
        <v>336</v>
      </c>
    </row>
    <row r="341" spans="1:10">
      <c r="A341" s="53">
        <v>49613</v>
      </c>
      <c r="B341" s="46"/>
      <c r="C341" s="46">
        <v>0</v>
      </c>
      <c r="D34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133333408</v>
      </c>
      <c r="E34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4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4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49613</v>
      </c>
      <c r="H341" s="49">
        <f t="array" aca="1" ref="H34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569159.37150684942</v>
      </c>
      <c r="I34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41" s="54">
        <f>IF(Кредит_ИнвП[[#This Row],[Дата погашения процентов]]="","",COUNTIF($G$4:G341,"&gt;0"))</f>
        <v>337</v>
      </c>
    </row>
    <row r="342" spans="1:10">
      <c r="A342" s="45">
        <v>49643</v>
      </c>
      <c r="B342" s="46"/>
      <c r="C342" s="46">
        <v>694444</v>
      </c>
      <c r="D34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132638964</v>
      </c>
      <c r="E342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34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547945.5123287671</v>
      </c>
      <c r="G34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49643</v>
      </c>
      <c r="H342" s="49">
        <f t="array" aca="1" ref="H34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547945.5123287671</v>
      </c>
      <c r="I34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42" s="54">
        <f>IF(Кредит_ИнвП[[#This Row],[Дата погашения процентов]]="","",COUNTIF($G$4:G342,"&gt;0"))</f>
        <v>338</v>
      </c>
    </row>
    <row r="343" spans="1:10">
      <c r="A343" s="53">
        <v>49643</v>
      </c>
      <c r="B343" s="46"/>
      <c r="C343" s="46">
        <v>0</v>
      </c>
      <c r="D34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132638964</v>
      </c>
      <c r="E34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4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4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49643</v>
      </c>
      <c r="H343" s="49">
        <f t="array" aca="1" ref="H34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547945.5123287671</v>
      </c>
      <c r="I34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43" s="54">
        <f>IF(Кредит_ИнвП[[#This Row],[Дата погашения процентов]]="","",COUNTIF($G$4:G343,"&gt;0"))</f>
        <v>339</v>
      </c>
    </row>
    <row r="344" spans="1:10">
      <c r="A344" s="45">
        <v>49674</v>
      </c>
      <c r="B344" s="46"/>
      <c r="C344" s="46">
        <v>694444</v>
      </c>
      <c r="D34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131944520</v>
      </c>
      <c r="E34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4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563261.35397260275</v>
      </c>
      <c r="G34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49674</v>
      </c>
      <c r="H344" s="49">
        <f t="array" aca="1" ref="H34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563261.35397260275</v>
      </c>
      <c r="I34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44" s="54">
        <f>IF(Кредит_ИнвП[[#This Row],[Дата погашения процентов]]="","",COUNTIF($G$4:G344,"&gt;0"))</f>
        <v>340</v>
      </c>
    </row>
    <row r="345" spans="1:10">
      <c r="A345" s="53">
        <v>49674</v>
      </c>
      <c r="B345" s="46"/>
      <c r="C345" s="46">
        <v>0</v>
      </c>
      <c r="D34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131944520</v>
      </c>
      <c r="E34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4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4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49674</v>
      </c>
      <c r="H345" s="49">
        <f t="array" aca="1" ref="H34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563261.35397260275</v>
      </c>
      <c r="I34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45" s="54">
        <f>IF(Кредит_ИнвП[[#This Row],[Дата погашения процентов]]="","",COUNTIF($G$4:G345,"&gt;0"))</f>
        <v>341</v>
      </c>
    </row>
    <row r="346" spans="1:10">
      <c r="A346" s="45">
        <v>49705</v>
      </c>
      <c r="B346" s="46"/>
      <c r="C346" s="46">
        <v>694444</v>
      </c>
      <c r="D34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131250076</v>
      </c>
      <c r="E34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4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558781.43715846993</v>
      </c>
      <c r="G34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49705</v>
      </c>
      <c r="H346" s="49">
        <f t="array" aca="1" ref="H34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558781.43715846993</v>
      </c>
      <c r="I34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46" s="54">
        <f>IF(Кредит_ИнвП[[#This Row],[Дата погашения процентов]]="","",COUNTIF($G$4:G346,"&gt;0"))</f>
        <v>342</v>
      </c>
    </row>
    <row r="347" spans="1:10">
      <c r="A347" s="53">
        <v>49705</v>
      </c>
      <c r="B347" s="46"/>
      <c r="C347" s="46">
        <v>0</v>
      </c>
      <c r="D34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131250076</v>
      </c>
      <c r="E34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4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4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49705</v>
      </c>
      <c r="H347" s="49">
        <f t="array" aca="1" ref="H34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558781.43715846993</v>
      </c>
      <c r="I347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47" s="54">
        <f>IF(Кредит_ИнвП[[#This Row],[Дата погашения процентов]]="","",COUNTIF($G$4:G347,"&gt;0"))</f>
        <v>343</v>
      </c>
    </row>
    <row r="348" spans="1:10">
      <c r="A348" s="45">
        <v>49734</v>
      </c>
      <c r="B348" s="46"/>
      <c r="C348" s="46">
        <v>694444</v>
      </c>
      <c r="D34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130555632</v>
      </c>
      <c r="E348" s="46">
        <f ca="1">IFERROR(Кредит_ИнвП[[#This Row],[Дата выдачи и погашения кредита]]-OFFSET(Кредит_ИнвП[[#This Row],[Дата выдачи и погашения кредита]],-1,0,1,1),0)</f>
        <v>29</v>
      </c>
      <c r="F34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519979.80928961752</v>
      </c>
      <c r="G34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49734</v>
      </c>
      <c r="H348" s="49">
        <f t="array" aca="1" ref="H34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519979.80928961752</v>
      </c>
      <c r="I348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48" s="54">
        <f>IF(Кредит_ИнвП[[#This Row],[Дата погашения процентов]]="","",COUNTIF($G$4:G348,"&gt;0"))</f>
        <v>344</v>
      </c>
    </row>
    <row r="349" spans="1:10">
      <c r="A349" s="53">
        <v>49734</v>
      </c>
      <c r="B349" s="46"/>
      <c r="C349" s="46">
        <v>0</v>
      </c>
      <c r="D34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130555632</v>
      </c>
      <c r="E34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4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4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49734</v>
      </c>
      <c r="H349" s="49">
        <f t="array" aca="1" ref="H34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519979.80928961752</v>
      </c>
      <c r="I349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49" s="54">
        <f>IF(Кредит_ИнвП[[#This Row],[Дата погашения процентов]]="","",COUNTIF($G$4:G349,"&gt;0"))</f>
        <v>345</v>
      </c>
    </row>
    <row r="350" spans="1:10">
      <c r="A350" s="45">
        <v>49765</v>
      </c>
      <c r="B350" s="46"/>
      <c r="C350" s="46">
        <v>694444</v>
      </c>
      <c r="D35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129861188</v>
      </c>
      <c r="E35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5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552899.53442622954</v>
      </c>
      <c r="G35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49765</v>
      </c>
      <c r="H350" s="49">
        <f t="array" aca="1" ref="H35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552899.53442622954</v>
      </c>
      <c r="I350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50" s="54">
        <f>IF(Кредит_ИнвП[[#This Row],[Дата погашения процентов]]="","",COUNTIF($G$4:G350,"&gt;0"))</f>
        <v>346</v>
      </c>
    </row>
    <row r="351" spans="1:10">
      <c r="A351" s="53">
        <v>49765</v>
      </c>
      <c r="B351" s="46"/>
      <c r="C351" s="46">
        <v>0</v>
      </c>
      <c r="D35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129861188</v>
      </c>
      <c r="E35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5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5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49765</v>
      </c>
      <c r="H351" s="49">
        <f t="array" aca="1" ref="H35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552899.53442622954</v>
      </c>
      <c r="I35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51" s="54">
        <f>IF(Кредит_ИнвП[[#This Row],[Дата погашения процентов]]="","",COUNTIF($G$4:G351,"&gt;0"))</f>
        <v>347</v>
      </c>
    </row>
    <row r="352" spans="1:10">
      <c r="A352" s="45">
        <v>49795</v>
      </c>
      <c r="B352" s="46"/>
      <c r="C352" s="46">
        <v>694444</v>
      </c>
      <c r="D35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129166744</v>
      </c>
      <c r="E352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35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532217.98360655736</v>
      </c>
      <c r="G35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49795</v>
      </c>
      <c r="H352" s="49">
        <f t="array" aca="1" ref="H35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532217.98360655736</v>
      </c>
      <c r="I352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52" s="54">
        <f>IF(Кредит_ИнвП[[#This Row],[Дата погашения процентов]]="","",COUNTIF($G$4:G352,"&gt;0"))</f>
        <v>348</v>
      </c>
    </row>
    <row r="353" spans="1:10">
      <c r="A353" s="53">
        <v>49795</v>
      </c>
      <c r="B353" s="46"/>
      <c r="C353" s="46">
        <v>0</v>
      </c>
      <c r="D35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129166744</v>
      </c>
      <c r="E35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5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5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49795</v>
      </c>
      <c r="H353" s="49">
        <f t="array" aca="1" ref="H35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532217.98360655736</v>
      </c>
      <c r="I353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53" s="54">
        <f>IF(Кредит_ИнвП[[#This Row],[Дата погашения процентов]]="","",COUNTIF($G$4:G353,"&gt;0"))</f>
        <v>349</v>
      </c>
    </row>
    <row r="354" spans="1:10">
      <c r="A354" s="45">
        <v>49826</v>
      </c>
      <c r="B354" s="46"/>
      <c r="C354" s="46">
        <v>694444</v>
      </c>
      <c r="D35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128472300</v>
      </c>
      <c r="E35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5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547017.63169398915</v>
      </c>
      <c r="G35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49826</v>
      </c>
      <c r="H354" s="49">
        <f t="array" aca="1" ref="H35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547017.63169398915</v>
      </c>
      <c r="I35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54" s="54">
        <f>IF(Кредит_ИнвП[[#This Row],[Дата погашения процентов]]="","",COUNTIF($G$4:G354,"&gt;0"))</f>
        <v>350</v>
      </c>
    </row>
    <row r="355" spans="1:10">
      <c r="A355" s="53">
        <v>49826</v>
      </c>
      <c r="B355" s="46"/>
      <c r="C355" s="46">
        <v>0</v>
      </c>
      <c r="D35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128472300</v>
      </c>
      <c r="E35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5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5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49826</v>
      </c>
      <c r="H355" s="49">
        <f t="array" aca="1" ref="H35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547017.63169398915</v>
      </c>
      <c r="I35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55" s="54">
        <f>IF(Кредит_ИнвП[[#This Row],[Дата погашения процентов]]="","",COUNTIF($G$4:G355,"&gt;0"))</f>
        <v>351</v>
      </c>
    </row>
    <row r="356" spans="1:10">
      <c r="A356" s="45">
        <v>49856</v>
      </c>
      <c r="B356" s="46"/>
      <c r="C356" s="46">
        <v>694444</v>
      </c>
      <c r="D35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127777856</v>
      </c>
      <c r="E356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35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526525.8196721311</v>
      </c>
      <c r="G35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49856</v>
      </c>
      <c r="H356" s="49">
        <f t="array" aca="1" ref="H35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526525.8196721311</v>
      </c>
      <c r="I35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56" s="54">
        <f>IF(Кредит_ИнвП[[#This Row],[Дата погашения процентов]]="","",COUNTIF($G$4:G356,"&gt;0"))</f>
        <v>352</v>
      </c>
    </row>
    <row r="357" spans="1:10">
      <c r="A357" s="53">
        <v>49856</v>
      </c>
      <c r="B357" s="46"/>
      <c r="C357" s="46">
        <v>0</v>
      </c>
      <c r="D35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127777856</v>
      </c>
      <c r="E35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5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5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49856</v>
      </c>
      <c r="H357" s="49">
        <f t="array" aca="1" ref="H35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526525.8196721311</v>
      </c>
      <c r="I357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57" s="54">
        <f>IF(Кредит_ИнвП[[#This Row],[Дата погашения процентов]]="","",COUNTIF($G$4:G357,"&gt;0"))</f>
        <v>353</v>
      </c>
    </row>
    <row r="358" spans="1:10">
      <c r="A358" s="45">
        <v>49887</v>
      </c>
      <c r="B358" s="46"/>
      <c r="C358" s="46">
        <v>694444</v>
      </c>
      <c r="D35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127083412</v>
      </c>
      <c r="E35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5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541135.72896174865</v>
      </c>
      <c r="G35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49887</v>
      </c>
      <c r="H358" s="49">
        <f t="array" aca="1" ref="H35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541135.72896174865</v>
      </c>
      <c r="I358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58" s="54">
        <f>IF(Кредит_ИнвП[[#This Row],[Дата погашения процентов]]="","",COUNTIF($G$4:G358,"&gt;0"))</f>
        <v>354</v>
      </c>
    </row>
    <row r="359" spans="1:10">
      <c r="A359" s="53">
        <v>49887</v>
      </c>
      <c r="B359" s="46"/>
      <c r="C359" s="46">
        <v>0</v>
      </c>
      <c r="D35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127083412</v>
      </c>
      <c r="E35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5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5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49887</v>
      </c>
      <c r="H359" s="49">
        <f t="array" aca="1" ref="H35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541135.72896174865</v>
      </c>
      <c r="I359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59" s="54">
        <f>IF(Кредит_ИнвП[[#This Row],[Дата погашения процентов]]="","",COUNTIF($G$4:G359,"&gt;0"))</f>
        <v>355</v>
      </c>
    </row>
    <row r="360" spans="1:10">
      <c r="A360" s="45">
        <v>49918</v>
      </c>
      <c r="B360" s="46"/>
      <c r="C360" s="46">
        <v>694444</v>
      </c>
      <c r="D36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126388968</v>
      </c>
      <c r="E36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6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538194.77759562852</v>
      </c>
      <c r="G36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49918</v>
      </c>
      <c r="H360" s="49">
        <f t="array" aca="1" ref="H36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538194.77759562852</v>
      </c>
      <c r="I360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60" s="54">
        <f>IF(Кредит_ИнвП[[#This Row],[Дата погашения процентов]]="","",COUNTIF($G$4:G360,"&gt;0"))</f>
        <v>356</v>
      </c>
    </row>
    <row r="361" spans="1:10">
      <c r="A361" s="53">
        <v>49918</v>
      </c>
      <c r="B361" s="46"/>
      <c r="C361" s="46">
        <v>0</v>
      </c>
      <c r="D36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126388968</v>
      </c>
      <c r="E36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6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6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49918</v>
      </c>
      <c r="H361" s="49">
        <f t="array" aca="1" ref="H36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538194.77759562852</v>
      </c>
      <c r="I36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61" s="54">
        <f>IF(Кредит_ИнвП[[#This Row],[Дата погашения процентов]]="","",COUNTIF($G$4:G361,"&gt;0"))</f>
        <v>357</v>
      </c>
    </row>
    <row r="362" spans="1:10">
      <c r="A362" s="45">
        <v>49948</v>
      </c>
      <c r="B362" s="46"/>
      <c r="C362" s="46">
        <v>694444</v>
      </c>
      <c r="D36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125694524</v>
      </c>
      <c r="E362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36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517987.57377049181</v>
      </c>
      <c r="G36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49948</v>
      </c>
      <c r="H362" s="49">
        <f t="array" aca="1" ref="H36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517987.57377049181</v>
      </c>
      <c r="I362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62" s="54">
        <f>IF(Кредит_ИнвП[[#This Row],[Дата погашения процентов]]="","",COUNTIF($G$4:G362,"&gt;0"))</f>
        <v>358</v>
      </c>
    </row>
    <row r="363" spans="1:10">
      <c r="A363" s="53">
        <v>49948</v>
      </c>
      <c r="B363" s="46"/>
      <c r="C363" s="46">
        <v>0</v>
      </c>
      <c r="D36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125694524</v>
      </c>
      <c r="E36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6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6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49948</v>
      </c>
      <c r="H363" s="49">
        <f t="array" aca="1" ref="H36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517987.57377049181</v>
      </c>
      <c r="I363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63" s="54">
        <f>IF(Кредит_ИнвП[[#This Row],[Дата погашения процентов]]="","",COUNTIF($G$4:G363,"&gt;0"))</f>
        <v>359</v>
      </c>
    </row>
    <row r="364" spans="1:10">
      <c r="A364" s="45">
        <v>49979</v>
      </c>
      <c r="B364" s="46"/>
      <c r="C364" s="46">
        <v>694444</v>
      </c>
      <c r="D36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125000080</v>
      </c>
      <c r="E36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6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532312.87486338802</v>
      </c>
      <c r="G36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49979</v>
      </c>
      <c r="H364" s="49">
        <f t="array" aca="1" ref="H36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532312.87486338802</v>
      </c>
      <c r="I36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64" s="54">
        <f>IF(Кредит_ИнвП[[#This Row],[Дата погашения процентов]]="","",COUNTIF($G$4:G364,"&gt;0"))</f>
        <v>360</v>
      </c>
    </row>
    <row r="365" spans="1:10">
      <c r="A365" s="53">
        <v>49979</v>
      </c>
      <c r="B365" s="46"/>
      <c r="C365" s="46">
        <v>0</v>
      </c>
      <c r="D36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125000080</v>
      </c>
      <c r="E36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6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6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49979</v>
      </c>
      <c r="H365" s="49">
        <f t="array" aca="1" ref="H36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532312.87486338802</v>
      </c>
      <c r="I36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65" s="54">
        <f>IF(Кредит_ИнвП[[#This Row],[Дата погашения процентов]]="","",COUNTIF($G$4:G365,"&gt;0"))</f>
        <v>361</v>
      </c>
    </row>
    <row r="366" spans="1:10">
      <c r="A366" s="45">
        <v>50009</v>
      </c>
      <c r="B366" s="46"/>
      <c r="C366" s="46">
        <v>694444</v>
      </c>
      <c r="D36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124305636</v>
      </c>
      <c r="E366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36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512295.40983606555</v>
      </c>
      <c r="G36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50009</v>
      </c>
      <c r="H366" s="49">
        <f t="array" aca="1" ref="H36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512295.40983606555</v>
      </c>
      <c r="I36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66" s="54">
        <f>IF(Кредит_ИнвП[[#This Row],[Дата погашения процентов]]="","",COUNTIF($G$4:G366,"&gt;0"))</f>
        <v>362</v>
      </c>
    </row>
    <row r="367" spans="1:10">
      <c r="A367" s="53">
        <v>50009</v>
      </c>
      <c r="B367" s="46"/>
      <c r="C367" s="46">
        <v>0</v>
      </c>
      <c r="D36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124305636</v>
      </c>
      <c r="E36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6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6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50009</v>
      </c>
      <c r="H367" s="49">
        <f t="array" aca="1" ref="H36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512295.40983606555</v>
      </c>
      <c r="I367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67" s="54">
        <f>IF(Кредит_ИнвП[[#This Row],[Дата погашения процентов]]="","",COUNTIF($G$4:G367,"&gt;0"))</f>
        <v>363</v>
      </c>
    </row>
    <row r="368" spans="1:10">
      <c r="A368" s="45">
        <v>50040</v>
      </c>
      <c r="B368" s="46"/>
      <c r="C368" s="46">
        <v>694444</v>
      </c>
      <c r="D36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123611192</v>
      </c>
      <c r="E36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6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526430.97213114763</v>
      </c>
      <c r="G36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50040</v>
      </c>
      <c r="H368" s="49">
        <f t="array" aca="1" ref="H36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526430.97213114763</v>
      </c>
      <c r="I368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68" s="54">
        <f>IF(Кредит_ИнвП[[#This Row],[Дата погашения процентов]]="","",COUNTIF($G$4:G368,"&gt;0"))</f>
        <v>364</v>
      </c>
    </row>
    <row r="369" spans="1:10">
      <c r="A369" s="53">
        <v>50040</v>
      </c>
      <c r="B369" s="46"/>
      <c r="C369" s="46">
        <v>0</v>
      </c>
      <c r="D36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123611192</v>
      </c>
      <c r="E36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6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6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50040</v>
      </c>
      <c r="H369" s="49">
        <f t="array" aca="1" ref="H36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526430.97213114763</v>
      </c>
      <c r="I369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369" s="54">
        <f>IF(Кредит_ИнвП[[#This Row],[Дата погашения процентов]]="","",COUNTIF($G$4:G369,"&gt;0"))</f>
        <v>365</v>
      </c>
    </row>
    <row r="370" spans="1:10">
      <c r="A370" s="45">
        <v>50071</v>
      </c>
      <c r="B370" s="46"/>
      <c r="C370" s="46">
        <v>694444</v>
      </c>
      <c r="D37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122916748</v>
      </c>
      <c r="E37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7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524924.24000000011</v>
      </c>
      <c r="G37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50071</v>
      </c>
      <c r="H370" s="49">
        <f t="array" aca="1" ref="H37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524924.24000000011</v>
      </c>
      <c r="I37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70" s="54">
        <f>IF(Кредит_ИнвП[[#This Row],[Дата погашения процентов]]="","",COUNTIF($G$4:G370,"&gt;0"))</f>
        <v>366</v>
      </c>
    </row>
    <row r="371" spans="1:10">
      <c r="A371" s="53">
        <v>50071</v>
      </c>
      <c r="B371" s="46"/>
      <c r="C371" s="46">
        <v>0</v>
      </c>
      <c r="D37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122916748</v>
      </c>
      <c r="E37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7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7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50071</v>
      </c>
      <c r="H371" s="49">
        <f t="array" aca="1" ref="H37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524924.24000000011</v>
      </c>
      <c r="I37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71" s="54">
        <f>IF(Кредит_ИнвП[[#This Row],[Дата погашения процентов]]="","",COUNTIF($G$4:G371,"&gt;0"))</f>
        <v>367</v>
      </c>
    </row>
    <row r="372" spans="1:10">
      <c r="A372" s="45">
        <v>50099</v>
      </c>
      <c r="B372" s="46"/>
      <c r="C372" s="46">
        <v>694444</v>
      </c>
      <c r="D37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122222304</v>
      </c>
      <c r="E372" s="46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37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471461.49917808222</v>
      </c>
      <c r="G37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50099</v>
      </c>
      <c r="H372" s="49">
        <f t="array" aca="1" ref="H37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471461.49917808222</v>
      </c>
      <c r="I37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72" s="54">
        <f>IF(Кредит_ИнвП[[#This Row],[Дата погашения процентов]]="","",COUNTIF($G$4:G372,"&gt;0"))</f>
        <v>368</v>
      </c>
    </row>
    <row r="373" spans="1:10">
      <c r="A373" s="53">
        <v>50099</v>
      </c>
      <c r="B373" s="46"/>
      <c r="C373" s="46">
        <v>0</v>
      </c>
      <c r="D37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122222304</v>
      </c>
      <c r="E37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7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7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50099</v>
      </c>
      <c r="H373" s="49">
        <f t="array" aca="1" ref="H37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471461.49917808222</v>
      </c>
      <c r="I37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73" s="54">
        <f>IF(Кредит_ИнвП[[#This Row],[Дата погашения процентов]]="","",COUNTIF($G$4:G373,"&gt;0"))</f>
        <v>369</v>
      </c>
    </row>
    <row r="374" spans="1:10">
      <c r="A374" s="45">
        <v>50130</v>
      </c>
      <c r="B374" s="46"/>
      <c r="C374" s="46">
        <v>694444</v>
      </c>
      <c r="D37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121527860</v>
      </c>
      <c r="E37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7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519026.2224657535</v>
      </c>
      <c r="G37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50130</v>
      </c>
      <c r="H374" s="49">
        <f t="array" aca="1" ref="H37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519026.2224657535</v>
      </c>
      <c r="I37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74" s="54">
        <f>IF(Кредит_ИнвП[[#This Row],[Дата погашения процентов]]="","",COUNTIF($G$4:G374,"&gt;0"))</f>
        <v>370</v>
      </c>
    </row>
    <row r="375" spans="1:10">
      <c r="A375" s="53">
        <v>50130</v>
      </c>
      <c r="B375" s="46"/>
      <c r="C375" s="46">
        <v>0</v>
      </c>
      <c r="D37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121527860</v>
      </c>
      <c r="E37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7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7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50130</v>
      </c>
      <c r="H375" s="49">
        <f t="array" aca="1" ref="H37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519026.2224657535</v>
      </c>
      <c r="I37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75" s="54">
        <f>IF(Кредит_ИнвП[[#This Row],[Дата погашения процентов]]="","",COUNTIF($G$4:G375,"&gt;0"))</f>
        <v>371</v>
      </c>
    </row>
    <row r="376" spans="1:10">
      <c r="A376" s="45">
        <v>50160</v>
      </c>
      <c r="B376" s="46"/>
      <c r="C376" s="46">
        <v>694444</v>
      </c>
      <c r="D37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120833416</v>
      </c>
      <c r="E376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37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499429.56164383562</v>
      </c>
      <c r="G37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50160</v>
      </c>
      <c r="H376" s="49">
        <f t="array" aca="1" ref="H37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499429.56164383562</v>
      </c>
      <c r="I37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76" s="54">
        <f>IF(Кредит_ИнвП[[#This Row],[Дата погашения процентов]]="","",COUNTIF($G$4:G376,"&gt;0"))</f>
        <v>372</v>
      </c>
    </row>
    <row r="377" spans="1:10">
      <c r="A377" s="53">
        <v>50160</v>
      </c>
      <c r="B377" s="46"/>
      <c r="C377" s="46">
        <v>0</v>
      </c>
      <c r="D37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120833416</v>
      </c>
      <c r="E37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7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7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50160</v>
      </c>
      <c r="H377" s="49">
        <f t="array" aca="1" ref="H37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499429.56164383562</v>
      </c>
      <c r="I37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77" s="54">
        <f>IF(Кредит_ИнвП[[#This Row],[Дата погашения процентов]]="","",COUNTIF($G$4:G377,"&gt;0"))</f>
        <v>373</v>
      </c>
    </row>
    <row r="378" spans="1:10">
      <c r="A378" s="45">
        <v>50191</v>
      </c>
      <c r="B378" s="46"/>
      <c r="C378" s="46">
        <v>694444</v>
      </c>
      <c r="D37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120138972</v>
      </c>
      <c r="E37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7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513128.20493150689</v>
      </c>
      <c r="G37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50191</v>
      </c>
      <c r="H378" s="49">
        <f t="array" aca="1" ref="H37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513128.20493150689</v>
      </c>
      <c r="I37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78" s="54">
        <f>IF(Кредит_ИнвП[[#This Row],[Дата погашения процентов]]="","",COUNTIF($G$4:G378,"&gt;0"))</f>
        <v>374</v>
      </c>
    </row>
    <row r="379" spans="1:10">
      <c r="A379" s="53">
        <v>50191</v>
      </c>
      <c r="B379" s="46"/>
      <c r="C379" s="46">
        <v>0</v>
      </c>
      <c r="D37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120138972</v>
      </c>
      <c r="E37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7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7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50191</v>
      </c>
      <c r="H379" s="49">
        <f t="array" aca="1" ref="H37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513128.20493150689</v>
      </c>
      <c r="I37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79" s="54">
        <f>IF(Кредит_ИнвП[[#This Row],[Дата погашения процентов]]="","",COUNTIF($G$4:G379,"&gt;0"))</f>
        <v>375</v>
      </c>
    </row>
    <row r="380" spans="1:10">
      <c r="A380" s="45">
        <v>50221</v>
      </c>
      <c r="B380" s="46"/>
      <c r="C380" s="46">
        <v>694444</v>
      </c>
      <c r="D38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119444528</v>
      </c>
      <c r="E380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38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493721.80273972603</v>
      </c>
      <c r="G38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50221</v>
      </c>
      <c r="H380" s="49">
        <f t="array" aca="1" ref="H38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493721.80273972603</v>
      </c>
      <c r="I38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80" s="54">
        <f>IF(Кредит_ИнвП[[#This Row],[Дата погашения процентов]]="","",COUNTIF($G$4:G380,"&gt;0"))</f>
        <v>376</v>
      </c>
    </row>
    <row r="381" spans="1:10">
      <c r="A381" s="53">
        <v>50221</v>
      </c>
      <c r="B381" s="46"/>
      <c r="C381" s="46">
        <v>0</v>
      </c>
      <c r="D38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119444528</v>
      </c>
      <c r="E38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8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8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50221</v>
      </c>
      <c r="H381" s="49">
        <f t="array" aca="1" ref="H38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493721.80273972603</v>
      </c>
      <c r="I38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81" s="54">
        <f>IF(Кредит_ИнвП[[#This Row],[Дата погашения процентов]]="","",COUNTIF($G$4:G381,"&gt;0"))</f>
        <v>377</v>
      </c>
    </row>
    <row r="382" spans="1:10">
      <c r="A382" s="45">
        <v>50252</v>
      </c>
      <c r="B382" s="46"/>
      <c r="C382" s="46">
        <v>694444</v>
      </c>
      <c r="D38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118750084</v>
      </c>
      <c r="E38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8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507230.18739726028</v>
      </c>
      <c r="G38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50252</v>
      </c>
      <c r="H382" s="49">
        <f t="array" aca="1" ref="H38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507230.18739726028</v>
      </c>
      <c r="I38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82" s="54">
        <f>IF(Кредит_ИнвП[[#This Row],[Дата погашения процентов]]="","",COUNTIF($G$4:G382,"&gt;0"))</f>
        <v>378</v>
      </c>
    </row>
    <row r="383" spans="1:10">
      <c r="A383" s="53">
        <v>50252</v>
      </c>
      <c r="B383" s="46"/>
      <c r="C383" s="46">
        <v>0</v>
      </c>
      <c r="D38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118750084</v>
      </c>
      <c r="E38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8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8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50252</v>
      </c>
      <c r="H383" s="49">
        <f t="array" aca="1" ref="H38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507230.18739726028</v>
      </c>
      <c r="I38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83" s="54">
        <f>IF(Кредит_ИнвП[[#This Row],[Дата погашения процентов]]="","",COUNTIF($G$4:G383,"&gt;0"))</f>
        <v>379</v>
      </c>
    </row>
    <row r="384" spans="1:10">
      <c r="A384" s="45">
        <v>50283</v>
      </c>
      <c r="B384" s="46"/>
      <c r="C384" s="46">
        <v>694444</v>
      </c>
      <c r="D38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118055640</v>
      </c>
      <c r="E38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8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504281.17863013706</v>
      </c>
      <c r="G38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50283</v>
      </c>
      <c r="H384" s="49">
        <f t="array" aca="1" ref="H38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504281.17863013706</v>
      </c>
      <c r="I38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84" s="54">
        <f>IF(Кредит_ИнвП[[#This Row],[Дата погашения процентов]]="","",COUNTIF($G$4:G384,"&gt;0"))</f>
        <v>380</v>
      </c>
    </row>
    <row r="385" spans="1:10">
      <c r="A385" s="53">
        <v>50283</v>
      </c>
      <c r="B385" s="46"/>
      <c r="C385" s="46">
        <v>0</v>
      </c>
      <c r="D38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118055640</v>
      </c>
      <c r="E38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8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8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50283</v>
      </c>
      <c r="H385" s="49">
        <f t="array" aca="1" ref="H38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504281.17863013706</v>
      </c>
      <c r="I38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85" s="54">
        <f>IF(Кредит_ИнвП[[#This Row],[Дата погашения процентов]]="","",COUNTIF($G$4:G385,"&gt;0"))</f>
        <v>381</v>
      </c>
    </row>
    <row r="386" spans="1:10">
      <c r="A386" s="45">
        <v>50313</v>
      </c>
      <c r="B386" s="46"/>
      <c r="C386" s="46">
        <v>694444</v>
      </c>
      <c r="D38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117361196</v>
      </c>
      <c r="E386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38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485160.16438356164</v>
      </c>
      <c r="G38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50313</v>
      </c>
      <c r="H386" s="49">
        <f t="array" aca="1" ref="H38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485160.16438356164</v>
      </c>
      <c r="I38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86" s="54">
        <f>IF(Кредит_ИнвП[[#This Row],[Дата погашения процентов]]="","",COUNTIF($G$4:G386,"&gt;0"))</f>
        <v>382</v>
      </c>
    </row>
    <row r="387" spans="1:10">
      <c r="A387" s="53">
        <v>50313</v>
      </c>
      <c r="B387" s="46"/>
      <c r="C387" s="46">
        <v>0</v>
      </c>
      <c r="D38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117361196</v>
      </c>
      <c r="E38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8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8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50313</v>
      </c>
      <c r="H387" s="49">
        <f t="array" aca="1" ref="H38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485160.16438356164</v>
      </c>
      <c r="I38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87" s="54">
        <f>IF(Кредит_ИнвП[[#This Row],[Дата погашения процентов]]="","",COUNTIF($G$4:G387,"&gt;0"))</f>
        <v>383</v>
      </c>
    </row>
    <row r="388" spans="1:10">
      <c r="A388" s="45">
        <v>50344</v>
      </c>
      <c r="B388" s="46"/>
      <c r="C388" s="46">
        <v>694444</v>
      </c>
      <c r="D38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116666752</v>
      </c>
      <c r="E38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8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498383.16109589045</v>
      </c>
      <c r="G38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50344</v>
      </c>
      <c r="H388" s="49">
        <f t="array" aca="1" ref="H38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498383.16109589045</v>
      </c>
      <c r="I38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88" s="54">
        <f>IF(Кредит_ИнвП[[#This Row],[Дата погашения процентов]]="","",COUNTIF($G$4:G388,"&gt;0"))</f>
        <v>384</v>
      </c>
    </row>
    <row r="389" spans="1:10">
      <c r="A389" s="53">
        <v>50344</v>
      </c>
      <c r="B389" s="46"/>
      <c r="C389" s="46">
        <v>0</v>
      </c>
      <c r="D38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116666752</v>
      </c>
      <c r="E38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8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8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50344</v>
      </c>
      <c r="H389" s="49">
        <f t="array" aca="1" ref="H38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498383.16109589045</v>
      </c>
      <c r="I38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89" s="54">
        <f>IF(Кредит_ИнвП[[#This Row],[Дата погашения процентов]]="","",COUNTIF($G$4:G389,"&gt;0"))</f>
        <v>385</v>
      </c>
    </row>
    <row r="390" spans="1:10">
      <c r="A390" s="45">
        <v>50374</v>
      </c>
      <c r="B390" s="46"/>
      <c r="C390" s="46">
        <v>694444</v>
      </c>
      <c r="D39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115972308</v>
      </c>
      <c r="E390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39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479452.40547945205</v>
      </c>
      <c r="G39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50374</v>
      </c>
      <c r="H390" s="49">
        <f t="array" aca="1" ref="H39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479452.40547945205</v>
      </c>
      <c r="I39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90" s="54">
        <f>IF(Кредит_ИнвП[[#This Row],[Дата погашения процентов]]="","",COUNTIF($G$4:G390,"&gt;0"))</f>
        <v>386</v>
      </c>
    </row>
    <row r="391" spans="1:10">
      <c r="A391" s="53">
        <v>50374</v>
      </c>
      <c r="B391" s="46"/>
      <c r="C391" s="46">
        <v>0</v>
      </c>
      <c r="D39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115972308</v>
      </c>
      <c r="E39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9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9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50374</v>
      </c>
      <c r="H391" s="49">
        <f t="array" aca="1" ref="H39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479452.40547945205</v>
      </c>
      <c r="I39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91" s="54">
        <f>IF(Кредит_ИнвП[[#This Row],[Дата погашения процентов]]="","",COUNTIF($G$4:G391,"&gt;0"))</f>
        <v>387</v>
      </c>
    </row>
    <row r="392" spans="1:10">
      <c r="A392" s="45">
        <v>50405</v>
      </c>
      <c r="B392" s="46"/>
      <c r="C392" s="46">
        <v>694444</v>
      </c>
      <c r="D39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115277864</v>
      </c>
      <c r="E39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9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492485.14356164384</v>
      </c>
      <c r="G39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50405</v>
      </c>
      <c r="H392" s="49">
        <f t="array" aca="1" ref="H39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492485.14356164384</v>
      </c>
      <c r="I39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92" s="54">
        <f>IF(Кредит_ИнвП[[#This Row],[Дата погашения процентов]]="","",COUNTIF($G$4:G392,"&gt;0"))</f>
        <v>388</v>
      </c>
    </row>
    <row r="393" spans="1:10">
      <c r="A393" s="53">
        <v>50405</v>
      </c>
      <c r="B393" s="46"/>
      <c r="C393" s="46">
        <v>0</v>
      </c>
      <c r="D39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115277864</v>
      </c>
      <c r="E39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9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9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50405</v>
      </c>
      <c r="H393" s="49">
        <f t="array" aca="1" ref="H39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492485.14356164384</v>
      </c>
      <c r="I39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93" s="54">
        <f>IF(Кредит_ИнвП[[#This Row],[Дата погашения процентов]]="","",COUNTIF($G$4:G393,"&gt;0"))</f>
        <v>389</v>
      </c>
    </row>
    <row r="394" spans="1:10">
      <c r="A394" s="45">
        <v>50436</v>
      </c>
      <c r="B394" s="46"/>
      <c r="C394" s="46">
        <v>694444</v>
      </c>
      <c r="D39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114583420</v>
      </c>
      <c r="E39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9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489536.13479452062</v>
      </c>
      <c r="G39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50436</v>
      </c>
      <c r="H394" s="49">
        <f t="array" aca="1" ref="H39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489536.13479452062</v>
      </c>
      <c r="I39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94" s="54">
        <f>IF(Кредит_ИнвП[[#This Row],[Дата погашения процентов]]="","",COUNTIF($G$4:G394,"&gt;0"))</f>
        <v>390</v>
      </c>
    </row>
    <row r="395" spans="1:10">
      <c r="A395" s="53">
        <v>50436</v>
      </c>
      <c r="B395" s="46"/>
      <c r="C395" s="46">
        <v>0</v>
      </c>
      <c r="D39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114583420</v>
      </c>
      <c r="E39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9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9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50436</v>
      </c>
      <c r="H395" s="49">
        <f t="array" aca="1" ref="H39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489536.13479452062</v>
      </c>
      <c r="I39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95" s="54">
        <f>IF(Кредит_ИнвП[[#This Row],[Дата погашения процентов]]="","",COUNTIF($G$4:G395,"&gt;0"))</f>
        <v>391</v>
      </c>
    </row>
    <row r="396" spans="1:10">
      <c r="A396" s="45">
        <v>50464</v>
      </c>
      <c r="B396" s="46"/>
      <c r="C396" s="46">
        <v>694444</v>
      </c>
      <c r="D39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113888976</v>
      </c>
      <c r="E396" s="46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39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439498.04931506852</v>
      </c>
      <c r="G39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50464</v>
      </c>
      <c r="H396" s="49">
        <f t="array" aca="1" ref="H39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439498.04931506852</v>
      </c>
      <c r="I39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96" s="54">
        <f>IF(Кредит_ИнвП[[#This Row],[Дата погашения процентов]]="","",COUNTIF($G$4:G396,"&gt;0"))</f>
        <v>392</v>
      </c>
    </row>
    <row r="397" spans="1:10">
      <c r="A397" s="53">
        <v>50464</v>
      </c>
      <c r="B397" s="46"/>
      <c r="C397" s="46">
        <v>0</v>
      </c>
      <c r="D39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113888976</v>
      </c>
      <c r="E39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9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9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50464</v>
      </c>
      <c r="H397" s="49">
        <f t="array" aca="1" ref="H39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439498.04931506852</v>
      </c>
      <c r="I39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97" s="54">
        <f>IF(Кредит_ИнвП[[#This Row],[Дата погашения процентов]]="","",COUNTIF($G$4:G397,"&gt;0"))</f>
        <v>393</v>
      </c>
    </row>
    <row r="398" spans="1:10">
      <c r="A398" s="45">
        <v>50495</v>
      </c>
      <c r="B398" s="46"/>
      <c r="C398" s="46">
        <v>694444</v>
      </c>
      <c r="D39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113194532</v>
      </c>
      <c r="E39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39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483638.11726027401</v>
      </c>
      <c r="G39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50495</v>
      </c>
      <c r="H398" s="49">
        <f t="array" aca="1" ref="H39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483638.11726027401</v>
      </c>
      <c r="I39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98" s="54">
        <f>IF(Кредит_ИнвП[[#This Row],[Дата погашения процентов]]="","",COUNTIF($G$4:G398,"&gt;0"))</f>
        <v>394</v>
      </c>
    </row>
    <row r="399" spans="1:10">
      <c r="A399" s="53">
        <v>50495</v>
      </c>
      <c r="B399" s="46"/>
      <c r="C399" s="46">
        <v>0</v>
      </c>
      <c r="D39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113194532</v>
      </c>
      <c r="E39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39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39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50495</v>
      </c>
      <c r="H399" s="49">
        <f t="array" aca="1" ref="H39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483638.11726027401</v>
      </c>
      <c r="I39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399" s="54">
        <f>IF(Кредит_ИнвП[[#This Row],[Дата погашения процентов]]="","",COUNTIF($G$4:G399,"&gt;0"))</f>
        <v>395</v>
      </c>
    </row>
    <row r="400" spans="1:10">
      <c r="A400" s="45">
        <v>50525</v>
      </c>
      <c r="B400" s="46"/>
      <c r="C400" s="46">
        <v>694444</v>
      </c>
      <c r="D40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112500088</v>
      </c>
      <c r="E400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40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465183.00821917807</v>
      </c>
      <c r="G40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50525</v>
      </c>
      <c r="H400" s="49">
        <f t="array" aca="1" ref="H40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465183.00821917807</v>
      </c>
      <c r="I40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00" s="54">
        <f>IF(Кредит_ИнвП[[#This Row],[Дата погашения процентов]]="","",COUNTIF($G$4:G400,"&gt;0"))</f>
        <v>396</v>
      </c>
    </row>
    <row r="401" spans="1:10">
      <c r="A401" s="53">
        <v>50525</v>
      </c>
      <c r="B401" s="46"/>
      <c r="C401" s="46">
        <v>0</v>
      </c>
      <c r="D40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112500088</v>
      </c>
      <c r="E40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0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0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50525</v>
      </c>
      <c r="H401" s="49">
        <f t="array" aca="1" ref="H40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465183.00821917807</v>
      </c>
      <c r="I40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01" s="54">
        <f>IF(Кредит_ИнвП[[#This Row],[Дата погашения процентов]]="","",COUNTIF($G$4:G401,"&gt;0"))</f>
        <v>397</v>
      </c>
    </row>
    <row r="402" spans="1:10">
      <c r="A402" s="45">
        <v>50556</v>
      </c>
      <c r="B402" s="46"/>
      <c r="C402" s="46">
        <v>694444</v>
      </c>
      <c r="D40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111805644</v>
      </c>
      <c r="E40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0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477740.0997260274</v>
      </c>
      <c r="G40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50556</v>
      </c>
      <c r="H402" s="49">
        <f t="array" aca="1" ref="H40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477740.0997260274</v>
      </c>
      <c r="I40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02" s="54">
        <f>IF(Кредит_ИнвП[[#This Row],[Дата погашения процентов]]="","",COUNTIF($G$4:G402,"&gt;0"))</f>
        <v>398</v>
      </c>
    </row>
    <row r="403" spans="1:10">
      <c r="A403" s="53">
        <v>50556</v>
      </c>
      <c r="B403" s="46"/>
      <c r="C403" s="46">
        <v>0</v>
      </c>
      <c r="D40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111805644</v>
      </c>
      <c r="E40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0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0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50556</v>
      </c>
      <c r="H403" s="49">
        <f t="array" aca="1" ref="H40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477740.0997260274</v>
      </c>
      <c r="I40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03" s="54">
        <f>IF(Кредит_ИнвП[[#This Row],[Дата погашения процентов]]="","",COUNTIF($G$4:G403,"&gt;0"))</f>
        <v>399</v>
      </c>
    </row>
    <row r="404" spans="1:10">
      <c r="A404" s="45">
        <v>50586</v>
      </c>
      <c r="B404" s="46"/>
      <c r="C404" s="46">
        <v>694444</v>
      </c>
      <c r="D40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111111200</v>
      </c>
      <c r="E404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40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459475.24931506847</v>
      </c>
      <c r="G40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50586</v>
      </c>
      <c r="H404" s="49">
        <f t="array" aca="1" ref="H40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459475.24931506847</v>
      </c>
      <c r="I40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04" s="54">
        <f>IF(Кредит_ИнвП[[#This Row],[Дата погашения процентов]]="","",COUNTIF($G$4:G404,"&gt;0"))</f>
        <v>400</v>
      </c>
    </row>
    <row r="405" spans="1:10">
      <c r="A405" s="53">
        <v>50586</v>
      </c>
      <c r="B405" s="46"/>
      <c r="C405" s="46">
        <v>0</v>
      </c>
      <c r="D40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111111200</v>
      </c>
      <c r="E40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0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0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50586</v>
      </c>
      <c r="H405" s="49">
        <f t="array" aca="1" ref="H40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459475.24931506847</v>
      </c>
      <c r="I40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05" s="54">
        <f>IF(Кредит_ИнвП[[#This Row],[Дата погашения процентов]]="","",COUNTIF($G$4:G405,"&gt;0"))</f>
        <v>401</v>
      </c>
    </row>
    <row r="406" spans="1:10">
      <c r="A406" s="45">
        <v>50617</v>
      </c>
      <c r="B406" s="46"/>
      <c r="C406" s="46">
        <v>694444</v>
      </c>
      <c r="D40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110416756</v>
      </c>
      <c r="E40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0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471842.08219178085</v>
      </c>
      <c r="G40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50617</v>
      </c>
      <c r="H406" s="49">
        <f t="array" aca="1" ref="H40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471842.08219178085</v>
      </c>
      <c r="I40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06" s="54">
        <f>IF(Кредит_ИнвП[[#This Row],[Дата погашения процентов]]="","",COUNTIF($G$4:G406,"&gt;0"))</f>
        <v>402</v>
      </c>
    </row>
    <row r="407" spans="1:10">
      <c r="A407" s="53">
        <v>50617</v>
      </c>
      <c r="B407" s="46"/>
      <c r="C407" s="46">
        <v>0</v>
      </c>
      <c r="D40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110416756</v>
      </c>
      <c r="E40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0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0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50617</v>
      </c>
      <c r="H407" s="49">
        <f t="array" aca="1" ref="H40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471842.08219178085</v>
      </c>
      <c r="I40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07" s="54">
        <f>IF(Кредит_ИнвП[[#This Row],[Дата погашения процентов]]="","",COUNTIF($G$4:G407,"&gt;0"))</f>
        <v>403</v>
      </c>
    </row>
    <row r="408" spans="1:10">
      <c r="A408" s="45">
        <v>50648</v>
      </c>
      <c r="B408" s="46"/>
      <c r="C408" s="46">
        <v>694444</v>
      </c>
      <c r="D40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109722312</v>
      </c>
      <c r="E40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0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468893.07342465757</v>
      </c>
      <c r="G40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50648</v>
      </c>
      <c r="H408" s="49">
        <f t="array" aca="1" ref="H40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468893.07342465757</v>
      </c>
      <c r="I40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08" s="54">
        <f>IF(Кредит_ИнвП[[#This Row],[Дата погашения процентов]]="","",COUNTIF($G$4:G408,"&gt;0"))</f>
        <v>404</v>
      </c>
    </row>
    <row r="409" spans="1:10">
      <c r="A409" s="53">
        <v>50648</v>
      </c>
      <c r="B409" s="46"/>
      <c r="C409" s="46">
        <v>0</v>
      </c>
      <c r="D40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109722312</v>
      </c>
      <c r="E40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0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0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50648</v>
      </c>
      <c r="H409" s="49">
        <f t="array" aca="1" ref="H40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468893.07342465757</v>
      </c>
      <c r="I40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09" s="54">
        <f>IF(Кредит_ИнвП[[#This Row],[Дата погашения процентов]]="","",COUNTIF($G$4:G409,"&gt;0"))</f>
        <v>405</v>
      </c>
    </row>
    <row r="410" spans="1:10">
      <c r="A410" s="45">
        <v>50678</v>
      </c>
      <c r="B410" s="46"/>
      <c r="C410" s="46">
        <v>694444</v>
      </c>
      <c r="D41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109027868</v>
      </c>
      <c r="E410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41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450913.61095890409</v>
      </c>
      <c r="G41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50678</v>
      </c>
      <c r="H410" s="49">
        <f t="array" aca="1" ref="H41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450913.61095890409</v>
      </c>
      <c r="I41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10" s="54">
        <f>IF(Кредит_ИнвП[[#This Row],[Дата погашения процентов]]="","",COUNTIF($G$4:G410,"&gt;0"))</f>
        <v>406</v>
      </c>
    </row>
    <row r="411" spans="1:10">
      <c r="A411" s="53">
        <v>50678</v>
      </c>
      <c r="B411" s="46"/>
      <c r="C411" s="46">
        <v>0</v>
      </c>
      <c r="D41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109027868</v>
      </c>
      <c r="E41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1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1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50678</v>
      </c>
      <c r="H411" s="49">
        <f t="array" aca="1" ref="H41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450913.61095890409</v>
      </c>
      <c r="I41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11" s="54">
        <f>IF(Кредит_ИнвП[[#This Row],[Дата погашения процентов]]="","",COUNTIF($G$4:G411,"&gt;0"))</f>
        <v>407</v>
      </c>
    </row>
    <row r="412" spans="1:10">
      <c r="A412" s="45">
        <v>50709</v>
      </c>
      <c r="B412" s="46"/>
      <c r="C412" s="46">
        <v>694444</v>
      </c>
      <c r="D41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108333424</v>
      </c>
      <c r="E41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1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462995.05589041096</v>
      </c>
      <c r="G41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50709</v>
      </c>
      <c r="H412" s="49">
        <f t="array" aca="1" ref="H41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462995.05589041096</v>
      </c>
      <c r="I41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12" s="54">
        <f>IF(Кредит_ИнвП[[#This Row],[Дата погашения процентов]]="","",COUNTIF($G$4:G412,"&gt;0"))</f>
        <v>408</v>
      </c>
    </row>
    <row r="413" spans="1:10">
      <c r="A413" s="53">
        <v>50709</v>
      </c>
      <c r="B413" s="46"/>
      <c r="C413" s="46">
        <v>0</v>
      </c>
      <c r="D41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108333424</v>
      </c>
      <c r="E41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1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1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50709</v>
      </c>
      <c r="H413" s="49">
        <f t="array" aca="1" ref="H41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462995.05589041096</v>
      </c>
      <c r="I41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13" s="54">
        <f>IF(Кредит_ИнвП[[#This Row],[Дата погашения процентов]]="","",COUNTIF($G$4:G413,"&gt;0"))</f>
        <v>409</v>
      </c>
    </row>
    <row r="414" spans="1:10">
      <c r="A414" s="45">
        <v>50739</v>
      </c>
      <c r="B414" s="46"/>
      <c r="C414" s="46">
        <v>694444</v>
      </c>
      <c r="D41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107638980</v>
      </c>
      <c r="E414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41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445205.85205479449</v>
      </c>
      <c r="G41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50739</v>
      </c>
      <c r="H414" s="49">
        <f t="array" aca="1" ref="H41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445205.85205479449</v>
      </c>
      <c r="I41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14" s="54">
        <f>IF(Кредит_ИнвП[[#This Row],[Дата погашения процентов]]="","",COUNTIF($G$4:G414,"&gt;0"))</f>
        <v>410</v>
      </c>
    </row>
    <row r="415" spans="1:10">
      <c r="A415" s="53">
        <v>50739</v>
      </c>
      <c r="B415" s="46"/>
      <c r="C415" s="46">
        <v>0</v>
      </c>
      <c r="D41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107638980</v>
      </c>
      <c r="E41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1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1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50739</v>
      </c>
      <c r="H415" s="49">
        <f t="array" aca="1" ref="H41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445205.85205479449</v>
      </c>
      <c r="I41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15" s="54">
        <f>IF(Кредит_ИнвП[[#This Row],[Дата погашения процентов]]="","",COUNTIF($G$4:G415,"&gt;0"))</f>
        <v>411</v>
      </c>
    </row>
    <row r="416" spans="1:10">
      <c r="A416" s="45">
        <v>50770</v>
      </c>
      <c r="B416" s="46"/>
      <c r="C416" s="46">
        <v>694444</v>
      </c>
      <c r="D41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106944536</v>
      </c>
      <c r="E41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1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457097.03835616441</v>
      </c>
      <c r="G41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50770</v>
      </c>
      <c r="H416" s="49">
        <f t="array" aca="1" ref="H41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457097.03835616441</v>
      </c>
      <c r="I41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16" s="54">
        <f>IF(Кредит_ИнвП[[#This Row],[Дата погашения процентов]]="","",COUNTIF($G$4:G416,"&gt;0"))</f>
        <v>412</v>
      </c>
    </row>
    <row r="417" spans="1:10">
      <c r="A417" s="53">
        <v>50770</v>
      </c>
      <c r="B417" s="46"/>
      <c r="C417" s="46">
        <v>0</v>
      </c>
      <c r="D41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106944536</v>
      </c>
      <c r="E41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1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1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50770</v>
      </c>
      <c r="H417" s="49">
        <f t="array" aca="1" ref="H41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457097.03835616441</v>
      </c>
      <c r="I41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17" s="54">
        <f>IF(Кредит_ИнвП[[#This Row],[Дата погашения процентов]]="","",COUNTIF($G$4:G417,"&gt;0"))</f>
        <v>413</v>
      </c>
    </row>
    <row r="418" spans="1:10">
      <c r="A418" s="45">
        <v>50801</v>
      </c>
      <c r="B418" s="46"/>
      <c r="C418" s="46">
        <v>694444</v>
      </c>
      <c r="D41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106250092</v>
      </c>
      <c r="E41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1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454148.02958904114</v>
      </c>
      <c r="G41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50801</v>
      </c>
      <c r="H418" s="49">
        <f t="array" aca="1" ref="H41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454148.02958904114</v>
      </c>
      <c r="I41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18" s="54">
        <f>IF(Кредит_ИнвП[[#This Row],[Дата погашения процентов]]="","",COUNTIF($G$4:G418,"&gt;0"))</f>
        <v>414</v>
      </c>
    </row>
    <row r="419" spans="1:10">
      <c r="A419" s="53">
        <v>50801</v>
      </c>
      <c r="B419" s="46"/>
      <c r="C419" s="46">
        <v>0</v>
      </c>
      <c r="D41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106250092</v>
      </c>
      <c r="E41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1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1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50801</v>
      </c>
      <c r="H419" s="49">
        <f t="array" aca="1" ref="H41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454148.02958904114</v>
      </c>
      <c r="I41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19" s="54">
        <f>IF(Кредит_ИнвП[[#This Row],[Дата погашения процентов]]="","",COUNTIF($G$4:G419,"&gt;0"))</f>
        <v>415</v>
      </c>
    </row>
    <row r="420" spans="1:10">
      <c r="A420" s="45">
        <v>50829</v>
      </c>
      <c r="B420" s="46"/>
      <c r="C420" s="46">
        <v>694444</v>
      </c>
      <c r="D42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105555648</v>
      </c>
      <c r="E420" s="46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42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407534.59945205483</v>
      </c>
      <c r="G42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50829</v>
      </c>
      <c r="H420" s="49">
        <f t="array" aca="1" ref="H42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407534.59945205483</v>
      </c>
      <c r="I42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20" s="54">
        <f>IF(Кредит_ИнвП[[#This Row],[Дата погашения процентов]]="","",COUNTIF($G$4:G420,"&gt;0"))</f>
        <v>416</v>
      </c>
    </row>
    <row r="421" spans="1:10">
      <c r="A421" s="53">
        <v>50829</v>
      </c>
      <c r="B421" s="46"/>
      <c r="C421" s="46">
        <v>0</v>
      </c>
      <c r="D42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105555648</v>
      </c>
      <c r="E42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2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2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50829</v>
      </c>
      <c r="H421" s="49">
        <f t="array" aca="1" ref="H42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407534.59945205483</v>
      </c>
      <c r="I42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21" s="54">
        <f>IF(Кредит_ИнвП[[#This Row],[Дата погашения процентов]]="","",COUNTIF($G$4:G421,"&gt;0"))</f>
        <v>417</v>
      </c>
    </row>
    <row r="422" spans="1:10">
      <c r="A422" s="45">
        <v>50860</v>
      </c>
      <c r="B422" s="46"/>
      <c r="C422" s="46">
        <v>694444</v>
      </c>
      <c r="D42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104861204</v>
      </c>
      <c r="E42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2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448250.01205479453</v>
      </c>
      <c r="G42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50860</v>
      </c>
      <c r="H422" s="49">
        <f t="array" aca="1" ref="H42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448250.01205479453</v>
      </c>
      <c r="I42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22" s="54">
        <f>IF(Кредит_ИнвП[[#This Row],[Дата погашения процентов]]="","",COUNTIF($G$4:G422,"&gt;0"))</f>
        <v>418</v>
      </c>
    </row>
    <row r="423" spans="1:10">
      <c r="A423" s="53">
        <v>50860</v>
      </c>
      <c r="B423" s="46"/>
      <c r="C423" s="46">
        <v>0</v>
      </c>
      <c r="D42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104861204</v>
      </c>
      <c r="E42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2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2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50860</v>
      </c>
      <c r="H423" s="49">
        <f t="array" aca="1" ref="H42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448250.01205479453</v>
      </c>
      <c r="I42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23" s="54">
        <f>IF(Кредит_ИнвП[[#This Row],[Дата погашения процентов]]="","",COUNTIF($G$4:G423,"&gt;0"))</f>
        <v>419</v>
      </c>
    </row>
    <row r="424" spans="1:10">
      <c r="A424" s="45">
        <v>50890</v>
      </c>
      <c r="B424" s="46"/>
      <c r="C424" s="46">
        <v>694444</v>
      </c>
      <c r="D42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104166760</v>
      </c>
      <c r="E424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42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430936.45479452057</v>
      </c>
      <c r="G42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50890</v>
      </c>
      <c r="H424" s="49">
        <f t="array" aca="1" ref="H42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430936.45479452057</v>
      </c>
      <c r="I42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24" s="54">
        <f>IF(Кредит_ИнвП[[#This Row],[Дата погашения процентов]]="","",COUNTIF($G$4:G424,"&gt;0"))</f>
        <v>420</v>
      </c>
    </row>
    <row r="425" spans="1:10">
      <c r="A425" s="53">
        <v>50890</v>
      </c>
      <c r="B425" s="46"/>
      <c r="C425" s="46">
        <v>0</v>
      </c>
      <c r="D42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104166760</v>
      </c>
      <c r="E42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2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2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50890</v>
      </c>
      <c r="H425" s="49">
        <f t="array" aca="1" ref="H42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430936.45479452057</v>
      </c>
      <c r="I42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25" s="54">
        <f>IF(Кредит_ИнвП[[#This Row],[Дата погашения процентов]]="","",COUNTIF($G$4:G425,"&gt;0"))</f>
        <v>421</v>
      </c>
    </row>
    <row r="426" spans="1:10">
      <c r="A426" s="45">
        <v>50921</v>
      </c>
      <c r="B426" s="46"/>
      <c r="C426" s="46">
        <v>694444</v>
      </c>
      <c r="D42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103472316</v>
      </c>
      <c r="E42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2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442351.99452054792</v>
      </c>
      <c r="G42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50921</v>
      </c>
      <c r="H426" s="49">
        <f t="array" aca="1" ref="H42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442351.99452054792</v>
      </c>
      <c r="I42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26" s="54">
        <f>IF(Кредит_ИнвП[[#This Row],[Дата погашения процентов]]="","",COUNTIF($G$4:G426,"&gt;0"))</f>
        <v>422</v>
      </c>
    </row>
    <row r="427" spans="1:10">
      <c r="A427" s="53">
        <v>50921</v>
      </c>
      <c r="B427" s="46"/>
      <c r="C427" s="46">
        <v>0</v>
      </c>
      <c r="D42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103472316</v>
      </c>
      <c r="E42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2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2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50921</v>
      </c>
      <c r="H427" s="49">
        <f t="array" aca="1" ref="H42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442351.99452054792</v>
      </c>
      <c r="I42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27" s="54">
        <f>IF(Кредит_ИнвП[[#This Row],[Дата погашения процентов]]="","",COUNTIF($G$4:G427,"&gt;0"))</f>
        <v>423</v>
      </c>
    </row>
    <row r="428" spans="1:10">
      <c r="A428" s="45">
        <v>50951</v>
      </c>
      <c r="B428" s="46"/>
      <c r="C428" s="46">
        <v>694444</v>
      </c>
      <c r="D42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102777872</v>
      </c>
      <c r="E428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42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425228.69589041098</v>
      </c>
      <c r="G42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50951</v>
      </c>
      <c r="H428" s="49">
        <f t="array" aca="1" ref="H42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425228.69589041098</v>
      </c>
      <c r="I42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28" s="54">
        <f>IF(Кредит_ИнвП[[#This Row],[Дата погашения процентов]]="","",COUNTIF($G$4:G428,"&gt;0"))</f>
        <v>424</v>
      </c>
    </row>
    <row r="429" spans="1:10">
      <c r="A429" s="53">
        <v>50951</v>
      </c>
      <c r="B429" s="46"/>
      <c r="C429" s="46">
        <v>0</v>
      </c>
      <c r="D42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102777872</v>
      </c>
      <c r="E42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2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2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50951</v>
      </c>
      <c r="H429" s="49">
        <f t="array" aca="1" ref="H42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425228.69589041098</v>
      </c>
      <c r="I42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29" s="54">
        <f>IF(Кредит_ИнвП[[#This Row],[Дата погашения процентов]]="","",COUNTIF($G$4:G429,"&gt;0"))</f>
        <v>425</v>
      </c>
    </row>
    <row r="430" spans="1:10">
      <c r="A430" s="45">
        <v>50982</v>
      </c>
      <c r="B430" s="46"/>
      <c r="C430" s="46">
        <v>694444</v>
      </c>
      <c r="D43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102083428</v>
      </c>
      <c r="E43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3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436453.97698630136</v>
      </c>
      <c r="G43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50982</v>
      </c>
      <c r="H430" s="49">
        <f t="array" aca="1" ref="H43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436453.97698630136</v>
      </c>
      <c r="I43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30" s="54">
        <f>IF(Кредит_ИнвП[[#This Row],[Дата погашения процентов]]="","",COUNTIF($G$4:G430,"&gt;0"))</f>
        <v>426</v>
      </c>
    </row>
    <row r="431" spans="1:10">
      <c r="A431" s="53">
        <v>50982</v>
      </c>
      <c r="B431" s="46"/>
      <c r="C431" s="46">
        <v>0</v>
      </c>
      <c r="D43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102083428</v>
      </c>
      <c r="E43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3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3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50982</v>
      </c>
      <c r="H431" s="49">
        <f t="array" aca="1" ref="H43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436453.97698630136</v>
      </c>
      <c r="I43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31" s="54">
        <f>IF(Кредит_ИнвП[[#This Row],[Дата погашения процентов]]="","",COUNTIF($G$4:G431,"&gt;0"))</f>
        <v>427</v>
      </c>
    </row>
    <row r="432" spans="1:10">
      <c r="A432" s="45">
        <v>51013</v>
      </c>
      <c r="B432" s="46"/>
      <c r="C432" s="46">
        <v>694444</v>
      </c>
      <c r="D43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101388984</v>
      </c>
      <c r="E43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3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433504.96821917809</v>
      </c>
      <c r="G43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51013</v>
      </c>
      <c r="H432" s="49">
        <f t="array" aca="1" ref="H43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433504.96821917809</v>
      </c>
      <c r="I43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32" s="54">
        <f>IF(Кредит_ИнвП[[#This Row],[Дата погашения процентов]]="","",COUNTIF($G$4:G432,"&gt;0"))</f>
        <v>428</v>
      </c>
    </row>
    <row r="433" spans="1:10">
      <c r="A433" s="53">
        <v>51013</v>
      </c>
      <c r="B433" s="46"/>
      <c r="C433" s="46">
        <v>0</v>
      </c>
      <c r="D43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101388984</v>
      </c>
      <c r="E43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3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3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51013</v>
      </c>
      <c r="H433" s="49">
        <f t="array" aca="1" ref="H43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433504.96821917809</v>
      </c>
      <c r="I43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33" s="54">
        <f>IF(Кредит_ИнвП[[#This Row],[Дата погашения процентов]]="","",COUNTIF($G$4:G433,"&gt;0"))</f>
        <v>429</v>
      </c>
    </row>
    <row r="434" spans="1:10">
      <c r="A434" s="45">
        <v>51043</v>
      </c>
      <c r="B434" s="50"/>
      <c r="C434" s="46">
        <v>694444</v>
      </c>
      <c r="D434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100694540</v>
      </c>
      <c r="E434" s="50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434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416667.05753424659</v>
      </c>
      <c r="G434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51043</v>
      </c>
      <c r="H434" s="51">
        <f t="array" aca="1" ref="H43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416667.05753424659</v>
      </c>
      <c r="I43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34" s="54">
        <f>IF(Кредит_ИнвП[[#This Row],[Дата погашения процентов]]="","",COUNTIF($G$4:G434,"&gt;0"))</f>
        <v>430</v>
      </c>
    </row>
    <row r="435" spans="1:10">
      <c r="A435" s="53">
        <v>51043</v>
      </c>
      <c r="B435" s="50"/>
      <c r="C435" s="46">
        <v>0</v>
      </c>
      <c r="D435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100694540</v>
      </c>
      <c r="E435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35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35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51043</v>
      </c>
      <c r="H435" s="51">
        <f t="array" aca="1" ref="H43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416667.05753424659</v>
      </c>
      <c r="I43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35" s="54">
        <f>IF(Кредит_ИнвП[[#This Row],[Дата погашения процентов]]="","",COUNTIF($G$4:G435,"&gt;0"))</f>
        <v>431</v>
      </c>
    </row>
    <row r="436" spans="1:10">
      <c r="A436" s="45">
        <v>51074</v>
      </c>
      <c r="B436" s="46"/>
      <c r="C436" s="46">
        <v>694444</v>
      </c>
      <c r="D43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100000096</v>
      </c>
      <c r="E43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3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427606.95068493148</v>
      </c>
      <c r="G43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51074</v>
      </c>
      <c r="H436" s="49">
        <f t="array" aca="1" ref="H43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427606.95068493148</v>
      </c>
      <c r="I43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36" s="54">
        <f>IF(Кредит_ИнвП[[#This Row],[Дата погашения процентов]]="","",COUNTIF($G$4:G436,"&gt;0"))</f>
        <v>432</v>
      </c>
    </row>
    <row r="437" spans="1:10">
      <c r="A437" s="53">
        <v>51074</v>
      </c>
      <c r="B437" s="46"/>
      <c r="C437" s="46">
        <v>0</v>
      </c>
      <c r="D43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100000096</v>
      </c>
      <c r="E43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3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3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51074</v>
      </c>
      <c r="H437" s="49">
        <f t="array" aca="1" ref="H43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427606.95068493148</v>
      </c>
      <c r="I43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37" s="54">
        <f>IF(Кредит_ИнвП[[#This Row],[Дата погашения процентов]]="","",COUNTIF($G$4:G437,"&gt;0"))</f>
        <v>433</v>
      </c>
    </row>
    <row r="438" spans="1:10">
      <c r="A438" s="45">
        <v>51104</v>
      </c>
      <c r="B438" s="46"/>
      <c r="C438" s="46">
        <v>694444</v>
      </c>
      <c r="D43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99305652</v>
      </c>
      <c r="E438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43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410959.298630137</v>
      </c>
      <c r="G43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51104</v>
      </c>
      <c r="H438" s="49">
        <f t="array" aca="1" ref="H43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410959.298630137</v>
      </c>
      <c r="I43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38" s="54">
        <f>IF(Кредит_ИнвП[[#This Row],[Дата погашения процентов]]="","",COUNTIF($G$4:G438,"&gt;0"))</f>
        <v>434</v>
      </c>
    </row>
    <row r="439" spans="1:10">
      <c r="A439" s="53">
        <v>51104</v>
      </c>
      <c r="B439" s="46"/>
      <c r="C439" s="46">
        <v>0</v>
      </c>
      <c r="D43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99305652</v>
      </c>
      <c r="E43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3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3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51104</v>
      </c>
      <c r="H439" s="49">
        <f t="array" aca="1" ref="H43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410959.298630137</v>
      </c>
      <c r="I43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39" s="54">
        <f>IF(Кредит_ИнвП[[#This Row],[Дата погашения процентов]]="","",COUNTIF($G$4:G439,"&gt;0"))</f>
        <v>435</v>
      </c>
    </row>
    <row r="440" spans="1:10">
      <c r="A440" s="45">
        <v>51135</v>
      </c>
      <c r="B440" s="46"/>
      <c r="C440" s="46">
        <v>694444</v>
      </c>
      <c r="D44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98611208</v>
      </c>
      <c r="E44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4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421708.93315068493</v>
      </c>
      <c r="G44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51135</v>
      </c>
      <c r="H440" s="49">
        <f t="array" aca="1" ref="H44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421708.93315068493</v>
      </c>
      <c r="I44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40" s="54">
        <f>IF(Кредит_ИнвП[[#This Row],[Дата погашения процентов]]="","",COUNTIF($G$4:G440,"&gt;0"))</f>
        <v>436</v>
      </c>
    </row>
    <row r="441" spans="1:10" ht="13.5" customHeight="1">
      <c r="A441" s="53">
        <v>51135</v>
      </c>
      <c r="B441" s="50"/>
      <c r="C441" s="46">
        <v>0</v>
      </c>
      <c r="D441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98611208</v>
      </c>
      <c r="E441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41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41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51135</v>
      </c>
      <c r="H441" s="51">
        <f t="array" aca="1" ref="H44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421708.93315068493</v>
      </c>
      <c r="I44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41" s="54">
        <f>IF(Кредит_ИнвП[[#This Row],[Дата погашения процентов]]="","",COUNTIF($G$4:G441,"&gt;0"))</f>
        <v>437</v>
      </c>
    </row>
    <row r="442" spans="1:10">
      <c r="A442" s="45">
        <v>51166</v>
      </c>
      <c r="B442" s="50"/>
      <c r="C442" s="46">
        <v>694444</v>
      </c>
      <c r="D442" s="50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97916764</v>
      </c>
      <c r="E442" s="50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42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417615.77158469945</v>
      </c>
      <c r="G442" s="479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51166</v>
      </c>
      <c r="H442" s="51">
        <f t="array" aca="1" ref="H44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417615.77158469945</v>
      </c>
      <c r="I442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42" s="54">
        <f>IF(Кредит_ИнвП[[#This Row],[Дата погашения процентов]]="","",COUNTIF($G$4:G442,"&gt;0"))</f>
        <v>438</v>
      </c>
    </row>
    <row r="443" spans="1:10">
      <c r="A443" s="53">
        <v>51166</v>
      </c>
      <c r="B443" s="46"/>
      <c r="C443" s="46">
        <v>0</v>
      </c>
      <c r="D44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97916764</v>
      </c>
      <c r="E44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4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4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51166</v>
      </c>
      <c r="H443" s="49">
        <f t="array" aca="1" ref="H44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417615.77158469945</v>
      </c>
      <c r="I443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43" s="54">
        <f>IF(Кредит_ИнвП[[#This Row],[Дата погашения процентов]]="","",COUNTIF($G$4:G443,"&gt;0"))</f>
        <v>439</v>
      </c>
    </row>
    <row r="444" spans="1:10">
      <c r="A444" s="45">
        <v>51195</v>
      </c>
      <c r="B444" s="46"/>
      <c r="C444" s="46">
        <v>694444</v>
      </c>
      <c r="D44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97222320</v>
      </c>
      <c r="E444" s="46">
        <f ca="1">IFERROR(Кредит_ИнвП[[#This Row],[Дата выдачи и погашения кредита]]-OFFSET(Кредит_ИнвП[[#This Row],[Дата выдачи и погашения кредита]],-1,0,1,1),0)</f>
        <v>29</v>
      </c>
      <c r="F44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387921.60601092898</v>
      </c>
      <c r="G44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51195</v>
      </c>
      <c r="H444" s="49">
        <f t="array" aca="1" ref="H44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387921.60601092898</v>
      </c>
      <c r="I44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44" s="54">
        <f>IF(Кредит_ИнвП[[#This Row],[Дата погашения процентов]]="","",COUNTIF($G$4:G444,"&gt;0"))</f>
        <v>440</v>
      </c>
    </row>
    <row r="445" spans="1:10">
      <c r="A445" s="53">
        <v>51195</v>
      </c>
      <c r="B445" s="46"/>
      <c r="C445" s="46">
        <v>0</v>
      </c>
      <c r="D44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97222320</v>
      </c>
      <c r="E44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4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4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51195</v>
      </c>
      <c r="H445" s="49">
        <f t="array" aca="1" ref="H44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387921.60601092898</v>
      </c>
      <c r="I44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45" s="54">
        <f>IF(Кредит_ИнвП[[#This Row],[Дата погашения процентов]]="","",COUNTIF($G$4:G445,"&gt;0"))</f>
        <v>441</v>
      </c>
    </row>
    <row r="446" spans="1:10">
      <c r="A446" s="45">
        <v>51226</v>
      </c>
      <c r="B446" s="46"/>
      <c r="C446" s="46">
        <v>694444</v>
      </c>
      <c r="D44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96527876</v>
      </c>
      <c r="E44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4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411733.86885245901</v>
      </c>
      <c r="G44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51226</v>
      </c>
      <c r="H446" s="49">
        <f t="array" aca="1" ref="H44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411733.86885245901</v>
      </c>
      <c r="I44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46" s="54">
        <f>IF(Кредит_ИнвП[[#This Row],[Дата погашения процентов]]="","",COUNTIF($G$4:G446,"&gt;0"))</f>
        <v>442</v>
      </c>
    </row>
    <row r="447" spans="1:10">
      <c r="A447" s="53">
        <v>51226</v>
      </c>
      <c r="B447" s="46"/>
      <c r="C447" s="46">
        <v>0</v>
      </c>
      <c r="D44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96527876</v>
      </c>
      <c r="E44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4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4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51226</v>
      </c>
      <c r="H447" s="49">
        <f t="array" aca="1" ref="H44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411733.86885245901</v>
      </c>
      <c r="I447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47" s="54">
        <f>IF(Кредит_ИнвП[[#This Row],[Дата погашения процентов]]="","",COUNTIF($G$4:G447,"&gt;0"))</f>
        <v>443</v>
      </c>
    </row>
    <row r="448" spans="1:10">
      <c r="A448" s="45">
        <v>51256</v>
      </c>
      <c r="B448" s="46"/>
      <c r="C448" s="46">
        <v>694444</v>
      </c>
      <c r="D44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95833432</v>
      </c>
      <c r="E448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44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395606.04918032786</v>
      </c>
      <c r="G44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51256</v>
      </c>
      <c r="H448" s="49">
        <f t="array" aca="1" ref="H44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395606.04918032786</v>
      </c>
      <c r="I448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48" s="54">
        <f>IF(Кредит_ИнвП[[#This Row],[Дата погашения процентов]]="","",COUNTIF($G$4:G448,"&gt;0"))</f>
        <v>444</v>
      </c>
    </row>
    <row r="449" spans="1:10">
      <c r="A449" s="53">
        <v>51256</v>
      </c>
      <c r="B449" s="46"/>
      <c r="C449" s="46">
        <v>0</v>
      </c>
      <c r="D44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95833432</v>
      </c>
      <c r="E44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4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4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51256</v>
      </c>
      <c r="H449" s="49">
        <f t="array" aca="1" ref="H44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395606.04918032786</v>
      </c>
      <c r="I449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49" s="54">
        <f>IF(Кредит_ИнвП[[#This Row],[Дата погашения процентов]]="","",COUNTIF($G$4:G449,"&gt;0"))</f>
        <v>445</v>
      </c>
    </row>
    <row r="450" spans="1:10">
      <c r="A450" s="45">
        <v>51287</v>
      </c>
      <c r="B450" s="46"/>
      <c r="C450" s="46">
        <v>694444</v>
      </c>
      <c r="D45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95138988</v>
      </c>
      <c r="E45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5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405851.96612021857</v>
      </c>
      <c r="G45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51287</v>
      </c>
      <c r="H450" s="49">
        <f t="array" aca="1" ref="H45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405851.96612021857</v>
      </c>
      <c r="I450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50" s="54">
        <f>IF(Кредит_ИнвП[[#This Row],[Дата погашения процентов]]="","",COUNTIF($G$4:G450,"&gt;0"))</f>
        <v>446</v>
      </c>
    </row>
    <row r="451" spans="1:10">
      <c r="A451" s="53">
        <v>51287</v>
      </c>
      <c r="B451" s="46"/>
      <c r="C451" s="46">
        <v>0</v>
      </c>
      <c r="D45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95138988</v>
      </c>
      <c r="E45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5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5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51287</v>
      </c>
      <c r="H451" s="49">
        <f t="array" aca="1" ref="H45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405851.96612021857</v>
      </c>
      <c r="I45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51" s="54">
        <f>IF(Кредит_ИнвП[[#This Row],[Дата погашения процентов]]="","",COUNTIF($G$4:G451,"&gt;0"))</f>
        <v>447</v>
      </c>
    </row>
    <row r="452" spans="1:10">
      <c r="A452" s="45">
        <v>51317</v>
      </c>
      <c r="B452" s="46"/>
      <c r="C452" s="46">
        <v>694444</v>
      </c>
      <c r="D45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94444544</v>
      </c>
      <c r="E452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45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389913.88524590165</v>
      </c>
      <c r="G45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51317</v>
      </c>
      <c r="H452" s="49">
        <f t="array" aca="1" ref="H45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389913.88524590165</v>
      </c>
      <c r="I452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52" s="54">
        <f>IF(Кредит_ИнвП[[#This Row],[Дата погашения процентов]]="","",COUNTIF($G$4:G452,"&gt;0"))</f>
        <v>448</v>
      </c>
    </row>
    <row r="453" spans="1:10">
      <c r="A453" s="53">
        <v>51317</v>
      </c>
      <c r="B453" s="46"/>
      <c r="C453" s="46">
        <v>0</v>
      </c>
      <c r="D45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94444544</v>
      </c>
      <c r="E45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5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5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51317</v>
      </c>
      <c r="H453" s="49">
        <f t="array" aca="1" ref="H45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389913.88524590165</v>
      </c>
      <c r="I453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53" s="54">
        <f>IF(Кредит_ИнвП[[#This Row],[Дата погашения процентов]]="","",COUNTIF($G$4:G453,"&gt;0"))</f>
        <v>449</v>
      </c>
    </row>
    <row r="454" spans="1:10">
      <c r="A454" s="45">
        <v>51348</v>
      </c>
      <c r="B454" s="46"/>
      <c r="C454" s="46">
        <v>694444</v>
      </c>
      <c r="D45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93750100</v>
      </c>
      <c r="E45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5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399970.06338797818</v>
      </c>
      <c r="G45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51348</v>
      </c>
      <c r="H454" s="49">
        <f t="array" aca="1" ref="H45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399970.06338797818</v>
      </c>
      <c r="I45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54" s="54">
        <f>IF(Кредит_ИнвП[[#This Row],[Дата погашения процентов]]="","",COUNTIF($G$4:G454,"&gt;0"))</f>
        <v>450</v>
      </c>
    </row>
    <row r="455" spans="1:10">
      <c r="A455" s="53">
        <v>51348</v>
      </c>
      <c r="B455" s="46"/>
      <c r="C455" s="46">
        <v>0</v>
      </c>
      <c r="D45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93750100</v>
      </c>
      <c r="E45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5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5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51348</v>
      </c>
      <c r="H455" s="49">
        <f t="array" aca="1" ref="H45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399970.06338797818</v>
      </c>
      <c r="I45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55" s="54">
        <f>IF(Кредит_ИнвП[[#This Row],[Дата погашения процентов]]="","",COUNTIF($G$4:G455,"&gt;0"))</f>
        <v>451</v>
      </c>
    </row>
    <row r="456" spans="1:10">
      <c r="A456" s="45">
        <v>51379</v>
      </c>
      <c r="B456" s="46"/>
      <c r="C456" s="46">
        <v>694444</v>
      </c>
      <c r="D45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93055656</v>
      </c>
      <c r="E45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5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397029.11202185793</v>
      </c>
      <c r="G45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51379</v>
      </c>
      <c r="H456" s="49">
        <f t="array" aca="1" ref="H45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397029.11202185793</v>
      </c>
      <c r="I45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56" s="54">
        <f>IF(Кредит_ИнвП[[#This Row],[Дата погашения процентов]]="","",COUNTIF($G$4:G456,"&gt;0"))</f>
        <v>452</v>
      </c>
    </row>
    <row r="457" spans="1:10">
      <c r="A457" s="53">
        <v>51379</v>
      </c>
      <c r="B457" s="46"/>
      <c r="C457" s="46">
        <v>0</v>
      </c>
      <c r="D45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93055656</v>
      </c>
      <c r="E45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5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5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51379</v>
      </c>
      <c r="H457" s="49">
        <f t="array" aca="1" ref="H45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397029.11202185793</v>
      </c>
      <c r="I457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57" s="54">
        <f>IF(Кредит_ИнвП[[#This Row],[Дата погашения процентов]]="","",COUNTIF($G$4:G457,"&gt;0"))</f>
        <v>453</v>
      </c>
    </row>
    <row r="458" spans="1:10">
      <c r="A458" s="45">
        <v>51409</v>
      </c>
      <c r="B458" s="46"/>
      <c r="C458" s="46">
        <v>694444</v>
      </c>
      <c r="D45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92361212</v>
      </c>
      <c r="E458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45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381375.63934426231</v>
      </c>
      <c r="G45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51409</v>
      </c>
      <c r="H458" s="49">
        <f t="array" aca="1" ref="H45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381375.63934426231</v>
      </c>
      <c r="I458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58" s="54">
        <f>IF(Кредит_ИнвП[[#This Row],[Дата погашения процентов]]="","",COUNTIF($G$4:G458,"&gt;0"))</f>
        <v>454</v>
      </c>
    </row>
    <row r="459" spans="1:10">
      <c r="A459" s="53">
        <v>51409</v>
      </c>
      <c r="B459" s="46"/>
      <c r="C459" s="46">
        <v>0</v>
      </c>
      <c r="D45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92361212</v>
      </c>
      <c r="E45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5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5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51409</v>
      </c>
      <c r="H459" s="49">
        <f t="array" aca="1" ref="H45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381375.63934426231</v>
      </c>
      <c r="I459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59" s="54">
        <f>IF(Кредит_ИнвП[[#This Row],[Дата погашения процентов]]="","",COUNTIF($G$4:G459,"&gt;0"))</f>
        <v>455</v>
      </c>
    </row>
    <row r="460" spans="1:10">
      <c r="A460" s="45">
        <v>51440</v>
      </c>
      <c r="B460" s="46"/>
      <c r="C460" s="46">
        <v>694444</v>
      </c>
      <c r="D46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91666768</v>
      </c>
      <c r="E46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6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391147.20928961749</v>
      </c>
      <c r="G46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51440</v>
      </c>
      <c r="H460" s="49">
        <f t="array" aca="1" ref="H46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391147.20928961749</v>
      </c>
      <c r="I460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60" s="54">
        <f>IF(Кредит_ИнвП[[#This Row],[Дата погашения процентов]]="","",COUNTIF($G$4:G460,"&gt;0"))</f>
        <v>456</v>
      </c>
    </row>
    <row r="461" spans="1:10">
      <c r="A461" s="53">
        <v>51440</v>
      </c>
      <c r="B461" s="46"/>
      <c r="C461" s="46">
        <v>0</v>
      </c>
      <c r="D46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91666768</v>
      </c>
      <c r="E46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6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6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51440</v>
      </c>
      <c r="H461" s="49">
        <f t="array" aca="1" ref="H46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391147.20928961749</v>
      </c>
      <c r="I46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61" s="54">
        <f>IF(Кредит_ИнвП[[#This Row],[Дата погашения процентов]]="","",COUNTIF($G$4:G461,"&gt;0"))</f>
        <v>457</v>
      </c>
    </row>
    <row r="462" spans="1:10">
      <c r="A462" s="45">
        <v>51470</v>
      </c>
      <c r="B462" s="46"/>
      <c r="C462" s="46">
        <v>694444</v>
      </c>
      <c r="D46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90972324</v>
      </c>
      <c r="E462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46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375683.47540983604</v>
      </c>
      <c r="G46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51470</v>
      </c>
      <c r="H462" s="49">
        <f t="array" aca="1" ref="H46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375683.47540983604</v>
      </c>
      <c r="I462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62" s="54">
        <f>IF(Кредит_ИнвП[[#This Row],[Дата погашения процентов]]="","",COUNTIF($G$4:G462,"&gt;0"))</f>
        <v>458</v>
      </c>
    </row>
    <row r="463" spans="1:10">
      <c r="A463" s="53">
        <v>51470</v>
      </c>
      <c r="B463" s="46"/>
      <c r="C463" s="46">
        <v>0</v>
      </c>
      <c r="D46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90972324</v>
      </c>
      <c r="E46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6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6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51470</v>
      </c>
      <c r="H463" s="49">
        <f t="array" aca="1" ref="H46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375683.47540983604</v>
      </c>
      <c r="I463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63" s="54">
        <f>IF(Кредит_ИнвП[[#This Row],[Дата погашения процентов]]="","",COUNTIF($G$4:G463,"&gt;0"))</f>
        <v>459</v>
      </c>
    </row>
    <row r="464" spans="1:10">
      <c r="A464" s="45">
        <v>51501</v>
      </c>
      <c r="B464" s="46"/>
      <c r="C464" s="46">
        <v>694444</v>
      </c>
      <c r="D46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90277880</v>
      </c>
      <c r="E46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6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385265.3065573771</v>
      </c>
      <c r="G46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51501</v>
      </c>
      <c r="H464" s="49">
        <f t="array" aca="1" ref="H46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385265.3065573771</v>
      </c>
      <c r="I46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64" s="54">
        <f>IF(Кредит_ИнвП[[#This Row],[Дата погашения процентов]]="","",COUNTIF($G$4:G464,"&gt;0"))</f>
        <v>460</v>
      </c>
    </row>
    <row r="465" spans="1:10">
      <c r="A465" s="53">
        <v>51501</v>
      </c>
      <c r="B465" s="46"/>
      <c r="C465" s="46">
        <v>0</v>
      </c>
      <c r="D46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90277880</v>
      </c>
      <c r="E46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6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6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51501</v>
      </c>
      <c r="H465" s="49">
        <f t="array" aca="1" ref="H46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385265.3065573771</v>
      </c>
      <c r="I46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465" s="54">
        <f>IF(Кредит_ИнвП[[#This Row],[Дата погашения процентов]]="","",COUNTIF($G$4:G465,"&gt;0"))</f>
        <v>461</v>
      </c>
    </row>
    <row r="466" spans="1:10">
      <c r="A466" s="45">
        <v>51532</v>
      </c>
      <c r="B466" s="46"/>
      <c r="C466" s="46">
        <v>694444</v>
      </c>
      <c r="D46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89583436</v>
      </c>
      <c r="E46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6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383371.81917808217</v>
      </c>
      <c r="G46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51532</v>
      </c>
      <c r="H466" s="49">
        <f t="array" aca="1" ref="H46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383371.81917808217</v>
      </c>
      <c r="I46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66" s="54">
        <f>IF(Кредит_ИнвП[[#This Row],[Дата погашения процентов]]="","",COUNTIF($G$4:G466,"&gt;0"))</f>
        <v>462</v>
      </c>
    </row>
    <row r="467" spans="1:10">
      <c r="A467" s="53">
        <v>51532</v>
      </c>
      <c r="B467" s="46"/>
      <c r="C467" s="46">
        <v>0</v>
      </c>
      <c r="D46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89583436</v>
      </c>
      <c r="E46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6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6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51532</v>
      </c>
      <c r="H467" s="49">
        <f t="array" aca="1" ref="H46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383371.81917808217</v>
      </c>
      <c r="I46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67" s="54">
        <f>IF(Кредит_ИнвП[[#This Row],[Дата погашения процентов]]="","",COUNTIF($G$4:G467,"&gt;0"))</f>
        <v>463</v>
      </c>
    </row>
    <row r="468" spans="1:10">
      <c r="A468" s="45">
        <v>51560</v>
      </c>
      <c r="B468" s="46"/>
      <c r="C468" s="46">
        <v>694444</v>
      </c>
      <c r="D46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88888992</v>
      </c>
      <c r="E468" s="46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46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343607.69972602744</v>
      </c>
      <c r="G46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51560</v>
      </c>
      <c r="H468" s="49">
        <f t="array" aca="1" ref="H46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343607.69972602744</v>
      </c>
      <c r="I46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68" s="54">
        <f>IF(Кредит_ИнвП[[#This Row],[Дата погашения процентов]]="","",COUNTIF($G$4:G468,"&gt;0"))</f>
        <v>464</v>
      </c>
    </row>
    <row r="469" spans="1:10">
      <c r="A469" s="53">
        <v>51560</v>
      </c>
      <c r="B469" s="46"/>
      <c r="C469" s="46">
        <v>0</v>
      </c>
      <c r="D46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88888992</v>
      </c>
      <c r="E46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6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6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51560</v>
      </c>
      <c r="H469" s="49">
        <f t="array" aca="1" ref="H46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343607.69972602744</v>
      </c>
      <c r="I46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69" s="54">
        <f>IF(Кредит_ИнвП[[#This Row],[Дата погашения процентов]]="","",COUNTIF($G$4:G469,"&gt;0"))</f>
        <v>465</v>
      </c>
    </row>
    <row r="470" spans="1:10">
      <c r="A470" s="45">
        <v>51591</v>
      </c>
      <c r="B470" s="46"/>
      <c r="C470" s="46">
        <v>694444</v>
      </c>
      <c r="D47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88194548</v>
      </c>
      <c r="E47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7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377473.80164383561</v>
      </c>
      <c r="G47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51591</v>
      </c>
      <c r="H470" s="49">
        <f t="array" aca="1" ref="H47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377473.80164383561</v>
      </c>
      <c r="I47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70" s="54">
        <f>IF(Кредит_ИнвП[[#This Row],[Дата погашения процентов]]="","",COUNTIF($G$4:G470,"&gt;0"))</f>
        <v>466</v>
      </c>
    </row>
    <row r="471" spans="1:10">
      <c r="A471" s="53">
        <v>51591</v>
      </c>
      <c r="B471" s="46"/>
      <c r="C471" s="46">
        <v>0</v>
      </c>
      <c r="D47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88194548</v>
      </c>
      <c r="E47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7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7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51591</v>
      </c>
      <c r="H471" s="49">
        <f t="array" aca="1" ref="H47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377473.80164383561</v>
      </c>
      <c r="I47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71" s="54">
        <f>IF(Кредит_ИнвП[[#This Row],[Дата погашения процентов]]="","",COUNTIF($G$4:G471,"&gt;0"))</f>
        <v>467</v>
      </c>
    </row>
    <row r="472" spans="1:10">
      <c r="A472" s="45">
        <v>51621</v>
      </c>
      <c r="B472" s="46"/>
      <c r="C472" s="46">
        <v>694444</v>
      </c>
      <c r="D47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87500104</v>
      </c>
      <c r="E472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47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362443.34794520546</v>
      </c>
      <c r="G47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51621</v>
      </c>
      <c r="H472" s="49">
        <f t="array" aca="1" ref="H47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362443.34794520546</v>
      </c>
      <c r="I47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72" s="54">
        <f>IF(Кредит_ИнвП[[#This Row],[Дата погашения процентов]]="","",COUNTIF($G$4:G472,"&gt;0"))</f>
        <v>468</v>
      </c>
    </row>
    <row r="473" spans="1:10">
      <c r="A473" s="53">
        <v>51621</v>
      </c>
      <c r="B473" s="46"/>
      <c r="C473" s="46">
        <v>0</v>
      </c>
      <c r="D47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87500104</v>
      </c>
      <c r="E47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7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7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51621</v>
      </c>
      <c r="H473" s="49">
        <f t="array" aca="1" ref="H47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362443.34794520546</v>
      </c>
      <c r="I47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73" s="54">
        <f>IF(Кредит_ИнвП[[#This Row],[Дата погашения процентов]]="","",COUNTIF($G$4:G473,"&gt;0"))</f>
        <v>469</v>
      </c>
    </row>
    <row r="474" spans="1:10">
      <c r="A474" s="45">
        <v>51652</v>
      </c>
      <c r="B474" s="46"/>
      <c r="C474" s="46">
        <v>694444</v>
      </c>
      <c r="D47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86805660</v>
      </c>
      <c r="E47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7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371575.78410958906</v>
      </c>
      <c r="G47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51652</v>
      </c>
      <c r="H474" s="49">
        <f t="array" aca="1" ref="H47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371575.78410958906</v>
      </c>
      <c r="I47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74" s="54">
        <f>IF(Кредит_ИнвП[[#This Row],[Дата погашения процентов]]="","",COUNTIF($G$4:G474,"&gt;0"))</f>
        <v>470</v>
      </c>
    </row>
    <row r="475" spans="1:10">
      <c r="A475" s="53">
        <v>51652</v>
      </c>
      <c r="B475" s="46"/>
      <c r="C475" s="46">
        <v>0</v>
      </c>
      <c r="D47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86805660</v>
      </c>
      <c r="E47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7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7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51652</v>
      </c>
      <c r="H475" s="49">
        <f t="array" aca="1" ref="H47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371575.78410958906</v>
      </c>
      <c r="I47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75" s="54">
        <f>IF(Кредит_ИнвП[[#This Row],[Дата погашения процентов]]="","",COUNTIF($G$4:G475,"&gt;0"))</f>
        <v>471</v>
      </c>
    </row>
    <row r="476" spans="1:10">
      <c r="A476" s="45">
        <v>51682</v>
      </c>
      <c r="B476" s="46"/>
      <c r="C476" s="46">
        <v>694444</v>
      </c>
      <c r="D47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86111216</v>
      </c>
      <c r="E476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47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356735.58904109587</v>
      </c>
      <c r="G47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51682</v>
      </c>
      <c r="H476" s="49">
        <f t="array" aca="1" ref="H47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356735.58904109587</v>
      </c>
      <c r="I47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76" s="54">
        <f>IF(Кредит_ИнвП[[#This Row],[Дата погашения процентов]]="","",COUNTIF($G$4:G476,"&gt;0"))</f>
        <v>472</v>
      </c>
    </row>
    <row r="477" spans="1:10">
      <c r="A477" s="53">
        <v>51682</v>
      </c>
      <c r="B477" s="46"/>
      <c r="C477" s="46">
        <v>0</v>
      </c>
      <c r="D47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86111216</v>
      </c>
      <c r="E47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7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7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51682</v>
      </c>
      <c r="H477" s="49">
        <f t="array" aca="1" ref="H47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356735.58904109587</v>
      </c>
      <c r="I47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77" s="54">
        <f>IF(Кредит_ИнвП[[#This Row],[Дата погашения процентов]]="","",COUNTIF($G$4:G477,"&gt;0"))</f>
        <v>473</v>
      </c>
    </row>
    <row r="478" spans="1:10">
      <c r="A478" s="45">
        <v>51713</v>
      </c>
      <c r="B478" s="46"/>
      <c r="C478" s="46">
        <v>694444</v>
      </c>
      <c r="D47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85416772</v>
      </c>
      <c r="E47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7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365677.76657534251</v>
      </c>
      <c r="G47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51713</v>
      </c>
      <c r="H478" s="49">
        <f t="array" aca="1" ref="H47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365677.76657534251</v>
      </c>
      <c r="I47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78" s="54">
        <f>IF(Кредит_ИнвП[[#This Row],[Дата погашения процентов]]="","",COUNTIF($G$4:G478,"&gt;0"))</f>
        <v>474</v>
      </c>
    </row>
    <row r="479" spans="1:10">
      <c r="A479" s="53">
        <v>51713</v>
      </c>
      <c r="B479" s="46"/>
      <c r="C479" s="46">
        <v>0</v>
      </c>
      <c r="D47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85416772</v>
      </c>
      <c r="E47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7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7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51713</v>
      </c>
      <c r="H479" s="49">
        <f t="array" aca="1" ref="H47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365677.76657534251</v>
      </c>
      <c r="I47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79" s="54">
        <f>IF(Кредит_ИнвП[[#This Row],[Дата погашения процентов]]="","",COUNTIF($G$4:G479,"&gt;0"))</f>
        <v>475</v>
      </c>
    </row>
    <row r="480" spans="1:10">
      <c r="A480" s="45">
        <v>51744</v>
      </c>
      <c r="B480" s="46"/>
      <c r="C480" s="46">
        <v>694444</v>
      </c>
      <c r="D48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84722328</v>
      </c>
      <c r="E48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8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362728.75780821918</v>
      </c>
      <c r="G48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51744</v>
      </c>
      <c r="H480" s="49">
        <f t="array" aca="1" ref="H48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362728.75780821918</v>
      </c>
      <c r="I48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80" s="54">
        <f>IF(Кредит_ИнвП[[#This Row],[Дата погашения процентов]]="","",COUNTIF($G$4:G480,"&gt;0"))</f>
        <v>476</v>
      </c>
    </row>
    <row r="481" spans="1:10">
      <c r="A481" s="53">
        <v>51744</v>
      </c>
      <c r="B481" s="46"/>
      <c r="C481" s="46">
        <v>0</v>
      </c>
      <c r="D48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84722328</v>
      </c>
      <c r="E48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8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8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51744</v>
      </c>
      <c r="H481" s="49">
        <f t="array" aca="1" ref="H48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362728.75780821918</v>
      </c>
      <c r="I48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81" s="54">
        <f>IF(Кредит_ИнвП[[#This Row],[Дата погашения процентов]]="","",COUNTIF($G$4:G481,"&gt;0"))</f>
        <v>477</v>
      </c>
    </row>
    <row r="482" spans="1:10">
      <c r="A482" s="45">
        <v>51774</v>
      </c>
      <c r="B482" s="46"/>
      <c r="C482" s="46">
        <v>694444</v>
      </c>
      <c r="D48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84027884</v>
      </c>
      <c r="E482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48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348173.95068493148</v>
      </c>
      <c r="G48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51774</v>
      </c>
      <c r="H482" s="49">
        <f t="array" aca="1" ref="H48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348173.95068493148</v>
      </c>
      <c r="I48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82" s="54">
        <f>IF(Кредит_ИнвП[[#This Row],[Дата погашения процентов]]="","",COUNTIF($G$4:G482,"&gt;0"))</f>
        <v>478</v>
      </c>
    </row>
    <row r="483" spans="1:10">
      <c r="A483" s="53">
        <v>51774</v>
      </c>
      <c r="B483" s="46"/>
      <c r="C483" s="46">
        <v>0</v>
      </c>
      <c r="D48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84027884</v>
      </c>
      <c r="E48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8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8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51774</v>
      </c>
      <c r="H483" s="49">
        <f t="array" aca="1" ref="H48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348173.95068493148</v>
      </c>
      <c r="I48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83" s="54">
        <f>IF(Кредит_ИнвП[[#This Row],[Дата погашения процентов]]="","",COUNTIF($G$4:G483,"&gt;0"))</f>
        <v>479</v>
      </c>
    </row>
    <row r="484" spans="1:10">
      <c r="A484" s="45">
        <v>51805</v>
      </c>
      <c r="B484" s="46"/>
      <c r="C484" s="46">
        <v>694444</v>
      </c>
      <c r="D48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83333440</v>
      </c>
      <c r="E48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8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356830.74027397262</v>
      </c>
      <c r="G48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51805</v>
      </c>
      <c r="H484" s="49">
        <f t="array" aca="1" ref="H48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356830.74027397262</v>
      </c>
      <c r="I48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84" s="54">
        <f>IF(Кредит_ИнвП[[#This Row],[Дата погашения процентов]]="","",COUNTIF($G$4:G484,"&gt;0"))</f>
        <v>480</v>
      </c>
    </row>
    <row r="485" spans="1:10">
      <c r="A485" s="53">
        <v>51805</v>
      </c>
      <c r="B485" s="46"/>
      <c r="C485" s="46">
        <v>0</v>
      </c>
      <c r="D48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83333440</v>
      </c>
      <c r="E48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8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8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51805</v>
      </c>
      <c r="H485" s="49">
        <f t="array" aca="1" ref="H48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356830.74027397262</v>
      </c>
      <c r="I48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85" s="54">
        <f>IF(Кредит_ИнвП[[#This Row],[Дата погашения процентов]]="","",COUNTIF($G$4:G485,"&gt;0"))</f>
        <v>481</v>
      </c>
    </row>
    <row r="486" spans="1:10">
      <c r="A486" s="45">
        <v>51835</v>
      </c>
      <c r="B486" s="46"/>
      <c r="C486" s="46">
        <v>694444</v>
      </c>
      <c r="D48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82638996</v>
      </c>
      <c r="E486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48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342466.19178082194</v>
      </c>
      <c r="G48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51835</v>
      </c>
      <c r="H486" s="49">
        <f t="array" aca="1" ref="H48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342466.19178082194</v>
      </c>
      <c r="I48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86" s="54">
        <f>IF(Кредит_ИнвП[[#This Row],[Дата погашения процентов]]="","",COUNTIF($G$4:G486,"&gt;0"))</f>
        <v>482</v>
      </c>
    </row>
    <row r="487" spans="1:10">
      <c r="A487" s="53">
        <v>51835</v>
      </c>
      <c r="B487" s="46"/>
      <c r="C487" s="46">
        <v>0</v>
      </c>
      <c r="D48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82638996</v>
      </c>
      <c r="E48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8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8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51835</v>
      </c>
      <c r="H487" s="49">
        <f t="array" aca="1" ref="H48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342466.19178082194</v>
      </c>
      <c r="I48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87" s="54">
        <f>IF(Кредит_ИнвП[[#This Row],[Дата погашения процентов]]="","",COUNTIF($G$4:G487,"&gt;0"))</f>
        <v>483</v>
      </c>
    </row>
    <row r="488" spans="1:10">
      <c r="A488" s="45">
        <v>51866</v>
      </c>
      <c r="B488" s="46"/>
      <c r="C488" s="46">
        <v>694444</v>
      </c>
      <c r="D48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81944552</v>
      </c>
      <c r="E48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8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350932.72273972607</v>
      </c>
      <c r="G48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51866</v>
      </c>
      <c r="H488" s="49">
        <f t="array" aca="1" ref="H48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350932.72273972607</v>
      </c>
      <c r="I48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88" s="54">
        <f>IF(Кредит_ИнвП[[#This Row],[Дата погашения процентов]]="","",COUNTIF($G$4:G488,"&gt;0"))</f>
        <v>484</v>
      </c>
    </row>
    <row r="489" spans="1:10">
      <c r="A489" s="53">
        <v>51866</v>
      </c>
      <c r="B489" s="46"/>
      <c r="C489" s="46">
        <v>0</v>
      </c>
      <c r="D48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81944552</v>
      </c>
      <c r="E48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8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8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51866</v>
      </c>
      <c r="H489" s="49">
        <f t="array" aca="1" ref="H48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350932.72273972607</v>
      </c>
      <c r="I48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89" s="54">
        <f>IF(Кредит_ИнвП[[#This Row],[Дата погашения процентов]]="","",COUNTIF($G$4:G489,"&gt;0"))</f>
        <v>485</v>
      </c>
    </row>
    <row r="490" spans="1:10">
      <c r="A490" s="45">
        <v>51897</v>
      </c>
      <c r="B490" s="46"/>
      <c r="C490" s="46">
        <v>694444</v>
      </c>
      <c r="D49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81250108</v>
      </c>
      <c r="E49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9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347983.71397260274</v>
      </c>
      <c r="G49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51897</v>
      </c>
      <c r="H490" s="49">
        <f t="array" aca="1" ref="H49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347983.71397260274</v>
      </c>
      <c r="I49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90" s="54">
        <f>IF(Кредит_ИнвП[[#This Row],[Дата погашения процентов]]="","",COUNTIF($G$4:G490,"&gt;0"))</f>
        <v>486</v>
      </c>
    </row>
    <row r="491" spans="1:10">
      <c r="A491" s="53">
        <v>51897</v>
      </c>
      <c r="B491" s="46"/>
      <c r="C491" s="46">
        <v>0</v>
      </c>
      <c r="D49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81250108</v>
      </c>
      <c r="E49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9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9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51897</v>
      </c>
      <c r="H491" s="49">
        <f t="array" aca="1" ref="H49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347983.71397260274</v>
      </c>
      <c r="I49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91" s="54">
        <f>IF(Кредит_ИнвП[[#This Row],[Дата погашения процентов]]="","",COUNTIF($G$4:G491,"&gt;0"))</f>
        <v>487</v>
      </c>
    </row>
    <row r="492" spans="1:10">
      <c r="A492" s="45">
        <v>51925</v>
      </c>
      <c r="B492" s="46"/>
      <c r="C492" s="46">
        <v>694444</v>
      </c>
      <c r="D49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80555664</v>
      </c>
      <c r="E492" s="46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49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311644.24986301368</v>
      </c>
      <c r="G49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51925</v>
      </c>
      <c r="H492" s="49">
        <f t="array" aca="1" ref="H49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311644.24986301368</v>
      </c>
      <c r="I49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92" s="54">
        <f>IF(Кредит_ИнвП[[#This Row],[Дата погашения процентов]]="","",COUNTIF($G$4:G492,"&gt;0"))</f>
        <v>488</v>
      </c>
    </row>
    <row r="493" spans="1:10">
      <c r="A493" s="53">
        <v>51925</v>
      </c>
      <c r="B493" s="46"/>
      <c r="C493" s="46">
        <v>0</v>
      </c>
      <c r="D49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80555664</v>
      </c>
      <c r="E49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9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9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51925</v>
      </c>
      <c r="H493" s="49">
        <f t="array" aca="1" ref="H49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311644.24986301368</v>
      </c>
      <c r="I49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93" s="54">
        <f>IF(Кредит_ИнвП[[#This Row],[Дата погашения процентов]]="","",COUNTIF($G$4:G493,"&gt;0"))</f>
        <v>489</v>
      </c>
    </row>
    <row r="494" spans="1:10">
      <c r="A494" s="45">
        <v>51956</v>
      </c>
      <c r="B494" s="46"/>
      <c r="C494" s="46">
        <v>694444</v>
      </c>
      <c r="D49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79861220</v>
      </c>
      <c r="E49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9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342085.69643835619</v>
      </c>
      <c r="G49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51956</v>
      </c>
      <c r="H494" s="49">
        <f t="array" aca="1" ref="H49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342085.69643835619</v>
      </c>
      <c r="I49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94" s="54">
        <f>IF(Кредит_ИнвП[[#This Row],[Дата погашения процентов]]="","",COUNTIF($G$4:G494,"&gt;0"))</f>
        <v>490</v>
      </c>
    </row>
    <row r="495" spans="1:10">
      <c r="A495" s="53">
        <v>51956</v>
      </c>
      <c r="B495" s="46"/>
      <c r="C495" s="46">
        <v>0</v>
      </c>
      <c r="D49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79861220</v>
      </c>
      <c r="E49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9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9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51956</v>
      </c>
      <c r="H495" s="49">
        <f t="array" aca="1" ref="H49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342085.69643835619</v>
      </c>
      <c r="I49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95" s="54">
        <f>IF(Кредит_ИнвП[[#This Row],[Дата погашения процентов]]="","",COUNTIF($G$4:G495,"&gt;0"))</f>
        <v>491</v>
      </c>
    </row>
    <row r="496" spans="1:10">
      <c r="A496" s="45">
        <v>51986</v>
      </c>
      <c r="B496" s="46"/>
      <c r="C496" s="46">
        <v>694444</v>
      </c>
      <c r="D49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79166776</v>
      </c>
      <c r="E496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49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328196.79452054796</v>
      </c>
      <c r="G49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51986</v>
      </c>
      <c r="H496" s="49">
        <f t="array" aca="1" ref="H49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328196.79452054796</v>
      </c>
      <c r="I49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96" s="54">
        <f>IF(Кредит_ИнвП[[#This Row],[Дата погашения процентов]]="","",COUNTIF($G$4:G496,"&gt;0"))</f>
        <v>492</v>
      </c>
    </row>
    <row r="497" spans="1:10">
      <c r="A497" s="53">
        <v>51986</v>
      </c>
      <c r="B497" s="46"/>
      <c r="C497" s="46">
        <v>0</v>
      </c>
      <c r="D49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79166776</v>
      </c>
      <c r="E49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9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9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51986</v>
      </c>
      <c r="H497" s="49">
        <f t="array" aca="1" ref="H49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328196.79452054796</v>
      </c>
      <c r="I49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97" s="54">
        <f>IF(Кредит_ИнвП[[#This Row],[Дата погашения процентов]]="","",COUNTIF($G$4:G497,"&gt;0"))</f>
        <v>493</v>
      </c>
    </row>
    <row r="498" spans="1:10">
      <c r="A498" s="45">
        <v>52017</v>
      </c>
      <c r="B498" s="46"/>
      <c r="C498" s="46">
        <v>694444</v>
      </c>
      <c r="D49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78472332</v>
      </c>
      <c r="E49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49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336187.67890410963</v>
      </c>
      <c r="G49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52017</v>
      </c>
      <c r="H498" s="49">
        <f t="array" aca="1" ref="H49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336187.67890410963</v>
      </c>
      <c r="I49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98" s="54">
        <f>IF(Кредит_ИнвП[[#This Row],[Дата погашения процентов]]="","",COUNTIF($G$4:G498,"&gt;0"))</f>
        <v>494</v>
      </c>
    </row>
    <row r="499" spans="1:10">
      <c r="A499" s="53">
        <v>52017</v>
      </c>
      <c r="B499" s="46"/>
      <c r="C499" s="46">
        <v>0</v>
      </c>
      <c r="D49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78472332</v>
      </c>
      <c r="E49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49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49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52017</v>
      </c>
      <c r="H499" s="49">
        <f t="array" aca="1" ref="H49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336187.67890410963</v>
      </c>
      <c r="I49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499" s="54">
        <f>IF(Кредит_ИнвП[[#This Row],[Дата погашения процентов]]="","",COUNTIF($G$4:G499,"&gt;0"))</f>
        <v>495</v>
      </c>
    </row>
    <row r="500" spans="1:10">
      <c r="A500" s="45">
        <v>52047</v>
      </c>
      <c r="B500" s="46"/>
      <c r="C500" s="46">
        <v>694444</v>
      </c>
      <c r="D50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77777888</v>
      </c>
      <c r="E500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50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322489.03561643837</v>
      </c>
      <c r="G50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52047</v>
      </c>
      <c r="H500" s="49">
        <f t="array" aca="1" ref="H50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322489.03561643837</v>
      </c>
      <c r="I50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00" s="54">
        <f>IF(Кредит_ИнвП[[#This Row],[Дата погашения процентов]]="","",COUNTIF($G$4:G500,"&gt;0"))</f>
        <v>496</v>
      </c>
    </row>
    <row r="501" spans="1:10">
      <c r="A501" s="53">
        <v>52047</v>
      </c>
      <c r="B501" s="46"/>
      <c r="C501" s="46">
        <v>0</v>
      </c>
      <c r="D50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77777888</v>
      </c>
      <c r="E50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0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0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52047</v>
      </c>
      <c r="H501" s="49">
        <f t="array" aca="1" ref="H50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322489.03561643837</v>
      </c>
      <c r="I50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01" s="54">
        <f>IF(Кредит_ИнвП[[#This Row],[Дата погашения процентов]]="","",COUNTIF($G$4:G501,"&gt;0"))</f>
        <v>497</v>
      </c>
    </row>
    <row r="502" spans="1:10">
      <c r="A502" s="45">
        <v>52078</v>
      </c>
      <c r="B502" s="46"/>
      <c r="C502" s="46">
        <v>694444</v>
      </c>
      <c r="D50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77083444</v>
      </c>
      <c r="E50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0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330289.66136986302</v>
      </c>
      <c r="G50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52078</v>
      </c>
      <c r="H502" s="49">
        <f t="array" aca="1" ref="H50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330289.66136986302</v>
      </c>
      <c r="I50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02" s="54">
        <f>IF(Кредит_ИнвП[[#This Row],[Дата погашения процентов]]="","",COUNTIF($G$4:G502,"&gt;0"))</f>
        <v>498</v>
      </c>
    </row>
    <row r="503" spans="1:10">
      <c r="A503" s="53">
        <v>52078</v>
      </c>
      <c r="B503" s="46"/>
      <c r="C503" s="46">
        <v>0</v>
      </c>
      <c r="D50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77083444</v>
      </c>
      <c r="E50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0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0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52078</v>
      </c>
      <c r="H503" s="49">
        <f t="array" aca="1" ref="H50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330289.66136986302</v>
      </c>
      <c r="I50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03" s="54">
        <f>IF(Кредит_ИнвП[[#This Row],[Дата погашения процентов]]="","",COUNTIF($G$4:G503,"&gt;0"))</f>
        <v>499</v>
      </c>
    </row>
    <row r="504" spans="1:10">
      <c r="A504" s="45">
        <v>52109</v>
      </c>
      <c r="B504" s="46"/>
      <c r="C504" s="46">
        <v>694444</v>
      </c>
      <c r="D50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76389000</v>
      </c>
      <c r="E50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0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327340.65260273975</v>
      </c>
      <c r="G50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52109</v>
      </c>
      <c r="H504" s="49">
        <f t="array" aca="1" ref="H50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327340.65260273975</v>
      </c>
      <c r="I50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04" s="54">
        <f>IF(Кредит_ИнвП[[#This Row],[Дата погашения процентов]]="","",COUNTIF($G$4:G504,"&gt;0"))</f>
        <v>500</v>
      </c>
    </row>
    <row r="505" spans="1:10">
      <c r="A505" s="53">
        <v>52109</v>
      </c>
      <c r="B505" s="46"/>
      <c r="C505" s="46">
        <v>0</v>
      </c>
      <c r="D50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76389000</v>
      </c>
      <c r="E50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0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0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52109</v>
      </c>
      <c r="H505" s="49">
        <f t="array" aca="1" ref="H50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327340.65260273975</v>
      </c>
      <c r="I50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05" s="54">
        <f>IF(Кредит_ИнвП[[#This Row],[Дата погашения процентов]]="","",COUNTIF($G$4:G505,"&gt;0"))</f>
        <v>501</v>
      </c>
    </row>
    <row r="506" spans="1:10">
      <c r="A506" s="45">
        <v>52139</v>
      </c>
      <c r="B506" s="46"/>
      <c r="C506" s="46">
        <v>694444</v>
      </c>
      <c r="D50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75694556</v>
      </c>
      <c r="E506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50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313927.39726027398</v>
      </c>
      <c r="G50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52139</v>
      </c>
      <c r="H506" s="49">
        <f t="array" aca="1" ref="H50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313927.39726027398</v>
      </c>
      <c r="I50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06" s="54">
        <f>IF(Кредит_ИнвП[[#This Row],[Дата погашения процентов]]="","",COUNTIF($G$4:G506,"&gt;0"))</f>
        <v>502</v>
      </c>
    </row>
    <row r="507" spans="1:10">
      <c r="A507" s="53">
        <v>52139</v>
      </c>
      <c r="B507" s="46"/>
      <c r="C507" s="46">
        <v>0</v>
      </c>
      <c r="D50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75694556</v>
      </c>
      <c r="E50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0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0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52139</v>
      </c>
      <c r="H507" s="49">
        <f t="array" aca="1" ref="H50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313927.39726027398</v>
      </c>
      <c r="I50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07" s="54">
        <f>IF(Кредит_ИнвП[[#This Row],[Дата погашения процентов]]="","",COUNTIF($G$4:G507,"&gt;0"))</f>
        <v>503</v>
      </c>
    </row>
    <row r="508" spans="1:10">
      <c r="A508" s="45">
        <v>52170</v>
      </c>
      <c r="B508" s="46"/>
      <c r="C508" s="46">
        <v>694444</v>
      </c>
      <c r="D50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75000112</v>
      </c>
      <c r="E50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0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321442.6350684932</v>
      </c>
      <c r="G50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52170</v>
      </c>
      <c r="H508" s="49">
        <f t="array" aca="1" ref="H50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321442.6350684932</v>
      </c>
      <c r="I50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08" s="54">
        <f>IF(Кредит_ИнвП[[#This Row],[Дата погашения процентов]]="","",COUNTIF($G$4:G508,"&gt;0"))</f>
        <v>504</v>
      </c>
    </row>
    <row r="509" spans="1:10">
      <c r="A509" s="53">
        <v>52170</v>
      </c>
      <c r="B509" s="46"/>
      <c r="C509" s="46">
        <v>0</v>
      </c>
      <c r="D50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75000112</v>
      </c>
      <c r="E50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0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0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52170</v>
      </c>
      <c r="H509" s="49">
        <f t="array" aca="1" ref="H50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321442.6350684932</v>
      </c>
      <c r="I50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09" s="54">
        <f>IF(Кредит_ИнвП[[#This Row],[Дата погашения процентов]]="","",COUNTIF($G$4:G509,"&gt;0"))</f>
        <v>505</v>
      </c>
    </row>
    <row r="510" spans="1:10">
      <c r="A510" s="45">
        <v>52200</v>
      </c>
      <c r="B510" s="46"/>
      <c r="C510" s="46">
        <v>694444</v>
      </c>
      <c r="D51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74305668</v>
      </c>
      <c r="E510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51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308219.63835616439</v>
      </c>
      <c r="G51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52200</v>
      </c>
      <c r="H510" s="49">
        <f t="array" aca="1" ref="H51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308219.63835616439</v>
      </c>
      <c r="I51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10" s="54">
        <f>IF(Кредит_ИнвП[[#This Row],[Дата погашения процентов]]="","",COUNTIF($G$4:G510,"&gt;0"))</f>
        <v>506</v>
      </c>
    </row>
    <row r="511" spans="1:10">
      <c r="A511" s="53">
        <v>52200</v>
      </c>
      <c r="B511" s="46"/>
      <c r="C511" s="46">
        <v>0</v>
      </c>
      <c r="D51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74305668</v>
      </c>
      <c r="E51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1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1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52200</v>
      </c>
      <c r="H511" s="49">
        <f t="array" aca="1" ref="H51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308219.63835616439</v>
      </c>
      <c r="I51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11" s="54">
        <f>IF(Кредит_ИнвП[[#This Row],[Дата погашения процентов]]="","",COUNTIF($G$4:G511,"&gt;0"))</f>
        <v>507</v>
      </c>
    </row>
    <row r="512" spans="1:10">
      <c r="A512" s="45">
        <v>52231</v>
      </c>
      <c r="B512" s="46"/>
      <c r="C512" s="46">
        <v>694444</v>
      </c>
      <c r="D51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73611224</v>
      </c>
      <c r="E51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1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315544.61753424659</v>
      </c>
      <c r="G51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52231</v>
      </c>
      <c r="H512" s="49">
        <f t="array" aca="1" ref="H51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315544.61753424659</v>
      </c>
      <c r="I51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12" s="54">
        <f>IF(Кредит_ИнвП[[#This Row],[Дата погашения процентов]]="","",COUNTIF($G$4:G512,"&gt;0"))</f>
        <v>508</v>
      </c>
    </row>
    <row r="513" spans="1:10">
      <c r="A513" s="53">
        <v>52231</v>
      </c>
      <c r="B513" s="46"/>
      <c r="C513" s="46">
        <v>0</v>
      </c>
      <c r="D51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73611224</v>
      </c>
      <c r="E51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1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1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52231</v>
      </c>
      <c r="H513" s="49">
        <f t="array" aca="1" ref="H51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315544.61753424659</v>
      </c>
      <c r="I51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13" s="54">
        <f>IF(Кредит_ИнвП[[#This Row],[Дата погашения процентов]]="","",COUNTIF($G$4:G513,"&gt;0"))</f>
        <v>509</v>
      </c>
    </row>
    <row r="514" spans="1:10">
      <c r="A514" s="45">
        <v>52262</v>
      </c>
      <c r="B514" s="46"/>
      <c r="C514" s="46">
        <v>694444</v>
      </c>
      <c r="D51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72916780</v>
      </c>
      <c r="E51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1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312595.60876712331</v>
      </c>
      <c r="G51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52262</v>
      </c>
      <c r="H514" s="49">
        <f t="array" aca="1" ref="H51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312595.60876712331</v>
      </c>
      <c r="I51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14" s="54">
        <f>IF(Кредит_ИнвП[[#This Row],[Дата погашения процентов]]="","",COUNTIF($G$4:G514,"&gt;0"))</f>
        <v>510</v>
      </c>
    </row>
    <row r="515" spans="1:10">
      <c r="A515" s="53">
        <v>52262</v>
      </c>
      <c r="B515" s="46"/>
      <c r="C515" s="46">
        <v>0</v>
      </c>
      <c r="D51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72916780</v>
      </c>
      <c r="E51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1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1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52262</v>
      </c>
      <c r="H515" s="49">
        <f t="array" aca="1" ref="H51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312595.60876712331</v>
      </c>
      <c r="I51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15" s="54">
        <f>IF(Кредит_ИнвП[[#This Row],[Дата погашения процентов]]="","",COUNTIF($G$4:G515,"&gt;0"))</f>
        <v>511</v>
      </c>
    </row>
    <row r="516" spans="1:10">
      <c r="A516" s="45">
        <v>52290</v>
      </c>
      <c r="B516" s="46"/>
      <c r="C516" s="46">
        <v>694444</v>
      </c>
      <c r="D51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72222336</v>
      </c>
      <c r="E516" s="46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51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279680.8</v>
      </c>
      <c r="G51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52290</v>
      </c>
      <c r="H516" s="49">
        <f t="array" aca="1" ref="H51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279680.8</v>
      </c>
      <c r="I51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16" s="54">
        <f>IF(Кредит_ИнвП[[#This Row],[Дата погашения процентов]]="","",COUNTIF($G$4:G516,"&gt;0"))</f>
        <v>512</v>
      </c>
    </row>
    <row r="517" spans="1:10">
      <c r="A517" s="53">
        <v>52290</v>
      </c>
      <c r="B517" s="46"/>
      <c r="C517" s="46">
        <v>0</v>
      </c>
      <c r="D51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72222336</v>
      </c>
      <c r="E51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1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1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52290</v>
      </c>
      <c r="H517" s="49">
        <f t="array" aca="1" ref="H51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279680.8</v>
      </c>
      <c r="I51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17" s="54">
        <f>IF(Кредит_ИнвП[[#This Row],[Дата погашения процентов]]="","",COUNTIF($G$4:G517,"&gt;0"))</f>
        <v>513</v>
      </c>
    </row>
    <row r="518" spans="1:10">
      <c r="A518" s="45">
        <v>52321</v>
      </c>
      <c r="B518" s="46"/>
      <c r="C518" s="46">
        <v>694444</v>
      </c>
      <c r="D51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71527892</v>
      </c>
      <c r="E51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1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306697.59123287676</v>
      </c>
      <c r="G51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52321</v>
      </c>
      <c r="H518" s="49">
        <f t="array" aca="1" ref="H51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306697.59123287676</v>
      </c>
      <c r="I51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18" s="54">
        <f>IF(Кредит_ИнвП[[#This Row],[Дата погашения процентов]]="","",COUNTIF($G$4:G518,"&gt;0"))</f>
        <v>514</v>
      </c>
    </row>
    <row r="519" spans="1:10">
      <c r="A519" s="53">
        <v>52321</v>
      </c>
      <c r="B519" s="46"/>
      <c r="C519" s="46">
        <v>0</v>
      </c>
      <c r="D51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71527892</v>
      </c>
      <c r="E51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1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1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52321</v>
      </c>
      <c r="H519" s="49">
        <f t="array" aca="1" ref="H51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306697.59123287676</v>
      </c>
      <c r="I51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19" s="54">
        <f>IF(Кредит_ИнвП[[#This Row],[Дата погашения процентов]]="","",COUNTIF($G$4:G519,"&gt;0"))</f>
        <v>515</v>
      </c>
    </row>
    <row r="520" spans="1:10">
      <c r="A520" s="45">
        <v>52351</v>
      </c>
      <c r="B520" s="46"/>
      <c r="C520" s="46">
        <v>694444</v>
      </c>
      <c r="D52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70833448</v>
      </c>
      <c r="E520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52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293950.24109589041</v>
      </c>
      <c r="G52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52351</v>
      </c>
      <c r="H520" s="49">
        <f t="array" aca="1" ref="H52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293950.24109589041</v>
      </c>
      <c r="I52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20" s="54">
        <f>IF(Кредит_ИнвП[[#This Row],[Дата погашения процентов]]="","",COUNTIF($G$4:G520,"&gt;0"))</f>
        <v>516</v>
      </c>
    </row>
    <row r="521" spans="1:10">
      <c r="A521" s="53">
        <v>52351</v>
      </c>
      <c r="B521" s="46"/>
      <c r="C521" s="46">
        <v>0</v>
      </c>
      <c r="D52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70833448</v>
      </c>
      <c r="E52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2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2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52351</v>
      </c>
      <c r="H521" s="49">
        <f t="array" aca="1" ref="H52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293950.24109589041</v>
      </c>
      <c r="I52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21" s="54">
        <f>IF(Кредит_ИнвП[[#This Row],[Дата погашения процентов]]="","",COUNTIF($G$4:G521,"&gt;0"))</f>
        <v>517</v>
      </c>
    </row>
    <row r="522" spans="1:10">
      <c r="A522" s="45">
        <v>52382</v>
      </c>
      <c r="B522" s="46"/>
      <c r="C522" s="46">
        <v>694444</v>
      </c>
      <c r="D52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70139004</v>
      </c>
      <c r="E52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2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300799.57369863015</v>
      </c>
      <c r="G52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52382</v>
      </c>
      <c r="H522" s="49">
        <f t="array" aca="1" ref="H52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300799.57369863015</v>
      </c>
      <c r="I52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22" s="54">
        <f>IF(Кредит_ИнвП[[#This Row],[Дата погашения процентов]]="","",COUNTIF($G$4:G522,"&gt;0"))</f>
        <v>518</v>
      </c>
    </row>
    <row r="523" spans="1:10">
      <c r="A523" s="53">
        <v>52382</v>
      </c>
      <c r="B523" s="46"/>
      <c r="C523" s="46">
        <v>0</v>
      </c>
      <c r="D52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70139004</v>
      </c>
      <c r="E52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2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2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52382</v>
      </c>
      <c r="H523" s="49">
        <f t="array" aca="1" ref="H52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300799.57369863015</v>
      </c>
      <c r="I52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23" s="54">
        <f>IF(Кредит_ИнвП[[#This Row],[Дата погашения процентов]]="","",COUNTIF($G$4:G523,"&gt;0"))</f>
        <v>519</v>
      </c>
    </row>
    <row r="524" spans="1:10">
      <c r="A524" s="45">
        <v>52412</v>
      </c>
      <c r="B524" s="46"/>
      <c r="C524" s="46">
        <v>694444</v>
      </c>
      <c r="D52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69444560</v>
      </c>
      <c r="E524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52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288242.48219178081</v>
      </c>
      <c r="G52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52412</v>
      </c>
      <c r="H524" s="49">
        <f t="array" aca="1" ref="H52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288242.48219178081</v>
      </c>
      <c r="I52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24" s="54">
        <f>IF(Кредит_ИнвП[[#This Row],[Дата погашения процентов]]="","",COUNTIF($G$4:G524,"&gt;0"))</f>
        <v>520</v>
      </c>
    </row>
    <row r="525" spans="1:10">
      <c r="A525" s="53">
        <v>52412</v>
      </c>
      <c r="B525" s="46"/>
      <c r="C525" s="46">
        <v>0</v>
      </c>
      <c r="D52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69444560</v>
      </c>
      <c r="E52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2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2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52412</v>
      </c>
      <c r="H525" s="49">
        <f t="array" aca="1" ref="H52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288242.48219178081</v>
      </c>
      <c r="I52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25" s="54">
        <f>IF(Кредит_ИнвП[[#This Row],[Дата погашения процентов]]="","",COUNTIF($G$4:G525,"&gt;0"))</f>
        <v>521</v>
      </c>
    </row>
    <row r="526" spans="1:10">
      <c r="A526" s="45">
        <v>52443</v>
      </c>
      <c r="B526" s="46"/>
      <c r="C526" s="46">
        <v>694444</v>
      </c>
      <c r="D52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68750116</v>
      </c>
      <c r="E52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2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294901.55616438354</v>
      </c>
      <c r="G52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52443</v>
      </c>
      <c r="H526" s="49">
        <f t="array" aca="1" ref="H52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294901.55616438354</v>
      </c>
      <c r="I52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26" s="54">
        <f>IF(Кредит_ИнвП[[#This Row],[Дата погашения процентов]]="","",COUNTIF($G$4:G526,"&gt;0"))</f>
        <v>522</v>
      </c>
    </row>
    <row r="527" spans="1:10">
      <c r="A527" s="53">
        <v>52443</v>
      </c>
      <c r="B527" s="46"/>
      <c r="C527" s="46">
        <v>0</v>
      </c>
      <c r="D52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68750116</v>
      </c>
      <c r="E52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2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2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52443</v>
      </c>
      <c r="H527" s="49">
        <f t="array" aca="1" ref="H52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294901.55616438354</v>
      </c>
      <c r="I52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27" s="54">
        <f>IF(Кредит_ИнвП[[#This Row],[Дата погашения процентов]]="","",COUNTIF($G$4:G527,"&gt;0"))</f>
        <v>523</v>
      </c>
    </row>
    <row r="528" spans="1:10">
      <c r="A528" s="45">
        <v>52474</v>
      </c>
      <c r="B528" s="46"/>
      <c r="C528" s="46">
        <v>694444</v>
      </c>
      <c r="D52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68055672</v>
      </c>
      <c r="E52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2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291952.54739726032</v>
      </c>
      <c r="G52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52474</v>
      </c>
      <c r="H528" s="49">
        <f t="array" aca="1" ref="H52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291952.54739726032</v>
      </c>
      <c r="I52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28" s="54">
        <f>IF(Кредит_ИнвП[[#This Row],[Дата погашения процентов]]="","",COUNTIF($G$4:G528,"&gt;0"))</f>
        <v>524</v>
      </c>
    </row>
    <row r="529" spans="1:10">
      <c r="A529" s="53">
        <v>52474</v>
      </c>
      <c r="B529" s="46"/>
      <c r="C529" s="46">
        <v>0</v>
      </c>
      <c r="D52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68055672</v>
      </c>
      <c r="E52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2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2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52474</v>
      </c>
      <c r="H529" s="49">
        <f t="array" aca="1" ref="H52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291952.54739726032</v>
      </c>
      <c r="I52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29" s="54">
        <f>IF(Кредит_ИнвП[[#This Row],[Дата погашения процентов]]="","",COUNTIF($G$4:G529,"&gt;0"))</f>
        <v>525</v>
      </c>
    </row>
    <row r="530" spans="1:10">
      <c r="A530" s="45">
        <v>52504</v>
      </c>
      <c r="B530" s="46"/>
      <c r="C530" s="46">
        <v>694444</v>
      </c>
      <c r="D53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67361228</v>
      </c>
      <c r="E530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53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279680.84383561643</v>
      </c>
      <c r="G53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52504</v>
      </c>
      <c r="H530" s="49">
        <f t="array" aca="1" ref="H53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279680.84383561643</v>
      </c>
      <c r="I53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30" s="54">
        <f>IF(Кредит_ИнвП[[#This Row],[Дата погашения процентов]]="","",COUNTIF($G$4:G530,"&gt;0"))</f>
        <v>526</v>
      </c>
    </row>
    <row r="531" spans="1:10">
      <c r="A531" s="53">
        <v>52504</v>
      </c>
      <c r="B531" s="46"/>
      <c r="C531" s="46">
        <v>0</v>
      </c>
      <c r="D53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67361228</v>
      </c>
      <c r="E53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3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3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52504</v>
      </c>
      <c r="H531" s="49">
        <f t="array" aca="1" ref="H53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279680.84383561643</v>
      </c>
      <c r="I53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31" s="54">
        <f>IF(Кредит_ИнвП[[#This Row],[Дата погашения процентов]]="","",COUNTIF($G$4:G531,"&gt;0"))</f>
        <v>527</v>
      </c>
    </row>
    <row r="532" spans="1:10">
      <c r="A532" s="45">
        <v>52535</v>
      </c>
      <c r="B532" s="46"/>
      <c r="C532" s="46">
        <v>694444</v>
      </c>
      <c r="D53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66666784</v>
      </c>
      <c r="E53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3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286054.52986301371</v>
      </c>
      <c r="G53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52535</v>
      </c>
      <c r="H532" s="49">
        <f t="array" aca="1" ref="H53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286054.52986301371</v>
      </c>
      <c r="I53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32" s="54">
        <f>IF(Кредит_ИнвП[[#This Row],[Дата погашения процентов]]="","",COUNTIF($G$4:G532,"&gt;0"))</f>
        <v>528</v>
      </c>
    </row>
    <row r="533" spans="1:10">
      <c r="A533" s="53">
        <v>52535</v>
      </c>
      <c r="B533" s="46"/>
      <c r="C533" s="46">
        <v>0</v>
      </c>
      <c r="D53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66666784</v>
      </c>
      <c r="E53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3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3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52535</v>
      </c>
      <c r="H533" s="49">
        <f t="array" aca="1" ref="H53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286054.52986301371</v>
      </c>
      <c r="I53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33" s="54">
        <f>IF(Кредит_ИнвП[[#This Row],[Дата погашения процентов]]="","",COUNTIF($G$4:G533,"&gt;0"))</f>
        <v>529</v>
      </c>
    </row>
    <row r="534" spans="1:10">
      <c r="A534" s="45">
        <v>52565</v>
      </c>
      <c r="B534" s="46"/>
      <c r="C534" s="46">
        <v>694444</v>
      </c>
      <c r="D53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65972340</v>
      </c>
      <c r="E534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53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273973.08493150683</v>
      </c>
      <c r="G53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52565</v>
      </c>
      <c r="H534" s="49">
        <f t="array" aca="1" ref="H53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273973.08493150683</v>
      </c>
      <c r="I53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34" s="54">
        <f>IF(Кредит_ИнвП[[#This Row],[Дата погашения процентов]]="","",COUNTIF($G$4:G534,"&gt;0"))</f>
        <v>530</v>
      </c>
    </row>
    <row r="535" spans="1:10">
      <c r="A535" s="53">
        <v>52565</v>
      </c>
      <c r="B535" s="46"/>
      <c r="C535" s="46">
        <v>0</v>
      </c>
      <c r="D53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65972340</v>
      </c>
      <c r="E53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3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3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52565</v>
      </c>
      <c r="H535" s="49">
        <f t="array" aca="1" ref="H53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273973.08493150683</v>
      </c>
      <c r="I53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35" s="54">
        <f>IF(Кредит_ИнвП[[#This Row],[Дата погашения процентов]]="","",COUNTIF($G$4:G535,"&gt;0"))</f>
        <v>531</v>
      </c>
    </row>
    <row r="536" spans="1:10">
      <c r="A536" s="45">
        <v>52596</v>
      </c>
      <c r="B536" s="46"/>
      <c r="C536" s="46">
        <v>694444</v>
      </c>
      <c r="D53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65277896</v>
      </c>
      <c r="E53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3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280156.5123287671</v>
      </c>
      <c r="G53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52596</v>
      </c>
      <c r="H536" s="49">
        <f t="array" aca="1" ref="H53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280156.5123287671</v>
      </c>
      <c r="I53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36" s="54">
        <f>IF(Кредит_ИнвП[[#This Row],[Дата погашения процентов]]="","",COUNTIF($G$4:G536,"&gt;0"))</f>
        <v>532</v>
      </c>
    </row>
    <row r="537" spans="1:10">
      <c r="A537" s="53">
        <v>52596</v>
      </c>
      <c r="B537" s="46"/>
      <c r="C537" s="46">
        <v>0</v>
      </c>
      <c r="D53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65277896</v>
      </c>
      <c r="E53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3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3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52596</v>
      </c>
      <c r="H537" s="49">
        <f t="array" aca="1" ref="H53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280156.5123287671</v>
      </c>
      <c r="I53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37" s="54">
        <f>IF(Кредит_ИнвП[[#This Row],[Дата погашения процентов]]="","",COUNTIF($G$4:G537,"&gt;0"))</f>
        <v>533</v>
      </c>
    </row>
    <row r="538" spans="1:10">
      <c r="A538" s="45">
        <v>52627</v>
      </c>
      <c r="B538" s="46"/>
      <c r="C538" s="46">
        <v>694444</v>
      </c>
      <c r="D53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64583452</v>
      </c>
      <c r="E53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3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276450.10601092898</v>
      </c>
      <c r="G53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52627</v>
      </c>
      <c r="H538" s="49">
        <f t="array" aca="1" ref="H53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276450.10601092898</v>
      </c>
      <c r="I538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38" s="54">
        <f>IF(Кредит_ИнвП[[#This Row],[Дата погашения процентов]]="","",COUNTIF($G$4:G538,"&gt;0"))</f>
        <v>534</v>
      </c>
    </row>
    <row r="539" spans="1:10">
      <c r="A539" s="53">
        <v>52627</v>
      </c>
      <c r="B539" s="46"/>
      <c r="C539" s="46">
        <v>0</v>
      </c>
      <c r="D53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64583452</v>
      </c>
      <c r="E53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3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3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52627</v>
      </c>
      <c r="H539" s="49">
        <f t="array" aca="1" ref="H53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276450.10601092898</v>
      </c>
      <c r="I539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39" s="54">
        <f>IF(Кредит_ИнвП[[#This Row],[Дата погашения процентов]]="","",COUNTIF($G$4:G539,"&gt;0"))</f>
        <v>535</v>
      </c>
    </row>
    <row r="540" spans="1:10">
      <c r="A540" s="45">
        <v>52656</v>
      </c>
      <c r="B540" s="46"/>
      <c r="C540" s="46">
        <v>694444</v>
      </c>
      <c r="D54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63889008</v>
      </c>
      <c r="E540" s="46">
        <f ca="1">IFERROR(Кредит_ИнвП[[#This Row],[Дата выдачи и погашения кредита]]-OFFSET(Кредит_ИнвП[[#This Row],[Дата выдачи и погашения кредита]],-1,0,1,1),0)</f>
        <v>29</v>
      </c>
      <c r="F54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255863.40273224044</v>
      </c>
      <c r="G54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52656</v>
      </c>
      <c r="H540" s="49">
        <f t="array" aca="1" ref="H54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255863.40273224044</v>
      </c>
      <c r="I540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40" s="54">
        <f>IF(Кредит_ИнвП[[#This Row],[Дата погашения процентов]]="","",COUNTIF($G$4:G540,"&gt;0"))</f>
        <v>536</v>
      </c>
    </row>
    <row r="541" spans="1:10">
      <c r="A541" s="53">
        <v>52656</v>
      </c>
      <c r="B541" s="46"/>
      <c r="C541" s="46">
        <v>0</v>
      </c>
      <c r="D54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63889008</v>
      </c>
      <c r="E54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4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4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52656</v>
      </c>
      <c r="H541" s="49">
        <f t="array" aca="1" ref="H54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255863.40273224044</v>
      </c>
      <c r="I54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41" s="54">
        <f>IF(Кредит_ИнвП[[#This Row],[Дата погашения процентов]]="","",COUNTIF($G$4:G541,"&gt;0"))</f>
        <v>537</v>
      </c>
    </row>
    <row r="542" spans="1:10">
      <c r="A542" s="45">
        <v>52687</v>
      </c>
      <c r="B542" s="46"/>
      <c r="C542" s="46">
        <v>694444</v>
      </c>
      <c r="D54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63194564</v>
      </c>
      <c r="E54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4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270568.20327868854</v>
      </c>
      <c r="G54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52687</v>
      </c>
      <c r="H542" s="49">
        <f t="array" aca="1" ref="H54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270568.20327868854</v>
      </c>
      <c r="I542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42" s="54">
        <f>IF(Кредит_ИнвП[[#This Row],[Дата погашения процентов]]="","",COUNTIF($G$4:G542,"&gt;0"))</f>
        <v>538</v>
      </c>
    </row>
    <row r="543" spans="1:10">
      <c r="A543" s="53">
        <v>52687</v>
      </c>
      <c r="B543" s="46"/>
      <c r="C543" s="46">
        <v>0</v>
      </c>
      <c r="D54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63194564</v>
      </c>
      <c r="E54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4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4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52687</v>
      </c>
      <c r="H543" s="49">
        <f t="array" aca="1" ref="H54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270568.20327868854</v>
      </c>
      <c r="I543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43" s="54">
        <f>IF(Кредит_ИнвП[[#This Row],[Дата погашения процентов]]="","",COUNTIF($G$4:G543,"&gt;0"))</f>
        <v>539</v>
      </c>
    </row>
    <row r="544" spans="1:10">
      <c r="A544" s="45">
        <v>52717</v>
      </c>
      <c r="B544" s="46"/>
      <c r="C544" s="46">
        <v>694444</v>
      </c>
      <c r="D54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62500120</v>
      </c>
      <c r="E544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54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258994.11475409835</v>
      </c>
      <c r="G54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52717</v>
      </c>
      <c r="H544" s="49">
        <f t="array" aca="1" ref="H54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258994.11475409835</v>
      </c>
      <c r="I54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44" s="54">
        <f>IF(Кредит_ИнвП[[#This Row],[Дата погашения процентов]]="","",COUNTIF($G$4:G544,"&gt;0"))</f>
        <v>540</v>
      </c>
    </row>
    <row r="545" spans="1:10">
      <c r="A545" s="53">
        <v>52717</v>
      </c>
      <c r="B545" s="46"/>
      <c r="C545" s="46">
        <v>0</v>
      </c>
      <c r="D54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62500120</v>
      </c>
      <c r="E54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4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4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52717</v>
      </c>
      <c r="H545" s="49">
        <f t="array" aca="1" ref="H54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258994.11475409835</v>
      </c>
      <c r="I54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45" s="54">
        <f>IF(Кредит_ИнвП[[#This Row],[Дата погашения процентов]]="","",COUNTIF($G$4:G545,"&gt;0"))</f>
        <v>541</v>
      </c>
    </row>
    <row r="546" spans="1:10">
      <c r="A546" s="45">
        <v>52748</v>
      </c>
      <c r="B546" s="46"/>
      <c r="C546" s="46">
        <v>694444</v>
      </c>
      <c r="D54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61805676</v>
      </c>
      <c r="E54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4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264686.3005464481</v>
      </c>
      <c r="G54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52748</v>
      </c>
      <c r="H546" s="49">
        <f t="array" aca="1" ref="H54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264686.3005464481</v>
      </c>
      <c r="I54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46" s="54">
        <f>IF(Кредит_ИнвП[[#This Row],[Дата погашения процентов]]="","",COUNTIF($G$4:G546,"&gt;0"))</f>
        <v>542</v>
      </c>
    </row>
    <row r="547" spans="1:10">
      <c r="A547" s="53">
        <v>52748</v>
      </c>
      <c r="B547" s="46"/>
      <c r="C547" s="46">
        <v>0</v>
      </c>
      <c r="D54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61805676</v>
      </c>
      <c r="E54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4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4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52748</v>
      </c>
      <c r="H547" s="49">
        <f t="array" aca="1" ref="H54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264686.3005464481</v>
      </c>
      <c r="I547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47" s="54">
        <f>IF(Кредит_ИнвП[[#This Row],[Дата погашения процентов]]="","",COUNTIF($G$4:G547,"&gt;0"))</f>
        <v>543</v>
      </c>
    </row>
    <row r="548" spans="1:10">
      <c r="A548" s="45">
        <v>52778</v>
      </c>
      <c r="B548" s="46"/>
      <c r="C548" s="46">
        <v>694444</v>
      </c>
      <c r="D54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61111232</v>
      </c>
      <c r="E548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54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253301.95081967214</v>
      </c>
      <c r="G54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52778</v>
      </c>
      <c r="H548" s="49">
        <f t="array" aca="1" ref="H54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253301.95081967214</v>
      </c>
      <c r="I548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48" s="54">
        <f>IF(Кредит_ИнвП[[#This Row],[Дата погашения процентов]]="","",COUNTIF($G$4:G548,"&gt;0"))</f>
        <v>544</v>
      </c>
    </row>
    <row r="549" spans="1:10">
      <c r="A549" s="53">
        <v>52778</v>
      </c>
      <c r="B549" s="46"/>
      <c r="C549" s="46">
        <v>0</v>
      </c>
      <c r="D54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61111232</v>
      </c>
      <c r="E54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4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4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52778</v>
      </c>
      <c r="H549" s="49">
        <f t="array" aca="1" ref="H54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253301.95081967214</v>
      </c>
      <c r="I549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49" s="54">
        <f>IF(Кредит_ИнвП[[#This Row],[Дата погашения процентов]]="","",COUNTIF($G$4:G549,"&gt;0"))</f>
        <v>545</v>
      </c>
    </row>
    <row r="550" spans="1:10">
      <c r="A550" s="45">
        <v>52809</v>
      </c>
      <c r="B550" s="46"/>
      <c r="C550" s="46">
        <v>694444</v>
      </c>
      <c r="D55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60416788</v>
      </c>
      <c r="E55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5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258804.39781420768</v>
      </c>
      <c r="G55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52809</v>
      </c>
      <c r="H550" s="49">
        <f t="array" aca="1" ref="H55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258804.39781420768</v>
      </c>
      <c r="I550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50" s="54">
        <f>IF(Кредит_ИнвП[[#This Row],[Дата погашения процентов]]="","",COUNTIF($G$4:G550,"&gt;0"))</f>
        <v>546</v>
      </c>
    </row>
    <row r="551" spans="1:10">
      <c r="A551" s="53">
        <v>52809</v>
      </c>
      <c r="B551" s="46"/>
      <c r="C551" s="46">
        <v>0</v>
      </c>
      <c r="D55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60416788</v>
      </c>
      <c r="E55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5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5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52809</v>
      </c>
      <c r="H551" s="49">
        <f t="array" aca="1" ref="H55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258804.39781420768</v>
      </c>
      <c r="I55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51" s="54">
        <f>IF(Кредит_ИнвП[[#This Row],[Дата погашения процентов]]="","",COUNTIF($G$4:G551,"&gt;0"))</f>
        <v>547</v>
      </c>
    </row>
    <row r="552" spans="1:10">
      <c r="A552" s="45">
        <v>52840</v>
      </c>
      <c r="B552" s="46"/>
      <c r="C552" s="46">
        <v>694444</v>
      </c>
      <c r="D55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59722344</v>
      </c>
      <c r="E55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5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255863.44644808746</v>
      </c>
      <c r="G55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52840</v>
      </c>
      <c r="H552" s="49">
        <f t="array" aca="1" ref="H55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255863.44644808746</v>
      </c>
      <c r="I552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52" s="54">
        <f>IF(Кредит_ИнвП[[#This Row],[Дата погашения процентов]]="","",COUNTIF($G$4:G552,"&gt;0"))</f>
        <v>548</v>
      </c>
    </row>
    <row r="553" spans="1:10">
      <c r="A553" s="53">
        <v>52840</v>
      </c>
      <c r="B553" s="46"/>
      <c r="C553" s="46">
        <v>0</v>
      </c>
      <c r="D55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59722344</v>
      </c>
      <c r="E55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5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5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52840</v>
      </c>
      <c r="H553" s="49">
        <f t="array" aca="1" ref="H55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255863.44644808746</v>
      </c>
      <c r="I553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53" s="54">
        <f>IF(Кредит_ИнвП[[#This Row],[Дата погашения процентов]]="","",COUNTIF($G$4:G553,"&gt;0"))</f>
        <v>549</v>
      </c>
    </row>
    <row r="554" spans="1:10">
      <c r="A554" s="45">
        <v>52870</v>
      </c>
      <c r="B554" s="46"/>
      <c r="C554" s="46">
        <v>694444</v>
      </c>
      <c r="D55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59027900</v>
      </c>
      <c r="E554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55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244763.70491803277</v>
      </c>
      <c r="G55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52870</v>
      </c>
      <c r="H554" s="49">
        <f t="array" aca="1" ref="H55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244763.70491803277</v>
      </c>
      <c r="I55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54" s="54">
        <f>IF(Кредит_ИнвП[[#This Row],[Дата погашения процентов]]="","",COUNTIF($G$4:G554,"&gt;0"))</f>
        <v>550</v>
      </c>
    </row>
    <row r="555" spans="1:10">
      <c r="A555" s="53">
        <v>52870</v>
      </c>
      <c r="B555" s="46"/>
      <c r="C555" s="46">
        <v>0</v>
      </c>
      <c r="D55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59027900</v>
      </c>
      <c r="E55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5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5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52870</v>
      </c>
      <c r="H555" s="49">
        <f t="array" aca="1" ref="H55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244763.70491803277</v>
      </c>
      <c r="I55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55" s="54">
        <f>IF(Кредит_ИнвП[[#This Row],[Дата погашения процентов]]="","",COUNTIF($G$4:G555,"&gt;0"))</f>
        <v>551</v>
      </c>
    </row>
    <row r="556" spans="1:10">
      <c r="A556" s="45">
        <v>52901</v>
      </c>
      <c r="B556" s="46"/>
      <c r="C556" s="46">
        <v>694444</v>
      </c>
      <c r="D55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58333456</v>
      </c>
      <c r="E55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5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249981.54371584699</v>
      </c>
      <c r="G55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52901</v>
      </c>
      <c r="H556" s="49">
        <f t="array" aca="1" ref="H55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249981.54371584699</v>
      </c>
      <c r="I55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56" s="54">
        <f>IF(Кредит_ИнвП[[#This Row],[Дата погашения процентов]]="","",COUNTIF($G$4:G556,"&gt;0"))</f>
        <v>552</v>
      </c>
    </row>
    <row r="557" spans="1:10">
      <c r="A557" s="53">
        <v>52901</v>
      </c>
      <c r="B557" s="46"/>
      <c r="C557" s="46">
        <v>0</v>
      </c>
      <c r="D55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58333456</v>
      </c>
      <c r="E55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5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5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52901</v>
      </c>
      <c r="H557" s="49">
        <f t="array" aca="1" ref="H55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249981.54371584699</v>
      </c>
      <c r="I557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57" s="54">
        <f>IF(Кредит_ИнвП[[#This Row],[Дата погашения процентов]]="","",COUNTIF($G$4:G557,"&gt;0"))</f>
        <v>553</v>
      </c>
    </row>
    <row r="558" spans="1:10">
      <c r="A558" s="45">
        <v>52931</v>
      </c>
      <c r="B558" s="46"/>
      <c r="C558" s="46">
        <v>694444</v>
      </c>
      <c r="D55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57639012</v>
      </c>
      <c r="E558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55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239071.54098360657</v>
      </c>
      <c r="G55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52931</v>
      </c>
      <c r="H558" s="49">
        <f t="array" aca="1" ref="H55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239071.54098360657</v>
      </c>
      <c r="I558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58" s="54">
        <f>IF(Кредит_ИнвП[[#This Row],[Дата погашения процентов]]="","",COUNTIF($G$4:G558,"&gt;0"))</f>
        <v>554</v>
      </c>
    </row>
    <row r="559" spans="1:10">
      <c r="A559" s="53">
        <v>52931</v>
      </c>
      <c r="B559" s="46"/>
      <c r="C559" s="46">
        <v>0</v>
      </c>
      <c r="D55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57639012</v>
      </c>
      <c r="E55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5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5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52931</v>
      </c>
      <c r="H559" s="49">
        <f t="array" aca="1" ref="H55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239071.54098360657</v>
      </c>
      <c r="I559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59" s="54">
        <f>IF(Кредит_ИнвП[[#This Row],[Дата погашения процентов]]="","",COUNTIF($G$4:G559,"&gt;0"))</f>
        <v>555</v>
      </c>
    </row>
    <row r="560" spans="1:10">
      <c r="A560" s="45">
        <v>52962</v>
      </c>
      <c r="B560" s="46"/>
      <c r="C560" s="46">
        <v>694444</v>
      </c>
      <c r="D56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56944568</v>
      </c>
      <c r="E56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6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244099.64098360657</v>
      </c>
      <c r="G56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52962</v>
      </c>
      <c r="H560" s="49">
        <f t="array" aca="1" ref="H56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244099.64098360657</v>
      </c>
      <c r="I560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60" s="54">
        <f>IF(Кредит_ИнвП[[#This Row],[Дата погашения процентов]]="","",COUNTIF($G$4:G560,"&gt;0"))</f>
        <v>556</v>
      </c>
    </row>
    <row r="561" spans="1:10">
      <c r="A561" s="53">
        <v>52962</v>
      </c>
      <c r="B561" s="46"/>
      <c r="C561" s="46">
        <v>0</v>
      </c>
      <c r="D56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56944568</v>
      </c>
      <c r="E56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6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6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52962</v>
      </c>
      <c r="H561" s="49">
        <f t="array" aca="1" ref="H56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244099.64098360657</v>
      </c>
      <c r="I56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561" s="54">
        <f>IF(Кредит_ИнвП[[#This Row],[Дата погашения процентов]]="","",COUNTIF($G$4:G561,"&gt;0"))</f>
        <v>557</v>
      </c>
    </row>
    <row r="562" spans="1:10">
      <c r="A562" s="45">
        <v>52993</v>
      </c>
      <c r="B562" s="46"/>
      <c r="C562" s="46">
        <v>694444</v>
      </c>
      <c r="D56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56250124</v>
      </c>
      <c r="E56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6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241819.3983561644</v>
      </c>
      <c r="G56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52993</v>
      </c>
      <c r="H562" s="49">
        <f t="array" aca="1" ref="H56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241819.3983561644</v>
      </c>
      <c r="I56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62" s="54">
        <f>IF(Кредит_ИнвП[[#This Row],[Дата погашения процентов]]="","",COUNTIF($G$4:G562,"&gt;0"))</f>
        <v>558</v>
      </c>
    </row>
    <row r="563" spans="1:10">
      <c r="A563" s="53">
        <v>52993</v>
      </c>
      <c r="B563" s="46"/>
      <c r="C563" s="46">
        <v>0</v>
      </c>
      <c r="D56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56250124</v>
      </c>
      <c r="E56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6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6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52993</v>
      </c>
      <c r="H563" s="49">
        <f t="array" aca="1" ref="H56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241819.3983561644</v>
      </c>
      <c r="I56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63" s="54">
        <f>IF(Кредит_ИнвП[[#This Row],[Дата погашения процентов]]="","",COUNTIF($G$4:G563,"&gt;0"))</f>
        <v>559</v>
      </c>
    </row>
    <row r="564" spans="1:10">
      <c r="A564" s="45">
        <v>53021</v>
      </c>
      <c r="B564" s="46"/>
      <c r="C564" s="46">
        <v>694444</v>
      </c>
      <c r="D56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55555680</v>
      </c>
      <c r="E564" s="46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56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215753.90027397263</v>
      </c>
      <c r="G56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53021</v>
      </c>
      <c r="H564" s="49">
        <f t="array" aca="1" ref="H56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215753.90027397263</v>
      </c>
      <c r="I56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64" s="54">
        <f>IF(Кредит_ИнвП[[#This Row],[Дата погашения процентов]]="","",COUNTIF($G$4:G564,"&gt;0"))</f>
        <v>560</v>
      </c>
    </row>
    <row r="565" spans="1:10">
      <c r="A565" s="53">
        <v>53021</v>
      </c>
      <c r="B565" s="46"/>
      <c r="C565" s="46">
        <v>0</v>
      </c>
      <c r="D56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55555680</v>
      </c>
      <c r="E56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6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6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53021</v>
      </c>
      <c r="H565" s="49">
        <f t="array" aca="1" ref="H56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215753.90027397263</v>
      </c>
      <c r="I56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65" s="54">
        <f>IF(Кредит_ИнвП[[#This Row],[Дата погашения процентов]]="","",COUNTIF($G$4:G565,"&gt;0"))</f>
        <v>561</v>
      </c>
    </row>
    <row r="566" spans="1:10">
      <c r="A566" s="45">
        <v>53052</v>
      </c>
      <c r="B566" s="46"/>
      <c r="C566" s="46">
        <v>694444</v>
      </c>
      <c r="D56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54861236</v>
      </c>
      <c r="E56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6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235921.38082191782</v>
      </c>
      <c r="G56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53052</v>
      </c>
      <c r="H566" s="49">
        <f t="array" aca="1" ref="H56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235921.38082191782</v>
      </c>
      <c r="I56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66" s="54">
        <f>IF(Кредит_ИнвП[[#This Row],[Дата погашения процентов]]="","",COUNTIF($G$4:G566,"&gt;0"))</f>
        <v>562</v>
      </c>
    </row>
    <row r="567" spans="1:10">
      <c r="A567" s="53">
        <v>53052</v>
      </c>
      <c r="B567" s="46"/>
      <c r="C567" s="46">
        <v>0</v>
      </c>
      <c r="D56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54861236</v>
      </c>
      <c r="E56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6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6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53052</v>
      </c>
      <c r="H567" s="49">
        <f t="array" aca="1" ref="H56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235921.38082191782</v>
      </c>
      <c r="I56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67" s="54">
        <f>IF(Кредит_ИнвП[[#This Row],[Дата погашения процентов]]="","",COUNTIF($G$4:G567,"&gt;0"))</f>
        <v>563</v>
      </c>
    </row>
    <row r="568" spans="1:10">
      <c r="A568" s="45">
        <v>53082</v>
      </c>
      <c r="B568" s="46"/>
      <c r="C568" s="46">
        <v>694444</v>
      </c>
      <c r="D56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54166792</v>
      </c>
      <c r="E568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56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225457.13424657536</v>
      </c>
      <c r="G56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53082</v>
      </c>
      <c r="H568" s="49">
        <f t="array" aca="1" ref="H56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225457.13424657536</v>
      </c>
      <c r="I56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68" s="54">
        <f>IF(Кредит_ИнвП[[#This Row],[Дата погашения процентов]]="","",COUNTIF($G$4:G568,"&gt;0"))</f>
        <v>564</v>
      </c>
    </row>
    <row r="569" spans="1:10">
      <c r="A569" s="53">
        <v>53082</v>
      </c>
      <c r="B569" s="46"/>
      <c r="C569" s="46">
        <v>0</v>
      </c>
      <c r="D56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54166792</v>
      </c>
      <c r="E56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6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6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53082</v>
      </c>
      <c r="H569" s="49">
        <f t="array" aca="1" ref="H56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225457.13424657536</v>
      </c>
      <c r="I56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69" s="54">
        <f>IF(Кредит_ИнвП[[#This Row],[Дата погашения процентов]]="","",COUNTIF($G$4:G569,"&gt;0"))</f>
        <v>565</v>
      </c>
    </row>
    <row r="570" spans="1:10">
      <c r="A570" s="45">
        <v>53113</v>
      </c>
      <c r="B570" s="46"/>
      <c r="C570" s="46">
        <v>694444</v>
      </c>
      <c r="D57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53472348</v>
      </c>
      <c r="E57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7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230023.36328767127</v>
      </c>
      <c r="G57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53113</v>
      </c>
      <c r="H570" s="49">
        <f t="array" aca="1" ref="H57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230023.36328767127</v>
      </c>
      <c r="I57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70" s="54">
        <f>IF(Кредит_ИнвП[[#This Row],[Дата погашения процентов]]="","",COUNTIF($G$4:G570,"&gt;0"))</f>
        <v>566</v>
      </c>
    </row>
    <row r="571" spans="1:10">
      <c r="A571" s="53">
        <v>53113</v>
      </c>
      <c r="B571" s="46"/>
      <c r="C571" s="46">
        <v>0</v>
      </c>
      <c r="D57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53472348</v>
      </c>
      <c r="E57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7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7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53113</v>
      </c>
      <c r="H571" s="49">
        <f t="array" aca="1" ref="H57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230023.36328767127</v>
      </c>
      <c r="I57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71" s="54">
        <f>IF(Кредит_ИнвП[[#This Row],[Дата погашения процентов]]="","",COUNTIF($G$4:G571,"&gt;0"))</f>
        <v>567</v>
      </c>
    </row>
    <row r="572" spans="1:10">
      <c r="A572" s="45">
        <v>53143</v>
      </c>
      <c r="B572" s="46"/>
      <c r="C572" s="46">
        <v>694444</v>
      </c>
      <c r="D57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52777904</v>
      </c>
      <c r="E572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57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219749.37534246576</v>
      </c>
      <c r="G57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53143</v>
      </c>
      <c r="H572" s="49">
        <f t="array" aca="1" ref="H57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219749.37534246576</v>
      </c>
      <c r="I57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72" s="54">
        <f>IF(Кредит_ИнвП[[#This Row],[Дата погашения процентов]]="","",COUNTIF($G$4:G572,"&gt;0"))</f>
        <v>568</v>
      </c>
    </row>
    <row r="573" spans="1:10">
      <c r="A573" s="53">
        <v>53143</v>
      </c>
      <c r="B573" s="46"/>
      <c r="C573" s="46">
        <v>0</v>
      </c>
      <c r="D57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52777904</v>
      </c>
      <c r="E57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7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7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53143</v>
      </c>
      <c r="H573" s="49">
        <f t="array" aca="1" ref="H57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219749.37534246576</v>
      </c>
      <c r="I57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73" s="54">
        <f>IF(Кредит_ИнвП[[#This Row],[Дата погашения процентов]]="","",COUNTIF($G$4:G573,"&gt;0"))</f>
        <v>569</v>
      </c>
    </row>
    <row r="574" spans="1:10">
      <c r="A574" s="45">
        <v>53174</v>
      </c>
      <c r="B574" s="46"/>
      <c r="C574" s="46">
        <v>694444</v>
      </c>
      <c r="D57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52083460</v>
      </c>
      <c r="E57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7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224125.34575342466</v>
      </c>
      <c r="G57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53174</v>
      </c>
      <c r="H574" s="49">
        <f t="array" aca="1" ref="H57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224125.34575342466</v>
      </c>
      <c r="I57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74" s="54">
        <f>IF(Кредит_ИнвП[[#This Row],[Дата погашения процентов]]="","",COUNTIF($G$4:G574,"&gt;0"))</f>
        <v>570</v>
      </c>
    </row>
    <row r="575" spans="1:10">
      <c r="A575" s="53">
        <v>53174</v>
      </c>
      <c r="B575" s="46"/>
      <c r="C575" s="46">
        <v>0</v>
      </c>
      <c r="D57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52083460</v>
      </c>
      <c r="E57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7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7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53174</v>
      </c>
      <c r="H575" s="49">
        <f t="array" aca="1" ref="H57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224125.34575342466</v>
      </c>
      <c r="I57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75" s="54">
        <f>IF(Кредит_ИнвП[[#This Row],[Дата погашения процентов]]="","",COUNTIF($G$4:G575,"&gt;0"))</f>
        <v>571</v>
      </c>
    </row>
    <row r="576" spans="1:10">
      <c r="A576" s="45">
        <v>53205</v>
      </c>
      <c r="B576" s="46"/>
      <c r="C576" s="46">
        <v>694444</v>
      </c>
      <c r="D57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51389016</v>
      </c>
      <c r="E57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7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221176.33698630138</v>
      </c>
      <c r="G57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53205</v>
      </c>
      <c r="H576" s="49">
        <f t="array" aca="1" ref="H57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221176.33698630138</v>
      </c>
      <c r="I57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76" s="54">
        <f>IF(Кредит_ИнвП[[#This Row],[Дата погашения процентов]]="","",COUNTIF($G$4:G576,"&gt;0"))</f>
        <v>572</v>
      </c>
    </row>
    <row r="577" spans="1:10">
      <c r="A577" s="53">
        <v>53205</v>
      </c>
      <c r="B577" s="46"/>
      <c r="C577" s="46">
        <v>0</v>
      </c>
      <c r="D57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51389016</v>
      </c>
      <c r="E57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7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7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53205</v>
      </c>
      <c r="H577" s="49">
        <f t="array" aca="1" ref="H57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221176.33698630138</v>
      </c>
      <c r="I57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77" s="54">
        <f>IF(Кредит_ИнвП[[#This Row],[Дата погашения процентов]]="","",COUNTIF($G$4:G577,"&gt;0"))</f>
        <v>573</v>
      </c>
    </row>
    <row r="578" spans="1:10">
      <c r="A578" s="45">
        <v>53235</v>
      </c>
      <c r="B578" s="46"/>
      <c r="C578" s="46">
        <v>694444</v>
      </c>
      <c r="D57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50694572</v>
      </c>
      <c r="E578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57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211187.73698630137</v>
      </c>
      <c r="G57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53235</v>
      </c>
      <c r="H578" s="49">
        <f t="array" aca="1" ref="H57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211187.73698630137</v>
      </c>
      <c r="I57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78" s="54">
        <f>IF(Кредит_ИнвП[[#This Row],[Дата погашения процентов]]="","",COUNTIF($G$4:G578,"&gt;0"))</f>
        <v>574</v>
      </c>
    </row>
    <row r="579" spans="1:10">
      <c r="A579" s="53">
        <v>53235</v>
      </c>
      <c r="B579" s="46"/>
      <c r="C579" s="46">
        <v>0</v>
      </c>
      <c r="D57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50694572</v>
      </c>
      <c r="E57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7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7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53235</v>
      </c>
      <c r="H579" s="49">
        <f t="array" aca="1" ref="H57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211187.73698630137</v>
      </c>
      <c r="I57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79" s="54">
        <f>IF(Кредит_ИнвП[[#This Row],[Дата погашения процентов]]="","",COUNTIF($G$4:G579,"&gt;0"))</f>
        <v>575</v>
      </c>
    </row>
    <row r="580" spans="1:10">
      <c r="A580" s="45">
        <v>53266</v>
      </c>
      <c r="B580" s="46"/>
      <c r="C580" s="46">
        <v>694444</v>
      </c>
      <c r="D58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50000128</v>
      </c>
      <c r="E58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8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215278.31945205483</v>
      </c>
      <c r="G58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53266</v>
      </c>
      <c r="H580" s="49">
        <f t="array" aca="1" ref="H58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215278.31945205483</v>
      </c>
      <c r="I58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80" s="54">
        <f>IF(Кредит_ИнвП[[#This Row],[Дата погашения процентов]]="","",COUNTIF($G$4:G580,"&gt;0"))</f>
        <v>576</v>
      </c>
    </row>
    <row r="581" spans="1:10">
      <c r="A581" s="53">
        <v>53266</v>
      </c>
      <c r="B581" s="46"/>
      <c r="C581" s="46">
        <v>0</v>
      </c>
      <c r="D58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50000128</v>
      </c>
      <c r="E58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8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8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53266</v>
      </c>
      <c r="H581" s="49">
        <f t="array" aca="1" ref="H58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215278.31945205483</v>
      </c>
      <c r="I58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81" s="54">
        <f>IF(Кредит_ИнвП[[#This Row],[Дата погашения процентов]]="","",COUNTIF($G$4:G581,"&gt;0"))</f>
        <v>577</v>
      </c>
    </row>
    <row r="582" spans="1:10">
      <c r="A582" s="45">
        <v>53296</v>
      </c>
      <c r="B582" s="46"/>
      <c r="C582" s="46">
        <v>694444</v>
      </c>
      <c r="D58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49305684</v>
      </c>
      <c r="E582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58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205479.97808219178</v>
      </c>
      <c r="G58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53296</v>
      </c>
      <c r="H582" s="49">
        <f t="array" aca="1" ref="H58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205479.97808219178</v>
      </c>
      <c r="I58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82" s="54">
        <f>IF(Кредит_ИнвП[[#This Row],[Дата погашения процентов]]="","",COUNTIF($G$4:G582,"&gt;0"))</f>
        <v>578</v>
      </c>
    </row>
    <row r="583" spans="1:10">
      <c r="A583" s="53">
        <v>53296</v>
      </c>
      <c r="B583" s="46"/>
      <c r="C583" s="46">
        <v>0</v>
      </c>
      <c r="D58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49305684</v>
      </c>
      <c r="E58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8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8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53296</v>
      </c>
      <c r="H583" s="49">
        <f t="array" aca="1" ref="H58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205479.97808219178</v>
      </c>
      <c r="I58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83" s="54">
        <f>IF(Кредит_ИнвП[[#This Row],[Дата погашения процентов]]="","",COUNTIF($G$4:G583,"&gt;0"))</f>
        <v>579</v>
      </c>
    </row>
    <row r="584" spans="1:10">
      <c r="A584" s="45">
        <v>53327</v>
      </c>
      <c r="B584" s="46"/>
      <c r="C584" s="46">
        <v>694444</v>
      </c>
      <c r="D58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48611240</v>
      </c>
      <c r="E58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8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209380.30191780822</v>
      </c>
      <c r="G58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53327</v>
      </c>
      <c r="H584" s="49">
        <f t="array" aca="1" ref="H58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209380.30191780822</v>
      </c>
      <c r="I58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84" s="54">
        <f>IF(Кредит_ИнвП[[#This Row],[Дата погашения процентов]]="","",COUNTIF($G$4:G584,"&gt;0"))</f>
        <v>580</v>
      </c>
    </row>
    <row r="585" spans="1:10">
      <c r="A585" s="53">
        <v>53327</v>
      </c>
      <c r="B585" s="46"/>
      <c r="C585" s="46">
        <v>0</v>
      </c>
      <c r="D58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48611240</v>
      </c>
      <c r="E58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8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8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53327</v>
      </c>
      <c r="H585" s="49">
        <f t="array" aca="1" ref="H58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209380.30191780822</v>
      </c>
      <c r="I58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85" s="54">
        <f>IF(Кредит_ИнвП[[#This Row],[Дата погашения процентов]]="","",COUNTIF($G$4:G585,"&gt;0"))</f>
        <v>581</v>
      </c>
    </row>
    <row r="586" spans="1:10">
      <c r="A586" s="45">
        <v>53358</v>
      </c>
      <c r="B586" s="46"/>
      <c r="C586" s="46">
        <v>694444</v>
      </c>
      <c r="D58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47916796</v>
      </c>
      <c r="E58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8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206431.29315068494</v>
      </c>
      <c r="G58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53358</v>
      </c>
      <c r="H586" s="49">
        <f t="array" aca="1" ref="H58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206431.29315068494</v>
      </c>
      <c r="I58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86" s="54">
        <f>IF(Кредит_ИнвП[[#This Row],[Дата погашения процентов]]="","",COUNTIF($G$4:G586,"&gt;0"))</f>
        <v>582</v>
      </c>
    </row>
    <row r="587" spans="1:10">
      <c r="A587" s="53">
        <v>53358</v>
      </c>
      <c r="B587" s="46"/>
      <c r="C587" s="46">
        <v>0</v>
      </c>
      <c r="D58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47916796</v>
      </c>
      <c r="E58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8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8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53358</v>
      </c>
      <c r="H587" s="49">
        <f t="array" aca="1" ref="H58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206431.29315068494</v>
      </c>
      <c r="I58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87" s="54">
        <f>IF(Кредит_ИнвП[[#This Row],[Дата погашения процентов]]="","",COUNTIF($G$4:G587,"&gt;0"))</f>
        <v>583</v>
      </c>
    </row>
    <row r="588" spans="1:10">
      <c r="A588" s="45">
        <v>53386</v>
      </c>
      <c r="B588" s="46"/>
      <c r="C588" s="46">
        <v>694444</v>
      </c>
      <c r="D58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47222352</v>
      </c>
      <c r="E588" s="46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58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183790.45041095893</v>
      </c>
      <c r="G58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53386</v>
      </c>
      <c r="H588" s="49">
        <f t="array" aca="1" ref="H58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183790.45041095893</v>
      </c>
      <c r="I58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88" s="54">
        <f>IF(Кредит_ИнвП[[#This Row],[Дата погашения процентов]]="","",COUNTIF($G$4:G588,"&gt;0"))</f>
        <v>584</v>
      </c>
    </row>
    <row r="589" spans="1:10">
      <c r="A589" s="53">
        <v>53386</v>
      </c>
      <c r="B589" s="46"/>
      <c r="C589" s="46">
        <v>0</v>
      </c>
      <c r="D58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47222352</v>
      </c>
      <c r="E58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8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8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53386</v>
      </c>
      <c r="H589" s="49">
        <f t="array" aca="1" ref="H58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183790.45041095893</v>
      </c>
      <c r="I58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89" s="54">
        <f>IF(Кредит_ИнвП[[#This Row],[Дата погашения процентов]]="","",COUNTIF($G$4:G589,"&gt;0"))</f>
        <v>585</v>
      </c>
    </row>
    <row r="590" spans="1:10">
      <c r="A590" s="45">
        <v>53417</v>
      </c>
      <c r="B590" s="46"/>
      <c r="C590" s="46">
        <v>694444</v>
      </c>
      <c r="D59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46527908</v>
      </c>
      <c r="E59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9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200533.27561643839</v>
      </c>
      <c r="G59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53417</v>
      </c>
      <c r="H590" s="49">
        <f t="array" aca="1" ref="H59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200533.27561643839</v>
      </c>
      <c r="I59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90" s="54">
        <f>IF(Кредит_ИнвП[[#This Row],[Дата погашения процентов]]="","",COUNTIF($G$4:G590,"&gt;0"))</f>
        <v>586</v>
      </c>
    </row>
    <row r="591" spans="1:10">
      <c r="A591" s="53">
        <v>53417</v>
      </c>
      <c r="B591" s="46"/>
      <c r="C591" s="46">
        <v>0</v>
      </c>
      <c r="D59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46527908</v>
      </c>
      <c r="E59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9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9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53417</v>
      </c>
      <c r="H591" s="49">
        <f t="array" aca="1" ref="H59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200533.27561643839</v>
      </c>
      <c r="I59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91" s="54">
        <f>IF(Кредит_ИнвП[[#This Row],[Дата погашения процентов]]="","",COUNTIF($G$4:G591,"&gt;0"))</f>
        <v>587</v>
      </c>
    </row>
    <row r="592" spans="1:10">
      <c r="A592" s="45">
        <v>53447</v>
      </c>
      <c r="B592" s="46"/>
      <c r="C592" s="46">
        <v>694444</v>
      </c>
      <c r="D59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45833464</v>
      </c>
      <c r="E592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59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191210.5808219178</v>
      </c>
      <c r="G59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53447</v>
      </c>
      <c r="H592" s="49">
        <f t="array" aca="1" ref="H59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191210.5808219178</v>
      </c>
      <c r="I59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92" s="54">
        <f>IF(Кредит_ИнвП[[#This Row],[Дата погашения процентов]]="","",COUNTIF($G$4:G592,"&gt;0"))</f>
        <v>588</v>
      </c>
    </row>
    <row r="593" spans="1:10">
      <c r="A593" s="53">
        <v>53447</v>
      </c>
      <c r="B593" s="46"/>
      <c r="C593" s="46">
        <v>0</v>
      </c>
      <c r="D59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45833464</v>
      </c>
      <c r="E59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9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9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53447</v>
      </c>
      <c r="H593" s="49">
        <f t="array" aca="1" ref="H59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191210.5808219178</v>
      </c>
      <c r="I59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93" s="54">
        <f>IF(Кредит_ИнвП[[#This Row],[Дата погашения процентов]]="","",COUNTIF($G$4:G593,"&gt;0"))</f>
        <v>589</v>
      </c>
    </row>
    <row r="594" spans="1:10">
      <c r="A594" s="45">
        <v>53478</v>
      </c>
      <c r="B594" s="46"/>
      <c r="C594" s="46">
        <v>694444</v>
      </c>
      <c r="D59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45139020</v>
      </c>
      <c r="E59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9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194635.25808219178</v>
      </c>
      <c r="G59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53478</v>
      </c>
      <c r="H594" s="49">
        <f t="array" aca="1" ref="H59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194635.25808219178</v>
      </c>
      <c r="I59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94" s="54">
        <f>IF(Кредит_ИнвП[[#This Row],[Дата погашения процентов]]="","",COUNTIF($G$4:G594,"&gt;0"))</f>
        <v>590</v>
      </c>
    </row>
    <row r="595" spans="1:10">
      <c r="A595" s="53">
        <v>53478</v>
      </c>
      <c r="B595" s="46"/>
      <c r="C595" s="46">
        <v>0</v>
      </c>
      <c r="D59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45139020</v>
      </c>
      <c r="E59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9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9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53478</v>
      </c>
      <c r="H595" s="49">
        <f t="array" aca="1" ref="H59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194635.25808219178</v>
      </c>
      <c r="I59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95" s="54">
        <f>IF(Кредит_ИнвП[[#This Row],[Дата погашения процентов]]="","",COUNTIF($G$4:G595,"&gt;0"))</f>
        <v>591</v>
      </c>
    </row>
    <row r="596" spans="1:10">
      <c r="A596" s="45">
        <v>53508</v>
      </c>
      <c r="B596" s="46"/>
      <c r="C596" s="46">
        <v>694444</v>
      </c>
      <c r="D59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44444576</v>
      </c>
      <c r="E596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59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185502.82191780821</v>
      </c>
      <c r="G59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53508</v>
      </c>
      <c r="H596" s="49">
        <f t="array" aca="1" ref="H59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185502.82191780821</v>
      </c>
      <c r="I59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96" s="54">
        <f>IF(Кредит_ИнвП[[#This Row],[Дата погашения процентов]]="","",COUNTIF($G$4:G596,"&gt;0"))</f>
        <v>592</v>
      </c>
    </row>
    <row r="597" spans="1:10">
      <c r="A597" s="53">
        <v>53508</v>
      </c>
      <c r="B597" s="46"/>
      <c r="C597" s="46">
        <v>0</v>
      </c>
      <c r="D59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44444576</v>
      </c>
      <c r="E59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9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9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53508</v>
      </c>
      <c r="H597" s="49">
        <f t="array" aca="1" ref="H59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185502.82191780821</v>
      </c>
      <c r="I59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97" s="54">
        <f>IF(Кредит_ИнвП[[#This Row],[Дата погашения процентов]]="","",COUNTIF($G$4:G597,"&gt;0"))</f>
        <v>593</v>
      </c>
    </row>
    <row r="598" spans="1:10">
      <c r="A598" s="45">
        <v>53539</v>
      </c>
      <c r="B598" s="46"/>
      <c r="C598" s="46">
        <v>694444</v>
      </c>
      <c r="D59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43750132</v>
      </c>
      <c r="E59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59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188737.2405479452</v>
      </c>
      <c r="G59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53539</v>
      </c>
      <c r="H598" s="49">
        <f t="array" aca="1" ref="H59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188737.2405479452</v>
      </c>
      <c r="I59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98" s="54">
        <f>IF(Кредит_ИнвП[[#This Row],[Дата погашения процентов]]="","",COUNTIF($G$4:G598,"&gt;0"))</f>
        <v>594</v>
      </c>
    </row>
    <row r="599" spans="1:10">
      <c r="A599" s="53">
        <v>53539</v>
      </c>
      <c r="B599" s="46"/>
      <c r="C599" s="46">
        <v>0</v>
      </c>
      <c r="D59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43750132</v>
      </c>
      <c r="E59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59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59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53539</v>
      </c>
      <c r="H599" s="49">
        <f t="array" aca="1" ref="H59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188737.2405479452</v>
      </c>
      <c r="I59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599" s="54">
        <f>IF(Кредит_ИнвП[[#This Row],[Дата погашения процентов]]="","",COUNTIF($G$4:G599,"&gt;0"))</f>
        <v>595</v>
      </c>
    </row>
    <row r="600" spans="1:10">
      <c r="A600" s="45">
        <v>53570</v>
      </c>
      <c r="B600" s="46"/>
      <c r="C600" s="46">
        <v>694444</v>
      </c>
      <c r="D60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43055688</v>
      </c>
      <c r="E60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0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185788.23178082195</v>
      </c>
      <c r="G60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53570</v>
      </c>
      <c r="H600" s="49">
        <f t="array" aca="1" ref="H60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185788.23178082195</v>
      </c>
      <c r="I60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00" s="54">
        <f>IF(Кредит_ИнвП[[#This Row],[Дата погашения процентов]]="","",COUNTIF($G$4:G600,"&gt;0"))</f>
        <v>596</v>
      </c>
    </row>
    <row r="601" spans="1:10">
      <c r="A601" s="53">
        <v>53570</v>
      </c>
      <c r="B601" s="46"/>
      <c r="C601" s="46">
        <v>0</v>
      </c>
      <c r="D60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43055688</v>
      </c>
      <c r="E60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0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0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53570</v>
      </c>
      <c r="H601" s="49">
        <f t="array" aca="1" ref="H60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185788.23178082195</v>
      </c>
      <c r="I60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01" s="54">
        <f>IF(Кредит_ИнвП[[#This Row],[Дата погашения процентов]]="","",COUNTIF($G$4:G601,"&gt;0"))</f>
        <v>597</v>
      </c>
    </row>
    <row r="602" spans="1:10">
      <c r="A602" s="45">
        <v>53600</v>
      </c>
      <c r="B602" s="46"/>
      <c r="C602" s="46">
        <v>694444</v>
      </c>
      <c r="D60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42361244</v>
      </c>
      <c r="E602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60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176941.18356164385</v>
      </c>
      <c r="G60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53600</v>
      </c>
      <c r="H602" s="49">
        <f t="array" aca="1" ref="H60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176941.18356164385</v>
      </c>
      <c r="I60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02" s="54">
        <f>IF(Кредит_ИнвП[[#This Row],[Дата погашения процентов]]="","",COUNTIF($G$4:G602,"&gt;0"))</f>
        <v>598</v>
      </c>
    </row>
    <row r="603" spans="1:10">
      <c r="A603" s="53">
        <v>53600</v>
      </c>
      <c r="B603" s="46"/>
      <c r="C603" s="46">
        <v>0</v>
      </c>
      <c r="D60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42361244</v>
      </c>
      <c r="E60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0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0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53600</v>
      </c>
      <c r="H603" s="49">
        <f t="array" aca="1" ref="H60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176941.18356164385</v>
      </c>
      <c r="I60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03" s="54">
        <f>IF(Кредит_ИнвП[[#This Row],[Дата погашения процентов]]="","",COUNTIF($G$4:G603,"&gt;0"))</f>
        <v>599</v>
      </c>
    </row>
    <row r="604" spans="1:10">
      <c r="A604" s="45">
        <v>53631</v>
      </c>
      <c r="B604" s="46"/>
      <c r="C604" s="46">
        <v>694444</v>
      </c>
      <c r="D60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41666800</v>
      </c>
      <c r="E60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0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179890.21424657534</v>
      </c>
      <c r="G60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53631</v>
      </c>
      <c r="H604" s="49">
        <f t="array" aca="1" ref="H60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179890.21424657534</v>
      </c>
      <c r="I60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04" s="54">
        <f>IF(Кредит_ИнвП[[#This Row],[Дата погашения процентов]]="","",COUNTIF($G$4:G604,"&gt;0"))</f>
        <v>600</v>
      </c>
    </row>
    <row r="605" spans="1:10">
      <c r="A605" s="53">
        <v>53631</v>
      </c>
      <c r="B605" s="46"/>
      <c r="C605" s="46">
        <v>0</v>
      </c>
      <c r="D60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41666800</v>
      </c>
      <c r="E60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0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0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53631</v>
      </c>
      <c r="H605" s="49">
        <f t="array" aca="1" ref="H60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179890.21424657534</v>
      </c>
      <c r="I60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05" s="54">
        <f>IF(Кредит_ИнвП[[#This Row],[Дата погашения процентов]]="","",COUNTIF($G$4:G605,"&gt;0"))</f>
        <v>601</v>
      </c>
    </row>
    <row r="606" spans="1:10">
      <c r="A606" s="45">
        <v>53661</v>
      </c>
      <c r="B606" s="46"/>
      <c r="C606" s="46">
        <v>694444</v>
      </c>
      <c r="D60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40972356</v>
      </c>
      <c r="E606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60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171233.42465753425</v>
      </c>
      <c r="G60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53661</v>
      </c>
      <c r="H606" s="49">
        <f t="array" aca="1" ref="H60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171233.42465753425</v>
      </c>
      <c r="I60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06" s="54">
        <f>IF(Кредит_ИнвП[[#This Row],[Дата погашения процентов]]="","",COUNTIF($G$4:G606,"&gt;0"))</f>
        <v>602</v>
      </c>
    </row>
    <row r="607" spans="1:10">
      <c r="A607" s="53">
        <v>53661</v>
      </c>
      <c r="B607" s="46"/>
      <c r="C607" s="46">
        <v>0</v>
      </c>
      <c r="D60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40972356</v>
      </c>
      <c r="E60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0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0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53661</v>
      </c>
      <c r="H607" s="49">
        <f t="array" aca="1" ref="H60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171233.42465753425</v>
      </c>
      <c r="I60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07" s="54">
        <f>IF(Кредит_ИнвП[[#This Row],[Дата погашения процентов]]="","",COUNTIF($G$4:G607,"&gt;0"))</f>
        <v>603</v>
      </c>
    </row>
    <row r="608" spans="1:10">
      <c r="A608" s="45">
        <v>53692</v>
      </c>
      <c r="B608" s="46"/>
      <c r="C608" s="46">
        <v>694444</v>
      </c>
      <c r="D60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40277912</v>
      </c>
      <c r="E60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0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173992.19671232879</v>
      </c>
      <c r="G60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53692</v>
      </c>
      <c r="H608" s="49">
        <f t="array" aca="1" ref="H60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173992.19671232879</v>
      </c>
      <c r="I60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08" s="54">
        <f>IF(Кредит_ИнвП[[#This Row],[Дата погашения процентов]]="","",COUNTIF($G$4:G608,"&gt;0"))</f>
        <v>604</v>
      </c>
    </row>
    <row r="609" spans="1:10">
      <c r="A609" s="53">
        <v>53692</v>
      </c>
      <c r="B609" s="46"/>
      <c r="C609" s="46">
        <v>0</v>
      </c>
      <c r="D60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40277912</v>
      </c>
      <c r="E60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0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0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53692</v>
      </c>
      <c r="H609" s="49">
        <f t="array" aca="1" ref="H60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173992.19671232879</v>
      </c>
      <c r="I60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09" s="54">
        <f>IF(Кредит_ИнвП[[#This Row],[Дата погашения процентов]]="","",COUNTIF($G$4:G609,"&gt;0"))</f>
        <v>605</v>
      </c>
    </row>
    <row r="610" spans="1:10">
      <c r="A610" s="45">
        <v>53723</v>
      </c>
      <c r="B610" s="46"/>
      <c r="C610" s="46">
        <v>694444</v>
      </c>
      <c r="D61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39583468</v>
      </c>
      <c r="E61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1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171043.18794520549</v>
      </c>
      <c r="G61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53723</v>
      </c>
      <c r="H610" s="49">
        <f t="array" aca="1" ref="H61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171043.18794520549</v>
      </c>
      <c r="I61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10" s="54">
        <f>IF(Кредит_ИнвП[[#This Row],[Дата погашения процентов]]="","",COUNTIF($G$4:G610,"&gt;0"))</f>
        <v>606</v>
      </c>
    </row>
    <row r="611" spans="1:10">
      <c r="A611" s="53">
        <v>53723</v>
      </c>
      <c r="B611" s="46"/>
      <c r="C611" s="46">
        <v>0</v>
      </c>
      <c r="D61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39583468</v>
      </c>
      <c r="E61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1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1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53723</v>
      </c>
      <c r="H611" s="49">
        <f t="array" aca="1" ref="H61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171043.18794520549</v>
      </c>
      <c r="I61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11" s="54">
        <f>IF(Кредит_ИнвП[[#This Row],[Дата погашения процентов]]="","",COUNTIF($G$4:G611,"&gt;0"))</f>
        <v>607</v>
      </c>
    </row>
    <row r="612" spans="1:10">
      <c r="A612" s="45">
        <v>53751</v>
      </c>
      <c r="B612" s="46"/>
      <c r="C612" s="46">
        <v>694444</v>
      </c>
      <c r="D61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38889024</v>
      </c>
      <c r="E612" s="46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61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151827.00054794521</v>
      </c>
      <c r="G61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53751</v>
      </c>
      <c r="H612" s="49">
        <f t="array" aca="1" ref="H61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151827.00054794521</v>
      </c>
      <c r="I61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12" s="54">
        <f>IF(Кредит_ИнвП[[#This Row],[Дата погашения процентов]]="","",COUNTIF($G$4:G612,"&gt;0"))</f>
        <v>608</v>
      </c>
    </row>
    <row r="613" spans="1:10">
      <c r="A613" s="53">
        <v>53751</v>
      </c>
      <c r="B613" s="46"/>
      <c r="C613" s="46">
        <v>0</v>
      </c>
      <c r="D61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38889024</v>
      </c>
      <c r="E61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1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1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53751</v>
      </c>
      <c r="H613" s="49">
        <f t="array" aca="1" ref="H61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151827.00054794521</v>
      </c>
      <c r="I61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13" s="54">
        <f>IF(Кредит_ИнвП[[#This Row],[Дата погашения процентов]]="","",COUNTIF($G$4:G613,"&gt;0"))</f>
        <v>609</v>
      </c>
    </row>
    <row r="614" spans="1:10">
      <c r="A614" s="45">
        <v>53782</v>
      </c>
      <c r="B614" s="46"/>
      <c r="C614" s="46">
        <v>694444</v>
      </c>
      <c r="D61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38194580</v>
      </c>
      <c r="E61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1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165145.1704109589</v>
      </c>
      <c r="G61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53782</v>
      </c>
      <c r="H614" s="49">
        <f t="array" aca="1" ref="H61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165145.1704109589</v>
      </c>
      <c r="I61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14" s="54">
        <f>IF(Кредит_ИнвП[[#This Row],[Дата погашения процентов]]="","",COUNTIF($G$4:G614,"&gt;0"))</f>
        <v>610</v>
      </c>
    </row>
    <row r="615" spans="1:10">
      <c r="A615" s="53">
        <v>53782</v>
      </c>
      <c r="B615" s="46"/>
      <c r="C615" s="46">
        <v>0</v>
      </c>
      <c r="D61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38194580</v>
      </c>
      <c r="E61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1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1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53782</v>
      </c>
      <c r="H615" s="49">
        <f t="array" aca="1" ref="H61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165145.1704109589</v>
      </c>
      <c r="I61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15" s="54">
        <f>IF(Кредит_ИнвП[[#This Row],[Дата погашения процентов]]="","",COUNTIF($G$4:G615,"&gt;0"))</f>
        <v>611</v>
      </c>
    </row>
    <row r="616" spans="1:10">
      <c r="A616" s="45">
        <v>53812</v>
      </c>
      <c r="B616" s="46"/>
      <c r="C616" s="46">
        <v>694444</v>
      </c>
      <c r="D61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37500136</v>
      </c>
      <c r="E616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61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156964.02739726027</v>
      </c>
      <c r="G61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53812</v>
      </c>
      <c r="H616" s="49">
        <f t="array" aca="1" ref="H61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156964.02739726027</v>
      </c>
      <c r="I61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16" s="54">
        <f>IF(Кредит_ИнвП[[#This Row],[Дата погашения процентов]]="","",COUNTIF($G$4:G616,"&gt;0"))</f>
        <v>612</v>
      </c>
    </row>
    <row r="617" spans="1:10">
      <c r="A617" s="53">
        <v>53812</v>
      </c>
      <c r="B617" s="46"/>
      <c r="C617" s="46">
        <v>0</v>
      </c>
      <c r="D61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37500136</v>
      </c>
      <c r="E61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1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1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53812</v>
      </c>
      <c r="H617" s="49">
        <f t="array" aca="1" ref="H61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156964.02739726027</v>
      </c>
      <c r="I61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17" s="54">
        <f>IF(Кредит_ИнвП[[#This Row],[Дата погашения процентов]]="","",COUNTIF($G$4:G617,"&gt;0"))</f>
        <v>613</v>
      </c>
    </row>
    <row r="618" spans="1:10">
      <c r="A618" s="45">
        <v>53843</v>
      </c>
      <c r="B618" s="46"/>
      <c r="C618" s="46">
        <v>694444</v>
      </c>
      <c r="D61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36805692</v>
      </c>
      <c r="E61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1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159247.15287671235</v>
      </c>
      <c r="G61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53843</v>
      </c>
      <c r="H618" s="49">
        <f t="array" aca="1" ref="H61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159247.15287671235</v>
      </c>
      <c r="I61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18" s="54">
        <f>IF(Кредит_ИнвП[[#This Row],[Дата погашения процентов]]="","",COUNTIF($G$4:G618,"&gt;0"))</f>
        <v>614</v>
      </c>
    </row>
    <row r="619" spans="1:10">
      <c r="A619" s="53">
        <v>53843</v>
      </c>
      <c r="B619" s="46"/>
      <c r="C619" s="46">
        <v>0</v>
      </c>
      <c r="D61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36805692</v>
      </c>
      <c r="E61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1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1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53843</v>
      </c>
      <c r="H619" s="49">
        <f t="array" aca="1" ref="H61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159247.15287671235</v>
      </c>
      <c r="I61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19" s="54">
        <f>IF(Кредит_ИнвП[[#This Row],[Дата погашения процентов]]="","",COUNTIF($G$4:G619,"&gt;0"))</f>
        <v>615</v>
      </c>
    </row>
    <row r="620" spans="1:10">
      <c r="A620" s="45">
        <v>53873</v>
      </c>
      <c r="B620" s="46"/>
      <c r="C620" s="46">
        <v>694444</v>
      </c>
      <c r="D62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36111248</v>
      </c>
      <c r="E620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62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151256.26849315068</v>
      </c>
      <c r="G62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53873</v>
      </c>
      <c r="H620" s="49">
        <f t="array" aca="1" ref="H62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151256.26849315068</v>
      </c>
      <c r="I62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20" s="54">
        <f>IF(Кредит_ИнвП[[#This Row],[Дата погашения процентов]]="","",COUNTIF($G$4:G620,"&gt;0"))</f>
        <v>616</v>
      </c>
    </row>
    <row r="621" spans="1:10">
      <c r="A621" s="53">
        <v>53873</v>
      </c>
      <c r="B621" s="46"/>
      <c r="C621" s="46">
        <v>0</v>
      </c>
      <c r="D62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36111248</v>
      </c>
      <c r="E62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2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2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53873</v>
      </c>
      <c r="H621" s="49">
        <f t="array" aca="1" ref="H62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151256.26849315068</v>
      </c>
      <c r="I62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21" s="54">
        <f>IF(Кредит_ИнвП[[#This Row],[Дата погашения процентов]]="","",COUNTIF($G$4:G621,"&gt;0"))</f>
        <v>617</v>
      </c>
    </row>
    <row r="622" spans="1:10">
      <c r="A622" s="45">
        <v>53904</v>
      </c>
      <c r="B622" s="46"/>
      <c r="C622" s="46">
        <v>694444</v>
      </c>
      <c r="D62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35416804</v>
      </c>
      <c r="E62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2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153349.13534246577</v>
      </c>
      <c r="G62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53904</v>
      </c>
      <c r="H622" s="49">
        <f t="array" aca="1" ref="H62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153349.13534246577</v>
      </c>
      <c r="I62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22" s="54">
        <f>IF(Кредит_ИнвП[[#This Row],[Дата погашения процентов]]="","",COUNTIF($G$4:G622,"&gt;0"))</f>
        <v>618</v>
      </c>
    </row>
    <row r="623" spans="1:10">
      <c r="A623" s="53">
        <v>53904</v>
      </c>
      <c r="B623" s="46"/>
      <c r="C623" s="46">
        <v>0</v>
      </c>
      <c r="D62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35416804</v>
      </c>
      <c r="E62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2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2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53904</v>
      </c>
      <c r="H623" s="49">
        <f t="array" aca="1" ref="H62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153349.13534246577</v>
      </c>
      <c r="I62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23" s="54">
        <f>IF(Кредит_ИнвП[[#This Row],[Дата погашения процентов]]="","",COUNTIF($G$4:G623,"&gt;0"))</f>
        <v>619</v>
      </c>
    </row>
    <row r="624" spans="1:10">
      <c r="A624" s="45">
        <v>53935</v>
      </c>
      <c r="B624" s="46"/>
      <c r="C624" s="46">
        <v>694444</v>
      </c>
      <c r="D62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34722360</v>
      </c>
      <c r="E62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2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150400.12657534247</v>
      </c>
      <c r="G62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53935</v>
      </c>
      <c r="H624" s="49">
        <f t="array" aca="1" ref="H62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150400.12657534247</v>
      </c>
      <c r="I62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24" s="54">
        <f>IF(Кредит_ИнвП[[#This Row],[Дата погашения процентов]]="","",COUNTIF($G$4:G624,"&gt;0"))</f>
        <v>620</v>
      </c>
    </row>
    <row r="625" spans="1:10">
      <c r="A625" s="53">
        <v>53935</v>
      </c>
      <c r="B625" s="46"/>
      <c r="C625" s="46">
        <v>0</v>
      </c>
      <c r="D62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34722360</v>
      </c>
      <c r="E62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2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2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53935</v>
      </c>
      <c r="H625" s="49">
        <f t="array" aca="1" ref="H62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150400.12657534247</v>
      </c>
      <c r="I62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25" s="54">
        <f>IF(Кредит_ИнвП[[#This Row],[Дата погашения процентов]]="","",COUNTIF($G$4:G625,"&gt;0"))</f>
        <v>621</v>
      </c>
    </row>
    <row r="626" spans="1:10">
      <c r="A626" s="45">
        <v>53965</v>
      </c>
      <c r="B626" s="46"/>
      <c r="C626" s="46">
        <v>694444</v>
      </c>
      <c r="D62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34027916</v>
      </c>
      <c r="E626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62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142694.63013698629</v>
      </c>
      <c r="G62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53965</v>
      </c>
      <c r="H626" s="49">
        <f t="array" aca="1" ref="H62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142694.63013698629</v>
      </c>
      <c r="I62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26" s="54">
        <f>IF(Кредит_ИнвП[[#This Row],[Дата погашения процентов]]="","",COUNTIF($G$4:G626,"&gt;0"))</f>
        <v>622</v>
      </c>
    </row>
    <row r="627" spans="1:10">
      <c r="A627" s="53">
        <v>53965</v>
      </c>
      <c r="B627" s="46"/>
      <c r="C627" s="46">
        <v>0</v>
      </c>
      <c r="D62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34027916</v>
      </c>
      <c r="E62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2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2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53965</v>
      </c>
      <c r="H627" s="49">
        <f t="array" aca="1" ref="H62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142694.63013698629</v>
      </c>
      <c r="I62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27" s="54">
        <f>IF(Кредит_ИнвП[[#This Row],[Дата погашения процентов]]="","",COUNTIF($G$4:G627,"&gt;0"))</f>
        <v>623</v>
      </c>
    </row>
    <row r="628" spans="1:10">
      <c r="A628" s="45">
        <v>53996</v>
      </c>
      <c r="B628" s="46"/>
      <c r="C628" s="46">
        <v>694444</v>
      </c>
      <c r="D62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33333472</v>
      </c>
      <c r="E62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2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144502.10904109592</v>
      </c>
      <c r="G62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53996</v>
      </c>
      <c r="H628" s="49">
        <f t="array" aca="1" ref="H62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144502.10904109592</v>
      </c>
      <c r="I62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28" s="54">
        <f>IF(Кредит_ИнвП[[#This Row],[Дата погашения процентов]]="","",COUNTIF($G$4:G628,"&gt;0"))</f>
        <v>624</v>
      </c>
    </row>
    <row r="629" spans="1:10">
      <c r="A629" s="53">
        <v>53996</v>
      </c>
      <c r="B629" s="46"/>
      <c r="C629" s="46">
        <v>0</v>
      </c>
      <c r="D62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33333472</v>
      </c>
      <c r="E62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2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2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53996</v>
      </c>
      <c r="H629" s="49">
        <f t="array" aca="1" ref="H62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144502.10904109592</v>
      </c>
      <c r="I62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29" s="54">
        <f>IF(Кредит_ИнвП[[#This Row],[Дата погашения процентов]]="","",COUNTIF($G$4:G629,"&gt;0"))</f>
        <v>625</v>
      </c>
    </row>
    <row r="630" spans="1:10">
      <c r="A630" s="45">
        <v>54026</v>
      </c>
      <c r="B630" s="46"/>
      <c r="C630" s="46">
        <v>694444</v>
      </c>
      <c r="D63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32639028</v>
      </c>
      <c r="E630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63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136986.8712328767</v>
      </c>
      <c r="G63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54026</v>
      </c>
      <c r="H630" s="49">
        <f t="array" aca="1" ref="H63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136986.8712328767</v>
      </c>
      <c r="I63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30" s="54">
        <f>IF(Кредит_ИнвП[[#This Row],[Дата погашения процентов]]="","",COUNTIF($G$4:G630,"&gt;0"))</f>
        <v>626</v>
      </c>
    </row>
    <row r="631" spans="1:10">
      <c r="A631" s="53">
        <v>54026</v>
      </c>
      <c r="B631" s="46"/>
      <c r="C631" s="46">
        <v>0</v>
      </c>
      <c r="D63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32639028</v>
      </c>
      <c r="E63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3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3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54026</v>
      </c>
      <c r="H631" s="49">
        <f t="array" aca="1" ref="H63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136986.8712328767</v>
      </c>
      <c r="I63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31" s="54">
        <f>IF(Кредит_ИнвП[[#This Row],[Дата погашения процентов]]="","",COUNTIF($G$4:G631,"&gt;0"))</f>
        <v>627</v>
      </c>
    </row>
    <row r="632" spans="1:10">
      <c r="A632" s="45">
        <v>54057</v>
      </c>
      <c r="B632" s="46"/>
      <c r="C632" s="46">
        <v>694444</v>
      </c>
      <c r="D63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31944584</v>
      </c>
      <c r="E63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3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138604.09150684933</v>
      </c>
      <c r="G63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54057</v>
      </c>
      <c r="H632" s="49">
        <f t="array" aca="1" ref="H63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138604.09150684933</v>
      </c>
      <c r="I63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32" s="54">
        <f>IF(Кредит_ИнвП[[#This Row],[Дата погашения процентов]]="","",COUNTIF($G$4:G632,"&gt;0"))</f>
        <v>628</v>
      </c>
    </row>
    <row r="633" spans="1:10">
      <c r="A633" s="53">
        <v>54057</v>
      </c>
      <c r="B633" s="46"/>
      <c r="C633" s="46">
        <v>0</v>
      </c>
      <c r="D63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31944584</v>
      </c>
      <c r="E63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3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3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54057</v>
      </c>
      <c r="H633" s="49">
        <f t="array" aca="1" ref="H63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138604.09150684933</v>
      </c>
      <c r="I63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33" s="54">
        <f>IF(Кредит_ИнвП[[#This Row],[Дата погашения процентов]]="","",COUNTIF($G$4:G633,"&gt;0"))</f>
        <v>629</v>
      </c>
    </row>
    <row r="634" spans="1:10">
      <c r="A634" s="45">
        <v>54088</v>
      </c>
      <c r="B634" s="46"/>
      <c r="C634" s="46">
        <v>694444</v>
      </c>
      <c r="D63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31250140</v>
      </c>
      <c r="E63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3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135284.44043715848</v>
      </c>
      <c r="G63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54088</v>
      </c>
      <c r="H634" s="49">
        <f t="array" aca="1" ref="H63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135284.44043715848</v>
      </c>
      <c r="I63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34" s="54">
        <f>IF(Кредит_ИнвП[[#This Row],[Дата погашения процентов]]="","",COUNTIF($G$4:G634,"&gt;0"))</f>
        <v>630</v>
      </c>
    </row>
    <row r="635" spans="1:10">
      <c r="A635" s="53">
        <v>54088</v>
      </c>
      <c r="B635" s="46"/>
      <c r="C635" s="46">
        <v>0</v>
      </c>
      <c r="D63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31250140</v>
      </c>
      <c r="E63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3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3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54088</v>
      </c>
      <c r="H635" s="49">
        <f t="array" aca="1" ref="H63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135284.44043715848</v>
      </c>
      <c r="I63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35" s="54">
        <f>IF(Кредит_ИнвП[[#This Row],[Дата погашения процентов]]="","",COUNTIF($G$4:G635,"&gt;0"))</f>
        <v>631</v>
      </c>
    </row>
    <row r="636" spans="1:10">
      <c r="A636" s="45">
        <v>54117</v>
      </c>
      <c r="B636" s="46"/>
      <c r="C636" s="46">
        <v>694444</v>
      </c>
      <c r="D63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30555696</v>
      </c>
      <c r="E636" s="46">
        <f ca="1">IFERROR(Кредит_ИнвП[[#This Row],[Дата выдачи и погашения кредита]]-OFFSET(Кредит_ИнвП[[#This Row],[Дата выдачи и погашения кредита]],-1,0,1,1),0)</f>
        <v>29</v>
      </c>
      <c r="F63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123805.19945355192</v>
      </c>
      <c r="G63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54117</v>
      </c>
      <c r="H636" s="49">
        <f t="array" aca="1" ref="H63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123805.19945355192</v>
      </c>
      <c r="I63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36" s="54">
        <f>IF(Кредит_ИнвП[[#This Row],[Дата погашения процентов]]="","",COUNTIF($G$4:G636,"&gt;0"))</f>
        <v>632</v>
      </c>
    </row>
    <row r="637" spans="1:10">
      <c r="A637" s="53">
        <v>54117</v>
      </c>
      <c r="B637" s="46"/>
      <c r="C637" s="46">
        <v>0</v>
      </c>
      <c r="D63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30555696</v>
      </c>
      <c r="E63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3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3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54117</v>
      </c>
      <c r="H637" s="49">
        <f t="array" aca="1" ref="H63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123805.19945355192</v>
      </c>
      <c r="I637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37" s="54">
        <f>IF(Кредит_ИнвП[[#This Row],[Дата погашения процентов]]="","",COUNTIF($G$4:G637,"&gt;0"))</f>
        <v>633</v>
      </c>
    </row>
    <row r="638" spans="1:10">
      <c r="A638" s="45">
        <v>54148</v>
      </c>
      <c r="B638" s="46"/>
      <c r="C638" s="46">
        <v>694444</v>
      </c>
      <c r="D63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29861252</v>
      </c>
      <c r="E63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3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129402.53770491804</v>
      </c>
      <c r="G63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54148</v>
      </c>
      <c r="H638" s="49">
        <f t="array" aca="1" ref="H63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129402.53770491804</v>
      </c>
      <c r="I638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38" s="54">
        <f>IF(Кредит_ИнвП[[#This Row],[Дата погашения процентов]]="","",COUNTIF($G$4:G638,"&gt;0"))</f>
        <v>634</v>
      </c>
    </row>
    <row r="639" spans="1:10">
      <c r="A639" s="53">
        <v>54148</v>
      </c>
      <c r="B639" s="46"/>
      <c r="C639" s="46">
        <v>0</v>
      </c>
      <c r="D63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29861252</v>
      </c>
      <c r="E63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3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3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54148</v>
      </c>
      <c r="H639" s="49">
        <f t="array" aca="1" ref="H63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129402.53770491804</v>
      </c>
      <c r="I639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39" s="54">
        <f>IF(Кредит_ИнвП[[#This Row],[Дата погашения процентов]]="","",COUNTIF($G$4:G639,"&gt;0"))</f>
        <v>635</v>
      </c>
    </row>
    <row r="640" spans="1:10">
      <c r="A640" s="45">
        <v>54178</v>
      </c>
      <c r="B640" s="46"/>
      <c r="C640" s="46">
        <v>694444</v>
      </c>
      <c r="D64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29166808</v>
      </c>
      <c r="E640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64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122382.18032786885</v>
      </c>
      <c r="G64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54178</v>
      </c>
      <c r="H640" s="49">
        <f t="array" aca="1" ref="H64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122382.18032786885</v>
      </c>
      <c r="I640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40" s="54">
        <f>IF(Кредит_ИнвП[[#This Row],[Дата погашения процентов]]="","",COUNTIF($G$4:G640,"&gt;0"))</f>
        <v>636</v>
      </c>
    </row>
    <row r="641" spans="1:10">
      <c r="A641" s="53">
        <v>54178</v>
      </c>
      <c r="B641" s="46"/>
      <c r="C641" s="46">
        <v>0</v>
      </c>
      <c r="D64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29166808</v>
      </c>
      <c r="E64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4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4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54178</v>
      </c>
      <c r="H641" s="49">
        <f t="array" aca="1" ref="H64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122382.18032786885</v>
      </c>
      <c r="I64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41" s="54">
        <f>IF(Кредит_ИнвП[[#This Row],[Дата погашения процентов]]="","",COUNTIF($G$4:G641,"&gt;0"))</f>
        <v>637</v>
      </c>
    </row>
    <row r="642" spans="1:10">
      <c r="A642" s="45">
        <v>54209</v>
      </c>
      <c r="B642" s="46"/>
      <c r="C642" s="46">
        <v>694444</v>
      </c>
      <c r="D64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28472364</v>
      </c>
      <c r="E64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4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123520.63497267761</v>
      </c>
      <c r="G64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54209</v>
      </c>
      <c r="H642" s="49">
        <f t="array" aca="1" ref="H64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123520.63497267761</v>
      </c>
      <c r="I642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42" s="54">
        <f>IF(Кредит_ИнвП[[#This Row],[Дата погашения процентов]]="","",COUNTIF($G$4:G642,"&gt;0"))</f>
        <v>638</v>
      </c>
    </row>
    <row r="643" spans="1:10">
      <c r="A643" s="53">
        <v>54209</v>
      </c>
      <c r="B643" s="46"/>
      <c r="C643" s="46">
        <v>0</v>
      </c>
      <c r="D64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28472364</v>
      </c>
      <c r="E64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4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4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54209</v>
      </c>
      <c r="H643" s="49">
        <f t="array" aca="1" ref="H64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123520.63497267761</v>
      </c>
      <c r="I643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43" s="54">
        <f>IF(Кредит_ИнвП[[#This Row],[Дата погашения процентов]]="","",COUNTIF($G$4:G643,"&gt;0"))</f>
        <v>639</v>
      </c>
    </row>
    <row r="644" spans="1:10">
      <c r="A644" s="45">
        <v>54239</v>
      </c>
      <c r="B644" s="46"/>
      <c r="C644" s="46">
        <v>694444</v>
      </c>
      <c r="D64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27777920</v>
      </c>
      <c r="E644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64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116690.01639344262</v>
      </c>
      <c r="G64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54239</v>
      </c>
      <c r="H644" s="49">
        <f t="array" aca="1" ref="H64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116690.01639344262</v>
      </c>
      <c r="I64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44" s="54">
        <f>IF(Кредит_ИнвП[[#This Row],[Дата погашения процентов]]="","",COUNTIF($G$4:G644,"&gt;0"))</f>
        <v>640</v>
      </c>
    </row>
    <row r="645" spans="1:10">
      <c r="A645" s="53">
        <v>54239</v>
      </c>
      <c r="B645" s="46"/>
      <c r="C645" s="46">
        <v>0</v>
      </c>
      <c r="D64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27777920</v>
      </c>
      <c r="E64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4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4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54239</v>
      </c>
      <c r="H645" s="49">
        <f t="array" aca="1" ref="H64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116690.01639344262</v>
      </c>
      <c r="I64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45" s="54">
        <f>IF(Кредит_ИнвП[[#This Row],[Дата погашения процентов]]="","",COUNTIF($G$4:G645,"&gt;0"))</f>
        <v>641</v>
      </c>
    </row>
    <row r="646" spans="1:10">
      <c r="A646" s="45">
        <v>54270</v>
      </c>
      <c r="B646" s="46"/>
      <c r="C646" s="46">
        <v>694444</v>
      </c>
      <c r="D64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27083476</v>
      </c>
      <c r="E64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4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117638.73224043715</v>
      </c>
      <c r="G64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54270</v>
      </c>
      <c r="H646" s="49">
        <f t="array" aca="1" ref="H64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117638.73224043715</v>
      </c>
      <c r="I64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46" s="54">
        <f>IF(Кредит_ИнвП[[#This Row],[Дата погашения процентов]]="","",COUNTIF($G$4:G646,"&gt;0"))</f>
        <v>642</v>
      </c>
    </row>
    <row r="647" spans="1:10">
      <c r="A647" s="53">
        <v>54270</v>
      </c>
      <c r="B647" s="46"/>
      <c r="C647" s="46">
        <v>0</v>
      </c>
      <c r="D64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27083476</v>
      </c>
      <c r="E64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4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4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54270</v>
      </c>
      <c r="H647" s="49">
        <f t="array" aca="1" ref="H64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117638.73224043715</v>
      </c>
      <c r="I647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47" s="54">
        <f>IF(Кредит_ИнвП[[#This Row],[Дата погашения процентов]]="","",COUNTIF($G$4:G647,"&gt;0"))</f>
        <v>643</v>
      </c>
    </row>
    <row r="648" spans="1:10">
      <c r="A648" s="45">
        <v>54301</v>
      </c>
      <c r="B648" s="46"/>
      <c r="C648" s="46">
        <v>694444</v>
      </c>
      <c r="D64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26389032</v>
      </c>
      <c r="E64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4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114697.78087431696</v>
      </c>
      <c r="G64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54301</v>
      </c>
      <c r="H648" s="49">
        <f t="array" aca="1" ref="H64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114697.78087431696</v>
      </c>
      <c r="I648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48" s="54">
        <f>IF(Кредит_ИнвП[[#This Row],[Дата погашения процентов]]="","",COUNTIF($G$4:G648,"&gt;0"))</f>
        <v>644</v>
      </c>
    </row>
    <row r="649" spans="1:10">
      <c r="A649" s="53">
        <v>54301</v>
      </c>
      <c r="B649" s="46"/>
      <c r="C649" s="46">
        <v>0</v>
      </c>
      <c r="D64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26389032</v>
      </c>
      <c r="E64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4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4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54301</v>
      </c>
      <c r="H649" s="49">
        <f t="array" aca="1" ref="H64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114697.78087431696</v>
      </c>
      <c r="I649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49" s="54">
        <f>IF(Кредит_ИнвП[[#This Row],[Дата погашения процентов]]="","",COUNTIF($G$4:G649,"&gt;0"))</f>
        <v>645</v>
      </c>
    </row>
    <row r="650" spans="1:10">
      <c r="A650" s="45">
        <v>54331</v>
      </c>
      <c r="B650" s="46"/>
      <c r="C650" s="46">
        <v>694444</v>
      </c>
      <c r="D65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25694588</v>
      </c>
      <c r="E650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65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108151.77049180328</v>
      </c>
      <c r="G65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54331</v>
      </c>
      <c r="H650" s="49">
        <f t="array" aca="1" ref="H65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108151.77049180328</v>
      </c>
      <c r="I650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50" s="54">
        <f>IF(Кредит_ИнвП[[#This Row],[Дата погашения процентов]]="","",COUNTIF($G$4:G650,"&gt;0"))</f>
        <v>646</v>
      </c>
    </row>
    <row r="651" spans="1:10">
      <c r="A651" s="53">
        <v>54331</v>
      </c>
      <c r="B651" s="46"/>
      <c r="C651" s="46">
        <v>0</v>
      </c>
      <c r="D65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25694588</v>
      </c>
      <c r="E65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5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5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54331</v>
      </c>
      <c r="H651" s="49">
        <f t="array" aca="1" ref="H65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108151.77049180328</v>
      </c>
      <c r="I65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51" s="54">
        <f>IF(Кредит_ИнвП[[#This Row],[Дата погашения процентов]]="","",COUNTIF($G$4:G651,"&gt;0"))</f>
        <v>647</v>
      </c>
    </row>
    <row r="652" spans="1:10">
      <c r="A652" s="45">
        <v>54362</v>
      </c>
      <c r="B652" s="46"/>
      <c r="C652" s="46">
        <v>694444</v>
      </c>
      <c r="D65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25000144</v>
      </c>
      <c r="E65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5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108815.8781420765</v>
      </c>
      <c r="G65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54362</v>
      </c>
      <c r="H652" s="49">
        <f t="array" aca="1" ref="H65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108815.8781420765</v>
      </c>
      <c r="I652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52" s="54">
        <f>IF(Кредит_ИнвП[[#This Row],[Дата погашения процентов]]="","",COUNTIF($G$4:G652,"&gt;0"))</f>
        <v>648</v>
      </c>
    </row>
    <row r="653" spans="1:10">
      <c r="A653" s="53">
        <v>54362</v>
      </c>
      <c r="B653" s="46"/>
      <c r="C653" s="46">
        <v>0</v>
      </c>
      <c r="D65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25000144</v>
      </c>
      <c r="E65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5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5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54362</v>
      </c>
      <c r="H653" s="49">
        <f t="array" aca="1" ref="H65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108815.8781420765</v>
      </c>
      <c r="I653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53" s="54">
        <f>IF(Кредит_ИнвП[[#This Row],[Дата погашения процентов]]="","",COUNTIF($G$4:G653,"&gt;0"))</f>
        <v>649</v>
      </c>
    </row>
    <row r="654" spans="1:10">
      <c r="A654" s="45">
        <v>54392</v>
      </c>
      <c r="B654" s="46"/>
      <c r="C654" s="46">
        <v>694444</v>
      </c>
      <c r="D65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24305700</v>
      </c>
      <c r="E654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65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102459.60655737705</v>
      </c>
      <c r="G65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54392</v>
      </c>
      <c r="H654" s="49">
        <f t="array" aca="1" ref="H65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102459.60655737705</v>
      </c>
      <c r="I65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54" s="54">
        <f>IF(Кредит_ИнвП[[#This Row],[Дата погашения процентов]]="","",COUNTIF($G$4:G654,"&gt;0"))</f>
        <v>650</v>
      </c>
    </row>
    <row r="655" spans="1:10">
      <c r="A655" s="53">
        <v>54392</v>
      </c>
      <c r="B655" s="46"/>
      <c r="C655" s="46">
        <v>0</v>
      </c>
      <c r="D65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24305700</v>
      </c>
      <c r="E65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5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5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54392</v>
      </c>
      <c r="H655" s="49">
        <f t="array" aca="1" ref="H65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102459.60655737705</v>
      </c>
      <c r="I65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55" s="54">
        <f>IF(Кредит_ИнвП[[#This Row],[Дата погашения процентов]]="","",COUNTIF($G$4:G655,"&gt;0"))</f>
        <v>651</v>
      </c>
    </row>
    <row r="656" spans="1:10">
      <c r="A656" s="45">
        <v>54423</v>
      </c>
      <c r="B656" s="46"/>
      <c r="C656" s="46">
        <v>694444</v>
      </c>
      <c r="D65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23611256</v>
      </c>
      <c r="E65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5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102933.97540983607</v>
      </c>
      <c r="G65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54423</v>
      </c>
      <c r="H656" s="49">
        <f t="array" aca="1" ref="H65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102933.97540983607</v>
      </c>
      <c r="I65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56" s="54">
        <f>IF(Кредит_ИнвП[[#This Row],[Дата погашения процентов]]="","",COUNTIF($G$4:G656,"&gt;0"))</f>
        <v>652</v>
      </c>
    </row>
    <row r="657" spans="1:10">
      <c r="A657" s="53">
        <v>54423</v>
      </c>
      <c r="B657" s="46"/>
      <c r="C657" s="46">
        <v>0</v>
      </c>
      <c r="D65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23611256</v>
      </c>
      <c r="E65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5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5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54423</v>
      </c>
      <c r="H657" s="49">
        <f t="array" aca="1" ref="H65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102933.97540983607</v>
      </c>
      <c r="I657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657" s="54">
        <f>IF(Кредит_ИнвП[[#This Row],[Дата погашения процентов]]="","",COUNTIF($G$4:G657,"&gt;0"))</f>
        <v>653</v>
      </c>
    </row>
    <row r="658" spans="1:10">
      <c r="A658" s="45">
        <v>54454</v>
      </c>
      <c r="B658" s="46"/>
      <c r="C658" s="46">
        <v>694444</v>
      </c>
      <c r="D65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22916812</v>
      </c>
      <c r="E65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5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100266.97753424659</v>
      </c>
      <c r="G65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54454</v>
      </c>
      <c r="H658" s="49">
        <f t="array" aca="1" ref="H65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100266.97753424659</v>
      </c>
      <c r="I65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58" s="54">
        <f>IF(Кредит_ИнвП[[#This Row],[Дата погашения процентов]]="","",COUNTIF($G$4:G658,"&gt;0"))</f>
        <v>654</v>
      </c>
    </row>
    <row r="659" spans="1:10">
      <c r="A659" s="53">
        <v>54454</v>
      </c>
      <c r="B659" s="46"/>
      <c r="C659" s="46">
        <v>0</v>
      </c>
      <c r="D65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22916812</v>
      </c>
      <c r="E65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5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5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54454</v>
      </c>
      <c r="H659" s="49">
        <f t="array" aca="1" ref="H65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100266.97753424659</v>
      </c>
      <c r="I65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59" s="54">
        <f>IF(Кредит_ИнвП[[#This Row],[Дата погашения процентов]]="","",COUNTIF($G$4:G659,"&gt;0"))</f>
        <v>655</v>
      </c>
    </row>
    <row r="660" spans="1:10">
      <c r="A660" s="45">
        <v>54482</v>
      </c>
      <c r="B660" s="46"/>
      <c r="C660" s="46">
        <v>694444</v>
      </c>
      <c r="D66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22222368</v>
      </c>
      <c r="E660" s="46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66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87900.100821917804</v>
      </c>
      <c r="G66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54482</v>
      </c>
      <c r="H660" s="49">
        <f t="array" aca="1" ref="H66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87900.100821917804</v>
      </c>
      <c r="I66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60" s="54">
        <f>IF(Кредит_ИнвП[[#This Row],[Дата погашения процентов]]="","",COUNTIF($G$4:G660,"&gt;0"))</f>
        <v>656</v>
      </c>
    </row>
    <row r="661" spans="1:10">
      <c r="A661" s="53">
        <v>54482</v>
      </c>
      <c r="B661" s="46"/>
      <c r="C661" s="46">
        <v>0</v>
      </c>
      <c r="D66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22222368</v>
      </c>
      <c r="E66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6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6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54482</v>
      </c>
      <c r="H661" s="49">
        <f t="array" aca="1" ref="H66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87900.100821917804</v>
      </c>
      <c r="I66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61" s="54">
        <f>IF(Кредит_ИнвП[[#This Row],[Дата погашения процентов]]="","",COUNTIF($G$4:G661,"&gt;0"))</f>
        <v>657</v>
      </c>
    </row>
    <row r="662" spans="1:10">
      <c r="A662" s="45">
        <v>54513</v>
      </c>
      <c r="B662" s="46"/>
      <c r="C662" s="46">
        <v>694444</v>
      </c>
      <c r="D66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21527924</v>
      </c>
      <c r="E66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6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94368.959999999992</v>
      </c>
      <c r="G66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54513</v>
      </c>
      <c r="H662" s="49">
        <f t="array" aca="1" ref="H66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94368.959999999992</v>
      </c>
      <c r="I66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62" s="54">
        <f>IF(Кредит_ИнвП[[#This Row],[Дата погашения процентов]]="","",COUNTIF($G$4:G662,"&gt;0"))</f>
        <v>658</v>
      </c>
    </row>
    <row r="663" spans="1:10">
      <c r="A663" s="53">
        <v>54513</v>
      </c>
      <c r="B663" s="46"/>
      <c r="C663" s="46">
        <v>0</v>
      </c>
      <c r="D66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21527924</v>
      </c>
      <c r="E66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6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6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54513</v>
      </c>
      <c r="H663" s="49">
        <f t="array" aca="1" ref="H66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94368.959999999992</v>
      </c>
      <c r="I66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63" s="54">
        <f>IF(Кредит_ИнвП[[#This Row],[Дата погашения процентов]]="","",COUNTIF($G$4:G663,"&gt;0"))</f>
        <v>659</v>
      </c>
    </row>
    <row r="664" spans="1:10">
      <c r="A664" s="45">
        <v>54543</v>
      </c>
      <c r="B664" s="46"/>
      <c r="C664" s="46">
        <v>694444</v>
      </c>
      <c r="D66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20833480</v>
      </c>
      <c r="E664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66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88470.920547945207</v>
      </c>
      <c r="G66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54543</v>
      </c>
      <c r="H664" s="49">
        <f t="array" aca="1" ref="H66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88470.920547945207</v>
      </c>
      <c r="I66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64" s="54">
        <f>IF(Кредит_ИнвП[[#This Row],[Дата погашения процентов]]="","",COUNTIF($G$4:G664,"&gt;0"))</f>
        <v>660</v>
      </c>
    </row>
    <row r="665" spans="1:10">
      <c r="A665" s="53">
        <v>54543</v>
      </c>
      <c r="B665" s="46"/>
      <c r="C665" s="46">
        <v>0</v>
      </c>
      <c r="D66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20833480</v>
      </c>
      <c r="E66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6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6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54543</v>
      </c>
      <c r="H665" s="49">
        <f t="array" aca="1" ref="H66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88470.920547945207</v>
      </c>
      <c r="I66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65" s="54">
        <f>IF(Кредит_ИнвП[[#This Row],[Дата погашения процентов]]="","",COUNTIF($G$4:G665,"&gt;0"))</f>
        <v>661</v>
      </c>
    </row>
    <row r="666" spans="1:10">
      <c r="A666" s="45">
        <v>54574</v>
      </c>
      <c r="B666" s="46"/>
      <c r="C666" s="46">
        <v>694444</v>
      </c>
      <c r="D66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20139036</v>
      </c>
      <c r="E66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6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88470.942465753425</v>
      </c>
      <c r="G66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54574</v>
      </c>
      <c r="H666" s="49">
        <f t="array" aca="1" ref="H66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88470.942465753425</v>
      </c>
      <c r="I66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66" s="54">
        <f>IF(Кредит_ИнвП[[#This Row],[Дата погашения процентов]]="","",COUNTIF($G$4:G666,"&gt;0"))</f>
        <v>662</v>
      </c>
    </row>
    <row r="667" spans="1:10">
      <c r="A667" s="53">
        <v>54574</v>
      </c>
      <c r="B667" s="46"/>
      <c r="C667" s="46">
        <v>0</v>
      </c>
      <c r="D66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20139036</v>
      </c>
      <c r="E66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6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6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54574</v>
      </c>
      <c r="H667" s="49">
        <f t="array" aca="1" ref="H66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88470.942465753425</v>
      </c>
      <c r="I66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67" s="54">
        <f>IF(Кредит_ИнвП[[#This Row],[Дата погашения процентов]]="","",COUNTIF($G$4:G667,"&gt;0"))</f>
        <v>663</v>
      </c>
    </row>
    <row r="668" spans="1:10">
      <c r="A668" s="45">
        <v>54604</v>
      </c>
      <c r="B668" s="46"/>
      <c r="C668" s="46">
        <v>694444</v>
      </c>
      <c r="D66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19444592</v>
      </c>
      <c r="E668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66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82763.161643835614</v>
      </c>
      <c r="G66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54604</v>
      </c>
      <c r="H668" s="49">
        <f t="array" aca="1" ref="H66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82763.161643835614</v>
      </c>
      <c r="I66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68" s="54">
        <f>IF(Кредит_ИнвП[[#This Row],[Дата погашения процентов]]="","",COUNTIF($G$4:G668,"&gt;0"))</f>
        <v>664</v>
      </c>
    </row>
    <row r="669" spans="1:10">
      <c r="A669" s="53">
        <v>54604</v>
      </c>
      <c r="B669" s="46"/>
      <c r="C669" s="46">
        <v>0</v>
      </c>
      <c r="D66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19444592</v>
      </c>
      <c r="E66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6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6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54604</v>
      </c>
      <c r="H669" s="49">
        <f t="array" aca="1" ref="H66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82763.161643835614</v>
      </c>
      <c r="I66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69" s="54">
        <f>IF(Кредит_ИнвП[[#This Row],[Дата погашения процентов]]="","",COUNTIF($G$4:G669,"&gt;0"))</f>
        <v>665</v>
      </c>
    </row>
    <row r="670" spans="1:10">
      <c r="A670" s="45">
        <v>54635</v>
      </c>
      <c r="B670" s="46"/>
      <c r="C670" s="46">
        <v>694444</v>
      </c>
      <c r="D67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18750148</v>
      </c>
      <c r="E67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7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82572.924931506859</v>
      </c>
      <c r="G67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54635</v>
      </c>
      <c r="H670" s="49">
        <f t="array" aca="1" ref="H67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82572.924931506859</v>
      </c>
      <c r="I67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70" s="54">
        <f>IF(Кредит_ИнвП[[#This Row],[Дата погашения процентов]]="","",COUNTIF($G$4:G670,"&gt;0"))</f>
        <v>666</v>
      </c>
    </row>
    <row r="671" spans="1:10">
      <c r="A671" s="53">
        <v>54635</v>
      </c>
      <c r="B671" s="46"/>
      <c r="C671" s="46">
        <v>0</v>
      </c>
      <c r="D67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18750148</v>
      </c>
      <c r="E67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7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7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54635</v>
      </c>
      <c r="H671" s="49">
        <f t="array" aca="1" ref="H67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82572.924931506859</v>
      </c>
      <c r="I67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71" s="54">
        <f>IF(Кредит_ИнвП[[#This Row],[Дата погашения процентов]]="","",COUNTIF($G$4:G671,"&gt;0"))</f>
        <v>667</v>
      </c>
    </row>
    <row r="672" spans="1:10">
      <c r="A672" s="45">
        <v>54666</v>
      </c>
      <c r="B672" s="46"/>
      <c r="C672" s="46">
        <v>694444</v>
      </c>
      <c r="D67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18055704</v>
      </c>
      <c r="E67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7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79623.916164383569</v>
      </c>
      <c r="G67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54666</v>
      </c>
      <c r="H672" s="49">
        <f t="array" aca="1" ref="H67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79623.916164383569</v>
      </c>
      <c r="I67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72" s="54">
        <f>IF(Кредит_ИнвП[[#This Row],[Дата погашения процентов]]="","",COUNTIF($G$4:G672,"&gt;0"))</f>
        <v>668</v>
      </c>
    </row>
    <row r="673" spans="1:10">
      <c r="A673" s="53">
        <v>54666</v>
      </c>
      <c r="B673" s="46"/>
      <c r="C673" s="46">
        <v>0</v>
      </c>
      <c r="D67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18055704</v>
      </c>
      <c r="E67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7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7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54666</v>
      </c>
      <c r="H673" s="49">
        <f t="array" aca="1" ref="H67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79623.916164383569</v>
      </c>
      <c r="I67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73" s="54">
        <f>IF(Кредит_ИнвП[[#This Row],[Дата погашения процентов]]="","",COUNTIF($G$4:G673,"&gt;0"))</f>
        <v>669</v>
      </c>
    </row>
    <row r="674" spans="1:10">
      <c r="A674" s="45">
        <v>54696</v>
      </c>
      <c r="B674" s="46"/>
      <c r="C674" s="46">
        <v>694444</v>
      </c>
      <c r="D67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17361260</v>
      </c>
      <c r="E674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67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74201.52328767124</v>
      </c>
      <c r="G67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54696</v>
      </c>
      <c r="H674" s="49">
        <f t="array" aca="1" ref="H67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74201.52328767124</v>
      </c>
      <c r="I67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74" s="54">
        <f>IF(Кредит_ИнвП[[#This Row],[Дата погашения процентов]]="","",COUNTIF($G$4:G674,"&gt;0"))</f>
        <v>670</v>
      </c>
    </row>
    <row r="675" spans="1:10">
      <c r="A675" s="53">
        <v>54696</v>
      </c>
      <c r="B675" s="46"/>
      <c r="C675" s="46">
        <v>0</v>
      </c>
      <c r="D67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17361260</v>
      </c>
      <c r="E67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7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7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54696</v>
      </c>
      <c r="H675" s="49">
        <f t="array" aca="1" ref="H67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74201.52328767124</v>
      </c>
      <c r="I67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75" s="54">
        <f>IF(Кредит_ИнвП[[#This Row],[Дата погашения процентов]]="","",COUNTIF($G$4:G675,"&gt;0"))</f>
        <v>671</v>
      </c>
    </row>
    <row r="676" spans="1:10">
      <c r="A676" s="45">
        <v>54727</v>
      </c>
      <c r="B676" s="46"/>
      <c r="C676" s="46">
        <v>694444</v>
      </c>
      <c r="D67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16666816</v>
      </c>
      <c r="E67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7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73725.898630136988</v>
      </c>
      <c r="G67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54727</v>
      </c>
      <c r="H676" s="49">
        <f t="array" aca="1" ref="H67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73725.898630136988</v>
      </c>
      <c r="I67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76" s="54">
        <f>IF(Кредит_ИнвП[[#This Row],[Дата погашения процентов]]="","",COUNTIF($G$4:G676,"&gt;0"))</f>
        <v>672</v>
      </c>
    </row>
    <row r="677" spans="1:10">
      <c r="A677" s="53">
        <v>54727</v>
      </c>
      <c r="B677" s="46"/>
      <c r="C677" s="46">
        <v>0</v>
      </c>
      <c r="D67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16666816</v>
      </c>
      <c r="E67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7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7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54727</v>
      </c>
      <c r="H677" s="49">
        <f t="array" aca="1" ref="H67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73725.898630136988</v>
      </c>
      <c r="I67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77" s="54">
        <f>IF(Кредит_ИнвП[[#This Row],[Дата погашения процентов]]="","",COUNTIF($G$4:G677,"&gt;0"))</f>
        <v>673</v>
      </c>
    </row>
    <row r="678" spans="1:10">
      <c r="A678" s="45">
        <v>54757</v>
      </c>
      <c r="B678" s="46"/>
      <c r="C678" s="46">
        <v>694444</v>
      </c>
      <c r="D67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15972372</v>
      </c>
      <c r="E678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67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68493.764383561647</v>
      </c>
      <c r="G67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54757</v>
      </c>
      <c r="H678" s="49">
        <f t="array" aca="1" ref="H67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68493.764383561647</v>
      </c>
      <c r="I67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78" s="54">
        <f>IF(Кредит_ИнвП[[#This Row],[Дата погашения процентов]]="","",COUNTIF($G$4:G678,"&gt;0"))</f>
        <v>674</v>
      </c>
    </row>
    <row r="679" spans="1:10">
      <c r="A679" s="53">
        <v>54757</v>
      </c>
      <c r="B679" s="46"/>
      <c r="C679" s="46">
        <v>0</v>
      </c>
      <c r="D67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15972372</v>
      </c>
      <c r="E67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7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7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54757</v>
      </c>
      <c r="H679" s="49">
        <f t="array" aca="1" ref="H67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68493.764383561647</v>
      </c>
      <c r="I67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79" s="54">
        <f>IF(Кредит_ИнвП[[#This Row],[Дата погашения процентов]]="","",COUNTIF($G$4:G679,"&gt;0"))</f>
        <v>675</v>
      </c>
    </row>
    <row r="680" spans="1:10">
      <c r="A680" s="45">
        <v>54788</v>
      </c>
      <c r="B680" s="46"/>
      <c r="C680" s="46">
        <v>694444</v>
      </c>
      <c r="D68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15277928</v>
      </c>
      <c r="E68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8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67827.881095890421</v>
      </c>
      <c r="G68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54788</v>
      </c>
      <c r="H680" s="49">
        <f t="array" aca="1" ref="H68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67827.881095890421</v>
      </c>
      <c r="I68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80" s="54">
        <f>IF(Кредит_ИнвП[[#This Row],[Дата погашения процентов]]="","",COUNTIF($G$4:G680,"&gt;0"))</f>
        <v>676</v>
      </c>
    </row>
    <row r="681" spans="1:10">
      <c r="A681" s="53">
        <v>54788</v>
      </c>
      <c r="B681" s="46"/>
      <c r="C681" s="46">
        <v>0</v>
      </c>
      <c r="D68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15277928</v>
      </c>
      <c r="E68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8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8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54788</v>
      </c>
      <c r="H681" s="49">
        <f t="array" aca="1" ref="H68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67827.881095890421</v>
      </c>
      <c r="I68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81" s="54">
        <f>IF(Кредит_ИнвП[[#This Row],[Дата погашения процентов]]="","",COUNTIF($G$4:G681,"&gt;0"))</f>
        <v>677</v>
      </c>
    </row>
    <row r="682" spans="1:10">
      <c r="A682" s="45">
        <v>54819</v>
      </c>
      <c r="B682" s="46"/>
      <c r="C682" s="46">
        <v>694444</v>
      </c>
      <c r="D68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14583484</v>
      </c>
      <c r="E682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8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64878.872328767131</v>
      </c>
      <c r="G68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54819</v>
      </c>
      <c r="H682" s="49">
        <f t="array" aca="1" ref="H68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64878.872328767131</v>
      </c>
      <c r="I68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82" s="54">
        <f>IF(Кредит_ИнвП[[#This Row],[Дата погашения процентов]]="","",COUNTIF($G$4:G682,"&gt;0"))</f>
        <v>678</v>
      </c>
    </row>
    <row r="683" spans="1:10">
      <c r="A683" s="53">
        <v>54819</v>
      </c>
      <c r="B683" s="46"/>
      <c r="C683" s="46">
        <v>0</v>
      </c>
      <c r="D68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14583484</v>
      </c>
      <c r="E68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8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8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54819</v>
      </c>
      <c r="H683" s="49">
        <f t="array" aca="1" ref="H68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64878.872328767131</v>
      </c>
      <c r="I68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83" s="54">
        <f>IF(Кредит_ИнвП[[#This Row],[Дата погашения процентов]]="","",COUNTIF($G$4:G683,"&gt;0"))</f>
        <v>679</v>
      </c>
    </row>
    <row r="684" spans="1:10">
      <c r="A684" s="45">
        <v>54847</v>
      </c>
      <c r="B684" s="46"/>
      <c r="C684" s="46">
        <v>694444</v>
      </c>
      <c r="D68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13889040</v>
      </c>
      <c r="E684" s="46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68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55936.650958904116</v>
      </c>
      <c r="G68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54847</v>
      </c>
      <c r="H684" s="49">
        <f t="array" aca="1" ref="H68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55936.650958904116</v>
      </c>
      <c r="I68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84" s="54">
        <f>IF(Кредит_ИнвП[[#This Row],[Дата погашения процентов]]="","",COUNTIF($G$4:G684,"&gt;0"))</f>
        <v>680</v>
      </c>
    </row>
    <row r="685" spans="1:10">
      <c r="A685" s="53">
        <v>54847</v>
      </c>
      <c r="B685" s="46"/>
      <c r="C685" s="46">
        <v>0</v>
      </c>
      <c r="D68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13889040</v>
      </c>
      <c r="E68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8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8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54847</v>
      </c>
      <c r="H685" s="49">
        <f t="array" aca="1" ref="H68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55936.650958904116</v>
      </c>
      <c r="I68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85" s="54">
        <f>IF(Кредит_ИнвП[[#This Row],[Дата погашения процентов]]="","",COUNTIF($G$4:G685,"&gt;0"))</f>
        <v>681</v>
      </c>
    </row>
    <row r="686" spans="1:10">
      <c r="A686" s="45">
        <v>54878</v>
      </c>
      <c r="B686" s="46"/>
      <c r="C686" s="46">
        <v>694444</v>
      </c>
      <c r="D68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13194596</v>
      </c>
      <c r="E68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8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58980.85479452055</v>
      </c>
      <c r="G68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54878</v>
      </c>
      <c r="H686" s="49">
        <f t="array" aca="1" ref="H68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58980.85479452055</v>
      </c>
      <c r="I68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86" s="54">
        <f>IF(Кредит_ИнвП[[#This Row],[Дата погашения процентов]]="","",COUNTIF($G$4:G686,"&gt;0"))</f>
        <v>682</v>
      </c>
    </row>
    <row r="687" spans="1:10">
      <c r="A687" s="53">
        <v>54878</v>
      </c>
      <c r="B687" s="46"/>
      <c r="C687" s="46">
        <v>0</v>
      </c>
      <c r="D68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13194596</v>
      </c>
      <c r="E68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8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8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54878</v>
      </c>
      <c r="H687" s="49">
        <f t="array" aca="1" ref="H68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58980.85479452055</v>
      </c>
      <c r="I68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87" s="54">
        <f>IF(Кредит_ИнвП[[#This Row],[Дата погашения процентов]]="","",COUNTIF($G$4:G687,"&gt;0"))</f>
        <v>683</v>
      </c>
    </row>
    <row r="688" spans="1:10">
      <c r="A688" s="45">
        <v>54908</v>
      </c>
      <c r="B688" s="46"/>
      <c r="C688" s="46">
        <v>694444</v>
      </c>
      <c r="D68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12500152</v>
      </c>
      <c r="E688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68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54224.367123287673</v>
      </c>
      <c r="G68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54908</v>
      </c>
      <c r="H688" s="49">
        <f t="array" aca="1" ref="H68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54224.367123287673</v>
      </c>
      <c r="I68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88" s="54">
        <f>IF(Кредит_ИнвП[[#This Row],[Дата погашения процентов]]="","",COUNTIF($G$4:G688,"&gt;0"))</f>
        <v>684</v>
      </c>
    </row>
    <row r="689" spans="1:10">
      <c r="A689" s="53">
        <v>54908</v>
      </c>
      <c r="B689" s="46"/>
      <c r="C689" s="46">
        <v>0</v>
      </c>
      <c r="D68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12500152</v>
      </c>
      <c r="E68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8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8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54908</v>
      </c>
      <c r="H689" s="49">
        <f t="array" aca="1" ref="H68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54224.367123287673</v>
      </c>
      <c r="I68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89" s="54">
        <f>IF(Кредит_ИнвП[[#This Row],[Дата погашения процентов]]="","",COUNTIF($G$4:G689,"&gt;0"))</f>
        <v>685</v>
      </c>
    </row>
    <row r="690" spans="1:10">
      <c r="A690" s="45">
        <v>54939</v>
      </c>
      <c r="B690" s="46"/>
      <c r="C690" s="46">
        <v>694444</v>
      </c>
      <c r="D69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11805708</v>
      </c>
      <c r="E69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9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53082.837260273976</v>
      </c>
      <c r="G69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54939</v>
      </c>
      <c r="H690" s="49">
        <f t="array" aca="1" ref="H69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53082.837260273976</v>
      </c>
      <c r="I69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90" s="54">
        <f>IF(Кредит_ИнвП[[#This Row],[Дата погашения процентов]]="","",COUNTIF($G$4:G690,"&gt;0"))</f>
        <v>686</v>
      </c>
    </row>
    <row r="691" spans="1:10">
      <c r="A691" s="53">
        <v>54939</v>
      </c>
      <c r="B691" s="46"/>
      <c r="C691" s="46">
        <v>0</v>
      </c>
      <c r="D69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11805708</v>
      </c>
      <c r="E69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9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9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54939</v>
      </c>
      <c r="H691" s="49">
        <f t="array" aca="1" ref="H69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53082.837260273976</v>
      </c>
      <c r="I69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91" s="54">
        <f>IF(Кредит_ИнвП[[#This Row],[Дата погашения процентов]]="","",COUNTIF($G$4:G691,"&gt;0"))</f>
        <v>687</v>
      </c>
    </row>
    <row r="692" spans="1:10">
      <c r="A692" s="45">
        <v>54969</v>
      </c>
      <c r="B692" s="46"/>
      <c r="C692" s="46">
        <v>694444</v>
      </c>
      <c r="D69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11111264</v>
      </c>
      <c r="E692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69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48516.608219178081</v>
      </c>
      <c r="G69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54969</v>
      </c>
      <c r="H692" s="49">
        <f t="array" aca="1" ref="H69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48516.608219178081</v>
      </c>
      <c r="I69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92" s="54">
        <f>IF(Кредит_ИнвП[[#This Row],[Дата погашения процентов]]="","",COUNTIF($G$4:G692,"&gt;0"))</f>
        <v>688</v>
      </c>
    </row>
    <row r="693" spans="1:10">
      <c r="A693" s="53">
        <v>54969</v>
      </c>
      <c r="B693" s="46"/>
      <c r="C693" s="46">
        <v>0</v>
      </c>
      <c r="D69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11111264</v>
      </c>
      <c r="E69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9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9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54969</v>
      </c>
      <c r="H693" s="49">
        <f t="array" aca="1" ref="H69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48516.608219178081</v>
      </c>
      <c r="I69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93" s="54">
        <f>IF(Кредит_ИнвП[[#This Row],[Дата погашения процентов]]="","",COUNTIF($G$4:G693,"&gt;0"))</f>
        <v>689</v>
      </c>
    </row>
    <row r="694" spans="1:10">
      <c r="A694" s="45">
        <v>55000</v>
      </c>
      <c r="B694" s="46"/>
      <c r="C694" s="46">
        <v>694444</v>
      </c>
      <c r="D69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10416820</v>
      </c>
      <c r="E69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9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47184.819726027396</v>
      </c>
      <c r="G69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55000</v>
      </c>
      <c r="H694" s="49">
        <f t="array" aca="1" ref="H69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47184.819726027396</v>
      </c>
      <c r="I69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94" s="54">
        <f>IF(Кредит_ИнвП[[#This Row],[Дата погашения процентов]]="","",COUNTIF($G$4:G694,"&gt;0"))</f>
        <v>690</v>
      </c>
    </row>
    <row r="695" spans="1:10">
      <c r="A695" s="53">
        <v>55000</v>
      </c>
      <c r="B695" s="46"/>
      <c r="C695" s="46">
        <v>0</v>
      </c>
      <c r="D69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10416820</v>
      </c>
      <c r="E69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9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9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55000</v>
      </c>
      <c r="H695" s="49">
        <f t="array" aca="1" ref="H69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47184.819726027396</v>
      </c>
      <c r="I69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95" s="54">
        <f>IF(Кредит_ИнвП[[#This Row],[Дата погашения процентов]]="","",COUNTIF($G$4:G695,"&gt;0"))</f>
        <v>691</v>
      </c>
    </row>
    <row r="696" spans="1:10">
      <c r="A696" s="45">
        <v>55031</v>
      </c>
      <c r="B696" s="46"/>
      <c r="C696" s="46">
        <v>694444</v>
      </c>
      <c r="D69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9722376</v>
      </c>
      <c r="E69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69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44235.810958904112</v>
      </c>
      <c r="G69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55031</v>
      </c>
      <c r="H696" s="49">
        <f t="array" aca="1" ref="H69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44235.810958904112</v>
      </c>
      <c r="I69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96" s="54">
        <f>IF(Кредит_ИнвП[[#This Row],[Дата погашения процентов]]="","",COUNTIF($G$4:G696,"&gt;0"))</f>
        <v>692</v>
      </c>
    </row>
    <row r="697" spans="1:10">
      <c r="A697" s="53">
        <v>55031</v>
      </c>
      <c r="B697" s="46"/>
      <c r="C697" s="46">
        <v>0</v>
      </c>
      <c r="D69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9722376</v>
      </c>
      <c r="E69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9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9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55031</v>
      </c>
      <c r="H697" s="49">
        <f t="array" aca="1" ref="H69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44235.810958904112</v>
      </c>
      <c r="I69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97" s="54">
        <f>IF(Кредит_ИнвП[[#This Row],[Дата погашения процентов]]="","",COUNTIF($G$4:G697,"&gt;0"))</f>
        <v>693</v>
      </c>
    </row>
    <row r="698" spans="1:10">
      <c r="A698" s="45">
        <v>55061</v>
      </c>
      <c r="B698" s="46"/>
      <c r="C698" s="46">
        <v>694444</v>
      </c>
      <c r="D69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9027932</v>
      </c>
      <c r="E698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69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39954.969863013699</v>
      </c>
      <c r="G69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55061</v>
      </c>
      <c r="H698" s="49">
        <f t="array" aca="1" ref="H69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39954.969863013699</v>
      </c>
      <c r="I69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98" s="54">
        <f>IF(Кредит_ИнвП[[#This Row],[Дата погашения процентов]]="","",COUNTIF($G$4:G698,"&gt;0"))</f>
        <v>694</v>
      </c>
    </row>
    <row r="699" spans="1:10">
      <c r="A699" s="53">
        <v>55061</v>
      </c>
      <c r="B699" s="46"/>
      <c r="C699" s="46">
        <v>0</v>
      </c>
      <c r="D69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9027932</v>
      </c>
      <c r="E69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69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69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55061</v>
      </c>
      <c r="H699" s="49">
        <f t="array" aca="1" ref="H69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39954.969863013699</v>
      </c>
      <c r="I69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699" s="54">
        <f>IF(Кредит_ИнвП[[#This Row],[Дата погашения процентов]]="","",COUNTIF($G$4:G699,"&gt;0"))</f>
        <v>695</v>
      </c>
    </row>
    <row r="700" spans="1:10">
      <c r="A700" s="45">
        <v>55092</v>
      </c>
      <c r="B700" s="46"/>
      <c r="C700" s="46">
        <v>694444</v>
      </c>
      <c r="D70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8333488</v>
      </c>
      <c r="E70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70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38337.793424657539</v>
      </c>
      <c r="G70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55092</v>
      </c>
      <c r="H700" s="49">
        <f t="array" aca="1" ref="H70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38337.793424657539</v>
      </c>
      <c r="I70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00" s="54">
        <f>IF(Кредит_ИнвП[[#This Row],[Дата погашения процентов]]="","",COUNTIF($G$4:G700,"&gt;0"))</f>
        <v>696</v>
      </c>
    </row>
    <row r="701" spans="1:10">
      <c r="A701" s="53">
        <v>55092</v>
      </c>
      <c r="B701" s="46"/>
      <c r="C701" s="46">
        <v>0</v>
      </c>
      <c r="D70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8333488</v>
      </c>
      <c r="E70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0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0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55092</v>
      </c>
      <c r="H701" s="49">
        <f t="array" aca="1" ref="H70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38337.793424657539</v>
      </c>
      <c r="I70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01" s="54">
        <f>IF(Кредит_ИнвП[[#This Row],[Дата погашения процентов]]="","",COUNTIF($G$4:G701,"&gt;0"))</f>
        <v>697</v>
      </c>
    </row>
    <row r="702" spans="1:10">
      <c r="A702" s="45">
        <v>55122</v>
      </c>
      <c r="B702" s="46"/>
      <c r="C702" s="46">
        <v>694444</v>
      </c>
      <c r="D70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7639044</v>
      </c>
      <c r="E702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70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34247.210958904107</v>
      </c>
      <c r="G70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55122</v>
      </c>
      <c r="H702" s="49">
        <f t="array" aca="1" ref="H70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34247.210958904107</v>
      </c>
      <c r="I70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02" s="54">
        <f>IF(Кредит_ИнвП[[#This Row],[Дата погашения процентов]]="","",COUNTIF($G$4:G702,"&gt;0"))</f>
        <v>698</v>
      </c>
    </row>
    <row r="703" spans="1:10">
      <c r="A703" s="53">
        <v>55122</v>
      </c>
      <c r="B703" s="46"/>
      <c r="C703" s="46">
        <v>0</v>
      </c>
      <c r="D70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7639044</v>
      </c>
      <c r="E70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0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0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55122</v>
      </c>
      <c r="H703" s="49">
        <f t="array" aca="1" ref="H70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34247.210958904107</v>
      </c>
      <c r="I70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03" s="54">
        <f>IF(Кредит_ИнвП[[#This Row],[Дата погашения процентов]]="","",COUNTIF($G$4:G703,"&gt;0"))</f>
        <v>699</v>
      </c>
    </row>
    <row r="704" spans="1:10">
      <c r="A704" s="45">
        <v>55153</v>
      </c>
      <c r="B704" s="46"/>
      <c r="C704" s="46">
        <v>694444</v>
      </c>
      <c r="D70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6944600</v>
      </c>
      <c r="E70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70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32439.775890410961</v>
      </c>
      <c r="G70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55153</v>
      </c>
      <c r="H704" s="49">
        <f t="array" aca="1" ref="H70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32439.775890410961</v>
      </c>
      <c r="I70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04" s="54">
        <f>IF(Кредит_ИнвП[[#This Row],[Дата погашения процентов]]="","",COUNTIF($G$4:G704,"&gt;0"))</f>
        <v>700</v>
      </c>
    </row>
    <row r="705" spans="1:10">
      <c r="A705" s="53">
        <v>55153</v>
      </c>
      <c r="B705" s="46"/>
      <c r="C705" s="46">
        <v>0</v>
      </c>
      <c r="D70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6944600</v>
      </c>
      <c r="E70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0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0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55153</v>
      </c>
      <c r="H705" s="49">
        <f t="array" aca="1" ref="H70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32439.775890410961</v>
      </c>
      <c r="I70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05" s="54">
        <f>IF(Кредит_ИнвП[[#This Row],[Дата погашения процентов]]="","",COUNTIF($G$4:G705,"&gt;0"))</f>
        <v>701</v>
      </c>
    </row>
    <row r="706" spans="1:10">
      <c r="A706" s="45">
        <v>55184</v>
      </c>
      <c r="B706" s="46"/>
      <c r="C706" s="46">
        <v>694444</v>
      </c>
      <c r="D70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6250156</v>
      </c>
      <c r="E706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70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29490.767123287671</v>
      </c>
      <c r="G70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55184</v>
      </c>
      <c r="H706" s="49">
        <f t="array" aca="1" ref="H70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29490.767123287671</v>
      </c>
      <c r="I70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06" s="54">
        <f>IF(Кредит_ИнвП[[#This Row],[Дата погашения процентов]]="","",COUNTIF($G$4:G706,"&gt;0"))</f>
        <v>702</v>
      </c>
    </row>
    <row r="707" spans="1:10">
      <c r="A707" s="53">
        <v>55184</v>
      </c>
      <c r="B707" s="46"/>
      <c r="C707" s="46">
        <v>0</v>
      </c>
      <c r="D70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6250156</v>
      </c>
      <c r="E70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0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0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55184</v>
      </c>
      <c r="H707" s="49">
        <f t="array" aca="1" ref="H70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29490.767123287671</v>
      </c>
      <c r="I70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07" s="54">
        <f>IF(Кредит_ИнвП[[#This Row],[Дата погашения процентов]]="","",COUNTIF($G$4:G707,"&gt;0"))</f>
        <v>703</v>
      </c>
    </row>
    <row r="708" spans="1:10">
      <c r="A708" s="45">
        <v>55212</v>
      </c>
      <c r="B708" s="46"/>
      <c r="C708" s="46">
        <v>694444</v>
      </c>
      <c r="D70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5555712</v>
      </c>
      <c r="E708" s="46">
        <f ca="1">IFERROR(Кредит_ИнвП[[#This Row],[Дата выдачи и погашения кредита]]-OFFSET(Кредит_ИнвП[[#This Row],[Дата выдачи и погашения кредита]],-1,0,1,1),0)</f>
        <v>28</v>
      </c>
      <c r="F70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23973.20109589041</v>
      </c>
      <c r="G70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55212</v>
      </c>
      <c r="H708" s="49">
        <f t="array" aca="1" ref="H70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23973.20109589041</v>
      </c>
      <c r="I70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08" s="54">
        <f>IF(Кредит_ИнвП[[#This Row],[Дата погашения процентов]]="","",COUNTIF($G$4:G708,"&gt;0"))</f>
        <v>704</v>
      </c>
    </row>
    <row r="709" spans="1:10">
      <c r="A709" s="53">
        <v>55212</v>
      </c>
      <c r="B709" s="46"/>
      <c r="C709" s="46">
        <v>0</v>
      </c>
      <c r="D70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5555712</v>
      </c>
      <c r="E70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0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0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55212</v>
      </c>
      <c r="H709" s="49">
        <f t="array" aca="1" ref="H70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23973.20109589041</v>
      </c>
      <c r="I70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09" s="54">
        <f>IF(Кредит_ИнвП[[#This Row],[Дата погашения процентов]]="","",COUNTIF($G$4:G709,"&gt;0"))</f>
        <v>705</v>
      </c>
    </row>
    <row r="710" spans="1:10">
      <c r="A710" s="45">
        <v>55243</v>
      </c>
      <c r="B710" s="46"/>
      <c r="C710" s="46">
        <v>694444</v>
      </c>
      <c r="D71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4861268</v>
      </c>
      <c r="E71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71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23592.749589041094</v>
      </c>
      <c r="G71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55243</v>
      </c>
      <c r="H710" s="49">
        <f t="array" aca="1" ref="H71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23592.749589041094</v>
      </c>
      <c r="I71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10" s="54">
        <f>IF(Кредит_ИнвП[[#This Row],[Дата погашения процентов]]="","",COUNTIF($G$4:G710,"&gt;0"))</f>
        <v>706</v>
      </c>
    </row>
    <row r="711" spans="1:10">
      <c r="A711" s="53">
        <v>55243</v>
      </c>
      <c r="B711" s="46"/>
      <c r="C711" s="46">
        <v>0</v>
      </c>
      <c r="D71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4861268</v>
      </c>
      <c r="E71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1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1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55243</v>
      </c>
      <c r="H711" s="49">
        <f t="array" aca="1" ref="H71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23592.749589041094</v>
      </c>
      <c r="I71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11" s="54">
        <f>IF(Кредит_ИнвП[[#This Row],[Дата погашения процентов]]="","",COUNTIF($G$4:G711,"&gt;0"))</f>
        <v>707</v>
      </c>
    </row>
    <row r="712" spans="1:10">
      <c r="A712" s="45">
        <v>55273</v>
      </c>
      <c r="B712" s="46"/>
      <c r="C712" s="46">
        <v>694444</v>
      </c>
      <c r="D71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4166824</v>
      </c>
      <c r="E712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71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19977.813698630136</v>
      </c>
      <c r="G71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55273</v>
      </c>
      <c r="H712" s="49">
        <f t="array" aca="1" ref="H71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19977.813698630136</v>
      </c>
      <c r="I71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12" s="54">
        <f>IF(Кредит_ИнвП[[#This Row],[Дата погашения процентов]]="","",COUNTIF($G$4:G712,"&gt;0"))</f>
        <v>708</v>
      </c>
    </row>
    <row r="713" spans="1:10">
      <c r="A713" s="53">
        <v>55273</v>
      </c>
      <c r="B713" s="46"/>
      <c r="C713" s="46">
        <v>0</v>
      </c>
      <c r="D71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4166824</v>
      </c>
      <c r="E71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1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1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55273</v>
      </c>
      <c r="H713" s="49">
        <f t="array" aca="1" ref="H71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19977.813698630136</v>
      </c>
      <c r="I71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13" s="54">
        <f>IF(Кредит_ИнвП[[#This Row],[Дата погашения процентов]]="","",COUNTIF($G$4:G713,"&gt;0"))</f>
        <v>709</v>
      </c>
    </row>
    <row r="714" spans="1:10">
      <c r="A714" s="45">
        <v>55304</v>
      </c>
      <c r="B714" s="46"/>
      <c r="C714" s="46">
        <v>694444</v>
      </c>
      <c r="D71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3472380</v>
      </c>
      <c r="E71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71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17694.73205479452</v>
      </c>
      <c r="G71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55304</v>
      </c>
      <c r="H714" s="49">
        <f t="array" aca="1" ref="H71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17694.73205479452</v>
      </c>
      <c r="I71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14" s="54">
        <f>IF(Кредит_ИнвП[[#This Row],[Дата погашения процентов]]="","",COUNTIF($G$4:G714,"&gt;0"))</f>
        <v>710</v>
      </c>
    </row>
    <row r="715" spans="1:10">
      <c r="A715" s="53">
        <v>55304</v>
      </c>
      <c r="B715" s="46"/>
      <c r="C715" s="46">
        <v>0</v>
      </c>
      <c r="D71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3472380</v>
      </c>
      <c r="E71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1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1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55304</v>
      </c>
      <c r="H715" s="49">
        <f t="array" aca="1" ref="H71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17694.73205479452</v>
      </c>
      <c r="I71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15" s="54">
        <f>IF(Кредит_ИнвП[[#This Row],[Дата погашения процентов]]="","",COUNTIF($G$4:G715,"&gt;0"))</f>
        <v>711</v>
      </c>
    </row>
    <row r="716" spans="1:10">
      <c r="A716" s="45">
        <v>55334</v>
      </c>
      <c r="B716" s="46"/>
      <c r="C716" s="46">
        <v>694444</v>
      </c>
      <c r="D71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2777936</v>
      </c>
      <c r="E716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71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14270.054794520547</v>
      </c>
      <c r="G71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55334</v>
      </c>
      <c r="H716" s="49">
        <f t="array" aca="1" ref="H71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14270.054794520547</v>
      </c>
      <c r="I71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16" s="54">
        <f>IF(Кредит_ИнвП[[#This Row],[Дата погашения процентов]]="","",COUNTIF($G$4:G716,"&gt;0"))</f>
        <v>712</v>
      </c>
    </row>
    <row r="717" spans="1:10">
      <c r="A717" s="53">
        <v>55334</v>
      </c>
      <c r="B717" s="46"/>
      <c r="C717" s="46">
        <v>0</v>
      </c>
      <c r="D71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2777936</v>
      </c>
      <c r="E71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1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1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55334</v>
      </c>
      <c r="H717" s="49">
        <f t="array" aca="1" ref="H71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14270.054794520547</v>
      </c>
      <c r="I71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17" s="54">
        <f>IF(Кредит_ИнвП[[#This Row],[Дата погашения процентов]]="","",COUNTIF($G$4:G717,"&gt;0"))</f>
        <v>713</v>
      </c>
    </row>
    <row r="718" spans="1:10">
      <c r="A718" s="45">
        <v>55365</v>
      </c>
      <c r="B718" s="46"/>
      <c r="C718" s="46">
        <v>694444</v>
      </c>
      <c r="D71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2083492</v>
      </c>
      <c r="E71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71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11796.714520547945</v>
      </c>
      <c r="G71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55365</v>
      </c>
      <c r="H718" s="49">
        <f t="array" aca="1" ref="H71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11796.714520547945</v>
      </c>
      <c r="I71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18" s="54">
        <f>IF(Кредит_ИнвП[[#This Row],[Дата погашения процентов]]="","",COUNTIF($G$4:G718,"&gt;0"))</f>
        <v>714</v>
      </c>
    </row>
    <row r="719" spans="1:10">
      <c r="A719" s="53">
        <v>55365</v>
      </c>
      <c r="B719" s="46"/>
      <c r="C719" s="46">
        <v>0</v>
      </c>
      <c r="D71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2083492</v>
      </c>
      <c r="E71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1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1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55365</v>
      </c>
      <c r="H719" s="49">
        <f t="array" aca="1" ref="H71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11796.714520547945</v>
      </c>
      <c r="I71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19" s="54">
        <f>IF(Кредит_ИнвП[[#This Row],[Дата погашения процентов]]="","",COUNTIF($G$4:G719,"&gt;0"))</f>
        <v>715</v>
      </c>
    </row>
    <row r="720" spans="1:10">
      <c r="A720" s="45">
        <v>55396</v>
      </c>
      <c r="B720" s="46"/>
      <c r="C720" s="46">
        <v>694444</v>
      </c>
      <c r="D720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1389048</v>
      </c>
      <c r="E720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72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8847.7057534246578</v>
      </c>
      <c r="G720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55396</v>
      </c>
      <c r="H720" s="49">
        <f t="array" aca="1" ref="H720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8847.7057534246578</v>
      </c>
      <c r="I720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20" s="54">
        <f>IF(Кредит_ИнвП[[#This Row],[Дата погашения процентов]]="","",COUNTIF($G$4:G720,"&gt;0"))</f>
        <v>716</v>
      </c>
    </row>
    <row r="721" spans="1:10">
      <c r="A721" s="53">
        <v>55396</v>
      </c>
      <c r="B721" s="46"/>
      <c r="C721" s="46">
        <v>0</v>
      </c>
      <c r="D721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1389048</v>
      </c>
      <c r="E72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2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21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55396</v>
      </c>
      <c r="H721" s="49">
        <f t="array" aca="1" ref="H721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8847.7057534246578</v>
      </c>
      <c r="I721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21" s="54">
        <f>IF(Кредит_ИнвП[[#This Row],[Дата погашения процентов]]="","",COUNTIF($G$4:G721,"&gt;0"))</f>
        <v>717</v>
      </c>
    </row>
    <row r="722" spans="1:10">
      <c r="A722" s="45">
        <v>55426</v>
      </c>
      <c r="B722" s="46"/>
      <c r="C722" s="46">
        <v>694444</v>
      </c>
      <c r="D722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694604</v>
      </c>
      <c r="E722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72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5708.4164383561647</v>
      </c>
      <c r="G722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55426</v>
      </c>
      <c r="H722" s="49">
        <f t="array" aca="1" ref="H722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5708.4164383561647</v>
      </c>
      <c r="I722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22" s="54">
        <f>IF(Кредит_ИнвП[[#This Row],[Дата погашения процентов]]="","",COUNTIF($G$4:G722,"&gt;0"))</f>
        <v>718</v>
      </c>
    </row>
    <row r="723" spans="1:10">
      <c r="A723" s="53">
        <v>55426</v>
      </c>
      <c r="B723" s="46"/>
      <c r="C723" s="46">
        <v>0</v>
      </c>
      <c r="D723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694604</v>
      </c>
      <c r="E72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2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23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55426</v>
      </c>
      <c r="H723" s="49">
        <f t="array" aca="1" ref="H723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5708.4164383561647</v>
      </c>
      <c r="I723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23" s="54">
        <f>IF(Кредит_ИнвП[[#This Row],[Дата погашения процентов]]="","",COUNTIF($G$4:G723,"&gt;0"))</f>
        <v>719</v>
      </c>
    </row>
    <row r="724" spans="1:10">
      <c r="A724" s="45">
        <v>55457</v>
      </c>
      <c r="B724" s="46"/>
      <c r="C724" s="46">
        <v>694604</v>
      </c>
      <c r="D724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0</v>
      </c>
      <c r="E724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72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2949.6882191780819</v>
      </c>
      <c r="G724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55457</v>
      </c>
      <c r="H724" s="49">
        <f t="array" aca="1" ref="H724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2949.6882191780819</v>
      </c>
      <c r="I724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24" s="54">
        <f>IF(Кредит_ИнвП[[#This Row],[Дата погашения процентов]]="","",COUNTIF($G$4:G724,"&gt;0"))</f>
        <v>720</v>
      </c>
    </row>
    <row r="725" spans="1:10">
      <c r="A725" s="53">
        <v>55457</v>
      </c>
      <c r="B725" s="46"/>
      <c r="C725" s="46">
        <v>0</v>
      </c>
      <c r="D725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0</v>
      </c>
      <c r="E72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2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25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55457</v>
      </c>
      <c r="H725" s="49">
        <f t="array" aca="1" ref="H725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2949.6882191780819</v>
      </c>
      <c r="I725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25" s="54">
        <f>IF(Кредит_ИнвП[[#This Row],[Дата погашения процентов]]="","",COUNTIF($G$4:G725,"&gt;0"))</f>
        <v>721</v>
      </c>
    </row>
    <row r="726" spans="1:10">
      <c r="A726" s="45">
        <v>55487</v>
      </c>
      <c r="B726" s="46"/>
      <c r="C726" s="46"/>
      <c r="D726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0</v>
      </c>
      <c r="E726" s="46">
        <f ca="1">IFERROR(Кредит_ИнвП[[#This Row],[Дата выдачи и погашения кредита]]-OFFSET(Кредит_ИнвП[[#This Row],[Дата выдачи и погашения кредита]],-1,0,1,1),0)</f>
        <v>30</v>
      </c>
      <c r="F72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26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55487</v>
      </c>
      <c r="H726" s="49">
        <f t="array" aca="1" ref="H726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26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26" s="54">
        <f>IF(Кредит_ИнвП[[#This Row],[Дата погашения процентов]]="","",COUNTIF($G$4:G726,"&gt;0"))</f>
        <v>722</v>
      </c>
    </row>
    <row r="727" spans="1:10">
      <c r="A727" s="53">
        <v>55487</v>
      </c>
      <c r="B727" s="46"/>
      <c r="C727" s="46">
        <v>0</v>
      </c>
      <c r="D727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0</v>
      </c>
      <c r="E72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2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27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55487</v>
      </c>
      <c r="H727" s="49">
        <f t="array" aca="1" ref="H727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27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27" s="54">
        <f>IF(Кредит_ИнвП[[#This Row],[Дата погашения процентов]]="","",COUNTIF($G$4:G727,"&gt;0"))</f>
        <v>723</v>
      </c>
    </row>
    <row r="728" spans="1:10">
      <c r="A728" s="45">
        <v>55518</v>
      </c>
      <c r="B728" s="46"/>
      <c r="C728" s="46"/>
      <c r="D728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0</v>
      </c>
      <c r="E728" s="46">
        <f ca="1">IFERROR(Кредит_ИнвП[[#This Row],[Дата выдачи и погашения кредита]]-OFFSET(Кредит_ИнвП[[#This Row],[Дата выдачи и погашения кредита]],-1,0,1,1),0)</f>
        <v>31</v>
      </c>
      <c r="F72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28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55518</v>
      </c>
      <c r="H728" s="49">
        <f t="array" aca="1" ref="H728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28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28" s="54">
        <f>IF(Кредит_ИнвП[[#This Row],[Дата погашения процентов]]="","",COUNTIF($G$4:G728,"&gt;0"))</f>
        <v>724</v>
      </c>
    </row>
    <row r="729" spans="1:10">
      <c r="A729" s="53">
        <v>55518</v>
      </c>
      <c r="B729" s="46"/>
      <c r="C729" s="46">
        <v>0</v>
      </c>
      <c r="D729" s="46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>0</v>
      </c>
      <c r="E72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2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29" s="48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>55518</v>
      </c>
      <c r="H729" s="49">
        <f t="array" aca="1" ref="H729" ca="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29" s="67">
        <f>DATE(YEAR(Кредит_ИнвП[[#This Row],[Дата выдачи и погашения кредита]]),12,31)-DATE(YEAR(Кредит_ИнвП[[#This Row],[Дата выдачи и погашения кредита]]),1,1)+1</f>
        <v>365</v>
      </c>
      <c r="J729" s="54">
        <f>IF(Кредит_ИнвП[[#This Row],[Дата погашения процентов]]="","",COUNTIF($G$4:G729,"&gt;0"))</f>
        <v>725</v>
      </c>
    </row>
    <row r="730" spans="1:10">
      <c r="A730" s="45"/>
      <c r="B730" s="46"/>
      <c r="C730" s="46"/>
      <c r="D730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30" s="46">
        <f ca="1">IFERROR(Кредит_ИнвП[[#This Row],[Дата выдачи и погашения кредита]]-OFFSET(Кредит_ИнвП[[#This Row],[Дата выдачи и погашения кредита]],-1,0,1,1),0)</f>
        <v>-55518</v>
      </c>
      <c r="F73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30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30" s="49">
        <f t="array" ref="H730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30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30" s="54" t="str">
        <f>IF(Кредит_ИнвП[[#This Row],[Дата погашения процентов]]="","",COUNTIF($G$4:G730,"&gt;0"))</f>
        <v/>
      </c>
    </row>
    <row r="731" spans="1:10">
      <c r="A731" s="53"/>
      <c r="B731" s="46"/>
      <c r="C731" s="46"/>
      <c r="D731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3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3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31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31" s="49">
        <f t="array" ref="H73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3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31" s="54" t="str">
        <f>IF(Кредит_ИнвП[[#This Row],[Дата погашения процентов]]="","",COUNTIF($G$4:G731,"&gt;0"))</f>
        <v/>
      </c>
    </row>
    <row r="732" spans="1:10">
      <c r="A732" s="45"/>
      <c r="B732" s="46"/>
      <c r="C732" s="46"/>
      <c r="D732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32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3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32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32" s="49">
        <f t="array" ref="H732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32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32" s="54" t="str">
        <f>IF(Кредит_ИнвП[[#This Row],[Дата погашения процентов]]="","",COUNTIF($G$4:G732,"&gt;0"))</f>
        <v/>
      </c>
    </row>
    <row r="733" spans="1:10">
      <c r="A733" s="53"/>
      <c r="B733" s="46"/>
      <c r="C733" s="46"/>
      <c r="D733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3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3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33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33" s="49">
        <f t="array" ref="H733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33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33" s="54" t="str">
        <f>IF(Кредит_ИнвП[[#This Row],[Дата погашения процентов]]="","",COUNTIF($G$4:G733,"&gt;0"))</f>
        <v/>
      </c>
    </row>
    <row r="734" spans="1:10">
      <c r="A734" s="45"/>
      <c r="B734" s="46"/>
      <c r="C734" s="46"/>
      <c r="D734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34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3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34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34" s="49">
        <f t="array" ref="H734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3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34" s="54" t="str">
        <f>IF(Кредит_ИнвП[[#This Row],[Дата погашения процентов]]="","",COUNTIF($G$4:G734,"&gt;0"))</f>
        <v/>
      </c>
    </row>
    <row r="735" spans="1:10">
      <c r="A735" s="53"/>
      <c r="B735" s="46"/>
      <c r="C735" s="46"/>
      <c r="D735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3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3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35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35" s="49">
        <f t="array" ref="H735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3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35" s="54" t="str">
        <f>IF(Кредит_ИнвП[[#This Row],[Дата погашения процентов]]="","",COUNTIF($G$4:G735,"&gt;0"))</f>
        <v/>
      </c>
    </row>
    <row r="736" spans="1:10">
      <c r="A736" s="45"/>
      <c r="B736" s="46"/>
      <c r="C736" s="46"/>
      <c r="D736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36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3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36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36" s="49">
        <f t="array" ref="H736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3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36" s="54" t="str">
        <f>IF(Кредит_ИнвП[[#This Row],[Дата погашения процентов]]="","",COUNTIF($G$4:G736,"&gt;0"))</f>
        <v/>
      </c>
    </row>
    <row r="737" spans="1:10">
      <c r="A737" s="53"/>
      <c r="B737" s="46"/>
      <c r="C737" s="46"/>
      <c r="D737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3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3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37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37" s="49">
        <f t="array" ref="H737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37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37" s="54" t="str">
        <f>IF(Кредит_ИнвП[[#This Row],[Дата погашения процентов]]="","",COUNTIF($G$4:G737,"&gt;0"))</f>
        <v/>
      </c>
    </row>
    <row r="738" spans="1:10">
      <c r="A738" s="45"/>
      <c r="B738" s="46"/>
      <c r="C738" s="46"/>
      <c r="D738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38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3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38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38" s="49">
        <f t="array" ref="H738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38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38" s="54" t="str">
        <f>IF(Кредит_ИнвП[[#This Row],[Дата погашения процентов]]="","",COUNTIF($G$4:G738,"&gt;0"))</f>
        <v/>
      </c>
    </row>
    <row r="739" spans="1:10">
      <c r="A739" s="53"/>
      <c r="B739" s="46"/>
      <c r="C739" s="46"/>
      <c r="D739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3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3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39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39" s="49">
        <f t="array" ref="H739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39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39" s="54" t="str">
        <f>IF(Кредит_ИнвП[[#This Row],[Дата погашения процентов]]="","",COUNTIF($G$4:G739,"&gt;0"))</f>
        <v/>
      </c>
    </row>
    <row r="740" spans="1:10">
      <c r="A740" s="45"/>
      <c r="B740" s="46"/>
      <c r="C740" s="46"/>
      <c r="D740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40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4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40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40" s="49">
        <f t="array" ref="H740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40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40" s="54" t="str">
        <f>IF(Кредит_ИнвП[[#This Row],[Дата погашения процентов]]="","",COUNTIF($G$4:G740,"&gt;0"))</f>
        <v/>
      </c>
    </row>
    <row r="741" spans="1:10">
      <c r="A741" s="53"/>
      <c r="B741" s="46"/>
      <c r="C741" s="46"/>
      <c r="D741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4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4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41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41" s="49">
        <f t="array" ref="H74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4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41" s="54" t="str">
        <f>IF(Кредит_ИнвП[[#This Row],[Дата погашения процентов]]="","",COUNTIF($G$4:G741,"&gt;0"))</f>
        <v/>
      </c>
    </row>
    <row r="742" spans="1:10">
      <c r="A742" s="45"/>
      <c r="B742" s="46"/>
      <c r="C742" s="46"/>
      <c r="D742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42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4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42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42" s="49">
        <f t="array" ref="H742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42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42" s="54" t="str">
        <f>IF(Кредит_ИнвП[[#This Row],[Дата погашения процентов]]="","",COUNTIF($G$4:G742,"&gt;0"))</f>
        <v/>
      </c>
    </row>
    <row r="743" spans="1:10">
      <c r="A743" s="53"/>
      <c r="B743" s="46"/>
      <c r="C743" s="46"/>
      <c r="D743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4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4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43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43" s="49">
        <f t="array" ref="H743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43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43" s="54" t="str">
        <f>IF(Кредит_ИнвП[[#This Row],[Дата погашения процентов]]="","",COUNTIF($G$4:G743,"&gt;0"))</f>
        <v/>
      </c>
    </row>
    <row r="744" spans="1:10">
      <c r="A744" s="45"/>
      <c r="B744" s="46"/>
      <c r="C744" s="46"/>
      <c r="D744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44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4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44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44" s="49">
        <f t="array" ref="H744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4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44" s="54" t="str">
        <f>IF(Кредит_ИнвП[[#This Row],[Дата погашения процентов]]="","",COUNTIF($G$4:G744,"&gt;0"))</f>
        <v/>
      </c>
    </row>
    <row r="745" spans="1:10">
      <c r="A745" s="53"/>
      <c r="B745" s="46"/>
      <c r="C745" s="46"/>
      <c r="D745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4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4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45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45" s="49">
        <f t="array" ref="H745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4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45" s="54" t="str">
        <f>IF(Кредит_ИнвП[[#This Row],[Дата погашения процентов]]="","",COUNTIF($G$4:G745,"&gt;0"))</f>
        <v/>
      </c>
    </row>
    <row r="746" spans="1:10">
      <c r="A746" s="45"/>
      <c r="B746" s="46"/>
      <c r="C746" s="46"/>
      <c r="D746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46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4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46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46" s="49">
        <f t="array" ref="H746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4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46" s="54" t="str">
        <f>IF(Кредит_ИнвП[[#This Row],[Дата погашения процентов]]="","",COUNTIF($G$4:G746,"&gt;0"))</f>
        <v/>
      </c>
    </row>
    <row r="747" spans="1:10">
      <c r="A747" s="53"/>
      <c r="B747" s="46"/>
      <c r="C747" s="46"/>
      <c r="D747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4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4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47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47" s="49">
        <f t="array" ref="H747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47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47" s="54" t="str">
        <f>IF(Кредит_ИнвП[[#This Row],[Дата погашения процентов]]="","",COUNTIF($G$4:G747,"&gt;0"))</f>
        <v/>
      </c>
    </row>
    <row r="748" spans="1:10">
      <c r="A748" s="45"/>
      <c r="B748" s="46"/>
      <c r="C748" s="46"/>
      <c r="D748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48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4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48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48" s="49">
        <f t="array" ref="H748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48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48" s="54" t="str">
        <f>IF(Кредит_ИнвП[[#This Row],[Дата погашения процентов]]="","",COUNTIF($G$4:G748,"&gt;0"))</f>
        <v/>
      </c>
    </row>
    <row r="749" spans="1:10">
      <c r="A749" s="53"/>
      <c r="B749" s="46"/>
      <c r="C749" s="46"/>
      <c r="D749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4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4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49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49" s="49">
        <f t="array" ref="H749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49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49" s="54" t="str">
        <f>IF(Кредит_ИнвП[[#This Row],[Дата погашения процентов]]="","",COUNTIF($G$4:G749,"&gt;0"))</f>
        <v/>
      </c>
    </row>
    <row r="750" spans="1:10">
      <c r="A750" s="45"/>
      <c r="B750" s="46"/>
      <c r="C750" s="46"/>
      <c r="D750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50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5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50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50" s="49">
        <f t="array" ref="H750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50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50" s="54" t="str">
        <f>IF(Кредит_ИнвП[[#This Row],[Дата погашения процентов]]="","",COUNTIF($G$4:G750,"&gt;0"))</f>
        <v/>
      </c>
    </row>
    <row r="751" spans="1:10">
      <c r="A751" s="53"/>
      <c r="B751" s="46"/>
      <c r="C751" s="46"/>
      <c r="D751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5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5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51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51" s="49">
        <f t="array" ref="H75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5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51" s="54" t="str">
        <f>IF(Кредит_ИнвП[[#This Row],[Дата погашения процентов]]="","",COUNTIF($G$4:G751,"&gt;0"))</f>
        <v/>
      </c>
    </row>
    <row r="752" spans="1:10">
      <c r="A752" s="45"/>
      <c r="B752" s="46"/>
      <c r="C752" s="46"/>
      <c r="D752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52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5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52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52" s="49">
        <f t="array" ref="H752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52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52" s="54" t="str">
        <f>IF(Кредит_ИнвП[[#This Row],[Дата погашения процентов]]="","",COUNTIF($G$4:G752,"&gt;0"))</f>
        <v/>
      </c>
    </row>
    <row r="753" spans="1:10">
      <c r="A753" s="53"/>
      <c r="B753" s="46"/>
      <c r="C753" s="46"/>
      <c r="D753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5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5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53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53" s="49">
        <f t="array" ref="H753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53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53" s="54" t="str">
        <f>IF(Кредит_ИнвП[[#This Row],[Дата погашения процентов]]="","",COUNTIF($G$4:G753,"&gt;0"))</f>
        <v/>
      </c>
    </row>
    <row r="754" spans="1:10">
      <c r="A754" s="45"/>
      <c r="B754" s="46"/>
      <c r="C754" s="46"/>
      <c r="D754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54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5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54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54" s="49">
        <f t="array" ref="H754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5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54" s="54" t="str">
        <f>IF(Кредит_ИнвП[[#This Row],[Дата погашения процентов]]="","",COUNTIF($G$4:G754,"&gt;0"))</f>
        <v/>
      </c>
    </row>
    <row r="755" spans="1:10">
      <c r="A755" s="53"/>
      <c r="B755" s="46"/>
      <c r="C755" s="46"/>
      <c r="D755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5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5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55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55" s="49">
        <f t="array" ref="H755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5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55" s="54" t="str">
        <f>IF(Кредит_ИнвП[[#This Row],[Дата погашения процентов]]="","",COUNTIF($G$4:G755,"&gt;0"))</f>
        <v/>
      </c>
    </row>
    <row r="756" spans="1:10">
      <c r="A756" s="45"/>
      <c r="B756" s="46"/>
      <c r="C756" s="46"/>
      <c r="D756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56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5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56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56" s="49">
        <f t="array" ref="H756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5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56" s="54" t="str">
        <f>IF(Кредит_ИнвП[[#This Row],[Дата погашения процентов]]="","",COUNTIF($G$4:G756,"&gt;0"))</f>
        <v/>
      </c>
    </row>
    <row r="757" spans="1:10">
      <c r="A757" s="53"/>
      <c r="B757" s="46"/>
      <c r="C757" s="46"/>
      <c r="D757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5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5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57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57" s="49">
        <f t="array" ref="H757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57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57" s="54" t="str">
        <f>IF(Кредит_ИнвП[[#This Row],[Дата погашения процентов]]="","",COUNTIF($G$4:G757,"&gt;0"))</f>
        <v/>
      </c>
    </row>
    <row r="758" spans="1:10">
      <c r="A758" s="45"/>
      <c r="B758" s="46"/>
      <c r="C758" s="46"/>
      <c r="D758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58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5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58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58" s="49">
        <f t="array" ref="H758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58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58" s="54" t="str">
        <f>IF(Кредит_ИнвП[[#This Row],[Дата погашения процентов]]="","",COUNTIF($G$4:G758,"&gt;0"))</f>
        <v/>
      </c>
    </row>
    <row r="759" spans="1:10">
      <c r="A759" s="53"/>
      <c r="B759" s="46"/>
      <c r="C759" s="46"/>
      <c r="D759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5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5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59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59" s="49">
        <f t="array" ref="H759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59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59" s="54" t="str">
        <f>IF(Кредит_ИнвП[[#This Row],[Дата погашения процентов]]="","",COUNTIF($G$4:G759,"&gt;0"))</f>
        <v/>
      </c>
    </row>
    <row r="760" spans="1:10">
      <c r="A760" s="45"/>
      <c r="B760" s="46"/>
      <c r="C760" s="46"/>
      <c r="D760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60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6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60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60" s="49">
        <f t="array" ref="H760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60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60" s="54" t="str">
        <f>IF(Кредит_ИнвП[[#This Row],[Дата погашения процентов]]="","",COUNTIF($G$4:G760,"&gt;0"))</f>
        <v/>
      </c>
    </row>
    <row r="761" spans="1:10">
      <c r="A761" s="53"/>
      <c r="B761" s="46"/>
      <c r="C761" s="46"/>
      <c r="D761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6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6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61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61" s="49">
        <f t="array" ref="H76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6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61" s="54" t="str">
        <f>IF(Кредит_ИнвП[[#This Row],[Дата погашения процентов]]="","",COUNTIF($G$4:G761,"&gt;0"))</f>
        <v/>
      </c>
    </row>
    <row r="762" spans="1:10">
      <c r="A762" s="45"/>
      <c r="B762" s="46"/>
      <c r="C762" s="46"/>
      <c r="D762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62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6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62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62" s="49">
        <f t="array" ref="H762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62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62" s="54" t="str">
        <f>IF(Кредит_ИнвП[[#This Row],[Дата погашения процентов]]="","",COUNTIF($G$4:G762,"&gt;0"))</f>
        <v/>
      </c>
    </row>
    <row r="763" spans="1:10">
      <c r="A763" s="53"/>
      <c r="B763" s="46"/>
      <c r="C763" s="46"/>
      <c r="D763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6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6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63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63" s="49">
        <f t="array" ref="H763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63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63" s="54" t="str">
        <f>IF(Кредит_ИнвП[[#This Row],[Дата погашения процентов]]="","",COUNTIF($G$4:G763,"&gt;0"))</f>
        <v/>
      </c>
    </row>
    <row r="764" spans="1:10">
      <c r="A764" s="45"/>
      <c r="B764" s="46"/>
      <c r="C764" s="46"/>
      <c r="D764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64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6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64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64" s="49">
        <f t="array" ref="H764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6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64" s="54" t="str">
        <f>IF(Кредит_ИнвП[[#This Row],[Дата погашения процентов]]="","",COUNTIF($G$4:G764,"&gt;0"))</f>
        <v/>
      </c>
    </row>
    <row r="765" spans="1:10">
      <c r="A765" s="53"/>
      <c r="B765" s="46"/>
      <c r="C765" s="46"/>
      <c r="D765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6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6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65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65" s="49">
        <f t="array" ref="H765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6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65" s="54" t="str">
        <f>IF(Кредит_ИнвП[[#This Row],[Дата погашения процентов]]="","",COUNTIF($G$4:G765,"&gt;0"))</f>
        <v/>
      </c>
    </row>
    <row r="766" spans="1:10">
      <c r="A766" s="45"/>
      <c r="B766" s="46"/>
      <c r="C766" s="46"/>
      <c r="D766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66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6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66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66" s="49">
        <f t="array" ref="H766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6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66" s="54" t="str">
        <f>IF(Кредит_ИнвП[[#This Row],[Дата погашения процентов]]="","",COUNTIF($G$4:G766,"&gt;0"))</f>
        <v/>
      </c>
    </row>
    <row r="767" spans="1:10">
      <c r="A767" s="53"/>
      <c r="B767" s="46"/>
      <c r="C767" s="46"/>
      <c r="D767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6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6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67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67" s="49">
        <f t="array" ref="H767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67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67" s="54" t="str">
        <f>IF(Кредит_ИнвП[[#This Row],[Дата погашения процентов]]="","",COUNTIF($G$4:G767,"&gt;0"))</f>
        <v/>
      </c>
    </row>
    <row r="768" spans="1:10">
      <c r="A768" s="45"/>
      <c r="B768" s="46"/>
      <c r="C768" s="46"/>
      <c r="D768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68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6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68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68" s="49">
        <f t="array" ref="H768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68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68" s="54" t="str">
        <f>IF(Кредит_ИнвП[[#This Row],[Дата погашения процентов]]="","",COUNTIF($G$4:G768,"&gt;0"))</f>
        <v/>
      </c>
    </row>
    <row r="769" spans="1:10">
      <c r="A769" s="53"/>
      <c r="B769" s="46"/>
      <c r="C769" s="46"/>
      <c r="D769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6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6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69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69" s="49">
        <f t="array" ref="H769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69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69" s="54" t="str">
        <f>IF(Кредит_ИнвП[[#This Row],[Дата погашения процентов]]="","",COUNTIF($G$4:G769,"&gt;0"))</f>
        <v/>
      </c>
    </row>
    <row r="770" spans="1:10">
      <c r="A770" s="45"/>
      <c r="B770" s="46"/>
      <c r="C770" s="46"/>
      <c r="D770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70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7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70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70" s="49">
        <f t="array" ref="H770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70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70" s="54" t="str">
        <f>IF(Кредит_ИнвП[[#This Row],[Дата погашения процентов]]="","",COUNTIF($G$4:G770,"&gt;0"))</f>
        <v/>
      </c>
    </row>
    <row r="771" spans="1:10">
      <c r="A771" s="53"/>
      <c r="B771" s="46"/>
      <c r="C771" s="46"/>
      <c r="D771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7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7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71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71" s="49">
        <f t="array" ref="H77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7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71" s="54" t="str">
        <f>IF(Кредит_ИнвП[[#This Row],[Дата погашения процентов]]="","",COUNTIF($G$4:G771,"&gt;0"))</f>
        <v/>
      </c>
    </row>
    <row r="772" spans="1:10">
      <c r="A772" s="45"/>
      <c r="B772" s="46"/>
      <c r="C772" s="46"/>
      <c r="D772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72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7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72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72" s="49">
        <f t="array" ref="H772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72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72" s="54" t="str">
        <f>IF(Кредит_ИнвП[[#This Row],[Дата погашения процентов]]="","",COUNTIF($G$4:G772,"&gt;0"))</f>
        <v/>
      </c>
    </row>
    <row r="773" spans="1:10">
      <c r="A773" s="53"/>
      <c r="B773" s="46"/>
      <c r="C773" s="46"/>
      <c r="D773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7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7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73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73" s="49">
        <f t="array" ref="H773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73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73" s="54" t="str">
        <f>IF(Кредит_ИнвП[[#This Row],[Дата погашения процентов]]="","",COUNTIF($G$4:G773,"&gt;0"))</f>
        <v/>
      </c>
    </row>
    <row r="774" spans="1:10">
      <c r="A774" s="45"/>
      <c r="B774" s="46"/>
      <c r="C774" s="46"/>
      <c r="D774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74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7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74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74" s="49">
        <f t="array" ref="H774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7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74" s="67" t="str">
        <f>IF(Кредит_ИнвП[[#This Row],[Дата погашения процентов]]="","",COUNTIF($G$4:G774,"&gt;0"))</f>
        <v/>
      </c>
    </row>
    <row r="775" spans="1:10">
      <c r="A775" s="53"/>
      <c r="B775" s="46"/>
      <c r="C775" s="46"/>
      <c r="D775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7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7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75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75" s="49">
        <f t="array" ref="H775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7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75" s="67" t="str">
        <f>IF(Кредит_ИнвП[[#This Row],[Дата погашения процентов]]="","",COUNTIF($G$4:G775,"&gt;0"))</f>
        <v/>
      </c>
    </row>
    <row r="776" spans="1:10">
      <c r="A776" s="45"/>
      <c r="B776" s="46"/>
      <c r="C776" s="46"/>
      <c r="D776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76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7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76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76" s="49">
        <f t="array" ref="H776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7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76" s="67" t="str">
        <f>IF(Кредит_ИнвП[[#This Row],[Дата погашения процентов]]="","",COUNTIF($G$4:G776,"&gt;0"))</f>
        <v/>
      </c>
    </row>
    <row r="777" spans="1:10">
      <c r="A777" s="53"/>
      <c r="B777" s="46"/>
      <c r="C777" s="46"/>
      <c r="D777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7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7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77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77" s="49">
        <f t="array" ref="H777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77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77" s="67" t="str">
        <f>IF(Кредит_ИнвП[[#This Row],[Дата погашения процентов]]="","",COUNTIF($G$4:G777,"&gt;0"))</f>
        <v/>
      </c>
    </row>
    <row r="778" spans="1:10">
      <c r="A778" s="45"/>
      <c r="B778" s="46"/>
      <c r="C778" s="46"/>
      <c r="D778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78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7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78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78" s="49">
        <f t="array" ref="H778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78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78" s="67" t="str">
        <f>IF(Кредит_ИнвП[[#This Row],[Дата погашения процентов]]="","",COUNTIF($G$4:G778,"&gt;0"))</f>
        <v/>
      </c>
    </row>
    <row r="779" spans="1:10">
      <c r="A779" s="53"/>
      <c r="B779" s="46"/>
      <c r="C779" s="46"/>
      <c r="D779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7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7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79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79" s="49">
        <f t="array" ref="H779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79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79" s="67" t="str">
        <f>IF(Кредит_ИнвП[[#This Row],[Дата погашения процентов]]="","",COUNTIF($G$4:G779,"&gt;0"))</f>
        <v/>
      </c>
    </row>
    <row r="780" spans="1:10">
      <c r="A780" s="45"/>
      <c r="B780" s="46"/>
      <c r="C780" s="46"/>
      <c r="D780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80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8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80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80" s="49">
        <f t="array" ref="H780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80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80" s="67" t="str">
        <f>IF(Кредит_ИнвП[[#This Row],[Дата погашения процентов]]="","",COUNTIF($G$4:G780,"&gt;0"))</f>
        <v/>
      </c>
    </row>
    <row r="781" spans="1:10">
      <c r="A781" s="53"/>
      <c r="B781" s="46"/>
      <c r="C781" s="46"/>
      <c r="D781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8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8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81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81" s="49">
        <f t="array" ref="H78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8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81" s="67" t="str">
        <f>IF(Кредит_ИнвП[[#This Row],[Дата погашения процентов]]="","",COUNTIF($G$4:G781,"&gt;0"))</f>
        <v/>
      </c>
    </row>
    <row r="782" spans="1:10">
      <c r="A782" s="45"/>
      <c r="B782" s="46"/>
      <c r="C782" s="46"/>
      <c r="D782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82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8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82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82" s="49">
        <f t="array" ref="H782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82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82" s="67" t="str">
        <f>IF(Кредит_ИнвП[[#This Row],[Дата погашения процентов]]="","",COUNTIF($G$4:G782,"&gt;0"))</f>
        <v/>
      </c>
    </row>
    <row r="783" spans="1:10">
      <c r="A783" s="53"/>
      <c r="B783" s="46"/>
      <c r="C783" s="46"/>
      <c r="D783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8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8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83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83" s="49">
        <f t="array" ref="H783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83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83" s="67" t="str">
        <f>IF(Кредит_ИнвП[[#This Row],[Дата погашения процентов]]="","",COUNTIF($G$4:G783,"&gt;0"))</f>
        <v/>
      </c>
    </row>
    <row r="784" spans="1:10">
      <c r="A784" s="45"/>
      <c r="B784" s="46"/>
      <c r="C784" s="46"/>
      <c r="D784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84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8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84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84" s="49">
        <f t="array" ref="H784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8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84" s="67" t="str">
        <f>IF(Кредит_ИнвП[[#This Row],[Дата погашения процентов]]="","",COUNTIF($G$4:G784,"&gt;0"))</f>
        <v/>
      </c>
    </row>
    <row r="785" spans="1:10">
      <c r="A785" s="53"/>
      <c r="B785" s="46"/>
      <c r="C785" s="46"/>
      <c r="D785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8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8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85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85" s="49">
        <f t="array" ref="H785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8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85" s="67" t="str">
        <f>IF(Кредит_ИнвП[[#This Row],[Дата погашения процентов]]="","",COUNTIF($G$4:G785,"&gt;0"))</f>
        <v/>
      </c>
    </row>
    <row r="786" spans="1:10">
      <c r="A786" s="45"/>
      <c r="B786" s="46"/>
      <c r="C786" s="46"/>
      <c r="D786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86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86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86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86" s="49">
        <f t="array" ref="H786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8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86" s="67" t="str">
        <f>IF(Кредит_ИнвП[[#This Row],[Дата погашения процентов]]="","",COUNTIF($G$4:G786,"&gt;0"))</f>
        <v/>
      </c>
    </row>
    <row r="787" spans="1:10">
      <c r="A787" s="53"/>
      <c r="B787" s="46"/>
      <c r="C787" s="46"/>
      <c r="D787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87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87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87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87" s="49">
        <f t="array" ref="H787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87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87" s="67" t="str">
        <f>IF(Кредит_ИнвП[[#This Row],[Дата погашения процентов]]="","",COUNTIF($G$4:G787,"&gt;0"))</f>
        <v/>
      </c>
    </row>
    <row r="788" spans="1:10">
      <c r="A788" s="45"/>
      <c r="B788" s="46"/>
      <c r="C788" s="46"/>
      <c r="D788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88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88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88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88" s="49">
        <f t="array" ref="H788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88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88" s="67" t="str">
        <f>IF(Кредит_ИнвП[[#This Row],[Дата погашения процентов]]="","",COUNTIF($G$4:G788,"&gt;0"))</f>
        <v/>
      </c>
    </row>
    <row r="789" spans="1:10">
      <c r="A789" s="53"/>
      <c r="B789" s="46"/>
      <c r="C789" s="46"/>
      <c r="D789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89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89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89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89" s="49">
        <f t="array" ref="H789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89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89" s="67" t="str">
        <f>IF(Кредит_ИнвП[[#This Row],[Дата погашения процентов]]="","",COUNTIF($G$4:G789,"&gt;0"))</f>
        <v/>
      </c>
    </row>
    <row r="790" spans="1:10">
      <c r="A790" s="45"/>
      <c r="B790" s="46"/>
      <c r="C790" s="46"/>
      <c r="D790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90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90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90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90" s="49">
        <f t="array" ref="H790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90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90" s="67" t="str">
        <f>IF(Кредит_ИнвП[[#This Row],[Дата погашения процентов]]="","",COUNTIF($G$4:G790,"&gt;0"))</f>
        <v/>
      </c>
    </row>
    <row r="791" spans="1:10">
      <c r="A791" s="53"/>
      <c r="B791" s="46"/>
      <c r="C791" s="46"/>
      <c r="D791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91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91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91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91" s="49">
        <f t="array" ref="H791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91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91" s="67" t="str">
        <f>IF(Кредит_ИнвП[[#This Row],[Дата погашения процентов]]="","",COUNTIF($G$4:G791,"&gt;0"))</f>
        <v/>
      </c>
    </row>
    <row r="792" spans="1:10">
      <c r="A792" s="45"/>
      <c r="B792" s="46"/>
      <c r="C792" s="46"/>
      <c r="D792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92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92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92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92" s="49">
        <f t="array" ref="H792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92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92" s="67" t="str">
        <f>IF(Кредит_ИнвП[[#This Row],[Дата погашения процентов]]="","",COUNTIF($G$4:G792,"&gt;0"))</f>
        <v/>
      </c>
    </row>
    <row r="793" spans="1:10">
      <c r="A793" s="53"/>
      <c r="B793" s="46"/>
      <c r="C793" s="46"/>
      <c r="D793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93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93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93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93" s="49">
        <f t="array" ref="H793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93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93" s="67" t="str">
        <f>IF(Кредит_ИнвП[[#This Row],[Дата погашения процентов]]="","",COUNTIF($G$4:G793,"&gt;0"))</f>
        <v/>
      </c>
    </row>
    <row r="794" spans="1:10">
      <c r="A794" s="45"/>
      <c r="B794" s="46"/>
      <c r="C794" s="46"/>
      <c r="D794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94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94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94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94" s="49">
        <f t="array" ref="H794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94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94" s="67" t="str">
        <f>IF(Кредит_ИнвП[[#This Row],[Дата погашения процентов]]="","",COUNTIF($G$4:G794,"&gt;0"))</f>
        <v/>
      </c>
    </row>
    <row r="795" spans="1:10">
      <c r="A795" s="53"/>
      <c r="B795" s="46"/>
      <c r="C795" s="46"/>
      <c r="D795" s="46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95" s="46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95" s="47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95" s="48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95" s="49">
        <f t="array" ref="H795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95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95" s="67" t="str">
        <f>IF(Кредит_ИнвП[[#This Row],[Дата погашения процентов]]="","",COUNTIF($G$4:G795,"&gt;0"))</f>
        <v/>
      </c>
    </row>
    <row r="796" spans="1:10">
      <c r="A796" s="45"/>
      <c r="B796" s="50"/>
      <c r="C796" s="50"/>
      <c r="D796" s="50" t="str">
        <f ca="1">IF(Кредит_ИнвП[[#This Row],[Дата выдачи и погашения кредита]]="","",IFERROR(OFFSET(Кредит_ИнвП[[#This Row],[Остаток по кредиту, руб.]],-1,0,1,1)+Кредит_ИнвП[[#This Row],[Выдача, руб.]]-Кредит_ИнвП[[#This Row],[Возврат, руб.]],Кредит_ИнвП[[#This Row],[Выдача, руб.]]))</f>
        <v/>
      </c>
      <c r="E796" s="50">
        <f ca="1">IFERROR(Кредит_ИнвП[[#This Row],[Дата выдачи и погашения кредита]]-OFFSET(Кредит_ИнвП[[#This Row],[Дата выдачи и погашения кредита]],-1,0,1,1),0)</f>
        <v>0</v>
      </c>
      <c r="F796" s="52">
        <f ca="1">IFERROR(OFFSET(Кредит_ИнвП[[#This Row],[Остаток по кредиту, руб.]],-1,0,1,1)*Кредит_ИнвП[[#This Row],[Дней для начисления процентов]]*$H$2/Кредит_ИнвП[[#This Row],[Дней в году]],0)</f>
        <v>0</v>
      </c>
      <c r="G796" s="479" t="str">
        <f>IF(Кредит_ИнвП[[#This Row],[Дата выдачи и погашения кредита]]=EOMONTH(Кредит_ИнвП[[#This Row],[Дата выдачи и погашения кредита]],0),Кредит_ИнвП[[#This Row],[Дата выдачи и погашения кредита]],"")</f>
        <v/>
      </c>
      <c r="H796" s="51">
        <f t="array" ref="H796">IFERROR(IF(Кредит_ИнвП[[#This Row],[Дата погашения процентов]]&lt;&gt;"",SUMPRODUCT((MONTH(Кредит_ИнвП[[#This Row],[Дата выдачи и погашения кредита]])&amp;YEAR(Кредит_ИнвП[[#This Row],[Дата выдачи и погашения кредита]])=MONTH(Кредит_ИнвП[Дата выдачи и погашения кредита])&amp;YEAR(Кредит_ИнвП[Дата выдачи и погашения кредита]))*Кредит_ИнвП[Проценты, руб.]),0),0)</f>
        <v>0</v>
      </c>
      <c r="I796" s="67">
        <f>DATE(YEAR(Кредит_ИнвП[[#This Row],[Дата выдачи и погашения кредита]]),12,31)-DATE(YEAR(Кредит_ИнвП[[#This Row],[Дата выдачи и погашения кредита]]),1,1)+1</f>
        <v>366</v>
      </c>
      <c r="J796" s="67" t="str">
        <f>IF(Кредит_ИнвП[[#This Row],[Дата погашения процентов]]="","",COUNTIF($G$4:G796,"&gt;0"))</f>
        <v/>
      </c>
    </row>
    <row r="797" spans="1:10">
      <c r="A797" s="61" t="s">
        <v>35</v>
      </c>
      <c r="B797" s="62">
        <f>SUBTOTAL(109,Кредит_ИнвП[Выдача, руб.])</f>
        <v>250000000</v>
      </c>
      <c r="C797" s="62">
        <f>SUBTOTAL(109,Кредит_ИнвП[Возврат, руб.])</f>
        <v>250000000</v>
      </c>
      <c r="D797" s="59"/>
      <c r="E797" s="59"/>
      <c r="F797" s="63">
        <f ca="1">SUBTOTAL(109,Кредит_ИнвП[Проценты, руб.])</f>
        <v>188550499.78007948</v>
      </c>
      <c r="G797" s="59"/>
      <c r="H797" s="64">
        <f ca="1">SUBTOTAL(109,Кредит_ИнвП[Сумма к уплате процентов, руб.])</f>
        <v>376553054.35467941</v>
      </c>
      <c r="I797" s="59"/>
      <c r="J797" s="65"/>
    </row>
  </sheetData>
  <mergeCells count="6">
    <mergeCell ref="C2:E2"/>
    <mergeCell ref="N2:P2"/>
    <mergeCell ref="A1:J1"/>
    <mergeCell ref="L1:W1"/>
    <mergeCell ref="Z1:AK1"/>
    <mergeCell ref="AB2:AD2"/>
  </mergeCells>
  <phoneticPr fontId="61" type="noConversion"/>
  <pageMargins left="0.7" right="0.7" top="0.75" bottom="0.75" header="0.3" footer="0.3"/>
  <pageSetup paperSize="9" orientation="portrait" verticalDpi="0" r:id="rId1"/>
  <tableParts count="3">
    <tablePart r:id="rId2"/>
    <tablePart r:id="rId3"/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43F9F-828D-4563-876F-5150A903D8E0}">
  <sheetPr codeName="Лист10">
    <outlinePr summaryBelow="0"/>
    <pageSetUpPr fitToPage="1"/>
  </sheetPr>
  <dimension ref="A1:TI42"/>
  <sheetViews>
    <sheetView topLeftCell="A13" workbookViewId="0">
      <selection activeCell="TE11" sqref="TE11"/>
    </sheetView>
  </sheetViews>
  <sheetFormatPr defaultRowHeight="15" outlineLevelRow="1" outlineLevelCol="2"/>
  <cols>
    <col min="1" max="1" width="30" customWidth="1"/>
    <col min="2" max="2" width="10.5703125" customWidth="1"/>
    <col min="3" max="5" width="10" customWidth="1" outlineLevel="2"/>
    <col min="6" max="6" width="10" customWidth="1" outlineLevel="1"/>
    <col min="7" max="9" width="10" customWidth="1" outlineLevel="2"/>
    <col min="10" max="10" width="10" customWidth="1" outlineLevel="1"/>
    <col min="11" max="13" width="10" style="9" customWidth="1" outlineLevel="2"/>
    <col min="14" max="14" width="10" style="9" customWidth="1" outlineLevel="1"/>
    <col min="15" max="16" width="10" style="9" customWidth="1" outlineLevel="2"/>
    <col min="17" max="17" width="10" customWidth="1" outlineLevel="2"/>
    <col min="18" max="18" width="10" customWidth="1" outlineLevel="1"/>
    <col min="19" max="19" width="10" customWidth="1"/>
    <col min="20" max="22" width="10" customWidth="1" outlineLevel="2"/>
    <col min="23" max="23" width="10" customWidth="1" outlineLevel="1"/>
    <col min="24" max="26" width="10" customWidth="1" outlineLevel="2"/>
    <col min="27" max="27" width="10" customWidth="1" outlineLevel="1"/>
    <col min="28" max="30" width="10" style="9" customWidth="1" outlineLevel="2"/>
    <col min="31" max="31" width="10" style="9" customWidth="1" outlineLevel="1"/>
    <col min="32" max="33" width="10" style="9" customWidth="1" outlineLevel="2"/>
    <col min="34" max="34" width="10" customWidth="1" outlineLevel="2"/>
    <col min="35" max="35" width="10" customWidth="1" outlineLevel="1"/>
    <col min="36" max="36" width="10" customWidth="1"/>
    <col min="37" max="39" width="10" customWidth="1" outlineLevel="2"/>
    <col min="40" max="40" width="10" customWidth="1" outlineLevel="1"/>
    <col min="41" max="43" width="10" customWidth="1" outlineLevel="2"/>
    <col min="44" max="44" width="10" customWidth="1" outlineLevel="1"/>
    <col min="45" max="47" width="10" style="9" customWidth="1" outlineLevel="2"/>
    <col min="48" max="48" width="10" style="9" customWidth="1" outlineLevel="1"/>
    <col min="49" max="50" width="10" style="9" customWidth="1" outlineLevel="2"/>
    <col min="51" max="51" width="10" customWidth="1" outlineLevel="2"/>
    <col min="52" max="52" width="10" customWidth="1" outlineLevel="1"/>
    <col min="53" max="53" width="10" customWidth="1"/>
    <col min="54" max="56" width="10" customWidth="1" outlineLevel="2"/>
    <col min="57" max="57" width="10" customWidth="1" outlineLevel="1"/>
    <col min="58" max="60" width="10" customWidth="1" outlineLevel="2"/>
    <col min="61" max="61" width="10" customWidth="1" outlineLevel="1"/>
    <col min="62" max="64" width="10" style="9" customWidth="1" outlineLevel="2"/>
    <col min="65" max="65" width="10" style="9" customWidth="1" outlineLevel="1"/>
    <col min="66" max="67" width="10" style="9" customWidth="1" outlineLevel="2"/>
    <col min="68" max="68" width="10" customWidth="1" outlineLevel="2"/>
    <col min="69" max="69" width="10" customWidth="1" outlineLevel="1"/>
    <col min="70" max="70" width="10" customWidth="1"/>
    <col min="71" max="73" width="10" customWidth="1" outlineLevel="2"/>
    <col min="74" max="74" width="10" customWidth="1" outlineLevel="1"/>
    <col min="75" max="77" width="10" customWidth="1" outlineLevel="2"/>
    <col min="78" max="78" width="10" customWidth="1" outlineLevel="1"/>
    <col min="79" max="81" width="10" style="9" customWidth="1" outlineLevel="2"/>
    <col min="82" max="82" width="10" style="9" customWidth="1" outlineLevel="1"/>
    <col min="83" max="84" width="10" style="9" customWidth="1" outlineLevel="2"/>
    <col min="85" max="85" width="10" customWidth="1" outlineLevel="2"/>
    <col min="86" max="86" width="10" customWidth="1" outlineLevel="1"/>
    <col min="87" max="87" width="10" customWidth="1"/>
    <col min="88" max="90" width="10" customWidth="1" outlineLevel="2"/>
    <col min="91" max="91" width="10" customWidth="1" outlineLevel="1"/>
    <col min="92" max="94" width="10" customWidth="1" outlineLevel="2"/>
    <col min="95" max="95" width="10" customWidth="1" outlineLevel="1"/>
    <col min="96" max="98" width="10" style="9" customWidth="1" outlineLevel="2"/>
    <col min="99" max="99" width="10" style="9" customWidth="1" outlineLevel="1"/>
    <col min="100" max="101" width="10" style="9" customWidth="1" outlineLevel="2"/>
    <col min="102" max="102" width="10" customWidth="1" outlineLevel="2"/>
    <col min="103" max="103" width="10" customWidth="1" outlineLevel="1"/>
    <col min="104" max="104" width="10" customWidth="1"/>
    <col min="105" max="107" width="10" customWidth="1" outlineLevel="2"/>
    <col min="108" max="108" width="10" customWidth="1" outlineLevel="1"/>
    <col min="109" max="111" width="10" customWidth="1" outlineLevel="2"/>
    <col min="112" max="112" width="10" customWidth="1" outlineLevel="1"/>
    <col min="113" max="115" width="10" style="9" customWidth="1" outlineLevel="2"/>
    <col min="116" max="116" width="10" style="9" customWidth="1" outlineLevel="1"/>
    <col min="117" max="118" width="10" style="9" customWidth="1" outlineLevel="2"/>
    <col min="119" max="119" width="10" customWidth="1" outlineLevel="2"/>
    <col min="120" max="120" width="10" customWidth="1" outlineLevel="1"/>
    <col min="121" max="121" width="10" customWidth="1"/>
    <col min="122" max="124" width="10" customWidth="1" outlineLevel="2"/>
    <col min="125" max="125" width="10" customWidth="1" outlineLevel="1"/>
    <col min="126" max="128" width="10" customWidth="1" outlineLevel="2"/>
    <col min="129" max="129" width="10" customWidth="1" outlineLevel="1"/>
    <col min="130" max="132" width="10" style="9" customWidth="1" outlineLevel="2"/>
    <col min="133" max="133" width="10" style="9" customWidth="1" outlineLevel="1"/>
    <col min="134" max="135" width="10" style="9" customWidth="1" outlineLevel="2"/>
    <col min="136" max="136" width="10" customWidth="1" outlineLevel="2"/>
    <col min="137" max="137" width="10" customWidth="1" outlineLevel="1"/>
    <col min="138" max="138" width="10" customWidth="1"/>
    <col min="139" max="141" width="10" customWidth="1" outlineLevel="2"/>
    <col min="142" max="142" width="10" customWidth="1" outlineLevel="1"/>
    <col min="143" max="145" width="10" customWidth="1" outlineLevel="2"/>
    <col min="146" max="146" width="10" customWidth="1" outlineLevel="1"/>
    <col min="147" max="149" width="10" style="9" customWidth="1" outlineLevel="2"/>
    <col min="150" max="150" width="10" style="9" customWidth="1" outlineLevel="1"/>
    <col min="151" max="152" width="10" style="9" customWidth="1" outlineLevel="2"/>
    <col min="153" max="153" width="10" customWidth="1" outlineLevel="2"/>
    <col min="154" max="154" width="10" customWidth="1" outlineLevel="1"/>
    <col min="155" max="155" width="10" customWidth="1"/>
    <col min="156" max="158" width="10" customWidth="1" outlineLevel="2"/>
    <col min="159" max="159" width="10" customWidth="1" outlineLevel="1"/>
    <col min="160" max="162" width="10" customWidth="1" outlineLevel="2"/>
    <col min="163" max="163" width="10" customWidth="1" outlineLevel="1"/>
    <col min="164" max="166" width="10" style="9" customWidth="1" outlineLevel="2"/>
    <col min="167" max="167" width="10" style="9" customWidth="1" outlineLevel="1"/>
    <col min="168" max="169" width="10" style="9" customWidth="1" outlineLevel="2"/>
    <col min="170" max="170" width="10" customWidth="1" outlineLevel="2"/>
    <col min="171" max="171" width="10" customWidth="1" outlineLevel="1"/>
    <col min="172" max="172" width="10" customWidth="1"/>
    <col min="173" max="175" width="10" customWidth="1" outlineLevel="2"/>
    <col min="176" max="176" width="10" customWidth="1" outlineLevel="1"/>
    <col min="177" max="179" width="10" customWidth="1" outlineLevel="2"/>
    <col min="180" max="180" width="10" customWidth="1" outlineLevel="1"/>
    <col min="181" max="183" width="10" style="9" customWidth="1" outlineLevel="2"/>
    <col min="184" max="184" width="10" style="9" customWidth="1" outlineLevel="1"/>
    <col min="185" max="186" width="10" style="9" customWidth="1" outlineLevel="2"/>
    <col min="187" max="187" width="10" customWidth="1" outlineLevel="2"/>
    <col min="188" max="188" width="10" customWidth="1" outlineLevel="1"/>
    <col min="189" max="189" width="10" customWidth="1"/>
    <col min="190" max="192" width="10" customWidth="1" outlineLevel="2"/>
    <col min="193" max="193" width="10" customWidth="1" outlineLevel="1"/>
    <col min="194" max="196" width="10" customWidth="1" outlineLevel="2"/>
    <col min="197" max="197" width="10" customWidth="1" outlineLevel="1"/>
    <col min="198" max="200" width="10" style="9" customWidth="1" outlineLevel="2"/>
    <col min="201" max="201" width="10" style="9" customWidth="1" outlineLevel="1"/>
    <col min="202" max="203" width="10" style="9" customWidth="1" outlineLevel="2"/>
    <col min="204" max="204" width="10" customWidth="1" outlineLevel="2"/>
    <col min="205" max="205" width="10" customWidth="1" outlineLevel="1"/>
    <col min="206" max="206" width="10" customWidth="1"/>
    <col min="207" max="209" width="10" customWidth="1" outlineLevel="2"/>
    <col min="210" max="210" width="10" customWidth="1" outlineLevel="1"/>
    <col min="211" max="213" width="10" customWidth="1" outlineLevel="2"/>
    <col min="214" max="214" width="10" customWidth="1" outlineLevel="1"/>
    <col min="215" max="217" width="10" style="9" customWidth="1" outlineLevel="2"/>
    <col min="218" max="218" width="10" style="9" customWidth="1" outlineLevel="1"/>
    <col min="219" max="220" width="10" style="9" customWidth="1" outlineLevel="2"/>
    <col min="221" max="221" width="10" customWidth="1" outlineLevel="2"/>
    <col min="222" max="222" width="10" customWidth="1" outlineLevel="1"/>
    <col min="223" max="223" width="10" customWidth="1"/>
    <col min="224" max="226" width="10" customWidth="1" outlineLevel="2"/>
    <col min="227" max="227" width="10" customWidth="1" outlineLevel="1"/>
    <col min="228" max="230" width="10" customWidth="1" outlineLevel="2"/>
    <col min="231" max="231" width="10" customWidth="1" outlineLevel="1"/>
    <col min="232" max="234" width="10" style="9" customWidth="1" outlineLevel="2"/>
    <col min="235" max="235" width="10" style="9" customWidth="1" outlineLevel="1"/>
    <col min="236" max="237" width="10" style="9" customWidth="1" outlineLevel="2"/>
    <col min="238" max="238" width="10" customWidth="1" outlineLevel="2"/>
    <col min="239" max="239" width="10" customWidth="1" outlineLevel="1"/>
    <col min="240" max="240" width="10" customWidth="1"/>
    <col min="241" max="243" width="10" customWidth="1" outlineLevel="2"/>
    <col min="244" max="244" width="10" customWidth="1" outlineLevel="1"/>
    <col min="245" max="247" width="10" customWidth="1" outlineLevel="2"/>
    <col min="248" max="248" width="10" customWidth="1" outlineLevel="1"/>
    <col min="249" max="251" width="10" style="9" customWidth="1" outlineLevel="2"/>
    <col min="252" max="252" width="10" style="9" customWidth="1" outlineLevel="1"/>
    <col min="253" max="254" width="10" style="9" customWidth="1" outlineLevel="2"/>
    <col min="255" max="255" width="10" customWidth="1" outlineLevel="2"/>
    <col min="256" max="256" width="10" customWidth="1" outlineLevel="1"/>
    <col min="257" max="257" width="10" customWidth="1"/>
    <col min="258" max="260" width="10" customWidth="1" outlineLevel="2"/>
    <col min="261" max="261" width="10" customWidth="1" outlineLevel="1"/>
    <col min="262" max="264" width="10" customWidth="1" outlineLevel="2"/>
    <col min="265" max="265" width="10" customWidth="1" outlineLevel="1"/>
    <col min="266" max="268" width="10" style="9" customWidth="1" outlineLevel="2"/>
    <col min="269" max="269" width="10" style="9" customWidth="1" outlineLevel="1"/>
    <col min="270" max="271" width="10" style="9" customWidth="1" outlineLevel="2"/>
    <col min="272" max="272" width="10" customWidth="1" outlineLevel="2"/>
    <col min="273" max="273" width="10" customWidth="1" outlineLevel="1"/>
    <col min="274" max="274" width="10" customWidth="1"/>
    <col min="275" max="277" width="10" customWidth="1" outlineLevel="2"/>
    <col min="278" max="278" width="10" customWidth="1" outlineLevel="1"/>
    <col min="279" max="281" width="10" customWidth="1" outlineLevel="2"/>
    <col min="282" max="282" width="10" customWidth="1" outlineLevel="1"/>
    <col min="283" max="285" width="10" style="9" customWidth="1" outlineLevel="2"/>
    <col min="286" max="286" width="10" style="9" customWidth="1" outlineLevel="1"/>
    <col min="287" max="288" width="10" style="9" customWidth="1" outlineLevel="2"/>
    <col min="289" max="289" width="10" customWidth="1" outlineLevel="2"/>
    <col min="290" max="290" width="10" customWidth="1" outlineLevel="1"/>
    <col min="291" max="291" width="10" customWidth="1"/>
    <col min="292" max="294" width="10" customWidth="1" outlineLevel="2"/>
    <col min="295" max="295" width="10" customWidth="1" outlineLevel="1"/>
    <col min="296" max="298" width="10" customWidth="1" outlineLevel="2"/>
    <col min="299" max="299" width="10" customWidth="1" outlineLevel="1"/>
    <col min="300" max="302" width="10" style="9" customWidth="1" outlineLevel="2"/>
    <col min="303" max="303" width="10" style="9" customWidth="1" outlineLevel="1"/>
    <col min="304" max="305" width="10" style="9" customWidth="1" outlineLevel="2"/>
    <col min="306" max="306" width="10" customWidth="1" outlineLevel="2"/>
    <col min="307" max="307" width="10" customWidth="1" outlineLevel="1"/>
    <col min="308" max="308" width="10" customWidth="1"/>
    <col min="309" max="311" width="10" customWidth="1" outlineLevel="2"/>
    <col min="312" max="312" width="10" customWidth="1" outlineLevel="1"/>
    <col min="313" max="315" width="10" customWidth="1" outlineLevel="2"/>
    <col min="316" max="316" width="10" customWidth="1" outlineLevel="1"/>
    <col min="317" max="319" width="10" style="9" customWidth="1" outlineLevel="2"/>
    <col min="320" max="320" width="10" style="9" customWidth="1" outlineLevel="1"/>
    <col min="321" max="322" width="10" style="9" customWidth="1" outlineLevel="2"/>
    <col min="323" max="323" width="10" customWidth="1" outlineLevel="2"/>
    <col min="324" max="324" width="10" customWidth="1" outlineLevel="1"/>
    <col min="325" max="325" width="10" customWidth="1"/>
    <col min="326" max="328" width="10" customWidth="1" outlineLevel="2"/>
    <col min="329" max="329" width="10" customWidth="1" outlineLevel="1"/>
    <col min="330" max="332" width="10" customWidth="1" outlineLevel="2"/>
    <col min="333" max="333" width="10" customWidth="1" outlineLevel="1"/>
    <col min="334" max="336" width="10" style="9" customWidth="1" outlineLevel="2"/>
    <col min="337" max="337" width="10" style="9" customWidth="1" outlineLevel="1"/>
    <col min="338" max="339" width="10" style="9" customWidth="1" outlineLevel="2"/>
    <col min="340" max="340" width="10" customWidth="1" outlineLevel="2"/>
    <col min="341" max="341" width="10" customWidth="1" outlineLevel="1"/>
    <col min="342" max="342" width="10" customWidth="1"/>
    <col min="343" max="345" width="10" customWidth="1" outlineLevel="2"/>
    <col min="346" max="346" width="10" customWidth="1" outlineLevel="1"/>
    <col min="347" max="349" width="10" customWidth="1" outlineLevel="2"/>
    <col min="350" max="350" width="10" customWidth="1" outlineLevel="1"/>
    <col min="351" max="353" width="10" style="9" customWidth="1" outlineLevel="2"/>
    <col min="354" max="354" width="10" style="9" customWidth="1" outlineLevel="1"/>
    <col min="355" max="356" width="10" style="9" customWidth="1" outlineLevel="2"/>
    <col min="357" max="357" width="10" customWidth="1" outlineLevel="2"/>
    <col min="358" max="358" width="10" customWidth="1" outlineLevel="1"/>
    <col min="359" max="359" width="10" customWidth="1"/>
    <col min="360" max="362" width="10" customWidth="1" outlineLevel="2"/>
    <col min="363" max="363" width="10" customWidth="1" outlineLevel="1"/>
    <col min="364" max="366" width="10" customWidth="1" outlineLevel="2"/>
    <col min="367" max="367" width="10" customWidth="1" outlineLevel="1"/>
    <col min="368" max="370" width="10" style="9" customWidth="1" outlineLevel="2"/>
    <col min="371" max="371" width="10" style="9" customWidth="1" outlineLevel="1"/>
    <col min="372" max="373" width="10" style="9" customWidth="1" outlineLevel="2"/>
    <col min="374" max="374" width="10" customWidth="1" outlineLevel="2"/>
    <col min="375" max="375" width="10" customWidth="1" outlineLevel="1"/>
    <col min="376" max="376" width="10" customWidth="1"/>
    <col min="377" max="379" width="10" customWidth="1" outlineLevel="2"/>
    <col min="380" max="380" width="10" customWidth="1" outlineLevel="1"/>
    <col min="381" max="383" width="10" customWidth="1" outlineLevel="2"/>
    <col min="384" max="384" width="10" customWidth="1" outlineLevel="1"/>
    <col min="385" max="387" width="10" style="9" customWidth="1" outlineLevel="2"/>
    <col min="388" max="388" width="10" style="9" customWidth="1" outlineLevel="1"/>
    <col min="389" max="390" width="10" style="9" customWidth="1" outlineLevel="2"/>
    <col min="391" max="391" width="10" customWidth="1" outlineLevel="2"/>
    <col min="392" max="392" width="10" customWidth="1" outlineLevel="1"/>
    <col min="393" max="393" width="10" customWidth="1"/>
    <col min="394" max="396" width="10" customWidth="1" outlineLevel="2"/>
    <col min="397" max="397" width="10" customWidth="1" outlineLevel="1"/>
    <col min="398" max="400" width="10" customWidth="1" outlineLevel="2"/>
    <col min="401" max="401" width="10" customWidth="1" outlineLevel="1"/>
    <col min="402" max="404" width="10" style="9" customWidth="1" outlineLevel="2"/>
    <col min="405" max="405" width="10" style="9" customWidth="1" outlineLevel="1"/>
    <col min="406" max="407" width="10" style="9" customWidth="1" outlineLevel="2"/>
    <col min="408" max="408" width="10" customWidth="1" outlineLevel="2"/>
    <col min="409" max="409" width="10" customWidth="1" outlineLevel="1"/>
    <col min="410" max="410" width="10" customWidth="1"/>
    <col min="411" max="413" width="10" customWidth="1" outlineLevel="2"/>
    <col min="414" max="414" width="10" customWidth="1" outlineLevel="1"/>
    <col min="415" max="417" width="10" customWidth="1" outlineLevel="2"/>
    <col min="418" max="418" width="10" customWidth="1" outlineLevel="1"/>
    <col min="419" max="421" width="10" style="9" customWidth="1" outlineLevel="2"/>
    <col min="422" max="422" width="10" style="9" customWidth="1" outlineLevel="1"/>
    <col min="423" max="424" width="10" style="9" customWidth="1" outlineLevel="2"/>
    <col min="425" max="425" width="10" customWidth="1" outlineLevel="2"/>
    <col min="426" max="426" width="10" customWidth="1" outlineLevel="1"/>
    <col min="427" max="427" width="10" customWidth="1"/>
    <col min="428" max="430" width="10" customWidth="1" outlineLevel="2"/>
    <col min="431" max="431" width="10" customWidth="1" outlineLevel="1"/>
    <col min="432" max="434" width="10" customWidth="1" outlineLevel="2"/>
    <col min="435" max="435" width="10" customWidth="1" outlineLevel="1"/>
    <col min="436" max="438" width="10" style="9" customWidth="1" outlineLevel="2"/>
    <col min="439" max="439" width="10" style="9" customWidth="1" outlineLevel="1"/>
    <col min="440" max="441" width="10" style="9" customWidth="1" outlineLevel="2"/>
    <col min="442" max="442" width="10" customWidth="1" outlineLevel="2"/>
    <col min="443" max="443" width="10" customWidth="1" outlineLevel="1"/>
    <col min="444" max="444" width="10" customWidth="1"/>
    <col min="445" max="447" width="10" customWidth="1" outlineLevel="2"/>
    <col min="448" max="448" width="10" customWidth="1" outlineLevel="1"/>
    <col min="449" max="451" width="10" customWidth="1" outlineLevel="2"/>
    <col min="452" max="452" width="10" customWidth="1" outlineLevel="1"/>
    <col min="453" max="455" width="10" style="9" customWidth="1" outlineLevel="2"/>
    <col min="456" max="456" width="10" style="9" customWidth="1" outlineLevel="1"/>
    <col min="457" max="458" width="10" style="9" customWidth="1" outlineLevel="2"/>
    <col min="459" max="459" width="10" customWidth="1" outlineLevel="2"/>
    <col min="460" max="460" width="10" customWidth="1" outlineLevel="1"/>
    <col min="461" max="461" width="10" customWidth="1"/>
    <col min="462" max="464" width="10" customWidth="1" outlineLevel="2"/>
    <col min="465" max="465" width="10" customWidth="1" outlineLevel="1"/>
    <col min="466" max="468" width="10" customWidth="1" outlineLevel="2"/>
    <col min="469" max="469" width="10" customWidth="1" outlineLevel="1"/>
    <col min="470" max="472" width="10" style="9" customWidth="1" outlineLevel="2"/>
    <col min="473" max="473" width="10" style="9" customWidth="1" outlineLevel="1"/>
    <col min="474" max="475" width="10" style="9" customWidth="1" outlineLevel="2"/>
    <col min="476" max="476" width="10" customWidth="1" outlineLevel="2"/>
    <col min="477" max="477" width="10" customWidth="1" outlineLevel="1"/>
    <col min="478" max="478" width="10" customWidth="1"/>
    <col min="479" max="481" width="10" customWidth="1" outlineLevel="2"/>
    <col min="482" max="482" width="10" customWidth="1" outlineLevel="1"/>
    <col min="483" max="485" width="10" customWidth="1" outlineLevel="2"/>
    <col min="486" max="486" width="10" customWidth="1" outlineLevel="1"/>
    <col min="487" max="489" width="10" style="9" customWidth="1" outlineLevel="2"/>
    <col min="490" max="490" width="10" style="9" customWidth="1" outlineLevel="1"/>
    <col min="491" max="492" width="10" style="9" customWidth="1" outlineLevel="2"/>
    <col min="493" max="493" width="10" customWidth="1" outlineLevel="2"/>
    <col min="494" max="494" width="10" customWidth="1" outlineLevel="1"/>
    <col min="495" max="495" width="10" customWidth="1"/>
    <col min="496" max="498" width="10" customWidth="1" outlineLevel="2"/>
    <col min="499" max="499" width="10" customWidth="1" outlineLevel="1"/>
    <col min="500" max="502" width="10" customWidth="1" outlineLevel="2"/>
    <col min="503" max="503" width="10" customWidth="1" outlineLevel="1"/>
    <col min="504" max="506" width="10" style="9" customWidth="1" outlineLevel="2"/>
    <col min="507" max="507" width="10" style="9" customWidth="1" outlineLevel="1"/>
    <col min="508" max="509" width="10" style="9" customWidth="1" outlineLevel="2"/>
    <col min="510" max="510" width="10" customWidth="1" outlineLevel="2"/>
    <col min="511" max="511" width="10" customWidth="1" outlineLevel="1"/>
    <col min="512" max="512" width="10" customWidth="1"/>
    <col min="513" max="515" width="10" customWidth="1" outlineLevel="2"/>
    <col min="516" max="516" width="10" customWidth="1" outlineLevel="1"/>
    <col min="517" max="519" width="10" customWidth="1" outlineLevel="2"/>
    <col min="520" max="520" width="10" customWidth="1" outlineLevel="1"/>
    <col min="521" max="523" width="10" style="9" customWidth="1" outlineLevel="2"/>
    <col min="524" max="524" width="10" style="9" customWidth="1" outlineLevel="1"/>
    <col min="525" max="526" width="10" style="9" customWidth="1" outlineLevel="2"/>
    <col min="527" max="527" width="10" customWidth="1" outlineLevel="2"/>
    <col min="528" max="528" width="10" customWidth="1" outlineLevel="1"/>
    <col min="529" max="529" width="10" customWidth="1"/>
  </cols>
  <sheetData>
    <row r="1" spans="1:529">
      <c r="J1" s="196"/>
    </row>
    <row r="2" spans="1:529" ht="18.75">
      <c r="A2" s="176" t="s">
        <v>180</v>
      </c>
    </row>
    <row r="3" spans="1:529" s="12" customFormat="1" ht="12" outlineLevel="1">
      <c r="A3" s="10"/>
      <c r="B3" s="10"/>
      <c r="C3" s="11">
        <f>DATE(YEAR(НачИнвП_Дата),1,1)</f>
        <v>44197</v>
      </c>
      <c r="D3" s="11">
        <f ca="1">IF(AND(EOMONTH(OFFSET(D3,0,-1,1,1),0)=EOMONTH(OFFSET(D3,0,-1,1,1),
                  INT((MONTH(OFFSET(D3,0,-1,1,1))+2)/3)*3-MONTH(OFFSET(D3,0,-1,1,1))),
                  EOMONTH(OFFSET(D3,0,-1,1,1),0)&lt;&gt;EOMONTH(OFFSET(D3,0,-2,1,1),0)),
                            EOMONTH(OFFSET(D3,0,-1,1,1),INT((MONTH(OFFSET(D3,0,-1,1,1))+2)/3)*3-MONTH(OFFSET(D3,0,-1,1,1))),
                            IF(AND(OFFSET(D3,0,-1,1,1)=DATE(YEAR(OFFSET(D3,0,-1,1,1)),12,31),
                                         OFFSET(D3,0,-2,1,1)&lt;&gt;DATE(YEAR(OFFSET(D3,0,-1,1,1)),12,31)),
                                   OFFSET(D3,0,-1,1,1),
                            EOMONTH(OFFSET(D3,0,-1,1,1),0)+1))</f>
        <v>44228</v>
      </c>
      <c r="E3" s="11">
        <f t="shared" ref="E3:BP3" ca="1" si="0">IF(AND(EOMONTH(OFFSET(E3,0,-1,1,1),0)=EOMONTH(OFFSET(E3,0,-1,1,1),
                  INT((MONTH(OFFSET(E3,0,-1,1,1))+2)/3)*3-MONTH(OFFSET(E3,0,-1,1,1))),
                  EOMONTH(OFFSET(E3,0,-1,1,1),0)&lt;&gt;EOMONTH(OFFSET(E3,0,-2,1,1),0)),
                            EOMONTH(OFFSET(E3,0,-1,1,1),INT((MONTH(OFFSET(E3,0,-1,1,1))+2)/3)*3-MONTH(OFFSET(E3,0,-1,1,1))),
                            IF(AND(OFFSET(E3,0,-1,1,1)=DATE(YEAR(OFFSET(E3,0,-1,1,1)),12,31),
                                         OFFSET(E3,0,-2,1,1)&lt;&gt;DATE(YEAR(OFFSET(E3,0,-1,1,1)),12,31)),
                                   OFFSET(E3,0,-1,1,1),
                            EOMONTH(OFFSET(E3,0,-1,1,1),0)+1))</f>
        <v>44256</v>
      </c>
      <c r="F3" s="11">
        <f t="shared" ca="1" si="0"/>
        <v>44286</v>
      </c>
      <c r="G3" s="11">
        <f t="shared" ca="1" si="0"/>
        <v>44287</v>
      </c>
      <c r="H3" s="11">
        <f t="shared" ca="1" si="0"/>
        <v>44317</v>
      </c>
      <c r="I3" s="11">
        <f t="shared" ca="1" si="0"/>
        <v>44348</v>
      </c>
      <c r="J3" s="11">
        <f t="shared" ca="1" si="0"/>
        <v>44377</v>
      </c>
      <c r="K3" s="11">
        <f t="shared" ca="1" si="0"/>
        <v>44378</v>
      </c>
      <c r="L3" s="11">
        <f t="shared" ca="1" si="0"/>
        <v>44409</v>
      </c>
      <c r="M3" s="11">
        <f t="shared" ca="1" si="0"/>
        <v>44440</v>
      </c>
      <c r="N3" s="11">
        <f t="shared" ca="1" si="0"/>
        <v>44469</v>
      </c>
      <c r="O3" s="11">
        <f t="shared" ca="1" si="0"/>
        <v>44470</v>
      </c>
      <c r="P3" s="11">
        <f t="shared" ca="1" si="0"/>
        <v>44501</v>
      </c>
      <c r="Q3" s="11">
        <f t="shared" ca="1" si="0"/>
        <v>44531</v>
      </c>
      <c r="R3" s="11">
        <f t="shared" ca="1" si="0"/>
        <v>44561</v>
      </c>
      <c r="S3" s="11">
        <f t="shared" ca="1" si="0"/>
        <v>44561</v>
      </c>
      <c r="T3" s="11">
        <f t="shared" ca="1" si="0"/>
        <v>44562</v>
      </c>
      <c r="U3" s="11">
        <f ca="1">IF(AND(EOMONTH(OFFSET(U3,0,-1,1,1),0)=EOMONTH(OFFSET(U3,0,-1,1,1),
                  INT((MONTH(OFFSET(U3,0,-1,1,1))+2)/3)*3-MONTH(OFFSET(U3,0,-1,1,1))),
                  EOMONTH(OFFSET(U3,0,-1,1,1),0)&lt;&gt;EOMONTH(OFFSET(U3,0,-2,1,1),0)),
                            EOMONTH(OFFSET(U3,0,-1,1,1),INT((MONTH(OFFSET(U3,0,-1,1,1))+2)/3)*3-MONTH(OFFSET(U3,0,-1,1,1))),
                            IF(AND(OFFSET(U3,0,-1,1,1)=DATE(YEAR(OFFSET(U3,0,-1,1,1)),12,31),
                                         OFFSET(U3,0,-2,1,1)&lt;&gt;DATE(YEAR(OFFSET(U3,0,-1,1,1)),12,31)),
                                   OFFSET(U3,0,-1,1,1),
                            EOMONTH(OFFSET(U3,0,-1,1,1),0)+1))</f>
        <v>44593</v>
      </c>
      <c r="V3" s="11">
        <f t="shared" ca="1" si="0"/>
        <v>44621</v>
      </c>
      <c r="W3" s="11">
        <f t="shared" ca="1" si="0"/>
        <v>44651</v>
      </c>
      <c r="X3" s="11">
        <f t="shared" ca="1" si="0"/>
        <v>44652</v>
      </c>
      <c r="Y3" s="11">
        <f t="shared" ca="1" si="0"/>
        <v>44682</v>
      </c>
      <c r="Z3" s="11">
        <f t="shared" ca="1" si="0"/>
        <v>44713</v>
      </c>
      <c r="AA3" s="11">
        <f t="shared" ca="1" si="0"/>
        <v>44742</v>
      </c>
      <c r="AB3" s="11">
        <f t="shared" ca="1" si="0"/>
        <v>44743</v>
      </c>
      <c r="AC3" s="11">
        <f t="shared" ca="1" si="0"/>
        <v>44774</v>
      </c>
      <c r="AD3" s="11">
        <f t="shared" ca="1" si="0"/>
        <v>44805</v>
      </c>
      <c r="AE3" s="11">
        <f t="shared" ca="1" si="0"/>
        <v>44834</v>
      </c>
      <c r="AF3" s="11">
        <f t="shared" ca="1" si="0"/>
        <v>44835</v>
      </c>
      <c r="AG3" s="11">
        <f t="shared" ca="1" si="0"/>
        <v>44866</v>
      </c>
      <c r="AH3" s="11">
        <f t="shared" ca="1" si="0"/>
        <v>44896</v>
      </c>
      <c r="AI3" s="11">
        <f t="shared" ca="1" si="0"/>
        <v>44926</v>
      </c>
      <c r="AJ3" s="11">
        <f t="shared" ca="1" si="0"/>
        <v>44926</v>
      </c>
      <c r="AK3" s="11">
        <f t="shared" ca="1" si="0"/>
        <v>44927</v>
      </c>
      <c r="AL3" s="11">
        <f ca="1">IF(AND(EOMONTH(OFFSET(AL3,0,-1,1,1),0)=EOMONTH(OFFSET(AL3,0,-1,1,1),
                  INT((MONTH(OFFSET(AL3,0,-1,1,1))+2)/3)*3-MONTH(OFFSET(AL3,0,-1,1,1))),
                  EOMONTH(OFFSET(AL3,0,-1,1,1),0)&lt;&gt;EOMONTH(OFFSET(AL3,0,-2,1,1),0)),
                            EOMONTH(OFFSET(AL3,0,-1,1,1),INT((MONTH(OFFSET(AL3,0,-1,1,1))+2)/3)*3-MONTH(OFFSET(AL3,0,-1,1,1))),
                            IF(AND(OFFSET(AL3,0,-1,1,1)=DATE(YEAR(OFFSET(AL3,0,-1,1,1)),12,31),
                                         OFFSET(AL3,0,-2,1,1)&lt;&gt;DATE(YEAR(OFFSET(AL3,0,-1,1,1)),12,31)),
                                   OFFSET(AL3,0,-1,1,1),
                            EOMONTH(OFFSET(AL3,0,-1,1,1),0)+1))</f>
        <v>44958</v>
      </c>
      <c r="AM3" s="11">
        <f t="shared" ca="1" si="0"/>
        <v>44986</v>
      </c>
      <c r="AN3" s="11">
        <f t="shared" ca="1" si="0"/>
        <v>45016</v>
      </c>
      <c r="AO3" s="11">
        <f t="shared" ca="1" si="0"/>
        <v>45017</v>
      </c>
      <c r="AP3" s="11">
        <f t="shared" ca="1" si="0"/>
        <v>45047</v>
      </c>
      <c r="AQ3" s="11">
        <f t="shared" ca="1" si="0"/>
        <v>45078</v>
      </c>
      <c r="AR3" s="11">
        <f t="shared" ca="1" si="0"/>
        <v>45107</v>
      </c>
      <c r="AS3" s="11">
        <f t="shared" ca="1" si="0"/>
        <v>45108</v>
      </c>
      <c r="AT3" s="11">
        <f t="shared" ca="1" si="0"/>
        <v>45139</v>
      </c>
      <c r="AU3" s="11">
        <f t="shared" ca="1" si="0"/>
        <v>45170</v>
      </c>
      <c r="AV3" s="11">
        <f t="shared" ca="1" si="0"/>
        <v>45199</v>
      </c>
      <c r="AW3" s="11">
        <f t="shared" ca="1" si="0"/>
        <v>45200</v>
      </c>
      <c r="AX3" s="11">
        <f t="shared" ca="1" si="0"/>
        <v>45231</v>
      </c>
      <c r="AY3" s="11">
        <f t="shared" ca="1" si="0"/>
        <v>45261</v>
      </c>
      <c r="AZ3" s="11">
        <f t="shared" ca="1" si="0"/>
        <v>45291</v>
      </c>
      <c r="BA3" s="11">
        <f t="shared" ca="1" si="0"/>
        <v>45291</v>
      </c>
      <c r="BB3" s="11">
        <f t="shared" ca="1" si="0"/>
        <v>45292</v>
      </c>
      <c r="BC3" s="11">
        <f ca="1">IF(AND(EOMONTH(OFFSET(BC3,0,-1,1,1),0)=EOMONTH(OFFSET(BC3,0,-1,1,1),
                  INT((MONTH(OFFSET(BC3,0,-1,1,1))+2)/3)*3-MONTH(OFFSET(BC3,0,-1,1,1))),
                  EOMONTH(OFFSET(BC3,0,-1,1,1),0)&lt;&gt;EOMONTH(OFFSET(BC3,0,-2,1,1),0)),
                            EOMONTH(OFFSET(BC3,0,-1,1,1),INT((MONTH(OFFSET(BC3,0,-1,1,1))+2)/3)*3-MONTH(OFFSET(BC3,0,-1,1,1))),
                            IF(AND(OFFSET(BC3,0,-1,1,1)=DATE(YEAR(OFFSET(BC3,0,-1,1,1)),12,31),
                                         OFFSET(BC3,0,-2,1,1)&lt;&gt;DATE(YEAR(OFFSET(BC3,0,-1,1,1)),12,31)),
                                   OFFSET(BC3,0,-1,1,1),
                            EOMONTH(OFFSET(BC3,0,-1,1,1),0)+1))</f>
        <v>45323</v>
      </c>
      <c r="BD3" s="11">
        <f t="shared" ca="1" si="0"/>
        <v>45352</v>
      </c>
      <c r="BE3" s="11">
        <f t="shared" ca="1" si="0"/>
        <v>45382</v>
      </c>
      <c r="BF3" s="11">
        <f t="shared" ca="1" si="0"/>
        <v>45383</v>
      </c>
      <c r="BG3" s="11">
        <f t="shared" ca="1" si="0"/>
        <v>45413</v>
      </c>
      <c r="BH3" s="11">
        <f t="shared" ca="1" si="0"/>
        <v>45444</v>
      </c>
      <c r="BI3" s="11">
        <f t="shared" ca="1" si="0"/>
        <v>45473</v>
      </c>
      <c r="BJ3" s="11">
        <f t="shared" ca="1" si="0"/>
        <v>45474</v>
      </c>
      <c r="BK3" s="11">
        <f t="shared" ca="1" si="0"/>
        <v>45505</v>
      </c>
      <c r="BL3" s="11">
        <f t="shared" ca="1" si="0"/>
        <v>45536</v>
      </c>
      <c r="BM3" s="11">
        <f t="shared" ca="1" si="0"/>
        <v>45565</v>
      </c>
      <c r="BN3" s="11">
        <f t="shared" ca="1" si="0"/>
        <v>45566</v>
      </c>
      <c r="BO3" s="11">
        <f t="shared" ca="1" si="0"/>
        <v>45597</v>
      </c>
      <c r="BP3" s="11">
        <f t="shared" ca="1" si="0"/>
        <v>45627</v>
      </c>
      <c r="BQ3" s="11">
        <f t="shared" ref="BQ3:EB3" ca="1" si="1">IF(AND(EOMONTH(OFFSET(BQ3,0,-1,1,1),0)=EOMONTH(OFFSET(BQ3,0,-1,1,1),
                  INT((MONTH(OFFSET(BQ3,0,-1,1,1))+2)/3)*3-MONTH(OFFSET(BQ3,0,-1,1,1))),
                  EOMONTH(OFFSET(BQ3,0,-1,1,1),0)&lt;&gt;EOMONTH(OFFSET(BQ3,0,-2,1,1),0)),
                            EOMONTH(OFFSET(BQ3,0,-1,1,1),INT((MONTH(OFFSET(BQ3,0,-1,1,1))+2)/3)*3-MONTH(OFFSET(BQ3,0,-1,1,1))),
                            IF(AND(OFFSET(BQ3,0,-1,1,1)=DATE(YEAR(OFFSET(BQ3,0,-1,1,1)),12,31),
                                         OFFSET(BQ3,0,-2,1,1)&lt;&gt;DATE(YEAR(OFFSET(BQ3,0,-1,1,1)),12,31)),
                                   OFFSET(BQ3,0,-1,1,1),
                            EOMONTH(OFFSET(BQ3,0,-1,1,1),0)+1))</f>
        <v>45657</v>
      </c>
      <c r="BR3" s="11">
        <f t="shared" ca="1" si="1"/>
        <v>45657</v>
      </c>
      <c r="BS3" s="11">
        <f t="shared" ca="1" si="1"/>
        <v>45658</v>
      </c>
      <c r="BT3" s="11">
        <f ca="1">IF(AND(EOMONTH(OFFSET(BT3,0,-1,1,1),0)=EOMONTH(OFFSET(BT3,0,-1,1,1),
                  INT((MONTH(OFFSET(BT3,0,-1,1,1))+2)/3)*3-MONTH(OFFSET(BT3,0,-1,1,1))),
                  EOMONTH(OFFSET(BT3,0,-1,1,1),0)&lt;&gt;EOMONTH(OFFSET(BT3,0,-2,1,1),0)),
                            EOMONTH(OFFSET(BT3,0,-1,1,1),INT((MONTH(OFFSET(BT3,0,-1,1,1))+2)/3)*3-MONTH(OFFSET(BT3,0,-1,1,1))),
                            IF(AND(OFFSET(BT3,0,-1,1,1)=DATE(YEAR(OFFSET(BT3,0,-1,1,1)),12,31),
                                         OFFSET(BT3,0,-2,1,1)&lt;&gt;DATE(YEAR(OFFSET(BT3,0,-1,1,1)),12,31)),
                                   OFFSET(BT3,0,-1,1,1),
                            EOMONTH(OFFSET(BT3,0,-1,1,1),0)+1))</f>
        <v>45689</v>
      </c>
      <c r="BU3" s="11">
        <f t="shared" ca="1" si="1"/>
        <v>45717</v>
      </c>
      <c r="BV3" s="11">
        <f t="shared" ca="1" si="1"/>
        <v>45747</v>
      </c>
      <c r="BW3" s="11">
        <f t="shared" ca="1" si="1"/>
        <v>45748</v>
      </c>
      <c r="BX3" s="11">
        <f t="shared" ca="1" si="1"/>
        <v>45778</v>
      </c>
      <c r="BY3" s="11">
        <f t="shared" ca="1" si="1"/>
        <v>45809</v>
      </c>
      <c r="BZ3" s="11">
        <f t="shared" ca="1" si="1"/>
        <v>45838</v>
      </c>
      <c r="CA3" s="11">
        <f t="shared" ca="1" si="1"/>
        <v>45839</v>
      </c>
      <c r="CB3" s="11">
        <f t="shared" ca="1" si="1"/>
        <v>45870</v>
      </c>
      <c r="CC3" s="11">
        <f t="shared" ca="1" si="1"/>
        <v>45901</v>
      </c>
      <c r="CD3" s="11">
        <f t="shared" ca="1" si="1"/>
        <v>45930</v>
      </c>
      <c r="CE3" s="11">
        <f t="shared" ca="1" si="1"/>
        <v>45931</v>
      </c>
      <c r="CF3" s="11">
        <f t="shared" ca="1" si="1"/>
        <v>45962</v>
      </c>
      <c r="CG3" s="11">
        <f t="shared" ca="1" si="1"/>
        <v>45992</v>
      </c>
      <c r="CH3" s="11">
        <f t="shared" ca="1" si="1"/>
        <v>46022</v>
      </c>
      <c r="CI3" s="11">
        <f t="shared" ca="1" si="1"/>
        <v>46022</v>
      </c>
      <c r="CJ3" s="11">
        <f t="shared" ca="1" si="1"/>
        <v>46023</v>
      </c>
      <c r="CK3" s="11">
        <f ca="1">IF(AND(EOMONTH(OFFSET(CK3,0,-1,1,1),0)=EOMONTH(OFFSET(CK3,0,-1,1,1),
                  INT((MONTH(OFFSET(CK3,0,-1,1,1))+2)/3)*3-MONTH(OFFSET(CK3,0,-1,1,1))),
                  EOMONTH(OFFSET(CK3,0,-1,1,1),0)&lt;&gt;EOMONTH(OFFSET(CK3,0,-2,1,1),0)),
                            EOMONTH(OFFSET(CK3,0,-1,1,1),INT((MONTH(OFFSET(CK3,0,-1,1,1))+2)/3)*3-MONTH(OFFSET(CK3,0,-1,1,1))),
                            IF(AND(OFFSET(CK3,0,-1,1,1)=DATE(YEAR(OFFSET(CK3,0,-1,1,1)),12,31),
                                         OFFSET(CK3,0,-2,1,1)&lt;&gt;DATE(YEAR(OFFSET(CK3,0,-1,1,1)),12,31)),
                                   OFFSET(CK3,0,-1,1,1),
                            EOMONTH(OFFSET(CK3,0,-1,1,1),0)+1))</f>
        <v>46054</v>
      </c>
      <c r="CL3" s="11">
        <f t="shared" ca="1" si="1"/>
        <v>46082</v>
      </c>
      <c r="CM3" s="11">
        <f t="shared" ca="1" si="1"/>
        <v>46112</v>
      </c>
      <c r="CN3" s="11">
        <f t="shared" ca="1" si="1"/>
        <v>46113</v>
      </c>
      <c r="CO3" s="11">
        <f t="shared" ca="1" si="1"/>
        <v>46143</v>
      </c>
      <c r="CP3" s="11">
        <f t="shared" ca="1" si="1"/>
        <v>46174</v>
      </c>
      <c r="CQ3" s="11">
        <f t="shared" ca="1" si="1"/>
        <v>46203</v>
      </c>
      <c r="CR3" s="11">
        <f t="shared" ca="1" si="1"/>
        <v>46204</v>
      </c>
      <c r="CS3" s="11">
        <f t="shared" ca="1" si="1"/>
        <v>46235</v>
      </c>
      <c r="CT3" s="11">
        <f t="shared" ca="1" si="1"/>
        <v>46266</v>
      </c>
      <c r="CU3" s="11">
        <f t="shared" ca="1" si="1"/>
        <v>46295</v>
      </c>
      <c r="CV3" s="11">
        <f t="shared" ca="1" si="1"/>
        <v>46296</v>
      </c>
      <c r="CW3" s="11">
        <f t="shared" ca="1" si="1"/>
        <v>46327</v>
      </c>
      <c r="CX3" s="11">
        <f t="shared" ca="1" si="1"/>
        <v>46357</v>
      </c>
      <c r="CY3" s="11">
        <f t="shared" ca="1" si="1"/>
        <v>46387</v>
      </c>
      <c r="CZ3" s="11">
        <f t="shared" ca="1" si="1"/>
        <v>46387</v>
      </c>
      <c r="DA3" s="11">
        <f t="shared" ca="1" si="1"/>
        <v>46388</v>
      </c>
      <c r="DB3" s="11">
        <f ca="1">IF(AND(EOMONTH(OFFSET(DB3,0,-1,1,1),0)=EOMONTH(OFFSET(DB3,0,-1,1,1),
                  INT((MONTH(OFFSET(DB3,0,-1,1,1))+2)/3)*3-MONTH(OFFSET(DB3,0,-1,1,1))),
                  EOMONTH(OFFSET(DB3,0,-1,1,1),0)&lt;&gt;EOMONTH(OFFSET(DB3,0,-2,1,1),0)),
                            EOMONTH(OFFSET(DB3,0,-1,1,1),INT((MONTH(OFFSET(DB3,0,-1,1,1))+2)/3)*3-MONTH(OFFSET(DB3,0,-1,1,1))),
                            IF(AND(OFFSET(DB3,0,-1,1,1)=DATE(YEAR(OFFSET(DB3,0,-1,1,1)),12,31),
                                         OFFSET(DB3,0,-2,1,1)&lt;&gt;DATE(YEAR(OFFSET(DB3,0,-1,1,1)),12,31)),
                                   OFFSET(DB3,0,-1,1,1),
                            EOMONTH(OFFSET(DB3,0,-1,1,1),0)+1))</f>
        <v>46419</v>
      </c>
      <c r="DC3" s="11">
        <f t="shared" ca="1" si="1"/>
        <v>46447</v>
      </c>
      <c r="DD3" s="11">
        <f t="shared" ca="1" si="1"/>
        <v>46477</v>
      </c>
      <c r="DE3" s="11">
        <f t="shared" ca="1" si="1"/>
        <v>46478</v>
      </c>
      <c r="DF3" s="11">
        <f t="shared" ca="1" si="1"/>
        <v>46508</v>
      </c>
      <c r="DG3" s="11">
        <f t="shared" ca="1" si="1"/>
        <v>46539</v>
      </c>
      <c r="DH3" s="11">
        <f t="shared" ca="1" si="1"/>
        <v>46568</v>
      </c>
      <c r="DI3" s="11">
        <f t="shared" ca="1" si="1"/>
        <v>46569</v>
      </c>
      <c r="DJ3" s="11">
        <f t="shared" ca="1" si="1"/>
        <v>46600</v>
      </c>
      <c r="DK3" s="11">
        <f t="shared" ca="1" si="1"/>
        <v>46631</v>
      </c>
      <c r="DL3" s="11">
        <f t="shared" ca="1" si="1"/>
        <v>46660</v>
      </c>
      <c r="DM3" s="11">
        <f t="shared" ca="1" si="1"/>
        <v>46661</v>
      </c>
      <c r="DN3" s="11">
        <f t="shared" ca="1" si="1"/>
        <v>46692</v>
      </c>
      <c r="DO3" s="11">
        <f t="shared" ca="1" si="1"/>
        <v>46722</v>
      </c>
      <c r="DP3" s="11">
        <f t="shared" ca="1" si="1"/>
        <v>46752</v>
      </c>
      <c r="DQ3" s="11">
        <f t="shared" ca="1" si="1"/>
        <v>46752</v>
      </c>
      <c r="DR3" s="11">
        <f t="shared" ca="1" si="1"/>
        <v>46753</v>
      </c>
      <c r="DS3" s="11">
        <f ca="1">IF(AND(EOMONTH(OFFSET(DS3,0,-1,1,1),0)=EOMONTH(OFFSET(DS3,0,-1,1,1),
                  INT((MONTH(OFFSET(DS3,0,-1,1,1))+2)/3)*3-MONTH(OFFSET(DS3,0,-1,1,1))),
                  EOMONTH(OFFSET(DS3,0,-1,1,1),0)&lt;&gt;EOMONTH(OFFSET(DS3,0,-2,1,1),0)),
                            EOMONTH(OFFSET(DS3,0,-1,1,1),INT((MONTH(OFFSET(DS3,0,-1,1,1))+2)/3)*3-MONTH(OFFSET(DS3,0,-1,1,1))),
                            IF(AND(OFFSET(DS3,0,-1,1,1)=DATE(YEAR(OFFSET(DS3,0,-1,1,1)),12,31),
                                         OFFSET(DS3,0,-2,1,1)&lt;&gt;DATE(YEAR(OFFSET(DS3,0,-1,1,1)),12,31)),
                                   OFFSET(DS3,0,-1,1,1),
                            EOMONTH(OFFSET(DS3,0,-1,1,1),0)+1))</f>
        <v>46784</v>
      </c>
      <c r="DT3" s="11">
        <f t="shared" ca="1" si="1"/>
        <v>46813</v>
      </c>
      <c r="DU3" s="11">
        <f t="shared" ca="1" si="1"/>
        <v>46843</v>
      </c>
      <c r="DV3" s="11">
        <f t="shared" ca="1" si="1"/>
        <v>46844</v>
      </c>
      <c r="DW3" s="11">
        <f t="shared" ca="1" si="1"/>
        <v>46874</v>
      </c>
      <c r="DX3" s="11">
        <f t="shared" ca="1" si="1"/>
        <v>46905</v>
      </c>
      <c r="DY3" s="11">
        <f t="shared" ca="1" si="1"/>
        <v>46934</v>
      </c>
      <c r="DZ3" s="11">
        <f t="shared" ca="1" si="1"/>
        <v>46935</v>
      </c>
      <c r="EA3" s="11">
        <f t="shared" ca="1" si="1"/>
        <v>46966</v>
      </c>
      <c r="EB3" s="11">
        <f t="shared" ca="1" si="1"/>
        <v>46997</v>
      </c>
      <c r="EC3" s="11">
        <f t="shared" ref="EC3:GN3" ca="1" si="2">IF(AND(EOMONTH(OFFSET(EC3,0,-1,1,1),0)=EOMONTH(OFFSET(EC3,0,-1,1,1),
                  INT((MONTH(OFFSET(EC3,0,-1,1,1))+2)/3)*3-MONTH(OFFSET(EC3,0,-1,1,1))),
                  EOMONTH(OFFSET(EC3,0,-1,1,1),0)&lt;&gt;EOMONTH(OFFSET(EC3,0,-2,1,1),0)),
                            EOMONTH(OFFSET(EC3,0,-1,1,1),INT((MONTH(OFFSET(EC3,0,-1,1,1))+2)/3)*3-MONTH(OFFSET(EC3,0,-1,1,1))),
                            IF(AND(OFFSET(EC3,0,-1,1,1)=DATE(YEAR(OFFSET(EC3,0,-1,1,1)),12,31),
                                         OFFSET(EC3,0,-2,1,1)&lt;&gt;DATE(YEAR(OFFSET(EC3,0,-1,1,1)),12,31)),
                                   OFFSET(EC3,0,-1,1,1),
                            EOMONTH(OFFSET(EC3,0,-1,1,1),0)+1))</f>
        <v>47026</v>
      </c>
      <c r="ED3" s="11">
        <f t="shared" ca="1" si="2"/>
        <v>47027</v>
      </c>
      <c r="EE3" s="11">
        <f t="shared" ca="1" si="2"/>
        <v>47058</v>
      </c>
      <c r="EF3" s="11">
        <f t="shared" ca="1" si="2"/>
        <v>47088</v>
      </c>
      <c r="EG3" s="11">
        <f t="shared" ca="1" si="2"/>
        <v>47118</v>
      </c>
      <c r="EH3" s="11">
        <f t="shared" ca="1" si="2"/>
        <v>47118</v>
      </c>
      <c r="EI3" s="11">
        <f t="shared" ca="1" si="2"/>
        <v>47119</v>
      </c>
      <c r="EJ3" s="11">
        <f ca="1">IF(AND(EOMONTH(OFFSET(EJ3,0,-1,1,1),0)=EOMONTH(OFFSET(EJ3,0,-1,1,1),
                  INT((MONTH(OFFSET(EJ3,0,-1,1,1))+2)/3)*3-MONTH(OFFSET(EJ3,0,-1,1,1))),
                  EOMONTH(OFFSET(EJ3,0,-1,1,1),0)&lt;&gt;EOMONTH(OFFSET(EJ3,0,-2,1,1),0)),
                            EOMONTH(OFFSET(EJ3,0,-1,1,1),INT((MONTH(OFFSET(EJ3,0,-1,1,1))+2)/3)*3-MONTH(OFFSET(EJ3,0,-1,1,1))),
                            IF(AND(OFFSET(EJ3,0,-1,1,1)=DATE(YEAR(OFFSET(EJ3,0,-1,1,1)),12,31),
                                         OFFSET(EJ3,0,-2,1,1)&lt;&gt;DATE(YEAR(OFFSET(EJ3,0,-1,1,1)),12,31)),
                                   OFFSET(EJ3,0,-1,1,1),
                            EOMONTH(OFFSET(EJ3,0,-1,1,1),0)+1))</f>
        <v>47150</v>
      </c>
      <c r="EK3" s="11">
        <f t="shared" ca="1" si="2"/>
        <v>47178</v>
      </c>
      <c r="EL3" s="11">
        <f t="shared" ca="1" si="2"/>
        <v>47208</v>
      </c>
      <c r="EM3" s="11">
        <f t="shared" ca="1" si="2"/>
        <v>47209</v>
      </c>
      <c r="EN3" s="11">
        <f t="shared" ca="1" si="2"/>
        <v>47239</v>
      </c>
      <c r="EO3" s="11">
        <f t="shared" ca="1" si="2"/>
        <v>47270</v>
      </c>
      <c r="EP3" s="11">
        <f t="shared" ca="1" si="2"/>
        <v>47299</v>
      </c>
      <c r="EQ3" s="11">
        <f t="shared" ca="1" si="2"/>
        <v>47300</v>
      </c>
      <c r="ER3" s="11">
        <f t="shared" ca="1" si="2"/>
        <v>47331</v>
      </c>
      <c r="ES3" s="11">
        <f t="shared" ca="1" si="2"/>
        <v>47362</v>
      </c>
      <c r="ET3" s="11">
        <f t="shared" ca="1" si="2"/>
        <v>47391</v>
      </c>
      <c r="EU3" s="11">
        <f t="shared" ca="1" si="2"/>
        <v>47392</v>
      </c>
      <c r="EV3" s="11">
        <f t="shared" ca="1" si="2"/>
        <v>47423</v>
      </c>
      <c r="EW3" s="11">
        <f t="shared" ca="1" si="2"/>
        <v>47453</v>
      </c>
      <c r="EX3" s="11">
        <f t="shared" ca="1" si="2"/>
        <v>47483</v>
      </c>
      <c r="EY3" s="11">
        <f t="shared" ca="1" si="2"/>
        <v>47483</v>
      </c>
      <c r="EZ3" s="11">
        <f t="shared" ca="1" si="2"/>
        <v>47484</v>
      </c>
      <c r="FA3" s="11">
        <f ca="1">IF(AND(EOMONTH(OFFSET(FA3,0,-1,1,1),0)=EOMONTH(OFFSET(FA3,0,-1,1,1),
                  INT((MONTH(OFFSET(FA3,0,-1,1,1))+2)/3)*3-MONTH(OFFSET(FA3,0,-1,1,1))),
                  EOMONTH(OFFSET(FA3,0,-1,1,1),0)&lt;&gt;EOMONTH(OFFSET(FA3,0,-2,1,1),0)),
                            EOMONTH(OFFSET(FA3,0,-1,1,1),INT((MONTH(OFFSET(FA3,0,-1,1,1))+2)/3)*3-MONTH(OFFSET(FA3,0,-1,1,1))),
                            IF(AND(OFFSET(FA3,0,-1,1,1)=DATE(YEAR(OFFSET(FA3,0,-1,1,1)),12,31),
                                         OFFSET(FA3,0,-2,1,1)&lt;&gt;DATE(YEAR(OFFSET(FA3,0,-1,1,1)),12,31)),
                                   OFFSET(FA3,0,-1,1,1),
                            EOMONTH(OFFSET(FA3,0,-1,1,1),0)+1))</f>
        <v>47515</v>
      </c>
      <c r="FB3" s="11">
        <f t="shared" ca="1" si="2"/>
        <v>47543</v>
      </c>
      <c r="FC3" s="11">
        <f t="shared" ca="1" si="2"/>
        <v>47573</v>
      </c>
      <c r="FD3" s="11">
        <f t="shared" ca="1" si="2"/>
        <v>47574</v>
      </c>
      <c r="FE3" s="11">
        <f t="shared" ca="1" si="2"/>
        <v>47604</v>
      </c>
      <c r="FF3" s="11">
        <f t="shared" ca="1" si="2"/>
        <v>47635</v>
      </c>
      <c r="FG3" s="11">
        <f t="shared" ca="1" si="2"/>
        <v>47664</v>
      </c>
      <c r="FH3" s="11">
        <f t="shared" ca="1" si="2"/>
        <v>47665</v>
      </c>
      <c r="FI3" s="11">
        <f t="shared" ca="1" si="2"/>
        <v>47696</v>
      </c>
      <c r="FJ3" s="11">
        <f t="shared" ca="1" si="2"/>
        <v>47727</v>
      </c>
      <c r="FK3" s="11">
        <f t="shared" ca="1" si="2"/>
        <v>47756</v>
      </c>
      <c r="FL3" s="11">
        <f t="shared" ca="1" si="2"/>
        <v>47757</v>
      </c>
      <c r="FM3" s="11">
        <f t="shared" ca="1" si="2"/>
        <v>47788</v>
      </c>
      <c r="FN3" s="11">
        <f t="shared" ca="1" si="2"/>
        <v>47818</v>
      </c>
      <c r="FO3" s="11">
        <f t="shared" ca="1" si="2"/>
        <v>47848</v>
      </c>
      <c r="FP3" s="11">
        <f t="shared" ca="1" si="2"/>
        <v>47848</v>
      </c>
      <c r="FQ3" s="11">
        <f t="shared" ca="1" si="2"/>
        <v>47849</v>
      </c>
      <c r="FR3" s="11">
        <f ca="1">IF(AND(EOMONTH(OFFSET(FR3,0,-1,1,1),0)=EOMONTH(OFFSET(FR3,0,-1,1,1),
                  INT((MONTH(OFFSET(FR3,0,-1,1,1))+2)/3)*3-MONTH(OFFSET(FR3,0,-1,1,1))),
                  EOMONTH(OFFSET(FR3,0,-1,1,1),0)&lt;&gt;EOMONTH(OFFSET(FR3,0,-2,1,1),0)),
                            EOMONTH(OFFSET(FR3,0,-1,1,1),INT((MONTH(OFFSET(FR3,0,-1,1,1))+2)/3)*3-MONTH(OFFSET(FR3,0,-1,1,1))),
                            IF(AND(OFFSET(FR3,0,-1,1,1)=DATE(YEAR(OFFSET(FR3,0,-1,1,1)),12,31),
                                         OFFSET(FR3,0,-2,1,1)&lt;&gt;DATE(YEAR(OFFSET(FR3,0,-1,1,1)),12,31)),
                                   OFFSET(FR3,0,-1,1,1),
                            EOMONTH(OFFSET(FR3,0,-1,1,1),0)+1))</f>
        <v>47880</v>
      </c>
      <c r="FS3" s="11">
        <f t="shared" ca="1" si="2"/>
        <v>47908</v>
      </c>
      <c r="FT3" s="11">
        <f t="shared" ca="1" si="2"/>
        <v>47938</v>
      </c>
      <c r="FU3" s="11">
        <f t="shared" ca="1" si="2"/>
        <v>47939</v>
      </c>
      <c r="FV3" s="11">
        <f t="shared" ca="1" si="2"/>
        <v>47969</v>
      </c>
      <c r="FW3" s="11">
        <f t="shared" ca="1" si="2"/>
        <v>48000</v>
      </c>
      <c r="FX3" s="11">
        <f t="shared" ca="1" si="2"/>
        <v>48029</v>
      </c>
      <c r="FY3" s="11">
        <f t="shared" ca="1" si="2"/>
        <v>48030</v>
      </c>
      <c r="FZ3" s="11">
        <f t="shared" ca="1" si="2"/>
        <v>48061</v>
      </c>
      <c r="GA3" s="11">
        <f t="shared" ca="1" si="2"/>
        <v>48092</v>
      </c>
      <c r="GB3" s="11">
        <f t="shared" ca="1" si="2"/>
        <v>48121</v>
      </c>
      <c r="GC3" s="11">
        <f t="shared" ca="1" si="2"/>
        <v>48122</v>
      </c>
      <c r="GD3" s="11">
        <f t="shared" ca="1" si="2"/>
        <v>48153</v>
      </c>
      <c r="GE3" s="11">
        <f t="shared" ca="1" si="2"/>
        <v>48183</v>
      </c>
      <c r="GF3" s="11">
        <f t="shared" ca="1" si="2"/>
        <v>48213</v>
      </c>
      <c r="GG3" s="11">
        <f t="shared" ca="1" si="2"/>
        <v>48213</v>
      </c>
      <c r="GH3" s="11">
        <f t="shared" ca="1" si="2"/>
        <v>48214</v>
      </c>
      <c r="GI3" s="11">
        <f ca="1">IF(AND(EOMONTH(OFFSET(GI3,0,-1,1,1),0)=EOMONTH(OFFSET(GI3,0,-1,1,1),
                  INT((MONTH(OFFSET(GI3,0,-1,1,1))+2)/3)*3-MONTH(OFFSET(GI3,0,-1,1,1))),
                  EOMONTH(OFFSET(GI3,0,-1,1,1),0)&lt;&gt;EOMONTH(OFFSET(GI3,0,-2,1,1),0)),
                            EOMONTH(OFFSET(GI3,0,-1,1,1),INT((MONTH(OFFSET(GI3,0,-1,1,1))+2)/3)*3-MONTH(OFFSET(GI3,0,-1,1,1))),
                            IF(AND(OFFSET(GI3,0,-1,1,1)=DATE(YEAR(OFFSET(GI3,0,-1,1,1)),12,31),
                                         OFFSET(GI3,0,-2,1,1)&lt;&gt;DATE(YEAR(OFFSET(GI3,0,-1,1,1)),12,31)),
                                   OFFSET(GI3,0,-1,1,1),
                            EOMONTH(OFFSET(GI3,0,-1,1,1),0)+1))</f>
        <v>48245</v>
      </c>
      <c r="GJ3" s="11">
        <f t="shared" ca="1" si="2"/>
        <v>48274</v>
      </c>
      <c r="GK3" s="11">
        <f t="shared" ca="1" si="2"/>
        <v>48304</v>
      </c>
      <c r="GL3" s="11">
        <f t="shared" ca="1" si="2"/>
        <v>48305</v>
      </c>
      <c r="GM3" s="11">
        <f t="shared" ca="1" si="2"/>
        <v>48335</v>
      </c>
      <c r="GN3" s="11">
        <f t="shared" ca="1" si="2"/>
        <v>48366</v>
      </c>
      <c r="GO3" s="11">
        <f t="shared" ref="GO3:IZ3" ca="1" si="3">IF(AND(EOMONTH(OFFSET(GO3,0,-1,1,1),0)=EOMONTH(OFFSET(GO3,0,-1,1,1),
                  INT((MONTH(OFFSET(GO3,0,-1,1,1))+2)/3)*3-MONTH(OFFSET(GO3,0,-1,1,1))),
                  EOMONTH(OFFSET(GO3,0,-1,1,1),0)&lt;&gt;EOMONTH(OFFSET(GO3,0,-2,1,1),0)),
                            EOMONTH(OFFSET(GO3,0,-1,1,1),INT((MONTH(OFFSET(GO3,0,-1,1,1))+2)/3)*3-MONTH(OFFSET(GO3,0,-1,1,1))),
                            IF(AND(OFFSET(GO3,0,-1,1,1)=DATE(YEAR(OFFSET(GO3,0,-1,1,1)),12,31),
                                         OFFSET(GO3,0,-2,1,1)&lt;&gt;DATE(YEAR(OFFSET(GO3,0,-1,1,1)),12,31)),
                                   OFFSET(GO3,0,-1,1,1),
                            EOMONTH(OFFSET(GO3,0,-1,1,1),0)+1))</f>
        <v>48395</v>
      </c>
      <c r="GP3" s="11">
        <f t="shared" ca="1" si="3"/>
        <v>48396</v>
      </c>
      <c r="GQ3" s="11">
        <f t="shared" ca="1" si="3"/>
        <v>48427</v>
      </c>
      <c r="GR3" s="11">
        <f t="shared" ca="1" si="3"/>
        <v>48458</v>
      </c>
      <c r="GS3" s="11">
        <f t="shared" ca="1" si="3"/>
        <v>48487</v>
      </c>
      <c r="GT3" s="11">
        <f t="shared" ca="1" si="3"/>
        <v>48488</v>
      </c>
      <c r="GU3" s="11">
        <f t="shared" ca="1" si="3"/>
        <v>48519</v>
      </c>
      <c r="GV3" s="11">
        <f t="shared" ca="1" si="3"/>
        <v>48549</v>
      </c>
      <c r="GW3" s="11">
        <f t="shared" ca="1" si="3"/>
        <v>48579</v>
      </c>
      <c r="GX3" s="11">
        <f t="shared" ca="1" si="3"/>
        <v>48579</v>
      </c>
      <c r="GY3" s="11">
        <f t="shared" ca="1" si="3"/>
        <v>48580</v>
      </c>
      <c r="GZ3" s="11">
        <f ca="1">IF(AND(EOMONTH(OFFSET(GZ3,0,-1,1,1),0)=EOMONTH(OFFSET(GZ3,0,-1,1,1),
                  INT((MONTH(OFFSET(GZ3,0,-1,1,1))+2)/3)*3-MONTH(OFFSET(GZ3,0,-1,1,1))),
                  EOMONTH(OFFSET(GZ3,0,-1,1,1),0)&lt;&gt;EOMONTH(OFFSET(GZ3,0,-2,1,1),0)),
                            EOMONTH(OFFSET(GZ3,0,-1,1,1),INT((MONTH(OFFSET(GZ3,0,-1,1,1))+2)/3)*3-MONTH(OFFSET(GZ3,0,-1,1,1))),
                            IF(AND(OFFSET(GZ3,0,-1,1,1)=DATE(YEAR(OFFSET(GZ3,0,-1,1,1)),12,31),
                                         OFFSET(GZ3,0,-2,1,1)&lt;&gt;DATE(YEAR(OFFSET(GZ3,0,-1,1,1)),12,31)),
                                   OFFSET(GZ3,0,-1,1,1),
                            EOMONTH(OFFSET(GZ3,0,-1,1,1),0)+1))</f>
        <v>48611</v>
      </c>
      <c r="HA3" s="11">
        <f t="shared" ca="1" si="3"/>
        <v>48639</v>
      </c>
      <c r="HB3" s="11">
        <f t="shared" ca="1" si="3"/>
        <v>48669</v>
      </c>
      <c r="HC3" s="11">
        <f t="shared" ca="1" si="3"/>
        <v>48670</v>
      </c>
      <c r="HD3" s="11">
        <f t="shared" ca="1" si="3"/>
        <v>48700</v>
      </c>
      <c r="HE3" s="11">
        <f t="shared" ca="1" si="3"/>
        <v>48731</v>
      </c>
      <c r="HF3" s="11">
        <f t="shared" ca="1" si="3"/>
        <v>48760</v>
      </c>
      <c r="HG3" s="11">
        <f t="shared" ca="1" si="3"/>
        <v>48761</v>
      </c>
      <c r="HH3" s="11">
        <f t="shared" ca="1" si="3"/>
        <v>48792</v>
      </c>
      <c r="HI3" s="11">
        <f t="shared" ca="1" si="3"/>
        <v>48823</v>
      </c>
      <c r="HJ3" s="11">
        <f t="shared" ca="1" si="3"/>
        <v>48852</v>
      </c>
      <c r="HK3" s="11">
        <f t="shared" ca="1" si="3"/>
        <v>48853</v>
      </c>
      <c r="HL3" s="11">
        <f t="shared" ca="1" si="3"/>
        <v>48884</v>
      </c>
      <c r="HM3" s="11">
        <f t="shared" ca="1" si="3"/>
        <v>48914</v>
      </c>
      <c r="HN3" s="11">
        <f t="shared" ca="1" si="3"/>
        <v>48944</v>
      </c>
      <c r="HO3" s="11">
        <f t="shared" ca="1" si="3"/>
        <v>48944</v>
      </c>
      <c r="HP3" s="11">
        <f t="shared" ca="1" si="3"/>
        <v>48945</v>
      </c>
      <c r="HQ3" s="11">
        <f ca="1">IF(AND(EOMONTH(OFFSET(HQ3,0,-1,1,1),0)=EOMONTH(OFFSET(HQ3,0,-1,1,1),
                  INT((MONTH(OFFSET(HQ3,0,-1,1,1))+2)/3)*3-MONTH(OFFSET(HQ3,0,-1,1,1))),
                  EOMONTH(OFFSET(HQ3,0,-1,1,1),0)&lt;&gt;EOMONTH(OFFSET(HQ3,0,-2,1,1),0)),
                            EOMONTH(OFFSET(HQ3,0,-1,1,1),INT((MONTH(OFFSET(HQ3,0,-1,1,1))+2)/3)*3-MONTH(OFFSET(HQ3,0,-1,1,1))),
                            IF(AND(OFFSET(HQ3,0,-1,1,1)=DATE(YEAR(OFFSET(HQ3,0,-1,1,1)),12,31),
                                         OFFSET(HQ3,0,-2,1,1)&lt;&gt;DATE(YEAR(OFFSET(HQ3,0,-1,1,1)),12,31)),
                                   OFFSET(HQ3,0,-1,1,1),
                            EOMONTH(OFFSET(HQ3,0,-1,1,1),0)+1))</f>
        <v>48976</v>
      </c>
      <c r="HR3" s="11">
        <f t="shared" ca="1" si="3"/>
        <v>49004</v>
      </c>
      <c r="HS3" s="11">
        <f t="shared" ca="1" si="3"/>
        <v>49034</v>
      </c>
      <c r="HT3" s="11">
        <f t="shared" ca="1" si="3"/>
        <v>49035</v>
      </c>
      <c r="HU3" s="11">
        <f t="shared" ca="1" si="3"/>
        <v>49065</v>
      </c>
      <c r="HV3" s="11">
        <f t="shared" ca="1" si="3"/>
        <v>49096</v>
      </c>
      <c r="HW3" s="11">
        <f t="shared" ca="1" si="3"/>
        <v>49125</v>
      </c>
      <c r="HX3" s="11">
        <f t="shared" ca="1" si="3"/>
        <v>49126</v>
      </c>
      <c r="HY3" s="11">
        <f t="shared" ca="1" si="3"/>
        <v>49157</v>
      </c>
      <c r="HZ3" s="11">
        <f t="shared" ca="1" si="3"/>
        <v>49188</v>
      </c>
      <c r="IA3" s="11">
        <f t="shared" ca="1" si="3"/>
        <v>49217</v>
      </c>
      <c r="IB3" s="11">
        <f t="shared" ca="1" si="3"/>
        <v>49218</v>
      </c>
      <c r="IC3" s="11">
        <f t="shared" ca="1" si="3"/>
        <v>49249</v>
      </c>
      <c r="ID3" s="11">
        <f t="shared" ca="1" si="3"/>
        <v>49279</v>
      </c>
      <c r="IE3" s="11">
        <f t="shared" ca="1" si="3"/>
        <v>49309</v>
      </c>
      <c r="IF3" s="11">
        <f t="shared" ca="1" si="3"/>
        <v>49309</v>
      </c>
      <c r="IG3" s="11">
        <f t="shared" ca="1" si="3"/>
        <v>49310</v>
      </c>
      <c r="IH3" s="11">
        <f ca="1">IF(AND(EOMONTH(OFFSET(IH3,0,-1,1,1),0)=EOMONTH(OFFSET(IH3,0,-1,1,1),
                  INT((MONTH(OFFSET(IH3,0,-1,1,1))+2)/3)*3-MONTH(OFFSET(IH3,0,-1,1,1))),
                  EOMONTH(OFFSET(IH3,0,-1,1,1),0)&lt;&gt;EOMONTH(OFFSET(IH3,0,-2,1,1),0)),
                            EOMONTH(OFFSET(IH3,0,-1,1,1),INT((MONTH(OFFSET(IH3,0,-1,1,1))+2)/3)*3-MONTH(OFFSET(IH3,0,-1,1,1))),
                            IF(AND(OFFSET(IH3,0,-1,1,1)=DATE(YEAR(OFFSET(IH3,0,-1,1,1)),12,31),
                                         OFFSET(IH3,0,-2,1,1)&lt;&gt;DATE(YEAR(OFFSET(IH3,0,-1,1,1)),12,31)),
                                   OFFSET(IH3,0,-1,1,1),
                            EOMONTH(OFFSET(IH3,0,-1,1,1),0)+1))</f>
        <v>49341</v>
      </c>
      <c r="II3" s="11">
        <f t="shared" ca="1" si="3"/>
        <v>49369</v>
      </c>
      <c r="IJ3" s="11">
        <f t="shared" ca="1" si="3"/>
        <v>49399</v>
      </c>
      <c r="IK3" s="11">
        <f t="shared" ca="1" si="3"/>
        <v>49400</v>
      </c>
      <c r="IL3" s="11">
        <f t="shared" ca="1" si="3"/>
        <v>49430</v>
      </c>
      <c r="IM3" s="11">
        <f t="shared" ca="1" si="3"/>
        <v>49461</v>
      </c>
      <c r="IN3" s="11">
        <f t="shared" ca="1" si="3"/>
        <v>49490</v>
      </c>
      <c r="IO3" s="11">
        <f t="shared" ca="1" si="3"/>
        <v>49491</v>
      </c>
      <c r="IP3" s="11">
        <f t="shared" ca="1" si="3"/>
        <v>49522</v>
      </c>
      <c r="IQ3" s="11">
        <f t="shared" ca="1" si="3"/>
        <v>49553</v>
      </c>
      <c r="IR3" s="11">
        <f t="shared" ca="1" si="3"/>
        <v>49582</v>
      </c>
      <c r="IS3" s="11">
        <f t="shared" ca="1" si="3"/>
        <v>49583</v>
      </c>
      <c r="IT3" s="11">
        <f t="shared" ca="1" si="3"/>
        <v>49614</v>
      </c>
      <c r="IU3" s="11">
        <f t="shared" ca="1" si="3"/>
        <v>49644</v>
      </c>
      <c r="IV3" s="11">
        <f t="shared" ca="1" si="3"/>
        <v>49674</v>
      </c>
      <c r="IW3" s="11">
        <f t="shared" ca="1" si="3"/>
        <v>49674</v>
      </c>
      <c r="IX3" s="11">
        <f t="shared" ca="1" si="3"/>
        <v>49675</v>
      </c>
      <c r="IY3" s="11">
        <f ca="1">IF(AND(EOMONTH(OFFSET(IY3,0,-1,1,1),0)=EOMONTH(OFFSET(IY3,0,-1,1,1),
                  INT((MONTH(OFFSET(IY3,0,-1,1,1))+2)/3)*3-MONTH(OFFSET(IY3,0,-1,1,1))),
                  EOMONTH(OFFSET(IY3,0,-1,1,1),0)&lt;&gt;EOMONTH(OFFSET(IY3,0,-2,1,1),0)),
                            EOMONTH(OFFSET(IY3,0,-1,1,1),INT((MONTH(OFFSET(IY3,0,-1,1,1))+2)/3)*3-MONTH(OFFSET(IY3,0,-1,1,1))),
                            IF(AND(OFFSET(IY3,0,-1,1,1)=DATE(YEAR(OFFSET(IY3,0,-1,1,1)),12,31),
                                         OFFSET(IY3,0,-2,1,1)&lt;&gt;DATE(YEAR(OFFSET(IY3,0,-1,1,1)),12,31)),
                                   OFFSET(IY3,0,-1,1,1),
                            EOMONTH(OFFSET(IY3,0,-1,1,1),0)+1))</f>
        <v>49706</v>
      </c>
      <c r="IZ3" s="11">
        <f t="shared" ca="1" si="3"/>
        <v>49735</v>
      </c>
      <c r="JA3" s="11">
        <f t="shared" ref="JA3:LN3" ca="1" si="4">IF(AND(EOMONTH(OFFSET(JA3,0,-1,1,1),0)=EOMONTH(OFFSET(JA3,0,-1,1,1),
                  INT((MONTH(OFFSET(JA3,0,-1,1,1))+2)/3)*3-MONTH(OFFSET(JA3,0,-1,1,1))),
                  EOMONTH(OFFSET(JA3,0,-1,1,1),0)&lt;&gt;EOMONTH(OFFSET(JA3,0,-2,1,1),0)),
                            EOMONTH(OFFSET(JA3,0,-1,1,1),INT((MONTH(OFFSET(JA3,0,-1,1,1))+2)/3)*3-MONTH(OFFSET(JA3,0,-1,1,1))),
                            IF(AND(OFFSET(JA3,0,-1,1,1)=DATE(YEAR(OFFSET(JA3,0,-1,1,1)),12,31),
                                         OFFSET(JA3,0,-2,1,1)&lt;&gt;DATE(YEAR(OFFSET(JA3,0,-1,1,1)),12,31)),
                                   OFFSET(JA3,0,-1,1,1),
                            EOMONTH(OFFSET(JA3,0,-1,1,1),0)+1))</f>
        <v>49765</v>
      </c>
      <c r="JB3" s="11">
        <f t="shared" ca="1" si="4"/>
        <v>49766</v>
      </c>
      <c r="JC3" s="11">
        <f t="shared" ca="1" si="4"/>
        <v>49796</v>
      </c>
      <c r="JD3" s="11">
        <f t="shared" ca="1" si="4"/>
        <v>49827</v>
      </c>
      <c r="JE3" s="11">
        <f t="shared" ca="1" si="4"/>
        <v>49856</v>
      </c>
      <c r="JF3" s="11">
        <f t="shared" ca="1" si="4"/>
        <v>49857</v>
      </c>
      <c r="JG3" s="11">
        <f t="shared" ca="1" si="4"/>
        <v>49888</v>
      </c>
      <c r="JH3" s="11">
        <f t="shared" ca="1" si="4"/>
        <v>49919</v>
      </c>
      <c r="JI3" s="11">
        <f t="shared" ca="1" si="4"/>
        <v>49948</v>
      </c>
      <c r="JJ3" s="11">
        <f t="shared" ca="1" si="4"/>
        <v>49949</v>
      </c>
      <c r="JK3" s="11">
        <f t="shared" ca="1" si="4"/>
        <v>49980</v>
      </c>
      <c r="JL3" s="11">
        <f t="shared" ca="1" si="4"/>
        <v>50010</v>
      </c>
      <c r="JM3" s="11">
        <f t="shared" ca="1" si="4"/>
        <v>50040</v>
      </c>
      <c r="JN3" s="11">
        <f t="shared" ca="1" si="4"/>
        <v>50040</v>
      </c>
      <c r="JO3" s="11">
        <f t="shared" ca="1" si="4"/>
        <v>50041</v>
      </c>
      <c r="JP3" s="11">
        <f ca="1">IF(AND(EOMONTH(OFFSET(JP3,0,-1,1,1),0)=EOMONTH(OFFSET(JP3,0,-1,1,1),
                  INT((MONTH(OFFSET(JP3,0,-1,1,1))+2)/3)*3-MONTH(OFFSET(JP3,0,-1,1,1))),
                  EOMONTH(OFFSET(JP3,0,-1,1,1),0)&lt;&gt;EOMONTH(OFFSET(JP3,0,-2,1,1),0)),
                            EOMONTH(OFFSET(JP3,0,-1,1,1),INT((MONTH(OFFSET(JP3,0,-1,1,1))+2)/3)*3-MONTH(OFFSET(JP3,0,-1,1,1))),
                            IF(AND(OFFSET(JP3,0,-1,1,1)=DATE(YEAR(OFFSET(JP3,0,-1,1,1)),12,31),
                                         OFFSET(JP3,0,-2,1,1)&lt;&gt;DATE(YEAR(OFFSET(JP3,0,-1,1,1)),12,31)),
                                   OFFSET(JP3,0,-1,1,1),
                            EOMONTH(OFFSET(JP3,0,-1,1,1),0)+1))</f>
        <v>50072</v>
      </c>
      <c r="JQ3" s="11">
        <f t="shared" ca="1" si="4"/>
        <v>50100</v>
      </c>
      <c r="JR3" s="11">
        <f t="shared" ca="1" si="4"/>
        <v>50130</v>
      </c>
      <c r="JS3" s="11">
        <f t="shared" ca="1" si="4"/>
        <v>50131</v>
      </c>
      <c r="JT3" s="11">
        <f t="shared" ca="1" si="4"/>
        <v>50161</v>
      </c>
      <c r="JU3" s="11">
        <f t="shared" ca="1" si="4"/>
        <v>50192</v>
      </c>
      <c r="JV3" s="11">
        <f t="shared" ca="1" si="4"/>
        <v>50221</v>
      </c>
      <c r="JW3" s="11">
        <f t="shared" ca="1" si="4"/>
        <v>50222</v>
      </c>
      <c r="JX3" s="11">
        <f t="shared" ca="1" si="4"/>
        <v>50253</v>
      </c>
      <c r="JY3" s="11">
        <f t="shared" ca="1" si="4"/>
        <v>50284</v>
      </c>
      <c r="JZ3" s="11">
        <f t="shared" ca="1" si="4"/>
        <v>50313</v>
      </c>
      <c r="KA3" s="11">
        <f t="shared" ca="1" si="4"/>
        <v>50314</v>
      </c>
      <c r="KB3" s="11">
        <f t="shared" ca="1" si="4"/>
        <v>50345</v>
      </c>
      <c r="KC3" s="11">
        <f t="shared" ca="1" si="4"/>
        <v>50375</v>
      </c>
      <c r="KD3" s="11">
        <f t="shared" ca="1" si="4"/>
        <v>50405</v>
      </c>
      <c r="KE3" s="11">
        <f t="shared" ca="1" si="4"/>
        <v>50405</v>
      </c>
      <c r="KF3" s="11">
        <f t="shared" ca="1" si="4"/>
        <v>50406</v>
      </c>
      <c r="KG3" s="11">
        <f ca="1">IF(AND(EOMONTH(OFFSET(KG3,0,-1,1,1),0)=EOMONTH(OFFSET(KG3,0,-1,1,1),
                  INT((MONTH(OFFSET(KG3,0,-1,1,1))+2)/3)*3-MONTH(OFFSET(KG3,0,-1,1,1))),
                  EOMONTH(OFFSET(KG3,0,-1,1,1),0)&lt;&gt;EOMONTH(OFFSET(KG3,0,-2,1,1),0)),
                            EOMONTH(OFFSET(KG3,0,-1,1,1),INT((MONTH(OFFSET(KG3,0,-1,1,1))+2)/3)*3-MONTH(OFFSET(KG3,0,-1,1,1))),
                            IF(AND(OFFSET(KG3,0,-1,1,1)=DATE(YEAR(OFFSET(KG3,0,-1,1,1)),12,31),
                                         OFFSET(KG3,0,-2,1,1)&lt;&gt;DATE(YEAR(OFFSET(KG3,0,-1,1,1)),12,31)),
                                   OFFSET(KG3,0,-1,1,1),
                            EOMONTH(OFFSET(KG3,0,-1,1,1),0)+1))</f>
        <v>50437</v>
      </c>
      <c r="KH3" s="11">
        <f t="shared" ca="1" si="4"/>
        <v>50465</v>
      </c>
      <c r="KI3" s="11">
        <f t="shared" ca="1" si="4"/>
        <v>50495</v>
      </c>
      <c r="KJ3" s="11">
        <f t="shared" ca="1" si="4"/>
        <v>50496</v>
      </c>
      <c r="KK3" s="11">
        <f t="shared" ca="1" si="4"/>
        <v>50526</v>
      </c>
      <c r="KL3" s="11">
        <f t="shared" ca="1" si="4"/>
        <v>50557</v>
      </c>
      <c r="KM3" s="11">
        <f t="shared" ca="1" si="4"/>
        <v>50586</v>
      </c>
      <c r="KN3" s="11">
        <f t="shared" ca="1" si="4"/>
        <v>50587</v>
      </c>
      <c r="KO3" s="11">
        <f t="shared" ca="1" si="4"/>
        <v>50618</v>
      </c>
      <c r="KP3" s="11">
        <f t="shared" ca="1" si="4"/>
        <v>50649</v>
      </c>
      <c r="KQ3" s="11">
        <f t="shared" ca="1" si="4"/>
        <v>50678</v>
      </c>
      <c r="KR3" s="11">
        <f t="shared" ca="1" si="4"/>
        <v>50679</v>
      </c>
      <c r="KS3" s="11">
        <f t="shared" ca="1" si="4"/>
        <v>50710</v>
      </c>
      <c r="KT3" s="11">
        <f t="shared" ca="1" si="4"/>
        <v>50740</v>
      </c>
      <c r="KU3" s="11">
        <f t="shared" ca="1" si="4"/>
        <v>50770</v>
      </c>
      <c r="KV3" s="11">
        <f t="shared" ca="1" si="4"/>
        <v>50770</v>
      </c>
      <c r="KW3" s="11">
        <f t="shared" ca="1" si="4"/>
        <v>50771</v>
      </c>
      <c r="KX3" s="11">
        <f ca="1">IF(AND(EOMONTH(OFFSET(KX3,0,-1,1,1),0)=EOMONTH(OFFSET(KX3,0,-1,1,1),
                  INT((MONTH(OFFSET(KX3,0,-1,1,1))+2)/3)*3-MONTH(OFFSET(KX3,0,-1,1,1))),
                  EOMONTH(OFFSET(KX3,0,-1,1,1),0)&lt;&gt;EOMONTH(OFFSET(KX3,0,-2,1,1),0)),
                            EOMONTH(OFFSET(KX3,0,-1,1,1),INT((MONTH(OFFSET(KX3,0,-1,1,1))+2)/3)*3-MONTH(OFFSET(KX3,0,-1,1,1))),
                            IF(AND(OFFSET(KX3,0,-1,1,1)=DATE(YEAR(OFFSET(KX3,0,-1,1,1)),12,31),
                                         OFFSET(KX3,0,-2,1,1)&lt;&gt;DATE(YEAR(OFFSET(KX3,0,-1,1,1)),12,31)),
                                   OFFSET(KX3,0,-1,1,1),
                            EOMONTH(OFFSET(KX3,0,-1,1,1),0)+1))</f>
        <v>50802</v>
      </c>
      <c r="KY3" s="11">
        <f t="shared" ca="1" si="4"/>
        <v>50830</v>
      </c>
      <c r="KZ3" s="11">
        <f t="shared" ca="1" si="4"/>
        <v>50860</v>
      </c>
      <c r="LA3" s="11">
        <f t="shared" ca="1" si="4"/>
        <v>50861</v>
      </c>
      <c r="LB3" s="11">
        <f t="shared" ca="1" si="4"/>
        <v>50891</v>
      </c>
      <c r="LC3" s="11">
        <f t="shared" ca="1" si="4"/>
        <v>50922</v>
      </c>
      <c r="LD3" s="11">
        <f t="shared" ca="1" si="4"/>
        <v>50951</v>
      </c>
      <c r="LE3" s="11">
        <f t="shared" ca="1" si="4"/>
        <v>50952</v>
      </c>
      <c r="LF3" s="11">
        <f t="shared" ca="1" si="4"/>
        <v>50983</v>
      </c>
      <c r="LG3" s="11">
        <f t="shared" ca="1" si="4"/>
        <v>51014</v>
      </c>
      <c r="LH3" s="11">
        <f t="shared" ca="1" si="4"/>
        <v>51043</v>
      </c>
      <c r="LI3" s="11">
        <f t="shared" ca="1" si="4"/>
        <v>51044</v>
      </c>
      <c r="LJ3" s="11">
        <f t="shared" ca="1" si="4"/>
        <v>51075</v>
      </c>
      <c r="LK3" s="11">
        <f t="shared" ca="1" si="4"/>
        <v>51105</v>
      </c>
      <c r="LL3" s="11">
        <f t="shared" ca="1" si="4"/>
        <v>51135</v>
      </c>
      <c r="LM3" s="11">
        <f t="shared" ref="LM3" ca="1" si="5">IF(AND(EOMONTH(OFFSET(LM3,0,-1,1,1),0)=EOMONTH(OFFSET(LM3,0,-1,1,1),
                  INT((MONTH(OFFSET(LM3,0,-1,1,1))+2)/3)*3-MONTH(OFFSET(LM3,0,-1,1,1))),
                  EOMONTH(OFFSET(LM3,0,-1,1,1),0)&lt;&gt;EOMONTH(OFFSET(LM3,0,-2,1,1),0)),
                            EOMONTH(OFFSET(LM3,0,-1,1,1),INT((MONTH(OFFSET(LM3,0,-1,1,1))+2)/3)*3-MONTH(OFFSET(LM3,0,-1,1,1))),
                            IF(AND(OFFSET(LM3,0,-1,1,1)=DATE(YEAR(OFFSET(LM3,0,-1,1,1)),12,31),
                                         OFFSET(LM3,0,-2,1,1)&lt;&gt;DATE(YEAR(OFFSET(LM3,0,-1,1,1)),12,31)),
                                   OFFSET(LM3,0,-1,1,1),
                            EOMONTH(OFFSET(LM3,0,-1,1,1),0)+1))</f>
        <v>51135</v>
      </c>
      <c r="LN3" s="11">
        <f t="shared" ca="1" si="4"/>
        <v>51136</v>
      </c>
      <c r="LO3" s="11">
        <f ca="1">IF(AND(EOMONTH(OFFSET(LO3,0,-1,1,1),0)=EOMONTH(OFFSET(LO3,0,-1,1,1),
                  INT((MONTH(OFFSET(LO3,0,-1,1,1))+2)/3)*3-MONTH(OFFSET(LO3,0,-1,1,1))),
                  EOMONTH(OFFSET(LO3,0,-1,1,1),0)&lt;&gt;EOMONTH(OFFSET(LO3,0,-2,1,1),0)),
                            EOMONTH(OFFSET(LO3,0,-1,1,1),INT((MONTH(OFFSET(LO3,0,-1,1,1))+2)/3)*3-MONTH(OFFSET(LO3,0,-1,1,1))),
                            IF(AND(OFFSET(LO3,0,-1,1,1)=DATE(YEAR(OFFSET(LO3,0,-1,1,1)),12,31),
                                         OFFSET(LO3,0,-2,1,1)&lt;&gt;DATE(YEAR(OFFSET(LO3,0,-1,1,1)),12,31)),
                                   OFFSET(LO3,0,-1,1,1),
                            EOMONTH(OFFSET(LO3,0,-1,1,1),0)+1))</f>
        <v>51167</v>
      </c>
      <c r="LP3" s="11">
        <f t="shared" ref="LP3:OA3" ca="1" si="6">IF(AND(EOMONTH(OFFSET(LP3,0,-1,1,1),0)=EOMONTH(OFFSET(LP3,0,-1,1,1),
                  INT((MONTH(OFFSET(LP3,0,-1,1,1))+2)/3)*3-MONTH(OFFSET(LP3,0,-1,1,1))),
                  EOMONTH(OFFSET(LP3,0,-1,1,1),0)&lt;&gt;EOMONTH(OFFSET(LP3,0,-2,1,1),0)),
                            EOMONTH(OFFSET(LP3,0,-1,1,1),INT((MONTH(OFFSET(LP3,0,-1,1,1))+2)/3)*3-MONTH(OFFSET(LP3,0,-1,1,1))),
                            IF(AND(OFFSET(LP3,0,-1,1,1)=DATE(YEAR(OFFSET(LP3,0,-1,1,1)),12,31),
                                         OFFSET(LP3,0,-2,1,1)&lt;&gt;DATE(YEAR(OFFSET(LP3,0,-1,1,1)),12,31)),
                                   OFFSET(LP3,0,-1,1,1),
                            EOMONTH(OFFSET(LP3,0,-1,1,1),0)+1))</f>
        <v>51196</v>
      </c>
      <c r="LQ3" s="11">
        <f t="shared" ca="1" si="6"/>
        <v>51226</v>
      </c>
      <c r="LR3" s="11">
        <f t="shared" ca="1" si="6"/>
        <v>51227</v>
      </c>
      <c r="LS3" s="11">
        <f t="shared" ca="1" si="6"/>
        <v>51257</v>
      </c>
      <c r="LT3" s="11">
        <f t="shared" ca="1" si="6"/>
        <v>51288</v>
      </c>
      <c r="LU3" s="11">
        <f t="shared" ca="1" si="6"/>
        <v>51317</v>
      </c>
      <c r="LV3" s="11">
        <f t="shared" ca="1" si="6"/>
        <v>51318</v>
      </c>
      <c r="LW3" s="11">
        <f t="shared" ca="1" si="6"/>
        <v>51349</v>
      </c>
      <c r="LX3" s="11">
        <f t="shared" ca="1" si="6"/>
        <v>51380</v>
      </c>
      <c r="LY3" s="11">
        <f t="shared" ca="1" si="6"/>
        <v>51409</v>
      </c>
      <c r="LZ3" s="11">
        <f t="shared" ca="1" si="6"/>
        <v>51410</v>
      </c>
      <c r="MA3" s="11">
        <f t="shared" ca="1" si="6"/>
        <v>51441</v>
      </c>
      <c r="MB3" s="11">
        <f t="shared" ca="1" si="6"/>
        <v>51471</v>
      </c>
      <c r="MC3" s="11">
        <f t="shared" ca="1" si="6"/>
        <v>51501</v>
      </c>
      <c r="MD3" s="11">
        <f t="shared" ca="1" si="6"/>
        <v>51501</v>
      </c>
      <c r="ME3" s="11">
        <f t="shared" ca="1" si="6"/>
        <v>51502</v>
      </c>
      <c r="MF3" s="11">
        <f ca="1">IF(AND(EOMONTH(OFFSET(MF3,0,-1,1,1),0)=EOMONTH(OFFSET(MF3,0,-1,1,1),
                  INT((MONTH(OFFSET(MF3,0,-1,1,1))+2)/3)*3-MONTH(OFFSET(MF3,0,-1,1,1))),
                  EOMONTH(OFFSET(MF3,0,-1,1,1),0)&lt;&gt;EOMONTH(OFFSET(MF3,0,-2,1,1),0)),
                            EOMONTH(OFFSET(MF3,0,-1,1,1),INT((MONTH(OFFSET(MF3,0,-1,1,1))+2)/3)*3-MONTH(OFFSET(MF3,0,-1,1,1))),
                            IF(AND(OFFSET(MF3,0,-1,1,1)=DATE(YEAR(OFFSET(MF3,0,-1,1,1)),12,31),
                                         OFFSET(MF3,0,-2,1,1)&lt;&gt;DATE(YEAR(OFFSET(MF3,0,-1,1,1)),12,31)),
                                   OFFSET(MF3,0,-1,1,1),
                            EOMONTH(OFFSET(MF3,0,-1,1,1),0)+1))</f>
        <v>51533</v>
      </c>
      <c r="MG3" s="11">
        <f t="shared" ca="1" si="6"/>
        <v>51561</v>
      </c>
      <c r="MH3" s="11">
        <f t="shared" ca="1" si="6"/>
        <v>51591</v>
      </c>
      <c r="MI3" s="11">
        <f t="shared" ca="1" si="6"/>
        <v>51592</v>
      </c>
      <c r="MJ3" s="11">
        <f t="shared" ca="1" si="6"/>
        <v>51622</v>
      </c>
      <c r="MK3" s="11">
        <f t="shared" ca="1" si="6"/>
        <v>51653</v>
      </c>
      <c r="ML3" s="11">
        <f t="shared" ca="1" si="6"/>
        <v>51682</v>
      </c>
      <c r="MM3" s="11">
        <f t="shared" ca="1" si="6"/>
        <v>51683</v>
      </c>
      <c r="MN3" s="11">
        <f t="shared" ca="1" si="6"/>
        <v>51714</v>
      </c>
      <c r="MO3" s="11">
        <f t="shared" ca="1" si="6"/>
        <v>51745</v>
      </c>
      <c r="MP3" s="11">
        <f t="shared" ca="1" si="6"/>
        <v>51774</v>
      </c>
      <c r="MQ3" s="11">
        <f t="shared" ca="1" si="6"/>
        <v>51775</v>
      </c>
      <c r="MR3" s="11">
        <f t="shared" ca="1" si="6"/>
        <v>51806</v>
      </c>
      <c r="MS3" s="11">
        <f t="shared" ca="1" si="6"/>
        <v>51836</v>
      </c>
      <c r="MT3" s="11">
        <f t="shared" ca="1" si="6"/>
        <v>51866</v>
      </c>
      <c r="MU3" s="11">
        <f t="shared" ca="1" si="6"/>
        <v>51866</v>
      </c>
      <c r="MV3" s="11">
        <f t="shared" ca="1" si="6"/>
        <v>51867</v>
      </c>
      <c r="MW3" s="11">
        <f ca="1">IF(AND(EOMONTH(OFFSET(MW3,0,-1,1,1),0)=EOMONTH(OFFSET(MW3,0,-1,1,1),
                  INT((MONTH(OFFSET(MW3,0,-1,1,1))+2)/3)*3-MONTH(OFFSET(MW3,0,-1,1,1))),
                  EOMONTH(OFFSET(MW3,0,-1,1,1),0)&lt;&gt;EOMONTH(OFFSET(MW3,0,-2,1,1),0)),
                            EOMONTH(OFFSET(MW3,0,-1,1,1),INT((MONTH(OFFSET(MW3,0,-1,1,1))+2)/3)*3-MONTH(OFFSET(MW3,0,-1,1,1))),
                            IF(AND(OFFSET(MW3,0,-1,1,1)=DATE(YEAR(OFFSET(MW3,0,-1,1,1)),12,31),
                                         OFFSET(MW3,0,-2,1,1)&lt;&gt;DATE(YEAR(OFFSET(MW3,0,-1,1,1)),12,31)),
                                   OFFSET(MW3,0,-1,1,1),
                            EOMONTH(OFFSET(MW3,0,-1,1,1),0)+1))</f>
        <v>51898</v>
      </c>
      <c r="MX3" s="11">
        <f t="shared" ca="1" si="6"/>
        <v>51926</v>
      </c>
      <c r="MY3" s="11">
        <f t="shared" ca="1" si="6"/>
        <v>51956</v>
      </c>
      <c r="MZ3" s="11">
        <f t="shared" ca="1" si="6"/>
        <v>51957</v>
      </c>
      <c r="NA3" s="11">
        <f t="shared" ca="1" si="6"/>
        <v>51987</v>
      </c>
      <c r="NB3" s="11">
        <f t="shared" ca="1" si="6"/>
        <v>52018</v>
      </c>
      <c r="NC3" s="11">
        <f t="shared" ca="1" si="6"/>
        <v>52047</v>
      </c>
      <c r="ND3" s="11">
        <f t="shared" ca="1" si="6"/>
        <v>52048</v>
      </c>
      <c r="NE3" s="11">
        <f t="shared" ca="1" si="6"/>
        <v>52079</v>
      </c>
      <c r="NF3" s="11">
        <f t="shared" ca="1" si="6"/>
        <v>52110</v>
      </c>
      <c r="NG3" s="11">
        <f t="shared" ca="1" si="6"/>
        <v>52139</v>
      </c>
      <c r="NH3" s="11">
        <f t="shared" ca="1" si="6"/>
        <v>52140</v>
      </c>
      <c r="NI3" s="11">
        <f t="shared" ca="1" si="6"/>
        <v>52171</v>
      </c>
      <c r="NJ3" s="11">
        <f t="shared" ca="1" si="6"/>
        <v>52201</v>
      </c>
      <c r="NK3" s="11">
        <f t="shared" ca="1" si="6"/>
        <v>52231</v>
      </c>
      <c r="NL3" s="11">
        <f t="shared" ca="1" si="6"/>
        <v>52231</v>
      </c>
      <c r="NM3" s="11">
        <f t="shared" ca="1" si="6"/>
        <v>52232</v>
      </c>
      <c r="NN3" s="11">
        <f ca="1">IF(AND(EOMONTH(OFFSET(NN3,0,-1,1,1),0)=EOMONTH(OFFSET(NN3,0,-1,1,1),
                  INT((MONTH(OFFSET(NN3,0,-1,1,1))+2)/3)*3-MONTH(OFFSET(NN3,0,-1,1,1))),
                  EOMONTH(OFFSET(NN3,0,-1,1,1),0)&lt;&gt;EOMONTH(OFFSET(NN3,0,-2,1,1),0)),
                            EOMONTH(OFFSET(NN3,0,-1,1,1),INT((MONTH(OFFSET(NN3,0,-1,1,1))+2)/3)*3-MONTH(OFFSET(NN3,0,-1,1,1))),
                            IF(AND(OFFSET(NN3,0,-1,1,1)=DATE(YEAR(OFFSET(NN3,0,-1,1,1)),12,31),
                                         OFFSET(NN3,0,-2,1,1)&lt;&gt;DATE(YEAR(OFFSET(NN3,0,-1,1,1)),12,31)),
                                   OFFSET(NN3,0,-1,1,1),
                            EOMONTH(OFFSET(NN3,0,-1,1,1),0)+1))</f>
        <v>52263</v>
      </c>
      <c r="NO3" s="11">
        <f t="shared" ca="1" si="6"/>
        <v>52291</v>
      </c>
      <c r="NP3" s="11">
        <f t="shared" ca="1" si="6"/>
        <v>52321</v>
      </c>
      <c r="NQ3" s="11">
        <f t="shared" ca="1" si="6"/>
        <v>52322</v>
      </c>
      <c r="NR3" s="11">
        <f t="shared" ca="1" si="6"/>
        <v>52352</v>
      </c>
      <c r="NS3" s="11">
        <f t="shared" ca="1" si="6"/>
        <v>52383</v>
      </c>
      <c r="NT3" s="11">
        <f t="shared" ca="1" si="6"/>
        <v>52412</v>
      </c>
      <c r="NU3" s="11">
        <f t="shared" ca="1" si="6"/>
        <v>52413</v>
      </c>
      <c r="NV3" s="11">
        <f t="shared" ca="1" si="6"/>
        <v>52444</v>
      </c>
      <c r="NW3" s="11">
        <f t="shared" ca="1" si="6"/>
        <v>52475</v>
      </c>
      <c r="NX3" s="11">
        <f t="shared" ca="1" si="6"/>
        <v>52504</v>
      </c>
      <c r="NY3" s="11">
        <f t="shared" ca="1" si="6"/>
        <v>52505</v>
      </c>
      <c r="NZ3" s="11">
        <f t="shared" ca="1" si="6"/>
        <v>52536</v>
      </c>
      <c r="OA3" s="11">
        <f t="shared" ca="1" si="6"/>
        <v>52566</v>
      </c>
      <c r="OB3" s="11">
        <f t="shared" ref="OB3:QM3" ca="1" si="7">IF(AND(EOMONTH(OFFSET(OB3,0,-1,1,1),0)=EOMONTH(OFFSET(OB3,0,-1,1,1),
                  INT((MONTH(OFFSET(OB3,0,-1,1,1))+2)/3)*3-MONTH(OFFSET(OB3,0,-1,1,1))),
                  EOMONTH(OFFSET(OB3,0,-1,1,1),0)&lt;&gt;EOMONTH(OFFSET(OB3,0,-2,1,1),0)),
                            EOMONTH(OFFSET(OB3,0,-1,1,1),INT((MONTH(OFFSET(OB3,0,-1,1,1))+2)/3)*3-MONTH(OFFSET(OB3,0,-1,1,1))),
                            IF(AND(OFFSET(OB3,0,-1,1,1)=DATE(YEAR(OFFSET(OB3,0,-1,1,1)),12,31),
                                         OFFSET(OB3,0,-2,1,1)&lt;&gt;DATE(YEAR(OFFSET(OB3,0,-1,1,1)),12,31)),
                                   OFFSET(OB3,0,-1,1,1),
                            EOMONTH(OFFSET(OB3,0,-1,1,1),0)+1))</f>
        <v>52596</v>
      </c>
      <c r="OC3" s="11">
        <f t="shared" ca="1" si="7"/>
        <v>52596</v>
      </c>
      <c r="OD3" s="11">
        <f t="shared" ca="1" si="7"/>
        <v>52597</v>
      </c>
      <c r="OE3" s="11">
        <f ca="1">IF(AND(EOMONTH(OFFSET(OE3,0,-1,1,1),0)=EOMONTH(OFFSET(OE3,0,-1,1,1),
                  INT((MONTH(OFFSET(OE3,0,-1,1,1))+2)/3)*3-MONTH(OFFSET(OE3,0,-1,1,1))),
                  EOMONTH(OFFSET(OE3,0,-1,1,1),0)&lt;&gt;EOMONTH(OFFSET(OE3,0,-2,1,1),0)),
                            EOMONTH(OFFSET(OE3,0,-1,1,1),INT((MONTH(OFFSET(OE3,0,-1,1,1))+2)/3)*3-MONTH(OFFSET(OE3,0,-1,1,1))),
                            IF(AND(OFFSET(OE3,0,-1,1,1)=DATE(YEAR(OFFSET(OE3,0,-1,1,1)),12,31),
                                         OFFSET(OE3,0,-2,1,1)&lt;&gt;DATE(YEAR(OFFSET(OE3,0,-1,1,1)),12,31)),
                                   OFFSET(OE3,0,-1,1,1),
                            EOMONTH(OFFSET(OE3,0,-1,1,1),0)+1))</f>
        <v>52628</v>
      </c>
      <c r="OF3" s="11">
        <f t="shared" ca="1" si="7"/>
        <v>52657</v>
      </c>
      <c r="OG3" s="11">
        <f t="shared" ca="1" si="7"/>
        <v>52687</v>
      </c>
      <c r="OH3" s="11">
        <f t="shared" ca="1" si="7"/>
        <v>52688</v>
      </c>
      <c r="OI3" s="11">
        <f t="shared" ca="1" si="7"/>
        <v>52718</v>
      </c>
      <c r="OJ3" s="11">
        <f t="shared" ca="1" si="7"/>
        <v>52749</v>
      </c>
      <c r="OK3" s="11">
        <f t="shared" ca="1" si="7"/>
        <v>52778</v>
      </c>
      <c r="OL3" s="11">
        <f t="shared" ca="1" si="7"/>
        <v>52779</v>
      </c>
      <c r="OM3" s="11">
        <f t="shared" ca="1" si="7"/>
        <v>52810</v>
      </c>
      <c r="ON3" s="11">
        <f t="shared" ca="1" si="7"/>
        <v>52841</v>
      </c>
      <c r="OO3" s="11">
        <f t="shared" ca="1" si="7"/>
        <v>52870</v>
      </c>
      <c r="OP3" s="11">
        <f t="shared" ca="1" si="7"/>
        <v>52871</v>
      </c>
      <c r="OQ3" s="11">
        <f t="shared" ca="1" si="7"/>
        <v>52902</v>
      </c>
      <c r="OR3" s="11">
        <f t="shared" ca="1" si="7"/>
        <v>52932</v>
      </c>
      <c r="OS3" s="11">
        <f t="shared" ca="1" si="7"/>
        <v>52962</v>
      </c>
      <c r="OT3" s="11">
        <f t="shared" ca="1" si="7"/>
        <v>52962</v>
      </c>
      <c r="OU3" s="11">
        <f t="shared" ca="1" si="7"/>
        <v>52963</v>
      </c>
      <c r="OV3" s="11">
        <f ca="1">IF(AND(EOMONTH(OFFSET(OV3,0,-1,1,1),0)=EOMONTH(OFFSET(OV3,0,-1,1,1),
                  INT((MONTH(OFFSET(OV3,0,-1,1,1))+2)/3)*3-MONTH(OFFSET(OV3,0,-1,1,1))),
                  EOMONTH(OFFSET(OV3,0,-1,1,1),0)&lt;&gt;EOMONTH(OFFSET(OV3,0,-2,1,1),0)),
                            EOMONTH(OFFSET(OV3,0,-1,1,1),INT((MONTH(OFFSET(OV3,0,-1,1,1))+2)/3)*3-MONTH(OFFSET(OV3,0,-1,1,1))),
                            IF(AND(OFFSET(OV3,0,-1,1,1)=DATE(YEAR(OFFSET(OV3,0,-1,1,1)),12,31),
                                         OFFSET(OV3,0,-2,1,1)&lt;&gt;DATE(YEAR(OFFSET(OV3,0,-1,1,1)),12,31)),
                                   OFFSET(OV3,0,-1,1,1),
                            EOMONTH(OFFSET(OV3,0,-1,1,1),0)+1))</f>
        <v>52994</v>
      </c>
      <c r="OW3" s="11">
        <f t="shared" ca="1" si="7"/>
        <v>53022</v>
      </c>
      <c r="OX3" s="11">
        <f t="shared" ca="1" si="7"/>
        <v>53052</v>
      </c>
      <c r="OY3" s="11">
        <f t="shared" ca="1" si="7"/>
        <v>53053</v>
      </c>
      <c r="OZ3" s="11">
        <f t="shared" ca="1" si="7"/>
        <v>53083</v>
      </c>
      <c r="PA3" s="11">
        <f t="shared" ca="1" si="7"/>
        <v>53114</v>
      </c>
      <c r="PB3" s="11">
        <f t="shared" ca="1" si="7"/>
        <v>53143</v>
      </c>
      <c r="PC3" s="11">
        <f t="shared" ca="1" si="7"/>
        <v>53144</v>
      </c>
      <c r="PD3" s="11">
        <f t="shared" ca="1" si="7"/>
        <v>53175</v>
      </c>
      <c r="PE3" s="11">
        <f t="shared" ca="1" si="7"/>
        <v>53206</v>
      </c>
      <c r="PF3" s="11">
        <f t="shared" ca="1" si="7"/>
        <v>53235</v>
      </c>
      <c r="PG3" s="11">
        <f t="shared" ca="1" si="7"/>
        <v>53236</v>
      </c>
      <c r="PH3" s="11">
        <f t="shared" ca="1" si="7"/>
        <v>53267</v>
      </c>
      <c r="PI3" s="11">
        <f t="shared" ca="1" si="7"/>
        <v>53297</v>
      </c>
      <c r="PJ3" s="11">
        <f t="shared" ca="1" si="7"/>
        <v>53327</v>
      </c>
      <c r="PK3" s="11">
        <f t="shared" ca="1" si="7"/>
        <v>53327</v>
      </c>
      <c r="PL3" s="11">
        <f t="shared" ca="1" si="7"/>
        <v>53328</v>
      </c>
      <c r="PM3" s="11">
        <f ca="1">IF(AND(EOMONTH(OFFSET(PM3,0,-1,1,1),0)=EOMONTH(OFFSET(PM3,0,-1,1,1),
                  INT((MONTH(OFFSET(PM3,0,-1,1,1))+2)/3)*3-MONTH(OFFSET(PM3,0,-1,1,1))),
                  EOMONTH(OFFSET(PM3,0,-1,1,1),0)&lt;&gt;EOMONTH(OFFSET(PM3,0,-2,1,1),0)),
                            EOMONTH(OFFSET(PM3,0,-1,1,1),INT((MONTH(OFFSET(PM3,0,-1,1,1))+2)/3)*3-MONTH(OFFSET(PM3,0,-1,1,1))),
                            IF(AND(OFFSET(PM3,0,-1,1,1)=DATE(YEAR(OFFSET(PM3,0,-1,1,1)),12,31),
                                         OFFSET(PM3,0,-2,1,1)&lt;&gt;DATE(YEAR(OFFSET(PM3,0,-1,1,1)),12,31)),
                                   OFFSET(PM3,0,-1,1,1),
                            EOMONTH(OFFSET(PM3,0,-1,1,1),0)+1))</f>
        <v>53359</v>
      </c>
      <c r="PN3" s="11">
        <f t="shared" ca="1" si="7"/>
        <v>53387</v>
      </c>
      <c r="PO3" s="11">
        <f t="shared" ca="1" si="7"/>
        <v>53417</v>
      </c>
      <c r="PP3" s="11">
        <f t="shared" ca="1" si="7"/>
        <v>53418</v>
      </c>
      <c r="PQ3" s="11">
        <f t="shared" ca="1" si="7"/>
        <v>53448</v>
      </c>
      <c r="PR3" s="11">
        <f t="shared" ca="1" si="7"/>
        <v>53479</v>
      </c>
      <c r="PS3" s="11">
        <f t="shared" ca="1" si="7"/>
        <v>53508</v>
      </c>
      <c r="PT3" s="11">
        <f t="shared" ca="1" si="7"/>
        <v>53509</v>
      </c>
      <c r="PU3" s="11">
        <f t="shared" ca="1" si="7"/>
        <v>53540</v>
      </c>
      <c r="PV3" s="11">
        <f t="shared" ca="1" si="7"/>
        <v>53571</v>
      </c>
      <c r="PW3" s="11">
        <f t="shared" ca="1" si="7"/>
        <v>53600</v>
      </c>
      <c r="PX3" s="11">
        <f t="shared" ca="1" si="7"/>
        <v>53601</v>
      </c>
      <c r="PY3" s="11">
        <f t="shared" ca="1" si="7"/>
        <v>53632</v>
      </c>
      <c r="PZ3" s="11">
        <f t="shared" ca="1" si="7"/>
        <v>53662</v>
      </c>
      <c r="QA3" s="11">
        <f t="shared" ca="1" si="7"/>
        <v>53692</v>
      </c>
      <c r="QB3" s="11">
        <f t="shared" ca="1" si="7"/>
        <v>53692</v>
      </c>
      <c r="QC3" s="11">
        <f t="shared" ca="1" si="7"/>
        <v>53693</v>
      </c>
      <c r="QD3" s="11">
        <f ca="1">IF(AND(EOMONTH(OFFSET(QD3,0,-1,1,1),0)=EOMONTH(OFFSET(QD3,0,-1,1,1),
                  INT((MONTH(OFFSET(QD3,0,-1,1,1))+2)/3)*3-MONTH(OFFSET(QD3,0,-1,1,1))),
                  EOMONTH(OFFSET(QD3,0,-1,1,1),0)&lt;&gt;EOMONTH(OFFSET(QD3,0,-2,1,1),0)),
                            EOMONTH(OFFSET(QD3,0,-1,1,1),INT((MONTH(OFFSET(QD3,0,-1,1,1))+2)/3)*3-MONTH(OFFSET(QD3,0,-1,1,1))),
                            IF(AND(OFFSET(QD3,0,-1,1,1)=DATE(YEAR(OFFSET(QD3,0,-1,1,1)),12,31),
                                         OFFSET(QD3,0,-2,1,1)&lt;&gt;DATE(YEAR(OFFSET(QD3,0,-1,1,1)),12,31)),
                                   OFFSET(QD3,0,-1,1,1),
                            EOMONTH(OFFSET(QD3,0,-1,1,1),0)+1))</f>
        <v>53724</v>
      </c>
      <c r="QE3" s="11">
        <f t="shared" ca="1" si="7"/>
        <v>53752</v>
      </c>
      <c r="QF3" s="11">
        <f t="shared" ca="1" si="7"/>
        <v>53782</v>
      </c>
      <c r="QG3" s="11">
        <f t="shared" ca="1" si="7"/>
        <v>53783</v>
      </c>
      <c r="QH3" s="11">
        <f t="shared" ca="1" si="7"/>
        <v>53813</v>
      </c>
      <c r="QI3" s="11">
        <f t="shared" ca="1" si="7"/>
        <v>53844</v>
      </c>
      <c r="QJ3" s="11">
        <f t="shared" ca="1" si="7"/>
        <v>53873</v>
      </c>
      <c r="QK3" s="11">
        <f t="shared" ca="1" si="7"/>
        <v>53874</v>
      </c>
      <c r="QL3" s="11">
        <f t="shared" ca="1" si="7"/>
        <v>53905</v>
      </c>
      <c r="QM3" s="11">
        <f t="shared" ca="1" si="7"/>
        <v>53936</v>
      </c>
      <c r="QN3" s="11">
        <f t="shared" ref="QN3:SY3" ca="1" si="8">IF(AND(EOMONTH(OFFSET(QN3,0,-1,1,1),0)=EOMONTH(OFFSET(QN3,0,-1,1,1),
                  INT((MONTH(OFFSET(QN3,0,-1,1,1))+2)/3)*3-MONTH(OFFSET(QN3,0,-1,1,1))),
                  EOMONTH(OFFSET(QN3,0,-1,1,1),0)&lt;&gt;EOMONTH(OFFSET(QN3,0,-2,1,1),0)),
                            EOMONTH(OFFSET(QN3,0,-1,1,1),INT((MONTH(OFFSET(QN3,0,-1,1,1))+2)/3)*3-MONTH(OFFSET(QN3,0,-1,1,1))),
                            IF(AND(OFFSET(QN3,0,-1,1,1)=DATE(YEAR(OFFSET(QN3,0,-1,1,1)),12,31),
                                         OFFSET(QN3,0,-2,1,1)&lt;&gt;DATE(YEAR(OFFSET(QN3,0,-1,1,1)),12,31)),
                                   OFFSET(QN3,0,-1,1,1),
                            EOMONTH(OFFSET(QN3,0,-1,1,1),0)+1))</f>
        <v>53965</v>
      </c>
      <c r="QO3" s="11">
        <f t="shared" ca="1" si="8"/>
        <v>53966</v>
      </c>
      <c r="QP3" s="11">
        <f t="shared" ca="1" si="8"/>
        <v>53997</v>
      </c>
      <c r="QQ3" s="11">
        <f t="shared" ca="1" si="8"/>
        <v>54027</v>
      </c>
      <c r="QR3" s="11">
        <f t="shared" ca="1" si="8"/>
        <v>54057</v>
      </c>
      <c r="QS3" s="11">
        <f t="shared" ca="1" si="8"/>
        <v>54057</v>
      </c>
      <c r="QT3" s="11">
        <f t="shared" ca="1" si="8"/>
        <v>54058</v>
      </c>
      <c r="QU3" s="11">
        <f ca="1">IF(AND(EOMONTH(OFFSET(QU3,0,-1,1,1),0)=EOMONTH(OFFSET(QU3,0,-1,1,1),
                  INT((MONTH(OFFSET(QU3,0,-1,1,1))+2)/3)*3-MONTH(OFFSET(QU3,0,-1,1,1))),
                  EOMONTH(OFFSET(QU3,0,-1,1,1),0)&lt;&gt;EOMONTH(OFFSET(QU3,0,-2,1,1),0)),
                            EOMONTH(OFFSET(QU3,0,-1,1,1),INT((MONTH(OFFSET(QU3,0,-1,1,1))+2)/3)*3-MONTH(OFFSET(QU3,0,-1,1,1))),
                            IF(AND(OFFSET(QU3,0,-1,1,1)=DATE(YEAR(OFFSET(QU3,0,-1,1,1)),12,31),
                                         OFFSET(QU3,0,-2,1,1)&lt;&gt;DATE(YEAR(OFFSET(QU3,0,-1,1,1)),12,31)),
                                   OFFSET(QU3,0,-1,1,1),
                            EOMONTH(OFFSET(QU3,0,-1,1,1),0)+1))</f>
        <v>54089</v>
      </c>
      <c r="QV3" s="11">
        <f t="shared" ca="1" si="8"/>
        <v>54118</v>
      </c>
      <c r="QW3" s="11">
        <f t="shared" ca="1" si="8"/>
        <v>54148</v>
      </c>
      <c r="QX3" s="11">
        <f t="shared" ca="1" si="8"/>
        <v>54149</v>
      </c>
      <c r="QY3" s="11">
        <f t="shared" ca="1" si="8"/>
        <v>54179</v>
      </c>
      <c r="QZ3" s="11">
        <f t="shared" ca="1" si="8"/>
        <v>54210</v>
      </c>
      <c r="RA3" s="11">
        <f t="shared" ca="1" si="8"/>
        <v>54239</v>
      </c>
      <c r="RB3" s="11">
        <f t="shared" ca="1" si="8"/>
        <v>54240</v>
      </c>
      <c r="RC3" s="11">
        <f t="shared" ca="1" si="8"/>
        <v>54271</v>
      </c>
      <c r="RD3" s="11">
        <f t="shared" ca="1" si="8"/>
        <v>54302</v>
      </c>
      <c r="RE3" s="11">
        <f t="shared" ca="1" si="8"/>
        <v>54331</v>
      </c>
      <c r="RF3" s="11">
        <f t="shared" ca="1" si="8"/>
        <v>54332</v>
      </c>
      <c r="RG3" s="11">
        <f t="shared" ca="1" si="8"/>
        <v>54363</v>
      </c>
      <c r="RH3" s="11">
        <f t="shared" ca="1" si="8"/>
        <v>54393</v>
      </c>
      <c r="RI3" s="11">
        <f t="shared" ca="1" si="8"/>
        <v>54423</v>
      </c>
      <c r="RJ3" s="11">
        <f t="shared" ca="1" si="8"/>
        <v>54423</v>
      </c>
      <c r="RK3" s="11">
        <f t="shared" ca="1" si="8"/>
        <v>54424</v>
      </c>
      <c r="RL3" s="11">
        <f ca="1">IF(AND(EOMONTH(OFFSET(RL3,0,-1,1,1),0)=EOMONTH(OFFSET(RL3,0,-1,1,1),
                  INT((MONTH(OFFSET(RL3,0,-1,1,1))+2)/3)*3-MONTH(OFFSET(RL3,0,-1,1,1))),
                  EOMONTH(OFFSET(RL3,0,-1,1,1),0)&lt;&gt;EOMONTH(OFFSET(RL3,0,-2,1,1),0)),
                            EOMONTH(OFFSET(RL3,0,-1,1,1),INT((MONTH(OFFSET(RL3,0,-1,1,1))+2)/3)*3-MONTH(OFFSET(RL3,0,-1,1,1))),
                            IF(AND(OFFSET(RL3,0,-1,1,1)=DATE(YEAR(OFFSET(RL3,0,-1,1,1)),12,31),
                                         OFFSET(RL3,0,-2,1,1)&lt;&gt;DATE(YEAR(OFFSET(RL3,0,-1,1,1)),12,31)),
                                   OFFSET(RL3,0,-1,1,1),
                            EOMONTH(OFFSET(RL3,0,-1,1,1),0)+1))</f>
        <v>54455</v>
      </c>
      <c r="RM3" s="11">
        <f t="shared" ca="1" si="8"/>
        <v>54483</v>
      </c>
      <c r="RN3" s="11">
        <f t="shared" ca="1" si="8"/>
        <v>54513</v>
      </c>
      <c r="RO3" s="11">
        <f t="shared" ca="1" si="8"/>
        <v>54514</v>
      </c>
      <c r="RP3" s="11">
        <f t="shared" ca="1" si="8"/>
        <v>54544</v>
      </c>
      <c r="RQ3" s="11">
        <f t="shared" ca="1" si="8"/>
        <v>54575</v>
      </c>
      <c r="RR3" s="11">
        <f t="shared" ca="1" si="8"/>
        <v>54604</v>
      </c>
      <c r="RS3" s="11">
        <f t="shared" ca="1" si="8"/>
        <v>54605</v>
      </c>
      <c r="RT3" s="11">
        <f t="shared" ca="1" si="8"/>
        <v>54636</v>
      </c>
      <c r="RU3" s="11">
        <f t="shared" ca="1" si="8"/>
        <v>54667</v>
      </c>
      <c r="RV3" s="11">
        <f t="shared" ca="1" si="8"/>
        <v>54696</v>
      </c>
      <c r="RW3" s="11">
        <f t="shared" ca="1" si="8"/>
        <v>54697</v>
      </c>
      <c r="RX3" s="11">
        <f t="shared" ca="1" si="8"/>
        <v>54728</v>
      </c>
      <c r="RY3" s="11">
        <f t="shared" ca="1" si="8"/>
        <v>54758</v>
      </c>
      <c r="RZ3" s="11">
        <f t="shared" ca="1" si="8"/>
        <v>54788</v>
      </c>
      <c r="SA3" s="11">
        <f t="shared" ca="1" si="8"/>
        <v>54788</v>
      </c>
      <c r="SB3" s="11">
        <f t="shared" ca="1" si="8"/>
        <v>54789</v>
      </c>
      <c r="SC3" s="11">
        <f ca="1">IF(AND(EOMONTH(OFFSET(SC3,0,-1,1,1),0)=EOMONTH(OFFSET(SC3,0,-1,1,1),
                  INT((MONTH(OFFSET(SC3,0,-1,1,1))+2)/3)*3-MONTH(OFFSET(SC3,0,-1,1,1))),
                  EOMONTH(OFFSET(SC3,0,-1,1,1),0)&lt;&gt;EOMONTH(OFFSET(SC3,0,-2,1,1),0)),
                            EOMONTH(OFFSET(SC3,0,-1,1,1),INT((MONTH(OFFSET(SC3,0,-1,1,1))+2)/3)*3-MONTH(OFFSET(SC3,0,-1,1,1))),
                            IF(AND(OFFSET(SC3,0,-1,1,1)=DATE(YEAR(OFFSET(SC3,0,-1,1,1)),12,31),
                                         OFFSET(SC3,0,-2,1,1)&lt;&gt;DATE(YEAR(OFFSET(SC3,0,-1,1,1)),12,31)),
                                   OFFSET(SC3,0,-1,1,1),
                            EOMONTH(OFFSET(SC3,0,-1,1,1),0)+1))</f>
        <v>54820</v>
      </c>
      <c r="SD3" s="11">
        <f t="shared" ca="1" si="8"/>
        <v>54848</v>
      </c>
      <c r="SE3" s="11">
        <f t="shared" ca="1" si="8"/>
        <v>54878</v>
      </c>
      <c r="SF3" s="11">
        <f t="shared" ca="1" si="8"/>
        <v>54879</v>
      </c>
      <c r="SG3" s="11">
        <f t="shared" ca="1" si="8"/>
        <v>54909</v>
      </c>
      <c r="SH3" s="11">
        <f t="shared" ca="1" si="8"/>
        <v>54940</v>
      </c>
      <c r="SI3" s="11">
        <f t="shared" ca="1" si="8"/>
        <v>54969</v>
      </c>
      <c r="SJ3" s="11">
        <f t="shared" ca="1" si="8"/>
        <v>54970</v>
      </c>
      <c r="SK3" s="11">
        <f t="shared" ca="1" si="8"/>
        <v>55001</v>
      </c>
      <c r="SL3" s="11">
        <f t="shared" ca="1" si="8"/>
        <v>55032</v>
      </c>
      <c r="SM3" s="11">
        <f t="shared" ca="1" si="8"/>
        <v>55061</v>
      </c>
      <c r="SN3" s="11">
        <f t="shared" ca="1" si="8"/>
        <v>55062</v>
      </c>
      <c r="SO3" s="11">
        <f t="shared" ca="1" si="8"/>
        <v>55093</v>
      </c>
      <c r="SP3" s="11">
        <f t="shared" ca="1" si="8"/>
        <v>55123</v>
      </c>
      <c r="SQ3" s="11">
        <f t="shared" ca="1" si="8"/>
        <v>55153</v>
      </c>
      <c r="SR3" s="11">
        <f t="shared" ca="1" si="8"/>
        <v>55153</v>
      </c>
      <c r="SS3" s="11">
        <f t="shared" ca="1" si="8"/>
        <v>55154</v>
      </c>
      <c r="ST3" s="11">
        <f ca="1">IF(AND(EOMONTH(OFFSET(ST3,0,-1,1,1),0)=EOMONTH(OFFSET(ST3,0,-1,1,1),
                  INT((MONTH(OFFSET(ST3,0,-1,1,1))+2)/3)*3-MONTH(OFFSET(ST3,0,-1,1,1))),
                  EOMONTH(OFFSET(ST3,0,-1,1,1),0)&lt;&gt;EOMONTH(OFFSET(ST3,0,-2,1,1),0)),
                            EOMONTH(OFFSET(ST3,0,-1,1,1),INT((MONTH(OFFSET(ST3,0,-1,1,1))+2)/3)*3-MONTH(OFFSET(ST3,0,-1,1,1))),
                            IF(AND(OFFSET(ST3,0,-1,1,1)=DATE(YEAR(OFFSET(ST3,0,-1,1,1)),12,31),
                                         OFFSET(ST3,0,-2,1,1)&lt;&gt;DATE(YEAR(OFFSET(ST3,0,-1,1,1)),12,31)),
                                   OFFSET(ST3,0,-1,1,1),
                            EOMONTH(OFFSET(ST3,0,-1,1,1),0)+1))</f>
        <v>55185</v>
      </c>
      <c r="SU3" s="11">
        <f t="shared" ca="1" si="8"/>
        <v>55213</v>
      </c>
      <c r="SV3" s="11">
        <f t="shared" ca="1" si="8"/>
        <v>55243</v>
      </c>
      <c r="SW3" s="11">
        <f t="shared" ca="1" si="8"/>
        <v>55244</v>
      </c>
      <c r="SX3" s="11">
        <f t="shared" ca="1" si="8"/>
        <v>55274</v>
      </c>
      <c r="SY3" s="11">
        <f t="shared" ca="1" si="8"/>
        <v>55305</v>
      </c>
      <c r="SZ3" s="11">
        <f t="shared" ref="SZ3:TI3" ca="1" si="9">IF(AND(EOMONTH(OFFSET(SZ3,0,-1,1,1),0)=EOMONTH(OFFSET(SZ3,0,-1,1,1),
                  INT((MONTH(OFFSET(SZ3,0,-1,1,1))+2)/3)*3-MONTH(OFFSET(SZ3,0,-1,1,1))),
                  EOMONTH(OFFSET(SZ3,0,-1,1,1),0)&lt;&gt;EOMONTH(OFFSET(SZ3,0,-2,1,1),0)),
                            EOMONTH(OFFSET(SZ3,0,-1,1,1),INT((MONTH(OFFSET(SZ3,0,-1,1,1))+2)/3)*3-MONTH(OFFSET(SZ3,0,-1,1,1))),
                            IF(AND(OFFSET(SZ3,0,-1,1,1)=DATE(YEAR(OFFSET(SZ3,0,-1,1,1)),12,31),
                                         OFFSET(SZ3,0,-2,1,1)&lt;&gt;DATE(YEAR(OFFSET(SZ3,0,-1,1,1)),12,31)),
                                   OFFSET(SZ3,0,-1,1,1),
                            EOMONTH(OFFSET(SZ3,0,-1,1,1),0)+1))</f>
        <v>55334</v>
      </c>
      <c r="TA3" s="11">
        <f t="shared" ca="1" si="9"/>
        <v>55335</v>
      </c>
      <c r="TB3" s="11">
        <f t="shared" ca="1" si="9"/>
        <v>55366</v>
      </c>
      <c r="TC3" s="11">
        <f t="shared" ca="1" si="9"/>
        <v>55397</v>
      </c>
      <c r="TD3" s="11">
        <f t="shared" ca="1" si="9"/>
        <v>55426</v>
      </c>
      <c r="TE3" s="11">
        <f t="shared" ca="1" si="9"/>
        <v>55427</v>
      </c>
      <c r="TF3" s="11">
        <f t="shared" ca="1" si="9"/>
        <v>55458</v>
      </c>
      <c r="TG3" s="11">
        <f t="shared" ca="1" si="9"/>
        <v>55488</v>
      </c>
      <c r="TH3" s="11">
        <f t="shared" ca="1" si="9"/>
        <v>55518</v>
      </c>
      <c r="TI3" s="11">
        <f t="shared" ca="1" si="9"/>
        <v>55518</v>
      </c>
    </row>
    <row r="4" spans="1:529" s="28" customFormat="1" ht="12" outlineLevel="1">
      <c r="C4" s="29" t="str">
        <f t="shared" ref="C4:BN4" si="10">IF(C$3&lt;НачИнвП_Дата,"",DAY(C$3))</f>
        <v/>
      </c>
      <c r="D4" s="29" t="str">
        <f t="shared" ca="1" si="10"/>
        <v/>
      </c>
      <c r="E4" s="29" t="str">
        <f t="shared" ca="1" si="10"/>
        <v/>
      </c>
      <c r="F4" s="29" t="str">
        <f t="shared" ca="1" si="10"/>
        <v/>
      </c>
      <c r="G4" s="29" t="str">
        <f t="shared" ca="1" si="10"/>
        <v/>
      </c>
      <c r="H4" s="29" t="str">
        <f t="shared" ca="1" si="10"/>
        <v/>
      </c>
      <c r="I4" s="29" t="str">
        <f t="shared" ca="1" si="10"/>
        <v/>
      </c>
      <c r="J4" s="29" t="str">
        <f t="shared" ca="1" si="10"/>
        <v/>
      </c>
      <c r="K4" s="29" t="str">
        <f t="shared" ca="1" si="10"/>
        <v/>
      </c>
      <c r="L4" s="29" t="str">
        <f t="shared" ca="1" si="10"/>
        <v/>
      </c>
      <c r="M4" s="29" t="str">
        <f t="shared" ca="1" si="10"/>
        <v/>
      </c>
      <c r="N4" s="29" t="str">
        <f t="shared" ca="1" si="10"/>
        <v/>
      </c>
      <c r="O4" s="29">
        <f t="shared" ca="1" si="10"/>
        <v>1</v>
      </c>
      <c r="P4" s="29">
        <f t="shared" ca="1" si="10"/>
        <v>1</v>
      </c>
      <c r="Q4" s="29">
        <f t="shared" ca="1" si="10"/>
        <v>1</v>
      </c>
      <c r="R4" s="29">
        <f t="shared" ca="1" si="10"/>
        <v>31</v>
      </c>
      <c r="S4" s="29">
        <f t="shared" ca="1" si="10"/>
        <v>31</v>
      </c>
      <c r="T4" s="29">
        <f t="shared" ca="1" si="10"/>
        <v>1</v>
      </c>
      <c r="U4" s="29">
        <f t="shared" ca="1" si="10"/>
        <v>1</v>
      </c>
      <c r="V4" s="29">
        <f t="shared" ca="1" si="10"/>
        <v>1</v>
      </c>
      <c r="W4" s="29">
        <f t="shared" ca="1" si="10"/>
        <v>31</v>
      </c>
      <c r="X4" s="29">
        <f t="shared" ca="1" si="10"/>
        <v>1</v>
      </c>
      <c r="Y4" s="29">
        <f t="shared" ca="1" si="10"/>
        <v>1</v>
      </c>
      <c r="Z4" s="29">
        <f t="shared" ca="1" si="10"/>
        <v>1</v>
      </c>
      <c r="AA4" s="29">
        <f t="shared" ca="1" si="10"/>
        <v>30</v>
      </c>
      <c r="AB4" s="29">
        <f t="shared" ca="1" si="10"/>
        <v>1</v>
      </c>
      <c r="AC4" s="29">
        <f t="shared" ca="1" si="10"/>
        <v>1</v>
      </c>
      <c r="AD4" s="29">
        <f t="shared" ca="1" si="10"/>
        <v>1</v>
      </c>
      <c r="AE4" s="29">
        <f t="shared" ca="1" si="10"/>
        <v>30</v>
      </c>
      <c r="AF4" s="29">
        <f t="shared" ca="1" si="10"/>
        <v>1</v>
      </c>
      <c r="AG4" s="29">
        <f t="shared" ca="1" si="10"/>
        <v>1</v>
      </c>
      <c r="AH4" s="29">
        <f t="shared" ca="1" si="10"/>
        <v>1</v>
      </c>
      <c r="AI4" s="29">
        <f t="shared" ca="1" si="10"/>
        <v>31</v>
      </c>
      <c r="AJ4" s="29">
        <f t="shared" ca="1" si="10"/>
        <v>31</v>
      </c>
      <c r="AK4" s="29">
        <f t="shared" ca="1" si="10"/>
        <v>1</v>
      </c>
      <c r="AL4" s="29">
        <f t="shared" ca="1" si="10"/>
        <v>1</v>
      </c>
      <c r="AM4" s="29">
        <f t="shared" ca="1" si="10"/>
        <v>1</v>
      </c>
      <c r="AN4" s="29">
        <f t="shared" ca="1" si="10"/>
        <v>31</v>
      </c>
      <c r="AO4" s="29">
        <f t="shared" ca="1" si="10"/>
        <v>1</v>
      </c>
      <c r="AP4" s="29">
        <f t="shared" ca="1" si="10"/>
        <v>1</v>
      </c>
      <c r="AQ4" s="29">
        <f t="shared" ca="1" si="10"/>
        <v>1</v>
      </c>
      <c r="AR4" s="29">
        <f t="shared" ca="1" si="10"/>
        <v>30</v>
      </c>
      <c r="AS4" s="29">
        <f t="shared" ca="1" si="10"/>
        <v>1</v>
      </c>
      <c r="AT4" s="29">
        <f t="shared" ca="1" si="10"/>
        <v>1</v>
      </c>
      <c r="AU4" s="29">
        <f t="shared" ca="1" si="10"/>
        <v>1</v>
      </c>
      <c r="AV4" s="29">
        <f t="shared" ca="1" si="10"/>
        <v>30</v>
      </c>
      <c r="AW4" s="29">
        <f t="shared" ca="1" si="10"/>
        <v>1</v>
      </c>
      <c r="AX4" s="29">
        <f t="shared" ca="1" si="10"/>
        <v>1</v>
      </c>
      <c r="AY4" s="29">
        <f t="shared" ca="1" si="10"/>
        <v>1</v>
      </c>
      <c r="AZ4" s="29">
        <f t="shared" ca="1" si="10"/>
        <v>31</v>
      </c>
      <c r="BA4" s="29">
        <f t="shared" ca="1" si="10"/>
        <v>31</v>
      </c>
      <c r="BB4" s="29">
        <f t="shared" ca="1" si="10"/>
        <v>1</v>
      </c>
      <c r="BC4" s="29">
        <f t="shared" ca="1" si="10"/>
        <v>1</v>
      </c>
      <c r="BD4" s="29">
        <f t="shared" ca="1" si="10"/>
        <v>1</v>
      </c>
      <c r="BE4" s="29">
        <f t="shared" ca="1" si="10"/>
        <v>31</v>
      </c>
      <c r="BF4" s="29">
        <f t="shared" ca="1" si="10"/>
        <v>1</v>
      </c>
      <c r="BG4" s="29">
        <f t="shared" ca="1" si="10"/>
        <v>1</v>
      </c>
      <c r="BH4" s="29">
        <f t="shared" ca="1" si="10"/>
        <v>1</v>
      </c>
      <c r="BI4" s="29">
        <f t="shared" ca="1" si="10"/>
        <v>30</v>
      </c>
      <c r="BJ4" s="29">
        <f t="shared" ca="1" si="10"/>
        <v>1</v>
      </c>
      <c r="BK4" s="29">
        <f t="shared" ca="1" si="10"/>
        <v>1</v>
      </c>
      <c r="BL4" s="29">
        <f t="shared" ca="1" si="10"/>
        <v>1</v>
      </c>
      <c r="BM4" s="29">
        <f t="shared" ca="1" si="10"/>
        <v>30</v>
      </c>
      <c r="BN4" s="29">
        <f t="shared" ca="1" si="10"/>
        <v>1</v>
      </c>
      <c r="BO4" s="29">
        <f t="shared" ref="BO4:DZ4" ca="1" si="11">IF(BO$3&lt;НачИнвП_Дата,"",DAY(BO$3))</f>
        <v>1</v>
      </c>
      <c r="BP4" s="29">
        <f t="shared" ca="1" si="11"/>
        <v>1</v>
      </c>
      <c r="BQ4" s="29">
        <f t="shared" ca="1" si="11"/>
        <v>31</v>
      </c>
      <c r="BR4" s="29">
        <f t="shared" ca="1" si="11"/>
        <v>31</v>
      </c>
      <c r="BS4" s="29">
        <f t="shared" ca="1" si="11"/>
        <v>1</v>
      </c>
      <c r="BT4" s="29">
        <f t="shared" ca="1" si="11"/>
        <v>1</v>
      </c>
      <c r="BU4" s="29">
        <f t="shared" ca="1" si="11"/>
        <v>1</v>
      </c>
      <c r="BV4" s="29">
        <f t="shared" ca="1" si="11"/>
        <v>31</v>
      </c>
      <c r="BW4" s="29">
        <f t="shared" ca="1" si="11"/>
        <v>1</v>
      </c>
      <c r="BX4" s="29">
        <f t="shared" ca="1" si="11"/>
        <v>1</v>
      </c>
      <c r="BY4" s="29">
        <f t="shared" ca="1" si="11"/>
        <v>1</v>
      </c>
      <c r="BZ4" s="29">
        <f t="shared" ca="1" si="11"/>
        <v>30</v>
      </c>
      <c r="CA4" s="29">
        <f t="shared" ca="1" si="11"/>
        <v>1</v>
      </c>
      <c r="CB4" s="29">
        <f t="shared" ca="1" si="11"/>
        <v>1</v>
      </c>
      <c r="CC4" s="29">
        <f t="shared" ca="1" si="11"/>
        <v>1</v>
      </c>
      <c r="CD4" s="29">
        <f t="shared" ca="1" si="11"/>
        <v>30</v>
      </c>
      <c r="CE4" s="29">
        <f t="shared" ca="1" si="11"/>
        <v>1</v>
      </c>
      <c r="CF4" s="29">
        <f t="shared" ca="1" si="11"/>
        <v>1</v>
      </c>
      <c r="CG4" s="29">
        <f t="shared" ca="1" si="11"/>
        <v>1</v>
      </c>
      <c r="CH4" s="29">
        <f t="shared" ca="1" si="11"/>
        <v>31</v>
      </c>
      <c r="CI4" s="29">
        <f t="shared" ca="1" si="11"/>
        <v>31</v>
      </c>
      <c r="CJ4" s="29">
        <f t="shared" ca="1" si="11"/>
        <v>1</v>
      </c>
      <c r="CK4" s="29">
        <f t="shared" ca="1" si="11"/>
        <v>1</v>
      </c>
      <c r="CL4" s="29">
        <f t="shared" ca="1" si="11"/>
        <v>1</v>
      </c>
      <c r="CM4" s="29">
        <f t="shared" ca="1" si="11"/>
        <v>31</v>
      </c>
      <c r="CN4" s="29">
        <f t="shared" ca="1" si="11"/>
        <v>1</v>
      </c>
      <c r="CO4" s="29">
        <f t="shared" ca="1" si="11"/>
        <v>1</v>
      </c>
      <c r="CP4" s="29">
        <f t="shared" ca="1" si="11"/>
        <v>1</v>
      </c>
      <c r="CQ4" s="29">
        <f t="shared" ca="1" si="11"/>
        <v>30</v>
      </c>
      <c r="CR4" s="29">
        <f t="shared" ca="1" si="11"/>
        <v>1</v>
      </c>
      <c r="CS4" s="29">
        <f t="shared" ca="1" si="11"/>
        <v>1</v>
      </c>
      <c r="CT4" s="29">
        <f t="shared" ca="1" si="11"/>
        <v>1</v>
      </c>
      <c r="CU4" s="29">
        <f t="shared" ca="1" si="11"/>
        <v>30</v>
      </c>
      <c r="CV4" s="29">
        <f t="shared" ca="1" si="11"/>
        <v>1</v>
      </c>
      <c r="CW4" s="29">
        <f t="shared" ca="1" si="11"/>
        <v>1</v>
      </c>
      <c r="CX4" s="29">
        <f t="shared" ca="1" si="11"/>
        <v>1</v>
      </c>
      <c r="CY4" s="29">
        <f t="shared" ca="1" si="11"/>
        <v>31</v>
      </c>
      <c r="CZ4" s="29">
        <f t="shared" ca="1" si="11"/>
        <v>31</v>
      </c>
      <c r="DA4" s="29">
        <f t="shared" ca="1" si="11"/>
        <v>1</v>
      </c>
      <c r="DB4" s="29">
        <f t="shared" ca="1" si="11"/>
        <v>1</v>
      </c>
      <c r="DC4" s="29">
        <f t="shared" ca="1" si="11"/>
        <v>1</v>
      </c>
      <c r="DD4" s="29">
        <f t="shared" ca="1" si="11"/>
        <v>31</v>
      </c>
      <c r="DE4" s="29">
        <f t="shared" ca="1" si="11"/>
        <v>1</v>
      </c>
      <c r="DF4" s="29">
        <f t="shared" ca="1" si="11"/>
        <v>1</v>
      </c>
      <c r="DG4" s="29">
        <f t="shared" ca="1" si="11"/>
        <v>1</v>
      </c>
      <c r="DH4" s="29">
        <f t="shared" ca="1" si="11"/>
        <v>30</v>
      </c>
      <c r="DI4" s="29">
        <f t="shared" ca="1" si="11"/>
        <v>1</v>
      </c>
      <c r="DJ4" s="29">
        <f t="shared" ca="1" si="11"/>
        <v>1</v>
      </c>
      <c r="DK4" s="29">
        <f t="shared" ca="1" si="11"/>
        <v>1</v>
      </c>
      <c r="DL4" s="29">
        <f t="shared" ca="1" si="11"/>
        <v>30</v>
      </c>
      <c r="DM4" s="29">
        <f t="shared" ca="1" si="11"/>
        <v>1</v>
      </c>
      <c r="DN4" s="29">
        <f t="shared" ca="1" si="11"/>
        <v>1</v>
      </c>
      <c r="DO4" s="29">
        <f t="shared" ca="1" si="11"/>
        <v>1</v>
      </c>
      <c r="DP4" s="29">
        <f t="shared" ca="1" si="11"/>
        <v>31</v>
      </c>
      <c r="DQ4" s="29">
        <f t="shared" ca="1" si="11"/>
        <v>31</v>
      </c>
      <c r="DR4" s="29">
        <f t="shared" ca="1" si="11"/>
        <v>1</v>
      </c>
      <c r="DS4" s="29">
        <f t="shared" ca="1" si="11"/>
        <v>1</v>
      </c>
      <c r="DT4" s="29">
        <f t="shared" ca="1" si="11"/>
        <v>1</v>
      </c>
      <c r="DU4" s="29">
        <f t="shared" ca="1" si="11"/>
        <v>31</v>
      </c>
      <c r="DV4" s="29">
        <f t="shared" ca="1" si="11"/>
        <v>1</v>
      </c>
      <c r="DW4" s="29">
        <f t="shared" ca="1" si="11"/>
        <v>1</v>
      </c>
      <c r="DX4" s="29">
        <f t="shared" ca="1" si="11"/>
        <v>1</v>
      </c>
      <c r="DY4" s="29">
        <f t="shared" ca="1" si="11"/>
        <v>30</v>
      </c>
      <c r="DZ4" s="29">
        <f t="shared" ca="1" si="11"/>
        <v>1</v>
      </c>
      <c r="EA4" s="29">
        <f t="shared" ref="EA4:GL4" ca="1" si="12">IF(EA$3&lt;НачИнвП_Дата,"",DAY(EA$3))</f>
        <v>1</v>
      </c>
      <c r="EB4" s="29">
        <f t="shared" ca="1" si="12"/>
        <v>1</v>
      </c>
      <c r="EC4" s="29">
        <f t="shared" ca="1" si="12"/>
        <v>30</v>
      </c>
      <c r="ED4" s="29">
        <f t="shared" ca="1" si="12"/>
        <v>1</v>
      </c>
      <c r="EE4" s="29">
        <f t="shared" ca="1" si="12"/>
        <v>1</v>
      </c>
      <c r="EF4" s="29">
        <f t="shared" ca="1" si="12"/>
        <v>1</v>
      </c>
      <c r="EG4" s="29">
        <f t="shared" ca="1" si="12"/>
        <v>31</v>
      </c>
      <c r="EH4" s="29">
        <f t="shared" ca="1" si="12"/>
        <v>31</v>
      </c>
      <c r="EI4" s="29">
        <f t="shared" ca="1" si="12"/>
        <v>1</v>
      </c>
      <c r="EJ4" s="29">
        <f t="shared" ca="1" si="12"/>
        <v>1</v>
      </c>
      <c r="EK4" s="29">
        <f t="shared" ca="1" si="12"/>
        <v>1</v>
      </c>
      <c r="EL4" s="29">
        <f t="shared" ca="1" si="12"/>
        <v>31</v>
      </c>
      <c r="EM4" s="29">
        <f t="shared" ca="1" si="12"/>
        <v>1</v>
      </c>
      <c r="EN4" s="29">
        <f t="shared" ca="1" si="12"/>
        <v>1</v>
      </c>
      <c r="EO4" s="29">
        <f t="shared" ca="1" si="12"/>
        <v>1</v>
      </c>
      <c r="EP4" s="29">
        <f t="shared" ca="1" si="12"/>
        <v>30</v>
      </c>
      <c r="EQ4" s="29">
        <f t="shared" ca="1" si="12"/>
        <v>1</v>
      </c>
      <c r="ER4" s="29">
        <f t="shared" ca="1" si="12"/>
        <v>1</v>
      </c>
      <c r="ES4" s="29">
        <f t="shared" ca="1" si="12"/>
        <v>1</v>
      </c>
      <c r="ET4" s="29">
        <f t="shared" ca="1" si="12"/>
        <v>30</v>
      </c>
      <c r="EU4" s="29">
        <f t="shared" ca="1" si="12"/>
        <v>1</v>
      </c>
      <c r="EV4" s="29">
        <f t="shared" ca="1" si="12"/>
        <v>1</v>
      </c>
      <c r="EW4" s="29">
        <f t="shared" ca="1" si="12"/>
        <v>1</v>
      </c>
      <c r="EX4" s="29">
        <f t="shared" ca="1" si="12"/>
        <v>31</v>
      </c>
      <c r="EY4" s="29">
        <f t="shared" ca="1" si="12"/>
        <v>31</v>
      </c>
      <c r="EZ4" s="29">
        <f t="shared" ca="1" si="12"/>
        <v>1</v>
      </c>
      <c r="FA4" s="29">
        <f t="shared" ca="1" si="12"/>
        <v>1</v>
      </c>
      <c r="FB4" s="29">
        <f t="shared" ca="1" si="12"/>
        <v>1</v>
      </c>
      <c r="FC4" s="29">
        <f t="shared" ca="1" si="12"/>
        <v>31</v>
      </c>
      <c r="FD4" s="29">
        <f t="shared" ca="1" si="12"/>
        <v>1</v>
      </c>
      <c r="FE4" s="29">
        <f t="shared" ca="1" si="12"/>
        <v>1</v>
      </c>
      <c r="FF4" s="29">
        <f t="shared" ca="1" si="12"/>
        <v>1</v>
      </c>
      <c r="FG4" s="29">
        <f t="shared" ca="1" si="12"/>
        <v>30</v>
      </c>
      <c r="FH4" s="29">
        <f t="shared" ca="1" si="12"/>
        <v>1</v>
      </c>
      <c r="FI4" s="29">
        <f t="shared" ca="1" si="12"/>
        <v>1</v>
      </c>
      <c r="FJ4" s="29">
        <f t="shared" ca="1" si="12"/>
        <v>1</v>
      </c>
      <c r="FK4" s="29">
        <f t="shared" ca="1" si="12"/>
        <v>30</v>
      </c>
      <c r="FL4" s="29">
        <f t="shared" ca="1" si="12"/>
        <v>1</v>
      </c>
      <c r="FM4" s="29">
        <f t="shared" ca="1" si="12"/>
        <v>1</v>
      </c>
      <c r="FN4" s="29">
        <f t="shared" ca="1" si="12"/>
        <v>1</v>
      </c>
      <c r="FO4" s="29">
        <f t="shared" ca="1" si="12"/>
        <v>31</v>
      </c>
      <c r="FP4" s="29">
        <f t="shared" ca="1" si="12"/>
        <v>31</v>
      </c>
      <c r="FQ4" s="29">
        <f t="shared" ca="1" si="12"/>
        <v>1</v>
      </c>
      <c r="FR4" s="29">
        <f t="shared" ca="1" si="12"/>
        <v>1</v>
      </c>
      <c r="FS4" s="29">
        <f t="shared" ca="1" si="12"/>
        <v>1</v>
      </c>
      <c r="FT4" s="29">
        <f t="shared" ca="1" si="12"/>
        <v>31</v>
      </c>
      <c r="FU4" s="29">
        <f t="shared" ca="1" si="12"/>
        <v>1</v>
      </c>
      <c r="FV4" s="29">
        <f t="shared" ca="1" si="12"/>
        <v>1</v>
      </c>
      <c r="FW4" s="29">
        <f t="shared" ca="1" si="12"/>
        <v>1</v>
      </c>
      <c r="FX4" s="29">
        <f t="shared" ca="1" si="12"/>
        <v>30</v>
      </c>
      <c r="FY4" s="29">
        <f t="shared" ca="1" si="12"/>
        <v>1</v>
      </c>
      <c r="FZ4" s="29">
        <f t="shared" ca="1" si="12"/>
        <v>1</v>
      </c>
      <c r="GA4" s="29">
        <f t="shared" ca="1" si="12"/>
        <v>1</v>
      </c>
      <c r="GB4" s="29">
        <f t="shared" ca="1" si="12"/>
        <v>30</v>
      </c>
      <c r="GC4" s="29">
        <f t="shared" ca="1" si="12"/>
        <v>1</v>
      </c>
      <c r="GD4" s="29">
        <f t="shared" ca="1" si="12"/>
        <v>1</v>
      </c>
      <c r="GE4" s="29">
        <f t="shared" ca="1" si="12"/>
        <v>1</v>
      </c>
      <c r="GF4" s="29">
        <f t="shared" ca="1" si="12"/>
        <v>31</v>
      </c>
      <c r="GG4" s="29">
        <f t="shared" ca="1" si="12"/>
        <v>31</v>
      </c>
      <c r="GH4" s="29">
        <f t="shared" ca="1" si="12"/>
        <v>1</v>
      </c>
      <c r="GI4" s="29">
        <f t="shared" ca="1" si="12"/>
        <v>1</v>
      </c>
      <c r="GJ4" s="29">
        <f t="shared" ca="1" si="12"/>
        <v>1</v>
      </c>
      <c r="GK4" s="29">
        <f t="shared" ca="1" si="12"/>
        <v>31</v>
      </c>
      <c r="GL4" s="29">
        <f t="shared" ca="1" si="12"/>
        <v>1</v>
      </c>
      <c r="GM4" s="29">
        <f t="shared" ref="GM4:IX4" ca="1" si="13">IF(GM$3&lt;НачИнвП_Дата,"",DAY(GM$3))</f>
        <v>1</v>
      </c>
      <c r="GN4" s="29">
        <f t="shared" ca="1" si="13"/>
        <v>1</v>
      </c>
      <c r="GO4" s="29">
        <f t="shared" ca="1" si="13"/>
        <v>30</v>
      </c>
      <c r="GP4" s="29">
        <f t="shared" ca="1" si="13"/>
        <v>1</v>
      </c>
      <c r="GQ4" s="29">
        <f t="shared" ca="1" si="13"/>
        <v>1</v>
      </c>
      <c r="GR4" s="29">
        <f t="shared" ca="1" si="13"/>
        <v>1</v>
      </c>
      <c r="GS4" s="29">
        <f t="shared" ca="1" si="13"/>
        <v>30</v>
      </c>
      <c r="GT4" s="29">
        <f t="shared" ca="1" si="13"/>
        <v>1</v>
      </c>
      <c r="GU4" s="29">
        <f t="shared" ca="1" si="13"/>
        <v>1</v>
      </c>
      <c r="GV4" s="29">
        <f t="shared" ca="1" si="13"/>
        <v>1</v>
      </c>
      <c r="GW4" s="29">
        <f t="shared" ca="1" si="13"/>
        <v>31</v>
      </c>
      <c r="GX4" s="29">
        <f t="shared" ca="1" si="13"/>
        <v>31</v>
      </c>
      <c r="GY4" s="29">
        <f t="shared" ca="1" si="13"/>
        <v>1</v>
      </c>
      <c r="GZ4" s="29">
        <f t="shared" ca="1" si="13"/>
        <v>1</v>
      </c>
      <c r="HA4" s="29">
        <f t="shared" ca="1" si="13"/>
        <v>1</v>
      </c>
      <c r="HB4" s="29">
        <f t="shared" ca="1" si="13"/>
        <v>31</v>
      </c>
      <c r="HC4" s="29">
        <f t="shared" ca="1" si="13"/>
        <v>1</v>
      </c>
      <c r="HD4" s="29">
        <f t="shared" ca="1" si="13"/>
        <v>1</v>
      </c>
      <c r="HE4" s="29">
        <f t="shared" ca="1" si="13"/>
        <v>1</v>
      </c>
      <c r="HF4" s="29">
        <f t="shared" ca="1" si="13"/>
        <v>30</v>
      </c>
      <c r="HG4" s="29">
        <f t="shared" ca="1" si="13"/>
        <v>1</v>
      </c>
      <c r="HH4" s="29">
        <f t="shared" ca="1" si="13"/>
        <v>1</v>
      </c>
      <c r="HI4" s="29">
        <f t="shared" ca="1" si="13"/>
        <v>1</v>
      </c>
      <c r="HJ4" s="29">
        <f t="shared" ca="1" si="13"/>
        <v>30</v>
      </c>
      <c r="HK4" s="29">
        <f t="shared" ca="1" si="13"/>
        <v>1</v>
      </c>
      <c r="HL4" s="29">
        <f t="shared" ca="1" si="13"/>
        <v>1</v>
      </c>
      <c r="HM4" s="29">
        <f t="shared" ca="1" si="13"/>
        <v>1</v>
      </c>
      <c r="HN4" s="29">
        <f t="shared" ca="1" si="13"/>
        <v>31</v>
      </c>
      <c r="HO4" s="29">
        <f t="shared" ca="1" si="13"/>
        <v>31</v>
      </c>
      <c r="HP4" s="29">
        <f t="shared" ca="1" si="13"/>
        <v>1</v>
      </c>
      <c r="HQ4" s="29">
        <f t="shared" ca="1" si="13"/>
        <v>1</v>
      </c>
      <c r="HR4" s="29">
        <f t="shared" ca="1" si="13"/>
        <v>1</v>
      </c>
      <c r="HS4" s="29">
        <f t="shared" ca="1" si="13"/>
        <v>31</v>
      </c>
      <c r="HT4" s="29">
        <f t="shared" ca="1" si="13"/>
        <v>1</v>
      </c>
      <c r="HU4" s="29">
        <f t="shared" ca="1" si="13"/>
        <v>1</v>
      </c>
      <c r="HV4" s="29">
        <f t="shared" ca="1" si="13"/>
        <v>1</v>
      </c>
      <c r="HW4" s="29">
        <f t="shared" ca="1" si="13"/>
        <v>30</v>
      </c>
      <c r="HX4" s="29">
        <f t="shared" ca="1" si="13"/>
        <v>1</v>
      </c>
      <c r="HY4" s="29">
        <f t="shared" ca="1" si="13"/>
        <v>1</v>
      </c>
      <c r="HZ4" s="29">
        <f t="shared" ca="1" si="13"/>
        <v>1</v>
      </c>
      <c r="IA4" s="29">
        <f t="shared" ca="1" si="13"/>
        <v>30</v>
      </c>
      <c r="IB4" s="29">
        <f t="shared" ca="1" si="13"/>
        <v>1</v>
      </c>
      <c r="IC4" s="29">
        <f t="shared" ca="1" si="13"/>
        <v>1</v>
      </c>
      <c r="ID4" s="29">
        <f t="shared" ca="1" si="13"/>
        <v>1</v>
      </c>
      <c r="IE4" s="29">
        <f t="shared" ca="1" si="13"/>
        <v>31</v>
      </c>
      <c r="IF4" s="29">
        <f t="shared" ca="1" si="13"/>
        <v>31</v>
      </c>
      <c r="IG4" s="29">
        <f t="shared" ca="1" si="13"/>
        <v>1</v>
      </c>
      <c r="IH4" s="29">
        <f t="shared" ca="1" si="13"/>
        <v>1</v>
      </c>
      <c r="II4" s="29">
        <f t="shared" ca="1" si="13"/>
        <v>1</v>
      </c>
      <c r="IJ4" s="29">
        <f t="shared" ca="1" si="13"/>
        <v>31</v>
      </c>
      <c r="IK4" s="29">
        <f t="shared" ca="1" si="13"/>
        <v>1</v>
      </c>
      <c r="IL4" s="29">
        <f t="shared" ca="1" si="13"/>
        <v>1</v>
      </c>
      <c r="IM4" s="29">
        <f t="shared" ca="1" si="13"/>
        <v>1</v>
      </c>
      <c r="IN4" s="29">
        <f t="shared" ca="1" si="13"/>
        <v>30</v>
      </c>
      <c r="IO4" s="29">
        <f t="shared" ca="1" si="13"/>
        <v>1</v>
      </c>
      <c r="IP4" s="29">
        <f t="shared" ca="1" si="13"/>
        <v>1</v>
      </c>
      <c r="IQ4" s="29">
        <f t="shared" ca="1" si="13"/>
        <v>1</v>
      </c>
      <c r="IR4" s="29">
        <f t="shared" ca="1" si="13"/>
        <v>30</v>
      </c>
      <c r="IS4" s="29">
        <f t="shared" ca="1" si="13"/>
        <v>1</v>
      </c>
      <c r="IT4" s="29">
        <f t="shared" ca="1" si="13"/>
        <v>1</v>
      </c>
      <c r="IU4" s="29">
        <f t="shared" ca="1" si="13"/>
        <v>1</v>
      </c>
      <c r="IV4" s="29">
        <f t="shared" ca="1" si="13"/>
        <v>31</v>
      </c>
      <c r="IW4" s="29">
        <f t="shared" ca="1" si="13"/>
        <v>31</v>
      </c>
      <c r="IX4" s="29">
        <f t="shared" ca="1" si="13"/>
        <v>1</v>
      </c>
      <c r="IY4" s="29">
        <f t="shared" ref="IY4:LJ4" ca="1" si="14">IF(IY$3&lt;НачИнвП_Дата,"",DAY(IY$3))</f>
        <v>1</v>
      </c>
      <c r="IZ4" s="29">
        <f t="shared" ca="1" si="14"/>
        <v>1</v>
      </c>
      <c r="JA4" s="29">
        <f t="shared" ca="1" si="14"/>
        <v>31</v>
      </c>
      <c r="JB4" s="29">
        <f t="shared" ca="1" si="14"/>
        <v>1</v>
      </c>
      <c r="JC4" s="29">
        <f t="shared" ca="1" si="14"/>
        <v>1</v>
      </c>
      <c r="JD4" s="29">
        <f t="shared" ca="1" si="14"/>
        <v>1</v>
      </c>
      <c r="JE4" s="29">
        <f t="shared" ca="1" si="14"/>
        <v>30</v>
      </c>
      <c r="JF4" s="29">
        <f t="shared" ca="1" si="14"/>
        <v>1</v>
      </c>
      <c r="JG4" s="29">
        <f t="shared" ca="1" si="14"/>
        <v>1</v>
      </c>
      <c r="JH4" s="29">
        <f t="shared" ca="1" si="14"/>
        <v>1</v>
      </c>
      <c r="JI4" s="29">
        <f t="shared" ca="1" si="14"/>
        <v>30</v>
      </c>
      <c r="JJ4" s="29">
        <f t="shared" ca="1" si="14"/>
        <v>1</v>
      </c>
      <c r="JK4" s="29">
        <f t="shared" ca="1" si="14"/>
        <v>1</v>
      </c>
      <c r="JL4" s="29">
        <f t="shared" ca="1" si="14"/>
        <v>1</v>
      </c>
      <c r="JM4" s="29">
        <f t="shared" ca="1" si="14"/>
        <v>31</v>
      </c>
      <c r="JN4" s="29">
        <f t="shared" ca="1" si="14"/>
        <v>31</v>
      </c>
      <c r="JO4" s="29">
        <f t="shared" ca="1" si="14"/>
        <v>1</v>
      </c>
      <c r="JP4" s="29">
        <f t="shared" ca="1" si="14"/>
        <v>1</v>
      </c>
      <c r="JQ4" s="29">
        <f t="shared" ca="1" si="14"/>
        <v>1</v>
      </c>
      <c r="JR4" s="29">
        <f t="shared" ca="1" si="14"/>
        <v>31</v>
      </c>
      <c r="JS4" s="29">
        <f t="shared" ca="1" si="14"/>
        <v>1</v>
      </c>
      <c r="JT4" s="29">
        <f t="shared" ca="1" si="14"/>
        <v>1</v>
      </c>
      <c r="JU4" s="29">
        <f t="shared" ca="1" si="14"/>
        <v>1</v>
      </c>
      <c r="JV4" s="29">
        <f t="shared" ca="1" si="14"/>
        <v>30</v>
      </c>
      <c r="JW4" s="29">
        <f t="shared" ca="1" si="14"/>
        <v>1</v>
      </c>
      <c r="JX4" s="29">
        <f t="shared" ca="1" si="14"/>
        <v>1</v>
      </c>
      <c r="JY4" s="29">
        <f t="shared" ca="1" si="14"/>
        <v>1</v>
      </c>
      <c r="JZ4" s="29">
        <f t="shared" ca="1" si="14"/>
        <v>30</v>
      </c>
      <c r="KA4" s="29">
        <f t="shared" ca="1" si="14"/>
        <v>1</v>
      </c>
      <c r="KB4" s="29">
        <f t="shared" ca="1" si="14"/>
        <v>1</v>
      </c>
      <c r="KC4" s="29">
        <f t="shared" ca="1" si="14"/>
        <v>1</v>
      </c>
      <c r="KD4" s="29">
        <f t="shared" ca="1" si="14"/>
        <v>31</v>
      </c>
      <c r="KE4" s="29">
        <f t="shared" ca="1" si="14"/>
        <v>31</v>
      </c>
      <c r="KF4" s="29">
        <f t="shared" ca="1" si="14"/>
        <v>1</v>
      </c>
      <c r="KG4" s="29">
        <f t="shared" ca="1" si="14"/>
        <v>1</v>
      </c>
      <c r="KH4" s="29">
        <f t="shared" ca="1" si="14"/>
        <v>1</v>
      </c>
      <c r="KI4" s="29">
        <f t="shared" ca="1" si="14"/>
        <v>31</v>
      </c>
      <c r="KJ4" s="29">
        <f t="shared" ca="1" si="14"/>
        <v>1</v>
      </c>
      <c r="KK4" s="29">
        <f t="shared" ca="1" si="14"/>
        <v>1</v>
      </c>
      <c r="KL4" s="29">
        <f t="shared" ca="1" si="14"/>
        <v>1</v>
      </c>
      <c r="KM4" s="29">
        <f t="shared" ca="1" si="14"/>
        <v>30</v>
      </c>
      <c r="KN4" s="29">
        <f t="shared" ca="1" si="14"/>
        <v>1</v>
      </c>
      <c r="KO4" s="29">
        <f t="shared" ca="1" si="14"/>
        <v>1</v>
      </c>
      <c r="KP4" s="29">
        <f t="shared" ca="1" si="14"/>
        <v>1</v>
      </c>
      <c r="KQ4" s="29">
        <f t="shared" ca="1" si="14"/>
        <v>30</v>
      </c>
      <c r="KR4" s="29">
        <f t="shared" ca="1" si="14"/>
        <v>1</v>
      </c>
      <c r="KS4" s="29">
        <f t="shared" ca="1" si="14"/>
        <v>1</v>
      </c>
      <c r="KT4" s="29">
        <f t="shared" ca="1" si="14"/>
        <v>1</v>
      </c>
      <c r="KU4" s="29">
        <f t="shared" ca="1" si="14"/>
        <v>31</v>
      </c>
      <c r="KV4" s="29">
        <f t="shared" ca="1" si="14"/>
        <v>31</v>
      </c>
      <c r="KW4" s="29">
        <f t="shared" ca="1" si="14"/>
        <v>1</v>
      </c>
      <c r="KX4" s="29">
        <f t="shared" ca="1" si="14"/>
        <v>1</v>
      </c>
      <c r="KY4" s="29">
        <f t="shared" ca="1" si="14"/>
        <v>1</v>
      </c>
      <c r="KZ4" s="29">
        <f t="shared" ca="1" si="14"/>
        <v>31</v>
      </c>
      <c r="LA4" s="29">
        <f t="shared" ca="1" si="14"/>
        <v>1</v>
      </c>
      <c r="LB4" s="29">
        <f t="shared" ca="1" si="14"/>
        <v>1</v>
      </c>
      <c r="LC4" s="29">
        <f t="shared" ca="1" si="14"/>
        <v>1</v>
      </c>
      <c r="LD4" s="29">
        <f t="shared" ca="1" si="14"/>
        <v>30</v>
      </c>
      <c r="LE4" s="29">
        <f t="shared" ca="1" si="14"/>
        <v>1</v>
      </c>
      <c r="LF4" s="29">
        <f t="shared" ca="1" si="14"/>
        <v>1</v>
      </c>
      <c r="LG4" s="29">
        <f t="shared" ca="1" si="14"/>
        <v>1</v>
      </c>
      <c r="LH4" s="29">
        <f t="shared" ca="1" si="14"/>
        <v>30</v>
      </c>
      <c r="LI4" s="29">
        <f t="shared" ca="1" si="14"/>
        <v>1</v>
      </c>
      <c r="LJ4" s="29">
        <f t="shared" ca="1" si="14"/>
        <v>1</v>
      </c>
      <c r="LK4" s="29">
        <f t="shared" ref="LK4:NV4" ca="1" si="15">IF(LK$3&lt;НачИнвП_Дата,"",DAY(LK$3))</f>
        <v>1</v>
      </c>
      <c r="LL4" s="29">
        <f t="shared" ca="1" si="15"/>
        <v>31</v>
      </c>
      <c r="LM4" s="29">
        <f t="shared" ca="1" si="15"/>
        <v>31</v>
      </c>
      <c r="LN4" s="29">
        <f t="shared" ca="1" si="15"/>
        <v>1</v>
      </c>
      <c r="LO4" s="29">
        <f t="shared" ca="1" si="15"/>
        <v>1</v>
      </c>
      <c r="LP4" s="29">
        <f t="shared" ca="1" si="15"/>
        <v>1</v>
      </c>
      <c r="LQ4" s="29">
        <f t="shared" ca="1" si="15"/>
        <v>31</v>
      </c>
      <c r="LR4" s="29">
        <f t="shared" ca="1" si="15"/>
        <v>1</v>
      </c>
      <c r="LS4" s="29">
        <f t="shared" ca="1" si="15"/>
        <v>1</v>
      </c>
      <c r="LT4" s="29">
        <f t="shared" ca="1" si="15"/>
        <v>1</v>
      </c>
      <c r="LU4" s="29">
        <f t="shared" ca="1" si="15"/>
        <v>30</v>
      </c>
      <c r="LV4" s="29">
        <f t="shared" ca="1" si="15"/>
        <v>1</v>
      </c>
      <c r="LW4" s="29">
        <f t="shared" ca="1" si="15"/>
        <v>1</v>
      </c>
      <c r="LX4" s="29">
        <f t="shared" ca="1" si="15"/>
        <v>1</v>
      </c>
      <c r="LY4" s="29">
        <f t="shared" ca="1" si="15"/>
        <v>30</v>
      </c>
      <c r="LZ4" s="29">
        <f t="shared" ca="1" si="15"/>
        <v>1</v>
      </c>
      <c r="MA4" s="29">
        <f t="shared" ca="1" si="15"/>
        <v>1</v>
      </c>
      <c r="MB4" s="29">
        <f t="shared" ca="1" si="15"/>
        <v>1</v>
      </c>
      <c r="MC4" s="29">
        <f t="shared" ca="1" si="15"/>
        <v>31</v>
      </c>
      <c r="MD4" s="29">
        <f t="shared" ca="1" si="15"/>
        <v>31</v>
      </c>
      <c r="ME4" s="29">
        <f t="shared" ca="1" si="15"/>
        <v>1</v>
      </c>
      <c r="MF4" s="29">
        <f t="shared" ca="1" si="15"/>
        <v>1</v>
      </c>
      <c r="MG4" s="29">
        <f t="shared" ca="1" si="15"/>
        <v>1</v>
      </c>
      <c r="MH4" s="29">
        <f t="shared" ca="1" si="15"/>
        <v>31</v>
      </c>
      <c r="MI4" s="29">
        <f t="shared" ca="1" si="15"/>
        <v>1</v>
      </c>
      <c r="MJ4" s="29">
        <f t="shared" ca="1" si="15"/>
        <v>1</v>
      </c>
      <c r="MK4" s="29">
        <f t="shared" ca="1" si="15"/>
        <v>1</v>
      </c>
      <c r="ML4" s="29">
        <f t="shared" ca="1" si="15"/>
        <v>30</v>
      </c>
      <c r="MM4" s="29">
        <f t="shared" ca="1" si="15"/>
        <v>1</v>
      </c>
      <c r="MN4" s="29">
        <f t="shared" ca="1" si="15"/>
        <v>1</v>
      </c>
      <c r="MO4" s="29">
        <f t="shared" ca="1" si="15"/>
        <v>1</v>
      </c>
      <c r="MP4" s="29">
        <f t="shared" ca="1" si="15"/>
        <v>30</v>
      </c>
      <c r="MQ4" s="29">
        <f t="shared" ca="1" si="15"/>
        <v>1</v>
      </c>
      <c r="MR4" s="29">
        <f t="shared" ca="1" si="15"/>
        <v>1</v>
      </c>
      <c r="MS4" s="29">
        <f t="shared" ca="1" si="15"/>
        <v>1</v>
      </c>
      <c r="MT4" s="29">
        <f t="shared" ca="1" si="15"/>
        <v>31</v>
      </c>
      <c r="MU4" s="29">
        <f t="shared" ca="1" si="15"/>
        <v>31</v>
      </c>
      <c r="MV4" s="29">
        <f t="shared" ca="1" si="15"/>
        <v>1</v>
      </c>
      <c r="MW4" s="29">
        <f t="shared" ca="1" si="15"/>
        <v>1</v>
      </c>
      <c r="MX4" s="29">
        <f t="shared" ca="1" si="15"/>
        <v>1</v>
      </c>
      <c r="MY4" s="29">
        <f t="shared" ca="1" si="15"/>
        <v>31</v>
      </c>
      <c r="MZ4" s="29">
        <f t="shared" ca="1" si="15"/>
        <v>1</v>
      </c>
      <c r="NA4" s="29">
        <f t="shared" ca="1" si="15"/>
        <v>1</v>
      </c>
      <c r="NB4" s="29">
        <f t="shared" ca="1" si="15"/>
        <v>1</v>
      </c>
      <c r="NC4" s="29">
        <f t="shared" ca="1" si="15"/>
        <v>30</v>
      </c>
      <c r="ND4" s="29">
        <f t="shared" ca="1" si="15"/>
        <v>1</v>
      </c>
      <c r="NE4" s="29">
        <f t="shared" ca="1" si="15"/>
        <v>1</v>
      </c>
      <c r="NF4" s="29">
        <f t="shared" ca="1" si="15"/>
        <v>1</v>
      </c>
      <c r="NG4" s="29">
        <f t="shared" ca="1" si="15"/>
        <v>30</v>
      </c>
      <c r="NH4" s="29">
        <f t="shared" ca="1" si="15"/>
        <v>1</v>
      </c>
      <c r="NI4" s="29">
        <f t="shared" ca="1" si="15"/>
        <v>1</v>
      </c>
      <c r="NJ4" s="29">
        <f t="shared" ca="1" si="15"/>
        <v>1</v>
      </c>
      <c r="NK4" s="29">
        <f t="shared" ca="1" si="15"/>
        <v>31</v>
      </c>
      <c r="NL4" s="29">
        <f t="shared" ca="1" si="15"/>
        <v>31</v>
      </c>
      <c r="NM4" s="29">
        <f t="shared" ca="1" si="15"/>
        <v>1</v>
      </c>
      <c r="NN4" s="29">
        <f t="shared" ca="1" si="15"/>
        <v>1</v>
      </c>
      <c r="NO4" s="29">
        <f t="shared" ca="1" si="15"/>
        <v>1</v>
      </c>
      <c r="NP4" s="29">
        <f t="shared" ca="1" si="15"/>
        <v>31</v>
      </c>
      <c r="NQ4" s="29">
        <f t="shared" ca="1" si="15"/>
        <v>1</v>
      </c>
      <c r="NR4" s="29">
        <f t="shared" ca="1" si="15"/>
        <v>1</v>
      </c>
      <c r="NS4" s="29">
        <f t="shared" ca="1" si="15"/>
        <v>1</v>
      </c>
      <c r="NT4" s="29">
        <f t="shared" ca="1" si="15"/>
        <v>30</v>
      </c>
      <c r="NU4" s="29">
        <f t="shared" ca="1" si="15"/>
        <v>1</v>
      </c>
      <c r="NV4" s="29">
        <f t="shared" ca="1" si="15"/>
        <v>1</v>
      </c>
      <c r="NW4" s="29">
        <f t="shared" ref="NW4:QH4" ca="1" si="16">IF(NW$3&lt;НачИнвП_Дата,"",DAY(NW$3))</f>
        <v>1</v>
      </c>
      <c r="NX4" s="29">
        <f t="shared" ca="1" si="16"/>
        <v>30</v>
      </c>
      <c r="NY4" s="29">
        <f t="shared" ca="1" si="16"/>
        <v>1</v>
      </c>
      <c r="NZ4" s="29">
        <f t="shared" ca="1" si="16"/>
        <v>1</v>
      </c>
      <c r="OA4" s="29">
        <f t="shared" ca="1" si="16"/>
        <v>1</v>
      </c>
      <c r="OB4" s="29">
        <f t="shared" ca="1" si="16"/>
        <v>31</v>
      </c>
      <c r="OC4" s="29">
        <f t="shared" ca="1" si="16"/>
        <v>31</v>
      </c>
      <c r="OD4" s="29">
        <f t="shared" ca="1" si="16"/>
        <v>1</v>
      </c>
      <c r="OE4" s="29">
        <f t="shared" ca="1" si="16"/>
        <v>1</v>
      </c>
      <c r="OF4" s="29">
        <f t="shared" ca="1" si="16"/>
        <v>1</v>
      </c>
      <c r="OG4" s="29">
        <f t="shared" ca="1" si="16"/>
        <v>31</v>
      </c>
      <c r="OH4" s="29">
        <f t="shared" ca="1" si="16"/>
        <v>1</v>
      </c>
      <c r="OI4" s="29">
        <f t="shared" ca="1" si="16"/>
        <v>1</v>
      </c>
      <c r="OJ4" s="29">
        <f t="shared" ca="1" si="16"/>
        <v>1</v>
      </c>
      <c r="OK4" s="29">
        <f t="shared" ca="1" si="16"/>
        <v>30</v>
      </c>
      <c r="OL4" s="29">
        <f t="shared" ca="1" si="16"/>
        <v>1</v>
      </c>
      <c r="OM4" s="29">
        <f t="shared" ca="1" si="16"/>
        <v>1</v>
      </c>
      <c r="ON4" s="29">
        <f t="shared" ca="1" si="16"/>
        <v>1</v>
      </c>
      <c r="OO4" s="29">
        <f t="shared" ca="1" si="16"/>
        <v>30</v>
      </c>
      <c r="OP4" s="29">
        <f t="shared" ca="1" si="16"/>
        <v>1</v>
      </c>
      <c r="OQ4" s="29">
        <f t="shared" ca="1" si="16"/>
        <v>1</v>
      </c>
      <c r="OR4" s="29">
        <f t="shared" ca="1" si="16"/>
        <v>1</v>
      </c>
      <c r="OS4" s="29">
        <f t="shared" ca="1" si="16"/>
        <v>31</v>
      </c>
      <c r="OT4" s="29">
        <f t="shared" ca="1" si="16"/>
        <v>31</v>
      </c>
      <c r="OU4" s="29">
        <f t="shared" ca="1" si="16"/>
        <v>1</v>
      </c>
      <c r="OV4" s="29">
        <f t="shared" ca="1" si="16"/>
        <v>1</v>
      </c>
      <c r="OW4" s="29">
        <f t="shared" ca="1" si="16"/>
        <v>1</v>
      </c>
      <c r="OX4" s="29">
        <f t="shared" ca="1" si="16"/>
        <v>31</v>
      </c>
      <c r="OY4" s="29">
        <f t="shared" ca="1" si="16"/>
        <v>1</v>
      </c>
      <c r="OZ4" s="29">
        <f t="shared" ca="1" si="16"/>
        <v>1</v>
      </c>
      <c r="PA4" s="29">
        <f t="shared" ca="1" si="16"/>
        <v>1</v>
      </c>
      <c r="PB4" s="29">
        <f t="shared" ca="1" si="16"/>
        <v>30</v>
      </c>
      <c r="PC4" s="29">
        <f t="shared" ca="1" si="16"/>
        <v>1</v>
      </c>
      <c r="PD4" s="29">
        <f t="shared" ca="1" si="16"/>
        <v>1</v>
      </c>
      <c r="PE4" s="29">
        <f t="shared" ca="1" si="16"/>
        <v>1</v>
      </c>
      <c r="PF4" s="29">
        <f t="shared" ca="1" si="16"/>
        <v>30</v>
      </c>
      <c r="PG4" s="29">
        <f t="shared" ca="1" si="16"/>
        <v>1</v>
      </c>
      <c r="PH4" s="29">
        <f t="shared" ca="1" si="16"/>
        <v>1</v>
      </c>
      <c r="PI4" s="29">
        <f t="shared" ca="1" si="16"/>
        <v>1</v>
      </c>
      <c r="PJ4" s="29">
        <f t="shared" ca="1" si="16"/>
        <v>31</v>
      </c>
      <c r="PK4" s="29">
        <f t="shared" ca="1" si="16"/>
        <v>31</v>
      </c>
      <c r="PL4" s="29">
        <f t="shared" ca="1" si="16"/>
        <v>1</v>
      </c>
      <c r="PM4" s="29">
        <f t="shared" ca="1" si="16"/>
        <v>1</v>
      </c>
      <c r="PN4" s="29">
        <f t="shared" ca="1" si="16"/>
        <v>1</v>
      </c>
      <c r="PO4" s="29">
        <f t="shared" ca="1" si="16"/>
        <v>31</v>
      </c>
      <c r="PP4" s="29">
        <f t="shared" ca="1" si="16"/>
        <v>1</v>
      </c>
      <c r="PQ4" s="29">
        <f t="shared" ca="1" si="16"/>
        <v>1</v>
      </c>
      <c r="PR4" s="29">
        <f t="shared" ca="1" si="16"/>
        <v>1</v>
      </c>
      <c r="PS4" s="29">
        <f t="shared" ca="1" si="16"/>
        <v>30</v>
      </c>
      <c r="PT4" s="29">
        <f t="shared" ca="1" si="16"/>
        <v>1</v>
      </c>
      <c r="PU4" s="29">
        <f t="shared" ca="1" si="16"/>
        <v>1</v>
      </c>
      <c r="PV4" s="29">
        <f t="shared" ca="1" si="16"/>
        <v>1</v>
      </c>
      <c r="PW4" s="29">
        <f t="shared" ca="1" si="16"/>
        <v>30</v>
      </c>
      <c r="PX4" s="29">
        <f t="shared" ca="1" si="16"/>
        <v>1</v>
      </c>
      <c r="PY4" s="29">
        <f t="shared" ca="1" si="16"/>
        <v>1</v>
      </c>
      <c r="PZ4" s="29">
        <f t="shared" ca="1" si="16"/>
        <v>1</v>
      </c>
      <c r="QA4" s="29">
        <f t="shared" ca="1" si="16"/>
        <v>31</v>
      </c>
      <c r="QB4" s="29">
        <f t="shared" ca="1" si="16"/>
        <v>31</v>
      </c>
      <c r="QC4" s="29">
        <f t="shared" ca="1" si="16"/>
        <v>1</v>
      </c>
      <c r="QD4" s="29">
        <f t="shared" ca="1" si="16"/>
        <v>1</v>
      </c>
      <c r="QE4" s="29">
        <f t="shared" ca="1" si="16"/>
        <v>1</v>
      </c>
      <c r="QF4" s="29">
        <f t="shared" ca="1" si="16"/>
        <v>31</v>
      </c>
      <c r="QG4" s="29">
        <f t="shared" ca="1" si="16"/>
        <v>1</v>
      </c>
      <c r="QH4" s="29">
        <f t="shared" ca="1" si="16"/>
        <v>1</v>
      </c>
      <c r="QI4" s="29">
        <f t="shared" ref="QI4:ST4" ca="1" si="17">IF(QI$3&lt;НачИнвП_Дата,"",DAY(QI$3))</f>
        <v>1</v>
      </c>
      <c r="QJ4" s="29">
        <f t="shared" ca="1" si="17"/>
        <v>30</v>
      </c>
      <c r="QK4" s="29">
        <f t="shared" ca="1" si="17"/>
        <v>1</v>
      </c>
      <c r="QL4" s="29">
        <f t="shared" ca="1" si="17"/>
        <v>1</v>
      </c>
      <c r="QM4" s="29">
        <f t="shared" ca="1" si="17"/>
        <v>1</v>
      </c>
      <c r="QN4" s="29">
        <f t="shared" ca="1" si="17"/>
        <v>30</v>
      </c>
      <c r="QO4" s="29">
        <f t="shared" ca="1" si="17"/>
        <v>1</v>
      </c>
      <c r="QP4" s="29">
        <f t="shared" ca="1" si="17"/>
        <v>1</v>
      </c>
      <c r="QQ4" s="29">
        <f t="shared" ca="1" si="17"/>
        <v>1</v>
      </c>
      <c r="QR4" s="29">
        <f t="shared" ca="1" si="17"/>
        <v>31</v>
      </c>
      <c r="QS4" s="29">
        <f t="shared" ca="1" si="17"/>
        <v>31</v>
      </c>
      <c r="QT4" s="29">
        <f t="shared" ca="1" si="17"/>
        <v>1</v>
      </c>
      <c r="QU4" s="29">
        <f t="shared" ca="1" si="17"/>
        <v>1</v>
      </c>
      <c r="QV4" s="29">
        <f t="shared" ca="1" si="17"/>
        <v>1</v>
      </c>
      <c r="QW4" s="29">
        <f t="shared" ca="1" si="17"/>
        <v>31</v>
      </c>
      <c r="QX4" s="29">
        <f t="shared" ca="1" si="17"/>
        <v>1</v>
      </c>
      <c r="QY4" s="29">
        <f t="shared" ca="1" si="17"/>
        <v>1</v>
      </c>
      <c r="QZ4" s="29">
        <f t="shared" ca="1" si="17"/>
        <v>1</v>
      </c>
      <c r="RA4" s="29">
        <f t="shared" ca="1" si="17"/>
        <v>30</v>
      </c>
      <c r="RB4" s="29">
        <f t="shared" ca="1" si="17"/>
        <v>1</v>
      </c>
      <c r="RC4" s="29">
        <f t="shared" ca="1" si="17"/>
        <v>1</v>
      </c>
      <c r="RD4" s="29">
        <f t="shared" ca="1" si="17"/>
        <v>1</v>
      </c>
      <c r="RE4" s="29">
        <f t="shared" ca="1" si="17"/>
        <v>30</v>
      </c>
      <c r="RF4" s="29">
        <f t="shared" ca="1" si="17"/>
        <v>1</v>
      </c>
      <c r="RG4" s="29">
        <f t="shared" ca="1" si="17"/>
        <v>1</v>
      </c>
      <c r="RH4" s="29">
        <f t="shared" ca="1" si="17"/>
        <v>1</v>
      </c>
      <c r="RI4" s="29">
        <f t="shared" ca="1" si="17"/>
        <v>31</v>
      </c>
      <c r="RJ4" s="29">
        <f t="shared" ca="1" si="17"/>
        <v>31</v>
      </c>
      <c r="RK4" s="29">
        <f t="shared" ca="1" si="17"/>
        <v>1</v>
      </c>
      <c r="RL4" s="29">
        <f t="shared" ca="1" si="17"/>
        <v>1</v>
      </c>
      <c r="RM4" s="29">
        <f t="shared" ca="1" si="17"/>
        <v>1</v>
      </c>
      <c r="RN4" s="29">
        <f t="shared" ca="1" si="17"/>
        <v>31</v>
      </c>
      <c r="RO4" s="29">
        <f t="shared" ca="1" si="17"/>
        <v>1</v>
      </c>
      <c r="RP4" s="29">
        <f t="shared" ca="1" si="17"/>
        <v>1</v>
      </c>
      <c r="RQ4" s="29">
        <f t="shared" ca="1" si="17"/>
        <v>1</v>
      </c>
      <c r="RR4" s="29">
        <f t="shared" ca="1" si="17"/>
        <v>30</v>
      </c>
      <c r="RS4" s="29">
        <f t="shared" ca="1" si="17"/>
        <v>1</v>
      </c>
      <c r="RT4" s="29">
        <f t="shared" ca="1" si="17"/>
        <v>1</v>
      </c>
      <c r="RU4" s="29">
        <f t="shared" ca="1" si="17"/>
        <v>1</v>
      </c>
      <c r="RV4" s="29">
        <f t="shared" ca="1" si="17"/>
        <v>30</v>
      </c>
      <c r="RW4" s="29">
        <f t="shared" ca="1" si="17"/>
        <v>1</v>
      </c>
      <c r="RX4" s="29">
        <f t="shared" ca="1" si="17"/>
        <v>1</v>
      </c>
      <c r="RY4" s="29">
        <f t="shared" ca="1" si="17"/>
        <v>1</v>
      </c>
      <c r="RZ4" s="29">
        <f t="shared" ca="1" si="17"/>
        <v>31</v>
      </c>
      <c r="SA4" s="29">
        <f t="shared" ca="1" si="17"/>
        <v>31</v>
      </c>
      <c r="SB4" s="29">
        <f t="shared" ca="1" si="17"/>
        <v>1</v>
      </c>
      <c r="SC4" s="29">
        <f t="shared" ca="1" si="17"/>
        <v>1</v>
      </c>
      <c r="SD4" s="29">
        <f t="shared" ca="1" si="17"/>
        <v>1</v>
      </c>
      <c r="SE4" s="29">
        <f t="shared" ca="1" si="17"/>
        <v>31</v>
      </c>
      <c r="SF4" s="29">
        <f t="shared" ca="1" si="17"/>
        <v>1</v>
      </c>
      <c r="SG4" s="29">
        <f t="shared" ca="1" si="17"/>
        <v>1</v>
      </c>
      <c r="SH4" s="29">
        <f t="shared" ca="1" si="17"/>
        <v>1</v>
      </c>
      <c r="SI4" s="29">
        <f t="shared" ca="1" si="17"/>
        <v>30</v>
      </c>
      <c r="SJ4" s="29">
        <f t="shared" ca="1" si="17"/>
        <v>1</v>
      </c>
      <c r="SK4" s="29">
        <f t="shared" ca="1" si="17"/>
        <v>1</v>
      </c>
      <c r="SL4" s="29">
        <f t="shared" ca="1" si="17"/>
        <v>1</v>
      </c>
      <c r="SM4" s="29">
        <f t="shared" ca="1" si="17"/>
        <v>30</v>
      </c>
      <c r="SN4" s="29">
        <f t="shared" ca="1" si="17"/>
        <v>1</v>
      </c>
      <c r="SO4" s="29">
        <f t="shared" ca="1" si="17"/>
        <v>1</v>
      </c>
      <c r="SP4" s="29">
        <f t="shared" ca="1" si="17"/>
        <v>1</v>
      </c>
      <c r="SQ4" s="29">
        <f t="shared" ca="1" si="17"/>
        <v>31</v>
      </c>
      <c r="SR4" s="29">
        <f t="shared" ca="1" si="17"/>
        <v>31</v>
      </c>
      <c r="SS4" s="29">
        <f t="shared" ca="1" si="17"/>
        <v>1</v>
      </c>
      <c r="ST4" s="29">
        <f t="shared" ca="1" si="17"/>
        <v>1</v>
      </c>
      <c r="SU4" s="29">
        <f t="shared" ref="SU4:TI4" ca="1" si="18">IF(SU$3&lt;НачИнвП_Дата,"",DAY(SU$3))</f>
        <v>1</v>
      </c>
      <c r="SV4" s="29">
        <f t="shared" ca="1" si="18"/>
        <v>31</v>
      </c>
      <c r="SW4" s="29">
        <f t="shared" ca="1" si="18"/>
        <v>1</v>
      </c>
      <c r="SX4" s="29">
        <f t="shared" ca="1" si="18"/>
        <v>1</v>
      </c>
      <c r="SY4" s="29">
        <f t="shared" ca="1" si="18"/>
        <v>1</v>
      </c>
      <c r="SZ4" s="29">
        <f t="shared" ca="1" si="18"/>
        <v>30</v>
      </c>
      <c r="TA4" s="29">
        <f t="shared" ca="1" si="18"/>
        <v>1</v>
      </c>
      <c r="TB4" s="29">
        <f t="shared" ca="1" si="18"/>
        <v>1</v>
      </c>
      <c r="TC4" s="29">
        <f t="shared" ca="1" si="18"/>
        <v>1</v>
      </c>
      <c r="TD4" s="29">
        <f t="shared" ca="1" si="18"/>
        <v>30</v>
      </c>
      <c r="TE4" s="29">
        <f t="shared" ca="1" si="18"/>
        <v>1</v>
      </c>
      <c r="TF4" s="29">
        <f t="shared" ca="1" si="18"/>
        <v>1</v>
      </c>
      <c r="TG4" s="29">
        <f t="shared" ca="1" si="18"/>
        <v>1</v>
      </c>
      <c r="TH4" s="29">
        <f t="shared" ca="1" si="18"/>
        <v>31</v>
      </c>
      <c r="TI4" s="29">
        <f t="shared" ca="1" si="18"/>
        <v>31</v>
      </c>
    </row>
    <row r="5" spans="1:529" s="26" customFormat="1" outlineLevel="1" collapsed="1">
      <c r="A5" s="6" t="s">
        <v>24</v>
      </c>
      <c r="B5" s="6"/>
      <c r="C5" s="25" t="str">
        <f>IF(C$4=1,COUNTIF($C$4:C$4,"=1"),"")</f>
        <v/>
      </c>
      <c r="D5" s="25" t="str">
        <f ca="1">IF(D$4=1,COUNTIF($C$4:D$4,"=1"),"")</f>
        <v/>
      </c>
      <c r="E5" s="25" t="str">
        <f ca="1">IF(E$4=1,COUNTIF($C$4:E$4,"=1"),"")</f>
        <v/>
      </c>
      <c r="F5" s="25" t="str">
        <f ca="1">IF(F$4=1,COUNTIF($C$4:F$4,"=1"),"")</f>
        <v/>
      </c>
      <c r="G5" s="25" t="str">
        <f ca="1">IF(G$4=1,COUNTIF($C$4:G$4,"=1"),"")</f>
        <v/>
      </c>
      <c r="H5" s="25" t="str">
        <f ca="1">IF(H$4=1,COUNTIF($C$4:H$4,"=1"),"")</f>
        <v/>
      </c>
      <c r="I5" s="25" t="str">
        <f ca="1">IF(I$4=1,COUNTIF($C$4:I$4,"=1"),"")</f>
        <v/>
      </c>
      <c r="J5" s="25" t="str">
        <f ca="1">IF(J$4=1,COUNTIF($C$4:J$4,"=1"),"")</f>
        <v/>
      </c>
      <c r="K5" s="25" t="str">
        <f ca="1">IF(K$4=1,COUNTIF($C$4:K$4,"=1"),"")</f>
        <v/>
      </c>
      <c r="L5" s="25" t="str">
        <f ca="1">IF(L$4=1,COUNTIF($C$4:L$4,"=1"),"")</f>
        <v/>
      </c>
      <c r="M5" s="25" t="str">
        <f ca="1">IF(M$4=1,COUNTIF($C$4:M$4,"=1"),"")</f>
        <v/>
      </c>
      <c r="N5" s="25" t="str">
        <f ca="1">IF(N$4=1,COUNTIF($C$4:N$4,"=1"),"")</f>
        <v/>
      </c>
      <c r="O5" s="25">
        <f ca="1">IF(O$4=1,COUNTIF($C$4:O$4,"=1"),"")</f>
        <v>1</v>
      </c>
      <c r="P5" s="25">
        <f ca="1">IF(P$4=1,COUNTIF($C$4:P$4,"=1"),"")</f>
        <v>2</v>
      </c>
      <c r="Q5" s="25">
        <f ca="1">IF(Q$4=1,COUNTIF($C$4:Q$4,"=1"),"")</f>
        <v>3</v>
      </c>
      <c r="R5" s="25" t="str">
        <f ca="1">IF(R$4=1,COUNTIF($C$4:R$4,"=1"),"")</f>
        <v/>
      </c>
      <c r="S5" s="25" t="str">
        <f ca="1">IF(S$4=1,COUNTIF($C$4:S$4,"=1"),"")</f>
        <v/>
      </c>
      <c r="T5" s="25">
        <f ca="1">IF(T$4=1,COUNTIF($C$4:T$4,"=1"),"")</f>
        <v>4</v>
      </c>
      <c r="U5" s="25">
        <f ca="1">IF(U$4=1,COUNTIF($C$4:U$4,"=1"),"")</f>
        <v>5</v>
      </c>
      <c r="V5" s="25">
        <f ca="1">IF(V$4=1,COUNTIF($C$4:V$4,"=1"),"")</f>
        <v>6</v>
      </c>
      <c r="W5" s="25" t="str">
        <f ca="1">IF(W$4=1,COUNTIF($C$4:W$4,"=1"),"")</f>
        <v/>
      </c>
      <c r="X5" s="25">
        <f ca="1">IF(X$4=1,COUNTIF($C$4:X$4,"=1"),"")</f>
        <v>7</v>
      </c>
      <c r="Y5" s="25">
        <f ca="1">IF(Y$4=1,COUNTIF($C$4:Y$4,"=1"),"")</f>
        <v>8</v>
      </c>
      <c r="Z5" s="25">
        <f ca="1">IF(Z$4=1,COUNTIF($C$4:Z$4,"=1"),"")</f>
        <v>9</v>
      </c>
      <c r="AA5" s="25" t="str">
        <f ca="1">IF(AA$4=1,COUNTIF($C$4:AA$4,"=1"),"")</f>
        <v/>
      </c>
      <c r="AB5" s="25">
        <f ca="1">IF(AB$4=1,COUNTIF($C$4:AB$4,"=1"),"")</f>
        <v>10</v>
      </c>
      <c r="AC5" s="25">
        <f ca="1">IF(AC$4=1,COUNTIF($C$4:AC$4,"=1"),"")</f>
        <v>11</v>
      </c>
      <c r="AD5" s="25">
        <f ca="1">IF(AD$4=1,COUNTIF($C$4:AD$4,"=1"),"")</f>
        <v>12</v>
      </c>
      <c r="AE5" s="25" t="str">
        <f ca="1">IF(AE$4=1,COUNTIF($C$4:AE$4,"=1"),"")</f>
        <v/>
      </c>
      <c r="AF5" s="25">
        <f ca="1">IF(AF$4=1,COUNTIF($C$4:AF$4,"=1"),"")</f>
        <v>13</v>
      </c>
      <c r="AG5" s="25">
        <f ca="1">IF(AG$4=1,COUNTIF($C$4:AG$4,"=1"),"")</f>
        <v>14</v>
      </c>
      <c r="AH5" s="25">
        <f ca="1">IF(AH$4=1,COUNTIF($C$4:AH$4,"=1"),"")</f>
        <v>15</v>
      </c>
      <c r="AI5" s="25" t="str">
        <f ca="1">IF(AI$4=1,COUNTIF($C$4:AI$4,"=1"),"")</f>
        <v/>
      </c>
      <c r="AJ5" s="25" t="str">
        <f ca="1">IF(AJ$4=1,COUNTIF($C$4:AJ$4,"=1"),"")</f>
        <v/>
      </c>
      <c r="AK5" s="25">
        <f ca="1">IF(AK$4=1,COUNTIF($C$4:AK$4,"=1"),"")</f>
        <v>16</v>
      </c>
      <c r="AL5" s="25">
        <f ca="1">IF(AL$4=1,COUNTIF($C$4:AL$4,"=1"),"")</f>
        <v>17</v>
      </c>
      <c r="AM5" s="25">
        <f ca="1">IF(AM$4=1,COUNTIF($C$4:AM$4,"=1"),"")</f>
        <v>18</v>
      </c>
      <c r="AN5" s="25" t="str">
        <f ca="1">IF(AN$4=1,COUNTIF($C$4:AN$4,"=1"),"")</f>
        <v/>
      </c>
      <c r="AO5" s="25">
        <f ca="1">IF(AO$4=1,COUNTIF($C$4:AO$4,"=1"),"")</f>
        <v>19</v>
      </c>
      <c r="AP5" s="25">
        <f ca="1">IF(AP$4=1,COUNTIF($C$4:AP$4,"=1"),"")</f>
        <v>20</v>
      </c>
      <c r="AQ5" s="25">
        <f ca="1">IF(AQ$4=1,COUNTIF($C$4:AQ$4,"=1"),"")</f>
        <v>21</v>
      </c>
      <c r="AR5" s="25" t="str">
        <f ca="1">IF(AR$4=1,COUNTIF($C$4:AR$4,"=1"),"")</f>
        <v/>
      </c>
      <c r="AS5" s="25">
        <f ca="1">IF(AS$4=1,COUNTIF($C$4:AS$4,"=1"),"")</f>
        <v>22</v>
      </c>
      <c r="AT5" s="25">
        <f ca="1">IF(AT$4=1,COUNTIF($C$4:AT$4,"=1"),"")</f>
        <v>23</v>
      </c>
      <c r="AU5" s="25">
        <f ca="1">IF(AU$4=1,COUNTIF($C$4:AU$4,"=1"),"")</f>
        <v>24</v>
      </c>
      <c r="AV5" s="25" t="str">
        <f ca="1">IF(AV$4=1,COUNTIF($C$4:AV$4,"=1"),"")</f>
        <v/>
      </c>
      <c r="AW5" s="25">
        <f ca="1">IF(AW$4=1,COUNTIF($C$4:AW$4,"=1"),"")</f>
        <v>25</v>
      </c>
      <c r="AX5" s="25">
        <f ca="1">IF(AX$4=1,COUNTIF($C$4:AX$4,"=1"),"")</f>
        <v>26</v>
      </c>
      <c r="AY5" s="25">
        <f ca="1">IF(AY$4=1,COUNTIF($C$4:AY$4,"=1"),"")</f>
        <v>27</v>
      </c>
      <c r="AZ5" s="25" t="str">
        <f ca="1">IF(AZ$4=1,COUNTIF($C$4:AZ$4,"=1"),"")</f>
        <v/>
      </c>
      <c r="BA5" s="25" t="str">
        <f ca="1">IF(BA$4=1,COUNTIF($C$4:BA$4,"=1"),"")</f>
        <v/>
      </c>
      <c r="BB5" s="25">
        <f ca="1">IF(BB$4=1,COUNTIF($C$4:BB$4,"=1"),"")</f>
        <v>28</v>
      </c>
      <c r="BC5" s="25">
        <f ca="1">IF(BC$4=1,COUNTIF($C$4:BC$4,"=1"),"")</f>
        <v>29</v>
      </c>
      <c r="BD5" s="25">
        <f ca="1">IF(BD$4=1,COUNTIF($C$4:BD$4,"=1"),"")</f>
        <v>30</v>
      </c>
      <c r="BE5" s="25" t="str">
        <f ca="1">IF(BE$4=1,COUNTIF($C$4:BE$4,"=1"),"")</f>
        <v/>
      </c>
      <c r="BF5" s="25">
        <f ca="1">IF(BF$4=1,COUNTIF($C$4:BF$4,"=1"),"")</f>
        <v>31</v>
      </c>
      <c r="BG5" s="25">
        <f ca="1">IF(BG$4=1,COUNTIF($C$4:BG$4,"=1"),"")</f>
        <v>32</v>
      </c>
      <c r="BH5" s="25">
        <f ca="1">IF(BH$4=1,COUNTIF($C$4:BH$4,"=1"),"")</f>
        <v>33</v>
      </c>
      <c r="BI5" s="25" t="str">
        <f ca="1">IF(BI$4=1,COUNTIF($C$4:BI$4,"=1"),"")</f>
        <v/>
      </c>
      <c r="BJ5" s="25">
        <f ca="1">IF(BJ$4=1,COUNTIF($C$4:BJ$4,"=1"),"")</f>
        <v>34</v>
      </c>
      <c r="BK5" s="25">
        <f ca="1">IF(BK$4=1,COUNTIF($C$4:BK$4,"=1"),"")</f>
        <v>35</v>
      </c>
      <c r="BL5" s="25">
        <f ca="1">IF(BL$4=1,COUNTIF($C$4:BL$4,"=1"),"")</f>
        <v>36</v>
      </c>
      <c r="BM5" s="25" t="str">
        <f ca="1">IF(BM$4=1,COUNTIF($C$4:BM$4,"=1"),"")</f>
        <v/>
      </c>
      <c r="BN5" s="25">
        <f ca="1">IF(BN$4=1,COUNTIF($C$4:BN$4,"=1"),"")</f>
        <v>37</v>
      </c>
      <c r="BO5" s="25">
        <f ca="1">IF(BO$4=1,COUNTIF($C$4:BO$4,"=1"),"")</f>
        <v>38</v>
      </c>
      <c r="BP5" s="25">
        <f ca="1">IF(BP$4=1,COUNTIF($C$4:BP$4,"=1"),"")</f>
        <v>39</v>
      </c>
      <c r="BQ5" s="25" t="str">
        <f ca="1">IF(BQ$4=1,COUNTIF($C$4:BQ$4,"=1"),"")</f>
        <v/>
      </c>
      <c r="BR5" s="25" t="str">
        <f ca="1">IF(BR$4=1,COUNTIF($C$4:BR$4,"=1"),"")</f>
        <v/>
      </c>
      <c r="BS5" s="25">
        <f ca="1">IF(BS$4=1,COUNTIF($C$4:BS$4,"=1"),"")</f>
        <v>40</v>
      </c>
      <c r="BT5" s="25">
        <f ca="1">IF(BT$4=1,COUNTIF($C$4:BT$4,"=1"),"")</f>
        <v>41</v>
      </c>
      <c r="BU5" s="25">
        <f ca="1">IF(BU$4=1,COUNTIF($C$4:BU$4,"=1"),"")</f>
        <v>42</v>
      </c>
      <c r="BV5" s="25" t="str">
        <f ca="1">IF(BV$4=1,COUNTIF($C$4:BV$4,"=1"),"")</f>
        <v/>
      </c>
      <c r="BW5" s="25">
        <f ca="1">IF(BW$4=1,COUNTIF($C$4:BW$4,"=1"),"")</f>
        <v>43</v>
      </c>
      <c r="BX5" s="25">
        <f ca="1">IF(BX$4=1,COUNTIF($C$4:BX$4,"=1"),"")</f>
        <v>44</v>
      </c>
      <c r="BY5" s="25">
        <f ca="1">IF(BY$4=1,COUNTIF($C$4:BY$4,"=1"),"")</f>
        <v>45</v>
      </c>
      <c r="BZ5" s="25" t="str">
        <f ca="1">IF(BZ$4=1,COUNTIF($C$4:BZ$4,"=1"),"")</f>
        <v/>
      </c>
      <c r="CA5" s="25">
        <f ca="1">IF(CA$4=1,COUNTIF($C$4:CA$4,"=1"),"")</f>
        <v>46</v>
      </c>
      <c r="CB5" s="25">
        <f ca="1">IF(CB$4=1,COUNTIF($C$4:CB$4,"=1"),"")</f>
        <v>47</v>
      </c>
      <c r="CC5" s="25">
        <f ca="1">IF(CC$4=1,COUNTIF($C$4:CC$4,"=1"),"")</f>
        <v>48</v>
      </c>
      <c r="CD5" s="25" t="str">
        <f ca="1">IF(CD$4=1,COUNTIF($C$4:CD$4,"=1"),"")</f>
        <v/>
      </c>
      <c r="CE5" s="25">
        <f ca="1">IF(CE$4=1,COUNTIF($C$4:CE$4,"=1"),"")</f>
        <v>49</v>
      </c>
      <c r="CF5" s="25">
        <f ca="1">IF(CF$4=1,COUNTIF($C$4:CF$4,"=1"),"")</f>
        <v>50</v>
      </c>
      <c r="CG5" s="25">
        <f ca="1">IF(CG$4=1,COUNTIF($C$4:CG$4,"=1"),"")</f>
        <v>51</v>
      </c>
      <c r="CH5" s="25" t="str">
        <f ca="1">IF(CH$4=1,COUNTIF($C$4:CH$4,"=1"),"")</f>
        <v/>
      </c>
      <c r="CI5" s="25" t="str">
        <f ca="1">IF(CI$4=1,COUNTIF($C$4:CI$4,"=1"),"")</f>
        <v/>
      </c>
      <c r="CJ5" s="25">
        <f ca="1">IF(CJ$4=1,COUNTIF($C$4:CJ$4,"=1"),"")</f>
        <v>52</v>
      </c>
      <c r="CK5" s="25">
        <f ca="1">IF(CK$4=1,COUNTIF($C$4:CK$4,"=1"),"")</f>
        <v>53</v>
      </c>
      <c r="CL5" s="25">
        <f ca="1">IF(CL$4=1,COUNTIF($C$4:CL$4,"=1"),"")</f>
        <v>54</v>
      </c>
      <c r="CM5" s="25" t="str">
        <f ca="1">IF(CM$4=1,COUNTIF($C$4:CM$4,"=1"),"")</f>
        <v/>
      </c>
      <c r="CN5" s="25">
        <f ca="1">IF(CN$4=1,COUNTIF($C$4:CN$4,"=1"),"")</f>
        <v>55</v>
      </c>
      <c r="CO5" s="25">
        <f ca="1">IF(CO$4=1,COUNTIF($C$4:CO$4,"=1"),"")</f>
        <v>56</v>
      </c>
      <c r="CP5" s="25">
        <f ca="1">IF(CP$4=1,COUNTIF($C$4:CP$4,"=1"),"")</f>
        <v>57</v>
      </c>
      <c r="CQ5" s="25" t="str">
        <f ca="1">IF(CQ$4=1,COUNTIF($C$4:CQ$4,"=1"),"")</f>
        <v/>
      </c>
      <c r="CR5" s="25">
        <f ca="1">IF(CR$4=1,COUNTIF($C$4:CR$4,"=1"),"")</f>
        <v>58</v>
      </c>
      <c r="CS5" s="25">
        <f ca="1">IF(CS$4=1,COUNTIF($C$4:CS$4,"=1"),"")</f>
        <v>59</v>
      </c>
      <c r="CT5" s="25">
        <f ca="1">IF(CT$4=1,COUNTIF($C$4:CT$4,"=1"),"")</f>
        <v>60</v>
      </c>
      <c r="CU5" s="25" t="str">
        <f ca="1">IF(CU$4=1,COUNTIF($C$4:CU$4,"=1"),"")</f>
        <v/>
      </c>
      <c r="CV5" s="25">
        <f ca="1">IF(CV$4=1,COUNTIF($C$4:CV$4,"=1"),"")</f>
        <v>61</v>
      </c>
      <c r="CW5" s="25">
        <f ca="1">IF(CW$4=1,COUNTIF($C$4:CW$4,"=1"),"")</f>
        <v>62</v>
      </c>
      <c r="CX5" s="25">
        <f ca="1">IF(CX$4=1,COUNTIF($C$4:CX$4,"=1"),"")</f>
        <v>63</v>
      </c>
      <c r="CY5" s="25" t="str">
        <f ca="1">IF(CY$4=1,COUNTIF($C$4:CY$4,"=1"),"")</f>
        <v/>
      </c>
      <c r="CZ5" s="25" t="str">
        <f ca="1">IF(CZ$4=1,COUNTIF($C$4:CZ$4,"=1"),"")</f>
        <v/>
      </c>
      <c r="DA5" s="25">
        <f ca="1">IF(DA$4=1,COUNTIF($C$4:DA$4,"=1"),"")</f>
        <v>64</v>
      </c>
      <c r="DB5" s="25">
        <f ca="1">IF(DB$4=1,COUNTIF($C$4:DB$4,"=1"),"")</f>
        <v>65</v>
      </c>
      <c r="DC5" s="25">
        <f ca="1">IF(DC$4=1,COUNTIF($C$4:DC$4,"=1"),"")</f>
        <v>66</v>
      </c>
      <c r="DD5" s="25" t="str">
        <f ca="1">IF(DD$4=1,COUNTIF($C$4:DD$4,"=1"),"")</f>
        <v/>
      </c>
      <c r="DE5" s="25">
        <f ca="1">IF(DE$4=1,COUNTIF($C$4:DE$4,"=1"),"")</f>
        <v>67</v>
      </c>
      <c r="DF5" s="25">
        <f ca="1">IF(DF$4=1,COUNTIF($C$4:DF$4,"=1"),"")</f>
        <v>68</v>
      </c>
      <c r="DG5" s="25">
        <f ca="1">IF(DG$4=1,COUNTIF($C$4:DG$4,"=1"),"")</f>
        <v>69</v>
      </c>
      <c r="DH5" s="25" t="str">
        <f ca="1">IF(DH$4=1,COUNTIF($C$4:DH$4,"=1"),"")</f>
        <v/>
      </c>
      <c r="DI5" s="25">
        <f ca="1">IF(DI$4=1,COUNTIF($C$4:DI$4,"=1"),"")</f>
        <v>70</v>
      </c>
      <c r="DJ5" s="25">
        <f ca="1">IF(DJ$4=1,COUNTIF($C$4:DJ$4,"=1"),"")</f>
        <v>71</v>
      </c>
      <c r="DK5" s="25">
        <f ca="1">IF(DK$4=1,COUNTIF($C$4:DK$4,"=1"),"")</f>
        <v>72</v>
      </c>
      <c r="DL5" s="25" t="str">
        <f ca="1">IF(DL$4=1,COUNTIF($C$4:DL$4,"=1"),"")</f>
        <v/>
      </c>
      <c r="DM5" s="25">
        <f ca="1">IF(DM$4=1,COUNTIF($C$4:DM$4,"=1"),"")</f>
        <v>73</v>
      </c>
      <c r="DN5" s="25">
        <f ca="1">IF(DN$4=1,COUNTIF($C$4:DN$4,"=1"),"")</f>
        <v>74</v>
      </c>
      <c r="DO5" s="25">
        <f ca="1">IF(DO$4=1,COUNTIF($C$4:DO$4,"=1"),"")</f>
        <v>75</v>
      </c>
      <c r="DP5" s="25" t="str">
        <f ca="1">IF(DP$4=1,COUNTIF($C$4:DP$4,"=1"),"")</f>
        <v/>
      </c>
      <c r="DQ5" s="25" t="str">
        <f ca="1">IF(DQ$4=1,COUNTIF($C$4:DQ$4,"=1"),"")</f>
        <v/>
      </c>
      <c r="DR5" s="25">
        <f ca="1">IF(DR$4=1,COUNTIF($C$4:DR$4,"=1"),"")</f>
        <v>76</v>
      </c>
      <c r="DS5" s="25">
        <f ca="1">IF(DS$4=1,COUNTIF($C$4:DS$4,"=1"),"")</f>
        <v>77</v>
      </c>
      <c r="DT5" s="25">
        <f ca="1">IF(DT$4=1,COUNTIF($C$4:DT$4,"=1"),"")</f>
        <v>78</v>
      </c>
      <c r="DU5" s="25" t="str">
        <f ca="1">IF(DU$4=1,COUNTIF($C$4:DU$4,"=1"),"")</f>
        <v/>
      </c>
      <c r="DV5" s="25">
        <f ca="1">IF(DV$4=1,COUNTIF($C$4:DV$4,"=1"),"")</f>
        <v>79</v>
      </c>
      <c r="DW5" s="25">
        <f ca="1">IF(DW$4=1,COUNTIF($C$4:DW$4,"=1"),"")</f>
        <v>80</v>
      </c>
      <c r="DX5" s="25">
        <f ca="1">IF(DX$4=1,COUNTIF($C$4:DX$4,"=1"),"")</f>
        <v>81</v>
      </c>
      <c r="DY5" s="25" t="str">
        <f ca="1">IF(DY$4=1,COUNTIF($C$4:DY$4,"=1"),"")</f>
        <v/>
      </c>
      <c r="DZ5" s="25">
        <f ca="1">IF(DZ$4=1,COUNTIF($C$4:DZ$4,"=1"),"")</f>
        <v>82</v>
      </c>
      <c r="EA5" s="25">
        <f ca="1">IF(EA$4=1,COUNTIF($C$4:EA$4,"=1"),"")</f>
        <v>83</v>
      </c>
      <c r="EB5" s="25">
        <f ca="1">IF(EB$4=1,COUNTIF($C$4:EB$4,"=1"),"")</f>
        <v>84</v>
      </c>
      <c r="EC5" s="25" t="str">
        <f ca="1">IF(EC$4=1,COUNTIF($C$4:EC$4,"=1"),"")</f>
        <v/>
      </c>
      <c r="ED5" s="25">
        <f ca="1">IF(ED$4=1,COUNTIF($C$4:ED$4,"=1"),"")</f>
        <v>85</v>
      </c>
      <c r="EE5" s="25">
        <f ca="1">IF(EE$4=1,COUNTIF($C$4:EE$4,"=1"),"")</f>
        <v>86</v>
      </c>
      <c r="EF5" s="25">
        <f ca="1">IF(EF$4=1,COUNTIF($C$4:EF$4,"=1"),"")</f>
        <v>87</v>
      </c>
      <c r="EG5" s="25" t="str">
        <f ca="1">IF(EG$4=1,COUNTIF($C$4:EG$4,"=1"),"")</f>
        <v/>
      </c>
      <c r="EH5" s="25" t="str">
        <f ca="1">IF(EH$4=1,COUNTIF($C$4:EH$4,"=1"),"")</f>
        <v/>
      </c>
      <c r="EI5" s="25">
        <f ca="1">IF(EI$4=1,COUNTIF($C$4:EI$4,"=1"),"")</f>
        <v>88</v>
      </c>
      <c r="EJ5" s="25">
        <f ca="1">IF(EJ$4=1,COUNTIF($C$4:EJ$4,"=1"),"")</f>
        <v>89</v>
      </c>
      <c r="EK5" s="25">
        <f ca="1">IF(EK$4=1,COUNTIF($C$4:EK$4,"=1"),"")</f>
        <v>90</v>
      </c>
      <c r="EL5" s="25" t="str">
        <f ca="1">IF(EL$4=1,COUNTIF($C$4:EL$4,"=1"),"")</f>
        <v/>
      </c>
      <c r="EM5" s="25">
        <f ca="1">IF(EM$4=1,COUNTIF($C$4:EM$4,"=1"),"")</f>
        <v>91</v>
      </c>
      <c r="EN5" s="25">
        <f ca="1">IF(EN$4=1,COUNTIF($C$4:EN$4,"=1"),"")</f>
        <v>92</v>
      </c>
      <c r="EO5" s="25">
        <f ca="1">IF(EO$4=1,COUNTIF($C$4:EO$4,"=1"),"")</f>
        <v>93</v>
      </c>
      <c r="EP5" s="25" t="str">
        <f ca="1">IF(EP$4=1,COUNTIF($C$4:EP$4,"=1"),"")</f>
        <v/>
      </c>
      <c r="EQ5" s="25">
        <f ca="1">IF(EQ$4=1,COUNTIF($C$4:EQ$4,"=1"),"")</f>
        <v>94</v>
      </c>
      <c r="ER5" s="25">
        <f ca="1">IF(ER$4=1,COUNTIF($C$4:ER$4,"=1"),"")</f>
        <v>95</v>
      </c>
      <c r="ES5" s="25">
        <f ca="1">IF(ES$4=1,COUNTIF($C$4:ES$4,"=1"),"")</f>
        <v>96</v>
      </c>
      <c r="ET5" s="25" t="str">
        <f ca="1">IF(ET$4=1,COUNTIF($C$4:ET$4,"=1"),"")</f>
        <v/>
      </c>
      <c r="EU5" s="25">
        <f ca="1">IF(EU$4=1,COUNTIF($C$4:EU$4,"=1"),"")</f>
        <v>97</v>
      </c>
      <c r="EV5" s="25">
        <f ca="1">IF(EV$4=1,COUNTIF($C$4:EV$4,"=1"),"")</f>
        <v>98</v>
      </c>
      <c r="EW5" s="25">
        <f ca="1">IF(EW$4=1,COUNTIF($C$4:EW$4,"=1"),"")</f>
        <v>99</v>
      </c>
      <c r="EX5" s="25" t="str">
        <f ca="1">IF(EX$4=1,COUNTIF($C$4:EX$4,"=1"),"")</f>
        <v/>
      </c>
      <c r="EY5" s="25" t="str">
        <f ca="1">IF(EY$4=1,COUNTIF($C$4:EY$4,"=1"),"")</f>
        <v/>
      </c>
      <c r="EZ5" s="25">
        <f ca="1">IF(EZ$4=1,COUNTIF($C$4:EZ$4,"=1"),"")</f>
        <v>100</v>
      </c>
      <c r="FA5" s="25">
        <f ca="1">IF(FA$4=1,COUNTIF($C$4:FA$4,"=1"),"")</f>
        <v>101</v>
      </c>
      <c r="FB5" s="25">
        <f ca="1">IF(FB$4=1,COUNTIF($C$4:FB$4,"=1"),"")</f>
        <v>102</v>
      </c>
      <c r="FC5" s="25" t="str">
        <f ca="1">IF(FC$4=1,COUNTIF($C$4:FC$4,"=1"),"")</f>
        <v/>
      </c>
      <c r="FD5" s="25">
        <f ca="1">IF(FD$4=1,COUNTIF($C$4:FD$4,"=1"),"")</f>
        <v>103</v>
      </c>
      <c r="FE5" s="25">
        <f ca="1">IF(FE$4=1,COUNTIF($C$4:FE$4,"=1"),"")</f>
        <v>104</v>
      </c>
      <c r="FF5" s="25">
        <f ca="1">IF(FF$4=1,COUNTIF($C$4:FF$4,"=1"),"")</f>
        <v>105</v>
      </c>
      <c r="FG5" s="25" t="str">
        <f ca="1">IF(FG$4=1,COUNTIF($C$4:FG$4,"=1"),"")</f>
        <v/>
      </c>
      <c r="FH5" s="25">
        <f ca="1">IF(FH$4=1,COUNTIF($C$4:FH$4,"=1"),"")</f>
        <v>106</v>
      </c>
      <c r="FI5" s="25">
        <f ca="1">IF(FI$4=1,COUNTIF($C$4:FI$4,"=1"),"")</f>
        <v>107</v>
      </c>
      <c r="FJ5" s="25">
        <f ca="1">IF(FJ$4=1,COUNTIF($C$4:FJ$4,"=1"),"")</f>
        <v>108</v>
      </c>
      <c r="FK5" s="25" t="str">
        <f ca="1">IF(FK$4=1,COUNTIF($C$4:FK$4,"=1"),"")</f>
        <v/>
      </c>
      <c r="FL5" s="25">
        <f ca="1">IF(FL$4=1,COUNTIF($C$4:FL$4,"=1"),"")</f>
        <v>109</v>
      </c>
      <c r="FM5" s="25">
        <f ca="1">IF(FM$4=1,COUNTIF($C$4:FM$4,"=1"),"")</f>
        <v>110</v>
      </c>
      <c r="FN5" s="25">
        <f ca="1">IF(FN$4=1,COUNTIF($C$4:FN$4,"=1"),"")</f>
        <v>111</v>
      </c>
      <c r="FO5" s="25" t="str">
        <f ca="1">IF(FO$4=1,COUNTIF($C$4:FO$4,"=1"),"")</f>
        <v/>
      </c>
      <c r="FP5" s="25" t="str">
        <f ca="1">IF(FP$4=1,COUNTIF($C$4:FP$4,"=1"),"")</f>
        <v/>
      </c>
      <c r="FQ5" s="25">
        <f ca="1">IF(FQ$4=1,COUNTIF($C$4:FQ$4,"=1"),"")</f>
        <v>112</v>
      </c>
      <c r="FR5" s="25">
        <f ca="1">IF(FR$4=1,COUNTIF($C$4:FR$4,"=1"),"")</f>
        <v>113</v>
      </c>
      <c r="FS5" s="25">
        <f ca="1">IF(FS$4=1,COUNTIF($C$4:FS$4,"=1"),"")</f>
        <v>114</v>
      </c>
      <c r="FT5" s="25" t="str">
        <f ca="1">IF(FT$4=1,COUNTIF($C$4:FT$4,"=1"),"")</f>
        <v/>
      </c>
      <c r="FU5" s="25">
        <f ca="1">IF(FU$4=1,COUNTIF($C$4:FU$4,"=1"),"")</f>
        <v>115</v>
      </c>
      <c r="FV5" s="25">
        <f ca="1">IF(FV$4=1,COUNTIF($C$4:FV$4,"=1"),"")</f>
        <v>116</v>
      </c>
      <c r="FW5" s="25">
        <f ca="1">IF(FW$4=1,COUNTIF($C$4:FW$4,"=1"),"")</f>
        <v>117</v>
      </c>
      <c r="FX5" s="25" t="str">
        <f ca="1">IF(FX$4=1,COUNTIF($C$4:FX$4,"=1"),"")</f>
        <v/>
      </c>
      <c r="FY5" s="25">
        <f ca="1">IF(FY$4=1,COUNTIF($C$4:FY$4,"=1"),"")</f>
        <v>118</v>
      </c>
      <c r="FZ5" s="25">
        <f ca="1">IF(FZ$4=1,COUNTIF($C$4:FZ$4,"=1"),"")</f>
        <v>119</v>
      </c>
      <c r="GA5" s="25">
        <f ca="1">IF(GA$4=1,COUNTIF($C$4:GA$4,"=1"),"")</f>
        <v>120</v>
      </c>
      <c r="GB5" s="25" t="str">
        <f ca="1">IF(GB$4=1,COUNTIF($C$4:GB$4,"=1"),"")</f>
        <v/>
      </c>
      <c r="GC5" s="25">
        <f ca="1">IF(GC$4=1,COUNTIF($C$4:GC$4,"=1"),"")</f>
        <v>121</v>
      </c>
      <c r="GD5" s="25">
        <f ca="1">IF(GD$4=1,COUNTIF($C$4:GD$4,"=1"),"")</f>
        <v>122</v>
      </c>
      <c r="GE5" s="25">
        <f ca="1">IF(GE$4=1,COUNTIF($C$4:GE$4,"=1"),"")</f>
        <v>123</v>
      </c>
      <c r="GF5" s="25" t="str">
        <f ca="1">IF(GF$4=1,COUNTIF($C$4:GF$4,"=1"),"")</f>
        <v/>
      </c>
      <c r="GG5" s="25" t="str">
        <f ca="1">IF(GG$4=1,COUNTIF($C$4:GG$4,"=1"),"")</f>
        <v/>
      </c>
      <c r="GH5" s="25">
        <f ca="1">IF(GH$4=1,COUNTIF($C$4:GH$4,"=1"),"")</f>
        <v>124</v>
      </c>
      <c r="GI5" s="25">
        <f ca="1">IF(GI$4=1,COUNTIF($C$4:GI$4,"=1"),"")</f>
        <v>125</v>
      </c>
      <c r="GJ5" s="25">
        <f ca="1">IF(GJ$4=1,COUNTIF($C$4:GJ$4,"=1"),"")</f>
        <v>126</v>
      </c>
      <c r="GK5" s="25" t="str">
        <f ca="1">IF(GK$4=1,COUNTIF($C$4:GK$4,"=1"),"")</f>
        <v/>
      </c>
      <c r="GL5" s="25">
        <f ca="1">IF(GL$4=1,COUNTIF($C$4:GL$4,"=1"),"")</f>
        <v>127</v>
      </c>
      <c r="GM5" s="25">
        <f ca="1">IF(GM$4=1,COUNTIF($C$4:GM$4,"=1"),"")</f>
        <v>128</v>
      </c>
      <c r="GN5" s="25">
        <f ca="1">IF(GN$4=1,COUNTIF($C$4:GN$4,"=1"),"")</f>
        <v>129</v>
      </c>
      <c r="GO5" s="25" t="str">
        <f ca="1">IF(GO$4=1,COUNTIF($C$4:GO$4,"=1"),"")</f>
        <v/>
      </c>
      <c r="GP5" s="25">
        <f ca="1">IF(GP$4=1,COUNTIF($C$4:GP$4,"=1"),"")</f>
        <v>130</v>
      </c>
      <c r="GQ5" s="25">
        <f ca="1">IF(GQ$4=1,COUNTIF($C$4:GQ$4,"=1"),"")</f>
        <v>131</v>
      </c>
      <c r="GR5" s="25">
        <f ca="1">IF(GR$4=1,COUNTIF($C$4:GR$4,"=1"),"")</f>
        <v>132</v>
      </c>
      <c r="GS5" s="25" t="str">
        <f ca="1">IF(GS$4=1,COUNTIF($C$4:GS$4,"=1"),"")</f>
        <v/>
      </c>
      <c r="GT5" s="25">
        <f ca="1">IF(GT$4=1,COUNTIF($C$4:GT$4,"=1"),"")</f>
        <v>133</v>
      </c>
      <c r="GU5" s="25">
        <f ca="1">IF(GU$4=1,COUNTIF($C$4:GU$4,"=1"),"")</f>
        <v>134</v>
      </c>
      <c r="GV5" s="25">
        <f ca="1">IF(GV$4=1,COUNTIF($C$4:GV$4,"=1"),"")</f>
        <v>135</v>
      </c>
      <c r="GW5" s="25" t="str">
        <f ca="1">IF(GW$4=1,COUNTIF($C$4:GW$4,"=1"),"")</f>
        <v/>
      </c>
      <c r="GX5" s="25" t="str">
        <f ca="1">IF(GX$4=1,COUNTIF($C$4:GX$4,"=1"),"")</f>
        <v/>
      </c>
      <c r="GY5" s="25">
        <f ca="1">IF(GY$4=1,COUNTIF($C$4:GY$4,"=1"),"")</f>
        <v>136</v>
      </c>
      <c r="GZ5" s="25">
        <f ca="1">IF(GZ$4=1,COUNTIF($C$4:GZ$4,"=1"),"")</f>
        <v>137</v>
      </c>
      <c r="HA5" s="25">
        <f ca="1">IF(HA$4=1,COUNTIF($C$4:HA$4,"=1"),"")</f>
        <v>138</v>
      </c>
      <c r="HB5" s="25" t="str">
        <f ca="1">IF(HB$4=1,COUNTIF($C$4:HB$4,"=1"),"")</f>
        <v/>
      </c>
      <c r="HC5" s="25">
        <f ca="1">IF(HC$4=1,COUNTIF($C$4:HC$4,"=1"),"")</f>
        <v>139</v>
      </c>
      <c r="HD5" s="25">
        <f ca="1">IF(HD$4=1,COUNTIF($C$4:HD$4,"=1"),"")</f>
        <v>140</v>
      </c>
      <c r="HE5" s="25">
        <f ca="1">IF(HE$4=1,COUNTIF($C$4:HE$4,"=1"),"")</f>
        <v>141</v>
      </c>
      <c r="HF5" s="25" t="str">
        <f ca="1">IF(HF$4=1,COUNTIF($C$4:HF$4,"=1"),"")</f>
        <v/>
      </c>
      <c r="HG5" s="25">
        <f ca="1">IF(HG$4=1,COUNTIF($C$4:HG$4,"=1"),"")</f>
        <v>142</v>
      </c>
      <c r="HH5" s="25">
        <f ca="1">IF(HH$4=1,COUNTIF($C$4:HH$4,"=1"),"")</f>
        <v>143</v>
      </c>
      <c r="HI5" s="25">
        <f ca="1">IF(HI$4=1,COUNTIF($C$4:HI$4,"=1"),"")</f>
        <v>144</v>
      </c>
      <c r="HJ5" s="25" t="str">
        <f ca="1">IF(HJ$4=1,COUNTIF($C$4:HJ$4,"=1"),"")</f>
        <v/>
      </c>
      <c r="HK5" s="25">
        <f ca="1">IF(HK$4=1,COUNTIF($C$4:HK$4,"=1"),"")</f>
        <v>145</v>
      </c>
      <c r="HL5" s="25">
        <f ca="1">IF(HL$4=1,COUNTIF($C$4:HL$4,"=1"),"")</f>
        <v>146</v>
      </c>
      <c r="HM5" s="25">
        <f ca="1">IF(HM$4=1,COUNTIF($C$4:HM$4,"=1"),"")</f>
        <v>147</v>
      </c>
      <c r="HN5" s="25" t="str">
        <f ca="1">IF(HN$4=1,COUNTIF($C$4:HN$4,"=1"),"")</f>
        <v/>
      </c>
      <c r="HO5" s="25" t="str">
        <f ca="1">IF(HO$4=1,COUNTIF($C$4:HO$4,"=1"),"")</f>
        <v/>
      </c>
      <c r="HP5" s="25">
        <f ca="1">IF(HP$4=1,COUNTIF($C$4:HP$4,"=1"),"")</f>
        <v>148</v>
      </c>
      <c r="HQ5" s="25">
        <f ca="1">IF(HQ$4=1,COUNTIF($C$4:HQ$4,"=1"),"")</f>
        <v>149</v>
      </c>
      <c r="HR5" s="25">
        <f ca="1">IF(HR$4=1,COUNTIF($C$4:HR$4,"=1"),"")</f>
        <v>150</v>
      </c>
      <c r="HS5" s="25" t="str">
        <f ca="1">IF(HS$4=1,COUNTIF($C$4:HS$4,"=1"),"")</f>
        <v/>
      </c>
      <c r="HT5" s="25">
        <f ca="1">IF(HT$4=1,COUNTIF($C$4:HT$4,"=1"),"")</f>
        <v>151</v>
      </c>
      <c r="HU5" s="25">
        <f ca="1">IF(HU$4=1,COUNTIF($C$4:HU$4,"=1"),"")</f>
        <v>152</v>
      </c>
      <c r="HV5" s="25">
        <f ca="1">IF(HV$4=1,COUNTIF($C$4:HV$4,"=1"),"")</f>
        <v>153</v>
      </c>
      <c r="HW5" s="25" t="str">
        <f ca="1">IF(HW$4=1,COUNTIF($C$4:HW$4,"=1"),"")</f>
        <v/>
      </c>
      <c r="HX5" s="25">
        <f ca="1">IF(HX$4=1,COUNTIF($C$4:HX$4,"=1"),"")</f>
        <v>154</v>
      </c>
      <c r="HY5" s="25">
        <f ca="1">IF(HY$4=1,COUNTIF($C$4:HY$4,"=1"),"")</f>
        <v>155</v>
      </c>
      <c r="HZ5" s="25">
        <f ca="1">IF(HZ$4=1,COUNTIF($C$4:HZ$4,"=1"),"")</f>
        <v>156</v>
      </c>
      <c r="IA5" s="25" t="str">
        <f ca="1">IF(IA$4=1,COUNTIF($C$4:IA$4,"=1"),"")</f>
        <v/>
      </c>
      <c r="IB5" s="25">
        <f ca="1">IF(IB$4=1,COUNTIF($C$4:IB$4,"=1"),"")</f>
        <v>157</v>
      </c>
      <c r="IC5" s="25">
        <f ca="1">IF(IC$4=1,COUNTIF($C$4:IC$4,"=1"),"")</f>
        <v>158</v>
      </c>
      <c r="ID5" s="25">
        <f ca="1">IF(ID$4=1,COUNTIF($C$4:ID$4,"=1"),"")</f>
        <v>159</v>
      </c>
      <c r="IE5" s="25" t="str">
        <f ca="1">IF(IE$4=1,COUNTIF($C$4:IE$4,"=1"),"")</f>
        <v/>
      </c>
      <c r="IF5" s="25" t="str">
        <f ca="1">IF(IF$4=1,COUNTIF($C$4:IF$4,"=1"),"")</f>
        <v/>
      </c>
      <c r="IG5" s="25">
        <f ca="1">IF(IG$4=1,COUNTIF($C$4:IG$4,"=1"),"")</f>
        <v>160</v>
      </c>
      <c r="IH5" s="25">
        <f ca="1">IF(IH$4=1,COUNTIF($C$4:IH$4,"=1"),"")</f>
        <v>161</v>
      </c>
      <c r="II5" s="25">
        <f ca="1">IF(II$4=1,COUNTIF($C$4:II$4,"=1"),"")</f>
        <v>162</v>
      </c>
      <c r="IJ5" s="25" t="str">
        <f ca="1">IF(IJ$4=1,COUNTIF($C$4:IJ$4,"=1"),"")</f>
        <v/>
      </c>
      <c r="IK5" s="25">
        <f ca="1">IF(IK$4=1,COUNTIF($C$4:IK$4,"=1"),"")</f>
        <v>163</v>
      </c>
      <c r="IL5" s="25">
        <f ca="1">IF(IL$4=1,COUNTIF($C$4:IL$4,"=1"),"")</f>
        <v>164</v>
      </c>
      <c r="IM5" s="25">
        <f ca="1">IF(IM$4=1,COUNTIF($C$4:IM$4,"=1"),"")</f>
        <v>165</v>
      </c>
      <c r="IN5" s="25" t="str">
        <f ca="1">IF(IN$4=1,COUNTIF($C$4:IN$4,"=1"),"")</f>
        <v/>
      </c>
      <c r="IO5" s="25">
        <f ca="1">IF(IO$4=1,COUNTIF($C$4:IO$4,"=1"),"")</f>
        <v>166</v>
      </c>
      <c r="IP5" s="25">
        <f ca="1">IF(IP$4=1,COUNTIF($C$4:IP$4,"=1"),"")</f>
        <v>167</v>
      </c>
      <c r="IQ5" s="25">
        <f ca="1">IF(IQ$4=1,COUNTIF($C$4:IQ$4,"=1"),"")</f>
        <v>168</v>
      </c>
      <c r="IR5" s="25" t="str">
        <f ca="1">IF(IR$4=1,COUNTIF($C$4:IR$4,"=1"),"")</f>
        <v/>
      </c>
      <c r="IS5" s="25">
        <f ca="1">IF(IS$4=1,COUNTIF($C$4:IS$4,"=1"),"")</f>
        <v>169</v>
      </c>
      <c r="IT5" s="25">
        <f ca="1">IF(IT$4=1,COUNTIF($C$4:IT$4,"=1"),"")</f>
        <v>170</v>
      </c>
      <c r="IU5" s="25">
        <f ca="1">IF(IU$4=1,COUNTIF($C$4:IU$4,"=1"),"")</f>
        <v>171</v>
      </c>
      <c r="IV5" s="25" t="str">
        <f ca="1">IF(IV$4=1,COUNTIF($C$4:IV$4,"=1"),"")</f>
        <v/>
      </c>
      <c r="IW5" s="25" t="str">
        <f ca="1">IF(IW$4=1,COUNTIF($C$4:IW$4,"=1"),"")</f>
        <v/>
      </c>
      <c r="IX5" s="25">
        <f ca="1">IF(IX$4=1,COUNTIF($C$4:IX$4,"=1"),"")</f>
        <v>172</v>
      </c>
      <c r="IY5" s="25">
        <f ca="1">IF(IY$4=1,COUNTIF($C$4:IY$4,"=1"),"")</f>
        <v>173</v>
      </c>
      <c r="IZ5" s="25">
        <f ca="1">IF(IZ$4=1,COUNTIF($C$4:IZ$4,"=1"),"")</f>
        <v>174</v>
      </c>
      <c r="JA5" s="25" t="str">
        <f ca="1">IF(JA$4=1,COUNTIF($C$4:JA$4,"=1"),"")</f>
        <v/>
      </c>
      <c r="JB5" s="25">
        <f ca="1">IF(JB$4=1,COUNTIF($C$4:JB$4,"=1"),"")</f>
        <v>175</v>
      </c>
      <c r="JC5" s="25">
        <f ca="1">IF(JC$4=1,COUNTIF($C$4:JC$4,"=1"),"")</f>
        <v>176</v>
      </c>
      <c r="JD5" s="25">
        <f ca="1">IF(JD$4=1,COUNTIF($C$4:JD$4,"=1"),"")</f>
        <v>177</v>
      </c>
      <c r="JE5" s="25" t="str">
        <f ca="1">IF(JE$4=1,COUNTIF($C$4:JE$4,"=1"),"")</f>
        <v/>
      </c>
      <c r="JF5" s="25">
        <f ca="1">IF(JF$4=1,COUNTIF($C$4:JF$4,"=1"),"")</f>
        <v>178</v>
      </c>
      <c r="JG5" s="25">
        <f ca="1">IF(JG$4=1,COUNTIF($C$4:JG$4,"=1"),"")</f>
        <v>179</v>
      </c>
      <c r="JH5" s="25">
        <f ca="1">IF(JH$4=1,COUNTIF($C$4:JH$4,"=1"),"")</f>
        <v>180</v>
      </c>
      <c r="JI5" s="25" t="str">
        <f ca="1">IF(JI$4=1,COUNTIF($C$4:JI$4,"=1"),"")</f>
        <v/>
      </c>
      <c r="JJ5" s="25">
        <f ca="1">IF(JJ$4=1,COUNTIF($C$4:JJ$4,"=1"),"")</f>
        <v>181</v>
      </c>
      <c r="JK5" s="25">
        <f ca="1">IF(JK$4=1,COUNTIF($C$4:JK$4,"=1"),"")</f>
        <v>182</v>
      </c>
      <c r="JL5" s="25">
        <f ca="1">IF(JL$4=1,COUNTIF($C$4:JL$4,"=1"),"")</f>
        <v>183</v>
      </c>
      <c r="JM5" s="25" t="str">
        <f ca="1">IF(JM$4=1,COUNTIF($C$4:JM$4,"=1"),"")</f>
        <v/>
      </c>
      <c r="JN5" s="25" t="str">
        <f ca="1">IF(JN$4=1,COUNTIF($C$4:JN$4,"=1"),"")</f>
        <v/>
      </c>
      <c r="JO5" s="25">
        <f ca="1">IF(JO$4=1,COUNTIF($C$4:JO$4,"=1"),"")</f>
        <v>184</v>
      </c>
      <c r="JP5" s="25">
        <f ca="1">IF(JP$4=1,COUNTIF($C$4:JP$4,"=1"),"")</f>
        <v>185</v>
      </c>
      <c r="JQ5" s="25">
        <f ca="1">IF(JQ$4=1,COUNTIF($C$4:JQ$4,"=1"),"")</f>
        <v>186</v>
      </c>
      <c r="JR5" s="25" t="str">
        <f ca="1">IF(JR$4=1,COUNTIF($C$4:JR$4,"=1"),"")</f>
        <v/>
      </c>
      <c r="JS5" s="25">
        <f ca="1">IF(JS$4=1,COUNTIF($C$4:JS$4,"=1"),"")</f>
        <v>187</v>
      </c>
      <c r="JT5" s="25">
        <f ca="1">IF(JT$4=1,COUNTIF($C$4:JT$4,"=1"),"")</f>
        <v>188</v>
      </c>
      <c r="JU5" s="25">
        <f ca="1">IF(JU$4=1,COUNTIF($C$4:JU$4,"=1"),"")</f>
        <v>189</v>
      </c>
      <c r="JV5" s="25" t="str">
        <f ca="1">IF(JV$4=1,COUNTIF($C$4:JV$4,"=1"),"")</f>
        <v/>
      </c>
      <c r="JW5" s="25">
        <f ca="1">IF(JW$4=1,COUNTIF($C$4:JW$4,"=1"),"")</f>
        <v>190</v>
      </c>
      <c r="JX5" s="25">
        <f ca="1">IF(JX$4=1,COUNTIF($C$4:JX$4,"=1"),"")</f>
        <v>191</v>
      </c>
      <c r="JY5" s="25">
        <f ca="1">IF(JY$4=1,COUNTIF($C$4:JY$4,"=1"),"")</f>
        <v>192</v>
      </c>
      <c r="JZ5" s="25" t="str">
        <f ca="1">IF(JZ$4=1,COUNTIF($C$4:JZ$4,"=1"),"")</f>
        <v/>
      </c>
      <c r="KA5" s="25">
        <f ca="1">IF(KA$4=1,COUNTIF($C$4:KA$4,"=1"),"")</f>
        <v>193</v>
      </c>
      <c r="KB5" s="25">
        <f ca="1">IF(KB$4=1,COUNTIF($C$4:KB$4,"=1"),"")</f>
        <v>194</v>
      </c>
      <c r="KC5" s="25">
        <f ca="1">IF(KC$4=1,COUNTIF($C$4:KC$4,"=1"),"")</f>
        <v>195</v>
      </c>
      <c r="KD5" s="25" t="str">
        <f ca="1">IF(KD$4=1,COUNTIF($C$4:KD$4,"=1"),"")</f>
        <v/>
      </c>
      <c r="KE5" s="25" t="str">
        <f ca="1">IF(KE$4=1,COUNTIF($C$4:KE$4,"=1"),"")</f>
        <v/>
      </c>
      <c r="KF5" s="25">
        <f ca="1">IF(KF$4=1,COUNTIF($C$4:KF$4,"=1"),"")</f>
        <v>196</v>
      </c>
      <c r="KG5" s="25">
        <f ca="1">IF(KG$4=1,COUNTIF($C$4:KG$4,"=1"),"")</f>
        <v>197</v>
      </c>
      <c r="KH5" s="25">
        <f ca="1">IF(KH$4=1,COUNTIF($C$4:KH$4,"=1"),"")</f>
        <v>198</v>
      </c>
      <c r="KI5" s="25" t="str">
        <f ca="1">IF(KI$4=1,COUNTIF($C$4:KI$4,"=1"),"")</f>
        <v/>
      </c>
      <c r="KJ5" s="25">
        <f ca="1">IF(KJ$4=1,COUNTIF($C$4:KJ$4,"=1"),"")</f>
        <v>199</v>
      </c>
      <c r="KK5" s="25">
        <f ca="1">IF(KK$4=1,COUNTIF($C$4:KK$4,"=1"),"")</f>
        <v>200</v>
      </c>
      <c r="KL5" s="25">
        <f ca="1">IF(KL$4=1,COUNTIF($C$4:KL$4,"=1"),"")</f>
        <v>201</v>
      </c>
      <c r="KM5" s="25" t="str">
        <f ca="1">IF(KM$4=1,COUNTIF($C$4:KM$4,"=1"),"")</f>
        <v/>
      </c>
      <c r="KN5" s="25">
        <f ca="1">IF(KN$4=1,COUNTIF($C$4:KN$4,"=1"),"")</f>
        <v>202</v>
      </c>
      <c r="KO5" s="25">
        <f ca="1">IF(KO$4=1,COUNTIF($C$4:KO$4,"=1"),"")</f>
        <v>203</v>
      </c>
      <c r="KP5" s="25">
        <f ca="1">IF(KP$4=1,COUNTIF($C$4:KP$4,"=1"),"")</f>
        <v>204</v>
      </c>
      <c r="KQ5" s="25" t="str">
        <f ca="1">IF(KQ$4=1,COUNTIF($C$4:KQ$4,"=1"),"")</f>
        <v/>
      </c>
      <c r="KR5" s="25">
        <f ca="1">IF(KR$4=1,COUNTIF($C$4:KR$4,"=1"),"")</f>
        <v>205</v>
      </c>
      <c r="KS5" s="25">
        <f ca="1">IF(KS$4=1,COUNTIF($C$4:KS$4,"=1"),"")</f>
        <v>206</v>
      </c>
      <c r="KT5" s="25">
        <f ca="1">IF(KT$4=1,COUNTIF($C$4:KT$4,"=1"),"")</f>
        <v>207</v>
      </c>
      <c r="KU5" s="25" t="str">
        <f ca="1">IF(KU$4=1,COUNTIF($C$4:KU$4,"=1"),"")</f>
        <v/>
      </c>
      <c r="KV5" s="25" t="str">
        <f ca="1">IF(KV$4=1,COUNTIF($C$4:KV$4,"=1"),"")</f>
        <v/>
      </c>
      <c r="KW5" s="25">
        <f ca="1">IF(KW$4=1,COUNTIF($C$4:KW$4,"=1"),"")</f>
        <v>208</v>
      </c>
      <c r="KX5" s="25">
        <f ca="1">IF(KX$4=1,COUNTIF($C$4:KX$4,"=1"),"")</f>
        <v>209</v>
      </c>
      <c r="KY5" s="25">
        <f ca="1">IF(KY$4=1,COUNTIF($C$4:KY$4,"=1"),"")</f>
        <v>210</v>
      </c>
      <c r="KZ5" s="25" t="str">
        <f ca="1">IF(KZ$4=1,COUNTIF($C$4:KZ$4,"=1"),"")</f>
        <v/>
      </c>
      <c r="LA5" s="25">
        <f ca="1">IF(LA$4=1,COUNTIF($C$4:LA$4,"=1"),"")</f>
        <v>211</v>
      </c>
      <c r="LB5" s="25">
        <f ca="1">IF(LB$4=1,COUNTIF($C$4:LB$4,"=1"),"")</f>
        <v>212</v>
      </c>
      <c r="LC5" s="25">
        <f ca="1">IF(LC$4=1,COUNTIF($C$4:LC$4,"=1"),"")</f>
        <v>213</v>
      </c>
      <c r="LD5" s="25" t="str">
        <f ca="1">IF(LD$4=1,COUNTIF($C$4:LD$4,"=1"),"")</f>
        <v/>
      </c>
      <c r="LE5" s="25">
        <f ca="1">IF(LE$4=1,COUNTIF($C$4:LE$4,"=1"),"")</f>
        <v>214</v>
      </c>
      <c r="LF5" s="25">
        <f ca="1">IF(LF$4=1,COUNTIF($C$4:LF$4,"=1"),"")</f>
        <v>215</v>
      </c>
      <c r="LG5" s="25">
        <f ca="1">IF(LG$4=1,COUNTIF($C$4:LG$4,"=1"),"")</f>
        <v>216</v>
      </c>
      <c r="LH5" s="25" t="str">
        <f ca="1">IF(LH$4=1,COUNTIF($C$4:LH$4,"=1"),"")</f>
        <v/>
      </c>
      <c r="LI5" s="25">
        <f ca="1">IF(LI$4=1,COUNTIF($C$4:LI$4,"=1"),"")</f>
        <v>217</v>
      </c>
      <c r="LJ5" s="25">
        <f ca="1">IF(LJ$4=1,COUNTIF($C$4:LJ$4,"=1"),"")</f>
        <v>218</v>
      </c>
      <c r="LK5" s="25">
        <f ca="1">IF(LK$4=1,COUNTIF($C$4:LK$4,"=1"),"")</f>
        <v>219</v>
      </c>
      <c r="LL5" s="25" t="str">
        <f ca="1">IF(LL$4=1,COUNTIF($C$4:LL$4,"=1"),"")</f>
        <v/>
      </c>
      <c r="LM5" s="25" t="str">
        <f ca="1">IF(LM$4=1,COUNTIF($C$4:LM$4,"=1"),"")</f>
        <v/>
      </c>
      <c r="LN5" s="25">
        <f ca="1">IF(LN$4=1,COUNTIF($C$4:LN$4,"=1"),"")</f>
        <v>220</v>
      </c>
      <c r="LO5" s="25">
        <f ca="1">IF(LO$4=1,COUNTIF($C$4:LO$4,"=1"),"")</f>
        <v>221</v>
      </c>
      <c r="LP5" s="25">
        <f ca="1">IF(LP$4=1,COUNTIF($C$4:LP$4,"=1"),"")</f>
        <v>222</v>
      </c>
      <c r="LQ5" s="25" t="str">
        <f ca="1">IF(LQ$4=1,COUNTIF($C$4:LQ$4,"=1"),"")</f>
        <v/>
      </c>
      <c r="LR5" s="25">
        <f ca="1">IF(LR$4=1,COUNTIF($C$4:LR$4,"=1"),"")</f>
        <v>223</v>
      </c>
      <c r="LS5" s="25">
        <f ca="1">IF(LS$4=1,COUNTIF($C$4:LS$4,"=1"),"")</f>
        <v>224</v>
      </c>
      <c r="LT5" s="25">
        <f ca="1">IF(LT$4=1,COUNTIF($C$4:LT$4,"=1"),"")</f>
        <v>225</v>
      </c>
      <c r="LU5" s="25" t="str">
        <f ca="1">IF(LU$4=1,COUNTIF($C$4:LU$4,"=1"),"")</f>
        <v/>
      </c>
      <c r="LV5" s="25">
        <f ca="1">IF(LV$4=1,COUNTIF($C$4:LV$4,"=1"),"")</f>
        <v>226</v>
      </c>
      <c r="LW5" s="25">
        <f ca="1">IF(LW$4=1,COUNTIF($C$4:LW$4,"=1"),"")</f>
        <v>227</v>
      </c>
      <c r="LX5" s="25">
        <f ca="1">IF(LX$4=1,COUNTIF($C$4:LX$4,"=1"),"")</f>
        <v>228</v>
      </c>
      <c r="LY5" s="25" t="str">
        <f ca="1">IF(LY$4=1,COUNTIF($C$4:LY$4,"=1"),"")</f>
        <v/>
      </c>
      <c r="LZ5" s="25">
        <f ca="1">IF(LZ$4=1,COUNTIF($C$4:LZ$4,"=1"),"")</f>
        <v>229</v>
      </c>
      <c r="MA5" s="25">
        <f ca="1">IF(MA$4=1,COUNTIF($C$4:MA$4,"=1"),"")</f>
        <v>230</v>
      </c>
      <c r="MB5" s="25">
        <f ca="1">IF(MB$4=1,COUNTIF($C$4:MB$4,"=1"),"")</f>
        <v>231</v>
      </c>
      <c r="MC5" s="25" t="str">
        <f ca="1">IF(MC$4=1,COUNTIF($C$4:MC$4,"=1"),"")</f>
        <v/>
      </c>
      <c r="MD5" s="25" t="str">
        <f ca="1">IF(MD$4=1,COUNTIF($C$4:MD$4,"=1"),"")</f>
        <v/>
      </c>
      <c r="ME5" s="25">
        <f ca="1">IF(ME$4=1,COUNTIF($C$4:ME$4,"=1"),"")</f>
        <v>232</v>
      </c>
      <c r="MF5" s="25">
        <f ca="1">IF(MF$4=1,COUNTIF($C$4:MF$4,"=1"),"")</f>
        <v>233</v>
      </c>
      <c r="MG5" s="25">
        <f ca="1">IF(MG$4=1,COUNTIF($C$4:MG$4,"=1"),"")</f>
        <v>234</v>
      </c>
      <c r="MH5" s="25" t="str">
        <f ca="1">IF(MH$4=1,COUNTIF($C$4:MH$4,"=1"),"")</f>
        <v/>
      </c>
      <c r="MI5" s="25">
        <f ca="1">IF(MI$4=1,COUNTIF($C$4:MI$4,"=1"),"")</f>
        <v>235</v>
      </c>
      <c r="MJ5" s="25">
        <f ca="1">IF(MJ$4=1,COUNTIF($C$4:MJ$4,"=1"),"")</f>
        <v>236</v>
      </c>
      <c r="MK5" s="25">
        <f ca="1">IF(MK$4=1,COUNTIF($C$4:MK$4,"=1"),"")</f>
        <v>237</v>
      </c>
      <c r="ML5" s="25" t="str">
        <f ca="1">IF(ML$4=1,COUNTIF($C$4:ML$4,"=1"),"")</f>
        <v/>
      </c>
      <c r="MM5" s="25">
        <f ca="1">IF(MM$4=1,COUNTIF($C$4:MM$4,"=1"),"")</f>
        <v>238</v>
      </c>
      <c r="MN5" s="25">
        <f ca="1">IF(MN$4=1,COUNTIF($C$4:MN$4,"=1"),"")</f>
        <v>239</v>
      </c>
      <c r="MO5" s="25">
        <f ca="1">IF(MO$4=1,COUNTIF($C$4:MO$4,"=1"),"")</f>
        <v>240</v>
      </c>
      <c r="MP5" s="25" t="str">
        <f ca="1">IF(MP$4=1,COUNTIF($C$4:MP$4,"=1"),"")</f>
        <v/>
      </c>
      <c r="MQ5" s="25">
        <f ca="1">IF(MQ$4=1,COUNTIF($C$4:MQ$4,"=1"),"")</f>
        <v>241</v>
      </c>
      <c r="MR5" s="25">
        <f ca="1">IF(MR$4=1,COUNTIF($C$4:MR$4,"=1"),"")</f>
        <v>242</v>
      </c>
      <c r="MS5" s="25">
        <f ca="1">IF(MS$4=1,COUNTIF($C$4:MS$4,"=1"),"")</f>
        <v>243</v>
      </c>
      <c r="MT5" s="25" t="str">
        <f ca="1">IF(MT$4=1,COUNTIF($C$4:MT$4,"=1"),"")</f>
        <v/>
      </c>
      <c r="MU5" s="25" t="str">
        <f ca="1">IF(MU$4=1,COUNTIF($C$4:MU$4,"=1"),"")</f>
        <v/>
      </c>
      <c r="MV5" s="25">
        <f ca="1">IF(MV$4=1,COUNTIF($C$4:MV$4,"=1"),"")</f>
        <v>244</v>
      </c>
      <c r="MW5" s="25">
        <f ca="1">IF(MW$4=1,COUNTIF($C$4:MW$4,"=1"),"")</f>
        <v>245</v>
      </c>
      <c r="MX5" s="25">
        <f ca="1">IF(MX$4=1,COUNTIF($C$4:MX$4,"=1"),"")</f>
        <v>246</v>
      </c>
      <c r="MY5" s="25" t="str">
        <f ca="1">IF(MY$4=1,COUNTIF($C$4:MY$4,"=1"),"")</f>
        <v/>
      </c>
      <c r="MZ5" s="25">
        <f ca="1">IF(MZ$4=1,COUNTIF($C$4:MZ$4,"=1"),"")</f>
        <v>247</v>
      </c>
      <c r="NA5" s="25">
        <f ca="1">IF(NA$4=1,COUNTIF($C$4:NA$4,"=1"),"")</f>
        <v>248</v>
      </c>
      <c r="NB5" s="25">
        <f ca="1">IF(NB$4=1,COUNTIF($C$4:NB$4,"=1"),"")</f>
        <v>249</v>
      </c>
      <c r="NC5" s="25" t="str">
        <f ca="1">IF(NC$4=1,COUNTIF($C$4:NC$4,"=1"),"")</f>
        <v/>
      </c>
      <c r="ND5" s="25">
        <f ca="1">IF(ND$4=1,COUNTIF($C$4:ND$4,"=1"),"")</f>
        <v>250</v>
      </c>
      <c r="NE5" s="25">
        <f ca="1">IF(NE$4=1,COUNTIF($C$4:NE$4,"=1"),"")</f>
        <v>251</v>
      </c>
      <c r="NF5" s="25">
        <f ca="1">IF(NF$4=1,COUNTIF($C$4:NF$4,"=1"),"")</f>
        <v>252</v>
      </c>
      <c r="NG5" s="25" t="str">
        <f ca="1">IF(NG$4=1,COUNTIF($C$4:NG$4,"=1"),"")</f>
        <v/>
      </c>
      <c r="NH5" s="25">
        <f ca="1">IF(NH$4=1,COUNTIF($C$4:NH$4,"=1"),"")</f>
        <v>253</v>
      </c>
      <c r="NI5" s="25">
        <f ca="1">IF(NI$4=1,COUNTIF($C$4:NI$4,"=1"),"")</f>
        <v>254</v>
      </c>
      <c r="NJ5" s="25">
        <f ca="1">IF(NJ$4=1,COUNTIF($C$4:NJ$4,"=1"),"")</f>
        <v>255</v>
      </c>
      <c r="NK5" s="25" t="str">
        <f ca="1">IF(NK$4=1,COUNTIF($C$4:NK$4,"=1"),"")</f>
        <v/>
      </c>
      <c r="NL5" s="25" t="str">
        <f ca="1">IF(NL$4=1,COUNTIF($C$4:NL$4,"=1"),"")</f>
        <v/>
      </c>
      <c r="NM5" s="25">
        <f ca="1">IF(NM$4=1,COUNTIF($C$4:NM$4,"=1"),"")</f>
        <v>256</v>
      </c>
      <c r="NN5" s="25">
        <f ca="1">IF(NN$4=1,COUNTIF($C$4:NN$4,"=1"),"")</f>
        <v>257</v>
      </c>
      <c r="NO5" s="25">
        <f ca="1">IF(NO$4=1,COUNTIF($C$4:NO$4,"=1"),"")</f>
        <v>258</v>
      </c>
      <c r="NP5" s="25" t="str">
        <f ca="1">IF(NP$4=1,COUNTIF($C$4:NP$4,"=1"),"")</f>
        <v/>
      </c>
      <c r="NQ5" s="25">
        <f ca="1">IF(NQ$4=1,COUNTIF($C$4:NQ$4,"=1"),"")</f>
        <v>259</v>
      </c>
      <c r="NR5" s="25">
        <f ca="1">IF(NR$4=1,COUNTIF($C$4:NR$4,"=1"),"")</f>
        <v>260</v>
      </c>
      <c r="NS5" s="25">
        <f ca="1">IF(NS$4=1,COUNTIF($C$4:NS$4,"=1"),"")</f>
        <v>261</v>
      </c>
      <c r="NT5" s="25" t="str">
        <f ca="1">IF(NT$4=1,COUNTIF($C$4:NT$4,"=1"),"")</f>
        <v/>
      </c>
      <c r="NU5" s="25">
        <f ca="1">IF(NU$4=1,COUNTIF($C$4:NU$4,"=1"),"")</f>
        <v>262</v>
      </c>
      <c r="NV5" s="25">
        <f ca="1">IF(NV$4=1,COUNTIF($C$4:NV$4,"=1"),"")</f>
        <v>263</v>
      </c>
      <c r="NW5" s="25">
        <f ca="1">IF(NW$4=1,COUNTIF($C$4:NW$4,"=1"),"")</f>
        <v>264</v>
      </c>
      <c r="NX5" s="25" t="str">
        <f ca="1">IF(NX$4=1,COUNTIF($C$4:NX$4,"=1"),"")</f>
        <v/>
      </c>
      <c r="NY5" s="25">
        <f ca="1">IF(NY$4=1,COUNTIF($C$4:NY$4,"=1"),"")</f>
        <v>265</v>
      </c>
      <c r="NZ5" s="25">
        <f ca="1">IF(NZ$4=1,COUNTIF($C$4:NZ$4,"=1"),"")</f>
        <v>266</v>
      </c>
      <c r="OA5" s="25">
        <f ca="1">IF(OA$4=1,COUNTIF($C$4:OA$4,"=1"),"")</f>
        <v>267</v>
      </c>
      <c r="OB5" s="25" t="str">
        <f ca="1">IF(OB$4=1,COUNTIF($C$4:OB$4,"=1"),"")</f>
        <v/>
      </c>
      <c r="OC5" s="25" t="str">
        <f ca="1">IF(OC$4=1,COUNTIF($C$4:OC$4,"=1"),"")</f>
        <v/>
      </c>
      <c r="OD5" s="25">
        <f ca="1">IF(OD$4=1,COUNTIF($C$4:OD$4,"=1"),"")</f>
        <v>268</v>
      </c>
      <c r="OE5" s="25">
        <f ca="1">IF(OE$4=1,COUNTIF($C$4:OE$4,"=1"),"")</f>
        <v>269</v>
      </c>
      <c r="OF5" s="25">
        <f ca="1">IF(OF$4=1,COUNTIF($C$4:OF$4,"=1"),"")</f>
        <v>270</v>
      </c>
      <c r="OG5" s="25" t="str">
        <f ca="1">IF(OG$4=1,COUNTIF($C$4:OG$4,"=1"),"")</f>
        <v/>
      </c>
      <c r="OH5" s="25">
        <f ca="1">IF(OH$4=1,COUNTIF($C$4:OH$4,"=1"),"")</f>
        <v>271</v>
      </c>
      <c r="OI5" s="25">
        <f ca="1">IF(OI$4=1,COUNTIF($C$4:OI$4,"=1"),"")</f>
        <v>272</v>
      </c>
      <c r="OJ5" s="25">
        <f ca="1">IF(OJ$4=1,COUNTIF($C$4:OJ$4,"=1"),"")</f>
        <v>273</v>
      </c>
      <c r="OK5" s="25" t="str">
        <f ca="1">IF(OK$4=1,COUNTIF($C$4:OK$4,"=1"),"")</f>
        <v/>
      </c>
      <c r="OL5" s="25">
        <f ca="1">IF(OL$4=1,COUNTIF($C$4:OL$4,"=1"),"")</f>
        <v>274</v>
      </c>
      <c r="OM5" s="25">
        <f ca="1">IF(OM$4=1,COUNTIF($C$4:OM$4,"=1"),"")</f>
        <v>275</v>
      </c>
      <c r="ON5" s="25">
        <f ca="1">IF(ON$4=1,COUNTIF($C$4:ON$4,"=1"),"")</f>
        <v>276</v>
      </c>
      <c r="OO5" s="25" t="str">
        <f ca="1">IF(OO$4=1,COUNTIF($C$4:OO$4,"=1"),"")</f>
        <v/>
      </c>
      <c r="OP5" s="25">
        <f ca="1">IF(OP$4=1,COUNTIF($C$4:OP$4,"=1"),"")</f>
        <v>277</v>
      </c>
      <c r="OQ5" s="25">
        <f ca="1">IF(OQ$4=1,COUNTIF($C$4:OQ$4,"=1"),"")</f>
        <v>278</v>
      </c>
      <c r="OR5" s="25">
        <f ca="1">IF(OR$4=1,COUNTIF($C$4:OR$4,"=1"),"")</f>
        <v>279</v>
      </c>
      <c r="OS5" s="25" t="str">
        <f ca="1">IF(OS$4=1,COUNTIF($C$4:OS$4,"=1"),"")</f>
        <v/>
      </c>
      <c r="OT5" s="25" t="str">
        <f ca="1">IF(OT$4=1,COUNTIF($C$4:OT$4,"=1"),"")</f>
        <v/>
      </c>
      <c r="OU5" s="25">
        <f ca="1">IF(OU$4=1,COUNTIF($C$4:OU$4,"=1"),"")</f>
        <v>280</v>
      </c>
      <c r="OV5" s="25">
        <f ca="1">IF(OV$4=1,COUNTIF($C$4:OV$4,"=1"),"")</f>
        <v>281</v>
      </c>
      <c r="OW5" s="25">
        <f ca="1">IF(OW$4=1,COUNTIF($C$4:OW$4,"=1"),"")</f>
        <v>282</v>
      </c>
      <c r="OX5" s="25" t="str">
        <f ca="1">IF(OX$4=1,COUNTIF($C$4:OX$4,"=1"),"")</f>
        <v/>
      </c>
      <c r="OY5" s="25">
        <f ca="1">IF(OY$4=1,COUNTIF($C$4:OY$4,"=1"),"")</f>
        <v>283</v>
      </c>
      <c r="OZ5" s="25">
        <f ca="1">IF(OZ$4=1,COUNTIF($C$4:OZ$4,"=1"),"")</f>
        <v>284</v>
      </c>
      <c r="PA5" s="25">
        <f ca="1">IF(PA$4=1,COUNTIF($C$4:PA$4,"=1"),"")</f>
        <v>285</v>
      </c>
      <c r="PB5" s="25" t="str">
        <f ca="1">IF(PB$4=1,COUNTIF($C$4:PB$4,"=1"),"")</f>
        <v/>
      </c>
      <c r="PC5" s="25">
        <f ca="1">IF(PC$4=1,COUNTIF($C$4:PC$4,"=1"),"")</f>
        <v>286</v>
      </c>
      <c r="PD5" s="25">
        <f ca="1">IF(PD$4=1,COUNTIF($C$4:PD$4,"=1"),"")</f>
        <v>287</v>
      </c>
      <c r="PE5" s="25">
        <f ca="1">IF(PE$4=1,COUNTIF($C$4:PE$4,"=1"),"")</f>
        <v>288</v>
      </c>
      <c r="PF5" s="25" t="str">
        <f ca="1">IF(PF$4=1,COUNTIF($C$4:PF$4,"=1"),"")</f>
        <v/>
      </c>
      <c r="PG5" s="25">
        <f ca="1">IF(PG$4=1,COUNTIF($C$4:PG$4,"=1"),"")</f>
        <v>289</v>
      </c>
      <c r="PH5" s="25">
        <f ca="1">IF(PH$4=1,COUNTIF($C$4:PH$4,"=1"),"")</f>
        <v>290</v>
      </c>
      <c r="PI5" s="25">
        <f ca="1">IF(PI$4=1,COUNTIF($C$4:PI$4,"=1"),"")</f>
        <v>291</v>
      </c>
      <c r="PJ5" s="25" t="str">
        <f ca="1">IF(PJ$4=1,COUNTIF($C$4:PJ$4,"=1"),"")</f>
        <v/>
      </c>
      <c r="PK5" s="25" t="str">
        <f ca="1">IF(PK$4=1,COUNTIF($C$4:PK$4,"=1"),"")</f>
        <v/>
      </c>
      <c r="PL5" s="25">
        <f ca="1">IF(PL$4=1,COUNTIF($C$4:PL$4,"=1"),"")</f>
        <v>292</v>
      </c>
      <c r="PM5" s="25">
        <f ca="1">IF(PM$4=1,COUNTIF($C$4:PM$4,"=1"),"")</f>
        <v>293</v>
      </c>
      <c r="PN5" s="25">
        <f ca="1">IF(PN$4=1,COUNTIF($C$4:PN$4,"=1"),"")</f>
        <v>294</v>
      </c>
      <c r="PO5" s="25" t="str">
        <f ca="1">IF(PO$4=1,COUNTIF($C$4:PO$4,"=1"),"")</f>
        <v/>
      </c>
      <c r="PP5" s="25">
        <f ca="1">IF(PP$4=1,COUNTIF($C$4:PP$4,"=1"),"")</f>
        <v>295</v>
      </c>
      <c r="PQ5" s="25">
        <f ca="1">IF(PQ$4=1,COUNTIF($C$4:PQ$4,"=1"),"")</f>
        <v>296</v>
      </c>
      <c r="PR5" s="25">
        <f ca="1">IF(PR$4=1,COUNTIF($C$4:PR$4,"=1"),"")</f>
        <v>297</v>
      </c>
      <c r="PS5" s="25" t="str">
        <f ca="1">IF(PS$4=1,COUNTIF($C$4:PS$4,"=1"),"")</f>
        <v/>
      </c>
      <c r="PT5" s="25">
        <f ca="1">IF(PT$4=1,COUNTIF($C$4:PT$4,"=1"),"")</f>
        <v>298</v>
      </c>
      <c r="PU5" s="25">
        <f ca="1">IF(PU$4=1,COUNTIF($C$4:PU$4,"=1"),"")</f>
        <v>299</v>
      </c>
      <c r="PV5" s="25">
        <f ca="1">IF(PV$4=1,COUNTIF($C$4:PV$4,"=1"),"")</f>
        <v>300</v>
      </c>
      <c r="PW5" s="25" t="str">
        <f ca="1">IF(PW$4=1,COUNTIF($C$4:PW$4,"=1"),"")</f>
        <v/>
      </c>
      <c r="PX5" s="25">
        <f ca="1">IF(PX$4=1,COUNTIF($C$4:PX$4,"=1"),"")</f>
        <v>301</v>
      </c>
      <c r="PY5" s="25">
        <f ca="1">IF(PY$4=1,COUNTIF($C$4:PY$4,"=1"),"")</f>
        <v>302</v>
      </c>
      <c r="PZ5" s="25">
        <f ca="1">IF(PZ$4=1,COUNTIF($C$4:PZ$4,"=1"),"")</f>
        <v>303</v>
      </c>
      <c r="QA5" s="25" t="str">
        <f ca="1">IF(QA$4=1,COUNTIF($C$4:QA$4,"=1"),"")</f>
        <v/>
      </c>
      <c r="QB5" s="25" t="str">
        <f ca="1">IF(QB$4=1,COUNTIF($C$4:QB$4,"=1"),"")</f>
        <v/>
      </c>
      <c r="QC5" s="25">
        <f ca="1">IF(QC$4=1,COUNTIF($C$4:QC$4,"=1"),"")</f>
        <v>304</v>
      </c>
      <c r="QD5" s="25">
        <f ca="1">IF(QD$4=1,COUNTIF($C$4:QD$4,"=1"),"")</f>
        <v>305</v>
      </c>
      <c r="QE5" s="25">
        <f ca="1">IF(QE$4=1,COUNTIF($C$4:QE$4,"=1"),"")</f>
        <v>306</v>
      </c>
      <c r="QF5" s="25" t="str">
        <f ca="1">IF(QF$4=1,COUNTIF($C$4:QF$4,"=1"),"")</f>
        <v/>
      </c>
      <c r="QG5" s="25">
        <f ca="1">IF(QG$4=1,COUNTIF($C$4:QG$4,"=1"),"")</f>
        <v>307</v>
      </c>
      <c r="QH5" s="25">
        <f ca="1">IF(QH$4=1,COUNTIF($C$4:QH$4,"=1"),"")</f>
        <v>308</v>
      </c>
      <c r="QI5" s="25">
        <f ca="1">IF(QI$4=1,COUNTIF($C$4:QI$4,"=1"),"")</f>
        <v>309</v>
      </c>
      <c r="QJ5" s="25" t="str">
        <f ca="1">IF(QJ$4=1,COUNTIF($C$4:QJ$4,"=1"),"")</f>
        <v/>
      </c>
      <c r="QK5" s="25">
        <f ca="1">IF(QK$4=1,COUNTIF($C$4:QK$4,"=1"),"")</f>
        <v>310</v>
      </c>
      <c r="QL5" s="25">
        <f ca="1">IF(QL$4=1,COUNTIF($C$4:QL$4,"=1"),"")</f>
        <v>311</v>
      </c>
      <c r="QM5" s="25">
        <f ca="1">IF(QM$4=1,COUNTIF($C$4:QM$4,"=1"),"")</f>
        <v>312</v>
      </c>
      <c r="QN5" s="25" t="str">
        <f ca="1">IF(QN$4=1,COUNTIF($C$4:QN$4,"=1"),"")</f>
        <v/>
      </c>
      <c r="QO5" s="25">
        <f ca="1">IF(QO$4=1,COUNTIF($C$4:QO$4,"=1"),"")</f>
        <v>313</v>
      </c>
      <c r="QP5" s="25">
        <f ca="1">IF(QP$4=1,COUNTIF($C$4:QP$4,"=1"),"")</f>
        <v>314</v>
      </c>
      <c r="QQ5" s="25">
        <f ca="1">IF(QQ$4=1,COUNTIF($C$4:QQ$4,"=1"),"")</f>
        <v>315</v>
      </c>
      <c r="QR5" s="25" t="str">
        <f ca="1">IF(QR$4=1,COUNTIF($C$4:QR$4,"=1"),"")</f>
        <v/>
      </c>
      <c r="QS5" s="25" t="str">
        <f ca="1">IF(QS$4=1,COUNTIF($C$4:QS$4,"=1"),"")</f>
        <v/>
      </c>
      <c r="QT5" s="25">
        <f ca="1">IF(QT$4=1,COUNTIF($C$4:QT$4,"=1"),"")</f>
        <v>316</v>
      </c>
      <c r="QU5" s="25">
        <f ca="1">IF(QU$4=1,COUNTIF($C$4:QU$4,"=1"),"")</f>
        <v>317</v>
      </c>
      <c r="QV5" s="25">
        <f ca="1">IF(QV$4=1,COUNTIF($C$4:QV$4,"=1"),"")</f>
        <v>318</v>
      </c>
      <c r="QW5" s="25" t="str">
        <f ca="1">IF(QW$4=1,COUNTIF($C$4:QW$4,"=1"),"")</f>
        <v/>
      </c>
      <c r="QX5" s="25">
        <f ca="1">IF(QX$4=1,COUNTIF($C$4:QX$4,"=1"),"")</f>
        <v>319</v>
      </c>
      <c r="QY5" s="25">
        <f ca="1">IF(QY$4=1,COUNTIF($C$4:QY$4,"=1"),"")</f>
        <v>320</v>
      </c>
      <c r="QZ5" s="25">
        <f ca="1">IF(QZ$4=1,COUNTIF($C$4:QZ$4,"=1"),"")</f>
        <v>321</v>
      </c>
      <c r="RA5" s="25" t="str">
        <f ca="1">IF(RA$4=1,COUNTIF($C$4:RA$4,"=1"),"")</f>
        <v/>
      </c>
      <c r="RB5" s="25">
        <f ca="1">IF(RB$4=1,COUNTIF($C$4:RB$4,"=1"),"")</f>
        <v>322</v>
      </c>
      <c r="RC5" s="25">
        <f ca="1">IF(RC$4=1,COUNTIF($C$4:RC$4,"=1"),"")</f>
        <v>323</v>
      </c>
      <c r="RD5" s="25">
        <f ca="1">IF(RD$4=1,COUNTIF($C$4:RD$4,"=1"),"")</f>
        <v>324</v>
      </c>
      <c r="RE5" s="25" t="str">
        <f ca="1">IF(RE$4=1,COUNTIF($C$4:RE$4,"=1"),"")</f>
        <v/>
      </c>
      <c r="RF5" s="25">
        <f ca="1">IF(RF$4=1,COUNTIF($C$4:RF$4,"=1"),"")</f>
        <v>325</v>
      </c>
      <c r="RG5" s="25">
        <f ca="1">IF(RG$4=1,COUNTIF($C$4:RG$4,"=1"),"")</f>
        <v>326</v>
      </c>
      <c r="RH5" s="25">
        <f ca="1">IF(RH$4=1,COUNTIF($C$4:RH$4,"=1"),"")</f>
        <v>327</v>
      </c>
      <c r="RI5" s="25" t="str">
        <f ca="1">IF(RI$4=1,COUNTIF($C$4:RI$4,"=1"),"")</f>
        <v/>
      </c>
      <c r="RJ5" s="25" t="str">
        <f ca="1">IF(RJ$4=1,COUNTIF($C$4:RJ$4,"=1"),"")</f>
        <v/>
      </c>
      <c r="RK5" s="25">
        <f ca="1">IF(RK$4=1,COUNTIF($C$4:RK$4,"=1"),"")</f>
        <v>328</v>
      </c>
      <c r="RL5" s="25">
        <f ca="1">IF(RL$4=1,COUNTIF($C$4:RL$4,"=1"),"")</f>
        <v>329</v>
      </c>
      <c r="RM5" s="25">
        <f ca="1">IF(RM$4=1,COUNTIF($C$4:RM$4,"=1"),"")</f>
        <v>330</v>
      </c>
      <c r="RN5" s="25" t="str">
        <f ca="1">IF(RN$4=1,COUNTIF($C$4:RN$4,"=1"),"")</f>
        <v/>
      </c>
      <c r="RO5" s="25">
        <f ca="1">IF(RO$4=1,COUNTIF($C$4:RO$4,"=1"),"")</f>
        <v>331</v>
      </c>
      <c r="RP5" s="25">
        <f ca="1">IF(RP$4=1,COUNTIF($C$4:RP$4,"=1"),"")</f>
        <v>332</v>
      </c>
      <c r="RQ5" s="25">
        <f ca="1">IF(RQ$4=1,COUNTIF($C$4:RQ$4,"=1"),"")</f>
        <v>333</v>
      </c>
      <c r="RR5" s="25" t="str">
        <f ca="1">IF(RR$4=1,COUNTIF($C$4:RR$4,"=1"),"")</f>
        <v/>
      </c>
      <c r="RS5" s="25">
        <f ca="1">IF(RS$4=1,COUNTIF($C$4:RS$4,"=1"),"")</f>
        <v>334</v>
      </c>
      <c r="RT5" s="25">
        <f ca="1">IF(RT$4=1,COUNTIF($C$4:RT$4,"=1"),"")</f>
        <v>335</v>
      </c>
      <c r="RU5" s="25">
        <f ca="1">IF(RU$4=1,COUNTIF($C$4:RU$4,"=1"),"")</f>
        <v>336</v>
      </c>
      <c r="RV5" s="25" t="str">
        <f ca="1">IF(RV$4=1,COUNTIF($C$4:RV$4,"=1"),"")</f>
        <v/>
      </c>
      <c r="RW5" s="25">
        <f ca="1">IF(RW$4=1,COUNTIF($C$4:RW$4,"=1"),"")</f>
        <v>337</v>
      </c>
      <c r="RX5" s="25">
        <f ca="1">IF(RX$4=1,COUNTIF($C$4:RX$4,"=1"),"")</f>
        <v>338</v>
      </c>
      <c r="RY5" s="25">
        <f ca="1">IF(RY$4=1,COUNTIF($C$4:RY$4,"=1"),"")</f>
        <v>339</v>
      </c>
      <c r="RZ5" s="25" t="str">
        <f ca="1">IF(RZ$4=1,COUNTIF($C$4:RZ$4,"=1"),"")</f>
        <v/>
      </c>
      <c r="SA5" s="25" t="str">
        <f ca="1">IF(SA$4=1,COUNTIF($C$4:SA$4,"=1"),"")</f>
        <v/>
      </c>
      <c r="SB5" s="25">
        <f ca="1">IF(SB$4=1,COUNTIF($C$4:SB$4,"=1"),"")</f>
        <v>340</v>
      </c>
      <c r="SC5" s="25">
        <f ca="1">IF(SC$4=1,COUNTIF($C$4:SC$4,"=1"),"")</f>
        <v>341</v>
      </c>
      <c r="SD5" s="25">
        <f ca="1">IF(SD$4=1,COUNTIF($C$4:SD$4,"=1"),"")</f>
        <v>342</v>
      </c>
      <c r="SE5" s="25" t="str">
        <f ca="1">IF(SE$4=1,COUNTIF($C$4:SE$4,"=1"),"")</f>
        <v/>
      </c>
      <c r="SF5" s="25">
        <f ca="1">IF(SF$4=1,COUNTIF($C$4:SF$4,"=1"),"")</f>
        <v>343</v>
      </c>
      <c r="SG5" s="25">
        <f ca="1">IF(SG$4=1,COUNTIF($C$4:SG$4,"=1"),"")</f>
        <v>344</v>
      </c>
      <c r="SH5" s="25">
        <f ca="1">IF(SH$4=1,COUNTIF($C$4:SH$4,"=1"),"")</f>
        <v>345</v>
      </c>
      <c r="SI5" s="25" t="str">
        <f ca="1">IF(SI$4=1,COUNTIF($C$4:SI$4,"=1"),"")</f>
        <v/>
      </c>
      <c r="SJ5" s="25">
        <f ca="1">IF(SJ$4=1,COUNTIF($C$4:SJ$4,"=1"),"")</f>
        <v>346</v>
      </c>
      <c r="SK5" s="25">
        <f ca="1">IF(SK$4=1,COUNTIF($C$4:SK$4,"=1"),"")</f>
        <v>347</v>
      </c>
      <c r="SL5" s="25">
        <f ca="1">IF(SL$4=1,COUNTIF($C$4:SL$4,"=1"),"")</f>
        <v>348</v>
      </c>
      <c r="SM5" s="25" t="str">
        <f ca="1">IF(SM$4=1,COUNTIF($C$4:SM$4,"=1"),"")</f>
        <v/>
      </c>
      <c r="SN5" s="25">
        <f ca="1">IF(SN$4=1,COUNTIF($C$4:SN$4,"=1"),"")</f>
        <v>349</v>
      </c>
      <c r="SO5" s="25">
        <f ca="1">IF(SO$4=1,COUNTIF($C$4:SO$4,"=1"),"")</f>
        <v>350</v>
      </c>
      <c r="SP5" s="25">
        <f ca="1">IF(SP$4=1,COUNTIF($C$4:SP$4,"=1"),"")</f>
        <v>351</v>
      </c>
      <c r="SQ5" s="25" t="str">
        <f ca="1">IF(SQ$4=1,COUNTIF($C$4:SQ$4,"=1"),"")</f>
        <v/>
      </c>
      <c r="SR5" s="25" t="str">
        <f ca="1">IF(SR$4=1,COUNTIF($C$4:SR$4,"=1"),"")</f>
        <v/>
      </c>
      <c r="SS5" s="25">
        <f ca="1">IF(SS$4=1,COUNTIF($C$4:SS$4,"=1"),"")</f>
        <v>352</v>
      </c>
      <c r="ST5" s="25">
        <f ca="1">IF(ST$4=1,COUNTIF($C$4:ST$4,"=1"),"")</f>
        <v>353</v>
      </c>
      <c r="SU5" s="25">
        <f ca="1">IF(SU$4=1,COUNTIF($C$4:SU$4,"=1"),"")</f>
        <v>354</v>
      </c>
      <c r="SV5" s="25" t="str">
        <f ca="1">IF(SV$4=1,COUNTIF($C$4:SV$4,"=1"),"")</f>
        <v/>
      </c>
      <c r="SW5" s="25">
        <f ca="1">IF(SW$4=1,COUNTIF($C$4:SW$4,"=1"),"")</f>
        <v>355</v>
      </c>
      <c r="SX5" s="25">
        <f ca="1">IF(SX$4=1,COUNTIF($C$4:SX$4,"=1"),"")</f>
        <v>356</v>
      </c>
      <c r="SY5" s="25">
        <f ca="1">IF(SY$4=1,COUNTIF($C$4:SY$4,"=1"),"")</f>
        <v>357</v>
      </c>
      <c r="SZ5" s="25" t="str">
        <f ca="1">IF(SZ$4=1,COUNTIF($C$4:SZ$4,"=1"),"")</f>
        <v/>
      </c>
      <c r="TA5" s="25">
        <f ca="1">IF(TA$4=1,COUNTIF($C$4:TA$4,"=1"),"")</f>
        <v>358</v>
      </c>
      <c r="TB5" s="25">
        <f ca="1">IF(TB$4=1,COUNTIF($C$4:TB$4,"=1"),"")</f>
        <v>359</v>
      </c>
      <c r="TC5" s="25">
        <f ca="1">IF(TC$4=1,COUNTIF($C$4:TC$4,"=1"),"")</f>
        <v>360</v>
      </c>
      <c r="TD5" s="25" t="str">
        <f ca="1">IF(TD$4=1,COUNTIF($C$4:TD$4,"=1"),"")</f>
        <v/>
      </c>
      <c r="TE5" s="25">
        <f ca="1">IF(TE$4=1,COUNTIF($C$4:TE$4,"=1"),"")</f>
        <v>361</v>
      </c>
      <c r="TF5" s="25">
        <f ca="1">IF(TF$4=1,COUNTIF($C$4:TF$4,"=1"),"")</f>
        <v>362</v>
      </c>
      <c r="TG5" s="25">
        <f ca="1">IF(TG$4=1,COUNTIF($C$4:TG$4,"=1"),"")</f>
        <v>363</v>
      </c>
      <c r="TH5" s="25" t="str">
        <f ca="1">IF(TH$4=1,COUNTIF($C$4:TH$4,"=1"),"")</f>
        <v/>
      </c>
      <c r="TI5" s="25" t="str">
        <f ca="1">IF(TI$4=1,COUNTIF($C$4:TI$4,"=1"),"")</f>
        <v/>
      </c>
    </row>
    <row r="6" spans="1:529" ht="15.75" outlineLevel="1">
      <c r="A6" s="633" t="s">
        <v>144</v>
      </c>
      <c r="B6" s="634"/>
      <c r="C6" s="27" t="str">
        <f t="shared" ref="C6:BN6" ca="1" si="19">IF(DAY(C$3)=1,
      TEXT(C$3,"[$-ru-RU] МММ ГГ;@"),
              IF(AND(OFFSET(C3,0,-1,1,1)=DATE(YEAR(OFFSET(C3,0,-1,1,1)),12,31),
                              OFFSET(C3,0,-2,1,1)&lt;&gt;DATE(YEAR(OFFSET(C3,0,-1,1,1)),12,31)),
                         YEAR(C$3),
      ROMAN(INT((MONTH(C$3)+2)/3))&amp;" кв."&amp;YEAR(C$3)))</f>
        <v xml:space="preserve"> янв 21</v>
      </c>
      <c r="D6" s="27" t="str">
        <f t="shared" ca="1" si="19"/>
        <v xml:space="preserve"> фев 21</v>
      </c>
      <c r="E6" s="27" t="str">
        <f t="shared" ca="1" si="19"/>
        <v xml:space="preserve"> мар 21</v>
      </c>
      <c r="F6" s="197" t="str">
        <f t="shared" ca="1" si="19"/>
        <v>I кв.2021</v>
      </c>
      <c r="G6" s="27" t="str">
        <f ca="1">IF(DAY(G$3)=1,
      TEXT(G$3,"[$-ru-RU] МММ ГГ;@"),
              IF(AND(OFFSET(G3,0,-1,1,1)=DATE(YEAR(OFFSET(G3,0,-1,1,1)),12,31),
                              OFFSET(G3,0,-2,1,1)&lt;&gt;DATE(YEAR(OFFSET(G3,0,-1,1,1)),12,31)),
                         YEAR(G$3),
      ROMAN(INT((MONTH(G$3)+2)/3))&amp;" кв."&amp;YEAR(G$3)))</f>
        <v xml:space="preserve"> апр 21</v>
      </c>
      <c r="H6" s="27" t="str">
        <f ca="1">IF(DAY(H$3)=1,
      TEXT(H$3,"[$-ru-RU] МММ ГГ;@"),
              IF(AND(OFFSET(H3,0,-1,1,1)=DATE(YEAR(OFFSET(H3,0,-1,1,1)),12,31),
                              OFFSET(H3,0,-2,1,1)&lt;&gt;DATE(YEAR(OFFSET(H3,0,-1,1,1)),12,31)),
                         YEAR(H$3),
      ROMAN(INT((MONTH(H$3)+2)/3))&amp;" кв."&amp;YEAR(H$3)))</f>
        <v xml:space="preserve"> май 21</v>
      </c>
      <c r="I6" s="27" t="str">
        <f ca="1">IF(DAY(I$3)=1,
      TEXT(I$3,"[$-ru-RU] МММ ГГ;@"),
              IF(AND(OFFSET(I3,0,-1,1,1)=DATE(YEAR(OFFSET(I3,0,-1,1,1)),12,31),
                              OFFSET(I3,0,-2,1,1)&lt;&gt;DATE(YEAR(OFFSET(I3,0,-1,1,1)),12,31)),
                         YEAR(I$3),
      ROMAN(INT((MONTH(I$3)+2)/3))&amp;" кв."&amp;YEAR(I$3)))</f>
        <v xml:space="preserve"> июн 21</v>
      </c>
      <c r="J6" s="197" t="str">
        <f ca="1">IF(DAY(J$3)=1,
      TEXT(J$3,"[$-ru-RU] МММ ГГ;@"),
              IF(AND(OFFSET(J3,0,-1,1,1)=DATE(YEAR(OFFSET(J3,0,-1,1,1)),12,31),
                              OFFSET(J3,0,-2,1,1)&lt;&gt;DATE(YEAR(OFFSET(J3,0,-1,1,1)),12,31)),
                         YEAR(J$3),
      ROMAN(INT((MONTH(J$3)+2)/3))&amp;" кв."&amp;YEAR(J$3)))</f>
        <v>II кв.2021</v>
      </c>
      <c r="K6" s="27" t="str">
        <f t="shared" ca="1" si="19"/>
        <v xml:space="preserve"> июл 21</v>
      </c>
      <c r="L6" s="27" t="str">
        <f t="shared" ca="1" si="19"/>
        <v xml:space="preserve"> авг 21</v>
      </c>
      <c r="M6" s="27" t="str">
        <f t="shared" ca="1" si="19"/>
        <v xml:space="preserve"> сен 21</v>
      </c>
      <c r="N6" s="30" t="str">
        <f t="shared" ca="1" si="19"/>
        <v>III кв.2021</v>
      </c>
      <c r="O6" s="27" t="str">
        <f t="shared" ca="1" si="19"/>
        <v xml:space="preserve"> окт 21</v>
      </c>
      <c r="P6" s="27" t="str">
        <f t="shared" ca="1" si="19"/>
        <v xml:space="preserve"> ноя 21</v>
      </c>
      <c r="Q6" s="27" t="str">
        <f t="shared" ca="1" si="19"/>
        <v xml:space="preserve"> дек 21</v>
      </c>
      <c r="R6" s="30" t="str">
        <f t="shared" ca="1" si="19"/>
        <v>IV кв.2021</v>
      </c>
      <c r="S6" s="31">
        <f t="shared" ca="1" si="19"/>
        <v>2021</v>
      </c>
      <c r="T6" s="27" t="str">
        <f t="shared" ca="1" si="19"/>
        <v xml:space="preserve"> янв 22</v>
      </c>
      <c r="U6" s="27" t="str">
        <f t="shared" ca="1" si="19"/>
        <v xml:space="preserve"> фев 22</v>
      </c>
      <c r="V6" s="27" t="str">
        <f t="shared" ca="1" si="19"/>
        <v xml:space="preserve"> мар 22</v>
      </c>
      <c r="W6" s="30" t="str">
        <f t="shared" ca="1" si="19"/>
        <v>I кв.2022</v>
      </c>
      <c r="X6" s="27" t="str">
        <f t="shared" ca="1" si="19"/>
        <v xml:space="preserve"> апр 22</v>
      </c>
      <c r="Y6" s="27" t="str">
        <f t="shared" ca="1" si="19"/>
        <v xml:space="preserve"> май 22</v>
      </c>
      <c r="Z6" s="27" t="str">
        <f t="shared" ca="1" si="19"/>
        <v xml:space="preserve"> июн 22</v>
      </c>
      <c r="AA6" s="30" t="str">
        <f t="shared" ca="1" si="19"/>
        <v>II кв.2022</v>
      </c>
      <c r="AB6" s="27" t="str">
        <f t="shared" ca="1" si="19"/>
        <v xml:space="preserve"> июл 22</v>
      </c>
      <c r="AC6" s="27" t="str">
        <f t="shared" ca="1" si="19"/>
        <v xml:space="preserve"> авг 22</v>
      </c>
      <c r="AD6" s="27" t="str">
        <f t="shared" ca="1" si="19"/>
        <v xml:space="preserve"> сен 22</v>
      </c>
      <c r="AE6" s="30" t="str">
        <f t="shared" ca="1" si="19"/>
        <v>III кв.2022</v>
      </c>
      <c r="AF6" s="27" t="str">
        <f t="shared" ca="1" si="19"/>
        <v xml:space="preserve"> окт 22</v>
      </c>
      <c r="AG6" s="27" t="str">
        <f t="shared" ca="1" si="19"/>
        <v xml:space="preserve"> ноя 22</v>
      </c>
      <c r="AH6" s="27" t="str">
        <f t="shared" ca="1" si="19"/>
        <v xml:space="preserve"> дек 22</v>
      </c>
      <c r="AI6" s="30" t="str">
        <f t="shared" ca="1" si="19"/>
        <v>IV кв.2022</v>
      </c>
      <c r="AJ6" s="31">
        <f t="shared" ca="1" si="19"/>
        <v>2022</v>
      </c>
      <c r="AK6" s="27" t="str">
        <f t="shared" ca="1" si="19"/>
        <v xml:space="preserve"> янв 23</v>
      </c>
      <c r="AL6" s="27" t="str">
        <f t="shared" ca="1" si="19"/>
        <v xml:space="preserve"> фев 23</v>
      </c>
      <c r="AM6" s="27" t="str">
        <f t="shared" ca="1" si="19"/>
        <v xml:space="preserve"> мар 23</v>
      </c>
      <c r="AN6" s="30" t="str">
        <f t="shared" ca="1" si="19"/>
        <v>I кв.2023</v>
      </c>
      <c r="AO6" s="27" t="str">
        <f t="shared" ca="1" si="19"/>
        <v xml:space="preserve"> апр 23</v>
      </c>
      <c r="AP6" s="27" t="str">
        <f t="shared" ca="1" si="19"/>
        <v xml:space="preserve"> май 23</v>
      </c>
      <c r="AQ6" s="27" t="str">
        <f t="shared" ca="1" si="19"/>
        <v xml:space="preserve"> июн 23</v>
      </c>
      <c r="AR6" s="30" t="str">
        <f t="shared" ca="1" si="19"/>
        <v>II кв.2023</v>
      </c>
      <c r="AS6" s="27" t="str">
        <f t="shared" ca="1" si="19"/>
        <v xml:space="preserve"> июл 23</v>
      </c>
      <c r="AT6" s="27" t="str">
        <f t="shared" ca="1" si="19"/>
        <v xml:space="preserve"> авг 23</v>
      </c>
      <c r="AU6" s="27" t="str">
        <f t="shared" ca="1" si="19"/>
        <v xml:space="preserve"> сен 23</v>
      </c>
      <c r="AV6" s="30" t="str">
        <f t="shared" ca="1" si="19"/>
        <v>III кв.2023</v>
      </c>
      <c r="AW6" s="27" t="str">
        <f t="shared" ca="1" si="19"/>
        <v xml:space="preserve"> окт 23</v>
      </c>
      <c r="AX6" s="27" t="str">
        <f t="shared" ca="1" si="19"/>
        <v xml:space="preserve"> ноя 23</v>
      </c>
      <c r="AY6" s="27" t="str">
        <f t="shared" ca="1" si="19"/>
        <v xml:space="preserve"> дек 23</v>
      </c>
      <c r="AZ6" s="30" t="str">
        <f t="shared" ca="1" si="19"/>
        <v>IV кв.2023</v>
      </c>
      <c r="BA6" s="31">
        <f t="shared" ca="1" si="19"/>
        <v>2023</v>
      </c>
      <c r="BB6" s="27" t="str">
        <f t="shared" ca="1" si="19"/>
        <v xml:space="preserve"> янв 24</v>
      </c>
      <c r="BC6" s="27" t="str">
        <f t="shared" ca="1" si="19"/>
        <v xml:space="preserve"> фев 24</v>
      </c>
      <c r="BD6" s="27" t="str">
        <f t="shared" ca="1" si="19"/>
        <v xml:space="preserve"> мар 24</v>
      </c>
      <c r="BE6" s="30" t="str">
        <f t="shared" ca="1" si="19"/>
        <v>I кв.2024</v>
      </c>
      <c r="BF6" s="27" t="str">
        <f t="shared" ca="1" si="19"/>
        <v xml:space="preserve"> апр 24</v>
      </c>
      <c r="BG6" s="27" t="str">
        <f t="shared" ca="1" si="19"/>
        <v xml:space="preserve"> май 24</v>
      </c>
      <c r="BH6" s="27" t="str">
        <f t="shared" ca="1" si="19"/>
        <v xml:space="preserve"> июн 24</v>
      </c>
      <c r="BI6" s="30" t="str">
        <f t="shared" ca="1" si="19"/>
        <v>II кв.2024</v>
      </c>
      <c r="BJ6" s="27" t="str">
        <f t="shared" ca="1" si="19"/>
        <v xml:space="preserve"> июл 24</v>
      </c>
      <c r="BK6" s="27" t="str">
        <f t="shared" ca="1" si="19"/>
        <v xml:space="preserve"> авг 24</v>
      </c>
      <c r="BL6" s="27" t="str">
        <f t="shared" ca="1" si="19"/>
        <v xml:space="preserve"> сен 24</v>
      </c>
      <c r="BM6" s="30" t="str">
        <f t="shared" ca="1" si="19"/>
        <v>III кв.2024</v>
      </c>
      <c r="BN6" s="27" t="str">
        <f t="shared" ca="1" si="19"/>
        <v xml:space="preserve"> окт 24</v>
      </c>
      <c r="BO6" s="27" t="str">
        <f t="shared" ref="BO6:DZ6" ca="1" si="20">IF(DAY(BO$3)=1,
      TEXT(BO$3,"[$-ru-RU] МММ ГГ;@"),
              IF(AND(OFFSET(BO3,0,-1,1,1)=DATE(YEAR(OFFSET(BO3,0,-1,1,1)),12,31),
                              OFFSET(BO3,0,-2,1,1)&lt;&gt;DATE(YEAR(OFFSET(BO3,0,-1,1,1)),12,31)),
                         YEAR(BO$3),
      ROMAN(INT((MONTH(BO$3)+2)/3))&amp;" кв."&amp;YEAR(BO$3)))</f>
        <v xml:space="preserve"> ноя 24</v>
      </c>
      <c r="BP6" s="27" t="str">
        <f t="shared" ca="1" si="20"/>
        <v xml:space="preserve"> дек 24</v>
      </c>
      <c r="BQ6" s="30" t="str">
        <f t="shared" ca="1" si="20"/>
        <v>IV кв.2024</v>
      </c>
      <c r="BR6" s="31">
        <f t="shared" ca="1" si="20"/>
        <v>2024</v>
      </c>
      <c r="BS6" s="27" t="str">
        <f t="shared" ca="1" si="20"/>
        <v xml:space="preserve"> янв 25</v>
      </c>
      <c r="BT6" s="27" t="str">
        <f t="shared" ca="1" si="20"/>
        <v xml:space="preserve"> фев 25</v>
      </c>
      <c r="BU6" s="27" t="str">
        <f t="shared" ca="1" si="20"/>
        <v xml:space="preserve"> мар 25</v>
      </c>
      <c r="BV6" s="30" t="str">
        <f t="shared" ca="1" si="20"/>
        <v>I кв.2025</v>
      </c>
      <c r="BW6" s="27" t="str">
        <f t="shared" ca="1" si="20"/>
        <v xml:space="preserve"> апр 25</v>
      </c>
      <c r="BX6" s="27" t="str">
        <f t="shared" ca="1" si="20"/>
        <v xml:space="preserve"> май 25</v>
      </c>
      <c r="BY6" s="27" t="str">
        <f t="shared" ca="1" si="20"/>
        <v xml:space="preserve"> июн 25</v>
      </c>
      <c r="BZ6" s="30" t="str">
        <f t="shared" ca="1" si="20"/>
        <v>II кв.2025</v>
      </c>
      <c r="CA6" s="27" t="str">
        <f t="shared" ca="1" si="20"/>
        <v xml:space="preserve"> июл 25</v>
      </c>
      <c r="CB6" s="27" t="str">
        <f t="shared" ca="1" si="20"/>
        <v xml:space="preserve"> авг 25</v>
      </c>
      <c r="CC6" s="27" t="str">
        <f t="shared" ca="1" si="20"/>
        <v xml:space="preserve"> сен 25</v>
      </c>
      <c r="CD6" s="30" t="str">
        <f t="shared" ca="1" si="20"/>
        <v>III кв.2025</v>
      </c>
      <c r="CE6" s="27" t="str">
        <f t="shared" ca="1" si="20"/>
        <v xml:space="preserve"> окт 25</v>
      </c>
      <c r="CF6" s="27" t="str">
        <f t="shared" ca="1" si="20"/>
        <v xml:space="preserve"> ноя 25</v>
      </c>
      <c r="CG6" s="27" t="str">
        <f t="shared" ca="1" si="20"/>
        <v xml:space="preserve"> дек 25</v>
      </c>
      <c r="CH6" s="30" t="str">
        <f t="shared" ca="1" si="20"/>
        <v>IV кв.2025</v>
      </c>
      <c r="CI6" s="31">
        <f t="shared" ca="1" si="20"/>
        <v>2025</v>
      </c>
      <c r="CJ6" s="27" t="str">
        <f t="shared" ca="1" si="20"/>
        <v xml:space="preserve"> янв 26</v>
      </c>
      <c r="CK6" s="27" t="str">
        <f t="shared" ca="1" si="20"/>
        <v xml:space="preserve"> фев 26</v>
      </c>
      <c r="CL6" s="27" t="str">
        <f t="shared" ca="1" si="20"/>
        <v xml:space="preserve"> мар 26</v>
      </c>
      <c r="CM6" s="30" t="str">
        <f t="shared" ca="1" si="20"/>
        <v>I кв.2026</v>
      </c>
      <c r="CN6" s="27" t="str">
        <f t="shared" ca="1" si="20"/>
        <v xml:space="preserve"> апр 26</v>
      </c>
      <c r="CO6" s="27" t="str">
        <f t="shared" ca="1" si="20"/>
        <v xml:space="preserve"> май 26</v>
      </c>
      <c r="CP6" s="27" t="str">
        <f t="shared" ca="1" si="20"/>
        <v xml:space="preserve"> июн 26</v>
      </c>
      <c r="CQ6" s="30" t="str">
        <f t="shared" ca="1" si="20"/>
        <v>II кв.2026</v>
      </c>
      <c r="CR6" s="27" t="str">
        <f t="shared" ca="1" si="20"/>
        <v xml:space="preserve"> июл 26</v>
      </c>
      <c r="CS6" s="27" t="str">
        <f t="shared" ca="1" si="20"/>
        <v xml:space="preserve"> авг 26</v>
      </c>
      <c r="CT6" s="27" t="str">
        <f t="shared" ca="1" si="20"/>
        <v xml:space="preserve"> сен 26</v>
      </c>
      <c r="CU6" s="30" t="str">
        <f t="shared" ca="1" si="20"/>
        <v>III кв.2026</v>
      </c>
      <c r="CV6" s="27" t="str">
        <f t="shared" ca="1" si="20"/>
        <v xml:space="preserve"> окт 26</v>
      </c>
      <c r="CW6" s="27" t="str">
        <f t="shared" ca="1" si="20"/>
        <v xml:space="preserve"> ноя 26</v>
      </c>
      <c r="CX6" s="27" t="str">
        <f t="shared" ca="1" si="20"/>
        <v xml:space="preserve"> дек 26</v>
      </c>
      <c r="CY6" s="30" t="str">
        <f t="shared" ca="1" si="20"/>
        <v>IV кв.2026</v>
      </c>
      <c r="CZ6" s="31">
        <f t="shared" ca="1" si="20"/>
        <v>2026</v>
      </c>
      <c r="DA6" s="27" t="str">
        <f t="shared" ca="1" si="20"/>
        <v xml:space="preserve"> янв 27</v>
      </c>
      <c r="DB6" s="27" t="str">
        <f t="shared" ca="1" si="20"/>
        <v xml:space="preserve"> фев 27</v>
      </c>
      <c r="DC6" s="27" t="str">
        <f t="shared" ca="1" si="20"/>
        <v xml:space="preserve"> мар 27</v>
      </c>
      <c r="DD6" s="30" t="str">
        <f t="shared" ca="1" si="20"/>
        <v>I кв.2027</v>
      </c>
      <c r="DE6" s="27" t="str">
        <f t="shared" ca="1" si="20"/>
        <v xml:space="preserve"> апр 27</v>
      </c>
      <c r="DF6" s="27" t="str">
        <f t="shared" ca="1" si="20"/>
        <v xml:space="preserve"> май 27</v>
      </c>
      <c r="DG6" s="27" t="str">
        <f t="shared" ca="1" si="20"/>
        <v xml:space="preserve"> июн 27</v>
      </c>
      <c r="DH6" s="30" t="str">
        <f t="shared" ca="1" si="20"/>
        <v>II кв.2027</v>
      </c>
      <c r="DI6" s="27" t="str">
        <f t="shared" ca="1" si="20"/>
        <v xml:space="preserve"> июл 27</v>
      </c>
      <c r="DJ6" s="27" t="str">
        <f t="shared" ca="1" si="20"/>
        <v xml:space="preserve"> авг 27</v>
      </c>
      <c r="DK6" s="27" t="str">
        <f t="shared" ca="1" si="20"/>
        <v xml:space="preserve"> сен 27</v>
      </c>
      <c r="DL6" s="30" t="str">
        <f t="shared" ca="1" si="20"/>
        <v>III кв.2027</v>
      </c>
      <c r="DM6" s="27" t="str">
        <f t="shared" ca="1" si="20"/>
        <v xml:space="preserve"> окт 27</v>
      </c>
      <c r="DN6" s="27" t="str">
        <f t="shared" ca="1" si="20"/>
        <v xml:space="preserve"> ноя 27</v>
      </c>
      <c r="DO6" s="27" t="str">
        <f t="shared" ca="1" si="20"/>
        <v xml:space="preserve"> дек 27</v>
      </c>
      <c r="DP6" s="30" t="str">
        <f t="shared" ca="1" si="20"/>
        <v>IV кв.2027</v>
      </c>
      <c r="DQ6" s="31">
        <f t="shared" ca="1" si="20"/>
        <v>2027</v>
      </c>
      <c r="DR6" s="27" t="str">
        <f t="shared" ca="1" si="20"/>
        <v xml:space="preserve"> янв 28</v>
      </c>
      <c r="DS6" s="27" t="str">
        <f t="shared" ca="1" si="20"/>
        <v xml:space="preserve"> фев 28</v>
      </c>
      <c r="DT6" s="27" t="str">
        <f t="shared" ca="1" si="20"/>
        <v xml:space="preserve"> мар 28</v>
      </c>
      <c r="DU6" s="30" t="str">
        <f t="shared" ca="1" si="20"/>
        <v>I кв.2028</v>
      </c>
      <c r="DV6" s="27" t="str">
        <f t="shared" ca="1" si="20"/>
        <v xml:space="preserve"> апр 28</v>
      </c>
      <c r="DW6" s="27" t="str">
        <f t="shared" ca="1" si="20"/>
        <v xml:space="preserve"> май 28</v>
      </c>
      <c r="DX6" s="27" t="str">
        <f t="shared" ca="1" si="20"/>
        <v xml:space="preserve"> июн 28</v>
      </c>
      <c r="DY6" s="30" t="str">
        <f t="shared" ca="1" si="20"/>
        <v>II кв.2028</v>
      </c>
      <c r="DZ6" s="27" t="str">
        <f t="shared" ca="1" si="20"/>
        <v xml:space="preserve"> июл 28</v>
      </c>
      <c r="EA6" s="27" t="str">
        <f t="shared" ref="EA6:EY6" ca="1" si="21">IF(DAY(EA$3)=1,
      TEXT(EA$3,"[$-ru-RU] МММ ГГ;@"),
              IF(AND(OFFSET(EA3,0,-1,1,1)=DATE(YEAR(OFFSET(EA3,0,-1,1,1)),12,31),
                              OFFSET(EA3,0,-2,1,1)&lt;&gt;DATE(YEAR(OFFSET(EA3,0,-1,1,1)),12,31)),
                         YEAR(EA$3),
      ROMAN(INT((MONTH(EA$3)+2)/3))&amp;" кв."&amp;YEAR(EA$3)))</f>
        <v xml:space="preserve"> авг 28</v>
      </c>
      <c r="EB6" s="27" t="str">
        <f t="shared" ca="1" si="21"/>
        <v xml:space="preserve"> сен 28</v>
      </c>
      <c r="EC6" s="30" t="str">
        <f t="shared" ca="1" si="21"/>
        <v>III кв.2028</v>
      </c>
      <c r="ED6" s="27" t="str">
        <f t="shared" ca="1" si="21"/>
        <v xml:space="preserve"> окт 28</v>
      </c>
      <c r="EE6" s="27" t="str">
        <f t="shared" ca="1" si="21"/>
        <v xml:space="preserve"> ноя 28</v>
      </c>
      <c r="EF6" s="27" t="str">
        <f t="shared" ca="1" si="21"/>
        <v xml:space="preserve"> дек 28</v>
      </c>
      <c r="EG6" s="30" t="str">
        <f t="shared" ca="1" si="21"/>
        <v>IV кв.2028</v>
      </c>
      <c r="EH6" s="31">
        <f t="shared" ca="1" si="21"/>
        <v>2028</v>
      </c>
      <c r="EI6" s="27" t="str">
        <f t="shared" ca="1" si="21"/>
        <v xml:space="preserve"> янв 29</v>
      </c>
      <c r="EJ6" s="27" t="str">
        <f t="shared" ca="1" si="21"/>
        <v xml:space="preserve"> фев 29</v>
      </c>
      <c r="EK6" s="27" t="str">
        <f t="shared" ca="1" si="21"/>
        <v xml:space="preserve"> мар 29</v>
      </c>
      <c r="EL6" s="30" t="str">
        <f t="shared" ca="1" si="21"/>
        <v>I кв.2029</v>
      </c>
      <c r="EM6" s="27" t="str">
        <f t="shared" ca="1" si="21"/>
        <v xml:space="preserve"> апр 29</v>
      </c>
      <c r="EN6" s="27" t="str">
        <f t="shared" ca="1" si="21"/>
        <v xml:space="preserve"> май 29</v>
      </c>
      <c r="EO6" s="27" t="str">
        <f t="shared" ca="1" si="21"/>
        <v xml:space="preserve"> июн 29</v>
      </c>
      <c r="EP6" s="30" t="str">
        <f t="shared" ca="1" si="21"/>
        <v>II кв.2029</v>
      </c>
      <c r="EQ6" s="27" t="str">
        <f t="shared" ca="1" si="21"/>
        <v xml:space="preserve"> июл 29</v>
      </c>
      <c r="ER6" s="27" t="str">
        <f t="shared" ca="1" si="21"/>
        <v xml:space="preserve"> авг 29</v>
      </c>
      <c r="ES6" s="27" t="str">
        <f t="shared" ca="1" si="21"/>
        <v xml:space="preserve"> сен 29</v>
      </c>
      <c r="ET6" s="30" t="str">
        <f t="shared" ca="1" si="21"/>
        <v>III кв.2029</v>
      </c>
      <c r="EU6" s="27" t="str">
        <f t="shared" ca="1" si="21"/>
        <v xml:space="preserve"> окт 29</v>
      </c>
      <c r="EV6" s="27" t="str">
        <f t="shared" ca="1" si="21"/>
        <v xml:space="preserve"> ноя 29</v>
      </c>
      <c r="EW6" s="27" t="str">
        <f t="shared" ca="1" si="21"/>
        <v xml:space="preserve"> дек 29</v>
      </c>
      <c r="EX6" s="30" t="str">
        <f t="shared" ca="1" si="21"/>
        <v>IV кв.2029</v>
      </c>
      <c r="EY6" s="31">
        <f t="shared" ca="1" si="21"/>
        <v>2029</v>
      </c>
      <c r="EZ6" s="27" t="str">
        <f t="shared" ref="EZ6:FP6" ca="1" si="22">IF(DAY(EZ$3)=1,
      TEXT(EZ$3,"[$-ru-RU] МММ ГГ;@"),
              IF(AND(OFFSET(EZ3,0,-1,1,1)=DATE(YEAR(OFFSET(EZ3,0,-1,1,1)),12,31),
                              OFFSET(EZ3,0,-2,1,1)&lt;&gt;DATE(YEAR(OFFSET(EZ3,0,-1,1,1)),12,31)),
                         YEAR(EZ$3),
      ROMAN(INT((MONTH(EZ$3)+2)/3))&amp;" кв."&amp;YEAR(EZ$3)))</f>
        <v xml:space="preserve"> янв 30</v>
      </c>
      <c r="FA6" s="27" t="str">
        <f t="shared" ca="1" si="22"/>
        <v xml:space="preserve"> фев 30</v>
      </c>
      <c r="FB6" s="27" t="str">
        <f t="shared" ca="1" si="22"/>
        <v xml:space="preserve"> мар 30</v>
      </c>
      <c r="FC6" s="30" t="str">
        <f t="shared" ca="1" si="22"/>
        <v>I кв.2030</v>
      </c>
      <c r="FD6" s="27" t="str">
        <f t="shared" ca="1" si="22"/>
        <v xml:space="preserve"> апр 30</v>
      </c>
      <c r="FE6" s="27" t="str">
        <f t="shared" ca="1" si="22"/>
        <v xml:space="preserve"> май 30</v>
      </c>
      <c r="FF6" s="27" t="str">
        <f t="shared" ca="1" si="22"/>
        <v xml:space="preserve"> июн 30</v>
      </c>
      <c r="FG6" s="30" t="str">
        <f t="shared" ca="1" si="22"/>
        <v>II кв.2030</v>
      </c>
      <c r="FH6" s="27" t="str">
        <f t="shared" ca="1" si="22"/>
        <v xml:space="preserve"> июл 30</v>
      </c>
      <c r="FI6" s="27" t="str">
        <f t="shared" ca="1" si="22"/>
        <v xml:space="preserve"> авг 30</v>
      </c>
      <c r="FJ6" s="27" t="str">
        <f t="shared" ca="1" si="22"/>
        <v xml:space="preserve"> сен 30</v>
      </c>
      <c r="FK6" s="30" t="str">
        <f t="shared" ca="1" si="22"/>
        <v>III кв.2030</v>
      </c>
      <c r="FL6" s="27" t="str">
        <f t="shared" ca="1" si="22"/>
        <v xml:space="preserve"> окт 30</v>
      </c>
      <c r="FM6" s="27" t="str">
        <f t="shared" ca="1" si="22"/>
        <v xml:space="preserve"> ноя 30</v>
      </c>
      <c r="FN6" s="27" t="str">
        <f t="shared" ca="1" si="22"/>
        <v xml:space="preserve"> дек 30</v>
      </c>
      <c r="FO6" s="30" t="str">
        <f t="shared" ca="1" si="22"/>
        <v>IV кв.2030</v>
      </c>
      <c r="FP6" s="31">
        <f t="shared" ca="1" si="22"/>
        <v>2030</v>
      </c>
      <c r="FQ6" s="27" t="str">
        <f t="shared" ref="FQ6:GG6" ca="1" si="23">IF(DAY(FQ$3)=1,
      TEXT(FQ$3,"[$-ru-RU] МММ ГГ;@"),
              IF(AND(OFFSET(FQ3,0,-1,1,1)=DATE(YEAR(OFFSET(FQ3,0,-1,1,1)),12,31),
                              OFFSET(FQ3,0,-2,1,1)&lt;&gt;DATE(YEAR(OFFSET(FQ3,0,-1,1,1)),12,31)),
                         YEAR(FQ$3),
      ROMAN(INT((MONTH(FQ$3)+2)/3))&amp;" кв."&amp;YEAR(FQ$3)))</f>
        <v xml:space="preserve"> янв 31</v>
      </c>
      <c r="FR6" s="27" t="str">
        <f t="shared" ca="1" si="23"/>
        <v xml:space="preserve"> фев 31</v>
      </c>
      <c r="FS6" s="27" t="str">
        <f t="shared" ca="1" si="23"/>
        <v xml:space="preserve"> мар 31</v>
      </c>
      <c r="FT6" s="30" t="str">
        <f t="shared" ca="1" si="23"/>
        <v>I кв.2031</v>
      </c>
      <c r="FU6" s="27" t="str">
        <f t="shared" ca="1" si="23"/>
        <v xml:space="preserve"> апр 31</v>
      </c>
      <c r="FV6" s="27" t="str">
        <f t="shared" ca="1" si="23"/>
        <v xml:space="preserve"> май 31</v>
      </c>
      <c r="FW6" s="27" t="str">
        <f t="shared" ca="1" si="23"/>
        <v xml:space="preserve"> июн 31</v>
      </c>
      <c r="FX6" s="30" t="str">
        <f t="shared" ca="1" si="23"/>
        <v>II кв.2031</v>
      </c>
      <c r="FY6" s="27" t="str">
        <f t="shared" ca="1" si="23"/>
        <v xml:space="preserve"> июл 31</v>
      </c>
      <c r="FZ6" s="27" t="str">
        <f t="shared" ca="1" si="23"/>
        <v xml:space="preserve"> авг 31</v>
      </c>
      <c r="GA6" s="27" t="str">
        <f t="shared" ca="1" si="23"/>
        <v xml:space="preserve"> сен 31</v>
      </c>
      <c r="GB6" s="30" t="str">
        <f t="shared" ca="1" si="23"/>
        <v>III кв.2031</v>
      </c>
      <c r="GC6" s="27" t="str">
        <f t="shared" ca="1" si="23"/>
        <v xml:space="preserve"> окт 31</v>
      </c>
      <c r="GD6" s="27" t="str">
        <f t="shared" ca="1" si="23"/>
        <v xml:space="preserve"> ноя 31</v>
      </c>
      <c r="GE6" s="27" t="str">
        <f t="shared" ca="1" si="23"/>
        <v xml:space="preserve"> дек 31</v>
      </c>
      <c r="GF6" s="30" t="str">
        <f t="shared" ca="1" si="23"/>
        <v>IV кв.2031</v>
      </c>
      <c r="GG6" s="31">
        <f t="shared" ca="1" si="23"/>
        <v>2031</v>
      </c>
      <c r="GH6" s="27" t="str">
        <f t="shared" ref="GH6:GX6" ca="1" si="24">IF(DAY(GH$3)=1,
      TEXT(GH$3,"[$-ru-RU] МММ ГГ;@"),
              IF(AND(OFFSET(GH3,0,-1,1,1)=DATE(YEAR(OFFSET(GH3,0,-1,1,1)),12,31),
                              OFFSET(GH3,0,-2,1,1)&lt;&gt;DATE(YEAR(OFFSET(GH3,0,-1,1,1)),12,31)),
                         YEAR(GH$3),
      ROMAN(INT((MONTH(GH$3)+2)/3))&amp;" кв."&amp;YEAR(GH$3)))</f>
        <v xml:space="preserve"> янв 32</v>
      </c>
      <c r="GI6" s="27" t="str">
        <f t="shared" ca="1" si="24"/>
        <v xml:space="preserve"> фев 32</v>
      </c>
      <c r="GJ6" s="27" t="str">
        <f t="shared" ca="1" si="24"/>
        <v xml:space="preserve"> мар 32</v>
      </c>
      <c r="GK6" s="30" t="str">
        <f t="shared" ca="1" si="24"/>
        <v>I кв.2032</v>
      </c>
      <c r="GL6" s="27" t="str">
        <f t="shared" ca="1" si="24"/>
        <v xml:space="preserve"> апр 32</v>
      </c>
      <c r="GM6" s="27" t="str">
        <f t="shared" ca="1" si="24"/>
        <v xml:space="preserve"> май 32</v>
      </c>
      <c r="GN6" s="27" t="str">
        <f t="shared" ca="1" si="24"/>
        <v xml:space="preserve"> июн 32</v>
      </c>
      <c r="GO6" s="30" t="str">
        <f t="shared" ca="1" si="24"/>
        <v>II кв.2032</v>
      </c>
      <c r="GP6" s="27" t="str">
        <f t="shared" ca="1" si="24"/>
        <v xml:space="preserve"> июл 32</v>
      </c>
      <c r="GQ6" s="27" t="str">
        <f t="shared" ca="1" si="24"/>
        <v xml:space="preserve"> авг 32</v>
      </c>
      <c r="GR6" s="27" t="str">
        <f t="shared" ca="1" si="24"/>
        <v xml:space="preserve"> сен 32</v>
      </c>
      <c r="GS6" s="30" t="str">
        <f t="shared" ca="1" si="24"/>
        <v>III кв.2032</v>
      </c>
      <c r="GT6" s="27" t="str">
        <f t="shared" ca="1" si="24"/>
        <v xml:space="preserve"> окт 32</v>
      </c>
      <c r="GU6" s="27" t="str">
        <f t="shared" ca="1" si="24"/>
        <v xml:space="preserve"> ноя 32</v>
      </c>
      <c r="GV6" s="27" t="str">
        <f t="shared" ca="1" si="24"/>
        <v xml:space="preserve"> дек 32</v>
      </c>
      <c r="GW6" s="30" t="str">
        <f t="shared" ca="1" si="24"/>
        <v>IV кв.2032</v>
      </c>
      <c r="GX6" s="31">
        <f t="shared" ca="1" si="24"/>
        <v>2032</v>
      </c>
      <c r="GY6" s="27" t="str">
        <f t="shared" ref="GY6:HO6" ca="1" si="25">IF(DAY(GY$3)=1,
      TEXT(GY$3,"[$-ru-RU] МММ ГГ;@"),
              IF(AND(OFFSET(GY3,0,-1,1,1)=DATE(YEAR(OFFSET(GY3,0,-1,1,1)),12,31),
                              OFFSET(GY3,0,-2,1,1)&lt;&gt;DATE(YEAR(OFFSET(GY3,0,-1,1,1)),12,31)),
                         YEAR(GY$3),
      ROMAN(INT((MONTH(GY$3)+2)/3))&amp;" кв."&amp;YEAR(GY$3)))</f>
        <v xml:space="preserve"> янв 33</v>
      </c>
      <c r="GZ6" s="27" t="str">
        <f t="shared" ca="1" si="25"/>
        <v xml:space="preserve"> фев 33</v>
      </c>
      <c r="HA6" s="27" t="str">
        <f t="shared" ca="1" si="25"/>
        <v xml:space="preserve"> мар 33</v>
      </c>
      <c r="HB6" s="30" t="str">
        <f t="shared" ca="1" si="25"/>
        <v>I кв.2033</v>
      </c>
      <c r="HC6" s="27" t="str">
        <f t="shared" ca="1" si="25"/>
        <v xml:space="preserve"> апр 33</v>
      </c>
      <c r="HD6" s="27" t="str">
        <f t="shared" ca="1" si="25"/>
        <v xml:space="preserve"> май 33</v>
      </c>
      <c r="HE6" s="27" t="str">
        <f t="shared" ca="1" si="25"/>
        <v xml:space="preserve"> июн 33</v>
      </c>
      <c r="HF6" s="30" t="str">
        <f t="shared" ca="1" si="25"/>
        <v>II кв.2033</v>
      </c>
      <c r="HG6" s="27" t="str">
        <f t="shared" ca="1" si="25"/>
        <v xml:space="preserve"> июл 33</v>
      </c>
      <c r="HH6" s="27" t="str">
        <f t="shared" ca="1" si="25"/>
        <v xml:space="preserve"> авг 33</v>
      </c>
      <c r="HI6" s="27" t="str">
        <f t="shared" ca="1" si="25"/>
        <v xml:space="preserve"> сен 33</v>
      </c>
      <c r="HJ6" s="30" t="str">
        <f t="shared" ca="1" si="25"/>
        <v>III кв.2033</v>
      </c>
      <c r="HK6" s="27" t="str">
        <f t="shared" ca="1" si="25"/>
        <v xml:space="preserve"> окт 33</v>
      </c>
      <c r="HL6" s="27" t="str">
        <f t="shared" ca="1" si="25"/>
        <v xml:space="preserve"> ноя 33</v>
      </c>
      <c r="HM6" s="27" t="str">
        <f t="shared" ca="1" si="25"/>
        <v xml:space="preserve"> дек 33</v>
      </c>
      <c r="HN6" s="30" t="str">
        <f t="shared" ca="1" si="25"/>
        <v>IV кв.2033</v>
      </c>
      <c r="HO6" s="31">
        <f t="shared" ca="1" si="25"/>
        <v>2033</v>
      </c>
      <c r="HP6" s="27" t="str">
        <f t="shared" ref="HP6:IF6" ca="1" si="26">IF(DAY(HP$3)=1,
      TEXT(HP$3,"[$-ru-RU] МММ ГГ;@"),
              IF(AND(OFFSET(HP3,0,-1,1,1)=DATE(YEAR(OFFSET(HP3,0,-1,1,1)),12,31),
                              OFFSET(HP3,0,-2,1,1)&lt;&gt;DATE(YEAR(OFFSET(HP3,0,-1,1,1)),12,31)),
                         YEAR(HP$3),
      ROMAN(INT((MONTH(HP$3)+2)/3))&amp;" кв."&amp;YEAR(HP$3)))</f>
        <v xml:space="preserve"> янв 34</v>
      </c>
      <c r="HQ6" s="27" t="str">
        <f t="shared" ca="1" si="26"/>
        <v xml:space="preserve"> фев 34</v>
      </c>
      <c r="HR6" s="27" t="str">
        <f t="shared" ca="1" si="26"/>
        <v xml:space="preserve"> мар 34</v>
      </c>
      <c r="HS6" s="30" t="str">
        <f t="shared" ca="1" si="26"/>
        <v>I кв.2034</v>
      </c>
      <c r="HT6" s="27" t="str">
        <f t="shared" ca="1" si="26"/>
        <v xml:space="preserve"> апр 34</v>
      </c>
      <c r="HU6" s="27" t="str">
        <f t="shared" ca="1" si="26"/>
        <v xml:space="preserve"> май 34</v>
      </c>
      <c r="HV6" s="27" t="str">
        <f t="shared" ca="1" si="26"/>
        <v xml:space="preserve"> июн 34</v>
      </c>
      <c r="HW6" s="30" t="str">
        <f t="shared" ca="1" si="26"/>
        <v>II кв.2034</v>
      </c>
      <c r="HX6" s="27" t="str">
        <f t="shared" ca="1" si="26"/>
        <v xml:space="preserve"> июл 34</v>
      </c>
      <c r="HY6" s="27" t="str">
        <f t="shared" ca="1" si="26"/>
        <v xml:space="preserve"> авг 34</v>
      </c>
      <c r="HZ6" s="27" t="str">
        <f t="shared" ca="1" si="26"/>
        <v xml:space="preserve"> сен 34</v>
      </c>
      <c r="IA6" s="30" t="str">
        <f t="shared" ca="1" si="26"/>
        <v>III кв.2034</v>
      </c>
      <c r="IB6" s="27" t="str">
        <f t="shared" ca="1" si="26"/>
        <v xml:space="preserve"> окт 34</v>
      </c>
      <c r="IC6" s="27" t="str">
        <f t="shared" ca="1" si="26"/>
        <v xml:space="preserve"> ноя 34</v>
      </c>
      <c r="ID6" s="27" t="str">
        <f t="shared" ca="1" si="26"/>
        <v xml:space="preserve"> дек 34</v>
      </c>
      <c r="IE6" s="30" t="str">
        <f t="shared" ca="1" si="26"/>
        <v>IV кв.2034</v>
      </c>
      <c r="IF6" s="31">
        <f t="shared" ca="1" si="26"/>
        <v>2034</v>
      </c>
      <c r="IG6" s="27" t="str">
        <f t="shared" ref="IG6:IW6" ca="1" si="27">IF(DAY(IG$3)=1,
      TEXT(IG$3,"[$-ru-RU] МММ ГГ;@"),
              IF(AND(OFFSET(IG3,0,-1,1,1)=DATE(YEAR(OFFSET(IG3,0,-1,1,1)),12,31),
                              OFFSET(IG3,0,-2,1,1)&lt;&gt;DATE(YEAR(OFFSET(IG3,0,-1,1,1)),12,31)),
                         YEAR(IG$3),
      ROMAN(INT((MONTH(IG$3)+2)/3))&amp;" кв."&amp;YEAR(IG$3)))</f>
        <v xml:space="preserve"> янв 35</v>
      </c>
      <c r="IH6" s="27" t="str">
        <f t="shared" ca="1" si="27"/>
        <v xml:space="preserve"> фев 35</v>
      </c>
      <c r="II6" s="27" t="str">
        <f t="shared" ca="1" si="27"/>
        <v xml:space="preserve"> мар 35</v>
      </c>
      <c r="IJ6" s="30" t="str">
        <f t="shared" ca="1" si="27"/>
        <v>I кв.2035</v>
      </c>
      <c r="IK6" s="27" t="str">
        <f t="shared" ca="1" si="27"/>
        <v xml:space="preserve"> апр 35</v>
      </c>
      <c r="IL6" s="27" t="str">
        <f t="shared" ca="1" si="27"/>
        <v xml:space="preserve"> май 35</v>
      </c>
      <c r="IM6" s="27" t="str">
        <f t="shared" ca="1" si="27"/>
        <v xml:space="preserve"> июн 35</v>
      </c>
      <c r="IN6" s="30" t="str">
        <f t="shared" ca="1" si="27"/>
        <v>II кв.2035</v>
      </c>
      <c r="IO6" s="27" t="str">
        <f t="shared" ca="1" si="27"/>
        <v xml:space="preserve"> июл 35</v>
      </c>
      <c r="IP6" s="27" t="str">
        <f t="shared" ca="1" si="27"/>
        <v xml:space="preserve"> авг 35</v>
      </c>
      <c r="IQ6" s="27" t="str">
        <f t="shared" ca="1" si="27"/>
        <v xml:space="preserve"> сен 35</v>
      </c>
      <c r="IR6" s="30" t="str">
        <f t="shared" ca="1" si="27"/>
        <v>III кв.2035</v>
      </c>
      <c r="IS6" s="27" t="str">
        <f t="shared" ca="1" si="27"/>
        <v xml:space="preserve"> окт 35</v>
      </c>
      <c r="IT6" s="27" t="str">
        <f t="shared" ca="1" si="27"/>
        <v xml:space="preserve"> ноя 35</v>
      </c>
      <c r="IU6" s="27" t="str">
        <f t="shared" ca="1" si="27"/>
        <v xml:space="preserve"> дек 35</v>
      </c>
      <c r="IV6" s="30" t="str">
        <f t="shared" ca="1" si="27"/>
        <v>IV кв.2035</v>
      </c>
      <c r="IW6" s="31">
        <f t="shared" ca="1" si="27"/>
        <v>2035</v>
      </c>
      <c r="IX6" s="27" t="str">
        <f t="shared" ref="IX6:JN6" ca="1" si="28">IF(DAY(IX$3)=1,
      TEXT(IX$3,"[$-ru-RU] МММ ГГ;@"),
              IF(AND(OFFSET(IX3,0,-1,1,1)=DATE(YEAR(OFFSET(IX3,0,-1,1,1)),12,31),
                              OFFSET(IX3,0,-2,1,1)&lt;&gt;DATE(YEAR(OFFSET(IX3,0,-1,1,1)),12,31)),
                         YEAR(IX$3),
      ROMAN(INT((MONTH(IX$3)+2)/3))&amp;" кв."&amp;YEAR(IX$3)))</f>
        <v xml:space="preserve"> янв 36</v>
      </c>
      <c r="IY6" s="27" t="str">
        <f t="shared" ca="1" si="28"/>
        <v xml:space="preserve"> фев 36</v>
      </c>
      <c r="IZ6" s="27" t="str">
        <f t="shared" ca="1" si="28"/>
        <v xml:space="preserve"> мар 36</v>
      </c>
      <c r="JA6" s="30" t="str">
        <f t="shared" ca="1" si="28"/>
        <v>I кв.2036</v>
      </c>
      <c r="JB6" s="27" t="str">
        <f t="shared" ca="1" si="28"/>
        <v xml:space="preserve"> апр 36</v>
      </c>
      <c r="JC6" s="27" t="str">
        <f t="shared" ca="1" si="28"/>
        <v xml:space="preserve"> май 36</v>
      </c>
      <c r="JD6" s="27" t="str">
        <f t="shared" ca="1" si="28"/>
        <v xml:space="preserve"> июн 36</v>
      </c>
      <c r="JE6" s="30" t="str">
        <f t="shared" ca="1" si="28"/>
        <v>II кв.2036</v>
      </c>
      <c r="JF6" s="27" t="str">
        <f t="shared" ca="1" si="28"/>
        <v xml:space="preserve"> июл 36</v>
      </c>
      <c r="JG6" s="27" t="str">
        <f t="shared" ca="1" si="28"/>
        <v xml:space="preserve"> авг 36</v>
      </c>
      <c r="JH6" s="27" t="str">
        <f t="shared" ca="1" si="28"/>
        <v xml:space="preserve"> сен 36</v>
      </c>
      <c r="JI6" s="30" t="str">
        <f t="shared" ca="1" si="28"/>
        <v>III кв.2036</v>
      </c>
      <c r="JJ6" s="27" t="str">
        <f t="shared" ca="1" si="28"/>
        <v xml:space="preserve"> окт 36</v>
      </c>
      <c r="JK6" s="27" t="str">
        <f t="shared" ca="1" si="28"/>
        <v xml:space="preserve"> ноя 36</v>
      </c>
      <c r="JL6" s="27" t="str">
        <f t="shared" ca="1" si="28"/>
        <v xml:space="preserve"> дек 36</v>
      </c>
      <c r="JM6" s="30" t="str">
        <f t="shared" ca="1" si="28"/>
        <v>IV кв.2036</v>
      </c>
      <c r="JN6" s="31">
        <f t="shared" ca="1" si="28"/>
        <v>2036</v>
      </c>
      <c r="JO6" s="27" t="str">
        <f t="shared" ref="JO6:KE6" ca="1" si="29">IF(DAY(JO$3)=1,
      TEXT(JO$3,"[$-ru-RU] МММ ГГ;@"),
              IF(AND(OFFSET(JO3,0,-1,1,1)=DATE(YEAR(OFFSET(JO3,0,-1,1,1)),12,31),
                              OFFSET(JO3,0,-2,1,1)&lt;&gt;DATE(YEAR(OFFSET(JO3,0,-1,1,1)),12,31)),
                         YEAR(JO$3),
      ROMAN(INT((MONTH(JO$3)+2)/3))&amp;" кв."&amp;YEAR(JO$3)))</f>
        <v xml:space="preserve"> янв 37</v>
      </c>
      <c r="JP6" s="27" t="str">
        <f t="shared" ca="1" si="29"/>
        <v xml:space="preserve"> фев 37</v>
      </c>
      <c r="JQ6" s="27" t="str">
        <f t="shared" ca="1" si="29"/>
        <v xml:space="preserve"> мар 37</v>
      </c>
      <c r="JR6" s="30" t="str">
        <f t="shared" ca="1" si="29"/>
        <v>I кв.2037</v>
      </c>
      <c r="JS6" s="27" t="str">
        <f t="shared" ca="1" si="29"/>
        <v xml:space="preserve"> апр 37</v>
      </c>
      <c r="JT6" s="27" t="str">
        <f t="shared" ca="1" si="29"/>
        <v xml:space="preserve"> май 37</v>
      </c>
      <c r="JU6" s="27" t="str">
        <f t="shared" ca="1" si="29"/>
        <v xml:space="preserve"> июн 37</v>
      </c>
      <c r="JV6" s="30" t="str">
        <f t="shared" ca="1" si="29"/>
        <v>II кв.2037</v>
      </c>
      <c r="JW6" s="27" t="str">
        <f t="shared" ca="1" si="29"/>
        <v xml:space="preserve"> июл 37</v>
      </c>
      <c r="JX6" s="27" t="str">
        <f t="shared" ca="1" si="29"/>
        <v xml:space="preserve"> авг 37</v>
      </c>
      <c r="JY6" s="27" t="str">
        <f t="shared" ca="1" si="29"/>
        <v xml:space="preserve"> сен 37</v>
      </c>
      <c r="JZ6" s="30" t="str">
        <f t="shared" ca="1" si="29"/>
        <v>III кв.2037</v>
      </c>
      <c r="KA6" s="27" t="str">
        <f t="shared" ca="1" si="29"/>
        <v xml:space="preserve"> окт 37</v>
      </c>
      <c r="KB6" s="27" t="str">
        <f t="shared" ca="1" si="29"/>
        <v xml:space="preserve"> ноя 37</v>
      </c>
      <c r="KC6" s="27" t="str">
        <f t="shared" ca="1" si="29"/>
        <v xml:space="preserve"> дек 37</v>
      </c>
      <c r="KD6" s="30" t="str">
        <f t="shared" ca="1" si="29"/>
        <v>IV кв.2037</v>
      </c>
      <c r="KE6" s="31">
        <f t="shared" ca="1" si="29"/>
        <v>2037</v>
      </c>
      <c r="KF6" s="27" t="str">
        <f t="shared" ref="KF6:KV6" ca="1" si="30">IF(DAY(KF$3)=1,
      TEXT(KF$3,"[$-ru-RU] МММ ГГ;@"),
              IF(AND(OFFSET(KF3,0,-1,1,1)=DATE(YEAR(OFFSET(KF3,0,-1,1,1)),12,31),
                              OFFSET(KF3,0,-2,1,1)&lt;&gt;DATE(YEAR(OFFSET(KF3,0,-1,1,1)),12,31)),
                         YEAR(KF$3),
      ROMAN(INT((MONTH(KF$3)+2)/3))&amp;" кв."&amp;YEAR(KF$3)))</f>
        <v xml:space="preserve"> янв 38</v>
      </c>
      <c r="KG6" s="27" t="str">
        <f t="shared" ca="1" si="30"/>
        <v xml:space="preserve"> фев 38</v>
      </c>
      <c r="KH6" s="27" t="str">
        <f t="shared" ca="1" si="30"/>
        <v xml:space="preserve"> мар 38</v>
      </c>
      <c r="KI6" s="30" t="str">
        <f t="shared" ca="1" si="30"/>
        <v>I кв.2038</v>
      </c>
      <c r="KJ6" s="27" t="str">
        <f t="shared" ca="1" si="30"/>
        <v xml:space="preserve"> апр 38</v>
      </c>
      <c r="KK6" s="27" t="str">
        <f t="shared" ca="1" si="30"/>
        <v xml:space="preserve"> май 38</v>
      </c>
      <c r="KL6" s="27" t="str">
        <f t="shared" ca="1" si="30"/>
        <v xml:space="preserve"> июн 38</v>
      </c>
      <c r="KM6" s="30" t="str">
        <f t="shared" ca="1" si="30"/>
        <v>II кв.2038</v>
      </c>
      <c r="KN6" s="27" t="str">
        <f t="shared" ca="1" si="30"/>
        <v xml:space="preserve"> июл 38</v>
      </c>
      <c r="KO6" s="27" t="str">
        <f t="shared" ca="1" si="30"/>
        <v xml:space="preserve"> авг 38</v>
      </c>
      <c r="KP6" s="27" t="str">
        <f t="shared" ca="1" si="30"/>
        <v xml:space="preserve"> сен 38</v>
      </c>
      <c r="KQ6" s="30" t="str">
        <f t="shared" ca="1" si="30"/>
        <v>III кв.2038</v>
      </c>
      <c r="KR6" s="27" t="str">
        <f t="shared" ca="1" si="30"/>
        <v xml:space="preserve"> окт 38</v>
      </c>
      <c r="KS6" s="27" t="str">
        <f t="shared" ca="1" si="30"/>
        <v xml:space="preserve"> ноя 38</v>
      </c>
      <c r="KT6" s="27" t="str">
        <f t="shared" ca="1" si="30"/>
        <v xml:space="preserve"> дек 38</v>
      </c>
      <c r="KU6" s="30" t="str">
        <f t="shared" ca="1" si="30"/>
        <v>IV кв.2038</v>
      </c>
      <c r="KV6" s="31">
        <f t="shared" ca="1" si="30"/>
        <v>2038</v>
      </c>
      <c r="KW6" s="27" t="str">
        <f t="shared" ref="KW6:LM6" ca="1" si="31">IF(DAY(KW$3)=1,
      TEXT(KW$3,"[$-ru-RU] МММ ГГ;@"),
              IF(AND(OFFSET(KW3,0,-1,1,1)=DATE(YEAR(OFFSET(KW3,0,-1,1,1)),12,31),
                              OFFSET(KW3,0,-2,1,1)&lt;&gt;DATE(YEAR(OFFSET(KW3,0,-1,1,1)),12,31)),
                         YEAR(KW$3),
      ROMAN(INT((MONTH(KW$3)+2)/3))&amp;" кв."&amp;YEAR(KW$3)))</f>
        <v xml:space="preserve"> янв 39</v>
      </c>
      <c r="KX6" s="27" t="str">
        <f t="shared" ca="1" si="31"/>
        <v xml:space="preserve"> фев 39</v>
      </c>
      <c r="KY6" s="27" t="str">
        <f t="shared" ca="1" si="31"/>
        <v xml:space="preserve"> мар 39</v>
      </c>
      <c r="KZ6" s="30" t="str">
        <f t="shared" ca="1" si="31"/>
        <v>I кв.2039</v>
      </c>
      <c r="LA6" s="27" t="str">
        <f t="shared" ca="1" si="31"/>
        <v xml:space="preserve"> апр 39</v>
      </c>
      <c r="LB6" s="27" t="str">
        <f t="shared" ca="1" si="31"/>
        <v xml:space="preserve"> май 39</v>
      </c>
      <c r="LC6" s="27" t="str">
        <f t="shared" ca="1" si="31"/>
        <v xml:space="preserve"> июн 39</v>
      </c>
      <c r="LD6" s="30" t="str">
        <f t="shared" ca="1" si="31"/>
        <v>II кв.2039</v>
      </c>
      <c r="LE6" s="27" t="str">
        <f t="shared" ca="1" si="31"/>
        <v xml:space="preserve"> июл 39</v>
      </c>
      <c r="LF6" s="27" t="str">
        <f t="shared" ca="1" si="31"/>
        <v xml:space="preserve"> авг 39</v>
      </c>
      <c r="LG6" s="27" t="str">
        <f t="shared" ca="1" si="31"/>
        <v xml:space="preserve"> сен 39</v>
      </c>
      <c r="LH6" s="30" t="str">
        <f t="shared" ca="1" si="31"/>
        <v>III кв.2039</v>
      </c>
      <c r="LI6" s="27" t="str">
        <f t="shared" ca="1" si="31"/>
        <v xml:space="preserve"> окт 39</v>
      </c>
      <c r="LJ6" s="27" t="str">
        <f t="shared" ca="1" si="31"/>
        <v xml:space="preserve"> ноя 39</v>
      </c>
      <c r="LK6" s="27" t="str">
        <f t="shared" ca="1" si="31"/>
        <v xml:space="preserve"> дек 39</v>
      </c>
      <c r="LL6" s="30" t="str">
        <f t="shared" ca="1" si="31"/>
        <v>IV кв.2039</v>
      </c>
      <c r="LM6" s="31">
        <f t="shared" ca="1" si="31"/>
        <v>2039</v>
      </c>
      <c r="LN6" s="27" t="str">
        <f t="shared" ref="LN6:MD6" ca="1" si="32">IF(DAY(LN$3)=1,
      TEXT(LN$3,"[$-ru-RU] МММ ГГ;@"),
              IF(AND(OFFSET(LN3,0,-1,1,1)=DATE(YEAR(OFFSET(LN3,0,-1,1,1)),12,31),
                              OFFSET(LN3,0,-2,1,1)&lt;&gt;DATE(YEAR(OFFSET(LN3,0,-1,1,1)),12,31)),
                         YEAR(LN$3),
      ROMAN(INT((MONTH(LN$3)+2)/3))&amp;" кв."&amp;YEAR(LN$3)))</f>
        <v xml:space="preserve"> янв 40</v>
      </c>
      <c r="LO6" s="27" t="str">
        <f t="shared" ca="1" si="32"/>
        <v xml:space="preserve"> фев 40</v>
      </c>
      <c r="LP6" s="27" t="str">
        <f t="shared" ca="1" si="32"/>
        <v xml:space="preserve"> мар 40</v>
      </c>
      <c r="LQ6" s="30" t="str">
        <f t="shared" ca="1" si="32"/>
        <v>I кв.2040</v>
      </c>
      <c r="LR6" s="27" t="str">
        <f t="shared" ca="1" si="32"/>
        <v xml:space="preserve"> апр 40</v>
      </c>
      <c r="LS6" s="27" t="str">
        <f t="shared" ca="1" si="32"/>
        <v xml:space="preserve"> май 40</v>
      </c>
      <c r="LT6" s="27" t="str">
        <f t="shared" ca="1" si="32"/>
        <v xml:space="preserve"> июн 40</v>
      </c>
      <c r="LU6" s="30" t="str">
        <f t="shared" ca="1" si="32"/>
        <v>II кв.2040</v>
      </c>
      <c r="LV6" s="27" t="str">
        <f t="shared" ca="1" si="32"/>
        <v xml:space="preserve"> июл 40</v>
      </c>
      <c r="LW6" s="27" t="str">
        <f t="shared" ca="1" si="32"/>
        <v xml:space="preserve"> авг 40</v>
      </c>
      <c r="LX6" s="27" t="str">
        <f t="shared" ca="1" si="32"/>
        <v xml:space="preserve"> сен 40</v>
      </c>
      <c r="LY6" s="30" t="str">
        <f t="shared" ca="1" si="32"/>
        <v>III кв.2040</v>
      </c>
      <c r="LZ6" s="27" t="str">
        <f t="shared" ca="1" si="32"/>
        <v xml:space="preserve"> окт 40</v>
      </c>
      <c r="MA6" s="27" t="str">
        <f t="shared" ca="1" si="32"/>
        <v xml:space="preserve"> ноя 40</v>
      </c>
      <c r="MB6" s="27" t="str">
        <f t="shared" ca="1" si="32"/>
        <v xml:space="preserve"> дек 40</v>
      </c>
      <c r="MC6" s="30" t="str">
        <f t="shared" ca="1" si="32"/>
        <v>IV кв.2040</v>
      </c>
      <c r="MD6" s="31">
        <f t="shared" ca="1" si="32"/>
        <v>2040</v>
      </c>
      <c r="ME6" s="27" t="str">
        <f t="shared" ref="ME6:MU6" ca="1" si="33">IF(DAY(ME$3)=1,
      TEXT(ME$3,"[$-ru-RU] МММ ГГ;@"),
              IF(AND(OFFSET(ME3,0,-1,1,1)=DATE(YEAR(OFFSET(ME3,0,-1,1,1)),12,31),
                              OFFSET(ME3,0,-2,1,1)&lt;&gt;DATE(YEAR(OFFSET(ME3,0,-1,1,1)),12,31)),
                         YEAR(ME$3),
      ROMAN(INT((MONTH(ME$3)+2)/3))&amp;" кв."&amp;YEAR(ME$3)))</f>
        <v xml:space="preserve"> янв 41</v>
      </c>
      <c r="MF6" s="27" t="str">
        <f t="shared" ca="1" si="33"/>
        <v xml:space="preserve"> фев 41</v>
      </c>
      <c r="MG6" s="27" t="str">
        <f t="shared" ca="1" si="33"/>
        <v xml:space="preserve"> мар 41</v>
      </c>
      <c r="MH6" s="30" t="str">
        <f t="shared" ca="1" si="33"/>
        <v>I кв.2041</v>
      </c>
      <c r="MI6" s="27" t="str">
        <f t="shared" ca="1" si="33"/>
        <v xml:space="preserve"> апр 41</v>
      </c>
      <c r="MJ6" s="27" t="str">
        <f t="shared" ca="1" si="33"/>
        <v xml:space="preserve"> май 41</v>
      </c>
      <c r="MK6" s="27" t="str">
        <f t="shared" ca="1" si="33"/>
        <v xml:space="preserve"> июн 41</v>
      </c>
      <c r="ML6" s="30" t="str">
        <f t="shared" ca="1" si="33"/>
        <v>II кв.2041</v>
      </c>
      <c r="MM6" s="27" t="str">
        <f t="shared" ca="1" si="33"/>
        <v xml:space="preserve"> июл 41</v>
      </c>
      <c r="MN6" s="27" t="str">
        <f t="shared" ca="1" si="33"/>
        <v xml:space="preserve"> авг 41</v>
      </c>
      <c r="MO6" s="27" t="str">
        <f t="shared" ca="1" si="33"/>
        <v xml:space="preserve"> сен 41</v>
      </c>
      <c r="MP6" s="30" t="str">
        <f t="shared" ca="1" si="33"/>
        <v>III кв.2041</v>
      </c>
      <c r="MQ6" s="27" t="str">
        <f t="shared" ca="1" si="33"/>
        <v xml:space="preserve"> окт 41</v>
      </c>
      <c r="MR6" s="27" t="str">
        <f t="shared" ca="1" si="33"/>
        <v xml:space="preserve"> ноя 41</v>
      </c>
      <c r="MS6" s="27" t="str">
        <f t="shared" ca="1" si="33"/>
        <v xml:space="preserve"> дек 41</v>
      </c>
      <c r="MT6" s="30" t="str">
        <f t="shared" ca="1" si="33"/>
        <v>IV кв.2041</v>
      </c>
      <c r="MU6" s="31">
        <f t="shared" ca="1" si="33"/>
        <v>2041</v>
      </c>
      <c r="MV6" s="27" t="str">
        <f t="shared" ref="MV6:NL6" ca="1" si="34">IF(DAY(MV$3)=1,
      TEXT(MV$3,"[$-ru-RU] МММ ГГ;@"),
              IF(AND(OFFSET(MV3,0,-1,1,1)=DATE(YEAR(OFFSET(MV3,0,-1,1,1)),12,31),
                              OFFSET(MV3,0,-2,1,1)&lt;&gt;DATE(YEAR(OFFSET(MV3,0,-1,1,1)),12,31)),
                         YEAR(MV$3),
      ROMAN(INT((MONTH(MV$3)+2)/3))&amp;" кв."&amp;YEAR(MV$3)))</f>
        <v xml:space="preserve"> янв 42</v>
      </c>
      <c r="MW6" s="27" t="str">
        <f t="shared" ca="1" si="34"/>
        <v xml:space="preserve"> фев 42</v>
      </c>
      <c r="MX6" s="27" t="str">
        <f t="shared" ca="1" si="34"/>
        <v xml:space="preserve"> мар 42</v>
      </c>
      <c r="MY6" s="30" t="str">
        <f t="shared" ca="1" si="34"/>
        <v>I кв.2042</v>
      </c>
      <c r="MZ6" s="27" t="str">
        <f t="shared" ca="1" si="34"/>
        <v xml:space="preserve"> апр 42</v>
      </c>
      <c r="NA6" s="27" t="str">
        <f t="shared" ca="1" si="34"/>
        <v xml:space="preserve"> май 42</v>
      </c>
      <c r="NB6" s="27" t="str">
        <f t="shared" ca="1" si="34"/>
        <v xml:space="preserve"> июн 42</v>
      </c>
      <c r="NC6" s="30" t="str">
        <f t="shared" ca="1" si="34"/>
        <v>II кв.2042</v>
      </c>
      <c r="ND6" s="27" t="str">
        <f t="shared" ca="1" si="34"/>
        <v xml:space="preserve"> июл 42</v>
      </c>
      <c r="NE6" s="27" t="str">
        <f t="shared" ca="1" si="34"/>
        <v xml:space="preserve"> авг 42</v>
      </c>
      <c r="NF6" s="27" t="str">
        <f t="shared" ca="1" si="34"/>
        <v xml:space="preserve"> сен 42</v>
      </c>
      <c r="NG6" s="30" t="str">
        <f t="shared" ca="1" si="34"/>
        <v>III кв.2042</v>
      </c>
      <c r="NH6" s="27" t="str">
        <f t="shared" ca="1" si="34"/>
        <v xml:space="preserve"> окт 42</v>
      </c>
      <c r="NI6" s="27" t="str">
        <f t="shared" ca="1" si="34"/>
        <v xml:space="preserve"> ноя 42</v>
      </c>
      <c r="NJ6" s="27" t="str">
        <f t="shared" ca="1" si="34"/>
        <v xml:space="preserve"> дек 42</v>
      </c>
      <c r="NK6" s="30" t="str">
        <f t="shared" ca="1" si="34"/>
        <v>IV кв.2042</v>
      </c>
      <c r="NL6" s="31">
        <f t="shared" ca="1" si="34"/>
        <v>2042</v>
      </c>
      <c r="NM6" s="27" t="str">
        <f t="shared" ref="NM6:OC6" ca="1" si="35">IF(DAY(NM$3)=1,
      TEXT(NM$3,"[$-ru-RU] МММ ГГ;@"),
              IF(AND(OFFSET(NM3,0,-1,1,1)=DATE(YEAR(OFFSET(NM3,0,-1,1,1)),12,31),
                              OFFSET(NM3,0,-2,1,1)&lt;&gt;DATE(YEAR(OFFSET(NM3,0,-1,1,1)),12,31)),
                         YEAR(NM$3),
      ROMAN(INT((MONTH(NM$3)+2)/3))&amp;" кв."&amp;YEAR(NM$3)))</f>
        <v xml:space="preserve"> янв 43</v>
      </c>
      <c r="NN6" s="27" t="str">
        <f t="shared" ca="1" si="35"/>
        <v xml:space="preserve"> фев 43</v>
      </c>
      <c r="NO6" s="27" t="str">
        <f t="shared" ca="1" si="35"/>
        <v xml:space="preserve"> мар 43</v>
      </c>
      <c r="NP6" s="30" t="str">
        <f t="shared" ca="1" si="35"/>
        <v>I кв.2043</v>
      </c>
      <c r="NQ6" s="27" t="str">
        <f t="shared" ca="1" si="35"/>
        <v xml:space="preserve"> апр 43</v>
      </c>
      <c r="NR6" s="27" t="str">
        <f t="shared" ca="1" si="35"/>
        <v xml:space="preserve"> май 43</v>
      </c>
      <c r="NS6" s="27" t="str">
        <f t="shared" ca="1" si="35"/>
        <v xml:space="preserve"> июн 43</v>
      </c>
      <c r="NT6" s="30" t="str">
        <f t="shared" ca="1" si="35"/>
        <v>II кв.2043</v>
      </c>
      <c r="NU6" s="27" t="str">
        <f t="shared" ca="1" si="35"/>
        <v xml:space="preserve"> июл 43</v>
      </c>
      <c r="NV6" s="27" t="str">
        <f t="shared" ca="1" si="35"/>
        <v xml:space="preserve"> авг 43</v>
      </c>
      <c r="NW6" s="27" t="str">
        <f t="shared" ca="1" si="35"/>
        <v xml:space="preserve"> сен 43</v>
      </c>
      <c r="NX6" s="30" t="str">
        <f t="shared" ca="1" si="35"/>
        <v>III кв.2043</v>
      </c>
      <c r="NY6" s="27" t="str">
        <f t="shared" ca="1" si="35"/>
        <v xml:space="preserve"> окт 43</v>
      </c>
      <c r="NZ6" s="27" t="str">
        <f t="shared" ca="1" si="35"/>
        <v xml:space="preserve"> ноя 43</v>
      </c>
      <c r="OA6" s="27" t="str">
        <f t="shared" ca="1" si="35"/>
        <v xml:space="preserve"> дек 43</v>
      </c>
      <c r="OB6" s="30" t="str">
        <f t="shared" ca="1" si="35"/>
        <v>IV кв.2043</v>
      </c>
      <c r="OC6" s="31">
        <f t="shared" ca="1" si="35"/>
        <v>2043</v>
      </c>
      <c r="OD6" s="27" t="str">
        <f t="shared" ref="OD6:OT6" ca="1" si="36">IF(DAY(OD$3)=1,
      TEXT(OD$3,"[$-ru-RU] МММ ГГ;@"),
              IF(AND(OFFSET(OD3,0,-1,1,1)=DATE(YEAR(OFFSET(OD3,0,-1,1,1)),12,31),
                              OFFSET(OD3,0,-2,1,1)&lt;&gt;DATE(YEAR(OFFSET(OD3,0,-1,1,1)),12,31)),
                         YEAR(OD$3),
      ROMAN(INT((MONTH(OD$3)+2)/3))&amp;" кв."&amp;YEAR(OD$3)))</f>
        <v xml:space="preserve"> янв 44</v>
      </c>
      <c r="OE6" s="27" t="str">
        <f t="shared" ca="1" si="36"/>
        <v xml:space="preserve"> фев 44</v>
      </c>
      <c r="OF6" s="27" t="str">
        <f t="shared" ca="1" si="36"/>
        <v xml:space="preserve"> мар 44</v>
      </c>
      <c r="OG6" s="30" t="str">
        <f t="shared" ca="1" si="36"/>
        <v>I кв.2044</v>
      </c>
      <c r="OH6" s="27" t="str">
        <f t="shared" ca="1" si="36"/>
        <v xml:space="preserve"> апр 44</v>
      </c>
      <c r="OI6" s="27" t="str">
        <f t="shared" ca="1" si="36"/>
        <v xml:space="preserve"> май 44</v>
      </c>
      <c r="OJ6" s="27" t="str">
        <f t="shared" ca="1" si="36"/>
        <v xml:space="preserve"> июн 44</v>
      </c>
      <c r="OK6" s="30" t="str">
        <f t="shared" ca="1" si="36"/>
        <v>II кв.2044</v>
      </c>
      <c r="OL6" s="27" t="str">
        <f t="shared" ca="1" si="36"/>
        <v xml:space="preserve"> июл 44</v>
      </c>
      <c r="OM6" s="27" t="str">
        <f t="shared" ca="1" si="36"/>
        <v xml:space="preserve"> авг 44</v>
      </c>
      <c r="ON6" s="27" t="str">
        <f t="shared" ca="1" si="36"/>
        <v xml:space="preserve"> сен 44</v>
      </c>
      <c r="OO6" s="30" t="str">
        <f t="shared" ca="1" si="36"/>
        <v>III кв.2044</v>
      </c>
      <c r="OP6" s="27" t="str">
        <f t="shared" ca="1" si="36"/>
        <v xml:space="preserve"> окт 44</v>
      </c>
      <c r="OQ6" s="27" t="str">
        <f t="shared" ca="1" si="36"/>
        <v xml:space="preserve"> ноя 44</v>
      </c>
      <c r="OR6" s="27" t="str">
        <f t="shared" ca="1" si="36"/>
        <v xml:space="preserve"> дек 44</v>
      </c>
      <c r="OS6" s="30" t="str">
        <f t="shared" ca="1" si="36"/>
        <v>IV кв.2044</v>
      </c>
      <c r="OT6" s="31">
        <f t="shared" ca="1" si="36"/>
        <v>2044</v>
      </c>
      <c r="OU6" s="27" t="str">
        <f t="shared" ref="OU6:PK6" ca="1" si="37">IF(DAY(OU$3)=1,
      TEXT(OU$3,"[$-ru-RU] МММ ГГ;@"),
              IF(AND(OFFSET(OU3,0,-1,1,1)=DATE(YEAR(OFFSET(OU3,0,-1,1,1)),12,31),
                              OFFSET(OU3,0,-2,1,1)&lt;&gt;DATE(YEAR(OFFSET(OU3,0,-1,1,1)),12,31)),
                         YEAR(OU$3),
      ROMAN(INT((MONTH(OU$3)+2)/3))&amp;" кв."&amp;YEAR(OU$3)))</f>
        <v xml:space="preserve"> янв 45</v>
      </c>
      <c r="OV6" s="27" t="str">
        <f t="shared" ca="1" si="37"/>
        <v xml:space="preserve"> фев 45</v>
      </c>
      <c r="OW6" s="27" t="str">
        <f t="shared" ca="1" si="37"/>
        <v xml:space="preserve"> мар 45</v>
      </c>
      <c r="OX6" s="30" t="str">
        <f t="shared" ca="1" si="37"/>
        <v>I кв.2045</v>
      </c>
      <c r="OY6" s="27" t="str">
        <f t="shared" ca="1" si="37"/>
        <v xml:space="preserve"> апр 45</v>
      </c>
      <c r="OZ6" s="27" t="str">
        <f t="shared" ca="1" si="37"/>
        <v xml:space="preserve"> май 45</v>
      </c>
      <c r="PA6" s="27" t="str">
        <f t="shared" ca="1" si="37"/>
        <v xml:space="preserve"> июн 45</v>
      </c>
      <c r="PB6" s="30" t="str">
        <f t="shared" ca="1" si="37"/>
        <v>II кв.2045</v>
      </c>
      <c r="PC6" s="27" t="str">
        <f t="shared" ca="1" si="37"/>
        <v xml:space="preserve"> июл 45</v>
      </c>
      <c r="PD6" s="27" t="str">
        <f t="shared" ca="1" si="37"/>
        <v xml:space="preserve"> авг 45</v>
      </c>
      <c r="PE6" s="27" t="str">
        <f t="shared" ca="1" si="37"/>
        <v xml:space="preserve"> сен 45</v>
      </c>
      <c r="PF6" s="30" t="str">
        <f t="shared" ca="1" si="37"/>
        <v>III кв.2045</v>
      </c>
      <c r="PG6" s="27" t="str">
        <f t="shared" ca="1" si="37"/>
        <v xml:space="preserve"> окт 45</v>
      </c>
      <c r="PH6" s="27" t="str">
        <f t="shared" ca="1" si="37"/>
        <v xml:space="preserve"> ноя 45</v>
      </c>
      <c r="PI6" s="27" t="str">
        <f t="shared" ca="1" si="37"/>
        <v xml:space="preserve"> дек 45</v>
      </c>
      <c r="PJ6" s="30" t="str">
        <f t="shared" ca="1" si="37"/>
        <v>IV кв.2045</v>
      </c>
      <c r="PK6" s="31">
        <f t="shared" ca="1" si="37"/>
        <v>2045</v>
      </c>
      <c r="PL6" s="27" t="str">
        <f t="shared" ref="PL6:QB6" ca="1" si="38">IF(DAY(PL$3)=1,
      TEXT(PL$3,"[$-ru-RU] МММ ГГ;@"),
              IF(AND(OFFSET(PL3,0,-1,1,1)=DATE(YEAR(OFFSET(PL3,0,-1,1,1)),12,31),
                              OFFSET(PL3,0,-2,1,1)&lt;&gt;DATE(YEAR(OFFSET(PL3,0,-1,1,1)),12,31)),
                         YEAR(PL$3),
      ROMAN(INT((MONTH(PL$3)+2)/3))&amp;" кв."&amp;YEAR(PL$3)))</f>
        <v xml:space="preserve"> янв 46</v>
      </c>
      <c r="PM6" s="27" t="str">
        <f t="shared" ca="1" si="38"/>
        <v xml:space="preserve"> фев 46</v>
      </c>
      <c r="PN6" s="27" t="str">
        <f t="shared" ca="1" si="38"/>
        <v xml:space="preserve"> мар 46</v>
      </c>
      <c r="PO6" s="30" t="str">
        <f t="shared" ca="1" si="38"/>
        <v>I кв.2046</v>
      </c>
      <c r="PP6" s="27" t="str">
        <f t="shared" ca="1" si="38"/>
        <v xml:space="preserve"> апр 46</v>
      </c>
      <c r="PQ6" s="27" t="str">
        <f t="shared" ca="1" si="38"/>
        <v xml:space="preserve"> май 46</v>
      </c>
      <c r="PR6" s="27" t="str">
        <f t="shared" ca="1" si="38"/>
        <v xml:space="preserve"> июн 46</v>
      </c>
      <c r="PS6" s="30" t="str">
        <f t="shared" ca="1" si="38"/>
        <v>II кв.2046</v>
      </c>
      <c r="PT6" s="27" t="str">
        <f t="shared" ca="1" si="38"/>
        <v xml:space="preserve"> июл 46</v>
      </c>
      <c r="PU6" s="27" t="str">
        <f t="shared" ca="1" si="38"/>
        <v xml:space="preserve"> авг 46</v>
      </c>
      <c r="PV6" s="27" t="str">
        <f t="shared" ca="1" si="38"/>
        <v xml:space="preserve"> сен 46</v>
      </c>
      <c r="PW6" s="30" t="str">
        <f t="shared" ca="1" si="38"/>
        <v>III кв.2046</v>
      </c>
      <c r="PX6" s="27" t="str">
        <f t="shared" ca="1" si="38"/>
        <v xml:space="preserve"> окт 46</v>
      </c>
      <c r="PY6" s="27" t="str">
        <f t="shared" ca="1" si="38"/>
        <v xml:space="preserve"> ноя 46</v>
      </c>
      <c r="PZ6" s="27" t="str">
        <f t="shared" ca="1" si="38"/>
        <v xml:space="preserve"> дек 46</v>
      </c>
      <c r="QA6" s="30" t="str">
        <f t="shared" ca="1" si="38"/>
        <v>IV кв.2046</v>
      </c>
      <c r="QB6" s="31">
        <f t="shared" ca="1" si="38"/>
        <v>2046</v>
      </c>
      <c r="QC6" s="27" t="str">
        <f t="shared" ref="QC6:QS6" ca="1" si="39">IF(DAY(QC$3)=1,
      TEXT(QC$3,"[$-ru-RU] МММ ГГ;@"),
              IF(AND(OFFSET(QC3,0,-1,1,1)=DATE(YEAR(OFFSET(QC3,0,-1,1,1)),12,31),
                              OFFSET(QC3,0,-2,1,1)&lt;&gt;DATE(YEAR(OFFSET(QC3,0,-1,1,1)),12,31)),
                         YEAR(QC$3),
      ROMAN(INT((MONTH(QC$3)+2)/3))&amp;" кв."&amp;YEAR(QC$3)))</f>
        <v xml:space="preserve"> янв 47</v>
      </c>
      <c r="QD6" s="27" t="str">
        <f t="shared" ca="1" si="39"/>
        <v xml:space="preserve"> фев 47</v>
      </c>
      <c r="QE6" s="27" t="str">
        <f t="shared" ca="1" si="39"/>
        <v xml:space="preserve"> мар 47</v>
      </c>
      <c r="QF6" s="30" t="str">
        <f t="shared" ca="1" si="39"/>
        <v>I кв.2047</v>
      </c>
      <c r="QG6" s="27" t="str">
        <f t="shared" ca="1" si="39"/>
        <v xml:space="preserve"> апр 47</v>
      </c>
      <c r="QH6" s="27" t="str">
        <f t="shared" ca="1" si="39"/>
        <v xml:space="preserve"> май 47</v>
      </c>
      <c r="QI6" s="27" t="str">
        <f t="shared" ca="1" si="39"/>
        <v xml:space="preserve"> июн 47</v>
      </c>
      <c r="QJ6" s="30" t="str">
        <f t="shared" ca="1" si="39"/>
        <v>II кв.2047</v>
      </c>
      <c r="QK6" s="27" t="str">
        <f t="shared" ca="1" si="39"/>
        <v xml:space="preserve"> июл 47</v>
      </c>
      <c r="QL6" s="27" t="str">
        <f t="shared" ca="1" si="39"/>
        <v xml:space="preserve"> авг 47</v>
      </c>
      <c r="QM6" s="27" t="str">
        <f t="shared" ca="1" si="39"/>
        <v xml:space="preserve"> сен 47</v>
      </c>
      <c r="QN6" s="30" t="str">
        <f t="shared" ca="1" si="39"/>
        <v>III кв.2047</v>
      </c>
      <c r="QO6" s="27" t="str">
        <f t="shared" ca="1" si="39"/>
        <v xml:space="preserve"> окт 47</v>
      </c>
      <c r="QP6" s="27" t="str">
        <f t="shared" ca="1" si="39"/>
        <v xml:space="preserve"> ноя 47</v>
      </c>
      <c r="QQ6" s="27" t="str">
        <f t="shared" ca="1" si="39"/>
        <v xml:space="preserve"> дек 47</v>
      </c>
      <c r="QR6" s="30" t="str">
        <f t="shared" ca="1" si="39"/>
        <v>IV кв.2047</v>
      </c>
      <c r="QS6" s="31">
        <f t="shared" ca="1" si="39"/>
        <v>2047</v>
      </c>
      <c r="QT6" s="27" t="str">
        <f t="shared" ref="QT6:RJ6" ca="1" si="40">IF(DAY(QT$3)=1,
      TEXT(QT$3,"[$-ru-RU] МММ ГГ;@"),
              IF(AND(OFFSET(QT3,0,-1,1,1)=DATE(YEAR(OFFSET(QT3,0,-1,1,1)),12,31),
                              OFFSET(QT3,0,-2,1,1)&lt;&gt;DATE(YEAR(OFFSET(QT3,0,-1,1,1)),12,31)),
                         YEAR(QT$3),
      ROMAN(INT((MONTH(QT$3)+2)/3))&amp;" кв."&amp;YEAR(QT$3)))</f>
        <v xml:space="preserve"> янв 48</v>
      </c>
      <c r="QU6" s="27" t="str">
        <f t="shared" ca="1" si="40"/>
        <v xml:space="preserve"> фев 48</v>
      </c>
      <c r="QV6" s="27" t="str">
        <f t="shared" ca="1" si="40"/>
        <v xml:space="preserve"> мар 48</v>
      </c>
      <c r="QW6" s="30" t="str">
        <f t="shared" ca="1" si="40"/>
        <v>I кв.2048</v>
      </c>
      <c r="QX6" s="27" t="str">
        <f t="shared" ca="1" si="40"/>
        <v xml:space="preserve"> апр 48</v>
      </c>
      <c r="QY6" s="27" t="str">
        <f t="shared" ca="1" si="40"/>
        <v xml:space="preserve"> май 48</v>
      </c>
      <c r="QZ6" s="27" t="str">
        <f t="shared" ca="1" si="40"/>
        <v xml:space="preserve"> июн 48</v>
      </c>
      <c r="RA6" s="30" t="str">
        <f t="shared" ca="1" si="40"/>
        <v>II кв.2048</v>
      </c>
      <c r="RB6" s="27" t="str">
        <f t="shared" ca="1" si="40"/>
        <v xml:space="preserve"> июл 48</v>
      </c>
      <c r="RC6" s="27" t="str">
        <f t="shared" ca="1" si="40"/>
        <v xml:space="preserve"> авг 48</v>
      </c>
      <c r="RD6" s="27" t="str">
        <f t="shared" ca="1" si="40"/>
        <v xml:space="preserve"> сен 48</v>
      </c>
      <c r="RE6" s="30" t="str">
        <f t="shared" ca="1" si="40"/>
        <v>III кв.2048</v>
      </c>
      <c r="RF6" s="27" t="str">
        <f t="shared" ca="1" si="40"/>
        <v xml:space="preserve"> окт 48</v>
      </c>
      <c r="RG6" s="27" t="str">
        <f t="shared" ca="1" si="40"/>
        <v xml:space="preserve"> ноя 48</v>
      </c>
      <c r="RH6" s="27" t="str">
        <f t="shared" ca="1" si="40"/>
        <v xml:space="preserve"> дек 48</v>
      </c>
      <c r="RI6" s="30" t="str">
        <f t="shared" ca="1" si="40"/>
        <v>IV кв.2048</v>
      </c>
      <c r="RJ6" s="31">
        <f t="shared" ca="1" si="40"/>
        <v>2048</v>
      </c>
      <c r="RK6" s="27" t="str">
        <f t="shared" ref="RK6:SA6" ca="1" si="41">IF(DAY(RK$3)=1,
      TEXT(RK$3,"[$-ru-RU] МММ ГГ;@"),
              IF(AND(OFFSET(RK3,0,-1,1,1)=DATE(YEAR(OFFSET(RK3,0,-1,1,1)),12,31),
                              OFFSET(RK3,0,-2,1,1)&lt;&gt;DATE(YEAR(OFFSET(RK3,0,-1,1,1)),12,31)),
                         YEAR(RK$3),
      ROMAN(INT((MONTH(RK$3)+2)/3))&amp;" кв."&amp;YEAR(RK$3)))</f>
        <v xml:space="preserve"> янв 49</v>
      </c>
      <c r="RL6" s="27" t="str">
        <f t="shared" ca="1" si="41"/>
        <v xml:space="preserve"> фев 49</v>
      </c>
      <c r="RM6" s="27" t="str">
        <f t="shared" ca="1" si="41"/>
        <v xml:space="preserve"> мар 49</v>
      </c>
      <c r="RN6" s="30" t="str">
        <f t="shared" ca="1" si="41"/>
        <v>I кв.2049</v>
      </c>
      <c r="RO6" s="27" t="str">
        <f t="shared" ca="1" si="41"/>
        <v xml:space="preserve"> апр 49</v>
      </c>
      <c r="RP6" s="27" t="str">
        <f t="shared" ca="1" si="41"/>
        <v xml:space="preserve"> май 49</v>
      </c>
      <c r="RQ6" s="27" t="str">
        <f t="shared" ca="1" si="41"/>
        <v xml:space="preserve"> июн 49</v>
      </c>
      <c r="RR6" s="30" t="str">
        <f t="shared" ca="1" si="41"/>
        <v>II кв.2049</v>
      </c>
      <c r="RS6" s="27" t="str">
        <f t="shared" ca="1" si="41"/>
        <v xml:space="preserve"> июл 49</v>
      </c>
      <c r="RT6" s="27" t="str">
        <f t="shared" ca="1" si="41"/>
        <v xml:space="preserve"> авг 49</v>
      </c>
      <c r="RU6" s="27" t="str">
        <f t="shared" ca="1" si="41"/>
        <v xml:space="preserve"> сен 49</v>
      </c>
      <c r="RV6" s="30" t="str">
        <f t="shared" ca="1" si="41"/>
        <v>III кв.2049</v>
      </c>
      <c r="RW6" s="27" t="str">
        <f t="shared" ca="1" si="41"/>
        <v xml:space="preserve"> окт 49</v>
      </c>
      <c r="RX6" s="27" t="str">
        <f t="shared" ca="1" si="41"/>
        <v xml:space="preserve"> ноя 49</v>
      </c>
      <c r="RY6" s="27" t="str">
        <f t="shared" ca="1" si="41"/>
        <v xml:space="preserve"> дек 49</v>
      </c>
      <c r="RZ6" s="30" t="str">
        <f t="shared" ca="1" si="41"/>
        <v>IV кв.2049</v>
      </c>
      <c r="SA6" s="31">
        <f t="shared" ca="1" si="41"/>
        <v>2049</v>
      </c>
      <c r="SB6" s="27" t="str">
        <f t="shared" ref="SB6:SR6" ca="1" si="42">IF(DAY(SB$3)=1,
      TEXT(SB$3,"[$-ru-RU] МММ ГГ;@"),
              IF(AND(OFFSET(SB3,0,-1,1,1)=DATE(YEAR(OFFSET(SB3,0,-1,1,1)),12,31),
                              OFFSET(SB3,0,-2,1,1)&lt;&gt;DATE(YEAR(OFFSET(SB3,0,-1,1,1)),12,31)),
                         YEAR(SB$3),
      ROMAN(INT((MONTH(SB$3)+2)/3))&amp;" кв."&amp;YEAR(SB$3)))</f>
        <v xml:space="preserve"> янв 50</v>
      </c>
      <c r="SC6" s="27" t="str">
        <f t="shared" ca="1" si="42"/>
        <v xml:space="preserve"> фев 50</v>
      </c>
      <c r="SD6" s="27" t="str">
        <f t="shared" ca="1" si="42"/>
        <v xml:space="preserve"> мар 50</v>
      </c>
      <c r="SE6" s="30" t="str">
        <f t="shared" ca="1" si="42"/>
        <v>I кв.2050</v>
      </c>
      <c r="SF6" s="27" t="str">
        <f t="shared" ca="1" si="42"/>
        <v xml:space="preserve"> апр 50</v>
      </c>
      <c r="SG6" s="27" t="str">
        <f t="shared" ca="1" si="42"/>
        <v xml:space="preserve"> май 50</v>
      </c>
      <c r="SH6" s="27" t="str">
        <f t="shared" ca="1" si="42"/>
        <v xml:space="preserve"> июн 50</v>
      </c>
      <c r="SI6" s="30" t="str">
        <f t="shared" ca="1" si="42"/>
        <v>II кв.2050</v>
      </c>
      <c r="SJ6" s="27" t="str">
        <f t="shared" ca="1" si="42"/>
        <v xml:space="preserve"> июл 50</v>
      </c>
      <c r="SK6" s="27" t="str">
        <f t="shared" ca="1" si="42"/>
        <v xml:space="preserve"> авг 50</v>
      </c>
      <c r="SL6" s="27" t="str">
        <f t="shared" ca="1" si="42"/>
        <v xml:space="preserve"> сен 50</v>
      </c>
      <c r="SM6" s="30" t="str">
        <f t="shared" ca="1" si="42"/>
        <v>III кв.2050</v>
      </c>
      <c r="SN6" s="27" t="str">
        <f t="shared" ca="1" si="42"/>
        <v xml:space="preserve"> окт 50</v>
      </c>
      <c r="SO6" s="27" t="str">
        <f t="shared" ca="1" si="42"/>
        <v xml:space="preserve"> ноя 50</v>
      </c>
      <c r="SP6" s="27" t="str">
        <f t="shared" ca="1" si="42"/>
        <v xml:space="preserve"> дек 50</v>
      </c>
      <c r="SQ6" s="30" t="str">
        <f t="shared" ca="1" si="42"/>
        <v>IV кв.2050</v>
      </c>
      <c r="SR6" s="31">
        <f t="shared" ca="1" si="42"/>
        <v>2050</v>
      </c>
      <c r="SS6" s="27" t="str">
        <f t="shared" ref="SS6:TI6" ca="1" si="43">IF(DAY(SS$3)=1,
      TEXT(SS$3,"[$-ru-RU] МММ ГГ;@"),
              IF(AND(OFFSET(SS3,0,-1,1,1)=DATE(YEAR(OFFSET(SS3,0,-1,1,1)),12,31),
                              OFFSET(SS3,0,-2,1,1)&lt;&gt;DATE(YEAR(OFFSET(SS3,0,-1,1,1)),12,31)),
                         YEAR(SS$3),
      ROMAN(INT((MONTH(SS$3)+2)/3))&amp;" кв."&amp;YEAR(SS$3)))</f>
        <v xml:space="preserve"> янв 51</v>
      </c>
      <c r="ST6" s="27" t="str">
        <f t="shared" ca="1" si="43"/>
        <v xml:space="preserve"> фев 51</v>
      </c>
      <c r="SU6" s="27" t="str">
        <f t="shared" ca="1" si="43"/>
        <v xml:space="preserve"> мар 51</v>
      </c>
      <c r="SV6" s="30" t="str">
        <f t="shared" ca="1" si="43"/>
        <v>I кв.2051</v>
      </c>
      <c r="SW6" s="27" t="str">
        <f t="shared" ca="1" si="43"/>
        <v xml:space="preserve"> апр 51</v>
      </c>
      <c r="SX6" s="27" t="str">
        <f t="shared" ca="1" si="43"/>
        <v xml:space="preserve"> май 51</v>
      </c>
      <c r="SY6" s="27" t="str">
        <f t="shared" ca="1" si="43"/>
        <v xml:space="preserve"> июн 51</v>
      </c>
      <c r="SZ6" s="30" t="str">
        <f t="shared" ca="1" si="43"/>
        <v>II кв.2051</v>
      </c>
      <c r="TA6" s="27" t="str">
        <f t="shared" ca="1" si="43"/>
        <v xml:space="preserve"> июл 51</v>
      </c>
      <c r="TB6" s="27" t="str">
        <f t="shared" ca="1" si="43"/>
        <v xml:space="preserve"> авг 51</v>
      </c>
      <c r="TC6" s="27" t="str">
        <f t="shared" ca="1" si="43"/>
        <v xml:space="preserve"> сен 51</v>
      </c>
      <c r="TD6" s="30" t="str">
        <f t="shared" ca="1" si="43"/>
        <v>III кв.2051</v>
      </c>
      <c r="TE6" s="27" t="str">
        <f t="shared" ca="1" si="43"/>
        <v xml:space="preserve"> окт 51</v>
      </c>
      <c r="TF6" s="27" t="str">
        <f t="shared" ca="1" si="43"/>
        <v xml:space="preserve"> ноя 51</v>
      </c>
      <c r="TG6" s="27" t="str">
        <f t="shared" ca="1" si="43"/>
        <v xml:space="preserve"> дек 51</v>
      </c>
      <c r="TH6" s="30" t="str">
        <f t="shared" ca="1" si="43"/>
        <v>IV кв.2051</v>
      </c>
      <c r="TI6" s="31">
        <f t="shared" ca="1" si="43"/>
        <v>2051</v>
      </c>
    </row>
    <row r="7" spans="1:529" ht="27.6" customHeight="1" outlineLevel="1" thickBot="1">
      <c r="A7" s="635" t="s">
        <v>145</v>
      </c>
      <c r="B7" s="635"/>
      <c r="C7" s="180"/>
      <c r="D7" s="180"/>
      <c r="E7" s="180"/>
      <c r="F7" s="181"/>
      <c r="G7" s="180"/>
      <c r="H7" s="180"/>
      <c r="I7" s="180"/>
      <c r="J7" s="181"/>
      <c r="K7" s="180"/>
      <c r="L7" s="180"/>
      <c r="M7" s="180"/>
      <c r="N7" s="181"/>
      <c r="O7" s="180"/>
      <c r="P7" s="180"/>
      <c r="Q7" s="180"/>
      <c r="R7" s="181"/>
      <c r="S7" s="193"/>
      <c r="T7" s="180"/>
      <c r="U7" s="180"/>
      <c r="V7" s="180"/>
      <c r="W7" s="181"/>
      <c r="X7" s="180"/>
      <c r="Y7" s="180"/>
      <c r="Z7" s="180"/>
      <c r="AA7" s="181"/>
      <c r="AB7" s="180"/>
      <c r="AC7" s="180"/>
      <c r="AD7" s="180"/>
      <c r="AE7" s="181"/>
      <c r="AF7" s="180"/>
      <c r="AG7" s="180"/>
      <c r="AH7" s="180"/>
      <c r="AI7" s="181"/>
      <c r="AJ7" s="193"/>
      <c r="AK7" s="180"/>
      <c r="AL7" s="180"/>
      <c r="AM7" s="180"/>
      <c r="AN7" s="181"/>
      <c r="AO7" s="180"/>
      <c r="AP7" s="180"/>
      <c r="AQ7" s="180"/>
      <c r="AR7" s="181"/>
      <c r="AS7" s="180"/>
      <c r="AT7" s="180"/>
      <c r="AU7" s="180"/>
      <c r="AV7" s="181"/>
      <c r="AW7" s="180"/>
      <c r="AX7" s="180"/>
      <c r="AY7" s="180"/>
      <c r="AZ7" s="181"/>
      <c r="BA7" s="193"/>
      <c r="BB7" s="180"/>
      <c r="BC7" s="180"/>
      <c r="BD7" s="180"/>
      <c r="BE7" s="181"/>
      <c r="BF7" s="180"/>
      <c r="BG7" s="180"/>
      <c r="BH7" s="180"/>
      <c r="BI7" s="181"/>
      <c r="BJ7" s="180"/>
      <c r="BK7" s="180"/>
      <c r="BL7" s="180"/>
      <c r="BM7" s="181"/>
      <c r="BN7" s="180"/>
      <c r="BO7" s="180"/>
      <c r="BP7" s="180"/>
      <c r="BQ7" s="181"/>
      <c r="BR7" s="193"/>
      <c r="BS7" s="180"/>
      <c r="BT7" s="180"/>
      <c r="BU7" s="180"/>
      <c r="BV7" s="181"/>
      <c r="BW7" s="180"/>
      <c r="BX7" s="180"/>
      <c r="BY7" s="180"/>
      <c r="BZ7" s="181"/>
      <c r="CA7" s="180"/>
      <c r="CB7" s="180"/>
      <c r="CC7" s="180"/>
      <c r="CD7" s="181"/>
      <c r="CE7" s="180"/>
      <c r="CF7" s="180"/>
      <c r="CG7" s="180"/>
      <c r="CH7" s="181"/>
      <c r="CI7" s="193"/>
      <c r="CJ7" s="180"/>
      <c r="CK7" s="180"/>
      <c r="CL7" s="180"/>
      <c r="CM7" s="181"/>
      <c r="CN7" s="180"/>
      <c r="CO7" s="180"/>
      <c r="CP7" s="180"/>
      <c r="CQ7" s="181"/>
      <c r="CR7" s="180"/>
      <c r="CS7" s="180"/>
      <c r="CT7" s="180"/>
      <c r="CU7" s="181"/>
      <c r="CV7" s="180"/>
      <c r="CW7" s="180"/>
      <c r="CX7" s="180"/>
      <c r="CY7" s="181"/>
      <c r="CZ7" s="193"/>
      <c r="DA7" s="180"/>
      <c r="DB7" s="180"/>
      <c r="DC7" s="180"/>
      <c r="DD7" s="181"/>
      <c r="DE7" s="180"/>
      <c r="DF7" s="180"/>
      <c r="DG7" s="180"/>
      <c r="DH7" s="181"/>
      <c r="DI7" s="180"/>
      <c r="DJ7" s="180"/>
      <c r="DK7" s="180"/>
      <c r="DL7" s="181"/>
      <c r="DM7" s="180"/>
      <c r="DN7" s="180"/>
      <c r="DO7" s="180"/>
      <c r="DP7" s="181"/>
      <c r="DQ7" s="193"/>
      <c r="DR7" s="180"/>
      <c r="DS7" s="180"/>
      <c r="DT7" s="180"/>
      <c r="DU7" s="181"/>
      <c r="DV7" s="180"/>
      <c r="DW7" s="180"/>
      <c r="DX7" s="180"/>
      <c r="DY7" s="181"/>
      <c r="DZ7" s="180"/>
      <c r="EA7" s="180"/>
      <c r="EB7" s="180"/>
      <c r="EC7" s="181"/>
      <c r="ED7" s="180"/>
      <c r="EE7" s="180"/>
      <c r="EF7" s="180"/>
      <c r="EG7" s="181"/>
      <c r="EH7" s="193"/>
      <c r="EI7" s="180"/>
      <c r="EJ7" s="180"/>
      <c r="EK7" s="180"/>
      <c r="EL7" s="181"/>
      <c r="EM7" s="180"/>
      <c r="EN7" s="180"/>
      <c r="EO7" s="180"/>
      <c r="EP7" s="181"/>
      <c r="EQ7" s="180"/>
      <c r="ER7" s="180"/>
      <c r="ES7" s="180"/>
      <c r="ET7" s="181"/>
      <c r="EU7" s="180"/>
      <c r="EV7" s="180"/>
      <c r="EW7" s="180"/>
      <c r="EX7" s="181"/>
      <c r="EY7" s="193"/>
      <c r="EZ7" s="180"/>
      <c r="FA7" s="180"/>
      <c r="FB7" s="180"/>
      <c r="FC7" s="181"/>
      <c r="FD7" s="180"/>
      <c r="FE7" s="180"/>
      <c r="FF7" s="180"/>
      <c r="FG7" s="181"/>
      <c r="FH7" s="180"/>
      <c r="FI7" s="180"/>
      <c r="FJ7" s="180"/>
      <c r="FK7" s="181"/>
      <c r="FL7" s="180"/>
      <c r="FM7" s="180"/>
      <c r="FN7" s="180"/>
      <c r="FO7" s="181"/>
      <c r="FP7" s="193"/>
      <c r="FQ7" s="180"/>
      <c r="FR7" s="180"/>
      <c r="FS7" s="180"/>
      <c r="FT7" s="181"/>
      <c r="FU7" s="180"/>
      <c r="FV7" s="180"/>
      <c r="FW7" s="180"/>
      <c r="FX7" s="181"/>
      <c r="FY7" s="180"/>
      <c r="FZ7" s="180"/>
      <c r="GA7" s="180"/>
      <c r="GB7" s="181"/>
      <c r="GC7" s="180"/>
      <c r="GD7" s="180"/>
      <c r="GE7" s="180"/>
      <c r="GF7" s="181"/>
      <c r="GG7" s="193"/>
      <c r="GH7" s="180"/>
      <c r="GI7" s="180"/>
      <c r="GJ7" s="180"/>
      <c r="GK7" s="181"/>
      <c r="GL7" s="180"/>
      <c r="GM7" s="180"/>
      <c r="GN7" s="180"/>
      <c r="GO7" s="181"/>
      <c r="GP7" s="180"/>
      <c r="GQ7" s="180"/>
      <c r="GR7" s="180"/>
      <c r="GS7" s="181"/>
      <c r="GT7" s="180"/>
      <c r="GU7" s="180"/>
      <c r="GV7" s="180"/>
      <c r="GW7" s="181"/>
      <c r="GX7" s="193"/>
      <c r="GY7" s="180"/>
      <c r="GZ7" s="180"/>
      <c r="HA7" s="180"/>
      <c r="HB7" s="181"/>
      <c r="HC7" s="180"/>
      <c r="HD7" s="180"/>
      <c r="HE7" s="180"/>
      <c r="HF7" s="181"/>
      <c r="HG7" s="180"/>
      <c r="HH7" s="180"/>
      <c r="HI7" s="180"/>
      <c r="HJ7" s="181"/>
      <c r="HK7" s="180"/>
      <c r="HL7" s="180"/>
      <c r="HM7" s="180"/>
      <c r="HN7" s="181"/>
      <c r="HO7" s="193"/>
      <c r="HP7" s="180"/>
      <c r="HQ7" s="180"/>
      <c r="HR7" s="180"/>
      <c r="HS7" s="181"/>
      <c r="HT7" s="180"/>
      <c r="HU7" s="180"/>
      <c r="HV7" s="180"/>
      <c r="HW7" s="181"/>
      <c r="HX7" s="180"/>
      <c r="HY7" s="180"/>
      <c r="HZ7" s="180"/>
      <c r="IA7" s="181"/>
      <c r="IB7" s="180"/>
      <c r="IC7" s="180"/>
      <c r="ID7" s="180"/>
      <c r="IE7" s="181"/>
      <c r="IF7" s="193"/>
      <c r="IG7" s="180"/>
      <c r="IH7" s="180"/>
      <c r="II7" s="180"/>
      <c r="IJ7" s="181"/>
      <c r="IK7" s="180"/>
      <c r="IL7" s="180"/>
      <c r="IM7" s="180"/>
      <c r="IN7" s="181"/>
      <c r="IO7" s="180"/>
      <c r="IP7" s="180"/>
      <c r="IQ7" s="180"/>
      <c r="IR7" s="181"/>
      <c r="IS7" s="180"/>
      <c r="IT7" s="180"/>
      <c r="IU7" s="180"/>
      <c r="IV7" s="181"/>
      <c r="IW7" s="193"/>
      <c r="IX7" s="180"/>
      <c r="IY7" s="180"/>
      <c r="IZ7" s="180"/>
      <c r="JA7" s="181"/>
      <c r="JB7" s="180"/>
      <c r="JC7" s="180"/>
      <c r="JD7" s="180"/>
      <c r="JE7" s="181"/>
      <c r="JF7" s="180"/>
      <c r="JG7" s="180"/>
      <c r="JH7" s="180"/>
      <c r="JI7" s="181"/>
      <c r="JJ7" s="180"/>
      <c r="JK7" s="180"/>
      <c r="JL7" s="180"/>
      <c r="JM7" s="181"/>
      <c r="JN7" s="193"/>
      <c r="JO7" s="180"/>
      <c r="JP7" s="180"/>
      <c r="JQ7" s="180"/>
      <c r="JR7" s="181"/>
      <c r="JS7" s="180"/>
      <c r="JT7" s="180"/>
      <c r="JU7" s="180"/>
      <c r="JV7" s="181"/>
      <c r="JW7" s="180"/>
      <c r="JX7" s="180"/>
      <c r="JY7" s="180"/>
      <c r="JZ7" s="181"/>
      <c r="KA7" s="180"/>
      <c r="KB7" s="180"/>
      <c r="KC7" s="180"/>
      <c r="KD7" s="181"/>
      <c r="KE7" s="193"/>
      <c r="KF7" s="180"/>
      <c r="KG7" s="180"/>
      <c r="KH7" s="180"/>
      <c r="KI7" s="181"/>
      <c r="KJ7" s="180"/>
      <c r="KK7" s="180"/>
      <c r="KL7" s="180"/>
      <c r="KM7" s="181"/>
      <c r="KN7" s="180"/>
      <c r="KO7" s="180"/>
      <c r="KP7" s="180"/>
      <c r="KQ7" s="181"/>
      <c r="KR7" s="180"/>
      <c r="KS7" s="180"/>
      <c r="KT7" s="180"/>
      <c r="KU7" s="181"/>
      <c r="KV7" s="193"/>
      <c r="KW7" s="180"/>
      <c r="KX7" s="180"/>
      <c r="KY7" s="180"/>
      <c r="KZ7" s="181"/>
      <c r="LA7" s="180"/>
      <c r="LB7" s="180"/>
      <c r="LC7" s="180"/>
      <c r="LD7" s="181"/>
      <c r="LE7" s="180"/>
      <c r="LF7" s="180"/>
      <c r="LG7" s="180"/>
      <c r="LH7" s="181"/>
      <c r="LI7" s="180"/>
      <c r="LJ7" s="180"/>
      <c r="LK7" s="180"/>
      <c r="LL7" s="181"/>
      <c r="LM7" s="193"/>
      <c r="LN7" s="180"/>
      <c r="LO7" s="180"/>
      <c r="LP7" s="180"/>
      <c r="LQ7" s="181"/>
      <c r="LR7" s="180"/>
      <c r="LS7" s="180"/>
      <c r="LT7" s="180"/>
      <c r="LU7" s="181"/>
      <c r="LV7" s="180"/>
      <c r="LW7" s="180"/>
      <c r="LX7" s="180"/>
      <c r="LY7" s="181"/>
      <c r="LZ7" s="180"/>
      <c r="MA7" s="180"/>
      <c r="MB7" s="180"/>
      <c r="MC7" s="181"/>
      <c r="MD7" s="193"/>
      <c r="ME7" s="180"/>
      <c r="MF7" s="180"/>
      <c r="MG7" s="180"/>
      <c r="MH7" s="181"/>
      <c r="MI7" s="180"/>
      <c r="MJ7" s="180"/>
      <c r="MK7" s="180"/>
      <c r="ML7" s="181"/>
      <c r="MM7" s="180"/>
      <c r="MN7" s="180"/>
      <c r="MO7" s="180"/>
      <c r="MP7" s="181"/>
      <c r="MQ7" s="180"/>
      <c r="MR7" s="180"/>
      <c r="MS7" s="180"/>
      <c r="MT7" s="181"/>
      <c r="MU7" s="193"/>
      <c r="MV7" s="180"/>
      <c r="MW7" s="180"/>
      <c r="MX7" s="180"/>
      <c r="MY7" s="181"/>
      <c r="MZ7" s="180"/>
      <c r="NA7" s="180"/>
      <c r="NB7" s="180"/>
      <c r="NC7" s="181"/>
      <c r="ND7" s="180"/>
      <c r="NE7" s="180"/>
      <c r="NF7" s="180"/>
      <c r="NG7" s="181"/>
      <c r="NH7" s="180"/>
      <c r="NI7" s="180"/>
      <c r="NJ7" s="180"/>
      <c r="NK7" s="181"/>
      <c r="NL7" s="193"/>
      <c r="NM7" s="180"/>
      <c r="NN7" s="180"/>
      <c r="NO7" s="180"/>
      <c r="NP7" s="181"/>
      <c r="NQ7" s="180"/>
      <c r="NR7" s="180"/>
      <c r="NS7" s="180"/>
      <c r="NT7" s="181"/>
      <c r="NU7" s="180"/>
      <c r="NV7" s="180"/>
      <c r="NW7" s="180"/>
      <c r="NX7" s="181"/>
      <c r="NY7" s="180"/>
      <c r="NZ7" s="180"/>
      <c r="OA7" s="180"/>
      <c r="OB7" s="181"/>
      <c r="OC7" s="193"/>
      <c r="OD7" s="180"/>
      <c r="OE7" s="180"/>
      <c r="OF7" s="180"/>
      <c r="OG7" s="181"/>
      <c r="OH7" s="180"/>
      <c r="OI7" s="180"/>
      <c r="OJ7" s="180"/>
      <c r="OK7" s="181"/>
      <c r="OL7" s="180"/>
      <c r="OM7" s="180"/>
      <c r="ON7" s="180"/>
      <c r="OO7" s="181"/>
      <c r="OP7" s="180"/>
      <c r="OQ7" s="180"/>
      <c r="OR7" s="180"/>
      <c r="OS7" s="181"/>
      <c r="OT7" s="193"/>
      <c r="OU7" s="180"/>
      <c r="OV7" s="180"/>
      <c r="OW7" s="180"/>
      <c r="OX7" s="181"/>
      <c r="OY7" s="180"/>
      <c r="OZ7" s="180"/>
      <c r="PA7" s="180"/>
      <c r="PB7" s="181"/>
      <c r="PC7" s="180"/>
      <c r="PD7" s="180"/>
      <c r="PE7" s="180"/>
      <c r="PF7" s="181"/>
      <c r="PG7" s="180"/>
      <c r="PH7" s="180"/>
      <c r="PI7" s="180"/>
      <c r="PJ7" s="181"/>
      <c r="PK7" s="193"/>
      <c r="PL7" s="180"/>
      <c r="PM7" s="180"/>
      <c r="PN7" s="180"/>
      <c r="PO7" s="181"/>
      <c r="PP7" s="180"/>
      <c r="PQ7" s="180"/>
      <c r="PR7" s="180"/>
      <c r="PS7" s="181"/>
      <c r="PT7" s="180"/>
      <c r="PU7" s="180"/>
      <c r="PV7" s="180"/>
      <c r="PW7" s="181"/>
      <c r="PX7" s="180"/>
      <c r="PY7" s="180"/>
      <c r="PZ7" s="180"/>
      <c r="QA7" s="181"/>
      <c r="QB7" s="193"/>
      <c r="QC7" s="180"/>
      <c r="QD7" s="180"/>
      <c r="QE7" s="180"/>
      <c r="QF7" s="181"/>
      <c r="QG7" s="180"/>
      <c r="QH7" s="180"/>
      <c r="QI7" s="180"/>
      <c r="QJ7" s="181"/>
      <c r="QK7" s="180"/>
      <c r="QL7" s="180"/>
      <c r="QM7" s="180"/>
      <c r="QN7" s="181"/>
      <c r="QO7" s="180"/>
      <c r="QP7" s="180"/>
      <c r="QQ7" s="180"/>
      <c r="QR7" s="181"/>
      <c r="QS7" s="193"/>
      <c r="QT7" s="180"/>
      <c r="QU7" s="180"/>
      <c r="QV7" s="180"/>
      <c r="QW7" s="181"/>
      <c r="QX7" s="180"/>
      <c r="QY7" s="180"/>
      <c r="QZ7" s="180"/>
      <c r="RA7" s="181"/>
      <c r="RB7" s="180"/>
      <c r="RC7" s="180"/>
      <c r="RD7" s="180"/>
      <c r="RE7" s="181"/>
      <c r="RF7" s="180"/>
      <c r="RG7" s="180"/>
      <c r="RH7" s="180"/>
      <c r="RI7" s="181"/>
      <c r="RJ7" s="193"/>
      <c r="RK7" s="180"/>
      <c r="RL7" s="180"/>
      <c r="RM7" s="180"/>
      <c r="RN7" s="181"/>
      <c r="RO7" s="180"/>
      <c r="RP7" s="180"/>
      <c r="RQ7" s="180"/>
      <c r="RR7" s="181"/>
      <c r="RS7" s="180"/>
      <c r="RT7" s="180"/>
      <c r="RU7" s="180"/>
      <c r="RV7" s="181"/>
      <c r="RW7" s="180"/>
      <c r="RX7" s="180"/>
      <c r="RY7" s="180"/>
      <c r="RZ7" s="181"/>
      <c r="SA7" s="193"/>
      <c r="SB7" s="180"/>
      <c r="SC7" s="180"/>
      <c r="SD7" s="180"/>
      <c r="SE7" s="181"/>
      <c r="SF7" s="180"/>
      <c r="SG7" s="180"/>
      <c r="SH7" s="180"/>
      <c r="SI7" s="181"/>
      <c r="SJ7" s="180"/>
      <c r="SK7" s="180"/>
      <c r="SL7" s="180"/>
      <c r="SM7" s="181"/>
      <c r="SN7" s="180"/>
      <c r="SO7" s="180"/>
      <c r="SP7" s="180"/>
      <c r="SQ7" s="181"/>
      <c r="SR7" s="193"/>
      <c r="SS7" s="180"/>
      <c r="ST7" s="180"/>
      <c r="SU7" s="180"/>
      <c r="SV7" s="181"/>
      <c r="SW7" s="180"/>
      <c r="SX7" s="180"/>
      <c r="SY7" s="180"/>
      <c r="SZ7" s="181"/>
      <c r="TA7" s="180"/>
      <c r="TB7" s="180"/>
      <c r="TC7" s="180"/>
      <c r="TD7" s="181"/>
      <c r="TE7" s="180"/>
      <c r="TF7" s="180"/>
      <c r="TG7" s="180"/>
      <c r="TH7" s="181"/>
      <c r="TI7" s="193"/>
    </row>
    <row r="8" spans="1:529" outlineLevel="1">
      <c r="A8" s="639" t="s">
        <v>146</v>
      </c>
      <c r="B8" s="640"/>
      <c r="C8" s="190" t="str">
        <f>IF(AND(НачИнвП_Дата&lt;=C$3,КИнвП_Дата&gt;C$3),
             IF(НачЦ_ИнвП_Дата&gt;C$3,SUMPRODUCT(($B$28:$B$41="Теплица")*$C$28:$C$41),SUMPRODUCT(($B$28:$B$41="Теплица")*$M$28:$M$41)),"")</f>
        <v/>
      </c>
      <c r="D8" s="190" t="str">
        <f ca="1">IF(AND(НачИнвП_Дата&lt;=D$3,КИнвП_Дата&gt;D$3),
             IF(НачЦ_ИнвП_Дата&gt;D$3,SUMPRODUCT(($B$28:$B$41="Теплица")*$C$28:$C$41),SUMPRODUCT(($B$28:$B$41="Теплица")*$M$28:$M$41)),"")</f>
        <v/>
      </c>
      <c r="E8" s="190" t="str">
        <f ca="1">IF(AND(НачИнвП_Дата&lt;=E$3,КИнвП_Дата&gt;E$3),
             IF(НачЦ_ИнвП_Дата&gt;E$3,SUMPRODUCT(($B$28:$B$41="Теплица")*$C$28:$C$41),SUMPRODUCT(($B$28:$B$41="Теплица")*$M$28:$M$41)),"")</f>
        <v/>
      </c>
      <c r="F8" s="189">
        <f ca="1">IFERROR(AVERAGE(C8:E8),0)</f>
        <v>0</v>
      </c>
      <c r="G8" s="190" t="str">
        <f ca="1">IF(AND(НачИнвП_Дата&lt;=G$3,КИнвП_Дата&gt;G$3),
             IF(НачЦ_ИнвП_Дата&gt;G$3,SUMPRODUCT(($B$28:$B$41="Теплица")*$C$28:$C$41),SUMPRODUCT(($B$28:$B$41="Теплица")*$M$28:$M$41)),"")</f>
        <v/>
      </c>
      <c r="H8" s="190" t="str">
        <f ca="1">IF(AND(НачИнвП_Дата&lt;=H$3,КИнвП_Дата&gt;H$3),
             IF(НачЦ_ИнвП_Дата&gt;H$3,SUMPRODUCT(($B$28:$B$41="Теплица")*$C$28:$C$41),SUMPRODUCT(($B$28:$B$41="Теплица")*$M$28:$M$41)),"")</f>
        <v/>
      </c>
      <c r="I8" s="190" t="str">
        <f ca="1">IF(AND(НачИнвП_Дата&lt;=I$3,КИнвП_Дата&gt;I$3),
             IF(НачЦ_ИнвП_Дата&gt;I$3,SUMPRODUCT(($B$28:$B$41="Теплица")*$C$28:$C$41),SUMPRODUCT(($B$28:$B$41="Теплица")*$M$28:$M$41)),"")</f>
        <v/>
      </c>
      <c r="J8" s="189">
        <f ca="1">IFERROR(AVERAGE(G8:I8),0)</f>
        <v>0</v>
      </c>
      <c r="K8" s="190" t="str">
        <f ca="1">IF(AND(НачИнвП_Дата&lt;=K$3,КИнвП_Дата&gt;K$3),
             IF(НачЦ_ИнвП_Дата&gt;K$3,SUMPRODUCT(($B$28:$B$41="Теплица")*$C$28:$C$41),SUMPRODUCT(($B$28:$B$41="Теплица")*$M$28:$M$41)),"")</f>
        <v/>
      </c>
      <c r="L8" s="190" t="str">
        <f ca="1">IF(AND(НачИнвП_Дата&lt;=L$3,КИнвП_Дата&gt;L$3),
             IF(НачЦ_ИнвП_Дата&gt;L$3,SUMPRODUCT(($B$28:$B$41="Теплица")*$C$28:$C$41),SUMPRODUCT(($B$28:$B$41="Теплица")*$M$28:$M$41)),"")</f>
        <v/>
      </c>
      <c r="M8" s="190" t="str">
        <f ca="1">IF(AND(НачИнвП_Дата&lt;=M$3,КИнвП_Дата&gt;M$3),
             IF(НачЦ_ИнвП_Дата&gt;M$3,SUMPRODUCT(($B$28:$B$41="Теплица")*$C$28:$C$41),SUMPRODUCT(($B$28:$B$41="Теплица")*$M$28:$M$41)),"")</f>
        <v/>
      </c>
      <c r="N8" s="189">
        <f ca="1">IFERROR(AVERAGE(K8:M8),0)</f>
        <v>0</v>
      </c>
      <c r="O8" s="190">
        <f ca="1">IF(AND(НачИнвП_Дата&lt;=O$3,КИнвП_Дата&gt;O$3),
             IF(НачЦ_ИнвП_Дата&gt;O$3,SUMPRODUCT(($B$28:$B$41="Теплица")*$C$28:$C$41),SUMPRODUCT(($B$28:$B$41="Теплица")*$M$28:$M$41)),"")</f>
        <v>7.5</v>
      </c>
      <c r="P8" s="190">
        <f ca="1">IF(AND(НачИнвП_Дата&lt;=P$3,КИнвП_Дата&gt;P$3),
             IF(НачЦ_ИнвП_Дата&gt;P$3,SUMPRODUCT(($B$28:$B$41="Теплица")*$C$28:$C$41),SUMPRODUCT(($B$28:$B$41="Теплица")*$M$28:$M$41)),"")</f>
        <v>7.5</v>
      </c>
      <c r="Q8" s="190">
        <f ca="1">IF(AND(НачИнвП_Дата&lt;=Q$3,КИнвП_Дата&gt;Q$3),
             IF(НачЦ_ИнвП_Дата&gt;Q$3,SUMPRODUCT(($B$28:$B$41="Теплица")*$C$28:$C$41),SUMPRODUCT(($B$28:$B$41="Теплица")*$M$28:$M$41)),"")</f>
        <v>7.5</v>
      </c>
      <c r="R8" s="189">
        <f ca="1">IFERROR(AVERAGE(O8:Q8),0)</f>
        <v>7.5</v>
      </c>
      <c r="S8" s="200">
        <f ca="1">AVERAGE(F8,J8,N8,R8)</f>
        <v>1.875</v>
      </c>
      <c r="T8" s="190">
        <f ca="1">IF(AND(НачИнвП_Дата&lt;=T$3,КИнвП_Дата&gt;T$3),
             IF(НачЦ_ИнвП_Дата&gt;T$3,SUMPRODUCT(($B$28:$B$41="Теплица")*$C$28:$C$41),SUMPRODUCT(($B$28:$B$41="Теплица")*$M$28:$M$41)),"")</f>
        <v>7.5</v>
      </c>
      <c r="U8" s="190">
        <f ca="1">IF(AND(НачИнвП_Дата&lt;=U$3,КИнвП_Дата&gt;U$3),
             IF(НачЦ_ИнвП_Дата&gt;U$3,SUMPRODUCT(($B$28:$B$41="Теплица")*$C$28:$C$41),SUMPRODUCT(($B$28:$B$41="Теплица")*$M$28:$M$41)),"")</f>
        <v>7.5</v>
      </c>
      <c r="V8" s="190">
        <f ca="1">IF(AND(НачИнвП_Дата&lt;=V$3,КИнвП_Дата&gt;V$3),
             IF(НачЦ_ИнвП_Дата&gt;V$3,SUMPRODUCT(($B$28:$B$41="Теплица")*$C$28:$C$41),SUMPRODUCT(($B$28:$B$41="Теплица")*$M$28:$M$41)),"")</f>
        <v>7.5</v>
      </c>
      <c r="W8" s="189">
        <f t="shared" ref="W8" ca="1" si="44">IFERROR(AVERAGE(T8:V8),0)</f>
        <v>7.5</v>
      </c>
      <c r="X8" s="190">
        <f ca="1">IF(AND(НачИнвП_Дата&lt;=X$3,КИнвП_Дата&gt;X$3),
             IF(НачЦ_ИнвП_Дата&gt;X$3,SUMPRODUCT(($B$28:$B$41="Теплица")*$C$28:$C$41),SUMPRODUCT(($B$28:$B$41="Теплица")*$M$28:$M$41)),"")</f>
        <v>7.5</v>
      </c>
      <c r="Y8" s="190">
        <f ca="1">IF(AND(НачИнвП_Дата&lt;=Y$3,КИнвП_Дата&gt;Y$3),
             IF(НачЦ_ИнвП_Дата&gt;Y$3,SUMPRODUCT(($B$28:$B$41="Теплица")*$C$28:$C$41),SUMPRODUCT(($B$28:$B$41="Теплица")*$M$28:$M$41)),"")</f>
        <v>7.5</v>
      </c>
      <c r="Z8" s="190">
        <f ca="1">IF(AND(НачИнвП_Дата&lt;=Z$3,КИнвП_Дата&gt;Z$3),
             IF(НачЦ_ИнвП_Дата&gt;Z$3,SUMPRODUCT(($B$28:$B$41="Теплица")*$C$28:$C$41),SUMPRODUCT(($B$28:$B$41="Теплица")*$M$28:$M$41)),"")</f>
        <v>7.5</v>
      </c>
      <c r="AA8" s="189">
        <f t="shared" ref="AA8" ca="1" si="45">IFERROR(AVERAGE(X8:Z8),0)</f>
        <v>7.5</v>
      </c>
      <c r="AB8" s="190">
        <f ca="1">IF(AND(НачИнвП_Дата&lt;=AB$3,КИнвП_Дата&gt;AB$3),
             IF(НачЦ_ИнвП_Дата&gt;AB$3,SUMPRODUCT(($B$28:$B$41="Теплица")*$C$28:$C$41),SUMPRODUCT(($B$28:$B$41="Теплица")*$M$28:$M$41)),"")</f>
        <v>7.5</v>
      </c>
      <c r="AC8" s="190">
        <f ca="1">IF(AND(НачИнвП_Дата&lt;=AC$3,КИнвП_Дата&gt;AC$3),
             IF(НачЦ_ИнвП_Дата&gt;AC$3,SUMPRODUCT(($B$28:$B$41="Теплица")*$C$28:$C$41),SUMPRODUCT(($B$28:$B$41="Теплица")*$M$28:$M$41)),"")</f>
        <v>7.5</v>
      </c>
      <c r="AD8" s="190">
        <f ca="1">IF(AND(НачИнвП_Дата&lt;=AD$3,КИнвП_Дата&gt;AD$3),
             IF(НачЦ_ИнвП_Дата&gt;AD$3,SUMPRODUCT(($B$28:$B$41="Теплица")*$C$28:$C$41),SUMPRODUCT(($B$28:$B$41="Теплица")*$M$28:$M$41)),"")</f>
        <v>7.5</v>
      </c>
      <c r="AE8" s="189">
        <f t="shared" ref="AE8" ca="1" si="46">IFERROR(AVERAGE(AB8:AD8),0)</f>
        <v>7.5</v>
      </c>
      <c r="AF8" s="190">
        <f ca="1">IF(AND(НачИнвП_Дата&lt;=AF$3,КИнвП_Дата&gt;AF$3),
             IF(НачЦ_ИнвП_Дата&gt;AF$3,SUMPRODUCT(($B$28:$B$41="Теплица")*$C$28:$C$41),SUMPRODUCT(($B$28:$B$41="Теплица")*$M$28:$M$41)),"")</f>
        <v>7.5</v>
      </c>
      <c r="AG8" s="190">
        <f ca="1">IF(AND(НачИнвП_Дата&lt;=AG$3,КИнвП_Дата&gt;AG$3),
             IF(НачЦ_ИнвП_Дата&gt;AG$3,SUMPRODUCT(($B$28:$B$41="Теплица")*$C$28:$C$41),SUMPRODUCT(($B$28:$B$41="Теплица")*$M$28:$M$41)),"")</f>
        <v>7.5</v>
      </c>
      <c r="AH8" s="190">
        <f ca="1">IF(AND(НачИнвП_Дата&lt;=AH$3,КИнвП_Дата&gt;AH$3),
             IF(НачЦ_ИнвП_Дата&gt;AH$3,SUMPRODUCT(($B$28:$B$41="Теплица")*$C$28:$C$41),SUMPRODUCT(($B$28:$B$41="Теплица")*$M$28:$M$41)),"")</f>
        <v>7.5</v>
      </c>
      <c r="AI8" s="189">
        <f t="shared" ref="AI8" ca="1" si="47">IFERROR(AVERAGE(AF8:AH8),0)</f>
        <v>7.5</v>
      </c>
      <c r="AJ8" s="200">
        <f t="shared" ref="AJ8" ca="1" si="48">AVERAGE(W8,AA8,AE8,AI8)</f>
        <v>7.5</v>
      </c>
      <c r="AK8" s="190">
        <f ca="1">IF(AND(НачИнвП_Дата&lt;=AK$3,КИнвП_Дата&gt;AK$3),
             IF(НачЦ_ИнвП_Дата&gt;AK$3,SUMPRODUCT(($B$28:$B$41="Теплица")*$C$28:$C$41),SUMPRODUCT(($B$28:$B$41="Теплица")*$M$28:$M$41)),"")</f>
        <v>7.5</v>
      </c>
      <c r="AL8" s="190">
        <f ca="1">IF(AND(НачИнвП_Дата&lt;=AL$3,КИнвП_Дата&gt;AL$3),
             IF(НачЦ_ИнвП_Дата&gt;AL$3,SUMPRODUCT(($B$28:$B$41="Теплица")*$C$28:$C$41),SUMPRODUCT(($B$28:$B$41="Теплица")*$M$28:$M$41)),"")</f>
        <v>7.5</v>
      </c>
      <c r="AM8" s="190">
        <f ca="1">IF(AND(НачИнвП_Дата&lt;=AM$3,КИнвП_Дата&gt;AM$3),
             IF(НачЦ_ИнвП_Дата&gt;AM$3,SUMPRODUCT(($B$28:$B$41="Теплица")*$C$28:$C$41),SUMPRODUCT(($B$28:$B$41="Теплица")*$M$28:$M$41)),"")</f>
        <v>7.5</v>
      </c>
      <c r="AN8" s="189">
        <f t="shared" ref="AN8" ca="1" si="49">IFERROR(AVERAGE(AK8:AM8),0)</f>
        <v>7.5</v>
      </c>
      <c r="AO8" s="190">
        <f ca="1">IF(AND(НачИнвП_Дата&lt;=AO$3,КИнвП_Дата&gt;AO$3),
             IF(НачЦ_ИнвП_Дата&gt;AO$3,SUMPRODUCT(($B$28:$B$41="Теплица")*$C$28:$C$41),SUMPRODUCT(($B$28:$B$41="Теплица")*$M$28:$M$41)),"")</f>
        <v>7.5</v>
      </c>
      <c r="AP8" s="190">
        <f ca="1">IF(AND(НачИнвП_Дата&lt;=AP$3,КИнвП_Дата&gt;AP$3),
             IF(НачЦ_ИнвП_Дата&gt;AP$3,SUMPRODUCT(($B$28:$B$41="Теплица")*$C$28:$C$41),SUMPRODUCT(($B$28:$B$41="Теплица")*$M$28:$M$41)),"")</f>
        <v>7.5</v>
      </c>
      <c r="AQ8" s="190">
        <f ca="1">IF(AND(НачИнвП_Дата&lt;=AQ$3,КИнвП_Дата&gt;AQ$3),
             IF(НачЦ_ИнвП_Дата&gt;AQ$3,SUMPRODUCT(($B$28:$B$41="Теплица")*$C$28:$C$41),SUMPRODUCT(($B$28:$B$41="Теплица")*$M$28:$M$41)),"")</f>
        <v>7.5</v>
      </c>
      <c r="AR8" s="189">
        <f t="shared" ref="AR8" ca="1" si="50">IFERROR(AVERAGE(AO8:AQ8),0)</f>
        <v>7.5</v>
      </c>
      <c r="AS8" s="190">
        <f ca="1">IF(AND(НачИнвП_Дата&lt;=AS$3,КИнвП_Дата&gt;AS$3),
             IF(НачЦ_ИнвП_Дата&gt;AS$3,SUMPRODUCT(($B$28:$B$41="Теплица")*$C$28:$C$41),SUMPRODUCT(($B$28:$B$41="Теплица")*$M$28:$M$41)),"")</f>
        <v>7.5</v>
      </c>
      <c r="AT8" s="190">
        <f ca="1">IF(AND(НачИнвП_Дата&lt;=AT$3,КИнвП_Дата&gt;AT$3),
             IF(НачЦ_ИнвП_Дата&gt;AT$3,SUMPRODUCT(($B$28:$B$41="Теплица")*$C$28:$C$41),SUMPRODUCT(($B$28:$B$41="Теплица")*$M$28:$M$41)),"")</f>
        <v>7.5</v>
      </c>
      <c r="AU8" s="190">
        <f ca="1">IF(AND(НачИнвП_Дата&lt;=AU$3,КИнвП_Дата&gt;AU$3),
             IF(НачЦ_ИнвП_Дата&gt;AU$3,SUMPRODUCT(($B$28:$B$41="Теплица")*$C$28:$C$41),SUMPRODUCT(($B$28:$B$41="Теплица")*$M$28:$M$41)),"")</f>
        <v>7.5</v>
      </c>
      <c r="AV8" s="189">
        <f t="shared" ref="AV8" ca="1" si="51">IFERROR(AVERAGE(AS8:AU8),0)</f>
        <v>7.5</v>
      </c>
      <c r="AW8" s="190">
        <f ca="1">IF(AND(НачИнвП_Дата&lt;=AW$3,КИнвП_Дата&gt;AW$3),
             IF(НачЦ_ИнвП_Дата&gt;AW$3,SUMPRODUCT(($B$28:$B$41="Теплица")*$C$28:$C$41),SUMPRODUCT(($B$28:$B$41="Теплица")*$M$28:$M$41)),"")</f>
        <v>7.5</v>
      </c>
      <c r="AX8" s="190">
        <f ca="1">IF(AND(НачИнвП_Дата&lt;=AX$3,КИнвП_Дата&gt;AX$3),
             IF(НачЦ_ИнвП_Дата&gt;AX$3,SUMPRODUCT(($B$28:$B$41="Теплица")*$C$28:$C$41),SUMPRODUCT(($B$28:$B$41="Теплица")*$M$28:$M$41)),"")</f>
        <v>7.5</v>
      </c>
      <c r="AY8" s="190">
        <f ca="1">IF(AND(НачИнвП_Дата&lt;=AY$3,КИнвП_Дата&gt;AY$3),
             IF(НачЦ_ИнвП_Дата&gt;AY$3,SUMPRODUCT(($B$28:$B$41="Теплица")*$C$28:$C$41),SUMPRODUCT(($B$28:$B$41="Теплица")*$M$28:$M$41)),"")</f>
        <v>7.5</v>
      </c>
      <c r="AZ8" s="189">
        <f t="shared" ref="AZ8" ca="1" si="52">IFERROR(AVERAGE(AW8:AY8),0)</f>
        <v>7.5</v>
      </c>
      <c r="BA8" s="200">
        <f t="shared" ref="BA8" ca="1" si="53">AVERAGE(AN8,AR8,AV8,AZ8)</f>
        <v>7.5</v>
      </c>
      <c r="BB8" s="190">
        <f ca="1">IF(AND(НачИнвП_Дата&lt;=BB$3,КИнвП_Дата&gt;BB$3),
             IF(НачЦ_ИнвП_Дата&gt;BB$3,SUMPRODUCT(($B$28:$B$41="Теплица")*$C$28:$C$41),SUMPRODUCT(($B$28:$B$41="Теплица")*$M$28:$M$41)),"")</f>
        <v>7.5</v>
      </c>
      <c r="BC8" s="190">
        <f ca="1">IF(AND(НачИнвП_Дата&lt;=BC$3,КИнвП_Дата&gt;BC$3),
             IF(НачЦ_ИнвП_Дата&gt;BC$3,SUMPRODUCT(($B$28:$B$41="Теплица")*$C$28:$C$41),SUMPRODUCT(($B$28:$B$41="Теплица")*$M$28:$M$41)),"")</f>
        <v>7.5</v>
      </c>
      <c r="BD8" s="190">
        <f ca="1">IF(AND(НачИнвП_Дата&lt;=BD$3,КИнвП_Дата&gt;BD$3),
             IF(НачЦ_ИнвП_Дата&gt;BD$3,SUMPRODUCT(($B$28:$B$41="Теплица")*$C$28:$C$41),SUMPRODUCT(($B$28:$B$41="Теплица")*$M$28:$M$41)),"")</f>
        <v>7.5</v>
      </c>
      <c r="BE8" s="189">
        <f t="shared" ref="BE8" ca="1" si="54">IFERROR(AVERAGE(BB8:BD8),0)</f>
        <v>7.5</v>
      </c>
      <c r="BF8" s="190">
        <f ca="1">IF(AND(НачИнвП_Дата&lt;=BF$3,КИнвП_Дата&gt;BF$3),
             IF(НачЦ_ИнвП_Дата&gt;BF$3,SUMPRODUCT(($B$28:$B$41="Теплица")*$C$28:$C$41),SUMPRODUCT(($B$28:$B$41="Теплица")*$M$28:$M$41)),"")</f>
        <v>7.5</v>
      </c>
      <c r="BG8" s="190">
        <f ca="1">IF(AND(НачИнвП_Дата&lt;=BG$3,КИнвП_Дата&gt;BG$3),
             IF(НачЦ_ИнвП_Дата&gt;BG$3,SUMPRODUCT(($B$28:$B$41="Теплица")*$C$28:$C$41),SUMPRODUCT(($B$28:$B$41="Теплица")*$M$28:$M$41)),"")</f>
        <v>7.5</v>
      </c>
      <c r="BH8" s="190">
        <f ca="1">IF(AND(НачИнвП_Дата&lt;=BH$3,КИнвП_Дата&gt;BH$3),
             IF(НачЦ_ИнвП_Дата&gt;BH$3,SUMPRODUCT(($B$28:$B$41="Теплица")*$C$28:$C$41),SUMPRODUCT(($B$28:$B$41="Теплица")*$M$28:$M$41)),"")</f>
        <v>7.5</v>
      </c>
      <c r="BI8" s="189">
        <f t="shared" ref="BI8" ca="1" si="55">IFERROR(AVERAGE(BF8:BH8),0)</f>
        <v>7.5</v>
      </c>
      <c r="BJ8" s="190">
        <f ca="1">IF(AND(НачИнвП_Дата&lt;=BJ$3,КИнвП_Дата&gt;BJ$3),
             IF(НачЦ_ИнвП_Дата&gt;BJ$3,SUMPRODUCT(($B$28:$B$41="Теплица")*$C$28:$C$41),SUMPRODUCT(($B$28:$B$41="Теплица")*$M$28:$M$41)),"")</f>
        <v>7.5</v>
      </c>
      <c r="BK8" s="190">
        <f ca="1">IF(AND(НачИнвП_Дата&lt;=BK$3,КИнвП_Дата&gt;BK$3),
             IF(НачЦ_ИнвП_Дата&gt;BK$3,SUMPRODUCT(($B$28:$B$41="Теплица")*$C$28:$C$41),SUMPRODUCT(($B$28:$B$41="Теплица")*$M$28:$M$41)),"")</f>
        <v>7.5</v>
      </c>
      <c r="BL8" s="190">
        <f ca="1">IF(AND(НачИнвП_Дата&lt;=BL$3,КИнвП_Дата&gt;BL$3),
             IF(НачЦ_ИнвП_Дата&gt;BL$3,SUMPRODUCT(($B$28:$B$41="Теплица")*$C$28:$C$41),SUMPRODUCT(($B$28:$B$41="Теплица")*$M$28:$M$41)),"")</f>
        <v>7.5</v>
      </c>
      <c r="BM8" s="189">
        <f t="shared" ref="BM8" ca="1" si="56">IFERROR(AVERAGE(BJ8:BL8),0)</f>
        <v>7.5</v>
      </c>
      <c r="BN8" s="190">
        <f ca="1">IF(AND(НачИнвП_Дата&lt;=BN$3,КИнвП_Дата&gt;BN$3),
             IF(НачЦ_ИнвП_Дата&gt;BN$3,SUMPRODUCT(($B$28:$B$41="Теплица")*$C$28:$C$41),SUMPRODUCT(($B$28:$B$41="Теплица")*$M$28:$M$41)),"")</f>
        <v>7.5</v>
      </c>
      <c r="BO8" s="190">
        <f ca="1">IF(AND(НачИнвП_Дата&lt;=BO$3,КИнвП_Дата&gt;BO$3),
             IF(НачЦ_ИнвП_Дата&gt;BO$3,SUMPRODUCT(($B$28:$B$41="Теплица")*$C$28:$C$41),SUMPRODUCT(($B$28:$B$41="Теплица")*$M$28:$M$41)),"")</f>
        <v>7.5</v>
      </c>
      <c r="BP8" s="190">
        <f ca="1">IF(AND(НачИнвП_Дата&lt;=BP$3,КИнвП_Дата&gt;BP$3),
             IF(НачЦ_ИнвП_Дата&gt;BP$3,SUMPRODUCT(($B$28:$B$41="Теплица")*$C$28:$C$41),SUMPRODUCT(($B$28:$B$41="Теплица")*$M$28:$M$41)),"")</f>
        <v>7.5</v>
      </c>
      <c r="BQ8" s="189">
        <f t="shared" ref="BQ8" ca="1" si="57">IFERROR(AVERAGE(BN8:BP8),0)</f>
        <v>7.5</v>
      </c>
      <c r="BR8" s="200">
        <f t="shared" ref="BR8" ca="1" si="58">AVERAGE(BE8,BI8,BM8,BQ8)</f>
        <v>7.5</v>
      </c>
      <c r="BS8" s="190">
        <f ca="1">IF(AND(НачИнвП_Дата&lt;=BS$3,КИнвП_Дата&gt;BS$3),
             IF(НачЦ_ИнвП_Дата&gt;BS$3,SUMPRODUCT(($B$28:$B$41="Теплица")*$C$28:$C$41),SUMPRODUCT(($B$28:$B$41="Теплица")*$M$28:$M$41)),"")</f>
        <v>7.5</v>
      </c>
      <c r="BT8" s="190">
        <f ca="1">IF(AND(НачИнвП_Дата&lt;=BT$3,КИнвП_Дата&gt;BT$3),
             IF(НачЦ_ИнвП_Дата&gt;BT$3,SUMPRODUCT(($B$28:$B$41="Теплица")*$C$28:$C$41),SUMPRODUCT(($B$28:$B$41="Теплица")*$M$28:$M$41)),"")</f>
        <v>7.5</v>
      </c>
      <c r="BU8" s="190">
        <f ca="1">IF(AND(НачИнвП_Дата&lt;=BU$3,КИнвП_Дата&gt;BU$3),
             IF(НачЦ_ИнвП_Дата&gt;BU$3,SUMPRODUCT(($B$28:$B$41="Теплица")*$C$28:$C$41),SUMPRODUCT(($B$28:$B$41="Теплица")*$M$28:$M$41)),"")</f>
        <v>7.5</v>
      </c>
      <c r="BV8" s="189">
        <f t="shared" ref="BV8" ca="1" si="59">IFERROR(AVERAGE(BS8:BU8),0)</f>
        <v>7.5</v>
      </c>
      <c r="BW8" s="190">
        <f ca="1">IF(AND(НачИнвП_Дата&lt;=BW$3,КИнвП_Дата&gt;BW$3),
             IF(НачЦ_ИнвП_Дата&gt;BW$3,SUMPRODUCT(($B$28:$B$41="Теплица")*$C$28:$C$41),SUMPRODUCT(($B$28:$B$41="Теплица")*$M$28:$M$41)),"")</f>
        <v>7.5</v>
      </c>
      <c r="BX8" s="190">
        <f ca="1">IF(AND(НачИнвП_Дата&lt;=BX$3,КИнвП_Дата&gt;BX$3),
             IF(НачЦ_ИнвП_Дата&gt;BX$3,SUMPRODUCT(($B$28:$B$41="Теплица")*$C$28:$C$41),SUMPRODUCT(($B$28:$B$41="Теплица")*$M$28:$M$41)),"")</f>
        <v>7.5</v>
      </c>
      <c r="BY8" s="190">
        <f ca="1">IF(AND(НачИнвП_Дата&lt;=BY$3,КИнвП_Дата&gt;BY$3),
             IF(НачЦ_ИнвП_Дата&gt;BY$3,SUMPRODUCT(($B$28:$B$41="Теплица")*$C$28:$C$41),SUMPRODUCT(($B$28:$B$41="Теплица")*$M$28:$M$41)),"")</f>
        <v>7.5</v>
      </c>
      <c r="BZ8" s="189">
        <f t="shared" ref="BZ8" ca="1" si="60">IFERROR(AVERAGE(BW8:BY8),0)</f>
        <v>7.5</v>
      </c>
      <c r="CA8" s="190">
        <f ca="1">IF(AND(НачИнвП_Дата&lt;=CA$3,КИнвП_Дата&gt;CA$3),
             IF(НачЦ_ИнвП_Дата&gt;CA$3,SUMPRODUCT(($B$28:$B$41="Теплица")*$C$28:$C$41),SUMPRODUCT(($B$28:$B$41="Теплица")*$M$28:$M$41)),"")</f>
        <v>7.5</v>
      </c>
      <c r="CB8" s="190">
        <f ca="1">IF(AND(НачИнвП_Дата&lt;=CB$3,КИнвП_Дата&gt;CB$3),
             IF(НачЦ_ИнвП_Дата&gt;CB$3,SUMPRODUCT(($B$28:$B$41="Теплица")*$C$28:$C$41),SUMPRODUCT(($B$28:$B$41="Теплица")*$M$28:$M$41)),"")</f>
        <v>7.5</v>
      </c>
      <c r="CC8" s="190">
        <f ca="1">IF(AND(НачИнвП_Дата&lt;=CC$3,КИнвП_Дата&gt;CC$3),
             IF(НачЦ_ИнвП_Дата&gt;CC$3,SUMPRODUCT(($B$28:$B$41="Теплица")*$C$28:$C$41),SUMPRODUCT(($B$28:$B$41="Теплица")*$M$28:$M$41)),"")</f>
        <v>7.5</v>
      </c>
      <c r="CD8" s="189">
        <f t="shared" ref="CD8" ca="1" si="61">IFERROR(AVERAGE(CA8:CC8),0)</f>
        <v>7.5</v>
      </c>
      <c r="CE8" s="190">
        <f ca="1">IF(AND(НачИнвП_Дата&lt;=CE$3,КИнвП_Дата&gt;CE$3),
             IF(НачЦ_ИнвП_Дата&gt;CE$3,SUMPRODUCT(($B$28:$B$41="Теплица")*$C$28:$C$41),SUMPRODUCT(($B$28:$B$41="Теплица")*$M$28:$M$41)),"")</f>
        <v>7.5</v>
      </c>
      <c r="CF8" s="190">
        <f ca="1">IF(AND(НачИнвП_Дата&lt;=CF$3,КИнвП_Дата&gt;CF$3),
             IF(НачЦ_ИнвП_Дата&gt;CF$3,SUMPRODUCT(($B$28:$B$41="Теплица")*$C$28:$C$41),SUMPRODUCT(($B$28:$B$41="Теплица")*$M$28:$M$41)),"")</f>
        <v>7.5</v>
      </c>
      <c r="CG8" s="190">
        <f ca="1">IF(AND(НачИнвП_Дата&lt;=CG$3,КИнвП_Дата&gt;CG$3),
             IF(НачЦ_ИнвП_Дата&gt;CG$3,SUMPRODUCT(($B$28:$B$41="Теплица")*$C$28:$C$41),SUMPRODUCT(($B$28:$B$41="Теплица")*$M$28:$M$41)),"")</f>
        <v>7.5</v>
      </c>
      <c r="CH8" s="189">
        <f t="shared" ref="CH8" ca="1" si="62">IFERROR(AVERAGE(CE8:CG8),0)</f>
        <v>7.5</v>
      </c>
      <c r="CI8" s="200">
        <f t="shared" ref="CI8" ca="1" si="63">AVERAGE(BV8,BZ8,CD8,CH8)</f>
        <v>7.5</v>
      </c>
      <c r="CJ8" s="190">
        <f ca="1">IF(AND(НачИнвП_Дата&lt;=CJ$3,КИнвП_Дата&gt;CJ$3),
             IF(НачЦ_ИнвП_Дата&gt;CJ$3,SUMPRODUCT(($B$28:$B$41="Теплица")*$C$28:$C$41),SUMPRODUCT(($B$28:$B$41="Теплица")*$M$28:$M$41)),"")</f>
        <v>7.5</v>
      </c>
      <c r="CK8" s="190">
        <f ca="1">IF(AND(НачИнвП_Дата&lt;=CK$3,КИнвП_Дата&gt;CK$3),
             IF(НачЦ_ИнвП_Дата&gt;CK$3,SUMPRODUCT(($B$28:$B$41="Теплица")*$C$28:$C$41),SUMPRODUCT(($B$28:$B$41="Теплица")*$M$28:$M$41)),"")</f>
        <v>7.5</v>
      </c>
      <c r="CL8" s="190">
        <f ca="1">IF(AND(НачИнвП_Дата&lt;=CL$3,КИнвП_Дата&gt;CL$3),
             IF(НачЦ_ИнвП_Дата&gt;CL$3,SUMPRODUCT(($B$28:$B$41="Теплица")*$C$28:$C$41),SUMPRODUCT(($B$28:$B$41="Теплица")*$M$28:$M$41)),"")</f>
        <v>7.5</v>
      </c>
      <c r="CM8" s="189">
        <f t="shared" ref="CM8" ca="1" si="64">IFERROR(AVERAGE(CJ8:CL8),0)</f>
        <v>7.5</v>
      </c>
      <c r="CN8" s="190">
        <f ca="1">IF(AND(НачИнвП_Дата&lt;=CN$3,КИнвП_Дата&gt;CN$3),
             IF(НачЦ_ИнвП_Дата&gt;CN$3,SUMPRODUCT(($B$28:$B$41="Теплица")*$C$28:$C$41),SUMPRODUCT(($B$28:$B$41="Теплица")*$M$28:$M$41)),"")</f>
        <v>7.5</v>
      </c>
      <c r="CO8" s="190">
        <f ca="1">IF(AND(НачИнвП_Дата&lt;=CO$3,КИнвП_Дата&gt;CO$3),
             IF(НачЦ_ИнвП_Дата&gt;CO$3,SUMPRODUCT(($B$28:$B$41="Теплица")*$C$28:$C$41),SUMPRODUCT(($B$28:$B$41="Теплица")*$M$28:$M$41)),"")</f>
        <v>7.5</v>
      </c>
      <c r="CP8" s="190">
        <f ca="1">IF(AND(НачИнвП_Дата&lt;=CP$3,КИнвП_Дата&gt;CP$3),
             IF(НачЦ_ИнвП_Дата&gt;CP$3,SUMPRODUCT(($B$28:$B$41="Теплица")*$C$28:$C$41),SUMPRODUCT(($B$28:$B$41="Теплица")*$M$28:$M$41)),"")</f>
        <v>7.5</v>
      </c>
      <c r="CQ8" s="189">
        <f t="shared" ref="CQ8" ca="1" si="65">IFERROR(AVERAGE(CN8:CP8),0)</f>
        <v>7.5</v>
      </c>
      <c r="CR8" s="190">
        <f ca="1">IF(AND(НачИнвП_Дата&lt;=CR$3,КИнвП_Дата&gt;CR$3),
             IF(НачЦ_ИнвП_Дата&gt;CR$3,SUMPRODUCT(($B$28:$B$41="Теплица")*$C$28:$C$41),SUMPRODUCT(($B$28:$B$41="Теплица")*$M$28:$M$41)),"")</f>
        <v>7.5</v>
      </c>
      <c r="CS8" s="190">
        <f ca="1">IF(AND(НачИнвП_Дата&lt;=CS$3,КИнвП_Дата&gt;CS$3),
             IF(НачЦ_ИнвП_Дата&gt;CS$3,SUMPRODUCT(($B$28:$B$41="Теплица")*$C$28:$C$41),SUMPRODUCT(($B$28:$B$41="Теплица")*$M$28:$M$41)),"")</f>
        <v>7.5</v>
      </c>
      <c r="CT8" s="190">
        <f ca="1">IF(AND(НачИнвП_Дата&lt;=CT$3,КИнвП_Дата&gt;CT$3),
             IF(НачЦ_ИнвП_Дата&gt;CT$3,SUMPRODUCT(($B$28:$B$41="Теплица")*$C$28:$C$41),SUMPRODUCT(($B$28:$B$41="Теплица")*$M$28:$M$41)),"")</f>
        <v>7.5</v>
      </c>
      <c r="CU8" s="189">
        <f t="shared" ref="CU8" ca="1" si="66">IFERROR(AVERAGE(CR8:CT8),0)</f>
        <v>7.5</v>
      </c>
      <c r="CV8" s="190">
        <f ca="1">IF(AND(НачИнвП_Дата&lt;=CV$3,КИнвП_Дата&gt;CV$3),
             IF(НачЦ_ИнвП_Дата&gt;CV$3,SUMPRODUCT(($B$28:$B$41="Теплица")*$C$28:$C$41),SUMPRODUCT(($B$28:$B$41="Теплица")*$M$28:$M$41)),"")</f>
        <v>7.5</v>
      </c>
      <c r="CW8" s="190">
        <f ca="1">IF(AND(НачИнвП_Дата&lt;=CW$3,КИнвП_Дата&gt;CW$3),
             IF(НачЦ_ИнвП_Дата&gt;CW$3,SUMPRODUCT(($B$28:$B$41="Теплица")*$C$28:$C$41),SUMPRODUCT(($B$28:$B$41="Теплица")*$M$28:$M$41)),"")</f>
        <v>7.5</v>
      </c>
      <c r="CX8" s="190">
        <f ca="1">IF(AND(НачИнвП_Дата&lt;=CX$3,КИнвП_Дата&gt;CX$3),
             IF(НачЦ_ИнвП_Дата&gt;CX$3,SUMPRODUCT(($B$28:$B$41="Теплица")*$C$28:$C$41),SUMPRODUCT(($B$28:$B$41="Теплица")*$M$28:$M$41)),"")</f>
        <v>7.5</v>
      </c>
      <c r="CY8" s="189">
        <f t="shared" ref="CY8" ca="1" si="67">IFERROR(AVERAGE(CV8:CX8),0)</f>
        <v>7.5</v>
      </c>
      <c r="CZ8" s="200">
        <f t="shared" ref="CZ8" ca="1" si="68">AVERAGE(CM8,CQ8,CU8,CY8)</f>
        <v>7.5</v>
      </c>
      <c r="DA8" s="190">
        <f ca="1">IF(AND(НачИнвП_Дата&lt;=DA$3,КИнвП_Дата&gt;DA$3),
             IF(НачЦ_ИнвП_Дата&gt;DA$3,SUMPRODUCT(($B$28:$B$41="Теплица")*$C$28:$C$41),SUMPRODUCT(($B$28:$B$41="Теплица")*$M$28:$M$41)),"")</f>
        <v>7.5</v>
      </c>
      <c r="DB8" s="190">
        <f ca="1">IF(AND(НачИнвП_Дата&lt;=DB$3,КИнвП_Дата&gt;DB$3),
             IF(НачЦ_ИнвП_Дата&gt;DB$3,SUMPRODUCT(($B$28:$B$41="Теплица")*$C$28:$C$41),SUMPRODUCT(($B$28:$B$41="Теплица")*$M$28:$M$41)),"")</f>
        <v>7.5</v>
      </c>
      <c r="DC8" s="190">
        <f ca="1">IF(AND(НачИнвП_Дата&lt;=DC$3,КИнвП_Дата&gt;DC$3),
             IF(НачЦ_ИнвП_Дата&gt;DC$3,SUMPRODUCT(($B$28:$B$41="Теплица")*$C$28:$C$41),SUMPRODUCT(($B$28:$B$41="Теплица")*$M$28:$M$41)),"")</f>
        <v>7.5</v>
      </c>
      <c r="DD8" s="189">
        <f t="shared" ref="DD8" ca="1" si="69">IFERROR(AVERAGE(DA8:DC8),0)</f>
        <v>7.5</v>
      </c>
      <c r="DE8" s="190">
        <f ca="1">IF(AND(НачИнвП_Дата&lt;=DE$3,КИнвП_Дата&gt;DE$3),
             IF(НачЦ_ИнвП_Дата&gt;DE$3,SUMPRODUCT(($B$28:$B$41="Теплица")*$C$28:$C$41),SUMPRODUCT(($B$28:$B$41="Теплица")*$M$28:$M$41)),"")</f>
        <v>7.5</v>
      </c>
      <c r="DF8" s="190">
        <f ca="1">IF(AND(НачИнвП_Дата&lt;=DF$3,КИнвП_Дата&gt;DF$3),
             IF(НачЦ_ИнвП_Дата&gt;DF$3,SUMPRODUCT(($B$28:$B$41="Теплица")*$C$28:$C$41),SUMPRODUCT(($B$28:$B$41="Теплица")*$M$28:$M$41)),"")</f>
        <v>7.5</v>
      </c>
      <c r="DG8" s="190">
        <f ca="1">IF(AND(НачИнвП_Дата&lt;=DG$3,КИнвП_Дата&gt;DG$3),
             IF(НачЦ_ИнвП_Дата&gt;DG$3,SUMPRODUCT(($B$28:$B$41="Теплица")*$C$28:$C$41),SUMPRODUCT(($B$28:$B$41="Теплица")*$M$28:$M$41)),"")</f>
        <v>7.5</v>
      </c>
      <c r="DH8" s="189">
        <f t="shared" ref="DH8" ca="1" si="70">IFERROR(AVERAGE(DE8:DG8),0)</f>
        <v>7.5</v>
      </c>
      <c r="DI8" s="190">
        <f ca="1">IF(AND(НачИнвП_Дата&lt;=DI$3,КИнвП_Дата&gt;DI$3),
             IF(НачЦ_ИнвП_Дата&gt;DI$3,SUMPRODUCT(($B$28:$B$41="Теплица")*$C$28:$C$41),SUMPRODUCT(($B$28:$B$41="Теплица")*$M$28:$M$41)),"")</f>
        <v>7.5</v>
      </c>
      <c r="DJ8" s="190">
        <f ca="1">IF(AND(НачИнвП_Дата&lt;=DJ$3,КИнвП_Дата&gt;DJ$3),
             IF(НачЦ_ИнвП_Дата&gt;DJ$3,SUMPRODUCT(($B$28:$B$41="Теплица")*$C$28:$C$41),SUMPRODUCT(($B$28:$B$41="Теплица")*$M$28:$M$41)),"")</f>
        <v>7.5</v>
      </c>
      <c r="DK8" s="190">
        <f ca="1">IF(AND(НачИнвП_Дата&lt;=DK$3,КИнвП_Дата&gt;DK$3),
             IF(НачЦ_ИнвП_Дата&gt;DK$3,SUMPRODUCT(($B$28:$B$41="Теплица")*$C$28:$C$41),SUMPRODUCT(($B$28:$B$41="Теплица")*$M$28:$M$41)),"")</f>
        <v>7.5</v>
      </c>
      <c r="DL8" s="189">
        <f t="shared" ref="DL8" ca="1" si="71">IFERROR(AVERAGE(DI8:DK8),0)</f>
        <v>7.5</v>
      </c>
      <c r="DM8" s="190">
        <f ca="1">IF(AND(НачИнвП_Дата&lt;=DM$3,КИнвП_Дата&gt;DM$3),
             IF(НачЦ_ИнвП_Дата&gt;DM$3,SUMPRODUCT(($B$28:$B$41="Теплица")*$C$28:$C$41),SUMPRODUCT(($B$28:$B$41="Теплица")*$M$28:$M$41)),"")</f>
        <v>7.5</v>
      </c>
      <c r="DN8" s="190">
        <f ca="1">IF(AND(НачИнвП_Дата&lt;=DN$3,КИнвП_Дата&gt;DN$3),
             IF(НачЦ_ИнвП_Дата&gt;DN$3,SUMPRODUCT(($B$28:$B$41="Теплица")*$C$28:$C$41),SUMPRODUCT(($B$28:$B$41="Теплица")*$M$28:$M$41)),"")</f>
        <v>7.5</v>
      </c>
      <c r="DO8" s="190">
        <f ca="1">IF(AND(НачИнвП_Дата&lt;=DO$3,КИнвП_Дата&gt;DO$3),
             IF(НачЦ_ИнвП_Дата&gt;DO$3,SUMPRODUCT(($B$28:$B$41="Теплица")*$C$28:$C$41),SUMPRODUCT(($B$28:$B$41="Теплица")*$M$28:$M$41)),"")</f>
        <v>7.5</v>
      </c>
      <c r="DP8" s="189">
        <f t="shared" ref="DP8" ca="1" si="72">IFERROR(AVERAGE(DM8:DO8),0)</f>
        <v>7.5</v>
      </c>
      <c r="DQ8" s="200">
        <f t="shared" ref="DQ8" ca="1" si="73">AVERAGE(DD8,DH8,DL8,DP8)</f>
        <v>7.5</v>
      </c>
      <c r="DR8" s="190">
        <f ca="1">IF(AND(НачИнвП_Дата&lt;=DR$3,КИнвП_Дата&gt;DR$3),
             IF(НачЦ_ИнвП_Дата&gt;DR$3,SUMPRODUCT(($B$28:$B$41="Теплица")*$C$28:$C$41),SUMPRODUCT(($B$28:$B$41="Теплица")*$M$28:$M$41)),"")</f>
        <v>7.5</v>
      </c>
      <c r="DS8" s="190">
        <f ca="1">IF(AND(НачИнвП_Дата&lt;=DS$3,КИнвП_Дата&gt;DS$3),
             IF(НачЦ_ИнвП_Дата&gt;DS$3,SUMPRODUCT(($B$28:$B$41="Теплица")*$C$28:$C$41),SUMPRODUCT(($B$28:$B$41="Теплица")*$M$28:$M$41)),"")</f>
        <v>7.5</v>
      </c>
      <c r="DT8" s="190">
        <f ca="1">IF(AND(НачИнвП_Дата&lt;=DT$3,КИнвП_Дата&gt;DT$3),
             IF(НачЦ_ИнвП_Дата&gt;DT$3,SUMPRODUCT(($B$28:$B$41="Теплица")*$C$28:$C$41),SUMPRODUCT(($B$28:$B$41="Теплица")*$M$28:$M$41)),"")</f>
        <v>7.5</v>
      </c>
      <c r="DU8" s="189">
        <f t="shared" ref="DU8" ca="1" si="74">IFERROR(AVERAGE(DR8:DT8),0)</f>
        <v>7.5</v>
      </c>
      <c r="DV8" s="190">
        <f ca="1">IF(AND(НачИнвП_Дата&lt;=DV$3,КИнвП_Дата&gt;DV$3),
             IF(НачЦ_ИнвП_Дата&gt;DV$3,SUMPRODUCT(($B$28:$B$41="Теплица")*$C$28:$C$41),SUMPRODUCT(($B$28:$B$41="Теплица")*$M$28:$M$41)),"")</f>
        <v>7.5</v>
      </c>
      <c r="DW8" s="190">
        <f ca="1">IF(AND(НачИнвП_Дата&lt;=DW$3,КИнвП_Дата&gt;DW$3),
             IF(НачЦ_ИнвП_Дата&gt;DW$3,SUMPRODUCT(($B$28:$B$41="Теплица")*$C$28:$C$41),SUMPRODUCT(($B$28:$B$41="Теплица")*$M$28:$M$41)),"")</f>
        <v>7.5</v>
      </c>
      <c r="DX8" s="190">
        <f ca="1">IF(AND(НачИнвП_Дата&lt;=DX$3,КИнвП_Дата&gt;DX$3),
             IF(НачЦ_ИнвП_Дата&gt;DX$3,SUMPRODUCT(($B$28:$B$41="Теплица")*$C$28:$C$41),SUMPRODUCT(($B$28:$B$41="Теплица")*$M$28:$M$41)),"")</f>
        <v>7.5</v>
      </c>
      <c r="DY8" s="189">
        <f t="shared" ref="DY8" ca="1" si="75">IFERROR(AVERAGE(DV8:DX8),0)</f>
        <v>7.5</v>
      </c>
      <c r="DZ8" s="190">
        <f ca="1">IF(AND(НачИнвП_Дата&lt;=DZ$3,КИнвП_Дата&gt;DZ$3),
             IF(НачЦ_ИнвП_Дата&gt;DZ$3,SUMPRODUCT(($B$28:$B$41="Теплица")*$C$28:$C$41),SUMPRODUCT(($B$28:$B$41="Теплица")*$M$28:$M$41)),"")</f>
        <v>7.5</v>
      </c>
      <c r="EA8" s="190">
        <f ca="1">IF(AND(НачИнвП_Дата&lt;=EA$3,КИнвП_Дата&gt;EA$3),
             IF(НачЦ_ИнвП_Дата&gt;EA$3,SUMPRODUCT(($B$28:$B$41="Теплица")*$C$28:$C$41),SUMPRODUCT(($B$28:$B$41="Теплица")*$M$28:$M$41)),"")</f>
        <v>7.5</v>
      </c>
      <c r="EB8" s="190">
        <f ca="1">IF(AND(НачИнвП_Дата&lt;=EB$3,КИнвП_Дата&gt;EB$3),
             IF(НачЦ_ИнвП_Дата&gt;EB$3,SUMPRODUCT(($B$28:$B$41="Теплица")*$C$28:$C$41),SUMPRODUCT(($B$28:$B$41="Теплица")*$M$28:$M$41)),"")</f>
        <v>7.5</v>
      </c>
      <c r="EC8" s="189">
        <f t="shared" ref="EC8" ca="1" si="76">IFERROR(AVERAGE(DZ8:EB8),0)</f>
        <v>7.5</v>
      </c>
      <c r="ED8" s="190">
        <f ca="1">IF(AND(НачИнвП_Дата&lt;=ED$3,КИнвП_Дата&gt;ED$3),
             IF(НачЦ_ИнвП_Дата&gt;ED$3,SUMPRODUCT(($B$28:$B$41="Теплица")*$C$28:$C$41),SUMPRODUCT(($B$28:$B$41="Теплица")*$M$28:$M$41)),"")</f>
        <v>7.5</v>
      </c>
      <c r="EE8" s="190">
        <f ca="1">IF(AND(НачИнвП_Дата&lt;=EE$3,КИнвП_Дата&gt;EE$3),
             IF(НачЦ_ИнвП_Дата&gt;EE$3,SUMPRODUCT(($B$28:$B$41="Теплица")*$C$28:$C$41),SUMPRODUCT(($B$28:$B$41="Теплица")*$M$28:$M$41)),"")</f>
        <v>7.5</v>
      </c>
      <c r="EF8" s="190">
        <f ca="1">IF(AND(НачИнвП_Дата&lt;=EF$3,КИнвП_Дата&gt;EF$3),
             IF(НачЦ_ИнвП_Дата&gt;EF$3,SUMPRODUCT(($B$28:$B$41="Теплица")*$C$28:$C$41),SUMPRODUCT(($B$28:$B$41="Теплица")*$M$28:$M$41)),"")</f>
        <v>7.5</v>
      </c>
      <c r="EG8" s="189">
        <f t="shared" ref="EG8" ca="1" si="77">IFERROR(AVERAGE(ED8:EF8),0)</f>
        <v>7.5</v>
      </c>
      <c r="EH8" s="200">
        <f t="shared" ref="EH8" ca="1" si="78">AVERAGE(DU8,DY8,EC8,EG8)</f>
        <v>7.5</v>
      </c>
      <c r="EI8" s="190">
        <f ca="1">IF(AND(НачИнвП_Дата&lt;=EI$3,КИнвП_Дата&gt;EI$3),
             IF(НачЦ_ИнвП_Дата&gt;EI$3,SUMPRODUCT(($B$28:$B$41="Теплица")*$C$28:$C$41),SUMPRODUCT(($B$28:$B$41="Теплица")*$M$28:$M$41)),"")</f>
        <v>7.5</v>
      </c>
      <c r="EJ8" s="190">
        <f ca="1">IF(AND(НачИнвП_Дата&lt;=EJ$3,КИнвП_Дата&gt;EJ$3),
             IF(НачЦ_ИнвП_Дата&gt;EJ$3,SUMPRODUCT(($B$28:$B$41="Теплица")*$C$28:$C$41),SUMPRODUCT(($B$28:$B$41="Теплица")*$M$28:$M$41)),"")</f>
        <v>7.5</v>
      </c>
      <c r="EK8" s="190">
        <f ca="1">IF(AND(НачИнвП_Дата&lt;=EK$3,КИнвП_Дата&gt;EK$3),
             IF(НачЦ_ИнвП_Дата&gt;EK$3,SUMPRODUCT(($B$28:$B$41="Теплица")*$C$28:$C$41),SUMPRODUCT(($B$28:$B$41="Теплица")*$M$28:$M$41)),"")</f>
        <v>7.5</v>
      </c>
      <c r="EL8" s="189">
        <f t="shared" ref="EL8" ca="1" si="79">IFERROR(AVERAGE(EI8:EK8),0)</f>
        <v>7.5</v>
      </c>
      <c r="EM8" s="190">
        <f ca="1">IF(AND(НачИнвП_Дата&lt;=EM$3,КИнвП_Дата&gt;EM$3),
             IF(НачЦ_ИнвП_Дата&gt;EM$3,SUMPRODUCT(($B$28:$B$41="Теплица")*$C$28:$C$41),SUMPRODUCT(($B$28:$B$41="Теплица")*$M$28:$M$41)),"")</f>
        <v>7.5</v>
      </c>
      <c r="EN8" s="190">
        <f ca="1">IF(AND(НачИнвП_Дата&lt;=EN$3,КИнвП_Дата&gt;EN$3),
             IF(НачЦ_ИнвП_Дата&gt;EN$3,SUMPRODUCT(($B$28:$B$41="Теплица")*$C$28:$C$41),SUMPRODUCT(($B$28:$B$41="Теплица")*$M$28:$M$41)),"")</f>
        <v>7.5</v>
      </c>
      <c r="EO8" s="190">
        <f ca="1">IF(AND(НачИнвП_Дата&lt;=EO$3,КИнвП_Дата&gt;EO$3),
             IF(НачЦ_ИнвП_Дата&gt;EO$3,SUMPRODUCT(($B$28:$B$41="Теплица")*$C$28:$C$41),SUMPRODUCT(($B$28:$B$41="Теплица")*$M$28:$M$41)),"")</f>
        <v>7.5</v>
      </c>
      <c r="EP8" s="189">
        <f t="shared" ref="EP8" ca="1" si="80">IFERROR(AVERAGE(EM8:EO8),0)</f>
        <v>7.5</v>
      </c>
      <c r="EQ8" s="190">
        <f ca="1">IF(AND(НачИнвП_Дата&lt;=EQ$3,КИнвП_Дата&gt;EQ$3),
             IF(НачЦ_ИнвП_Дата&gt;EQ$3,SUMPRODUCT(($B$28:$B$41="Теплица")*$C$28:$C$41),SUMPRODUCT(($B$28:$B$41="Теплица")*$M$28:$M$41)),"")</f>
        <v>7.5</v>
      </c>
      <c r="ER8" s="190">
        <f ca="1">IF(AND(НачИнвП_Дата&lt;=ER$3,КИнвП_Дата&gt;ER$3),
             IF(НачЦ_ИнвП_Дата&gt;ER$3,SUMPRODUCT(($B$28:$B$41="Теплица")*$C$28:$C$41),SUMPRODUCT(($B$28:$B$41="Теплица")*$M$28:$M$41)),"")</f>
        <v>7.5</v>
      </c>
      <c r="ES8" s="190">
        <f ca="1">IF(AND(НачИнвП_Дата&lt;=ES$3,КИнвП_Дата&gt;ES$3),
             IF(НачЦ_ИнвП_Дата&gt;ES$3,SUMPRODUCT(($B$28:$B$41="Теплица")*$C$28:$C$41),SUMPRODUCT(($B$28:$B$41="Теплица")*$M$28:$M$41)),"")</f>
        <v>7.5</v>
      </c>
      <c r="ET8" s="189">
        <f t="shared" ref="ET8" ca="1" si="81">IFERROR(AVERAGE(EQ8:ES8),0)</f>
        <v>7.5</v>
      </c>
      <c r="EU8" s="190">
        <f ca="1">IF(AND(НачИнвП_Дата&lt;=EU$3,КИнвП_Дата&gt;EU$3),
             IF(НачЦ_ИнвП_Дата&gt;EU$3,SUMPRODUCT(($B$28:$B$41="Теплица")*$C$28:$C$41),SUMPRODUCT(($B$28:$B$41="Теплица")*$M$28:$M$41)),"")</f>
        <v>7.5</v>
      </c>
      <c r="EV8" s="190">
        <f ca="1">IF(AND(НачИнвП_Дата&lt;=EV$3,КИнвП_Дата&gt;EV$3),
             IF(НачЦ_ИнвП_Дата&gt;EV$3,SUMPRODUCT(($B$28:$B$41="Теплица")*$C$28:$C$41),SUMPRODUCT(($B$28:$B$41="Теплица")*$M$28:$M$41)),"")</f>
        <v>7.5</v>
      </c>
      <c r="EW8" s="190">
        <f ca="1">IF(AND(НачИнвП_Дата&lt;=EW$3,КИнвП_Дата&gt;EW$3),
             IF(НачЦ_ИнвП_Дата&gt;EW$3,SUMPRODUCT(($B$28:$B$41="Теплица")*$C$28:$C$41),SUMPRODUCT(($B$28:$B$41="Теплица")*$M$28:$M$41)),"")</f>
        <v>7.5</v>
      </c>
      <c r="EX8" s="189">
        <f t="shared" ref="EX8" ca="1" si="82">IFERROR(AVERAGE(EU8:EW8),0)</f>
        <v>7.5</v>
      </c>
      <c r="EY8" s="200">
        <f t="shared" ref="EY8" ca="1" si="83">AVERAGE(EL8,EP8,ET8,EX8)</f>
        <v>7.5</v>
      </c>
      <c r="EZ8" s="190">
        <f ca="1">IF(AND(НачИнвП_Дата&lt;=EZ$3,КИнвП_Дата&gt;EZ$3),
             IF(НачЦ_ИнвП_Дата&gt;EZ$3,SUMPRODUCT(($B$28:$B$41="Теплица")*$C$28:$C$41),SUMPRODUCT(($B$28:$B$41="Теплица")*$M$28:$M$41)),"")</f>
        <v>7.5</v>
      </c>
      <c r="FA8" s="190">
        <f ca="1">IF(AND(НачИнвП_Дата&lt;=FA$3,КИнвП_Дата&gt;FA$3),
             IF(НачЦ_ИнвП_Дата&gt;FA$3,SUMPRODUCT(($B$28:$B$41="Теплица")*$C$28:$C$41),SUMPRODUCT(($B$28:$B$41="Теплица")*$M$28:$M$41)),"")</f>
        <v>7.5</v>
      </c>
      <c r="FB8" s="190">
        <f ca="1">IF(AND(НачИнвП_Дата&lt;=FB$3,КИнвП_Дата&gt;FB$3),
             IF(НачЦ_ИнвП_Дата&gt;FB$3,SUMPRODUCT(($B$28:$B$41="Теплица")*$C$28:$C$41),SUMPRODUCT(($B$28:$B$41="Теплица")*$M$28:$M$41)),"")</f>
        <v>7.5</v>
      </c>
      <c r="FC8" s="189">
        <f t="shared" ref="FC8" ca="1" si="84">IFERROR(AVERAGE(EZ8:FB8),0)</f>
        <v>7.5</v>
      </c>
      <c r="FD8" s="190">
        <f ca="1">IF(AND(НачИнвП_Дата&lt;=FD$3,КИнвП_Дата&gt;FD$3),
             IF(НачЦ_ИнвП_Дата&gt;FD$3,SUMPRODUCT(($B$28:$B$41="Теплица")*$C$28:$C$41),SUMPRODUCT(($B$28:$B$41="Теплица")*$M$28:$M$41)),"")</f>
        <v>7.5</v>
      </c>
      <c r="FE8" s="190">
        <f ca="1">IF(AND(НачИнвП_Дата&lt;=FE$3,КИнвП_Дата&gt;FE$3),
             IF(НачЦ_ИнвП_Дата&gt;FE$3,SUMPRODUCT(($B$28:$B$41="Теплица")*$C$28:$C$41),SUMPRODUCT(($B$28:$B$41="Теплица")*$M$28:$M$41)),"")</f>
        <v>7.5</v>
      </c>
      <c r="FF8" s="190">
        <f ca="1">IF(AND(НачИнвП_Дата&lt;=FF$3,КИнвП_Дата&gt;FF$3),
             IF(НачЦ_ИнвП_Дата&gt;FF$3,SUMPRODUCT(($B$28:$B$41="Теплица")*$C$28:$C$41),SUMPRODUCT(($B$28:$B$41="Теплица")*$M$28:$M$41)),"")</f>
        <v>7.5</v>
      </c>
      <c r="FG8" s="189">
        <f t="shared" ref="FG8" ca="1" si="85">IFERROR(AVERAGE(FD8:FF8),0)</f>
        <v>7.5</v>
      </c>
      <c r="FH8" s="190">
        <f ca="1">IF(AND(НачИнвП_Дата&lt;=FH$3,КИнвП_Дата&gt;FH$3),
             IF(НачЦ_ИнвП_Дата&gt;FH$3,SUMPRODUCT(($B$28:$B$41="Теплица")*$C$28:$C$41),SUMPRODUCT(($B$28:$B$41="Теплица")*$M$28:$M$41)),"")</f>
        <v>7.5</v>
      </c>
      <c r="FI8" s="190">
        <f ca="1">IF(AND(НачИнвП_Дата&lt;=FI$3,КИнвП_Дата&gt;FI$3),
             IF(НачЦ_ИнвП_Дата&gt;FI$3,SUMPRODUCT(($B$28:$B$41="Теплица")*$C$28:$C$41),SUMPRODUCT(($B$28:$B$41="Теплица")*$M$28:$M$41)),"")</f>
        <v>7.5</v>
      </c>
      <c r="FJ8" s="190">
        <f ca="1">IF(AND(НачИнвП_Дата&lt;=FJ$3,КИнвП_Дата&gt;FJ$3),
             IF(НачЦ_ИнвП_Дата&gt;FJ$3,SUMPRODUCT(($B$28:$B$41="Теплица")*$C$28:$C$41),SUMPRODUCT(($B$28:$B$41="Теплица")*$M$28:$M$41)),"")</f>
        <v>7.5</v>
      </c>
      <c r="FK8" s="189">
        <f t="shared" ref="FK8" ca="1" si="86">IFERROR(AVERAGE(FH8:FJ8),0)</f>
        <v>7.5</v>
      </c>
      <c r="FL8" s="190">
        <f ca="1">IF(AND(НачИнвП_Дата&lt;=FL$3,КИнвП_Дата&gt;FL$3),
             IF(НачЦ_ИнвП_Дата&gt;FL$3,SUMPRODUCT(($B$28:$B$41="Теплица")*$C$28:$C$41),SUMPRODUCT(($B$28:$B$41="Теплица")*$M$28:$M$41)),"")</f>
        <v>7.5</v>
      </c>
      <c r="FM8" s="190">
        <f ca="1">IF(AND(НачИнвП_Дата&lt;=FM$3,КИнвП_Дата&gt;FM$3),
             IF(НачЦ_ИнвП_Дата&gt;FM$3,SUMPRODUCT(($B$28:$B$41="Теплица")*$C$28:$C$41),SUMPRODUCT(($B$28:$B$41="Теплица")*$M$28:$M$41)),"")</f>
        <v>7.5</v>
      </c>
      <c r="FN8" s="190">
        <f ca="1">IF(AND(НачИнвП_Дата&lt;=FN$3,КИнвП_Дата&gt;FN$3),
             IF(НачЦ_ИнвП_Дата&gt;FN$3,SUMPRODUCT(($B$28:$B$41="Теплица")*$C$28:$C$41),SUMPRODUCT(($B$28:$B$41="Теплица")*$M$28:$M$41)),"")</f>
        <v>7.5</v>
      </c>
      <c r="FO8" s="189">
        <f t="shared" ref="FO8" ca="1" si="87">IFERROR(AVERAGE(FL8:FN8),0)</f>
        <v>7.5</v>
      </c>
      <c r="FP8" s="200">
        <f t="shared" ref="FP8" ca="1" si="88">AVERAGE(FC8,FG8,FK8,FO8)</f>
        <v>7.5</v>
      </c>
      <c r="FQ8" s="190">
        <f ca="1">IF(AND(НачИнвП_Дата&lt;=FQ$3,КИнвП_Дата&gt;FQ$3),
             IF(НачЦ_ИнвП_Дата&gt;FQ$3,SUMPRODUCT(($B$28:$B$41="Теплица")*$C$28:$C$41),SUMPRODUCT(($B$28:$B$41="Теплица")*$M$28:$M$41)),"")</f>
        <v>7.5</v>
      </c>
      <c r="FR8" s="190">
        <f ca="1">IF(AND(НачИнвП_Дата&lt;=FR$3,КИнвП_Дата&gt;FR$3),
             IF(НачЦ_ИнвП_Дата&gt;FR$3,SUMPRODUCT(($B$28:$B$41="Теплица")*$C$28:$C$41),SUMPRODUCT(($B$28:$B$41="Теплица")*$M$28:$M$41)),"")</f>
        <v>7.5</v>
      </c>
      <c r="FS8" s="190">
        <f ca="1">IF(AND(НачИнвП_Дата&lt;=FS$3,КИнвП_Дата&gt;FS$3),
             IF(НачЦ_ИнвП_Дата&gt;FS$3,SUMPRODUCT(($B$28:$B$41="Теплица")*$C$28:$C$41),SUMPRODUCT(($B$28:$B$41="Теплица")*$M$28:$M$41)),"")</f>
        <v>7.5</v>
      </c>
      <c r="FT8" s="189">
        <f t="shared" ref="FT8" ca="1" si="89">IFERROR(AVERAGE(FQ8:FS8),0)</f>
        <v>7.5</v>
      </c>
      <c r="FU8" s="190">
        <f ca="1">IF(AND(НачИнвП_Дата&lt;=FU$3,КИнвП_Дата&gt;FU$3),
             IF(НачЦ_ИнвП_Дата&gt;FU$3,SUMPRODUCT(($B$28:$B$41="Теплица")*$C$28:$C$41),SUMPRODUCT(($B$28:$B$41="Теплица")*$M$28:$M$41)),"")</f>
        <v>7.5</v>
      </c>
      <c r="FV8" s="190">
        <f ca="1">IF(AND(НачИнвП_Дата&lt;=FV$3,КИнвП_Дата&gt;FV$3),
             IF(НачЦ_ИнвП_Дата&gt;FV$3,SUMPRODUCT(($B$28:$B$41="Теплица")*$C$28:$C$41),SUMPRODUCT(($B$28:$B$41="Теплица")*$M$28:$M$41)),"")</f>
        <v>7.5</v>
      </c>
      <c r="FW8" s="190">
        <f ca="1">IF(AND(НачИнвП_Дата&lt;=FW$3,КИнвП_Дата&gt;FW$3),
             IF(НачЦ_ИнвП_Дата&gt;FW$3,SUMPRODUCT(($B$28:$B$41="Теплица")*$C$28:$C$41),SUMPRODUCT(($B$28:$B$41="Теплица")*$M$28:$M$41)),"")</f>
        <v>7.5</v>
      </c>
      <c r="FX8" s="189">
        <f t="shared" ref="FX8" ca="1" si="90">IFERROR(AVERAGE(FU8:FW8),0)</f>
        <v>7.5</v>
      </c>
      <c r="FY8" s="190">
        <f ca="1">IF(AND(НачИнвП_Дата&lt;=FY$3,КИнвП_Дата&gt;FY$3),
             IF(НачЦ_ИнвП_Дата&gt;FY$3,SUMPRODUCT(($B$28:$B$41="Теплица")*$C$28:$C$41),SUMPRODUCT(($B$28:$B$41="Теплица")*$M$28:$M$41)),"")</f>
        <v>7.5</v>
      </c>
      <c r="FZ8" s="190">
        <f ca="1">IF(AND(НачИнвП_Дата&lt;=FZ$3,КИнвП_Дата&gt;FZ$3),
             IF(НачЦ_ИнвП_Дата&gt;FZ$3,SUMPRODUCT(($B$28:$B$41="Теплица")*$C$28:$C$41),SUMPRODUCT(($B$28:$B$41="Теплица")*$M$28:$M$41)),"")</f>
        <v>7.5</v>
      </c>
      <c r="GA8" s="190">
        <f ca="1">IF(AND(НачИнвП_Дата&lt;=GA$3,КИнвП_Дата&gt;GA$3),
             IF(НачЦ_ИнвП_Дата&gt;GA$3,SUMPRODUCT(($B$28:$B$41="Теплица")*$C$28:$C$41),SUMPRODUCT(($B$28:$B$41="Теплица")*$M$28:$M$41)),"")</f>
        <v>7.5</v>
      </c>
      <c r="GB8" s="189">
        <f t="shared" ref="GB8" ca="1" si="91">IFERROR(AVERAGE(FY8:GA8),0)</f>
        <v>7.5</v>
      </c>
      <c r="GC8" s="190">
        <f ca="1">IF(AND(НачИнвП_Дата&lt;=GC$3,КИнвП_Дата&gt;GC$3),
             IF(НачЦ_ИнвП_Дата&gt;GC$3,SUMPRODUCT(($B$28:$B$41="Теплица")*$C$28:$C$41),SUMPRODUCT(($B$28:$B$41="Теплица")*$M$28:$M$41)),"")</f>
        <v>7.5</v>
      </c>
      <c r="GD8" s="190">
        <f ca="1">IF(AND(НачИнвП_Дата&lt;=GD$3,КИнвП_Дата&gt;GD$3),
             IF(НачЦ_ИнвП_Дата&gt;GD$3,SUMPRODUCT(($B$28:$B$41="Теплица")*$C$28:$C$41),SUMPRODUCT(($B$28:$B$41="Теплица")*$M$28:$M$41)),"")</f>
        <v>7.5</v>
      </c>
      <c r="GE8" s="190">
        <f ca="1">IF(AND(НачИнвП_Дата&lt;=GE$3,КИнвП_Дата&gt;GE$3),
             IF(НачЦ_ИнвП_Дата&gt;GE$3,SUMPRODUCT(($B$28:$B$41="Теплица")*$C$28:$C$41),SUMPRODUCT(($B$28:$B$41="Теплица")*$M$28:$M$41)),"")</f>
        <v>7.5</v>
      </c>
      <c r="GF8" s="189">
        <f t="shared" ref="GF8" ca="1" si="92">IFERROR(AVERAGE(GC8:GE8),0)</f>
        <v>7.5</v>
      </c>
      <c r="GG8" s="200">
        <f t="shared" ref="GG8" ca="1" si="93">AVERAGE(FT8,FX8,GB8,GF8)</f>
        <v>7.5</v>
      </c>
      <c r="GH8" s="190">
        <f ca="1">IF(AND(НачИнвП_Дата&lt;=GH$3,КИнвП_Дата&gt;GH$3),
             IF(НачЦ_ИнвП_Дата&gt;GH$3,SUMPRODUCT(($B$28:$B$41="Теплица")*$C$28:$C$41),SUMPRODUCT(($B$28:$B$41="Теплица")*$M$28:$M$41)),"")</f>
        <v>7.5</v>
      </c>
      <c r="GI8" s="190">
        <f ca="1">IF(AND(НачИнвП_Дата&lt;=GI$3,КИнвП_Дата&gt;GI$3),
             IF(НачЦ_ИнвП_Дата&gt;GI$3,SUMPRODUCT(($B$28:$B$41="Теплица")*$C$28:$C$41),SUMPRODUCT(($B$28:$B$41="Теплица")*$M$28:$M$41)),"")</f>
        <v>7.5</v>
      </c>
      <c r="GJ8" s="190">
        <f ca="1">IF(AND(НачИнвП_Дата&lt;=GJ$3,КИнвП_Дата&gt;GJ$3),
             IF(НачЦ_ИнвП_Дата&gt;GJ$3,SUMPRODUCT(($B$28:$B$41="Теплица")*$C$28:$C$41),SUMPRODUCT(($B$28:$B$41="Теплица")*$M$28:$M$41)),"")</f>
        <v>7.5</v>
      </c>
      <c r="GK8" s="189">
        <f t="shared" ref="GK8" ca="1" si="94">IFERROR(AVERAGE(GH8:GJ8),0)</f>
        <v>7.5</v>
      </c>
      <c r="GL8" s="190">
        <f ca="1">IF(AND(НачИнвП_Дата&lt;=GL$3,КИнвП_Дата&gt;GL$3),
             IF(НачЦ_ИнвП_Дата&gt;GL$3,SUMPRODUCT(($B$28:$B$41="Теплица")*$C$28:$C$41),SUMPRODUCT(($B$28:$B$41="Теплица")*$M$28:$M$41)),"")</f>
        <v>7.5</v>
      </c>
      <c r="GM8" s="190">
        <f ca="1">IF(AND(НачИнвП_Дата&lt;=GM$3,КИнвП_Дата&gt;GM$3),
             IF(НачЦ_ИнвП_Дата&gt;GM$3,SUMPRODUCT(($B$28:$B$41="Теплица")*$C$28:$C$41),SUMPRODUCT(($B$28:$B$41="Теплица")*$M$28:$M$41)),"")</f>
        <v>7.5</v>
      </c>
      <c r="GN8" s="190">
        <f ca="1">IF(AND(НачИнвП_Дата&lt;=GN$3,КИнвП_Дата&gt;GN$3),
             IF(НачЦ_ИнвП_Дата&gt;GN$3,SUMPRODUCT(($B$28:$B$41="Теплица")*$C$28:$C$41),SUMPRODUCT(($B$28:$B$41="Теплица")*$M$28:$M$41)),"")</f>
        <v>7.5</v>
      </c>
      <c r="GO8" s="189">
        <f t="shared" ref="GO8" ca="1" si="95">IFERROR(AVERAGE(GL8:GN8),0)</f>
        <v>7.5</v>
      </c>
      <c r="GP8" s="190">
        <f ca="1">IF(AND(НачИнвП_Дата&lt;=GP$3,КИнвП_Дата&gt;GP$3),
             IF(НачЦ_ИнвП_Дата&gt;GP$3,SUMPRODUCT(($B$28:$B$41="Теплица")*$C$28:$C$41),SUMPRODUCT(($B$28:$B$41="Теплица")*$M$28:$M$41)),"")</f>
        <v>7.5</v>
      </c>
      <c r="GQ8" s="190">
        <f ca="1">IF(AND(НачИнвП_Дата&lt;=GQ$3,КИнвП_Дата&gt;GQ$3),
             IF(НачЦ_ИнвП_Дата&gt;GQ$3,SUMPRODUCT(($B$28:$B$41="Теплица")*$C$28:$C$41),SUMPRODUCT(($B$28:$B$41="Теплица")*$M$28:$M$41)),"")</f>
        <v>7.5</v>
      </c>
      <c r="GR8" s="190">
        <f ca="1">IF(AND(НачИнвП_Дата&lt;=GR$3,КИнвП_Дата&gt;GR$3),
             IF(НачЦ_ИнвП_Дата&gt;GR$3,SUMPRODUCT(($B$28:$B$41="Теплица")*$C$28:$C$41),SUMPRODUCT(($B$28:$B$41="Теплица")*$M$28:$M$41)),"")</f>
        <v>7.5</v>
      </c>
      <c r="GS8" s="189">
        <f t="shared" ref="GS8" ca="1" si="96">IFERROR(AVERAGE(GP8:GR8),0)</f>
        <v>7.5</v>
      </c>
      <c r="GT8" s="190">
        <f ca="1">IF(AND(НачИнвП_Дата&lt;=GT$3,КИнвП_Дата&gt;GT$3),
             IF(НачЦ_ИнвП_Дата&gt;GT$3,SUMPRODUCT(($B$28:$B$41="Теплица")*$C$28:$C$41),SUMPRODUCT(($B$28:$B$41="Теплица")*$M$28:$M$41)),"")</f>
        <v>7.5</v>
      </c>
      <c r="GU8" s="190">
        <f ca="1">IF(AND(НачИнвП_Дата&lt;=GU$3,КИнвП_Дата&gt;GU$3),
             IF(НачЦ_ИнвП_Дата&gt;GU$3,SUMPRODUCT(($B$28:$B$41="Теплица")*$C$28:$C$41),SUMPRODUCT(($B$28:$B$41="Теплица")*$M$28:$M$41)),"")</f>
        <v>7.5</v>
      </c>
      <c r="GV8" s="190">
        <f ca="1">IF(AND(НачИнвП_Дата&lt;=GV$3,КИнвП_Дата&gt;GV$3),
             IF(НачЦ_ИнвП_Дата&gt;GV$3,SUMPRODUCT(($B$28:$B$41="Теплица")*$C$28:$C$41),SUMPRODUCT(($B$28:$B$41="Теплица")*$M$28:$M$41)),"")</f>
        <v>7.5</v>
      </c>
      <c r="GW8" s="189">
        <f t="shared" ref="GW8" ca="1" si="97">IFERROR(AVERAGE(GT8:GV8),0)</f>
        <v>7.5</v>
      </c>
      <c r="GX8" s="200">
        <f t="shared" ref="GX8" ca="1" si="98">AVERAGE(GK8,GO8,GS8,GW8)</f>
        <v>7.5</v>
      </c>
      <c r="GY8" s="190">
        <f ca="1">IF(AND(НачИнвП_Дата&lt;=GY$3,КИнвП_Дата&gt;GY$3),
             IF(НачЦ_ИнвП_Дата&gt;GY$3,SUMPRODUCT(($B$28:$B$41="Теплица")*$C$28:$C$41),SUMPRODUCT(($B$28:$B$41="Теплица")*$M$28:$M$41)),"")</f>
        <v>7.5</v>
      </c>
      <c r="GZ8" s="190">
        <f ca="1">IF(AND(НачИнвП_Дата&lt;=GZ$3,КИнвП_Дата&gt;GZ$3),
             IF(НачЦ_ИнвП_Дата&gt;GZ$3,SUMPRODUCT(($B$28:$B$41="Теплица")*$C$28:$C$41),SUMPRODUCT(($B$28:$B$41="Теплица")*$M$28:$M$41)),"")</f>
        <v>7.5</v>
      </c>
      <c r="HA8" s="190">
        <f ca="1">IF(AND(НачИнвП_Дата&lt;=HA$3,КИнвП_Дата&gt;HA$3),
             IF(НачЦ_ИнвП_Дата&gt;HA$3,SUMPRODUCT(($B$28:$B$41="Теплица")*$C$28:$C$41),SUMPRODUCT(($B$28:$B$41="Теплица")*$M$28:$M$41)),"")</f>
        <v>7.5</v>
      </c>
      <c r="HB8" s="189">
        <f t="shared" ref="HB8" ca="1" si="99">IFERROR(AVERAGE(GY8:HA8),0)</f>
        <v>7.5</v>
      </c>
      <c r="HC8" s="190">
        <f ca="1">IF(AND(НачИнвП_Дата&lt;=HC$3,КИнвП_Дата&gt;HC$3),
             IF(НачЦ_ИнвП_Дата&gt;HC$3,SUMPRODUCT(($B$28:$B$41="Теплица")*$C$28:$C$41),SUMPRODUCT(($B$28:$B$41="Теплица")*$M$28:$M$41)),"")</f>
        <v>7.5</v>
      </c>
      <c r="HD8" s="190">
        <f ca="1">IF(AND(НачИнвП_Дата&lt;=HD$3,КИнвП_Дата&gt;HD$3),
             IF(НачЦ_ИнвП_Дата&gt;HD$3,SUMPRODUCT(($B$28:$B$41="Теплица")*$C$28:$C$41),SUMPRODUCT(($B$28:$B$41="Теплица")*$M$28:$M$41)),"")</f>
        <v>7.5</v>
      </c>
      <c r="HE8" s="190">
        <f ca="1">IF(AND(НачИнвП_Дата&lt;=HE$3,КИнвП_Дата&gt;HE$3),
             IF(НачЦ_ИнвП_Дата&gt;HE$3,SUMPRODUCT(($B$28:$B$41="Теплица")*$C$28:$C$41),SUMPRODUCT(($B$28:$B$41="Теплица")*$M$28:$M$41)),"")</f>
        <v>7.5</v>
      </c>
      <c r="HF8" s="189">
        <f t="shared" ref="HF8" ca="1" si="100">IFERROR(AVERAGE(HC8:HE8),0)</f>
        <v>7.5</v>
      </c>
      <c r="HG8" s="190">
        <f ca="1">IF(AND(НачИнвП_Дата&lt;=HG$3,КИнвП_Дата&gt;HG$3),
             IF(НачЦ_ИнвП_Дата&gt;HG$3,SUMPRODUCT(($B$28:$B$41="Теплица")*$C$28:$C$41),SUMPRODUCT(($B$28:$B$41="Теплица")*$M$28:$M$41)),"")</f>
        <v>7.5</v>
      </c>
      <c r="HH8" s="190">
        <f ca="1">IF(AND(НачИнвП_Дата&lt;=HH$3,КИнвП_Дата&gt;HH$3),
             IF(НачЦ_ИнвП_Дата&gt;HH$3,SUMPRODUCT(($B$28:$B$41="Теплица")*$C$28:$C$41),SUMPRODUCT(($B$28:$B$41="Теплица")*$M$28:$M$41)),"")</f>
        <v>7.5</v>
      </c>
      <c r="HI8" s="190">
        <f ca="1">IF(AND(НачИнвП_Дата&lt;=HI$3,КИнвП_Дата&gt;HI$3),
             IF(НачЦ_ИнвП_Дата&gt;HI$3,SUMPRODUCT(($B$28:$B$41="Теплица")*$C$28:$C$41),SUMPRODUCT(($B$28:$B$41="Теплица")*$M$28:$M$41)),"")</f>
        <v>7.5</v>
      </c>
      <c r="HJ8" s="189">
        <f t="shared" ref="HJ8" ca="1" si="101">IFERROR(AVERAGE(HG8:HI8),0)</f>
        <v>7.5</v>
      </c>
      <c r="HK8" s="190">
        <f ca="1">IF(AND(НачИнвП_Дата&lt;=HK$3,КИнвП_Дата&gt;HK$3),
             IF(НачЦ_ИнвП_Дата&gt;HK$3,SUMPRODUCT(($B$28:$B$41="Теплица")*$C$28:$C$41),SUMPRODUCT(($B$28:$B$41="Теплица")*$M$28:$M$41)),"")</f>
        <v>7.5</v>
      </c>
      <c r="HL8" s="190">
        <f ca="1">IF(AND(НачИнвП_Дата&lt;=HL$3,КИнвП_Дата&gt;HL$3),
             IF(НачЦ_ИнвП_Дата&gt;HL$3,SUMPRODUCT(($B$28:$B$41="Теплица")*$C$28:$C$41),SUMPRODUCT(($B$28:$B$41="Теплица")*$M$28:$M$41)),"")</f>
        <v>7.5</v>
      </c>
      <c r="HM8" s="190">
        <f ca="1">IF(AND(НачИнвП_Дата&lt;=HM$3,КИнвП_Дата&gt;HM$3),
             IF(НачЦ_ИнвП_Дата&gt;HM$3,SUMPRODUCT(($B$28:$B$41="Теплица")*$C$28:$C$41),SUMPRODUCT(($B$28:$B$41="Теплица")*$M$28:$M$41)),"")</f>
        <v>7.5</v>
      </c>
      <c r="HN8" s="189">
        <f t="shared" ref="HN8" ca="1" si="102">IFERROR(AVERAGE(HK8:HM8),0)</f>
        <v>7.5</v>
      </c>
      <c r="HO8" s="200">
        <f t="shared" ref="HO8" ca="1" si="103">AVERAGE(HB8,HF8,HJ8,HN8)</f>
        <v>7.5</v>
      </c>
      <c r="HP8" s="190">
        <f ca="1">IF(AND(НачИнвП_Дата&lt;=HP$3,КИнвП_Дата&gt;HP$3),
             IF(НачЦ_ИнвП_Дата&gt;HP$3,SUMPRODUCT(($B$28:$B$41="Теплица")*$C$28:$C$41),SUMPRODUCT(($B$28:$B$41="Теплица")*$M$28:$M$41)),"")</f>
        <v>7.5</v>
      </c>
      <c r="HQ8" s="190">
        <f ca="1">IF(AND(НачИнвП_Дата&lt;=HQ$3,КИнвП_Дата&gt;HQ$3),
             IF(НачЦ_ИнвП_Дата&gt;HQ$3,SUMPRODUCT(($B$28:$B$41="Теплица")*$C$28:$C$41),SUMPRODUCT(($B$28:$B$41="Теплица")*$M$28:$M$41)),"")</f>
        <v>7.5</v>
      </c>
      <c r="HR8" s="190">
        <f ca="1">IF(AND(НачИнвП_Дата&lt;=HR$3,КИнвП_Дата&gt;HR$3),
             IF(НачЦ_ИнвП_Дата&gt;HR$3,SUMPRODUCT(($B$28:$B$41="Теплица")*$C$28:$C$41),SUMPRODUCT(($B$28:$B$41="Теплица")*$M$28:$M$41)),"")</f>
        <v>7.5</v>
      </c>
      <c r="HS8" s="189">
        <f t="shared" ref="HS8" ca="1" si="104">IFERROR(AVERAGE(HP8:HR8),0)</f>
        <v>7.5</v>
      </c>
      <c r="HT8" s="190">
        <f ca="1">IF(AND(НачИнвП_Дата&lt;=HT$3,КИнвП_Дата&gt;HT$3),
             IF(НачЦ_ИнвП_Дата&gt;HT$3,SUMPRODUCT(($B$28:$B$41="Теплица")*$C$28:$C$41),SUMPRODUCT(($B$28:$B$41="Теплица")*$M$28:$M$41)),"")</f>
        <v>7.5</v>
      </c>
      <c r="HU8" s="190">
        <f ca="1">IF(AND(НачИнвП_Дата&lt;=HU$3,КИнвП_Дата&gt;HU$3),
             IF(НачЦ_ИнвП_Дата&gt;HU$3,SUMPRODUCT(($B$28:$B$41="Теплица")*$C$28:$C$41),SUMPRODUCT(($B$28:$B$41="Теплица")*$M$28:$M$41)),"")</f>
        <v>7.5</v>
      </c>
      <c r="HV8" s="190">
        <f ca="1">IF(AND(НачИнвП_Дата&lt;=HV$3,КИнвП_Дата&gt;HV$3),
             IF(НачЦ_ИнвП_Дата&gt;HV$3,SUMPRODUCT(($B$28:$B$41="Теплица")*$C$28:$C$41),SUMPRODUCT(($B$28:$B$41="Теплица")*$M$28:$M$41)),"")</f>
        <v>7.5</v>
      </c>
      <c r="HW8" s="189">
        <f t="shared" ref="HW8" ca="1" si="105">IFERROR(AVERAGE(HT8:HV8),0)</f>
        <v>7.5</v>
      </c>
      <c r="HX8" s="190">
        <f ca="1">IF(AND(НачИнвП_Дата&lt;=HX$3,КИнвП_Дата&gt;HX$3),
             IF(НачЦ_ИнвП_Дата&gt;HX$3,SUMPRODUCT(($B$28:$B$41="Теплица")*$C$28:$C$41),SUMPRODUCT(($B$28:$B$41="Теплица")*$M$28:$M$41)),"")</f>
        <v>7.5</v>
      </c>
      <c r="HY8" s="190">
        <f ca="1">IF(AND(НачИнвП_Дата&lt;=HY$3,КИнвП_Дата&gt;HY$3),
             IF(НачЦ_ИнвП_Дата&gt;HY$3,SUMPRODUCT(($B$28:$B$41="Теплица")*$C$28:$C$41),SUMPRODUCT(($B$28:$B$41="Теплица")*$M$28:$M$41)),"")</f>
        <v>7.5</v>
      </c>
      <c r="HZ8" s="190">
        <f ca="1">IF(AND(НачИнвП_Дата&lt;=HZ$3,КИнвП_Дата&gt;HZ$3),
             IF(НачЦ_ИнвП_Дата&gt;HZ$3,SUMPRODUCT(($B$28:$B$41="Теплица")*$C$28:$C$41),SUMPRODUCT(($B$28:$B$41="Теплица")*$M$28:$M$41)),"")</f>
        <v>7.5</v>
      </c>
      <c r="IA8" s="189">
        <f t="shared" ref="IA8" ca="1" si="106">IFERROR(AVERAGE(HX8:HZ8),0)</f>
        <v>7.5</v>
      </c>
      <c r="IB8" s="190">
        <f ca="1">IF(AND(НачИнвП_Дата&lt;=IB$3,КИнвП_Дата&gt;IB$3),
             IF(НачЦ_ИнвП_Дата&gt;IB$3,SUMPRODUCT(($B$28:$B$41="Теплица")*$C$28:$C$41),SUMPRODUCT(($B$28:$B$41="Теплица")*$M$28:$M$41)),"")</f>
        <v>7.5</v>
      </c>
      <c r="IC8" s="190">
        <f ca="1">IF(AND(НачИнвП_Дата&lt;=IC$3,КИнвП_Дата&gt;IC$3),
             IF(НачЦ_ИнвП_Дата&gt;IC$3,SUMPRODUCT(($B$28:$B$41="Теплица")*$C$28:$C$41),SUMPRODUCT(($B$28:$B$41="Теплица")*$M$28:$M$41)),"")</f>
        <v>7.5</v>
      </c>
      <c r="ID8" s="190">
        <f ca="1">IF(AND(НачИнвП_Дата&lt;=ID$3,КИнвП_Дата&gt;ID$3),
             IF(НачЦ_ИнвП_Дата&gt;ID$3,SUMPRODUCT(($B$28:$B$41="Теплица")*$C$28:$C$41),SUMPRODUCT(($B$28:$B$41="Теплица")*$M$28:$M$41)),"")</f>
        <v>7.5</v>
      </c>
      <c r="IE8" s="189">
        <f t="shared" ref="IE8" ca="1" si="107">IFERROR(AVERAGE(IB8:ID8),0)</f>
        <v>7.5</v>
      </c>
      <c r="IF8" s="200">
        <f t="shared" ref="IF8" ca="1" si="108">AVERAGE(HS8,HW8,IA8,IE8)</f>
        <v>7.5</v>
      </c>
      <c r="IG8" s="190">
        <f ca="1">IF(AND(НачИнвП_Дата&lt;=IG$3,КИнвП_Дата&gt;IG$3),
             IF(НачЦ_ИнвП_Дата&gt;IG$3,SUMPRODUCT(($B$28:$B$41="Теплица")*$C$28:$C$41),SUMPRODUCT(($B$28:$B$41="Теплица")*$M$28:$M$41)),"")</f>
        <v>7.5</v>
      </c>
      <c r="IH8" s="190">
        <f ca="1">IF(AND(НачИнвП_Дата&lt;=IH$3,КИнвП_Дата&gt;IH$3),
             IF(НачЦ_ИнвП_Дата&gt;IH$3,SUMPRODUCT(($B$28:$B$41="Теплица")*$C$28:$C$41),SUMPRODUCT(($B$28:$B$41="Теплица")*$M$28:$M$41)),"")</f>
        <v>7.5</v>
      </c>
      <c r="II8" s="190">
        <f ca="1">IF(AND(НачИнвП_Дата&lt;=II$3,КИнвП_Дата&gt;II$3),
             IF(НачЦ_ИнвП_Дата&gt;II$3,SUMPRODUCT(($B$28:$B$41="Теплица")*$C$28:$C$41),SUMPRODUCT(($B$28:$B$41="Теплица")*$M$28:$M$41)),"")</f>
        <v>7.5</v>
      </c>
      <c r="IJ8" s="189">
        <f t="shared" ref="IJ8" ca="1" si="109">IFERROR(AVERAGE(IG8:II8),0)</f>
        <v>7.5</v>
      </c>
      <c r="IK8" s="190">
        <f ca="1">IF(AND(НачИнвП_Дата&lt;=IK$3,КИнвП_Дата&gt;IK$3),
             IF(НачЦ_ИнвП_Дата&gt;IK$3,SUMPRODUCT(($B$28:$B$41="Теплица")*$C$28:$C$41),SUMPRODUCT(($B$28:$B$41="Теплица")*$M$28:$M$41)),"")</f>
        <v>7.5</v>
      </c>
      <c r="IL8" s="190">
        <f ca="1">IF(AND(НачИнвП_Дата&lt;=IL$3,КИнвП_Дата&gt;IL$3),
             IF(НачЦ_ИнвП_Дата&gt;IL$3,SUMPRODUCT(($B$28:$B$41="Теплица")*$C$28:$C$41),SUMPRODUCT(($B$28:$B$41="Теплица")*$M$28:$M$41)),"")</f>
        <v>7.5</v>
      </c>
      <c r="IM8" s="190">
        <f ca="1">IF(AND(НачИнвП_Дата&lt;=IM$3,КИнвП_Дата&gt;IM$3),
             IF(НачЦ_ИнвП_Дата&gt;IM$3,SUMPRODUCT(($B$28:$B$41="Теплица")*$C$28:$C$41),SUMPRODUCT(($B$28:$B$41="Теплица")*$M$28:$M$41)),"")</f>
        <v>7.5</v>
      </c>
      <c r="IN8" s="189">
        <f t="shared" ref="IN8" ca="1" si="110">IFERROR(AVERAGE(IK8:IM8),0)</f>
        <v>7.5</v>
      </c>
      <c r="IO8" s="190">
        <f ca="1">IF(AND(НачИнвП_Дата&lt;=IO$3,КИнвП_Дата&gt;IO$3),
             IF(НачЦ_ИнвП_Дата&gt;IO$3,SUMPRODUCT(($B$28:$B$41="Теплица")*$C$28:$C$41),SUMPRODUCT(($B$28:$B$41="Теплица")*$M$28:$M$41)),"")</f>
        <v>7.5</v>
      </c>
      <c r="IP8" s="190">
        <f ca="1">IF(AND(НачИнвП_Дата&lt;=IP$3,КИнвП_Дата&gt;IP$3),
             IF(НачЦ_ИнвП_Дата&gt;IP$3,SUMPRODUCT(($B$28:$B$41="Теплица")*$C$28:$C$41),SUMPRODUCT(($B$28:$B$41="Теплица")*$M$28:$M$41)),"")</f>
        <v>7.5</v>
      </c>
      <c r="IQ8" s="190">
        <f ca="1">IF(AND(НачИнвП_Дата&lt;=IQ$3,КИнвП_Дата&gt;IQ$3),
             IF(НачЦ_ИнвП_Дата&gt;IQ$3,SUMPRODUCT(($B$28:$B$41="Теплица")*$C$28:$C$41),SUMPRODUCT(($B$28:$B$41="Теплица")*$M$28:$M$41)),"")</f>
        <v>7.5</v>
      </c>
      <c r="IR8" s="189">
        <f t="shared" ref="IR8" ca="1" si="111">IFERROR(AVERAGE(IO8:IQ8),0)</f>
        <v>7.5</v>
      </c>
      <c r="IS8" s="190">
        <f ca="1">IF(AND(НачИнвП_Дата&lt;=IS$3,КИнвП_Дата&gt;IS$3),
             IF(НачЦ_ИнвП_Дата&gt;IS$3,SUMPRODUCT(($B$28:$B$41="Теплица")*$C$28:$C$41),SUMPRODUCT(($B$28:$B$41="Теплица")*$M$28:$M$41)),"")</f>
        <v>7.5</v>
      </c>
      <c r="IT8" s="190">
        <f ca="1">IF(AND(НачИнвП_Дата&lt;=IT$3,КИнвП_Дата&gt;IT$3),
             IF(НачЦ_ИнвП_Дата&gt;IT$3,SUMPRODUCT(($B$28:$B$41="Теплица")*$C$28:$C$41),SUMPRODUCT(($B$28:$B$41="Теплица")*$M$28:$M$41)),"")</f>
        <v>7.5</v>
      </c>
      <c r="IU8" s="190">
        <f ca="1">IF(AND(НачИнвП_Дата&lt;=IU$3,КИнвП_Дата&gt;IU$3),
             IF(НачЦ_ИнвП_Дата&gt;IU$3,SUMPRODUCT(($B$28:$B$41="Теплица")*$C$28:$C$41),SUMPRODUCT(($B$28:$B$41="Теплица")*$M$28:$M$41)),"")</f>
        <v>7.5</v>
      </c>
      <c r="IV8" s="189">
        <f t="shared" ref="IV8" ca="1" si="112">IFERROR(AVERAGE(IS8:IU8),0)</f>
        <v>7.5</v>
      </c>
      <c r="IW8" s="200">
        <f t="shared" ref="IW8" ca="1" si="113">AVERAGE(IJ8,IN8,IR8,IV8)</f>
        <v>7.5</v>
      </c>
      <c r="IX8" s="190">
        <f ca="1">IF(AND(НачИнвП_Дата&lt;=IX$3,КИнвП_Дата&gt;IX$3),
             IF(НачЦ_ИнвП_Дата&gt;IX$3,SUMPRODUCT(($B$28:$B$41="Теплица")*$C$28:$C$41),SUMPRODUCT(($B$28:$B$41="Теплица")*$M$28:$M$41)),"")</f>
        <v>7.5</v>
      </c>
      <c r="IY8" s="190">
        <f ca="1">IF(AND(НачИнвП_Дата&lt;=IY$3,КИнвП_Дата&gt;IY$3),
             IF(НачЦ_ИнвП_Дата&gt;IY$3,SUMPRODUCT(($B$28:$B$41="Теплица")*$C$28:$C$41),SUMPRODUCT(($B$28:$B$41="Теплица")*$M$28:$M$41)),"")</f>
        <v>7.5</v>
      </c>
      <c r="IZ8" s="190">
        <f ca="1">IF(AND(НачИнвП_Дата&lt;=IZ$3,КИнвП_Дата&gt;IZ$3),
             IF(НачЦ_ИнвП_Дата&gt;IZ$3,SUMPRODUCT(($B$28:$B$41="Теплица")*$C$28:$C$41),SUMPRODUCT(($B$28:$B$41="Теплица")*$M$28:$M$41)),"")</f>
        <v>7.5</v>
      </c>
      <c r="JA8" s="189">
        <f t="shared" ref="JA8" ca="1" si="114">IFERROR(AVERAGE(IX8:IZ8),0)</f>
        <v>7.5</v>
      </c>
      <c r="JB8" s="190">
        <f ca="1">IF(AND(НачИнвП_Дата&lt;=JB$3,КИнвП_Дата&gt;JB$3),
             IF(НачЦ_ИнвП_Дата&gt;JB$3,SUMPRODUCT(($B$28:$B$41="Теплица")*$C$28:$C$41),SUMPRODUCT(($B$28:$B$41="Теплица")*$M$28:$M$41)),"")</f>
        <v>7.5</v>
      </c>
      <c r="JC8" s="190">
        <f ca="1">IF(AND(НачИнвП_Дата&lt;=JC$3,КИнвП_Дата&gt;JC$3),
             IF(НачЦ_ИнвП_Дата&gt;JC$3,SUMPRODUCT(($B$28:$B$41="Теплица")*$C$28:$C$41),SUMPRODUCT(($B$28:$B$41="Теплица")*$M$28:$M$41)),"")</f>
        <v>7.5</v>
      </c>
      <c r="JD8" s="190">
        <f ca="1">IF(AND(НачИнвП_Дата&lt;=JD$3,КИнвП_Дата&gt;JD$3),
             IF(НачЦ_ИнвП_Дата&gt;JD$3,SUMPRODUCT(($B$28:$B$41="Теплица")*$C$28:$C$41),SUMPRODUCT(($B$28:$B$41="Теплица")*$M$28:$M$41)),"")</f>
        <v>7.5</v>
      </c>
      <c r="JE8" s="189">
        <f t="shared" ref="JE8" ca="1" si="115">IFERROR(AVERAGE(JB8:JD8),0)</f>
        <v>7.5</v>
      </c>
      <c r="JF8" s="190">
        <f ca="1">IF(AND(НачИнвП_Дата&lt;=JF$3,КИнвП_Дата&gt;JF$3),
             IF(НачЦ_ИнвП_Дата&gt;JF$3,SUMPRODUCT(($B$28:$B$41="Теплица")*$C$28:$C$41),SUMPRODUCT(($B$28:$B$41="Теплица")*$M$28:$M$41)),"")</f>
        <v>7.5</v>
      </c>
      <c r="JG8" s="190">
        <f ca="1">IF(AND(НачИнвП_Дата&lt;=JG$3,КИнвП_Дата&gt;JG$3),
             IF(НачЦ_ИнвП_Дата&gt;JG$3,SUMPRODUCT(($B$28:$B$41="Теплица")*$C$28:$C$41),SUMPRODUCT(($B$28:$B$41="Теплица")*$M$28:$M$41)),"")</f>
        <v>7.5</v>
      </c>
      <c r="JH8" s="190">
        <f ca="1">IF(AND(НачИнвП_Дата&lt;=JH$3,КИнвП_Дата&gt;JH$3),
             IF(НачЦ_ИнвП_Дата&gt;JH$3,SUMPRODUCT(($B$28:$B$41="Теплица")*$C$28:$C$41),SUMPRODUCT(($B$28:$B$41="Теплица")*$M$28:$M$41)),"")</f>
        <v>7.5</v>
      </c>
      <c r="JI8" s="189">
        <f t="shared" ref="JI8" ca="1" si="116">IFERROR(AVERAGE(JF8:JH8),0)</f>
        <v>7.5</v>
      </c>
      <c r="JJ8" s="190">
        <f ca="1">IF(AND(НачИнвП_Дата&lt;=JJ$3,КИнвП_Дата&gt;JJ$3),
             IF(НачЦ_ИнвП_Дата&gt;JJ$3,SUMPRODUCT(($B$28:$B$41="Теплица")*$C$28:$C$41),SUMPRODUCT(($B$28:$B$41="Теплица")*$M$28:$M$41)),"")</f>
        <v>7.5</v>
      </c>
      <c r="JK8" s="190">
        <f ca="1">IF(AND(НачИнвП_Дата&lt;=JK$3,КИнвП_Дата&gt;JK$3),
             IF(НачЦ_ИнвП_Дата&gt;JK$3,SUMPRODUCT(($B$28:$B$41="Теплица")*$C$28:$C$41),SUMPRODUCT(($B$28:$B$41="Теплица")*$M$28:$M$41)),"")</f>
        <v>7.5</v>
      </c>
      <c r="JL8" s="190">
        <f ca="1">IF(AND(НачИнвП_Дата&lt;=JL$3,КИнвП_Дата&gt;JL$3),
             IF(НачЦ_ИнвП_Дата&gt;JL$3,SUMPRODUCT(($B$28:$B$41="Теплица")*$C$28:$C$41),SUMPRODUCT(($B$28:$B$41="Теплица")*$M$28:$M$41)),"")</f>
        <v>7.5</v>
      </c>
      <c r="JM8" s="189">
        <f t="shared" ref="JM8" ca="1" si="117">IFERROR(AVERAGE(JJ8:JL8),0)</f>
        <v>7.5</v>
      </c>
      <c r="JN8" s="200">
        <f t="shared" ref="JN8" ca="1" si="118">AVERAGE(JA8,JE8,JI8,JM8)</f>
        <v>7.5</v>
      </c>
      <c r="JO8" s="190">
        <f ca="1">IF(AND(НачИнвП_Дата&lt;=JO$3,КИнвП_Дата&gt;JO$3),
             IF(НачЦ_ИнвП_Дата&gt;JO$3,SUMPRODUCT(($B$28:$B$41="Теплица")*$C$28:$C$41),SUMPRODUCT(($B$28:$B$41="Теплица")*$M$28:$M$41)),"")</f>
        <v>7.5</v>
      </c>
      <c r="JP8" s="190">
        <f ca="1">IF(AND(НачИнвП_Дата&lt;=JP$3,КИнвП_Дата&gt;JP$3),
             IF(НачЦ_ИнвП_Дата&gt;JP$3,SUMPRODUCT(($B$28:$B$41="Теплица")*$C$28:$C$41),SUMPRODUCT(($B$28:$B$41="Теплица")*$M$28:$M$41)),"")</f>
        <v>7.5</v>
      </c>
      <c r="JQ8" s="190">
        <f ca="1">IF(AND(НачИнвП_Дата&lt;=JQ$3,КИнвП_Дата&gt;JQ$3),
             IF(НачЦ_ИнвП_Дата&gt;JQ$3,SUMPRODUCT(($B$28:$B$41="Теплица")*$C$28:$C$41),SUMPRODUCT(($B$28:$B$41="Теплица")*$M$28:$M$41)),"")</f>
        <v>7.5</v>
      </c>
      <c r="JR8" s="189">
        <f t="shared" ref="JR8" ca="1" si="119">IFERROR(AVERAGE(JO8:JQ8),0)</f>
        <v>7.5</v>
      </c>
      <c r="JS8" s="190">
        <f ca="1">IF(AND(НачИнвП_Дата&lt;=JS$3,КИнвП_Дата&gt;JS$3),
             IF(НачЦ_ИнвП_Дата&gt;JS$3,SUMPRODUCT(($B$28:$B$41="Теплица")*$C$28:$C$41),SUMPRODUCT(($B$28:$B$41="Теплица")*$M$28:$M$41)),"")</f>
        <v>7.5</v>
      </c>
      <c r="JT8" s="190">
        <f ca="1">IF(AND(НачИнвП_Дата&lt;=JT$3,КИнвП_Дата&gt;JT$3),
             IF(НачЦ_ИнвП_Дата&gt;JT$3,SUMPRODUCT(($B$28:$B$41="Теплица")*$C$28:$C$41),SUMPRODUCT(($B$28:$B$41="Теплица")*$M$28:$M$41)),"")</f>
        <v>7.5</v>
      </c>
      <c r="JU8" s="190">
        <f ca="1">IF(AND(НачИнвП_Дата&lt;=JU$3,КИнвП_Дата&gt;JU$3),
             IF(НачЦ_ИнвП_Дата&gt;JU$3,SUMPRODUCT(($B$28:$B$41="Теплица")*$C$28:$C$41),SUMPRODUCT(($B$28:$B$41="Теплица")*$M$28:$M$41)),"")</f>
        <v>7.5</v>
      </c>
      <c r="JV8" s="189">
        <f t="shared" ref="JV8" ca="1" si="120">IFERROR(AVERAGE(JS8:JU8),0)</f>
        <v>7.5</v>
      </c>
      <c r="JW8" s="190">
        <f ca="1">IF(AND(НачИнвП_Дата&lt;=JW$3,КИнвП_Дата&gt;JW$3),
             IF(НачЦ_ИнвП_Дата&gt;JW$3,SUMPRODUCT(($B$28:$B$41="Теплица")*$C$28:$C$41),SUMPRODUCT(($B$28:$B$41="Теплица")*$M$28:$M$41)),"")</f>
        <v>7.5</v>
      </c>
      <c r="JX8" s="190">
        <f ca="1">IF(AND(НачИнвП_Дата&lt;=JX$3,КИнвП_Дата&gt;JX$3),
             IF(НачЦ_ИнвП_Дата&gt;JX$3,SUMPRODUCT(($B$28:$B$41="Теплица")*$C$28:$C$41),SUMPRODUCT(($B$28:$B$41="Теплица")*$M$28:$M$41)),"")</f>
        <v>7.5</v>
      </c>
      <c r="JY8" s="190">
        <f ca="1">IF(AND(НачИнвП_Дата&lt;=JY$3,КИнвП_Дата&gt;JY$3),
             IF(НачЦ_ИнвП_Дата&gt;JY$3,SUMPRODUCT(($B$28:$B$41="Теплица")*$C$28:$C$41),SUMPRODUCT(($B$28:$B$41="Теплица")*$M$28:$M$41)),"")</f>
        <v>7.5</v>
      </c>
      <c r="JZ8" s="189">
        <f t="shared" ref="JZ8" ca="1" si="121">IFERROR(AVERAGE(JW8:JY8),0)</f>
        <v>7.5</v>
      </c>
      <c r="KA8" s="190">
        <f ca="1">IF(AND(НачИнвП_Дата&lt;=KA$3,КИнвП_Дата&gt;KA$3),
             IF(НачЦ_ИнвП_Дата&gt;KA$3,SUMPRODUCT(($B$28:$B$41="Теплица")*$C$28:$C$41),SUMPRODUCT(($B$28:$B$41="Теплица")*$M$28:$M$41)),"")</f>
        <v>7.5</v>
      </c>
      <c r="KB8" s="190">
        <f ca="1">IF(AND(НачИнвП_Дата&lt;=KB$3,КИнвП_Дата&gt;KB$3),
             IF(НачЦ_ИнвП_Дата&gt;KB$3,SUMPRODUCT(($B$28:$B$41="Теплица")*$C$28:$C$41),SUMPRODUCT(($B$28:$B$41="Теплица")*$M$28:$M$41)),"")</f>
        <v>7.5</v>
      </c>
      <c r="KC8" s="190">
        <f ca="1">IF(AND(НачИнвП_Дата&lt;=KC$3,КИнвП_Дата&gt;KC$3),
             IF(НачЦ_ИнвП_Дата&gt;KC$3,SUMPRODUCT(($B$28:$B$41="Теплица")*$C$28:$C$41),SUMPRODUCT(($B$28:$B$41="Теплица")*$M$28:$M$41)),"")</f>
        <v>7.5</v>
      </c>
      <c r="KD8" s="189">
        <f t="shared" ref="KD8" ca="1" si="122">IFERROR(AVERAGE(KA8:KC8),0)</f>
        <v>7.5</v>
      </c>
      <c r="KE8" s="200">
        <f t="shared" ref="KE8" ca="1" si="123">AVERAGE(JR8,JV8,JZ8,KD8)</f>
        <v>7.5</v>
      </c>
      <c r="KF8" s="190">
        <f ca="1">IF(AND(НачИнвП_Дата&lt;=KF$3,КИнвП_Дата&gt;KF$3),
             IF(НачЦ_ИнвП_Дата&gt;KF$3,SUMPRODUCT(($B$28:$B$41="Теплица")*$C$28:$C$41),SUMPRODUCT(($B$28:$B$41="Теплица")*$M$28:$M$41)),"")</f>
        <v>7.5</v>
      </c>
      <c r="KG8" s="190">
        <f ca="1">IF(AND(НачИнвП_Дата&lt;=KG$3,КИнвП_Дата&gt;KG$3),
             IF(НачЦ_ИнвП_Дата&gt;KG$3,SUMPRODUCT(($B$28:$B$41="Теплица")*$C$28:$C$41),SUMPRODUCT(($B$28:$B$41="Теплица")*$M$28:$M$41)),"")</f>
        <v>7.5</v>
      </c>
      <c r="KH8" s="190">
        <f ca="1">IF(AND(НачИнвП_Дата&lt;=KH$3,КИнвП_Дата&gt;KH$3),
             IF(НачЦ_ИнвП_Дата&gt;KH$3,SUMPRODUCT(($B$28:$B$41="Теплица")*$C$28:$C$41),SUMPRODUCT(($B$28:$B$41="Теплица")*$M$28:$M$41)),"")</f>
        <v>7.5</v>
      </c>
      <c r="KI8" s="189">
        <f t="shared" ref="KI8" ca="1" si="124">IFERROR(AVERAGE(KF8:KH8),0)</f>
        <v>7.5</v>
      </c>
      <c r="KJ8" s="190">
        <f ca="1">IF(AND(НачИнвП_Дата&lt;=KJ$3,КИнвП_Дата&gt;KJ$3),
             IF(НачЦ_ИнвП_Дата&gt;KJ$3,SUMPRODUCT(($B$28:$B$41="Теплица")*$C$28:$C$41),SUMPRODUCT(($B$28:$B$41="Теплица")*$M$28:$M$41)),"")</f>
        <v>7.5</v>
      </c>
      <c r="KK8" s="190">
        <f ca="1">IF(AND(НачИнвП_Дата&lt;=KK$3,КИнвП_Дата&gt;KK$3),
             IF(НачЦ_ИнвП_Дата&gt;KK$3,SUMPRODUCT(($B$28:$B$41="Теплица")*$C$28:$C$41),SUMPRODUCT(($B$28:$B$41="Теплица")*$M$28:$M$41)),"")</f>
        <v>7.5</v>
      </c>
      <c r="KL8" s="190">
        <f ca="1">IF(AND(НачИнвП_Дата&lt;=KL$3,КИнвП_Дата&gt;KL$3),
             IF(НачЦ_ИнвП_Дата&gt;KL$3,SUMPRODUCT(($B$28:$B$41="Теплица")*$C$28:$C$41),SUMPRODUCT(($B$28:$B$41="Теплица")*$M$28:$M$41)),"")</f>
        <v>7.5</v>
      </c>
      <c r="KM8" s="189">
        <f t="shared" ref="KM8" ca="1" si="125">IFERROR(AVERAGE(KJ8:KL8),0)</f>
        <v>7.5</v>
      </c>
      <c r="KN8" s="190">
        <f ca="1">IF(AND(НачИнвП_Дата&lt;=KN$3,КИнвП_Дата&gt;KN$3),
             IF(НачЦ_ИнвП_Дата&gt;KN$3,SUMPRODUCT(($B$28:$B$41="Теплица")*$C$28:$C$41),SUMPRODUCT(($B$28:$B$41="Теплица")*$M$28:$M$41)),"")</f>
        <v>7.5</v>
      </c>
      <c r="KO8" s="190">
        <f ca="1">IF(AND(НачИнвП_Дата&lt;=KO$3,КИнвП_Дата&gt;KO$3),
             IF(НачЦ_ИнвП_Дата&gt;KO$3,SUMPRODUCT(($B$28:$B$41="Теплица")*$C$28:$C$41),SUMPRODUCT(($B$28:$B$41="Теплица")*$M$28:$M$41)),"")</f>
        <v>7.5</v>
      </c>
      <c r="KP8" s="190">
        <f ca="1">IF(AND(НачИнвП_Дата&lt;=KP$3,КИнвП_Дата&gt;KP$3),
             IF(НачЦ_ИнвП_Дата&gt;KP$3,SUMPRODUCT(($B$28:$B$41="Теплица")*$C$28:$C$41),SUMPRODUCT(($B$28:$B$41="Теплица")*$M$28:$M$41)),"")</f>
        <v>7.5</v>
      </c>
      <c r="KQ8" s="189">
        <f t="shared" ref="KQ8" ca="1" si="126">IFERROR(AVERAGE(KN8:KP8),0)</f>
        <v>7.5</v>
      </c>
      <c r="KR8" s="190">
        <f ca="1">IF(AND(НачИнвП_Дата&lt;=KR$3,КИнвП_Дата&gt;KR$3),
             IF(НачЦ_ИнвП_Дата&gt;KR$3,SUMPRODUCT(($B$28:$B$41="Теплица")*$C$28:$C$41),SUMPRODUCT(($B$28:$B$41="Теплица")*$M$28:$M$41)),"")</f>
        <v>7.5</v>
      </c>
      <c r="KS8" s="190">
        <f ca="1">IF(AND(НачИнвП_Дата&lt;=KS$3,КИнвП_Дата&gt;KS$3),
             IF(НачЦ_ИнвП_Дата&gt;KS$3,SUMPRODUCT(($B$28:$B$41="Теплица")*$C$28:$C$41),SUMPRODUCT(($B$28:$B$41="Теплица")*$M$28:$M$41)),"")</f>
        <v>7.5</v>
      </c>
      <c r="KT8" s="190">
        <f ca="1">IF(AND(НачИнвП_Дата&lt;=KT$3,КИнвП_Дата&gt;KT$3),
             IF(НачЦ_ИнвП_Дата&gt;KT$3,SUMPRODUCT(($B$28:$B$41="Теплица")*$C$28:$C$41),SUMPRODUCT(($B$28:$B$41="Теплица")*$M$28:$M$41)),"")</f>
        <v>7.5</v>
      </c>
      <c r="KU8" s="189">
        <f t="shared" ref="KU8" ca="1" si="127">IFERROR(AVERAGE(KR8:KT8),0)</f>
        <v>7.5</v>
      </c>
      <c r="KV8" s="200">
        <f t="shared" ref="KV8" ca="1" si="128">AVERAGE(KI8,KM8,KQ8,KU8)</f>
        <v>7.5</v>
      </c>
      <c r="KW8" s="190">
        <f ca="1">IF(AND(НачИнвП_Дата&lt;=KW$3,КИнвП_Дата&gt;KW$3),
             IF(НачЦ_ИнвП_Дата&gt;KW$3,SUMPRODUCT(($B$28:$B$41="Теплица")*$C$28:$C$41),SUMPRODUCT(($B$28:$B$41="Теплица")*$M$28:$M$41)),"")</f>
        <v>7.5</v>
      </c>
      <c r="KX8" s="190">
        <f ca="1">IF(AND(НачИнвП_Дата&lt;=KX$3,КИнвП_Дата&gt;KX$3),
             IF(НачЦ_ИнвП_Дата&gt;KX$3,SUMPRODUCT(($B$28:$B$41="Теплица")*$C$28:$C$41),SUMPRODUCT(($B$28:$B$41="Теплица")*$M$28:$M$41)),"")</f>
        <v>7.5</v>
      </c>
      <c r="KY8" s="190">
        <f ca="1">IF(AND(НачИнвП_Дата&lt;=KY$3,КИнвП_Дата&gt;KY$3),
             IF(НачЦ_ИнвП_Дата&gt;KY$3,SUMPRODUCT(($B$28:$B$41="Теплица")*$C$28:$C$41),SUMPRODUCT(($B$28:$B$41="Теплица")*$M$28:$M$41)),"")</f>
        <v>7.5</v>
      </c>
      <c r="KZ8" s="189">
        <f t="shared" ref="KZ8" ca="1" si="129">IFERROR(AVERAGE(KW8:KY8),0)</f>
        <v>7.5</v>
      </c>
      <c r="LA8" s="190">
        <f ca="1">IF(AND(НачИнвП_Дата&lt;=LA$3,КИнвП_Дата&gt;LA$3),
             IF(НачЦ_ИнвП_Дата&gt;LA$3,SUMPRODUCT(($B$28:$B$41="Теплица")*$C$28:$C$41),SUMPRODUCT(($B$28:$B$41="Теплица")*$M$28:$M$41)),"")</f>
        <v>7.5</v>
      </c>
      <c r="LB8" s="190">
        <f ca="1">IF(AND(НачИнвП_Дата&lt;=LB$3,КИнвП_Дата&gt;LB$3),
             IF(НачЦ_ИнвП_Дата&gt;LB$3,SUMPRODUCT(($B$28:$B$41="Теплица")*$C$28:$C$41),SUMPRODUCT(($B$28:$B$41="Теплица")*$M$28:$M$41)),"")</f>
        <v>7.5</v>
      </c>
      <c r="LC8" s="190">
        <f ca="1">IF(AND(НачИнвП_Дата&lt;=LC$3,КИнвП_Дата&gt;LC$3),
             IF(НачЦ_ИнвП_Дата&gt;LC$3,SUMPRODUCT(($B$28:$B$41="Теплица")*$C$28:$C$41),SUMPRODUCT(($B$28:$B$41="Теплица")*$M$28:$M$41)),"")</f>
        <v>7.5</v>
      </c>
      <c r="LD8" s="189">
        <f t="shared" ref="LD8" ca="1" si="130">IFERROR(AVERAGE(LA8:LC8),0)</f>
        <v>7.5</v>
      </c>
      <c r="LE8" s="190">
        <f ca="1">IF(AND(НачИнвП_Дата&lt;=LE$3,КИнвП_Дата&gt;LE$3),
             IF(НачЦ_ИнвП_Дата&gt;LE$3,SUMPRODUCT(($B$28:$B$41="Теплица")*$C$28:$C$41),SUMPRODUCT(($B$28:$B$41="Теплица")*$M$28:$M$41)),"")</f>
        <v>7.5</v>
      </c>
      <c r="LF8" s="190">
        <f ca="1">IF(AND(НачИнвП_Дата&lt;=LF$3,КИнвП_Дата&gt;LF$3),
             IF(НачЦ_ИнвП_Дата&gt;LF$3,SUMPRODUCT(($B$28:$B$41="Теплица")*$C$28:$C$41),SUMPRODUCT(($B$28:$B$41="Теплица")*$M$28:$M$41)),"")</f>
        <v>7.5</v>
      </c>
      <c r="LG8" s="190">
        <f ca="1">IF(AND(НачИнвП_Дата&lt;=LG$3,КИнвП_Дата&gt;LG$3),
             IF(НачЦ_ИнвП_Дата&gt;LG$3,SUMPRODUCT(($B$28:$B$41="Теплица")*$C$28:$C$41),SUMPRODUCT(($B$28:$B$41="Теплица")*$M$28:$M$41)),"")</f>
        <v>7.5</v>
      </c>
      <c r="LH8" s="189">
        <f t="shared" ref="LH8" ca="1" si="131">IFERROR(AVERAGE(LE8:LG8),0)</f>
        <v>7.5</v>
      </c>
      <c r="LI8" s="190">
        <f ca="1">IF(AND(НачИнвП_Дата&lt;=LI$3,КИнвП_Дата&gt;LI$3),
             IF(НачЦ_ИнвП_Дата&gt;LI$3,SUMPRODUCT(($B$28:$B$41="Теплица")*$C$28:$C$41),SUMPRODUCT(($B$28:$B$41="Теплица")*$M$28:$M$41)),"")</f>
        <v>7.5</v>
      </c>
      <c r="LJ8" s="190">
        <f ca="1">IF(AND(НачИнвП_Дата&lt;=LJ$3,КИнвП_Дата&gt;LJ$3),
             IF(НачЦ_ИнвП_Дата&gt;LJ$3,SUMPRODUCT(($B$28:$B$41="Теплица")*$C$28:$C$41),SUMPRODUCT(($B$28:$B$41="Теплица")*$M$28:$M$41)),"")</f>
        <v>7.5</v>
      </c>
      <c r="LK8" s="190">
        <f ca="1">IF(AND(НачИнвП_Дата&lt;=LK$3,КИнвП_Дата&gt;LK$3),
             IF(НачЦ_ИнвП_Дата&gt;LK$3,SUMPRODUCT(($B$28:$B$41="Теплица")*$C$28:$C$41),SUMPRODUCT(($B$28:$B$41="Теплица")*$M$28:$M$41)),"")</f>
        <v>7.5</v>
      </c>
      <c r="LL8" s="189">
        <f t="shared" ref="LL8" ca="1" si="132">IFERROR(AVERAGE(LI8:LK8),0)</f>
        <v>7.5</v>
      </c>
      <c r="LM8" s="200">
        <f t="shared" ref="LM8" ca="1" si="133">AVERAGE(KZ8,LD8,LH8,LL8)</f>
        <v>7.5</v>
      </c>
      <c r="LN8" s="190">
        <f ca="1">IF(AND(НачИнвП_Дата&lt;=LN$3,КИнвП_Дата&gt;LN$3),
             IF(НачЦ_ИнвП_Дата&gt;LN$3,SUMPRODUCT(($B$28:$B$41="Теплица")*$C$28:$C$41),SUMPRODUCT(($B$28:$B$41="Теплица")*$M$28:$M$41)),"")</f>
        <v>7.5</v>
      </c>
      <c r="LO8" s="190">
        <f ca="1">IF(AND(НачИнвП_Дата&lt;=LO$3,КИнвП_Дата&gt;LO$3),
             IF(НачЦ_ИнвП_Дата&gt;LO$3,SUMPRODUCT(($B$28:$B$41="Теплица")*$C$28:$C$41),SUMPRODUCT(($B$28:$B$41="Теплица")*$M$28:$M$41)),"")</f>
        <v>7.5</v>
      </c>
      <c r="LP8" s="190">
        <f ca="1">IF(AND(НачИнвП_Дата&lt;=LP$3,КИнвП_Дата&gt;LP$3),
             IF(НачЦ_ИнвП_Дата&gt;LP$3,SUMPRODUCT(($B$28:$B$41="Теплица")*$C$28:$C$41),SUMPRODUCT(($B$28:$B$41="Теплица")*$M$28:$M$41)),"")</f>
        <v>7.5</v>
      </c>
      <c r="LQ8" s="189">
        <f t="shared" ref="LQ8" ca="1" si="134">IFERROR(AVERAGE(LN8:LP8),0)</f>
        <v>7.5</v>
      </c>
      <c r="LR8" s="190">
        <f ca="1">IF(AND(НачИнвП_Дата&lt;=LR$3,КИнвП_Дата&gt;LR$3),
             IF(НачЦ_ИнвП_Дата&gt;LR$3,SUMPRODUCT(($B$28:$B$41="Теплица")*$C$28:$C$41),SUMPRODUCT(($B$28:$B$41="Теплица")*$M$28:$M$41)),"")</f>
        <v>7.5</v>
      </c>
      <c r="LS8" s="190">
        <f ca="1">IF(AND(НачИнвП_Дата&lt;=LS$3,КИнвП_Дата&gt;LS$3),
             IF(НачЦ_ИнвП_Дата&gt;LS$3,SUMPRODUCT(($B$28:$B$41="Теплица")*$C$28:$C$41),SUMPRODUCT(($B$28:$B$41="Теплица")*$M$28:$M$41)),"")</f>
        <v>7.5</v>
      </c>
      <c r="LT8" s="190">
        <f ca="1">IF(AND(НачИнвП_Дата&lt;=LT$3,КИнвП_Дата&gt;LT$3),
             IF(НачЦ_ИнвП_Дата&gt;LT$3,SUMPRODUCT(($B$28:$B$41="Теплица")*$C$28:$C$41),SUMPRODUCT(($B$28:$B$41="Теплица")*$M$28:$M$41)),"")</f>
        <v>7.5</v>
      </c>
      <c r="LU8" s="189">
        <f t="shared" ref="LU8" ca="1" si="135">IFERROR(AVERAGE(LR8:LT8),0)</f>
        <v>7.5</v>
      </c>
      <c r="LV8" s="190">
        <f ca="1">IF(AND(НачИнвП_Дата&lt;=LV$3,КИнвП_Дата&gt;LV$3),
             IF(НачЦ_ИнвП_Дата&gt;LV$3,SUMPRODUCT(($B$28:$B$41="Теплица")*$C$28:$C$41),SUMPRODUCT(($B$28:$B$41="Теплица")*$M$28:$M$41)),"")</f>
        <v>7.5</v>
      </c>
      <c r="LW8" s="190">
        <f ca="1">IF(AND(НачИнвП_Дата&lt;=LW$3,КИнвП_Дата&gt;LW$3),
             IF(НачЦ_ИнвП_Дата&gt;LW$3,SUMPRODUCT(($B$28:$B$41="Теплица")*$C$28:$C$41),SUMPRODUCT(($B$28:$B$41="Теплица")*$M$28:$M$41)),"")</f>
        <v>7.5</v>
      </c>
      <c r="LX8" s="190">
        <f ca="1">IF(AND(НачИнвП_Дата&lt;=LX$3,КИнвП_Дата&gt;LX$3),
             IF(НачЦ_ИнвП_Дата&gt;LX$3,SUMPRODUCT(($B$28:$B$41="Теплица")*$C$28:$C$41),SUMPRODUCT(($B$28:$B$41="Теплица")*$M$28:$M$41)),"")</f>
        <v>7.5</v>
      </c>
      <c r="LY8" s="189">
        <f t="shared" ref="LY8" ca="1" si="136">IFERROR(AVERAGE(LV8:LX8),0)</f>
        <v>7.5</v>
      </c>
      <c r="LZ8" s="190">
        <f ca="1">IF(AND(НачИнвП_Дата&lt;=LZ$3,КИнвП_Дата&gt;LZ$3),
             IF(НачЦ_ИнвП_Дата&gt;LZ$3,SUMPRODUCT(($B$28:$B$41="Теплица")*$C$28:$C$41),SUMPRODUCT(($B$28:$B$41="Теплица")*$M$28:$M$41)),"")</f>
        <v>7.5</v>
      </c>
      <c r="MA8" s="190">
        <f ca="1">IF(AND(НачИнвП_Дата&lt;=MA$3,КИнвП_Дата&gt;MA$3),
             IF(НачЦ_ИнвП_Дата&gt;MA$3,SUMPRODUCT(($B$28:$B$41="Теплица")*$C$28:$C$41),SUMPRODUCT(($B$28:$B$41="Теплица")*$M$28:$M$41)),"")</f>
        <v>7.5</v>
      </c>
      <c r="MB8" s="190">
        <f ca="1">IF(AND(НачИнвП_Дата&lt;=MB$3,КИнвП_Дата&gt;MB$3),
             IF(НачЦ_ИнвП_Дата&gt;MB$3,SUMPRODUCT(($B$28:$B$41="Теплица")*$C$28:$C$41),SUMPRODUCT(($B$28:$B$41="Теплица")*$M$28:$M$41)),"")</f>
        <v>7.5</v>
      </c>
      <c r="MC8" s="189">
        <f t="shared" ref="MC8" ca="1" si="137">IFERROR(AVERAGE(LZ8:MB8),0)</f>
        <v>7.5</v>
      </c>
      <c r="MD8" s="200">
        <f t="shared" ref="MD8" ca="1" si="138">AVERAGE(LQ8,LU8,LY8,MC8)</f>
        <v>7.5</v>
      </c>
      <c r="ME8" s="190">
        <f ca="1">IF(AND(НачИнвП_Дата&lt;=ME$3,КИнвП_Дата&gt;ME$3),
             IF(НачЦ_ИнвП_Дата&gt;ME$3,SUMPRODUCT(($B$28:$B$41="Теплица")*$C$28:$C$41),SUMPRODUCT(($B$28:$B$41="Теплица")*$M$28:$M$41)),"")</f>
        <v>7.5</v>
      </c>
      <c r="MF8" s="190">
        <f ca="1">IF(AND(НачИнвП_Дата&lt;=MF$3,КИнвП_Дата&gt;MF$3),
             IF(НачЦ_ИнвП_Дата&gt;MF$3,SUMPRODUCT(($B$28:$B$41="Теплица")*$C$28:$C$41),SUMPRODUCT(($B$28:$B$41="Теплица")*$M$28:$M$41)),"")</f>
        <v>7.5</v>
      </c>
      <c r="MG8" s="190">
        <f ca="1">IF(AND(НачИнвП_Дата&lt;=MG$3,КИнвП_Дата&gt;MG$3),
             IF(НачЦ_ИнвП_Дата&gt;MG$3,SUMPRODUCT(($B$28:$B$41="Теплица")*$C$28:$C$41),SUMPRODUCT(($B$28:$B$41="Теплица")*$M$28:$M$41)),"")</f>
        <v>7.5</v>
      </c>
      <c r="MH8" s="189">
        <f t="shared" ref="MH8" ca="1" si="139">IFERROR(AVERAGE(ME8:MG8),0)</f>
        <v>7.5</v>
      </c>
      <c r="MI8" s="190">
        <f ca="1">IF(AND(НачИнвП_Дата&lt;=MI$3,КИнвП_Дата&gt;MI$3),
             IF(НачЦ_ИнвП_Дата&gt;MI$3,SUMPRODUCT(($B$28:$B$41="Теплица")*$C$28:$C$41),SUMPRODUCT(($B$28:$B$41="Теплица")*$M$28:$M$41)),"")</f>
        <v>7.5</v>
      </c>
      <c r="MJ8" s="190">
        <f ca="1">IF(AND(НачИнвП_Дата&lt;=MJ$3,КИнвП_Дата&gt;MJ$3),
             IF(НачЦ_ИнвП_Дата&gt;MJ$3,SUMPRODUCT(($B$28:$B$41="Теплица")*$C$28:$C$41),SUMPRODUCT(($B$28:$B$41="Теплица")*$M$28:$M$41)),"")</f>
        <v>7.5</v>
      </c>
      <c r="MK8" s="190">
        <f ca="1">IF(AND(НачИнвП_Дата&lt;=MK$3,КИнвП_Дата&gt;MK$3),
             IF(НачЦ_ИнвП_Дата&gt;MK$3,SUMPRODUCT(($B$28:$B$41="Теплица")*$C$28:$C$41),SUMPRODUCT(($B$28:$B$41="Теплица")*$M$28:$M$41)),"")</f>
        <v>7.5</v>
      </c>
      <c r="ML8" s="189">
        <f t="shared" ref="ML8" ca="1" si="140">IFERROR(AVERAGE(MI8:MK8),0)</f>
        <v>7.5</v>
      </c>
      <c r="MM8" s="190">
        <f ca="1">IF(AND(НачИнвП_Дата&lt;=MM$3,КИнвП_Дата&gt;MM$3),
             IF(НачЦ_ИнвП_Дата&gt;MM$3,SUMPRODUCT(($B$28:$B$41="Теплица")*$C$28:$C$41),SUMPRODUCT(($B$28:$B$41="Теплица")*$M$28:$M$41)),"")</f>
        <v>7.5</v>
      </c>
      <c r="MN8" s="190">
        <f ca="1">IF(AND(НачИнвП_Дата&lt;=MN$3,КИнвП_Дата&gt;MN$3),
             IF(НачЦ_ИнвП_Дата&gt;MN$3,SUMPRODUCT(($B$28:$B$41="Теплица")*$C$28:$C$41),SUMPRODUCT(($B$28:$B$41="Теплица")*$M$28:$M$41)),"")</f>
        <v>7.5</v>
      </c>
      <c r="MO8" s="190">
        <f ca="1">IF(AND(НачИнвП_Дата&lt;=MO$3,КИнвП_Дата&gt;MO$3),
             IF(НачЦ_ИнвП_Дата&gt;MO$3,SUMPRODUCT(($B$28:$B$41="Теплица")*$C$28:$C$41),SUMPRODUCT(($B$28:$B$41="Теплица")*$M$28:$M$41)),"")</f>
        <v>7.5</v>
      </c>
      <c r="MP8" s="189">
        <f t="shared" ref="MP8" ca="1" si="141">IFERROR(AVERAGE(MM8:MO8),0)</f>
        <v>7.5</v>
      </c>
      <c r="MQ8" s="190">
        <f ca="1">IF(AND(НачИнвП_Дата&lt;=MQ$3,КИнвП_Дата&gt;MQ$3),
             IF(НачЦ_ИнвП_Дата&gt;MQ$3,SUMPRODUCT(($B$28:$B$41="Теплица")*$C$28:$C$41),SUMPRODUCT(($B$28:$B$41="Теплица")*$M$28:$M$41)),"")</f>
        <v>7.5</v>
      </c>
      <c r="MR8" s="190">
        <f ca="1">IF(AND(НачИнвП_Дата&lt;=MR$3,КИнвП_Дата&gt;MR$3),
             IF(НачЦ_ИнвП_Дата&gt;MR$3,SUMPRODUCT(($B$28:$B$41="Теплица")*$C$28:$C$41),SUMPRODUCT(($B$28:$B$41="Теплица")*$M$28:$M$41)),"")</f>
        <v>7.5</v>
      </c>
      <c r="MS8" s="190">
        <f ca="1">IF(AND(НачИнвП_Дата&lt;=MS$3,КИнвП_Дата&gt;MS$3),
             IF(НачЦ_ИнвП_Дата&gt;MS$3,SUMPRODUCT(($B$28:$B$41="Теплица")*$C$28:$C$41),SUMPRODUCT(($B$28:$B$41="Теплица")*$M$28:$M$41)),"")</f>
        <v>7.5</v>
      </c>
      <c r="MT8" s="189">
        <f t="shared" ref="MT8" ca="1" si="142">IFERROR(AVERAGE(MQ8:MS8),0)</f>
        <v>7.5</v>
      </c>
      <c r="MU8" s="200">
        <f t="shared" ref="MU8" ca="1" si="143">AVERAGE(MH8,ML8,MP8,MT8)</f>
        <v>7.5</v>
      </c>
      <c r="MV8" s="190">
        <f ca="1">IF(AND(НачИнвП_Дата&lt;=MV$3,КИнвП_Дата&gt;MV$3),
             IF(НачЦ_ИнвП_Дата&gt;MV$3,SUMPRODUCT(($B$28:$B$41="Теплица")*$C$28:$C$41),SUMPRODUCT(($B$28:$B$41="Теплица")*$M$28:$M$41)),"")</f>
        <v>7.5</v>
      </c>
      <c r="MW8" s="190">
        <f ca="1">IF(AND(НачИнвП_Дата&lt;=MW$3,КИнвП_Дата&gt;MW$3),
             IF(НачЦ_ИнвП_Дата&gt;MW$3,SUMPRODUCT(($B$28:$B$41="Теплица")*$C$28:$C$41),SUMPRODUCT(($B$28:$B$41="Теплица")*$M$28:$M$41)),"")</f>
        <v>7.5</v>
      </c>
      <c r="MX8" s="190">
        <f ca="1">IF(AND(НачИнвП_Дата&lt;=MX$3,КИнвП_Дата&gt;MX$3),
             IF(НачЦ_ИнвП_Дата&gt;MX$3,SUMPRODUCT(($B$28:$B$41="Теплица")*$C$28:$C$41),SUMPRODUCT(($B$28:$B$41="Теплица")*$M$28:$M$41)),"")</f>
        <v>7.5</v>
      </c>
      <c r="MY8" s="189">
        <f t="shared" ref="MY8" ca="1" si="144">IFERROR(AVERAGE(MV8:MX8),0)</f>
        <v>7.5</v>
      </c>
      <c r="MZ8" s="190">
        <f ca="1">IF(AND(НачИнвП_Дата&lt;=MZ$3,КИнвП_Дата&gt;MZ$3),
             IF(НачЦ_ИнвП_Дата&gt;MZ$3,SUMPRODUCT(($B$28:$B$41="Теплица")*$C$28:$C$41),SUMPRODUCT(($B$28:$B$41="Теплица")*$M$28:$M$41)),"")</f>
        <v>7.5</v>
      </c>
      <c r="NA8" s="190">
        <f ca="1">IF(AND(НачИнвП_Дата&lt;=NA$3,КИнвП_Дата&gt;NA$3),
             IF(НачЦ_ИнвП_Дата&gt;NA$3,SUMPRODUCT(($B$28:$B$41="Теплица")*$C$28:$C$41),SUMPRODUCT(($B$28:$B$41="Теплица")*$M$28:$M$41)),"")</f>
        <v>7.5</v>
      </c>
      <c r="NB8" s="190">
        <f ca="1">IF(AND(НачИнвП_Дата&lt;=NB$3,КИнвП_Дата&gt;NB$3),
             IF(НачЦ_ИнвП_Дата&gt;NB$3,SUMPRODUCT(($B$28:$B$41="Теплица")*$C$28:$C$41),SUMPRODUCT(($B$28:$B$41="Теплица")*$M$28:$M$41)),"")</f>
        <v>7.5</v>
      </c>
      <c r="NC8" s="189">
        <f t="shared" ref="NC8" ca="1" si="145">IFERROR(AVERAGE(MZ8:NB8),0)</f>
        <v>7.5</v>
      </c>
      <c r="ND8" s="190">
        <f ca="1">IF(AND(НачИнвП_Дата&lt;=ND$3,КИнвП_Дата&gt;ND$3),
             IF(НачЦ_ИнвП_Дата&gt;ND$3,SUMPRODUCT(($B$28:$B$41="Теплица")*$C$28:$C$41),SUMPRODUCT(($B$28:$B$41="Теплица")*$M$28:$M$41)),"")</f>
        <v>7.5</v>
      </c>
      <c r="NE8" s="190">
        <f ca="1">IF(AND(НачИнвП_Дата&lt;=NE$3,КИнвП_Дата&gt;NE$3),
             IF(НачЦ_ИнвП_Дата&gt;NE$3,SUMPRODUCT(($B$28:$B$41="Теплица")*$C$28:$C$41),SUMPRODUCT(($B$28:$B$41="Теплица")*$M$28:$M$41)),"")</f>
        <v>7.5</v>
      </c>
      <c r="NF8" s="190">
        <f ca="1">IF(AND(НачИнвП_Дата&lt;=NF$3,КИнвП_Дата&gt;NF$3),
             IF(НачЦ_ИнвП_Дата&gt;NF$3,SUMPRODUCT(($B$28:$B$41="Теплица")*$C$28:$C$41),SUMPRODUCT(($B$28:$B$41="Теплица")*$M$28:$M$41)),"")</f>
        <v>7.5</v>
      </c>
      <c r="NG8" s="189">
        <f t="shared" ref="NG8" ca="1" si="146">IFERROR(AVERAGE(ND8:NF8),0)</f>
        <v>7.5</v>
      </c>
      <c r="NH8" s="190">
        <f ca="1">IF(AND(НачИнвП_Дата&lt;=NH$3,КИнвП_Дата&gt;NH$3),
             IF(НачЦ_ИнвП_Дата&gt;NH$3,SUMPRODUCT(($B$28:$B$41="Теплица")*$C$28:$C$41),SUMPRODUCT(($B$28:$B$41="Теплица")*$M$28:$M$41)),"")</f>
        <v>7.5</v>
      </c>
      <c r="NI8" s="190">
        <f ca="1">IF(AND(НачИнвП_Дата&lt;=NI$3,КИнвП_Дата&gt;NI$3),
             IF(НачЦ_ИнвП_Дата&gt;NI$3,SUMPRODUCT(($B$28:$B$41="Теплица")*$C$28:$C$41),SUMPRODUCT(($B$28:$B$41="Теплица")*$M$28:$M$41)),"")</f>
        <v>7.5</v>
      </c>
      <c r="NJ8" s="190">
        <f ca="1">IF(AND(НачИнвП_Дата&lt;=NJ$3,КИнвП_Дата&gt;NJ$3),
             IF(НачЦ_ИнвП_Дата&gt;NJ$3,SUMPRODUCT(($B$28:$B$41="Теплица")*$C$28:$C$41),SUMPRODUCT(($B$28:$B$41="Теплица")*$M$28:$M$41)),"")</f>
        <v>7.5</v>
      </c>
      <c r="NK8" s="189">
        <f t="shared" ref="NK8" ca="1" si="147">IFERROR(AVERAGE(NH8:NJ8),0)</f>
        <v>7.5</v>
      </c>
      <c r="NL8" s="200">
        <f t="shared" ref="NL8" ca="1" si="148">AVERAGE(MY8,NC8,NG8,NK8)</f>
        <v>7.5</v>
      </c>
      <c r="NM8" s="190">
        <f ca="1">IF(AND(НачИнвП_Дата&lt;=NM$3,КИнвП_Дата&gt;NM$3),
             IF(НачЦ_ИнвП_Дата&gt;NM$3,SUMPRODUCT(($B$28:$B$41="Теплица")*$C$28:$C$41),SUMPRODUCT(($B$28:$B$41="Теплица")*$M$28:$M$41)),"")</f>
        <v>7.5</v>
      </c>
      <c r="NN8" s="190">
        <f ca="1">IF(AND(НачИнвП_Дата&lt;=NN$3,КИнвП_Дата&gt;NN$3),
             IF(НачЦ_ИнвП_Дата&gt;NN$3,SUMPRODUCT(($B$28:$B$41="Теплица")*$C$28:$C$41),SUMPRODUCT(($B$28:$B$41="Теплица")*$M$28:$M$41)),"")</f>
        <v>7.5</v>
      </c>
      <c r="NO8" s="190">
        <f ca="1">IF(AND(НачИнвП_Дата&lt;=NO$3,КИнвП_Дата&gt;NO$3),
             IF(НачЦ_ИнвП_Дата&gt;NO$3,SUMPRODUCT(($B$28:$B$41="Теплица")*$C$28:$C$41),SUMPRODUCT(($B$28:$B$41="Теплица")*$M$28:$M$41)),"")</f>
        <v>7.5</v>
      </c>
      <c r="NP8" s="189">
        <f t="shared" ref="NP8" ca="1" si="149">IFERROR(AVERAGE(NM8:NO8),0)</f>
        <v>7.5</v>
      </c>
      <c r="NQ8" s="190">
        <f ca="1">IF(AND(НачИнвП_Дата&lt;=NQ$3,КИнвП_Дата&gt;NQ$3),
             IF(НачЦ_ИнвП_Дата&gt;NQ$3,SUMPRODUCT(($B$28:$B$41="Теплица")*$C$28:$C$41),SUMPRODUCT(($B$28:$B$41="Теплица")*$M$28:$M$41)),"")</f>
        <v>7.5</v>
      </c>
      <c r="NR8" s="190">
        <f ca="1">IF(AND(НачИнвП_Дата&lt;=NR$3,КИнвП_Дата&gt;NR$3),
             IF(НачЦ_ИнвП_Дата&gt;NR$3,SUMPRODUCT(($B$28:$B$41="Теплица")*$C$28:$C$41),SUMPRODUCT(($B$28:$B$41="Теплица")*$M$28:$M$41)),"")</f>
        <v>7.5</v>
      </c>
      <c r="NS8" s="190">
        <f ca="1">IF(AND(НачИнвП_Дата&lt;=NS$3,КИнвП_Дата&gt;NS$3),
             IF(НачЦ_ИнвП_Дата&gt;NS$3,SUMPRODUCT(($B$28:$B$41="Теплица")*$C$28:$C$41),SUMPRODUCT(($B$28:$B$41="Теплица")*$M$28:$M$41)),"")</f>
        <v>7.5</v>
      </c>
      <c r="NT8" s="189">
        <f t="shared" ref="NT8" ca="1" si="150">IFERROR(AVERAGE(NQ8:NS8),0)</f>
        <v>7.5</v>
      </c>
      <c r="NU8" s="190">
        <f ca="1">IF(AND(НачИнвП_Дата&lt;=NU$3,КИнвП_Дата&gt;NU$3),
             IF(НачЦ_ИнвП_Дата&gt;NU$3,SUMPRODUCT(($B$28:$B$41="Теплица")*$C$28:$C$41),SUMPRODUCT(($B$28:$B$41="Теплица")*$M$28:$M$41)),"")</f>
        <v>7.5</v>
      </c>
      <c r="NV8" s="190">
        <f ca="1">IF(AND(НачИнвП_Дата&lt;=NV$3,КИнвП_Дата&gt;NV$3),
             IF(НачЦ_ИнвП_Дата&gt;NV$3,SUMPRODUCT(($B$28:$B$41="Теплица")*$C$28:$C$41),SUMPRODUCT(($B$28:$B$41="Теплица")*$M$28:$M$41)),"")</f>
        <v>7.5</v>
      </c>
      <c r="NW8" s="190">
        <f ca="1">IF(AND(НачИнвП_Дата&lt;=NW$3,КИнвП_Дата&gt;NW$3),
             IF(НачЦ_ИнвП_Дата&gt;NW$3,SUMPRODUCT(($B$28:$B$41="Теплица")*$C$28:$C$41),SUMPRODUCT(($B$28:$B$41="Теплица")*$M$28:$M$41)),"")</f>
        <v>7.5</v>
      </c>
      <c r="NX8" s="189">
        <f t="shared" ref="NX8" ca="1" si="151">IFERROR(AVERAGE(NU8:NW8),0)</f>
        <v>7.5</v>
      </c>
      <c r="NY8" s="190">
        <f ca="1">IF(AND(НачИнвП_Дата&lt;=NY$3,КИнвП_Дата&gt;NY$3),
             IF(НачЦ_ИнвП_Дата&gt;NY$3,SUMPRODUCT(($B$28:$B$41="Теплица")*$C$28:$C$41),SUMPRODUCT(($B$28:$B$41="Теплица")*$M$28:$M$41)),"")</f>
        <v>7.5</v>
      </c>
      <c r="NZ8" s="190">
        <f ca="1">IF(AND(НачИнвП_Дата&lt;=NZ$3,КИнвП_Дата&gt;NZ$3),
             IF(НачЦ_ИнвП_Дата&gt;NZ$3,SUMPRODUCT(($B$28:$B$41="Теплица")*$C$28:$C$41),SUMPRODUCT(($B$28:$B$41="Теплица")*$M$28:$M$41)),"")</f>
        <v>7.5</v>
      </c>
      <c r="OA8" s="190">
        <f ca="1">IF(AND(НачИнвП_Дата&lt;=OA$3,КИнвП_Дата&gt;OA$3),
             IF(НачЦ_ИнвП_Дата&gt;OA$3,SUMPRODUCT(($B$28:$B$41="Теплица")*$C$28:$C$41),SUMPRODUCT(($B$28:$B$41="Теплица")*$M$28:$M$41)),"")</f>
        <v>7.5</v>
      </c>
      <c r="OB8" s="189">
        <f t="shared" ref="OB8" ca="1" si="152">IFERROR(AVERAGE(NY8:OA8),0)</f>
        <v>7.5</v>
      </c>
      <c r="OC8" s="200">
        <f t="shared" ref="OC8" ca="1" si="153">AVERAGE(NP8,NT8,NX8,OB8)</f>
        <v>7.5</v>
      </c>
      <c r="OD8" s="190">
        <f ca="1">IF(AND(НачИнвП_Дата&lt;=OD$3,КИнвП_Дата&gt;OD$3),
             IF(НачЦ_ИнвП_Дата&gt;OD$3,SUMPRODUCT(($B$28:$B$41="Теплица")*$C$28:$C$41),SUMPRODUCT(($B$28:$B$41="Теплица")*$M$28:$M$41)),"")</f>
        <v>7.5</v>
      </c>
      <c r="OE8" s="190">
        <f ca="1">IF(AND(НачИнвП_Дата&lt;=OE$3,КИнвП_Дата&gt;OE$3),
             IF(НачЦ_ИнвП_Дата&gt;OE$3,SUMPRODUCT(($B$28:$B$41="Теплица")*$C$28:$C$41),SUMPRODUCT(($B$28:$B$41="Теплица")*$M$28:$M$41)),"")</f>
        <v>7.5</v>
      </c>
      <c r="OF8" s="190">
        <f ca="1">IF(AND(НачИнвП_Дата&lt;=OF$3,КИнвП_Дата&gt;OF$3),
             IF(НачЦ_ИнвП_Дата&gt;OF$3,SUMPRODUCT(($B$28:$B$41="Теплица")*$C$28:$C$41),SUMPRODUCT(($B$28:$B$41="Теплица")*$M$28:$M$41)),"")</f>
        <v>7.5</v>
      </c>
      <c r="OG8" s="189">
        <f t="shared" ref="OG8" ca="1" si="154">IFERROR(AVERAGE(OD8:OF8),0)</f>
        <v>7.5</v>
      </c>
      <c r="OH8" s="190">
        <f ca="1">IF(AND(НачИнвП_Дата&lt;=OH$3,КИнвП_Дата&gt;OH$3),
             IF(НачЦ_ИнвП_Дата&gt;OH$3,SUMPRODUCT(($B$28:$B$41="Теплица")*$C$28:$C$41),SUMPRODUCT(($B$28:$B$41="Теплица")*$M$28:$M$41)),"")</f>
        <v>7.5</v>
      </c>
      <c r="OI8" s="190">
        <f ca="1">IF(AND(НачИнвП_Дата&lt;=OI$3,КИнвП_Дата&gt;OI$3),
             IF(НачЦ_ИнвП_Дата&gt;OI$3,SUMPRODUCT(($B$28:$B$41="Теплица")*$C$28:$C$41),SUMPRODUCT(($B$28:$B$41="Теплица")*$M$28:$M$41)),"")</f>
        <v>7.5</v>
      </c>
      <c r="OJ8" s="190">
        <f ca="1">IF(AND(НачИнвП_Дата&lt;=OJ$3,КИнвП_Дата&gt;OJ$3),
             IF(НачЦ_ИнвП_Дата&gt;OJ$3,SUMPRODUCT(($B$28:$B$41="Теплица")*$C$28:$C$41),SUMPRODUCT(($B$28:$B$41="Теплица")*$M$28:$M$41)),"")</f>
        <v>7.5</v>
      </c>
      <c r="OK8" s="189">
        <f t="shared" ref="OK8" ca="1" si="155">IFERROR(AVERAGE(OH8:OJ8),0)</f>
        <v>7.5</v>
      </c>
      <c r="OL8" s="190">
        <f ca="1">IF(AND(НачИнвП_Дата&lt;=OL$3,КИнвП_Дата&gt;OL$3),
             IF(НачЦ_ИнвП_Дата&gt;OL$3,SUMPRODUCT(($B$28:$B$41="Теплица")*$C$28:$C$41),SUMPRODUCT(($B$28:$B$41="Теплица")*$M$28:$M$41)),"")</f>
        <v>7.5</v>
      </c>
      <c r="OM8" s="190">
        <f ca="1">IF(AND(НачИнвП_Дата&lt;=OM$3,КИнвП_Дата&gt;OM$3),
             IF(НачЦ_ИнвП_Дата&gt;OM$3,SUMPRODUCT(($B$28:$B$41="Теплица")*$C$28:$C$41),SUMPRODUCT(($B$28:$B$41="Теплица")*$M$28:$M$41)),"")</f>
        <v>7.5</v>
      </c>
      <c r="ON8" s="190">
        <f ca="1">IF(AND(НачИнвП_Дата&lt;=ON$3,КИнвП_Дата&gt;ON$3),
             IF(НачЦ_ИнвП_Дата&gt;ON$3,SUMPRODUCT(($B$28:$B$41="Теплица")*$C$28:$C$41),SUMPRODUCT(($B$28:$B$41="Теплица")*$M$28:$M$41)),"")</f>
        <v>7.5</v>
      </c>
      <c r="OO8" s="189">
        <f t="shared" ref="OO8" ca="1" si="156">IFERROR(AVERAGE(OL8:ON8),0)</f>
        <v>7.5</v>
      </c>
      <c r="OP8" s="190">
        <f ca="1">IF(AND(НачИнвП_Дата&lt;=OP$3,КИнвП_Дата&gt;OP$3),
             IF(НачЦ_ИнвП_Дата&gt;OP$3,SUMPRODUCT(($B$28:$B$41="Теплица")*$C$28:$C$41),SUMPRODUCT(($B$28:$B$41="Теплица")*$M$28:$M$41)),"")</f>
        <v>7.5</v>
      </c>
      <c r="OQ8" s="190">
        <f ca="1">IF(AND(НачИнвП_Дата&lt;=OQ$3,КИнвП_Дата&gt;OQ$3),
             IF(НачЦ_ИнвП_Дата&gt;OQ$3,SUMPRODUCT(($B$28:$B$41="Теплица")*$C$28:$C$41),SUMPRODUCT(($B$28:$B$41="Теплица")*$M$28:$M$41)),"")</f>
        <v>7.5</v>
      </c>
      <c r="OR8" s="190">
        <f ca="1">IF(AND(НачИнвП_Дата&lt;=OR$3,КИнвП_Дата&gt;OR$3),
             IF(НачЦ_ИнвП_Дата&gt;OR$3,SUMPRODUCT(($B$28:$B$41="Теплица")*$C$28:$C$41),SUMPRODUCT(($B$28:$B$41="Теплица")*$M$28:$M$41)),"")</f>
        <v>7.5</v>
      </c>
      <c r="OS8" s="189">
        <f t="shared" ref="OS8" ca="1" si="157">IFERROR(AVERAGE(OP8:OR8),0)</f>
        <v>7.5</v>
      </c>
      <c r="OT8" s="200">
        <f t="shared" ref="OT8" ca="1" si="158">AVERAGE(OG8,OK8,OO8,OS8)</f>
        <v>7.5</v>
      </c>
      <c r="OU8" s="190">
        <f ca="1">IF(AND(НачИнвП_Дата&lt;=OU$3,КИнвП_Дата&gt;OU$3),
             IF(НачЦ_ИнвП_Дата&gt;OU$3,SUMPRODUCT(($B$28:$B$41="Теплица")*$C$28:$C$41),SUMPRODUCT(($B$28:$B$41="Теплица")*$M$28:$M$41)),"")</f>
        <v>7.5</v>
      </c>
      <c r="OV8" s="190">
        <f ca="1">IF(AND(НачИнвП_Дата&lt;=OV$3,КИнвП_Дата&gt;OV$3),
             IF(НачЦ_ИнвП_Дата&gt;OV$3,SUMPRODUCT(($B$28:$B$41="Теплица")*$C$28:$C$41),SUMPRODUCT(($B$28:$B$41="Теплица")*$M$28:$M$41)),"")</f>
        <v>7.5</v>
      </c>
      <c r="OW8" s="190">
        <f ca="1">IF(AND(НачИнвП_Дата&lt;=OW$3,КИнвП_Дата&gt;OW$3),
             IF(НачЦ_ИнвП_Дата&gt;OW$3,SUMPRODUCT(($B$28:$B$41="Теплица")*$C$28:$C$41),SUMPRODUCT(($B$28:$B$41="Теплица")*$M$28:$M$41)),"")</f>
        <v>7.5</v>
      </c>
      <c r="OX8" s="189">
        <f t="shared" ref="OX8" ca="1" si="159">IFERROR(AVERAGE(OU8:OW8),0)</f>
        <v>7.5</v>
      </c>
      <c r="OY8" s="190">
        <f ca="1">IF(AND(НачИнвП_Дата&lt;=OY$3,КИнвП_Дата&gt;OY$3),
             IF(НачЦ_ИнвП_Дата&gt;OY$3,SUMPRODUCT(($B$28:$B$41="Теплица")*$C$28:$C$41),SUMPRODUCT(($B$28:$B$41="Теплица")*$M$28:$M$41)),"")</f>
        <v>7.5</v>
      </c>
      <c r="OZ8" s="190">
        <f ca="1">IF(AND(НачИнвП_Дата&lt;=OZ$3,КИнвП_Дата&gt;OZ$3),
             IF(НачЦ_ИнвП_Дата&gt;OZ$3,SUMPRODUCT(($B$28:$B$41="Теплица")*$C$28:$C$41),SUMPRODUCT(($B$28:$B$41="Теплица")*$M$28:$M$41)),"")</f>
        <v>7.5</v>
      </c>
      <c r="PA8" s="190">
        <f ca="1">IF(AND(НачИнвП_Дата&lt;=PA$3,КИнвП_Дата&gt;PA$3),
             IF(НачЦ_ИнвП_Дата&gt;PA$3,SUMPRODUCT(($B$28:$B$41="Теплица")*$C$28:$C$41),SUMPRODUCT(($B$28:$B$41="Теплица")*$M$28:$M$41)),"")</f>
        <v>7.5</v>
      </c>
      <c r="PB8" s="189">
        <f t="shared" ref="PB8" ca="1" si="160">IFERROR(AVERAGE(OY8:PA8),0)</f>
        <v>7.5</v>
      </c>
      <c r="PC8" s="190">
        <f ca="1">IF(AND(НачИнвП_Дата&lt;=PC$3,КИнвП_Дата&gt;PC$3),
             IF(НачЦ_ИнвП_Дата&gt;PC$3,SUMPRODUCT(($B$28:$B$41="Теплица")*$C$28:$C$41),SUMPRODUCT(($B$28:$B$41="Теплица")*$M$28:$M$41)),"")</f>
        <v>7.5</v>
      </c>
      <c r="PD8" s="190">
        <f ca="1">IF(AND(НачИнвП_Дата&lt;=PD$3,КИнвП_Дата&gt;PD$3),
             IF(НачЦ_ИнвП_Дата&gt;PD$3,SUMPRODUCT(($B$28:$B$41="Теплица")*$C$28:$C$41),SUMPRODUCT(($B$28:$B$41="Теплица")*$M$28:$M$41)),"")</f>
        <v>7.5</v>
      </c>
      <c r="PE8" s="190">
        <f ca="1">IF(AND(НачИнвП_Дата&lt;=PE$3,КИнвП_Дата&gt;PE$3),
             IF(НачЦ_ИнвП_Дата&gt;PE$3,SUMPRODUCT(($B$28:$B$41="Теплица")*$C$28:$C$41),SUMPRODUCT(($B$28:$B$41="Теплица")*$M$28:$M$41)),"")</f>
        <v>7.5</v>
      </c>
      <c r="PF8" s="189">
        <f t="shared" ref="PF8" ca="1" si="161">IFERROR(AVERAGE(PC8:PE8),0)</f>
        <v>7.5</v>
      </c>
      <c r="PG8" s="190">
        <f ca="1">IF(AND(НачИнвП_Дата&lt;=PG$3,КИнвП_Дата&gt;PG$3),
             IF(НачЦ_ИнвП_Дата&gt;PG$3,SUMPRODUCT(($B$28:$B$41="Теплица")*$C$28:$C$41),SUMPRODUCT(($B$28:$B$41="Теплица")*$M$28:$M$41)),"")</f>
        <v>7.5</v>
      </c>
      <c r="PH8" s="190">
        <f ca="1">IF(AND(НачИнвП_Дата&lt;=PH$3,КИнвП_Дата&gt;PH$3),
             IF(НачЦ_ИнвП_Дата&gt;PH$3,SUMPRODUCT(($B$28:$B$41="Теплица")*$C$28:$C$41),SUMPRODUCT(($B$28:$B$41="Теплица")*$M$28:$M$41)),"")</f>
        <v>7.5</v>
      </c>
      <c r="PI8" s="190">
        <f ca="1">IF(AND(НачИнвП_Дата&lt;=PI$3,КИнвП_Дата&gt;PI$3),
             IF(НачЦ_ИнвП_Дата&gt;PI$3,SUMPRODUCT(($B$28:$B$41="Теплица")*$C$28:$C$41),SUMPRODUCT(($B$28:$B$41="Теплица")*$M$28:$M$41)),"")</f>
        <v>7.5</v>
      </c>
      <c r="PJ8" s="189">
        <f t="shared" ref="PJ8" ca="1" si="162">IFERROR(AVERAGE(PG8:PI8),0)</f>
        <v>7.5</v>
      </c>
      <c r="PK8" s="200">
        <f t="shared" ref="PK8" ca="1" si="163">AVERAGE(OX8,PB8,PF8,PJ8)</f>
        <v>7.5</v>
      </c>
      <c r="PL8" s="190">
        <f ca="1">IF(AND(НачИнвП_Дата&lt;=PL$3,КИнвП_Дата&gt;PL$3),
             IF(НачЦ_ИнвП_Дата&gt;PL$3,SUMPRODUCT(($B$28:$B$41="Теплица")*$C$28:$C$41),SUMPRODUCT(($B$28:$B$41="Теплица")*$M$28:$M$41)),"")</f>
        <v>7.5</v>
      </c>
      <c r="PM8" s="190">
        <f ca="1">IF(AND(НачИнвП_Дата&lt;=PM$3,КИнвП_Дата&gt;PM$3),
             IF(НачЦ_ИнвП_Дата&gt;PM$3,SUMPRODUCT(($B$28:$B$41="Теплица")*$C$28:$C$41),SUMPRODUCT(($B$28:$B$41="Теплица")*$M$28:$M$41)),"")</f>
        <v>7.5</v>
      </c>
      <c r="PN8" s="190">
        <f ca="1">IF(AND(НачИнвП_Дата&lt;=PN$3,КИнвП_Дата&gt;PN$3),
             IF(НачЦ_ИнвП_Дата&gt;PN$3,SUMPRODUCT(($B$28:$B$41="Теплица")*$C$28:$C$41),SUMPRODUCT(($B$28:$B$41="Теплица")*$M$28:$M$41)),"")</f>
        <v>7.5</v>
      </c>
      <c r="PO8" s="189">
        <f t="shared" ref="PO8" ca="1" si="164">IFERROR(AVERAGE(PL8:PN8),0)</f>
        <v>7.5</v>
      </c>
      <c r="PP8" s="190">
        <f ca="1">IF(AND(НачИнвП_Дата&lt;=PP$3,КИнвП_Дата&gt;PP$3),
             IF(НачЦ_ИнвП_Дата&gt;PP$3,SUMPRODUCT(($B$28:$B$41="Теплица")*$C$28:$C$41),SUMPRODUCT(($B$28:$B$41="Теплица")*$M$28:$M$41)),"")</f>
        <v>7.5</v>
      </c>
      <c r="PQ8" s="190">
        <f ca="1">IF(AND(НачИнвП_Дата&lt;=PQ$3,КИнвП_Дата&gt;PQ$3),
             IF(НачЦ_ИнвП_Дата&gt;PQ$3,SUMPRODUCT(($B$28:$B$41="Теплица")*$C$28:$C$41),SUMPRODUCT(($B$28:$B$41="Теплица")*$M$28:$M$41)),"")</f>
        <v>7.5</v>
      </c>
      <c r="PR8" s="190">
        <f ca="1">IF(AND(НачИнвП_Дата&lt;=PR$3,КИнвП_Дата&gt;PR$3),
             IF(НачЦ_ИнвП_Дата&gt;PR$3,SUMPRODUCT(($B$28:$B$41="Теплица")*$C$28:$C$41),SUMPRODUCT(($B$28:$B$41="Теплица")*$M$28:$M$41)),"")</f>
        <v>7.5</v>
      </c>
      <c r="PS8" s="189">
        <f t="shared" ref="PS8" ca="1" si="165">IFERROR(AVERAGE(PP8:PR8),0)</f>
        <v>7.5</v>
      </c>
      <c r="PT8" s="190">
        <f ca="1">IF(AND(НачИнвП_Дата&lt;=PT$3,КИнвП_Дата&gt;PT$3),
             IF(НачЦ_ИнвП_Дата&gt;PT$3,SUMPRODUCT(($B$28:$B$41="Теплица")*$C$28:$C$41),SUMPRODUCT(($B$28:$B$41="Теплица")*$M$28:$M$41)),"")</f>
        <v>7.5</v>
      </c>
      <c r="PU8" s="190">
        <f ca="1">IF(AND(НачИнвП_Дата&lt;=PU$3,КИнвП_Дата&gt;PU$3),
             IF(НачЦ_ИнвП_Дата&gt;PU$3,SUMPRODUCT(($B$28:$B$41="Теплица")*$C$28:$C$41),SUMPRODUCT(($B$28:$B$41="Теплица")*$M$28:$M$41)),"")</f>
        <v>7.5</v>
      </c>
      <c r="PV8" s="190">
        <f ca="1">IF(AND(НачИнвП_Дата&lt;=PV$3,КИнвП_Дата&gt;PV$3),
             IF(НачЦ_ИнвП_Дата&gt;PV$3,SUMPRODUCT(($B$28:$B$41="Теплица")*$C$28:$C$41),SUMPRODUCT(($B$28:$B$41="Теплица")*$M$28:$M$41)),"")</f>
        <v>7.5</v>
      </c>
      <c r="PW8" s="189">
        <f t="shared" ref="PW8" ca="1" si="166">IFERROR(AVERAGE(PT8:PV8),0)</f>
        <v>7.5</v>
      </c>
      <c r="PX8" s="190">
        <f ca="1">IF(AND(НачИнвП_Дата&lt;=PX$3,КИнвП_Дата&gt;PX$3),
             IF(НачЦ_ИнвП_Дата&gt;PX$3,SUMPRODUCT(($B$28:$B$41="Теплица")*$C$28:$C$41),SUMPRODUCT(($B$28:$B$41="Теплица")*$M$28:$M$41)),"")</f>
        <v>7.5</v>
      </c>
      <c r="PY8" s="190">
        <f ca="1">IF(AND(НачИнвП_Дата&lt;=PY$3,КИнвП_Дата&gt;PY$3),
             IF(НачЦ_ИнвП_Дата&gt;PY$3,SUMPRODUCT(($B$28:$B$41="Теплица")*$C$28:$C$41),SUMPRODUCT(($B$28:$B$41="Теплица")*$M$28:$M$41)),"")</f>
        <v>7.5</v>
      </c>
      <c r="PZ8" s="190">
        <f ca="1">IF(AND(НачИнвП_Дата&lt;=PZ$3,КИнвП_Дата&gt;PZ$3),
             IF(НачЦ_ИнвП_Дата&gt;PZ$3,SUMPRODUCT(($B$28:$B$41="Теплица")*$C$28:$C$41),SUMPRODUCT(($B$28:$B$41="Теплица")*$M$28:$M$41)),"")</f>
        <v>7.5</v>
      </c>
      <c r="QA8" s="189">
        <f t="shared" ref="QA8" ca="1" si="167">IFERROR(AVERAGE(PX8:PZ8),0)</f>
        <v>7.5</v>
      </c>
      <c r="QB8" s="200">
        <f t="shared" ref="QB8" ca="1" si="168">AVERAGE(PO8,PS8,PW8,QA8)</f>
        <v>7.5</v>
      </c>
      <c r="QC8" s="190">
        <f ca="1">IF(AND(НачИнвП_Дата&lt;=QC$3,КИнвП_Дата&gt;QC$3),
             IF(НачЦ_ИнвП_Дата&gt;QC$3,SUMPRODUCT(($B$28:$B$41="Теплица")*$C$28:$C$41),SUMPRODUCT(($B$28:$B$41="Теплица")*$M$28:$M$41)),"")</f>
        <v>7.5</v>
      </c>
      <c r="QD8" s="190">
        <f ca="1">IF(AND(НачИнвП_Дата&lt;=QD$3,КИнвП_Дата&gt;QD$3),
             IF(НачЦ_ИнвП_Дата&gt;QD$3,SUMPRODUCT(($B$28:$B$41="Теплица")*$C$28:$C$41),SUMPRODUCT(($B$28:$B$41="Теплица")*$M$28:$M$41)),"")</f>
        <v>7.5</v>
      </c>
      <c r="QE8" s="190">
        <f ca="1">IF(AND(НачИнвП_Дата&lt;=QE$3,КИнвП_Дата&gt;QE$3),
             IF(НачЦ_ИнвП_Дата&gt;QE$3,SUMPRODUCT(($B$28:$B$41="Теплица")*$C$28:$C$41),SUMPRODUCT(($B$28:$B$41="Теплица")*$M$28:$M$41)),"")</f>
        <v>7.5</v>
      </c>
      <c r="QF8" s="189">
        <f t="shared" ref="QF8" ca="1" si="169">IFERROR(AVERAGE(QC8:QE8),0)</f>
        <v>7.5</v>
      </c>
      <c r="QG8" s="190">
        <f ca="1">IF(AND(НачИнвП_Дата&lt;=QG$3,КИнвП_Дата&gt;QG$3),
             IF(НачЦ_ИнвП_Дата&gt;QG$3,SUMPRODUCT(($B$28:$B$41="Теплица")*$C$28:$C$41),SUMPRODUCT(($B$28:$B$41="Теплица")*$M$28:$M$41)),"")</f>
        <v>7.5</v>
      </c>
      <c r="QH8" s="190">
        <f ca="1">IF(AND(НачИнвП_Дата&lt;=QH$3,КИнвП_Дата&gt;QH$3),
             IF(НачЦ_ИнвП_Дата&gt;QH$3,SUMPRODUCT(($B$28:$B$41="Теплица")*$C$28:$C$41),SUMPRODUCT(($B$28:$B$41="Теплица")*$M$28:$M$41)),"")</f>
        <v>7.5</v>
      </c>
      <c r="QI8" s="190">
        <f ca="1">IF(AND(НачИнвП_Дата&lt;=QI$3,КИнвП_Дата&gt;QI$3),
             IF(НачЦ_ИнвП_Дата&gt;QI$3,SUMPRODUCT(($B$28:$B$41="Теплица")*$C$28:$C$41),SUMPRODUCT(($B$28:$B$41="Теплица")*$M$28:$M$41)),"")</f>
        <v>7.5</v>
      </c>
      <c r="QJ8" s="189">
        <f t="shared" ref="QJ8" ca="1" si="170">IFERROR(AVERAGE(QG8:QI8),0)</f>
        <v>7.5</v>
      </c>
      <c r="QK8" s="190">
        <f ca="1">IF(AND(НачИнвП_Дата&lt;=QK$3,КИнвП_Дата&gt;QK$3),
             IF(НачЦ_ИнвП_Дата&gt;QK$3,SUMPRODUCT(($B$28:$B$41="Теплица")*$C$28:$C$41),SUMPRODUCT(($B$28:$B$41="Теплица")*$M$28:$M$41)),"")</f>
        <v>7.5</v>
      </c>
      <c r="QL8" s="190">
        <f ca="1">IF(AND(НачИнвП_Дата&lt;=QL$3,КИнвП_Дата&gt;QL$3),
             IF(НачЦ_ИнвП_Дата&gt;QL$3,SUMPRODUCT(($B$28:$B$41="Теплица")*$C$28:$C$41),SUMPRODUCT(($B$28:$B$41="Теплица")*$M$28:$M$41)),"")</f>
        <v>7.5</v>
      </c>
      <c r="QM8" s="190">
        <f ca="1">IF(AND(НачИнвП_Дата&lt;=QM$3,КИнвП_Дата&gt;QM$3),
             IF(НачЦ_ИнвП_Дата&gt;QM$3,SUMPRODUCT(($B$28:$B$41="Теплица")*$C$28:$C$41),SUMPRODUCT(($B$28:$B$41="Теплица")*$M$28:$M$41)),"")</f>
        <v>7.5</v>
      </c>
      <c r="QN8" s="189">
        <f t="shared" ref="QN8" ca="1" si="171">IFERROR(AVERAGE(QK8:QM8),0)</f>
        <v>7.5</v>
      </c>
      <c r="QO8" s="190">
        <f ca="1">IF(AND(НачИнвП_Дата&lt;=QO$3,КИнвП_Дата&gt;QO$3),
             IF(НачЦ_ИнвП_Дата&gt;QO$3,SUMPRODUCT(($B$28:$B$41="Теплица")*$C$28:$C$41),SUMPRODUCT(($B$28:$B$41="Теплица")*$M$28:$M$41)),"")</f>
        <v>7.5</v>
      </c>
      <c r="QP8" s="190">
        <f ca="1">IF(AND(НачИнвП_Дата&lt;=QP$3,КИнвП_Дата&gt;QP$3),
             IF(НачЦ_ИнвП_Дата&gt;QP$3,SUMPRODUCT(($B$28:$B$41="Теплица")*$C$28:$C$41),SUMPRODUCT(($B$28:$B$41="Теплица")*$M$28:$M$41)),"")</f>
        <v>7.5</v>
      </c>
      <c r="QQ8" s="190">
        <f ca="1">IF(AND(НачИнвП_Дата&lt;=QQ$3,КИнвП_Дата&gt;QQ$3),
             IF(НачЦ_ИнвП_Дата&gt;QQ$3,SUMPRODUCT(($B$28:$B$41="Теплица")*$C$28:$C$41),SUMPRODUCT(($B$28:$B$41="Теплица")*$M$28:$M$41)),"")</f>
        <v>7.5</v>
      </c>
      <c r="QR8" s="189">
        <f t="shared" ref="QR8" ca="1" si="172">IFERROR(AVERAGE(QO8:QQ8),0)</f>
        <v>7.5</v>
      </c>
      <c r="QS8" s="200">
        <f t="shared" ref="QS8" ca="1" si="173">AVERAGE(QF8,QJ8,QN8,QR8)</f>
        <v>7.5</v>
      </c>
      <c r="QT8" s="190">
        <f ca="1">IF(AND(НачИнвП_Дата&lt;=QT$3,КИнвП_Дата&gt;QT$3),
             IF(НачЦ_ИнвП_Дата&gt;QT$3,SUMPRODUCT(($B$28:$B$41="Теплица")*$C$28:$C$41),SUMPRODUCT(($B$28:$B$41="Теплица")*$M$28:$M$41)),"")</f>
        <v>7.5</v>
      </c>
      <c r="QU8" s="190">
        <f ca="1">IF(AND(НачИнвП_Дата&lt;=QU$3,КИнвП_Дата&gt;QU$3),
             IF(НачЦ_ИнвП_Дата&gt;QU$3,SUMPRODUCT(($B$28:$B$41="Теплица")*$C$28:$C$41),SUMPRODUCT(($B$28:$B$41="Теплица")*$M$28:$M$41)),"")</f>
        <v>7.5</v>
      </c>
      <c r="QV8" s="190">
        <f ca="1">IF(AND(НачИнвП_Дата&lt;=QV$3,КИнвП_Дата&gt;QV$3),
             IF(НачЦ_ИнвП_Дата&gt;QV$3,SUMPRODUCT(($B$28:$B$41="Теплица")*$C$28:$C$41),SUMPRODUCT(($B$28:$B$41="Теплица")*$M$28:$M$41)),"")</f>
        <v>7.5</v>
      </c>
      <c r="QW8" s="189">
        <f t="shared" ref="QW8" ca="1" si="174">IFERROR(AVERAGE(QT8:QV8),0)</f>
        <v>7.5</v>
      </c>
      <c r="QX8" s="190">
        <f ca="1">IF(AND(НачИнвП_Дата&lt;=QX$3,КИнвП_Дата&gt;QX$3),
             IF(НачЦ_ИнвП_Дата&gt;QX$3,SUMPRODUCT(($B$28:$B$41="Теплица")*$C$28:$C$41),SUMPRODUCT(($B$28:$B$41="Теплица")*$M$28:$M$41)),"")</f>
        <v>7.5</v>
      </c>
      <c r="QY8" s="190">
        <f ca="1">IF(AND(НачИнвП_Дата&lt;=QY$3,КИнвП_Дата&gt;QY$3),
             IF(НачЦ_ИнвП_Дата&gt;QY$3,SUMPRODUCT(($B$28:$B$41="Теплица")*$C$28:$C$41),SUMPRODUCT(($B$28:$B$41="Теплица")*$M$28:$M$41)),"")</f>
        <v>7.5</v>
      </c>
      <c r="QZ8" s="190">
        <f ca="1">IF(AND(НачИнвП_Дата&lt;=QZ$3,КИнвП_Дата&gt;QZ$3),
             IF(НачЦ_ИнвП_Дата&gt;QZ$3,SUMPRODUCT(($B$28:$B$41="Теплица")*$C$28:$C$41),SUMPRODUCT(($B$28:$B$41="Теплица")*$M$28:$M$41)),"")</f>
        <v>7.5</v>
      </c>
      <c r="RA8" s="189">
        <f t="shared" ref="RA8" ca="1" si="175">IFERROR(AVERAGE(QX8:QZ8),0)</f>
        <v>7.5</v>
      </c>
      <c r="RB8" s="190">
        <f ca="1">IF(AND(НачИнвП_Дата&lt;=RB$3,КИнвП_Дата&gt;RB$3),
             IF(НачЦ_ИнвП_Дата&gt;RB$3,SUMPRODUCT(($B$28:$B$41="Теплица")*$C$28:$C$41),SUMPRODUCT(($B$28:$B$41="Теплица")*$M$28:$M$41)),"")</f>
        <v>7.5</v>
      </c>
      <c r="RC8" s="190">
        <f ca="1">IF(AND(НачИнвП_Дата&lt;=RC$3,КИнвП_Дата&gt;RC$3),
             IF(НачЦ_ИнвП_Дата&gt;RC$3,SUMPRODUCT(($B$28:$B$41="Теплица")*$C$28:$C$41),SUMPRODUCT(($B$28:$B$41="Теплица")*$M$28:$M$41)),"")</f>
        <v>7.5</v>
      </c>
      <c r="RD8" s="190">
        <f ca="1">IF(AND(НачИнвП_Дата&lt;=RD$3,КИнвП_Дата&gt;RD$3),
             IF(НачЦ_ИнвП_Дата&gt;RD$3,SUMPRODUCT(($B$28:$B$41="Теплица")*$C$28:$C$41),SUMPRODUCT(($B$28:$B$41="Теплица")*$M$28:$M$41)),"")</f>
        <v>7.5</v>
      </c>
      <c r="RE8" s="189">
        <f t="shared" ref="RE8" ca="1" si="176">IFERROR(AVERAGE(RB8:RD8),0)</f>
        <v>7.5</v>
      </c>
      <c r="RF8" s="190">
        <f ca="1">IF(AND(НачИнвП_Дата&lt;=RF$3,КИнвП_Дата&gt;RF$3),
             IF(НачЦ_ИнвП_Дата&gt;RF$3,SUMPRODUCT(($B$28:$B$41="Теплица")*$C$28:$C$41),SUMPRODUCT(($B$28:$B$41="Теплица")*$M$28:$M$41)),"")</f>
        <v>7.5</v>
      </c>
      <c r="RG8" s="190">
        <f ca="1">IF(AND(НачИнвП_Дата&lt;=RG$3,КИнвП_Дата&gt;RG$3),
             IF(НачЦ_ИнвП_Дата&gt;RG$3,SUMPRODUCT(($B$28:$B$41="Теплица")*$C$28:$C$41),SUMPRODUCT(($B$28:$B$41="Теплица")*$M$28:$M$41)),"")</f>
        <v>7.5</v>
      </c>
      <c r="RH8" s="190">
        <f ca="1">IF(AND(НачИнвП_Дата&lt;=RH$3,КИнвП_Дата&gt;RH$3),
             IF(НачЦ_ИнвП_Дата&gt;RH$3,SUMPRODUCT(($B$28:$B$41="Теплица")*$C$28:$C$41),SUMPRODUCT(($B$28:$B$41="Теплица")*$M$28:$M$41)),"")</f>
        <v>7.5</v>
      </c>
      <c r="RI8" s="189">
        <f t="shared" ref="RI8" ca="1" si="177">IFERROR(AVERAGE(RF8:RH8),0)</f>
        <v>7.5</v>
      </c>
      <c r="RJ8" s="200">
        <f t="shared" ref="RJ8" ca="1" si="178">AVERAGE(QW8,RA8,RE8,RI8)</f>
        <v>7.5</v>
      </c>
      <c r="RK8" s="190">
        <f ca="1">IF(AND(НачИнвП_Дата&lt;=RK$3,КИнвП_Дата&gt;RK$3),
             IF(НачЦ_ИнвП_Дата&gt;RK$3,SUMPRODUCT(($B$28:$B$41="Теплица")*$C$28:$C$41),SUMPRODUCT(($B$28:$B$41="Теплица")*$M$28:$M$41)),"")</f>
        <v>7.5</v>
      </c>
      <c r="RL8" s="190">
        <f ca="1">IF(AND(НачИнвП_Дата&lt;=RL$3,КИнвП_Дата&gt;RL$3),
             IF(НачЦ_ИнвП_Дата&gt;RL$3,SUMPRODUCT(($B$28:$B$41="Теплица")*$C$28:$C$41),SUMPRODUCT(($B$28:$B$41="Теплица")*$M$28:$M$41)),"")</f>
        <v>7.5</v>
      </c>
      <c r="RM8" s="190">
        <f ca="1">IF(AND(НачИнвП_Дата&lt;=RM$3,КИнвП_Дата&gt;RM$3),
             IF(НачЦ_ИнвП_Дата&gt;RM$3,SUMPRODUCT(($B$28:$B$41="Теплица")*$C$28:$C$41),SUMPRODUCT(($B$28:$B$41="Теплица")*$M$28:$M$41)),"")</f>
        <v>7.5</v>
      </c>
      <c r="RN8" s="189">
        <f t="shared" ref="RN8" ca="1" si="179">IFERROR(AVERAGE(RK8:RM8),0)</f>
        <v>7.5</v>
      </c>
      <c r="RO8" s="190">
        <f ca="1">IF(AND(НачИнвП_Дата&lt;=RO$3,КИнвП_Дата&gt;RO$3),
             IF(НачЦ_ИнвП_Дата&gt;RO$3,SUMPRODUCT(($B$28:$B$41="Теплица")*$C$28:$C$41),SUMPRODUCT(($B$28:$B$41="Теплица")*$M$28:$M$41)),"")</f>
        <v>7.5</v>
      </c>
      <c r="RP8" s="190">
        <f ca="1">IF(AND(НачИнвП_Дата&lt;=RP$3,КИнвП_Дата&gt;RP$3),
             IF(НачЦ_ИнвП_Дата&gt;RP$3,SUMPRODUCT(($B$28:$B$41="Теплица")*$C$28:$C$41),SUMPRODUCT(($B$28:$B$41="Теплица")*$M$28:$M$41)),"")</f>
        <v>7.5</v>
      </c>
      <c r="RQ8" s="190">
        <f ca="1">IF(AND(НачИнвП_Дата&lt;=RQ$3,КИнвП_Дата&gt;RQ$3),
             IF(НачЦ_ИнвП_Дата&gt;RQ$3,SUMPRODUCT(($B$28:$B$41="Теплица")*$C$28:$C$41),SUMPRODUCT(($B$28:$B$41="Теплица")*$M$28:$M$41)),"")</f>
        <v>7.5</v>
      </c>
      <c r="RR8" s="189">
        <f t="shared" ref="RR8" ca="1" si="180">IFERROR(AVERAGE(RO8:RQ8),0)</f>
        <v>7.5</v>
      </c>
      <c r="RS8" s="190">
        <f ca="1">IF(AND(НачИнвП_Дата&lt;=RS$3,КИнвП_Дата&gt;RS$3),
             IF(НачЦ_ИнвП_Дата&gt;RS$3,SUMPRODUCT(($B$28:$B$41="Теплица")*$C$28:$C$41),SUMPRODUCT(($B$28:$B$41="Теплица")*$M$28:$M$41)),"")</f>
        <v>7.5</v>
      </c>
      <c r="RT8" s="190">
        <f ca="1">IF(AND(НачИнвП_Дата&lt;=RT$3,КИнвП_Дата&gt;RT$3),
             IF(НачЦ_ИнвП_Дата&gt;RT$3,SUMPRODUCT(($B$28:$B$41="Теплица")*$C$28:$C$41),SUMPRODUCT(($B$28:$B$41="Теплица")*$M$28:$M$41)),"")</f>
        <v>7.5</v>
      </c>
      <c r="RU8" s="190">
        <f ca="1">IF(AND(НачИнвП_Дата&lt;=RU$3,КИнвП_Дата&gt;RU$3),
             IF(НачЦ_ИнвП_Дата&gt;RU$3,SUMPRODUCT(($B$28:$B$41="Теплица")*$C$28:$C$41),SUMPRODUCT(($B$28:$B$41="Теплица")*$M$28:$M$41)),"")</f>
        <v>7.5</v>
      </c>
      <c r="RV8" s="189">
        <f t="shared" ref="RV8" ca="1" si="181">IFERROR(AVERAGE(RS8:RU8),0)</f>
        <v>7.5</v>
      </c>
      <c r="RW8" s="190">
        <f ca="1">IF(AND(НачИнвП_Дата&lt;=RW$3,КИнвП_Дата&gt;RW$3),
             IF(НачЦ_ИнвП_Дата&gt;RW$3,SUMPRODUCT(($B$28:$B$41="Теплица")*$C$28:$C$41),SUMPRODUCT(($B$28:$B$41="Теплица")*$M$28:$M$41)),"")</f>
        <v>7.5</v>
      </c>
      <c r="RX8" s="190">
        <f ca="1">IF(AND(НачИнвП_Дата&lt;=RX$3,КИнвП_Дата&gt;RX$3),
             IF(НачЦ_ИнвП_Дата&gt;RX$3,SUMPRODUCT(($B$28:$B$41="Теплица")*$C$28:$C$41),SUMPRODUCT(($B$28:$B$41="Теплица")*$M$28:$M$41)),"")</f>
        <v>7.5</v>
      </c>
      <c r="RY8" s="190">
        <f ca="1">IF(AND(НачИнвП_Дата&lt;=RY$3,КИнвП_Дата&gt;RY$3),
             IF(НачЦ_ИнвП_Дата&gt;RY$3,SUMPRODUCT(($B$28:$B$41="Теплица")*$C$28:$C$41),SUMPRODUCT(($B$28:$B$41="Теплица")*$M$28:$M$41)),"")</f>
        <v>7.5</v>
      </c>
      <c r="RZ8" s="189">
        <f t="shared" ref="RZ8" ca="1" si="182">IFERROR(AVERAGE(RW8:RY8),0)</f>
        <v>7.5</v>
      </c>
      <c r="SA8" s="200">
        <f t="shared" ref="SA8" ca="1" si="183">AVERAGE(RN8,RR8,RV8,RZ8)</f>
        <v>7.5</v>
      </c>
      <c r="SB8" s="190">
        <f ca="1">IF(AND(НачИнвП_Дата&lt;=SB$3,КИнвП_Дата&gt;SB$3),
             IF(НачЦ_ИнвП_Дата&gt;SB$3,SUMPRODUCT(($B$28:$B$41="Теплица")*$C$28:$C$41),SUMPRODUCT(($B$28:$B$41="Теплица")*$M$28:$M$41)),"")</f>
        <v>7.5</v>
      </c>
      <c r="SC8" s="190">
        <f ca="1">IF(AND(НачИнвП_Дата&lt;=SC$3,КИнвП_Дата&gt;SC$3),
             IF(НачЦ_ИнвП_Дата&gt;SC$3,SUMPRODUCT(($B$28:$B$41="Теплица")*$C$28:$C$41),SUMPRODUCT(($B$28:$B$41="Теплица")*$M$28:$M$41)),"")</f>
        <v>7.5</v>
      </c>
      <c r="SD8" s="190">
        <f ca="1">IF(AND(НачИнвП_Дата&lt;=SD$3,КИнвП_Дата&gt;SD$3),
             IF(НачЦ_ИнвП_Дата&gt;SD$3,SUMPRODUCT(($B$28:$B$41="Теплица")*$C$28:$C$41),SUMPRODUCT(($B$28:$B$41="Теплица")*$M$28:$M$41)),"")</f>
        <v>7.5</v>
      </c>
      <c r="SE8" s="189">
        <f t="shared" ref="SE8" ca="1" si="184">IFERROR(AVERAGE(SB8:SD8),0)</f>
        <v>7.5</v>
      </c>
      <c r="SF8" s="190">
        <f ca="1">IF(AND(НачИнвП_Дата&lt;=SF$3,КИнвП_Дата&gt;SF$3),
             IF(НачЦ_ИнвП_Дата&gt;SF$3,SUMPRODUCT(($B$28:$B$41="Теплица")*$C$28:$C$41),SUMPRODUCT(($B$28:$B$41="Теплица")*$M$28:$M$41)),"")</f>
        <v>7.5</v>
      </c>
      <c r="SG8" s="190">
        <f ca="1">IF(AND(НачИнвП_Дата&lt;=SG$3,КИнвП_Дата&gt;SG$3),
             IF(НачЦ_ИнвП_Дата&gt;SG$3,SUMPRODUCT(($B$28:$B$41="Теплица")*$C$28:$C$41),SUMPRODUCT(($B$28:$B$41="Теплица")*$M$28:$M$41)),"")</f>
        <v>7.5</v>
      </c>
      <c r="SH8" s="190">
        <f ca="1">IF(AND(НачИнвП_Дата&lt;=SH$3,КИнвП_Дата&gt;SH$3),
             IF(НачЦ_ИнвП_Дата&gt;SH$3,SUMPRODUCT(($B$28:$B$41="Теплица")*$C$28:$C$41),SUMPRODUCT(($B$28:$B$41="Теплица")*$M$28:$M$41)),"")</f>
        <v>7.5</v>
      </c>
      <c r="SI8" s="189">
        <f t="shared" ref="SI8" ca="1" si="185">IFERROR(AVERAGE(SF8:SH8),0)</f>
        <v>7.5</v>
      </c>
      <c r="SJ8" s="190">
        <f ca="1">IF(AND(НачИнвП_Дата&lt;=SJ$3,КИнвП_Дата&gt;SJ$3),
             IF(НачЦ_ИнвП_Дата&gt;SJ$3,SUMPRODUCT(($B$28:$B$41="Теплица")*$C$28:$C$41),SUMPRODUCT(($B$28:$B$41="Теплица")*$M$28:$M$41)),"")</f>
        <v>7.5</v>
      </c>
      <c r="SK8" s="190">
        <f ca="1">IF(AND(НачИнвП_Дата&lt;=SK$3,КИнвП_Дата&gt;SK$3),
             IF(НачЦ_ИнвП_Дата&gt;SK$3,SUMPRODUCT(($B$28:$B$41="Теплица")*$C$28:$C$41),SUMPRODUCT(($B$28:$B$41="Теплица")*$M$28:$M$41)),"")</f>
        <v>7.5</v>
      </c>
      <c r="SL8" s="190">
        <f ca="1">IF(AND(НачИнвП_Дата&lt;=SL$3,КИнвП_Дата&gt;SL$3),
             IF(НачЦ_ИнвП_Дата&gt;SL$3,SUMPRODUCT(($B$28:$B$41="Теплица")*$C$28:$C$41),SUMPRODUCT(($B$28:$B$41="Теплица")*$M$28:$M$41)),"")</f>
        <v>7.5</v>
      </c>
      <c r="SM8" s="189">
        <f t="shared" ref="SM8" ca="1" si="186">IFERROR(AVERAGE(SJ8:SL8),0)</f>
        <v>7.5</v>
      </c>
      <c r="SN8" s="190">
        <f ca="1">IF(AND(НачИнвП_Дата&lt;=SN$3,КИнвП_Дата&gt;SN$3),
             IF(НачЦ_ИнвП_Дата&gt;SN$3,SUMPRODUCT(($B$28:$B$41="Теплица")*$C$28:$C$41),SUMPRODUCT(($B$28:$B$41="Теплица")*$M$28:$M$41)),"")</f>
        <v>7.5</v>
      </c>
      <c r="SO8" s="190">
        <f ca="1">IF(AND(НачИнвП_Дата&lt;=SO$3,КИнвП_Дата&gt;SO$3),
             IF(НачЦ_ИнвП_Дата&gt;SO$3,SUMPRODUCT(($B$28:$B$41="Теплица")*$C$28:$C$41),SUMPRODUCT(($B$28:$B$41="Теплица")*$M$28:$M$41)),"")</f>
        <v>7.5</v>
      </c>
      <c r="SP8" s="190">
        <f ca="1">IF(AND(НачИнвП_Дата&lt;=SP$3,КИнвП_Дата&gt;SP$3),
             IF(НачЦ_ИнвП_Дата&gt;SP$3,SUMPRODUCT(($B$28:$B$41="Теплица")*$C$28:$C$41),SUMPRODUCT(($B$28:$B$41="Теплица")*$M$28:$M$41)),"")</f>
        <v>7.5</v>
      </c>
      <c r="SQ8" s="189">
        <f t="shared" ref="SQ8" ca="1" si="187">IFERROR(AVERAGE(SN8:SP8),0)</f>
        <v>7.5</v>
      </c>
      <c r="SR8" s="200">
        <f t="shared" ref="SR8" ca="1" si="188">AVERAGE(SE8,SI8,SM8,SQ8)</f>
        <v>7.5</v>
      </c>
      <c r="SS8" s="190">
        <f ca="1">IF(AND(НачИнвП_Дата&lt;=SS$3,КИнвП_Дата&gt;SS$3),
             IF(НачЦ_ИнвП_Дата&gt;SS$3,SUMPRODUCT(($B$28:$B$41="Теплица")*$C$28:$C$41),SUMPRODUCT(($B$28:$B$41="Теплица")*$M$28:$M$41)),"")</f>
        <v>7.5</v>
      </c>
      <c r="ST8" s="190">
        <f ca="1">IF(AND(НачИнвП_Дата&lt;=ST$3,КИнвП_Дата&gt;ST$3),
             IF(НачЦ_ИнвП_Дата&gt;ST$3,SUMPRODUCT(($B$28:$B$41="Теплица")*$C$28:$C$41),SUMPRODUCT(($B$28:$B$41="Теплица")*$M$28:$M$41)),"")</f>
        <v>7.5</v>
      </c>
      <c r="SU8" s="190">
        <f ca="1">IF(AND(НачИнвП_Дата&lt;=SU$3,КИнвП_Дата&gt;SU$3),
             IF(НачЦ_ИнвП_Дата&gt;SU$3,SUMPRODUCT(($B$28:$B$41="Теплица")*$C$28:$C$41),SUMPRODUCT(($B$28:$B$41="Теплица")*$M$28:$M$41)),"")</f>
        <v>7.5</v>
      </c>
      <c r="SV8" s="189">
        <f t="shared" ref="SV8" ca="1" si="189">IFERROR(AVERAGE(SS8:SU8),0)</f>
        <v>7.5</v>
      </c>
      <c r="SW8" s="190">
        <f ca="1">IF(AND(НачИнвП_Дата&lt;=SW$3,КИнвП_Дата&gt;SW$3),
             IF(НачЦ_ИнвП_Дата&gt;SW$3,SUMPRODUCT(($B$28:$B$41="Теплица")*$C$28:$C$41),SUMPRODUCT(($B$28:$B$41="Теплица")*$M$28:$M$41)),"")</f>
        <v>7.5</v>
      </c>
      <c r="SX8" s="190">
        <f ca="1">IF(AND(НачИнвП_Дата&lt;=SX$3,КИнвП_Дата&gt;SX$3),
             IF(НачЦ_ИнвП_Дата&gt;SX$3,SUMPRODUCT(($B$28:$B$41="Теплица")*$C$28:$C$41),SUMPRODUCT(($B$28:$B$41="Теплица")*$M$28:$M$41)),"")</f>
        <v>7.5</v>
      </c>
      <c r="SY8" s="190">
        <f ca="1">IF(AND(НачИнвП_Дата&lt;=SY$3,КИнвП_Дата&gt;SY$3),
             IF(НачЦ_ИнвП_Дата&gt;SY$3,SUMPRODUCT(($B$28:$B$41="Теплица")*$C$28:$C$41),SUMPRODUCT(($B$28:$B$41="Теплица")*$M$28:$M$41)),"")</f>
        <v>7.5</v>
      </c>
      <c r="SZ8" s="189">
        <f t="shared" ref="SZ8" ca="1" si="190">IFERROR(AVERAGE(SW8:SY8),0)</f>
        <v>7.5</v>
      </c>
      <c r="TA8" s="190">
        <f ca="1">IF(AND(НачИнвП_Дата&lt;=TA$3,КИнвП_Дата&gt;TA$3),
             IF(НачЦ_ИнвП_Дата&gt;TA$3,SUMPRODUCT(($B$28:$B$41="Теплица")*$C$28:$C$41),SUMPRODUCT(($B$28:$B$41="Теплица")*$M$28:$M$41)),"")</f>
        <v>7.5</v>
      </c>
      <c r="TB8" s="190">
        <f ca="1">IF(AND(НачИнвП_Дата&lt;=TB$3,КИнвП_Дата&gt;TB$3),
             IF(НачЦ_ИнвП_Дата&gt;TB$3,SUMPRODUCT(($B$28:$B$41="Теплица")*$C$28:$C$41),SUMPRODUCT(($B$28:$B$41="Теплица")*$M$28:$M$41)),"")</f>
        <v>7.5</v>
      </c>
      <c r="TC8" s="190">
        <f ca="1">IF(AND(НачИнвП_Дата&lt;=TC$3,КИнвП_Дата&gt;TC$3),
             IF(НачЦ_ИнвП_Дата&gt;TC$3,SUMPRODUCT(($B$28:$B$41="Теплица")*$C$28:$C$41),SUMPRODUCT(($B$28:$B$41="Теплица")*$M$28:$M$41)),"")</f>
        <v>7.5</v>
      </c>
      <c r="TD8" s="189">
        <f t="shared" ref="TD8" ca="1" si="191">IFERROR(AVERAGE(TA8:TC8),0)</f>
        <v>7.5</v>
      </c>
      <c r="TE8" s="190" t="str">
        <f ca="1">IF(AND(НачИнвП_Дата&lt;=TE$3,КИнвП_Дата&gt;TE$3),
             IF(НачЦ_ИнвП_Дата&gt;TE$3,SUMPRODUCT(($B$28:$B$41="Теплица")*$C$28:$C$41),SUMPRODUCT(($B$28:$B$41="Теплица")*$M$28:$M$41)),"")</f>
        <v/>
      </c>
      <c r="TF8" s="190" t="str">
        <f ca="1">IF(AND(НачИнвП_Дата&lt;=TF$3,КИнвП_Дата&gt;TF$3),
             IF(НачЦ_ИнвП_Дата&gt;TF$3,SUMPRODUCT(($B$28:$B$41="Теплица")*$C$28:$C$41),SUMPRODUCT(($B$28:$B$41="Теплица")*$M$28:$M$41)),"")</f>
        <v/>
      </c>
      <c r="TG8" s="190" t="str">
        <f ca="1">IF(AND(НачИнвП_Дата&lt;=TG$3,КИнвП_Дата&gt;TG$3),
             IF(НачЦ_ИнвП_Дата&gt;TG$3,SUMPRODUCT(($B$28:$B$41="Теплица")*$C$28:$C$41),SUMPRODUCT(($B$28:$B$41="Теплица")*$M$28:$M$41)),"")</f>
        <v/>
      </c>
      <c r="TH8" s="189">
        <f t="shared" ref="TH8" ca="1" si="192">IFERROR(AVERAGE(TE8:TG8),0)</f>
        <v>0</v>
      </c>
      <c r="TI8" s="200">
        <f t="shared" ref="TI8" ca="1" si="193">AVERAGE(SV8,SZ8,TD8,TH8)</f>
        <v>5.625</v>
      </c>
    </row>
    <row r="9" spans="1:529" outlineLevel="1">
      <c r="A9" s="641" t="s">
        <v>181</v>
      </c>
      <c r="B9" s="642"/>
      <c r="C9" s="190" t="str">
        <f>IF(AND(НачИнвП_Дата&lt;=C$3,КИнвП_Дата&gt;C$3),
             IF(НачЦ_ИнвП_Дата&gt;C$3,SUMPRODUCT(($B$28:$B$41="Теплица")*$E$28:$E$41),SUMPRODUCT(($B$28:$B$41="Теплица")*$K$28:$K$41)),"")</f>
        <v/>
      </c>
      <c r="D9" s="190" t="str">
        <f ca="1">IF(AND(НачИнвП_Дата&lt;=D$3,КИнвП_Дата&gt;D$3),
             IF(НачЦ_ИнвП_Дата&gt;D$3,SUMPRODUCT(($B$28:$B$41="Теплица")*$E$28:$E$41),SUMPRODUCT(($B$28:$B$41="Теплица")*$K$28:$K$41)),"")</f>
        <v/>
      </c>
      <c r="E9" s="190" t="str">
        <f ca="1">IF(AND(НачИнвП_Дата&lt;=E$3,КИнвП_Дата&gt;E$3),
             IF(НачЦ_ИнвП_Дата&gt;E$3,SUMPRODUCT(($B$28:$B$41="Теплица")*$E$28:$E$41),SUMPRODUCT(($B$28:$B$41="Теплица")*$K$28:$K$41)),"")</f>
        <v/>
      </c>
      <c r="F9" s="191">
        <f ca="1">SUM(C9:E9)</f>
        <v>0</v>
      </c>
      <c r="G9" s="190" t="str">
        <f ca="1">IF(AND(НачИнвП_Дата&lt;=G$3,КИнвП_Дата&gt;G$3),
             IF(НачЦ_ИнвП_Дата&gt;G$3,SUMPRODUCT(($B$28:$B$41="Теплица")*$E$28:$E$41),SUMPRODUCT(($B$28:$B$41="Теплица")*$K$28:$K$41)),"")</f>
        <v/>
      </c>
      <c r="H9" s="190" t="str">
        <f ca="1">IF(AND(НачИнвП_Дата&lt;=H$3,КИнвП_Дата&gt;H$3),
             IF(НачЦ_ИнвП_Дата&gt;H$3,SUMPRODUCT(($B$28:$B$41="Теплица")*$E$28:$E$41),SUMPRODUCT(($B$28:$B$41="Теплица")*$K$28:$K$41)),"")</f>
        <v/>
      </c>
      <c r="I9" s="190" t="str">
        <f ca="1">IF(AND(НачИнвП_Дата&lt;=I$3,КИнвП_Дата&gt;I$3),
             IF(НачЦ_ИнвП_Дата&gt;I$3,SUMPRODUCT(($B$28:$B$41="Теплица")*$E$28:$E$41),SUMPRODUCT(($B$28:$B$41="Теплица")*$K$28:$K$41)),"")</f>
        <v/>
      </c>
      <c r="J9" s="191">
        <f ca="1">SUM(G9:I9)</f>
        <v>0</v>
      </c>
      <c r="K9" s="190" t="str">
        <f ca="1">IF(AND(НачИнвП_Дата&lt;=K$3,КИнвП_Дата&gt;K$3),
             IF(НачЦ_ИнвП_Дата&gt;K$3,SUMPRODUCT(($B$28:$B$41="Теплица")*$E$28:$E$41),SUMPRODUCT(($B$28:$B$41="Теплица")*$K$28:$K$41)),"")</f>
        <v/>
      </c>
      <c r="L9" s="190" t="str">
        <f ca="1">IF(AND(НачИнвП_Дата&lt;=L$3,КИнвП_Дата&gt;L$3),
             IF(НачЦ_ИнвП_Дата&gt;L$3,SUMPRODUCT(($B$28:$B$41="Теплица")*$E$28:$E$41),SUMPRODUCT(($B$28:$B$41="Теплица")*$K$28:$K$41)),"")</f>
        <v/>
      </c>
      <c r="M9" s="190" t="str">
        <f ca="1">IF(AND(НачИнвП_Дата&lt;=M$3,КИнвП_Дата&gt;M$3),
             IF(НачЦ_ИнвП_Дата&gt;M$3,SUMPRODUCT(($B$28:$B$41="Теплица")*$E$28:$E$41),SUMPRODUCT(($B$28:$B$41="Теплица")*$K$28:$K$41)),"")</f>
        <v/>
      </c>
      <c r="N9" s="191">
        <f ca="1">SUM(K9:M9)</f>
        <v>0</v>
      </c>
      <c r="O9" s="190">
        <f ca="1">IF(AND(НачИнвП_Дата&lt;=O$3,КИнвП_Дата&gt;O$3),
             IF(НачЦ_ИнвП_Дата&gt;O$3,SUMPRODUCT(($B$28:$B$41="Теплица")*$E$28:$E$41),SUMPRODUCT(($B$28:$B$41="Теплица")*$K$28:$K$41)),"")</f>
        <v>81000</v>
      </c>
      <c r="P9" s="190">
        <f ca="1">IF(AND(НачИнвП_Дата&lt;=P$3,КИнвП_Дата&gt;P$3),
             IF(НачЦ_ИнвП_Дата&gt;P$3,SUMPRODUCT(($B$28:$B$41="Теплица")*$E$28:$E$41),SUMPRODUCT(($B$28:$B$41="Теплица")*$K$28:$K$41)),"")</f>
        <v>81000</v>
      </c>
      <c r="Q9" s="190">
        <f ca="1">IF(AND(НачИнвП_Дата&lt;=Q$3,КИнвП_Дата&gt;Q$3),
             IF(НачЦ_ИнвП_Дата&gt;Q$3,SUMPRODUCT(($B$28:$B$41="Теплица")*$E$28:$E$41),SUMPRODUCT(($B$28:$B$41="Теплица")*$K$28:$K$41)),"")</f>
        <v>81000</v>
      </c>
      <c r="R9" s="191">
        <f ca="1">SUM(O9:Q9)</f>
        <v>243000</v>
      </c>
      <c r="S9" s="201">
        <f ca="1">SUM(F9,J9,N9,R9)</f>
        <v>243000</v>
      </c>
      <c r="T9" s="190">
        <f ca="1">IF(AND(НачИнвП_Дата&lt;=T$3,КИнвП_Дата&gt;T$3),
             IF(НачЦ_ИнвП_Дата&gt;T$3,SUMPRODUCT(($B$28:$B$41="Теплица")*$E$28:$E$41),SUMPRODUCT(($B$28:$B$41="Теплица")*$K$28:$K$41)),"")</f>
        <v>81000</v>
      </c>
      <c r="U9" s="190">
        <f ca="1">IF(AND(НачИнвП_Дата&lt;=U$3,КИнвП_Дата&gt;U$3),
             IF(НачЦ_ИнвП_Дата&gt;U$3,SUMPRODUCT(($B$28:$B$41="Теплица")*$E$28:$E$41),SUMPRODUCT(($B$28:$B$41="Теплица")*$K$28:$K$41)),"")</f>
        <v>81000</v>
      </c>
      <c r="V9" s="190">
        <f ca="1">IF(AND(НачИнвП_Дата&lt;=V$3,КИнвП_Дата&gt;V$3),
             IF(НачЦ_ИнвП_Дата&gt;V$3,SUMPRODUCT(($B$28:$B$41="Теплица")*$E$28:$E$41),SUMPRODUCT(($B$28:$B$41="Теплица")*$K$28:$K$41)),"")</f>
        <v>81000</v>
      </c>
      <c r="W9" s="191">
        <f t="shared" ref="W9:W11" ca="1" si="194">SUM(T9:V9)</f>
        <v>243000</v>
      </c>
      <c r="X9" s="190">
        <f ca="1">IF(AND(НачИнвП_Дата&lt;=X$3,КИнвП_Дата&gt;X$3),
             IF(НачЦ_ИнвП_Дата&gt;X$3,SUMPRODUCT(($B$28:$B$41="Теплица")*$E$28:$E$41),SUMPRODUCT(($B$28:$B$41="Теплица")*$K$28:$K$41)),"")</f>
        <v>81000</v>
      </c>
      <c r="Y9" s="190">
        <f ca="1">IF(AND(НачИнвП_Дата&lt;=Y$3,КИнвП_Дата&gt;Y$3),
             IF(НачЦ_ИнвП_Дата&gt;Y$3,SUMPRODUCT(($B$28:$B$41="Теплица")*$E$28:$E$41),SUMPRODUCT(($B$28:$B$41="Теплица")*$K$28:$K$41)),"")</f>
        <v>81000</v>
      </c>
      <c r="Z9" s="190">
        <f ca="1">IF(AND(НачИнвП_Дата&lt;=Z$3,КИнвП_Дата&gt;Z$3),
             IF(НачЦ_ИнвП_Дата&gt;Z$3,SUMPRODUCT(($B$28:$B$41="Теплица")*$E$28:$E$41),SUMPRODUCT(($B$28:$B$41="Теплица")*$K$28:$K$41)),"")</f>
        <v>81000</v>
      </c>
      <c r="AA9" s="191">
        <f t="shared" ref="AA9:AA11" ca="1" si="195">SUM(X9:Z9)</f>
        <v>243000</v>
      </c>
      <c r="AB9" s="190">
        <f ca="1">IF(AND(НачИнвП_Дата&lt;=AB$3,КИнвП_Дата&gt;AB$3),
             IF(НачЦ_ИнвП_Дата&gt;AB$3,SUMPRODUCT(($B$28:$B$41="Теплица")*$E$28:$E$41),SUMPRODUCT(($B$28:$B$41="Теплица")*$K$28:$K$41)),"")</f>
        <v>81000</v>
      </c>
      <c r="AC9" s="190">
        <f ca="1">IF(AND(НачИнвП_Дата&lt;=AC$3,КИнвП_Дата&gt;AC$3),
             IF(НачЦ_ИнвП_Дата&gt;AC$3,SUMPRODUCT(($B$28:$B$41="Теплица")*$E$28:$E$41),SUMPRODUCT(($B$28:$B$41="Теплица")*$K$28:$K$41)),"")</f>
        <v>81000</v>
      </c>
      <c r="AD9" s="190">
        <f ca="1">IF(AND(НачИнвП_Дата&lt;=AD$3,КИнвП_Дата&gt;AD$3),
             IF(НачЦ_ИнвП_Дата&gt;AD$3,SUMPRODUCT(($B$28:$B$41="Теплица")*$E$28:$E$41),SUMPRODUCT(($B$28:$B$41="Теплица")*$K$28:$K$41)),"")</f>
        <v>81000</v>
      </c>
      <c r="AE9" s="191">
        <f t="shared" ref="AE9:AE11" ca="1" si="196">SUM(AB9:AD9)</f>
        <v>243000</v>
      </c>
      <c r="AF9" s="190">
        <f ca="1">IF(AND(НачИнвП_Дата&lt;=AF$3,КИнвП_Дата&gt;AF$3),
             IF(НачЦ_ИнвП_Дата&gt;AF$3,SUMPRODUCT(($B$28:$B$41="Теплица")*$E$28:$E$41),SUMPRODUCT(($B$28:$B$41="Теплица")*$K$28:$K$41)),"")</f>
        <v>81000</v>
      </c>
      <c r="AG9" s="190">
        <f ca="1">IF(AND(НачИнвП_Дата&lt;=AG$3,КИнвП_Дата&gt;AG$3),
             IF(НачЦ_ИнвП_Дата&gt;AG$3,SUMPRODUCT(($B$28:$B$41="Теплица")*$E$28:$E$41),SUMPRODUCT(($B$28:$B$41="Теплица")*$K$28:$K$41)),"")</f>
        <v>81000</v>
      </c>
      <c r="AH9" s="190">
        <f ca="1">IF(AND(НачИнвП_Дата&lt;=AH$3,КИнвП_Дата&gt;AH$3),
             IF(НачЦ_ИнвП_Дата&gt;AH$3,SUMPRODUCT(($B$28:$B$41="Теплица")*$E$28:$E$41),SUMPRODUCT(($B$28:$B$41="Теплица")*$K$28:$K$41)),"")</f>
        <v>81000</v>
      </c>
      <c r="AI9" s="191">
        <f t="shared" ref="AI9:AI11" ca="1" si="197">SUM(AF9:AH9)</f>
        <v>243000</v>
      </c>
      <c r="AJ9" s="201">
        <f t="shared" ref="AJ9:AJ11" ca="1" si="198">SUM(W9,AA9,AE9,AI9)</f>
        <v>972000</v>
      </c>
      <c r="AK9" s="190">
        <f ca="1">IF(AND(НачИнвП_Дата&lt;=AK$3,КИнвП_Дата&gt;AK$3),
             IF(НачЦ_ИнвП_Дата&gt;AK$3,SUMPRODUCT(($B$28:$B$41="Теплица")*$E$28:$E$41),SUMPRODUCT(($B$28:$B$41="Теплица")*$K$28:$K$41)),"")</f>
        <v>81000</v>
      </c>
      <c r="AL9" s="190">
        <f ca="1">IF(AND(НачИнвП_Дата&lt;=AL$3,КИнвП_Дата&gt;AL$3),
             IF(НачЦ_ИнвП_Дата&gt;AL$3,SUMPRODUCT(($B$28:$B$41="Теплица")*$E$28:$E$41),SUMPRODUCT(($B$28:$B$41="Теплица")*$K$28:$K$41)),"")</f>
        <v>81000</v>
      </c>
      <c r="AM9" s="190">
        <f ca="1">IF(AND(НачИнвП_Дата&lt;=AM$3,КИнвП_Дата&gt;AM$3),
             IF(НачЦ_ИнвП_Дата&gt;AM$3,SUMPRODUCT(($B$28:$B$41="Теплица")*$E$28:$E$41),SUMPRODUCT(($B$28:$B$41="Теплица")*$K$28:$K$41)),"")</f>
        <v>81000</v>
      </c>
      <c r="AN9" s="191">
        <f t="shared" ref="AN9:AN11" ca="1" si="199">SUM(AK9:AM9)</f>
        <v>243000</v>
      </c>
      <c r="AO9" s="190">
        <f ca="1">IF(AND(НачИнвП_Дата&lt;=AO$3,КИнвП_Дата&gt;AO$3),
             IF(НачЦ_ИнвП_Дата&gt;AO$3,SUMPRODUCT(($B$28:$B$41="Теплица")*$E$28:$E$41),SUMPRODUCT(($B$28:$B$41="Теплица")*$K$28:$K$41)),"")</f>
        <v>81000</v>
      </c>
      <c r="AP9" s="190">
        <f ca="1">IF(AND(НачИнвП_Дата&lt;=AP$3,КИнвП_Дата&gt;AP$3),
             IF(НачЦ_ИнвП_Дата&gt;AP$3,SUMPRODUCT(($B$28:$B$41="Теплица")*$E$28:$E$41),SUMPRODUCT(($B$28:$B$41="Теплица")*$K$28:$K$41)),"")</f>
        <v>81000</v>
      </c>
      <c r="AQ9" s="190">
        <f ca="1">IF(AND(НачИнвП_Дата&lt;=AQ$3,КИнвП_Дата&gt;AQ$3),
             IF(НачЦ_ИнвП_Дата&gt;AQ$3,SUMPRODUCT(($B$28:$B$41="Теплица")*$E$28:$E$41),SUMPRODUCT(($B$28:$B$41="Теплица")*$K$28:$K$41)),"")</f>
        <v>81000</v>
      </c>
      <c r="AR9" s="191">
        <f t="shared" ref="AR9:AR11" ca="1" si="200">SUM(AO9:AQ9)</f>
        <v>243000</v>
      </c>
      <c r="AS9" s="190">
        <f ca="1">IF(AND(НачИнвП_Дата&lt;=AS$3,КИнвП_Дата&gt;AS$3),
             IF(НачЦ_ИнвП_Дата&gt;AS$3,SUMPRODUCT(($B$28:$B$41="Теплица")*$E$28:$E$41),SUMPRODUCT(($B$28:$B$41="Теплица")*$K$28:$K$41)),"")</f>
        <v>81000</v>
      </c>
      <c r="AT9" s="190">
        <f ca="1">IF(AND(НачИнвП_Дата&lt;=AT$3,КИнвП_Дата&gt;AT$3),
             IF(НачЦ_ИнвП_Дата&gt;AT$3,SUMPRODUCT(($B$28:$B$41="Теплица")*$E$28:$E$41),SUMPRODUCT(($B$28:$B$41="Теплица")*$K$28:$K$41)),"")</f>
        <v>81000</v>
      </c>
      <c r="AU9" s="190">
        <f ca="1">IF(AND(НачИнвП_Дата&lt;=AU$3,КИнвП_Дата&gt;AU$3),
             IF(НачЦ_ИнвП_Дата&gt;AU$3,SUMPRODUCT(($B$28:$B$41="Теплица")*$E$28:$E$41),SUMPRODUCT(($B$28:$B$41="Теплица")*$K$28:$K$41)),"")</f>
        <v>81000</v>
      </c>
      <c r="AV9" s="191">
        <f t="shared" ref="AV9:AV11" ca="1" si="201">SUM(AS9:AU9)</f>
        <v>243000</v>
      </c>
      <c r="AW9" s="190">
        <f ca="1">IF(AND(НачИнвП_Дата&lt;=AW$3,КИнвП_Дата&gt;AW$3),
             IF(НачЦ_ИнвП_Дата&gt;AW$3,SUMPRODUCT(($B$28:$B$41="Теплица")*$E$28:$E$41),SUMPRODUCT(($B$28:$B$41="Теплица")*$K$28:$K$41)),"")</f>
        <v>81000</v>
      </c>
      <c r="AX9" s="190">
        <f ca="1">IF(AND(НачИнвП_Дата&lt;=AX$3,КИнвП_Дата&gt;AX$3),
             IF(НачЦ_ИнвП_Дата&gt;AX$3,SUMPRODUCT(($B$28:$B$41="Теплица")*$E$28:$E$41),SUMPRODUCT(($B$28:$B$41="Теплица")*$K$28:$K$41)),"")</f>
        <v>81000</v>
      </c>
      <c r="AY9" s="190">
        <f ca="1">IF(AND(НачИнвП_Дата&lt;=AY$3,КИнвП_Дата&gt;AY$3),
             IF(НачЦ_ИнвП_Дата&gt;AY$3,SUMPRODUCT(($B$28:$B$41="Теплица")*$E$28:$E$41),SUMPRODUCT(($B$28:$B$41="Теплица")*$K$28:$K$41)),"")</f>
        <v>81000</v>
      </c>
      <c r="AZ9" s="191">
        <f t="shared" ref="AZ9:AZ11" ca="1" si="202">SUM(AW9:AY9)</f>
        <v>243000</v>
      </c>
      <c r="BA9" s="201">
        <f t="shared" ref="BA9:BA11" ca="1" si="203">SUM(AN9,AR9,AV9,AZ9)</f>
        <v>972000</v>
      </c>
      <c r="BB9" s="190">
        <f ca="1">IF(AND(НачИнвП_Дата&lt;=BB$3,КИнвП_Дата&gt;BB$3),
             IF(НачЦ_ИнвП_Дата&gt;BB$3,SUMPRODUCT(($B$28:$B$41="Теплица")*$E$28:$E$41),SUMPRODUCT(($B$28:$B$41="Теплица")*$K$28:$K$41)),"")</f>
        <v>81000</v>
      </c>
      <c r="BC9" s="190">
        <f ca="1">IF(AND(НачИнвП_Дата&lt;=BC$3,КИнвП_Дата&gt;BC$3),
             IF(НачЦ_ИнвП_Дата&gt;BC$3,SUMPRODUCT(($B$28:$B$41="Теплица")*$E$28:$E$41),SUMPRODUCT(($B$28:$B$41="Теплица")*$K$28:$K$41)),"")</f>
        <v>81000</v>
      </c>
      <c r="BD9" s="190">
        <f ca="1">IF(AND(НачИнвП_Дата&lt;=BD$3,КИнвП_Дата&gt;BD$3),
             IF(НачЦ_ИнвП_Дата&gt;BD$3,SUMPRODUCT(($B$28:$B$41="Теплица")*$E$28:$E$41),SUMPRODUCT(($B$28:$B$41="Теплица")*$K$28:$K$41)),"")</f>
        <v>81000</v>
      </c>
      <c r="BE9" s="191">
        <f t="shared" ref="BE9:BE11" ca="1" si="204">SUM(BB9:BD9)</f>
        <v>243000</v>
      </c>
      <c r="BF9" s="190">
        <f ca="1">IF(AND(НачИнвП_Дата&lt;=BF$3,КИнвП_Дата&gt;BF$3),
             IF(НачЦ_ИнвП_Дата&gt;BF$3,SUMPRODUCT(($B$28:$B$41="Теплица")*$E$28:$E$41),SUMPRODUCT(($B$28:$B$41="Теплица")*$K$28:$K$41)),"")</f>
        <v>81000</v>
      </c>
      <c r="BG9" s="190">
        <f ca="1">IF(AND(НачИнвП_Дата&lt;=BG$3,КИнвП_Дата&gt;BG$3),
             IF(НачЦ_ИнвП_Дата&gt;BG$3,SUMPRODUCT(($B$28:$B$41="Теплица")*$E$28:$E$41),SUMPRODUCT(($B$28:$B$41="Теплица")*$K$28:$K$41)),"")</f>
        <v>81000</v>
      </c>
      <c r="BH9" s="190">
        <f ca="1">IF(AND(НачИнвП_Дата&lt;=BH$3,КИнвП_Дата&gt;BH$3),
             IF(НачЦ_ИнвП_Дата&gt;BH$3,SUMPRODUCT(($B$28:$B$41="Теплица")*$E$28:$E$41),SUMPRODUCT(($B$28:$B$41="Теплица")*$K$28:$K$41)),"")</f>
        <v>81000</v>
      </c>
      <c r="BI9" s="191">
        <f t="shared" ref="BI9:BI11" ca="1" si="205">SUM(BF9:BH9)</f>
        <v>243000</v>
      </c>
      <c r="BJ9" s="190">
        <f ca="1">IF(AND(НачИнвП_Дата&lt;=BJ$3,КИнвП_Дата&gt;BJ$3),
             IF(НачЦ_ИнвП_Дата&gt;BJ$3,SUMPRODUCT(($B$28:$B$41="Теплица")*$E$28:$E$41),SUMPRODUCT(($B$28:$B$41="Теплица")*$K$28:$K$41)),"")</f>
        <v>81000</v>
      </c>
      <c r="BK9" s="190">
        <f ca="1">IF(AND(НачИнвП_Дата&lt;=BK$3,КИнвП_Дата&gt;BK$3),
             IF(НачЦ_ИнвП_Дата&gt;BK$3,SUMPRODUCT(($B$28:$B$41="Теплица")*$E$28:$E$41),SUMPRODUCT(($B$28:$B$41="Теплица")*$K$28:$K$41)),"")</f>
        <v>81000</v>
      </c>
      <c r="BL9" s="190">
        <f ca="1">IF(AND(НачИнвП_Дата&lt;=BL$3,КИнвП_Дата&gt;BL$3),
             IF(НачЦ_ИнвП_Дата&gt;BL$3,SUMPRODUCT(($B$28:$B$41="Теплица")*$E$28:$E$41),SUMPRODUCT(($B$28:$B$41="Теплица")*$K$28:$K$41)),"")</f>
        <v>81000</v>
      </c>
      <c r="BM9" s="191">
        <f t="shared" ref="BM9:BM11" ca="1" si="206">SUM(BJ9:BL9)</f>
        <v>243000</v>
      </c>
      <c r="BN9" s="190">
        <f ca="1">IF(AND(НачИнвП_Дата&lt;=BN$3,КИнвП_Дата&gt;BN$3),
             IF(НачЦ_ИнвП_Дата&gt;BN$3,SUMPRODUCT(($B$28:$B$41="Теплица")*$E$28:$E$41),SUMPRODUCT(($B$28:$B$41="Теплица")*$K$28:$K$41)),"")</f>
        <v>81000</v>
      </c>
      <c r="BO9" s="190">
        <f ca="1">IF(AND(НачИнвП_Дата&lt;=BO$3,КИнвП_Дата&gt;BO$3),
             IF(НачЦ_ИнвП_Дата&gt;BO$3,SUMPRODUCT(($B$28:$B$41="Теплица")*$E$28:$E$41),SUMPRODUCT(($B$28:$B$41="Теплица")*$K$28:$K$41)),"")</f>
        <v>81000</v>
      </c>
      <c r="BP9" s="190">
        <f ca="1">IF(AND(НачИнвП_Дата&lt;=BP$3,КИнвП_Дата&gt;BP$3),
             IF(НачЦ_ИнвП_Дата&gt;BP$3,SUMPRODUCT(($B$28:$B$41="Теплица")*$E$28:$E$41),SUMPRODUCT(($B$28:$B$41="Теплица")*$K$28:$K$41)),"")</f>
        <v>81000</v>
      </c>
      <c r="BQ9" s="191">
        <f t="shared" ref="BQ9:BQ11" ca="1" si="207">SUM(BN9:BP9)</f>
        <v>243000</v>
      </c>
      <c r="BR9" s="201">
        <f t="shared" ref="BR9:BR11" ca="1" si="208">SUM(BE9,BI9,BM9,BQ9)</f>
        <v>972000</v>
      </c>
      <c r="BS9" s="190">
        <f ca="1">IF(AND(НачИнвП_Дата&lt;=BS$3,КИнвП_Дата&gt;BS$3),
             IF(НачЦ_ИнвП_Дата&gt;BS$3,SUMPRODUCT(($B$28:$B$41="Теплица")*$E$28:$E$41),SUMPRODUCT(($B$28:$B$41="Теплица")*$K$28:$K$41)),"")</f>
        <v>81000</v>
      </c>
      <c r="BT9" s="190">
        <f ca="1">IF(AND(НачИнвП_Дата&lt;=BT$3,КИнвП_Дата&gt;BT$3),
             IF(НачЦ_ИнвП_Дата&gt;BT$3,SUMPRODUCT(($B$28:$B$41="Теплица")*$E$28:$E$41),SUMPRODUCT(($B$28:$B$41="Теплица")*$K$28:$K$41)),"")</f>
        <v>81000</v>
      </c>
      <c r="BU9" s="190">
        <f ca="1">IF(AND(НачИнвП_Дата&lt;=BU$3,КИнвП_Дата&gt;BU$3),
             IF(НачЦ_ИнвП_Дата&gt;BU$3,SUMPRODUCT(($B$28:$B$41="Теплица")*$E$28:$E$41),SUMPRODUCT(($B$28:$B$41="Теплица")*$K$28:$K$41)),"")</f>
        <v>81000</v>
      </c>
      <c r="BV9" s="191">
        <f t="shared" ref="BV9:BV11" ca="1" si="209">SUM(BS9:BU9)</f>
        <v>243000</v>
      </c>
      <c r="BW9" s="190">
        <f ca="1">IF(AND(НачИнвП_Дата&lt;=BW$3,КИнвП_Дата&gt;BW$3),
             IF(НачЦ_ИнвП_Дата&gt;BW$3,SUMPRODUCT(($B$28:$B$41="Теплица")*$E$28:$E$41),SUMPRODUCT(($B$28:$B$41="Теплица")*$K$28:$K$41)),"")</f>
        <v>81000</v>
      </c>
      <c r="BX9" s="190">
        <f ca="1">IF(AND(НачИнвП_Дата&lt;=BX$3,КИнвП_Дата&gt;BX$3),
             IF(НачЦ_ИнвП_Дата&gt;BX$3,SUMPRODUCT(($B$28:$B$41="Теплица")*$E$28:$E$41),SUMPRODUCT(($B$28:$B$41="Теплица")*$K$28:$K$41)),"")</f>
        <v>81000</v>
      </c>
      <c r="BY9" s="190">
        <f ca="1">IF(AND(НачИнвП_Дата&lt;=BY$3,КИнвП_Дата&gt;BY$3),
             IF(НачЦ_ИнвП_Дата&gt;BY$3,SUMPRODUCT(($B$28:$B$41="Теплица")*$E$28:$E$41),SUMPRODUCT(($B$28:$B$41="Теплица")*$K$28:$K$41)),"")</f>
        <v>81000</v>
      </c>
      <c r="BZ9" s="191">
        <f t="shared" ref="BZ9:BZ11" ca="1" si="210">SUM(BW9:BY9)</f>
        <v>243000</v>
      </c>
      <c r="CA9" s="190">
        <f ca="1">IF(AND(НачИнвП_Дата&lt;=CA$3,КИнвП_Дата&gt;CA$3),
             IF(НачЦ_ИнвП_Дата&gt;CA$3,SUMPRODUCT(($B$28:$B$41="Теплица")*$E$28:$E$41),SUMPRODUCT(($B$28:$B$41="Теплица")*$K$28:$K$41)),"")</f>
        <v>81000</v>
      </c>
      <c r="CB9" s="190">
        <f ca="1">IF(AND(НачИнвП_Дата&lt;=CB$3,КИнвП_Дата&gt;CB$3),
             IF(НачЦ_ИнвП_Дата&gt;CB$3,SUMPRODUCT(($B$28:$B$41="Теплица")*$E$28:$E$41),SUMPRODUCT(($B$28:$B$41="Теплица")*$K$28:$K$41)),"")</f>
        <v>81000</v>
      </c>
      <c r="CC9" s="190">
        <f ca="1">IF(AND(НачИнвП_Дата&lt;=CC$3,КИнвП_Дата&gt;CC$3),
             IF(НачЦ_ИнвП_Дата&gt;CC$3,SUMPRODUCT(($B$28:$B$41="Теплица")*$E$28:$E$41),SUMPRODUCT(($B$28:$B$41="Теплица")*$K$28:$K$41)),"")</f>
        <v>81000</v>
      </c>
      <c r="CD9" s="191">
        <f t="shared" ref="CD9:CD11" ca="1" si="211">SUM(CA9:CC9)</f>
        <v>243000</v>
      </c>
      <c r="CE9" s="190">
        <f ca="1">IF(AND(НачИнвП_Дата&lt;=CE$3,КИнвП_Дата&gt;CE$3),
             IF(НачЦ_ИнвП_Дата&gt;CE$3,SUMPRODUCT(($B$28:$B$41="Теплица")*$E$28:$E$41),SUMPRODUCT(($B$28:$B$41="Теплица")*$K$28:$K$41)),"")</f>
        <v>81000</v>
      </c>
      <c r="CF9" s="190">
        <f ca="1">IF(AND(НачИнвП_Дата&lt;=CF$3,КИнвП_Дата&gt;CF$3),
             IF(НачЦ_ИнвП_Дата&gt;CF$3,SUMPRODUCT(($B$28:$B$41="Теплица")*$E$28:$E$41),SUMPRODUCT(($B$28:$B$41="Теплица")*$K$28:$K$41)),"")</f>
        <v>81000</v>
      </c>
      <c r="CG9" s="190">
        <f ca="1">IF(AND(НачИнвП_Дата&lt;=CG$3,КИнвП_Дата&gt;CG$3),
             IF(НачЦ_ИнвП_Дата&gt;CG$3,SUMPRODUCT(($B$28:$B$41="Теплица")*$E$28:$E$41),SUMPRODUCT(($B$28:$B$41="Теплица")*$K$28:$K$41)),"")</f>
        <v>81000</v>
      </c>
      <c r="CH9" s="191">
        <f t="shared" ref="CH9:CH11" ca="1" si="212">SUM(CE9:CG9)</f>
        <v>243000</v>
      </c>
      <c r="CI9" s="201">
        <f t="shared" ref="CI9:CI11" ca="1" si="213">SUM(BV9,BZ9,CD9,CH9)</f>
        <v>972000</v>
      </c>
      <c r="CJ9" s="190">
        <f ca="1">IF(AND(НачИнвП_Дата&lt;=CJ$3,КИнвП_Дата&gt;CJ$3),
             IF(НачЦ_ИнвП_Дата&gt;CJ$3,SUMPRODUCT(($B$28:$B$41="Теплица")*$E$28:$E$41),SUMPRODUCT(($B$28:$B$41="Теплица")*$K$28:$K$41)),"")</f>
        <v>81000</v>
      </c>
      <c r="CK9" s="190">
        <f ca="1">IF(AND(НачИнвП_Дата&lt;=CK$3,КИнвП_Дата&gt;CK$3),
             IF(НачЦ_ИнвП_Дата&gt;CK$3,SUMPRODUCT(($B$28:$B$41="Теплица")*$E$28:$E$41),SUMPRODUCT(($B$28:$B$41="Теплица")*$K$28:$K$41)),"")</f>
        <v>81000</v>
      </c>
      <c r="CL9" s="190">
        <f ca="1">IF(AND(НачИнвП_Дата&lt;=CL$3,КИнвП_Дата&gt;CL$3),
             IF(НачЦ_ИнвП_Дата&gt;CL$3,SUMPRODUCT(($B$28:$B$41="Теплица")*$E$28:$E$41),SUMPRODUCT(($B$28:$B$41="Теплица")*$K$28:$K$41)),"")</f>
        <v>81000</v>
      </c>
      <c r="CM9" s="191">
        <f t="shared" ref="CM9:CM11" ca="1" si="214">SUM(CJ9:CL9)</f>
        <v>243000</v>
      </c>
      <c r="CN9" s="190">
        <f ca="1">IF(AND(НачИнвП_Дата&lt;=CN$3,КИнвП_Дата&gt;CN$3),
             IF(НачЦ_ИнвП_Дата&gt;CN$3,SUMPRODUCT(($B$28:$B$41="Теплица")*$E$28:$E$41),SUMPRODUCT(($B$28:$B$41="Теплица")*$K$28:$K$41)),"")</f>
        <v>81000</v>
      </c>
      <c r="CO9" s="190">
        <f ca="1">IF(AND(НачИнвП_Дата&lt;=CO$3,КИнвП_Дата&gt;CO$3),
             IF(НачЦ_ИнвП_Дата&gt;CO$3,SUMPRODUCT(($B$28:$B$41="Теплица")*$E$28:$E$41),SUMPRODUCT(($B$28:$B$41="Теплица")*$K$28:$K$41)),"")</f>
        <v>81000</v>
      </c>
      <c r="CP9" s="190">
        <f ca="1">IF(AND(НачИнвП_Дата&lt;=CP$3,КИнвП_Дата&gt;CP$3),
             IF(НачЦ_ИнвП_Дата&gt;CP$3,SUMPRODUCT(($B$28:$B$41="Теплица")*$E$28:$E$41),SUMPRODUCT(($B$28:$B$41="Теплица")*$K$28:$K$41)),"")</f>
        <v>81000</v>
      </c>
      <c r="CQ9" s="191">
        <f t="shared" ref="CQ9:CQ11" ca="1" si="215">SUM(CN9:CP9)</f>
        <v>243000</v>
      </c>
      <c r="CR9" s="190">
        <f ca="1">IF(AND(НачИнвП_Дата&lt;=CR$3,КИнвП_Дата&gt;CR$3),
             IF(НачЦ_ИнвП_Дата&gt;CR$3,SUMPRODUCT(($B$28:$B$41="Теплица")*$E$28:$E$41),SUMPRODUCT(($B$28:$B$41="Теплица")*$K$28:$K$41)),"")</f>
        <v>81000</v>
      </c>
      <c r="CS9" s="190">
        <f ca="1">IF(AND(НачИнвП_Дата&lt;=CS$3,КИнвП_Дата&gt;CS$3),
             IF(НачЦ_ИнвП_Дата&gt;CS$3,SUMPRODUCT(($B$28:$B$41="Теплица")*$E$28:$E$41),SUMPRODUCT(($B$28:$B$41="Теплица")*$K$28:$K$41)),"")</f>
        <v>81000</v>
      </c>
      <c r="CT9" s="190">
        <f ca="1">IF(AND(НачИнвП_Дата&lt;=CT$3,КИнвП_Дата&gt;CT$3),
             IF(НачЦ_ИнвП_Дата&gt;CT$3,SUMPRODUCT(($B$28:$B$41="Теплица")*$E$28:$E$41),SUMPRODUCT(($B$28:$B$41="Теплица")*$K$28:$K$41)),"")</f>
        <v>81000</v>
      </c>
      <c r="CU9" s="191">
        <f t="shared" ref="CU9:CU11" ca="1" si="216">SUM(CR9:CT9)</f>
        <v>243000</v>
      </c>
      <c r="CV9" s="190">
        <f ca="1">IF(AND(НачИнвП_Дата&lt;=CV$3,КИнвП_Дата&gt;CV$3),
             IF(НачЦ_ИнвП_Дата&gt;CV$3,SUMPRODUCT(($B$28:$B$41="Теплица")*$E$28:$E$41),SUMPRODUCT(($B$28:$B$41="Теплица")*$K$28:$K$41)),"")</f>
        <v>81000</v>
      </c>
      <c r="CW9" s="190">
        <f ca="1">IF(AND(НачИнвП_Дата&lt;=CW$3,КИнвП_Дата&gt;CW$3),
             IF(НачЦ_ИнвП_Дата&gt;CW$3,SUMPRODUCT(($B$28:$B$41="Теплица")*$E$28:$E$41),SUMPRODUCT(($B$28:$B$41="Теплица")*$K$28:$K$41)),"")</f>
        <v>81000</v>
      </c>
      <c r="CX9" s="190">
        <f ca="1">IF(AND(НачИнвП_Дата&lt;=CX$3,КИнвП_Дата&gt;CX$3),
             IF(НачЦ_ИнвП_Дата&gt;CX$3,SUMPRODUCT(($B$28:$B$41="Теплица")*$E$28:$E$41),SUMPRODUCT(($B$28:$B$41="Теплица")*$K$28:$K$41)),"")</f>
        <v>81000</v>
      </c>
      <c r="CY9" s="191">
        <f t="shared" ref="CY9:CY11" ca="1" si="217">SUM(CV9:CX9)</f>
        <v>243000</v>
      </c>
      <c r="CZ9" s="201">
        <f t="shared" ref="CZ9:CZ11" ca="1" si="218">SUM(CM9,CQ9,CU9,CY9)</f>
        <v>972000</v>
      </c>
      <c r="DA9" s="190">
        <f ca="1">IF(AND(НачИнвП_Дата&lt;=DA$3,КИнвП_Дата&gt;DA$3),
             IF(НачЦ_ИнвП_Дата&gt;DA$3,SUMPRODUCT(($B$28:$B$41="Теплица")*$E$28:$E$41),SUMPRODUCT(($B$28:$B$41="Теплица")*$K$28:$K$41)),"")</f>
        <v>81000</v>
      </c>
      <c r="DB9" s="190">
        <f ca="1">IF(AND(НачИнвП_Дата&lt;=DB$3,КИнвП_Дата&gt;DB$3),
             IF(НачЦ_ИнвП_Дата&gt;DB$3,SUMPRODUCT(($B$28:$B$41="Теплица")*$E$28:$E$41),SUMPRODUCT(($B$28:$B$41="Теплица")*$K$28:$K$41)),"")</f>
        <v>81000</v>
      </c>
      <c r="DC9" s="190">
        <f ca="1">IF(AND(НачИнвП_Дата&lt;=DC$3,КИнвП_Дата&gt;DC$3),
             IF(НачЦ_ИнвП_Дата&gt;DC$3,SUMPRODUCT(($B$28:$B$41="Теплица")*$E$28:$E$41),SUMPRODUCT(($B$28:$B$41="Теплица")*$K$28:$K$41)),"")</f>
        <v>81000</v>
      </c>
      <c r="DD9" s="191">
        <f t="shared" ref="DD9:DD11" ca="1" si="219">SUM(DA9:DC9)</f>
        <v>243000</v>
      </c>
      <c r="DE9" s="190">
        <f ca="1">IF(AND(НачИнвП_Дата&lt;=DE$3,КИнвП_Дата&gt;DE$3),
             IF(НачЦ_ИнвП_Дата&gt;DE$3,SUMPRODUCT(($B$28:$B$41="Теплица")*$E$28:$E$41),SUMPRODUCT(($B$28:$B$41="Теплица")*$K$28:$K$41)),"")</f>
        <v>81000</v>
      </c>
      <c r="DF9" s="190">
        <f ca="1">IF(AND(НачИнвП_Дата&lt;=DF$3,КИнвП_Дата&gt;DF$3),
             IF(НачЦ_ИнвП_Дата&gt;DF$3,SUMPRODUCT(($B$28:$B$41="Теплица")*$E$28:$E$41),SUMPRODUCT(($B$28:$B$41="Теплица")*$K$28:$K$41)),"")</f>
        <v>81000</v>
      </c>
      <c r="DG9" s="190">
        <f ca="1">IF(AND(НачИнвП_Дата&lt;=DG$3,КИнвП_Дата&gt;DG$3),
             IF(НачЦ_ИнвП_Дата&gt;DG$3,SUMPRODUCT(($B$28:$B$41="Теплица")*$E$28:$E$41),SUMPRODUCT(($B$28:$B$41="Теплица")*$K$28:$K$41)),"")</f>
        <v>81000</v>
      </c>
      <c r="DH9" s="191">
        <f t="shared" ref="DH9:DH11" ca="1" si="220">SUM(DE9:DG9)</f>
        <v>243000</v>
      </c>
      <c r="DI9" s="190">
        <f ca="1">IF(AND(НачИнвП_Дата&lt;=DI$3,КИнвП_Дата&gt;DI$3),
             IF(НачЦ_ИнвП_Дата&gt;DI$3,SUMPRODUCT(($B$28:$B$41="Теплица")*$E$28:$E$41),SUMPRODUCT(($B$28:$B$41="Теплица")*$K$28:$K$41)),"")</f>
        <v>81000</v>
      </c>
      <c r="DJ9" s="190">
        <f ca="1">IF(AND(НачИнвП_Дата&lt;=DJ$3,КИнвП_Дата&gt;DJ$3),
             IF(НачЦ_ИнвП_Дата&gt;DJ$3,SUMPRODUCT(($B$28:$B$41="Теплица")*$E$28:$E$41),SUMPRODUCT(($B$28:$B$41="Теплица")*$K$28:$K$41)),"")</f>
        <v>81000</v>
      </c>
      <c r="DK9" s="190">
        <f ca="1">IF(AND(НачИнвП_Дата&lt;=DK$3,КИнвП_Дата&gt;DK$3),
             IF(НачЦ_ИнвП_Дата&gt;DK$3,SUMPRODUCT(($B$28:$B$41="Теплица")*$E$28:$E$41),SUMPRODUCT(($B$28:$B$41="Теплица")*$K$28:$K$41)),"")</f>
        <v>81000</v>
      </c>
      <c r="DL9" s="191">
        <f t="shared" ref="DL9:DL11" ca="1" si="221">SUM(DI9:DK9)</f>
        <v>243000</v>
      </c>
      <c r="DM9" s="190">
        <f ca="1">IF(AND(НачИнвП_Дата&lt;=DM$3,КИнвП_Дата&gt;DM$3),
             IF(НачЦ_ИнвП_Дата&gt;DM$3,SUMPRODUCT(($B$28:$B$41="Теплица")*$E$28:$E$41),SUMPRODUCT(($B$28:$B$41="Теплица")*$K$28:$K$41)),"")</f>
        <v>81000</v>
      </c>
      <c r="DN9" s="190">
        <f ca="1">IF(AND(НачИнвП_Дата&lt;=DN$3,КИнвП_Дата&gt;DN$3),
             IF(НачЦ_ИнвП_Дата&gt;DN$3,SUMPRODUCT(($B$28:$B$41="Теплица")*$E$28:$E$41),SUMPRODUCT(($B$28:$B$41="Теплица")*$K$28:$K$41)),"")</f>
        <v>81000</v>
      </c>
      <c r="DO9" s="190">
        <f ca="1">IF(AND(НачИнвП_Дата&lt;=DO$3,КИнвП_Дата&gt;DO$3),
             IF(НачЦ_ИнвП_Дата&gt;DO$3,SUMPRODUCT(($B$28:$B$41="Теплица")*$E$28:$E$41),SUMPRODUCT(($B$28:$B$41="Теплица")*$K$28:$K$41)),"")</f>
        <v>81000</v>
      </c>
      <c r="DP9" s="191">
        <f t="shared" ref="DP9:DP11" ca="1" si="222">SUM(DM9:DO9)</f>
        <v>243000</v>
      </c>
      <c r="DQ9" s="201">
        <f t="shared" ref="DQ9:DQ11" ca="1" si="223">SUM(DD9,DH9,DL9,DP9)</f>
        <v>972000</v>
      </c>
      <c r="DR9" s="190">
        <f ca="1">IF(AND(НачИнвП_Дата&lt;=DR$3,КИнвП_Дата&gt;DR$3),
             IF(НачЦ_ИнвП_Дата&gt;DR$3,SUMPRODUCT(($B$28:$B$41="Теплица")*$E$28:$E$41),SUMPRODUCT(($B$28:$B$41="Теплица")*$K$28:$K$41)),"")</f>
        <v>81000</v>
      </c>
      <c r="DS9" s="190">
        <f ca="1">IF(AND(НачИнвП_Дата&lt;=DS$3,КИнвП_Дата&gt;DS$3),
             IF(НачЦ_ИнвП_Дата&gt;DS$3,SUMPRODUCT(($B$28:$B$41="Теплица")*$E$28:$E$41),SUMPRODUCT(($B$28:$B$41="Теплица")*$K$28:$K$41)),"")</f>
        <v>81000</v>
      </c>
      <c r="DT9" s="190">
        <f ca="1">IF(AND(НачИнвП_Дата&lt;=DT$3,КИнвП_Дата&gt;DT$3),
             IF(НачЦ_ИнвП_Дата&gt;DT$3,SUMPRODUCT(($B$28:$B$41="Теплица")*$E$28:$E$41),SUMPRODUCT(($B$28:$B$41="Теплица")*$K$28:$K$41)),"")</f>
        <v>81000</v>
      </c>
      <c r="DU9" s="191">
        <f t="shared" ref="DU9:DU11" ca="1" si="224">SUM(DR9:DT9)</f>
        <v>243000</v>
      </c>
      <c r="DV9" s="190">
        <f ca="1">IF(AND(НачИнвП_Дата&lt;=DV$3,КИнвП_Дата&gt;DV$3),
             IF(НачЦ_ИнвП_Дата&gt;DV$3,SUMPRODUCT(($B$28:$B$41="Теплица")*$E$28:$E$41),SUMPRODUCT(($B$28:$B$41="Теплица")*$K$28:$K$41)),"")</f>
        <v>81000</v>
      </c>
      <c r="DW9" s="190">
        <f ca="1">IF(AND(НачИнвП_Дата&lt;=DW$3,КИнвП_Дата&gt;DW$3),
             IF(НачЦ_ИнвП_Дата&gt;DW$3,SUMPRODUCT(($B$28:$B$41="Теплица")*$E$28:$E$41),SUMPRODUCT(($B$28:$B$41="Теплица")*$K$28:$K$41)),"")</f>
        <v>81000</v>
      </c>
      <c r="DX9" s="190">
        <f ca="1">IF(AND(НачИнвП_Дата&lt;=DX$3,КИнвП_Дата&gt;DX$3),
             IF(НачЦ_ИнвП_Дата&gt;DX$3,SUMPRODUCT(($B$28:$B$41="Теплица")*$E$28:$E$41),SUMPRODUCT(($B$28:$B$41="Теплица")*$K$28:$K$41)),"")</f>
        <v>81000</v>
      </c>
      <c r="DY9" s="191">
        <f t="shared" ref="DY9:DY11" ca="1" si="225">SUM(DV9:DX9)</f>
        <v>243000</v>
      </c>
      <c r="DZ9" s="190">
        <f ca="1">IF(AND(НачИнвП_Дата&lt;=DZ$3,КИнвП_Дата&gt;DZ$3),
             IF(НачЦ_ИнвП_Дата&gt;DZ$3,SUMPRODUCT(($B$28:$B$41="Теплица")*$E$28:$E$41),SUMPRODUCT(($B$28:$B$41="Теплица")*$K$28:$K$41)),"")</f>
        <v>81000</v>
      </c>
      <c r="EA9" s="190">
        <f ca="1">IF(AND(НачИнвП_Дата&lt;=EA$3,КИнвП_Дата&gt;EA$3),
             IF(НачЦ_ИнвП_Дата&gt;EA$3,SUMPRODUCT(($B$28:$B$41="Теплица")*$E$28:$E$41),SUMPRODUCT(($B$28:$B$41="Теплица")*$K$28:$K$41)),"")</f>
        <v>81000</v>
      </c>
      <c r="EB9" s="190">
        <f ca="1">IF(AND(НачИнвП_Дата&lt;=EB$3,КИнвП_Дата&gt;EB$3),
             IF(НачЦ_ИнвП_Дата&gt;EB$3,SUMPRODUCT(($B$28:$B$41="Теплица")*$E$28:$E$41),SUMPRODUCT(($B$28:$B$41="Теплица")*$K$28:$K$41)),"")</f>
        <v>81000</v>
      </c>
      <c r="EC9" s="191">
        <f t="shared" ref="EC9:EC11" ca="1" si="226">SUM(DZ9:EB9)</f>
        <v>243000</v>
      </c>
      <c r="ED9" s="190">
        <f ca="1">IF(AND(НачИнвП_Дата&lt;=ED$3,КИнвП_Дата&gt;ED$3),
             IF(НачЦ_ИнвП_Дата&gt;ED$3,SUMPRODUCT(($B$28:$B$41="Теплица")*$E$28:$E$41),SUMPRODUCT(($B$28:$B$41="Теплица")*$K$28:$K$41)),"")</f>
        <v>81000</v>
      </c>
      <c r="EE9" s="190">
        <f ca="1">IF(AND(НачИнвП_Дата&lt;=EE$3,КИнвП_Дата&gt;EE$3),
             IF(НачЦ_ИнвП_Дата&gt;EE$3,SUMPRODUCT(($B$28:$B$41="Теплица")*$E$28:$E$41),SUMPRODUCT(($B$28:$B$41="Теплица")*$K$28:$K$41)),"")</f>
        <v>81000</v>
      </c>
      <c r="EF9" s="190">
        <f ca="1">IF(AND(НачИнвП_Дата&lt;=EF$3,КИнвП_Дата&gt;EF$3),
             IF(НачЦ_ИнвП_Дата&gt;EF$3,SUMPRODUCT(($B$28:$B$41="Теплица")*$E$28:$E$41),SUMPRODUCT(($B$28:$B$41="Теплица")*$K$28:$K$41)),"")</f>
        <v>81000</v>
      </c>
      <c r="EG9" s="191">
        <f t="shared" ref="EG9:EG11" ca="1" si="227">SUM(ED9:EF9)</f>
        <v>243000</v>
      </c>
      <c r="EH9" s="201">
        <f t="shared" ref="EH9:EH11" ca="1" si="228">SUM(DU9,DY9,EC9,EG9)</f>
        <v>972000</v>
      </c>
      <c r="EI9" s="190">
        <f ca="1">IF(AND(НачИнвП_Дата&lt;=EI$3,КИнвП_Дата&gt;EI$3),
             IF(НачЦ_ИнвП_Дата&gt;EI$3,SUMPRODUCT(($B$28:$B$41="Теплица")*$E$28:$E$41),SUMPRODUCT(($B$28:$B$41="Теплица")*$K$28:$K$41)),"")</f>
        <v>81000</v>
      </c>
      <c r="EJ9" s="190">
        <f ca="1">IF(AND(НачИнвП_Дата&lt;=EJ$3,КИнвП_Дата&gt;EJ$3),
             IF(НачЦ_ИнвП_Дата&gt;EJ$3,SUMPRODUCT(($B$28:$B$41="Теплица")*$E$28:$E$41),SUMPRODUCT(($B$28:$B$41="Теплица")*$K$28:$K$41)),"")</f>
        <v>81000</v>
      </c>
      <c r="EK9" s="190">
        <f ca="1">IF(AND(НачИнвП_Дата&lt;=EK$3,КИнвП_Дата&gt;EK$3),
             IF(НачЦ_ИнвП_Дата&gt;EK$3,SUMPRODUCT(($B$28:$B$41="Теплица")*$E$28:$E$41),SUMPRODUCT(($B$28:$B$41="Теплица")*$K$28:$K$41)),"")</f>
        <v>81000</v>
      </c>
      <c r="EL9" s="191">
        <f t="shared" ref="EL9:EL11" ca="1" si="229">SUM(EI9:EK9)</f>
        <v>243000</v>
      </c>
      <c r="EM9" s="190">
        <f ca="1">IF(AND(НачИнвП_Дата&lt;=EM$3,КИнвП_Дата&gt;EM$3),
             IF(НачЦ_ИнвП_Дата&gt;EM$3,SUMPRODUCT(($B$28:$B$41="Теплица")*$E$28:$E$41),SUMPRODUCT(($B$28:$B$41="Теплица")*$K$28:$K$41)),"")</f>
        <v>81000</v>
      </c>
      <c r="EN9" s="190">
        <f ca="1">IF(AND(НачИнвП_Дата&lt;=EN$3,КИнвП_Дата&gt;EN$3),
             IF(НачЦ_ИнвП_Дата&gt;EN$3,SUMPRODUCT(($B$28:$B$41="Теплица")*$E$28:$E$41),SUMPRODUCT(($B$28:$B$41="Теплица")*$K$28:$K$41)),"")</f>
        <v>81000</v>
      </c>
      <c r="EO9" s="190">
        <f ca="1">IF(AND(НачИнвП_Дата&lt;=EO$3,КИнвП_Дата&gt;EO$3),
             IF(НачЦ_ИнвП_Дата&gt;EO$3,SUMPRODUCT(($B$28:$B$41="Теплица")*$E$28:$E$41),SUMPRODUCT(($B$28:$B$41="Теплица")*$K$28:$K$41)),"")</f>
        <v>81000</v>
      </c>
      <c r="EP9" s="191">
        <f t="shared" ref="EP9:EP11" ca="1" si="230">SUM(EM9:EO9)</f>
        <v>243000</v>
      </c>
      <c r="EQ9" s="190">
        <f ca="1">IF(AND(НачИнвП_Дата&lt;=EQ$3,КИнвП_Дата&gt;EQ$3),
             IF(НачЦ_ИнвП_Дата&gt;EQ$3,SUMPRODUCT(($B$28:$B$41="Теплица")*$E$28:$E$41),SUMPRODUCT(($B$28:$B$41="Теплица")*$K$28:$K$41)),"")</f>
        <v>81000</v>
      </c>
      <c r="ER9" s="190">
        <f ca="1">IF(AND(НачИнвП_Дата&lt;=ER$3,КИнвП_Дата&gt;ER$3),
             IF(НачЦ_ИнвП_Дата&gt;ER$3,SUMPRODUCT(($B$28:$B$41="Теплица")*$E$28:$E$41),SUMPRODUCT(($B$28:$B$41="Теплица")*$K$28:$K$41)),"")</f>
        <v>81000</v>
      </c>
      <c r="ES9" s="190">
        <f ca="1">IF(AND(НачИнвП_Дата&lt;=ES$3,КИнвП_Дата&gt;ES$3),
             IF(НачЦ_ИнвП_Дата&gt;ES$3,SUMPRODUCT(($B$28:$B$41="Теплица")*$E$28:$E$41),SUMPRODUCT(($B$28:$B$41="Теплица")*$K$28:$K$41)),"")</f>
        <v>81000</v>
      </c>
      <c r="ET9" s="191">
        <f t="shared" ref="ET9:ET11" ca="1" si="231">SUM(EQ9:ES9)</f>
        <v>243000</v>
      </c>
      <c r="EU9" s="190">
        <f ca="1">IF(AND(НачИнвП_Дата&lt;=EU$3,КИнвП_Дата&gt;EU$3),
             IF(НачЦ_ИнвП_Дата&gt;EU$3,SUMPRODUCT(($B$28:$B$41="Теплица")*$E$28:$E$41),SUMPRODUCT(($B$28:$B$41="Теплица")*$K$28:$K$41)),"")</f>
        <v>81000</v>
      </c>
      <c r="EV9" s="190">
        <f ca="1">IF(AND(НачИнвП_Дата&lt;=EV$3,КИнвП_Дата&gt;EV$3),
             IF(НачЦ_ИнвП_Дата&gt;EV$3,SUMPRODUCT(($B$28:$B$41="Теплица")*$E$28:$E$41),SUMPRODUCT(($B$28:$B$41="Теплица")*$K$28:$K$41)),"")</f>
        <v>81000</v>
      </c>
      <c r="EW9" s="190">
        <f ca="1">IF(AND(НачИнвП_Дата&lt;=EW$3,КИнвП_Дата&gt;EW$3),
             IF(НачЦ_ИнвП_Дата&gt;EW$3,SUMPRODUCT(($B$28:$B$41="Теплица")*$E$28:$E$41),SUMPRODUCT(($B$28:$B$41="Теплица")*$K$28:$K$41)),"")</f>
        <v>81000</v>
      </c>
      <c r="EX9" s="191">
        <f t="shared" ref="EX9:EX11" ca="1" si="232">SUM(EU9:EW9)</f>
        <v>243000</v>
      </c>
      <c r="EY9" s="201">
        <f t="shared" ref="EY9:EY11" ca="1" si="233">SUM(EL9,EP9,ET9,EX9)</f>
        <v>972000</v>
      </c>
      <c r="EZ9" s="190">
        <f ca="1">IF(AND(НачИнвП_Дата&lt;=EZ$3,КИнвП_Дата&gt;EZ$3),
             IF(НачЦ_ИнвП_Дата&gt;EZ$3,SUMPRODUCT(($B$28:$B$41="Теплица")*$E$28:$E$41),SUMPRODUCT(($B$28:$B$41="Теплица")*$K$28:$K$41)),"")</f>
        <v>81000</v>
      </c>
      <c r="FA9" s="190">
        <f ca="1">IF(AND(НачИнвП_Дата&lt;=FA$3,КИнвП_Дата&gt;FA$3),
             IF(НачЦ_ИнвП_Дата&gt;FA$3,SUMPRODUCT(($B$28:$B$41="Теплица")*$E$28:$E$41),SUMPRODUCT(($B$28:$B$41="Теплица")*$K$28:$K$41)),"")</f>
        <v>81000</v>
      </c>
      <c r="FB9" s="190">
        <f ca="1">IF(AND(НачИнвП_Дата&lt;=FB$3,КИнвП_Дата&gt;FB$3),
             IF(НачЦ_ИнвП_Дата&gt;FB$3,SUMPRODUCT(($B$28:$B$41="Теплица")*$E$28:$E$41),SUMPRODUCT(($B$28:$B$41="Теплица")*$K$28:$K$41)),"")</f>
        <v>81000</v>
      </c>
      <c r="FC9" s="191">
        <f t="shared" ref="FC9:FC11" ca="1" si="234">SUM(EZ9:FB9)</f>
        <v>243000</v>
      </c>
      <c r="FD9" s="190">
        <f ca="1">IF(AND(НачИнвП_Дата&lt;=FD$3,КИнвП_Дата&gt;FD$3),
             IF(НачЦ_ИнвП_Дата&gt;FD$3,SUMPRODUCT(($B$28:$B$41="Теплица")*$E$28:$E$41),SUMPRODUCT(($B$28:$B$41="Теплица")*$K$28:$K$41)),"")</f>
        <v>81000</v>
      </c>
      <c r="FE9" s="190">
        <f ca="1">IF(AND(НачИнвП_Дата&lt;=FE$3,КИнвП_Дата&gt;FE$3),
             IF(НачЦ_ИнвП_Дата&gt;FE$3,SUMPRODUCT(($B$28:$B$41="Теплица")*$E$28:$E$41),SUMPRODUCT(($B$28:$B$41="Теплица")*$K$28:$K$41)),"")</f>
        <v>81000</v>
      </c>
      <c r="FF9" s="190">
        <f ca="1">IF(AND(НачИнвП_Дата&lt;=FF$3,КИнвП_Дата&gt;FF$3),
             IF(НачЦ_ИнвП_Дата&gt;FF$3,SUMPRODUCT(($B$28:$B$41="Теплица")*$E$28:$E$41),SUMPRODUCT(($B$28:$B$41="Теплица")*$K$28:$K$41)),"")</f>
        <v>81000</v>
      </c>
      <c r="FG9" s="191">
        <f t="shared" ref="FG9:FG11" ca="1" si="235">SUM(FD9:FF9)</f>
        <v>243000</v>
      </c>
      <c r="FH9" s="190">
        <f ca="1">IF(AND(НачИнвП_Дата&lt;=FH$3,КИнвП_Дата&gt;FH$3),
             IF(НачЦ_ИнвП_Дата&gt;FH$3,SUMPRODUCT(($B$28:$B$41="Теплица")*$E$28:$E$41),SUMPRODUCT(($B$28:$B$41="Теплица")*$K$28:$K$41)),"")</f>
        <v>81000</v>
      </c>
      <c r="FI9" s="190">
        <f ca="1">IF(AND(НачИнвП_Дата&lt;=FI$3,КИнвП_Дата&gt;FI$3),
             IF(НачЦ_ИнвП_Дата&gt;FI$3,SUMPRODUCT(($B$28:$B$41="Теплица")*$E$28:$E$41),SUMPRODUCT(($B$28:$B$41="Теплица")*$K$28:$K$41)),"")</f>
        <v>81000</v>
      </c>
      <c r="FJ9" s="190">
        <f ca="1">IF(AND(НачИнвП_Дата&lt;=FJ$3,КИнвП_Дата&gt;FJ$3),
             IF(НачЦ_ИнвП_Дата&gt;FJ$3,SUMPRODUCT(($B$28:$B$41="Теплица")*$E$28:$E$41),SUMPRODUCT(($B$28:$B$41="Теплица")*$K$28:$K$41)),"")</f>
        <v>81000</v>
      </c>
      <c r="FK9" s="191">
        <f t="shared" ref="FK9:FK11" ca="1" si="236">SUM(FH9:FJ9)</f>
        <v>243000</v>
      </c>
      <c r="FL9" s="190">
        <f ca="1">IF(AND(НачИнвП_Дата&lt;=FL$3,КИнвП_Дата&gt;FL$3),
             IF(НачЦ_ИнвП_Дата&gt;FL$3,SUMPRODUCT(($B$28:$B$41="Теплица")*$E$28:$E$41),SUMPRODUCT(($B$28:$B$41="Теплица")*$K$28:$K$41)),"")</f>
        <v>81000</v>
      </c>
      <c r="FM9" s="190">
        <f ca="1">IF(AND(НачИнвП_Дата&lt;=FM$3,КИнвП_Дата&gt;FM$3),
             IF(НачЦ_ИнвП_Дата&gt;FM$3,SUMPRODUCT(($B$28:$B$41="Теплица")*$E$28:$E$41),SUMPRODUCT(($B$28:$B$41="Теплица")*$K$28:$K$41)),"")</f>
        <v>81000</v>
      </c>
      <c r="FN9" s="190">
        <f ca="1">IF(AND(НачИнвП_Дата&lt;=FN$3,КИнвП_Дата&gt;FN$3),
             IF(НачЦ_ИнвП_Дата&gt;FN$3,SUMPRODUCT(($B$28:$B$41="Теплица")*$E$28:$E$41),SUMPRODUCT(($B$28:$B$41="Теплица")*$K$28:$K$41)),"")</f>
        <v>81000</v>
      </c>
      <c r="FO9" s="191">
        <f t="shared" ref="FO9:FO11" ca="1" si="237">SUM(FL9:FN9)</f>
        <v>243000</v>
      </c>
      <c r="FP9" s="201">
        <f t="shared" ref="FP9:FP11" ca="1" si="238">SUM(FC9,FG9,FK9,FO9)</f>
        <v>972000</v>
      </c>
      <c r="FQ9" s="190">
        <f ca="1">IF(AND(НачИнвП_Дата&lt;=FQ$3,КИнвП_Дата&gt;FQ$3),
             IF(НачЦ_ИнвП_Дата&gt;FQ$3,SUMPRODUCT(($B$28:$B$41="Теплица")*$E$28:$E$41),SUMPRODUCT(($B$28:$B$41="Теплица")*$K$28:$K$41)),"")</f>
        <v>81000</v>
      </c>
      <c r="FR9" s="190">
        <f ca="1">IF(AND(НачИнвП_Дата&lt;=FR$3,КИнвП_Дата&gt;FR$3),
             IF(НачЦ_ИнвП_Дата&gt;FR$3,SUMPRODUCT(($B$28:$B$41="Теплица")*$E$28:$E$41),SUMPRODUCT(($B$28:$B$41="Теплица")*$K$28:$K$41)),"")</f>
        <v>81000</v>
      </c>
      <c r="FS9" s="190">
        <f ca="1">IF(AND(НачИнвП_Дата&lt;=FS$3,КИнвП_Дата&gt;FS$3),
             IF(НачЦ_ИнвП_Дата&gt;FS$3,SUMPRODUCT(($B$28:$B$41="Теплица")*$E$28:$E$41),SUMPRODUCT(($B$28:$B$41="Теплица")*$K$28:$K$41)),"")</f>
        <v>81000</v>
      </c>
      <c r="FT9" s="191">
        <f t="shared" ref="FT9:FT11" ca="1" si="239">SUM(FQ9:FS9)</f>
        <v>243000</v>
      </c>
      <c r="FU9" s="190">
        <f ca="1">IF(AND(НачИнвП_Дата&lt;=FU$3,КИнвП_Дата&gt;FU$3),
             IF(НачЦ_ИнвП_Дата&gt;FU$3,SUMPRODUCT(($B$28:$B$41="Теплица")*$E$28:$E$41),SUMPRODUCT(($B$28:$B$41="Теплица")*$K$28:$K$41)),"")</f>
        <v>81000</v>
      </c>
      <c r="FV9" s="190">
        <f ca="1">IF(AND(НачИнвП_Дата&lt;=FV$3,КИнвП_Дата&gt;FV$3),
             IF(НачЦ_ИнвП_Дата&gt;FV$3,SUMPRODUCT(($B$28:$B$41="Теплица")*$E$28:$E$41),SUMPRODUCT(($B$28:$B$41="Теплица")*$K$28:$K$41)),"")</f>
        <v>81000</v>
      </c>
      <c r="FW9" s="190">
        <f ca="1">IF(AND(НачИнвП_Дата&lt;=FW$3,КИнвП_Дата&gt;FW$3),
             IF(НачЦ_ИнвП_Дата&gt;FW$3,SUMPRODUCT(($B$28:$B$41="Теплица")*$E$28:$E$41),SUMPRODUCT(($B$28:$B$41="Теплица")*$K$28:$K$41)),"")</f>
        <v>81000</v>
      </c>
      <c r="FX9" s="191">
        <f t="shared" ref="FX9:FX11" ca="1" si="240">SUM(FU9:FW9)</f>
        <v>243000</v>
      </c>
      <c r="FY9" s="190">
        <f ca="1">IF(AND(НачИнвП_Дата&lt;=FY$3,КИнвП_Дата&gt;FY$3),
             IF(НачЦ_ИнвП_Дата&gt;FY$3,SUMPRODUCT(($B$28:$B$41="Теплица")*$E$28:$E$41),SUMPRODUCT(($B$28:$B$41="Теплица")*$K$28:$K$41)),"")</f>
        <v>81000</v>
      </c>
      <c r="FZ9" s="190">
        <f ca="1">IF(AND(НачИнвП_Дата&lt;=FZ$3,КИнвП_Дата&gt;FZ$3),
             IF(НачЦ_ИнвП_Дата&gt;FZ$3,SUMPRODUCT(($B$28:$B$41="Теплица")*$E$28:$E$41),SUMPRODUCT(($B$28:$B$41="Теплица")*$K$28:$K$41)),"")</f>
        <v>81000</v>
      </c>
      <c r="GA9" s="190">
        <f ca="1">IF(AND(НачИнвП_Дата&lt;=GA$3,КИнвП_Дата&gt;GA$3),
             IF(НачЦ_ИнвП_Дата&gt;GA$3,SUMPRODUCT(($B$28:$B$41="Теплица")*$E$28:$E$41),SUMPRODUCT(($B$28:$B$41="Теплица")*$K$28:$K$41)),"")</f>
        <v>81000</v>
      </c>
      <c r="GB9" s="191">
        <f t="shared" ref="GB9:GB11" ca="1" si="241">SUM(FY9:GA9)</f>
        <v>243000</v>
      </c>
      <c r="GC9" s="190">
        <f ca="1">IF(AND(НачИнвП_Дата&lt;=GC$3,КИнвП_Дата&gt;GC$3),
             IF(НачЦ_ИнвП_Дата&gt;GC$3,SUMPRODUCT(($B$28:$B$41="Теплица")*$E$28:$E$41),SUMPRODUCT(($B$28:$B$41="Теплица")*$K$28:$K$41)),"")</f>
        <v>81000</v>
      </c>
      <c r="GD9" s="190">
        <f ca="1">IF(AND(НачИнвП_Дата&lt;=GD$3,КИнвП_Дата&gt;GD$3),
             IF(НачЦ_ИнвП_Дата&gt;GD$3,SUMPRODUCT(($B$28:$B$41="Теплица")*$E$28:$E$41),SUMPRODUCT(($B$28:$B$41="Теплица")*$K$28:$K$41)),"")</f>
        <v>81000</v>
      </c>
      <c r="GE9" s="190">
        <f ca="1">IF(AND(НачИнвП_Дата&lt;=GE$3,КИнвП_Дата&gt;GE$3),
             IF(НачЦ_ИнвП_Дата&gt;GE$3,SUMPRODUCT(($B$28:$B$41="Теплица")*$E$28:$E$41),SUMPRODUCT(($B$28:$B$41="Теплица")*$K$28:$K$41)),"")</f>
        <v>81000</v>
      </c>
      <c r="GF9" s="191">
        <f t="shared" ref="GF9:GF11" ca="1" si="242">SUM(GC9:GE9)</f>
        <v>243000</v>
      </c>
      <c r="GG9" s="201">
        <f t="shared" ref="GG9:GG11" ca="1" si="243">SUM(FT9,FX9,GB9,GF9)</f>
        <v>972000</v>
      </c>
      <c r="GH9" s="190">
        <f ca="1">IF(AND(НачИнвП_Дата&lt;=GH$3,КИнвП_Дата&gt;GH$3),
             IF(НачЦ_ИнвП_Дата&gt;GH$3,SUMPRODUCT(($B$28:$B$41="Теплица")*$E$28:$E$41),SUMPRODUCT(($B$28:$B$41="Теплица")*$K$28:$K$41)),"")</f>
        <v>81000</v>
      </c>
      <c r="GI9" s="190">
        <f ca="1">IF(AND(НачИнвП_Дата&lt;=GI$3,КИнвП_Дата&gt;GI$3),
             IF(НачЦ_ИнвП_Дата&gt;GI$3,SUMPRODUCT(($B$28:$B$41="Теплица")*$E$28:$E$41),SUMPRODUCT(($B$28:$B$41="Теплица")*$K$28:$K$41)),"")</f>
        <v>81000</v>
      </c>
      <c r="GJ9" s="190">
        <f ca="1">IF(AND(НачИнвП_Дата&lt;=GJ$3,КИнвП_Дата&gt;GJ$3),
             IF(НачЦ_ИнвП_Дата&gt;GJ$3,SUMPRODUCT(($B$28:$B$41="Теплица")*$E$28:$E$41),SUMPRODUCT(($B$28:$B$41="Теплица")*$K$28:$K$41)),"")</f>
        <v>81000</v>
      </c>
      <c r="GK9" s="191">
        <f t="shared" ref="GK9:GK11" ca="1" si="244">SUM(GH9:GJ9)</f>
        <v>243000</v>
      </c>
      <c r="GL9" s="190">
        <f ca="1">IF(AND(НачИнвП_Дата&lt;=GL$3,КИнвП_Дата&gt;GL$3),
             IF(НачЦ_ИнвП_Дата&gt;GL$3,SUMPRODUCT(($B$28:$B$41="Теплица")*$E$28:$E$41),SUMPRODUCT(($B$28:$B$41="Теплица")*$K$28:$K$41)),"")</f>
        <v>81000</v>
      </c>
      <c r="GM9" s="190">
        <f ca="1">IF(AND(НачИнвП_Дата&lt;=GM$3,КИнвП_Дата&gt;GM$3),
             IF(НачЦ_ИнвП_Дата&gt;GM$3,SUMPRODUCT(($B$28:$B$41="Теплица")*$E$28:$E$41),SUMPRODUCT(($B$28:$B$41="Теплица")*$K$28:$K$41)),"")</f>
        <v>81000</v>
      </c>
      <c r="GN9" s="190">
        <f ca="1">IF(AND(НачИнвП_Дата&lt;=GN$3,КИнвП_Дата&gt;GN$3),
             IF(НачЦ_ИнвП_Дата&gt;GN$3,SUMPRODUCT(($B$28:$B$41="Теплица")*$E$28:$E$41),SUMPRODUCT(($B$28:$B$41="Теплица")*$K$28:$K$41)),"")</f>
        <v>81000</v>
      </c>
      <c r="GO9" s="191">
        <f t="shared" ref="GO9:GO11" ca="1" si="245">SUM(GL9:GN9)</f>
        <v>243000</v>
      </c>
      <c r="GP9" s="190">
        <f ca="1">IF(AND(НачИнвП_Дата&lt;=GP$3,КИнвП_Дата&gt;GP$3),
             IF(НачЦ_ИнвП_Дата&gt;GP$3,SUMPRODUCT(($B$28:$B$41="Теплица")*$E$28:$E$41),SUMPRODUCT(($B$28:$B$41="Теплица")*$K$28:$K$41)),"")</f>
        <v>81000</v>
      </c>
      <c r="GQ9" s="190">
        <f ca="1">IF(AND(НачИнвП_Дата&lt;=GQ$3,КИнвП_Дата&gt;GQ$3),
             IF(НачЦ_ИнвП_Дата&gt;GQ$3,SUMPRODUCT(($B$28:$B$41="Теплица")*$E$28:$E$41),SUMPRODUCT(($B$28:$B$41="Теплица")*$K$28:$K$41)),"")</f>
        <v>81000</v>
      </c>
      <c r="GR9" s="190">
        <f ca="1">IF(AND(НачИнвП_Дата&lt;=GR$3,КИнвП_Дата&gt;GR$3),
             IF(НачЦ_ИнвП_Дата&gt;GR$3,SUMPRODUCT(($B$28:$B$41="Теплица")*$E$28:$E$41),SUMPRODUCT(($B$28:$B$41="Теплица")*$K$28:$K$41)),"")</f>
        <v>81000</v>
      </c>
      <c r="GS9" s="191">
        <f t="shared" ref="GS9:GS11" ca="1" si="246">SUM(GP9:GR9)</f>
        <v>243000</v>
      </c>
      <c r="GT9" s="190">
        <f ca="1">IF(AND(НачИнвП_Дата&lt;=GT$3,КИнвП_Дата&gt;GT$3),
             IF(НачЦ_ИнвП_Дата&gt;GT$3,SUMPRODUCT(($B$28:$B$41="Теплица")*$E$28:$E$41),SUMPRODUCT(($B$28:$B$41="Теплица")*$K$28:$K$41)),"")</f>
        <v>81000</v>
      </c>
      <c r="GU9" s="190">
        <f ca="1">IF(AND(НачИнвП_Дата&lt;=GU$3,КИнвП_Дата&gt;GU$3),
             IF(НачЦ_ИнвП_Дата&gt;GU$3,SUMPRODUCT(($B$28:$B$41="Теплица")*$E$28:$E$41),SUMPRODUCT(($B$28:$B$41="Теплица")*$K$28:$K$41)),"")</f>
        <v>81000</v>
      </c>
      <c r="GV9" s="190">
        <f ca="1">IF(AND(НачИнвП_Дата&lt;=GV$3,КИнвП_Дата&gt;GV$3),
             IF(НачЦ_ИнвП_Дата&gt;GV$3,SUMPRODUCT(($B$28:$B$41="Теплица")*$E$28:$E$41),SUMPRODUCT(($B$28:$B$41="Теплица")*$K$28:$K$41)),"")</f>
        <v>81000</v>
      </c>
      <c r="GW9" s="191">
        <f t="shared" ref="GW9:GW11" ca="1" si="247">SUM(GT9:GV9)</f>
        <v>243000</v>
      </c>
      <c r="GX9" s="201">
        <f t="shared" ref="GX9:GX11" ca="1" si="248">SUM(GK9,GO9,GS9,GW9)</f>
        <v>972000</v>
      </c>
      <c r="GY9" s="190">
        <f ca="1">IF(AND(НачИнвП_Дата&lt;=GY$3,КИнвП_Дата&gt;GY$3),
             IF(НачЦ_ИнвП_Дата&gt;GY$3,SUMPRODUCT(($B$28:$B$41="Теплица")*$E$28:$E$41),SUMPRODUCT(($B$28:$B$41="Теплица")*$K$28:$K$41)),"")</f>
        <v>81000</v>
      </c>
      <c r="GZ9" s="190">
        <f ca="1">IF(AND(НачИнвП_Дата&lt;=GZ$3,КИнвП_Дата&gt;GZ$3),
             IF(НачЦ_ИнвП_Дата&gt;GZ$3,SUMPRODUCT(($B$28:$B$41="Теплица")*$E$28:$E$41),SUMPRODUCT(($B$28:$B$41="Теплица")*$K$28:$K$41)),"")</f>
        <v>81000</v>
      </c>
      <c r="HA9" s="190">
        <f ca="1">IF(AND(НачИнвП_Дата&lt;=HA$3,КИнвП_Дата&gt;HA$3),
             IF(НачЦ_ИнвП_Дата&gt;HA$3,SUMPRODUCT(($B$28:$B$41="Теплица")*$E$28:$E$41),SUMPRODUCT(($B$28:$B$41="Теплица")*$K$28:$K$41)),"")</f>
        <v>81000</v>
      </c>
      <c r="HB9" s="191">
        <f t="shared" ref="HB9:HB11" ca="1" si="249">SUM(GY9:HA9)</f>
        <v>243000</v>
      </c>
      <c r="HC9" s="190">
        <f ca="1">IF(AND(НачИнвП_Дата&lt;=HC$3,КИнвП_Дата&gt;HC$3),
             IF(НачЦ_ИнвП_Дата&gt;HC$3,SUMPRODUCT(($B$28:$B$41="Теплица")*$E$28:$E$41),SUMPRODUCT(($B$28:$B$41="Теплица")*$K$28:$K$41)),"")</f>
        <v>81000</v>
      </c>
      <c r="HD9" s="190">
        <f ca="1">IF(AND(НачИнвП_Дата&lt;=HD$3,КИнвП_Дата&gt;HD$3),
             IF(НачЦ_ИнвП_Дата&gt;HD$3,SUMPRODUCT(($B$28:$B$41="Теплица")*$E$28:$E$41),SUMPRODUCT(($B$28:$B$41="Теплица")*$K$28:$K$41)),"")</f>
        <v>81000</v>
      </c>
      <c r="HE9" s="190">
        <f ca="1">IF(AND(НачИнвП_Дата&lt;=HE$3,КИнвП_Дата&gt;HE$3),
             IF(НачЦ_ИнвП_Дата&gt;HE$3,SUMPRODUCT(($B$28:$B$41="Теплица")*$E$28:$E$41),SUMPRODUCT(($B$28:$B$41="Теплица")*$K$28:$K$41)),"")</f>
        <v>81000</v>
      </c>
      <c r="HF9" s="191">
        <f t="shared" ref="HF9:HF11" ca="1" si="250">SUM(HC9:HE9)</f>
        <v>243000</v>
      </c>
      <c r="HG9" s="190">
        <f ca="1">IF(AND(НачИнвП_Дата&lt;=HG$3,КИнвП_Дата&gt;HG$3),
             IF(НачЦ_ИнвП_Дата&gt;HG$3,SUMPRODUCT(($B$28:$B$41="Теплица")*$E$28:$E$41),SUMPRODUCT(($B$28:$B$41="Теплица")*$K$28:$K$41)),"")</f>
        <v>81000</v>
      </c>
      <c r="HH9" s="190">
        <f ca="1">IF(AND(НачИнвП_Дата&lt;=HH$3,КИнвП_Дата&gt;HH$3),
             IF(НачЦ_ИнвП_Дата&gt;HH$3,SUMPRODUCT(($B$28:$B$41="Теплица")*$E$28:$E$41),SUMPRODUCT(($B$28:$B$41="Теплица")*$K$28:$K$41)),"")</f>
        <v>81000</v>
      </c>
      <c r="HI9" s="190">
        <f ca="1">IF(AND(НачИнвП_Дата&lt;=HI$3,КИнвП_Дата&gt;HI$3),
             IF(НачЦ_ИнвП_Дата&gt;HI$3,SUMPRODUCT(($B$28:$B$41="Теплица")*$E$28:$E$41),SUMPRODUCT(($B$28:$B$41="Теплица")*$K$28:$K$41)),"")</f>
        <v>81000</v>
      </c>
      <c r="HJ9" s="191">
        <f t="shared" ref="HJ9:HJ11" ca="1" si="251">SUM(HG9:HI9)</f>
        <v>243000</v>
      </c>
      <c r="HK9" s="190">
        <f ca="1">IF(AND(НачИнвП_Дата&lt;=HK$3,КИнвП_Дата&gt;HK$3),
             IF(НачЦ_ИнвП_Дата&gt;HK$3,SUMPRODUCT(($B$28:$B$41="Теплица")*$E$28:$E$41),SUMPRODUCT(($B$28:$B$41="Теплица")*$K$28:$K$41)),"")</f>
        <v>81000</v>
      </c>
      <c r="HL9" s="190">
        <f ca="1">IF(AND(НачИнвП_Дата&lt;=HL$3,КИнвП_Дата&gt;HL$3),
             IF(НачЦ_ИнвП_Дата&gt;HL$3,SUMPRODUCT(($B$28:$B$41="Теплица")*$E$28:$E$41),SUMPRODUCT(($B$28:$B$41="Теплица")*$K$28:$K$41)),"")</f>
        <v>81000</v>
      </c>
      <c r="HM9" s="190">
        <f ca="1">IF(AND(НачИнвП_Дата&lt;=HM$3,КИнвП_Дата&gt;HM$3),
             IF(НачЦ_ИнвП_Дата&gt;HM$3,SUMPRODUCT(($B$28:$B$41="Теплица")*$E$28:$E$41),SUMPRODUCT(($B$28:$B$41="Теплица")*$K$28:$K$41)),"")</f>
        <v>81000</v>
      </c>
      <c r="HN9" s="191">
        <f t="shared" ref="HN9:HN11" ca="1" si="252">SUM(HK9:HM9)</f>
        <v>243000</v>
      </c>
      <c r="HO9" s="201">
        <f t="shared" ref="HO9:HO11" ca="1" si="253">SUM(HB9,HF9,HJ9,HN9)</f>
        <v>972000</v>
      </c>
      <c r="HP9" s="190">
        <f ca="1">IF(AND(НачИнвП_Дата&lt;=HP$3,КИнвП_Дата&gt;HP$3),
             IF(НачЦ_ИнвП_Дата&gt;HP$3,SUMPRODUCT(($B$28:$B$41="Теплица")*$E$28:$E$41),SUMPRODUCT(($B$28:$B$41="Теплица")*$K$28:$K$41)),"")</f>
        <v>81000</v>
      </c>
      <c r="HQ9" s="190">
        <f ca="1">IF(AND(НачИнвП_Дата&lt;=HQ$3,КИнвП_Дата&gt;HQ$3),
             IF(НачЦ_ИнвП_Дата&gt;HQ$3,SUMPRODUCT(($B$28:$B$41="Теплица")*$E$28:$E$41),SUMPRODUCT(($B$28:$B$41="Теплица")*$K$28:$K$41)),"")</f>
        <v>81000</v>
      </c>
      <c r="HR9" s="190">
        <f ca="1">IF(AND(НачИнвП_Дата&lt;=HR$3,КИнвП_Дата&gt;HR$3),
             IF(НачЦ_ИнвП_Дата&gt;HR$3,SUMPRODUCT(($B$28:$B$41="Теплица")*$E$28:$E$41),SUMPRODUCT(($B$28:$B$41="Теплица")*$K$28:$K$41)),"")</f>
        <v>81000</v>
      </c>
      <c r="HS9" s="191">
        <f t="shared" ref="HS9:HS11" ca="1" si="254">SUM(HP9:HR9)</f>
        <v>243000</v>
      </c>
      <c r="HT9" s="190">
        <f ca="1">IF(AND(НачИнвП_Дата&lt;=HT$3,КИнвП_Дата&gt;HT$3),
             IF(НачЦ_ИнвП_Дата&gt;HT$3,SUMPRODUCT(($B$28:$B$41="Теплица")*$E$28:$E$41),SUMPRODUCT(($B$28:$B$41="Теплица")*$K$28:$K$41)),"")</f>
        <v>81000</v>
      </c>
      <c r="HU9" s="190">
        <f ca="1">IF(AND(НачИнвП_Дата&lt;=HU$3,КИнвП_Дата&gt;HU$3),
             IF(НачЦ_ИнвП_Дата&gt;HU$3,SUMPRODUCT(($B$28:$B$41="Теплица")*$E$28:$E$41),SUMPRODUCT(($B$28:$B$41="Теплица")*$K$28:$K$41)),"")</f>
        <v>81000</v>
      </c>
      <c r="HV9" s="190">
        <f ca="1">IF(AND(НачИнвП_Дата&lt;=HV$3,КИнвП_Дата&gt;HV$3),
             IF(НачЦ_ИнвП_Дата&gt;HV$3,SUMPRODUCT(($B$28:$B$41="Теплица")*$E$28:$E$41),SUMPRODUCT(($B$28:$B$41="Теплица")*$K$28:$K$41)),"")</f>
        <v>81000</v>
      </c>
      <c r="HW9" s="191">
        <f t="shared" ref="HW9:HW11" ca="1" si="255">SUM(HT9:HV9)</f>
        <v>243000</v>
      </c>
      <c r="HX9" s="190">
        <f ca="1">IF(AND(НачИнвП_Дата&lt;=HX$3,КИнвП_Дата&gt;HX$3),
             IF(НачЦ_ИнвП_Дата&gt;HX$3,SUMPRODUCT(($B$28:$B$41="Теплица")*$E$28:$E$41),SUMPRODUCT(($B$28:$B$41="Теплица")*$K$28:$K$41)),"")</f>
        <v>81000</v>
      </c>
      <c r="HY9" s="190">
        <f ca="1">IF(AND(НачИнвП_Дата&lt;=HY$3,КИнвП_Дата&gt;HY$3),
             IF(НачЦ_ИнвП_Дата&gt;HY$3,SUMPRODUCT(($B$28:$B$41="Теплица")*$E$28:$E$41),SUMPRODUCT(($B$28:$B$41="Теплица")*$K$28:$K$41)),"")</f>
        <v>81000</v>
      </c>
      <c r="HZ9" s="190">
        <f ca="1">IF(AND(НачИнвП_Дата&lt;=HZ$3,КИнвП_Дата&gt;HZ$3),
             IF(НачЦ_ИнвП_Дата&gt;HZ$3,SUMPRODUCT(($B$28:$B$41="Теплица")*$E$28:$E$41),SUMPRODUCT(($B$28:$B$41="Теплица")*$K$28:$K$41)),"")</f>
        <v>81000</v>
      </c>
      <c r="IA9" s="191">
        <f t="shared" ref="IA9:IA11" ca="1" si="256">SUM(HX9:HZ9)</f>
        <v>243000</v>
      </c>
      <c r="IB9" s="190">
        <f ca="1">IF(AND(НачИнвП_Дата&lt;=IB$3,КИнвП_Дата&gt;IB$3),
             IF(НачЦ_ИнвП_Дата&gt;IB$3,SUMPRODUCT(($B$28:$B$41="Теплица")*$E$28:$E$41),SUMPRODUCT(($B$28:$B$41="Теплица")*$K$28:$K$41)),"")</f>
        <v>81000</v>
      </c>
      <c r="IC9" s="190">
        <f ca="1">IF(AND(НачИнвП_Дата&lt;=IC$3,КИнвП_Дата&gt;IC$3),
             IF(НачЦ_ИнвП_Дата&gt;IC$3,SUMPRODUCT(($B$28:$B$41="Теплица")*$E$28:$E$41),SUMPRODUCT(($B$28:$B$41="Теплица")*$K$28:$K$41)),"")</f>
        <v>81000</v>
      </c>
      <c r="ID9" s="190">
        <f ca="1">IF(AND(НачИнвП_Дата&lt;=ID$3,КИнвП_Дата&gt;ID$3),
             IF(НачЦ_ИнвП_Дата&gt;ID$3,SUMPRODUCT(($B$28:$B$41="Теплица")*$E$28:$E$41),SUMPRODUCT(($B$28:$B$41="Теплица")*$K$28:$K$41)),"")</f>
        <v>81000</v>
      </c>
      <c r="IE9" s="191">
        <f t="shared" ref="IE9:IE11" ca="1" si="257">SUM(IB9:ID9)</f>
        <v>243000</v>
      </c>
      <c r="IF9" s="201">
        <f t="shared" ref="IF9:IF11" ca="1" si="258">SUM(HS9,HW9,IA9,IE9)</f>
        <v>972000</v>
      </c>
      <c r="IG9" s="190">
        <f ca="1">IF(AND(НачИнвП_Дата&lt;=IG$3,КИнвП_Дата&gt;IG$3),
             IF(НачЦ_ИнвП_Дата&gt;IG$3,SUMPRODUCT(($B$28:$B$41="Теплица")*$E$28:$E$41),SUMPRODUCT(($B$28:$B$41="Теплица")*$K$28:$K$41)),"")</f>
        <v>81000</v>
      </c>
      <c r="IH9" s="190">
        <f ca="1">IF(AND(НачИнвП_Дата&lt;=IH$3,КИнвП_Дата&gt;IH$3),
             IF(НачЦ_ИнвП_Дата&gt;IH$3,SUMPRODUCT(($B$28:$B$41="Теплица")*$E$28:$E$41),SUMPRODUCT(($B$28:$B$41="Теплица")*$K$28:$K$41)),"")</f>
        <v>81000</v>
      </c>
      <c r="II9" s="190">
        <f ca="1">IF(AND(НачИнвП_Дата&lt;=II$3,КИнвП_Дата&gt;II$3),
             IF(НачЦ_ИнвП_Дата&gt;II$3,SUMPRODUCT(($B$28:$B$41="Теплица")*$E$28:$E$41),SUMPRODUCT(($B$28:$B$41="Теплица")*$K$28:$K$41)),"")</f>
        <v>81000</v>
      </c>
      <c r="IJ9" s="191">
        <f t="shared" ref="IJ9:IJ11" ca="1" si="259">SUM(IG9:II9)</f>
        <v>243000</v>
      </c>
      <c r="IK9" s="190">
        <f ca="1">IF(AND(НачИнвП_Дата&lt;=IK$3,КИнвП_Дата&gt;IK$3),
             IF(НачЦ_ИнвП_Дата&gt;IK$3,SUMPRODUCT(($B$28:$B$41="Теплица")*$E$28:$E$41),SUMPRODUCT(($B$28:$B$41="Теплица")*$K$28:$K$41)),"")</f>
        <v>81000</v>
      </c>
      <c r="IL9" s="190">
        <f ca="1">IF(AND(НачИнвП_Дата&lt;=IL$3,КИнвП_Дата&gt;IL$3),
             IF(НачЦ_ИнвП_Дата&gt;IL$3,SUMPRODUCT(($B$28:$B$41="Теплица")*$E$28:$E$41),SUMPRODUCT(($B$28:$B$41="Теплица")*$K$28:$K$41)),"")</f>
        <v>81000</v>
      </c>
      <c r="IM9" s="190">
        <f ca="1">IF(AND(НачИнвП_Дата&lt;=IM$3,КИнвП_Дата&gt;IM$3),
             IF(НачЦ_ИнвП_Дата&gt;IM$3,SUMPRODUCT(($B$28:$B$41="Теплица")*$E$28:$E$41),SUMPRODUCT(($B$28:$B$41="Теплица")*$K$28:$K$41)),"")</f>
        <v>81000</v>
      </c>
      <c r="IN9" s="191">
        <f t="shared" ref="IN9:IN11" ca="1" si="260">SUM(IK9:IM9)</f>
        <v>243000</v>
      </c>
      <c r="IO9" s="190">
        <f ca="1">IF(AND(НачИнвП_Дата&lt;=IO$3,КИнвП_Дата&gt;IO$3),
             IF(НачЦ_ИнвП_Дата&gt;IO$3,SUMPRODUCT(($B$28:$B$41="Теплица")*$E$28:$E$41),SUMPRODUCT(($B$28:$B$41="Теплица")*$K$28:$K$41)),"")</f>
        <v>81000</v>
      </c>
      <c r="IP9" s="190">
        <f ca="1">IF(AND(НачИнвП_Дата&lt;=IP$3,КИнвП_Дата&gt;IP$3),
             IF(НачЦ_ИнвП_Дата&gt;IP$3,SUMPRODUCT(($B$28:$B$41="Теплица")*$E$28:$E$41),SUMPRODUCT(($B$28:$B$41="Теплица")*$K$28:$K$41)),"")</f>
        <v>81000</v>
      </c>
      <c r="IQ9" s="190">
        <f ca="1">IF(AND(НачИнвП_Дата&lt;=IQ$3,КИнвП_Дата&gt;IQ$3),
             IF(НачЦ_ИнвП_Дата&gt;IQ$3,SUMPRODUCT(($B$28:$B$41="Теплица")*$E$28:$E$41),SUMPRODUCT(($B$28:$B$41="Теплица")*$K$28:$K$41)),"")</f>
        <v>81000</v>
      </c>
      <c r="IR9" s="191">
        <f t="shared" ref="IR9:IR11" ca="1" si="261">SUM(IO9:IQ9)</f>
        <v>243000</v>
      </c>
      <c r="IS9" s="190">
        <f ca="1">IF(AND(НачИнвП_Дата&lt;=IS$3,КИнвП_Дата&gt;IS$3),
             IF(НачЦ_ИнвП_Дата&gt;IS$3,SUMPRODUCT(($B$28:$B$41="Теплица")*$E$28:$E$41),SUMPRODUCT(($B$28:$B$41="Теплица")*$K$28:$K$41)),"")</f>
        <v>81000</v>
      </c>
      <c r="IT9" s="190">
        <f ca="1">IF(AND(НачИнвП_Дата&lt;=IT$3,КИнвП_Дата&gt;IT$3),
             IF(НачЦ_ИнвП_Дата&gt;IT$3,SUMPRODUCT(($B$28:$B$41="Теплица")*$E$28:$E$41),SUMPRODUCT(($B$28:$B$41="Теплица")*$K$28:$K$41)),"")</f>
        <v>81000</v>
      </c>
      <c r="IU9" s="190">
        <f ca="1">IF(AND(НачИнвП_Дата&lt;=IU$3,КИнвП_Дата&gt;IU$3),
             IF(НачЦ_ИнвП_Дата&gt;IU$3,SUMPRODUCT(($B$28:$B$41="Теплица")*$E$28:$E$41),SUMPRODUCT(($B$28:$B$41="Теплица")*$K$28:$K$41)),"")</f>
        <v>81000</v>
      </c>
      <c r="IV9" s="191">
        <f t="shared" ref="IV9:IV11" ca="1" si="262">SUM(IS9:IU9)</f>
        <v>243000</v>
      </c>
      <c r="IW9" s="201">
        <f t="shared" ref="IW9:IW11" ca="1" si="263">SUM(IJ9,IN9,IR9,IV9)</f>
        <v>972000</v>
      </c>
      <c r="IX9" s="190">
        <f ca="1">IF(AND(НачИнвП_Дата&lt;=IX$3,КИнвП_Дата&gt;IX$3),
             IF(НачЦ_ИнвП_Дата&gt;IX$3,SUMPRODUCT(($B$28:$B$41="Теплица")*$E$28:$E$41),SUMPRODUCT(($B$28:$B$41="Теплица")*$K$28:$K$41)),"")</f>
        <v>81000</v>
      </c>
      <c r="IY9" s="190">
        <f ca="1">IF(AND(НачИнвП_Дата&lt;=IY$3,КИнвП_Дата&gt;IY$3),
             IF(НачЦ_ИнвП_Дата&gt;IY$3,SUMPRODUCT(($B$28:$B$41="Теплица")*$E$28:$E$41),SUMPRODUCT(($B$28:$B$41="Теплица")*$K$28:$K$41)),"")</f>
        <v>81000</v>
      </c>
      <c r="IZ9" s="190">
        <f ca="1">IF(AND(НачИнвП_Дата&lt;=IZ$3,КИнвП_Дата&gt;IZ$3),
             IF(НачЦ_ИнвП_Дата&gt;IZ$3,SUMPRODUCT(($B$28:$B$41="Теплица")*$E$28:$E$41),SUMPRODUCT(($B$28:$B$41="Теплица")*$K$28:$K$41)),"")</f>
        <v>81000</v>
      </c>
      <c r="JA9" s="191">
        <f t="shared" ref="JA9:JA11" ca="1" si="264">SUM(IX9:IZ9)</f>
        <v>243000</v>
      </c>
      <c r="JB9" s="190">
        <f ca="1">IF(AND(НачИнвП_Дата&lt;=JB$3,КИнвП_Дата&gt;JB$3),
             IF(НачЦ_ИнвП_Дата&gt;JB$3,SUMPRODUCT(($B$28:$B$41="Теплица")*$E$28:$E$41),SUMPRODUCT(($B$28:$B$41="Теплица")*$K$28:$K$41)),"")</f>
        <v>81000</v>
      </c>
      <c r="JC9" s="190">
        <f ca="1">IF(AND(НачИнвП_Дата&lt;=JC$3,КИнвП_Дата&gt;JC$3),
             IF(НачЦ_ИнвП_Дата&gt;JC$3,SUMPRODUCT(($B$28:$B$41="Теплица")*$E$28:$E$41),SUMPRODUCT(($B$28:$B$41="Теплица")*$K$28:$K$41)),"")</f>
        <v>81000</v>
      </c>
      <c r="JD9" s="190">
        <f ca="1">IF(AND(НачИнвП_Дата&lt;=JD$3,КИнвП_Дата&gt;JD$3),
             IF(НачЦ_ИнвП_Дата&gt;JD$3,SUMPRODUCT(($B$28:$B$41="Теплица")*$E$28:$E$41),SUMPRODUCT(($B$28:$B$41="Теплица")*$K$28:$K$41)),"")</f>
        <v>81000</v>
      </c>
      <c r="JE9" s="191">
        <f t="shared" ref="JE9:JE11" ca="1" si="265">SUM(JB9:JD9)</f>
        <v>243000</v>
      </c>
      <c r="JF9" s="190">
        <f ca="1">IF(AND(НачИнвП_Дата&lt;=JF$3,КИнвП_Дата&gt;JF$3),
             IF(НачЦ_ИнвП_Дата&gt;JF$3,SUMPRODUCT(($B$28:$B$41="Теплица")*$E$28:$E$41),SUMPRODUCT(($B$28:$B$41="Теплица")*$K$28:$K$41)),"")</f>
        <v>81000</v>
      </c>
      <c r="JG9" s="190">
        <f ca="1">IF(AND(НачИнвП_Дата&lt;=JG$3,КИнвП_Дата&gt;JG$3),
             IF(НачЦ_ИнвП_Дата&gt;JG$3,SUMPRODUCT(($B$28:$B$41="Теплица")*$E$28:$E$41),SUMPRODUCT(($B$28:$B$41="Теплица")*$K$28:$K$41)),"")</f>
        <v>81000</v>
      </c>
      <c r="JH9" s="190">
        <f ca="1">IF(AND(НачИнвП_Дата&lt;=JH$3,КИнвП_Дата&gt;JH$3),
             IF(НачЦ_ИнвП_Дата&gt;JH$3,SUMPRODUCT(($B$28:$B$41="Теплица")*$E$28:$E$41),SUMPRODUCT(($B$28:$B$41="Теплица")*$K$28:$K$41)),"")</f>
        <v>81000</v>
      </c>
      <c r="JI9" s="191">
        <f t="shared" ref="JI9:JI11" ca="1" si="266">SUM(JF9:JH9)</f>
        <v>243000</v>
      </c>
      <c r="JJ9" s="190">
        <f ca="1">IF(AND(НачИнвП_Дата&lt;=JJ$3,КИнвП_Дата&gt;JJ$3),
             IF(НачЦ_ИнвП_Дата&gt;JJ$3,SUMPRODUCT(($B$28:$B$41="Теплица")*$E$28:$E$41),SUMPRODUCT(($B$28:$B$41="Теплица")*$K$28:$K$41)),"")</f>
        <v>81000</v>
      </c>
      <c r="JK9" s="190">
        <f ca="1">IF(AND(НачИнвП_Дата&lt;=JK$3,КИнвП_Дата&gt;JK$3),
             IF(НачЦ_ИнвП_Дата&gt;JK$3,SUMPRODUCT(($B$28:$B$41="Теплица")*$E$28:$E$41),SUMPRODUCT(($B$28:$B$41="Теплица")*$K$28:$K$41)),"")</f>
        <v>81000</v>
      </c>
      <c r="JL9" s="190">
        <f ca="1">IF(AND(НачИнвП_Дата&lt;=JL$3,КИнвП_Дата&gt;JL$3),
             IF(НачЦ_ИнвП_Дата&gt;JL$3,SUMPRODUCT(($B$28:$B$41="Теплица")*$E$28:$E$41),SUMPRODUCT(($B$28:$B$41="Теплица")*$K$28:$K$41)),"")</f>
        <v>81000</v>
      </c>
      <c r="JM9" s="191">
        <f t="shared" ref="JM9:JM11" ca="1" si="267">SUM(JJ9:JL9)</f>
        <v>243000</v>
      </c>
      <c r="JN9" s="201">
        <f t="shared" ref="JN9:JN11" ca="1" si="268">SUM(JA9,JE9,JI9,JM9)</f>
        <v>972000</v>
      </c>
      <c r="JO9" s="190">
        <f ca="1">IF(AND(НачИнвП_Дата&lt;=JO$3,КИнвП_Дата&gt;JO$3),
             IF(НачЦ_ИнвП_Дата&gt;JO$3,SUMPRODUCT(($B$28:$B$41="Теплица")*$E$28:$E$41),SUMPRODUCT(($B$28:$B$41="Теплица")*$K$28:$K$41)),"")</f>
        <v>81000</v>
      </c>
      <c r="JP9" s="190">
        <f ca="1">IF(AND(НачИнвП_Дата&lt;=JP$3,КИнвП_Дата&gt;JP$3),
             IF(НачЦ_ИнвП_Дата&gt;JP$3,SUMPRODUCT(($B$28:$B$41="Теплица")*$E$28:$E$41),SUMPRODUCT(($B$28:$B$41="Теплица")*$K$28:$K$41)),"")</f>
        <v>81000</v>
      </c>
      <c r="JQ9" s="190">
        <f ca="1">IF(AND(НачИнвП_Дата&lt;=JQ$3,КИнвП_Дата&gt;JQ$3),
             IF(НачЦ_ИнвП_Дата&gt;JQ$3,SUMPRODUCT(($B$28:$B$41="Теплица")*$E$28:$E$41),SUMPRODUCT(($B$28:$B$41="Теплица")*$K$28:$K$41)),"")</f>
        <v>81000</v>
      </c>
      <c r="JR9" s="191">
        <f t="shared" ref="JR9:JR11" ca="1" si="269">SUM(JO9:JQ9)</f>
        <v>243000</v>
      </c>
      <c r="JS9" s="190">
        <f ca="1">IF(AND(НачИнвП_Дата&lt;=JS$3,КИнвП_Дата&gt;JS$3),
             IF(НачЦ_ИнвП_Дата&gt;JS$3,SUMPRODUCT(($B$28:$B$41="Теплица")*$E$28:$E$41),SUMPRODUCT(($B$28:$B$41="Теплица")*$K$28:$K$41)),"")</f>
        <v>81000</v>
      </c>
      <c r="JT9" s="190">
        <f ca="1">IF(AND(НачИнвП_Дата&lt;=JT$3,КИнвП_Дата&gt;JT$3),
             IF(НачЦ_ИнвП_Дата&gt;JT$3,SUMPRODUCT(($B$28:$B$41="Теплица")*$E$28:$E$41),SUMPRODUCT(($B$28:$B$41="Теплица")*$K$28:$K$41)),"")</f>
        <v>81000</v>
      </c>
      <c r="JU9" s="190">
        <f ca="1">IF(AND(НачИнвП_Дата&lt;=JU$3,КИнвП_Дата&gt;JU$3),
             IF(НачЦ_ИнвП_Дата&gt;JU$3,SUMPRODUCT(($B$28:$B$41="Теплица")*$E$28:$E$41),SUMPRODUCT(($B$28:$B$41="Теплица")*$K$28:$K$41)),"")</f>
        <v>81000</v>
      </c>
      <c r="JV9" s="191">
        <f t="shared" ref="JV9:JV11" ca="1" si="270">SUM(JS9:JU9)</f>
        <v>243000</v>
      </c>
      <c r="JW9" s="190">
        <f ca="1">IF(AND(НачИнвП_Дата&lt;=JW$3,КИнвП_Дата&gt;JW$3),
             IF(НачЦ_ИнвП_Дата&gt;JW$3,SUMPRODUCT(($B$28:$B$41="Теплица")*$E$28:$E$41),SUMPRODUCT(($B$28:$B$41="Теплица")*$K$28:$K$41)),"")</f>
        <v>81000</v>
      </c>
      <c r="JX9" s="190">
        <f ca="1">IF(AND(НачИнвП_Дата&lt;=JX$3,КИнвП_Дата&gt;JX$3),
             IF(НачЦ_ИнвП_Дата&gt;JX$3,SUMPRODUCT(($B$28:$B$41="Теплица")*$E$28:$E$41),SUMPRODUCT(($B$28:$B$41="Теплица")*$K$28:$K$41)),"")</f>
        <v>81000</v>
      </c>
      <c r="JY9" s="190">
        <f ca="1">IF(AND(НачИнвП_Дата&lt;=JY$3,КИнвП_Дата&gt;JY$3),
             IF(НачЦ_ИнвП_Дата&gt;JY$3,SUMPRODUCT(($B$28:$B$41="Теплица")*$E$28:$E$41),SUMPRODUCT(($B$28:$B$41="Теплица")*$K$28:$K$41)),"")</f>
        <v>81000</v>
      </c>
      <c r="JZ9" s="191">
        <f t="shared" ref="JZ9:JZ11" ca="1" si="271">SUM(JW9:JY9)</f>
        <v>243000</v>
      </c>
      <c r="KA9" s="190">
        <f ca="1">IF(AND(НачИнвП_Дата&lt;=KA$3,КИнвП_Дата&gt;KA$3),
             IF(НачЦ_ИнвП_Дата&gt;KA$3,SUMPRODUCT(($B$28:$B$41="Теплица")*$E$28:$E$41),SUMPRODUCT(($B$28:$B$41="Теплица")*$K$28:$K$41)),"")</f>
        <v>81000</v>
      </c>
      <c r="KB9" s="190">
        <f ca="1">IF(AND(НачИнвП_Дата&lt;=KB$3,КИнвП_Дата&gt;KB$3),
             IF(НачЦ_ИнвП_Дата&gt;KB$3,SUMPRODUCT(($B$28:$B$41="Теплица")*$E$28:$E$41),SUMPRODUCT(($B$28:$B$41="Теплица")*$K$28:$K$41)),"")</f>
        <v>81000</v>
      </c>
      <c r="KC9" s="190">
        <f ca="1">IF(AND(НачИнвП_Дата&lt;=KC$3,КИнвП_Дата&gt;KC$3),
             IF(НачЦ_ИнвП_Дата&gt;KC$3,SUMPRODUCT(($B$28:$B$41="Теплица")*$E$28:$E$41),SUMPRODUCT(($B$28:$B$41="Теплица")*$K$28:$K$41)),"")</f>
        <v>81000</v>
      </c>
      <c r="KD9" s="191">
        <f t="shared" ref="KD9:KD11" ca="1" si="272">SUM(KA9:KC9)</f>
        <v>243000</v>
      </c>
      <c r="KE9" s="201">
        <f t="shared" ref="KE9:KE11" ca="1" si="273">SUM(JR9,JV9,JZ9,KD9)</f>
        <v>972000</v>
      </c>
      <c r="KF9" s="190">
        <f ca="1">IF(AND(НачИнвП_Дата&lt;=KF$3,КИнвП_Дата&gt;KF$3),
             IF(НачЦ_ИнвП_Дата&gt;KF$3,SUMPRODUCT(($B$28:$B$41="Теплица")*$E$28:$E$41),SUMPRODUCT(($B$28:$B$41="Теплица")*$K$28:$K$41)),"")</f>
        <v>81000</v>
      </c>
      <c r="KG9" s="190">
        <f ca="1">IF(AND(НачИнвП_Дата&lt;=KG$3,КИнвП_Дата&gt;KG$3),
             IF(НачЦ_ИнвП_Дата&gt;KG$3,SUMPRODUCT(($B$28:$B$41="Теплица")*$E$28:$E$41),SUMPRODUCT(($B$28:$B$41="Теплица")*$K$28:$K$41)),"")</f>
        <v>81000</v>
      </c>
      <c r="KH9" s="190">
        <f ca="1">IF(AND(НачИнвП_Дата&lt;=KH$3,КИнвП_Дата&gt;KH$3),
             IF(НачЦ_ИнвП_Дата&gt;KH$3,SUMPRODUCT(($B$28:$B$41="Теплица")*$E$28:$E$41),SUMPRODUCT(($B$28:$B$41="Теплица")*$K$28:$K$41)),"")</f>
        <v>81000</v>
      </c>
      <c r="KI9" s="191">
        <f t="shared" ref="KI9:KI11" ca="1" si="274">SUM(KF9:KH9)</f>
        <v>243000</v>
      </c>
      <c r="KJ9" s="190">
        <f ca="1">IF(AND(НачИнвП_Дата&lt;=KJ$3,КИнвП_Дата&gt;KJ$3),
             IF(НачЦ_ИнвП_Дата&gt;KJ$3,SUMPRODUCT(($B$28:$B$41="Теплица")*$E$28:$E$41),SUMPRODUCT(($B$28:$B$41="Теплица")*$K$28:$K$41)),"")</f>
        <v>81000</v>
      </c>
      <c r="KK9" s="190">
        <f ca="1">IF(AND(НачИнвП_Дата&lt;=KK$3,КИнвП_Дата&gt;KK$3),
             IF(НачЦ_ИнвП_Дата&gt;KK$3,SUMPRODUCT(($B$28:$B$41="Теплица")*$E$28:$E$41),SUMPRODUCT(($B$28:$B$41="Теплица")*$K$28:$K$41)),"")</f>
        <v>81000</v>
      </c>
      <c r="KL9" s="190">
        <f ca="1">IF(AND(НачИнвП_Дата&lt;=KL$3,КИнвП_Дата&gt;KL$3),
             IF(НачЦ_ИнвП_Дата&gt;KL$3,SUMPRODUCT(($B$28:$B$41="Теплица")*$E$28:$E$41),SUMPRODUCT(($B$28:$B$41="Теплица")*$K$28:$K$41)),"")</f>
        <v>81000</v>
      </c>
      <c r="KM9" s="191">
        <f t="shared" ref="KM9:KM11" ca="1" si="275">SUM(KJ9:KL9)</f>
        <v>243000</v>
      </c>
      <c r="KN9" s="190">
        <f ca="1">IF(AND(НачИнвП_Дата&lt;=KN$3,КИнвП_Дата&gt;KN$3),
             IF(НачЦ_ИнвП_Дата&gt;KN$3,SUMPRODUCT(($B$28:$B$41="Теплица")*$E$28:$E$41),SUMPRODUCT(($B$28:$B$41="Теплица")*$K$28:$K$41)),"")</f>
        <v>81000</v>
      </c>
      <c r="KO9" s="190">
        <f ca="1">IF(AND(НачИнвП_Дата&lt;=KO$3,КИнвП_Дата&gt;KO$3),
             IF(НачЦ_ИнвП_Дата&gt;KO$3,SUMPRODUCT(($B$28:$B$41="Теплица")*$E$28:$E$41),SUMPRODUCT(($B$28:$B$41="Теплица")*$K$28:$K$41)),"")</f>
        <v>81000</v>
      </c>
      <c r="KP9" s="190">
        <f ca="1">IF(AND(НачИнвП_Дата&lt;=KP$3,КИнвП_Дата&gt;KP$3),
             IF(НачЦ_ИнвП_Дата&gt;KP$3,SUMPRODUCT(($B$28:$B$41="Теплица")*$E$28:$E$41),SUMPRODUCT(($B$28:$B$41="Теплица")*$K$28:$K$41)),"")</f>
        <v>81000</v>
      </c>
      <c r="KQ9" s="191">
        <f t="shared" ref="KQ9:KQ11" ca="1" si="276">SUM(KN9:KP9)</f>
        <v>243000</v>
      </c>
      <c r="KR9" s="190">
        <f ca="1">IF(AND(НачИнвП_Дата&lt;=KR$3,КИнвП_Дата&gt;KR$3),
             IF(НачЦ_ИнвП_Дата&gt;KR$3,SUMPRODUCT(($B$28:$B$41="Теплица")*$E$28:$E$41),SUMPRODUCT(($B$28:$B$41="Теплица")*$K$28:$K$41)),"")</f>
        <v>81000</v>
      </c>
      <c r="KS9" s="190">
        <f ca="1">IF(AND(НачИнвП_Дата&lt;=KS$3,КИнвП_Дата&gt;KS$3),
             IF(НачЦ_ИнвП_Дата&gt;KS$3,SUMPRODUCT(($B$28:$B$41="Теплица")*$E$28:$E$41),SUMPRODUCT(($B$28:$B$41="Теплица")*$K$28:$K$41)),"")</f>
        <v>81000</v>
      </c>
      <c r="KT9" s="190">
        <f ca="1">IF(AND(НачИнвП_Дата&lt;=KT$3,КИнвП_Дата&gt;KT$3),
             IF(НачЦ_ИнвП_Дата&gt;KT$3,SUMPRODUCT(($B$28:$B$41="Теплица")*$E$28:$E$41),SUMPRODUCT(($B$28:$B$41="Теплица")*$K$28:$K$41)),"")</f>
        <v>81000</v>
      </c>
      <c r="KU9" s="191">
        <f t="shared" ref="KU9:KU11" ca="1" si="277">SUM(KR9:KT9)</f>
        <v>243000</v>
      </c>
      <c r="KV9" s="201">
        <f t="shared" ref="KV9:KV11" ca="1" si="278">SUM(KI9,KM9,KQ9,KU9)</f>
        <v>972000</v>
      </c>
      <c r="KW9" s="190">
        <f ca="1">IF(AND(НачИнвП_Дата&lt;=KW$3,КИнвП_Дата&gt;KW$3),
             IF(НачЦ_ИнвП_Дата&gt;KW$3,SUMPRODUCT(($B$28:$B$41="Теплица")*$E$28:$E$41),SUMPRODUCT(($B$28:$B$41="Теплица")*$K$28:$K$41)),"")</f>
        <v>81000</v>
      </c>
      <c r="KX9" s="190">
        <f ca="1">IF(AND(НачИнвП_Дата&lt;=KX$3,КИнвП_Дата&gt;KX$3),
             IF(НачЦ_ИнвП_Дата&gt;KX$3,SUMPRODUCT(($B$28:$B$41="Теплица")*$E$28:$E$41),SUMPRODUCT(($B$28:$B$41="Теплица")*$K$28:$K$41)),"")</f>
        <v>81000</v>
      </c>
      <c r="KY9" s="190">
        <f ca="1">IF(AND(НачИнвП_Дата&lt;=KY$3,КИнвП_Дата&gt;KY$3),
             IF(НачЦ_ИнвП_Дата&gt;KY$3,SUMPRODUCT(($B$28:$B$41="Теплица")*$E$28:$E$41),SUMPRODUCT(($B$28:$B$41="Теплица")*$K$28:$K$41)),"")</f>
        <v>81000</v>
      </c>
      <c r="KZ9" s="191">
        <f t="shared" ref="KZ9:KZ11" ca="1" si="279">SUM(KW9:KY9)</f>
        <v>243000</v>
      </c>
      <c r="LA9" s="190">
        <f ca="1">IF(AND(НачИнвП_Дата&lt;=LA$3,КИнвП_Дата&gt;LA$3),
             IF(НачЦ_ИнвП_Дата&gt;LA$3,SUMPRODUCT(($B$28:$B$41="Теплица")*$E$28:$E$41),SUMPRODUCT(($B$28:$B$41="Теплица")*$K$28:$K$41)),"")</f>
        <v>81000</v>
      </c>
      <c r="LB9" s="190">
        <f ca="1">IF(AND(НачИнвП_Дата&lt;=LB$3,КИнвП_Дата&gt;LB$3),
             IF(НачЦ_ИнвП_Дата&gt;LB$3,SUMPRODUCT(($B$28:$B$41="Теплица")*$E$28:$E$41),SUMPRODUCT(($B$28:$B$41="Теплица")*$K$28:$K$41)),"")</f>
        <v>81000</v>
      </c>
      <c r="LC9" s="190">
        <f ca="1">IF(AND(НачИнвП_Дата&lt;=LC$3,КИнвП_Дата&gt;LC$3),
             IF(НачЦ_ИнвП_Дата&gt;LC$3,SUMPRODUCT(($B$28:$B$41="Теплица")*$E$28:$E$41),SUMPRODUCT(($B$28:$B$41="Теплица")*$K$28:$K$41)),"")</f>
        <v>81000</v>
      </c>
      <c r="LD9" s="191">
        <f t="shared" ref="LD9:LD11" ca="1" si="280">SUM(LA9:LC9)</f>
        <v>243000</v>
      </c>
      <c r="LE9" s="190">
        <f ca="1">IF(AND(НачИнвП_Дата&lt;=LE$3,КИнвП_Дата&gt;LE$3),
             IF(НачЦ_ИнвП_Дата&gt;LE$3,SUMPRODUCT(($B$28:$B$41="Теплица")*$E$28:$E$41),SUMPRODUCT(($B$28:$B$41="Теплица")*$K$28:$K$41)),"")</f>
        <v>81000</v>
      </c>
      <c r="LF9" s="190">
        <f ca="1">IF(AND(НачИнвП_Дата&lt;=LF$3,КИнвП_Дата&gt;LF$3),
             IF(НачЦ_ИнвП_Дата&gt;LF$3,SUMPRODUCT(($B$28:$B$41="Теплица")*$E$28:$E$41),SUMPRODUCT(($B$28:$B$41="Теплица")*$K$28:$K$41)),"")</f>
        <v>81000</v>
      </c>
      <c r="LG9" s="190">
        <f ca="1">IF(AND(НачИнвП_Дата&lt;=LG$3,КИнвП_Дата&gt;LG$3),
             IF(НачЦ_ИнвП_Дата&gt;LG$3,SUMPRODUCT(($B$28:$B$41="Теплица")*$E$28:$E$41),SUMPRODUCT(($B$28:$B$41="Теплица")*$K$28:$K$41)),"")</f>
        <v>81000</v>
      </c>
      <c r="LH9" s="191">
        <f t="shared" ref="LH9:LH11" ca="1" si="281">SUM(LE9:LG9)</f>
        <v>243000</v>
      </c>
      <c r="LI9" s="190">
        <f ca="1">IF(AND(НачИнвП_Дата&lt;=LI$3,КИнвП_Дата&gt;LI$3),
             IF(НачЦ_ИнвП_Дата&gt;LI$3,SUMPRODUCT(($B$28:$B$41="Теплица")*$E$28:$E$41),SUMPRODUCT(($B$28:$B$41="Теплица")*$K$28:$K$41)),"")</f>
        <v>81000</v>
      </c>
      <c r="LJ9" s="190">
        <f ca="1">IF(AND(НачИнвП_Дата&lt;=LJ$3,КИнвП_Дата&gt;LJ$3),
             IF(НачЦ_ИнвП_Дата&gt;LJ$3,SUMPRODUCT(($B$28:$B$41="Теплица")*$E$28:$E$41),SUMPRODUCT(($B$28:$B$41="Теплица")*$K$28:$K$41)),"")</f>
        <v>81000</v>
      </c>
      <c r="LK9" s="190">
        <f ca="1">IF(AND(НачИнвП_Дата&lt;=LK$3,КИнвП_Дата&gt;LK$3),
             IF(НачЦ_ИнвП_Дата&gt;LK$3,SUMPRODUCT(($B$28:$B$41="Теплица")*$E$28:$E$41),SUMPRODUCT(($B$28:$B$41="Теплица")*$K$28:$K$41)),"")</f>
        <v>81000</v>
      </c>
      <c r="LL9" s="191">
        <f t="shared" ref="LL9:LL11" ca="1" si="282">SUM(LI9:LK9)</f>
        <v>243000</v>
      </c>
      <c r="LM9" s="201">
        <f t="shared" ref="LM9:LM11" ca="1" si="283">SUM(KZ9,LD9,LH9,LL9)</f>
        <v>972000</v>
      </c>
      <c r="LN9" s="190">
        <f ca="1">IF(AND(НачИнвП_Дата&lt;=LN$3,КИнвП_Дата&gt;LN$3),
             IF(НачЦ_ИнвП_Дата&gt;LN$3,SUMPRODUCT(($B$28:$B$41="Теплица")*$E$28:$E$41),SUMPRODUCT(($B$28:$B$41="Теплица")*$K$28:$K$41)),"")</f>
        <v>81000</v>
      </c>
      <c r="LO9" s="190">
        <f ca="1">IF(AND(НачИнвП_Дата&lt;=LO$3,КИнвП_Дата&gt;LO$3),
             IF(НачЦ_ИнвП_Дата&gt;LO$3,SUMPRODUCT(($B$28:$B$41="Теплица")*$E$28:$E$41),SUMPRODUCT(($B$28:$B$41="Теплица")*$K$28:$K$41)),"")</f>
        <v>81000</v>
      </c>
      <c r="LP9" s="190">
        <f ca="1">IF(AND(НачИнвП_Дата&lt;=LP$3,КИнвП_Дата&gt;LP$3),
             IF(НачЦ_ИнвП_Дата&gt;LP$3,SUMPRODUCT(($B$28:$B$41="Теплица")*$E$28:$E$41),SUMPRODUCT(($B$28:$B$41="Теплица")*$K$28:$K$41)),"")</f>
        <v>81000</v>
      </c>
      <c r="LQ9" s="191">
        <f t="shared" ref="LQ9:LQ11" ca="1" si="284">SUM(LN9:LP9)</f>
        <v>243000</v>
      </c>
      <c r="LR9" s="190">
        <f ca="1">IF(AND(НачИнвП_Дата&lt;=LR$3,КИнвП_Дата&gt;LR$3),
             IF(НачЦ_ИнвП_Дата&gt;LR$3,SUMPRODUCT(($B$28:$B$41="Теплица")*$E$28:$E$41),SUMPRODUCT(($B$28:$B$41="Теплица")*$K$28:$K$41)),"")</f>
        <v>81000</v>
      </c>
      <c r="LS9" s="190">
        <f ca="1">IF(AND(НачИнвП_Дата&lt;=LS$3,КИнвП_Дата&gt;LS$3),
             IF(НачЦ_ИнвП_Дата&gt;LS$3,SUMPRODUCT(($B$28:$B$41="Теплица")*$E$28:$E$41),SUMPRODUCT(($B$28:$B$41="Теплица")*$K$28:$K$41)),"")</f>
        <v>81000</v>
      </c>
      <c r="LT9" s="190">
        <f ca="1">IF(AND(НачИнвП_Дата&lt;=LT$3,КИнвП_Дата&gt;LT$3),
             IF(НачЦ_ИнвП_Дата&gt;LT$3,SUMPRODUCT(($B$28:$B$41="Теплица")*$E$28:$E$41),SUMPRODUCT(($B$28:$B$41="Теплица")*$K$28:$K$41)),"")</f>
        <v>81000</v>
      </c>
      <c r="LU9" s="191">
        <f t="shared" ref="LU9:LU11" ca="1" si="285">SUM(LR9:LT9)</f>
        <v>243000</v>
      </c>
      <c r="LV9" s="190">
        <f ca="1">IF(AND(НачИнвП_Дата&lt;=LV$3,КИнвП_Дата&gt;LV$3),
             IF(НачЦ_ИнвП_Дата&gt;LV$3,SUMPRODUCT(($B$28:$B$41="Теплица")*$E$28:$E$41),SUMPRODUCT(($B$28:$B$41="Теплица")*$K$28:$K$41)),"")</f>
        <v>81000</v>
      </c>
      <c r="LW9" s="190">
        <f ca="1">IF(AND(НачИнвП_Дата&lt;=LW$3,КИнвП_Дата&gt;LW$3),
             IF(НачЦ_ИнвП_Дата&gt;LW$3,SUMPRODUCT(($B$28:$B$41="Теплица")*$E$28:$E$41),SUMPRODUCT(($B$28:$B$41="Теплица")*$K$28:$K$41)),"")</f>
        <v>81000</v>
      </c>
      <c r="LX9" s="190">
        <f ca="1">IF(AND(НачИнвП_Дата&lt;=LX$3,КИнвП_Дата&gt;LX$3),
             IF(НачЦ_ИнвП_Дата&gt;LX$3,SUMPRODUCT(($B$28:$B$41="Теплица")*$E$28:$E$41),SUMPRODUCT(($B$28:$B$41="Теплица")*$K$28:$K$41)),"")</f>
        <v>81000</v>
      </c>
      <c r="LY9" s="191">
        <f t="shared" ref="LY9:LY11" ca="1" si="286">SUM(LV9:LX9)</f>
        <v>243000</v>
      </c>
      <c r="LZ9" s="190">
        <f ca="1">IF(AND(НачИнвП_Дата&lt;=LZ$3,КИнвП_Дата&gt;LZ$3),
             IF(НачЦ_ИнвП_Дата&gt;LZ$3,SUMPRODUCT(($B$28:$B$41="Теплица")*$E$28:$E$41),SUMPRODUCT(($B$28:$B$41="Теплица")*$K$28:$K$41)),"")</f>
        <v>81000</v>
      </c>
      <c r="MA9" s="190">
        <f ca="1">IF(AND(НачИнвП_Дата&lt;=MA$3,КИнвП_Дата&gt;MA$3),
             IF(НачЦ_ИнвП_Дата&gt;MA$3,SUMPRODUCT(($B$28:$B$41="Теплица")*$E$28:$E$41),SUMPRODUCT(($B$28:$B$41="Теплица")*$K$28:$K$41)),"")</f>
        <v>81000</v>
      </c>
      <c r="MB9" s="190">
        <f ca="1">IF(AND(НачИнвП_Дата&lt;=MB$3,КИнвП_Дата&gt;MB$3),
             IF(НачЦ_ИнвП_Дата&gt;MB$3,SUMPRODUCT(($B$28:$B$41="Теплица")*$E$28:$E$41),SUMPRODUCT(($B$28:$B$41="Теплица")*$K$28:$K$41)),"")</f>
        <v>81000</v>
      </c>
      <c r="MC9" s="191">
        <f t="shared" ref="MC9:MC11" ca="1" si="287">SUM(LZ9:MB9)</f>
        <v>243000</v>
      </c>
      <c r="MD9" s="201">
        <f t="shared" ref="MD9:MD11" ca="1" si="288">SUM(LQ9,LU9,LY9,MC9)</f>
        <v>972000</v>
      </c>
      <c r="ME9" s="190">
        <f ca="1">IF(AND(НачИнвП_Дата&lt;=ME$3,КИнвП_Дата&gt;ME$3),
             IF(НачЦ_ИнвП_Дата&gt;ME$3,SUMPRODUCT(($B$28:$B$41="Теплица")*$E$28:$E$41),SUMPRODUCT(($B$28:$B$41="Теплица")*$K$28:$K$41)),"")</f>
        <v>81000</v>
      </c>
      <c r="MF9" s="190">
        <f ca="1">IF(AND(НачИнвП_Дата&lt;=MF$3,КИнвП_Дата&gt;MF$3),
             IF(НачЦ_ИнвП_Дата&gt;MF$3,SUMPRODUCT(($B$28:$B$41="Теплица")*$E$28:$E$41),SUMPRODUCT(($B$28:$B$41="Теплица")*$K$28:$K$41)),"")</f>
        <v>81000</v>
      </c>
      <c r="MG9" s="190">
        <f ca="1">IF(AND(НачИнвП_Дата&lt;=MG$3,КИнвП_Дата&gt;MG$3),
             IF(НачЦ_ИнвП_Дата&gt;MG$3,SUMPRODUCT(($B$28:$B$41="Теплица")*$E$28:$E$41),SUMPRODUCT(($B$28:$B$41="Теплица")*$K$28:$K$41)),"")</f>
        <v>81000</v>
      </c>
      <c r="MH9" s="191">
        <f t="shared" ref="MH9:MH11" ca="1" si="289">SUM(ME9:MG9)</f>
        <v>243000</v>
      </c>
      <c r="MI9" s="190">
        <f ca="1">IF(AND(НачИнвП_Дата&lt;=MI$3,КИнвП_Дата&gt;MI$3),
             IF(НачЦ_ИнвП_Дата&gt;MI$3,SUMPRODUCT(($B$28:$B$41="Теплица")*$E$28:$E$41),SUMPRODUCT(($B$28:$B$41="Теплица")*$K$28:$K$41)),"")</f>
        <v>81000</v>
      </c>
      <c r="MJ9" s="190">
        <f ca="1">IF(AND(НачИнвП_Дата&lt;=MJ$3,КИнвП_Дата&gt;MJ$3),
             IF(НачЦ_ИнвП_Дата&gt;MJ$3,SUMPRODUCT(($B$28:$B$41="Теплица")*$E$28:$E$41),SUMPRODUCT(($B$28:$B$41="Теплица")*$K$28:$K$41)),"")</f>
        <v>81000</v>
      </c>
      <c r="MK9" s="190">
        <f ca="1">IF(AND(НачИнвП_Дата&lt;=MK$3,КИнвП_Дата&gt;MK$3),
             IF(НачЦ_ИнвП_Дата&gt;MK$3,SUMPRODUCT(($B$28:$B$41="Теплица")*$E$28:$E$41),SUMPRODUCT(($B$28:$B$41="Теплица")*$K$28:$K$41)),"")</f>
        <v>81000</v>
      </c>
      <c r="ML9" s="191">
        <f t="shared" ref="ML9:ML11" ca="1" si="290">SUM(MI9:MK9)</f>
        <v>243000</v>
      </c>
      <c r="MM9" s="190">
        <f ca="1">IF(AND(НачИнвП_Дата&lt;=MM$3,КИнвП_Дата&gt;MM$3),
             IF(НачЦ_ИнвП_Дата&gt;MM$3,SUMPRODUCT(($B$28:$B$41="Теплица")*$E$28:$E$41),SUMPRODUCT(($B$28:$B$41="Теплица")*$K$28:$K$41)),"")</f>
        <v>81000</v>
      </c>
      <c r="MN9" s="190">
        <f ca="1">IF(AND(НачИнвП_Дата&lt;=MN$3,КИнвП_Дата&gt;MN$3),
             IF(НачЦ_ИнвП_Дата&gt;MN$3,SUMPRODUCT(($B$28:$B$41="Теплица")*$E$28:$E$41),SUMPRODUCT(($B$28:$B$41="Теплица")*$K$28:$K$41)),"")</f>
        <v>81000</v>
      </c>
      <c r="MO9" s="190">
        <f ca="1">IF(AND(НачИнвП_Дата&lt;=MO$3,КИнвП_Дата&gt;MO$3),
             IF(НачЦ_ИнвП_Дата&gt;MO$3,SUMPRODUCT(($B$28:$B$41="Теплица")*$E$28:$E$41),SUMPRODUCT(($B$28:$B$41="Теплица")*$K$28:$K$41)),"")</f>
        <v>81000</v>
      </c>
      <c r="MP9" s="191">
        <f t="shared" ref="MP9:MP11" ca="1" si="291">SUM(MM9:MO9)</f>
        <v>243000</v>
      </c>
      <c r="MQ9" s="190">
        <f ca="1">IF(AND(НачИнвП_Дата&lt;=MQ$3,КИнвП_Дата&gt;MQ$3),
             IF(НачЦ_ИнвП_Дата&gt;MQ$3,SUMPRODUCT(($B$28:$B$41="Теплица")*$E$28:$E$41),SUMPRODUCT(($B$28:$B$41="Теплица")*$K$28:$K$41)),"")</f>
        <v>81000</v>
      </c>
      <c r="MR9" s="190">
        <f ca="1">IF(AND(НачИнвП_Дата&lt;=MR$3,КИнвП_Дата&gt;MR$3),
             IF(НачЦ_ИнвП_Дата&gt;MR$3,SUMPRODUCT(($B$28:$B$41="Теплица")*$E$28:$E$41),SUMPRODUCT(($B$28:$B$41="Теплица")*$K$28:$K$41)),"")</f>
        <v>81000</v>
      </c>
      <c r="MS9" s="190">
        <f ca="1">IF(AND(НачИнвП_Дата&lt;=MS$3,КИнвП_Дата&gt;MS$3),
             IF(НачЦ_ИнвП_Дата&gt;MS$3,SUMPRODUCT(($B$28:$B$41="Теплица")*$E$28:$E$41),SUMPRODUCT(($B$28:$B$41="Теплица")*$K$28:$K$41)),"")</f>
        <v>81000</v>
      </c>
      <c r="MT9" s="191">
        <f t="shared" ref="MT9:MT11" ca="1" si="292">SUM(MQ9:MS9)</f>
        <v>243000</v>
      </c>
      <c r="MU9" s="201">
        <f t="shared" ref="MU9:MU11" ca="1" si="293">SUM(MH9,ML9,MP9,MT9)</f>
        <v>972000</v>
      </c>
      <c r="MV9" s="190">
        <f ca="1">IF(AND(НачИнвП_Дата&lt;=MV$3,КИнвП_Дата&gt;MV$3),
             IF(НачЦ_ИнвП_Дата&gt;MV$3,SUMPRODUCT(($B$28:$B$41="Теплица")*$E$28:$E$41),SUMPRODUCT(($B$28:$B$41="Теплица")*$K$28:$K$41)),"")</f>
        <v>81000</v>
      </c>
      <c r="MW9" s="190">
        <f ca="1">IF(AND(НачИнвП_Дата&lt;=MW$3,КИнвП_Дата&gt;MW$3),
             IF(НачЦ_ИнвП_Дата&gt;MW$3,SUMPRODUCT(($B$28:$B$41="Теплица")*$E$28:$E$41),SUMPRODUCT(($B$28:$B$41="Теплица")*$K$28:$K$41)),"")</f>
        <v>81000</v>
      </c>
      <c r="MX9" s="190">
        <f ca="1">IF(AND(НачИнвП_Дата&lt;=MX$3,КИнвП_Дата&gt;MX$3),
             IF(НачЦ_ИнвП_Дата&gt;MX$3,SUMPRODUCT(($B$28:$B$41="Теплица")*$E$28:$E$41),SUMPRODUCT(($B$28:$B$41="Теплица")*$K$28:$K$41)),"")</f>
        <v>81000</v>
      </c>
      <c r="MY9" s="191">
        <f t="shared" ref="MY9:MY11" ca="1" si="294">SUM(MV9:MX9)</f>
        <v>243000</v>
      </c>
      <c r="MZ9" s="190">
        <f ca="1">IF(AND(НачИнвП_Дата&lt;=MZ$3,КИнвП_Дата&gt;MZ$3),
             IF(НачЦ_ИнвП_Дата&gt;MZ$3,SUMPRODUCT(($B$28:$B$41="Теплица")*$E$28:$E$41),SUMPRODUCT(($B$28:$B$41="Теплица")*$K$28:$K$41)),"")</f>
        <v>81000</v>
      </c>
      <c r="NA9" s="190">
        <f ca="1">IF(AND(НачИнвП_Дата&lt;=NA$3,КИнвП_Дата&gt;NA$3),
             IF(НачЦ_ИнвП_Дата&gt;NA$3,SUMPRODUCT(($B$28:$B$41="Теплица")*$E$28:$E$41),SUMPRODUCT(($B$28:$B$41="Теплица")*$K$28:$K$41)),"")</f>
        <v>81000</v>
      </c>
      <c r="NB9" s="190">
        <f ca="1">IF(AND(НачИнвП_Дата&lt;=NB$3,КИнвП_Дата&gt;NB$3),
             IF(НачЦ_ИнвП_Дата&gt;NB$3,SUMPRODUCT(($B$28:$B$41="Теплица")*$E$28:$E$41),SUMPRODUCT(($B$28:$B$41="Теплица")*$K$28:$K$41)),"")</f>
        <v>81000</v>
      </c>
      <c r="NC9" s="191">
        <f t="shared" ref="NC9:NC11" ca="1" si="295">SUM(MZ9:NB9)</f>
        <v>243000</v>
      </c>
      <c r="ND9" s="190">
        <f ca="1">IF(AND(НачИнвП_Дата&lt;=ND$3,КИнвП_Дата&gt;ND$3),
             IF(НачЦ_ИнвП_Дата&gt;ND$3,SUMPRODUCT(($B$28:$B$41="Теплица")*$E$28:$E$41),SUMPRODUCT(($B$28:$B$41="Теплица")*$K$28:$K$41)),"")</f>
        <v>81000</v>
      </c>
      <c r="NE9" s="190">
        <f ca="1">IF(AND(НачИнвП_Дата&lt;=NE$3,КИнвП_Дата&gt;NE$3),
             IF(НачЦ_ИнвП_Дата&gt;NE$3,SUMPRODUCT(($B$28:$B$41="Теплица")*$E$28:$E$41),SUMPRODUCT(($B$28:$B$41="Теплица")*$K$28:$K$41)),"")</f>
        <v>81000</v>
      </c>
      <c r="NF9" s="190">
        <f ca="1">IF(AND(НачИнвП_Дата&lt;=NF$3,КИнвП_Дата&gt;NF$3),
             IF(НачЦ_ИнвП_Дата&gt;NF$3,SUMPRODUCT(($B$28:$B$41="Теплица")*$E$28:$E$41),SUMPRODUCT(($B$28:$B$41="Теплица")*$K$28:$K$41)),"")</f>
        <v>81000</v>
      </c>
      <c r="NG9" s="191">
        <f t="shared" ref="NG9:NG11" ca="1" si="296">SUM(ND9:NF9)</f>
        <v>243000</v>
      </c>
      <c r="NH9" s="190">
        <f ca="1">IF(AND(НачИнвП_Дата&lt;=NH$3,КИнвП_Дата&gt;NH$3),
             IF(НачЦ_ИнвП_Дата&gt;NH$3,SUMPRODUCT(($B$28:$B$41="Теплица")*$E$28:$E$41),SUMPRODUCT(($B$28:$B$41="Теплица")*$K$28:$K$41)),"")</f>
        <v>81000</v>
      </c>
      <c r="NI9" s="190">
        <f ca="1">IF(AND(НачИнвП_Дата&lt;=NI$3,КИнвП_Дата&gt;NI$3),
             IF(НачЦ_ИнвП_Дата&gt;NI$3,SUMPRODUCT(($B$28:$B$41="Теплица")*$E$28:$E$41),SUMPRODUCT(($B$28:$B$41="Теплица")*$K$28:$K$41)),"")</f>
        <v>81000</v>
      </c>
      <c r="NJ9" s="190">
        <f ca="1">IF(AND(НачИнвП_Дата&lt;=NJ$3,КИнвП_Дата&gt;NJ$3),
             IF(НачЦ_ИнвП_Дата&gt;NJ$3,SUMPRODUCT(($B$28:$B$41="Теплица")*$E$28:$E$41),SUMPRODUCT(($B$28:$B$41="Теплица")*$K$28:$K$41)),"")</f>
        <v>81000</v>
      </c>
      <c r="NK9" s="191">
        <f t="shared" ref="NK9:NK11" ca="1" si="297">SUM(NH9:NJ9)</f>
        <v>243000</v>
      </c>
      <c r="NL9" s="201">
        <f t="shared" ref="NL9:NL11" ca="1" si="298">SUM(MY9,NC9,NG9,NK9)</f>
        <v>972000</v>
      </c>
      <c r="NM9" s="190">
        <f ca="1">IF(AND(НачИнвП_Дата&lt;=NM$3,КИнвП_Дата&gt;NM$3),
             IF(НачЦ_ИнвП_Дата&gt;NM$3,SUMPRODUCT(($B$28:$B$41="Теплица")*$E$28:$E$41),SUMPRODUCT(($B$28:$B$41="Теплица")*$K$28:$K$41)),"")</f>
        <v>81000</v>
      </c>
      <c r="NN9" s="190">
        <f ca="1">IF(AND(НачИнвП_Дата&lt;=NN$3,КИнвП_Дата&gt;NN$3),
             IF(НачЦ_ИнвП_Дата&gt;NN$3,SUMPRODUCT(($B$28:$B$41="Теплица")*$E$28:$E$41),SUMPRODUCT(($B$28:$B$41="Теплица")*$K$28:$K$41)),"")</f>
        <v>81000</v>
      </c>
      <c r="NO9" s="190">
        <f ca="1">IF(AND(НачИнвП_Дата&lt;=NO$3,КИнвП_Дата&gt;NO$3),
             IF(НачЦ_ИнвП_Дата&gt;NO$3,SUMPRODUCT(($B$28:$B$41="Теплица")*$E$28:$E$41),SUMPRODUCT(($B$28:$B$41="Теплица")*$K$28:$K$41)),"")</f>
        <v>81000</v>
      </c>
      <c r="NP9" s="191">
        <f t="shared" ref="NP9:NP11" ca="1" si="299">SUM(NM9:NO9)</f>
        <v>243000</v>
      </c>
      <c r="NQ9" s="190">
        <f ca="1">IF(AND(НачИнвП_Дата&lt;=NQ$3,КИнвП_Дата&gt;NQ$3),
             IF(НачЦ_ИнвП_Дата&gt;NQ$3,SUMPRODUCT(($B$28:$B$41="Теплица")*$E$28:$E$41),SUMPRODUCT(($B$28:$B$41="Теплица")*$K$28:$K$41)),"")</f>
        <v>81000</v>
      </c>
      <c r="NR9" s="190">
        <f ca="1">IF(AND(НачИнвП_Дата&lt;=NR$3,КИнвП_Дата&gt;NR$3),
             IF(НачЦ_ИнвП_Дата&gt;NR$3,SUMPRODUCT(($B$28:$B$41="Теплица")*$E$28:$E$41),SUMPRODUCT(($B$28:$B$41="Теплица")*$K$28:$K$41)),"")</f>
        <v>81000</v>
      </c>
      <c r="NS9" s="190">
        <f ca="1">IF(AND(НачИнвП_Дата&lt;=NS$3,КИнвП_Дата&gt;NS$3),
             IF(НачЦ_ИнвП_Дата&gt;NS$3,SUMPRODUCT(($B$28:$B$41="Теплица")*$E$28:$E$41),SUMPRODUCT(($B$28:$B$41="Теплица")*$K$28:$K$41)),"")</f>
        <v>81000</v>
      </c>
      <c r="NT9" s="191">
        <f t="shared" ref="NT9:NT11" ca="1" si="300">SUM(NQ9:NS9)</f>
        <v>243000</v>
      </c>
      <c r="NU9" s="190">
        <f ca="1">IF(AND(НачИнвП_Дата&lt;=NU$3,КИнвП_Дата&gt;NU$3),
             IF(НачЦ_ИнвП_Дата&gt;NU$3,SUMPRODUCT(($B$28:$B$41="Теплица")*$E$28:$E$41),SUMPRODUCT(($B$28:$B$41="Теплица")*$K$28:$K$41)),"")</f>
        <v>81000</v>
      </c>
      <c r="NV9" s="190">
        <f ca="1">IF(AND(НачИнвП_Дата&lt;=NV$3,КИнвП_Дата&gt;NV$3),
             IF(НачЦ_ИнвП_Дата&gt;NV$3,SUMPRODUCT(($B$28:$B$41="Теплица")*$E$28:$E$41),SUMPRODUCT(($B$28:$B$41="Теплица")*$K$28:$K$41)),"")</f>
        <v>81000</v>
      </c>
      <c r="NW9" s="190">
        <f ca="1">IF(AND(НачИнвП_Дата&lt;=NW$3,КИнвП_Дата&gt;NW$3),
             IF(НачЦ_ИнвП_Дата&gt;NW$3,SUMPRODUCT(($B$28:$B$41="Теплица")*$E$28:$E$41),SUMPRODUCT(($B$28:$B$41="Теплица")*$K$28:$K$41)),"")</f>
        <v>81000</v>
      </c>
      <c r="NX9" s="191">
        <f t="shared" ref="NX9:NX11" ca="1" si="301">SUM(NU9:NW9)</f>
        <v>243000</v>
      </c>
      <c r="NY9" s="190">
        <f ca="1">IF(AND(НачИнвП_Дата&lt;=NY$3,КИнвП_Дата&gt;NY$3),
             IF(НачЦ_ИнвП_Дата&gt;NY$3,SUMPRODUCT(($B$28:$B$41="Теплица")*$E$28:$E$41),SUMPRODUCT(($B$28:$B$41="Теплица")*$K$28:$K$41)),"")</f>
        <v>81000</v>
      </c>
      <c r="NZ9" s="190">
        <f ca="1">IF(AND(НачИнвП_Дата&lt;=NZ$3,КИнвП_Дата&gt;NZ$3),
             IF(НачЦ_ИнвП_Дата&gt;NZ$3,SUMPRODUCT(($B$28:$B$41="Теплица")*$E$28:$E$41),SUMPRODUCT(($B$28:$B$41="Теплица")*$K$28:$K$41)),"")</f>
        <v>81000</v>
      </c>
      <c r="OA9" s="190">
        <f ca="1">IF(AND(НачИнвП_Дата&lt;=OA$3,КИнвП_Дата&gt;OA$3),
             IF(НачЦ_ИнвП_Дата&gt;OA$3,SUMPRODUCT(($B$28:$B$41="Теплица")*$E$28:$E$41),SUMPRODUCT(($B$28:$B$41="Теплица")*$K$28:$K$41)),"")</f>
        <v>81000</v>
      </c>
      <c r="OB9" s="191">
        <f t="shared" ref="OB9:OB11" ca="1" si="302">SUM(NY9:OA9)</f>
        <v>243000</v>
      </c>
      <c r="OC9" s="201">
        <f t="shared" ref="OC9:OC11" ca="1" si="303">SUM(NP9,NT9,NX9,OB9)</f>
        <v>972000</v>
      </c>
      <c r="OD9" s="190">
        <f ca="1">IF(AND(НачИнвП_Дата&lt;=OD$3,КИнвП_Дата&gt;OD$3),
             IF(НачЦ_ИнвП_Дата&gt;OD$3,SUMPRODUCT(($B$28:$B$41="Теплица")*$E$28:$E$41),SUMPRODUCT(($B$28:$B$41="Теплица")*$K$28:$K$41)),"")</f>
        <v>81000</v>
      </c>
      <c r="OE9" s="190">
        <f ca="1">IF(AND(НачИнвП_Дата&lt;=OE$3,КИнвП_Дата&gt;OE$3),
             IF(НачЦ_ИнвП_Дата&gt;OE$3,SUMPRODUCT(($B$28:$B$41="Теплица")*$E$28:$E$41),SUMPRODUCT(($B$28:$B$41="Теплица")*$K$28:$K$41)),"")</f>
        <v>81000</v>
      </c>
      <c r="OF9" s="190">
        <f ca="1">IF(AND(НачИнвП_Дата&lt;=OF$3,КИнвП_Дата&gt;OF$3),
             IF(НачЦ_ИнвП_Дата&gt;OF$3,SUMPRODUCT(($B$28:$B$41="Теплица")*$E$28:$E$41),SUMPRODUCT(($B$28:$B$41="Теплица")*$K$28:$K$41)),"")</f>
        <v>81000</v>
      </c>
      <c r="OG9" s="191">
        <f t="shared" ref="OG9:OG11" ca="1" si="304">SUM(OD9:OF9)</f>
        <v>243000</v>
      </c>
      <c r="OH9" s="190">
        <f ca="1">IF(AND(НачИнвП_Дата&lt;=OH$3,КИнвП_Дата&gt;OH$3),
             IF(НачЦ_ИнвП_Дата&gt;OH$3,SUMPRODUCT(($B$28:$B$41="Теплица")*$E$28:$E$41),SUMPRODUCT(($B$28:$B$41="Теплица")*$K$28:$K$41)),"")</f>
        <v>81000</v>
      </c>
      <c r="OI9" s="190">
        <f ca="1">IF(AND(НачИнвП_Дата&lt;=OI$3,КИнвП_Дата&gt;OI$3),
             IF(НачЦ_ИнвП_Дата&gt;OI$3,SUMPRODUCT(($B$28:$B$41="Теплица")*$E$28:$E$41),SUMPRODUCT(($B$28:$B$41="Теплица")*$K$28:$K$41)),"")</f>
        <v>81000</v>
      </c>
      <c r="OJ9" s="190">
        <f ca="1">IF(AND(НачИнвП_Дата&lt;=OJ$3,КИнвП_Дата&gt;OJ$3),
             IF(НачЦ_ИнвП_Дата&gt;OJ$3,SUMPRODUCT(($B$28:$B$41="Теплица")*$E$28:$E$41),SUMPRODUCT(($B$28:$B$41="Теплица")*$K$28:$K$41)),"")</f>
        <v>81000</v>
      </c>
      <c r="OK9" s="191">
        <f t="shared" ref="OK9:OK11" ca="1" si="305">SUM(OH9:OJ9)</f>
        <v>243000</v>
      </c>
      <c r="OL9" s="190">
        <f ca="1">IF(AND(НачИнвП_Дата&lt;=OL$3,КИнвП_Дата&gt;OL$3),
             IF(НачЦ_ИнвП_Дата&gt;OL$3,SUMPRODUCT(($B$28:$B$41="Теплица")*$E$28:$E$41),SUMPRODUCT(($B$28:$B$41="Теплица")*$K$28:$K$41)),"")</f>
        <v>81000</v>
      </c>
      <c r="OM9" s="190">
        <f ca="1">IF(AND(НачИнвП_Дата&lt;=OM$3,КИнвП_Дата&gt;OM$3),
             IF(НачЦ_ИнвП_Дата&gt;OM$3,SUMPRODUCT(($B$28:$B$41="Теплица")*$E$28:$E$41),SUMPRODUCT(($B$28:$B$41="Теплица")*$K$28:$K$41)),"")</f>
        <v>81000</v>
      </c>
      <c r="ON9" s="190">
        <f ca="1">IF(AND(НачИнвП_Дата&lt;=ON$3,КИнвП_Дата&gt;ON$3),
             IF(НачЦ_ИнвП_Дата&gt;ON$3,SUMPRODUCT(($B$28:$B$41="Теплица")*$E$28:$E$41),SUMPRODUCT(($B$28:$B$41="Теплица")*$K$28:$K$41)),"")</f>
        <v>81000</v>
      </c>
      <c r="OO9" s="191">
        <f t="shared" ref="OO9:OO11" ca="1" si="306">SUM(OL9:ON9)</f>
        <v>243000</v>
      </c>
      <c r="OP9" s="190">
        <f ca="1">IF(AND(НачИнвП_Дата&lt;=OP$3,КИнвП_Дата&gt;OP$3),
             IF(НачЦ_ИнвП_Дата&gt;OP$3,SUMPRODUCT(($B$28:$B$41="Теплица")*$E$28:$E$41),SUMPRODUCT(($B$28:$B$41="Теплица")*$K$28:$K$41)),"")</f>
        <v>81000</v>
      </c>
      <c r="OQ9" s="190">
        <f ca="1">IF(AND(НачИнвП_Дата&lt;=OQ$3,КИнвП_Дата&gt;OQ$3),
             IF(НачЦ_ИнвП_Дата&gt;OQ$3,SUMPRODUCT(($B$28:$B$41="Теплица")*$E$28:$E$41),SUMPRODUCT(($B$28:$B$41="Теплица")*$K$28:$K$41)),"")</f>
        <v>81000</v>
      </c>
      <c r="OR9" s="190">
        <f ca="1">IF(AND(НачИнвП_Дата&lt;=OR$3,КИнвП_Дата&gt;OR$3),
             IF(НачЦ_ИнвП_Дата&gt;OR$3,SUMPRODUCT(($B$28:$B$41="Теплица")*$E$28:$E$41),SUMPRODUCT(($B$28:$B$41="Теплица")*$K$28:$K$41)),"")</f>
        <v>81000</v>
      </c>
      <c r="OS9" s="191">
        <f t="shared" ref="OS9:OS11" ca="1" si="307">SUM(OP9:OR9)</f>
        <v>243000</v>
      </c>
      <c r="OT9" s="201">
        <f t="shared" ref="OT9:OT11" ca="1" si="308">SUM(OG9,OK9,OO9,OS9)</f>
        <v>972000</v>
      </c>
      <c r="OU9" s="190">
        <f ca="1">IF(AND(НачИнвП_Дата&lt;=OU$3,КИнвП_Дата&gt;OU$3),
             IF(НачЦ_ИнвП_Дата&gt;OU$3,SUMPRODUCT(($B$28:$B$41="Теплица")*$E$28:$E$41),SUMPRODUCT(($B$28:$B$41="Теплица")*$K$28:$K$41)),"")</f>
        <v>81000</v>
      </c>
      <c r="OV9" s="190">
        <f ca="1">IF(AND(НачИнвП_Дата&lt;=OV$3,КИнвП_Дата&gt;OV$3),
             IF(НачЦ_ИнвП_Дата&gt;OV$3,SUMPRODUCT(($B$28:$B$41="Теплица")*$E$28:$E$41),SUMPRODUCT(($B$28:$B$41="Теплица")*$K$28:$K$41)),"")</f>
        <v>81000</v>
      </c>
      <c r="OW9" s="190">
        <f ca="1">IF(AND(НачИнвП_Дата&lt;=OW$3,КИнвП_Дата&gt;OW$3),
             IF(НачЦ_ИнвП_Дата&gt;OW$3,SUMPRODUCT(($B$28:$B$41="Теплица")*$E$28:$E$41),SUMPRODUCT(($B$28:$B$41="Теплица")*$K$28:$K$41)),"")</f>
        <v>81000</v>
      </c>
      <c r="OX9" s="191">
        <f t="shared" ref="OX9:OX11" ca="1" si="309">SUM(OU9:OW9)</f>
        <v>243000</v>
      </c>
      <c r="OY9" s="190">
        <f ca="1">IF(AND(НачИнвП_Дата&lt;=OY$3,КИнвП_Дата&gt;OY$3),
             IF(НачЦ_ИнвП_Дата&gt;OY$3,SUMPRODUCT(($B$28:$B$41="Теплица")*$E$28:$E$41),SUMPRODUCT(($B$28:$B$41="Теплица")*$K$28:$K$41)),"")</f>
        <v>81000</v>
      </c>
      <c r="OZ9" s="190">
        <f ca="1">IF(AND(НачИнвП_Дата&lt;=OZ$3,КИнвП_Дата&gt;OZ$3),
             IF(НачЦ_ИнвП_Дата&gt;OZ$3,SUMPRODUCT(($B$28:$B$41="Теплица")*$E$28:$E$41),SUMPRODUCT(($B$28:$B$41="Теплица")*$K$28:$K$41)),"")</f>
        <v>81000</v>
      </c>
      <c r="PA9" s="190">
        <f ca="1">IF(AND(НачИнвП_Дата&lt;=PA$3,КИнвП_Дата&gt;PA$3),
             IF(НачЦ_ИнвП_Дата&gt;PA$3,SUMPRODUCT(($B$28:$B$41="Теплица")*$E$28:$E$41),SUMPRODUCT(($B$28:$B$41="Теплица")*$K$28:$K$41)),"")</f>
        <v>81000</v>
      </c>
      <c r="PB9" s="191">
        <f t="shared" ref="PB9:PB11" ca="1" si="310">SUM(OY9:PA9)</f>
        <v>243000</v>
      </c>
      <c r="PC9" s="190">
        <f ca="1">IF(AND(НачИнвП_Дата&lt;=PC$3,КИнвП_Дата&gt;PC$3),
             IF(НачЦ_ИнвП_Дата&gt;PC$3,SUMPRODUCT(($B$28:$B$41="Теплица")*$E$28:$E$41),SUMPRODUCT(($B$28:$B$41="Теплица")*$K$28:$K$41)),"")</f>
        <v>81000</v>
      </c>
      <c r="PD9" s="190">
        <f ca="1">IF(AND(НачИнвП_Дата&lt;=PD$3,КИнвП_Дата&gt;PD$3),
             IF(НачЦ_ИнвП_Дата&gt;PD$3,SUMPRODUCT(($B$28:$B$41="Теплица")*$E$28:$E$41),SUMPRODUCT(($B$28:$B$41="Теплица")*$K$28:$K$41)),"")</f>
        <v>81000</v>
      </c>
      <c r="PE9" s="190">
        <f ca="1">IF(AND(НачИнвП_Дата&lt;=PE$3,КИнвП_Дата&gt;PE$3),
             IF(НачЦ_ИнвП_Дата&gt;PE$3,SUMPRODUCT(($B$28:$B$41="Теплица")*$E$28:$E$41),SUMPRODUCT(($B$28:$B$41="Теплица")*$K$28:$K$41)),"")</f>
        <v>81000</v>
      </c>
      <c r="PF9" s="191">
        <f t="shared" ref="PF9:PF11" ca="1" si="311">SUM(PC9:PE9)</f>
        <v>243000</v>
      </c>
      <c r="PG9" s="190">
        <f ca="1">IF(AND(НачИнвП_Дата&lt;=PG$3,КИнвП_Дата&gt;PG$3),
             IF(НачЦ_ИнвП_Дата&gt;PG$3,SUMPRODUCT(($B$28:$B$41="Теплица")*$E$28:$E$41),SUMPRODUCT(($B$28:$B$41="Теплица")*$K$28:$K$41)),"")</f>
        <v>81000</v>
      </c>
      <c r="PH9" s="190">
        <f ca="1">IF(AND(НачИнвП_Дата&lt;=PH$3,КИнвП_Дата&gt;PH$3),
             IF(НачЦ_ИнвП_Дата&gt;PH$3,SUMPRODUCT(($B$28:$B$41="Теплица")*$E$28:$E$41),SUMPRODUCT(($B$28:$B$41="Теплица")*$K$28:$K$41)),"")</f>
        <v>81000</v>
      </c>
      <c r="PI9" s="190">
        <f ca="1">IF(AND(НачИнвП_Дата&lt;=PI$3,КИнвП_Дата&gt;PI$3),
             IF(НачЦ_ИнвП_Дата&gt;PI$3,SUMPRODUCT(($B$28:$B$41="Теплица")*$E$28:$E$41),SUMPRODUCT(($B$28:$B$41="Теплица")*$K$28:$K$41)),"")</f>
        <v>81000</v>
      </c>
      <c r="PJ9" s="191">
        <f t="shared" ref="PJ9:PJ11" ca="1" si="312">SUM(PG9:PI9)</f>
        <v>243000</v>
      </c>
      <c r="PK9" s="201">
        <f t="shared" ref="PK9:PK11" ca="1" si="313">SUM(OX9,PB9,PF9,PJ9)</f>
        <v>972000</v>
      </c>
      <c r="PL9" s="190">
        <f ca="1">IF(AND(НачИнвП_Дата&lt;=PL$3,КИнвП_Дата&gt;PL$3),
             IF(НачЦ_ИнвП_Дата&gt;PL$3,SUMPRODUCT(($B$28:$B$41="Теплица")*$E$28:$E$41),SUMPRODUCT(($B$28:$B$41="Теплица")*$K$28:$K$41)),"")</f>
        <v>81000</v>
      </c>
      <c r="PM9" s="190">
        <f ca="1">IF(AND(НачИнвП_Дата&lt;=PM$3,КИнвП_Дата&gt;PM$3),
             IF(НачЦ_ИнвП_Дата&gt;PM$3,SUMPRODUCT(($B$28:$B$41="Теплица")*$E$28:$E$41),SUMPRODUCT(($B$28:$B$41="Теплица")*$K$28:$K$41)),"")</f>
        <v>81000</v>
      </c>
      <c r="PN9" s="190">
        <f ca="1">IF(AND(НачИнвП_Дата&lt;=PN$3,КИнвП_Дата&gt;PN$3),
             IF(НачЦ_ИнвП_Дата&gt;PN$3,SUMPRODUCT(($B$28:$B$41="Теплица")*$E$28:$E$41),SUMPRODUCT(($B$28:$B$41="Теплица")*$K$28:$K$41)),"")</f>
        <v>81000</v>
      </c>
      <c r="PO9" s="191">
        <f t="shared" ref="PO9:PO11" ca="1" si="314">SUM(PL9:PN9)</f>
        <v>243000</v>
      </c>
      <c r="PP9" s="190">
        <f ca="1">IF(AND(НачИнвП_Дата&lt;=PP$3,КИнвП_Дата&gt;PP$3),
             IF(НачЦ_ИнвП_Дата&gt;PP$3,SUMPRODUCT(($B$28:$B$41="Теплица")*$E$28:$E$41),SUMPRODUCT(($B$28:$B$41="Теплица")*$K$28:$K$41)),"")</f>
        <v>81000</v>
      </c>
      <c r="PQ9" s="190">
        <f ca="1">IF(AND(НачИнвП_Дата&lt;=PQ$3,КИнвП_Дата&gt;PQ$3),
             IF(НачЦ_ИнвП_Дата&gt;PQ$3,SUMPRODUCT(($B$28:$B$41="Теплица")*$E$28:$E$41),SUMPRODUCT(($B$28:$B$41="Теплица")*$K$28:$K$41)),"")</f>
        <v>81000</v>
      </c>
      <c r="PR9" s="190">
        <f ca="1">IF(AND(НачИнвП_Дата&lt;=PR$3,КИнвП_Дата&gt;PR$3),
             IF(НачЦ_ИнвП_Дата&gt;PR$3,SUMPRODUCT(($B$28:$B$41="Теплица")*$E$28:$E$41),SUMPRODUCT(($B$28:$B$41="Теплица")*$K$28:$K$41)),"")</f>
        <v>81000</v>
      </c>
      <c r="PS9" s="191">
        <f t="shared" ref="PS9:PS11" ca="1" si="315">SUM(PP9:PR9)</f>
        <v>243000</v>
      </c>
      <c r="PT9" s="190">
        <f ca="1">IF(AND(НачИнвП_Дата&lt;=PT$3,КИнвП_Дата&gt;PT$3),
             IF(НачЦ_ИнвП_Дата&gt;PT$3,SUMPRODUCT(($B$28:$B$41="Теплица")*$E$28:$E$41),SUMPRODUCT(($B$28:$B$41="Теплица")*$K$28:$K$41)),"")</f>
        <v>81000</v>
      </c>
      <c r="PU9" s="190">
        <f ca="1">IF(AND(НачИнвП_Дата&lt;=PU$3,КИнвП_Дата&gt;PU$3),
             IF(НачЦ_ИнвП_Дата&gt;PU$3,SUMPRODUCT(($B$28:$B$41="Теплица")*$E$28:$E$41),SUMPRODUCT(($B$28:$B$41="Теплица")*$K$28:$K$41)),"")</f>
        <v>81000</v>
      </c>
      <c r="PV9" s="190">
        <f ca="1">IF(AND(НачИнвП_Дата&lt;=PV$3,КИнвП_Дата&gt;PV$3),
             IF(НачЦ_ИнвП_Дата&gt;PV$3,SUMPRODUCT(($B$28:$B$41="Теплица")*$E$28:$E$41),SUMPRODUCT(($B$28:$B$41="Теплица")*$K$28:$K$41)),"")</f>
        <v>81000</v>
      </c>
      <c r="PW9" s="191">
        <f t="shared" ref="PW9:PW11" ca="1" si="316">SUM(PT9:PV9)</f>
        <v>243000</v>
      </c>
      <c r="PX9" s="190">
        <f ca="1">IF(AND(НачИнвП_Дата&lt;=PX$3,КИнвП_Дата&gt;PX$3),
             IF(НачЦ_ИнвП_Дата&gt;PX$3,SUMPRODUCT(($B$28:$B$41="Теплица")*$E$28:$E$41),SUMPRODUCT(($B$28:$B$41="Теплица")*$K$28:$K$41)),"")</f>
        <v>81000</v>
      </c>
      <c r="PY9" s="190">
        <f ca="1">IF(AND(НачИнвП_Дата&lt;=PY$3,КИнвП_Дата&gt;PY$3),
             IF(НачЦ_ИнвП_Дата&gt;PY$3,SUMPRODUCT(($B$28:$B$41="Теплица")*$E$28:$E$41),SUMPRODUCT(($B$28:$B$41="Теплица")*$K$28:$K$41)),"")</f>
        <v>81000</v>
      </c>
      <c r="PZ9" s="190">
        <f ca="1">IF(AND(НачИнвП_Дата&lt;=PZ$3,КИнвП_Дата&gt;PZ$3),
             IF(НачЦ_ИнвП_Дата&gt;PZ$3,SUMPRODUCT(($B$28:$B$41="Теплица")*$E$28:$E$41),SUMPRODUCT(($B$28:$B$41="Теплица")*$K$28:$K$41)),"")</f>
        <v>81000</v>
      </c>
      <c r="QA9" s="191">
        <f t="shared" ref="QA9:QA11" ca="1" si="317">SUM(PX9:PZ9)</f>
        <v>243000</v>
      </c>
      <c r="QB9" s="201">
        <f t="shared" ref="QB9:QB11" ca="1" si="318">SUM(PO9,PS9,PW9,QA9)</f>
        <v>972000</v>
      </c>
      <c r="QC9" s="190">
        <f ca="1">IF(AND(НачИнвП_Дата&lt;=QC$3,КИнвП_Дата&gt;QC$3),
             IF(НачЦ_ИнвП_Дата&gt;QC$3,SUMPRODUCT(($B$28:$B$41="Теплица")*$E$28:$E$41),SUMPRODUCT(($B$28:$B$41="Теплица")*$K$28:$K$41)),"")</f>
        <v>81000</v>
      </c>
      <c r="QD9" s="190">
        <f ca="1">IF(AND(НачИнвП_Дата&lt;=QD$3,КИнвП_Дата&gt;QD$3),
             IF(НачЦ_ИнвП_Дата&gt;QD$3,SUMPRODUCT(($B$28:$B$41="Теплица")*$E$28:$E$41),SUMPRODUCT(($B$28:$B$41="Теплица")*$K$28:$K$41)),"")</f>
        <v>81000</v>
      </c>
      <c r="QE9" s="190">
        <f ca="1">IF(AND(НачИнвП_Дата&lt;=QE$3,КИнвП_Дата&gt;QE$3),
             IF(НачЦ_ИнвП_Дата&gt;QE$3,SUMPRODUCT(($B$28:$B$41="Теплица")*$E$28:$E$41),SUMPRODUCT(($B$28:$B$41="Теплица")*$K$28:$K$41)),"")</f>
        <v>81000</v>
      </c>
      <c r="QF9" s="191">
        <f t="shared" ref="QF9:QF11" ca="1" si="319">SUM(QC9:QE9)</f>
        <v>243000</v>
      </c>
      <c r="QG9" s="190">
        <f ca="1">IF(AND(НачИнвП_Дата&lt;=QG$3,КИнвП_Дата&gt;QG$3),
             IF(НачЦ_ИнвП_Дата&gt;QG$3,SUMPRODUCT(($B$28:$B$41="Теплица")*$E$28:$E$41),SUMPRODUCT(($B$28:$B$41="Теплица")*$K$28:$K$41)),"")</f>
        <v>81000</v>
      </c>
      <c r="QH9" s="190">
        <f ca="1">IF(AND(НачИнвП_Дата&lt;=QH$3,КИнвП_Дата&gt;QH$3),
             IF(НачЦ_ИнвП_Дата&gt;QH$3,SUMPRODUCT(($B$28:$B$41="Теплица")*$E$28:$E$41),SUMPRODUCT(($B$28:$B$41="Теплица")*$K$28:$K$41)),"")</f>
        <v>81000</v>
      </c>
      <c r="QI9" s="190">
        <f ca="1">IF(AND(НачИнвП_Дата&lt;=QI$3,КИнвП_Дата&gt;QI$3),
             IF(НачЦ_ИнвП_Дата&gt;QI$3,SUMPRODUCT(($B$28:$B$41="Теплица")*$E$28:$E$41),SUMPRODUCT(($B$28:$B$41="Теплица")*$K$28:$K$41)),"")</f>
        <v>81000</v>
      </c>
      <c r="QJ9" s="191">
        <f t="shared" ref="QJ9:QJ11" ca="1" si="320">SUM(QG9:QI9)</f>
        <v>243000</v>
      </c>
      <c r="QK9" s="190">
        <f ca="1">IF(AND(НачИнвП_Дата&lt;=QK$3,КИнвП_Дата&gt;QK$3),
             IF(НачЦ_ИнвП_Дата&gt;QK$3,SUMPRODUCT(($B$28:$B$41="Теплица")*$E$28:$E$41),SUMPRODUCT(($B$28:$B$41="Теплица")*$K$28:$K$41)),"")</f>
        <v>81000</v>
      </c>
      <c r="QL9" s="190">
        <f ca="1">IF(AND(НачИнвП_Дата&lt;=QL$3,КИнвП_Дата&gt;QL$3),
             IF(НачЦ_ИнвП_Дата&gt;QL$3,SUMPRODUCT(($B$28:$B$41="Теплица")*$E$28:$E$41),SUMPRODUCT(($B$28:$B$41="Теплица")*$K$28:$K$41)),"")</f>
        <v>81000</v>
      </c>
      <c r="QM9" s="190">
        <f ca="1">IF(AND(НачИнвП_Дата&lt;=QM$3,КИнвП_Дата&gt;QM$3),
             IF(НачЦ_ИнвП_Дата&gt;QM$3,SUMPRODUCT(($B$28:$B$41="Теплица")*$E$28:$E$41),SUMPRODUCT(($B$28:$B$41="Теплица")*$K$28:$K$41)),"")</f>
        <v>81000</v>
      </c>
      <c r="QN9" s="191">
        <f t="shared" ref="QN9:QN11" ca="1" si="321">SUM(QK9:QM9)</f>
        <v>243000</v>
      </c>
      <c r="QO9" s="190">
        <f ca="1">IF(AND(НачИнвП_Дата&lt;=QO$3,КИнвП_Дата&gt;QO$3),
             IF(НачЦ_ИнвП_Дата&gt;QO$3,SUMPRODUCT(($B$28:$B$41="Теплица")*$E$28:$E$41),SUMPRODUCT(($B$28:$B$41="Теплица")*$K$28:$K$41)),"")</f>
        <v>81000</v>
      </c>
      <c r="QP9" s="190">
        <f ca="1">IF(AND(НачИнвП_Дата&lt;=QP$3,КИнвП_Дата&gt;QP$3),
             IF(НачЦ_ИнвП_Дата&gt;QP$3,SUMPRODUCT(($B$28:$B$41="Теплица")*$E$28:$E$41),SUMPRODUCT(($B$28:$B$41="Теплица")*$K$28:$K$41)),"")</f>
        <v>81000</v>
      </c>
      <c r="QQ9" s="190">
        <f ca="1">IF(AND(НачИнвП_Дата&lt;=QQ$3,КИнвП_Дата&gt;QQ$3),
             IF(НачЦ_ИнвП_Дата&gt;QQ$3,SUMPRODUCT(($B$28:$B$41="Теплица")*$E$28:$E$41),SUMPRODUCT(($B$28:$B$41="Теплица")*$K$28:$K$41)),"")</f>
        <v>81000</v>
      </c>
      <c r="QR9" s="191">
        <f t="shared" ref="QR9:QR11" ca="1" si="322">SUM(QO9:QQ9)</f>
        <v>243000</v>
      </c>
      <c r="QS9" s="201">
        <f t="shared" ref="QS9:QS11" ca="1" si="323">SUM(QF9,QJ9,QN9,QR9)</f>
        <v>972000</v>
      </c>
      <c r="QT9" s="190">
        <f ca="1">IF(AND(НачИнвП_Дата&lt;=QT$3,КИнвП_Дата&gt;QT$3),
             IF(НачЦ_ИнвП_Дата&gt;QT$3,SUMPRODUCT(($B$28:$B$41="Теплица")*$E$28:$E$41),SUMPRODUCT(($B$28:$B$41="Теплица")*$K$28:$K$41)),"")</f>
        <v>81000</v>
      </c>
      <c r="QU9" s="190">
        <f ca="1">IF(AND(НачИнвП_Дата&lt;=QU$3,КИнвП_Дата&gt;QU$3),
             IF(НачЦ_ИнвП_Дата&gt;QU$3,SUMPRODUCT(($B$28:$B$41="Теплица")*$E$28:$E$41),SUMPRODUCT(($B$28:$B$41="Теплица")*$K$28:$K$41)),"")</f>
        <v>81000</v>
      </c>
      <c r="QV9" s="190">
        <f ca="1">IF(AND(НачИнвП_Дата&lt;=QV$3,КИнвП_Дата&gt;QV$3),
             IF(НачЦ_ИнвП_Дата&gt;QV$3,SUMPRODUCT(($B$28:$B$41="Теплица")*$E$28:$E$41),SUMPRODUCT(($B$28:$B$41="Теплица")*$K$28:$K$41)),"")</f>
        <v>81000</v>
      </c>
      <c r="QW9" s="191">
        <f t="shared" ref="QW9:QW11" ca="1" si="324">SUM(QT9:QV9)</f>
        <v>243000</v>
      </c>
      <c r="QX9" s="190">
        <f ca="1">IF(AND(НачИнвП_Дата&lt;=QX$3,КИнвП_Дата&gt;QX$3),
             IF(НачЦ_ИнвП_Дата&gt;QX$3,SUMPRODUCT(($B$28:$B$41="Теплица")*$E$28:$E$41),SUMPRODUCT(($B$28:$B$41="Теплица")*$K$28:$K$41)),"")</f>
        <v>81000</v>
      </c>
      <c r="QY9" s="190">
        <f ca="1">IF(AND(НачИнвП_Дата&lt;=QY$3,КИнвП_Дата&gt;QY$3),
             IF(НачЦ_ИнвП_Дата&gt;QY$3,SUMPRODUCT(($B$28:$B$41="Теплица")*$E$28:$E$41),SUMPRODUCT(($B$28:$B$41="Теплица")*$K$28:$K$41)),"")</f>
        <v>81000</v>
      </c>
      <c r="QZ9" s="190">
        <f ca="1">IF(AND(НачИнвП_Дата&lt;=QZ$3,КИнвП_Дата&gt;QZ$3),
             IF(НачЦ_ИнвП_Дата&gt;QZ$3,SUMPRODUCT(($B$28:$B$41="Теплица")*$E$28:$E$41),SUMPRODUCT(($B$28:$B$41="Теплица")*$K$28:$K$41)),"")</f>
        <v>81000</v>
      </c>
      <c r="RA9" s="191">
        <f t="shared" ref="RA9:RA11" ca="1" si="325">SUM(QX9:QZ9)</f>
        <v>243000</v>
      </c>
      <c r="RB9" s="190">
        <f ca="1">IF(AND(НачИнвП_Дата&lt;=RB$3,КИнвП_Дата&gt;RB$3),
             IF(НачЦ_ИнвП_Дата&gt;RB$3,SUMPRODUCT(($B$28:$B$41="Теплица")*$E$28:$E$41),SUMPRODUCT(($B$28:$B$41="Теплица")*$K$28:$K$41)),"")</f>
        <v>81000</v>
      </c>
      <c r="RC9" s="190">
        <f ca="1">IF(AND(НачИнвП_Дата&lt;=RC$3,КИнвП_Дата&gt;RC$3),
             IF(НачЦ_ИнвП_Дата&gt;RC$3,SUMPRODUCT(($B$28:$B$41="Теплица")*$E$28:$E$41),SUMPRODUCT(($B$28:$B$41="Теплица")*$K$28:$K$41)),"")</f>
        <v>81000</v>
      </c>
      <c r="RD9" s="190">
        <f ca="1">IF(AND(НачИнвП_Дата&lt;=RD$3,КИнвП_Дата&gt;RD$3),
             IF(НачЦ_ИнвП_Дата&gt;RD$3,SUMPRODUCT(($B$28:$B$41="Теплица")*$E$28:$E$41),SUMPRODUCT(($B$28:$B$41="Теплица")*$K$28:$K$41)),"")</f>
        <v>81000</v>
      </c>
      <c r="RE9" s="191">
        <f t="shared" ref="RE9:RE11" ca="1" si="326">SUM(RB9:RD9)</f>
        <v>243000</v>
      </c>
      <c r="RF9" s="190">
        <f ca="1">IF(AND(НачИнвП_Дата&lt;=RF$3,КИнвП_Дата&gt;RF$3),
             IF(НачЦ_ИнвП_Дата&gt;RF$3,SUMPRODUCT(($B$28:$B$41="Теплица")*$E$28:$E$41),SUMPRODUCT(($B$28:$B$41="Теплица")*$K$28:$K$41)),"")</f>
        <v>81000</v>
      </c>
      <c r="RG9" s="190">
        <f ca="1">IF(AND(НачИнвП_Дата&lt;=RG$3,КИнвП_Дата&gt;RG$3),
             IF(НачЦ_ИнвП_Дата&gt;RG$3,SUMPRODUCT(($B$28:$B$41="Теплица")*$E$28:$E$41),SUMPRODUCT(($B$28:$B$41="Теплица")*$K$28:$K$41)),"")</f>
        <v>81000</v>
      </c>
      <c r="RH9" s="190">
        <f ca="1">IF(AND(НачИнвП_Дата&lt;=RH$3,КИнвП_Дата&gt;RH$3),
             IF(НачЦ_ИнвП_Дата&gt;RH$3,SUMPRODUCT(($B$28:$B$41="Теплица")*$E$28:$E$41),SUMPRODUCT(($B$28:$B$41="Теплица")*$K$28:$K$41)),"")</f>
        <v>81000</v>
      </c>
      <c r="RI9" s="191">
        <f t="shared" ref="RI9:RI11" ca="1" si="327">SUM(RF9:RH9)</f>
        <v>243000</v>
      </c>
      <c r="RJ9" s="201">
        <f t="shared" ref="RJ9:RJ11" ca="1" si="328">SUM(QW9,RA9,RE9,RI9)</f>
        <v>972000</v>
      </c>
      <c r="RK9" s="190">
        <f ca="1">IF(AND(НачИнвП_Дата&lt;=RK$3,КИнвП_Дата&gt;RK$3),
             IF(НачЦ_ИнвП_Дата&gt;RK$3,SUMPRODUCT(($B$28:$B$41="Теплица")*$E$28:$E$41),SUMPRODUCT(($B$28:$B$41="Теплица")*$K$28:$K$41)),"")</f>
        <v>81000</v>
      </c>
      <c r="RL9" s="190">
        <f ca="1">IF(AND(НачИнвП_Дата&lt;=RL$3,КИнвП_Дата&gt;RL$3),
             IF(НачЦ_ИнвП_Дата&gt;RL$3,SUMPRODUCT(($B$28:$B$41="Теплица")*$E$28:$E$41),SUMPRODUCT(($B$28:$B$41="Теплица")*$K$28:$K$41)),"")</f>
        <v>81000</v>
      </c>
      <c r="RM9" s="190">
        <f ca="1">IF(AND(НачИнвП_Дата&lt;=RM$3,КИнвП_Дата&gt;RM$3),
             IF(НачЦ_ИнвП_Дата&gt;RM$3,SUMPRODUCT(($B$28:$B$41="Теплица")*$E$28:$E$41),SUMPRODUCT(($B$28:$B$41="Теплица")*$K$28:$K$41)),"")</f>
        <v>81000</v>
      </c>
      <c r="RN9" s="191">
        <f t="shared" ref="RN9:RN11" ca="1" si="329">SUM(RK9:RM9)</f>
        <v>243000</v>
      </c>
      <c r="RO9" s="190">
        <f ca="1">IF(AND(НачИнвП_Дата&lt;=RO$3,КИнвП_Дата&gt;RO$3),
             IF(НачЦ_ИнвП_Дата&gt;RO$3,SUMPRODUCT(($B$28:$B$41="Теплица")*$E$28:$E$41),SUMPRODUCT(($B$28:$B$41="Теплица")*$K$28:$K$41)),"")</f>
        <v>81000</v>
      </c>
      <c r="RP9" s="190">
        <f ca="1">IF(AND(НачИнвП_Дата&lt;=RP$3,КИнвП_Дата&gt;RP$3),
             IF(НачЦ_ИнвП_Дата&gt;RP$3,SUMPRODUCT(($B$28:$B$41="Теплица")*$E$28:$E$41),SUMPRODUCT(($B$28:$B$41="Теплица")*$K$28:$K$41)),"")</f>
        <v>81000</v>
      </c>
      <c r="RQ9" s="190">
        <f ca="1">IF(AND(НачИнвП_Дата&lt;=RQ$3,КИнвП_Дата&gt;RQ$3),
             IF(НачЦ_ИнвП_Дата&gt;RQ$3,SUMPRODUCT(($B$28:$B$41="Теплица")*$E$28:$E$41),SUMPRODUCT(($B$28:$B$41="Теплица")*$K$28:$K$41)),"")</f>
        <v>81000</v>
      </c>
      <c r="RR9" s="191">
        <f t="shared" ref="RR9:RR11" ca="1" si="330">SUM(RO9:RQ9)</f>
        <v>243000</v>
      </c>
      <c r="RS9" s="190">
        <f ca="1">IF(AND(НачИнвП_Дата&lt;=RS$3,КИнвП_Дата&gt;RS$3),
             IF(НачЦ_ИнвП_Дата&gt;RS$3,SUMPRODUCT(($B$28:$B$41="Теплица")*$E$28:$E$41),SUMPRODUCT(($B$28:$B$41="Теплица")*$K$28:$K$41)),"")</f>
        <v>81000</v>
      </c>
      <c r="RT9" s="190">
        <f ca="1">IF(AND(НачИнвП_Дата&lt;=RT$3,КИнвП_Дата&gt;RT$3),
             IF(НачЦ_ИнвП_Дата&gt;RT$3,SUMPRODUCT(($B$28:$B$41="Теплица")*$E$28:$E$41),SUMPRODUCT(($B$28:$B$41="Теплица")*$K$28:$K$41)),"")</f>
        <v>81000</v>
      </c>
      <c r="RU9" s="190">
        <f ca="1">IF(AND(НачИнвП_Дата&lt;=RU$3,КИнвП_Дата&gt;RU$3),
             IF(НачЦ_ИнвП_Дата&gt;RU$3,SUMPRODUCT(($B$28:$B$41="Теплица")*$E$28:$E$41),SUMPRODUCT(($B$28:$B$41="Теплица")*$K$28:$K$41)),"")</f>
        <v>81000</v>
      </c>
      <c r="RV9" s="191">
        <f t="shared" ref="RV9:RV11" ca="1" si="331">SUM(RS9:RU9)</f>
        <v>243000</v>
      </c>
      <c r="RW9" s="190">
        <f ca="1">IF(AND(НачИнвП_Дата&lt;=RW$3,КИнвП_Дата&gt;RW$3),
             IF(НачЦ_ИнвП_Дата&gt;RW$3,SUMPRODUCT(($B$28:$B$41="Теплица")*$E$28:$E$41),SUMPRODUCT(($B$28:$B$41="Теплица")*$K$28:$K$41)),"")</f>
        <v>81000</v>
      </c>
      <c r="RX9" s="190">
        <f ca="1">IF(AND(НачИнвП_Дата&lt;=RX$3,КИнвП_Дата&gt;RX$3),
             IF(НачЦ_ИнвП_Дата&gt;RX$3,SUMPRODUCT(($B$28:$B$41="Теплица")*$E$28:$E$41),SUMPRODUCT(($B$28:$B$41="Теплица")*$K$28:$K$41)),"")</f>
        <v>81000</v>
      </c>
      <c r="RY9" s="190">
        <f ca="1">IF(AND(НачИнвП_Дата&lt;=RY$3,КИнвП_Дата&gt;RY$3),
             IF(НачЦ_ИнвП_Дата&gt;RY$3,SUMPRODUCT(($B$28:$B$41="Теплица")*$E$28:$E$41),SUMPRODUCT(($B$28:$B$41="Теплица")*$K$28:$K$41)),"")</f>
        <v>81000</v>
      </c>
      <c r="RZ9" s="191">
        <f t="shared" ref="RZ9:RZ11" ca="1" si="332">SUM(RW9:RY9)</f>
        <v>243000</v>
      </c>
      <c r="SA9" s="201">
        <f t="shared" ref="SA9:SA11" ca="1" si="333">SUM(RN9,RR9,RV9,RZ9)</f>
        <v>972000</v>
      </c>
      <c r="SB9" s="190">
        <f ca="1">IF(AND(НачИнвП_Дата&lt;=SB$3,КИнвП_Дата&gt;SB$3),
             IF(НачЦ_ИнвП_Дата&gt;SB$3,SUMPRODUCT(($B$28:$B$41="Теплица")*$E$28:$E$41),SUMPRODUCT(($B$28:$B$41="Теплица")*$K$28:$K$41)),"")</f>
        <v>81000</v>
      </c>
      <c r="SC9" s="190">
        <f ca="1">IF(AND(НачИнвП_Дата&lt;=SC$3,КИнвП_Дата&gt;SC$3),
             IF(НачЦ_ИнвП_Дата&gt;SC$3,SUMPRODUCT(($B$28:$B$41="Теплица")*$E$28:$E$41),SUMPRODUCT(($B$28:$B$41="Теплица")*$K$28:$K$41)),"")</f>
        <v>81000</v>
      </c>
      <c r="SD9" s="190">
        <f ca="1">IF(AND(НачИнвП_Дата&lt;=SD$3,КИнвП_Дата&gt;SD$3),
             IF(НачЦ_ИнвП_Дата&gt;SD$3,SUMPRODUCT(($B$28:$B$41="Теплица")*$E$28:$E$41),SUMPRODUCT(($B$28:$B$41="Теплица")*$K$28:$K$41)),"")</f>
        <v>81000</v>
      </c>
      <c r="SE9" s="191">
        <f t="shared" ref="SE9:SE11" ca="1" si="334">SUM(SB9:SD9)</f>
        <v>243000</v>
      </c>
      <c r="SF9" s="190">
        <f ca="1">IF(AND(НачИнвП_Дата&lt;=SF$3,КИнвП_Дата&gt;SF$3),
             IF(НачЦ_ИнвП_Дата&gt;SF$3,SUMPRODUCT(($B$28:$B$41="Теплица")*$E$28:$E$41),SUMPRODUCT(($B$28:$B$41="Теплица")*$K$28:$K$41)),"")</f>
        <v>81000</v>
      </c>
      <c r="SG9" s="190">
        <f ca="1">IF(AND(НачИнвП_Дата&lt;=SG$3,КИнвП_Дата&gt;SG$3),
             IF(НачЦ_ИнвП_Дата&gt;SG$3,SUMPRODUCT(($B$28:$B$41="Теплица")*$E$28:$E$41),SUMPRODUCT(($B$28:$B$41="Теплица")*$K$28:$K$41)),"")</f>
        <v>81000</v>
      </c>
      <c r="SH9" s="190">
        <f ca="1">IF(AND(НачИнвП_Дата&lt;=SH$3,КИнвП_Дата&gt;SH$3),
             IF(НачЦ_ИнвП_Дата&gt;SH$3,SUMPRODUCT(($B$28:$B$41="Теплица")*$E$28:$E$41),SUMPRODUCT(($B$28:$B$41="Теплица")*$K$28:$K$41)),"")</f>
        <v>81000</v>
      </c>
      <c r="SI9" s="191">
        <f t="shared" ref="SI9:SI11" ca="1" si="335">SUM(SF9:SH9)</f>
        <v>243000</v>
      </c>
      <c r="SJ9" s="190">
        <f ca="1">IF(AND(НачИнвП_Дата&lt;=SJ$3,КИнвП_Дата&gt;SJ$3),
             IF(НачЦ_ИнвП_Дата&gt;SJ$3,SUMPRODUCT(($B$28:$B$41="Теплица")*$E$28:$E$41),SUMPRODUCT(($B$28:$B$41="Теплица")*$K$28:$K$41)),"")</f>
        <v>81000</v>
      </c>
      <c r="SK9" s="190">
        <f ca="1">IF(AND(НачИнвП_Дата&lt;=SK$3,КИнвП_Дата&gt;SK$3),
             IF(НачЦ_ИнвП_Дата&gt;SK$3,SUMPRODUCT(($B$28:$B$41="Теплица")*$E$28:$E$41),SUMPRODUCT(($B$28:$B$41="Теплица")*$K$28:$K$41)),"")</f>
        <v>81000</v>
      </c>
      <c r="SL9" s="190">
        <f ca="1">IF(AND(НачИнвП_Дата&lt;=SL$3,КИнвП_Дата&gt;SL$3),
             IF(НачЦ_ИнвП_Дата&gt;SL$3,SUMPRODUCT(($B$28:$B$41="Теплица")*$E$28:$E$41),SUMPRODUCT(($B$28:$B$41="Теплица")*$K$28:$K$41)),"")</f>
        <v>81000</v>
      </c>
      <c r="SM9" s="191">
        <f t="shared" ref="SM9:SM11" ca="1" si="336">SUM(SJ9:SL9)</f>
        <v>243000</v>
      </c>
      <c r="SN9" s="190">
        <f ca="1">IF(AND(НачИнвП_Дата&lt;=SN$3,КИнвП_Дата&gt;SN$3),
             IF(НачЦ_ИнвП_Дата&gt;SN$3,SUMPRODUCT(($B$28:$B$41="Теплица")*$E$28:$E$41),SUMPRODUCT(($B$28:$B$41="Теплица")*$K$28:$K$41)),"")</f>
        <v>81000</v>
      </c>
      <c r="SO9" s="190">
        <f ca="1">IF(AND(НачИнвП_Дата&lt;=SO$3,КИнвП_Дата&gt;SO$3),
             IF(НачЦ_ИнвП_Дата&gt;SO$3,SUMPRODUCT(($B$28:$B$41="Теплица")*$E$28:$E$41),SUMPRODUCT(($B$28:$B$41="Теплица")*$K$28:$K$41)),"")</f>
        <v>81000</v>
      </c>
      <c r="SP9" s="190">
        <f ca="1">IF(AND(НачИнвП_Дата&lt;=SP$3,КИнвП_Дата&gt;SP$3),
             IF(НачЦ_ИнвП_Дата&gt;SP$3,SUMPRODUCT(($B$28:$B$41="Теплица")*$E$28:$E$41),SUMPRODUCT(($B$28:$B$41="Теплица")*$K$28:$K$41)),"")</f>
        <v>81000</v>
      </c>
      <c r="SQ9" s="191">
        <f t="shared" ref="SQ9:SQ11" ca="1" si="337">SUM(SN9:SP9)</f>
        <v>243000</v>
      </c>
      <c r="SR9" s="201">
        <f t="shared" ref="SR9:SR11" ca="1" si="338">SUM(SE9,SI9,SM9,SQ9)</f>
        <v>972000</v>
      </c>
      <c r="SS9" s="190">
        <f ca="1">IF(AND(НачИнвП_Дата&lt;=SS$3,КИнвП_Дата&gt;SS$3),
             IF(НачЦ_ИнвП_Дата&gt;SS$3,SUMPRODUCT(($B$28:$B$41="Теплица")*$E$28:$E$41),SUMPRODUCT(($B$28:$B$41="Теплица")*$K$28:$K$41)),"")</f>
        <v>81000</v>
      </c>
      <c r="ST9" s="190">
        <f ca="1">IF(AND(НачИнвП_Дата&lt;=ST$3,КИнвП_Дата&gt;ST$3),
             IF(НачЦ_ИнвП_Дата&gt;ST$3,SUMPRODUCT(($B$28:$B$41="Теплица")*$E$28:$E$41),SUMPRODUCT(($B$28:$B$41="Теплица")*$K$28:$K$41)),"")</f>
        <v>81000</v>
      </c>
      <c r="SU9" s="190">
        <f ca="1">IF(AND(НачИнвП_Дата&lt;=SU$3,КИнвП_Дата&gt;SU$3),
             IF(НачЦ_ИнвП_Дата&gt;SU$3,SUMPRODUCT(($B$28:$B$41="Теплица")*$E$28:$E$41),SUMPRODUCT(($B$28:$B$41="Теплица")*$K$28:$K$41)),"")</f>
        <v>81000</v>
      </c>
      <c r="SV9" s="191">
        <f t="shared" ref="SV9:SV11" ca="1" si="339">SUM(SS9:SU9)</f>
        <v>243000</v>
      </c>
      <c r="SW9" s="190">
        <f ca="1">IF(AND(НачИнвП_Дата&lt;=SW$3,КИнвП_Дата&gt;SW$3),
             IF(НачЦ_ИнвП_Дата&gt;SW$3,SUMPRODUCT(($B$28:$B$41="Теплица")*$E$28:$E$41),SUMPRODUCT(($B$28:$B$41="Теплица")*$K$28:$K$41)),"")</f>
        <v>81000</v>
      </c>
      <c r="SX9" s="190">
        <f ca="1">IF(AND(НачИнвП_Дата&lt;=SX$3,КИнвП_Дата&gt;SX$3),
             IF(НачЦ_ИнвП_Дата&gt;SX$3,SUMPRODUCT(($B$28:$B$41="Теплица")*$E$28:$E$41),SUMPRODUCT(($B$28:$B$41="Теплица")*$K$28:$K$41)),"")</f>
        <v>81000</v>
      </c>
      <c r="SY9" s="190">
        <f ca="1">IF(AND(НачИнвП_Дата&lt;=SY$3,КИнвП_Дата&gt;SY$3),
             IF(НачЦ_ИнвП_Дата&gt;SY$3,SUMPRODUCT(($B$28:$B$41="Теплица")*$E$28:$E$41),SUMPRODUCT(($B$28:$B$41="Теплица")*$K$28:$K$41)),"")</f>
        <v>81000</v>
      </c>
      <c r="SZ9" s="191">
        <f t="shared" ref="SZ9:SZ11" ca="1" si="340">SUM(SW9:SY9)</f>
        <v>243000</v>
      </c>
      <c r="TA9" s="190">
        <f ca="1">IF(AND(НачИнвП_Дата&lt;=TA$3,КИнвП_Дата&gt;TA$3),
             IF(НачЦ_ИнвП_Дата&gt;TA$3,SUMPRODUCT(($B$28:$B$41="Теплица")*$E$28:$E$41),SUMPRODUCT(($B$28:$B$41="Теплица")*$K$28:$K$41)),"")</f>
        <v>81000</v>
      </c>
      <c r="TB9" s="190">
        <f ca="1">IF(AND(НачИнвП_Дата&lt;=TB$3,КИнвП_Дата&gt;TB$3),
             IF(НачЦ_ИнвП_Дата&gt;TB$3,SUMPRODUCT(($B$28:$B$41="Теплица")*$E$28:$E$41),SUMPRODUCT(($B$28:$B$41="Теплица")*$K$28:$K$41)),"")</f>
        <v>81000</v>
      </c>
      <c r="TC9" s="190">
        <f ca="1">IF(AND(НачИнвП_Дата&lt;=TC$3,КИнвП_Дата&gt;TC$3),
             IF(НачЦ_ИнвП_Дата&gt;TC$3,SUMPRODUCT(($B$28:$B$41="Теплица")*$E$28:$E$41),SUMPRODUCT(($B$28:$B$41="Теплица")*$K$28:$K$41)),"")</f>
        <v>81000</v>
      </c>
      <c r="TD9" s="191">
        <f t="shared" ref="TD9:TD11" ca="1" si="341">SUM(TA9:TC9)</f>
        <v>243000</v>
      </c>
      <c r="TE9" s="190" t="str">
        <f ca="1">IF(AND(НачИнвП_Дата&lt;=TE$3,КИнвП_Дата&gt;TE$3),
             IF(НачЦ_ИнвП_Дата&gt;TE$3,SUMPRODUCT(($B$28:$B$41="Теплица")*$E$28:$E$41),SUMPRODUCT(($B$28:$B$41="Теплица")*$K$28:$K$41)),"")</f>
        <v/>
      </c>
      <c r="TF9" s="190" t="str">
        <f ca="1">IF(AND(НачИнвП_Дата&lt;=TF$3,КИнвП_Дата&gt;TF$3),
             IF(НачЦ_ИнвП_Дата&gt;TF$3,SUMPRODUCT(($B$28:$B$41="Теплица")*$E$28:$E$41),SUMPRODUCT(($B$28:$B$41="Теплица")*$K$28:$K$41)),"")</f>
        <v/>
      </c>
      <c r="TG9" s="190" t="str">
        <f ca="1">IF(AND(НачИнвП_Дата&lt;=TG$3,КИнвП_Дата&gt;TG$3),
             IF(НачЦ_ИнвП_Дата&gt;TG$3,SUMPRODUCT(($B$28:$B$41="Теплица")*$E$28:$E$41),SUMPRODUCT(($B$28:$B$41="Теплица")*$K$28:$K$41)),"")</f>
        <v/>
      </c>
      <c r="TH9" s="191">
        <f t="shared" ref="TH9:TH11" ca="1" si="342">SUM(TE9:TG9)</f>
        <v>0</v>
      </c>
      <c r="TI9" s="201">
        <f t="shared" ref="TI9:TI11" ca="1" si="343">SUM(SV9,SZ9,TD9,TH9)</f>
        <v>729000</v>
      </c>
    </row>
    <row r="10" spans="1:529" outlineLevel="1">
      <c r="A10" s="641" t="s">
        <v>182</v>
      </c>
      <c r="B10" s="642"/>
      <c r="C10" s="190"/>
      <c r="D10" s="190"/>
      <c r="E10" s="190"/>
      <c r="F10" s="191">
        <f>SUM(C10:E10)</f>
        <v>0</v>
      </c>
      <c r="G10" s="190"/>
      <c r="H10" s="190"/>
      <c r="I10" s="190"/>
      <c r="J10" s="191">
        <f>SUM(G10:I10)</f>
        <v>0</v>
      </c>
      <c r="K10" s="190"/>
      <c r="L10" s="190"/>
      <c r="M10" s="190"/>
      <c r="N10" s="191">
        <f>SUM(K10:M10)</f>
        <v>0</v>
      </c>
      <c r="O10" s="190"/>
      <c r="P10" s="190"/>
      <c r="Q10" s="190"/>
      <c r="R10" s="191">
        <f>SUM(O10:Q10)</f>
        <v>0</v>
      </c>
      <c r="S10" s="201">
        <f>SUM(F10,J10,N10,R10)</f>
        <v>0</v>
      </c>
      <c r="T10" s="190"/>
      <c r="U10" s="190"/>
      <c r="V10" s="190"/>
      <c r="W10" s="191">
        <f t="shared" si="194"/>
        <v>0</v>
      </c>
      <c r="X10" s="190"/>
      <c r="Y10" s="190"/>
      <c r="Z10" s="190"/>
      <c r="AA10" s="191">
        <f t="shared" si="195"/>
        <v>0</v>
      </c>
      <c r="AB10" s="190"/>
      <c r="AC10" s="190"/>
      <c r="AD10" s="190"/>
      <c r="AE10" s="191">
        <f t="shared" si="196"/>
        <v>0</v>
      </c>
      <c r="AF10" s="190"/>
      <c r="AG10" s="190"/>
      <c r="AH10" s="190"/>
      <c r="AI10" s="191">
        <f t="shared" si="197"/>
        <v>0</v>
      </c>
      <c r="AJ10" s="201">
        <f t="shared" si="198"/>
        <v>0</v>
      </c>
      <c r="AK10" s="190"/>
      <c r="AL10" s="190"/>
      <c r="AM10" s="190"/>
      <c r="AN10" s="191">
        <f t="shared" si="199"/>
        <v>0</v>
      </c>
      <c r="AO10" s="190"/>
      <c r="AP10" s="190"/>
      <c r="AQ10" s="190"/>
      <c r="AR10" s="191">
        <f t="shared" si="200"/>
        <v>0</v>
      </c>
      <c r="AS10" s="190"/>
      <c r="AT10" s="190"/>
      <c r="AU10" s="190"/>
      <c r="AV10" s="191">
        <f t="shared" si="201"/>
        <v>0</v>
      </c>
      <c r="AW10" s="190"/>
      <c r="AX10" s="190"/>
      <c r="AY10" s="190"/>
      <c r="AZ10" s="191">
        <f t="shared" si="202"/>
        <v>0</v>
      </c>
      <c r="BA10" s="201">
        <f t="shared" si="203"/>
        <v>0</v>
      </c>
      <c r="BB10" s="190"/>
      <c r="BC10" s="190"/>
      <c r="BD10" s="190"/>
      <c r="BE10" s="191">
        <f t="shared" si="204"/>
        <v>0</v>
      </c>
      <c r="BF10" s="190"/>
      <c r="BG10" s="190"/>
      <c r="BH10" s="190"/>
      <c r="BI10" s="191">
        <f t="shared" si="205"/>
        <v>0</v>
      </c>
      <c r="BJ10" s="190"/>
      <c r="BK10" s="190"/>
      <c r="BL10" s="190"/>
      <c r="BM10" s="191">
        <f t="shared" si="206"/>
        <v>0</v>
      </c>
      <c r="BN10" s="190"/>
      <c r="BO10" s="190"/>
      <c r="BP10" s="190"/>
      <c r="BQ10" s="191">
        <f t="shared" si="207"/>
        <v>0</v>
      </c>
      <c r="BR10" s="201">
        <f t="shared" si="208"/>
        <v>0</v>
      </c>
      <c r="BS10" s="190"/>
      <c r="BT10" s="190"/>
      <c r="BU10" s="190"/>
      <c r="BV10" s="191">
        <f t="shared" si="209"/>
        <v>0</v>
      </c>
      <c r="BW10" s="190"/>
      <c r="BX10" s="190"/>
      <c r="BY10" s="190"/>
      <c r="BZ10" s="191">
        <f t="shared" si="210"/>
        <v>0</v>
      </c>
      <c r="CA10" s="190"/>
      <c r="CB10" s="190"/>
      <c r="CC10" s="190"/>
      <c r="CD10" s="191">
        <f t="shared" si="211"/>
        <v>0</v>
      </c>
      <c r="CE10" s="190"/>
      <c r="CF10" s="190"/>
      <c r="CG10" s="190"/>
      <c r="CH10" s="191">
        <f t="shared" si="212"/>
        <v>0</v>
      </c>
      <c r="CI10" s="201">
        <f t="shared" si="213"/>
        <v>0</v>
      </c>
      <c r="CJ10" s="190"/>
      <c r="CK10" s="190"/>
      <c r="CL10" s="190"/>
      <c r="CM10" s="191">
        <f t="shared" si="214"/>
        <v>0</v>
      </c>
      <c r="CN10" s="190"/>
      <c r="CO10" s="190"/>
      <c r="CP10" s="190"/>
      <c r="CQ10" s="191">
        <f t="shared" si="215"/>
        <v>0</v>
      </c>
      <c r="CR10" s="190"/>
      <c r="CS10" s="190"/>
      <c r="CT10" s="190"/>
      <c r="CU10" s="191">
        <f t="shared" si="216"/>
        <v>0</v>
      </c>
      <c r="CV10" s="190"/>
      <c r="CW10" s="190"/>
      <c r="CX10" s="190"/>
      <c r="CY10" s="191">
        <f t="shared" si="217"/>
        <v>0</v>
      </c>
      <c r="CZ10" s="201">
        <f t="shared" si="218"/>
        <v>0</v>
      </c>
      <c r="DA10" s="190"/>
      <c r="DB10" s="190"/>
      <c r="DC10" s="190"/>
      <c r="DD10" s="191">
        <f t="shared" si="219"/>
        <v>0</v>
      </c>
      <c r="DE10" s="190"/>
      <c r="DF10" s="190"/>
      <c r="DG10" s="190"/>
      <c r="DH10" s="191">
        <f t="shared" si="220"/>
        <v>0</v>
      </c>
      <c r="DI10" s="190"/>
      <c r="DJ10" s="190"/>
      <c r="DK10" s="190"/>
      <c r="DL10" s="191">
        <f t="shared" si="221"/>
        <v>0</v>
      </c>
      <c r="DM10" s="190"/>
      <c r="DN10" s="190"/>
      <c r="DO10" s="190"/>
      <c r="DP10" s="191">
        <f t="shared" si="222"/>
        <v>0</v>
      </c>
      <c r="DQ10" s="201">
        <f t="shared" si="223"/>
        <v>0</v>
      </c>
      <c r="DR10" s="190"/>
      <c r="DS10" s="190"/>
      <c r="DT10" s="190"/>
      <c r="DU10" s="191">
        <f t="shared" si="224"/>
        <v>0</v>
      </c>
      <c r="DV10" s="190"/>
      <c r="DW10" s="190"/>
      <c r="DX10" s="190"/>
      <c r="DY10" s="191">
        <f t="shared" si="225"/>
        <v>0</v>
      </c>
      <c r="DZ10" s="190"/>
      <c r="EA10" s="190"/>
      <c r="EB10" s="190"/>
      <c r="EC10" s="191">
        <f t="shared" si="226"/>
        <v>0</v>
      </c>
      <c r="ED10" s="190"/>
      <c r="EE10" s="190"/>
      <c r="EF10" s="190"/>
      <c r="EG10" s="191">
        <f t="shared" si="227"/>
        <v>0</v>
      </c>
      <c r="EH10" s="201">
        <f t="shared" si="228"/>
        <v>0</v>
      </c>
      <c r="EI10" s="190"/>
      <c r="EJ10" s="190"/>
      <c r="EK10" s="190"/>
      <c r="EL10" s="191">
        <f t="shared" si="229"/>
        <v>0</v>
      </c>
      <c r="EM10" s="190"/>
      <c r="EN10" s="190"/>
      <c r="EO10" s="190"/>
      <c r="EP10" s="191">
        <f t="shared" si="230"/>
        <v>0</v>
      </c>
      <c r="EQ10" s="190"/>
      <c r="ER10" s="190"/>
      <c r="ES10" s="190"/>
      <c r="ET10" s="191">
        <f t="shared" si="231"/>
        <v>0</v>
      </c>
      <c r="EU10" s="190"/>
      <c r="EV10" s="190"/>
      <c r="EW10" s="190"/>
      <c r="EX10" s="191">
        <f t="shared" si="232"/>
        <v>0</v>
      </c>
      <c r="EY10" s="201">
        <f t="shared" si="233"/>
        <v>0</v>
      </c>
      <c r="EZ10" s="190"/>
      <c r="FA10" s="190"/>
      <c r="FB10" s="190"/>
      <c r="FC10" s="191">
        <f t="shared" si="234"/>
        <v>0</v>
      </c>
      <c r="FD10" s="190"/>
      <c r="FE10" s="190"/>
      <c r="FF10" s="190"/>
      <c r="FG10" s="191">
        <f t="shared" si="235"/>
        <v>0</v>
      </c>
      <c r="FH10" s="190"/>
      <c r="FI10" s="190"/>
      <c r="FJ10" s="190"/>
      <c r="FK10" s="191">
        <f t="shared" si="236"/>
        <v>0</v>
      </c>
      <c r="FL10" s="190"/>
      <c r="FM10" s="190"/>
      <c r="FN10" s="190"/>
      <c r="FO10" s="191">
        <f t="shared" si="237"/>
        <v>0</v>
      </c>
      <c r="FP10" s="201">
        <f t="shared" si="238"/>
        <v>0</v>
      </c>
      <c r="FQ10" s="190"/>
      <c r="FR10" s="190"/>
      <c r="FS10" s="190"/>
      <c r="FT10" s="191">
        <f t="shared" si="239"/>
        <v>0</v>
      </c>
      <c r="FU10" s="190"/>
      <c r="FV10" s="190"/>
      <c r="FW10" s="190"/>
      <c r="FX10" s="191">
        <f t="shared" si="240"/>
        <v>0</v>
      </c>
      <c r="FY10" s="190"/>
      <c r="FZ10" s="190"/>
      <c r="GA10" s="190"/>
      <c r="GB10" s="191">
        <f t="shared" si="241"/>
        <v>0</v>
      </c>
      <c r="GC10" s="190"/>
      <c r="GD10" s="190"/>
      <c r="GE10" s="190"/>
      <c r="GF10" s="191">
        <f t="shared" si="242"/>
        <v>0</v>
      </c>
      <c r="GG10" s="201">
        <f t="shared" si="243"/>
        <v>0</v>
      </c>
      <c r="GH10" s="190"/>
      <c r="GI10" s="190"/>
      <c r="GJ10" s="190"/>
      <c r="GK10" s="191">
        <f t="shared" si="244"/>
        <v>0</v>
      </c>
      <c r="GL10" s="190"/>
      <c r="GM10" s="190"/>
      <c r="GN10" s="190"/>
      <c r="GO10" s="191">
        <f t="shared" si="245"/>
        <v>0</v>
      </c>
      <c r="GP10" s="190"/>
      <c r="GQ10" s="190"/>
      <c r="GR10" s="190"/>
      <c r="GS10" s="191">
        <f t="shared" si="246"/>
        <v>0</v>
      </c>
      <c r="GT10" s="190"/>
      <c r="GU10" s="190"/>
      <c r="GV10" s="190"/>
      <c r="GW10" s="191">
        <f t="shared" si="247"/>
        <v>0</v>
      </c>
      <c r="GX10" s="201">
        <f t="shared" si="248"/>
        <v>0</v>
      </c>
      <c r="GY10" s="190"/>
      <c r="GZ10" s="190"/>
      <c r="HA10" s="190"/>
      <c r="HB10" s="191">
        <f t="shared" si="249"/>
        <v>0</v>
      </c>
      <c r="HC10" s="190"/>
      <c r="HD10" s="190"/>
      <c r="HE10" s="190"/>
      <c r="HF10" s="191">
        <f t="shared" si="250"/>
        <v>0</v>
      </c>
      <c r="HG10" s="190"/>
      <c r="HH10" s="190"/>
      <c r="HI10" s="190"/>
      <c r="HJ10" s="191">
        <f t="shared" si="251"/>
        <v>0</v>
      </c>
      <c r="HK10" s="190"/>
      <c r="HL10" s="190"/>
      <c r="HM10" s="190"/>
      <c r="HN10" s="191">
        <f t="shared" si="252"/>
        <v>0</v>
      </c>
      <c r="HO10" s="201">
        <f t="shared" si="253"/>
        <v>0</v>
      </c>
      <c r="HP10" s="190"/>
      <c r="HQ10" s="190"/>
      <c r="HR10" s="190"/>
      <c r="HS10" s="191">
        <f t="shared" si="254"/>
        <v>0</v>
      </c>
      <c r="HT10" s="190"/>
      <c r="HU10" s="190"/>
      <c r="HV10" s="190"/>
      <c r="HW10" s="191">
        <f t="shared" si="255"/>
        <v>0</v>
      </c>
      <c r="HX10" s="190"/>
      <c r="HY10" s="190"/>
      <c r="HZ10" s="190"/>
      <c r="IA10" s="191">
        <f t="shared" si="256"/>
        <v>0</v>
      </c>
      <c r="IB10" s="190"/>
      <c r="IC10" s="190"/>
      <c r="ID10" s="190"/>
      <c r="IE10" s="191">
        <f t="shared" si="257"/>
        <v>0</v>
      </c>
      <c r="IF10" s="201">
        <f t="shared" si="258"/>
        <v>0</v>
      </c>
      <c r="IG10" s="190"/>
      <c r="IH10" s="190"/>
      <c r="II10" s="190"/>
      <c r="IJ10" s="191">
        <f t="shared" si="259"/>
        <v>0</v>
      </c>
      <c r="IK10" s="190"/>
      <c r="IL10" s="190"/>
      <c r="IM10" s="190"/>
      <c r="IN10" s="191">
        <f t="shared" si="260"/>
        <v>0</v>
      </c>
      <c r="IO10" s="190"/>
      <c r="IP10" s="190"/>
      <c r="IQ10" s="190"/>
      <c r="IR10" s="191">
        <f t="shared" si="261"/>
        <v>0</v>
      </c>
      <c r="IS10" s="190"/>
      <c r="IT10" s="190"/>
      <c r="IU10" s="190"/>
      <c r="IV10" s="191">
        <f t="shared" si="262"/>
        <v>0</v>
      </c>
      <c r="IW10" s="201">
        <f t="shared" si="263"/>
        <v>0</v>
      </c>
      <c r="IX10" s="190"/>
      <c r="IY10" s="190"/>
      <c r="IZ10" s="190"/>
      <c r="JA10" s="191">
        <f t="shared" si="264"/>
        <v>0</v>
      </c>
      <c r="JB10" s="190"/>
      <c r="JC10" s="190"/>
      <c r="JD10" s="190"/>
      <c r="JE10" s="191">
        <f t="shared" si="265"/>
        <v>0</v>
      </c>
      <c r="JF10" s="190"/>
      <c r="JG10" s="190"/>
      <c r="JH10" s="190"/>
      <c r="JI10" s="191">
        <f t="shared" si="266"/>
        <v>0</v>
      </c>
      <c r="JJ10" s="190"/>
      <c r="JK10" s="190"/>
      <c r="JL10" s="190"/>
      <c r="JM10" s="191">
        <f t="shared" si="267"/>
        <v>0</v>
      </c>
      <c r="JN10" s="201">
        <f t="shared" si="268"/>
        <v>0</v>
      </c>
      <c r="JO10" s="190"/>
      <c r="JP10" s="190"/>
      <c r="JQ10" s="190"/>
      <c r="JR10" s="191">
        <f t="shared" si="269"/>
        <v>0</v>
      </c>
      <c r="JS10" s="190"/>
      <c r="JT10" s="190"/>
      <c r="JU10" s="190"/>
      <c r="JV10" s="191">
        <f t="shared" si="270"/>
        <v>0</v>
      </c>
      <c r="JW10" s="190"/>
      <c r="JX10" s="190"/>
      <c r="JY10" s="190"/>
      <c r="JZ10" s="191">
        <f t="shared" si="271"/>
        <v>0</v>
      </c>
      <c r="KA10" s="190"/>
      <c r="KB10" s="190"/>
      <c r="KC10" s="190"/>
      <c r="KD10" s="191">
        <f t="shared" si="272"/>
        <v>0</v>
      </c>
      <c r="KE10" s="201">
        <f t="shared" si="273"/>
        <v>0</v>
      </c>
      <c r="KF10" s="190"/>
      <c r="KG10" s="190"/>
      <c r="KH10" s="190"/>
      <c r="KI10" s="191">
        <f t="shared" si="274"/>
        <v>0</v>
      </c>
      <c r="KJ10" s="190"/>
      <c r="KK10" s="190"/>
      <c r="KL10" s="190"/>
      <c r="KM10" s="191">
        <f t="shared" si="275"/>
        <v>0</v>
      </c>
      <c r="KN10" s="190"/>
      <c r="KO10" s="190"/>
      <c r="KP10" s="190"/>
      <c r="KQ10" s="191">
        <f t="shared" si="276"/>
        <v>0</v>
      </c>
      <c r="KR10" s="190"/>
      <c r="KS10" s="190"/>
      <c r="KT10" s="190"/>
      <c r="KU10" s="191">
        <f t="shared" si="277"/>
        <v>0</v>
      </c>
      <c r="KV10" s="201">
        <f t="shared" si="278"/>
        <v>0</v>
      </c>
      <c r="KW10" s="190"/>
      <c r="KX10" s="190"/>
      <c r="KY10" s="190"/>
      <c r="KZ10" s="191">
        <f t="shared" si="279"/>
        <v>0</v>
      </c>
      <c r="LA10" s="190"/>
      <c r="LB10" s="190"/>
      <c r="LC10" s="190"/>
      <c r="LD10" s="191">
        <f t="shared" si="280"/>
        <v>0</v>
      </c>
      <c r="LE10" s="190"/>
      <c r="LF10" s="190"/>
      <c r="LG10" s="190"/>
      <c r="LH10" s="191">
        <f t="shared" si="281"/>
        <v>0</v>
      </c>
      <c r="LI10" s="190"/>
      <c r="LJ10" s="190"/>
      <c r="LK10" s="190"/>
      <c r="LL10" s="191">
        <f t="shared" si="282"/>
        <v>0</v>
      </c>
      <c r="LM10" s="201">
        <f t="shared" si="283"/>
        <v>0</v>
      </c>
      <c r="LN10" s="190"/>
      <c r="LO10" s="190"/>
      <c r="LP10" s="190"/>
      <c r="LQ10" s="191">
        <f t="shared" si="284"/>
        <v>0</v>
      </c>
      <c r="LR10" s="190"/>
      <c r="LS10" s="190"/>
      <c r="LT10" s="190"/>
      <c r="LU10" s="191">
        <f t="shared" si="285"/>
        <v>0</v>
      </c>
      <c r="LV10" s="190"/>
      <c r="LW10" s="190"/>
      <c r="LX10" s="190"/>
      <c r="LY10" s="191">
        <f t="shared" si="286"/>
        <v>0</v>
      </c>
      <c r="LZ10" s="190"/>
      <c r="MA10" s="190"/>
      <c r="MB10" s="190"/>
      <c r="MC10" s="191">
        <f t="shared" si="287"/>
        <v>0</v>
      </c>
      <c r="MD10" s="201">
        <f t="shared" si="288"/>
        <v>0</v>
      </c>
      <c r="ME10" s="190"/>
      <c r="MF10" s="190"/>
      <c r="MG10" s="190"/>
      <c r="MH10" s="191">
        <f t="shared" si="289"/>
        <v>0</v>
      </c>
      <c r="MI10" s="190"/>
      <c r="MJ10" s="190"/>
      <c r="MK10" s="190"/>
      <c r="ML10" s="191">
        <f t="shared" si="290"/>
        <v>0</v>
      </c>
      <c r="MM10" s="190"/>
      <c r="MN10" s="190"/>
      <c r="MO10" s="190"/>
      <c r="MP10" s="191">
        <f t="shared" si="291"/>
        <v>0</v>
      </c>
      <c r="MQ10" s="190"/>
      <c r="MR10" s="190"/>
      <c r="MS10" s="190"/>
      <c r="MT10" s="191">
        <f t="shared" si="292"/>
        <v>0</v>
      </c>
      <c r="MU10" s="201">
        <f t="shared" si="293"/>
        <v>0</v>
      </c>
      <c r="MV10" s="190"/>
      <c r="MW10" s="190"/>
      <c r="MX10" s="190"/>
      <c r="MY10" s="191">
        <f t="shared" si="294"/>
        <v>0</v>
      </c>
      <c r="MZ10" s="190"/>
      <c r="NA10" s="190"/>
      <c r="NB10" s="190"/>
      <c r="NC10" s="191">
        <f t="shared" si="295"/>
        <v>0</v>
      </c>
      <c r="ND10" s="190"/>
      <c r="NE10" s="190"/>
      <c r="NF10" s="190"/>
      <c r="NG10" s="191">
        <f t="shared" si="296"/>
        <v>0</v>
      </c>
      <c r="NH10" s="190"/>
      <c r="NI10" s="190"/>
      <c r="NJ10" s="190"/>
      <c r="NK10" s="191">
        <f t="shared" si="297"/>
        <v>0</v>
      </c>
      <c r="NL10" s="201">
        <f t="shared" si="298"/>
        <v>0</v>
      </c>
      <c r="NM10" s="190"/>
      <c r="NN10" s="190"/>
      <c r="NO10" s="190"/>
      <c r="NP10" s="191">
        <f t="shared" si="299"/>
        <v>0</v>
      </c>
      <c r="NQ10" s="190"/>
      <c r="NR10" s="190"/>
      <c r="NS10" s="190"/>
      <c r="NT10" s="191">
        <f t="shared" si="300"/>
        <v>0</v>
      </c>
      <c r="NU10" s="190"/>
      <c r="NV10" s="190"/>
      <c r="NW10" s="190"/>
      <c r="NX10" s="191">
        <f t="shared" si="301"/>
        <v>0</v>
      </c>
      <c r="NY10" s="190"/>
      <c r="NZ10" s="190"/>
      <c r="OA10" s="190"/>
      <c r="OB10" s="191">
        <f t="shared" si="302"/>
        <v>0</v>
      </c>
      <c r="OC10" s="201">
        <f t="shared" si="303"/>
        <v>0</v>
      </c>
      <c r="OD10" s="190"/>
      <c r="OE10" s="190"/>
      <c r="OF10" s="190"/>
      <c r="OG10" s="191">
        <f t="shared" si="304"/>
        <v>0</v>
      </c>
      <c r="OH10" s="190"/>
      <c r="OI10" s="190"/>
      <c r="OJ10" s="190"/>
      <c r="OK10" s="191">
        <f t="shared" si="305"/>
        <v>0</v>
      </c>
      <c r="OL10" s="190"/>
      <c r="OM10" s="190"/>
      <c r="ON10" s="190"/>
      <c r="OO10" s="191">
        <f t="shared" si="306"/>
        <v>0</v>
      </c>
      <c r="OP10" s="190"/>
      <c r="OQ10" s="190"/>
      <c r="OR10" s="190"/>
      <c r="OS10" s="191">
        <f t="shared" si="307"/>
        <v>0</v>
      </c>
      <c r="OT10" s="201">
        <f t="shared" si="308"/>
        <v>0</v>
      </c>
      <c r="OU10" s="190"/>
      <c r="OV10" s="190"/>
      <c r="OW10" s="190"/>
      <c r="OX10" s="191">
        <f t="shared" si="309"/>
        <v>0</v>
      </c>
      <c r="OY10" s="190"/>
      <c r="OZ10" s="190"/>
      <c r="PA10" s="190"/>
      <c r="PB10" s="191">
        <f t="shared" si="310"/>
        <v>0</v>
      </c>
      <c r="PC10" s="190"/>
      <c r="PD10" s="190"/>
      <c r="PE10" s="190"/>
      <c r="PF10" s="191">
        <f t="shared" si="311"/>
        <v>0</v>
      </c>
      <c r="PG10" s="190"/>
      <c r="PH10" s="190"/>
      <c r="PI10" s="190"/>
      <c r="PJ10" s="191">
        <f t="shared" si="312"/>
        <v>0</v>
      </c>
      <c r="PK10" s="201">
        <f t="shared" si="313"/>
        <v>0</v>
      </c>
      <c r="PL10" s="190"/>
      <c r="PM10" s="190"/>
      <c r="PN10" s="190"/>
      <c r="PO10" s="191">
        <f t="shared" si="314"/>
        <v>0</v>
      </c>
      <c r="PP10" s="190"/>
      <c r="PQ10" s="190"/>
      <c r="PR10" s="190"/>
      <c r="PS10" s="191">
        <f t="shared" si="315"/>
        <v>0</v>
      </c>
      <c r="PT10" s="190"/>
      <c r="PU10" s="190"/>
      <c r="PV10" s="190"/>
      <c r="PW10" s="191">
        <f t="shared" si="316"/>
        <v>0</v>
      </c>
      <c r="PX10" s="190"/>
      <c r="PY10" s="190"/>
      <c r="PZ10" s="190"/>
      <c r="QA10" s="191">
        <f t="shared" si="317"/>
        <v>0</v>
      </c>
      <c r="QB10" s="201">
        <f t="shared" si="318"/>
        <v>0</v>
      </c>
      <c r="QC10" s="190"/>
      <c r="QD10" s="190"/>
      <c r="QE10" s="190"/>
      <c r="QF10" s="191">
        <f t="shared" si="319"/>
        <v>0</v>
      </c>
      <c r="QG10" s="190"/>
      <c r="QH10" s="190"/>
      <c r="QI10" s="190"/>
      <c r="QJ10" s="191">
        <f t="shared" si="320"/>
        <v>0</v>
      </c>
      <c r="QK10" s="190"/>
      <c r="QL10" s="190"/>
      <c r="QM10" s="190"/>
      <c r="QN10" s="191">
        <f t="shared" si="321"/>
        <v>0</v>
      </c>
      <c r="QO10" s="190"/>
      <c r="QP10" s="190"/>
      <c r="QQ10" s="190"/>
      <c r="QR10" s="191">
        <f t="shared" si="322"/>
        <v>0</v>
      </c>
      <c r="QS10" s="201">
        <f t="shared" si="323"/>
        <v>0</v>
      </c>
      <c r="QT10" s="190"/>
      <c r="QU10" s="190"/>
      <c r="QV10" s="190"/>
      <c r="QW10" s="191">
        <f t="shared" si="324"/>
        <v>0</v>
      </c>
      <c r="QX10" s="190"/>
      <c r="QY10" s="190"/>
      <c r="QZ10" s="190"/>
      <c r="RA10" s="191">
        <f t="shared" si="325"/>
        <v>0</v>
      </c>
      <c r="RB10" s="190"/>
      <c r="RC10" s="190"/>
      <c r="RD10" s="190"/>
      <c r="RE10" s="191">
        <f t="shared" si="326"/>
        <v>0</v>
      </c>
      <c r="RF10" s="190"/>
      <c r="RG10" s="190"/>
      <c r="RH10" s="190"/>
      <c r="RI10" s="191">
        <f t="shared" si="327"/>
        <v>0</v>
      </c>
      <c r="RJ10" s="201">
        <f t="shared" si="328"/>
        <v>0</v>
      </c>
      <c r="RK10" s="190"/>
      <c r="RL10" s="190"/>
      <c r="RM10" s="190"/>
      <c r="RN10" s="191">
        <f t="shared" si="329"/>
        <v>0</v>
      </c>
      <c r="RO10" s="190"/>
      <c r="RP10" s="190"/>
      <c r="RQ10" s="190"/>
      <c r="RR10" s="191">
        <f t="shared" si="330"/>
        <v>0</v>
      </c>
      <c r="RS10" s="190"/>
      <c r="RT10" s="190"/>
      <c r="RU10" s="190"/>
      <c r="RV10" s="191">
        <f t="shared" si="331"/>
        <v>0</v>
      </c>
      <c r="RW10" s="190"/>
      <c r="RX10" s="190"/>
      <c r="RY10" s="190"/>
      <c r="RZ10" s="191">
        <f t="shared" si="332"/>
        <v>0</v>
      </c>
      <c r="SA10" s="201">
        <f t="shared" si="333"/>
        <v>0</v>
      </c>
      <c r="SB10" s="190"/>
      <c r="SC10" s="190"/>
      <c r="SD10" s="190"/>
      <c r="SE10" s="191">
        <f t="shared" si="334"/>
        <v>0</v>
      </c>
      <c r="SF10" s="190"/>
      <c r="SG10" s="190"/>
      <c r="SH10" s="190"/>
      <c r="SI10" s="191">
        <f t="shared" si="335"/>
        <v>0</v>
      </c>
      <c r="SJ10" s="190"/>
      <c r="SK10" s="190"/>
      <c r="SL10" s="190"/>
      <c r="SM10" s="191">
        <f t="shared" si="336"/>
        <v>0</v>
      </c>
      <c r="SN10" s="190"/>
      <c r="SO10" s="190"/>
      <c r="SP10" s="190"/>
      <c r="SQ10" s="191">
        <f t="shared" si="337"/>
        <v>0</v>
      </c>
      <c r="SR10" s="201">
        <f t="shared" si="338"/>
        <v>0</v>
      </c>
      <c r="SS10" s="190"/>
      <c r="ST10" s="190"/>
      <c r="SU10" s="190"/>
      <c r="SV10" s="191">
        <f t="shared" si="339"/>
        <v>0</v>
      </c>
      <c r="SW10" s="190"/>
      <c r="SX10" s="190"/>
      <c r="SY10" s="190"/>
      <c r="SZ10" s="191">
        <f t="shared" si="340"/>
        <v>0</v>
      </c>
      <c r="TA10" s="190"/>
      <c r="TB10" s="190"/>
      <c r="TC10" s="190"/>
      <c r="TD10" s="191">
        <f t="shared" si="341"/>
        <v>0</v>
      </c>
      <c r="TE10" s="190"/>
      <c r="TF10" s="190"/>
      <c r="TG10" s="190"/>
      <c r="TH10" s="191">
        <f t="shared" si="342"/>
        <v>0</v>
      </c>
      <c r="TI10" s="201">
        <f t="shared" si="343"/>
        <v>0</v>
      </c>
    </row>
    <row r="11" spans="1:529" ht="15.75" outlineLevel="1" thickBot="1">
      <c r="A11" s="643" t="s">
        <v>183</v>
      </c>
      <c r="B11" s="644"/>
      <c r="C11" s="190" t="str">
        <f>IF(AND(НачИнвП_Дата&lt;=C$3,КИнвП_Дата&gt;C$3),
             IF(НачЦ_ИнвП_Дата&gt;C$3,SUMPRODUCT(($B$28:$B$41="Теплица")*$F$28:$F$41),SUMPRODUCT(($B$28:$B$41="Теплица")*$K$28:$K$41)*31.5%),"")</f>
        <v/>
      </c>
      <c r="D11" s="190" t="str">
        <f ca="1">IF(AND(НачИнвП_Дата&lt;=D$3,КИнвП_Дата&gt;D$3),
             IF(НачЦ_ИнвП_Дата&gt;D$3,SUMPRODUCT(($B$28:$B$41="Теплица")*$F$28:$F$41),SUMPRODUCT(($B$28:$B$41="Теплица")*$K$28:$K$41)*31.5%),"")</f>
        <v/>
      </c>
      <c r="E11" s="190" t="str">
        <f ca="1">IF(AND(НачИнвП_Дата&lt;=E$3,КИнвП_Дата&gt;E$3),
             IF(НачЦ_ИнвП_Дата&gt;E$3,SUMPRODUCT(($B$28:$B$41="Теплица")*$F$28:$F$41),SUMPRODUCT(($B$28:$B$41="Теплица")*$K$28:$K$41)*31.5%),"")</f>
        <v/>
      </c>
      <c r="F11" s="192">
        <f ca="1">SUM(C11:E11)</f>
        <v>0</v>
      </c>
      <c r="G11" s="190" t="str">
        <f ca="1">IF(AND(НачИнвП_Дата&lt;=G$3,КИнвП_Дата&gt;G$3),
             IF(НачЦ_ИнвП_Дата&gt;G$3,SUMPRODUCT(($B$28:$B$41="Теплица")*$F$28:$F$41),SUMPRODUCT(($B$28:$B$41="Теплица")*$K$28:$K$41)*31.5%),"")</f>
        <v/>
      </c>
      <c r="H11" s="190" t="str">
        <f ca="1">IF(AND(НачИнвП_Дата&lt;=H$3,КИнвП_Дата&gt;H$3),
             IF(НачЦ_ИнвП_Дата&gt;H$3,SUMPRODUCT(($B$28:$B$41="Теплица")*$F$28:$F$41),SUMPRODUCT(($B$28:$B$41="Теплица")*$K$28:$K$41)*31.5%),"")</f>
        <v/>
      </c>
      <c r="I11" s="190" t="str">
        <f ca="1">IF(AND(НачИнвП_Дата&lt;=I$3,КИнвП_Дата&gt;I$3),
             IF(НачЦ_ИнвП_Дата&gt;I$3,SUMPRODUCT(($B$28:$B$41="Теплица")*$F$28:$F$41),SUMPRODUCT(($B$28:$B$41="Теплица")*$K$28:$K$41)*31.5%),"")</f>
        <v/>
      </c>
      <c r="J11" s="192">
        <f ca="1">SUM(G11:I11)</f>
        <v>0</v>
      </c>
      <c r="K11" s="190" t="str">
        <f ca="1">IF(AND(НачИнвП_Дата&lt;=K$3,КИнвП_Дата&gt;K$3),
             IF(НачЦ_ИнвП_Дата&gt;K$3,SUMPRODUCT(($B$28:$B$41="Теплица")*$F$28:$F$41),SUMPRODUCT(($B$28:$B$41="Теплица")*$K$28:$K$41)*31.5%),"")</f>
        <v/>
      </c>
      <c r="L11" s="190" t="str">
        <f ca="1">IF(AND(НачИнвП_Дата&lt;=L$3,КИнвП_Дата&gt;L$3),
             IF(НачЦ_ИнвП_Дата&gt;L$3,SUMPRODUCT(($B$28:$B$41="Теплица")*$F$28:$F$41),SUMPRODUCT(($B$28:$B$41="Теплица")*$K$28:$K$41)*31.5%),"")</f>
        <v/>
      </c>
      <c r="M11" s="190" t="str">
        <f ca="1">IF(AND(НачИнвП_Дата&lt;=M$3,КИнвП_Дата&gt;M$3),
             IF(НачЦ_ИнвП_Дата&gt;M$3,SUMPRODUCT(($B$28:$B$41="Теплица")*$F$28:$F$41),SUMPRODUCT(($B$28:$B$41="Теплица")*$K$28:$K$41)*31.5%),"")</f>
        <v/>
      </c>
      <c r="N11" s="192">
        <f ca="1">SUM(K11:M11)</f>
        <v>0</v>
      </c>
      <c r="O11" s="190">
        <f ca="1">IF(AND(НачИнвП_Дата&lt;=O$3,КИнвП_Дата&gt;O$3),
             IF(НачЦ_ИнвП_Дата&gt;O$3,SUMPRODUCT(($B$28:$B$41="Теплица")*$F$28:$F$41),SUMPRODUCT(($B$28:$B$41="Теплица")*$K$28:$K$41)*31.5%),"")</f>
        <v>25515</v>
      </c>
      <c r="P11" s="190">
        <f ca="1">IF(AND(НачИнвП_Дата&lt;=P$3,КИнвП_Дата&gt;P$3),
             IF(НачЦ_ИнвП_Дата&gt;P$3,SUMPRODUCT(($B$28:$B$41="Теплица")*$F$28:$F$41),SUMPRODUCT(($B$28:$B$41="Теплица")*$K$28:$K$41)*31.5%),"")</f>
        <v>25515</v>
      </c>
      <c r="Q11" s="190">
        <f ca="1">IF(AND(НачИнвП_Дата&lt;=Q$3,КИнвП_Дата&gt;Q$3),
             IF(НачЦ_ИнвП_Дата&gt;Q$3,SUMPRODUCT(($B$28:$B$41="Теплица")*$F$28:$F$41),SUMPRODUCT(($B$28:$B$41="Теплица")*$K$28:$K$41)*31.5%),"")</f>
        <v>25515</v>
      </c>
      <c r="R11" s="192">
        <f ca="1">SUM(O11:Q11)</f>
        <v>76545</v>
      </c>
      <c r="S11" s="202">
        <f ca="1">SUM(F11,J11,N11,R11)</f>
        <v>76545</v>
      </c>
      <c r="T11" s="190">
        <f ca="1">IF(AND(НачИнвП_Дата&lt;=T$3,КИнвП_Дата&gt;T$3),
             IF(НачЦ_ИнвП_Дата&gt;T$3,SUMPRODUCT(($B$28:$B$41="Теплица")*$F$28:$F$41),SUMPRODUCT(($B$28:$B$41="Теплица")*$K$28:$K$41)*31.5%),"")</f>
        <v>25515</v>
      </c>
      <c r="U11" s="190">
        <f ca="1">IF(AND(НачИнвП_Дата&lt;=U$3,КИнвП_Дата&gt;U$3),
             IF(НачЦ_ИнвП_Дата&gt;U$3,SUMPRODUCT(($B$28:$B$41="Теплица")*$F$28:$F$41),SUMPRODUCT(($B$28:$B$41="Теплица")*$K$28:$K$41)*31.5%),"")</f>
        <v>25515</v>
      </c>
      <c r="V11" s="190">
        <f ca="1">IF(AND(НачИнвП_Дата&lt;=V$3,КИнвП_Дата&gt;V$3),
             IF(НачЦ_ИнвП_Дата&gt;V$3,SUMPRODUCT(($B$28:$B$41="Теплица")*$F$28:$F$41),SUMPRODUCT(($B$28:$B$41="Теплица")*$K$28:$K$41)*31.5%),"")</f>
        <v>25515</v>
      </c>
      <c r="W11" s="192">
        <f t="shared" ca="1" si="194"/>
        <v>76545</v>
      </c>
      <c r="X11" s="190">
        <f ca="1">IF(AND(НачИнвП_Дата&lt;=X$3,КИнвП_Дата&gt;X$3),
             IF(НачЦ_ИнвП_Дата&gt;X$3,SUMPRODUCT(($B$28:$B$41="Теплица")*$F$28:$F$41),SUMPRODUCT(($B$28:$B$41="Теплица")*$K$28:$K$41)*31.5%),"")</f>
        <v>25515</v>
      </c>
      <c r="Y11" s="190">
        <f ca="1">IF(AND(НачИнвП_Дата&lt;=Y$3,КИнвП_Дата&gt;Y$3),
             IF(НачЦ_ИнвП_Дата&gt;Y$3,SUMPRODUCT(($B$28:$B$41="Теплица")*$F$28:$F$41),SUMPRODUCT(($B$28:$B$41="Теплица")*$K$28:$K$41)*31.5%),"")</f>
        <v>25515</v>
      </c>
      <c r="Z11" s="190">
        <f ca="1">IF(AND(НачИнвП_Дата&lt;=Z$3,КИнвП_Дата&gt;Z$3),
             IF(НачЦ_ИнвП_Дата&gt;Z$3,SUMPRODUCT(($B$28:$B$41="Теплица")*$F$28:$F$41),SUMPRODUCT(($B$28:$B$41="Теплица")*$K$28:$K$41)*31.5%),"")</f>
        <v>25515</v>
      </c>
      <c r="AA11" s="192">
        <f t="shared" ca="1" si="195"/>
        <v>76545</v>
      </c>
      <c r="AB11" s="190">
        <f ca="1">IF(AND(НачИнвП_Дата&lt;=AB$3,КИнвП_Дата&gt;AB$3),
             IF(НачЦ_ИнвП_Дата&gt;AB$3,SUMPRODUCT(($B$28:$B$41="Теплица")*$F$28:$F$41),SUMPRODUCT(($B$28:$B$41="Теплица")*$K$28:$K$41)*31.5%),"")</f>
        <v>25515</v>
      </c>
      <c r="AC11" s="190">
        <f ca="1">IF(AND(НачИнвП_Дата&lt;=AC$3,КИнвП_Дата&gt;AC$3),
             IF(НачЦ_ИнвП_Дата&gt;AC$3,SUMPRODUCT(($B$28:$B$41="Теплица")*$F$28:$F$41),SUMPRODUCT(($B$28:$B$41="Теплица")*$K$28:$K$41)*31.5%),"")</f>
        <v>25515</v>
      </c>
      <c r="AD11" s="190">
        <f ca="1">IF(AND(НачИнвП_Дата&lt;=AD$3,КИнвП_Дата&gt;AD$3),
             IF(НачЦ_ИнвП_Дата&gt;AD$3,SUMPRODUCT(($B$28:$B$41="Теплица")*$F$28:$F$41),SUMPRODUCT(($B$28:$B$41="Теплица")*$K$28:$K$41)*31.5%),"")</f>
        <v>25515</v>
      </c>
      <c r="AE11" s="192">
        <f t="shared" ca="1" si="196"/>
        <v>76545</v>
      </c>
      <c r="AF11" s="190">
        <f ca="1">IF(AND(НачИнвП_Дата&lt;=AF$3,КИнвП_Дата&gt;AF$3),
             IF(НачЦ_ИнвП_Дата&gt;AF$3,SUMPRODUCT(($B$28:$B$41="Теплица")*$F$28:$F$41),SUMPRODUCT(($B$28:$B$41="Теплица")*$K$28:$K$41)*31.5%),"")</f>
        <v>25515</v>
      </c>
      <c r="AG11" s="190">
        <f ca="1">IF(AND(НачИнвП_Дата&lt;=AG$3,КИнвП_Дата&gt;AG$3),
             IF(НачЦ_ИнвП_Дата&gt;AG$3,SUMPRODUCT(($B$28:$B$41="Теплица")*$F$28:$F$41),SUMPRODUCT(($B$28:$B$41="Теплица")*$K$28:$K$41)*31.5%),"")</f>
        <v>25515</v>
      </c>
      <c r="AH11" s="190">
        <f ca="1">IF(AND(НачИнвП_Дата&lt;=AH$3,КИнвП_Дата&gt;AH$3),
             IF(НачЦ_ИнвП_Дата&gt;AH$3,SUMPRODUCT(($B$28:$B$41="Теплица")*$F$28:$F$41),SUMPRODUCT(($B$28:$B$41="Теплица")*$K$28:$K$41)*31.5%),"")</f>
        <v>25515</v>
      </c>
      <c r="AI11" s="192">
        <f t="shared" ca="1" si="197"/>
        <v>76545</v>
      </c>
      <c r="AJ11" s="202">
        <f t="shared" ca="1" si="198"/>
        <v>306180</v>
      </c>
      <c r="AK11" s="190">
        <f ca="1">IF(AND(НачИнвП_Дата&lt;=AK$3,КИнвП_Дата&gt;AK$3),
             IF(НачЦ_ИнвП_Дата&gt;AK$3,SUMPRODUCT(($B$28:$B$41="Теплица")*$F$28:$F$41),SUMPRODUCT(($B$28:$B$41="Теплица")*$K$28:$K$41)*31.5%),"")</f>
        <v>25515</v>
      </c>
      <c r="AL11" s="190">
        <f ca="1">IF(AND(НачИнвП_Дата&lt;=AL$3,КИнвП_Дата&gt;AL$3),
             IF(НачЦ_ИнвП_Дата&gt;AL$3,SUMPRODUCT(($B$28:$B$41="Теплица")*$F$28:$F$41),SUMPRODUCT(($B$28:$B$41="Теплица")*$K$28:$K$41)*31.5%),"")</f>
        <v>25515</v>
      </c>
      <c r="AM11" s="190">
        <f ca="1">IF(AND(НачИнвП_Дата&lt;=AM$3,КИнвП_Дата&gt;AM$3),
             IF(НачЦ_ИнвП_Дата&gt;AM$3,SUMPRODUCT(($B$28:$B$41="Теплица")*$F$28:$F$41),SUMPRODUCT(($B$28:$B$41="Теплица")*$K$28:$K$41)*31.5%),"")</f>
        <v>25515</v>
      </c>
      <c r="AN11" s="192">
        <f t="shared" ca="1" si="199"/>
        <v>76545</v>
      </c>
      <c r="AO11" s="190">
        <f ca="1">IF(AND(НачИнвП_Дата&lt;=AO$3,КИнвП_Дата&gt;AO$3),
             IF(НачЦ_ИнвП_Дата&gt;AO$3,SUMPRODUCT(($B$28:$B$41="Теплица")*$F$28:$F$41),SUMPRODUCT(($B$28:$B$41="Теплица")*$K$28:$K$41)*31.5%),"")</f>
        <v>25515</v>
      </c>
      <c r="AP11" s="190">
        <f ca="1">IF(AND(НачИнвП_Дата&lt;=AP$3,КИнвП_Дата&gt;AP$3),
             IF(НачЦ_ИнвП_Дата&gt;AP$3,SUMPRODUCT(($B$28:$B$41="Теплица")*$F$28:$F$41),SUMPRODUCT(($B$28:$B$41="Теплица")*$K$28:$K$41)*31.5%),"")</f>
        <v>25515</v>
      </c>
      <c r="AQ11" s="190">
        <f ca="1">IF(AND(НачИнвП_Дата&lt;=AQ$3,КИнвП_Дата&gt;AQ$3),
             IF(НачЦ_ИнвП_Дата&gt;AQ$3,SUMPRODUCT(($B$28:$B$41="Теплица")*$F$28:$F$41),SUMPRODUCT(($B$28:$B$41="Теплица")*$K$28:$K$41)*31.5%),"")</f>
        <v>25515</v>
      </c>
      <c r="AR11" s="192">
        <f t="shared" ca="1" si="200"/>
        <v>76545</v>
      </c>
      <c r="AS11" s="190">
        <f ca="1">IF(AND(НачИнвП_Дата&lt;=AS$3,КИнвП_Дата&gt;AS$3),
             IF(НачЦ_ИнвП_Дата&gt;AS$3,SUMPRODUCT(($B$28:$B$41="Теплица")*$F$28:$F$41),SUMPRODUCT(($B$28:$B$41="Теплица")*$K$28:$K$41)*31.5%),"")</f>
        <v>25515</v>
      </c>
      <c r="AT11" s="190">
        <f ca="1">IF(AND(НачИнвП_Дата&lt;=AT$3,КИнвП_Дата&gt;AT$3),
             IF(НачЦ_ИнвП_Дата&gt;AT$3,SUMPRODUCT(($B$28:$B$41="Теплица")*$F$28:$F$41),SUMPRODUCT(($B$28:$B$41="Теплица")*$K$28:$K$41)*31.5%),"")</f>
        <v>25515</v>
      </c>
      <c r="AU11" s="190">
        <f ca="1">IF(AND(НачИнвП_Дата&lt;=AU$3,КИнвП_Дата&gt;AU$3),
             IF(НачЦ_ИнвП_Дата&gt;AU$3,SUMPRODUCT(($B$28:$B$41="Теплица")*$F$28:$F$41),SUMPRODUCT(($B$28:$B$41="Теплица")*$K$28:$K$41)*31.5%),"")</f>
        <v>25515</v>
      </c>
      <c r="AV11" s="192">
        <f t="shared" ca="1" si="201"/>
        <v>76545</v>
      </c>
      <c r="AW11" s="190">
        <f ca="1">IF(AND(НачИнвП_Дата&lt;=AW$3,КИнвП_Дата&gt;AW$3),
             IF(НачЦ_ИнвП_Дата&gt;AW$3,SUMPRODUCT(($B$28:$B$41="Теплица")*$F$28:$F$41),SUMPRODUCT(($B$28:$B$41="Теплица")*$K$28:$K$41)*31.5%),"")</f>
        <v>25515</v>
      </c>
      <c r="AX11" s="190">
        <f ca="1">IF(AND(НачИнвП_Дата&lt;=AX$3,КИнвП_Дата&gt;AX$3),
             IF(НачЦ_ИнвП_Дата&gt;AX$3,SUMPRODUCT(($B$28:$B$41="Теплица")*$F$28:$F$41),SUMPRODUCT(($B$28:$B$41="Теплица")*$K$28:$K$41)*31.5%),"")</f>
        <v>25515</v>
      </c>
      <c r="AY11" s="190">
        <f ca="1">IF(AND(НачИнвП_Дата&lt;=AY$3,КИнвП_Дата&gt;AY$3),
             IF(НачЦ_ИнвП_Дата&gt;AY$3,SUMPRODUCT(($B$28:$B$41="Теплица")*$F$28:$F$41),SUMPRODUCT(($B$28:$B$41="Теплица")*$K$28:$K$41)*31.5%),"")</f>
        <v>25515</v>
      </c>
      <c r="AZ11" s="192">
        <f t="shared" ca="1" si="202"/>
        <v>76545</v>
      </c>
      <c r="BA11" s="202">
        <f t="shared" ca="1" si="203"/>
        <v>306180</v>
      </c>
      <c r="BB11" s="190">
        <f ca="1">IF(AND(НачИнвП_Дата&lt;=BB$3,КИнвП_Дата&gt;BB$3),
             IF(НачЦ_ИнвП_Дата&gt;BB$3,SUMPRODUCT(($B$28:$B$41="Теплица")*$F$28:$F$41),SUMPRODUCT(($B$28:$B$41="Теплица")*$K$28:$K$41)*31.5%),"")</f>
        <v>25515</v>
      </c>
      <c r="BC11" s="190">
        <f ca="1">IF(AND(НачИнвП_Дата&lt;=BC$3,КИнвП_Дата&gt;BC$3),
             IF(НачЦ_ИнвП_Дата&gt;BC$3,SUMPRODUCT(($B$28:$B$41="Теплица")*$F$28:$F$41),SUMPRODUCT(($B$28:$B$41="Теплица")*$K$28:$K$41)*31.5%),"")</f>
        <v>25515</v>
      </c>
      <c r="BD11" s="190">
        <f ca="1">IF(AND(НачИнвП_Дата&lt;=BD$3,КИнвП_Дата&gt;BD$3),
             IF(НачЦ_ИнвП_Дата&gt;BD$3,SUMPRODUCT(($B$28:$B$41="Теплица")*$F$28:$F$41),SUMPRODUCT(($B$28:$B$41="Теплица")*$K$28:$K$41)*31.5%),"")</f>
        <v>25515</v>
      </c>
      <c r="BE11" s="192">
        <f t="shared" ca="1" si="204"/>
        <v>76545</v>
      </c>
      <c r="BF11" s="190">
        <f ca="1">IF(AND(НачИнвП_Дата&lt;=BF$3,КИнвП_Дата&gt;BF$3),
             IF(НачЦ_ИнвП_Дата&gt;BF$3,SUMPRODUCT(($B$28:$B$41="Теплица")*$F$28:$F$41),SUMPRODUCT(($B$28:$B$41="Теплица")*$K$28:$K$41)*31.5%),"")</f>
        <v>25515</v>
      </c>
      <c r="BG11" s="190">
        <f ca="1">IF(AND(НачИнвП_Дата&lt;=BG$3,КИнвП_Дата&gt;BG$3),
             IF(НачЦ_ИнвП_Дата&gt;BG$3,SUMPRODUCT(($B$28:$B$41="Теплица")*$F$28:$F$41),SUMPRODUCT(($B$28:$B$41="Теплица")*$K$28:$K$41)*31.5%),"")</f>
        <v>25515</v>
      </c>
      <c r="BH11" s="190">
        <f ca="1">IF(AND(НачИнвП_Дата&lt;=BH$3,КИнвП_Дата&gt;BH$3),
             IF(НачЦ_ИнвП_Дата&gt;BH$3,SUMPRODUCT(($B$28:$B$41="Теплица")*$F$28:$F$41),SUMPRODUCT(($B$28:$B$41="Теплица")*$K$28:$K$41)*31.5%),"")</f>
        <v>25515</v>
      </c>
      <c r="BI11" s="192">
        <f t="shared" ca="1" si="205"/>
        <v>76545</v>
      </c>
      <c r="BJ11" s="190">
        <f ca="1">IF(AND(НачИнвП_Дата&lt;=BJ$3,КИнвП_Дата&gt;BJ$3),
             IF(НачЦ_ИнвП_Дата&gt;BJ$3,SUMPRODUCT(($B$28:$B$41="Теплица")*$F$28:$F$41),SUMPRODUCT(($B$28:$B$41="Теплица")*$K$28:$K$41)*31.5%),"")</f>
        <v>25515</v>
      </c>
      <c r="BK11" s="190">
        <f ca="1">IF(AND(НачИнвП_Дата&lt;=BK$3,КИнвП_Дата&gt;BK$3),
             IF(НачЦ_ИнвП_Дата&gt;BK$3,SUMPRODUCT(($B$28:$B$41="Теплица")*$F$28:$F$41),SUMPRODUCT(($B$28:$B$41="Теплица")*$K$28:$K$41)*31.5%),"")</f>
        <v>25515</v>
      </c>
      <c r="BL11" s="190">
        <f ca="1">IF(AND(НачИнвП_Дата&lt;=BL$3,КИнвП_Дата&gt;BL$3),
             IF(НачЦ_ИнвП_Дата&gt;BL$3,SUMPRODUCT(($B$28:$B$41="Теплица")*$F$28:$F$41),SUMPRODUCT(($B$28:$B$41="Теплица")*$K$28:$K$41)*31.5%),"")</f>
        <v>25515</v>
      </c>
      <c r="BM11" s="192">
        <f t="shared" ca="1" si="206"/>
        <v>76545</v>
      </c>
      <c r="BN11" s="190">
        <f ca="1">IF(AND(НачИнвП_Дата&lt;=BN$3,КИнвП_Дата&gt;BN$3),
             IF(НачЦ_ИнвП_Дата&gt;BN$3,SUMPRODUCT(($B$28:$B$41="Теплица")*$F$28:$F$41),SUMPRODUCT(($B$28:$B$41="Теплица")*$K$28:$K$41)*31.5%),"")</f>
        <v>25515</v>
      </c>
      <c r="BO11" s="190">
        <f ca="1">IF(AND(НачИнвП_Дата&lt;=BO$3,КИнвП_Дата&gt;BO$3),
             IF(НачЦ_ИнвП_Дата&gt;BO$3,SUMPRODUCT(($B$28:$B$41="Теплица")*$F$28:$F$41),SUMPRODUCT(($B$28:$B$41="Теплица")*$K$28:$K$41)*31.5%),"")</f>
        <v>25515</v>
      </c>
      <c r="BP11" s="190">
        <f ca="1">IF(AND(НачИнвП_Дата&lt;=BP$3,КИнвП_Дата&gt;BP$3),
             IF(НачЦ_ИнвП_Дата&gt;BP$3,SUMPRODUCT(($B$28:$B$41="Теплица")*$F$28:$F$41),SUMPRODUCT(($B$28:$B$41="Теплица")*$K$28:$K$41)*31.5%),"")</f>
        <v>25515</v>
      </c>
      <c r="BQ11" s="192">
        <f t="shared" ca="1" si="207"/>
        <v>76545</v>
      </c>
      <c r="BR11" s="202">
        <f t="shared" ca="1" si="208"/>
        <v>306180</v>
      </c>
      <c r="BS11" s="190">
        <f ca="1">IF(AND(НачИнвП_Дата&lt;=BS$3,КИнвП_Дата&gt;BS$3),
             IF(НачЦ_ИнвП_Дата&gt;BS$3,SUMPRODUCT(($B$28:$B$41="Теплица")*$F$28:$F$41),SUMPRODUCT(($B$28:$B$41="Теплица")*$K$28:$K$41)*31.5%),"")</f>
        <v>25515</v>
      </c>
      <c r="BT11" s="190">
        <f ca="1">IF(AND(НачИнвП_Дата&lt;=BT$3,КИнвП_Дата&gt;BT$3),
             IF(НачЦ_ИнвП_Дата&gt;BT$3,SUMPRODUCT(($B$28:$B$41="Теплица")*$F$28:$F$41),SUMPRODUCT(($B$28:$B$41="Теплица")*$K$28:$K$41)*31.5%),"")</f>
        <v>25515</v>
      </c>
      <c r="BU11" s="190">
        <f ca="1">IF(AND(НачИнвП_Дата&lt;=BU$3,КИнвП_Дата&gt;BU$3),
             IF(НачЦ_ИнвП_Дата&gt;BU$3,SUMPRODUCT(($B$28:$B$41="Теплица")*$F$28:$F$41),SUMPRODUCT(($B$28:$B$41="Теплица")*$K$28:$K$41)*31.5%),"")</f>
        <v>25515</v>
      </c>
      <c r="BV11" s="192">
        <f t="shared" ca="1" si="209"/>
        <v>76545</v>
      </c>
      <c r="BW11" s="190">
        <f ca="1">IF(AND(НачИнвП_Дата&lt;=BW$3,КИнвП_Дата&gt;BW$3),
             IF(НачЦ_ИнвП_Дата&gt;BW$3,SUMPRODUCT(($B$28:$B$41="Теплица")*$F$28:$F$41),SUMPRODUCT(($B$28:$B$41="Теплица")*$K$28:$K$41)*31.5%),"")</f>
        <v>25515</v>
      </c>
      <c r="BX11" s="190">
        <f ca="1">IF(AND(НачИнвП_Дата&lt;=BX$3,КИнвП_Дата&gt;BX$3),
             IF(НачЦ_ИнвП_Дата&gt;BX$3,SUMPRODUCT(($B$28:$B$41="Теплица")*$F$28:$F$41),SUMPRODUCT(($B$28:$B$41="Теплица")*$K$28:$K$41)*31.5%),"")</f>
        <v>25515</v>
      </c>
      <c r="BY11" s="190">
        <f ca="1">IF(AND(НачИнвП_Дата&lt;=BY$3,КИнвП_Дата&gt;BY$3),
             IF(НачЦ_ИнвП_Дата&gt;BY$3,SUMPRODUCT(($B$28:$B$41="Теплица")*$F$28:$F$41),SUMPRODUCT(($B$28:$B$41="Теплица")*$K$28:$K$41)*31.5%),"")</f>
        <v>25515</v>
      </c>
      <c r="BZ11" s="192">
        <f t="shared" ca="1" si="210"/>
        <v>76545</v>
      </c>
      <c r="CA11" s="190">
        <f ca="1">IF(AND(НачИнвП_Дата&lt;=CA$3,КИнвП_Дата&gt;CA$3),
             IF(НачЦ_ИнвП_Дата&gt;CA$3,SUMPRODUCT(($B$28:$B$41="Теплица")*$F$28:$F$41),SUMPRODUCT(($B$28:$B$41="Теплица")*$K$28:$K$41)*31.5%),"")</f>
        <v>25515</v>
      </c>
      <c r="CB11" s="190">
        <f ca="1">IF(AND(НачИнвП_Дата&lt;=CB$3,КИнвП_Дата&gt;CB$3),
             IF(НачЦ_ИнвП_Дата&gt;CB$3,SUMPRODUCT(($B$28:$B$41="Теплица")*$F$28:$F$41),SUMPRODUCT(($B$28:$B$41="Теплица")*$K$28:$K$41)*31.5%),"")</f>
        <v>25515</v>
      </c>
      <c r="CC11" s="190">
        <f ca="1">IF(AND(НачИнвП_Дата&lt;=CC$3,КИнвП_Дата&gt;CC$3),
             IF(НачЦ_ИнвП_Дата&gt;CC$3,SUMPRODUCT(($B$28:$B$41="Теплица")*$F$28:$F$41),SUMPRODUCT(($B$28:$B$41="Теплица")*$K$28:$K$41)*31.5%),"")</f>
        <v>25515</v>
      </c>
      <c r="CD11" s="192">
        <f t="shared" ca="1" si="211"/>
        <v>76545</v>
      </c>
      <c r="CE11" s="190">
        <f ca="1">IF(AND(НачИнвП_Дата&lt;=CE$3,КИнвП_Дата&gt;CE$3),
             IF(НачЦ_ИнвП_Дата&gt;CE$3,SUMPRODUCT(($B$28:$B$41="Теплица")*$F$28:$F$41),SUMPRODUCT(($B$28:$B$41="Теплица")*$K$28:$K$41)*31.5%),"")</f>
        <v>25515</v>
      </c>
      <c r="CF11" s="190">
        <f ca="1">IF(AND(НачИнвП_Дата&lt;=CF$3,КИнвП_Дата&gt;CF$3),
             IF(НачЦ_ИнвП_Дата&gt;CF$3,SUMPRODUCT(($B$28:$B$41="Теплица")*$F$28:$F$41),SUMPRODUCT(($B$28:$B$41="Теплица")*$K$28:$K$41)*31.5%),"")</f>
        <v>25515</v>
      </c>
      <c r="CG11" s="190">
        <f ca="1">IF(AND(НачИнвП_Дата&lt;=CG$3,КИнвП_Дата&gt;CG$3),
             IF(НачЦ_ИнвП_Дата&gt;CG$3,SUMPRODUCT(($B$28:$B$41="Теплица")*$F$28:$F$41),SUMPRODUCT(($B$28:$B$41="Теплица")*$K$28:$K$41)*31.5%),"")</f>
        <v>25515</v>
      </c>
      <c r="CH11" s="192">
        <f t="shared" ca="1" si="212"/>
        <v>76545</v>
      </c>
      <c r="CI11" s="202">
        <f t="shared" ca="1" si="213"/>
        <v>306180</v>
      </c>
      <c r="CJ11" s="190">
        <f ca="1">IF(AND(НачИнвП_Дата&lt;=CJ$3,КИнвП_Дата&gt;CJ$3),
             IF(НачЦ_ИнвП_Дата&gt;CJ$3,SUMPRODUCT(($B$28:$B$41="Теплица")*$F$28:$F$41),SUMPRODUCT(($B$28:$B$41="Теплица")*$K$28:$K$41)*31.5%),"")</f>
        <v>25515</v>
      </c>
      <c r="CK11" s="190">
        <f ca="1">IF(AND(НачИнвП_Дата&lt;=CK$3,КИнвП_Дата&gt;CK$3),
             IF(НачЦ_ИнвП_Дата&gt;CK$3,SUMPRODUCT(($B$28:$B$41="Теплица")*$F$28:$F$41),SUMPRODUCT(($B$28:$B$41="Теплица")*$K$28:$K$41)*31.5%),"")</f>
        <v>25515</v>
      </c>
      <c r="CL11" s="190">
        <f ca="1">IF(AND(НачИнвП_Дата&lt;=CL$3,КИнвП_Дата&gt;CL$3),
             IF(НачЦ_ИнвП_Дата&gt;CL$3,SUMPRODUCT(($B$28:$B$41="Теплица")*$F$28:$F$41),SUMPRODUCT(($B$28:$B$41="Теплица")*$K$28:$K$41)*31.5%),"")</f>
        <v>25515</v>
      </c>
      <c r="CM11" s="192">
        <f t="shared" ca="1" si="214"/>
        <v>76545</v>
      </c>
      <c r="CN11" s="190">
        <f ca="1">IF(AND(НачИнвП_Дата&lt;=CN$3,КИнвП_Дата&gt;CN$3),
             IF(НачЦ_ИнвП_Дата&gt;CN$3,SUMPRODUCT(($B$28:$B$41="Теплица")*$F$28:$F$41),SUMPRODUCT(($B$28:$B$41="Теплица")*$K$28:$K$41)*31.5%),"")</f>
        <v>25515</v>
      </c>
      <c r="CO11" s="190">
        <f ca="1">IF(AND(НачИнвП_Дата&lt;=CO$3,КИнвП_Дата&gt;CO$3),
             IF(НачЦ_ИнвП_Дата&gt;CO$3,SUMPRODUCT(($B$28:$B$41="Теплица")*$F$28:$F$41),SUMPRODUCT(($B$28:$B$41="Теплица")*$K$28:$K$41)*31.5%),"")</f>
        <v>25515</v>
      </c>
      <c r="CP11" s="190">
        <f ca="1">IF(AND(НачИнвП_Дата&lt;=CP$3,КИнвП_Дата&gt;CP$3),
             IF(НачЦ_ИнвП_Дата&gt;CP$3,SUMPRODUCT(($B$28:$B$41="Теплица")*$F$28:$F$41),SUMPRODUCT(($B$28:$B$41="Теплица")*$K$28:$K$41)*31.5%),"")</f>
        <v>25515</v>
      </c>
      <c r="CQ11" s="192">
        <f t="shared" ca="1" si="215"/>
        <v>76545</v>
      </c>
      <c r="CR11" s="190">
        <f ca="1">IF(AND(НачИнвП_Дата&lt;=CR$3,КИнвП_Дата&gt;CR$3),
             IF(НачЦ_ИнвП_Дата&gt;CR$3,SUMPRODUCT(($B$28:$B$41="Теплица")*$F$28:$F$41),SUMPRODUCT(($B$28:$B$41="Теплица")*$K$28:$K$41)*31.5%),"")</f>
        <v>25515</v>
      </c>
      <c r="CS11" s="190">
        <f ca="1">IF(AND(НачИнвП_Дата&lt;=CS$3,КИнвП_Дата&gt;CS$3),
             IF(НачЦ_ИнвП_Дата&gt;CS$3,SUMPRODUCT(($B$28:$B$41="Теплица")*$F$28:$F$41),SUMPRODUCT(($B$28:$B$41="Теплица")*$K$28:$K$41)*31.5%),"")</f>
        <v>25515</v>
      </c>
      <c r="CT11" s="190">
        <f ca="1">IF(AND(НачИнвП_Дата&lt;=CT$3,КИнвП_Дата&gt;CT$3),
             IF(НачЦ_ИнвП_Дата&gt;CT$3,SUMPRODUCT(($B$28:$B$41="Теплица")*$F$28:$F$41),SUMPRODUCT(($B$28:$B$41="Теплица")*$K$28:$K$41)*31.5%),"")</f>
        <v>25515</v>
      </c>
      <c r="CU11" s="192">
        <f t="shared" ca="1" si="216"/>
        <v>76545</v>
      </c>
      <c r="CV11" s="190">
        <f ca="1">IF(AND(НачИнвП_Дата&lt;=CV$3,КИнвП_Дата&gt;CV$3),
             IF(НачЦ_ИнвП_Дата&gt;CV$3,SUMPRODUCT(($B$28:$B$41="Теплица")*$F$28:$F$41),SUMPRODUCT(($B$28:$B$41="Теплица")*$K$28:$K$41)*31.5%),"")</f>
        <v>25515</v>
      </c>
      <c r="CW11" s="190">
        <f ca="1">IF(AND(НачИнвП_Дата&lt;=CW$3,КИнвП_Дата&gt;CW$3),
             IF(НачЦ_ИнвП_Дата&gt;CW$3,SUMPRODUCT(($B$28:$B$41="Теплица")*$F$28:$F$41),SUMPRODUCT(($B$28:$B$41="Теплица")*$K$28:$K$41)*31.5%),"")</f>
        <v>25515</v>
      </c>
      <c r="CX11" s="190">
        <f ca="1">IF(AND(НачИнвП_Дата&lt;=CX$3,КИнвП_Дата&gt;CX$3),
             IF(НачЦ_ИнвП_Дата&gt;CX$3,SUMPRODUCT(($B$28:$B$41="Теплица")*$F$28:$F$41),SUMPRODUCT(($B$28:$B$41="Теплица")*$K$28:$K$41)*31.5%),"")</f>
        <v>25515</v>
      </c>
      <c r="CY11" s="192">
        <f t="shared" ca="1" si="217"/>
        <v>76545</v>
      </c>
      <c r="CZ11" s="202">
        <f t="shared" ca="1" si="218"/>
        <v>306180</v>
      </c>
      <c r="DA11" s="190">
        <f ca="1">IF(AND(НачИнвП_Дата&lt;=DA$3,КИнвП_Дата&gt;DA$3),
             IF(НачЦ_ИнвП_Дата&gt;DA$3,SUMPRODUCT(($B$28:$B$41="Теплица")*$F$28:$F$41),SUMPRODUCT(($B$28:$B$41="Теплица")*$K$28:$K$41)*31.5%),"")</f>
        <v>25515</v>
      </c>
      <c r="DB11" s="190">
        <f ca="1">IF(AND(НачИнвП_Дата&lt;=DB$3,КИнвП_Дата&gt;DB$3),
             IF(НачЦ_ИнвП_Дата&gt;DB$3,SUMPRODUCT(($B$28:$B$41="Теплица")*$F$28:$F$41),SUMPRODUCT(($B$28:$B$41="Теплица")*$K$28:$K$41)*31.5%),"")</f>
        <v>25515</v>
      </c>
      <c r="DC11" s="190">
        <f ca="1">IF(AND(НачИнвП_Дата&lt;=DC$3,КИнвП_Дата&gt;DC$3),
             IF(НачЦ_ИнвП_Дата&gt;DC$3,SUMPRODUCT(($B$28:$B$41="Теплица")*$F$28:$F$41),SUMPRODUCT(($B$28:$B$41="Теплица")*$K$28:$K$41)*31.5%),"")</f>
        <v>25515</v>
      </c>
      <c r="DD11" s="192">
        <f t="shared" ca="1" si="219"/>
        <v>76545</v>
      </c>
      <c r="DE11" s="190">
        <f ca="1">IF(AND(НачИнвП_Дата&lt;=DE$3,КИнвП_Дата&gt;DE$3),
             IF(НачЦ_ИнвП_Дата&gt;DE$3,SUMPRODUCT(($B$28:$B$41="Теплица")*$F$28:$F$41),SUMPRODUCT(($B$28:$B$41="Теплица")*$K$28:$K$41)*31.5%),"")</f>
        <v>25515</v>
      </c>
      <c r="DF11" s="190">
        <f ca="1">IF(AND(НачИнвП_Дата&lt;=DF$3,КИнвП_Дата&gt;DF$3),
             IF(НачЦ_ИнвП_Дата&gt;DF$3,SUMPRODUCT(($B$28:$B$41="Теплица")*$F$28:$F$41),SUMPRODUCT(($B$28:$B$41="Теплица")*$K$28:$K$41)*31.5%),"")</f>
        <v>25515</v>
      </c>
      <c r="DG11" s="190">
        <f ca="1">IF(AND(НачИнвП_Дата&lt;=DG$3,КИнвП_Дата&gt;DG$3),
             IF(НачЦ_ИнвП_Дата&gt;DG$3,SUMPRODUCT(($B$28:$B$41="Теплица")*$F$28:$F$41),SUMPRODUCT(($B$28:$B$41="Теплица")*$K$28:$K$41)*31.5%),"")</f>
        <v>25515</v>
      </c>
      <c r="DH11" s="192">
        <f t="shared" ca="1" si="220"/>
        <v>76545</v>
      </c>
      <c r="DI11" s="190">
        <f ca="1">IF(AND(НачИнвП_Дата&lt;=DI$3,КИнвП_Дата&gt;DI$3),
             IF(НачЦ_ИнвП_Дата&gt;DI$3,SUMPRODUCT(($B$28:$B$41="Теплица")*$F$28:$F$41),SUMPRODUCT(($B$28:$B$41="Теплица")*$K$28:$K$41)*31.5%),"")</f>
        <v>25515</v>
      </c>
      <c r="DJ11" s="190">
        <f ca="1">IF(AND(НачИнвП_Дата&lt;=DJ$3,КИнвП_Дата&gt;DJ$3),
             IF(НачЦ_ИнвП_Дата&gt;DJ$3,SUMPRODUCT(($B$28:$B$41="Теплица")*$F$28:$F$41),SUMPRODUCT(($B$28:$B$41="Теплица")*$K$28:$K$41)*31.5%),"")</f>
        <v>25515</v>
      </c>
      <c r="DK11" s="190">
        <f ca="1">IF(AND(НачИнвП_Дата&lt;=DK$3,КИнвП_Дата&gt;DK$3),
             IF(НачЦ_ИнвП_Дата&gt;DK$3,SUMPRODUCT(($B$28:$B$41="Теплица")*$F$28:$F$41),SUMPRODUCT(($B$28:$B$41="Теплица")*$K$28:$K$41)*31.5%),"")</f>
        <v>25515</v>
      </c>
      <c r="DL11" s="192">
        <f t="shared" ca="1" si="221"/>
        <v>76545</v>
      </c>
      <c r="DM11" s="190">
        <f ca="1">IF(AND(НачИнвП_Дата&lt;=DM$3,КИнвП_Дата&gt;DM$3),
             IF(НачЦ_ИнвП_Дата&gt;DM$3,SUMPRODUCT(($B$28:$B$41="Теплица")*$F$28:$F$41),SUMPRODUCT(($B$28:$B$41="Теплица")*$K$28:$K$41)*31.5%),"")</f>
        <v>25515</v>
      </c>
      <c r="DN11" s="190">
        <f ca="1">IF(AND(НачИнвП_Дата&lt;=DN$3,КИнвП_Дата&gt;DN$3),
             IF(НачЦ_ИнвП_Дата&gt;DN$3,SUMPRODUCT(($B$28:$B$41="Теплица")*$F$28:$F$41),SUMPRODUCT(($B$28:$B$41="Теплица")*$K$28:$K$41)*31.5%),"")</f>
        <v>25515</v>
      </c>
      <c r="DO11" s="190">
        <f ca="1">IF(AND(НачИнвП_Дата&lt;=DO$3,КИнвП_Дата&gt;DO$3),
             IF(НачЦ_ИнвП_Дата&gt;DO$3,SUMPRODUCT(($B$28:$B$41="Теплица")*$F$28:$F$41),SUMPRODUCT(($B$28:$B$41="Теплица")*$K$28:$K$41)*31.5%),"")</f>
        <v>25515</v>
      </c>
      <c r="DP11" s="192">
        <f t="shared" ca="1" si="222"/>
        <v>76545</v>
      </c>
      <c r="DQ11" s="202">
        <f t="shared" ca="1" si="223"/>
        <v>306180</v>
      </c>
      <c r="DR11" s="190">
        <f ca="1">IF(AND(НачИнвП_Дата&lt;=DR$3,КИнвП_Дата&gt;DR$3),
             IF(НачЦ_ИнвП_Дата&gt;DR$3,SUMPRODUCT(($B$28:$B$41="Теплица")*$F$28:$F$41),SUMPRODUCT(($B$28:$B$41="Теплица")*$K$28:$K$41)*31.5%),"")</f>
        <v>25515</v>
      </c>
      <c r="DS11" s="190">
        <f ca="1">IF(AND(НачИнвП_Дата&lt;=DS$3,КИнвП_Дата&gt;DS$3),
             IF(НачЦ_ИнвП_Дата&gt;DS$3,SUMPRODUCT(($B$28:$B$41="Теплица")*$F$28:$F$41),SUMPRODUCT(($B$28:$B$41="Теплица")*$K$28:$K$41)*31.5%),"")</f>
        <v>25515</v>
      </c>
      <c r="DT11" s="190">
        <f ca="1">IF(AND(НачИнвП_Дата&lt;=DT$3,КИнвП_Дата&gt;DT$3),
             IF(НачЦ_ИнвП_Дата&gt;DT$3,SUMPRODUCT(($B$28:$B$41="Теплица")*$F$28:$F$41),SUMPRODUCT(($B$28:$B$41="Теплица")*$K$28:$K$41)*31.5%),"")</f>
        <v>25515</v>
      </c>
      <c r="DU11" s="192">
        <f t="shared" ca="1" si="224"/>
        <v>76545</v>
      </c>
      <c r="DV11" s="190">
        <f ca="1">IF(AND(НачИнвП_Дата&lt;=DV$3,КИнвП_Дата&gt;DV$3),
             IF(НачЦ_ИнвП_Дата&gt;DV$3,SUMPRODUCT(($B$28:$B$41="Теплица")*$F$28:$F$41),SUMPRODUCT(($B$28:$B$41="Теплица")*$K$28:$K$41)*31.5%),"")</f>
        <v>25515</v>
      </c>
      <c r="DW11" s="190">
        <f ca="1">IF(AND(НачИнвП_Дата&lt;=DW$3,КИнвП_Дата&gt;DW$3),
             IF(НачЦ_ИнвП_Дата&gt;DW$3,SUMPRODUCT(($B$28:$B$41="Теплица")*$F$28:$F$41),SUMPRODUCT(($B$28:$B$41="Теплица")*$K$28:$K$41)*31.5%),"")</f>
        <v>25515</v>
      </c>
      <c r="DX11" s="190">
        <f ca="1">IF(AND(НачИнвП_Дата&lt;=DX$3,КИнвП_Дата&gt;DX$3),
             IF(НачЦ_ИнвП_Дата&gt;DX$3,SUMPRODUCT(($B$28:$B$41="Теплица")*$F$28:$F$41),SUMPRODUCT(($B$28:$B$41="Теплица")*$K$28:$K$41)*31.5%),"")</f>
        <v>25515</v>
      </c>
      <c r="DY11" s="192">
        <f t="shared" ca="1" si="225"/>
        <v>76545</v>
      </c>
      <c r="DZ11" s="190">
        <f ca="1">IF(AND(НачИнвП_Дата&lt;=DZ$3,КИнвП_Дата&gt;DZ$3),
             IF(НачЦ_ИнвП_Дата&gt;DZ$3,SUMPRODUCT(($B$28:$B$41="Теплица")*$F$28:$F$41),SUMPRODUCT(($B$28:$B$41="Теплица")*$K$28:$K$41)*31.5%),"")</f>
        <v>25515</v>
      </c>
      <c r="EA11" s="190">
        <f ca="1">IF(AND(НачИнвП_Дата&lt;=EA$3,КИнвП_Дата&gt;EA$3),
             IF(НачЦ_ИнвП_Дата&gt;EA$3,SUMPRODUCT(($B$28:$B$41="Теплица")*$F$28:$F$41),SUMPRODUCT(($B$28:$B$41="Теплица")*$K$28:$K$41)*31.5%),"")</f>
        <v>25515</v>
      </c>
      <c r="EB11" s="190">
        <f ca="1">IF(AND(НачИнвП_Дата&lt;=EB$3,КИнвП_Дата&gt;EB$3),
             IF(НачЦ_ИнвП_Дата&gt;EB$3,SUMPRODUCT(($B$28:$B$41="Теплица")*$F$28:$F$41),SUMPRODUCT(($B$28:$B$41="Теплица")*$K$28:$K$41)*31.5%),"")</f>
        <v>25515</v>
      </c>
      <c r="EC11" s="192">
        <f t="shared" ca="1" si="226"/>
        <v>76545</v>
      </c>
      <c r="ED11" s="190">
        <f ca="1">IF(AND(НачИнвП_Дата&lt;=ED$3,КИнвП_Дата&gt;ED$3),
             IF(НачЦ_ИнвП_Дата&gt;ED$3,SUMPRODUCT(($B$28:$B$41="Теплица")*$F$28:$F$41),SUMPRODUCT(($B$28:$B$41="Теплица")*$K$28:$K$41)*31.5%),"")</f>
        <v>25515</v>
      </c>
      <c r="EE11" s="190">
        <f ca="1">IF(AND(НачИнвП_Дата&lt;=EE$3,КИнвП_Дата&gt;EE$3),
             IF(НачЦ_ИнвП_Дата&gt;EE$3,SUMPRODUCT(($B$28:$B$41="Теплица")*$F$28:$F$41),SUMPRODUCT(($B$28:$B$41="Теплица")*$K$28:$K$41)*31.5%),"")</f>
        <v>25515</v>
      </c>
      <c r="EF11" s="190">
        <f ca="1">IF(AND(НачИнвП_Дата&lt;=EF$3,КИнвП_Дата&gt;EF$3),
             IF(НачЦ_ИнвП_Дата&gt;EF$3,SUMPRODUCT(($B$28:$B$41="Теплица")*$F$28:$F$41),SUMPRODUCT(($B$28:$B$41="Теплица")*$K$28:$K$41)*31.5%),"")</f>
        <v>25515</v>
      </c>
      <c r="EG11" s="192">
        <f t="shared" ca="1" si="227"/>
        <v>76545</v>
      </c>
      <c r="EH11" s="202">
        <f t="shared" ca="1" si="228"/>
        <v>306180</v>
      </c>
      <c r="EI11" s="190">
        <f ca="1">IF(AND(НачИнвП_Дата&lt;=EI$3,КИнвП_Дата&gt;EI$3),
             IF(НачЦ_ИнвП_Дата&gt;EI$3,SUMPRODUCT(($B$28:$B$41="Теплица")*$F$28:$F$41),SUMPRODUCT(($B$28:$B$41="Теплица")*$K$28:$K$41)*31.5%),"")</f>
        <v>25515</v>
      </c>
      <c r="EJ11" s="190">
        <f ca="1">IF(AND(НачИнвП_Дата&lt;=EJ$3,КИнвП_Дата&gt;EJ$3),
             IF(НачЦ_ИнвП_Дата&gt;EJ$3,SUMPRODUCT(($B$28:$B$41="Теплица")*$F$28:$F$41),SUMPRODUCT(($B$28:$B$41="Теплица")*$K$28:$K$41)*31.5%),"")</f>
        <v>25515</v>
      </c>
      <c r="EK11" s="190">
        <f ca="1">IF(AND(НачИнвП_Дата&lt;=EK$3,КИнвП_Дата&gt;EK$3),
             IF(НачЦ_ИнвП_Дата&gt;EK$3,SUMPRODUCT(($B$28:$B$41="Теплица")*$F$28:$F$41),SUMPRODUCT(($B$28:$B$41="Теплица")*$K$28:$K$41)*31.5%),"")</f>
        <v>25515</v>
      </c>
      <c r="EL11" s="192">
        <f t="shared" ca="1" si="229"/>
        <v>76545</v>
      </c>
      <c r="EM11" s="190">
        <f ca="1">IF(AND(НачИнвП_Дата&lt;=EM$3,КИнвП_Дата&gt;EM$3),
             IF(НачЦ_ИнвП_Дата&gt;EM$3,SUMPRODUCT(($B$28:$B$41="Теплица")*$F$28:$F$41),SUMPRODUCT(($B$28:$B$41="Теплица")*$K$28:$K$41)*31.5%),"")</f>
        <v>25515</v>
      </c>
      <c r="EN11" s="190">
        <f ca="1">IF(AND(НачИнвП_Дата&lt;=EN$3,КИнвП_Дата&gt;EN$3),
             IF(НачЦ_ИнвП_Дата&gt;EN$3,SUMPRODUCT(($B$28:$B$41="Теплица")*$F$28:$F$41),SUMPRODUCT(($B$28:$B$41="Теплица")*$K$28:$K$41)*31.5%),"")</f>
        <v>25515</v>
      </c>
      <c r="EO11" s="190">
        <f ca="1">IF(AND(НачИнвП_Дата&lt;=EO$3,КИнвП_Дата&gt;EO$3),
             IF(НачЦ_ИнвП_Дата&gt;EO$3,SUMPRODUCT(($B$28:$B$41="Теплица")*$F$28:$F$41),SUMPRODUCT(($B$28:$B$41="Теплица")*$K$28:$K$41)*31.5%),"")</f>
        <v>25515</v>
      </c>
      <c r="EP11" s="192">
        <f t="shared" ca="1" si="230"/>
        <v>76545</v>
      </c>
      <c r="EQ11" s="190">
        <f ca="1">IF(AND(НачИнвП_Дата&lt;=EQ$3,КИнвП_Дата&gt;EQ$3),
             IF(НачЦ_ИнвП_Дата&gt;EQ$3,SUMPRODUCT(($B$28:$B$41="Теплица")*$F$28:$F$41),SUMPRODUCT(($B$28:$B$41="Теплица")*$K$28:$K$41)*31.5%),"")</f>
        <v>25515</v>
      </c>
      <c r="ER11" s="190">
        <f ca="1">IF(AND(НачИнвП_Дата&lt;=ER$3,КИнвП_Дата&gt;ER$3),
             IF(НачЦ_ИнвП_Дата&gt;ER$3,SUMPRODUCT(($B$28:$B$41="Теплица")*$F$28:$F$41),SUMPRODUCT(($B$28:$B$41="Теплица")*$K$28:$K$41)*31.5%),"")</f>
        <v>25515</v>
      </c>
      <c r="ES11" s="190">
        <f ca="1">IF(AND(НачИнвП_Дата&lt;=ES$3,КИнвП_Дата&gt;ES$3),
             IF(НачЦ_ИнвП_Дата&gt;ES$3,SUMPRODUCT(($B$28:$B$41="Теплица")*$F$28:$F$41),SUMPRODUCT(($B$28:$B$41="Теплица")*$K$28:$K$41)*31.5%),"")</f>
        <v>25515</v>
      </c>
      <c r="ET11" s="192">
        <f t="shared" ca="1" si="231"/>
        <v>76545</v>
      </c>
      <c r="EU11" s="190">
        <f ca="1">IF(AND(НачИнвП_Дата&lt;=EU$3,КИнвП_Дата&gt;EU$3),
             IF(НачЦ_ИнвП_Дата&gt;EU$3,SUMPRODUCT(($B$28:$B$41="Теплица")*$F$28:$F$41),SUMPRODUCT(($B$28:$B$41="Теплица")*$K$28:$K$41)*31.5%),"")</f>
        <v>25515</v>
      </c>
      <c r="EV11" s="190">
        <f ca="1">IF(AND(НачИнвП_Дата&lt;=EV$3,КИнвП_Дата&gt;EV$3),
             IF(НачЦ_ИнвП_Дата&gt;EV$3,SUMPRODUCT(($B$28:$B$41="Теплица")*$F$28:$F$41),SUMPRODUCT(($B$28:$B$41="Теплица")*$K$28:$K$41)*31.5%),"")</f>
        <v>25515</v>
      </c>
      <c r="EW11" s="190">
        <f ca="1">IF(AND(НачИнвП_Дата&lt;=EW$3,КИнвП_Дата&gt;EW$3),
             IF(НачЦ_ИнвП_Дата&gt;EW$3,SUMPRODUCT(($B$28:$B$41="Теплица")*$F$28:$F$41),SUMPRODUCT(($B$28:$B$41="Теплица")*$K$28:$K$41)*31.5%),"")</f>
        <v>25515</v>
      </c>
      <c r="EX11" s="192">
        <f t="shared" ca="1" si="232"/>
        <v>76545</v>
      </c>
      <c r="EY11" s="202">
        <f t="shared" ca="1" si="233"/>
        <v>306180</v>
      </c>
      <c r="EZ11" s="190">
        <f ca="1">IF(AND(НачИнвП_Дата&lt;=EZ$3,КИнвП_Дата&gt;EZ$3),
             IF(НачЦ_ИнвП_Дата&gt;EZ$3,SUMPRODUCT(($B$28:$B$41="Теплица")*$F$28:$F$41),SUMPRODUCT(($B$28:$B$41="Теплица")*$K$28:$K$41)*31.5%),"")</f>
        <v>25515</v>
      </c>
      <c r="FA11" s="190">
        <f ca="1">IF(AND(НачИнвП_Дата&lt;=FA$3,КИнвП_Дата&gt;FA$3),
             IF(НачЦ_ИнвП_Дата&gt;FA$3,SUMPRODUCT(($B$28:$B$41="Теплица")*$F$28:$F$41),SUMPRODUCT(($B$28:$B$41="Теплица")*$K$28:$K$41)*31.5%),"")</f>
        <v>25515</v>
      </c>
      <c r="FB11" s="190">
        <f ca="1">IF(AND(НачИнвП_Дата&lt;=FB$3,КИнвП_Дата&gt;FB$3),
             IF(НачЦ_ИнвП_Дата&gt;FB$3,SUMPRODUCT(($B$28:$B$41="Теплица")*$F$28:$F$41),SUMPRODUCT(($B$28:$B$41="Теплица")*$K$28:$K$41)*31.5%),"")</f>
        <v>25515</v>
      </c>
      <c r="FC11" s="192">
        <f t="shared" ca="1" si="234"/>
        <v>76545</v>
      </c>
      <c r="FD11" s="190">
        <f ca="1">IF(AND(НачИнвП_Дата&lt;=FD$3,КИнвП_Дата&gt;FD$3),
             IF(НачЦ_ИнвП_Дата&gt;FD$3,SUMPRODUCT(($B$28:$B$41="Теплица")*$F$28:$F$41),SUMPRODUCT(($B$28:$B$41="Теплица")*$K$28:$K$41)*31.5%),"")</f>
        <v>25515</v>
      </c>
      <c r="FE11" s="190">
        <f ca="1">IF(AND(НачИнвП_Дата&lt;=FE$3,КИнвП_Дата&gt;FE$3),
             IF(НачЦ_ИнвП_Дата&gt;FE$3,SUMPRODUCT(($B$28:$B$41="Теплица")*$F$28:$F$41),SUMPRODUCT(($B$28:$B$41="Теплица")*$K$28:$K$41)*31.5%),"")</f>
        <v>25515</v>
      </c>
      <c r="FF11" s="190">
        <f ca="1">IF(AND(НачИнвП_Дата&lt;=FF$3,КИнвП_Дата&gt;FF$3),
             IF(НачЦ_ИнвП_Дата&gt;FF$3,SUMPRODUCT(($B$28:$B$41="Теплица")*$F$28:$F$41),SUMPRODUCT(($B$28:$B$41="Теплица")*$K$28:$K$41)*31.5%),"")</f>
        <v>25515</v>
      </c>
      <c r="FG11" s="192">
        <f t="shared" ca="1" si="235"/>
        <v>76545</v>
      </c>
      <c r="FH11" s="190">
        <f ca="1">IF(AND(НачИнвП_Дата&lt;=FH$3,КИнвП_Дата&gt;FH$3),
             IF(НачЦ_ИнвП_Дата&gt;FH$3,SUMPRODUCT(($B$28:$B$41="Теплица")*$F$28:$F$41),SUMPRODUCT(($B$28:$B$41="Теплица")*$K$28:$K$41)*31.5%),"")</f>
        <v>25515</v>
      </c>
      <c r="FI11" s="190">
        <f ca="1">IF(AND(НачИнвП_Дата&lt;=FI$3,КИнвП_Дата&gt;FI$3),
             IF(НачЦ_ИнвП_Дата&gt;FI$3,SUMPRODUCT(($B$28:$B$41="Теплица")*$F$28:$F$41),SUMPRODUCT(($B$28:$B$41="Теплица")*$K$28:$K$41)*31.5%),"")</f>
        <v>25515</v>
      </c>
      <c r="FJ11" s="190">
        <f ca="1">IF(AND(НачИнвП_Дата&lt;=FJ$3,КИнвП_Дата&gt;FJ$3),
             IF(НачЦ_ИнвП_Дата&gt;FJ$3,SUMPRODUCT(($B$28:$B$41="Теплица")*$F$28:$F$41),SUMPRODUCT(($B$28:$B$41="Теплица")*$K$28:$K$41)*31.5%),"")</f>
        <v>25515</v>
      </c>
      <c r="FK11" s="192">
        <f t="shared" ca="1" si="236"/>
        <v>76545</v>
      </c>
      <c r="FL11" s="190">
        <f ca="1">IF(AND(НачИнвП_Дата&lt;=FL$3,КИнвП_Дата&gt;FL$3),
             IF(НачЦ_ИнвП_Дата&gt;FL$3,SUMPRODUCT(($B$28:$B$41="Теплица")*$F$28:$F$41),SUMPRODUCT(($B$28:$B$41="Теплица")*$K$28:$K$41)*31.5%),"")</f>
        <v>25515</v>
      </c>
      <c r="FM11" s="190">
        <f ca="1">IF(AND(НачИнвП_Дата&lt;=FM$3,КИнвП_Дата&gt;FM$3),
             IF(НачЦ_ИнвП_Дата&gt;FM$3,SUMPRODUCT(($B$28:$B$41="Теплица")*$F$28:$F$41),SUMPRODUCT(($B$28:$B$41="Теплица")*$K$28:$K$41)*31.5%),"")</f>
        <v>25515</v>
      </c>
      <c r="FN11" s="190">
        <f ca="1">IF(AND(НачИнвП_Дата&lt;=FN$3,КИнвП_Дата&gt;FN$3),
             IF(НачЦ_ИнвП_Дата&gt;FN$3,SUMPRODUCT(($B$28:$B$41="Теплица")*$F$28:$F$41),SUMPRODUCT(($B$28:$B$41="Теплица")*$K$28:$K$41)*31.5%),"")</f>
        <v>25515</v>
      </c>
      <c r="FO11" s="192">
        <f t="shared" ca="1" si="237"/>
        <v>76545</v>
      </c>
      <c r="FP11" s="202">
        <f t="shared" ca="1" si="238"/>
        <v>306180</v>
      </c>
      <c r="FQ11" s="190">
        <f ca="1">IF(AND(НачИнвП_Дата&lt;=FQ$3,КИнвП_Дата&gt;FQ$3),
             IF(НачЦ_ИнвП_Дата&gt;FQ$3,SUMPRODUCT(($B$28:$B$41="Теплица")*$F$28:$F$41),SUMPRODUCT(($B$28:$B$41="Теплица")*$K$28:$K$41)*31.5%),"")</f>
        <v>25515</v>
      </c>
      <c r="FR11" s="190">
        <f ca="1">IF(AND(НачИнвП_Дата&lt;=FR$3,КИнвП_Дата&gt;FR$3),
             IF(НачЦ_ИнвП_Дата&gt;FR$3,SUMPRODUCT(($B$28:$B$41="Теплица")*$F$28:$F$41),SUMPRODUCT(($B$28:$B$41="Теплица")*$K$28:$K$41)*31.5%),"")</f>
        <v>25515</v>
      </c>
      <c r="FS11" s="190">
        <f ca="1">IF(AND(НачИнвП_Дата&lt;=FS$3,КИнвП_Дата&gt;FS$3),
             IF(НачЦ_ИнвП_Дата&gt;FS$3,SUMPRODUCT(($B$28:$B$41="Теплица")*$F$28:$F$41),SUMPRODUCT(($B$28:$B$41="Теплица")*$K$28:$K$41)*31.5%),"")</f>
        <v>25515</v>
      </c>
      <c r="FT11" s="192">
        <f t="shared" ca="1" si="239"/>
        <v>76545</v>
      </c>
      <c r="FU11" s="190">
        <f ca="1">IF(AND(НачИнвП_Дата&lt;=FU$3,КИнвП_Дата&gt;FU$3),
             IF(НачЦ_ИнвП_Дата&gt;FU$3,SUMPRODUCT(($B$28:$B$41="Теплица")*$F$28:$F$41),SUMPRODUCT(($B$28:$B$41="Теплица")*$K$28:$K$41)*31.5%),"")</f>
        <v>25515</v>
      </c>
      <c r="FV11" s="190">
        <f ca="1">IF(AND(НачИнвП_Дата&lt;=FV$3,КИнвП_Дата&gt;FV$3),
             IF(НачЦ_ИнвП_Дата&gt;FV$3,SUMPRODUCT(($B$28:$B$41="Теплица")*$F$28:$F$41),SUMPRODUCT(($B$28:$B$41="Теплица")*$K$28:$K$41)*31.5%),"")</f>
        <v>25515</v>
      </c>
      <c r="FW11" s="190">
        <f ca="1">IF(AND(НачИнвП_Дата&lt;=FW$3,КИнвП_Дата&gt;FW$3),
             IF(НачЦ_ИнвП_Дата&gt;FW$3,SUMPRODUCT(($B$28:$B$41="Теплица")*$F$28:$F$41),SUMPRODUCT(($B$28:$B$41="Теплица")*$K$28:$K$41)*31.5%),"")</f>
        <v>25515</v>
      </c>
      <c r="FX11" s="192">
        <f t="shared" ca="1" si="240"/>
        <v>76545</v>
      </c>
      <c r="FY11" s="190">
        <f ca="1">IF(AND(НачИнвП_Дата&lt;=FY$3,КИнвП_Дата&gt;FY$3),
             IF(НачЦ_ИнвП_Дата&gt;FY$3,SUMPRODUCT(($B$28:$B$41="Теплица")*$F$28:$F$41),SUMPRODUCT(($B$28:$B$41="Теплица")*$K$28:$K$41)*31.5%),"")</f>
        <v>25515</v>
      </c>
      <c r="FZ11" s="190">
        <f ca="1">IF(AND(НачИнвП_Дата&lt;=FZ$3,КИнвП_Дата&gt;FZ$3),
             IF(НачЦ_ИнвП_Дата&gt;FZ$3,SUMPRODUCT(($B$28:$B$41="Теплица")*$F$28:$F$41),SUMPRODUCT(($B$28:$B$41="Теплица")*$K$28:$K$41)*31.5%),"")</f>
        <v>25515</v>
      </c>
      <c r="GA11" s="190">
        <f ca="1">IF(AND(НачИнвП_Дата&lt;=GA$3,КИнвП_Дата&gt;GA$3),
             IF(НачЦ_ИнвП_Дата&gt;GA$3,SUMPRODUCT(($B$28:$B$41="Теплица")*$F$28:$F$41),SUMPRODUCT(($B$28:$B$41="Теплица")*$K$28:$K$41)*31.5%),"")</f>
        <v>25515</v>
      </c>
      <c r="GB11" s="192">
        <f t="shared" ca="1" si="241"/>
        <v>76545</v>
      </c>
      <c r="GC11" s="190">
        <f ca="1">IF(AND(НачИнвП_Дата&lt;=GC$3,КИнвП_Дата&gt;GC$3),
             IF(НачЦ_ИнвП_Дата&gt;GC$3,SUMPRODUCT(($B$28:$B$41="Теплица")*$F$28:$F$41),SUMPRODUCT(($B$28:$B$41="Теплица")*$K$28:$K$41)*31.5%),"")</f>
        <v>25515</v>
      </c>
      <c r="GD11" s="190">
        <f ca="1">IF(AND(НачИнвП_Дата&lt;=GD$3,КИнвП_Дата&gt;GD$3),
             IF(НачЦ_ИнвП_Дата&gt;GD$3,SUMPRODUCT(($B$28:$B$41="Теплица")*$F$28:$F$41),SUMPRODUCT(($B$28:$B$41="Теплица")*$K$28:$K$41)*31.5%),"")</f>
        <v>25515</v>
      </c>
      <c r="GE11" s="190">
        <f ca="1">IF(AND(НачИнвП_Дата&lt;=GE$3,КИнвП_Дата&gt;GE$3),
             IF(НачЦ_ИнвП_Дата&gt;GE$3,SUMPRODUCT(($B$28:$B$41="Теплица")*$F$28:$F$41),SUMPRODUCT(($B$28:$B$41="Теплица")*$K$28:$K$41)*31.5%),"")</f>
        <v>25515</v>
      </c>
      <c r="GF11" s="192">
        <f t="shared" ca="1" si="242"/>
        <v>76545</v>
      </c>
      <c r="GG11" s="202">
        <f t="shared" ca="1" si="243"/>
        <v>306180</v>
      </c>
      <c r="GH11" s="190">
        <f ca="1">IF(AND(НачИнвП_Дата&lt;=GH$3,КИнвП_Дата&gt;GH$3),
             IF(НачЦ_ИнвП_Дата&gt;GH$3,SUMPRODUCT(($B$28:$B$41="Теплица")*$F$28:$F$41),SUMPRODUCT(($B$28:$B$41="Теплица")*$K$28:$K$41)*31.5%),"")</f>
        <v>25515</v>
      </c>
      <c r="GI11" s="190">
        <f ca="1">IF(AND(НачИнвП_Дата&lt;=GI$3,КИнвП_Дата&gt;GI$3),
             IF(НачЦ_ИнвП_Дата&gt;GI$3,SUMPRODUCT(($B$28:$B$41="Теплица")*$F$28:$F$41),SUMPRODUCT(($B$28:$B$41="Теплица")*$K$28:$K$41)*31.5%),"")</f>
        <v>25515</v>
      </c>
      <c r="GJ11" s="190">
        <f ca="1">IF(AND(НачИнвП_Дата&lt;=GJ$3,КИнвП_Дата&gt;GJ$3),
             IF(НачЦ_ИнвП_Дата&gt;GJ$3,SUMPRODUCT(($B$28:$B$41="Теплица")*$F$28:$F$41),SUMPRODUCT(($B$28:$B$41="Теплица")*$K$28:$K$41)*31.5%),"")</f>
        <v>25515</v>
      </c>
      <c r="GK11" s="192">
        <f t="shared" ca="1" si="244"/>
        <v>76545</v>
      </c>
      <c r="GL11" s="190">
        <f ca="1">IF(AND(НачИнвП_Дата&lt;=GL$3,КИнвП_Дата&gt;GL$3),
             IF(НачЦ_ИнвП_Дата&gt;GL$3,SUMPRODUCT(($B$28:$B$41="Теплица")*$F$28:$F$41),SUMPRODUCT(($B$28:$B$41="Теплица")*$K$28:$K$41)*31.5%),"")</f>
        <v>25515</v>
      </c>
      <c r="GM11" s="190">
        <f ca="1">IF(AND(НачИнвП_Дата&lt;=GM$3,КИнвП_Дата&gt;GM$3),
             IF(НачЦ_ИнвП_Дата&gt;GM$3,SUMPRODUCT(($B$28:$B$41="Теплица")*$F$28:$F$41),SUMPRODUCT(($B$28:$B$41="Теплица")*$K$28:$K$41)*31.5%),"")</f>
        <v>25515</v>
      </c>
      <c r="GN11" s="190">
        <f ca="1">IF(AND(НачИнвП_Дата&lt;=GN$3,КИнвП_Дата&gt;GN$3),
             IF(НачЦ_ИнвП_Дата&gt;GN$3,SUMPRODUCT(($B$28:$B$41="Теплица")*$F$28:$F$41),SUMPRODUCT(($B$28:$B$41="Теплица")*$K$28:$K$41)*31.5%),"")</f>
        <v>25515</v>
      </c>
      <c r="GO11" s="192">
        <f t="shared" ca="1" si="245"/>
        <v>76545</v>
      </c>
      <c r="GP11" s="190">
        <f ca="1">IF(AND(НачИнвП_Дата&lt;=GP$3,КИнвП_Дата&gt;GP$3),
             IF(НачЦ_ИнвП_Дата&gt;GP$3,SUMPRODUCT(($B$28:$B$41="Теплица")*$F$28:$F$41),SUMPRODUCT(($B$28:$B$41="Теплица")*$K$28:$K$41)*31.5%),"")</f>
        <v>25515</v>
      </c>
      <c r="GQ11" s="190">
        <f ca="1">IF(AND(НачИнвП_Дата&lt;=GQ$3,КИнвП_Дата&gt;GQ$3),
             IF(НачЦ_ИнвП_Дата&gt;GQ$3,SUMPRODUCT(($B$28:$B$41="Теплица")*$F$28:$F$41),SUMPRODUCT(($B$28:$B$41="Теплица")*$K$28:$K$41)*31.5%),"")</f>
        <v>25515</v>
      </c>
      <c r="GR11" s="190">
        <f ca="1">IF(AND(НачИнвП_Дата&lt;=GR$3,КИнвП_Дата&gt;GR$3),
             IF(НачЦ_ИнвП_Дата&gt;GR$3,SUMPRODUCT(($B$28:$B$41="Теплица")*$F$28:$F$41),SUMPRODUCT(($B$28:$B$41="Теплица")*$K$28:$K$41)*31.5%),"")</f>
        <v>25515</v>
      </c>
      <c r="GS11" s="192">
        <f t="shared" ca="1" si="246"/>
        <v>76545</v>
      </c>
      <c r="GT11" s="190">
        <f ca="1">IF(AND(НачИнвП_Дата&lt;=GT$3,КИнвП_Дата&gt;GT$3),
             IF(НачЦ_ИнвП_Дата&gt;GT$3,SUMPRODUCT(($B$28:$B$41="Теплица")*$F$28:$F$41),SUMPRODUCT(($B$28:$B$41="Теплица")*$K$28:$K$41)*31.5%),"")</f>
        <v>25515</v>
      </c>
      <c r="GU11" s="190">
        <f ca="1">IF(AND(НачИнвП_Дата&lt;=GU$3,КИнвП_Дата&gt;GU$3),
             IF(НачЦ_ИнвП_Дата&gt;GU$3,SUMPRODUCT(($B$28:$B$41="Теплица")*$F$28:$F$41),SUMPRODUCT(($B$28:$B$41="Теплица")*$K$28:$K$41)*31.5%),"")</f>
        <v>25515</v>
      </c>
      <c r="GV11" s="190">
        <f ca="1">IF(AND(НачИнвП_Дата&lt;=GV$3,КИнвП_Дата&gt;GV$3),
             IF(НачЦ_ИнвП_Дата&gt;GV$3,SUMPRODUCT(($B$28:$B$41="Теплица")*$F$28:$F$41),SUMPRODUCT(($B$28:$B$41="Теплица")*$K$28:$K$41)*31.5%),"")</f>
        <v>25515</v>
      </c>
      <c r="GW11" s="192">
        <f t="shared" ca="1" si="247"/>
        <v>76545</v>
      </c>
      <c r="GX11" s="202">
        <f t="shared" ca="1" si="248"/>
        <v>306180</v>
      </c>
      <c r="GY11" s="190">
        <f ca="1">IF(AND(НачИнвП_Дата&lt;=GY$3,КИнвП_Дата&gt;GY$3),
             IF(НачЦ_ИнвП_Дата&gt;GY$3,SUMPRODUCT(($B$28:$B$41="Теплица")*$F$28:$F$41),SUMPRODUCT(($B$28:$B$41="Теплица")*$K$28:$K$41)*31.5%),"")</f>
        <v>25515</v>
      </c>
      <c r="GZ11" s="190">
        <f ca="1">IF(AND(НачИнвП_Дата&lt;=GZ$3,КИнвП_Дата&gt;GZ$3),
             IF(НачЦ_ИнвП_Дата&gt;GZ$3,SUMPRODUCT(($B$28:$B$41="Теплица")*$F$28:$F$41),SUMPRODUCT(($B$28:$B$41="Теплица")*$K$28:$K$41)*31.5%),"")</f>
        <v>25515</v>
      </c>
      <c r="HA11" s="190">
        <f ca="1">IF(AND(НачИнвП_Дата&lt;=HA$3,КИнвП_Дата&gt;HA$3),
             IF(НачЦ_ИнвП_Дата&gt;HA$3,SUMPRODUCT(($B$28:$B$41="Теплица")*$F$28:$F$41),SUMPRODUCT(($B$28:$B$41="Теплица")*$K$28:$K$41)*31.5%),"")</f>
        <v>25515</v>
      </c>
      <c r="HB11" s="192">
        <f t="shared" ca="1" si="249"/>
        <v>76545</v>
      </c>
      <c r="HC11" s="190">
        <f ca="1">IF(AND(НачИнвП_Дата&lt;=HC$3,КИнвП_Дата&gt;HC$3),
             IF(НачЦ_ИнвП_Дата&gt;HC$3,SUMPRODUCT(($B$28:$B$41="Теплица")*$F$28:$F$41),SUMPRODUCT(($B$28:$B$41="Теплица")*$K$28:$K$41)*31.5%),"")</f>
        <v>25515</v>
      </c>
      <c r="HD11" s="190">
        <f ca="1">IF(AND(НачИнвП_Дата&lt;=HD$3,КИнвП_Дата&gt;HD$3),
             IF(НачЦ_ИнвП_Дата&gt;HD$3,SUMPRODUCT(($B$28:$B$41="Теплица")*$F$28:$F$41),SUMPRODUCT(($B$28:$B$41="Теплица")*$K$28:$K$41)*31.5%),"")</f>
        <v>25515</v>
      </c>
      <c r="HE11" s="190">
        <f ca="1">IF(AND(НачИнвП_Дата&lt;=HE$3,КИнвП_Дата&gt;HE$3),
             IF(НачЦ_ИнвП_Дата&gt;HE$3,SUMPRODUCT(($B$28:$B$41="Теплица")*$F$28:$F$41),SUMPRODUCT(($B$28:$B$41="Теплица")*$K$28:$K$41)*31.5%),"")</f>
        <v>25515</v>
      </c>
      <c r="HF11" s="192">
        <f t="shared" ca="1" si="250"/>
        <v>76545</v>
      </c>
      <c r="HG11" s="190">
        <f ca="1">IF(AND(НачИнвП_Дата&lt;=HG$3,КИнвП_Дата&gt;HG$3),
             IF(НачЦ_ИнвП_Дата&gt;HG$3,SUMPRODUCT(($B$28:$B$41="Теплица")*$F$28:$F$41),SUMPRODUCT(($B$28:$B$41="Теплица")*$K$28:$K$41)*31.5%),"")</f>
        <v>25515</v>
      </c>
      <c r="HH11" s="190">
        <f ca="1">IF(AND(НачИнвП_Дата&lt;=HH$3,КИнвП_Дата&gt;HH$3),
             IF(НачЦ_ИнвП_Дата&gt;HH$3,SUMPRODUCT(($B$28:$B$41="Теплица")*$F$28:$F$41),SUMPRODUCT(($B$28:$B$41="Теплица")*$K$28:$K$41)*31.5%),"")</f>
        <v>25515</v>
      </c>
      <c r="HI11" s="190">
        <f ca="1">IF(AND(НачИнвП_Дата&lt;=HI$3,КИнвП_Дата&gt;HI$3),
             IF(НачЦ_ИнвП_Дата&gt;HI$3,SUMPRODUCT(($B$28:$B$41="Теплица")*$F$28:$F$41),SUMPRODUCT(($B$28:$B$41="Теплица")*$K$28:$K$41)*31.5%),"")</f>
        <v>25515</v>
      </c>
      <c r="HJ11" s="192">
        <f t="shared" ca="1" si="251"/>
        <v>76545</v>
      </c>
      <c r="HK11" s="190">
        <f ca="1">IF(AND(НачИнвП_Дата&lt;=HK$3,КИнвП_Дата&gt;HK$3),
             IF(НачЦ_ИнвП_Дата&gt;HK$3,SUMPRODUCT(($B$28:$B$41="Теплица")*$F$28:$F$41),SUMPRODUCT(($B$28:$B$41="Теплица")*$K$28:$K$41)*31.5%),"")</f>
        <v>25515</v>
      </c>
      <c r="HL11" s="190">
        <f ca="1">IF(AND(НачИнвП_Дата&lt;=HL$3,КИнвП_Дата&gt;HL$3),
             IF(НачЦ_ИнвП_Дата&gt;HL$3,SUMPRODUCT(($B$28:$B$41="Теплица")*$F$28:$F$41),SUMPRODUCT(($B$28:$B$41="Теплица")*$K$28:$K$41)*31.5%),"")</f>
        <v>25515</v>
      </c>
      <c r="HM11" s="190">
        <f ca="1">IF(AND(НачИнвП_Дата&lt;=HM$3,КИнвП_Дата&gt;HM$3),
             IF(НачЦ_ИнвП_Дата&gt;HM$3,SUMPRODUCT(($B$28:$B$41="Теплица")*$F$28:$F$41),SUMPRODUCT(($B$28:$B$41="Теплица")*$K$28:$K$41)*31.5%),"")</f>
        <v>25515</v>
      </c>
      <c r="HN11" s="192">
        <f t="shared" ca="1" si="252"/>
        <v>76545</v>
      </c>
      <c r="HO11" s="202">
        <f t="shared" ca="1" si="253"/>
        <v>306180</v>
      </c>
      <c r="HP11" s="190">
        <f ca="1">IF(AND(НачИнвП_Дата&lt;=HP$3,КИнвП_Дата&gt;HP$3),
             IF(НачЦ_ИнвП_Дата&gt;HP$3,SUMPRODUCT(($B$28:$B$41="Теплица")*$F$28:$F$41),SUMPRODUCT(($B$28:$B$41="Теплица")*$K$28:$K$41)*31.5%),"")</f>
        <v>25515</v>
      </c>
      <c r="HQ11" s="190">
        <f ca="1">IF(AND(НачИнвП_Дата&lt;=HQ$3,КИнвП_Дата&gt;HQ$3),
             IF(НачЦ_ИнвП_Дата&gt;HQ$3,SUMPRODUCT(($B$28:$B$41="Теплица")*$F$28:$F$41),SUMPRODUCT(($B$28:$B$41="Теплица")*$K$28:$K$41)*31.5%),"")</f>
        <v>25515</v>
      </c>
      <c r="HR11" s="190">
        <f ca="1">IF(AND(НачИнвП_Дата&lt;=HR$3,КИнвП_Дата&gt;HR$3),
             IF(НачЦ_ИнвП_Дата&gt;HR$3,SUMPRODUCT(($B$28:$B$41="Теплица")*$F$28:$F$41),SUMPRODUCT(($B$28:$B$41="Теплица")*$K$28:$K$41)*31.5%),"")</f>
        <v>25515</v>
      </c>
      <c r="HS11" s="192">
        <f t="shared" ca="1" si="254"/>
        <v>76545</v>
      </c>
      <c r="HT11" s="190">
        <f ca="1">IF(AND(НачИнвП_Дата&lt;=HT$3,КИнвП_Дата&gt;HT$3),
             IF(НачЦ_ИнвП_Дата&gt;HT$3,SUMPRODUCT(($B$28:$B$41="Теплица")*$F$28:$F$41),SUMPRODUCT(($B$28:$B$41="Теплица")*$K$28:$K$41)*31.5%),"")</f>
        <v>25515</v>
      </c>
      <c r="HU11" s="190">
        <f ca="1">IF(AND(НачИнвП_Дата&lt;=HU$3,КИнвП_Дата&gt;HU$3),
             IF(НачЦ_ИнвП_Дата&gt;HU$3,SUMPRODUCT(($B$28:$B$41="Теплица")*$F$28:$F$41),SUMPRODUCT(($B$28:$B$41="Теплица")*$K$28:$K$41)*31.5%),"")</f>
        <v>25515</v>
      </c>
      <c r="HV11" s="190">
        <f ca="1">IF(AND(НачИнвП_Дата&lt;=HV$3,КИнвП_Дата&gt;HV$3),
             IF(НачЦ_ИнвП_Дата&gt;HV$3,SUMPRODUCT(($B$28:$B$41="Теплица")*$F$28:$F$41),SUMPRODUCT(($B$28:$B$41="Теплица")*$K$28:$K$41)*31.5%),"")</f>
        <v>25515</v>
      </c>
      <c r="HW11" s="192">
        <f t="shared" ca="1" si="255"/>
        <v>76545</v>
      </c>
      <c r="HX11" s="190">
        <f ca="1">IF(AND(НачИнвП_Дата&lt;=HX$3,КИнвП_Дата&gt;HX$3),
             IF(НачЦ_ИнвП_Дата&gt;HX$3,SUMPRODUCT(($B$28:$B$41="Теплица")*$F$28:$F$41),SUMPRODUCT(($B$28:$B$41="Теплица")*$K$28:$K$41)*31.5%),"")</f>
        <v>25515</v>
      </c>
      <c r="HY11" s="190">
        <f ca="1">IF(AND(НачИнвП_Дата&lt;=HY$3,КИнвП_Дата&gt;HY$3),
             IF(НачЦ_ИнвП_Дата&gt;HY$3,SUMPRODUCT(($B$28:$B$41="Теплица")*$F$28:$F$41),SUMPRODUCT(($B$28:$B$41="Теплица")*$K$28:$K$41)*31.5%),"")</f>
        <v>25515</v>
      </c>
      <c r="HZ11" s="190">
        <f ca="1">IF(AND(НачИнвП_Дата&lt;=HZ$3,КИнвП_Дата&gt;HZ$3),
             IF(НачЦ_ИнвП_Дата&gt;HZ$3,SUMPRODUCT(($B$28:$B$41="Теплица")*$F$28:$F$41),SUMPRODUCT(($B$28:$B$41="Теплица")*$K$28:$K$41)*31.5%),"")</f>
        <v>25515</v>
      </c>
      <c r="IA11" s="192">
        <f t="shared" ca="1" si="256"/>
        <v>76545</v>
      </c>
      <c r="IB11" s="190">
        <f ca="1">IF(AND(НачИнвП_Дата&lt;=IB$3,КИнвП_Дата&gt;IB$3),
             IF(НачЦ_ИнвП_Дата&gt;IB$3,SUMPRODUCT(($B$28:$B$41="Теплица")*$F$28:$F$41),SUMPRODUCT(($B$28:$B$41="Теплица")*$K$28:$K$41)*31.5%),"")</f>
        <v>25515</v>
      </c>
      <c r="IC11" s="190">
        <f ca="1">IF(AND(НачИнвП_Дата&lt;=IC$3,КИнвП_Дата&gt;IC$3),
             IF(НачЦ_ИнвП_Дата&gt;IC$3,SUMPRODUCT(($B$28:$B$41="Теплица")*$F$28:$F$41),SUMPRODUCT(($B$28:$B$41="Теплица")*$K$28:$K$41)*31.5%),"")</f>
        <v>25515</v>
      </c>
      <c r="ID11" s="190">
        <f ca="1">IF(AND(НачИнвП_Дата&lt;=ID$3,КИнвП_Дата&gt;ID$3),
             IF(НачЦ_ИнвП_Дата&gt;ID$3,SUMPRODUCT(($B$28:$B$41="Теплица")*$F$28:$F$41),SUMPRODUCT(($B$28:$B$41="Теплица")*$K$28:$K$41)*31.5%),"")</f>
        <v>25515</v>
      </c>
      <c r="IE11" s="192">
        <f t="shared" ca="1" si="257"/>
        <v>76545</v>
      </c>
      <c r="IF11" s="202">
        <f t="shared" ca="1" si="258"/>
        <v>306180</v>
      </c>
      <c r="IG11" s="190">
        <f ca="1">IF(AND(НачИнвП_Дата&lt;=IG$3,КИнвП_Дата&gt;IG$3),
             IF(НачЦ_ИнвП_Дата&gt;IG$3,SUMPRODUCT(($B$28:$B$41="Теплица")*$F$28:$F$41),SUMPRODUCT(($B$28:$B$41="Теплица")*$K$28:$K$41)*31.5%),"")</f>
        <v>25515</v>
      </c>
      <c r="IH11" s="190">
        <f ca="1">IF(AND(НачИнвП_Дата&lt;=IH$3,КИнвП_Дата&gt;IH$3),
             IF(НачЦ_ИнвП_Дата&gt;IH$3,SUMPRODUCT(($B$28:$B$41="Теплица")*$F$28:$F$41),SUMPRODUCT(($B$28:$B$41="Теплица")*$K$28:$K$41)*31.5%),"")</f>
        <v>25515</v>
      </c>
      <c r="II11" s="190">
        <f ca="1">IF(AND(НачИнвП_Дата&lt;=II$3,КИнвП_Дата&gt;II$3),
             IF(НачЦ_ИнвП_Дата&gt;II$3,SUMPRODUCT(($B$28:$B$41="Теплица")*$F$28:$F$41),SUMPRODUCT(($B$28:$B$41="Теплица")*$K$28:$K$41)*31.5%),"")</f>
        <v>25515</v>
      </c>
      <c r="IJ11" s="192">
        <f t="shared" ca="1" si="259"/>
        <v>76545</v>
      </c>
      <c r="IK11" s="190">
        <f ca="1">IF(AND(НачИнвП_Дата&lt;=IK$3,КИнвП_Дата&gt;IK$3),
             IF(НачЦ_ИнвП_Дата&gt;IK$3,SUMPRODUCT(($B$28:$B$41="Теплица")*$F$28:$F$41),SUMPRODUCT(($B$28:$B$41="Теплица")*$K$28:$K$41)*31.5%),"")</f>
        <v>25515</v>
      </c>
      <c r="IL11" s="190">
        <f ca="1">IF(AND(НачИнвП_Дата&lt;=IL$3,КИнвП_Дата&gt;IL$3),
             IF(НачЦ_ИнвП_Дата&gt;IL$3,SUMPRODUCT(($B$28:$B$41="Теплица")*$F$28:$F$41),SUMPRODUCT(($B$28:$B$41="Теплица")*$K$28:$K$41)*31.5%),"")</f>
        <v>25515</v>
      </c>
      <c r="IM11" s="190">
        <f ca="1">IF(AND(НачИнвП_Дата&lt;=IM$3,КИнвП_Дата&gt;IM$3),
             IF(НачЦ_ИнвП_Дата&gt;IM$3,SUMPRODUCT(($B$28:$B$41="Теплица")*$F$28:$F$41),SUMPRODUCT(($B$28:$B$41="Теплица")*$K$28:$K$41)*31.5%),"")</f>
        <v>25515</v>
      </c>
      <c r="IN11" s="192">
        <f t="shared" ca="1" si="260"/>
        <v>76545</v>
      </c>
      <c r="IO11" s="190">
        <f ca="1">IF(AND(НачИнвП_Дата&lt;=IO$3,КИнвП_Дата&gt;IO$3),
             IF(НачЦ_ИнвП_Дата&gt;IO$3,SUMPRODUCT(($B$28:$B$41="Теплица")*$F$28:$F$41),SUMPRODUCT(($B$28:$B$41="Теплица")*$K$28:$K$41)*31.5%),"")</f>
        <v>25515</v>
      </c>
      <c r="IP11" s="190">
        <f ca="1">IF(AND(НачИнвП_Дата&lt;=IP$3,КИнвП_Дата&gt;IP$3),
             IF(НачЦ_ИнвП_Дата&gt;IP$3,SUMPRODUCT(($B$28:$B$41="Теплица")*$F$28:$F$41),SUMPRODUCT(($B$28:$B$41="Теплица")*$K$28:$K$41)*31.5%),"")</f>
        <v>25515</v>
      </c>
      <c r="IQ11" s="190">
        <f ca="1">IF(AND(НачИнвП_Дата&lt;=IQ$3,КИнвП_Дата&gt;IQ$3),
             IF(НачЦ_ИнвП_Дата&gt;IQ$3,SUMPRODUCT(($B$28:$B$41="Теплица")*$F$28:$F$41),SUMPRODUCT(($B$28:$B$41="Теплица")*$K$28:$K$41)*31.5%),"")</f>
        <v>25515</v>
      </c>
      <c r="IR11" s="192">
        <f t="shared" ca="1" si="261"/>
        <v>76545</v>
      </c>
      <c r="IS11" s="190">
        <f ca="1">IF(AND(НачИнвП_Дата&lt;=IS$3,КИнвП_Дата&gt;IS$3),
             IF(НачЦ_ИнвП_Дата&gt;IS$3,SUMPRODUCT(($B$28:$B$41="Теплица")*$F$28:$F$41),SUMPRODUCT(($B$28:$B$41="Теплица")*$K$28:$K$41)*31.5%),"")</f>
        <v>25515</v>
      </c>
      <c r="IT11" s="190">
        <f ca="1">IF(AND(НачИнвП_Дата&lt;=IT$3,КИнвП_Дата&gt;IT$3),
             IF(НачЦ_ИнвП_Дата&gt;IT$3,SUMPRODUCT(($B$28:$B$41="Теплица")*$F$28:$F$41),SUMPRODUCT(($B$28:$B$41="Теплица")*$K$28:$K$41)*31.5%),"")</f>
        <v>25515</v>
      </c>
      <c r="IU11" s="190">
        <f ca="1">IF(AND(НачИнвП_Дата&lt;=IU$3,КИнвП_Дата&gt;IU$3),
             IF(НачЦ_ИнвП_Дата&gt;IU$3,SUMPRODUCT(($B$28:$B$41="Теплица")*$F$28:$F$41),SUMPRODUCT(($B$28:$B$41="Теплица")*$K$28:$K$41)*31.5%),"")</f>
        <v>25515</v>
      </c>
      <c r="IV11" s="192">
        <f t="shared" ca="1" si="262"/>
        <v>76545</v>
      </c>
      <c r="IW11" s="202">
        <f t="shared" ca="1" si="263"/>
        <v>306180</v>
      </c>
      <c r="IX11" s="190">
        <f ca="1">IF(AND(НачИнвП_Дата&lt;=IX$3,КИнвП_Дата&gt;IX$3),
             IF(НачЦ_ИнвП_Дата&gt;IX$3,SUMPRODUCT(($B$28:$B$41="Теплица")*$F$28:$F$41),SUMPRODUCT(($B$28:$B$41="Теплица")*$K$28:$K$41)*31.5%),"")</f>
        <v>25515</v>
      </c>
      <c r="IY11" s="190">
        <f ca="1">IF(AND(НачИнвП_Дата&lt;=IY$3,КИнвП_Дата&gt;IY$3),
             IF(НачЦ_ИнвП_Дата&gt;IY$3,SUMPRODUCT(($B$28:$B$41="Теплица")*$F$28:$F$41),SUMPRODUCT(($B$28:$B$41="Теплица")*$K$28:$K$41)*31.5%),"")</f>
        <v>25515</v>
      </c>
      <c r="IZ11" s="190">
        <f ca="1">IF(AND(НачИнвП_Дата&lt;=IZ$3,КИнвП_Дата&gt;IZ$3),
             IF(НачЦ_ИнвП_Дата&gt;IZ$3,SUMPRODUCT(($B$28:$B$41="Теплица")*$F$28:$F$41),SUMPRODUCT(($B$28:$B$41="Теплица")*$K$28:$K$41)*31.5%),"")</f>
        <v>25515</v>
      </c>
      <c r="JA11" s="192">
        <f t="shared" ca="1" si="264"/>
        <v>76545</v>
      </c>
      <c r="JB11" s="190">
        <f ca="1">IF(AND(НачИнвП_Дата&lt;=JB$3,КИнвП_Дата&gt;JB$3),
             IF(НачЦ_ИнвП_Дата&gt;JB$3,SUMPRODUCT(($B$28:$B$41="Теплица")*$F$28:$F$41),SUMPRODUCT(($B$28:$B$41="Теплица")*$K$28:$K$41)*31.5%),"")</f>
        <v>25515</v>
      </c>
      <c r="JC11" s="190">
        <f ca="1">IF(AND(НачИнвП_Дата&lt;=JC$3,КИнвП_Дата&gt;JC$3),
             IF(НачЦ_ИнвП_Дата&gt;JC$3,SUMPRODUCT(($B$28:$B$41="Теплица")*$F$28:$F$41),SUMPRODUCT(($B$28:$B$41="Теплица")*$K$28:$K$41)*31.5%),"")</f>
        <v>25515</v>
      </c>
      <c r="JD11" s="190">
        <f ca="1">IF(AND(НачИнвП_Дата&lt;=JD$3,КИнвП_Дата&gt;JD$3),
             IF(НачЦ_ИнвП_Дата&gt;JD$3,SUMPRODUCT(($B$28:$B$41="Теплица")*$F$28:$F$41),SUMPRODUCT(($B$28:$B$41="Теплица")*$K$28:$K$41)*31.5%),"")</f>
        <v>25515</v>
      </c>
      <c r="JE11" s="192">
        <f t="shared" ca="1" si="265"/>
        <v>76545</v>
      </c>
      <c r="JF11" s="190">
        <f ca="1">IF(AND(НачИнвП_Дата&lt;=JF$3,КИнвП_Дата&gt;JF$3),
             IF(НачЦ_ИнвП_Дата&gt;JF$3,SUMPRODUCT(($B$28:$B$41="Теплица")*$F$28:$F$41),SUMPRODUCT(($B$28:$B$41="Теплица")*$K$28:$K$41)*31.5%),"")</f>
        <v>25515</v>
      </c>
      <c r="JG11" s="190">
        <f ca="1">IF(AND(НачИнвП_Дата&lt;=JG$3,КИнвП_Дата&gt;JG$3),
             IF(НачЦ_ИнвП_Дата&gt;JG$3,SUMPRODUCT(($B$28:$B$41="Теплица")*$F$28:$F$41),SUMPRODUCT(($B$28:$B$41="Теплица")*$K$28:$K$41)*31.5%),"")</f>
        <v>25515</v>
      </c>
      <c r="JH11" s="190">
        <f ca="1">IF(AND(НачИнвП_Дата&lt;=JH$3,КИнвП_Дата&gt;JH$3),
             IF(НачЦ_ИнвП_Дата&gt;JH$3,SUMPRODUCT(($B$28:$B$41="Теплица")*$F$28:$F$41),SUMPRODUCT(($B$28:$B$41="Теплица")*$K$28:$K$41)*31.5%),"")</f>
        <v>25515</v>
      </c>
      <c r="JI11" s="192">
        <f t="shared" ca="1" si="266"/>
        <v>76545</v>
      </c>
      <c r="JJ11" s="190">
        <f ca="1">IF(AND(НачИнвП_Дата&lt;=JJ$3,КИнвП_Дата&gt;JJ$3),
             IF(НачЦ_ИнвП_Дата&gt;JJ$3,SUMPRODUCT(($B$28:$B$41="Теплица")*$F$28:$F$41),SUMPRODUCT(($B$28:$B$41="Теплица")*$K$28:$K$41)*31.5%),"")</f>
        <v>25515</v>
      </c>
      <c r="JK11" s="190">
        <f ca="1">IF(AND(НачИнвП_Дата&lt;=JK$3,КИнвП_Дата&gt;JK$3),
             IF(НачЦ_ИнвП_Дата&gt;JK$3,SUMPRODUCT(($B$28:$B$41="Теплица")*$F$28:$F$41),SUMPRODUCT(($B$28:$B$41="Теплица")*$K$28:$K$41)*31.5%),"")</f>
        <v>25515</v>
      </c>
      <c r="JL11" s="190">
        <f ca="1">IF(AND(НачИнвП_Дата&lt;=JL$3,КИнвП_Дата&gt;JL$3),
             IF(НачЦ_ИнвП_Дата&gt;JL$3,SUMPRODUCT(($B$28:$B$41="Теплица")*$F$28:$F$41),SUMPRODUCT(($B$28:$B$41="Теплица")*$K$28:$K$41)*31.5%),"")</f>
        <v>25515</v>
      </c>
      <c r="JM11" s="192">
        <f t="shared" ca="1" si="267"/>
        <v>76545</v>
      </c>
      <c r="JN11" s="202">
        <f t="shared" ca="1" si="268"/>
        <v>306180</v>
      </c>
      <c r="JO11" s="190">
        <f ca="1">IF(AND(НачИнвП_Дата&lt;=JO$3,КИнвП_Дата&gt;JO$3),
             IF(НачЦ_ИнвП_Дата&gt;JO$3,SUMPRODUCT(($B$28:$B$41="Теплица")*$F$28:$F$41),SUMPRODUCT(($B$28:$B$41="Теплица")*$K$28:$K$41)*31.5%),"")</f>
        <v>25515</v>
      </c>
      <c r="JP11" s="190">
        <f ca="1">IF(AND(НачИнвП_Дата&lt;=JP$3,КИнвП_Дата&gt;JP$3),
             IF(НачЦ_ИнвП_Дата&gt;JP$3,SUMPRODUCT(($B$28:$B$41="Теплица")*$F$28:$F$41),SUMPRODUCT(($B$28:$B$41="Теплица")*$K$28:$K$41)*31.5%),"")</f>
        <v>25515</v>
      </c>
      <c r="JQ11" s="190">
        <f ca="1">IF(AND(НачИнвП_Дата&lt;=JQ$3,КИнвП_Дата&gt;JQ$3),
             IF(НачЦ_ИнвП_Дата&gt;JQ$3,SUMPRODUCT(($B$28:$B$41="Теплица")*$F$28:$F$41),SUMPRODUCT(($B$28:$B$41="Теплица")*$K$28:$K$41)*31.5%),"")</f>
        <v>25515</v>
      </c>
      <c r="JR11" s="192">
        <f t="shared" ca="1" si="269"/>
        <v>76545</v>
      </c>
      <c r="JS11" s="190">
        <f ca="1">IF(AND(НачИнвП_Дата&lt;=JS$3,КИнвП_Дата&gt;JS$3),
             IF(НачЦ_ИнвП_Дата&gt;JS$3,SUMPRODUCT(($B$28:$B$41="Теплица")*$F$28:$F$41),SUMPRODUCT(($B$28:$B$41="Теплица")*$K$28:$K$41)*31.5%),"")</f>
        <v>25515</v>
      </c>
      <c r="JT11" s="190">
        <f ca="1">IF(AND(НачИнвП_Дата&lt;=JT$3,КИнвП_Дата&gt;JT$3),
             IF(НачЦ_ИнвП_Дата&gt;JT$3,SUMPRODUCT(($B$28:$B$41="Теплица")*$F$28:$F$41),SUMPRODUCT(($B$28:$B$41="Теплица")*$K$28:$K$41)*31.5%),"")</f>
        <v>25515</v>
      </c>
      <c r="JU11" s="190">
        <f ca="1">IF(AND(НачИнвП_Дата&lt;=JU$3,КИнвП_Дата&gt;JU$3),
             IF(НачЦ_ИнвП_Дата&gt;JU$3,SUMPRODUCT(($B$28:$B$41="Теплица")*$F$28:$F$41),SUMPRODUCT(($B$28:$B$41="Теплица")*$K$28:$K$41)*31.5%),"")</f>
        <v>25515</v>
      </c>
      <c r="JV11" s="192">
        <f t="shared" ca="1" si="270"/>
        <v>76545</v>
      </c>
      <c r="JW11" s="190">
        <f ca="1">IF(AND(НачИнвП_Дата&lt;=JW$3,КИнвП_Дата&gt;JW$3),
             IF(НачЦ_ИнвП_Дата&gt;JW$3,SUMPRODUCT(($B$28:$B$41="Теплица")*$F$28:$F$41),SUMPRODUCT(($B$28:$B$41="Теплица")*$K$28:$K$41)*31.5%),"")</f>
        <v>25515</v>
      </c>
      <c r="JX11" s="190">
        <f ca="1">IF(AND(НачИнвП_Дата&lt;=JX$3,КИнвП_Дата&gt;JX$3),
             IF(НачЦ_ИнвП_Дата&gt;JX$3,SUMPRODUCT(($B$28:$B$41="Теплица")*$F$28:$F$41),SUMPRODUCT(($B$28:$B$41="Теплица")*$K$28:$K$41)*31.5%),"")</f>
        <v>25515</v>
      </c>
      <c r="JY11" s="190">
        <f ca="1">IF(AND(НачИнвП_Дата&lt;=JY$3,КИнвП_Дата&gt;JY$3),
             IF(НачЦ_ИнвП_Дата&gt;JY$3,SUMPRODUCT(($B$28:$B$41="Теплица")*$F$28:$F$41),SUMPRODUCT(($B$28:$B$41="Теплица")*$K$28:$K$41)*31.5%),"")</f>
        <v>25515</v>
      </c>
      <c r="JZ11" s="192">
        <f t="shared" ca="1" si="271"/>
        <v>76545</v>
      </c>
      <c r="KA11" s="190">
        <f ca="1">IF(AND(НачИнвП_Дата&lt;=KA$3,КИнвП_Дата&gt;KA$3),
             IF(НачЦ_ИнвП_Дата&gt;KA$3,SUMPRODUCT(($B$28:$B$41="Теплица")*$F$28:$F$41),SUMPRODUCT(($B$28:$B$41="Теплица")*$K$28:$K$41)*31.5%),"")</f>
        <v>25515</v>
      </c>
      <c r="KB11" s="190">
        <f ca="1">IF(AND(НачИнвП_Дата&lt;=KB$3,КИнвП_Дата&gt;KB$3),
             IF(НачЦ_ИнвП_Дата&gt;KB$3,SUMPRODUCT(($B$28:$B$41="Теплица")*$F$28:$F$41),SUMPRODUCT(($B$28:$B$41="Теплица")*$K$28:$K$41)*31.5%),"")</f>
        <v>25515</v>
      </c>
      <c r="KC11" s="190">
        <f ca="1">IF(AND(НачИнвП_Дата&lt;=KC$3,КИнвП_Дата&gt;KC$3),
             IF(НачЦ_ИнвП_Дата&gt;KC$3,SUMPRODUCT(($B$28:$B$41="Теплица")*$F$28:$F$41),SUMPRODUCT(($B$28:$B$41="Теплица")*$K$28:$K$41)*31.5%),"")</f>
        <v>25515</v>
      </c>
      <c r="KD11" s="192">
        <f t="shared" ca="1" si="272"/>
        <v>76545</v>
      </c>
      <c r="KE11" s="202">
        <f t="shared" ca="1" si="273"/>
        <v>306180</v>
      </c>
      <c r="KF11" s="190">
        <f ca="1">IF(AND(НачИнвП_Дата&lt;=KF$3,КИнвП_Дата&gt;KF$3),
             IF(НачЦ_ИнвП_Дата&gt;KF$3,SUMPRODUCT(($B$28:$B$41="Теплица")*$F$28:$F$41),SUMPRODUCT(($B$28:$B$41="Теплица")*$K$28:$K$41)*31.5%),"")</f>
        <v>25515</v>
      </c>
      <c r="KG11" s="190">
        <f ca="1">IF(AND(НачИнвП_Дата&lt;=KG$3,КИнвП_Дата&gt;KG$3),
             IF(НачЦ_ИнвП_Дата&gt;KG$3,SUMPRODUCT(($B$28:$B$41="Теплица")*$F$28:$F$41),SUMPRODUCT(($B$28:$B$41="Теплица")*$K$28:$K$41)*31.5%),"")</f>
        <v>25515</v>
      </c>
      <c r="KH11" s="190">
        <f ca="1">IF(AND(НачИнвП_Дата&lt;=KH$3,КИнвП_Дата&gt;KH$3),
             IF(НачЦ_ИнвП_Дата&gt;KH$3,SUMPRODUCT(($B$28:$B$41="Теплица")*$F$28:$F$41),SUMPRODUCT(($B$28:$B$41="Теплица")*$K$28:$K$41)*31.5%),"")</f>
        <v>25515</v>
      </c>
      <c r="KI11" s="192">
        <f t="shared" ca="1" si="274"/>
        <v>76545</v>
      </c>
      <c r="KJ11" s="190">
        <f ca="1">IF(AND(НачИнвП_Дата&lt;=KJ$3,КИнвП_Дата&gt;KJ$3),
             IF(НачЦ_ИнвП_Дата&gt;KJ$3,SUMPRODUCT(($B$28:$B$41="Теплица")*$F$28:$F$41),SUMPRODUCT(($B$28:$B$41="Теплица")*$K$28:$K$41)*31.5%),"")</f>
        <v>25515</v>
      </c>
      <c r="KK11" s="190">
        <f ca="1">IF(AND(НачИнвП_Дата&lt;=KK$3,КИнвП_Дата&gt;KK$3),
             IF(НачЦ_ИнвП_Дата&gt;KK$3,SUMPRODUCT(($B$28:$B$41="Теплица")*$F$28:$F$41),SUMPRODUCT(($B$28:$B$41="Теплица")*$K$28:$K$41)*31.5%),"")</f>
        <v>25515</v>
      </c>
      <c r="KL11" s="190">
        <f ca="1">IF(AND(НачИнвП_Дата&lt;=KL$3,КИнвП_Дата&gt;KL$3),
             IF(НачЦ_ИнвП_Дата&gt;KL$3,SUMPRODUCT(($B$28:$B$41="Теплица")*$F$28:$F$41),SUMPRODUCT(($B$28:$B$41="Теплица")*$K$28:$K$41)*31.5%),"")</f>
        <v>25515</v>
      </c>
      <c r="KM11" s="192">
        <f t="shared" ca="1" si="275"/>
        <v>76545</v>
      </c>
      <c r="KN11" s="190">
        <f ca="1">IF(AND(НачИнвП_Дата&lt;=KN$3,КИнвП_Дата&gt;KN$3),
             IF(НачЦ_ИнвП_Дата&gt;KN$3,SUMPRODUCT(($B$28:$B$41="Теплица")*$F$28:$F$41),SUMPRODUCT(($B$28:$B$41="Теплица")*$K$28:$K$41)*31.5%),"")</f>
        <v>25515</v>
      </c>
      <c r="KO11" s="190">
        <f ca="1">IF(AND(НачИнвП_Дата&lt;=KO$3,КИнвП_Дата&gt;KO$3),
             IF(НачЦ_ИнвП_Дата&gt;KO$3,SUMPRODUCT(($B$28:$B$41="Теплица")*$F$28:$F$41),SUMPRODUCT(($B$28:$B$41="Теплица")*$K$28:$K$41)*31.5%),"")</f>
        <v>25515</v>
      </c>
      <c r="KP11" s="190">
        <f ca="1">IF(AND(НачИнвП_Дата&lt;=KP$3,КИнвП_Дата&gt;KP$3),
             IF(НачЦ_ИнвП_Дата&gt;KP$3,SUMPRODUCT(($B$28:$B$41="Теплица")*$F$28:$F$41),SUMPRODUCT(($B$28:$B$41="Теплица")*$K$28:$K$41)*31.5%),"")</f>
        <v>25515</v>
      </c>
      <c r="KQ11" s="192">
        <f t="shared" ca="1" si="276"/>
        <v>76545</v>
      </c>
      <c r="KR11" s="190">
        <f ca="1">IF(AND(НачИнвП_Дата&lt;=KR$3,КИнвП_Дата&gt;KR$3),
             IF(НачЦ_ИнвП_Дата&gt;KR$3,SUMPRODUCT(($B$28:$B$41="Теплица")*$F$28:$F$41),SUMPRODUCT(($B$28:$B$41="Теплица")*$K$28:$K$41)*31.5%),"")</f>
        <v>25515</v>
      </c>
      <c r="KS11" s="190">
        <f ca="1">IF(AND(НачИнвП_Дата&lt;=KS$3,КИнвП_Дата&gt;KS$3),
             IF(НачЦ_ИнвП_Дата&gt;KS$3,SUMPRODUCT(($B$28:$B$41="Теплица")*$F$28:$F$41),SUMPRODUCT(($B$28:$B$41="Теплица")*$K$28:$K$41)*31.5%),"")</f>
        <v>25515</v>
      </c>
      <c r="KT11" s="190">
        <f ca="1">IF(AND(НачИнвП_Дата&lt;=KT$3,КИнвП_Дата&gt;KT$3),
             IF(НачЦ_ИнвП_Дата&gt;KT$3,SUMPRODUCT(($B$28:$B$41="Теплица")*$F$28:$F$41),SUMPRODUCT(($B$28:$B$41="Теплица")*$K$28:$K$41)*31.5%),"")</f>
        <v>25515</v>
      </c>
      <c r="KU11" s="192">
        <f t="shared" ca="1" si="277"/>
        <v>76545</v>
      </c>
      <c r="KV11" s="202">
        <f t="shared" ca="1" si="278"/>
        <v>306180</v>
      </c>
      <c r="KW11" s="190">
        <f ca="1">IF(AND(НачИнвП_Дата&lt;=KW$3,КИнвП_Дата&gt;KW$3),
             IF(НачЦ_ИнвП_Дата&gt;KW$3,SUMPRODUCT(($B$28:$B$41="Теплица")*$F$28:$F$41),SUMPRODUCT(($B$28:$B$41="Теплица")*$K$28:$K$41)*31.5%),"")</f>
        <v>25515</v>
      </c>
      <c r="KX11" s="190">
        <f ca="1">IF(AND(НачИнвП_Дата&lt;=KX$3,КИнвП_Дата&gt;KX$3),
             IF(НачЦ_ИнвП_Дата&gt;KX$3,SUMPRODUCT(($B$28:$B$41="Теплица")*$F$28:$F$41),SUMPRODUCT(($B$28:$B$41="Теплица")*$K$28:$K$41)*31.5%),"")</f>
        <v>25515</v>
      </c>
      <c r="KY11" s="190">
        <f ca="1">IF(AND(НачИнвП_Дата&lt;=KY$3,КИнвП_Дата&gt;KY$3),
             IF(НачЦ_ИнвП_Дата&gt;KY$3,SUMPRODUCT(($B$28:$B$41="Теплица")*$F$28:$F$41),SUMPRODUCT(($B$28:$B$41="Теплица")*$K$28:$K$41)*31.5%),"")</f>
        <v>25515</v>
      </c>
      <c r="KZ11" s="192">
        <f t="shared" ca="1" si="279"/>
        <v>76545</v>
      </c>
      <c r="LA11" s="190">
        <f ca="1">IF(AND(НачИнвП_Дата&lt;=LA$3,КИнвП_Дата&gt;LA$3),
             IF(НачЦ_ИнвП_Дата&gt;LA$3,SUMPRODUCT(($B$28:$B$41="Теплица")*$F$28:$F$41),SUMPRODUCT(($B$28:$B$41="Теплица")*$K$28:$K$41)*31.5%),"")</f>
        <v>25515</v>
      </c>
      <c r="LB11" s="190">
        <f ca="1">IF(AND(НачИнвП_Дата&lt;=LB$3,КИнвП_Дата&gt;LB$3),
             IF(НачЦ_ИнвП_Дата&gt;LB$3,SUMPRODUCT(($B$28:$B$41="Теплица")*$F$28:$F$41),SUMPRODUCT(($B$28:$B$41="Теплица")*$K$28:$K$41)*31.5%),"")</f>
        <v>25515</v>
      </c>
      <c r="LC11" s="190">
        <f ca="1">IF(AND(НачИнвП_Дата&lt;=LC$3,КИнвП_Дата&gt;LC$3),
             IF(НачЦ_ИнвП_Дата&gt;LC$3,SUMPRODUCT(($B$28:$B$41="Теплица")*$F$28:$F$41),SUMPRODUCT(($B$28:$B$41="Теплица")*$K$28:$K$41)*31.5%),"")</f>
        <v>25515</v>
      </c>
      <c r="LD11" s="192">
        <f t="shared" ca="1" si="280"/>
        <v>76545</v>
      </c>
      <c r="LE11" s="190">
        <f ca="1">IF(AND(НачИнвП_Дата&lt;=LE$3,КИнвП_Дата&gt;LE$3),
             IF(НачЦ_ИнвП_Дата&gt;LE$3,SUMPRODUCT(($B$28:$B$41="Теплица")*$F$28:$F$41),SUMPRODUCT(($B$28:$B$41="Теплица")*$K$28:$K$41)*31.5%),"")</f>
        <v>25515</v>
      </c>
      <c r="LF11" s="190">
        <f ca="1">IF(AND(НачИнвП_Дата&lt;=LF$3,КИнвП_Дата&gt;LF$3),
             IF(НачЦ_ИнвП_Дата&gt;LF$3,SUMPRODUCT(($B$28:$B$41="Теплица")*$F$28:$F$41),SUMPRODUCT(($B$28:$B$41="Теплица")*$K$28:$K$41)*31.5%),"")</f>
        <v>25515</v>
      </c>
      <c r="LG11" s="190">
        <f ca="1">IF(AND(НачИнвП_Дата&lt;=LG$3,КИнвП_Дата&gt;LG$3),
             IF(НачЦ_ИнвП_Дата&gt;LG$3,SUMPRODUCT(($B$28:$B$41="Теплица")*$F$28:$F$41),SUMPRODUCT(($B$28:$B$41="Теплица")*$K$28:$K$41)*31.5%),"")</f>
        <v>25515</v>
      </c>
      <c r="LH11" s="192">
        <f t="shared" ca="1" si="281"/>
        <v>76545</v>
      </c>
      <c r="LI11" s="190">
        <f ca="1">IF(AND(НачИнвП_Дата&lt;=LI$3,КИнвП_Дата&gt;LI$3),
             IF(НачЦ_ИнвП_Дата&gt;LI$3,SUMPRODUCT(($B$28:$B$41="Теплица")*$F$28:$F$41),SUMPRODUCT(($B$28:$B$41="Теплица")*$K$28:$K$41)*31.5%),"")</f>
        <v>25515</v>
      </c>
      <c r="LJ11" s="190">
        <f ca="1">IF(AND(НачИнвП_Дата&lt;=LJ$3,КИнвП_Дата&gt;LJ$3),
             IF(НачЦ_ИнвП_Дата&gt;LJ$3,SUMPRODUCT(($B$28:$B$41="Теплица")*$F$28:$F$41),SUMPRODUCT(($B$28:$B$41="Теплица")*$K$28:$K$41)*31.5%),"")</f>
        <v>25515</v>
      </c>
      <c r="LK11" s="190">
        <f ca="1">IF(AND(НачИнвП_Дата&lt;=LK$3,КИнвП_Дата&gt;LK$3),
             IF(НачЦ_ИнвП_Дата&gt;LK$3,SUMPRODUCT(($B$28:$B$41="Теплица")*$F$28:$F$41),SUMPRODUCT(($B$28:$B$41="Теплица")*$K$28:$K$41)*31.5%),"")</f>
        <v>25515</v>
      </c>
      <c r="LL11" s="192">
        <f t="shared" ca="1" si="282"/>
        <v>76545</v>
      </c>
      <c r="LM11" s="202">
        <f t="shared" ca="1" si="283"/>
        <v>306180</v>
      </c>
      <c r="LN11" s="190">
        <f ca="1">IF(AND(НачИнвП_Дата&lt;=LN$3,КИнвП_Дата&gt;LN$3),
             IF(НачЦ_ИнвП_Дата&gt;LN$3,SUMPRODUCT(($B$28:$B$41="Теплица")*$F$28:$F$41),SUMPRODUCT(($B$28:$B$41="Теплица")*$K$28:$K$41)*31.5%),"")</f>
        <v>25515</v>
      </c>
      <c r="LO11" s="190">
        <f ca="1">IF(AND(НачИнвП_Дата&lt;=LO$3,КИнвП_Дата&gt;LO$3),
             IF(НачЦ_ИнвП_Дата&gt;LO$3,SUMPRODUCT(($B$28:$B$41="Теплица")*$F$28:$F$41),SUMPRODUCT(($B$28:$B$41="Теплица")*$K$28:$K$41)*31.5%),"")</f>
        <v>25515</v>
      </c>
      <c r="LP11" s="190">
        <f ca="1">IF(AND(НачИнвП_Дата&lt;=LP$3,КИнвП_Дата&gt;LP$3),
             IF(НачЦ_ИнвП_Дата&gt;LP$3,SUMPRODUCT(($B$28:$B$41="Теплица")*$F$28:$F$41),SUMPRODUCT(($B$28:$B$41="Теплица")*$K$28:$K$41)*31.5%),"")</f>
        <v>25515</v>
      </c>
      <c r="LQ11" s="192">
        <f t="shared" ca="1" si="284"/>
        <v>76545</v>
      </c>
      <c r="LR11" s="190">
        <f ca="1">IF(AND(НачИнвП_Дата&lt;=LR$3,КИнвП_Дата&gt;LR$3),
             IF(НачЦ_ИнвП_Дата&gt;LR$3,SUMPRODUCT(($B$28:$B$41="Теплица")*$F$28:$F$41),SUMPRODUCT(($B$28:$B$41="Теплица")*$K$28:$K$41)*31.5%),"")</f>
        <v>25515</v>
      </c>
      <c r="LS11" s="190">
        <f ca="1">IF(AND(НачИнвП_Дата&lt;=LS$3,КИнвП_Дата&gt;LS$3),
             IF(НачЦ_ИнвП_Дата&gt;LS$3,SUMPRODUCT(($B$28:$B$41="Теплица")*$F$28:$F$41),SUMPRODUCT(($B$28:$B$41="Теплица")*$K$28:$K$41)*31.5%),"")</f>
        <v>25515</v>
      </c>
      <c r="LT11" s="190">
        <f ca="1">IF(AND(НачИнвП_Дата&lt;=LT$3,КИнвП_Дата&gt;LT$3),
             IF(НачЦ_ИнвП_Дата&gt;LT$3,SUMPRODUCT(($B$28:$B$41="Теплица")*$F$28:$F$41),SUMPRODUCT(($B$28:$B$41="Теплица")*$K$28:$K$41)*31.5%),"")</f>
        <v>25515</v>
      </c>
      <c r="LU11" s="192">
        <f t="shared" ca="1" si="285"/>
        <v>76545</v>
      </c>
      <c r="LV11" s="190">
        <f ca="1">IF(AND(НачИнвП_Дата&lt;=LV$3,КИнвП_Дата&gt;LV$3),
             IF(НачЦ_ИнвП_Дата&gt;LV$3,SUMPRODUCT(($B$28:$B$41="Теплица")*$F$28:$F$41),SUMPRODUCT(($B$28:$B$41="Теплица")*$K$28:$K$41)*31.5%),"")</f>
        <v>25515</v>
      </c>
      <c r="LW11" s="190">
        <f ca="1">IF(AND(НачИнвП_Дата&lt;=LW$3,КИнвП_Дата&gt;LW$3),
             IF(НачЦ_ИнвП_Дата&gt;LW$3,SUMPRODUCT(($B$28:$B$41="Теплица")*$F$28:$F$41),SUMPRODUCT(($B$28:$B$41="Теплица")*$K$28:$K$41)*31.5%),"")</f>
        <v>25515</v>
      </c>
      <c r="LX11" s="190">
        <f ca="1">IF(AND(НачИнвП_Дата&lt;=LX$3,КИнвП_Дата&gt;LX$3),
             IF(НачЦ_ИнвП_Дата&gt;LX$3,SUMPRODUCT(($B$28:$B$41="Теплица")*$F$28:$F$41),SUMPRODUCT(($B$28:$B$41="Теплица")*$K$28:$K$41)*31.5%),"")</f>
        <v>25515</v>
      </c>
      <c r="LY11" s="192">
        <f t="shared" ca="1" si="286"/>
        <v>76545</v>
      </c>
      <c r="LZ11" s="190">
        <f ca="1">IF(AND(НачИнвП_Дата&lt;=LZ$3,КИнвП_Дата&gt;LZ$3),
             IF(НачЦ_ИнвП_Дата&gt;LZ$3,SUMPRODUCT(($B$28:$B$41="Теплица")*$F$28:$F$41),SUMPRODUCT(($B$28:$B$41="Теплица")*$K$28:$K$41)*31.5%),"")</f>
        <v>25515</v>
      </c>
      <c r="MA11" s="190">
        <f ca="1">IF(AND(НачИнвП_Дата&lt;=MA$3,КИнвП_Дата&gt;MA$3),
             IF(НачЦ_ИнвП_Дата&gt;MA$3,SUMPRODUCT(($B$28:$B$41="Теплица")*$F$28:$F$41),SUMPRODUCT(($B$28:$B$41="Теплица")*$K$28:$K$41)*31.5%),"")</f>
        <v>25515</v>
      </c>
      <c r="MB11" s="190">
        <f ca="1">IF(AND(НачИнвП_Дата&lt;=MB$3,КИнвП_Дата&gt;MB$3),
             IF(НачЦ_ИнвП_Дата&gt;MB$3,SUMPRODUCT(($B$28:$B$41="Теплица")*$F$28:$F$41),SUMPRODUCT(($B$28:$B$41="Теплица")*$K$28:$K$41)*31.5%),"")</f>
        <v>25515</v>
      </c>
      <c r="MC11" s="192">
        <f t="shared" ca="1" si="287"/>
        <v>76545</v>
      </c>
      <c r="MD11" s="202">
        <f t="shared" ca="1" si="288"/>
        <v>306180</v>
      </c>
      <c r="ME11" s="190">
        <f ca="1">IF(AND(НачИнвП_Дата&lt;=ME$3,КИнвП_Дата&gt;ME$3),
             IF(НачЦ_ИнвП_Дата&gt;ME$3,SUMPRODUCT(($B$28:$B$41="Теплица")*$F$28:$F$41),SUMPRODUCT(($B$28:$B$41="Теплица")*$K$28:$K$41)*31.5%),"")</f>
        <v>25515</v>
      </c>
      <c r="MF11" s="190">
        <f ca="1">IF(AND(НачИнвП_Дата&lt;=MF$3,КИнвП_Дата&gt;MF$3),
             IF(НачЦ_ИнвП_Дата&gt;MF$3,SUMPRODUCT(($B$28:$B$41="Теплица")*$F$28:$F$41),SUMPRODUCT(($B$28:$B$41="Теплица")*$K$28:$K$41)*31.5%),"")</f>
        <v>25515</v>
      </c>
      <c r="MG11" s="190">
        <f ca="1">IF(AND(НачИнвП_Дата&lt;=MG$3,КИнвП_Дата&gt;MG$3),
             IF(НачЦ_ИнвП_Дата&gt;MG$3,SUMPRODUCT(($B$28:$B$41="Теплица")*$F$28:$F$41),SUMPRODUCT(($B$28:$B$41="Теплица")*$K$28:$K$41)*31.5%),"")</f>
        <v>25515</v>
      </c>
      <c r="MH11" s="192">
        <f t="shared" ca="1" si="289"/>
        <v>76545</v>
      </c>
      <c r="MI11" s="190">
        <f ca="1">IF(AND(НачИнвП_Дата&lt;=MI$3,КИнвП_Дата&gt;MI$3),
             IF(НачЦ_ИнвП_Дата&gt;MI$3,SUMPRODUCT(($B$28:$B$41="Теплица")*$F$28:$F$41),SUMPRODUCT(($B$28:$B$41="Теплица")*$K$28:$K$41)*31.5%),"")</f>
        <v>25515</v>
      </c>
      <c r="MJ11" s="190">
        <f ca="1">IF(AND(НачИнвП_Дата&lt;=MJ$3,КИнвП_Дата&gt;MJ$3),
             IF(НачЦ_ИнвП_Дата&gt;MJ$3,SUMPRODUCT(($B$28:$B$41="Теплица")*$F$28:$F$41),SUMPRODUCT(($B$28:$B$41="Теплица")*$K$28:$K$41)*31.5%),"")</f>
        <v>25515</v>
      </c>
      <c r="MK11" s="190">
        <f ca="1">IF(AND(НачИнвП_Дата&lt;=MK$3,КИнвП_Дата&gt;MK$3),
             IF(НачЦ_ИнвП_Дата&gt;MK$3,SUMPRODUCT(($B$28:$B$41="Теплица")*$F$28:$F$41),SUMPRODUCT(($B$28:$B$41="Теплица")*$K$28:$K$41)*31.5%),"")</f>
        <v>25515</v>
      </c>
      <c r="ML11" s="192">
        <f t="shared" ca="1" si="290"/>
        <v>76545</v>
      </c>
      <c r="MM11" s="190">
        <f ca="1">IF(AND(НачИнвП_Дата&lt;=MM$3,КИнвП_Дата&gt;MM$3),
             IF(НачЦ_ИнвП_Дата&gt;MM$3,SUMPRODUCT(($B$28:$B$41="Теплица")*$F$28:$F$41),SUMPRODUCT(($B$28:$B$41="Теплица")*$K$28:$K$41)*31.5%),"")</f>
        <v>25515</v>
      </c>
      <c r="MN11" s="190">
        <f ca="1">IF(AND(НачИнвП_Дата&lt;=MN$3,КИнвП_Дата&gt;MN$3),
             IF(НачЦ_ИнвП_Дата&gt;MN$3,SUMPRODUCT(($B$28:$B$41="Теплица")*$F$28:$F$41),SUMPRODUCT(($B$28:$B$41="Теплица")*$K$28:$K$41)*31.5%),"")</f>
        <v>25515</v>
      </c>
      <c r="MO11" s="190">
        <f ca="1">IF(AND(НачИнвП_Дата&lt;=MO$3,КИнвП_Дата&gt;MO$3),
             IF(НачЦ_ИнвП_Дата&gt;MO$3,SUMPRODUCT(($B$28:$B$41="Теплица")*$F$28:$F$41),SUMPRODUCT(($B$28:$B$41="Теплица")*$K$28:$K$41)*31.5%),"")</f>
        <v>25515</v>
      </c>
      <c r="MP11" s="192">
        <f t="shared" ca="1" si="291"/>
        <v>76545</v>
      </c>
      <c r="MQ11" s="190">
        <f ca="1">IF(AND(НачИнвП_Дата&lt;=MQ$3,КИнвП_Дата&gt;MQ$3),
             IF(НачЦ_ИнвП_Дата&gt;MQ$3,SUMPRODUCT(($B$28:$B$41="Теплица")*$F$28:$F$41),SUMPRODUCT(($B$28:$B$41="Теплица")*$K$28:$K$41)*31.5%),"")</f>
        <v>25515</v>
      </c>
      <c r="MR11" s="190">
        <f ca="1">IF(AND(НачИнвП_Дата&lt;=MR$3,КИнвП_Дата&gt;MR$3),
             IF(НачЦ_ИнвП_Дата&gt;MR$3,SUMPRODUCT(($B$28:$B$41="Теплица")*$F$28:$F$41),SUMPRODUCT(($B$28:$B$41="Теплица")*$K$28:$K$41)*31.5%),"")</f>
        <v>25515</v>
      </c>
      <c r="MS11" s="190">
        <f ca="1">IF(AND(НачИнвП_Дата&lt;=MS$3,КИнвП_Дата&gt;MS$3),
             IF(НачЦ_ИнвП_Дата&gt;MS$3,SUMPRODUCT(($B$28:$B$41="Теплица")*$F$28:$F$41),SUMPRODUCT(($B$28:$B$41="Теплица")*$K$28:$K$41)*31.5%),"")</f>
        <v>25515</v>
      </c>
      <c r="MT11" s="192">
        <f t="shared" ca="1" si="292"/>
        <v>76545</v>
      </c>
      <c r="MU11" s="202">
        <f t="shared" ca="1" si="293"/>
        <v>306180</v>
      </c>
      <c r="MV11" s="190">
        <f ca="1">IF(AND(НачИнвП_Дата&lt;=MV$3,КИнвП_Дата&gt;MV$3),
             IF(НачЦ_ИнвП_Дата&gt;MV$3,SUMPRODUCT(($B$28:$B$41="Теплица")*$F$28:$F$41),SUMPRODUCT(($B$28:$B$41="Теплица")*$K$28:$K$41)*31.5%),"")</f>
        <v>25515</v>
      </c>
      <c r="MW11" s="190">
        <f ca="1">IF(AND(НачИнвП_Дата&lt;=MW$3,КИнвП_Дата&gt;MW$3),
             IF(НачЦ_ИнвП_Дата&gt;MW$3,SUMPRODUCT(($B$28:$B$41="Теплица")*$F$28:$F$41),SUMPRODUCT(($B$28:$B$41="Теплица")*$K$28:$K$41)*31.5%),"")</f>
        <v>25515</v>
      </c>
      <c r="MX11" s="190">
        <f ca="1">IF(AND(НачИнвП_Дата&lt;=MX$3,КИнвП_Дата&gt;MX$3),
             IF(НачЦ_ИнвП_Дата&gt;MX$3,SUMPRODUCT(($B$28:$B$41="Теплица")*$F$28:$F$41),SUMPRODUCT(($B$28:$B$41="Теплица")*$K$28:$K$41)*31.5%),"")</f>
        <v>25515</v>
      </c>
      <c r="MY11" s="192">
        <f t="shared" ca="1" si="294"/>
        <v>76545</v>
      </c>
      <c r="MZ11" s="190">
        <f ca="1">IF(AND(НачИнвП_Дата&lt;=MZ$3,КИнвП_Дата&gt;MZ$3),
             IF(НачЦ_ИнвП_Дата&gt;MZ$3,SUMPRODUCT(($B$28:$B$41="Теплица")*$F$28:$F$41),SUMPRODUCT(($B$28:$B$41="Теплица")*$K$28:$K$41)*31.5%),"")</f>
        <v>25515</v>
      </c>
      <c r="NA11" s="190">
        <f ca="1">IF(AND(НачИнвП_Дата&lt;=NA$3,КИнвП_Дата&gt;NA$3),
             IF(НачЦ_ИнвП_Дата&gt;NA$3,SUMPRODUCT(($B$28:$B$41="Теплица")*$F$28:$F$41),SUMPRODUCT(($B$28:$B$41="Теплица")*$K$28:$K$41)*31.5%),"")</f>
        <v>25515</v>
      </c>
      <c r="NB11" s="190">
        <f ca="1">IF(AND(НачИнвП_Дата&lt;=NB$3,КИнвП_Дата&gt;NB$3),
             IF(НачЦ_ИнвП_Дата&gt;NB$3,SUMPRODUCT(($B$28:$B$41="Теплица")*$F$28:$F$41),SUMPRODUCT(($B$28:$B$41="Теплица")*$K$28:$K$41)*31.5%),"")</f>
        <v>25515</v>
      </c>
      <c r="NC11" s="192">
        <f t="shared" ca="1" si="295"/>
        <v>76545</v>
      </c>
      <c r="ND11" s="190">
        <f ca="1">IF(AND(НачИнвП_Дата&lt;=ND$3,КИнвП_Дата&gt;ND$3),
             IF(НачЦ_ИнвП_Дата&gt;ND$3,SUMPRODUCT(($B$28:$B$41="Теплица")*$F$28:$F$41),SUMPRODUCT(($B$28:$B$41="Теплица")*$K$28:$K$41)*31.5%),"")</f>
        <v>25515</v>
      </c>
      <c r="NE11" s="190">
        <f ca="1">IF(AND(НачИнвП_Дата&lt;=NE$3,КИнвП_Дата&gt;NE$3),
             IF(НачЦ_ИнвП_Дата&gt;NE$3,SUMPRODUCT(($B$28:$B$41="Теплица")*$F$28:$F$41),SUMPRODUCT(($B$28:$B$41="Теплица")*$K$28:$K$41)*31.5%),"")</f>
        <v>25515</v>
      </c>
      <c r="NF11" s="190">
        <f ca="1">IF(AND(НачИнвП_Дата&lt;=NF$3,КИнвП_Дата&gt;NF$3),
             IF(НачЦ_ИнвП_Дата&gt;NF$3,SUMPRODUCT(($B$28:$B$41="Теплица")*$F$28:$F$41),SUMPRODUCT(($B$28:$B$41="Теплица")*$K$28:$K$41)*31.5%),"")</f>
        <v>25515</v>
      </c>
      <c r="NG11" s="192">
        <f t="shared" ca="1" si="296"/>
        <v>76545</v>
      </c>
      <c r="NH11" s="190">
        <f ca="1">IF(AND(НачИнвП_Дата&lt;=NH$3,КИнвП_Дата&gt;NH$3),
             IF(НачЦ_ИнвП_Дата&gt;NH$3,SUMPRODUCT(($B$28:$B$41="Теплица")*$F$28:$F$41),SUMPRODUCT(($B$28:$B$41="Теплица")*$K$28:$K$41)*31.5%),"")</f>
        <v>25515</v>
      </c>
      <c r="NI11" s="190">
        <f ca="1">IF(AND(НачИнвП_Дата&lt;=NI$3,КИнвП_Дата&gt;NI$3),
             IF(НачЦ_ИнвП_Дата&gt;NI$3,SUMPRODUCT(($B$28:$B$41="Теплица")*$F$28:$F$41),SUMPRODUCT(($B$28:$B$41="Теплица")*$K$28:$K$41)*31.5%),"")</f>
        <v>25515</v>
      </c>
      <c r="NJ11" s="190">
        <f ca="1">IF(AND(НачИнвП_Дата&lt;=NJ$3,КИнвП_Дата&gt;NJ$3),
             IF(НачЦ_ИнвП_Дата&gt;NJ$3,SUMPRODUCT(($B$28:$B$41="Теплица")*$F$28:$F$41),SUMPRODUCT(($B$28:$B$41="Теплица")*$K$28:$K$41)*31.5%),"")</f>
        <v>25515</v>
      </c>
      <c r="NK11" s="192">
        <f t="shared" ca="1" si="297"/>
        <v>76545</v>
      </c>
      <c r="NL11" s="202">
        <f t="shared" ca="1" si="298"/>
        <v>306180</v>
      </c>
      <c r="NM11" s="190">
        <f ca="1">IF(AND(НачИнвП_Дата&lt;=NM$3,КИнвП_Дата&gt;NM$3),
             IF(НачЦ_ИнвП_Дата&gt;NM$3,SUMPRODUCT(($B$28:$B$41="Теплица")*$F$28:$F$41),SUMPRODUCT(($B$28:$B$41="Теплица")*$K$28:$K$41)*31.5%),"")</f>
        <v>25515</v>
      </c>
      <c r="NN11" s="190">
        <f ca="1">IF(AND(НачИнвП_Дата&lt;=NN$3,КИнвП_Дата&gt;NN$3),
             IF(НачЦ_ИнвП_Дата&gt;NN$3,SUMPRODUCT(($B$28:$B$41="Теплица")*$F$28:$F$41),SUMPRODUCT(($B$28:$B$41="Теплица")*$K$28:$K$41)*31.5%),"")</f>
        <v>25515</v>
      </c>
      <c r="NO11" s="190">
        <f ca="1">IF(AND(НачИнвП_Дата&lt;=NO$3,КИнвП_Дата&gt;NO$3),
             IF(НачЦ_ИнвП_Дата&gt;NO$3,SUMPRODUCT(($B$28:$B$41="Теплица")*$F$28:$F$41),SUMPRODUCT(($B$28:$B$41="Теплица")*$K$28:$K$41)*31.5%),"")</f>
        <v>25515</v>
      </c>
      <c r="NP11" s="192">
        <f t="shared" ca="1" si="299"/>
        <v>76545</v>
      </c>
      <c r="NQ11" s="190">
        <f ca="1">IF(AND(НачИнвП_Дата&lt;=NQ$3,КИнвП_Дата&gt;NQ$3),
             IF(НачЦ_ИнвП_Дата&gt;NQ$3,SUMPRODUCT(($B$28:$B$41="Теплица")*$F$28:$F$41),SUMPRODUCT(($B$28:$B$41="Теплица")*$K$28:$K$41)*31.5%),"")</f>
        <v>25515</v>
      </c>
      <c r="NR11" s="190">
        <f ca="1">IF(AND(НачИнвП_Дата&lt;=NR$3,КИнвП_Дата&gt;NR$3),
             IF(НачЦ_ИнвП_Дата&gt;NR$3,SUMPRODUCT(($B$28:$B$41="Теплица")*$F$28:$F$41),SUMPRODUCT(($B$28:$B$41="Теплица")*$K$28:$K$41)*31.5%),"")</f>
        <v>25515</v>
      </c>
      <c r="NS11" s="190">
        <f ca="1">IF(AND(НачИнвП_Дата&lt;=NS$3,КИнвП_Дата&gt;NS$3),
             IF(НачЦ_ИнвП_Дата&gt;NS$3,SUMPRODUCT(($B$28:$B$41="Теплица")*$F$28:$F$41),SUMPRODUCT(($B$28:$B$41="Теплица")*$K$28:$K$41)*31.5%),"")</f>
        <v>25515</v>
      </c>
      <c r="NT11" s="192">
        <f t="shared" ca="1" si="300"/>
        <v>76545</v>
      </c>
      <c r="NU11" s="190">
        <f ca="1">IF(AND(НачИнвП_Дата&lt;=NU$3,КИнвП_Дата&gt;NU$3),
             IF(НачЦ_ИнвП_Дата&gt;NU$3,SUMPRODUCT(($B$28:$B$41="Теплица")*$F$28:$F$41),SUMPRODUCT(($B$28:$B$41="Теплица")*$K$28:$K$41)*31.5%),"")</f>
        <v>25515</v>
      </c>
      <c r="NV11" s="190">
        <f ca="1">IF(AND(НачИнвП_Дата&lt;=NV$3,КИнвП_Дата&gt;NV$3),
             IF(НачЦ_ИнвП_Дата&gt;NV$3,SUMPRODUCT(($B$28:$B$41="Теплица")*$F$28:$F$41),SUMPRODUCT(($B$28:$B$41="Теплица")*$K$28:$K$41)*31.5%),"")</f>
        <v>25515</v>
      </c>
      <c r="NW11" s="190">
        <f ca="1">IF(AND(НачИнвП_Дата&lt;=NW$3,КИнвП_Дата&gt;NW$3),
             IF(НачЦ_ИнвП_Дата&gt;NW$3,SUMPRODUCT(($B$28:$B$41="Теплица")*$F$28:$F$41),SUMPRODUCT(($B$28:$B$41="Теплица")*$K$28:$K$41)*31.5%),"")</f>
        <v>25515</v>
      </c>
      <c r="NX11" s="192">
        <f t="shared" ca="1" si="301"/>
        <v>76545</v>
      </c>
      <c r="NY11" s="190">
        <f ca="1">IF(AND(НачИнвП_Дата&lt;=NY$3,КИнвП_Дата&gt;NY$3),
             IF(НачЦ_ИнвП_Дата&gt;NY$3,SUMPRODUCT(($B$28:$B$41="Теплица")*$F$28:$F$41),SUMPRODUCT(($B$28:$B$41="Теплица")*$K$28:$K$41)*31.5%),"")</f>
        <v>25515</v>
      </c>
      <c r="NZ11" s="190">
        <f ca="1">IF(AND(НачИнвП_Дата&lt;=NZ$3,КИнвП_Дата&gt;NZ$3),
             IF(НачЦ_ИнвП_Дата&gt;NZ$3,SUMPRODUCT(($B$28:$B$41="Теплица")*$F$28:$F$41),SUMPRODUCT(($B$28:$B$41="Теплица")*$K$28:$K$41)*31.5%),"")</f>
        <v>25515</v>
      </c>
      <c r="OA11" s="190">
        <f ca="1">IF(AND(НачИнвП_Дата&lt;=OA$3,КИнвП_Дата&gt;OA$3),
             IF(НачЦ_ИнвП_Дата&gt;OA$3,SUMPRODUCT(($B$28:$B$41="Теплица")*$F$28:$F$41),SUMPRODUCT(($B$28:$B$41="Теплица")*$K$28:$K$41)*31.5%),"")</f>
        <v>25515</v>
      </c>
      <c r="OB11" s="192">
        <f t="shared" ca="1" si="302"/>
        <v>76545</v>
      </c>
      <c r="OC11" s="202">
        <f t="shared" ca="1" si="303"/>
        <v>306180</v>
      </c>
      <c r="OD11" s="190">
        <f ca="1">IF(AND(НачИнвП_Дата&lt;=OD$3,КИнвП_Дата&gt;OD$3),
             IF(НачЦ_ИнвП_Дата&gt;OD$3,SUMPRODUCT(($B$28:$B$41="Теплица")*$F$28:$F$41),SUMPRODUCT(($B$28:$B$41="Теплица")*$K$28:$K$41)*31.5%),"")</f>
        <v>25515</v>
      </c>
      <c r="OE11" s="190">
        <f ca="1">IF(AND(НачИнвП_Дата&lt;=OE$3,КИнвП_Дата&gt;OE$3),
             IF(НачЦ_ИнвП_Дата&gt;OE$3,SUMPRODUCT(($B$28:$B$41="Теплица")*$F$28:$F$41),SUMPRODUCT(($B$28:$B$41="Теплица")*$K$28:$K$41)*31.5%),"")</f>
        <v>25515</v>
      </c>
      <c r="OF11" s="190">
        <f ca="1">IF(AND(НачИнвП_Дата&lt;=OF$3,КИнвП_Дата&gt;OF$3),
             IF(НачЦ_ИнвП_Дата&gt;OF$3,SUMPRODUCT(($B$28:$B$41="Теплица")*$F$28:$F$41),SUMPRODUCT(($B$28:$B$41="Теплица")*$K$28:$K$41)*31.5%),"")</f>
        <v>25515</v>
      </c>
      <c r="OG11" s="192">
        <f t="shared" ca="1" si="304"/>
        <v>76545</v>
      </c>
      <c r="OH11" s="190">
        <f ca="1">IF(AND(НачИнвП_Дата&lt;=OH$3,КИнвП_Дата&gt;OH$3),
             IF(НачЦ_ИнвП_Дата&gt;OH$3,SUMPRODUCT(($B$28:$B$41="Теплица")*$F$28:$F$41),SUMPRODUCT(($B$28:$B$41="Теплица")*$K$28:$K$41)*31.5%),"")</f>
        <v>25515</v>
      </c>
      <c r="OI11" s="190">
        <f ca="1">IF(AND(НачИнвП_Дата&lt;=OI$3,КИнвП_Дата&gt;OI$3),
             IF(НачЦ_ИнвП_Дата&gt;OI$3,SUMPRODUCT(($B$28:$B$41="Теплица")*$F$28:$F$41),SUMPRODUCT(($B$28:$B$41="Теплица")*$K$28:$K$41)*31.5%),"")</f>
        <v>25515</v>
      </c>
      <c r="OJ11" s="190">
        <f ca="1">IF(AND(НачИнвП_Дата&lt;=OJ$3,КИнвП_Дата&gt;OJ$3),
             IF(НачЦ_ИнвП_Дата&gt;OJ$3,SUMPRODUCT(($B$28:$B$41="Теплица")*$F$28:$F$41),SUMPRODUCT(($B$28:$B$41="Теплица")*$K$28:$K$41)*31.5%),"")</f>
        <v>25515</v>
      </c>
      <c r="OK11" s="192">
        <f t="shared" ca="1" si="305"/>
        <v>76545</v>
      </c>
      <c r="OL11" s="190">
        <f ca="1">IF(AND(НачИнвП_Дата&lt;=OL$3,КИнвП_Дата&gt;OL$3),
             IF(НачЦ_ИнвП_Дата&gt;OL$3,SUMPRODUCT(($B$28:$B$41="Теплица")*$F$28:$F$41),SUMPRODUCT(($B$28:$B$41="Теплица")*$K$28:$K$41)*31.5%),"")</f>
        <v>25515</v>
      </c>
      <c r="OM11" s="190">
        <f ca="1">IF(AND(НачИнвП_Дата&lt;=OM$3,КИнвП_Дата&gt;OM$3),
             IF(НачЦ_ИнвП_Дата&gt;OM$3,SUMPRODUCT(($B$28:$B$41="Теплица")*$F$28:$F$41),SUMPRODUCT(($B$28:$B$41="Теплица")*$K$28:$K$41)*31.5%),"")</f>
        <v>25515</v>
      </c>
      <c r="ON11" s="190">
        <f ca="1">IF(AND(НачИнвП_Дата&lt;=ON$3,КИнвП_Дата&gt;ON$3),
             IF(НачЦ_ИнвП_Дата&gt;ON$3,SUMPRODUCT(($B$28:$B$41="Теплица")*$F$28:$F$41),SUMPRODUCT(($B$28:$B$41="Теплица")*$K$28:$K$41)*31.5%),"")</f>
        <v>25515</v>
      </c>
      <c r="OO11" s="192">
        <f t="shared" ca="1" si="306"/>
        <v>76545</v>
      </c>
      <c r="OP11" s="190">
        <f ca="1">IF(AND(НачИнвП_Дата&lt;=OP$3,КИнвП_Дата&gt;OP$3),
             IF(НачЦ_ИнвП_Дата&gt;OP$3,SUMPRODUCT(($B$28:$B$41="Теплица")*$F$28:$F$41),SUMPRODUCT(($B$28:$B$41="Теплица")*$K$28:$K$41)*31.5%),"")</f>
        <v>25515</v>
      </c>
      <c r="OQ11" s="190">
        <f ca="1">IF(AND(НачИнвП_Дата&lt;=OQ$3,КИнвП_Дата&gt;OQ$3),
             IF(НачЦ_ИнвП_Дата&gt;OQ$3,SUMPRODUCT(($B$28:$B$41="Теплица")*$F$28:$F$41),SUMPRODUCT(($B$28:$B$41="Теплица")*$K$28:$K$41)*31.5%),"")</f>
        <v>25515</v>
      </c>
      <c r="OR11" s="190">
        <f ca="1">IF(AND(НачИнвП_Дата&lt;=OR$3,КИнвП_Дата&gt;OR$3),
             IF(НачЦ_ИнвП_Дата&gt;OR$3,SUMPRODUCT(($B$28:$B$41="Теплица")*$F$28:$F$41),SUMPRODUCT(($B$28:$B$41="Теплица")*$K$28:$K$41)*31.5%),"")</f>
        <v>25515</v>
      </c>
      <c r="OS11" s="192">
        <f t="shared" ca="1" si="307"/>
        <v>76545</v>
      </c>
      <c r="OT11" s="202">
        <f t="shared" ca="1" si="308"/>
        <v>306180</v>
      </c>
      <c r="OU11" s="190">
        <f ca="1">IF(AND(НачИнвП_Дата&lt;=OU$3,КИнвП_Дата&gt;OU$3),
             IF(НачЦ_ИнвП_Дата&gt;OU$3,SUMPRODUCT(($B$28:$B$41="Теплица")*$F$28:$F$41),SUMPRODUCT(($B$28:$B$41="Теплица")*$K$28:$K$41)*31.5%),"")</f>
        <v>25515</v>
      </c>
      <c r="OV11" s="190">
        <f ca="1">IF(AND(НачИнвП_Дата&lt;=OV$3,КИнвП_Дата&gt;OV$3),
             IF(НачЦ_ИнвП_Дата&gt;OV$3,SUMPRODUCT(($B$28:$B$41="Теплица")*$F$28:$F$41),SUMPRODUCT(($B$28:$B$41="Теплица")*$K$28:$K$41)*31.5%),"")</f>
        <v>25515</v>
      </c>
      <c r="OW11" s="190">
        <f ca="1">IF(AND(НачИнвП_Дата&lt;=OW$3,КИнвП_Дата&gt;OW$3),
             IF(НачЦ_ИнвП_Дата&gt;OW$3,SUMPRODUCT(($B$28:$B$41="Теплица")*$F$28:$F$41),SUMPRODUCT(($B$28:$B$41="Теплица")*$K$28:$K$41)*31.5%),"")</f>
        <v>25515</v>
      </c>
      <c r="OX11" s="192">
        <f t="shared" ca="1" si="309"/>
        <v>76545</v>
      </c>
      <c r="OY11" s="190">
        <f ca="1">IF(AND(НачИнвП_Дата&lt;=OY$3,КИнвП_Дата&gt;OY$3),
             IF(НачЦ_ИнвП_Дата&gt;OY$3,SUMPRODUCT(($B$28:$B$41="Теплица")*$F$28:$F$41),SUMPRODUCT(($B$28:$B$41="Теплица")*$K$28:$K$41)*31.5%),"")</f>
        <v>25515</v>
      </c>
      <c r="OZ11" s="190">
        <f ca="1">IF(AND(НачИнвП_Дата&lt;=OZ$3,КИнвП_Дата&gt;OZ$3),
             IF(НачЦ_ИнвП_Дата&gt;OZ$3,SUMPRODUCT(($B$28:$B$41="Теплица")*$F$28:$F$41),SUMPRODUCT(($B$28:$B$41="Теплица")*$K$28:$K$41)*31.5%),"")</f>
        <v>25515</v>
      </c>
      <c r="PA11" s="190">
        <f ca="1">IF(AND(НачИнвП_Дата&lt;=PA$3,КИнвП_Дата&gt;PA$3),
             IF(НачЦ_ИнвП_Дата&gt;PA$3,SUMPRODUCT(($B$28:$B$41="Теплица")*$F$28:$F$41),SUMPRODUCT(($B$28:$B$41="Теплица")*$K$28:$K$41)*31.5%),"")</f>
        <v>25515</v>
      </c>
      <c r="PB11" s="192">
        <f t="shared" ca="1" si="310"/>
        <v>76545</v>
      </c>
      <c r="PC11" s="190">
        <f ca="1">IF(AND(НачИнвП_Дата&lt;=PC$3,КИнвП_Дата&gt;PC$3),
             IF(НачЦ_ИнвП_Дата&gt;PC$3,SUMPRODUCT(($B$28:$B$41="Теплица")*$F$28:$F$41),SUMPRODUCT(($B$28:$B$41="Теплица")*$K$28:$K$41)*31.5%),"")</f>
        <v>25515</v>
      </c>
      <c r="PD11" s="190">
        <f ca="1">IF(AND(НачИнвП_Дата&lt;=PD$3,КИнвП_Дата&gt;PD$3),
             IF(НачЦ_ИнвП_Дата&gt;PD$3,SUMPRODUCT(($B$28:$B$41="Теплица")*$F$28:$F$41),SUMPRODUCT(($B$28:$B$41="Теплица")*$K$28:$K$41)*31.5%),"")</f>
        <v>25515</v>
      </c>
      <c r="PE11" s="190">
        <f ca="1">IF(AND(НачИнвП_Дата&lt;=PE$3,КИнвП_Дата&gt;PE$3),
             IF(НачЦ_ИнвП_Дата&gt;PE$3,SUMPRODUCT(($B$28:$B$41="Теплица")*$F$28:$F$41),SUMPRODUCT(($B$28:$B$41="Теплица")*$K$28:$K$41)*31.5%),"")</f>
        <v>25515</v>
      </c>
      <c r="PF11" s="192">
        <f t="shared" ca="1" si="311"/>
        <v>76545</v>
      </c>
      <c r="PG11" s="190">
        <f ca="1">IF(AND(НачИнвП_Дата&lt;=PG$3,КИнвП_Дата&gt;PG$3),
             IF(НачЦ_ИнвП_Дата&gt;PG$3,SUMPRODUCT(($B$28:$B$41="Теплица")*$F$28:$F$41),SUMPRODUCT(($B$28:$B$41="Теплица")*$K$28:$K$41)*31.5%),"")</f>
        <v>25515</v>
      </c>
      <c r="PH11" s="190">
        <f ca="1">IF(AND(НачИнвП_Дата&lt;=PH$3,КИнвП_Дата&gt;PH$3),
             IF(НачЦ_ИнвП_Дата&gt;PH$3,SUMPRODUCT(($B$28:$B$41="Теплица")*$F$28:$F$41),SUMPRODUCT(($B$28:$B$41="Теплица")*$K$28:$K$41)*31.5%),"")</f>
        <v>25515</v>
      </c>
      <c r="PI11" s="190">
        <f ca="1">IF(AND(НачИнвП_Дата&lt;=PI$3,КИнвП_Дата&gt;PI$3),
             IF(НачЦ_ИнвП_Дата&gt;PI$3,SUMPRODUCT(($B$28:$B$41="Теплица")*$F$28:$F$41),SUMPRODUCT(($B$28:$B$41="Теплица")*$K$28:$K$41)*31.5%),"")</f>
        <v>25515</v>
      </c>
      <c r="PJ11" s="192">
        <f t="shared" ca="1" si="312"/>
        <v>76545</v>
      </c>
      <c r="PK11" s="202">
        <f t="shared" ca="1" si="313"/>
        <v>306180</v>
      </c>
      <c r="PL11" s="190">
        <f ca="1">IF(AND(НачИнвП_Дата&lt;=PL$3,КИнвП_Дата&gt;PL$3),
             IF(НачЦ_ИнвП_Дата&gt;PL$3,SUMPRODUCT(($B$28:$B$41="Теплица")*$F$28:$F$41),SUMPRODUCT(($B$28:$B$41="Теплица")*$K$28:$K$41)*31.5%),"")</f>
        <v>25515</v>
      </c>
      <c r="PM11" s="190">
        <f ca="1">IF(AND(НачИнвП_Дата&lt;=PM$3,КИнвП_Дата&gt;PM$3),
             IF(НачЦ_ИнвП_Дата&gt;PM$3,SUMPRODUCT(($B$28:$B$41="Теплица")*$F$28:$F$41),SUMPRODUCT(($B$28:$B$41="Теплица")*$K$28:$K$41)*31.5%),"")</f>
        <v>25515</v>
      </c>
      <c r="PN11" s="190">
        <f ca="1">IF(AND(НачИнвП_Дата&lt;=PN$3,КИнвП_Дата&gt;PN$3),
             IF(НачЦ_ИнвП_Дата&gt;PN$3,SUMPRODUCT(($B$28:$B$41="Теплица")*$F$28:$F$41),SUMPRODUCT(($B$28:$B$41="Теплица")*$K$28:$K$41)*31.5%),"")</f>
        <v>25515</v>
      </c>
      <c r="PO11" s="192">
        <f t="shared" ca="1" si="314"/>
        <v>76545</v>
      </c>
      <c r="PP11" s="190">
        <f ca="1">IF(AND(НачИнвП_Дата&lt;=PP$3,КИнвП_Дата&gt;PP$3),
             IF(НачЦ_ИнвП_Дата&gt;PP$3,SUMPRODUCT(($B$28:$B$41="Теплица")*$F$28:$F$41),SUMPRODUCT(($B$28:$B$41="Теплица")*$K$28:$K$41)*31.5%),"")</f>
        <v>25515</v>
      </c>
      <c r="PQ11" s="190">
        <f ca="1">IF(AND(НачИнвП_Дата&lt;=PQ$3,КИнвП_Дата&gt;PQ$3),
             IF(НачЦ_ИнвП_Дата&gt;PQ$3,SUMPRODUCT(($B$28:$B$41="Теплица")*$F$28:$F$41),SUMPRODUCT(($B$28:$B$41="Теплица")*$K$28:$K$41)*31.5%),"")</f>
        <v>25515</v>
      </c>
      <c r="PR11" s="190">
        <f ca="1">IF(AND(НачИнвП_Дата&lt;=PR$3,КИнвП_Дата&gt;PR$3),
             IF(НачЦ_ИнвП_Дата&gt;PR$3,SUMPRODUCT(($B$28:$B$41="Теплица")*$F$28:$F$41),SUMPRODUCT(($B$28:$B$41="Теплица")*$K$28:$K$41)*31.5%),"")</f>
        <v>25515</v>
      </c>
      <c r="PS11" s="192">
        <f t="shared" ca="1" si="315"/>
        <v>76545</v>
      </c>
      <c r="PT11" s="190">
        <f ca="1">IF(AND(НачИнвП_Дата&lt;=PT$3,КИнвП_Дата&gt;PT$3),
             IF(НачЦ_ИнвП_Дата&gt;PT$3,SUMPRODUCT(($B$28:$B$41="Теплица")*$F$28:$F$41),SUMPRODUCT(($B$28:$B$41="Теплица")*$K$28:$K$41)*31.5%),"")</f>
        <v>25515</v>
      </c>
      <c r="PU11" s="190">
        <f ca="1">IF(AND(НачИнвП_Дата&lt;=PU$3,КИнвП_Дата&gt;PU$3),
             IF(НачЦ_ИнвП_Дата&gt;PU$3,SUMPRODUCT(($B$28:$B$41="Теплица")*$F$28:$F$41),SUMPRODUCT(($B$28:$B$41="Теплица")*$K$28:$K$41)*31.5%),"")</f>
        <v>25515</v>
      </c>
      <c r="PV11" s="190">
        <f ca="1">IF(AND(НачИнвП_Дата&lt;=PV$3,КИнвП_Дата&gt;PV$3),
             IF(НачЦ_ИнвП_Дата&gt;PV$3,SUMPRODUCT(($B$28:$B$41="Теплица")*$F$28:$F$41),SUMPRODUCT(($B$28:$B$41="Теплица")*$K$28:$K$41)*31.5%),"")</f>
        <v>25515</v>
      </c>
      <c r="PW11" s="192">
        <f t="shared" ca="1" si="316"/>
        <v>76545</v>
      </c>
      <c r="PX11" s="190">
        <f ca="1">IF(AND(НачИнвП_Дата&lt;=PX$3,КИнвП_Дата&gt;PX$3),
             IF(НачЦ_ИнвП_Дата&gt;PX$3,SUMPRODUCT(($B$28:$B$41="Теплица")*$F$28:$F$41),SUMPRODUCT(($B$28:$B$41="Теплица")*$K$28:$K$41)*31.5%),"")</f>
        <v>25515</v>
      </c>
      <c r="PY11" s="190">
        <f ca="1">IF(AND(НачИнвП_Дата&lt;=PY$3,КИнвП_Дата&gt;PY$3),
             IF(НачЦ_ИнвП_Дата&gt;PY$3,SUMPRODUCT(($B$28:$B$41="Теплица")*$F$28:$F$41),SUMPRODUCT(($B$28:$B$41="Теплица")*$K$28:$K$41)*31.5%),"")</f>
        <v>25515</v>
      </c>
      <c r="PZ11" s="190">
        <f ca="1">IF(AND(НачИнвП_Дата&lt;=PZ$3,КИнвП_Дата&gt;PZ$3),
             IF(НачЦ_ИнвП_Дата&gt;PZ$3,SUMPRODUCT(($B$28:$B$41="Теплица")*$F$28:$F$41),SUMPRODUCT(($B$28:$B$41="Теплица")*$K$28:$K$41)*31.5%),"")</f>
        <v>25515</v>
      </c>
      <c r="QA11" s="192">
        <f t="shared" ca="1" si="317"/>
        <v>76545</v>
      </c>
      <c r="QB11" s="202">
        <f t="shared" ca="1" si="318"/>
        <v>306180</v>
      </c>
      <c r="QC11" s="190">
        <f ca="1">IF(AND(НачИнвП_Дата&lt;=QC$3,КИнвП_Дата&gt;QC$3),
             IF(НачЦ_ИнвП_Дата&gt;QC$3,SUMPRODUCT(($B$28:$B$41="Теплица")*$F$28:$F$41),SUMPRODUCT(($B$28:$B$41="Теплица")*$K$28:$K$41)*31.5%),"")</f>
        <v>25515</v>
      </c>
      <c r="QD11" s="190">
        <f ca="1">IF(AND(НачИнвП_Дата&lt;=QD$3,КИнвП_Дата&gt;QD$3),
             IF(НачЦ_ИнвП_Дата&gt;QD$3,SUMPRODUCT(($B$28:$B$41="Теплица")*$F$28:$F$41),SUMPRODUCT(($B$28:$B$41="Теплица")*$K$28:$K$41)*31.5%),"")</f>
        <v>25515</v>
      </c>
      <c r="QE11" s="190">
        <f ca="1">IF(AND(НачИнвП_Дата&lt;=QE$3,КИнвП_Дата&gt;QE$3),
             IF(НачЦ_ИнвП_Дата&gt;QE$3,SUMPRODUCT(($B$28:$B$41="Теплица")*$F$28:$F$41),SUMPRODUCT(($B$28:$B$41="Теплица")*$K$28:$K$41)*31.5%),"")</f>
        <v>25515</v>
      </c>
      <c r="QF11" s="192">
        <f t="shared" ca="1" si="319"/>
        <v>76545</v>
      </c>
      <c r="QG11" s="190">
        <f ca="1">IF(AND(НачИнвП_Дата&lt;=QG$3,КИнвП_Дата&gt;QG$3),
             IF(НачЦ_ИнвП_Дата&gt;QG$3,SUMPRODUCT(($B$28:$B$41="Теплица")*$F$28:$F$41),SUMPRODUCT(($B$28:$B$41="Теплица")*$K$28:$K$41)*31.5%),"")</f>
        <v>25515</v>
      </c>
      <c r="QH11" s="190">
        <f ca="1">IF(AND(НачИнвП_Дата&lt;=QH$3,КИнвП_Дата&gt;QH$3),
             IF(НачЦ_ИнвП_Дата&gt;QH$3,SUMPRODUCT(($B$28:$B$41="Теплица")*$F$28:$F$41),SUMPRODUCT(($B$28:$B$41="Теплица")*$K$28:$K$41)*31.5%),"")</f>
        <v>25515</v>
      </c>
      <c r="QI11" s="190">
        <f ca="1">IF(AND(НачИнвП_Дата&lt;=QI$3,КИнвП_Дата&gt;QI$3),
             IF(НачЦ_ИнвП_Дата&gt;QI$3,SUMPRODUCT(($B$28:$B$41="Теплица")*$F$28:$F$41),SUMPRODUCT(($B$28:$B$41="Теплица")*$K$28:$K$41)*31.5%),"")</f>
        <v>25515</v>
      </c>
      <c r="QJ11" s="192">
        <f t="shared" ca="1" si="320"/>
        <v>76545</v>
      </c>
      <c r="QK11" s="190">
        <f ca="1">IF(AND(НачИнвП_Дата&lt;=QK$3,КИнвП_Дата&gt;QK$3),
             IF(НачЦ_ИнвП_Дата&gt;QK$3,SUMPRODUCT(($B$28:$B$41="Теплица")*$F$28:$F$41),SUMPRODUCT(($B$28:$B$41="Теплица")*$K$28:$K$41)*31.5%),"")</f>
        <v>25515</v>
      </c>
      <c r="QL11" s="190">
        <f ca="1">IF(AND(НачИнвП_Дата&lt;=QL$3,КИнвП_Дата&gt;QL$3),
             IF(НачЦ_ИнвП_Дата&gt;QL$3,SUMPRODUCT(($B$28:$B$41="Теплица")*$F$28:$F$41),SUMPRODUCT(($B$28:$B$41="Теплица")*$K$28:$K$41)*31.5%),"")</f>
        <v>25515</v>
      </c>
      <c r="QM11" s="190">
        <f ca="1">IF(AND(НачИнвП_Дата&lt;=QM$3,КИнвП_Дата&gt;QM$3),
             IF(НачЦ_ИнвП_Дата&gt;QM$3,SUMPRODUCT(($B$28:$B$41="Теплица")*$F$28:$F$41),SUMPRODUCT(($B$28:$B$41="Теплица")*$K$28:$K$41)*31.5%),"")</f>
        <v>25515</v>
      </c>
      <c r="QN11" s="192">
        <f t="shared" ca="1" si="321"/>
        <v>76545</v>
      </c>
      <c r="QO11" s="190">
        <f ca="1">IF(AND(НачИнвП_Дата&lt;=QO$3,КИнвП_Дата&gt;QO$3),
             IF(НачЦ_ИнвП_Дата&gt;QO$3,SUMPRODUCT(($B$28:$B$41="Теплица")*$F$28:$F$41),SUMPRODUCT(($B$28:$B$41="Теплица")*$K$28:$K$41)*31.5%),"")</f>
        <v>25515</v>
      </c>
      <c r="QP11" s="190">
        <f ca="1">IF(AND(НачИнвП_Дата&lt;=QP$3,КИнвП_Дата&gt;QP$3),
             IF(НачЦ_ИнвП_Дата&gt;QP$3,SUMPRODUCT(($B$28:$B$41="Теплица")*$F$28:$F$41),SUMPRODUCT(($B$28:$B$41="Теплица")*$K$28:$K$41)*31.5%),"")</f>
        <v>25515</v>
      </c>
      <c r="QQ11" s="190">
        <f ca="1">IF(AND(НачИнвП_Дата&lt;=QQ$3,КИнвП_Дата&gt;QQ$3),
             IF(НачЦ_ИнвП_Дата&gt;QQ$3,SUMPRODUCT(($B$28:$B$41="Теплица")*$F$28:$F$41),SUMPRODUCT(($B$28:$B$41="Теплица")*$K$28:$K$41)*31.5%),"")</f>
        <v>25515</v>
      </c>
      <c r="QR11" s="192">
        <f t="shared" ca="1" si="322"/>
        <v>76545</v>
      </c>
      <c r="QS11" s="202">
        <f t="shared" ca="1" si="323"/>
        <v>306180</v>
      </c>
      <c r="QT11" s="190">
        <f ca="1">IF(AND(НачИнвП_Дата&lt;=QT$3,КИнвП_Дата&gt;QT$3),
             IF(НачЦ_ИнвП_Дата&gt;QT$3,SUMPRODUCT(($B$28:$B$41="Теплица")*$F$28:$F$41),SUMPRODUCT(($B$28:$B$41="Теплица")*$K$28:$K$41)*31.5%),"")</f>
        <v>25515</v>
      </c>
      <c r="QU11" s="190">
        <f ca="1">IF(AND(НачИнвП_Дата&lt;=QU$3,КИнвП_Дата&gt;QU$3),
             IF(НачЦ_ИнвП_Дата&gt;QU$3,SUMPRODUCT(($B$28:$B$41="Теплица")*$F$28:$F$41),SUMPRODUCT(($B$28:$B$41="Теплица")*$K$28:$K$41)*31.5%),"")</f>
        <v>25515</v>
      </c>
      <c r="QV11" s="190">
        <f ca="1">IF(AND(НачИнвП_Дата&lt;=QV$3,КИнвП_Дата&gt;QV$3),
             IF(НачЦ_ИнвП_Дата&gt;QV$3,SUMPRODUCT(($B$28:$B$41="Теплица")*$F$28:$F$41),SUMPRODUCT(($B$28:$B$41="Теплица")*$K$28:$K$41)*31.5%),"")</f>
        <v>25515</v>
      </c>
      <c r="QW11" s="192">
        <f t="shared" ca="1" si="324"/>
        <v>76545</v>
      </c>
      <c r="QX11" s="190">
        <f ca="1">IF(AND(НачИнвП_Дата&lt;=QX$3,КИнвП_Дата&gt;QX$3),
             IF(НачЦ_ИнвП_Дата&gt;QX$3,SUMPRODUCT(($B$28:$B$41="Теплица")*$F$28:$F$41),SUMPRODUCT(($B$28:$B$41="Теплица")*$K$28:$K$41)*31.5%),"")</f>
        <v>25515</v>
      </c>
      <c r="QY11" s="190">
        <f ca="1">IF(AND(НачИнвП_Дата&lt;=QY$3,КИнвП_Дата&gt;QY$3),
             IF(НачЦ_ИнвП_Дата&gt;QY$3,SUMPRODUCT(($B$28:$B$41="Теплица")*$F$28:$F$41),SUMPRODUCT(($B$28:$B$41="Теплица")*$K$28:$K$41)*31.5%),"")</f>
        <v>25515</v>
      </c>
      <c r="QZ11" s="190">
        <f ca="1">IF(AND(НачИнвП_Дата&lt;=QZ$3,КИнвП_Дата&gt;QZ$3),
             IF(НачЦ_ИнвП_Дата&gt;QZ$3,SUMPRODUCT(($B$28:$B$41="Теплица")*$F$28:$F$41),SUMPRODUCT(($B$28:$B$41="Теплица")*$K$28:$K$41)*31.5%),"")</f>
        <v>25515</v>
      </c>
      <c r="RA11" s="192">
        <f t="shared" ca="1" si="325"/>
        <v>76545</v>
      </c>
      <c r="RB11" s="190">
        <f ca="1">IF(AND(НачИнвП_Дата&lt;=RB$3,КИнвП_Дата&gt;RB$3),
             IF(НачЦ_ИнвП_Дата&gt;RB$3,SUMPRODUCT(($B$28:$B$41="Теплица")*$F$28:$F$41),SUMPRODUCT(($B$28:$B$41="Теплица")*$K$28:$K$41)*31.5%),"")</f>
        <v>25515</v>
      </c>
      <c r="RC11" s="190">
        <f ca="1">IF(AND(НачИнвП_Дата&lt;=RC$3,КИнвП_Дата&gt;RC$3),
             IF(НачЦ_ИнвП_Дата&gt;RC$3,SUMPRODUCT(($B$28:$B$41="Теплица")*$F$28:$F$41),SUMPRODUCT(($B$28:$B$41="Теплица")*$K$28:$K$41)*31.5%),"")</f>
        <v>25515</v>
      </c>
      <c r="RD11" s="190">
        <f ca="1">IF(AND(НачИнвП_Дата&lt;=RD$3,КИнвП_Дата&gt;RD$3),
             IF(НачЦ_ИнвП_Дата&gt;RD$3,SUMPRODUCT(($B$28:$B$41="Теплица")*$F$28:$F$41),SUMPRODUCT(($B$28:$B$41="Теплица")*$K$28:$K$41)*31.5%),"")</f>
        <v>25515</v>
      </c>
      <c r="RE11" s="192">
        <f t="shared" ca="1" si="326"/>
        <v>76545</v>
      </c>
      <c r="RF11" s="190">
        <f ca="1">IF(AND(НачИнвП_Дата&lt;=RF$3,КИнвП_Дата&gt;RF$3),
             IF(НачЦ_ИнвП_Дата&gt;RF$3,SUMPRODUCT(($B$28:$B$41="Теплица")*$F$28:$F$41),SUMPRODUCT(($B$28:$B$41="Теплица")*$K$28:$K$41)*31.5%),"")</f>
        <v>25515</v>
      </c>
      <c r="RG11" s="190">
        <f ca="1">IF(AND(НачИнвП_Дата&lt;=RG$3,КИнвП_Дата&gt;RG$3),
             IF(НачЦ_ИнвП_Дата&gt;RG$3,SUMPRODUCT(($B$28:$B$41="Теплица")*$F$28:$F$41),SUMPRODUCT(($B$28:$B$41="Теплица")*$K$28:$K$41)*31.5%),"")</f>
        <v>25515</v>
      </c>
      <c r="RH11" s="190">
        <f ca="1">IF(AND(НачИнвП_Дата&lt;=RH$3,КИнвП_Дата&gt;RH$3),
             IF(НачЦ_ИнвП_Дата&gt;RH$3,SUMPRODUCT(($B$28:$B$41="Теплица")*$F$28:$F$41),SUMPRODUCT(($B$28:$B$41="Теплица")*$K$28:$K$41)*31.5%),"")</f>
        <v>25515</v>
      </c>
      <c r="RI11" s="192">
        <f t="shared" ca="1" si="327"/>
        <v>76545</v>
      </c>
      <c r="RJ11" s="202">
        <f t="shared" ca="1" si="328"/>
        <v>306180</v>
      </c>
      <c r="RK11" s="190">
        <f ca="1">IF(AND(НачИнвП_Дата&lt;=RK$3,КИнвП_Дата&gt;RK$3),
             IF(НачЦ_ИнвП_Дата&gt;RK$3,SUMPRODUCT(($B$28:$B$41="Теплица")*$F$28:$F$41),SUMPRODUCT(($B$28:$B$41="Теплица")*$K$28:$K$41)*31.5%),"")</f>
        <v>25515</v>
      </c>
      <c r="RL11" s="190">
        <f ca="1">IF(AND(НачИнвП_Дата&lt;=RL$3,КИнвП_Дата&gt;RL$3),
             IF(НачЦ_ИнвП_Дата&gt;RL$3,SUMPRODUCT(($B$28:$B$41="Теплица")*$F$28:$F$41),SUMPRODUCT(($B$28:$B$41="Теплица")*$K$28:$K$41)*31.5%),"")</f>
        <v>25515</v>
      </c>
      <c r="RM11" s="190">
        <f ca="1">IF(AND(НачИнвП_Дата&lt;=RM$3,КИнвП_Дата&gt;RM$3),
             IF(НачЦ_ИнвП_Дата&gt;RM$3,SUMPRODUCT(($B$28:$B$41="Теплица")*$F$28:$F$41),SUMPRODUCT(($B$28:$B$41="Теплица")*$K$28:$K$41)*31.5%),"")</f>
        <v>25515</v>
      </c>
      <c r="RN11" s="192">
        <f t="shared" ca="1" si="329"/>
        <v>76545</v>
      </c>
      <c r="RO11" s="190">
        <f ca="1">IF(AND(НачИнвП_Дата&lt;=RO$3,КИнвП_Дата&gt;RO$3),
             IF(НачЦ_ИнвП_Дата&gt;RO$3,SUMPRODUCT(($B$28:$B$41="Теплица")*$F$28:$F$41),SUMPRODUCT(($B$28:$B$41="Теплица")*$K$28:$K$41)*31.5%),"")</f>
        <v>25515</v>
      </c>
      <c r="RP11" s="190">
        <f ca="1">IF(AND(НачИнвП_Дата&lt;=RP$3,КИнвП_Дата&gt;RP$3),
             IF(НачЦ_ИнвП_Дата&gt;RP$3,SUMPRODUCT(($B$28:$B$41="Теплица")*$F$28:$F$41),SUMPRODUCT(($B$28:$B$41="Теплица")*$K$28:$K$41)*31.5%),"")</f>
        <v>25515</v>
      </c>
      <c r="RQ11" s="190">
        <f ca="1">IF(AND(НачИнвП_Дата&lt;=RQ$3,КИнвП_Дата&gt;RQ$3),
             IF(НачЦ_ИнвП_Дата&gt;RQ$3,SUMPRODUCT(($B$28:$B$41="Теплица")*$F$28:$F$41),SUMPRODUCT(($B$28:$B$41="Теплица")*$K$28:$K$41)*31.5%),"")</f>
        <v>25515</v>
      </c>
      <c r="RR11" s="192">
        <f t="shared" ca="1" si="330"/>
        <v>76545</v>
      </c>
      <c r="RS11" s="190">
        <f ca="1">IF(AND(НачИнвП_Дата&lt;=RS$3,КИнвП_Дата&gt;RS$3),
             IF(НачЦ_ИнвП_Дата&gt;RS$3,SUMPRODUCT(($B$28:$B$41="Теплица")*$F$28:$F$41),SUMPRODUCT(($B$28:$B$41="Теплица")*$K$28:$K$41)*31.5%),"")</f>
        <v>25515</v>
      </c>
      <c r="RT11" s="190">
        <f ca="1">IF(AND(НачИнвП_Дата&lt;=RT$3,КИнвП_Дата&gt;RT$3),
             IF(НачЦ_ИнвП_Дата&gt;RT$3,SUMPRODUCT(($B$28:$B$41="Теплица")*$F$28:$F$41),SUMPRODUCT(($B$28:$B$41="Теплица")*$K$28:$K$41)*31.5%),"")</f>
        <v>25515</v>
      </c>
      <c r="RU11" s="190">
        <f ca="1">IF(AND(НачИнвП_Дата&lt;=RU$3,КИнвП_Дата&gt;RU$3),
             IF(НачЦ_ИнвП_Дата&gt;RU$3,SUMPRODUCT(($B$28:$B$41="Теплица")*$F$28:$F$41),SUMPRODUCT(($B$28:$B$41="Теплица")*$K$28:$K$41)*31.5%),"")</f>
        <v>25515</v>
      </c>
      <c r="RV11" s="192">
        <f t="shared" ca="1" si="331"/>
        <v>76545</v>
      </c>
      <c r="RW11" s="190">
        <f ca="1">IF(AND(НачИнвП_Дата&lt;=RW$3,КИнвП_Дата&gt;RW$3),
             IF(НачЦ_ИнвП_Дата&gt;RW$3,SUMPRODUCT(($B$28:$B$41="Теплица")*$F$28:$F$41),SUMPRODUCT(($B$28:$B$41="Теплица")*$K$28:$K$41)*31.5%),"")</f>
        <v>25515</v>
      </c>
      <c r="RX11" s="190">
        <f ca="1">IF(AND(НачИнвП_Дата&lt;=RX$3,КИнвП_Дата&gt;RX$3),
             IF(НачЦ_ИнвП_Дата&gt;RX$3,SUMPRODUCT(($B$28:$B$41="Теплица")*$F$28:$F$41),SUMPRODUCT(($B$28:$B$41="Теплица")*$K$28:$K$41)*31.5%),"")</f>
        <v>25515</v>
      </c>
      <c r="RY11" s="190">
        <f ca="1">IF(AND(НачИнвП_Дата&lt;=RY$3,КИнвП_Дата&gt;RY$3),
             IF(НачЦ_ИнвП_Дата&gt;RY$3,SUMPRODUCT(($B$28:$B$41="Теплица")*$F$28:$F$41),SUMPRODUCT(($B$28:$B$41="Теплица")*$K$28:$K$41)*31.5%),"")</f>
        <v>25515</v>
      </c>
      <c r="RZ11" s="192">
        <f t="shared" ca="1" si="332"/>
        <v>76545</v>
      </c>
      <c r="SA11" s="202">
        <f t="shared" ca="1" si="333"/>
        <v>306180</v>
      </c>
      <c r="SB11" s="190">
        <f ca="1">IF(AND(НачИнвП_Дата&lt;=SB$3,КИнвП_Дата&gt;SB$3),
             IF(НачЦ_ИнвП_Дата&gt;SB$3,SUMPRODUCT(($B$28:$B$41="Теплица")*$F$28:$F$41),SUMPRODUCT(($B$28:$B$41="Теплица")*$K$28:$K$41)*31.5%),"")</f>
        <v>25515</v>
      </c>
      <c r="SC11" s="190">
        <f ca="1">IF(AND(НачИнвП_Дата&lt;=SC$3,КИнвП_Дата&gt;SC$3),
             IF(НачЦ_ИнвП_Дата&gt;SC$3,SUMPRODUCT(($B$28:$B$41="Теплица")*$F$28:$F$41),SUMPRODUCT(($B$28:$B$41="Теплица")*$K$28:$K$41)*31.5%),"")</f>
        <v>25515</v>
      </c>
      <c r="SD11" s="190">
        <f ca="1">IF(AND(НачИнвП_Дата&lt;=SD$3,КИнвП_Дата&gt;SD$3),
             IF(НачЦ_ИнвП_Дата&gt;SD$3,SUMPRODUCT(($B$28:$B$41="Теплица")*$F$28:$F$41),SUMPRODUCT(($B$28:$B$41="Теплица")*$K$28:$K$41)*31.5%),"")</f>
        <v>25515</v>
      </c>
      <c r="SE11" s="192">
        <f t="shared" ca="1" si="334"/>
        <v>76545</v>
      </c>
      <c r="SF11" s="190">
        <f ca="1">IF(AND(НачИнвП_Дата&lt;=SF$3,КИнвП_Дата&gt;SF$3),
             IF(НачЦ_ИнвП_Дата&gt;SF$3,SUMPRODUCT(($B$28:$B$41="Теплица")*$F$28:$F$41),SUMPRODUCT(($B$28:$B$41="Теплица")*$K$28:$K$41)*31.5%),"")</f>
        <v>25515</v>
      </c>
      <c r="SG11" s="190">
        <f ca="1">IF(AND(НачИнвП_Дата&lt;=SG$3,КИнвП_Дата&gt;SG$3),
             IF(НачЦ_ИнвП_Дата&gt;SG$3,SUMPRODUCT(($B$28:$B$41="Теплица")*$F$28:$F$41),SUMPRODUCT(($B$28:$B$41="Теплица")*$K$28:$K$41)*31.5%),"")</f>
        <v>25515</v>
      </c>
      <c r="SH11" s="190">
        <f ca="1">IF(AND(НачИнвП_Дата&lt;=SH$3,КИнвП_Дата&gt;SH$3),
             IF(НачЦ_ИнвП_Дата&gt;SH$3,SUMPRODUCT(($B$28:$B$41="Теплица")*$F$28:$F$41),SUMPRODUCT(($B$28:$B$41="Теплица")*$K$28:$K$41)*31.5%),"")</f>
        <v>25515</v>
      </c>
      <c r="SI11" s="192">
        <f t="shared" ca="1" si="335"/>
        <v>76545</v>
      </c>
      <c r="SJ11" s="190">
        <f ca="1">IF(AND(НачИнвП_Дата&lt;=SJ$3,КИнвП_Дата&gt;SJ$3),
             IF(НачЦ_ИнвП_Дата&gt;SJ$3,SUMPRODUCT(($B$28:$B$41="Теплица")*$F$28:$F$41),SUMPRODUCT(($B$28:$B$41="Теплица")*$K$28:$K$41)*31.5%),"")</f>
        <v>25515</v>
      </c>
      <c r="SK11" s="190">
        <f ca="1">IF(AND(НачИнвП_Дата&lt;=SK$3,КИнвП_Дата&gt;SK$3),
             IF(НачЦ_ИнвП_Дата&gt;SK$3,SUMPRODUCT(($B$28:$B$41="Теплица")*$F$28:$F$41),SUMPRODUCT(($B$28:$B$41="Теплица")*$K$28:$K$41)*31.5%),"")</f>
        <v>25515</v>
      </c>
      <c r="SL11" s="190">
        <f ca="1">IF(AND(НачИнвП_Дата&lt;=SL$3,КИнвП_Дата&gt;SL$3),
             IF(НачЦ_ИнвП_Дата&gt;SL$3,SUMPRODUCT(($B$28:$B$41="Теплица")*$F$28:$F$41),SUMPRODUCT(($B$28:$B$41="Теплица")*$K$28:$K$41)*31.5%),"")</f>
        <v>25515</v>
      </c>
      <c r="SM11" s="192">
        <f t="shared" ca="1" si="336"/>
        <v>76545</v>
      </c>
      <c r="SN11" s="190">
        <f ca="1">IF(AND(НачИнвП_Дата&lt;=SN$3,КИнвП_Дата&gt;SN$3),
             IF(НачЦ_ИнвП_Дата&gt;SN$3,SUMPRODUCT(($B$28:$B$41="Теплица")*$F$28:$F$41),SUMPRODUCT(($B$28:$B$41="Теплица")*$K$28:$K$41)*31.5%),"")</f>
        <v>25515</v>
      </c>
      <c r="SO11" s="190">
        <f ca="1">IF(AND(НачИнвП_Дата&lt;=SO$3,КИнвП_Дата&gt;SO$3),
             IF(НачЦ_ИнвП_Дата&gt;SO$3,SUMPRODUCT(($B$28:$B$41="Теплица")*$F$28:$F$41),SUMPRODUCT(($B$28:$B$41="Теплица")*$K$28:$K$41)*31.5%),"")</f>
        <v>25515</v>
      </c>
      <c r="SP11" s="190">
        <f ca="1">IF(AND(НачИнвП_Дата&lt;=SP$3,КИнвП_Дата&gt;SP$3),
             IF(НачЦ_ИнвП_Дата&gt;SP$3,SUMPRODUCT(($B$28:$B$41="Теплица")*$F$28:$F$41),SUMPRODUCT(($B$28:$B$41="Теплица")*$K$28:$K$41)*31.5%),"")</f>
        <v>25515</v>
      </c>
      <c r="SQ11" s="192">
        <f t="shared" ca="1" si="337"/>
        <v>76545</v>
      </c>
      <c r="SR11" s="202">
        <f t="shared" ca="1" si="338"/>
        <v>306180</v>
      </c>
      <c r="SS11" s="190">
        <f ca="1">IF(AND(НачИнвП_Дата&lt;=SS$3,КИнвП_Дата&gt;SS$3),
             IF(НачЦ_ИнвП_Дата&gt;SS$3,SUMPRODUCT(($B$28:$B$41="Теплица")*$F$28:$F$41),SUMPRODUCT(($B$28:$B$41="Теплица")*$K$28:$K$41)*31.5%),"")</f>
        <v>25515</v>
      </c>
      <c r="ST11" s="190">
        <f ca="1">IF(AND(НачИнвП_Дата&lt;=ST$3,КИнвП_Дата&gt;ST$3),
             IF(НачЦ_ИнвП_Дата&gt;ST$3,SUMPRODUCT(($B$28:$B$41="Теплица")*$F$28:$F$41),SUMPRODUCT(($B$28:$B$41="Теплица")*$K$28:$K$41)*31.5%),"")</f>
        <v>25515</v>
      </c>
      <c r="SU11" s="190">
        <f ca="1">IF(AND(НачИнвП_Дата&lt;=SU$3,КИнвП_Дата&gt;SU$3),
             IF(НачЦ_ИнвП_Дата&gt;SU$3,SUMPRODUCT(($B$28:$B$41="Теплица")*$F$28:$F$41),SUMPRODUCT(($B$28:$B$41="Теплица")*$K$28:$K$41)*31.5%),"")</f>
        <v>25515</v>
      </c>
      <c r="SV11" s="192">
        <f t="shared" ca="1" si="339"/>
        <v>76545</v>
      </c>
      <c r="SW11" s="190">
        <f ca="1">IF(AND(НачИнвП_Дата&lt;=SW$3,КИнвП_Дата&gt;SW$3),
             IF(НачЦ_ИнвП_Дата&gt;SW$3,SUMPRODUCT(($B$28:$B$41="Теплица")*$F$28:$F$41),SUMPRODUCT(($B$28:$B$41="Теплица")*$K$28:$K$41)*31.5%),"")</f>
        <v>25515</v>
      </c>
      <c r="SX11" s="190">
        <f ca="1">IF(AND(НачИнвП_Дата&lt;=SX$3,КИнвП_Дата&gt;SX$3),
             IF(НачЦ_ИнвП_Дата&gt;SX$3,SUMPRODUCT(($B$28:$B$41="Теплица")*$F$28:$F$41),SUMPRODUCT(($B$28:$B$41="Теплица")*$K$28:$K$41)*31.5%),"")</f>
        <v>25515</v>
      </c>
      <c r="SY11" s="190">
        <f ca="1">IF(AND(НачИнвП_Дата&lt;=SY$3,КИнвП_Дата&gt;SY$3),
             IF(НачЦ_ИнвП_Дата&gt;SY$3,SUMPRODUCT(($B$28:$B$41="Теплица")*$F$28:$F$41),SUMPRODUCT(($B$28:$B$41="Теплица")*$K$28:$K$41)*31.5%),"")</f>
        <v>25515</v>
      </c>
      <c r="SZ11" s="192">
        <f t="shared" ca="1" si="340"/>
        <v>76545</v>
      </c>
      <c r="TA11" s="190">
        <f ca="1">IF(AND(НачИнвП_Дата&lt;=TA$3,КИнвП_Дата&gt;TA$3),
             IF(НачЦ_ИнвП_Дата&gt;TA$3,SUMPRODUCT(($B$28:$B$41="Теплица")*$F$28:$F$41),SUMPRODUCT(($B$28:$B$41="Теплица")*$K$28:$K$41)*31.5%),"")</f>
        <v>25515</v>
      </c>
      <c r="TB11" s="190">
        <f ca="1">IF(AND(НачИнвП_Дата&lt;=TB$3,КИнвП_Дата&gt;TB$3),
             IF(НачЦ_ИнвП_Дата&gt;TB$3,SUMPRODUCT(($B$28:$B$41="Теплица")*$F$28:$F$41),SUMPRODUCT(($B$28:$B$41="Теплица")*$K$28:$K$41)*31.5%),"")</f>
        <v>25515</v>
      </c>
      <c r="TC11" s="190">
        <f ca="1">IF(AND(НачИнвП_Дата&lt;=TC$3,КИнвП_Дата&gt;TC$3),
             IF(НачЦ_ИнвП_Дата&gt;TC$3,SUMPRODUCT(($B$28:$B$41="Теплица")*$F$28:$F$41),SUMPRODUCT(($B$28:$B$41="Теплица")*$K$28:$K$41)*31.5%),"")</f>
        <v>25515</v>
      </c>
      <c r="TD11" s="192">
        <f t="shared" ca="1" si="341"/>
        <v>76545</v>
      </c>
      <c r="TE11" s="190" t="str">
        <f ca="1">IF(AND(НачИнвП_Дата&lt;=TE$3,КИнвП_Дата&gt;TE$3),
             IF(НачЦ_ИнвП_Дата&gt;TE$3,SUMPRODUCT(($B$28:$B$41="Теплица")*$F$28:$F$41),SUMPRODUCT(($B$28:$B$41="Теплица")*$K$28:$K$41)*31.5%),"")</f>
        <v/>
      </c>
      <c r="TF11" s="190" t="str">
        <f ca="1">IF(AND(НачИнвП_Дата&lt;=TF$3,КИнвП_Дата&gt;TF$3),
             IF(НачЦ_ИнвП_Дата&gt;TF$3,SUMPRODUCT(($B$28:$B$41="Теплица")*$F$28:$F$41),SUMPRODUCT(($B$28:$B$41="Теплица")*$K$28:$K$41)*31.5%),"")</f>
        <v/>
      </c>
      <c r="TG11" s="190" t="str">
        <f ca="1">IF(AND(НачИнвП_Дата&lt;=TG$3,КИнвП_Дата&gt;TG$3),
             IF(НачЦ_ИнвП_Дата&gt;TG$3,SUMPRODUCT(($B$28:$B$41="Теплица")*$F$28:$F$41),SUMPRODUCT(($B$28:$B$41="Теплица")*$K$28:$K$41)*31.5%),"")</f>
        <v/>
      </c>
      <c r="TH11" s="192">
        <f t="shared" ca="1" si="342"/>
        <v>0</v>
      </c>
      <c r="TI11" s="202">
        <f t="shared" ca="1" si="343"/>
        <v>229635</v>
      </c>
    </row>
    <row r="12" spans="1:529" ht="27.6" customHeight="1" outlineLevel="1" thickBot="1">
      <c r="A12" s="648" t="s">
        <v>185</v>
      </c>
      <c r="B12" s="648"/>
      <c r="C12" s="185"/>
      <c r="D12" s="185"/>
      <c r="E12" s="185"/>
      <c r="F12" s="186"/>
      <c r="G12" s="185"/>
      <c r="H12" s="185"/>
      <c r="I12" s="185"/>
      <c r="J12" s="186"/>
      <c r="K12" s="185"/>
      <c r="L12" s="185"/>
      <c r="M12" s="185"/>
      <c r="N12" s="186"/>
      <c r="O12" s="185"/>
      <c r="P12" s="185"/>
      <c r="Q12" s="185"/>
      <c r="R12" s="186"/>
      <c r="S12" s="186"/>
      <c r="T12" s="185"/>
      <c r="U12" s="185"/>
      <c r="V12" s="185"/>
      <c r="W12" s="186"/>
      <c r="X12" s="185"/>
      <c r="Y12" s="185"/>
      <c r="Z12" s="185"/>
      <c r="AA12" s="186"/>
      <c r="AB12" s="185"/>
      <c r="AC12" s="185"/>
      <c r="AD12" s="185"/>
      <c r="AE12" s="186"/>
      <c r="AF12" s="185"/>
      <c r="AG12" s="185"/>
      <c r="AH12" s="185"/>
      <c r="AI12" s="186"/>
      <c r="AJ12" s="186"/>
      <c r="AK12" s="185"/>
      <c r="AL12" s="185"/>
      <c r="AM12" s="185"/>
      <c r="AN12" s="186"/>
      <c r="AO12" s="185"/>
      <c r="AP12" s="185"/>
      <c r="AQ12" s="185"/>
      <c r="AR12" s="186"/>
      <c r="AS12" s="185"/>
      <c r="AT12" s="185"/>
      <c r="AU12" s="185"/>
      <c r="AV12" s="186"/>
      <c r="AW12" s="185"/>
      <c r="AX12" s="185"/>
      <c r="AY12" s="185"/>
      <c r="AZ12" s="186"/>
      <c r="BA12" s="186"/>
      <c r="BB12" s="185"/>
      <c r="BC12" s="185"/>
      <c r="BD12" s="185"/>
      <c r="BE12" s="186"/>
      <c r="BF12" s="185"/>
      <c r="BG12" s="185"/>
      <c r="BH12" s="185"/>
      <c r="BI12" s="186"/>
      <c r="BJ12" s="185"/>
      <c r="BK12" s="185"/>
      <c r="BL12" s="185"/>
      <c r="BM12" s="186"/>
      <c r="BN12" s="185"/>
      <c r="BO12" s="185"/>
      <c r="BP12" s="185"/>
      <c r="BQ12" s="186"/>
      <c r="BR12" s="186"/>
      <c r="BS12" s="185"/>
      <c r="BT12" s="185"/>
      <c r="BU12" s="185"/>
      <c r="BV12" s="186"/>
      <c r="BW12" s="185"/>
      <c r="BX12" s="185"/>
      <c r="BY12" s="185"/>
      <c r="BZ12" s="186"/>
      <c r="CA12" s="185"/>
      <c r="CB12" s="185"/>
      <c r="CC12" s="185"/>
      <c r="CD12" s="186"/>
      <c r="CE12" s="185"/>
      <c r="CF12" s="185"/>
      <c r="CG12" s="185"/>
      <c r="CH12" s="186"/>
      <c r="CI12" s="186"/>
      <c r="CJ12" s="185"/>
      <c r="CK12" s="185"/>
      <c r="CL12" s="185"/>
      <c r="CM12" s="186"/>
      <c r="CN12" s="185"/>
      <c r="CO12" s="185"/>
      <c r="CP12" s="185"/>
      <c r="CQ12" s="186"/>
      <c r="CR12" s="185"/>
      <c r="CS12" s="185"/>
      <c r="CT12" s="185"/>
      <c r="CU12" s="186"/>
      <c r="CV12" s="185"/>
      <c r="CW12" s="185"/>
      <c r="CX12" s="185"/>
      <c r="CY12" s="186"/>
      <c r="CZ12" s="186"/>
      <c r="DA12" s="185"/>
      <c r="DB12" s="185"/>
      <c r="DC12" s="185"/>
      <c r="DD12" s="186"/>
      <c r="DE12" s="185"/>
      <c r="DF12" s="185"/>
      <c r="DG12" s="185"/>
      <c r="DH12" s="186"/>
      <c r="DI12" s="185"/>
      <c r="DJ12" s="185"/>
      <c r="DK12" s="185"/>
      <c r="DL12" s="186"/>
      <c r="DM12" s="185"/>
      <c r="DN12" s="185"/>
      <c r="DO12" s="185"/>
      <c r="DP12" s="186"/>
      <c r="DQ12" s="186"/>
      <c r="DR12" s="185"/>
      <c r="DS12" s="185"/>
      <c r="DT12" s="185"/>
      <c r="DU12" s="186"/>
      <c r="DV12" s="185"/>
      <c r="DW12" s="185"/>
      <c r="DX12" s="185"/>
      <c r="DY12" s="186"/>
      <c r="DZ12" s="185"/>
      <c r="EA12" s="185"/>
      <c r="EB12" s="185"/>
      <c r="EC12" s="186"/>
      <c r="ED12" s="185"/>
      <c r="EE12" s="185"/>
      <c r="EF12" s="185"/>
      <c r="EG12" s="186"/>
      <c r="EH12" s="186"/>
      <c r="EI12" s="185"/>
      <c r="EJ12" s="185"/>
      <c r="EK12" s="185"/>
      <c r="EL12" s="186"/>
      <c r="EM12" s="185"/>
      <c r="EN12" s="185"/>
      <c r="EO12" s="185"/>
      <c r="EP12" s="186"/>
      <c r="EQ12" s="185"/>
      <c r="ER12" s="185"/>
      <c r="ES12" s="185"/>
      <c r="ET12" s="186"/>
      <c r="EU12" s="185"/>
      <c r="EV12" s="185"/>
      <c r="EW12" s="185"/>
      <c r="EX12" s="186"/>
      <c r="EY12" s="186"/>
      <c r="EZ12" s="185"/>
      <c r="FA12" s="185"/>
      <c r="FB12" s="185"/>
      <c r="FC12" s="186"/>
      <c r="FD12" s="185"/>
      <c r="FE12" s="185"/>
      <c r="FF12" s="185"/>
      <c r="FG12" s="186"/>
      <c r="FH12" s="185"/>
      <c r="FI12" s="185"/>
      <c r="FJ12" s="185"/>
      <c r="FK12" s="186"/>
      <c r="FL12" s="185"/>
      <c r="FM12" s="185"/>
      <c r="FN12" s="185"/>
      <c r="FO12" s="186"/>
      <c r="FP12" s="186"/>
      <c r="FQ12" s="185"/>
      <c r="FR12" s="185"/>
      <c r="FS12" s="185"/>
      <c r="FT12" s="186"/>
      <c r="FU12" s="185"/>
      <c r="FV12" s="185"/>
      <c r="FW12" s="185"/>
      <c r="FX12" s="186"/>
      <c r="FY12" s="185"/>
      <c r="FZ12" s="185"/>
      <c r="GA12" s="185"/>
      <c r="GB12" s="186"/>
      <c r="GC12" s="185"/>
      <c r="GD12" s="185"/>
      <c r="GE12" s="185"/>
      <c r="GF12" s="186"/>
      <c r="GG12" s="186"/>
      <c r="GH12" s="185"/>
      <c r="GI12" s="185"/>
      <c r="GJ12" s="185"/>
      <c r="GK12" s="186"/>
      <c r="GL12" s="185"/>
      <c r="GM12" s="185"/>
      <c r="GN12" s="185"/>
      <c r="GO12" s="186"/>
      <c r="GP12" s="185"/>
      <c r="GQ12" s="185"/>
      <c r="GR12" s="185"/>
      <c r="GS12" s="186"/>
      <c r="GT12" s="185"/>
      <c r="GU12" s="185"/>
      <c r="GV12" s="185"/>
      <c r="GW12" s="186"/>
      <c r="GX12" s="186"/>
      <c r="GY12" s="185"/>
      <c r="GZ12" s="185"/>
      <c r="HA12" s="185"/>
      <c r="HB12" s="186"/>
      <c r="HC12" s="185"/>
      <c r="HD12" s="185"/>
      <c r="HE12" s="185"/>
      <c r="HF12" s="186"/>
      <c r="HG12" s="185"/>
      <c r="HH12" s="185"/>
      <c r="HI12" s="185"/>
      <c r="HJ12" s="186"/>
      <c r="HK12" s="185"/>
      <c r="HL12" s="185"/>
      <c r="HM12" s="185"/>
      <c r="HN12" s="186"/>
      <c r="HO12" s="186"/>
      <c r="HP12" s="185"/>
      <c r="HQ12" s="185"/>
      <c r="HR12" s="185"/>
      <c r="HS12" s="186"/>
      <c r="HT12" s="185"/>
      <c r="HU12" s="185"/>
      <c r="HV12" s="185"/>
      <c r="HW12" s="186"/>
      <c r="HX12" s="185"/>
      <c r="HY12" s="185"/>
      <c r="HZ12" s="185"/>
      <c r="IA12" s="186"/>
      <c r="IB12" s="185"/>
      <c r="IC12" s="185"/>
      <c r="ID12" s="185"/>
      <c r="IE12" s="186"/>
      <c r="IF12" s="186"/>
      <c r="IG12" s="185"/>
      <c r="IH12" s="185"/>
      <c r="II12" s="185"/>
      <c r="IJ12" s="186"/>
      <c r="IK12" s="185"/>
      <c r="IL12" s="185"/>
      <c r="IM12" s="185"/>
      <c r="IN12" s="186"/>
      <c r="IO12" s="185"/>
      <c r="IP12" s="185"/>
      <c r="IQ12" s="185"/>
      <c r="IR12" s="186"/>
      <c r="IS12" s="185"/>
      <c r="IT12" s="185"/>
      <c r="IU12" s="185"/>
      <c r="IV12" s="186"/>
      <c r="IW12" s="186"/>
      <c r="IX12" s="185"/>
      <c r="IY12" s="185"/>
      <c r="IZ12" s="185"/>
      <c r="JA12" s="186"/>
      <c r="JB12" s="185"/>
      <c r="JC12" s="185"/>
      <c r="JD12" s="185"/>
      <c r="JE12" s="186"/>
      <c r="JF12" s="185"/>
      <c r="JG12" s="185"/>
      <c r="JH12" s="185"/>
      <c r="JI12" s="186"/>
      <c r="JJ12" s="185"/>
      <c r="JK12" s="185"/>
      <c r="JL12" s="185"/>
      <c r="JM12" s="186"/>
      <c r="JN12" s="186"/>
      <c r="JO12" s="185"/>
      <c r="JP12" s="185"/>
      <c r="JQ12" s="185"/>
      <c r="JR12" s="186"/>
      <c r="JS12" s="185"/>
      <c r="JT12" s="185"/>
      <c r="JU12" s="185"/>
      <c r="JV12" s="186"/>
      <c r="JW12" s="185"/>
      <c r="JX12" s="185"/>
      <c r="JY12" s="185"/>
      <c r="JZ12" s="186"/>
      <c r="KA12" s="185"/>
      <c r="KB12" s="185"/>
      <c r="KC12" s="185"/>
      <c r="KD12" s="186"/>
      <c r="KE12" s="186"/>
      <c r="KF12" s="185"/>
      <c r="KG12" s="185"/>
      <c r="KH12" s="185"/>
      <c r="KI12" s="186"/>
      <c r="KJ12" s="185"/>
      <c r="KK12" s="185"/>
      <c r="KL12" s="185"/>
      <c r="KM12" s="186"/>
      <c r="KN12" s="185"/>
      <c r="KO12" s="185"/>
      <c r="KP12" s="185"/>
      <c r="KQ12" s="186"/>
      <c r="KR12" s="185"/>
      <c r="KS12" s="185"/>
      <c r="KT12" s="185"/>
      <c r="KU12" s="186"/>
      <c r="KV12" s="186"/>
      <c r="KW12" s="185"/>
      <c r="KX12" s="185"/>
      <c r="KY12" s="185"/>
      <c r="KZ12" s="186"/>
      <c r="LA12" s="185"/>
      <c r="LB12" s="185"/>
      <c r="LC12" s="185"/>
      <c r="LD12" s="186"/>
      <c r="LE12" s="185"/>
      <c r="LF12" s="185"/>
      <c r="LG12" s="185"/>
      <c r="LH12" s="186"/>
      <c r="LI12" s="185"/>
      <c r="LJ12" s="185"/>
      <c r="LK12" s="185"/>
      <c r="LL12" s="186"/>
      <c r="LM12" s="186"/>
      <c r="LN12" s="185"/>
      <c r="LO12" s="185"/>
      <c r="LP12" s="185"/>
      <c r="LQ12" s="186"/>
      <c r="LR12" s="185"/>
      <c r="LS12" s="185"/>
      <c r="LT12" s="185"/>
      <c r="LU12" s="186"/>
      <c r="LV12" s="185"/>
      <c r="LW12" s="185"/>
      <c r="LX12" s="185"/>
      <c r="LY12" s="186"/>
      <c r="LZ12" s="185"/>
      <c r="MA12" s="185"/>
      <c r="MB12" s="185"/>
      <c r="MC12" s="186"/>
      <c r="MD12" s="186"/>
      <c r="ME12" s="185"/>
      <c r="MF12" s="185"/>
      <c r="MG12" s="185"/>
      <c r="MH12" s="186"/>
      <c r="MI12" s="185"/>
      <c r="MJ12" s="185"/>
      <c r="MK12" s="185"/>
      <c r="ML12" s="186"/>
      <c r="MM12" s="185"/>
      <c r="MN12" s="185"/>
      <c r="MO12" s="185"/>
      <c r="MP12" s="186"/>
      <c r="MQ12" s="185"/>
      <c r="MR12" s="185"/>
      <c r="MS12" s="185"/>
      <c r="MT12" s="186"/>
      <c r="MU12" s="186"/>
      <c r="MV12" s="185"/>
      <c r="MW12" s="185"/>
      <c r="MX12" s="185"/>
      <c r="MY12" s="186"/>
      <c r="MZ12" s="185"/>
      <c r="NA12" s="185"/>
      <c r="NB12" s="185"/>
      <c r="NC12" s="186"/>
      <c r="ND12" s="185"/>
      <c r="NE12" s="185"/>
      <c r="NF12" s="185"/>
      <c r="NG12" s="186"/>
      <c r="NH12" s="185"/>
      <c r="NI12" s="185"/>
      <c r="NJ12" s="185"/>
      <c r="NK12" s="186"/>
      <c r="NL12" s="186"/>
      <c r="NM12" s="185"/>
      <c r="NN12" s="185"/>
      <c r="NO12" s="185"/>
      <c r="NP12" s="186"/>
      <c r="NQ12" s="185"/>
      <c r="NR12" s="185"/>
      <c r="NS12" s="185"/>
      <c r="NT12" s="186"/>
      <c r="NU12" s="185"/>
      <c r="NV12" s="185"/>
      <c r="NW12" s="185"/>
      <c r="NX12" s="186"/>
      <c r="NY12" s="185"/>
      <c r="NZ12" s="185"/>
      <c r="OA12" s="185"/>
      <c r="OB12" s="186"/>
      <c r="OC12" s="186"/>
      <c r="OD12" s="185"/>
      <c r="OE12" s="185"/>
      <c r="OF12" s="185"/>
      <c r="OG12" s="186"/>
      <c r="OH12" s="185"/>
      <c r="OI12" s="185"/>
      <c r="OJ12" s="185"/>
      <c r="OK12" s="186"/>
      <c r="OL12" s="185"/>
      <c r="OM12" s="185"/>
      <c r="ON12" s="185"/>
      <c r="OO12" s="186"/>
      <c r="OP12" s="185"/>
      <c r="OQ12" s="185"/>
      <c r="OR12" s="185"/>
      <c r="OS12" s="186"/>
      <c r="OT12" s="186"/>
      <c r="OU12" s="185"/>
      <c r="OV12" s="185"/>
      <c r="OW12" s="185"/>
      <c r="OX12" s="186"/>
      <c r="OY12" s="185"/>
      <c r="OZ12" s="185"/>
      <c r="PA12" s="185"/>
      <c r="PB12" s="186"/>
      <c r="PC12" s="185"/>
      <c r="PD12" s="185"/>
      <c r="PE12" s="185"/>
      <c r="PF12" s="186"/>
      <c r="PG12" s="185"/>
      <c r="PH12" s="185"/>
      <c r="PI12" s="185"/>
      <c r="PJ12" s="186"/>
      <c r="PK12" s="186"/>
      <c r="PL12" s="185"/>
      <c r="PM12" s="185"/>
      <c r="PN12" s="185"/>
      <c r="PO12" s="186"/>
      <c r="PP12" s="185"/>
      <c r="PQ12" s="185"/>
      <c r="PR12" s="185"/>
      <c r="PS12" s="186"/>
      <c r="PT12" s="185"/>
      <c r="PU12" s="185"/>
      <c r="PV12" s="185"/>
      <c r="PW12" s="186"/>
      <c r="PX12" s="185"/>
      <c r="PY12" s="185"/>
      <c r="PZ12" s="185"/>
      <c r="QA12" s="186"/>
      <c r="QB12" s="186"/>
      <c r="QC12" s="185"/>
      <c r="QD12" s="185"/>
      <c r="QE12" s="185"/>
      <c r="QF12" s="186"/>
      <c r="QG12" s="185"/>
      <c r="QH12" s="185"/>
      <c r="QI12" s="185"/>
      <c r="QJ12" s="186"/>
      <c r="QK12" s="185"/>
      <c r="QL12" s="185"/>
      <c r="QM12" s="185"/>
      <c r="QN12" s="186"/>
      <c r="QO12" s="185"/>
      <c r="QP12" s="185"/>
      <c r="QQ12" s="185"/>
      <c r="QR12" s="186"/>
      <c r="QS12" s="186"/>
      <c r="QT12" s="185"/>
      <c r="QU12" s="185"/>
      <c r="QV12" s="185"/>
      <c r="QW12" s="186"/>
      <c r="QX12" s="185"/>
      <c r="QY12" s="185"/>
      <c r="QZ12" s="185"/>
      <c r="RA12" s="186"/>
      <c r="RB12" s="185"/>
      <c r="RC12" s="185"/>
      <c r="RD12" s="185"/>
      <c r="RE12" s="186"/>
      <c r="RF12" s="185"/>
      <c r="RG12" s="185"/>
      <c r="RH12" s="185"/>
      <c r="RI12" s="186"/>
      <c r="RJ12" s="186"/>
      <c r="RK12" s="185"/>
      <c r="RL12" s="185"/>
      <c r="RM12" s="185"/>
      <c r="RN12" s="186"/>
      <c r="RO12" s="185"/>
      <c r="RP12" s="185"/>
      <c r="RQ12" s="185"/>
      <c r="RR12" s="186"/>
      <c r="RS12" s="185"/>
      <c r="RT12" s="185"/>
      <c r="RU12" s="185"/>
      <c r="RV12" s="186"/>
      <c r="RW12" s="185"/>
      <c r="RX12" s="185"/>
      <c r="RY12" s="185"/>
      <c r="RZ12" s="186"/>
      <c r="SA12" s="186"/>
      <c r="SB12" s="185"/>
      <c r="SC12" s="185"/>
      <c r="SD12" s="185"/>
      <c r="SE12" s="186"/>
      <c r="SF12" s="185"/>
      <c r="SG12" s="185"/>
      <c r="SH12" s="185"/>
      <c r="SI12" s="186"/>
      <c r="SJ12" s="185"/>
      <c r="SK12" s="185"/>
      <c r="SL12" s="185"/>
      <c r="SM12" s="186"/>
      <c r="SN12" s="185"/>
      <c r="SO12" s="185"/>
      <c r="SP12" s="185"/>
      <c r="SQ12" s="186"/>
      <c r="SR12" s="186"/>
      <c r="SS12" s="185"/>
      <c r="ST12" s="185"/>
      <c r="SU12" s="185"/>
      <c r="SV12" s="186"/>
      <c r="SW12" s="185"/>
      <c r="SX12" s="185"/>
      <c r="SY12" s="185"/>
      <c r="SZ12" s="186"/>
      <c r="TA12" s="185"/>
      <c r="TB12" s="185"/>
      <c r="TC12" s="185"/>
      <c r="TD12" s="186"/>
      <c r="TE12" s="185"/>
      <c r="TF12" s="185"/>
      <c r="TG12" s="185"/>
      <c r="TH12" s="186"/>
      <c r="TI12" s="186"/>
    </row>
    <row r="13" spans="1:529" outlineLevel="1">
      <c r="A13" s="639" t="s">
        <v>146</v>
      </c>
      <c r="B13" s="640"/>
      <c r="C13" s="190" t="str">
        <f>IF(AND(НачИнвП_Дата&lt;=C$3,КИнвП_Дата&gt;C$3),
             IF(НачЦ_ИнвП_Дата&gt;C$3,0,SUMPRODUCT(($B$28:$B$41="Теплица")*$M$28:$M$41)),"")</f>
        <v/>
      </c>
      <c r="D13" s="190" t="str">
        <f ca="1">IF(AND(НачИнвП_Дата&lt;=D$3,КИнвП_Дата&gt;D$3),
             IF(НачЦ_ИнвП_Дата&gt;D$3,0,SUMPRODUCT(($B$28:$B$41="Теплица")*$M$28:$M$41)),"")</f>
        <v/>
      </c>
      <c r="E13" s="190" t="str">
        <f ca="1">IF(AND(НачИнвП_Дата&lt;=E$3,КИнвП_Дата&gt;E$3),
             IF(НачЦ_ИнвП_Дата&gt;E$3,0,SUMPRODUCT(($B$28:$B$41="Теплица")*$M$28:$M$41)),"")</f>
        <v/>
      </c>
      <c r="F13" s="189">
        <f ca="1">IFERROR(AVERAGE(C13:E13),0)</f>
        <v>0</v>
      </c>
      <c r="G13" s="190" t="str">
        <f ca="1">IF(AND(НачИнвП_Дата&lt;=G$3,КИнвП_Дата&gt;G$3),
             IF(НачЦ_ИнвП_Дата&gt;G$3,0,SUMPRODUCT(($B$28:$B$41="Теплица")*$M$28:$M$41)),"")</f>
        <v/>
      </c>
      <c r="H13" s="190" t="str">
        <f ca="1">IF(AND(НачИнвП_Дата&lt;=H$3,КИнвП_Дата&gt;H$3),
             IF(НачЦ_ИнвП_Дата&gt;H$3,0,SUMPRODUCT(($B$28:$B$41="Теплица")*$M$28:$M$41)),"")</f>
        <v/>
      </c>
      <c r="I13" s="190" t="str">
        <f ca="1">IF(AND(НачИнвП_Дата&lt;=I$3,КИнвП_Дата&gt;I$3),
             IF(НачЦ_ИнвП_Дата&gt;I$3,0,SUMPRODUCT(($B$28:$B$41="Теплица")*$M$28:$M$41)),"")</f>
        <v/>
      </c>
      <c r="J13" s="189">
        <f ca="1">IFERROR(AVERAGE(G13:I13),0)</f>
        <v>0</v>
      </c>
      <c r="K13" s="190" t="str">
        <f ca="1">IF(AND(НачИнвП_Дата&lt;=K$3,КИнвП_Дата&gt;K$3),
             IF(НачЦ_ИнвП_Дата&gt;K$3,0,SUMPRODUCT(($B$28:$B$41="Теплица")*$M$28:$M$41)),"")</f>
        <v/>
      </c>
      <c r="L13" s="190" t="str">
        <f ca="1">IF(AND(НачИнвП_Дата&lt;=L$3,КИнвП_Дата&gt;L$3),
             IF(НачЦ_ИнвП_Дата&gt;L$3,0,SUMPRODUCT(($B$28:$B$41="Теплица")*$M$28:$M$41)),"")</f>
        <v/>
      </c>
      <c r="M13" s="190" t="str">
        <f ca="1">IF(AND(НачИнвП_Дата&lt;=M$3,КИнвП_Дата&gt;M$3),
             IF(НачЦ_ИнвП_Дата&gt;M$3,0,SUMPRODUCT(($B$28:$B$41="Теплица")*$M$28:$M$41)),"")</f>
        <v/>
      </c>
      <c r="N13" s="189">
        <f ca="1">IFERROR(AVERAGE(K13:M13),0)</f>
        <v>0</v>
      </c>
      <c r="O13" s="190">
        <f ca="1">IF(AND(НачИнвП_Дата&lt;=O$3,КИнвП_Дата&gt;O$3),
             IF(НачЦ_ИнвП_Дата&gt;O$3,0,SUMPRODUCT(($B$28:$B$41="Теплица")*$M$28:$M$41)),"")</f>
        <v>7.5</v>
      </c>
      <c r="P13" s="190">
        <f ca="1">IF(AND(НачИнвП_Дата&lt;=P$3,КИнвП_Дата&gt;P$3),
             IF(НачЦ_ИнвП_Дата&gt;P$3,0,SUMPRODUCT(($B$28:$B$41="Теплица")*$M$28:$M$41)),"")</f>
        <v>7.5</v>
      </c>
      <c r="Q13" s="190">
        <f ca="1">IF(AND(НачИнвП_Дата&lt;=Q$3,КИнвП_Дата&gt;Q$3),
             IF(НачЦ_ИнвП_Дата&gt;Q$3,0,SUMPRODUCT(($B$28:$B$41="Теплица")*$M$28:$M$41)),"")</f>
        <v>7.5</v>
      </c>
      <c r="R13" s="189">
        <f ca="1">IFERROR(AVERAGE(O13:Q13),0)</f>
        <v>7.5</v>
      </c>
      <c r="S13" s="200">
        <f ca="1">AVERAGE(F13,J13,N13,R13)</f>
        <v>1.875</v>
      </c>
      <c r="T13" s="190">
        <f ca="1">IF(AND(НачИнвП_Дата&lt;=T$3,КИнвП_Дата&gt;T$3),
             IF(НачЦ_ИнвП_Дата&gt;T$3,0,SUMPRODUCT(($B$28:$B$41="Теплица")*$M$28:$M$41)),"")</f>
        <v>7.5</v>
      </c>
      <c r="U13" s="190">
        <f ca="1">IF(AND(НачИнвП_Дата&lt;=U$3,КИнвП_Дата&gt;U$3),
             IF(НачЦ_ИнвП_Дата&gt;U$3,0,SUMPRODUCT(($B$28:$B$41="Теплица")*$M$28:$M$41)),"")</f>
        <v>7.5</v>
      </c>
      <c r="V13" s="190">
        <f ca="1">IF(AND(НачИнвП_Дата&lt;=V$3,КИнвП_Дата&gt;V$3),
             IF(НачЦ_ИнвП_Дата&gt;V$3,0,SUMPRODUCT(($B$28:$B$41="Теплица")*$M$28:$M$41)),"")</f>
        <v>7.5</v>
      </c>
      <c r="W13" s="189">
        <f t="shared" ref="W13" ca="1" si="344">IFERROR(AVERAGE(T13:V13),0)</f>
        <v>7.5</v>
      </c>
      <c r="X13" s="190">
        <f ca="1">IF(AND(НачИнвП_Дата&lt;=X$3,КИнвП_Дата&gt;X$3),
             IF(НачЦ_ИнвП_Дата&gt;X$3,0,SUMPRODUCT(($B$28:$B$41="Теплица")*$M$28:$M$41)),"")</f>
        <v>7.5</v>
      </c>
      <c r="Y13" s="190">
        <f ca="1">IF(AND(НачИнвП_Дата&lt;=Y$3,КИнвП_Дата&gt;Y$3),
             IF(НачЦ_ИнвП_Дата&gt;Y$3,0,SUMPRODUCT(($B$28:$B$41="Теплица")*$M$28:$M$41)),"")</f>
        <v>7.5</v>
      </c>
      <c r="Z13" s="190">
        <f ca="1">IF(AND(НачИнвП_Дата&lt;=Z$3,КИнвП_Дата&gt;Z$3),
             IF(НачЦ_ИнвП_Дата&gt;Z$3,0,SUMPRODUCT(($B$28:$B$41="Теплица")*$M$28:$M$41)),"")</f>
        <v>7.5</v>
      </c>
      <c r="AA13" s="189">
        <f t="shared" ref="AA13" ca="1" si="345">IFERROR(AVERAGE(X13:Z13),0)</f>
        <v>7.5</v>
      </c>
      <c r="AB13" s="190">
        <f ca="1">IF(AND(НачИнвП_Дата&lt;=AB$3,КИнвП_Дата&gt;AB$3),
             IF(НачЦ_ИнвП_Дата&gt;AB$3,0,SUMPRODUCT(($B$28:$B$41="Теплица")*$M$28:$M$41)),"")</f>
        <v>7.5</v>
      </c>
      <c r="AC13" s="190">
        <f ca="1">IF(AND(НачИнвП_Дата&lt;=AC$3,КИнвП_Дата&gt;AC$3),
             IF(НачЦ_ИнвП_Дата&gt;AC$3,0,SUMPRODUCT(($B$28:$B$41="Теплица")*$M$28:$M$41)),"")</f>
        <v>7.5</v>
      </c>
      <c r="AD13" s="190">
        <f ca="1">IF(AND(НачИнвП_Дата&lt;=AD$3,КИнвП_Дата&gt;AD$3),
             IF(НачЦ_ИнвП_Дата&gt;AD$3,0,SUMPRODUCT(($B$28:$B$41="Теплица")*$M$28:$M$41)),"")</f>
        <v>7.5</v>
      </c>
      <c r="AE13" s="189">
        <f t="shared" ref="AE13" ca="1" si="346">IFERROR(AVERAGE(AB13:AD13),0)</f>
        <v>7.5</v>
      </c>
      <c r="AF13" s="190">
        <f ca="1">IF(AND(НачИнвП_Дата&lt;=AF$3,КИнвП_Дата&gt;AF$3),
             IF(НачЦ_ИнвП_Дата&gt;AF$3,0,SUMPRODUCT(($B$28:$B$41="Теплица")*$M$28:$M$41)),"")</f>
        <v>7.5</v>
      </c>
      <c r="AG13" s="190">
        <f ca="1">IF(AND(НачИнвП_Дата&lt;=AG$3,КИнвП_Дата&gt;AG$3),
             IF(НачЦ_ИнвП_Дата&gt;AG$3,0,SUMPRODUCT(($B$28:$B$41="Теплица")*$M$28:$M$41)),"")</f>
        <v>7.5</v>
      </c>
      <c r="AH13" s="190">
        <f ca="1">IF(AND(НачИнвП_Дата&lt;=AH$3,КИнвП_Дата&gt;AH$3),
             IF(НачЦ_ИнвП_Дата&gt;AH$3,0,SUMPRODUCT(($B$28:$B$41="Теплица")*$M$28:$M$41)),"")</f>
        <v>7.5</v>
      </c>
      <c r="AI13" s="189">
        <f t="shared" ref="AI13" ca="1" si="347">IFERROR(AVERAGE(AF13:AH13),0)</f>
        <v>7.5</v>
      </c>
      <c r="AJ13" s="200">
        <f t="shared" ref="AJ13" ca="1" si="348">AVERAGE(W13,AA13,AE13,AI13)</f>
        <v>7.5</v>
      </c>
      <c r="AK13" s="190">
        <f ca="1">IF(AND(НачИнвП_Дата&lt;=AK$3,КИнвП_Дата&gt;AK$3),
             IF(НачЦ_ИнвП_Дата&gt;AK$3,0,SUMPRODUCT(($B$28:$B$41="Теплица")*$M$28:$M$41)),"")</f>
        <v>7.5</v>
      </c>
      <c r="AL13" s="190">
        <f ca="1">IF(AND(НачИнвП_Дата&lt;=AL$3,КИнвП_Дата&gt;AL$3),
             IF(НачЦ_ИнвП_Дата&gt;AL$3,0,SUMPRODUCT(($B$28:$B$41="Теплица")*$M$28:$M$41)),"")</f>
        <v>7.5</v>
      </c>
      <c r="AM13" s="190">
        <f ca="1">IF(AND(НачИнвП_Дата&lt;=AM$3,КИнвП_Дата&gt;AM$3),
             IF(НачЦ_ИнвП_Дата&gt;AM$3,0,SUMPRODUCT(($B$28:$B$41="Теплица")*$M$28:$M$41)),"")</f>
        <v>7.5</v>
      </c>
      <c r="AN13" s="189">
        <f t="shared" ref="AN13" ca="1" si="349">IFERROR(AVERAGE(AK13:AM13),0)</f>
        <v>7.5</v>
      </c>
      <c r="AO13" s="190">
        <f ca="1">IF(AND(НачИнвП_Дата&lt;=AO$3,КИнвП_Дата&gt;AO$3),
             IF(НачЦ_ИнвП_Дата&gt;AO$3,0,SUMPRODUCT(($B$28:$B$41="Теплица")*$M$28:$M$41)),"")</f>
        <v>7.5</v>
      </c>
      <c r="AP13" s="190">
        <f ca="1">IF(AND(НачИнвП_Дата&lt;=AP$3,КИнвП_Дата&gt;AP$3),
             IF(НачЦ_ИнвП_Дата&gt;AP$3,0,SUMPRODUCT(($B$28:$B$41="Теплица")*$M$28:$M$41)),"")</f>
        <v>7.5</v>
      </c>
      <c r="AQ13" s="190">
        <f ca="1">IF(AND(НачИнвП_Дата&lt;=AQ$3,КИнвП_Дата&gt;AQ$3),
             IF(НачЦ_ИнвП_Дата&gt;AQ$3,0,SUMPRODUCT(($B$28:$B$41="Теплица")*$M$28:$M$41)),"")</f>
        <v>7.5</v>
      </c>
      <c r="AR13" s="189">
        <f t="shared" ref="AR13" ca="1" si="350">IFERROR(AVERAGE(AO13:AQ13),0)</f>
        <v>7.5</v>
      </c>
      <c r="AS13" s="190">
        <f ca="1">IF(AND(НачИнвП_Дата&lt;=AS$3,КИнвП_Дата&gt;AS$3),
             IF(НачЦ_ИнвП_Дата&gt;AS$3,0,SUMPRODUCT(($B$28:$B$41="Теплица")*$M$28:$M$41)),"")</f>
        <v>7.5</v>
      </c>
      <c r="AT13" s="190">
        <f ca="1">IF(AND(НачИнвП_Дата&lt;=AT$3,КИнвП_Дата&gt;AT$3),
             IF(НачЦ_ИнвП_Дата&gt;AT$3,0,SUMPRODUCT(($B$28:$B$41="Теплица")*$M$28:$M$41)),"")</f>
        <v>7.5</v>
      </c>
      <c r="AU13" s="190">
        <f ca="1">IF(AND(НачИнвП_Дата&lt;=AU$3,КИнвП_Дата&gt;AU$3),
             IF(НачЦ_ИнвП_Дата&gt;AU$3,0,SUMPRODUCT(($B$28:$B$41="Теплица")*$M$28:$M$41)),"")</f>
        <v>7.5</v>
      </c>
      <c r="AV13" s="189">
        <f t="shared" ref="AV13" ca="1" si="351">IFERROR(AVERAGE(AS13:AU13),0)</f>
        <v>7.5</v>
      </c>
      <c r="AW13" s="190">
        <f ca="1">IF(AND(НачИнвП_Дата&lt;=AW$3,КИнвП_Дата&gt;AW$3),
             IF(НачЦ_ИнвП_Дата&gt;AW$3,0,SUMPRODUCT(($B$28:$B$41="Теплица")*$M$28:$M$41)),"")</f>
        <v>7.5</v>
      </c>
      <c r="AX13" s="190">
        <f ca="1">IF(AND(НачИнвП_Дата&lt;=AX$3,КИнвП_Дата&gt;AX$3),
             IF(НачЦ_ИнвП_Дата&gt;AX$3,0,SUMPRODUCT(($B$28:$B$41="Теплица")*$M$28:$M$41)),"")</f>
        <v>7.5</v>
      </c>
      <c r="AY13" s="190">
        <f ca="1">IF(AND(НачИнвП_Дата&lt;=AY$3,КИнвП_Дата&gt;AY$3),
             IF(НачЦ_ИнвП_Дата&gt;AY$3,0,SUMPRODUCT(($B$28:$B$41="Теплица")*$M$28:$M$41)),"")</f>
        <v>7.5</v>
      </c>
      <c r="AZ13" s="189">
        <f t="shared" ref="AZ13" ca="1" si="352">IFERROR(AVERAGE(AW13:AY13),0)</f>
        <v>7.5</v>
      </c>
      <c r="BA13" s="200">
        <f t="shared" ref="BA13" ca="1" si="353">AVERAGE(AN13,AR13,AV13,AZ13)</f>
        <v>7.5</v>
      </c>
      <c r="BB13" s="190">
        <f ca="1">IF(AND(НачИнвП_Дата&lt;=BB$3,КИнвП_Дата&gt;BB$3),
             IF(НачЦ_ИнвП_Дата&gt;BB$3,0,SUMPRODUCT(($B$28:$B$41="Теплица")*$M$28:$M$41)),"")</f>
        <v>7.5</v>
      </c>
      <c r="BC13" s="190">
        <f ca="1">IF(AND(НачИнвП_Дата&lt;=BC$3,КИнвП_Дата&gt;BC$3),
             IF(НачЦ_ИнвП_Дата&gt;BC$3,0,SUMPRODUCT(($B$28:$B$41="Теплица")*$M$28:$M$41)),"")</f>
        <v>7.5</v>
      </c>
      <c r="BD13" s="190">
        <f ca="1">IF(AND(НачИнвП_Дата&lt;=BD$3,КИнвП_Дата&gt;BD$3),
             IF(НачЦ_ИнвП_Дата&gt;BD$3,0,SUMPRODUCT(($B$28:$B$41="Теплица")*$M$28:$M$41)),"")</f>
        <v>7.5</v>
      </c>
      <c r="BE13" s="189">
        <f t="shared" ref="BE13" ca="1" si="354">IFERROR(AVERAGE(BB13:BD13),0)</f>
        <v>7.5</v>
      </c>
      <c r="BF13" s="190">
        <f ca="1">IF(AND(НачИнвП_Дата&lt;=BF$3,КИнвП_Дата&gt;BF$3),
             IF(НачЦ_ИнвП_Дата&gt;BF$3,0,SUMPRODUCT(($B$28:$B$41="Теплица")*$M$28:$M$41)),"")</f>
        <v>7.5</v>
      </c>
      <c r="BG13" s="190">
        <f ca="1">IF(AND(НачИнвП_Дата&lt;=BG$3,КИнвП_Дата&gt;BG$3),
             IF(НачЦ_ИнвП_Дата&gt;BG$3,0,SUMPRODUCT(($B$28:$B$41="Теплица")*$M$28:$M$41)),"")</f>
        <v>7.5</v>
      </c>
      <c r="BH13" s="190">
        <f ca="1">IF(AND(НачИнвП_Дата&lt;=BH$3,КИнвП_Дата&gt;BH$3),
             IF(НачЦ_ИнвП_Дата&gt;BH$3,0,SUMPRODUCT(($B$28:$B$41="Теплица")*$M$28:$M$41)),"")</f>
        <v>7.5</v>
      </c>
      <c r="BI13" s="189">
        <f t="shared" ref="BI13" ca="1" si="355">IFERROR(AVERAGE(BF13:BH13),0)</f>
        <v>7.5</v>
      </c>
      <c r="BJ13" s="190">
        <f ca="1">IF(AND(НачИнвП_Дата&lt;=BJ$3,КИнвП_Дата&gt;BJ$3),
             IF(НачЦ_ИнвП_Дата&gt;BJ$3,0,SUMPRODUCT(($B$28:$B$41="Теплица")*$M$28:$M$41)),"")</f>
        <v>7.5</v>
      </c>
      <c r="BK13" s="190">
        <f ca="1">IF(AND(НачИнвП_Дата&lt;=BK$3,КИнвП_Дата&gt;BK$3),
             IF(НачЦ_ИнвП_Дата&gt;BK$3,0,SUMPRODUCT(($B$28:$B$41="Теплица")*$M$28:$M$41)),"")</f>
        <v>7.5</v>
      </c>
      <c r="BL13" s="190">
        <f ca="1">IF(AND(НачИнвП_Дата&lt;=BL$3,КИнвП_Дата&gt;BL$3),
             IF(НачЦ_ИнвП_Дата&gt;BL$3,0,SUMPRODUCT(($B$28:$B$41="Теплица")*$M$28:$M$41)),"")</f>
        <v>7.5</v>
      </c>
      <c r="BM13" s="189">
        <f t="shared" ref="BM13" ca="1" si="356">IFERROR(AVERAGE(BJ13:BL13),0)</f>
        <v>7.5</v>
      </c>
      <c r="BN13" s="190">
        <f ca="1">IF(AND(НачИнвП_Дата&lt;=BN$3,КИнвП_Дата&gt;BN$3),
             IF(НачЦ_ИнвП_Дата&gt;BN$3,0,SUMPRODUCT(($B$28:$B$41="Теплица")*$M$28:$M$41)),"")</f>
        <v>7.5</v>
      </c>
      <c r="BO13" s="190">
        <f ca="1">IF(AND(НачИнвП_Дата&lt;=BO$3,КИнвП_Дата&gt;BO$3),
             IF(НачЦ_ИнвП_Дата&gt;BO$3,0,SUMPRODUCT(($B$28:$B$41="Теплица")*$M$28:$M$41)),"")</f>
        <v>7.5</v>
      </c>
      <c r="BP13" s="190">
        <f ca="1">IF(AND(НачИнвП_Дата&lt;=BP$3,КИнвП_Дата&gt;BP$3),
             IF(НачЦ_ИнвП_Дата&gt;BP$3,0,SUMPRODUCT(($B$28:$B$41="Теплица")*$M$28:$M$41)),"")</f>
        <v>7.5</v>
      </c>
      <c r="BQ13" s="189">
        <f t="shared" ref="BQ13" ca="1" si="357">IFERROR(AVERAGE(BN13:BP13),0)</f>
        <v>7.5</v>
      </c>
      <c r="BR13" s="200">
        <f t="shared" ref="BR13" ca="1" si="358">AVERAGE(BE13,BI13,BM13,BQ13)</f>
        <v>7.5</v>
      </c>
      <c r="BS13" s="190">
        <f ca="1">IF(AND(НачИнвП_Дата&lt;=BS$3,КИнвП_Дата&gt;BS$3),
             IF(НачЦ_ИнвП_Дата&gt;BS$3,0,SUMPRODUCT(($B$28:$B$41="Теплица")*$M$28:$M$41)),"")</f>
        <v>7.5</v>
      </c>
      <c r="BT13" s="190">
        <f ca="1">IF(AND(НачИнвП_Дата&lt;=BT$3,КИнвП_Дата&gt;BT$3),
             IF(НачЦ_ИнвП_Дата&gt;BT$3,0,SUMPRODUCT(($B$28:$B$41="Теплица")*$M$28:$M$41)),"")</f>
        <v>7.5</v>
      </c>
      <c r="BU13" s="190">
        <f ca="1">IF(AND(НачИнвП_Дата&lt;=BU$3,КИнвП_Дата&gt;BU$3),
             IF(НачЦ_ИнвП_Дата&gt;BU$3,0,SUMPRODUCT(($B$28:$B$41="Теплица")*$M$28:$M$41)),"")</f>
        <v>7.5</v>
      </c>
      <c r="BV13" s="189">
        <f t="shared" ref="BV13" ca="1" si="359">IFERROR(AVERAGE(BS13:BU13),0)</f>
        <v>7.5</v>
      </c>
      <c r="BW13" s="190">
        <f ca="1">IF(AND(НачИнвП_Дата&lt;=BW$3,КИнвП_Дата&gt;BW$3),
             IF(НачЦ_ИнвП_Дата&gt;BW$3,0,SUMPRODUCT(($B$28:$B$41="Теплица")*$M$28:$M$41)),"")</f>
        <v>7.5</v>
      </c>
      <c r="BX13" s="190">
        <f ca="1">IF(AND(НачИнвП_Дата&lt;=BX$3,КИнвП_Дата&gt;BX$3),
             IF(НачЦ_ИнвП_Дата&gt;BX$3,0,SUMPRODUCT(($B$28:$B$41="Теплица")*$M$28:$M$41)),"")</f>
        <v>7.5</v>
      </c>
      <c r="BY13" s="190">
        <f ca="1">IF(AND(НачИнвП_Дата&lt;=BY$3,КИнвП_Дата&gt;BY$3),
             IF(НачЦ_ИнвП_Дата&gt;BY$3,0,SUMPRODUCT(($B$28:$B$41="Теплица")*$M$28:$M$41)),"")</f>
        <v>7.5</v>
      </c>
      <c r="BZ13" s="189">
        <f t="shared" ref="BZ13" ca="1" si="360">IFERROR(AVERAGE(BW13:BY13),0)</f>
        <v>7.5</v>
      </c>
      <c r="CA13" s="190">
        <f ca="1">IF(AND(НачИнвП_Дата&lt;=CA$3,КИнвП_Дата&gt;CA$3),
             IF(НачЦ_ИнвП_Дата&gt;CA$3,0,SUMPRODUCT(($B$28:$B$41="Теплица")*$M$28:$M$41)),"")</f>
        <v>7.5</v>
      </c>
      <c r="CB13" s="190">
        <f ca="1">IF(AND(НачИнвП_Дата&lt;=CB$3,КИнвП_Дата&gt;CB$3),
             IF(НачЦ_ИнвП_Дата&gt;CB$3,0,SUMPRODUCT(($B$28:$B$41="Теплица")*$M$28:$M$41)),"")</f>
        <v>7.5</v>
      </c>
      <c r="CC13" s="190">
        <f ca="1">IF(AND(НачИнвП_Дата&lt;=CC$3,КИнвП_Дата&gt;CC$3),
             IF(НачЦ_ИнвП_Дата&gt;CC$3,0,SUMPRODUCT(($B$28:$B$41="Теплица")*$M$28:$M$41)),"")</f>
        <v>7.5</v>
      </c>
      <c r="CD13" s="189">
        <f t="shared" ref="CD13" ca="1" si="361">IFERROR(AVERAGE(CA13:CC13),0)</f>
        <v>7.5</v>
      </c>
      <c r="CE13" s="190">
        <f ca="1">IF(AND(НачИнвП_Дата&lt;=CE$3,КИнвП_Дата&gt;CE$3),
             IF(НачЦ_ИнвП_Дата&gt;CE$3,0,SUMPRODUCT(($B$28:$B$41="Теплица")*$M$28:$M$41)),"")</f>
        <v>7.5</v>
      </c>
      <c r="CF13" s="190">
        <f ca="1">IF(AND(НачИнвП_Дата&lt;=CF$3,КИнвП_Дата&gt;CF$3),
             IF(НачЦ_ИнвП_Дата&gt;CF$3,0,SUMPRODUCT(($B$28:$B$41="Теплица")*$M$28:$M$41)),"")</f>
        <v>7.5</v>
      </c>
      <c r="CG13" s="190">
        <f ca="1">IF(AND(НачИнвП_Дата&lt;=CG$3,КИнвП_Дата&gt;CG$3),
             IF(НачЦ_ИнвП_Дата&gt;CG$3,0,SUMPRODUCT(($B$28:$B$41="Теплица")*$M$28:$M$41)),"")</f>
        <v>7.5</v>
      </c>
      <c r="CH13" s="189">
        <f t="shared" ref="CH13" ca="1" si="362">IFERROR(AVERAGE(CE13:CG13),0)</f>
        <v>7.5</v>
      </c>
      <c r="CI13" s="200">
        <f t="shared" ref="CI13" ca="1" si="363">AVERAGE(BV13,BZ13,CD13,CH13)</f>
        <v>7.5</v>
      </c>
      <c r="CJ13" s="190">
        <f ca="1">IF(AND(НачИнвП_Дата&lt;=CJ$3,КИнвП_Дата&gt;CJ$3),
             IF(НачЦ_ИнвП_Дата&gt;CJ$3,0,SUMPRODUCT(($B$28:$B$41="Теплица")*$M$28:$M$41)),"")</f>
        <v>7.5</v>
      </c>
      <c r="CK13" s="190">
        <f ca="1">IF(AND(НачИнвП_Дата&lt;=CK$3,КИнвП_Дата&gt;CK$3),
             IF(НачЦ_ИнвП_Дата&gt;CK$3,0,SUMPRODUCT(($B$28:$B$41="Теплица")*$M$28:$M$41)),"")</f>
        <v>7.5</v>
      </c>
      <c r="CL13" s="190">
        <f ca="1">IF(AND(НачИнвП_Дата&lt;=CL$3,КИнвП_Дата&gt;CL$3),
             IF(НачЦ_ИнвП_Дата&gt;CL$3,0,SUMPRODUCT(($B$28:$B$41="Теплица")*$M$28:$M$41)),"")</f>
        <v>7.5</v>
      </c>
      <c r="CM13" s="189">
        <f t="shared" ref="CM13" ca="1" si="364">IFERROR(AVERAGE(CJ13:CL13),0)</f>
        <v>7.5</v>
      </c>
      <c r="CN13" s="190">
        <f ca="1">IF(AND(НачИнвП_Дата&lt;=CN$3,КИнвП_Дата&gt;CN$3),
             IF(НачЦ_ИнвП_Дата&gt;CN$3,0,SUMPRODUCT(($B$28:$B$41="Теплица")*$M$28:$M$41)),"")</f>
        <v>7.5</v>
      </c>
      <c r="CO13" s="190">
        <f ca="1">IF(AND(НачИнвП_Дата&lt;=CO$3,КИнвП_Дата&gt;CO$3),
             IF(НачЦ_ИнвП_Дата&gt;CO$3,0,SUMPRODUCT(($B$28:$B$41="Теплица")*$M$28:$M$41)),"")</f>
        <v>7.5</v>
      </c>
      <c r="CP13" s="190">
        <f ca="1">IF(AND(НачИнвП_Дата&lt;=CP$3,КИнвП_Дата&gt;CP$3),
             IF(НачЦ_ИнвП_Дата&gt;CP$3,0,SUMPRODUCT(($B$28:$B$41="Теплица")*$M$28:$M$41)),"")</f>
        <v>7.5</v>
      </c>
      <c r="CQ13" s="189">
        <f t="shared" ref="CQ13" ca="1" si="365">IFERROR(AVERAGE(CN13:CP13),0)</f>
        <v>7.5</v>
      </c>
      <c r="CR13" s="190">
        <f ca="1">IF(AND(НачИнвП_Дата&lt;=CR$3,КИнвП_Дата&gt;CR$3),
             IF(НачЦ_ИнвП_Дата&gt;CR$3,0,SUMPRODUCT(($B$28:$B$41="Теплица")*$M$28:$M$41)),"")</f>
        <v>7.5</v>
      </c>
      <c r="CS13" s="190">
        <f ca="1">IF(AND(НачИнвП_Дата&lt;=CS$3,КИнвП_Дата&gt;CS$3),
             IF(НачЦ_ИнвП_Дата&gt;CS$3,0,SUMPRODUCT(($B$28:$B$41="Теплица")*$M$28:$M$41)),"")</f>
        <v>7.5</v>
      </c>
      <c r="CT13" s="190">
        <f ca="1">IF(AND(НачИнвП_Дата&lt;=CT$3,КИнвП_Дата&gt;CT$3),
             IF(НачЦ_ИнвП_Дата&gt;CT$3,0,SUMPRODUCT(($B$28:$B$41="Теплица")*$M$28:$M$41)),"")</f>
        <v>7.5</v>
      </c>
      <c r="CU13" s="189">
        <f t="shared" ref="CU13" ca="1" si="366">IFERROR(AVERAGE(CR13:CT13),0)</f>
        <v>7.5</v>
      </c>
      <c r="CV13" s="190">
        <f ca="1">IF(AND(НачИнвП_Дата&lt;=CV$3,КИнвП_Дата&gt;CV$3),
             IF(НачЦ_ИнвП_Дата&gt;CV$3,0,SUMPRODUCT(($B$28:$B$41="Теплица")*$M$28:$M$41)),"")</f>
        <v>7.5</v>
      </c>
      <c r="CW13" s="190">
        <f ca="1">IF(AND(НачИнвП_Дата&lt;=CW$3,КИнвП_Дата&gt;CW$3),
             IF(НачЦ_ИнвП_Дата&gt;CW$3,0,SUMPRODUCT(($B$28:$B$41="Теплица")*$M$28:$M$41)),"")</f>
        <v>7.5</v>
      </c>
      <c r="CX13" s="190">
        <f ca="1">IF(AND(НачИнвП_Дата&lt;=CX$3,КИнвП_Дата&gt;CX$3),
             IF(НачЦ_ИнвП_Дата&gt;CX$3,0,SUMPRODUCT(($B$28:$B$41="Теплица")*$M$28:$M$41)),"")</f>
        <v>7.5</v>
      </c>
      <c r="CY13" s="189">
        <f t="shared" ref="CY13" ca="1" si="367">IFERROR(AVERAGE(CV13:CX13),0)</f>
        <v>7.5</v>
      </c>
      <c r="CZ13" s="200">
        <f t="shared" ref="CZ13" ca="1" si="368">AVERAGE(CM13,CQ13,CU13,CY13)</f>
        <v>7.5</v>
      </c>
      <c r="DA13" s="190">
        <f ca="1">IF(AND(НачИнвП_Дата&lt;=DA$3,КИнвП_Дата&gt;DA$3),
             IF(НачЦ_ИнвП_Дата&gt;DA$3,0,SUMPRODUCT(($B$28:$B$41="Теплица")*$M$28:$M$41)),"")</f>
        <v>7.5</v>
      </c>
      <c r="DB13" s="190">
        <f ca="1">IF(AND(НачИнвП_Дата&lt;=DB$3,КИнвП_Дата&gt;DB$3),
             IF(НачЦ_ИнвП_Дата&gt;DB$3,0,SUMPRODUCT(($B$28:$B$41="Теплица")*$M$28:$M$41)),"")</f>
        <v>7.5</v>
      </c>
      <c r="DC13" s="190">
        <f ca="1">IF(AND(НачИнвП_Дата&lt;=DC$3,КИнвП_Дата&gt;DC$3),
             IF(НачЦ_ИнвП_Дата&gt;DC$3,0,SUMPRODUCT(($B$28:$B$41="Теплица")*$M$28:$M$41)),"")</f>
        <v>7.5</v>
      </c>
      <c r="DD13" s="189">
        <f t="shared" ref="DD13" ca="1" si="369">IFERROR(AVERAGE(DA13:DC13),0)</f>
        <v>7.5</v>
      </c>
      <c r="DE13" s="190">
        <f ca="1">IF(AND(НачИнвП_Дата&lt;=DE$3,КИнвП_Дата&gt;DE$3),
             IF(НачЦ_ИнвП_Дата&gt;DE$3,0,SUMPRODUCT(($B$28:$B$41="Теплица")*$M$28:$M$41)),"")</f>
        <v>7.5</v>
      </c>
      <c r="DF13" s="190">
        <f ca="1">IF(AND(НачИнвП_Дата&lt;=DF$3,КИнвП_Дата&gt;DF$3),
             IF(НачЦ_ИнвП_Дата&gt;DF$3,0,SUMPRODUCT(($B$28:$B$41="Теплица")*$M$28:$M$41)),"")</f>
        <v>7.5</v>
      </c>
      <c r="DG13" s="190">
        <f ca="1">IF(AND(НачИнвП_Дата&lt;=DG$3,КИнвП_Дата&gt;DG$3),
             IF(НачЦ_ИнвП_Дата&gt;DG$3,0,SUMPRODUCT(($B$28:$B$41="Теплица")*$M$28:$M$41)),"")</f>
        <v>7.5</v>
      </c>
      <c r="DH13" s="189">
        <f t="shared" ref="DH13" ca="1" si="370">IFERROR(AVERAGE(DE13:DG13),0)</f>
        <v>7.5</v>
      </c>
      <c r="DI13" s="190">
        <f ca="1">IF(AND(НачИнвП_Дата&lt;=DI$3,КИнвП_Дата&gt;DI$3),
             IF(НачЦ_ИнвП_Дата&gt;DI$3,0,SUMPRODUCT(($B$28:$B$41="Теплица")*$M$28:$M$41)),"")</f>
        <v>7.5</v>
      </c>
      <c r="DJ13" s="190">
        <f ca="1">IF(AND(НачИнвП_Дата&lt;=DJ$3,КИнвП_Дата&gt;DJ$3),
             IF(НачЦ_ИнвП_Дата&gt;DJ$3,0,SUMPRODUCT(($B$28:$B$41="Теплица")*$M$28:$M$41)),"")</f>
        <v>7.5</v>
      </c>
      <c r="DK13" s="190">
        <f ca="1">IF(AND(НачИнвП_Дата&lt;=DK$3,КИнвП_Дата&gt;DK$3),
             IF(НачЦ_ИнвП_Дата&gt;DK$3,0,SUMPRODUCT(($B$28:$B$41="Теплица")*$M$28:$M$41)),"")</f>
        <v>7.5</v>
      </c>
      <c r="DL13" s="189">
        <f t="shared" ref="DL13" ca="1" si="371">IFERROR(AVERAGE(DI13:DK13),0)</f>
        <v>7.5</v>
      </c>
      <c r="DM13" s="190">
        <f ca="1">IF(AND(НачИнвП_Дата&lt;=DM$3,КИнвП_Дата&gt;DM$3),
             IF(НачЦ_ИнвП_Дата&gt;DM$3,0,SUMPRODUCT(($B$28:$B$41="Теплица")*$M$28:$M$41)),"")</f>
        <v>7.5</v>
      </c>
      <c r="DN13" s="190">
        <f ca="1">IF(AND(НачИнвП_Дата&lt;=DN$3,КИнвП_Дата&gt;DN$3),
             IF(НачЦ_ИнвП_Дата&gt;DN$3,0,SUMPRODUCT(($B$28:$B$41="Теплица")*$M$28:$M$41)),"")</f>
        <v>7.5</v>
      </c>
      <c r="DO13" s="190">
        <f ca="1">IF(AND(НачИнвП_Дата&lt;=DO$3,КИнвП_Дата&gt;DO$3),
             IF(НачЦ_ИнвП_Дата&gt;DO$3,0,SUMPRODUCT(($B$28:$B$41="Теплица")*$M$28:$M$41)),"")</f>
        <v>7.5</v>
      </c>
      <c r="DP13" s="189">
        <f t="shared" ref="DP13" ca="1" si="372">IFERROR(AVERAGE(DM13:DO13),0)</f>
        <v>7.5</v>
      </c>
      <c r="DQ13" s="200">
        <f t="shared" ref="DQ13" ca="1" si="373">AVERAGE(DD13,DH13,DL13,DP13)</f>
        <v>7.5</v>
      </c>
      <c r="DR13" s="190">
        <f ca="1">IF(AND(НачИнвП_Дата&lt;=DR$3,КИнвП_Дата&gt;DR$3),
             IF(НачЦ_ИнвП_Дата&gt;DR$3,0,SUMPRODUCT(($B$28:$B$41="Теплица")*$M$28:$M$41)),"")</f>
        <v>7.5</v>
      </c>
      <c r="DS13" s="190">
        <f ca="1">IF(AND(НачИнвП_Дата&lt;=DS$3,КИнвП_Дата&gt;DS$3),
             IF(НачЦ_ИнвП_Дата&gt;DS$3,0,SUMPRODUCT(($B$28:$B$41="Теплица")*$M$28:$M$41)),"")</f>
        <v>7.5</v>
      </c>
      <c r="DT13" s="190">
        <f ca="1">IF(AND(НачИнвП_Дата&lt;=DT$3,КИнвП_Дата&gt;DT$3),
             IF(НачЦ_ИнвП_Дата&gt;DT$3,0,SUMPRODUCT(($B$28:$B$41="Теплица")*$M$28:$M$41)),"")</f>
        <v>7.5</v>
      </c>
      <c r="DU13" s="189">
        <f t="shared" ref="DU13" ca="1" si="374">IFERROR(AVERAGE(DR13:DT13),0)</f>
        <v>7.5</v>
      </c>
      <c r="DV13" s="190">
        <f ca="1">IF(AND(НачИнвП_Дата&lt;=DV$3,КИнвП_Дата&gt;DV$3),
             IF(НачЦ_ИнвП_Дата&gt;DV$3,0,SUMPRODUCT(($B$28:$B$41="Теплица")*$M$28:$M$41)),"")</f>
        <v>7.5</v>
      </c>
      <c r="DW13" s="190">
        <f ca="1">IF(AND(НачИнвП_Дата&lt;=DW$3,КИнвП_Дата&gt;DW$3),
             IF(НачЦ_ИнвП_Дата&gt;DW$3,0,SUMPRODUCT(($B$28:$B$41="Теплица")*$M$28:$M$41)),"")</f>
        <v>7.5</v>
      </c>
      <c r="DX13" s="190">
        <f ca="1">IF(AND(НачИнвП_Дата&lt;=DX$3,КИнвП_Дата&gt;DX$3),
             IF(НачЦ_ИнвП_Дата&gt;DX$3,0,SUMPRODUCT(($B$28:$B$41="Теплица")*$M$28:$M$41)),"")</f>
        <v>7.5</v>
      </c>
      <c r="DY13" s="189">
        <f t="shared" ref="DY13" ca="1" si="375">IFERROR(AVERAGE(DV13:DX13),0)</f>
        <v>7.5</v>
      </c>
      <c r="DZ13" s="190">
        <f ca="1">IF(AND(НачИнвП_Дата&lt;=DZ$3,КИнвП_Дата&gt;DZ$3),
             IF(НачЦ_ИнвП_Дата&gt;DZ$3,0,SUMPRODUCT(($B$28:$B$41="Теплица")*$M$28:$M$41)),"")</f>
        <v>7.5</v>
      </c>
      <c r="EA13" s="190">
        <f ca="1">IF(AND(НачИнвП_Дата&lt;=EA$3,КИнвП_Дата&gt;EA$3),
             IF(НачЦ_ИнвП_Дата&gt;EA$3,0,SUMPRODUCT(($B$28:$B$41="Теплица")*$M$28:$M$41)),"")</f>
        <v>7.5</v>
      </c>
      <c r="EB13" s="190">
        <f ca="1">IF(AND(НачИнвП_Дата&lt;=EB$3,КИнвП_Дата&gt;EB$3),
             IF(НачЦ_ИнвП_Дата&gt;EB$3,0,SUMPRODUCT(($B$28:$B$41="Теплица")*$M$28:$M$41)),"")</f>
        <v>7.5</v>
      </c>
      <c r="EC13" s="189">
        <f t="shared" ref="EC13" ca="1" si="376">IFERROR(AVERAGE(DZ13:EB13),0)</f>
        <v>7.5</v>
      </c>
      <c r="ED13" s="190">
        <f ca="1">IF(AND(НачИнвП_Дата&lt;=ED$3,КИнвП_Дата&gt;ED$3),
             IF(НачЦ_ИнвП_Дата&gt;ED$3,0,SUMPRODUCT(($B$28:$B$41="Теплица")*$M$28:$M$41)),"")</f>
        <v>7.5</v>
      </c>
      <c r="EE13" s="190">
        <f ca="1">IF(AND(НачИнвП_Дата&lt;=EE$3,КИнвП_Дата&gt;EE$3),
             IF(НачЦ_ИнвП_Дата&gt;EE$3,0,SUMPRODUCT(($B$28:$B$41="Теплица")*$M$28:$M$41)),"")</f>
        <v>7.5</v>
      </c>
      <c r="EF13" s="190">
        <f ca="1">IF(AND(НачИнвП_Дата&lt;=EF$3,КИнвП_Дата&gt;EF$3),
             IF(НачЦ_ИнвП_Дата&gt;EF$3,0,SUMPRODUCT(($B$28:$B$41="Теплица")*$M$28:$M$41)),"")</f>
        <v>7.5</v>
      </c>
      <c r="EG13" s="189">
        <f t="shared" ref="EG13" ca="1" si="377">IFERROR(AVERAGE(ED13:EF13),0)</f>
        <v>7.5</v>
      </c>
      <c r="EH13" s="200">
        <f t="shared" ref="EH13" ca="1" si="378">AVERAGE(DU13,DY13,EC13,EG13)</f>
        <v>7.5</v>
      </c>
      <c r="EI13" s="190">
        <f ca="1">IF(AND(НачИнвП_Дата&lt;=EI$3,КИнвП_Дата&gt;EI$3),
             IF(НачЦ_ИнвП_Дата&gt;EI$3,0,SUMPRODUCT(($B$28:$B$41="Теплица")*$M$28:$M$41)),"")</f>
        <v>7.5</v>
      </c>
      <c r="EJ13" s="190">
        <f ca="1">IF(AND(НачИнвП_Дата&lt;=EJ$3,КИнвП_Дата&gt;EJ$3),
             IF(НачЦ_ИнвП_Дата&gt;EJ$3,0,SUMPRODUCT(($B$28:$B$41="Теплица")*$M$28:$M$41)),"")</f>
        <v>7.5</v>
      </c>
      <c r="EK13" s="190">
        <f ca="1">IF(AND(НачИнвП_Дата&lt;=EK$3,КИнвП_Дата&gt;EK$3),
             IF(НачЦ_ИнвП_Дата&gt;EK$3,0,SUMPRODUCT(($B$28:$B$41="Теплица")*$M$28:$M$41)),"")</f>
        <v>7.5</v>
      </c>
      <c r="EL13" s="189">
        <f t="shared" ref="EL13" ca="1" si="379">IFERROR(AVERAGE(EI13:EK13),0)</f>
        <v>7.5</v>
      </c>
      <c r="EM13" s="190">
        <f ca="1">IF(AND(НачИнвП_Дата&lt;=EM$3,КИнвП_Дата&gt;EM$3),
             IF(НачЦ_ИнвП_Дата&gt;EM$3,0,SUMPRODUCT(($B$28:$B$41="Теплица")*$M$28:$M$41)),"")</f>
        <v>7.5</v>
      </c>
      <c r="EN13" s="190">
        <f ca="1">IF(AND(НачИнвП_Дата&lt;=EN$3,КИнвП_Дата&gt;EN$3),
             IF(НачЦ_ИнвП_Дата&gt;EN$3,0,SUMPRODUCT(($B$28:$B$41="Теплица")*$M$28:$M$41)),"")</f>
        <v>7.5</v>
      </c>
      <c r="EO13" s="190">
        <f ca="1">IF(AND(НачИнвП_Дата&lt;=EO$3,КИнвП_Дата&gt;EO$3),
             IF(НачЦ_ИнвП_Дата&gt;EO$3,0,SUMPRODUCT(($B$28:$B$41="Теплица")*$M$28:$M$41)),"")</f>
        <v>7.5</v>
      </c>
      <c r="EP13" s="189">
        <f t="shared" ref="EP13" ca="1" si="380">IFERROR(AVERAGE(EM13:EO13),0)</f>
        <v>7.5</v>
      </c>
      <c r="EQ13" s="190">
        <f ca="1">IF(AND(НачИнвП_Дата&lt;=EQ$3,КИнвП_Дата&gt;EQ$3),
             IF(НачЦ_ИнвП_Дата&gt;EQ$3,0,SUMPRODUCT(($B$28:$B$41="Теплица")*$M$28:$M$41)),"")</f>
        <v>7.5</v>
      </c>
      <c r="ER13" s="190">
        <f ca="1">IF(AND(НачИнвП_Дата&lt;=ER$3,КИнвП_Дата&gt;ER$3),
             IF(НачЦ_ИнвП_Дата&gt;ER$3,0,SUMPRODUCT(($B$28:$B$41="Теплица")*$M$28:$M$41)),"")</f>
        <v>7.5</v>
      </c>
      <c r="ES13" s="190">
        <f ca="1">IF(AND(НачИнвП_Дата&lt;=ES$3,КИнвП_Дата&gt;ES$3),
             IF(НачЦ_ИнвП_Дата&gt;ES$3,0,SUMPRODUCT(($B$28:$B$41="Теплица")*$M$28:$M$41)),"")</f>
        <v>7.5</v>
      </c>
      <c r="ET13" s="189">
        <f t="shared" ref="ET13" ca="1" si="381">IFERROR(AVERAGE(EQ13:ES13),0)</f>
        <v>7.5</v>
      </c>
      <c r="EU13" s="190">
        <f ca="1">IF(AND(НачИнвП_Дата&lt;=EU$3,КИнвП_Дата&gt;EU$3),
             IF(НачЦ_ИнвП_Дата&gt;EU$3,0,SUMPRODUCT(($B$28:$B$41="Теплица")*$M$28:$M$41)),"")</f>
        <v>7.5</v>
      </c>
      <c r="EV13" s="190">
        <f ca="1">IF(AND(НачИнвП_Дата&lt;=EV$3,КИнвП_Дата&gt;EV$3),
             IF(НачЦ_ИнвП_Дата&gt;EV$3,0,SUMPRODUCT(($B$28:$B$41="Теплица")*$M$28:$M$41)),"")</f>
        <v>7.5</v>
      </c>
      <c r="EW13" s="190">
        <f ca="1">IF(AND(НачИнвП_Дата&lt;=EW$3,КИнвП_Дата&gt;EW$3),
             IF(НачЦ_ИнвП_Дата&gt;EW$3,0,SUMPRODUCT(($B$28:$B$41="Теплица")*$M$28:$M$41)),"")</f>
        <v>7.5</v>
      </c>
      <c r="EX13" s="189">
        <f t="shared" ref="EX13" ca="1" si="382">IFERROR(AVERAGE(EU13:EW13),0)</f>
        <v>7.5</v>
      </c>
      <c r="EY13" s="200">
        <f t="shared" ref="EY13" ca="1" si="383">AVERAGE(EL13,EP13,ET13,EX13)</f>
        <v>7.5</v>
      </c>
      <c r="EZ13" s="190">
        <f ca="1">IF(AND(НачИнвП_Дата&lt;=EZ$3,КИнвП_Дата&gt;EZ$3),
             IF(НачЦ_ИнвП_Дата&gt;EZ$3,0,SUMPRODUCT(($B$28:$B$41="Теплица")*$M$28:$M$41)),"")</f>
        <v>7.5</v>
      </c>
      <c r="FA13" s="190">
        <f ca="1">IF(AND(НачИнвП_Дата&lt;=FA$3,КИнвП_Дата&gt;FA$3),
             IF(НачЦ_ИнвП_Дата&gt;FA$3,0,SUMPRODUCT(($B$28:$B$41="Теплица")*$M$28:$M$41)),"")</f>
        <v>7.5</v>
      </c>
      <c r="FB13" s="190">
        <f ca="1">IF(AND(НачИнвП_Дата&lt;=FB$3,КИнвП_Дата&gt;FB$3),
             IF(НачЦ_ИнвП_Дата&gt;FB$3,0,SUMPRODUCT(($B$28:$B$41="Теплица")*$M$28:$M$41)),"")</f>
        <v>7.5</v>
      </c>
      <c r="FC13" s="189">
        <f t="shared" ref="FC13" ca="1" si="384">IFERROR(AVERAGE(EZ13:FB13),0)</f>
        <v>7.5</v>
      </c>
      <c r="FD13" s="190">
        <f ca="1">IF(AND(НачИнвП_Дата&lt;=FD$3,КИнвП_Дата&gt;FD$3),
             IF(НачЦ_ИнвП_Дата&gt;FD$3,0,SUMPRODUCT(($B$28:$B$41="Теплица")*$M$28:$M$41)),"")</f>
        <v>7.5</v>
      </c>
      <c r="FE13" s="190">
        <f ca="1">IF(AND(НачИнвП_Дата&lt;=FE$3,КИнвП_Дата&gt;FE$3),
             IF(НачЦ_ИнвП_Дата&gt;FE$3,0,SUMPRODUCT(($B$28:$B$41="Теплица")*$M$28:$M$41)),"")</f>
        <v>7.5</v>
      </c>
      <c r="FF13" s="190">
        <f ca="1">IF(AND(НачИнвП_Дата&lt;=FF$3,КИнвП_Дата&gt;FF$3),
             IF(НачЦ_ИнвП_Дата&gt;FF$3,0,SUMPRODUCT(($B$28:$B$41="Теплица")*$M$28:$M$41)),"")</f>
        <v>7.5</v>
      </c>
      <c r="FG13" s="189">
        <f t="shared" ref="FG13" ca="1" si="385">IFERROR(AVERAGE(FD13:FF13),0)</f>
        <v>7.5</v>
      </c>
      <c r="FH13" s="190">
        <f ca="1">IF(AND(НачИнвП_Дата&lt;=FH$3,КИнвП_Дата&gt;FH$3),
             IF(НачЦ_ИнвП_Дата&gt;FH$3,0,SUMPRODUCT(($B$28:$B$41="Теплица")*$M$28:$M$41)),"")</f>
        <v>7.5</v>
      </c>
      <c r="FI13" s="190">
        <f ca="1">IF(AND(НачИнвП_Дата&lt;=FI$3,КИнвП_Дата&gt;FI$3),
             IF(НачЦ_ИнвП_Дата&gt;FI$3,0,SUMPRODUCT(($B$28:$B$41="Теплица")*$M$28:$M$41)),"")</f>
        <v>7.5</v>
      </c>
      <c r="FJ13" s="190">
        <f ca="1">IF(AND(НачИнвП_Дата&lt;=FJ$3,КИнвП_Дата&gt;FJ$3),
             IF(НачЦ_ИнвП_Дата&gt;FJ$3,0,SUMPRODUCT(($B$28:$B$41="Теплица")*$M$28:$M$41)),"")</f>
        <v>7.5</v>
      </c>
      <c r="FK13" s="189">
        <f t="shared" ref="FK13" ca="1" si="386">IFERROR(AVERAGE(FH13:FJ13),0)</f>
        <v>7.5</v>
      </c>
      <c r="FL13" s="190">
        <f ca="1">IF(AND(НачИнвП_Дата&lt;=FL$3,КИнвП_Дата&gt;FL$3),
             IF(НачЦ_ИнвП_Дата&gt;FL$3,0,SUMPRODUCT(($B$28:$B$41="Теплица")*$M$28:$M$41)),"")</f>
        <v>7.5</v>
      </c>
      <c r="FM13" s="190">
        <f ca="1">IF(AND(НачИнвП_Дата&lt;=FM$3,КИнвП_Дата&gt;FM$3),
             IF(НачЦ_ИнвП_Дата&gt;FM$3,0,SUMPRODUCT(($B$28:$B$41="Теплица")*$M$28:$M$41)),"")</f>
        <v>7.5</v>
      </c>
      <c r="FN13" s="190">
        <f ca="1">IF(AND(НачИнвП_Дата&lt;=FN$3,КИнвП_Дата&gt;FN$3),
             IF(НачЦ_ИнвП_Дата&gt;FN$3,0,SUMPRODUCT(($B$28:$B$41="Теплица")*$M$28:$M$41)),"")</f>
        <v>7.5</v>
      </c>
      <c r="FO13" s="189">
        <f t="shared" ref="FO13" ca="1" si="387">IFERROR(AVERAGE(FL13:FN13),0)</f>
        <v>7.5</v>
      </c>
      <c r="FP13" s="200">
        <f t="shared" ref="FP13" ca="1" si="388">AVERAGE(FC13,FG13,FK13,FO13)</f>
        <v>7.5</v>
      </c>
      <c r="FQ13" s="190">
        <f ca="1">IF(AND(НачИнвП_Дата&lt;=FQ$3,КИнвП_Дата&gt;FQ$3),
             IF(НачЦ_ИнвП_Дата&gt;FQ$3,0,SUMPRODUCT(($B$28:$B$41="Теплица")*$M$28:$M$41)),"")</f>
        <v>7.5</v>
      </c>
      <c r="FR13" s="190">
        <f ca="1">IF(AND(НачИнвП_Дата&lt;=FR$3,КИнвП_Дата&gt;FR$3),
             IF(НачЦ_ИнвП_Дата&gt;FR$3,0,SUMPRODUCT(($B$28:$B$41="Теплица")*$M$28:$M$41)),"")</f>
        <v>7.5</v>
      </c>
      <c r="FS13" s="190">
        <f ca="1">IF(AND(НачИнвП_Дата&lt;=FS$3,КИнвП_Дата&gt;FS$3),
             IF(НачЦ_ИнвП_Дата&gt;FS$3,0,SUMPRODUCT(($B$28:$B$41="Теплица")*$M$28:$M$41)),"")</f>
        <v>7.5</v>
      </c>
      <c r="FT13" s="189">
        <f t="shared" ref="FT13" ca="1" si="389">IFERROR(AVERAGE(FQ13:FS13),0)</f>
        <v>7.5</v>
      </c>
      <c r="FU13" s="190">
        <f ca="1">IF(AND(НачИнвП_Дата&lt;=FU$3,КИнвП_Дата&gt;FU$3),
             IF(НачЦ_ИнвП_Дата&gt;FU$3,0,SUMPRODUCT(($B$28:$B$41="Теплица")*$M$28:$M$41)),"")</f>
        <v>7.5</v>
      </c>
      <c r="FV13" s="190">
        <f ca="1">IF(AND(НачИнвП_Дата&lt;=FV$3,КИнвП_Дата&gt;FV$3),
             IF(НачЦ_ИнвП_Дата&gt;FV$3,0,SUMPRODUCT(($B$28:$B$41="Теплица")*$M$28:$M$41)),"")</f>
        <v>7.5</v>
      </c>
      <c r="FW13" s="190">
        <f ca="1">IF(AND(НачИнвП_Дата&lt;=FW$3,КИнвП_Дата&gt;FW$3),
             IF(НачЦ_ИнвП_Дата&gt;FW$3,0,SUMPRODUCT(($B$28:$B$41="Теплица")*$M$28:$M$41)),"")</f>
        <v>7.5</v>
      </c>
      <c r="FX13" s="189">
        <f t="shared" ref="FX13" ca="1" si="390">IFERROR(AVERAGE(FU13:FW13),0)</f>
        <v>7.5</v>
      </c>
      <c r="FY13" s="190">
        <f ca="1">IF(AND(НачИнвП_Дата&lt;=FY$3,КИнвП_Дата&gt;FY$3),
             IF(НачЦ_ИнвП_Дата&gt;FY$3,0,SUMPRODUCT(($B$28:$B$41="Теплица")*$M$28:$M$41)),"")</f>
        <v>7.5</v>
      </c>
      <c r="FZ13" s="190">
        <f ca="1">IF(AND(НачИнвП_Дата&lt;=FZ$3,КИнвП_Дата&gt;FZ$3),
             IF(НачЦ_ИнвП_Дата&gt;FZ$3,0,SUMPRODUCT(($B$28:$B$41="Теплица")*$M$28:$M$41)),"")</f>
        <v>7.5</v>
      </c>
      <c r="GA13" s="190">
        <f ca="1">IF(AND(НачИнвП_Дата&lt;=GA$3,КИнвП_Дата&gt;GA$3),
             IF(НачЦ_ИнвП_Дата&gt;GA$3,0,SUMPRODUCT(($B$28:$B$41="Теплица")*$M$28:$M$41)),"")</f>
        <v>7.5</v>
      </c>
      <c r="GB13" s="189">
        <f t="shared" ref="GB13" ca="1" si="391">IFERROR(AVERAGE(FY13:GA13),0)</f>
        <v>7.5</v>
      </c>
      <c r="GC13" s="190">
        <f ca="1">IF(AND(НачИнвП_Дата&lt;=GC$3,КИнвП_Дата&gt;GC$3),
             IF(НачЦ_ИнвП_Дата&gt;GC$3,0,SUMPRODUCT(($B$28:$B$41="Теплица")*$M$28:$M$41)),"")</f>
        <v>7.5</v>
      </c>
      <c r="GD13" s="190">
        <f ca="1">IF(AND(НачИнвП_Дата&lt;=GD$3,КИнвП_Дата&gt;GD$3),
             IF(НачЦ_ИнвП_Дата&gt;GD$3,0,SUMPRODUCT(($B$28:$B$41="Теплица")*$M$28:$M$41)),"")</f>
        <v>7.5</v>
      </c>
      <c r="GE13" s="190">
        <f ca="1">IF(AND(НачИнвП_Дата&lt;=GE$3,КИнвП_Дата&gt;GE$3),
             IF(НачЦ_ИнвП_Дата&gt;GE$3,0,SUMPRODUCT(($B$28:$B$41="Теплица")*$M$28:$M$41)),"")</f>
        <v>7.5</v>
      </c>
      <c r="GF13" s="189">
        <f t="shared" ref="GF13" ca="1" si="392">IFERROR(AVERAGE(GC13:GE13),0)</f>
        <v>7.5</v>
      </c>
      <c r="GG13" s="200">
        <f t="shared" ref="GG13" ca="1" si="393">AVERAGE(FT13,FX13,GB13,GF13)</f>
        <v>7.5</v>
      </c>
      <c r="GH13" s="190">
        <f ca="1">IF(AND(НачИнвП_Дата&lt;=GH$3,КИнвП_Дата&gt;GH$3),
             IF(НачЦ_ИнвП_Дата&gt;GH$3,0,SUMPRODUCT(($B$28:$B$41="Теплица")*$M$28:$M$41)),"")</f>
        <v>7.5</v>
      </c>
      <c r="GI13" s="190">
        <f ca="1">IF(AND(НачИнвП_Дата&lt;=GI$3,КИнвП_Дата&gt;GI$3),
             IF(НачЦ_ИнвП_Дата&gt;GI$3,0,SUMPRODUCT(($B$28:$B$41="Теплица")*$M$28:$M$41)),"")</f>
        <v>7.5</v>
      </c>
      <c r="GJ13" s="190">
        <f ca="1">IF(AND(НачИнвП_Дата&lt;=GJ$3,КИнвП_Дата&gt;GJ$3),
             IF(НачЦ_ИнвП_Дата&gt;GJ$3,0,SUMPRODUCT(($B$28:$B$41="Теплица")*$M$28:$M$41)),"")</f>
        <v>7.5</v>
      </c>
      <c r="GK13" s="189">
        <f t="shared" ref="GK13" ca="1" si="394">IFERROR(AVERAGE(GH13:GJ13),0)</f>
        <v>7.5</v>
      </c>
      <c r="GL13" s="190">
        <f ca="1">IF(AND(НачИнвП_Дата&lt;=GL$3,КИнвП_Дата&gt;GL$3),
             IF(НачЦ_ИнвП_Дата&gt;GL$3,0,SUMPRODUCT(($B$28:$B$41="Теплица")*$M$28:$M$41)),"")</f>
        <v>7.5</v>
      </c>
      <c r="GM13" s="190">
        <f ca="1">IF(AND(НачИнвП_Дата&lt;=GM$3,КИнвП_Дата&gt;GM$3),
             IF(НачЦ_ИнвП_Дата&gt;GM$3,0,SUMPRODUCT(($B$28:$B$41="Теплица")*$M$28:$M$41)),"")</f>
        <v>7.5</v>
      </c>
      <c r="GN13" s="190">
        <f ca="1">IF(AND(НачИнвП_Дата&lt;=GN$3,КИнвП_Дата&gt;GN$3),
             IF(НачЦ_ИнвП_Дата&gt;GN$3,0,SUMPRODUCT(($B$28:$B$41="Теплица")*$M$28:$M$41)),"")</f>
        <v>7.5</v>
      </c>
      <c r="GO13" s="189">
        <f t="shared" ref="GO13" ca="1" si="395">IFERROR(AVERAGE(GL13:GN13),0)</f>
        <v>7.5</v>
      </c>
      <c r="GP13" s="190">
        <f ca="1">IF(AND(НачИнвП_Дата&lt;=GP$3,КИнвП_Дата&gt;GP$3),
             IF(НачЦ_ИнвП_Дата&gt;GP$3,0,SUMPRODUCT(($B$28:$B$41="Теплица")*$M$28:$M$41)),"")</f>
        <v>7.5</v>
      </c>
      <c r="GQ13" s="190">
        <f ca="1">IF(AND(НачИнвП_Дата&lt;=GQ$3,КИнвП_Дата&gt;GQ$3),
             IF(НачЦ_ИнвП_Дата&gt;GQ$3,0,SUMPRODUCT(($B$28:$B$41="Теплица")*$M$28:$M$41)),"")</f>
        <v>7.5</v>
      </c>
      <c r="GR13" s="190">
        <f ca="1">IF(AND(НачИнвП_Дата&lt;=GR$3,КИнвП_Дата&gt;GR$3),
             IF(НачЦ_ИнвП_Дата&gt;GR$3,0,SUMPRODUCT(($B$28:$B$41="Теплица")*$M$28:$M$41)),"")</f>
        <v>7.5</v>
      </c>
      <c r="GS13" s="189">
        <f t="shared" ref="GS13" ca="1" si="396">IFERROR(AVERAGE(GP13:GR13),0)</f>
        <v>7.5</v>
      </c>
      <c r="GT13" s="190">
        <f ca="1">IF(AND(НачИнвП_Дата&lt;=GT$3,КИнвП_Дата&gt;GT$3),
             IF(НачЦ_ИнвП_Дата&gt;GT$3,0,SUMPRODUCT(($B$28:$B$41="Теплица")*$M$28:$M$41)),"")</f>
        <v>7.5</v>
      </c>
      <c r="GU13" s="190">
        <f ca="1">IF(AND(НачИнвП_Дата&lt;=GU$3,КИнвП_Дата&gt;GU$3),
             IF(НачЦ_ИнвП_Дата&gt;GU$3,0,SUMPRODUCT(($B$28:$B$41="Теплица")*$M$28:$M$41)),"")</f>
        <v>7.5</v>
      </c>
      <c r="GV13" s="190">
        <f ca="1">IF(AND(НачИнвП_Дата&lt;=GV$3,КИнвП_Дата&gt;GV$3),
             IF(НачЦ_ИнвП_Дата&gt;GV$3,0,SUMPRODUCT(($B$28:$B$41="Теплица")*$M$28:$M$41)),"")</f>
        <v>7.5</v>
      </c>
      <c r="GW13" s="189">
        <f t="shared" ref="GW13" ca="1" si="397">IFERROR(AVERAGE(GT13:GV13),0)</f>
        <v>7.5</v>
      </c>
      <c r="GX13" s="200">
        <f t="shared" ref="GX13" ca="1" si="398">AVERAGE(GK13,GO13,GS13,GW13)</f>
        <v>7.5</v>
      </c>
      <c r="GY13" s="190">
        <f ca="1">IF(AND(НачИнвП_Дата&lt;=GY$3,КИнвП_Дата&gt;GY$3),
             IF(НачЦ_ИнвП_Дата&gt;GY$3,0,SUMPRODUCT(($B$28:$B$41="Теплица")*$M$28:$M$41)),"")</f>
        <v>7.5</v>
      </c>
      <c r="GZ13" s="190">
        <f ca="1">IF(AND(НачИнвП_Дата&lt;=GZ$3,КИнвП_Дата&gt;GZ$3),
             IF(НачЦ_ИнвП_Дата&gt;GZ$3,0,SUMPRODUCT(($B$28:$B$41="Теплица")*$M$28:$M$41)),"")</f>
        <v>7.5</v>
      </c>
      <c r="HA13" s="190">
        <f ca="1">IF(AND(НачИнвП_Дата&lt;=HA$3,КИнвП_Дата&gt;HA$3),
             IF(НачЦ_ИнвП_Дата&gt;HA$3,0,SUMPRODUCT(($B$28:$B$41="Теплица")*$M$28:$M$41)),"")</f>
        <v>7.5</v>
      </c>
      <c r="HB13" s="189">
        <f t="shared" ref="HB13" ca="1" si="399">IFERROR(AVERAGE(GY13:HA13),0)</f>
        <v>7.5</v>
      </c>
      <c r="HC13" s="190">
        <f ca="1">IF(AND(НачИнвП_Дата&lt;=HC$3,КИнвП_Дата&gt;HC$3),
             IF(НачЦ_ИнвП_Дата&gt;HC$3,0,SUMPRODUCT(($B$28:$B$41="Теплица")*$M$28:$M$41)),"")</f>
        <v>7.5</v>
      </c>
      <c r="HD13" s="190">
        <f ca="1">IF(AND(НачИнвП_Дата&lt;=HD$3,КИнвП_Дата&gt;HD$3),
             IF(НачЦ_ИнвП_Дата&gt;HD$3,0,SUMPRODUCT(($B$28:$B$41="Теплица")*$M$28:$M$41)),"")</f>
        <v>7.5</v>
      </c>
      <c r="HE13" s="190">
        <f ca="1">IF(AND(НачИнвП_Дата&lt;=HE$3,КИнвП_Дата&gt;HE$3),
             IF(НачЦ_ИнвП_Дата&gt;HE$3,0,SUMPRODUCT(($B$28:$B$41="Теплица")*$M$28:$M$41)),"")</f>
        <v>7.5</v>
      </c>
      <c r="HF13" s="189">
        <f t="shared" ref="HF13" ca="1" si="400">IFERROR(AVERAGE(HC13:HE13),0)</f>
        <v>7.5</v>
      </c>
      <c r="HG13" s="190">
        <f ca="1">IF(AND(НачИнвП_Дата&lt;=HG$3,КИнвП_Дата&gt;HG$3),
             IF(НачЦ_ИнвП_Дата&gt;HG$3,0,SUMPRODUCT(($B$28:$B$41="Теплица")*$M$28:$M$41)),"")</f>
        <v>7.5</v>
      </c>
      <c r="HH13" s="190">
        <f ca="1">IF(AND(НачИнвП_Дата&lt;=HH$3,КИнвП_Дата&gt;HH$3),
             IF(НачЦ_ИнвП_Дата&gt;HH$3,0,SUMPRODUCT(($B$28:$B$41="Теплица")*$M$28:$M$41)),"")</f>
        <v>7.5</v>
      </c>
      <c r="HI13" s="190">
        <f ca="1">IF(AND(НачИнвП_Дата&lt;=HI$3,КИнвП_Дата&gt;HI$3),
             IF(НачЦ_ИнвП_Дата&gt;HI$3,0,SUMPRODUCT(($B$28:$B$41="Теплица")*$M$28:$M$41)),"")</f>
        <v>7.5</v>
      </c>
      <c r="HJ13" s="189">
        <f t="shared" ref="HJ13" ca="1" si="401">IFERROR(AVERAGE(HG13:HI13),0)</f>
        <v>7.5</v>
      </c>
      <c r="HK13" s="190">
        <f ca="1">IF(AND(НачИнвП_Дата&lt;=HK$3,КИнвП_Дата&gt;HK$3),
             IF(НачЦ_ИнвП_Дата&gt;HK$3,0,SUMPRODUCT(($B$28:$B$41="Теплица")*$M$28:$M$41)),"")</f>
        <v>7.5</v>
      </c>
      <c r="HL13" s="190">
        <f ca="1">IF(AND(НачИнвП_Дата&lt;=HL$3,КИнвП_Дата&gt;HL$3),
             IF(НачЦ_ИнвП_Дата&gt;HL$3,0,SUMPRODUCT(($B$28:$B$41="Теплица")*$M$28:$M$41)),"")</f>
        <v>7.5</v>
      </c>
      <c r="HM13" s="190">
        <f ca="1">IF(AND(НачИнвП_Дата&lt;=HM$3,КИнвП_Дата&gt;HM$3),
             IF(НачЦ_ИнвП_Дата&gt;HM$3,0,SUMPRODUCT(($B$28:$B$41="Теплица")*$M$28:$M$41)),"")</f>
        <v>7.5</v>
      </c>
      <c r="HN13" s="189">
        <f t="shared" ref="HN13" ca="1" si="402">IFERROR(AVERAGE(HK13:HM13),0)</f>
        <v>7.5</v>
      </c>
      <c r="HO13" s="200">
        <f t="shared" ref="HO13" ca="1" si="403">AVERAGE(HB13,HF13,HJ13,HN13)</f>
        <v>7.5</v>
      </c>
      <c r="HP13" s="190">
        <f ca="1">IF(AND(НачИнвП_Дата&lt;=HP$3,КИнвП_Дата&gt;HP$3),
             IF(НачЦ_ИнвП_Дата&gt;HP$3,0,SUMPRODUCT(($B$28:$B$41="Теплица")*$M$28:$M$41)),"")</f>
        <v>7.5</v>
      </c>
      <c r="HQ13" s="190">
        <f ca="1">IF(AND(НачИнвП_Дата&lt;=HQ$3,КИнвП_Дата&gt;HQ$3),
             IF(НачЦ_ИнвП_Дата&gt;HQ$3,0,SUMPRODUCT(($B$28:$B$41="Теплица")*$M$28:$M$41)),"")</f>
        <v>7.5</v>
      </c>
      <c r="HR13" s="190">
        <f ca="1">IF(AND(НачИнвП_Дата&lt;=HR$3,КИнвП_Дата&gt;HR$3),
             IF(НачЦ_ИнвП_Дата&gt;HR$3,0,SUMPRODUCT(($B$28:$B$41="Теплица")*$M$28:$M$41)),"")</f>
        <v>7.5</v>
      </c>
      <c r="HS13" s="189">
        <f t="shared" ref="HS13" ca="1" si="404">IFERROR(AVERAGE(HP13:HR13),0)</f>
        <v>7.5</v>
      </c>
      <c r="HT13" s="190">
        <f ca="1">IF(AND(НачИнвП_Дата&lt;=HT$3,КИнвП_Дата&gt;HT$3),
             IF(НачЦ_ИнвП_Дата&gt;HT$3,0,SUMPRODUCT(($B$28:$B$41="Теплица")*$M$28:$M$41)),"")</f>
        <v>7.5</v>
      </c>
      <c r="HU13" s="190">
        <f ca="1">IF(AND(НачИнвП_Дата&lt;=HU$3,КИнвП_Дата&gt;HU$3),
             IF(НачЦ_ИнвП_Дата&gt;HU$3,0,SUMPRODUCT(($B$28:$B$41="Теплица")*$M$28:$M$41)),"")</f>
        <v>7.5</v>
      </c>
      <c r="HV13" s="190">
        <f ca="1">IF(AND(НачИнвП_Дата&lt;=HV$3,КИнвП_Дата&gt;HV$3),
             IF(НачЦ_ИнвП_Дата&gt;HV$3,0,SUMPRODUCT(($B$28:$B$41="Теплица")*$M$28:$M$41)),"")</f>
        <v>7.5</v>
      </c>
      <c r="HW13" s="189">
        <f t="shared" ref="HW13" ca="1" si="405">IFERROR(AVERAGE(HT13:HV13),0)</f>
        <v>7.5</v>
      </c>
      <c r="HX13" s="190">
        <f ca="1">IF(AND(НачИнвП_Дата&lt;=HX$3,КИнвП_Дата&gt;HX$3),
             IF(НачЦ_ИнвП_Дата&gt;HX$3,0,SUMPRODUCT(($B$28:$B$41="Теплица")*$M$28:$M$41)),"")</f>
        <v>7.5</v>
      </c>
      <c r="HY13" s="190">
        <f ca="1">IF(AND(НачИнвП_Дата&lt;=HY$3,КИнвП_Дата&gt;HY$3),
             IF(НачЦ_ИнвП_Дата&gt;HY$3,0,SUMPRODUCT(($B$28:$B$41="Теплица")*$M$28:$M$41)),"")</f>
        <v>7.5</v>
      </c>
      <c r="HZ13" s="190">
        <f ca="1">IF(AND(НачИнвП_Дата&lt;=HZ$3,КИнвП_Дата&gt;HZ$3),
             IF(НачЦ_ИнвП_Дата&gt;HZ$3,0,SUMPRODUCT(($B$28:$B$41="Теплица")*$M$28:$M$41)),"")</f>
        <v>7.5</v>
      </c>
      <c r="IA13" s="189">
        <f t="shared" ref="IA13" ca="1" si="406">IFERROR(AVERAGE(HX13:HZ13),0)</f>
        <v>7.5</v>
      </c>
      <c r="IB13" s="190">
        <f ca="1">IF(AND(НачИнвП_Дата&lt;=IB$3,КИнвП_Дата&gt;IB$3),
             IF(НачЦ_ИнвП_Дата&gt;IB$3,0,SUMPRODUCT(($B$28:$B$41="Теплица")*$M$28:$M$41)),"")</f>
        <v>7.5</v>
      </c>
      <c r="IC13" s="190">
        <f ca="1">IF(AND(НачИнвП_Дата&lt;=IC$3,КИнвП_Дата&gt;IC$3),
             IF(НачЦ_ИнвП_Дата&gt;IC$3,0,SUMPRODUCT(($B$28:$B$41="Теплица")*$M$28:$M$41)),"")</f>
        <v>7.5</v>
      </c>
      <c r="ID13" s="190">
        <f ca="1">IF(AND(НачИнвП_Дата&lt;=ID$3,КИнвП_Дата&gt;ID$3),
             IF(НачЦ_ИнвП_Дата&gt;ID$3,0,SUMPRODUCT(($B$28:$B$41="Теплица")*$M$28:$M$41)),"")</f>
        <v>7.5</v>
      </c>
      <c r="IE13" s="189">
        <f t="shared" ref="IE13" ca="1" si="407">IFERROR(AVERAGE(IB13:ID13),0)</f>
        <v>7.5</v>
      </c>
      <c r="IF13" s="200">
        <f t="shared" ref="IF13" ca="1" si="408">AVERAGE(HS13,HW13,IA13,IE13)</f>
        <v>7.5</v>
      </c>
      <c r="IG13" s="190">
        <f ca="1">IF(AND(НачИнвП_Дата&lt;=IG$3,КИнвП_Дата&gt;IG$3),
             IF(НачЦ_ИнвП_Дата&gt;IG$3,0,SUMPRODUCT(($B$28:$B$41="Теплица")*$M$28:$M$41)),"")</f>
        <v>7.5</v>
      </c>
      <c r="IH13" s="190">
        <f ca="1">IF(AND(НачИнвП_Дата&lt;=IH$3,КИнвП_Дата&gt;IH$3),
             IF(НачЦ_ИнвП_Дата&gt;IH$3,0,SUMPRODUCT(($B$28:$B$41="Теплица")*$M$28:$M$41)),"")</f>
        <v>7.5</v>
      </c>
      <c r="II13" s="190">
        <f ca="1">IF(AND(НачИнвП_Дата&lt;=II$3,КИнвП_Дата&gt;II$3),
             IF(НачЦ_ИнвП_Дата&gt;II$3,0,SUMPRODUCT(($B$28:$B$41="Теплица")*$M$28:$M$41)),"")</f>
        <v>7.5</v>
      </c>
      <c r="IJ13" s="189">
        <f t="shared" ref="IJ13" ca="1" si="409">IFERROR(AVERAGE(IG13:II13),0)</f>
        <v>7.5</v>
      </c>
      <c r="IK13" s="190">
        <f ca="1">IF(AND(НачИнвП_Дата&lt;=IK$3,КИнвП_Дата&gt;IK$3),
             IF(НачЦ_ИнвП_Дата&gt;IK$3,0,SUMPRODUCT(($B$28:$B$41="Теплица")*$M$28:$M$41)),"")</f>
        <v>7.5</v>
      </c>
      <c r="IL13" s="190">
        <f ca="1">IF(AND(НачИнвП_Дата&lt;=IL$3,КИнвП_Дата&gt;IL$3),
             IF(НачЦ_ИнвП_Дата&gt;IL$3,0,SUMPRODUCT(($B$28:$B$41="Теплица")*$M$28:$M$41)),"")</f>
        <v>7.5</v>
      </c>
      <c r="IM13" s="190">
        <f ca="1">IF(AND(НачИнвП_Дата&lt;=IM$3,КИнвП_Дата&gt;IM$3),
             IF(НачЦ_ИнвП_Дата&gt;IM$3,0,SUMPRODUCT(($B$28:$B$41="Теплица")*$M$28:$M$41)),"")</f>
        <v>7.5</v>
      </c>
      <c r="IN13" s="189">
        <f t="shared" ref="IN13" ca="1" si="410">IFERROR(AVERAGE(IK13:IM13),0)</f>
        <v>7.5</v>
      </c>
      <c r="IO13" s="190">
        <f ca="1">IF(AND(НачИнвП_Дата&lt;=IO$3,КИнвП_Дата&gt;IO$3),
             IF(НачЦ_ИнвП_Дата&gt;IO$3,0,SUMPRODUCT(($B$28:$B$41="Теплица")*$M$28:$M$41)),"")</f>
        <v>7.5</v>
      </c>
      <c r="IP13" s="190">
        <f ca="1">IF(AND(НачИнвП_Дата&lt;=IP$3,КИнвП_Дата&gt;IP$3),
             IF(НачЦ_ИнвП_Дата&gt;IP$3,0,SUMPRODUCT(($B$28:$B$41="Теплица")*$M$28:$M$41)),"")</f>
        <v>7.5</v>
      </c>
      <c r="IQ13" s="190">
        <f ca="1">IF(AND(НачИнвП_Дата&lt;=IQ$3,КИнвП_Дата&gt;IQ$3),
             IF(НачЦ_ИнвП_Дата&gt;IQ$3,0,SUMPRODUCT(($B$28:$B$41="Теплица")*$M$28:$M$41)),"")</f>
        <v>7.5</v>
      </c>
      <c r="IR13" s="189">
        <f t="shared" ref="IR13" ca="1" si="411">IFERROR(AVERAGE(IO13:IQ13),0)</f>
        <v>7.5</v>
      </c>
      <c r="IS13" s="190">
        <f ca="1">IF(AND(НачИнвП_Дата&lt;=IS$3,КИнвП_Дата&gt;IS$3),
             IF(НачЦ_ИнвП_Дата&gt;IS$3,0,SUMPRODUCT(($B$28:$B$41="Теплица")*$M$28:$M$41)),"")</f>
        <v>7.5</v>
      </c>
      <c r="IT13" s="190">
        <f ca="1">IF(AND(НачИнвП_Дата&lt;=IT$3,КИнвП_Дата&gt;IT$3),
             IF(НачЦ_ИнвП_Дата&gt;IT$3,0,SUMPRODUCT(($B$28:$B$41="Теплица")*$M$28:$M$41)),"")</f>
        <v>7.5</v>
      </c>
      <c r="IU13" s="190">
        <f ca="1">IF(AND(НачИнвП_Дата&lt;=IU$3,КИнвП_Дата&gt;IU$3),
             IF(НачЦ_ИнвП_Дата&gt;IU$3,0,SUMPRODUCT(($B$28:$B$41="Теплица")*$M$28:$M$41)),"")</f>
        <v>7.5</v>
      </c>
      <c r="IV13" s="189">
        <f t="shared" ref="IV13" ca="1" si="412">IFERROR(AVERAGE(IS13:IU13),0)</f>
        <v>7.5</v>
      </c>
      <c r="IW13" s="200">
        <f t="shared" ref="IW13" ca="1" si="413">AVERAGE(IJ13,IN13,IR13,IV13)</f>
        <v>7.5</v>
      </c>
      <c r="IX13" s="190">
        <f ca="1">IF(AND(НачИнвП_Дата&lt;=IX$3,КИнвП_Дата&gt;IX$3),
             IF(НачЦ_ИнвП_Дата&gt;IX$3,0,SUMPRODUCT(($B$28:$B$41="Теплица")*$M$28:$M$41)),"")</f>
        <v>7.5</v>
      </c>
      <c r="IY13" s="190">
        <f ca="1">IF(AND(НачИнвП_Дата&lt;=IY$3,КИнвП_Дата&gt;IY$3),
             IF(НачЦ_ИнвП_Дата&gt;IY$3,0,SUMPRODUCT(($B$28:$B$41="Теплица")*$M$28:$M$41)),"")</f>
        <v>7.5</v>
      </c>
      <c r="IZ13" s="190">
        <f ca="1">IF(AND(НачИнвП_Дата&lt;=IZ$3,КИнвП_Дата&gt;IZ$3),
             IF(НачЦ_ИнвП_Дата&gt;IZ$3,0,SUMPRODUCT(($B$28:$B$41="Теплица")*$M$28:$M$41)),"")</f>
        <v>7.5</v>
      </c>
      <c r="JA13" s="189">
        <f t="shared" ref="JA13" ca="1" si="414">IFERROR(AVERAGE(IX13:IZ13),0)</f>
        <v>7.5</v>
      </c>
      <c r="JB13" s="190">
        <f ca="1">IF(AND(НачИнвП_Дата&lt;=JB$3,КИнвП_Дата&gt;JB$3),
             IF(НачЦ_ИнвП_Дата&gt;JB$3,0,SUMPRODUCT(($B$28:$B$41="Теплица")*$M$28:$M$41)),"")</f>
        <v>7.5</v>
      </c>
      <c r="JC13" s="190">
        <f ca="1">IF(AND(НачИнвП_Дата&lt;=JC$3,КИнвП_Дата&gt;JC$3),
             IF(НачЦ_ИнвП_Дата&gt;JC$3,0,SUMPRODUCT(($B$28:$B$41="Теплица")*$M$28:$M$41)),"")</f>
        <v>7.5</v>
      </c>
      <c r="JD13" s="190">
        <f ca="1">IF(AND(НачИнвП_Дата&lt;=JD$3,КИнвП_Дата&gt;JD$3),
             IF(НачЦ_ИнвП_Дата&gt;JD$3,0,SUMPRODUCT(($B$28:$B$41="Теплица")*$M$28:$M$41)),"")</f>
        <v>7.5</v>
      </c>
      <c r="JE13" s="189">
        <f t="shared" ref="JE13" ca="1" si="415">IFERROR(AVERAGE(JB13:JD13),0)</f>
        <v>7.5</v>
      </c>
      <c r="JF13" s="190">
        <f ca="1">IF(AND(НачИнвП_Дата&lt;=JF$3,КИнвП_Дата&gt;JF$3),
             IF(НачЦ_ИнвП_Дата&gt;JF$3,0,SUMPRODUCT(($B$28:$B$41="Теплица")*$M$28:$M$41)),"")</f>
        <v>7.5</v>
      </c>
      <c r="JG13" s="190">
        <f ca="1">IF(AND(НачИнвП_Дата&lt;=JG$3,КИнвП_Дата&gt;JG$3),
             IF(НачЦ_ИнвП_Дата&gt;JG$3,0,SUMPRODUCT(($B$28:$B$41="Теплица")*$M$28:$M$41)),"")</f>
        <v>7.5</v>
      </c>
      <c r="JH13" s="190">
        <f ca="1">IF(AND(НачИнвП_Дата&lt;=JH$3,КИнвП_Дата&gt;JH$3),
             IF(НачЦ_ИнвП_Дата&gt;JH$3,0,SUMPRODUCT(($B$28:$B$41="Теплица")*$M$28:$M$41)),"")</f>
        <v>7.5</v>
      </c>
      <c r="JI13" s="189">
        <f t="shared" ref="JI13" ca="1" si="416">IFERROR(AVERAGE(JF13:JH13),0)</f>
        <v>7.5</v>
      </c>
      <c r="JJ13" s="190">
        <f ca="1">IF(AND(НачИнвП_Дата&lt;=JJ$3,КИнвП_Дата&gt;JJ$3),
             IF(НачЦ_ИнвП_Дата&gt;JJ$3,0,SUMPRODUCT(($B$28:$B$41="Теплица")*$M$28:$M$41)),"")</f>
        <v>7.5</v>
      </c>
      <c r="JK13" s="190">
        <f ca="1">IF(AND(НачИнвП_Дата&lt;=JK$3,КИнвП_Дата&gt;JK$3),
             IF(НачЦ_ИнвП_Дата&gt;JK$3,0,SUMPRODUCT(($B$28:$B$41="Теплица")*$M$28:$M$41)),"")</f>
        <v>7.5</v>
      </c>
      <c r="JL13" s="190">
        <f ca="1">IF(AND(НачИнвП_Дата&lt;=JL$3,КИнвП_Дата&gt;JL$3),
             IF(НачЦ_ИнвП_Дата&gt;JL$3,0,SUMPRODUCT(($B$28:$B$41="Теплица")*$M$28:$M$41)),"")</f>
        <v>7.5</v>
      </c>
      <c r="JM13" s="189">
        <f t="shared" ref="JM13" ca="1" si="417">IFERROR(AVERAGE(JJ13:JL13),0)</f>
        <v>7.5</v>
      </c>
      <c r="JN13" s="200">
        <f t="shared" ref="JN13" ca="1" si="418">AVERAGE(JA13,JE13,JI13,JM13)</f>
        <v>7.5</v>
      </c>
      <c r="JO13" s="190">
        <f ca="1">IF(AND(НачИнвП_Дата&lt;=JO$3,КИнвП_Дата&gt;JO$3),
             IF(НачЦ_ИнвП_Дата&gt;JO$3,0,SUMPRODUCT(($B$28:$B$41="Теплица")*$M$28:$M$41)),"")</f>
        <v>7.5</v>
      </c>
      <c r="JP13" s="190">
        <f ca="1">IF(AND(НачИнвП_Дата&lt;=JP$3,КИнвП_Дата&gt;JP$3),
             IF(НачЦ_ИнвП_Дата&gt;JP$3,0,SUMPRODUCT(($B$28:$B$41="Теплица")*$M$28:$M$41)),"")</f>
        <v>7.5</v>
      </c>
      <c r="JQ13" s="190">
        <f ca="1">IF(AND(НачИнвП_Дата&lt;=JQ$3,КИнвП_Дата&gt;JQ$3),
             IF(НачЦ_ИнвП_Дата&gt;JQ$3,0,SUMPRODUCT(($B$28:$B$41="Теплица")*$M$28:$M$41)),"")</f>
        <v>7.5</v>
      </c>
      <c r="JR13" s="189">
        <f t="shared" ref="JR13" ca="1" si="419">IFERROR(AVERAGE(JO13:JQ13),0)</f>
        <v>7.5</v>
      </c>
      <c r="JS13" s="190">
        <f ca="1">IF(AND(НачИнвП_Дата&lt;=JS$3,КИнвП_Дата&gt;JS$3),
             IF(НачЦ_ИнвП_Дата&gt;JS$3,0,SUMPRODUCT(($B$28:$B$41="Теплица")*$M$28:$M$41)),"")</f>
        <v>7.5</v>
      </c>
      <c r="JT13" s="190">
        <f ca="1">IF(AND(НачИнвП_Дата&lt;=JT$3,КИнвП_Дата&gt;JT$3),
             IF(НачЦ_ИнвП_Дата&gt;JT$3,0,SUMPRODUCT(($B$28:$B$41="Теплица")*$M$28:$M$41)),"")</f>
        <v>7.5</v>
      </c>
      <c r="JU13" s="190">
        <f ca="1">IF(AND(НачИнвП_Дата&lt;=JU$3,КИнвП_Дата&gt;JU$3),
             IF(НачЦ_ИнвП_Дата&gt;JU$3,0,SUMPRODUCT(($B$28:$B$41="Теплица")*$M$28:$M$41)),"")</f>
        <v>7.5</v>
      </c>
      <c r="JV13" s="189">
        <f t="shared" ref="JV13" ca="1" si="420">IFERROR(AVERAGE(JS13:JU13),0)</f>
        <v>7.5</v>
      </c>
      <c r="JW13" s="190">
        <f ca="1">IF(AND(НачИнвП_Дата&lt;=JW$3,КИнвП_Дата&gt;JW$3),
             IF(НачЦ_ИнвП_Дата&gt;JW$3,0,SUMPRODUCT(($B$28:$B$41="Теплица")*$M$28:$M$41)),"")</f>
        <v>7.5</v>
      </c>
      <c r="JX13" s="190">
        <f ca="1">IF(AND(НачИнвП_Дата&lt;=JX$3,КИнвП_Дата&gt;JX$3),
             IF(НачЦ_ИнвП_Дата&gt;JX$3,0,SUMPRODUCT(($B$28:$B$41="Теплица")*$M$28:$M$41)),"")</f>
        <v>7.5</v>
      </c>
      <c r="JY13" s="190">
        <f ca="1">IF(AND(НачИнвП_Дата&lt;=JY$3,КИнвП_Дата&gt;JY$3),
             IF(НачЦ_ИнвП_Дата&gt;JY$3,0,SUMPRODUCT(($B$28:$B$41="Теплица")*$M$28:$M$41)),"")</f>
        <v>7.5</v>
      </c>
      <c r="JZ13" s="189">
        <f t="shared" ref="JZ13" ca="1" si="421">IFERROR(AVERAGE(JW13:JY13),0)</f>
        <v>7.5</v>
      </c>
      <c r="KA13" s="190">
        <f ca="1">IF(AND(НачИнвП_Дата&lt;=KA$3,КИнвП_Дата&gt;KA$3),
             IF(НачЦ_ИнвП_Дата&gt;KA$3,0,SUMPRODUCT(($B$28:$B$41="Теплица")*$M$28:$M$41)),"")</f>
        <v>7.5</v>
      </c>
      <c r="KB13" s="190">
        <f ca="1">IF(AND(НачИнвП_Дата&lt;=KB$3,КИнвП_Дата&gt;KB$3),
             IF(НачЦ_ИнвП_Дата&gt;KB$3,0,SUMPRODUCT(($B$28:$B$41="Теплица")*$M$28:$M$41)),"")</f>
        <v>7.5</v>
      </c>
      <c r="KC13" s="190">
        <f ca="1">IF(AND(НачИнвП_Дата&lt;=KC$3,КИнвП_Дата&gt;KC$3),
             IF(НачЦ_ИнвП_Дата&gt;KC$3,0,SUMPRODUCT(($B$28:$B$41="Теплица")*$M$28:$M$41)),"")</f>
        <v>7.5</v>
      </c>
      <c r="KD13" s="189">
        <f t="shared" ref="KD13" ca="1" si="422">IFERROR(AVERAGE(KA13:KC13),0)</f>
        <v>7.5</v>
      </c>
      <c r="KE13" s="200">
        <f t="shared" ref="KE13" ca="1" si="423">AVERAGE(JR13,JV13,JZ13,KD13)</f>
        <v>7.5</v>
      </c>
      <c r="KF13" s="190">
        <f ca="1">IF(AND(НачИнвП_Дата&lt;=KF$3,КИнвП_Дата&gt;KF$3),
             IF(НачЦ_ИнвП_Дата&gt;KF$3,0,SUMPRODUCT(($B$28:$B$41="Теплица")*$M$28:$M$41)),"")</f>
        <v>7.5</v>
      </c>
      <c r="KG13" s="190">
        <f ca="1">IF(AND(НачИнвП_Дата&lt;=KG$3,КИнвП_Дата&gt;KG$3),
             IF(НачЦ_ИнвП_Дата&gt;KG$3,0,SUMPRODUCT(($B$28:$B$41="Теплица")*$M$28:$M$41)),"")</f>
        <v>7.5</v>
      </c>
      <c r="KH13" s="190">
        <f ca="1">IF(AND(НачИнвП_Дата&lt;=KH$3,КИнвП_Дата&gt;KH$3),
             IF(НачЦ_ИнвП_Дата&gt;KH$3,0,SUMPRODUCT(($B$28:$B$41="Теплица")*$M$28:$M$41)),"")</f>
        <v>7.5</v>
      </c>
      <c r="KI13" s="189">
        <f t="shared" ref="KI13" ca="1" si="424">IFERROR(AVERAGE(KF13:KH13),0)</f>
        <v>7.5</v>
      </c>
      <c r="KJ13" s="190">
        <f ca="1">IF(AND(НачИнвП_Дата&lt;=KJ$3,КИнвП_Дата&gt;KJ$3),
             IF(НачЦ_ИнвП_Дата&gt;KJ$3,0,SUMPRODUCT(($B$28:$B$41="Теплица")*$M$28:$M$41)),"")</f>
        <v>7.5</v>
      </c>
      <c r="KK13" s="190">
        <f ca="1">IF(AND(НачИнвП_Дата&lt;=KK$3,КИнвП_Дата&gt;KK$3),
             IF(НачЦ_ИнвП_Дата&gt;KK$3,0,SUMPRODUCT(($B$28:$B$41="Теплица")*$M$28:$M$41)),"")</f>
        <v>7.5</v>
      </c>
      <c r="KL13" s="190">
        <f ca="1">IF(AND(НачИнвП_Дата&lt;=KL$3,КИнвП_Дата&gt;KL$3),
             IF(НачЦ_ИнвП_Дата&gt;KL$3,0,SUMPRODUCT(($B$28:$B$41="Теплица")*$M$28:$M$41)),"")</f>
        <v>7.5</v>
      </c>
      <c r="KM13" s="189">
        <f t="shared" ref="KM13" ca="1" si="425">IFERROR(AVERAGE(KJ13:KL13),0)</f>
        <v>7.5</v>
      </c>
      <c r="KN13" s="190">
        <f ca="1">IF(AND(НачИнвП_Дата&lt;=KN$3,КИнвП_Дата&gt;KN$3),
             IF(НачЦ_ИнвП_Дата&gt;KN$3,0,SUMPRODUCT(($B$28:$B$41="Теплица")*$M$28:$M$41)),"")</f>
        <v>7.5</v>
      </c>
      <c r="KO13" s="190">
        <f ca="1">IF(AND(НачИнвП_Дата&lt;=KO$3,КИнвП_Дата&gt;KO$3),
             IF(НачЦ_ИнвП_Дата&gt;KO$3,0,SUMPRODUCT(($B$28:$B$41="Теплица")*$M$28:$M$41)),"")</f>
        <v>7.5</v>
      </c>
      <c r="KP13" s="190">
        <f ca="1">IF(AND(НачИнвП_Дата&lt;=KP$3,КИнвП_Дата&gt;KP$3),
             IF(НачЦ_ИнвП_Дата&gt;KP$3,0,SUMPRODUCT(($B$28:$B$41="Теплица")*$M$28:$M$41)),"")</f>
        <v>7.5</v>
      </c>
      <c r="KQ13" s="189">
        <f t="shared" ref="KQ13" ca="1" si="426">IFERROR(AVERAGE(KN13:KP13),0)</f>
        <v>7.5</v>
      </c>
      <c r="KR13" s="190">
        <f ca="1">IF(AND(НачИнвП_Дата&lt;=KR$3,КИнвП_Дата&gt;KR$3),
             IF(НачЦ_ИнвП_Дата&gt;KR$3,0,SUMPRODUCT(($B$28:$B$41="Теплица")*$M$28:$M$41)),"")</f>
        <v>7.5</v>
      </c>
      <c r="KS13" s="190">
        <f ca="1">IF(AND(НачИнвП_Дата&lt;=KS$3,КИнвП_Дата&gt;KS$3),
             IF(НачЦ_ИнвП_Дата&gt;KS$3,0,SUMPRODUCT(($B$28:$B$41="Теплица")*$M$28:$M$41)),"")</f>
        <v>7.5</v>
      </c>
      <c r="KT13" s="190">
        <f ca="1">IF(AND(НачИнвП_Дата&lt;=KT$3,КИнвП_Дата&gt;KT$3),
             IF(НачЦ_ИнвП_Дата&gt;KT$3,0,SUMPRODUCT(($B$28:$B$41="Теплица")*$M$28:$M$41)),"")</f>
        <v>7.5</v>
      </c>
      <c r="KU13" s="189">
        <f t="shared" ref="KU13" ca="1" si="427">IFERROR(AVERAGE(KR13:KT13),0)</f>
        <v>7.5</v>
      </c>
      <c r="KV13" s="200">
        <f t="shared" ref="KV13" ca="1" si="428">AVERAGE(KI13,KM13,KQ13,KU13)</f>
        <v>7.5</v>
      </c>
      <c r="KW13" s="190">
        <f ca="1">IF(AND(НачИнвП_Дата&lt;=KW$3,КИнвП_Дата&gt;KW$3),
             IF(НачЦ_ИнвП_Дата&gt;KW$3,0,SUMPRODUCT(($B$28:$B$41="Теплица")*$M$28:$M$41)),"")</f>
        <v>7.5</v>
      </c>
      <c r="KX13" s="190">
        <f ca="1">IF(AND(НачИнвП_Дата&lt;=KX$3,КИнвП_Дата&gt;KX$3),
             IF(НачЦ_ИнвП_Дата&gt;KX$3,0,SUMPRODUCT(($B$28:$B$41="Теплица")*$M$28:$M$41)),"")</f>
        <v>7.5</v>
      </c>
      <c r="KY13" s="190">
        <f ca="1">IF(AND(НачИнвП_Дата&lt;=KY$3,КИнвП_Дата&gt;KY$3),
             IF(НачЦ_ИнвП_Дата&gt;KY$3,0,SUMPRODUCT(($B$28:$B$41="Теплица")*$M$28:$M$41)),"")</f>
        <v>7.5</v>
      </c>
      <c r="KZ13" s="189">
        <f t="shared" ref="KZ13" ca="1" si="429">IFERROR(AVERAGE(KW13:KY13),0)</f>
        <v>7.5</v>
      </c>
      <c r="LA13" s="190">
        <f ca="1">IF(AND(НачИнвП_Дата&lt;=LA$3,КИнвП_Дата&gt;LA$3),
             IF(НачЦ_ИнвП_Дата&gt;LA$3,0,SUMPRODUCT(($B$28:$B$41="Теплица")*$M$28:$M$41)),"")</f>
        <v>7.5</v>
      </c>
      <c r="LB13" s="190">
        <f ca="1">IF(AND(НачИнвП_Дата&lt;=LB$3,КИнвП_Дата&gt;LB$3),
             IF(НачЦ_ИнвП_Дата&gt;LB$3,0,SUMPRODUCT(($B$28:$B$41="Теплица")*$M$28:$M$41)),"")</f>
        <v>7.5</v>
      </c>
      <c r="LC13" s="190">
        <f ca="1">IF(AND(НачИнвП_Дата&lt;=LC$3,КИнвП_Дата&gt;LC$3),
             IF(НачЦ_ИнвП_Дата&gt;LC$3,0,SUMPRODUCT(($B$28:$B$41="Теплица")*$M$28:$M$41)),"")</f>
        <v>7.5</v>
      </c>
      <c r="LD13" s="189">
        <f t="shared" ref="LD13" ca="1" si="430">IFERROR(AVERAGE(LA13:LC13),0)</f>
        <v>7.5</v>
      </c>
      <c r="LE13" s="190">
        <f ca="1">IF(AND(НачИнвП_Дата&lt;=LE$3,КИнвП_Дата&gt;LE$3),
             IF(НачЦ_ИнвП_Дата&gt;LE$3,0,SUMPRODUCT(($B$28:$B$41="Теплица")*$M$28:$M$41)),"")</f>
        <v>7.5</v>
      </c>
      <c r="LF13" s="190">
        <f ca="1">IF(AND(НачИнвП_Дата&lt;=LF$3,КИнвП_Дата&gt;LF$3),
             IF(НачЦ_ИнвП_Дата&gt;LF$3,0,SUMPRODUCT(($B$28:$B$41="Теплица")*$M$28:$M$41)),"")</f>
        <v>7.5</v>
      </c>
      <c r="LG13" s="190">
        <f ca="1">IF(AND(НачИнвП_Дата&lt;=LG$3,КИнвП_Дата&gt;LG$3),
             IF(НачЦ_ИнвП_Дата&gt;LG$3,0,SUMPRODUCT(($B$28:$B$41="Теплица")*$M$28:$M$41)),"")</f>
        <v>7.5</v>
      </c>
      <c r="LH13" s="189">
        <f t="shared" ref="LH13" ca="1" si="431">IFERROR(AVERAGE(LE13:LG13),0)</f>
        <v>7.5</v>
      </c>
      <c r="LI13" s="190">
        <f ca="1">IF(AND(НачИнвП_Дата&lt;=LI$3,КИнвП_Дата&gt;LI$3),
             IF(НачЦ_ИнвП_Дата&gt;LI$3,0,SUMPRODUCT(($B$28:$B$41="Теплица")*$M$28:$M$41)),"")</f>
        <v>7.5</v>
      </c>
      <c r="LJ13" s="190">
        <f ca="1">IF(AND(НачИнвП_Дата&lt;=LJ$3,КИнвП_Дата&gt;LJ$3),
             IF(НачЦ_ИнвП_Дата&gt;LJ$3,0,SUMPRODUCT(($B$28:$B$41="Теплица")*$M$28:$M$41)),"")</f>
        <v>7.5</v>
      </c>
      <c r="LK13" s="190">
        <f ca="1">IF(AND(НачИнвП_Дата&lt;=LK$3,КИнвП_Дата&gt;LK$3),
             IF(НачЦ_ИнвП_Дата&gt;LK$3,0,SUMPRODUCT(($B$28:$B$41="Теплица")*$M$28:$M$41)),"")</f>
        <v>7.5</v>
      </c>
      <c r="LL13" s="189">
        <f t="shared" ref="LL13" ca="1" si="432">IFERROR(AVERAGE(LI13:LK13),0)</f>
        <v>7.5</v>
      </c>
      <c r="LM13" s="200">
        <f t="shared" ref="LM13" ca="1" si="433">AVERAGE(KZ13,LD13,LH13,LL13)</f>
        <v>7.5</v>
      </c>
      <c r="LN13" s="190">
        <f ca="1">IF(AND(НачИнвП_Дата&lt;=LN$3,КИнвП_Дата&gt;LN$3),
             IF(НачЦ_ИнвП_Дата&gt;LN$3,0,SUMPRODUCT(($B$28:$B$41="Теплица")*$M$28:$M$41)),"")</f>
        <v>7.5</v>
      </c>
      <c r="LO13" s="190">
        <f ca="1">IF(AND(НачИнвП_Дата&lt;=LO$3,КИнвП_Дата&gt;LO$3),
             IF(НачЦ_ИнвП_Дата&gt;LO$3,0,SUMPRODUCT(($B$28:$B$41="Теплица")*$M$28:$M$41)),"")</f>
        <v>7.5</v>
      </c>
      <c r="LP13" s="190">
        <f ca="1">IF(AND(НачИнвП_Дата&lt;=LP$3,КИнвП_Дата&gt;LP$3),
             IF(НачЦ_ИнвП_Дата&gt;LP$3,0,SUMPRODUCT(($B$28:$B$41="Теплица")*$M$28:$M$41)),"")</f>
        <v>7.5</v>
      </c>
      <c r="LQ13" s="189">
        <f t="shared" ref="LQ13" ca="1" si="434">IFERROR(AVERAGE(LN13:LP13),0)</f>
        <v>7.5</v>
      </c>
      <c r="LR13" s="190">
        <f ca="1">IF(AND(НачИнвП_Дата&lt;=LR$3,КИнвП_Дата&gt;LR$3),
             IF(НачЦ_ИнвП_Дата&gt;LR$3,0,SUMPRODUCT(($B$28:$B$41="Теплица")*$M$28:$M$41)),"")</f>
        <v>7.5</v>
      </c>
      <c r="LS13" s="190">
        <f ca="1">IF(AND(НачИнвП_Дата&lt;=LS$3,КИнвП_Дата&gt;LS$3),
             IF(НачЦ_ИнвП_Дата&gt;LS$3,0,SUMPRODUCT(($B$28:$B$41="Теплица")*$M$28:$M$41)),"")</f>
        <v>7.5</v>
      </c>
      <c r="LT13" s="190">
        <f ca="1">IF(AND(НачИнвП_Дата&lt;=LT$3,КИнвП_Дата&gt;LT$3),
             IF(НачЦ_ИнвП_Дата&gt;LT$3,0,SUMPRODUCT(($B$28:$B$41="Теплица")*$M$28:$M$41)),"")</f>
        <v>7.5</v>
      </c>
      <c r="LU13" s="189">
        <f t="shared" ref="LU13" ca="1" si="435">IFERROR(AVERAGE(LR13:LT13),0)</f>
        <v>7.5</v>
      </c>
      <c r="LV13" s="190">
        <f ca="1">IF(AND(НачИнвП_Дата&lt;=LV$3,КИнвП_Дата&gt;LV$3),
             IF(НачЦ_ИнвП_Дата&gt;LV$3,0,SUMPRODUCT(($B$28:$B$41="Теплица")*$M$28:$M$41)),"")</f>
        <v>7.5</v>
      </c>
      <c r="LW13" s="190">
        <f ca="1">IF(AND(НачИнвП_Дата&lt;=LW$3,КИнвП_Дата&gt;LW$3),
             IF(НачЦ_ИнвП_Дата&gt;LW$3,0,SUMPRODUCT(($B$28:$B$41="Теплица")*$M$28:$M$41)),"")</f>
        <v>7.5</v>
      </c>
      <c r="LX13" s="190">
        <f ca="1">IF(AND(НачИнвП_Дата&lt;=LX$3,КИнвП_Дата&gt;LX$3),
             IF(НачЦ_ИнвП_Дата&gt;LX$3,0,SUMPRODUCT(($B$28:$B$41="Теплица")*$M$28:$M$41)),"")</f>
        <v>7.5</v>
      </c>
      <c r="LY13" s="189">
        <f t="shared" ref="LY13" ca="1" si="436">IFERROR(AVERAGE(LV13:LX13),0)</f>
        <v>7.5</v>
      </c>
      <c r="LZ13" s="190">
        <f ca="1">IF(AND(НачИнвП_Дата&lt;=LZ$3,КИнвП_Дата&gt;LZ$3),
             IF(НачЦ_ИнвП_Дата&gt;LZ$3,0,SUMPRODUCT(($B$28:$B$41="Теплица")*$M$28:$M$41)),"")</f>
        <v>7.5</v>
      </c>
      <c r="MA13" s="190">
        <f ca="1">IF(AND(НачИнвП_Дата&lt;=MA$3,КИнвП_Дата&gt;MA$3),
             IF(НачЦ_ИнвП_Дата&gt;MA$3,0,SUMPRODUCT(($B$28:$B$41="Теплица")*$M$28:$M$41)),"")</f>
        <v>7.5</v>
      </c>
      <c r="MB13" s="190">
        <f ca="1">IF(AND(НачИнвП_Дата&lt;=MB$3,КИнвП_Дата&gt;MB$3),
             IF(НачЦ_ИнвП_Дата&gt;MB$3,0,SUMPRODUCT(($B$28:$B$41="Теплица")*$M$28:$M$41)),"")</f>
        <v>7.5</v>
      </c>
      <c r="MC13" s="189">
        <f t="shared" ref="MC13" ca="1" si="437">IFERROR(AVERAGE(LZ13:MB13),0)</f>
        <v>7.5</v>
      </c>
      <c r="MD13" s="200">
        <f t="shared" ref="MD13" ca="1" si="438">AVERAGE(LQ13,LU13,LY13,MC13)</f>
        <v>7.5</v>
      </c>
      <c r="ME13" s="190">
        <f ca="1">IF(AND(НачИнвП_Дата&lt;=ME$3,КИнвП_Дата&gt;ME$3),
             IF(НачЦ_ИнвП_Дата&gt;ME$3,0,SUMPRODUCT(($B$28:$B$41="Теплица")*$M$28:$M$41)),"")</f>
        <v>7.5</v>
      </c>
      <c r="MF13" s="190">
        <f ca="1">IF(AND(НачИнвП_Дата&lt;=MF$3,КИнвП_Дата&gt;MF$3),
             IF(НачЦ_ИнвП_Дата&gt;MF$3,0,SUMPRODUCT(($B$28:$B$41="Теплица")*$M$28:$M$41)),"")</f>
        <v>7.5</v>
      </c>
      <c r="MG13" s="190">
        <f ca="1">IF(AND(НачИнвП_Дата&lt;=MG$3,КИнвП_Дата&gt;MG$3),
             IF(НачЦ_ИнвП_Дата&gt;MG$3,0,SUMPRODUCT(($B$28:$B$41="Теплица")*$M$28:$M$41)),"")</f>
        <v>7.5</v>
      </c>
      <c r="MH13" s="189">
        <f t="shared" ref="MH13" ca="1" si="439">IFERROR(AVERAGE(ME13:MG13),0)</f>
        <v>7.5</v>
      </c>
      <c r="MI13" s="190">
        <f ca="1">IF(AND(НачИнвП_Дата&lt;=MI$3,КИнвП_Дата&gt;MI$3),
             IF(НачЦ_ИнвП_Дата&gt;MI$3,0,SUMPRODUCT(($B$28:$B$41="Теплица")*$M$28:$M$41)),"")</f>
        <v>7.5</v>
      </c>
      <c r="MJ13" s="190">
        <f ca="1">IF(AND(НачИнвП_Дата&lt;=MJ$3,КИнвП_Дата&gt;MJ$3),
             IF(НачЦ_ИнвП_Дата&gt;MJ$3,0,SUMPRODUCT(($B$28:$B$41="Теплица")*$M$28:$M$41)),"")</f>
        <v>7.5</v>
      </c>
      <c r="MK13" s="190">
        <f ca="1">IF(AND(НачИнвП_Дата&lt;=MK$3,КИнвП_Дата&gt;MK$3),
             IF(НачЦ_ИнвП_Дата&gt;MK$3,0,SUMPRODUCT(($B$28:$B$41="Теплица")*$M$28:$M$41)),"")</f>
        <v>7.5</v>
      </c>
      <c r="ML13" s="189">
        <f t="shared" ref="ML13" ca="1" si="440">IFERROR(AVERAGE(MI13:MK13),0)</f>
        <v>7.5</v>
      </c>
      <c r="MM13" s="190">
        <f ca="1">IF(AND(НачИнвП_Дата&lt;=MM$3,КИнвП_Дата&gt;MM$3),
             IF(НачЦ_ИнвП_Дата&gt;MM$3,0,SUMPRODUCT(($B$28:$B$41="Теплица")*$M$28:$M$41)),"")</f>
        <v>7.5</v>
      </c>
      <c r="MN13" s="190">
        <f ca="1">IF(AND(НачИнвП_Дата&lt;=MN$3,КИнвП_Дата&gt;MN$3),
             IF(НачЦ_ИнвП_Дата&gt;MN$3,0,SUMPRODUCT(($B$28:$B$41="Теплица")*$M$28:$M$41)),"")</f>
        <v>7.5</v>
      </c>
      <c r="MO13" s="190">
        <f ca="1">IF(AND(НачИнвП_Дата&lt;=MO$3,КИнвП_Дата&gt;MO$3),
             IF(НачЦ_ИнвП_Дата&gt;MO$3,0,SUMPRODUCT(($B$28:$B$41="Теплица")*$M$28:$M$41)),"")</f>
        <v>7.5</v>
      </c>
      <c r="MP13" s="189">
        <f t="shared" ref="MP13" ca="1" si="441">IFERROR(AVERAGE(MM13:MO13),0)</f>
        <v>7.5</v>
      </c>
      <c r="MQ13" s="190">
        <f ca="1">IF(AND(НачИнвП_Дата&lt;=MQ$3,КИнвП_Дата&gt;MQ$3),
             IF(НачЦ_ИнвП_Дата&gt;MQ$3,0,SUMPRODUCT(($B$28:$B$41="Теплица")*$M$28:$M$41)),"")</f>
        <v>7.5</v>
      </c>
      <c r="MR13" s="190">
        <f ca="1">IF(AND(НачИнвП_Дата&lt;=MR$3,КИнвП_Дата&gt;MR$3),
             IF(НачЦ_ИнвП_Дата&gt;MR$3,0,SUMPRODUCT(($B$28:$B$41="Теплица")*$M$28:$M$41)),"")</f>
        <v>7.5</v>
      </c>
      <c r="MS13" s="190">
        <f ca="1">IF(AND(НачИнвП_Дата&lt;=MS$3,КИнвП_Дата&gt;MS$3),
             IF(НачЦ_ИнвП_Дата&gt;MS$3,0,SUMPRODUCT(($B$28:$B$41="Теплица")*$M$28:$M$41)),"")</f>
        <v>7.5</v>
      </c>
      <c r="MT13" s="189">
        <f t="shared" ref="MT13" ca="1" si="442">IFERROR(AVERAGE(MQ13:MS13),0)</f>
        <v>7.5</v>
      </c>
      <c r="MU13" s="200">
        <f t="shared" ref="MU13" ca="1" si="443">AVERAGE(MH13,ML13,MP13,MT13)</f>
        <v>7.5</v>
      </c>
      <c r="MV13" s="190">
        <f ca="1">IF(AND(НачИнвП_Дата&lt;=MV$3,КИнвП_Дата&gt;MV$3),
             IF(НачЦ_ИнвП_Дата&gt;MV$3,0,SUMPRODUCT(($B$28:$B$41="Теплица")*$M$28:$M$41)),"")</f>
        <v>7.5</v>
      </c>
      <c r="MW13" s="190">
        <f ca="1">IF(AND(НачИнвП_Дата&lt;=MW$3,КИнвП_Дата&gt;MW$3),
             IF(НачЦ_ИнвП_Дата&gt;MW$3,0,SUMPRODUCT(($B$28:$B$41="Теплица")*$M$28:$M$41)),"")</f>
        <v>7.5</v>
      </c>
      <c r="MX13" s="190">
        <f ca="1">IF(AND(НачИнвП_Дата&lt;=MX$3,КИнвП_Дата&gt;MX$3),
             IF(НачЦ_ИнвП_Дата&gt;MX$3,0,SUMPRODUCT(($B$28:$B$41="Теплица")*$M$28:$M$41)),"")</f>
        <v>7.5</v>
      </c>
      <c r="MY13" s="189">
        <f t="shared" ref="MY13" ca="1" si="444">IFERROR(AVERAGE(MV13:MX13),0)</f>
        <v>7.5</v>
      </c>
      <c r="MZ13" s="190">
        <f ca="1">IF(AND(НачИнвП_Дата&lt;=MZ$3,КИнвП_Дата&gt;MZ$3),
             IF(НачЦ_ИнвП_Дата&gt;MZ$3,0,SUMPRODUCT(($B$28:$B$41="Теплица")*$M$28:$M$41)),"")</f>
        <v>7.5</v>
      </c>
      <c r="NA13" s="190">
        <f ca="1">IF(AND(НачИнвП_Дата&lt;=NA$3,КИнвП_Дата&gt;NA$3),
             IF(НачЦ_ИнвП_Дата&gt;NA$3,0,SUMPRODUCT(($B$28:$B$41="Теплица")*$M$28:$M$41)),"")</f>
        <v>7.5</v>
      </c>
      <c r="NB13" s="190">
        <f ca="1">IF(AND(НачИнвП_Дата&lt;=NB$3,КИнвП_Дата&gt;NB$3),
             IF(НачЦ_ИнвП_Дата&gt;NB$3,0,SUMPRODUCT(($B$28:$B$41="Теплица")*$M$28:$M$41)),"")</f>
        <v>7.5</v>
      </c>
      <c r="NC13" s="189">
        <f t="shared" ref="NC13" ca="1" si="445">IFERROR(AVERAGE(MZ13:NB13),0)</f>
        <v>7.5</v>
      </c>
      <c r="ND13" s="190">
        <f ca="1">IF(AND(НачИнвП_Дата&lt;=ND$3,КИнвП_Дата&gt;ND$3),
             IF(НачЦ_ИнвП_Дата&gt;ND$3,0,SUMPRODUCT(($B$28:$B$41="Теплица")*$M$28:$M$41)),"")</f>
        <v>7.5</v>
      </c>
      <c r="NE13" s="190">
        <f ca="1">IF(AND(НачИнвП_Дата&lt;=NE$3,КИнвП_Дата&gt;NE$3),
             IF(НачЦ_ИнвП_Дата&gt;NE$3,0,SUMPRODUCT(($B$28:$B$41="Теплица")*$M$28:$M$41)),"")</f>
        <v>7.5</v>
      </c>
      <c r="NF13" s="190">
        <f ca="1">IF(AND(НачИнвП_Дата&lt;=NF$3,КИнвП_Дата&gt;NF$3),
             IF(НачЦ_ИнвП_Дата&gt;NF$3,0,SUMPRODUCT(($B$28:$B$41="Теплица")*$M$28:$M$41)),"")</f>
        <v>7.5</v>
      </c>
      <c r="NG13" s="189">
        <f t="shared" ref="NG13" ca="1" si="446">IFERROR(AVERAGE(ND13:NF13),0)</f>
        <v>7.5</v>
      </c>
      <c r="NH13" s="190">
        <f ca="1">IF(AND(НачИнвП_Дата&lt;=NH$3,КИнвП_Дата&gt;NH$3),
             IF(НачЦ_ИнвП_Дата&gt;NH$3,0,SUMPRODUCT(($B$28:$B$41="Теплица")*$M$28:$M$41)),"")</f>
        <v>7.5</v>
      </c>
      <c r="NI13" s="190">
        <f ca="1">IF(AND(НачИнвП_Дата&lt;=NI$3,КИнвП_Дата&gt;NI$3),
             IF(НачЦ_ИнвП_Дата&gt;NI$3,0,SUMPRODUCT(($B$28:$B$41="Теплица")*$M$28:$M$41)),"")</f>
        <v>7.5</v>
      </c>
      <c r="NJ13" s="190">
        <f ca="1">IF(AND(НачИнвП_Дата&lt;=NJ$3,КИнвП_Дата&gt;NJ$3),
             IF(НачЦ_ИнвП_Дата&gt;NJ$3,0,SUMPRODUCT(($B$28:$B$41="Теплица")*$M$28:$M$41)),"")</f>
        <v>7.5</v>
      </c>
      <c r="NK13" s="189">
        <f t="shared" ref="NK13" ca="1" si="447">IFERROR(AVERAGE(NH13:NJ13),0)</f>
        <v>7.5</v>
      </c>
      <c r="NL13" s="200">
        <f t="shared" ref="NL13" ca="1" si="448">AVERAGE(MY13,NC13,NG13,NK13)</f>
        <v>7.5</v>
      </c>
      <c r="NM13" s="190">
        <f ca="1">IF(AND(НачИнвП_Дата&lt;=NM$3,КИнвП_Дата&gt;NM$3),
             IF(НачЦ_ИнвП_Дата&gt;NM$3,0,SUMPRODUCT(($B$28:$B$41="Теплица")*$M$28:$M$41)),"")</f>
        <v>7.5</v>
      </c>
      <c r="NN13" s="190">
        <f ca="1">IF(AND(НачИнвП_Дата&lt;=NN$3,КИнвП_Дата&gt;NN$3),
             IF(НачЦ_ИнвП_Дата&gt;NN$3,0,SUMPRODUCT(($B$28:$B$41="Теплица")*$M$28:$M$41)),"")</f>
        <v>7.5</v>
      </c>
      <c r="NO13" s="190">
        <f ca="1">IF(AND(НачИнвП_Дата&lt;=NO$3,КИнвП_Дата&gt;NO$3),
             IF(НачЦ_ИнвП_Дата&gt;NO$3,0,SUMPRODUCT(($B$28:$B$41="Теплица")*$M$28:$M$41)),"")</f>
        <v>7.5</v>
      </c>
      <c r="NP13" s="189">
        <f t="shared" ref="NP13" ca="1" si="449">IFERROR(AVERAGE(NM13:NO13),0)</f>
        <v>7.5</v>
      </c>
      <c r="NQ13" s="190">
        <f ca="1">IF(AND(НачИнвП_Дата&lt;=NQ$3,КИнвП_Дата&gt;NQ$3),
             IF(НачЦ_ИнвП_Дата&gt;NQ$3,0,SUMPRODUCT(($B$28:$B$41="Теплица")*$M$28:$M$41)),"")</f>
        <v>7.5</v>
      </c>
      <c r="NR13" s="190">
        <f ca="1">IF(AND(НачИнвП_Дата&lt;=NR$3,КИнвП_Дата&gt;NR$3),
             IF(НачЦ_ИнвП_Дата&gt;NR$3,0,SUMPRODUCT(($B$28:$B$41="Теплица")*$M$28:$M$41)),"")</f>
        <v>7.5</v>
      </c>
      <c r="NS13" s="190">
        <f ca="1">IF(AND(НачИнвП_Дата&lt;=NS$3,КИнвП_Дата&gt;NS$3),
             IF(НачЦ_ИнвП_Дата&gt;NS$3,0,SUMPRODUCT(($B$28:$B$41="Теплица")*$M$28:$M$41)),"")</f>
        <v>7.5</v>
      </c>
      <c r="NT13" s="189">
        <f t="shared" ref="NT13" ca="1" si="450">IFERROR(AVERAGE(NQ13:NS13),0)</f>
        <v>7.5</v>
      </c>
      <c r="NU13" s="190">
        <f ca="1">IF(AND(НачИнвП_Дата&lt;=NU$3,КИнвП_Дата&gt;NU$3),
             IF(НачЦ_ИнвП_Дата&gt;NU$3,0,SUMPRODUCT(($B$28:$B$41="Теплица")*$M$28:$M$41)),"")</f>
        <v>7.5</v>
      </c>
      <c r="NV13" s="190">
        <f ca="1">IF(AND(НачИнвП_Дата&lt;=NV$3,КИнвП_Дата&gt;NV$3),
             IF(НачЦ_ИнвП_Дата&gt;NV$3,0,SUMPRODUCT(($B$28:$B$41="Теплица")*$M$28:$M$41)),"")</f>
        <v>7.5</v>
      </c>
      <c r="NW13" s="190">
        <f ca="1">IF(AND(НачИнвП_Дата&lt;=NW$3,КИнвП_Дата&gt;NW$3),
             IF(НачЦ_ИнвП_Дата&gt;NW$3,0,SUMPRODUCT(($B$28:$B$41="Теплица")*$M$28:$M$41)),"")</f>
        <v>7.5</v>
      </c>
      <c r="NX13" s="189">
        <f t="shared" ref="NX13" ca="1" si="451">IFERROR(AVERAGE(NU13:NW13),0)</f>
        <v>7.5</v>
      </c>
      <c r="NY13" s="190">
        <f ca="1">IF(AND(НачИнвП_Дата&lt;=NY$3,КИнвП_Дата&gt;NY$3),
             IF(НачЦ_ИнвП_Дата&gt;NY$3,0,SUMPRODUCT(($B$28:$B$41="Теплица")*$M$28:$M$41)),"")</f>
        <v>7.5</v>
      </c>
      <c r="NZ13" s="190">
        <f ca="1">IF(AND(НачИнвП_Дата&lt;=NZ$3,КИнвП_Дата&gt;NZ$3),
             IF(НачЦ_ИнвП_Дата&gt;NZ$3,0,SUMPRODUCT(($B$28:$B$41="Теплица")*$M$28:$M$41)),"")</f>
        <v>7.5</v>
      </c>
      <c r="OA13" s="190">
        <f ca="1">IF(AND(НачИнвП_Дата&lt;=OA$3,КИнвП_Дата&gt;OA$3),
             IF(НачЦ_ИнвП_Дата&gt;OA$3,0,SUMPRODUCT(($B$28:$B$41="Теплица")*$M$28:$M$41)),"")</f>
        <v>7.5</v>
      </c>
      <c r="OB13" s="189">
        <f t="shared" ref="OB13" ca="1" si="452">IFERROR(AVERAGE(NY13:OA13),0)</f>
        <v>7.5</v>
      </c>
      <c r="OC13" s="200">
        <f t="shared" ref="OC13" ca="1" si="453">AVERAGE(NP13,NT13,NX13,OB13)</f>
        <v>7.5</v>
      </c>
      <c r="OD13" s="190">
        <f ca="1">IF(AND(НачИнвП_Дата&lt;=OD$3,КИнвП_Дата&gt;OD$3),
             IF(НачЦ_ИнвП_Дата&gt;OD$3,0,SUMPRODUCT(($B$28:$B$41="Теплица")*$M$28:$M$41)),"")</f>
        <v>7.5</v>
      </c>
      <c r="OE13" s="190">
        <f ca="1">IF(AND(НачИнвП_Дата&lt;=OE$3,КИнвП_Дата&gt;OE$3),
             IF(НачЦ_ИнвП_Дата&gt;OE$3,0,SUMPRODUCT(($B$28:$B$41="Теплица")*$M$28:$M$41)),"")</f>
        <v>7.5</v>
      </c>
      <c r="OF13" s="190">
        <f ca="1">IF(AND(НачИнвП_Дата&lt;=OF$3,КИнвП_Дата&gt;OF$3),
             IF(НачЦ_ИнвП_Дата&gt;OF$3,0,SUMPRODUCT(($B$28:$B$41="Теплица")*$M$28:$M$41)),"")</f>
        <v>7.5</v>
      </c>
      <c r="OG13" s="189">
        <f t="shared" ref="OG13" ca="1" si="454">IFERROR(AVERAGE(OD13:OF13),0)</f>
        <v>7.5</v>
      </c>
      <c r="OH13" s="190">
        <f ca="1">IF(AND(НачИнвП_Дата&lt;=OH$3,КИнвП_Дата&gt;OH$3),
             IF(НачЦ_ИнвП_Дата&gt;OH$3,0,SUMPRODUCT(($B$28:$B$41="Теплица")*$M$28:$M$41)),"")</f>
        <v>7.5</v>
      </c>
      <c r="OI13" s="190">
        <f ca="1">IF(AND(НачИнвП_Дата&lt;=OI$3,КИнвП_Дата&gt;OI$3),
             IF(НачЦ_ИнвП_Дата&gt;OI$3,0,SUMPRODUCT(($B$28:$B$41="Теплица")*$M$28:$M$41)),"")</f>
        <v>7.5</v>
      </c>
      <c r="OJ13" s="190">
        <f ca="1">IF(AND(НачИнвП_Дата&lt;=OJ$3,КИнвП_Дата&gt;OJ$3),
             IF(НачЦ_ИнвП_Дата&gt;OJ$3,0,SUMPRODUCT(($B$28:$B$41="Теплица")*$M$28:$M$41)),"")</f>
        <v>7.5</v>
      </c>
      <c r="OK13" s="189">
        <f t="shared" ref="OK13" ca="1" si="455">IFERROR(AVERAGE(OH13:OJ13),0)</f>
        <v>7.5</v>
      </c>
      <c r="OL13" s="190">
        <f ca="1">IF(AND(НачИнвП_Дата&lt;=OL$3,КИнвП_Дата&gt;OL$3),
             IF(НачЦ_ИнвП_Дата&gt;OL$3,0,SUMPRODUCT(($B$28:$B$41="Теплица")*$M$28:$M$41)),"")</f>
        <v>7.5</v>
      </c>
      <c r="OM13" s="190">
        <f ca="1">IF(AND(НачИнвП_Дата&lt;=OM$3,КИнвП_Дата&gt;OM$3),
             IF(НачЦ_ИнвП_Дата&gt;OM$3,0,SUMPRODUCT(($B$28:$B$41="Теплица")*$M$28:$M$41)),"")</f>
        <v>7.5</v>
      </c>
      <c r="ON13" s="190">
        <f ca="1">IF(AND(НачИнвП_Дата&lt;=ON$3,КИнвП_Дата&gt;ON$3),
             IF(НачЦ_ИнвП_Дата&gt;ON$3,0,SUMPRODUCT(($B$28:$B$41="Теплица")*$M$28:$M$41)),"")</f>
        <v>7.5</v>
      </c>
      <c r="OO13" s="189">
        <f t="shared" ref="OO13" ca="1" si="456">IFERROR(AVERAGE(OL13:ON13),0)</f>
        <v>7.5</v>
      </c>
      <c r="OP13" s="190">
        <f ca="1">IF(AND(НачИнвП_Дата&lt;=OP$3,КИнвП_Дата&gt;OP$3),
             IF(НачЦ_ИнвП_Дата&gt;OP$3,0,SUMPRODUCT(($B$28:$B$41="Теплица")*$M$28:$M$41)),"")</f>
        <v>7.5</v>
      </c>
      <c r="OQ13" s="190">
        <f ca="1">IF(AND(НачИнвП_Дата&lt;=OQ$3,КИнвП_Дата&gt;OQ$3),
             IF(НачЦ_ИнвП_Дата&gt;OQ$3,0,SUMPRODUCT(($B$28:$B$41="Теплица")*$M$28:$M$41)),"")</f>
        <v>7.5</v>
      </c>
      <c r="OR13" s="190">
        <f ca="1">IF(AND(НачИнвП_Дата&lt;=OR$3,КИнвП_Дата&gt;OR$3),
             IF(НачЦ_ИнвП_Дата&gt;OR$3,0,SUMPRODUCT(($B$28:$B$41="Теплица")*$M$28:$M$41)),"")</f>
        <v>7.5</v>
      </c>
      <c r="OS13" s="189">
        <f t="shared" ref="OS13" ca="1" si="457">IFERROR(AVERAGE(OP13:OR13),0)</f>
        <v>7.5</v>
      </c>
      <c r="OT13" s="200">
        <f t="shared" ref="OT13" ca="1" si="458">AVERAGE(OG13,OK13,OO13,OS13)</f>
        <v>7.5</v>
      </c>
      <c r="OU13" s="190">
        <f ca="1">IF(AND(НачИнвП_Дата&lt;=OU$3,КИнвП_Дата&gt;OU$3),
             IF(НачЦ_ИнвП_Дата&gt;OU$3,0,SUMPRODUCT(($B$28:$B$41="Теплица")*$M$28:$M$41)),"")</f>
        <v>7.5</v>
      </c>
      <c r="OV13" s="190">
        <f ca="1">IF(AND(НачИнвП_Дата&lt;=OV$3,КИнвП_Дата&gt;OV$3),
             IF(НачЦ_ИнвП_Дата&gt;OV$3,0,SUMPRODUCT(($B$28:$B$41="Теплица")*$M$28:$M$41)),"")</f>
        <v>7.5</v>
      </c>
      <c r="OW13" s="190">
        <f ca="1">IF(AND(НачИнвП_Дата&lt;=OW$3,КИнвП_Дата&gt;OW$3),
             IF(НачЦ_ИнвП_Дата&gt;OW$3,0,SUMPRODUCT(($B$28:$B$41="Теплица")*$M$28:$M$41)),"")</f>
        <v>7.5</v>
      </c>
      <c r="OX13" s="189">
        <f t="shared" ref="OX13" ca="1" si="459">IFERROR(AVERAGE(OU13:OW13),0)</f>
        <v>7.5</v>
      </c>
      <c r="OY13" s="190">
        <f ca="1">IF(AND(НачИнвП_Дата&lt;=OY$3,КИнвП_Дата&gt;OY$3),
             IF(НачЦ_ИнвП_Дата&gt;OY$3,0,SUMPRODUCT(($B$28:$B$41="Теплица")*$M$28:$M$41)),"")</f>
        <v>7.5</v>
      </c>
      <c r="OZ13" s="190">
        <f ca="1">IF(AND(НачИнвП_Дата&lt;=OZ$3,КИнвП_Дата&gt;OZ$3),
             IF(НачЦ_ИнвП_Дата&gt;OZ$3,0,SUMPRODUCT(($B$28:$B$41="Теплица")*$M$28:$M$41)),"")</f>
        <v>7.5</v>
      </c>
      <c r="PA13" s="190">
        <f ca="1">IF(AND(НачИнвП_Дата&lt;=PA$3,КИнвП_Дата&gt;PA$3),
             IF(НачЦ_ИнвП_Дата&gt;PA$3,0,SUMPRODUCT(($B$28:$B$41="Теплица")*$M$28:$M$41)),"")</f>
        <v>7.5</v>
      </c>
      <c r="PB13" s="189">
        <f t="shared" ref="PB13" ca="1" si="460">IFERROR(AVERAGE(OY13:PA13),0)</f>
        <v>7.5</v>
      </c>
      <c r="PC13" s="190">
        <f ca="1">IF(AND(НачИнвП_Дата&lt;=PC$3,КИнвП_Дата&gt;PC$3),
             IF(НачЦ_ИнвП_Дата&gt;PC$3,0,SUMPRODUCT(($B$28:$B$41="Теплица")*$M$28:$M$41)),"")</f>
        <v>7.5</v>
      </c>
      <c r="PD13" s="190">
        <f ca="1">IF(AND(НачИнвП_Дата&lt;=PD$3,КИнвП_Дата&gt;PD$3),
             IF(НачЦ_ИнвП_Дата&gt;PD$3,0,SUMPRODUCT(($B$28:$B$41="Теплица")*$M$28:$M$41)),"")</f>
        <v>7.5</v>
      </c>
      <c r="PE13" s="190">
        <f ca="1">IF(AND(НачИнвП_Дата&lt;=PE$3,КИнвП_Дата&gt;PE$3),
             IF(НачЦ_ИнвП_Дата&gt;PE$3,0,SUMPRODUCT(($B$28:$B$41="Теплица")*$M$28:$M$41)),"")</f>
        <v>7.5</v>
      </c>
      <c r="PF13" s="189">
        <f t="shared" ref="PF13" ca="1" si="461">IFERROR(AVERAGE(PC13:PE13),0)</f>
        <v>7.5</v>
      </c>
      <c r="PG13" s="190">
        <f ca="1">IF(AND(НачИнвП_Дата&lt;=PG$3,КИнвП_Дата&gt;PG$3),
             IF(НачЦ_ИнвП_Дата&gt;PG$3,0,SUMPRODUCT(($B$28:$B$41="Теплица")*$M$28:$M$41)),"")</f>
        <v>7.5</v>
      </c>
      <c r="PH13" s="190">
        <f ca="1">IF(AND(НачИнвП_Дата&lt;=PH$3,КИнвП_Дата&gt;PH$3),
             IF(НачЦ_ИнвП_Дата&gt;PH$3,0,SUMPRODUCT(($B$28:$B$41="Теплица")*$M$28:$M$41)),"")</f>
        <v>7.5</v>
      </c>
      <c r="PI13" s="190">
        <f ca="1">IF(AND(НачИнвП_Дата&lt;=PI$3,КИнвП_Дата&gt;PI$3),
             IF(НачЦ_ИнвП_Дата&gt;PI$3,0,SUMPRODUCT(($B$28:$B$41="Теплица")*$M$28:$M$41)),"")</f>
        <v>7.5</v>
      </c>
      <c r="PJ13" s="189">
        <f t="shared" ref="PJ13" ca="1" si="462">IFERROR(AVERAGE(PG13:PI13),0)</f>
        <v>7.5</v>
      </c>
      <c r="PK13" s="200">
        <f t="shared" ref="PK13" ca="1" si="463">AVERAGE(OX13,PB13,PF13,PJ13)</f>
        <v>7.5</v>
      </c>
      <c r="PL13" s="190">
        <f ca="1">IF(AND(НачИнвП_Дата&lt;=PL$3,КИнвП_Дата&gt;PL$3),
             IF(НачЦ_ИнвП_Дата&gt;PL$3,0,SUMPRODUCT(($B$28:$B$41="Теплица")*$M$28:$M$41)),"")</f>
        <v>7.5</v>
      </c>
      <c r="PM13" s="190">
        <f ca="1">IF(AND(НачИнвП_Дата&lt;=PM$3,КИнвП_Дата&gt;PM$3),
             IF(НачЦ_ИнвП_Дата&gt;PM$3,0,SUMPRODUCT(($B$28:$B$41="Теплица")*$M$28:$M$41)),"")</f>
        <v>7.5</v>
      </c>
      <c r="PN13" s="190">
        <f ca="1">IF(AND(НачИнвП_Дата&lt;=PN$3,КИнвП_Дата&gt;PN$3),
             IF(НачЦ_ИнвП_Дата&gt;PN$3,0,SUMPRODUCT(($B$28:$B$41="Теплица")*$M$28:$M$41)),"")</f>
        <v>7.5</v>
      </c>
      <c r="PO13" s="189">
        <f t="shared" ref="PO13" ca="1" si="464">IFERROR(AVERAGE(PL13:PN13),0)</f>
        <v>7.5</v>
      </c>
      <c r="PP13" s="190">
        <f ca="1">IF(AND(НачИнвП_Дата&lt;=PP$3,КИнвП_Дата&gt;PP$3),
             IF(НачЦ_ИнвП_Дата&gt;PP$3,0,SUMPRODUCT(($B$28:$B$41="Теплица")*$M$28:$M$41)),"")</f>
        <v>7.5</v>
      </c>
      <c r="PQ13" s="190">
        <f ca="1">IF(AND(НачИнвП_Дата&lt;=PQ$3,КИнвП_Дата&gt;PQ$3),
             IF(НачЦ_ИнвП_Дата&gt;PQ$3,0,SUMPRODUCT(($B$28:$B$41="Теплица")*$M$28:$M$41)),"")</f>
        <v>7.5</v>
      </c>
      <c r="PR13" s="190">
        <f ca="1">IF(AND(НачИнвП_Дата&lt;=PR$3,КИнвП_Дата&gt;PR$3),
             IF(НачЦ_ИнвП_Дата&gt;PR$3,0,SUMPRODUCT(($B$28:$B$41="Теплица")*$M$28:$M$41)),"")</f>
        <v>7.5</v>
      </c>
      <c r="PS13" s="189">
        <f t="shared" ref="PS13" ca="1" si="465">IFERROR(AVERAGE(PP13:PR13),0)</f>
        <v>7.5</v>
      </c>
      <c r="PT13" s="190">
        <f ca="1">IF(AND(НачИнвП_Дата&lt;=PT$3,КИнвП_Дата&gt;PT$3),
             IF(НачЦ_ИнвП_Дата&gt;PT$3,0,SUMPRODUCT(($B$28:$B$41="Теплица")*$M$28:$M$41)),"")</f>
        <v>7.5</v>
      </c>
      <c r="PU13" s="190">
        <f ca="1">IF(AND(НачИнвП_Дата&lt;=PU$3,КИнвП_Дата&gt;PU$3),
             IF(НачЦ_ИнвП_Дата&gt;PU$3,0,SUMPRODUCT(($B$28:$B$41="Теплица")*$M$28:$M$41)),"")</f>
        <v>7.5</v>
      </c>
      <c r="PV13" s="190">
        <f ca="1">IF(AND(НачИнвП_Дата&lt;=PV$3,КИнвП_Дата&gt;PV$3),
             IF(НачЦ_ИнвП_Дата&gt;PV$3,0,SUMPRODUCT(($B$28:$B$41="Теплица")*$M$28:$M$41)),"")</f>
        <v>7.5</v>
      </c>
      <c r="PW13" s="189">
        <f t="shared" ref="PW13" ca="1" si="466">IFERROR(AVERAGE(PT13:PV13),0)</f>
        <v>7.5</v>
      </c>
      <c r="PX13" s="190">
        <f ca="1">IF(AND(НачИнвП_Дата&lt;=PX$3,КИнвП_Дата&gt;PX$3),
             IF(НачЦ_ИнвП_Дата&gt;PX$3,0,SUMPRODUCT(($B$28:$B$41="Теплица")*$M$28:$M$41)),"")</f>
        <v>7.5</v>
      </c>
      <c r="PY13" s="190">
        <f ca="1">IF(AND(НачИнвП_Дата&lt;=PY$3,КИнвП_Дата&gt;PY$3),
             IF(НачЦ_ИнвП_Дата&gt;PY$3,0,SUMPRODUCT(($B$28:$B$41="Теплица")*$M$28:$M$41)),"")</f>
        <v>7.5</v>
      </c>
      <c r="PZ13" s="190">
        <f ca="1">IF(AND(НачИнвП_Дата&lt;=PZ$3,КИнвП_Дата&gt;PZ$3),
             IF(НачЦ_ИнвП_Дата&gt;PZ$3,0,SUMPRODUCT(($B$28:$B$41="Теплица")*$M$28:$M$41)),"")</f>
        <v>7.5</v>
      </c>
      <c r="QA13" s="189">
        <f t="shared" ref="QA13" ca="1" si="467">IFERROR(AVERAGE(PX13:PZ13),0)</f>
        <v>7.5</v>
      </c>
      <c r="QB13" s="200">
        <f t="shared" ref="QB13" ca="1" si="468">AVERAGE(PO13,PS13,PW13,QA13)</f>
        <v>7.5</v>
      </c>
      <c r="QC13" s="190">
        <f ca="1">IF(AND(НачИнвП_Дата&lt;=QC$3,КИнвП_Дата&gt;QC$3),
             IF(НачЦ_ИнвП_Дата&gt;QC$3,0,SUMPRODUCT(($B$28:$B$41="Теплица")*$M$28:$M$41)),"")</f>
        <v>7.5</v>
      </c>
      <c r="QD13" s="190">
        <f ca="1">IF(AND(НачИнвП_Дата&lt;=QD$3,КИнвП_Дата&gt;QD$3),
             IF(НачЦ_ИнвП_Дата&gt;QD$3,0,SUMPRODUCT(($B$28:$B$41="Теплица")*$M$28:$M$41)),"")</f>
        <v>7.5</v>
      </c>
      <c r="QE13" s="190">
        <f ca="1">IF(AND(НачИнвП_Дата&lt;=QE$3,КИнвП_Дата&gt;QE$3),
             IF(НачЦ_ИнвП_Дата&gt;QE$3,0,SUMPRODUCT(($B$28:$B$41="Теплица")*$M$28:$M$41)),"")</f>
        <v>7.5</v>
      </c>
      <c r="QF13" s="189">
        <f t="shared" ref="QF13" ca="1" si="469">IFERROR(AVERAGE(QC13:QE13),0)</f>
        <v>7.5</v>
      </c>
      <c r="QG13" s="190">
        <f ca="1">IF(AND(НачИнвП_Дата&lt;=QG$3,КИнвП_Дата&gt;QG$3),
             IF(НачЦ_ИнвП_Дата&gt;QG$3,0,SUMPRODUCT(($B$28:$B$41="Теплица")*$M$28:$M$41)),"")</f>
        <v>7.5</v>
      </c>
      <c r="QH13" s="190">
        <f ca="1">IF(AND(НачИнвП_Дата&lt;=QH$3,КИнвП_Дата&gt;QH$3),
             IF(НачЦ_ИнвП_Дата&gt;QH$3,0,SUMPRODUCT(($B$28:$B$41="Теплица")*$M$28:$M$41)),"")</f>
        <v>7.5</v>
      </c>
      <c r="QI13" s="190">
        <f ca="1">IF(AND(НачИнвП_Дата&lt;=QI$3,КИнвП_Дата&gt;QI$3),
             IF(НачЦ_ИнвП_Дата&gt;QI$3,0,SUMPRODUCT(($B$28:$B$41="Теплица")*$M$28:$M$41)),"")</f>
        <v>7.5</v>
      </c>
      <c r="QJ13" s="189">
        <f t="shared" ref="QJ13" ca="1" si="470">IFERROR(AVERAGE(QG13:QI13),0)</f>
        <v>7.5</v>
      </c>
      <c r="QK13" s="190">
        <f ca="1">IF(AND(НачИнвП_Дата&lt;=QK$3,КИнвП_Дата&gt;QK$3),
             IF(НачЦ_ИнвП_Дата&gt;QK$3,0,SUMPRODUCT(($B$28:$B$41="Теплица")*$M$28:$M$41)),"")</f>
        <v>7.5</v>
      </c>
      <c r="QL13" s="190">
        <f ca="1">IF(AND(НачИнвП_Дата&lt;=QL$3,КИнвП_Дата&gt;QL$3),
             IF(НачЦ_ИнвП_Дата&gt;QL$3,0,SUMPRODUCT(($B$28:$B$41="Теплица")*$M$28:$M$41)),"")</f>
        <v>7.5</v>
      </c>
      <c r="QM13" s="190">
        <f ca="1">IF(AND(НачИнвП_Дата&lt;=QM$3,КИнвП_Дата&gt;QM$3),
             IF(НачЦ_ИнвП_Дата&gt;QM$3,0,SUMPRODUCT(($B$28:$B$41="Теплица")*$M$28:$M$41)),"")</f>
        <v>7.5</v>
      </c>
      <c r="QN13" s="189">
        <f t="shared" ref="QN13" ca="1" si="471">IFERROR(AVERAGE(QK13:QM13),0)</f>
        <v>7.5</v>
      </c>
      <c r="QO13" s="190">
        <f ca="1">IF(AND(НачИнвП_Дата&lt;=QO$3,КИнвП_Дата&gt;QO$3),
             IF(НачЦ_ИнвП_Дата&gt;QO$3,0,SUMPRODUCT(($B$28:$B$41="Теплица")*$M$28:$M$41)),"")</f>
        <v>7.5</v>
      </c>
      <c r="QP13" s="190">
        <f ca="1">IF(AND(НачИнвП_Дата&lt;=QP$3,КИнвП_Дата&gt;QP$3),
             IF(НачЦ_ИнвП_Дата&gt;QP$3,0,SUMPRODUCT(($B$28:$B$41="Теплица")*$M$28:$M$41)),"")</f>
        <v>7.5</v>
      </c>
      <c r="QQ13" s="190">
        <f ca="1">IF(AND(НачИнвП_Дата&lt;=QQ$3,КИнвП_Дата&gt;QQ$3),
             IF(НачЦ_ИнвП_Дата&gt;QQ$3,0,SUMPRODUCT(($B$28:$B$41="Теплица")*$M$28:$M$41)),"")</f>
        <v>7.5</v>
      </c>
      <c r="QR13" s="189">
        <f t="shared" ref="QR13" ca="1" si="472">IFERROR(AVERAGE(QO13:QQ13),0)</f>
        <v>7.5</v>
      </c>
      <c r="QS13" s="200">
        <f t="shared" ref="QS13" ca="1" si="473">AVERAGE(QF13,QJ13,QN13,QR13)</f>
        <v>7.5</v>
      </c>
      <c r="QT13" s="190">
        <f ca="1">IF(AND(НачИнвП_Дата&lt;=QT$3,КИнвП_Дата&gt;QT$3),
             IF(НачЦ_ИнвП_Дата&gt;QT$3,0,SUMPRODUCT(($B$28:$B$41="Теплица")*$M$28:$M$41)),"")</f>
        <v>7.5</v>
      </c>
      <c r="QU13" s="190">
        <f ca="1">IF(AND(НачИнвП_Дата&lt;=QU$3,КИнвП_Дата&gt;QU$3),
             IF(НачЦ_ИнвП_Дата&gt;QU$3,0,SUMPRODUCT(($B$28:$B$41="Теплица")*$M$28:$M$41)),"")</f>
        <v>7.5</v>
      </c>
      <c r="QV13" s="190">
        <f ca="1">IF(AND(НачИнвП_Дата&lt;=QV$3,КИнвП_Дата&gt;QV$3),
             IF(НачЦ_ИнвП_Дата&gt;QV$3,0,SUMPRODUCT(($B$28:$B$41="Теплица")*$M$28:$M$41)),"")</f>
        <v>7.5</v>
      </c>
      <c r="QW13" s="189">
        <f t="shared" ref="QW13" ca="1" si="474">IFERROR(AVERAGE(QT13:QV13),0)</f>
        <v>7.5</v>
      </c>
      <c r="QX13" s="190">
        <f ca="1">IF(AND(НачИнвП_Дата&lt;=QX$3,КИнвП_Дата&gt;QX$3),
             IF(НачЦ_ИнвП_Дата&gt;QX$3,0,SUMPRODUCT(($B$28:$B$41="Теплица")*$M$28:$M$41)),"")</f>
        <v>7.5</v>
      </c>
      <c r="QY13" s="190">
        <f ca="1">IF(AND(НачИнвП_Дата&lt;=QY$3,КИнвП_Дата&gt;QY$3),
             IF(НачЦ_ИнвП_Дата&gt;QY$3,0,SUMPRODUCT(($B$28:$B$41="Теплица")*$M$28:$M$41)),"")</f>
        <v>7.5</v>
      </c>
      <c r="QZ13" s="190">
        <f ca="1">IF(AND(НачИнвП_Дата&lt;=QZ$3,КИнвП_Дата&gt;QZ$3),
             IF(НачЦ_ИнвП_Дата&gt;QZ$3,0,SUMPRODUCT(($B$28:$B$41="Теплица")*$M$28:$M$41)),"")</f>
        <v>7.5</v>
      </c>
      <c r="RA13" s="189">
        <f t="shared" ref="RA13" ca="1" si="475">IFERROR(AVERAGE(QX13:QZ13),0)</f>
        <v>7.5</v>
      </c>
      <c r="RB13" s="190">
        <f ca="1">IF(AND(НачИнвП_Дата&lt;=RB$3,КИнвП_Дата&gt;RB$3),
             IF(НачЦ_ИнвП_Дата&gt;RB$3,0,SUMPRODUCT(($B$28:$B$41="Теплица")*$M$28:$M$41)),"")</f>
        <v>7.5</v>
      </c>
      <c r="RC13" s="190">
        <f ca="1">IF(AND(НачИнвП_Дата&lt;=RC$3,КИнвП_Дата&gt;RC$3),
             IF(НачЦ_ИнвП_Дата&gt;RC$3,0,SUMPRODUCT(($B$28:$B$41="Теплица")*$M$28:$M$41)),"")</f>
        <v>7.5</v>
      </c>
      <c r="RD13" s="190">
        <f ca="1">IF(AND(НачИнвП_Дата&lt;=RD$3,КИнвП_Дата&gt;RD$3),
             IF(НачЦ_ИнвП_Дата&gt;RD$3,0,SUMPRODUCT(($B$28:$B$41="Теплица")*$M$28:$M$41)),"")</f>
        <v>7.5</v>
      </c>
      <c r="RE13" s="189">
        <f t="shared" ref="RE13" ca="1" si="476">IFERROR(AVERAGE(RB13:RD13),0)</f>
        <v>7.5</v>
      </c>
      <c r="RF13" s="190">
        <f ca="1">IF(AND(НачИнвП_Дата&lt;=RF$3,КИнвП_Дата&gt;RF$3),
             IF(НачЦ_ИнвП_Дата&gt;RF$3,0,SUMPRODUCT(($B$28:$B$41="Теплица")*$M$28:$M$41)),"")</f>
        <v>7.5</v>
      </c>
      <c r="RG13" s="190">
        <f ca="1">IF(AND(НачИнвП_Дата&lt;=RG$3,КИнвП_Дата&gt;RG$3),
             IF(НачЦ_ИнвП_Дата&gt;RG$3,0,SUMPRODUCT(($B$28:$B$41="Теплица")*$M$28:$M$41)),"")</f>
        <v>7.5</v>
      </c>
      <c r="RH13" s="190">
        <f ca="1">IF(AND(НачИнвП_Дата&lt;=RH$3,КИнвП_Дата&gt;RH$3),
             IF(НачЦ_ИнвП_Дата&gt;RH$3,0,SUMPRODUCT(($B$28:$B$41="Теплица")*$M$28:$M$41)),"")</f>
        <v>7.5</v>
      </c>
      <c r="RI13" s="189">
        <f t="shared" ref="RI13" ca="1" si="477">IFERROR(AVERAGE(RF13:RH13),0)</f>
        <v>7.5</v>
      </c>
      <c r="RJ13" s="200">
        <f t="shared" ref="RJ13" ca="1" si="478">AVERAGE(QW13,RA13,RE13,RI13)</f>
        <v>7.5</v>
      </c>
      <c r="RK13" s="190">
        <f ca="1">IF(AND(НачИнвП_Дата&lt;=RK$3,КИнвП_Дата&gt;RK$3),
             IF(НачЦ_ИнвП_Дата&gt;RK$3,0,SUMPRODUCT(($B$28:$B$41="Теплица")*$M$28:$M$41)),"")</f>
        <v>7.5</v>
      </c>
      <c r="RL13" s="190">
        <f ca="1">IF(AND(НачИнвП_Дата&lt;=RL$3,КИнвП_Дата&gt;RL$3),
             IF(НачЦ_ИнвП_Дата&gt;RL$3,0,SUMPRODUCT(($B$28:$B$41="Теплица")*$M$28:$M$41)),"")</f>
        <v>7.5</v>
      </c>
      <c r="RM13" s="190">
        <f ca="1">IF(AND(НачИнвП_Дата&lt;=RM$3,КИнвП_Дата&gt;RM$3),
             IF(НачЦ_ИнвП_Дата&gt;RM$3,0,SUMPRODUCT(($B$28:$B$41="Теплица")*$M$28:$M$41)),"")</f>
        <v>7.5</v>
      </c>
      <c r="RN13" s="189">
        <f t="shared" ref="RN13" ca="1" si="479">IFERROR(AVERAGE(RK13:RM13),0)</f>
        <v>7.5</v>
      </c>
      <c r="RO13" s="190">
        <f ca="1">IF(AND(НачИнвП_Дата&lt;=RO$3,КИнвП_Дата&gt;RO$3),
             IF(НачЦ_ИнвП_Дата&gt;RO$3,0,SUMPRODUCT(($B$28:$B$41="Теплица")*$M$28:$M$41)),"")</f>
        <v>7.5</v>
      </c>
      <c r="RP13" s="190">
        <f ca="1">IF(AND(НачИнвП_Дата&lt;=RP$3,КИнвП_Дата&gt;RP$3),
             IF(НачЦ_ИнвП_Дата&gt;RP$3,0,SUMPRODUCT(($B$28:$B$41="Теплица")*$M$28:$M$41)),"")</f>
        <v>7.5</v>
      </c>
      <c r="RQ13" s="190">
        <f ca="1">IF(AND(НачИнвП_Дата&lt;=RQ$3,КИнвП_Дата&gt;RQ$3),
             IF(НачЦ_ИнвП_Дата&gt;RQ$3,0,SUMPRODUCT(($B$28:$B$41="Теплица")*$M$28:$M$41)),"")</f>
        <v>7.5</v>
      </c>
      <c r="RR13" s="189">
        <f t="shared" ref="RR13" ca="1" si="480">IFERROR(AVERAGE(RO13:RQ13),0)</f>
        <v>7.5</v>
      </c>
      <c r="RS13" s="190">
        <f ca="1">IF(AND(НачИнвП_Дата&lt;=RS$3,КИнвП_Дата&gt;RS$3),
             IF(НачЦ_ИнвП_Дата&gt;RS$3,0,SUMPRODUCT(($B$28:$B$41="Теплица")*$M$28:$M$41)),"")</f>
        <v>7.5</v>
      </c>
      <c r="RT13" s="190">
        <f ca="1">IF(AND(НачИнвП_Дата&lt;=RT$3,КИнвП_Дата&gt;RT$3),
             IF(НачЦ_ИнвП_Дата&gt;RT$3,0,SUMPRODUCT(($B$28:$B$41="Теплица")*$M$28:$M$41)),"")</f>
        <v>7.5</v>
      </c>
      <c r="RU13" s="190">
        <f ca="1">IF(AND(НачИнвП_Дата&lt;=RU$3,КИнвП_Дата&gt;RU$3),
             IF(НачЦ_ИнвП_Дата&gt;RU$3,0,SUMPRODUCT(($B$28:$B$41="Теплица")*$M$28:$M$41)),"")</f>
        <v>7.5</v>
      </c>
      <c r="RV13" s="189">
        <f t="shared" ref="RV13" ca="1" si="481">IFERROR(AVERAGE(RS13:RU13),0)</f>
        <v>7.5</v>
      </c>
      <c r="RW13" s="190">
        <f ca="1">IF(AND(НачИнвП_Дата&lt;=RW$3,КИнвП_Дата&gt;RW$3),
             IF(НачЦ_ИнвП_Дата&gt;RW$3,0,SUMPRODUCT(($B$28:$B$41="Теплица")*$M$28:$M$41)),"")</f>
        <v>7.5</v>
      </c>
      <c r="RX13" s="190">
        <f ca="1">IF(AND(НачИнвП_Дата&lt;=RX$3,КИнвП_Дата&gt;RX$3),
             IF(НачЦ_ИнвП_Дата&gt;RX$3,0,SUMPRODUCT(($B$28:$B$41="Теплица")*$M$28:$M$41)),"")</f>
        <v>7.5</v>
      </c>
      <c r="RY13" s="190">
        <f ca="1">IF(AND(НачИнвП_Дата&lt;=RY$3,КИнвП_Дата&gt;RY$3),
             IF(НачЦ_ИнвП_Дата&gt;RY$3,0,SUMPRODUCT(($B$28:$B$41="Теплица")*$M$28:$M$41)),"")</f>
        <v>7.5</v>
      </c>
      <c r="RZ13" s="189">
        <f t="shared" ref="RZ13" ca="1" si="482">IFERROR(AVERAGE(RW13:RY13),0)</f>
        <v>7.5</v>
      </c>
      <c r="SA13" s="200">
        <f t="shared" ref="SA13" ca="1" si="483">AVERAGE(RN13,RR13,RV13,RZ13)</f>
        <v>7.5</v>
      </c>
      <c r="SB13" s="190">
        <f ca="1">IF(AND(НачИнвП_Дата&lt;=SB$3,КИнвП_Дата&gt;SB$3),
             IF(НачЦ_ИнвП_Дата&gt;SB$3,0,SUMPRODUCT(($B$28:$B$41="Теплица")*$M$28:$M$41)),"")</f>
        <v>7.5</v>
      </c>
      <c r="SC13" s="190">
        <f ca="1">IF(AND(НачИнвП_Дата&lt;=SC$3,КИнвП_Дата&gt;SC$3),
             IF(НачЦ_ИнвП_Дата&gt;SC$3,0,SUMPRODUCT(($B$28:$B$41="Теплица")*$M$28:$M$41)),"")</f>
        <v>7.5</v>
      </c>
      <c r="SD13" s="190">
        <f ca="1">IF(AND(НачИнвП_Дата&lt;=SD$3,КИнвП_Дата&gt;SD$3),
             IF(НачЦ_ИнвП_Дата&gt;SD$3,0,SUMPRODUCT(($B$28:$B$41="Теплица")*$M$28:$M$41)),"")</f>
        <v>7.5</v>
      </c>
      <c r="SE13" s="189">
        <f t="shared" ref="SE13" ca="1" si="484">IFERROR(AVERAGE(SB13:SD13),0)</f>
        <v>7.5</v>
      </c>
      <c r="SF13" s="190">
        <f ca="1">IF(AND(НачИнвП_Дата&lt;=SF$3,КИнвП_Дата&gt;SF$3),
             IF(НачЦ_ИнвП_Дата&gt;SF$3,0,SUMPRODUCT(($B$28:$B$41="Теплица")*$M$28:$M$41)),"")</f>
        <v>7.5</v>
      </c>
      <c r="SG13" s="190">
        <f ca="1">IF(AND(НачИнвП_Дата&lt;=SG$3,КИнвП_Дата&gt;SG$3),
             IF(НачЦ_ИнвП_Дата&gt;SG$3,0,SUMPRODUCT(($B$28:$B$41="Теплица")*$M$28:$M$41)),"")</f>
        <v>7.5</v>
      </c>
      <c r="SH13" s="190">
        <f ca="1">IF(AND(НачИнвП_Дата&lt;=SH$3,КИнвП_Дата&gt;SH$3),
             IF(НачЦ_ИнвП_Дата&gt;SH$3,0,SUMPRODUCT(($B$28:$B$41="Теплица")*$M$28:$M$41)),"")</f>
        <v>7.5</v>
      </c>
      <c r="SI13" s="189">
        <f t="shared" ref="SI13" ca="1" si="485">IFERROR(AVERAGE(SF13:SH13),0)</f>
        <v>7.5</v>
      </c>
      <c r="SJ13" s="190">
        <f ca="1">IF(AND(НачИнвП_Дата&lt;=SJ$3,КИнвП_Дата&gt;SJ$3),
             IF(НачЦ_ИнвП_Дата&gt;SJ$3,0,SUMPRODUCT(($B$28:$B$41="Теплица")*$M$28:$M$41)),"")</f>
        <v>7.5</v>
      </c>
      <c r="SK13" s="190">
        <f ca="1">IF(AND(НачИнвП_Дата&lt;=SK$3,КИнвП_Дата&gt;SK$3),
             IF(НачЦ_ИнвП_Дата&gt;SK$3,0,SUMPRODUCT(($B$28:$B$41="Теплица")*$M$28:$M$41)),"")</f>
        <v>7.5</v>
      </c>
      <c r="SL13" s="190">
        <f ca="1">IF(AND(НачИнвП_Дата&lt;=SL$3,КИнвП_Дата&gt;SL$3),
             IF(НачЦ_ИнвП_Дата&gt;SL$3,0,SUMPRODUCT(($B$28:$B$41="Теплица")*$M$28:$M$41)),"")</f>
        <v>7.5</v>
      </c>
      <c r="SM13" s="189">
        <f t="shared" ref="SM13" ca="1" si="486">IFERROR(AVERAGE(SJ13:SL13),0)</f>
        <v>7.5</v>
      </c>
      <c r="SN13" s="190">
        <f ca="1">IF(AND(НачИнвП_Дата&lt;=SN$3,КИнвП_Дата&gt;SN$3),
             IF(НачЦ_ИнвП_Дата&gt;SN$3,0,SUMPRODUCT(($B$28:$B$41="Теплица")*$M$28:$M$41)),"")</f>
        <v>7.5</v>
      </c>
      <c r="SO13" s="190">
        <f ca="1">IF(AND(НачИнвП_Дата&lt;=SO$3,КИнвП_Дата&gt;SO$3),
             IF(НачЦ_ИнвП_Дата&gt;SO$3,0,SUMPRODUCT(($B$28:$B$41="Теплица")*$M$28:$M$41)),"")</f>
        <v>7.5</v>
      </c>
      <c r="SP13" s="190">
        <f ca="1">IF(AND(НачИнвП_Дата&lt;=SP$3,КИнвП_Дата&gt;SP$3),
             IF(НачЦ_ИнвП_Дата&gt;SP$3,0,SUMPRODUCT(($B$28:$B$41="Теплица")*$M$28:$M$41)),"")</f>
        <v>7.5</v>
      </c>
      <c r="SQ13" s="189">
        <f t="shared" ref="SQ13" ca="1" si="487">IFERROR(AVERAGE(SN13:SP13),0)</f>
        <v>7.5</v>
      </c>
      <c r="SR13" s="200">
        <f t="shared" ref="SR13" ca="1" si="488">AVERAGE(SE13,SI13,SM13,SQ13)</f>
        <v>7.5</v>
      </c>
      <c r="SS13" s="190">
        <f ca="1">IF(AND(НачИнвП_Дата&lt;=SS$3,КИнвП_Дата&gt;SS$3),
             IF(НачЦ_ИнвП_Дата&gt;SS$3,0,SUMPRODUCT(($B$28:$B$41="Теплица")*$M$28:$M$41)),"")</f>
        <v>7.5</v>
      </c>
      <c r="ST13" s="190">
        <f ca="1">IF(AND(НачИнвП_Дата&lt;=ST$3,КИнвП_Дата&gt;ST$3),
             IF(НачЦ_ИнвП_Дата&gt;ST$3,0,SUMPRODUCT(($B$28:$B$41="Теплица")*$M$28:$M$41)),"")</f>
        <v>7.5</v>
      </c>
      <c r="SU13" s="190">
        <f ca="1">IF(AND(НачИнвП_Дата&lt;=SU$3,КИнвП_Дата&gt;SU$3),
             IF(НачЦ_ИнвП_Дата&gt;SU$3,0,SUMPRODUCT(($B$28:$B$41="Теплица")*$M$28:$M$41)),"")</f>
        <v>7.5</v>
      </c>
      <c r="SV13" s="189">
        <f t="shared" ref="SV13" ca="1" si="489">IFERROR(AVERAGE(SS13:SU13),0)</f>
        <v>7.5</v>
      </c>
      <c r="SW13" s="190">
        <f ca="1">IF(AND(НачИнвП_Дата&lt;=SW$3,КИнвП_Дата&gt;SW$3),
             IF(НачЦ_ИнвП_Дата&gt;SW$3,0,SUMPRODUCT(($B$28:$B$41="Теплица")*$M$28:$M$41)),"")</f>
        <v>7.5</v>
      </c>
      <c r="SX13" s="190">
        <f ca="1">IF(AND(НачИнвП_Дата&lt;=SX$3,КИнвП_Дата&gt;SX$3),
             IF(НачЦ_ИнвП_Дата&gt;SX$3,0,SUMPRODUCT(($B$28:$B$41="Теплица")*$M$28:$M$41)),"")</f>
        <v>7.5</v>
      </c>
      <c r="SY13" s="190">
        <f ca="1">IF(AND(НачИнвП_Дата&lt;=SY$3,КИнвП_Дата&gt;SY$3),
             IF(НачЦ_ИнвП_Дата&gt;SY$3,0,SUMPRODUCT(($B$28:$B$41="Теплица")*$M$28:$M$41)),"")</f>
        <v>7.5</v>
      </c>
      <c r="SZ13" s="189">
        <f t="shared" ref="SZ13" ca="1" si="490">IFERROR(AVERAGE(SW13:SY13),0)</f>
        <v>7.5</v>
      </c>
      <c r="TA13" s="190">
        <f ca="1">IF(AND(НачИнвП_Дата&lt;=TA$3,КИнвП_Дата&gt;TA$3),
             IF(НачЦ_ИнвП_Дата&gt;TA$3,0,SUMPRODUCT(($B$28:$B$41="Теплица")*$M$28:$M$41)),"")</f>
        <v>7.5</v>
      </c>
      <c r="TB13" s="190">
        <f ca="1">IF(AND(НачИнвП_Дата&lt;=TB$3,КИнвП_Дата&gt;TB$3),
             IF(НачЦ_ИнвП_Дата&gt;TB$3,0,SUMPRODUCT(($B$28:$B$41="Теплица")*$M$28:$M$41)),"")</f>
        <v>7.5</v>
      </c>
      <c r="TC13" s="190">
        <f ca="1">IF(AND(НачИнвП_Дата&lt;=TC$3,КИнвП_Дата&gt;TC$3),
             IF(НачЦ_ИнвП_Дата&gt;TC$3,0,SUMPRODUCT(($B$28:$B$41="Теплица")*$M$28:$M$41)),"")</f>
        <v>7.5</v>
      </c>
      <c r="TD13" s="189">
        <f t="shared" ref="TD13" ca="1" si="491">IFERROR(AVERAGE(TA13:TC13),0)</f>
        <v>7.5</v>
      </c>
      <c r="TE13" s="190" t="str">
        <f ca="1">IF(AND(НачИнвП_Дата&lt;=TE$3,КИнвП_Дата&gt;TE$3),
             IF(НачЦ_ИнвП_Дата&gt;TE$3,0,SUMPRODUCT(($B$28:$B$41="Теплица")*$M$28:$M$41)),"")</f>
        <v/>
      </c>
      <c r="TF13" s="190" t="str">
        <f ca="1">IF(AND(НачИнвП_Дата&lt;=TF$3,КИнвП_Дата&gt;TF$3),
             IF(НачЦ_ИнвП_Дата&gt;TF$3,0,SUMPRODUCT(($B$28:$B$41="Теплица")*$M$28:$M$41)),"")</f>
        <v/>
      </c>
      <c r="TG13" s="190" t="str">
        <f ca="1">IF(AND(НачИнвП_Дата&lt;=TG$3,КИнвП_Дата&gt;TG$3),
             IF(НачЦ_ИнвП_Дата&gt;TG$3,0,SUMPRODUCT(($B$28:$B$41="Теплица")*$M$28:$M$41)),"")</f>
        <v/>
      </c>
      <c r="TH13" s="189">
        <f t="shared" ref="TH13" ca="1" si="492">IFERROR(AVERAGE(TE13:TG13),0)</f>
        <v>0</v>
      </c>
      <c r="TI13" s="200">
        <f t="shared" ref="TI13" ca="1" si="493">AVERAGE(SV13,SZ13,TD13,TH13)</f>
        <v>5.625</v>
      </c>
    </row>
    <row r="14" spans="1:529" outlineLevel="1">
      <c r="A14" s="641" t="s">
        <v>181</v>
      </c>
      <c r="B14" s="642"/>
      <c r="C14" s="190" t="str">
        <f>IF(AND(НачИнвП_Дата&lt;=C$3,КИнвП_Дата&gt;C$3),
             IF(НачЦ_ИнвП_Дата&gt;C$3,0,SUMPRODUCT(($B$28:$B$41="Теплица")*$L$28:$L$41)),"")</f>
        <v/>
      </c>
      <c r="D14" s="190" t="str">
        <f ca="1">IF(AND(НачИнвП_Дата&lt;=D$3,КИнвП_Дата&gt;D$3),
             IF(НачЦ_ИнвП_Дата&gt;D$3,0,SUMPRODUCT(($B$28:$B$41="Теплица")*$L$28:$L$41)),"")</f>
        <v/>
      </c>
      <c r="E14" s="190" t="str">
        <f ca="1">IF(AND(НачИнвП_Дата&lt;=E$3,КИнвП_Дата&gt;E$3),
             IF(НачЦ_ИнвП_Дата&gt;E$3,0,SUMPRODUCT(($B$28:$B$41="Теплица")*$L$28:$L$41)),"")</f>
        <v/>
      </c>
      <c r="F14" s="191">
        <f ca="1">SUM(C14:E14)</f>
        <v>0</v>
      </c>
      <c r="G14" s="190" t="str">
        <f ca="1">IF(AND(НачИнвП_Дата&lt;=G$3,КИнвП_Дата&gt;G$3),
             IF(НачЦ_ИнвП_Дата&gt;G$3,0,SUMPRODUCT(($B$28:$B$41="Теплица")*$L$28:$L$41)),"")</f>
        <v/>
      </c>
      <c r="H14" s="190" t="str">
        <f ca="1">IF(AND(НачИнвП_Дата&lt;=H$3,КИнвП_Дата&gt;H$3),
             IF(НачЦ_ИнвП_Дата&gt;H$3,0,SUMPRODUCT(($B$28:$B$41="Теплица")*$L$28:$L$41)),"")</f>
        <v/>
      </c>
      <c r="I14" s="190" t="str">
        <f ca="1">IF(AND(НачИнвП_Дата&lt;=I$3,КИнвП_Дата&gt;I$3),
             IF(НачЦ_ИнвП_Дата&gt;I$3,0,SUMPRODUCT(($B$28:$B$41="Теплица")*$L$28:$L$41)),"")</f>
        <v/>
      </c>
      <c r="J14" s="191">
        <f ca="1">SUM(G14:I14)</f>
        <v>0</v>
      </c>
      <c r="K14" s="190" t="str">
        <f ca="1">IF(AND(НачИнвП_Дата&lt;=K$3,КИнвП_Дата&gt;K$3),
             IF(НачЦ_ИнвП_Дата&gt;K$3,0,SUMPRODUCT(($B$28:$B$41="Теплица")*$L$28:$L$41)),"")</f>
        <v/>
      </c>
      <c r="L14" s="190" t="str">
        <f ca="1">IF(AND(НачИнвП_Дата&lt;=L$3,КИнвП_Дата&gt;L$3),
             IF(НачЦ_ИнвП_Дата&gt;L$3,0,SUMPRODUCT(($B$28:$B$41="Теплица")*$L$28:$L$41)),"")</f>
        <v/>
      </c>
      <c r="M14" s="190" t="str">
        <f ca="1">IF(AND(НачИнвП_Дата&lt;=M$3,КИнвП_Дата&gt;M$3),
             IF(НачЦ_ИнвП_Дата&gt;M$3,0,SUMPRODUCT(($B$28:$B$41="Теплица")*$L$28:$L$41)),"")</f>
        <v/>
      </c>
      <c r="N14" s="191">
        <f ca="1">SUM(K14:M14)</f>
        <v>0</v>
      </c>
      <c r="O14" s="190">
        <f ca="1">IF(AND(НачИнвП_Дата&lt;=O$3,КИнвП_Дата&gt;O$3),
             IF(НачЦ_ИнвП_Дата&gt;O$3,0,SUMPRODUCT(($B$28:$B$41="Теплица")*$L$28:$L$41)),"")</f>
        <v>125000</v>
      </c>
      <c r="P14" s="190">
        <f ca="1">IF(AND(НачИнвП_Дата&lt;=P$3,КИнвП_Дата&gt;P$3),
             IF(НачЦ_ИнвП_Дата&gt;P$3,0,SUMPRODUCT(($B$28:$B$41="Теплица")*$L$28:$L$41)),"")</f>
        <v>125000</v>
      </c>
      <c r="Q14" s="190">
        <f ca="1">IF(AND(НачИнвП_Дата&lt;=Q$3,КИнвП_Дата&gt;Q$3),
             IF(НачЦ_ИнвП_Дата&gt;Q$3,0,SUMPRODUCT(($B$28:$B$41="Теплица")*$L$28:$L$41)),"")</f>
        <v>125000</v>
      </c>
      <c r="R14" s="191">
        <f ca="1">SUM(O14:Q14)</f>
        <v>375000</v>
      </c>
      <c r="S14" s="201">
        <f ca="1">SUM(F14,J14,N14,R14)</f>
        <v>375000</v>
      </c>
      <c r="T14" s="190">
        <f ca="1">IF(AND(НачИнвП_Дата&lt;=T$3,КИнвП_Дата&gt;T$3),
             IF(НачЦ_ИнвП_Дата&gt;T$3,0,SUMPRODUCT(($B$28:$B$41="Теплица")*$L$28:$L$41)),"")</f>
        <v>125000</v>
      </c>
      <c r="U14" s="190">
        <f ca="1">IF(AND(НачИнвП_Дата&lt;=U$3,КИнвП_Дата&gt;U$3),
             IF(НачЦ_ИнвП_Дата&gt;U$3,0,SUMPRODUCT(($B$28:$B$41="Теплица")*$L$28:$L$41)),"")</f>
        <v>125000</v>
      </c>
      <c r="V14" s="190">
        <f ca="1">IF(AND(НачИнвП_Дата&lt;=V$3,КИнвП_Дата&gt;V$3),
             IF(НачЦ_ИнвП_Дата&gt;V$3,0,SUMPRODUCT(($B$28:$B$41="Теплица")*$L$28:$L$41)),"")</f>
        <v>125000</v>
      </c>
      <c r="W14" s="191">
        <f t="shared" ref="W14" ca="1" si="494">SUM(T14:V14)</f>
        <v>375000</v>
      </c>
      <c r="X14" s="190">
        <f ca="1">IF(AND(НачИнвП_Дата&lt;=X$3,КИнвП_Дата&gt;X$3),
             IF(НачЦ_ИнвП_Дата&gt;X$3,0,SUMPRODUCT(($B$28:$B$41="Теплица")*$L$28:$L$41)),"")</f>
        <v>125000</v>
      </c>
      <c r="Y14" s="190">
        <f ca="1">IF(AND(НачИнвП_Дата&lt;=Y$3,КИнвП_Дата&gt;Y$3),
             IF(НачЦ_ИнвП_Дата&gt;Y$3,0,SUMPRODUCT(($B$28:$B$41="Теплица")*$L$28:$L$41)),"")</f>
        <v>125000</v>
      </c>
      <c r="Z14" s="190">
        <f ca="1">IF(AND(НачИнвП_Дата&lt;=Z$3,КИнвП_Дата&gt;Z$3),
             IF(НачЦ_ИнвП_Дата&gt;Z$3,0,SUMPRODUCT(($B$28:$B$41="Теплица")*$L$28:$L$41)),"")</f>
        <v>125000</v>
      </c>
      <c r="AA14" s="191">
        <f t="shared" ref="AA14" ca="1" si="495">SUM(X14:Z14)</f>
        <v>375000</v>
      </c>
      <c r="AB14" s="190">
        <f ca="1">IF(AND(НачИнвП_Дата&lt;=AB$3,КИнвП_Дата&gt;AB$3),
             IF(НачЦ_ИнвП_Дата&gt;AB$3,0,SUMPRODUCT(($B$28:$B$41="Теплица")*$L$28:$L$41)),"")</f>
        <v>125000</v>
      </c>
      <c r="AC14" s="190">
        <f ca="1">IF(AND(НачИнвП_Дата&lt;=AC$3,КИнвП_Дата&gt;AC$3),
             IF(НачЦ_ИнвП_Дата&gt;AC$3,0,SUMPRODUCT(($B$28:$B$41="Теплица")*$L$28:$L$41)),"")</f>
        <v>125000</v>
      </c>
      <c r="AD14" s="190">
        <f ca="1">IF(AND(НачИнвП_Дата&lt;=AD$3,КИнвП_Дата&gt;AD$3),
             IF(НачЦ_ИнвП_Дата&gt;AD$3,0,SUMPRODUCT(($B$28:$B$41="Теплица")*$L$28:$L$41)),"")</f>
        <v>125000</v>
      </c>
      <c r="AE14" s="191">
        <f t="shared" ref="AE14" ca="1" si="496">SUM(AB14:AD14)</f>
        <v>375000</v>
      </c>
      <c r="AF14" s="190">
        <f ca="1">IF(AND(НачИнвП_Дата&lt;=AF$3,КИнвП_Дата&gt;AF$3),
             IF(НачЦ_ИнвП_Дата&gt;AF$3,0,SUMPRODUCT(($B$28:$B$41="Теплица")*$L$28:$L$41)),"")</f>
        <v>125000</v>
      </c>
      <c r="AG14" s="190">
        <f ca="1">IF(AND(НачИнвП_Дата&lt;=AG$3,КИнвП_Дата&gt;AG$3),
             IF(НачЦ_ИнвП_Дата&gt;AG$3,0,SUMPRODUCT(($B$28:$B$41="Теплица")*$L$28:$L$41)),"")</f>
        <v>125000</v>
      </c>
      <c r="AH14" s="190">
        <f ca="1">IF(AND(НачИнвП_Дата&lt;=AH$3,КИнвП_Дата&gt;AH$3),
             IF(НачЦ_ИнвП_Дата&gt;AH$3,0,SUMPRODUCT(($B$28:$B$41="Теплица")*$L$28:$L$41)),"")</f>
        <v>125000</v>
      </c>
      <c r="AI14" s="191">
        <f t="shared" ref="AI14" ca="1" si="497">SUM(AF14:AH14)</f>
        <v>375000</v>
      </c>
      <c r="AJ14" s="201">
        <f t="shared" ref="AJ14" ca="1" si="498">SUM(W14,AA14,AE14,AI14)</f>
        <v>1500000</v>
      </c>
      <c r="AK14" s="190">
        <f ca="1">IF(AND(НачИнвП_Дата&lt;=AK$3,КИнвП_Дата&gt;AK$3),
             IF(НачЦ_ИнвП_Дата&gt;AK$3,0,SUMPRODUCT(($B$28:$B$41="Теплица")*$L$28:$L$41)),"")</f>
        <v>125000</v>
      </c>
      <c r="AL14" s="190">
        <f ca="1">IF(AND(НачИнвП_Дата&lt;=AL$3,КИнвП_Дата&gt;AL$3),
             IF(НачЦ_ИнвП_Дата&gt;AL$3,0,SUMPRODUCT(($B$28:$B$41="Теплица")*$L$28:$L$41)),"")</f>
        <v>125000</v>
      </c>
      <c r="AM14" s="190">
        <f ca="1">IF(AND(НачИнвП_Дата&lt;=AM$3,КИнвП_Дата&gt;AM$3),
             IF(НачЦ_ИнвП_Дата&gt;AM$3,0,SUMPRODUCT(($B$28:$B$41="Теплица")*$L$28:$L$41)),"")</f>
        <v>125000</v>
      </c>
      <c r="AN14" s="191">
        <f t="shared" ref="AN14" ca="1" si="499">SUM(AK14:AM14)</f>
        <v>375000</v>
      </c>
      <c r="AO14" s="190">
        <f ca="1">IF(AND(НачИнвП_Дата&lt;=AO$3,КИнвП_Дата&gt;AO$3),
             IF(НачЦ_ИнвП_Дата&gt;AO$3,0,SUMPRODUCT(($B$28:$B$41="Теплица")*$L$28:$L$41)),"")</f>
        <v>125000</v>
      </c>
      <c r="AP14" s="190">
        <f ca="1">IF(AND(НачИнвП_Дата&lt;=AP$3,КИнвП_Дата&gt;AP$3),
             IF(НачЦ_ИнвП_Дата&gt;AP$3,0,SUMPRODUCT(($B$28:$B$41="Теплица")*$L$28:$L$41)),"")</f>
        <v>125000</v>
      </c>
      <c r="AQ14" s="190">
        <f ca="1">IF(AND(НачИнвП_Дата&lt;=AQ$3,КИнвП_Дата&gt;AQ$3),
             IF(НачЦ_ИнвП_Дата&gt;AQ$3,0,SUMPRODUCT(($B$28:$B$41="Теплица")*$L$28:$L$41)),"")</f>
        <v>125000</v>
      </c>
      <c r="AR14" s="191">
        <f t="shared" ref="AR14" ca="1" si="500">SUM(AO14:AQ14)</f>
        <v>375000</v>
      </c>
      <c r="AS14" s="190">
        <f ca="1">IF(AND(НачИнвП_Дата&lt;=AS$3,КИнвП_Дата&gt;AS$3),
             IF(НачЦ_ИнвП_Дата&gt;AS$3,0,SUMPRODUCT(($B$28:$B$41="Теплица")*$L$28:$L$41)),"")</f>
        <v>125000</v>
      </c>
      <c r="AT14" s="190">
        <f ca="1">IF(AND(НачИнвП_Дата&lt;=AT$3,КИнвП_Дата&gt;AT$3),
             IF(НачЦ_ИнвП_Дата&gt;AT$3,0,SUMPRODUCT(($B$28:$B$41="Теплица")*$L$28:$L$41)),"")</f>
        <v>125000</v>
      </c>
      <c r="AU14" s="190">
        <f ca="1">IF(AND(НачИнвП_Дата&lt;=AU$3,КИнвП_Дата&gt;AU$3),
             IF(НачЦ_ИнвП_Дата&gt;AU$3,0,SUMPRODUCT(($B$28:$B$41="Теплица")*$L$28:$L$41)),"")</f>
        <v>125000</v>
      </c>
      <c r="AV14" s="191">
        <f t="shared" ref="AV14" ca="1" si="501">SUM(AS14:AU14)</f>
        <v>375000</v>
      </c>
      <c r="AW14" s="190">
        <f ca="1">IF(AND(НачИнвП_Дата&lt;=AW$3,КИнвП_Дата&gt;AW$3),
             IF(НачЦ_ИнвП_Дата&gt;AW$3,0,SUMPRODUCT(($B$28:$B$41="Теплица")*$L$28:$L$41)),"")</f>
        <v>125000</v>
      </c>
      <c r="AX14" s="190">
        <f ca="1">IF(AND(НачИнвП_Дата&lt;=AX$3,КИнвП_Дата&gt;AX$3),
             IF(НачЦ_ИнвП_Дата&gt;AX$3,0,SUMPRODUCT(($B$28:$B$41="Теплица")*$L$28:$L$41)),"")</f>
        <v>125000</v>
      </c>
      <c r="AY14" s="190">
        <f ca="1">IF(AND(НачИнвП_Дата&lt;=AY$3,КИнвП_Дата&gt;AY$3),
             IF(НачЦ_ИнвП_Дата&gt;AY$3,0,SUMPRODUCT(($B$28:$B$41="Теплица")*$L$28:$L$41)),"")</f>
        <v>125000</v>
      </c>
      <c r="AZ14" s="191">
        <f t="shared" ref="AZ14" ca="1" si="502">SUM(AW14:AY14)</f>
        <v>375000</v>
      </c>
      <c r="BA14" s="201">
        <f t="shared" ref="BA14" ca="1" si="503">SUM(AN14,AR14,AV14,AZ14)</f>
        <v>1500000</v>
      </c>
      <c r="BB14" s="190">
        <f ca="1">IF(AND(НачИнвП_Дата&lt;=BB$3,КИнвП_Дата&gt;BB$3),
             IF(НачЦ_ИнвП_Дата&gt;BB$3,0,SUMPRODUCT(($B$28:$B$41="Теплица")*$L$28:$L$41)),"")</f>
        <v>125000</v>
      </c>
      <c r="BC14" s="190">
        <f ca="1">IF(AND(НачИнвП_Дата&lt;=BC$3,КИнвП_Дата&gt;BC$3),
             IF(НачЦ_ИнвП_Дата&gt;BC$3,0,SUMPRODUCT(($B$28:$B$41="Теплица")*$L$28:$L$41)),"")</f>
        <v>125000</v>
      </c>
      <c r="BD14" s="190">
        <f ca="1">IF(AND(НачИнвП_Дата&lt;=BD$3,КИнвП_Дата&gt;BD$3),
             IF(НачЦ_ИнвП_Дата&gt;BD$3,0,SUMPRODUCT(($B$28:$B$41="Теплица")*$L$28:$L$41)),"")</f>
        <v>125000</v>
      </c>
      <c r="BE14" s="191">
        <f t="shared" ref="BE14" ca="1" si="504">SUM(BB14:BD14)</f>
        <v>375000</v>
      </c>
      <c r="BF14" s="190">
        <f ca="1">IF(AND(НачИнвП_Дата&lt;=BF$3,КИнвП_Дата&gt;BF$3),
             IF(НачЦ_ИнвП_Дата&gt;BF$3,0,SUMPRODUCT(($B$28:$B$41="Теплица")*$L$28:$L$41)),"")</f>
        <v>125000</v>
      </c>
      <c r="BG14" s="190">
        <f ca="1">IF(AND(НачИнвП_Дата&lt;=BG$3,КИнвП_Дата&gt;BG$3),
             IF(НачЦ_ИнвП_Дата&gt;BG$3,0,SUMPRODUCT(($B$28:$B$41="Теплица")*$L$28:$L$41)),"")</f>
        <v>125000</v>
      </c>
      <c r="BH14" s="190">
        <f ca="1">IF(AND(НачИнвП_Дата&lt;=BH$3,КИнвП_Дата&gt;BH$3),
             IF(НачЦ_ИнвП_Дата&gt;BH$3,0,SUMPRODUCT(($B$28:$B$41="Теплица")*$L$28:$L$41)),"")</f>
        <v>125000</v>
      </c>
      <c r="BI14" s="191">
        <f t="shared" ref="BI14" ca="1" si="505">SUM(BF14:BH14)</f>
        <v>375000</v>
      </c>
      <c r="BJ14" s="190">
        <f ca="1">IF(AND(НачИнвП_Дата&lt;=BJ$3,КИнвП_Дата&gt;BJ$3),
             IF(НачЦ_ИнвП_Дата&gt;BJ$3,0,SUMPRODUCT(($B$28:$B$41="Теплица")*$L$28:$L$41)),"")</f>
        <v>125000</v>
      </c>
      <c r="BK14" s="190">
        <f ca="1">IF(AND(НачИнвП_Дата&lt;=BK$3,КИнвП_Дата&gt;BK$3),
             IF(НачЦ_ИнвП_Дата&gt;BK$3,0,SUMPRODUCT(($B$28:$B$41="Теплица")*$L$28:$L$41)),"")</f>
        <v>125000</v>
      </c>
      <c r="BL14" s="190">
        <f ca="1">IF(AND(НачИнвП_Дата&lt;=BL$3,КИнвП_Дата&gt;BL$3),
             IF(НачЦ_ИнвП_Дата&gt;BL$3,0,SUMPRODUCT(($B$28:$B$41="Теплица")*$L$28:$L$41)),"")</f>
        <v>125000</v>
      </c>
      <c r="BM14" s="191">
        <f t="shared" ref="BM14" ca="1" si="506">SUM(BJ14:BL14)</f>
        <v>375000</v>
      </c>
      <c r="BN14" s="190">
        <f ca="1">IF(AND(НачИнвП_Дата&lt;=BN$3,КИнвП_Дата&gt;BN$3),
             IF(НачЦ_ИнвП_Дата&gt;BN$3,0,SUMPRODUCT(($B$28:$B$41="Теплица")*$L$28:$L$41)),"")</f>
        <v>125000</v>
      </c>
      <c r="BO14" s="190">
        <f ca="1">IF(AND(НачИнвП_Дата&lt;=BO$3,КИнвП_Дата&gt;BO$3),
             IF(НачЦ_ИнвП_Дата&gt;BO$3,0,SUMPRODUCT(($B$28:$B$41="Теплица")*$L$28:$L$41)),"")</f>
        <v>125000</v>
      </c>
      <c r="BP14" s="190">
        <f ca="1">IF(AND(НачИнвП_Дата&lt;=BP$3,КИнвП_Дата&gt;BP$3),
             IF(НачЦ_ИнвП_Дата&gt;BP$3,0,SUMPRODUCT(($B$28:$B$41="Теплица")*$L$28:$L$41)),"")</f>
        <v>125000</v>
      </c>
      <c r="BQ14" s="191">
        <f t="shared" ref="BQ14" ca="1" si="507">SUM(BN14:BP14)</f>
        <v>375000</v>
      </c>
      <c r="BR14" s="201">
        <f t="shared" ref="BR14" ca="1" si="508">SUM(BE14,BI14,BM14,BQ14)</f>
        <v>1500000</v>
      </c>
      <c r="BS14" s="190">
        <f ca="1">IF(AND(НачИнвП_Дата&lt;=BS$3,КИнвП_Дата&gt;BS$3),
             IF(НачЦ_ИнвП_Дата&gt;BS$3,0,SUMPRODUCT(($B$28:$B$41="Теплица")*$L$28:$L$41)),"")</f>
        <v>125000</v>
      </c>
      <c r="BT14" s="190">
        <f ca="1">IF(AND(НачИнвП_Дата&lt;=BT$3,КИнвП_Дата&gt;BT$3),
             IF(НачЦ_ИнвП_Дата&gt;BT$3,0,SUMPRODUCT(($B$28:$B$41="Теплица")*$L$28:$L$41)),"")</f>
        <v>125000</v>
      </c>
      <c r="BU14" s="190">
        <f ca="1">IF(AND(НачИнвП_Дата&lt;=BU$3,КИнвП_Дата&gt;BU$3),
             IF(НачЦ_ИнвП_Дата&gt;BU$3,0,SUMPRODUCT(($B$28:$B$41="Теплица")*$L$28:$L$41)),"")</f>
        <v>125000</v>
      </c>
      <c r="BV14" s="191">
        <f t="shared" ref="BV14" ca="1" si="509">SUM(BS14:BU14)</f>
        <v>375000</v>
      </c>
      <c r="BW14" s="190">
        <f ca="1">IF(AND(НачИнвП_Дата&lt;=BW$3,КИнвП_Дата&gt;BW$3),
             IF(НачЦ_ИнвП_Дата&gt;BW$3,0,SUMPRODUCT(($B$28:$B$41="Теплица")*$L$28:$L$41)),"")</f>
        <v>125000</v>
      </c>
      <c r="BX14" s="190">
        <f ca="1">IF(AND(НачИнвП_Дата&lt;=BX$3,КИнвП_Дата&gt;BX$3),
             IF(НачЦ_ИнвП_Дата&gt;BX$3,0,SUMPRODUCT(($B$28:$B$41="Теплица")*$L$28:$L$41)),"")</f>
        <v>125000</v>
      </c>
      <c r="BY14" s="190">
        <f ca="1">IF(AND(НачИнвП_Дата&lt;=BY$3,КИнвП_Дата&gt;BY$3),
             IF(НачЦ_ИнвП_Дата&gt;BY$3,0,SUMPRODUCT(($B$28:$B$41="Теплица")*$L$28:$L$41)),"")</f>
        <v>125000</v>
      </c>
      <c r="BZ14" s="191">
        <f t="shared" ref="BZ14" ca="1" si="510">SUM(BW14:BY14)</f>
        <v>375000</v>
      </c>
      <c r="CA14" s="190">
        <f ca="1">IF(AND(НачИнвП_Дата&lt;=CA$3,КИнвП_Дата&gt;CA$3),
             IF(НачЦ_ИнвП_Дата&gt;CA$3,0,SUMPRODUCT(($B$28:$B$41="Теплица")*$L$28:$L$41)),"")</f>
        <v>125000</v>
      </c>
      <c r="CB14" s="190">
        <f ca="1">IF(AND(НачИнвП_Дата&lt;=CB$3,КИнвП_Дата&gt;CB$3),
             IF(НачЦ_ИнвП_Дата&gt;CB$3,0,SUMPRODUCT(($B$28:$B$41="Теплица")*$L$28:$L$41)),"")</f>
        <v>125000</v>
      </c>
      <c r="CC14" s="190">
        <f ca="1">IF(AND(НачИнвП_Дата&lt;=CC$3,КИнвП_Дата&gt;CC$3),
             IF(НачЦ_ИнвП_Дата&gt;CC$3,0,SUMPRODUCT(($B$28:$B$41="Теплица")*$L$28:$L$41)),"")</f>
        <v>125000</v>
      </c>
      <c r="CD14" s="191">
        <f t="shared" ref="CD14" ca="1" si="511">SUM(CA14:CC14)</f>
        <v>375000</v>
      </c>
      <c r="CE14" s="190">
        <f ca="1">IF(AND(НачИнвП_Дата&lt;=CE$3,КИнвП_Дата&gt;CE$3),
             IF(НачЦ_ИнвП_Дата&gt;CE$3,0,SUMPRODUCT(($B$28:$B$41="Теплица")*$L$28:$L$41)),"")</f>
        <v>125000</v>
      </c>
      <c r="CF14" s="190">
        <f ca="1">IF(AND(НачИнвП_Дата&lt;=CF$3,КИнвП_Дата&gt;CF$3),
             IF(НачЦ_ИнвП_Дата&gt;CF$3,0,SUMPRODUCT(($B$28:$B$41="Теплица")*$L$28:$L$41)),"")</f>
        <v>125000</v>
      </c>
      <c r="CG14" s="190">
        <f ca="1">IF(AND(НачИнвП_Дата&lt;=CG$3,КИнвП_Дата&gt;CG$3),
             IF(НачЦ_ИнвП_Дата&gt;CG$3,0,SUMPRODUCT(($B$28:$B$41="Теплица")*$L$28:$L$41)),"")</f>
        <v>125000</v>
      </c>
      <c r="CH14" s="191">
        <f t="shared" ref="CH14" ca="1" si="512">SUM(CE14:CG14)</f>
        <v>375000</v>
      </c>
      <c r="CI14" s="201">
        <f t="shared" ref="CI14" ca="1" si="513">SUM(BV14,BZ14,CD14,CH14)</f>
        <v>1500000</v>
      </c>
      <c r="CJ14" s="190">
        <f ca="1">IF(AND(НачИнвП_Дата&lt;=CJ$3,КИнвП_Дата&gt;CJ$3),
             IF(НачЦ_ИнвП_Дата&gt;CJ$3,0,SUMPRODUCT(($B$28:$B$41="Теплица")*$L$28:$L$41)),"")</f>
        <v>125000</v>
      </c>
      <c r="CK14" s="190">
        <f ca="1">IF(AND(НачИнвП_Дата&lt;=CK$3,КИнвП_Дата&gt;CK$3),
             IF(НачЦ_ИнвП_Дата&gt;CK$3,0,SUMPRODUCT(($B$28:$B$41="Теплица")*$L$28:$L$41)),"")</f>
        <v>125000</v>
      </c>
      <c r="CL14" s="190">
        <f ca="1">IF(AND(НачИнвП_Дата&lt;=CL$3,КИнвП_Дата&gt;CL$3),
             IF(НачЦ_ИнвП_Дата&gt;CL$3,0,SUMPRODUCT(($B$28:$B$41="Теплица")*$L$28:$L$41)),"")</f>
        <v>125000</v>
      </c>
      <c r="CM14" s="191">
        <f t="shared" ref="CM14" ca="1" si="514">SUM(CJ14:CL14)</f>
        <v>375000</v>
      </c>
      <c r="CN14" s="190">
        <f ca="1">IF(AND(НачИнвП_Дата&lt;=CN$3,КИнвП_Дата&gt;CN$3),
             IF(НачЦ_ИнвП_Дата&gt;CN$3,0,SUMPRODUCT(($B$28:$B$41="Теплица")*$L$28:$L$41)),"")</f>
        <v>125000</v>
      </c>
      <c r="CO14" s="190">
        <f ca="1">IF(AND(НачИнвП_Дата&lt;=CO$3,КИнвП_Дата&gt;CO$3),
             IF(НачЦ_ИнвП_Дата&gt;CO$3,0,SUMPRODUCT(($B$28:$B$41="Теплица")*$L$28:$L$41)),"")</f>
        <v>125000</v>
      </c>
      <c r="CP14" s="190">
        <f ca="1">IF(AND(НачИнвП_Дата&lt;=CP$3,КИнвП_Дата&gt;CP$3),
             IF(НачЦ_ИнвП_Дата&gt;CP$3,0,SUMPRODUCT(($B$28:$B$41="Теплица")*$L$28:$L$41)),"")</f>
        <v>125000</v>
      </c>
      <c r="CQ14" s="191">
        <f t="shared" ref="CQ14" ca="1" si="515">SUM(CN14:CP14)</f>
        <v>375000</v>
      </c>
      <c r="CR14" s="190">
        <f ca="1">IF(AND(НачИнвП_Дата&lt;=CR$3,КИнвП_Дата&gt;CR$3),
             IF(НачЦ_ИнвП_Дата&gt;CR$3,0,SUMPRODUCT(($B$28:$B$41="Теплица")*$L$28:$L$41)),"")</f>
        <v>125000</v>
      </c>
      <c r="CS14" s="190">
        <f ca="1">IF(AND(НачИнвП_Дата&lt;=CS$3,КИнвП_Дата&gt;CS$3),
             IF(НачЦ_ИнвП_Дата&gt;CS$3,0,SUMPRODUCT(($B$28:$B$41="Теплица")*$L$28:$L$41)),"")</f>
        <v>125000</v>
      </c>
      <c r="CT14" s="190">
        <f ca="1">IF(AND(НачИнвП_Дата&lt;=CT$3,КИнвП_Дата&gt;CT$3),
             IF(НачЦ_ИнвП_Дата&gt;CT$3,0,SUMPRODUCT(($B$28:$B$41="Теплица")*$L$28:$L$41)),"")</f>
        <v>125000</v>
      </c>
      <c r="CU14" s="191">
        <f t="shared" ref="CU14" ca="1" si="516">SUM(CR14:CT14)</f>
        <v>375000</v>
      </c>
      <c r="CV14" s="190">
        <f ca="1">IF(AND(НачИнвП_Дата&lt;=CV$3,КИнвП_Дата&gt;CV$3),
             IF(НачЦ_ИнвП_Дата&gt;CV$3,0,SUMPRODUCT(($B$28:$B$41="Теплица")*$L$28:$L$41)),"")</f>
        <v>125000</v>
      </c>
      <c r="CW14" s="190">
        <f ca="1">IF(AND(НачИнвП_Дата&lt;=CW$3,КИнвП_Дата&gt;CW$3),
             IF(НачЦ_ИнвП_Дата&gt;CW$3,0,SUMPRODUCT(($B$28:$B$41="Теплица")*$L$28:$L$41)),"")</f>
        <v>125000</v>
      </c>
      <c r="CX14" s="190">
        <f ca="1">IF(AND(НачИнвП_Дата&lt;=CX$3,КИнвП_Дата&gt;CX$3),
             IF(НачЦ_ИнвП_Дата&gt;CX$3,0,SUMPRODUCT(($B$28:$B$41="Теплица")*$L$28:$L$41)),"")</f>
        <v>125000</v>
      </c>
      <c r="CY14" s="191">
        <f t="shared" ref="CY14" ca="1" si="517">SUM(CV14:CX14)</f>
        <v>375000</v>
      </c>
      <c r="CZ14" s="201">
        <f t="shared" ref="CZ14" ca="1" si="518">SUM(CM14,CQ14,CU14,CY14)</f>
        <v>1500000</v>
      </c>
      <c r="DA14" s="190">
        <f ca="1">IF(AND(НачИнвП_Дата&lt;=DA$3,КИнвП_Дата&gt;DA$3),
             IF(НачЦ_ИнвП_Дата&gt;DA$3,0,SUMPRODUCT(($B$28:$B$41="Теплица")*$L$28:$L$41)),"")</f>
        <v>125000</v>
      </c>
      <c r="DB14" s="190">
        <f ca="1">IF(AND(НачИнвП_Дата&lt;=DB$3,КИнвП_Дата&gt;DB$3),
             IF(НачЦ_ИнвП_Дата&gt;DB$3,0,SUMPRODUCT(($B$28:$B$41="Теплица")*$L$28:$L$41)),"")</f>
        <v>125000</v>
      </c>
      <c r="DC14" s="190">
        <f ca="1">IF(AND(НачИнвП_Дата&lt;=DC$3,КИнвП_Дата&gt;DC$3),
             IF(НачЦ_ИнвП_Дата&gt;DC$3,0,SUMPRODUCT(($B$28:$B$41="Теплица")*$L$28:$L$41)),"")</f>
        <v>125000</v>
      </c>
      <c r="DD14" s="191">
        <f t="shared" ref="DD14" ca="1" si="519">SUM(DA14:DC14)</f>
        <v>375000</v>
      </c>
      <c r="DE14" s="190">
        <f ca="1">IF(AND(НачИнвП_Дата&lt;=DE$3,КИнвП_Дата&gt;DE$3),
             IF(НачЦ_ИнвП_Дата&gt;DE$3,0,SUMPRODUCT(($B$28:$B$41="Теплица")*$L$28:$L$41)),"")</f>
        <v>125000</v>
      </c>
      <c r="DF14" s="190">
        <f ca="1">IF(AND(НачИнвП_Дата&lt;=DF$3,КИнвП_Дата&gt;DF$3),
             IF(НачЦ_ИнвП_Дата&gt;DF$3,0,SUMPRODUCT(($B$28:$B$41="Теплица")*$L$28:$L$41)),"")</f>
        <v>125000</v>
      </c>
      <c r="DG14" s="190">
        <f ca="1">IF(AND(НачИнвП_Дата&lt;=DG$3,КИнвП_Дата&gt;DG$3),
             IF(НачЦ_ИнвП_Дата&gt;DG$3,0,SUMPRODUCT(($B$28:$B$41="Теплица")*$L$28:$L$41)),"")</f>
        <v>125000</v>
      </c>
      <c r="DH14" s="191">
        <f t="shared" ref="DH14" ca="1" si="520">SUM(DE14:DG14)</f>
        <v>375000</v>
      </c>
      <c r="DI14" s="190">
        <f ca="1">IF(AND(НачИнвП_Дата&lt;=DI$3,КИнвП_Дата&gt;DI$3),
             IF(НачЦ_ИнвП_Дата&gt;DI$3,0,SUMPRODUCT(($B$28:$B$41="Теплица")*$L$28:$L$41)),"")</f>
        <v>125000</v>
      </c>
      <c r="DJ14" s="190">
        <f ca="1">IF(AND(НачИнвП_Дата&lt;=DJ$3,КИнвП_Дата&gt;DJ$3),
             IF(НачЦ_ИнвП_Дата&gt;DJ$3,0,SUMPRODUCT(($B$28:$B$41="Теплица")*$L$28:$L$41)),"")</f>
        <v>125000</v>
      </c>
      <c r="DK14" s="190">
        <f ca="1">IF(AND(НачИнвП_Дата&lt;=DK$3,КИнвП_Дата&gt;DK$3),
             IF(НачЦ_ИнвП_Дата&gt;DK$3,0,SUMPRODUCT(($B$28:$B$41="Теплица")*$L$28:$L$41)),"")</f>
        <v>125000</v>
      </c>
      <c r="DL14" s="191">
        <f t="shared" ref="DL14" ca="1" si="521">SUM(DI14:DK14)</f>
        <v>375000</v>
      </c>
      <c r="DM14" s="190">
        <f ca="1">IF(AND(НачИнвП_Дата&lt;=DM$3,КИнвП_Дата&gt;DM$3),
             IF(НачЦ_ИнвП_Дата&gt;DM$3,0,SUMPRODUCT(($B$28:$B$41="Теплица")*$L$28:$L$41)),"")</f>
        <v>125000</v>
      </c>
      <c r="DN14" s="190">
        <f ca="1">IF(AND(НачИнвП_Дата&lt;=DN$3,КИнвП_Дата&gt;DN$3),
             IF(НачЦ_ИнвП_Дата&gt;DN$3,0,SUMPRODUCT(($B$28:$B$41="Теплица")*$L$28:$L$41)),"")</f>
        <v>125000</v>
      </c>
      <c r="DO14" s="190">
        <f ca="1">IF(AND(НачИнвП_Дата&lt;=DO$3,КИнвП_Дата&gt;DO$3),
             IF(НачЦ_ИнвП_Дата&gt;DO$3,0,SUMPRODUCT(($B$28:$B$41="Теплица")*$L$28:$L$41)),"")</f>
        <v>125000</v>
      </c>
      <c r="DP14" s="191">
        <f t="shared" ref="DP14" ca="1" si="522">SUM(DM14:DO14)</f>
        <v>375000</v>
      </c>
      <c r="DQ14" s="201">
        <f t="shared" ref="DQ14" ca="1" si="523">SUM(DD14,DH14,DL14,DP14)</f>
        <v>1500000</v>
      </c>
      <c r="DR14" s="190">
        <f ca="1">IF(AND(НачИнвП_Дата&lt;=DR$3,КИнвП_Дата&gt;DR$3),
             IF(НачЦ_ИнвП_Дата&gt;DR$3,0,SUMPRODUCT(($B$28:$B$41="Теплица")*$L$28:$L$41)),"")</f>
        <v>125000</v>
      </c>
      <c r="DS14" s="190">
        <f ca="1">IF(AND(НачИнвП_Дата&lt;=DS$3,КИнвП_Дата&gt;DS$3),
             IF(НачЦ_ИнвП_Дата&gt;DS$3,0,SUMPRODUCT(($B$28:$B$41="Теплица")*$L$28:$L$41)),"")</f>
        <v>125000</v>
      </c>
      <c r="DT14" s="190">
        <f ca="1">IF(AND(НачИнвП_Дата&lt;=DT$3,КИнвП_Дата&gt;DT$3),
             IF(НачЦ_ИнвП_Дата&gt;DT$3,0,SUMPRODUCT(($B$28:$B$41="Теплица")*$L$28:$L$41)),"")</f>
        <v>125000</v>
      </c>
      <c r="DU14" s="191">
        <f t="shared" ref="DU14" ca="1" si="524">SUM(DR14:DT14)</f>
        <v>375000</v>
      </c>
      <c r="DV14" s="190">
        <f ca="1">IF(AND(НачИнвП_Дата&lt;=DV$3,КИнвП_Дата&gt;DV$3),
             IF(НачЦ_ИнвП_Дата&gt;DV$3,0,SUMPRODUCT(($B$28:$B$41="Теплица")*$L$28:$L$41)),"")</f>
        <v>125000</v>
      </c>
      <c r="DW14" s="190">
        <f ca="1">IF(AND(НачИнвП_Дата&lt;=DW$3,КИнвП_Дата&gt;DW$3),
             IF(НачЦ_ИнвП_Дата&gt;DW$3,0,SUMPRODUCT(($B$28:$B$41="Теплица")*$L$28:$L$41)),"")</f>
        <v>125000</v>
      </c>
      <c r="DX14" s="190">
        <f ca="1">IF(AND(НачИнвП_Дата&lt;=DX$3,КИнвП_Дата&gt;DX$3),
             IF(НачЦ_ИнвП_Дата&gt;DX$3,0,SUMPRODUCT(($B$28:$B$41="Теплица")*$L$28:$L$41)),"")</f>
        <v>125000</v>
      </c>
      <c r="DY14" s="191">
        <f t="shared" ref="DY14" ca="1" si="525">SUM(DV14:DX14)</f>
        <v>375000</v>
      </c>
      <c r="DZ14" s="190">
        <f ca="1">IF(AND(НачИнвП_Дата&lt;=DZ$3,КИнвП_Дата&gt;DZ$3),
             IF(НачЦ_ИнвП_Дата&gt;DZ$3,0,SUMPRODUCT(($B$28:$B$41="Теплица")*$L$28:$L$41)),"")</f>
        <v>125000</v>
      </c>
      <c r="EA14" s="190">
        <f ca="1">IF(AND(НачИнвП_Дата&lt;=EA$3,КИнвП_Дата&gt;EA$3),
             IF(НачЦ_ИнвП_Дата&gt;EA$3,0,SUMPRODUCT(($B$28:$B$41="Теплица")*$L$28:$L$41)),"")</f>
        <v>125000</v>
      </c>
      <c r="EB14" s="190">
        <f ca="1">IF(AND(НачИнвП_Дата&lt;=EB$3,КИнвП_Дата&gt;EB$3),
             IF(НачЦ_ИнвП_Дата&gt;EB$3,0,SUMPRODUCT(($B$28:$B$41="Теплица")*$L$28:$L$41)),"")</f>
        <v>125000</v>
      </c>
      <c r="EC14" s="191">
        <f t="shared" ref="EC14" ca="1" si="526">SUM(DZ14:EB14)</f>
        <v>375000</v>
      </c>
      <c r="ED14" s="190">
        <f ca="1">IF(AND(НачИнвП_Дата&lt;=ED$3,КИнвП_Дата&gt;ED$3),
             IF(НачЦ_ИнвП_Дата&gt;ED$3,0,SUMPRODUCT(($B$28:$B$41="Теплица")*$L$28:$L$41)),"")</f>
        <v>125000</v>
      </c>
      <c r="EE14" s="190">
        <f ca="1">IF(AND(НачИнвП_Дата&lt;=EE$3,КИнвП_Дата&gt;EE$3),
             IF(НачЦ_ИнвП_Дата&gt;EE$3,0,SUMPRODUCT(($B$28:$B$41="Теплица")*$L$28:$L$41)),"")</f>
        <v>125000</v>
      </c>
      <c r="EF14" s="190">
        <f ca="1">IF(AND(НачИнвП_Дата&lt;=EF$3,КИнвП_Дата&gt;EF$3),
             IF(НачЦ_ИнвП_Дата&gt;EF$3,0,SUMPRODUCT(($B$28:$B$41="Теплица")*$L$28:$L$41)),"")</f>
        <v>125000</v>
      </c>
      <c r="EG14" s="191">
        <f t="shared" ref="EG14" ca="1" si="527">SUM(ED14:EF14)</f>
        <v>375000</v>
      </c>
      <c r="EH14" s="201">
        <f t="shared" ref="EH14" ca="1" si="528">SUM(DU14,DY14,EC14,EG14)</f>
        <v>1500000</v>
      </c>
      <c r="EI14" s="190">
        <f ca="1">IF(AND(НачИнвП_Дата&lt;=EI$3,КИнвП_Дата&gt;EI$3),
             IF(НачЦ_ИнвП_Дата&gt;EI$3,0,SUMPRODUCT(($B$28:$B$41="Теплица")*$L$28:$L$41)),"")</f>
        <v>125000</v>
      </c>
      <c r="EJ14" s="190">
        <f ca="1">IF(AND(НачИнвП_Дата&lt;=EJ$3,КИнвП_Дата&gt;EJ$3),
             IF(НачЦ_ИнвП_Дата&gt;EJ$3,0,SUMPRODUCT(($B$28:$B$41="Теплица")*$L$28:$L$41)),"")</f>
        <v>125000</v>
      </c>
      <c r="EK14" s="190">
        <f ca="1">IF(AND(НачИнвП_Дата&lt;=EK$3,КИнвП_Дата&gt;EK$3),
             IF(НачЦ_ИнвП_Дата&gt;EK$3,0,SUMPRODUCT(($B$28:$B$41="Теплица")*$L$28:$L$41)),"")</f>
        <v>125000</v>
      </c>
      <c r="EL14" s="191">
        <f t="shared" ref="EL14" ca="1" si="529">SUM(EI14:EK14)</f>
        <v>375000</v>
      </c>
      <c r="EM14" s="190">
        <f ca="1">IF(AND(НачИнвП_Дата&lt;=EM$3,КИнвП_Дата&gt;EM$3),
             IF(НачЦ_ИнвП_Дата&gt;EM$3,0,SUMPRODUCT(($B$28:$B$41="Теплица")*$L$28:$L$41)),"")</f>
        <v>125000</v>
      </c>
      <c r="EN14" s="190">
        <f ca="1">IF(AND(НачИнвП_Дата&lt;=EN$3,КИнвП_Дата&gt;EN$3),
             IF(НачЦ_ИнвП_Дата&gt;EN$3,0,SUMPRODUCT(($B$28:$B$41="Теплица")*$L$28:$L$41)),"")</f>
        <v>125000</v>
      </c>
      <c r="EO14" s="190">
        <f ca="1">IF(AND(НачИнвП_Дата&lt;=EO$3,КИнвП_Дата&gt;EO$3),
             IF(НачЦ_ИнвП_Дата&gt;EO$3,0,SUMPRODUCT(($B$28:$B$41="Теплица")*$L$28:$L$41)),"")</f>
        <v>125000</v>
      </c>
      <c r="EP14" s="191">
        <f t="shared" ref="EP14" ca="1" si="530">SUM(EM14:EO14)</f>
        <v>375000</v>
      </c>
      <c r="EQ14" s="190">
        <f ca="1">IF(AND(НачИнвП_Дата&lt;=EQ$3,КИнвП_Дата&gt;EQ$3),
             IF(НачЦ_ИнвП_Дата&gt;EQ$3,0,SUMPRODUCT(($B$28:$B$41="Теплица")*$L$28:$L$41)),"")</f>
        <v>125000</v>
      </c>
      <c r="ER14" s="190">
        <f ca="1">IF(AND(НачИнвП_Дата&lt;=ER$3,КИнвП_Дата&gt;ER$3),
             IF(НачЦ_ИнвП_Дата&gt;ER$3,0,SUMPRODUCT(($B$28:$B$41="Теплица")*$L$28:$L$41)),"")</f>
        <v>125000</v>
      </c>
      <c r="ES14" s="190">
        <f ca="1">IF(AND(НачИнвП_Дата&lt;=ES$3,КИнвП_Дата&gt;ES$3),
             IF(НачЦ_ИнвП_Дата&gt;ES$3,0,SUMPRODUCT(($B$28:$B$41="Теплица")*$L$28:$L$41)),"")</f>
        <v>125000</v>
      </c>
      <c r="ET14" s="191">
        <f t="shared" ref="ET14" ca="1" si="531">SUM(EQ14:ES14)</f>
        <v>375000</v>
      </c>
      <c r="EU14" s="190">
        <f ca="1">IF(AND(НачИнвП_Дата&lt;=EU$3,КИнвП_Дата&gt;EU$3),
             IF(НачЦ_ИнвП_Дата&gt;EU$3,0,SUMPRODUCT(($B$28:$B$41="Теплица")*$L$28:$L$41)),"")</f>
        <v>125000</v>
      </c>
      <c r="EV14" s="190">
        <f ca="1">IF(AND(НачИнвП_Дата&lt;=EV$3,КИнвП_Дата&gt;EV$3),
             IF(НачЦ_ИнвП_Дата&gt;EV$3,0,SUMPRODUCT(($B$28:$B$41="Теплица")*$L$28:$L$41)),"")</f>
        <v>125000</v>
      </c>
      <c r="EW14" s="190">
        <f ca="1">IF(AND(НачИнвП_Дата&lt;=EW$3,КИнвП_Дата&gt;EW$3),
             IF(НачЦ_ИнвП_Дата&gt;EW$3,0,SUMPRODUCT(($B$28:$B$41="Теплица")*$L$28:$L$41)),"")</f>
        <v>125000</v>
      </c>
      <c r="EX14" s="191">
        <f t="shared" ref="EX14" ca="1" si="532">SUM(EU14:EW14)</f>
        <v>375000</v>
      </c>
      <c r="EY14" s="201">
        <f t="shared" ref="EY14" ca="1" si="533">SUM(EL14,EP14,ET14,EX14)</f>
        <v>1500000</v>
      </c>
      <c r="EZ14" s="190">
        <f ca="1">IF(AND(НачИнвП_Дата&lt;=EZ$3,КИнвП_Дата&gt;EZ$3),
             IF(НачЦ_ИнвП_Дата&gt;EZ$3,0,SUMPRODUCT(($B$28:$B$41="Теплица")*$L$28:$L$41)),"")</f>
        <v>125000</v>
      </c>
      <c r="FA14" s="190">
        <f ca="1">IF(AND(НачИнвП_Дата&lt;=FA$3,КИнвП_Дата&gt;FA$3),
             IF(НачЦ_ИнвП_Дата&gt;FA$3,0,SUMPRODUCT(($B$28:$B$41="Теплица")*$L$28:$L$41)),"")</f>
        <v>125000</v>
      </c>
      <c r="FB14" s="190">
        <f ca="1">IF(AND(НачИнвП_Дата&lt;=FB$3,КИнвП_Дата&gt;FB$3),
             IF(НачЦ_ИнвП_Дата&gt;FB$3,0,SUMPRODUCT(($B$28:$B$41="Теплица")*$L$28:$L$41)),"")</f>
        <v>125000</v>
      </c>
      <c r="FC14" s="191">
        <f t="shared" ref="FC14" ca="1" si="534">SUM(EZ14:FB14)</f>
        <v>375000</v>
      </c>
      <c r="FD14" s="190">
        <f ca="1">IF(AND(НачИнвП_Дата&lt;=FD$3,КИнвП_Дата&gt;FD$3),
             IF(НачЦ_ИнвП_Дата&gt;FD$3,0,SUMPRODUCT(($B$28:$B$41="Теплица")*$L$28:$L$41)),"")</f>
        <v>125000</v>
      </c>
      <c r="FE14" s="190">
        <f ca="1">IF(AND(НачИнвП_Дата&lt;=FE$3,КИнвП_Дата&gt;FE$3),
             IF(НачЦ_ИнвП_Дата&gt;FE$3,0,SUMPRODUCT(($B$28:$B$41="Теплица")*$L$28:$L$41)),"")</f>
        <v>125000</v>
      </c>
      <c r="FF14" s="190">
        <f ca="1">IF(AND(НачИнвП_Дата&lt;=FF$3,КИнвП_Дата&gt;FF$3),
             IF(НачЦ_ИнвП_Дата&gt;FF$3,0,SUMPRODUCT(($B$28:$B$41="Теплица")*$L$28:$L$41)),"")</f>
        <v>125000</v>
      </c>
      <c r="FG14" s="191">
        <f t="shared" ref="FG14" ca="1" si="535">SUM(FD14:FF14)</f>
        <v>375000</v>
      </c>
      <c r="FH14" s="190">
        <f ca="1">IF(AND(НачИнвП_Дата&lt;=FH$3,КИнвП_Дата&gt;FH$3),
             IF(НачЦ_ИнвП_Дата&gt;FH$3,0,SUMPRODUCT(($B$28:$B$41="Теплица")*$L$28:$L$41)),"")</f>
        <v>125000</v>
      </c>
      <c r="FI14" s="190">
        <f ca="1">IF(AND(НачИнвП_Дата&lt;=FI$3,КИнвП_Дата&gt;FI$3),
             IF(НачЦ_ИнвП_Дата&gt;FI$3,0,SUMPRODUCT(($B$28:$B$41="Теплица")*$L$28:$L$41)),"")</f>
        <v>125000</v>
      </c>
      <c r="FJ14" s="190">
        <f ca="1">IF(AND(НачИнвП_Дата&lt;=FJ$3,КИнвП_Дата&gt;FJ$3),
             IF(НачЦ_ИнвП_Дата&gt;FJ$3,0,SUMPRODUCT(($B$28:$B$41="Теплица")*$L$28:$L$41)),"")</f>
        <v>125000</v>
      </c>
      <c r="FK14" s="191">
        <f t="shared" ref="FK14" ca="1" si="536">SUM(FH14:FJ14)</f>
        <v>375000</v>
      </c>
      <c r="FL14" s="190">
        <f ca="1">IF(AND(НачИнвП_Дата&lt;=FL$3,КИнвП_Дата&gt;FL$3),
             IF(НачЦ_ИнвП_Дата&gt;FL$3,0,SUMPRODUCT(($B$28:$B$41="Теплица")*$L$28:$L$41)),"")</f>
        <v>125000</v>
      </c>
      <c r="FM14" s="190">
        <f ca="1">IF(AND(НачИнвП_Дата&lt;=FM$3,КИнвП_Дата&gt;FM$3),
             IF(НачЦ_ИнвП_Дата&gt;FM$3,0,SUMPRODUCT(($B$28:$B$41="Теплица")*$L$28:$L$41)),"")</f>
        <v>125000</v>
      </c>
      <c r="FN14" s="190">
        <f ca="1">IF(AND(НачИнвП_Дата&lt;=FN$3,КИнвП_Дата&gt;FN$3),
             IF(НачЦ_ИнвП_Дата&gt;FN$3,0,SUMPRODUCT(($B$28:$B$41="Теплица")*$L$28:$L$41)),"")</f>
        <v>125000</v>
      </c>
      <c r="FO14" s="191">
        <f t="shared" ref="FO14" ca="1" si="537">SUM(FL14:FN14)</f>
        <v>375000</v>
      </c>
      <c r="FP14" s="201">
        <f t="shared" ref="FP14:FP16" ca="1" si="538">SUM(FC14,FG14,FK14,FO14)</f>
        <v>1500000</v>
      </c>
      <c r="FQ14" s="190">
        <f ca="1">IF(AND(НачИнвП_Дата&lt;=FQ$3,КИнвП_Дата&gt;FQ$3),
             IF(НачЦ_ИнвП_Дата&gt;FQ$3,0,SUMPRODUCT(($B$28:$B$41="Теплица")*$L$28:$L$41)),"")</f>
        <v>125000</v>
      </c>
      <c r="FR14" s="190">
        <f ca="1">IF(AND(НачИнвП_Дата&lt;=FR$3,КИнвП_Дата&gt;FR$3),
             IF(НачЦ_ИнвП_Дата&gt;FR$3,0,SUMPRODUCT(($B$28:$B$41="Теплица")*$L$28:$L$41)),"")</f>
        <v>125000</v>
      </c>
      <c r="FS14" s="190">
        <f ca="1">IF(AND(НачИнвП_Дата&lt;=FS$3,КИнвП_Дата&gt;FS$3),
             IF(НачЦ_ИнвП_Дата&gt;FS$3,0,SUMPRODUCT(($B$28:$B$41="Теплица")*$L$28:$L$41)),"")</f>
        <v>125000</v>
      </c>
      <c r="FT14" s="191">
        <f t="shared" ref="FT14" ca="1" si="539">SUM(FQ14:FS14)</f>
        <v>375000</v>
      </c>
      <c r="FU14" s="190">
        <f ca="1">IF(AND(НачИнвП_Дата&lt;=FU$3,КИнвП_Дата&gt;FU$3),
             IF(НачЦ_ИнвП_Дата&gt;FU$3,0,SUMPRODUCT(($B$28:$B$41="Теплица")*$L$28:$L$41)),"")</f>
        <v>125000</v>
      </c>
      <c r="FV14" s="190">
        <f ca="1">IF(AND(НачИнвП_Дата&lt;=FV$3,КИнвП_Дата&gt;FV$3),
             IF(НачЦ_ИнвП_Дата&gt;FV$3,0,SUMPRODUCT(($B$28:$B$41="Теплица")*$L$28:$L$41)),"")</f>
        <v>125000</v>
      </c>
      <c r="FW14" s="190">
        <f ca="1">IF(AND(НачИнвП_Дата&lt;=FW$3,КИнвП_Дата&gt;FW$3),
             IF(НачЦ_ИнвП_Дата&gt;FW$3,0,SUMPRODUCT(($B$28:$B$41="Теплица")*$L$28:$L$41)),"")</f>
        <v>125000</v>
      </c>
      <c r="FX14" s="191">
        <f t="shared" ref="FX14" ca="1" si="540">SUM(FU14:FW14)</f>
        <v>375000</v>
      </c>
      <c r="FY14" s="190">
        <f ca="1">IF(AND(НачИнвП_Дата&lt;=FY$3,КИнвП_Дата&gt;FY$3),
             IF(НачЦ_ИнвП_Дата&gt;FY$3,0,SUMPRODUCT(($B$28:$B$41="Теплица")*$L$28:$L$41)),"")</f>
        <v>125000</v>
      </c>
      <c r="FZ14" s="190">
        <f ca="1">IF(AND(НачИнвП_Дата&lt;=FZ$3,КИнвП_Дата&gt;FZ$3),
             IF(НачЦ_ИнвП_Дата&gt;FZ$3,0,SUMPRODUCT(($B$28:$B$41="Теплица")*$L$28:$L$41)),"")</f>
        <v>125000</v>
      </c>
      <c r="GA14" s="190">
        <f ca="1">IF(AND(НачИнвП_Дата&lt;=GA$3,КИнвП_Дата&gt;GA$3),
             IF(НачЦ_ИнвП_Дата&gt;GA$3,0,SUMPRODUCT(($B$28:$B$41="Теплица")*$L$28:$L$41)),"")</f>
        <v>125000</v>
      </c>
      <c r="GB14" s="191">
        <f t="shared" ref="GB14" ca="1" si="541">SUM(FY14:GA14)</f>
        <v>375000</v>
      </c>
      <c r="GC14" s="190">
        <f ca="1">IF(AND(НачИнвП_Дата&lt;=GC$3,КИнвП_Дата&gt;GC$3),
             IF(НачЦ_ИнвП_Дата&gt;GC$3,0,SUMPRODUCT(($B$28:$B$41="Теплица")*$L$28:$L$41)),"")</f>
        <v>125000</v>
      </c>
      <c r="GD14" s="190">
        <f ca="1">IF(AND(НачИнвП_Дата&lt;=GD$3,КИнвП_Дата&gt;GD$3),
             IF(НачЦ_ИнвП_Дата&gt;GD$3,0,SUMPRODUCT(($B$28:$B$41="Теплица")*$L$28:$L$41)),"")</f>
        <v>125000</v>
      </c>
      <c r="GE14" s="190">
        <f ca="1">IF(AND(НачИнвП_Дата&lt;=GE$3,КИнвП_Дата&gt;GE$3),
             IF(НачЦ_ИнвП_Дата&gt;GE$3,0,SUMPRODUCT(($B$28:$B$41="Теплица")*$L$28:$L$41)),"")</f>
        <v>125000</v>
      </c>
      <c r="GF14" s="191">
        <f t="shared" ref="GF14" ca="1" si="542">SUM(GC14:GE14)</f>
        <v>375000</v>
      </c>
      <c r="GG14" s="201">
        <f t="shared" ref="GG14:GG16" ca="1" si="543">SUM(FT14,FX14,GB14,GF14)</f>
        <v>1500000</v>
      </c>
      <c r="GH14" s="190">
        <f ca="1">IF(AND(НачИнвП_Дата&lt;=GH$3,КИнвП_Дата&gt;GH$3),
             IF(НачЦ_ИнвП_Дата&gt;GH$3,0,SUMPRODUCT(($B$28:$B$41="Теплица")*$L$28:$L$41)),"")</f>
        <v>125000</v>
      </c>
      <c r="GI14" s="190">
        <f ca="1">IF(AND(НачИнвП_Дата&lt;=GI$3,КИнвП_Дата&gt;GI$3),
             IF(НачЦ_ИнвП_Дата&gt;GI$3,0,SUMPRODUCT(($B$28:$B$41="Теплица")*$L$28:$L$41)),"")</f>
        <v>125000</v>
      </c>
      <c r="GJ14" s="190">
        <f ca="1">IF(AND(НачИнвП_Дата&lt;=GJ$3,КИнвП_Дата&gt;GJ$3),
             IF(НачЦ_ИнвП_Дата&gt;GJ$3,0,SUMPRODUCT(($B$28:$B$41="Теплица")*$L$28:$L$41)),"")</f>
        <v>125000</v>
      </c>
      <c r="GK14" s="191">
        <f t="shared" ref="GK14" ca="1" si="544">SUM(GH14:GJ14)</f>
        <v>375000</v>
      </c>
      <c r="GL14" s="190">
        <f ca="1">IF(AND(НачИнвП_Дата&lt;=GL$3,КИнвП_Дата&gt;GL$3),
             IF(НачЦ_ИнвП_Дата&gt;GL$3,0,SUMPRODUCT(($B$28:$B$41="Теплица")*$L$28:$L$41)),"")</f>
        <v>125000</v>
      </c>
      <c r="GM14" s="190">
        <f ca="1">IF(AND(НачИнвП_Дата&lt;=GM$3,КИнвП_Дата&gt;GM$3),
             IF(НачЦ_ИнвП_Дата&gt;GM$3,0,SUMPRODUCT(($B$28:$B$41="Теплица")*$L$28:$L$41)),"")</f>
        <v>125000</v>
      </c>
      <c r="GN14" s="190">
        <f ca="1">IF(AND(НачИнвП_Дата&lt;=GN$3,КИнвП_Дата&gt;GN$3),
             IF(НачЦ_ИнвП_Дата&gt;GN$3,0,SUMPRODUCT(($B$28:$B$41="Теплица")*$L$28:$L$41)),"")</f>
        <v>125000</v>
      </c>
      <c r="GO14" s="191">
        <f t="shared" ref="GO14" ca="1" si="545">SUM(GL14:GN14)</f>
        <v>375000</v>
      </c>
      <c r="GP14" s="190">
        <f ca="1">IF(AND(НачИнвП_Дата&lt;=GP$3,КИнвП_Дата&gt;GP$3),
             IF(НачЦ_ИнвП_Дата&gt;GP$3,0,SUMPRODUCT(($B$28:$B$41="Теплица")*$L$28:$L$41)),"")</f>
        <v>125000</v>
      </c>
      <c r="GQ14" s="190">
        <f ca="1">IF(AND(НачИнвП_Дата&lt;=GQ$3,КИнвП_Дата&gt;GQ$3),
             IF(НачЦ_ИнвП_Дата&gt;GQ$3,0,SUMPRODUCT(($B$28:$B$41="Теплица")*$L$28:$L$41)),"")</f>
        <v>125000</v>
      </c>
      <c r="GR14" s="190">
        <f ca="1">IF(AND(НачИнвП_Дата&lt;=GR$3,КИнвП_Дата&gt;GR$3),
             IF(НачЦ_ИнвП_Дата&gt;GR$3,0,SUMPRODUCT(($B$28:$B$41="Теплица")*$L$28:$L$41)),"")</f>
        <v>125000</v>
      </c>
      <c r="GS14" s="191">
        <f t="shared" ref="GS14" ca="1" si="546">SUM(GP14:GR14)</f>
        <v>375000</v>
      </c>
      <c r="GT14" s="190">
        <f ca="1">IF(AND(НачИнвП_Дата&lt;=GT$3,КИнвП_Дата&gt;GT$3),
             IF(НачЦ_ИнвП_Дата&gt;GT$3,0,SUMPRODUCT(($B$28:$B$41="Теплица")*$L$28:$L$41)),"")</f>
        <v>125000</v>
      </c>
      <c r="GU14" s="190">
        <f ca="1">IF(AND(НачИнвП_Дата&lt;=GU$3,КИнвП_Дата&gt;GU$3),
             IF(НачЦ_ИнвП_Дата&gt;GU$3,0,SUMPRODUCT(($B$28:$B$41="Теплица")*$L$28:$L$41)),"")</f>
        <v>125000</v>
      </c>
      <c r="GV14" s="190">
        <f ca="1">IF(AND(НачИнвП_Дата&lt;=GV$3,КИнвП_Дата&gt;GV$3),
             IF(НачЦ_ИнвП_Дата&gt;GV$3,0,SUMPRODUCT(($B$28:$B$41="Теплица")*$L$28:$L$41)),"")</f>
        <v>125000</v>
      </c>
      <c r="GW14" s="191">
        <f t="shared" ref="GW14" ca="1" si="547">SUM(GT14:GV14)</f>
        <v>375000</v>
      </c>
      <c r="GX14" s="201">
        <f t="shared" ref="GX14:GX16" ca="1" si="548">SUM(GK14,GO14,GS14,GW14)</f>
        <v>1500000</v>
      </c>
      <c r="GY14" s="190">
        <f ca="1">IF(AND(НачИнвП_Дата&lt;=GY$3,КИнвП_Дата&gt;GY$3),
             IF(НачЦ_ИнвП_Дата&gt;GY$3,0,SUMPRODUCT(($B$28:$B$41="Теплица")*$L$28:$L$41)),"")</f>
        <v>125000</v>
      </c>
      <c r="GZ14" s="190">
        <f ca="1">IF(AND(НачИнвП_Дата&lt;=GZ$3,КИнвП_Дата&gt;GZ$3),
             IF(НачЦ_ИнвП_Дата&gt;GZ$3,0,SUMPRODUCT(($B$28:$B$41="Теплица")*$L$28:$L$41)),"")</f>
        <v>125000</v>
      </c>
      <c r="HA14" s="190">
        <f ca="1">IF(AND(НачИнвП_Дата&lt;=HA$3,КИнвП_Дата&gt;HA$3),
             IF(НачЦ_ИнвП_Дата&gt;HA$3,0,SUMPRODUCT(($B$28:$B$41="Теплица")*$L$28:$L$41)),"")</f>
        <v>125000</v>
      </c>
      <c r="HB14" s="191">
        <f t="shared" ref="HB14" ca="1" si="549">SUM(GY14:HA14)</f>
        <v>375000</v>
      </c>
      <c r="HC14" s="190">
        <f ca="1">IF(AND(НачИнвП_Дата&lt;=HC$3,КИнвП_Дата&gt;HC$3),
             IF(НачЦ_ИнвП_Дата&gt;HC$3,0,SUMPRODUCT(($B$28:$B$41="Теплица")*$L$28:$L$41)),"")</f>
        <v>125000</v>
      </c>
      <c r="HD14" s="190">
        <f ca="1">IF(AND(НачИнвП_Дата&lt;=HD$3,КИнвП_Дата&gt;HD$3),
             IF(НачЦ_ИнвП_Дата&gt;HD$3,0,SUMPRODUCT(($B$28:$B$41="Теплица")*$L$28:$L$41)),"")</f>
        <v>125000</v>
      </c>
      <c r="HE14" s="190">
        <f ca="1">IF(AND(НачИнвП_Дата&lt;=HE$3,КИнвП_Дата&gt;HE$3),
             IF(НачЦ_ИнвП_Дата&gt;HE$3,0,SUMPRODUCT(($B$28:$B$41="Теплица")*$L$28:$L$41)),"")</f>
        <v>125000</v>
      </c>
      <c r="HF14" s="191">
        <f t="shared" ref="HF14" ca="1" si="550">SUM(HC14:HE14)</f>
        <v>375000</v>
      </c>
      <c r="HG14" s="190">
        <f ca="1">IF(AND(НачИнвП_Дата&lt;=HG$3,КИнвП_Дата&gt;HG$3),
             IF(НачЦ_ИнвП_Дата&gt;HG$3,0,SUMPRODUCT(($B$28:$B$41="Теплица")*$L$28:$L$41)),"")</f>
        <v>125000</v>
      </c>
      <c r="HH14" s="190">
        <f ca="1">IF(AND(НачИнвП_Дата&lt;=HH$3,КИнвП_Дата&gt;HH$3),
             IF(НачЦ_ИнвП_Дата&gt;HH$3,0,SUMPRODUCT(($B$28:$B$41="Теплица")*$L$28:$L$41)),"")</f>
        <v>125000</v>
      </c>
      <c r="HI14" s="190">
        <f ca="1">IF(AND(НачИнвП_Дата&lt;=HI$3,КИнвП_Дата&gt;HI$3),
             IF(НачЦ_ИнвП_Дата&gt;HI$3,0,SUMPRODUCT(($B$28:$B$41="Теплица")*$L$28:$L$41)),"")</f>
        <v>125000</v>
      </c>
      <c r="HJ14" s="191">
        <f t="shared" ref="HJ14" ca="1" si="551">SUM(HG14:HI14)</f>
        <v>375000</v>
      </c>
      <c r="HK14" s="190">
        <f ca="1">IF(AND(НачИнвП_Дата&lt;=HK$3,КИнвП_Дата&gt;HK$3),
             IF(НачЦ_ИнвП_Дата&gt;HK$3,0,SUMPRODUCT(($B$28:$B$41="Теплица")*$L$28:$L$41)),"")</f>
        <v>125000</v>
      </c>
      <c r="HL14" s="190">
        <f ca="1">IF(AND(НачИнвП_Дата&lt;=HL$3,КИнвП_Дата&gt;HL$3),
             IF(НачЦ_ИнвП_Дата&gt;HL$3,0,SUMPRODUCT(($B$28:$B$41="Теплица")*$L$28:$L$41)),"")</f>
        <v>125000</v>
      </c>
      <c r="HM14" s="190">
        <f ca="1">IF(AND(НачИнвП_Дата&lt;=HM$3,КИнвП_Дата&gt;HM$3),
             IF(НачЦ_ИнвП_Дата&gt;HM$3,0,SUMPRODUCT(($B$28:$B$41="Теплица")*$L$28:$L$41)),"")</f>
        <v>125000</v>
      </c>
      <c r="HN14" s="191">
        <f t="shared" ref="HN14" ca="1" si="552">SUM(HK14:HM14)</f>
        <v>375000</v>
      </c>
      <c r="HO14" s="201">
        <f t="shared" ref="HO14:HO16" ca="1" si="553">SUM(HB14,HF14,HJ14,HN14)</f>
        <v>1500000</v>
      </c>
      <c r="HP14" s="190">
        <f ca="1">IF(AND(НачИнвП_Дата&lt;=HP$3,КИнвП_Дата&gt;HP$3),
             IF(НачЦ_ИнвП_Дата&gt;HP$3,0,SUMPRODUCT(($B$28:$B$41="Теплица")*$L$28:$L$41)),"")</f>
        <v>125000</v>
      </c>
      <c r="HQ14" s="190">
        <f ca="1">IF(AND(НачИнвП_Дата&lt;=HQ$3,КИнвП_Дата&gt;HQ$3),
             IF(НачЦ_ИнвП_Дата&gt;HQ$3,0,SUMPRODUCT(($B$28:$B$41="Теплица")*$L$28:$L$41)),"")</f>
        <v>125000</v>
      </c>
      <c r="HR14" s="190">
        <f ca="1">IF(AND(НачИнвП_Дата&lt;=HR$3,КИнвП_Дата&gt;HR$3),
             IF(НачЦ_ИнвП_Дата&gt;HR$3,0,SUMPRODUCT(($B$28:$B$41="Теплица")*$L$28:$L$41)),"")</f>
        <v>125000</v>
      </c>
      <c r="HS14" s="191">
        <f t="shared" ref="HS14" ca="1" si="554">SUM(HP14:HR14)</f>
        <v>375000</v>
      </c>
      <c r="HT14" s="190">
        <f ca="1">IF(AND(НачИнвП_Дата&lt;=HT$3,КИнвП_Дата&gt;HT$3),
             IF(НачЦ_ИнвП_Дата&gt;HT$3,0,SUMPRODUCT(($B$28:$B$41="Теплица")*$L$28:$L$41)),"")</f>
        <v>125000</v>
      </c>
      <c r="HU14" s="190">
        <f ca="1">IF(AND(НачИнвП_Дата&lt;=HU$3,КИнвП_Дата&gt;HU$3),
             IF(НачЦ_ИнвП_Дата&gt;HU$3,0,SUMPRODUCT(($B$28:$B$41="Теплица")*$L$28:$L$41)),"")</f>
        <v>125000</v>
      </c>
      <c r="HV14" s="190">
        <f ca="1">IF(AND(НачИнвП_Дата&lt;=HV$3,КИнвП_Дата&gt;HV$3),
             IF(НачЦ_ИнвП_Дата&gt;HV$3,0,SUMPRODUCT(($B$28:$B$41="Теплица")*$L$28:$L$41)),"")</f>
        <v>125000</v>
      </c>
      <c r="HW14" s="191">
        <f t="shared" ref="HW14" ca="1" si="555">SUM(HT14:HV14)</f>
        <v>375000</v>
      </c>
      <c r="HX14" s="190">
        <f ca="1">IF(AND(НачИнвП_Дата&lt;=HX$3,КИнвП_Дата&gt;HX$3),
             IF(НачЦ_ИнвП_Дата&gt;HX$3,0,SUMPRODUCT(($B$28:$B$41="Теплица")*$L$28:$L$41)),"")</f>
        <v>125000</v>
      </c>
      <c r="HY14" s="190">
        <f ca="1">IF(AND(НачИнвП_Дата&lt;=HY$3,КИнвП_Дата&gt;HY$3),
             IF(НачЦ_ИнвП_Дата&gt;HY$3,0,SUMPRODUCT(($B$28:$B$41="Теплица")*$L$28:$L$41)),"")</f>
        <v>125000</v>
      </c>
      <c r="HZ14" s="190">
        <f ca="1">IF(AND(НачИнвП_Дата&lt;=HZ$3,КИнвП_Дата&gt;HZ$3),
             IF(НачЦ_ИнвП_Дата&gt;HZ$3,0,SUMPRODUCT(($B$28:$B$41="Теплица")*$L$28:$L$41)),"")</f>
        <v>125000</v>
      </c>
      <c r="IA14" s="191">
        <f t="shared" ref="IA14" ca="1" si="556">SUM(HX14:HZ14)</f>
        <v>375000</v>
      </c>
      <c r="IB14" s="190">
        <f ca="1">IF(AND(НачИнвП_Дата&lt;=IB$3,КИнвП_Дата&gt;IB$3),
             IF(НачЦ_ИнвП_Дата&gt;IB$3,0,SUMPRODUCT(($B$28:$B$41="Теплица")*$L$28:$L$41)),"")</f>
        <v>125000</v>
      </c>
      <c r="IC14" s="190">
        <f ca="1">IF(AND(НачИнвП_Дата&lt;=IC$3,КИнвП_Дата&gt;IC$3),
             IF(НачЦ_ИнвП_Дата&gt;IC$3,0,SUMPRODUCT(($B$28:$B$41="Теплица")*$L$28:$L$41)),"")</f>
        <v>125000</v>
      </c>
      <c r="ID14" s="190">
        <f ca="1">IF(AND(НачИнвП_Дата&lt;=ID$3,КИнвП_Дата&gt;ID$3),
             IF(НачЦ_ИнвП_Дата&gt;ID$3,0,SUMPRODUCT(($B$28:$B$41="Теплица")*$L$28:$L$41)),"")</f>
        <v>125000</v>
      </c>
      <c r="IE14" s="191">
        <f t="shared" ref="IE14" ca="1" si="557">SUM(IB14:ID14)</f>
        <v>375000</v>
      </c>
      <c r="IF14" s="201">
        <f t="shared" ref="IF14:IF16" ca="1" si="558">SUM(HS14,HW14,IA14,IE14)</f>
        <v>1500000</v>
      </c>
      <c r="IG14" s="190">
        <f ca="1">IF(AND(НачИнвП_Дата&lt;=IG$3,КИнвП_Дата&gt;IG$3),
             IF(НачЦ_ИнвП_Дата&gt;IG$3,0,SUMPRODUCT(($B$28:$B$41="Теплица")*$L$28:$L$41)),"")</f>
        <v>125000</v>
      </c>
      <c r="IH14" s="190">
        <f ca="1">IF(AND(НачИнвП_Дата&lt;=IH$3,КИнвП_Дата&gt;IH$3),
             IF(НачЦ_ИнвП_Дата&gt;IH$3,0,SUMPRODUCT(($B$28:$B$41="Теплица")*$L$28:$L$41)),"")</f>
        <v>125000</v>
      </c>
      <c r="II14" s="190">
        <f ca="1">IF(AND(НачИнвП_Дата&lt;=II$3,КИнвП_Дата&gt;II$3),
             IF(НачЦ_ИнвП_Дата&gt;II$3,0,SUMPRODUCT(($B$28:$B$41="Теплица")*$L$28:$L$41)),"")</f>
        <v>125000</v>
      </c>
      <c r="IJ14" s="191">
        <f t="shared" ref="IJ14" ca="1" si="559">SUM(IG14:II14)</f>
        <v>375000</v>
      </c>
      <c r="IK14" s="190">
        <f ca="1">IF(AND(НачИнвП_Дата&lt;=IK$3,КИнвП_Дата&gt;IK$3),
             IF(НачЦ_ИнвП_Дата&gt;IK$3,0,SUMPRODUCT(($B$28:$B$41="Теплица")*$L$28:$L$41)),"")</f>
        <v>125000</v>
      </c>
      <c r="IL14" s="190">
        <f ca="1">IF(AND(НачИнвП_Дата&lt;=IL$3,КИнвП_Дата&gt;IL$3),
             IF(НачЦ_ИнвП_Дата&gt;IL$3,0,SUMPRODUCT(($B$28:$B$41="Теплица")*$L$28:$L$41)),"")</f>
        <v>125000</v>
      </c>
      <c r="IM14" s="190">
        <f ca="1">IF(AND(НачИнвП_Дата&lt;=IM$3,КИнвП_Дата&gt;IM$3),
             IF(НачЦ_ИнвП_Дата&gt;IM$3,0,SUMPRODUCT(($B$28:$B$41="Теплица")*$L$28:$L$41)),"")</f>
        <v>125000</v>
      </c>
      <c r="IN14" s="191">
        <f t="shared" ref="IN14" ca="1" si="560">SUM(IK14:IM14)</f>
        <v>375000</v>
      </c>
      <c r="IO14" s="190">
        <f ca="1">IF(AND(НачИнвП_Дата&lt;=IO$3,КИнвП_Дата&gt;IO$3),
             IF(НачЦ_ИнвП_Дата&gt;IO$3,0,SUMPRODUCT(($B$28:$B$41="Теплица")*$L$28:$L$41)),"")</f>
        <v>125000</v>
      </c>
      <c r="IP14" s="190">
        <f ca="1">IF(AND(НачИнвП_Дата&lt;=IP$3,КИнвП_Дата&gt;IP$3),
             IF(НачЦ_ИнвП_Дата&gt;IP$3,0,SUMPRODUCT(($B$28:$B$41="Теплица")*$L$28:$L$41)),"")</f>
        <v>125000</v>
      </c>
      <c r="IQ14" s="190">
        <f ca="1">IF(AND(НачИнвП_Дата&lt;=IQ$3,КИнвП_Дата&gt;IQ$3),
             IF(НачЦ_ИнвП_Дата&gt;IQ$3,0,SUMPRODUCT(($B$28:$B$41="Теплица")*$L$28:$L$41)),"")</f>
        <v>125000</v>
      </c>
      <c r="IR14" s="191">
        <f t="shared" ref="IR14" ca="1" si="561">SUM(IO14:IQ14)</f>
        <v>375000</v>
      </c>
      <c r="IS14" s="190">
        <f ca="1">IF(AND(НачИнвП_Дата&lt;=IS$3,КИнвП_Дата&gt;IS$3),
             IF(НачЦ_ИнвП_Дата&gt;IS$3,0,SUMPRODUCT(($B$28:$B$41="Теплица")*$L$28:$L$41)),"")</f>
        <v>125000</v>
      </c>
      <c r="IT14" s="190">
        <f ca="1">IF(AND(НачИнвП_Дата&lt;=IT$3,КИнвП_Дата&gt;IT$3),
             IF(НачЦ_ИнвП_Дата&gt;IT$3,0,SUMPRODUCT(($B$28:$B$41="Теплица")*$L$28:$L$41)),"")</f>
        <v>125000</v>
      </c>
      <c r="IU14" s="190">
        <f ca="1">IF(AND(НачИнвП_Дата&lt;=IU$3,КИнвП_Дата&gt;IU$3),
             IF(НачЦ_ИнвП_Дата&gt;IU$3,0,SUMPRODUCT(($B$28:$B$41="Теплица")*$L$28:$L$41)),"")</f>
        <v>125000</v>
      </c>
      <c r="IV14" s="191">
        <f t="shared" ref="IV14" ca="1" si="562">SUM(IS14:IU14)</f>
        <v>375000</v>
      </c>
      <c r="IW14" s="201">
        <f t="shared" ref="IW14:IW16" ca="1" si="563">SUM(IJ14,IN14,IR14,IV14)</f>
        <v>1500000</v>
      </c>
      <c r="IX14" s="190">
        <f ca="1">IF(AND(НачИнвП_Дата&lt;=IX$3,КИнвП_Дата&gt;IX$3),
             IF(НачЦ_ИнвП_Дата&gt;IX$3,0,SUMPRODUCT(($B$28:$B$41="Теплица")*$L$28:$L$41)),"")</f>
        <v>125000</v>
      </c>
      <c r="IY14" s="190">
        <f ca="1">IF(AND(НачИнвП_Дата&lt;=IY$3,КИнвП_Дата&gt;IY$3),
             IF(НачЦ_ИнвП_Дата&gt;IY$3,0,SUMPRODUCT(($B$28:$B$41="Теплица")*$L$28:$L$41)),"")</f>
        <v>125000</v>
      </c>
      <c r="IZ14" s="190">
        <f ca="1">IF(AND(НачИнвП_Дата&lt;=IZ$3,КИнвП_Дата&gt;IZ$3),
             IF(НачЦ_ИнвП_Дата&gt;IZ$3,0,SUMPRODUCT(($B$28:$B$41="Теплица")*$L$28:$L$41)),"")</f>
        <v>125000</v>
      </c>
      <c r="JA14" s="191">
        <f t="shared" ref="JA14" ca="1" si="564">SUM(IX14:IZ14)</f>
        <v>375000</v>
      </c>
      <c r="JB14" s="190">
        <f ca="1">IF(AND(НачИнвП_Дата&lt;=JB$3,КИнвП_Дата&gt;JB$3),
             IF(НачЦ_ИнвП_Дата&gt;JB$3,0,SUMPRODUCT(($B$28:$B$41="Теплица")*$L$28:$L$41)),"")</f>
        <v>125000</v>
      </c>
      <c r="JC14" s="190">
        <f ca="1">IF(AND(НачИнвП_Дата&lt;=JC$3,КИнвП_Дата&gt;JC$3),
             IF(НачЦ_ИнвП_Дата&gt;JC$3,0,SUMPRODUCT(($B$28:$B$41="Теплица")*$L$28:$L$41)),"")</f>
        <v>125000</v>
      </c>
      <c r="JD14" s="190">
        <f ca="1">IF(AND(НачИнвП_Дата&lt;=JD$3,КИнвП_Дата&gt;JD$3),
             IF(НачЦ_ИнвП_Дата&gt;JD$3,0,SUMPRODUCT(($B$28:$B$41="Теплица")*$L$28:$L$41)),"")</f>
        <v>125000</v>
      </c>
      <c r="JE14" s="191">
        <f t="shared" ref="JE14" ca="1" si="565">SUM(JB14:JD14)</f>
        <v>375000</v>
      </c>
      <c r="JF14" s="190">
        <f ca="1">IF(AND(НачИнвП_Дата&lt;=JF$3,КИнвП_Дата&gt;JF$3),
             IF(НачЦ_ИнвП_Дата&gt;JF$3,0,SUMPRODUCT(($B$28:$B$41="Теплица")*$L$28:$L$41)),"")</f>
        <v>125000</v>
      </c>
      <c r="JG14" s="190">
        <f ca="1">IF(AND(НачИнвП_Дата&lt;=JG$3,КИнвП_Дата&gt;JG$3),
             IF(НачЦ_ИнвП_Дата&gt;JG$3,0,SUMPRODUCT(($B$28:$B$41="Теплица")*$L$28:$L$41)),"")</f>
        <v>125000</v>
      </c>
      <c r="JH14" s="190">
        <f ca="1">IF(AND(НачИнвП_Дата&lt;=JH$3,КИнвП_Дата&gt;JH$3),
             IF(НачЦ_ИнвП_Дата&gt;JH$3,0,SUMPRODUCT(($B$28:$B$41="Теплица")*$L$28:$L$41)),"")</f>
        <v>125000</v>
      </c>
      <c r="JI14" s="191">
        <f t="shared" ref="JI14" ca="1" si="566">SUM(JF14:JH14)</f>
        <v>375000</v>
      </c>
      <c r="JJ14" s="190">
        <f ca="1">IF(AND(НачИнвП_Дата&lt;=JJ$3,КИнвП_Дата&gt;JJ$3),
             IF(НачЦ_ИнвП_Дата&gt;JJ$3,0,SUMPRODUCT(($B$28:$B$41="Теплица")*$L$28:$L$41)),"")</f>
        <v>125000</v>
      </c>
      <c r="JK14" s="190">
        <f ca="1">IF(AND(НачИнвП_Дата&lt;=JK$3,КИнвП_Дата&gt;JK$3),
             IF(НачЦ_ИнвП_Дата&gt;JK$3,0,SUMPRODUCT(($B$28:$B$41="Теплица")*$L$28:$L$41)),"")</f>
        <v>125000</v>
      </c>
      <c r="JL14" s="190">
        <f ca="1">IF(AND(НачИнвП_Дата&lt;=JL$3,КИнвП_Дата&gt;JL$3),
             IF(НачЦ_ИнвП_Дата&gt;JL$3,0,SUMPRODUCT(($B$28:$B$41="Теплица")*$L$28:$L$41)),"")</f>
        <v>125000</v>
      </c>
      <c r="JM14" s="191">
        <f t="shared" ref="JM14" ca="1" si="567">SUM(JJ14:JL14)</f>
        <v>375000</v>
      </c>
      <c r="JN14" s="201">
        <f t="shared" ref="JN14:JN16" ca="1" si="568">SUM(JA14,JE14,JI14,JM14)</f>
        <v>1500000</v>
      </c>
      <c r="JO14" s="190">
        <f ca="1">IF(AND(НачИнвП_Дата&lt;=JO$3,КИнвП_Дата&gt;JO$3),
             IF(НачЦ_ИнвП_Дата&gt;JO$3,0,SUMPRODUCT(($B$28:$B$41="Теплица")*$L$28:$L$41)),"")</f>
        <v>125000</v>
      </c>
      <c r="JP14" s="190">
        <f ca="1">IF(AND(НачИнвП_Дата&lt;=JP$3,КИнвП_Дата&gt;JP$3),
             IF(НачЦ_ИнвП_Дата&gt;JP$3,0,SUMPRODUCT(($B$28:$B$41="Теплица")*$L$28:$L$41)),"")</f>
        <v>125000</v>
      </c>
      <c r="JQ14" s="190">
        <f ca="1">IF(AND(НачИнвП_Дата&lt;=JQ$3,КИнвП_Дата&gt;JQ$3),
             IF(НачЦ_ИнвП_Дата&gt;JQ$3,0,SUMPRODUCT(($B$28:$B$41="Теплица")*$L$28:$L$41)),"")</f>
        <v>125000</v>
      </c>
      <c r="JR14" s="191">
        <f t="shared" ref="JR14" ca="1" si="569">SUM(JO14:JQ14)</f>
        <v>375000</v>
      </c>
      <c r="JS14" s="190">
        <f ca="1">IF(AND(НачИнвП_Дата&lt;=JS$3,КИнвП_Дата&gt;JS$3),
             IF(НачЦ_ИнвП_Дата&gt;JS$3,0,SUMPRODUCT(($B$28:$B$41="Теплица")*$L$28:$L$41)),"")</f>
        <v>125000</v>
      </c>
      <c r="JT14" s="190">
        <f ca="1">IF(AND(НачИнвП_Дата&lt;=JT$3,КИнвП_Дата&gt;JT$3),
             IF(НачЦ_ИнвП_Дата&gt;JT$3,0,SUMPRODUCT(($B$28:$B$41="Теплица")*$L$28:$L$41)),"")</f>
        <v>125000</v>
      </c>
      <c r="JU14" s="190">
        <f ca="1">IF(AND(НачИнвП_Дата&lt;=JU$3,КИнвП_Дата&gt;JU$3),
             IF(НачЦ_ИнвП_Дата&gt;JU$3,0,SUMPRODUCT(($B$28:$B$41="Теплица")*$L$28:$L$41)),"")</f>
        <v>125000</v>
      </c>
      <c r="JV14" s="191">
        <f t="shared" ref="JV14" ca="1" si="570">SUM(JS14:JU14)</f>
        <v>375000</v>
      </c>
      <c r="JW14" s="190">
        <f ca="1">IF(AND(НачИнвП_Дата&lt;=JW$3,КИнвП_Дата&gt;JW$3),
             IF(НачЦ_ИнвП_Дата&gt;JW$3,0,SUMPRODUCT(($B$28:$B$41="Теплица")*$L$28:$L$41)),"")</f>
        <v>125000</v>
      </c>
      <c r="JX14" s="190">
        <f ca="1">IF(AND(НачИнвП_Дата&lt;=JX$3,КИнвП_Дата&gt;JX$3),
             IF(НачЦ_ИнвП_Дата&gt;JX$3,0,SUMPRODUCT(($B$28:$B$41="Теплица")*$L$28:$L$41)),"")</f>
        <v>125000</v>
      </c>
      <c r="JY14" s="190">
        <f ca="1">IF(AND(НачИнвП_Дата&lt;=JY$3,КИнвП_Дата&gt;JY$3),
             IF(НачЦ_ИнвП_Дата&gt;JY$3,0,SUMPRODUCT(($B$28:$B$41="Теплица")*$L$28:$L$41)),"")</f>
        <v>125000</v>
      </c>
      <c r="JZ14" s="191">
        <f t="shared" ref="JZ14" ca="1" si="571">SUM(JW14:JY14)</f>
        <v>375000</v>
      </c>
      <c r="KA14" s="190">
        <f ca="1">IF(AND(НачИнвП_Дата&lt;=KA$3,КИнвП_Дата&gt;KA$3),
             IF(НачЦ_ИнвП_Дата&gt;KA$3,0,SUMPRODUCT(($B$28:$B$41="Теплица")*$L$28:$L$41)),"")</f>
        <v>125000</v>
      </c>
      <c r="KB14" s="190">
        <f ca="1">IF(AND(НачИнвП_Дата&lt;=KB$3,КИнвП_Дата&gt;KB$3),
             IF(НачЦ_ИнвП_Дата&gt;KB$3,0,SUMPRODUCT(($B$28:$B$41="Теплица")*$L$28:$L$41)),"")</f>
        <v>125000</v>
      </c>
      <c r="KC14" s="190">
        <f ca="1">IF(AND(НачИнвП_Дата&lt;=KC$3,КИнвП_Дата&gt;KC$3),
             IF(НачЦ_ИнвП_Дата&gt;KC$3,0,SUMPRODUCT(($B$28:$B$41="Теплица")*$L$28:$L$41)),"")</f>
        <v>125000</v>
      </c>
      <c r="KD14" s="191">
        <f t="shared" ref="KD14" ca="1" si="572">SUM(KA14:KC14)</f>
        <v>375000</v>
      </c>
      <c r="KE14" s="201">
        <f t="shared" ref="KE14:KE16" ca="1" si="573">SUM(JR14,JV14,JZ14,KD14)</f>
        <v>1500000</v>
      </c>
      <c r="KF14" s="190">
        <f ca="1">IF(AND(НачИнвП_Дата&lt;=KF$3,КИнвП_Дата&gt;KF$3),
             IF(НачЦ_ИнвП_Дата&gt;KF$3,0,SUMPRODUCT(($B$28:$B$41="Теплица")*$L$28:$L$41)),"")</f>
        <v>125000</v>
      </c>
      <c r="KG14" s="190">
        <f ca="1">IF(AND(НачИнвП_Дата&lt;=KG$3,КИнвП_Дата&gt;KG$3),
             IF(НачЦ_ИнвП_Дата&gt;KG$3,0,SUMPRODUCT(($B$28:$B$41="Теплица")*$L$28:$L$41)),"")</f>
        <v>125000</v>
      </c>
      <c r="KH14" s="190">
        <f ca="1">IF(AND(НачИнвП_Дата&lt;=KH$3,КИнвП_Дата&gt;KH$3),
             IF(НачЦ_ИнвП_Дата&gt;KH$3,0,SUMPRODUCT(($B$28:$B$41="Теплица")*$L$28:$L$41)),"")</f>
        <v>125000</v>
      </c>
      <c r="KI14" s="191">
        <f t="shared" ref="KI14" ca="1" si="574">SUM(KF14:KH14)</f>
        <v>375000</v>
      </c>
      <c r="KJ14" s="190">
        <f ca="1">IF(AND(НачИнвП_Дата&lt;=KJ$3,КИнвП_Дата&gt;KJ$3),
             IF(НачЦ_ИнвП_Дата&gt;KJ$3,0,SUMPRODUCT(($B$28:$B$41="Теплица")*$L$28:$L$41)),"")</f>
        <v>125000</v>
      </c>
      <c r="KK14" s="190">
        <f ca="1">IF(AND(НачИнвП_Дата&lt;=KK$3,КИнвП_Дата&gt;KK$3),
             IF(НачЦ_ИнвП_Дата&gt;KK$3,0,SUMPRODUCT(($B$28:$B$41="Теплица")*$L$28:$L$41)),"")</f>
        <v>125000</v>
      </c>
      <c r="KL14" s="190">
        <f ca="1">IF(AND(НачИнвП_Дата&lt;=KL$3,КИнвП_Дата&gt;KL$3),
             IF(НачЦ_ИнвП_Дата&gt;KL$3,0,SUMPRODUCT(($B$28:$B$41="Теплица")*$L$28:$L$41)),"")</f>
        <v>125000</v>
      </c>
      <c r="KM14" s="191">
        <f t="shared" ref="KM14" ca="1" si="575">SUM(KJ14:KL14)</f>
        <v>375000</v>
      </c>
      <c r="KN14" s="190">
        <f ca="1">IF(AND(НачИнвП_Дата&lt;=KN$3,КИнвП_Дата&gt;KN$3),
             IF(НачЦ_ИнвП_Дата&gt;KN$3,0,SUMPRODUCT(($B$28:$B$41="Теплица")*$L$28:$L$41)),"")</f>
        <v>125000</v>
      </c>
      <c r="KO14" s="190">
        <f ca="1">IF(AND(НачИнвП_Дата&lt;=KO$3,КИнвП_Дата&gt;KO$3),
             IF(НачЦ_ИнвП_Дата&gt;KO$3,0,SUMPRODUCT(($B$28:$B$41="Теплица")*$L$28:$L$41)),"")</f>
        <v>125000</v>
      </c>
      <c r="KP14" s="190">
        <f ca="1">IF(AND(НачИнвП_Дата&lt;=KP$3,КИнвП_Дата&gt;KP$3),
             IF(НачЦ_ИнвП_Дата&gt;KP$3,0,SUMPRODUCT(($B$28:$B$41="Теплица")*$L$28:$L$41)),"")</f>
        <v>125000</v>
      </c>
      <c r="KQ14" s="191">
        <f t="shared" ref="KQ14" ca="1" si="576">SUM(KN14:KP14)</f>
        <v>375000</v>
      </c>
      <c r="KR14" s="190">
        <f ca="1">IF(AND(НачИнвП_Дата&lt;=KR$3,КИнвП_Дата&gt;KR$3),
             IF(НачЦ_ИнвП_Дата&gt;KR$3,0,SUMPRODUCT(($B$28:$B$41="Теплица")*$L$28:$L$41)),"")</f>
        <v>125000</v>
      </c>
      <c r="KS14" s="190">
        <f ca="1">IF(AND(НачИнвП_Дата&lt;=KS$3,КИнвП_Дата&gt;KS$3),
             IF(НачЦ_ИнвП_Дата&gt;KS$3,0,SUMPRODUCT(($B$28:$B$41="Теплица")*$L$28:$L$41)),"")</f>
        <v>125000</v>
      </c>
      <c r="KT14" s="190">
        <f ca="1">IF(AND(НачИнвП_Дата&lt;=KT$3,КИнвП_Дата&gt;KT$3),
             IF(НачЦ_ИнвП_Дата&gt;KT$3,0,SUMPRODUCT(($B$28:$B$41="Теплица")*$L$28:$L$41)),"")</f>
        <v>125000</v>
      </c>
      <c r="KU14" s="191">
        <f t="shared" ref="KU14" ca="1" si="577">SUM(KR14:KT14)</f>
        <v>375000</v>
      </c>
      <c r="KV14" s="201">
        <f t="shared" ref="KV14:KV16" ca="1" si="578">SUM(KI14,KM14,KQ14,KU14)</f>
        <v>1500000</v>
      </c>
      <c r="KW14" s="190">
        <f ca="1">IF(AND(НачИнвП_Дата&lt;=KW$3,КИнвП_Дата&gt;KW$3),
             IF(НачЦ_ИнвП_Дата&gt;KW$3,0,SUMPRODUCT(($B$28:$B$41="Теплица")*$L$28:$L$41)),"")</f>
        <v>125000</v>
      </c>
      <c r="KX14" s="190">
        <f ca="1">IF(AND(НачИнвП_Дата&lt;=KX$3,КИнвП_Дата&gt;KX$3),
             IF(НачЦ_ИнвП_Дата&gt;KX$3,0,SUMPRODUCT(($B$28:$B$41="Теплица")*$L$28:$L$41)),"")</f>
        <v>125000</v>
      </c>
      <c r="KY14" s="190">
        <f ca="1">IF(AND(НачИнвП_Дата&lt;=KY$3,КИнвП_Дата&gt;KY$3),
             IF(НачЦ_ИнвП_Дата&gt;KY$3,0,SUMPRODUCT(($B$28:$B$41="Теплица")*$L$28:$L$41)),"")</f>
        <v>125000</v>
      </c>
      <c r="KZ14" s="191">
        <f t="shared" ref="KZ14" ca="1" si="579">SUM(KW14:KY14)</f>
        <v>375000</v>
      </c>
      <c r="LA14" s="190">
        <f ca="1">IF(AND(НачИнвП_Дата&lt;=LA$3,КИнвП_Дата&gt;LA$3),
             IF(НачЦ_ИнвП_Дата&gt;LA$3,0,SUMPRODUCT(($B$28:$B$41="Теплица")*$L$28:$L$41)),"")</f>
        <v>125000</v>
      </c>
      <c r="LB14" s="190">
        <f ca="1">IF(AND(НачИнвП_Дата&lt;=LB$3,КИнвП_Дата&gt;LB$3),
             IF(НачЦ_ИнвП_Дата&gt;LB$3,0,SUMPRODUCT(($B$28:$B$41="Теплица")*$L$28:$L$41)),"")</f>
        <v>125000</v>
      </c>
      <c r="LC14" s="190">
        <f ca="1">IF(AND(НачИнвП_Дата&lt;=LC$3,КИнвП_Дата&gt;LC$3),
             IF(НачЦ_ИнвП_Дата&gt;LC$3,0,SUMPRODUCT(($B$28:$B$41="Теплица")*$L$28:$L$41)),"")</f>
        <v>125000</v>
      </c>
      <c r="LD14" s="191">
        <f t="shared" ref="LD14" ca="1" si="580">SUM(LA14:LC14)</f>
        <v>375000</v>
      </c>
      <c r="LE14" s="190">
        <f ca="1">IF(AND(НачИнвП_Дата&lt;=LE$3,КИнвП_Дата&gt;LE$3),
             IF(НачЦ_ИнвП_Дата&gt;LE$3,0,SUMPRODUCT(($B$28:$B$41="Теплица")*$L$28:$L$41)),"")</f>
        <v>125000</v>
      </c>
      <c r="LF14" s="190">
        <f ca="1">IF(AND(НачИнвП_Дата&lt;=LF$3,КИнвП_Дата&gt;LF$3),
             IF(НачЦ_ИнвП_Дата&gt;LF$3,0,SUMPRODUCT(($B$28:$B$41="Теплица")*$L$28:$L$41)),"")</f>
        <v>125000</v>
      </c>
      <c r="LG14" s="190">
        <f ca="1">IF(AND(НачИнвП_Дата&lt;=LG$3,КИнвП_Дата&gt;LG$3),
             IF(НачЦ_ИнвП_Дата&gt;LG$3,0,SUMPRODUCT(($B$28:$B$41="Теплица")*$L$28:$L$41)),"")</f>
        <v>125000</v>
      </c>
      <c r="LH14" s="191">
        <f t="shared" ref="LH14" ca="1" si="581">SUM(LE14:LG14)</f>
        <v>375000</v>
      </c>
      <c r="LI14" s="190">
        <f ca="1">IF(AND(НачИнвП_Дата&lt;=LI$3,КИнвП_Дата&gt;LI$3),
             IF(НачЦ_ИнвП_Дата&gt;LI$3,0,SUMPRODUCT(($B$28:$B$41="Теплица")*$L$28:$L$41)),"")</f>
        <v>125000</v>
      </c>
      <c r="LJ14" s="190">
        <f ca="1">IF(AND(НачИнвП_Дата&lt;=LJ$3,КИнвП_Дата&gt;LJ$3),
             IF(НачЦ_ИнвП_Дата&gt;LJ$3,0,SUMPRODUCT(($B$28:$B$41="Теплица")*$L$28:$L$41)),"")</f>
        <v>125000</v>
      </c>
      <c r="LK14" s="190">
        <f ca="1">IF(AND(НачИнвП_Дата&lt;=LK$3,КИнвП_Дата&gt;LK$3),
             IF(НачЦ_ИнвП_Дата&gt;LK$3,0,SUMPRODUCT(($B$28:$B$41="Теплица")*$L$28:$L$41)),"")</f>
        <v>125000</v>
      </c>
      <c r="LL14" s="191">
        <f t="shared" ref="LL14" ca="1" si="582">SUM(LI14:LK14)</f>
        <v>375000</v>
      </c>
      <c r="LM14" s="201">
        <f t="shared" ref="LM14:LM16" ca="1" si="583">SUM(KZ14,LD14,LH14,LL14)</f>
        <v>1500000</v>
      </c>
      <c r="LN14" s="190">
        <f ca="1">IF(AND(НачИнвП_Дата&lt;=LN$3,КИнвП_Дата&gt;LN$3),
             IF(НачЦ_ИнвП_Дата&gt;LN$3,0,SUMPRODUCT(($B$28:$B$41="Теплица")*$L$28:$L$41)),"")</f>
        <v>125000</v>
      </c>
      <c r="LO14" s="190">
        <f ca="1">IF(AND(НачИнвП_Дата&lt;=LO$3,КИнвП_Дата&gt;LO$3),
             IF(НачЦ_ИнвП_Дата&gt;LO$3,0,SUMPRODUCT(($B$28:$B$41="Теплица")*$L$28:$L$41)),"")</f>
        <v>125000</v>
      </c>
      <c r="LP14" s="190">
        <f ca="1">IF(AND(НачИнвП_Дата&lt;=LP$3,КИнвП_Дата&gt;LP$3),
             IF(НачЦ_ИнвП_Дата&gt;LP$3,0,SUMPRODUCT(($B$28:$B$41="Теплица")*$L$28:$L$41)),"")</f>
        <v>125000</v>
      </c>
      <c r="LQ14" s="191">
        <f t="shared" ref="LQ14" ca="1" si="584">SUM(LN14:LP14)</f>
        <v>375000</v>
      </c>
      <c r="LR14" s="190">
        <f ca="1">IF(AND(НачИнвП_Дата&lt;=LR$3,КИнвП_Дата&gt;LR$3),
             IF(НачЦ_ИнвП_Дата&gt;LR$3,0,SUMPRODUCT(($B$28:$B$41="Теплица")*$L$28:$L$41)),"")</f>
        <v>125000</v>
      </c>
      <c r="LS14" s="190">
        <f ca="1">IF(AND(НачИнвП_Дата&lt;=LS$3,КИнвП_Дата&gt;LS$3),
             IF(НачЦ_ИнвП_Дата&gt;LS$3,0,SUMPRODUCT(($B$28:$B$41="Теплица")*$L$28:$L$41)),"")</f>
        <v>125000</v>
      </c>
      <c r="LT14" s="190">
        <f ca="1">IF(AND(НачИнвП_Дата&lt;=LT$3,КИнвП_Дата&gt;LT$3),
             IF(НачЦ_ИнвП_Дата&gt;LT$3,0,SUMPRODUCT(($B$28:$B$41="Теплица")*$L$28:$L$41)),"")</f>
        <v>125000</v>
      </c>
      <c r="LU14" s="191">
        <f t="shared" ref="LU14" ca="1" si="585">SUM(LR14:LT14)</f>
        <v>375000</v>
      </c>
      <c r="LV14" s="190">
        <f ca="1">IF(AND(НачИнвП_Дата&lt;=LV$3,КИнвП_Дата&gt;LV$3),
             IF(НачЦ_ИнвП_Дата&gt;LV$3,0,SUMPRODUCT(($B$28:$B$41="Теплица")*$L$28:$L$41)),"")</f>
        <v>125000</v>
      </c>
      <c r="LW14" s="190">
        <f ca="1">IF(AND(НачИнвП_Дата&lt;=LW$3,КИнвП_Дата&gt;LW$3),
             IF(НачЦ_ИнвП_Дата&gt;LW$3,0,SUMPRODUCT(($B$28:$B$41="Теплица")*$L$28:$L$41)),"")</f>
        <v>125000</v>
      </c>
      <c r="LX14" s="190">
        <f ca="1">IF(AND(НачИнвП_Дата&lt;=LX$3,КИнвП_Дата&gt;LX$3),
             IF(НачЦ_ИнвП_Дата&gt;LX$3,0,SUMPRODUCT(($B$28:$B$41="Теплица")*$L$28:$L$41)),"")</f>
        <v>125000</v>
      </c>
      <c r="LY14" s="191">
        <f t="shared" ref="LY14" ca="1" si="586">SUM(LV14:LX14)</f>
        <v>375000</v>
      </c>
      <c r="LZ14" s="190">
        <f ca="1">IF(AND(НачИнвП_Дата&lt;=LZ$3,КИнвП_Дата&gt;LZ$3),
             IF(НачЦ_ИнвП_Дата&gt;LZ$3,0,SUMPRODUCT(($B$28:$B$41="Теплица")*$L$28:$L$41)),"")</f>
        <v>125000</v>
      </c>
      <c r="MA14" s="190">
        <f ca="1">IF(AND(НачИнвП_Дата&lt;=MA$3,КИнвП_Дата&gt;MA$3),
             IF(НачЦ_ИнвП_Дата&gt;MA$3,0,SUMPRODUCT(($B$28:$B$41="Теплица")*$L$28:$L$41)),"")</f>
        <v>125000</v>
      </c>
      <c r="MB14" s="190">
        <f ca="1">IF(AND(НачИнвП_Дата&lt;=MB$3,КИнвП_Дата&gt;MB$3),
             IF(НачЦ_ИнвП_Дата&gt;MB$3,0,SUMPRODUCT(($B$28:$B$41="Теплица")*$L$28:$L$41)),"")</f>
        <v>125000</v>
      </c>
      <c r="MC14" s="191">
        <f t="shared" ref="MC14" ca="1" si="587">SUM(LZ14:MB14)</f>
        <v>375000</v>
      </c>
      <c r="MD14" s="201">
        <f t="shared" ref="MD14:MD16" ca="1" si="588">SUM(LQ14,LU14,LY14,MC14)</f>
        <v>1500000</v>
      </c>
      <c r="ME14" s="190">
        <f ca="1">IF(AND(НачИнвП_Дата&lt;=ME$3,КИнвП_Дата&gt;ME$3),
             IF(НачЦ_ИнвП_Дата&gt;ME$3,0,SUMPRODUCT(($B$28:$B$41="Теплица")*$L$28:$L$41)),"")</f>
        <v>125000</v>
      </c>
      <c r="MF14" s="190">
        <f ca="1">IF(AND(НачИнвП_Дата&lt;=MF$3,КИнвП_Дата&gt;MF$3),
             IF(НачЦ_ИнвП_Дата&gt;MF$3,0,SUMPRODUCT(($B$28:$B$41="Теплица")*$L$28:$L$41)),"")</f>
        <v>125000</v>
      </c>
      <c r="MG14" s="190">
        <f ca="1">IF(AND(НачИнвП_Дата&lt;=MG$3,КИнвП_Дата&gt;MG$3),
             IF(НачЦ_ИнвП_Дата&gt;MG$3,0,SUMPRODUCT(($B$28:$B$41="Теплица")*$L$28:$L$41)),"")</f>
        <v>125000</v>
      </c>
      <c r="MH14" s="191">
        <f t="shared" ref="MH14" ca="1" si="589">SUM(ME14:MG14)</f>
        <v>375000</v>
      </c>
      <c r="MI14" s="190">
        <f ca="1">IF(AND(НачИнвП_Дата&lt;=MI$3,КИнвП_Дата&gt;MI$3),
             IF(НачЦ_ИнвП_Дата&gt;MI$3,0,SUMPRODUCT(($B$28:$B$41="Теплица")*$L$28:$L$41)),"")</f>
        <v>125000</v>
      </c>
      <c r="MJ14" s="190">
        <f ca="1">IF(AND(НачИнвП_Дата&lt;=MJ$3,КИнвП_Дата&gt;MJ$3),
             IF(НачЦ_ИнвП_Дата&gt;MJ$3,0,SUMPRODUCT(($B$28:$B$41="Теплица")*$L$28:$L$41)),"")</f>
        <v>125000</v>
      </c>
      <c r="MK14" s="190">
        <f ca="1">IF(AND(НачИнвП_Дата&lt;=MK$3,КИнвП_Дата&gt;MK$3),
             IF(НачЦ_ИнвП_Дата&gt;MK$3,0,SUMPRODUCT(($B$28:$B$41="Теплица")*$L$28:$L$41)),"")</f>
        <v>125000</v>
      </c>
      <c r="ML14" s="191">
        <f t="shared" ref="ML14" ca="1" si="590">SUM(MI14:MK14)</f>
        <v>375000</v>
      </c>
      <c r="MM14" s="190">
        <f ca="1">IF(AND(НачИнвП_Дата&lt;=MM$3,КИнвП_Дата&gt;MM$3),
             IF(НачЦ_ИнвП_Дата&gt;MM$3,0,SUMPRODUCT(($B$28:$B$41="Теплица")*$L$28:$L$41)),"")</f>
        <v>125000</v>
      </c>
      <c r="MN14" s="190">
        <f ca="1">IF(AND(НачИнвП_Дата&lt;=MN$3,КИнвП_Дата&gt;MN$3),
             IF(НачЦ_ИнвП_Дата&gt;MN$3,0,SUMPRODUCT(($B$28:$B$41="Теплица")*$L$28:$L$41)),"")</f>
        <v>125000</v>
      </c>
      <c r="MO14" s="190">
        <f ca="1">IF(AND(НачИнвП_Дата&lt;=MO$3,КИнвП_Дата&gt;MO$3),
             IF(НачЦ_ИнвП_Дата&gt;MO$3,0,SUMPRODUCT(($B$28:$B$41="Теплица")*$L$28:$L$41)),"")</f>
        <v>125000</v>
      </c>
      <c r="MP14" s="191">
        <f t="shared" ref="MP14" ca="1" si="591">SUM(MM14:MO14)</f>
        <v>375000</v>
      </c>
      <c r="MQ14" s="190">
        <f ca="1">IF(AND(НачИнвП_Дата&lt;=MQ$3,КИнвП_Дата&gt;MQ$3),
             IF(НачЦ_ИнвП_Дата&gt;MQ$3,0,SUMPRODUCT(($B$28:$B$41="Теплица")*$L$28:$L$41)),"")</f>
        <v>125000</v>
      </c>
      <c r="MR14" s="190">
        <f ca="1">IF(AND(НачИнвП_Дата&lt;=MR$3,КИнвП_Дата&gt;MR$3),
             IF(НачЦ_ИнвП_Дата&gt;MR$3,0,SUMPRODUCT(($B$28:$B$41="Теплица")*$L$28:$L$41)),"")</f>
        <v>125000</v>
      </c>
      <c r="MS14" s="190">
        <f ca="1">IF(AND(НачИнвП_Дата&lt;=MS$3,КИнвП_Дата&gt;MS$3),
             IF(НачЦ_ИнвП_Дата&gt;MS$3,0,SUMPRODUCT(($B$28:$B$41="Теплица")*$L$28:$L$41)),"")</f>
        <v>125000</v>
      </c>
      <c r="MT14" s="191">
        <f t="shared" ref="MT14" ca="1" si="592">SUM(MQ14:MS14)</f>
        <v>375000</v>
      </c>
      <c r="MU14" s="201">
        <f t="shared" ref="MU14:MU16" ca="1" si="593">SUM(MH14,ML14,MP14,MT14)</f>
        <v>1500000</v>
      </c>
      <c r="MV14" s="190">
        <f ca="1">IF(AND(НачИнвП_Дата&lt;=MV$3,КИнвП_Дата&gt;MV$3),
             IF(НачЦ_ИнвП_Дата&gt;MV$3,0,SUMPRODUCT(($B$28:$B$41="Теплица")*$L$28:$L$41)),"")</f>
        <v>125000</v>
      </c>
      <c r="MW14" s="190">
        <f ca="1">IF(AND(НачИнвП_Дата&lt;=MW$3,КИнвП_Дата&gt;MW$3),
             IF(НачЦ_ИнвП_Дата&gt;MW$3,0,SUMPRODUCT(($B$28:$B$41="Теплица")*$L$28:$L$41)),"")</f>
        <v>125000</v>
      </c>
      <c r="MX14" s="190">
        <f ca="1">IF(AND(НачИнвП_Дата&lt;=MX$3,КИнвП_Дата&gt;MX$3),
             IF(НачЦ_ИнвП_Дата&gt;MX$3,0,SUMPRODUCT(($B$28:$B$41="Теплица")*$L$28:$L$41)),"")</f>
        <v>125000</v>
      </c>
      <c r="MY14" s="191">
        <f t="shared" ref="MY14" ca="1" si="594">SUM(MV14:MX14)</f>
        <v>375000</v>
      </c>
      <c r="MZ14" s="190">
        <f ca="1">IF(AND(НачИнвП_Дата&lt;=MZ$3,КИнвП_Дата&gt;MZ$3),
             IF(НачЦ_ИнвП_Дата&gt;MZ$3,0,SUMPRODUCT(($B$28:$B$41="Теплица")*$L$28:$L$41)),"")</f>
        <v>125000</v>
      </c>
      <c r="NA14" s="190">
        <f ca="1">IF(AND(НачИнвП_Дата&lt;=NA$3,КИнвП_Дата&gt;NA$3),
             IF(НачЦ_ИнвП_Дата&gt;NA$3,0,SUMPRODUCT(($B$28:$B$41="Теплица")*$L$28:$L$41)),"")</f>
        <v>125000</v>
      </c>
      <c r="NB14" s="190">
        <f ca="1">IF(AND(НачИнвП_Дата&lt;=NB$3,КИнвП_Дата&gt;NB$3),
             IF(НачЦ_ИнвП_Дата&gt;NB$3,0,SUMPRODUCT(($B$28:$B$41="Теплица")*$L$28:$L$41)),"")</f>
        <v>125000</v>
      </c>
      <c r="NC14" s="191">
        <f t="shared" ref="NC14" ca="1" si="595">SUM(MZ14:NB14)</f>
        <v>375000</v>
      </c>
      <c r="ND14" s="190">
        <f ca="1">IF(AND(НачИнвП_Дата&lt;=ND$3,КИнвП_Дата&gt;ND$3),
             IF(НачЦ_ИнвП_Дата&gt;ND$3,0,SUMPRODUCT(($B$28:$B$41="Теплица")*$L$28:$L$41)),"")</f>
        <v>125000</v>
      </c>
      <c r="NE14" s="190">
        <f ca="1">IF(AND(НачИнвП_Дата&lt;=NE$3,КИнвП_Дата&gt;NE$3),
             IF(НачЦ_ИнвП_Дата&gt;NE$3,0,SUMPRODUCT(($B$28:$B$41="Теплица")*$L$28:$L$41)),"")</f>
        <v>125000</v>
      </c>
      <c r="NF14" s="190">
        <f ca="1">IF(AND(НачИнвП_Дата&lt;=NF$3,КИнвП_Дата&gt;NF$3),
             IF(НачЦ_ИнвП_Дата&gt;NF$3,0,SUMPRODUCT(($B$28:$B$41="Теплица")*$L$28:$L$41)),"")</f>
        <v>125000</v>
      </c>
      <c r="NG14" s="191">
        <f t="shared" ref="NG14" ca="1" si="596">SUM(ND14:NF14)</f>
        <v>375000</v>
      </c>
      <c r="NH14" s="190">
        <f ca="1">IF(AND(НачИнвП_Дата&lt;=NH$3,КИнвП_Дата&gt;NH$3),
             IF(НачЦ_ИнвП_Дата&gt;NH$3,0,SUMPRODUCT(($B$28:$B$41="Теплица")*$L$28:$L$41)),"")</f>
        <v>125000</v>
      </c>
      <c r="NI14" s="190">
        <f ca="1">IF(AND(НачИнвП_Дата&lt;=NI$3,КИнвП_Дата&gt;NI$3),
             IF(НачЦ_ИнвП_Дата&gt;NI$3,0,SUMPRODUCT(($B$28:$B$41="Теплица")*$L$28:$L$41)),"")</f>
        <v>125000</v>
      </c>
      <c r="NJ14" s="190">
        <f ca="1">IF(AND(НачИнвП_Дата&lt;=NJ$3,КИнвП_Дата&gt;NJ$3),
             IF(НачЦ_ИнвП_Дата&gt;NJ$3,0,SUMPRODUCT(($B$28:$B$41="Теплица")*$L$28:$L$41)),"")</f>
        <v>125000</v>
      </c>
      <c r="NK14" s="191">
        <f t="shared" ref="NK14" ca="1" si="597">SUM(NH14:NJ14)</f>
        <v>375000</v>
      </c>
      <c r="NL14" s="201">
        <f t="shared" ref="NL14:NL16" ca="1" si="598">SUM(MY14,NC14,NG14,NK14)</f>
        <v>1500000</v>
      </c>
      <c r="NM14" s="190">
        <f ca="1">IF(AND(НачИнвП_Дата&lt;=NM$3,КИнвП_Дата&gt;NM$3),
             IF(НачЦ_ИнвП_Дата&gt;NM$3,0,SUMPRODUCT(($B$28:$B$41="Теплица")*$L$28:$L$41)),"")</f>
        <v>125000</v>
      </c>
      <c r="NN14" s="190">
        <f ca="1">IF(AND(НачИнвП_Дата&lt;=NN$3,КИнвП_Дата&gt;NN$3),
             IF(НачЦ_ИнвП_Дата&gt;NN$3,0,SUMPRODUCT(($B$28:$B$41="Теплица")*$L$28:$L$41)),"")</f>
        <v>125000</v>
      </c>
      <c r="NO14" s="190">
        <f ca="1">IF(AND(НачИнвП_Дата&lt;=NO$3,КИнвП_Дата&gt;NO$3),
             IF(НачЦ_ИнвП_Дата&gt;NO$3,0,SUMPRODUCT(($B$28:$B$41="Теплица")*$L$28:$L$41)),"")</f>
        <v>125000</v>
      </c>
      <c r="NP14" s="191">
        <f t="shared" ref="NP14" ca="1" si="599">SUM(NM14:NO14)</f>
        <v>375000</v>
      </c>
      <c r="NQ14" s="190">
        <f ca="1">IF(AND(НачИнвП_Дата&lt;=NQ$3,КИнвП_Дата&gt;NQ$3),
             IF(НачЦ_ИнвП_Дата&gt;NQ$3,0,SUMPRODUCT(($B$28:$B$41="Теплица")*$L$28:$L$41)),"")</f>
        <v>125000</v>
      </c>
      <c r="NR14" s="190">
        <f ca="1">IF(AND(НачИнвП_Дата&lt;=NR$3,КИнвП_Дата&gt;NR$3),
             IF(НачЦ_ИнвП_Дата&gt;NR$3,0,SUMPRODUCT(($B$28:$B$41="Теплица")*$L$28:$L$41)),"")</f>
        <v>125000</v>
      </c>
      <c r="NS14" s="190">
        <f ca="1">IF(AND(НачИнвП_Дата&lt;=NS$3,КИнвП_Дата&gt;NS$3),
             IF(НачЦ_ИнвП_Дата&gt;NS$3,0,SUMPRODUCT(($B$28:$B$41="Теплица")*$L$28:$L$41)),"")</f>
        <v>125000</v>
      </c>
      <c r="NT14" s="191">
        <f t="shared" ref="NT14" ca="1" si="600">SUM(NQ14:NS14)</f>
        <v>375000</v>
      </c>
      <c r="NU14" s="190">
        <f ca="1">IF(AND(НачИнвП_Дата&lt;=NU$3,КИнвП_Дата&gt;NU$3),
             IF(НачЦ_ИнвП_Дата&gt;NU$3,0,SUMPRODUCT(($B$28:$B$41="Теплица")*$L$28:$L$41)),"")</f>
        <v>125000</v>
      </c>
      <c r="NV14" s="190">
        <f ca="1">IF(AND(НачИнвП_Дата&lt;=NV$3,КИнвП_Дата&gt;NV$3),
             IF(НачЦ_ИнвП_Дата&gt;NV$3,0,SUMPRODUCT(($B$28:$B$41="Теплица")*$L$28:$L$41)),"")</f>
        <v>125000</v>
      </c>
      <c r="NW14" s="190">
        <f ca="1">IF(AND(НачИнвП_Дата&lt;=NW$3,КИнвП_Дата&gt;NW$3),
             IF(НачЦ_ИнвП_Дата&gt;NW$3,0,SUMPRODUCT(($B$28:$B$41="Теплица")*$L$28:$L$41)),"")</f>
        <v>125000</v>
      </c>
      <c r="NX14" s="191">
        <f t="shared" ref="NX14" ca="1" si="601">SUM(NU14:NW14)</f>
        <v>375000</v>
      </c>
      <c r="NY14" s="190">
        <f ca="1">IF(AND(НачИнвП_Дата&lt;=NY$3,КИнвП_Дата&gt;NY$3),
             IF(НачЦ_ИнвП_Дата&gt;NY$3,0,SUMPRODUCT(($B$28:$B$41="Теплица")*$L$28:$L$41)),"")</f>
        <v>125000</v>
      </c>
      <c r="NZ14" s="190">
        <f ca="1">IF(AND(НачИнвП_Дата&lt;=NZ$3,КИнвП_Дата&gt;NZ$3),
             IF(НачЦ_ИнвП_Дата&gt;NZ$3,0,SUMPRODUCT(($B$28:$B$41="Теплица")*$L$28:$L$41)),"")</f>
        <v>125000</v>
      </c>
      <c r="OA14" s="190">
        <f ca="1">IF(AND(НачИнвП_Дата&lt;=OA$3,КИнвП_Дата&gt;OA$3),
             IF(НачЦ_ИнвП_Дата&gt;OA$3,0,SUMPRODUCT(($B$28:$B$41="Теплица")*$L$28:$L$41)),"")</f>
        <v>125000</v>
      </c>
      <c r="OB14" s="191">
        <f t="shared" ref="OB14" ca="1" si="602">SUM(NY14:OA14)</f>
        <v>375000</v>
      </c>
      <c r="OC14" s="201">
        <f t="shared" ref="OC14:OC16" ca="1" si="603">SUM(NP14,NT14,NX14,OB14)</f>
        <v>1500000</v>
      </c>
      <c r="OD14" s="190">
        <f ca="1">IF(AND(НачИнвП_Дата&lt;=OD$3,КИнвП_Дата&gt;OD$3),
             IF(НачЦ_ИнвП_Дата&gt;OD$3,0,SUMPRODUCT(($B$28:$B$41="Теплица")*$L$28:$L$41)),"")</f>
        <v>125000</v>
      </c>
      <c r="OE14" s="190">
        <f ca="1">IF(AND(НачИнвП_Дата&lt;=OE$3,КИнвП_Дата&gt;OE$3),
             IF(НачЦ_ИнвП_Дата&gt;OE$3,0,SUMPRODUCT(($B$28:$B$41="Теплица")*$L$28:$L$41)),"")</f>
        <v>125000</v>
      </c>
      <c r="OF14" s="190">
        <f ca="1">IF(AND(НачИнвП_Дата&lt;=OF$3,КИнвП_Дата&gt;OF$3),
             IF(НачЦ_ИнвП_Дата&gt;OF$3,0,SUMPRODUCT(($B$28:$B$41="Теплица")*$L$28:$L$41)),"")</f>
        <v>125000</v>
      </c>
      <c r="OG14" s="191">
        <f t="shared" ref="OG14" ca="1" si="604">SUM(OD14:OF14)</f>
        <v>375000</v>
      </c>
      <c r="OH14" s="190">
        <f ca="1">IF(AND(НачИнвП_Дата&lt;=OH$3,КИнвП_Дата&gt;OH$3),
             IF(НачЦ_ИнвП_Дата&gt;OH$3,0,SUMPRODUCT(($B$28:$B$41="Теплица")*$L$28:$L$41)),"")</f>
        <v>125000</v>
      </c>
      <c r="OI14" s="190">
        <f ca="1">IF(AND(НачИнвП_Дата&lt;=OI$3,КИнвП_Дата&gt;OI$3),
             IF(НачЦ_ИнвП_Дата&gt;OI$3,0,SUMPRODUCT(($B$28:$B$41="Теплица")*$L$28:$L$41)),"")</f>
        <v>125000</v>
      </c>
      <c r="OJ14" s="190">
        <f ca="1">IF(AND(НачИнвП_Дата&lt;=OJ$3,КИнвП_Дата&gt;OJ$3),
             IF(НачЦ_ИнвП_Дата&gt;OJ$3,0,SUMPRODUCT(($B$28:$B$41="Теплица")*$L$28:$L$41)),"")</f>
        <v>125000</v>
      </c>
      <c r="OK14" s="191">
        <f t="shared" ref="OK14" ca="1" si="605">SUM(OH14:OJ14)</f>
        <v>375000</v>
      </c>
      <c r="OL14" s="190">
        <f ca="1">IF(AND(НачИнвП_Дата&lt;=OL$3,КИнвП_Дата&gt;OL$3),
             IF(НачЦ_ИнвП_Дата&gt;OL$3,0,SUMPRODUCT(($B$28:$B$41="Теплица")*$L$28:$L$41)),"")</f>
        <v>125000</v>
      </c>
      <c r="OM14" s="190">
        <f ca="1">IF(AND(НачИнвП_Дата&lt;=OM$3,КИнвП_Дата&gt;OM$3),
             IF(НачЦ_ИнвП_Дата&gt;OM$3,0,SUMPRODUCT(($B$28:$B$41="Теплица")*$L$28:$L$41)),"")</f>
        <v>125000</v>
      </c>
      <c r="ON14" s="190">
        <f ca="1">IF(AND(НачИнвП_Дата&lt;=ON$3,КИнвП_Дата&gt;ON$3),
             IF(НачЦ_ИнвП_Дата&gt;ON$3,0,SUMPRODUCT(($B$28:$B$41="Теплица")*$L$28:$L$41)),"")</f>
        <v>125000</v>
      </c>
      <c r="OO14" s="191">
        <f t="shared" ref="OO14" ca="1" si="606">SUM(OL14:ON14)</f>
        <v>375000</v>
      </c>
      <c r="OP14" s="190">
        <f ca="1">IF(AND(НачИнвП_Дата&lt;=OP$3,КИнвП_Дата&gt;OP$3),
             IF(НачЦ_ИнвП_Дата&gt;OP$3,0,SUMPRODUCT(($B$28:$B$41="Теплица")*$L$28:$L$41)),"")</f>
        <v>125000</v>
      </c>
      <c r="OQ14" s="190">
        <f ca="1">IF(AND(НачИнвП_Дата&lt;=OQ$3,КИнвП_Дата&gt;OQ$3),
             IF(НачЦ_ИнвП_Дата&gt;OQ$3,0,SUMPRODUCT(($B$28:$B$41="Теплица")*$L$28:$L$41)),"")</f>
        <v>125000</v>
      </c>
      <c r="OR14" s="190">
        <f ca="1">IF(AND(НачИнвП_Дата&lt;=OR$3,КИнвП_Дата&gt;OR$3),
             IF(НачЦ_ИнвП_Дата&gt;OR$3,0,SUMPRODUCT(($B$28:$B$41="Теплица")*$L$28:$L$41)),"")</f>
        <v>125000</v>
      </c>
      <c r="OS14" s="191">
        <f t="shared" ref="OS14" ca="1" si="607">SUM(OP14:OR14)</f>
        <v>375000</v>
      </c>
      <c r="OT14" s="201">
        <f t="shared" ref="OT14:OT16" ca="1" si="608">SUM(OG14,OK14,OO14,OS14)</f>
        <v>1500000</v>
      </c>
      <c r="OU14" s="190">
        <f ca="1">IF(AND(НачИнвП_Дата&lt;=OU$3,КИнвП_Дата&gt;OU$3),
             IF(НачЦ_ИнвП_Дата&gt;OU$3,0,SUMPRODUCT(($B$28:$B$41="Теплица")*$L$28:$L$41)),"")</f>
        <v>125000</v>
      </c>
      <c r="OV14" s="190">
        <f ca="1">IF(AND(НачИнвП_Дата&lt;=OV$3,КИнвП_Дата&gt;OV$3),
             IF(НачЦ_ИнвП_Дата&gt;OV$3,0,SUMPRODUCT(($B$28:$B$41="Теплица")*$L$28:$L$41)),"")</f>
        <v>125000</v>
      </c>
      <c r="OW14" s="190">
        <f ca="1">IF(AND(НачИнвП_Дата&lt;=OW$3,КИнвП_Дата&gt;OW$3),
             IF(НачЦ_ИнвП_Дата&gt;OW$3,0,SUMPRODUCT(($B$28:$B$41="Теплица")*$L$28:$L$41)),"")</f>
        <v>125000</v>
      </c>
      <c r="OX14" s="191">
        <f t="shared" ref="OX14" ca="1" si="609">SUM(OU14:OW14)</f>
        <v>375000</v>
      </c>
      <c r="OY14" s="190">
        <f ca="1">IF(AND(НачИнвП_Дата&lt;=OY$3,КИнвП_Дата&gt;OY$3),
             IF(НачЦ_ИнвП_Дата&gt;OY$3,0,SUMPRODUCT(($B$28:$B$41="Теплица")*$L$28:$L$41)),"")</f>
        <v>125000</v>
      </c>
      <c r="OZ14" s="190">
        <f ca="1">IF(AND(НачИнвП_Дата&lt;=OZ$3,КИнвП_Дата&gt;OZ$3),
             IF(НачЦ_ИнвП_Дата&gt;OZ$3,0,SUMPRODUCT(($B$28:$B$41="Теплица")*$L$28:$L$41)),"")</f>
        <v>125000</v>
      </c>
      <c r="PA14" s="190">
        <f ca="1">IF(AND(НачИнвП_Дата&lt;=PA$3,КИнвП_Дата&gt;PA$3),
             IF(НачЦ_ИнвП_Дата&gt;PA$3,0,SUMPRODUCT(($B$28:$B$41="Теплица")*$L$28:$L$41)),"")</f>
        <v>125000</v>
      </c>
      <c r="PB14" s="191">
        <f t="shared" ref="PB14" ca="1" si="610">SUM(OY14:PA14)</f>
        <v>375000</v>
      </c>
      <c r="PC14" s="190">
        <f ca="1">IF(AND(НачИнвП_Дата&lt;=PC$3,КИнвП_Дата&gt;PC$3),
             IF(НачЦ_ИнвП_Дата&gt;PC$3,0,SUMPRODUCT(($B$28:$B$41="Теплица")*$L$28:$L$41)),"")</f>
        <v>125000</v>
      </c>
      <c r="PD14" s="190">
        <f ca="1">IF(AND(НачИнвП_Дата&lt;=PD$3,КИнвП_Дата&gt;PD$3),
             IF(НачЦ_ИнвП_Дата&gt;PD$3,0,SUMPRODUCT(($B$28:$B$41="Теплица")*$L$28:$L$41)),"")</f>
        <v>125000</v>
      </c>
      <c r="PE14" s="190">
        <f ca="1">IF(AND(НачИнвП_Дата&lt;=PE$3,КИнвП_Дата&gt;PE$3),
             IF(НачЦ_ИнвП_Дата&gt;PE$3,0,SUMPRODUCT(($B$28:$B$41="Теплица")*$L$28:$L$41)),"")</f>
        <v>125000</v>
      </c>
      <c r="PF14" s="191">
        <f t="shared" ref="PF14" ca="1" si="611">SUM(PC14:PE14)</f>
        <v>375000</v>
      </c>
      <c r="PG14" s="190">
        <f ca="1">IF(AND(НачИнвП_Дата&lt;=PG$3,КИнвП_Дата&gt;PG$3),
             IF(НачЦ_ИнвП_Дата&gt;PG$3,0,SUMPRODUCT(($B$28:$B$41="Теплица")*$L$28:$L$41)),"")</f>
        <v>125000</v>
      </c>
      <c r="PH14" s="190">
        <f ca="1">IF(AND(НачИнвП_Дата&lt;=PH$3,КИнвП_Дата&gt;PH$3),
             IF(НачЦ_ИнвП_Дата&gt;PH$3,0,SUMPRODUCT(($B$28:$B$41="Теплица")*$L$28:$L$41)),"")</f>
        <v>125000</v>
      </c>
      <c r="PI14" s="190">
        <f ca="1">IF(AND(НачИнвП_Дата&lt;=PI$3,КИнвП_Дата&gt;PI$3),
             IF(НачЦ_ИнвП_Дата&gt;PI$3,0,SUMPRODUCT(($B$28:$B$41="Теплица")*$L$28:$L$41)),"")</f>
        <v>125000</v>
      </c>
      <c r="PJ14" s="191">
        <f t="shared" ref="PJ14" ca="1" si="612">SUM(PG14:PI14)</f>
        <v>375000</v>
      </c>
      <c r="PK14" s="201">
        <f t="shared" ref="PK14:PK16" ca="1" si="613">SUM(OX14,PB14,PF14,PJ14)</f>
        <v>1500000</v>
      </c>
      <c r="PL14" s="190">
        <f ca="1">IF(AND(НачИнвП_Дата&lt;=PL$3,КИнвП_Дата&gt;PL$3),
             IF(НачЦ_ИнвП_Дата&gt;PL$3,0,SUMPRODUCT(($B$28:$B$41="Теплица")*$L$28:$L$41)),"")</f>
        <v>125000</v>
      </c>
      <c r="PM14" s="190">
        <f ca="1">IF(AND(НачИнвП_Дата&lt;=PM$3,КИнвП_Дата&gt;PM$3),
             IF(НачЦ_ИнвП_Дата&gt;PM$3,0,SUMPRODUCT(($B$28:$B$41="Теплица")*$L$28:$L$41)),"")</f>
        <v>125000</v>
      </c>
      <c r="PN14" s="190">
        <f ca="1">IF(AND(НачИнвП_Дата&lt;=PN$3,КИнвП_Дата&gt;PN$3),
             IF(НачЦ_ИнвП_Дата&gt;PN$3,0,SUMPRODUCT(($B$28:$B$41="Теплица")*$L$28:$L$41)),"")</f>
        <v>125000</v>
      </c>
      <c r="PO14" s="191">
        <f t="shared" ref="PO14" ca="1" si="614">SUM(PL14:PN14)</f>
        <v>375000</v>
      </c>
      <c r="PP14" s="190">
        <f ca="1">IF(AND(НачИнвП_Дата&lt;=PP$3,КИнвП_Дата&gt;PP$3),
             IF(НачЦ_ИнвП_Дата&gt;PP$3,0,SUMPRODUCT(($B$28:$B$41="Теплица")*$L$28:$L$41)),"")</f>
        <v>125000</v>
      </c>
      <c r="PQ14" s="190">
        <f ca="1">IF(AND(НачИнвП_Дата&lt;=PQ$3,КИнвП_Дата&gt;PQ$3),
             IF(НачЦ_ИнвП_Дата&gt;PQ$3,0,SUMPRODUCT(($B$28:$B$41="Теплица")*$L$28:$L$41)),"")</f>
        <v>125000</v>
      </c>
      <c r="PR14" s="190">
        <f ca="1">IF(AND(НачИнвП_Дата&lt;=PR$3,КИнвП_Дата&gt;PR$3),
             IF(НачЦ_ИнвП_Дата&gt;PR$3,0,SUMPRODUCT(($B$28:$B$41="Теплица")*$L$28:$L$41)),"")</f>
        <v>125000</v>
      </c>
      <c r="PS14" s="191">
        <f t="shared" ref="PS14" ca="1" si="615">SUM(PP14:PR14)</f>
        <v>375000</v>
      </c>
      <c r="PT14" s="190">
        <f ca="1">IF(AND(НачИнвП_Дата&lt;=PT$3,КИнвП_Дата&gt;PT$3),
             IF(НачЦ_ИнвП_Дата&gt;PT$3,0,SUMPRODUCT(($B$28:$B$41="Теплица")*$L$28:$L$41)),"")</f>
        <v>125000</v>
      </c>
      <c r="PU14" s="190">
        <f ca="1">IF(AND(НачИнвП_Дата&lt;=PU$3,КИнвП_Дата&gt;PU$3),
             IF(НачЦ_ИнвП_Дата&gt;PU$3,0,SUMPRODUCT(($B$28:$B$41="Теплица")*$L$28:$L$41)),"")</f>
        <v>125000</v>
      </c>
      <c r="PV14" s="190">
        <f ca="1">IF(AND(НачИнвП_Дата&lt;=PV$3,КИнвП_Дата&gt;PV$3),
             IF(НачЦ_ИнвП_Дата&gt;PV$3,0,SUMPRODUCT(($B$28:$B$41="Теплица")*$L$28:$L$41)),"")</f>
        <v>125000</v>
      </c>
      <c r="PW14" s="191">
        <f t="shared" ref="PW14" ca="1" si="616">SUM(PT14:PV14)</f>
        <v>375000</v>
      </c>
      <c r="PX14" s="190">
        <f ca="1">IF(AND(НачИнвП_Дата&lt;=PX$3,КИнвП_Дата&gt;PX$3),
             IF(НачЦ_ИнвП_Дата&gt;PX$3,0,SUMPRODUCT(($B$28:$B$41="Теплица")*$L$28:$L$41)),"")</f>
        <v>125000</v>
      </c>
      <c r="PY14" s="190">
        <f ca="1">IF(AND(НачИнвП_Дата&lt;=PY$3,КИнвП_Дата&gt;PY$3),
             IF(НачЦ_ИнвП_Дата&gt;PY$3,0,SUMPRODUCT(($B$28:$B$41="Теплица")*$L$28:$L$41)),"")</f>
        <v>125000</v>
      </c>
      <c r="PZ14" s="190">
        <f ca="1">IF(AND(НачИнвП_Дата&lt;=PZ$3,КИнвП_Дата&gt;PZ$3),
             IF(НачЦ_ИнвП_Дата&gt;PZ$3,0,SUMPRODUCT(($B$28:$B$41="Теплица")*$L$28:$L$41)),"")</f>
        <v>125000</v>
      </c>
      <c r="QA14" s="191">
        <f t="shared" ref="QA14" ca="1" si="617">SUM(PX14:PZ14)</f>
        <v>375000</v>
      </c>
      <c r="QB14" s="201">
        <f t="shared" ref="QB14:QB16" ca="1" si="618">SUM(PO14,PS14,PW14,QA14)</f>
        <v>1500000</v>
      </c>
      <c r="QC14" s="190">
        <f ca="1">IF(AND(НачИнвП_Дата&lt;=QC$3,КИнвП_Дата&gt;QC$3),
             IF(НачЦ_ИнвП_Дата&gt;QC$3,0,SUMPRODUCT(($B$28:$B$41="Теплица")*$L$28:$L$41)),"")</f>
        <v>125000</v>
      </c>
      <c r="QD14" s="190">
        <f ca="1">IF(AND(НачИнвП_Дата&lt;=QD$3,КИнвП_Дата&gt;QD$3),
             IF(НачЦ_ИнвП_Дата&gt;QD$3,0,SUMPRODUCT(($B$28:$B$41="Теплица")*$L$28:$L$41)),"")</f>
        <v>125000</v>
      </c>
      <c r="QE14" s="190">
        <f ca="1">IF(AND(НачИнвП_Дата&lt;=QE$3,КИнвП_Дата&gt;QE$3),
             IF(НачЦ_ИнвП_Дата&gt;QE$3,0,SUMPRODUCT(($B$28:$B$41="Теплица")*$L$28:$L$41)),"")</f>
        <v>125000</v>
      </c>
      <c r="QF14" s="191">
        <f t="shared" ref="QF14" ca="1" si="619">SUM(QC14:QE14)</f>
        <v>375000</v>
      </c>
      <c r="QG14" s="190">
        <f ca="1">IF(AND(НачИнвП_Дата&lt;=QG$3,КИнвП_Дата&gt;QG$3),
             IF(НачЦ_ИнвП_Дата&gt;QG$3,0,SUMPRODUCT(($B$28:$B$41="Теплица")*$L$28:$L$41)),"")</f>
        <v>125000</v>
      </c>
      <c r="QH14" s="190">
        <f ca="1">IF(AND(НачИнвП_Дата&lt;=QH$3,КИнвП_Дата&gt;QH$3),
             IF(НачЦ_ИнвП_Дата&gt;QH$3,0,SUMPRODUCT(($B$28:$B$41="Теплица")*$L$28:$L$41)),"")</f>
        <v>125000</v>
      </c>
      <c r="QI14" s="190">
        <f ca="1">IF(AND(НачИнвП_Дата&lt;=QI$3,КИнвП_Дата&gt;QI$3),
             IF(НачЦ_ИнвП_Дата&gt;QI$3,0,SUMPRODUCT(($B$28:$B$41="Теплица")*$L$28:$L$41)),"")</f>
        <v>125000</v>
      </c>
      <c r="QJ14" s="191">
        <f t="shared" ref="QJ14" ca="1" si="620">SUM(QG14:QI14)</f>
        <v>375000</v>
      </c>
      <c r="QK14" s="190">
        <f ca="1">IF(AND(НачИнвП_Дата&lt;=QK$3,КИнвП_Дата&gt;QK$3),
             IF(НачЦ_ИнвП_Дата&gt;QK$3,0,SUMPRODUCT(($B$28:$B$41="Теплица")*$L$28:$L$41)),"")</f>
        <v>125000</v>
      </c>
      <c r="QL14" s="190">
        <f ca="1">IF(AND(НачИнвП_Дата&lt;=QL$3,КИнвП_Дата&gt;QL$3),
             IF(НачЦ_ИнвП_Дата&gt;QL$3,0,SUMPRODUCT(($B$28:$B$41="Теплица")*$L$28:$L$41)),"")</f>
        <v>125000</v>
      </c>
      <c r="QM14" s="190">
        <f ca="1">IF(AND(НачИнвП_Дата&lt;=QM$3,КИнвП_Дата&gt;QM$3),
             IF(НачЦ_ИнвП_Дата&gt;QM$3,0,SUMPRODUCT(($B$28:$B$41="Теплица")*$L$28:$L$41)),"")</f>
        <v>125000</v>
      </c>
      <c r="QN14" s="191">
        <f t="shared" ref="QN14" ca="1" si="621">SUM(QK14:QM14)</f>
        <v>375000</v>
      </c>
      <c r="QO14" s="190">
        <f ca="1">IF(AND(НачИнвП_Дата&lt;=QO$3,КИнвП_Дата&gt;QO$3),
             IF(НачЦ_ИнвП_Дата&gt;QO$3,0,SUMPRODUCT(($B$28:$B$41="Теплица")*$L$28:$L$41)),"")</f>
        <v>125000</v>
      </c>
      <c r="QP14" s="190">
        <f ca="1">IF(AND(НачИнвП_Дата&lt;=QP$3,КИнвП_Дата&gt;QP$3),
             IF(НачЦ_ИнвП_Дата&gt;QP$3,0,SUMPRODUCT(($B$28:$B$41="Теплица")*$L$28:$L$41)),"")</f>
        <v>125000</v>
      </c>
      <c r="QQ14" s="190">
        <f ca="1">IF(AND(НачИнвП_Дата&lt;=QQ$3,КИнвП_Дата&gt;QQ$3),
             IF(НачЦ_ИнвП_Дата&gt;QQ$3,0,SUMPRODUCT(($B$28:$B$41="Теплица")*$L$28:$L$41)),"")</f>
        <v>125000</v>
      </c>
      <c r="QR14" s="191">
        <f t="shared" ref="QR14" ca="1" si="622">SUM(QO14:QQ14)</f>
        <v>375000</v>
      </c>
      <c r="QS14" s="201">
        <f t="shared" ref="QS14:QS16" ca="1" si="623">SUM(QF14,QJ14,QN14,QR14)</f>
        <v>1500000</v>
      </c>
      <c r="QT14" s="190">
        <f ca="1">IF(AND(НачИнвП_Дата&lt;=QT$3,КИнвП_Дата&gt;QT$3),
             IF(НачЦ_ИнвП_Дата&gt;QT$3,0,SUMPRODUCT(($B$28:$B$41="Теплица")*$L$28:$L$41)),"")</f>
        <v>125000</v>
      </c>
      <c r="QU14" s="190">
        <f ca="1">IF(AND(НачИнвП_Дата&lt;=QU$3,КИнвП_Дата&gt;QU$3),
             IF(НачЦ_ИнвП_Дата&gt;QU$3,0,SUMPRODUCT(($B$28:$B$41="Теплица")*$L$28:$L$41)),"")</f>
        <v>125000</v>
      </c>
      <c r="QV14" s="190">
        <f ca="1">IF(AND(НачИнвП_Дата&lt;=QV$3,КИнвП_Дата&gt;QV$3),
             IF(НачЦ_ИнвП_Дата&gt;QV$3,0,SUMPRODUCT(($B$28:$B$41="Теплица")*$L$28:$L$41)),"")</f>
        <v>125000</v>
      </c>
      <c r="QW14" s="191">
        <f t="shared" ref="QW14" ca="1" si="624">SUM(QT14:QV14)</f>
        <v>375000</v>
      </c>
      <c r="QX14" s="190">
        <f ca="1">IF(AND(НачИнвП_Дата&lt;=QX$3,КИнвП_Дата&gt;QX$3),
             IF(НачЦ_ИнвП_Дата&gt;QX$3,0,SUMPRODUCT(($B$28:$B$41="Теплица")*$L$28:$L$41)),"")</f>
        <v>125000</v>
      </c>
      <c r="QY14" s="190">
        <f ca="1">IF(AND(НачИнвП_Дата&lt;=QY$3,КИнвП_Дата&gt;QY$3),
             IF(НачЦ_ИнвП_Дата&gt;QY$3,0,SUMPRODUCT(($B$28:$B$41="Теплица")*$L$28:$L$41)),"")</f>
        <v>125000</v>
      </c>
      <c r="QZ14" s="190">
        <f ca="1">IF(AND(НачИнвП_Дата&lt;=QZ$3,КИнвП_Дата&gt;QZ$3),
             IF(НачЦ_ИнвП_Дата&gt;QZ$3,0,SUMPRODUCT(($B$28:$B$41="Теплица")*$L$28:$L$41)),"")</f>
        <v>125000</v>
      </c>
      <c r="RA14" s="191">
        <f t="shared" ref="RA14" ca="1" si="625">SUM(QX14:QZ14)</f>
        <v>375000</v>
      </c>
      <c r="RB14" s="190">
        <f ca="1">IF(AND(НачИнвП_Дата&lt;=RB$3,КИнвП_Дата&gt;RB$3),
             IF(НачЦ_ИнвП_Дата&gt;RB$3,0,SUMPRODUCT(($B$28:$B$41="Теплица")*$L$28:$L$41)),"")</f>
        <v>125000</v>
      </c>
      <c r="RC14" s="190">
        <f ca="1">IF(AND(НачИнвП_Дата&lt;=RC$3,КИнвП_Дата&gt;RC$3),
             IF(НачЦ_ИнвП_Дата&gt;RC$3,0,SUMPRODUCT(($B$28:$B$41="Теплица")*$L$28:$L$41)),"")</f>
        <v>125000</v>
      </c>
      <c r="RD14" s="190">
        <f ca="1">IF(AND(НачИнвП_Дата&lt;=RD$3,КИнвП_Дата&gt;RD$3),
             IF(НачЦ_ИнвП_Дата&gt;RD$3,0,SUMPRODUCT(($B$28:$B$41="Теплица")*$L$28:$L$41)),"")</f>
        <v>125000</v>
      </c>
      <c r="RE14" s="191">
        <f t="shared" ref="RE14" ca="1" si="626">SUM(RB14:RD14)</f>
        <v>375000</v>
      </c>
      <c r="RF14" s="190">
        <f ca="1">IF(AND(НачИнвП_Дата&lt;=RF$3,КИнвП_Дата&gt;RF$3),
             IF(НачЦ_ИнвП_Дата&gt;RF$3,0,SUMPRODUCT(($B$28:$B$41="Теплица")*$L$28:$L$41)),"")</f>
        <v>125000</v>
      </c>
      <c r="RG14" s="190">
        <f ca="1">IF(AND(НачИнвП_Дата&lt;=RG$3,КИнвП_Дата&gt;RG$3),
             IF(НачЦ_ИнвП_Дата&gt;RG$3,0,SUMPRODUCT(($B$28:$B$41="Теплица")*$L$28:$L$41)),"")</f>
        <v>125000</v>
      </c>
      <c r="RH14" s="190">
        <f ca="1">IF(AND(НачИнвП_Дата&lt;=RH$3,КИнвП_Дата&gt;RH$3),
             IF(НачЦ_ИнвП_Дата&gt;RH$3,0,SUMPRODUCT(($B$28:$B$41="Теплица")*$L$28:$L$41)),"")</f>
        <v>125000</v>
      </c>
      <c r="RI14" s="191">
        <f t="shared" ref="RI14" ca="1" si="627">SUM(RF14:RH14)</f>
        <v>375000</v>
      </c>
      <c r="RJ14" s="201">
        <f t="shared" ref="RJ14:RJ16" ca="1" si="628">SUM(QW14,RA14,RE14,RI14)</f>
        <v>1500000</v>
      </c>
      <c r="RK14" s="190">
        <f ca="1">IF(AND(НачИнвП_Дата&lt;=RK$3,КИнвП_Дата&gt;RK$3),
             IF(НачЦ_ИнвП_Дата&gt;RK$3,0,SUMPRODUCT(($B$28:$B$41="Теплица")*$L$28:$L$41)),"")</f>
        <v>125000</v>
      </c>
      <c r="RL14" s="190">
        <f ca="1">IF(AND(НачИнвП_Дата&lt;=RL$3,КИнвП_Дата&gt;RL$3),
             IF(НачЦ_ИнвП_Дата&gt;RL$3,0,SUMPRODUCT(($B$28:$B$41="Теплица")*$L$28:$L$41)),"")</f>
        <v>125000</v>
      </c>
      <c r="RM14" s="190">
        <f ca="1">IF(AND(НачИнвП_Дата&lt;=RM$3,КИнвП_Дата&gt;RM$3),
             IF(НачЦ_ИнвП_Дата&gt;RM$3,0,SUMPRODUCT(($B$28:$B$41="Теплица")*$L$28:$L$41)),"")</f>
        <v>125000</v>
      </c>
      <c r="RN14" s="191">
        <f t="shared" ref="RN14" ca="1" si="629">SUM(RK14:RM14)</f>
        <v>375000</v>
      </c>
      <c r="RO14" s="190">
        <f ca="1">IF(AND(НачИнвП_Дата&lt;=RO$3,КИнвП_Дата&gt;RO$3),
             IF(НачЦ_ИнвП_Дата&gt;RO$3,0,SUMPRODUCT(($B$28:$B$41="Теплица")*$L$28:$L$41)),"")</f>
        <v>125000</v>
      </c>
      <c r="RP14" s="190">
        <f ca="1">IF(AND(НачИнвП_Дата&lt;=RP$3,КИнвП_Дата&gt;RP$3),
             IF(НачЦ_ИнвП_Дата&gt;RP$3,0,SUMPRODUCT(($B$28:$B$41="Теплица")*$L$28:$L$41)),"")</f>
        <v>125000</v>
      </c>
      <c r="RQ14" s="190">
        <f ca="1">IF(AND(НачИнвП_Дата&lt;=RQ$3,КИнвП_Дата&gt;RQ$3),
             IF(НачЦ_ИнвП_Дата&gt;RQ$3,0,SUMPRODUCT(($B$28:$B$41="Теплица")*$L$28:$L$41)),"")</f>
        <v>125000</v>
      </c>
      <c r="RR14" s="191">
        <f t="shared" ref="RR14" ca="1" si="630">SUM(RO14:RQ14)</f>
        <v>375000</v>
      </c>
      <c r="RS14" s="190">
        <f ca="1">IF(AND(НачИнвП_Дата&lt;=RS$3,КИнвП_Дата&gt;RS$3),
             IF(НачЦ_ИнвП_Дата&gt;RS$3,0,SUMPRODUCT(($B$28:$B$41="Теплица")*$L$28:$L$41)),"")</f>
        <v>125000</v>
      </c>
      <c r="RT14" s="190">
        <f ca="1">IF(AND(НачИнвП_Дата&lt;=RT$3,КИнвП_Дата&gt;RT$3),
             IF(НачЦ_ИнвП_Дата&gt;RT$3,0,SUMPRODUCT(($B$28:$B$41="Теплица")*$L$28:$L$41)),"")</f>
        <v>125000</v>
      </c>
      <c r="RU14" s="190">
        <f ca="1">IF(AND(НачИнвП_Дата&lt;=RU$3,КИнвП_Дата&gt;RU$3),
             IF(НачЦ_ИнвП_Дата&gt;RU$3,0,SUMPRODUCT(($B$28:$B$41="Теплица")*$L$28:$L$41)),"")</f>
        <v>125000</v>
      </c>
      <c r="RV14" s="191">
        <f t="shared" ref="RV14" ca="1" si="631">SUM(RS14:RU14)</f>
        <v>375000</v>
      </c>
      <c r="RW14" s="190">
        <f ca="1">IF(AND(НачИнвП_Дата&lt;=RW$3,КИнвП_Дата&gt;RW$3),
             IF(НачЦ_ИнвП_Дата&gt;RW$3,0,SUMPRODUCT(($B$28:$B$41="Теплица")*$L$28:$L$41)),"")</f>
        <v>125000</v>
      </c>
      <c r="RX14" s="190">
        <f ca="1">IF(AND(НачИнвП_Дата&lt;=RX$3,КИнвП_Дата&gt;RX$3),
             IF(НачЦ_ИнвП_Дата&gt;RX$3,0,SUMPRODUCT(($B$28:$B$41="Теплица")*$L$28:$L$41)),"")</f>
        <v>125000</v>
      </c>
      <c r="RY14" s="190">
        <f ca="1">IF(AND(НачИнвП_Дата&lt;=RY$3,КИнвП_Дата&gt;RY$3),
             IF(НачЦ_ИнвП_Дата&gt;RY$3,0,SUMPRODUCT(($B$28:$B$41="Теплица")*$L$28:$L$41)),"")</f>
        <v>125000</v>
      </c>
      <c r="RZ14" s="191">
        <f t="shared" ref="RZ14" ca="1" si="632">SUM(RW14:RY14)</f>
        <v>375000</v>
      </c>
      <c r="SA14" s="201">
        <f t="shared" ref="SA14:SA16" ca="1" si="633">SUM(RN14,RR14,RV14,RZ14)</f>
        <v>1500000</v>
      </c>
      <c r="SB14" s="190">
        <f ca="1">IF(AND(НачИнвП_Дата&lt;=SB$3,КИнвП_Дата&gt;SB$3),
             IF(НачЦ_ИнвП_Дата&gt;SB$3,0,SUMPRODUCT(($B$28:$B$41="Теплица")*$L$28:$L$41)),"")</f>
        <v>125000</v>
      </c>
      <c r="SC14" s="190">
        <f ca="1">IF(AND(НачИнвП_Дата&lt;=SC$3,КИнвП_Дата&gt;SC$3),
             IF(НачЦ_ИнвП_Дата&gt;SC$3,0,SUMPRODUCT(($B$28:$B$41="Теплица")*$L$28:$L$41)),"")</f>
        <v>125000</v>
      </c>
      <c r="SD14" s="190">
        <f ca="1">IF(AND(НачИнвП_Дата&lt;=SD$3,КИнвП_Дата&gt;SD$3),
             IF(НачЦ_ИнвП_Дата&gt;SD$3,0,SUMPRODUCT(($B$28:$B$41="Теплица")*$L$28:$L$41)),"")</f>
        <v>125000</v>
      </c>
      <c r="SE14" s="191">
        <f t="shared" ref="SE14" ca="1" si="634">SUM(SB14:SD14)</f>
        <v>375000</v>
      </c>
      <c r="SF14" s="190">
        <f ca="1">IF(AND(НачИнвП_Дата&lt;=SF$3,КИнвП_Дата&gt;SF$3),
             IF(НачЦ_ИнвП_Дата&gt;SF$3,0,SUMPRODUCT(($B$28:$B$41="Теплица")*$L$28:$L$41)),"")</f>
        <v>125000</v>
      </c>
      <c r="SG14" s="190">
        <f ca="1">IF(AND(НачИнвП_Дата&lt;=SG$3,КИнвП_Дата&gt;SG$3),
             IF(НачЦ_ИнвП_Дата&gt;SG$3,0,SUMPRODUCT(($B$28:$B$41="Теплица")*$L$28:$L$41)),"")</f>
        <v>125000</v>
      </c>
      <c r="SH14" s="190">
        <f ca="1">IF(AND(НачИнвП_Дата&lt;=SH$3,КИнвП_Дата&gt;SH$3),
             IF(НачЦ_ИнвП_Дата&gt;SH$3,0,SUMPRODUCT(($B$28:$B$41="Теплица")*$L$28:$L$41)),"")</f>
        <v>125000</v>
      </c>
      <c r="SI14" s="191">
        <f t="shared" ref="SI14" ca="1" si="635">SUM(SF14:SH14)</f>
        <v>375000</v>
      </c>
      <c r="SJ14" s="190">
        <f ca="1">IF(AND(НачИнвП_Дата&lt;=SJ$3,КИнвП_Дата&gt;SJ$3),
             IF(НачЦ_ИнвП_Дата&gt;SJ$3,0,SUMPRODUCT(($B$28:$B$41="Теплица")*$L$28:$L$41)),"")</f>
        <v>125000</v>
      </c>
      <c r="SK14" s="190">
        <f ca="1">IF(AND(НачИнвП_Дата&lt;=SK$3,КИнвП_Дата&gt;SK$3),
             IF(НачЦ_ИнвП_Дата&gt;SK$3,0,SUMPRODUCT(($B$28:$B$41="Теплица")*$L$28:$L$41)),"")</f>
        <v>125000</v>
      </c>
      <c r="SL14" s="190">
        <f ca="1">IF(AND(НачИнвП_Дата&lt;=SL$3,КИнвП_Дата&gt;SL$3),
             IF(НачЦ_ИнвП_Дата&gt;SL$3,0,SUMPRODUCT(($B$28:$B$41="Теплица")*$L$28:$L$41)),"")</f>
        <v>125000</v>
      </c>
      <c r="SM14" s="191">
        <f t="shared" ref="SM14" ca="1" si="636">SUM(SJ14:SL14)</f>
        <v>375000</v>
      </c>
      <c r="SN14" s="190">
        <f ca="1">IF(AND(НачИнвП_Дата&lt;=SN$3,КИнвП_Дата&gt;SN$3),
             IF(НачЦ_ИнвП_Дата&gt;SN$3,0,SUMPRODUCT(($B$28:$B$41="Теплица")*$L$28:$L$41)),"")</f>
        <v>125000</v>
      </c>
      <c r="SO14" s="190">
        <f ca="1">IF(AND(НачИнвП_Дата&lt;=SO$3,КИнвП_Дата&gt;SO$3),
             IF(НачЦ_ИнвП_Дата&gt;SO$3,0,SUMPRODUCT(($B$28:$B$41="Теплица")*$L$28:$L$41)),"")</f>
        <v>125000</v>
      </c>
      <c r="SP14" s="190">
        <f ca="1">IF(AND(НачИнвП_Дата&lt;=SP$3,КИнвП_Дата&gt;SP$3),
             IF(НачЦ_ИнвП_Дата&gt;SP$3,0,SUMPRODUCT(($B$28:$B$41="Теплица")*$L$28:$L$41)),"")</f>
        <v>125000</v>
      </c>
      <c r="SQ14" s="191">
        <f t="shared" ref="SQ14" ca="1" si="637">SUM(SN14:SP14)</f>
        <v>375000</v>
      </c>
      <c r="SR14" s="201">
        <f t="shared" ref="SR14:SR16" ca="1" si="638">SUM(SE14,SI14,SM14,SQ14)</f>
        <v>1500000</v>
      </c>
      <c r="SS14" s="190">
        <f ca="1">IF(AND(НачИнвП_Дата&lt;=SS$3,КИнвП_Дата&gt;SS$3),
             IF(НачЦ_ИнвП_Дата&gt;SS$3,0,SUMPRODUCT(($B$28:$B$41="Теплица")*$L$28:$L$41)),"")</f>
        <v>125000</v>
      </c>
      <c r="ST14" s="190">
        <f ca="1">IF(AND(НачИнвП_Дата&lt;=ST$3,КИнвП_Дата&gt;ST$3),
             IF(НачЦ_ИнвП_Дата&gt;ST$3,0,SUMPRODUCT(($B$28:$B$41="Теплица")*$L$28:$L$41)),"")</f>
        <v>125000</v>
      </c>
      <c r="SU14" s="190">
        <f ca="1">IF(AND(НачИнвП_Дата&lt;=SU$3,КИнвП_Дата&gt;SU$3),
             IF(НачЦ_ИнвП_Дата&gt;SU$3,0,SUMPRODUCT(($B$28:$B$41="Теплица")*$L$28:$L$41)),"")</f>
        <v>125000</v>
      </c>
      <c r="SV14" s="191">
        <f t="shared" ref="SV14" ca="1" si="639">SUM(SS14:SU14)</f>
        <v>375000</v>
      </c>
      <c r="SW14" s="190">
        <f ca="1">IF(AND(НачИнвП_Дата&lt;=SW$3,КИнвП_Дата&gt;SW$3),
             IF(НачЦ_ИнвП_Дата&gt;SW$3,0,SUMPRODUCT(($B$28:$B$41="Теплица")*$L$28:$L$41)),"")</f>
        <v>125000</v>
      </c>
      <c r="SX14" s="190">
        <f ca="1">IF(AND(НачИнвП_Дата&lt;=SX$3,КИнвП_Дата&gt;SX$3),
             IF(НачЦ_ИнвП_Дата&gt;SX$3,0,SUMPRODUCT(($B$28:$B$41="Теплица")*$L$28:$L$41)),"")</f>
        <v>125000</v>
      </c>
      <c r="SY14" s="190">
        <f ca="1">IF(AND(НачИнвП_Дата&lt;=SY$3,КИнвП_Дата&gt;SY$3),
             IF(НачЦ_ИнвП_Дата&gt;SY$3,0,SUMPRODUCT(($B$28:$B$41="Теплица")*$L$28:$L$41)),"")</f>
        <v>125000</v>
      </c>
      <c r="SZ14" s="191">
        <f t="shared" ref="SZ14" ca="1" si="640">SUM(SW14:SY14)</f>
        <v>375000</v>
      </c>
      <c r="TA14" s="190">
        <f ca="1">IF(AND(НачИнвП_Дата&lt;=TA$3,КИнвП_Дата&gt;TA$3),
             IF(НачЦ_ИнвП_Дата&gt;TA$3,0,SUMPRODUCT(($B$28:$B$41="Теплица")*$L$28:$L$41)),"")</f>
        <v>125000</v>
      </c>
      <c r="TB14" s="190">
        <f ca="1">IF(AND(НачИнвП_Дата&lt;=TB$3,КИнвП_Дата&gt;TB$3),
             IF(НачЦ_ИнвП_Дата&gt;TB$3,0,SUMPRODUCT(($B$28:$B$41="Теплица")*$L$28:$L$41)),"")</f>
        <v>125000</v>
      </c>
      <c r="TC14" s="190">
        <f ca="1">IF(AND(НачИнвП_Дата&lt;=TC$3,КИнвП_Дата&gt;TC$3),
             IF(НачЦ_ИнвП_Дата&gt;TC$3,0,SUMPRODUCT(($B$28:$B$41="Теплица")*$L$28:$L$41)),"")</f>
        <v>125000</v>
      </c>
      <c r="TD14" s="191">
        <f t="shared" ref="TD14" ca="1" si="641">SUM(TA14:TC14)</f>
        <v>375000</v>
      </c>
      <c r="TE14" s="190" t="str">
        <f ca="1">IF(AND(НачИнвП_Дата&lt;=TE$3,КИнвП_Дата&gt;TE$3),
             IF(НачЦ_ИнвП_Дата&gt;TE$3,0,SUMPRODUCT(($B$28:$B$41="Теплица")*$L$28:$L$41)),"")</f>
        <v/>
      </c>
      <c r="TF14" s="190" t="str">
        <f ca="1">IF(AND(НачИнвП_Дата&lt;=TF$3,КИнвП_Дата&gt;TF$3),
             IF(НачЦ_ИнвП_Дата&gt;TF$3,0,SUMPRODUCT(($B$28:$B$41="Теплица")*$L$28:$L$41)),"")</f>
        <v/>
      </c>
      <c r="TG14" s="190" t="str">
        <f ca="1">IF(AND(НачИнвП_Дата&lt;=TG$3,КИнвП_Дата&gt;TG$3),
             IF(НачЦ_ИнвП_Дата&gt;TG$3,0,SUMPRODUCT(($B$28:$B$41="Теплица")*$L$28:$L$41)),"")</f>
        <v/>
      </c>
      <c r="TH14" s="191">
        <f t="shared" ref="TH14" ca="1" si="642">SUM(TE14:TG14)</f>
        <v>0</v>
      </c>
      <c r="TI14" s="201">
        <f t="shared" ref="TI14:TI16" ca="1" si="643">SUM(SV14,SZ14,TD14,TH14)</f>
        <v>1125000</v>
      </c>
    </row>
    <row r="15" spans="1:529" outlineLevel="1">
      <c r="A15" s="641" t="s">
        <v>182</v>
      </c>
      <c r="B15" s="642"/>
      <c r="C15" s="190"/>
      <c r="D15" s="190"/>
      <c r="E15" s="190"/>
      <c r="F15" s="191">
        <f>SUM(C15:E15)</f>
        <v>0</v>
      </c>
      <c r="G15" s="190"/>
      <c r="H15" s="190"/>
      <c r="I15" s="190"/>
      <c r="J15" s="191">
        <f>SUM(G15:I15)</f>
        <v>0</v>
      </c>
      <c r="K15" s="190"/>
      <c r="L15" s="190"/>
      <c r="M15" s="190"/>
      <c r="N15" s="191">
        <f>SUM(K15:M15)</f>
        <v>0</v>
      </c>
      <c r="O15" s="190"/>
      <c r="P15" s="190"/>
      <c r="Q15" s="190"/>
      <c r="R15" s="191">
        <f>SUM(O15:Q15)</f>
        <v>0</v>
      </c>
      <c r="S15" s="201">
        <f>SUM(F15,J15,N15,R15)</f>
        <v>0</v>
      </c>
      <c r="T15" s="190"/>
      <c r="U15" s="190"/>
      <c r="V15" s="190"/>
      <c r="W15" s="191">
        <f t="shared" ref="W15:W16" si="644">SUM(T15:V15)</f>
        <v>0</v>
      </c>
      <c r="X15" s="190"/>
      <c r="Y15" s="190"/>
      <c r="Z15" s="190"/>
      <c r="AA15" s="191">
        <f t="shared" ref="AA15:AA16" si="645">SUM(X15:Z15)</f>
        <v>0</v>
      </c>
      <c r="AB15" s="190"/>
      <c r="AC15" s="190"/>
      <c r="AD15" s="190"/>
      <c r="AE15" s="191">
        <f t="shared" ref="AE15:AE16" si="646">SUM(AB15:AD15)</f>
        <v>0</v>
      </c>
      <c r="AF15" s="190"/>
      <c r="AG15" s="190"/>
      <c r="AH15" s="190"/>
      <c r="AI15" s="191">
        <f t="shared" ref="AI15:AI16" si="647">SUM(AF15:AH15)</f>
        <v>0</v>
      </c>
      <c r="AJ15" s="201">
        <f t="shared" ref="AJ15:AJ16" si="648">SUM(W15,AA15,AE15,AI15)</f>
        <v>0</v>
      </c>
      <c r="AK15" s="190"/>
      <c r="AL15" s="190"/>
      <c r="AM15" s="190"/>
      <c r="AN15" s="191">
        <f t="shared" ref="AN15:AN16" si="649">SUM(AK15:AM15)</f>
        <v>0</v>
      </c>
      <c r="AO15" s="190"/>
      <c r="AP15" s="190"/>
      <c r="AQ15" s="190"/>
      <c r="AR15" s="191">
        <f t="shared" ref="AR15:AR16" si="650">SUM(AO15:AQ15)</f>
        <v>0</v>
      </c>
      <c r="AS15" s="190"/>
      <c r="AT15" s="190"/>
      <c r="AU15" s="190"/>
      <c r="AV15" s="191">
        <f t="shared" ref="AV15:AV16" si="651">SUM(AS15:AU15)</f>
        <v>0</v>
      </c>
      <c r="AW15" s="190"/>
      <c r="AX15" s="190"/>
      <c r="AY15" s="190"/>
      <c r="AZ15" s="191">
        <f t="shared" ref="AZ15:AZ16" si="652">SUM(AW15:AY15)</f>
        <v>0</v>
      </c>
      <c r="BA15" s="201">
        <f t="shared" ref="BA15:BA16" si="653">SUM(AN15,AR15,AV15,AZ15)</f>
        <v>0</v>
      </c>
      <c r="BB15" s="190"/>
      <c r="BC15" s="190"/>
      <c r="BD15" s="190"/>
      <c r="BE15" s="191">
        <f t="shared" ref="BE15:BE16" si="654">SUM(BB15:BD15)</f>
        <v>0</v>
      </c>
      <c r="BF15" s="190"/>
      <c r="BG15" s="190"/>
      <c r="BH15" s="190"/>
      <c r="BI15" s="191">
        <f t="shared" ref="BI15:BI16" si="655">SUM(BF15:BH15)</f>
        <v>0</v>
      </c>
      <c r="BJ15" s="190"/>
      <c r="BK15" s="190"/>
      <c r="BL15" s="190"/>
      <c r="BM15" s="191">
        <f t="shared" ref="BM15:BM16" si="656">SUM(BJ15:BL15)</f>
        <v>0</v>
      </c>
      <c r="BN15" s="190"/>
      <c r="BO15" s="190"/>
      <c r="BP15" s="190"/>
      <c r="BQ15" s="191">
        <f t="shared" ref="BQ15:BQ16" si="657">SUM(BN15:BP15)</f>
        <v>0</v>
      </c>
      <c r="BR15" s="201">
        <f t="shared" ref="BR15:BR16" si="658">SUM(BE15,BI15,BM15,BQ15)</f>
        <v>0</v>
      </c>
      <c r="BS15" s="190"/>
      <c r="BT15" s="190"/>
      <c r="BU15" s="190"/>
      <c r="BV15" s="191">
        <f t="shared" ref="BV15:BV16" si="659">SUM(BS15:BU15)</f>
        <v>0</v>
      </c>
      <c r="BW15" s="190"/>
      <c r="BX15" s="190"/>
      <c r="BY15" s="190"/>
      <c r="BZ15" s="191">
        <f t="shared" ref="BZ15:BZ16" si="660">SUM(BW15:BY15)</f>
        <v>0</v>
      </c>
      <c r="CA15" s="190"/>
      <c r="CB15" s="190"/>
      <c r="CC15" s="190"/>
      <c r="CD15" s="191">
        <f t="shared" ref="CD15:CD16" si="661">SUM(CA15:CC15)</f>
        <v>0</v>
      </c>
      <c r="CE15" s="190"/>
      <c r="CF15" s="190"/>
      <c r="CG15" s="190"/>
      <c r="CH15" s="191">
        <f t="shared" ref="CH15:CH16" si="662">SUM(CE15:CG15)</f>
        <v>0</v>
      </c>
      <c r="CI15" s="201">
        <f t="shared" ref="CI15:CI16" si="663">SUM(BV15,BZ15,CD15,CH15)</f>
        <v>0</v>
      </c>
      <c r="CJ15" s="190"/>
      <c r="CK15" s="190"/>
      <c r="CL15" s="190"/>
      <c r="CM15" s="191">
        <f t="shared" ref="CM15:CM16" si="664">SUM(CJ15:CL15)</f>
        <v>0</v>
      </c>
      <c r="CN15" s="190"/>
      <c r="CO15" s="190"/>
      <c r="CP15" s="190"/>
      <c r="CQ15" s="191">
        <f t="shared" ref="CQ15:CQ16" si="665">SUM(CN15:CP15)</f>
        <v>0</v>
      </c>
      <c r="CR15" s="190"/>
      <c r="CS15" s="190"/>
      <c r="CT15" s="190"/>
      <c r="CU15" s="191">
        <f t="shared" ref="CU15:CU16" si="666">SUM(CR15:CT15)</f>
        <v>0</v>
      </c>
      <c r="CV15" s="190"/>
      <c r="CW15" s="190"/>
      <c r="CX15" s="190"/>
      <c r="CY15" s="191">
        <f t="shared" ref="CY15:CY16" si="667">SUM(CV15:CX15)</f>
        <v>0</v>
      </c>
      <c r="CZ15" s="201">
        <f t="shared" ref="CZ15:CZ16" si="668">SUM(CM15,CQ15,CU15,CY15)</f>
        <v>0</v>
      </c>
      <c r="DA15" s="190"/>
      <c r="DB15" s="190"/>
      <c r="DC15" s="190"/>
      <c r="DD15" s="191">
        <f t="shared" ref="DD15:DD16" si="669">SUM(DA15:DC15)</f>
        <v>0</v>
      </c>
      <c r="DE15" s="190"/>
      <c r="DF15" s="190"/>
      <c r="DG15" s="190"/>
      <c r="DH15" s="191">
        <f t="shared" ref="DH15:DH16" si="670">SUM(DE15:DG15)</f>
        <v>0</v>
      </c>
      <c r="DI15" s="190"/>
      <c r="DJ15" s="190"/>
      <c r="DK15" s="190"/>
      <c r="DL15" s="191">
        <f t="shared" ref="DL15:DL16" si="671">SUM(DI15:DK15)</f>
        <v>0</v>
      </c>
      <c r="DM15" s="190"/>
      <c r="DN15" s="190"/>
      <c r="DO15" s="190"/>
      <c r="DP15" s="191">
        <f t="shared" ref="DP15:DP16" si="672">SUM(DM15:DO15)</f>
        <v>0</v>
      </c>
      <c r="DQ15" s="201">
        <f t="shared" ref="DQ15:DQ16" si="673">SUM(DD15,DH15,DL15,DP15)</f>
        <v>0</v>
      </c>
      <c r="DR15" s="190"/>
      <c r="DS15" s="190"/>
      <c r="DT15" s="190"/>
      <c r="DU15" s="191">
        <f t="shared" ref="DU15:DU16" si="674">SUM(DR15:DT15)</f>
        <v>0</v>
      </c>
      <c r="DV15" s="190"/>
      <c r="DW15" s="190"/>
      <c r="DX15" s="190"/>
      <c r="DY15" s="191">
        <f t="shared" ref="DY15:DY16" si="675">SUM(DV15:DX15)</f>
        <v>0</v>
      </c>
      <c r="DZ15" s="190"/>
      <c r="EA15" s="190"/>
      <c r="EB15" s="190"/>
      <c r="EC15" s="191">
        <f t="shared" ref="EC15:EC16" si="676">SUM(DZ15:EB15)</f>
        <v>0</v>
      </c>
      <c r="ED15" s="190"/>
      <c r="EE15" s="190"/>
      <c r="EF15" s="190"/>
      <c r="EG15" s="191">
        <f t="shared" ref="EG15:EG16" si="677">SUM(ED15:EF15)</f>
        <v>0</v>
      </c>
      <c r="EH15" s="201">
        <f t="shared" ref="EH15:EH16" si="678">SUM(DU15,DY15,EC15,EG15)</f>
        <v>0</v>
      </c>
      <c r="EI15" s="190"/>
      <c r="EJ15" s="190"/>
      <c r="EK15" s="190"/>
      <c r="EL15" s="191">
        <f t="shared" ref="EL15:EL16" si="679">SUM(EI15:EK15)</f>
        <v>0</v>
      </c>
      <c r="EM15" s="190"/>
      <c r="EN15" s="190"/>
      <c r="EO15" s="190"/>
      <c r="EP15" s="191">
        <f t="shared" ref="EP15:EP16" si="680">SUM(EM15:EO15)</f>
        <v>0</v>
      </c>
      <c r="EQ15" s="190"/>
      <c r="ER15" s="190"/>
      <c r="ES15" s="190"/>
      <c r="ET15" s="191">
        <f t="shared" ref="ET15:ET16" si="681">SUM(EQ15:ES15)</f>
        <v>0</v>
      </c>
      <c r="EU15" s="190"/>
      <c r="EV15" s="190"/>
      <c r="EW15" s="190"/>
      <c r="EX15" s="191">
        <f t="shared" ref="EX15:EX16" si="682">SUM(EU15:EW15)</f>
        <v>0</v>
      </c>
      <c r="EY15" s="201">
        <f t="shared" ref="EY15:EY16" si="683">SUM(EL15,EP15,ET15,EX15)</f>
        <v>0</v>
      </c>
      <c r="EZ15" s="190"/>
      <c r="FA15" s="190"/>
      <c r="FB15" s="190"/>
      <c r="FC15" s="191">
        <f t="shared" ref="FC15:FC16" si="684">SUM(EZ15:FB15)</f>
        <v>0</v>
      </c>
      <c r="FD15" s="190"/>
      <c r="FE15" s="190"/>
      <c r="FF15" s="190"/>
      <c r="FG15" s="191">
        <f t="shared" ref="FG15:FG16" si="685">SUM(FD15:FF15)</f>
        <v>0</v>
      </c>
      <c r="FH15" s="190"/>
      <c r="FI15" s="190"/>
      <c r="FJ15" s="190"/>
      <c r="FK15" s="191">
        <f t="shared" ref="FK15:FK16" si="686">SUM(FH15:FJ15)</f>
        <v>0</v>
      </c>
      <c r="FL15" s="190"/>
      <c r="FM15" s="190"/>
      <c r="FN15" s="190"/>
      <c r="FO15" s="191">
        <f t="shared" ref="FO15:FO16" si="687">SUM(FL15:FN15)</f>
        <v>0</v>
      </c>
      <c r="FP15" s="201">
        <f t="shared" si="538"/>
        <v>0</v>
      </c>
      <c r="FQ15" s="190"/>
      <c r="FR15" s="190"/>
      <c r="FS15" s="190"/>
      <c r="FT15" s="191">
        <f t="shared" ref="FT15:FT16" si="688">SUM(FQ15:FS15)</f>
        <v>0</v>
      </c>
      <c r="FU15" s="190"/>
      <c r="FV15" s="190"/>
      <c r="FW15" s="190"/>
      <c r="FX15" s="191">
        <f t="shared" ref="FX15:FX16" si="689">SUM(FU15:FW15)</f>
        <v>0</v>
      </c>
      <c r="FY15" s="190"/>
      <c r="FZ15" s="190"/>
      <c r="GA15" s="190"/>
      <c r="GB15" s="191">
        <f t="shared" ref="GB15:GB16" si="690">SUM(FY15:GA15)</f>
        <v>0</v>
      </c>
      <c r="GC15" s="190"/>
      <c r="GD15" s="190"/>
      <c r="GE15" s="190"/>
      <c r="GF15" s="191">
        <f t="shared" ref="GF15:GF16" si="691">SUM(GC15:GE15)</f>
        <v>0</v>
      </c>
      <c r="GG15" s="201">
        <f t="shared" si="543"/>
        <v>0</v>
      </c>
      <c r="GH15" s="190"/>
      <c r="GI15" s="190"/>
      <c r="GJ15" s="190"/>
      <c r="GK15" s="191">
        <f t="shared" ref="GK15:GK16" si="692">SUM(GH15:GJ15)</f>
        <v>0</v>
      </c>
      <c r="GL15" s="190"/>
      <c r="GM15" s="190"/>
      <c r="GN15" s="190"/>
      <c r="GO15" s="191">
        <f t="shared" ref="GO15:GO16" si="693">SUM(GL15:GN15)</f>
        <v>0</v>
      </c>
      <c r="GP15" s="190"/>
      <c r="GQ15" s="190"/>
      <c r="GR15" s="190"/>
      <c r="GS15" s="191">
        <f t="shared" ref="GS15:GS16" si="694">SUM(GP15:GR15)</f>
        <v>0</v>
      </c>
      <c r="GT15" s="190"/>
      <c r="GU15" s="190"/>
      <c r="GV15" s="190"/>
      <c r="GW15" s="191">
        <f t="shared" ref="GW15:GW16" si="695">SUM(GT15:GV15)</f>
        <v>0</v>
      </c>
      <c r="GX15" s="201">
        <f t="shared" si="548"/>
        <v>0</v>
      </c>
      <c r="GY15" s="190"/>
      <c r="GZ15" s="190"/>
      <c r="HA15" s="190"/>
      <c r="HB15" s="191">
        <f t="shared" ref="HB15:HB16" si="696">SUM(GY15:HA15)</f>
        <v>0</v>
      </c>
      <c r="HC15" s="190"/>
      <c r="HD15" s="190"/>
      <c r="HE15" s="190"/>
      <c r="HF15" s="191">
        <f t="shared" ref="HF15:HF16" si="697">SUM(HC15:HE15)</f>
        <v>0</v>
      </c>
      <c r="HG15" s="190"/>
      <c r="HH15" s="190"/>
      <c r="HI15" s="190"/>
      <c r="HJ15" s="191">
        <f t="shared" ref="HJ15:HJ16" si="698">SUM(HG15:HI15)</f>
        <v>0</v>
      </c>
      <c r="HK15" s="190"/>
      <c r="HL15" s="190"/>
      <c r="HM15" s="190"/>
      <c r="HN15" s="191">
        <f t="shared" ref="HN15:HN16" si="699">SUM(HK15:HM15)</f>
        <v>0</v>
      </c>
      <c r="HO15" s="201">
        <f t="shared" si="553"/>
        <v>0</v>
      </c>
      <c r="HP15" s="190"/>
      <c r="HQ15" s="190"/>
      <c r="HR15" s="190"/>
      <c r="HS15" s="191">
        <f t="shared" ref="HS15:HS16" si="700">SUM(HP15:HR15)</f>
        <v>0</v>
      </c>
      <c r="HT15" s="190"/>
      <c r="HU15" s="190"/>
      <c r="HV15" s="190"/>
      <c r="HW15" s="191">
        <f t="shared" ref="HW15:HW16" si="701">SUM(HT15:HV15)</f>
        <v>0</v>
      </c>
      <c r="HX15" s="190"/>
      <c r="HY15" s="190"/>
      <c r="HZ15" s="190"/>
      <c r="IA15" s="191">
        <f t="shared" ref="IA15:IA16" si="702">SUM(HX15:HZ15)</f>
        <v>0</v>
      </c>
      <c r="IB15" s="190"/>
      <c r="IC15" s="190"/>
      <c r="ID15" s="190"/>
      <c r="IE15" s="191">
        <f t="shared" ref="IE15:IE16" si="703">SUM(IB15:ID15)</f>
        <v>0</v>
      </c>
      <c r="IF15" s="201">
        <f t="shared" si="558"/>
        <v>0</v>
      </c>
      <c r="IG15" s="190"/>
      <c r="IH15" s="190"/>
      <c r="II15" s="190"/>
      <c r="IJ15" s="191">
        <f t="shared" ref="IJ15:IJ16" si="704">SUM(IG15:II15)</f>
        <v>0</v>
      </c>
      <c r="IK15" s="190"/>
      <c r="IL15" s="190"/>
      <c r="IM15" s="190"/>
      <c r="IN15" s="191">
        <f t="shared" ref="IN15:IN16" si="705">SUM(IK15:IM15)</f>
        <v>0</v>
      </c>
      <c r="IO15" s="190"/>
      <c r="IP15" s="190"/>
      <c r="IQ15" s="190"/>
      <c r="IR15" s="191">
        <f t="shared" ref="IR15:IR16" si="706">SUM(IO15:IQ15)</f>
        <v>0</v>
      </c>
      <c r="IS15" s="190"/>
      <c r="IT15" s="190"/>
      <c r="IU15" s="190"/>
      <c r="IV15" s="191">
        <f t="shared" ref="IV15:IV16" si="707">SUM(IS15:IU15)</f>
        <v>0</v>
      </c>
      <c r="IW15" s="201">
        <f t="shared" si="563"/>
        <v>0</v>
      </c>
      <c r="IX15" s="190"/>
      <c r="IY15" s="190"/>
      <c r="IZ15" s="190"/>
      <c r="JA15" s="191">
        <f t="shared" ref="JA15:JA16" si="708">SUM(IX15:IZ15)</f>
        <v>0</v>
      </c>
      <c r="JB15" s="190"/>
      <c r="JC15" s="190"/>
      <c r="JD15" s="190"/>
      <c r="JE15" s="191">
        <f t="shared" ref="JE15:JE16" si="709">SUM(JB15:JD15)</f>
        <v>0</v>
      </c>
      <c r="JF15" s="190"/>
      <c r="JG15" s="190"/>
      <c r="JH15" s="190"/>
      <c r="JI15" s="191">
        <f t="shared" ref="JI15:JI16" si="710">SUM(JF15:JH15)</f>
        <v>0</v>
      </c>
      <c r="JJ15" s="190"/>
      <c r="JK15" s="190"/>
      <c r="JL15" s="190"/>
      <c r="JM15" s="191">
        <f t="shared" ref="JM15:JM16" si="711">SUM(JJ15:JL15)</f>
        <v>0</v>
      </c>
      <c r="JN15" s="201">
        <f t="shared" si="568"/>
        <v>0</v>
      </c>
      <c r="JO15" s="190"/>
      <c r="JP15" s="190"/>
      <c r="JQ15" s="190"/>
      <c r="JR15" s="191">
        <f t="shared" ref="JR15:JR16" si="712">SUM(JO15:JQ15)</f>
        <v>0</v>
      </c>
      <c r="JS15" s="190"/>
      <c r="JT15" s="190"/>
      <c r="JU15" s="190"/>
      <c r="JV15" s="191">
        <f t="shared" ref="JV15:JV16" si="713">SUM(JS15:JU15)</f>
        <v>0</v>
      </c>
      <c r="JW15" s="190"/>
      <c r="JX15" s="190"/>
      <c r="JY15" s="190"/>
      <c r="JZ15" s="191">
        <f t="shared" ref="JZ15:JZ16" si="714">SUM(JW15:JY15)</f>
        <v>0</v>
      </c>
      <c r="KA15" s="190"/>
      <c r="KB15" s="190"/>
      <c r="KC15" s="190"/>
      <c r="KD15" s="191">
        <f t="shared" ref="KD15:KD16" si="715">SUM(KA15:KC15)</f>
        <v>0</v>
      </c>
      <c r="KE15" s="201">
        <f t="shared" si="573"/>
        <v>0</v>
      </c>
      <c r="KF15" s="190"/>
      <c r="KG15" s="190"/>
      <c r="KH15" s="190"/>
      <c r="KI15" s="191">
        <f t="shared" ref="KI15:KI16" si="716">SUM(KF15:KH15)</f>
        <v>0</v>
      </c>
      <c r="KJ15" s="190"/>
      <c r="KK15" s="190"/>
      <c r="KL15" s="190"/>
      <c r="KM15" s="191">
        <f t="shared" ref="KM15:KM16" si="717">SUM(KJ15:KL15)</f>
        <v>0</v>
      </c>
      <c r="KN15" s="190"/>
      <c r="KO15" s="190"/>
      <c r="KP15" s="190"/>
      <c r="KQ15" s="191">
        <f t="shared" ref="KQ15:KQ16" si="718">SUM(KN15:KP15)</f>
        <v>0</v>
      </c>
      <c r="KR15" s="190"/>
      <c r="KS15" s="190"/>
      <c r="KT15" s="190"/>
      <c r="KU15" s="191">
        <f t="shared" ref="KU15:KU16" si="719">SUM(KR15:KT15)</f>
        <v>0</v>
      </c>
      <c r="KV15" s="201">
        <f t="shared" si="578"/>
        <v>0</v>
      </c>
      <c r="KW15" s="190"/>
      <c r="KX15" s="190"/>
      <c r="KY15" s="190"/>
      <c r="KZ15" s="191">
        <f t="shared" ref="KZ15:KZ16" si="720">SUM(KW15:KY15)</f>
        <v>0</v>
      </c>
      <c r="LA15" s="190"/>
      <c r="LB15" s="190"/>
      <c r="LC15" s="190"/>
      <c r="LD15" s="191">
        <f t="shared" ref="LD15:LD16" si="721">SUM(LA15:LC15)</f>
        <v>0</v>
      </c>
      <c r="LE15" s="190"/>
      <c r="LF15" s="190"/>
      <c r="LG15" s="190"/>
      <c r="LH15" s="191">
        <f t="shared" ref="LH15:LH16" si="722">SUM(LE15:LG15)</f>
        <v>0</v>
      </c>
      <c r="LI15" s="190"/>
      <c r="LJ15" s="190"/>
      <c r="LK15" s="190"/>
      <c r="LL15" s="191">
        <f t="shared" ref="LL15:LL16" si="723">SUM(LI15:LK15)</f>
        <v>0</v>
      </c>
      <c r="LM15" s="201">
        <f t="shared" si="583"/>
        <v>0</v>
      </c>
      <c r="LN15" s="190"/>
      <c r="LO15" s="190"/>
      <c r="LP15" s="190"/>
      <c r="LQ15" s="191">
        <f t="shared" ref="LQ15:LQ16" si="724">SUM(LN15:LP15)</f>
        <v>0</v>
      </c>
      <c r="LR15" s="190"/>
      <c r="LS15" s="190"/>
      <c r="LT15" s="190"/>
      <c r="LU15" s="191">
        <f t="shared" ref="LU15:LU16" si="725">SUM(LR15:LT15)</f>
        <v>0</v>
      </c>
      <c r="LV15" s="190"/>
      <c r="LW15" s="190"/>
      <c r="LX15" s="190"/>
      <c r="LY15" s="191">
        <f t="shared" ref="LY15:LY16" si="726">SUM(LV15:LX15)</f>
        <v>0</v>
      </c>
      <c r="LZ15" s="190"/>
      <c r="MA15" s="190"/>
      <c r="MB15" s="190"/>
      <c r="MC15" s="191">
        <f t="shared" ref="MC15:MC16" si="727">SUM(LZ15:MB15)</f>
        <v>0</v>
      </c>
      <c r="MD15" s="201">
        <f t="shared" si="588"/>
        <v>0</v>
      </c>
      <c r="ME15" s="190"/>
      <c r="MF15" s="190"/>
      <c r="MG15" s="190"/>
      <c r="MH15" s="191">
        <f t="shared" ref="MH15:MH16" si="728">SUM(ME15:MG15)</f>
        <v>0</v>
      </c>
      <c r="MI15" s="190"/>
      <c r="MJ15" s="190"/>
      <c r="MK15" s="190"/>
      <c r="ML15" s="191">
        <f t="shared" ref="ML15:ML16" si="729">SUM(MI15:MK15)</f>
        <v>0</v>
      </c>
      <c r="MM15" s="190"/>
      <c r="MN15" s="190"/>
      <c r="MO15" s="190"/>
      <c r="MP15" s="191">
        <f t="shared" ref="MP15:MP16" si="730">SUM(MM15:MO15)</f>
        <v>0</v>
      </c>
      <c r="MQ15" s="190"/>
      <c r="MR15" s="190"/>
      <c r="MS15" s="190"/>
      <c r="MT15" s="191">
        <f t="shared" ref="MT15:MT16" si="731">SUM(MQ15:MS15)</f>
        <v>0</v>
      </c>
      <c r="MU15" s="201">
        <f t="shared" si="593"/>
        <v>0</v>
      </c>
      <c r="MV15" s="190"/>
      <c r="MW15" s="190"/>
      <c r="MX15" s="190"/>
      <c r="MY15" s="191">
        <f t="shared" ref="MY15:MY16" si="732">SUM(MV15:MX15)</f>
        <v>0</v>
      </c>
      <c r="MZ15" s="190"/>
      <c r="NA15" s="190"/>
      <c r="NB15" s="190"/>
      <c r="NC15" s="191">
        <f t="shared" ref="NC15:NC16" si="733">SUM(MZ15:NB15)</f>
        <v>0</v>
      </c>
      <c r="ND15" s="190"/>
      <c r="NE15" s="190"/>
      <c r="NF15" s="190"/>
      <c r="NG15" s="191">
        <f t="shared" ref="NG15:NG16" si="734">SUM(ND15:NF15)</f>
        <v>0</v>
      </c>
      <c r="NH15" s="190"/>
      <c r="NI15" s="190"/>
      <c r="NJ15" s="190"/>
      <c r="NK15" s="191">
        <f t="shared" ref="NK15:NK16" si="735">SUM(NH15:NJ15)</f>
        <v>0</v>
      </c>
      <c r="NL15" s="201">
        <f t="shared" si="598"/>
        <v>0</v>
      </c>
      <c r="NM15" s="190"/>
      <c r="NN15" s="190"/>
      <c r="NO15" s="190"/>
      <c r="NP15" s="191">
        <f t="shared" ref="NP15:NP16" si="736">SUM(NM15:NO15)</f>
        <v>0</v>
      </c>
      <c r="NQ15" s="190"/>
      <c r="NR15" s="190"/>
      <c r="NS15" s="190"/>
      <c r="NT15" s="191">
        <f t="shared" ref="NT15:NT16" si="737">SUM(NQ15:NS15)</f>
        <v>0</v>
      </c>
      <c r="NU15" s="190"/>
      <c r="NV15" s="190"/>
      <c r="NW15" s="190"/>
      <c r="NX15" s="191">
        <f t="shared" ref="NX15:NX16" si="738">SUM(NU15:NW15)</f>
        <v>0</v>
      </c>
      <c r="NY15" s="190"/>
      <c r="NZ15" s="190"/>
      <c r="OA15" s="190"/>
      <c r="OB15" s="191">
        <f t="shared" ref="OB15:OB16" si="739">SUM(NY15:OA15)</f>
        <v>0</v>
      </c>
      <c r="OC15" s="201">
        <f t="shared" si="603"/>
        <v>0</v>
      </c>
      <c r="OD15" s="190"/>
      <c r="OE15" s="190"/>
      <c r="OF15" s="190"/>
      <c r="OG15" s="191">
        <f t="shared" ref="OG15:OG16" si="740">SUM(OD15:OF15)</f>
        <v>0</v>
      </c>
      <c r="OH15" s="190"/>
      <c r="OI15" s="190"/>
      <c r="OJ15" s="190"/>
      <c r="OK15" s="191">
        <f t="shared" ref="OK15:OK16" si="741">SUM(OH15:OJ15)</f>
        <v>0</v>
      </c>
      <c r="OL15" s="190"/>
      <c r="OM15" s="190"/>
      <c r="ON15" s="190"/>
      <c r="OO15" s="191">
        <f t="shared" ref="OO15:OO16" si="742">SUM(OL15:ON15)</f>
        <v>0</v>
      </c>
      <c r="OP15" s="190"/>
      <c r="OQ15" s="190"/>
      <c r="OR15" s="190"/>
      <c r="OS15" s="191">
        <f t="shared" ref="OS15:OS16" si="743">SUM(OP15:OR15)</f>
        <v>0</v>
      </c>
      <c r="OT15" s="201">
        <f t="shared" si="608"/>
        <v>0</v>
      </c>
      <c r="OU15" s="190"/>
      <c r="OV15" s="190"/>
      <c r="OW15" s="190"/>
      <c r="OX15" s="191">
        <f t="shared" ref="OX15:OX16" si="744">SUM(OU15:OW15)</f>
        <v>0</v>
      </c>
      <c r="OY15" s="190"/>
      <c r="OZ15" s="190"/>
      <c r="PA15" s="190"/>
      <c r="PB15" s="191">
        <f t="shared" ref="PB15:PB16" si="745">SUM(OY15:PA15)</f>
        <v>0</v>
      </c>
      <c r="PC15" s="190"/>
      <c r="PD15" s="190"/>
      <c r="PE15" s="190"/>
      <c r="PF15" s="191">
        <f t="shared" ref="PF15:PF16" si="746">SUM(PC15:PE15)</f>
        <v>0</v>
      </c>
      <c r="PG15" s="190"/>
      <c r="PH15" s="190"/>
      <c r="PI15" s="190"/>
      <c r="PJ15" s="191">
        <f t="shared" ref="PJ15:PJ16" si="747">SUM(PG15:PI15)</f>
        <v>0</v>
      </c>
      <c r="PK15" s="201">
        <f t="shared" si="613"/>
        <v>0</v>
      </c>
      <c r="PL15" s="190"/>
      <c r="PM15" s="190"/>
      <c r="PN15" s="190"/>
      <c r="PO15" s="191">
        <f t="shared" ref="PO15:PO16" si="748">SUM(PL15:PN15)</f>
        <v>0</v>
      </c>
      <c r="PP15" s="190"/>
      <c r="PQ15" s="190"/>
      <c r="PR15" s="190"/>
      <c r="PS15" s="191">
        <f t="shared" ref="PS15:PS16" si="749">SUM(PP15:PR15)</f>
        <v>0</v>
      </c>
      <c r="PT15" s="190"/>
      <c r="PU15" s="190"/>
      <c r="PV15" s="190"/>
      <c r="PW15" s="191">
        <f t="shared" ref="PW15:PW16" si="750">SUM(PT15:PV15)</f>
        <v>0</v>
      </c>
      <c r="PX15" s="190"/>
      <c r="PY15" s="190"/>
      <c r="PZ15" s="190"/>
      <c r="QA15" s="191">
        <f t="shared" ref="QA15:QA16" si="751">SUM(PX15:PZ15)</f>
        <v>0</v>
      </c>
      <c r="QB15" s="201">
        <f t="shared" si="618"/>
        <v>0</v>
      </c>
      <c r="QC15" s="190"/>
      <c r="QD15" s="190"/>
      <c r="QE15" s="190"/>
      <c r="QF15" s="191">
        <f t="shared" ref="QF15:QF16" si="752">SUM(QC15:QE15)</f>
        <v>0</v>
      </c>
      <c r="QG15" s="190"/>
      <c r="QH15" s="190"/>
      <c r="QI15" s="190"/>
      <c r="QJ15" s="191">
        <f t="shared" ref="QJ15:QJ16" si="753">SUM(QG15:QI15)</f>
        <v>0</v>
      </c>
      <c r="QK15" s="190"/>
      <c r="QL15" s="190"/>
      <c r="QM15" s="190"/>
      <c r="QN15" s="191">
        <f t="shared" ref="QN15:QN16" si="754">SUM(QK15:QM15)</f>
        <v>0</v>
      </c>
      <c r="QO15" s="190"/>
      <c r="QP15" s="190"/>
      <c r="QQ15" s="190"/>
      <c r="QR15" s="191">
        <f t="shared" ref="QR15:QR16" si="755">SUM(QO15:QQ15)</f>
        <v>0</v>
      </c>
      <c r="QS15" s="201">
        <f t="shared" si="623"/>
        <v>0</v>
      </c>
      <c r="QT15" s="190"/>
      <c r="QU15" s="190"/>
      <c r="QV15" s="190"/>
      <c r="QW15" s="191">
        <f t="shared" ref="QW15:QW16" si="756">SUM(QT15:QV15)</f>
        <v>0</v>
      </c>
      <c r="QX15" s="190"/>
      <c r="QY15" s="190"/>
      <c r="QZ15" s="190"/>
      <c r="RA15" s="191">
        <f t="shared" ref="RA15:RA16" si="757">SUM(QX15:QZ15)</f>
        <v>0</v>
      </c>
      <c r="RB15" s="190"/>
      <c r="RC15" s="190"/>
      <c r="RD15" s="190"/>
      <c r="RE15" s="191">
        <f t="shared" ref="RE15:RE16" si="758">SUM(RB15:RD15)</f>
        <v>0</v>
      </c>
      <c r="RF15" s="190"/>
      <c r="RG15" s="190"/>
      <c r="RH15" s="190"/>
      <c r="RI15" s="191">
        <f t="shared" ref="RI15:RI16" si="759">SUM(RF15:RH15)</f>
        <v>0</v>
      </c>
      <c r="RJ15" s="201">
        <f t="shared" si="628"/>
        <v>0</v>
      </c>
      <c r="RK15" s="190"/>
      <c r="RL15" s="190"/>
      <c r="RM15" s="190"/>
      <c r="RN15" s="191">
        <f t="shared" ref="RN15:RN16" si="760">SUM(RK15:RM15)</f>
        <v>0</v>
      </c>
      <c r="RO15" s="190"/>
      <c r="RP15" s="190"/>
      <c r="RQ15" s="190"/>
      <c r="RR15" s="191">
        <f t="shared" ref="RR15:RR16" si="761">SUM(RO15:RQ15)</f>
        <v>0</v>
      </c>
      <c r="RS15" s="190"/>
      <c r="RT15" s="190"/>
      <c r="RU15" s="190"/>
      <c r="RV15" s="191">
        <f t="shared" ref="RV15:RV16" si="762">SUM(RS15:RU15)</f>
        <v>0</v>
      </c>
      <c r="RW15" s="190"/>
      <c r="RX15" s="190"/>
      <c r="RY15" s="190"/>
      <c r="RZ15" s="191">
        <f t="shared" ref="RZ15:RZ16" si="763">SUM(RW15:RY15)</f>
        <v>0</v>
      </c>
      <c r="SA15" s="201">
        <f t="shared" si="633"/>
        <v>0</v>
      </c>
      <c r="SB15" s="190"/>
      <c r="SC15" s="190"/>
      <c r="SD15" s="190"/>
      <c r="SE15" s="191">
        <f t="shared" ref="SE15:SE16" si="764">SUM(SB15:SD15)</f>
        <v>0</v>
      </c>
      <c r="SF15" s="190"/>
      <c r="SG15" s="190"/>
      <c r="SH15" s="190"/>
      <c r="SI15" s="191">
        <f t="shared" ref="SI15:SI16" si="765">SUM(SF15:SH15)</f>
        <v>0</v>
      </c>
      <c r="SJ15" s="190"/>
      <c r="SK15" s="190"/>
      <c r="SL15" s="190"/>
      <c r="SM15" s="191">
        <f t="shared" ref="SM15:SM16" si="766">SUM(SJ15:SL15)</f>
        <v>0</v>
      </c>
      <c r="SN15" s="190"/>
      <c r="SO15" s="190"/>
      <c r="SP15" s="190"/>
      <c r="SQ15" s="191">
        <f t="shared" ref="SQ15:SQ16" si="767">SUM(SN15:SP15)</f>
        <v>0</v>
      </c>
      <c r="SR15" s="201">
        <f t="shared" si="638"/>
        <v>0</v>
      </c>
      <c r="SS15" s="190"/>
      <c r="ST15" s="190"/>
      <c r="SU15" s="190"/>
      <c r="SV15" s="191">
        <f t="shared" ref="SV15:SV16" si="768">SUM(SS15:SU15)</f>
        <v>0</v>
      </c>
      <c r="SW15" s="190"/>
      <c r="SX15" s="190"/>
      <c r="SY15" s="190"/>
      <c r="SZ15" s="191">
        <f t="shared" ref="SZ15:SZ16" si="769">SUM(SW15:SY15)</f>
        <v>0</v>
      </c>
      <c r="TA15" s="190"/>
      <c r="TB15" s="190"/>
      <c r="TC15" s="190"/>
      <c r="TD15" s="191">
        <f t="shared" ref="TD15:TD16" si="770">SUM(TA15:TC15)</f>
        <v>0</v>
      </c>
      <c r="TE15" s="190"/>
      <c r="TF15" s="190"/>
      <c r="TG15" s="190"/>
      <c r="TH15" s="191">
        <f t="shared" ref="TH15:TH16" si="771">SUM(TE15:TG15)</f>
        <v>0</v>
      </c>
      <c r="TI15" s="201">
        <f t="shared" si="643"/>
        <v>0</v>
      </c>
    </row>
    <row r="16" spans="1:529" ht="15.75" outlineLevel="1" thickBot="1">
      <c r="A16" s="643" t="s">
        <v>183</v>
      </c>
      <c r="B16" s="644"/>
      <c r="C16" s="190" t="str">
        <f>IF(AND(НачИнвП_Дата&lt;=C$3,КИнвП_Дата&gt;C$3),
             IF(НачЦ_ИнвП_Дата&gt;C$3,0,SUMPRODUCT(($B$28:$B$41="Теплица")*$L$28:$L$41)*31.5%),"")</f>
        <v/>
      </c>
      <c r="D16" s="190" t="str">
        <f ca="1">IF(AND(НачИнвП_Дата&lt;=D$3,КИнвП_Дата&gt;D$3),
             IF(НачЦ_ИнвП_Дата&gt;D$3,0,SUMPRODUCT(($B$28:$B$41="Теплица")*$L$28:$L$41)*31.5%),"")</f>
        <v/>
      </c>
      <c r="E16" s="190" t="str">
        <f ca="1">IF(AND(НачИнвП_Дата&lt;=E$3,КИнвП_Дата&gt;E$3),
             IF(НачЦ_ИнвП_Дата&gt;E$3,0,SUMPRODUCT(($B$28:$B$41="Теплица")*$L$28:$L$41)*31.5%),"")</f>
        <v/>
      </c>
      <c r="F16" s="192">
        <f ca="1">SUM(C16:E16)</f>
        <v>0</v>
      </c>
      <c r="G16" s="190" t="str">
        <f ca="1">IF(AND(НачИнвП_Дата&lt;=G$3,КИнвП_Дата&gt;G$3),
             IF(НачЦ_ИнвП_Дата&gt;G$3,0,SUMPRODUCT(($B$28:$B$41="Теплица")*$L$28:$L$41)*31.5%),"")</f>
        <v/>
      </c>
      <c r="H16" s="190" t="str">
        <f ca="1">IF(AND(НачИнвП_Дата&lt;=H$3,КИнвП_Дата&gt;H$3),
             IF(НачЦ_ИнвП_Дата&gt;H$3,0,SUMPRODUCT(($B$28:$B$41="Теплица")*$L$28:$L$41)*31.5%),"")</f>
        <v/>
      </c>
      <c r="I16" s="190" t="str">
        <f ca="1">IF(AND(НачИнвП_Дата&lt;=I$3,КИнвП_Дата&gt;I$3),
             IF(НачЦ_ИнвП_Дата&gt;I$3,0,SUMPRODUCT(($B$28:$B$41="Теплица")*$L$28:$L$41)*31.5%),"")</f>
        <v/>
      </c>
      <c r="J16" s="192">
        <f ca="1">SUM(G16:I16)</f>
        <v>0</v>
      </c>
      <c r="K16" s="190" t="str">
        <f ca="1">IF(AND(НачИнвП_Дата&lt;=K$3,КИнвП_Дата&gt;K$3),
             IF(НачЦ_ИнвП_Дата&gt;K$3,0,SUMPRODUCT(($B$28:$B$41="Теплица")*$L$28:$L$41)*31.5%),"")</f>
        <v/>
      </c>
      <c r="L16" s="190" t="str">
        <f ca="1">IF(AND(НачИнвП_Дата&lt;=L$3,КИнвП_Дата&gt;L$3),
             IF(НачЦ_ИнвП_Дата&gt;L$3,0,SUMPRODUCT(($B$28:$B$41="Теплица")*$L$28:$L$41)*31.5%),"")</f>
        <v/>
      </c>
      <c r="M16" s="190" t="str">
        <f ca="1">IF(AND(НачИнвП_Дата&lt;=M$3,КИнвП_Дата&gt;M$3),
             IF(НачЦ_ИнвП_Дата&gt;M$3,0,SUMPRODUCT(($B$28:$B$41="Теплица")*$L$28:$L$41)*31.5%),"")</f>
        <v/>
      </c>
      <c r="N16" s="192">
        <f ca="1">SUM(K16:M16)</f>
        <v>0</v>
      </c>
      <c r="O16" s="190">
        <f ca="1">IF(AND(НачИнвП_Дата&lt;=O$3,КИнвП_Дата&gt;O$3),
             IF(НачЦ_ИнвП_Дата&gt;O$3,0,SUMPRODUCT(($B$28:$B$41="Теплица")*$L$28:$L$41)*31.5%),"")</f>
        <v>39375</v>
      </c>
      <c r="P16" s="190">
        <f ca="1">IF(AND(НачИнвП_Дата&lt;=P$3,КИнвП_Дата&gt;P$3),
             IF(НачЦ_ИнвП_Дата&gt;P$3,0,SUMPRODUCT(($B$28:$B$41="Теплица")*$L$28:$L$41)*31.5%),"")</f>
        <v>39375</v>
      </c>
      <c r="Q16" s="190">
        <f ca="1">IF(AND(НачИнвП_Дата&lt;=Q$3,КИнвП_Дата&gt;Q$3),
             IF(НачЦ_ИнвП_Дата&gt;Q$3,0,SUMPRODUCT(($B$28:$B$41="Теплица")*$L$28:$L$41)*31.5%),"")</f>
        <v>39375</v>
      </c>
      <c r="R16" s="192">
        <f ca="1">SUM(O16:Q16)</f>
        <v>118125</v>
      </c>
      <c r="S16" s="202">
        <f ca="1">SUM(F16,J16,N16,R16)</f>
        <v>118125</v>
      </c>
      <c r="T16" s="190">
        <f ca="1">IF(AND(НачИнвП_Дата&lt;=T$3,КИнвП_Дата&gt;T$3),
             IF(НачЦ_ИнвП_Дата&gt;T$3,0,SUMPRODUCT(($B$28:$B$41="Теплица")*$L$28:$L$41)*31.5%),"")</f>
        <v>39375</v>
      </c>
      <c r="U16" s="190">
        <f ca="1">IF(AND(НачИнвП_Дата&lt;=U$3,КИнвП_Дата&gt;U$3),
             IF(НачЦ_ИнвП_Дата&gt;U$3,0,SUMPRODUCT(($B$28:$B$41="Теплица")*$L$28:$L$41)*31.5%),"")</f>
        <v>39375</v>
      </c>
      <c r="V16" s="190">
        <f ca="1">IF(AND(НачИнвП_Дата&lt;=V$3,КИнвП_Дата&gt;V$3),
             IF(НачЦ_ИнвП_Дата&gt;V$3,0,SUMPRODUCT(($B$28:$B$41="Теплица")*$L$28:$L$41)*31.5%),"")</f>
        <v>39375</v>
      </c>
      <c r="W16" s="192">
        <f t="shared" ca="1" si="644"/>
        <v>118125</v>
      </c>
      <c r="X16" s="190">
        <f ca="1">IF(AND(НачИнвП_Дата&lt;=X$3,КИнвП_Дата&gt;X$3),
             IF(НачЦ_ИнвП_Дата&gt;X$3,0,SUMPRODUCT(($B$28:$B$41="Теплица")*$L$28:$L$41)*31.5%),"")</f>
        <v>39375</v>
      </c>
      <c r="Y16" s="190">
        <f ca="1">IF(AND(НачИнвП_Дата&lt;=Y$3,КИнвП_Дата&gt;Y$3),
             IF(НачЦ_ИнвП_Дата&gt;Y$3,0,SUMPRODUCT(($B$28:$B$41="Теплица")*$L$28:$L$41)*31.5%),"")</f>
        <v>39375</v>
      </c>
      <c r="Z16" s="190">
        <f ca="1">IF(AND(НачИнвП_Дата&lt;=Z$3,КИнвП_Дата&gt;Z$3),
             IF(НачЦ_ИнвП_Дата&gt;Z$3,0,SUMPRODUCT(($B$28:$B$41="Теплица")*$L$28:$L$41)*31.5%),"")</f>
        <v>39375</v>
      </c>
      <c r="AA16" s="192">
        <f t="shared" ca="1" si="645"/>
        <v>118125</v>
      </c>
      <c r="AB16" s="190">
        <f ca="1">IF(AND(НачИнвП_Дата&lt;=AB$3,КИнвП_Дата&gt;AB$3),
             IF(НачЦ_ИнвП_Дата&gt;AB$3,0,SUMPRODUCT(($B$28:$B$41="Теплица")*$L$28:$L$41)*31.5%),"")</f>
        <v>39375</v>
      </c>
      <c r="AC16" s="190">
        <f ca="1">IF(AND(НачИнвП_Дата&lt;=AC$3,КИнвП_Дата&gt;AC$3),
             IF(НачЦ_ИнвП_Дата&gt;AC$3,0,SUMPRODUCT(($B$28:$B$41="Теплица")*$L$28:$L$41)*31.5%),"")</f>
        <v>39375</v>
      </c>
      <c r="AD16" s="190">
        <f ca="1">IF(AND(НачИнвП_Дата&lt;=AD$3,КИнвП_Дата&gt;AD$3),
             IF(НачЦ_ИнвП_Дата&gt;AD$3,0,SUMPRODUCT(($B$28:$B$41="Теплица")*$L$28:$L$41)*31.5%),"")</f>
        <v>39375</v>
      </c>
      <c r="AE16" s="192">
        <f t="shared" ca="1" si="646"/>
        <v>118125</v>
      </c>
      <c r="AF16" s="190">
        <f ca="1">IF(AND(НачИнвП_Дата&lt;=AF$3,КИнвП_Дата&gt;AF$3),
             IF(НачЦ_ИнвП_Дата&gt;AF$3,0,SUMPRODUCT(($B$28:$B$41="Теплица")*$L$28:$L$41)*31.5%),"")</f>
        <v>39375</v>
      </c>
      <c r="AG16" s="190">
        <f ca="1">IF(AND(НачИнвП_Дата&lt;=AG$3,КИнвП_Дата&gt;AG$3),
             IF(НачЦ_ИнвП_Дата&gt;AG$3,0,SUMPRODUCT(($B$28:$B$41="Теплица")*$L$28:$L$41)*31.5%),"")</f>
        <v>39375</v>
      </c>
      <c r="AH16" s="190">
        <f ca="1">IF(AND(НачИнвП_Дата&lt;=AH$3,КИнвП_Дата&gt;AH$3),
             IF(НачЦ_ИнвП_Дата&gt;AH$3,0,SUMPRODUCT(($B$28:$B$41="Теплица")*$L$28:$L$41)*31.5%),"")</f>
        <v>39375</v>
      </c>
      <c r="AI16" s="192">
        <f t="shared" ca="1" si="647"/>
        <v>118125</v>
      </c>
      <c r="AJ16" s="202">
        <f t="shared" ca="1" si="648"/>
        <v>472500</v>
      </c>
      <c r="AK16" s="190">
        <f ca="1">IF(AND(НачИнвП_Дата&lt;=AK$3,КИнвП_Дата&gt;AK$3),
             IF(НачЦ_ИнвП_Дата&gt;AK$3,0,SUMPRODUCT(($B$28:$B$41="Теплица")*$L$28:$L$41)*31.5%),"")</f>
        <v>39375</v>
      </c>
      <c r="AL16" s="190">
        <f ca="1">IF(AND(НачИнвП_Дата&lt;=AL$3,КИнвП_Дата&gt;AL$3),
             IF(НачЦ_ИнвП_Дата&gt;AL$3,0,SUMPRODUCT(($B$28:$B$41="Теплица")*$L$28:$L$41)*31.5%),"")</f>
        <v>39375</v>
      </c>
      <c r="AM16" s="190">
        <f ca="1">IF(AND(НачИнвП_Дата&lt;=AM$3,КИнвП_Дата&gt;AM$3),
             IF(НачЦ_ИнвП_Дата&gt;AM$3,0,SUMPRODUCT(($B$28:$B$41="Теплица")*$L$28:$L$41)*31.5%),"")</f>
        <v>39375</v>
      </c>
      <c r="AN16" s="192">
        <f t="shared" ca="1" si="649"/>
        <v>118125</v>
      </c>
      <c r="AO16" s="190">
        <f ca="1">IF(AND(НачИнвП_Дата&lt;=AO$3,КИнвП_Дата&gt;AO$3),
             IF(НачЦ_ИнвП_Дата&gt;AO$3,0,SUMPRODUCT(($B$28:$B$41="Теплица")*$L$28:$L$41)*31.5%),"")</f>
        <v>39375</v>
      </c>
      <c r="AP16" s="190">
        <f ca="1">IF(AND(НачИнвП_Дата&lt;=AP$3,КИнвП_Дата&gt;AP$3),
             IF(НачЦ_ИнвП_Дата&gt;AP$3,0,SUMPRODUCT(($B$28:$B$41="Теплица")*$L$28:$L$41)*31.5%),"")</f>
        <v>39375</v>
      </c>
      <c r="AQ16" s="190">
        <f ca="1">IF(AND(НачИнвП_Дата&lt;=AQ$3,КИнвП_Дата&gt;AQ$3),
             IF(НачЦ_ИнвП_Дата&gt;AQ$3,0,SUMPRODUCT(($B$28:$B$41="Теплица")*$L$28:$L$41)*31.5%),"")</f>
        <v>39375</v>
      </c>
      <c r="AR16" s="192">
        <f t="shared" ca="1" si="650"/>
        <v>118125</v>
      </c>
      <c r="AS16" s="190">
        <f ca="1">IF(AND(НачИнвП_Дата&lt;=AS$3,КИнвП_Дата&gt;AS$3),
             IF(НачЦ_ИнвП_Дата&gt;AS$3,0,SUMPRODUCT(($B$28:$B$41="Теплица")*$L$28:$L$41)*31.5%),"")</f>
        <v>39375</v>
      </c>
      <c r="AT16" s="190">
        <f ca="1">IF(AND(НачИнвП_Дата&lt;=AT$3,КИнвП_Дата&gt;AT$3),
             IF(НачЦ_ИнвП_Дата&gt;AT$3,0,SUMPRODUCT(($B$28:$B$41="Теплица")*$L$28:$L$41)*31.5%),"")</f>
        <v>39375</v>
      </c>
      <c r="AU16" s="190">
        <f ca="1">IF(AND(НачИнвП_Дата&lt;=AU$3,КИнвП_Дата&gt;AU$3),
             IF(НачЦ_ИнвП_Дата&gt;AU$3,0,SUMPRODUCT(($B$28:$B$41="Теплица")*$L$28:$L$41)*31.5%),"")</f>
        <v>39375</v>
      </c>
      <c r="AV16" s="192">
        <f t="shared" ca="1" si="651"/>
        <v>118125</v>
      </c>
      <c r="AW16" s="190">
        <f ca="1">IF(AND(НачИнвП_Дата&lt;=AW$3,КИнвП_Дата&gt;AW$3),
             IF(НачЦ_ИнвП_Дата&gt;AW$3,0,SUMPRODUCT(($B$28:$B$41="Теплица")*$L$28:$L$41)*31.5%),"")</f>
        <v>39375</v>
      </c>
      <c r="AX16" s="190">
        <f ca="1">IF(AND(НачИнвП_Дата&lt;=AX$3,КИнвП_Дата&gt;AX$3),
             IF(НачЦ_ИнвП_Дата&gt;AX$3,0,SUMPRODUCT(($B$28:$B$41="Теплица")*$L$28:$L$41)*31.5%),"")</f>
        <v>39375</v>
      </c>
      <c r="AY16" s="190">
        <f ca="1">IF(AND(НачИнвП_Дата&lt;=AY$3,КИнвП_Дата&gt;AY$3),
             IF(НачЦ_ИнвП_Дата&gt;AY$3,0,SUMPRODUCT(($B$28:$B$41="Теплица")*$L$28:$L$41)*31.5%),"")</f>
        <v>39375</v>
      </c>
      <c r="AZ16" s="192">
        <f t="shared" ca="1" si="652"/>
        <v>118125</v>
      </c>
      <c r="BA16" s="202">
        <f t="shared" ca="1" si="653"/>
        <v>472500</v>
      </c>
      <c r="BB16" s="190">
        <f ca="1">IF(AND(НачИнвП_Дата&lt;=BB$3,КИнвП_Дата&gt;BB$3),
             IF(НачЦ_ИнвП_Дата&gt;BB$3,0,SUMPRODUCT(($B$28:$B$41="Теплица")*$L$28:$L$41)*31.5%),"")</f>
        <v>39375</v>
      </c>
      <c r="BC16" s="190">
        <f ca="1">IF(AND(НачИнвП_Дата&lt;=BC$3,КИнвП_Дата&gt;BC$3),
             IF(НачЦ_ИнвП_Дата&gt;BC$3,0,SUMPRODUCT(($B$28:$B$41="Теплица")*$L$28:$L$41)*31.5%),"")</f>
        <v>39375</v>
      </c>
      <c r="BD16" s="190">
        <f ca="1">IF(AND(НачИнвП_Дата&lt;=BD$3,КИнвП_Дата&gt;BD$3),
             IF(НачЦ_ИнвП_Дата&gt;BD$3,0,SUMPRODUCT(($B$28:$B$41="Теплица")*$L$28:$L$41)*31.5%),"")</f>
        <v>39375</v>
      </c>
      <c r="BE16" s="192">
        <f t="shared" ca="1" si="654"/>
        <v>118125</v>
      </c>
      <c r="BF16" s="190">
        <f ca="1">IF(AND(НачИнвП_Дата&lt;=BF$3,КИнвП_Дата&gt;BF$3),
             IF(НачЦ_ИнвП_Дата&gt;BF$3,0,SUMPRODUCT(($B$28:$B$41="Теплица")*$L$28:$L$41)*31.5%),"")</f>
        <v>39375</v>
      </c>
      <c r="BG16" s="190">
        <f ca="1">IF(AND(НачИнвП_Дата&lt;=BG$3,КИнвП_Дата&gt;BG$3),
             IF(НачЦ_ИнвП_Дата&gt;BG$3,0,SUMPRODUCT(($B$28:$B$41="Теплица")*$L$28:$L$41)*31.5%),"")</f>
        <v>39375</v>
      </c>
      <c r="BH16" s="190">
        <f ca="1">IF(AND(НачИнвП_Дата&lt;=BH$3,КИнвП_Дата&gt;BH$3),
             IF(НачЦ_ИнвП_Дата&gt;BH$3,0,SUMPRODUCT(($B$28:$B$41="Теплица")*$L$28:$L$41)*31.5%),"")</f>
        <v>39375</v>
      </c>
      <c r="BI16" s="192">
        <f t="shared" ca="1" si="655"/>
        <v>118125</v>
      </c>
      <c r="BJ16" s="190">
        <f ca="1">IF(AND(НачИнвП_Дата&lt;=BJ$3,КИнвП_Дата&gt;BJ$3),
             IF(НачЦ_ИнвП_Дата&gt;BJ$3,0,SUMPRODUCT(($B$28:$B$41="Теплица")*$L$28:$L$41)*31.5%),"")</f>
        <v>39375</v>
      </c>
      <c r="BK16" s="190">
        <f ca="1">IF(AND(НачИнвП_Дата&lt;=BK$3,КИнвП_Дата&gt;BK$3),
             IF(НачЦ_ИнвП_Дата&gt;BK$3,0,SUMPRODUCT(($B$28:$B$41="Теплица")*$L$28:$L$41)*31.5%),"")</f>
        <v>39375</v>
      </c>
      <c r="BL16" s="190">
        <f ca="1">IF(AND(НачИнвП_Дата&lt;=BL$3,КИнвП_Дата&gt;BL$3),
             IF(НачЦ_ИнвП_Дата&gt;BL$3,0,SUMPRODUCT(($B$28:$B$41="Теплица")*$L$28:$L$41)*31.5%),"")</f>
        <v>39375</v>
      </c>
      <c r="BM16" s="192">
        <f t="shared" ca="1" si="656"/>
        <v>118125</v>
      </c>
      <c r="BN16" s="190">
        <f ca="1">IF(AND(НачИнвП_Дата&lt;=BN$3,КИнвП_Дата&gt;BN$3),
             IF(НачЦ_ИнвП_Дата&gt;BN$3,0,SUMPRODUCT(($B$28:$B$41="Теплица")*$L$28:$L$41)*31.5%),"")</f>
        <v>39375</v>
      </c>
      <c r="BO16" s="190">
        <f ca="1">IF(AND(НачИнвП_Дата&lt;=BO$3,КИнвП_Дата&gt;BO$3),
             IF(НачЦ_ИнвП_Дата&gt;BO$3,0,SUMPRODUCT(($B$28:$B$41="Теплица")*$L$28:$L$41)*31.5%),"")</f>
        <v>39375</v>
      </c>
      <c r="BP16" s="190">
        <f ca="1">IF(AND(НачИнвП_Дата&lt;=BP$3,КИнвП_Дата&gt;BP$3),
             IF(НачЦ_ИнвП_Дата&gt;BP$3,0,SUMPRODUCT(($B$28:$B$41="Теплица")*$L$28:$L$41)*31.5%),"")</f>
        <v>39375</v>
      </c>
      <c r="BQ16" s="192">
        <f t="shared" ca="1" si="657"/>
        <v>118125</v>
      </c>
      <c r="BR16" s="202">
        <f t="shared" ca="1" si="658"/>
        <v>472500</v>
      </c>
      <c r="BS16" s="190">
        <f ca="1">IF(AND(НачИнвП_Дата&lt;=BS$3,КИнвП_Дата&gt;BS$3),
             IF(НачЦ_ИнвП_Дата&gt;BS$3,0,SUMPRODUCT(($B$28:$B$41="Теплица")*$L$28:$L$41)*31.5%),"")</f>
        <v>39375</v>
      </c>
      <c r="BT16" s="190">
        <f ca="1">IF(AND(НачИнвП_Дата&lt;=BT$3,КИнвП_Дата&gt;BT$3),
             IF(НачЦ_ИнвП_Дата&gt;BT$3,0,SUMPRODUCT(($B$28:$B$41="Теплица")*$L$28:$L$41)*31.5%),"")</f>
        <v>39375</v>
      </c>
      <c r="BU16" s="190">
        <f ca="1">IF(AND(НачИнвП_Дата&lt;=BU$3,КИнвП_Дата&gt;BU$3),
             IF(НачЦ_ИнвП_Дата&gt;BU$3,0,SUMPRODUCT(($B$28:$B$41="Теплица")*$L$28:$L$41)*31.5%),"")</f>
        <v>39375</v>
      </c>
      <c r="BV16" s="192">
        <f t="shared" ca="1" si="659"/>
        <v>118125</v>
      </c>
      <c r="BW16" s="190">
        <f ca="1">IF(AND(НачИнвП_Дата&lt;=BW$3,КИнвП_Дата&gt;BW$3),
             IF(НачЦ_ИнвП_Дата&gt;BW$3,0,SUMPRODUCT(($B$28:$B$41="Теплица")*$L$28:$L$41)*31.5%),"")</f>
        <v>39375</v>
      </c>
      <c r="BX16" s="190">
        <f ca="1">IF(AND(НачИнвП_Дата&lt;=BX$3,КИнвП_Дата&gt;BX$3),
             IF(НачЦ_ИнвП_Дата&gt;BX$3,0,SUMPRODUCT(($B$28:$B$41="Теплица")*$L$28:$L$41)*31.5%),"")</f>
        <v>39375</v>
      </c>
      <c r="BY16" s="190">
        <f ca="1">IF(AND(НачИнвП_Дата&lt;=BY$3,КИнвП_Дата&gt;BY$3),
             IF(НачЦ_ИнвП_Дата&gt;BY$3,0,SUMPRODUCT(($B$28:$B$41="Теплица")*$L$28:$L$41)*31.5%),"")</f>
        <v>39375</v>
      </c>
      <c r="BZ16" s="192">
        <f t="shared" ca="1" si="660"/>
        <v>118125</v>
      </c>
      <c r="CA16" s="190">
        <f ca="1">IF(AND(НачИнвП_Дата&lt;=CA$3,КИнвП_Дата&gt;CA$3),
             IF(НачЦ_ИнвП_Дата&gt;CA$3,0,SUMPRODUCT(($B$28:$B$41="Теплица")*$L$28:$L$41)*31.5%),"")</f>
        <v>39375</v>
      </c>
      <c r="CB16" s="190">
        <f ca="1">IF(AND(НачИнвП_Дата&lt;=CB$3,КИнвП_Дата&gt;CB$3),
             IF(НачЦ_ИнвП_Дата&gt;CB$3,0,SUMPRODUCT(($B$28:$B$41="Теплица")*$L$28:$L$41)*31.5%),"")</f>
        <v>39375</v>
      </c>
      <c r="CC16" s="190">
        <f ca="1">IF(AND(НачИнвП_Дата&lt;=CC$3,КИнвП_Дата&gt;CC$3),
             IF(НачЦ_ИнвП_Дата&gt;CC$3,0,SUMPRODUCT(($B$28:$B$41="Теплица")*$L$28:$L$41)*31.5%),"")</f>
        <v>39375</v>
      </c>
      <c r="CD16" s="192">
        <f t="shared" ca="1" si="661"/>
        <v>118125</v>
      </c>
      <c r="CE16" s="190">
        <f ca="1">IF(AND(НачИнвП_Дата&lt;=CE$3,КИнвП_Дата&gt;CE$3),
             IF(НачЦ_ИнвП_Дата&gt;CE$3,0,SUMPRODUCT(($B$28:$B$41="Теплица")*$L$28:$L$41)*31.5%),"")</f>
        <v>39375</v>
      </c>
      <c r="CF16" s="190">
        <f ca="1">IF(AND(НачИнвП_Дата&lt;=CF$3,КИнвП_Дата&gt;CF$3),
             IF(НачЦ_ИнвП_Дата&gt;CF$3,0,SUMPRODUCT(($B$28:$B$41="Теплица")*$L$28:$L$41)*31.5%),"")</f>
        <v>39375</v>
      </c>
      <c r="CG16" s="190">
        <f ca="1">IF(AND(НачИнвП_Дата&lt;=CG$3,КИнвП_Дата&gt;CG$3),
             IF(НачЦ_ИнвП_Дата&gt;CG$3,0,SUMPRODUCT(($B$28:$B$41="Теплица")*$L$28:$L$41)*31.5%),"")</f>
        <v>39375</v>
      </c>
      <c r="CH16" s="192">
        <f t="shared" ca="1" si="662"/>
        <v>118125</v>
      </c>
      <c r="CI16" s="202">
        <f t="shared" ca="1" si="663"/>
        <v>472500</v>
      </c>
      <c r="CJ16" s="190">
        <f ca="1">IF(AND(НачИнвП_Дата&lt;=CJ$3,КИнвП_Дата&gt;CJ$3),
             IF(НачЦ_ИнвП_Дата&gt;CJ$3,0,SUMPRODUCT(($B$28:$B$41="Теплица")*$L$28:$L$41)*31.5%),"")</f>
        <v>39375</v>
      </c>
      <c r="CK16" s="190">
        <f ca="1">IF(AND(НачИнвП_Дата&lt;=CK$3,КИнвП_Дата&gt;CK$3),
             IF(НачЦ_ИнвП_Дата&gt;CK$3,0,SUMPRODUCT(($B$28:$B$41="Теплица")*$L$28:$L$41)*31.5%),"")</f>
        <v>39375</v>
      </c>
      <c r="CL16" s="190">
        <f ca="1">IF(AND(НачИнвП_Дата&lt;=CL$3,КИнвП_Дата&gt;CL$3),
             IF(НачЦ_ИнвП_Дата&gt;CL$3,0,SUMPRODUCT(($B$28:$B$41="Теплица")*$L$28:$L$41)*31.5%),"")</f>
        <v>39375</v>
      </c>
      <c r="CM16" s="192">
        <f t="shared" ca="1" si="664"/>
        <v>118125</v>
      </c>
      <c r="CN16" s="190">
        <f ca="1">IF(AND(НачИнвП_Дата&lt;=CN$3,КИнвП_Дата&gt;CN$3),
             IF(НачЦ_ИнвП_Дата&gt;CN$3,0,SUMPRODUCT(($B$28:$B$41="Теплица")*$L$28:$L$41)*31.5%),"")</f>
        <v>39375</v>
      </c>
      <c r="CO16" s="190">
        <f ca="1">IF(AND(НачИнвП_Дата&lt;=CO$3,КИнвП_Дата&gt;CO$3),
             IF(НачЦ_ИнвП_Дата&gt;CO$3,0,SUMPRODUCT(($B$28:$B$41="Теплица")*$L$28:$L$41)*31.5%),"")</f>
        <v>39375</v>
      </c>
      <c r="CP16" s="190">
        <f ca="1">IF(AND(НачИнвП_Дата&lt;=CP$3,КИнвП_Дата&gt;CP$3),
             IF(НачЦ_ИнвП_Дата&gt;CP$3,0,SUMPRODUCT(($B$28:$B$41="Теплица")*$L$28:$L$41)*31.5%),"")</f>
        <v>39375</v>
      </c>
      <c r="CQ16" s="192">
        <f t="shared" ca="1" si="665"/>
        <v>118125</v>
      </c>
      <c r="CR16" s="190">
        <f ca="1">IF(AND(НачИнвП_Дата&lt;=CR$3,КИнвП_Дата&gt;CR$3),
             IF(НачЦ_ИнвП_Дата&gt;CR$3,0,SUMPRODUCT(($B$28:$B$41="Теплица")*$L$28:$L$41)*31.5%),"")</f>
        <v>39375</v>
      </c>
      <c r="CS16" s="190">
        <f ca="1">IF(AND(НачИнвП_Дата&lt;=CS$3,КИнвП_Дата&gt;CS$3),
             IF(НачЦ_ИнвП_Дата&gt;CS$3,0,SUMPRODUCT(($B$28:$B$41="Теплица")*$L$28:$L$41)*31.5%),"")</f>
        <v>39375</v>
      </c>
      <c r="CT16" s="190">
        <f ca="1">IF(AND(НачИнвП_Дата&lt;=CT$3,КИнвП_Дата&gt;CT$3),
             IF(НачЦ_ИнвП_Дата&gt;CT$3,0,SUMPRODUCT(($B$28:$B$41="Теплица")*$L$28:$L$41)*31.5%),"")</f>
        <v>39375</v>
      </c>
      <c r="CU16" s="192">
        <f t="shared" ca="1" si="666"/>
        <v>118125</v>
      </c>
      <c r="CV16" s="190">
        <f ca="1">IF(AND(НачИнвП_Дата&lt;=CV$3,КИнвП_Дата&gt;CV$3),
             IF(НачЦ_ИнвП_Дата&gt;CV$3,0,SUMPRODUCT(($B$28:$B$41="Теплица")*$L$28:$L$41)*31.5%),"")</f>
        <v>39375</v>
      </c>
      <c r="CW16" s="190">
        <f ca="1">IF(AND(НачИнвП_Дата&lt;=CW$3,КИнвП_Дата&gt;CW$3),
             IF(НачЦ_ИнвП_Дата&gt;CW$3,0,SUMPRODUCT(($B$28:$B$41="Теплица")*$L$28:$L$41)*31.5%),"")</f>
        <v>39375</v>
      </c>
      <c r="CX16" s="190">
        <f ca="1">IF(AND(НачИнвП_Дата&lt;=CX$3,КИнвП_Дата&gt;CX$3),
             IF(НачЦ_ИнвП_Дата&gt;CX$3,0,SUMPRODUCT(($B$28:$B$41="Теплица")*$L$28:$L$41)*31.5%),"")</f>
        <v>39375</v>
      </c>
      <c r="CY16" s="192">
        <f t="shared" ca="1" si="667"/>
        <v>118125</v>
      </c>
      <c r="CZ16" s="202">
        <f t="shared" ca="1" si="668"/>
        <v>472500</v>
      </c>
      <c r="DA16" s="190">
        <f ca="1">IF(AND(НачИнвП_Дата&lt;=DA$3,КИнвП_Дата&gt;DA$3),
             IF(НачЦ_ИнвП_Дата&gt;DA$3,0,SUMPRODUCT(($B$28:$B$41="Теплица")*$L$28:$L$41)*31.5%),"")</f>
        <v>39375</v>
      </c>
      <c r="DB16" s="190">
        <f ca="1">IF(AND(НачИнвП_Дата&lt;=DB$3,КИнвП_Дата&gt;DB$3),
             IF(НачЦ_ИнвП_Дата&gt;DB$3,0,SUMPRODUCT(($B$28:$B$41="Теплица")*$L$28:$L$41)*31.5%),"")</f>
        <v>39375</v>
      </c>
      <c r="DC16" s="190">
        <f ca="1">IF(AND(НачИнвП_Дата&lt;=DC$3,КИнвП_Дата&gt;DC$3),
             IF(НачЦ_ИнвП_Дата&gt;DC$3,0,SUMPRODUCT(($B$28:$B$41="Теплица")*$L$28:$L$41)*31.5%),"")</f>
        <v>39375</v>
      </c>
      <c r="DD16" s="192">
        <f t="shared" ca="1" si="669"/>
        <v>118125</v>
      </c>
      <c r="DE16" s="190">
        <f ca="1">IF(AND(НачИнвП_Дата&lt;=DE$3,КИнвП_Дата&gt;DE$3),
             IF(НачЦ_ИнвП_Дата&gt;DE$3,0,SUMPRODUCT(($B$28:$B$41="Теплица")*$L$28:$L$41)*31.5%),"")</f>
        <v>39375</v>
      </c>
      <c r="DF16" s="190">
        <f ca="1">IF(AND(НачИнвП_Дата&lt;=DF$3,КИнвП_Дата&gt;DF$3),
             IF(НачЦ_ИнвП_Дата&gt;DF$3,0,SUMPRODUCT(($B$28:$B$41="Теплица")*$L$28:$L$41)*31.5%),"")</f>
        <v>39375</v>
      </c>
      <c r="DG16" s="190">
        <f ca="1">IF(AND(НачИнвП_Дата&lt;=DG$3,КИнвП_Дата&gt;DG$3),
             IF(НачЦ_ИнвП_Дата&gt;DG$3,0,SUMPRODUCT(($B$28:$B$41="Теплица")*$L$28:$L$41)*31.5%),"")</f>
        <v>39375</v>
      </c>
      <c r="DH16" s="192">
        <f t="shared" ca="1" si="670"/>
        <v>118125</v>
      </c>
      <c r="DI16" s="190">
        <f ca="1">IF(AND(НачИнвП_Дата&lt;=DI$3,КИнвП_Дата&gt;DI$3),
             IF(НачЦ_ИнвП_Дата&gt;DI$3,0,SUMPRODUCT(($B$28:$B$41="Теплица")*$L$28:$L$41)*31.5%),"")</f>
        <v>39375</v>
      </c>
      <c r="DJ16" s="190">
        <f ca="1">IF(AND(НачИнвП_Дата&lt;=DJ$3,КИнвП_Дата&gt;DJ$3),
             IF(НачЦ_ИнвП_Дата&gt;DJ$3,0,SUMPRODUCT(($B$28:$B$41="Теплица")*$L$28:$L$41)*31.5%),"")</f>
        <v>39375</v>
      </c>
      <c r="DK16" s="190">
        <f ca="1">IF(AND(НачИнвП_Дата&lt;=DK$3,КИнвП_Дата&gt;DK$3),
             IF(НачЦ_ИнвП_Дата&gt;DK$3,0,SUMPRODUCT(($B$28:$B$41="Теплица")*$L$28:$L$41)*31.5%),"")</f>
        <v>39375</v>
      </c>
      <c r="DL16" s="192">
        <f t="shared" ca="1" si="671"/>
        <v>118125</v>
      </c>
      <c r="DM16" s="190">
        <f ca="1">IF(AND(НачИнвП_Дата&lt;=DM$3,КИнвП_Дата&gt;DM$3),
             IF(НачЦ_ИнвП_Дата&gt;DM$3,0,SUMPRODUCT(($B$28:$B$41="Теплица")*$L$28:$L$41)*31.5%),"")</f>
        <v>39375</v>
      </c>
      <c r="DN16" s="190">
        <f ca="1">IF(AND(НачИнвП_Дата&lt;=DN$3,КИнвП_Дата&gt;DN$3),
             IF(НачЦ_ИнвП_Дата&gt;DN$3,0,SUMPRODUCT(($B$28:$B$41="Теплица")*$L$28:$L$41)*31.5%),"")</f>
        <v>39375</v>
      </c>
      <c r="DO16" s="190">
        <f ca="1">IF(AND(НачИнвП_Дата&lt;=DO$3,КИнвП_Дата&gt;DO$3),
             IF(НачЦ_ИнвП_Дата&gt;DO$3,0,SUMPRODUCT(($B$28:$B$41="Теплица")*$L$28:$L$41)*31.5%),"")</f>
        <v>39375</v>
      </c>
      <c r="DP16" s="192">
        <f t="shared" ca="1" si="672"/>
        <v>118125</v>
      </c>
      <c r="DQ16" s="202">
        <f t="shared" ca="1" si="673"/>
        <v>472500</v>
      </c>
      <c r="DR16" s="190">
        <f ca="1">IF(AND(НачИнвП_Дата&lt;=DR$3,КИнвП_Дата&gt;DR$3),
             IF(НачЦ_ИнвП_Дата&gt;DR$3,0,SUMPRODUCT(($B$28:$B$41="Теплица")*$L$28:$L$41)*31.5%),"")</f>
        <v>39375</v>
      </c>
      <c r="DS16" s="190">
        <f ca="1">IF(AND(НачИнвП_Дата&lt;=DS$3,КИнвП_Дата&gt;DS$3),
             IF(НачЦ_ИнвП_Дата&gt;DS$3,0,SUMPRODUCT(($B$28:$B$41="Теплица")*$L$28:$L$41)*31.5%),"")</f>
        <v>39375</v>
      </c>
      <c r="DT16" s="190">
        <f ca="1">IF(AND(НачИнвП_Дата&lt;=DT$3,КИнвП_Дата&gt;DT$3),
             IF(НачЦ_ИнвП_Дата&gt;DT$3,0,SUMPRODUCT(($B$28:$B$41="Теплица")*$L$28:$L$41)*31.5%),"")</f>
        <v>39375</v>
      </c>
      <c r="DU16" s="192">
        <f t="shared" ca="1" si="674"/>
        <v>118125</v>
      </c>
      <c r="DV16" s="190">
        <f ca="1">IF(AND(НачИнвП_Дата&lt;=DV$3,КИнвП_Дата&gt;DV$3),
             IF(НачЦ_ИнвП_Дата&gt;DV$3,0,SUMPRODUCT(($B$28:$B$41="Теплица")*$L$28:$L$41)*31.5%),"")</f>
        <v>39375</v>
      </c>
      <c r="DW16" s="190">
        <f ca="1">IF(AND(НачИнвП_Дата&lt;=DW$3,КИнвП_Дата&gt;DW$3),
             IF(НачЦ_ИнвП_Дата&gt;DW$3,0,SUMPRODUCT(($B$28:$B$41="Теплица")*$L$28:$L$41)*31.5%),"")</f>
        <v>39375</v>
      </c>
      <c r="DX16" s="190">
        <f ca="1">IF(AND(НачИнвП_Дата&lt;=DX$3,КИнвП_Дата&gt;DX$3),
             IF(НачЦ_ИнвП_Дата&gt;DX$3,0,SUMPRODUCT(($B$28:$B$41="Теплица")*$L$28:$L$41)*31.5%),"")</f>
        <v>39375</v>
      </c>
      <c r="DY16" s="192">
        <f t="shared" ca="1" si="675"/>
        <v>118125</v>
      </c>
      <c r="DZ16" s="190">
        <f ca="1">IF(AND(НачИнвП_Дата&lt;=DZ$3,КИнвП_Дата&gt;DZ$3),
             IF(НачЦ_ИнвП_Дата&gt;DZ$3,0,SUMPRODUCT(($B$28:$B$41="Теплица")*$L$28:$L$41)*31.5%),"")</f>
        <v>39375</v>
      </c>
      <c r="EA16" s="190">
        <f ca="1">IF(AND(НачИнвП_Дата&lt;=EA$3,КИнвП_Дата&gt;EA$3),
             IF(НачЦ_ИнвП_Дата&gt;EA$3,0,SUMPRODUCT(($B$28:$B$41="Теплица")*$L$28:$L$41)*31.5%),"")</f>
        <v>39375</v>
      </c>
      <c r="EB16" s="190">
        <f ca="1">IF(AND(НачИнвП_Дата&lt;=EB$3,КИнвП_Дата&gt;EB$3),
             IF(НачЦ_ИнвП_Дата&gt;EB$3,0,SUMPRODUCT(($B$28:$B$41="Теплица")*$L$28:$L$41)*31.5%),"")</f>
        <v>39375</v>
      </c>
      <c r="EC16" s="192">
        <f t="shared" ca="1" si="676"/>
        <v>118125</v>
      </c>
      <c r="ED16" s="190">
        <f ca="1">IF(AND(НачИнвП_Дата&lt;=ED$3,КИнвП_Дата&gt;ED$3),
             IF(НачЦ_ИнвП_Дата&gt;ED$3,0,SUMPRODUCT(($B$28:$B$41="Теплица")*$L$28:$L$41)*31.5%),"")</f>
        <v>39375</v>
      </c>
      <c r="EE16" s="190">
        <f ca="1">IF(AND(НачИнвП_Дата&lt;=EE$3,КИнвП_Дата&gt;EE$3),
             IF(НачЦ_ИнвП_Дата&gt;EE$3,0,SUMPRODUCT(($B$28:$B$41="Теплица")*$L$28:$L$41)*31.5%),"")</f>
        <v>39375</v>
      </c>
      <c r="EF16" s="190">
        <f ca="1">IF(AND(НачИнвП_Дата&lt;=EF$3,КИнвП_Дата&gt;EF$3),
             IF(НачЦ_ИнвП_Дата&gt;EF$3,0,SUMPRODUCT(($B$28:$B$41="Теплица")*$L$28:$L$41)*31.5%),"")</f>
        <v>39375</v>
      </c>
      <c r="EG16" s="192">
        <f t="shared" ca="1" si="677"/>
        <v>118125</v>
      </c>
      <c r="EH16" s="202">
        <f t="shared" ca="1" si="678"/>
        <v>472500</v>
      </c>
      <c r="EI16" s="190">
        <f ca="1">IF(AND(НачИнвП_Дата&lt;=EI$3,КИнвП_Дата&gt;EI$3),
             IF(НачЦ_ИнвП_Дата&gt;EI$3,0,SUMPRODUCT(($B$28:$B$41="Теплица")*$L$28:$L$41)*31.5%),"")</f>
        <v>39375</v>
      </c>
      <c r="EJ16" s="190">
        <f ca="1">IF(AND(НачИнвП_Дата&lt;=EJ$3,КИнвП_Дата&gt;EJ$3),
             IF(НачЦ_ИнвП_Дата&gt;EJ$3,0,SUMPRODUCT(($B$28:$B$41="Теплица")*$L$28:$L$41)*31.5%),"")</f>
        <v>39375</v>
      </c>
      <c r="EK16" s="190">
        <f ca="1">IF(AND(НачИнвП_Дата&lt;=EK$3,КИнвП_Дата&gt;EK$3),
             IF(НачЦ_ИнвП_Дата&gt;EK$3,0,SUMPRODUCT(($B$28:$B$41="Теплица")*$L$28:$L$41)*31.5%),"")</f>
        <v>39375</v>
      </c>
      <c r="EL16" s="192">
        <f t="shared" ca="1" si="679"/>
        <v>118125</v>
      </c>
      <c r="EM16" s="190">
        <f ca="1">IF(AND(НачИнвП_Дата&lt;=EM$3,КИнвП_Дата&gt;EM$3),
             IF(НачЦ_ИнвП_Дата&gt;EM$3,0,SUMPRODUCT(($B$28:$B$41="Теплица")*$L$28:$L$41)*31.5%),"")</f>
        <v>39375</v>
      </c>
      <c r="EN16" s="190">
        <f ca="1">IF(AND(НачИнвП_Дата&lt;=EN$3,КИнвП_Дата&gt;EN$3),
             IF(НачЦ_ИнвП_Дата&gt;EN$3,0,SUMPRODUCT(($B$28:$B$41="Теплица")*$L$28:$L$41)*31.5%),"")</f>
        <v>39375</v>
      </c>
      <c r="EO16" s="190">
        <f ca="1">IF(AND(НачИнвП_Дата&lt;=EO$3,КИнвП_Дата&gt;EO$3),
             IF(НачЦ_ИнвП_Дата&gt;EO$3,0,SUMPRODUCT(($B$28:$B$41="Теплица")*$L$28:$L$41)*31.5%),"")</f>
        <v>39375</v>
      </c>
      <c r="EP16" s="192">
        <f t="shared" ca="1" si="680"/>
        <v>118125</v>
      </c>
      <c r="EQ16" s="190">
        <f ca="1">IF(AND(НачИнвП_Дата&lt;=EQ$3,КИнвП_Дата&gt;EQ$3),
             IF(НачЦ_ИнвП_Дата&gt;EQ$3,0,SUMPRODUCT(($B$28:$B$41="Теплица")*$L$28:$L$41)*31.5%),"")</f>
        <v>39375</v>
      </c>
      <c r="ER16" s="190">
        <f ca="1">IF(AND(НачИнвП_Дата&lt;=ER$3,КИнвП_Дата&gt;ER$3),
             IF(НачЦ_ИнвП_Дата&gt;ER$3,0,SUMPRODUCT(($B$28:$B$41="Теплица")*$L$28:$L$41)*31.5%),"")</f>
        <v>39375</v>
      </c>
      <c r="ES16" s="190">
        <f ca="1">IF(AND(НачИнвП_Дата&lt;=ES$3,КИнвП_Дата&gt;ES$3),
             IF(НачЦ_ИнвП_Дата&gt;ES$3,0,SUMPRODUCT(($B$28:$B$41="Теплица")*$L$28:$L$41)*31.5%),"")</f>
        <v>39375</v>
      </c>
      <c r="ET16" s="192">
        <f t="shared" ca="1" si="681"/>
        <v>118125</v>
      </c>
      <c r="EU16" s="190">
        <f ca="1">IF(AND(НачИнвП_Дата&lt;=EU$3,КИнвП_Дата&gt;EU$3),
             IF(НачЦ_ИнвП_Дата&gt;EU$3,0,SUMPRODUCT(($B$28:$B$41="Теплица")*$L$28:$L$41)*31.5%),"")</f>
        <v>39375</v>
      </c>
      <c r="EV16" s="190">
        <f ca="1">IF(AND(НачИнвП_Дата&lt;=EV$3,КИнвП_Дата&gt;EV$3),
             IF(НачЦ_ИнвП_Дата&gt;EV$3,0,SUMPRODUCT(($B$28:$B$41="Теплица")*$L$28:$L$41)*31.5%),"")</f>
        <v>39375</v>
      </c>
      <c r="EW16" s="190">
        <f ca="1">IF(AND(НачИнвП_Дата&lt;=EW$3,КИнвП_Дата&gt;EW$3),
             IF(НачЦ_ИнвП_Дата&gt;EW$3,0,SUMPRODUCT(($B$28:$B$41="Теплица")*$L$28:$L$41)*31.5%),"")</f>
        <v>39375</v>
      </c>
      <c r="EX16" s="192">
        <f t="shared" ca="1" si="682"/>
        <v>118125</v>
      </c>
      <c r="EY16" s="202">
        <f t="shared" ca="1" si="683"/>
        <v>472500</v>
      </c>
      <c r="EZ16" s="190">
        <f ca="1">IF(AND(НачИнвП_Дата&lt;=EZ$3,КИнвП_Дата&gt;EZ$3),
             IF(НачЦ_ИнвП_Дата&gt;EZ$3,0,SUMPRODUCT(($B$28:$B$41="Теплица")*$L$28:$L$41)*31.5%),"")</f>
        <v>39375</v>
      </c>
      <c r="FA16" s="190">
        <f ca="1">IF(AND(НачИнвП_Дата&lt;=FA$3,КИнвП_Дата&gt;FA$3),
             IF(НачЦ_ИнвП_Дата&gt;FA$3,0,SUMPRODUCT(($B$28:$B$41="Теплица")*$L$28:$L$41)*31.5%),"")</f>
        <v>39375</v>
      </c>
      <c r="FB16" s="190">
        <f ca="1">IF(AND(НачИнвП_Дата&lt;=FB$3,КИнвП_Дата&gt;FB$3),
             IF(НачЦ_ИнвП_Дата&gt;FB$3,0,SUMPRODUCT(($B$28:$B$41="Теплица")*$L$28:$L$41)*31.5%),"")</f>
        <v>39375</v>
      </c>
      <c r="FC16" s="192">
        <f t="shared" ca="1" si="684"/>
        <v>118125</v>
      </c>
      <c r="FD16" s="190">
        <f ca="1">IF(AND(НачИнвП_Дата&lt;=FD$3,КИнвП_Дата&gt;FD$3),
             IF(НачЦ_ИнвП_Дата&gt;FD$3,0,SUMPRODUCT(($B$28:$B$41="Теплица")*$L$28:$L$41)*31.5%),"")</f>
        <v>39375</v>
      </c>
      <c r="FE16" s="190">
        <f ca="1">IF(AND(НачИнвП_Дата&lt;=FE$3,КИнвП_Дата&gt;FE$3),
             IF(НачЦ_ИнвП_Дата&gt;FE$3,0,SUMPRODUCT(($B$28:$B$41="Теплица")*$L$28:$L$41)*31.5%),"")</f>
        <v>39375</v>
      </c>
      <c r="FF16" s="190">
        <f ca="1">IF(AND(НачИнвП_Дата&lt;=FF$3,КИнвП_Дата&gt;FF$3),
             IF(НачЦ_ИнвП_Дата&gt;FF$3,0,SUMPRODUCT(($B$28:$B$41="Теплица")*$L$28:$L$41)*31.5%),"")</f>
        <v>39375</v>
      </c>
      <c r="FG16" s="192">
        <f t="shared" ca="1" si="685"/>
        <v>118125</v>
      </c>
      <c r="FH16" s="190">
        <f ca="1">IF(AND(НачИнвП_Дата&lt;=FH$3,КИнвП_Дата&gt;FH$3),
             IF(НачЦ_ИнвП_Дата&gt;FH$3,0,SUMPRODUCT(($B$28:$B$41="Теплица")*$L$28:$L$41)*31.5%),"")</f>
        <v>39375</v>
      </c>
      <c r="FI16" s="190">
        <f ca="1">IF(AND(НачИнвП_Дата&lt;=FI$3,КИнвП_Дата&gt;FI$3),
             IF(НачЦ_ИнвП_Дата&gt;FI$3,0,SUMPRODUCT(($B$28:$B$41="Теплица")*$L$28:$L$41)*31.5%),"")</f>
        <v>39375</v>
      </c>
      <c r="FJ16" s="190">
        <f ca="1">IF(AND(НачИнвП_Дата&lt;=FJ$3,КИнвП_Дата&gt;FJ$3),
             IF(НачЦ_ИнвП_Дата&gt;FJ$3,0,SUMPRODUCT(($B$28:$B$41="Теплица")*$L$28:$L$41)*31.5%),"")</f>
        <v>39375</v>
      </c>
      <c r="FK16" s="192">
        <f t="shared" ca="1" si="686"/>
        <v>118125</v>
      </c>
      <c r="FL16" s="190">
        <f ca="1">IF(AND(НачИнвП_Дата&lt;=FL$3,КИнвП_Дата&gt;FL$3),
             IF(НачЦ_ИнвП_Дата&gt;FL$3,0,SUMPRODUCT(($B$28:$B$41="Теплица")*$L$28:$L$41)*31.5%),"")</f>
        <v>39375</v>
      </c>
      <c r="FM16" s="190">
        <f ca="1">IF(AND(НачИнвП_Дата&lt;=FM$3,КИнвП_Дата&gt;FM$3),
             IF(НачЦ_ИнвП_Дата&gt;FM$3,0,SUMPRODUCT(($B$28:$B$41="Теплица")*$L$28:$L$41)*31.5%),"")</f>
        <v>39375</v>
      </c>
      <c r="FN16" s="190">
        <f ca="1">IF(AND(НачИнвП_Дата&lt;=FN$3,КИнвП_Дата&gt;FN$3),
             IF(НачЦ_ИнвП_Дата&gt;FN$3,0,SUMPRODUCT(($B$28:$B$41="Теплица")*$L$28:$L$41)*31.5%),"")</f>
        <v>39375</v>
      </c>
      <c r="FO16" s="192">
        <f t="shared" ca="1" si="687"/>
        <v>118125</v>
      </c>
      <c r="FP16" s="202">
        <f t="shared" ca="1" si="538"/>
        <v>472500</v>
      </c>
      <c r="FQ16" s="190">
        <f ca="1">IF(AND(НачИнвП_Дата&lt;=FQ$3,КИнвП_Дата&gt;FQ$3),
             IF(НачЦ_ИнвП_Дата&gt;FQ$3,0,SUMPRODUCT(($B$28:$B$41="Теплица")*$L$28:$L$41)*31.5%),"")</f>
        <v>39375</v>
      </c>
      <c r="FR16" s="190">
        <f ca="1">IF(AND(НачИнвП_Дата&lt;=FR$3,КИнвП_Дата&gt;FR$3),
             IF(НачЦ_ИнвП_Дата&gt;FR$3,0,SUMPRODUCT(($B$28:$B$41="Теплица")*$L$28:$L$41)*31.5%),"")</f>
        <v>39375</v>
      </c>
      <c r="FS16" s="190">
        <f ca="1">IF(AND(НачИнвП_Дата&lt;=FS$3,КИнвП_Дата&gt;FS$3),
             IF(НачЦ_ИнвП_Дата&gt;FS$3,0,SUMPRODUCT(($B$28:$B$41="Теплица")*$L$28:$L$41)*31.5%),"")</f>
        <v>39375</v>
      </c>
      <c r="FT16" s="192">
        <f t="shared" ca="1" si="688"/>
        <v>118125</v>
      </c>
      <c r="FU16" s="190">
        <f ca="1">IF(AND(НачИнвП_Дата&lt;=FU$3,КИнвП_Дата&gt;FU$3),
             IF(НачЦ_ИнвП_Дата&gt;FU$3,0,SUMPRODUCT(($B$28:$B$41="Теплица")*$L$28:$L$41)*31.5%),"")</f>
        <v>39375</v>
      </c>
      <c r="FV16" s="190">
        <f ca="1">IF(AND(НачИнвП_Дата&lt;=FV$3,КИнвП_Дата&gt;FV$3),
             IF(НачЦ_ИнвП_Дата&gt;FV$3,0,SUMPRODUCT(($B$28:$B$41="Теплица")*$L$28:$L$41)*31.5%),"")</f>
        <v>39375</v>
      </c>
      <c r="FW16" s="190">
        <f ca="1">IF(AND(НачИнвП_Дата&lt;=FW$3,КИнвП_Дата&gt;FW$3),
             IF(НачЦ_ИнвП_Дата&gt;FW$3,0,SUMPRODUCT(($B$28:$B$41="Теплица")*$L$28:$L$41)*31.5%),"")</f>
        <v>39375</v>
      </c>
      <c r="FX16" s="192">
        <f t="shared" ca="1" si="689"/>
        <v>118125</v>
      </c>
      <c r="FY16" s="190">
        <f ca="1">IF(AND(НачИнвП_Дата&lt;=FY$3,КИнвП_Дата&gt;FY$3),
             IF(НачЦ_ИнвП_Дата&gt;FY$3,0,SUMPRODUCT(($B$28:$B$41="Теплица")*$L$28:$L$41)*31.5%),"")</f>
        <v>39375</v>
      </c>
      <c r="FZ16" s="190">
        <f ca="1">IF(AND(НачИнвП_Дата&lt;=FZ$3,КИнвП_Дата&gt;FZ$3),
             IF(НачЦ_ИнвП_Дата&gt;FZ$3,0,SUMPRODUCT(($B$28:$B$41="Теплица")*$L$28:$L$41)*31.5%),"")</f>
        <v>39375</v>
      </c>
      <c r="GA16" s="190">
        <f ca="1">IF(AND(НачИнвП_Дата&lt;=GA$3,КИнвП_Дата&gt;GA$3),
             IF(НачЦ_ИнвП_Дата&gt;GA$3,0,SUMPRODUCT(($B$28:$B$41="Теплица")*$L$28:$L$41)*31.5%),"")</f>
        <v>39375</v>
      </c>
      <c r="GB16" s="192">
        <f t="shared" ca="1" si="690"/>
        <v>118125</v>
      </c>
      <c r="GC16" s="190">
        <f ca="1">IF(AND(НачИнвП_Дата&lt;=GC$3,КИнвП_Дата&gt;GC$3),
             IF(НачЦ_ИнвП_Дата&gt;GC$3,0,SUMPRODUCT(($B$28:$B$41="Теплица")*$L$28:$L$41)*31.5%),"")</f>
        <v>39375</v>
      </c>
      <c r="GD16" s="190">
        <f ca="1">IF(AND(НачИнвП_Дата&lt;=GD$3,КИнвП_Дата&gt;GD$3),
             IF(НачЦ_ИнвП_Дата&gt;GD$3,0,SUMPRODUCT(($B$28:$B$41="Теплица")*$L$28:$L$41)*31.5%),"")</f>
        <v>39375</v>
      </c>
      <c r="GE16" s="190">
        <f ca="1">IF(AND(НачИнвП_Дата&lt;=GE$3,КИнвП_Дата&gt;GE$3),
             IF(НачЦ_ИнвП_Дата&gt;GE$3,0,SUMPRODUCT(($B$28:$B$41="Теплица")*$L$28:$L$41)*31.5%),"")</f>
        <v>39375</v>
      </c>
      <c r="GF16" s="192">
        <f t="shared" ca="1" si="691"/>
        <v>118125</v>
      </c>
      <c r="GG16" s="202">
        <f t="shared" ca="1" si="543"/>
        <v>472500</v>
      </c>
      <c r="GH16" s="190">
        <f ca="1">IF(AND(НачИнвП_Дата&lt;=GH$3,КИнвП_Дата&gt;GH$3),
             IF(НачЦ_ИнвП_Дата&gt;GH$3,0,SUMPRODUCT(($B$28:$B$41="Теплица")*$L$28:$L$41)*31.5%),"")</f>
        <v>39375</v>
      </c>
      <c r="GI16" s="190">
        <f ca="1">IF(AND(НачИнвП_Дата&lt;=GI$3,КИнвП_Дата&gt;GI$3),
             IF(НачЦ_ИнвП_Дата&gt;GI$3,0,SUMPRODUCT(($B$28:$B$41="Теплица")*$L$28:$L$41)*31.5%),"")</f>
        <v>39375</v>
      </c>
      <c r="GJ16" s="190">
        <f ca="1">IF(AND(НачИнвП_Дата&lt;=GJ$3,КИнвП_Дата&gt;GJ$3),
             IF(НачЦ_ИнвП_Дата&gt;GJ$3,0,SUMPRODUCT(($B$28:$B$41="Теплица")*$L$28:$L$41)*31.5%),"")</f>
        <v>39375</v>
      </c>
      <c r="GK16" s="192">
        <f t="shared" ca="1" si="692"/>
        <v>118125</v>
      </c>
      <c r="GL16" s="190">
        <f ca="1">IF(AND(НачИнвП_Дата&lt;=GL$3,КИнвП_Дата&gt;GL$3),
             IF(НачЦ_ИнвП_Дата&gt;GL$3,0,SUMPRODUCT(($B$28:$B$41="Теплица")*$L$28:$L$41)*31.5%),"")</f>
        <v>39375</v>
      </c>
      <c r="GM16" s="190">
        <f ca="1">IF(AND(НачИнвП_Дата&lt;=GM$3,КИнвП_Дата&gt;GM$3),
             IF(НачЦ_ИнвП_Дата&gt;GM$3,0,SUMPRODUCT(($B$28:$B$41="Теплица")*$L$28:$L$41)*31.5%),"")</f>
        <v>39375</v>
      </c>
      <c r="GN16" s="190">
        <f ca="1">IF(AND(НачИнвП_Дата&lt;=GN$3,КИнвП_Дата&gt;GN$3),
             IF(НачЦ_ИнвП_Дата&gt;GN$3,0,SUMPRODUCT(($B$28:$B$41="Теплица")*$L$28:$L$41)*31.5%),"")</f>
        <v>39375</v>
      </c>
      <c r="GO16" s="192">
        <f t="shared" ca="1" si="693"/>
        <v>118125</v>
      </c>
      <c r="GP16" s="190">
        <f ca="1">IF(AND(НачИнвП_Дата&lt;=GP$3,КИнвП_Дата&gt;GP$3),
             IF(НачЦ_ИнвП_Дата&gt;GP$3,0,SUMPRODUCT(($B$28:$B$41="Теплица")*$L$28:$L$41)*31.5%),"")</f>
        <v>39375</v>
      </c>
      <c r="GQ16" s="190">
        <f ca="1">IF(AND(НачИнвП_Дата&lt;=GQ$3,КИнвП_Дата&gt;GQ$3),
             IF(НачЦ_ИнвП_Дата&gt;GQ$3,0,SUMPRODUCT(($B$28:$B$41="Теплица")*$L$28:$L$41)*31.5%),"")</f>
        <v>39375</v>
      </c>
      <c r="GR16" s="190">
        <f ca="1">IF(AND(НачИнвП_Дата&lt;=GR$3,КИнвП_Дата&gt;GR$3),
             IF(НачЦ_ИнвП_Дата&gt;GR$3,0,SUMPRODUCT(($B$28:$B$41="Теплица")*$L$28:$L$41)*31.5%),"")</f>
        <v>39375</v>
      </c>
      <c r="GS16" s="192">
        <f t="shared" ca="1" si="694"/>
        <v>118125</v>
      </c>
      <c r="GT16" s="190">
        <f ca="1">IF(AND(НачИнвП_Дата&lt;=GT$3,КИнвП_Дата&gt;GT$3),
             IF(НачЦ_ИнвП_Дата&gt;GT$3,0,SUMPRODUCT(($B$28:$B$41="Теплица")*$L$28:$L$41)*31.5%),"")</f>
        <v>39375</v>
      </c>
      <c r="GU16" s="190">
        <f ca="1">IF(AND(НачИнвП_Дата&lt;=GU$3,КИнвП_Дата&gt;GU$3),
             IF(НачЦ_ИнвП_Дата&gt;GU$3,0,SUMPRODUCT(($B$28:$B$41="Теплица")*$L$28:$L$41)*31.5%),"")</f>
        <v>39375</v>
      </c>
      <c r="GV16" s="190">
        <f ca="1">IF(AND(НачИнвП_Дата&lt;=GV$3,КИнвП_Дата&gt;GV$3),
             IF(НачЦ_ИнвП_Дата&gt;GV$3,0,SUMPRODUCT(($B$28:$B$41="Теплица")*$L$28:$L$41)*31.5%),"")</f>
        <v>39375</v>
      </c>
      <c r="GW16" s="192">
        <f t="shared" ca="1" si="695"/>
        <v>118125</v>
      </c>
      <c r="GX16" s="202">
        <f t="shared" ca="1" si="548"/>
        <v>472500</v>
      </c>
      <c r="GY16" s="190">
        <f ca="1">IF(AND(НачИнвП_Дата&lt;=GY$3,КИнвП_Дата&gt;GY$3),
             IF(НачЦ_ИнвП_Дата&gt;GY$3,0,SUMPRODUCT(($B$28:$B$41="Теплица")*$L$28:$L$41)*31.5%),"")</f>
        <v>39375</v>
      </c>
      <c r="GZ16" s="190">
        <f ca="1">IF(AND(НачИнвП_Дата&lt;=GZ$3,КИнвП_Дата&gt;GZ$3),
             IF(НачЦ_ИнвП_Дата&gt;GZ$3,0,SUMPRODUCT(($B$28:$B$41="Теплица")*$L$28:$L$41)*31.5%),"")</f>
        <v>39375</v>
      </c>
      <c r="HA16" s="190">
        <f ca="1">IF(AND(НачИнвП_Дата&lt;=HA$3,КИнвП_Дата&gt;HA$3),
             IF(НачЦ_ИнвП_Дата&gt;HA$3,0,SUMPRODUCT(($B$28:$B$41="Теплица")*$L$28:$L$41)*31.5%),"")</f>
        <v>39375</v>
      </c>
      <c r="HB16" s="192">
        <f t="shared" ca="1" si="696"/>
        <v>118125</v>
      </c>
      <c r="HC16" s="190">
        <f ca="1">IF(AND(НачИнвП_Дата&lt;=HC$3,КИнвП_Дата&gt;HC$3),
             IF(НачЦ_ИнвП_Дата&gt;HC$3,0,SUMPRODUCT(($B$28:$B$41="Теплица")*$L$28:$L$41)*31.5%),"")</f>
        <v>39375</v>
      </c>
      <c r="HD16" s="190">
        <f ca="1">IF(AND(НачИнвП_Дата&lt;=HD$3,КИнвП_Дата&gt;HD$3),
             IF(НачЦ_ИнвП_Дата&gt;HD$3,0,SUMPRODUCT(($B$28:$B$41="Теплица")*$L$28:$L$41)*31.5%),"")</f>
        <v>39375</v>
      </c>
      <c r="HE16" s="190">
        <f ca="1">IF(AND(НачИнвП_Дата&lt;=HE$3,КИнвП_Дата&gt;HE$3),
             IF(НачЦ_ИнвП_Дата&gt;HE$3,0,SUMPRODUCT(($B$28:$B$41="Теплица")*$L$28:$L$41)*31.5%),"")</f>
        <v>39375</v>
      </c>
      <c r="HF16" s="192">
        <f t="shared" ca="1" si="697"/>
        <v>118125</v>
      </c>
      <c r="HG16" s="190">
        <f ca="1">IF(AND(НачИнвП_Дата&lt;=HG$3,КИнвП_Дата&gt;HG$3),
             IF(НачЦ_ИнвП_Дата&gt;HG$3,0,SUMPRODUCT(($B$28:$B$41="Теплица")*$L$28:$L$41)*31.5%),"")</f>
        <v>39375</v>
      </c>
      <c r="HH16" s="190">
        <f ca="1">IF(AND(НачИнвП_Дата&lt;=HH$3,КИнвП_Дата&gt;HH$3),
             IF(НачЦ_ИнвП_Дата&gt;HH$3,0,SUMPRODUCT(($B$28:$B$41="Теплица")*$L$28:$L$41)*31.5%),"")</f>
        <v>39375</v>
      </c>
      <c r="HI16" s="190">
        <f ca="1">IF(AND(НачИнвП_Дата&lt;=HI$3,КИнвП_Дата&gt;HI$3),
             IF(НачЦ_ИнвП_Дата&gt;HI$3,0,SUMPRODUCT(($B$28:$B$41="Теплица")*$L$28:$L$41)*31.5%),"")</f>
        <v>39375</v>
      </c>
      <c r="HJ16" s="192">
        <f t="shared" ca="1" si="698"/>
        <v>118125</v>
      </c>
      <c r="HK16" s="190">
        <f ca="1">IF(AND(НачИнвП_Дата&lt;=HK$3,КИнвП_Дата&gt;HK$3),
             IF(НачЦ_ИнвП_Дата&gt;HK$3,0,SUMPRODUCT(($B$28:$B$41="Теплица")*$L$28:$L$41)*31.5%),"")</f>
        <v>39375</v>
      </c>
      <c r="HL16" s="190">
        <f ca="1">IF(AND(НачИнвП_Дата&lt;=HL$3,КИнвП_Дата&gt;HL$3),
             IF(НачЦ_ИнвП_Дата&gt;HL$3,0,SUMPRODUCT(($B$28:$B$41="Теплица")*$L$28:$L$41)*31.5%),"")</f>
        <v>39375</v>
      </c>
      <c r="HM16" s="190">
        <f ca="1">IF(AND(НачИнвП_Дата&lt;=HM$3,КИнвП_Дата&gt;HM$3),
             IF(НачЦ_ИнвП_Дата&gt;HM$3,0,SUMPRODUCT(($B$28:$B$41="Теплица")*$L$28:$L$41)*31.5%),"")</f>
        <v>39375</v>
      </c>
      <c r="HN16" s="192">
        <f t="shared" ca="1" si="699"/>
        <v>118125</v>
      </c>
      <c r="HO16" s="202">
        <f t="shared" ca="1" si="553"/>
        <v>472500</v>
      </c>
      <c r="HP16" s="190">
        <f ca="1">IF(AND(НачИнвП_Дата&lt;=HP$3,КИнвП_Дата&gt;HP$3),
             IF(НачЦ_ИнвП_Дата&gt;HP$3,0,SUMPRODUCT(($B$28:$B$41="Теплица")*$L$28:$L$41)*31.5%),"")</f>
        <v>39375</v>
      </c>
      <c r="HQ16" s="190">
        <f ca="1">IF(AND(НачИнвП_Дата&lt;=HQ$3,КИнвП_Дата&gt;HQ$3),
             IF(НачЦ_ИнвП_Дата&gt;HQ$3,0,SUMPRODUCT(($B$28:$B$41="Теплица")*$L$28:$L$41)*31.5%),"")</f>
        <v>39375</v>
      </c>
      <c r="HR16" s="190">
        <f ca="1">IF(AND(НачИнвП_Дата&lt;=HR$3,КИнвП_Дата&gt;HR$3),
             IF(НачЦ_ИнвП_Дата&gt;HR$3,0,SUMPRODUCT(($B$28:$B$41="Теплица")*$L$28:$L$41)*31.5%),"")</f>
        <v>39375</v>
      </c>
      <c r="HS16" s="192">
        <f t="shared" ca="1" si="700"/>
        <v>118125</v>
      </c>
      <c r="HT16" s="190">
        <f ca="1">IF(AND(НачИнвП_Дата&lt;=HT$3,КИнвП_Дата&gt;HT$3),
             IF(НачЦ_ИнвП_Дата&gt;HT$3,0,SUMPRODUCT(($B$28:$B$41="Теплица")*$L$28:$L$41)*31.5%),"")</f>
        <v>39375</v>
      </c>
      <c r="HU16" s="190">
        <f ca="1">IF(AND(НачИнвП_Дата&lt;=HU$3,КИнвП_Дата&gt;HU$3),
             IF(НачЦ_ИнвП_Дата&gt;HU$3,0,SUMPRODUCT(($B$28:$B$41="Теплица")*$L$28:$L$41)*31.5%),"")</f>
        <v>39375</v>
      </c>
      <c r="HV16" s="190">
        <f ca="1">IF(AND(НачИнвП_Дата&lt;=HV$3,КИнвП_Дата&gt;HV$3),
             IF(НачЦ_ИнвП_Дата&gt;HV$3,0,SUMPRODUCT(($B$28:$B$41="Теплица")*$L$28:$L$41)*31.5%),"")</f>
        <v>39375</v>
      </c>
      <c r="HW16" s="192">
        <f t="shared" ca="1" si="701"/>
        <v>118125</v>
      </c>
      <c r="HX16" s="190">
        <f ca="1">IF(AND(НачИнвП_Дата&lt;=HX$3,КИнвП_Дата&gt;HX$3),
             IF(НачЦ_ИнвП_Дата&gt;HX$3,0,SUMPRODUCT(($B$28:$B$41="Теплица")*$L$28:$L$41)*31.5%),"")</f>
        <v>39375</v>
      </c>
      <c r="HY16" s="190">
        <f ca="1">IF(AND(НачИнвП_Дата&lt;=HY$3,КИнвП_Дата&gt;HY$3),
             IF(НачЦ_ИнвП_Дата&gt;HY$3,0,SUMPRODUCT(($B$28:$B$41="Теплица")*$L$28:$L$41)*31.5%),"")</f>
        <v>39375</v>
      </c>
      <c r="HZ16" s="190">
        <f ca="1">IF(AND(НачИнвП_Дата&lt;=HZ$3,КИнвП_Дата&gt;HZ$3),
             IF(НачЦ_ИнвП_Дата&gt;HZ$3,0,SUMPRODUCT(($B$28:$B$41="Теплица")*$L$28:$L$41)*31.5%),"")</f>
        <v>39375</v>
      </c>
      <c r="IA16" s="192">
        <f t="shared" ca="1" si="702"/>
        <v>118125</v>
      </c>
      <c r="IB16" s="190">
        <f ca="1">IF(AND(НачИнвП_Дата&lt;=IB$3,КИнвП_Дата&gt;IB$3),
             IF(НачЦ_ИнвП_Дата&gt;IB$3,0,SUMPRODUCT(($B$28:$B$41="Теплица")*$L$28:$L$41)*31.5%),"")</f>
        <v>39375</v>
      </c>
      <c r="IC16" s="190">
        <f ca="1">IF(AND(НачИнвП_Дата&lt;=IC$3,КИнвП_Дата&gt;IC$3),
             IF(НачЦ_ИнвП_Дата&gt;IC$3,0,SUMPRODUCT(($B$28:$B$41="Теплица")*$L$28:$L$41)*31.5%),"")</f>
        <v>39375</v>
      </c>
      <c r="ID16" s="190">
        <f ca="1">IF(AND(НачИнвП_Дата&lt;=ID$3,КИнвП_Дата&gt;ID$3),
             IF(НачЦ_ИнвП_Дата&gt;ID$3,0,SUMPRODUCT(($B$28:$B$41="Теплица")*$L$28:$L$41)*31.5%),"")</f>
        <v>39375</v>
      </c>
      <c r="IE16" s="192">
        <f t="shared" ca="1" si="703"/>
        <v>118125</v>
      </c>
      <c r="IF16" s="202">
        <f t="shared" ca="1" si="558"/>
        <v>472500</v>
      </c>
      <c r="IG16" s="190">
        <f ca="1">IF(AND(НачИнвП_Дата&lt;=IG$3,КИнвП_Дата&gt;IG$3),
             IF(НачЦ_ИнвП_Дата&gt;IG$3,0,SUMPRODUCT(($B$28:$B$41="Теплица")*$L$28:$L$41)*31.5%),"")</f>
        <v>39375</v>
      </c>
      <c r="IH16" s="190">
        <f ca="1">IF(AND(НачИнвП_Дата&lt;=IH$3,КИнвП_Дата&gt;IH$3),
             IF(НачЦ_ИнвП_Дата&gt;IH$3,0,SUMPRODUCT(($B$28:$B$41="Теплица")*$L$28:$L$41)*31.5%),"")</f>
        <v>39375</v>
      </c>
      <c r="II16" s="190">
        <f ca="1">IF(AND(НачИнвП_Дата&lt;=II$3,КИнвП_Дата&gt;II$3),
             IF(НачЦ_ИнвП_Дата&gt;II$3,0,SUMPRODUCT(($B$28:$B$41="Теплица")*$L$28:$L$41)*31.5%),"")</f>
        <v>39375</v>
      </c>
      <c r="IJ16" s="192">
        <f t="shared" ca="1" si="704"/>
        <v>118125</v>
      </c>
      <c r="IK16" s="190">
        <f ca="1">IF(AND(НачИнвП_Дата&lt;=IK$3,КИнвП_Дата&gt;IK$3),
             IF(НачЦ_ИнвП_Дата&gt;IK$3,0,SUMPRODUCT(($B$28:$B$41="Теплица")*$L$28:$L$41)*31.5%),"")</f>
        <v>39375</v>
      </c>
      <c r="IL16" s="190">
        <f ca="1">IF(AND(НачИнвП_Дата&lt;=IL$3,КИнвП_Дата&gt;IL$3),
             IF(НачЦ_ИнвП_Дата&gt;IL$3,0,SUMPRODUCT(($B$28:$B$41="Теплица")*$L$28:$L$41)*31.5%),"")</f>
        <v>39375</v>
      </c>
      <c r="IM16" s="190">
        <f ca="1">IF(AND(НачИнвП_Дата&lt;=IM$3,КИнвП_Дата&gt;IM$3),
             IF(НачЦ_ИнвП_Дата&gt;IM$3,0,SUMPRODUCT(($B$28:$B$41="Теплица")*$L$28:$L$41)*31.5%),"")</f>
        <v>39375</v>
      </c>
      <c r="IN16" s="192">
        <f t="shared" ca="1" si="705"/>
        <v>118125</v>
      </c>
      <c r="IO16" s="190">
        <f ca="1">IF(AND(НачИнвП_Дата&lt;=IO$3,КИнвП_Дата&gt;IO$3),
             IF(НачЦ_ИнвП_Дата&gt;IO$3,0,SUMPRODUCT(($B$28:$B$41="Теплица")*$L$28:$L$41)*31.5%),"")</f>
        <v>39375</v>
      </c>
      <c r="IP16" s="190">
        <f ca="1">IF(AND(НачИнвП_Дата&lt;=IP$3,КИнвП_Дата&gt;IP$3),
             IF(НачЦ_ИнвП_Дата&gt;IP$3,0,SUMPRODUCT(($B$28:$B$41="Теплица")*$L$28:$L$41)*31.5%),"")</f>
        <v>39375</v>
      </c>
      <c r="IQ16" s="190">
        <f ca="1">IF(AND(НачИнвП_Дата&lt;=IQ$3,КИнвП_Дата&gt;IQ$3),
             IF(НачЦ_ИнвП_Дата&gt;IQ$3,0,SUMPRODUCT(($B$28:$B$41="Теплица")*$L$28:$L$41)*31.5%),"")</f>
        <v>39375</v>
      </c>
      <c r="IR16" s="192">
        <f t="shared" ca="1" si="706"/>
        <v>118125</v>
      </c>
      <c r="IS16" s="190">
        <f ca="1">IF(AND(НачИнвП_Дата&lt;=IS$3,КИнвП_Дата&gt;IS$3),
             IF(НачЦ_ИнвП_Дата&gt;IS$3,0,SUMPRODUCT(($B$28:$B$41="Теплица")*$L$28:$L$41)*31.5%),"")</f>
        <v>39375</v>
      </c>
      <c r="IT16" s="190">
        <f ca="1">IF(AND(НачИнвП_Дата&lt;=IT$3,КИнвП_Дата&gt;IT$3),
             IF(НачЦ_ИнвП_Дата&gt;IT$3,0,SUMPRODUCT(($B$28:$B$41="Теплица")*$L$28:$L$41)*31.5%),"")</f>
        <v>39375</v>
      </c>
      <c r="IU16" s="190">
        <f ca="1">IF(AND(НачИнвП_Дата&lt;=IU$3,КИнвП_Дата&gt;IU$3),
             IF(НачЦ_ИнвП_Дата&gt;IU$3,0,SUMPRODUCT(($B$28:$B$41="Теплица")*$L$28:$L$41)*31.5%),"")</f>
        <v>39375</v>
      </c>
      <c r="IV16" s="192">
        <f t="shared" ca="1" si="707"/>
        <v>118125</v>
      </c>
      <c r="IW16" s="202">
        <f t="shared" ca="1" si="563"/>
        <v>472500</v>
      </c>
      <c r="IX16" s="190">
        <f ca="1">IF(AND(НачИнвП_Дата&lt;=IX$3,КИнвП_Дата&gt;IX$3),
             IF(НачЦ_ИнвП_Дата&gt;IX$3,0,SUMPRODUCT(($B$28:$B$41="Теплица")*$L$28:$L$41)*31.5%),"")</f>
        <v>39375</v>
      </c>
      <c r="IY16" s="190">
        <f ca="1">IF(AND(НачИнвП_Дата&lt;=IY$3,КИнвП_Дата&gt;IY$3),
             IF(НачЦ_ИнвП_Дата&gt;IY$3,0,SUMPRODUCT(($B$28:$B$41="Теплица")*$L$28:$L$41)*31.5%),"")</f>
        <v>39375</v>
      </c>
      <c r="IZ16" s="190">
        <f ca="1">IF(AND(НачИнвП_Дата&lt;=IZ$3,КИнвП_Дата&gt;IZ$3),
             IF(НачЦ_ИнвП_Дата&gt;IZ$3,0,SUMPRODUCT(($B$28:$B$41="Теплица")*$L$28:$L$41)*31.5%),"")</f>
        <v>39375</v>
      </c>
      <c r="JA16" s="192">
        <f t="shared" ca="1" si="708"/>
        <v>118125</v>
      </c>
      <c r="JB16" s="190">
        <f ca="1">IF(AND(НачИнвП_Дата&lt;=JB$3,КИнвП_Дата&gt;JB$3),
             IF(НачЦ_ИнвП_Дата&gt;JB$3,0,SUMPRODUCT(($B$28:$B$41="Теплица")*$L$28:$L$41)*31.5%),"")</f>
        <v>39375</v>
      </c>
      <c r="JC16" s="190">
        <f ca="1">IF(AND(НачИнвП_Дата&lt;=JC$3,КИнвП_Дата&gt;JC$3),
             IF(НачЦ_ИнвП_Дата&gt;JC$3,0,SUMPRODUCT(($B$28:$B$41="Теплица")*$L$28:$L$41)*31.5%),"")</f>
        <v>39375</v>
      </c>
      <c r="JD16" s="190">
        <f ca="1">IF(AND(НачИнвП_Дата&lt;=JD$3,КИнвП_Дата&gt;JD$3),
             IF(НачЦ_ИнвП_Дата&gt;JD$3,0,SUMPRODUCT(($B$28:$B$41="Теплица")*$L$28:$L$41)*31.5%),"")</f>
        <v>39375</v>
      </c>
      <c r="JE16" s="192">
        <f t="shared" ca="1" si="709"/>
        <v>118125</v>
      </c>
      <c r="JF16" s="190">
        <f ca="1">IF(AND(НачИнвП_Дата&lt;=JF$3,КИнвП_Дата&gt;JF$3),
             IF(НачЦ_ИнвП_Дата&gt;JF$3,0,SUMPRODUCT(($B$28:$B$41="Теплица")*$L$28:$L$41)*31.5%),"")</f>
        <v>39375</v>
      </c>
      <c r="JG16" s="190">
        <f ca="1">IF(AND(НачИнвП_Дата&lt;=JG$3,КИнвП_Дата&gt;JG$3),
             IF(НачЦ_ИнвП_Дата&gt;JG$3,0,SUMPRODUCT(($B$28:$B$41="Теплица")*$L$28:$L$41)*31.5%),"")</f>
        <v>39375</v>
      </c>
      <c r="JH16" s="190">
        <f ca="1">IF(AND(НачИнвП_Дата&lt;=JH$3,КИнвП_Дата&gt;JH$3),
             IF(НачЦ_ИнвП_Дата&gt;JH$3,0,SUMPRODUCT(($B$28:$B$41="Теплица")*$L$28:$L$41)*31.5%),"")</f>
        <v>39375</v>
      </c>
      <c r="JI16" s="192">
        <f t="shared" ca="1" si="710"/>
        <v>118125</v>
      </c>
      <c r="JJ16" s="190">
        <f ca="1">IF(AND(НачИнвП_Дата&lt;=JJ$3,КИнвП_Дата&gt;JJ$3),
             IF(НачЦ_ИнвП_Дата&gt;JJ$3,0,SUMPRODUCT(($B$28:$B$41="Теплица")*$L$28:$L$41)*31.5%),"")</f>
        <v>39375</v>
      </c>
      <c r="JK16" s="190">
        <f ca="1">IF(AND(НачИнвП_Дата&lt;=JK$3,КИнвП_Дата&gt;JK$3),
             IF(НачЦ_ИнвП_Дата&gt;JK$3,0,SUMPRODUCT(($B$28:$B$41="Теплица")*$L$28:$L$41)*31.5%),"")</f>
        <v>39375</v>
      </c>
      <c r="JL16" s="190">
        <f ca="1">IF(AND(НачИнвП_Дата&lt;=JL$3,КИнвП_Дата&gt;JL$3),
             IF(НачЦ_ИнвП_Дата&gt;JL$3,0,SUMPRODUCT(($B$28:$B$41="Теплица")*$L$28:$L$41)*31.5%),"")</f>
        <v>39375</v>
      </c>
      <c r="JM16" s="192">
        <f t="shared" ca="1" si="711"/>
        <v>118125</v>
      </c>
      <c r="JN16" s="202">
        <f t="shared" ca="1" si="568"/>
        <v>472500</v>
      </c>
      <c r="JO16" s="190">
        <f ca="1">IF(AND(НачИнвП_Дата&lt;=JO$3,КИнвП_Дата&gt;JO$3),
             IF(НачЦ_ИнвП_Дата&gt;JO$3,0,SUMPRODUCT(($B$28:$B$41="Теплица")*$L$28:$L$41)*31.5%),"")</f>
        <v>39375</v>
      </c>
      <c r="JP16" s="190">
        <f ca="1">IF(AND(НачИнвП_Дата&lt;=JP$3,КИнвП_Дата&gt;JP$3),
             IF(НачЦ_ИнвП_Дата&gt;JP$3,0,SUMPRODUCT(($B$28:$B$41="Теплица")*$L$28:$L$41)*31.5%),"")</f>
        <v>39375</v>
      </c>
      <c r="JQ16" s="190">
        <f ca="1">IF(AND(НачИнвП_Дата&lt;=JQ$3,КИнвП_Дата&gt;JQ$3),
             IF(НачЦ_ИнвП_Дата&gt;JQ$3,0,SUMPRODUCT(($B$28:$B$41="Теплица")*$L$28:$L$41)*31.5%),"")</f>
        <v>39375</v>
      </c>
      <c r="JR16" s="192">
        <f t="shared" ca="1" si="712"/>
        <v>118125</v>
      </c>
      <c r="JS16" s="190">
        <f ca="1">IF(AND(НачИнвП_Дата&lt;=JS$3,КИнвП_Дата&gt;JS$3),
             IF(НачЦ_ИнвП_Дата&gt;JS$3,0,SUMPRODUCT(($B$28:$B$41="Теплица")*$L$28:$L$41)*31.5%),"")</f>
        <v>39375</v>
      </c>
      <c r="JT16" s="190">
        <f ca="1">IF(AND(НачИнвП_Дата&lt;=JT$3,КИнвП_Дата&gt;JT$3),
             IF(НачЦ_ИнвП_Дата&gt;JT$3,0,SUMPRODUCT(($B$28:$B$41="Теплица")*$L$28:$L$41)*31.5%),"")</f>
        <v>39375</v>
      </c>
      <c r="JU16" s="190">
        <f ca="1">IF(AND(НачИнвП_Дата&lt;=JU$3,КИнвП_Дата&gt;JU$3),
             IF(НачЦ_ИнвП_Дата&gt;JU$3,0,SUMPRODUCT(($B$28:$B$41="Теплица")*$L$28:$L$41)*31.5%),"")</f>
        <v>39375</v>
      </c>
      <c r="JV16" s="192">
        <f t="shared" ca="1" si="713"/>
        <v>118125</v>
      </c>
      <c r="JW16" s="190">
        <f ca="1">IF(AND(НачИнвП_Дата&lt;=JW$3,КИнвП_Дата&gt;JW$3),
             IF(НачЦ_ИнвП_Дата&gt;JW$3,0,SUMPRODUCT(($B$28:$B$41="Теплица")*$L$28:$L$41)*31.5%),"")</f>
        <v>39375</v>
      </c>
      <c r="JX16" s="190">
        <f ca="1">IF(AND(НачИнвП_Дата&lt;=JX$3,КИнвП_Дата&gt;JX$3),
             IF(НачЦ_ИнвП_Дата&gt;JX$3,0,SUMPRODUCT(($B$28:$B$41="Теплица")*$L$28:$L$41)*31.5%),"")</f>
        <v>39375</v>
      </c>
      <c r="JY16" s="190">
        <f ca="1">IF(AND(НачИнвП_Дата&lt;=JY$3,КИнвП_Дата&gt;JY$3),
             IF(НачЦ_ИнвП_Дата&gt;JY$3,0,SUMPRODUCT(($B$28:$B$41="Теплица")*$L$28:$L$41)*31.5%),"")</f>
        <v>39375</v>
      </c>
      <c r="JZ16" s="192">
        <f t="shared" ca="1" si="714"/>
        <v>118125</v>
      </c>
      <c r="KA16" s="190">
        <f ca="1">IF(AND(НачИнвП_Дата&lt;=KA$3,КИнвП_Дата&gt;KA$3),
             IF(НачЦ_ИнвП_Дата&gt;KA$3,0,SUMPRODUCT(($B$28:$B$41="Теплица")*$L$28:$L$41)*31.5%),"")</f>
        <v>39375</v>
      </c>
      <c r="KB16" s="190">
        <f ca="1">IF(AND(НачИнвП_Дата&lt;=KB$3,КИнвП_Дата&gt;KB$3),
             IF(НачЦ_ИнвП_Дата&gt;KB$3,0,SUMPRODUCT(($B$28:$B$41="Теплица")*$L$28:$L$41)*31.5%),"")</f>
        <v>39375</v>
      </c>
      <c r="KC16" s="190">
        <f ca="1">IF(AND(НачИнвП_Дата&lt;=KC$3,КИнвП_Дата&gt;KC$3),
             IF(НачЦ_ИнвП_Дата&gt;KC$3,0,SUMPRODUCT(($B$28:$B$41="Теплица")*$L$28:$L$41)*31.5%),"")</f>
        <v>39375</v>
      </c>
      <c r="KD16" s="192">
        <f t="shared" ca="1" si="715"/>
        <v>118125</v>
      </c>
      <c r="KE16" s="202">
        <f t="shared" ca="1" si="573"/>
        <v>472500</v>
      </c>
      <c r="KF16" s="190">
        <f ca="1">IF(AND(НачИнвП_Дата&lt;=KF$3,КИнвП_Дата&gt;KF$3),
             IF(НачЦ_ИнвП_Дата&gt;KF$3,0,SUMPRODUCT(($B$28:$B$41="Теплица")*$L$28:$L$41)*31.5%),"")</f>
        <v>39375</v>
      </c>
      <c r="KG16" s="190">
        <f ca="1">IF(AND(НачИнвП_Дата&lt;=KG$3,КИнвП_Дата&gt;KG$3),
             IF(НачЦ_ИнвП_Дата&gt;KG$3,0,SUMPRODUCT(($B$28:$B$41="Теплица")*$L$28:$L$41)*31.5%),"")</f>
        <v>39375</v>
      </c>
      <c r="KH16" s="190">
        <f ca="1">IF(AND(НачИнвП_Дата&lt;=KH$3,КИнвП_Дата&gt;KH$3),
             IF(НачЦ_ИнвП_Дата&gt;KH$3,0,SUMPRODUCT(($B$28:$B$41="Теплица")*$L$28:$L$41)*31.5%),"")</f>
        <v>39375</v>
      </c>
      <c r="KI16" s="192">
        <f t="shared" ca="1" si="716"/>
        <v>118125</v>
      </c>
      <c r="KJ16" s="190">
        <f ca="1">IF(AND(НачИнвП_Дата&lt;=KJ$3,КИнвП_Дата&gt;KJ$3),
             IF(НачЦ_ИнвП_Дата&gt;KJ$3,0,SUMPRODUCT(($B$28:$B$41="Теплица")*$L$28:$L$41)*31.5%),"")</f>
        <v>39375</v>
      </c>
      <c r="KK16" s="190">
        <f ca="1">IF(AND(НачИнвП_Дата&lt;=KK$3,КИнвП_Дата&gt;KK$3),
             IF(НачЦ_ИнвП_Дата&gt;KK$3,0,SUMPRODUCT(($B$28:$B$41="Теплица")*$L$28:$L$41)*31.5%),"")</f>
        <v>39375</v>
      </c>
      <c r="KL16" s="190">
        <f ca="1">IF(AND(НачИнвП_Дата&lt;=KL$3,КИнвП_Дата&gt;KL$3),
             IF(НачЦ_ИнвП_Дата&gt;KL$3,0,SUMPRODUCT(($B$28:$B$41="Теплица")*$L$28:$L$41)*31.5%),"")</f>
        <v>39375</v>
      </c>
      <c r="KM16" s="192">
        <f t="shared" ca="1" si="717"/>
        <v>118125</v>
      </c>
      <c r="KN16" s="190">
        <f ca="1">IF(AND(НачИнвП_Дата&lt;=KN$3,КИнвП_Дата&gt;KN$3),
             IF(НачЦ_ИнвП_Дата&gt;KN$3,0,SUMPRODUCT(($B$28:$B$41="Теплица")*$L$28:$L$41)*31.5%),"")</f>
        <v>39375</v>
      </c>
      <c r="KO16" s="190">
        <f ca="1">IF(AND(НачИнвП_Дата&lt;=KO$3,КИнвП_Дата&gt;KO$3),
             IF(НачЦ_ИнвП_Дата&gt;KO$3,0,SUMPRODUCT(($B$28:$B$41="Теплица")*$L$28:$L$41)*31.5%),"")</f>
        <v>39375</v>
      </c>
      <c r="KP16" s="190">
        <f ca="1">IF(AND(НачИнвП_Дата&lt;=KP$3,КИнвП_Дата&gt;KP$3),
             IF(НачЦ_ИнвП_Дата&gt;KP$3,0,SUMPRODUCT(($B$28:$B$41="Теплица")*$L$28:$L$41)*31.5%),"")</f>
        <v>39375</v>
      </c>
      <c r="KQ16" s="192">
        <f t="shared" ca="1" si="718"/>
        <v>118125</v>
      </c>
      <c r="KR16" s="190">
        <f ca="1">IF(AND(НачИнвП_Дата&lt;=KR$3,КИнвП_Дата&gt;KR$3),
             IF(НачЦ_ИнвП_Дата&gt;KR$3,0,SUMPRODUCT(($B$28:$B$41="Теплица")*$L$28:$L$41)*31.5%),"")</f>
        <v>39375</v>
      </c>
      <c r="KS16" s="190">
        <f ca="1">IF(AND(НачИнвП_Дата&lt;=KS$3,КИнвП_Дата&gt;KS$3),
             IF(НачЦ_ИнвП_Дата&gt;KS$3,0,SUMPRODUCT(($B$28:$B$41="Теплица")*$L$28:$L$41)*31.5%),"")</f>
        <v>39375</v>
      </c>
      <c r="KT16" s="190">
        <f ca="1">IF(AND(НачИнвП_Дата&lt;=KT$3,КИнвП_Дата&gt;KT$3),
             IF(НачЦ_ИнвП_Дата&gt;KT$3,0,SUMPRODUCT(($B$28:$B$41="Теплица")*$L$28:$L$41)*31.5%),"")</f>
        <v>39375</v>
      </c>
      <c r="KU16" s="192">
        <f t="shared" ca="1" si="719"/>
        <v>118125</v>
      </c>
      <c r="KV16" s="202">
        <f t="shared" ca="1" si="578"/>
        <v>472500</v>
      </c>
      <c r="KW16" s="190">
        <f ca="1">IF(AND(НачИнвП_Дата&lt;=KW$3,КИнвП_Дата&gt;KW$3),
             IF(НачЦ_ИнвП_Дата&gt;KW$3,0,SUMPRODUCT(($B$28:$B$41="Теплица")*$L$28:$L$41)*31.5%),"")</f>
        <v>39375</v>
      </c>
      <c r="KX16" s="190">
        <f ca="1">IF(AND(НачИнвП_Дата&lt;=KX$3,КИнвП_Дата&gt;KX$3),
             IF(НачЦ_ИнвП_Дата&gt;KX$3,0,SUMPRODUCT(($B$28:$B$41="Теплица")*$L$28:$L$41)*31.5%),"")</f>
        <v>39375</v>
      </c>
      <c r="KY16" s="190">
        <f ca="1">IF(AND(НачИнвП_Дата&lt;=KY$3,КИнвП_Дата&gt;KY$3),
             IF(НачЦ_ИнвП_Дата&gt;KY$3,0,SUMPRODUCT(($B$28:$B$41="Теплица")*$L$28:$L$41)*31.5%),"")</f>
        <v>39375</v>
      </c>
      <c r="KZ16" s="192">
        <f t="shared" ca="1" si="720"/>
        <v>118125</v>
      </c>
      <c r="LA16" s="190">
        <f ca="1">IF(AND(НачИнвП_Дата&lt;=LA$3,КИнвП_Дата&gt;LA$3),
             IF(НачЦ_ИнвП_Дата&gt;LA$3,0,SUMPRODUCT(($B$28:$B$41="Теплица")*$L$28:$L$41)*31.5%),"")</f>
        <v>39375</v>
      </c>
      <c r="LB16" s="190">
        <f ca="1">IF(AND(НачИнвП_Дата&lt;=LB$3,КИнвП_Дата&gt;LB$3),
             IF(НачЦ_ИнвП_Дата&gt;LB$3,0,SUMPRODUCT(($B$28:$B$41="Теплица")*$L$28:$L$41)*31.5%),"")</f>
        <v>39375</v>
      </c>
      <c r="LC16" s="190">
        <f ca="1">IF(AND(НачИнвП_Дата&lt;=LC$3,КИнвП_Дата&gt;LC$3),
             IF(НачЦ_ИнвП_Дата&gt;LC$3,0,SUMPRODUCT(($B$28:$B$41="Теплица")*$L$28:$L$41)*31.5%),"")</f>
        <v>39375</v>
      </c>
      <c r="LD16" s="192">
        <f t="shared" ca="1" si="721"/>
        <v>118125</v>
      </c>
      <c r="LE16" s="190">
        <f ca="1">IF(AND(НачИнвП_Дата&lt;=LE$3,КИнвП_Дата&gt;LE$3),
             IF(НачЦ_ИнвП_Дата&gt;LE$3,0,SUMPRODUCT(($B$28:$B$41="Теплица")*$L$28:$L$41)*31.5%),"")</f>
        <v>39375</v>
      </c>
      <c r="LF16" s="190">
        <f ca="1">IF(AND(НачИнвП_Дата&lt;=LF$3,КИнвП_Дата&gt;LF$3),
             IF(НачЦ_ИнвП_Дата&gt;LF$3,0,SUMPRODUCT(($B$28:$B$41="Теплица")*$L$28:$L$41)*31.5%),"")</f>
        <v>39375</v>
      </c>
      <c r="LG16" s="190">
        <f ca="1">IF(AND(НачИнвП_Дата&lt;=LG$3,КИнвП_Дата&gt;LG$3),
             IF(НачЦ_ИнвП_Дата&gt;LG$3,0,SUMPRODUCT(($B$28:$B$41="Теплица")*$L$28:$L$41)*31.5%),"")</f>
        <v>39375</v>
      </c>
      <c r="LH16" s="192">
        <f t="shared" ca="1" si="722"/>
        <v>118125</v>
      </c>
      <c r="LI16" s="190">
        <f ca="1">IF(AND(НачИнвП_Дата&lt;=LI$3,КИнвП_Дата&gt;LI$3),
             IF(НачЦ_ИнвП_Дата&gt;LI$3,0,SUMPRODUCT(($B$28:$B$41="Теплица")*$L$28:$L$41)*31.5%),"")</f>
        <v>39375</v>
      </c>
      <c r="LJ16" s="190">
        <f ca="1">IF(AND(НачИнвП_Дата&lt;=LJ$3,КИнвП_Дата&gt;LJ$3),
             IF(НачЦ_ИнвП_Дата&gt;LJ$3,0,SUMPRODUCT(($B$28:$B$41="Теплица")*$L$28:$L$41)*31.5%),"")</f>
        <v>39375</v>
      </c>
      <c r="LK16" s="190">
        <f ca="1">IF(AND(НачИнвП_Дата&lt;=LK$3,КИнвП_Дата&gt;LK$3),
             IF(НачЦ_ИнвП_Дата&gt;LK$3,0,SUMPRODUCT(($B$28:$B$41="Теплица")*$L$28:$L$41)*31.5%),"")</f>
        <v>39375</v>
      </c>
      <c r="LL16" s="192">
        <f t="shared" ca="1" si="723"/>
        <v>118125</v>
      </c>
      <c r="LM16" s="202">
        <f t="shared" ca="1" si="583"/>
        <v>472500</v>
      </c>
      <c r="LN16" s="190">
        <f ca="1">IF(AND(НачИнвП_Дата&lt;=LN$3,КИнвП_Дата&gt;LN$3),
             IF(НачЦ_ИнвП_Дата&gt;LN$3,0,SUMPRODUCT(($B$28:$B$41="Теплица")*$L$28:$L$41)*31.5%),"")</f>
        <v>39375</v>
      </c>
      <c r="LO16" s="190">
        <f ca="1">IF(AND(НачИнвП_Дата&lt;=LO$3,КИнвП_Дата&gt;LO$3),
             IF(НачЦ_ИнвП_Дата&gt;LO$3,0,SUMPRODUCT(($B$28:$B$41="Теплица")*$L$28:$L$41)*31.5%),"")</f>
        <v>39375</v>
      </c>
      <c r="LP16" s="190">
        <f ca="1">IF(AND(НачИнвП_Дата&lt;=LP$3,КИнвП_Дата&gt;LP$3),
             IF(НачЦ_ИнвП_Дата&gt;LP$3,0,SUMPRODUCT(($B$28:$B$41="Теплица")*$L$28:$L$41)*31.5%),"")</f>
        <v>39375</v>
      </c>
      <c r="LQ16" s="192">
        <f t="shared" ca="1" si="724"/>
        <v>118125</v>
      </c>
      <c r="LR16" s="190">
        <f ca="1">IF(AND(НачИнвП_Дата&lt;=LR$3,КИнвП_Дата&gt;LR$3),
             IF(НачЦ_ИнвП_Дата&gt;LR$3,0,SUMPRODUCT(($B$28:$B$41="Теплица")*$L$28:$L$41)*31.5%),"")</f>
        <v>39375</v>
      </c>
      <c r="LS16" s="190">
        <f ca="1">IF(AND(НачИнвП_Дата&lt;=LS$3,КИнвП_Дата&gt;LS$3),
             IF(НачЦ_ИнвП_Дата&gt;LS$3,0,SUMPRODUCT(($B$28:$B$41="Теплица")*$L$28:$L$41)*31.5%),"")</f>
        <v>39375</v>
      </c>
      <c r="LT16" s="190">
        <f ca="1">IF(AND(НачИнвП_Дата&lt;=LT$3,КИнвП_Дата&gt;LT$3),
             IF(НачЦ_ИнвП_Дата&gt;LT$3,0,SUMPRODUCT(($B$28:$B$41="Теплица")*$L$28:$L$41)*31.5%),"")</f>
        <v>39375</v>
      </c>
      <c r="LU16" s="192">
        <f t="shared" ca="1" si="725"/>
        <v>118125</v>
      </c>
      <c r="LV16" s="190">
        <f ca="1">IF(AND(НачИнвП_Дата&lt;=LV$3,КИнвП_Дата&gt;LV$3),
             IF(НачЦ_ИнвП_Дата&gt;LV$3,0,SUMPRODUCT(($B$28:$B$41="Теплица")*$L$28:$L$41)*31.5%),"")</f>
        <v>39375</v>
      </c>
      <c r="LW16" s="190">
        <f ca="1">IF(AND(НачИнвП_Дата&lt;=LW$3,КИнвП_Дата&gt;LW$3),
             IF(НачЦ_ИнвП_Дата&gt;LW$3,0,SUMPRODUCT(($B$28:$B$41="Теплица")*$L$28:$L$41)*31.5%),"")</f>
        <v>39375</v>
      </c>
      <c r="LX16" s="190">
        <f ca="1">IF(AND(НачИнвП_Дата&lt;=LX$3,КИнвП_Дата&gt;LX$3),
             IF(НачЦ_ИнвП_Дата&gt;LX$3,0,SUMPRODUCT(($B$28:$B$41="Теплица")*$L$28:$L$41)*31.5%),"")</f>
        <v>39375</v>
      </c>
      <c r="LY16" s="192">
        <f t="shared" ca="1" si="726"/>
        <v>118125</v>
      </c>
      <c r="LZ16" s="190">
        <f ca="1">IF(AND(НачИнвП_Дата&lt;=LZ$3,КИнвП_Дата&gt;LZ$3),
             IF(НачЦ_ИнвП_Дата&gt;LZ$3,0,SUMPRODUCT(($B$28:$B$41="Теплица")*$L$28:$L$41)*31.5%),"")</f>
        <v>39375</v>
      </c>
      <c r="MA16" s="190">
        <f ca="1">IF(AND(НачИнвП_Дата&lt;=MA$3,КИнвП_Дата&gt;MA$3),
             IF(НачЦ_ИнвП_Дата&gt;MA$3,0,SUMPRODUCT(($B$28:$B$41="Теплица")*$L$28:$L$41)*31.5%),"")</f>
        <v>39375</v>
      </c>
      <c r="MB16" s="190">
        <f ca="1">IF(AND(НачИнвП_Дата&lt;=MB$3,КИнвП_Дата&gt;MB$3),
             IF(НачЦ_ИнвП_Дата&gt;MB$3,0,SUMPRODUCT(($B$28:$B$41="Теплица")*$L$28:$L$41)*31.5%),"")</f>
        <v>39375</v>
      </c>
      <c r="MC16" s="192">
        <f t="shared" ca="1" si="727"/>
        <v>118125</v>
      </c>
      <c r="MD16" s="202">
        <f t="shared" ca="1" si="588"/>
        <v>472500</v>
      </c>
      <c r="ME16" s="190">
        <f ca="1">IF(AND(НачИнвП_Дата&lt;=ME$3,КИнвП_Дата&gt;ME$3),
             IF(НачЦ_ИнвП_Дата&gt;ME$3,0,SUMPRODUCT(($B$28:$B$41="Теплица")*$L$28:$L$41)*31.5%),"")</f>
        <v>39375</v>
      </c>
      <c r="MF16" s="190">
        <f ca="1">IF(AND(НачИнвП_Дата&lt;=MF$3,КИнвП_Дата&gt;MF$3),
             IF(НачЦ_ИнвП_Дата&gt;MF$3,0,SUMPRODUCT(($B$28:$B$41="Теплица")*$L$28:$L$41)*31.5%),"")</f>
        <v>39375</v>
      </c>
      <c r="MG16" s="190">
        <f ca="1">IF(AND(НачИнвП_Дата&lt;=MG$3,КИнвП_Дата&gt;MG$3),
             IF(НачЦ_ИнвП_Дата&gt;MG$3,0,SUMPRODUCT(($B$28:$B$41="Теплица")*$L$28:$L$41)*31.5%),"")</f>
        <v>39375</v>
      </c>
      <c r="MH16" s="192">
        <f t="shared" ca="1" si="728"/>
        <v>118125</v>
      </c>
      <c r="MI16" s="190">
        <f ca="1">IF(AND(НачИнвП_Дата&lt;=MI$3,КИнвП_Дата&gt;MI$3),
             IF(НачЦ_ИнвП_Дата&gt;MI$3,0,SUMPRODUCT(($B$28:$B$41="Теплица")*$L$28:$L$41)*31.5%),"")</f>
        <v>39375</v>
      </c>
      <c r="MJ16" s="190">
        <f ca="1">IF(AND(НачИнвП_Дата&lt;=MJ$3,КИнвП_Дата&gt;MJ$3),
             IF(НачЦ_ИнвП_Дата&gt;MJ$3,0,SUMPRODUCT(($B$28:$B$41="Теплица")*$L$28:$L$41)*31.5%),"")</f>
        <v>39375</v>
      </c>
      <c r="MK16" s="190">
        <f ca="1">IF(AND(НачИнвП_Дата&lt;=MK$3,КИнвП_Дата&gt;MK$3),
             IF(НачЦ_ИнвП_Дата&gt;MK$3,0,SUMPRODUCT(($B$28:$B$41="Теплица")*$L$28:$L$41)*31.5%),"")</f>
        <v>39375</v>
      </c>
      <c r="ML16" s="192">
        <f t="shared" ca="1" si="729"/>
        <v>118125</v>
      </c>
      <c r="MM16" s="190">
        <f ca="1">IF(AND(НачИнвП_Дата&lt;=MM$3,КИнвП_Дата&gt;MM$3),
             IF(НачЦ_ИнвП_Дата&gt;MM$3,0,SUMPRODUCT(($B$28:$B$41="Теплица")*$L$28:$L$41)*31.5%),"")</f>
        <v>39375</v>
      </c>
      <c r="MN16" s="190">
        <f ca="1">IF(AND(НачИнвП_Дата&lt;=MN$3,КИнвП_Дата&gt;MN$3),
             IF(НачЦ_ИнвП_Дата&gt;MN$3,0,SUMPRODUCT(($B$28:$B$41="Теплица")*$L$28:$L$41)*31.5%),"")</f>
        <v>39375</v>
      </c>
      <c r="MO16" s="190">
        <f ca="1">IF(AND(НачИнвП_Дата&lt;=MO$3,КИнвП_Дата&gt;MO$3),
             IF(НачЦ_ИнвП_Дата&gt;MO$3,0,SUMPRODUCT(($B$28:$B$41="Теплица")*$L$28:$L$41)*31.5%),"")</f>
        <v>39375</v>
      </c>
      <c r="MP16" s="192">
        <f t="shared" ca="1" si="730"/>
        <v>118125</v>
      </c>
      <c r="MQ16" s="190">
        <f ca="1">IF(AND(НачИнвП_Дата&lt;=MQ$3,КИнвП_Дата&gt;MQ$3),
             IF(НачЦ_ИнвП_Дата&gt;MQ$3,0,SUMPRODUCT(($B$28:$B$41="Теплица")*$L$28:$L$41)*31.5%),"")</f>
        <v>39375</v>
      </c>
      <c r="MR16" s="190">
        <f ca="1">IF(AND(НачИнвП_Дата&lt;=MR$3,КИнвП_Дата&gt;MR$3),
             IF(НачЦ_ИнвП_Дата&gt;MR$3,0,SUMPRODUCT(($B$28:$B$41="Теплица")*$L$28:$L$41)*31.5%),"")</f>
        <v>39375</v>
      </c>
      <c r="MS16" s="190">
        <f ca="1">IF(AND(НачИнвП_Дата&lt;=MS$3,КИнвП_Дата&gt;MS$3),
             IF(НачЦ_ИнвП_Дата&gt;MS$3,0,SUMPRODUCT(($B$28:$B$41="Теплица")*$L$28:$L$41)*31.5%),"")</f>
        <v>39375</v>
      </c>
      <c r="MT16" s="192">
        <f t="shared" ca="1" si="731"/>
        <v>118125</v>
      </c>
      <c r="MU16" s="202">
        <f t="shared" ca="1" si="593"/>
        <v>472500</v>
      </c>
      <c r="MV16" s="190">
        <f ca="1">IF(AND(НачИнвП_Дата&lt;=MV$3,КИнвП_Дата&gt;MV$3),
             IF(НачЦ_ИнвП_Дата&gt;MV$3,0,SUMPRODUCT(($B$28:$B$41="Теплица")*$L$28:$L$41)*31.5%),"")</f>
        <v>39375</v>
      </c>
      <c r="MW16" s="190">
        <f ca="1">IF(AND(НачИнвП_Дата&lt;=MW$3,КИнвП_Дата&gt;MW$3),
             IF(НачЦ_ИнвП_Дата&gt;MW$3,0,SUMPRODUCT(($B$28:$B$41="Теплица")*$L$28:$L$41)*31.5%),"")</f>
        <v>39375</v>
      </c>
      <c r="MX16" s="190">
        <f ca="1">IF(AND(НачИнвП_Дата&lt;=MX$3,КИнвП_Дата&gt;MX$3),
             IF(НачЦ_ИнвП_Дата&gt;MX$3,0,SUMPRODUCT(($B$28:$B$41="Теплица")*$L$28:$L$41)*31.5%),"")</f>
        <v>39375</v>
      </c>
      <c r="MY16" s="192">
        <f t="shared" ca="1" si="732"/>
        <v>118125</v>
      </c>
      <c r="MZ16" s="190">
        <f ca="1">IF(AND(НачИнвП_Дата&lt;=MZ$3,КИнвП_Дата&gt;MZ$3),
             IF(НачЦ_ИнвП_Дата&gt;MZ$3,0,SUMPRODUCT(($B$28:$B$41="Теплица")*$L$28:$L$41)*31.5%),"")</f>
        <v>39375</v>
      </c>
      <c r="NA16" s="190">
        <f ca="1">IF(AND(НачИнвП_Дата&lt;=NA$3,КИнвП_Дата&gt;NA$3),
             IF(НачЦ_ИнвП_Дата&gt;NA$3,0,SUMPRODUCT(($B$28:$B$41="Теплица")*$L$28:$L$41)*31.5%),"")</f>
        <v>39375</v>
      </c>
      <c r="NB16" s="190">
        <f ca="1">IF(AND(НачИнвП_Дата&lt;=NB$3,КИнвП_Дата&gt;NB$3),
             IF(НачЦ_ИнвП_Дата&gt;NB$3,0,SUMPRODUCT(($B$28:$B$41="Теплица")*$L$28:$L$41)*31.5%),"")</f>
        <v>39375</v>
      </c>
      <c r="NC16" s="192">
        <f t="shared" ca="1" si="733"/>
        <v>118125</v>
      </c>
      <c r="ND16" s="190">
        <f ca="1">IF(AND(НачИнвП_Дата&lt;=ND$3,КИнвП_Дата&gt;ND$3),
             IF(НачЦ_ИнвП_Дата&gt;ND$3,0,SUMPRODUCT(($B$28:$B$41="Теплица")*$L$28:$L$41)*31.5%),"")</f>
        <v>39375</v>
      </c>
      <c r="NE16" s="190">
        <f ca="1">IF(AND(НачИнвП_Дата&lt;=NE$3,КИнвП_Дата&gt;NE$3),
             IF(НачЦ_ИнвП_Дата&gt;NE$3,0,SUMPRODUCT(($B$28:$B$41="Теплица")*$L$28:$L$41)*31.5%),"")</f>
        <v>39375</v>
      </c>
      <c r="NF16" s="190">
        <f ca="1">IF(AND(НачИнвП_Дата&lt;=NF$3,КИнвП_Дата&gt;NF$3),
             IF(НачЦ_ИнвП_Дата&gt;NF$3,0,SUMPRODUCT(($B$28:$B$41="Теплица")*$L$28:$L$41)*31.5%),"")</f>
        <v>39375</v>
      </c>
      <c r="NG16" s="192">
        <f t="shared" ca="1" si="734"/>
        <v>118125</v>
      </c>
      <c r="NH16" s="190">
        <f ca="1">IF(AND(НачИнвП_Дата&lt;=NH$3,КИнвП_Дата&gt;NH$3),
             IF(НачЦ_ИнвП_Дата&gt;NH$3,0,SUMPRODUCT(($B$28:$B$41="Теплица")*$L$28:$L$41)*31.5%),"")</f>
        <v>39375</v>
      </c>
      <c r="NI16" s="190">
        <f ca="1">IF(AND(НачИнвП_Дата&lt;=NI$3,КИнвП_Дата&gt;NI$3),
             IF(НачЦ_ИнвП_Дата&gt;NI$3,0,SUMPRODUCT(($B$28:$B$41="Теплица")*$L$28:$L$41)*31.5%),"")</f>
        <v>39375</v>
      </c>
      <c r="NJ16" s="190">
        <f ca="1">IF(AND(НачИнвП_Дата&lt;=NJ$3,КИнвП_Дата&gt;NJ$3),
             IF(НачЦ_ИнвП_Дата&gt;NJ$3,0,SUMPRODUCT(($B$28:$B$41="Теплица")*$L$28:$L$41)*31.5%),"")</f>
        <v>39375</v>
      </c>
      <c r="NK16" s="192">
        <f t="shared" ca="1" si="735"/>
        <v>118125</v>
      </c>
      <c r="NL16" s="202">
        <f t="shared" ca="1" si="598"/>
        <v>472500</v>
      </c>
      <c r="NM16" s="190">
        <f ca="1">IF(AND(НачИнвП_Дата&lt;=NM$3,КИнвП_Дата&gt;NM$3),
             IF(НачЦ_ИнвП_Дата&gt;NM$3,0,SUMPRODUCT(($B$28:$B$41="Теплица")*$L$28:$L$41)*31.5%),"")</f>
        <v>39375</v>
      </c>
      <c r="NN16" s="190">
        <f ca="1">IF(AND(НачИнвП_Дата&lt;=NN$3,КИнвП_Дата&gt;NN$3),
             IF(НачЦ_ИнвП_Дата&gt;NN$3,0,SUMPRODUCT(($B$28:$B$41="Теплица")*$L$28:$L$41)*31.5%),"")</f>
        <v>39375</v>
      </c>
      <c r="NO16" s="190">
        <f ca="1">IF(AND(НачИнвП_Дата&lt;=NO$3,КИнвП_Дата&gt;NO$3),
             IF(НачЦ_ИнвП_Дата&gt;NO$3,0,SUMPRODUCT(($B$28:$B$41="Теплица")*$L$28:$L$41)*31.5%),"")</f>
        <v>39375</v>
      </c>
      <c r="NP16" s="192">
        <f t="shared" ca="1" si="736"/>
        <v>118125</v>
      </c>
      <c r="NQ16" s="190">
        <f ca="1">IF(AND(НачИнвП_Дата&lt;=NQ$3,КИнвП_Дата&gt;NQ$3),
             IF(НачЦ_ИнвП_Дата&gt;NQ$3,0,SUMPRODUCT(($B$28:$B$41="Теплица")*$L$28:$L$41)*31.5%),"")</f>
        <v>39375</v>
      </c>
      <c r="NR16" s="190">
        <f ca="1">IF(AND(НачИнвП_Дата&lt;=NR$3,КИнвП_Дата&gt;NR$3),
             IF(НачЦ_ИнвП_Дата&gt;NR$3,0,SUMPRODUCT(($B$28:$B$41="Теплица")*$L$28:$L$41)*31.5%),"")</f>
        <v>39375</v>
      </c>
      <c r="NS16" s="190">
        <f ca="1">IF(AND(НачИнвП_Дата&lt;=NS$3,КИнвП_Дата&gt;NS$3),
             IF(НачЦ_ИнвП_Дата&gt;NS$3,0,SUMPRODUCT(($B$28:$B$41="Теплица")*$L$28:$L$41)*31.5%),"")</f>
        <v>39375</v>
      </c>
      <c r="NT16" s="192">
        <f t="shared" ca="1" si="737"/>
        <v>118125</v>
      </c>
      <c r="NU16" s="190">
        <f ca="1">IF(AND(НачИнвП_Дата&lt;=NU$3,КИнвП_Дата&gt;NU$3),
             IF(НачЦ_ИнвП_Дата&gt;NU$3,0,SUMPRODUCT(($B$28:$B$41="Теплица")*$L$28:$L$41)*31.5%),"")</f>
        <v>39375</v>
      </c>
      <c r="NV16" s="190">
        <f ca="1">IF(AND(НачИнвП_Дата&lt;=NV$3,КИнвП_Дата&gt;NV$3),
             IF(НачЦ_ИнвП_Дата&gt;NV$3,0,SUMPRODUCT(($B$28:$B$41="Теплица")*$L$28:$L$41)*31.5%),"")</f>
        <v>39375</v>
      </c>
      <c r="NW16" s="190">
        <f ca="1">IF(AND(НачИнвП_Дата&lt;=NW$3,КИнвП_Дата&gt;NW$3),
             IF(НачЦ_ИнвП_Дата&gt;NW$3,0,SUMPRODUCT(($B$28:$B$41="Теплица")*$L$28:$L$41)*31.5%),"")</f>
        <v>39375</v>
      </c>
      <c r="NX16" s="192">
        <f t="shared" ca="1" si="738"/>
        <v>118125</v>
      </c>
      <c r="NY16" s="190">
        <f ca="1">IF(AND(НачИнвП_Дата&lt;=NY$3,КИнвП_Дата&gt;NY$3),
             IF(НачЦ_ИнвП_Дата&gt;NY$3,0,SUMPRODUCT(($B$28:$B$41="Теплица")*$L$28:$L$41)*31.5%),"")</f>
        <v>39375</v>
      </c>
      <c r="NZ16" s="190">
        <f ca="1">IF(AND(НачИнвП_Дата&lt;=NZ$3,КИнвП_Дата&gt;NZ$3),
             IF(НачЦ_ИнвП_Дата&gt;NZ$3,0,SUMPRODUCT(($B$28:$B$41="Теплица")*$L$28:$L$41)*31.5%),"")</f>
        <v>39375</v>
      </c>
      <c r="OA16" s="190">
        <f ca="1">IF(AND(НачИнвП_Дата&lt;=OA$3,КИнвП_Дата&gt;OA$3),
             IF(НачЦ_ИнвП_Дата&gt;OA$3,0,SUMPRODUCT(($B$28:$B$41="Теплица")*$L$28:$L$41)*31.5%),"")</f>
        <v>39375</v>
      </c>
      <c r="OB16" s="192">
        <f t="shared" ca="1" si="739"/>
        <v>118125</v>
      </c>
      <c r="OC16" s="202">
        <f t="shared" ca="1" si="603"/>
        <v>472500</v>
      </c>
      <c r="OD16" s="190">
        <f ca="1">IF(AND(НачИнвП_Дата&lt;=OD$3,КИнвП_Дата&gt;OD$3),
             IF(НачЦ_ИнвП_Дата&gt;OD$3,0,SUMPRODUCT(($B$28:$B$41="Теплица")*$L$28:$L$41)*31.5%),"")</f>
        <v>39375</v>
      </c>
      <c r="OE16" s="190">
        <f ca="1">IF(AND(НачИнвП_Дата&lt;=OE$3,КИнвП_Дата&gt;OE$3),
             IF(НачЦ_ИнвП_Дата&gt;OE$3,0,SUMPRODUCT(($B$28:$B$41="Теплица")*$L$28:$L$41)*31.5%),"")</f>
        <v>39375</v>
      </c>
      <c r="OF16" s="190">
        <f ca="1">IF(AND(НачИнвП_Дата&lt;=OF$3,КИнвП_Дата&gt;OF$3),
             IF(НачЦ_ИнвП_Дата&gt;OF$3,0,SUMPRODUCT(($B$28:$B$41="Теплица")*$L$28:$L$41)*31.5%),"")</f>
        <v>39375</v>
      </c>
      <c r="OG16" s="192">
        <f t="shared" ca="1" si="740"/>
        <v>118125</v>
      </c>
      <c r="OH16" s="190">
        <f ca="1">IF(AND(НачИнвП_Дата&lt;=OH$3,КИнвП_Дата&gt;OH$3),
             IF(НачЦ_ИнвП_Дата&gt;OH$3,0,SUMPRODUCT(($B$28:$B$41="Теплица")*$L$28:$L$41)*31.5%),"")</f>
        <v>39375</v>
      </c>
      <c r="OI16" s="190">
        <f ca="1">IF(AND(НачИнвП_Дата&lt;=OI$3,КИнвП_Дата&gt;OI$3),
             IF(НачЦ_ИнвП_Дата&gt;OI$3,0,SUMPRODUCT(($B$28:$B$41="Теплица")*$L$28:$L$41)*31.5%),"")</f>
        <v>39375</v>
      </c>
      <c r="OJ16" s="190">
        <f ca="1">IF(AND(НачИнвП_Дата&lt;=OJ$3,КИнвП_Дата&gt;OJ$3),
             IF(НачЦ_ИнвП_Дата&gt;OJ$3,0,SUMPRODUCT(($B$28:$B$41="Теплица")*$L$28:$L$41)*31.5%),"")</f>
        <v>39375</v>
      </c>
      <c r="OK16" s="192">
        <f t="shared" ca="1" si="741"/>
        <v>118125</v>
      </c>
      <c r="OL16" s="190">
        <f ca="1">IF(AND(НачИнвП_Дата&lt;=OL$3,КИнвП_Дата&gt;OL$3),
             IF(НачЦ_ИнвП_Дата&gt;OL$3,0,SUMPRODUCT(($B$28:$B$41="Теплица")*$L$28:$L$41)*31.5%),"")</f>
        <v>39375</v>
      </c>
      <c r="OM16" s="190">
        <f ca="1">IF(AND(НачИнвП_Дата&lt;=OM$3,КИнвП_Дата&gt;OM$3),
             IF(НачЦ_ИнвП_Дата&gt;OM$3,0,SUMPRODUCT(($B$28:$B$41="Теплица")*$L$28:$L$41)*31.5%),"")</f>
        <v>39375</v>
      </c>
      <c r="ON16" s="190">
        <f ca="1">IF(AND(НачИнвП_Дата&lt;=ON$3,КИнвП_Дата&gt;ON$3),
             IF(НачЦ_ИнвП_Дата&gt;ON$3,0,SUMPRODUCT(($B$28:$B$41="Теплица")*$L$28:$L$41)*31.5%),"")</f>
        <v>39375</v>
      </c>
      <c r="OO16" s="192">
        <f t="shared" ca="1" si="742"/>
        <v>118125</v>
      </c>
      <c r="OP16" s="190">
        <f ca="1">IF(AND(НачИнвП_Дата&lt;=OP$3,КИнвП_Дата&gt;OP$3),
             IF(НачЦ_ИнвП_Дата&gt;OP$3,0,SUMPRODUCT(($B$28:$B$41="Теплица")*$L$28:$L$41)*31.5%),"")</f>
        <v>39375</v>
      </c>
      <c r="OQ16" s="190">
        <f ca="1">IF(AND(НачИнвП_Дата&lt;=OQ$3,КИнвП_Дата&gt;OQ$3),
             IF(НачЦ_ИнвП_Дата&gt;OQ$3,0,SUMPRODUCT(($B$28:$B$41="Теплица")*$L$28:$L$41)*31.5%),"")</f>
        <v>39375</v>
      </c>
      <c r="OR16" s="190">
        <f ca="1">IF(AND(НачИнвП_Дата&lt;=OR$3,КИнвП_Дата&gt;OR$3),
             IF(НачЦ_ИнвП_Дата&gt;OR$3,0,SUMPRODUCT(($B$28:$B$41="Теплица")*$L$28:$L$41)*31.5%),"")</f>
        <v>39375</v>
      </c>
      <c r="OS16" s="192">
        <f t="shared" ca="1" si="743"/>
        <v>118125</v>
      </c>
      <c r="OT16" s="202">
        <f t="shared" ca="1" si="608"/>
        <v>472500</v>
      </c>
      <c r="OU16" s="190">
        <f ca="1">IF(AND(НачИнвП_Дата&lt;=OU$3,КИнвП_Дата&gt;OU$3),
             IF(НачЦ_ИнвП_Дата&gt;OU$3,0,SUMPRODUCT(($B$28:$B$41="Теплица")*$L$28:$L$41)*31.5%),"")</f>
        <v>39375</v>
      </c>
      <c r="OV16" s="190">
        <f ca="1">IF(AND(НачИнвП_Дата&lt;=OV$3,КИнвП_Дата&gt;OV$3),
             IF(НачЦ_ИнвП_Дата&gt;OV$3,0,SUMPRODUCT(($B$28:$B$41="Теплица")*$L$28:$L$41)*31.5%),"")</f>
        <v>39375</v>
      </c>
      <c r="OW16" s="190">
        <f ca="1">IF(AND(НачИнвП_Дата&lt;=OW$3,КИнвП_Дата&gt;OW$3),
             IF(НачЦ_ИнвП_Дата&gt;OW$3,0,SUMPRODUCT(($B$28:$B$41="Теплица")*$L$28:$L$41)*31.5%),"")</f>
        <v>39375</v>
      </c>
      <c r="OX16" s="192">
        <f t="shared" ca="1" si="744"/>
        <v>118125</v>
      </c>
      <c r="OY16" s="190">
        <f ca="1">IF(AND(НачИнвП_Дата&lt;=OY$3,КИнвП_Дата&gt;OY$3),
             IF(НачЦ_ИнвП_Дата&gt;OY$3,0,SUMPRODUCT(($B$28:$B$41="Теплица")*$L$28:$L$41)*31.5%),"")</f>
        <v>39375</v>
      </c>
      <c r="OZ16" s="190">
        <f ca="1">IF(AND(НачИнвП_Дата&lt;=OZ$3,КИнвП_Дата&gt;OZ$3),
             IF(НачЦ_ИнвП_Дата&gt;OZ$3,0,SUMPRODUCT(($B$28:$B$41="Теплица")*$L$28:$L$41)*31.5%),"")</f>
        <v>39375</v>
      </c>
      <c r="PA16" s="190">
        <f ca="1">IF(AND(НачИнвП_Дата&lt;=PA$3,КИнвП_Дата&gt;PA$3),
             IF(НачЦ_ИнвП_Дата&gt;PA$3,0,SUMPRODUCT(($B$28:$B$41="Теплица")*$L$28:$L$41)*31.5%),"")</f>
        <v>39375</v>
      </c>
      <c r="PB16" s="192">
        <f t="shared" ca="1" si="745"/>
        <v>118125</v>
      </c>
      <c r="PC16" s="190">
        <f ca="1">IF(AND(НачИнвП_Дата&lt;=PC$3,КИнвП_Дата&gt;PC$3),
             IF(НачЦ_ИнвП_Дата&gt;PC$3,0,SUMPRODUCT(($B$28:$B$41="Теплица")*$L$28:$L$41)*31.5%),"")</f>
        <v>39375</v>
      </c>
      <c r="PD16" s="190">
        <f ca="1">IF(AND(НачИнвП_Дата&lt;=PD$3,КИнвП_Дата&gt;PD$3),
             IF(НачЦ_ИнвП_Дата&gt;PD$3,0,SUMPRODUCT(($B$28:$B$41="Теплица")*$L$28:$L$41)*31.5%),"")</f>
        <v>39375</v>
      </c>
      <c r="PE16" s="190">
        <f ca="1">IF(AND(НачИнвП_Дата&lt;=PE$3,КИнвП_Дата&gt;PE$3),
             IF(НачЦ_ИнвП_Дата&gt;PE$3,0,SUMPRODUCT(($B$28:$B$41="Теплица")*$L$28:$L$41)*31.5%),"")</f>
        <v>39375</v>
      </c>
      <c r="PF16" s="192">
        <f t="shared" ca="1" si="746"/>
        <v>118125</v>
      </c>
      <c r="PG16" s="190">
        <f ca="1">IF(AND(НачИнвП_Дата&lt;=PG$3,КИнвП_Дата&gt;PG$3),
             IF(НачЦ_ИнвП_Дата&gt;PG$3,0,SUMPRODUCT(($B$28:$B$41="Теплица")*$L$28:$L$41)*31.5%),"")</f>
        <v>39375</v>
      </c>
      <c r="PH16" s="190">
        <f ca="1">IF(AND(НачИнвП_Дата&lt;=PH$3,КИнвП_Дата&gt;PH$3),
             IF(НачЦ_ИнвП_Дата&gt;PH$3,0,SUMPRODUCT(($B$28:$B$41="Теплица")*$L$28:$L$41)*31.5%),"")</f>
        <v>39375</v>
      </c>
      <c r="PI16" s="190">
        <f ca="1">IF(AND(НачИнвП_Дата&lt;=PI$3,КИнвП_Дата&gt;PI$3),
             IF(НачЦ_ИнвП_Дата&gt;PI$3,0,SUMPRODUCT(($B$28:$B$41="Теплица")*$L$28:$L$41)*31.5%),"")</f>
        <v>39375</v>
      </c>
      <c r="PJ16" s="192">
        <f t="shared" ca="1" si="747"/>
        <v>118125</v>
      </c>
      <c r="PK16" s="202">
        <f t="shared" ca="1" si="613"/>
        <v>472500</v>
      </c>
      <c r="PL16" s="190">
        <f ca="1">IF(AND(НачИнвП_Дата&lt;=PL$3,КИнвП_Дата&gt;PL$3),
             IF(НачЦ_ИнвП_Дата&gt;PL$3,0,SUMPRODUCT(($B$28:$B$41="Теплица")*$L$28:$L$41)*31.5%),"")</f>
        <v>39375</v>
      </c>
      <c r="PM16" s="190">
        <f ca="1">IF(AND(НачИнвП_Дата&lt;=PM$3,КИнвП_Дата&gt;PM$3),
             IF(НачЦ_ИнвП_Дата&gt;PM$3,0,SUMPRODUCT(($B$28:$B$41="Теплица")*$L$28:$L$41)*31.5%),"")</f>
        <v>39375</v>
      </c>
      <c r="PN16" s="190">
        <f ca="1">IF(AND(НачИнвП_Дата&lt;=PN$3,КИнвП_Дата&gt;PN$3),
             IF(НачЦ_ИнвП_Дата&gt;PN$3,0,SUMPRODUCT(($B$28:$B$41="Теплица")*$L$28:$L$41)*31.5%),"")</f>
        <v>39375</v>
      </c>
      <c r="PO16" s="192">
        <f t="shared" ca="1" si="748"/>
        <v>118125</v>
      </c>
      <c r="PP16" s="190">
        <f ca="1">IF(AND(НачИнвП_Дата&lt;=PP$3,КИнвП_Дата&gt;PP$3),
             IF(НачЦ_ИнвП_Дата&gt;PP$3,0,SUMPRODUCT(($B$28:$B$41="Теплица")*$L$28:$L$41)*31.5%),"")</f>
        <v>39375</v>
      </c>
      <c r="PQ16" s="190">
        <f ca="1">IF(AND(НачИнвП_Дата&lt;=PQ$3,КИнвП_Дата&gt;PQ$3),
             IF(НачЦ_ИнвП_Дата&gt;PQ$3,0,SUMPRODUCT(($B$28:$B$41="Теплица")*$L$28:$L$41)*31.5%),"")</f>
        <v>39375</v>
      </c>
      <c r="PR16" s="190">
        <f ca="1">IF(AND(НачИнвП_Дата&lt;=PR$3,КИнвП_Дата&gt;PR$3),
             IF(НачЦ_ИнвП_Дата&gt;PR$3,0,SUMPRODUCT(($B$28:$B$41="Теплица")*$L$28:$L$41)*31.5%),"")</f>
        <v>39375</v>
      </c>
      <c r="PS16" s="192">
        <f t="shared" ca="1" si="749"/>
        <v>118125</v>
      </c>
      <c r="PT16" s="190">
        <f ca="1">IF(AND(НачИнвП_Дата&lt;=PT$3,КИнвП_Дата&gt;PT$3),
             IF(НачЦ_ИнвП_Дата&gt;PT$3,0,SUMPRODUCT(($B$28:$B$41="Теплица")*$L$28:$L$41)*31.5%),"")</f>
        <v>39375</v>
      </c>
      <c r="PU16" s="190">
        <f ca="1">IF(AND(НачИнвП_Дата&lt;=PU$3,КИнвП_Дата&gt;PU$3),
             IF(НачЦ_ИнвП_Дата&gt;PU$3,0,SUMPRODUCT(($B$28:$B$41="Теплица")*$L$28:$L$41)*31.5%),"")</f>
        <v>39375</v>
      </c>
      <c r="PV16" s="190">
        <f ca="1">IF(AND(НачИнвП_Дата&lt;=PV$3,КИнвП_Дата&gt;PV$3),
             IF(НачЦ_ИнвП_Дата&gt;PV$3,0,SUMPRODUCT(($B$28:$B$41="Теплица")*$L$28:$L$41)*31.5%),"")</f>
        <v>39375</v>
      </c>
      <c r="PW16" s="192">
        <f t="shared" ca="1" si="750"/>
        <v>118125</v>
      </c>
      <c r="PX16" s="190">
        <f ca="1">IF(AND(НачИнвП_Дата&lt;=PX$3,КИнвП_Дата&gt;PX$3),
             IF(НачЦ_ИнвП_Дата&gt;PX$3,0,SUMPRODUCT(($B$28:$B$41="Теплица")*$L$28:$L$41)*31.5%),"")</f>
        <v>39375</v>
      </c>
      <c r="PY16" s="190">
        <f ca="1">IF(AND(НачИнвП_Дата&lt;=PY$3,КИнвП_Дата&gt;PY$3),
             IF(НачЦ_ИнвП_Дата&gt;PY$3,0,SUMPRODUCT(($B$28:$B$41="Теплица")*$L$28:$L$41)*31.5%),"")</f>
        <v>39375</v>
      </c>
      <c r="PZ16" s="190">
        <f ca="1">IF(AND(НачИнвП_Дата&lt;=PZ$3,КИнвП_Дата&gt;PZ$3),
             IF(НачЦ_ИнвП_Дата&gt;PZ$3,0,SUMPRODUCT(($B$28:$B$41="Теплица")*$L$28:$L$41)*31.5%),"")</f>
        <v>39375</v>
      </c>
      <c r="QA16" s="192">
        <f t="shared" ca="1" si="751"/>
        <v>118125</v>
      </c>
      <c r="QB16" s="202">
        <f t="shared" ca="1" si="618"/>
        <v>472500</v>
      </c>
      <c r="QC16" s="190">
        <f ca="1">IF(AND(НачИнвП_Дата&lt;=QC$3,КИнвП_Дата&gt;QC$3),
             IF(НачЦ_ИнвП_Дата&gt;QC$3,0,SUMPRODUCT(($B$28:$B$41="Теплица")*$L$28:$L$41)*31.5%),"")</f>
        <v>39375</v>
      </c>
      <c r="QD16" s="190">
        <f ca="1">IF(AND(НачИнвП_Дата&lt;=QD$3,КИнвП_Дата&gt;QD$3),
             IF(НачЦ_ИнвП_Дата&gt;QD$3,0,SUMPRODUCT(($B$28:$B$41="Теплица")*$L$28:$L$41)*31.5%),"")</f>
        <v>39375</v>
      </c>
      <c r="QE16" s="190">
        <f ca="1">IF(AND(НачИнвП_Дата&lt;=QE$3,КИнвП_Дата&gt;QE$3),
             IF(НачЦ_ИнвП_Дата&gt;QE$3,0,SUMPRODUCT(($B$28:$B$41="Теплица")*$L$28:$L$41)*31.5%),"")</f>
        <v>39375</v>
      </c>
      <c r="QF16" s="192">
        <f t="shared" ca="1" si="752"/>
        <v>118125</v>
      </c>
      <c r="QG16" s="190">
        <f ca="1">IF(AND(НачИнвП_Дата&lt;=QG$3,КИнвП_Дата&gt;QG$3),
             IF(НачЦ_ИнвП_Дата&gt;QG$3,0,SUMPRODUCT(($B$28:$B$41="Теплица")*$L$28:$L$41)*31.5%),"")</f>
        <v>39375</v>
      </c>
      <c r="QH16" s="190">
        <f ca="1">IF(AND(НачИнвП_Дата&lt;=QH$3,КИнвП_Дата&gt;QH$3),
             IF(НачЦ_ИнвП_Дата&gt;QH$3,0,SUMPRODUCT(($B$28:$B$41="Теплица")*$L$28:$L$41)*31.5%),"")</f>
        <v>39375</v>
      </c>
      <c r="QI16" s="190">
        <f ca="1">IF(AND(НачИнвП_Дата&lt;=QI$3,КИнвП_Дата&gt;QI$3),
             IF(НачЦ_ИнвП_Дата&gt;QI$3,0,SUMPRODUCT(($B$28:$B$41="Теплица")*$L$28:$L$41)*31.5%),"")</f>
        <v>39375</v>
      </c>
      <c r="QJ16" s="192">
        <f t="shared" ca="1" si="753"/>
        <v>118125</v>
      </c>
      <c r="QK16" s="190">
        <f ca="1">IF(AND(НачИнвП_Дата&lt;=QK$3,КИнвП_Дата&gt;QK$3),
             IF(НачЦ_ИнвП_Дата&gt;QK$3,0,SUMPRODUCT(($B$28:$B$41="Теплица")*$L$28:$L$41)*31.5%),"")</f>
        <v>39375</v>
      </c>
      <c r="QL16" s="190">
        <f ca="1">IF(AND(НачИнвП_Дата&lt;=QL$3,КИнвП_Дата&gt;QL$3),
             IF(НачЦ_ИнвП_Дата&gt;QL$3,0,SUMPRODUCT(($B$28:$B$41="Теплица")*$L$28:$L$41)*31.5%),"")</f>
        <v>39375</v>
      </c>
      <c r="QM16" s="190">
        <f ca="1">IF(AND(НачИнвП_Дата&lt;=QM$3,КИнвП_Дата&gt;QM$3),
             IF(НачЦ_ИнвП_Дата&gt;QM$3,0,SUMPRODUCT(($B$28:$B$41="Теплица")*$L$28:$L$41)*31.5%),"")</f>
        <v>39375</v>
      </c>
      <c r="QN16" s="192">
        <f t="shared" ca="1" si="754"/>
        <v>118125</v>
      </c>
      <c r="QO16" s="190">
        <f ca="1">IF(AND(НачИнвП_Дата&lt;=QO$3,КИнвП_Дата&gt;QO$3),
             IF(НачЦ_ИнвП_Дата&gt;QO$3,0,SUMPRODUCT(($B$28:$B$41="Теплица")*$L$28:$L$41)*31.5%),"")</f>
        <v>39375</v>
      </c>
      <c r="QP16" s="190">
        <f ca="1">IF(AND(НачИнвП_Дата&lt;=QP$3,КИнвП_Дата&gt;QP$3),
             IF(НачЦ_ИнвП_Дата&gt;QP$3,0,SUMPRODUCT(($B$28:$B$41="Теплица")*$L$28:$L$41)*31.5%),"")</f>
        <v>39375</v>
      </c>
      <c r="QQ16" s="190">
        <f ca="1">IF(AND(НачИнвП_Дата&lt;=QQ$3,КИнвП_Дата&gt;QQ$3),
             IF(НачЦ_ИнвП_Дата&gt;QQ$3,0,SUMPRODUCT(($B$28:$B$41="Теплица")*$L$28:$L$41)*31.5%),"")</f>
        <v>39375</v>
      </c>
      <c r="QR16" s="192">
        <f t="shared" ca="1" si="755"/>
        <v>118125</v>
      </c>
      <c r="QS16" s="202">
        <f t="shared" ca="1" si="623"/>
        <v>472500</v>
      </c>
      <c r="QT16" s="190">
        <f ca="1">IF(AND(НачИнвП_Дата&lt;=QT$3,КИнвП_Дата&gt;QT$3),
             IF(НачЦ_ИнвП_Дата&gt;QT$3,0,SUMPRODUCT(($B$28:$B$41="Теплица")*$L$28:$L$41)*31.5%),"")</f>
        <v>39375</v>
      </c>
      <c r="QU16" s="190">
        <f ca="1">IF(AND(НачИнвП_Дата&lt;=QU$3,КИнвП_Дата&gt;QU$3),
             IF(НачЦ_ИнвП_Дата&gt;QU$3,0,SUMPRODUCT(($B$28:$B$41="Теплица")*$L$28:$L$41)*31.5%),"")</f>
        <v>39375</v>
      </c>
      <c r="QV16" s="190">
        <f ca="1">IF(AND(НачИнвП_Дата&lt;=QV$3,КИнвП_Дата&gt;QV$3),
             IF(НачЦ_ИнвП_Дата&gt;QV$3,0,SUMPRODUCT(($B$28:$B$41="Теплица")*$L$28:$L$41)*31.5%),"")</f>
        <v>39375</v>
      </c>
      <c r="QW16" s="192">
        <f t="shared" ca="1" si="756"/>
        <v>118125</v>
      </c>
      <c r="QX16" s="190">
        <f ca="1">IF(AND(НачИнвП_Дата&lt;=QX$3,КИнвП_Дата&gt;QX$3),
             IF(НачЦ_ИнвП_Дата&gt;QX$3,0,SUMPRODUCT(($B$28:$B$41="Теплица")*$L$28:$L$41)*31.5%),"")</f>
        <v>39375</v>
      </c>
      <c r="QY16" s="190">
        <f ca="1">IF(AND(НачИнвП_Дата&lt;=QY$3,КИнвП_Дата&gt;QY$3),
             IF(НачЦ_ИнвП_Дата&gt;QY$3,0,SUMPRODUCT(($B$28:$B$41="Теплица")*$L$28:$L$41)*31.5%),"")</f>
        <v>39375</v>
      </c>
      <c r="QZ16" s="190">
        <f ca="1">IF(AND(НачИнвП_Дата&lt;=QZ$3,КИнвП_Дата&gt;QZ$3),
             IF(НачЦ_ИнвП_Дата&gt;QZ$3,0,SUMPRODUCT(($B$28:$B$41="Теплица")*$L$28:$L$41)*31.5%),"")</f>
        <v>39375</v>
      </c>
      <c r="RA16" s="192">
        <f t="shared" ca="1" si="757"/>
        <v>118125</v>
      </c>
      <c r="RB16" s="190">
        <f ca="1">IF(AND(НачИнвП_Дата&lt;=RB$3,КИнвП_Дата&gt;RB$3),
             IF(НачЦ_ИнвП_Дата&gt;RB$3,0,SUMPRODUCT(($B$28:$B$41="Теплица")*$L$28:$L$41)*31.5%),"")</f>
        <v>39375</v>
      </c>
      <c r="RC16" s="190">
        <f ca="1">IF(AND(НачИнвП_Дата&lt;=RC$3,КИнвП_Дата&gt;RC$3),
             IF(НачЦ_ИнвП_Дата&gt;RC$3,0,SUMPRODUCT(($B$28:$B$41="Теплица")*$L$28:$L$41)*31.5%),"")</f>
        <v>39375</v>
      </c>
      <c r="RD16" s="190">
        <f ca="1">IF(AND(НачИнвП_Дата&lt;=RD$3,КИнвП_Дата&gt;RD$3),
             IF(НачЦ_ИнвП_Дата&gt;RD$3,0,SUMPRODUCT(($B$28:$B$41="Теплица")*$L$28:$L$41)*31.5%),"")</f>
        <v>39375</v>
      </c>
      <c r="RE16" s="192">
        <f t="shared" ca="1" si="758"/>
        <v>118125</v>
      </c>
      <c r="RF16" s="190">
        <f ca="1">IF(AND(НачИнвП_Дата&lt;=RF$3,КИнвП_Дата&gt;RF$3),
             IF(НачЦ_ИнвП_Дата&gt;RF$3,0,SUMPRODUCT(($B$28:$B$41="Теплица")*$L$28:$L$41)*31.5%),"")</f>
        <v>39375</v>
      </c>
      <c r="RG16" s="190">
        <f ca="1">IF(AND(НачИнвП_Дата&lt;=RG$3,КИнвП_Дата&gt;RG$3),
             IF(НачЦ_ИнвП_Дата&gt;RG$3,0,SUMPRODUCT(($B$28:$B$41="Теплица")*$L$28:$L$41)*31.5%),"")</f>
        <v>39375</v>
      </c>
      <c r="RH16" s="190">
        <f ca="1">IF(AND(НачИнвП_Дата&lt;=RH$3,КИнвП_Дата&gt;RH$3),
             IF(НачЦ_ИнвП_Дата&gt;RH$3,0,SUMPRODUCT(($B$28:$B$41="Теплица")*$L$28:$L$41)*31.5%),"")</f>
        <v>39375</v>
      </c>
      <c r="RI16" s="192">
        <f t="shared" ca="1" si="759"/>
        <v>118125</v>
      </c>
      <c r="RJ16" s="202">
        <f t="shared" ca="1" si="628"/>
        <v>472500</v>
      </c>
      <c r="RK16" s="190">
        <f ca="1">IF(AND(НачИнвП_Дата&lt;=RK$3,КИнвП_Дата&gt;RK$3),
             IF(НачЦ_ИнвП_Дата&gt;RK$3,0,SUMPRODUCT(($B$28:$B$41="Теплица")*$L$28:$L$41)*31.5%),"")</f>
        <v>39375</v>
      </c>
      <c r="RL16" s="190">
        <f ca="1">IF(AND(НачИнвП_Дата&lt;=RL$3,КИнвП_Дата&gt;RL$3),
             IF(НачЦ_ИнвП_Дата&gt;RL$3,0,SUMPRODUCT(($B$28:$B$41="Теплица")*$L$28:$L$41)*31.5%),"")</f>
        <v>39375</v>
      </c>
      <c r="RM16" s="190">
        <f ca="1">IF(AND(НачИнвП_Дата&lt;=RM$3,КИнвП_Дата&gt;RM$3),
             IF(НачЦ_ИнвП_Дата&gt;RM$3,0,SUMPRODUCT(($B$28:$B$41="Теплица")*$L$28:$L$41)*31.5%),"")</f>
        <v>39375</v>
      </c>
      <c r="RN16" s="192">
        <f t="shared" ca="1" si="760"/>
        <v>118125</v>
      </c>
      <c r="RO16" s="190">
        <f ca="1">IF(AND(НачИнвП_Дата&lt;=RO$3,КИнвП_Дата&gt;RO$3),
             IF(НачЦ_ИнвП_Дата&gt;RO$3,0,SUMPRODUCT(($B$28:$B$41="Теплица")*$L$28:$L$41)*31.5%),"")</f>
        <v>39375</v>
      </c>
      <c r="RP16" s="190">
        <f ca="1">IF(AND(НачИнвП_Дата&lt;=RP$3,КИнвП_Дата&gt;RP$3),
             IF(НачЦ_ИнвП_Дата&gt;RP$3,0,SUMPRODUCT(($B$28:$B$41="Теплица")*$L$28:$L$41)*31.5%),"")</f>
        <v>39375</v>
      </c>
      <c r="RQ16" s="190">
        <f ca="1">IF(AND(НачИнвП_Дата&lt;=RQ$3,КИнвП_Дата&gt;RQ$3),
             IF(НачЦ_ИнвП_Дата&gt;RQ$3,0,SUMPRODUCT(($B$28:$B$41="Теплица")*$L$28:$L$41)*31.5%),"")</f>
        <v>39375</v>
      </c>
      <c r="RR16" s="192">
        <f t="shared" ca="1" si="761"/>
        <v>118125</v>
      </c>
      <c r="RS16" s="190">
        <f ca="1">IF(AND(НачИнвП_Дата&lt;=RS$3,КИнвП_Дата&gt;RS$3),
             IF(НачЦ_ИнвП_Дата&gt;RS$3,0,SUMPRODUCT(($B$28:$B$41="Теплица")*$L$28:$L$41)*31.5%),"")</f>
        <v>39375</v>
      </c>
      <c r="RT16" s="190">
        <f ca="1">IF(AND(НачИнвП_Дата&lt;=RT$3,КИнвП_Дата&gt;RT$3),
             IF(НачЦ_ИнвП_Дата&gt;RT$3,0,SUMPRODUCT(($B$28:$B$41="Теплица")*$L$28:$L$41)*31.5%),"")</f>
        <v>39375</v>
      </c>
      <c r="RU16" s="190">
        <f ca="1">IF(AND(НачИнвП_Дата&lt;=RU$3,КИнвП_Дата&gt;RU$3),
             IF(НачЦ_ИнвП_Дата&gt;RU$3,0,SUMPRODUCT(($B$28:$B$41="Теплица")*$L$28:$L$41)*31.5%),"")</f>
        <v>39375</v>
      </c>
      <c r="RV16" s="192">
        <f t="shared" ca="1" si="762"/>
        <v>118125</v>
      </c>
      <c r="RW16" s="190">
        <f ca="1">IF(AND(НачИнвП_Дата&lt;=RW$3,КИнвП_Дата&gt;RW$3),
             IF(НачЦ_ИнвП_Дата&gt;RW$3,0,SUMPRODUCT(($B$28:$B$41="Теплица")*$L$28:$L$41)*31.5%),"")</f>
        <v>39375</v>
      </c>
      <c r="RX16" s="190">
        <f ca="1">IF(AND(НачИнвП_Дата&lt;=RX$3,КИнвП_Дата&gt;RX$3),
             IF(НачЦ_ИнвП_Дата&gt;RX$3,0,SUMPRODUCT(($B$28:$B$41="Теплица")*$L$28:$L$41)*31.5%),"")</f>
        <v>39375</v>
      </c>
      <c r="RY16" s="190">
        <f ca="1">IF(AND(НачИнвП_Дата&lt;=RY$3,КИнвП_Дата&gt;RY$3),
             IF(НачЦ_ИнвП_Дата&gt;RY$3,0,SUMPRODUCT(($B$28:$B$41="Теплица")*$L$28:$L$41)*31.5%),"")</f>
        <v>39375</v>
      </c>
      <c r="RZ16" s="192">
        <f t="shared" ca="1" si="763"/>
        <v>118125</v>
      </c>
      <c r="SA16" s="202">
        <f t="shared" ca="1" si="633"/>
        <v>472500</v>
      </c>
      <c r="SB16" s="190">
        <f ca="1">IF(AND(НачИнвП_Дата&lt;=SB$3,КИнвП_Дата&gt;SB$3),
             IF(НачЦ_ИнвП_Дата&gt;SB$3,0,SUMPRODUCT(($B$28:$B$41="Теплица")*$L$28:$L$41)*31.5%),"")</f>
        <v>39375</v>
      </c>
      <c r="SC16" s="190">
        <f ca="1">IF(AND(НачИнвП_Дата&lt;=SC$3,КИнвП_Дата&gt;SC$3),
             IF(НачЦ_ИнвП_Дата&gt;SC$3,0,SUMPRODUCT(($B$28:$B$41="Теплица")*$L$28:$L$41)*31.5%),"")</f>
        <v>39375</v>
      </c>
      <c r="SD16" s="190">
        <f ca="1">IF(AND(НачИнвП_Дата&lt;=SD$3,КИнвП_Дата&gt;SD$3),
             IF(НачЦ_ИнвП_Дата&gt;SD$3,0,SUMPRODUCT(($B$28:$B$41="Теплица")*$L$28:$L$41)*31.5%),"")</f>
        <v>39375</v>
      </c>
      <c r="SE16" s="192">
        <f t="shared" ca="1" si="764"/>
        <v>118125</v>
      </c>
      <c r="SF16" s="190">
        <f ca="1">IF(AND(НачИнвП_Дата&lt;=SF$3,КИнвП_Дата&gt;SF$3),
             IF(НачЦ_ИнвП_Дата&gt;SF$3,0,SUMPRODUCT(($B$28:$B$41="Теплица")*$L$28:$L$41)*31.5%),"")</f>
        <v>39375</v>
      </c>
      <c r="SG16" s="190">
        <f ca="1">IF(AND(НачИнвП_Дата&lt;=SG$3,КИнвП_Дата&gt;SG$3),
             IF(НачЦ_ИнвП_Дата&gt;SG$3,0,SUMPRODUCT(($B$28:$B$41="Теплица")*$L$28:$L$41)*31.5%),"")</f>
        <v>39375</v>
      </c>
      <c r="SH16" s="190">
        <f ca="1">IF(AND(НачИнвП_Дата&lt;=SH$3,КИнвП_Дата&gt;SH$3),
             IF(НачЦ_ИнвП_Дата&gt;SH$3,0,SUMPRODUCT(($B$28:$B$41="Теплица")*$L$28:$L$41)*31.5%),"")</f>
        <v>39375</v>
      </c>
      <c r="SI16" s="192">
        <f t="shared" ca="1" si="765"/>
        <v>118125</v>
      </c>
      <c r="SJ16" s="190">
        <f ca="1">IF(AND(НачИнвП_Дата&lt;=SJ$3,КИнвП_Дата&gt;SJ$3),
             IF(НачЦ_ИнвП_Дата&gt;SJ$3,0,SUMPRODUCT(($B$28:$B$41="Теплица")*$L$28:$L$41)*31.5%),"")</f>
        <v>39375</v>
      </c>
      <c r="SK16" s="190">
        <f ca="1">IF(AND(НачИнвП_Дата&lt;=SK$3,КИнвП_Дата&gt;SK$3),
             IF(НачЦ_ИнвП_Дата&gt;SK$3,0,SUMPRODUCT(($B$28:$B$41="Теплица")*$L$28:$L$41)*31.5%),"")</f>
        <v>39375</v>
      </c>
      <c r="SL16" s="190">
        <f ca="1">IF(AND(НачИнвП_Дата&lt;=SL$3,КИнвП_Дата&gt;SL$3),
             IF(НачЦ_ИнвП_Дата&gt;SL$3,0,SUMPRODUCT(($B$28:$B$41="Теплица")*$L$28:$L$41)*31.5%),"")</f>
        <v>39375</v>
      </c>
      <c r="SM16" s="192">
        <f t="shared" ca="1" si="766"/>
        <v>118125</v>
      </c>
      <c r="SN16" s="190">
        <f ca="1">IF(AND(НачИнвП_Дата&lt;=SN$3,КИнвП_Дата&gt;SN$3),
             IF(НачЦ_ИнвП_Дата&gt;SN$3,0,SUMPRODUCT(($B$28:$B$41="Теплица")*$L$28:$L$41)*31.5%),"")</f>
        <v>39375</v>
      </c>
      <c r="SO16" s="190">
        <f ca="1">IF(AND(НачИнвП_Дата&lt;=SO$3,КИнвП_Дата&gt;SO$3),
             IF(НачЦ_ИнвП_Дата&gt;SO$3,0,SUMPRODUCT(($B$28:$B$41="Теплица")*$L$28:$L$41)*31.5%),"")</f>
        <v>39375</v>
      </c>
      <c r="SP16" s="190">
        <f ca="1">IF(AND(НачИнвП_Дата&lt;=SP$3,КИнвП_Дата&gt;SP$3),
             IF(НачЦ_ИнвП_Дата&gt;SP$3,0,SUMPRODUCT(($B$28:$B$41="Теплица")*$L$28:$L$41)*31.5%),"")</f>
        <v>39375</v>
      </c>
      <c r="SQ16" s="192">
        <f t="shared" ca="1" si="767"/>
        <v>118125</v>
      </c>
      <c r="SR16" s="202">
        <f t="shared" ca="1" si="638"/>
        <v>472500</v>
      </c>
      <c r="SS16" s="190">
        <f ca="1">IF(AND(НачИнвП_Дата&lt;=SS$3,КИнвП_Дата&gt;SS$3),
             IF(НачЦ_ИнвП_Дата&gt;SS$3,0,SUMPRODUCT(($B$28:$B$41="Теплица")*$L$28:$L$41)*31.5%),"")</f>
        <v>39375</v>
      </c>
      <c r="ST16" s="190">
        <f ca="1">IF(AND(НачИнвП_Дата&lt;=ST$3,КИнвП_Дата&gt;ST$3),
             IF(НачЦ_ИнвП_Дата&gt;ST$3,0,SUMPRODUCT(($B$28:$B$41="Теплица")*$L$28:$L$41)*31.5%),"")</f>
        <v>39375</v>
      </c>
      <c r="SU16" s="190">
        <f ca="1">IF(AND(НачИнвП_Дата&lt;=SU$3,КИнвП_Дата&gt;SU$3),
             IF(НачЦ_ИнвП_Дата&gt;SU$3,0,SUMPRODUCT(($B$28:$B$41="Теплица")*$L$28:$L$41)*31.5%),"")</f>
        <v>39375</v>
      </c>
      <c r="SV16" s="192">
        <f t="shared" ca="1" si="768"/>
        <v>118125</v>
      </c>
      <c r="SW16" s="190">
        <f ca="1">IF(AND(НачИнвП_Дата&lt;=SW$3,КИнвП_Дата&gt;SW$3),
             IF(НачЦ_ИнвП_Дата&gt;SW$3,0,SUMPRODUCT(($B$28:$B$41="Теплица")*$L$28:$L$41)*31.5%),"")</f>
        <v>39375</v>
      </c>
      <c r="SX16" s="190">
        <f ca="1">IF(AND(НачИнвП_Дата&lt;=SX$3,КИнвП_Дата&gt;SX$3),
             IF(НачЦ_ИнвП_Дата&gt;SX$3,0,SUMPRODUCT(($B$28:$B$41="Теплица")*$L$28:$L$41)*31.5%),"")</f>
        <v>39375</v>
      </c>
      <c r="SY16" s="190">
        <f ca="1">IF(AND(НачИнвП_Дата&lt;=SY$3,КИнвП_Дата&gt;SY$3),
             IF(НачЦ_ИнвП_Дата&gt;SY$3,0,SUMPRODUCT(($B$28:$B$41="Теплица")*$L$28:$L$41)*31.5%),"")</f>
        <v>39375</v>
      </c>
      <c r="SZ16" s="192">
        <f t="shared" ca="1" si="769"/>
        <v>118125</v>
      </c>
      <c r="TA16" s="190">
        <f ca="1">IF(AND(НачИнвП_Дата&lt;=TA$3,КИнвП_Дата&gt;TA$3),
             IF(НачЦ_ИнвП_Дата&gt;TA$3,0,SUMPRODUCT(($B$28:$B$41="Теплица")*$L$28:$L$41)*31.5%),"")</f>
        <v>39375</v>
      </c>
      <c r="TB16" s="190">
        <f ca="1">IF(AND(НачИнвП_Дата&lt;=TB$3,КИнвП_Дата&gt;TB$3),
             IF(НачЦ_ИнвП_Дата&gt;TB$3,0,SUMPRODUCT(($B$28:$B$41="Теплица")*$L$28:$L$41)*31.5%),"")</f>
        <v>39375</v>
      </c>
      <c r="TC16" s="190">
        <f ca="1">IF(AND(НачИнвП_Дата&lt;=TC$3,КИнвП_Дата&gt;TC$3),
             IF(НачЦ_ИнвП_Дата&gt;TC$3,0,SUMPRODUCT(($B$28:$B$41="Теплица")*$L$28:$L$41)*31.5%),"")</f>
        <v>39375</v>
      </c>
      <c r="TD16" s="192">
        <f t="shared" ca="1" si="770"/>
        <v>118125</v>
      </c>
      <c r="TE16" s="190" t="str">
        <f ca="1">IF(AND(НачИнвП_Дата&lt;=TE$3,КИнвП_Дата&gt;TE$3),
             IF(НачЦ_ИнвП_Дата&gt;TE$3,0,SUMPRODUCT(($B$28:$B$41="Теплица")*$L$28:$L$41)*31.5%),"")</f>
        <v/>
      </c>
      <c r="TF16" s="190" t="str">
        <f ca="1">IF(AND(НачИнвП_Дата&lt;=TF$3,КИнвП_Дата&gt;TF$3),
             IF(НачЦ_ИнвП_Дата&gt;TF$3,0,SUMPRODUCT(($B$28:$B$41="Теплица")*$L$28:$L$41)*31.5%),"")</f>
        <v/>
      </c>
      <c r="TG16" s="190" t="str">
        <f ca="1">IF(AND(НачИнвП_Дата&lt;=TG$3,КИнвП_Дата&gt;TG$3),
             IF(НачЦ_ИнвП_Дата&gt;TG$3,0,SUMPRODUCT(($B$28:$B$41="Теплица")*$L$28:$L$41)*31.5%),"")</f>
        <v/>
      </c>
      <c r="TH16" s="192">
        <f t="shared" ca="1" si="771"/>
        <v>0</v>
      </c>
      <c r="TI16" s="202">
        <f t="shared" ca="1" si="643"/>
        <v>354375</v>
      </c>
    </row>
    <row r="17" spans="1:529" ht="15.75" outlineLevel="1" thickBot="1">
      <c r="A17" s="649" t="s">
        <v>147</v>
      </c>
      <c r="B17" s="649"/>
      <c r="C17" s="184"/>
      <c r="D17" s="182"/>
      <c r="E17" s="182"/>
      <c r="F17" s="183"/>
      <c r="G17" s="184"/>
      <c r="H17" s="182"/>
      <c r="I17" s="182"/>
      <c r="J17" s="183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2"/>
      <c r="V17" s="182"/>
      <c r="W17" s="183"/>
      <c r="X17" s="184"/>
      <c r="Y17" s="182"/>
      <c r="Z17" s="182"/>
      <c r="AA17" s="183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2"/>
      <c r="AM17" s="182"/>
      <c r="AN17" s="183"/>
      <c r="AO17" s="184"/>
      <c r="AP17" s="182"/>
      <c r="AQ17" s="182"/>
      <c r="AR17" s="183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2"/>
      <c r="BD17" s="182"/>
      <c r="BE17" s="183"/>
      <c r="BF17" s="184"/>
      <c r="BG17" s="182"/>
      <c r="BH17" s="182"/>
      <c r="BI17" s="183"/>
      <c r="BJ17" s="184"/>
      <c r="BK17" s="184"/>
      <c r="BL17" s="184"/>
      <c r="BM17" s="184"/>
      <c r="BN17" s="184"/>
      <c r="BO17" s="184"/>
      <c r="BP17" s="184"/>
      <c r="BQ17" s="184"/>
      <c r="BR17" s="184"/>
      <c r="BS17" s="184"/>
      <c r="BT17" s="182"/>
      <c r="BU17" s="182"/>
      <c r="BV17" s="183"/>
      <c r="BW17" s="184"/>
      <c r="BX17" s="182"/>
      <c r="BY17" s="182"/>
      <c r="BZ17" s="183"/>
      <c r="CA17" s="184"/>
      <c r="CB17" s="184"/>
      <c r="CC17" s="184"/>
      <c r="CD17" s="184"/>
      <c r="CE17" s="184"/>
      <c r="CF17" s="184"/>
      <c r="CG17" s="184"/>
      <c r="CH17" s="184"/>
      <c r="CI17" s="184"/>
      <c r="CJ17" s="184"/>
      <c r="CK17" s="182"/>
      <c r="CL17" s="182"/>
      <c r="CM17" s="183"/>
      <c r="CN17" s="184"/>
      <c r="CO17" s="182"/>
      <c r="CP17" s="182"/>
      <c r="CQ17" s="183"/>
      <c r="CR17" s="184"/>
      <c r="CS17" s="184"/>
      <c r="CT17" s="184"/>
      <c r="CU17" s="184"/>
      <c r="CV17" s="184"/>
      <c r="CW17" s="184"/>
      <c r="CX17" s="184"/>
      <c r="CY17" s="184"/>
      <c r="CZ17" s="184"/>
      <c r="DA17" s="184"/>
      <c r="DB17" s="182"/>
      <c r="DC17" s="182"/>
      <c r="DD17" s="183"/>
      <c r="DE17" s="184"/>
      <c r="DF17" s="182"/>
      <c r="DG17" s="182"/>
      <c r="DH17" s="183"/>
      <c r="DI17" s="184"/>
      <c r="DJ17" s="184"/>
      <c r="DK17" s="184"/>
      <c r="DL17" s="184"/>
      <c r="DM17" s="184"/>
      <c r="DN17" s="184"/>
      <c r="DO17" s="184"/>
      <c r="DP17" s="184"/>
      <c r="DQ17" s="184"/>
      <c r="DR17" s="184"/>
      <c r="DS17" s="182"/>
      <c r="DT17" s="182"/>
      <c r="DU17" s="183"/>
      <c r="DV17" s="184"/>
      <c r="DW17" s="182"/>
      <c r="DX17" s="182"/>
      <c r="DY17" s="183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2"/>
      <c r="EK17" s="182"/>
      <c r="EL17" s="183"/>
      <c r="EM17" s="184"/>
      <c r="EN17" s="182"/>
      <c r="EO17" s="182"/>
      <c r="EP17" s="183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2"/>
      <c r="FB17" s="182"/>
      <c r="FC17" s="183"/>
      <c r="FD17" s="184"/>
      <c r="FE17" s="182"/>
      <c r="FF17" s="182"/>
      <c r="FG17" s="183"/>
      <c r="FH17" s="184"/>
      <c r="FI17" s="184"/>
      <c r="FJ17" s="184"/>
      <c r="FK17" s="184"/>
      <c r="FL17" s="184"/>
      <c r="FM17" s="184"/>
      <c r="FN17" s="184"/>
      <c r="FO17" s="184"/>
      <c r="FP17" s="184"/>
      <c r="FQ17" s="184"/>
      <c r="FR17" s="182"/>
      <c r="FS17" s="182"/>
      <c r="FT17" s="183"/>
      <c r="FU17" s="184"/>
      <c r="FV17" s="182"/>
      <c r="FW17" s="182"/>
      <c r="FX17" s="183"/>
      <c r="FY17" s="184"/>
      <c r="FZ17" s="184"/>
      <c r="GA17" s="184"/>
      <c r="GB17" s="184"/>
      <c r="GC17" s="184"/>
      <c r="GD17" s="184"/>
      <c r="GE17" s="184"/>
      <c r="GF17" s="184"/>
      <c r="GG17" s="184"/>
      <c r="GH17" s="184"/>
      <c r="GI17" s="182"/>
      <c r="GJ17" s="182"/>
      <c r="GK17" s="183"/>
      <c r="GL17" s="184"/>
      <c r="GM17" s="182"/>
      <c r="GN17" s="182"/>
      <c r="GO17" s="183"/>
      <c r="GP17" s="184"/>
      <c r="GQ17" s="184"/>
      <c r="GR17" s="184"/>
      <c r="GS17" s="184"/>
      <c r="GT17" s="184"/>
      <c r="GU17" s="184"/>
      <c r="GV17" s="184"/>
      <c r="GW17" s="184"/>
      <c r="GX17" s="184"/>
      <c r="GY17" s="184"/>
      <c r="GZ17" s="182"/>
      <c r="HA17" s="182"/>
      <c r="HB17" s="183"/>
      <c r="HC17" s="184"/>
      <c r="HD17" s="182"/>
      <c r="HE17" s="182"/>
      <c r="HF17" s="183"/>
      <c r="HG17" s="184"/>
      <c r="HH17" s="184"/>
      <c r="HI17" s="184"/>
      <c r="HJ17" s="184"/>
      <c r="HK17" s="184"/>
      <c r="HL17" s="184"/>
      <c r="HM17" s="184"/>
      <c r="HN17" s="184"/>
      <c r="HO17" s="184"/>
      <c r="HP17" s="184"/>
      <c r="HQ17" s="182"/>
      <c r="HR17" s="182"/>
      <c r="HS17" s="183"/>
      <c r="HT17" s="184"/>
      <c r="HU17" s="182"/>
      <c r="HV17" s="182"/>
      <c r="HW17" s="183"/>
      <c r="HX17" s="184"/>
      <c r="HY17" s="184"/>
      <c r="HZ17" s="184"/>
      <c r="IA17" s="184"/>
      <c r="IB17" s="184"/>
      <c r="IC17" s="184"/>
      <c r="ID17" s="184"/>
      <c r="IE17" s="184"/>
      <c r="IF17" s="184"/>
      <c r="IG17" s="184"/>
      <c r="IH17" s="182"/>
      <c r="II17" s="182"/>
      <c r="IJ17" s="183"/>
      <c r="IK17" s="184"/>
      <c r="IL17" s="182"/>
      <c r="IM17" s="182"/>
      <c r="IN17" s="183"/>
      <c r="IO17" s="184"/>
      <c r="IP17" s="184"/>
      <c r="IQ17" s="184"/>
      <c r="IR17" s="184"/>
      <c r="IS17" s="184"/>
      <c r="IT17" s="184"/>
      <c r="IU17" s="184"/>
      <c r="IV17" s="184"/>
      <c r="IW17" s="184"/>
      <c r="IX17" s="184"/>
      <c r="IY17" s="182"/>
      <c r="IZ17" s="182"/>
      <c r="JA17" s="183"/>
      <c r="JB17" s="184"/>
      <c r="JC17" s="182"/>
      <c r="JD17" s="182"/>
      <c r="JE17" s="183"/>
      <c r="JF17" s="184"/>
      <c r="JG17" s="184"/>
      <c r="JH17" s="184"/>
      <c r="JI17" s="184"/>
      <c r="JJ17" s="184"/>
      <c r="JK17" s="184"/>
      <c r="JL17" s="184"/>
      <c r="JM17" s="184"/>
      <c r="JN17" s="184"/>
      <c r="JO17" s="184"/>
      <c r="JP17" s="182"/>
      <c r="JQ17" s="182"/>
      <c r="JR17" s="183"/>
      <c r="JS17" s="184"/>
      <c r="JT17" s="182"/>
      <c r="JU17" s="182"/>
      <c r="JV17" s="183"/>
      <c r="JW17" s="184"/>
      <c r="JX17" s="184"/>
      <c r="JY17" s="184"/>
      <c r="JZ17" s="184"/>
      <c r="KA17" s="184"/>
      <c r="KB17" s="184"/>
      <c r="KC17" s="184"/>
      <c r="KD17" s="184"/>
      <c r="KE17" s="184"/>
      <c r="KF17" s="184"/>
      <c r="KG17" s="182"/>
      <c r="KH17" s="182"/>
      <c r="KI17" s="183"/>
      <c r="KJ17" s="184"/>
      <c r="KK17" s="182"/>
      <c r="KL17" s="182"/>
      <c r="KM17" s="183"/>
      <c r="KN17" s="184"/>
      <c r="KO17" s="184"/>
      <c r="KP17" s="184"/>
      <c r="KQ17" s="184"/>
      <c r="KR17" s="184"/>
      <c r="KS17" s="184"/>
      <c r="KT17" s="184"/>
      <c r="KU17" s="184"/>
      <c r="KV17" s="184"/>
      <c r="KW17" s="184"/>
      <c r="KX17" s="182"/>
      <c r="KY17" s="182"/>
      <c r="KZ17" s="183"/>
      <c r="LA17" s="184"/>
      <c r="LB17" s="182"/>
      <c r="LC17" s="182"/>
      <c r="LD17" s="183"/>
      <c r="LE17" s="184"/>
      <c r="LF17" s="184"/>
      <c r="LG17" s="184"/>
      <c r="LH17" s="184"/>
      <c r="LI17" s="184"/>
      <c r="LJ17" s="184"/>
      <c r="LK17" s="184"/>
      <c r="LL17" s="184"/>
      <c r="LM17" s="184"/>
      <c r="LN17" s="184"/>
      <c r="LO17" s="182"/>
      <c r="LP17" s="182"/>
      <c r="LQ17" s="183"/>
      <c r="LR17" s="184"/>
      <c r="LS17" s="182"/>
      <c r="LT17" s="182"/>
      <c r="LU17" s="183"/>
      <c r="LV17" s="184"/>
      <c r="LW17" s="184"/>
      <c r="LX17" s="184"/>
      <c r="LY17" s="184"/>
      <c r="LZ17" s="184"/>
      <c r="MA17" s="184"/>
      <c r="MB17" s="184"/>
      <c r="MC17" s="184"/>
      <c r="MD17" s="184"/>
      <c r="ME17" s="184"/>
      <c r="MF17" s="182"/>
      <c r="MG17" s="182"/>
      <c r="MH17" s="183"/>
      <c r="MI17" s="184"/>
      <c r="MJ17" s="182"/>
      <c r="MK17" s="182"/>
      <c r="ML17" s="183"/>
      <c r="MM17" s="184"/>
      <c r="MN17" s="184"/>
      <c r="MO17" s="184"/>
      <c r="MP17" s="184"/>
      <c r="MQ17" s="184"/>
      <c r="MR17" s="184"/>
      <c r="MS17" s="184"/>
      <c r="MT17" s="184"/>
      <c r="MU17" s="184"/>
      <c r="MV17" s="184"/>
      <c r="MW17" s="182"/>
      <c r="MX17" s="182"/>
      <c r="MY17" s="183"/>
      <c r="MZ17" s="184"/>
      <c r="NA17" s="182"/>
      <c r="NB17" s="182"/>
      <c r="NC17" s="183"/>
      <c r="ND17" s="184"/>
      <c r="NE17" s="184"/>
      <c r="NF17" s="184"/>
      <c r="NG17" s="184"/>
      <c r="NH17" s="184"/>
      <c r="NI17" s="184"/>
      <c r="NJ17" s="184"/>
      <c r="NK17" s="184"/>
      <c r="NL17" s="184"/>
      <c r="NM17" s="184"/>
      <c r="NN17" s="182"/>
      <c r="NO17" s="182"/>
      <c r="NP17" s="183"/>
      <c r="NQ17" s="184"/>
      <c r="NR17" s="182"/>
      <c r="NS17" s="182"/>
      <c r="NT17" s="183"/>
      <c r="NU17" s="184"/>
      <c r="NV17" s="184"/>
      <c r="NW17" s="184"/>
      <c r="NX17" s="184"/>
      <c r="NY17" s="184"/>
      <c r="NZ17" s="184"/>
      <c r="OA17" s="184"/>
      <c r="OB17" s="184"/>
      <c r="OC17" s="184"/>
      <c r="OD17" s="184"/>
      <c r="OE17" s="182"/>
      <c r="OF17" s="182"/>
      <c r="OG17" s="183"/>
      <c r="OH17" s="184"/>
      <c r="OI17" s="182"/>
      <c r="OJ17" s="182"/>
      <c r="OK17" s="183"/>
      <c r="OL17" s="184"/>
      <c r="OM17" s="184"/>
      <c r="ON17" s="184"/>
      <c r="OO17" s="184"/>
      <c r="OP17" s="184"/>
      <c r="OQ17" s="184"/>
      <c r="OR17" s="184"/>
      <c r="OS17" s="184"/>
      <c r="OT17" s="184"/>
      <c r="OU17" s="184"/>
      <c r="OV17" s="182"/>
      <c r="OW17" s="182"/>
      <c r="OX17" s="183"/>
      <c r="OY17" s="184"/>
      <c r="OZ17" s="182"/>
      <c r="PA17" s="182"/>
      <c r="PB17" s="183"/>
      <c r="PC17" s="184"/>
      <c r="PD17" s="184"/>
      <c r="PE17" s="184"/>
      <c r="PF17" s="184"/>
      <c r="PG17" s="184"/>
      <c r="PH17" s="184"/>
      <c r="PI17" s="184"/>
      <c r="PJ17" s="184"/>
      <c r="PK17" s="184"/>
      <c r="PL17" s="184"/>
      <c r="PM17" s="182"/>
      <c r="PN17" s="182"/>
      <c r="PO17" s="183"/>
      <c r="PP17" s="184"/>
      <c r="PQ17" s="182"/>
      <c r="PR17" s="182"/>
      <c r="PS17" s="183"/>
      <c r="PT17" s="184"/>
      <c r="PU17" s="184"/>
      <c r="PV17" s="184"/>
      <c r="PW17" s="184"/>
      <c r="PX17" s="184"/>
      <c r="PY17" s="184"/>
      <c r="PZ17" s="184"/>
      <c r="QA17" s="184"/>
      <c r="QB17" s="184"/>
      <c r="QC17" s="184"/>
      <c r="QD17" s="182"/>
      <c r="QE17" s="182"/>
      <c r="QF17" s="183"/>
      <c r="QG17" s="184"/>
      <c r="QH17" s="182"/>
      <c r="QI17" s="182"/>
      <c r="QJ17" s="183"/>
      <c r="QK17" s="184"/>
      <c r="QL17" s="184"/>
      <c r="QM17" s="184"/>
      <c r="QN17" s="184"/>
      <c r="QO17" s="184"/>
      <c r="QP17" s="184"/>
      <c r="QQ17" s="184"/>
      <c r="QR17" s="184"/>
      <c r="QS17" s="184"/>
      <c r="QT17" s="184"/>
      <c r="QU17" s="182"/>
      <c r="QV17" s="182"/>
      <c r="QW17" s="183"/>
      <c r="QX17" s="184"/>
      <c r="QY17" s="182"/>
      <c r="QZ17" s="182"/>
      <c r="RA17" s="183"/>
      <c r="RB17" s="184"/>
      <c r="RC17" s="184"/>
      <c r="RD17" s="184"/>
      <c r="RE17" s="184"/>
      <c r="RF17" s="184"/>
      <c r="RG17" s="184"/>
      <c r="RH17" s="184"/>
      <c r="RI17" s="184"/>
      <c r="RJ17" s="184"/>
      <c r="RK17" s="184"/>
      <c r="RL17" s="182"/>
      <c r="RM17" s="182"/>
      <c r="RN17" s="183"/>
      <c r="RO17" s="184"/>
      <c r="RP17" s="182"/>
      <c r="RQ17" s="182"/>
      <c r="RR17" s="183"/>
      <c r="RS17" s="184"/>
      <c r="RT17" s="184"/>
      <c r="RU17" s="184"/>
      <c r="RV17" s="184"/>
      <c r="RW17" s="184"/>
      <c r="RX17" s="184"/>
      <c r="RY17" s="184"/>
      <c r="RZ17" s="184"/>
      <c r="SA17" s="184"/>
      <c r="SB17" s="184"/>
      <c r="SC17" s="182"/>
      <c r="SD17" s="182"/>
      <c r="SE17" s="183"/>
      <c r="SF17" s="184"/>
      <c r="SG17" s="182"/>
      <c r="SH17" s="182"/>
      <c r="SI17" s="183"/>
      <c r="SJ17" s="184"/>
      <c r="SK17" s="184"/>
      <c r="SL17" s="184"/>
      <c r="SM17" s="184"/>
      <c r="SN17" s="184"/>
      <c r="SO17" s="184"/>
      <c r="SP17" s="184"/>
      <c r="SQ17" s="184"/>
      <c r="SR17" s="184"/>
      <c r="SS17" s="184"/>
      <c r="ST17" s="182"/>
      <c r="SU17" s="182"/>
      <c r="SV17" s="183"/>
      <c r="SW17" s="184"/>
      <c r="SX17" s="182"/>
      <c r="SY17" s="182"/>
      <c r="SZ17" s="183"/>
      <c r="TA17" s="184"/>
      <c r="TB17" s="184"/>
      <c r="TC17" s="184"/>
      <c r="TD17" s="184"/>
      <c r="TE17" s="184"/>
      <c r="TF17" s="184"/>
      <c r="TG17" s="184"/>
      <c r="TH17" s="184"/>
      <c r="TI17" s="184"/>
    </row>
    <row r="18" spans="1:529" outlineLevel="1">
      <c r="A18" s="639" t="s">
        <v>146</v>
      </c>
      <c r="B18" s="640"/>
      <c r="C18" s="190" t="str">
        <f>IF(AND(НачИнвП_Дата&lt;=C$3,КИнвП_Дата&gt;C$3),
             IF(НачЦ_ИнвП_Дата&gt;C$3,SUMPRODUCT(($B$28:$B$41="АУП")*$C$28:$C$41),SUMPRODUCT(($B$28:$B$41="АУП")*$G$28:$G$41)),"")</f>
        <v/>
      </c>
      <c r="D18" s="190" t="str">
        <f ca="1">IF(AND(НачИнвП_Дата&lt;=D$3,КИнвП_Дата&gt;D$3),
             IF(НачЦ_ИнвП_Дата&gt;D$3,SUMPRODUCT(($B$28:$B$41="АУП")*$C$28:$C$41),SUMPRODUCT(($B$28:$B$41="АУП")*$G$28:$G$41)),"")</f>
        <v/>
      </c>
      <c r="E18" s="190" t="str">
        <f ca="1">IF(AND(НачИнвП_Дата&lt;=E$3,КИнвП_Дата&gt;E$3),
             IF(НачЦ_ИнвП_Дата&gt;E$3,SUMPRODUCT(($B$28:$B$41="АУП")*$C$28:$C$41),SUMPRODUCT(($B$28:$B$41="АУП")*$G$28:$G$41)),"")</f>
        <v/>
      </c>
      <c r="F18" s="189">
        <f ca="1">IFERROR(AVERAGE(C18:E18),0)</f>
        <v>0</v>
      </c>
      <c r="G18" s="190" t="str">
        <f ca="1">IF(AND(НачИнвП_Дата&lt;=G$3,КИнвП_Дата&gt;G$3),
             IF(НачЦ_ИнвП_Дата&gt;G$3,SUMPRODUCT(($B$28:$B$41="АУП")*$C$28:$C$41),SUMPRODUCT(($B$28:$B$41="АУП")*$G$28:$G$41)),"")</f>
        <v/>
      </c>
      <c r="H18" s="190" t="str">
        <f ca="1">IF(AND(НачИнвП_Дата&lt;=H$3,КИнвП_Дата&gt;H$3),
             IF(НачЦ_ИнвП_Дата&gt;H$3,SUMPRODUCT(($B$28:$B$41="АУП")*$C$28:$C$41),SUMPRODUCT(($B$28:$B$41="АУП")*$G$28:$G$41)),"")</f>
        <v/>
      </c>
      <c r="I18" s="190" t="str">
        <f ca="1">IF(AND(НачИнвП_Дата&lt;=I$3,КИнвП_Дата&gt;I$3),
             IF(НачЦ_ИнвП_Дата&gt;I$3,SUMPRODUCT(($B$28:$B$41="АУП")*$C$28:$C$41),SUMPRODUCT(($B$28:$B$41="АУП")*$G$28:$G$41)),"")</f>
        <v/>
      </c>
      <c r="J18" s="189">
        <f ca="1">IFERROR(AVERAGE(G18:I18),0)</f>
        <v>0</v>
      </c>
      <c r="K18" s="190" t="str">
        <f ca="1">IF(AND(НачИнвП_Дата&lt;=K$3,КИнвП_Дата&gt;K$3),
             IF(НачЦ_ИнвП_Дата&gt;K$3,SUMPRODUCT(($B$28:$B$41="АУП")*$C$28:$C$41),SUMPRODUCT(($B$28:$B$41="АУП")*$G$28:$G$41)),"")</f>
        <v/>
      </c>
      <c r="L18" s="190" t="str">
        <f ca="1">IF(AND(НачИнвП_Дата&lt;=L$3,КИнвП_Дата&gt;L$3),
             IF(НачЦ_ИнвП_Дата&gt;L$3,SUMPRODUCT(($B$28:$B$41="АУП")*$C$28:$C$41),SUMPRODUCT(($B$28:$B$41="АУП")*$G$28:$G$41)),"")</f>
        <v/>
      </c>
      <c r="M18" s="190" t="str">
        <f ca="1">IF(AND(НачИнвП_Дата&lt;=M$3,КИнвП_Дата&gt;M$3),
             IF(НачЦ_ИнвП_Дата&gt;M$3,SUMPRODUCT(($B$28:$B$41="АУП")*$C$28:$C$41),SUMPRODUCT(($B$28:$B$41="АУП")*$G$28:$G$41)),"")</f>
        <v/>
      </c>
      <c r="N18" s="189">
        <f ca="1">IFERROR(AVERAGE(K18:M18),0)</f>
        <v>0</v>
      </c>
      <c r="O18" s="190">
        <f ca="1">IF(AND(НачИнвП_Дата&lt;=O$3,КИнвП_Дата&gt;O$3),
             IF(НачЦ_ИнвП_Дата&gt;O$3,SUMPRODUCT(($B$28:$B$41="АУП")*$C$28:$C$41),SUMPRODUCT(($B$28:$B$41="АУП")*$G$28:$G$41)),"")</f>
        <v>3</v>
      </c>
      <c r="P18" s="190">
        <f ca="1">IF(AND(НачИнвП_Дата&lt;=P$3,КИнвП_Дата&gt;P$3),
             IF(НачЦ_ИнвП_Дата&gt;P$3,SUMPRODUCT(($B$28:$B$41="АУП")*$C$28:$C$41),SUMPRODUCT(($B$28:$B$41="АУП")*$G$28:$G$41)),"")</f>
        <v>3</v>
      </c>
      <c r="Q18" s="190">
        <f ca="1">IF(AND(НачИнвП_Дата&lt;=Q$3,КИнвП_Дата&gt;Q$3),
             IF(НачЦ_ИнвП_Дата&gt;Q$3,SUMPRODUCT(($B$28:$B$41="АУП")*$C$28:$C$41),SUMPRODUCT(($B$28:$B$41="АУП")*$G$28:$G$41)),"")</f>
        <v>3</v>
      </c>
      <c r="R18" s="189">
        <f ca="1">IFERROR(AVERAGE(O18:Q18),0)</f>
        <v>3</v>
      </c>
      <c r="S18" s="200">
        <f ca="1">AVERAGE(F18,J18,N18,R18)</f>
        <v>0.75</v>
      </c>
      <c r="T18" s="190">
        <f ca="1">IF(AND(НачИнвП_Дата&lt;=T$3,КИнвП_Дата&gt;T$3),
             IF(НачЦ_ИнвП_Дата&gt;T$3,SUMPRODUCT(($B$28:$B$41="АУП")*$C$28:$C$41),SUMPRODUCT(($B$28:$B$41="АУП")*$G$28:$G$41)),"")</f>
        <v>3</v>
      </c>
      <c r="U18" s="190">
        <f ca="1">IF(AND(НачИнвП_Дата&lt;=U$3,КИнвП_Дата&gt;U$3),
             IF(НачЦ_ИнвП_Дата&gt;U$3,SUMPRODUCT(($B$28:$B$41="АУП")*$C$28:$C$41),SUMPRODUCT(($B$28:$B$41="АУП")*$G$28:$G$41)),"")</f>
        <v>3</v>
      </c>
      <c r="V18" s="190">
        <f ca="1">IF(AND(НачИнвП_Дата&lt;=V$3,КИнвП_Дата&gt;V$3),
             IF(НачЦ_ИнвП_Дата&gt;V$3,SUMPRODUCT(($B$28:$B$41="АУП")*$C$28:$C$41),SUMPRODUCT(($B$28:$B$41="АУП")*$G$28:$G$41)),"")</f>
        <v>3</v>
      </c>
      <c r="W18" s="189">
        <f t="shared" ref="W18" ca="1" si="772">IFERROR(AVERAGE(T18:V18),0)</f>
        <v>3</v>
      </c>
      <c r="X18" s="190">
        <f ca="1">IF(AND(НачИнвП_Дата&lt;=X$3,КИнвП_Дата&gt;X$3),
             IF(НачЦ_ИнвП_Дата&gt;X$3,SUMPRODUCT(($B$28:$B$41="АУП")*$C$28:$C$41),SUMPRODUCT(($B$28:$B$41="АУП")*$G$28:$G$41)),"")</f>
        <v>3</v>
      </c>
      <c r="Y18" s="190">
        <f ca="1">IF(AND(НачИнвП_Дата&lt;=Y$3,КИнвП_Дата&gt;Y$3),
             IF(НачЦ_ИнвП_Дата&gt;Y$3,SUMPRODUCT(($B$28:$B$41="АУП")*$C$28:$C$41),SUMPRODUCT(($B$28:$B$41="АУП")*$G$28:$G$41)),"")</f>
        <v>3</v>
      </c>
      <c r="Z18" s="190">
        <f ca="1">IF(AND(НачИнвП_Дата&lt;=Z$3,КИнвП_Дата&gt;Z$3),
             IF(НачЦ_ИнвП_Дата&gt;Z$3,SUMPRODUCT(($B$28:$B$41="АУП")*$C$28:$C$41),SUMPRODUCT(($B$28:$B$41="АУП")*$G$28:$G$41)),"")</f>
        <v>3</v>
      </c>
      <c r="AA18" s="189">
        <f t="shared" ref="AA18" ca="1" si="773">IFERROR(AVERAGE(X18:Z18),0)</f>
        <v>3</v>
      </c>
      <c r="AB18" s="190">
        <f ca="1">IF(AND(НачИнвП_Дата&lt;=AB$3,КИнвП_Дата&gt;AB$3),
             IF(НачЦ_ИнвП_Дата&gt;AB$3,SUMPRODUCT(($B$28:$B$41="АУП")*$C$28:$C$41),SUMPRODUCT(($B$28:$B$41="АУП")*$G$28:$G$41)),"")</f>
        <v>3</v>
      </c>
      <c r="AC18" s="190">
        <f ca="1">IF(AND(НачИнвП_Дата&lt;=AC$3,КИнвП_Дата&gt;AC$3),
             IF(НачЦ_ИнвП_Дата&gt;AC$3,SUMPRODUCT(($B$28:$B$41="АУП")*$C$28:$C$41),SUMPRODUCT(($B$28:$B$41="АУП")*$G$28:$G$41)),"")</f>
        <v>3</v>
      </c>
      <c r="AD18" s="190">
        <f ca="1">IF(AND(НачИнвП_Дата&lt;=AD$3,КИнвП_Дата&gt;AD$3),
             IF(НачЦ_ИнвП_Дата&gt;AD$3,SUMPRODUCT(($B$28:$B$41="АУП")*$C$28:$C$41),SUMPRODUCT(($B$28:$B$41="АУП")*$G$28:$G$41)),"")</f>
        <v>3</v>
      </c>
      <c r="AE18" s="189">
        <f t="shared" ref="AE18" ca="1" si="774">IFERROR(AVERAGE(AB18:AD18),0)</f>
        <v>3</v>
      </c>
      <c r="AF18" s="190">
        <f ca="1">IF(AND(НачИнвП_Дата&lt;=AF$3,КИнвП_Дата&gt;AF$3),
             IF(НачЦ_ИнвП_Дата&gt;AF$3,SUMPRODUCT(($B$28:$B$41="АУП")*$C$28:$C$41),SUMPRODUCT(($B$28:$B$41="АУП")*$G$28:$G$41)),"")</f>
        <v>3</v>
      </c>
      <c r="AG18" s="190">
        <f ca="1">IF(AND(НачИнвП_Дата&lt;=AG$3,КИнвП_Дата&gt;AG$3),
             IF(НачЦ_ИнвП_Дата&gt;AG$3,SUMPRODUCT(($B$28:$B$41="АУП")*$C$28:$C$41),SUMPRODUCT(($B$28:$B$41="АУП")*$G$28:$G$41)),"")</f>
        <v>3</v>
      </c>
      <c r="AH18" s="190">
        <f ca="1">IF(AND(НачИнвП_Дата&lt;=AH$3,КИнвП_Дата&gt;AH$3),
             IF(НачЦ_ИнвП_Дата&gt;AH$3,SUMPRODUCT(($B$28:$B$41="АУП")*$C$28:$C$41),SUMPRODUCT(($B$28:$B$41="АУП")*$G$28:$G$41)),"")</f>
        <v>3</v>
      </c>
      <c r="AI18" s="189">
        <f t="shared" ref="AI18" ca="1" si="775">IFERROR(AVERAGE(AF18:AH18),0)</f>
        <v>3</v>
      </c>
      <c r="AJ18" s="200">
        <f t="shared" ref="AJ18" ca="1" si="776">AVERAGE(W18,AA18,AE18,AI18)</f>
        <v>3</v>
      </c>
      <c r="AK18" s="190">
        <f ca="1">IF(AND(НачИнвП_Дата&lt;=AK$3,КИнвП_Дата&gt;AK$3),
             IF(НачЦ_ИнвП_Дата&gt;AK$3,SUMPRODUCT(($B$28:$B$41="АУП")*$C$28:$C$41),SUMPRODUCT(($B$28:$B$41="АУП")*$G$28:$G$41)),"")</f>
        <v>3</v>
      </c>
      <c r="AL18" s="190">
        <f ca="1">IF(AND(НачИнвП_Дата&lt;=AL$3,КИнвП_Дата&gt;AL$3),
             IF(НачЦ_ИнвП_Дата&gt;AL$3,SUMPRODUCT(($B$28:$B$41="АУП")*$C$28:$C$41),SUMPRODUCT(($B$28:$B$41="АУП")*$G$28:$G$41)),"")</f>
        <v>3</v>
      </c>
      <c r="AM18" s="190">
        <f ca="1">IF(AND(НачИнвП_Дата&lt;=AM$3,КИнвП_Дата&gt;AM$3),
             IF(НачЦ_ИнвП_Дата&gt;AM$3,SUMPRODUCT(($B$28:$B$41="АУП")*$C$28:$C$41),SUMPRODUCT(($B$28:$B$41="АУП")*$G$28:$G$41)),"")</f>
        <v>3</v>
      </c>
      <c r="AN18" s="189">
        <f t="shared" ref="AN18" ca="1" si="777">IFERROR(AVERAGE(AK18:AM18),0)</f>
        <v>3</v>
      </c>
      <c r="AO18" s="190">
        <f ca="1">IF(AND(НачИнвП_Дата&lt;=AO$3,КИнвП_Дата&gt;AO$3),
             IF(НачЦ_ИнвП_Дата&gt;AO$3,SUMPRODUCT(($B$28:$B$41="АУП")*$C$28:$C$41),SUMPRODUCT(($B$28:$B$41="АУП")*$G$28:$G$41)),"")</f>
        <v>3</v>
      </c>
      <c r="AP18" s="190">
        <f ca="1">IF(AND(НачИнвП_Дата&lt;=AP$3,КИнвП_Дата&gt;AP$3),
             IF(НачЦ_ИнвП_Дата&gt;AP$3,SUMPRODUCT(($B$28:$B$41="АУП")*$C$28:$C$41),SUMPRODUCT(($B$28:$B$41="АУП")*$G$28:$G$41)),"")</f>
        <v>3</v>
      </c>
      <c r="AQ18" s="190">
        <f ca="1">IF(AND(НачИнвП_Дата&lt;=AQ$3,КИнвП_Дата&gt;AQ$3),
             IF(НачЦ_ИнвП_Дата&gt;AQ$3,SUMPRODUCT(($B$28:$B$41="АУП")*$C$28:$C$41),SUMPRODUCT(($B$28:$B$41="АУП")*$G$28:$G$41)),"")</f>
        <v>3</v>
      </c>
      <c r="AR18" s="189">
        <f t="shared" ref="AR18" ca="1" si="778">IFERROR(AVERAGE(AO18:AQ18),0)</f>
        <v>3</v>
      </c>
      <c r="AS18" s="190">
        <f ca="1">IF(AND(НачИнвП_Дата&lt;=AS$3,КИнвП_Дата&gt;AS$3),
             IF(НачЦ_ИнвП_Дата&gt;AS$3,SUMPRODUCT(($B$28:$B$41="АУП")*$C$28:$C$41),SUMPRODUCT(($B$28:$B$41="АУП")*$G$28:$G$41)),"")</f>
        <v>3</v>
      </c>
      <c r="AT18" s="190">
        <f ca="1">IF(AND(НачИнвП_Дата&lt;=AT$3,КИнвП_Дата&gt;AT$3),
             IF(НачЦ_ИнвП_Дата&gt;AT$3,SUMPRODUCT(($B$28:$B$41="АУП")*$C$28:$C$41),SUMPRODUCT(($B$28:$B$41="АУП")*$G$28:$G$41)),"")</f>
        <v>3</v>
      </c>
      <c r="AU18" s="190">
        <f ca="1">IF(AND(НачИнвП_Дата&lt;=AU$3,КИнвП_Дата&gt;AU$3),
             IF(НачЦ_ИнвП_Дата&gt;AU$3,SUMPRODUCT(($B$28:$B$41="АУП")*$C$28:$C$41),SUMPRODUCT(($B$28:$B$41="АУП")*$G$28:$G$41)),"")</f>
        <v>3</v>
      </c>
      <c r="AV18" s="189">
        <f t="shared" ref="AV18" ca="1" si="779">IFERROR(AVERAGE(AS18:AU18),0)</f>
        <v>3</v>
      </c>
      <c r="AW18" s="190">
        <f ca="1">IF(AND(НачИнвП_Дата&lt;=AW$3,КИнвП_Дата&gt;AW$3),
             IF(НачЦ_ИнвП_Дата&gt;AW$3,SUMPRODUCT(($B$28:$B$41="АУП")*$C$28:$C$41),SUMPRODUCT(($B$28:$B$41="АУП")*$G$28:$G$41)),"")</f>
        <v>3</v>
      </c>
      <c r="AX18" s="190">
        <f ca="1">IF(AND(НачИнвП_Дата&lt;=AX$3,КИнвП_Дата&gt;AX$3),
             IF(НачЦ_ИнвП_Дата&gt;AX$3,SUMPRODUCT(($B$28:$B$41="АУП")*$C$28:$C$41),SUMPRODUCT(($B$28:$B$41="АУП")*$G$28:$G$41)),"")</f>
        <v>3</v>
      </c>
      <c r="AY18" s="190">
        <f ca="1">IF(AND(НачИнвП_Дата&lt;=AY$3,КИнвП_Дата&gt;AY$3),
             IF(НачЦ_ИнвП_Дата&gt;AY$3,SUMPRODUCT(($B$28:$B$41="АУП")*$C$28:$C$41),SUMPRODUCT(($B$28:$B$41="АУП")*$G$28:$G$41)),"")</f>
        <v>3</v>
      </c>
      <c r="AZ18" s="189">
        <f t="shared" ref="AZ18" ca="1" si="780">IFERROR(AVERAGE(AW18:AY18),0)</f>
        <v>3</v>
      </c>
      <c r="BA18" s="200">
        <f t="shared" ref="BA18" ca="1" si="781">AVERAGE(AN18,AR18,AV18,AZ18)</f>
        <v>3</v>
      </c>
      <c r="BB18" s="190">
        <f ca="1">IF(AND(НачИнвП_Дата&lt;=BB$3,КИнвП_Дата&gt;BB$3),
             IF(НачЦ_ИнвП_Дата&gt;BB$3,SUMPRODUCT(($B$28:$B$41="АУП")*$C$28:$C$41),SUMPRODUCT(($B$28:$B$41="АУП")*$G$28:$G$41)),"")</f>
        <v>3</v>
      </c>
      <c r="BC18" s="190">
        <f ca="1">IF(AND(НачИнвП_Дата&lt;=BC$3,КИнвП_Дата&gt;BC$3),
             IF(НачЦ_ИнвП_Дата&gt;BC$3,SUMPRODUCT(($B$28:$B$41="АУП")*$C$28:$C$41),SUMPRODUCT(($B$28:$B$41="АУП")*$G$28:$G$41)),"")</f>
        <v>3</v>
      </c>
      <c r="BD18" s="190">
        <f ca="1">IF(AND(НачИнвП_Дата&lt;=BD$3,КИнвП_Дата&gt;BD$3),
             IF(НачЦ_ИнвП_Дата&gt;BD$3,SUMPRODUCT(($B$28:$B$41="АУП")*$C$28:$C$41),SUMPRODUCT(($B$28:$B$41="АУП")*$G$28:$G$41)),"")</f>
        <v>3</v>
      </c>
      <c r="BE18" s="189">
        <f t="shared" ref="BE18" ca="1" si="782">IFERROR(AVERAGE(BB18:BD18),0)</f>
        <v>3</v>
      </c>
      <c r="BF18" s="190">
        <f ca="1">IF(AND(НачИнвП_Дата&lt;=BF$3,КИнвП_Дата&gt;BF$3),
             IF(НачЦ_ИнвП_Дата&gt;BF$3,SUMPRODUCT(($B$28:$B$41="АУП")*$C$28:$C$41),SUMPRODUCT(($B$28:$B$41="АУП")*$G$28:$G$41)),"")</f>
        <v>3</v>
      </c>
      <c r="BG18" s="190">
        <f ca="1">IF(AND(НачИнвП_Дата&lt;=BG$3,КИнвП_Дата&gt;BG$3),
             IF(НачЦ_ИнвП_Дата&gt;BG$3,SUMPRODUCT(($B$28:$B$41="АУП")*$C$28:$C$41),SUMPRODUCT(($B$28:$B$41="АУП")*$G$28:$G$41)),"")</f>
        <v>3</v>
      </c>
      <c r="BH18" s="190">
        <f ca="1">IF(AND(НачИнвП_Дата&lt;=BH$3,КИнвП_Дата&gt;BH$3),
             IF(НачЦ_ИнвП_Дата&gt;BH$3,SUMPRODUCT(($B$28:$B$41="АУП")*$C$28:$C$41),SUMPRODUCT(($B$28:$B$41="АУП")*$G$28:$G$41)),"")</f>
        <v>3</v>
      </c>
      <c r="BI18" s="189">
        <f t="shared" ref="BI18" ca="1" si="783">IFERROR(AVERAGE(BF18:BH18),0)</f>
        <v>3</v>
      </c>
      <c r="BJ18" s="190">
        <f ca="1">IF(AND(НачИнвП_Дата&lt;=BJ$3,КИнвП_Дата&gt;BJ$3),
             IF(НачЦ_ИнвП_Дата&gt;BJ$3,SUMPRODUCT(($B$28:$B$41="АУП")*$C$28:$C$41),SUMPRODUCT(($B$28:$B$41="АУП")*$G$28:$G$41)),"")</f>
        <v>3</v>
      </c>
      <c r="BK18" s="190">
        <f ca="1">IF(AND(НачИнвП_Дата&lt;=BK$3,КИнвП_Дата&gt;BK$3),
             IF(НачЦ_ИнвП_Дата&gt;BK$3,SUMPRODUCT(($B$28:$B$41="АУП")*$C$28:$C$41),SUMPRODUCT(($B$28:$B$41="АУП")*$G$28:$G$41)),"")</f>
        <v>3</v>
      </c>
      <c r="BL18" s="190">
        <f ca="1">IF(AND(НачИнвП_Дата&lt;=BL$3,КИнвП_Дата&gt;BL$3),
             IF(НачЦ_ИнвП_Дата&gt;BL$3,SUMPRODUCT(($B$28:$B$41="АУП")*$C$28:$C$41),SUMPRODUCT(($B$28:$B$41="АУП")*$G$28:$G$41)),"")</f>
        <v>3</v>
      </c>
      <c r="BM18" s="189">
        <f t="shared" ref="BM18" ca="1" si="784">IFERROR(AVERAGE(BJ18:BL18),0)</f>
        <v>3</v>
      </c>
      <c r="BN18" s="190">
        <f ca="1">IF(AND(НачИнвП_Дата&lt;=BN$3,КИнвП_Дата&gt;BN$3),
             IF(НачЦ_ИнвП_Дата&gt;BN$3,SUMPRODUCT(($B$28:$B$41="АУП")*$C$28:$C$41),SUMPRODUCT(($B$28:$B$41="АУП")*$G$28:$G$41)),"")</f>
        <v>3</v>
      </c>
      <c r="BO18" s="190">
        <f ca="1">IF(AND(НачИнвП_Дата&lt;=BO$3,КИнвП_Дата&gt;BO$3),
             IF(НачЦ_ИнвП_Дата&gt;BO$3,SUMPRODUCT(($B$28:$B$41="АУП")*$C$28:$C$41),SUMPRODUCT(($B$28:$B$41="АУП")*$G$28:$G$41)),"")</f>
        <v>3</v>
      </c>
      <c r="BP18" s="190">
        <f ca="1">IF(AND(НачИнвП_Дата&lt;=BP$3,КИнвП_Дата&gt;BP$3),
             IF(НачЦ_ИнвП_Дата&gt;BP$3,SUMPRODUCT(($B$28:$B$41="АУП")*$C$28:$C$41),SUMPRODUCT(($B$28:$B$41="АУП")*$G$28:$G$41)),"")</f>
        <v>3</v>
      </c>
      <c r="BQ18" s="189">
        <f t="shared" ref="BQ18" ca="1" si="785">IFERROR(AVERAGE(BN18:BP18),0)</f>
        <v>3</v>
      </c>
      <c r="BR18" s="200">
        <f t="shared" ref="BR18" ca="1" si="786">AVERAGE(BE18,BI18,BM18,BQ18)</f>
        <v>3</v>
      </c>
      <c r="BS18" s="190">
        <f ca="1">IF(AND(НачИнвП_Дата&lt;=BS$3,КИнвП_Дата&gt;BS$3),
             IF(НачЦ_ИнвП_Дата&gt;BS$3,SUMPRODUCT(($B$28:$B$41="АУП")*$C$28:$C$41),SUMPRODUCT(($B$28:$B$41="АУП")*$G$28:$G$41)),"")</f>
        <v>3</v>
      </c>
      <c r="BT18" s="190">
        <f ca="1">IF(AND(НачИнвП_Дата&lt;=BT$3,КИнвП_Дата&gt;BT$3),
             IF(НачЦ_ИнвП_Дата&gt;BT$3,SUMPRODUCT(($B$28:$B$41="АУП")*$C$28:$C$41),SUMPRODUCT(($B$28:$B$41="АУП")*$G$28:$G$41)),"")</f>
        <v>3</v>
      </c>
      <c r="BU18" s="190">
        <f ca="1">IF(AND(НачИнвП_Дата&lt;=BU$3,КИнвП_Дата&gt;BU$3),
             IF(НачЦ_ИнвП_Дата&gt;BU$3,SUMPRODUCT(($B$28:$B$41="АУП")*$C$28:$C$41),SUMPRODUCT(($B$28:$B$41="АУП")*$G$28:$G$41)),"")</f>
        <v>3</v>
      </c>
      <c r="BV18" s="189">
        <f t="shared" ref="BV18" ca="1" si="787">IFERROR(AVERAGE(BS18:BU18),0)</f>
        <v>3</v>
      </c>
      <c r="BW18" s="190">
        <f ca="1">IF(AND(НачИнвП_Дата&lt;=BW$3,КИнвП_Дата&gt;BW$3),
             IF(НачЦ_ИнвП_Дата&gt;BW$3,SUMPRODUCT(($B$28:$B$41="АУП")*$C$28:$C$41),SUMPRODUCT(($B$28:$B$41="АУП")*$G$28:$G$41)),"")</f>
        <v>3</v>
      </c>
      <c r="BX18" s="190">
        <f ca="1">IF(AND(НачИнвП_Дата&lt;=BX$3,КИнвП_Дата&gt;BX$3),
             IF(НачЦ_ИнвП_Дата&gt;BX$3,SUMPRODUCT(($B$28:$B$41="АУП")*$C$28:$C$41),SUMPRODUCT(($B$28:$B$41="АУП")*$G$28:$G$41)),"")</f>
        <v>3</v>
      </c>
      <c r="BY18" s="190">
        <f ca="1">IF(AND(НачИнвП_Дата&lt;=BY$3,КИнвП_Дата&gt;BY$3),
             IF(НачЦ_ИнвП_Дата&gt;BY$3,SUMPRODUCT(($B$28:$B$41="АУП")*$C$28:$C$41),SUMPRODUCT(($B$28:$B$41="АУП")*$G$28:$G$41)),"")</f>
        <v>3</v>
      </c>
      <c r="BZ18" s="189">
        <f t="shared" ref="BZ18" ca="1" si="788">IFERROR(AVERAGE(BW18:BY18),0)</f>
        <v>3</v>
      </c>
      <c r="CA18" s="190">
        <f ca="1">IF(AND(НачИнвП_Дата&lt;=CA$3,КИнвП_Дата&gt;CA$3),
             IF(НачЦ_ИнвП_Дата&gt;CA$3,SUMPRODUCT(($B$28:$B$41="АУП")*$C$28:$C$41),SUMPRODUCT(($B$28:$B$41="АУП")*$G$28:$G$41)),"")</f>
        <v>3</v>
      </c>
      <c r="CB18" s="190">
        <f ca="1">IF(AND(НачИнвП_Дата&lt;=CB$3,КИнвП_Дата&gt;CB$3),
             IF(НачЦ_ИнвП_Дата&gt;CB$3,SUMPRODUCT(($B$28:$B$41="АУП")*$C$28:$C$41),SUMPRODUCT(($B$28:$B$41="АУП")*$G$28:$G$41)),"")</f>
        <v>3</v>
      </c>
      <c r="CC18" s="190">
        <f ca="1">IF(AND(НачИнвП_Дата&lt;=CC$3,КИнвП_Дата&gt;CC$3),
             IF(НачЦ_ИнвП_Дата&gt;CC$3,SUMPRODUCT(($B$28:$B$41="АУП")*$C$28:$C$41),SUMPRODUCT(($B$28:$B$41="АУП")*$G$28:$G$41)),"")</f>
        <v>3</v>
      </c>
      <c r="CD18" s="189">
        <f t="shared" ref="CD18" ca="1" si="789">IFERROR(AVERAGE(CA18:CC18),0)</f>
        <v>3</v>
      </c>
      <c r="CE18" s="190">
        <f ca="1">IF(AND(НачИнвП_Дата&lt;=CE$3,КИнвП_Дата&gt;CE$3),
             IF(НачЦ_ИнвП_Дата&gt;CE$3,SUMPRODUCT(($B$28:$B$41="АУП")*$C$28:$C$41),SUMPRODUCT(($B$28:$B$41="АУП")*$G$28:$G$41)),"")</f>
        <v>3</v>
      </c>
      <c r="CF18" s="190">
        <f ca="1">IF(AND(НачИнвП_Дата&lt;=CF$3,КИнвП_Дата&gt;CF$3),
             IF(НачЦ_ИнвП_Дата&gt;CF$3,SUMPRODUCT(($B$28:$B$41="АУП")*$C$28:$C$41),SUMPRODUCT(($B$28:$B$41="АУП")*$G$28:$G$41)),"")</f>
        <v>3</v>
      </c>
      <c r="CG18" s="190">
        <f ca="1">IF(AND(НачИнвП_Дата&lt;=CG$3,КИнвП_Дата&gt;CG$3),
             IF(НачЦ_ИнвП_Дата&gt;CG$3,SUMPRODUCT(($B$28:$B$41="АУП")*$C$28:$C$41),SUMPRODUCT(($B$28:$B$41="АУП")*$G$28:$G$41)),"")</f>
        <v>3</v>
      </c>
      <c r="CH18" s="189">
        <f t="shared" ref="CH18" ca="1" si="790">IFERROR(AVERAGE(CE18:CG18),0)</f>
        <v>3</v>
      </c>
      <c r="CI18" s="200">
        <f t="shared" ref="CI18" ca="1" si="791">AVERAGE(BV18,BZ18,CD18,CH18)</f>
        <v>3</v>
      </c>
      <c r="CJ18" s="190">
        <f ca="1">IF(AND(НачИнвП_Дата&lt;=CJ$3,КИнвП_Дата&gt;CJ$3),
             IF(НачЦ_ИнвП_Дата&gt;CJ$3,SUMPRODUCT(($B$28:$B$41="АУП")*$C$28:$C$41),SUMPRODUCT(($B$28:$B$41="АУП")*$G$28:$G$41)),"")</f>
        <v>3</v>
      </c>
      <c r="CK18" s="190">
        <f ca="1">IF(AND(НачИнвП_Дата&lt;=CK$3,КИнвП_Дата&gt;CK$3),
             IF(НачЦ_ИнвП_Дата&gt;CK$3,SUMPRODUCT(($B$28:$B$41="АУП")*$C$28:$C$41),SUMPRODUCT(($B$28:$B$41="АУП")*$G$28:$G$41)),"")</f>
        <v>3</v>
      </c>
      <c r="CL18" s="190">
        <f ca="1">IF(AND(НачИнвП_Дата&lt;=CL$3,КИнвП_Дата&gt;CL$3),
             IF(НачЦ_ИнвП_Дата&gt;CL$3,SUMPRODUCT(($B$28:$B$41="АУП")*$C$28:$C$41),SUMPRODUCT(($B$28:$B$41="АУП")*$G$28:$G$41)),"")</f>
        <v>3</v>
      </c>
      <c r="CM18" s="189">
        <f t="shared" ref="CM18" ca="1" si="792">IFERROR(AVERAGE(CJ18:CL18),0)</f>
        <v>3</v>
      </c>
      <c r="CN18" s="190">
        <f ca="1">IF(AND(НачИнвП_Дата&lt;=CN$3,КИнвП_Дата&gt;CN$3),
             IF(НачЦ_ИнвП_Дата&gt;CN$3,SUMPRODUCT(($B$28:$B$41="АУП")*$C$28:$C$41),SUMPRODUCT(($B$28:$B$41="АУП")*$G$28:$G$41)),"")</f>
        <v>3</v>
      </c>
      <c r="CO18" s="190">
        <f ca="1">IF(AND(НачИнвП_Дата&lt;=CO$3,КИнвП_Дата&gt;CO$3),
             IF(НачЦ_ИнвП_Дата&gt;CO$3,SUMPRODUCT(($B$28:$B$41="АУП")*$C$28:$C$41),SUMPRODUCT(($B$28:$B$41="АУП")*$G$28:$G$41)),"")</f>
        <v>3</v>
      </c>
      <c r="CP18" s="190">
        <f ca="1">IF(AND(НачИнвП_Дата&lt;=CP$3,КИнвП_Дата&gt;CP$3),
             IF(НачЦ_ИнвП_Дата&gt;CP$3,SUMPRODUCT(($B$28:$B$41="АУП")*$C$28:$C$41),SUMPRODUCT(($B$28:$B$41="АУП")*$G$28:$G$41)),"")</f>
        <v>3</v>
      </c>
      <c r="CQ18" s="189">
        <f t="shared" ref="CQ18" ca="1" si="793">IFERROR(AVERAGE(CN18:CP18),0)</f>
        <v>3</v>
      </c>
      <c r="CR18" s="190">
        <f ca="1">IF(AND(НачИнвП_Дата&lt;=CR$3,КИнвП_Дата&gt;CR$3),
             IF(НачЦ_ИнвП_Дата&gt;CR$3,SUMPRODUCT(($B$28:$B$41="АУП")*$C$28:$C$41),SUMPRODUCT(($B$28:$B$41="АУП")*$G$28:$G$41)),"")</f>
        <v>3</v>
      </c>
      <c r="CS18" s="190">
        <f ca="1">IF(AND(НачИнвП_Дата&lt;=CS$3,КИнвП_Дата&gt;CS$3),
             IF(НачЦ_ИнвП_Дата&gt;CS$3,SUMPRODUCT(($B$28:$B$41="АУП")*$C$28:$C$41),SUMPRODUCT(($B$28:$B$41="АУП")*$G$28:$G$41)),"")</f>
        <v>3</v>
      </c>
      <c r="CT18" s="190">
        <f ca="1">IF(AND(НачИнвП_Дата&lt;=CT$3,КИнвП_Дата&gt;CT$3),
             IF(НачЦ_ИнвП_Дата&gt;CT$3,SUMPRODUCT(($B$28:$B$41="АУП")*$C$28:$C$41),SUMPRODUCT(($B$28:$B$41="АУП")*$G$28:$G$41)),"")</f>
        <v>3</v>
      </c>
      <c r="CU18" s="189">
        <f t="shared" ref="CU18" ca="1" si="794">IFERROR(AVERAGE(CR18:CT18),0)</f>
        <v>3</v>
      </c>
      <c r="CV18" s="190">
        <f ca="1">IF(AND(НачИнвП_Дата&lt;=CV$3,КИнвП_Дата&gt;CV$3),
             IF(НачЦ_ИнвП_Дата&gt;CV$3,SUMPRODUCT(($B$28:$B$41="АУП")*$C$28:$C$41),SUMPRODUCT(($B$28:$B$41="АУП")*$G$28:$G$41)),"")</f>
        <v>3</v>
      </c>
      <c r="CW18" s="190">
        <f ca="1">IF(AND(НачИнвП_Дата&lt;=CW$3,КИнвП_Дата&gt;CW$3),
             IF(НачЦ_ИнвП_Дата&gt;CW$3,SUMPRODUCT(($B$28:$B$41="АУП")*$C$28:$C$41),SUMPRODUCT(($B$28:$B$41="АУП")*$G$28:$G$41)),"")</f>
        <v>3</v>
      </c>
      <c r="CX18" s="190">
        <f ca="1">IF(AND(НачИнвП_Дата&lt;=CX$3,КИнвП_Дата&gt;CX$3),
             IF(НачЦ_ИнвП_Дата&gt;CX$3,SUMPRODUCT(($B$28:$B$41="АУП")*$C$28:$C$41),SUMPRODUCT(($B$28:$B$41="АУП")*$G$28:$G$41)),"")</f>
        <v>3</v>
      </c>
      <c r="CY18" s="189">
        <f t="shared" ref="CY18" ca="1" si="795">IFERROR(AVERAGE(CV18:CX18),0)</f>
        <v>3</v>
      </c>
      <c r="CZ18" s="200">
        <f t="shared" ref="CZ18" ca="1" si="796">AVERAGE(CM18,CQ18,CU18,CY18)</f>
        <v>3</v>
      </c>
      <c r="DA18" s="190">
        <f ca="1">IF(AND(НачИнвП_Дата&lt;=DA$3,КИнвП_Дата&gt;DA$3),
             IF(НачЦ_ИнвП_Дата&gt;DA$3,SUMPRODUCT(($B$28:$B$41="АУП")*$C$28:$C$41),SUMPRODUCT(($B$28:$B$41="АУП")*$G$28:$G$41)),"")</f>
        <v>3</v>
      </c>
      <c r="DB18" s="190">
        <f ca="1">IF(AND(НачИнвП_Дата&lt;=DB$3,КИнвП_Дата&gt;DB$3),
             IF(НачЦ_ИнвП_Дата&gt;DB$3,SUMPRODUCT(($B$28:$B$41="АУП")*$C$28:$C$41),SUMPRODUCT(($B$28:$B$41="АУП")*$G$28:$G$41)),"")</f>
        <v>3</v>
      </c>
      <c r="DC18" s="190">
        <f ca="1">IF(AND(НачИнвП_Дата&lt;=DC$3,КИнвП_Дата&gt;DC$3),
             IF(НачЦ_ИнвП_Дата&gt;DC$3,SUMPRODUCT(($B$28:$B$41="АУП")*$C$28:$C$41),SUMPRODUCT(($B$28:$B$41="АУП")*$G$28:$G$41)),"")</f>
        <v>3</v>
      </c>
      <c r="DD18" s="189">
        <f t="shared" ref="DD18" ca="1" si="797">IFERROR(AVERAGE(DA18:DC18),0)</f>
        <v>3</v>
      </c>
      <c r="DE18" s="190">
        <f ca="1">IF(AND(НачИнвП_Дата&lt;=DE$3,КИнвП_Дата&gt;DE$3),
             IF(НачЦ_ИнвП_Дата&gt;DE$3,SUMPRODUCT(($B$28:$B$41="АУП")*$C$28:$C$41),SUMPRODUCT(($B$28:$B$41="АУП")*$G$28:$G$41)),"")</f>
        <v>3</v>
      </c>
      <c r="DF18" s="190">
        <f ca="1">IF(AND(НачИнвП_Дата&lt;=DF$3,КИнвП_Дата&gt;DF$3),
             IF(НачЦ_ИнвП_Дата&gt;DF$3,SUMPRODUCT(($B$28:$B$41="АУП")*$C$28:$C$41),SUMPRODUCT(($B$28:$B$41="АУП")*$G$28:$G$41)),"")</f>
        <v>3</v>
      </c>
      <c r="DG18" s="190">
        <f ca="1">IF(AND(НачИнвП_Дата&lt;=DG$3,КИнвП_Дата&gt;DG$3),
             IF(НачЦ_ИнвП_Дата&gt;DG$3,SUMPRODUCT(($B$28:$B$41="АУП")*$C$28:$C$41),SUMPRODUCT(($B$28:$B$41="АУП")*$G$28:$G$41)),"")</f>
        <v>3</v>
      </c>
      <c r="DH18" s="189">
        <f t="shared" ref="DH18" ca="1" si="798">IFERROR(AVERAGE(DE18:DG18),0)</f>
        <v>3</v>
      </c>
      <c r="DI18" s="190">
        <f ca="1">IF(AND(НачИнвП_Дата&lt;=DI$3,КИнвП_Дата&gt;DI$3),
             IF(НачЦ_ИнвП_Дата&gt;DI$3,SUMPRODUCT(($B$28:$B$41="АУП")*$C$28:$C$41),SUMPRODUCT(($B$28:$B$41="АУП")*$G$28:$G$41)),"")</f>
        <v>3</v>
      </c>
      <c r="DJ18" s="190">
        <f ca="1">IF(AND(НачИнвП_Дата&lt;=DJ$3,КИнвП_Дата&gt;DJ$3),
             IF(НачЦ_ИнвП_Дата&gt;DJ$3,SUMPRODUCT(($B$28:$B$41="АУП")*$C$28:$C$41),SUMPRODUCT(($B$28:$B$41="АУП")*$G$28:$G$41)),"")</f>
        <v>3</v>
      </c>
      <c r="DK18" s="190">
        <f ca="1">IF(AND(НачИнвП_Дата&lt;=DK$3,КИнвП_Дата&gt;DK$3),
             IF(НачЦ_ИнвП_Дата&gt;DK$3,SUMPRODUCT(($B$28:$B$41="АУП")*$C$28:$C$41),SUMPRODUCT(($B$28:$B$41="АУП")*$G$28:$G$41)),"")</f>
        <v>3</v>
      </c>
      <c r="DL18" s="189">
        <f t="shared" ref="DL18" ca="1" si="799">IFERROR(AVERAGE(DI18:DK18),0)</f>
        <v>3</v>
      </c>
      <c r="DM18" s="190">
        <f ca="1">IF(AND(НачИнвП_Дата&lt;=DM$3,КИнвП_Дата&gt;DM$3),
             IF(НачЦ_ИнвП_Дата&gt;DM$3,SUMPRODUCT(($B$28:$B$41="АУП")*$C$28:$C$41),SUMPRODUCT(($B$28:$B$41="АУП")*$G$28:$G$41)),"")</f>
        <v>3</v>
      </c>
      <c r="DN18" s="190">
        <f ca="1">IF(AND(НачИнвП_Дата&lt;=DN$3,КИнвП_Дата&gt;DN$3),
             IF(НачЦ_ИнвП_Дата&gt;DN$3,SUMPRODUCT(($B$28:$B$41="АУП")*$C$28:$C$41),SUMPRODUCT(($B$28:$B$41="АУП")*$G$28:$G$41)),"")</f>
        <v>3</v>
      </c>
      <c r="DO18" s="190">
        <f ca="1">IF(AND(НачИнвП_Дата&lt;=DO$3,КИнвП_Дата&gt;DO$3),
             IF(НачЦ_ИнвП_Дата&gt;DO$3,SUMPRODUCT(($B$28:$B$41="АУП")*$C$28:$C$41),SUMPRODUCT(($B$28:$B$41="АУП")*$G$28:$G$41)),"")</f>
        <v>3</v>
      </c>
      <c r="DP18" s="189">
        <f t="shared" ref="DP18" ca="1" si="800">IFERROR(AVERAGE(DM18:DO18),0)</f>
        <v>3</v>
      </c>
      <c r="DQ18" s="200">
        <f t="shared" ref="DQ18" ca="1" si="801">AVERAGE(DD18,DH18,DL18,DP18)</f>
        <v>3</v>
      </c>
      <c r="DR18" s="190">
        <f ca="1">IF(AND(НачИнвП_Дата&lt;=DR$3,КИнвП_Дата&gt;DR$3),
             IF(НачЦ_ИнвП_Дата&gt;DR$3,SUMPRODUCT(($B$28:$B$41="АУП")*$C$28:$C$41),SUMPRODUCT(($B$28:$B$41="АУП")*$G$28:$G$41)),"")</f>
        <v>3</v>
      </c>
      <c r="DS18" s="190">
        <f ca="1">IF(AND(НачИнвП_Дата&lt;=DS$3,КИнвП_Дата&gt;DS$3),
             IF(НачЦ_ИнвП_Дата&gt;DS$3,SUMPRODUCT(($B$28:$B$41="АУП")*$C$28:$C$41),SUMPRODUCT(($B$28:$B$41="АУП")*$G$28:$G$41)),"")</f>
        <v>3</v>
      </c>
      <c r="DT18" s="190">
        <f ca="1">IF(AND(НачИнвП_Дата&lt;=DT$3,КИнвП_Дата&gt;DT$3),
             IF(НачЦ_ИнвП_Дата&gt;DT$3,SUMPRODUCT(($B$28:$B$41="АУП")*$C$28:$C$41),SUMPRODUCT(($B$28:$B$41="АУП")*$G$28:$G$41)),"")</f>
        <v>3</v>
      </c>
      <c r="DU18" s="189">
        <f t="shared" ref="DU18" ca="1" si="802">IFERROR(AVERAGE(DR18:DT18),0)</f>
        <v>3</v>
      </c>
      <c r="DV18" s="190">
        <f ca="1">IF(AND(НачИнвП_Дата&lt;=DV$3,КИнвП_Дата&gt;DV$3),
             IF(НачЦ_ИнвП_Дата&gt;DV$3,SUMPRODUCT(($B$28:$B$41="АУП")*$C$28:$C$41),SUMPRODUCT(($B$28:$B$41="АУП")*$G$28:$G$41)),"")</f>
        <v>3</v>
      </c>
      <c r="DW18" s="190">
        <f ca="1">IF(AND(НачИнвП_Дата&lt;=DW$3,КИнвП_Дата&gt;DW$3),
             IF(НачЦ_ИнвП_Дата&gt;DW$3,SUMPRODUCT(($B$28:$B$41="АУП")*$C$28:$C$41),SUMPRODUCT(($B$28:$B$41="АУП")*$G$28:$G$41)),"")</f>
        <v>3</v>
      </c>
      <c r="DX18" s="190">
        <f ca="1">IF(AND(НачИнвП_Дата&lt;=DX$3,КИнвП_Дата&gt;DX$3),
             IF(НачЦ_ИнвП_Дата&gt;DX$3,SUMPRODUCT(($B$28:$B$41="АУП")*$C$28:$C$41),SUMPRODUCT(($B$28:$B$41="АУП")*$G$28:$G$41)),"")</f>
        <v>3</v>
      </c>
      <c r="DY18" s="189">
        <f t="shared" ref="DY18" ca="1" si="803">IFERROR(AVERAGE(DV18:DX18),0)</f>
        <v>3</v>
      </c>
      <c r="DZ18" s="190">
        <f ca="1">IF(AND(НачИнвП_Дата&lt;=DZ$3,КИнвП_Дата&gt;DZ$3),
             IF(НачЦ_ИнвП_Дата&gt;DZ$3,SUMPRODUCT(($B$28:$B$41="АУП")*$C$28:$C$41),SUMPRODUCT(($B$28:$B$41="АУП")*$G$28:$G$41)),"")</f>
        <v>3</v>
      </c>
      <c r="EA18" s="190">
        <f ca="1">IF(AND(НачИнвП_Дата&lt;=EA$3,КИнвП_Дата&gt;EA$3),
             IF(НачЦ_ИнвП_Дата&gt;EA$3,SUMPRODUCT(($B$28:$B$41="АУП")*$C$28:$C$41),SUMPRODUCT(($B$28:$B$41="АУП")*$G$28:$G$41)),"")</f>
        <v>3</v>
      </c>
      <c r="EB18" s="190">
        <f ca="1">IF(AND(НачИнвП_Дата&lt;=EB$3,КИнвП_Дата&gt;EB$3),
             IF(НачЦ_ИнвП_Дата&gt;EB$3,SUMPRODUCT(($B$28:$B$41="АУП")*$C$28:$C$41),SUMPRODUCT(($B$28:$B$41="АУП")*$G$28:$G$41)),"")</f>
        <v>3</v>
      </c>
      <c r="EC18" s="189">
        <f t="shared" ref="EC18" ca="1" si="804">IFERROR(AVERAGE(DZ18:EB18),0)</f>
        <v>3</v>
      </c>
      <c r="ED18" s="190">
        <f ca="1">IF(AND(НачИнвП_Дата&lt;=ED$3,КИнвП_Дата&gt;ED$3),
             IF(НачЦ_ИнвП_Дата&gt;ED$3,SUMPRODUCT(($B$28:$B$41="АУП")*$C$28:$C$41),SUMPRODUCT(($B$28:$B$41="АУП")*$G$28:$G$41)),"")</f>
        <v>3</v>
      </c>
      <c r="EE18" s="190">
        <f ca="1">IF(AND(НачИнвП_Дата&lt;=EE$3,КИнвП_Дата&gt;EE$3),
             IF(НачЦ_ИнвП_Дата&gt;EE$3,SUMPRODUCT(($B$28:$B$41="АУП")*$C$28:$C$41),SUMPRODUCT(($B$28:$B$41="АУП")*$G$28:$G$41)),"")</f>
        <v>3</v>
      </c>
      <c r="EF18" s="190">
        <f ca="1">IF(AND(НачИнвП_Дата&lt;=EF$3,КИнвП_Дата&gt;EF$3),
             IF(НачЦ_ИнвП_Дата&gt;EF$3,SUMPRODUCT(($B$28:$B$41="АУП")*$C$28:$C$41),SUMPRODUCT(($B$28:$B$41="АУП")*$G$28:$G$41)),"")</f>
        <v>3</v>
      </c>
      <c r="EG18" s="189">
        <f t="shared" ref="EG18" ca="1" si="805">IFERROR(AVERAGE(ED18:EF18),0)</f>
        <v>3</v>
      </c>
      <c r="EH18" s="200">
        <f t="shared" ref="EH18" ca="1" si="806">AVERAGE(DU18,DY18,EC18,EG18)</f>
        <v>3</v>
      </c>
      <c r="EI18" s="190">
        <f ca="1">IF(AND(НачИнвП_Дата&lt;=EI$3,КИнвП_Дата&gt;EI$3),
             IF(НачЦ_ИнвП_Дата&gt;EI$3,SUMPRODUCT(($B$28:$B$41="АУП")*$C$28:$C$41),SUMPRODUCT(($B$28:$B$41="АУП")*$G$28:$G$41)),"")</f>
        <v>3</v>
      </c>
      <c r="EJ18" s="190">
        <f ca="1">IF(AND(НачИнвП_Дата&lt;=EJ$3,КИнвП_Дата&gt;EJ$3),
             IF(НачЦ_ИнвП_Дата&gt;EJ$3,SUMPRODUCT(($B$28:$B$41="АУП")*$C$28:$C$41),SUMPRODUCT(($B$28:$B$41="АУП")*$G$28:$G$41)),"")</f>
        <v>3</v>
      </c>
      <c r="EK18" s="190">
        <f ca="1">IF(AND(НачИнвП_Дата&lt;=EK$3,КИнвП_Дата&gt;EK$3),
             IF(НачЦ_ИнвП_Дата&gt;EK$3,SUMPRODUCT(($B$28:$B$41="АУП")*$C$28:$C$41),SUMPRODUCT(($B$28:$B$41="АУП")*$G$28:$G$41)),"")</f>
        <v>3</v>
      </c>
      <c r="EL18" s="189">
        <f t="shared" ref="EL18" ca="1" si="807">IFERROR(AVERAGE(EI18:EK18),0)</f>
        <v>3</v>
      </c>
      <c r="EM18" s="190">
        <f ca="1">IF(AND(НачИнвП_Дата&lt;=EM$3,КИнвП_Дата&gt;EM$3),
             IF(НачЦ_ИнвП_Дата&gt;EM$3,SUMPRODUCT(($B$28:$B$41="АУП")*$C$28:$C$41),SUMPRODUCT(($B$28:$B$41="АУП")*$G$28:$G$41)),"")</f>
        <v>3</v>
      </c>
      <c r="EN18" s="190">
        <f ca="1">IF(AND(НачИнвП_Дата&lt;=EN$3,КИнвП_Дата&gt;EN$3),
             IF(НачЦ_ИнвП_Дата&gt;EN$3,SUMPRODUCT(($B$28:$B$41="АУП")*$C$28:$C$41),SUMPRODUCT(($B$28:$B$41="АУП")*$G$28:$G$41)),"")</f>
        <v>3</v>
      </c>
      <c r="EO18" s="190">
        <f ca="1">IF(AND(НачИнвП_Дата&lt;=EO$3,КИнвП_Дата&gt;EO$3),
             IF(НачЦ_ИнвП_Дата&gt;EO$3,SUMPRODUCT(($B$28:$B$41="АУП")*$C$28:$C$41),SUMPRODUCT(($B$28:$B$41="АУП")*$G$28:$G$41)),"")</f>
        <v>3</v>
      </c>
      <c r="EP18" s="189">
        <f t="shared" ref="EP18" ca="1" si="808">IFERROR(AVERAGE(EM18:EO18),0)</f>
        <v>3</v>
      </c>
      <c r="EQ18" s="190">
        <f ca="1">IF(AND(НачИнвП_Дата&lt;=EQ$3,КИнвП_Дата&gt;EQ$3),
             IF(НачЦ_ИнвП_Дата&gt;EQ$3,SUMPRODUCT(($B$28:$B$41="АУП")*$C$28:$C$41),SUMPRODUCT(($B$28:$B$41="АУП")*$G$28:$G$41)),"")</f>
        <v>3</v>
      </c>
      <c r="ER18" s="190">
        <f ca="1">IF(AND(НачИнвП_Дата&lt;=ER$3,КИнвП_Дата&gt;ER$3),
             IF(НачЦ_ИнвП_Дата&gt;ER$3,SUMPRODUCT(($B$28:$B$41="АУП")*$C$28:$C$41),SUMPRODUCT(($B$28:$B$41="АУП")*$G$28:$G$41)),"")</f>
        <v>3</v>
      </c>
      <c r="ES18" s="190">
        <f ca="1">IF(AND(НачИнвП_Дата&lt;=ES$3,КИнвП_Дата&gt;ES$3),
             IF(НачЦ_ИнвП_Дата&gt;ES$3,SUMPRODUCT(($B$28:$B$41="АУП")*$C$28:$C$41),SUMPRODUCT(($B$28:$B$41="АУП")*$G$28:$G$41)),"")</f>
        <v>3</v>
      </c>
      <c r="ET18" s="189">
        <f t="shared" ref="ET18" ca="1" si="809">IFERROR(AVERAGE(EQ18:ES18),0)</f>
        <v>3</v>
      </c>
      <c r="EU18" s="190">
        <f ca="1">IF(AND(НачИнвП_Дата&lt;=EU$3,КИнвП_Дата&gt;EU$3),
             IF(НачЦ_ИнвП_Дата&gt;EU$3,SUMPRODUCT(($B$28:$B$41="АУП")*$C$28:$C$41),SUMPRODUCT(($B$28:$B$41="АУП")*$G$28:$G$41)),"")</f>
        <v>3</v>
      </c>
      <c r="EV18" s="190">
        <f ca="1">IF(AND(НачИнвП_Дата&lt;=EV$3,КИнвП_Дата&gt;EV$3),
             IF(НачЦ_ИнвП_Дата&gt;EV$3,SUMPRODUCT(($B$28:$B$41="АУП")*$C$28:$C$41),SUMPRODUCT(($B$28:$B$41="АУП")*$G$28:$G$41)),"")</f>
        <v>3</v>
      </c>
      <c r="EW18" s="190">
        <f ca="1">IF(AND(НачИнвП_Дата&lt;=EW$3,КИнвП_Дата&gt;EW$3),
             IF(НачЦ_ИнвП_Дата&gt;EW$3,SUMPRODUCT(($B$28:$B$41="АУП")*$C$28:$C$41),SUMPRODUCT(($B$28:$B$41="АУП")*$G$28:$G$41)),"")</f>
        <v>3</v>
      </c>
      <c r="EX18" s="189">
        <f t="shared" ref="EX18" ca="1" si="810">IFERROR(AVERAGE(EU18:EW18),0)</f>
        <v>3</v>
      </c>
      <c r="EY18" s="200">
        <f t="shared" ref="EY18" ca="1" si="811">AVERAGE(EL18,EP18,ET18,EX18)</f>
        <v>3</v>
      </c>
      <c r="EZ18" s="190">
        <f ca="1">IF(AND(НачИнвП_Дата&lt;=EZ$3,КИнвП_Дата&gt;EZ$3),
             IF(НачЦ_ИнвП_Дата&gt;EZ$3,SUMPRODUCT(($B$28:$B$41="АУП")*$C$28:$C$41),SUMPRODUCT(($B$28:$B$41="АУП")*$G$28:$G$41)),"")</f>
        <v>3</v>
      </c>
      <c r="FA18" s="190">
        <f ca="1">IF(AND(НачИнвП_Дата&lt;=FA$3,КИнвП_Дата&gt;FA$3),
             IF(НачЦ_ИнвП_Дата&gt;FA$3,SUMPRODUCT(($B$28:$B$41="АУП")*$C$28:$C$41),SUMPRODUCT(($B$28:$B$41="АУП")*$G$28:$G$41)),"")</f>
        <v>3</v>
      </c>
      <c r="FB18" s="190">
        <f ca="1">IF(AND(НачИнвП_Дата&lt;=FB$3,КИнвП_Дата&gt;FB$3),
             IF(НачЦ_ИнвП_Дата&gt;FB$3,SUMPRODUCT(($B$28:$B$41="АУП")*$C$28:$C$41),SUMPRODUCT(($B$28:$B$41="АУП")*$G$28:$G$41)),"")</f>
        <v>3</v>
      </c>
      <c r="FC18" s="189">
        <f t="shared" ref="FC18" ca="1" si="812">IFERROR(AVERAGE(EZ18:FB18),0)</f>
        <v>3</v>
      </c>
      <c r="FD18" s="190">
        <f ca="1">IF(AND(НачИнвП_Дата&lt;=FD$3,КИнвП_Дата&gt;FD$3),
             IF(НачЦ_ИнвП_Дата&gt;FD$3,SUMPRODUCT(($B$28:$B$41="АУП")*$C$28:$C$41),SUMPRODUCT(($B$28:$B$41="АУП")*$G$28:$G$41)),"")</f>
        <v>3</v>
      </c>
      <c r="FE18" s="190">
        <f ca="1">IF(AND(НачИнвП_Дата&lt;=FE$3,КИнвП_Дата&gt;FE$3),
             IF(НачЦ_ИнвП_Дата&gt;FE$3,SUMPRODUCT(($B$28:$B$41="АУП")*$C$28:$C$41),SUMPRODUCT(($B$28:$B$41="АУП")*$G$28:$G$41)),"")</f>
        <v>3</v>
      </c>
      <c r="FF18" s="190">
        <f ca="1">IF(AND(НачИнвП_Дата&lt;=FF$3,КИнвП_Дата&gt;FF$3),
             IF(НачЦ_ИнвП_Дата&gt;FF$3,SUMPRODUCT(($B$28:$B$41="АУП")*$C$28:$C$41),SUMPRODUCT(($B$28:$B$41="АУП")*$G$28:$G$41)),"")</f>
        <v>3</v>
      </c>
      <c r="FG18" s="189">
        <f t="shared" ref="FG18" ca="1" si="813">IFERROR(AVERAGE(FD18:FF18),0)</f>
        <v>3</v>
      </c>
      <c r="FH18" s="190">
        <f ca="1">IF(AND(НачИнвП_Дата&lt;=FH$3,КИнвП_Дата&gt;FH$3),
             IF(НачЦ_ИнвП_Дата&gt;FH$3,SUMPRODUCT(($B$28:$B$41="АУП")*$C$28:$C$41),SUMPRODUCT(($B$28:$B$41="АУП")*$G$28:$G$41)),"")</f>
        <v>3</v>
      </c>
      <c r="FI18" s="190">
        <f ca="1">IF(AND(НачИнвП_Дата&lt;=FI$3,КИнвП_Дата&gt;FI$3),
             IF(НачЦ_ИнвП_Дата&gt;FI$3,SUMPRODUCT(($B$28:$B$41="АУП")*$C$28:$C$41),SUMPRODUCT(($B$28:$B$41="АУП")*$G$28:$G$41)),"")</f>
        <v>3</v>
      </c>
      <c r="FJ18" s="190">
        <f ca="1">IF(AND(НачИнвП_Дата&lt;=FJ$3,КИнвП_Дата&gt;FJ$3),
             IF(НачЦ_ИнвП_Дата&gt;FJ$3,SUMPRODUCT(($B$28:$B$41="АУП")*$C$28:$C$41),SUMPRODUCT(($B$28:$B$41="АУП")*$G$28:$G$41)),"")</f>
        <v>3</v>
      </c>
      <c r="FK18" s="189">
        <f t="shared" ref="FK18" ca="1" si="814">IFERROR(AVERAGE(FH18:FJ18),0)</f>
        <v>3</v>
      </c>
      <c r="FL18" s="190">
        <f ca="1">IF(AND(НачИнвП_Дата&lt;=FL$3,КИнвП_Дата&gt;FL$3),
             IF(НачЦ_ИнвП_Дата&gt;FL$3,SUMPRODUCT(($B$28:$B$41="АУП")*$C$28:$C$41),SUMPRODUCT(($B$28:$B$41="АУП")*$G$28:$G$41)),"")</f>
        <v>3</v>
      </c>
      <c r="FM18" s="190">
        <f ca="1">IF(AND(НачИнвП_Дата&lt;=FM$3,КИнвП_Дата&gt;FM$3),
             IF(НачЦ_ИнвП_Дата&gt;FM$3,SUMPRODUCT(($B$28:$B$41="АУП")*$C$28:$C$41),SUMPRODUCT(($B$28:$B$41="АУП")*$G$28:$G$41)),"")</f>
        <v>3</v>
      </c>
      <c r="FN18" s="190">
        <f ca="1">IF(AND(НачИнвП_Дата&lt;=FN$3,КИнвП_Дата&gt;FN$3),
             IF(НачЦ_ИнвП_Дата&gt;FN$3,SUMPRODUCT(($B$28:$B$41="АУП")*$C$28:$C$41),SUMPRODUCT(($B$28:$B$41="АУП")*$G$28:$G$41)),"")</f>
        <v>3</v>
      </c>
      <c r="FO18" s="189">
        <f t="shared" ref="FO18" ca="1" si="815">IFERROR(AVERAGE(FL18:FN18),0)</f>
        <v>3</v>
      </c>
      <c r="FP18" s="200">
        <f t="shared" ref="FP18" ca="1" si="816">AVERAGE(FC18,FG18,FK18,FO18)</f>
        <v>3</v>
      </c>
      <c r="FQ18" s="190">
        <f ca="1">IF(AND(НачИнвП_Дата&lt;=FQ$3,КИнвП_Дата&gt;FQ$3),
             IF(НачЦ_ИнвП_Дата&gt;FQ$3,SUMPRODUCT(($B$28:$B$41="АУП")*$C$28:$C$41),SUMPRODUCT(($B$28:$B$41="АУП")*$G$28:$G$41)),"")</f>
        <v>3</v>
      </c>
      <c r="FR18" s="190">
        <f ca="1">IF(AND(НачИнвП_Дата&lt;=FR$3,КИнвП_Дата&gt;FR$3),
             IF(НачЦ_ИнвП_Дата&gt;FR$3,SUMPRODUCT(($B$28:$B$41="АУП")*$C$28:$C$41),SUMPRODUCT(($B$28:$B$41="АУП")*$G$28:$G$41)),"")</f>
        <v>3</v>
      </c>
      <c r="FS18" s="190">
        <f ca="1">IF(AND(НачИнвП_Дата&lt;=FS$3,КИнвП_Дата&gt;FS$3),
             IF(НачЦ_ИнвП_Дата&gt;FS$3,SUMPRODUCT(($B$28:$B$41="АУП")*$C$28:$C$41),SUMPRODUCT(($B$28:$B$41="АУП")*$G$28:$G$41)),"")</f>
        <v>3</v>
      </c>
      <c r="FT18" s="189">
        <f t="shared" ref="FT18" ca="1" si="817">IFERROR(AVERAGE(FQ18:FS18),0)</f>
        <v>3</v>
      </c>
      <c r="FU18" s="190">
        <f ca="1">IF(AND(НачИнвП_Дата&lt;=FU$3,КИнвП_Дата&gt;FU$3),
             IF(НачЦ_ИнвП_Дата&gt;FU$3,SUMPRODUCT(($B$28:$B$41="АУП")*$C$28:$C$41),SUMPRODUCT(($B$28:$B$41="АУП")*$G$28:$G$41)),"")</f>
        <v>3</v>
      </c>
      <c r="FV18" s="190">
        <f ca="1">IF(AND(НачИнвП_Дата&lt;=FV$3,КИнвП_Дата&gt;FV$3),
             IF(НачЦ_ИнвП_Дата&gt;FV$3,SUMPRODUCT(($B$28:$B$41="АУП")*$C$28:$C$41),SUMPRODUCT(($B$28:$B$41="АУП")*$G$28:$G$41)),"")</f>
        <v>3</v>
      </c>
      <c r="FW18" s="190">
        <f ca="1">IF(AND(НачИнвП_Дата&lt;=FW$3,КИнвП_Дата&gt;FW$3),
             IF(НачЦ_ИнвП_Дата&gt;FW$3,SUMPRODUCT(($B$28:$B$41="АУП")*$C$28:$C$41),SUMPRODUCT(($B$28:$B$41="АУП")*$G$28:$G$41)),"")</f>
        <v>3</v>
      </c>
      <c r="FX18" s="189">
        <f t="shared" ref="FX18" ca="1" si="818">IFERROR(AVERAGE(FU18:FW18),0)</f>
        <v>3</v>
      </c>
      <c r="FY18" s="190">
        <f ca="1">IF(AND(НачИнвП_Дата&lt;=FY$3,КИнвП_Дата&gt;FY$3),
             IF(НачЦ_ИнвП_Дата&gt;FY$3,SUMPRODUCT(($B$28:$B$41="АУП")*$C$28:$C$41),SUMPRODUCT(($B$28:$B$41="АУП")*$G$28:$G$41)),"")</f>
        <v>3</v>
      </c>
      <c r="FZ18" s="190">
        <f ca="1">IF(AND(НачИнвП_Дата&lt;=FZ$3,КИнвП_Дата&gt;FZ$3),
             IF(НачЦ_ИнвП_Дата&gt;FZ$3,SUMPRODUCT(($B$28:$B$41="АУП")*$C$28:$C$41),SUMPRODUCT(($B$28:$B$41="АУП")*$G$28:$G$41)),"")</f>
        <v>3</v>
      </c>
      <c r="GA18" s="190">
        <f ca="1">IF(AND(НачИнвП_Дата&lt;=GA$3,КИнвП_Дата&gt;GA$3),
             IF(НачЦ_ИнвП_Дата&gt;GA$3,SUMPRODUCT(($B$28:$B$41="АУП")*$C$28:$C$41),SUMPRODUCT(($B$28:$B$41="АУП")*$G$28:$G$41)),"")</f>
        <v>3</v>
      </c>
      <c r="GB18" s="189">
        <f t="shared" ref="GB18" ca="1" si="819">IFERROR(AVERAGE(FY18:GA18),0)</f>
        <v>3</v>
      </c>
      <c r="GC18" s="190">
        <f ca="1">IF(AND(НачИнвП_Дата&lt;=GC$3,КИнвП_Дата&gt;GC$3),
             IF(НачЦ_ИнвП_Дата&gt;GC$3,SUMPRODUCT(($B$28:$B$41="АУП")*$C$28:$C$41),SUMPRODUCT(($B$28:$B$41="АУП")*$G$28:$G$41)),"")</f>
        <v>3</v>
      </c>
      <c r="GD18" s="190">
        <f ca="1">IF(AND(НачИнвП_Дата&lt;=GD$3,КИнвП_Дата&gt;GD$3),
             IF(НачЦ_ИнвП_Дата&gt;GD$3,SUMPRODUCT(($B$28:$B$41="АУП")*$C$28:$C$41),SUMPRODUCT(($B$28:$B$41="АУП")*$G$28:$G$41)),"")</f>
        <v>3</v>
      </c>
      <c r="GE18" s="190">
        <f ca="1">IF(AND(НачИнвП_Дата&lt;=GE$3,КИнвП_Дата&gt;GE$3),
             IF(НачЦ_ИнвП_Дата&gt;GE$3,SUMPRODUCT(($B$28:$B$41="АУП")*$C$28:$C$41),SUMPRODUCT(($B$28:$B$41="АУП")*$G$28:$G$41)),"")</f>
        <v>3</v>
      </c>
      <c r="GF18" s="189">
        <f t="shared" ref="GF18" ca="1" si="820">IFERROR(AVERAGE(GC18:GE18),0)</f>
        <v>3</v>
      </c>
      <c r="GG18" s="200">
        <f t="shared" ref="GG18" ca="1" si="821">AVERAGE(FT18,FX18,GB18,GF18)</f>
        <v>3</v>
      </c>
      <c r="GH18" s="190">
        <f ca="1">IF(AND(НачИнвП_Дата&lt;=GH$3,КИнвП_Дата&gt;GH$3),
             IF(НачЦ_ИнвП_Дата&gt;GH$3,SUMPRODUCT(($B$28:$B$41="АУП")*$C$28:$C$41),SUMPRODUCT(($B$28:$B$41="АУП")*$G$28:$G$41)),"")</f>
        <v>3</v>
      </c>
      <c r="GI18" s="190">
        <f ca="1">IF(AND(НачИнвП_Дата&lt;=GI$3,КИнвП_Дата&gt;GI$3),
             IF(НачЦ_ИнвП_Дата&gt;GI$3,SUMPRODUCT(($B$28:$B$41="АУП")*$C$28:$C$41),SUMPRODUCT(($B$28:$B$41="АУП")*$G$28:$G$41)),"")</f>
        <v>3</v>
      </c>
      <c r="GJ18" s="190">
        <f ca="1">IF(AND(НачИнвП_Дата&lt;=GJ$3,КИнвП_Дата&gt;GJ$3),
             IF(НачЦ_ИнвП_Дата&gt;GJ$3,SUMPRODUCT(($B$28:$B$41="АУП")*$C$28:$C$41),SUMPRODUCT(($B$28:$B$41="АУП")*$G$28:$G$41)),"")</f>
        <v>3</v>
      </c>
      <c r="GK18" s="189">
        <f t="shared" ref="GK18" ca="1" si="822">IFERROR(AVERAGE(GH18:GJ18),0)</f>
        <v>3</v>
      </c>
      <c r="GL18" s="190">
        <f ca="1">IF(AND(НачИнвП_Дата&lt;=GL$3,КИнвП_Дата&gt;GL$3),
             IF(НачЦ_ИнвП_Дата&gt;GL$3,SUMPRODUCT(($B$28:$B$41="АУП")*$C$28:$C$41),SUMPRODUCT(($B$28:$B$41="АУП")*$G$28:$G$41)),"")</f>
        <v>3</v>
      </c>
      <c r="GM18" s="190">
        <f ca="1">IF(AND(НачИнвП_Дата&lt;=GM$3,КИнвП_Дата&gt;GM$3),
             IF(НачЦ_ИнвП_Дата&gt;GM$3,SUMPRODUCT(($B$28:$B$41="АУП")*$C$28:$C$41),SUMPRODUCT(($B$28:$B$41="АУП")*$G$28:$G$41)),"")</f>
        <v>3</v>
      </c>
      <c r="GN18" s="190">
        <f ca="1">IF(AND(НачИнвП_Дата&lt;=GN$3,КИнвП_Дата&gt;GN$3),
             IF(НачЦ_ИнвП_Дата&gt;GN$3,SUMPRODUCT(($B$28:$B$41="АУП")*$C$28:$C$41),SUMPRODUCT(($B$28:$B$41="АУП")*$G$28:$G$41)),"")</f>
        <v>3</v>
      </c>
      <c r="GO18" s="189">
        <f t="shared" ref="GO18" ca="1" si="823">IFERROR(AVERAGE(GL18:GN18),0)</f>
        <v>3</v>
      </c>
      <c r="GP18" s="190">
        <f ca="1">IF(AND(НачИнвП_Дата&lt;=GP$3,КИнвП_Дата&gt;GP$3),
             IF(НачЦ_ИнвП_Дата&gt;GP$3,SUMPRODUCT(($B$28:$B$41="АУП")*$C$28:$C$41),SUMPRODUCT(($B$28:$B$41="АУП")*$G$28:$G$41)),"")</f>
        <v>3</v>
      </c>
      <c r="GQ18" s="190">
        <f ca="1">IF(AND(НачИнвП_Дата&lt;=GQ$3,КИнвП_Дата&gt;GQ$3),
             IF(НачЦ_ИнвП_Дата&gt;GQ$3,SUMPRODUCT(($B$28:$B$41="АУП")*$C$28:$C$41),SUMPRODUCT(($B$28:$B$41="АУП")*$G$28:$G$41)),"")</f>
        <v>3</v>
      </c>
      <c r="GR18" s="190">
        <f ca="1">IF(AND(НачИнвП_Дата&lt;=GR$3,КИнвП_Дата&gt;GR$3),
             IF(НачЦ_ИнвП_Дата&gt;GR$3,SUMPRODUCT(($B$28:$B$41="АУП")*$C$28:$C$41),SUMPRODUCT(($B$28:$B$41="АУП")*$G$28:$G$41)),"")</f>
        <v>3</v>
      </c>
      <c r="GS18" s="189">
        <f t="shared" ref="GS18" ca="1" si="824">IFERROR(AVERAGE(GP18:GR18),0)</f>
        <v>3</v>
      </c>
      <c r="GT18" s="190">
        <f ca="1">IF(AND(НачИнвП_Дата&lt;=GT$3,КИнвП_Дата&gt;GT$3),
             IF(НачЦ_ИнвП_Дата&gt;GT$3,SUMPRODUCT(($B$28:$B$41="АУП")*$C$28:$C$41),SUMPRODUCT(($B$28:$B$41="АУП")*$G$28:$G$41)),"")</f>
        <v>3</v>
      </c>
      <c r="GU18" s="190">
        <f ca="1">IF(AND(НачИнвП_Дата&lt;=GU$3,КИнвП_Дата&gt;GU$3),
             IF(НачЦ_ИнвП_Дата&gt;GU$3,SUMPRODUCT(($B$28:$B$41="АУП")*$C$28:$C$41),SUMPRODUCT(($B$28:$B$41="АУП")*$G$28:$G$41)),"")</f>
        <v>3</v>
      </c>
      <c r="GV18" s="190">
        <f ca="1">IF(AND(НачИнвП_Дата&lt;=GV$3,КИнвП_Дата&gt;GV$3),
             IF(НачЦ_ИнвП_Дата&gt;GV$3,SUMPRODUCT(($B$28:$B$41="АУП")*$C$28:$C$41),SUMPRODUCT(($B$28:$B$41="АУП")*$G$28:$G$41)),"")</f>
        <v>3</v>
      </c>
      <c r="GW18" s="189">
        <f t="shared" ref="GW18" ca="1" si="825">IFERROR(AVERAGE(GT18:GV18),0)</f>
        <v>3</v>
      </c>
      <c r="GX18" s="200">
        <f t="shared" ref="GX18" ca="1" si="826">AVERAGE(GK18,GO18,GS18,GW18)</f>
        <v>3</v>
      </c>
      <c r="GY18" s="190">
        <f ca="1">IF(AND(НачИнвП_Дата&lt;=GY$3,КИнвП_Дата&gt;GY$3),
             IF(НачЦ_ИнвП_Дата&gt;GY$3,SUMPRODUCT(($B$28:$B$41="АУП")*$C$28:$C$41),SUMPRODUCT(($B$28:$B$41="АУП")*$G$28:$G$41)),"")</f>
        <v>3</v>
      </c>
      <c r="GZ18" s="190">
        <f ca="1">IF(AND(НачИнвП_Дата&lt;=GZ$3,КИнвП_Дата&gt;GZ$3),
             IF(НачЦ_ИнвП_Дата&gt;GZ$3,SUMPRODUCT(($B$28:$B$41="АУП")*$C$28:$C$41),SUMPRODUCT(($B$28:$B$41="АУП")*$G$28:$G$41)),"")</f>
        <v>3</v>
      </c>
      <c r="HA18" s="190">
        <f ca="1">IF(AND(НачИнвП_Дата&lt;=HA$3,КИнвП_Дата&gt;HA$3),
             IF(НачЦ_ИнвП_Дата&gt;HA$3,SUMPRODUCT(($B$28:$B$41="АУП")*$C$28:$C$41),SUMPRODUCT(($B$28:$B$41="АУП")*$G$28:$G$41)),"")</f>
        <v>3</v>
      </c>
      <c r="HB18" s="189">
        <f t="shared" ref="HB18" ca="1" si="827">IFERROR(AVERAGE(GY18:HA18),0)</f>
        <v>3</v>
      </c>
      <c r="HC18" s="190">
        <f ca="1">IF(AND(НачИнвП_Дата&lt;=HC$3,КИнвП_Дата&gt;HC$3),
             IF(НачЦ_ИнвП_Дата&gt;HC$3,SUMPRODUCT(($B$28:$B$41="АУП")*$C$28:$C$41),SUMPRODUCT(($B$28:$B$41="АУП")*$G$28:$G$41)),"")</f>
        <v>3</v>
      </c>
      <c r="HD18" s="190">
        <f ca="1">IF(AND(НачИнвП_Дата&lt;=HD$3,КИнвП_Дата&gt;HD$3),
             IF(НачЦ_ИнвП_Дата&gt;HD$3,SUMPRODUCT(($B$28:$B$41="АУП")*$C$28:$C$41),SUMPRODUCT(($B$28:$B$41="АУП")*$G$28:$G$41)),"")</f>
        <v>3</v>
      </c>
      <c r="HE18" s="190">
        <f ca="1">IF(AND(НачИнвП_Дата&lt;=HE$3,КИнвП_Дата&gt;HE$3),
             IF(НачЦ_ИнвП_Дата&gt;HE$3,SUMPRODUCT(($B$28:$B$41="АУП")*$C$28:$C$41),SUMPRODUCT(($B$28:$B$41="АУП")*$G$28:$G$41)),"")</f>
        <v>3</v>
      </c>
      <c r="HF18" s="189">
        <f t="shared" ref="HF18" ca="1" si="828">IFERROR(AVERAGE(HC18:HE18),0)</f>
        <v>3</v>
      </c>
      <c r="HG18" s="190">
        <f ca="1">IF(AND(НачИнвП_Дата&lt;=HG$3,КИнвП_Дата&gt;HG$3),
             IF(НачЦ_ИнвП_Дата&gt;HG$3,SUMPRODUCT(($B$28:$B$41="АУП")*$C$28:$C$41),SUMPRODUCT(($B$28:$B$41="АУП")*$G$28:$G$41)),"")</f>
        <v>3</v>
      </c>
      <c r="HH18" s="190">
        <f ca="1">IF(AND(НачИнвП_Дата&lt;=HH$3,КИнвП_Дата&gt;HH$3),
             IF(НачЦ_ИнвП_Дата&gt;HH$3,SUMPRODUCT(($B$28:$B$41="АУП")*$C$28:$C$41),SUMPRODUCT(($B$28:$B$41="АУП")*$G$28:$G$41)),"")</f>
        <v>3</v>
      </c>
      <c r="HI18" s="190">
        <f ca="1">IF(AND(НачИнвП_Дата&lt;=HI$3,КИнвП_Дата&gt;HI$3),
             IF(НачЦ_ИнвП_Дата&gt;HI$3,SUMPRODUCT(($B$28:$B$41="АУП")*$C$28:$C$41),SUMPRODUCT(($B$28:$B$41="АУП")*$G$28:$G$41)),"")</f>
        <v>3</v>
      </c>
      <c r="HJ18" s="189">
        <f t="shared" ref="HJ18" ca="1" si="829">IFERROR(AVERAGE(HG18:HI18),0)</f>
        <v>3</v>
      </c>
      <c r="HK18" s="190">
        <f ca="1">IF(AND(НачИнвП_Дата&lt;=HK$3,КИнвП_Дата&gt;HK$3),
             IF(НачЦ_ИнвП_Дата&gt;HK$3,SUMPRODUCT(($B$28:$B$41="АУП")*$C$28:$C$41),SUMPRODUCT(($B$28:$B$41="АУП")*$G$28:$G$41)),"")</f>
        <v>3</v>
      </c>
      <c r="HL18" s="190">
        <f ca="1">IF(AND(НачИнвП_Дата&lt;=HL$3,КИнвП_Дата&gt;HL$3),
             IF(НачЦ_ИнвП_Дата&gt;HL$3,SUMPRODUCT(($B$28:$B$41="АУП")*$C$28:$C$41),SUMPRODUCT(($B$28:$B$41="АУП")*$G$28:$G$41)),"")</f>
        <v>3</v>
      </c>
      <c r="HM18" s="190">
        <f ca="1">IF(AND(НачИнвП_Дата&lt;=HM$3,КИнвП_Дата&gt;HM$3),
             IF(НачЦ_ИнвП_Дата&gt;HM$3,SUMPRODUCT(($B$28:$B$41="АУП")*$C$28:$C$41),SUMPRODUCT(($B$28:$B$41="АУП")*$G$28:$G$41)),"")</f>
        <v>3</v>
      </c>
      <c r="HN18" s="189">
        <f t="shared" ref="HN18" ca="1" si="830">IFERROR(AVERAGE(HK18:HM18),0)</f>
        <v>3</v>
      </c>
      <c r="HO18" s="200">
        <f t="shared" ref="HO18" ca="1" si="831">AVERAGE(HB18,HF18,HJ18,HN18)</f>
        <v>3</v>
      </c>
      <c r="HP18" s="190">
        <f ca="1">IF(AND(НачИнвП_Дата&lt;=HP$3,КИнвП_Дата&gt;HP$3),
             IF(НачЦ_ИнвП_Дата&gt;HP$3,SUMPRODUCT(($B$28:$B$41="АУП")*$C$28:$C$41),SUMPRODUCT(($B$28:$B$41="АУП")*$G$28:$G$41)),"")</f>
        <v>3</v>
      </c>
      <c r="HQ18" s="190">
        <f ca="1">IF(AND(НачИнвП_Дата&lt;=HQ$3,КИнвП_Дата&gt;HQ$3),
             IF(НачЦ_ИнвП_Дата&gt;HQ$3,SUMPRODUCT(($B$28:$B$41="АУП")*$C$28:$C$41),SUMPRODUCT(($B$28:$B$41="АУП")*$G$28:$G$41)),"")</f>
        <v>3</v>
      </c>
      <c r="HR18" s="190">
        <f ca="1">IF(AND(НачИнвП_Дата&lt;=HR$3,КИнвП_Дата&gt;HR$3),
             IF(НачЦ_ИнвП_Дата&gt;HR$3,SUMPRODUCT(($B$28:$B$41="АУП")*$C$28:$C$41),SUMPRODUCT(($B$28:$B$41="АУП")*$G$28:$G$41)),"")</f>
        <v>3</v>
      </c>
      <c r="HS18" s="189">
        <f t="shared" ref="HS18" ca="1" si="832">IFERROR(AVERAGE(HP18:HR18),0)</f>
        <v>3</v>
      </c>
      <c r="HT18" s="190">
        <f ca="1">IF(AND(НачИнвП_Дата&lt;=HT$3,КИнвП_Дата&gt;HT$3),
             IF(НачЦ_ИнвП_Дата&gt;HT$3,SUMPRODUCT(($B$28:$B$41="АУП")*$C$28:$C$41),SUMPRODUCT(($B$28:$B$41="АУП")*$G$28:$G$41)),"")</f>
        <v>3</v>
      </c>
      <c r="HU18" s="190">
        <f ca="1">IF(AND(НачИнвП_Дата&lt;=HU$3,КИнвП_Дата&gt;HU$3),
             IF(НачЦ_ИнвП_Дата&gt;HU$3,SUMPRODUCT(($B$28:$B$41="АУП")*$C$28:$C$41),SUMPRODUCT(($B$28:$B$41="АУП")*$G$28:$G$41)),"")</f>
        <v>3</v>
      </c>
      <c r="HV18" s="190">
        <f ca="1">IF(AND(НачИнвП_Дата&lt;=HV$3,КИнвП_Дата&gt;HV$3),
             IF(НачЦ_ИнвП_Дата&gt;HV$3,SUMPRODUCT(($B$28:$B$41="АУП")*$C$28:$C$41),SUMPRODUCT(($B$28:$B$41="АУП")*$G$28:$G$41)),"")</f>
        <v>3</v>
      </c>
      <c r="HW18" s="189">
        <f t="shared" ref="HW18" ca="1" si="833">IFERROR(AVERAGE(HT18:HV18),0)</f>
        <v>3</v>
      </c>
      <c r="HX18" s="190">
        <f ca="1">IF(AND(НачИнвП_Дата&lt;=HX$3,КИнвП_Дата&gt;HX$3),
             IF(НачЦ_ИнвП_Дата&gt;HX$3,SUMPRODUCT(($B$28:$B$41="АУП")*$C$28:$C$41),SUMPRODUCT(($B$28:$B$41="АУП")*$G$28:$G$41)),"")</f>
        <v>3</v>
      </c>
      <c r="HY18" s="190">
        <f ca="1">IF(AND(НачИнвП_Дата&lt;=HY$3,КИнвП_Дата&gt;HY$3),
             IF(НачЦ_ИнвП_Дата&gt;HY$3,SUMPRODUCT(($B$28:$B$41="АУП")*$C$28:$C$41),SUMPRODUCT(($B$28:$B$41="АУП")*$G$28:$G$41)),"")</f>
        <v>3</v>
      </c>
      <c r="HZ18" s="190">
        <f ca="1">IF(AND(НачИнвП_Дата&lt;=HZ$3,КИнвП_Дата&gt;HZ$3),
             IF(НачЦ_ИнвП_Дата&gt;HZ$3,SUMPRODUCT(($B$28:$B$41="АУП")*$C$28:$C$41),SUMPRODUCT(($B$28:$B$41="АУП")*$G$28:$G$41)),"")</f>
        <v>3</v>
      </c>
      <c r="IA18" s="189">
        <f t="shared" ref="IA18" ca="1" si="834">IFERROR(AVERAGE(HX18:HZ18),0)</f>
        <v>3</v>
      </c>
      <c r="IB18" s="190">
        <f ca="1">IF(AND(НачИнвП_Дата&lt;=IB$3,КИнвП_Дата&gt;IB$3),
             IF(НачЦ_ИнвП_Дата&gt;IB$3,SUMPRODUCT(($B$28:$B$41="АУП")*$C$28:$C$41),SUMPRODUCT(($B$28:$B$41="АУП")*$G$28:$G$41)),"")</f>
        <v>3</v>
      </c>
      <c r="IC18" s="190">
        <f ca="1">IF(AND(НачИнвП_Дата&lt;=IC$3,КИнвП_Дата&gt;IC$3),
             IF(НачЦ_ИнвП_Дата&gt;IC$3,SUMPRODUCT(($B$28:$B$41="АУП")*$C$28:$C$41),SUMPRODUCT(($B$28:$B$41="АУП")*$G$28:$G$41)),"")</f>
        <v>3</v>
      </c>
      <c r="ID18" s="190">
        <f ca="1">IF(AND(НачИнвП_Дата&lt;=ID$3,КИнвП_Дата&gt;ID$3),
             IF(НачЦ_ИнвП_Дата&gt;ID$3,SUMPRODUCT(($B$28:$B$41="АУП")*$C$28:$C$41),SUMPRODUCT(($B$28:$B$41="АУП")*$G$28:$G$41)),"")</f>
        <v>3</v>
      </c>
      <c r="IE18" s="189">
        <f t="shared" ref="IE18" ca="1" si="835">IFERROR(AVERAGE(IB18:ID18),0)</f>
        <v>3</v>
      </c>
      <c r="IF18" s="200">
        <f t="shared" ref="IF18" ca="1" si="836">AVERAGE(HS18,HW18,IA18,IE18)</f>
        <v>3</v>
      </c>
      <c r="IG18" s="190">
        <f ca="1">IF(AND(НачИнвП_Дата&lt;=IG$3,КИнвП_Дата&gt;IG$3),
             IF(НачЦ_ИнвП_Дата&gt;IG$3,SUMPRODUCT(($B$28:$B$41="АУП")*$C$28:$C$41),SUMPRODUCT(($B$28:$B$41="АУП")*$G$28:$G$41)),"")</f>
        <v>3</v>
      </c>
      <c r="IH18" s="190">
        <f ca="1">IF(AND(НачИнвП_Дата&lt;=IH$3,КИнвП_Дата&gt;IH$3),
             IF(НачЦ_ИнвП_Дата&gt;IH$3,SUMPRODUCT(($B$28:$B$41="АУП")*$C$28:$C$41),SUMPRODUCT(($B$28:$B$41="АУП")*$G$28:$G$41)),"")</f>
        <v>3</v>
      </c>
      <c r="II18" s="190">
        <f ca="1">IF(AND(НачИнвП_Дата&lt;=II$3,КИнвП_Дата&gt;II$3),
             IF(НачЦ_ИнвП_Дата&gt;II$3,SUMPRODUCT(($B$28:$B$41="АУП")*$C$28:$C$41),SUMPRODUCT(($B$28:$B$41="АУП")*$G$28:$G$41)),"")</f>
        <v>3</v>
      </c>
      <c r="IJ18" s="189">
        <f t="shared" ref="IJ18" ca="1" si="837">IFERROR(AVERAGE(IG18:II18),0)</f>
        <v>3</v>
      </c>
      <c r="IK18" s="190">
        <f ca="1">IF(AND(НачИнвП_Дата&lt;=IK$3,КИнвП_Дата&gt;IK$3),
             IF(НачЦ_ИнвП_Дата&gt;IK$3,SUMPRODUCT(($B$28:$B$41="АУП")*$C$28:$C$41),SUMPRODUCT(($B$28:$B$41="АУП")*$G$28:$G$41)),"")</f>
        <v>3</v>
      </c>
      <c r="IL18" s="190">
        <f ca="1">IF(AND(НачИнвП_Дата&lt;=IL$3,КИнвП_Дата&gt;IL$3),
             IF(НачЦ_ИнвП_Дата&gt;IL$3,SUMPRODUCT(($B$28:$B$41="АУП")*$C$28:$C$41),SUMPRODUCT(($B$28:$B$41="АУП")*$G$28:$G$41)),"")</f>
        <v>3</v>
      </c>
      <c r="IM18" s="190">
        <f ca="1">IF(AND(НачИнвП_Дата&lt;=IM$3,КИнвП_Дата&gt;IM$3),
             IF(НачЦ_ИнвП_Дата&gt;IM$3,SUMPRODUCT(($B$28:$B$41="АУП")*$C$28:$C$41),SUMPRODUCT(($B$28:$B$41="АУП")*$G$28:$G$41)),"")</f>
        <v>3</v>
      </c>
      <c r="IN18" s="189">
        <f t="shared" ref="IN18" ca="1" si="838">IFERROR(AVERAGE(IK18:IM18),0)</f>
        <v>3</v>
      </c>
      <c r="IO18" s="190">
        <f ca="1">IF(AND(НачИнвП_Дата&lt;=IO$3,КИнвП_Дата&gt;IO$3),
             IF(НачЦ_ИнвП_Дата&gt;IO$3,SUMPRODUCT(($B$28:$B$41="АУП")*$C$28:$C$41),SUMPRODUCT(($B$28:$B$41="АУП")*$G$28:$G$41)),"")</f>
        <v>3</v>
      </c>
      <c r="IP18" s="190">
        <f ca="1">IF(AND(НачИнвП_Дата&lt;=IP$3,КИнвП_Дата&gt;IP$3),
             IF(НачЦ_ИнвП_Дата&gt;IP$3,SUMPRODUCT(($B$28:$B$41="АУП")*$C$28:$C$41),SUMPRODUCT(($B$28:$B$41="АУП")*$G$28:$G$41)),"")</f>
        <v>3</v>
      </c>
      <c r="IQ18" s="190">
        <f ca="1">IF(AND(НачИнвП_Дата&lt;=IQ$3,КИнвП_Дата&gt;IQ$3),
             IF(НачЦ_ИнвП_Дата&gt;IQ$3,SUMPRODUCT(($B$28:$B$41="АУП")*$C$28:$C$41),SUMPRODUCT(($B$28:$B$41="АУП")*$G$28:$G$41)),"")</f>
        <v>3</v>
      </c>
      <c r="IR18" s="189">
        <f t="shared" ref="IR18" ca="1" si="839">IFERROR(AVERAGE(IO18:IQ18),0)</f>
        <v>3</v>
      </c>
      <c r="IS18" s="190">
        <f ca="1">IF(AND(НачИнвП_Дата&lt;=IS$3,КИнвП_Дата&gt;IS$3),
             IF(НачЦ_ИнвП_Дата&gt;IS$3,SUMPRODUCT(($B$28:$B$41="АУП")*$C$28:$C$41),SUMPRODUCT(($B$28:$B$41="АУП")*$G$28:$G$41)),"")</f>
        <v>3</v>
      </c>
      <c r="IT18" s="190">
        <f ca="1">IF(AND(НачИнвП_Дата&lt;=IT$3,КИнвП_Дата&gt;IT$3),
             IF(НачЦ_ИнвП_Дата&gt;IT$3,SUMPRODUCT(($B$28:$B$41="АУП")*$C$28:$C$41),SUMPRODUCT(($B$28:$B$41="АУП")*$G$28:$G$41)),"")</f>
        <v>3</v>
      </c>
      <c r="IU18" s="190">
        <f ca="1">IF(AND(НачИнвП_Дата&lt;=IU$3,КИнвП_Дата&gt;IU$3),
             IF(НачЦ_ИнвП_Дата&gt;IU$3,SUMPRODUCT(($B$28:$B$41="АУП")*$C$28:$C$41),SUMPRODUCT(($B$28:$B$41="АУП")*$G$28:$G$41)),"")</f>
        <v>3</v>
      </c>
      <c r="IV18" s="189">
        <f t="shared" ref="IV18" ca="1" si="840">IFERROR(AVERAGE(IS18:IU18),0)</f>
        <v>3</v>
      </c>
      <c r="IW18" s="200">
        <f t="shared" ref="IW18" ca="1" si="841">AVERAGE(IJ18,IN18,IR18,IV18)</f>
        <v>3</v>
      </c>
      <c r="IX18" s="190">
        <f ca="1">IF(AND(НачИнвП_Дата&lt;=IX$3,КИнвП_Дата&gt;IX$3),
             IF(НачЦ_ИнвП_Дата&gt;IX$3,SUMPRODUCT(($B$28:$B$41="АУП")*$C$28:$C$41),SUMPRODUCT(($B$28:$B$41="АУП")*$G$28:$G$41)),"")</f>
        <v>3</v>
      </c>
      <c r="IY18" s="190">
        <f ca="1">IF(AND(НачИнвП_Дата&lt;=IY$3,КИнвП_Дата&gt;IY$3),
             IF(НачЦ_ИнвП_Дата&gt;IY$3,SUMPRODUCT(($B$28:$B$41="АУП")*$C$28:$C$41),SUMPRODUCT(($B$28:$B$41="АУП")*$G$28:$G$41)),"")</f>
        <v>3</v>
      </c>
      <c r="IZ18" s="190">
        <f ca="1">IF(AND(НачИнвП_Дата&lt;=IZ$3,КИнвП_Дата&gt;IZ$3),
             IF(НачЦ_ИнвП_Дата&gt;IZ$3,SUMPRODUCT(($B$28:$B$41="АУП")*$C$28:$C$41),SUMPRODUCT(($B$28:$B$41="АУП")*$G$28:$G$41)),"")</f>
        <v>3</v>
      </c>
      <c r="JA18" s="189">
        <f t="shared" ref="JA18" ca="1" si="842">IFERROR(AVERAGE(IX18:IZ18),0)</f>
        <v>3</v>
      </c>
      <c r="JB18" s="190">
        <f ca="1">IF(AND(НачИнвП_Дата&lt;=JB$3,КИнвП_Дата&gt;JB$3),
             IF(НачЦ_ИнвП_Дата&gt;JB$3,SUMPRODUCT(($B$28:$B$41="АУП")*$C$28:$C$41),SUMPRODUCT(($B$28:$B$41="АУП")*$G$28:$G$41)),"")</f>
        <v>3</v>
      </c>
      <c r="JC18" s="190">
        <f ca="1">IF(AND(НачИнвП_Дата&lt;=JC$3,КИнвП_Дата&gt;JC$3),
             IF(НачЦ_ИнвП_Дата&gt;JC$3,SUMPRODUCT(($B$28:$B$41="АУП")*$C$28:$C$41),SUMPRODUCT(($B$28:$B$41="АУП")*$G$28:$G$41)),"")</f>
        <v>3</v>
      </c>
      <c r="JD18" s="190">
        <f ca="1">IF(AND(НачИнвП_Дата&lt;=JD$3,КИнвП_Дата&gt;JD$3),
             IF(НачЦ_ИнвП_Дата&gt;JD$3,SUMPRODUCT(($B$28:$B$41="АУП")*$C$28:$C$41),SUMPRODUCT(($B$28:$B$41="АУП")*$G$28:$G$41)),"")</f>
        <v>3</v>
      </c>
      <c r="JE18" s="189">
        <f t="shared" ref="JE18" ca="1" si="843">IFERROR(AVERAGE(JB18:JD18),0)</f>
        <v>3</v>
      </c>
      <c r="JF18" s="190">
        <f ca="1">IF(AND(НачИнвП_Дата&lt;=JF$3,КИнвП_Дата&gt;JF$3),
             IF(НачЦ_ИнвП_Дата&gt;JF$3,SUMPRODUCT(($B$28:$B$41="АУП")*$C$28:$C$41),SUMPRODUCT(($B$28:$B$41="АУП")*$G$28:$G$41)),"")</f>
        <v>3</v>
      </c>
      <c r="JG18" s="190">
        <f ca="1">IF(AND(НачИнвП_Дата&lt;=JG$3,КИнвП_Дата&gt;JG$3),
             IF(НачЦ_ИнвП_Дата&gt;JG$3,SUMPRODUCT(($B$28:$B$41="АУП")*$C$28:$C$41),SUMPRODUCT(($B$28:$B$41="АУП")*$G$28:$G$41)),"")</f>
        <v>3</v>
      </c>
      <c r="JH18" s="190">
        <f ca="1">IF(AND(НачИнвП_Дата&lt;=JH$3,КИнвП_Дата&gt;JH$3),
             IF(НачЦ_ИнвП_Дата&gt;JH$3,SUMPRODUCT(($B$28:$B$41="АУП")*$C$28:$C$41),SUMPRODUCT(($B$28:$B$41="АУП")*$G$28:$G$41)),"")</f>
        <v>3</v>
      </c>
      <c r="JI18" s="189">
        <f t="shared" ref="JI18" ca="1" si="844">IFERROR(AVERAGE(JF18:JH18),0)</f>
        <v>3</v>
      </c>
      <c r="JJ18" s="190">
        <f ca="1">IF(AND(НачИнвП_Дата&lt;=JJ$3,КИнвП_Дата&gt;JJ$3),
             IF(НачЦ_ИнвП_Дата&gt;JJ$3,SUMPRODUCT(($B$28:$B$41="АУП")*$C$28:$C$41),SUMPRODUCT(($B$28:$B$41="АУП")*$G$28:$G$41)),"")</f>
        <v>3</v>
      </c>
      <c r="JK18" s="190">
        <f ca="1">IF(AND(НачИнвП_Дата&lt;=JK$3,КИнвП_Дата&gt;JK$3),
             IF(НачЦ_ИнвП_Дата&gt;JK$3,SUMPRODUCT(($B$28:$B$41="АУП")*$C$28:$C$41),SUMPRODUCT(($B$28:$B$41="АУП")*$G$28:$G$41)),"")</f>
        <v>3</v>
      </c>
      <c r="JL18" s="190">
        <f ca="1">IF(AND(НачИнвП_Дата&lt;=JL$3,КИнвП_Дата&gt;JL$3),
             IF(НачЦ_ИнвП_Дата&gt;JL$3,SUMPRODUCT(($B$28:$B$41="АУП")*$C$28:$C$41),SUMPRODUCT(($B$28:$B$41="АУП")*$G$28:$G$41)),"")</f>
        <v>3</v>
      </c>
      <c r="JM18" s="189">
        <f t="shared" ref="JM18" ca="1" si="845">IFERROR(AVERAGE(JJ18:JL18),0)</f>
        <v>3</v>
      </c>
      <c r="JN18" s="200">
        <f t="shared" ref="JN18" ca="1" si="846">AVERAGE(JA18,JE18,JI18,JM18)</f>
        <v>3</v>
      </c>
      <c r="JO18" s="190">
        <f ca="1">IF(AND(НачИнвП_Дата&lt;=JO$3,КИнвП_Дата&gt;JO$3),
             IF(НачЦ_ИнвП_Дата&gt;JO$3,SUMPRODUCT(($B$28:$B$41="АУП")*$C$28:$C$41),SUMPRODUCT(($B$28:$B$41="АУП")*$G$28:$G$41)),"")</f>
        <v>3</v>
      </c>
      <c r="JP18" s="190">
        <f ca="1">IF(AND(НачИнвП_Дата&lt;=JP$3,КИнвП_Дата&gt;JP$3),
             IF(НачЦ_ИнвП_Дата&gt;JP$3,SUMPRODUCT(($B$28:$B$41="АУП")*$C$28:$C$41),SUMPRODUCT(($B$28:$B$41="АУП")*$G$28:$G$41)),"")</f>
        <v>3</v>
      </c>
      <c r="JQ18" s="190">
        <f ca="1">IF(AND(НачИнвП_Дата&lt;=JQ$3,КИнвП_Дата&gt;JQ$3),
             IF(НачЦ_ИнвП_Дата&gt;JQ$3,SUMPRODUCT(($B$28:$B$41="АУП")*$C$28:$C$41),SUMPRODUCT(($B$28:$B$41="АУП")*$G$28:$G$41)),"")</f>
        <v>3</v>
      </c>
      <c r="JR18" s="189">
        <f t="shared" ref="JR18" ca="1" si="847">IFERROR(AVERAGE(JO18:JQ18),0)</f>
        <v>3</v>
      </c>
      <c r="JS18" s="190">
        <f ca="1">IF(AND(НачИнвП_Дата&lt;=JS$3,КИнвП_Дата&gt;JS$3),
             IF(НачЦ_ИнвП_Дата&gt;JS$3,SUMPRODUCT(($B$28:$B$41="АУП")*$C$28:$C$41),SUMPRODUCT(($B$28:$B$41="АУП")*$G$28:$G$41)),"")</f>
        <v>3</v>
      </c>
      <c r="JT18" s="190">
        <f ca="1">IF(AND(НачИнвП_Дата&lt;=JT$3,КИнвП_Дата&gt;JT$3),
             IF(НачЦ_ИнвП_Дата&gt;JT$3,SUMPRODUCT(($B$28:$B$41="АУП")*$C$28:$C$41),SUMPRODUCT(($B$28:$B$41="АУП")*$G$28:$G$41)),"")</f>
        <v>3</v>
      </c>
      <c r="JU18" s="190">
        <f ca="1">IF(AND(НачИнвП_Дата&lt;=JU$3,КИнвП_Дата&gt;JU$3),
             IF(НачЦ_ИнвП_Дата&gt;JU$3,SUMPRODUCT(($B$28:$B$41="АУП")*$C$28:$C$41),SUMPRODUCT(($B$28:$B$41="АУП")*$G$28:$G$41)),"")</f>
        <v>3</v>
      </c>
      <c r="JV18" s="189">
        <f t="shared" ref="JV18" ca="1" si="848">IFERROR(AVERAGE(JS18:JU18),0)</f>
        <v>3</v>
      </c>
      <c r="JW18" s="190">
        <f ca="1">IF(AND(НачИнвП_Дата&lt;=JW$3,КИнвП_Дата&gt;JW$3),
             IF(НачЦ_ИнвП_Дата&gt;JW$3,SUMPRODUCT(($B$28:$B$41="АУП")*$C$28:$C$41),SUMPRODUCT(($B$28:$B$41="АУП")*$G$28:$G$41)),"")</f>
        <v>3</v>
      </c>
      <c r="JX18" s="190">
        <f ca="1">IF(AND(НачИнвП_Дата&lt;=JX$3,КИнвП_Дата&gt;JX$3),
             IF(НачЦ_ИнвП_Дата&gt;JX$3,SUMPRODUCT(($B$28:$B$41="АУП")*$C$28:$C$41),SUMPRODUCT(($B$28:$B$41="АУП")*$G$28:$G$41)),"")</f>
        <v>3</v>
      </c>
      <c r="JY18" s="190">
        <f ca="1">IF(AND(НачИнвП_Дата&lt;=JY$3,КИнвП_Дата&gt;JY$3),
             IF(НачЦ_ИнвП_Дата&gt;JY$3,SUMPRODUCT(($B$28:$B$41="АУП")*$C$28:$C$41),SUMPRODUCT(($B$28:$B$41="АУП")*$G$28:$G$41)),"")</f>
        <v>3</v>
      </c>
      <c r="JZ18" s="189">
        <f t="shared" ref="JZ18" ca="1" si="849">IFERROR(AVERAGE(JW18:JY18),0)</f>
        <v>3</v>
      </c>
      <c r="KA18" s="190">
        <f ca="1">IF(AND(НачИнвП_Дата&lt;=KA$3,КИнвП_Дата&gt;KA$3),
             IF(НачЦ_ИнвП_Дата&gt;KA$3,SUMPRODUCT(($B$28:$B$41="АУП")*$C$28:$C$41),SUMPRODUCT(($B$28:$B$41="АУП")*$G$28:$G$41)),"")</f>
        <v>3</v>
      </c>
      <c r="KB18" s="190">
        <f ca="1">IF(AND(НачИнвП_Дата&lt;=KB$3,КИнвП_Дата&gt;KB$3),
             IF(НачЦ_ИнвП_Дата&gt;KB$3,SUMPRODUCT(($B$28:$B$41="АУП")*$C$28:$C$41),SUMPRODUCT(($B$28:$B$41="АУП")*$G$28:$G$41)),"")</f>
        <v>3</v>
      </c>
      <c r="KC18" s="190">
        <f ca="1">IF(AND(НачИнвП_Дата&lt;=KC$3,КИнвП_Дата&gt;KC$3),
             IF(НачЦ_ИнвП_Дата&gt;KC$3,SUMPRODUCT(($B$28:$B$41="АУП")*$C$28:$C$41),SUMPRODUCT(($B$28:$B$41="АУП")*$G$28:$G$41)),"")</f>
        <v>3</v>
      </c>
      <c r="KD18" s="189">
        <f t="shared" ref="KD18" ca="1" si="850">IFERROR(AVERAGE(KA18:KC18),0)</f>
        <v>3</v>
      </c>
      <c r="KE18" s="200">
        <f t="shared" ref="KE18" ca="1" si="851">AVERAGE(JR18,JV18,JZ18,KD18)</f>
        <v>3</v>
      </c>
      <c r="KF18" s="190">
        <f ca="1">IF(AND(НачИнвП_Дата&lt;=KF$3,КИнвП_Дата&gt;KF$3),
             IF(НачЦ_ИнвП_Дата&gt;KF$3,SUMPRODUCT(($B$28:$B$41="АУП")*$C$28:$C$41),SUMPRODUCT(($B$28:$B$41="АУП")*$G$28:$G$41)),"")</f>
        <v>3</v>
      </c>
      <c r="KG18" s="190">
        <f ca="1">IF(AND(НачИнвП_Дата&lt;=KG$3,КИнвП_Дата&gt;KG$3),
             IF(НачЦ_ИнвП_Дата&gt;KG$3,SUMPRODUCT(($B$28:$B$41="АУП")*$C$28:$C$41),SUMPRODUCT(($B$28:$B$41="АУП")*$G$28:$G$41)),"")</f>
        <v>3</v>
      </c>
      <c r="KH18" s="190">
        <f ca="1">IF(AND(НачИнвП_Дата&lt;=KH$3,КИнвП_Дата&gt;KH$3),
             IF(НачЦ_ИнвП_Дата&gt;KH$3,SUMPRODUCT(($B$28:$B$41="АУП")*$C$28:$C$41),SUMPRODUCT(($B$28:$B$41="АУП")*$G$28:$G$41)),"")</f>
        <v>3</v>
      </c>
      <c r="KI18" s="189">
        <f t="shared" ref="KI18" ca="1" si="852">IFERROR(AVERAGE(KF18:KH18),0)</f>
        <v>3</v>
      </c>
      <c r="KJ18" s="190">
        <f ca="1">IF(AND(НачИнвП_Дата&lt;=KJ$3,КИнвП_Дата&gt;KJ$3),
             IF(НачЦ_ИнвП_Дата&gt;KJ$3,SUMPRODUCT(($B$28:$B$41="АУП")*$C$28:$C$41),SUMPRODUCT(($B$28:$B$41="АУП")*$G$28:$G$41)),"")</f>
        <v>3</v>
      </c>
      <c r="KK18" s="190">
        <f ca="1">IF(AND(НачИнвП_Дата&lt;=KK$3,КИнвП_Дата&gt;KK$3),
             IF(НачЦ_ИнвП_Дата&gt;KK$3,SUMPRODUCT(($B$28:$B$41="АУП")*$C$28:$C$41),SUMPRODUCT(($B$28:$B$41="АУП")*$G$28:$G$41)),"")</f>
        <v>3</v>
      </c>
      <c r="KL18" s="190">
        <f ca="1">IF(AND(НачИнвП_Дата&lt;=KL$3,КИнвП_Дата&gt;KL$3),
             IF(НачЦ_ИнвП_Дата&gt;KL$3,SUMPRODUCT(($B$28:$B$41="АУП")*$C$28:$C$41),SUMPRODUCT(($B$28:$B$41="АУП")*$G$28:$G$41)),"")</f>
        <v>3</v>
      </c>
      <c r="KM18" s="189">
        <f t="shared" ref="KM18" ca="1" si="853">IFERROR(AVERAGE(KJ18:KL18),0)</f>
        <v>3</v>
      </c>
      <c r="KN18" s="190">
        <f ca="1">IF(AND(НачИнвП_Дата&lt;=KN$3,КИнвП_Дата&gt;KN$3),
             IF(НачЦ_ИнвП_Дата&gt;KN$3,SUMPRODUCT(($B$28:$B$41="АУП")*$C$28:$C$41),SUMPRODUCT(($B$28:$B$41="АУП")*$G$28:$G$41)),"")</f>
        <v>3</v>
      </c>
      <c r="KO18" s="190">
        <f ca="1">IF(AND(НачИнвП_Дата&lt;=KO$3,КИнвП_Дата&gt;KO$3),
             IF(НачЦ_ИнвП_Дата&gt;KO$3,SUMPRODUCT(($B$28:$B$41="АУП")*$C$28:$C$41),SUMPRODUCT(($B$28:$B$41="АУП")*$G$28:$G$41)),"")</f>
        <v>3</v>
      </c>
      <c r="KP18" s="190">
        <f ca="1">IF(AND(НачИнвП_Дата&lt;=KP$3,КИнвП_Дата&gt;KP$3),
             IF(НачЦ_ИнвП_Дата&gt;KP$3,SUMPRODUCT(($B$28:$B$41="АУП")*$C$28:$C$41),SUMPRODUCT(($B$28:$B$41="АУП")*$G$28:$G$41)),"")</f>
        <v>3</v>
      </c>
      <c r="KQ18" s="189">
        <f t="shared" ref="KQ18" ca="1" si="854">IFERROR(AVERAGE(KN18:KP18),0)</f>
        <v>3</v>
      </c>
      <c r="KR18" s="190">
        <f ca="1">IF(AND(НачИнвП_Дата&lt;=KR$3,КИнвП_Дата&gt;KR$3),
             IF(НачЦ_ИнвП_Дата&gt;KR$3,SUMPRODUCT(($B$28:$B$41="АУП")*$C$28:$C$41),SUMPRODUCT(($B$28:$B$41="АУП")*$G$28:$G$41)),"")</f>
        <v>3</v>
      </c>
      <c r="KS18" s="190">
        <f ca="1">IF(AND(НачИнвП_Дата&lt;=KS$3,КИнвП_Дата&gt;KS$3),
             IF(НачЦ_ИнвП_Дата&gt;KS$3,SUMPRODUCT(($B$28:$B$41="АУП")*$C$28:$C$41),SUMPRODUCT(($B$28:$B$41="АУП")*$G$28:$G$41)),"")</f>
        <v>3</v>
      </c>
      <c r="KT18" s="190">
        <f ca="1">IF(AND(НачИнвП_Дата&lt;=KT$3,КИнвП_Дата&gt;KT$3),
             IF(НачЦ_ИнвП_Дата&gt;KT$3,SUMPRODUCT(($B$28:$B$41="АУП")*$C$28:$C$41),SUMPRODUCT(($B$28:$B$41="АУП")*$G$28:$G$41)),"")</f>
        <v>3</v>
      </c>
      <c r="KU18" s="189">
        <f t="shared" ref="KU18" ca="1" si="855">IFERROR(AVERAGE(KR18:KT18),0)</f>
        <v>3</v>
      </c>
      <c r="KV18" s="200">
        <f t="shared" ref="KV18" ca="1" si="856">AVERAGE(KI18,KM18,KQ18,KU18)</f>
        <v>3</v>
      </c>
      <c r="KW18" s="190">
        <f ca="1">IF(AND(НачИнвП_Дата&lt;=KW$3,КИнвП_Дата&gt;KW$3),
             IF(НачЦ_ИнвП_Дата&gt;KW$3,SUMPRODUCT(($B$28:$B$41="АУП")*$C$28:$C$41),SUMPRODUCT(($B$28:$B$41="АУП")*$G$28:$G$41)),"")</f>
        <v>3</v>
      </c>
      <c r="KX18" s="190">
        <f ca="1">IF(AND(НачИнвП_Дата&lt;=KX$3,КИнвП_Дата&gt;KX$3),
             IF(НачЦ_ИнвП_Дата&gt;KX$3,SUMPRODUCT(($B$28:$B$41="АУП")*$C$28:$C$41),SUMPRODUCT(($B$28:$B$41="АУП")*$G$28:$G$41)),"")</f>
        <v>3</v>
      </c>
      <c r="KY18" s="190">
        <f ca="1">IF(AND(НачИнвП_Дата&lt;=KY$3,КИнвП_Дата&gt;KY$3),
             IF(НачЦ_ИнвП_Дата&gt;KY$3,SUMPRODUCT(($B$28:$B$41="АУП")*$C$28:$C$41),SUMPRODUCT(($B$28:$B$41="АУП")*$G$28:$G$41)),"")</f>
        <v>3</v>
      </c>
      <c r="KZ18" s="189">
        <f t="shared" ref="KZ18" ca="1" si="857">IFERROR(AVERAGE(KW18:KY18),0)</f>
        <v>3</v>
      </c>
      <c r="LA18" s="190">
        <f ca="1">IF(AND(НачИнвП_Дата&lt;=LA$3,КИнвП_Дата&gt;LA$3),
             IF(НачЦ_ИнвП_Дата&gt;LA$3,SUMPRODUCT(($B$28:$B$41="АУП")*$C$28:$C$41),SUMPRODUCT(($B$28:$B$41="АУП")*$G$28:$G$41)),"")</f>
        <v>3</v>
      </c>
      <c r="LB18" s="190">
        <f ca="1">IF(AND(НачИнвП_Дата&lt;=LB$3,КИнвП_Дата&gt;LB$3),
             IF(НачЦ_ИнвП_Дата&gt;LB$3,SUMPRODUCT(($B$28:$B$41="АУП")*$C$28:$C$41),SUMPRODUCT(($B$28:$B$41="АУП")*$G$28:$G$41)),"")</f>
        <v>3</v>
      </c>
      <c r="LC18" s="190">
        <f ca="1">IF(AND(НачИнвП_Дата&lt;=LC$3,КИнвП_Дата&gt;LC$3),
             IF(НачЦ_ИнвП_Дата&gt;LC$3,SUMPRODUCT(($B$28:$B$41="АУП")*$C$28:$C$41),SUMPRODUCT(($B$28:$B$41="АУП")*$G$28:$G$41)),"")</f>
        <v>3</v>
      </c>
      <c r="LD18" s="189">
        <f t="shared" ref="LD18" ca="1" si="858">IFERROR(AVERAGE(LA18:LC18),0)</f>
        <v>3</v>
      </c>
      <c r="LE18" s="190">
        <f ca="1">IF(AND(НачИнвП_Дата&lt;=LE$3,КИнвП_Дата&gt;LE$3),
             IF(НачЦ_ИнвП_Дата&gt;LE$3,SUMPRODUCT(($B$28:$B$41="АУП")*$C$28:$C$41),SUMPRODUCT(($B$28:$B$41="АУП")*$G$28:$G$41)),"")</f>
        <v>3</v>
      </c>
      <c r="LF18" s="190">
        <f ca="1">IF(AND(НачИнвП_Дата&lt;=LF$3,КИнвП_Дата&gt;LF$3),
             IF(НачЦ_ИнвП_Дата&gt;LF$3,SUMPRODUCT(($B$28:$B$41="АУП")*$C$28:$C$41),SUMPRODUCT(($B$28:$B$41="АУП")*$G$28:$G$41)),"")</f>
        <v>3</v>
      </c>
      <c r="LG18" s="190">
        <f ca="1">IF(AND(НачИнвП_Дата&lt;=LG$3,КИнвП_Дата&gt;LG$3),
             IF(НачЦ_ИнвП_Дата&gt;LG$3,SUMPRODUCT(($B$28:$B$41="АУП")*$C$28:$C$41),SUMPRODUCT(($B$28:$B$41="АУП")*$G$28:$G$41)),"")</f>
        <v>3</v>
      </c>
      <c r="LH18" s="189">
        <f t="shared" ref="LH18" ca="1" si="859">IFERROR(AVERAGE(LE18:LG18),0)</f>
        <v>3</v>
      </c>
      <c r="LI18" s="190">
        <f ca="1">IF(AND(НачИнвП_Дата&lt;=LI$3,КИнвП_Дата&gt;LI$3),
             IF(НачЦ_ИнвП_Дата&gt;LI$3,SUMPRODUCT(($B$28:$B$41="АУП")*$C$28:$C$41),SUMPRODUCT(($B$28:$B$41="АУП")*$G$28:$G$41)),"")</f>
        <v>3</v>
      </c>
      <c r="LJ18" s="190">
        <f ca="1">IF(AND(НачИнвП_Дата&lt;=LJ$3,КИнвП_Дата&gt;LJ$3),
             IF(НачЦ_ИнвП_Дата&gt;LJ$3,SUMPRODUCT(($B$28:$B$41="АУП")*$C$28:$C$41),SUMPRODUCT(($B$28:$B$41="АУП")*$G$28:$G$41)),"")</f>
        <v>3</v>
      </c>
      <c r="LK18" s="190">
        <f ca="1">IF(AND(НачИнвП_Дата&lt;=LK$3,КИнвП_Дата&gt;LK$3),
             IF(НачЦ_ИнвП_Дата&gt;LK$3,SUMPRODUCT(($B$28:$B$41="АУП")*$C$28:$C$41),SUMPRODUCT(($B$28:$B$41="АУП")*$G$28:$G$41)),"")</f>
        <v>3</v>
      </c>
      <c r="LL18" s="189">
        <f t="shared" ref="LL18" ca="1" si="860">IFERROR(AVERAGE(LI18:LK18),0)</f>
        <v>3</v>
      </c>
      <c r="LM18" s="200">
        <f t="shared" ref="LM18" ca="1" si="861">AVERAGE(KZ18,LD18,LH18,LL18)</f>
        <v>3</v>
      </c>
      <c r="LN18" s="190">
        <f ca="1">IF(AND(НачИнвП_Дата&lt;=LN$3,КИнвП_Дата&gt;LN$3),
             IF(НачЦ_ИнвП_Дата&gt;LN$3,SUMPRODUCT(($B$28:$B$41="АУП")*$C$28:$C$41),SUMPRODUCT(($B$28:$B$41="АУП")*$G$28:$G$41)),"")</f>
        <v>3</v>
      </c>
      <c r="LO18" s="190">
        <f ca="1">IF(AND(НачИнвП_Дата&lt;=LO$3,КИнвП_Дата&gt;LO$3),
             IF(НачЦ_ИнвП_Дата&gt;LO$3,SUMPRODUCT(($B$28:$B$41="АУП")*$C$28:$C$41),SUMPRODUCT(($B$28:$B$41="АУП")*$G$28:$G$41)),"")</f>
        <v>3</v>
      </c>
      <c r="LP18" s="190">
        <f ca="1">IF(AND(НачИнвП_Дата&lt;=LP$3,КИнвП_Дата&gt;LP$3),
             IF(НачЦ_ИнвП_Дата&gt;LP$3,SUMPRODUCT(($B$28:$B$41="АУП")*$C$28:$C$41),SUMPRODUCT(($B$28:$B$41="АУП")*$G$28:$G$41)),"")</f>
        <v>3</v>
      </c>
      <c r="LQ18" s="189">
        <f t="shared" ref="LQ18" ca="1" si="862">IFERROR(AVERAGE(LN18:LP18),0)</f>
        <v>3</v>
      </c>
      <c r="LR18" s="190">
        <f ca="1">IF(AND(НачИнвП_Дата&lt;=LR$3,КИнвП_Дата&gt;LR$3),
             IF(НачЦ_ИнвП_Дата&gt;LR$3,SUMPRODUCT(($B$28:$B$41="АУП")*$C$28:$C$41),SUMPRODUCT(($B$28:$B$41="АУП")*$G$28:$G$41)),"")</f>
        <v>3</v>
      </c>
      <c r="LS18" s="190">
        <f ca="1">IF(AND(НачИнвП_Дата&lt;=LS$3,КИнвП_Дата&gt;LS$3),
             IF(НачЦ_ИнвП_Дата&gt;LS$3,SUMPRODUCT(($B$28:$B$41="АУП")*$C$28:$C$41),SUMPRODUCT(($B$28:$B$41="АУП")*$G$28:$G$41)),"")</f>
        <v>3</v>
      </c>
      <c r="LT18" s="190">
        <f ca="1">IF(AND(НачИнвП_Дата&lt;=LT$3,КИнвП_Дата&gt;LT$3),
             IF(НачЦ_ИнвП_Дата&gt;LT$3,SUMPRODUCT(($B$28:$B$41="АУП")*$C$28:$C$41),SUMPRODUCT(($B$28:$B$41="АУП")*$G$28:$G$41)),"")</f>
        <v>3</v>
      </c>
      <c r="LU18" s="189">
        <f t="shared" ref="LU18" ca="1" si="863">IFERROR(AVERAGE(LR18:LT18),0)</f>
        <v>3</v>
      </c>
      <c r="LV18" s="190">
        <f ca="1">IF(AND(НачИнвП_Дата&lt;=LV$3,КИнвП_Дата&gt;LV$3),
             IF(НачЦ_ИнвП_Дата&gt;LV$3,SUMPRODUCT(($B$28:$B$41="АУП")*$C$28:$C$41),SUMPRODUCT(($B$28:$B$41="АУП")*$G$28:$G$41)),"")</f>
        <v>3</v>
      </c>
      <c r="LW18" s="190">
        <f ca="1">IF(AND(НачИнвП_Дата&lt;=LW$3,КИнвП_Дата&gt;LW$3),
             IF(НачЦ_ИнвП_Дата&gt;LW$3,SUMPRODUCT(($B$28:$B$41="АУП")*$C$28:$C$41),SUMPRODUCT(($B$28:$B$41="АУП")*$G$28:$G$41)),"")</f>
        <v>3</v>
      </c>
      <c r="LX18" s="190">
        <f ca="1">IF(AND(НачИнвП_Дата&lt;=LX$3,КИнвП_Дата&gt;LX$3),
             IF(НачЦ_ИнвП_Дата&gt;LX$3,SUMPRODUCT(($B$28:$B$41="АУП")*$C$28:$C$41),SUMPRODUCT(($B$28:$B$41="АУП")*$G$28:$G$41)),"")</f>
        <v>3</v>
      </c>
      <c r="LY18" s="189">
        <f t="shared" ref="LY18" ca="1" si="864">IFERROR(AVERAGE(LV18:LX18),0)</f>
        <v>3</v>
      </c>
      <c r="LZ18" s="190">
        <f ca="1">IF(AND(НачИнвП_Дата&lt;=LZ$3,КИнвП_Дата&gt;LZ$3),
             IF(НачЦ_ИнвП_Дата&gt;LZ$3,SUMPRODUCT(($B$28:$B$41="АУП")*$C$28:$C$41),SUMPRODUCT(($B$28:$B$41="АУП")*$G$28:$G$41)),"")</f>
        <v>3</v>
      </c>
      <c r="MA18" s="190">
        <f ca="1">IF(AND(НачИнвП_Дата&lt;=MA$3,КИнвП_Дата&gt;MA$3),
             IF(НачЦ_ИнвП_Дата&gt;MA$3,SUMPRODUCT(($B$28:$B$41="АУП")*$C$28:$C$41),SUMPRODUCT(($B$28:$B$41="АУП")*$G$28:$G$41)),"")</f>
        <v>3</v>
      </c>
      <c r="MB18" s="190">
        <f ca="1">IF(AND(НачИнвП_Дата&lt;=MB$3,КИнвП_Дата&gt;MB$3),
             IF(НачЦ_ИнвП_Дата&gt;MB$3,SUMPRODUCT(($B$28:$B$41="АУП")*$C$28:$C$41),SUMPRODUCT(($B$28:$B$41="АУП")*$G$28:$G$41)),"")</f>
        <v>3</v>
      </c>
      <c r="MC18" s="189">
        <f t="shared" ref="MC18" ca="1" si="865">IFERROR(AVERAGE(LZ18:MB18),0)</f>
        <v>3</v>
      </c>
      <c r="MD18" s="200">
        <f t="shared" ref="MD18" ca="1" si="866">AVERAGE(LQ18,LU18,LY18,MC18)</f>
        <v>3</v>
      </c>
      <c r="ME18" s="190">
        <f ca="1">IF(AND(НачИнвП_Дата&lt;=ME$3,КИнвП_Дата&gt;ME$3),
             IF(НачЦ_ИнвП_Дата&gt;ME$3,SUMPRODUCT(($B$28:$B$41="АУП")*$C$28:$C$41),SUMPRODUCT(($B$28:$B$41="АУП")*$G$28:$G$41)),"")</f>
        <v>3</v>
      </c>
      <c r="MF18" s="190">
        <f ca="1">IF(AND(НачИнвП_Дата&lt;=MF$3,КИнвП_Дата&gt;MF$3),
             IF(НачЦ_ИнвП_Дата&gt;MF$3,SUMPRODUCT(($B$28:$B$41="АУП")*$C$28:$C$41),SUMPRODUCT(($B$28:$B$41="АУП")*$G$28:$G$41)),"")</f>
        <v>3</v>
      </c>
      <c r="MG18" s="190">
        <f ca="1">IF(AND(НачИнвП_Дата&lt;=MG$3,КИнвП_Дата&gt;MG$3),
             IF(НачЦ_ИнвП_Дата&gt;MG$3,SUMPRODUCT(($B$28:$B$41="АУП")*$C$28:$C$41),SUMPRODUCT(($B$28:$B$41="АУП")*$G$28:$G$41)),"")</f>
        <v>3</v>
      </c>
      <c r="MH18" s="189">
        <f t="shared" ref="MH18" ca="1" si="867">IFERROR(AVERAGE(ME18:MG18),0)</f>
        <v>3</v>
      </c>
      <c r="MI18" s="190">
        <f ca="1">IF(AND(НачИнвП_Дата&lt;=MI$3,КИнвП_Дата&gt;MI$3),
             IF(НачЦ_ИнвП_Дата&gt;MI$3,SUMPRODUCT(($B$28:$B$41="АУП")*$C$28:$C$41),SUMPRODUCT(($B$28:$B$41="АУП")*$G$28:$G$41)),"")</f>
        <v>3</v>
      </c>
      <c r="MJ18" s="190">
        <f ca="1">IF(AND(НачИнвП_Дата&lt;=MJ$3,КИнвП_Дата&gt;MJ$3),
             IF(НачЦ_ИнвП_Дата&gt;MJ$3,SUMPRODUCT(($B$28:$B$41="АУП")*$C$28:$C$41),SUMPRODUCT(($B$28:$B$41="АУП")*$G$28:$G$41)),"")</f>
        <v>3</v>
      </c>
      <c r="MK18" s="190">
        <f ca="1">IF(AND(НачИнвП_Дата&lt;=MK$3,КИнвП_Дата&gt;MK$3),
             IF(НачЦ_ИнвП_Дата&gt;MK$3,SUMPRODUCT(($B$28:$B$41="АУП")*$C$28:$C$41),SUMPRODUCT(($B$28:$B$41="АУП")*$G$28:$G$41)),"")</f>
        <v>3</v>
      </c>
      <c r="ML18" s="189">
        <f t="shared" ref="ML18" ca="1" si="868">IFERROR(AVERAGE(MI18:MK18),0)</f>
        <v>3</v>
      </c>
      <c r="MM18" s="190">
        <f ca="1">IF(AND(НачИнвП_Дата&lt;=MM$3,КИнвП_Дата&gt;MM$3),
             IF(НачЦ_ИнвП_Дата&gt;MM$3,SUMPRODUCT(($B$28:$B$41="АУП")*$C$28:$C$41),SUMPRODUCT(($B$28:$B$41="АУП")*$G$28:$G$41)),"")</f>
        <v>3</v>
      </c>
      <c r="MN18" s="190">
        <f ca="1">IF(AND(НачИнвП_Дата&lt;=MN$3,КИнвП_Дата&gt;MN$3),
             IF(НачЦ_ИнвП_Дата&gt;MN$3,SUMPRODUCT(($B$28:$B$41="АУП")*$C$28:$C$41),SUMPRODUCT(($B$28:$B$41="АУП")*$G$28:$G$41)),"")</f>
        <v>3</v>
      </c>
      <c r="MO18" s="190">
        <f ca="1">IF(AND(НачИнвП_Дата&lt;=MO$3,КИнвП_Дата&gt;MO$3),
             IF(НачЦ_ИнвП_Дата&gt;MO$3,SUMPRODUCT(($B$28:$B$41="АУП")*$C$28:$C$41),SUMPRODUCT(($B$28:$B$41="АУП")*$G$28:$G$41)),"")</f>
        <v>3</v>
      </c>
      <c r="MP18" s="189">
        <f t="shared" ref="MP18" ca="1" si="869">IFERROR(AVERAGE(MM18:MO18),0)</f>
        <v>3</v>
      </c>
      <c r="MQ18" s="190">
        <f ca="1">IF(AND(НачИнвП_Дата&lt;=MQ$3,КИнвП_Дата&gt;MQ$3),
             IF(НачЦ_ИнвП_Дата&gt;MQ$3,SUMPRODUCT(($B$28:$B$41="АУП")*$C$28:$C$41),SUMPRODUCT(($B$28:$B$41="АУП")*$G$28:$G$41)),"")</f>
        <v>3</v>
      </c>
      <c r="MR18" s="190">
        <f ca="1">IF(AND(НачИнвП_Дата&lt;=MR$3,КИнвП_Дата&gt;MR$3),
             IF(НачЦ_ИнвП_Дата&gt;MR$3,SUMPRODUCT(($B$28:$B$41="АУП")*$C$28:$C$41),SUMPRODUCT(($B$28:$B$41="АУП")*$G$28:$G$41)),"")</f>
        <v>3</v>
      </c>
      <c r="MS18" s="190">
        <f ca="1">IF(AND(НачИнвП_Дата&lt;=MS$3,КИнвП_Дата&gt;MS$3),
             IF(НачЦ_ИнвП_Дата&gt;MS$3,SUMPRODUCT(($B$28:$B$41="АУП")*$C$28:$C$41),SUMPRODUCT(($B$28:$B$41="АУП")*$G$28:$G$41)),"")</f>
        <v>3</v>
      </c>
      <c r="MT18" s="189">
        <f t="shared" ref="MT18" ca="1" si="870">IFERROR(AVERAGE(MQ18:MS18),0)</f>
        <v>3</v>
      </c>
      <c r="MU18" s="200">
        <f t="shared" ref="MU18" ca="1" si="871">AVERAGE(MH18,ML18,MP18,MT18)</f>
        <v>3</v>
      </c>
      <c r="MV18" s="190">
        <f ca="1">IF(AND(НачИнвП_Дата&lt;=MV$3,КИнвП_Дата&gt;MV$3),
             IF(НачЦ_ИнвП_Дата&gt;MV$3,SUMPRODUCT(($B$28:$B$41="АУП")*$C$28:$C$41),SUMPRODUCT(($B$28:$B$41="АУП")*$G$28:$G$41)),"")</f>
        <v>3</v>
      </c>
      <c r="MW18" s="190">
        <f ca="1">IF(AND(НачИнвП_Дата&lt;=MW$3,КИнвП_Дата&gt;MW$3),
             IF(НачЦ_ИнвП_Дата&gt;MW$3,SUMPRODUCT(($B$28:$B$41="АУП")*$C$28:$C$41),SUMPRODUCT(($B$28:$B$41="АУП")*$G$28:$G$41)),"")</f>
        <v>3</v>
      </c>
      <c r="MX18" s="190">
        <f ca="1">IF(AND(НачИнвП_Дата&lt;=MX$3,КИнвП_Дата&gt;MX$3),
             IF(НачЦ_ИнвП_Дата&gt;MX$3,SUMPRODUCT(($B$28:$B$41="АУП")*$C$28:$C$41),SUMPRODUCT(($B$28:$B$41="АУП")*$G$28:$G$41)),"")</f>
        <v>3</v>
      </c>
      <c r="MY18" s="189">
        <f t="shared" ref="MY18" ca="1" si="872">IFERROR(AVERAGE(MV18:MX18),0)</f>
        <v>3</v>
      </c>
      <c r="MZ18" s="190">
        <f ca="1">IF(AND(НачИнвП_Дата&lt;=MZ$3,КИнвП_Дата&gt;MZ$3),
             IF(НачЦ_ИнвП_Дата&gt;MZ$3,SUMPRODUCT(($B$28:$B$41="АУП")*$C$28:$C$41),SUMPRODUCT(($B$28:$B$41="АУП")*$G$28:$G$41)),"")</f>
        <v>3</v>
      </c>
      <c r="NA18" s="190">
        <f ca="1">IF(AND(НачИнвП_Дата&lt;=NA$3,КИнвП_Дата&gt;NA$3),
             IF(НачЦ_ИнвП_Дата&gt;NA$3,SUMPRODUCT(($B$28:$B$41="АУП")*$C$28:$C$41),SUMPRODUCT(($B$28:$B$41="АУП")*$G$28:$G$41)),"")</f>
        <v>3</v>
      </c>
      <c r="NB18" s="190">
        <f ca="1">IF(AND(НачИнвП_Дата&lt;=NB$3,КИнвП_Дата&gt;NB$3),
             IF(НачЦ_ИнвП_Дата&gt;NB$3,SUMPRODUCT(($B$28:$B$41="АУП")*$C$28:$C$41),SUMPRODUCT(($B$28:$B$41="АУП")*$G$28:$G$41)),"")</f>
        <v>3</v>
      </c>
      <c r="NC18" s="189">
        <f t="shared" ref="NC18" ca="1" si="873">IFERROR(AVERAGE(MZ18:NB18),0)</f>
        <v>3</v>
      </c>
      <c r="ND18" s="190">
        <f ca="1">IF(AND(НачИнвП_Дата&lt;=ND$3,КИнвП_Дата&gt;ND$3),
             IF(НачЦ_ИнвП_Дата&gt;ND$3,SUMPRODUCT(($B$28:$B$41="АУП")*$C$28:$C$41),SUMPRODUCT(($B$28:$B$41="АУП")*$G$28:$G$41)),"")</f>
        <v>3</v>
      </c>
      <c r="NE18" s="190">
        <f ca="1">IF(AND(НачИнвП_Дата&lt;=NE$3,КИнвП_Дата&gt;NE$3),
             IF(НачЦ_ИнвП_Дата&gt;NE$3,SUMPRODUCT(($B$28:$B$41="АУП")*$C$28:$C$41),SUMPRODUCT(($B$28:$B$41="АУП")*$G$28:$G$41)),"")</f>
        <v>3</v>
      </c>
      <c r="NF18" s="190">
        <f ca="1">IF(AND(НачИнвП_Дата&lt;=NF$3,КИнвП_Дата&gt;NF$3),
             IF(НачЦ_ИнвП_Дата&gt;NF$3,SUMPRODUCT(($B$28:$B$41="АУП")*$C$28:$C$41),SUMPRODUCT(($B$28:$B$41="АУП")*$G$28:$G$41)),"")</f>
        <v>3</v>
      </c>
      <c r="NG18" s="189">
        <f t="shared" ref="NG18" ca="1" si="874">IFERROR(AVERAGE(ND18:NF18),0)</f>
        <v>3</v>
      </c>
      <c r="NH18" s="190">
        <f ca="1">IF(AND(НачИнвП_Дата&lt;=NH$3,КИнвП_Дата&gt;NH$3),
             IF(НачЦ_ИнвП_Дата&gt;NH$3,SUMPRODUCT(($B$28:$B$41="АУП")*$C$28:$C$41),SUMPRODUCT(($B$28:$B$41="АУП")*$G$28:$G$41)),"")</f>
        <v>3</v>
      </c>
      <c r="NI18" s="190">
        <f ca="1">IF(AND(НачИнвП_Дата&lt;=NI$3,КИнвП_Дата&gt;NI$3),
             IF(НачЦ_ИнвП_Дата&gt;NI$3,SUMPRODUCT(($B$28:$B$41="АУП")*$C$28:$C$41),SUMPRODUCT(($B$28:$B$41="АУП")*$G$28:$G$41)),"")</f>
        <v>3</v>
      </c>
      <c r="NJ18" s="190">
        <f ca="1">IF(AND(НачИнвП_Дата&lt;=NJ$3,КИнвП_Дата&gt;NJ$3),
             IF(НачЦ_ИнвП_Дата&gt;NJ$3,SUMPRODUCT(($B$28:$B$41="АУП")*$C$28:$C$41),SUMPRODUCT(($B$28:$B$41="АУП")*$G$28:$G$41)),"")</f>
        <v>3</v>
      </c>
      <c r="NK18" s="189">
        <f t="shared" ref="NK18" ca="1" si="875">IFERROR(AVERAGE(NH18:NJ18),0)</f>
        <v>3</v>
      </c>
      <c r="NL18" s="200">
        <f t="shared" ref="NL18" ca="1" si="876">AVERAGE(MY18,NC18,NG18,NK18)</f>
        <v>3</v>
      </c>
      <c r="NM18" s="190">
        <f ca="1">IF(AND(НачИнвП_Дата&lt;=NM$3,КИнвП_Дата&gt;NM$3),
             IF(НачЦ_ИнвП_Дата&gt;NM$3,SUMPRODUCT(($B$28:$B$41="АУП")*$C$28:$C$41),SUMPRODUCT(($B$28:$B$41="АУП")*$G$28:$G$41)),"")</f>
        <v>3</v>
      </c>
      <c r="NN18" s="190">
        <f ca="1">IF(AND(НачИнвП_Дата&lt;=NN$3,КИнвП_Дата&gt;NN$3),
             IF(НачЦ_ИнвП_Дата&gt;NN$3,SUMPRODUCT(($B$28:$B$41="АУП")*$C$28:$C$41),SUMPRODUCT(($B$28:$B$41="АУП")*$G$28:$G$41)),"")</f>
        <v>3</v>
      </c>
      <c r="NO18" s="190">
        <f ca="1">IF(AND(НачИнвП_Дата&lt;=NO$3,КИнвП_Дата&gt;NO$3),
             IF(НачЦ_ИнвП_Дата&gt;NO$3,SUMPRODUCT(($B$28:$B$41="АУП")*$C$28:$C$41),SUMPRODUCT(($B$28:$B$41="АУП")*$G$28:$G$41)),"")</f>
        <v>3</v>
      </c>
      <c r="NP18" s="189">
        <f t="shared" ref="NP18" ca="1" si="877">IFERROR(AVERAGE(NM18:NO18),0)</f>
        <v>3</v>
      </c>
      <c r="NQ18" s="190">
        <f ca="1">IF(AND(НачИнвП_Дата&lt;=NQ$3,КИнвП_Дата&gt;NQ$3),
             IF(НачЦ_ИнвП_Дата&gt;NQ$3,SUMPRODUCT(($B$28:$B$41="АУП")*$C$28:$C$41),SUMPRODUCT(($B$28:$B$41="АУП")*$G$28:$G$41)),"")</f>
        <v>3</v>
      </c>
      <c r="NR18" s="190">
        <f ca="1">IF(AND(НачИнвП_Дата&lt;=NR$3,КИнвП_Дата&gt;NR$3),
             IF(НачЦ_ИнвП_Дата&gt;NR$3,SUMPRODUCT(($B$28:$B$41="АУП")*$C$28:$C$41),SUMPRODUCT(($B$28:$B$41="АУП")*$G$28:$G$41)),"")</f>
        <v>3</v>
      </c>
      <c r="NS18" s="190">
        <f ca="1">IF(AND(НачИнвП_Дата&lt;=NS$3,КИнвП_Дата&gt;NS$3),
             IF(НачЦ_ИнвП_Дата&gt;NS$3,SUMPRODUCT(($B$28:$B$41="АУП")*$C$28:$C$41),SUMPRODUCT(($B$28:$B$41="АУП")*$G$28:$G$41)),"")</f>
        <v>3</v>
      </c>
      <c r="NT18" s="189">
        <f t="shared" ref="NT18" ca="1" si="878">IFERROR(AVERAGE(NQ18:NS18),0)</f>
        <v>3</v>
      </c>
      <c r="NU18" s="190">
        <f ca="1">IF(AND(НачИнвП_Дата&lt;=NU$3,КИнвП_Дата&gt;NU$3),
             IF(НачЦ_ИнвП_Дата&gt;NU$3,SUMPRODUCT(($B$28:$B$41="АУП")*$C$28:$C$41),SUMPRODUCT(($B$28:$B$41="АУП")*$G$28:$G$41)),"")</f>
        <v>3</v>
      </c>
      <c r="NV18" s="190">
        <f ca="1">IF(AND(НачИнвП_Дата&lt;=NV$3,КИнвП_Дата&gt;NV$3),
             IF(НачЦ_ИнвП_Дата&gt;NV$3,SUMPRODUCT(($B$28:$B$41="АУП")*$C$28:$C$41),SUMPRODUCT(($B$28:$B$41="АУП")*$G$28:$G$41)),"")</f>
        <v>3</v>
      </c>
      <c r="NW18" s="190">
        <f ca="1">IF(AND(НачИнвП_Дата&lt;=NW$3,КИнвП_Дата&gt;NW$3),
             IF(НачЦ_ИнвП_Дата&gt;NW$3,SUMPRODUCT(($B$28:$B$41="АУП")*$C$28:$C$41),SUMPRODUCT(($B$28:$B$41="АУП")*$G$28:$G$41)),"")</f>
        <v>3</v>
      </c>
      <c r="NX18" s="189">
        <f t="shared" ref="NX18" ca="1" si="879">IFERROR(AVERAGE(NU18:NW18),0)</f>
        <v>3</v>
      </c>
      <c r="NY18" s="190">
        <f ca="1">IF(AND(НачИнвП_Дата&lt;=NY$3,КИнвП_Дата&gt;NY$3),
             IF(НачЦ_ИнвП_Дата&gt;NY$3,SUMPRODUCT(($B$28:$B$41="АУП")*$C$28:$C$41),SUMPRODUCT(($B$28:$B$41="АУП")*$G$28:$G$41)),"")</f>
        <v>3</v>
      </c>
      <c r="NZ18" s="190">
        <f ca="1">IF(AND(НачИнвП_Дата&lt;=NZ$3,КИнвП_Дата&gt;NZ$3),
             IF(НачЦ_ИнвП_Дата&gt;NZ$3,SUMPRODUCT(($B$28:$B$41="АУП")*$C$28:$C$41),SUMPRODUCT(($B$28:$B$41="АУП")*$G$28:$G$41)),"")</f>
        <v>3</v>
      </c>
      <c r="OA18" s="190">
        <f ca="1">IF(AND(НачИнвП_Дата&lt;=OA$3,КИнвП_Дата&gt;OA$3),
             IF(НачЦ_ИнвП_Дата&gt;OA$3,SUMPRODUCT(($B$28:$B$41="АУП")*$C$28:$C$41),SUMPRODUCT(($B$28:$B$41="АУП")*$G$28:$G$41)),"")</f>
        <v>3</v>
      </c>
      <c r="OB18" s="189">
        <f t="shared" ref="OB18" ca="1" si="880">IFERROR(AVERAGE(NY18:OA18),0)</f>
        <v>3</v>
      </c>
      <c r="OC18" s="200">
        <f t="shared" ref="OC18" ca="1" si="881">AVERAGE(NP18,NT18,NX18,OB18)</f>
        <v>3</v>
      </c>
      <c r="OD18" s="190">
        <f ca="1">IF(AND(НачИнвП_Дата&lt;=OD$3,КИнвП_Дата&gt;OD$3),
             IF(НачЦ_ИнвП_Дата&gt;OD$3,SUMPRODUCT(($B$28:$B$41="АУП")*$C$28:$C$41),SUMPRODUCT(($B$28:$B$41="АУП")*$G$28:$G$41)),"")</f>
        <v>3</v>
      </c>
      <c r="OE18" s="190">
        <f ca="1">IF(AND(НачИнвП_Дата&lt;=OE$3,КИнвП_Дата&gt;OE$3),
             IF(НачЦ_ИнвП_Дата&gt;OE$3,SUMPRODUCT(($B$28:$B$41="АУП")*$C$28:$C$41),SUMPRODUCT(($B$28:$B$41="АУП")*$G$28:$G$41)),"")</f>
        <v>3</v>
      </c>
      <c r="OF18" s="190">
        <f ca="1">IF(AND(НачИнвП_Дата&lt;=OF$3,КИнвП_Дата&gt;OF$3),
             IF(НачЦ_ИнвП_Дата&gt;OF$3,SUMPRODUCT(($B$28:$B$41="АУП")*$C$28:$C$41),SUMPRODUCT(($B$28:$B$41="АУП")*$G$28:$G$41)),"")</f>
        <v>3</v>
      </c>
      <c r="OG18" s="189">
        <f t="shared" ref="OG18" ca="1" si="882">IFERROR(AVERAGE(OD18:OF18),0)</f>
        <v>3</v>
      </c>
      <c r="OH18" s="190">
        <f ca="1">IF(AND(НачИнвП_Дата&lt;=OH$3,КИнвП_Дата&gt;OH$3),
             IF(НачЦ_ИнвП_Дата&gt;OH$3,SUMPRODUCT(($B$28:$B$41="АУП")*$C$28:$C$41),SUMPRODUCT(($B$28:$B$41="АУП")*$G$28:$G$41)),"")</f>
        <v>3</v>
      </c>
      <c r="OI18" s="190">
        <f ca="1">IF(AND(НачИнвП_Дата&lt;=OI$3,КИнвП_Дата&gt;OI$3),
             IF(НачЦ_ИнвП_Дата&gt;OI$3,SUMPRODUCT(($B$28:$B$41="АУП")*$C$28:$C$41),SUMPRODUCT(($B$28:$B$41="АУП")*$G$28:$G$41)),"")</f>
        <v>3</v>
      </c>
      <c r="OJ18" s="190">
        <f ca="1">IF(AND(НачИнвП_Дата&lt;=OJ$3,КИнвП_Дата&gt;OJ$3),
             IF(НачЦ_ИнвП_Дата&gt;OJ$3,SUMPRODUCT(($B$28:$B$41="АУП")*$C$28:$C$41),SUMPRODUCT(($B$28:$B$41="АУП")*$G$28:$G$41)),"")</f>
        <v>3</v>
      </c>
      <c r="OK18" s="189">
        <f t="shared" ref="OK18" ca="1" si="883">IFERROR(AVERAGE(OH18:OJ18),0)</f>
        <v>3</v>
      </c>
      <c r="OL18" s="190">
        <f ca="1">IF(AND(НачИнвП_Дата&lt;=OL$3,КИнвП_Дата&gt;OL$3),
             IF(НачЦ_ИнвП_Дата&gt;OL$3,SUMPRODUCT(($B$28:$B$41="АУП")*$C$28:$C$41),SUMPRODUCT(($B$28:$B$41="АУП")*$G$28:$G$41)),"")</f>
        <v>3</v>
      </c>
      <c r="OM18" s="190">
        <f ca="1">IF(AND(НачИнвП_Дата&lt;=OM$3,КИнвП_Дата&gt;OM$3),
             IF(НачЦ_ИнвП_Дата&gt;OM$3,SUMPRODUCT(($B$28:$B$41="АУП")*$C$28:$C$41),SUMPRODUCT(($B$28:$B$41="АУП")*$G$28:$G$41)),"")</f>
        <v>3</v>
      </c>
      <c r="ON18" s="190">
        <f ca="1">IF(AND(НачИнвП_Дата&lt;=ON$3,КИнвП_Дата&gt;ON$3),
             IF(НачЦ_ИнвП_Дата&gt;ON$3,SUMPRODUCT(($B$28:$B$41="АУП")*$C$28:$C$41),SUMPRODUCT(($B$28:$B$41="АУП")*$G$28:$G$41)),"")</f>
        <v>3</v>
      </c>
      <c r="OO18" s="189">
        <f t="shared" ref="OO18" ca="1" si="884">IFERROR(AVERAGE(OL18:ON18),0)</f>
        <v>3</v>
      </c>
      <c r="OP18" s="190">
        <f ca="1">IF(AND(НачИнвП_Дата&lt;=OP$3,КИнвП_Дата&gt;OP$3),
             IF(НачЦ_ИнвП_Дата&gt;OP$3,SUMPRODUCT(($B$28:$B$41="АУП")*$C$28:$C$41),SUMPRODUCT(($B$28:$B$41="АУП")*$G$28:$G$41)),"")</f>
        <v>3</v>
      </c>
      <c r="OQ18" s="190">
        <f ca="1">IF(AND(НачИнвП_Дата&lt;=OQ$3,КИнвП_Дата&gt;OQ$3),
             IF(НачЦ_ИнвП_Дата&gt;OQ$3,SUMPRODUCT(($B$28:$B$41="АУП")*$C$28:$C$41),SUMPRODUCT(($B$28:$B$41="АУП")*$G$28:$G$41)),"")</f>
        <v>3</v>
      </c>
      <c r="OR18" s="190">
        <f ca="1">IF(AND(НачИнвП_Дата&lt;=OR$3,КИнвП_Дата&gt;OR$3),
             IF(НачЦ_ИнвП_Дата&gt;OR$3,SUMPRODUCT(($B$28:$B$41="АУП")*$C$28:$C$41),SUMPRODUCT(($B$28:$B$41="АУП")*$G$28:$G$41)),"")</f>
        <v>3</v>
      </c>
      <c r="OS18" s="189">
        <f t="shared" ref="OS18" ca="1" si="885">IFERROR(AVERAGE(OP18:OR18),0)</f>
        <v>3</v>
      </c>
      <c r="OT18" s="200">
        <f t="shared" ref="OT18" ca="1" si="886">AVERAGE(OG18,OK18,OO18,OS18)</f>
        <v>3</v>
      </c>
      <c r="OU18" s="190">
        <f ca="1">IF(AND(НачИнвП_Дата&lt;=OU$3,КИнвП_Дата&gt;OU$3),
             IF(НачЦ_ИнвП_Дата&gt;OU$3,SUMPRODUCT(($B$28:$B$41="АУП")*$C$28:$C$41),SUMPRODUCT(($B$28:$B$41="АУП")*$G$28:$G$41)),"")</f>
        <v>3</v>
      </c>
      <c r="OV18" s="190">
        <f ca="1">IF(AND(НачИнвП_Дата&lt;=OV$3,КИнвП_Дата&gt;OV$3),
             IF(НачЦ_ИнвП_Дата&gt;OV$3,SUMPRODUCT(($B$28:$B$41="АУП")*$C$28:$C$41),SUMPRODUCT(($B$28:$B$41="АУП")*$G$28:$G$41)),"")</f>
        <v>3</v>
      </c>
      <c r="OW18" s="190">
        <f ca="1">IF(AND(НачИнвП_Дата&lt;=OW$3,КИнвП_Дата&gt;OW$3),
             IF(НачЦ_ИнвП_Дата&gt;OW$3,SUMPRODUCT(($B$28:$B$41="АУП")*$C$28:$C$41),SUMPRODUCT(($B$28:$B$41="АУП")*$G$28:$G$41)),"")</f>
        <v>3</v>
      </c>
      <c r="OX18" s="189">
        <f t="shared" ref="OX18" ca="1" si="887">IFERROR(AVERAGE(OU18:OW18),0)</f>
        <v>3</v>
      </c>
      <c r="OY18" s="190">
        <f ca="1">IF(AND(НачИнвП_Дата&lt;=OY$3,КИнвП_Дата&gt;OY$3),
             IF(НачЦ_ИнвП_Дата&gt;OY$3,SUMPRODUCT(($B$28:$B$41="АУП")*$C$28:$C$41),SUMPRODUCT(($B$28:$B$41="АУП")*$G$28:$G$41)),"")</f>
        <v>3</v>
      </c>
      <c r="OZ18" s="190">
        <f ca="1">IF(AND(НачИнвП_Дата&lt;=OZ$3,КИнвП_Дата&gt;OZ$3),
             IF(НачЦ_ИнвП_Дата&gt;OZ$3,SUMPRODUCT(($B$28:$B$41="АУП")*$C$28:$C$41),SUMPRODUCT(($B$28:$B$41="АУП")*$G$28:$G$41)),"")</f>
        <v>3</v>
      </c>
      <c r="PA18" s="190">
        <f ca="1">IF(AND(НачИнвП_Дата&lt;=PA$3,КИнвП_Дата&gt;PA$3),
             IF(НачЦ_ИнвП_Дата&gt;PA$3,SUMPRODUCT(($B$28:$B$41="АУП")*$C$28:$C$41),SUMPRODUCT(($B$28:$B$41="АУП")*$G$28:$G$41)),"")</f>
        <v>3</v>
      </c>
      <c r="PB18" s="189">
        <f t="shared" ref="PB18" ca="1" si="888">IFERROR(AVERAGE(OY18:PA18),0)</f>
        <v>3</v>
      </c>
      <c r="PC18" s="190">
        <f ca="1">IF(AND(НачИнвП_Дата&lt;=PC$3,КИнвП_Дата&gt;PC$3),
             IF(НачЦ_ИнвП_Дата&gt;PC$3,SUMPRODUCT(($B$28:$B$41="АУП")*$C$28:$C$41),SUMPRODUCT(($B$28:$B$41="АУП")*$G$28:$G$41)),"")</f>
        <v>3</v>
      </c>
      <c r="PD18" s="190">
        <f ca="1">IF(AND(НачИнвП_Дата&lt;=PD$3,КИнвП_Дата&gt;PD$3),
             IF(НачЦ_ИнвП_Дата&gt;PD$3,SUMPRODUCT(($B$28:$B$41="АУП")*$C$28:$C$41),SUMPRODUCT(($B$28:$B$41="АУП")*$G$28:$G$41)),"")</f>
        <v>3</v>
      </c>
      <c r="PE18" s="190">
        <f ca="1">IF(AND(НачИнвП_Дата&lt;=PE$3,КИнвП_Дата&gt;PE$3),
             IF(НачЦ_ИнвП_Дата&gt;PE$3,SUMPRODUCT(($B$28:$B$41="АУП")*$C$28:$C$41),SUMPRODUCT(($B$28:$B$41="АУП")*$G$28:$G$41)),"")</f>
        <v>3</v>
      </c>
      <c r="PF18" s="189">
        <f t="shared" ref="PF18" ca="1" si="889">IFERROR(AVERAGE(PC18:PE18),0)</f>
        <v>3</v>
      </c>
      <c r="PG18" s="190">
        <f ca="1">IF(AND(НачИнвП_Дата&lt;=PG$3,КИнвП_Дата&gt;PG$3),
             IF(НачЦ_ИнвП_Дата&gt;PG$3,SUMPRODUCT(($B$28:$B$41="АУП")*$C$28:$C$41),SUMPRODUCT(($B$28:$B$41="АУП")*$G$28:$G$41)),"")</f>
        <v>3</v>
      </c>
      <c r="PH18" s="190">
        <f ca="1">IF(AND(НачИнвП_Дата&lt;=PH$3,КИнвП_Дата&gt;PH$3),
             IF(НачЦ_ИнвП_Дата&gt;PH$3,SUMPRODUCT(($B$28:$B$41="АУП")*$C$28:$C$41),SUMPRODUCT(($B$28:$B$41="АУП")*$G$28:$G$41)),"")</f>
        <v>3</v>
      </c>
      <c r="PI18" s="190">
        <f ca="1">IF(AND(НачИнвП_Дата&lt;=PI$3,КИнвП_Дата&gt;PI$3),
             IF(НачЦ_ИнвП_Дата&gt;PI$3,SUMPRODUCT(($B$28:$B$41="АУП")*$C$28:$C$41),SUMPRODUCT(($B$28:$B$41="АУП")*$G$28:$G$41)),"")</f>
        <v>3</v>
      </c>
      <c r="PJ18" s="189">
        <f t="shared" ref="PJ18" ca="1" si="890">IFERROR(AVERAGE(PG18:PI18),0)</f>
        <v>3</v>
      </c>
      <c r="PK18" s="200">
        <f t="shared" ref="PK18" ca="1" si="891">AVERAGE(OX18,PB18,PF18,PJ18)</f>
        <v>3</v>
      </c>
      <c r="PL18" s="190">
        <f ca="1">IF(AND(НачИнвП_Дата&lt;=PL$3,КИнвП_Дата&gt;PL$3),
             IF(НачЦ_ИнвП_Дата&gt;PL$3,SUMPRODUCT(($B$28:$B$41="АУП")*$C$28:$C$41),SUMPRODUCT(($B$28:$B$41="АУП")*$G$28:$G$41)),"")</f>
        <v>3</v>
      </c>
      <c r="PM18" s="190">
        <f ca="1">IF(AND(НачИнвП_Дата&lt;=PM$3,КИнвП_Дата&gt;PM$3),
             IF(НачЦ_ИнвП_Дата&gt;PM$3,SUMPRODUCT(($B$28:$B$41="АУП")*$C$28:$C$41),SUMPRODUCT(($B$28:$B$41="АУП")*$G$28:$G$41)),"")</f>
        <v>3</v>
      </c>
      <c r="PN18" s="190">
        <f ca="1">IF(AND(НачИнвП_Дата&lt;=PN$3,КИнвП_Дата&gt;PN$3),
             IF(НачЦ_ИнвП_Дата&gt;PN$3,SUMPRODUCT(($B$28:$B$41="АУП")*$C$28:$C$41),SUMPRODUCT(($B$28:$B$41="АУП")*$G$28:$G$41)),"")</f>
        <v>3</v>
      </c>
      <c r="PO18" s="189">
        <f t="shared" ref="PO18" ca="1" si="892">IFERROR(AVERAGE(PL18:PN18),0)</f>
        <v>3</v>
      </c>
      <c r="PP18" s="190">
        <f ca="1">IF(AND(НачИнвП_Дата&lt;=PP$3,КИнвП_Дата&gt;PP$3),
             IF(НачЦ_ИнвП_Дата&gt;PP$3,SUMPRODUCT(($B$28:$B$41="АУП")*$C$28:$C$41),SUMPRODUCT(($B$28:$B$41="АУП")*$G$28:$G$41)),"")</f>
        <v>3</v>
      </c>
      <c r="PQ18" s="190">
        <f ca="1">IF(AND(НачИнвП_Дата&lt;=PQ$3,КИнвП_Дата&gt;PQ$3),
             IF(НачЦ_ИнвП_Дата&gt;PQ$3,SUMPRODUCT(($B$28:$B$41="АУП")*$C$28:$C$41),SUMPRODUCT(($B$28:$B$41="АУП")*$G$28:$G$41)),"")</f>
        <v>3</v>
      </c>
      <c r="PR18" s="190">
        <f ca="1">IF(AND(НачИнвП_Дата&lt;=PR$3,КИнвП_Дата&gt;PR$3),
             IF(НачЦ_ИнвП_Дата&gt;PR$3,SUMPRODUCT(($B$28:$B$41="АУП")*$C$28:$C$41),SUMPRODUCT(($B$28:$B$41="АУП")*$G$28:$G$41)),"")</f>
        <v>3</v>
      </c>
      <c r="PS18" s="189">
        <f t="shared" ref="PS18" ca="1" si="893">IFERROR(AVERAGE(PP18:PR18),0)</f>
        <v>3</v>
      </c>
      <c r="PT18" s="190">
        <f ca="1">IF(AND(НачИнвП_Дата&lt;=PT$3,КИнвП_Дата&gt;PT$3),
             IF(НачЦ_ИнвП_Дата&gt;PT$3,SUMPRODUCT(($B$28:$B$41="АУП")*$C$28:$C$41),SUMPRODUCT(($B$28:$B$41="АУП")*$G$28:$G$41)),"")</f>
        <v>3</v>
      </c>
      <c r="PU18" s="190">
        <f ca="1">IF(AND(НачИнвП_Дата&lt;=PU$3,КИнвП_Дата&gt;PU$3),
             IF(НачЦ_ИнвП_Дата&gt;PU$3,SUMPRODUCT(($B$28:$B$41="АУП")*$C$28:$C$41),SUMPRODUCT(($B$28:$B$41="АУП")*$G$28:$G$41)),"")</f>
        <v>3</v>
      </c>
      <c r="PV18" s="190">
        <f ca="1">IF(AND(НачИнвП_Дата&lt;=PV$3,КИнвП_Дата&gt;PV$3),
             IF(НачЦ_ИнвП_Дата&gt;PV$3,SUMPRODUCT(($B$28:$B$41="АУП")*$C$28:$C$41),SUMPRODUCT(($B$28:$B$41="АУП")*$G$28:$G$41)),"")</f>
        <v>3</v>
      </c>
      <c r="PW18" s="189">
        <f t="shared" ref="PW18" ca="1" si="894">IFERROR(AVERAGE(PT18:PV18),0)</f>
        <v>3</v>
      </c>
      <c r="PX18" s="190">
        <f ca="1">IF(AND(НачИнвП_Дата&lt;=PX$3,КИнвП_Дата&gt;PX$3),
             IF(НачЦ_ИнвП_Дата&gt;PX$3,SUMPRODUCT(($B$28:$B$41="АУП")*$C$28:$C$41),SUMPRODUCT(($B$28:$B$41="АУП")*$G$28:$G$41)),"")</f>
        <v>3</v>
      </c>
      <c r="PY18" s="190">
        <f ca="1">IF(AND(НачИнвП_Дата&lt;=PY$3,КИнвП_Дата&gt;PY$3),
             IF(НачЦ_ИнвП_Дата&gt;PY$3,SUMPRODUCT(($B$28:$B$41="АУП")*$C$28:$C$41),SUMPRODUCT(($B$28:$B$41="АУП")*$G$28:$G$41)),"")</f>
        <v>3</v>
      </c>
      <c r="PZ18" s="190">
        <f ca="1">IF(AND(НачИнвП_Дата&lt;=PZ$3,КИнвП_Дата&gt;PZ$3),
             IF(НачЦ_ИнвП_Дата&gt;PZ$3,SUMPRODUCT(($B$28:$B$41="АУП")*$C$28:$C$41),SUMPRODUCT(($B$28:$B$41="АУП")*$G$28:$G$41)),"")</f>
        <v>3</v>
      </c>
      <c r="QA18" s="189">
        <f t="shared" ref="QA18" ca="1" si="895">IFERROR(AVERAGE(PX18:PZ18),0)</f>
        <v>3</v>
      </c>
      <c r="QB18" s="200">
        <f t="shared" ref="QB18" ca="1" si="896">AVERAGE(PO18,PS18,PW18,QA18)</f>
        <v>3</v>
      </c>
      <c r="QC18" s="190">
        <f ca="1">IF(AND(НачИнвП_Дата&lt;=QC$3,КИнвП_Дата&gt;QC$3),
             IF(НачЦ_ИнвП_Дата&gt;QC$3,SUMPRODUCT(($B$28:$B$41="АУП")*$C$28:$C$41),SUMPRODUCT(($B$28:$B$41="АУП")*$G$28:$G$41)),"")</f>
        <v>3</v>
      </c>
      <c r="QD18" s="190">
        <f ca="1">IF(AND(НачИнвП_Дата&lt;=QD$3,КИнвП_Дата&gt;QD$3),
             IF(НачЦ_ИнвП_Дата&gt;QD$3,SUMPRODUCT(($B$28:$B$41="АУП")*$C$28:$C$41),SUMPRODUCT(($B$28:$B$41="АУП")*$G$28:$G$41)),"")</f>
        <v>3</v>
      </c>
      <c r="QE18" s="190">
        <f ca="1">IF(AND(НачИнвП_Дата&lt;=QE$3,КИнвП_Дата&gt;QE$3),
             IF(НачЦ_ИнвП_Дата&gt;QE$3,SUMPRODUCT(($B$28:$B$41="АУП")*$C$28:$C$41),SUMPRODUCT(($B$28:$B$41="АУП")*$G$28:$G$41)),"")</f>
        <v>3</v>
      </c>
      <c r="QF18" s="189">
        <f t="shared" ref="QF18" ca="1" si="897">IFERROR(AVERAGE(QC18:QE18),0)</f>
        <v>3</v>
      </c>
      <c r="QG18" s="190">
        <f ca="1">IF(AND(НачИнвП_Дата&lt;=QG$3,КИнвП_Дата&gt;QG$3),
             IF(НачЦ_ИнвП_Дата&gt;QG$3,SUMPRODUCT(($B$28:$B$41="АУП")*$C$28:$C$41),SUMPRODUCT(($B$28:$B$41="АУП")*$G$28:$G$41)),"")</f>
        <v>3</v>
      </c>
      <c r="QH18" s="190">
        <f ca="1">IF(AND(НачИнвП_Дата&lt;=QH$3,КИнвП_Дата&gt;QH$3),
             IF(НачЦ_ИнвП_Дата&gt;QH$3,SUMPRODUCT(($B$28:$B$41="АУП")*$C$28:$C$41),SUMPRODUCT(($B$28:$B$41="АУП")*$G$28:$G$41)),"")</f>
        <v>3</v>
      </c>
      <c r="QI18" s="190">
        <f ca="1">IF(AND(НачИнвП_Дата&lt;=QI$3,КИнвП_Дата&gt;QI$3),
             IF(НачЦ_ИнвП_Дата&gt;QI$3,SUMPRODUCT(($B$28:$B$41="АУП")*$C$28:$C$41),SUMPRODUCT(($B$28:$B$41="АУП")*$G$28:$G$41)),"")</f>
        <v>3</v>
      </c>
      <c r="QJ18" s="189">
        <f t="shared" ref="QJ18" ca="1" si="898">IFERROR(AVERAGE(QG18:QI18),0)</f>
        <v>3</v>
      </c>
      <c r="QK18" s="190">
        <f ca="1">IF(AND(НачИнвП_Дата&lt;=QK$3,КИнвП_Дата&gt;QK$3),
             IF(НачЦ_ИнвП_Дата&gt;QK$3,SUMPRODUCT(($B$28:$B$41="АУП")*$C$28:$C$41),SUMPRODUCT(($B$28:$B$41="АУП")*$G$28:$G$41)),"")</f>
        <v>3</v>
      </c>
      <c r="QL18" s="190">
        <f ca="1">IF(AND(НачИнвП_Дата&lt;=QL$3,КИнвП_Дата&gt;QL$3),
             IF(НачЦ_ИнвП_Дата&gt;QL$3,SUMPRODUCT(($B$28:$B$41="АУП")*$C$28:$C$41),SUMPRODUCT(($B$28:$B$41="АУП")*$G$28:$G$41)),"")</f>
        <v>3</v>
      </c>
      <c r="QM18" s="190">
        <f ca="1">IF(AND(НачИнвП_Дата&lt;=QM$3,КИнвП_Дата&gt;QM$3),
             IF(НачЦ_ИнвП_Дата&gt;QM$3,SUMPRODUCT(($B$28:$B$41="АУП")*$C$28:$C$41),SUMPRODUCT(($B$28:$B$41="АУП")*$G$28:$G$41)),"")</f>
        <v>3</v>
      </c>
      <c r="QN18" s="189">
        <f t="shared" ref="QN18" ca="1" si="899">IFERROR(AVERAGE(QK18:QM18),0)</f>
        <v>3</v>
      </c>
      <c r="QO18" s="190">
        <f ca="1">IF(AND(НачИнвП_Дата&lt;=QO$3,КИнвП_Дата&gt;QO$3),
             IF(НачЦ_ИнвП_Дата&gt;QO$3,SUMPRODUCT(($B$28:$B$41="АУП")*$C$28:$C$41),SUMPRODUCT(($B$28:$B$41="АУП")*$G$28:$G$41)),"")</f>
        <v>3</v>
      </c>
      <c r="QP18" s="190">
        <f ca="1">IF(AND(НачИнвП_Дата&lt;=QP$3,КИнвП_Дата&gt;QP$3),
             IF(НачЦ_ИнвП_Дата&gt;QP$3,SUMPRODUCT(($B$28:$B$41="АУП")*$C$28:$C$41),SUMPRODUCT(($B$28:$B$41="АУП")*$G$28:$G$41)),"")</f>
        <v>3</v>
      </c>
      <c r="QQ18" s="190">
        <f ca="1">IF(AND(НачИнвП_Дата&lt;=QQ$3,КИнвП_Дата&gt;QQ$3),
             IF(НачЦ_ИнвП_Дата&gt;QQ$3,SUMPRODUCT(($B$28:$B$41="АУП")*$C$28:$C$41),SUMPRODUCT(($B$28:$B$41="АУП")*$G$28:$G$41)),"")</f>
        <v>3</v>
      </c>
      <c r="QR18" s="189">
        <f t="shared" ref="QR18" ca="1" si="900">IFERROR(AVERAGE(QO18:QQ18),0)</f>
        <v>3</v>
      </c>
      <c r="QS18" s="200">
        <f t="shared" ref="QS18" ca="1" si="901">AVERAGE(QF18,QJ18,QN18,QR18)</f>
        <v>3</v>
      </c>
      <c r="QT18" s="190">
        <f ca="1">IF(AND(НачИнвП_Дата&lt;=QT$3,КИнвП_Дата&gt;QT$3),
             IF(НачЦ_ИнвП_Дата&gt;QT$3,SUMPRODUCT(($B$28:$B$41="АУП")*$C$28:$C$41),SUMPRODUCT(($B$28:$B$41="АУП")*$G$28:$G$41)),"")</f>
        <v>3</v>
      </c>
      <c r="QU18" s="190">
        <f ca="1">IF(AND(НачИнвП_Дата&lt;=QU$3,КИнвП_Дата&gt;QU$3),
             IF(НачЦ_ИнвП_Дата&gt;QU$3,SUMPRODUCT(($B$28:$B$41="АУП")*$C$28:$C$41),SUMPRODUCT(($B$28:$B$41="АУП")*$G$28:$G$41)),"")</f>
        <v>3</v>
      </c>
      <c r="QV18" s="190">
        <f ca="1">IF(AND(НачИнвП_Дата&lt;=QV$3,КИнвП_Дата&gt;QV$3),
             IF(НачЦ_ИнвП_Дата&gt;QV$3,SUMPRODUCT(($B$28:$B$41="АУП")*$C$28:$C$41),SUMPRODUCT(($B$28:$B$41="АУП")*$G$28:$G$41)),"")</f>
        <v>3</v>
      </c>
      <c r="QW18" s="189">
        <f t="shared" ref="QW18" ca="1" si="902">IFERROR(AVERAGE(QT18:QV18),0)</f>
        <v>3</v>
      </c>
      <c r="QX18" s="190">
        <f ca="1">IF(AND(НачИнвП_Дата&lt;=QX$3,КИнвП_Дата&gt;QX$3),
             IF(НачЦ_ИнвП_Дата&gt;QX$3,SUMPRODUCT(($B$28:$B$41="АУП")*$C$28:$C$41),SUMPRODUCT(($B$28:$B$41="АУП")*$G$28:$G$41)),"")</f>
        <v>3</v>
      </c>
      <c r="QY18" s="190">
        <f ca="1">IF(AND(НачИнвП_Дата&lt;=QY$3,КИнвП_Дата&gt;QY$3),
             IF(НачЦ_ИнвП_Дата&gt;QY$3,SUMPRODUCT(($B$28:$B$41="АУП")*$C$28:$C$41),SUMPRODUCT(($B$28:$B$41="АУП")*$G$28:$G$41)),"")</f>
        <v>3</v>
      </c>
      <c r="QZ18" s="190">
        <f ca="1">IF(AND(НачИнвП_Дата&lt;=QZ$3,КИнвП_Дата&gt;QZ$3),
             IF(НачЦ_ИнвП_Дата&gt;QZ$3,SUMPRODUCT(($B$28:$B$41="АУП")*$C$28:$C$41),SUMPRODUCT(($B$28:$B$41="АУП")*$G$28:$G$41)),"")</f>
        <v>3</v>
      </c>
      <c r="RA18" s="189">
        <f t="shared" ref="RA18" ca="1" si="903">IFERROR(AVERAGE(QX18:QZ18),0)</f>
        <v>3</v>
      </c>
      <c r="RB18" s="190">
        <f ca="1">IF(AND(НачИнвП_Дата&lt;=RB$3,КИнвП_Дата&gt;RB$3),
             IF(НачЦ_ИнвП_Дата&gt;RB$3,SUMPRODUCT(($B$28:$B$41="АУП")*$C$28:$C$41),SUMPRODUCT(($B$28:$B$41="АУП")*$G$28:$G$41)),"")</f>
        <v>3</v>
      </c>
      <c r="RC18" s="190">
        <f ca="1">IF(AND(НачИнвП_Дата&lt;=RC$3,КИнвП_Дата&gt;RC$3),
             IF(НачЦ_ИнвП_Дата&gt;RC$3,SUMPRODUCT(($B$28:$B$41="АУП")*$C$28:$C$41),SUMPRODUCT(($B$28:$B$41="АУП")*$G$28:$G$41)),"")</f>
        <v>3</v>
      </c>
      <c r="RD18" s="190">
        <f ca="1">IF(AND(НачИнвП_Дата&lt;=RD$3,КИнвП_Дата&gt;RD$3),
             IF(НачЦ_ИнвП_Дата&gt;RD$3,SUMPRODUCT(($B$28:$B$41="АУП")*$C$28:$C$41),SUMPRODUCT(($B$28:$B$41="АУП")*$G$28:$G$41)),"")</f>
        <v>3</v>
      </c>
      <c r="RE18" s="189">
        <f t="shared" ref="RE18" ca="1" si="904">IFERROR(AVERAGE(RB18:RD18),0)</f>
        <v>3</v>
      </c>
      <c r="RF18" s="190">
        <f ca="1">IF(AND(НачИнвП_Дата&lt;=RF$3,КИнвП_Дата&gt;RF$3),
             IF(НачЦ_ИнвП_Дата&gt;RF$3,SUMPRODUCT(($B$28:$B$41="АУП")*$C$28:$C$41),SUMPRODUCT(($B$28:$B$41="АУП")*$G$28:$G$41)),"")</f>
        <v>3</v>
      </c>
      <c r="RG18" s="190">
        <f ca="1">IF(AND(НачИнвП_Дата&lt;=RG$3,КИнвП_Дата&gt;RG$3),
             IF(НачЦ_ИнвП_Дата&gt;RG$3,SUMPRODUCT(($B$28:$B$41="АУП")*$C$28:$C$41),SUMPRODUCT(($B$28:$B$41="АУП")*$G$28:$G$41)),"")</f>
        <v>3</v>
      </c>
      <c r="RH18" s="190">
        <f ca="1">IF(AND(НачИнвП_Дата&lt;=RH$3,КИнвП_Дата&gt;RH$3),
             IF(НачЦ_ИнвП_Дата&gt;RH$3,SUMPRODUCT(($B$28:$B$41="АУП")*$C$28:$C$41),SUMPRODUCT(($B$28:$B$41="АУП")*$G$28:$G$41)),"")</f>
        <v>3</v>
      </c>
      <c r="RI18" s="189">
        <f t="shared" ref="RI18" ca="1" si="905">IFERROR(AVERAGE(RF18:RH18),0)</f>
        <v>3</v>
      </c>
      <c r="RJ18" s="200">
        <f t="shared" ref="RJ18" ca="1" si="906">AVERAGE(QW18,RA18,RE18,RI18)</f>
        <v>3</v>
      </c>
      <c r="RK18" s="190">
        <f ca="1">IF(AND(НачИнвП_Дата&lt;=RK$3,КИнвП_Дата&gt;RK$3),
             IF(НачЦ_ИнвП_Дата&gt;RK$3,SUMPRODUCT(($B$28:$B$41="АУП")*$C$28:$C$41),SUMPRODUCT(($B$28:$B$41="АУП")*$G$28:$G$41)),"")</f>
        <v>3</v>
      </c>
      <c r="RL18" s="190">
        <f ca="1">IF(AND(НачИнвП_Дата&lt;=RL$3,КИнвП_Дата&gt;RL$3),
             IF(НачЦ_ИнвП_Дата&gt;RL$3,SUMPRODUCT(($B$28:$B$41="АУП")*$C$28:$C$41),SUMPRODUCT(($B$28:$B$41="АУП")*$G$28:$G$41)),"")</f>
        <v>3</v>
      </c>
      <c r="RM18" s="190">
        <f ca="1">IF(AND(НачИнвП_Дата&lt;=RM$3,КИнвП_Дата&gt;RM$3),
             IF(НачЦ_ИнвП_Дата&gt;RM$3,SUMPRODUCT(($B$28:$B$41="АУП")*$C$28:$C$41),SUMPRODUCT(($B$28:$B$41="АУП")*$G$28:$G$41)),"")</f>
        <v>3</v>
      </c>
      <c r="RN18" s="189">
        <f t="shared" ref="RN18" ca="1" si="907">IFERROR(AVERAGE(RK18:RM18),0)</f>
        <v>3</v>
      </c>
      <c r="RO18" s="190">
        <f ca="1">IF(AND(НачИнвП_Дата&lt;=RO$3,КИнвП_Дата&gt;RO$3),
             IF(НачЦ_ИнвП_Дата&gt;RO$3,SUMPRODUCT(($B$28:$B$41="АУП")*$C$28:$C$41),SUMPRODUCT(($B$28:$B$41="АУП")*$G$28:$G$41)),"")</f>
        <v>3</v>
      </c>
      <c r="RP18" s="190">
        <f ca="1">IF(AND(НачИнвП_Дата&lt;=RP$3,КИнвП_Дата&gt;RP$3),
             IF(НачЦ_ИнвП_Дата&gt;RP$3,SUMPRODUCT(($B$28:$B$41="АУП")*$C$28:$C$41),SUMPRODUCT(($B$28:$B$41="АУП")*$G$28:$G$41)),"")</f>
        <v>3</v>
      </c>
      <c r="RQ18" s="190">
        <f ca="1">IF(AND(НачИнвП_Дата&lt;=RQ$3,КИнвП_Дата&gt;RQ$3),
             IF(НачЦ_ИнвП_Дата&gt;RQ$3,SUMPRODUCT(($B$28:$B$41="АУП")*$C$28:$C$41),SUMPRODUCT(($B$28:$B$41="АУП")*$G$28:$G$41)),"")</f>
        <v>3</v>
      </c>
      <c r="RR18" s="189">
        <f t="shared" ref="RR18" ca="1" si="908">IFERROR(AVERAGE(RO18:RQ18),0)</f>
        <v>3</v>
      </c>
      <c r="RS18" s="190">
        <f ca="1">IF(AND(НачИнвП_Дата&lt;=RS$3,КИнвП_Дата&gt;RS$3),
             IF(НачЦ_ИнвП_Дата&gt;RS$3,SUMPRODUCT(($B$28:$B$41="АУП")*$C$28:$C$41),SUMPRODUCT(($B$28:$B$41="АУП")*$G$28:$G$41)),"")</f>
        <v>3</v>
      </c>
      <c r="RT18" s="190">
        <f ca="1">IF(AND(НачИнвП_Дата&lt;=RT$3,КИнвП_Дата&gt;RT$3),
             IF(НачЦ_ИнвП_Дата&gt;RT$3,SUMPRODUCT(($B$28:$B$41="АУП")*$C$28:$C$41),SUMPRODUCT(($B$28:$B$41="АУП")*$G$28:$G$41)),"")</f>
        <v>3</v>
      </c>
      <c r="RU18" s="190">
        <f ca="1">IF(AND(НачИнвП_Дата&lt;=RU$3,КИнвП_Дата&gt;RU$3),
             IF(НачЦ_ИнвП_Дата&gt;RU$3,SUMPRODUCT(($B$28:$B$41="АУП")*$C$28:$C$41),SUMPRODUCT(($B$28:$B$41="АУП")*$G$28:$G$41)),"")</f>
        <v>3</v>
      </c>
      <c r="RV18" s="189">
        <f t="shared" ref="RV18" ca="1" si="909">IFERROR(AVERAGE(RS18:RU18),0)</f>
        <v>3</v>
      </c>
      <c r="RW18" s="190">
        <f ca="1">IF(AND(НачИнвП_Дата&lt;=RW$3,КИнвП_Дата&gt;RW$3),
             IF(НачЦ_ИнвП_Дата&gt;RW$3,SUMPRODUCT(($B$28:$B$41="АУП")*$C$28:$C$41),SUMPRODUCT(($B$28:$B$41="АУП")*$G$28:$G$41)),"")</f>
        <v>3</v>
      </c>
      <c r="RX18" s="190">
        <f ca="1">IF(AND(НачИнвП_Дата&lt;=RX$3,КИнвП_Дата&gt;RX$3),
             IF(НачЦ_ИнвП_Дата&gt;RX$3,SUMPRODUCT(($B$28:$B$41="АУП")*$C$28:$C$41),SUMPRODUCT(($B$28:$B$41="АУП")*$G$28:$G$41)),"")</f>
        <v>3</v>
      </c>
      <c r="RY18" s="190">
        <f ca="1">IF(AND(НачИнвП_Дата&lt;=RY$3,КИнвП_Дата&gt;RY$3),
             IF(НачЦ_ИнвП_Дата&gt;RY$3,SUMPRODUCT(($B$28:$B$41="АУП")*$C$28:$C$41),SUMPRODUCT(($B$28:$B$41="АУП")*$G$28:$G$41)),"")</f>
        <v>3</v>
      </c>
      <c r="RZ18" s="189">
        <f t="shared" ref="RZ18" ca="1" si="910">IFERROR(AVERAGE(RW18:RY18),0)</f>
        <v>3</v>
      </c>
      <c r="SA18" s="200">
        <f t="shared" ref="SA18" ca="1" si="911">AVERAGE(RN18,RR18,RV18,RZ18)</f>
        <v>3</v>
      </c>
      <c r="SB18" s="190">
        <f ca="1">IF(AND(НачИнвП_Дата&lt;=SB$3,КИнвП_Дата&gt;SB$3),
             IF(НачЦ_ИнвП_Дата&gt;SB$3,SUMPRODUCT(($B$28:$B$41="АУП")*$C$28:$C$41),SUMPRODUCT(($B$28:$B$41="АУП")*$G$28:$G$41)),"")</f>
        <v>3</v>
      </c>
      <c r="SC18" s="190">
        <f ca="1">IF(AND(НачИнвП_Дата&lt;=SC$3,КИнвП_Дата&gt;SC$3),
             IF(НачЦ_ИнвП_Дата&gt;SC$3,SUMPRODUCT(($B$28:$B$41="АУП")*$C$28:$C$41),SUMPRODUCT(($B$28:$B$41="АУП")*$G$28:$G$41)),"")</f>
        <v>3</v>
      </c>
      <c r="SD18" s="190">
        <f ca="1">IF(AND(НачИнвП_Дата&lt;=SD$3,КИнвП_Дата&gt;SD$3),
             IF(НачЦ_ИнвП_Дата&gt;SD$3,SUMPRODUCT(($B$28:$B$41="АУП")*$C$28:$C$41),SUMPRODUCT(($B$28:$B$41="АУП")*$G$28:$G$41)),"")</f>
        <v>3</v>
      </c>
      <c r="SE18" s="189">
        <f t="shared" ref="SE18" ca="1" si="912">IFERROR(AVERAGE(SB18:SD18),0)</f>
        <v>3</v>
      </c>
      <c r="SF18" s="190">
        <f ca="1">IF(AND(НачИнвП_Дата&lt;=SF$3,КИнвП_Дата&gt;SF$3),
             IF(НачЦ_ИнвП_Дата&gt;SF$3,SUMPRODUCT(($B$28:$B$41="АУП")*$C$28:$C$41),SUMPRODUCT(($B$28:$B$41="АУП")*$G$28:$G$41)),"")</f>
        <v>3</v>
      </c>
      <c r="SG18" s="190">
        <f ca="1">IF(AND(НачИнвП_Дата&lt;=SG$3,КИнвП_Дата&gt;SG$3),
             IF(НачЦ_ИнвП_Дата&gt;SG$3,SUMPRODUCT(($B$28:$B$41="АУП")*$C$28:$C$41),SUMPRODUCT(($B$28:$B$41="АУП")*$G$28:$G$41)),"")</f>
        <v>3</v>
      </c>
      <c r="SH18" s="190">
        <f ca="1">IF(AND(НачИнвП_Дата&lt;=SH$3,КИнвП_Дата&gt;SH$3),
             IF(НачЦ_ИнвП_Дата&gt;SH$3,SUMPRODUCT(($B$28:$B$41="АУП")*$C$28:$C$41),SUMPRODUCT(($B$28:$B$41="АУП")*$G$28:$G$41)),"")</f>
        <v>3</v>
      </c>
      <c r="SI18" s="189">
        <f t="shared" ref="SI18" ca="1" si="913">IFERROR(AVERAGE(SF18:SH18),0)</f>
        <v>3</v>
      </c>
      <c r="SJ18" s="190">
        <f ca="1">IF(AND(НачИнвП_Дата&lt;=SJ$3,КИнвП_Дата&gt;SJ$3),
             IF(НачЦ_ИнвП_Дата&gt;SJ$3,SUMPRODUCT(($B$28:$B$41="АУП")*$C$28:$C$41),SUMPRODUCT(($B$28:$B$41="АУП")*$G$28:$G$41)),"")</f>
        <v>3</v>
      </c>
      <c r="SK18" s="190">
        <f ca="1">IF(AND(НачИнвП_Дата&lt;=SK$3,КИнвП_Дата&gt;SK$3),
             IF(НачЦ_ИнвП_Дата&gt;SK$3,SUMPRODUCT(($B$28:$B$41="АУП")*$C$28:$C$41),SUMPRODUCT(($B$28:$B$41="АУП")*$G$28:$G$41)),"")</f>
        <v>3</v>
      </c>
      <c r="SL18" s="190">
        <f ca="1">IF(AND(НачИнвП_Дата&lt;=SL$3,КИнвП_Дата&gt;SL$3),
             IF(НачЦ_ИнвП_Дата&gt;SL$3,SUMPRODUCT(($B$28:$B$41="АУП")*$C$28:$C$41),SUMPRODUCT(($B$28:$B$41="АУП")*$G$28:$G$41)),"")</f>
        <v>3</v>
      </c>
      <c r="SM18" s="189">
        <f t="shared" ref="SM18" ca="1" si="914">IFERROR(AVERAGE(SJ18:SL18),0)</f>
        <v>3</v>
      </c>
      <c r="SN18" s="190">
        <f ca="1">IF(AND(НачИнвП_Дата&lt;=SN$3,КИнвП_Дата&gt;SN$3),
             IF(НачЦ_ИнвП_Дата&gt;SN$3,SUMPRODUCT(($B$28:$B$41="АУП")*$C$28:$C$41),SUMPRODUCT(($B$28:$B$41="АУП")*$G$28:$G$41)),"")</f>
        <v>3</v>
      </c>
      <c r="SO18" s="190">
        <f ca="1">IF(AND(НачИнвП_Дата&lt;=SO$3,КИнвП_Дата&gt;SO$3),
             IF(НачЦ_ИнвП_Дата&gt;SO$3,SUMPRODUCT(($B$28:$B$41="АУП")*$C$28:$C$41),SUMPRODUCT(($B$28:$B$41="АУП")*$G$28:$G$41)),"")</f>
        <v>3</v>
      </c>
      <c r="SP18" s="190">
        <f ca="1">IF(AND(НачИнвП_Дата&lt;=SP$3,КИнвП_Дата&gt;SP$3),
             IF(НачЦ_ИнвП_Дата&gt;SP$3,SUMPRODUCT(($B$28:$B$41="АУП")*$C$28:$C$41),SUMPRODUCT(($B$28:$B$41="АУП")*$G$28:$G$41)),"")</f>
        <v>3</v>
      </c>
      <c r="SQ18" s="189">
        <f t="shared" ref="SQ18" ca="1" si="915">IFERROR(AVERAGE(SN18:SP18),0)</f>
        <v>3</v>
      </c>
      <c r="SR18" s="200">
        <f t="shared" ref="SR18" ca="1" si="916">AVERAGE(SE18,SI18,SM18,SQ18)</f>
        <v>3</v>
      </c>
      <c r="SS18" s="190">
        <f ca="1">IF(AND(НачИнвП_Дата&lt;=SS$3,КИнвП_Дата&gt;SS$3),
             IF(НачЦ_ИнвП_Дата&gt;SS$3,SUMPRODUCT(($B$28:$B$41="АУП")*$C$28:$C$41),SUMPRODUCT(($B$28:$B$41="АУП")*$G$28:$G$41)),"")</f>
        <v>3</v>
      </c>
      <c r="ST18" s="190">
        <f ca="1">IF(AND(НачИнвП_Дата&lt;=ST$3,КИнвП_Дата&gt;ST$3),
             IF(НачЦ_ИнвП_Дата&gt;ST$3,SUMPRODUCT(($B$28:$B$41="АУП")*$C$28:$C$41),SUMPRODUCT(($B$28:$B$41="АУП")*$G$28:$G$41)),"")</f>
        <v>3</v>
      </c>
      <c r="SU18" s="190">
        <f ca="1">IF(AND(НачИнвП_Дата&lt;=SU$3,КИнвП_Дата&gt;SU$3),
             IF(НачЦ_ИнвП_Дата&gt;SU$3,SUMPRODUCT(($B$28:$B$41="АУП")*$C$28:$C$41),SUMPRODUCT(($B$28:$B$41="АУП")*$G$28:$G$41)),"")</f>
        <v>3</v>
      </c>
      <c r="SV18" s="189">
        <f t="shared" ref="SV18" ca="1" si="917">IFERROR(AVERAGE(SS18:SU18),0)</f>
        <v>3</v>
      </c>
      <c r="SW18" s="190">
        <f ca="1">IF(AND(НачИнвП_Дата&lt;=SW$3,КИнвП_Дата&gt;SW$3),
             IF(НачЦ_ИнвП_Дата&gt;SW$3,SUMPRODUCT(($B$28:$B$41="АУП")*$C$28:$C$41),SUMPRODUCT(($B$28:$B$41="АУП")*$G$28:$G$41)),"")</f>
        <v>3</v>
      </c>
      <c r="SX18" s="190">
        <f ca="1">IF(AND(НачИнвП_Дата&lt;=SX$3,КИнвП_Дата&gt;SX$3),
             IF(НачЦ_ИнвП_Дата&gt;SX$3,SUMPRODUCT(($B$28:$B$41="АУП")*$C$28:$C$41),SUMPRODUCT(($B$28:$B$41="АУП")*$G$28:$G$41)),"")</f>
        <v>3</v>
      </c>
      <c r="SY18" s="190">
        <f ca="1">IF(AND(НачИнвП_Дата&lt;=SY$3,КИнвП_Дата&gt;SY$3),
             IF(НачЦ_ИнвП_Дата&gt;SY$3,SUMPRODUCT(($B$28:$B$41="АУП")*$C$28:$C$41),SUMPRODUCT(($B$28:$B$41="АУП")*$G$28:$G$41)),"")</f>
        <v>3</v>
      </c>
      <c r="SZ18" s="189">
        <f t="shared" ref="SZ18" ca="1" si="918">IFERROR(AVERAGE(SW18:SY18),0)</f>
        <v>3</v>
      </c>
      <c r="TA18" s="190">
        <f ca="1">IF(AND(НачИнвП_Дата&lt;=TA$3,КИнвП_Дата&gt;TA$3),
             IF(НачЦ_ИнвП_Дата&gt;TA$3,SUMPRODUCT(($B$28:$B$41="АУП")*$C$28:$C$41),SUMPRODUCT(($B$28:$B$41="АУП")*$G$28:$G$41)),"")</f>
        <v>3</v>
      </c>
      <c r="TB18" s="190">
        <f ca="1">IF(AND(НачИнвП_Дата&lt;=TB$3,КИнвП_Дата&gt;TB$3),
             IF(НачЦ_ИнвП_Дата&gt;TB$3,SUMPRODUCT(($B$28:$B$41="АУП")*$C$28:$C$41),SUMPRODUCT(($B$28:$B$41="АУП")*$G$28:$G$41)),"")</f>
        <v>3</v>
      </c>
      <c r="TC18" s="190">
        <f ca="1">IF(AND(НачИнвП_Дата&lt;=TC$3,КИнвП_Дата&gt;TC$3),
             IF(НачЦ_ИнвП_Дата&gt;TC$3,SUMPRODUCT(($B$28:$B$41="АУП")*$C$28:$C$41),SUMPRODUCT(($B$28:$B$41="АУП")*$G$28:$G$41)),"")</f>
        <v>3</v>
      </c>
      <c r="TD18" s="189">
        <f t="shared" ref="TD18" ca="1" si="919">IFERROR(AVERAGE(TA18:TC18),0)</f>
        <v>3</v>
      </c>
      <c r="TE18" s="190" t="str">
        <f ca="1">IF(AND(НачИнвП_Дата&lt;=TE$3,КИнвП_Дата&gt;TE$3),
             IF(НачЦ_ИнвП_Дата&gt;TE$3,SUMPRODUCT(($B$28:$B$41="АУП")*$C$28:$C$41),SUMPRODUCT(($B$28:$B$41="АУП")*$G$28:$G$41)),"")</f>
        <v/>
      </c>
      <c r="TF18" s="190" t="str">
        <f ca="1">IF(AND(НачИнвП_Дата&lt;=TF$3,КИнвП_Дата&gt;TF$3),
             IF(НачЦ_ИнвП_Дата&gt;TF$3,SUMPRODUCT(($B$28:$B$41="АУП")*$C$28:$C$41),SUMPRODUCT(($B$28:$B$41="АУП")*$G$28:$G$41)),"")</f>
        <v/>
      </c>
      <c r="TG18" s="190" t="str">
        <f ca="1">IF(AND(НачИнвП_Дата&lt;=TG$3,КИнвП_Дата&gt;TG$3),
             IF(НачЦ_ИнвП_Дата&gt;TG$3,SUMPRODUCT(($B$28:$B$41="АУП")*$C$28:$C$41),SUMPRODUCT(($B$28:$B$41="АУП")*$G$28:$G$41)),"")</f>
        <v/>
      </c>
      <c r="TH18" s="189">
        <f t="shared" ref="TH18" ca="1" si="920">IFERROR(AVERAGE(TE18:TG18),0)</f>
        <v>0</v>
      </c>
      <c r="TI18" s="200">
        <f t="shared" ref="TI18" ca="1" si="921">AVERAGE(SV18,SZ18,TD18,TH18)</f>
        <v>2.25</v>
      </c>
    </row>
    <row r="19" spans="1:529" s="9" customFormat="1" outlineLevel="1">
      <c r="A19" s="641" t="s">
        <v>181</v>
      </c>
      <c r="B19" s="642"/>
      <c r="C19" s="190" t="str">
        <f>IF(AND(НачИнвП_Дата&lt;=C$3,КИнвП_Дата&gt;C$3),
             IF(НачЦ_ИнвП_Дата&gt;C$3,SUMPRODUCT(($B$28:$B$41="АУП")*$E$28:$E$41),SUMPRODUCT(($B$28:$B$41="АУП")*$I$28:$I$41)),"")</f>
        <v/>
      </c>
      <c r="D19" s="190" t="str">
        <f ca="1">IF(AND(НачИнвП_Дата&lt;=D$3,КИнвП_Дата&gt;D$3),
             IF(НачЦ_ИнвП_Дата&gt;D$3,SUMPRODUCT(($B$28:$B$41="АУП")*$E$28:$E$41),SUMPRODUCT(($B$28:$B$41="АУП")*$I$28:$I$41)),"")</f>
        <v/>
      </c>
      <c r="E19" s="190" t="str">
        <f ca="1">IF(AND(НачИнвП_Дата&lt;=E$3,КИнвП_Дата&gt;E$3),
             IF(НачЦ_ИнвП_Дата&gt;E$3,SUMPRODUCT(($B$28:$B$41="АУП")*$E$28:$E$41),SUMPRODUCT(($B$28:$B$41="АУП")*$I$28:$I$41)),"")</f>
        <v/>
      </c>
      <c r="F19" s="191">
        <f ca="1">SUM(C19:E19)</f>
        <v>0</v>
      </c>
      <c r="G19" s="190" t="str">
        <f ca="1">IF(AND(НачИнвП_Дата&lt;=G$3,КИнвП_Дата&gt;G$3),
             IF(НачЦ_ИнвП_Дата&gt;G$3,SUMPRODUCT(($B$28:$B$41="АУП")*$E$28:$E$41),SUMPRODUCT(($B$28:$B$41="АУП")*$I$28:$I$41)),"")</f>
        <v/>
      </c>
      <c r="H19" s="190" t="str">
        <f ca="1">IF(AND(НачИнвП_Дата&lt;=H$3,КИнвП_Дата&gt;H$3),
             IF(НачЦ_ИнвП_Дата&gt;H$3,SUMPRODUCT(($B$28:$B$41="АУП")*$E$28:$E$41),SUMPRODUCT(($B$28:$B$41="АУП")*$I$28:$I$41)),"")</f>
        <v/>
      </c>
      <c r="I19" s="190" t="str">
        <f ca="1">IF(AND(НачИнвП_Дата&lt;=I$3,КИнвП_Дата&gt;I$3),
             IF(НачЦ_ИнвП_Дата&gt;I$3,SUMPRODUCT(($B$28:$B$41="АУП")*$E$28:$E$41),SUMPRODUCT(($B$28:$B$41="АУП")*$I$28:$I$41)),"")</f>
        <v/>
      </c>
      <c r="J19" s="191">
        <f ca="1">SUM(G19:I19)</f>
        <v>0</v>
      </c>
      <c r="K19" s="190" t="str">
        <f ca="1">IF(AND(НачИнвП_Дата&lt;=K$3,КИнвП_Дата&gt;K$3),
             IF(НачЦ_ИнвП_Дата&gt;K$3,SUMPRODUCT(($B$28:$B$41="АУП")*$E$28:$E$41),SUMPRODUCT(($B$28:$B$41="АУП")*$I$28:$I$41)),"")</f>
        <v/>
      </c>
      <c r="L19" s="190" t="str">
        <f ca="1">IF(AND(НачИнвП_Дата&lt;=L$3,КИнвП_Дата&gt;L$3),
             IF(НачЦ_ИнвП_Дата&gt;L$3,SUMPRODUCT(($B$28:$B$41="АУП")*$E$28:$E$41),SUMPRODUCT(($B$28:$B$41="АУП")*$I$28:$I$41)),"")</f>
        <v/>
      </c>
      <c r="M19" s="190" t="str">
        <f ca="1">IF(AND(НачИнвП_Дата&lt;=M$3,КИнвП_Дата&gt;M$3),
             IF(НачЦ_ИнвП_Дата&gt;M$3,SUMPRODUCT(($B$28:$B$41="АУП")*$E$28:$E$41),SUMPRODUCT(($B$28:$B$41="АУП")*$I$28:$I$41)),"")</f>
        <v/>
      </c>
      <c r="N19" s="191">
        <f ca="1">SUM(K19:M19)</f>
        <v>0</v>
      </c>
      <c r="O19" s="190">
        <f ca="1">IF(AND(НачИнвП_Дата&lt;=O$3,КИнвП_Дата&gt;O$3),
             IF(НачЦ_ИнвП_Дата&gt;O$3,SUMPRODUCT(($B$28:$B$41="АУП")*$E$28:$E$41),SUMPRODUCT(($B$28:$B$41="АУП")*$I$28:$I$41)),"")</f>
        <v>92000</v>
      </c>
      <c r="P19" s="190">
        <f ca="1">IF(AND(НачИнвП_Дата&lt;=P$3,КИнвП_Дата&gt;P$3),
             IF(НачЦ_ИнвП_Дата&gt;P$3,SUMPRODUCT(($B$28:$B$41="АУП")*$E$28:$E$41),SUMPRODUCT(($B$28:$B$41="АУП")*$I$28:$I$41)),"")</f>
        <v>92000</v>
      </c>
      <c r="Q19" s="190">
        <f ca="1">IF(AND(НачИнвП_Дата&lt;=Q$3,КИнвП_Дата&gt;Q$3),
             IF(НачЦ_ИнвП_Дата&gt;Q$3,SUMPRODUCT(($B$28:$B$41="АУП")*$E$28:$E$41),SUMPRODUCT(($B$28:$B$41="АУП")*$I$28:$I$41)),"")</f>
        <v>92000</v>
      </c>
      <c r="R19" s="191">
        <f ca="1">SUM(O19:Q19)</f>
        <v>276000</v>
      </c>
      <c r="S19" s="201">
        <f ca="1">SUM(F19,J19,N19,R19)</f>
        <v>276000</v>
      </c>
      <c r="T19" s="190">
        <f ca="1">IF(AND(НачИнвП_Дата&lt;=T$3,КИнвП_Дата&gt;T$3),
             IF(НачЦ_ИнвП_Дата&gt;T$3,SUMPRODUCT(($B$28:$B$41="АУП")*$E$28:$E$41),SUMPRODUCT(($B$28:$B$41="АУП")*$I$28:$I$41)),"")</f>
        <v>92000</v>
      </c>
      <c r="U19" s="190">
        <f ca="1">IF(AND(НачИнвП_Дата&lt;=U$3,КИнвП_Дата&gt;U$3),
             IF(НачЦ_ИнвП_Дата&gt;U$3,SUMPRODUCT(($B$28:$B$41="АУП")*$E$28:$E$41),SUMPRODUCT(($B$28:$B$41="АУП")*$I$28:$I$41)),"")</f>
        <v>92000</v>
      </c>
      <c r="V19" s="190">
        <f ca="1">IF(AND(НачИнвП_Дата&lt;=V$3,КИнвП_Дата&gt;V$3),
             IF(НачЦ_ИнвП_Дата&gt;V$3,SUMPRODUCT(($B$28:$B$41="АУП")*$E$28:$E$41),SUMPRODUCT(($B$28:$B$41="АУП")*$I$28:$I$41)),"")</f>
        <v>92000</v>
      </c>
      <c r="W19" s="191">
        <f t="shared" ref="W19" ca="1" si="922">SUM(T19:V19)</f>
        <v>276000</v>
      </c>
      <c r="X19" s="190">
        <f ca="1">IF(AND(НачИнвП_Дата&lt;=X$3,КИнвП_Дата&gt;X$3),
             IF(НачЦ_ИнвП_Дата&gt;X$3,SUMPRODUCT(($B$28:$B$41="АУП")*$E$28:$E$41),SUMPRODUCT(($B$28:$B$41="АУП")*$I$28:$I$41)),"")</f>
        <v>92000</v>
      </c>
      <c r="Y19" s="190">
        <f ca="1">IF(AND(НачИнвП_Дата&lt;=Y$3,КИнвП_Дата&gt;Y$3),
             IF(НачЦ_ИнвП_Дата&gt;Y$3,SUMPRODUCT(($B$28:$B$41="АУП")*$E$28:$E$41),SUMPRODUCT(($B$28:$B$41="АУП")*$I$28:$I$41)),"")</f>
        <v>92000</v>
      </c>
      <c r="Z19" s="190">
        <f ca="1">IF(AND(НачИнвП_Дата&lt;=Z$3,КИнвП_Дата&gt;Z$3),
             IF(НачЦ_ИнвП_Дата&gt;Z$3,SUMPRODUCT(($B$28:$B$41="АУП")*$E$28:$E$41),SUMPRODUCT(($B$28:$B$41="АУП")*$I$28:$I$41)),"")</f>
        <v>92000</v>
      </c>
      <c r="AA19" s="191">
        <f t="shared" ref="AA19" ca="1" si="923">SUM(X19:Z19)</f>
        <v>276000</v>
      </c>
      <c r="AB19" s="190">
        <f ca="1">IF(AND(НачИнвП_Дата&lt;=AB$3,КИнвП_Дата&gt;AB$3),
             IF(НачЦ_ИнвП_Дата&gt;AB$3,SUMPRODUCT(($B$28:$B$41="АУП")*$E$28:$E$41),SUMPRODUCT(($B$28:$B$41="АУП")*$I$28:$I$41)),"")</f>
        <v>92000</v>
      </c>
      <c r="AC19" s="190">
        <f ca="1">IF(AND(НачИнвП_Дата&lt;=AC$3,КИнвП_Дата&gt;AC$3),
             IF(НачЦ_ИнвП_Дата&gt;AC$3,SUMPRODUCT(($B$28:$B$41="АУП")*$E$28:$E$41),SUMPRODUCT(($B$28:$B$41="АУП")*$I$28:$I$41)),"")</f>
        <v>92000</v>
      </c>
      <c r="AD19" s="190">
        <f ca="1">IF(AND(НачИнвП_Дата&lt;=AD$3,КИнвП_Дата&gt;AD$3),
             IF(НачЦ_ИнвП_Дата&gt;AD$3,SUMPRODUCT(($B$28:$B$41="АУП")*$E$28:$E$41),SUMPRODUCT(($B$28:$B$41="АУП")*$I$28:$I$41)),"")</f>
        <v>92000</v>
      </c>
      <c r="AE19" s="191">
        <f t="shared" ref="AE19" ca="1" si="924">SUM(AB19:AD19)</f>
        <v>276000</v>
      </c>
      <c r="AF19" s="190">
        <f ca="1">IF(AND(НачИнвП_Дата&lt;=AF$3,КИнвП_Дата&gt;AF$3),
             IF(НачЦ_ИнвП_Дата&gt;AF$3,SUMPRODUCT(($B$28:$B$41="АУП")*$E$28:$E$41),SUMPRODUCT(($B$28:$B$41="АУП")*$I$28:$I$41)),"")</f>
        <v>92000</v>
      </c>
      <c r="AG19" s="190">
        <f ca="1">IF(AND(НачИнвП_Дата&lt;=AG$3,КИнвП_Дата&gt;AG$3),
             IF(НачЦ_ИнвП_Дата&gt;AG$3,SUMPRODUCT(($B$28:$B$41="АУП")*$E$28:$E$41),SUMPRODUCT(($B$28:$B$41="АУП")*$I$28:$I$41)),"")</f>
        <v>92000</v>
      </c>
      <c r="AH19" s="190">
        <f ca="1">IF(AND(НачИнвП_Дата&lt;=AH$3,КИнвП_Дата&gt;AH$3),
             IF(НачЦ_ИнвП_Дата&gt;AH$3,SUMPRODUCT(($B$28:$B$41="АУП")*$E$28:$E$41),SUMPRODUCT(($B$28:$B$41="АУП")*$I$28:$I$41)),"")</f>
        <v>92000</v>
      </c>
      <c r="AI19" s="191">
        <f t="shared" ref="AI19" ca="1" si="925">SUM(AF19:AH19)</f>
        <v>276000</v>
      </c>
      <c r="AJ19" s="201">
        <f t="shared" ref="AJ19" ca="1" si="926">SUM(W19,AA19,AE19,AI19)</f>
        <v>1104000</v>
      </c>
      <c r="AK19" s="190">
        <f ca="1">IF(AND(НачИнвП_Дата&lt;=AK$3,КИнвП_Дата&gt;AK$3),
             IF(НачЦ_ИнвП_Дата&gt;AK$3,SUMPRODUCT(($B$28:$B$41="АУП")*$E$28:$E$41),SUMPRODUCT(($B$28:$B$41="АУП")*$I$28:$I$41)),"")</f>
        <v>92000</v>
      </c>
      <c r="AL19" s="190">
        <f ca="1">IF(AND(НачИнвП_Дата&lt;=AL$3,КИнвП_Дата&gt;AL$3),
             IF(НачЦ_ИнвП_Дата&gt;AL$3,SUMPRODUCT(($B$28:$B$41="АУП")*$E$28:$E$41),SUMPRODUCT(($B$28:$B$41="АУП")*$I$28:$I$41)),"")</f>
        <v>92000</v>
      </c>
      <c r="AM19" s="190">
        <f ca="1">IF(AND(НачИнвП_Дата&lt;=AM$3,КИнвП_Дата&gt;AM$3),
             IF(НачЦ_ИнвП_Дата&gt;AM$3,SUMPRODUCT(($B$28:$B$41="АУП")*$E$28:$E$41),SUMPRODUCT(($B$28:$B$41="АУП")*$I$28:$I$41)),"")</f>
        <v>92000</v>
      </c>
      <c r="AN19" s="191">
        <f t="shared" ref="AN19" ca="1" si="927">SUM(AK19:AM19)</f>
        <v>276000</v>
      </c>
      <c r="AO19" s="190">
        <f ca="1">IF(AND(НачИнвП_Дата&lt;=AO$3,КИнвП_Дата&gt;AO$3),
             IF(НачЦ_ИнвП_Дата&gt;AO$3,SUMPRODUCT(($B$28:$B$41="АУП")*$E$28:$E$41),SUMPRODUCT(($B$28:$B$41="АУП")*$I$28:$I$41)),"")</f>
        <v>92000</v>
      </c>
      <c r="AP19" s="190">
        <f ca="1">IF(AND(НачИнвП_Дата&lt;=AP$3,КИнвП_Дата&gt;AP$3),
             IF(НачЦ_ИнвП_Дата&gt;AP$3,SUMPRODUCT(($B$28:$B$41="АУП")*$E$28:$E$41),SUMPRODUCT(($B$28:$B$41="АУП")*$I$28:$I$41)),"")</f>
        <v>92000</v>
      </c>
      <c r="AQ19" s="190">
        <f ca="1">IF(AND(НачИнвП_Дата&lt;=AQ$3,КИнвП_Дата&gt;AQ$3),
             IF(НачЦ_ИнвП_Дата&gt;AQ$3,SUMPRODUCT(($B$28:$B$41="АУП")*$E$28:$E$41),SUMPRODUCT(($B$28:$B$41="АУП")*$I$28:$I$41)),"")</f>
        <v>92000</v>
      </c>
      <c r="AR19" s="191">
        <f t="shared" ref="AR19" ca="1" si="928">SUM(AO19:AQ19)</f>
        <v>276000</v>
      </c>
      <c r="AS19" s="190">
        <f ca="1">IF(AND(НачИнвП_Дата&lt;=AS$3,КИнвП_Дата&gt;AS$3),
             IF(НачЦ_ИнвП_Дата&gt;AS$3,SUMPRODUCT(($B$28:$B$41="АУП")*$E$28:$E$41),SUMPRODUCT(($B$28:$B$41="АУП")*$I$28:$I$41)),"")</f>
        <v>92000</v>
      </c>
      <c r="AT19" s="190">
        <f ca="1">IF(AND(НачИнвП_Дата&lt;=AT$3,КИнвП_Дата&gt;AT$3),
             IF(НачЦ_ИнвП_Дата&gt;AT$3,SUMPRODUCT(($B$28:$B$41="АУП")*$E$28:$E$41),SUMPRODUCT(($B$28:$B$41="АУП")*$I$28:$I$41)),"")</f>
        <v>92000</v>
      </c>
      <c r="AU19" s="190">
        <f ca="1">IF(AND(НачИнвП_Дата&lt;=AU$3,КИнвП_Дата&gt;AU$3),
             IF(НачЦ_ИнвП_Дата&gt;AU$3,SUMPRODUCT(($B$28:$B$41="АУП")*$E$28:$E$41),SUMPRODUCT(($B$28:$B$41="АУП")*$I$28:$I$41)),"")</f>
        <v>92000</v>
      </c>
      <c r="AV19" s="191">
        <f t="shared" ref="AV19" ca="1" si="929">SUM(AS19:AU19)</f>
        <v>276000</v>
      </c>
      <c r="AW19" s="190">
        <f ca="1">IF(AND(НачИнвП_Дата&lt;=AW$3,КИнвП_Дата&gt;AW$3),
             IF(НачЦ_ИнвП_Дата&gt;AW$3,SUMPRODUCT(($B$28:$B$41="АУП")*$E$28:$E$41),SUMPRODUCT(($B$28:$B$41="АУП")*$I$28:$I$41)),"")</f>
        <v>92000</v>
      </c>
      <c r="AX19" s="190">
        <f ca="1">IF(AND(НачИнвП_Дата&lt;=AX$3,КИнвП_Дата&gt;AX$3),
             IF(НачЦ_ИнвП_Дата&gt;AX$3,SUMPRODUCT(($B$28:$B$41="АУП")*$E$28:$E$41),SUMPRODUCT(($B$28:$B$41="АУП")*$I$28:$I$41)),"")</f>
        <v>92000</v>
      </c>
      <c r="AY19" s="190">
        <f ca="1">IF(AND(НачИнвП_Дата&lt;=AY$3,КИнвП_Дата&gt;AY$3),
             IF(НачЦ_ИнвП_Дата&gt;AY$3,SUMPRODUCT(($B$28:$B$41="АУП")*$E$28:$E$41),SUMPRODUCT(($B$28:$B$41="АУП")*$I$28:$I$41)),"")</f>
        <v>92000</v>
      </c>
      <c r="AZ19" s="191">
        <f t="shared" ref="AZ19" ca="1" si="930">SUM(AW19:AY19)</f>
        <v>276000</v>
      </c>
      <c r="BA19" s="201">
        <f t="shared" ref="BA19" ca="1" si="931">SUM(AN19,AR19,AV19,AZ19)</f>
        <v>1104000</v>
      </c>
      <c r="BB19" s="190">
        <f ca="1">IF(AND(НачИнвП_Дата&lt;=BB$3,КИнвП_Дата&gt;BB$3),
             IF(НачЦ_ИнвП_Дата&gt;BB$3,SUMPRODUCT(($B$28:$B$41="АУП")*$E$28:$E$41),SUMPRODUCT(($B$28:$B$41="АУП")*$I$28:$I$41)),"")</f>
        <v>92000</v>
      </c>
      <c r="BC19" s="190">
        <f ca="1">IF(AND(НачИнвП_Дата&lt;=BC$3,КИнвП_Дата&gt;BC$3),
             IF(НачЦ_ИнвП_Дата&gt;BC$3,SUMPRODUCT(($B$28:$B$41="АУП")*$E$28:$E$41),SUMPRODUCT(($B$28:$B$41="АУП")*$I$28:$I$41)),"")</f>
        <v>92000</v>
      </c>
      <c r="BD19" s="190">
        <f ca="1">IF(AND(НачИнвП_Дата&lt;=BD$3,КИнвП_Дата&gt;BD$3),
             IF(НачЦ_ИнвП_Дата&gt;BD$3,SUMPRODUCT(($B$28:$B$41="АУП")*$E$28:$E$41),SUMPRODUCT(($B$28:$B$41="АУП")*$I$28:$I$41)),"")</f>
        <v>92000</v>
      </c>
      <c r="BE19" s="191">
        <f t="shared" ref="BE19" ca="1" si="932">SUM(BB19:BD19)</f>
        <v>276000</v>
      </c>
      <c r="BF19" s="190">
        <f ca="1">IF(AND(НачИнвП_Дата&lt;=BF$3,КИнвП_Дата&gt;BF$3),
             IF(НачЦ_ИнвП_Дата&gt;BF$3,SUMPRODUCT(($B$28:$B$41="АУП")*$E$28:$E$41),SUMPRODUCT(($B$28:$B$41="АУП")*$I$28:$I$41)),"")</f>
        <v>92000</v>
      </c>
      <c r="BG19" s="190">
        <f ca="1">IF(AND(НачИнвП_Дата&lt;=BG$3,КИнвП_Дата&gt;BG$3),
             IF(НачЦ_ИнвП_Дата&gt;BG$3,SUMPRODUCT(($B$28:$B$41="АУП")*$E$28:$E$41),SUMPRODUCT(($B$28:$B$41="АУП")*$I$28:$I$41)),"")</f>
        <v>92000</v>
      </c>
      <c r="BH19" s="190">
        <f ca="1">IF(AND(НачИнвП_Дата&lt;=BH$3,КИнвП_Дата&gt;BH$3),
             IF(НачЦ_ИнвП_Дата&gt;BH$3,SUMPRODUCT(($B$28:$B$41="АУП")*$E$28:$E$41),SUMPRODUCT(($B$28:$B$41="АУП")*$I$28:$I$41)),"")</f>
        <v>92000</v>
      </c>
      <c r="BI19" s="191">
        <f t="shared" ref="BI19" ca="1" si="933">SUM(BF19:BH19)</f>
        <v>276000</v>
      </c>
      <c r="BJ19" s="190">
        <f ca="1">IF(AND(НачИнвП_Дата&lt;=BJ$3,КИнвП_Дата&gt;BJ$3),
             IF(НачЦ_ИнвП_Дата&gt;BJ$3,SUMPRODUCT(($B$28:$B$41="АУП")*$E$28:$E$41),SUMPRODUCT(($B$28:$B$41="АУП")*$I$28:$I$41)),"")</f>
        <v>92000</v>
      </c>
      <c r="BK19" s="190">
        <f ca="1">IF(AND(НачИнвП_Дата&lt;=BK$3,КИнвП_Дата&gt;BK$3),
             IF(НачЦ_ИнвП_Дата&gt;BK$3,SUMPRODUCT(($B$28:$B$41="АУП")*$E$28:$E$41),SUMPRODUCT(($B$28:$B$41="АУП")*$I$28:$I$41)),"")</f>
        <v>92000</v>
      </c>
      <c r="BL19" s="190">
        <f ca="1">IF(AND(НачИнвП_Дата&lt;=BL$3,КИнвП_Дата&gt;BL$3),
             IF(НачЦ_ИнвП_Дата&gt;BL$3,SUMPRODUCT(($B$28:$B$41="АУП")*$E$28:$E$41),SUMPRODUCT(($B$28:$B$41="АУП")*$I$28:$I$41)),"")</f>
        <v>92000</v>
      </c>
      <c r="BM19" s="191">
        <f t="shared" ref="BM19" ca="1" si="934">SUM(BJ19:BL19)</f>
        <v>276000</v>
      </c>
      <c r="BN19" s="190">
        <f ca="1">IF(AND(НачИнвП_Дата&lt;=BN$3,КИнвП_Дата&gt;BN$3),
             IF(НачЦ_ИнвП_Дата&gt;BN$3,SUMPRODUCT(($B$28:$B$41="АУП")*$E$28:$E$41),SUMPRODUCT(($B$28:$B$41="АУП")*$I$28:$I$41)),"")</f>
        <v>92000</v>
      </c>
      <c r="BO19" s="190">
        <f ca="1">IF(AND(НачИнвП_Дата&lt;=BO$3,КИнвП_Дата&gt;BO$3),
             IF(НачЦ_ИнвП_Дата&gt;BO$3,SUMPRODUCT(($B$28:$B$41="АУП")*$E$28:$E$41),SUMPRODUCT(($B$28:$B$41="АУП")*$I$28:$I$41)),"")</f>
        <v>92000</v>
      </c>
      <c r="BP19" s="190">
        <f ca="1">IF(AND(НачИнвП_Дата&lt;=BP$3,КИнвП_Дата&gt;BP$3),
             IF(НачЦ_ИнвП_Дата&gt;BP$3,SUMPRODUCT(($B$28:$B$41="АУП")*$E$28:$E$41),SUMPRODUCT(($B$28:$B$41="АУП")*$I$28:$I$41)),"")</f>
        <v>92000</v>
      </c>
      <c r="BQ19" s="191">
        <f t="shared" ref="BQ19" ca="1" si="935">SUM(BN19:BP19)</f>
        <v>276000</v>
      </c>
      <c r="BR19" s="201">
        <f t="shared" ref="BR19" ca="1" si="936">SUM(BE19,BI19,BM19,BQ19)</f>
        <v>1104000</v>
      </c>
      <c r="BS19" s="190">
        <f ca="1">IF(AND(НачИнвП_Дата&lt;=BS$3,КИнвП_Дата&gt;BS$3),
             IF(НачЦ_ИнвП_Дата&gt;BS$3,SUMPRODUCT(($B$28:$B$41="АУП")*$E$28:$E$41),SUMPRODUCT(($B$28:$B$41="АУП")*$I$28:$I$41)),"")</f>
        <v>92000</v>
      </c>
      <c r="BT19" s="190">
        <f ca="1">IF(AND(НачИнвП_Дата&lt;=BT$3,КИнвП_Дата&gt;BT$3),
             IF(НачЦ_ИнвП_Дата&gt;BT$3,SUMPRODUCT(($B$28:$B$41="АУП")*$E$28:$E$41),SUMPRODUCT(($B$28:$B$41="АУП")*$I$28:$I$41)),"")</f>
        <v>92000</v>
      </c>
      <c r="BU19" s="190">
        <f ca="1">IF(AND(НачИнвП_Дата&lt;=BU$3,КИнвП_Дата&gt;BU$3),
             IF(НачЦ_ИнвП_Дата&gt;BU$3,SUMPRODUCT(($B$28:$B$41="АУП")*$E$28:$E$41),SUMPRODUCT(($B$28:$B$41="АУП")*$I$28:$I$41)),"")</f>
        <v>92000</v>
      </c>
      <c r="BV19" s="191">
        <f t="shared" ref="BV19" ca="1" si="937">SUM(BS19:BU19)</f>
        <v>276000</v>
      </c>
      <c r="BW19" s="190">
        <f ca="1">IF(AND(НачИнвП_Дата&lt;=BW$3,КИнвП_Дата&gt;BW$3),
             IF(НачЦ_ИнвП_Дата&gt;BW$3,SUMPRODUCT(($B$28:$B$41="АУП")*$E$28:$E$41),SUMPRODUCT(($B$28:$B$41="АУП")*$I$28:$I$41)),"")</f>
        <v>92000</v>
      </c>
      <c r="BX19" s="190">
        <f ca="1">IF(AND(НачИнвП_Дата&lt;=BX$3,КИнвП_Дата&gt;BX$3),
             IF(НачЦ_ИнвП_Дата&gt;BX$3,SUMPRODUCT(($B$28:$B$41="АУП")*$E$28:$E$41),SUMPRODUCT(($B$28:$B$41="АУП")*$I$28:$I$41)),"")</f>
        <v>92000</v>
      </c>
      <c r="BY19" s="190">
        <f ca="1">IF(AND(НачИнвП_Дата&lt;=BY$3,КИнвП_Дата&gt;BY$3),
             IF(НачЦ_ИнвП_Дата&gt;BY$3,SUMPRODUCT(($B$28:$B$41="АУП")*$E$28:$E$41),SUMPRODUCT(($B$28:$B$41="АУП")*$I$28:$I$41)),"")</f>
        <v>92000</v>
      </c>
      <c r="BZ19" s="191">
        <f t="shared" ref="BZ19" ca="1" si="938">SUM(BW19:BY19)</f>
        <v>276000</v>
      </c>
      <c r="CA19" s="190">
        <f ca="1">IF(AND(НачИнвП_Дата&lt;=CA$3,КИнвП_Дата&gt;CA$3),
             IF(НачЦ_ИнвП_Дата&gt;CA$3,SUMPRODUCT(($B$28:$B$41="АУП")*$E$28:$E$41),SUMPRODUCT(($B$28:$B$41="АУП")*$I$28:$I$41)),"")</f>
        <v>92000</v>
      </c>
      <c r="CB19" s="190">
        <f ca="1">IF(AND(НачИнвП_Дата&lt;=CB$3,КИнвП_Дата&gt;CB$3),
             IF(НачЦ_ИнвП_Дата&gt;CB$3,SUMPRODUCT(($B$28:$B$41="АУП")*$E$28:$E$41),SUMPRODUCT(($B$28:$B$41="АУП")*$I$28:$I$41)),"")</f>
        <v>92000</v>
      </c>
      <c r="CC19" s="190">
        <f ca="1">IF(AND(НачИнвП_Дата&lt;=CC$3,КИнвП_Дата&gt;CC$3),
             IF(НачЦ_ИнвП_Дата&gt;CC$3,SUMPRODUCT(($B$28:$B$41="АУП")*$E$28:$E$41),SUMPRODUCT(($B$28:$B$41="АУП")*$I$28:$I$41)),"")</f>
        <v>92000</v>
      </c>
      <c r="CD19" s="191">
        <f t="shared" ref="CD19" ca="1" si="939">SUM(CA19:CC19)</f>
        <v>276000</v>
      </c>
      <c r="CE19" s="190">
        <f ca="1">IF(AND(НачИнвП_Дата&lt;=CE$3,КИнвП_Дата&gt;CE$3),
             IF(НачЦ_ИнвП_Дата&gt;CE$3,SUMPRODUCT(($B$28:$B$41="АУП")*$E$28:$E$41),SUMPRODUCT(($B$28:$B$41="АУП")*$I$28:$I$41)),"")</f>
        <v>92000</v>
      </c>
      <c r="CF19" s="190">
        <f ca="1">IF(AND(НачИнвП_Дата&lt;=CF$3,КИнвП_Дата&gt;CF$3),
             IF(НачЦ_ИнвП_Дата&gt;CF$3,SUMPRODUCT(($B$28:$B$41="АУП")*$E$28:$E$41),SUMPRODUCT(($B$28:$B$41="АУП")*$I$28:$I$41)),"")</f>
        <v>92000</v>
      </c>
      <c r="CG19" s="190">
        <f ca="1">IF(AND(НачИнвП_Дата&lt;=CG$3,КИнвП_Дата&gt;CG$3),
             IF(НачЦ_ИнвП_Дата&gt;CG$3,SUMPRODUCT(($B$28:$B$41="АУП")*$E$28:$E$41),SUMPRODUCT(($B$28:$B$41="АУП")*$I$28:$I$41)),"")</f>
        <v>92000</v>
      </c>
      <c r="CH19" s="191">
        <f t="shared" ref="CH19" ca="1" si="940">SUM(CE19:CG19)</f>
        <v>276000</v>
      </c>
      <c r="CI19" s="201">
        <f t="shared" ref="CI19" ca="1" si="941">SUM(BV19,BZ19,CD19,CH19)</f>
        <v>1104000</v>
      </c>
      <c r="CJ19" s="190">
        <f ca="1">IF(AND(НачИнвП_Дата&lt;=CJ$3,КИнвП_Дата&gt;CJ$3),
             IF(НачЦ_ИнвП_Дата&gt;CJ$3,SUMPRODUCT(($B$28:$B$41="АУП")*$E$28:$E$41),SUMPRODUCT(($B$28:$B$41="АУП")*$I$28:$I$41)),"")</f>
        <v>92000</v>
      </c>
      <c r="CK19" s="190">
        <f ca="1">IF(AND(НачИнвП_Дата&lt;=CK$3,КИнвП_Дата&gt;CK$3),
             IF(НачЦ_ИнвП_Дата&gt;CK$3,SUMPRODUCT(($B$28:$B$41="АУП")*$E$28:$E$41),SUMPRODUCT(($B$28:$B$41="АУП")*$I$28:$I$41)),"")</f>
        <v>92000</v>
      </c>
      <c r="CL19" s="190">
        <f ca="1">IF(AND(НачИнвП_Дата&lt;=CL$3,КИнвП_Дата&gt;CL$3),
             IF(НачЦ_ИнвП_Дата&gt;CL$3,SUMPRODUCT(($B$28:$B$41="АУП")*$E$28:$E$41),SUMPRODUCT(($B$28:$B$41="АУП")*$I$28:$I$41)),"")</f>
        <v>92000</v>
      </c>
      <c r="CM19" s="191">
        <f t="shared" ref="CM19" ca="1" si="942">SUM(CJ19:CL19)</f>
        <v>276000</v>
      </c>
      <c r="CN19" s="190">
        <f ca="1">IF(AND(НачИнвП_Дата&lt;=CN$3,КИнвП_Дата&gt;CN$3),
             IF(НачЦ_ИнвП_Дата&gt;CN$3,SUMPRODUCT(($B$28:$B$41="АУП")*$E$28:$E$41),SUMPRODUCT(($B$28:$B$41="АУП")*$I$28:$I$41)),"")</f>
        <v>92000</v>
      </c>
      <c r="CO19" s="190">
        <f ca="1">IF(AND(НачИнвП_Дата&lt;=CO$3,КИнвП_Дата&gt;CO$3),
             IF(НачЦ_ИнвП_Дата&gt;CO$3,SUMPRODUCT(($B$28:$B$41="АУП")*$E$28:$E$41),SUMPRODUCT(($B$28:$B$41="АУП")*$I$28:$I$41)),"")</f>
        <v>92000</v>
      </c>
      <c r="CP19" s="190">
        <f ca="1">IF(AND(НачИнвП_Дата&lt;=CP$3,КИнвП_Дата&gt;CP$3),
             IF(НачЦ_ИнвП_Дата&gt;CP$3,SUMPRODUCT(($B$28:$B$41="АУП")*$E$28:$E$41),SUMPRODUCT(($B$28:$B$41="АУП")*$I$28:$I$41)),"")</f>
        <v>92000</v>
      </c>
      <c r="CQ19" s="191">
        <f t="shared" ref="CQ19" ca="1" si="943">SUM(CN19:CP19)</f>
        <v>276000</v>
      </c>
      <c r="CR19" s="190">
        <f ca="1">IF(AND(НачИнвП_Дата&lt;=CR$3,КИнвП_Дата&gt;CR$3),
             IF(НачЦ_ИнвП_Дата&gt;CR$3,SUMPRODUCT(($B$28:$B$41="АУП")*$E$28:$E$41),SUMPRODUCT(($B$28:$B$41="АУП")*$I$28:$I$41)),"")</f>
        <v>92000</v>
      </c>
      <c r="CS19" s="190">
        <f ca="1">IF(AND(НачИнвП_Дата&lt;=CS$3,КИнвП_Дата&gt;CS$3),
             IF(НачЦ_ИнвП_Дата&gt;CS$3,SUMPRODUCT(($B$28:$B$41="АУП")*$E$28:$E$41),SUMPRODUCT(($B$28:$B$41="АУП")*$I$28:$I$41)),"")</f>
        <v>92000</v>
      </c>
      <c r="CT19" s="190">
        <f ca="1">IF(AND(НачИнвП_Дата&lt;=CT$3,КИнвП_Дата&gt;CT$3),
             IF(НачЦ_ИнвП_Дата&gt;CT$3,SUMPRODUCT(($B$28:$B$41="АУП")*$E$28:$E$41),SUMPRODUCT(($B$28:$B$41="АУП")*$I$28:$I$41)),"")</f>
        <v>92000</v>
      </c>
      <c r="CU19" s="191">
        <f t="shared" ref="CU19" ca="1" si="944">SUM(CR19:CT19)</f>
        <v>276000</v>
      </c>
      <c r="CV19" s="190">
        <f ca="1">IF(AND(НачИнвП_Дата&lt;=CV$3,КИнвП_Дата&gt;CV$3),
             IF(НачЦ_ИнвП_Дата&gt;CV$3,SUMPRODUCT(($B$28:$B$41="АУП")*$E$28:$E$41),SUMPRODUCT(($B$28:$B$41="АУП")*$I$28:$I$41)),"")</f>
        <v>92000</v>
      </c>
      <c r="CW19" s="190">
        <f ca="1">IF(AND(НачИнвП_Дата&lt;=CW$3,КИнвП_Дата&gt;CW$3),
             IF(НачЦ_ИнвП_Дата&gt;CW$3,SUMPRODUCT(($B$28:$B$41="АУП")*$E$28:$E$41),SUMPRODUCT(($B$28:$B$41="АУП")*$I$28:$I$41)),"")</f>
        <v>92000</v>
      </c>
      <c r="CX19" s="190">
        <f ca="1">IF(AND(НачИнвП_Дата&lt;=CX$3,КИнвП_Дата&gt;CX$3),
             IF(НачЦ_ИнвП_Дата&gt;CX$3,SUMPRODUCT(($B$28:$B$41="АУП")*$E$28:$E$41),SUMPRODUCT(($B$28:$B$41="АУП")*$I$28:$I$41)),"")</f>
        <v>92000</v>
      </c>
      <c r="CY19" s="191">
        <f t="shared" ref="CY19" ca="1" si="945">SUM(CV19:CX19)</f>
        <v>276000</v>
      </c>
      <c r="CZ19" s="201">
        <f t="shared" ref="CZ19" ca="1" si="946">SUM(CM19,CQ19,CU19,CY19)</f>
        <v>1104000</v>
      </c>
      <c r="DA19" s="190">
        <f ca="1">IF(AND(НачИнвП_Дата&lt;=DA$3,КИнвП_Дата&gt;DA$3),
             IF(НачЦ_ИнвП_Дата&gt;DA$3,SUMPRODUCT(($B$28:$B$41="АУП")*$E$28:$E$41),SUMPRODUCT(($B$28:$B$41="АУП")*$I$28:$I$41)),"")</f>
        <v>92000</v>
      </c>
      <c r="DB19" s="190">
        <f ca="1">IF(AND(НачИнвП_Дата&lt;=DB$3,КИнвП_Дата&gt;DB$3),
             IF(НачЦ_ИнвП_Дата&gt;DB$3,SUMPRODUCT(($B$28:$B$41="АУП")*$E$28:$E$41),SUMPRODUCT(($B$28:$B$41="АУП")*$I$28:$I$41)),"")</f>
        <v>92000</v>
      </c>
      <c r="DC19" s="190">
        <f ca="1">IF(AND(НачИнвП_Дата&lt;=DC$3,КИнвП_Дата&gt;DC$3),
             IF(НачЦ_ИнвП_Дата&gt;DC$3,SUMPRODUCT(($B$28:$B$41="АУП")*$E$28:$E$41),SUMPRODUCT(($B$28:$B$41="АУП")*$I$28:$I$41)),"")</f>
        <v>92000</v>
      </c>
      <c r="DD19" s="191">
        <f t="shared" ref="DD19" ca="1" si="947">SUM(DA19:DC19)</f>
        <v>276000</v>
      </c>
      <c r="DE19" s="190">
        <f ca="1">IF(AND(НачИнвП_Дата&lt;=DE$3,КИнвП_Дата&gt;DE$3),
             IF(НачЦ_ИнвП_Дата&gt;DE$3,SUMPRODUCT(($B$28:$B$41="АУП")*$E$28:$E$41),SUMPRODUCT(($B$28:$B$41="АУП")*$I$28:$I$41)),"")</f>
        <v>92000</v>
      </c>
      <c r="DF19" s="190">
        <f ca="1">IF(AND(НачИнвП_Дата&lt;=DF$3,КИнвП_Дата&gt;DF$3),
             IF(НачЦ_ИнвП_Дата&gt;DF$3,SUMPRODUCT(($B$28:$B$41="АУП")*$E$28:$E$41),SUMPRODUCT(($B$28:$B$41="АУП")*$I$28:$I$41)),"")</f>
        <v>92000</v>
      </c>
      <c r="DG19" s="190">
        <f ca="1">IF(AND(НачИнвП_Дата&lt;=DG$3,КИнвП_Дата&gt;DG$3),
             IF(НачЦ_ИнвП_Дата&gt;DG$3,SUMPRODUCT(($B$28:$B$41="АУП")*$E$28:$E$41),SUMPRODUCT(($B$28:$B$41="АУП")*$I$28:$I$41)),"")</f>
        <v>92000</v>
      </c>
      <c r="DH19" s="191">
        <f t="shared" ref="DH19" ca="1" si="948">SUM(DE19:DG19)</f>
        <v>276000</v>
      </c>
      <c r="DI19" s="190">
        <f ca="1">IF(AND(НачИнвП_Дата&lt;=DI$3,КИнвП_Дата&gt;DI$3),
             IF(НачЦ_ИнвП_Дата&gt;DI$3,SUMPRODUCT(($B$28:$B$41="АУП")*$E$28:$E$41),SUMPRODUCT(($B$28:$B$41="АУП")*$I$28:$I$41)),"")</f>
        <v>92000</v>
      </c>
      <c r="DJ19" s="190">
        <f ca="1">IF(AND(НачИнвП_Дата&lt;=DJ$3,КИнвП_Дата&gt;DJ$3),
             IF(НачЦ_ИнвП_Дата&gt;DJ$3,SUMPRODUCT(($B$28:$B$41="АУП")*$E$28:$E$41),SUMPRODUCT(($B$28:$B$41="АУП")*$I$28:$I$41)),"")</f>
        <v>92000</v>
      </c>
      <c r="DK19" s="190">
        <f ca="1">IF(AND(НачИнвП_Дата&lt;=DK$3,КИнвП_Дата&gt;DK$3),
             IF(НачЦ_ИнвП_Дата&gt;DK$3,SUMPRODUCT(($B$28:$B$41="АУП")*$E$28:$E$41),SUMPRODUCT(($B$28:$B$41="АУП")*$I$28:$I$41)),"")</f>
        <v>92000</v>
      </c>
      <c r="DL19" s="191">
        <f t="shared" ref="DL19" ca="1" si="949">SUM(DI19:DK19)</f>
        <v>276000</v>
      </c>
      <c r="DM19" s="190">
        <f ca="1">IF(AND(НачИнвП_Дата&lt;=DM$3,КИнвП_Дата&gt;DM$3),
             IF(НачЦ_ИнвП_Дата&gt;DM$3,SUMPRODUCT(($B$28:$B$41="АУП")*$E$28:$E$41),SUMPRODUCT(($B$28:$B$41="АУП")*$I$28:$I$41)),"")</f>
        <v>92000</v>
      </c>
      <c r="DN19" s="190">
        <f ca="1">IF(AND(НачИнвП_Дата&lt;=DN$3,КИнвП_Дата&gt;DN$3),
             IF(НачЦ_ИнвП_Дата&gt;DN$3,SUMPRODUCT(($B$28:$B$41="АУП")*$E$28:$E$41),SUMPRODUCT(($B$28:$B$41="АУП")*$I$28:$I$41)),"")</f>
        <v>92000</v>
      </c>
      <c r="DO19" s="190">
        <f ca="1">IF(AND(НачИнвП_Дата&lt;=DO$3,КИнвП_Дата&gt;DO$3),
             IF(НачЦ_ИнвП_Дата&gt;DO$3,SUMPRODUCT(($B$28:$B$41="АУП")*$E$28:$E$41),SUMPRODUCT(($B$28:$B$41="АУП")*$I$28:$I$41)),"")</f>
        <v>92000</v>
      </c>
      <c r="DP19" s="191">
        <f t="shared" ref="DP19" ca="1" si="950">SUM(DM19:DO19)</f>
        <v>276000</v>
      </c>
      <c r="DQ19" s="201">
        <f t="shared" ref="DQ19" ca="1" si="951">SUM(DD19,DH19,DL19,DP19)</f>
        <v>1104000</v>
      </c>
      <c r="DR19" s="190">
        <f ca="1">IF(AND(НачИнвП_Дата&lt;=DR$3,КИнвП_Дата&gt;DR$3),
             IF(НачЦ_ИнвП_Дата&gt;DR$3,SUMPRODUCT(($B$28:$B$41="АУП")*$E$28:$E$41),SUMPRODUCT(($B$28:$B$41="АУП")*$I$28:$I$41)),"")</f>
        <v>92000</v>
      </c>
      <c r="DS19" s="190">
        <f ca="1">IF(AND(НачИнвП_Дата&lt;=DS$3,КИнвП_Дата&gt;DS$3),
             IF(НачЦ_ИнвП_Дата&gt;DS$3,SUMPRODUCT(($B$28:$B$41="АУП")*$E$28:$E$41),SUMPRODUCT(($B$28:$B$41="АУП")*$I$28:$I$41)),"")</f>
        <v>92000</v>
      </c>
      <c r="DT19" s="190">
        <f ca="1">IF(AND(НачИнвП_Дата&lt;=DT$3,КИнвП_Дата&gt;DT$3),
             IF(НачЦ_ИнвП_Дата&gt;DT$3,SUMPRODUCT(($B$28:$B$41="АУП")*$E$28:$E$41),SUMPRODUCT(($B$28:$B$41="АУП")*$I$28:$I$41)),"")</f>
        <v>92000</v>
      </c>
      <c r="DU19" s="191">
        <f t="shared" ref="DU19" ca="1" si="952">SUM(DR19:DT19)</f>
        <v>276000</v>
      </c>
      <c r="DV19" s="190">
        <f ca="1">IF(AND(НачИнвП_Дата&lt;=DV$3,КИнвП_Дата&gt;DV$3),
             IF(НачЦ_ИнвП_Дата&gt;DV$3,SUMPRODUCT(($B$28:$B$41="АУП")*$E$28:$E$41),SUMPRODUCT(($B$28:$B$41="АУП")*$I$28:$I$41)),"")</f>
        <v>92000</v>
      </c>
      <c r="DW19" s="190">
        <f ca="1">IF(AND(НачИнвП_Дата&lt;=DW$3,КИнвП_Дата&gt;DW$3),
             IF(НачЦ_ИнвП_Дата&gt;DW$3,SUMPRODUCT(($B$28:$B$41="АУП")*$E$28:$E$41),SUMPRODUCT(($B$28:$B$41="АУП")*$I$28:$I$41)),"")</f>
        <v>92000</v>
      </c>
      <c r="DX19" s="190">
        <f ca="1">IF(AND(НачИнвП_Дата&lt;=DX$3,КИнвП_Дата&gt;DX$3),
             IF(НачЦ_ИнвП_Дата&gt;DX$3,SUMPRODUCT(($B$28:$B$41="АУП")*$E$28:$E$41),SUMPRODUCT(($B$28:$B$41="АУП")*$I$28:$I$41)),"")</f>
        <v>92000</v>
      </c>
      <c r="DY19" s="191">
        <f t="shared" ref="DY19" ca="1" si="953">SUM(DV19:DX19)</f>
        <v>276000</v>
      </c>
      <c r="DZ19" s="190">
        <f ca="1">IF(AND(НачИнвП_Дата&lt;=DZ$3,КИнвП_Дата&gt;DZ$3),
             IF(НачЦ_ИнвП_Дата&gt;DZ$3,SUMPRODUCT(($B$28:$B$41="АУП")*$E$28:$E$41),SUMPRODUCT(($B$28:$B$41="АУП")*$I$28:$I$41)),"")</f>
        <v>92000</v>
      </c>
      <c r="EA19" s="190">
        <f ca="1">IF(AND(НачИнвП_Дата&lt;=EA$3,КИнвП_Дата&gt;EA$3),
             IF(НачЦ_ИнвП_Дата&gt;EA$3,SUMPRODUCT(($B$28:$B$41="АУП")*$E$28:$E$41),SUMPRODUCT(($B$28:$B$41="АУП")*$I$28:$I$41)),"")</f>
        <v>92000</v>
      </c>
      <c r="EB19" s="190">
        <f ca="1">IF(AND(НачИнвП_Дата&lt;=EB$3,КИнвП_Дата&gt;EB$3),
             IF(НачЦ_ИнвП_Дата&gt;EB$3,SUMPRODUCT(($B$28:$B$41="АУП")*$E$28:$E$41),SUMPRODUCT(($B$28:$B$41="АУП")*$I$28:$I$41)),"")</f>
        <v>92000</v>
      </c>
      <c r="EC19" s="191">
        <f t="shared" ref="EC19" ca="1" si="954">SUM(DZ19:EB19)</f>
        <v>276000</v>
      </c>
      <c r="ED19" s="190">
        <f ca="1">IF(AND(НачИнвП_Дата&lt;=ED$3,КИнвП_Дата&gt;ED$3),
             IF(НачЦ_ИнвП_Дата&gt;ED$3,SUMPRODUCT(($B$28:$B$41="АУП")*$E$28:$E$41),SUMPRODUCT(($B$28:$B$41="АУП")*$I$28:$I$41)),"")</f>
        <v>92000</v>
      </c>
      <c r="EE19" s="190">
        <f ca="1">IF(AND(НачИнвП_Дата&lt;=EE$3,КИнвП_Дата&gt;EE$3),
             IF(НачЦ_ИнвП_Дата&gt;EE$3,SUMPRODUCT(($B$28:$B$41="АУП")*$E$28:$E$41),SUMPRODUCT(($B$28:$B$41="АУП")*$I$28:$I$41)),"")</f>
        <v>92000</v>
      </c>
      <c r="EF19" s="190">
        <f ca="1">IF(AND(НачИнвП_Дата&lt;=EF$3,КИнвП_Дата&gt;EF$3),
             IF(НачЦ_ИнвП_Дата&gt;EF$3,SUMPRODUCT(($B$28:$B$41="АУП")*$E$28:$E$41),SUMPRODUCT(($B$28:$B$41="АУП")*$I$28:$I$41)),"")</f>
        <v>92000</v>
      </c>
      <c r="EG19" s="191">
        <f t="shared" ref="EG19" ca="1" si="955">SUM(ED19:EF19)</f>
        <v>276000</v>
      </c>
      <c r="EH19" s="201">
        <f t="shared" ref="EH19" ca="1" si="956">SUM(DU19,DY19,EC19,EG19)</f>
        <v>1104000</v>
      </c>
      <c r="EI19" s="190">
        <f ca="1">IF(AND(НачИнвП_Дата&lt;=EI$3,КИнвП_Дата&gt;EI$3),
             IF(НачЦ_ИнвП_Дата&gt;EI$3,SUMPRODUCT(($B$28:$B$41="АУП")*$E$28:$E$41),SUMPRODUCT(($B$28:$B$41="АУП")*$I$28:$I$41)),"")</f>
        <v>92000</v>
      </c>
      <c r="EJ19" s="190">
        <f ca="1">IF(AND(НачИнвП_Дата&lt;=EJ$3,КИнвП_Дата&gt;EJ$3),
             IF(НачЦ_ИнвП_Дата&gt;EJ$3,SUMPRODUCT(($B$28:$B$41="АУП")*$E$28:$E$41),SUMPRODUCT(($B$28:$B$41="АУП")*$I$28:$I$41)),"")</f>
        <v>92000</v>
      </c>
      <c r="EK19" s="190">
        <f ca="1">IF(AND(НачИнвП_Дата&lt;=EK$3,КИнвП_Дата&gt;EK$3),
             IF(НачЦ_ИнвП_Дата&gt;EK$3,SUMPRODUCT(($B$28:$B$41="АУП")*$E$28:$E$41),SUMPRODUCT(($B$28:$B$41="АУП")*$I$28:$I$41)),"")</f>
        <v>92000</v>
      </c>
      <c r="EL19" s="191">
        <f t="shared" ref="EL19" ca="1" si="957">SUM(EI19:EK19)</f>
        <v>276000</v>
      </c>
      <c r="EM19" s="190">
        <f ca="1">IF(AND(НачИнвП_Дата&lt;=EM$3,КИнвП_Дата&gt;EM$3),
             IF(НачЦ_ИнвП_Дата&gt;EM$3,SUMPRODUCT(($B$28:$B$41="АУП")*$E$28:$E$41),SUMPRODUCT(($B$28:$B$41="АУП")*$I$28:$I$41)),"")</f>
        <v>92000</v>
      </c>
      <c r="EN19" s="190">
        <f ca="1">IF(AND(НачИнвП_Дата&lt;=EN$3,КИнвП_Дата&gt;EN$3),
             IF(НачЦ_ИнвП_Дата&gt;EN$3,SUMPRODUCT(($B$28:$B$41="АУП")*$E$28:$E$41),SUMPRODUCT(($B$28:$B$41="АУП")*$I$28:$I$41)),"")</f>
        <v>92000</v>
      </c>
      <c r="EO19" s="190">
        <f ca="1">IF(AND(НачИнвП_Дата&lt;=EO$3,КИнвП_Дата&gt;EO$3),
             IF(НачЦ_ИнвП_Дата&gt;EO$3,SUMPRODUCT(($B$28:$B$41="АУП")*$E$28:$E$41),SUMPRODUCT(($B$28:$B$41="АУП")*$I$28:$I$41)),"")</f>
        <v>92000</v>
      </c>
      <c r="EP19" s="191">
        <f t="shared" ref="EP19" ca="1" si="958">SUM(EM19:EO19)</f>
        <v>276000</v>
      </c>
      <c r="EQ19" s="190">
        <f ca="1">IF(AND(НачИнвП_Дата&lt;=EQ$3,КИнвП_Дата&gt;EQ$3),
             IF(НачЦ_ИнвП_Дата&gt;EQ$3,SUMPRODUCT(($B$28:$B$41="АУП")*$E$28:$E$41),SUMPRODUCT(($B$28:$B$41="АУП")*$I$28:$I$41)),"")</f>
        <v>92000</v>
      </c>
      <c r="ER19" s="190">
        <f ca="1">IF(AND(НачИнвП_Дата&lt;=ER$3,КИнвП_Дата&gt;ER$3),
             IF(НачЦ_ИнвП_Дата&gt;ER$3,SUMPRODUCT(($B$28:$B$41="АУП")*$E$28:$E$41),SUMPRODUCT(($B$28:$B$41="АУП")*$I$28:$I$41)),"")</f>
        <v>92000</v>
      </c>
      <c r="ES19" s="190">
        <f ca="1">IF(AND(НачИнвП_Дата&lt;=ES$3,КИнвП_Дата&gt;ES$3),
             IF(НачЦ_ИнвП_Дата&gt;ES$3,SUMPRODUCT(($B$28:$B$41="АУП")*$E$28:$E$41),SUMPRODUCT(($B$28:$B$41="АУП")*$I$28:$I$41)),"")</f>
        <v>92000</v>
      </c>
      <c r="ET19" s="191">
        <f t="shared" ref="ET19" ca="1" si="959">SUM(EQ19:ES19)</f>
        <v>276000</v>
      </c>
      <c r="EU19" s="190">
        <f ca="1">IF(AND(НачИнвП_Дата&lt;=EU$3,КИнвП_Дата&gt;EU$3),
             IF(НачЦ_ИнвП_Дата&gt;EU$3,SUMPRODUCT(($B$28:$B$41="АУП")*$E$28:$E$41),SUMPRODUCT(($B$28:$B$41="АУП")*$I$28:$I$41)),"")</f>
        <v>92000</v>
      </c>
      <c r="EV19" s="190">
        <f ca="1">IF(AND(НачИнвП_Дата&lt;=EV$3,КИнвП_Дата&gt;EV$3),
             IF(НачЦ_ИнвП_Дата&gt;EV$3,SUMPRODUCT(($B$28:$B$41="АУП")*$E$28:$E$41),SUMPRODUCT(($B$28:$B$41="АУП")*$I$28:$I$41)),"")</f>
        <v>92000</v>
      </c>
      <c r="EW19" s="190">
        <f ca="1">IF(AND(НачИнвП_Дата&lt;=EW$3,КИнвП_Дата&gt;EW$3),
             IF(НачЦ_ИнвП_Дата&gt;EW$3,SUMPRODUCT(($B$28:$B$41="АУП")*$E$28:$E$41),SUMPRODUCT(($B$28:$B$41="АУП")*$I$28:$I$41)),"")</f>
        <v>92000</v>
      </c>
      <c r="EX19" s="191">
        <f t="shared" ref="EX19" ca="1" si="960">SUM(EU19:EW19)</f>
        <v>276000</v>
      </c>
      <c r="EY19" s="201">
        <f t="shared" ref="EY19" ca="1" si="961">SUM(EL19,EP19,ET19,EX19)</f>
        <v>1104000</v>
      </c>
      <c r="EZ19" s="190">
        <f ca="1">IF(AND(НачИнвП_Дата&lt;=EZ$3,КИнвП_Дата&gt;EZ$3),
             IF(НачЦ_ИнвП_Дата&gt;EZ$3,SUMPRODUCT(($B$28:$B$41="АУП")*$E$28:$E$41),SUMPRODUCT(($B$28:$B$41="АУП")*$I$28:$I$41)),"")</f>
        <v>92000</v>
      </c>
      <c r="FA19" s="190">
        <f ca="1">IF(AND(НачИнвП_Дата&lt;=FA$3,КИнвП_Дата&gt;FA$3),
             IF(НачЦ_ИнвП_Дата&gt;FA$3,SUMPRODUCT(($B$28:$B$41="АУП")*$E$28:$E$41),SUMPRODUCT(($B$28:$B$41="АУП")*$I$28:$I$41)),"")</f>
        <v>92000</v>
      </c>
      <c r="FB19" s="190">
        <f ca="1">IF(AND(НачИнвП_Дата&lt;=FB$3,КИнвП_Дата&gt;FB$3),
             IF(НачЦ_ИнвП_Дата&gt;FB$3,SUMPRODUCT(($B$28:$B$41="АУП")*$E$28:$E$41),SUMPRODUCT(($B$28:$B$41="АУП")*$I$28:$I$41)),"")</f>
        <v>92000</v>
      </c>
      <c r="FC19" s="191">
        <f t="shared" ref="FC19" ca="1" si="962">SUM(EZ19:FB19)</f>
        <v>276000</v>
      </c>
      <c r="FD19" s="190">
        <f ca="1">IF(AND(НачИнвП_Дата&lt;=FD$3,КИнвП_Дата&gt;FD$3),
             IF(НачЦ_ИнвП_Дата&gt;FD$3,SUMPRODUCT(($B$28:$B$41="АУП")*$E$28:$E$41),SUMPRODUCT(($B$28:$B$41="АУП")*$I$28:$I$41)),"")</f>
        <v>92000</v>
      </c>
      <c r="FE19" s="190">
        <f ca="1">IF(AND(НачИнвП_Дата&lt;=FE$3,КИнвП_Дата&gt;FE$3),
             IF(НачЦ_ИнвП_Дата&gt;FE$3,SUMPRODUCT(($B$28:$B$41="АУП")*$E$28:$E$41),SUMPRODUCT(($B$28:$B$41="АУП")*$I$28:$I$41)),"")</f>
        <v>92000</v>
      </c>
      <c r="FF19" s="190">
        <f ca="1">IF(AND(НачИнвП_Дата&lt;=FF$3,КИнвП_Дата&gt;FF$3),
             IF(НачЦ_ИнвП_Дата&gt;FF$3,SUMPRODUCT(($B$28:$B$41="АУП")*$E$28:$E$41),SUMPRODUCT(($B$28:$B$41="АУП")*$I$28:$I$41)),"")</f>
        <v>92000</v>
      </c>
      <c r="FG19" s="191">
        <f t="shared" ref="FG19" ca="1" si="963">SUM(FD19:FF19)</f>
        <v>276000</v>
      </c>
      <c r="FH19" s="190">
        <f ca="1">IF(AND(НачИнвП_Дата&lt;=FH$3,КИнвП_Дата&gt;FH$3),
             IF(НачЦ_ИнвП_Дата&gt;FH$3,SUMPRODUCT(($B$28:$B$41="АУП")*$E$28:$E$41),SUMPRODUCT(($B$28:$B$41="АУП")*$I$28:$I$41)),"")</f>
        <v>92000</v>
      </c>
      <c r="FI19" s="190">
        <f ca="1">IF(AND(НачИнвП_Дата&lt;=FI$3,КИнвП_Дата&gt;FI$3),
             IF(НачЦ_ИнвП_Дата&gt;FI$3,SUMPRODUCT(($B$28:$B$41="АУП")*$E$28:$E$41),SUMPRODUCT(($B$28:$B$41="АУП")*$I$28:$I$41)),"")</f>
        <v>92000</v>
      </c>
      <c r="FJ19" s="190">
        <f ca="1">IF(AND(НачИнвП_Дата&lt;=FJ$3,КИнвП_Дата&gt;FJ$3),
             IF(НачЦ_ИнвП_Дата&gt;FJ$3,SUMPRODUCT(($B$28:$B$41="АУП")*$E$28:$E$41),SUMPRODUCT(($B$28:$B$41="АУП")*$I$28:$I$41)),"")</f>
        <v>92000</v>
      </c>
      <c r="FK19" s="191">
        <f t="shared" ref="FK19" ca="1" si="964">SUM(FH19:FJ19)</f>
        <v>276000</v>
      </c>
      <c r="FL19" s="190">
        <f ca="1">IF(AND(НачИнвП_Дата&lt;=FL$3,КИнвП_Дата&gt;FL$3),
             IF(НачЦ_ИнвП_Дата&gt;FL$3,SUMPRODUCT(($B$28:$B$41="АУП")*$E$28:$E$41),SUMPRODUCT(($B$28:$B$41="АУП")*$I$28:$I$41)),"")</f>
        <v>92000</v>
      </c>
      <c r="FM19" s="190">
        <f ca="1">IF(AND(НачИнвП_Дата&lt;=FM$3,КИнвП_Дата&gt;FM$3),
             IF(НачЦ_ИнвП_Дата&gt;FM$3,SUMPRODUCT(($B$28:$B$41="АУП")*$E$28:$E$41),SUMPRODUCT(($B$28:$B$41="АУП")*$I$28:$I$41)),"")</f>
        <v>92000</v>
      </c>
      <c r="FN19" s="190">
        <f ca="1">IF(AND(НачИнвП_Дата&lt;=FN$3,КИнвП_Дата&gt;FN$3),
             IF(НачЦ_ИнвП_Дата&gt;FN$3,SUMPRODUCT(($B$28:$B$41="АУП")*$E$28:$E$41),SUMPRODUCT(($B$28:$B$41="АУП")*$I$28:$I$41)),"")</f>
        <v>92000</v>
      </c>
      <c r="FO19" s="191">
        <f t="shared" ref="FO19" ca="1" si="965">SUM(FL19:FN19)</f>
        <v>276000</v>
      </c>
      <c r="FP19" s="201">
        <f t="shared" ref="FP19" ca="1" si="966">SUM(FC19,FG19,FK19,FO19)</f>
        <v>1104000</v>
      </c>
      <c r="FQ19" s="190">
        <f ca="1">IF(AND(НачИнвП_Дата&lt;=FQ$3,КИнвП_Дата&gt;FQ$3),
             IF(НачЦ_ИнвП_Дата&gt;FQ$3,SUMPRODUCT(($B$28:$B$41="АУП")*$E$28:$E$41),SUMPRODUCT(($B$28:$B$41="АУП")*$I$28:$I$41)),"")</f>
        <v>92000</v>
      </c>
      <c r="FR19" s="190">
        <f ca="1">IF(AND(НачИнвП_Дата&lt;=FR$3,КИнвП_Дата&gt;FR$3),
             IF(НачЦ_ИнвП_Дата&gt;FR$3,SUMPRODUCT(($B$28:$B$41="АУП")*$E$28:$E$41),SUMPRODUCT(($B$28:$B$41="АУП")*$I$28:$I$41)),"")</f>
        <v>92000</v>
      </c>
      <c r="FS19" s="190">
        <f ca="1">IF(AND(НачИнвП_Дата&lt;=FS$3,КИнвП_Дата&gt;FS$3),
             IF(НачЦ_ИнвП_Дата&gt;FS$3,SUMPRODUCT(($B$28:$B$41="АУП")*$E$28:$E$41),SUMPRODUCT(($B$28:$B$41="АУП")*$I$28:$I$41)),"")</f>
        <v>92000</v>
      </c>
      <c r="FT19" s="191">
        <f t="shared" ref="FT19" ca="1" si="967">SUM(FQ19:FS19)</f>
        <v>276000</v>
      </c>
      <c r="FU19" s="190">
        <f ca="1">IF(AND(НачИнвП_Дата&lt;=FU$3,КИнвП_Дата&gt;FU$3),
             IF(НачЦ_ИнвП_Дата&gt;FU$3,SUMPRODUCT(($B$28:$B$41="АУП")*$E$28:$E$41),SUMPRODUCT(($B$28:$B$41="АУП")*$I$28:$I$41)),"")</f>
        <v>92000</v>
      </c>
      <c r="FV19" s="190">
        <f ca="1">IF(AND(НачИнвП_Дата&lt;=FV$3,КИнвП_Дата&gt;FV$3),
             IF(НачЦ_ИнвП_Дата&gt;FV$3,SUMPRODUCT(($B$28:$B$41="АУП")*$E$28:$E$41),SUMPRODUCT(($B$28:$B$41="АУП")*$I$28:$I$41)),"")</f>
        <v>92000</v>
      </c>
      <c r="FW19" s="190">
        <f ca="1">IF(AND(НачИнвП_Дата&lt;=FW$3,КИнвП_Дата&gt;FW$3),
             IF(НачЦ_ИнвП_Дата&gt;FW$3,SUMPRODUCT(($B$28:$B$41="АУП")*$E$28:$E$41),SUMPRODUCT(($B$28:$B$41="АУП")*$I$28:$I$41)),"")</f>
        <v>92000</v>
      </c>
      <c r="FX19" s="191">
        <f t="shared" ref="FX19" ca="1" si="968">SUM(FU19:FW19)</f>
        <v>276000</v>
      </c>
      <c r="FY19" s="190">
        <f ca="1">IF(AND(НачИнвП_Дата&lt;=FY$3,КИнвП_Дата&gt;FY$3),
             IF(НачЦ_ИнвП_Дата&gt;FY$3,SUMPRODUCT(($B$28:$B$41="АУП")*$E$28:$E$41),SUMPRODUCT(($B$28:$B$41="АУП")*$I$28:$I$41)),"")</f>
        <v>92000</v>
      </c>
      <c r="FZ19" s="190">
        <f ca="1">IF(AND(НачИнвП_Дата&lt;=FZ$3,КИнвП_Дата&gt;FZ$3),
             IF(НачЦ_ИнвП_Дата&gt;FZ$3,SUMPRODUCT(($B$28:$B$41="АУП")*$E$28:$E$41),SUMPRODUCT(($B$28:$B$41="АУП")*$I$28:$I$41)),"")</f>
        <v>92000</v>
      </c>
      <c r="GA19" s="190">
        <f ca="1">IF(AND(НачИнвП_Дата&lt;=GA$3,КИнвП_Дата&gt;GA$3),
             IF(НачЦ_ИнвП_Дата&gt;GA$3,SUMPRODUCT(($B$28:$B$41="АУП")*$E$28:$E$41),SUMPRODUCT(($B$28:$B$41="АУП")*$I$28:$I$41)),"")</f>
        <v>92000</v>
      </c>
      <c r="GB19" s="191">
        <f t="shared" ref="GB19" ca="1" si="969">SUM(FY19:GA19)</f>
        <v>276000</v>
      </c>
      <c r="GC19" s="190">
        <f ca="1">IF(AND(НачИнвП_Дата&lt;=GC$3,КИнвП_Дата&gt;GC$3),
             IF(НачЦ_ИнвП_Дата&gt;GC$3,SUMPRODUCT(($B$28:$B$41="АУП")*$E$28:$E$41),SUMPRODUCT(($B$28:$B$41="АУП")*$I$28:$I$41)),"")</f>
        <v>92000</v>
      </c>
      <c r="GD19" s="190">
        <f ca="1">IF(AND(НачИнвП_Дата&lt;=GD$3,КИнвП_Дата&gt;GD$3),
             IF(НачЦ_ИнвП_Дата&gt;GD$3,SUMPRODUCT(($B$28:$B$41="АУП")*$E$28:$E$41),SUMPRODUCT(($B$28:$B$41="АУП")*$I$28:$I$41)),"")</f>
        <v>92000</v>
      </c>
      <c r="GE19" s="190">
        <f ca="1">IF(AND(НачИнвП_Дата&lt;=GE$3,КИнвП_Дата&gt;GE$3),
             IF(НачЦ_ИнвП_Дата&gt;GE$3,SUMPRODUCT(($B$28:$B$41="АУП")*$E$28:$E$41),SUMPRODUCT(($B$28:$B$41="АУП")*$I$28:$I$41)),"")</f>
        <v>92000</v>
      </c>
      <c r="GF19" s="191">
        <f t="shared" ref="GF19" ca="1" si="970">SUM(GC19:GE19)</f>
        <v>276000</v>
      </c>
      <c r="GG19" s="201">
        <f t="shared" ref="GG19" ca="1" si="971">SUM(FT19,FX19,GB19,GF19)</f>
        <v>1104000</v>
      </c>
      <c r="GH19" s="190">
        <f ca="1">IF(AND(НачИнвП_Дата&lt;=GH$3,КИнвП_Дата&gt;GH$3),
             IF(НачЦ_ИнвП_Дата&gt;GH$3,SUMPRODUCT(($B$28:$B$41="АУП")*$E$28:$E$41),SUMPRODUCT(($B$28:$B$41="АУП")*$I$28:$I$41)),"")</f>
        <v>92000</v>
      </c>
      <c r="GI19" s="190">
        <f ca="1">IF(AND(НачИнвП_Дата&lt;=GI$3,КИнвП_Дата&gt;GI$3),
             IF(НачЦ_ИнвП_Дата&gt;GI$3,SUMPRODUCT(($B$28:$B$41="АУП")*$E$28:$E$41),SUMPRODUCT(($B$28:$B$41="АУП")*$I$28:$I$41)),"")</f>
        <v>92000</v>
      </c>
      <c r="GJ19" s="190">
        <f ca="1">IF(AND(НачИнвП_Дата&lt;=GJ$3,КИнвП_Дата&gt;GJ$3),
             IF(НачЦ_ИнвП_Дата&gt;GJ$3,SUMPRODUCT(($B$28:$B$41="АУП")*$E$28:$E$41),SUMPRODUCT(($B$28:$B$41="АУП")*$I$28:$I$41)),"")</f>
        <v>92000</v>
      </c>
      <c r="GK19" s="191">
        <f t="shared" ref="GK19" ca="1" si="972">SUM(GH19:GJ19)</f>
        <v>276000</v>
      </c>
      <c r="GL19" s="190">
        <f ca="1">IF(AND(НачИнвП_Дата&lt;=GL$3,КИнвП_Дата&gt;GL$3),
             IF(НачЦ_ИнвП_Дата&gt;GL$3,SUMPRODUCT(($B$28:$B$41="АУП")*$E$28:$E$41),SUMPRODUCT(($B$28:$B$41="АУП")*$I$28:$I$41)),"")</f>
        <v>92000</v>
      </c>
      <c r="GM19" s="190">
        <f ca="1">IF(AND(НачИнвП_Дата&lt;=GM$3,КИнвП_Дата&gt;GM$3),
             IF(НачЦ_ИнвП_Дата&gt;GM$3,SUMPRODUCT(($B$28:$B$41="АУП")*$E$28:$E$41),SUMPRODUCT(($B$28:$B$41="АУП")*$I$28:$I$41)),"")</f>
        <v>92000</v>
      </c>
      <c r="GN19" s="190">
        <f ca="1">IF(AND(НачИнвП_Дата&lt;=GN$3,КИнвП_Дата&gt;GN$3),
             IF(НачЦ_ИнвП_Дата&gt;GN$3,SUMPRODUCT(($B$28:$B$41="АУП")*$E$28:$E$41),SUMPRODUCT(($B$28:$B$41="АУП")*$I$28:$I$41)),"")</f>
        <v>92000</v>
      </c>
      <c r="GO19" s="191">
        <f t="shared" ref="GO19" ca="1" si="973">SUM(GL19:GN19)</f>
        <v>276000</v>
      </c>
      <c r="GP19" s="190">
        <f ca="1">IF(AND(НачИнвП_Дата&lt;=GP$3,КИнвП_Дата&gt;GP$3),
             IF(НачЦ_ИнвП_Дата&gt;GP$3,SUMPRODUCT(($B$28:$B$41="АУП")*$E$28:$E$41),SUMPRODUCT(($B$28:$B$41="АУП")*$I$28:$I$41)),"")</f>
        <v>92000</v>
      </c>
      <c r="GQ19" s="190">
        <f ca="1">IF(AND(НачИнвП_Дата&lt;=GQ$3,КИнвП_Дата&gt;GQ$3),
             IF(НачЦ_ИнвП_Дата&gt;GQ$3,SUMPRODUCT(($B$28:$B$41="АУП")*$E$28:$E$41),SUMPRODUCT(($B$28:$B$41="АУП")*$I$28:$I$41)),"")</f>
        <v>92000</v>
      </c>
      <c r="GR19" s="190">
        <f ca="1">IF(AND(НачИнвП_Дата&lt;=GR$3,КИнвП_Дата&gt;GR$3),
             IF(НачЦ_ИнвП_Дата&gt;GR$3,SUMPRODUCT(($B$28:$B$41="АУП")*$E$28:$E$41),SUMPRODUCT(($B$28:$B$41="АУП")*$I$28:$I$41)),"")</f>
        <v>92000</v>
      </c>
      <c r="GS19" s="191">
        <f t="shared" ref="GS19" ca="1" si="974">SUM(GP19:GR19)</f>
        <v>276000</v>
      </c>
      <c r="GT19" s="190">
        <f ca="1">IF(AND(НачИнвП_Дата&lt;=GT$3,КИнвП_Дата&gt;GT$3),
             IF(НачЦ_ИнвП_Дата&gt;GT$3,SUMPRODUCT(($B$28:$B$41="АУП")*$E$28:$E$41),SUMPRODUCT(($B$28:$B$41="АУП")*$I$28:$I$41)),"")</f>
        <v>92000</v>
      </c>
      <c r="GU19" s="190">
        <f ca="1">IF(AND(НачИнвП_Дата&lt;=GU$3,КИнвП_Дата&gt;GU$3),
             IF(НачЦ_ИнвП_Дата&gt;GU$3,SUMPRODUCT(($B$28:$B$41="АУП")*$E$28:$E$41),SUMPRODUCT(($B$28:$B$41="АУП")*$I$28:$I$41)),"")</f>
        <v>92000</v>
      </c>
      <c r="GV19" s="190">
        <f ca="1">IF(AND(НачИнвП_Дата&lt;=GV$3,КИнвП_Дата&gt;GV$3),
             IF(НачЦ_ИнвП_Дата&gt;GV$3,SUMPRODUCT(($B$28:$B$41="АУП")*$E$28:$E$41),SUMPRODUCT(($B$28:$B$41="АУП")*$I$28:$I$41)),"")</f>
        <v>92000</v>
      </c>
      <c r="GW19" s="191">
        <f t="shared" ref="GW19" ca="1" si="975">SUM(GT19:GV19)</f>
        <v>276000</v>
      </c>
      <c r="GX19" s="201">
        <f t="shared" ref="GX19" ca="1" si="976">SUM(GK19,GO19,GS19,GW19)</f>
        <v>1104000</v>
      </c>
      <c r="GY19" s="190">
        <f ca="1">IF(AND(НачИнвП_Дата&lt;=GY$3,КИнвП_Дата&gt;GY$3),
             IF(НачЦ_ИнвП_Дата&gt;GY$3,SUMPRODUCT(($B$28:$B$41="АУП")*$E$28:$E$41),SUMPRODUCT(($B$28:$B$41="АУП")*$I$28:$I$41)),"")</f>
        <v>92000</v>
      </c>
      <c r="GZ19" s="190">
        <f ca="1">IF(AND(НачИнвП_Дата&lt;=GZ$3,КИнвП_Дата&gt;GZ$3),
             IF(НачЦ_ИнвП_Дата&gt;GZ$3,SUMPRODUCT(($B$28:$B$41="АУП")*$E$28:$E$41),SUMPRODUCT(($B$28:$B$41="АУП")*$I$28:$I$41)),"")</f>
        <v>92000</v>
      </c>
      <c r="HA19" s="190">
        <f ca="1">IF(AND(НачИнвП_Дата&lt;=HA$3,КИнвП_Дата&gt;HA$3),
             IF(НачЦ_ИнвП_Дата&gt;HA$3,SUMPRODUCT(($B$28:$B$41="АУП")*$E$28:$E$41),SUMPRODUCT(($B$28:$B$41="АУП")*$I$28:$I$41)),"")</f>
        <v>92000</v>
      </c>
      <c r="HB19" s="191">
        <f t="shared" ref="HB19" ca="1" si="977">SUM(GY19:HA19)</f>
        <v>276000</v>
      </c>
      <c r="HC19" s="190">
        <f ca="1">IF(AND(НачИнвП_Дата&lt;=HC$3,КИнвП_Дата&gt;HC$3),
             IF(НачЦ_ИнвП_Дата&gt;HC$3,SUMPRODUCT(($B$28:$B$41="АУП")*$E$28:$E$41),SUMPRODUCT(($B$28:$B$41="АУП")*$I$28:$I$41)),"")</f>
        <v>92000</v>
      </c>
      <c r="HD19" s="190">
        <f ca="1">IF(AND(НачИнвП_Дата&lt;=HD$3,КИнвП_Дата&gt;HD$3),
             IF(НачЦ_ИнвП_Дата&gt;HD$3,SUMPRODUCT(($B$28:$B$41="АУП")*$E$28:$E$41),SUMPRODUCT(($B$28:$B$41="АУП")*$I$28:$I$41)),"")</f>
        <v>92000</v>
      </c>
      <c r="HE19" s="190">
        <f ca="1">IF(AND(НачИнвП_Дата&lt;=HE$3,КИнвП_Дата&gt;HE$3),
             IF(НачЦ_ИнвП_Дата&gt;HE$3,SUMPRODUCT(($B$28:$B$41="АУП")*$E$28:$E$41),SUMPRODUCT(($B$28:$B$41="АУП")*$I$28:$I$41)),"")</f>
        <v>92000</v>
      </c>
      <c r="HF19" s="191">
        <f t="shared" ref="HF19" ca="1" si="978">SUM(HC19:HE19)</f>
        <v>276000</v>
      </c>
      <c r="HG19" s="190">
        <f ca="1">IF(AND(НачИнвП_Дата&lt;=HG$3,КИнвП_Дата&gt;HG$3),
             IF(НачЦ_ИнвП_Дата&gt;HG$3,SUMPRODUCT(($B$28:$B$41="АУП")*$E$28:$E$41),SUMPRODUCT(($B$28:$B$41="АУП")*$I$28:$I$41)),"")</f>
        <v>92000</v>
      </c>
      <c r="HH19" s="190">
        <f ca="1">IF(AND(НачИнвП_Дата&lt;=HH$3,КИнвП_Дата&gt;HH$3),
             IF(НачЦ_ИнвП_Дата&gt;HH$3,SUMPRODUCT(($B$28:$B$41="АУП")*$E$28:$E$41),SUMPRODUCT(($B$28:$B$41="АУП")*$I$28:$I$41)),"")</f>
        <v>92000</v>
      </c>
      <c r="HI19" s="190">
        <f ca="1">IF(AND(НачИнвП_Дата&lt;=HI$3,КИнвП_Дата&gt;HI$3),
             IF(НачЦ_ИнвП_Дата&gt;HI$3,SUMPRODUCT(($B$28:$B$41="АУП")*$E$28:$E$41),SUMPRODUCT(($B$28:$B$41="АУП")*$I$28:$I$41)),"")</f>
        <v>92000</v>
      </c>
      <c r="HJ19" s="191">
        <f t="shared" ref="HJ19" ca="1" si="979">SUM(HG19:HI19)</f>
        <v>276000</v>
      </c>
      <c r="HK19" s="190">
        <f ca="1">IF(AND(НачИнвП_Дата&lt;=HK$3,КИнвП_Дата&gt;HK$3),
             IF(НачЦ_ИнвП_Дата&gt;HK$3,SUMPRODUCT(($B$28:$B$41="АУП")*$E$28:$E$41),SUMPRODUCT(($B$28:$B$41="АУП")*$I$28:$I$41)),"")</f>
        <v>92000</v>
      </c>
      <c r="HL19" s="190">
        <f ca="1">IF(AND(НачИнвП_Дата&lt;=HL$3,КИнвП_Дата&gt;HL$3),
             IF(НачЦ_ИнвП_Дата&gt;HL$3,SUMPRODUCT(($B$28:$B$41="АУП")*$E$28:$E$41),SUMPRODUCT(($B$28:$B$41="АУП")*$I$28:$I$41)),"")</f>
        <v>92000</v>
      </c>
      <c r="HM19" s="190">
        <f ca="1">IF(AND(НачИнвП_Дата&lt;=HM$3,КИнвП_Дата&gt;HM$3),
             IF(НачЦ_ИнвП_Дата&gt;HM$3,SUMPRODUCT(($B$28:$B$41="АУП")*$E$28:$E$41),SUMPRODUCT(($B$28:$B$41="АУП")*$I$28:$I$41)),"")</f>
        <v>92000</v>
      </c>
      <c r="HN19" s="191">
        <f t="shared" ref="HN19" ca="1" si="980">SUM(HK19:HM19)</f>
        <v>276000</v>
      </c>
      <c r="HO19" s="201">
        <f t="shared" ref="HO19" ca="1" si="981">SUM(HB19,HF19,HJ19,HN19)</f>
        <v>1104000</v>
      </c>
      <c r="HP19" s="190">
        <f ca="1">IF(AND(НачИнвП_Дата&lt;=HP$3,КИнвП_Дата&gt;HP$3),
             IF(НачЦ_ИнвП_Дата&gt;HP$3,SUMPRODUCT(($B$28:$B$41="АУП")*$E$28:$E$41),SUMPRODUCT(($B$28:$B$41="АУП")*$I$28:$I$41)),"")</f>
        <v>92000</v>
      </c>
      <c r="HQ19" s="190">
        <f ca="1">IF(AND(НачИнвП_Дата&lt;=HQ$3,КИнвП_Дата&gt;HQ$3),
             IF(НачЦ_ИнвП_Дата&gt;HQ$3,SUMPRODUCT(($B$28:$B$41="АУП")*$E$28:$E$41),SUMPRODUCT(($B$28:$B$41="АУП")*$I$28:$I$41)),"")</f>
        <v>92000</v>
      </c>
      <c r="HR19" s="190">
        <f ca="1">IF(AND(НачИнвП_Дата&lt;=HR$3,КИнвП_Дата&gt;HR$3),
             IF(НачЦ_ИнвП_Дата&gt;HR$3,SUMPRODUCT(($B$28:$B$41="АУП")*$E$28:$E$41),SUMPRODUCT(($B$28:$B$41="АУП")*$I$28:$I$41)),"")</f>
        <v>92000</v>
      </c>
      <c r="HS19" s="191">
        <f t="shared" ref="HS19" ca="1" si="982">SUM(HP19:HR19)</f>
        <v>276000</v>
      </c>
      <c r="HT19" s="190">
        <f ca="1">IF(AND(НачИнвП_Дата&lt;=HT$3,КИнвП_Дата&gt;HT$3),
             IF(НачЦ_ИнвП_Дата&gt;HT$3,SUMPRODUCT(($B$28:$B$41="АУП")*$E$28:$E$41),SUMPRODUCT(($B$28:$B$41="АУП")*$I$28:$I$41)),"")</f>
        <v>92000</v>
      </c>
      <c r="HU19" s="190">
        <f ca="1">IF(AND(НачИнвП_Дата&lt;=HU$3,КИнвП_Дата&gt;HU$3),
             IF(НачЦ_ИнвП_Дата&gt;HU$3,SUMPRODUCT(($B$28:$B$41="АУП")*$E$28:$E$41),SUMPRODUCT(($B$28:$B$41="АУП")*$I$28:$I$41)),"")</f>
        <v>92000</v>
      </c>
      <c r="HV19" s="190">
        <f ca="1">IF(AND(НачИнвП_Дата&lt;=HV$3,КИнвП_Дата&gt;HV$3),
             IF(НачЦ_ИнвП_Дата&gt;HV$3,SUMPRODUCT(($B$28:$B$41="АУП")*$E$28:$E$41),SUMPRODUCT(($B$28:$B$41="АУП")*$I$28:$I$41)),"")</f>
        <v>92000</v>
      </c>
      <c r="HW19" s="191">
        <f t="shared" ref="HW19" ca="1" si="983">SUM(HT19:HV19)</f>
        <v>276000</v>
      </c>
      <c r="HX19" s="190">
        <f ca="1">IF(AND(НачИнвП_Дата&lt;=HX$3,КИнвП_Дата&gt;HX$3),
             IF(НачЦ_ИнвП_Дата&gt;HX$3,SUMPRODUCT(($B$28:$B$41="АУП")*$E$28:$E$41),SUMPRODUCT(($B$28:$B$41="АУП")*$I$28:$I$41)),"")</f>
        <v>92000</v>
      </c>
      <c r="HY19" s="190">
        <f ca="1">IF(AND(НачИнвП_Дата&lt;=HY$3,КИнвП_Дата&gt;HY$3),
             IF(НачЦ_ИнвП_Дата&gt;HY$3,SUMPRODUCT(($B$28:$B$41="АУП")*$E$28:$E$41),SUMPRODUCT(($B$28:$B$41="АУП")*$I$28:$I$41)),"")</f>
        <v>92000</v>
      </c>
      <c r="HZ19" s="190">
        <f ca="1">IF(AND(НачИнвП_Дата&lt;=HZ$3,КИнвП_Дата&gt;HZ$3),
             IF(НачЦ_ИнвП_Дата&gt;HZ$3,SUMPRODUCT(($B$28:$B$41="АУП")*$E$28:$E$41),SUMPRODUCT(($B$28:$B$41="АУП")*$I$28:$I$41)),"")</f>
        <v>92000</v>
      </c>
      <c r="IA19" s="191">
        <f t="shared" ref="IA19" ca="1" si="984">SUM(HX19:HZ19)</f>
        <v>276000</v>
      </c>
      <c r="IB19" s="190">
        <f ca="1">IF(AND(НачИнвП_Дата&lt;=IB$3,КИнвП_Дата&gt;IB$3),
             IF(НачЦ_ИнвП_Дата&gt;IB$3,SUMPRODUCT(($B$28:$B$41="АУП")*$E$28:$E$41),SUMPRODUCT(($B$28:$B$41="АУП")*$I$28:$I$41)),"")</f>
        <v>92000</v>
      </c>
      <c r="IC19" s="190">
        <f ca="1">IF(AND(НачИнвП_Дата&lt;=IC$3,КИнвП_Дата&gt;IC$3),
             IF(НачЦ_ИнвП_Дата&gt;IC$3,SUMPRODUCT(($B$28:$B$41="АУП")*$E$28:$E$41),SUMPRODUCT(($B$28:$B$41="АУП")*$I$28:$I$41)),"")</f>
        <v>92000</v>
      </c>
      <c r="ID19" s="190">
        <f ca="1">IF(AND(НачИнвП_Дата&lt;=ID$3,КИнвП_Дата&gt;ID$3),
             IF(НачЦ_ИнвП_Дата&gt;ID$3,SUMPRODUCT(($B$28:$B$41="АУП")*$E$28:$E$41),SUMPRODUCT(($B$28:$B$41="АУП")*$I$28:$I$41)),"")</f>
        <v>92000</v>
      </c>
      <c r="IE19" s="191">
        <f t="shared" ref="IE19" ca="1" si="985">SUM(IB19:ID19)</f>
        <v>276000</v>
      </c>
      <c r="IF19" s="201">
        <f t="shared" ref="IF19" ca="1" si="986">SUM(HS19,HW19,IA19,IE19)</f>
        <v>1104000</v>
      </c>
      <c r="IG19" s="190">
        <f ca="1">IF(AND(НачИнвП_Дата&lt;=IG$3,КИнвП_Дата&gt;IG$3),
             IF(НачЦ_ИнвП_Дата&gt;IG$3,SUMPRODUCT(($B$28:$B$41="АУП")*$E$28:$E$41),SUMPRODUCT(($B$28:$B$41="АУП")*$I$28:$I$41)),"")</f>
        <v>92000</v>
      </c>
      <c r="IH19" s="190">
        <f ca="1">IF(AND(НачИнвП_Дата&lt;=IH$3,КИнвП_Дата&gt;IH$3),
             IF(НачЦ_ИнвП_Дата&gt;IH$3,SUMPRODUCT(($B$28:$B$41="АУП")*$E$28:$E$41),SUMPRODUCT(($B$28:$B$41="АУП")*$I$28:$I$41)),"")</f>
        <v>92000</v>
      </c>
      <c r="II19" s="190">
        <f ca="1">IF(AND(НачИнвП_Дата&lt;=II$3,КИнвП_Дата&gt;II$3),
             IF(НачЦ_ИнвП_Дата&gt;II$3,SUMPRODUCT(($B$28:$B$41="АУП")*$E$28:$E$41),SUMPRODUCT(($B$28:$B$41="АУП")*$I$28:$I$41)),"")</f>
        <v>92000</v>
      </c>
      <c r="IJ19" s="191">
        <f t="shared" ref="IJ19" ca="1" si="987">SUM(IG19:II19)</f>
        <v>276000</v>
      </c>
      <c r="IK19" s="190">
        <f ca="1">IF(AND(НачИнвП_Дата&lt;=IK$3,КИнвП_Дата&gt;IK$3),
             IF(НачЦ_ИнвП_Дата&gt;IK$3,SUMPRODUCT(($B$28:$B$41="АУП")*$E$28:$E$41),SUMPRODUCT(($B$28:$B$41="АУП")*$I$28:$I$41)),"")</f>
        <v>92000</v>
      </c>
      <c r="IL19" s="190">
        <f ca="1">IF(AND(НачИнвП_Дата&lt;=IL$3,КИнвП_Дата&gt;IL$3),
             IF(НачЦ_ИнвП_Дата&gt;IL$3,SUMPRODUCT(($B$28:$B$41="АУП")*$E$28:$E$41),SUMPRODUCT(($B$28:$B$41="АУП")*$I$28:$I$41)),"")</f>
        <v>92000</v>
      </c>
      <c r="IM19" s="190">
        <f ca="1">IF(AND(НачИнвП_Дата&lt;=IM$3,КИнвП_Дата&gt;IM$3),
             IF(НачЦ_ИнвП_Дата&gt;IM$3,SUMPRODUCT(($B$28:$B$41="АУП")*$E$28:$E$41),SUMPRODUCT(($B$28:$B$41="АУП")*$I$28:$I$41)),"")</f>
        <v>92000</v>
      </c>
      <c r="IN19" s="191">
        <f t="shared" ref="IN19" ca="1" si="988">SUM(IK19:IM19)</f>
        <v>276000</v>
      </c>
      <c r="IO19" s="190">
        <f ca="1">IF(AND(НачИнвП_Дата&lt;=IO$3,КИнвП_Дата&gt;IO$3),
             IF(НачЦ_ИнвП_Дата&gt;IO$3,SUMPRODUCT(($B$28:$B$41="АУП")*$E$28:$E$41),SUMPRODUCT(($B$28:$B$41="АУП")*$I$28:$I$41)),"")</f>
        <v>92000</v>
      </c>
      <c r="IP19" s="190">
        <f ca="1">IF(AND(НачИнвП_Дата&lt;=IP$3,КИнвП_Дата&gt;IP$3),
             IF(НачЦ_ИнвП_Дата&gt;IP$3,SUMPRODUCT(($B$28:$B$41="АУП")*$E$28:$E$41),SUMPRODUCT(($B$28:$B$41="АУП")*$I$28:$I$41)),"")</f>
        <v>92000</v>
      </c>
      <c r="IQ19" s="190">
        <f ca="1">IF(AND(НачИнвП_Дата&lt;=IQ$3,КИнвП_Дата&gt;IQ$3),
             IF(НачЦ_ИнвП_Дата&gt;IQ$3,SUMPRODUCT(($B$28:$B$41="АУП")*$E$28:$E$41),SUMPRODUCT(($B$28:$B$41="АУП")*$I$28:$I$41)),"")</f>
        <v>92000</v>
      </c>
      <c r="IR19" s="191">
        <f t="shared" ref="IR19" ca="1" si="989">SUM(IO19:IQ19)</f>
        <v>276000</v>
      </c>
      <c r="IS19" s="190">
        <f ca="1">IF(AND(НачИнвП_Дата&lt;=IS$3,КИнвП_Дата&gt;IS$3),
             IF(НачЦ_ИнвП_Дата&gt;IS$3,SUMPRODUCT(($B$28:$B$41="АУП")*$E$28:$E$41),SUMPRODUCT(($B$28:$B$41="АУП")*$I$28:$I$41)),"")</f>
        <v>92000</v>
      </c>
      <c r="IT19" s="190">
        <f ca="1">IF(AND(НачИнвП_Дата&lt;=IT$3,КИнвП_Дата&gt;IT$3),
             IF(НачЦ_ИнвП_Дата&gt;IT$3,SUMPRODUCT(($B$28:$B$41="АУП")*$E$28:$E$41),SUMPRODUCT(($B$28:$B$41="АУП")*$I$28:$I$41)),"")</f>
        <v>92000</v>
      </c>
      <c r="IU19" s="190">
        <f ca="1">IF(AND(НачИнвП_Дата&lt;=IU$3,КИнвП_Дата&gt;IU$3),
             IF(НачЦ_ИнвП_Дата&gt;IU$3,SUMPRODUCT(($B$28:$B$41="АУП")*$E$28:$E$41),SUMPRODUCT(($B$28:$B$41="АУП")*$I$28:$I$41)),"")</f>
        <v>92000</v>
      </c>
      <c r="IV19" s="191">
        <f t="shared" ref="IV19" ca="1" si="990">SUM(IS19:IU19)</f>
        <v>276000</v>
      </c>
      <c r="IW19" s="201">
        <f t="shared" ref="IW19" ca="1" si="991">SUM(IJ19,IN19,IR19,IV19)</f>
        <v>1104000</v>
      </c>
      <c r="IX19" s="190">
        <f ca="1">IF(AND(НачИнвП_Дата&lt;=IX$3,КИнвП_Дата&gt;IX$3),
             IF(НачЦ_ИнвП_Дата&gt;IX$3,SUMPRODUCT(($B$28:$B$41="АУП")*$E$28:$E$41),SUMPRODUCT(($B$28:$B$41="АУП")*$I$28:$I$41)),"")</f>
        <v>92000</v>
      </c>
      <c r="IY19" s="190">
        <f ca="1">IF(AND(НачИнвП_Дата&lt;=IY$3,КИнвП_Дата&gt;IY$3),
             IF(НачЦ_ИнвП_Дата&gt;IY$3,SUMPRODUCT(($B$28:$B$41="АУП")*$E$28:$E$41),SUMPRODUCT(($B$28:$B$41="АУП")*$I$28:$I$41)),"")</f>
        <v>92000</v>
      </c>
      <c r="IZ19" s="190">
        <f ca="1">IF(AND(НачИнвП_Дата&lt;=IZ$3,КИнвП_Дата&gt;IZ$3),
             IF(НачЦ_ИнвП_Дата&gt;IZ$3,SUMPRODUCT(($B$28:$B$41="АУП")*$E$28:$E$41),SUMPRODUCT(($B$28:$B$41="АУП")*$I$28:$I$41)),"")</f>
        <v>92000</v>
      </c>
      <c r="JA19" s="191">
        <f t="shared" ref="JA19" ca="1" si="992">SUM(IX19:IZ19)</f>
        <v>276000</v>
      </c>
      <c r="JB19" s="190">
        <f ca="1">IF(AND(НачИнвП_Дата&lt;=JB$3,КИнвП_Дата&gt;JB$3),
             IF(НачЦ_ИнвП_Дата&gt;JB$3,SUMPRODUCT(($B$28:$B$41="АУП")*$E$28:$E$41),SUMPRODUCT(($B$28:$B$41="АУП")*$I$28:$I$41)),"")</f>
        <v>92000</v>
      </c>
      <c r="JC19" s="190">
        <f ca="1">IF(AND(НачИнвП_Дата&lt;=JC$3,КИнвП_Дата&gt;JC$3),
             IF(НачЦ_ИнвП_Дата&gt;JC$3,SUMPRODUCT(($B$28:$B$41="АУП")*$E$28:$E$41),SUMPRODUCT(($B$28:$B$41="АУП")*$I$28:$I$41)),"")</f>
        <v>92000</v>
      </c>
      <c r="JD19" s="190">
        <f ca="1">IF(AND(НачИнвП_Дата&lt;=JD$3,КИнвП_Дата&gt;JD$3),
             IF(НачЦ_ИнвП_Дата&gt;JD$3,SUMPRODUCT(($B$28:$B$41="АУП")*$E$28:$E$41),SUMPRODUCT(($B$28:$B$41="АУП")*$I$28:$I$41)),"")</f>
        <v>92000</v>
      </c>
      <c r="JE19" s="191">
        <f t="shared" ref="JE19" ca="1" si="993">SUM(JB19:JD19)</f>
        <v>276000</v>
      </c>
      <c r="JF19" s="190">
        <f ca="1">IF(AND(НачИнвП_Дата&lt;=JF$3,КИнвП_Дата&gt;JF$3),
             IF(НачЦ_ИнвП_Дата&gt;JF$3,SUMPRODUCT(($B$28:$B$41="АУП")*$E$28:$E$41),SUMPRODUCT(($B$28:$B$41="АУП")*$I$28:$I$41)),"")</f>
        <v>92000</v>
      </c>
      <c r="JG19" s="190">
        <f ca="1">IF(AND(НачИнвП_Дата&lt;=JG$3,КИнвП_Дата&gt;JG$3),
             IF(НачЦ_ИнвП_Дата&gt;JG$3,SUMPRODUCT(($B$28:$B$41="АУП")*$E$28:$E$41),SUMPRODUCT(($B$28:$B$41="АУП")*$I$28:$I$41)),"")</f>
        <v>92000</v>
      </c>
      <c r="JH19" s="190">
        <f ca="1">IF(AND(НачИнвП_Дата&lt;=JH$3,КИнвП_Дата&gt;JH$3),
             IF(НачЦ_ИнвП_Дата&gt;JH$3,SUMPRODUCT(($B$28:$B$41="АУП")*$E$28:$E$41),SUMPRODUCT(($B$28:$B$41="АУП")*$I$28:$I$41)),"")</f>
        <v>92000</v>
      </c>
      <c r="JI19" s="191">
        <f t="shared" ref="JI19" ca="1" si="994">SUM(JF19:JH19)</f>
        <v>276000</v>
      </c>
      <c r="JJ19" s="190">
        <f ca="1">IF(AND(НачИнвП_Дата&lt;=JJ$3,КИнвП_Дата&gt;JJ$3),
             IF(НачЦ_ИнвП_Дата&gt;JJ$3,SUMPRODUCT(($B$28:$B$41="АУП")*$E$28:$E$41),SUMPRODUCT(($B$28:$B$41="АУП")*$I$28:$I$41)),"")</f>
        <v>92000</v>
      </c>
      <c r="JK19" s="190">
        <f ca="1">IF(AND(НачИнвП_Дата&lt;=JK$3,КИнвП_Дата&gt;JK$3),
             IF(НачЦ_ИнвП_Дата&gt;JK$3,SUMPRODUCT(($B$28:$B$41="АУП")*$E$28:$E$41),SUMPRODUCT(($B$28:$B$41="АУП")*$I$28:$I$41)),"")</f>
        <v>92000</v>
      </c>
      <c r="JL19" s="190">
        <f ca="1">IF(AND(НачИнвП_Дата&lt;=JL$3,КИнвП_Дата&gt;JL$3),
             IF(НачЦ_ИнвП_Дата&gt;JL$3,SUMPRODUCT(($B$28:$B$41="АУП")*$E$28:$E$41),SUMPRODUCT(($B$28:$B$41="АУП")*$I$28:$I$41)),"")</f>
        <v>92000</v>
      </c>
      <c r="JM19" s="191">
        <f t="shared" ref="JM19" ca="1" si="995">SUM(JJ19:JL19)</f>
        <v>276000</v>
      </c>
      <c r="JN19" s="201">
        <f t="shared" ref="JN19" ca="1" si="996">SUM(JA19,JE19,JI19,JM19)</f>
        <v>1104000</v>
      </c>
      <c r="JO19" s="190">
        <f ca="1">IF(AND(НачИнвП_Дата&lt;=JO$3,КИнвП_Дата&gt;JO$3),
             IF(НачЦ_ИнвП_Дата&gt;JO$3,SUMPRODUCT(($B$28:$B$41="АУП")*$E$28:$E$41),SUMPRODUCT(($B$28:$B$41="АУП")*$I$28:$I$41)),"")</f>
        <v>92000</v>
      </c>
      <c r="JP19" s="190">
        <f ca="1">IF(AND(НачИнвП_Дата&lt;=JP$3,КИнвП_Дата&gt;JP$3),
             IF(НачЦ_ИнвП_Дата&gt;JP$3,SUMPRODUCT(($B$28:$B$41="АУП")*$E$28:$E$41),SUMPRODUCT(($B$28:$B$41="АУП")*$I$28:$I$41)),"")</f>
        <v>92000</v>
      </c>
      <c r="JQ19" s="190">
        <f ca="1">IF(AND(НачИнвП_Дата&lt;=JQ$3,КИнвП_Дата&gt;JQ$3),
             IF(НачЦ_ИнвП_Дата&gt;JQ$3,SUMPRODUCT(($B$28:$B$41="АУП")*$E$28:$E$41),SUMPRODUCT(($B$28:$B$41="АУП")*$I$28:$I$41)),"")</f>
        <v>92000</v>
      </c>
      <c r="JR19" s="191">
        <f t="shared" ref="JR19" ca="1" si="997">SUM(JO19:JQ19)</f>
        <v>276000</v>
      </c>
      <c r="JS19" s="190">
        <f ca="1">IF(AND(НачИнвП_Дата&lt;=JS$3,КИнвП_Дата&gt;JS$3),
             IF(НачЦ_ИнвП_Дата&gt;JS$3,SUMPRODUCT(($B$28:$B$41="АУП")*$E$28:$E$41),SUMPRODUCT(($B$28:$B$41="АУП")*$I$28:$I$41)),"")</f>
        <v>92000</v>
      </c>
      <c r="JT19" s="190">
        <f ca="1">IF(AND(НачИнвП_Дата&lt;=JT$3,КИнвП_Дата&gt;JT$3),
             IF(НачЦ_ИнвП_Дата&gt;JT$3,SUMPRODUCT(($B$28:$B$41="АУП")*$E$28:$E$41),SUMPRODUCT(($B$28:$B$41="АУП")*$I$28:$I$41)),"")</f>
        <v>92000</v>
      </c>
      <c r="JU19" s="190">
        <f ca="1">IF(AND(НачИнвП_Дата&lt;=JU$3,КИнвП_Дата&gt;JU$3),
             IF(НачЦ_ИнвП_Дата&gt;JU$3,SUMPRODUCT(($B$28:$B$41="АУП")*$E$28:$E$41),SUMPRODUCT(($B$28:$B$41="АУП")*$I$28:$I$41)),"")</f>
        <v>92000</v>
      </c>
      <c r="JV19" s="191">
        <f t="shared" ref="JV19" ca="1" si="998">SUM(JS19:JU19)</f>
        <v>276000</v>
      </c>
      <c r="JW19" s="190">
        <f ca="1">IF(AND(НачИнвП_Дата&lt;=JW$3,КИнвП_Дата&gt;JW$3),
             IF(НачЦ_ИнвП_Дата&gt;JW$3,SUMPRODUCT(($B$28:$B$41="АУП")*$E$28:$E$41),SUMPRODUCT(($B$28:$B$41="АУП")*$I$28:$I$41)),"")</f>
        <v>92000</v>
      </c>
      <c r="JX19" s="190">
        <f ca="1">IF(AND(НачИнвП_Дата&lt;=JX$3,КИнвП_Дата&gt;JX$3),
             IF(НачЦ_ИнвП_Дата&gt;JX$3,SUMPRODUCT(($B$28:$B$41="АУП")*$E$28:$E$41),SUMPRODUCT(($B$28:$B$41="АУП")*$I$28:$I$41)),"")</f>
        <v>92000</v>
      </c>
      <c r="JY19" s="190">
        <f ca="1">IF(AND(НачИнвП_Дата&lt;=JY$3,КИнвП_Дата&gt;JY$3),
             IF(НачЦ_ИнвП_Дата&gt;JY$3,SUMPRODUCT(($B$28:$B$41="АУП")*$E$28:$E$41),SUMPRODUCT(($B$28:$B$41="АУП")*$I$28:$I$41)),"")</f>
        <v>92000</v>
      </c>
      <c r="JZ19" s="191">
        <f t="shared" ref="JZ19" ca="1" si="999">SUM(JW19:JY19)</f>
        <v>276000</v>
      </c>
      <c r="KA19" s="190">
        <f ca="1">IF(AND(НачИнвП_Дата&lt;=KA$3,КИнвП_Дата&gt;KA$3),
             IF(НачЦ_ИнвП_Дата&gt;KA$3,SUMPRODUCT(($B$28:$B$41="АУП")*$E$28:$E$41),SUMPRODUCT(($B$28:$B$41="АУП")*$I$28:$I$41)),"")</f>
        <v>92000</v>
      </c>
      <c r="KB19" s="190">
        <f ca="1">IF(AND(НачИнвП_Дата&lt;=KB$3,КИнвП_Дата&gt;KB$3),
             IF(НачЦ_ИнвП_Дата&gt;KB$3,SUMPRODUCT(($B$28:$B$41="АУП")*$E$28:$E$41),SUMPRODUCT(($B$28:$B$41="АУП")*$I$28:$I$41)),"")</f>
        <v>92000</v>
      </c>
      <c r="KC19" s="190">
        <f ca="1">IF(AND(НачИнвП_Дата&lt;=KC$3,КИнвП_Дата&gt;KC$3),
             IF(НачЦ_ИнвП_Дата&gt;KC$3,SUMPRODUCT(($B$28:$B$41="АУП")*$E$28:$E$41),SUMPRODUCT(($B$28:$B$41="АУП")*$I$28:$I$41)),"")</f>
        <v>92000</v>
      </c>
      <c r="KD19" s="191">
        <f t="shared" ref="KD19" ca="1" si="1000">SUM(KA19:KC19)</f>
        <v>276000</v>
      </c>
      <c r="KE19" s="201">
        <f t="shared" ref="KE19" ca="1" si="1001">SUM(JR19,JV19,JZ19,KD19)</f>
        <v>1104000</v>
      </c>
      <c r="KF19" s="190">
        <f ca="1">IF(AND(НачИнвП_Дата&lt;=KF$3,КИнвП_Дата&gt;KF$3),
             IF(НачЦ_ИнвП_Дата&gt;KF$3,SUMPRODUCT(($B$28:$B$41="АУП")*$E$28:$E$41),SUMPRODUCT(($B$28:$B$41="АУП")*$I$28:$I$41)),"")</f>
        <v>92000</v>
      </c>
      <c r="KG19" s="190">
        <f ca="1">IF(AND(НачИнвП_Дата&lt;=KG$3,КИнвП_Дата&gt;KG$3),
             IF(НачЦ_ИнвП_Дата&gt;KG$3,SUMPRODUCT(($B$28:$B$41="АУП")*$E$28:$E$41),SUMPRODUCT(($B$28:$B$41="АУП")*$I$28:$I$41)),"")</f>
        <v>92000</v>
      </c>
      <c r="KH19" s="190">
        <f ca="1">IF(AND(НачИнвП_Дата&lt;=KH$3,КИнвП_Дата&gt;KH$3),
             IF(НачЦ_ИнвП_Дата&gt;KH$3,SUMPRODUCT(($B$28:$B$41="АУП")*$E$28:$E$41),SUMPRODUCT(($B$28:$B$41="АУП")*$I$28:$I$41)),"")</f>
        <v>92000</v>
      </c>
      <c r="KI19" s="191">
        <f t="shared" ref="KI19" ca="1" si="1002">SUM(KF19:KH19)</f>
        <v>276000</v>
      </c>
      <c r="KJ19" s="190">
        <f ca="1">IF(AND(НачИнвП_Дата&lt;=KJ$3,КИнвП_Дата&gt;KJ$3),
             IF(НачЦ_ИнвП_Дата&gt;KJ$3,SUMPRODUCT(($B$28:$B$41="АУП")*$E$28:$E$41),SUMPRODUCT(($B$28:$B$41="АУП")*$I$28:$I$41)),"")</f>
        <v>92000</v>
      </c>
      <c r="KK19" s="190">
        <f ca="1">IF(AND(НачИнвП_Дата&lt;=KK$3,КИнвП_Дата&gt;KK$3),
             IF(НачЦ_ИнвП_Дата&gt;KK$3,SUMPRODUCT(($B$28:$B$41="АУП")*$E$28:$E$41),SUMPRODUCT(($B$28:$B$41="АУП")*$I$28:$I$41)),"")</f>
        <v>92000</v>
      </c>
      <c r="KL19" s="190">
        <f ca="1">IF(AND(НачИнвП_Дата&lt;=KL$3,КИнвП_Дата&gt;KL$3),
             IF(НачЦ_ИнвП_Дата&gt;KL$3,SUMPRODUCT(($B$28:$B$41="АУП")*$E$28:$E$41),SUMPRODUCT(($B$28:$B$41="АУП")*$I$28:$I$41)),"")</f>
        <v>92000</v>
      </c>
      <c r="KM19" s="191">
        <f t="shared" ref="KM19" ca="1" si="1003">SUM(KJ19:KL19)</f>
        <v>276000</v>
      </c>
      <c r="KN19" s="190">
        <f ca="1">IF(AND(НачИнвП_Дата&lt;=KN$3,КИнвП_Дата&gt;KN$3),
             IF(НачЦ_ИнвП_Дата&gt;KN$3,SUMPRODUCT(($B$28:$B$41="АУП")*$E$28:$E$41),SUMPRODUCT(($B$28:$B$41="АУП")*$I$28:$I$41)),"")</f>
        <v>92000</v>
      </c>
      <c r="KO19" s="190">
        <f ca="1">IF(AND(НачИнвП_Дата&lt;=KO$3,КИнвП_Дата&gt;KO$3),
             IF(НачЦ_ИнвП_Дата&gt;KO$3,SUMPRODUCT(($B$28:$B$41="АУП")*$E$28:$E$41),SUMPRODUCT(($B$28:$B$41="АУП")*$I$28:$I$41)),"")</f>
        <v>92000</v>
      </c>
      <c r="KP19" s="190">
        <f ca="1">IF(AND(НачИнвП_Дата&lt;=KP$3,КИнвП_Дата&gt;KP$3),
             IF(НачЦ_ИнвП_Дата&gt;KP$3,SUMPRODUCT(($B$28:$B$41="АУП")*$E$28:$E$41),SUMPRODUCT(($B$28:$B$41="АУП")*$I$28:$I$41)),"")</f>
        <v>92000</v>
      </c>
      <c r="KQ19" s="191">
        <f t="shared" ref="KQ19" ca="1" si="1004">SUM(KN19:KP19)</f>
        <v>276000</v>
      </c>
      <c r="KR19" s="190">
        <f ca="1">IF(AND(НачИнвП_Дата&lt;=KR$3,КИнвП_Дата&gt;KR$3),
             IF(НачЦ_ИнвП_Дата&gt;KR$3,SUMPRODUCT(($B$28:$B$41="АУП")*$E$28:$E$41),SUMPRODUCT(($B$28:$B$41="АУП")*$I$28:$I$41)),"")</f>
        <v>92000</v>
      </c>
      <c r="KS19" s="190">
        <f ca="1">IF(AND(НачИнвП_Дата&lt;=KS$3,КИнвП_Дата&gt;KS$3),
             IF(НачЦ_ИнвП_Дата&gt;KS$3,SUMPRODUCT(($B$28:$B$41="АУП")*$E$28:$E$41),SUMPRODUCT(($B$28:$B$41="АУП")*$I$28:$I$41)),"")</f>
        <v>92000</v>
      </c>
      <c r="KT19" s="190">
        <f ca="1">IF(AND(НачИнвП_Дата&lt;=KT$3,КИнвП_Дата&gt;KT$3),
             IF(НачЦ_ИнвП_Дата&gt;KT$3,SUMPRODUCT(($B$28:$B$41="АУП")*$E$28:$E$41),SUMPRODUCT(($B$28:$B$41="АУП")*$I$28:$I$41)),"")</f>
        <v>92000</v>
      </c>
      <c r="KU19" s="191">
        <f t="shared" ref="KU19" ca="1" si="1005">SUM(KR19:KT19)</f>
        <v>276000</v>
      </c>
      <c r="KV19" s="201">
        <f t="shared" ref="KV19" ca="1" si="1006">SUM(KI19,KM19,KQ19,KU19)</f>
        <v>1104000</v>
      </c>
      <c r="KW19" s="190">
        <f ca="1">IF(AND(НачИнвП_Дата&lt;=KW$3,КИнвП_Дата&gt;KW$3),
             IF(НачЦ_ИнвП_Дата&gt;KW$3,SUMPRODUCT(($B$28:$B$41="АУП")*$E$28:$E$41),SUMPRODUCT(($B$28:$B$41="АУП")*$I$28:$I$41)),"")</f>
        <v>92000</v>
      </c>
      <c r="KX19" s="190">
        <f ca="1">IF(AND(НачИнвП_Дата&lt;=KX$3,КИнвП_Дата&gt;KX$3),
             IF(НачЦ_ИнвП_Дата&gt;KX$3,SUMPRODUCT(($B$28:$B$41="АУП")*$E$28:$E$41),SUMPRODUCT(($B$28:$B$41="АУП")*$I$28:$I$41)),"")</f>
        <v>92000</v>
      </c>
      <c r="KY19" s="190">
        <f ca="1">IF(AND(НачИнвП_Дата&lt;=KY$3,КИнвП_Дата&gt;KY$3),
             IF(НачЦ_ИнвП_Дата&gt;KY$3,SUMPRODUCT(($B$28:$B$41="АУП")*$E$28:$E$41),SUMPRODUCT(($B$28:$B$41="АУП")*$I$28:$I$41)),"")</f>
        <v>92000</v>
      </c>
      <c r="KZ19" s="191">
        <f t="shared" ref="KZ19" ca="1" si="1007">SUM(KW19:KY19)</f>
        <v>276000</v>
      </c>
      <c r="LA19" s="190">
        <f ca="1">IF(AND(НачИнвП_Дата&lt;=LA$3,КИнвП_Дата&gt;LA$3),
             IF(НачЦ_ИнвП_Дата&gt;LA$3,SUMPRODUCT(($B$28:$B$41="АУП")*$E$28:$E$41),SUMPRODUCT(($B$28:$B$41="АУП")*$I$28:$I$41)),"")</f>
        <v>92000</v>
      </c>
      <c r="LB19" s="190">
        <f ca="1">IF(AND(НачИнвП_Дата&lt;=LB$3,КИнвП_Дата&gt;LB$3),
             IF(НачЦ_ИнвП_Дата&gt;LB$3,SUMPRODUCT(($B$28:$B$41="АУП")*$E$28:$E$41),SUMPRODUCT(($B$28:$B$41="АУП")*$I$28:$I$41)),"")</f>
        <v>92000</v>
      </c>
      <c r="LC19" s="190">
        <f ca="1">IF(AND(НачИнвП_Дата&lt;=LC$3,КИнвП_Дата&gt;LC$3),
             IF(НачЦ_ИнвП_Дата&gt;LC$3,SUMPRODUCT(($B$28:$B$41="АУП")*$E$28:$E$41),SUMPRODUCT(($B$28:$B$41="АУП")*$I$28:$I$41)),"")</f>
        <v>92000</v>
      </c>
      <c r="LD19" s="191">
        <f t="shared" ref="LD19" ca="1" si="1008">SUM(LA19:LC19)</f>
        <v>276000</v>
      </c>
      <c r="LE19" s="190">
        <f ca="1">IF(AND(НачИнвП_Дата&lt;=LE$3,КИнвП_Дата&gt;LE$3),
             IF(НачЦ_ИнвП_Дата&gt;LE$3,SUMPRODUCT(($B$28:$B$41="АУП")*$E$28:$E$41),SUMPRODUCT(($B$28:$B$41="АУП")*$I$28:$I$41)),"")</f>
        <v>92000</v>
      </c>
      <c r="LF19" s="190">
        <f ca="1">IF(AND(НачИнвП_Дата&lt;=LF$3,КИнвП_Дата&gt;LF$3),
             IF(НачЦ_ИнвП_Дата&gt;LF$3,SUMPRODUCT(($B$28:$B$41="АУП")*$E$28:$E$41),SUMPRODUCT(($B$28:$B$41="АУП")*$I$28:$I$41)),"")</f>
        <v>92000</v>
      </c>
      <c r="LG19" s="190">
        <f ca="1">IF(AND(НачИнвП_Дата&lt;=LG$3,КИнвП_Дата&gt;LG$3),
             IF(НачЦ_ИнвП_Дата&gt;LG$3,SUMPRODUCT(($B$28:$B$41="АУП")*$E$28:$E$41),SUMPRODUCT(($B$28:$B$41="АУП")*$I$28:$I$41)),"")</f>
        <v>92000</v>
      </c>
      <c r="LH19" s="191">
        <f t="shared" ref="LH19" ca="1" si="1009">SUM(LE19:LG19)</f>
        <v>276000</v>
      </c>
      <c r="LI19" s="190">
        <f ca="1">IF(AND(НачИнвП_Дата&lt;=LI$3,КИнвП_Дата&gt;LI$3),
             IF(НачЦ_ИнвП_Дата&gt;LI$3,SUMPRODUCT(($B$28:$B$41="АУП")*$E$28:$E$41),SUMPRODUCT(($B$28:$B$41="АУП")*$I$28:$I$41)),"")</f>
        <v>92000</v>
      </c>
      <c r="LJ19" s="190">
        <f ca="1">IF(AND(НачИнвП_Дата&lt;=LJ$3,КИнвП_Дата&gt;LJ$3),
             IF(НачЦ_ИнвП_Дата&gt;LJ$3,SUMPRODUCT(($B$28:$B$41="АУП")*$E$28:$E$41),SUMPRODUCT(($B$28:$B$41="АУП")*$I$28:$I$41)),"")</f>
        <v>92000</v>
      </c>
      <c r="LK19" s="190">
        <f ca="1">IF(AND(НачИнвП_Дата&lt;=LK$3,КИнвП_Дата&gt;LK$3),
             IF(НачЦ_ИнвП_Дата&gt;LK$3,SUMPRODUCT(($B$28:$B$41="АУП")*$E$28:$E$41),SUMPRODUCT(($B$28:$B$41="АУП")*$I$28:$I$41)),"")</f>
        <v>92000</v>
      </c>
      <c r="LL19" s="191">
        <f t="shared" ref="LL19" ca="1" si="1010">SUM(LI19:LK19)</f>
        <v>276000</v>
      </c>
      <c r="LM19" s="201">
        <f t="shared" ref="LM19" ca="1" si="1011">SUM(KZ19,LD19,LH19,LL19)</f>
        <v>1104000</v>
      </c>
      <c r="LN19" s="190">
        <f ca="1">IF(AND(НачИнвП_Дата&lt;=LN$3,КИнвП_Дата&gt;LN$3),
             IF(НачЦ_ИнвП_Дата&gt;LN$3,SUMPRODUCT(($B$28:$B$41="АУП")*$E$28:$E$41),SUMPRODUCT(($B$28:$B$41="АУП")*$I$28:$I$41)),"")</f>
        <v>92000</v>
      </c>
      <c r="LO19" s="190">
        <f ca="1">IF(AND(НачИнвП_Дата&lt;=LO$3,КИнвП_Дата&gt;LO$3),
             IF(НачЦ_ИнвП_Дата&gt;LO$3,SUMPRODUCT(($B$28:$B$41="АУП")*$E$28:$E$41),SUMPRODUCT(($B$28:$B$41="АУП")*$I$28:$I$41)),"")</f>
        <v>92000</v>
      </c>
      <c r="LP19" s="190">
        <f ca="1">IF(AND(НачИнвП_Дата&lt;=LP$3,КИнвП_Дата&gt;LP$3),
             IF(НачЦ_ИнвП_Дата&gt;LP$3,SUMPRODUCT(($B$28:$B$41="АУП")*$E$28:$E$41),SUMPRODUCT(($B$28:$B$41="АУП")*$I$28:$I$41)),"")</f>
        <v>92000</v>
      </c>
      <c r="LQ19" s="191">
        <f t="shared" ref="LQ19" ca="1" si="1012">SUM(LN19:LP19)</f>
        <v>276000</v>
      </c>
      <c r="LR19" s="190">
        <f ca="1">IF(AND(НачИнвП_Дата&lt;=LR$3,КИнвП_Дата&gt;LR$3),
             IF(НачЦ_ИнвП_Дата&gt;LR$3,SUMPRODUCT(($B$28:$B$41="АУП")*$E$28:$E$41),SUMPRODUCT(($B$28:$B$41="АУП")*$I$28:$I$41)),"")</f>
        <v>92000</v>
      </c>
      <c r="LS19" s="190">
        <f ca="1">IF(AND(НачИнвП_Дата&lt;=LS$3,КИнвП_Дата&gt;LS$3),
             IF(НачЦ_ИнвП_Дата&gt;LS$3,SUMPRODUCT(($B$28:$B$41="АУП")*$E$28:$E$41),SUMPRODUCT(($B$28:$B$41="АУП")*$I$28:$I$41)),"")</f>
        <v>92000</v>
      </c>
      <c r="LT19" s="190">
        <f ca="1">IF(AND(НачИнвП_Дата&lt;=LT$3,КИнвП_Дата&gt;LT$3),
             IF(НачЦ_ИнвП_Дата&gt;LT$3,SUMPRODUCT(($B$28:$B$41="АУП")*$E$28:$E$41),SUMPRODUCT(($B$28:$B$41="АУП")*$I$28:$I$41)),"")</f>
        <v>92000</v>
      </c>
      <c r="LU19" s="191">
        <f t="shared" ref="LU19" ca="1" si="1013">SUM(LR19:LT19)</f>
        <v>276000</v>
      </c>
      <c r="LV19" s="190">
        <f ca="1">IF(AND(НачИнвП_Дата&lt;=LV$3,КИнвП_Дата&gt;LV$3),
             IF(НачЦ_ИнвП_Дата&gt;LV$3,SUMPRODUCT(($B$28:$B$41="АУП")*$E$28:$E$41),SUMPRODUCT(($B$28:$B$41="АУП")*$I$28:$I$41)),"")</f>
        <v>92000</v>
      </c>
      <c r="LW19" s="190">
        <f ca="1">IF(AND(НачИнвП_Дата&lt;=LW$3,КИнвП_Дата&gt;LW$3),
             IF(НачЦ_ИнвП_Дата&gt;LW$3,SUMPRODUCT(($B$28:$B$41="АУП")*$E$28:$E$41),SUMPRODUCT(($B$28:$B$41="АУП")*$I$28:$I$41)),"")</f>
        <v>92000</v>
      </c>
      <c r="LX19" s="190">
        <f ca="1">IF(AND(НачИнвП_Дата&lt;=LX$3,КИнвП_Дата&gt;LX$3),
             IF(НачЦ_ИнвП_Дата&gt;LX$3,SUMPRODUCT(($B$28:$B$41="АУП")*$E$28:$E$41),SUMPRODUCT(($B$28:$B$41="АУП")*$I$28:$I$41)),"")</f>
        <v>92000</v>
      </c>
      <c r="LY19" s="191">
        <f t="shared" ref="LY19" ca="1" si="1014">SUM(LV19:LX19)</f>
        <v>276000</v>
      </c>
      <c r="LZ19" s="190">
        <f ca="1">IF(AND(НачИнвП_Дата&lt;=LZ$3,КИнвП_Дата&gt;LZ$3),
             IF(НачЦ_ИнвП_Дата&gt;LZ$3,SUMPRODUCT(($B$28:$B$41="АУП")*$E$28:$E$41),SUMPRODUCT(($B$28:$B$41="АУП")*$I$28:$I$41)),"")</f>
        <v>92000</v>
      </c>
      <c r="MA19" s="190">
        <f ca="1">IF(AND(НачИнвП_Дата&lt;=MA$3,КИнвП_Дата&gt;MA$3),
             IF(НачЦ_ИнвП_Дата&gt;MA$3,SUMPRODUCT(($B$28:$B$41="АУП")*$E$28:$E$41),SUMPRODUCT(($B$28:$B$41="АУП")*$I$28:$I$41)),"")</f>
        <v>92000</v>
      </c>
      <c r="MB19" s="190">
        <f ca="1">IF(AND(НачИнвП_Дата&lt;=MB$3,КИнвП_Дата&gt;MB$3),
             IF(НачЦ_ИнвП_Дата&gt;MB$3,SUMPRODUCT(($B$28:$B$41="АУП")*$E$28:$E$41),SUMPRODUCT(($B$28:$B$41="АУП")*$I$28:$I$41)),"")</f>
        <v>92000</v>
      </c>
      <c r="MC19" s="191">
        <f t="shared" ref="MC19" ca="1" si="1015">SUM(LZ19:MB19)</f>
        <v>276000</v>
      </c>
      <c r="MD19" s="201">
        <f t="shared" ref="MD19" ca="1" si="1016">SUM(LQ19,LU19,LY19,MC19)</f>
        <v>1104000</v>
      </c>
      <c r="ME19" s="190">
        <f ca="1">IF(AND(НачИнвП_Дата&lt;=ME$3,КИнвП_Дата&gt;ME$3),
             IF(НачЦ_ИнвП_Дата&gt;ME$3,SUMPRODUCT(($B$28:$B$41="АУП")*$E$28:$E$41),SUMPRODUCT(($B$28:$B$41="АУП")*$I$28:$I$41)),"")</f>
        <v>92000</v>
      </c>
      <c r="MF19" s="190">
        <f ca="1">IF(AND(НачИнвП_Дата&lt;=MF$3,КИнвП_Дата&gt;MF$3),
             IF(НачЦ_ИнвП_Дата&gt;MF$3,SUMPRODUCT(($B$28:$B$41="АУП")*$E$28:$E$41),SUMPRODUCT(($B$28:$B$41="АУП")*$I$28:$I$41)),"")</f>
        <v>92000</v>
      </c>
      <c r="MG19" s="190">
        <f ca="1">IF(AND(НачИнвП_Дата&lt;=MG$3,КИнвП_Дата&gt;MG$3),
             IF(НачЦ_ИнвП_Дата&gt;MG$3,SUMPRODUCT(($B$28:$B$41="АУП")*$E$28:$E$41),SUMPRODUCT(($B$28:$B$41="АУП")*$I$28:$I$41)),"")</f>
        <v>92000</v>
      </c>
      <c r="MH19" s="191">
        <f t="shared" ref="MH19" ca="1" si="1017">SUM(ME19:MG19)</f>
        <v>276000</v>
      </c>
      <c r="MI19" s="190">
        <f ca="1">IF(AND(НачИнвП_Дата&lt;=MI$3,КИнвП_Дата&gt;MI$3),
             IF(НачЦ_ИнвП_Дата&gt;MI$3,SUMPRODUCT(($B$28:$B$41="АУП")*$E$28:$E$41),SUMPRODUCT(($B$28:$B$41="АУП")*$I$28:$I$41)),"")</f>
        <v>92000</v>
      </c>
      <c r="MJ19" s="190">
        <f ca="1">IF(AND(НачИнвП_Дата&lt;=MJ$3,КИнвП_Дата&gt;MJ$3),
             IF(НачЦ_ИнвП_Дата&gt;MJ$3,SUMPRODUCT(($B$28:$B$41="АУП")*$E$28:$E$41),SUMPRODUCT(($B$28:$B$41="АУП")*$I$28:$I$41)),"")</f>
        <v>92000</v>
      </c>
      <c r="MK19" s="190">
        <f ca="1">IF(AND(НачИнвП_Дата&lt;=MK$3,КИнвП_Дата&gt;MK$3),
             IF(НачЦ_ИнвП_Дата&gt;MK$3,SUMPRODUCT(($B$28:$B$41="АУП")*$E$28:$E$41),SUMPRODUCT(($B$28:$B$41="АУП")*$I$28:$I$41)),"")</f>
        <v>92000</v>
      </c>
      <c r="ML19" s="191">
        <f t="shared" ref="ML19" ca="1" si="1018">SUM(MI19:MK19)</f>
        <v>276000</v>
      </c>
      <c r="MM19" s="190">
        <f ca="1">IF(AND(НачИнвП_Дата&lt;=MM$3,КИнвП_Дата&gt;MM$3),
             IF(НачЦ_ИнвП_Дата&gt;MM$3,SUMPRODUCT(($B$28:$B$41="АУП")*$E$28:$E$41),SUMPRODUCT(($B$28:$B$41="АУП")*$I$28:$I$41)),"")</f>
        <v>92000</v>
      </c>
      <c r="MN19" s="190">
        <f ca="1">IF(AND(НачИнвП_Дата&lt;=MN$3,КИнвП_Дата&gt;MN$3),
             IF(НачЦ_ИнвП_Дата&gt;MN$3,SUMPRODUCT(($B$28:$B$41="АУП")*$E$28:$E$41),SUMPRODUCT(($B$28:$B$41="АУП")*$I$28:$I$41)),"")</f>
        <v>92000</v>
      </c>
      <c r="MO19" s="190">
        <f ca="1">IF(AND(НачИнвП_Дата&lt;=MO$3,КИнвП_Дата&gt;MO$3),
             IF(НачЦ_ИнвП_Дата&gt;MO$3,SUMPRODUCT(($B$28:$B$41="АУП")*$E$28:$E$41),SUMPRODUCT(($B$28:$B$41="АУП")*$I$28:$I$41)),"")</f>
        <v>92000</v>
      </c>
      <c r="MP19" s="191">
        <f t="shared" ref="MP19" ca="1" si="1019">SUM(MM19:MO19)</f>
        <v>276000</v>
      </c>
      <c r="MQ19" s="190">
        <f ca="1">IF(AND(НачИнвП_Дата&lt;=MQ$3,КИнвП_Дата&gt;MQ$3),
             IF(НачЦ_ИнвП_Дата&gt;MQ$3,SUMPRODUCT(($B$28:$B$41="АУП")*$E$28:$E$41),SUMPRODUCT(($B$28:$B$41="АУП")*$I$28:$I$41)),"")</f>
        <v>92000</v>
      </c>
      <c r="MR19" s="190">
        <f ca="1">IF(AND(НачИнвП_Дата&lt;=MR$3,КИнвП_Дата&gt;MR$3),
             IF(НачЦ_ИнвП_Дата&gt;MR$3,SUMPRODUCT(($B$28:$B$41="АУП")*$E$28:$E$41),SUMPRODUCT(($B$28:$B$41="АУП")*$I$28:$I$41)),"")</f>
        <v>92000</v>
      </c>
      <c r="MS19" s="190">
        <f ca="1">IF(AND(НачИнвП_Дата&lt;=MS$3,КИнвП_Дата&gt;MS$3),
             IF(НачЦ_ИнвП_Дата&gt;MS$3,SUMPRODUCT(($B$28:$B$41="АУП")*$E$28:$E$41),SUMPRODUCT(($B$28:$B$41="АУП")*$I$28:$I$41)),"")</f>
        <v>92000</v>
      </c>
      <c r="MT19" s="191">
        <f t="shared" ref="MT19" ca="1" si="1020">SUM(MQ19:MS19)</f>
        <v>276000</v>
      </c>
      <c r="MU19" s="201">
        <f t="shared" ref="MU19" ca="1" si="1021">SUM(MH19,ML19,MP19,MT19)</f>
        <v>1104000</v>
      </c>
      <c r="MV19" s="190">
        <f ca="1">IF(AND(НачИнвП_Дата&lt;=MV$3,КИнвП_Дата&gt;MV$3),
             IF(НачЦ_ИнвП_Дата&gt;MV$3,SUMPRODUCT(($B$28:$B$41="АУП")*$E$28:$E$41),SUMPRODUCT(($B$28:$B$41="АУП")*$I$28:$I$41)),"")</f>
        <v>92000</v>
      </c>
      <c r="MW19" s="190">
        <f ca="1">IF(AND(НачИнвП_Дата&lt;=MW$3,КИнвП_Дата&gt;MW$3),
             IF(НачЦ_ИнвП_Дата&gt;MW$3,SUMPRODUCT(($B$28:$B$41="АУП")*$E$28:$E$41),SUMPRODUCT(($B$28:$B$41="АУП")*$I$28:$I$41)),"")</f>
        <v>92000</v>
      </c>
      <c r="MX19" s="190">
        <f ca="1">IF(AND(НачИнвП_Дата&lt;=MX$3,КИнвП_Дата&gt;MX$3),
             IF(НачЦ_ИнвП_Дата&gt;MX$3,SUMPRODUCT(($B$28:$B$41="АУП")*$E$28:$E$41),SUMPRODUCT(($B$28:$B$41="АУП")*$I$28:$I$41)),"")</f>
        <v>92000</v>
      </c>
      <c r="MY19" s="191">
        <f t="shared" ref="MY19" ca="1" si="1022">SUM(MV19:MX19)</f>
        <v>276000</v>
      </c>
      <c r="MZ19" s="190">
        <f ca="1">IF(AND(НачИнвП_Дата&lt;=MZ$3,КИнвП_Дата&gt;MZ$3),
             IF(НачЦ_ИнвП_Дата&gt;MZ$3,SUMPRODUCT(($B$28:$B$41="АУП")*$E$28:$E$41),SUMPRODUCT(($B$28:$B$41="АУП")*$I$28:$I$41)),"")</f>
        <v>92000</v>
      </c>
      <c r="NA19" s="190">
        <f ca="1">IF(AND(НачИнвП_Дата&lt;=NA$3,КИнвП_Дата&gt;NA$3),
             IF(НачЦ_ИнвП_Дата&gt;NA$3,SUMPRODUCT(($B$28:$B$41="АУП")*$E$28:$E$41),SUMPRODUCT(($B$28:$B$41="АУП")*$I$28:$I$41)),"")</f>
        <v>92000</v>
      </c>
      <c r="NB19" s="190">
        <f ca="1">IF(AND(НачИнвП_Дата&lt;=NB$3,КИнвП_Дата&gt;NB$3),
             IF(НачЦ_ИнвП_Дата&gt;NB$3,SUMPRODUCT(($B$28:$B$41="АУП")*$E$28:$E$41),SUMPRODUCT(($B$28:$B$41="АУП")*$I$28:$I$41)),"")</f>
        <v>92000</v>
      </c>
      <c r="NC19" s="191">
        <f t="shared" ref="NC19" ca="1" si="1023">SUM(MZ19:NB19)</f>
        <v>276000</v>
      </c>
      <c r="ND19" s="190">
        <f ca="1">IF(AND(НачИнвП_Дата&lt;=ND$3,КИнвП_Дата&gt;ND$3),
             IF(НачЦ_ИнвП_Дата&gt;ND$3,SUMPRODUCT(($B$28:$B$41="АУП")*$E$28:$E$41),SUMPRODUCT(($B$28:$B$41="АУП")*$I$28:$I$41)),"")</f>
        <v>92000</v>
      </c>
      <c r="NE19" s="190">
        <f ca="1">IF(AND(НачИнвП_Дата&lt;=NE$3,КИнвП_Дата&gt;NE$3),
             IF(НачЦ_ИнвП_Дата&gt;NE$3,SUMPRODUCT(($B$28:$B$41="АУП")*$E$28:$E$41),SUMPRODUCT(($B$28:$B$41="АУП")*$I$28:$I$41)),"")</f>
        <v>92000</v>
      </c>
      <c r="NF19" s="190">
        <f ca="1">IF(AND(НачИнвП_Дата&lt;=NF$3,КИнвП_Дата&gt;NF$3),
             IF(НачЦ_ИнвП_Дата&gt;NF$3,SUMPRODUCT(($B$28:$B$41="АУП")*$E$28:$E$41),SUMPRODUCT(($B$28:$B$41="АУП")*$I$28:$I$41)),"")</f>
        <v>92000</v>
      </c>
      <c r="NG19" s="191">
        <f t="shared" ref="NG19" ca="1" si="1024">SUM(ND19:NF19)</f>
        <v>276000</v>
      </c>
      <c r="NH19" s="190">
        <f ca="1">IF(AND(НачИнвП_Дата&lt;=NH$3,КИнвП_Дата&gt;NH$3),
             IF(НачЦ_ИнвП_Дата&gt;NH$3,SUMPRODUCT(($B$28:$B$41="АУП")*$E$28:$E$41),SUMPRODUCT(($B$28:$B$41="АУП")*$I$28:$I$41)),"")</f>
        <v>92000</v>
      </c>
      <c r="NI19" s="190">
        <f ca="1">IF(AND(НачИнвП_Дата&lt;=NI$3,КИнвП_Дата&gt;NI$3),
             IF(НачЦ_ИнвП_Дата&gt;NI$3,SUMPRODUCT(($B$28:$B$41="АУП")*$E$28:$E$41),SUMPRODUCT(($B$28:$B$41="АУП")*$I$28:$I$41)),"")</f>
        <v>92000</v>
      </c>
      <c r="NJ19" s="190">
        <f ca="1">IF(AND(НачИнвП_Дата&lt;=NJ$3,КИнвП_Дата&gt;NJ$3),
             IF(НачЦ_ИнвП_Дата&gt;NJ$3,SUMPRODUCT(($B$28:$B$41="АУП")*$E$28:$E$41),SUMPRODUCT(($B$28:$B$41="АУП")*$I$28:$I$41)),"")</f>
        <v>92000</v>
      </c>
      <c r="NK19" s="191">
        <f t="shared" ref="NK19" ca="1" si="1025">SUM(NH19:NJ19)</f>
        <v>276000</v>
      </c>
      <c r="NL19" s="201">
        <f t="shared" ref="NL19" ca="1" si="1026">SUM(MY19,NC19,NG19,NK19)</f>
        <v>1104000</v>
      </c>
      <c r="NM19" s="190">
        <f ca="1">IF(AND(НачИнвП_Дата&lt;=NM$3,КИнвП_Дата&gt;NM$3),
             IF(НачЦ_ИнвП_Дата&gt;NM$3,SUMPRODUCT(($B$28:$B$41="АУП")*$E$28:$E$41),SUMPRODUCT(($B$28:$B$41="АУП")*$I$28:$I$41)),"")</f>
        <v>92000</v>
      </c>
      <c r="NN19" s="190">
        <f ca="1">IF(AND(НачИнвП_Дата&lt;=NN$3,КИнвП_Дата&gt;NN$3),
             IF(НачЦ_ИнвП_Дата&gt;NN$3,SUMPRODUCT(($B$28:$B$41="АУП")*$E$28:$E$41),SUMPRODUCT(($B$28:$B$41="АУП")*$I$28:$I$41)),"")</f>
        <v>92000</v>
      </c>
      <c r="NO19" s="190">
        <f ca="1">IF(AND(НачИнвП_Дата&lt;=NO$3,КИнвП_Дата&gt;NO$3),
             IF(НачЦ_ИнвП_Дата&gt;NO$3,SUMPRODUCT(($B$28:$B$41="АУП")*$E$28:$E$41),SUMPRODUCT(($B$28:$B$41="АУП")*$I$28:$I$41)),"")</f>
        <v>92000</v>
      </c>
      <c r="NP19" s="191">
        <f t="shared" ref="NP19" ca="1" si="1027">SUM(NM19:NO19)</f>
        <v>276000</v>
      </c>
      <c r="NQ19" s="190">
        <f ca="1">IF(AND(НачИнвП_Дата&lt;=NQ$3,КИнвП_Дата&gt;NQ$3),
             IF(НачЦ_ИнвП_Дата&gt;NQ$3,SUMPRODUCT(($B$28:$B$41="АУП")*$E$28:$E$41),SUMPRODUCT(($B$28:$B$41="АУП")*$I$28:$I$41)),"")</f>
        <v>92000</v>
      </c>
      <c r="NR19" s="190">
        <f ca="1">IF(AND(НачИнвП_Дата&lt;=NR$3,КИнвП_Дата&gt;NR$3),
             IF(НачЦ_ИнвП_Дата&gt;NR$3,SUMPRODUCT(($B$28:$B$41="АУП")*$E$28:$E$41),SUMPRODUCT(($B$28:$B$41="АУП")*$I$28:$I$41)),"")</f>
        <v>92000</v>
      </c>
      <c r="NS19" s="190">
        <f ca="1">IF(AND(НачИнвП_Дата&lt;=NS$3,КИнвП_Дата&gt;NS$3),
             IF(НачЦ_ИнвП_Дата&gt;NS$3,SUMPRODUCT(($B$28:$B$41="АУП")*$E$28:$E$41),SUMPRODUCT(($B$28:$B$41="АУП")*$I$28:$I$41)),"")</f>
        <v>92000</v>
      </c>
      <c r="NT19" s="191">
        <f t="shared" ref="NT19" ca="1" si="1028">SUM(NQ19:NS19)</f>
        <v>276000</v>
      </c>
      <c r="NU19" s="190">
        <f ca="1">IF(AND(НачИнвП_Дата&lt;=NU$3,КИнвП_Дата&gt;NU$3),
             IF(НачЦ_ИнвП_Дата&gt;NU$3,SUMPRODUCT(($B$28:$B$41="АУП")*$E$28:$E$41),SUMPRODUCT(($B$28:$B$41="АУП")*$I$28:$I$41)),"")</f>
        <v>92000</v>
      </c>
      <c r="NV19" s="190">
        <f ca="1">IF(AND(НачИнвП_Дата&lt;=NV$3,КИнвП_Дата&gt;NV$3),
             IF(НачЦ_ИнвП_Дата&gt;NV$3,SUMPRODUCT(($B$28:$B$41="АУП")*$E$28:$E$41),SUMPRODUCT(($B$28:$B$41="АУП")*$I$28:$I$41)),"")</f>
        <v>92000</v>
      </c>
      <c r="NW19" s="190">
        <f ca="1">IF(AND(НачИнвП_Дата&lt;=NW$3,КИнвП_Дата&gt;NW$3),
             IF(НачЦ_ИнвП_Дата&gt;NW$3,SUMPRODUCT(($B$28:$B$41="АУП")*$E$28:$E$41),SUMPRODUCT(($B$28:$B$41="АУП")*$I$28:$I$41)),"")</f>
        <v>92000</v>
      </c>
      <c r="NX19" s="191">
        <f t="shared" ref="NX19" ca="1" si="1029">SUM(NU19:NW19)</f>
        <v>276000</v>
      </c>
      <c r="NY19" s="190">
        <f ca="1">IF(AND(НачИнвП_Дата&lt;=NY$3,КИнвП_Дата&gt;NY$3),
             IF(НачЦ_ИнвП_Дата&gt;NY$3,SUMPRODUCT(($B$28:$B$41="АУП")*$E$28:$E$41),SUMPRODUCT(($B$28:$B$41="АУП")*$I$28:$I$41)),"")</f>
        <v>92000</v>
      </c>
      <c r="NZ19" s="190">
        <f ca="1">IF(AND(НачИнвП_Дата&lt;=NZ$3,КИнвП_Дата&gt;NZ$3),
             IF(НачЦ_ИнвП_Дата&gt;NZ$3,SUMPRODUCT(($B$28:$B$41="АУП")*$E$28:$E$41),SUMPRODUCT(($B$28:$B$41="АУП")*$I$28:$I$41)),"")</f>
        <v>92000</v>
      </c>
      <c r="OA19" s="190">
        <f ca="1">IF(AND(НачИнвП_Дата&lt;=OA$3,КИнвП_Дата&gt;OA$3),
             IF(НачЦ_ИнвП_Дата&gt;OA$3,SUMPRODUCT(($B$28:$B$41="АУП")*$E$28:$E$41),SUMPRODUCT(($B$28:$B$41="АУП")*$I$28:$I$41)),"")</f>
        <v>92000</v>
      </c>
      <c r="OB19" s="191">
        <f t="shared" ref="OB19" ca="1" si="1030">SUM(NY19:OA19)</f>
        <v>276000</v>
      </c>
      <c r="OC19" s="201">
        <f t="shared" ref="OC19" ca="1" si="1031">SUM(NP19,NT19,NX19,OB19)</f>
        <v>1104000</v>
      </c>
      <c r="OD19" s="190">
        <f ca="1">IF(AND(НачИнвП_Дата&lt;=OD$3,КИнвП_Дата&gt;OD$3),
             IF(НачЦ_ИнвП_Дата&gt;OD$3,SUMPRODUCT(($B$28:$B$41="АУП")*$E$28:$E$41),SUMPRODUCT(($B$28:$B$41="АУП")*$I$28:$I$41)),"")</f>
        <v>92000</v>
      </c>
      <c r="OE19" s="190">
        <f ca="1">IF(AND(НачИнвП_Дата&lt;=OE$3,КИнвП_Дата&gt;OE$3),
             IF(НачЦ_ИнвП_Дата&gt;OE$3,SUMPRODUCT(($B$28:$B$41="АУП")*$E$28:$E$41),SUMPRODUCT(($B$28:$B$41="АУП")*$I$28:$I$41)),"")</f>
        <v>92000</v>
      </c>
      <c r="OF19" s="190">
        <f ca="1">IF(AND(НачИнвП_Дата&lt;=OF$3,КИнвП_Дата&gt;OF$3),
             IF(НачЦ_ИнвП_Дата&gt;OF$3,SUMPRODUCT(($B$28:$B$41="АУП")*$E$28:$E$41),SUMPRODUCT(($B$28:$B$41="АУП")*$I$28:$I$41)),"")</f>
        <v>92000</v>
      </c>
      <c r="OG19" s="191">
        <f t="shared" ref="OG19" ca="1" si="1032">SUM(OD19:OF19)</f>
        <v>276000</v>
      </c>
      <c r="OH19" s="190">
        <f ca="1">IF(AND(НачИнвП_Дата&lt;=OH$3,КИнвП_Дата&gt;OH$3),
             IF(НачЦ_ИнвП_Дата&gt;OH$3,SUMPRODUCT(($B$28:$B$41="АУП")*$E$28:$E$41),SUMPRODUCT(($B$28:$B$41="АУП")*$I$28:$I$41)),"")</f>
        <v>92000</v>
      </c>
      <c r="OI19" s="190">
        <f ca="1">IF(AND(НачИнвП_Дата&lt;=OI$3,КИнвП_Дата&gt;OI$3),
             IF(НачЦ_ИнвП_Дата&gt;OI$3,SUMPRODUCT(($B$28:$B$41="АУП")*$E$28:$E$41),SUMPRODUCT(($B$28:$B$41="АУП")*$I$28:$I$41)),"")</f>
        <v>92000</v>
      </c>
      <c r="OJ19" s="190">
        <f ca="1">IF(AND(НачИнвП_Дата&lt;=OJ$3,КИнвП_Дата&gt;OJ$3),
             IF(НачЦ_ИнвП_Дата&gt;OJ$3,SUMPRODUCT(($B$28:$B$41="АУП")*$E$28:$E$41),SUMPRODUCT(($B$28:$B$41="АУП")*$I$28:$I$41)),"")</f>
        <v>92000</v>
      </c>
      <c r="OK19" s="191">
        <f t="shared" ref="OK19" ca="1" si="1033">SUM(OH19:OJ19)</f>
        <v>276000</v>
      </c>
      <c r="OL19" s="190">
        <f ca="1">IF(AND(НачИнвП_Дата&lt;=OL$3,КИнвП_Дата&gt;OL$3),
             IF(НачЦ_ИнвП_Дата&gt;OL$3,SUMPRODUCT(($B$28:$B$41="АУП")*$E$28:$E$41),SUMPRODUCT(($B$28:$B$41="АУП")*$I$28:$I$41)),"")</f>
        <v>92000</v>
      </c>
      <c r="OM19" s="190">
        <f ca="1">IF(AND(НачИнвП_Дата&lt;=OM$3,КИнвП_Дата&gt;OM$3),
             IF(НачЦ_ИнвП_Дата&gt;OM$3,SUMPRODUCT(($B$28:$B$41="АУП")*$E$28:$E$41),SUMPRODUCT(($B$28:$B$41="АУП")*$I$28:$I$41)),"")</f>
        <v>92000</v>
      </c>
      <c r="ON19" s="190">
        <f ca="1">IF(AND(НачИнвП_Дата&lt;=ON$3,КИнвП_Дата&gt;ON$3),
             IF(НачЦ_ИнвП_Дата&gt;ON$3,SUMPRODUCT(($B$28:$B$41="АУП")*$E$28:$E$41),SUMPRODUCT(($B$28:$B$41="АУП")*$I$28:$I$41)),"")</f>
        <v>92000</v>
      </c>
      <c r="OO19" s="191">
        <f t="shared" ref="OO19" ca="1" si="1034">SUM(OL19:ON19)</f>
        <v>276000</v>
      </c>
      <c r="OP19" s="190">
        <f ca="1">IF(AND(НачИнвП_Дата&lt;=OP$3,КИнвП_Дата&gt;OP$3),
             IF(НачЦ_ИнвП_Дата&gt;OP$3,SUMPRODUCT(($B$28:$B$41="АУП")*$E$28:$E$41),SUMPRODUCT(($B$28:$B$41="АУП")*$I$28:$I$41)),"")</f>
        <v>92000</v>
      </c>
      <c r="OQ19" s="190">
        <f ca="1">IF(AND(НачИнвП_Дата&lt;=OQ$3,КИнвП_Дата&gt;OQ$3),
             IF(НачЦ_ИнвП_Дата&gt;OQ$3,SUMPRODUCT(($B$28:$B$41="АУП")*$E$28:$E$41),SUMPRODUCT(($B$28:$B$41="АУП")*$I$28:$I$41)),"")</f>
        <v>92000</v>
      </c>
      <c r="OR19" s="190">
        <f ca="1">IF(AND(НачИнвП_Дата&lt;=OR$3,КИнвП_Дата&gt;OR$3),
             IF(НачЦ_ИнвП_Дата&gt;OR$3,SUMPRODUCT(($B$28:$B$41="АУП")*$E$28:$E$41),SUMPRODUCT(($B$28:$B$41="АУП")*$I$28:$I$41)),"")</f>
        <v>92000</v>
      </c>
      <c r="OS19" s="191">
        <f t="shared" ref="OS19" ca="1" si="1035">SUM(OP19:OR19)</f>
        <v>276000</v>
      </c>
      <c r="OT19" s="201">
        <f t="shared" ref="OT19" ca="1" si="1036">SUM(OG19,OK19,OO19,OS19)</f>
        <v>1104000</v>
      </c>
      <c r="OU19" s="190">
        <f ca="1">IF(AND(НачИнвП_Дата&lt;=OU$3,КИнвП_Дата&gt;OU$3),
             IF(НачЦ_ИнвП_Дата&gt;OU$3,SUMPRODUCT(($B$28:$B$41="АУП")*$E$28:$E$41),SUMPRODUCT(($B$28:$B$41="АУП")*$I$28:$I$41)),"")</f>
        <v>92000</v>
      </c>
      <c r="OV19" s="190">
        <f ca="1">IF(AND(НачИнвП_Дата&lt;=OV$3,КИнвП_Дата&gt;OV$3),
             IF(НачЦ_ИнвП_Дата&gt;OV$3,SUMPRODUCT(($B$28:$B$41="АУП")*$E$28:$E$41),SUMPRODUCT(($B$28:$B$41="АУП")*$I$28:$I$41)),"")</f>
        <v>92000</v>
      </c>
      <c r="OW19" s="190">
        <f ca="1">IF(AND(НачИнвП_Дата&lt;=OW$3,КИнвП_Дата&gt;OW$3),
             IF(НачЦ_ИнвП_Дата&gt;OW$3,SUMPRODUCT(($B$28:$B$41="АУП")*$E$28:$E$41),SUMPRODUCT(($B$28:$B$41="АУП")*$I$28:$I$41)),"")</f>
        <v>92000</v>
      </c>
      <c r="OX19" s="191">
        <f t="shared" ref="OX19" ca="1" si="1037">SUM(OU19:OW19)</f>
        <v>276000</v>
      </c>
      <c r="OY19" s="190">
        <f ca="1">IF(AND(НачИнвП_Дата&lt;=OY$3,КИнвП_Дата&gt;OY$3),
             IF(НачЦ_ИнвП_Дата&gt;OY$3,SUMPRODUCT(($B$28:$B$41="АУП")*$E$28:$E$41),SUMPRODUCT(($B$28:$B$41="АУП")*$I$28:$I$41)),"")</f>
        <v>92000</v>
      </c>
      <c r="OZ19" s="190">
        <f ca="1">IF(AND(НачИнвП_Дата&lt;=OZ$3,КИнвП_Дата&gt;OZ$3),
             IF(НачЦ_ИнвП_Дата&gt;OZ$3,SUMPRODUCT(($B$28:$B$41="АУП")*$E$28:$E$41),SUMPRODUCT(($B$28:$B$41="АУП")*$I$28:$I$41)),"")</f>
        <v>92000</v>
      </c>
      <c r="PA19" s="190">
        <f ca="1">IF(AND(НачИнвП_Дата&lt;=PA$3,КИнвП_Дата&gt;PA$3),
             IF(НачЦ_ИнвП_Дата&gt;PA$3,SUMPRODUCT(($B$28:$B$41="АУП")*$E$28:$E$41),SUMPRODUCT(($B$28:$B$41="АУП")*$I$28:$I$41)),"")</f>
        <v>92000</v>
      </c>
      <c r="PB19" s="191">
        <f t="shared" ref="PB19" ca="1" si="1038">SUM(OY19:PA19)</f>
        <v>276000</v>
      </c>
      <c r="PC19" s="190">
        <f ca="1">IF(AND(НачИнвП_Дата&lt;=PC$3,КИнвП_Дата&gt;PC$3),
             IF(НачЦ_ИнвП_Дата&gt;PC$3,SUMPRODUCT(($B$28:$B$41="АУП")*$E$28:$E$41),SUMPRODUCT(($B$28:$B$41="АУП")*$I$28:$I$41)),"")</f>
        <v>92000</v>
      </c>
      <c r="PD19" s="190">
        <f ca="1">IF(AND(НачИнвП_Дата&lt;=PD$3,КИнвП_Дата&gt;PD$3),
             IF(НачЦ_ИнвП_Дата&gt;PD$3,SUMPRODUCT(($B$28:$B$41="АУП")*$E$28:$E$41),SUMPRODUCT(($B$28:$B$41="АУП")*$I$28:$I$41)),"")</f>
        <v>92000</v>
      </c>
      <c r="PE19" s="190">
        <f ca="1">IF(AND(НачИнвП_Дата&lt;=PE$3,КИнвП_Дата&gt;PE$3),
             IF(НачЦ_ИнвП_Дата&gt;PE$3,SUMPRODUCT(($B$28:$B$41="АУП")*$E$28:$E$41),SUMPRODUCT(($B$28:$B$41="АУП")*$I$28:$I$41)),"")</f>
        <v>92000</v>
      </c>
      <c r="PF19" s="191">
        <f t="shared" ref="PF19" ca="1" si="1039">SUM(PC19:PE19)</f>
        <v>276000</v>
      </c>
      <c r="PG19" s="190">
        <f ca="1">IF(AND(НачИнвП_Дата&lt;=PG$3,КИнвП_Дата&gt;PG$3),
             IF(НачЦ_ИнвП_Дата&gt;PG$3,SUMPRODUCT(($B$28:$B$41="АУП")*$E$28:$E$41),SUMPRODUCT(($B$28:$B$41="АУП")*$I$28:$I$41)),"")</f>
        <v>92000</v>
      </c>
      <c r="PH19" s="190">
        <f ca="1">IF(AND(НачИнвП_Дата&lt;=PH$3,КИнвП_Дата&gt;PH$3),
             IF(НачЦ_ИнвП_Дата&gt;PH$3,SUMPRODUCT(($B$28:$B$41="АУП")*$E$28:$E$41),SUMPRODUCT(($B$28:$B$41="АУП")*$I$28:$I$41)),"")</f>
        <v>92000</v>
      </c>
      <c r="PI19" s="190">
        <f ca="1">IF(AND(НачИнвП_Дата&lt;=PI$3,КИнвП_Дата&gt;PI$3),
             IF(НачЦ_ИнвП_Дата&gt;PI$3,SUMPRODUCT(($B$28:$B$41="АУП")*$E$28:$E$41),SUMPRODUCT(($B$28:$B$41="АУП")*$I$28:$I$41)),"")</f>
        <v>92000</v>
      </c>
      <c r="PJ19" s="191">
        <f t="shared" ref="PJ19" ca="1" si="1040">SUM(PG19:PI19)</f>
        <v>276000</v>
      </c>
      <c r="PK19" s="201">
        <f t="shared" ref="PK19" ca="1" si="1041">SUM(OX19,PB19,PF19,PJ19)</f>
        <v>1104000</v>
      </c>
      <c r="PL19" s="190">
        <f ca="1">IF(AND(НачИнвП_Дата&lt;=PL$3,КИнвП_Дата&gt;PL$3),
             IF(НачЦ_ИнвП_Дата&gt;PL$3,SUMPRODUCT(($B$28:$B$41="АУП")*$E$28:$E$41),SUMPRODUCT(($B$28:$B$41="АУП")*$I$28:$I$41)),"")</f>
        <v>92000</v>
      </c>
      <c r="PM19" s="190">
        <f ca="1">IF(AND(НачИнвП_Дата&lt;=PM$3,КИнвП_Дата&gt;PM$3),
             IF(НачЦ_ИнвП_Дата&gt;PM$3,SUMPRODUCT(($B$28:$B$41="АУП")*$E$28:$E$41),SUMPRODUCT(($B$28:$B$41="АУП")*$I$28:$I$41)),"")</f>
        <v>92000</v>
      </c>
      <c r="PN19" s="190">
        <f ca="1">IF(AND(НачИнвП_Дата&lt;=PN$3,КИнвП_Дата&gt;PN$3),
             IF(НачЦ_ИнвП_Дата&gt;PN$3,SUMPRODUCT(($B$28:$B$41="АУП")*$E$28:$E$41),SUMPRODUCT(($B$28:$B$41="АУП")*$I$28:$I$41)),"")</f>
        <v>92000</v>
      </c>
      <c r="PO19" s="191">
        <f t="shared" ref="PO19" ca="1" si="1042">SUM(PL19:PN19)</f>
        <v>276000</v>
      </c>
      <c r="PP19" s="190">
        <f ca="1">IF(AND(НачИнвП_Дата&lt;=PP$3,КИнвП_Дата&gt;PP$3),
             IF(НачЦ_ИнвП_Дата&gt;PP$3,SUMPRODUCT(($B$28:$B$41="АУП")*$E$28:$E$41),SUMPRODUCT(($B$28:$B$41="АУП")*$I$28:$I$41)),"")</f>
        <v>92000</v>
      </c>
      <c r="PQ19" s="190">
        <f ca="1">IF(AND(НачИнвП_Дата&lt;=PQ$3,КИнвП_Дата&gt;PQ$3),
             IF(НачЦ_ИнвП_Дата&gt;PQ$3,SUMPRODUCT(($B$28:$B$41="АУП")*$E$28:$E$41),SUMPRODUCT(($B$28:$B$41="АУП")*$I$28:$I$41)),"")</f>
        <v>92000</v>
      </c>
      <c r="PR19" s="190">
        <f ca="1">IF(AND(НачИнвП_Дата&lt;=PR$3,КИнвП_Дата&gt;PR$3),
             IF(НачЦ_ИнвП_Дата&gt;PR$3,SUMPRODUCT(($B$28:$B$41="АУП")*$E$28:$E$41),SUMPRODUCT(($B$28:$B$41="АУП")*$I$28:$I$41)),"")</f>
        <v>92000</v>
      </c>
      <c r="PS19" s="191">
        <f t="shared" ref="PS19" ca="1" si="1043">SUM(PP19:PR19)</f>
        <v>276000</v>
      </c>
      <c r="PT19" s="190">
        <f ca="1">IF(AND(НачИнвП_Дата&lt;=PT$3,КИнвП_Дата&gt;PT$3),
             IF(НачЦ_ИнвП_Дата&gt;PT$3,SUMPRODUCT(($B$28:$B$41="АУП")*$E$28:$E$41),SUMPRODUCT(($B$28:$B$41="АУП")*$I$28:$I$41)),"")</f>
        <v>92000</v>
      </c>
      <c r="PU19" s="190">
        <f ca="1">IF(AND(НачИнвП_Дата&lt;=PU$3,КИнвП_Дата&gt;PU$3),
             IF(НачЦ_ИнвП_Дата&gt;PU$3,SUMPRODUCT(($B$28:$B$41="АУП")*$E$28:$E$41),SUMPRODUCT(($B$28:$B$41="АУП")*$I$28:$I$41)),"")</f>
        <v>92000</v>
      </c>
      <c r="PV19" s="190">
        <f ca="1">IF(AND(НачИнвП_Дата&lt;=PV$3,КИнвП_Дата&gt;PV$3),
             IF(НачЦ_ИнвП_Дата&gt;PV$3,SUMPRODUCT(($B$28:$B$41="АУП")*$E$28:$E$41),SUMPRODUCT(($B$28:$B$41="АУП")*$I$28:$I$41)),"")</f>
        <v>92000</v>
      </c>
      <c r="PW19" s="191">
        <f t="shared" ref="PW19" ca="1" si="1044">SUM(PT19:PV19)</f>
        <v>276000</v>
      </c>
      <c r="PX19" s="190">
        <f ca="1">IF(AND(НачИнвП_Дата&lt;=PX$3,КИнвП_Дата&gt;PX$3),
             IF(НачЦ_ИнвП_Дата&gt;PX$3,SUMPRODUCT(($B$28:$B$41="АУП")*$E$28:$E$41),SUMPRODUCT(($B$28:$B$41="АУП")*$I$28:$I$41)),"")</f>
        <v>92000</v>
      </c>
      <c r="PY19" s="190">
        <f ca="1">IF(AND(НачИнвП_Дата&lt;=PY$3,КИнвП_Дата&gt;PY$3),
             IF(НачЦ_ИнвП_Дата&gt;PY$3,SUMPRODUCT(($B$28:$B$41="АУП")*$E$28:$E$41),SUMPRODUCT(($B$28:$B$41="АУП")*$I$28:$I$41)),"")</f>
        <v>92000</v>
      </c>
      <c r="PZ19" s="190">
        <f ca="1">IF(AND(НачИнвП_Дата&lt;=PZ$3,КИнвП_Дата&gt;PZ$3),
             IF(НачЦ_ИнвП_Дата&gt;PZ$3,SUMPRODUCT(($B$28:$B$41="АУП")*$E$28:$E$41),SUMPRODUCT(($B$28:$B$41="АУП")*$I$28:$I$41)),"")</f>
        <v>92000</v>
      </c>
      <c r="QA19" s="191">
        <f t="shared" ref="QA19" ca="1" si="1045">SUM(PX19:PZ19)</f>
        <v>276000</v>
      </c>
      <c r="QB19" s="201">
        <f t="shared" ref="QB19" ca="1" si="1046">SUM(PO19,PS19,PW19,QA19)</f>
        <v>1104000</v>
      </c>
      <c r="QC19" s="190">
        <f ca="1">IF(AND(НачИнвП_Дата&lt;=QC$3,КИнвП_Дата&gt;QC$3),
             IF(НачЦ_ИнвП_Дата&gt;QC$3,SUMPRODUCT(($B$28:$B$41="АУП")*$E$28:$E$41),SUMPRODUCT(($B$28:$B$41="АУП")*$I$28:$I$41)),"")</f>
        <v>92000</v>
      </c>
      <c r="QD19" s="190">
        <f ca="1">IF(AND(НачИнвП_Дата&lt;=QD$3,КИнвП_Дата&gt;QD$3),
             IF(НачЦ_ИнвП_Дата&gt;QD$3,SUMPRODUCT(($B$28:$B$41="АУП")*$E$28:$E$41),SUMPRODUCT(($B$28:$B$41="АУП")*$I$28:$I$41)),"")</f>
        <v>92000</v>
      </c>
      <c r="QE19" s="190">
        <f ca="1">IF(AND(НачИнвП_Дата&lt;=QE$3,КИнвП_Дата&gt;QE$3),
             IF(НачЦ_ИнвП_Дата&gt;QE$3,SUMPRODUCT(($B$28:$B$41="АУП")*$E$28:$E$41),SUMPRODUCT(($B$28:$B$41="АУП")*$I$28:$I$41)),"")</f>
        <v>92000</v>
      </c>
      <c r="QF19" s="191">
        <f t="shared" ref="QF19" ca="1" si="1047">SUM(QC19:QE19)</f>
        <v>276000</v>
      </c>
      <c r="QG19" s="190">
        <f ca="1">IF(AND(НачИнвП_Дата&lt;=QG$3,КИнвП_Дата&gt;QG$3),
             IF(НачЦ_ИнвП_Дата&gt;QG$3,SUMPRODUCT(($B$28:$B$41="АУП")*$E$28:$E$41),SUMPRODUCT(($B$28:$B$41="АУП")*$I$28:$I$41)),"")</f>
        <v>92000</v>
      </c>
      <c r="QH19" s="190">
        <f ca="1">IF(AND(НачИнвП_Дата&lt;=QH$3,КИнвП_Дата&gt;QH$3),
             IF(НачЦ_ИнвП_Дата&gt;QH$3,SUMPRODUCT(($B$28:$B$41="АУП")*$E$28:$E$41),SUMPRODUCT(($B$28:$B$41="АУП")*$I$28:$I$41)),"")</f>
        <v>92000</v>
      </c>
      <c r="QI19" s="190">
        <f ca="1">IF(AND(НачИнвП_Дата&lt;=QI$3,КИнвП_Дата&gt;QI$3),
             IF(НачЦ_ИнвП_Дата&gt;QI$3,SUMPRODUCT(($B$28:$B$41="АУП")*$E$28:$E$41),SUMPRODUCT(($B$28:$B$41="АУП")*$I$28:$I$41)),"")</f>
        <v>92000</v>
      </c>
      <c r="QJ19" s="191">
        <f t="shared" ref="QJ19" ca="1" si="1048">SUM(QG19:QI19)</f>
        <v>276000</v>
      </c>
      <c r="QK19" s="190">
        <f ca="1">IF(AND(НачИнвП_Дата&lt;=QK$3,КИнвП_Дата&gt;QK$3),
             IF(НачЦ_ИнвП_Дата&gt;QK$3,SUMPRODUCT(($B$28:$B$41="АУП")*$E$28:$E$41),SUMPRODUCT(($B$28:$B$41="АУП")*$I$28:$I$41)),"")</f>
        <v>92000</v>
      </c>
      <c r="QL19" s="190">
        <f ca="1">IF(AND(НачИнвП_Дата&lt;=QL$3,КИнвП_Дата&gt;QL$3),
             IF(НачЦ_ИнвП_Дата&gt;QL$3,SUMPRODUCT(($B$28:$B$41="АУП")*$E$28:$E$41),SUMPRODUCT(($B$28:$B$41="АУП")*$I$28:$I$41)),"")</f>
        <v>92000</v>
      </c>
      <c r="QM19" s="190">
        <f ca="1">IF(AND(НачИнвП_Дата&lt;=QM$3,КИнвП_Дата&gt;QM$3),
             IF(НачЦ_ИнвП_Дата&gt;QM$3,SUMPRODUCT(($B$28:$B$41="АУП")*$E$28:$E$41),SUMPRODUCT(($B$28:$B$41="АУП")*$I$28:$I$41)),"")</f>
        <v>92000</v>
      </c>
      <c r="QN19" s="191">
        <f t="shared" ref="QN19" ca="1" si="1049">SUM(QK19:QM19)</f>
        <v>276000</v>
      </c>
      <c r="QO19" s="190">
        <f ca="1">IF(AND(НачИнвП_Дата&lt;=QO$3,КИнвП_Дата&gt;QO$3),
             IF(НачЦ_ИнвП_Дата&gt;QO$3,SUMPRODUCT(($B$28:$B$41="АУП")*$E$28:$E$41),SUMPRODUCT(($B$28:$B$41="АУП")*$I$28:$I$41)),"")</f>
        <v>92000</v>
      </c>
      <c r="QP19" s="190">
        <f ca="1">IF(AND(НачИнвП_Дата&lt;=QP$3,КИнвП_Дата&gt;QP$3),
             IF(НачЦ_ИнвП_Дата&gt;QP$3,SUMPRODUCT(($B$28:$B$41="АУП")*$E$28:$E$41),SUMPRODUCT(($B$28:$B$41="АУП")*$I$28:$I$41)),"")</f>
        <v>92000</v>
      </c>
      <c r="QQ19" s="190">
        <f ca="1">IF(AND(НачИнвП_Дата&lt;=QQ$3,КИнвП_Дата&gt;QQ$3),
             IF(НачЦ_ИнвП_Дата&gt;QQ$3,SUMPRODUCT(($B$28:$B$41="АУП")*$E$28:$E$41),SUMPRODUCT(($B$28:$B$41="АУП")*$I$28:$I$41)),"")</f>
        <v>92000</v>
      </c>
      <c r="QR19" s="191">
        <f t="shared" ref="QR19" ca="1" si="1050">SUM(QO19:QQ19)</f>
        <v>276000</v>
      </c>
      <c r="QS19" s="201">
        <f t="shared" ref="QS19" ca="1" si="1051">SUM(QF19,QJ19,QN19,QR19)</f>
        <v>1104000</v>
      </c>
      <c r="QT19" s="190">
        <f ca="1">IF(AND(НачИнвП_Дата&lt;=QT$3,КИнвП_Дата&gt;QT$3),
             IF(НачЦ_ИнвП_Дата&gt;QT$3,SUMPRODUCT(($B$28:$B$41="АУП")*$E$28:$E$41),SUMPRODUCT(($B$28:$B$41="АУП")*$I$28:$I$41)),"")</f>
        <v>92000</v>
      </c>
      <c r="QU19" s="190">
        <f ca="1">IF(AND(НачИнвП_Дата&lt;=QU$3,КИнвП_Дата&gt;QU$3),
             IF(НачЦ_ИнвП_Дата&gt;QU$3,SUMPRODUCT(($B$28:$B$41="АУП")*$E$28:$E$41),SUMPRODUCT(($B$28:$B$41="АУП")*$I$28:$I$41)),"")</f>
        <v>92000</v>
      </c>
      <c r="QV19" s="190">
        <f ca="1">IF(AND(НачИнвП_Дата&lt;=QV$3,КИнвП_Дата&gt;QV$3),
             IF(НачЦ_ИнвП_Дата&gt;QV$3,SUMPRODUCT(($B$28:$B$41="АУП")*$E$28:$E$41),SUMPRODUCT(($B$28:$B$41="АУП")*$I$28:$I$41)),"")</f>
        <v>92000</v>
      </c>
      <c r="QW19" s="191">
        <f t="shared" ref="QW19" ca="1" si="1052">SUM(QT19:QV19)</f>
        <v>276000</v>
      </c>
      <c r="QX19" s="190">
        <f ca="1">IF(AND(НачИнвП_Дата&lt;=QX$3,КИнвП_Дата&gt;QX$3),
             IF(НачЦ_ИнвП_Дата&gt;QX$3,SUMPRODUCT(($B$28:$B$41="АУП")*$E$28:$E$41),SUMPRODUCT(($B$28:$B$41="АУП")*$I$28:$I$41)),"")</f>
        <v>92000</v>
      </c>
      <c r="QY19" s="190">
        <f ca="1">IF(AND(НачИнвП_Дата&lt;=QY$3,КИнвП_Дата&gt;QY$3),
             IF(НачЦ_ИнвП_Дата&gt;QY$3,SUMPRODUCT(($B$28:$B$41="АУП")*$E$28:$E$41),SUMPRODUCT(($B$28:$B$41="АУП")*$I$28:$I$41)),"")</f>
        <v>92000</v>
      </c>
      <c r="QZ19" s="190">
        <f ca="1">IF(AND(НачИнвП_Дата&lt;=QZ$3,КИнвП_Дата&gt;QZ$3),
             IF(НачЦ_ИнвП_Дата&gt;QZ$3,SUMPRODUCT(($B$28:$B$41="АУП")*$E$28:$E$41),SUMPRODUCT(($B$28:$B$41="АУП")*$I$28:$I$41)),"")</f>
        <v>92000</v>
      </c>
      <c r="RA19" s="191">
        <f t="shared" ref="RA19" ca="1" si="1053">SUM(QX19:QZ19)</f>
        <v>276000</v>
      </c>
      <c r="RB19" s="190">
        <f ca="1">IF(AND(НачИнвП_Дата&lt;=RB$3,КИнвП_Дата&gt;RB$3),
             IF(НачЦ_ИнвП_Дата&gt;RB$3,SUMPRODUCT(($B$28:$B$41="АУП")*$E$28:$E$41),SUMPRODUCT(($B$28:$B$41="АУП")*$I$28:$I$41)),"")</f>
        <v>92000</v>
      </c>
      <c r="RC19" s="190">
        <f ca="1">IF(AND(НачИнвП_Дата&lt;=RC$3,КИнвП_Дата&gt;RC$3),
             IF(НачЦ_ИнвП_Дата&gt;RC$3,SUMPRODUCT(($B$28:$B$41="АУП")*$E$28:$E$41),SUMPRODUCT(($B$28:$B$41="АУП")*$I$28:$I$41)),"")</f>
        <v>92000</v>
      </c>
      <c r="RD19" s="190">
        <f ca="1">IF(AND(НачИнвП_Дата&lt;=RD$3,КИнвП_Дата&gt;RD$3),
             IF(НачЦ_ИнвП_Дата&gt;RD$3,SUMPRODUCT(($B$28:$B$41="АУП")*$E$28:$E$41),SUMPRODUCT(($B$28:$B$41="АУП")*$I$28:$I$41)),"")</f>
        <v>92000</v>
      </c>
      <c r="RE19" s="191">
        <f t="shared" ref="RE19" ca="1" si="1054">SUM(RB19:RD19)</f>
        <v>276000</v>
      </c>
      <c r="RF19" s="190">
        <f ca="1">IF(AND(НачИнвП_Дата&lt;=RF$3,КИнвП_Дата&gt;RF$3),
             IF(НачЦ_ИнвП_Дата&gt;RF$3,SUMPRODUCT(($B$28:$B$41="АУП")*$E$28:$E$41),SUMPRODUCT(($B$28:$B$41="АУП")*$I$28:$I$41)),"")</f>
        <v>92000</v>
      </c>
      <c r="RG19" s="190">
        <f ca="1">IF(AND(НачИнвП_Дата&lt;=RG$3,КИнвП_Дата&gt;RG$3),
             IF(НачЦ_ИнвП_Дата&gt;RG$3,SUMPRODUCT(($B$28:$B$41="АУП")*$E$28:$E$41),SUMPRODUCT(($B$28:$B$41="АУП")*$I$28:$I$41)),"")</f>
        <v>92000</v>
      </c>
      <c r="RH19" s="190">
        <f ca="1">IF(AND(НачИнвП_Дата&lt;=RH$3,КИнвП_Дата&gt;RH$3),
             IF(НачЦ_ИнвП_Дата&gt;RH$3,SUMPRODUCT(($B$28:$B$41="АУП")*$E$28:$E$41),SUMPRODUCT(($B$28:$B$41="АУП")*$I$28:$I$41)),"")</f>
        <v>92000</v>
      </c>
      <c r="RI19" s="191">
        <f t="shared" ref="RI19" ca="1" si="1055">SUM(RF19:RH19)</f>
        <v>276000</v>
      </c>
      <c r="RJ19" s="201">
        <f t="shared" ref="RJ19" ca="1" si="1056">SUM(QW19,RA19,RE19,RI19)</f>
        <v>1104000</v>
      </c>
      <c r="RK19" s="190">
        <f ca="1">IF(AND(НачИнвП_Дата&lt;=RK$3,КИнвП_Дата&gt;RK$3),
             IF(НачЦ_ИнвП_Дата&gt;RK$3,SUMPRODUCT(($B$28:$B$41="АУП")*$E$28:$E$41),SUMPRODUCT(($B$28:$B$41="АУП")*$I$28:$I$41)),"")</f>
        <v>92000</v>
      </c>
      <c r="RL19" s="190">
        <f ca="1">IF(AND(НачИнвП_Дата&lt;=RL$3,КИнвП_Дата&gt;RL$3),
             IF(НачЦ_ИнвП_Дата&gt;RL$3,SUMPRODUCT(($B$28:$B$41="АУП")*$E$28:$E$41),SUMPRODUCT(($B$28:$B$41="АУП")*$I$28:$I$41)),"")</f>
        <v>92000</v>
      </c>
      <c r="RM19" s="190">
        <f ca="1">IF(AND(НачИнвП_Дата&lt;=RM$3,КИнвП_Дата&gt;RM$3),
             IF(НачЦ_ИнвП_Дата&gt;RM$3,SUMPRODUCT(($B$28:$B$41="АУП")*$E$28:$E$41),SUMPRODUCT(($B$28:$B$41="АУП")*$I$28:$I$41)),"")</f>
        <v>92000</v>
      </c>
      <c r="RN19" s="191">
        <f t="shared" ref="RN19" ca="1" si="1057">SUM(RK19:RM19)</f>
        <v>276000</v>
      </c>
      <c r="RO19" s="190">
        <f ca="1">IF(AND(НачИнвП_Дата&lt;=RO$3,КИнвП_Дата&gt;RO$3),
             IF(НачЦ_ИнвП_Дата&gt;RO$3,SUMPRODUCT(($B$28:$B$41="АУП")*$E$28:$E$41),SUMPRODUCT(($B$28:$B$41="АУП")*$I$28:$I$41)),"")</f>
        <v>92000</v>
      </c>
      <c r="RP19" s="190">
        <f ca="1">IF(AND(НачИнвП_Дата&lt;=RP$3,КИнвП_Дата&gt;RP$3),
             IF(НачЦ_ИнвП_Дата&gt;RP$3,SUMPRODUCT(($B$28:$B$41="АУП")*$E$28:$E$41),SUMPRODUCT(($B$28:$B$41="АУП")*$I$28:$I$41)),"")</f>
        <v>92000</v>
      </c>
      <c r="RQ19" s="190">
        <f ca="1">IF(AND(НачИнвП_Дата&lt;=RQ$3,КИнвП_Дата&gt;RQ$3),
             IF(НачЦ_ИнвП_Дата&gt;RQ$3,SUMPRODUCT(($B$28:$B$41="АУП")*$E$28:$E$41),SUMPRODUCT(($B$28:$B$41="АУП")*$I$28:$I$41)),"")</f>
        <v>92000</v>
      </c>
      <c r="RR19" s="191">
        <f t="shared" ref="RR19" ca="1" si="1058">SUM(RO19:RQ19)</f>
        <v>276000</v>
      </c>
      <c r="RS19" s="190">
        <f ca="1">IF(AND(НачИнвП_Дата&lt;=RS$3,КИнвП_Дата&gt;RS$3),
             IF(НачЦ_ИнвП_Дата&gt;RS$3,SUMPRODUCT(($B$28:$B$41="АУП")*$E$28:$E$41),SUMPRODUCT(($B$28:$B$41="АУП")*$I$28:$I$41)),"")</f>
        <v>92000</v>
      </c>
      <c r="RT19" s="190">
        <f ca="1">IF(AND(НачИнвП_Дата&lt;=RT$3,КИнвП_Дата&gt;RT$3),
             IF(НачЦ_ИнвП_Дата&gt;RT$3,SUMPRODUCT(($B$28:$B$41="АУП")*$E$28:$E$41),SUMPRODUCT(($B$28:$B$41="АУП")*$I$28:$I$41)),"")</f>
        <v>92000</v>
      </c>
      <c r="RU19" s="190">
        <f ca="1">IF(AND(НачИнвП_Дата&lt;=RU$3,КИнвП_Дата&gt;RU$3),
             IF(НачЦ_ИнвП_Дата&gt;RU$3,SUMPRODUCT(($B$28:$B$41="АУП")*$E$28:$E$41),SUMPRODUCT(($B$28:$B$41="АУП")*$I$28:$I$41)),"")</f>
        <v>92000</v>
      </c>
      <c r="RV19" s="191">
        <f t="shared" ref="RV19" ca="1" si="1059">SUM(RS19:RU19)</f>
        <v>276000</v>
      </c>
      <c r="RW19" s="190">
        <f ca="1">IF(AND(НачИнвП_Дата&lt;=RW$3,КИнвП_Дата&gt;RW$3),
             IF(НачЦ_ИнвП_Дата&gt;RW$3,SUMPRODUCT(($B$28:$B$41="АУП")*$E$28:$E$41),SUMPRODUCT(($B$28:$B$41="АУП")*$I$28:$I$41)),"")</f>
        <v>92000</v>
      </c>
      <c r="RX19" s="190">
        <f ca="1">IF(AND(НачИнвП_Дата&lt;=RX$3,КИнвП_Дата&gt;RX$3),
             IF(НачЦ_ИнвП_Дата&gt;RX$3,SUMPRODUCT(($B$28:$B$41="АУП")*$E$28:$E$41),SUMPRODUCT(($B$28:$B$41="АУП")*$I$28:$I$41)),"")</f>
        <v>92000</v>
      </c>
      <c r="RY19" s="190">
        <f ca="1">IF(AND(НачИнвП_Дата&lt;=RY$3,КИнвП_Дата&gt;RY$3),
             IF(НачЦ_ИнвП_Дата&gt;RY$3,SUMPRODUCT(($B$28:$B$41="АУП")*$E$28:$E$41),SUMPRODUCT(($B$28:$B$41="АУП")*$I$28:$I$41)),"")</f>
        <v>92000</v>
      </c>
      <c r="RZ19" s="191">
        <f t="shared" ref="RZ19" ca="1" si="1060">SUM(RW19:RY19)</f>
        <v>276000</v>
      </c>
      <c r="SA19" s="201">
        <f t="shared" ref="SA19" ca="1" si="1061">SUM(RN19,RR19,RV19,RZ19)</f>
        <v>1104000</v>
      </c>
      <c r="SB19" s="190">
        <f ca="1">IF(AND(НачИнвП_Дата&lt;=SB$3,КИнвП_Дата&gt;SB$3),
             IF(НачЦ_ИнвП_Дата&gt;SB$3,SUMPRODUCT(($B$28:$B$41="АУП")*$E$28:$E$41),SUMPRODUCT(($B$28:$B$41="АУП")*$I$28:$I$41)),"")</f>
        <v>92000</v>
      </c>
      <c r="SC19" s="190">
        <f ca="1">IF(AND(НачИнвП_Дата&lt;=SC$3,КИнвП_Дата&gt;SC$3),
             IF(НачЦ_ИнвП_Дата&gt;SC$3,SUMPRODUCT(($B$28:$B$41="АУП")*$E$28:$E$41),SUMPRODUCT(($B$28:$B$41="АУП")*$I$28:$I$41)),"")</f>
        <v>92000</v>
      </c>
      <c r="SD19" s="190">
        <f ca="1">IF(AND(НачИнвП_Дата&lt;=SD$3,КИнвП_Дата&gt;SD$3),
             IF(НачЦ_ИнвП_Дата&gt;SD$3,SUMPRODUCT(($B$28:$B$41="АУП")*$E$28:$E$41),SUMPRODUCT(($B$28:$B$41="АУП")*$I$28:$I$41)),"")</f>
        <v>92000</v>
      </c>
      <c r="SE19" s="191">
        <f t="shared" ref="SE19" ca="1" si="1062">SUM(SB19:SD19)</f>
        <v>276000</v>
      </c>
      <c r="SF19" s="190">
        <f ca="1">IF(AND(НачИнвП_Дата&lt;=SF$3,КИнвП_Дата&gt;SF$3),
             IF(НачЦ_ИнвП_Дата&gt;SF$3,SUMPRODUCT(($B$28:$B$41="АУП")*$E$28:$E$41),SUMPRODUCT(($B$28:$B$41="АУП")*$I$28:$I$41)),"")</f>
        <v>92000</v>
      </c>
      <c r="SG19" s="190">
        <f ca="1">IF(AND(НачИнвП_Дата&lt;=SG$3,КИнвП_Дата&gt;SG$3),
             IF(НачЦ_ИнвП_Дата&gt;SG$3,SUMPRODUCT(($B$28:$B$41="АУП")*$E$28:$E$41),SUMPRODUCT(($B$28:$B$41="АУП")*$I$28:$I$41)),"")</f>
        <v>92000</v>
      </c>
      <c r="SH19" s="190">
        <f ca="1">IF(AND(НачИнвП_Дата&lt;=SH$3,КИнвП_Дата&gt;SH$3),
             IF(НачЦ_ИнвП_Дата&gt;SH$3,SUMPRODUCT(($B$28:$B$41="АУП")*$E$28:$E$41),SUMPRODUCT(($B$28:$B$41="АУП")*$I$28:$I$41)),"")</f>
        <v>92000</v>
      </c>
      <c r="SI19" s="191">
        <f t="shared" ref="SI19" ca="1" si="1063">SUM(SF19:SH19)</f>
        <v>276000</v>
      </c>
      <c r="SJ19" s="190">
        <f ca="1">IF(AND(НачИнвП_Дата&lt;=SJ$3,КИнвП_Дата&gt;SJ$3),
             IF(НачЦ_ИнвП_Дата&gt;SJ$3,SUMPRODUCT(($B$28:$B$41="АУП")*$E$28:$E$41),SUMPRODUCT(($B$28:$B$41="АУП")*$I$28:$I$41)),"")</f>
        <v>92000</v>
      </c>
      <c r="SK19" s="190">
        <f ca="1">IF(AND(НачИнвП_Дата&lt;=SK$3,КИнвП_Дата&gt;SK$3),
             IF(НачЦ_ИнвП_Дата&gt;SK$3,SUMPRODUCT(($B$28:$B$41="АУП")*$E$28:$E$41),SUMPRODUCT(($B$28:$B$41="АУП")*$I$28:$I$41)),"")</f>
        <v>92000</v>
      </c>
      <c r="SL19" s="190">
        <f ca="1">IF(AND(НачИнвП_Дата&lt;=SL$3,КИнвП_Дата&gt;SL$3),
             IF(НачЦ_ИнвП_Дата&gt;SL$3,SUMPRODUCT(($B$28:$B$41="АУП")*$E$28:$E$41),SUMPRODUCT(($B$28:$B$41="АУП")*$I$28:$I$41)),"")</f>
        <v>92000</v>
      </c>
      <c r="SM19" s="191">
        <f t="shared" ref="SM19" ca="1" si="1064">SUM(SJ19:SL19)</f>
        <v>276000</v>
      </c>
      <c r="SN19" s="190">
        <f ca="1">IF(AND(НачИнвП_Дата&lt;=SN$3,КИнвП_Дата&gt;SN$3),
             IF(НачЦ_ИнвП_Дата&gt;SN$3,SUMPRODUCT(($B$28:$B$41="АУП")*$E$28:$E$41),SUMPRODUCT(($B$28:$B$41="АУП")*$I$28:$I$41)),"")</f>
        <v>92000</v>
      </c>
      <c r="SO19" s="190">
        <f ca="1">IF(AND(НачИнвП_Дата&lt;=SO$3,КИнвП_Дата&gt;SO$3),
             IF(НачЦ_ИнвП_Дата&gt;SO$3,SUMPRODUCT(($B$28:$B$41="АУП")*$E$28:$E$41),SUMPRODUCT(($B$28:$B$41="АУП")*$I$28:$I$41)),"")</f>
        <v>92000</v>
      </c>
      <c r="SP19" s="190">
        <f ca="1">IF(AND(НачИнвП_Дата&lt;=SP$3,КИнвП_Дата&gt;SP$3),
             IF(НачЦ_ИнвП_Дата&gt;SP$3,SUMPRODUCT(($B$28:$B$41="АУП")*$E$28:$E$41),SUMPRODUCT(($B$28:$B$41="АУП")*$I$28:$I$41)),"")</f>
        <v>92000</v>
      </c>
      <c r="SQ19" s="191">
        <f t="shared" ref="SQ19" ca="1" si="1065">SUM(SN19:SP19)</f>
        <v>276000</v>
      </c>
      <c r="SR19" s="201">
        <f t="shared" ref="SR19" ca="1" si="1066">SUM(SE19,SI19,SM19,SQ19)</f>
        <v>1104000</v>
      </c>
      <c r="SS19" s="190">
        <f ca="1">IF(AND(НачИнвП_Дата&lt;=SS$3,КИнвП_Дата&gt;SS$3),
             IF(НачЦ_ИнвП_Дата&gt;SS$3,SUMPRODUCT(($B$28:$B$41="АУП")*$E$28:$E$41),SUMPRODUCT(($B$28:$B$41="АУП")*$I$28:$I$41)),"")</f>
        <v>92000</v>
      </c>
      <c r="ST19" s="190">
        <f ca="1">IF(AND(НачИнвП_Дата&lt;=ST$3,КИнвП_Дата&gt;ST$3),
             IF(НачЦ_ИнвП_Дата&gt;ST$3,SUMPRODUCT(($B$28:$B$41="АУП")*$E$28:$E$41),SUMPRODUCT(($B$28:$B$41="АУП")*$I$28:$I$41)),"")</f>
        <v>92000</v>
      </c>
      <c r="SU19" s="190">
        <f ca="1">IF(AND(НачИнвП_Дата&lt;=SU$3,КИнвП_Дата&gt;SU$3),
             IF(НачЦ_ИнвП_Дата&gt;SU$3,SUMPRODUCT(($B$28:$B$41="АУП")*$E$28:$E$41),SUMPRODUCT(($B$28:$B$41="АУП")*$I$28:$I$41)),"")</f>
        <v>92000</v>
      </c>
      <c r="SV19" s="191">
        <f t="shared" ref="SV19" ca="1" si="1067">SUM(SS19:SU19)</f>
        <v>276000</v>
      </c>
      <c r="SW19" s="190">
        <f ca="1">IF(AND(НачИнвП_Дата&lt;=SW$3,КИнвП_Дата&gt;SW$3),
             IF(НачЦ_ИнвП_Дата&gt;SW$3,SUMPRODUCT(($B$28:$B$41="АУП")*$E$28:$E$41),SUMPRODUCT(($B$28:$B$41="АУП")*$I$28:$I$41)),"")</f>
        <v>92000</v>
      </c>
      <c r="SX19" s="190">
        <f ca="1">IF(AND(НачИнвП_Дата&lt;=SX$3,КИнвП_Дата&gt;SX$3),
             IF(НачЦ_ИнвП_Дата&gt;SX$3,SUMPRODUCT(($B$28:$B$41="АУП")*$E$28:$E$41),SUMPRODUCT(($B$28:$B$41="АУП")*$I$28:$I$41)),"")</f>
        <v>92000</v>
      </c>
      <c r="SY19" s="190">
        <f ca="1">IF(AND(НачИнвП_Дата&lt;=SY$3,КИнвП_Дата&gt;SY$3),
             IF(НачЦ_ИнвП_Дата&gt;SY$3,SUMPRODUCT(($B$28:$B$41="АУП")*$E$28:$E$41),SUMPRODUCT(($B$28:$B$41="АУП")*$I$28:$I$41)),"")</f>
        <v>92000</v>
      </c>
      <c r="SZ19" s="191">
        <f t="shared" ref="SZ19" ca="1" si="1068">SUM(SW19:SY19)</f>
        <v>276000</v>
      </c>
      <c r="TA19" s="190">
        <f ca="1">IF(AND(НачИнвП_Дата&lt;=TA$3,КИнвП_Дата&gt;TA$3),
             IF(НачЦ_ИнвП_Дата&gt;TA$3,SUMPRODUCT(($B$28:$B$41="АУП")*$E$28:$E$41),SUMPRODUCT(($B$28:$B$41="АУП")*$I$28:$I$41)),"")</f>
        <v>92000</v>
      </c>
      <c r="TB19" s="190">
        <f ca="1">IF(AND(НачИнвП_Дата&lt;=TB$3,КИнвП_Дата&gt;TB$3),
             IF(НачЦ_ИнвП_Дата&gt;TB$3,SUMPRODUCT(($B$28:$B$41="АУП")*$E$28:$E$41),SUMPRODUCT(($B$28:$B$41="АУП")*$I$28:$I$41)),"")</f>
        <v>92000</v>
      </c>
      <c r="TC19" s="190">
        <f ca="1">IF(AND(НачИнвП_Дата&lt;=TC$3,КИнвП_Дата&gt;TC$3),
             IF(НачЦ_ИнвП_Дата&gt;TC$3,SUMPRODUCT(($B$28:$B$41="АУП")*$E$28:$E$41),SUMPRODUCT(($B$28:$B$41="АУП")*$I$28:$I$41)),"")</f>
        <v>92000</v>
      </c>
      <c r="TD19" s="191">
        <f t="shared" ref="TD19" ca="1" si="1069">SUM(TA19:TC19)</f>
        <v>276000</v>
      </c>
      <c r="TE19" s="190" t="str">
        <f ca="1">IF(AND(НачИнвП_Дата&lt;=TE$3,КИнвП_Дата&gt;TE$3),
             IF(НачЦ_ИнвП_Дата&gt;TE$3,SUMPRODUCT(($B$28:$B$41="АУП")*$E$28:$E$41),SUMPRODUCT(($B$28:$B$41="АУП")*$I$28:$I$41)),"")</f>
        <v/>
      </c>
      <c r="TF19" s="190" t="str">
        <f ca="1">IF(AND(НачИнвП_Дата&lt;=TF$3,КИнвП_Дата&gt;TF$3),
             IF(НачЦ_ИнвП_Дата&gt;TF$3,SUMPRODUCT(($B$28:$B$41="АУП")*$E$28:$E$41),SUMPRODUCT(($B$28:$B$41="АУП")*$I$28:$I$41)),"")</f>
        <v/>
      </c>
      <c r="TG19" s="190" t="str">
        <f ca="1">IF(AND(НачИнвП_Дата&lt;=TG$3,КИнвП_Дата&gt;TG$3),
             IF(НачЦ_ИнвП_Дата&gt;TG$3,SUMPRODUCT(($B$28:$B$41="АУП")*$E$28:$E$41),SUMPRODUCT(($B$28:$B$41="АУП")*$I$28:$I$41)),"")</f>
        <v/>
      </c>
      <c r="TH19" s="191">
        <f t="shared" ref="TH19" ca="1" si="1070">SUM(TE19:TG19)</f>
        <v>0</v>
      </c>
      <c r="TI19" s="201">
        <f t="shared" ref="TI19" ca="1" si="1071">SUM(SV19,SZ19,TD19,TH19)</f>
        <v>828000</v>
      </c>
    </row>
    <row r="20" spans="1:529" s="9" customFormat="1" outlineLevel="1">
      <c r="A20" s="641" t="s">
        <v>182</v>
      </c>
      <c r="B20" s="642"/>
      <c r="C20" s="190"/>
      <c r="D20" s="190"/>
      <c r="E20" s="190"/>
      <c r="F20" s="191">
        <f>SUM(C20:E20)</f>
        <v>0</v>
      </c>
      <c r="G20" s="190"/>
      <c r="H20" s="190"/>
      <c r="I20" s="190"/>
      <c r="J20" s="191">
        <f>SUM(G20:I20)</f>
        <v>0</v>
      </c>
      <c r="K20" s="190"/>
      <c r="L20" s="190"/>
      <c r="M20" s="190"/>
      <c r="N20" s="191">
        <f>SUM(K20:M20)</f>
        <v>0</v>
      </c>
      <c r="O20" s="190"/>
      <c r="P20" s="190"/>
      <c r="Q20" s="190"/>
      <c r="R20" s="191">
        <f>SUM(O20:Q20)</f>
        <v>0</v>
      </c>
      <c r="S20" s="201">
        <f>SUM(F20,J20,N20,R20)</f>
        <v>0</v>
      </c>
      <c r="T20" s="190"/>
      <c r="U20" s="190"/>
      <c r="V20" s="190"/>
      <c r="W20" s="191">
        <f>SUM(T20:V20)</f>
        <v>0</v>
      </c>
      <c r="X20" s="190"/>
      <c r="Y20" s="190"/>
      <c r="Z20" s="190"/>
      <c r="AA20" s="191">
        <f>SUM(X20:Z20)</f>
        <v>0</v>
      </c>
      <c r="AB20" s="190"/>
      <c r="AC20" s="190"/>
      <c r="AD20" s="190"/>
      <c r="AE20" s="191">
        <f>SUM(AB20:AD20)</f>
        <v>0</v>
      </c>
      <c r="AF20" s="190"/>
      <c r="AG20" s="190"/>
      <c r="AH20" s="190"/>
      <c r="AI20" s="191">
        <f>SUM(AF20:AH20)</f>
        <v>0</v>
      </c>
      <c r="AJ20" s="201">
        <f>SUM(W20,AA20,AE20,AI20)</f>
        <v>0</v>
      </c>
      <c r="AK20" s="190"/>
      <c r="AL20" s="190"/>
      <c r="AM20" s="190"/>
      <c r="AN20" s="191">
        <f>SUM(AK20:AM20)</f>
        <v>0</v>
      </c>
      <c r="AO20" s="190"/>
      <c r="AP20" s="190"/>
      <c r="AQ20" s="190"/>
      <c r="AR20" s="191">
        <f>SUM(AO20:AQ20)</f>
        <v>0</v>
      </c>
      <c r="AS20" s="190"/>
      <c r="AT20" s="190"/>
      <c r="AU20" s="190"/>
      <c r="AV20" s="191">
        <f>SUM(AS20:AU20)</f>
        <v>0</v>
      </c>
      <c r="AW20" s="190"/>
      <c r="AX20" s="190"/>
      <c r="AY20" s="190"/>
      <c r="AZ20" s="191">
        <f>SUM(AW20:AY20)</f>
        <v>0</v>
      </c>
      <c r="BA20" s="201">
        <f>SUM(AN20,AR20,AV20,AZ20)</f>
        <v>0</v>
      </c>
      <c r="BB20" s="190"/>
      <c r="BC20" s="190"/>
      <c r="BD20" s="190"/>
      <c r="BE20" s="191">
        <f>SUM(BB20:BD20)</f>
        <v>0</v>
      </c>
      <c r="BF20" s="190"/>
      <c r="BG20" s="190"/>
      <c r="BH20" s="190"/>
      <c r="BI20" s="191">
        <f>SUM(BF20:BH20)</f>
        <v>0</v>
      </c>
      <c r="BJ20" s="190"/>
      <c r="BK20" s="190"/>
      <c r="BL20" s="190"/>
      <c r="BM20" s="191">
        <f>SUM(BJ20:BL20)</f>
        <v>0</v>
      </c>
      <c r="BN20" s="190"/>
      <c r="BO20" s="190"/>
      <c r="BP20" s="190"/>
      <c r="BQ20" s="191">
        <f>SUM(BN20:BP20)</f>
        <v>0</v>
      </c>
      <c r="BR20" s="201">
        <f>SUM(BE20,BI20,BM20,BQ20)</f>
        <v>0</v>
      </c>
      <c r="BS20" s="190"/>
      <c r="BT20" s="190"/>
      <c r="BU20" s="190"/>
      <c r="BV20" s="191">
        <f>SUM(BS20:BU20)</f>
        <v>0</v>
      </c>
      <c r="BW20" s="190"/>
      <c r="BX20" s="190"/>
      <c r="BY20" s="190"/>
      <c r="BZ20" s="191">
        <f>SUM(BW20:BY20)</f>
        <v>0</v>
      </c>
      <c r="CA20" s="190"/>
      <c r="CB20" s="190"/>
      <c r="CC20" s="190"/>
      <c r="CD20" s="191">
        <f>SUM(CA20:CC20)</f>
        <v>0</v>
      </c>
      <c r="CE20" s="190"/>
      <c r="CF20" s="190"/>
      <c r="CG20" s="190"/>
      <c r="CH20" s="191">
        <f>SUM(CE20:CG20)</f>
        <v>0</v>
      </c>
      <c r="CI20" s="201">
        <f>SUM(BV20,BZ20,CD20,CH20)</f>
        <v>0</v>
      </c>
      <c r="CJ20" s="190"/>
      <c r="CK20" s="190"/>
      <c r="CL20" s="190"/>
      <c r="CM20" s="191">
        <f>SUM(CJ20:CL20)</f>
        <v>0</v>
      </c>
      <c r="CN20" s="190"/>
      <c r="CO20" s="190"/>
      <c r="CP20" s="190"/>
      <c r="CQ20" s="191">
        <f>SUM(CN20:CP20)</f>
        <v>0</v>
      </c>
      <c r="CR20" s="190"/>
      <c r="CS20" s="190"/>
      <c r="CT20" s="190"/>
      <c r="CU20" s="191">
        <f>SUM(CR20:CT20)</f>
        <v>0</v>
      </c>
      <c r="CV20" s="190"/>
      <c r="CW20" s="190"/>
      <c r="CX20" s="190"/>
      <c r="CY20" s="191">
        <f>SUM(CV20:CX20)</f>
        <v>0</v>
      </c>
      <c r="CZ20" s="201">
        <f>SUM(CM20,CQ20,CU20,CY20)</f>
        <v>0</v>
      </c>
      <c r="DA20" s="190"/>
      <c r="DB20" s="190"/>
      <c r="DC20" s="190"/>
      <c r="DD20" s="191">
        <f>SUM(DA20:DC20)</f>
        <v>0</v>
      </c>
      <c r="DE20" s="190"/>
      <c r="DF20" s="190"/>
      <c r="DG20" s="190"/>
      <c r="DH20" s="191">
        <f>SUM(DE20:DG20)</f>
        <v>0</v>
      </c>
      <c r="DI20" s="190"/>
      <c r="DJ20" s="190"/>
      <c r="DK20" s="190"/>
      <c r="DL20" s="191">
        <f>SUM(DI20:DK20)</f>
        <v>0</v>
      </c>
      <c r="DM20" s="190"/>
      <c r="DN20" s="190"/>
      <c r="DO20" s="190"/>
      <c r="DP20" s="191">
        <f>SUM(DM20:DO20)</f>
        <v>0</v>
      </c>
      <c r="DQ20" s="201">
        <f>SUM(DD20,DH20,DL20,DP20)</f>
        <v>0</v>
      </c>
      <c r="DR20" s="190"/>
      <c r="DS20" s="190"/>
      <c r="DT20" s="190"/>
      <c r="DU20" s="191">
        <f>SUM(DR20:DT20)</f>
        <v>0</v>
      </c>
      <c r="DV20" s="190"/>
      <c r="DW20" s="190"/>
      <c r="DX20" s="190"/>
      <c r="DY20" s="191">
        <f>SUM(DV20:DX20)</f>
        <v>0</v>
      </c>
      <c r="DZ20" s="190"/>
      <c r="EA20" s="190"/>
      <c r="EB20" s="190"/>
      <c r="EC20" s="191">
        <f>SUM(DZ20:EB20)</f>
        <v>0</v>
      </c>
      <c r="ED20" s="190"/>
      <c r="EE20" s="190"/>
      <c r="EF20" s="190"/>
      <c r="EG20" s="191">
        <f>SUM(ED20:EF20)</f>
        <v>0</v>
      </c>
      <c r="EH20" s="201">
        <f>SUM(DU20,DY20,EC20,EG20)</f>
        <v>0</v>
      </c>
      <c r="EI20" s="190"/>
      <c r="EJ20" s="190"/>
      <c r="EK20" s="190"/>
      <c r="EL20" s="191">
        <f>SUM(EI20:EK20)</f>
        <v>0</v>
      </c>
      <c r="EM20" s="190"/>
      <c r="EN20" s="190"/>
      <c r="EO20" s="190"/>
      <c r="EP20" s="191">
        <f>SUM(EM20:EO20)</f>
        <v>0</v>
      </c>
      <c r="EQ20" s="190"/>
      <c r="ER20" s="190"/>
      <c r="ES20" s="190"/>
      <c r="ET20" s="191">
        <f>SUM(EQ20:ES20)</f>
        <v>0</v>
      </c>
      <c r="EU20" s="190"/>
      <c r="EV20" s="190"/>
      <c r="EW20" s="190"/>
      <c r="EX20" s="191">
        <f>SUM(EU20:EW20)</f>
        <v>0</v>
      </c>
      <c r="EY20" s="201">
        <f>SUM(EL20,EP20,ET20,EX20)</f>
        <v>0</v>
      </c>
      <c r="EZ20" s="190"/>
      <c r="FA20" s="190"/>
      <c r="FB20" s="190"/>
      <c r="FC20" s="191">
        <f>SUM(EZ20:FB20)</f>
        <v>0</v>
      </c>
      <c r="FD20" s="190"/>
      <c r="FE20" s="190"/>
      <c r="FF20" s="190"/>
      <c r="FG20" s="191">
        <f>SUM(FD20:FF20)</f>
        <v>0</v>
      </c>
      <c r="FH20" s="190"/>
      <c r="FI20" s="190"/>
      <c r="FJ20" s="190"/>
      <c r="FK20" s="191">
        <f>SUM(FH20:FJ20)</f>
        <v>0</v>
      </c>
      <c r="FL20" s="190"/>
      <c r="FM20" s="190"/>
      <c r="FN20" s="190"/>
      <c r="FO20" s="191">
        <f>SUM(FL20:FN20)</f>
        <v>0</v>
      </c>
      <c r="FP20" s="201">
        <f>SUM(FC20,FG20,FK20,FO20)</f>
        <v>0</v>
      </c>
      <c r="FQ20" s="190"/>
      <c r="FR20" s="190"/>
      <c r="FS20" s="190"/>
      <c r="FT20" s="191">
        <f>SUM(FQ20:FS20)</f>
        <v>0</v>
      </c>
      <c r="FU20" s="190"/>
      <c r="FV20" s="190"/>
      <c r="FW20" s="190"/>
      <c r="FX20" s="191">
        <f>SUM(FU20:FW20)</f>
        <v>0</v>
      </c>
      <c r="FY20" s="190"/>
      <c r="FZ20" s="190"/>
      <c r="GA20" s="190"/>
      <c r="GB20" s="191">
        <f>SUM(FY20:GA20)</f>
        <v>0</v>
      </c>
      <c r="GC20" s="190"/>
      <c r="GD20" s="190"/>
      <c r="GE20" s="190"/>
      <c r="GF20" s="191">
        <f>SUM(GC20:GE20)</f>
        <v>0</v>
      </c>
      <c r="GG20" s="201">
        <f>SUM(FT20,FX20,GB20,GF20)</f>
        <v>0</v>
      </c>
      <c r="GH20" s="190"/>
      <c r="GI20" s="190"/>
      <c r="GJ20" s="190"/>
      <c r="GK20" s="191">
        <f>SUM(GH20:GJ20)</f>
        <v>0</v>
      </c>
      <c r="GL20" s="190"/>
      <c r="GM20" s="190"/>
      <c r="GN20" s="190"/>
      <c r="GO20" s="191">
        <f>SUM(GL20:GN20)</f>
        <v>0</v>
      </c>
      <c r="GP20" s="190"/>
      <c r="GQ20" s="190"/>
      <c r="GR20" s="190"/>
      <c r="GS20" s="191">
        <f>SUM(GP20:GR20)</f>
        <v>0</v>
      </c>
      <c r="GT20" s="190"/>
      <c r="GU20" s="190"/>
      <c r="GV20" s="190"/>
      <c r="GW20" s="191">
        <f>SUM(GT20:GV20)</f>
        <v>0</v>
      </c>
      <c r="GX20" s="201">
        <f>SUM(GK20,GO20,GS20,GW20)</f>
        <v>0</v>
      </c>
      <c r="GY20" s="190"/>
      <c r="GZ20" s="190"/>
      <c r="HA20" s="190"/>
      <c r="HB20" s="191">
        <f>SUM(GY20:HA20)</f>
        <v>0</v>
      </c>
      <c r="HC20" s="190"/>
      <c r="HD20" s="190"/>
      <c r="HE20" s="190"/>
      <c r="HF20" s="191">
        <f>SUM(HC20:HE20)</f>
        <v>0</v>
      </c>
      <c r="HG20" s="190"/>
      <c r="HH20" s="190"/>
      <c r="HI20" s="190"/>
      <c r="HJ20" s="191">
        <f>SUM(HG20:HI20)</f>
        <v>0</v>
      </c>
      <c r="HK20" s="190"/>
      <c r="HL20" s="190"/>
      <c r="HM20" s="190"/>
      <c r="HN20" s="191">
        <f>SUM(HK20:HM20)</f>
        <v>0</v>
      </c>
      <c r="HO20" s="201">
        <f>SUM(HB20,HF20,HJ20,HN20)</f>
        <v>0</v>
      </c>
      <c r="HP20" s="190"/>
      <c r="HQ20" s="190"/>
      <c r="HR20" s="190"/>
      <c r="HS20" s="191">
        <f>SUM(HP20:HR20)</f>
        <v>0</v>
      </c>
      <c r="HT20" s="190"/>
      <c r="HU20" s="190"/>
      <c r="HV20" s="190"/>
      <c r="HW20" s="191">
        <f>SUM(HT20:HV20)</f>
        <v>0</v>
      </c>
      <c r="HX20" s="190"/>
      <c r="HY20" s="190"/>
      <c r="HZ20" s="190"/>
      <c r="IA20" s="191">
        <f>SUM(HX20:HZ20)</f>
        <v>0</v>
      </c>
      <c r="IB20" s="190"/>
      <c r="IC20" s="190"/>
      <c r="ID20" s="190"/>
      <c r="IE20" s="191">
        <f>SUM(IB20:ID20)</f>
        <v>0</v>
      </c>
      <c r="IF20" s="201">
        <f>SUM(HS20,HW20,IA20,IE20)</f>
        <v>0</v>
      </c>
      <c r="IG20" s="190"/>
      <c r="IH20" s="190"/>
      <c r="II20" s="190"/>
      <c r="IJ20" s="191">
        <f>SUM(IG20:II20)</f>
        <v>0</v>
      </c>
      <c r="IK20" s="190"/>
      <c r="IL20" s="190"/>
      <c r="IM20" s="190"/>
      <c r="IN20" s="191">
        <f>SUM(IK20:IM20)</f>
        <v>0</v>
      </c>
      <c r="IO20" s="190"/>
      <c r="IP20" s="190"/>
      <c r="IQ20" s="190"/>
      <c r="IR20" s="191">
        <f>SUM(IO20:IQ20)</f>
        <v>0</v>
      </c>
      <c r="IS20" s="190"/>
      <c r="IT20" s="190"/>
      <c r="IU20" s="190"/>
      <c r="IV20" s="191">
        <f>SUM(IS20:IU20)</f>
        <v>0</v>
      </c>
      <c r="IW20" s="201">
        <f>SUM(IJ20,IN20,IR20,IV20)</f>
        <v>0</v>
      </c>
      <c r="IX20" s="190"/>
      <c r="IY20" s="190"/>
      <c r="IZ20" s="190"/>
      <c r="JA20" s="191">
        <f>SUM(IX20:IZ20)</f>
        <v>0</v>
      </c>
      <c r="JB20" s="190"/>
      <c r="JC20" s="190"/>
      <c r="JD20" s="190"/>
      <c r="JE20" s="191">
        <f>SUM(JB20:JD20)</f>
        <v>0</v>
      </c>
      <c r="JF20" s="190"/>
      <c r="JG20" s="190"/>
      <c r="JH20" s="190"/>
      <c r="JI20" s="191">
        <f>SUM(JF20:JH20)</f>
        <v>0</v>
      </c>
      <c r="JJ20" s="190"/>
      <c r="JK20" s="190"/>
      <c r="JL20" s="190"/>
      <c r="JM20" s="191">
        <f>SUM(JJ20:JL20)</f>
        <v>0</v>
      </c>
      <c r="JN20" s="201">
        <f>SUM(JA20,JE20,JI20,JM20)</f>
        <v>0</v>
      </c>
      <c r="JO20" s="190"/>
      <c r="JP20" s="190"/>
      <c r="JQ20" s="190"/>
      <c r="JR20" s="191">
        <f>SUM(JO20:JQ20)</f>
        <v>0</v>
      </c>
      <c r="JS20" s="190"/>
      <c r="JT20" s="190"/>
      <c r="JU20" s="190"/>
      <c r="JV20" s="191">
        <f>SUM(JS20:JU20)</f>
        <v>0</v>
      </c>
      <c r="JW20" s="190"/>
      <c r="JX20" s="190"/>
      <c r="JY20" s="190"/>
      <c r="JZ20" s="191">
        <f>SUM(JW20:JY20)</f>
        <v>0</v>
      </c>
      <c r="KA20" s="190"/>
      <c r="KB20" s="190"/>
      <c r="KC20" s="190"/>
      <c r="KD20" s="191">
        <f>SUM(KA20:KC20)</f>
        <v>0</v>
      </c>
      <c r="KE20" s="201">
        <f>SUM(JR20,JV20,JZ20,KD20)</f>
        <v>0</v>
      </c>
      <c r="KF20" s="190"/>
      <c r="KG20" s="190"/>
      <c r="KH20" s="190"/>
      <c r="KI20" s="191">
        <f>SUM(KF20:KH20)</f>
        <v>0</v>
      </c>
      <c r="KJ20" s="190"/>
      <c r="KK20" s="190"/>
      <c r="KL20" s="190"/>
      <c r="KM20" s="191">
        <f>SUM(KJ20:KL20)</f>
        <v>0</v>
      </c>
      <c r="KN20" s="190"/>
      <c r="KO20" s="190"/>
      <c r="KP20" s="190"/>
      <c r="KQ20" s="191">
        <f>SUM(KN20:KP20)</f>
        <v>0</v>
      </c>
      <c r="KR20" s="190"/>
      <c r="KS20" s="190"/>
      <c r="KT20" s="190"/>
      <c r="KU20" s="191">
        <f>SUM(KR20:KT20)</f>
        <v>0</v>
      </c>
      <c r="KV20" s="201">
        <f>SUM(KI20,KM20,KQ20,KU20)</f>
        <v>0</v>
      </c>
      <c r="KW20" s="190"/>
      <c r="KX20" s="190"/>
      <c r="KY20" s="190"/>
      <c r="KZ20" s="191">
        <f>SUM(KW20:KY20)</f>
        <v>0</v>
      </c>
      <c r="LA20" s="190"/>
      <c r="LB20" s="190"/>
      <c r="LC20" s="190"/>
      <c r="LD20" s="191">
        <f>SUM(LA20:LC20)</f>
        <v>0</v>
      </c>
      <c r="LE20" s="190"/>
      <c r="LF20" s="190"/>
      <c r="LG20" s="190"/>
      <c r="LH20" s="191">
        <f>SUM(LE20:LG20)</f>
        <v>0</v>
      </c>
      <c r="LI20" s="190"/>
      <c r="LJ20" s="190"/>
      <c r="LK20" s="190"/>
      <c r="LL20" s="191">
        <f>SUM(LI20:LK20)</f>
        <v>0</v>
      </c>
      <c r="LM20" s="201">
        <f>SUM(KZ20,LD20,LH20,LL20)</f>
        <v>0</v>
      </c>
      <c r="LN20" s="190"/>
      <c r="LO20" s="190"/>
      <c r="LP20" s="190"/>
      <c r="LQ20" s="191">
        <f>SUM(LN20:LP20)</f>
        <v>0</v>
      </c>
      <c r="LR20" s="190"/>
      <c r="LS20" s="190"/>
      <c r="LT20" s="190"/>
      <c r="LU20" s="191">
        <f>SUM(LR20:LT20)</f>
        <v>0</v>
      </c>
      <c r="LV20" s="190"/>
      <c r="LW20" s="190"/>
      <c r="LX20" s="190"/>
      <c r="LY20" s="191">
        <f>SUM(LV20:LX20)</f>
        <v>0</v>
      </c>
      <c r="LZ20" s="190"/>
      <c r="MA20" s="190"/>
      <c r="MB20" s="190"/>
      <c r="MC20" s="191">
        <f>SUM(LZ20:MB20)</f>
        <v>0</v>
      </c>
      <c r="MD20" s="201">
        <f>SUM(LQ20,LU20,LY20,MC20)</f>
        <v>0</v>
      </c>
      <c r="ME20" s="190"/>
      <c r="MF20" s="190"/>
      <c r="MG20" s="190"/>
      <c r="MH20" s="191">
        <f>SUM(ME20:MG20)</f>
        <v>0</v>
      </c>
      <c r="MI20" s="190"/>
      <c r="MJ20" s="190"/>
      <c r="MK20" s="190"/>
      <c r="ML20" s="191">
        <f>SUM(MI20:MK20)</f>
        <v>0</v>
      </c>
      <c r="MM20" s="190"/>
      <c r="MN20" s="190"/>
      <c r="MO20" s="190"/>
      <c r="MP20" s="191">
        <f>SUM(MM20:MO20)</f>
        <v>0</v>
      </c>
      <c r="MQ20" s="190"/>
      <c r="MR20" s="190"/>
      <c r="MS20" s="190"/>
      <c r="MT20" s="191">
        <f>SUM(MQ20:MS20)</f>
        <v>0</v>
      </c>
      <c r="MU20" s="201">
        <f>SUM(MH20,ML20,MP20,MT20)</f>
        <v>0</v>
      </c>
      <c r="MV20" s="190"/>
      <c r="MW20" s="190"/>
      <c r="MX20" s="190"/>
      <c r="MY20" s="191">
        <f>SUM(MV20:MX20)</f>
        <v>0</v>
      </c>
      <c r="MZ20" s="190"/>
      <c r="NA20" s="190"/>
      <c r="NB20" s="190"/>
      <c r="NC20" s="191">
        <f>SUM(MZ20:NB20)</f>
        <v>0</v>
      </c>
      <c r="ND20" s="190"/>
      <c r="NE20" s="190"/>
      <c r="NF20" s="190"/>
      <c r="NG20" s="191">
        <f>SUM(ND20:NF20)</f>
        <v>0</v>
      </c>
      <c r="NH20" s="190"/>
      <c r="NI20" s="190"/>
      <c r="NJ20" s="190"/>
      <c r="NK20" s="191">
        <f>SUM(NH20:NJ20)</f>
        <v>0</v>
      </c>
      <c r="NL20" s="201">
        <f>SUM(MY20,NC20,NG20,NK20)</f>
        <v>0</v>
      </c>
      <c r="NM20" s="190"/>
      <c r="NN20" s="190"/>
      <c r="NO20" s="190"/>
      <c r="NP20" s="191">
        <f>SUM(NM20:NO20)</f>
        <v>0</v>
      </c>
      <c r="NQ20" s="190"/>
      <c r="NR20" s="190"/>
      <c r="NS20" s="190"/>
      <c r="NT20" s="191">
        <f>SUM(NQ20:NS20)</f>
        <v>0</v>
      </c>
      <c r="NU20" s="190"/>
      <c r="NV20" s="190"/>
      <c r="NW20" s="190"/>
      <c r="NX20" s="191">
        <f>SUM(NU20:NW20)</f>
        <v>0</v>
      </c>
      <c r="NY20" s="190"/>
      <c r="NZ20" s="190"/>
      <c r="OA20" s="190"/>
      <c r="OB20" s="191">
        <f>SUM(NY20:OA20)</f>
        <v>0</v>
      </c>
      <c r="OC20" s="201">
        <f>SUM(NP20,NT20,NX20,OB20)</f>
        <v>0</v>
      </c>
      <c r="OD20" s="190"/>
      <c r="OE20" s="190"/>
      <c r="OF20" s="190"/>
      <c r="OG20" s="191">
        <f>SUM(OD20:OF20)</f>
        <v>0</v>
      </c>
      <c r="OH20" s="190"/>
      <c r="OI20" s="190"/>
      <c r="OJ20" s="190"/>
      <c r="OK20" s="191">
        <f>SUM(OH20:OJ20)</f>
        <v>0</v>
      </c>
      <c r="OL20" s="190"/>
      <c r="OM20" s="190"/>
      <c r="ON20" s="190"/>
      <c r="OO20" s="191">
        <f>SUM(OL20:ON20)</f>
        <v>0</v>
      </c>
      <c r="OP20" s="190"/>
      <c r="OQ20" s="190"/>
      <c r="OR20" s="190"/>
      <c r="OS20" s="191">
        <f>SUM(OP20:OR20)</f>
        <v>0</v>
      </c>
      <c r="OT20" s="201">
        <f>SUM(OG20,OK20,OO20,OS20)</f>
        <v>0</v>
      </c>
      <c r="OU20" s="190"/>
      <c r="OV20" s="190"/>
      <c r="OW20" s="190"/>
      <c r="OX20" s="191">
        <f>SUM(OU20:OW20)</f>
        <v>0</v>
      </c>
      <c r="OY20" s="190"/>
      <c r="OZ20" s="190"/>
      <c r="PA20" s="190"/>
      <c r="PB20" s="191">
        <f>SUM(OY20:PA20)</f>
        <v>0</v>
      </c>
      <c r="PC20" s="190"/>
      <c r="PD20" s="190"/>
      <c r="PE20" s="190"/>
      <c r="PF20" s="191">
        <f>SUM(PC20:PE20)</f>
        <v>0</v>
      </c>
      <c r="PG20" s="190"/>
      <c r="PH20" s="190"/>
      <c r="PI20" s="190"/>
      <c r="PJ20" s="191">
        <f>SUM(PG20:PI20)</f>
        <v>0</v>
      </c>
      <c r="PK20" s="201">
        <f>SUM(OX20,PB20,PF20,PJ20)</f>
        <v>0</v>
      </c>
      <c r="PL20" s="190"/>
      <c r="PM20" s="190"/>
      <c r="PN20" s="190"/>
      <c r="PO20" s="191">
        <f>SUM(PL20:PN20)</f>
        <v>0</v>
      </c>
      <c r="PP20" s="190"/>
      <c r="PQ20" s="190"/>
      <c r="PR20" s="190"/>
      <c r="PS20" s="191">
        <f>SUM(PP20:PR20)</f>
        <v>0</v>
      </c>
      <c r="PT20" s="190"/>
      <c r="PU20" s="190"/>
      <c r="PV20" s="190"/>
      <c r="PW20" s="191">
        <f>SUM(PT20:PV20)</f>
        <v>0</v>
      </c>
      <c r="PX20" s="190"/>
      <c r="PY20" s="190"/>
      <c r="PZ20" s="190"/>
      <c r="QA20" s="191">
        <f>SUM(PX20:PZ20)</f>
        <v>0</v>
      </c>
      <c r="QB20" s="201">
        <f>SUM(PO20,PS20,PW20,QA20)</f>
        <v>0</v>
      </c>
      <c r="QC20" s="190"/>
      <c r="QD20" s="190"/>
      <c r="QE20" s="190"/>
      <c r="QF20" s="191">
        <f>SUM(QC20:QE20)</f>
        <v>0</v>
      </c>
      <c r="QG20" s="190"/>
      <c r="QH20" s="190"/>
      <c r="QI20" s="190"/>
      <c r="QJ20" s="191">
        <f>SUM(QG20:QI20)</f>
        <v>0</v>
      </c>
      <c r="QK20" s="190"/>
      <c r="QL20" s="190"/>
      <c r="QM20" s="190"/>
      <c r="QN20" s="191">
        <f>SUM(QK20:QM20)</f>
        <v>0</v>
      </c>
      <c r="QO20" s="190"/>
      <c r="QP20" s="190"/>
      <c r="QQ20" s="190"/>
      <c r="QR20" s="191">
        <f>SUM(QO20:QQ20)</f>
        <v>0</v>
      </c>
      <c r="QS20" s="201">
        <f>SUM(QF20,QJ20,QN20,QR20)</f>
        <v>0</v>
      </c>
      <c r="QT20" s="190"/>
      <c r="QU20" s="190"/>
      <c r="QV20" s="190"/>
      <c r="QW20" s="191">
        <f>SUM(QT20:QV20)</f>
        <v>0</v>
      </c>
      <c r="QX20" s="190"/>
      <c r="QY20" s="190"/>
      <c r="QZ20" s="190"/>
      <c r="RA20" s="191">
        <f>SUM(QX20:QZ20)</f>
        <v>0</v>
      </c>
      <c r="RB20" s="190"/>
      <c r="RC20" s="190"/>
      <c r="RD20" s="190"/>
      <c r="RE20" s="191">
        <f>SUM(RB20:RD20)</f>
        <v>0</v>
      </c>
      <c r="RF20" s="190"/>
      <c r="RG20" s="190"/>
      <c r="RH20" s="190"/>
      <c r="RI20" s="191">
        <f>SUM(RF20:RH20)</f>
        <v>0</v>
      </c>
      <c r="RJ20" s="201">
        <f>SUM(QW20,RA20,RE20,RI20)</f>
        <v>0</v>
      </c>
      <c r="RK20" s="190"/>
      <c r="RL20" s="190"/>
      <c r="RM20" s="190"/>
      <c r="RN20" s="191">
        <f>SUM(RK20:RM20)</f>
        <v>0</v>
      </c>
      <c r="RO20" s="190"/>
      <c r="RP20" s="190"/>
      <c r="RQ20" s="190"/>
      <c r="RR20" s="191">
        <f>SUM(RO20:RQ20)</f>
        <v>0</v>
      </c>
      <c r="RS20" s="190"/>
      <c r="RT20" s="190"/>
      <c r="RU20" s="190"/>
      <c r="RV20" s="191">
        <f>SUM(RS20:RU20)</f>
        <v>0</v>
      </c>
      <c r="RW20" s="190"/>
      <c r="RX20" s="190"/>
      <c r="RY20" s="190"/>
      <c r="RZ20" s="191">
        <f>SUM(RW20:RY20)</f>
        <v>0</v>
      </c>
      <c r="SA20" s="201">
        <f>SUM(RN20,RR20,RV20,RZ20)</f>
        <v>0</v>
      </c>
      <c r="SB20" s="190"/>
      <c r="SC20" s="190"/>
      <c r="SD20" s="190"/>
      <c r="SE20" s="191">
        <f>SUM(SB20:SD20)</f>
        <v>0</v>
      </c>
      <c r="SF20" s="190"/>
      <c r="SG20" s="190"/>
      <c r="SH20" s="190"/>
      <c r="SI20" s="191">
        <f>SUM(SF20:SH20)</f>
        <v>0</v>
      </c>
      <c r="SJ20" s="190"/>
      <c r="SK20" s="190"/>
      <c r="SL20" s="190"/>
      <c r="SM20" s="191">
        <f>SUM(SJ20:SL20)</f>
        <v>0</v>
      </c>
      <c r="SN20" s="190"/>
      <c r="SO20" s="190"/>
      <c r="SP20" s="190"/>
      <c r="SQ20" s="191">
        <f>SUM(SN20:SP20)</f>
        <v>0</v>
      </c>
      <c r="SR20" s="201">
        <f>SUM(SE20,SI20,SM20,SQ20)</f>
        <v>0</v>
      </c>
      <c r="SS20" s="190"/>
      <c r="ST20" s="190"/>
      <c r="SU20" s="190"/>
      <c r="SV20" s="191">
        <f>SUM(SS20:SU20)</f>
        <v>0</v>
      </c>
      <c r="SW20" s="190"/>
      <c r="SX20" s="190"/>
      <c r="SY20" s="190"/>
      <c r="SZ20" s="191">
        <f>SUM(SW20:SY20)</f>
        <v>0</v>
      </c>
      <c r="TA20" s="190"/>
      <c r="TB20" s="190"/>
      <c r="TC20" s="190"/>
      <c r="TD20" s="191">
        <f>SUM(TA20:TC20)</f>
        <v>0</v>
      </c>
      <c r="TE20" s="190"/>
      <c r="TF20" s="190"/>
      <c r="TG20" s="190"/>
      <c r="TH20" s="191">
        <f>SUM(TE20:TG20)</f>
        <v>0</v>
      </c>
      <c r="TI20" s="201">
        <f>SUM(SV20,SZ20,TD20,TH20)</f>
        <v>0</v>
      </c>
    </row>
    <row r="21" spans="1:529" s="9" customFormat="1" ht="15.75" outlineLevel="1" thickBot="1">
      <c r="A21" s="643" t="s">
        <v>183</v>
      </c>
      <c r="B21" s="644"/>
      <c r="C21" s="190" t="str">
        <f>IF(AND(НачИнвП_Дата&lt;=C$3,КИнвП_Дата&gt;C$3),
             IF(НачЦ_ИнвП_Дата&gt;C$3,SUMPRODUCT(($B$28:$B$41="АУП")*$F$28:$F$41),SUMPRODUCT(($B$28:$B$41="АУП")*$J$28:$J$41)),"")</f>
        <v/>
      </c>
      <c r="D21" s="190" t="str">
        <f ca="1">IF(AND(НачИнвП_Дата&lt;=D$3,КИнвП_Дата&gt;D$3),
             IF(НачЦ_ИнвП_Дата&gt;D$3,SUMPRODUCT(($B$28:$B$41="АУП")*$F$28:$F$41),SUMPRODUCT(($B$28:$B$41="АУП")*$J$28:$J$41)),"")</f>
        <v/>
      </c>
      <c r="E21" s="190" t="str">
        <f ca="1">IF(AND(НачИнвП_Дата&lt;=E$3,КИнвП_Дата&gt;E$3),
             IF(НачЦ_ИнвП_Дата&gt;E$3,SUMPRODUCT(($B$28:$B$41="АУП")*$F$28:$F$41),SUMPRODUCT(($B$28:$B$41="АУП")*$J$28:$J$41)),"")</f>
        <v/>
      </c>
      <c r="F21" s="192">
        <f ca="1">SUM(C21:E21)</f>
        <v>0</v>
      </c>
      <c r="G21" s="190" t="str">
        <f ca="1">IF(AND(НачИнвП_Дата&lt;=G$3,КИнвП_Дата&gt;G$3),
             IF(НачЦ_ИнвП_Дата&gt;G$3,SUMPRODUCT(($B$28:$B$41="АУП")*$F$28:$F$41),SUMPRODUCT(($B$28:$B$41="АУП")*$J$28:$J$41)),"")</f>
        <v/>
      </c>
      <c r="H21" s="190" t="str">
        <f ca="1">IF(AND(НачИнвП_Дата&lt;=H$3,КИнвП_Дата&gt;H$3),
             IF(НачЦ_ИнвП_Дата&gt;H$3,SUMPRODUCT(($B$28:$B$41="АУП")*$F$28:$F$41),SUMPRODUCT(($B$28:$B$41="АУП")*$J$28:$J$41)),"")</f>
        <v/>
      </c>
      <c r="I21" s="190" t="str">
        <f ca="1">IF(AND(НачИнвП_Дата&lt;=I$3,КИнвП_Дата&gt;I$3),
             IF(НачЦ_ИнвП_Дата&gt;I$3,SUMPRODUCT(($B$28:$B$41="АУП")*$F$28:$F$41),SUMPRODUCT(($B$28:$B$41="АУП")*$J$28:$J$41)),"")</f>
        <v/>
      </c>
      <c r="J21" s="192">
        <f ca="1">SUM(G21:I21)</f>
        <v>0</v>
      </c>
      <c r="K21" s="190" t="str">
        <f ca="1">IF(AND(НачИнвП_Дата&lt;=K$3,КИнвП_Дата&gt;K$3),
             IF(НачЦ_ИнвП_Дата&gt;K$3,SUMPRODUCT(($B$28:$B$41="АУП")*$F$28:$F$41),SUMPRODUCT(($B$28:$B$41="АУП")*$J$28:$J$41)),"")</f>
        <v/>
      </c>
      <c r="L21" s="190" t="str">
        <f ca="1">IF(AND(НачИнвП_Дата&lt;=L$3,КИнвП_Дата&gt;L$3),
             IF(НачЦ_ИнвП_Дата&gt;L$3,SUMPRODUCT(($B$28:$B$41="АУП")*$F$28:$F$41),SUMPRODUCT(($B$28:$B$41="АУП")*$J$28:$J$41)),"")</f>
        <v/>
      </c>
      <c r="M21" s="190" t="str">
        <f ca="1">IF(AND(НачИнвП_Дата&lt;=M$3,КИнвП_Дата&gt;M$3),
             IF(НачЦ_ИнвП_Дата&gt;M$3,SUMPRODUCT(($B$28:$B$41="АУП")*$F$28:$F$41),SUMPRODUCT(($B$28:$B$41="АУП")*$J$28:$J$41)),"")</f>
        <v/>
      </c>
      <c r="N21" s="192">
        <f ca="1">SUM(K21:M21)</f>
        <v>0</v>
      </c>
      <c r="O21" s="190">
        <f ca="1">IF(AND(НачИнвП_Дата&lt;=O$3,КИнвП_Дата&gt;O$3),
             IF(НачЦ_ИнвП_Дата&gt;O$3,SUMPRODUCT(($B$28:$B$41="АУП")*$F$28:$F$41),SUMPRODUCT(($B$28:$B$41="АУП")*$J$28:$J$41)),"")</f>
        <v>28980</v>
      </c>
      <c r="P21" s="190">
        <f ca="1">IF(AND(НачИнвП_Дата&lt;=P$3,КИнвП_Дата&gt;P$3),
             IF(НачЦ_ИнвП_Дата&gt;P$3,SUMPRODUCT(($B$28:$B$41="АУП")*$F$28:$F$41),SUMPRODUCT(($B$28:$B$41="АУП")*$J$28:$J$41)),"")</f>
        <v>28980</v>
      </c>
      <c r="Q21" s="190">
        <f ca="1">IF(AND(НачИнвП_Дата&lt;=Q$3,КИнвП_Дата&gt;Q$3),
             IF(НачЦ_ИнвП_Дата&gt;Q$3,SUMPRODUCT(($B$28:$B$41="АУП")*$F$28:$F$41),SUMPRODUCT(($B$28:$B$41="АУП")*$J$28:$J$41)),"")</f>
        <v>28980</v>
      </c>
      <c r="R21" s="192">
        <f ca="1">SUM(O21:Q21)</f>
        <v>86940</v>
      </c>
      <c r="S21" s="202">
        <f ca="1">SUM(F21,J21,N21,R21)</f>
        <v>86940</v>
      </c>
      <c r="T21" s="190">
        <f ca="1">IF(AND(НачИнвП_Дата&lt;=T$3,КИнвП_Дата&gt;T$3),
             IF(НачЦ_ИнвП_Дата&gt;T$3,SUMPRODUCT(($B$28:$B$41="АУП")*$F$28:$F$41),SUMPRODUCT(($B$28:$B$41="АУП")*$J$28:$J$41)),"")</f>
        <v>28980</v>
      </c>
      <c r="U21" s="190">
        <f ca="1">IF(AND(НачИнвП_Дата&lt;=U$3,КИнвП_Дата&gt;U$3),
             IF(НачЦ_ИнвП_Дата&gt;U$3,SUMPRODUCT(($B$28:$B$41="АУП")*$F$28:$F$41),SUMPRODUCT(($B$28:$B$41="АУП")*$J$28:$J$41)),"")</f>
        <v>28980</v>
      </c>
      <c r="V21" s="190">
        <f ca="1">IF(AND(НачИнвП_Дата&lt;=V$3,КИнвП_Дата&gt;V$3),
             IF(НачЦ_ИнвП_Дата&gt;V$3,SUMPRODUCT(($B$28:$B$41="АУП")*$F$28:$F$41),SUMPRODUCT(($B$28:$B$41="АУП")*$J$28:$J$41)),"")</f>
        <v>28980</v>
      </c>
      <c r="W21" s="192">
        <f t="shared" ref="W21" ca="1" si="1072">SUM(T21:V21)</f>
        <v>86940</v>
      </c>
      <c r="X21" s="190">
        <f ca="1">IF(AND(НачИнвП_Дата&lt;=X$3,КИнвП_Дата&gt;X$3),
             IF(НачЦ_ИнвП_Дата&gt;X$3,SUMPRODUCT(($B$28:$B$41="АУП")*$F$28:$F$41),SUMPRODUCT(($B$28:$B$41="АУП")*$J$28:$J$41)),"")</f>
        <v>28980</v>
      </c>
      <c r="Y21" s="190">
        <f ca="1">IF(AND(НачИнвП_Дата&lt;=Y$3,КИнвП_Дата&gt;Y$3),
             IF(НачЦ_ИнвП_Дата&gt;Y$3,SUMPRODUCT(($B$28:$B$41="АУП")*$F$28:$F$41),SUMPRODUCT(($B$28:$B$41="АУП")*$J$28:$J$41)),"")</f>
        <v>28980</v>
      </c>
      <c r="Z21" s="190">
        <f ca="1">IF(AND(НачИнвП_Дата&lt;=Z$3,КИнвП_Дата&gt;Z$3),
             IF(НачЦ_ИнвП_Дата&gt;Z$3,SUMPRODUCT(($B$28:$B$41="АУП")*$F$28:$F$41),SUMPRODUCT(($B$28:$B$41="АУП")*$J$28:$J$41)),"")</f>
        <v>28980</v>
      </c>
      <c r="AA21" s="192">
        <f t="shared" ref="AA21" ca="1" si="1073">SUM(X21:Z21)</f>
        <v>86940</v>
      </c>
      <c r="AB21" s="190">
        <f ca="1">IF(AND(НачИнвП_Дата&lt;=AB$3,КИнвП_Дата&gt;AB$3),
             IF(НачЦ_ИнвП_Дата&gt;AB$3,SUMPRODUCT(($B$28:$B$41="АУП")*$F$28:$F$41),SUMPRODUCT(($B$28:$B$41="АУП")*$J$28:$J$41)),"")</f>
        <v>28980</v>
      </c>
      <c r="AC21" s="190">
        <f ca="1">IF(AND(НачИнвП_Дата&lt;=AC$3,КИнвП_Дата&gt;AC$3),
             IF(НачЦ_ИнвП_Дата&gt;AC$3,SUMPRODUCT(($B$28:$B$41="АУП")*$F$28:$F$41),SUMPRODUCT(($B$28:$B$41="АУП")*$J$28:$J$41)),"")</f>
        <v>28980</v>
      </c>
      <c r="AD21" s="190">
        <f ca="1">IF(AND(НачИнвП_Дата&lt;=AD$3,КИнвП_Дата&gt;AD$3),
             IF(НачЦ_ИнвП_Дата&gt;AD$3,SUMPRODUCT(($B$28:$B$41="АУП")*$F$28:$F$41),SUMPRODUCT(($B$28:$B$41="АУП")*$J$28:$J$41)),"")</f>
        <v>28980</v>
      </c>
      <c r="AE21" s="192">
        <f t="shared" ref="AE21" ca="1" si="1074">SUM(AB21:AD21)</f>
        <v>86940</v>
      </c>
      <c r="AF21" s="190">
        <f ca="1">IF(AND(НачИнвП_Дата&lt;=AF$3,КИнвП_Дата&gt;AF$3),
             IF(НачЦ_ИнвП_Дата&gt;AF$3,SUMPRODUCT(($B$28:$B$41="АУП")*$F$28:$F$41),SUMPRODUCT(($B$28:$B$41="АУП")*$J$28:$J$41)),"")</f>
        <v>28980</v>
      </c>
      <c r="AG21" s="190">
        <f ca="1">IF(AND(НачИнвП_Дата&lt;=AG$3,КИнвП_Дата&gt;AG$3),
             IF(НачЦ_ИнвП_Дата&gt;AG$3,SUMPRODUCT(($B$28:$B$41="АУП")*$F$28:$F$41),SUMPRODUCT(($B$28:$B$41="АУП")*$J$28:$J$41)),"")</f>
        <v>28980</v>
      </c>
      <c r="AH21" s="190">
        <f ca="1">IF(AND(НачИнвП_Дата&lt;=AH$3,КИнвП_Дата&gt;AH$3),
             IF(НачЦ_ИнвП_Дата&gt;AH$3,SUMPRODUCT(($B$28:$B$41="АУП")*$F$28:$F$41),SUMPRODUCT(($B$28:$B$41="АУП")*$J$28:$J$41)),"")</f>
        <v>28980</v>
      </c>
      <c r="AI21" s="192">
        <f t="shared" ref="AI21" ca="1" si="1075">SUM(AF21:AH21)</f>
        <v>86940</v>
      </c>
      <c r="AJ21" s="202">
        <f t="shared" ref="AJ21" ca="1" si="1076">SUM(W21,AA21,AE21,AI21)</f>
        <v>347760</v>
      </c>
      <c r="AK21" s="190">
        <f ca="1">IF(AND(НачИнвП_Дата&lt;=AK$3,КИнвП_Дата&gt;AK$3),
             IF(НачЦ_ИнвП_Дата&gt;AK$3,SUMPRODUCT(($B$28:$B$41="АУП")*$F$28:$F$41),SUMPRODUCT(($B$28:$B$41="АУП")*$J$28:$J$41)),"")</f>
        <v>28980</v>
      </c>
      <c r="AL21" s="190">
        <f ca="1">IF(AND(НачИнвП_Дата&lt;=AL$3,КИнвП_Дата&gt;AL$3),
             IF(НачЦ_ИнвП_Дата&gt;AL$3,SUMPRODUCT(($B$28:$B$41="АУП")*$F$28:$F$41),SUMPRODUCT(($B$28:$B$41="АУП")*$J$28:$J$41)),"")</f>
        <v>28980</v>
      </c>
      <c r="AM21" s="190">
        <f ca="1">IF(AND(НачИнвП_Дата&lt;=AM$3,КИнвП_Дата&gt;AM$3),
             IF(НачЦ_ИнвП_Дата&gt;AM$3,SUMPRODUCT(($B$28:$B$41="АУП")*$F$28:$F$41),SUMPRODUCT(($B$28:$B$41="АУП")*$J$28:$J$41)),"")</f>
        <v>28980</v>
      </c>
      <c r="AN21" s="192">
        <f t="shared" ref="AN21" ca="1" si="1077">SUM(AK21:AM21)</f>
        <v>86940</v>
      </c>
      <c r="AO21" s="190">
        <f ca="1">IF(AND(НачИнвП_Дата&lt;=AO$3,КИнвП_Дата&gt;AO$3),
             IF(НачЦ_ИнвП_Дата&gt;AO$3,SUMPRODUCT(($B$28:$B$41="АУП")*$F$28:$F$41),SUMPRODUCT(($B$28:$B$41="АУП")*$J$28:$J$41)),"")</f>
        <v>28980</v>
      </c>
      <c r="AP21" s="190">
        <f ca="1">IF(AND(НачИнвП_Дата&lt;=AP$3,КИнвП_Дата&gt;AP$3),
             IF(НачЦ_ИнвП_Дата&gt;AP$3,SUMPRODUCT(($B$28:$B$41="АУП")*$F$28:$F$41),SUMPRODUCT(($B$28:$B$41="АУП")*$J$28:$J$41)),"")</f>
        <v>28980</v>
      </c>
      <c r="AQ21" s="190">
        <f ca="1">IF(AND(НачИнвП_Дата&lt;=AQ$3,КИнвП_Дата&gt;AQ$3),
             IF(НачЦ_ИнвП_Дата&gt;AQ$3,SUMPRODUCT(($B$28:$B$41="АУП")*$F$28:$F$41),SUMPRODUCT(($B$28:$B$41="АУП")*$J$28:$J$41)),"")</f>
        <v>28980</v>
      </c>
      <c r="AR21" s="192">
        <f t="shared" ref="AR21" ca="1" si="1078">SUM(AO21:AQ21)</f>
        <v>86940</v>
      </c>
      <c r="AS21" s="190">
        <f ca="1">IF(AND(НачИнвП_Дата&lt;=AS$3,КИнвП_Дата&gt;AS$3),
             IF(НачЦ_ИнвП_Дата&gt;AS$3,SUMPRODUCT(($B$28:$B$41="АУП")*$F$28:$F$41),SUMPRODUCT(($B$28:$B$41="АУП")*$J$28:$J$41)),"")</f>
        <v>28980</v>
      </c>
      <c r="AT21" s="190">
        <f ca="1">IF(AND(НачИнвП_Дата&lt;=AT$3,КИнвП_Дата&gt;AT$3),
             IF(НачЦ_ИнвП_Дата&gt;AT$3,SUMPRODUCT(($B$28:$B$41="АУП")*$F$28:$F$41),SUMPRODUCT(($B$28:$B$41="АУП")*$J$28:$J$41)),"")</f>
        <v>28980</v>
      </c>
      <c r="AU21" s="190">
        <f ca="1">IF(AND(НачИнвП_Дата&lt;=AU$3,КИнвП_Дата&gt;AU$3),
             IF(НачЦ_ИнвП_Дата&gt;AU$3,SUMPRODUCT(($B$28:$B$41="АУП")*$F$28:$F$41),SUMPRODUCT(($B$28:$B$41="АУП")*$J$28:$J$41)),"")</f>
        <v>28980</v>
      </c>
      <c r="AV21" s="192">
        <f t="shared" ref="AV21" ca="1" si="1079">SUM(AS21:AU21)</f>
        <v>86940</v>
      </c>
      <c r="AW21" s="190">
        <f ca="1">IF(AND(НачИнвП_Дата&lt;=AW$3,КИнвП_Дата&gt;AW$3),
             IF(НачЦ_ИнвП_Дата&gt;AW$3,SUMPRODUCT(($B$28:$B$41="АУП")*$F$28:$F$41),SUMPRODUCT(($B$28:$B$41="АУП")*$J$28:$J$41)),"")</f>
        <v>28980</v>
      </c>
      <c r="AX21" s="190">
        <f ca="1">IF(AND(НачИнвП_Дата&lt;=AX$3,КИнвП_Дата&gt;AX$3),
             IF(НачЦ_ИнвП_Дата&gt;AX$3,SUMPRODUCT(($B$28:$B$41="АУП")*$F$28:$F$41),SUMPRODUCT(($B$28:$B$41="АУП")*$J$28:$J$41)),"")</f>
        <v>28980</v>
      </c>
      <c r="AY21" s="190">
        <f ca="1">IF(AND(НачИнвП_Дата&lt;=AY$3,КИнвП_Дата&gt;AY$3),
             IF(НачЦ_ИнвП_Дата&gt;AY$3,SUMPRODUCT(($B$28:$B$41="АУП")*$F$28:$F$41),SUMPRODUCT(($B$28:$B$41="АУП")*$J$28:$J$41)),"")</f>
        <v>28980</v>
      </c>
      <c r="AZ21" s="192">
        <f t="shared" ref="AZ21" ca="1" si="1080">SUM(AW21:AY21)</f>
        <v>86940</v>
      </c>
      <c r="BA21" s="202">
        <f t="shared" ref="BA21" ca="1" si="1081">SUM(AN21,AR21,AV21,AZ21)</f>
        <v>347760</v>
      </c>
      <c r="BB21" s="190">
        <f ca="1">IF(AND(НачИнвП_Дата&lt;=BB$3,КИнвП_Дата&gt;BB$3),
             IF(НачЦ_ИнвП_Дата&gt;BB$3,SUMPRODUCT(($B$28:$B$41="АУП")*$F$28:$F$41),SUMPRODUCT(($B$28:$B$41="АУП")*$J$28:$J$41)),"")</f>
        <v>28980</v>
      </c>
      <c r="BC21" s="190">
        <f ca="1">IF(AND(НачИнвП_Дата&lt;=BC$3,КИнвП_Дата&gt;BC$3),
             IF(НачЦ_ИнвП_Дата&gt;BC$3,SUMPRODUCT(($B$28:$B$41="АУП")*$F$28:$F$41),SUMPRODUCT(($B$28:$B$41="АУП")*$J$28:$J$41)),"")</f>
        <v>28980</v>
      </c>
      <c r="BD21" s="190">
        <f ca="1">IF(AND(НачИнвП_Дата&lt;=BD$3,КИнвП_Дата&gt;BD$3),
             IF(НачЦ_ИнвП_Дата&gt;BD$3,SUMPRODUCT(($B$28:$B$41="АУП")*$F$28:$F$41),SUMPRODUCT(($B$28:$B$41="АУП")*$J$28:$J$41)),"")</f>
        <v>28980</v>
      </c>
      <c r="BE21" s="192">
        <f t="shared" ref="BE21" ca="1" si="1082">SUM(BB21:BD21)</f>
        <v>86940</v>
      </c>
      <c r="BF21" s="190">
        <f ca="1">IF(AND(НачИнвП_Дата&lt;=BF$3,КИнвП_Дата&gt;BF$3),
             IF(НачЦ_ИнвП_Дата&gt;BF$3,SUMPRODUCT(($B$28:$B$41="АУП")*$F$28:$F$41),SUMPRODUCT(($B$28:$B$41="АУП")*$J$28:$J$41)),"")</f>
        <v>28980</v>
      </c>
      <c r="BG21" s="190">
        <f ca="1">IF(AND(НачИнвП_Дата&lt;=BG$3,КИнвП_Дата&gt;BG$3),
             IF(НачЦ_ИнвП_Дата&gt;BG$3,SUMPRODUCT(($B$28:$B$41="АУП")*$F$28:$F$41),SUMPRODUCT(($B$28:$B$41="АУП")*$J$28:$J$41)),"")</f>
        <v>28980</v>
      </c>
      <c r="BH21" s="190">
        <f ca="1">IF(AND(НачИнвП_Дата&lt;=BH$3,КИнвП_Дата&gt;BH$3),
             IF(НачЦ_ИнвП_Дата&gt;BH$3,SUMPRODUCT(($B$28:$B$41="АУП")*$F$28:$F$41),SUMPRODUCT(($B$28:$B$41="АУП")*$J$28:$J$41)),"")</f>
        <v>28980</v>
      </c>
      <c r="BI21" s="192">
        <f t="shared" ref="BI21" ca="1" si="1083">SUM(BF21:BH21)</f>
        <v>86940</v>
      </c>
      <c r="BJ21" s="190">
        <f ca="1">IF(AND(НачИнвП_Дата&lt;=BJ$3,КИнвП_Дата&gt;BJ$3),
             IF(НачЦ_ИнвП_Дата&gt;BJ$3,SUMPRODUCT(($B$28:$B$41="АУП")*$F$28:$F$41),SUMPRODUCT(($B$28:$B$41="АУП")*$J$28:$J$41)),"")</f>
        <v>28980</v>
      </c>
      <c r="BK21" s="190">
        <f ca="1">IF(AND(НачИнвП_Дата&lt;=BK$3,КИнвП_Дата&gt;BK$3),
             IF(НачЦ_ИнвП_Дата&gt;BK$3,SUMPRODUCT(($B$28:$B$41="АУП")*$F$28:$F$41),SUMPRODUCT(($B$28:$B$41="АУП")*$J$28:$J$41)),"")</f>
        <v>28980</v>
      </c>
      <c r="BL21" s="190">
        <f ca="1">IF(AND(НачИнвП_Дата&lt;=BL$3,КИнвП_Дата&gt;BL$3),
             IF(НачЦ_ИнвП_Дата&gt;BL$3,SUMPRODUCT(($B$28:$B$41="АУП")*$F$28:$F$41),SUMPRODUCT(($B$28:$B$41="АУП")*$J$28:$J$41)),"")</f>
        <v>28980</v>
      </c>
      <c r="BM21" s="192">
        <f t="shared" ref="BM21" ca="1" si="1084">SUM(BJ21:BL21)</f>
        <v>86940</v>
      </c>
      <c r="BN21" s="190">
        <f ca="1">IF(AND(НачИнвП_Дата&lt;=BN$3,КИнвП_Дата&gt;BN$3),
             IF(НачЦ_ИнвП_Дата&gt;BN$3,SUMPRODUCT(($B$28:$B$41="АУП")*$F$28:$F$41),SUMPRODUCT(($B$28:$B$41="АУП")*$J$28:$J$41)),"")</f>
        <v>28980</v>
      </c>
      <c r="BO21" s="190">
        <f ca="1">IF(AND(НачИнвП_Дата&lt;=BO$3,КИнвП_Дата&gt;BO$3),
             IF(НачЦ_ИнвП_Дата&gt;BO$3,SUMPRODUCT(($B$28:$B$41="АУП")*$F$28:$F$41),SUMPRODUCT(($B$28:$B$41="АУП")*$J$28:$J$41)),"")</f>
        <v>28980</v>
      </c>
      <c r="BP21" s="190">
        <f ca="1">IF(AND(НачИнвП_Дата&lt;=BP$3,КИнвП_Дата&gt;BP$3),
             IF(НачЦ_ИнвП_Дата&gt;BP$3,SUMPRODUCT(($B$28:$B$41="АУП")*$F$28:$F$41),SUMPRODUCT(($B$28:$B$41="АУП")*$J$28:$J$41)),"")</f>
        <v>28980</v>
      </c>
      <c r="BQ21" s="192">
        <f t="shared" ref="BQ21" ca="1" si="1085">SUM(BN21:BP21)</f>
        <v>86940</v>
      </c>
      <c r="BR21" s="202">
        <f t="shared" ref="BR21" ca="1" si="1086">SUM(BE21,BI21,BM21,BQ21)</f>
        <v>347760</v>
      </c>
      <c r="BS21" s="190">
        <f ca="1">IF(AND(НачИнвП_Дата&lt;=BS$3,КИнвП_Дата&gt;BS$3),
             IF(НачЦ_ИнвП_Дата&gt;BS$3,SUMPRODUCT(($B$28:$B$41="АУП")*$F$28:$F$41),SUMPRODUCT(($B$28:$B$41="АУП")*$J$28:$J$41)),"")</f>
        <v>28980</v>
      </c>
      <c r="BT21" s="190">
        <f ca="1">IF(AND(НачИнвП_Дата&lt;=BT$3,КИнвП_Дата&gt;BT$3),
             IF(НачЦ_ИнвП_Дата&gt;BT$3,SUMPRODUCT(($B$28:$B$41="АУП")*$F$28:$F$41),SUMPRODUCT(($B$28:$B$41="АУП")*$J$28:$J$41)),"")</f>
        <v>28980</v>
      </c>
      <c r="BU21" s="190">
        <f ca="1">IF(AND(НачИнвП_Дата&lt;=BU$3,КИнвП_Дата&gt;BU$3),
             IF(НачЦ_ИнвП_Дата&gt;BU$3,SUMPRODUCT(($B$28:$B$41="АУП")*$F$28:$F$41),SUMPRODUCT(($B$28:$B$41="АУП")*$J$28:$J$41)),"")</f>
        <v>28980</v>
      </c>
      <c r="BV21" s="192">
        <f t="shared" ref="BV21" ca="1" si="1087">SUM(BS21:BU21)</f>
        <v>86940</v>
      </c>
      <c r="BW21" s="190">
        <f ca="1">IF(AND(НачИнвП_Дата&lt;=BW$3,КИнвП_Дата&gt;BW$3),
             IF(НачЦ_ИнвП_Дата&gt;BW$3,SUMPRODUCT(($B$28:$B$41="АУП")*$F$28:$F$41),SUMPRODUCT(($B$28:$B$41="АУП")*$J$28:$J$41)),"")</f>
        <v>28980</v>
      </c>
      <c r="BX21" s="190">
        <f ca="1">IF(AND(НачИнвП_Дата&lt;=BX$3,КИнвП_Дата&gt;BX$3),
             IF(НачЦ_ИнвП_Дата&gt;BX$3,SUMPRODUCT(($B$28:$B$41="АУП")*$F$28:$F$41),SUMPRODUCT(($B$28:$B$41="АУП")*$J$28:$J$41)),"")</f>
        <v>28980</v>
      </c>
      <c r="BY21" s="190">
        <f ca="1">IF(AND(НачИнвП_Дата&lt;=BY$3,КИнвП_Дата&gt;BY$3),
             IF(НачЦ_ИнвП_Дата&gt;BY$3,SUMPRODUCT(($B$28:$B$41="АУП")*$F$28:$F$41),SUMPRODUCT(($B$28:$B$41="АУП")*$J$28:$J$41)),"")</f>
        <v>28980</v>
      </c>
      <c r="BZ21" s="192">
        <f t="shared" ref="BZ21" ca="1" si="1088">SUM(BW21:BY21)</f>
        <v>86940</v>
      </c>
      <c r="CA21" s="190">
        <f ca="1">IF(AND(НачИнвП_Дата&lt;=CA$3,КИнвП_Дата&gt;CA$3),
             IF(НачЦ_ИнвП_Дата&gt;CA$3,SUMPRODUCT(($B$28:$B$41="АУП")*$F$28:$F$41),SUMPRODUCT(($B$28:$B$41="АУП")*$J$28:$J$41)),"")</f>
        <v>28980</v>
      </c>
      <c r="CB21" s="190">
        <f ca="1">IF(AND(НачИнвП_Дата&lt;=CB$3,КИнвП_Дата&gt;CB$3),
             IF(НачЦ_ИнвП_Дата&gt;CB$3,SUMPRODUCT(($B$28:$B$41="АУП")*$F$28:$F$41),SUMPRODUCT(($B$28:$B$41="АУП")*$J$28:$J$41)),"")</f>
        <v>28980</v>
      </c>
      <c r="CC21" s="190">
        <f ca="1">IF(AND(НачИнвП_Дата&lt;=CC$3,КИнвП_Дата&gt;CC$3),
             IF(НачЦ_ИнвП_Дата&gt;CC$3,SUMPRODUCT(($B$28:$B$41="АУП")*$F$28:$F$41),SUMPRODUCT(($B$28:$B$41="АУП")*$J$28:$J$41)),"")</f>
        <v>28980</v>
      </c>
      <c r="CD21" s="192">
        <f t="shared" ref="CD21" ca="1" si="1089">SUM(CA21:CC21)</f>
        <v>86940</v>
      </c>
      <c r="CE21" s="190">
        <f ca="1">IF(AND(НачИнвП_Дата&lt;=CE$3,КИнвП_Дата&gt;CE$3),
             IF(НачЦ_ИнвП_Дата&gt;CE$3,SUMPRODUCT(($B$28:$B$41="АУП")*$F$28:$F$41),SUMPRODUCT(($B$28:$B$41="АУП")*$J$28:$J$41)),"")</f>
        <v>28980</v>
      </c>
      <c r="CF21" s="190">
        <f ca="1">IF(AND(НачИнвП_Дата&lt;=CF$3,КИнвП_Дата&gt;CF$3),
             IF(НачЦ_ИнвП_Дата&gt;CF$3,SUMPRODUCT(($B$28:$B$41="АУП")*$F$28:$F$41),SUMPRODUCT(($B$28:$B$41="АУП")*$J$28:$J$41)),"")</f>
        <v>28980</v>
      </c>
      <c r="CG21" s="190">
        <f ca="1">IF(AND(НачИнвП_Дата&lt;=CG$3,КИнвП_Дата&gt;CG$3),
             IF(НачЦ_ИнвП_Дата&gt;CG$3,SUMPRODUCT(($B$28:$B$41="АУП")*$F$28:$F$41),SUMPRODUCT(($B$28:$B$41="АУП")*$J$28:$J$41)),"")</f>
        <v>28980</v>
      </c>
      <c r="CH21" s="192">
        <f t="shared" ref="CH21" ca="1" si="1090">SUM(CE21:CG21)</f>
        <v>86940</v>
      </c>
      <c r="CI21" s="202">
        <f t="shared" ref="CI21" ca="1" si="1091">SUM(BV21,BZ21,CD21,CH21)</f>
        <v>347760</v>
      </c>
      <c r="CJ21" s="190">
        <f ca="1">IF(AND(НачИнвП_Дата&lt;=CJ$3,КИнвП_Дата&gt;CJ$3),
             IF(НачЦ_ИнвП_Дата&gt;CJ$3,SUMPRODUCT(($B$28:$B$41="АУП")*$F$28:$F$41),SUMPRODUCT(($B$28:$B$41="АУП")*$J$28:$J$41)),"")</f>
        <v>28980</v>
      </c>
      <c r="CK21" s="190">
        <f ca="1">IF(AND(НачИнвП_Дата&lt;=CK$3,КИнвП_Дата&gt;CK$3),
             IF(НачЦ_ИнвП_Дата&gt;CK$3,SUMPRODUCT(($B$28:$B$41="АУП")*$F$28:$F$41),SUMPRODUCT(($B$28:$B$41="АУП")*$J$28:$J$41)),"")</f>
        <v>28980</v>
      </c>
      <c r="CL21" s="190">
        <f ca="1">IF(AND(НачИнвП_Дата&lt;=CL$3,КИнвП_Дата&gt;CL$3),
             IF(НачЦ_ИнвП_Дата&gt;CL$3,SUMPRODUCT(($B$28:$B$41="АУП")*$F$28:$F$41),SUMPRODUCT(($B$28:$B$41="АУП")*$J$28:$J$41)),"")</f>
        <v>28980</v>
      </c>
      <c r="CM21" s="192">
        <f t="shared" ref="CM21" ca="1" si="1092">SUM(CJ21:CL21)</f>
        <v>86940</v>
      </c>
      <c r="CN21" s="190">
        <f ca="1">IF(AND(НачИнвП_Дата&lt;=CN$3,КИнвП_Дата&gt;CN$3),
             IF(НачЦ_ИнвП_Дата&gt;CN$3,SUMPRODUCT(($B$28:$B$41="АУП")*$F$28:$F$41),SUMPRODUCT(($B$28:$B$41="АУП")*$J$28:$J$41)),"")</f>
        <v>28980</v>
      </c>
      <c r="CO21" s="190">
        <f ca="1">IF(AND(НачИнвП_Дата&lt;=CO$3,КИнвП_Дата&gt;CO$3),
             IF(НачЦ_ИнвП_Дата&gt;CO$3,SUMPRODUCT(($B$28:$B$41="АУП")*$F$28:$F$41),SUMPRODUCT(($B$28:$B$41="АУП")*$J$28:$J$41)),"")</f>
        <v>28980</v>
      </c>
      <c r="CP21" s="190">
        <f ca="1">IF(AND(НачИнвП_Дата&lt;=CP$3,КИнвП_Дата&gt;CP$3),
             IF(НачЦ_ИнвП_Дата&gt;CP$3,SUMPRODUCT(($B$28:$B$41="АУП")*$F$28:$F$41),SUMPRODUCT(($B$28:$B$41="АУП")*$J$28:$J$41)),"")</f>
        <v>28980</v>
      </c>
      <c r="CQ21" s="192">
        <f t="shared" ref="CQ21" ca="1" si="1093">SUM(CN21:CP21)</f>
        <v>86940</v>
      </c>
      <c r="CR21" s="190">
        <f ca="1">IF(AND(НачИнвП_Дата&lt;=CR$3,КИнвП_Дата&gt;CR$3),
             IF(НачЦ_ИнвП_Дата&gt;CR$3,SUMPRODUCT(($B$28:$B$41="АУП")*$F$28:$F$41),SUMPRODUCT(($B$28:$B$41="АУП")*$J$28:$J$41)),"")</f>
        <v>28980</v>
      </c>
      <c r="CS21" s="190">
        <f ca="1">IF(AND(НачИнвП_Дата&lt;=CS$3,КИнвП_Дата&gt;CS$3),
             IF(НачЦ_ИнвП_Дата&gt;CS$3,SUMPRODUCT(($B$28:$B$41="АУП")*$F$28:$F$41),SUMPRODUCT(($B$28:$B$41="АУП")*$J$28:$J$41)),"")</f>
        <v>28980</v>
      </c>
      <c r="CT21" s="190">
        <f ca="1">IF(AND(НачИнвП_Дата&lt;=CT$3,КИнвП_Дата&gt;CT$3),
             IF(НачЦ_ИнвП_Дата&gt;CT$3,SUMPRODUCT(($B$28:$B$41="АУП")*$F$28:$F$41),SUMPRODUCT(($B$28:$B$41="АУП")*$J$28:$J$41)),"")</f>
        <v>28980</v>
      </c>
      <c r="CU21" s="192">
        <f t="shared" ref="CU21" ca="1" si="1094">SUM(CR21:CT21)</f>
        <v>86940</v>
      </c>
      <c r="CV21" s="190">
        <f ca="1">IF(AND(НачИнвП_Дата&lt;=CV$3,КИнвП_Дата&gt;CV$3),
             IF(НачЦ_ИнвП_Дата&gt;CV$3,SUMPRODUCT(($B$28:$B$41="АУП")*$F$28:$F$41),SUMPRODUCT(($B$28:$B$41="АУП")*$J$28:$J$41)),"")</f>
        <v>28980</v>
      </c>
      <c r="CW21" s="190">
        <f ca="1">IF(AND(НачИнвП_Дата&lt;=CW$3,КИнвП_Дата&gt;CW$3),
             IF(НачЦ_ИнвП_Дата&gt;CW$3,SUMPRODUCT(($B$28:$B$41="АУП")*$F$28:$F$41),SUMPRODUCT(($B$28:$B$41="АУП")*$J$28:$J$41)),"")</f>
        <v>28980</v>
      </c>
      <c r="CX21" s="190">
        <f ca="1">IF(AND(НачИнвП_Дата&lt;=CX$3,КИнвП_Дата&gt;CX$3),
             IF(НачЦ_ИнвП_Дата&gt;CX$3,SUMPRODUCT(($B$28:$B$41="АУП")*$F$28:$F$41),SUMPRODUCT(($B$28:$B$41="АУП")*$J$28:$J$41)),"")</f>
        <v>28980</v>
      </c>
      <c r="CY21" s="192">
        <f t="shared" ref="CY21" ca="1" si="1095">SUM(CV21:CX21)</f>
        <v>86940</v>
      </c>
      <c r="CZ21" s="202">
        <f t="shared" ref="CZ21" ca="1" si="1096">SUM(CM21,CQ21,CU21,CY21)</f>
        <v>347760</v>
      </c>
      <c r="DA21" s="190">
        <f ca="1">IF(AND(НачИнвП_Дата&lt;=DA$3,КИнвП_Дата&gt;DA$3),
             IF(НачЦ_ИнвП_Дата&gt;DA$3,SUMPRODUCT(($B$28:$B$41="АУП")*$F$28:$F$41),SUMPRODUCT(($B$28:$B$41="АУП")*$J$28:$J$41)),"")</f>
        <v>28980</v>
      </c>
      <c r="DB21" s="190">
        <f ca="1">IF(AND(НачИнвП_Дата&lt;=DB$3,КИнвП_Дата&gt;DB$3),
             IF(НачЦ_ИнвП_Дата&gt;DB$3,SUMPRODUCT(($B$28:$B$41="АУП")*$F$28:$F$41),SUMPRODUCT(($B$28:$B$41="АУП")*$J$28:$J$41)),"")</f>
        <v>28980</v>
      </c>
      <c r="DC21" s="190">
        <f ca="1">IF(AND(НачИнвП_Дата&lt;=DC$3,КИнвП_Дата&gt;DC$3),
             IF(НачЦ_ИнвП_Дата&gt;DC$3,SUMPRODUCT(($B$28:$B$41="АУП")*$F$28:$F$41),SUMPRODUCT(($B$28:$B$41="АУП")*$J$28:$J$41)),"")</f>
        <v>28980</v>
      </c>
      <c r="DD21" s="192">
        <f t="shared" ref="DD21" ca="1" si="1097">SUM(DA21:DC21)</f>
        <v>86940</v>
      </c>
      <c r="DE21" s="190">
        <f ca="1">IF(AND(НачИнвП_Дата&lt;=DE$3,КИнвП_Дата&gt;DE$3),
             IF(НачЦ_ИнвП_Дата&gt;DE$3,SUMPRODUCT(($B$28:$B$41="АУП")*$F$28:$F$41),SUMPRODUCT(($B$28:$B$41="АУП")*$J$28:$J$41)),"")</f>
        <v>28980</v>
      </c>
      <c r="DF21" s="190">
        <f ca="1">IF(AND(НачИнвП_Дата&lt;=DF$3,КИнвП_Дата&gt;DF$3),
             IF(НачЦ_ИнвП_Дата&gt;DF$3,SUMPRODUCT(($B$28:$B$41="АУП")*$F$28:$F$41),SUMPRODUCT(($B$28:$B$41="АУП")*$J$28:$J$41)),"")</f>
        <v>28980</v>
      </c>
      <c r="DG21" s="190">
        <f ca="1">IF(AND(НачИнвП_Дата&lt;=DG$3,КИнвП_Дата&gt;DG$3),
             IF(НачЦ_ИнвП_Дата&gt;DG$3,SUMPRODUCT(($B$28:$B$41="АУП")*$F$28:$F$41),SUMPRODUCT(($B$28:$B$41="АУП")*$J$28:$J$41)),"")</f>
        <v>28980</v>
      </c>
      <c r="DH21" s="192">
        <f t="shared" ref="DH21" ca="1" si="1098">SUM(DE21:DG21)</f>
        <v>86940</v>
      </c>
      <c r="DI21" s="190">
        <f ca="1">IF(AND(НачИнвП_Дата&lt;=DI$3,КИнвП_Дата&gt;DI$3),
             IF(НачЦ_ИнвП_Дата&gt;DI$3,SUMPRODUCT(($B$28:$B$41="АУП")*$F$28:$F$41),SUMPRODUCT(($B$28:$B$41="АУП")*$J$28:$J$41)),"")</f>
        <v>28980</v>
      </c>
      <c r="DJ21" s="190">
        <f ca="1">IF(AND(НачИнвП_Дата&lt;=DJ$3,КИнвП_Дата&gt;DJ$3),
             IF(НачЦ_ИнвП_Дата&gt;DJ$3,SUMPRODUCT(($B$28:$B$41="АУП")*$F$28:$F$41),SUMPRODUCT(($B$28:$B$41="АУП")*$J$28:$J$41)),"")</f>
        <v>28980</v>
      </c>
      <c r="DK21" s="190">
        <f ca="1">IF(AND(НачИнвП_Дата&lt;=DK$3,КИнвП_Дата&gt;DK$3),
             IF(НачЦ_ИнвП_Дата&gt;DK$3,SUMPRODUCT(($B$28:$B$41="АУП")*$F$28:$F$41),SUMPRODUCT(($B$28:$B$41="АУП")*$J$28:$J$41)),"")</f>
        <v>28980</v>
      </c>
      <c r="DL21" s="192">
        <f t="shared" ref="DL21" ca="1" si="1099">SUM(DI21:DK21)</f>
        <v>86940</v>
      </c>
      <c r="DM21" s="190">
        <f ca="1">IF(AND(НачИнвП_Дата&lt;=DM$3,КИнвП_Дата&gt;DM$3),
             IF(НачЦ_ИнвП_Дата&gt;DM$3,SUMPRODUCT(($B$28:$B$41="АУП")*$F$28:$F$41),SUMPRODUCT(($B$28:$B$41="АУП")*$J$28:$J$41)),"")</f>
        <v>28980</v>
      </c>
      <c r="DN21" s="190">
        <f ca="1">IF(AND(НачИнвП_Дата&lt;=DN$3,КИнвП_Дата&gt;DN$3),
             IF(НачЦ_ИнвП_Дата&gt;DN$3,SUMPRODUCT(($B$28:$B$41="АУП")*$F$28:$F$41),SUMPRODUCT(($B$28:$B$41="АУП")*$J$28:$J$41)),"")</f>
        <v>28980</v>
      </c>
      <c r="DO21" s="190">
        <f ca="1">IF(AND(НачИнвП_Дата&lt;=DO$3,КИнвП_Дата&gt;DO$3),
             IF(НачЦ_ИнвП_Дата&gt;DO$3,SUMPRODUCT(($B$28:$B$41="АУП")*$F$28:$F$41),SUMPRODUCT(($B$28:$B$41="АУП")*$J$28:$J$41)),"")</f>
        <v>28980</v>
      </c>
      <c r="DP21" s="192">
        <f t="shared" ref="DP21" ca="1" si="1100">SUM(DM21:DO21)</f>
        <v>86940</v>
      </c>
      <c r="DQ21" s="202">
        <f t="shared" ref="DQ21" ca="1" si="1101">SUM(DD21,DH21,DL21,DP21)</f>
        <v>347760</v>
      </c>
      <c r="DR21" s="190">
        <f ca="1">IF(AND(НачИнвП_Дата&lt;=DR$3,КИнвП_Дата&gt;DR$3),
             IF(НачЦ_ИнвП_Дата&gt;DR$3,SUMPRODUCT(($B$28:$B$41="АУП")*$F$28:$F$41),SUMPRODUCT(($B$28:$B$41="АУП")*$J$28:$J$41)),"")</f>
        <v>28980</v>
      </c>
      <c r="DS21" s="190">
        <f ca="1">IF(AND(НачИнвП_Дата&lt;=DS$3,КИнвП_Дата&gt;DS$3),
             IF(НачЦ_ИнвП_Дата&gt;DS$3,SUMPRODUCT(($B$28:$B$41="АУП")*$F$28:$F$41),SUMPRODUCT(($B$28:$B$41="АУП")*$J$28:$J$41)),"")</f>
        <v>28980</v>
      </c>
      <c r="DT21" s="190">
        <f ca="1">IF(AND(НачИнвП_Дата&lt;=DT$3,КИнвП_Дата&gt;DT$3),
             IF(НачЦ_ИнвП_Дата&gt;DT$3,SUMPRODUCT(($B$28:$B$41="АУП")*$F$28:$F$41),SUMPRODUCT(($B$28:$B$41="АУП")*$J$28:$J$41)),"")</f>
        <v>28980</v>
      </c>
      <c r="DU21" s="192">
        <f t="shared" ref="DU21" ca="1" si="1102">SUM(DR21:DT21)</f>
        <v>86940</v>
      </c>
      <c r="DV21" s="190">
        <f ca="1">IF(AND(НачИнвП_Дата&lt;=DV$3,КИнвП_Дата&gt;DV$3),
             IF(НачЦ_ИнвП_Дата&gt;DV$3,SUMPRODUCT(($B$28:$B$41="АУП")*$F$28:$F$41),SUMPRODUCT(($B$28:$B$41="АУП")*$J$28:$J$41)),"")</f>
        <v>28980</v>
      </c>
      <c r="DW21" s="190">
        <f ca="1">IF(AND(НачИнвП_Дата&lt;=DW$3,КИнвП_Дата&gt;DW$3),
             IF(НачЦ_ИнвП_Дата&gt;DW$3,SUMPRODUCT(($B$28:$B$41="АУП")*$F$28:$F$41),SUMPRODUCT(($B$28:$B$41="АУП")*$J$28:$J$41)),"")</f>
        <v>28980</v>
      </c>
      <c r="DX21" s="190">
        <f ca="1">IF(AND(НачИнвП_Дата&lt;=DX$3,КИнвП_Дата&gt;DX$3),
             IF(НачЦ_ИнвП_Дата&gt;DX$3,SUMPRODUCT(($B$28:$B$41="АУП")*$F$28:$F$41),SUMPRODUCT(($B$28:$B$41="АУП")*$J$28:$J$41)),"")</f>
        <v>28980</v>
      </c>
      <c r="DY21" s="192">
        <f t="shared" ref="DY21" ca="1" si="1103">SUM(DV21:DX21)</f>
        <v>86940</v>
      </c>
      <c r="DZ21" s="190">
        <f ca="1">IF(AND(НачИнвП_Дата&lt;=DZ$3,КИнвП_Дата&gt;DZ$3),
             IF(НачЦ_ИнвП_Дата&gt;DZ$3,SUMPRODUCT(($B$28:$B$41="АУП")*$F$28:$F$41),SUMPRODUCT(($B$28:$B$41="АУП")*$J$28:$J$41)),"")</f>
        <v>28980</v>
      </c>
      <c r="EA21" s="190">
        <f ca="1">IF(AND(НачИнвП_Дата&lt;=EA$3,КИнвП_Дата&gt;EA$3),
             IF(НачЦ_ИнвП_Дата&gt;EA$3,SUMPRODUCT(($B$28:$B$41="АУП")*$F$28:$F$41),SUMPRODUCT(($B$28:$B$41="АУП")*$J$28:$J$41)),"")</f>
        <v>28980</v>
      </c>
      <c r="EB21" s="190">
        <f ca="1">IF(AND(НачИнвП_Дата&lt;=EB$3,КИнвП_Дата&gt;EB$3),
             IF(НачЦ_ИнвП_Дата&gt;EB$3,SUMPRODUCT(($B$28:$B$41="АУП")*$F$28:$F$41),SUMPRODUCT(($B$28:$B$41="АУП")*$J$28:$J$41)),"")</f>
        <v>28980</v>
      </c>
      <c r="EC21" s="192">
        <f t="shared" ref="EC21" ca="1" si="1104">SUM(DZ21:EB21)</f>
        <v>86940</v>
      </c>
      <c r="ED21" s="190">
        <f ca="1">IF(AND(НачИнвП_Дата&lt;=ED$3,КИнвП_Дата&gt;ED$3),
             IF(НачЦ_ИнвП_Дата&gt;ED$3,SUMPRODUCT(($B$28:$B$41="АУП")*$F$28:$F$41),SUMPRODUCT(($B$28:$B$41="АУП")*$J$28:$J$41)),"")</f>
        <v>28980</v>
      </c>
      <c r="EE21" s="190">
        <f ca="1">IF(AND(НачИнвП_Дата&lt;=EE$3,КИнвП_Дата&gt;EE$3),
             IF(НачЦ_ИнвП_Дата&gt;EE$3,SUMPRODUCT(($B$28:$B$41="АУП")*$F$28:$F$41),SUMPRODUCT(($B$28:$B$41="АУП")*$J$28:$J$41)),"")</f>
        <v>28980</v>
      </c>
      <c r="EF21" s="190">
        <f ca="1">IF(AND(НачИнвП_Дата&lt;=EF$3,КИнвП_Дата&gt;EF$3),
             IF(НачЦ_ИнвП_Дата&gt;EF$3,SUMPRODUCT(($B$28:$B$41="АУП")*$F$28:$F$41),SUMPRODUCT(($B$28:$B$41="АУП")*$J$28:$J$41)),"")</f>
        <v>28980</v>
      </c>
      <c r="EG21" s="192">
        <f t="shared" ref="EG21" ca="1" si="1105">SUM(ED21:EF21)</f>
        <v>86940</v>
      </c>
      <c r="EH21" s="202">
        <f t="shared" ref="EH21" ca="1" si="1106">SUM(DU21,DY21,EC21,EG21)</f>
        <v>347760</v>
      </c>
      <c r="EI21" s="190">
        <f ca="1">IF(AND(НачИнвП_Дата&lt;=EI$3,КИнвП_Дата&gt;EI$3),
             IF(НачЦ_ИнвП_Дата&gt;EI$3,SUMPRODUCT(($B$28:$B$41="АУП")*$F$28:$F$41),SUMPRODUCT(($B$28:$B$41="АУП")*$J$28:$J$41)),"")</f>
        <v>28980</v>
      </c>
      <c r="EJ21" s="190">
        <f ca="1">IF(AND(НачИнвП_Дата&lt;=EJ$3,КИнвП_Дата&gt;EJ$3),
             IF(НачЦ_ИнвП_Дата&gt;EJ$3,SUMPRODUCT(($B$28:$B$41="АУП")*$F$28:$F$41),SUMPRODUCT(($B$28:$B$41="АУП")*$J$28:$J$41)),"")</f>
        <v>28980</v>
      </c>
      <c r="EK21" s="190">
        <f ca="1">IF(AND(НачИнвП_Дата&lt;=EK$3,КИнвП_Дата&gt;EK$3),
             IF(НачЦ_ИнвП_Дата&gt;EK$3,SUMPRODUCT(($B$28:$B$41="АУП")*$F$28:$F$41),SUMPRODUCT(($B$28:$B$41="АУП")*$J$28:$J$41)),"")</f>
        <v>28980</v>
      </c>
      <c r="EL21" s="192">
        <f t="shared" ref="EL21" ca="1" si="1107">SUM(EI21:EK21)</f>
        <v>86940</v>
      </c>
      <c r="EM21" s="190">
        <f ca="1">IF(AND(НачИнвП_Дата&lt;=EM$3,КИнвП_Дата&gt;EM$3),
             IF(НачЦ_ИнвП_Дата&gt;EM$3,SUMPRODUCT(($B$28:$B$41="АУП")*$F$28:$F$41),SUMPRODUCT(($B$28:$B$41="АУП")*$J$28:$J$41)),"")</f>
        <v>28980</v>
      </c>
      <c r="EN21" s="190">
        <f ca="1">IF(AND(НачИнвП_Дата&lt;=EN$3,КИнвП_Дата&gt;EN$3),
             IF(НачЦ_ИнвП_Дата&gt;EN$3,SUMPRODUCT(($B$28:$B$41="АУП")*$F$28:$F$41),SUMPRODUCT(($B$28:$B$41="АУП")*$J$28:$J$41)),"")</f>
        <v>28980</v>
      </c>
      <c r="EO21" s="190">
        <f ca="1">IF(AND(НачИнвП_Дата&lt;=EO$3,КИнвП_Дата&gt;EO$3),
             IF(НачЦ_ИнвП_Дата&gt;EO$3,SUMPRODUCT(($B$28:$B$41="АУП")*$F$28:$F$41),SUMPRODUCT(($B$28:$B$41="АУП")*$J$28:$J$41)),"")</f>
        <v>28980</v>
      </c>
      <c r="EP21" s="192">
        <f t="shared" ref="EP21" ca="1" si="1108">SUM(EM21:EO21)</f>
        <v>86940</v>
      </c>
      <c r="EQ21" s="190">
        <f ca="1">IF(AND(НачИнвП_Дата&lt;=EQ$3,КИнвП_Дата&gt;EQ$3),
             IF(НачЦ_ИнвП_Дата&gt;EQ$3,SUMPRODUCT(($B$28:$B$41="АУП")*$F$28:$F$41),SUMPRODUCT(($B$28:$B$41="АУП")*$J$28:$J$41)),"")</f>
        <v>28980</v>
      </c>
      <c r="ER21" s="190">
        <f ca="1">IF(AND(НачИнвП_Дата&lt;=ER$3,КИнвП_Дата&gt;ER$3),
             IF(НачЦ_ИнвП_Дата&gt;ER$3,SUMPRODUCT(($B$28:$B$41="АУП")*$F$28:$F$41),SUMPRODUCT(($B$28:$B$41="АУП")*$J$28:$J$41)),"")</f>
        <v>28980</v>
      </c>
      <c r="ES21" s="190">
        <f ca="1">IF(AND(НачИнвП_Дата&lt;=ES$3,КИнвП_Дата&gt;ES$3),
             IF(НачЦ_ИнвП_Дата&gt;ES$3,SUMPRODUCT(($B$28:$B$41="АУП")*$F$28:$F$41),SUMPRODUCT(($B$28:$B$41="АУП")*$J$28:$J$41)),"")</f>
        <v>28980</v>
      </c>
      <c r="ET21" s="192">
        <f t="shared" ref="ET21" ca="1" si="1109">SUM(EQ21:ES21)</f>
        <v>86940</v>
      </c>
      <c r="EU21" s="190">
        <f ca="1">IF(AND(НачИнвП_Дата&lt;=EU$3,КИнвП_Дата&gt;EU$3),
             IF(НачЦ_ИнвП_Дата&gt;EU$3,SUMPRODUCT(($B$28:$B$41="АУП")*$F$28:$F$41),SUMPRODUCT(($B$28:$B$41="АУП")*$J$28:$J$41)),"")</f>
        <v>28980</v>
      </c>
      <c r="EV21" s="190">
        <f ca="1">IF(AND(НачИнвП_Дата&lt;=EV$3,КИнвП_Дата&gt;EV$3),
             IF(НачЦ_ИнвП_Дата&gt;EV$3,SUMPRODUCT(($B$28:$B$41="АУП")*$F$28:$F$41),SUMPRODUCT(($B$28:$B$41="АУП")*$J$28:$J$41)),"")</f>
        <v>28980</v>
      </c>
      <c r="EW21" s="190">
        <f ca="1">IF(AND(НачИнвП_Дата&lt;=EW$3,КИнвП_Дата&gt;EW$3),
             IF(НачЦ_ИнвП_Дата&gt;EW$3,SUMPRODUCT(($B$28:$B$41="АУП")*$F$28:$F$41),SUMPRODUCT(($B$28:$B$41="АУП")*$J$28:$J$41)),"")</f>
        <v>28980</v>
      </c>
      <c r="EX21" s="192">
        <f t="shared" ref="EX21" ca="1" si="1110">SUM(EU21:EW21)</f>
        <v>86940</v>
      </c>
      <c r="EY21" s="202">
        <f t="shared" ref="EY21" ca="1" si="1111">SUM(EL21,EP21,ET21,EX21)</f>
        <v>347760</v>
      </c>
      <c r="EZ21" s="190">
        <f ca="1">IF(AND(НачИнвП_Дата&lt;=EZ$3,КИнвП_Дата&gt;EZ$3),
             IF(НачЦ_ИнвП_Дата&gt;EZ$3,SUMPRODUCT(($B$28:$B$41="АУП")*$F$28:$F$41),SUMPRODUCT(($B$28:$B$41="АУП")*$J$28:$J$41)),"")</f>
        <v>28980</v>
      </c>
      <c r="FA21" s="190">
        <f ca="1">IF(AND(НачИнвП_Дата&lt;=FA$3,КИнвП_Дата&gt;FA$3),
             IF(НачЦ_ИнвП_Дата&gt;FA$3,SUMPRODUCT(($B$28:$B$41="АУП")*$F$28:$F$41),SUMPRODUCT(($B$28:$B$41="АУП")*$J$28:$J$41)),"")</f>
        <v>28980</v>
      </c>
      <c r="FB21" s="190">
        <f ca="1">IF(AND(НачИнвП_Дата&lt;=FB$3,КИнвП_Дата&gt;FB$3),
             IF(НачЦ_ИнвП_Дата&gt;FB$3,SUMPRODUCT(($B$28:$B$41="АУП")*$F$28:$F$41),SUMPRODUCT(($B$28:$B$41="АУП")*$J$28:$J$41)),"")</f>
        <v>28980</v>
      </c>
      <c r="FC21" s="192">
        <f t="shared" ref="FC21" ca="1" si="1112">SUM(EZ21:FB21)</f>
        <v>86940</v>
      </c>
      <c r="FD21" s="190">
        <f ca="1">IF(AND(НачИнвП_Дата&lt;=FD$3,КИнвП_Дата&gt;FD$3),
             IF(НачЦ_ИнвП_Дата&gt;FD$3,SUMPRODUCT(($B$28:$B$41="АУП")*$F$28:$F$41),SUMPRODUCT(($B$28:$B$41="АУП")*$J$28:$J$41)),"")</f>
        <v>28980</v>
      </c>
      <c r="FE21" s="190">
        <f ca="1">IF(AND(НачИнвП_Дата&lt;=FE$3,КИнвП_Дата&gt;FE$3),
             IF(НачЦ_ИнвП_Дата&gt;FE$3,SUMPRODUCT(($B$28:$B$41="АУП")*$F$28:$F$41),SUMPRODUCT(($B$28:$B$41="АУП")*$J$28:$J$41)),"")</f>
        <v>28980</v>
      </c>
      <c r="FF21" s="190">
        <f ca="1">IF(AND(НачИнвП_Дата&lt;=FF$3,КИнвП_Дата&gt;FF$3),
             IF(НачЦ_ИнвП_Дата&gt;FF$3,SUMPRODUCT(($B$28:$B$41="АУП")*$F$28:$F$41),SUMPRODUCT(($B$28:$B$41="АУП")*$J$28:$J$41)),"")</f>
        <v>28980</v>
      </c>
      <c r="FG21" s="192">
        <f t="shared" ref="FG21" ca="1" si="1113">SUM(FD21:FF21)</f>
        <v>86940</v>
      </c>
      <c r="FH21" s="190">
        <f ca="1">IF(AND(НачИнвП_Дата&lt;=FH$3,КИнвП_Дата&gt;FH$3),
             IF(НачЦ_ИнвП_Дата&gt;FH$3,SUMPRODUCT(($B$28:$B$41="АУП")*$F$28:$F$41),SUMPRODUCT(($B$28:$B$41="АУП")*$J$28:$J$41)),"")</f>
        <v>28980</v>
      </c>
      <c r="FI21" s="190">
        <f ca="1">IF(AND(НачИнвП_Дата&lt;=FI$3,КИнвП_Дата&gt;FI$3),
             IF(НачЦ_ИнвП_Дата&gt;FI$3,SUMPRODUCT(($B$28:$B$41="АУП")*$F$28:$F$41),SUMPRODUCT(($B$28:$B$41="АУП")*$J$28:$J$41)),"")</f>
        <v>28980</v>
      </c>
      <c r="FJ21" s="190">
        <f ca="1">IF(AND(НачИнвП_Дата&lt;=FJ$3,КИнвП_Дата&gt;FJ$3),
             IF(НачЦ_ИнвП_Дата&gt;FJ$3,SUMPRODUCT(($B$28:$B$41="АУП")*$F$28:$F$41),SUMPRODUCT(($B$28:$B$41="АУП")*$J$28:$J$41)),"")</f>
        <v>28980</v>
      </c>
      <c r="FK21" s="192">
        <f t="shared" ref="FK21" ca="1" si="1114">SUM(FH21:FJ21)</f>
        <v>86940</v>
      </c>
      <c r="FL21" s="190">
        <f ca="1">IF(AND(НачИнвП_Дата&lt;=FL$3,КИнвП_Дата&gt;FL$3),
             IF(НачЦ_ИнвП_Дата&gt;FL$3,SUMPRODUCT(($B$28:$B$41="АУП")*$F$28:$F$41),SUMPRODUCT(($B$28:$B$41="АУП")*$J$28:$J$41)),"")</f>
        <v>28980</v>
      </c>
      <c r="FM21" s="190">
        <f ca="1">IF(AND(НачИнвП_Дата&lt;=FM$3,КИнвП_Дата&gt;FM$3),
             IF(НачЦ_ИнвП_Дата&gt;FM$3,SUMPRODUCT(($B$28:$B$41="АУП")*$F$28:$F$41),SUMPRODUCT(($B$28:$B$41="АУП")*$J$28:$J$41)),"")</f>
        <v>28980</v>
      </c>
      <c r="FN21" s="190">
        <f ca="1">IF(AND(НачИнвП_Дата&lt;=FN$3,КИнвП_Дата&gt;FN$3),
             IF(НачЦ_ИнвП_Дата&gt;FN$3,SUMPRODUCT(($B$28:$B$41="АУП")*$F$28:$F$41),SUMPRODUCT(($B$28:$B$41="АУП")*$J$28:$J$41)),"")</f>
        <v>28980</v>
      </c>
      <c r="FO21" s="192">
        <f t="shared" ref="FO21" ca="1" si="1115">SUM(FL21:FN21)</f>
        <v>86940</v>
      </c>
      <c r="FP21" s="202">
        <f t="shared" ref="FP21" ca="1" si="1116">SUM(FC21,FG21,FK21,FO21)</f>
        <v>347760</v>
      </c>
      <c r="FQ21" s="190">
        <f ca="1">IF(AND(НачИнвП_Дата&lt;=FQ$3,КИнвП_Дата&gt;FQ$3),
             IF(НачЦ_ИнвП_Дата&gt;FQ$3,SUMPRODUCT(($B$28:$B$41="АУП")*$F$28:$F$41),SUMPRODUCT(($B$28:$B$41="АУП")*$J$28:$J$41)),"")</f>
        <v>28980</v>
      </c>
      <c r="FR21" s="190">
        <f ca="1">IF(AND(НачИнвП_Дата&lt;=FR$3,КИнвП_Дата&gt;FR$3),
             IF(НачЦ_ИнвП_Дата&gt;FR$3,SUMPRODUCT(($B$28:$B$41="АУП")*$F$28:$F$41),SUMPRODUCT(($B$28:$B$41="АУП")*$J$28:$J$41)),"")</f>
        <v>28980</v>
      </c>
      <c r="FS21" s="190">
        <f ca="1">IF(AND(НачИнвП_Дата&lt;=FS$3,КИнвП_Дата&gt;FS$3),
             IF(НачЦ_ИнвП_Дата&gt;FS$3,SUMPRODUCT(($B$28:$B$41="АУП")*$F$28:$F$41),SUMPRODUCT(($B$28:$B$41="АУП")*$J$28:$J$41)),"")</f>
        <v>28980</v>
      </c>
      <c r="FT21" s="192">
        <f t="shared" ref="FT21" ca="1" si="1117">SUM(FQ21:FS21)</f>
        <v>86940</v>
      </c>
      <c r="FU21" s="190">
        <f ca="1">IF(AND(НачИнвП_Дата&lt;=FU$3,КИнвП_Дата&gt;FU$3),
             IF(НачЦ_ИнвП_Дата&gt;FU$3,SUMPRODUCT(($B$28:$B$41="АУП")*$F$28:$F$41),SUMPRODUCT(($B$28:$B$41="АУП")*$J$28:$J$41)),"")</f>
        <v>28980</v>
      </c>
      <c r="FV21" s="190">
        <f ca="1">IF(AND(НачИнвП_Дата&lt;=FV$3,КИнвП_Дата&gt;FV$3),
             IF(НачЦ_ИнвП_Дата&gt;FV$3,SUMPRODUCT(($B$28:$B$41="АУП")*$F$28:$F$41),SUMPRODUCT(($B$28:$B$41="АУП")*$J$28:$J$41)),"")</f>
        <v>28980</v>
      </c>
      <c r="FW21" s="190">
        <f ca="1">IF(AND(НачИнвП_Дата&lt;=FW$3,КИнвП_Дата&gt;FW$3),
             IF(НачЦ_ИнвП_Дата&gt;FW$3,SUMPRODUCT(($B$28:$B$41="АУП")*$F$28:$F$41),SUMPRODUCT(($B$28:$B$41="АУП")*$J$28:$J$41)),"")</f>
        <v>28980</v>
      </c>
      <c r="FX21" s="192">
        <f t="shared" ref="FX21" ca="1" si="1118">SUM(FU21:FW21)</f>
        <v>86940</v>
      </c>
      <c r="FY21" s="190">
        <f ca="1">IF(AND(НачИнвП_Дата&lt;=FY$3,КИнвП_Дата&gt;FY$3),
             IF(НачЦ_ИнвП_Дата&gt;FY$3,SUMPRODUCT(($B$28:$B$41="АУП")*$F$28:$F$41),SUMPRODUCT(($B$28:$B$41="АУП")*$J$28:$J$41)),"")</f>
        <v>28980</v>
      </c>
      <c r="FZ21" s="190">
        <f ca="1">IF(AND(НачИнвП_Дата&lt;=FZ$3,КИнвП_Дата&gt;FZ$3),
             IF(НачЦ_ИнвП_Дата&gt;FZ$3,SUMPRODUCT(($B$28:$B$41="АУП")*$F$28:$F$41),SUMPRODUCT(($B$28:$B$41="АУП")*$J$28:$J$41)),"")</f>
        <v>28980</v>
      </c>
      <c r="GA21" s="190">
        <f ca="1">IF(AND(НачИнвП_Дата&lt;=GA$3,КИнвП_Дата&gt;GA$3),
             IF(НачЦ_ИнвП_Дата&gt;GA$3,SUMPRODUCT(($B$28:$B$41="АУП")*$F$28:$F$41),SUMPRODUCT(($B$28:$B$41="АУП")*$J$28:$J$41)),"")</f>
        <v>28980</v>
      </c>
      <c r="GB21" s="192">
        <f t="shared" ref="GB21" ca="1" si="1119">SUM(FY21:GA21)</f>
        <v>86940</v>
      </c>
      <c r="GC21" s="190">
        <f ca="1">IF(AND(НачИнвП_Дата&lt;=GC$3,КИнвП_Дата&gt;GC$3),
             IF(НачЦ_ИнвП_Дата&gt;GC$3,SUMPRODUCT(($B$28:$B$41="АУП")*$F$28:$F$41),SUMPRODUCT(($B$28:$B$41="АУП")*$J$28:$J$41)),"")</f>
        <v>28980</v>
      </c>
      <c r="GD21" s="190">
        <f ca="1">IF(AND(НачИнвП_Дата&lt;=GD$3,КИнвП_Дата&gt;GD$3),
             IF(НачЦ_ИнвП_Дата&gt;GD$3,SUMPRODUCT(($B$28:$B$41="АУП")*$F$28:$F$41),SUMPRODUCT(($B$28:$B$41="АУП")*$J$28:$J$41)),"")</f>
        <v>28980</v>
      </c>
      <c r="GE21" s="190">
        <f ca="1">IF(AND(НачИнвП_Дата&lt;=GE$3,КИнвП_Дата&gt;GE$3),
             IF(НачЦ_ИнвП_Дата&gt;GE$3,SUMPRODUCT(($B$28:$B$41="АУП")*$F$28:$F$41),SUMPRODUCT(($B$28:$B$41="АУП")*$J$28:$J$41)),"")</f>
        <v>28980</v>
      </c>
      <c r="GF21" s="192">
        <f t="shared" ref="GF21" ca="1" si="1120">SUM(GC21:GE21)</f>
        <v>86940</v>
      </c>
      <c r="GG21" s="202">
        <f t="shared" ref="GG21" ca="1" si="1121">SUM(FT21,FX21,GB21,GF21)</f>
        <v>347760</v>
      </c>
      <c r="GH21" s="190">
        <f ca="1">IF(AND(НачИнвП_Дата&lt;=GH$3,КИнвП_Дата&gt;GH$3),
             IF(НачЦ_ИнвП_Дата&gt;GH$3,SUMPRODUCT(($B$28:$B$41="АУП")*$F$28:$F$41),SUMPRODUCT(($B$28:$B$41="АУП")*$J$28:$J$41)),"")</f>
        <v>28980</v>
      </c>
      <c r="GI21" s="190">
        <f ca="1">IF(AND(НачИнвП_Дата&lt;=GI$3,КИнвП_Дата&gt;GI$3),
             IF(НачЦ_ИнвП_Дата&gt;GI$3,SUMPRODUCT(($B$28:$B$41="АУП")*$F$28:$F$41),SUMPRODUCT(($B$28:$B$41="АУП")*$J$28:$J$41)),"")</f>
        <v>28980</v>
      </c>
      <c r="GJ21" s="190">
        <f ca="1">IF(AND(НачИнвП_Дата&lt;=GJ$3,КИнвП_Дата&gt;GJ$3),
             IF(НачЦ_ИнвП_Дата&gt;GJ$3,SUMPRODUCT(($B$28:$B$41="АУП")*$F$28:$F$41),SUMPRODUCT(($B$28:$B$41="АУП")*$J$28:$J$41)),"")</f>
        <v>28980</v>
      </c>
      <c r="GK21" s="192">
        <f t="shared" ref="GK21" ca="1" si="1122">SUM(GH21:GJ21)</f>
        <v>86940</v>
      </c>
      <c r="GL21" s="190">
        <f ca="1">IF(AND(НачИнвП_Дата&lt;=GL$3,КИнвП_Дата&gt;GL$3),
             IF(НачЦ_ИнвП_Дата&gt;GL$3,SUMPRODUCT(($B$28:$B$41="АУП")*$F$28:$F$41),SUMPRODUCT(($B$28:$B$41="АУП")*$J$28:$J$41)),"")</f>
        <v>28980</v>
      </c>
      <c r="GM21" s="190">
        <f ca="1">IF(AND(НачИнвП_Дата&lt;=GM$3,КИнвП_Дата&gt;GM$3),
             IF(НачЦ_ИнвП_Дата&gt;GM$3,SUMPRODUCT(($B$28:$B$41="АУП")*$F$28:$F$41),SUMPRODUCT(($B$28:$B$41="АУП")*$J$28:$J$41)),"")</f>
        <v>28980</v>
      </c>
      <c r="GN21" s="190">
        <f ca="1">IF(AND(НачИнвП_Дата&lt;=GN$3,КИнвП_Дата&gt;GN$3),
             IF(НачЦ_ИнвП_Дата&gt;GN$3,SUMPRODUCT(($B$28:$B$41="АУП")*$F$28:$F$41),SUMPRODUCT(($B$28:$B$41="АУП")*$J$28:$J$41)),"")</f>
        <v>28980</v>
      </c>
      <c r="GO21" s="192">
        <f t="shared" ref="GO21" ca="1" si="1123">SUM(GL21:GN21)</f>
        <v>86940</v>
      </c>
      <c r="GP21" s="190">
        <f ca="1">IF(AND(НачИнвП_Дата&lt;=GP$3,КИнвП_Дата&gt;GP$3),
             IF(НачЦ_ИнвП_Дата&gt;GP$3,SUMPRODUCT(($B$28:$B$41="АУП")*$F$28:$F$41),SUMPRODUCT(($B$28:$B$41="АУП")*$J$28:$J$41)),"")</f>
        <v>28980</v>
      </c>
      <c r="GQ21" s="190">
        <f ca="1">IF(AND(НачИнвП_Дата&lt;=GQ$3,КИнвП_Дата&gt;GQ$3),
             IF(НачЦ_ИнвП_Дата&gt;GQ$3,SUMPRODUCT(($B$28:$B$41="АУП")*$F$28:$F$41),SUMPRODUCT(($B$28:$B$41="АУП")*$J$28:$J$41)),"")</f>
        <v>28980</v>
      </c>
      <c r="GR21" s="190">
        <f ca="1">IF(AND(НачИнвП_Дата&lt;=GR$3,КИнвП_Дата&gt;GR$3),
             IF(НачЦ_ИнвП_Дата&gt;GR$3,SUMPRODUCT(($B$28:$B$41="АУП")*$F$28:$F$41),SUMPRODUCT(($B$28:$B$41="АУП")*$J$28:$J$41)),"")</f>
        <v>28980</v>
      </c>
      <c r="GS21" s="192">
        <f t="shared" ref="GS21" ca="1" si="1124">SUM(GP21:GR21)</f>
        <v>86940</v>
      </c>
      <c r="GT21" s="190">
        <f ca="1">IF(AND(НачИнвП_Дата&lt;=GT$3,КИнвП_Дата&gt;GT$3),
             IF(НачЦ_ИнвП_Дата&gt;GT$3,SUMPRODUCT(($B$28:$B$41="АУП")*$F$28:$F$41),SUMPRODUCT(($B$28:$B$41="АУП")*$J$28:$J$41)),"")</f>
        <v>28980</v>
      </c>
      <c r="GU21" s="190">
        <f ca="1">IF(AND(НачИнвП_Дата&lt;=GU$3,КИнвП_Дата&gt;GU$3),
             IF(НачЦ_ИнвП_Дата&gt;GU$3,SUMPRODUCT(($B$28:$B$41="АУП")*$F$28:$F$41),SUMPRODUCT(($B$28:$B$41="АУП")*$J$28:$J$41)),"")</f>
        <v>28980</v>
      </c>
      <c r="GV21" s="190">
        <f ca="1">IF(AND(НачИнвП_Дата&lt;=GV$3,КИнвП_Дата&gt;GV$3),
             IF(НачЦ_ИнвП_Дата&gt;GV$3,SUMPRODUCT(($B$28:$B$41="АУП")*$F$28:$F$41),SUMPRODUCT(($B$28:$B$41="АУП")*$J$28:$J$41)),"")</f>
        <v>28980</v>
      </c>
      <c r="GW21" s="192">
        <f t="shared" ref="GW21" ca="1" si="1125">SUM(GT21:GV21)</f>
        <v>86940</v>
      </c>
      <c r="GX21" s="202">
        <f t="shared" ref="GX21" ca="1" si="1126">SUM(GK21,GO21,GS21,GW21)</f>
        <v>347760</v>
      </c>
      <c r="GY21" s="190">
        <f ca="1">IF(AND(НачИнвП_Дата&lt;=GY$3,КИнвП_Дата&gt;GY$3),
             IF(НачЦ_ИнвП_Дата&gt;GY$3,SUMPRODUCT(($B$28:$B$41="АУП")*$F$28:$F$41),SUMPRODUCT(($B$28:$B$41="АУП")*$J$28:$J$41)),"")</f>
        <v>28980</v>
      </c>
      <c r="GZ21" s="190">
        <f ca="1">IF(AND(НачИнвП_Дата&lt;=GZ$3,КИнвП_Дата&gt;GZ$3),
             IF(НачЦ_ИнвП_Дата&gt;GZ$3,SUMPRODUCT(($B$28:$B$41="АУП")*$F$28:$F$41),SUMPRODUCT(($B$28:$B$41="АУП")*$J$28:$J$41)),"")</f>
        <v>28980</v>
      </c>
      <c r="HA21" s="190">
        <f ca="1">IF(AND(НачИнвП_Дата&lt;=HA$3,КИнвП_Дата&gt;HA$3),
             IF(НачЦ_ИнвП_Дата&gt;HA$3,SUMPRODUCT(($B$28:$B$41="АУП")*$F$28:$F$41),SUMPRODUCT(($B$28:$B$41="АУП")*$J$28:$J$41)),"")</f>
        <v>28980</v>
      </c>
      <c r="HB21" s="192">
        <f t="shared" ref="HB21" ca="1" si="1127">SUM(GY21:HA21)</f>
        <v>86940</v>
      </c>
      <c r="HC21" s="190">
        <f ca="1">IF(AND(НачИнвП_Дата&lt;=HC$3,КИнвП_Дата&gt;HC$3),
             IF(НачЦ_ИнвП_Дата&gt;HC$3,SUMPRODUCT(($B$28:$B$41="АУП")*$F$28:$F$41),SUMPRODUCT(($B$28:$B$41="АУП")*$J$28:$J$41)),"")</f>
        <v>28980</v>
      </c>
      <c r="HD21" s="190">
        <f ca="1">IF(AND(НачИнвП_Дата&lt;=HD$3,КИнвП_Дата&gt;HD$3),
             IF(НачЦ_ИнвП_Дата&gt;HD$3,SUMPRODUCT(($B$28:$B$41="АУП")*$F$28:$F$41),SUMPRODUCT(($B$28:$B$41="АУП")*$J$28:$J$41)),"")</f>
        <v>28980</v>
      </c>
      <c r="HE21" s="190">
        <f ca="1">IF(AND(НачИнвП_Дата&lt;=HE$3,КИнвП_Дата&gt;HE$3),
             IF(НачЦ_ИнвП_Дата&gt;HE$3,SUMPRODUCT(($B$28:$B$41="АУП")*$F$28:$F$41),SUMPRODUCT(($B$28:$B$41="АУП")*$J$28:$J$41)),"")</f>
        <v>28980</v>
      </c>
      <c r="HF21" s="192">
        <f t="shared" ref="HF21" ca="1" si="1128">SUM(HC21:HE21)</f>
        <v>86940</v>
      </c>
      <c r="HG21" s="190">
        <f ca="1">IF(AND(НачИнвП_Дата&lt;=HG$3,КИнвП_Дата&gt;HG$3),
             IF(НачЦ_ИнвП_Дата&gt;HG$3,SUMPRODUCT(($B$28:$B$41="АУП")*$F$28:$F$41),SUMPRODUCT(($B$28:$B$41="АУП")*$J$28:$J$41)),"")</f>
        <v>28980</v>
      </c>
      <c r="HH21" s="190">
        <f ca="1">IF(AND(НачИнвП_Дата&lt;=HH$3,КИнвП_Дата&gt;HH$3),
             IF(НачЦ_ИнвП_Дата&gt;HH$3,SUMPRODUCT(($B$28:$B$41="АУП")*$F$28:$F$41),SUMPRODUCT(($B$28:$B$41="АУП")*$J$28:$J$41)),"")</f>
        <v>28980</v>
      </c>
      <c r="HI21" s="190">
        <f ca="1">IF(AND(НачИнвП_Дата&lt;=HI$3,КИнвП_Дата&gt;HI$3),
             IF(НачЦ_ИнвП_Дата&gt;HI$3,SUMPRODUCT(($B$28:$B$41="АУП")*$F$28:$F$41),SUMPRODUCT(($B$28:$B$41="АУП")*$J$28:$J$41)),"")</f>
        <v>28980</v>
      </c>
      <c r="HJ21" s="192">
        <f t="shared" ref="HJ21" ca="1" si="1129">SUM(HG21:HI21)</f>
        <v>86940</v>
      </c>
      <c r="HK21" s="190">
        <f ca="1">IF(AND(НачИнвП_Дата&lt;=HK$3,КИнвП_Дата&gt;HK$3),
             IF(НачЦ_ИнвП_Дата&gt;HK$3,SUMPRODUCT(($B$28:$B$41="АУП")*$F$28:$F$41),SUMPRODUCT(($B$28:$B$41="АУП")*$J$28:$J$41)),"")</f>
        <v>28980</v>
      </c>
      <c r="HL21" s="190">
        <f ca="1">IF(AND(НачИнвП_Дата&lt;=HL$3,КИнвП_Дата&gt;HL$3),
             IF(НачЦ_ИнвП_Дата&gt;HL$3,SUMPRODUCT(($B$28:$B$41="АУП")*$F$28:$F$41),SUMPRODUCT(($B$28:$B$41="АУП")*$J$28:$J$41)),"")</f>
        <v>28980</v>
      </c>
      <c r="HM21" s="190">
        <f ca="1">IF(AND(НачИнвП_Дата&lt;=HM$3,КИнвП_Дата&gt;HM$3),
             IF(НачЦ_ИнвП_Дата&gt;HM$3,SUMPRODUCT(($B$28:$B$41="АУП")*$F$28:$F$41),SUMPRODUCT(($B$28:$B$41="АУП")*$J$28:$J$41)),"")</f>
        <v>28980</v>
      </c>
      <c r="HN21" s="192">
        <f t="shared" ref="HN21" ca="1" si="1130">SUM(HK21:HM21)</f>
        <v>86940</v>
      </c>
      <c r="HO21" s="202">
        <f t="shared" ref="HO21" ca="1" si="1131">SUM(HB21,HF21,HJ21,HN21)</f>
        <v>347760</v>
      </c>
      <c r="HP21" s="190">
        <f ca="1">IF(AND(НачИнвП_Дата&lt;=HP$3,КИнвП_Дата&gt;HP$3),
             IF(НачЦ_ИнвП_Дата&gt;HP$3,SUMPRODUCT(($B$28:$B$41="АУП")*$F$28:$F$41),SUMPRODUCT(($B$28:$B$41="АУП")*$J$28:$J$41)),"")</f>
        <v>28980</v>
      </c>
      <c r="HQ21" s="190">
        <f ca="1">IF(AND(НачИнвП_Дата&lt;=HQ$3,КИнвП_Дата&gt;HQ$3),
             IF(НачЦ_ИнвП_Дата&gt;HQ$3,SUMPRODUCT(($B$28:$B$41="АУП")*$F$28:$F$41),SUMPRODUCT(($B$28:$B$41="АУП")*$J$28:$J$41)),"")</f>
        <v>28980</v>
      </c>
      <c r="HR21" s="190">
        <f ca="1">IF(AND(НачИнвП_Дата&lt;=HR$3,КИнвП_Дата&gt;HR$3),
             IF(НачЦ_ИнвП_Дата&gt;HR$3,SUMPRODUCT(($B$28:$B$41="АУП")*$F$28:$F$41),SUMPRODUCT(($B$28:$B$41="АУП")*$J$28:$J$41)),"")</f>
        <v>28980</v>
      </c>
      <c r="HS21" s="192">
        <f t="shared" ref="HS21" ca="1" si="1132">SUM(HP21:HR21)</f>
        <v>86940</v>
      </c>
      <c r="HT21" s="190">
        <f ca="1">IF(AND(НачИнвП_Дата&lt;=HT$3,КИнвП_Дата&gt;HT$3),
             IF(НачЦ_ИнвП_Дата&gt;HT$3,SUMPRODUCT(($B$28:$B$41="АУП")*$F$28:$F$41),SUMPRODUCT(($B$28:$B$41="АУП")*$J$28:$J$41)),"")</f>
        <v>28980</v>
      </c>
      <c r="HU21" s="190">
        <f ca="1">IF(AND(НачИнвП_Дата&lt;=HU$3,КИнвП_Дата&gt;HU$3),
             IF(НачЦ_ИнвП_Дата&gt;HU$3,SUMPRODUCT(($B$28:$B$41="АУП")*$F$28:$F$41),SUMPRODUCT(($B$28:$B$41="АУП")*$J$28:$J$41)),"")</f>
        <v>28980</v>
      </c>
      <c r="HV21" s="190">
        <f ca="1">IF(AND(НачИнвП_Дата&lt;=HV$3,КИнвП_Дата&gt;HV$3),
             IF(НачЦ_ИнвП_Дата&gt;HV$3,SUMPRODUCT(($B$28:$B$41="АУП")*$F$28:$F$41),SUMPRODUCT(($B$28:$B$41="АУП")*$J$28:$J$41)),"")</f>
        <v>28980</v>
      </c>
      <c r="HW21" s="192">
        <f t="shared" ref="HW21" ca="1" si="1133">SUM(HT21:HV21)</f>
        <v>86940</v>
      </c>
      <c r="HX21" s="190">
        <f ca="1">IF(AND(НачИнвП_Дата&lt;=HX$3,КИнвП_Дата&gt;HX$3),
             IF(НачЦ_ИнвП_Дата&gt;HX$3,SUMPRODUCT(($B$28:$B$41="АУП")*$F$28:$F$41),SUMPRODUCT(($B$28:$B$41="АУП")*$J$28:$J$41)),"")</f>
        <v>28980</v>
      </c>
      <c r="HY21" s="190">
        <f ca="1">IF(AND(НачИнвП_Дата&lt;=HY$3,КИнвП_Дата&gt;HY$3),
             IF(НачЦ_ИнвП_Дата&gt;HY$3,SUMPRODUCT(($B$28:$B$41="АУП")*$F$28:$F$41),SUMPRODUCT(($B$28:$B$41="АУП")*$J$28:$J$41)),"")</f>
        <v>28980</v>
      </c>
      <c r="HZ21" s="190">
        <f ca="1">IF(AND(НачИнвП_Дата&lt;=HZ$3,КИнвП_Дата&gt;HZ$3),
             IF(НачЦ_ИнвП_Дата&gt;HZ$3,SUMPRODUCT(($B$28:$B$41="АУП")*$F$28:$F$41),SUMPRODUCT(($B$28:$B$41="АУП")*$J$28:$J$41)),"")</f>
        <v>28980</v>
      </c>
      <c r="IA21" s="192">
        <f t="shared" ref="IA21" ca="1" si="1134">SUM(HX21:HZ21)</f>
        <v>86940</v>
      </c>
      <c r="IB21" s="190">
        <f ca="1">IF(AND(НачИнвП_Дата&lt;=IB$3,КИнвП_Дата&gt;IB$3),
             IF(НачЦ_ИнвП_Дата&gt;IB$3,SUMPRODUCT(($B$28:$B$41="АУП")*$F$28:$F$41),SUMPRODUCT(($B$28:$B$41="АУП")*$J$28:$J$41)),"")</f>
        <v>28980</v>
      </c>
      <c r="IC21" s="190">
        <f ca="1">IF(AND(НачИнвП_Дата&lt;=IC$3,КИнвП_Дата&gt;IC$3),
             IF(НачЦ_ИнвП_Дата&gt;IC$3,SUMPRODUCT(($B$28:$B$41="АУП")*$F$28:$F$41),SUMPRODUCT(($B$28:$B$41="АУП")*$J$28:$J$41)),"")</f>
        <v>28980</v>
      </c>
      <c r="ID21" s="190">
        <f ca="1">IF(AND(НачИнвП_Дата&lt;=ID$3,КИнвП_Дата&gt;ID$3),
             IF(НачЦ_ИнвП_Дата&gt;ID$3,SUMPRODUCT(($B$28:$B$41="АУП")*$F$28:$F$41),SUMPRODUCT(($B$28:$B$41="АУП")*$J$28:$J$41)),"")</f>
        <v>28980</v>
      </c>
      <c r="IE21" s="192">
        <f t="shared" ref="IE21" ca="1" si="1135">SUM(IB21:ID21)</f>
        <v>86940</v>
      </c>
      <c r="IF21" s="202">
        <f t="shared" ref="IF21" ca="1" si="1136">SUM(HS21,HW21,IA21,IE21)</f>
        <v>347760</v>
      </c>
      <c r="IG21" s="190">
        <f ca="1">IF(AND(НачИнвП_Дата&lt;=IG$3,КИнвП_Дата&gt;IG$3),
             IF(НачЦ_ИнвП_Дата&gt;IG$3,SUMPRODUCT(($B$28:$B$41="АУП")*$F$28:$F$41),SUMPRODUCT(($B$28:$B$41="АУП")*$J$28:$J$41)),"")</f>
        <v>28980</v>
      </c>
      <c r="IH21" s="190">
        <f ca="1">IF(AND(НачИнвП_Дата&lt;=IH$3,КИнвП_Дата&gt;IH$3),
             IF(НачЦ_ИнвП_Дата&gt;IH$3,SUMPRODUCT(($B$28:$B$41="АУП")*$F$28:$F$41),SUMPRODUCT(($B$28:$B$41="АУП")*$J$28:$J$41)),"")</f>
        <v>28980</v>
      </c>
      <c r="II21" s="190">
        <f ca="1">IF(AND(НачИнвП_Дата&lt;=II$3,КИнвП_Дата&gt;II$3),
             IF(НачЦ_ИнвП_Дата&gt;II$3,SUMPRODUCT(($B$28:$B$41="АУП")*$F$28:$F$41),SUMPRODUCT(($B$28:$B$41="АУП")*$J$28:$J$41)),"")</f>
        <v>28980</v>
      </c>
      <c r="IJ21" s="192">
        <f t="shared" ref="IJ21" ca="1" si="1137">SUM(IG21:II21)</f>
        <v>86940</v>
      </c>
      <c r="IK21" s="190">
        <f ca="1">IF(AND(НачИнвП_Дата&lt;=IK$3,КИнвП_Дата&gt;IK$3),
             IF(НачЦ_ИнвП_Дата&gt;IK$3,SUMPRODUCT(($B$28:$B$41="АУП")*$F$28:$F$41),SUMPRODUCT(($B$28:$B$41="АУП")*$J$28:$J$41)),"")</f>
        <v>28980</v>
      </c>
      <c r="IL21" s="190">
        <f ca="1">IF(AND(НачИнвП_Дата&lt;=IL$3,КИнвП_Дата&gt;IL$3),
             IF(НачЦ_ИнвП_Дата&gt;IL$3,SUMPRODUCT(($B$28:$B$41="АУП")*$F$28:$F$41),SUMPRODUCT(($B$28:$B$41="АУП")*$J$28:$J$41)),"")</f>
        <v>28980</v>
      </c>
      <c r="IM21" s="190">
        <f ca="1">IF(AND(НачИнвП_Дата&lt;=IM$3,КИнвП_Дата&gt;IM$3),
             IF(НачЦ_ИнвП_Дата&gt;IM$3,SUMPRODUCT(($B$28:$B$41="АУП")*$F$28:$F$41),SUMPRODUCT(($B$28:$B$41="АУП")*$J$28:$J$41)),"")</f>
        <v>28980</v>
      </c>
      <c r="IN21" s="192">
        <f t="shared" ref="IN21" ca="1" si="1138">SUM(IK21:IM21)</f>
        <v>86940</v>
      </c>
      <c r="IO21" s="190">
        <f ca="1">IF(AND(НачИнвП_Дата&lt;=IO$3,КИнвП_Дата&gt;IO$3),
             IF(НачЦ_ИнвП_Дата&gt;IO$3,SUMPRODUCT(($B$28:$B$41="АУП")*$F$28:$F$41),SUMPRODUCT(($B$28:$B$41="АУП")*$J$28:$J$41)),"")</f>
        <v>28980</v>
      </c>
      <c r="IP21" s="190">
        <f ca="1">IF(AND(НачИнвП_Дата&lt;=IP$3,КИнвП_Дата&gt;IP$3),
             IF(НачЦ_ИнвП_Дата&gt;IP$3,SUMPRODUCT(($B$28:$B$41="АУП")*$F$28:$F$41),SUMPRODUCT(($B$28:$B$41="АУП")*$J$28:$J$41)),"")</f>
        <v>28980</v>
      </c>
      <c r="IQ21" s="190">
        <f ca="1">IF(AND(НачИнвП_Дата&lt;=IQ$3,КИнвП_Дата&gt;IQ$3),
             IF(НачЦ_ИнвП_Дата&gt;IQ$3,SUMPRODUCT(($B$28:$B$41="АУП")*$F$28:$F$41),SUMPRODUCT(($B$28:$B$41="АУП")*$J$28:$J$41)),"")</f>
        <v>28980</v>
      </c>
      <c r="IR21" s="192">
        <f t="shared" ref="IR21" ca="1" si="1139">SUM(IO21:IQ21)</f>
        <v>86940</v>
      </c>
      <c r="IS21" s="190">
        <f ca="1">IF(AND(НачИнвП_Дата&lt;=IS$3,КИнвП_Дата&gt;IS$3),
             IF(НачЦ_ИнвП_Дата&gt;IS$3,SUMPRODUCT(($B$28:$B$41="АУП")*$F$28:$F$41),SUMPRODUCT(($B$28:$B$41="АУП")*$J$28:$J$41)),"")</f>
        <v>28980</v>
      </c>
      <c r="IT21" s="190">
        <f ca="1">IF(AND(НачИнвП_Дата&lt;=IT$3,КИнвП_Дата&gt;IT$3),
             IF(НачЦ_ИнвП_Дата&gt;IT$3,SUMPRODUCT(($B$28:$B$41="АУП")*$F$28:$F$41),SUMPRODUCT(($B$28:$B$41="АУП")*$J$28:$J$41)),"")</f>
        <v>28980</v>
      </c>
      <c r="IU21" s="190">
        <f ca="1">IF(AND(НачИнвП_Дата&lt;=IU$3,КИнвП_Дата&gt;IU$3),
             IF(НачЦ_ИнвП_Дата&gt;IU$3,SUMPRODUCT(($B$28:$B$41="АУП")*$F$28:$F$41),SUMPRODUCT(($B$28:$B$41="АУП")*$J$28:$J$41)),"")</f>
        <v>28980</v>
      </c>
      <c r="IV21" s="192">
        <f t="shared" ref="IV21" ca="1" si="1140">SUM(IS21:IU21)</f>
        <v>86940</v>
      </c>
      <c r="IW21" s="202">
        <f t="shared" ref="IW21" ca="1" si="1141">SUM(IJ21,IN21,IR21,IV21)</f>
        <v>347760</v>
      </c>
      <c r="IX21" s="190">
        <f ca="1">IF(AND(НачИнвП_Дата&lt;=IX$3,КИнвП_Дата&gt;IX$3),
             IF(НачЦ_ИнвП_Дата&gt;IX$3,SUMPRODUCT(($B$28:$B$41="АУП")*$F$28:$F$41),SUMPRODUCT(($B$28:$B$41="АУП")*$J$28:$J$41)),"")</f>
        <v>28980</v>
      </c>
      <c r="IY21" s="190">
        <f ca="1">IF(AND(НачИнвП_Дата&lt;=IY$3,КИнвП_Дата&gt;IY$3),
             IF(НачЦ_ИнвП_Дата&gt;IY$3,SUMPRODUCT(($B$28:$B$41="АУП")*$F$28:$F$41),SUMPRODUCT(($B$28:$B$41="АУП")*$J$28:$J$41)),"")</f>
        <v>28980</v>
      </c>
      <c r="IZ21" s="190">
        <f ca="1">IF(AND(НачИнвП_Дата&lt;=IZ$3,КИнвП_Дата&gt;IZ$3),
             IF(НачЦ_ИнвП_Дата&gt;IZ$3,SUMPRODUCT(($B$28:$B$41="АУП")*$F$28:$F$41),SUMPRODUCT(($B$28:$B$41="АУП")*$J$28:$J$41)),"")</f>
        <v>28980</v>
      </c>
      <c r="JA21" s="192">
        <f t="shared" ref="JA21" ca="1" si="1142">SUM(IX21:IZ21)</f>
        <v>86940</v>
      </c>
      <c r="JB21" s="190">
        <f ca="1">IF(AND(НачИнвП_Дата&lt;=JB$3,КИнвП_Дата&gt;JB$3),
             IF(НачЦ_ИнвП_Дата&gt;JB$3,SUMPRODUCT(($B$28:$B$41="АУП")*$F$28:$F$41),SUMPRODUCT(($B$28:$B$41="АУП")*$J$28:$J$41)),"")</f>
        <v>28980</v>
      </c>
      <c r="JC21" s="190">
        <f ca="1">IF(AND(НачИнвП_Дата&lt;=JC$3,КИнвП_Дата&gt;JC$3),
             IF(НачЦ_ИнвП_Дата&gt;JC$3,SUMPRODUCT(($B$28:$B$41="АУП")*$F$28:$F$41),SUMPRODUCT(($B$28:$B$41="АУП")*$J$28:$J$41)),"")</f>
        <v>28980</v>
      </c>
      <c r="JD21" s="190">
        <f ca="1">IF(AND(НачИнвП_Дата&lt;=JD$3,КИнвП_Дата&gt;JD$3),
             IF(НачЦ_ИнвП_Дата&gt;JD$3,SUMPRODUCT(($B$28:$B$41="АУП")*$F$28:$F$41),SUMPRODUCT(($B$28:$B$41="АУП")*$J$28:$J$41)),"")</f>
        <v>28980</v>
      </c>
      <c r="JE21" s="192">
        <f t="shared" ref="JE21" ca="1" si="1143">SUM(JB21:JD21)</f>
        <v>86940</v>
      </c>
      <c r="JF21" s="190">
        <f ca="1">IF(AND(НачИнвП_Дата&lt;=JF$3,КИнвП_Дата&gt;JF$3),
             IF(НачЦ_ИнвП_Дата&gt;JF$3,SUMPRODUCT(($B$28:$B$41="АУП")*$F$28:$F$41),SUMPRODUCT(($B$28:$B$41="АУП")*$J$28:$J$41)),"")</f>
        <v>28980</v>
      </c>
      <c r="JG21" s="190">
        <f ca="1">IF(AND(НачИнвП_Дата&lt;=JG$3,КИнвП_Дата&gt;JG$3),
             IF(НачЦ_ИнвП_Дата&gt;JG$3,SUMPRODUCT(($B$28:$B$41="АУП")*$F$28:$F$41),SUMPRODUCT(($B$28:$B$41="АУП")*$J$28:$J$41)),"")</f>
        <v>28980</v>
      </c>
      <c r="JH21" s="190">
        <f ca="1">IF(AND(НачИнвП_Дата&lt;=JH$3,КИнвП_Дата&gt;JH$3),
             IF(НачЦ_ИнвП_Дата&gt;JH$3,SUMPRODUCT(($B$28:$B$41="АУП")*$F$28:$F$41),SUMPRODUCT(($B$28:$B$41="АУП")*$J$28:$J$41)),"")</f>
        <v>28980</v>
      </c>
      <c r="JI21" s="192">
        <f t="shared" ref="JI21" ca="1" si="1144">SUM(JF21:JH21)</f>
        <v>86940</v>
      </c>
      <c r="JJ21" s="190">
        <f ca="1">IF(AND(НачИнвП_Дата&lt;=JJ$3,КИнвП_Дата&gt;JJ$3),
             IF(НачЦ_ИнвП_Дата&gt;JJ$3,SUMPRODUCT(($B$28:$B$41="АУП")*$F$28:$F$41),SUMPRODUCT(($B$28:$B$41="АУП")*$J$28:$J$41)),"")</f>
        <v>28980</v>
      </c>
      <c r="JK21" s="190">
        <f ca="1">IF(AND(НачИнвП_Дата&lt;=JK$3,КИнвП_Дата&gt;JK$3),
             IF(НачЦ_ИнвП_Дата&gt;JK$3,SUMPRODUCT(($B$28:$B$41="АУП")*$F$28:$F$41),SUMPRODUCT(($B$28:$B$41="АУП")*$J$28:$J$41)),"")</f>
        <v>28980</v>
      </c>
      <c r="JL21" s="190">
        <f ca="1">IF(AND(НачИнвП_Дата&lt;=JL$3,КИнвП_Дата&gt;JL$3),
             IF(НачЦ_ИнвП_Дата&gt;JL$3,SUMPRODUCT(($B$28:$B$41="АУП")*$F$28:$F$41),SUMPRODUCT(($B$28:$B$41="АУП")*$J$28:$J$41)),"")</f>
        <v>28980</v>
      </c>
      <c r="JM21" s="192">
        <f t="shared" ref="JM21" ca="1" si="1145">SUM(JJ21:JL21)</f>
        <v>86940</v>
      </c>
      <c r="JN21" s="202">
        <f t="shared" ref="JN21" ca="1" si="1146">SUM(JA21,JE21,JI21,JM21)</f>
        <v>347760</v>
      </c>
      <c r="JO21" s="190">
        <f ca="1">IF(AND(НачИнвП_Дата&lt;=JO$3,КИнвП_Дата&gt;JO$3),
             IF(НачЦ_ИнвП_Дата&gt;JO$3,SUMPRODUCT(($B$28:$B$41="АУП")*$F$28:$F$41),SUMPRODUCT(($B$28:$B$41="АУП")*$J$28:$J$41)),"")</f>
        <v>28980</v>
      </c>
      <c r="JP21" s="190">
        <f ca="1">IF(AND(НачИнвП_Дата&lt;=JP$3,КИнвП_Дата&gt;JP$3),
             IF(НачЦ_ИнвП_Дата&gt;JP$3,SUMPRODUCT(($B$28:$B$41="АУП")*$F$28:$F$41),SUMPRODUCT(($B$28:$B$41="АУП")*$J$28:$J$41)),"")</f>
        <v>28980</v>
      </c>
      <c r="JQ21" s="190">
        <f ca="1">IF(AND(НачИнвП_Дата&lt;=JQ$3,КИнвП_Дата&gt;JQ$3),
             IF(НачЦ_ИнвП_Дата&gt;JQ$3,SUMPRODUCT(($B$28:$B$41="АУП")*$F$28:$F$41),SUMPRODUCT(($B$28:$B$41="АУП")*$J$28:$J$41)),"")</f>
        <v>28980</v>
      </c>
      <c r="JR21" s="192">
        <f t="shared" ref="JR21" ca="1" si="1147">SUM(JO21:JQ21)</f>
        <v>86940</v>
      </c>
      <c r="JS21" s="190">
        <f ca="1">IF(AND(НачИнвП_Дата&lt;=JS$3,КИнвП_Дата&gt;JS$3),
             IF(НачЦ_ИнвП_Дата&gt;JS$3,SUMPRODUCT(($B$28:$B$41="АУП")*$F$28:$F$41),SUMPRODUCT(($B$28:$B$41="АУП")*$J$28:$J$41)),"")</f>
        <v>28980</v>
      </c>
      <c r="JT21" s="190">
        <f ca="1">IF(AND(НачИнвП_Дата&lt;=JT$3,КИнвП_Дата&gt;JT$3),
             IF(НачЦ_ИнвП_Дата&gt;JT$3,SUMPRODUCT(($B$28:$B$41="АУП")*$F$28:$F$41),SUMPRODUCT(($B$28:$B$41="АУП")*$J$28:$J$41)),"")</f>
        <v>28980</v>
      </c>
      <c r="JU21" s="190">
        <f ca="1">IF(AND(НачИнвП_Дата&lt;=JU$3,КИнвП_Дата&gt;JU$3),
             IF(НачЦ_ИнвП_Дата&gt;JU$3,SUMPRODUCT(($B$28:$B$41="АУП")*$F$28:$F$41),SUMPRODUCT(($B$28:$B$41="АУП")*$J$28:$J$41)),"")</f>
        <v>28980</v>
      </c>
      <c r="JV21" s="192">
        <f t="shared" ref="JV21" ca="1" si="1148">SUM(JS21:JU21)</f>
        <v>86940</v>
      </c>
      <c r="JW21" s="190">
        <f ca="1">IF(AND(НачИнвП_Дата&lt;=JW$3,КИнвП_Дата&gt;JW$3),
             IF(НачЦ_ИнвП_Дата&gt;JW$3,SUMPRODUCT(($B$28:$B$41="АУП")*$F$28:$F$41),SUMPRODUCT(($B$28:$B$41="АУП")*$J$28:$J$41)),"")</f>
        <v>28980</v>
      </c>
      <c r="JX21" s="190">
        <f ca="1">IF(AND(НачИнвП_Дата&lt;=JX$3,КИнвП_Дата&gt;JX$3),
             IF(НачЦ_ИнвП_Дата&gt;JX$3,SUMPRODUCT(($B$28:$B$41="АУП")*$F$28:$F$41),SUMPRODUCT(($B$28:$B$41="АУП")*$J$28:$J$41)),"")</f>
        <v>28980</v>
      </c>
      <c r="JY21" s="190">
        <f ca="1">IF(AND(НачИнвП_Дата&lt;=JY$3,КИнвП_Дата&gt;JY$3),
             IF(НачЦ_ИнвП_Дата&gt;JY$3,SUMPRODUCT(($B$28:$B$41="АУП")*$F$28:$F$41),SUMPRODUCT(($B$28:$B$41="АУП")*$J$28:$J$41)),"")</f>
        <v>28980</v>
      </c>
      <c r="JZ21" s="192">
        <f t="shared" ref="JZ21" ca="1" si="1149">SUM(JW21:JY21)</f>
        <v>86940</v>
      </c>
      <c r="KA21" s="190">
        <f ca="1">IF(AND(НачИнвП_Дата&lt;=KA$3,КИнвП_Дата&gt;KA$3),
             IF(НачЦ_ИнвП_Дата&gt;KA$3,SUMPRODUCT(($B$28:$B$41="АУП")*$F$28:$F$41),SUMPRODUCT(($B$28:$B$41="АУП")*$J$28:$J$41)),"")</f>
        <v>28980</v>
      </c>
      <c r="KB21" s="190">
        <f ca="1">IF(AND(НачИнвП_Дата&lt;=KB$3,КИнвП_Дата&gt;KB$3),
             IF(НачЦ_ИнвП_Дата&gt;KB$3,SUMPRODUCT(($B$28:$B$41="АУП")*$F$28:$F$41),SUMPRODUCT(($B$28:$B$41="АУП")*$J$28:$J$41)),"")</f>
        <v>28980</v>
      </c>
      <c r="KC21" s="190">
        <f ca="1">IF(AND(НачИнвП_Дата&lt;=KC$3,КИнвП_Дата&gt;KC$3),
             IF(НачЦ_ИнвП_Дата&gt;KC$3,SUMPRODUCT(($B$28:$B$41="АУП")*$F$28:$F$41),SUMPRODUCT(($B$28:$B$41="АУП")*$J$28:$J$41)),"")</f>
        <v>28980</v>
      </c>
      <c r="KD21" s="192">
        <f t="shared" ref="KD21" ca="1" si="1150">SUM(KA21:KC21)</f>
        <v>86940</v>
      </c>
      <c r="KE21" s="202">
        <f t="shared" ref="KE21" ca="1" si="1151">SUM(JR21,JV21,JZ21,KD21)</f>
        <v>347760</v>
      </c>
      <c r="KF21" s="190">
        <f ca="1">IF(AND(НачИнвП_Дата&lt;=KF$3,КИнвП_Дата&gt;KF$3),
             IF(НачЦ_ИнвП_Дата&gt;KF$3,SUMPRODUCT(($B$28:$B$41="АУП")*$F$28:$F$41),SUMPRODUCT(($B$28:$B$41="АУП")*$J$28:$J$41)),"")</f>
        <v>28980</v>
      </c>
      <c r="KG21" s="190">
        <f ca="1">IF(AND(НачИнвП_Дата&lt;=KG$3,КИнвП_Дата&gt;KG$3),
             IF(НачЦ_ИнвП_Дата&gt;KG$3,SUMPRODUCT(($B$28:$B$41="АУП")*$F$28:$F$41),SUMPRODUCT(($B$28:$B$41="АУП")*$J$28:$J$41)),"")</f>
        <v>28980</v>
      </c>
      <c r="KH21" s="190">
        <f ca="1">IF(AND(НачИнвП_Дата&lt;=KH$3,КИнвП_Дата&gt;KH$3),
             IF(НачЦ_ИнвП_Дата&gt;KH$3,SUMPRODUCT(($B$28:$B$41="АУП")*$F$28:$F$41),SUMPRODUCT(($B$28:$B$41="АУП")*$J$28:$J$41)),"")</f>
        <v>28980</v>
      </c>
      <c r="KI21" s="192">
        <f t="shared" ref="KI21" ca="1" si="1152">SUM(KF21:KH21)</f>
        <v>86940</v>
      </c>
      <c r="KJ21" s="190">
        <f ca="1">IF(AND(НачИнвП_Дата&lt;=KJ$3,КИнвП_Дата&gt;KJ$3),
             IF(НачЦ_ИнвП_Дата&gt;KJ$3,SUMPRODUCT(($B$28:$B$41="АУП")*$F$28:$F$41),SUMPRODUCT(($B$28:$B$41="АУП")*$J$28:$J$41)),"")</f>
        <v>28980</v>
      </c>
      <c r="KK21" s="190">
        <f ca="1">IF(AND(НачИнвП_Дата&lt;=KK$3,КИнвП_Дата&gt;KK$3),
             IF(НачЦ_ИнвП_Дата&gt;KK$3,SUMPRODUCT(($B$28:$B$41="АУП")*$F$28:$F$41),SUMPRODUCT(($B$28:$B$41="АУП")*$J$28:$J$41)),"")</f>
        <v>28980</v>
      </c>
      <c r="KL21" s="190">
        <f ca="1">IF(AND(НачИнвП_Дата&lt;=KL$3,КИнвП_Дата&gt;KL$3),
             IF(НачЦ_ИнвП_Дата&gt;KL$3,SUMPRODUCT(($B$28:$B$41="АУП")*$F$28:$F$41),SUMPRODUCT(($B$28:$B$41="АУП")*$J$28:$J$41)),"")</f>
        <v>28980</v>
      </c>
      <c r="KM21" s="192">
        <f t="shared" ref="KM21" ca="1" si="1153">SUM(KJ21:KL21)</f>
        <v>86940</v>
      </c>
      <c r="KN21" s="190">
        <f ca="1">IF(AND(НачИнвП_Дата&lt;=KN$3,КИнвП_Дата&gt;KN$3),
             IF(НачЦ_ИнвП_Дата&gt;KN$3,SUMPRODUCT(($B$28:$B$41="АУП")*$F$28:$F$41),SUMPRODUCT(($B$28:$B$41="АУП")*$J$28:$J$41)),"")</f>
        <v>28980</v>
      </c>
      <c r="KO21" s="190">
        <f ca="1">IF(AND(НачИнвП_Дата&lt;=KO$3,КИнвП_Дата&gt;KO$3),
             IF(НачЦ_ИнвП_Дата&gt;KO$3,SUMPRODUCT(($B$28:$B$41="АУП")*$F$28:$F$41),SUMPRODUCT(($B$28:$B$41="АУП")*$J$28:$J$41)),"")</f>
        <v>28980</v>
      </c>
      <c r="KP21" s="190">
        <f ca="1">IF(AND(НачИнвП_Дата&lt;=KP$3,КИнвП_Дата&gt;KP$3),
             IF(НачЦ_ИнвП_Дата&gt;KP$3,SUMPRODUCT(($B$28:$B$41="АУП")*$F$28:$F$41),SUMPRODUCT(($B$28:$B$41="АУП")*$J$28:$J$41)),"")</f>
        <v>28980</v>
      </c>
      <c r="KQ21" s="192">
        <f t="shared" ref="KQ21" ca="1" si="1154">SUM(KN21:KP21)</f>
        <v>86940</v>
      </c>
      <c r="KR21" s="190">
        <f ca="1">IF(AND(НачИнвП_Дата&lt;=KR$3,КИнвП_Дата&gt;KR$3),
             IF(НачЦ_ИнвП_Дата&gt;KR$3,SUMPRODUCT(($B$28:$B$41="АУП")*$F$28:$F$41),SUMPRODUCT(($B$28:$B$41="АУП")*$J$28:$J$41)),"")</f>
        <v>28980</v>
      </c>
      <c r="KS21" s="190">
        <f ca="1">IF(AND(НачИнвП_Дата&lt;=KS$3,КИнвП_Дата&gt;KS$3),
             IF(НачЦ_ИнвП_Дата&gt;KS$3,SUMPRODUCT(($B$28:$B$41="АУП")*$F$28:$F$41),SUMPRODUCT(($B$28:$B$41="АУП")*$J$28:$J$41)),"")</f>
        <v>28980</v>
      </c>
      <c r="KT21" s="190">
        <f ca="1">IF(AND(НачИнвП_Дата&lt;=KT$3,КИнвП_Дата&gt;KT$3),
             IF(НачЦ_ИнвП_Дата&gt;KT$3,SUMPRODUCT(($B$28:$B$41="АУП")*$F$28:$F$41),SUMPRODUCT(($B$28:$B$41="АУП")*$J$28:$J$41)),"")</f>
        <v>28980</v>
      </c>
      <c r="KU21" s="192">
        <f t="shared" ref="KU21" ca="1" si="1155">SUM(KR21:KT21)</f>
        <v>86940</v>
      </c>
      <c r="KV21" s="202">
        <f t="shared" ref="KV21" ca="1" si="1156">SUM(KI21,KM21,KQ21,KU21)</f>
        <v>347760</v>
      </c>
      <c r="KW21" s="190">
        <f ca="1">IF(AND(НачИнвП_Дата&lt;=KW$3,КИнвП_Дата&gt;KW$3),
             IF(НачЦ_ИнвП_Дата&gt;KW$3,SUMPRODUCT(($B$28:$B$41="АУП")*$F$28:$F$41),SUMPRODUCT(($B$28:$B$41="АУП")*$J$28:$J$41)),"")</f>
        <v>28980</v>
      </c>
      <c r="KX21" s="190">
        <f ca="1">IF(AND(НачИнвП_Дата&lt;=KX$3,КИнвП_Дата&gt;KX$3),
             IF(НачЦ_ИнвП_Дата&gt;KX$3,SUMPRODUCT(($B$28:$B$41="АУП")*$F$28:$F$41),SUMPRODUCT(($B$28:$B$41="АУП")*$J$28:$J$41)),"")</f>
        <v>28980</v>
      </c>
      <c r="KY21" s="190">
        <f ca="1">IF(AND(НачИнвП_Дата&lt;=KY$3,КИнвП_Дата&gt;KY$3),
             IF(НачЦ_ИнвП_Дата&gt;KY$3,SUMPRODUCT(($B$28:$B$41="АУП")*$F$28:$F$41),SUMPRODUCT(($B$28:$B$41="АУП")*$J$28:$J$41)),"")</f>
        <v>28980</v>
      </c>
      <c r="KZ21" s="192">
        <f t="shared" ref="KZ21" ca="1" si="1157">SUM(KW21:KY21)</f>
        <v>86940</v>
      </c>
      <c r="LA21" s="190">
        <f ca="1">IF(AND(НачИнвП_Дата&lt;=LA$3,КИнвП_Дата&gt;LA$3),
             IF(НачЦ_ИнвП_Дата&gt;LA$3,SUMPRODUCT(($B$28:$B$41="АУП")*$F$28:$F$41),SUMPRODUCT(($B$28:$B$41="АУП")*$J$28:$J$41)),"")</f>
        <v>28980</v>
      </c>
      <c r="LB21" s="190">
        <f ca="1">IF(AND(НачИнвП_Дата&lt;=LB$3,КИнвП_Дата&gt;LB$3),
             IF(НачЦ_ИнвП_Дата&gt;LB$3,SUMPRODUCT(($B$28:$B$41="АУП")*$F$28:$F$41),SUMPRODUCT(($B$28:$B$41="АУП")*$J$28:$J$41)),"")</f>
        <v>28980</v>
      </c>
      <c r="LC21" s="190">
        <f ca="1">IF(AND(НачИнвП_Дата&lt;=LC$3,КИнвП_Дата&gt;LC$3),
             IF(НачЦ_ИнвП_Дата&gt;LC$3,SUMPRODUCT(($B$28:$B$41="АУП")*$F$28:$F$41),SUMPRODUCT(($B$28:$B$41="АУП")*$J$28:$J$41)),"")</f>
        <v>28980</v>
      </c>
      <c r="LD21" s="192">
        <f t="shared" ref="LD21" ca="1" si="1158">SUM(LA21:LC21)</f>
        <v>86940</v>
      </c>
      <c r="LE21" s="190">
        <f ca="1">IF(AND(НачИнвП_Дата&lt;=LE$3,КИнвП_Дата&gt;LE$3),
             IF(НачЦ_ИнвП_Дата&gt;LE$3,SUMPRODUCT(($B$28:$B$41="АУП")*$F$28:$F$41),SUMPRODUCT(($B$28:$B$41="АУП")*$J$28:$J$41)),"")</f>
        <v>28980</v>
      </c>
      <c r="LF21" s="190">
        <f ca="1">IF(AND(НачИнвП_Дата&lt;=LF$3,КИнвП_Дата&gt;LF$3),
             IF(НачЦ_ИнвП_Дата&gt;LF$3,SUMPRODUCT(($B$28:$B$41="АУП")*$F$28:$F$41),SUMPRODUCT(($B$28:$B$41="АУП")*$J$28:$J$41)),"")</f>
        <v>28980</v>
      </c>
      <c r="LG21" s="190">
        <f ca="1">IF(AND(НачИнвП_Дата&lt;=LG$3,КИнвП_Дата&gt;LG$3),
             IF(НачЦ_ИнвП_Дата&gt;LG$3,SUMPRODUCT(($B$28:$B$41="АУП")*$F$28:$F$41),SUMPRODUCT(($B$28:$B$41="АУП")*$J$28:$J$41)),"")</f>
        <v>28980</v>
      </c>
      <c r="LH21" s="192">
        <f t="shared" ref="LH21" ca="1" si="1159">SUM(LE21:LG21)</f>
        <v>86940</v>
      </c>
      <c r="LI21" s="190">
        <f ca="1">IF(AND(НачИнвП_Дата&lt;=LI$3,КИнвП_Дата&gt;LI$3),
             IF(НачЦ_ИнвП_Дата&gt;LI$3,SUMPRODUCT(($B$28:$B$41="АУП")*$F$28:$F$41),SUMPRODUCT(($B$28:$B$41="АУП")*$J$28:$J$41)),"")</f>
        <v>28980</v>
      </c>
      <c r="LJ21" s="190">
        <f ca="1">IF(AND(НачИнвП_Дата&lt;=LJ$3,КИнвП_Дата&gt;LJ$3),
             IF(НачЦ_ИнвП_Дата&gt;LJ$3,SUMPRODUCT(($B$28:$B$41="АУП")*$F$28:$F$41),SUMPRODUCT(($B$28:$B$41="АУП")*$J$28:$J$41)),"")</f>
        <v>28980</v>
      </c>
      <c r="LK21" s="190">
        <f ca="1">IF(AND(НачИнвП_Дата&lt;=LK$3,КИнвП_Дата&gt;LK$3),
             IF(НачЦ_ИнвП_Дата&gt;LK$3,SUMPRODUCT(($B$28:$B$41="АУП")*$F$28:$F$41),SUMPRODUCT(($B$28:$B$41="АУП")*$J$28:$J$41)),"")</f>
        <v>28980</v>
      </c>
      <c r="LL21" s="192">
        <f t="shared" ref="LL21" ca="1" si="1160">SUM(LI21:LK21)</f>
        <v>86940</v>
      </c>
      <c r="LM21" s="202">
        <f t="shared" ref="LM21" ca="1" si="1161">SUM(KZ21,LD21,LH21,LL21)</f>
        <v>347760</v>
      </c>
      <c r="LN21" s="190">
        <f ca="1">IF(AND(НачИнвП_Дата&lt;=LN$3,КИнвП_Дата&gt;LN$3),
             IF(НачЦ_ИнвП_Дата&gt;LN$3,SUMPRODUCT(($B$28:$B$41="АУП")*$F$28:$F$41),SUMPRODUCT(($B$28:$B$41="АУП")*$J$28:$J$41)),"")</f>
        <v>28980</v>
      </c>
      <c r="LO21" s="190">
        <f ca="1">IF(AND(НачИнвП_Дата&lt;=LO$3,КИнвП_Дата&gt;LO$3),
             IF(НачЦ_ИнвП_Дата&gt;LO$3,SUMPRODUCT(($B$28:$B$41="АУП")*$F$28:$F$41),SUMPRODUCT(($B$28:$B$41="АУП")*$J$28:$J$41)),"")</f>
        <v>28980</v>
      </c>
      <c r="LP21" s="190">
        <f ca="1">IF(AND(НачИнвП_Дата&lt;=LP$3,КИнвП_Дата&gt;LP$3),
             IF(НачЦ_ИнвП_Дата&gt;LP$3,SUMPRODUCT(($B$28:$B$41="АУП")*$F$28:$F$41),SUMPRODUCT(($B$28:$B$41="АУП")*$J$28:$J$41)),"")</f>
        <v>28980</v>
      </c>
      <c r="LQ21" s="192">
        <f t="shared" ref="LQ21" ca="1" si="1162">SUM(LN21:LP21)</f>
        <v>86940</v>
      </c>
      <c r="LR21" s="190">
        <f ca="1">IF(AND(НачИнвП_Дата&lt;=LR$3,КИнвП_Дата&gt;LR$3),
             IF(НачЦ_ИнвП_Дата&gt;LR$3,SUMPRODUCT(($B$28:$B$41="АУП")*$F$28:$F$41),SUMPRODUCT(($B$28:$B$41="АУП")*$J$28:$J$41)),"")</f>
        <v>28980</v>
      </c>
      <c r="LS21" s="190">
        <f ca="1">IF(AND(НачИнвП_Дата&lt;=LS$3,КИнвП_Дата&gt;LS$3),
             IF(НачЦ_ИнвП_Дата&gt;LS$3,SUMPRODUCT(($B$28:$B$41="АУП")*$F$28:$F$41),SUMPRODUCT(($B$28:$B$41="АУП")*$J$28:$J$41)),"")</f>
        <v>28980</v>
      </c>
      <c r="LT21" s="190">
        <f ca="1">IF(AND(НачИнвП_Дата&lt;=LT$3,КИнвП_Дата&gt;LT$3),
             IF(НачЦ_ИнвП_Дата&gt;LT$3,SUMPRODUCT(($B$28:$B$41="АУП")*$F$28:$F$41),SUMPRODUCT(($B$28:$B$41="АУП")*$J$28:$J$41)),"")</f>
        <v>28980</v>
      </c>
      <c r="LU21" s="192">
        <f t="shared" ref="LU21" ca="1" si="1163">SUM(LR21:LT21)</f>
        <v>86940</v>
      </c>
      <c r="LV21" s="190">
        <f ca="1">IF(AND(НачИнвП_Дата&lt;=LV$3,КИнвП_Дата&gt;LV$3),
             IF(НачЦ_ИнвП_Дата&gt;LV$3,SUMPRODUCT(($B$28:$B$41="АУП")*$F$28:$F$41),SUMPRODUCT(($B$28:$B$41="АУП")*$J$28:$J$41)),"")</f>
        <v>28980</v>
      </c>
      <c r="LW21" s="190">
        <f ca="1">IF(AND(НачИнвП_Дата&lt;=LW$3,КИнвП_Дата&gt;LW$3),
             IF(НачЦ_ИнвП_Дата&gt;LW$3,SUMPRODUCT(($B$28:$B$41="АУП")*$F$28:$F$41),SUMPRODUCT(($B$28:$B$41="АУП")*$J$28:$J$41)),"")</f>
        <v>28980</v>
      </c>
      <c r="LX21" s="190">
        <f ca="1">IF(AND(НачИнвП_Дата&lt;=LX$3,КИнвП_Дата&gt;LX$3),
             IF(НачЦ_ИнвП_Дата&gt;LX$3,SUMPRODUCT(($B$28:$B$41="АУП")*$F$28:$F$41),SUMPRODUCT(($B$28:$B$41="АУП")*$J$28:$J$41)),"")</f>
        <v>28980</v>
      </c>
      <c r="LY21" s="192">
        <f t="shared" ref="LY21" ca="1" si="1164">SUM(LV21:LX21)</f>
        <v>86940</v>
      </c>
      <c r="LZ21" s="190">
        <f ca="1">IF(AND(НачИнвП_Дата&lt;=LZ$3,КИнвП_Дата&gt;LZ$3),
             IF(НачЦ_ИнвП_Дата&gt;LZ$3,SUMPRODUCT(($B$28:$B$41="АУП")*$F$28:$F$41),SUMPRODUCT(($B$28:$B$41="АУП")*$J$28:$J$41)),"")</f>
        <v>28980</v>
      </c>
      <c r="MA21" s="190">
        <f ca="1">IF(AND(НачИнвП_Дата&lt;=MA$3,КИнвП_Дата&gt;MA$3),
             IF(НачЦ_ИнвП_Дата&gt;MA$3,SUMPRODUCT(($B$28:$B$41="АУП")*$F$28:$F$41),SUMPRODUCT(($B$28:$B$41="АУП")*$J$28:$J$41)),"")</f>
        <v>28980</v>
      </c>
      <c r="MB21" s="190">
        <f ca="1">IF(AND(НачИнвП_Дата&lt;=MB$3,КИнвП_Дата&gt;MB$3),
             IF(НачЦ_ИнвП_Дата&gt;MB$3,SUMPRODUCT(($B$28:$B$41="АУП")*$F$28:$F$41),SUMPRODUCT(($B$28:$B$41="АУП")*$J$28:$J$41)),"")</f>
        <v>28980</v>
      </c>
      <c r="MC21" s="192">
        <f t="shared" ref="MC21" ca="1" si="1165">SUM(LZ21:MB21)</f>
        <v>86940</v>
      </c>
      <c r="MD21" s="202">
        <f t="shared" ref="MD21" ca="1" si="1166">SUM(LQ21,LU21,LY21,MC21)</f>
        <v>347760</v>
      </c>
      <c r="ME21" s="190">
        <f ca="1">IF(AND(НачИнвП_Дата&lt;=ME$3,КИнвП_Дата&gt;ME$3),
             IF(НачЦ_ИнвП_Дата&gt;ME$3,SUMPRODUCT(($B$28:$B$41="АУП")*$F$28:$F$41),SUMPRODUCT(($B$28:$B$41="АУП")*$J$28:$J$41)),"")</f>
        <v>28980</v>
      </c>
      <c r="MF21" s="190">
        <f ca="1">IF(AND(НачИнвП_Дата&lt;=MF$3,КИнвП_Дата&gt;MF$3),
             IF(НачЦ_ИнвП_Дата&gt;MF$3,SUMPRODUCT(($B$28:$B$41="АУП")*$F$28:$F$41),SUMPRODUCT(($B$28:$B$41="АУП")*$J$28:$J$41)),"")</f>
        <v>28980</v>
      </c>
      <c r="MG21" s="190">
        <f ca="1">IF(AND(НачИнвП_Дата&lt;=MG$3,КИнвП_Дата&gt;MG$3),
             IF(НачЦ_ИнвП_Дата&gt;MG$3,SUMPRODUCT(($B$28:$B$41="АУП")*$F$28:$F$41),SUMPRODUCT(($B$28:$B$41="АУП")*$J$28:$J$41)),"")</f>
        <v>28980</v>
      </c>
      <c r="MH21" s="192">
        <f t="shared" ref="MH21" ca="1" si="1167">SUM(ME21:MG21)</f>
        <v>86940</v>
      </c>
      <c r="MI21" s="190">
        <f ca="1">IF(AND(НачИнвП_Дата&lt;=MI$3,КИнвП_Дата&gt;MI$3),
             IF(НачЦ_ИнвП_Дата&gt;MI$3,SUMPRODUCT(($B$28:$B$41="АУП")*$F$28:$F$41),SUMPRODUCT(($B$28:$B$41="АУП")*$J$28:$J$41)),"")</f>
        <v>28980</v>
      </c>
      <c r="MJ21" s="190">
        <f ca="1">IF(AND(НачИнвП_Дата&lt;=MJ$3,КИнвП_Дата&gt;MJ$3),
             IF(НачЦ_ИнвП_Дата&gt;MJ$3,SUMPRODUCT(($B$28:$B$41="АУП")*$F$28:$F$41),SUMPRODUCT(($B$28:$B$41="АУП")*$J$28:$J$41)),"")</f>
        <v>28980</v>
      </c>
      <c r="MK21" s="190">
        <f ca="1">IF(AND(НачИнвП_Дата&lt;=MK$3,КИнвП_Дата&gt;MK$3),
             IF(НачЦ_ИнвП_Дата&gt;MK$3,SUMPRODUCT(($B$28:$B$41="АУП")*$F$28:$F$41),SUMPRODUCT(($B$28:$B$41="АУП")*$J$28:$J$41)),"")</f>
        <v>28980</v>
      </c>
      <c r="ML21" s="192">
        <f t="shared" ref="ML21" ca="1" si="1168">SUM(MI21:MK21)</f>
        <v>86940</v>
      </c>
      <c r="MM21" s="190">
        <f ca="1">IF(AND(НачИнвП_Дата&lt;=MM$3,КИнвП_Дата&gt;MM$3),
             IF(НачЦ_ИнвП_Дата&gt;MM$3,SUMPRODUCT(($B$28:$B$41="АУП")*$F$28:$F$41),SUMPRODUCT(($B$28:$B$41="АУП")*$J$28:$J$41)),"")</f>
        <v>28980</v>
      </c>
      <c r="MN21" s="190">
        <f ca="1">IF(AND(НачИнвП_Дата&lt;=MN$3,КИнвП_Дата&gt;MN$3),
             IF(НачЦ_ИнвП_Дата&gt;MN$3,SUMPRODUCT(($B$28:$B$41="АУП")*$F$28:$F$41),SUMPRODUCT(($B$28:$B$41="АУП")*$J$28:$J$41)),"")</f>
        <v>28980</v>
      </c>
      <c r="MO21" s="190">
        <f ca="1">IF(AND(НачИнвП_Дата&lt;=MO$3,КИнвП_Дата&gt;MO$3),
             IF(НачЦ_ИнвП_Дата&gt;MO$3,SUMPRODUCT(($B$28:$B$41="АУП")*$F$28:$F$41),SUMPRODUCT(($B$28:$B$41="АУП")*$J$28:$J$41)),"")</f>
        <v>28980</v>
      </c>
      <c r="MP21" s="192">
        <f t="shared" ref="MP21" ca="1" si="1169">SUM(MM21:MO21)</f>
        <v>86940</v>
      </c>
      <c r="MQ21" s="190">
        <f ca="1">IF(AND(НачИнвП_Дата&lt;=MQ$3,КИнвП_Дата&gt;MQ$3),
             IF(НачЦ_ИнвП_Дата&gt;MQ$3,SUMPRODUCT(($B$28:$B$41="АУП")*$F$28:$F$41),SUMPRODUCT(($B$28:$B$41="АУП")*$J$28:$J$41)),"")</f>
        <v>28980</v>
      </c>
      <c r="MR21" s="190">
        <f ca="1">IF(AND(НачИнвП_Дата&lt;=MR$3,КИнвП_Дата&gt;MR$3),
             IF(НачЦ_ИнвП_Дата&gt;MR$3,SUMPRODUCT(($B$28:$B$41="АУП")*$F$28:$F$41),SUMPRODUCT(($B$28:$B$41="АУП")*$J$28:$J$41)),"")</f>
        <v>28980</v>
      </c>
      <c r="MS21" s="190">
        <f ca="1">IF(AND(НачИнвП_Дата&lt;=MS$3,КИнвП_Дата&gt;MS$3),
             IF(НачЦ_ИнвП_Дата&gt;MS$3,SUMPRODUCT(($B$28:$B$41="АУП")*$F$28:$F$41),SUMPRODUCT(($B$28:$B$41="АУП")*$J$28:$J$41)),"")</f>
        <v>28980</v>
      </c>
      <c r="MT21" s="192">
        <f t="shared" ref="MT21" ca="1" si="1170">SUM(MQ21:MS21)</f>
        <v>86940</v>
      </c>
      <c r="MU21" s="202">
        <f t="shared" ref="MU21" ca="1" si="1171">SUM(MH21,ML21,MP21,MT21)</f>
        <v>347760</v>
      </c>
      <c r="MV21" s="190">
        <f ca="1">IF(AND(НачИнвП_Дата&lt;=MV$3,КИнвП_Дата&gt;MV$3),
             IF(НачЦ_ИнвП_Дата&gt;MV$3,SUMPRODUCT(($B$28:$B$41="АУП")*$F$28:$F$41),SUMPRODUCT(($B$28:$B$41="АУП")*$J$28:$J$41)),"")</f>
        <v>28980</v>
      </c>
      <c r="MW21" s="190">
        <f ca="1">IF(AND(НачИнвП_Дата&lt;=MW$3,КИнвП_Дата&gt;MW$3),
             IF(НачЦ_ИнвП_Дата&gt;MW$3,SUMPRODUCT(($B$28:$B$41="АУП")*$F$28:$F$41),SUMPRODUCT(($B$28:$B$41="АУП")*$J$28:$J$41)),"")</f>
        <v>28980</v>
      </c>
      <c r="MX21" s="190">
        <f ca="1">IF(AND(НачИнвП_Дата&lt;=MX$3,КИнвП_Дата&gt;MX$3),
             IF(НачЦ_ИнвП_Дата&gt;MX$3,SUMPRODUCT(($B$28:$B$41="АУП")*$F$28:$F$41),SUMPRODUCT(($B$28:$B$41="АУП")*$J$28:$J$41)),"")</f>
        <v>28980</v>
      </c>
      <c r="MY21" s="192">
        <f t="shared" ref="MY21" ca="1" si="1172">SUM(MV21:MX21)</f>
        <v>86940</v>
      </c>
      <c r="MZ21" s="190">
        <f ca="1">IF(AND(НачИнвП_Дата&lt;=MZ$3,КИнвП_Дата&gt;MZ$3),
             IF(НачЦ_ИнвП_Дата&gt;MZ$3,SUMPRODUCT(($B$28:$B$41="АУП")*$F$28:$F$41),SUMPRODUCT(($B$28:$B$41="АУП")*$J$28:$J$41)),"")</f>
        <v>28980</v>
      </c>
      <c r="NA21" s="190">
        <f ca="1">IF(AND(НачИнвП_Дата&lt;=NA$3,КИнвП_Дата&gt;NA$3),
             IF(НачЦ_ИнвП_Дата&gt;NA$3,SUMPRODUCT(($B$28:$B$41="АУП")*$F$28:$F$41),SUMPRODUCT(($B$28:$B$41="АУП")*$J$28:$J$41)),"")</f>
        <v>28980</v>
      </c>
      <c r="NB21" s="190">
        <f ca="1">IF(AND(НачИнвП_Дата&lt;=NB$3,КИнвП_Дата&gt;NB$3),
             IF(НачЦ_ИнвП_Дата&gt;NB$3,SUMPRODUCT(($B$28:$B$41="АУП")*$F$28:$F$41),SUMPRODUCT(($B$28:$B$41="АУП")*$J$28:$J$41)),"")</f>
        <v>28980</v>
      </c>
      <c r="NC21" s="192">
        <f t="shared" ref="NC21" ca="1" si="1173">SUM(MZ21:NB21)</f>
        <v>86940</v>
      </c>
      <c r="ND21" s="190">
        <f ca="1">IF(AND(НачИнвП_Дата&lt;=ND$3,КИнвП_Дата&gt;ND$3),
             IF(НачЦ_ИнвП_Дата&gt;ND$3,SUMPRODUCT(($B$28:$B$41="АУП")*$F$28:$F$41),SUMPRODUCT(($B$28:$B$41="АУП")*$J$28:$J$41)),"")</f>
        <v>28980</v>
      </c>
      <c r="NE21" s="190">
        <f ca="1">IF(AND(НачИнвП_Дата&lt;=NE$3,КИнвП_Дата&gt;NE$3),
             IF(НачЦ_ИнвП_Дата&gt;NE$3,SUMPRODUCT(($B$28:$B$41="АУП")*$F$28:$F$41),SUMPRODUCT(($B$28:$B$41="АУП")*$J$28:$J$41)),"")</f>
        <v>28980</v>
      </c>
      <c r="NF21" s="190">
        <f ca="1">IF(AND(НачИнвП_Дата&lt;=NF$3,КИнвП_Дата&gt;NF$3),
             IF(НачЦ_ИнвП_Дата&gt;NF$3,SUMPRODUCT(($B$28:$B$41="АУП")*$F$28:$F$41),SUMPRODUCT(($B$28:$B$41="АУП")*$J$28:$J$41)),"")</f>
        <v>28980</v>
      </c>
      <c r="NG21" s="192">
        <f t="shared" ref="NG21" ca="1" si="1174">SUM(ND21:NF21)</f>
        <v>86940</v>
      </c>
      <c r="NH21" s="190">
        <f ca="1">IF(AND(НачИнвП_Дата&lt;=NH$3,КИнвП_Дата&gt;NH$3),
             IF(НачЦ_ИнвП_Дата&gt;NH$3,SUMPRODUCT(($B$28:$B$41="АУП")*$F$28:$F$41),SUMPRODUCT(($B$28:$B$41="АУП")*$J$28:$J$41)),"")</f>
        <v>28980</v>
      </c>
      <c r="NI21" s="190">
        <f ca="1">IF(AND(НачИнвП_Дата&lt;=NI$3,КИнвП_Дата&gt;NI$3),
             IF(НачЦ_ИнвП_Дата&gt;NI$3,SUMPRODUCT(($B$28:$B$41="АУП")*$F$28:$F$41),SUMPRODUCT(($B$28:$B$41="АУП")*$J$28:$J$41)),"")</f>
        <v>28980</v>
      </c>
      <c r="NJ21" s="190">
        <f ca="1">IF(AND(НачИнвП_Дата&lt;=NJ$3,КИнвП_Дата&gt;NJ$3),
             IF(НачЦ_ИнвП_Дата&gt;NJ$3,SUMPRODUCT(($B$28:$B$41="АУП")*$F$28:$F$41),SUMPRODUCT(($B$28:$B$41="АУП")*$J$28:$J$41)),"")</f>
        <v>28980</v>
      </c>
      <c r="NK21" s="192">
        <f t="shared" ref="NK21" ca="1" si="1175">SUM(NH21:NJ21)</f>
        <v>86940</v>
      </c>
      <c r="NL21" s="202">
        <f t="shared" ref="NL21" ca="1" si="1176">SUM(MY21,NC21,NG21,NK21)</f>
        <v>347760</v>
      </c>
      <c r="NM21" s="190">
        <f ca="1">IF(AND(НачИнвП_Дата&lt;=NM$3,КИнвП_Дата&gt;NM$3),
             IF(НачЦ_ИнвП_Дата&gt;NM$3,SUMPRODUCT(($B$28:$B$41="АУП")*$F$28:$F$41),SUMPRODUCT(($B$28:$B$41="АУП")*$J$28:$J$41)),"")</f>
        <v>28980</v>
      </c>
      <c r="NN21" s="190">
        <f ca="1">IF(AND(НачИнвП_Дата&lt;=NN$3,КИнвП_Дата&gt;NN$3),
             IF(НачЦ_ИнвП_Дата&gt;NN$3,SUMPRODUCT(($B$28:$B$41="АУП")*$F$28:$F$41),SUMPRODUCT(($B$28:$B$41="АУП")*$J$28:$J$41)),"")</f>
        <v>28980</v>
      </c>
      <c r="NO21" s="190">
        <f ca="1">IF(AND(НачИнвП_Дата&lt;=NO$3,КИнвП_Дата&gt;NO$3),
             IF(НачЦ_ИнвП_Дата&gt;NO$3,SUMPRODUCT(($B$28:$B$41="АУП")*$F$28:$F$41),SUMPRODUCT(($B$28:$B$41="АУП")*$J$28:$J$41)),"")</f>
        <v>28980</v>
      </c>
      <c r="NP21" s="192">
        <f t="shared" ref="NP21" ca="1" si="1177">SUM(NM21:NO21)</f>
        <v>86940</v>
      </c>
      <c r="NQ21" s="190">
        <f ca="1">IF(AND(НачИнвП_Дата&lt;=NQ$3,КИнвП_Дата&gt;NQ$3),
             IF(НачЦ_ИнвП_Дата&gt;NQ$3,SUMPRODUCT(($B$28:$B$41="АУП")*$F$28:$F$41),SUMPRODUCT(($B$28:$B$41="АУП")*$J$28:$J$41)),"")</f>
        <v>28980</v>
      </c>
      <c r="NR21" s="190">
        <f ca="1">IF(AND(НачИнвП_Дата&lt;=NR$3,КИнвП_Дата&gt;NR$3),
             IF(НачЦ_ИнвП_Дата&gt;NR$3,SUMPRODUCT(($B$28:$B$41="АУП")*$F$28:$F$41),SUMPRODUCT(($B$28:$B$41="АУП")*$J$28:$J$41)),"")</f>
        <v>28980</v>
      </c>
      <c r="NS21" s="190">
        <f ca="1">IF(AND(НачИнвП_Дата&lt;=NS$3,КИнвП_Дата&gt;NS$3),
             IF(НачЦ_ИнвП_Дата&gt;NS$3,SUMPRODUCT(($B$28:$B$41="АУП")*$F$28:$F$41),SUMPRODUCT(($B$28:$B$41="АУП")*$J$28:$J$41)),"")</f>
        <v>28980</v>
      </c>
      <c r="NT21" s="192">
        <f t="shared" ref="NT21" ca="1" si="1178">SUM(NQ21:NS21)</f>
        <v>86940</v>
      </c>
      <c r="NU21" s="190">
        <f ca="1">IF(AND(НачИнвП_Дата&lt;=NU$3,КИнвП_Дата&gt;NU$3),
             IF(НачЦ_ИнвП_Дата&gt;NU$3,SUMPRODUCT(($B$28:$B$41="АУП")*$F$28:$F$41),SUMPRODUCT(($B$28:$B$41="АУП")*$J$28:$J$41)),"")</f>
        <v>28980</v>
      </c>
      <c r="NV21" s="190">
        <f ca="1">IF(AND(НачИнвП_Дата&lt;=NV$3,КИнвП_Дата&gt;NV$3),
             IF(НачЦ_ИнвП_Дата&gt;NV$3,SUMPRODUCT(($B$28:$B$41="АУП")*$F$28:$F$41),SUMPRODUCT(($B$28:$B$41="АУП")*$J$28:$J$41)),"")</f>
        <v>28980</v>
      </c>
      <c r="NW21" s="190">
        <f ca="1">IF(AND(НачИнвП_Дата&lt;=NW$3,КИнвП_Дата&gt;NW$3),
             IF(НачЦ_ИнвП_Дата&gt;NW$3,SUMPRODUCT(($B$28:$B$41="АУП")*$F$28:$F$41),SUMPRODUCT(($B$28:$B$41="АУП")*$J$28:$J$41)),"")</f>
        <v>28980</v>
      </c>
      <c r="NX21" s="192">
        <f t="shared" ref="NX21" ca="1" si="1179">SUM(NU21:NW21)</f>
        <v>86940</v>
      </c>
      <c r="NY21" s="190">
        <f ca="1">IF(AND(НачИнвП_Дата&lt;=NY$3,КИнвП_Дата&gt;NY$3),
             IF(НачЦ_ИнвП_Дата&gt;NY$3,SUMPRODUCT(($B$28:$B$41="АУП")*$F$28:$F$41),SUMPRODUCT(($B$28:$B$41="АУП")*$J$28:$J$41)),"")</f>
        <v>28980</v>
      </c>
      <c r="NZ21" s="190">
        <f ca="1">IF(AND(НачИнвП_Дата&lt;=NZ$3,КИнвП_Дата&gt;NZ$3),
             IF(НачЦ_ИнвП_Дата&gt;NZ$3,SUMPRODUCT(($B$28:$B$41="АУП")*$F$28:$F$41),SUMPRODUCT(($B$28:$B$41="АУП")*$J$28:$J$41)),"")</f>
        <v>28980</v>
      </c>
      <c r="OA21" s="190">
        <f ca="1">IF(AND(НачИнвП_Дата&lt;=OA$3,КИнвП_Дата&gt;OA$3),
             IF(НачЦ_ИнвП_Дата&gt;OA$3,SUMPRODUCT(($B$28:$B$41="АУП")*$F$28:$F$41),SUMPRODUCT(($B$28:$B$41="АУП")*$J$28:$J$41)),"")</f>
        <v>28980</v>
      </c>
      <c r="OB21" s="192">
        <f t="shared" ref="OB21" ca="1" si="1180">SUM(NY21:OA21)</f>
        <v>86940</v>
      </c>
      <c r="OC21" s="202">
        <f t="shared" ref="OC21" ca="1" si="1181">SUM(NP21,NT21,NX21,OB21)</f>
        <v>347760</v>
      </c>
      <c r="OD21" s="190">
        <f ca="1">IF(AND(НачИнвП_Дата&lt;=OD$3,КИнвП_Дата&gt;OD$3),
             IF(НачЦ_ИнвП_Дата&gt;OD$3,SUMPRODUCT(($B$28:$B$41="АУП")*$F$28:$F$41),SUMPRODUCT(($B$28:$B$41="АУП")*$J$28:$J$41)),"")</f>
        <v>28980</v>
      </c>
      <c r="OE21" s="190">
        <f ca="1">IF(AND(НачИнвП_Дата&lt;=OE$3,КИнвП_Дата&gt;OE$3),
             IF(НачЦ_ИнвП_Дата&gt;OE$3,SUMPRODUCT(($B$28:$B$41="АУП")*$F$28:$F$41),SUMPRODUCT(($B$28:$B$41="АУП")*$J$28:$J$41)),"")</f>
        <v>28980</v>
      </c>
      <c r="OF21" s="190">
        <f ca="1">IF(AND(НачИнвП_Дата&lt;=OF$3,КИнвП_Дата&gt;OF$3),
             IF(НачЦ_ИнвП_Дата&gt;OF$3,SUMPRODUCT(($B$28:$B$41="АУП")*$F$28:$F$41),SUMPRODUCT(($B$28:$B$41="АУП")*$J$28:$J$41)),"")</f>
        <v>28980</v>
      </c>
      <c r="OG21" s="192">
        <f t="shared" ref="OG21" ca="1" si="1182">SUM(OD21:OF21)</f>
        <v>86940</v>
      </c>
      <c r="OH21" s="190">
        <f ca="1">IF(AND(НачИнвП_Дата&lt;=OH$3,КИнвП_Дата&gt;OH$3),
             IF(НачЦ_ИнвП_Дата&gt;OH$3,SUMPRODUCT(($B$28:$B$41="АУП")*$F$28:$F$41),SUMPRODUCT(($B$28:$B$41="АУП")*$J$28:$J$41)),"")</f>
        <v>28980</v>
      </c>
      <c r="OI21" s="190">
        <f ca="1">IF(AND(НачИнвП_Дата&lt;=OI$3,КИнвП_Дата&gt;OI$3),
             IF(НачЦ_ИнвП_Дата&gt;OI$3,SUMPRODUCT(($B$28:$B$41="АУП")*$F$28:$F$41),SUMPRODUCT(($B$28:$B$41="АУП")*$J$28:$J$41)),"")</f>
        <v>28980</v>
      </c>
      <c r="OJ21" s="190">
        <f ca="1">IF(AND(НачИнвП_Дата&lt;=OJ$3,КИнвП_Дата&gt;OJ$3),
             IF(НачЦ_ИнвП_Дата&gt;OJ$3,SUMPRODUCT(($B$28:$B$41="АУП")*$F$28:$F$41),SUMPRODUCT(($B$28:$B$41="АУП")*$J$28:$J$41)),"")</f>
        <v>28980</v>
      </c>
      <c r="OK21" s="192">
        <f t="shared" ref="OK21" ca="1" si="1183">SUM(OH21:OJ21)</f>
        <v>86940</v>
      </c>
      <c r="OL21" s="190">
        <f ca="1">IF(AND(НачИнвП_Дата&lt;=OL$3,КИнвП_Дата&gt;OL$3),
             IF(НачЦ_ИнвП_Дата&gt;OL$3,SUMPRODUCT(($B$28:$B$41="АУП")*$F$28:$F$41),SUMPRODUCT(($B$28:$B$41="АУП")*$J$28:$J$41)),"")</f>
        <v>28980</v>
      </c>
      <c r="OM21" s="190">
        <f ca="1">IF(AND(НачИнвП_Дата&lt;=OM$3,КИнвП_Дата&gt;OM$3),
             IF(НачЦ_ИнвП_Дата&gt;OM$3,SUMPRODUCT(($B$28:$B$41="АУП")*$F$28:$F$41),SUMPRODUCT(($B$28:$B$41="АУП")*$J$28:$J$41)),"")</f>
        <v>28980</v>
      </c>
      <c r="ON21" s="190">
        <f ca="1">IF(AND(НачИнвП_Дата&lt;=ON$3,КИнвП_Дата&gt;ON$3),
             IF(НачЦ_ИнвП_Дата&gt;ON$3,SUMPRODUCT(($B$28:$B$41="АУП")*$F$28:$F$41),SUMPRODUCT(($B$28:$B$41="АУП")*$J$28:$J$41)),"")</f>
        <v>28980</v>
      </c>
      <c r="OO21" s="192">
        <f t="shared" ref="OO21" ca="1" si="1184">SUM(OL21:ON21)</f>
        <v>86940</v>
      </c>
      <c r="OP21" s="190">
        <f ca="1">IF(AND(НачИнвП_Дата&lt;=OP$3,КИнвП_Дата&gt;OP$3),
             IF(НачЦ_ИнвП_Дата&gt;OP$3,SUMPRODUCT(($B$28:$B$41="АУП")*$F$28:$F$41),SUMPRODUCT(($B$28:$B$41="АУП")*$J$28:$J$41)),"")</f>
        <v>28980</v>
      </c>
      <c r="OQ21" s="190">
        <f ca="1">IF(AND(НачИнвП_Дата&lt;=OQ$3,КИнвП_Дата&gt;OQ$3),
             IF(НачЦ_ИнвП_Дата&gt;OQ$3,SUMPRODUCT(($B$28:$B$41="АУП")*$F$28:$F$41),SUMPRODUCT(($B$28:$B$41="АУП")*$J$28:$J$41)),"")</f>
        <v>28980</v>
      </c>
      <c r="OR21" s="190">
        <f ca="1">IF(AND(НачИнвП_Дата&lt;=OR$3,КИнвП_Дата&gt;OR$3),
             IF(НачЦ_ИнвП_Дата&gt;OR$3,SUMPRODUCT(($B$28:$B$41="АУП")*$F$28:$F$41),SUMPRODUCT(($B$28:$B$41="АУП")*$J$28:$J$41)),"")</f>
        <v>28980</v>
      </c>
      <c r="OS21" s="192">
        <f t="shared" ref="OS21" ca="1" si="1185">SUM(OP21:OR21)</f>
        <v>86940</v>
      </c>
      <c r="OT21" s="202">
        <f t="shared" ref="OT21" ca="1" si="1186">SUM(OG21,OK21,OO21,OS21)</f>
        <v>347760</v>
      </c>
      <c r="OU21" s="190">
        <f ca="1">IF(AND(НачИнвП_Дата&lt;=OU$3,КИнвП_Дата&gt;OU$3),
             IF(НачЦ_ИнвП_Дата&gt;OU$3,SUMPRODUCT(($B$28:$B$41="АУП")*$F$28:$F$41),SUMPRODUCT(($B$28:$B$41="АУП")*$J$28:$J$41)),"")</f>
        <v>28980</v>
      </c>
      <c r="OV21" s="190">
        <f ca="1">IF(AND(НачИнвП_Дата&lt;=OV$3,КИнвП_Дата&gt;OV$3),
             IF(НачЦ_ИнвП_Дата&gt;OV$3,SUMPRODUCT(($B$28:$B$41="АУП")*$F$28:$F$41),SUMPRODUCT(($B$28:$B$41="АУП")*$J$28:$J$41)),"")</f>
        <v>28980</v>
      </c>
      <c r="OW21" s="190">
        <f ca="1">IF(AND(НачИнвП_Дата&lt;=OW$3,КИнвП_Дата&gt;OW$3),
             IF(НачЦ_ИнвП_Дата&gt;OW$3,SUMPRODUCT(($B$28:$B$41="АУП")*$F$28:$F$41),SUMPRODUCT(($B$28:$B$41="АУП")*$J$28:$J$41)),"")</f>
        <v>28980</v>
      </c>
      <c r="OX21" s="192">
        <f t="shared" ref="OX21" ca="1" si="1187">SUM(OU21:OW21)</f>
        <v>86940</v>
      </c>
      <c r="OY21" s="190">
        <f ca="1">IF(AND(НачИнвП_Дата&lt;=OY$3,КИнвП_Дата&gt;OY$3),
             IF(НачЦ_ИнвП_Дата&gt;OY$3,SUMPRODUCT(($B$28:$B$41="АУП")*$F$28:$F$41),SUMPRODUCT(($B$28:$B$41="АУП")*$J$28:$J$41)),"")</f>
        <v>28980</v>
      </c>
      <c r="OZ21" s="190">
        <f ca="1">IF(AND(НачИнвП_Дата&lt;=OZ$3,КИнвП_Дата&gt;OZ$3),
             IF(НачЦ_ИнвП_Дата&gt;OZ$3,SUMPRODUCT(($B$28:$B$41="АУП")*$F$28:$F$41),SUMPRODUCT(($B$28:$B$41="АУП")*$J$28:$J$41)),"")</f>
        <v>28980</v>
      </c>
      <c r="PA21" s="190">
        <f ca="1">IF(AND(НачИнвП_Дата&lt;=PA$3,КИнвП_Дата&gt;PA$3),
             IF(НачЦ_ИнвП_Дата&gt;PA$3,SUMPRODUCT(($B$28:$B$41="АУП")*$F$28:$F$41),SUMPRODUCT(($B$28:$B$41="АУП")*$J$28:$J$41)),"")</f>
        <v>28980</v>
      </c>
      <c r="PB21" s="192">
        <f t="shared" ref="PB21" ca="1" si="1188">SUM(OY21:PA21)</f>
        <v>86940</v>
      </c>
      <c r="PC21" s="190">
        <f ca="1">IF(AND(НачИнвП_Дата&lt;=PC$3,КИнвП_Дата&gt;PC$3),
             IF(НачЦ_ИнвП_Дата&gt;PC$3,SUMPRODUCT(($B$28:$B$41="АУП")*$F$28:$F$41),SUMPRODUCT(($B$28:$B$41="АУП")*$J$28:$J$41)),"")</f>
        <v>28980</v>
      </c>
      <c r="PD21" s="190">
        <f ca="1">IF(AND(НачИнвП_Дата&lt;=PD$3,КИнвП_Дата&gt;PD$3),
             IF(НачЦ_ИнвП_Дата&gt;PD$3,SUMPRODUCT(($B$28:$B$41="АУП")*$F$28:$F$41),SUMPRODUCT(($B$28:$B$41="АУП")*$J$28:$J$41)),"")</f>
        <v>28980</v>
      </c>
      <c r="PE21" s="190">
        <f ca="1">IF(AND(НачИнвП_Дата&lt;=PE$3,КИнвП_Дата&gt;PE$3),
             IF(НачЦ_ИнвП_Дата&gt;PE$3,SUMPRODUCT(($B$28:$B$41="АУП")*$F$28:$F$41),SUMPRODUCT(($B$28:$B$41="АУП")*$J$28:$J$41)),"")</f>
        <v>28980</v>
      </c>
      <c r="PF21" s="192">
        <f t="shared" ref="PF21" ca="1" si="1189">SUM(PC21:PE21)</f>
        <v>86940</v>
      </c>
      <c r="PG21" s="190">
        <f ca="1">IF(AND(НачИнвП_Дата&lt;=PG$3,КИнвП_Дата&gt;PG$3),
             IF(НачЦ_ИнвП_Дата&gt;PG$3,SUMPRODUCT(($B$28:$B$41="АУП")*$F$28:$F$41),SUMPRODUCT(($B$28:$B$41="АУП")*$J$28:$J$41)),"")</f>
        <v>28980</v>
      </c>
      <c r="PH21" s="190">
        <f ca="1">IF(AND(НачИнвП_Дата&lt;=PH$3,КИнвП_Дата&gt;PH$3),
             IF(НачЦ_ИнвП_Дата&gt;PH$3,SUMPRODUCT(($B$28:$B$41="АУП")*$F$28:$F$41),SUMPRODUCT(($B$28:$B$41="АУП")*$J$28:$J$41)),"")</f>
        <v>28980</v>
      </c>
      <c r="PI21" s="190">
        <f ca="1">IF(AND(НачИнвП_Дата&lt;=PI$3,КИнвП_Дата&gt;PI$3),
             IF(НачЦ_ИнвП_Дата&gt;PI$3,SUMPRODUCT(($B$28:$B$41="АУП")*$F$28:$F$41),SUMPRODUCT(($B$28:$B$41="АУП")*$J$28:$J$41)),"")</f>
        <v>28980</v>
      </c>
      <c r="PJ21" s="192">
        <f t="shared" ref="PJ21" ca="1" si="1190">SUM(PG21:PI21)</f>
        <v>86940</v>
      </c>
      <c r="PK21" s="202">
        <f t="shared" ref="PK21" ca="1" si="1191">SUM(OX21,PB21,PF21,PJ21)</f>
        <v>347760</v>
      </c>
      <c r="PL21" s="190">
        <f ca="1">IF(AND(НачИнвП_Дата&lt;=PL$3,КИнвП_Дата&gt;PL$3),
             IF(НачЦ_ИнвП_Дата&gt;PL$3,SUMPRODUCT(($B$28:$B$41="АУП")*$F$28:$F$41),SUMPRODUCT(($B$28:$B$41="АУП")*$J$28:$J$41)),"")</f>
        <v>28980</v>
      </c>
      <c r="PM21" s="190">
        <f ca="1">IF(AND(НачИнвП_Дата&lt;=PM$3,КИнвП_Дата&gt;PM$3),
             IF(НачЦ_ИнвП_Дата&gt;PM$3,SUMPRODUCT(($B$28:$B$41="АУП")*$F$28:$F$41),SUMPRODUCT(($B$28:$B$41="АУП")*$J$28:$J$41)),"")</f>
        <v>28980</v>
      </c>
      <c r="PN21" s="190">
        <f ca="1">IF(AND(НачИнвП_Дата&lt;=PN$3,КИнвП_Дата&gt;PN$3),
             IF(НачЦ_ИнвП_Дата&gt;PN$3,SUMPRODUCT(($B$28:$B$41="АУП")*$F$28:$F$41),SUMPRODUCT(($B$28:$B$41="АУП")*$J$28:$J$41)),"")</f>
        <v>28980</v>
      </c>
      <c r="PO21" s="192">
        <f t="shared" ref="PO21" ca="1" si="1192">SUM(PL21:PN21)</f>
        <v>86940</v>
      </c>
      <c r="PP21" s="190">
        <f ca="1">IF(AND(НачИнвП_Дата&lt;=PP$3,КИнвП_Дата&gt;PP$3),
             IF(НачЦ_ИнвП_Дата&gt;PP$3,SUMPRODUCT(($B$28:$B$41="АУП")*$F$28:$F$41),SUMPRODUCT(($B$28:$B$41="АУП")*$J$28:$J$41)),"")</f>
        <v>28980</v>
      </c>
      <c r="PQ21" s="190">
        <f ca="1">IF(AND(НачИнвП_Дата&lt;=PQ$3,КИнвП_Дата&gt;PQ$3),
             IF(НачЦ_ИнвП_Дата&gt;PQ$3,SUMPRODUCT(($B$28:$B$41="АУП")*$F$28:$F$41),SUMPRODUCT(($B$28:$B$41="АУП")*$J$28:$J$41)),"")</f>
        <v>28980</v>
      </c>
      <c r="PR21" s="190">
        <f ca="1">IF(AND(НачИнвП_Дата&lt;=PR$3,КИнвП_Дата&gt;PR$3),
             IF(НачЦ_ИнвП_Дата&gt;PR$3,SUMPRODUCT(($B$28:$B$41="АУП")*$F$28:$F$41),SUMPRODUCT(($B$28:$B$41="АУП")*$J$28:$J$41)),"")</f>
        <v>28980</v>
      </c>
      <c r="PS21" s="192">
        <f t="shared" ref="PS21" ca="1" si="1193">SUM(PP21:PR21)</f>
        <v>86940</v>
      </c>
      <c r="PT21" s="190">
        <f ca="1">IF(AND(НачИнвП_Дата&lt;=PT$3,КИнвП_Дата&gt;PT$3),
             IF(НачЦ_ИнвП_Дата&gt;PT$3,SUMPRODUCT(($B$28:$B$41="АУП")*$F$28:$F$41),SUMPRODUCT(($B$28:$B$41="АУП")*$J$28:$J$41)),"")</f>
        <v>28980</v>
      </c>
      <c r="PU21" s="190">
        <f ca="1">IF(AND(НачИнвП_Дата&lt;=PU$3,КИнвП_Дата&gt;PU$3),
             IF(НачЦ_ИнвП_Дата&gt;PU$3,SUMPRODUCT(($B$28:$B$41="АУП")*$F$28:$F$41),SUMPRODUCT(($B$28:$B$41="АУП")*$J$28:$J$41)),"")</f>
        <v>28980</v>
      </c>
      <c r="PV21" s="190">
        <f ca="1">IF(AND(НачИнвП_Дата&lt;=PV$3,КИнвП_Дата&gt;PV$3),
             IF(НачЦ_ИнвП_Дата&gt;PV$3,SUMPRODUCT(($B$28:$B$41="АУП")*$F$28:$F$41),SUMPRODUCT(($B$28:$B$41="АУП")*$J$28:$J$41)),"")</f>
        <v>28980</v>
      </c>
      <c r="PW21" s="192">
        <f t="shared" ref="PW21" ca="1" si="1194">SUM(PT21:PV21)</f>
        <v>86940</v>
      </c>
      <c r="PX21" s="190">
        <f ca="1">IF(AND(НачИнвП_Дата&lt;=PX$3,КИнвП_Дата&gt;PX$3),
             IF(НачЦ_ИнвП_Дата&gt;PX$3,SUMPRODUCT(($B$28:$B$41="АУП")*$F$28:$F$41),SUMPRODUCT(($B$28:$B$41="АУП")*$J$28:$J$41)),"")</f>
        <v>28980</v>
      </c>
      <c r="PY21" s="190">
        <f ca="1">IF(AND(НачИнвП_Дата&lt;=PY$3,КИнвП_Дата&gt;PY$3),
             IF(НачЦ_ИнвП_Дата&gt;PY$3,SUMPRODUCT(($B$28:$B$41="АУП")*$F$28:$F$41),SUMPRODUCT(($B$28:$B$41="АУП")*$J$28:$J$41)),"")</f>
        <v>28980</v>
      </c>
      <c r="PZ21" s="190">
        <f ca="1">IF(AND(НачИнвП_Дата&lt;=PZ$3,КИнвП_Дата&gt;PZ$3),
             IF(НачЦ_ИнвП_Дата&gt;PZ$3,SUMPRODUCT(($B$28:$B$41="АУП")*$F$28:$F$41),SUMPRODUCT(($B$28:$B$41="АУП")*$J$28:$J$41)),"")</f>
        <v>28980</v>
      </c>
      <c r="QA21" s="192">
        <f t="shared" ref="QA21" ca="1" si="1195">SUM(PX21:PZ21)</f>
        <v>86940</v>
      </c>
      <c r="QB21" s="202">
        <f t="shared" ref="QB21" ca="1" si="1196">SUM(PO21,PS21,PW21,QA21)</f>
        <v>347760</v>
      </c>
      <c r="QC21" s="190">
        <f ca="1">IF(AND(НачИнвП_Дата&lt;=QC$3,КИнвП_Дата&gt;QC$3),
             IF(НачЦ_ИнвП_Дата&gt;QC$3,SUMPRODUCT(($B$28:$B$41="АУП")*$F$28:$F$41),SUMPRODUCT(($B$28:$B$41="АУП")*$J$28:$J$41)),"")</f>
        <v>28980</v>
      </c>
      <c r="QD21" s="190">
        <f ca="1">IF(AND(НачИнвП_Дата&lt;=QD$3,КИнвП_Дата&gt;QD$3),
             IF(НачЦ_ИнвП_Дата&gt;QD$3,SUMPRODUCT(($B$28:$B$41="АУП")*$F$28:$F$41),SUMPRODUCT(($B$28:$B$41="АУП")*$J$28:$J$41)),"")</f>
        <v>28980</v>
      </c>
      <c r="QE21" s="190">
        <f ca="1">IF(AND(НачИнвП_Дата&lt;=QE$3,КИнвП_Дата&gt;QE$3),
             IF(НачЦ_ИнвП_Дата&gt;QE$3,SUMPRODUCT(($B$28:$B$41="АУП")*$F$28:$F$41),SUMPRODUCT(($B$28:$B$41="АУП")*$J$28:$J$41)),"")</f>
        <v>28980</v>
      </c>
      <c r="QF21" s="192">
        <f t="shared" ref="QF21" ca="1" si="1197">SUM(QC21:QE21)</f>
        <v>86940</v>
      </c>
      <c r="QG21" s="190">
        <f ca="1">IF(AND(НачИнвП_Дата&lt;=QG$3,КИнвП_Дата&gt;QG$3),
             IF(НачЦ_ИнвП_Дата&gt;QG$3,SUMPRODUCT(($B$28:$B$41="АУП")*$F$28:$F$41),SUMPRODUCT(($B$28:$B$41="АУП")*$J$28:$J$41)),"")</f>
        <v>28980</v>
      </c>
      <c r="QH21" s="190">
        <f ca="1">IF(AND(НачИнвП_Дата&lt;=QH$3,КИнвП_Дата&gt;QH$3),
             IF(НачЦ_ИнвП_Дата&gt;QH$3,SUMPRODUCT(($B$28:$B$41="АУП")*$F$28:$F$41),SUMPRODUCT(($B$28:$B$41="АУП")*$J$28:$J$41)),"")</f>
        <v>28980</v>
      </c>
      <c r="QI21" s="190">
        <f ca="1">IF(AND(НачИнвП_Дата&lt;=QI$3,КИнвП_Дата&gt;QI$3),
             IF(НачЦ_ИнвП_Дата&gt;QI$3,SUMPRODUCT(($B$28:$B$41="АУП")*$F$28:$F$41),SUMPRODUCT(($B$28:$B$41="АУП")*$J$28:$J$41)),"")</f>
        <v>28980</v>
      </c>
      <c r="QJ21" s="192">
        <f t="shared" ref="QJ21" ca="1" si="1198">SUM(QG21:QI21)</f>
        <v>86940</v>
      </c>
      <c r="QK21" s="190">
        <f ca="1">IF(AND(НачИнвП_Дата&lt;=QK$3,КИнвП_Дата&gt;QK$3),
             IF(НачЦ_ИнвП_Дата&gt;QK$3,SUMPRODUCT(($B$28:$B$41="АУП")*$F$28:$F$41),SUMPRODUCT(($B$28:$B$41="АУП")*$J$28:$J$41)),"")</f>
        <v>28980</v>
      </c>
      <c r="QL21" s="190">
        <f ca="1">IF(AND(НачИнвП_Дата&lt;=QL$3,КИнвП_Дата&gt;QL$3),
             IF(НачЦ_ИнвП_Дата&gt;QL$3,SUMPRODUCT(($B$28:$B$41="АУП")*$F$28:$F$41),SUMPRODUCT(($B$28:$B$41="АУП")*$J$28:$J$41)),"")</f>
        <v>28980</v>
      </c>
      <c r="QM21" s="190">
        <f ca="1">IF(AND(НачИнвП_Дата&lt;=QM$3,КИнвП_Дата&gt;QM$3),
             IF(НачЦ_ИнвП_Дата&gt;QM$3,SUMPRODUCT(($B$28:$B$41="АУП")*$F$28:$F$41),SUMPRODUCT(($B$28:$B$41="АУП")*$J$28:$J$41)),"")</f>
        <v>28980</v>
      </c>
      <c r="QN21" s="192">
        <f t="shared" ref="QN21" ca="1" si="1199">SUM(QK21:QM21)</f>
        <v>86940</v>
      </c>
      <c r="QO21" s="190">
        <f ca="1">IF(AND(НачИнвП_Дата&lt;=QO$3,КИнвП_Дата&gt;QO$3),
             IF(НачЦ_ИнвП_Дата&gt;QO$3,SUMPRODUCT(($B$28:$B$41="АУП")*$F$28:$F$41),SUMPRODUCT(($B$28:$B$41="АУП")*$J$28:$J$41)),"")</f>
        <v>28980</v>
      </c>
      <c r="QP21" s="190">
        <f ca="1">IF(AND(НачИнвП_Дата&lt;=QP$3,КИнвП_Дата&gt;QP$3),
             IF(НачЦ_ИнвП_Дата&gt;QP$3,SUMPRODUCT(($B$28:$B$41="АУП")*$F$28:$F$41),SUMPRODUCT(($B$28:$B$41="АУП")*$J$28:$J$41)),"")</f>
        <v>28980</v>
      </c>
      <c r="QQ21" s="190">
        <f ca="1">IF(AND(НачИнвП_Дата&lt;=QQ$3,КИнвП_Дата&gt;QQ$3),
             IF(НачЦ_ИнвП_Дата&gt;QQ$3,SUMPRODUCT(($B$28:$B$41="АУП")*$F$28:$F$41),SUMPRODUCT(($B$28:$B$41="АУП")*$J$28:$J$41)),"")</f>
        <v>28980</v>
      </c>
      <c r="QR21" s="192">
        <f t="shared" ref="QR21" ca="1" si="1200">SUM(QO21:QQ21)</f>
        <v>86940</v>
      </c>
      <c r="QS21" s="202">
        <f t="shared" ref="QS21" ca="1" si="1201">SUM(QF21,QJ21,QN21,QR21)</f>
        <v>347760</v>
      </c>
      <c r="QT21" s="190">
        <f ca="1">IF(AND(НачИнвП_Дата&lt;=QT$3,КИнвП_Дата&gt;QT$3),
             IF(НачЦ_ИнвП_Дата&gt;QT$3,SUMPRODUCT(($B$28:$B$41="АУП")*$F$28:$F$41),SUMPRODUCT(($B$28:$B$41="АУП")*$J$28:$J$41)),"")</f>
        <v>28980</v>
      </c>
      <c r="QU21" s="190">
        <f ca="1">IF(AND(НачИнвП_Дата&lt;=QU$3,КИнвП_Дата&gt;QU$3),
             IF(НачЦ_ИнвП_Дата&gt;QU$3,SUMPRODUCT(($B$28:$B$41="АУП")*$F$28:$F$41),SUMPRODUCT(($B$28:$B$41="АУП")*$J$28:$J$41)),"")</f>
        <v>28980</v>
      </c>
      <c r="QV21" s="190">
        <f ca="1">IF(AND(НачИнвП_Дата&lt;=QV$3,КИнвП_Дата&gt;QV$3),
             IF(НачЦ_ИнвП_Дата&gt;QV$3,SUMPRODUCT(($B$28:$B$41="АУП")*$F$28:$F$41),SUMPRODUCT(($B$28:$B$41="АУП")*$J$28:$J$41)),"")</f>
        <v>28980</v>
      </c>
      <c r="QW21" s="192">
        <f t="shared" ref="QW21" ca="1" si="1202">SUM(QT21:QV21)</f>
        <v>86940</v>
      </c>
      <c r="QX21" s="190">
        <f ca="1">IF(AND(НачИнвП_Дата&lt;=QX$3,КИнвП_Дата&gt;QX$3),
             IF(НачЦ_ИнвП_Дата&gt;QX$3,SUMPRODUCT(($B$28:$B$41="АУП")*$F$28:$F$41),SUMPRODUCT(($B$28:$B$41="АУП")*$J$28:$J$41)),"")</f>
        <v>28980</v>
      </c>
      <c r="QY21" s="190">
        <f ca="1">IF(AND(НачИнвП_Дата&lt;=QY$3,КИнвП_Дата&gt;QY$3),
             IF(НачЦ_ИнвП_Дата&gt;QY$3,SUMPRODUCT(($B$28:$B$41="АУП")*$F$28:$F$41),SUMPRODUCT(($B$28:$B$41="АУП")*$J$28:$J$41)),"")</f>
        <v>28980</v>
      </c>
      <c r="QZ21" s="190">
        <f ca="1">IF(AND(НачИнвП_Дата&lt;=QZ$3,КИнвП_Дата&gt;QZ$3),
             IF(НачЦ_ИнвП_Дата&gt;QZ$3,SUMPRODUCT(($B$28:$B$41="АУП")*$F$28:$F$41),SUMPRODUCT(($B$28:$B$41="АУП")*$J$28:$J$41)),"")</f>
        <v>28980</v>
      </c>
      <c r="RA21" s="192">
        <f t="shared" ref="RA21" ca="1" si="1203">SUM(QX21:QZ21)</f>
        <v>86940</v>
      </c>
      <c r="RB21" s="190">
        <f ca="1">IF(AND(НачИнвП_Дата&lt;=RB$3,КИнвП_Дата&gt;RB$3),
             IF(НачЦ_ИнвП_Дата&gt;RB$3,SUMPRODUCT(($B$28:$B$41="АУП")*$F$28:$F$41),SUMPRODUCT(($B$28:$B$41="АУП")*$J$28:$J$41)),"")</f>
        <v>28980</v>
      </c>
      <c r="RC21" s="190">
        <f ca="1">IF(AND(НачИнвП_Дата&lt;=RC$3,КИнвП_Дата&gt;RC$3),
             IF(НачЦ_ИнвП_Дата&gt;RC$3,SUMPRODUCT(($B$28:$B$41="АУП")*$F$28:$F$41),SUMPRODUCT(($B$28:$B$41="АУП")*$J$28:$J$41)),"")</f>
        <v>28980</v>
      </c>
      <c r="RD21" s="190">
        <f ca="1">IF(AND(НачИнвП_Дата&lt;=RD$3,КИнвП_Дата&gt;RD$3),
             IF(НачЦ_ИнвП_Дата&gt;RD$3,SUMPRODUCT(($B$28:$B$41="АУП")*$F$28:$F$41),SUMPRODUCT(($B$28:$B$41="АУП")*$J$28:$J$41)),"")</f>
        <v>28980</v>
      </c>
      <c r="RE21" s="192">
        <f t="shared" ref="RE21" ca="1" si="1204">SUM(RB21:RD21)</f>
        <v>86940</v>
      </c>
      <c r="RF21" s="190">
        <f ca="1">IF(AND(НачИнвП_Дата&lt;=RF$3,КИнвП_Дата&gt;RF$3),
             IF(НачЦ_ИнвП_Дата&gt;RF$3,SUMPRODUCT(($B$28:$B$41="АУП")*$F$28:$F$41),SUMPRODUCT(($B$28:$B$41="АУП")*$J$28:$J$41)),"")</f>
        <v>28980</v>
      </c>
      <c r="RG21" s="190">
        <f ca="1">IF(AND(НачИнвП_Дата&lt;=RG$3,КИнвП_Дата&gt;RG$3),
             IF(НачЦ_ИнвП_Дата&gt;RG$3,SUMPRODUCT(($B$28:$B$41="АУП")*$F$28:$F$41),SUMPRODUCT(($B$28:$B$41="АУП")*$J$28:$J$41)),"")</f>
        <v>28980</v>
      </c>
      <c r="RH21" s="190">
        <f ca="1">IF(AND(НачИнвП_Дата&lt;=RH$3,КИнвП_Дата&gt;RH$3),
             IF(НачЦ_ИнвП_Дата&gt;RH$3,SUMPRODUCT(($B$28:$B$41="АУП")*$F$28:$F$41),SUMPRODUCT(($B$28:$B$41="АУП")*$J$28:$J$41)),"")</f>
        <v>28980</v>
      </c>
      <c r="RI21" s="192">
        <f t="shared" ref="RI21" ca="1" si="1205">SUM(RF21:RH21)</f>
        <v>86940</v>
      </c>
      <c r="RJ21" s="202">
        <f t="shared" ref="RJ21" ca="1" si="1206">SUM(QW21,RA21,RE21,RI21)</f>
        <v>347760</v>
      </c>
      <c r="RK21" s="190">
        <f ca="1">IF(AND(НачИнвП_Дата&lt;=RK$3,КИнвП_Дата&gt;RK$3),
             IF(НачЦ_ИнвП_Дата&gt;RK$3,SUMPRODUCT(($B$28:$B$41="АУП")*$F$28:$F$41),SUMPRODUCT(($B$28:$B$41="АУП")*$J$28:$J$41)),"")</f>
        <v>28980</v>
      </c>
      <c r="RL21" s="190">
        <f ca="1">IF(AND(НачИнвП_Дата&lt;=RL$3,КИнвП_Дата&gt;RL$3),
             IF(НачЦ_ИнвП_Дата&gt;RL$3,SUMPRODUCT(($B$28:$B$41="АУП")*$F$28:$F$41),SUMPRODUCT(($B$28:$B$41="АУП")*$J$28:$J$41)),"")</f>
        <v>28980</v>
      </c>
      <c r="RM21" s="190">
        <f ca="1">IF(AND(НачИнвП_Дата&lt;=RM$3,КИнвП_Дата&gt;RM$3),
             IF(НачЦ_ИнвП_Дата&gt;RM$3,SUMPRODUCT(($B$28:$B$41="АУП")*$F$28:$F$41),SUMPRODUCT(($B$28:$B$41="АУП")*$J$28:$J$41)),"")</f>
        <v>28980</v>
      </c>
      <c r="RN21" s="192">
        <f t="shared" ref="RN21" ca="1" si="1207">SUM(RK21:RM21)</f>
        <v>86940</v>
      </c>
      <c r="RO21" s="190">
        <f ca="1">IF(AND(НачИнвП_Дата&lt;=RO$3,КИнвП_Дата&gt;RO$3),
             IF(НачЦ_ИнвП_Дата&gt;RO$3,SUMPRODUCT(($B$28:$B$41="АУП")*$F$28:$F$41),SUMPRODUCT(($B$28:$B$41="АУП")*$J$28:$J$41)),"")</f>
        <v>28980</v>
      </c>
      <c r="RP21" s="190">
        <f ca="1">IF(AND(НачИнвП_Дата&lt;=RP$3,КИнвП_Дата&gt;RP$3),
             IF(НачЦ_ИнвП_Дата&gt;RP$3,SUMPRODUCT(($B$28:$B$41="АУП")*$F$28:$F$41),SUMPRODUCT(($B$28:$B$41="АУП")*$J$28:$J$41)),"")</f>
        <v>28980</v>
      </c>
      <c r="RQ21" s="190">
        <f ca="1">IF(AND(НачИнвП_Дата&lt;=RQ$3,КИнвП_Дата&gt;RQ$3),
             IF(НачЦ_ИнвП_Дата&gt;RQ$3,SUMPRODUCT(($B$28:$B$41="АУП")*$F$28:$F$41),SUMPRODUCT(($B$28:$B$41="АУП")*$J$28:$J$41)),"")</f>
        <v>28980</v>
      </c>
      <c r="RR21" s="192">
        <f t="shared" ref="RR21" ca="1" si="1208">SUM(RO21:RQ21)</f>
        <v>86940</v>
      </c>
      <c r="RS21" s="190">
        <f ca="1">IF(AND(НачИнвП_Дата&lt;=RS$3,КИнвП_Дата&gt;RS$3),
             IF(НачЦ_ИнвП_Дата&gt;RS$3,SUMPRODUCT(($B$28:$B$41="АУП")*$F$28:$F$41),SUMPRODUCT(($B$28:$B$41="АУП")*$J$28:$J$41)),"")</f>
        <v>28980</v>
      </c>
      <c r="RT21" s="190">
        <f ca="1">IF(AND(НачИнвП_Дата&lt;=RT$3,КИнвП_Дата&gt;RT$3),
             IF(НачЦ_ИнвП_Дата&gt;RT$3,SUMPRODUCT(($B$28:$B$41="АУП")*$F$28:$F$41),SUMPRODUCT(($B$28:$B$41="АУП")*$J$28:$J$41)),"")</f>
        <v>28980</v>
      </c>
      <c r="RU21" s="190">
        <f ca="1">IF(AND(НачИнвП_Дата&lt;=RU$3,КИнвП_Дата&gt;RU$3),
             IF(НачЦ_ИнвП_Дата&gt;RU$3,SUMPRODUCT(($B$28:$B$41="АУП")*$F$28:$F$41),SUMPRODUCT(($B$28:$B$41="АУП")*$J$28:$J$41)),"")</f>
        <v>28980</v>
      </c>
      <c r="RV21" s="192">
        <f t="shared" ref="RV21" ca="1" si="1209">SUM(RS21:RU21)</f>
        <v>86940</v>
      </c>
      <c r="RW21" s="190">
        <f ca="1">IF(AND(НачИнвП_Дата&lt;=RW$3,КИнвП_Дата&gt;RW$3),
             IF(НачЦ_ИнвП_Дата&gt;RW$3,SUMPRODUCT(($B$28:$B$41="АУП")*$F$28:$F$41),SUMPRODUCT(($B$28:$B$41="АУП")*$J$28:$J$41)),"")</f>
        <v>28980</v>
      </c>
      <c r="RX21" s="190">
        <f ca="1">IF(AND(НачИнвП_Дата&lt;=RX$3,КИнвП_Дата&gt;RX$3),
             IF(НачЦ_ИнвП_Дата&gt;RX$3,SUMPRODUCT(($B$28:$B$41="АУП")*$F$28:$F$41),SUMPRODUCT(($B$28:$B$41="АУП")*$J$28:$J$41)),"")</f>
        <v>28980</v>
      </c>
      <c r="RY21" s="190">
        <f ca="1">IF(AND(НачИнвП_Дата&lt;=RY$3,КИнвП_Дата&gt;RY$3),
             IF(НачЦ_ИнвП_Дата&gt;RY$3,SUMPRODUCT(($B$28:$B$41="АУП")*$F$28:$F$41),SUMPRODUCT(($B$28:$B$41="АУП")*$J$28:$J$41)),"")</f>
        <v>28980</v>
      </c>
      <c r="RZ21" s="192">
        <f t="shared" ref="RZ21" ca="1" si="1210">SUM(RW21:RY21)</f>
        <v>86940</v>
      </c>
      <c r="SA21" s="202">
        <f t="shared" ref="SA21" ca="1" si="1211">SUM(RN21,RR21,RV21,RZ21)</f>
        <v>347760</v>
      </c>
      <c r="SB21" s="190">
        <f ca="1">IF(AND(НачИнвП_Дата&lt;=SB$3,КИнвП_Дата&gt;SB$3),
             IF(НачЦ_ИнвП_Дата&gt;SB$3,SUMPRODUCT(($B$28:$B$41="АУП")*$F$28:$F$41),SUMPRODUCT(($B$28:$B$41="АУП")*$J$28:$J$41)),"")</f>
        <v>28980</v>
      </c>
      <c r="SC21" s="190">
        <f ca="1">IF(AND(НачИнвП_Дата&lt;=SC$3,КИнвП_Дата&gt;SC$3),
             IF(НачЦ_ИнвП_Дата&gt;SC$3,SUMPRODUCT(($B$28:$B$41="АУП")*$F$28:$F$41),SUMPRODUCT(($B$28:$B$41="АУП")*$J$28:$J$41)),"")</f>
        <v>28980</v>
      </c>
      <c r="SD21" s="190">
        <f ca="1">IF(AND(НачИнвП_Дата&lt;=SD$3,КИнвП_Дата&gt;SD$3),
             IF(НачЦ_ИнвП_Дата&gt;SD$3,SUMPRODUCT(($B$28:$B$41="АУП")*$F$28:$F$41),SUMPRODUCT(($B$28:$B$41="АУП")*$J$28:$J$41)),"")</f>
        <v>28980</v>
      </c>
      <c r="SE21" s="192">
        <f t="shared" ref="SE21" ca="1" si="1212">SUM(SB21:SD21)</f>
        <v>86940</v>
      </c>
      <c r="SF21" s="190">
        <f ca="1">IF(AND(НачИнвП_Дата&lt;=SF$3,КИнвП_Дата&gt;SF$3),
             IF(НачЦ_ИнвП_Дата&gt;SF$3,SUMPRODUCT(($B$28:$B$41="АУП")*$F$28:$F$41),SUMPRODUCT(($B$28:$B$41="АУП")*$J$28:$J$41)),"")</f>
        <v>28980</v>
      </c>
      <c r="SG21" s="190">
        <f ca="1">IF(AND(НачИнвП_Дата&lt;=SG$3,КИнвП_Дата&gt;SG$3),
             IF(НачЦ_ИнвП_Дата&gt;SG$3,SUMPRODUCT(($B$28:$B$41="АУП")*$F$28:$F$41),SUMPRODUCT(($B$28:$B$41="АУП")*$J$28:$J$41)),"")</f>
        <v>28980</v>
      </c>
      <c r="SH21" s="190">
        <f ca="1">IF(AND(НачИнвП_Дата&lt;=SH$3,КИнвП_Дата&gt;SH$3),
             IF(НачЦ_ИнвП_Дата&gt;SH$3,SUMPRODUCT(($B$28:$B$41="АУП")*$F$28:$F$41),SUMPRODUCT(($B$28:$B$41="АУП")*$J$28:$J$41)),"")</f>
        <v>28980</v>
      </c>
      <c r="SI21" s="192">
        <f t="shared" ref="SI21" ca="1" si="1213">SUM(SF21:SH21)</f>
        <v>86940</v>
      </c>
      <c r="SJ21" s="190">
        <f ca="1">IF(AND(НачИнвП_Дата&lt;=SJ$3,КИнвП_Дата&gt;SJ$3),
             IF(НачЦ_ИнвП_Дата&gt;SJ$3,SUMPRODUCT(($B$28:$B$41="АУП")*$F$28:$F$41),SUMPRODUCT(($B$28:$B$41="АУП")*$J$28:$J$41)),"")</f>
        <v>28980</v>
      </c>
      <c r="SK21" s="190">
        <f ca="1">IF(AND(НачИнвП_Дата&lt;=SK$3,КИнвП_Дата&gt;SK$3),
             IF(НачЦ_ИнвП_Дата&gt;SK$3,SUMPRODUCT(($B$28:$B$41="АУП")*$F$28:$F$41),SUMPRODUCT(($B$28:$B$41="АУП")*$J$28:$J$41)),"")</f>
        <v>28980</v>
      </c>
      <c r="SL21" s="190">
        <f ca="1">IF(AND(НачИнвП_Дата&lt;=SL$3,КИнвП_Дата&gt;SL$3),
             IF(НачЦ_ИнвП_Дата&gt;SL$3,SUMPRODUCT(($B$28:$B$41="АУП")*$F$28:$F$41),SUMPRODUCT(($B$28:$B$41="АУП")*$J$28:$J$41)),"")</f>
        <v>28980</v>
      </c>
      <c r="SM21" s="192">
        <f t="shared" ref="SM21" ca="1" si="1214">SUM(SJ21:SL21)</f>
        <v>86940</v>
      </c>
      <c r="SN21" s="190">
        <f ca="1">IF(AND(НачИнвП_Дата&lt;=SN$3,КИнвП_Дата&gt;SN$3),
             IF(НачЦ_ИнвП_Дата&gt;SN$3,SUMPRODUCT(($B$28:$B$41="АУП")*$F$28:$F$41),SUMPRODUCT(($B$28:$B$41="АУП")*$J$28:$J$41)),"")</f>
        <v>28980</v>
      </c>
      <c r="SO21" s="190">
        <f ca="1">IF(AND(НачИнвП_Дата&lt;=SO$3,КИнвП_Дата&gt;SO$3),
             IF(НачЦ_ИнвП_Дата&gt;SO$3,SUMPRODUCT(($B$28:$B$41="АУП")*$F$28:$F$41),SUMPRODUCT(($B$28:$B$41="АУП")*$J$28:$J$41)),"")</f>
        <v>28980</v>
      </c>
      <c r="SP21" s="190">
        <f ca="1">IF(AND(НачИнвП_Дата&lt;=SP$3,КИнвП_Дата&gt;SP$3),
             IF(НачЦ_ИнвП_Дата&gt;SP$3,SUMPRODUCT(($B$28:$B$41="АУП")*$F$28:$F$41),SUMPRODUCT(($B$28:$B$41="АУП")*$J$28:$J$41)),"")</f>
        <v>28980</v>
      </c>
      <c r="SQ21" s="192">
        <f t="shared" ref="SQ21" ca="1" si="1215">SUM(SN21:SP21)</f>
        <v>86940</v>
      </c>
      <c r="SR21" s="202">
        <f t="shared" ref="SR21" ca="1" si="1216">SUM(SE21,SI21,SM21,SQ21)</f>
        <v>347760</v>
      </c>
      <c r="SS21" s="190">
        <f ca="1">IF(AND(НачИнвП_Дата&lt;=SS$3,КИнвП_Дата&gt;SS$3),
             IF(НачЦ_ИнвП_Дата&gt;SS$3,SUMPRODUCT(($B$28:$B$41="АУП")*$F$28:$F$41),SUMPRODUCT(($B$28:$B$41="АУП")*$J$28:$J$41)),"")</f>
        <v>28980</v>
      </c>
      <c r="ST21" s="190">
        <f ca="1">IF(AND(НачИнвП_Дата&lt;=ST$3,КИнвП_Дата&gt;ST$3),
             IF(НачЦ_ИнвП_Дата&gt;ST$3,SUMPRODUCT(($B$28:$B$41="АУП")*$F$28:$F$41),SUMPRODUCT(($B$28:$B$41="АУП")*$J$28:$J$41)),"")</f>
        <v>28980</v>
      </c>
      <c r="SU21" s="190">
        <f ca="1">IF(AND(НачИнвП_Дата&lt;=SU$3,КИнвП_Дата&gt;SU$3),
             IF(НачЦ_ИнвП_Дата&gt;SU$3,SUMPRODUCT(($B$28:$B$41="АУП")*$F$28:$F$41),SUMPRODUCT(($B$28:$B$41="АУП")*$J$28:$J$41)),"")</f>
        <v>28980</v>
      </c>
      <c r="SV21" s="192">
        <f t="shared" ref="SV21" ca="1" si="1217">SUM(SS21:SU21)</f>
        <v>86940</v>
      </c>
      <c r="SW21" s="190">
        <f ca="1">IF(AND(НачИнвП_Дата&lt;=SW$3,КИнвП_Дата&gt;SW$3),
             IF(НачЦ_ИнвП_Дата&gt;SW$3,SUMPRODUCT(($B$28:$B$41="АУП")*$F$28:$F$41),SUMPRODUCT(($B$28:$B$41="АУП")*$J$28:$J$41)),"")</f>
        <v>28980</v>
      </c>
      <c r="SX21" s="190">
        <f ca="1">IF(AND(НачИнвП_Дата&lt;=SX$3,КИнвП_Дата&gt;SX$3),
             IF(НачЦ_ИнвП_Дата&gt;SX$3,SUMPRODUCT(($B$28:$B$41="АУП")*$F$28:$F$41),SUMPRODUCT(($B$28:$B$41="АУП")*$J$28:$J$41)),"")</f>
        <v>28980</v>
      </c>
      <c r="SY21" s="190">
        <f ca="1">IF(AND(НачИнвП_Дата&lt;=SY$3,КИнвП_Дата&gt;SY$3),
             IF(НачЦ_ИнвП_Дата&gt;SY$3,SUMPRODUCT(($B$28:$B$41="АУП")*$F$28:$F$41),SUMPRODUCT(($B$28:$B$41="АУП")*$J$28:$J$41)),"")</f>
        <v>28980</v>
      </c>
      <c r="SZ21" s="192">
        <f t="shared" ref="SZ21" ca="1" si="1218">SUM(SW21:SY21)</f>
        <v>86940</v>
      </c>
      <c r="TA21" s="190">
        <f ca="1">IF(AND(НачИнвП_Дата&lt;=TA$3,КИнвП_Дата&gt;TA$3),
             IF(НачЦ_ИнвП_Дата&gt;TA$3,SUMPRODUCT(($B$28:$B$41="АУП")*$F$28:$F$41),SUMPRODUCT(($B$28:$B$41="АУП")*$J$28:$J$41)),"")</f>
        <v>28980</v>
      </c>
      <c r="TB21" s="190">
        <f ca="1">IF(AND(НачИнвП_Дата&lt;=TB$3,КИнвП_Дата&gt;TB$3),
             IF(НачЦ_ИнвП_Дата&gt;TB$3,SUMPRODUCT(($B$28:$B$41="АУП")*$F$28:$F$41),SUMPRODUCT(($B$28:$B$41="АУП")*$J$28:$J$41)),"")</f>
        <v>28980</v>
      </c>
      <c r="TC21" s="190">
        <f ca="1">IF(AND(НачИнвП_Дата&lt;=TC$3,КИнвП_Дата&gt;TC$3),
             IF(НачЦ_ИнвП_Дата&gt;TC$3,SUMPRODUCT(($B$28:$B$41="АУП")*$F$28:$F$41),SUMPRODUCT(($B$28:$B$41="АУП")*$J$28:$J$41)),"")</f>
        <v>28980</v>
      </c>
      <c r="TD21" s="192">
        <f t="shared" ref="TD21" ca="1" si="1219">SUM(TA21:TC21)</f>
        <v>86940</v>
      </c>
      <c r="TE21" s="190" t="str">
        <f ca="1">IF(AND(НачИнвП_Дата&lt;=TE$3,КИнвП_Дата&gt;TE$3),
             IF(НачЦ_ИнвП_Дата&gt;TE$3,SUMPRODUCT(($B$28:$B$41="АУП")*$F$28:$F$41),SUMPRODUCT(($B$28:$B$41="АУП")*$J$28:$J$41)),"")</f>
        <v/>
      </c>
      <c r="TF21" s="190" t="str">
        <f ca="1">IF(AND(НачИнвП_Дата&lt;=TF$3,КИнвП_Дата&gt;TF$3),
             IF(НачЦ_ИнвП_Дата&gt;TF$3,SUMPRODUCT(($B$28:$B$41="АУП")*$F$28:$F$41),SUMPRODUCT(($B$28:$B$41="АУП")*$J$28:$J$41)),"")</f>
        <v/>
      </c>
      <c r="TG21" s="190" t="str">
        <f ca="1">IF(AND(НачИнвП_Дата&lt;=TG$3,КИнвП_Дата&gt;TG$3),
             IF(НачЦ_ИнвП_Дата&gt;TG$3,SUMPRODUCT(($B$28:$B$41="АУП")*$F$28:$F$41),SUMPRODUCT(($B$28:$B$41="АУП")*$J$28:$J$41)),"")</f>
        <v/>
      </c>
      <c r="TH21" s="192">
        <f t="shared" ref="TH21" ca="1" si="1220">SUM(TE21:TG21)</f>
        <v>0</v>
      </c>
      <c r="TI21" s="202">
        <f t="shared" ref="TI21" ca="1" si="1221">SUM(SV21,SZ21,TD21,TH21)</f>
        <v>260820</v>
      </c>
    </row>
    <row r="22" spans="1:529" ht="15.75" outlineLevel="1" thickBot="1">
      <c r="A22" s="654" t="s">
        <v>148</v>
      </c>
      <c r="B22" s="655"/>
      <c r="C22" s="177">
        <f>SUMIF($A$8:$A$21,"Заработная плата к выплате, руб.",C$8:C$21)</f>
        <v>0</v>
      </c>
      <c r="D22" s="177">
        <f ca="1">SUMIF($A$8:$A$21,"Заработная плата к выплате, руб.",D$8:D$21)</f>
        <v>0</v>
      </c>
      <c r="E22" s="177">
        <f ca="1">SUMIF($A$8:$A$21,"Заработная плата к выплате, руб.",E$8:E$21)</f>
        <v>0</v>
      </c>
      <c r="F22" s="179">
        <f ca="1">SUM(C22:E22)</f>
        <v>0</v>
      </c>
      <c r="G22" s="177">
        <f ca="1">SUMIF($A$8:$A$21,"Заработная плата к выплате, руб.",G$8:G$21)</f>
        <v>0</v>
      </c>
      <c r="H22" s="177">
        <f ca="1">SUMIF($A$8:$A$21,"Заработная плата к выплате, руб.",H$8:H$21)</f>
        <v>0</v>
      </c>
      <c r="I22" s="177">
        <f ca="1">SUMIF($A$8:$A$21,"Заработная плата к выплате, руб.",I$8:I$21)</f>
        <v>0</v>
      </c>
      <c r="J22" s="179">
        <f ca="1">SUM(G22:I22)</f>
        <v>0</v>
      </c>
      <c r="K22" s="177">
        <f ca="1">SUMIF($A$8:$A$21,"Заработная плата к выплате, руб.",K$8:K$21)</f>
        <v>0</v>
      </c>
      <c r="L22" s="177">
        <f ca="1">SUMIF($A$8:$A$21,"Заработная плата к выплате, руб.",L$8:L$21)</f>
        <v>0</v>
      </c>
      <c r="M22" s="177">
        <f ca="1">SUMIF($A$8:$A$21,"Заработная плата к выплате, руб.",M$8:M$21)</f>
        <v>0</v>
      </c>
      <c r="N22" s="179">
        <f ca="1">SUM(K22:M22)</f>
        <v>0</v>
      </c>
      <c r="O22" s="177">
        <f ca="1">SUMIF($A$8:$A$21,"Заработная плата к выплате, руб.",O$8:O$21)</f>
        <v>298000</v>
      </c>
      <c r="P22" s="177">
        <f ca="1">SUMIF($A$8:$A$21,"Заработная плата к выплате, руб.",P$8:P$21)</f>
        <v>298000</v>
      </c>
      <c r="Q22" s="177">
        <f ca="1">SUMIF($A$8:$A$21,"Заработная плата к выплате, руб.",Q$8:Q$21)</f>
        <v>298000</v>
      </c>
      <c r="R22" s="179">
        <f ca="1">SUM(O22:Q22)</f>
        <v>894000</v>
      </c>
      <c r="S22" s="198">
        <f ca="1">SUM(F22,J22,N22,R22)</f>
        <v>894000</v>
      </c>
      <c r="T22" s="177">
        <f ca="1">SUMIF($A$8:$A$21,"Заработная плата к выплате, руб.",T$8:T$21)</f>
        <v>298000</v>
      </c>
      <c r="U22" s="177">
        <f ca="1">SUMIF($A$8:$A$21,"Заработная плата к выплате, руб.",U$8:U$21)</f>
        <v>298000</v>
      </c>
      <c r="V22" s="177">
        <f ca="1">SUMIF($A$8:$A$21,"Заработная плата к выплате, руб.",V$8:V$21)</f>
        <v>298000</v>
      </c>
      <c r="W22" s="179">
        <f ca="1">SUM(T22:V22)</f>
        <v>894000</v>
      </c>
      <c r="X22" s="177">
        <f ca="1">SUMIF($A$8:$A$21,"Заработная плата к выплате, руб.",X$8:X$21)</f>
        <v>298000</v>
      </c>
      <c r="Y22" s="177">
        <f ca="1">SUMIF($A$8:$A$21,"Заработная плата к выплате, руб.",Y$8:Y$21)</f>
        <v>298000</v>
      </c>
      <c r="Z22" s="177">
        <f ca="1">SUMIF($A$8:$A$21,"Заработная плата к выплате, руб.",Z$8:Z$21)</f>
        <v>298000</v>
      </c>
      <c r="AA22" s="179">
        <f ca="1">SUM(X22:Z22)</f>
        <v>894000</v>
      </c>
      <c r="AB22" s="177">
        <f ca="1">SUMIF($A$8:$A$21,"Заработная плата к выплате, руб.",AB$8:AB$21)</f>
        <v>298000</v>
      </c>
      <c r="AC22" s="177">
        <f ca="1">SUMIF($A$8:$A$21,"Заработная плата к выплате, руб.",AC$8:AC$21)</f>
        <v>298000</v>
      </c>
      <c r="AD22" s="177">
        <f ca="1">SUMIF($A$8:$A$21,"Заработная плата к выплате, руб.",AD$8:AD$21)</f>
        <v>298000</v>
      </c>
      <c r="AE22" s="179">
        <f ca="1">SUM(AB22:AD22)</f>
        <v>894000</v>
      </c>
      <c r="AF22" s="177">
        <f ca="1">SUMIF($A$8:$A$21,"Заработная плата к выплате, руб.",AF$8:AF$21)</f>
        <v>298000</v>
      </c>
      <c r="AG22" s="177">
        <f ca="1">SUMIF($A$8:$A$21,"Заработная плата к выплате, руб.",AG$8:AG$21)</f>
        <v>298000</v>
      </c>
      <c r="AH22" s="177">
        <f ca="1">SUMIF($A$8:$A$21,"Заработная плата к выплате, руб.",AH$8:AH$21)</f>
        <v>298000</v>
      </c>
      <c r="AI22" s="179">
        <f ca="1">SUM(AF22:AH22)</f>
        <v>894000</v>
      </c>
      <c r="AJ22" s="198">
        <f ca="1">SUM(W22,AA22,AE22,AI22)</f>
        <v>3576000</v>
      </c>
      <c r="AK22" s="177">
        <f ca="1">SUMIF($A$8:$A$21,"Заработная плата к выплате, руб.",AK$8:AK$21)</f>
        <v>298000</v>
      </c>
      <c r="AL22" s="177">
        <f ca="1">SUMIF($A$8:$A$21,"Заработная плата к выплате, руб.",AL$8:AL$21)</f>
        <v>298000</v>
      </c>
      <c r="AM22" s="177">
        <f ca="1">SUMIF($A$8:$A$21,"Заработная плата к выплате, руб.",AM$8:AM$21)</f>
        <v>298000</v>
      </c>
      <c r="AN22" s="179">
        <f ca="1">SUM(AK22:AM22)</f>
        <v>894000</v>
      </c>
      <c r="AO22" s="177">
        <f ca="1">SUMIF($A$8:$A$21,"Заработная плата к выплате, руб.",AO$8:AO$21)</f>
        <v>298000</v>
      </c>
      <c r="AP22" s="177">
        <f ca="1">SUMIF($A$8:$A$21,"Заработная плата к выплате, руб.",AP$8:AP$21)</f>
        <v>298000</v>
      </c>
      <c r="AQ22" s="177">
        <f ca="1">SUMIF($A$8:$A$21,"Заработная плата к выплате, руб.",AQ$8:AQ$21)</f>
        <v>298000</v>
      </c>
      <c r="AR22" s="179">
        <f ca="1">SUM(AO22:AQ22)</f>
        <v>894000</v>
      </c>
      <c r="AS22" s="177">
        <f ca="1">SUMIF($A$8:$A$21,"Заработная плата к выплате, руб.",AS$8:AS$21)</f>
        <v>298000</v>
      </c>
      <c r="AT22" s="177">
        <f ca="1">SUMIF($A$8:$A$21,"Заработная плата к выплате, руб.",AT$8:AT$21)</f>
        <v>298000</v>
      </c>
      <c r="AU22" s="177">
        <f ca="1">SUMIF($A$8:$A$21,"Заработная плата к выплате, руб.",AU$8:AU$21)</f>
        <v>298000</v>
      </c>
      <c r="AV22" s="179">
        <f ca="1">SUM(AS22:AU22)</f>
        <v>894000</v>
      </c>
      <c r="AW22" s="177">
        <f ca="1">SUMIF($A$8:$A$21,"Заработная плата к выплате, руб.",AW$8:AW$21)</f>
        <v>298000</v>
      </c>
      <c r="AX22" s="177">
        <f ca="1">SUMIF($A$8:$A$21,"Заработная плата к выплате, руб.",AX$8:AX$21)</f>
        <v>298000</v>
      </c>
      <c r="AY22" s="177">
        <f ca="1">SUMIF($A$8:$A$21,"Заработная плата к выплате, руб.",AY$8:AY$21)</f>
        <v>298000</v>
      </c>
      <c r="AZ22" s="179">
        <f ca="1">SUM(AW22:AY22)</f>
        <v>894000</v>
      </c>
      <c r="BA22" s="198">
        <f ca="1">SUM(AN22,AR22,AV22,AZ22)</f>
        <v>3576000</v>
      </c>
      <c r="BB22" s="177">
        <f ca="1">SUMIF($A$8:$A$21,"Заработная плата к выплате, руб.",BB$8:BB$21)</f>
        <v>298000</v>
      </c>
      <c r="BC22" s="177">
        <f ca="1">SUMIF($A$8:$A$21,"Заработная плата к выплате, руб.",BC$8:BC$21)</f>
        <v>298000</v>
      </c>
      <c r="BD22" s="177">
        <f ca="1">SUMIF($A$8:$A$21,"Заработная плата к выплате, руб.",BD$8:BD$21)</f>
        <v>298000</v>
      </c>
      <c r="BE22" s="179">
        <f ca="1">SUM(BB22:BD22)</f>
        <v>894000</v>
      </c>
      <c r="BF22" s="177">
        <f ca="1">SUMIF($A$8:$A$21,"Заработная плата к выплате, руб.",BF$8:BF$21)</f>
        <v>298000</v>
      </c>
      <c r="BG22" s="177">
        <f ca="1">SUMIF($A$8:$A$21,"Заработная плата к выплате, руб.",BG$8:BG$21)</f>
        <v>298000</v>
      </c>
      <c r="BH22" s="177">
        <f ca="1">SUMIF($A$8:$A$21,"Заработная плата к выплате, руб.",BH$8:BH$21)</f>
        <v>298000</v>
      </c>
      <c r="BI22" s="179">
        <f ca="1">SUM(BF22:BH22)</f>
        <v>894000</v>
      </c>
      <c r="BJ22" s="177">
        <f ca="1">SUMIF($A$8:$A$21,"Заработная плата к выплате, руб.",BJ$8:BJ$21)</f>
        <v>298000</v>
      </c>
      <c r="BK22" s="177">
        <f ca="1">SUMIF($A$8:$A$21,"Заработная плата к выплате, руб.",BK$8:BK$21)</f>
        <v>298000</v>
      </c>
      <c r="BL22" s="177">
        <f ca="1">SUMIF($A$8:$A$21,"Заработная плата к выплате, руб.",BL$8:BL$21)</f>
        <v>298000</v>
      </c>
      <c r="BM22" s="179">
        <f ca="1">SUM(BJ22:BL22)</f>
        <v>894000</v>
      </c>
      <c r="BN22" s="177">
        <f ca="1">SUMIF($A$8:$A$21,"Заработная плата к выплате, руб.",BN$8:BN$21)</f>
        <v>298000</v>
      </c>
      <c r="BO22" s="177">
        <f ca="1">SUMIF($A$8:$A$21,"Заработная плата к выплате, руб.",BO$8:BO$21)</f>
        <v>298000</v>
      </c>
      <c r="BP22" s="177">
        <f ca="1">SUMIF($A$8:$A$21,"Заработная плата к выплате, руб.",BP$8:BP$21)</f>
        <v>298000</v>
      </c>
      <c r="BQ22" s="179">
        <f ca="1">SUM(BN22:BP22)</f>
        <v>894000</v>
      </c>
      <c r="BR22" s="198">
        <f ca="1">SUM(BE22,BI22,BM22,BQ22)</f>
        <v>3576000</v>
      </c>
      <c r="BS22" s="177">
        <f ca="1">SUMIF($A$8:$A$21,"Заработная плата к выплате, руб.",BS$8:BS$21)</f>
        <v>298000</v>
      </c>
      <c r="BT22" s="177">
        <f ca="1">SUMIF($A$8:$A$21,"Заработная плата к выплате, руб.",BT$8:BT$21)</f>
        <v>298000</v>
      </c>
      <c r="BU22" s="177">
        <f ca="1">SUMIF($A$8:$A$21,"Заработная плата к выплате, руб.",BU$8:BU$21)</f>
        <v>298000</v>
      </c>
      <c r="BV22" s="179">
        <f ca="1">SUM(BS22:BU22)</f>
        <v>894000</v>
      </c>
      <c r="BW22" s="177">
        <f ca="1">SUMIF($A$8:$A$21,"Заработная плата к выплате, руб.",BW$8:BW$21)</f>
        <v>298000</v>
      </c>
      <c r="BX22" s="177">
        <f ca="1">SUMIF($A$8:$A$21,"Заработная плата к выплате, руб.",BX$8:BX$21)</f>
        <v>298000</v>
      </c>
      <c r="BY22" s="177">
        <f ca="1">SUMIF($A$8:$A$21,"Заработная плата к выплате, руб.",BY$8:BY$21)</f>
        <v>298000</v>
      </c>
      <c r="BZ22" s="179">
        <f ca="1">SUM(BW22:BY22)</f>
        <v>894000</v>
      </c>
      <c r="CA22" s="177">
        <f ca="1">SUMIF($A$8:$A$21,"Заработная плата к выплате, руб.",CA$8:CA$21)</f>
        <v>298000</v>
      </c>
      <c r="CB22" s="177">
        <f ca="1">SUMIF($A$8:$A$21,"Заработная плата к выплате, руб.",CB$8:CB$21)</f>
        <v>298000</v>
      </c>
      <c r="CC22" s="177">
        <f ca="1">SUMIF($A$8:$A$21,"Заработная плата к выплате, руб.",CC$8:CC$21)</f>
        <v>298000</v>
      </c>
      <c r="CD22" s="179">
        <f ca="1">SUM(CA22:CC22)</f>
        <v>894000</v>
      </c>
      <c r="CE22" s="177">
        <f ca="1">SUMIF($A$8:$A$21,"Заработная плата к выплате, руб.",CE$8:CE$21)</f>
        <v>298000</v>
      </c>
      <c r="CF22" s="177">
        <f ca="1">SUMIF($A$8:$A$21,"Заработная плата к выплате, руб.",CF$8:CF$21)</f>
        <v>298000</v>
      </c>
      <c r="CG22" s="177">
        <f ca="1">SUMIF($A$8:$A$21,"Заработная плата к выплате, руб.",CG$8:CG$21)</f>
        <v>298000</v>
      </c>
      <c r="CH22" s="179">
        <f ca="1">SUM(CE22:CG22)</f>
        <v>894000</v>
      </c>
      <c r="CI22" s="198">
        <f ca="1">SUM(BV22,BZ22,CD22,CH22)</f>
        <v>3576000</v>
      </c>
      <c r="CJ22" s="177">
        <f ca="1">SUMIF($A$8:$A$21,"Заработная плата к выплате, руб.",CJ$8:CJ$21)</f>
        <v>298000</v>
      </c>
      <c r="CK22" s="177">
        <f ca="1">SUMIF($A$8:$A$21,"Заработная плата к выплате, руб.",CK$8:CK$21)</f>
        <v>298000</v>
      </c>
      <c r="CL22" s="177">
        <f ca="1">SUMIF($A$8:$A$21,"Заработная плата к выплате, руб.",CL$8:CL$21)</f>
        <v>298000</v>
      </c>
      <c r="CM22" s="179">
        <f ca="1">SUM(CJ22:CL22)</f>
        <v>894000</v>
      </c>
      <c r="CN22" s="177">
        <f ca="1">SUMIF($A$8:$A$21,"Заработная плата к выплате, руб.",CN$8:CN$21)</f>
        <v>298000</v>
      </c>
      <c r="CO22" s="177">
        <f ca="1">SUMIF($A$8:$A$21,"Заработная плата к выплате, руб.",CO$8:CO$21)</f>
        <v>298000</v>
      </c>
      <c r="CP22" s="177">
        <f ca="1">SUMIF($A$8:$A$21,"Заработная плата к выплате, руб.",CP$8:CP$21)</f>
        <v>298000</v>
      </c>
      <c r="CQ22" s="179">
        <f ca="1">SUM(CN22:CP22)</f>
        <v>894000</v>
      </c>
      <c r="CR22" s="177">
        <f ca="1">SUMIF($A$8:$A$21,"Заработная плата к выплате, руб.",CR$8:CR$21)</f>
        <v>298000</v>
      </c>
      <c r="CS22" s="177">
        <f ca="1">SUMIF($A$8:$A$21,"Заработная плата к выплате, руб.",CS$8:CS$21)</f>
        <v>298000</v>
      </c>
      <c r="CT22" s="177">
        <f ca="1">SUMIF($A$8:$A$21,"Заработная плата к выплате, руб.",CT$8:CT$21)</f>
        <v>298000</v>
      </c>
      <c r="CU22" s="179">
        <f ca="1">SUM(CR22:CT22)</f>
        <v>894000</v>
      </c>
      <c r="CV22" s="177">
        <f ca="1">SUMIF($A$8:$A$21,"Заработная плата к выплате, руб.",CV$8:CV$21)</f>
        <v>298000</v>
      </c>
      <c r="CW22" s="177">
        <f ca="1">SUMIF($A$8:$A$21,"Заработная плата к выплате, руб.",CW$8:CW$21)</f>
        <v>298000</v>
      </c>
      <c r="CX22" s="177">
        <f ca="1">SUMIF($A$8:$A$21,"Заработная плата к выплате, руб.",CX$8:CX$21)</f>
        <v>298000</v>
      </c>
      <c r="CY22" s="179">
        <f ca="1">SUM(CV22:CX22)</f>
        <v>894000</v>
      </c>
      <c r="CZ22" s="198">
        <f ca="1">SUM(CM22,CQ22,CU22,CY22)</f>
        <v>3576000</v>
      </c>
      <c r="DA22" s="177">
        <f ca="1">SUMIF($A$8:$A$21,"Заработная плата к выплате, руб.",DA$8:DA$21)</f>
        <v>298000</v>
      </c>
      <c r="DB22" s="177">
        <f ca="1">SUMIF($A$8:$A$21,"Заработная плата к выплате, руб.",DB$8:DB$21)</f>
        <v>298000</v>
      </c>
      <c r="DC22" s="177">
        <f ca="1">SUMIF($A$8:$A$21,"Заработная плата к выплате, руб.",DC$8:DC$21)</f>
        <v>298000</v>
      </c>
      <c r="DD22" s="179">
        <f ca="1">SUM(DA22:DC22)</f>
        <v>894000</v>
      </c>
      <c r="DE22" s="177">
        <f ca="1">SUMIF($A$8:$A$21,"Заработная плата к выплате, руб.",DE$8:DE$21)</f>
        <v>298000</v>
      </c>
      <c r="DF22" s="177">
        <f ca="1">SUMIF($A$8:$A$21,"Заработная плата к выплате, руб.",DF$8:DF$21)</f>
        <v>298000</v>
      </c>
      <c r="DG22" s="177">
        <f ca="1">SUMIF($A$8:$A$21,"Заработная плата к выплате, руб.",DG$8:DG$21)</f>
        <v>298000</v>
      </c>
      <c r="DH22" s="179">
        <f ca="1">SUM(DE22:DG22)</f>
        <v>894000</v>
      </c>
      <c r="DI22" s="177">
        <f ca="1">SUMIF($A$8:$A$21,"Заработная плата к выплате, руб.",DI$8:DI$21)</f>
        <v>298000</v>
      </c>
      <c r="DJ22" s="177">
        <f ca="1">SUMIF($A$8:$A$21,"Заработная плата к выплате, руб.",DJ$8:DJ$21)</f>
        <v>298000</v>
      </c>
      <c r="DK22" s="177">
        <f ca="1">SUMIF($A$8:$A$21,"Заработная плата к выплате, руб.",DK$8:DK$21)</f>
        <v>298000</v>
      </c>
      <c r="DL22" s="179">
        <f ca="1">SUM(DI22:DK22)</f>
        <v>894000</v>
      </c>
      <c r="DM22" s="177">
        <f ca="1">SUMIF($A$8:$A$21,"Заработная плата к выплате, руб.",DM$8:DM$21)</f>
        <v>298000</v>
      </c>
      <c r="DN22" s="177">
        <f ca="1">SUMIF($A$8:$A$21,"Заработная плата к выплате, руб.",DN$8:DN$21)</f>
        <v>298000</v>
      </c>
      <c r="DO22" s="177">
        <f ca="1">SUMIF($A$8:$A$21,"Заработная плата к выплате, руб.",DO$8:DO$21)</f>
        <v>298000</v>
      </c>
      <c r="DP22" s="179">
        <f ca="1">SUM(DM22:DO22)</f>
        <v>894000</v>
      </c>
      <c r="DQ22" s="198">
        <f ca="1">SUM(DD22,DH22,DL22,DP22)</f>
        <v>3576000</v>
      </c>
      <c r="DR22" s="177">
        <f ca="1">SUMIF($A$8:$A$21,"Заработная плата к выплате, руб.",DR$8:DR$21)</f>
        <v>298000</v>
      </c>
      <c r="DS22" s="177">
        <f ca="1">SUMIF($A$8:$A$21,"Заработная плата к выплате, руб.",DS$8:DS$21)</f>
        <v>298000</v>
      </c>
      <c r="DT22" s="177">
        <f ca="1">SUMIF($A$8:$A$21,"Заработная плата к выплате, руб.",DT$8:DT$21)</f>
        <v>298000</v>
      </c>
      <c r="DU22" s="179">
        <f ca="1">SUM(DR22:DT22)</f>
        <v>894000</v>
      </c>
      <c r="DV22" s="177">
        <f ca="1">SUMIF($A$8:$A$21,"Заработная плата к выплате, руб.",DV$8:DV$21)</f>
        <v>298000</v>
      </c>
      <c r="DW22" s="177">
        <f ca="1">SUMIF($A$8:$A$21,"Заработная плата к выплате, руб.",DW$8:DW$21)</f>
        <v>298000</v>
      </c>
      <c r="DX22" s="177">
        <f ca="1">SUMIF($A$8:$A$21,"Заработная плата к выплате, руб.",DX$8:DX$21)</f>
        <v>298000</v>
      </c>
      <c r="DY22" s="179">
        <f ca="1">SUM(DV22:DX22)</f>
        <v>894000</v>
      </c>
      <c r="DZ22" s="177">
        <f ca="1">SUMIF($A$8:$A$21,"Заработная плата к выплате, руб.",DZ$8:DZ$21)</f>
        <v>298000</v>
      </c>
      <c r="EA22" s="177">
        <f ca="1">SUMIF($A$8:$A$21,"Заработная плата к выплате, руб.",EA$8:EA$21)</f>
        <v>298000</v>
      </c>
      <c r="EB22" s="177">
        <f ca="1">SUMIF($A$8:$A$21,"Заработная плата к выплате, руб.",EB$8:EB$21)</f>
        <v>298000</v>
      </c>
      <c r="EC22" s="179">
        <f ca="1">SUM(DZ22:EB22)</f>
        <v>894000</v>
      </c>
      <c r="ED22" s="177">
        <f ca="1">SUMIF($A$8:$A$21,"Заработная плата к выплате, руб.",ED$8:ED$21)</f>
        <v>298000</v>
      </c>
      <c r="EE22" s="177">
        <f ca="1">SUMIF($A$8:$A$21,"Заработная плата к выплате, руб.",EE$8:EE$21)</f>
        <v>298000</v>
      </c>
      <c r="EF22" s="177">
        <f ca="1">SUMIF($A$8:$A$21,"Заработная плата к выплате, руб.",EF$8:EF$21)</f>
        <v>298000</v>
      </c>
      <c r="EG22" s="179">
        <f ca="1">SUM(ED22:EF22)</f>
        <v>894000</v>
      </c>
      <c r="EH22" s="198">
        <f ca="1">SUM(DU22,DY22,EC22,EG22)</f>
        <v>3576000</v>
      </c>
      <c r="EI22" s="177">
        <f ca="1">SUMIF($A$8:$A$21,"Заработная плата к выплате, руб.",EI$8:EI$21)</f>
        <v>298000</v>
      </c>
      <c r="EJ22" s="177">
        <f ca="1">SUMIF($A$8:$A$21,"Заработная плата к выплате, руб.",EJ$8:EJ$21)</f>
        <v>298000</v>
      </c>
      <c r="EK22" s="177">
        <f ca="1">SUMIF($A$8:$A$21,"Заработная плата к выплате, руб.",EK$8:EK$21)</f>
        <v>298000</v>
      </c>
      <c r="EL22" s="179">
        <f ca="1">SUM(EI22:EK22)</f>
        <v>894000</v>
      </c>
      <c r="EM22" s="177">
        <f ca="1">SUMIF($A$8:$A$21,"Заработная плата к выплате, руб.",EM$8:EM$21)</f>
        <v>298000</v>
      </c>
      <c r="EN22" s="177">
        <f ca="1">SUMIF($A$8:$A$21,"Заработная плата к выплате, руб.",EN$8:EN$21)</f>
        <v>298000</v>
      </c>
      <c r="EO22" s="177">
        <f ca="1">SUMIF($A$8:$A$21,"Заработная плата к выплате, руб.",EO$8:EO$21)</f>
        <v>298000</v>
      </c>
      <c r="EP22" s="179">
        <f ca="1">SUM(EM22:EO22)</f>
        <v>894000</v>
      </c>
      <c r="EQ22" s="177">
        <f ca="1">SUMIF($A$8:$A$21,"Заработная плата к выплате, руб.",EQ$8:EQ$21)</f>
        <v>298000</v>
      </c>
      <c r="ER22" s="177">
        <f ca="1">SUMIF($A$8:$A$21,"Заработная плата к выплате, руб.",ER$8:ER$21)</f>
        <v>298000</v>
      </c>
      <c r="ES22" s="177">
        <f ca="1">SUMIF($A$8:$A$21,"Заработная плата к выплате, руб.",ES$8:ES$21)</f>
        <v>298000</v>
      </c>
      <c r="ET22" s="179">
        <f ca="1">SUM(EQ22:ES22)</f>
        <v>894000</v>
      </c>
      <c r="EU22" s="177">
        <f ca="1">SUMIF($A$8:$A$21,"Заработная плата к выплате, руб.",EU$8:EU$21)</f>
        <v>298000</v>
      </c>
      <c r="EV22" s="177">
        <f ca="1">SUMIF($A$8:$A$21,"Заработная плата к выплате, руб.",EV$8:EV$21)</f>
        <v>298000</v>
      </c>
      <c r="EW22" s="177">
        <f ca="1">SUMIF($A$8:$A$21,"Заработная плата к выплате, руб.",EW$8:EW$21)</f>
        <v>298000</v>
      </c>
      <c r="EX22" s="179">
        <f ca="1">SUM(EU22:EW22)</f>
        <v>894000</v>
      </c>
      <c r="EY22" s="198">
        <f ca="1">SUM(EL22,EP22,ET22,EX22)</f>
        <v>3576000</v>
      </c>
      <c r="EZ22" s="177">
        <f ca="1">SUMIF($A$8:$A$21,"Заработная плата к выплате, руб.",EZ$8:EZ$21)</f>
        <v>298000</v>
      </c>
      <c r="FA22" s="177">
        <f ca="1">SUMIF($A$8:$A$21,"Заработная плата к выплате, руб.",FA$8:FA$21)</f>
        <v>298000</v>
      </c>
      <c r="FB22" s="177">
        <f ca="1">SUMIF($A$8:$A$21,"Заработная плата к выплате, руб.",FB$8:FB$21)</f>
        <v>298000</v>
      </c>
      <c r="FC22" s="179">
        <f ca="1">SUM(EZ22:FB22)</f>
        <v>894000</v>
      </c>
      <c r="FD22" s="177">
        <f ca="1">SUMIF($A$8:$A$21,"Заработная плата к выплате, руб.",FD$8:FD$21)</f>
        <v>298000</v>
      </c>
      <c r="FE22" s="177">
        <f ca="1">SUMIF($A$8:$A$21,"Заработная плата к выплате, руб.",FE$8:FE$21)</f>
        <v>298000</v>
      </c>
      <c r="FF22" s="177">
        <f ca="1">SUMIF($A$8:$A$21,"Заработная плата к выплате, руб.",FF$8:FF$21)</f>
        <v>298000</v>
      </c>
      <c r="FG22" s="179">
        <f ca="1">SUM(FD22:FF22)</f>
        <v>894000</v>
      </c>
      <c r="FH22" s="177">
        <f ca="1">SUMIF($A$8:$A$21,"Заработная плата к выплате, руб.",FH$8:FH$21)</f>
        <v>298000</v>
      </c>
      <c r="FI22" s="177">
        <f ca="1">SUMIF($A$8:$A$21,"Заработная плата к выплате, руб.",FI$8:FI$21)</f>
        <v>298000</v>
      </c>
      <c r="FJ22" s="177">
        <f ca="1">SUMIF($A$8:$A$21,"Заработная плата к выплате, руб.",FJ$8:FJ$21)</f>
        <v>298000</v>
      </c>
      <c r="FK22" s="179">
        <f ca="1">SUM(FH22:FJ22)</f>
        <v>894000</v>
      </c>
      <c r="FL22" s="177">
        <f ca="1">SUMIF($A$8:$A$21,"Заработная плата к выплате, руб.",FL$8:FL$21)</f>
        <v>298000</v>
      </c>
      <c r="FM22" s="177">
        <f ca="1">SUMIF($A$8:$A$21,"Заработная плата к выплате, руб.",FM$8:FM$21)</f>
        <v>298000</v>
      </c>
      <c r="FN22" s="177">
        <f ca="1">SUMIF($A$8:$A$21,"Заработная плата к выплате, руб.",FN$8:FN$21)</f>
        <v>298000</v>
      </c>
      <c r="FO22" s="179">
        <f ca="1">SUM(FL22:FN22)</f>
        <v>894000</v>
      </c>
      <c r="FP22" s="198">
        <f ca="1">SUM(FC22,FG22,FK22,FO22)</f>
        <v>3576000</v>
      </c>
      <c r="FQ22" s="177">
        <f ca="1">SUMIF($A$8:$A$21,"Заработная плата к выплате, руб.",FQ$8:FQ$21)</f>
        <v>298000</v>
      </c>
      <c r="FR22" s="177">
        <f ca="1">SUMIF($A$8:$A$21,"Заработная плата к выплате, руб.",FR$8:FR$21)</f>
        <v>298000</v>
      </c>
      <c r="FS22" s="177">
        <f ca="1">SUMIF($A$8:$A$21,"Заработная плата к выплате, руб.",FS$8:FS$21)</f>
        <v>298000</v>
      </c>
      <c r="FT22" s="179">
        <f ca="1">SUM(FQ22:FS22)</f>
        <v>894000</v>
      </c>
      <c r="FU22" s="177">
        <f ca="1">SUMIF($A$8:$A$21,"Заработная плата к выплате, руб.",FU$8:FU$21)</f>
        <v>298000</v>
      </c>
      <c r="FV22" s="177">
        <f ca="1">SUMIF($A$8:$A$21,"Заработная плата к выплате, руб.",FV$8:FV$21)</f>
        <v>298000</v>
      </c>
      <c r="FW22" s="177">
        <f ca="1">SUMIF($A$8:$A$21,"Заработная плата к выплате, руб.",FW$8:FW$21)</f>
        <v>298000</v>
      </c>
      <c r="FX22" s="179">
        <f ca="1">SUM(FU22:FW22)</f>
        <v>894000</v>
      </c>
      <c r="FY22" s="177">
        <f ca="1">SUMIF($A$8:$A$21,"Заработная плата к выплате, руб.",FY$8:FY$21)</f>
        <v>298000</v>
      </c>
      <c r="FZ22" s="177">
        <f ca="1">SUMIF($A$8:$A$21,"Заработная плата к выплате, руб.",FZ$8:FZ$21)</f>
        <v>298000</v>
      </c>
      <c r="GA22" s="177">
        <f ca="1">SUMIF($A$8:$A$21,"Заработная плата к выплате, руб.",GA$8:GA$21)</f>
        <v>298000</v>
      </c>
      <c r="GB22" s="179">
        <f ca="1">SUM(FY22:GA22)</f>
        <v>894000</v>
      </c>
      <c r="GC22" s="177">
        <f ca="1">SUMIF($A$8:$A$21,"Заработная плата к выплате, руб.",GC$8:GC$21)</f>
        <v>298000</v>
      </c>
      <c r="GD22" s="177">
        <f ca="1">SUMIF($A$8:$A$21,"Заработная плата к выплате, руб.",GD$8:GD$21)</f>
        <v>298000</v>
      </c>
      <c r="GE22" s="177">
        <f ca="1">SUMIF($A$8:$A$21,"Заработная плата к выплате, руб.",GE$8:GE$21)</f>
        <v>298000</v>
      </c>
      <c r="GF22" s="179">
        <f ca="1">SUM(GC22:GE22)</f>
        <v>894000</v>
      </c>
      <c r="GG22" s="198">
        <f ca="1">SUM(FT22,FX22,GB22,GF22)</f>
        <v>3576000</v>
      </c>
      <c r="GH22" s="177">
        <f ca="1">SUMIF($A$8:$A$21,"Заработная плата к выплате, руб.",GH$8:GH$21)</f>
        <v>298000</v>
      </c>
      <c r="GI22" s="177">
        <f ca="1">SUMIF($A$8:$A$21,"Заработная плата к выплате, руб.",GI$8:GI$21)</f>
        <v>298000</v>
      </c>
      <c r="GJ22" s="177">
        <f ca="1">SUMIF($A$8:$A$21,"Заработная плата к выплате, руб.",GJ$8:GJ$21)</f>
        <v>298000</v>
      </c>
      <c r="GK22" s="179">
        <f ca="1">SUM(GH22:GJ22)</f>
        <v>894000</v>
      </c>
      <c r="GL22" s="177">
        <f ca="1">SUMIF($A$8:$A$21,"Заработная плата к выплате, руб.",GL$8:GL$21)</f>
        <v>298000</v>
      </c>
      <c r="GM22" s="177">
        <f ca="1">SUMIF($A$8:$A$21,"Заработная плата к выплате, руб.",GM$8:GM$21)</f>
        <v>298000</v>
      </c>
      <c r="GN22" s="177">
        <f ca="1">SUMIF($A$8:$A$21,"Заработная плата к выплате, руб.",GN$8:GN$21)</f>
        <v>298000</v>
      </c>
      <c r="GO22" s="179">
        <f ca="1">SUM(GL22:GN22)</f>
        <v>894000</v>
      </c>
      <c r="GP22" s="177">
        <f ca="1">SUMIF($A$8:$A$21,"Заработная плата к выплате, руб.",GP$8:GP$21)</f>
        <v>298000</v>
      </c>
      <c r="GQ22" s="177">
        <f ca="1">SUMIF($A$8:$A$21,"Заработная плата к выплате, руб.",GQ$8:GQ$21)</f>
        <v>298000</v>
      </c>
      <c r="GR22" s="177">
        <f ca="1">SUMIF($A$8:$A$21,"Заработная плата к выплате, руб.",GR$8:GR$21)</f>
        <v>298000</v>
      </c>
      <c r="GS22" s="179">
        <f ca="1">SUM(GP22:GR22)</f>
        <v>894000</v>
      </c>
      <c r="GT22" s="177">
        <f ca="1">SUMIF($A$8:$A$21,"Заработная плата к выплате, руб.",GT$8:GT$21)</f>
        <v>298000</v>
      </c>
      <c r="GU22" s="177">
        <f ca="1">SUMIF($A$8:$A$21,"Заработная плата к выплате, руб.",GU$8:GU$21)</f>
        <v>298000</v>
      </c>
      <c r="GV22" s="177">
        <f ca="1">SUMIF($A$8:$A$21,"Заработная плата к выплате, руб.",GV$8:GV$21)</f>
        <v>298000</v>
      </c>
      <c r="GW22" s="179">
        <f ca="1">SUM(GT22:GV22)</f>
        <v>894000</v>
      </c>
      <c r="GX22" s="198">
        <f ca="1">SUM(GK22,GO22,GS22,GW22)</f>
        <v>3576000</v>
      </c>
      <c r="GY22" s="177">
        <f ca="1">SUMIF($A$8:$A$21,"Заработная плата к выплате, руб.",GY$8:GY$21)</f>
        <v>298000</v>
      </c>
      <c r="GZ22" s="177">
        <f ca="1">SUMIF($A$8:$A$21,"Заработная плата к выплате, руб.",GZ$8:GZ$21)</f>
        <v>298000</v>
      </c>
      <c r="HA22" s="177">
        <f ca="1">SUMIF($A$8:$A$21,"Заработная плата к выплате, руб.",HA$8:HA$21)</f>
        <v>298000</v>
      </c>
      <c r="HB22" s="179">
        <f ca="1">SUM(GY22:HA22)</f>
        <v>894000</v>
      </c>
      <c r="HC22" s="177">
        <f ca="1">SUMIF($A$8:$A$21,"Заработная плата к выплате, руб.",HC$8:HC$21)</f>
        <v>298000</v>
      </c>
      <c r="HD22" s="177">
        <f ca="1">SUMIF($A$8:$A$21,"Заработная плата к выплате, руб.",HD$8:HD$21)</f>
        <v>298000</v>
      </c>
      <c r="HE22" s="177">
        <f ca="1">SUMIF($A$8:$A$21,"Заработная плата к выплате, руб.",HE$8:HE$21)</f>
        <v>298000</v>
      </c>
      <c r="HF22" s="179">
        <f ca="1">SUM(HC22:HE22)</f>
        <v>894000</v>
      </c>
      <c r="HG22" s="177">
        <f ca="1">SUMIF($A$8:$A$21,"Заработная плата к выплате, руб.",HG$8:HG$21)</f>
        <v>298000</v>
      </c>
      <c r="HH22" s="177">
        <f ca="1">SUMIF($A$8:$A$21,"Заработная плата к выплате, руб.",HH$8:HH$21)</f>
        <v>298000</v>
      </c>
      <c r="HI22" s="177">
        <f ca="1">SUMIF($A$8:$A$21,"Заработная плата к выплате, руб.",HI$8:HI$21)</f>
        <v>298000</v>
      </c>
      <c r="HJ22" s="179">
        <f ca="1">SUM(HG22:HI22)</f>
        <v>894000</v>
      </c>
      <c r="HK22" s="177">
        <f ca="1">SUMIF($A$8:$A$21,"Заработная плата к выплате, руб.",HK$8:HK$21)</f>
        <v>298000</v>
      </c>
      <c r="HL22" s="177">
        <f ca="1">SUMIF($A$8:$A$21,"Заработная плата к выплате, руб.",HL$8:HL$21)</f>
        <v>298000</v>
      </c>
      <c r="HM22" s="177">
        <f ca="1">SUMIF($A$8:$A$21,"Заработная плата к выплате, руб.",HM$8:HM$21)</f>
        <v>298000</v>
      </c>
      <c r="HN22" s="179">
        <f ca="1">SUM(HK22:HM22)</f>
        <v>894000</v>
      </c>
      <c r="HO22" s="198">
        <f ca="1">SUM(HB22,HF22,HJ22,HN22)</f>
        <v>3576000</v>
      </c>
      <c r="HP22" s="177">
        <f ca="1">SUMIF($A$8:$A$21,"Заработная плата к выплате, руб.",HP$8:HP$21)</f>
        <v>298000</v>
      </c>
      <c r="HQ22" s="177">
        <f ca="1">SUMIF($A$8:$A$21,"Заработная плата к выплате, руб.",HQ$8:HQ$21)</f>
        <v>298000</v>
      </c>
      <c r="HR22" s="177">
        <f ca="1">SUMIF($A$8:$A$21,"Заработная плата к выплате, руб.",HR$8:HR$21)</f>
        <v>298000</v>
      </c>
      <c r="HS22" s="179">
        <f ca="1">SUM(HP22:HR22)</f>
        <v>894000</v>
      </c>
      <c r="HT22" s="177">
        <f ca="1">SUMIF($A$8:$A$21,"Заработная плата к выплате, руб.",HT$8:HT$21)</f>
        <v>298000</v>
      </c>
      <c r="HU22" s="177">
        <f ca="1">SUMIF($A$8:$A$21,"Заработная плата к выплате, руб.",HU$8:HU$21)</f>
        <v>298000</v>
      </c>
      <c r="HV22" s="177">
        <f ca="1">SUMIF($A$8:$A$21,"Заработная плата к выплате, руб.",HV$8:HV$21)</f>
        <v>298000</v>
      </c>
      <c r="HW22" s="179">
        <f ca="1">SUM(HT22:HV22)</f>
        <v>894000</v>
      </c>
      <c r="HX22" s="177">
        <f ca="1">SUMIF($A$8:$A$21,"Заработная плата к выплате, руб.",HX$8:HX$21)</f>
        <v>298000</v>
      </c>
      <c r="HY22" s="177">
        <f ca="1">SUMIF($A$8:$A$21,"Заработная плата к выплате, руб.",HY$8:HY$21)</f>
        <v>298000</v>
      </c>
      <c r="HZ22" s="177">
        <f ca="1">SUMIF($A$8:$A$21,"Заработная плата к выплате, руб.",HZ$8:HZ$21)</f>
        <v>298000</v>
      </c>
      <c r="IA22" s="179">
        <f ca="1">SUM(HX22:HZ22)</f>
        <v>894000</v>
      </c>
      <c r="IB22" s="177">
        <f ca="1">SUMIF($A$8:$A$21,"Заработная плата к выплате, руб.",IB$8:IB$21)</f>
        <v>298000</v>
      </c>
      <c r="IC22" s="177">
        <f ca="1">SUMIF($A$8:$A$21,"Заработная плата к выплате, руб.",IC$8:IC$21)</f>
        <v>298000</v>
      </c>
      <c r="ID22" s="177">
        <f ca="1">SUMIF($A$8:$A$21,"Заработная плата к выплате, руб.",ID$8:ID$21)</f>
        <v>298000</v>
      </c>
      <c r="IE22" s="179">
        <f ca="1">SUM(IB22:ID22)</f>
        <v>894000</v>
      </c>
      <c r="IF22" s="198">
        <f ca="1">SUM(HS22,HW22,IA22,IE22)</f>
        <v>3576000</v>
      </c>
      <c r="IG22" s="177">
        <f ca="1">SUMIF($A$8:$A$21,"Заработная плата к выплате, руб.",IG$8:IG$21)</f>
        <v>298000</v>
      </c>
      <c r="IH22" s="177">
        <f ca="1">SUMIF($A$8:$A$21,"Заработная плата к выплате, руб.",IH$8:IH$21)</f>
        <v>298000</v>
      </c>
      <c r="II22" s="177">
        <f ca="1">SUMIF($A$8:$A$21,"Заработная плата к выплате, руб.",II$8:II$21)</f>
        <v>298000</v>
      </c>
      <c r="IJ22" s="179">
        <f ca="1">SUM(IG22:II22)</f>
        <v>894000</v>
      </c>
      <c r="IK22" s="177">
        <f ca="1">SUMIF($A$8:$A$21,"Заработная плата к выплате, руб.",IK$8:IK$21)</f>
        <v>298000</v>
      </c>
      <c r="IL22" s="177">
        <f ca="1">SUMIF($A$8:$A$21,"Заработная плата к выплате, руб.",IL$8:IL$21)</f>
        <v>298000</v>
      </c>
      <c r="IM22" s="177">
        <f ca="1">SUMIF($A$8:$A$21,"Заработная плата к выплате, руб.",IM$8:IM$21)</f>
        <v>298000</v>
      </c>
      <c r="IN22" s="179">
        <f ca="1">SUM(IK22:IM22)</f>
        <v>894000</v>
      </c>
      <c r="IO22" s="177">
        <f ca="1">SUMIF($A$8:$A$21,"Заработная плата к выплате, руб.",IO$8:IO$21)</f>
        <v>298000</v>
      </c>
      <c r="IP22" s="177">
        <f ca="1">SUMIF($A$8:$A$21,"Заработная плата к выплате, руб.",IP$8:IP$21)</f>
        <v>298000</v>
      </c>
      <c r="IQ22" s="177">
        <f ca="1">SUMIF($A$8:$A$21,"Заработная плата к выплате, руб.",IQ$8:IQ$21)</f>
        <v>298000</v>
      </c>
      <c r="IR22" s="179">
        <f ca="1">SUM(IO22:IQ22)</f>
        <v>894000</v>
      </c>
      <c r="IS22" s="177">
        <f ca="1">SUMIF($A$8:$A$21,"Заработная плата к выплате, руб.",IS$8:IS$21)</f>
        <v>298000</v>
      </c>
      <c r="IT22" s="177">
        <f ca="1">SUMIF($A$8:$A$21,"Заработная плата к выплате, руб.",IT$8:IT$21)</f>
        <v>298000</v>
      </c>
      <c r="IU22" s="177">
        <f ca="1">SUMIF($A$8:$A$21,"Заработная плата к выплате, руб.",IU$8:IU$21)</f>
        <v>298000</v>
      </c>
      <c r="IV22" s="179">
        <f ca="1">SUM(IS22:IU22)</f>
        <v>894000</v>
      </c>
      <c r="IW22" s="198">
        <f ca="1">SUM(IJ22,IN22,IR22,IV22)</f>
        <v>3576000</v>
      </c>
      <c r="IX22" s="177">
        <f ca="1">SUMIF($A$8:$A$21,"Заработная плата к выплате, руб.",IX$8:IX$21)</f>
        <v>298000</v>
      </c>
      <c r="IY22" s="177">
        <f ca="1">SUMIF($A$8:$A$21,"Заработная плата к выплате, руб.",IY$8:IY$21)</f>
        <v>298000</v>
      </c>
      <c r="IZ22" s="177">
        <f ca="1">SUMIF($A$8:$A$21,"Заработная плата к выплате, руб.",IZ$8:IZ$21)</f>
        <v>298000</v>
      </c>
      <c r="JA22" s="179">
        <f ca="1">SUM(IX22:IZ22)</f>
        <v>894000</v>
      </c>
      <c r="JB22" s="177">
        <f ca="1">SUMIF($A$8:$A$21,"Заработная плата к выплате, руб.",JB$8:JB$21)</f>
        <v>298000</v>
      </c>
      <c r="JC22" s="177">
        <f ca="1">SUMIF($A$8:$A$21,"Заработная плата к выплате, руб.",JC$8:JC$21)</f>
        <v>298000</v>
      </c>
      <c r="JD22" s="177">
        <f ca="1">SUMIF($A$8:$A$21,"Заработная плата к выплате, руб.",JD$8:JD$21)</f>
        <v>298000</v>
      </c>
      <c r="JE22" s="179">
        <f ca="1">SUM(JB22:JD22)</f>
        <v>894000</v>
      </c>
      <c r="JF22" s="177">
        <f ca="1">SUMIF($A$8:$A$21,"Заработная плата к выплате, руб.",JF$8:JF$21)</f>
        <v>298000</v>
      </c>
      <c r="JG22" s="177">
        <f ca="1">SUMIF($A$8:$A$21,"Заработная плата к выплате, руб.",JG$8:JG$21)</f>
        <v>298000</v>
      </c>
      <c r="JH22" s="177">
        <f ca="1">SUMIF($A$8:$A$21,"Заработная плата к выплате, руб.",JH$8:JH$21)</f>
        <v>298000</v>
      </c>
      <c r="JI22" s="179">
        <f ca="1">SUM(JF22:JH22)</f>
        <v>894000</v>
      </c>
      <c r="JJ22" s="177">
        <f ca="1">SUMIF($A$8:$A$21,"Заработная плата к выплате, руб.",JJ$8:JJ$21)</f>
        <v>298000</v>
      </c>
      <c r="JK22" s="177">
        <f ca="1">SUMIF($A$8:$A$21,"Заработная плата к выплате, руб.",JK$8:JK$21)</f>
        <v>298000</v>
      </c>
      <c r="JL22" s="177">
        <f ca="1">SUMIF($A$8:$A$21,"Заработная плата к выплате, руб.",JL$8:JL$21)</f>
        <v>298000</v>
      </c>
      <c r="JM22" s="179">
        <f ca="1">SUM(JJ22:JL22)</f>
        <v>894000</v>
      </c>
      <c r="JN22" s="198">
        <f ca="1">SUM(JA22,JE22,JI22,JM22)</f>
        <v>3576000</v>
      </c>
      <c r="JO22" s="177">
        <f ca="1">SUMIF($A$8:$A$21,"Заработная плата к выплате, руб.",JO$8:JO$21)</f>
        <v>298000</v>
      </c>
      <c r="JP22" s="177">
        <f ca="1">SUMIF($A$8:$A$21,"Заработная плата к выплате, руб.",JP$8:JP$21)</f>
        <v>298000</v>
      </c>
      <c r="JQ22" s="177">
        <f ca="1">SUMIF($A$8:$A$21,"Заработная плата к выплате, руб.",JQ$8:JQ$21)</f>
        <v>298000</v>
      </c>
      <c r="JR22" s="179">
        <f ca="1">SUM(JO22:JQ22)</f>
        <v>894000</v>
      </c>
      <c r="JS22" s="177">
        <f ca="1">SUMIF($A$8:$A$21,"Заработная плата к выплате, руб.",JS$8:JS$21)</f>
        <v>298000</v>
      </c>
      <c r="JT22" s="177">
        <f ca="1">SUMIF($A$8:$A$21,"Заработная плата к выплате, руб.",JT$8:JT$21)</f>
        <v>298000</v>
      </c>
      <c r="JU22" s="177">
        <f ca="1">SUMIF($A$8:$A$21,"Заработная плата к выплате, руб.",JU$8:JU$21)</f>
        <v>298000</v>
      </c>
      <c r="JV22" s="179">
        <f ca="1">SUM(JS22:JU22)</f>
        <v>894000</v>
      </c>
      <c r="JW22" s="177">
        <f ca="1">SUMIF($A$8:$A$21,"Заработная плата к выплате, руб.",JW$8:JW$21)</f>
        <v>298000</v>
      </c>
      <c r="JX22" s="177">
        <f ca="1">SUMIF($A$8:$A$21,"Заработная плата к выплате, руб.",JX$8:JX$21)</f>
        <v>298000</v>
      </c>
      <c r="JY22" s="177">
        <f ca="1">SUMIF($A$8:$A$21,"Заработная плата к выплате, руб.",JY$8:JY$21)</f>
        <v>298000</v>
      </c>
      <c r="JZ22" s="179">
        <f ca="1">SUM(JW22:JY22)</f>
        <v>894000</v>
      </c>
      <c r="KA22" s="177">
        <f ca="1">SUMIF($A$8:$A$21,"Заработная плата к выплате, руб.",KA$8:KA$21)</f>
        <v>298000</v>
      </c>
      <c r="KB22" s="177">
        <f ca="1">SUMIF($A$8:$A$21,"Заработная плата к выплате, руб.",KB$8:KB$21)</f>
        <v>298000</v>
      </c>
      <c r="KC22" s="177">
        <f ca="1">SUMIF($A$8:$A$21,"Заработная плата к выплате, руб.",KC$8:KC$21)</f>
        <v>298000</v>
      </c>
      <c r="KD22" s="179">
        <f ca="1">SUM(KA22:KC22)</f>
        <v>894000</v>
      </c>
      <c r="KE22" s="198">
        <f ca="1">SUM(JR22,JV22,JZ22,KD22)</f>
        <v>3576000</v>
      </c>
      <c r="KF22" s="177">
        <f ca="1">SUMIF($A$8:$A$21,"Заработная плата к выплате, руб.",KF$8:KF$21)</f>
        <v>298000</v>
      </c>
      <c r="KG22" s="177">
        <f ca="1">SUMIF($A$8:$A$21,"Заработная плата к выплате, руб.",KG$8:KG$21)</f>
        <v>298000</v>
      </c>
      <c r="KH22" s="177">
        <f ca="1">SUMIF($A$8:$A$21,"Заработная плата к выплате, руб.",KH$8:KH$21)</f>
        <v>298000</v>
      </c>
      <c r="KI22" s="179">
        <f ca="1">SUM(KF22:KH22)</f>
        <v>894000</v>
      </c>
      <c r="KJ22" s="177">
        <f ca="1">SUMIF($A$8:$A$21,"Заработная плата к выплате, руб.",KJ$8:KJ$21)</f>
        <v>298000</v>
      </c>
      <c r="KK22" s="177">
        <f ca="1">SUMIF($A$8:$A$21,"Заработная плата к выплате, руб.",KK$8:KK$21)</f>
        <v>298000</v>
      </c>
      <c r="KL22" s="177">
        <f ca="1">SUMIF($A$8:$A$21,"Заработная плата к выплате, руб.",KL$8:KL$21)</f>
        <v>298000</v>
      </c>
      <c r="KM22" s="179">
        <f ca="1">SUM(KJ22:KL22)</f>
        <v>894000</v>
      </c>
      <c r="KN22" s="177">
        <f ca="1">SUMIF($A$8:$A$21,"Заработная плата к выплате, руб.",KN$8:KN$21)</f>
        <v>298000</v>
      </c>
      <c r="KO22" s="177">
        <f ca="1">SUMIF($A$8:$A$21,"Заработная плата к выплате, руб.",KO$8:KO$21)</f>
        <v>298000</v>
      </c>
      <c r="KP22" s="177">
        <f ca="1">SUMIF($A$8:$A$21,"Заработная плата к выплате, руб.",KP$8:KP$21)</f>
        <v>298000</v>
      </c>
      <c r="KQ22" s="179">
        <f ca="1">SUM(KN22:KP22)</f>
        <v>894000</v>
      </c>
      <c r="KR22" s="177">
        <f ca="1">SUMIF($A$8:$A$21,"Заработная плата к выплате, руб.",KR$8:KR$21)</f>
        <v>298000</v>
      </c>
      <c r="KS22" s="177">
        <f ca="1">SUMIF($A$8:$A$21,"Заработная плата к выплате, руб.",KS$8:KS$21)</f>
        <v>298000</v>
      </c>
      <c r="KT22" s="177">
        <f ca="1">SUMIF($A$8:$A$21,"Заработная плата к выплате, руб.",KT$8:KT$21)</f>
        <v>298000</v>
      </c>
      <c r="KU22" s="179">
        <f ca="1">SUM(KR22:KT22)</f>
        <v>894000</v>
      </c>
      <c r="KV22" s="198">
        <f ca="1">SUM(KI22,KM22,KQ22,KU22)</f>
        <v>3576000</v>
      </c>
      <c r="KW22" s="177">
        <f ca="1">SUMIF($A$8:$A$21,"Заработная плата к выплате, руб.",KW$8:KW$21)</f>
        <v>298000</v>
      </c>
      <c r="KX22" s="177">
        <f ca="1">SUMIF($A$8:$A$21,"Заработная плата к выплате, руб.",KX$8:KX$21)</f>
        <v>298000</v>
      </c>
      <c r="KY22" s="177">
        <f ca="1">SUMIF($A$8:$A$21,"Заработная плата к выплате, руб.",KY$8:KY$21)</f>
        <v>298000</v>
      </c>
      <c r="KZ22" s="179">
        <f ca="1">SUM(KW22:KY22)</f>
        <v>894000</v>
      </c>
      <c r="LA22" s="177">
        <f ca="1">SUMIF($A$8:$A$21,"Заработная плата к выплате, руб.",LA$8:LA$21)</f>
        <v>298000</v>
      </c>
      <c r="LB22" s="177">
        <f ca="1">SUMIF($A$8:$A$21,"Заработная плата к выплате, руб.",LB$8:LB$21)</f>
        <v>298000</v>
      </c>
      <c r="LC22" s="177">
        <f ca="1">SUMIF($A$8:$A$21,"Заработная плата к выплате, руб.",LC$8:LC$21)</f>
        <v>298000</v>
      </c>
      <c r="LD22" s="179">
        <f ca="1">SUM(LA22:LC22)</f>
        <v>894000</v>
      </c>
      <c r="LE22" s="177">
        <f ca="1">SUMIF($A$8:$A$21,"Заработная плата к выплате, руб.",LE$8:LE$21)</f>
        <v>298000</v>
      </c>
      <c r="LF22" s="177">
        <f ca="1">SUMIF($A$8:$A$21,"Заработная плата к выплате, руб.",LF$8:LF$21)</f>
        <v>298000</v>
      </c>
      <c r="LG22" s="177">
        <f ca="1">SUMIF($A$8:$A$21,"Заработная плата к выплате, руб.",LG$8:LG$21)</f>
        <v>298000</v>
      </c>
      <c r="LH22" s="179">
        <f ca="1">SUM(LE22:LG22)</f>
        <v>894000</v>
      </c>
      <c r="LI22" s="177">
        <f ca="1">SUMIF($A$8:$A$21,"Заработная плата к выплате, руб.",LI$8:LI$21)</f>
        <v>298000</v>
      </c>
      <c r="LJ22" s="177">
        <f ca="1">SUMIF($A$8:$A$21,"Заработная плата к выплате, руб.",LJ$8:LJ$21)</f>
        <v>298000</v>
      </c>
      <c r="LK22" s="177">
        <f ca="1">SUMIF($A$8:$A$21,"Заработная плата к выплате, руб.",LK$8:LK$21)</f>
        <v>298000</v>
      </c>
      <c r="LL22" s="179">
        <f ca="1">SUM(LI22:LK22)</f>
        <v>894000</v>
      </c>
      <c r="LM22" s="198">
        <f ca="1">SUM(KZ22,LD22,LH22,LL22)</f>
        <v>3576000</v>
      </c>
      <c r="LN22" s="177">
        <f ca="1">SUMIF($A$8:$A$21,"Заработная плата к выплате, руб.",LN$8:LN$21)</f>
        <v>298000</v>
      </c>
      <c r="LO22" s="177">
        <f ca="1">SUMIF($A$8:$A$21,"Заработная плата к выплате, руб.",LO$8:LO$21)</f>
        <v>298000</v>
      </c>
      <c r="LP22" s="177">
        <f ca="1">SUMIF($A$8:$A$21,"Заработная плата к выплате, руб.",LP$8:LP$21)</f>
        <v>298000</v>
      </c>
      <c r="LQ22" s="179">
        <f ca="1">SUM(LN22:LP22)</f>
        <v>894000</v>
      </c>
      <c r="LR22" s="177">
        <f ca="1">SUMIF($A$8:$A$21,"Заработная плата к выплате, руб.",LR$8:LR$21)</f>
        <v>298000</v>
      </c>
      <c r="LS22" s="177">
        <f ca="1">SUMIF($A$8:$A$21,"Заработная плата к выплате, руб.",LS$8:LS$21)</f>
        <v>298000</v>
      </c>
      <c r="LT22" s="177">
        <f ca="1">SUMIF($A$8:$A$21,"Заработная плата к выплате, руб.",LT$8:LT$21)</f>
        <v>298000</v>
      </c>
      <c r="LU22" s="179">
        <f ca="1">SUM(LR22:LT22)</f>
        <v>894000</v>
      </c>
      <c r="LV22" s="177">
        <f ca="1">SUMIF($A$8:$A$21,"Заработная плата к выплате, руб.",LV$8:LV$21)</f>
        <v>298000</v>
      </c>
      <c r="LW22" s="177">
        <f ca="1">SUMIF($A$8:$A$21,"Заработная плата к выплате, руб.",LW$8:LW$21)</f>
        <v>298000</v>
      </c>
      <c r="LX22" s="177">
        <f ca="1">SUMIF($A$8:$A$21,"Заработная плата к выплате, руб.",LX$8:LX$21)</f>
        <v>298000</v>
      </c>
      <c r="LY22" s="179">
        <f ca="1">SUM(LV22:LX22)</f>
        <v>894000</v>
      </c>
      <c r="LZ22" s="177">
        <f ca="1">SUMIF($A$8:$A$21,"Заработная плата к выплате, руб.",LZ$8:LZ$21)</f>
        <v>298000</v>
      </c>
      <c r="MA22" s="177">
        <f ca="1">SUMIF($A$8:$A$21,"Заработная плата к выплате, руб.",MA$8:MA$21)</f>
        <v>298000</v>
      </c>
      <c r="MB22" s="177">
        <f ca="1">SUMIF($A$8:$A$21,"Заработная плата к выплате, руб.",MB$8:MB$21)</f>
        <v>298000</v>
      </c>
      <c r="MC22" s="179">
        <f ca="1">SUM(LZ22:MB22)</f>
        <v>894000</v>
      </c>
      <c r="MD22" s="198">
        <f ca="1">SUM(LQ22,LU22,LY22,MC22)</f>
        <v>3576000</v>
      </c>
      <c r="ME22" s="177">
        <f ca="1">SUMIF($A$8:$A$21,"Заработная плата к выплате, руб.",ME$8:ME$21)</f>
        <v>298000</v>
      </c>
      <c r="MF22" s="177">
        <f ca="1">SUMIF($A$8:$A$21,"Заработная плата к выплате, руб.",MF$8:MF$21)</f>
        <v>298000</v>
      </c>
      <c r="MG22" s="177">
        <f ca="1">SUMIF($A$8:$A$21,"Заработная плата к выплате, руб.",MG$8:MG$21)</f>
        <v>298000</v>
      </c>
      <c r="MH22" s="179">
        <f ca="1">SUM(ME22:MG22)</f>
        <v>894000</v>
      </c>
      <c r="MI22" s="177">
        <f ca="1">SUMIF($A$8:$A$21,"Заработная плата к выплате, руб.",MI$8:MI$21)</f>
        <v>298000</v>
      </c>
      <c r="MJ22" s="177">
        <f ca="1">SUMIF($A$8:$A$21,"Заработная плата к выплате, руб.",MJ$8:MJ$21)</f>
        <v>298000</v>
      </c>
      <c r="MK22" s="177">
        <f ca="1">SUMIF($A$8:$A$21,"Заработная плата к выплате, руб.",MK$8:MK$21)</f>
        <v>298000</v>
      </c>
      <c r="ML22" s="179">
        <f ca="1">SUM(MI22:MK22)</f>
        <v>894000</v>
      </c>
      <c r="MM22" s="177">
        <f ca="1">SUMIF($A$8:$A$21,"Заработная плата к выплате, руб.",MM$8:MM$21)</f>
        <v>298000</v>
      </c>
      <c r="MN22" s="177">
        <f ca="1">SUMIF($A$8:$A$21,"Заработная плата к выплате, руб.",MN$8:MN$21)</f>
        <v>298000</v>
      </c>
      <c r="MO22" s="177">
        <f ca="1">SUMIF($A$8:$A$21,"Заработная плата к выплате, руб.",MO$8:MO$21)</f>
        <v>298000</v>
      </c>
      <c r="MP22" s="179">
        <f ca="1">SUM(MM22:MO22)</f>
        <v>894000</v>
      </c>
      <c r="MQ22" s="177">
        <f ca="1">SUMIF($A$8:$A$21,"Заработная плата к выплате, руб.",MQ$8:MQ$21)</f>
        <v>298000</v>
      </c>
      <c r="MR22" s="177">
        <f ca="1">SUMIF($A$8:$A$21,"Заработная плата к выплате, руб.",MR$8:MR$21)</f>
        <v>298000</v>
      </c>
      <c r="MS22" s="177">
        <f ca="1">SUMIF($A$8:$A$21,"Заработная плата к выплате, руб.",MS$8:MS$21)</f>
        <v>298000</v>
      </c>
      <c r="MT22" s="179">
        <f ca="1">SUM(MQ22:MS22)</f>
        <v>894000</v>
      </c>
      <c r="MU22" s="198">
        <f ca="1">SUM(MH22,ML22,MP22,MT22)</f>
        <v>3576000</v>
      </c>
      <c r="MV22" s="177">
        <f ca="1">SUMIF($A$8:$A$21,"Заработная плата к выплате, руб.",MV$8:MV$21)</f>
        <v>298000</v>
      </c>
      <c r="MW22" s="177">
        <f ca="1">SUMIF($A$8:$A$21,"Заработная плата к выплате, руб.",MW$8:MW$21)</f>
        <v>298000</v>
      </c>
      <c r="MX22" s="177">
        <f ca="1">SUMIF($A$8:$A$21,"Заработная плата к выплате, руб.",MX$8:MX$21)</f>
        <v>298000</v>
      </c>
      <c r="MY22" s="179">
        <f ca="1">SUM(MV22:MX22)</f>
        <v>894000</v>
      </c>
      <c r="MZ22" s="177">
        <f ca="1">SUMIF($A$8:$A$21,"Заработная плата к выплате, руб.",MZ$8:MZ$21)</f>
        <v>298000</v>
      </c>
      <c r="NA22" s="177">
        <f ca="1">SUMIF($A$8:$A$21,"Заработная плата к выплате, руб.",NA$8:NA$21)</f>
        <v>298000</v>
      </c>
      <c r="NB22" s="177">
        <f ca="1">SUMIF($A$8:$A$21,"Заработная плата к выплате, руб.",NB$8:NB$21)</f>
        <v>298000</v>
      </c>
      <c r="NC22" s="179">
        <f ca="1">SUM(MZ22:NB22)</f>
        <v>894000</v>
      </c>
      <c r="ND22" s="177">
        <f ca="1">SUMIF($A$8:$A$21,"Заработная плата к выплате, руб.",ND$8:ND$21)</f>
        <v>298000</v>
      </c>
      <c r="NE22" s="177">
        <f ca="1">SUMIF($A$8:$A$21,"Заработная плата к выплате, руб.",NE$8:NE$21)</f>
        <v>298000</v>
      </c>
      <c r="NF22" s="177">
        <f ca="1">SUMIF($A$8:$A$21,"Заработная плата к выплате, руб.",NF$8:NF$21)</f>
        <v>298000</v>
      </c>
      <c r="NG22" s="179">
        <f ca="1">SUM(ND22:NF22)</f>
        <v>894000</v>
      </c>
      <c r="NH22" s="177">
        <f ca="1">SUMIF($A$8:$A$21,"Заработная плата к выплате, руб.",NH$8:NH$21)</f>
        <v>298000</v>
      </c>
      <c r="NI22" s="177">
        <f ca="1">SUMIF($A$8:$A$21,"Заработная плата к выплате, руб.",NI$8:NI$21)</f>
        <v>298000</v>
      </c>
      <c r="NJ22" s="177">
        <f ca="1">SUMIF($A$8:$A$21,"Заработная плата к выплате, руб.",NJ$8:NJ$21)</f>
        <v>298000</v>
      </c>
      <c r="NK22" s="179">
        <f ca="1">SUM(NH22:NJ22)</f>
        <v>894000</v>
      </c>
      <c r="NL22" s="198">
        <f ca="1">SUM(MY22,NC22,NG22,NK22)</f>
        <v>3576000</v>
      </c>
      <c r="NM22" s="177">
        <f ca="1">SUMIF($A$8:$A$21,"Заработная плата к выплате, руб.",NM$8:NM$21)</f>
        <v>298000</v>
      </c>
      <c r="NN22" s="177">
        <f ca="1">SUMIF($A$8:$A$21,"Заработная плата к выплате, руб.",NN$8:NN$21)</f>
        <v>298000</v>
      </c>
      <c r="NO22" s="177">
        <f ca="1">SUMIF($A$8:$A$21,"Заработная плата к выплате, руб.",NO$8:NO$21)</f>
        <v>298000</v>
      </c>
      <c r="NP22" s="179">
        <f ca="1">SUM(NM22:NO22)</f>
        <v>894000</v>
      </c>
      <c r="NQ22" s="177">
        <f ca="1">SUMIF($A$8:$A$21,"Заработная плата к выплате, руб.",NQ$8:NQ$21)</f>
        <v>298000</v>
      </c>
      <c r="NR22" s="177">
        <f ca="1">SUMIF($A$8:$A$21,"Заработная плата к выплате, руб.",NR$8:NR$21)</f>
        <v>298000</v>
      </c>
      <c r="NS22" s="177">
        <f ca="1">SUMIF($A$8:$A$21,"Заработная плата к выплате, руб.",NS$8:NS$21)</f>
        <v>298000</v>
      </c>
      <c r="NT22" s="179">
        <f ca="1">SUM(NQ22:NS22)</f>
        <v>894000</v>
      </c>
      <c r="NU22" s="177">
        <f ca="1">SUMIF($A$8:$A$21,"Заработная плата к выплате, руб.",NU$8:NU$21)</f>
        <v>298000</v>
      </c>
      <c r="NV22" s="177">
        <f ca="1">SUMIF($A$8:$A$21,"Заработная плата к выплате, руб.",NV$8:NV$21)</f>
        <v>298000</v>
      </c>
      <c r="NW22" s="177">
        <f ca="1">SUMIF($A$8:$A$21,"Заработная плата к выплате, руб.",NW$8:NW$21)</f>
        <v>298000</v>
      </c>
      <c r="NX22" s="179">
        <f ca="1">SUM(NU22:NW22)</f>
        <v>894000</v>
      </c>
      <c r="NY22" s="177">
        <f ca="1">SUMIF($A$8:$A$21,"Заработная плата к выплате, руб.",NY$8:NY$21)</f>
        <v>298000</v>
      </c>
      <c r="NZ22" s="177">
        <f ca="1">SUMIF($A$8:$A$21,"Заработная плата к выплате, руб.",NZ$8:NZ$21)</f>
        <v>298000</v>
      </c>
      <c r="OA22" s="177">
        <f ca="1">SUMIF($A$8:$A$21,"Заработная плата к выплате, руб.",OA$8:OA$21)</f>
        <v>298000</v>
      </c>
      <c r="OB22" s="179">
        <f ca="1">SUM(NY22:OA22)</f>
        <v>894000</v>
      </c>
      <c r="OC22" s="198">
        <f ca="1">SUM(NP22,NT22,NX22,OB22)</f>
        <v>3576000</v>
      </c>
      <c r="OD22" s="177">
        <f ca="1">SUMIF($A$8:$A$21,"Заработная плата к выплате, руб.",OD$8:OD$21)</f>
        <v>298000</v>
      </c>
      <c r="OE22" s="177">
        <f ca="1">SUMIF($A$8:$A$21,"Заработная плата к выплате, руб.",OE$8:OE$21)</f>
        <v>298000</v>
      </c>
      <c r="OF22" s="177">
        <f ca="1">SUMIF($A$8:$A$21,"Заработная плата к выплате, руб.",OF$8:OF$21)</f>
        <v>298000</v>
      </c>
      <c r="OG22" s="179">
        <f ca="1">SUM(OD22:OF22)</f>
        <v>894000</v>
      </c>
      <c r="OH22" s="177">
        <f ca="1">SUMIF($A$8:$A$21,"Заработная плата к выплате, руб.",OH$8:OH$21)</f>
        <v>298000</v>
      </c>
      <c r="OI22" s="177">
        <f ca="1">SUMIF($A$8:$A$21,"Заработная плата к выплате, руб.",OI$8:OI$21)</f>
        <v>298000</v>
      </c>
      <c r="OJ22" s="177">
        <f ca="1">SUMIF($A$8:$A$21,"Заработная плата к выплате, руб.",OJ$8:OJ$21)</f>
        <v>298000</v>
      </c>
      <c r="OK22" s="179">
        <f ca="1">SUM(OH22:OJ22)</f>
        <v>894000</v>
      </c>
      <c r="OL22" s="177">
        <f ca="1">SUMIF($A$8:$A$21,"Заработная плата к выплате, руб.",OL$8:OL$21)</f>
        <v>298000</v>
      </c>
      <c r="OM22" s="177">
        <f ca="1">SUMIF($A$8:$A$21,"Заработная плата к выплате, руб.",OM$8:OM$21)</f>
        <v>298000</v>
      </c>
      <c r="ON22" s="177">
        <f ca="1">SUMIF($A$8:$A$21,"Заработная плата к выплате, руб.",ON$8:ON$21)</f>
        <v>298000</v>
      </c>
      <c r="OO22" s="179">
        <f ca="1">SUM(OL22:ON22)</f>
        <v>894000</v>
      </c>
      <c r="OP22" s="177">
        <f ca="1">SUMIF($A$8:$A$21,"Заработная плата к выплате, руб.",OP$8:OP$21)</f>
        <v>298000</v>
      </c>
      <c r="OQ22" s="177">
        <f ca="1">SUMIF($A$8:$A$21,"Заработная плата к выплате, руб.",OQ$8:OQ$21)</f>
        <v>298000</v>
      </c>
      <c r="OR22" s="177">
        <f ca="1">SUMIF($A$8:$A$21,"Заработная плата к выплате, руб.",OR$8:OR$21)</f>
        <v>298000</v>
      </c>
      <c r="OS22" s="179">
        <f ca="1">SUM(OP22:OR22)</f>
        <v>894000</v>
      </c>
      <c r="OT22" s="198">
        <f ca="1">SUM(OG22,OK22,OO22,OS22)</f>
        <v>3576000</v>
      </c>
      <c r="OU22" s="177">
        <f ca="1">SUMIF($A$8:$A$21,"Заработная плата к выплате, руб.",OU$8:OU$21)</f>
        <v>298000</v>
      </c>
      <c r="OV22" s="177">
        <f ca="1">SUMIF($A$8:$A$21,"Заработная плата к выплате, руб.",OV$8:OV$21)</f>
        <v>298000</v>
      </c>
      <c r="OW22" s="177">
        <f ca="1">SUMIF($A$8:$A$21,"Заработная плата к выплате, руб.",OW$8:OW$21)</f>
        <v>298000</v>
      </c>
      <c r="OX22" s="179">
        <f ca="1">SUM(OU22:OW22)</f>
        <v>894000</v>
      </c>
      <c r="OY22" s="177">
        <f ca="1">SUMIF($A$8:$A$21,"Заработная плата к выплате, руб.",OY$8:OY$21)</f>
        <v>298000</v>
      </c>
      <c r="OZ22" s="177">
        <f ca="1">SUMIF($A$8:$A$21,"Заработная плата к выплате, руб.",OZ$8:OZ$21)</f>
        <v>298000</v>
      </c>
      <c r="PA22" s="177">
        <f ca="1">SUMIF($A$8:$A$21,"Заработная плата к выплате, руб.",PA$8:PA$21)</f>
        <v>298000</v>
      </c>
      <c r="PB22" s="179">
        <f ca="1">SUM(OY22:PA22)</f>
        <v>894000</v>
      </c>
      <c r="PC22" s="177">
        <f ca="1">SUMIF($A$8:$A$21,"Заработная плата к выплате, руб.",PC$8:PC$21)</f>
        <v>298000</v>
      </c>
      <c r="PD22" s="177">
        <f ca="1">SUMIF($A$8:$A$21,"Заработная плата к выплате, руб.",PD$8:PD$21)</f>
        <v>298000</v>
      </c>
      <c r="PE22" s="177">
        <f ca="1">SUMIF($A$8:$A$21,"Заработная плата к выплате, руб.",PE$8:PE$21)</f>
        <v>298000</v>
      </c>
      <c r="PF22" s="179">
        <f ca="1">SUM(PC22:PE22)</f>
        <v>894000</v>
      </c>
      <c r="PG22" s="177">
        <f ca="1">SUMIF($A$8:$A$21,"Заработная плата к выплате, руб.",PG$8:PG$21)</f>
        <v>298000</v>
      </c>
      <c r="PH22" s="177">
        <f ca="1">SUMIF($A$8:$A$21,"Заработная плата к выплате, руб.",PH$8:PH$21)</f>
        <v>298000</v>
      </c>
      <c r="PI22" s="177">
        <f ca="1">SUMIF($A$8:$A$21,"Заработная плата к выплате, руб.",PI$8:PI$21)</f>
        <v>298000</v>
      </c>
      <c r="PJ22" s="179">
        <f ca="1">SUM(PG22:PI22)</f>
        <v>894000</v>
      </c>
      <c r="PK22" s="198">
        <f ca="1">SUM(OX22,PB22,PF22,PJ22)</f>
        <v>3576000</v>
      </c>
      <c r="PL22" s="177">
        <f ca="1">SUMIF($A$8:$A$21,"Заработная плата к выплате, руб.",PL$8:PL$21)</f>
        <v>298000</v>
      </c>
      <c r="PM22" s="177">
        <f ca="1">SUMIF($A$8:$A$21,"Заработная плата к выплате, руб.",PM$8:PM$21)</f>
        <v>298000</v>
      </c>
      <c r="PN22" s="177">
        <f ca="1">SUMIF($A$8:$A$21,"Заработная плата к выплате, руб.",PN$8:PN$21)</f>
        <v>298000</v>
      </c>
      <c r="PO22" s="179">
        <f ca="1">SUM(PL22:PN22)</f>
        <v>894000</v>
      </c>
      <c r="PP22" s="177">
        <f ca="1">SUMIF($A$8:$A$21,"Заработная плата к выплате, руб.",PP$8:PP$21)</f>
        <v>298000</v>
      </c>
      <c r="PQ22" s="177">
        <f ca="1">SUMIF($A$8:$A$21,"Заработная плата к выплате, руб.",PQ$8:PQ$21)</f>
        <v>298000</v>
      </c>
      <c r="PR22" s="177">
        <f ca="1">SUMIF($A$8:$A$21,"Заработная плата к выплате, руб.",PR$8:PR$21)</f>
        <v>298000</v>
      </c>
      <c r="PS22" s="179">
        <f ca="1">SUM(PP22:PR22)</f>
        <v>894000</v>
      </c>
      <c r="PT22" s="177">
        <f ca="1">SUMIF($A$8:$A$21,"Заработная плата к выплате, руб.",PT$8:PT$21)</f>
        <v>298000</v>
      </c>
      <c r="PU22" s="177">
        <f ca="1">SUMIF($A$8:$A$21,"Заработная плата к выплате, руб.",PU$8:PU$21)</f>
        <v>298000</v>
      </c>
      <c r="PV22" s="177">
        <f ca="1">SUMIF($A$8:$A$21,"Заработная плата к выплате, руб.",PV$8:PV$21)</f>
        <v>298000</v>
      </c>
      <c r="PW22" s="179">
        <f ca="1">SUM(PT22:PV22)</f>
        <v>894000</v>
      </c>
      <c r="PX22" s="177">
        <f ca="1">SUMIF($A$8:$A$21,"Заработная плата к выплате, руб.",PX$8:PX$21)</f>
        <v>298000</v>
      </c>
      <c r="PY22" s="177">
        <f ca="1">SUMIF($A$8:$A$21,"Заработная плата к выплате, руб.",PY$8:PY$21)</f>
        <v>298000</v>
      </c>
      <c r="PZ22" s="177">
        <f ca="1">SUMIF($A$8:$A$21,"Заработная плата к выплате, руб.",PZ$8:PZ$21)</f>
        <v>298000</v>
      </c>
      <c r="QA22" s="179">
        <f ca="1">SUM(PX22:PZ22)</f>
        <v>894000</v>
      </c>
      <c r="QB22" s="198">
        <f ca="1">SUM(PO22,PS22,PW22,QA22)</f>
        <v>3576000</v>
      </c>
      <c r="QC22" s="177">
        <f ca="1">SUMIF($A$8:$A$21,"Заработная плата к выплате, руб.",QC$8:QC$21)</f>
        <v>298000</v>
      </c>
      <c r="QD22" s="177">
        <f ca="1">SUMIF($A$8:$A$21,"Заработная плата к выплате, руб.",QD$8:QD$21)</f>
        <v>298000</v>
      </c>
      <c r="QE22" s="177">
        <f ca="1">SUMIF($A$8:$A$21,"Заработная плата к выплате, руб.",QE$8:QE$21)</f>
        <v>298000</v>
      </c>
      <c r="QF22" s="179">
        <f ca="1">SUM(QC22:QE22)</f>
        <v>894000</v>
      </c>
      <c r="QG22" s="177">
        <f ca="1">SUMIF($A$8:$A$21,"Заработная плата к выплате, руб.",QG$8:QG$21)</f>
        <v>298000</v>
      </c>
      <c r="QH22" s="177">
        <f ca="1">SUMIF($A$8:$A$21,"Заработная плата к выплате, руб.",QH$8:QH$21)</f>
        <v>298000</v>
      </c>
      <c r="QI22" s="177">
        <f ca="1">SUMIF($A$8:$A$21,"Заработная плата к выплате, руб.",QI$8:QI$21)</f>
        <v>298000</v>
      </c>
      <c r="QJ22" s="179">
        <f ca="1">SUM(QG22:QI22)</f>
        <v>894000</v>
      </c>
      <c r="QK22" s="177">
        <f ca="1">SUMIF($A$8:$A$21,"Заработная плата к выплате, руб.",QK$8:QK$21)</f>
        <v>298000</v>
      </c>
      <c r="QL22" s="177">
        <f ca="1">SUMIF($A$8:$A$21,"Заработная плата к выплате, руб.",QL$8:QL$21)</f>
        <v>298000</v>
      </c>
      <c r="QM22" s="177">
        <f ca="1">SUMIF($A$8:$A$21,"Заработная плата к выплате, руб.",QM$8:QM$21)</f>
        <v>298000</v>
      </c>
      <c r="QN22" s="179">
        <f ca="1">SUM(QK22:QM22)</f>
        <v>894000</v>
      </c>
      <c r="QO22" s="177">
        <f ca="1">SUMIF($A$8:$A$21,"Заработная плата к выплате, руб.",QO$8:QO$21)</f>
        <v>298000</v>
      </c>
      <c r="QP22" s="177">
        <f ca="1">SUMIF($A$8:$A$21,"Заработная плата к выплате, руб.",QP$8:QP$21)</f>
        <v>298000</v>
      </c>
      <c r="QQ22" s="177">
        <f ca="1">SUMIF($A$8:$A$21,"Заработная плата к выплате, руб.",QQ$8:QQ$21)</f>
        <v>298000</v>
      </c>
      <c r="QR22" s="179">
        <f ca="1">SUM(QO22:QQ22)</f>
        <v>894000</v>
      </c>
      <c r="QS22" s="198">
        <f ca="1">SUM(QF22,QJ22,QN22,QR22)</f>
        <v>3576000</v>
      </c>
      <c r="QT22" s="177">
        <f ca="1">SUMIF($A$8:$A$21,"Заработная плата к выплате, руб.",QT$8:QT$21)</f>
        <v>298000</v>
      </c>
      <c r="QU22" s="177">
        <f ca="1">SUMIF($A$8:$A$21,"Заработная плата к выплате, руб.",QU$8:QU$21)</f>
        <v>298000</v>
      </c>
      <c r="QV22" s="177">
        <f ca="1">SUMIF($A$8:$A$21,"Заработная плата к выплате, руб.",QV$8:QV$21)</f>
        <v>298000</v>
      </c>
      <c r="QW22" s="179">
        <f ca="1">SUM(QT22:QV22)</f>
        <v>894000</v>
      </c>
      <c r="QX22" s="177">
        <f ca="1">SUMIF($A$8:$A$21,"Заработная плата к выплате, руб.",QX$8:QX$21)</f>
        <v>298000</v>
      </c>
      <c r="QY22" s="177">
        <f ca="1">SUMIF($A$8:$A$21,"Заработная плата к выплате, руб.",QY$8:QY$21)</f>
        <v>298000</v>
      </c>
      <c r="QZ22" s="177">
        <f ca="1">SUMIF($A$8:$A$21,"Заработная плата к выплате, руб.",QZ$8:QZ$21)</f>
        <v>298000</v>
      </c>
      <c r="RA22" s="179">
        <f ca="1">SUM(QX22:QZ22)</f>
        <v>894000</v>
      </c>
      <c r="RB22" s="177">
        <f ca="1">SUMIF($A$8:$A$21,"Заработная плата к выплате, руб.",RB$8:RB$21)</f>
        <v>298000</v>
      </c>
      <c r="RC22" s="177">
        <f ca="1">SUMIF($A$8:$A$21,"Заработная плата к выплате, руб.",RC$8:RC$21)</f>
        <v>298000</v>
      </c>
      <c r="RD22" s="177">
        <f ca="1">SUMIF($A$8:$A$21,"Заработная плата к выплате, руб.",RD$8:RD$21)</f>
        <v>298000</v>
      </c>
      <c r="RE22" s="179">
        <f ca="1">SUM(RB22:RD22)</f>
        <v>894000</v>
      </c>
      <c r="RF22" s="177">
        <f ca="1">SUMIF($A$8:$A$21,"Заработная плата к выплате, руб.",RF$8:RF$21)</f>
        <v>298000</v>
      </c>
      <c r="RG22" s="177">
        <f ca="1">SUMIF($A$8:$A$21,"Заработная плата к выплате, руб.",RG$8:RG$21)</f>
        <v>298000</v>
      </c>
      <c r="RH22" s="177">
        <f ca="1">SUMIF($A$8:$A$21,"Заработная плата к выплате, руб.",RH$8:RH$21)</f>
        <v>298000</v>
      </c>
      <c r="RI22" s="179">
        <f ca="1">SUM(RF22:RH22)</f>
        <v>894000</v>
      </c>
      <c r="RJ22" s="198">
        <f ca="1">SUM(QW22,RA22,RE22,RI22)</f>
        <v>3576000</v>
      </c>
      <c r="RK22" s="177">
        <f ca="1">SUMIF($A$8:$A$21,"Заработная плата к выплате, руб.",RK$8:RK$21)</f>
        <v>298000</v>
      </c>
      <c r="RL22" s="177">
        <f ca="1">SUMIF($A$8:$A$21,"Заработная плата к выплате, руб.",RL$8:RL$21)</f>
        <v>298000</v>
      </c>
      <c r="RM22" s="177">
        <f ca="1">SUMIF($A$8:$A$21,"Заработная плата к выплате, руб.",RM$8:RM$21)</f>
        <v>298000</v>
      </c>
      <c r="RN22" s="179">
        <f ca="1">SUM(RK22:RM22)</f>
        <v>894000</v>
      </c>
      <c r="RO22" s="177">
        <f ca="1">SUMIF($A$8:$A$21,"Заработная плата к выплате, руб.",RO$8:RO$21)</f>
        <v>298000</v>
      </c>
      <c r="RP22" s="177">
        <f ca="1">SUMIF($A$8:$A$21,"Заработная плата к выплате, руб.",RP$8:RP$21)</f>
        <v>298000</v>
      </c>
      <c r="RQ22" s="177">
        <f ca="1">SUMIF($A$8:$A$21,"Заработная плата к выплате, руб.",RQ$8:RQ$21)</f>
        <v>298000</v>
      </c>
      <c r="RR22" s="179">
        <f ca="1">SUM(RO22:RQ22)</f>
        <v>894000</v>
      </c>
      <c r="RS22" s="177">
        <f ca="1">SUMIF($A$8:$A$21,"Заработная плата к выплате, руб.",RS$8:RS$21)</f>
        <v>298000</v>
      </c>
      <c r="RT22" s="177">
        <f ca="1">SUMIF($A$8:$A$21,"Заработная плата к выплате, руб.",RT$8:RT$21)</f>
        <v>298000</v>
      </c>
      <c r="RU22" s="177">
        <f ca="1">SUMIF($A$8:$A$21,"Заработная плата к выплате, руб.",RU$8:RU$21)</f>
        <v>298000</v>
      </c>
      <c r="RV22" s="179">
        <f ca="1">SUM(RS22:RU22)</f>
        <v>894000</v>
      </c>
      <c r="RW22" s="177">
        <f ca="1">SUMIF($A$8:$A$21,"Заработная плата к выплате, руб.",RW$8:RW$21)</f>
        <v>298000</v>
      </c>
      <c r="RX22" s="177">
        <f ca="1">SUMIF($A$8:$A$21,"Заработная плата к выплате, руб.",RX$8:RX$21)</f>
        <v>298000</v>
      </c>
      <c r="RY22" s="177">
        <f ca="1">SUMIF($A$8:$A$21,"Заработная плата к выплате, руб.",RY$8:RY$21)</f>
        <v>298000</v>
      </c>
      <c r="RZ22" s="179">
        <f ca="1">SUM(RW22:RY22)</f>
        <v>894000</v>
      </c>
      <c r="SA22" s="198">
        <f ca="1">SUM(RN22,RR22,RV22,RZ22)</f>
        <v>3576000</v>
      </c>
      <c r="SB22" s="177">
        <f ca="1">SUMIF($A$8:$A$21,"Заработная плата к выплате, руб.",SB$8:SB$21)</f>
        <v>298000</v>
      </c>
      <c r="SC22" s="177">
        <f ca="1">SUMIF($A$8:$A$21,"Заработная плата к выплате, руб.",SC$8:SC$21)</f>
        <v>298000</v>
      </c>
      <c r="SD22" s="177">
        <f ca="1">SUMIF($A$8:$A$21,"Заработная плата к выплате, руб.",SD$8:SD$21)</f>
        <v>298000</v>
      </c>
      <c r="SE22" s="179">
        <f ca="1">SUM(SB22:SD22)</f>
        <v>894000</v>
      </c>
      <c r="SF22" s="177">
        <f ca="1">SUMIF($A$8:$A$21,"Заработная плата к выплате, руб.",SF$8:SF$21)</f>
        <v>298000</v>
      </c>
      <c r="SG22" s="177">
        <f ca="1">SUMIF($A$8:$A$21,"Заработная плата к выплате, руб.",SG$8:SG$21)</f>
        <v>298000</v>
      </c>
      <c r="SH22" s="177">
        <f ca="1">SUMIF($A$8:$A$21,"Заработная плата к выплате, руб.",SH$8:SH$21)</f>
        <v>298000</v>
      </c>
      <c r="SI22" s="179">
        <f ca="1">SUM(SF22:SH22)</f>
        <v>894000</v>
      </c>
      <c r="SJ22" s="177">
        <f ca="1">SUMIF($A$8:$A$21,"Заработная плата к выплате, руб.",SJ$8:SJ$21)</f>
        <v>298000</v>
      </c>
      <c r="SK22" s="177">
        <f ca="1">SUMIF($A$8:$A$21,"Заработная плата к выплате, руб.",SK$8:SK$21)</f>
        <v>298000</v>
      </c>
      <c r="SL22" s="177">
        <f ca="1">SUMIF($A$8:$A$21,"Заработная плата к выплате, руб.",SL$8:SL$21)</f>
        <v>298000</v>
      </c>
      <c r="SM22" s="179">
        <f ca="1">SUM(SJ22:SL22)</f>
        <v>894000</v>
      </c>
      <c r="SN22" s="177">
        <f ca="1">SUMIF($A$8:$A$21,"Заработная плата к выплате, руб.",SN$8:SN$21)</f>
        <v>298000</v>
      </c>
      <c r="SO22" s="177">
        <f ca="1">SUMIF($A$8:$A$21,"Заработная плата к выплате, руб.",SO$8:SO$21)</f>
        <v>298000</v>
      </c>
      <c r="SP22" s="177">
        <f ca="1">SUMIF($A$8:$A$21,"Заработная плата к выплате, руб.",SP$8:SP$21)</f>
        <v>298000</v>
      </c>
      <c r="SQ22" s="179">
        <f ca="1">SUM(SN22:SP22)</f>
        <v>894000</v>
      </c>
      <c r="SR22" s="198">
        <f ca="1">SUM(SE22,SI22,SM22,SQ22)</f>
        <v>3576000</v>
      </c>
      <c r="SS22" s="177">
        <f ca="1">SUMIF($A$8:$A$21,"Заработная плата к выплате, руб.",SS$8:SS$21)</f>
        <v>298000</v>
      </c>
      <c r="ST22" s="177">
        <f ca="1">SUMIF($A$8:$A$21,"Заработная плата к выплате, руб.",ST$8:ST$21)</f>
        <v>298000</v>
      </c>
      <c r="SU22" s="177">
        <f ca="1">SUMIF($A$8:$A$21,"Заработная плата к выплате, руб.",SU$8:SU$21)</f>
        <v>298000</v>
      </c>
      <c r="SV22" s="179">
        <f ca="1">SUM(SS22:SU22)</f>
        <v>894000</v>
      </c>
      <c r="SW22" s="177">
        <f ca="1">SUMIF($A$8:$A$21,"Заработная плата к выплате, руб.",SW$8:SW$21)</f>
        <v>298000</v>
      </c>
      <c r="SX22" s="177">
        <f ca="1">SUMIF($A$8:$A$21,"Заработная плата к выплате, руб.",SX$8:SX$21)</f>
        <v>298000</v>
      </c>
      <c r="SY22" s="177">
        <f ca="1">SUMIF($A$8:$A$21,"Заработная плата к выплате, руб.",SY$8:SY$21)</f>
        <v>298000</v>
      </c>
      <c r="SZ22" s="179">
        <f ca="1">SUM(SW22:SY22)</f>
        <v>894000</v>
      </c>
      <c r="TA22" s="177">
        <f ca="1">SUMIF($A$8:$A$21,"Заработная плата к выплате, руб.",TA$8:TA$21)</f>
        <v>298000</v>
      </c>
      <c r="TB22" s="177">
        <f ca="1">SUMIF($A$8:$A$21,"Заработная плата к выплате, руб.",TB$8:TB$21)</f>
        <v>298000</v>
      </c>
      <c r="TC22" s="177">
        <f ca="1">SUMIF($A$8:$A$21,"Заработная плата к выплате, руб.",TC$8:TC$21)</f>
        <v>298000</v>
      </c>
      <c r="TD22" s="179">
        <f ca="1">SUM(TA22:TC22)</f>
        <v>894000</v>
      </c>
      <c r="TE22" s="177">
        <f ca="1">SUMIF($A$8:$A$21,"Заработная плата к выплате, руб.",TE$8:TE$21)</f>
        <v>0</v>
      </c>
      <c r="TF22" s="177">
        <f ca="1">SUMIF($A$8:$A$21,"Заработная плата к выплате, руб.",TF$8:TF$21)</f>
        <v>0</v>
      </c>
      <c r="TG22" s="177">
        <f ca="1">SUMIF($A$8:$A$21,"Заработная плата к выплате, руб.",TG$8:TG$21)</f>
        <v>0</v>
      </c>
      <c r="TH22" s="179">
        <f ca="1">SUM(TE22:TG22)</f>
        <v>0</v>
      </c>
      <c r="TI22" s="198">
        <f ca="1">SUM(SV22,SZ22,TD22,TH22)</f>
        <v>2682000</v>
      </c>
    </row>
    <row r="23" spans="1:529" ht="15.75" outlineLevel="1" thickBot="1">
      <c r="A23" s="654" t="s">
        <v>149</v>
      </c>
      <c r="B23" s="655"/>
      <c r="C23" s="178">
        <f>SUMIF($A$8:$A$21,"Страховые взносы, руб.",C$8:C$21)</f>
        <v>0</v>
      </c>
      <c r="D23" s="178">
        <f ca="1">SUMIF($A$8:$A$21,"Страховые взносы, руб.",D$8:D$21)</f>
        <v>0</v>
      </c>
      <c r="E23" s="178">
        <f ca="1">SUMIF($A$8:$A$21,"Страховые взносы, руб.",E$8:E$21)</f>
        <v>0</v>
      </c>
      <c r="F23" s="179">
        <f ca="1">SUM(C23:E23)</f>
        <v>0</v>
      </c>
      <c r="G23" s="178">
        <f ca="1">SUMIF($A$8:$A$21,"Страховые взносы, руб.",G$8:G$21)</f>
        <v>0</v>
      </c>
      <c r="H23" s="178">
        <f ca="1">SUMIF($A$8:$A$21,"Страховые взносы, руб.",H$8:H$21)</f>
        <v>0</v>
      </c>
      <c r="I23" s="178">
        <f ca="1">SUMIF($A$8:$A$21,"Страховые взносы, руб.",I$8:I$21)</f>
        <v>0</v>
      </c>
      <c r="J23" s="179">
        <f ca="1">SUM(G23:I23)</f>
        <v>0</v>
      </c>
      <c r="K23" s="178">
        <f ca="1">SUMIF($A$8:$A$21,"Страховые взносы, руб.",K$8:K$21)</f>
        <v>0</v>
      </c>
      <c r="L23" s="178">
        <f ca="1">SUMIF($A$8:$A$21,"Страховые взносы, руб.",L$8:L$21)</f>
        <v>0</v>
      </c>
      <c r="M23" s="178">
        <f ca="1">SUMIF($A$8:$A$21,"Страховые взносы, руб.",M$8:M$21)</f>
        <v>0</v>
      </c>
      <c r="N23" s="179">
        <f ca="1">SUM(K23:M23)</f>
        <v>0</v>
      </c>
      <c r="O23" s="178">
        <f ca="1">SUMIF($A$8:$A$21,"Страховые взносы, руб.",O$8:O$21)</f>
        <v>93870</v>
      </c>
      <c r="P23" s="178">
        <f ca="1">SUMIF($A$8:$A$21,"Страховые взносы, руб.",P$8:P$21)</f>
        <v>93870</v>
      </c>
      <c r="Q23" s="178">
        <f ca="1">SUMIF($A$8:$A$21,"Страховые взносы, руб.",Q$8:Q$21)</f>
        <v>93870</v>
      </c>
      <c r="R23" s="179">
        <f ca="1">SUM(O23:Q23)</f>
        <v>281610</v>
      </c>
      <c r="S23" s="199">
        <f ca="1">SUM(F23,J23,N23,R23)</f>
        <v>281610</v>
      </c>
      <c r="T23" s="178">
        <f ca="1">SUMIF($A$8:$A$21,"Страховые взносы, руб.",T$8:T$21)</f>
        <v>93870</v>
      </c>
      <c r="U23" s="178">
        <f ca="1">SUMIF($A$8:$A$21,"Страховые взносы, руб.",U$8:U$21)</f>
        <v>93870</v>
      </c>
      <c r="V23" s="178">
        <f ca="1">SUMIF($A$8:$A$21,"Страховые взносы, руб.",V$8:V$21)</f>
        <v>93870</v>
      </c>
      <c r="W23" s="179">
        <f ca="1">SUM(T23:V23)</f>
        <v>281610</v>
      </c>
      <c r="X23" s="178">
        <f ca="1">SUMIF($A$8:$A$21,"Страховые взносы, руб.",X$8:X$21)</f>
        <v>93870</v>
      </c>
      <c r="Y23" s="178">
        <f ca="1">SUMIF($A$8:$A$21,"Страховые взносы, руб.",Y$8:Y$21)</f>
        <v>93870</v>
      </c>
      <c r="Z23" s="178">
        <f ca="1">SUMIF($A$8:$A$21,"Страховые взносы, руб.",Z$8:Z$21)</f>
        <v>93870</v>
      </c>
      <c r="AA23" s="179">
        <f ca="1">SUM(X23:Z23)</f>
        <v>281610</v>
      </c>
      <c r="AB23" s="178">
        <f ca="1">SUMIF($A$8:$A$21,"Страховые взносы, руб.",AB$8:AB$21)</f>
        <v>93870</v>
      </c>
      <c r="AC23" s="178">
        <f ca="1">SUMIF($A$8:$A$21,"Страховые взносы, руб.",AC$8:AC$21)</f>
        <v>93870</v>
      </c>
      <c r="AD23" s="178">
        <f ca="1">SUMIF($A$8:$A$21,"Страховые взносы, руб.",AD$8:AD$21)</f>
        <v>93870</v>
      </c>
      <c r="AE23" s="179">
        <f ca="1">SUM(AB23:AD23)</f>
        <v>281610</v>
      </c>
      <c r="AF23" s="178">
        <f ca="1">SUMIF($A$8:$A$21,"Страховые взносы, руб.",AF$8:AF$21)</f>
        <v>93870</v>
      </c>
      <c r="AG23" s="178">
        <f ca="1">SUMIF($A$8:$A$21,"Страховые взносы, руб.",AG$8:AG$21)</f>
        <v>93870</v>
      </c>
      <c r="AH23" s="178">
        <f ca="1">SUMIF($A$8:$A$21,"Страховые взносы, руб.",AH$8:AH$21)</f>
        <v>93870</v>
      </c>
      <c r="AI23" s="179">
        <f ca="1">SUM(AF23:AH23)</f>
        <v>281610</v>
      </c>
      <c r="AJ23" s="199">
        <f ca="1">SUM(W23,AA23,AE23,AI23)</f>
        <v>1126440</v>
      </c>
      <c r="AK23" s="178">
        <f ca="1">SUMIF($A$8:$A$21,"Страховые взносы, руб.",AK$8:AK$21)</f>
        <v>93870</v>
      </c>
      <c r="AL23" s="178">
        <f ca="1">SUMIF($A$8:$A$21,"Страховые взносы, руб.",AL$8:AL$21)</f>
        <v>93870</v>
      </c>
      <c r="AM23" s="178">
        <f ca="1">SUMIF($A$8:$A$21,"Страховые взносы, руб.",AM$8:AM$21)</f>
        <v>93870</v>
      </c>
      <c r="AN23" s="179">
        <f ca="1">SUM(AK23:AM23)</f>
        <v>281610</v>
      </c>
      <c r="AO23" s="178">
        <f ca="1">SUMIF($A$8:$A$21,"Страховые взносы, руб.",AO$8:AO$21)</f>
        <v>93870</v>
      </c>
      <c r="AP23" s="178">
        <f ca="1">SUMIF($A$8:$A$21,"Страховые взносы, руб.",AP$8:AP$21)</f>
        <v>93870</v>
      </c>
      <c r="AQ23" s="178">
        <f ca="1">SUMIF($A$8:$A$21,"Страховые взносы, руб.",AQ$8:AQ$21)</f>
        <v>93870</v>
      </c>
      <c r="AR23" s="179">
        <f ca="1">SUM(AO23:AQ23)</f>
        <v>281610</v>
      </c>
      <c r="AS23" s="178">
        <f ca="1">SUMIF($A$8:$A$21,"Страховые взносы, руб.",AS$8:AS$21)</f>
        <v>93870</v>
      </c>
      <c r="AT23" s="178">
        <f ca="1">SUMIF($A$8:$A$21,"Страховые взносы, руб.",AT$8:AT$21)</f>
        <v>93870</v>
      </c>
      <c r="AU23" s="178">
        <f ca="1">SUMIF($A$8:$A$21,"Страховые взносы, руб.",AU$8:AU$21)</f>
        <v>93870</v>
      </c>
      <c r="AV23" s="179">
        <f ca="1">SUM(AS23:AU23)</f>
        <v>281610</v>
      </c>
      <c r="AW23" s="178">
        <f ca="1">SUMIF($A$8:$A$21,"Страховые взносы, руб.",AW$8:AW$21)</f>
        <v>93870</v>
      </c>
      <c r="AX23" s="178">
        <f ca="1">SUMIF($A$8:$A$21,"Страховые взносы, руб.",AX$8:AX$21)</f>
        <v>93870</v>
      </c>
      <c r="AY23" s="178">
        <f ca="1">SUMIF($A$8:$A$21,"Страховые взносы, руб.",AY$8:AY$21)</f>
        <v>93870</v>
      </c>
      <c r="AZ23" s="179">
        <f ca="1">SUM(AW23:AY23)</f>
        <v>281610</v>
      </c>
      <c r="BA23" s="199">
        <f ca="1">SUM(AN23,AR23,AV23,AZ23)</f>
        <v>1126440</v>
      </c>
      <c r="BB23" s="178">
        <f ca="1">SUMIF($A$8:$A$21,"Страховые взносы, руб.",BB$8:BB$21)</f>
        <v>93870</v>
      </c>
      <c r="BC23" s="178">
        <f ca="1">SUMIF($A$8:$A$21,"Страховые взносы, руб.",BC$8:BC$21)</f>
        <v>93870</v>
      </c>
      <c r="BD23" s="178">
        <f ca="1">SUMIF($A$8:$A$21,"Страховые взносы, руб.",BD$8:BD$21)</f>
        <v>93870</v>
      </c>
      <c r="BE23" s="179">
        <f ca="1">SUM(BB23:BD23)</f>
        <v>281610</v>
      </c>
      <c r="BF23" s="178">
        <f ca="1">SUMIF($A$8:$A$21,"Страховые взносы, руб.",BF$8:BF$21)</f>
        <v>93870</v>
      </c>
      <c r="BG23" s="178">
        <f ca="1">SUMIF($A$8:$A$21,"Страховые взносы, руб.",BG$8:BG$21)</f>
        <v>93870</v>
      </c>
      <c r="BH23" s="178">
        <f ca="1">SUMIF($A$8:$A$21,"Страховые взносы, руб.",BH$8:BH$21)</f>
        <v>93870</v>
      </c>
      <c r="BI23" s="179">
        <f ca="1">SUM(BF23:BH23)</f>
        <v>281610</v>
      </c>
      <c r="BJ23" s="178">
        <f ca="1">SUMIF($A$8:$A$21,"Страховые взносы, руб.",BJ$8:BJ$21)</f>
        <v>93870</v>
      </c>
      <c r="BK23" s="178">
        <f ca="1">SUMIF($A$8:$A$21,"Страховые взносы, руб.",BK$8:BK$21)</f>
        <v>93870</v>
      </c>
      <c r="BL23" s="178">
        <f ca="1">SUMIF($A$8:$A$21,"Страховые взносы, руб.",BL$8:BL$21)</f>
        <v>93870</v>
      </c>
      <c r="BM23" s="179">
        <f ca="1">SUM(BJ23:BL23)</f>
        <v>281610</v>
      </c>
      <c r="BN23" s="178">
        <f ca="1">SUMIF($A$8:$A$21,"Страховые взносы, руб.",BN$8:BN$21)</f>
        <v>93870</v>
      </c>
      <c r="BO23" s="178">
        <f ca="1">SUMIF($A$8:$A$21,"Страховые взносы, руб.",BO$8:BO$21)</f>
        <v>93870</v>
      </c>
      <c r="BP23" s="178">
        <f ca="1">SUMIF($A$8:$A$21,"Страховые взносы, руб.",BP$8:BP$21)</f>
        <v>93870</v>
      </c>
      <c r="BQ23" s="179">
        <f ca="1">SUM(BN23:BP23)</f>
        <v>281610</v>
      </c>
      <c r="BR23" s="199">
        <f ca="1">SUM(BE23,BI23,BM23,BQ23)</f>
        <v>1126440</v>
      </c>
      <c r="BS23" s="178">
        <f ca="1">SUMIF($A$8:$A$21,"Страховые взносы, руб.",BS$8:BS$21)</f>
        <v>93870</v>
      </c>
      <c r="BT23" s="178">
        <f ca="1">SUMIF($A$8:$A$21,"Страховые взносы, руб.",BT$8:BT$21)</f>
        <v>93870</v>
      </c>
      <c r="BU23" s="178">
        <f ca="1">SUMIF($A$8:$A$21,"Страховые взносы, руб.",BU$8:BU$21)</f>
        <v>93870</v>
      </c>
      <c r="BV23" s="179">
        <f ca="1">SUM(BS23:BU23)</f>
        <v>281610</v>
      </c>
      <c r="BW23" s="178">
        <f ca="1">SUMIF($A$8:$A$21,"Страховые взносы, руб.",BW$8:BW$21)</f>
        <v>93870</v>
      </c>
      <c r="BX23" s="178">
        <f ca="1">SUMIF($A$8:$A$21,"Страховые взносы, руб.",BX$8:BX$21)</f>
        <v>93870</v>
      </c>
      <c r="BY23" s="178">
        <f ca="1">SUMIF($A$8:$A$21,"Страховые взносы, руб.",BY$8:BY$21)</f>
        <v>93870</v>
      </c>
      <c r="BZ23" s="179">
        <f ca="1">SUM(BW23:BY23)</f>
        <v>281610</v>
      </c>
      <c r="CA23" s="178">
        <f ca="1">SUMIF($A$8:$A$21,"Страховые взносы, руб.",CA$8:CA$21)</f>
        <v>93870</v>
      </c>
      <c r="CB23" s="178">
        <f ca="1">SUMIF($A$8:$A$21,"Страховые взносы, руб.",CB$8:CB$21)</f>
        <v>93870</v>
      </c>
      <c r="CC23" s="178">
        <f ca="1">SUMIF($A$8:$A$21,"Страховые взносы, руб.",CC$8:CC$21)</f>
        <v>93870</v>
      </c>
      <c r="CD23" s="179">
        <f ca="1">SUM(CA23:CC23)</f>
        <v>281610</v>
      </c>
      <c r="CE23" s="178">
        <f ca="1">SUMIF($A$8:$A$21,"Страховые взносы, руб.",CE$8:CE$21)</f>
        <v>93870</v>
      </c>
      <c r="CF23" s="178">
        <f ca="1">SUMIF($A$8:$A$21,"Страховые взносы, руб.",CF$8:CF$21)</f>
        <v>93870</v>
      </c>
      <c r="CG23" s="178">
        <f ca="1">SUMIF($A$8:$A$21,"Страховые взносы, руб.",CG$8:CG$21)</f>
        <v>93870</v>
      </c>
      <c r="CH23" s="179">
        <f ca="1">SUM(CE23:CG23)</f>
        <v>281610</v>
      </c>
      <c r="CI23" s="199">
        <f ca="1">SUM(BV23,BZ23,CD23,CH23)</f>
        <v>1126440</v>
      </c>
      <c r="CJ23" s="178">
        <f ca="1">SUMIF($A$8:$A$21,"Страховые взносы, руб.",CJ$8:CJ$21)</f>
        <v>93870</v>
      </c>
      <c r="CK23" s="178">
        <f ca="1">SUMIF($A$8:$A$21,"Страховые взносы, руб.",CK$8:CK$21)</f>
        <v>93870</v>
      </c>
      <c r="CL23" s="178">
        <f ca="1">SUMIF($A$8:$A$21,"Страховые взносы, руб.",CL$8:CL$21)</f>
        <v>93870</v>
      </c>
      <c r="CM23" s="179">
        <f ca="1">SUM(CJ23:CL23)</f>
        <v>281610</v>
      </c>
      <c r="CN23" s="178">
        <f ca="1">SUMIF($A$8:$A$21,"Страховые взносы, руб.",CN$8:CN$21)</f>
        <v>93870</v>
      </c>
      <c r="CO23" s="178">
        <f ca="1">SUMIF($A$8:$A$21,"Страховые взносы, руб.",CO$8:CO$21)</f>
        <v>93870</v>
      </c>
      <c r="CP23" s="178">
        <f ca="1">SUMIF($A$8:$A$21,"Страховые взносы, руб.",CP$8:CP$21)</f>
        <v>93870</v>
      </c>
      <c r="CQ23" s="179">
        <f ca="1">SUM(CN23:CP23)</f>
        <v>281610</v>
      </c>
      <c r="CR23" s="178">
        <f ca="1">SUMIF($A$8:$A$21,"Страховые взносы, руб.",CR$8:CR$21)</f>
        <v>93870</v>
      </c>
      <c r="CS23" s="178">
        <f ca="1">SUMIF($A$8:$A$21,"Страховые взносы, руб.",CS$8:CS$21)</f>
        <v>93870</v>
      </c>
      <c r="CT23" s="178">
        <f ca="1">SUMIF($A$8:$A$21,"Страховые взносы, руб.",CT$8:CT$21)</f>
        <v>93870</v>
      </c>
      <c r="CU23" s="179">
        <f ca="1">SUM(CR23:CT23)</f>
        <v>281610</v>
      </c>
      <c r="CV23" s="178">
        <f ca="1">SUMIF($A$8:$A$21,"Страховые взносы, руб.",CV$8:CV$21)</f>
        <v>93870</v>
      </c>
      <c r="CW23" s="178">
        <f ca="1">SUMIF($A$8:$A$21,"Страховые взносы, руб.",CW$8:CW$21)</f>
        <v>93870</v>
      </c>
      <c r="CX23" s="178">
        <f ca="1">SUMIF($A$8:$A$21,"Страховые взносы, руб.",CX$8:CX$21)</f>
        <v>93870</v>
      </c>
      <c r="CY23" s="179">
        <f ca="1">SUM(CV23:CX23)</f>
        <v>281610</v>
      </c>
      <c r="CZ23" s="199">
        <f ca="1">SUM(CM23,CQ23,CU23,CY23)</f>
        <v>1126440</v>
      </c>
      <c r="DA23" s="178">
        <f ca="1">SUMIF($A$8:$A$21,"Страховые взносы, руб.",DA$8:DA$21)</f>
        <v>93870</v>
      </c>
      <c r="DB23" s="178">
        <f ca="1">SUMIF($A$8:$A$21,"Страховые взносы, руб.",DB$8:DB$21)</f>
        <v>93870</v>
      </c>
      <c r="DC23" s="178">
        <f ca="1">SUMIF($A$8:$A$21,"Страховые взносы, руб.",DC$8:DC$21)</f>
        <v>93870</v>
      </c>
      <c r="DD23" s="179">
        <f ca="1">SUM(DA23:DC23)</f>
        <v>281610</v>
      </c>
      <c r="DE23" s="178">
        <f ca="1">SUMIF($A$8:$A$21,"Страховые взносы, руб.",DE$8:DE$21)</f>
        <v>93870</v>
      </c>
      <c r="DF23" s="178">
        <f ca="1">SUMIF($A$8:$A$21,"Страховые взносы, руб.",DF$8:DF$21)</f>
        <v>93870</v>
      </c>
      <c r="DG23" s="178">
        <f ca="1">SUMIF($A$8:$A$21,"Страховые взносы, руб.",DG$8:DG$21)</f>
        <v>93870</v>
      </c>
      <c r="DH23" s="179">
        <f ca="1">SUM(DE23:DG23)</f>
        <v>281610</v>
      </c>
      <c r="DI23" s="178">
        <f ca="1">SUMIF($A$8:$A$21,"Страховые взносы, руб.",DI$8:DI$21)</f>
        <v>93870</v>
      </c>
      <c r="DJ23" s="178">
        <f ca="1">SUMIF($A$8:$A$21,"Страховые взносы, руб.",DJ$8:DJ$21)</f>
        <v>93870</v>
      </c>
      <c r="DK23" s="178">
        <f ca="1">SUMIF($A$8:$A$21,"Страховые взносы, руб.",DK$8:DK$21)</f>
        <v>93870</v>
      </c>
      <c r="DL23" s="179">
        <f ca="1">SUM(DI23:DK23)</f>
        <v>281610</v>
      </c>
      <c r="DM23" s="178">
        <f ca="1">SUMIF($A$8:$A$21,"Страховые взносы, руб.",DM$8:DM$21)</f>
        <v>93870</v>
      </c>
      <c r="DN23" s="178">
        <f ca="1">SUMIF($A$8:$A$21,"Страховые взносы, руб.",DN$8:DN$21)</f>
        <v>93870</v>
      </c>
      <c r="DO23" s="178">
        <f ca="1">SUMIF($A$8:$A$21,"Страховые взносы, руб.",DO$8:DO$21)</f>
        <v>93870</v>
      </c>
      <c r="DP23" s="179">
        <f ca="1">SUM(DM23:DO23)</f>
        <v>281610</v>
      </c>
      <c r="DQ23" s="199">
        <f ca="1">SUM(DD23,DH23,DL23,DP23)</f>
        <v>1126440</v>
      </c>
      <c r="DR23" s="178">
        <f ca="1">SUMIF($A$8:$A$21,"Страховые взносы, руб.",DR$8:DR$21)</f>
        <v>93870</v>
      </c>
      <c r="DS23" s="178">
        <f ca="1">SUMIF($A$8:$A$21,"Страховые взносы, руб.",DS$8:DS$21)</f>
        <v>93870</v>
      </c>
      <c r="DT23" s="178">
        <f ca="1">SUMIF($A$8:$A$21,"Страховые взносы, руб.",DT$8:DT$21)</f>
        <v>93870</v>
      </c>
      <c r="DU23" s="179">
        <f ca="1">SUM(DR23:DT23)</f>
        <v>281610</v>
      </c>
      <c r="DV23" s="178">
        <f ca="1">SUMIF($A$8:$A$21,"Страховые взносы, руб.",DV$8:DV$21)</f>
        <v>93870</v>
      </c>
      <c r="DW23" s="178">
        <f ca="1">SUMIF($A$8:$A$21,"Страховые взносы, руб.",DW$8:DW$21)</f>
        <v>93870</v>
      </c>
      <c r="DX23" s="178">
        <f ca="1">SUMIF($A$8:$A$21,"Страховые взносы, руб.",DX$8:DX$21)</f>
        <v>93870</v>
      </c>
      <c r="DY23" s="179">
        <f ca="1">SUM(DV23:DX23)</f>
        <v>281610</v>
      </c>
      <c r="DZ23" s="178">
        <f ca="1">SUMIF($A$8:$A$21,"Страховые взносы, руб.",DZ$8:DZ$21)</f>
        <v>93870</v>
      </c>
      <c r="EA23" s="178">
        <f ca="1">SUMIF($A$8:$A$21,"Страховые взносы, руб.",EA$8:EA$21)</f>
        <v>93870</v>
      </c>
      <c r="EB23" s="178">
        <f ca="1">SUMIF($A$8:$A$21,"Страховые взносы, руб.",EB$8:EB$21)</f>
        <v>93870</v>
      </c>
      <c r="EC23" s="179">
        <f ca="1">SUM(DZ23:EB23)</f>
        <v>281610</v>
      </c>
      <c r="ED23" s="178">
        <f ca="1">SUMIF($A$8:$A$21,"Страховые взносы, руб.",ED$8:ED$21)</f>
        <v>93870</v>
      </c>
      <c r="EE23" s="178">
        <f ca="1">SUMIF($A$8:$A$21,"Страховые взносы, руб.",EE$8:EE$21)</f>
        <v>93870</v>
      </c>
      <c r="EF23" s="178">
        <f ca="1">SUMIF($A$8:$A$21,"Страховые взносы, руб.",EF$8:EF$21)</f>
        <v>93870</v>
      </c>
      <c r="EG23" s="179">
        <f ca="1">SUM(ED23:EF23)</f>
        <v>281610</v>
      </c>
      <c r="EH23" s="199">
        <f ca="1">SUM(DU23,DY23,EC23,EG23)</f>
        <v>1126440</v>
      </c>
      <c r="EI23" s="178">
        <f ca="1">SUMIF($A$8:$A$21,"Страховые взносы, руб.",EI$8:EI$21)</f>
        <v>93870</v>
      </c>
      <c r="EJ23" s="178">
        <f ca="1">SUMIF($A$8:$A$21,"Страховые взносы, руб.",EJ$8:EJ$21)</f>
        <v>93870</v>
      </c>
      <c r="EK23" s="178">
        <f ca="1">SUMIF($A$8:$A$21,"Страховые взносы, руб.",EK$8:EK$21)</f>
        <v>93870</v>
      </c>
      <c r="EL23" s="179">
        <f ca="1">SUM(EI23:EK23)</f>
        <v>281610</v>
      </c>
      <c r="EM23" s="178">
        <f ca="1">SUMIF($A$8:$A$21,"Страховые взносы, руб.",EM$8:EM$21)</f>
        <v>93870</v>
      </c>
      <c r="EN23" s="178">
        <f ca="1">SUMIF($A$8:$A$21,"Страховые взносы, руб.",EN$8:EN$21)</f>
        <v>93870</v>
      </c>
      <c r="EO23" s="178">
        <f ca="1">SUMIF($A$8:$A$21,"Страховые взносы, руб.",EO$8:EO$21)</f>
        <v>93870</v>
      </c>
      <c r="EP23" s="179">
        <f ca="1">SUM(EM23:EO23)</f>
        <v>281610</v>
      </c>
      <c r="EQ23" s="178">
        <f ca="1">SUMIF($A$8:$A$21,"Страховые взносы, руб.",EQ$8:EQ$21)</f>
        <v>93870</v>
      </c>
      <c r="ER23" s="178">
        <f ca="1">SUMIF($A$8:$A$21,"Страховые взносы, руб.",ER$8:ER$21)</f>
        <v>93870</v>
      </c>
      <c r="ES23" s="178">
        <f ca="1">SUMIF($A$8:$A$21,"Страховые взносы, руб.",ES$8:ES$21)</f>
        <v>93870</v>
      </c>
      <c r="ET23" s="179">
        <f ca="1">SUM(EQ23:ES23)</f>
        <v>281610</v>
      </c>
      <c r="EU23" s="178">
        <f ca="1">SUMIF($A$8:$A$21,"Страховые взносы, руб.",EU$8:EU$21)</f>
        <v>93870</v>
      </c>
      <c r="EV23" s="178">
        <f ca="1">SUMIF($A$8:$A$21,"Страховые взносы, руб.",EV$8:EV$21)</f>
        <v>93870</v>
      </c>
      <c r="EW23" s="178">
        <f ca="1">SUMIF($A$8:$A$21,"Страховые взносы, руб.",EW$8:EW$21)</f>
        <v>93870</v>
      </c>
      <c r="EX23" s="179">
        <f ca="1">SUM(EU23:EW23)</f>
        <v>281610</v>
      </c>
      <c r="EY23" s="199">
        <f ca="1">SUM(EL23,EP23,ET23,EX23)</f>
        <v>1126440</v>
      </c>
      <c r="EZ23" s="178">
        <f ca="1">SUMIF($A$8:$A$21,"Страховые взносы, руб.",EZ$8:EZ$21)</f>
        <v>93870</v>
      </c>
      <c r="FA23" s="178">
        <f ca="1">SUMIF($A$8:$A$21,"Страховые взносы, руб.",FA$8:FA$21)</f>
        <v>93870</v>
      </c>
      <c r="FB23" s="178">
        <f ca="1">SUMIF($A$8:$A$21,"Страховые взносы, руб.",FB$8:FB$21)</f>
        <v>93870</v>
      </c>
      <c r="FC23" s="179">
        <f ca="1">SUM(EZ23:FB23)</f>
        <v>281610</v>
      </c>
      <c r="FD23" s="178">
        <f ca="1">SUMIF($A$8:$A$21,"Страховые взносы, руб.",FD$8:FD$21)</f>
        <v>93870</v>
      </c>
      <c r="FE23" s="178">
        <f ca="1">SUMIF($A$8:$A$21,"Страховые взносы, руб.",FE$8:FE$21)</f>
        <v>93870</v>
      </c>
      <c r="FF23" s="178">
        <f ca="1">SUMIF($A$8:$A$21,"Страховые взносы, руб.",FF$8:FF$21)</f>
        <v>93870</v>
      </c>
      <c r="FG23" s="179">
        <f ca="1">SUM(FD23:FF23)</f>
        <v>281610</v>
      </c>
      <c r="FH23" s="178">
        <f ca="1">SUMIF($A$8:$A$21,"Страховые взносы, руб.",FH$8:FH$21)</f>
        <v>93870</v>
      </c>
      <c r="FI23" s="178">
        <f ca="1">SUMIF($A$8:$A$21,"Страховые взносы, руб.",FI$8:FI$21)</f>
        <v>93870</v>
      </c>
      <c r="FJ23" s="178">
        <f ca="1">SUMIF($A$8:$A$21,"Страховые взносы, руб.",FJ$8:FJ$21)</f>
        <v>93870</v>
      </c>
      <c r="FK23" s="179">
        <f ca="1">SUM(FH23:FJ23)</f>
        <v>281610</v>
      </c>
      <c r="FL23" s="178">
        <f ca="1">SUMIF($A$8:$A$21,"Страховые взносы, руб.",FL$8:FL$21)</f>
        <v>93870</v>
      </c>
      <c r="FM23" s="178">
        <f ca="1">SUMIF($A$8:$A$21,"Страховые взносы, руб.",FM$8:FM$21)</f>
        <v>93870</v>
      </c>
      <c r="FN23" s="178">
        <f ca="1">SUMIF($A$8:$A$21,"Страховые взносы, руб.",FN$8:FN$21)</f>
        <v>93870</v>
      </c>
      <c r="FO23" s="179">
        <f ca="1">SUM(FL23:FN23)</f>
        <v>281610</v>
      </c>
      <c r="FP23" s="199">
        <f ca="1">SUM(FC23,FG23,FK23,FO23)</f>
        <v>1126440</v>
      </c>
      <c r="FQ23" s="178">
        <f ca="1">SUMIF($A$8:$A$21,"Страховые взносы, руб.",FQ$8:FQ$21)</f>
        <v>93870</v>
      </c>
      <c r="FR23" s="178">
        <f ca="1">SUMIF($A$8:$A$21,"Страховые взносы, руб.",FR$8:FR$21)</f>
        <v>93870</v>
      </c>
      <c r="FS23" s="178">
        <f ca="1">SUMIF($A$8:$A$21,"Страховые взносы, руб.",FS$8:FS$21)</f>
        <v>93870</v>
      </c>
      <c r="FT23" s="179">
        <f ca="1">SUM(FQ23:FS23)</f>
        <v>281610</v>
      </c>
      <c r="FU23" s="178">
        <f ca="1">SUMIF($A$8:$A$21,"Страховые взносы, руб.",FU$8:FU$21)</f>
        <v>93870</v>
      </c>
      <c r="FV23" s="178">
        <f ca="1">SUMIF($A$8:$A$21,"Страховые взносы, руб.",FV$8:FV$21)</f>
        <v>93870</v>
      </c>
      <c r="FW23" s="178">
        <f ca="1">SUMIF($A$8:$A$21,"Страховые взносы, руб.",FW$8:FW$21)</f>
        <v>93870</v>
      </c>
      <c r="FX23" s="179">
        <f ca="1">SUM(FU23:FW23)</f>
        <v>281610</v>
      </c>
      <c r="FY23" s="178">
        <f ca="1">SUMIF($A$8:$A$21,"Страховые взносы, руб.",FY$8:FY$21)</f>
        <v>93870</v>
      </c>
      <c r="FZ23" s="178">
        <f ca="1">SUMIF($A$8:$A$21,"Страховые взносы, руб.",FZ$8:FZ$21)</f>
        <v>93870</v>
      </c>
      <c r="GA23" s="178">
        <f ca="1">SUMIF($A$8:$A$21,"Страховые взносы, руб.",GA$8:GA$21)</f>
        <v>93870</v>
      </c>
      <c r="GB23" s="179">
        <f ca="1">SUM(FY23:GA23)</f>
        <v>281610</v>
      </c>
      <c r="GC23" s="178">
        <f ca="1">SUMIF($A$8:$A$21,"Страховые взносы, руб.",GC$8:GC$21)</f>
        <v>93870</v>
      </c>
      <c r="GD23" s="178">
        <f ca="1">SUMIF($A$8:$A$21,"Страховые взносы, руб.",GD$8:GD$21)</f>
        <v>93870</v>
      </c>
      <c r="GE23" s="178">
        <f ca="1">SUMIF($A$8:$A$21,"Страховые взносы, руб.",GE$8:GE$21)</f>
        <v>93870</v>
      </c>
      <c r="GF23" s="179">
        <f ca="1">SUM(GC23:GE23)</f>
        <v>281610</v>
      </c>
      <c r="GG23" s="199">
        <f ca="1">SUM(FT23,FX23,GB23,GF23)</f>
        <v>1126440</v>
      </c>
      <c r="GH23" s="178">
        <f ca="1">SUMIF($A$8:$A$21,"Страховые взносы, руб.",GH$8:GH$21)</f>
        <v>93870</v>
      </c>
      <c r="GI23" s="178">
        <f ca="1">SUMIF($A$8:$A$21,"Страховые взносы, руб.",GI$8:GI$21)</f>
        <v>93870</v>
      </c>
      <c r="GJ23" s="178">
        <f ca="1">SUMIF($A$8:$A$21,"Страховые взносы, руб.",GJ$8:GJ$21)</f>
        <v>93870</v>
      </c>
      <c r="GK23" s="179">
        <f ca="1">SUM(GH23:GJ23)</f>
        <v>281610</v>
      </c>
      <c r="GL23" s="178">
        <f ca="1">SUMIF($A$8:$A$21,"Страховые взносы, руб.",GL$8:GL$21)</f>
        <v>93870</v>
      </c>
      <c r="GM23" s="178">
        <f ca="1">SUMIF($A$8:$A$21,"Страховые взносы, руб.",GM$8:GM$21)</f>
        <v>93870</v>
      </c>
      <c r="GN23" s="178">
        <f ca="1">SUMIF($A$8:$A$21,"Страховые взносы, руб.",GN$8:GN$21)</f>
        <v>93870</v>
      </c>
      <c r="GO23" s="179">
        <f ca="1">SUM(GL23:GN23)</f>
        <v>281610</v>
      </c>
      <c r="GP23" s="178">
        <f ca="1">SUMIF($A$8:$A$21,"Страховые взносы, руб.",GP$8:GP$21)</f>
        <v>93870</v>
      </c>
      <c r="GQ23" s="178">
        <f ca="1">SUMIF($A$8:$A$21,"Страховые взносы, руб.",GQ$8:GQ$21)</f>
        <v>93870</v>
      </c>
      <c r="GR23" s="178">
        <f ca="1">SUMIF($A$8:$A$21,"Страховые взносы, руб.",GR$8:GR$21)</f>
        <v>93870</v>
      </c>
      <c r="GS23" s="179">
        <f ca="1">SUM(GP23:GR23)</f>
        <v>281610</v>
      </c>
      <c r="GT23" s="178">
        <f ca="1">SUMIF($A$8:$A$21,"Страховые взносы, руб.",GT$8:GT$21)</f>
        <v>93870</v>
      </c>
      <c r="GU23" s="178">
        <f ca="1">SUMIF($A$8:$A$21,"Страховые взносы, руб.",GU$8:GU$21)</f>
        <v>93870</v>
      </c>
      <c r="GV23" s="178">
        <f ca="1">SUMIF($A$8:$A$21,"Страховые взносы, руб.",GV$8:GV$21)</f>
        <v>93870</v>
      </c>
      <c r="GW23" s="179">
        <f ca="1">SUM(GT23:GV23)</f>
        <v>281610</v>
      </c>
      <c r="GX23" s="199">
        <f ca="1">SUM(GK23,GO23,GS23,GW23)</f>
        <v>1126440</v>
      </c>
      <c r="GY23" s="178">
        <f ca="1">SUMIF($A$8:$A$21,"Страховые взносы, руб.",GY$8:GY$21)</f>
        <v>93870</v>
      </c>
      <c r="GZ23" s="178">
        <f ca="1">SUMIF($A$8:$A$21,"Страховые взносы, руб.",GZ$8:GZ$21)</f>
        <v>93870</v>
      </c>
      <c r="HA23" s="178">
        <f ca="1">SUMIF($A$8:$A$21,"Страховые взносы, руб.",HA$8:HA$21)</f>
        <v>93870</v>
      </c>
      <c r="HB23" s="179">
        <f ca="1">SUM(GY23:HA23)</f>
        <v>281610</v>
      </c>
      <c r="HC23" s="178">
        <f ca="1">SUMIF($A$8:$A$21,"Страховые взносы, руб.",HC$8:HC$21)</f>
        <v>93870</v>
      </c>
      <c r="HD23" s="178">
        <f ca="1">SUMIF($A$8:$A$21,"Страховые взносы, руб.",HD$8:HD$21)</f>
        <v>93870</v>
      </c>
      <c r="HE23" s="178">
        <f ca="1">SUMIF($A$8:$A$21,"Страховые взносы, руб.",HE$8:HE$21)</f>
        <v>93870</v>
      </c>
      <c r="HF23" s="179">
        <f ca="1">SUM(HC23:HE23)</f>
        <v>281610</v>
      </c>
      <c r="HG23" s="178">
        <f ca="1">SUMIF($A$8:$A$21,"Страховые взносы, руб.",HG$8:HG$21)</f>
        <v>93870</v>
      </c>
      <c r="HH23" s="178">
        <f ca="1">SUMIF($A$8:$A$21,"Страховые взносы, руб.",HH$8:HH$21)</f>
        <v>93870</v>
      </c>
      <c r="HI23" s="178">
        <f ca="1">SUMIF($A$8:$A$21,"Страховые взносы, руб.",HI$8:HI$21)</f>
        <v>93870</v>
      </c>
      <c r="HJ23" s="179">
        <f ca="1">SUM(HG23:HI23)</f>
        <v>281610</v>
      </c>
      <c r="HK23" s="178">
        <f ca="1">SUMIF($A$8:$A$21,"Страховые взносы, руб.",HK$8:HK$21)</f>
        <v>93870</v>
      </c>
      <c r="HL23" s="178">
        <f ca="1">SUMIF($A$8:$A$21,"Страховые взносы, руб.",HL$8:HL$21)</f>
        <v>93870</v>
      </c>
      <c r="HM23" s="178">
        <f ca="1">SUMIF($A$8:$A$21,"Страховые взносы, руб.",HM$8:HM$21)</f>
        <v>93870</v>
      </c>
      <c r="HN23" s="179">
        <f ca="1">SUM(HK23:HM23)</f>
        <v>281610</v>
      </c>
      <c r="HO23" s="199">
        <f ca="1">SUM(HB23,HF23,HJ23,HN23)</f>
        <v>1126440</v>
      </c>
      <c r="HP23" s="178">
        <f ca="1">SUMIF($A$8:$A$21,"Страховые взносы, руб.",HP$8:HP$21)</f>
        <v>93870</v>
      </c>
      <c r="HQ23" s="178">
        <f ca="1">SUMIF($A$8:$A$21,"Страховые взносы, руб.",HQ$8:HQ$21)</f>
        <v>93870</v>
      </c>
      <c r="HR23" s="178">
        <f ca="1">SUMIF($A$8:$A$21,"Страховые взносы, руб.",HR$8:HR$21)</f>
        <v>93870</v>
      </c>
      <c r="HS23" s="179">
        <f ca="1">SUM(HP23:HR23)</f>
        <v>281610</v>
      </c>
      <c r="HT23" s="178">
        <f ca="1">SUMIF($A$8:$A$21,"Страховые взносы, руб.",HT$8:HT$21)</f>
        <v>93870</v>
      </c>
      <c r="HU23" s="178">
        <f ca="1">SUMIF($A$8:$A$21,"Страховые взносы, руб.",HU$8:HU$21)</f>
        <v>93870</v>
      </c>
      <c r="HV23" s="178">
        <f ca="1">SUMIF($A$8:$A$21,"Страховые взносы, руб.",HV$8:HV$21)</f>
        <v>93870</v>
      </c>
      <c r="HW23" s="179">
        <f ca="1">SUM(HT23:HV23)</f>
        <v>281610</v>
      </c>
      <c r="HX23" s="178">
        <f ca="1">SUMIF($A$8:$A$21,"Страховые взносы, руб.",HX$8:HX$21)</f>
        <v>93870</v>
      </c>
      <c r="HY23" s="178">
        <f ca="1">SUMIF($A$8:$A$21,"Страховые взносы, руб.",HY$8:HY$21)</f>
        <v>93870</v>
      </c>
      <c r="HZ23" s="178">
        <f ca="1">SUMIF($A$8:$A$21,"Страховые взносы, руб.",HZ$8:HZ$21)</f>
        <v>93870</v>
      </c>
      <c r="IA23" s="179">
        <f ca="1">SUM(HX23:HZ23)</f>
        <v>281610</v>
      </c>
      <c r="IB23" s="178">
        <f ca="1">SUMIF($A$8:$A$21,"Страховые взносы, руб.",IB$8:IB$21)</f>
        <v>93870</v>
      </c>
      <c r="IC23" s="178">
        <f ca="1">SUMIF($A$8:$A$21,"Страховые взносы, руб.",IC$8:IC$21)</f>
        <v>93870</v>
      </c>
      <c r="ID23" s="178">
        <f ca="1">SUMIF($A$8:$A$21,"Страховые взносы, руб.",ID$8:ID$21)</f>
        <v>93870</v>
      </c>
      <c r="IE23" s="179">
        <f ca="1">SUM(IB23:ID23)</f>
        <v>281610</v>
      </c>
      <c r="IF23" s="199">
        <f ca="1">SUM(HS23,HW23,IA23,IE23)</f>
        <v>1126440</v>
      </c>
      <c r="IG23" s="178">
        <f ca="1">SUMIF($A$8:$A$21,"Страховые взносы, руб.",IG$8:IG$21)</f>
        <v>93870</v>
      </c>
      <c r="IH23" s="178">
        <f ca="1">SUMIF($A$8:$A$21,"Страховые взносы, руб.",IH$8:IH$21)</f>
        <v>93870</v>
      </c>
      <c r="II23" s="178">
        <f ca="1">SUMIF($A$8:$A$21,"Страховые взносы, руб.",II$8:II$21)</f>
        <v>93870</v>
      </c>
      <c r="IJ23" s="179">
        <f ca="1">SUM(IG23:II23)</f>
        <v>281610</v>
      </c>
      <c r="IK23" s="178">
        <f ca="1">SUMIF($A$8:$A$21,"Страховые взносы, руб.",IK$8:IK$21)</f>
        <v>93870</v>
      </c>
      <c r="IL23" s="178">
        <f ca="1">SUMIF($A$8:$A$21,"Страховые взносы, руб.",IL$8:IL$21)</f>
        <v>93870</v>
      </c>
      <c r="IM23" s="178">
        <f ca="1">SUMIF($A$8:$A$21,"Страховые взносы, руб.",IM$8:IM$21)</f>
        <v>93870</v>
      </c>
      <c r="IN23" s="179">
        <f ca="1">SUM(IK23:IM23)</f>
        <v>281610</v>
      </c>
      <c r="IO23" s="178">
        <f ca="1">SUMIF($A$8:$A$21,"Страховые взносы, руб.",IO$8:IO$21)</f>
        <v>93870</v>
      </c>
      <c r="IP23" s="178">
        <f ca="1">SUMIF($A$8:$A$21,"Страховые взносы, руб.",IP$8:IP$21)</f>
        <v>93870</v>
      </c>
      <c r="IQ23" s="178">
        <f ca="1">SUMIF($A$8:$A$21,"Страховые взносы, руб.",IQ$8:IQ$21)</f>
        <v>93870</v>
      </c>
      <c r="IR23" s="179">
        <f ca="1">SUM(IO23:IQ23)</f>
        <v>281610</v>
      </c>
      <c r="IS23" s="178">
        <f ca="1">SUMIF($A$8:$A$21,"Страховые взносы, руб.",IS$8:IS$21)</f>
        <v>93870</v>
      </c>
      <c r="IT23" s="178">
        <f ca="1">SUMIF($A$8:$A$21,"Страховые взносы, руб.",IT$8:IT$21)</f>
        <v>93870</v>
      </c>
      <c r="IU23" s="178">
        <f ca="1">SUMIF($A$8:$A$21,"Страховые взносы, руб.",IU$8:IU$21)</f>
        <v>93870</v>
      </c>
      <c r="IV23" s="179">
        <f ca="1">SUM(IS23:IU23)</f>
        <v>281610</v>
      </c>
      <c r="IW23" s="199">
        <f ca="1">SUM(IJ23,IN23,IR23,IV23)</f>
        <v>1126440</v>
      </c>
      <c r="IX23" s="178">
        <f ca="1">SUMIF($A$8:$A$21,"Страховые взносы, руб.",IX$8:IX$21)</f>
        <v>93870</v>
      </c>
      <c r="IY23" s="178">
        <f ca="1">SUMIF($A$8:$A$21,"Страховые взносы, руб.",IY$8:IY$21)</f>
        <v>93870</v>
      </c>
      <c r="IZ23" s="178">
        <f ca="1">SUMIF($A$8:$A$21,"Страховые взносы, руб.",IZ$8:IZ$21)</f>
        <v>93870</v>
      </c>
      <c r="JA23" s="179">
        <f ca="1">SUM(IX23:IZ23)</f>
        <v>281610</v>
      </c>
      <c r="JB23" s="178">
        <f ca="1">SUMIF($A$8:$A$21,"Страховые взносы, руб.",JB$8:JB$21)</f>
        <v>93870</v>
      </c>
      <c r="JC23" s="178">
        <f ca="1">SUMIF($A$8:$A$21,"Страховые взносы, руб.",JC$8:JC$21)</f>
        <v>93870</v>
      </c>
      <c r="JD23" s="178">
        <f ca="1">SUMIF($A$8:$A$21,"Страховые взносы, руб.",JD$8:JD$21)</f>
        <v>93870</v>
      </c>
      <c r="JE23" s="179">
        <f ca="1">SUM(JB23:JD23)</f>
        <v>281610</v>
      </c>
      <c r="JF23" s="178">
        <f ca="1">SUMIF($A$8:$A$21,"Страховые взносы, руб.",JF$8:JF$21)</f>
        <v>93870</v>
      </c>
      <c r="JG23" s="178">
        <f ca="1">SUMIF($A$8:$A$21,"Страховые взносы, руб.",JG$8:JG$21)</f>
        <v>93870</v>
      </c>
      <c r="JH23" s="178">
        <f ca="1">SUMIF($A$8:$A$21,"Страховые взносы, руб.",JH$8:JH$21)</f>
        <v>93870</v>
      </c>
      <c r="JI23" s="179">
        <f ca="1">SUM(JF23:JH23)</f>
        <v>281610</v>
      </c>
      <c r="JJ23" s="178">
        <f ca="1">SUMIF($A$8:$A$21,"Страховые взносы, руб.",JJ$8:JJ$21)</f>
        <v>93870</v>
      </c>
      <c r="JK23" s="178">
        <f ca="1">SUMIF($A$8:$A$21,"Страховые взносы, руб.",JK$8:JK$21)</f>
        <v>93870</v>
      </c>
      <c r="JL23" s="178">
        <f ca="1">SUMIF($A$8:$A$21,"Страховые взносы, руб.",JL$8:JL$21)</f>
        <v>93870</v>
      </c>
      <c r="JM23" s="179">
        <f ca="1">SUM(JJ23:JL23)</f>
        <v>281610</v>
      </c>
      <c r="JN23" s="199">
        <f ca="1">SUM(JA23,JE23,JI23,JM23)</f>
        <v>1126440</v>
      </c>
      <c r="JO23" s="178">
        <f ca="1">SUMIF($A$8:$A$21,"Страховые взносы, руб.",JO$8:JO$21)</f>
        <v>93870</v>
      </c>
      <c r="JP23" s="178">
        <f ca="1">SUMIF($A$8:$A$21,"Страховые взносы, руб.",JP$8:JP$21)</f>
        <v>93870</v>
      </c>
      <c r="JQ23" s="178">
        <f ca="1">SUMIF($A$8:$A$21,"Страховые взносы, руб.",JQ$8:JQ$21)</f>
        <v>93870</v>
      </c>
      <c r="JR23" s="179">
        <f ca="1">SUM(JO23:JQ23)</f>
        <v>281610</v>
      </c>
      <c r="JS23" s="178">
        <f ca="1">SUMIF($A$8:$A$21,"Страховые взносы, руб.",JS$8:JS$21)</f>
        <v>93870</v>
      </c>
      <c r="JT23" s="178">
        <f ca="1">SUMIF($A$8:$A$21,"Страховые взносы, руб.",JT$8:JT$21)</f>
        <v>93870</v>
      </c>
      <c r="JU23" s="178">
        <f ca="1">SUMIF($A$8:$A$21,"Страховые взносы, руб.",JU$8:JU$21)</f>
        <v>93870</v>
      </c>
      <c r="JV23" s="179">
        <f ca="1">SUM(JS23:JU23)</f>
        <v>281610</v>
      </c>
      <c r="JW23" s="178">
        <f ca="1">SUMIF($A$8:$A$21,"Страховые взносы, руб.",JW$8:JW$21)</f>
        <v>93870</v>
      </c>
      <c r="JX23" s="178">
        <f ca="1">SUMIF($A$8:$A$21,"Страховые взносы, руб.",JX$8:JX$21)</f>
        <v>93870</v>
      </c>
      <c r="JY23" s="178">
        <f ca="1">SUMIF($A$8:$A$21,"Страховые взносы, руб.",JY$8:JY$21)</f>
        <v>93870</v>
      </c>
      <c r="JZ23" s="179">
        <f ca="1">SUM(JW23:JY23)</f>
        <v>281610</v>
      </c>
      <c r="KA23" s="178">
        <f ca="1">SUMIF($A$8:$A$21,"Страховые взносы, руб.",KA$8:KA$21)</f>
        <v>93870</v>
      </c>
      <c r="KB23" s="178">
        <f ca="1">SUMIF($A$8:$A$21,"Страховые взносы, руб.",KB$8:KB$21)</f>
        <v>93870</v>
      </c>
      <c r="KC23" s="178">
        <f ca="1">SUMIF($A$8:$A$21,"Страховые взносы, руб.",KC$8:KC$21)</f>
        <v>93870</v>
      </c>
      <c r="KD23" s="179">
        <f ca="1">SUM(KA23:KC23)</f>
        <v>281610</v>
      </c>
      <c r="KE23" s="199">
        <f ca="1">SUM(JR23,JV23,JZ23,KD23)</f>
        <v>1126440</v>
      </c>
      <c r="KF23" s="178">
        <f ca="1">SUMIF($A$8:$A$21,"Страховые взносы, руб.",KF$8:KF$21)</f>
        <v>93870</v>
      </c>
      <c r="KG23" s="178">
        <f ca="1">SUMIF($A$8:$A$21,"Страховые взносы, руб.",KG$8:KG$21)</f>
        <v>93870</v>
      </c>
      <c r="KH23" s="178">
        <f ca="1">SUMIF($A$8:$A$21,"Страховые взносы, руб.",KH$8:KH$21)</f>
        <v>93870</v>
      </c>
      <c r="KI23" s="179">
        <f ca="1">SUM(KF23:KH23)</f>
        <v>281610</v>
      </c>
      <c r="KJ23" s="178">
        <f ca="1">SUMIF($A$8:$A$21,"Страховые взносы, руб.",KJ$8:KJ$21)</f>
        <v>93870</v>
      </c>
      <c r="KK23" s="178">
        <f ca="1">SUMIF($A$8:$A$21,"Страховые взносы, руб.",KK$8:KK$21)</f>
        <v>93870</v>
      </c>
      <c r="KL23" s="178">
        <f ca="1">SUMIF($A$8:$A$21,"Страховые взносы, руб.",KL$8:KL$21)</f>
        <v>93870</v>
      </c>
      <c r="KM23" s="179">
        <f ca="1">SUM(KJ23:KL23)</f>
        <v>281610</v>
      </c>
      <c r="KN23" s="178">
        <f ca="1">SUMIF($A$8:$A$21,"Страховые взносы, руб.",KN$8:KN$21)</f>
        <v>93870</v>
      </c>
      <c r="KO23" s="178">
        <f ca="1">SUMIF($A$8:$A$21,"Страховые взносы, руб.",KO$8:KO$21)</f>
        <v>93870</v>
      </c>
      <c r="KP23" s="178">
        <f ca="1">SUMIF($A$8:$A$21,"Страховые взносы, руб.",KP$8:KP$21)</f>
        <v>93870</v>
      </c>
      <c r="KQ23" s="179">
        <f ca="1">SUM(KN23:KP23)</f>
        <v>281610</v>
      </c>
      <c r="KR23" s="178">
        <f ca="1">SUMIF($A$8:$A$21,"Страховые взносы, руб.",KR$8:KR$21)</f>
        <v>93870</v>
      </c>
      <c r="KS23" s="178">
        <f ca="1">SUMIF($A$8:$A$21,"Страховые взносы, руб.",KS$8:KS$21)</f>
        <v>93870</v>
      </c>
      <c r="KT23" s="178">
        <f ca="1">SUMIF($A$8:$A$21,"Страховые взносы, руб.",KT$8:KT$21)</f>
        <v>93870</v>
      </c>
      <c r="KU23" s="179">
        <f ca="1">SUM(KR23:KT23)</f>
        <v>281610</v>
      </c>
      <c r="KV23" s="199">
        <f ca="1">SUM(KI23,KM23,KQ23,KU23)</f>
        <v>1126440</v>
      </c>
      <c r="KW23" s="178">
        <f ca="1">SUMIF($A$8:$A$21,"Страховые взносы, руб.",KW$8:KW$21)</f>
        <v>93870</v>
      </c>
      <c r="KX23" s="178">
        <f ca="1">SUMIF($A$8:$A$21,"Страховые взносы, руб.",KX$8:KX$21)</f>
        <v>93870</v>
      </c>
      <c r="KY23" s="178">
        <f ca="1">SUMIF($A$8:$A$21,"Страховые взносы, руб.",KY$8:KY$21)</f>
        <v>93870</v>
      </c>
      <c r="KZ23" s="179">
        <f ca="1">SUM(KW23:KY23)</f>
        <v>281610</v>
      </c>
      <c r="LA23" s="178">
        <f ca="1">SUMIF($A$8:$A$21,"Страховые взносы, руб.",LA$8:LA$21)</f>
        <v>93870</v>
      </c>
      <c r="LB23" s="178">
        <f ca="1">SUMIF($A$8:$A$21,"Страховые взносы, руб.",LB$8:LB$21)</f>
        <v>93870</v>
      </c>
      <c r="LC23" s="178">
        <f ca="1">SUMIF($A$8:$A$21,"Страховые взносы, руб.",LC$8:LC$21)</f>
        <v>93870</v>
      </c>
      <c r="LD23" s="179">
        <f ca="1">SUM(LA23:LC23)</f>
        <v>281610</v>
      </c>
      <c r="LE23" s="178">
        <f ca="1">SUMIF($A$8:$A$21,"Страховые взносы, руб.",LE$8:LE$21)</f>
        <v>93870</v>
      </c>
      <c r="LF23" s="178">
        <f ca="1">SUMIF($A$8:$A$21,"Страховые взносы, руб.",LF$8:LF$21)</f>
        <v>93870</v>
      </c>
      <c r="LG23" s="178">
        <f ca="1">SUMIF($A$8:$A$21,"Страховые взносы, руб.",LG$8:LG$21)</f>
        <v>93870</v>
      </c>
      <c r="LH23" s="179">
        <f ca="1">SUM(LE23:LG23)</f>
        <v>281610</v>
      </c>
      <c r="LI23" s="178">
        <f ca="1">SUMIF($A$8:$A$21,"Страховые взносы, руб.",LI$8:LI$21)</f>
        <v>93870</v>
      </c>
      <c r="LJ23" s="178">
        <f ca="1">SUMIF($A$8:$A$21,"Страховые взносы, руб.",LJ$8:LJ$21)</f>
        <v>93870</v>
      </c>
      <c r="LK23" s="178">
        <f ca="1">SUMIF($A$8:$A$21,"Страховые взносы, руб.",LK$8:LK$21)</f>
        <v>93870</v>
      </c>
      <c r="LL23" s="179">
        <f ca="1">SUM(LI23:LK23)</f>
        <v>281610</v>
      </c>
      <c r="LM23" s="199">
        <f ca="1">SUM(KZ23,LD23,LH23,LL23)</f>
        <v>1126440</v>
      </c>
      <c r="LN23" s="178">
        <f ca="1">SUMIF($A$8:$A$21,"Страховые взносы, руб.",LN$8:LN$21)</f>
        <v>93870</v>
      </c>
      <c r="LO23" s="178">
        <f ca="1">SUMIF($A$8:$A$21,"Страховые взносы, руб.",LO$8:LO$21)</f>
        <v>93870</v>
      </c>
      <c r="LP23" s="178">
        <f ca="1">SUMIF($A$8:$A$21,"Страховые взносы, руб.",LP$8:LP$21)</f>
        <v>93870</v>
      </c>
      <c r="LQ23" s="179">
        <f ca="1">SUM(LN23:LP23)</f>
        <v>281610</v>
      </c>
      <c r="LR23" s="178">
        <f ca="1">SUMIF($A$8:$A$21,"Страховые взносы, руб.",LR$8:LR$21)</f>
        <v>93870</v>
      </c>
      <c r="LS23" s="178">
        <f ca="1">SUMIF($A$8:$A$21,"Страховые взносы, руб.",LS$8:LS$21)</f>
        <v>93870</v>
      </c>
      <c r="LT23" s="178">
        <f ca="1">SUMIF($A$8:$A$21,"Страховые взносы, руб.",LT$8:LT$21)</f>
        <v>93870</v>
      </c>
      <c r="LU23" s="179">
        <f ca="1">SUM(LR23:LT23)</f>
        <v>281610</v>
      </c>
      <c r="LV23" s="178">
        <f ca="1">SUMIF($A$8:$A$21,"Страховые взносы, руб.",LV$8:LV$21)</f>
        <v>93870</v>
      </c>
      <c r="LW23" s="178">
        <f ca="1">SUMIF($A$8:$A$21,"Страховые взносы, руб.",LW$8:LW$21)</f>
        <v>93870</v>
      </c>
      <c r="LX23" s="178">
        <f ca="1">SUMIF($A$8:$A$21,"Страховые взносы, руб.",LX$8:LX$21)</f>
        <v>93870</v>
      </c>
      <c r="LY23" s="179">
        <f ca="1">SUM(LV23:LX23)</f>
        <v>281610</v>
      </c>
      <c r="LZ23" s="178">
        <f ca="1">SUMIF($A$8:$A$21,"Страховые взносы, руб.",LZ$8:LZ$21)</f>
        <v>93870</v>
      </c>
      <c r="MA23" s="178">
        <f ca="1">SUMIF($A$8:$A$21,"Страховые взносы, руб.",MA$8:MA$21)</f>
        <v>93870</v>
      </c>
      <c r="MB23" s="178">
        <f ca="1">SUMIF($A$8:$A$21,"Страховые взносы, руб.",MB$8:MB$21)</f>
        <v>93870</v>
      </c>
      <c r="MC23" s="179">
        <f ca="1">SUM(LZ23:MB23)</f>
        <v>281610</v>
      </c>
      <c r="MD23" s="199">
        <f ca="1">SUM(LQ23,LU23,LY23,MC23)</f>
        <v>1126440</v>
      </c>
      <c r="ME23" s="178">
        <f ca="1">SUMIF($A$8:$A$21,"Страховые взносы, руб.",ME$8:ME$21)</f>
        <v>93870</v>
      </c>
      <c r="MF23" s="178">
        <f ca="1">SUMIF($A$8:$A$21,"Страховые взносы, руб.",MF$8:MF$21)</f>
        <v>93870</v>
      </c>
      <c r="MG23" s="178">
        <f ca="1">SUMIF($A$8:$A$21,"Страховые взносы, руб.",MG$8:MG$21)</f>
        <v>93870</v>
      </c>
      <c r="MH23" s="179">
        <f ca="1">SUM(ME23:MG23)</f>
        <v>281610</v>
      </c>
      <c r="MI23" s="178">
        <f ca="1">SUMIF($A$8:$A$21,"Страховые взносы, руб.",MI$8:MI$21)</f>
        <v>93870</v>
      </c>
      <c r="MJ23" s="178">
        <f ca="1">SUMIF($A$8:$A$21,"Страховые взносы, руб.",MJ$8:MJ$21)</f>
        <v>93870</v>
      </c>
      <c r="MK23" s="178">
        <f ca="1">SUMIF($A$8:$A$21,"Страховые взносы, руб.",MK$8:MK$21)</f>
        <v>93870</v>
      </c>
      <c r="ML23" s="179">
        <f ca="1">SUM(MI23:MK23)</f>
        <v>281610</v>
      </c>
      <c r="MM23" s="178">
        <f ca="1">SUMIF($A$8:$A$21,"Страховые взносы, руб.",MM$8:MM$21)</f>
        <v>93870</v>
      </c>
      <c r="MN23" s="178">
        <f ca="1">SUMIF($A$8:$A$21,"Страховые взносы, руб.",MN$8:MN$21)</f>
        <v>93870</v>
      </c>
      <c r="MO23" s="178">
        <f ca="1">SUMIF($A$8:$A$21,"Страховые взносы, руб.",MO$8:MO$21)</f>
        <v>93870</v>
      </c>
      <c r="MP23" s="179">
        <f ca="1">SUM(MM23:MO23)</f>
        <v>281610</v>
      </c>
      <c r="MQ23" s="178">
        <f ca="1">SUMIF($A$8:$A$21,"Страховые взносы, руб.",MQ$8:MQ$21)</f>
        <v>93870</v>
      </c>
      <c r="MR23" s="178">
        <f ca="1">SUMIF($A$8:$A$21,"Страховые взносы, руб.",MR$8:MR$21)</f>
        <v>93870</v>
      </c>
      <c r="MS23" s="178">
        <f ca="1">SUMIF($A$8:$A$21,"Страховые взносы, руб.",MS$8:MS$21)</f>
        <v>93870</v>
      </c>
      <c r="MT23" s="179">
        <f ca="1">SUM(MQ23:MS23)</f>
        <v>281610</v>
      </c>
      <c r="MU23" s="199">
        <f ca="1">SUM(MH23,ML23,MP23,MT23)</f>
        <v>1126440</v>
      </c>
      <c r="MV23" s="178">
        <f ca="1">SUMIF($A$8:$A$21,"Страховые взносы, руб.",MV$8:MV$21)</f>
        <v>93870</v>
      </c>
      <c r="MW23" s="178">
        <f ca="1">SUMIF($A$8:$A$21,"Страховые взносы, руб.",MW$8:MW$21)</f>
        <v>93870</v>
      </c>
      <c r="MX23" s="178">
        <f ca="1">SUMIF($A$8:$A$21,"Страховые взносы, руб.",MX$8:MX$21)</f>
        <v>93870</v>
      </c>
      <c r="MY23" s="179">
        <f ca="1">SUM(MV23:MX23)</f>
        <v>281610</v>
      </c>
      <c r="MZ23" s="178">
        <f ca="1">SUMIF($A$8:$A$21,"Страховые взносы, руб.",MZ$8:MZ$21)</f>
        <v>93870</v>
      </c>
      <c r="NA23" s="178">
        <f ca="1">SUMIF($A$8:$A$21,"Страховые взносы, руб.",NA$8:NA$21)</f>
        <v>93870</v>
      </c>
      <c r="NB23" s="178">
        <f ca="1">SUMIF($A$8:$A$21,"Страховые взносы, руб.",NB$8:NB$21)</f>
        <v>93870</v>
      </c>
      <c r="NC23" s="179">
        <f ca="1">SUM(MZ23:NB23)</f>
        <v>281610</v>
      </c>
      <c r="ND23" s="178">
        <f ca="1">SUMIF($A$8:$A$21,"Страховые взносы, руб.",ND$8:ND$21)</f>
        <v>93870</v>
      </c>
      <c r="NE23" s="178">
        <f ca="1">SUMIF($A$8:$A$21,"Страховые взносы, руб.",NE$8:NE$21)</f>
        <v>93870</v>
      </c>
      <c r="NF23" s="178">
        <f ca="1">SUMIF($A$8:$A$21,"Страховые взносы, руб.",NF$8:NF$21)</f>
        <v>93870</v>
      </c>
      <c r="NG23" s="179">
        <f ca="1">SUM(ND23:NF23)</f>
        <v>281610</v>
      </c>
      <c r="NH23" s="178">
        <f ca="1">SUMIF($A$8:$A$21,"Страховые взносы, руб.",NH$8:NH$21)</f>
        <v>93870</v>
      </c>
      <c r="NI23" s="178">
        <f ca="1">SUMIF($A$8:$A$21,"Страховые взносы, руб.",NI$8:NI$21)</f>
        <v>93870</v>
      </c>
      <c r="NJ23" s="178">
        <f ca="1">SUMIF($A$8:$A$21,"Страховые взносы, руб.",NJ$8:NJ$21)</f>
        <v>93870</v>
      </c>
      <c r="NK23" s="179">
        <f ca="1">SUM(NH23:NJ23)</f>
        <v>281610</v>
      </c>
      <c r="NL23" s="199">
        <f ca="1">SUM(MY23,NC23,NG23,NK23)</f>
        <v>1126440</v>
      </c>
      <c r="NM23" s="178">
        <f ca="1">SUMIF($A$8:$A$21,"Страховые взносы, руб.",NM$8:NM$21)</f>
        <v>93870</v>
      </c>
      <c r="NN23" s="178">
        <f ca="1">SUMIF($A$8:$A$21,"Страховые взносы, руб.",NN$8:NN$21)</f>
        <v>93870</v>
      </c>
      <c r="NO23" s="178">
        <f ca="1">SUMIF($A$8:$A$21,"Страховые взносы, руб.",NO$8:NO$21)</f>
        <v>93870</v>
      </c>
      <c r="NP23" s="179">
        <f ca="1">SUM(NM23:NO23)</f>
        <v>281610</v>
      </c>
      <c r="NQ23" s="178">
        <f ca="1">SUMIF($A$8:$A$21,"Страховые взносы, руб.",NQ$8:NQ$21)</f>
        <v>93870</v>
      </c>
      <c r="NR23" s="178">
        <f ca="1">SUMIF($A$8:$A$21,"Страховые взносы, руб.",NR$8:NR$21)</f>
        <v>93870</v>
      </c>
      <c r="NS23" s="178">
        <f ca="1">SUMIF($A$8:$A$21,"Страховые взносы, руб.",NS$8:NS$21)</f>
        <v>93870</v>
      </c>
      <c r="NT23" s="179">
        <f ca="1">SUM(NQ23:NS23)</f>
        <v>281610</v>
      </c>
      <c r="NU23" s="178">
        <f ca="1">SUMIF($A$8:$A$21,"Страховые взносы, руб.",NU$8:NU$21)</f>
        <v>93870</v>
      </c>
      <c r="NV23" s="178">
        <f ca="1">SUMIF($A$8:$A$21,"Страховые взносы, руб.",NV$8:NV$21)</f>
        <v>93870</v>
      </c>
      <c r="NW23" s="178">
        <f ca="1">SUMIF($A$8:$A$21,"Страховые взносы, руб.",NW$8:NW$21)</f>
        <v>93870</v>
      </c>
      <c r="NX23" s="179">
        <f ca="1">SUM(NU23:NW23)</f>
        <v>281610</v>
      </c>
      <c r="NY23" s="178">
        <f ca="1">SUMIF($A$8:$A$21,"Страховые взносы, руб.",NY$8:NY$21)</f>
        <v>93870</v>
      </c>
      <c r="NZ23" s="178">
        <f ca="1">SUMIF($A$8:$A$21,"Страховые взносы, руб.",NZ$8:NZ$21)</f>
        <v>93870</v>
      </c>
      <c r="OA23" s="178">
        <f ca="1">SUMIF($A$8:$A$21,"Страховые взносы, руб.",OA$8:OA$21)</f>
        <v>93870</v>
      </c>
      <c r="OB23" s="179">
        <f ca="1">SUM(NY23:OA23)</f>
        <v>281610</v>
      </c>
      <c r="OC23" s="199">
        <f ca="1">SUM(NP23,NT23,NX23,OB23)</f>
        <v>1126440</v>
      </c>
      <c r="OD23" s="178">
        <f ca="1">SUMIF($A$8:$A$21,"Страховые взносы, руб.",OD$8:OD$21)</f>
        <v>93870</v>
      </c>
      <c r="OE23" s="178">
        <f ca="1">SUMIF($A$8:$A$21,"Страховые взносы, руб.",OE$8:OE$21)</f>
        <v>93870</v>
      </c>
      <c r="OF23" s="178">
        <f ca="1">SUMIF($A$8:$A$21,"Страховые взносы, руб.",OF$8:OF$21)</f>
        <v>93870</v>
      </c>
      <c r="OG23" s="179">
        <f ca="1">SUM(OD23:OF23)</f>
        <v>281610</v>
      </c>
      <c r="OH23" s="178">
        <f ca="1">SUMIF($A$8:$A$21,"Страховые взносы, руб.",OH$8:OH$21)</f>
        <v>93870</v>
      </c>
      <c r="OI23" s="178">
        <f ca="1">SUMIF($A$8:$A$21,"Страховые взносы, руб.",OI$8:OI$21)</f>
        <v>93870</v>
      </c>
      <c r="OJ23" s="178">
        <f ca="1">SUMIF($A$8:$A$21,"Страховые взносы, руб.",OJ$8:OJ$21)</f>
        <v>93870</v>
      </c>
      <c r="OK23" s="179">
        <f ca="1">SUM(OH23:OJ23)</f>
        <v>281610</v>
      </c>
      <c r="OL23" s="178">
        <f ca="1">SUMIF($A$8:$A$21,"Страховые взносы, руб.",OL$8:OL$21)</f>
        <v>93870</v>
      </c>
      <c r="OM23" s="178">
        <f ca="1">SUMIF($A$8:$A$21,"Страховые взносы, руб.",OM$8:OM$21)</f>
        <v>93870</v>
      </c>
      <c r="ON23" s="178">
        <f ca="1">SUMIF($A$8:$A$21,"Страховые взносы, руб.",ON$8:ON$21)</f>
        <v>93870</v>
      </c>
      <c r="OO23" s="179">
        <f ca="1">SUM(OL23:ON23)</f>
        <v>281610</v>
      </c>
      <c r="OP23" s="178">
        <f ca="1">SUMIF($A$8:$A$21,"Страховые взносы, руб.",OP$8:OP$21)</f>
        <v>93870</v>
      </c>
      <c r="OQ23" s="178">
        <f ca="1">SUMIF($A$8:$A$21,"Страховые взносы, руб.",OQ$8:OQ$21)</f>
        <v>93870</v>
      </c>
      <c r="OR23" s="178">
        <f ca="1">SUMIF($A$8:$A$21,"Страховые взносы, руб.",OR$8:OR$21)</f>
        <v>93870</v>
      </c>
      <c r="OS23" s="179">
        <f ca="1">SUM(OP23:OR23)</f>
        <v>281610</v>
      </c>
      <c r="OT23" s="199">
        <f ca="1">SUM(OG23,OK23,OO23,OS23)</f>
        <v>1126440</v>
      </c>
      <c r="OU23" s="178">
        <f ca="1">SUMIF($A$8:$A$21,"Страховые взносы, руб.",OU$8:OU$21)</f>
        <v>93870</v>
      </c>
      <c r="OV23" s="178">
        <f ca="1">SUMIF($A$8:$A$21,"Страховые взносы, руб.",OV$8:OV$21)</f>
        <v>93870</v>
      </c>
      <c r="OW23" s="178">
        <f ca="1">SUMIF($A$8:$A$21,"Страховые взносы, руб.",OW$8:OW$21)</f>
        <v>93870</v>
      </c>
      <c r="OX23" s="179">
        <f ca="1">SUM(OU23:OW23)</f>
        <v>281610</v>
      </c>
      <c r="OY23" s="178">
        <f ca="1">SUMIF($A$8:$A$21,"Страховые взносы, руб.",OY$8:OY$21)</f>
        <v>93870</v>
      </c>
      <c r="OZ23" s="178">
        <f ca="1">SUMIF($A$8:$A$21,"Страховые взносы, руб.",OZ$8:OZ$21)</f>
        <v>93870</v>
      </c>
      <c r="PA23" s="178">
        <f ca="1">SUMIF($A$8:$A$21,"Страховые взносы, руб.",PA$8:PA$21)</f>
        <v>93870</v>
      </c>
      <c r="PB23" s="179">
        <f ca="1">SUM(OY23:PA23)</f>
        <v>281610</v>
      </c>
      <c r="PC23" s="178">
        <f ca="1">SUMIF($A$8:$A$21,"Страховые взносы, руб.",PC$8:PC$21)</f>
        <v>93870</v>
      </c>
      <c r="PD23" s="178">
        <f ca="1">SUMIF($A$8:$A$21,"Страховые взносы, руб.",PD$8:PD$21)</f>
        <v>93870</v>
      </c>
      <c r="PE23" s="178">
        <f ca="1">SUMIF($A$8:$A$21,"Страховые взносы, руб.",PE$8:PE$21)</f>
        <v>93870</v>
      </c>
      <c r="PF23" s="179">
        <f ca="1">SUM(PC23:PE23)</f>
        <v>281610</v>
      </c>
      <c r="PG23" s="178">
        <f ca="1">SUMIF($A$8:$A$21,"Страховые взносы, руб.",PG$8:PG$21)</f>
        <v>93870</v>
      </c>
      <c r="PH23" s="178">
        <f ca="1">SUMIF($A$8:$A$21,"Страховые взносы, руб.",PH$8:PH$21)</f>
        <v>93870</v>
      </c>
      <c r="PI23" s="178">
        <f ca="1">SUMIF($A$8:$A$21,"Страховые взносы, руб.",PI$8:PI$21)</f>
        <v>93870</v>
      </c>
      <c r="PJ23" s="179">
        <f ca="1">SUM(PG23:PI23)</f>
        <v>281610</v>
      </c>
      <c r="PK23" s="199">
        <f ca="1">SUM(OX23,PB23,PF23,PJ23)</f>
        <v>1126440</v>
      </c>
      <c r="PL23" s="178">
        <f ca="1">SUMIF($A$8:$A$21,"Страховые взносы, руб.",PL$8:PL$21)</f>
        <v>93870</v>
      </c>
      <c r="PM23" s="178">
        <f ca="1">SUMIF($A$8:$A$21,"Страховые взносы, руб.",PM$8:PM$21)</f>
        <v>93870</v>
      </c>
      <c r="PN23" s="178">
        <f ca="1">SUMIF($A$8:$A$21,"Страховые взносы, руб.",PN$8:PN$21)</f>
        <v>93870</v>
      </c>
      <c r="PO23" s="179">
        <f ca="1">SUM(PL23:PN23)</f>
        <v>281610</v>
      </c>
      <c r="PP23" s="178">
        <f ca="1">SUMIF($A$8:$A$21,"Страховые взносы, руб.",PP$8:PP$21)</f>
        <v>93870</v>
      </c>
      <c r="PQ23" s="178">
        <f ca="1">SUMIF($A$8:$A$21,"Страховые взносы, руб.",PQ$8:PQ$21)</f>
        <v>93870</v>
      </c>
      <c r="PR23" s="178">
        <f ca="1">SUMIF($A$8:$A$21,"Страховые взносы, руб.",PR$8:PR$21)</f>
        <v>93870</v>
      </c>
      <c r="PS23" s="179">
        <f ca="1">SUM(PP23:PR23)</f>
        <v>281610</v>
      </c>
      <c r="PT23" s="178">
        <f ca="1">SUMIF($A$8:$A$21,"Страховые взносы, руб.",PT$8:PT$21)</f>
        <v>93870</v>
      </c>
      <c r="PU23" s="178">
        <f ca="1">SUMIF($A$8:$A$21,"Страховые взносы, руб.",PU$8:PU$21)</f>
        <v>93870</v>
      </c>
      <c r="PV23" s="178">
        <f ca="1">SUMIF($A$8:$A$21,"Страховые взносы, руб.",PV$8:PV$21)</f>
        <v>93870</v>
      </c>
      <c r="PW23" s="179">
        <f ca="1">SUM(PT23:PV23)</f>
        <v>281610</v>
      </c>
      <c r="PX23" s="178">
        <f ca="1">SUMIF($A$8:$A$21,"Страховые взносы, руб.",PX$8:PX$21)</f>
        <v>93870</v>
      </c>
      <c r="PY23" s="178">
        <f ca="1">SUMIF($A$8:$A$21,"Страховые взносы, руб.",PY$8:PY$21)</f>
        <v>93870</v>
      </c>
      <c r="PZ23" s="178">
        <f ca="1">SUMIF($A$8:$A$21,"Страховые взносы, руб.",PZ$8:PZ$21)</f>
        <v>93870</v>
      </c>
      <c r="QA23" s="179">
        <f ca="1">SUM(PX23:PZ23)</f>
        <v>281610</v>
      </c>
      <c r="QB23" s="199">
        <f ca="1">SUM(PO23,PS23,PW23,QA23)</f>
        <v>1126440</v>
      </c>
      <c r="QC23" s="178">
        <f ca="1">SUMIF($A$8:$A$21,"Страховые взносы, руб.",QC$8:QC$21)</f>
        <v>93870</v>
      </c>
      <c r="QD23" s="178">
        <f ca="1">SUMIF($A$8:$A$21,"Страховые взносы, руб.",QD$8:QD$21)</f>
        <v>93870</v>
      </c>
      <c r="QE23" s="178">
        <f ca="1">SUMIF($A$8:$A$21,"Страховые взносы, руб.",QE$8:QE$21)</f>
        <v>93870</v>
      </c>
      <c r="QF23" s="179">
        <f ca="1">SUM(QC23:QE23)</f>
        <v>281610</v>
      </c>
      <c r="QG23" s="178">
        <f ca="1">SUMIF($A$8:$A$21,"Страховые взносы, руб.",QG$8:QG$21)</f>
        <v>93870</v>
      </c>
      <c r="QH23" s="178">
        <f ca="1">SUMIF($A$8:$A$21,"Страховые взносы, руб.",QH$8:QH$21)</f>
        <v>93870</v>
      </c>
      <c r="QI23" s="178">
        <f ca="1">SUMIF($A$8:$A$21,"Страховые взносы, руб.",QI$8:QI$21)</f>
        <v>93870</v>
      </c>
      <c r="QJ23" s="179">
        <f ca="1">SUM(QG23:QI23)</f>
        <v>281610</v>
      </c>
      <c r="QK23" s="178">
        <f ca="1">SUMIF($A$8:$A$21,"Страховые взносы, руб.",QK$8:QK$21)</f>
        <v>93870</v>
      </c>
      <c r="QL23" s="178">
        <f ca="1">SUMIF($A$8:$A$21,"Страховые взносы, руб.",QL$8:QL$21)</f>
        <v>93870</v>
      </c>
      <c r="QM23" s="178">
        <f ca="1">SUMIF($A$8:$A$21,"Страховые взносы, руб.",QM$8:QM$21)</f>
        <v>93870</v>
      </c>
      <c r="QN23" s="179">
        <f ca="1">SUM(QK23:QM23)</f>
        <v>281610</v>
      </c>
      <c r="QO23" s="178">
        <f ca="1">SUMIF($A$8:$A$21,"Страховые взносы, руб.",QO$8:QO$21)</f>
        <v>93870</v>
      </c>
      <c r="QP23" s="178">
        <f ca="1">SUMIF($A$8:$A$21,"Страховые взносы, руб.",QP$8:QP$21)</f>
        <v>93870</v>
      </c>
      <c r="QQ23" s="178">
        <f ca="1">SUMIF($A$8:$A$21,"Страховые взносы, руб.",QQ$8:QQ$21)</f>
        <v>93870</v>
      </c>
      <c r="QR23" s="179">
        <f ca="1">SUM(QO23:QQ23)</f>
        <v>281610</v>
      </c>
      <c r="QS23" s="199">
        <f ca="1">SUM(QF23,QJ23,QN23,QR23)</f>
        <v>1126440</v>
      </c>
      <c r="QT23" s="178">
        <f ca="1">SUMIF($A$8:$A$21,"Страховые взносы, руб.",QT$8:QT$21)</f>
        <v>93870</v>
      </c>
      <c r="QU23" s="178">
        <f ca="1">SUMIF($A$8:$A$21,"Страховые взносы, руб.",QU$8:QU$21)</f>
        <v>93870</v>
      </c>
      <c r="QV23" s="178">
        <f ca="1">SUMIF($A$8:$A$21,"Страховые взносы, руб.",QV$8:QV$21)</f>
        <v>93870</v>
      </c>
      <c r="QW23" s="179">
        <f ca="1">SUM(QT23:QV23)</f>
        <v>281610</v>
      </c>
      <c r="QX23" s="178">
        <f ca="1">SUMIF($A$8:$A$21,"Страховые взносы, руб.",QX$8:QX$21)</f>
        <v>93870</v>
      </c>
      <c r="QY23" s="178">
        <f ca="1">SUMIF($A$8:$A$21,"Страховые взносы, руб.",QY$8:QY$21)</f>
        <v>93870</v>
      </c>
      <c r="QZ23" s="178">
        <f ca="1">SUMIF($A$8:$A$21,"Страховые взносы, руб.",QZ$8:QZ$21)</f>
        <v>93870</v>
      </c>
      <c r="RA23" s="179">
        <f ca="1">SUM(QX23:QZ23)</f>
        <v>281610</v>
      </c>
      <c r="RB23" s="178">
        <f ca="1">SUMIF($A$8:$A$21,"Страховые взносы, руб.",RB$8:RB$21)</f>
        <v>93870</v>
      </c>
      <c r="RC23" s="178">
        <f ca="1">SUMIF($A$8:$A$21,"Страховые взносы, руб.",RC$8:RC$21)</f>
        <v>93870</v>
      </c>
      <c r="RD23" s="178">
        <f ca="1">SUMIF($A$8:$A$21,"Страховые взносы, руб.",RD$8:RD$21)</f>
        <v>93870</v>
      </c>
      <c r="RE23" s="179">
        <f ca="1">SUM(RB23:RD23)</f>
        <v>281610</v>
      </c>
      <c r="RF23" s="178">
        <f ca="1">SUMIF($A$8:$A$21,"Страховые взносы, руб.",RF$8:RF$21)</f>
        <v>93870</v>
      </c>
      <c r="RG23" s="178">
        <f ca="1">SUMIF($A$8:$A$21,"Страховые взносы, руб.",RG$8:RG$21)</f>
        <v>93870</v>
      </c>
      <c r="RH23" s="178">
        <f ca="1">SUMIF($A$8:$A$21,"Страховые взносы, руб.",RH$8:RH$21)</f>
        <v>93870</v>
      </c>
      <c r="RI23" s="179">
        <f ca="1">SUM(RF23:RH23)</f>
        <v>281610</v>
      </c>
      <c r="RJ23" s="199">
        <f ca="1">SUM(QW23,RA23,RE23,RI23)</f>
        <v>1126440</v>
      </c>
      <c r="RK23" s="178">
        <f ca="1">SUMIF($A$8:$A$21,"Страховые взносы, руб.",RK$8:RK$21)</f>
        <v>93870</v>
      </c>
      <c r="RL23" s="178">
        <f ca="1">SUMIF($A$8:$A$21,"Страховые взносы, руб.",RL$8:RL$21)</f>
        <v>93870</v>
      </c>
      <c r="RM23" s="178">
        <f ca="1">SUMIF($A$8:$A$21,"Страховые взносы, руб.",RM$8:RM$21)</f>
        <v>93870</v>
      </c>
      <c r="RN23" s="179">
        <f ca="1">SUM(RK23:RM23)</f>
        <v>281610</v>
      </c>
      <c r="RO23" s="178">
        <f ca="1">SUMIF($A$8:$A$21,"Страховые взносы, руб.",RO$8:RO$21)</f>
        <v>93870</v>
      </c>
      <c r="RP23" s="178">
        <f ca="1">SUMIF($A$8:$A$21,"Страховые взносы, руб.",RP$8:RP$21)</f>
        <v>93870</v>
      </c>
      <c r="RQ23" s="178">
        <f ca="1">SUMIF($A$8:$A$21,"Страховые взносы, руб.",RQ$8:RQ$21)</f>
        <v>93870</v>
      </c>
      <c r="RR23" s="179">
        <f ca="1">SUM(RO23:RQ23)</f>
        <v>281610</v>
      </c>
      <c r="RS23" s="178">
        <f ca="1">SUMIF($A$8:$A$21,"Страховые взносы, руб.",RS$8:RS$21)</f>
        <v>93870</v>
      </c>
      <c r="RT23" s="178">
        <f ca="1">SUMIF($A$8:$A$21,"Страховые взносы, руб.",RT$8:RT$21)</f>
        <v>93870</v>
      </c>
      <c r="RU23" s="178">
        <f ca="1">SUMIF($A$8:$A$21,"Страховые взносы, руб.",RU$8:RU$21)</f>
        <v>93870</v>
      </c>
      <c r="RV23" s="179">
        <f ca="1">SUM(RS23:RU23)</f>
        <v>281610</v>
      </c>
      <c r="RW23" s="178">
        <f ca="1">SUMIF($A$8:$A$21,"Страховые взносы, руб.",RW$8:RW$21)</f>
        <v>93870</v>
      </c>
      <c r="RX23" s="178">
        <f ca="1">SUMIF($A$8:$A$21,"Страховые взносы, руб.",RX$8:RX$21)</f>
        <v>93870</v>
      </c>
      <c r="RY23" s="178">
        <f ca="1">SUMIF($A$8:$A$21,"Страховые взносы, руб.",RY$8:RY$21)</f>
        <v>93870</v>
      </c>
      <c r="RZ23" s="179">
        <f ca="1">SUM(RW23:RY23)</f>
        <v>281610</v>
      </c>
      <c r="SA23" s="199">
        <f ca="1">SUM(RN23,RR23,RV23,RZ23)</f>
        <v>1126440</v>
      </c>
      <c r="SB23" s="178">
        <f ca="1">SUMIF($A$8:$A$21,"Страховые взносы, руб.",SB$8:SB$21)</f>
        <v>93870</v>
      </c>
      <c r="SC23" s="178">
        <f ca="1">SUMIF($A$8:$A$21,"Страховые взносы, руб.",SC$8:SC$21)</f>
        <v>93870</v>
      </c>
      <c r="SD23" s="178">
        <f ca="1">SUMIF($A$8:$A$21,"Страховые взносы, руб.",SD$8:SD$21)</f>
        <v>93870</v>
      </c>
      <c r="SE23" s="179">
        <f ca="1">SUM(SB23:SD23)</f>
        <v>281610</v>
      </c>
      <c r="SF23" s="178">
        <f ca="1">SUMIF($A$8:$A$21,"Страховые взносы, руб.",SF$8:SF$21)</f>
        <v>93870</v>
      </c>
      <c r="SG23" s="178">
        <f ca="1">SUMIF($A$8:$A$21,"Страховые взносы, руб.",SG$8:SG$21)</f>
        <v>93870</v>
      </c>
      <c r="SH23" s="178">
        <f ca="1">SUMIF($A$8:$A$21,"Страховые взносы, руб.",SH$8:SH$21)</f>
        <v>93870</v>
      </c>
      <c r="SI23" s="179">
        <f ca="1">SUM(SF23:SH23)</f>
        <v>281610</v>
      </c>
      <c r="SJ23" s="178">
        <f ca="1">SUMIF($A$8:$A$21,"Страховые взносы, руб.",SJ$8:SJ$21)</f>
        <v>93870</v>
      </c>
      <c r="SK23" s="178">
        <f ca="1">SUMIF($A$8:$A$21,"Страховые взносы, руб.",SK$8:SK$21)</f>
        <v>93870</v>
      </c>
      <c r="SL23" s="178">
        <f ca="1">SUMIF($A$8:$A$21,"Страховые взносы, руб.",SL$8:SL$21)</f>
        <v>93870</v>
      </c>
      <c r="SM23" s="179">
        <f ca="1">SUM(SJ23:SL23)</f>
        <v>281610</v>
      </c>
      <c r="SN23" s="178">
        <f ca="1">SUMIF($A$8:$A$21,"Страховые взносы, руб.",SN$8:SN$21)</f>
        <v>93870</v>
      </c>
      <c r="SO23" s="178">
        <f ca="1">SUMIF($A$8:$A$21,"Страховые взносы, руб.",SO$8:SO$21)</f>
        <v>93870</v>
      </c>
      <c r="SP23" s="178">
        <f ca="1">SUMIF($A$8:$A$21,"Страховые взносы, руб.",SP$8:SP$21)</f>
        <v>93870</v>
      </c>
      <c r="SQ23" s="179">
        <f ca="1">SUM(SN23:SP23)</f>
        <v>281610</v>
      </c>
      <c r="SR23" s="199">
        <f ca="1">SUM(SE23,SI23,SM23,SQ23)</f>
        <v>1126440</v>
      </c>
      <c r="SS23" s="178">
        <f ca="1">SUMIF($A$8:$A$21,"Страховые взносы, руб.",SS$8:SS$21)</f>
        <v>93870</v>
      </c>
      <c r="ST23" s="178">
        <f ca="1">SUMIF($A$8:$A$21,"Страховые взносы, руб.",ST$8:ST$21)</f>
        <v>93870</v>
      </c>
      <c r="SU23" s="178">
        <f ca="1">SUMIF($A$8:$A$21,"Страховые взносы, руб.",SU$8:SU$21)</f>
        <v>93870</v>
      </c>
      <c r="SV23" s="179">
        <f ca="1">SUM(SS23:SU23)</f>
        <v>281610</v>
      </c>
      <c r="SW23" s="178">
        <f ca="1">SUMIF($A$8:$A$21,"Страховые взносы, руб.",SW$8:SW$21)</f>
        <v>93870</v>
      </c>
      <c r="SX23" s="178">
        <f ca="1">SUMIF($A$8:$A$21,"Страховые взносы, руб.",SX$8:SX$21)</f>
        <v>93870</v>
      </c>
      <c r="SY23" s="178">
        <f ca="1">SUMIF($A$8:$A$21,"Страховые взносы, руб.",SY$8:SY$21)</f>
        <v>93870</v>
      </c>
      <c r="SZ23" s="179">
        <f ca="1">SUM(SW23:SY23)</f>
        <v>281610</v>
      </c>
      <c r="TA23" s="178">
        <f ca="1">SUMIF($A$8:$A$21,"Страховые взносы, руб.",TA$8:TA$21)</f>
        <v>93870</v>
      </c>
      <c r="TB23" s="178">
        <f ca="1">SUMIF($A$8:$A$21,"Страховые взносы, руб.",TB$8:TB$21)</f>
        <v>93870</v>
      </c>
      <c r="TC23" s="178">
        <f ca="1">SUMIF($A$8:$A$21,"Страховые взносы, руб.",TC$8:TC$21)</f>
        <v>93870</v>
      </c>
      <c r="TD23" s="179">
        <f ca="1">SUM(TA23:TC23)</f>
        <v>281610</v>
      </c>
      <c r="TE23" s="178">
        <f ca="1">SUMIF($A$8:$A$21,"Страховые взносы, руб.",TE$8:TE$21)</f>
        <v>0</v>
      </c>
      <c r="TF23" s="178">
        <f ca="1">SUMIF($A$8:$A$21,"Страховые взносы, руб.",TF$8:TF$21)</f>
        <v>0</v>
      </c>
      <c r="TG23" s="178">
        <f ca="1">SUMIF($A$8:$A$21,"Страховые взносы, руб.",TG$8:TG$21)</f>
        <v>0</v>
      </c>
      <c r="TH23" s="179">
        <f ca="1">SUM(TE23:TG23)</f>
        <v>0</v>
      </c>
      <c r="TI23" s="199">
        <f ca="1">SUM(SV23,SZ23,TD23,TH23)</f>
        <v>844830</v>
      </c>
    </row>
    <row r="25" spans="1:529" ht="17.45" customHeight="1">
      <c r="A25" s="176" t="s">
        <v>143</v>
      </c>
      <c r="B25" s="119"/>
      <c r="F25" s="650" t="s">
        <v>186</v>
      </c>
      <c r="G25" s="650"/>
      <c r="H25" s="650"/>
      <c r="I25" s="650"/>
      <c r="J25" s="188">
        <v>0</v>
      </c>
    </row>
    <row r="26" spans="1:529" s="122" customFormat="1" ht="13.9" customHeight="1" outlineLevel="1">
      <c r="A26" s="636" t="s">
        <v>150</v>
      </c>
      <c r="B26" s="636" t="s">
        <v>151</v>
      </c>
      <c r="C26" s="638" t="s">
        <v>121</v>
      </c>
      <c r="D26" s="638"/>
      <c r="E26" s="638"/>
      <c r="F26" s="638"/>
      <c r="G26" s="651" t="s">
        <v>184</v>
      </c>
      <c r="H26" s="652"/>
      <c r="I26" s="653"/>
      <c r="J26" s="187">
        <f>IF(DATE(YEAR(НачИнвП_Дата),MONTH(НачИнвП_Дата)+J25,DAY(НачИнвП_Дата))&lt;DATE(YEAR(DATE(YEAR(НачИнвП_Дата),MONTH(НачИнвП_Дата)+J25,DAY(НачИнвП_Дата))),10,DAY(НачИнвП_Дата)),
           DATE(YEAR(DATE(YEAR(НачИнвП_Дата),MONTH(НачИнвП_Дата)+J25,DAY(НачИнвП_Дата))),10,DAY(НачИнвП_Дата)),
           DATE(YEAR(НачИнвП_Дата),MONTH(НачИнвП_Дата)+J25,DAY(НачИнвП_Дата)))</f>
        <v>44470</v>
      </c>
      <c r="K26" s="647" t="s">
        <v>122</v>
      </c>
      <c r="L26" s="647"/>
      <c r="M26" s="645" t="s">
        <v>127</v>
      </c>
      <c r="N26" s="123"/>
      <c r="O26" s="123"/>
      <c r="P26" s="123"/>
      <c r="AB26" s="123"/>
      <c r="AC26" s="123"/>
      <c r="AD26" s="123"/>
      <c r="AE26" s="123"/>
      <c r="AF26" s="123"/>
      <c r="AG26" s="123"/>
      <c r="AS26" s="123"/>
      <c r="AT26" s="123"/>
      <c r="AU26" s="123"/>
      <c r="AV26" s="123"/>
      <c r="AW26" s="123"/>
      <c r="AX26" s="123"/>
      <c r="BJ26" s="123"/>
      <c r="BK26" s="123"/>
      <c r="BL26" s="123"/>
      <c r="BM26" s="123"/>
      <c r="BN26" s="123"/>
      <c r="BO26" s="123"/>
      <c r="CA26" s="123"/>
      <c r="CB26" s="123"/>
      <c r="CC26" s="123"/>
      <c r="CD26" s="123"/>
      <c r="CE26" s="123"/>
      <c r="CF26" s="123"/>
      <c r="CR26" s="123"/>
      <c r="CS26" s="123"/>
      <c r="CT26" s="123"/>
      <c r="CU26" s="123"/>
      <c r="CV26" s="123"/>
      <c r="CW26" s="123"/>
      <c r="DI26" s="123"/>
      <c r="DJ26" s="123"/>
      <c r="DK26" s="123"/>
      <c r="DL26" s="123"/>
      <c r="DM26" s="123"/>
      <c r="DN26" s="123"/>
      <c r="DZ26" s="123"/>
      <c r="EA26" s="123"/>
      <c r="EB26" s="123"/>
      <c r="EC26" s="123"/>
      <c r="ED26" s="123"/>
      <c r="EE26" s="123"/>
      <c r="EQ26" s="123"/>
      <c r="ER26" s="123"/>
      <c r="ES26" s="123"/>
      <c r="ET26" s="123"/>
      <c r="EU26" s="123"/>
      <c r="EV26" s="123"/>
      <c r="FH26" s="123"/>
      <c r="FI26" s="123"/>
      <c r="FJ26" s="123"/>
      <c r="FK26" s="123"/>
      <c r="FL26" s="123"/>
      <c r="FM26" s="123"/>
      <c r="FY26" s="123"/>
      <c r="FZ26" s="123"/>
      <c r="GA26" s="123"/>
      <c r="GB26" s="123"/>
      <c r="GC26" s="123"/>
      <c r="GD26" s="123"/>
      <c r="GP26" s="123"/>
      <c r="GQ26" s="123"/>
      <c r="GR26" s="123"/>
      <c r="GS26" s="123"/>
      <c r="GT26" s="123"/>
      <c r="GU26" s="123"/>
      <c r="HG26" s="123"/>
      <c r="HH26" s="123"/>
      <c r="HI26" s="123"/>
      <c r="HJ26" s="123"/>
      <c r="HK26" s="123"/>
      <c r="HL26" s="123"/>
      <c r="HX26" s="123"/>
      <c r="HY26" s="123"/>
      <c r="HZ26" s="123"/>
      <c r="IA26" s="123"/>
      <c r="IB26" s="123"/>
      <c r="IC26" s="123"/>
      <c r="IO26" s="123"/>
      <c r="IP26" s="123"/>
      <c r="IQ26" s="123"/>
      <c r="IR26" s="123"/>
      <c r="IS26" s="123"/>
      <c r="IT26" s="123"/>
      <c r="JF26" s="123"/>
      <c r="JG26" s="123"/>
      <c r="JH26" s="123"/>
      <c r="JI26" s="123"/>
      <c r="JJ26" s="123"/>
      <c r="JK26" s="123"/>
      <c r="JW26" s="123"/>
      <c r="JX26" s="123"/>
      <c r="JY26" s="123"/>
      <c r="JZ26" s="123"/>
      <c r="KA26" s="123"/>
      <c r="KB26" s="123"/>
      <c r="KN26" s="123"/>
      <c r="KO26" s="123"/>
      <c r="KP26" s="123"/>
      <c r="KQ26" s="123"/>
      <c r="KR26" s="123"/>
      <c r="KS26" s="123"/>
      <c r="LE26" s="123"/>
      <c r="LF26" s="123"/>
      <c r="LG26" s="123"/>
      <c r="LH26" s="123"/>
      <c r="LI26" s="123"/>
      <c r="LJ26" s="123"/>
      <c r="LV26" s="123"/>
      <c r="LW26" s="123"/>
      <c r="LX26" s="123"/>
      <c r="LY26" s="123"/>
      <c r="LZ26" s="123"/>
      <c r="MA26" s="123"/>
      <c r="MM26" s="123"/>
      <c r="MN26" s="123"/>
      <c r="MO26" s="123"/>
      <c r="MP26" s="123"/>
      <c r="MQ26" s="123"/>
      <c r="MR26" s="123"/>
      <c r="ND26" s="123"/>
      <c r="NE26" s="123"/>
      <c r="NF26" s="123"/>
      <c r="NG26" s="123"/>
      <c r="NH26" s="123"/>
      <c r="NI26" s="123"/>
      <c r="NU26" s="123"/>
      <c r="NV26" s="123"/>
      <c r="NW26" s="123"/>
      <c r="NX26" s="123"/>
      <c r="NY26" s="123"/>
      <c r="NZ26" s="123"/>
      <c r="OL26" s="123"/>
      <c r="OM26" s="123"/>
      <c r="ON26" s="123"/>
      <c r="OO26" s="123"/>
      <c r="OP26" s="123"/>
      <c r="OQ26" s="123"/>
      <c r="PC26" s="123"/>
      <c r="PD26" s="123"/>
      <c r="PE26" s="123"/>
      <c r="PF26" s="123"/>
      <c r="PG26" s="123"/>
      <c r="PH26" s="123"/>
      <c r="PT26" s="123"/>
      <c r="PU26" s="123"/>
      <c r="PV26" s="123"/>
      <c r="PW26" s="123"/>
      <c r="PX26" s="123"/>
      <c r="PY26" s="123"/>
      <c r="QK26" s="123"/>
      <c r="QL26" s="123"/>
      <c r="QM26" s="123"/>
      <c r="QN26" s="123"/>
      <c r="QO26" s="123"/>
      <c r="QP26" s="123"/>
      <c r="RB26" s="123"/>
      <c r="RC26" s="123"/>
      <c r="RD26" s="123"/>
      <c r="RE26" s="123"/>
      <c r="RF26" s="123"/>
      <c r="RG26" s="123"/>
      <c r="RS26" s="123"/>
      <c r="RT26" s="123"/>
      <c r="RU26" s="123"/>
      <c r="RV26" s="123"/>
      <c r="RW26" s="123"/>
      <c r="RX26" s="123"/>
      <c r="SJ26" s="123"/>
      <c r="SK26" s="123"/>
      <c r="SL26" s="123"/>
      <c r="SM26" s="123"/>
      <c r="SN26" s="123"/>
      <c r="SO26" s="123"/>
      <c r="TA26" s="123"/>
      <c r="TB26" s="123"/>
      <c r="TC26" s="123"/>
      <c r="TD26" s="123"/>
      <c r="TE26" s="123"/>
      <c r="TF26" s="123"/>
    </row>
    <row r="27" spans="1:529" s="122" customFormat="1" ht="51" outlineLevel="1">
      <c r="A27" s="637"/>
      <c r="B27" s="637"/>
      <c r="C27" s="124" t="s">
        <v>108</v>
      </c>
      <c r="D27" s="124" t="s">
        <v>123</v>
      </c>
      <c r="E27" s="124" t="s">
        <v>117</v>
      </c>
      <c r="F27" s="124" t="s">
        <v>124</v>
      </c>
      <c r="G27" s="125" t="s">
        <v>108</v>
      </c>
      <c r="H27" s="125" t="s">
        <v>123</v>
      </c>
      <c r="I27" s="125" t="s">
        <v>117</v>
      </c>
      <c r="J27" s="125" t="s">
        <v>124</v>
      </c>
      <c r="K27" s="125" t="s">
        <v>125</v>
      </c>
      <c r="L27" s="125" t="s">
        <v>126</v>
      </c>
      <c r="M27" s="646"/>
      <c r="N27" s="123"/>
      <c r="O27" s="123"/>
      <c r="P27" s="123"/>
      <c r="AB27" s="123"/>
      <c r="AC27" s="123"/>
      <c r="AD27" s="123"/>
      <c r="AE27" s="123"/>
      <c r="AF27" s="123"/>
      <c r="AG27" s="123"/>
      <c r="AS27" s="123"/>
      <c r="AT27" s="123"/>
      <c r="AU27" s="123"/>
      <c r="AV27" s="123"/>
      <c r="AW27" s="123"/>
      <c r="AX27" s="123"/>
      <c r="BJ27" s="123"/>
      <c r="BK27" s="123"/>
      <c r="BL27" s="123"/>
      <c r="BM27" s="123"/>
      <c r="BN27" s="123"/>
      <c r="BO27" s="123"/>
      <c r="CA27" s="123"/>
      <c r="CB27" s="123"/>
      <c r="CC27" s="123"/>
      <c r="CD27" s="123"/>
      <c r="CE27" s="123"/>
      <c r="CF27" s="123"/>
      <c r="CR27" s="123"/>
      <c r="CS27" s="123"/>
      <c r="CT27" s="123"/>
      <c r="CU27" s="123"/>
      <c r="CV27" s="123"/>
      <c r="CW27" s="123"/>
      <c r="DI27" s="123"/>
      <c r="DJ27" s="123"/>
      <c r="DK27" s="123"/>
      <c r="DL27" s="123"/>
      <c r="DM27" s="123"/>
      <c r="DN27" s="123"/>
      <c r="DZ27" s="123"/>
      <c r="EA27" s="123"/>
      <c r="EB27" s="123"/>
      <c r="EC27" s="123"/>
      <c r="ED27" s="123"/>
      <c r="EE27" s="123"/>
      <c r="EQ27" s="123"/>
      <c r="ER27" s="123"/>
      <c r="ES27" s="123"/>
      <c r="ET27" s="123"/>
      <c r="EU27" s="123"/>
      <c r="EV27" s="123"/>
      <c r="FH27" s="123"/>
      <c r="FI27" s="123"/>
      <c r="FJ27" s="123"/>
      <c r="FK27" s="123"/>
      <c r="FL27" s="123"/>
      <c r="FM27" s="123"/>
      <c r="FY27" s="123"/>
      <c r="FZ27" s="123"/>
      <c r="GA27" s="123"/>
      <c r="GB27" s="123"/>
      <c r="GC27" s="123"/>
      <c r="GD27" s="123"/>
      <c r="GP27" s="123"/>
      <c r="GQ27" s="123"/>
      <c r="GR27" s="123"/>
      <c r="GS27" s="123"/>
      <c r="GT27" s="123"/>
      <c r="GU27" s="123"/>
      <c r="HG27" s="123"/>
      <c r="HH27" s="123"/>
      <c r="HI27" s="123"/>
      <c r="HJ27" s="123"/>
      <c r="HK27" s="123"/>
      <c r="HL27" s="123"/>
      <c r="HX27" s="123"/>
      <c r="HY27" s="123"/>
      <c r="HZ27" s="123"/>
      <c r="IA27" s="123"/>
      <c r="IB27" s="123"/>
      <c r="IC27" s="123"/>
      <c r="IO27" s="123"/>
      <c r="IP27" s="123"/>
      <c r="IQ27" s="123"/>
      <c r="IR27" s="123"/>
      <c r="IS27" s="123"/>
      <c r="IT27" s="123"/>
      <c r="JF27" s="123"/>
      <c r="JG27" s="123"/>
      <c r="JH27" s="123"/>
      <c r="JI27" s="123"/>
      <c r="JJ27" s="123"/>
      <c r="JK27" s="123"/>
      <c r="JW27" s="123"/>
      <c r="JX27" s="123"/>
      <c r="JY27" s="123"/>
      <c r="JZ27" s="123"/>
      <c r="KA27" s="123"/>
      <c r="KB27" s="123"/>
      <c r="KN27" s="123"/>
      <c r="KO27" s="123"/>
      <c r="KP27" s="123"/>
      <c r="KQ27" s="123"/>
      <c r="KR27" s="123"/>
      <c r="KS27" s="123"/>
      <c r="LE27" s="123"/>
      <c r="LF27" s="123"/>
      <c r="LG27" s="123"/>
      <c r="LH27" s="123"/>
      <c r="LI27" s="123"/>
      <c r="LJ27" s="123"/>
      <c r="LV27" s="123"/>
      <c r="LW27" s="123"/>
      <c r="LX27" s="123"/>
      <c r="LY27" s="123"/>
      <c r="LZ27" s="123"/>
      <c r="MA27" s="123"/>
      <c r="MM27" s="123"/>
      <c r="MN27" s="123"/>
      <c r="MO27" s="123"/>
      <c r="MP27" s="123"/>
      <c r="MQ27" s="123"/>
      <c r="MR27" s="123"/>
      <c r="ND27" s="123"/>
      <c r="NE27" s="123"/>
      <c r="NF27" s="123"/>
      <c r="NG27" s="123"/>
      <c r="NH27" s="123"/>
      <c r="NI27" s="123"/>
      <c r="NU27" s="123"/>
      <c r="NV27" s="123"/>
      <c r="NW27" s="123"/>
      <c r="NX27" s="123"/>
      <c r="NY27" s="123"/>
      <c r="NZ27" s="123"/>
      <c r="OL27" s="123"/>
      <c r="OM27" s="123"/>
      <c r="ON27" s="123"/>
      <c r="OO27" s="123"/>
      <c r="OP27" s="123"/>
      <c r="OQ27" s="123"/>
      <c r="PC27" s="123"/>
      <c r="PD27" s="123"/>
      <c r="PE27" s="123"/>
      <c r="PF27" s="123"/>
      <c r="PG27" s="123"/>
      <c r="PH27" s="123"/>
      <c r="PT27" s="123"/>
      <c r="PU27" s="123"/>
      <c r="PV27" s="123"/>
      <c r="PW27" s="123"/>
      <c r="PX27" s="123"/>
      <c r="PY27" s="123"/>
      <c r="QK27" s="123"/>
      <c r="QL27" s="123"/>
      <c r="QM27" s="123"/>
      <c r="QN27" s="123"/>
      <c r="QO27" s="123"/>
      <c r="QP27" s="123"/>
      <c r="RB27" s="123"/>
      <c r="RC27" s="123"/>
      <c r="RD27" s="123"/>
      <c r="RE27" s="123"/>
      <c r="RF27" s="123"/>
      <c r="RG27" s="123"/>
      <c r="RS27" s="123"/>
      <c r="RT27" s="123"/>
      <c r="RU27" s="123"/>
      <c r="RV27" s="123"/>
      <c r="RW27" s="123"/>
      <c r="RX27" s="123"/>
      <c r="SJ27" s="123"/>
      <c r="SK27" s="123"/>
      <c r="SL27" s="123"/>
      <c r="SM27" s="123"/>
      <c r="SN27" s="123"/>
      <c r="SO27" s="123"/>
      <c r="TA27" s="123"/>
      <c r="TB27" s="123"/>
      <c r="TC27" s="123"/>
      <c r="TD27" s="123"/>
      <c r="TE27" s="123"/>
      <c r="TF27" s="123"/>
    </row>
    <row r="28" spans="1:529" s="170" customFormat="1" ht="12.75" outlineLevel="1">
      <c r="A28" s="194" t="s">
        <v>128</v>
      </c>
      <c r="B28" s="194" t="s">
        <v>152</v>
      </c>
      <c r="C28" s="168"/>
      <c r="D28" s="167">
        <v>32000</v>
      </c>
      <c r="E28" s="167">
        <f>C28*D28</f>
        <v>0</v>
      </c>
      <c r="F28" s="167">
        <f>E28*31.5%</f>
        <v>0</v>
      </c>
      <c r="G28" s="168">
        <v>1</v>
      </c>
      <c r="H28" s="167">
        <v>32000</v>
      </c>
      <c r="I28" s="167">
        <f>G28*H28</f>
        <v>32000</v>
      </c>
      <c r="J28" s="167">
        <f>I28*31.5%</f>
        <v>10080</v>
      </c>
      <c r="K28" s="167">
        <f>I28/2</f>
        <v>16000</v>
      </c>
      <c r="L28" s="167">
        <f t="shared" ref="L28:L37" si="1222">K28</f>
        <v>16000</v>
      </c>
      <c r="M28" s="168">
        <f>L28/H28</f>
        <v>0.5</v>
      </c>
      <c r="N28" s="169"/>
      <c r="O28" s="169"/>
      <c r="P28" s="169"/>
      <c r="AB28" s="169"/>
      <c r="AC28" s="169"/>
      <c r="AD28" s="169"/>
      <c r="AE28" s="169"/>
      <c r="AF28" s="169"/>
      <c r="AG28" s="169"/>
      <c r="AS28" s="169"/>
      <c r="AT28" s="169"/>
      <c r="AU28" s="169"/>
      <c r="AV28" s="169"/>
      <c r="AW28" s="169"/>
      <c r="AX28" s="169"/>
      <c r="BJ28" s="169"/>
      <c r="BK28" s="169"/>
      <c r="BL28" s="169"/>
      <c r="BM28" s="169"/>
      <c r="BN28" s="169"/>
      <c r="BO28" s="169"/>
      <c r="CA28" s="169"/>
      <c r="CB28" s="169"/>
      <c r="CC28" s="169"/>
      <c r="CD28" s="169"/>
      <c r="CE28" s="169"/>
      <c r="CF28" s="169"/>
      <c r="CR28" s="169"/>
      <c r="CS28" s="169"/>
      <c r="CT28" s="169"/>
      <c r="CU28" s="169"/>
      <c r="CV28" s="169"/>
      <c r="CW28" s="169"/>
      <c r="DI28" s="169"/>
      <c r="DJ28" s="169"/>
      <c r="DK28" s="169"/>
      <c r="DL28" s="169"/>
      <c r="DM28" s="169"/>
      <c r="DN28" s="169"/>
      <c r="DZ28" s="169"/>
      <c r="EA28" s="169"/>
      <c r="EB28" s="169"/>
      <c r="EC28" s="169"/>
      <c r="ED28" s="169"/>
      <c r="EE28" s="169"/>
      <c r="EQ28" s="169"/>
      <c r="ER28" s="169"/>
      <c r="ES28" s="169"/>
      <c r="ET28" s="169"/>
      <c r="EU28" s="169"/>
      <c r="EV28" s="169"/>
      <c r="FH28" s="169"/>
      <c r="FI28" s="169"/>
      <c r="FJ28" s="169"/>
      <c r="FK28" s="169"/>
      <c r="FL28" s="169"/>
      <c r="FM28" s="169"/>
      <c r="FY28" s="169"/>
      <c r="FZ28" s="169"/>
      <c r="GA28" s="169"/>
      <c r="GB28" s="169"/>
      <c r="GC28" s="169"/>
      <c r="GD28" s="169"/>
      <c r="GP28" s="169"/>
      <c r="GQ28" s="169"/>
      <c r="GR28" s="169"/>
      <c r="GS28" s="169"/>
      <c r="GT28" s="169"/>
      <c r="GU28" s="169"/>
      <c r="HG28" s="169"/>
      <c r="HH28" s="169"/>
      <c r="HI28" s="169"/>
      <c r="HJ28" s="169"/>
      <c r="HK28" s="169"/>
      <c r="HL28" s="169"/>
      <c r="HX28" s="169"/>
      <c r="HY28" s="169"/>
      <c r="HZ28" s="169"/>
      <c r="IA28" s="169"/>
      <c r="IB28" s="169"/>
      <c r="IC28" s="169"/>
      <c r="IO28" s="169"/>
      <c r="IP28" s="169"/>
      <c r="IQ28" s="169"/>
      <c r="IR28" s="169"/>
      <c r="IS28" s="169"/>
      <c r="IT28" s="169"/>
      <c r="JF28" s="169"/>
      <c r="JG28" s="169"/>
      <c r="JH28" s="169"/>
      <c r="JI28" s="169"/>
      <c r="JJ28" s="169"/>
      <c r="JK28" s="169"/>
      <c r="JW28" s="169"/>
      <c r="JX28" s="169"/>
      <c r="JY28" s="169"/>
      <c r="JZ28" s="169"/>
      <c r="KA28" s="169"/>
      <c r="KB28" s="169"/>
      <c r="KN28" s="169"/>
      <c r="KO28" s="169"/>
      <c r="KP28" s="169"/>
      <c r="KQ28" s="169"/>
      <c r="KR28" s="169"/>
      <c r="KS28" s="169"/>
      <c r="LE28" s="169"/>
      <c r="LF28" s="169"/>
      <c r="LG28" s="169"/>
      <c r="LH28" s="169"/>
      <c r="LI28" s="169"/>
      <c r="LJ28" s="169"/>
      <c r="LV28" s="169"/>
      <c r="LW28" s="169"/>
      <c r="LX28" s="169"/>
      <c r="LY28" s="169"/>
      <c r="LZ28" s="169"/>
      <c r="MA28" s="169"/>
      <c r="MM28" s="169"/>
      <c r="MN28" s="169"/>
      <c r="MO28" s="169"/>
      <c r="MP28" s="169"/>
      <c r="MQ28" s="169"/>
      <c r="MR28" s="169"/>
      <c r="ND28" s="169"/>
      <c r="NE28" s="169"/>
      <c r="NF28" s="169"/>
      <c r="NG28" s="169"/>
      <c r="NH28" s="169"/>
      <c r="NI28" s="169"/>
      <c r="NU28" s="169"/>
      <c r="NV28" s="169"/>
      <c r="NW28" s="169"/>
      <c r="NX28" s="169"/>
      <c r="NY28" s="169"/>
      <c r="NZ28" s="169"/>
      <c r="OL28" s="169"/>
      <c r="OM28" s="169"/>
      <c r="ON28" s="169"/>
      <c r="OO28" s="169"/>
      <c r="OP28" s="169"/>
      <c r="OQ28" s="169"/>
      <c r="PC28" s="169"/>
      <c r="PD28" s="169"/>
      <c r="PE28" s="169"/>
      <c r="PF28" s="169"/>
      <c r="PG28" s="169"/>
      <c r="PH28" s="169"/>
      <c r="PT28" s="169"/>
      <c r="PU28" s="169"/>
      <c r="PV28" s="169"/>
      <c r="PW28" s="169"/>
      <c r="PX28" s="169"/>
      <c r="PY28" s="169"/>
      <c r="QK28" s="169"/>
      <c r="QL28" s="169"/>
      <c r="QM28" s="169"/>
      <c r="QN28" s="169"/>
      <c r="QO28" s="169"/>
      <c r="QP28" s="169"/>
      <c r="RB28" s="169"/>
      <c r="RC28" s="169"/>
      <c r="RD28" s="169"/>
      <c r="RE28" s="169"/>
      <c r="RF28" s="169"/>
      <c r="RG28" s="169"/>
      <c r="RS28" s="169"/>
      <c r="RT28" s="169"/>
      <c r="RU28" s="169"/>
      <c r="RV28" s="169"/>
      <c r="RW28" s="169"/>
      <c r="RX28" s="169"/>
      <c r="SJ28" s="169"/>
      <c r="SK28" s="169"/>
      <c r="SL28" s="169"/>
      <c r="SM28" s="169"/>
      <c r="SN28" s="169"/>
      <c r="SO28" s="169"/>
      <c r="TA28" s="169"/>
      <c r="TB28" s="169"/>
      <c r="TC28" s="169"/>
      <c r="TD28" s="169"/>
      <c r="TE28" s="169"/>
      <c r="TF28" s="169"/>
    </row>
    <row r="29" spans="1:529" s="170" customFormat="1" ht="12.75" outlineLevel="1">
      <c r="A29" s="194" t="s">
        <v>129</v>
      </c>
      <c r="B29" s="194" t="s">
        <v>153</v>
      </c>
      <c r="C29" s="168"/>
      <c r="D29" s="167">
        <v>20000</v>
      </c>
      <c r="E29" s="167">
        <f t="shared" ref="E29:E41" si="1223">C29*D29</f>
        <v>0</v>
      </c>
      <c r="F29" s="167">
        <f>E29*31.5%</f>
        <v>0</v>
      </c>
      <c r="G29" s="168">
        <v>1</v>
      </c>
      <c r="H29" s="167">
        <v>30000</v>
      </c>
      <c r="I29" s="167">
        <f t="shared" ref="I29:I41" si="1224">G29*H29</f>
        <v>30000</v>
      </c>
      <c r="J29" s="167">
        <f t="shared" ref="J29:J41" si="1225">I29*31.5%</f>
        <v>9450</v>
      </c>
      <c r="K29" s="167">
        <f t="shared" ref="K29:K37" si="1226">I29/2</f>
        <v>15000</v>
      </c>
      <c r="L29" s="167">
        <f t="shared" si="1222"/>
        <v>15000</v>
      </c>
      <c r="M29" s="168">
        <f t="shared" ref="M29:M41" si="1227">L29/H29</f>
        <v>0.5</v>
      </c>
      <c r="N29" s="169"/>
      <c r="O29" s="169"/>
      <c r="P29" s="169"/>
      <c r="AB29" s="169"/>
      <c r="AC29" s="169"/>
      <c r="AD29" s="169"/>
      <c r="AE29" s="169"/>
      <c r="AF29" s="169"/>
      <c r="AG29" s="169"/>
      <c r="AS29" s="169"/>
      <c r="AT29" s="169"/>
      <c r="AU29" s="169"/>
      <c r="AV29" s="169"/>
      <c r="AW29" s="169"/>
      <c r="AX29" s="169"/>
      <c r="BJ29" s="169"/>
      <c r="BK29" s="169"/>
      <c r="BL29" s="169"/>
      <c r="BM29" s="169"/>
      <c r="BN29" s="169"/>
      <c r="BO29" s="169"/>
      <c r="CA29" s="169"/>
      <c r="CB29" s="169"/>
      <c r="CC29" s="169"/>
      <c r="CD29" s="169"/>
      <c r="CE29" s="169"/>
      <c r="CF29" s="169"/>
      <c r="CR29" s="169"/>
      <c r="CS29" s="169"/>
      <c r="CT29" s="169"/>
      <c r="CU29" s="169"/>
      <c r="CV29" s="169"/>
      <c r="CW29" s="169"/>
      <c r="DI29" s="169"/>
      <c r="DJ29" s="169"/>
      <c r="DK29" s="169"/>
      <c r="DL29" s="169"/>
      <c r="DM29" s="169"/>
      <c r="DN29" s="169"/>
      <c r="DZ29" s="169"/>
      <c r="EA29" s="169"/>
      <c r="EB29" s="169"/>
      <c r="EC29" s="169"/>
      <c r="ED29" s="169"/>
      <c r="EE29" s="169"/>
      <c r="EQ29" s="169"/>
      <c r="ER29" s="169"/>
      <c r="ES29" s="169"/>
      <c r="ET29" s="169"/>
      <c r="EU29" s="169"/>
      <c r="EV29" s="169"/>
      <c r="FH29" s="169"/>
      <c r="FI29" s="169"/>
      <c r="FJ29" s="169"/>
      <c r="FK29" s="169"/>
      <c r="FL29" s="169"/>
      <c r="FM29" s="169"/>
      <c r="FY29" s="169"/>
      <c r="FZ29" s="169"/>
      <c r="GA29" s="169"/>
      <c r="GB29" s="169"/>
      <c r="GC29" s="169"/>
      <c r="GD29" s="169"/>
      <c r="GP29" s="169"/>
      <c r="GQ29" s="169"/>
      <c r="GR29" s="169"/>
      <c r="GS29" s="169"/>
      <c r="GT29" s="169"/>
      <c r="GU29" s="169"/>
      <c r="HG29" s="169"/>
      <c r="HH29" s="169"/>
      <c r="HI29" s="169"/>
      <c r="HJ29" s="169"/>
      <c r="HK29" s="169"/>
      <c r="HL29" s="169"/>
      <c r="HX29" s="169"/>
      <c r="HY29" s="169"/>
      <c r="HZ29" s="169"/>
      <c r="IA29" s="169"/>
      <c r="IB29" s="169"/>
      <c r="IC29" s="169"/>
      <c r="IO29" s="169"/>
      <c r="IP29" s="169"/>
      <c r="IQ29" s="169"/>
      <c r="IR29" s="169"/>
      <c r="IS29" s="169"/>
      <c r="IT29" s="169"/>
      <c r="JF29" s="169"/>
      <c r="JG29" s="169"/>
      <c r="JH29" s="169"/>
      <c r="JI29" s="169"/>
      <c r="JJ29" s="169"/>
      <c r="JK29" s="169"/>
      <c r="JW29" s="169"/>
      <c r="JX29" s="169"/>
      <c r="JY29" s="169"/>
      <c r="JZ29" s="169"/>
      <c r="KA29" s="169"/>
      <c r="KB29" s="169"/>
      <c r="KN29" s="169"/>
      <c r="KO29" s="169"/>
      <c r="KP29" s="169"/>
      <c r="KQ29" s="169"/>
      <c r="KR29" s="169"/>
      <c r="KS29" s="169"/>
      <c r="LE29" s="169"/>
      <c r="LF29" s="169"/>
      <c r="LG29" s="169"/>
      <c r="LH29" s="169"/>
      <c r="LI29" s="169"/>
      <c r="LJ29" s="169"/>
      <c r="LV29" s="169"/>
      <c r="LW29" s="169"/>
      <c r="LX29" s="169"/>
      <c r="LY29" s="169"/>
      <c r="LZ29" s="169"/>
      <c r="MA29" s="169"/>
      <c r="MM29" s="169"/>
      <c r="MN29" s="169"/>
      <c r="MO29" s="169"/>
      <c r="MP29" s="169"/>
      <c r="MQ29" s="169"/>
      <c r="MR29" s="169"/>
      <c r="ND29" s="169"/>
      <c r="NE29" s="169"/>
      <c r="NF29" s="169"/>
      <c r="NG29" s="169"/>
      <c r="NH29" s="169"/>
      <c r="NI29" s="169"/>
      <c r="NU29" s="169"/>
      <c r="NV29" s="169"/>
      <c r="NW29" s="169"/>
      <c r="NX29" s="169"/>
      <c r="NY29" s="169"/>
      <c r="NZ29" s="169"/>
      <c r="OL29" s="169"/>
      <c r="OM29" s="169"/>
      <c r="ON29" s="169"/>
      <c r="OO29" s="169"/>
      <c r="OP29" s="169"/>
      <c r="OQ29" s="169"/>
      <c r="PC29" s="169"/>
      <c r="PD29" s="169"/>
      <c r="PE29" s="169"/>
      <c r="PF29" s="169"/>
      <c r="PG29" s="169"/>
      <c r="PH29" s="169"/>
      <c r="PT29" s="169"/>
      <c r="PU29" s="169"/>
      <c r="PV29" s="169"/>
      <c r="PW29" s="169"/>
      <c r="PX29" s="169"/>
      <c r="PY29" s="169"/>
      <c r="QK29" s="169"/>
      <c r="QL29" s="169"/>
      <c r="QM29" s="169"/>
      <c r="QN29" s="169"/>
      <c r="QO29" s="169"/>
      <c r="QP29" s="169"/>
      <c r="RB29" s="169"/>
      <c r="RC29" s="169"/>
      <c r="RD29" s="169"/>
      <c r="RE29" s="169"/>
      <c r="RF29" s="169"/>
      <c r="RG29" s="169"/>
      <c r="RS29" s="169"/>
      <c r="RT29" s="169"/>
      <c r="RU29" s="169"/>
      <c r="RV29" s="169"/>
      <c r="RW29" s="169"/>
      <c r="RX29" s="169"/>
      <c r="SJ29" s="169"/>
      <c r="SK29" s="169"/>
      <c r="SL29" s="169"/>
      <c r="SM29" s="169"/>
      <c r="SN29" s="169"/>
      <c r="SO29" s="169"/>
      <c r="TA29" s="169"/>
      <c r="TB29" s="169"/>
      <c r="TC29" s="169"/>
      <c r="TD29" s="169"/>
      <c r="TE29" s="169"/>
      <c r="TF29" s="169"/>
    </row>
    <row r="30" spans="1:529" s="170" customFormat="1" ht="12.75" outlineLevel="1">
      <c r="A30" s="194" t="s">
        <v>130</v>
      </c>
      <c r="B30" s="194" t="s">
        <v>152</v>
      </c>
      <c r="C30" s="168"/>
      <c r="D30" s="167">
        <v>30000</v>
      </c>
      <c r="E30" s="167">
        <f t="shared" si="1223"/>
        <v>0</v>
      </c>
      <c r="F30" s="167">
        <f>E30*31.5%</f>
        <v>0</v>
      </c>
      <c r="G30" s="168">
        <v>1</v>
      </c>
      <c r="H30" s="167">
        <v>30000</v>
      </c>
      <c r="I30" s="167">
        <f t="shared" si="1224"/>
        <v>30000</v>
      </c>
      <c r="J30" s="167">
        <f t="shared" si="1225"/>
        <v>9450</v>
      </c>
      <c r="K30" s="167">
        <f t="shared" si="1226"/>
        <v>15000</v>
      </c>
      <c r="L30" s="167">
        <f t="shared" si="1222"/>
        <v>15000</v>
      </c>
      <c r="M30" s="168">
        <f t="shared" si="1227"/>
        <v>0.5</v>
      </c>
      <c r="N30" s="169"/>
      <c r="O30" s="169"/>
      <c r="P30" s="169"/>
      <c r="AB30" s="169"/>
      <c r="AC30" s="169"/>
      <c r="AD30" s="169"/>
      <c r="AE30" s="169"/>
      <c r="AF30" s="169"/>
      <c r="AG30" s="169"/>
      <c r="AS30" s="169"/>
      <c r="AT30" s="169"/>
      <c r="AU30" s="169"/>
      <c r="AV30" s="169"/>
      <c r="AW30" s="169"/>
      <c r="AX30" s="169"/>
      <c r="BJ30" s="169"/>
      <c r="BK30" s="169"/>
      <c r="BL30" s="169"/>
      <c r="BM30" s="169"/>
      <c r="BN30" s="169"/>
      <c r="BO30" s="169"/>
      <c r="CA30" s="169"/>
      <c r="CB30" s="169"/>
      <c r="CC30" s="169"/>
      <c r="CD30" s="169"/>
      <c r="CE30" s="169"/>
      <c r="CF30" s="169"/>
      <c r="CR30" s="169"/>
      <c r="CS30" s="169"/>
      <c r="CT30" s="169"/>
      <c r="CU30" s="169"/>
      <c r="CV30" s="169"/>
      <c r="CW30" s="169"/>
      <c r="DI30" s="169"/>
      <c r="DJ30" s="169"/>
      <c r="DK30" s="169"/>
      <c r="DL30" s="169"/>
      <c r="DM30" s="169"/>
      <c r="DN30" s="169"/>
      <c r="DZ30" s="169"/>
      <c r="EA30" s="169"/>
      <c r="EB30" s="169"/>
      <c r="EC30" s="169"/>
      <c r="ED30" s="169"/>
      <c r="EE30" s="169"/>
      <c r="EQ30" s="169"/>
      <c r="ER30" s="169"/>
      <c r="ES30" s="169"/>
      <c r="ET30" s="169"/>
      <c r="EU30" s="169"/>
      <c r="EV30" s="169"/>
      <c r="FH30" s="169"/>
      <c r="FI30" s="169"/>
      <c r="FJ30" s="169"/>
      <c r="FK30" s="169"/>
      <c r="FL30" s="169"/>
      <c r="FM30" s="169"/>
      <c r="FY30" s="169"/>
      <c r="FZ30" s="169"/>
      <c r="GA30" s="169"/>
      <c r="GB30" s="169"/>
      <c r="GC30" s="169"/>
      <c r="GD30" s="169"/>
      <c r="GP30" s="169"/>
      <c r="GQ30" s="169"/>
      <c r="GR30" s="169"/>
      <c r="GS30" s="169"/>
      <c r="GT30" s="169"/>
      <c r="GU30" s="169"/>
      <c r="HG30" s="169"/>
      <c r="HH30" s="169"/>
      <c r="HI30" s="169"/>
      <c r="HJ30" s="169"/>
      <c r="HK30" s="169"/>
      <c r="HL30" s="169"/>
      <c r="HX30" s="169"/>
      <c r="HY30" s="169"/>
      <c r="HZ30" s="169"/>
      <c r="IA30" s="169"/>
      <c r="IB30" s="169"/>
      <c r="IC30" s="169"/>
      <c r="IO30" s="169"/>
      <c r="IP30" s="169"/>
      <c r="IQ30" s="169"/>
      <c r="IR30" s="169"/>
      <c r="IS30" s="169"/>
      <c r="IT30" s="169"/>
      <c r="JF30" s="169"/>
      <c r="JG30" s="169"/>
      <c r="JH30" s="169"/>
      <c r="JI30" s="169"/>
      <c r="JJ30" s="169"/>
      <c r="JK30" s="169"/>
      <c r="JW30" s="169"/>
      <c r="JX30" s="169"/>
      <c r="JY30" s="169"/>
      <c r="JZ30" s="169"/>
      <c r="KA30" s="169"/>
      <c r="KB30" s="169"/>
      <c r="KN30" s="169"/>
      <c r="KO30" s="169"/>
      <c r="KP30" s="169"/>
      <c r="KQ30" s="169"/>
      <c r="KR30" s="169"/>
      <c r="KS30" s="169"/>
      <c r="LE30" s="169"/>
      <c r="LF30" s="169"/>
      <c r="LG30" s="169"/>
      <c r="LH30" s="169"/>
      <c r="LI30" s="169"/>
      <c r="LJ30" s="169"/>
      <c r="LV30" s="169"/>
      <c r="LW30" s="169"/>
      <c r="LX30" s="169"/>
      <c r="LY30" s="169"/>
      <c r="LZ30" s="169"/>
      <c r="MA30" s="169"/>
      <c r="MM30" s="169"/>
      <c r="MN30" s="169"/>
      <c r="MO30" s="169"/>
      <c r="MP30" s="169"/>
      <c r="MQ30" s="169"/>
      <c r="MR30" s="169"/>
      <c r="ND30" s="169"/>
      <c r="NE30" s="169"/>
      <c r="NF30" s="169"/>
      <c r="NG30" s="169"/>
      <c r="NH30" s="169"/>
      <c r="NI30" s="169"/>
      <c r="NU30" s="169"/>
      <c r="NV30" s="169"/>
      <c r="NW30" s="169"/>
      <c r="NX30" s="169"/>
      <c r="NY30" s="169"/>
      <c r="NZ30" s="169"/>
      <c r="OL30" s="169"/>
      <c r="OM30" s="169"/>
      <c r="ON30" s="169"/>
      <c r="OO30" s="169"/>
      <c r="OP30" s="169"/>
      <c r="OQ30" s="169"/>
      <c r="PC30" s="169"/>
      <c r="PD30" s="169"/>
      <c r="PE30" s="169"/>
      <c r="PF30" s="169"/>
      <c r="PG30" s="169"/>
      <c r="PH30" s="169"/>
      <c r="PT30" s="169"/>
      <c r="PU30" s="169"/>
      <c r="PV30" s="169"/>
      <c r="PW30" s="169"/>
      <c r="PX30" s="169"/>
      <c r="PY30" s="169"/>
      <c r="QK30" s="169"/>
      <c r="QL30" s="169"/>
      <c r="QM30" s="169"/>
      <c r="QN30" s="169"/>
      <c r="QO30" s="169"/>
      <c r="QP30" s="169"/>
      <c r="RB30" s="169"/>
      <c r="RC30" s="169"/>
      <c r="RD30" s="169"/>
      <c r="RE30" s="169"/>
      <c r="RF30" s="169"/>
      <c r="RG30" s="169"/>
      <c r="RS30" s="169"/>
      <c r="RT30" s="169"/>
      <c r="RU30" s="169"/>
      <c r="RV30" s="169"/>
      <c r="RW30" s="169"/>
      <c r="RX30" s="169"/>
      <c r="SJ30" s="169"/>
      <c r="SK30" s="169"/>
      <c r="SL30" s="169"/>
      <c r="SM30" s="169"/>
      <c r="SN30" s="169"/>
      <c r="SO30" s="169"/>
      <c r="TA30" s="169"/>
      <c r="TB30" s="169"/>
      <c r="TC30" s="169"/>
      <c r="TD30" s="169"/>
      <c r="TE30" s="169"/>
      <c r="TF30" s="169"/>
    </row>
    <row r="31" spans="1:529" s="170" customFormat="1" ht="12.75" outlineLevel="1">
      <c r="A31" s="194" t="s">
        <v>131</v>
      </c>
      <c r="B31" s="194" t="s">
        <v>153</v>
      </c>
      <c r="C31" s="168"/>
      <c r="D31" s="168"/>
      <c r="E31" s="167">
        <f t="shared" si="1223"/>
        <v>0</v>
      </c>
      <c r="F31" s="167"/>
      <c r="G31" s="168">
        <v>1</v>
      </c>
      <c r="H31" s="167">
        <v>16000</v>
      </c>
      <c r="I31" s="167">
        <f t="shared" si="1224"/>
        <v>16000</v>
      </c>
      <c r="J31" s="167">
        <f t="shared" si="1225"/>
        <v>5040</v>
      </c>
      <c r="K31" s="167">
        <f t="shared" si="1226"/>
        <v>8000</v>
      </c>
      <c r="L31" s="167">
        <f t="shared" si="1222"/>
        <v>8000</v>
      </c>
      <c r="M31" s="168">
        <f t="shared" si="1227"/>
        <v>0.5</v>
      </c>
      <c r="N31" s="169"/>
      <c r="O31" s="169"/>
      <c r="P31" s="169"/>
      <c r="AB31" s="169"/>
      <c r="AC31" s="169"/>
      <c r="AD31" s="169"/>
      <c r="AE31" s="169"/>
      <c r="AF31" s="169"/>
      <c r="AG31" s="169"/>
      <c r="AS31" s="169"/>
      <c r="AT31" s="169"/>
      <c r="AU31" s="169"/>
      <c r="AV31" s="169"/>
      <c r="AW31" s="169"/>
      <c r="AX31" s="169"/>
      <c r="BJ31" s="169"/>
      <c r="BK31" s="169"/>
      <c r="BL31" s="169"/>
      <c r="BM31" s="169"/>
      <c r="BN31" s="169"/>
      <c r="BO31" s="169"/>
      <c r="CA31" s="169"/>
      <c r="CB31" s="169"/>
      <c r="CC31" s="169"/>
      <c r="CD31" s="169"/>
      <c r="CE31" s="169"/>
      <c r="CF31" s="169"/>
      <c r="CR31" s="169"/>
      <c r="CS31" s="169"/>
      <c r="CT31" s="169"/>
      <c r="CU31" s="169"/>
      <c r="CV31" s="169"/>
      <c r="CW31" s="169"/>
      <c r="DI31" s="169"/>
      <c r="DJ31" s="169"/>
      <c r="DK31" s="169"/>
      <c r="DL31" s="169"/>
      <c r="DM31" s="169"/>
      <c r="DN31" s="169"/>
      <c r="DZ31" s="169"/>
      <c r="EA31" s="169"/>
      <c r="EB31" s="169"/>
      <c r="EC31" s="169"/>
      <c r="ED31" s="169"/>
      <c r="EE31" s="169"/>
      <c r="EQ31" s="169"/>
      <c r="ER31" s="169"/>
      <c r="ES31" s="169"/>
      <c r="ET31" s="169"/>
      <c r="EU31" s="169"/>
      <c r="EV31" s="169"/>
      <c r="FH31" s="169"/>
      <c r="FI31" s="169"/>
      <c r="FJ31" s="169"/>
      <c r="FK31" s="169"/>
      <c r="FL31" s="169"/>
      <c r="FM31" s="169"/>
      <c r="FY31" s="169"/>
      <c r="FZ31" s="169"/>
      <c r="GA31" s="169"/>
      <c r="GB31" s="169"/>
      <c r="GC31" s="169"/>
      <c r="GD31" s="169"/>
      <c r="GP31" s="169"/>
      <c r="GQ31" s="169"/>
      <c r="GR31" s="169"/>
      <c r="GS31" s="169"/>
      <c r="GT31" s="169"/>
      <c r="GU31" s="169"/>
      <c r="HG31" s="169"/>
      <c r="HH31" s="169"/>
      <c r="HI31" s="169"/>
      <c r="HJ31" s="169"/>
      <c r="HK31" s="169"/>
      <c r="HL31" s="169"/>
      <c r="HX31" s="169"/>
      <c r="HY31" s="169"/>
      <c r="HZ31" s="169"/>
      <c r="IA31" s="169"/>
      <c r="IB31" s="169"/>
      <c r="IC31" s="169"/>
      <c r="IO31" s="169"/>
      <c r="IP31" s="169"/>
      <c r="IQ31" s="169"/>
      <c r="IR31" s="169"/>
      <c r="IS31" s="169"/>
      <c r="IT31" s="169"/>
      <c r="JF31" s="169"/>
      <c r="JG31" s="169"/>
      <c r="JH31" s="169"/>
      <c r="JI31" s="169"/>
      <c r="JJ31" s="169"/>
      <c r="JK31" s="169"/>
      <c r="JW31" s="169"/>
      <c r="JX31" s="169"/>
      <c r="JY31" s="169"/>
      <c r="JZ31" s="169"/>
      <c r="KA31" s="169"/>
      <c r="KB31" s="169"/>
      <c r="KN31" s="169"/>
      <c r="KO31" s="169"/>
      <c r="KP31" s="169"/>
      <c r="KQ31" s="169"/>
      <c r="KR31" s="169"/>
      <c r="KS31" s="169"/>
      <c r="LE31" s="169"/>
      <c r="LF31" s="169"/>
      <c r="LG31" s="169"/>
      <c r="LH31" s="169"/>
      <c r="LI31" s="169"/>
      <c r="LJ31" s="169"/>
      <c r="LV31" s="169"/>
      <c r="LW31" s="169"/>
      <c r="LX31" s="169"/>
      <c r="LY31" s="169"/>
      <c r="LZ31" s="169"/>
      <c r="MA31" s="169"/>
      <c r="MM31" s="169"/>
      <c r="MN31" s="169"/>
      <c r="MO31" s="169"/>
      <c r="MP31" s="169"/>
      <c r="MQ31" s="169"/>
      <c r="MR31" s="169"/>
      <c r="ND31" s="169"/>
      <c r="NE31" s="169"/>
      <c r="NF31" s="169"/>
      <c r="NG31" s="169"/>
      <c r="NH31" s="169"/>
      <c r="NI31" s="169"/>
      <c r="NU31" s="169"/>
      <c r="NV31" s="169"/>
      <c r="NW31" s="169"/>
      <c r="NX31" s="169"/>
      <c r="NY31" s="169"/>
      <c r="NZ31" s="169"/>
      <c r="OL31" s="169"/>
      <c r="OM31" s="169"/>
      <c r="ON31" s="169"/>
      <c r="OO31" s="169"/>
      <c r="OP31" s="169"/>
      <c r="OQ31" s="169"/>
      <c r="PC31" s="169"/>
      <c r="PD31" s="169"/>
      <c r="PE31" s="169"/>
      <c r="PF31" s="169"/>
      <c r="PG31" s="169"/>
      <c r="PH31" s="169"/>
      <c r="PT31" s="169"/>
      <c r="PU31" s="169"/>
      <c r="PV31" s="169"/>
      <c r="PW31" s="169"/>
      <c r="PX31" s="169"/>
      <c r="PY31" s="169"/>
      <c r="QK31" s="169"/>
      <c r="QL31" s="169"/>
      <c r="QM31" s="169"/>
      <c r="QN31" s="169"/>
      <c r="QO31" s="169"/>
      <c r="QP31" s="169"/>
      <c r="RB31" s="169"/>
      <c r="RC31" s="169"/>
      <c r="RD31" s="169"/>
      <c r="RE31" s="169"/>
      <c r="RF31" s="169"/>
      <c r="RG31" s="169"/>
      <c r="RS31" s="169"/>
      <c r="RT31" s="169"/>
      <c r="RU31" s="169"/>
      <c r="RV31" s="169"/>
      <c r="RW31" s="169"/>
      <c r="RX31" s="169"/>
      <c r="SJ31" s="169"/>
      <c r="SK31" s="169"/>
      <c r="SL31" s="169"/>
      <c r="SM31" s="169"/>
      <c r="SN31" s="169"/>
      <c r="SO31" s="169"/>
      <c r="TA31" s="169"/>
      <c r="TB31" s="169"/>
      <c r="TC31" s="169"/>
      <c r="TD31" s="169"/>
      <c r="TE31" s="169"/>
      <c r="TF31" s="169"/>
    </row>
    <row r="32" spans="1:529" s="170" customFormat="1" ht="12.75" outlineLevel="1">
      <c r="A32" s="194" t="s">
        <v>132</v>
      </c>
      <c r="B32" s="194" t="s">
        <v>152</v>
      </c>
      <c r="C32" s="168"/>
      <c r="D32" s="168"/>
      <c r="E32" s="167">
        <f t="shared" si="1223"/>
        <v>0</v>
      </c>
      <c r="F32" s="167"/>
      <c r="G32" s="168">
        <v>1</v>
      </c>
      <c r="H32" s="167">
        <v>30000</v>
      </c>
      <c r="I32" s="167">
        <f t="shared" si="1224"/>
        <v>30000</v>
      </c>
      <c r="J32" s="167">
        <f t="shared" si="1225"/>
        <v>9450</v>
      </c>
      <c r="K32" s="167">
        <f t="shared" si="1226"/>
        <v>15000</v>
      </c>
      <c r="L32" s="167">
        <f t="shared" si="1222"/>
        <v>15000</v>
      </c>
      <c r="M32" s="168">
        <f t="shared" si="1227"/>
        <v>0.5</v>
      </c>
      <c r="N32" s="169"/>
      <c r="O32" s="169"/>
      <c r="P32" s="169"/>
      <c r="AB32" s="169"/>
      <c r="AC32" s="169"/>
      <c r="AD32" s="169"/>
      <c r="AE32" s="169"/>
      <c r="AF32" s="169"/>
      <c r="AG32" s="169"/>
      <c r="AS32" s="169"/>
      <c r="AT32" s="169"/>
      <c r="AU32" s="169"/>
      <c r="AV32" s="169"/>
      <c r="AW32" s="169"/>
      <c r="AX32" s="169"/>
      <c r="BJ32" s="169"/>
      <c r="BK32" s="169"/>
      <c r="BL32" s="169"/>
      <c r="BM32" s="169"/>
      <c r="BN32" s="169"/>
      <c r="BO32" s="169"/>
      <c r="CA32" s="169"/>
      <c r="CB32" s="169"/>
      <c r="CC32" s="169"/>
      <c r="CD32" s="169"/>
      <c r="CE32" s="169"/>
      <c r="CF32" s="169"/>
      <c r="CR32" s="169"/>
      <c r="CS32" s="169"/>
      <c r="CT32" s="169"/>
      <c r="CU32" s="169"/>
      <c r="CV32" s="169"/>
      <c r="CW32" s="169"/>
      <c r="DI32" s="169"/>
      <c r="DJ32" s="169"/>
      <c r="DK32" s="169"/>
      <c r="DL32" s="169"/>
      <c r="DM32" s="169"/>
      <c r="DN32" s="169"/>
      <c r="DZ32" s="169"/>
      <c r="EA32" s="169"/>
      <c r="EB32" s="169"/>
      <c r="EC32" s="169"/>
      <c r="ED32" s="169"/>
      <c r="EE32" s="169"/>
      <c r="EQ32" s="169"/>
      <c r="ER32" s="169"/>
      <c r="ES32" s="169"/>
      <c r="ET32" s="169"/>
      <c r="EU32" s="169"/>
      <c r="EV32" s="169"/>
      <c r="FH32" s="169"/>
      <c r="FI32" s="169"/>
      <c r="FJ32" s="169"/>
      <c r="FK32" s="169"/>
      <c r="FL32" s="169"/>
      <c r="FM32" s="169"/>
      <c r="FY32" s="169"/>
      <c r="FZ32" s="169"/>
      <c r="GA32" s="169"/>
      <c r="GB32" s="169"/>
      <c r="GC32" s="169"/>
      <c r="GD32" s="169"/>
      <c r="GP32" s="169"/>
      <c r="GQ32" s="169"/>
      <c r="GR32" s="169"/>
      <c r="GS32" s="169"/>
      <c r="GT32" s="169"/>
      <c r="GU32" s="169"/>
      <c r="HG32" s="169"/>
      <c r="HH32" s="169"/>
      <c r="HI32" s="169"/>
      <c r="HJ32" s="169"/>
      <c r="HK32" s="169"/>
      <c r="HL32" s="169"/>
      <c r="HX32" s="169"/>
      <c r="HY32" s="169"/>
      <c r="HZ32" s="169"/>
      <c r="IA32" s="169"/>
      <c r="IB32" s="169"/>
      <c r="IC32" s="169"/>
      <c r="IO32" s="169"/>
      <c r="IP32" s="169"/>
      <c r="IQ32" s="169"/>
      <c r="IR32" s="169"/>
      <c r="IS32" s="169"/>
      <c r="IT32" s="169"/>
      <c r="JF32" s="169"/>
      <c r="JG32" s="169"/>
      <c r="JH32" s="169"/>
      <c r="JI32" s="169"/>
      <c r="JJ32" s="169"/>
      <c r="JK32" s="169"/>
      <c r="JW32" s="169"/>
      <c r="JX32" s="169"/>
      <c r="JY32" s="169"/>
      <c r="JZ32" s="169"/>
      <c r="KA32" s="169"/>
      <c r="KB32" s="169"/>
      <c r="KN32" s="169"/>
      <c r="KO32" s="169"/>
      <c r="KP32" s="169"/>
      <c r="KQ32" s="169"/>
      <c r="KR32" s="169"/>
      <c r="KS32" s="169"/>
      <c r="LE32" s="169"/>
      <c r="LF32" s="169"/>
      <c r="LG32" s="169"/>
      <c r="LH32" s="169"/>
      <c r="LI32" s="169"/>
      <c r="LJ32" s="169"/>
      <c r="LV32" s="169"/>
      <c r="LW32" s="169"/>
      <c r="LX32" s="169"/>
      <c r="LY32" s="169"/>
      <c r="LZ32" s="169"/>
      <c r="MA32" s="169"/>
      <c r="MM32" s="169"/>
      <c r="MN32" s="169"/>
      <c r="MO32" s="169"/>
      <c r="MP32" s="169"/>
      <c r="MQ32" s="169"/>
      <c r="MR32" s="169"/>
      <c r="ND32" s="169"/>
      <c r="NE32" s="169"/>
      <c r="NF32" s="169"/>
      <c r="NG32" s="169"/>
      <c r="NH32" s="169"/>
      <c r="NI32" s="169"/>
      <c r="NU32" s="169"/>
      <c r="NV32" s="169"/>
      <c r="NW32" s="169"/>
      <c r="NX32" s="169"/>
      <c r="NY32" s="169"/>
      <c r="NZ32" s="169"/>
      <c r="OL32" s="169"/>
      <c r="OM32" s="169"/>
      <c r="ON32" s="169"/>
      <c r="OO32" s="169"/>
      <c r="OP32" s="169"/>
      <c r="OQ32" s="169"/>
      <c r="PC32" s="169"/>
      <c r="PD32" s="169"/>
      <c r="PE32" s="169"/>
      <c r="PF32" s="169"/>
      <c r="PG32" s="169"/>
      <c r="PH32" s="169"/>
      <c r="PT32" s="169"/>
      <c r="PU32" s="169"/>
      <c r="PV32" s="169"/>
      <c r="PW32" s="169"/>
      <c r="PX32" s="169"/>
      <c r="PY32" s="169"/>
      <c r="QK32" s="169"/>
      <c r="QL32" s="169"/>
      <c r="QM32" s="169"/>
      <c r="QN32" s="169"/>
      <c r="QO32" s="169"/>
      <c r="QP32" s="169"/>
      <c r="RB32" s="169"/>
      <c r="RC32" s="169"/>
      <c r="RD32" s="169"/>
      <c r="RE32" s="169"/>
      <c r="RF32" s="169"/>
      <c r="RG32" s="169"/>
      <c r="RS32" s="169"/>
      <c r="RT32" s="169"/>
      <c r="RU32" s="169"/>
      <c r="RV32" s="169"/>
      <c r="RW32" s="169"/>
      <c r="RX32" s="169"/>
      <c r="SJ32" s="169"/>
      <c r="SK32" s="169"/>
      <c r="SL32" s="169"/>
      <c r="SM32" s="169"/>
      <c r="SN32" s="169"/>
      <c r="SO32" s="169"/>
      <c r="TA32" s="169"/>
      <c r="TB32" s="169"/>
      <c r="TC32" s="169"/>
      <c r="TD32" s="169"/>
      <c r="TE32" s="169"/>
      <c r="TF32" s="169"/>
    </row>
    <row r="33" spans="1:526" s="170" customFormat="1" ht="12.75" outlineLevel="1">
      <c r="A33" s="194" t="s">
        <v>133</v>
      </c>
      <c r="B33" s="194" t="s">
        <v>153</v>
      </c>
      <c r="C33" s="168"/>
      <c r="D33" s="167">
        <v>16000</v>
      </c>
      <c r="E33" s="167">
        <f t="shared" si="1223"/>
        <v>0</v>
      </c>
      <c r="F33" s="167">
        <f>E33*31.5%</f>
        <v>0</v>
      </c>
      <c r="G33" s="168">
        <v>1</v>
      </c>
      <c r="H33" s="167">
        <v>16000</v>
      </c>
      <c r="I33" s="167">
        <f t="shared" si="1224"/>
        <v>16000</v>
      </c>
      <c r="J33" s="167">
        <f t="shared" si="1225"/>
        <v>5040</v>
      </c>
      <c r="K33" s="167">
        <f t="shared" si="1226"/>
        <v>8000</v>
      </c>
      <c r="L33" s="167">
        <f t="shared" si="1222"/>
        <v>8000</v>
      </c>
      <c r="M33" s="168">
        <f t="shared" si="1227"/>
        <v>0.5</v>
      </c>
      <c r="N33" s="169"/>
      <c r="O33" s="169"/>
      <c r="P33" s="169"/>
      <c r="AB33" s="169"/>
      <c r="AC33" s="169"/>
      <c r="AD33" s="169"/>
      <c r="AE33" s="169"/>
      <c r="AF33" s="169"/>
      <c r="AG33" s="169"/>
      <c r="AS33" s="169"/>
      <c r="AT33" s="169"/>
      <c r="AU33" s="169"/>
      <c r="AV33" s="169"/>
      <c r="AW33" s="169"/>
      <c r="AX33" s="169"/>
      <c r="BJ33" s="169"/>
      <c r="BK33" s="169"/>
      <c r="BL33" s="169"/>
      <c r="BM33" s="169"/>
      <c r="BN33" s="169"/>
      <c r="BO33" s="169"/>
      <c r="CA33" s="169"/>
      <c r="CB33" s="169"/>
      <c r="CC33" s="169"/>
      <c r="CD33" s="169"/>
      <c r="CE33" s="169"/>
      <c r="CF33" s="169"/>
      <c r="CR33" s="169"/>
      <c r="CS33" s="169"/>
      <c r="CT33" s="169"/>
      <c r="CU33" s="169"/>
      <c r="CV33" s="169"/>
      <c r="CW33" s="169"/>
      <c r="DI33" s="169"/>
      <c r="DJ33" s="169"/>
      <c r="DK33" s="169"/>
      <c r="DL33" s="169"/>
      <c r="DM33" s="169"/>
      <c r="DN33" s="169"/>
      <c r="DZ33" s="169"/>
      <c r="EA33" s="169"/>
      <c r="EB33" s="169"/>
      <c r="EC33" s="169"/>
      <c r="ED33" s="169"/>
      <c r="EE33" s="169"/>
      <c r="EQ33" s="169"/>
      <c r="ER33" s="169"/>
      <c r="ES33" s="169"/>
      <c r="ET33" s="169"/>
      <c r="EU33" s="169"/>
      <c r="EV33" s="169"/>
      <c r="FH33" s="169"/>
      <c r="FI33" s="169"/>
      <c r="FJ33" s="169"/>
      <c r="FK33" s="169"/>
      <c r="FL33" s="169"/>
      <c r="FM33" s="169"/>
      <c r="FY33" s="169"/>
      <c r="FZ33" s="169"/>
      <c r="GA33" s="169"/>
      <c r="GB33" s="169"/>
      <c r="GC33" s="169"/>
      <c r="GD33" s="169"/>
      <c r="GP33" s="169"/>
      <c r="GQ33" s="169"/>
      <c r="GR33" s="169"/>
      <c r="GS33" s="169"/>
      <c r="GT33" s="169"/>
      <c r="GU33" s="169"/>
      <c r="HG33" s="169"/>
      <c r="HH33" s="169"/>
      <c r="HI33" s="169"/>
      <c r="HJ33" s="169"/>
      <c r="HK33" s="169"/>
      <c r="HL33" s="169"/>
      <c r="HX33" s="169"/>
      <c r="HY33" s="169"/>
      <c r="HZ33" s="169"/>
      <c r="IA33" s="169"/>
      <c r="IB33" s="169"/>
      <c r="IC33" s="169"/>
      <c r="IO33" s="169"/>
      <c r="IP33" s="169"/>
      <c r="IQ33" s="169"/>
      <c r="IR33" s="169"/>
      <c r="IS33" s="169"/>
      <c r="IT33" s="169"/>
      <c r="JF33" s="169"/>
      <c r="JG33" s="169"/>
      <c r="JH33" s="169"/>
      <c r="JI33" s="169"/>
      <c r="JJ33" s="169"/>
      <c r="JK33" s="169"/>
      <c r="JW33" s="169"/>
      <c r="JX33" s="169"/>
      <c r="JY33" s="169"/>
      <c r="JZ33" s="169"/>
      <c r="KA33" s="169"/>
      <c r="KB33" s="169"/>
      <c r="KN33" s="169"/>
      <c r="KO33" s="169"/>
      <c r="KP33" s="169"/>
      <c r="KQ33" s="169"/>
      <c r="KR33" s="169"/>
      <c r="KS33" s="169"/>
      <c r="LE33" s="169"/>
      <c r="LF33" s="169"/>
      <c r="LG33" s="169"/>
      <c r="LH33" s="169"/>
      <c r="LI33" s="169"/>
      <c r="LJ33" s="169"/>
      <c r="LV33" s="169"/>
      <c r="LW33" s="169"/>
      <c r="LX33" s="169"/>
      <c r="LY33" s="169"/>
      <c r="LZ33" s="169"/>
      <c r="MA33" s="169"/>
      <c r="MM33" s="169"/>
      <c r="MN33" s="169"/>
      <c r="MO33" s="169"/>
      <c r="MP33" s="169"/>
      <c r="MQ33" s="169"/>
      <c r="MR33" s="169"/>
      <c r="ND33" s="169"/>
      <c r="NE33" s="169"/>
      <c r="NF33" s="169"/>
      <c r="NG33" s="169"/>
      <c r="NH33" s="169"/>
      <c r="NI33" s="169"/>
      <c r="NU33" s="169"/>
      <c r="NV33" s="169"/>
      <c r="NW33" s="169"/>
      <c r="NX33" s="169"/>
      <c r="NY33" s="169"/>
      <c r="NZ33" s="169"/>
      <c r="OL33" s="169"/>
      <c r="OM33" s="169"/>
      <c r="ON33" s="169"/>
      <c r="OO33" s="169"/>
      <c r="OP33" s="169"/>
      <c r="OQ33" s="169"/>
      <c r="PC33" s="169"/>
      <c r="PD33" s="169"/>
      <c r="PE33" s="169"/>
      <c r="PF33" s="169"/>
      <c r="PG33" s="169"/>
      <c r="PH33" s="169"/>
      <c r="PT33" s="169"/>
      <c r="PU33" s="169"/>
      <c r="PV33" s="169"/>
      <c r="PW33" s="169"/>
      <c r="PX33" s="169"/>
      <c r="PY33" s="169"/>
      <c r="QK33" s="169"/>
      <c r="QL33" s="169"/>
      <c r="QM33" s="169"/>
      <c r="QN33" s="169"/>
      <c r="QO33" s="169"/>
      <c r="QP33" s="169"/>
      <c r="RB33" s="169"/>
      <c r="RC33" s="169"/>
      <c r="RD33" s="169"/>
      <c r="RE33" s="169"/>
      <c r="RF33" s="169"/>
      <c r="RG33" s="169"/>
      <c r="RS33" s="169"/>
      <c r="RT33" s="169"/>
      <c r="RU33" s="169"/>
      <c r="RV33" s="169"/>
      <c r="RW33" s="169"/>
      <c r="RX33" s="169"/>
      <c r="SJ33" s="169"/>
      <c r="SK33" s="169"/>
      <c r="SL33" s="169"/>
      <c r="SM33" s="169"/>
      <c r="SN33" s="169"/>
      <c r="SO33" s="169"/>
      <c r="TA33" s="169"/>
      <c r="TB33" s="169"/>
      <c r="TC33" s="169"/>
      <c r="TD33" s="169"/>
      <c r="TE33" s="169"/>
      <c r="TF33" s="169"/>
    </row>
    <row r="34" spans="1:526" s="170" customFormat="1" ht="12.75" outlineLevel="1">
      <c r="A34" s="194" t="s">
        <v>134</v>
      </c>
      <c r="B34" s="194" t="s">
        <v>153</v>
      </c>
      <c r="C34" s="168"/>
      <c r="D34" s="167">
        <v>15000</v>
      </c>
      <c r="E34" s="167">
        <f t="shared" si="1223"/>
        <v>0</v>
      </c>
      <c r="F34" s="167">
        <f>E34*31.5%</f>
        <v>0</v>
      </c>
      <c r="G34" s="168">
        <v>1</v>
      </c>
      <c r="H34" s="167">
        <v>15000</v>
      </c>
      <c r="I34" s="167">
        <f t="shared" si="1224"/>
        <v>15000</v>
      </c>
      <c r="J34" s="167">
        <f t="shared" si="1225"/>
        <v>4725</v>
      </c>
      <c r="K34" s="167">
        <f t="shared" si="1226"/>
        <v>7500</v>
      </c>
      <c r="L34" s="167">
        <f t="shared" si="1222"/>
        <v>7500</v>
      </c>
      <c r="M34" s="168">
        <f t="shared" si="1227"/>
        <v>0.5</v>
      </c>
      <c r="N34" s="169"/>
      <c r="O34" s="169"/>
      <c r="P34" s="169"/>
      <c r="AB34" s="169"/>
      <c r="AC34" s="169"/>
      <c r="AD34" s="169"/>
      <c r="AE34" s="169"/>
      <c r="AF34" s="169"/>
      <c r="AG34" s="169"/>
      <c r="AS34" s="169"/>
      <c r="AT34" s="169"/>
      <c r="AU34" s="169"/>
      <c r="AV34" s="169"/>
      <c r="AW34" s="169"/>
      <c r="AX34" s="169"/>
      <c r="BJ34" s="169"/>
      <c r="BK34" s="169"/>
      <c r="BL34" s="169"/>
      <c r="BM34" s="169"/>
      <c r="BN34" s="169"/>
      <c r="BO34" s="169"/>
      <c r="CA34" s="169"/>
      <c r="CB34" s="169"/>
      <c r="CC34" s="169"/>
      <c r="CD34" s="169"/>
      <c r="CE34" s="169"/>
      <c r="CF34" s="169"/>
      <c r="CR34" s="169"/>
      <c r="CS34" s="169"/>
      <c r="CT34" s="169"/>
      <c r="CU34" s="169"/>
      <c r="CV34" s="169"/>
      <c r="CW34" s="169"/>
      <c r="DI34" s="169"/>
      <c r="DJ34" s="169"/>
      <c r="DK34" s="169"/>
      <c r="DL34" s="169"/>
      <c r="DM34" s="169"/>
      <c r="DN34" s="169"/>
      <c r="DZ34" s="169"/>
      <c r="EA34" s="169"/>
      <c r="EB34" s="169"/>
      <c r="EC34" s="169"/>
      <c r="ED34" s="169"/>
      <c r="EE34" s="169"/>
      <c r="EQ34" s="169"/>
      <c r="ER34" s="169"/>
      <c r="ES34" s="169"/>
      <c r="ET34" s="169"/>
      <c r="EU34" s="169"/>
      <c r="EV34" s="169"/>
      <c r="FH34" s="169"/>
      <c r="FI34" s="169"/>
      <c r="FJ34" s="169"/>
      <c r="FK34" s="169"/>
      <c r="FL34" s="169"/>
      <c r="FM34" s="169"/>
      <c r="FY34" s="169"/>
      <c r="FZ34" s="169"/>
      <c r="GA34" s="169"/>
      <c r="GB34" s="169"/>
      <c r="GC34" s="169"/>
      <c r="GD34" s="169"/>
      <c r="GP34" s="169"/>
      <c r="GQ34" s="169"/>
      <c r="GR34" s="169"/>
      <c r="GS34" s="169"/>
      <c r="GT34" s="169"/>
      <c r="GU34" s="169"/>
      <c r="HG34" s="169"/>
      <c r="HH34" s="169"/>
      <c r="HI34" s="169"/>
      <c r="HJ34" s="169"/>
      <c r="HK34" s="169"/>
      <c r="HL34" s="169"/>
      <c r="HX34" s="169"/>
      <c r="HY34" s="169"/>
      <c r="HZ34" s="169"/>
      <c r="IA34" s="169"/>
      <c r="IB34" s="169"/>
      <c r="IC34" s="169"/>
      <c r="IO34" s="169"/>
      <c r="IP34" s="169"/>
      <c r="IQ34" s="169"/>
      <c r="IR34" s="169"/>
      <c r="IS34" s="169"/>
      <c r="IT34" s="169"/>
      <c r="JF34" s="169"/>
      <c r="JG34" s="169"/>
      <c r="JH34" s="169"/>
      <c r="JI34" s="169"/>
      <c r="JJ34" s="169"/>
      <c r="JK34" s="169"/>
      <c r="JW34" s="169"/>
      <c r="JX34" s="169"/>
      <c r="JY34" s="169"/>
      <c r="JZ34" s="169"/>
      <c r="KA34" s="169"/>
      <c r="KB34" s="169"/>
      <c r="KN34" s="169"/>
      <c r="KO34" s="169"/>
      <c r="KP34" s="169"/>
      <c r="KQ34" s="169"/>
      <c r="KR34" s="169"/>
      <c r="KS34" s="169"/>
      <c r="LE34" s="169"/>
      <c r="LF34" s="169"/>
      <c r="LG34" s="169"/>
      <c r="LH34" s="169"/>
      <c r="LI34" s="169"/>
      <c r="LJ34" s="169"/>
      <c r="LV34" s="169"/>
      <c r="LW34" s="169"/>
      <c r="LX34" s="169"/>
      <c r="LY34" s="169"/>
      <c r="LZ34" s="169"/>
      <c r="MA34" s="169"/>
      <c r="MM34" s="169"/>
      <c r="MN34" s="169"/>
      <c r="MO34" s="169"/>
      <c r="MP34" s="169"/>
      <c r="MQ34" s="169"/>
      <c r="MR34" s="169"/>
      <c r="ND34" s="169"/>
      <c r="NE34" s="169"/>
      <c r="NF34" s="169"/>
      <c r="NG34" s="169"/>
      <c r="NH34" s="169"/>
      <c r="NI34" s="169"/>
      <c r="NU34" s="169"/>
      <c r="NV34" s="169"/>
      <c r="NW34" s="169"/>
      <c r="NX34" s="169"/>
      <c r="NY34" s="169"/>
      <c r="NZ34" s="169"/>
      <c r="OL34" s="169"/>
      <c r="OM34" s="169"/>
      <c r="ON34" s="169"/>
      <c r="OO34" s="169"/>
      <c r="OP34" s="169"/>
      <c r="OQ34" s="169"/>
      <c r="PC34" s="169"/>
      <c r="PD34" s="169"/>
      <c r="PE34" s="169"/>
      <c r="PF34" s="169"/>
      <c r="PG34" s="169"/>
      <c r="PH34" s="169"/>
      <c r="PT34" s="169"/>
      <c r="PU34" s="169"/>
      <c r="PV34" s="169"/>
      <c r="PW34" s="169"/>
      <c r="PX34" s="169"/>
      <c r="PY34" s="169"/>
      <c r="QK34" s="169"/>
      <c r="QL34" s="169"/>
      <c r="QM34" s="169"/>
      <c r="QN34" s="169"/>
      <c r="QO34" s="169"/>
      <c r="QP34" s="169"/>
      <c r="RB34" s="169"/>
      <c r="RC34" s="169"/>
      <c r="RD34" s="169"/>
      <c r="RE34" s="169"/>
      <c r="RF34" s="169"/>
      <c r="RG34" s="169"/>
      <c r="RS34" s="169"/>
      <c r="RT34" s="169"/>
      <c r="RU34" s="169"/>
      <c r="RV34" s="169"/>
      <c r="RW34" s="169"/>
      <c r="RX34" s="169"/>
      <c r="SJ34" s="169"/>
      <c r="SK34" s="169"/>
      <c r="SL34" s="169"/>
      <c r="SM34" s="169"/>
      <c r="SN34" s="169"/>
      <c r="SO34" s="169"/>
      <c r="TA34" s="169"/>
      <c r="TB34" s="169"/>
      <c r="TC34" s="169"/>
      <c r="TD34" s="169"/>
      <c r="TE34" s="169"/>
      <c r="TF34" s="169"/>
    </row>
    <row r="35" spans="1:526" s="170" customFormat="1" ht="12.75" outlineLevel="1">
      <c r="A35" s="194" t="s">
        <v>135</v>
      </c>
      <c r="B35" s="194" t="s">
        <v>153</v>
      </c>
      <c r="C35" s="168"/>
      <c r="D35" s="168"/>
      <c r="E35" s="167">
        <f t="shared" si="1223"/>
        <v>0</v>
      </c>
      <c r="F35" s="167"/>
      <c r="G35" s="168">
        <v>1</v>
      </c>
      <c r="H35" s="167">
        <v>18000</v>
      </c>
      <c r="I35" s="167">
        <f t="shared" si="1224"/>
        <v>18000</v>
      </c>
      <c r="J35" s="167">
        <f t="shared" si="1225"/>
        <v>5670</v>
      </c>
      <c r="K35" s="167">
        <f t="shared" si="1226"/>
        <v>9000</v>
      </c>
      <c r="L35" s="167">
        <f t="shared" si="1222"/>
        <v>9000</v>
      </c>
      <c r="M35" s="168">
        <f t="shared" si="1227"/>
        <v>0.5</v>
      </c>
      <c r="N35" s="169"/>
      <c r="O35" s="169"/>
      <c r="P35" s="169"/>
      <c r="AB35" s="169"/>
      <c r="AC35" s="169"/>
      <c r="AD35" s="169"/>
      <c r="AE35" s="169"/>
      <c r="AF35" s="169"/>
      <c r="AG35" s="169"/>
      <c r="AS35" s="169"/>
      <c r="AT35" s="169"/>
      <c r="AU35" s="169"/>
      <c r="AV35" s="169"/>
      <c r="AW35" s="169"/>
      <c r="AX35" s="169"/>
      <c r="BJ35" s="169"/>
      <c r="BK35" s="169"/>
      <c r="BL35" s="169"/>
      <c r="BM35" s="169"/>
      <c r="BN35" s="169"/>
      <c r="BO35" s="169"/>
      <c r="CA35" s="169"/>
      <c r="CB35" s="169"/>
      <c r="CC35" s="169"/>
      <c r="CD35" s="169"/>
      <c r="CE35" s="169"/>
      <c r="CF35" s="169"/>
      <c r="CR35" s="169"/>
      <c r="CS35" s="169"/>
      <c r="CT35" s="169"/>
      <c r="CU35" s="169"/>
      <c r="CV35" s="169"/>
      <c r="CW35" s="169"/>
      <c r="DI35" s="169"/>
      <c r="DJ35" s="169"/>
      <c r="DK35" s="169"/>
      <c r="DL35" s="169"/>
      <c r="DM35" s="169"/>
      <c r="DN35" s="169"/>
      <c r="DZ35" s="169"/>
      <c r="EA35" s="169"/>
      <c r="EB35" s="169"/>
      <c r="EC35" s="169"/>
      <c r="ED35" s="169"/>
      <c r="EE35" s="169"/>
      <c r="EQ35" s="169"/>
      <c r="ER35" s="169"/>
      <c r="ES35" s="169"/>
      <c r="ET35" s="169"/>
      <c r="EU35" s="169"/>
      <c r="EV35" s="169"/>
      <c r="FH35" s="169"/>
      <c r="FI35" s="169"/>
      <c r="FJ35" s="169"/>
      <c r="FK35" s="169"/>
      <c r="FL35" s="169"/>
      <c r="FM35" s="169"/>
      <c r="FY35" s="169"/>
      <c r="FZ35" s="169"/>
      <c r="GA35" s="169"/>
      <c r="GB35" s="169"/>
      <c r="GC35" s="169"/>
      <c r="GD35" s="169"/>
      <c r="GP35" s="169"/>
      <c r="GQ35" s="169"/>
      <c r="GR35" s="169"/>
      <c r="GS35" s="169"/>
      <c r="GT35" s="169"/>
      <c r="GU35" s="169"/>
      <c r="HG35" s="169"/>
      <c r="HH35" s="169"/>
      <c r="HI35" s="169"/>
      <c r="HJ35" s="169"/>
      <c r="HK35" s="169"/>
      <c r="HL35" s="169"/>
      <c r="HX35" s="169"/>
      <c r="HY35" s="169"/>
      <c r="HZ35" s="169"/>
      <c r="IA35" s="169"/>
      <c r="IB35" s="169"/>
      <c r="IC35" s="169"/>
      <c r="IO35" s="169"/>
      <c r="IP35" s="169"/>
      <c r="IQ35" s="169"/>
      <c r="IR35" s="169"/>
      <c r="IS35" s="169"/>
      <c r="IT35" s="169"/>
      <c r="JF35" s="169"/>
      <c r="JG35" s="169"/>
      <c r="JH35" s="169"/>
      <c r="JI35" s="169"/>
      <c r="JJ35" s="169"/>
      <c r="JK35" s="169"/>
      <c r="JW35" s="169"/>
      <c r="JX35" s="169"/>
      <c r="JY35" s="169"/>
      <c r="JZ35" s="169"/>
      <c r="KA35" s="169"/>
      <c r="KB35" s="169"/>
      <c r="KN35" s="169"/>
      <c r="KO35" s="169"/>
      <c r="KP35" s="169"/>
      <c r="KQ35" s="169"/>
      <c r="KR35" s="169"/>
      <c r="KS35" s="169"/>
      <c r="LE35" s="169"/>
      <c r="LF35" s="169"/>
      <c r="LG35" s="169"/>
      <c r="LH35" s="169"/>
      <c r="LI35" s="169"/>
      <c r="LJ35" s="169"/>
      <c r="LV35" s="169"/>
      <c r="LW35" s="169"/>
      <c r="LX35" s="169"/>
      <c r="LY35" s="169"/>
      <c r="LZ35" s="169"/>
      <c r="MA35" s="169"/>
      <c r="MM35" s="169"/>
      <c r="MN35" s="169"/>
      <c r="MO35" s="169"/>
      <c r="MP35" s="169"/>
      <c r="MQ35" s="169"/>
      <c r="MR35" s="169"/>
      <c r="ND35" s="169"/>
      <c r="NE35" s="169"/>
      <c r="NF35" s="169"/>
      <c r="NG35" s="169"/>
      <c r="NH35" s="169"/>
      <c r="NI35" s="169"/>
      <c r="NU35" s="169"/>
      <c r="NV35" s="169"/>
      <c r="NW35" s="169"/>
      <c r="NX35" s="169"/>
      <c r="NY35" s="169"/>
      <c r="NZ35" s="169"/>
      <c r="OL35" s="169"/>
      <c r="OM35" s="169"/>
      <c r="ON35" s="169"/>
      <c r="OO35" s="169"/>
      <c r="OP35" s="169"/>
      <c r="OQ35" s="169"/>
      <c r="PC35" s="169"/>
      <c r="PD35" s="169"/>
      <c r="PE35" s="169"/>
      <c r="PF35" s="169"/>
      <c r="PG35" s="169"/>
      <c r="PH35" s="169"/>
      <c r="PT35" s="169"/>
      <c r="PU35" s="169"/>
      <c r="PV35" s="169"/>
      <c r="PW35" s="169"/>
      <c r="PX35" s="169"/>
      <c r="PY35" s="169"/>
      <c r="QK35" s="169"/>
      <c r="QL35" s="169"/>
      <c r="QM35" s="169"/>
      <c r="QN35" s="169"/>
      <c r="QO35" s="169"/>
      <c r="QP35" s="169"/>
      <c r="RB35" s="169"/>
      <c r="RC35" s="169"/>
      <c r="RD35" s="169"/>
      <c r="RE35" s="169"/>
      <c r="RF35" s="169"/>
      <c r="RG35" s="169"/>
      <c r="RS35" s="169"/>
      <c r="RT35" s="169"/>
      <c r="RU35" s="169"/>
      <c r="RV35" s="169"/>
      <c r="RW35" s="169"/>
      <c r="RX35" s="169"/>
      <c r="SJ35" s="169"/>
      <c r="SK35" s="169"/>
      <c r="SL35" s="169"/>
      <c r="SM35" s="169"/>
      <c r="SN35" s="169"/>
      <c r="SO35" s="169"/>
      <c r="TA35" s="169"/>
      <c r="TB35" s="169"/>
      <c r="TC35" s="169"/>
      <c r="TD35" s="169"/>
      <c r="TE35" s="169"/>
      <c r="TF35" s="169"/>
    </row>
    <row r="36" spans="1:526" s="170" customFormat="1" ht="12.75" outlineLevel="1">
      <c r="A36" s="194" t="s">
        <v>136</v>
      </c>
      <c r="B36" s="194" t="s">
        <v>153</v>
      </c>
      <c r="C36" s="168"/>
      <c r="D36" s="168"/>
      <c r="E36" s="167">
        <f t="shared" si="1223"/>
        <v>0</v>
      </c>
      <c r="F36" s="167"/>
      <c r="G36" s="168">
        <v>1</v>
      </c>
      <c r="H36" s="167">
        <v>19000</v>
      </c>
      <c r="I36" s="167">
        <f t="shared" si="1224"/>
        <v>19000</v>
      </c>
      <c r="J36" s="167">
        <f t="shared" si="1225"/>
        <v>5985</v>
      </c>
      <c r="K36" s="167">
        <f t="shared" si="1226"/>
        <v>9500</v>
      </c>
      <c r="L36" s="167">
        <f t="shared" si="1222"/>
        <v>9500</v>
      </c>
      <c r="M36" s="168">
        <f t="shared" si="1227"/>
        <v>0.5</v>
      </c>
      <c r="N36" s="169"/>
      <c r="O36" s="169"/>
      <c r="P36" s="169"/>
      <c r="AB36" s="169"/>
      <c r="AC36" s="169"/>
      <c r="AD36" s="169"/>
      <c r="AE36" s="169"/>
      <c r="AF36" s="169"/>
      <c r="AG36" s="169"/>
      <c r="AS36" s="169"/>
      <c r="AT36" s="169"/>
      <c r="AU36" s="169"/>
      <c r="AV36" s="169"/>
      <c r="AW36" s="169"/>
      <c r="AX36" s="169"/>
      <c r="BJ36" s="169"/>
      <c r="BK36" s="169"/>
      <c r="BL36" s="169"/>
      <c r="BM36" s="169"/>
      <c r="BN36" s="169"/>
      <c r="BO36" s="169"/>
      <c r="CA36" s="169"/>
      <c r="CB36" s="169"/>
      <c r="CC36" s="169"/>
      <c r="CD36" s="169"/>
      <c r="CE36" s="169"/>
      <c r="CF36" s="169"/>
      <c r="CR36" s="169"/>
      <c r="CS36" s="169"/>
      <c r="CT36" s="169"/>
      <c r="CU36" s="169"/>
      <c r="CV36" s="169"/>
      <c r="CW36" s="169"/>
      <c r="DI36" s="169"/>
      <c r="DJ36" s="169"/>
      <c r="DK36" s="169"/>
      <c r="DL36" s="169"/>
      <c r="DM36" s="169"/>
      <c r="DN36" s="169"/>
      <c r="DZ36" s="169"/>
      <c r="EA36" s="169"/>
      <c r="EB36" s="169"/>
      <c r="EC36" s="169"/>
      <c r="ED36" s="169"/>
      <c r="EE36" s="169"/>
      <c r="EQ36" s="169"/>
      <c r="ER36" s="169"/>
      <c r="ES36" s="169"/>
      <c r="ET36" s="169"/>
      <c r="EU36" s="169"/>
      <c r="EV36" s="169"/>
      <c r="FH36" s="169"/>
      <c r="FI36" s="169"/>
      <c r="FJ36" s="169"/>
      <c r="FK36" s="169"/>
      <c r="FL36" s="169"/>
      <c r="FM36" s="169"/>
      <c r="FY36" s="169"/>
      <c r="FZ36" s="169"/>
      <c r="GA36" s="169"/>
      <c r="GB36" s="169"/>
      <c r="GC36" s="169"/>
      <c r="GD36" s="169"/>
      <c r="GP36" s="169"/>
      <c r="GQ36" s="169"/>
      <c r="GR36" s="169"/>
      <c r="GS36" s="169"/>
      <c r="GT36" s="169"/>
      <c r="GU36" s="169"/>
      <c r="HG36" s="169"/>
      <c r="HH36" s="169"/>
      <c r="HI36" s="169"/>
      <c r="HJ36" s="169"/>
      <c r="HK36" s="169"/>
      <c r="HL36" s="169"/>
      <c r="HX36" s="169"/>
      <c r="HY36" s="169"/>
      <c r="HZ36" s="169"/>
      <c r="IA36" s="169"/>
      <c r="IB36" s="169"/>
      <c r="IC36" s="169"/>
      <c r="IO36" s="169"/>
      <c r="IP36" s="169"/>
      <c r="IQ36" s="169"/>
      <c r="IR36" s="169"/>
      <c r="IS36" s="169"/>
      <c r="IT36" s="169"/>
      <c r="JF36" s="169"/>
      <c r="JG36" s="169"/>
      <c r="JH36" s="169"/>
      <c r="JI36" s="169"/>
      <c r="JJ36" s="169"/>
      <c r="JK36" s="169"/>
      <c r="JW36" s="169"/>
      <c r="JX36" s="169"/>
      <c r="JY36" s="169"/>
      <c r="JZ36" s="169"/>
      <c r="KA36" s="169"/>
      <c r="KB36" s="169"/>
      <c r="KN36" s="169"/>
      <c r="KO36" s="169"/>
      <c r="KP36" s="169"/>
      <c r="KQ36" s="169"/>
      <c r="KR36" s="169"/>
      <c r="KS36" s="169"/>
      <c r="LE36" s="169"/>
      <c r="LF36" s="169"/>
      <c r="LG36" s="169"/>
      <c r="LH36" s="169"/>
      <c r="LI36" s="169"/>
      <c r="LJ36" s="169"/>
      <c r="LV36" s="169"/>
      <c r="LW36" s="169"/>
      <c r="LX36" s="169"/>
      <c r="LY36" s="169"/>
      <c r="LZ36" s="169"/>
      <c r="MA36" s="169"/>
      <c r="MM36" s="169"/>
      <c r="MN36" s="169"/>
      <c r="MO36" s="169"/>
      <c r="MP36" s="169"/>
      <c r="MQ36" s="169"/>
      <c r="MR36" s="169"/>
      <c r="ND36" s="169"/>
      <c r="NE36" s="169"/>
      <c r="NF36" s="169"/>
      <c r="NG36" s="169"/>
      <c r="NH36" s="169"/>
      <c r="NI36" s="169"/>
      <c r="NU36" s="169"/>
      <c r="NV36" s="169"/>
      <c r="NW36" s="169"/>
      <c r="NX36" s="169"/>
      <c r="NY36" s="169"/>
      <c r="NZ36" s="169"/>
      <c r="OL36" s="169"/>
      <c r="OM36" s="169"/>
      <c r="ON36" s="169"/>
      <c r="OO36" s="169"/>
      <c r="OP36" s="169"/>
      <c r="OQ36" s="169"/>
      <c r="PC36" s="169"/>
      <c r="PD36" s="169"/>
      <c r="PE36" s="169"/>
      <c r="PF36" s="169"/>
      <c r="PG36" s="169"/>
      <c r="PH36" s="169"/>
      <c r="PT36" s="169"/>
      <c r="PU36" s="169"/>
      <c r="PV36" s="169"/>
      <c r="PW36" s="169"/>
      <c r="PX36" s="169"/>
      <c r="PY36" s="169"/>
      <c r="QK36" s="169"/>
      <c r="QL36" s="169"/>
      <c r="QM36" s="169"/>
      <c r="QN36" s="169"/>
      <c r="QO36" s="169"/>
      <c r="QP36" s="169"/>
      <c r="RB36" s="169"/>
      <c r="RC36" s="169"/>
      <c r="RD36" s="169"/>
      <c r="RE36" s="169"/>
      <c r="RF36" s="169"/>
      <c r="RG36" s="169"/>
      <c r="RS36" s="169"/>
      <c r="RT36" s="169"/>
      <c r="RU36" s="169"/>
      <c r="RV36" s="169"/>
      <c r="RW36" s="169"/>
      <c r="RX36" s="169"/>
      <c r="SJ36" s="169"/>
      <c r="SK36" s="169"/>
      <c r="SL36" s="169"/>
      <c r="SM36" s="169"/>
      <c r="SN36" s="169"/>
      <c r="SO36" s="169"/>
      <c r="TA36" s="169"/>
      <c r="TB36" s="169"/>
      <c r="TC36" s="169"/>
      <c r="TD36" s="169"/>
      <c r="TE36" s="169"/>
      <c r="TF36" s="169"/>
    </row>
    <row r="37" spans="1:526" s="170" customFormat="1" ht="12.75" outlineLevel="1">
      <c r="A37" s="194" t="s">
        <v>137</v>
      </c>
      <c r="B37" s="194" t="s">
        <v>153</v>
      </c>
      <c r="C37" s="168"/>
      <c r="D37" s="167">
        <v>18000</v>
      </c>
      <c r="E37" s="167">
        <f t="shared" si="1223"/>
        <v>0</v>
      </c>
      <c r="F37" s="167">
        <f>E37*31.5%</f>
        <v>0</v>
      </c>
      <c r="G37" s="168">
        <v>1</v>
      </c>
      <c r="H37" s="167">
        <v>18000</v>
      </c>
      <c r="I37" s="167">
        <f t="shared" si="1224"/>
        <v>18000</v>
      </c>
      <c r="J37" s="167">
        <f t="shared" si="1225"/>
        <v>5670</v>
      </c>
      <c r="K37" s="167">
        <f t="shared" si="1226"/>
        <v>9000</v>
      </c>
      <c r="L37" s="167">
        <f t="shared" si="1222"/>
        <v>9000</v>
      </c>
      <c r="M37" s="168">
        <f t="shared" si="1227"/>
        <v>0.5</v>
      </c>
      <c r="N37" s="169"/>
      <c r="O37" s="169"/>
      <c r="P37" s="169"/>
      <c r="AB37" s="169"/>
      <c r="AC37" s="169"/>
      <c r="AD37" s="169"/>
      <c r="AE37" s="169"/>
      <c r="AF37" s="169"/>
      <c r="AG37" s="169"/>
      <c r="AS37" s="169"/>
      <c r="AT37" s="169"/>
      <c r="AU37" s="169"/>
      <c r="AV37" s="169"/>
      <c r="AW37" s="169"/>
      <c r="AX37" s="169"/>
      <c r="BJ37" s="169"/>
      <c r="BK37" s="169"/>
      <c r="BL37" s="169"/>
      <c r="BM37" s="169"/>
      <c r="BN37" s="169"/>
      <c r="BO37" s="169"/>
      <c r="CA37" s="169"/>
      <c r="CB37" s="169"/>
      <c r="CC37" s="169"/>
      <c r="CD37" s="169"/>
      <c r="CE37" s="169"/>
      <c r="CF37" s="169"/>
      <c r="CR37" s="169"/>
      <c r="CS37" s="169"/>
      <c r="CT37" s="169"/>
      <c r="CU37" s="169"/>
      <c r="CV37" s="169"/>
      <c r="CW37" s="169"/>
      <c r="DI37" s="169"/>
      <c r="DJ37" s="169"/>
      <c r="DK37" s="169"/>
      <c r="DL37" s="169"/>
      <c r="DM37" s="169"/>
      <c r="DN37" s="169"/>
      <c r="DZ37" s="169"/>
      <c r="EA37" s="169"/>
      <c r="EB37" s="169"/>
      <c r="EC37" s="169"/>
      <c r="ED37" s="169"/>
      <c r="EE37" s="169"/>
      <c r="EQ37" s="169"/>
      <c r="ER37" s="169"/>
      <c r="ES37" s="169"/>
      <c r="ET37" s="169"/>
      <c r="EU37" s="169"/>
      <c r="EV37" s="169"/>
      <c r="FH37" s="169"/>
      <c r="FI37" s="169"/>
      <c r="FJ37" s="169"/>
      <c r="FK37" s="169"/>
      <c r="FL37" s="169"/>
      <c r="FM37" s="169"/>
      <c r="FY37" s="169"/>
      <c r="FZ37" s="169"/>
      <c r="GA37" s="169"/>
      <c r="GB37" s="169"/>
      <c r="GC37" s="169"/>
      <c r="GD37" s="169"/>
      <c r="GP37" s="169"/>
      <c r="GQ37" s="169"/>
      <c r="GR37" s="169"/>
      <c r="GS37" s="169"/>
      <c r="GT37" s="169"/>
      <c r="GU37" s="169"/>
      <c r="HG37" s="169"/>
      <c r="HH37" s="169"/>
      <c r="HI37" s="169"/>
      <c r="HJ37" s="169"/>
      <c r="HK37" s="169"/>
      <c r="HL37" s="169"/>
      <c r="HX37" s="169"/>
      <c r="HY37" s="169"/>
      <c r="HZ37" s="169"/>
      <c r="IA37" s="169"/>
      <c r="IB37" s="169"/>
      <c r="IC37" s="169"/>
      <c r="IO37" s="169"/>
      <c r="IP37" s="169"/>
      <c r="IQ37" s="169"/>
      <c r="IR37" s="169"/>
      <c r="IS37" s="169"/>
      <c r="IT37" s="169"/>
      <c r="JF37" s="169"/>
      <c r="JG37" s="169"/>
      <c r="JH37" s="169"/>
      <c r="JI37" s="169"/>
      <c r="JJ37" s="169"/>
      <c r="JK37" s="169"/>
      <c r="JW37" s="169"/>
      <c r="JX37" s="169"/>
      <c r="JY37" s="169"/>
      <c r="JZ37" s="169"/>
      <c r="KA37" s="169"/>
      <c r="KB37" s="169"/>
      <c r="KN37" s="169"/>
      <c r="KO37" s="169"/>
      <c r="KP37" s="169"/>
      <c r="KQ37" s="169"/>
      <c r="KR37" s="169"/>
      <c r="KS37" s="169"/>
      <c r="LE37" s="169"/>
      <c r="LF37" s="169"/>
      <c r="LG37" s="169"/>
      <c r="LH37" s="169"/>
      <c r="LI37" s="169"/>
      <c r="LJ37" s="169"/>
      <c r="LV37" s="169"/>
      <c r="LW37" s="169"/>
      <c r="LX37" s="169"/>
      <c r="LY37" s="169"/>
      <c r="LZ37" s="169"/>
      <c r="MA37" s="169"/>
      <c r="MM37" s="169"/>
      <c r="MN37" s="169"/>
      <c r="MO37" s="169"/>
      <c r="MP37" s="169"/>
      <c r="MQ37" s="169"/>
      <c r="MR37" s="169"/>
      <c r="ND37" s="169"/>
      <c r="NE37" s="169"/>
      <c r="NF37" s="169"/>
      <c r="NG37" s="169"/>
      <c r="NH37" s="169"/>
      <c r="NI37" s="169"/>
      <c r="NU37" s="169"/>
      <c r="NV37" s="169"/>
      <c r="NW37" s="169"/>
      <c r="NX37" s="169"/>
      <c r="NY37" s="169"/>
      <c r="NZ37" s="169"/>
      <c r="OL37" s="169"/>
      <c r="OM37" s="169"/>
      <c r="ON37" s="169"/>
      <c r="OO37" s="169"/>
      <c r="OP37" s="169"/>
      <c r="OQ37" s="169"/>
      <c r="PC37" s="169"/>
      <c r="PD37" s="169"/>
      <c r="PE37" s="169"/>
      <c r="PF37" s="169"/>
      <c r="PG37" s="169"/>
      <c r="PH37" s="169"/>
      <c r="PT37" s="169"/>
      <c r="PU37" s="169"/>
      <c r="PV37" s="169"/>
      <c r="PW37" s="169"/>
      <c r="PX37" s="169"/>
      <c r="PY37" s="169"/>
      <c r="QK37" s="169"/>
      <c r="QL37" s="169"/>
      <c r="QM37" s="169"/>
      <c r="QN37" s="169"/>
      <c r="QO37" s="169"/>
      <c r="QP37" s="169"/>
      <c r="RB37" s="169"/>
      <c r="RC37" s="169"/>
      <c r="RD37" s="169"/>
      <c r="RE37" s="169"/>
      <c r="RF37" s="169"/>
      <c r="RG37" s="169"/>
      <c r="RS37" s="169"/>
      <c r="RT37" s="169"/>
      <c r="RU37" s="169"/>
      <c r="RV37" s="169"/>
      <c r="RW37" s="169"/>
      <c r="RX37" s="169"/>
      <c r="SJ37" s="169"/>
      <c r="SK37" s="169"/>
      <c r="SL37" s="169"/>
      <c r="SM37" s="169"/>
      <c r="SN37" s="169"/>
      <c r="SO37" s="169"/>
      <c r="TA37" s="169"/>
      <c r="TB37" s="169"/>
      <c r="TC37" s="169"/>
      <c r="TD37" s="169"/>
      <c r="TE37" s="169"/>
      <c r="TF37" s="169"/>
    </row>
    <row r="38" spans="1:526" s="170" customFormat="1" ht="12.75" outlineLevel="1">
      <c r="A38" s="194" t="s">
        <v>138</v>
      </c>
      <c r="B38" s="194" t="s">
        <v>153</v>
      </c>
      <c r="C38" s="168">
        <v>1</v>
      </c>
      <c r="D38" s="167">
        <v>15000</v>
      </c>
      <c r="E38" s="167">
        <f t="shared" si="1223"/>
        <v>15000</v>
      </c>
      <c r="F38" s="167">
        <f>E38*31.5%</f>
        <v>4725</v>
      </c>
      <c r="G38" s="168">
        <v>2</v>
      </c>
      <c r="H38" s="167">
        <v>15000</v>
      </c>
      <c r="I38" s="167">
        <f t="shared" si="1224"/>
        <v>30000</v>
      </c>
      <c r="J38" s="167">
        <f t="shared" si="1225"/>
        <v>9450</v>
      </c>
      <c r="K38" s="167">
        <v>15000</v>
      </c>
      <c r="L38" s="167">
        <f>I38-K38</f>
        <v>15000</v>
      </c>
      <c r="M38" s="168">
        <f t="shared" si="1227"/>
        <v>1</v>
      </c>
      <c r="N38" s="169"/>
      <c r="O38" s="169"/>
      <c r="P38" s="169"/>
      <c r="AB38" s="169"/>
      <c r="AC38" s="169"/>
      <c r="AD38" s="169"/>
      <c r="AE38" s="169"/>
      <c r="AF38" s="169"/>
      <c r="AG38" s="169"/>
      <c r="AS38" s="169"/>
      <c r="AT38" s="169"/>
      <c r="AU38" s="169"/>
      <c r="AV38" s="169"/>
      <c r="AW38" s="169"/>
      <c r="AX38" s="169"/>
      <c r="BJ38" s="169"/>
      <c r="BK38" s="169"/>
      <c r="BL38" s="169"/>
      <c r="BM38" s="169"/>
      <c r="BN38" s="169"/>
      <c r="BO38" s="169"/>
      <c r="CA38" s="169"/>
      <c r="CB38" s="169"/>
      <c r="CC38" s="169"/>
      <c r="CD38" s="169"/>
      <c r="CE38" s="169"/>
      <c r="CF38" s="169"/>
      <c r="CR38" s="169"/>
      <c r="CS38" s="169"/>
      <c r="CT38" s="169"/>
      <c r="CU38" s="169"/>
      <c r="CV38" s="169"/>
      <c r="CW38" s="169"/>
      <c r="DI38" s="169"/>
      <c r="DJ38" s="169"/>
      <c r="DK38" s="169"/>
      <c r="DL38" s="169"/>
      <c r="DM38" s="169"/>
      <c r="DN38" s="169"/>
      <c r="DZ38" s="169"/>
      <c r="EA38" s="169"/>
      <c r="EB38" s="169"/>
      <c r="EC38" s="169"/>
      <c r="ED38" s="169"/>
      <c r="EE38" s="169"/>
      <c r="EQ38" s="169"/>
      <c r="ER38" s="169"/>
      <c r="ES38" s="169"/>
      <c r="ET38" s="169"/>
      <c r="EU38" s="169"/>
      <c r="EV38" s="169"/>
      <c r="FH38" s="169"/>
      <c r="FI38" s="169"/>
      <c r="FJ38" s="169"/>
      <c r="FK38" s="169"/>
      <c r="FL38" s="169"/>
      <c r="FM38" s="169"/>
      <c r="FY38" s="169"/>
      <c r="FZ38" s="169"/>
      <c r="GA38" s="169"/>
      <c r="GB38" s="169"/>
      <c r="GC38" s="169"/>
      <c r="GD38" s="169"/>
      <c r="GP38" s="169"/>
      <c r="GQ38" s="169"/>
      <c r="GR38" s="169"/>
      <c r="GS38" s="169"/>
      <c r="GT38" s="169"/>
      <c r="GU38" s="169"/>
      <c r="HG38" s="169"/>
      <c r="HH38" s="169"/>
      <c r="HI38" s="169"/>
      <c r="HJ38" s="169"/>
      <c r="HK38" s="169"/>
      <c r="HL38" s="169"/>
      <c r="HX38" s="169"/>
      <c r="HY38" s="169"/>
      <c r="HZ38" s="169"/>
      <c r="IA38" s="169"/>
      <c r="IB38" s="169"/>
      <c r="IC38" s="169"/>
      <c r="IO38" s="169"/>
      <c r="IP38" s="169"/>
      <c r="IQ38" s="169"/>
      <c r="IR38" s="169"/>
      <c r="IS38" s="169"/>
      <c r="IT38" s="169"/>
      <c r="JF38" s="169"/>
      <c r="JG38" s="169"/>
      <c r="JH38" s="169"/>
      <c r="JI38" s="169"/>
      <c r="JJ38" s="169"/>
      <c r="JK38" s="169"/>
      <c r="JW38" s="169"/>
      <c r="JX38" s="169"/>
      <c r="JY38" s="169"/>
      <c r="JZ38" s="169"/>
      <c r="KA38" s="169"/>
      <c r="KB38" s="169"/>
      <c r="KN38" s="169"/>
      <c r="KO38" s="169"/>
      <c r="KP38" s="169"/>
      <c r="KQ38" s="169"/>
      <c r="KR38" s="169"/>
      <c r="KS38" s="169"/>
      <c r="LE38" s="169"/>
      <c r="LF38" s="169"/>
      <c r="LG38" s="169"/>
      <c r="LH38" s="169"/>
      <c r="LI38" s="169"/>
      <c r="LJ38" s="169"/>
      <c r="LV38" s="169"/>
      <c r="LW38" s="169"/>
      <c r="LX38" s="169"/>
      <c r="LY38" s="169"/>
      <c r="LZ38" s="169"/>
      <c r="MA38" s="169"/>
      <c r="MM38" s="169"/>
      <c r="MN38" s="169"/>
      <c r="MO38" s="169"/>
      <c r="MP38" s="169"/>
      <c r="MQ38" s="169"/>
      <c r="MR38" s="169"/>
      <c r="ND38" s="169"/>
      <c r="NE38" s="169"/>
      <c r="NF38" s="169"/>
      <c r="NG38" s="169"/>
      <c r="NH38" s="169"/>
      <c r="NI38" s="169"/>
      <c r="NU38" s="169"/>
      <c r="NV38" s="169"/>
      <c r="NW38" s="169"/>
      <c r="NX38" s="169"/>
      <c r="NY38" s="169"/>
      <c r="NZ38" s="169"/>
      <c r="OL38" s="169"/>
      <c r="OM38" s="169"/>
      <c r="ON38" s="169"/>
      <c r="OO38" s="169"/>
      <c r="OP38" s="169"/>
      <c r="OQ38" s="169"/>
      <c r="PC38" s="169"/>
      <c r="PD38" s="169"/>
      <c r="PE38" s="169"/>
      <c r="PF38" s="169"/>
      <c r="PG38" s="169"/>
      <c r="PH38" s="169"/>
      <c r="PT38" s="169"/>
      <c r="PU38" s="169"/>
      <c r="PV38" s="169"/>
      <c r="PW38" s="169"/>
      <c r="PX38" s="169"/>
      <c r="PY38" s="169"/>
      <c r="QK38" s="169"/>
      <c r="QL38" s="169"/>
      <c r="QM38" s="169"/>
      <c r="QN38" s="169"/>
      <c r="QO38" s="169"/>
      <c r="QP38" s="169"/>
      <c r="RB38" s="169"/>
      <c r="RC38" s="169"/>
      <c r="RD38" s="169"/>
      <c r="RE38" s="169"/>
      <c r="RF38" s="169"/>
      <c r="RG38" s="169"/>
      <c r="RS38" s="169"/>
      <c r="RT38" s="169"/>
      <c r="RU38" s="169"/>
      <c r="RV38" s="169"/>
      <c r="RW38" s="169"/>
      <c r="RX38" s="169"/>
      <c r="SJ38" s="169"/>
      <c r="SK38" s="169"/>
      <c r="SL38" s="169"/>
      <c r="SM38" s="169"/>
      <c r="SN38" s="169"/>
      <c r="SO38" s="169"/>
      <c r="TA38" s="169"/>
      <c r="TB38" s="169"/>
      <c r="TC38" s="169"/>
      <c r="TD38" s="169"/>
      <c r="TE38" s="169"/>
      <c r="TF38" s="169"/>
    </row>
    <row r="39" spans="1:526" s="170" customFormat="1" ht="12.75" outlineLevel="1">
      <c r="A39" s="194" t="s">
        <v>139</v>
      </c>
      <c r="B39" s="194" t="s">
        <v>153</v>
      </c>
      <c r="C39" s="168"/>
      <c r="D39" s="168"/>
      <c r="E39" s="167">
        <f t="shared" si="1223"/>
        <v>0</v>
      </c>
      <c r="F39" s="167"/>
      <c r="G39" s="168">
        <v>1</v>
      </c>
      <c r="H39" s="167">
        <v>15000</v>
      </c>
      <c r="I39" s="167">
        <f t="shared" si="1224"/>
        <v>15000</v>
      </c>
      <c r="J39" s="167">
        <f t="shared" si="1225"/>
        <v>4725</v>
      </c>
      <c r="K39" s="167">
        <v>0</v>
      </c>
      <c r="L39" s="167">
        <f>I39</f>
        <v>15000</v>
      </c>
      <c r="M39" s="168">
        <f t="shared" si="1227"/>
        <v>1</v>
      </c>
      <c r="N39" s="169"/>
      <c r="O39" s="169"/>
      <c r="P39" s="169"/>
      <c r="AB39" s="169"/>
      <c r="AC39" s="169"/>
      <c r="AD39" s="169"/>
      <c r="AE39" s="169"/>
      <c r="AF39" s="169"/>
      <c r="AG39" s="169"/>
      <c r="AS39" s="169"/>
      <c r="AT39" s="169"/>
      <c r="AU39" s="169"/>
      <c r="AV39" s="169"/>
      <c r="AW39" s="169"/>
      <c r="AX39" s="169"/>
      <c r="BJ39" s="169"/>
      <c r="BK39" s="169"/>
      <c r="BL39" s="169"/>
      <c r="BM39" s="169"/>
      <c r="BN39" s="169"/>
      <c r="BO39" s="169"/>
      <c r="CA39" s="169"/>
      <c r="CB39" s="169"/>
      <c r="CC39" s="169"/>
      <c r="CD39" s="169"/>
      <c r="CE39" s="169"/>
      <c r="CF39" s="169"/>
      <c r="CR39" s="169"/>
      <c r="CS39" s="169"/>
      <c r="CT39" s="169"/>
      <c r="CU39" s="169"/>
      <c r="CV39" s="169"/>
      <c r="CW39" s="169"/>
      <c r="DI39" s="169"/>
      <c r="DJ39" s="169"/>
      <c r="DK39" s="169"/>
      <c r="DL39" s="169"/>
      <c r="DM39" s="169"/>
      <c r="DN39" s="169"/>
      <c r="DZ39" s="169"/>
      <c r="EA39" s="169"/>
      <c r="EB39" s="169"/>
      <c r="EC39" s="169"/>
      <c r="ED39" s="169"/>
      <c r="EE39" s="169"/>
      <c r="EQ39" s="169"/>
      <c r="ER39" s="169"/>
      <c r="ES39" s="169"/>
      <c r="ET39" s="169"/>
      <c r="EU39" s="169"/>
      <c r="EV39" s="169"/>
      <c r="FH39" s="169"/>
      <c r="FI39" s="169"/>
      <c r="FJ39" s="169"/>
      <c r="FK39" s="169"/>
      <c r="FL39" s="169"/>
      <c r="FM39" s="169"/>
      <c r="FY39" s="169"/>
      <c r="FZ39" s="169"/>
      <c r="GA39" s="169"/>
      <c r="GB39" s="169"/>
      <c r="GC39" s="169"/>
      <c r="GD39" s="169"/>
      <c r="GP39" s="169"/>
      <c r="GQ39" s="169"/>
      <c r="GR39" s="169"/>
      <c r="GS39" s="169"/>
      <c r="GT39" s="169"/>
      <c r="GU39" s="169"/>
      <c r="HG39" s="169"/>
      <c r="HH39" s="169"/>
      <c r="HI39" s="169"/>
      <c r="HJ39" s="169"/>
      <c r="HK39" s="169"/>
      <c r="HL39" s="169"/>
      <c r="HX39" s="169"/>
      <c r="HY39" s="169"/>
      <c r="HZ39" s="169"/>
      <c r="IA39" s="169"/>
      <c r="IB39" s="169"/>
      <c r="IC39" s="169"/>
      <c r="IO39" s="169"/>
      <c r="IP39" s="169"/>
      <c r="IQ39" s="169"/>
      <c r="IR39" s="169"/>
      <c r="IS39" s="169"/>
      <c r="IT39" s="169"/>
      <c r="JF39" s="169"/>
      <c r="JG39" s="169"/>
      <c r="JH39" s="169"/>
      <c r="JI39" s="169"/>
      <c r="JJ39" s="169"/>
      <c r="JK39" s="169"/>
      <c r="JW39" s="169"/>
      <c r="JX39" s="169"/>
      <c r="JY39" s="169"/>
      <c r="JZ39" s="169"/>
      <c r="KA39" s="169"/>
      <c r="KB39" s="169"/>
      <c r="KN39" s="169"/>
      <c r="KO39" s="169"/>
      <c r="KP39" s="169"/>
      <c r="KQ39" s="169"/>
      <c r="KR39" s="169"/>
      <c r="KS39" s="169"/>
      <c r="LE39" s="169"/>
      <c r="LF39" s="169"/>
      <c r="LG39" s="169"/>
      <c r="LH39" s="169"/>
      <c r="LI39" s="169"/>
      <c r="LJ39" s="169"/>
      <c r="LV39" s="169"/>
      <c r="LW39" s="169"/>
      <c r="LX39" s="169"/>
      <c r="LY39" s="169"/>
      <c r="LZ39" s="169"/>
      <c r="MA39" s="169"/>
      <c r="MM39" s="169"/>
      <c r="MN39" s="169"/>
      <c r="MO39" s="169"/>
      <c r="MP39" s="169"/>
      <c r="MQ39" s="169"/>
      <c r="MR39" s="169"/>
      <c r="ND39" s="169"/>
      <c r="NE39" s="169"/>
      <c r="NF39" s="169"/>
      <c r="NG39" s="169"/>
      <c r="NH39" s="169"/>
      <c r="NI39" s="169"/>
      <c r="NU39" s="169"/>
      <c r="NV39" s="169"/>
      <c r="NW39" s="169"/>
      <c r="NX39" s="169"/>
      <c r="NY39" s="169"/>
      <c r="NZ39" s="169"/>
      <c r="OL39" s="169"/>
      <c r="OM39" s="169"/>
      <c r="ON39" s="169"/>
      <c r="OO39" s="169"/>
      <c r="OP39" s="169"/>
      <c r="OQ39" s="169"/>
      <c r="PC39" s="169"/>
      <c r="PD39" s="169"/>
      <c r="PE39" s="169"/>
      <c r="PF39" s="169"/>
      <c r="PG39" s="169"/>
      <c r="PH39" s="169"/>
      <c r="PT39" s="169"/>
      <c r="PU39" s="169"/>
      <c r="PV39" s="169"/>
      <c r="PW39" s="169"/>
      <c r="PX39" s="169"/>
      <c r="PY39" s="169"/>
      <c r="QK39" s="169"/>
      <c r="QL39" s="169"/>
      <c r="QM39" s="169"/>
      <c r="QN39" s="169"/>
      <c r="QO39" s="169"/>
      <c r="QP39" s="169"/>
      <c r="RB39" s="169"/>
      <c r="RC39" s="169"/>
      <c r="RD39" s="169"/>
      <c r="RE39" s="169"/>
      <c r="RF39" s="169"/>
      <c r="RG39" s="169"/>
      <c r="RS39" s="169"/>
      <c r="RT39" s="169"/>
      <c r="RU39" s="169"/>
      <c r="RV39" s="169"/>
      <c r="RW39" s="169"/>
      <c r="RX39" s="169"/>
      <c r="SJ39" s="169"/>
      <c r="SK39" s="169"/>
      <c r="SL39" s="169"/>
      <c r="SM39" s="169"/>
      <c r="SN39" s="169"/>
      <c r="SO39" s="169"/>
      <c r="TA39" s="169"/>
      <c r="TB39" s="169"/>
      <c r="TC39" s="169"/>
      <c r="TD39" s="169"/>
      <c r="TE39" s="169"/>
      <c r="TF39" s="169"/>
    </row>
    <row r="40" spans="1:526" s="170" customFormat="1" ht="12.75" outlineLevel="1">
      <c r="A40" s="194" t="s">
        <v>140</v>
      </c>
      <c r="B40" s="194" t="s">
        <v>153</v>
      </c>
      <c r="C40" s="168"/>
      <c r="D40" s="168"/>
      <c r="E40" s="167">
        <f t="shared" si="1223"/>
        <v>0</v>
      </c>
      <c r="F40" s="167"/>
      <c r="G40" s="168">
        <v>1</v>
      </c>
      <c r="H40" s="167">
        <v>14000</v>
      </c>
      <c r="I40" s="167">
        <f t="shared" si="1224"/>
        <v>14000</v>
      </c>
      <c r="J40" s="167">
        <f t="shared" si="1225"/>
        <v>4410</v>
      </c>
      <c r="K40" s="167">
        <v>0</v>
      </c>
      <c r="L40" s="167">
        <f>I40</f>
        <v>14000</v>
      </c>
      <c r="M40" s="168">
        <f t="shared" si="1227"/>
        <v>1</v>
      </c>
      <c r="N40" s="169"/>
      <c r="O40" s="169"/>
      <c r="P40" s="169"/>
      <c r="AB40" s="169"/>
      <c r="AC40" s="169"/>
      <c r="AD40" s="169"/>
      <c r="AE40" s="169"/>
      <c r="AF40" s="169"/>
      <c r="AG40" s="169"/>
      <c r="AS40" s="169"/>
      <c r="AT40" s="169"/>
      <c r="AU40" s="169"/>
      <c r="AV40" s="169"/>
      <c r="AW40" s="169"/>
      <c r="AX40" s="169"/>
      <c r="BJ40" s="169"/>
      <c r="BK40" s="169"/>
      <c r="BL40" s="169"/>
      <c r="BM40" s="169"/>
      <c r="BN40" s="169"/>
      <c r="BO40" s="169"/>
      <c r="CA40" s="169"/>
      <c r="CB40" s="169"/>
      <c r="CC40" s="169"/>
      <c r="CD40" s="169"/>
      <c r="CE40" s="169"/>
      <c r="CF40" s="169"/>
      <c r="CR40" s="169"/>
      <c r="CS40" s="169"/>
      <c r="CT40" s="169"/>
      <c r="CU40" s="169"/>
      <c r="CV40" s="169"/>
      <c r="CW40" s="169"/>
      <c r="DI40" s="169"/>
      <c r="DJ40" s="169"/>
      <c r="DK40" s="169"/>
      <c r="DL40" s="169"/>
      <c r="DM40" s="169"/>
      <c r="DN40" s="169"/>
      <c r="DZ40" s="169"/>
      <c r="EA40" s="169"/>
      <c r="EB40" s="169"/>
      <c r="EC40" s="169"/>
      <c r="ED40" s="169"/>
      <c r="EE40" s="169"/>
      <c r="EQ40" s="169"/>
      <c r="ER40" s="169"/>
      <c r="ES40" s="169"/>
      <c r="ET40" s="169"/>
      <c r="EU40" s="169"/>
      <c r="EV40" s="169"/>
      <c r="FH40" s="169"/>
      <c r="FI40" s="169"/>
      <c r="FJ40" s="169"/>
      <c r="FK40" s="169"/>
      <c r="FL40" s="169"/>
      <c r="FM40" s="169"/>
      <c r="FY40" s="169"/>
      <c r="FZ40" s="169"/>
      <c r="GA40" s="169"/>
      <c r="GB40" s="169"/>
      <c r="GC40" s="169"/>
      <c r="GD40" s="169"/>
      <c r="GP40" s="169"/>
      <c r="GQ40" s="169"/>
      <c r="GR40" s="169"/>
      <c r="GS40" s="169"/>
      <c r="GT40" s="169"/>
      <c r="GU40" s="169"/>
      <c r="HG40" s="169"/>
      <c r="HH40" s="169"/>
      <c r="HI40" s="169"/>
      <c r="HJ40" s="169"/>
      <c r="HK40" s="169"/>
      <c r="HL40" s="169"/>
      <c r="HX40" s="169"/>
      <c r="HY40" s="169"/>
      <c r="HZ40" s="169"/>
      <c r="IA40" s="169"/>
      <c r="IB40" s="169"/>
      <c r="IC40" s="169"/>
      <c r="IO40" s="169"/>
      <c r="IP40" s="169"/>
      <c r="IQ40" s="169"/>
      <c r="IR40" s="169"/>
      <c r="IS40" s="169"/>
      <c r="IT40" s="169"/>
      <c r="JF40" s="169"/>
      <c r="JG40" s="169"/>
      <c r="JH40" s="169"/>
      <c r="JI40" s="169"/>
      <c r="JJ40" s="169"/>
      <c r="JK40" s="169"/>
      <c r="JW40" s="169"/>
      <c r="JX40" s="169"/>
      <c r="JY40" s="169"/>
      <c r="JZ40" s="169"/>
      <c r="KA40" s="169"/>
      <c r="KB40" s="169"/>
      <c r="KN40" s="169"/>
      <c r="KO40" s="169"/>
      <c r="KP40" s="169"/>
      <c r="KQ40" s="169"/>
      <c r="KR40" s="169"/>
      <c r="KS40" s="169"/>
      <c r="LE40" s="169"/>
      <c r="LF40" s="169"/>
      <c r="LG40" s="169"/>
      <c r="LH40" s="169"/>
      <c r="LI40" s="169"/>
      <c r="LJ40" s="169"/>
      <c r="LV40" s="169"/>
      <c r="LW40" s="169"/>
      <c r="LX40" s="169"/>
      <c r="LY40" s="169"/>
      <c r="LZ40" s="169"/>
      <c r="MA40" s="169"/>
      <c r="MM40" s="169"/>
      <c r="MN40" s="169"/>
      <c r="MO40" s="169"/>
      <c r="MP40" s="169"/>
      <c r="MQ40" s="169"/>
      <c r="MR40" s="169"/>
      <c r="ND40" s="169"/>
      <c r="NE40" s="169"/>
      <c r="NF40" s="169"/>
      <c r="NG40" s="169"/>
      <c r="NH40" s="169"/>
      <c r="NI40" s="169"/>
      <c r="NU40" s="169"/>
      <c r="NV40" s="169"/>
      <c r="NW40" s="169"/>
      <c r="NX40" s="169"/>
      <c r="NY40" s="169"/>
      <c r="NZ40" s="169"/>
      <c r="OL40" s="169"/>
      <c r="OM40" s="169"/>
      <c r="ON40" s="169"/>
      <c r="OO40" s="169"/>
      <c r="OP40" s="169"/>
      <c r="OQ40" s="169"/>
      <c r="PC40" s="169"/>
      <c r="PD40" s="169"/>
      <c r="PE40" s="169"/>
      <c r="PF40" s="169"/>
      <c r="PG40" s="169"/>
      <c r="PH40" s="169"/>
      <c r="PT40" s="169"/>
      <c r="PU40" s="169"/>
      <c r="PV40" s="169"/>
      <c r="PW40" s="169"/>
      <c r="PX40" s="169"/>
      <c r="PY40" s="169"/>
      <c r="QK40" s="169"/>
      <c r="QL40" s="169"/>
      <c r="QM40" s="169"/>
      <c r="QN40" s="169"/>
      <c r="QO40" s="169"/>
      <c r="QP40" s="169"/>
      <c r="RB40" s="169"/>
      <c r="RC40" s="169"/>
      <c r="RD40" s="169"/>
      <c r="RE40" s="169"/>
      <c r="RF40" s="169"/>
      <c r="RG40" s="169"/>
      <c r="RS40" s="169"/>
      <c r="RT40" s="169"/>
      <c r="RU40" s="169"/>
      <c r="RV40" s="169"/>
      <c r="RW40" s="169"/>
      <c r="RX40" s="169"/>
      <c r="SJ40" s="169"/>
      <c r="SK40" s="169"/>
      <c r="SL40" s="169"/>
      <c r="SM40" s="169"/>
      <c r="SN40" s="169"/>
      <c r="SO40" s="169"/>
      <c r="TA40" s="169"/>
      <c r="TB40" s="169"/>
      <c r="TC40" s="169"/>
      <c r="TD40" s="169"/>
      <c r="TE40" s="169"/>
      <c r="TF40" s="169"/>
    </row>
    <row r="41" spans="1:526" s="170" customFormat="1" ht="12.75" outlineLevel="1">
      <c r="A41" s="194" t="s">
        <v>141</v>
      </c>
      <c r="B41" s="194" t="s">
        <v>153</v>
      </c>
      <c r="C41" s="168"/>
      <c r="D41" s="167">
        <v>15000</v>
      </c>
      <c r="E41" s="167">
        <f t="shared" si="1223"/>
        <v>0</v>
      </c>
      <c r="F41" s="167">
        <f>E41*31.5%</f>
        <v>0</v>
      </c>
      <c r="G41" s="168">
        <v>1</v>
      </c>
      <c r="H41" s="167">
        <v>15000</v>
      </c>
      <c r="I41" s="167">
        <f t="shared" si="1224"/>
        <v>15000</v>
      </c>
      <c r="J41" s="167">
        <f t="shared" si="1225"/>
        <v>4725</v>
      </c>
      <c r="K41" s="167">
        <v>0</v>
      </c>
      <c r="L41" s="167">
        <f>I41</f>
        <v>15000</v>
      </c>
      <c r="M41" s="168">
        <f t="shared" si="1227"/>
        <v>1</v>
      </c>
      <c r="N41" s="169"/>
      <c r="O41" s="169"/>
      <c r="P41" s="169"/>
      <c r="AB41" s="169"/>
      <c r="AC41" s="169"/>
      <c r="AD41" s="169"/>
      <c r="AE41" s="169"/>
      <c r="AF41" s="169"/>
      <c r="AG41" s="169"/>
      <c r="AS41" s="169"/>
      <c r="AT41" s="169"/>
      <c r="AU41" s="169"/>
      <c r="AV41" s="169"/>
      <c r="AW41" s="169"/>
      <c r="AX41" s="169"/>
      <c r="BJ41" s="169"/>
      <c r="BK41" s="169"/>
      <c r="BL41" s="169"/>
      <c r="BM41" s="169"/>
      <c r="BN41" s="169"/>
      <c r="BO41" s="169"/>
      <c r="CA41" s="169"/>
      <c r="CB41" s="169"/>
      <c r="CC41" s="169"/>
      <c r="CD41" s="169"/>
      <c r="CE41" s="169"/>
      <c r="CF41" s="169"/>
      <c r="CR41" s="169"/>
      <c r="CS41" s="169"/>
      <c r="CT41" s="169"/>
      <c r="CU41" s="169"/>
      <c r="CV41" s="169"/>
      <c r="CW41" s="169"/>
      <c r="DI41" s="169"/>
      <c r="DJ41" s="169"/>
      <c r="DK41" s="169"/>
      <c r="DL41" s="169"/>
      <c r="DM41" s="169"/>
      <c r="DN41" s="169"/>
      <c r="DZ41" s="169"/>
      <c r="EA41" s="169"/>
      <c r="EB41" s="169"/>
      <c r="EC41" s="169"/>
      <c r="ED41" s="169"/>
      <c r="EE41" s="169"/>
      <c r="EQ41" s="169"/>
      <c r="ER41" s="169"/>
      <c r="ES41" s="169"/>
      <c r="ET41" s="169"/>
      <c r="EU41" s="169"/>
      <c r="EV41" s="169"/>
      <c r="FH41" s="169"/>
      <c r="FI41" s="169"/>
      <c r="FJ41" s="169"/>
      <c r="FK41" s="169"/>
      <c r="FL41" s="169"/>
      <c r="FM41" s="169"/>
      <c r="FY41" s="169"/>
      <c r="FZ41" s="169"/>
      <c r="GA41" s="169"/>
      <c r="GB41" s="169"/>
      <c r="GC41" s="169"/>
      <c r="GD41" s="169"/>
      <c r="GP41" s="169"/>
      <c r="GQ41" s="169"/>
      <c r="GR41" s="169"/>
      <c r="GS41" s="169"/>
      <c r="GT41" s="169"/>
      <c r="GU41" s="169"/>
      <c r="HG41" s="169"/>
      <c r="HH41" s="169"/>
      <c r="HI41" s="169"/>
      <c r="HJ41" s="169"/>
      <c r="HK41" s="169"/>
      <c r="HL41" s="169"/>
      <c r="HX41" s="169"/>
      <c r="HY41" s="169"/>
      <c r="HZ41" s="169"/>
      <c r="IA41" s="169"/>
      <c r="IB41" s="169"/>
      <c r="IC41" s="169"/>
      <c r="IO41" s="169"/>
      <c r="IP41" s="169"/>
      <c r="IQ41" s="169"/>
      <c r="IR41" s="169"/>
      <c r="IS41" s="169"/>
      <c r="IT41" s="169"/>
      <c r="JF41" s="169"/>
      <c r="JG41" s="169"/>
      <c r="JH41" s="169"/>
      <c r="JI41" s="169"/>
      <c r="JJ41" s="169"/>
      <c r="JK41" s="169"/>
      <c r="JW41" s="169"/>
      <c r="JX41" s="169"/>
      <c r="JY41" s="169"/>
      <c r="JZ41" s="169"/>
      <c r="KA41" s="169"/>
      <c r="KB41" s="169"/>
      <c r="KN41" s="169"/>
      <c r="KO41" s="169"/>
      <c r="KP41" s="169"/>
      <c r="KQ41" s="169"/>
      <c r="KR41" s="169"/>
      <c r="KS41" s="169"/>
      <c r="LE41" s="169"/>
      <c r="LF41" s="169"/>
      <c r="LG41" s="169"/>
      <c r="LH41" s="169"/>
      <c r="LI41" s="169"/>
      <c r="LJ41" s="169"/>
      <c r="LV41" s="169"/>
      <c r="LW41" s="169"/>
      <c r="LX41" s="169"/>
      <c r="LY41" s="169"/>
      <c r="LZ41" s="169"/>
      <c r="MA41" s="169"/>
      <c r="MM41" s="169"/>
      <c r="MN41" s="169"/>
      <c r="MO41" s="169"/>
      <c r="MP41" s="169"/>
      <c r="MQ41" s="169"/>
      <c r="MR41" s="169"/>
      <c r="ND41" s="169"/>
      <c r="NE41" s="169"/>
      <c r="NF41" s="169"/>
      <c r="NG41" s="169"/>
      <c r="NH41" s="169"/>
      <c r="NI41" s="169"/>
      <c r="NU41" s="169"/>
      <c r="NV41" s="169"/>
      <c r="NW41" s="169"/>
      <c r="NX41" s="169"/>
      <c r="NY41" s="169"/>
      <c r="NZ41" s="169"/>
      <c r="OL41" s="169"/>
      <c r="OM41" s="169"/>
      <c r="ON41" s="169"/>
      <c r="OO41" s="169"/>
      <c r="OP41" s="169"/>
      <c r="OQ41" s="169"/>
      <c r="PC41" s="169"/>
      <c r="PD41" s="169"/>
      <c r="PE41" s="169"/>
      <c r="PF41" s="169"/>
      <c r="PG41" s="169"/>
      <c r="PH41" s="169"/>
      <c r="PT41" s="169"/>
      <c r="PU41" s="169"/>
      <c r="PV41" s="169"/>
      <c r="PW41" s="169"/>
      <c r="PX41" s="169"/>
      <c r="PY41" s="169"/>
      <c r="QK41" s="169"/>
      <c r="QL41" s="169"/>
      <c r="QM41" s="169"/>
      <c r="QN41" s="169"/>
      <c r="QO41" s="169"/>
      <c r="QP41" s="169"/>
      <c r="RB41" s="169"/>
      <c r="RC41" s="169"/>
      <c r="RD41" s="169"/>
      <c r="RE41" s="169"/>
      <c r="RF41" s="169"/>
      <c r="RG41" s="169"/>
      <c r="RS41" s="169"/>
      <c r="RT41" s="169"/>
      <c r="RU41" s="169"/>
      <c r="RV41" s="169"/>
      <c r="RW41" s="169"/>
      <c r="RX41" s="169"/>
      <c r="SJ41" s="169"/>
      <c r="SK41" s="169"/>
      <c r="SL41" s="169"/>
      <c r="SM41" s="169"/>
      <c r="SN41" s="169"/>
      <c r="SO41" s="169"/>
      <c r="TA41" s="169"/>
      <c r="TB41" s="169"/>
      <c r="TC41" s="169"/>
      <c r="TD41" s="169"/>
      <c r="TE41" s="169"/>
      <c r="TF41" s="169"/>
    </row>
    <row r="42" spans="1:526" s="120" customFormat="1" ht="12.75" outlineLevel="1">
      <c r="A42" s="171" t="s">
        <v>107</v>
      </c>
      <c r="B42" s="171"/>
      <c r="C42" s="172">
        <f>SUM(C28:C41)</f>
        <v>1</v>
      </c>
      <c r="D42" s="173"/>
      <c r="E42" s="172">
        <f>SUM(E28:E41)</f>
        <v>15000</v>
      </c>
      <c r="F42" s="172">
        <f>SUM(F28:F41)</f>
        <v>4725</v>
      </c>
      <c r="G42" s="172">
        <f>SUM(G28:G41)</f>
        <v>15</v>
      </c>
      <c r="H42" s="173"/>
      <c r="I42" s="172">
        <f>SUM(I28:I41)</f>
        <v>298000</v>
      </c>
      <c r="J42" s="172">
        <f>SUM(J28:J41)</f>
        <v>93870</v>
      </c>
      <c r="K42" s="174">
        <f>SUM(K28:K41)</f>
        <v>127000</v>
      </c>
      <c r="L42" s="174">
        <f>SUM(L28:L41)</f>
        <v>171000</v>
      </c>
      <c r="M42" s="175">
        <f>SUM(M28:M41)</f>
        <v>9</v>
      </c>
      <c r="N42" s="121"/>
      <c r="O42" s="121"/>
      <c r="P42" s="121"/>
      <c r="AB42" s="121"/>
      <c r="AC42" s="121"/>
      <c r="AD42" s="121"/>
      <c r="AE42" s="121"/>
      <c r="AF42" s="121"/>
      <c r="AG42" s="121"/>
      <c r="AS42" s="121"/>
      <c r="AT42" s="121"/>
      <c r="AU42" s="121"/>
      <c r="AV42" s="121"/>
      <c r="AW42" s="121"/>
      <c r="AX42" s="121"/>
      <c r="BJ42" s="121"/>
      <c r="BK42" s="121"/>
      <c r="BL42" s="121"/>
      <c r="BM42" s="121"/>
      <c r="BN42" s="121"/>
      <c r="BO42" s="121"/>
      <c r="CA42" s="121"/>
      <c r="CB42" s="121"/>
      <c r="CC42" s="121"/>
      <c r="CD42" s="121"/>
      <c r="CE42" s="121"/>
      <c r="CF42" s="121"/>
      <c r="CR42" s="121"/>
      <c r="CS42" s="121"/>
      <c r="CT42" s="121"/>
      <c r="CU42" s="121"/>
      <c r="CV42" s="121"/>
      <c r="CW42" s="121"/>
      <c r="DI42" s="121"/>
      <c r="DJ42" s="121"/>
      <c r="DK42" s="121"/>
      <c r="DL42" s="121"/>
      <c r="DM42" s="121"/>
      <c r="DN42" s="121"/>
      <c r="DZ42" s="121"/>
      <c r="EA42" s="121"/>
      <c r="EB42" s="121"/>
      <c r="EC42" s="121"/>
      <c r="ED42" s="121"/>
      <c r="EE42" s="121"/>
      <c r="EQ42" s="121"/>
      <c r="ER42" s="121"/>
      <c r="ES42" s="121"/>
      <c r="ET42" s="121"/>
      <c r="EU42" s="121"/>
      <c r="EV42" s="121"/>
      <c r="FH42" s="121"/>
      <c r="FI42" s="121"/>
      <c r="FJ42" s="121"/>
      <c r="FK42" s="121"/>
      <c r="FL42" s="121"/>
      <c r="FM42" s="121"/>
      <c r="FY42" s="121"/>
      <c r="FZ42" s="121"/>
      <c r="GA42" s="121"/>
      <c r="GB42" s="121"/>
      <c r="GC42" s="121"/>
      <c r="GD42" s="121"/>
      <c r="GP42" s="121"/>
      <c r="GQ42" s="121"/>
      <c r="GR42" s="121"/>
      <c r="GS42" s="121"/>
      <c r="GT42" s="121"/>
      <c r="GU42" s="121"/>
      <c r="HG42" s="121"/>
      <c r="HH42" s="121"/>
      <c r="HI42" s="121"/>
      <c r="HJ42" s="121"/>
      <c r="HK42" s="121"/>
      <c r="HL42" s="121"/>
      <c r="HX42" s="121"/>
      <c r="HY42" s="121"/>
      <c r="HZ42" s="121"/>
      <c r="IA42" s="121"/>
      <c r="IB42" s="121"/>
      <c r="IC42" s="121"/>
      <c r="IO42" s="121"/>
      <c r="IP42" s="121"/>
      <c r="IQ42" s="121"/>
      <c r="IR42" s="121"/>
      <c r="IS42" s="121"/>
      <c r="IT42" s="121"/>
      <c r="JF42" s="121"/>
      <c r="JG42" s="121"/>
      <c r="JH42" s="121"/>
      <c r="JI42" s="121"/>
      <c r="JJ42" s="121"/>
      <c r="JK42" s="121"/>
      <c r="JW42" s="121"/>
      <c r="JX42" s="121"/>
      <c r="JY42" s="121"/>
      <c r="JZ42" s="121"/>
      <c r="KA42" s="121"/>
      <c r="KB42" s="121"/>
      <c r="KN42" s="121"/>
      <c r="KO42" s="121"/>
      <c r="KP42" s="121"/>
      <c r="KQ42" s="121"/>
      <c r="KR42" s="121"/>
      <c r="KS42" s="121"/>
      <c r="LE42" s="121"/>
      <c r="LF42" s="121"/>
      <c r="LG42" s="121"/>
      <c r="LH42" s="121"/>
      <c r="LI42" s="121"/>
      <c r="LJ42" s="121"/>
      <c r="LV42" s="121"/>
      <c r="LW42" s="121"/>
      <c r="LX42" s="121"/>
      <c r="LY42" s="121"/>
      <c r="LZ42" s="121"/>
      <c r="MA42" s="121"/>
      <c r="MM42" s="121"/>
      <c r="MN42" s="121"/>
      <c r="MO42" s="121"/>
      <c r="MP42" s="121"/>
      <c r="MQ42" s="121"/>
      <c r="MR42" s="121"/>
      <c r="ND42" s="121"/>
      <c r="NE42" s="121"/>
      <c r="NF42" s="121"/>
      <c r="NG42" s="121"/>
      <c r="NH42" s="121"/>
      <c r="NI42" s="121"/>
      <c r="NU42" s="121"/>
      <c r="NV42" s="121"/>
      <c r="NW42" s="121"/>
      <c r="NX42" s="121"/>
      <c r="NY42" s="121"/>
      <c r="NZ42" s="121"/>
      <c r="OL42" s="121"/>
      <c r="OM42" s="121"/>
      <c r="ON42" s="121"/>
      <c r="OO42" s="121"/>
      <c r="OP42" s="121"/>
      <c r="OQ42" s="121"/>
      <c r="PC42" s="121"/>
      <c r="PD42" s="121"/>
      <c r="PE42" s="121"/>
      <c r="PF42" s="121"/>
      <c r="PG42" s="121"/>
      <c r="PH42" s="121"/>
      <c r="PT42" s="121"/>
      <c r="PU42" s="121"/>
      <c r="PV42" s="121"/>
      <c r="PW42" s="121"/>
      <c r="PX42" s="121"/>
      <c r="PY42" s="121"/>
      <c r="QK42" s="121"/>
      <c r="QL42" s="121"/>
      <c r="QM42" s="121"/>
      <c r="QN42" s="121"/>
      <c r="QO42" s="121"/>
      <c r="QP42" s="121"/>
      <c r="RB42" s="121"/>
      <c r="RC42" s="121"/>
      <c r="RD42" s="121"/>
      <c r="RE42" s="121"/>
      <c r="RF42" s="121"/>
      <c r="RG42" s="121"/>
      <c r="RS42" s="121"/>
      <c r="RT42" s="121"/>
      <c r="RU42" s="121"/>
      <c r="RV42" s="121"/>
      <c r="RW42" s="121"/>
      <c r="RX42" s="121"/>
      <c r="SJ42" s="121"/>
      <c r="SK42" s="121"/>
      <c r="SL42" s="121"/>
      <c r="SM42" s="121"/>
      <c r="SN42" s="121"/>
      <c r="SO42" s="121"/>
      <c r="TA42" s="121"/>
      <c r="TB42" s="121"/>
      <c r="TC42" s="121"/>
      <c r="TD42" s="121"/>
      <c r="TE42" s="121"/>
      <c r="TF42" s="121"/>
    </row>
  </sheetData>
  <mergeCells count="25">
    <mergeCell ref="M26:M27"/>
    <mergeCell ref="K26:L26"/>
    <mergeCell ref="A12:B12"/>
    <mergeCell ref="A17:B17"/>
    <mergeCell ref="F25:I25"/>
    <mergeCell ref="G26:I26"/>
    <mergeCell ref="A21:B21"/>
    <mergeCell ref="A22:B22"/>
    <mergeCell ref="A23:B23"/>
    <mergeCell ref="A6:B6"/>
    <mergeCell ref="A7:B7"/>
    <mergeCell ref="A26:A27"/>
    <mergeCell ref="B26:B27"/>
    <mergeCell ref="C26:F26"/>
    <mergeCell ref="A8:B8"/>
    <mergeCell ref="A9:B9"/>
    <mergeCell ref="A10:B10"/>
    <mergeCell ref="A11:B11"/>
    <mergeCell ref="A13:B13"/>
    <mergeCell ref="A14:B14"/>
    <mergeCell ref="A15:B15"/>
    <mergeCell ref="A16:B16"/>
    <mergeCell ref="A18:B18"/>
    <mergeCell ref="A19:B19"/>
    <mergeCell ref="A20:B20"/>
  </mergeCells>
  <conditionalFormatting sqref="TJ6:XFD7 A6:A7 C6:F7 K6:S6 S7">
    <cfRule type="expression" dxfId="287" priority="128">
      <formula>"И(СМЕЩ(A$1;0;-1;1;1)=ДАТА(ГОД(СМЕЩ(A$1;0;-1;1;1));12;31);СМЕЩ(A$1;0;-2;1;1)&lt;&gt;ДАТА(ГОД(СМЕЩ(A$1;0;-1;1;1));12;31))"</formula>
    </cfRule>
  </conditionalFormatting>
  <conditionalFormatting sqref="T6:AJ6">
    <cfRule type="expression" dxfId="286" priority="127">
      <formula>"И(СМЕЩ(A$1;0;-1;1;1)=ДАТА(ГОД(СМЕЩ(A$1;0;-1;1;1));12;31);СМЕЩ(A$1;0;-2;1;1)&lt;&gt;ДАТА(ГОД(СМЕЩ(A$1;0;-1;1;1));12;31))"</formula>
    </cfRule>
  </conditionalFormatting>
  <conditionalFormatting sqref="DR6:EH6">
    <cfRule type="expression" dxfId="285" priority="121">
      <formula>"И(СМЕЩ(A$1;0;-1;1;1)=ДАТА(ГОД(СМЕЩ(A$1;0;-1;1;1));12;31);СМЕЩ(A$1;0;-2;1;1)&lt;&gt;ДАТА(ГОД(СМЕЩ(A$1;0;-1;1;1));12;31))"</formula>
    </cfRule>
  </conditionalFormatting>
  <conditionalFormatting sqref="AK6:BA6">
    <cfRule type="expression" dxfId="284" priority="126">
      <formula>"И(СМЕЩ(A$1;0;-1;1;1)=ДАТА(ГОД(СМЕЩ(A$1;0;-1;1;1));12;31);СМЕЩ(A$1;0;-2;1;1)&lt;&gt;ДАТА(ГОД(СМЕЩ(A$1;0;-1;1;1));12;31))"</formula>
    </cfRule>
  </conditionalFormatting>
  <conditionalFormatting sqref="EI6:EY6">
    <cfRule type="expression" dxfId="283" priority="120">
      <formula>"И(СМЕЩ(A$1;0;-1;1;1)=ДАТА(ГОД(СМЕЩ(A$1;0;-1;1;1));12;31);СМЕЩ(A$1;0;-2;1;1)&lt;&gt;ДАТА(ГОД(СМЕЩ(A$1;0;-1;1;1));12;31))"</formula>
    </cfRule>
  </conditionalFormatting>
  <conditionalFormatting sqref="BB6:BR6">
    <cfRule type="expression" dxfId="282" priority="125">
      <formula>"И(СМЕЩ(A$1;0;-1;1;1)=ДАТА(ГОД(СМЕЩ(A$1;0;-1;1;1));12;31);СМЕЩ(A$1;0;-2;1;1)&lt;&gt;ДАТА(ГОД(СМЕЩ(A$1;0;-1;1;1));12;31))"</formula>
    </cfRule>
  </conditionalFormatting>
  <conditionalFormatting sqref="BS6:CI6">
    <cfRule type="expression" dxfId="281" priority="124">
      <formula>"И(СМЕЩ(A$1;0;-1;1;1)=ДАТА(ГОД(СМЕЩ(A$1;0;-1;1;1));12;31);СМЕЩ(A$1;0;-2;1;1)&lt;&gt;ДАТА(ГОД(СМЕЩ(A$1;0;-1;1;1));12;31))"</formula>
    </cfRule>
  </conditionalFormatting>
  <conditionalFormatting sqref="CJ6:CZ6">
    <cfRule type="expression" dxfId="280" priority="123">
      <formula>"И(СМЕЩ(A$1;0;-1;1;1)=ДАТА(ГОД(СМЕЩ(A$1;0;-1;1;1));12;31);СМЕЩ(A$1;0;-2;1;1)&lt;&gt;ДАТА(ГОД(СМЕЩ(A$1;0;-1;1;1));12;31))"</formula>
    </cfRule>
  </conditionalFormatting>
  <conditionalFormatting sqref="DA6:DQ6">
    <cfRule type="expression" dxfId="279" priority="122">
      <formula>"И(СМЕЩ(A$1;0;-1;1;1)=ДАТА(ГОД(СМЕЩ(A$1;0;-1;1;1));12;31);СМЕЩ(A$1;0;-2;1;1)&lt;&gt;ДАТА(ГОД(СМЕЩ(A$1;0;-1;1;1));12;31))"</formula>
    </cfRule>
  </conditionalFormatting>
  <conditionalFormatting sqref="A12">
    <cfRule type="expression" dxfId="278" priority="119">
      <formula>"И(СМЕЩ(A$1;0;-1;1;1)=ДАТА(ГОД(СМЕЩ(A$1;0;-1;1;1));12;31);СМЕЩ(A$1;0;-2;1;1)&lt;&gt;ДАТА(ГОД(СМЕЩ(A$1;0;-1;1;1));12;31))"</formula>
    </cfRule>
  </conditionalFormatting>
  <conditionalFormatting sqref="A17">
    <cfRule type="expression" dxfId="277" priority="118">
      <formula>"И(СМЕЩ(A$1;0;-1;1;1)=ДАТА(ГОД(СМЕЩ(A$1;0;-1;1;1));12;31);СМЕЩ(A$1;0;-2;1;1)&lt;&gt;ДАТА(ГОД(СМЕЩ(A$1;0;-1;1;1));12;31))"</formula>
    </cfRule>
  </conditionalFormatting>
  <conditionalFormatting sqref="G6:J7">
    <cfRule type="expression" dxfId="276" priority="117">
      <formula>"И(СМЕЩ(A$1;0;-1;1;1)=ДАТА(ГОД(СМЕЩ(A$1;0;-1;1;1));12;31);СМЕЩ(A$1;0;-2;1;1)&lt;&gt;ДАТА(ГОД(СМЕЩ(A$1;0;-1;1;1));12;31))"</formula>
    </cfRule>
  </conditionalFormatting>
  <conditionalFormatting sqref="K7:N7">
    <cfRule type="expression" dxfId="275" priority="116">
      <formula>"И(СМЕЩ(A$1;0;-1;1;1)=ДАТА(ГОД(СМЕЩ(A$1;0;-1;1;1));12;31);СМЕЩ(A$1;0;-2;1;1)&lt;&gt;ДАТА(ГОД(СМЕЩ(A$1;0;-1;1;1));12;31))"</formula>
    </cfRule>
  </conditionalFormatting>
  <conditionalFormatting sqref="O7:R7">
    <cfRule type="expression" dxfId="274" priority="115">
      <formula>"И(СМЕЩ(A$1;0;-1;1;1)=ДАТА(ГОД(СМЕЩ(A$1;0;-1;1;1));12;31);СМЕЩ(A$1;0;-2;1;1)&lt;&gt;ДАТА(ГОД(СМЕЩ(A$1;0;-1;1;1));12;31))"</formula>
    </cfRule>
  </conditionalFormatting>
  <conditionalFormatting sqref="T7:W7 AJ7:AN7 BA7:BE7 BR7:BV7 CI7:CM7 CZ7:DD7 DQ7:DU7 EH7:EL7 EY7">
    <cfRule type="expression" dxfId="273" priority="114">
      <formula>"И(СМЕЩ(A$1;0;-1;1;1)=ДАТА(ГОД(СМЕЩ(A$1;0;-1;1;1));12;31);СМЕЩ(A$1;0;-2;1;1)&lt;&gt;ДАТА(ГОД(СМЕЩ(A$1;0;-1;1;1));12;31))"</formula>
    </cfRule>
  </conditionalFormatting>
  <conditionalFormatting sqref="X7:AA7 AO7:AR7 BF7:BI7 BW7:BZ7 CN7:CQ7 DE7:DH7 DV7:DY7 EM7:EP7">
    <cfRule type="expression" dxfId="272" priority="113">
      <formula>"И(СМЕЩ(A$1;0;-1;1;1)=ДАТА(ГОД(СМЕЩ(A$1;0;-1;1;1));12;31);СМЕЩ(A$1;0;-2;1;1)&lt;&gt;ДАТА(ГОД(СМЕЩ(A$1;0;-1;1;1));12;31))"</formula>
    </cfRule>
  </conditionalFormatting>
  <conditionalFormatting sqref="AB7:AE7 AS7:AV7 BJ7:BM7 CA7:CD7 CR7:CU7 DI7:DL7 DZ7:EC7 EQ7:ET7">
    <cfRule type="expression" dxfId="271" priority="112">
      <formula>"И(СМЕЩ(A$1;0;-1;1;1)=ДАТА(ГОД(СМЕЩ(A$1;0;-1;1;1));12;31);СМЕЩ(A$1;0;-2;1;1)&lt;&gt;ДАТА(ГОД(СМЕЩ(A$1;0;-1;1;1));12;31))"</formula>
    </cfRule>
  </conditionalFormatting>
  <conditionalFormatting sqref="AF7:AI7 AW7:AZ7 BN7:BQ7 CE7:CH7 CV7:CY7 DM7:DP7 ED7:EG7 EU7:EX7">
    <cfRule type="expression" dxfId="270" priority="111">
      <formula>"И(СМЕЩ(A$1;0;-1;1;1)=ДАТА(ГОД(СМЕЩ(A$1;0;-1;1;1));12;31);СМЕЩ(A$1;0;-2;1;1)&lt;&gt;ДАТА(ГОД(СМЕЩ(A$1;0;-1;1;1));12;31))"</formula>
    </cfRule>
  </conditionalFormatting>
  <conditionalFormatting sqref="EZ6:FP6">
    <cfRule type="expression" dxfId="269" priority="110">
      <formula>"И(СМЕЩ(A$1;0;-1;1;1)=ДАТА(ГОД(СМЕЩ(A$1;0;-1;1;1));12;31);СМЕЩ(A$1;0;-2;1;1)&lt;&gt;ДАТА(ГОД(СМЕЩ(A$1;0;-1;1;1));12;31))"</formula>
    </cfRule>
  </conditionalFormatting>
  <conditionalFormatting sqref="EZ7:FC7 FP7">
    <cfRule type="expression" dxfId="268" priority="109">
      <formula>"И(СМЕЩ(A$1;0;-1;1;1)=ДАТА(ГОД(СМЕЩ(A$1;0;-1;1;1));12;31);СМЕЩ(A$1;0;-2;1;1)&lt;&gt;ДАТА(ГОД(СМЕЩ(A$1;0;-1;1;1));12;31))"</formula>
    </cfRule>
  </conditionalFormatting>
  <conditionalFormatting sqref="FD7:FG7">
    <cfRule type="expression" dxfId="267" priority="108">
      <formula>"И(СМЕЩ(A$1;0;-1;1;1)=ДАТА(ГОД(СМЕЩ(A$1;0;-1;1;1));12;31);СМЕЩ(A$1;0;-2;1;1)&lt;&gt;ДАТА(ГОД(СМЕЩ(A$1;0;-1;1;1));12;31))"</formula>
    </cfRule>
  </conditionalFormatting>
  <conditionalFormatting sqref="FH7:FK7">
    <cfRule type="expression" dxfId="266" priority="107">
      <formula>"И(СМЕЩ(A$1;0;-1;1;1)=ДАТА(ГОД(СМЕЩ(A$1;0;-1;1;1));12;31);СМЕЩ(A$1;0;-2;1;1)&lt;&gt;ДАТА(ГОД(СМЕЩ(A$1;0;-1;1;1));12;31))"</formula>
    </cfRule>
  </conditionalFormatting>
  <conditionalFormatting sqref="FL7:FO7">
    <cfRule type="expression" dxfId="265" priority="106">
      <formula>"И(СМЕЩ(A$1;0;-1;1;1)=ДАТА(ГОД(СМЕЩ(A$1;0;-1;1;1));12;31);СМЕЩ(A$1;0;-2;1;1)&lt;&gt;ДАТА(ГОД(СМЕЩ(A$1;0;-1;1;1));12;31))"</formula>
    </cfRule>
  </conditionalFormatting>
  <conditionalFormatting sqref="FQ6:GG6">
    <cfRule type="expression" dxfId="264" priority="105">
      <formula>"И(СМЕЩ(A$1;0;-1;1;1)=ДАТА(ГОД(СМЕЩ(A$1;0;-1;1;1));12;31);СМЕЩ(A$1;0;-2;1;1)&lt;&gt;ДАТА(ГОД(СМЕЩ(A$1;0;-1;1;1));12;31))"</formula>
    </cfRule>
  </conditionalFormatting>
  <conditionalFormatting sqref="FQ7:FT7 GG7">
    <cfRule type="expression" dxfId="263" priority="104">
      <formula>"И(СМЕЩ(A$1;0;-1;1;1)=ДАТА(ГОД(СМЕЩ(A$1;0;-1;1;1));12;31);СМЕЩ(A$1;0;-2;1;1)&lt;&gt;ДАТА(ГОД(СМЕЩ(A$1;0;-1;1;1));12;31))"</formula>
    </cfRule>
  </conditionalFormatting>
  <conditionalFormatting sqref="FU7:FX7">
    <cfRule type="expression" dxfId="262" priority="103">
      <formula>"И(СМЕЩ(A$1;0;-1;1;1)=ДАТА(ГОД(СМЕЩ(A$1;0;-1;1;1));12;31);СМЕЩ(A$1;0;-2;1;1)&lt;&gt;ДАТА(ГОД(СМЕЩ(A$1;0;-1;1;1));12;31))"</formula>
    </cfRule>
  </conditionalFormatting>
  <conditionalFormatting sqref="FY7:GB7">
    <cfRule type="expression" dxfId="261" priority="102">
      <formula>"И(СМЕЩ(A$1;0;-1;1;1)=ДАТА(ГОД(СМЕЩ(A$1;0;-1;1;1));12;31);СМЕЩ(A$1;0;-2;1;1)&lt;&gt;ДАТА(ГОД(СМЕЩ(A$1;0;-1;1;1));12;31))"</formula>
    </cfRule>
  </conditionalFormatting>
  <conditionalFormatting sqref="GC7:GF7">
    <cfRule type="expression" dxfId="260" priority="101">
      <formula>"И(СМЕЩ(A$1;0;-1;1;1)=ДАТА(ГОД(СМЕЩ(A$1;0;-1;1;1));12;31);СМЕЩ(A$1;0;-2;1;1)&lt;&gt;ДАТА(ГОД(СМЕЩ(A$1;0;-1;1;1));12;31))"</formula>
    </cfRule>
  </conditionalFormatting>
  <conditionalFormatting sqref="GH6:GX6">
    <cfRule type="expression" dxfId="259" priority="100">
      <formula>"И(СМЕЩ(A$1;0;-1;1;1)=ДАТА(ГОД(СМЕЩ(A$1;0;-1;1;1));12;31);СМЕЩ(A$1;0;-2;1;1)&lt;&gt;ДАТА(ГОД(СМЕЩ(A$1;0;-1;1;1));12;31))"</formula>
    </cfRule>
  </conditionalFormatting>
  <conditionalFormatting sqref="GH7:GK7 GX7">
    <cfRule type="expression" dxfId="258" priority="99">
      <formula>"И(СМЕЩ(A$1;0;-1;1;1)=ДАТА(ГОД(СМЕЩ(A$1;0;-1;1;1));12;31);СМЕЩ(A$1;0;-2;1;1)&lt;&gt;ДАТА(ГОД(СМЕЩ(A$1;0;-1;1;1));12;31))"</formula>
    </cfRule>
  </conditionalFormatting>
  <conditionalFormatting sqref="GL7:GO7">
    <cfRule type="expression" dxfId="257" priority="98">
      <formula>"И(СМЕЩ(A$1;0;-1;1;1)=ДАТА(ГОД(СМЕЩ(A$1;0;-1;1;1));12;31);СМЕЩ(A$1;0;-2;1;1)&lt;&gt;ДАТА(ГОД(СМЕЩ(A$1;0;-1;1;1));12;31))"</formula>
    </cfRule>
  </conditionalFormatting>
  <conditionalFormatting sqref="GP7:GS7">
    <cfRule type="expression" dxfId="256" priority="97">
      <formula>"И(СМЕЩ(A$1;0;-1;1;1)=ДАТА(ГОД(СМЕЩ(A$1;0;-1;1;1));12;31);СМЕЩ(A$1;0;-2;1;1)&lt;&gt;ДАТА(ГОД(СМЕЩ(A$1;0;-1;1;1));12;31))"</formula>
    </cfRule>
  </conditionalFormatting>
  <conditionalFormatting sqref="GT7:GW7">
    <cfRule type="expression" dxfId="255" priority="96">
      <formula>"И(СМЕЩ(A$1;0;-1;1;1)=ДАТА(ГОД(СМЕЩ(A$1;0;-1;1;1));12;31);СМЕЩ(A$1;0;-2;1;1)&lt;&gt;ДАТА(ГОД(СМЕЩ(A$1;0;-1;1;1));12;31))"</formula>
    </cfRule>
  </conditionalFormatting>
  <conditionalFormatting sqref="GY6:HO6">
    <cfRule type="expression" dxfId="254" priority="95">
      <formula>"И(СМЕЩ(A$1;0;-1;1;1)=ДАТА(ГОД(СМЕЩ(A$1;0;-1;1;1));12;31);СМЕЩ(A$1;0;-2;1;1)&lt;&gt;ДАТА(ГОД(СМЕЩ(A$1;0;-1;1;1));12;31))"</formula>
    </cfRule>
  </conditionalFormatting>
  <conditionalFormatting sqref="GY7:HB7 HO7">
    <cfRule type="expression" dxfId="253" priority="94">
      <formula>"И(СМЕЩ(A$1;0;-1;1;1)=ДАТА(ГОД(СМЕЩ(A$1;0;-1;1;1));12;31);СМЕЩ(A$1;0;-2;1;1)&lt;&gt;ДАТА(ГОД(СМЕЩ(A$1;0;-1;1;1));12;31))"</formula>
    </cfRule>
  </conditionalFormatting>
  <conditionalFormatting sqref="HC7:HF7">
    <cfRule type="expression" dxfId="252" priority="93">
      <formula>"И(СМЕЩ(A$1;0;-1;1;1)=ДАТА(ГОД(СМЕЩ(A$1;0;-1;1;1));12;31);СМЕЩ(A$1;0;-2;1;1)&lt;&gt;ДАТА(ГОД(СМЕЩ(A$1;0;-1;1;1));12;31))"</formula>
    </cfRule>
  </conditionalFormatting>
  <conditionalFormatting sqref="HG7:HJ7">
    <cfRule type="expression" dxfId="251" priority="92">
      <formula>"И(СМЕЩ(A$1;0;-1;1;1)=ДАТА(ГОД(СМЕЩ(A$1;0;-1;1;1));12;31);СМЕЩ(A$1;0;-2;1;1)&lt;&gt;ДАТА(ГОД(СМЕЩ(A$1;0;-1;1;1));12;31))"</formula>
    </cfRule>
  </conditionalFormatting>
  <conditionalFormatting sqref="HK7:HN7">
    <cfRule type="expression" dxfId="250" priority="91">
      <formula>"И(СМЕЩ(A$1;0;-1;1;1)=ДАТА(ГОД(СМЕЩ(A$1;0;-1;1;1));12;31);СМЕЩ(A$1;0;-2;1;1)&lt;&gt;ДАТА(ГОД(СМЕЩ(A$1;0;-1;1;1));12;31))"</formula>
    </cfRule>
  </conditionalFormatting>
  <conditionalFormatting sqref="HP6:IF6">
    <cfRule type="expression" dxfId="249" priority="90">
      <formula>"И(СМЕЩ(A$1;0;-1;1;1)=ДАТА(ГОД(СМЕЩ(A$1;0;-1;1;1));12;31);СМЕЩ(A$1;0;-2;1;1)&lt;&gt;ДАТА(ГОД(СМЕЩ(A$1;0;-1;1;1));12;31))"</formula>
    </cfRule>
  </conditionalFormatting>
  <conditionalFormatting sqref="HP7:HS7 IF7">
    <cfRule type="expression" dxfId="248" priority="89">
      <formula>"И(СМЕЩ(A$1;0;-1;1;1)=ДАТА(ГОД(СМЕЩ(A$1;0;-1;1;1));12;31);СМЕЩ(A$1;0;-2;1;1)&lt;&gt;ДАТА(ГОД(СМЕЩ(A$1;0;-1;1;1));12;31))"</formula>
    </cfRule>
  </conditionalFormatting>
  <conditionalFormatting sqref="HT7:HW7">
    <cfRule type="expression" dxfId="247" priority="88">
      <formula>"И(СМЕЩ(A$1;0;-1;1;1)=ДАТА(ГОД(СМЕЩ(A$1;0;-1;1;1));12;31);СМЕЩ(A$1;0;-2;1;1)&lt;&gt;ДАТА(ГОД(СМЕЩ(A$1;0;-1;1;1));12;31))"</formula>
    </cfRule>
  </conditionalFormatting>
  <conditionalFormatting sqref="HX7:IA7">
    <cfRule type="expression" dxfId="246" priority="87">
      <formula>"И(СМЕЩ(A$1;0;-1;1;1)=ДАТА(ГОД(СМЕЩ(A$1;0;-1;1;1));12;31);СМЕЩ(A$1;0;-2;1;1)&lt;&gt;ДАТА(ГОД(СМЕЩ(A$1;0;-1;1;1));12;31))"</formula>
    </cfRule>
  </conditionalFormatting>
  <conditionalFormatting sqref="IB7:IE7">
    <cfRule type="expression" dxfId="245" priority="86">
      <formula>"И(СМЕЩ(A$1;0;-1;1;1)=ДАТА(ГОД(СМЕЩ(A$1;0;-1;1;1));12;31);СМЕЩ(A$1;0;-2;1;1)&lt;&gt;ДАТА(ГОД(СМЕЩ(A$1;0;-1;1;1));12;31))"</formula>
    </cfRule>
  </conditionalFormatting>
  <conditionalFormatting sqref="IG6:IW6">
    <cfRule type="expression" dxfId="244" priority="85">
      <formula>"И(СМЕЩ(A$1;0;-1;1;1)=ДАТА(ГОД(СМЕЩ(A$1;0;-1;1;1));12;31);СМЕЩ(A$1;0;-2;1;1)&lt;&gt;ДАТА(ГОД(СМЕЩ(A$1;0;-1;1;1));12;31))"</formula>
    </cfRule>
  </conditionalFormatting>
  <conditionalFormatting sqref="IG7:IJ7 IW7">
    <cfRule type="expression" dxfId="243" priority="84">
      <formula>"И(СМЕЩ(A$1;0;-1;1;1)=ДАТА(ГОД(СМЕЩ(A$1;0;-1;1;1));12;31);СМЕЩ(A$1;0;-2;1;1)&lt;&gt;ДАТА(ГОД(СМЕЩ(A$1;0;-1;1;1));12;31))"</formula>
    </cfRule>
  </conditionalFormatting>
  <conditionalFormatting sqref="IK7:IN7">
    <cfRule type="expression" dxfId="242" priority="83">
      <formula>"И(СМЕЩ(A$1;0;-1;1;1)=ДАТА(ГОД(СМЕЩ(A$1;0;-1;1;1));12;31);СМЕЩ(A$1;0;-2;1;1)&lt;&gt;ДАТА(ГОД(СМЕЩ(A$1;0;-1;1;1));12;31))"</formula>
    </cfRule>
  </conditionalFormatting>
  <conditionalFormatting sqref="IO7:IR7">
    <cfRule type="expression" dxfId="241" priority="82">
      <formula>"И(СМЕЩ(A$1;0;-1;1;1)=ДАТА(ГОД(СМЕЩ(A$1;0;-1;1;1));12;31);СМЕЩ(A$1;0;-2;1;1)&lt;&gt;ДАТА(ГОД(СМЕЩ(A$1;0;-1;1;1));12;31))"</formula>
    </cfRule>
  </conditionalFormatting>
  <conditionalFormatting sqref="IS7:IV7">
    <cfRule type="expression" dxfId="240" priority="81">
      <formula>"И(СМЕЩ(A$1;0;-1;1;1)=ДАТА(ГОД(СМЕЩ(A$1;0;-1;1;1));12;31);СМЕЩ(A$1;0;-2;1;1)&lt;&gt;ДАТА(ГОД(СМЕЩ(A$1;0;-1;1;1));12;31))"</formula>
    </cfRule>
  </conditionalFormatting>
  <conditionalFormatting sqref="IX6:JN6">
    <cfRule type="expression" dxfId="239" priority="80">
      <formula>"И(СМЕЩ(A$1;0;-1;1;1)=ДАТА(ГОД(СМЕЩ(A$1;0;-1;1;1));12;31);СМЕЩ(A$1;0;-2;1;1)&lt;&gt;ДАТА(ГОД(СМЕЩ(A$1;0;-1;1;1));12;31))"</formula>
    </cfRule>
  </conditionalFormatting>
  <conditionalFormatting sqref="IX7:JA7 JN7">
    <cfRule type="expression" dxfId="238" priority="79">
      <formula>"И(СМЕЩ(A$1;0;-1;1;1)=ДАТА(ГОД(СМЕЩ(A$1;0;-1;1;1));12;31);СМЕЩ(A$1;0;-2;1;1)&lt;&gt;ДАТА(ГОД(СМЕЩ(A$1;0;-1;1;1));12;31))"</formula>
    </cfRule>
  </conditionalFormatting>
  <conditionalFormatting sqref="JB7:JE7">
    <cfRule type="expression" dxfId="237" priority="78">
      <formula>"И(СМЕЩ(A$1;0;-1;1;1)=ДАТА(ГОД(СМЕЩ(A$1;0;-1;1;1));12;31);СМЕЩ(A$1;0;-2;1;1)&lt;&gt;ДАТА(ГОД(СМЕЩ(A$1;0;-1;1;1));12;31))"</formula>
    </cfRule>
  </conditionalFormatting>
  <conditionalFormatting sqref="JF7:JI7">
    <cfRule type="expression" dxfId="236" priority="77">
      <formula>"И(СМЕЩ(A$1;0;-1;1;1)=ДАТА(ГОД(СМЕЩ(A$1;0;-1;1;1));12;31);СМЕЩ(A$1;0;-2;1;1)&lt;&gt;ДАТА(ГОД(СМЕЩ(A$1;0;-1;1;1));12;31))"</formula>
    </cfRule>
  </conditionalFormatting>
  <conditionalFormatting sqref="JJ7:JM7">
    <cfRule type="expression" dxfId="235" priority="76">
      <formula>"И(СМЕЩ(A$1;0;-1;1;1)=ДАТА(ГОД(СМЕЩ(A$1;0;-1;1;1));12;31);СМЕЩ(A$1;0;-2;1;1)&lt;&gt;ДАТА(ГОД(СМЕЩ(A$1;0;-1;1;1));12;31))"</formula>
    </cfRule>
  </conditionalFormatting>
  <conditionalFormatting sqref="JO6:KE6">
    <cfRule type="expression" dxfId="234" priority="75">
      <formula>"И(СМЕЩ(A$1;0;-1;1;1)=ДАТА(ГОД(СМЕЩ(A$1;0;-1;1;1));12;31);СМЕЩ(A$1;0;-2;1;1)&lt;&gt;ДАТА(ГОД(СМЕЩ(A$1;0;-1;1;1));12;31))"</formula>
    </cfRule>
  </conditionalFormatting>
  <conditionalFormatting sqref="JO7:JR7 KE7">
    <cfRule type="expression" dxfId="233" priority="74">
      <formula>"И(СМЕЩ(A$1;0;-1;1;1)=ДАТА(ГОД(СМЕЩ(A$1;0;-1;1;1));12;31);СМЕЩ(A$1;0;-2;1;1)&lt;&gt;ДАТА(ГОД(СМЕЩ(A$1;0;-1;1;1));12;31))"</formula>
    </cfRule>
  </conditionalFormatting>
  <conditionalFormatting sqref="JS7:JV7">
    <cfRule type="expression" dxfId="232" priority="73">
      <formula>"И(СМЕЩ(A$1;0;-1;1;1)=ДАТА(ГОД(СМЕЩ(A$1;0;-1;1;1));12;31);СМЕЩ(A$1;0;-2;1;1)&lt;&gt;ДАТА(ГОД(СМЕЩ(A$1;0;-1;1;1));12;31))"</formula>
    </cfRule>
  </conditionalFormatting>
  <conditionalFormatting sqref="JW7:JZ7">
    <cfRule type="expression" dxfId="231" priority="72">
      <formula>"И(СМЕЩ(A$1;0;-1;1;1)=ДАТА(ГОД(СМЕЩ(A$1;0;-1;1;1));12;31);СМЕЩ(A$1;0;-2;1;1)&lt;&gt;ДАТА(ГОД(СМЕЩ(A$1;0;-1;1;1));12;31))"</formula>
    </cfRule>
  </conditionalFormatting>
  <conditionalFormatting sqref="KA7:KD7">
    <cfRule type="expression" dxfId="230" priority="71">
      <formula>"И(СМЕЩ(A$1;0;-1;1;1)=ДАТА(ГОД(СМЕЩ(A$1;0;-1;1;1));12;31);СМЕЩ(A$1;0;-2;1;1)&lt;&gt;ДАТА(ГОД(СМЕЩ(A$1;0;-1;1;1));12;31))"</formula>
    </cfRule>
  </conditionalFormatting>
  <conditionalFormatting sqref="KF6:KV6">
    <cfRule type="expression" dxfId="229" priority="70">
      <formula>"И(СМЕЩ(A$1;0;-1;1;1)=ДАТА(ГОД(СМЕЩ(A$1;0;-1;1;1));12;31);СМЕЩ(A$1;0;-2;1;1)&lt;&gt;ДАТА(ГОД(СМЕЩ(A$1;0;-1;1;1));12;31))"</formula>
    </cfRule>
  </conditionalFormatting>
  <conditionalFormatting sqref="KF7:KI7 KV7">
    <cfRule type="expression" dxfId="228" priority="69">
      <formula>"И(СМЕЩ(A$1;0;-1;1;1)=ДАТА(ГОД(СМЕЩ(A$1;0;-1;1;1));12;31);СМЕЩ(A$1;0;-2;1;1)&lt;&gt;ДАТА(ГОД(СМЕЩ(A$1;0;-1;1;1));12;31))"</formula>
    </cfRule>
  </conditionalFormatting>
  <conditionalFormatting sqref="KJ7:KM7">
    <cfRule type="expression" dxfId="227" priority="68">
      <formula>"И(СМЕЩ(A$1;0;-1;1;1)=ДАТА(ГОД(СМЕЩ(A$1;0;-1;1;1));12;31);СМЕЩ(A$1;0;-2;1;1)&lt;&gt;ДАТА(ГОД(СМЕЩ(A$1;0;-1;1;1));12;31))"</formula>
    </cfRule>
  </conditionalFormatting>
  <conditionalFormatting sqref="KN7:KQ7">
    <cfRule type="expression" dxfId="226" priority="67">
      <formula>"И(СМЕЩ(A$1;0;-1;1;1)=ДАТА(ГОД(СМЕЩ(A$1;0;-1;1;1));12;31);СМЕЩ(A$1;0;-2;1;1)&lt;&gt;ДАТА(ГОД(СМЕЩ(A$1;0;-1;1;1));12;31))"</formula>
    </cfRule>
  </conditionalFormatting>
  <conditionalFormatting sqref="KR7:KU7">
    <cfRule type="expression" dxfId="225" priority="66">
      <formula>"И(СМЕЩ(A$1;0;-1;1;1)=ДАТА(ГОД(СМЕЩ(A$1;0;-1;1;1));12;31);СМЕЩ(A$1;0;-2;1;1)&lt;&gt;ДАТА(ГОД(СМЕЩ(A$1;0;-1;1;1));12;31))"</formula>
    </cfRule>
  </conditionalFormatting>
  <conditionalFormatting sqref="KW6:LM6">
    <cfRule type="expression" dxfId="224" priority="65">
      <formula>"И(СМЕЩ(A$1;0;-1;1;1)=ДАТА(ГОД(СМЕЩ(A$1;0;-1;1;1));12;31);СМЕЩ(A$1;0;-2;1;1)&lt;&gt;ДАТА(ГОД(СМЕЩ(A$1;0;-1;1;1));12;31))"</formula>
    </cfRule>
  </conditionalFormatting>
  <conditionalFormatting sqref="KW7:KZ7 LM7">
    <cfRule type="expression" dxfId="223" priority="64">
      <formula>"И(СМЕЩ(A$1;0;-1;1;1)=ДАТА(ГОД(СМЕЩ(A$1;0;-1;1;1));12;31);СМЕЩ(A$1;0;-2;1;1)&lt;&gt;ДАТА(ГОД(СМЕЩ(A$1;0;-1;1;1));12;31))"</formula>
    </cfRule>
  </conditionalFormatting>
  <conditionalFormatting sqref="LA7:LD7">
    <cfRule type="expression" dxfId="222" priority="63">
      <formula>"И(СМЕЩ(A$1;0;-1;1;1)=ДАТА(ГОД(СМЕЩ(A$1;0;-1;1;1));12;31);СМЕЩ(A$1;0;-2;1;1)&lt;&gt;ДАТА(ГОД(СМЕЩ(A$1;0;-1;1;1));12;31))"</formula>
    </cfRule>
  </conditionalFormatting>
  <conditionalFormatting sqref="LE7:LH7">
    <cfRule type="expression" dxfId="221" priority="62">
      <formula>"И(СМЕЩ(A$1;0;-1;1;1)=ДАТА(ГОД(СМЕЩ(A$1;0;-1;1;1));12;31);СМЕЩ(A$1;0;-2;1;1)&lt;&gt;ДАТА(ГОД(СМЕЩ(A$1;0;-1;1;1));12;31))"</formula>
    </cfRule>
  </conditionalFormatting>
  <conditionalFormatting sqref="LI7:LL7">
    <cfRule type="expression" dxfId="220" priority="61">
      <formula>"И(СМЕЩ(A$1;0;-1;1;1)=ДАТА(ГОД(СМЕЩ(A$1;0;-1;1;1));12;31);СМЕЩ(A$1;0;-2;1;1)&lt;&gt;ДАТА(ГОД(СМЕЩ(A$1;0;-1;1;1));12;31))"</formula>
    </cfRule>
  </conditionalFormatting>
  <conditionalFormatting sqref="LN6:MD6">
    <cfRule type="expression" dxfId="219" priority="60">
      <formula>"И(СМЕЩ(A$1;0;-1;1;1)=ДАТА(ГОД(СМЕЩ(A$1;0;-1;1;1));12;31);СМЕЩ(A$1;0;-2;1;1)&lt;&gt;ДАТА(ГОД(СМЕЩ(A$1;0;-1;1;1));12;31))"</formula>
    </cfRule>
  </conditionalFormatting>
  <conditionalFormatting sqref="LN7:LQ7 MD7">
    <cfRule type="expression" dxfId="218" priority="59">
      <formula>"И(СМЕЩ(A$1;0;-1;1;1)=ДАТА(ГОД(СМЕЩ(A$1;0;-1;1;1));12;31);СМЕЩ(A$1;0;-2;1;1)&lt;&gt;ДАТА(ГОД(СМЕЩ(A$1;0;-1;1;1));12;31))"</formula>
    </cfRule>
  </conditionalFormatting>
  <conditionalFormatting sqref="LR7:LU7">
    <cfRule type="expression" dxfId="217" priority="58">
      <formula>"И(СМЕЩ(A$1;0;-1;1;1)=ДАТА(ГОД(СМЕЩ(A$1;0;-1;1;1));12;31);СМЕЩ(A$1;0;-2;1;1)&lt;&gt;ДАТА(ГОД(СМЕЩ(A$1;0;-1;1;1));12;31))"</formula>
    </cfRule>
  </conditionalFormatting>
  <conditionalFormatting sqref="LV7:LY7">
    <cfRule type="expression" dxfId="216" priority="57">
      <formula>"И(СМЕЩ(A$1;0;-1;1;1)=ДАТА(ГОД(СМЕЩ(A$1;0;-1;1;1));12;31);СМЕЩ(A$1;0;-2;1;1)&lt;&gt;ДАТА(ГОД(СМЕЩ(A$1;0;-1;1;1));12;31))"</formula>
    </cfRule>
  </conditionalFormatting>
  <conditionalFormatting sqref="LZ7:MC7">
    <cfRule type="expression" dxfId="215" priority="56">
      <formula>"И(СМЕЩ(A$1;0;-1;1;1)=ДАТА(ГОД(СМЕЩ(A$1;0;-1;1;1));12;31);СМЕЩ(A$1;0;-2;1;1)&lt;&gt;ДАТА(ГОД(СМЕЩ(A$1;0;-1;1;1));12;31))"</formula>
    </cfRule>
  </conditionalFormatting>
  <conditionalFormatting sqref="ME6:MU6">
    <cfRule type="expression" dxfId="214" priority="55">
      <formula>"И(СМЕЩ(A$1;0;-1;1;1)=ДАТА(ГОД(СМЕЩ(A$1;0;-1;1;1));12;31);СМЕЩ(A$1;0;-2;1;1)&lt;&gt;ДАТА(ГОД(СМЕЩ(A$1;0;-1;1;1));12;31))"</formula>
    </cfRule>
  </conditionalFormatting>
  <conditionalFormatting sqref="ME7:MH7 MU7">
    <cfRule type="expression" dxfId="213" priority="54">
      <formula>"И(СМЕЩ(A$1;0;-1;1;1)=ДАТА(ГОД(СМЕЩ(A$1;0;-1;1;1));12;31);СМЕЩ(A$1;0;-2;1;1)&lt;&gt;ДАТА(ГОД(СМЕЩ(A$1;0;-1;1;1));12;31))"</formula>
    </cfRule>
  </conditionalFormatting>
  <conditionalFormatting sqref="MI7:ML7">
    <cfRule type="expression" dxfId="212" priority="53">
      <formula>"И(СМЕЩ(A$1;0;-1;1;1)=ДАТА(ГОД(СМЕЩ(A$1;0;-1;1;1));12;31);СМЕЩ(A$1;0;-2;1;1)&lt;&gt;ДАТА(ГОД(СМЕЩ(A$1;0;-1;1;1));12;31))"</formula>
    </cfRule>
  </conditionalFormatting>
  <conditionalFormatting sqref="MM7:MP7">
    <cfRule type="expression" dxfId="211" priority="52">
      <formula>"И(СМЕЩ(A$1;0;-1;1;1)=ДАТА(ГОД(СМЕЩ(A$1;0;-1;1;1));12;31);СМЕЩ(A$1;0;-2;1;1)&lt;&gt;ДАТА(ГОД(СМЕЩ(A$1;0;-1;1;1));12;31))"</formula>
    </cfRule>
  </conditionalFormatting>
  <conditionalFormatting sqref="MQ7:MT7">
    <cfRule type="expression" dxfId="210" priority="51">
      <formula>"И(СМЕЩ(A$1;0;-1;1;1)=ДАТА(ГОД(СМЕЩ(A$1;0;-1;1;1));12;31);СМЕЩ(A$1;0;-2;1;1)&lt;&gt;ДАТА(ГОД(СМЕЩ(A$1;0;-1;1;1));12;31))"</formula>
    </cfRule>
  </conditionalFormatting>
  <conditionalFormatting sqref="MV6:NL6">
    <cfRule type="expression" dxfId="209" priority="50">
      <formula>"И(СМЕЩ(A$1;0;-1;1;1)=ДАТА(ГОД(СМЕЩ(A$1;0;-1;1;1));12;31);СМЕЩ(A$1;0;-2;1;1)&lt;&gt;ДАТА(ГОД(СМЕЩ(A$1;0;-1;1;1));12;31))"</formula>
    </cfRule>
  </conditionalFormatting>
  <conditionalFormatting sqref="MV7:MY7 NL7">
    <cfRule type="expression" dxfId="208" priority="49">
      <formula>"И(СМЕЩ(A$1;0;-1;1;1)=ДАТА(ГОД(СМЕЩ(A$1;0;-1;1;1));12;31);СМЕЩ(A$1;0;-2;1;1)&lt;&gt;ДАТА(ГОД(СМЕЩ(A$1;0;-1;1;1));12;31))"</formula>
    </cfRule>
  </conditionalFormatting>
  <conditionalFormatting sqref="MZ7:NC7">
    <cfRule type="expression" dxfId="207" priority="48">
      <formula>"И(СМЕЩ(A$1;0;-1;1;1)=ДАТА(ГОД(СМЕЩ(A$1;0;-1;1;1));12;31);СМЕЩ(A$1;0;-2;1;1)&lt;&gt;ДАТА(ГОД(СМЕЩ(A$1;0;-1;1;1));12;31))"</formula>
    </cfRule>
  </conditionalFormatting>
  <conditionalFormatting sqref="ND7:NG7">
    <cfRule type="expression" dxfId="206" priority="47">
      <formula>"И(СМЕЩ(A$1;0;-1;1;1)=ДАТА(ГОД(СМЕЩ(A$1;0;-1;1;1));12;31);СМЕЩ(A$1;0;-2;1;1)&lt;&gt;ДАТА(ГОД(СМЕЩ(A$1;0;-1;1;1));12;31))"</formula>
    </cfRule>
  </conditionalFormatting>
  <conditionalFormatting sqref="NH7:NK7">
    <cfRule type="expression" dxfId="205" priority="46">
      <formula>"И(СМЕЩ(A$1;0;-1;1;1)=ДАТА(ГОД(СМЕЩ(A$1;0;-1;1;1));12;31);СМЕЩ(A$1;0;-2;1;1)&lt;&gt;ДАТА(ГОД(СМЕЩ(A$1;0;-1;1;1));12;31))"</formula>
    </cfRule>
  </conditionalFormatting>
  <conditionalFormatting sqref="NM6:OC6">
    <cfRule type="expression" dxfId="204" priority="45">
      <formula>"И(СМЕЩ(A$1;0;-1;1;1)=ДАТА(ГОД(СМЕЩ(A$1;0;-1;1;1));12;31);СМЕЩ(A$1;0;-2;1;1)&lt;&gt;ДАТА(ГОД(СМЕЩ(A$1;0;-1;1;1));12;31))"</formula>
    </cfRule>
  </conditionalFormatting>
  <conditionalFormatting sqref="NM7:NP7 OC7">
    <cfRule type="expression" dxfId="203" priority="44">
      <formula>"И(СМЕЩ(A$1;0;-1;1;1)=ДАТА(ГОД(СМЕЩ(A$1;0;-1;1;1));12;31);СМЕЩ(A$1;0;-2;1;1)&lt;&gt;ДАТА(ГОД(СМЕЩ(A$1;0;-1;1;1));12;31))"</formula>
    </cfRule>
  </conditionalFormatting>
  <conditionalFormatting sqref="NQ7:NT7">
    <cfRule type="expression" dxfId="202" priority="43">
      <formula>"И(СМЕЩ(A$1;0;-1;1;1)=ДАТА(ГОД(СМЕЩ(A$1;0;-1;1;1));12;31);СМЕЩ(A$1;0;-2;1;1)&lt;&gt;ДАТА(ГОД(СМЕЩ(A$1;0;-1;1;1));12;31))"</formula>
    </cfRule>
  </conditionalFormatting>
  <conditionalFormatting sqref="NU7:NX7">
    <cfRule type="expression" dxfId="201" priority="42">
      <formula>"И(СМЕЩ(A$1;0;-1;1;1)=ДАТА(ГОД(СМЕЩ(A$1;0;-1;1;1));12;31);СМЕЩ(A$1;0;-2;1;1)&lt;&gt;ДАТА(ГОД(СМЕЩ(A$1;0;-1;1;1));12;31))"</formula>
    </cfRule>
  </conditionalFormatting>
  <conditionalFormatting sqref="NY7:OB7">
    <cfRule type="expression" dxfId="200" priority="41">
      <formula>"И(СМЕЩ(A$1;0;-1;1;1)=ДАТА(ГОД(СМЕЩ(A$1;0;-1;1;1));12;31);СМЕЩ(A$1;0;-2;1;1)&lt;&gt;ДАТА(ГОД(СМЕЩ(A$1;0;-1;1;1));12;31))"</formula>
    </cfRule>
  </conditionalFormatting>
  <conditionalFormatting sqref="OD6:OT6">
    <cfRule type="expression" dxfId="199" priority="40">
      <formula>"И(СМЕЩ(A$1;0;-1;1;1)=ДАТА(ГОД(СМЕЩ(A$1;0;-1;1;1));12;31);СМЕЩ(A$1;0;-2;1;1)&lt;&gt;ДАТА(ГОД(СМЕЩ(A$1;0;-1;1;1));12;31))"</formula>
    </cfRule>
  </conditionalFormatting>
  <conditionalFormatting sqref="OD7:OG7 OT7">
    <cfRule type="expression" dxfId="198" priority="39">
      <formula>"И(СМЕЩ(A$1;0;-1;1;1)=ДАТА(ГОД(СМЕЩ(A$1;0;-1;1;1));12;31);СМЕЩ(A$1;0;-2;1;1)&lt;&gt;ДАТА(ГОД(СМЕЩ(A$1;0;-1;1;1));12;31))"</formula>
    </cfRule>
  </conditionalFormatting>
  <conditionalFormatting sqref="OH7:OK7">
    <cfRule type="expression" dxfId="197" priority="38">
      <formula>"И(СМЕЩ(A$1;0;-1;1;1)=ДАТА(ГОД(СМЕЩ(A$1;0;-1;1;1));12;31);СМЕЩ(A$1;0;-2;1;1)&lt;&gt;ДАТА(ГОД(СМЕЩ(A$1;0;-1;1;1));12;31))"</formula>
    </cfRule>
  </conditionalFormatting>
  <conditionalFormatting sqref="OL7:OO7">
    <cfRule type="expression" dxfId="196" priority="37">
      <formula>"И(СМЕЩ(A$1;0;-1;1;1)=ДАТА(ГОД(СМЕЩ(A$1;0;-1;1;1));12;31);СМЕЩ(A$1;0;-2;1;1)&lt;&gt;ДАТА(ГОД(СМЕЩ(A$1;0;-1;1;1));12;31))"</formula>
    </cfRule>
  </conditionalFormatting>
  <conditionalFormatting sqref="OP7:OS7">
    <cfRule type="expression" dxfId="195" priority="36">
      <formula>"И(СМЕЩ(A$1;0;-1;1;1)=ДАТА(ГОД(СМЕЩ(A$1;0;-1;1;1));12;31);СМЕЩ(A$1;0;-2;1;1)&lt;&gt;ДАТА(ГОД(СМЕЩ(A$1;0;-1;1;1));12;31))"</formula>
    </cfRule>
  </conditionalFormatting>
  <conditionalFormatting sqref="OU6:PK6">
    <cfRule type="expression" dxfId="194" priority="35">
      <formula>"И(СМЕЩ(A$1;0;-1;1;1)=ДАТА(ГОД(СМЕЩ(A$1;0;-1;1;1));12;31);СМЕЩ(A$1;0;-2;1;1)&lt;&gt;ДАТА(ГОД(СМЕЩ(A$1;0;-1;1;1));12;31))"</formula>
    </cfRule>
  </conditionalFormatting>
  <conditionalFormatting sqref="OU7:OX7 PK7">
    <cfRule type="expression" dxfId="193" priority="34">
      <formula>"И(СМЕЩ(A$1;0;-1;1;1)=ДАТА(ГОД(СМЕЩ(A$1;0;-1;1;1));12;31);СМЕЩ(A$1;0;-2;1;1)&lt;&gt;ДАТА(ГОД(СМЕЩ(A$1;0;-1;1;1));12;31))"</formula>
    </cfRule>
  </conditionalFormatting>
  <conditionalFormatting sqref="OY7:PB7">
    <cfRule type="expression" dxfId="192" priority="33">
      <formula>"И(СМЕЩ(A$1;0;-1;1;1)=ДАТА(ГОД(СМЕЩ(A$1;0;-1;1;1));12;31);СМЕЩ(A$1;0;-2;1;1)&lt;&gt;ДАТА(ГОД(СМЕЩ(A$1;0;-1;1;1));12;31))"</formula>
    </cfRule>
  </conditionalFormatting>
  <conditionalFormatting sqref="PC7:PF7">
    <cfRule type="expression" dxfId="191" priority="32">
      <formula>"И(СМЕЩ(A$1;0;-1;1;1)=ДАТА(ГОД(СМЕЩ(A$1;0;-1;1;1));12;31);СМЕЩ(A$1;0;-2;1;1)&lt;&gt;ДАТА(ГОД(СМЕЩ(A$1;0;-1;1;1));12;31))"</formula>
    </cfRule>
  </conditionalFormatting>
  <conditionalFormatting sqref="PG7:PJ7">
    <cfRule type="expression" dxfId="190" priority="31">
      <formula>"И(СМЕЩ(A$1;0;-1;1;1)=ДАТА(ГОД(СМЕЩ(A$1;0;-1;1;1));12;31);СМЕЩ(A$1;0;-2;1;1)&lt;&gt;ДАТА(ГОД(СМЕЩ(A$1;0;-1;1;1));12;31))"</formula>
    </cfRule>
  </conditionalFormatting>
  <conditionalFormatting sqref="PL6:QB6">
    <cfRule type="expression" dxfId="189" priority="30">
      <formula>"И(СМЕЩ(A$1;0;-1;1;1)=ДАТА(ГОД(СМЕЩ(A$1;0;-1;1;1));12;31);СМЕЩ(A$1;0;-2;1;1)&lt;&gt;ДАТА(ГОД(СМЕЩ(A$1;0;-1;1;1));12;31))"</formula>
    </cfRule>
  </conditionalFormatting>
  <conditionalFormatting sqref="PL7:PO7 QB7">
    <cfRule type="expression" dxfId="188" priority="29">
      <formula>"И(СМЕЩ(A$1;0;-1;1;1)=ДАТА(ГОД(СМЕЩ(A$1;0;-1;1;1));12;31);СМЕЩ(A$1;0;-2;1;1)&lt;&gt;ДАТА(ГОД(СМЕЩ(A$1;0;-1;1;1));12;31))"</formula>
    </cfRule>
  </conditionalFormatting>
  <conditionalFormatting sqref="PP7:PS7">
    <cfRule type="expression" dxfId="187" priority="28">
      <formula>"И(СМЕЩ(A$1;0;-1;1;1)=ДАТА(ГОД(СМЕЩ(A$1;0;-1;1;1));12;31);СМЕЩ(A$1;0;-2;1;1)&lt;&gt;ДАТА(ГОД(СМЕЩ(A$1;0;-1;1;1));12;31))"</formula>
    </cfRule>
  </conditionalFormatting>
  <conditionalFormatting sqref="PT7:PW7">
    <cfRule type="expression" dxfId="186" priority="27">
      <formula>"И(СМЕЩ(A$1;0;-1;1;1)=ДАТА(ГОД(СМЕЩ(A$1;0;-1;1;1));12;31);СМЕЩ(A$1;0;-2;1;1)&lt;&gt;ДАТА(ГОД(СМЕЩ(A$1;0;-1;1;1));12;31))"</formula>
    </cfRule>
  </conditionalFormatting>
  <conditionalFormatting sqref="PX7:QA7">
    <cfRule type="expression" dxfId="185" priority="26">
      <formula>"И(СМЕЩ(A$1;0;-1;1;1)=ДАТА(ГОД(СМЕЩ(A$1;0;-1;1;1));12;31);СМЕЩ(A$1;0;-2;1;1)&lt;&gt;ДАТА(ГОД(СМЕЩ(A$1;0;-1;1;1));12;31))"</formula>
    </cfRule>
  </conditionalFormatting>
  <conditionalFormatting sqref="QC6:QS6">
    <cfRule type="expression" dxfId="184" priority="25">
      <formula>"И(СМЕЩ(A$1;0;-1;1;1)=ДАТА(ГОД(СМЕЩ(A$1;0;-1;1;1));12;31);СМЕЩ(A$1;0;-2;1;1)&lt;&gt;ДАТА(ГОД(СМЕЩ(A$1;0;-1;1;1));12;31))"</formula>
    </cfRule>
  </conditionalFormatting>
  <conditionalFormatting sqref="QC7:QF7 QS7">
    <cfRule type="expression" dxfId="183" priority="24">
      <formula>"И(СМЕЩ(A$1;0;-1;1;1)=ДАТА(ГОД(СМЕЩ(A$1;0;-1;1;1));12;31);СМЕЩ(A$1;0;-2;1;1)&lt;&gt;ДАТА(ГОД(СМЕЩ(A$1;0;-1;1;1));12;31))"</formula>
    </cfRule>
  </conditionalFormatting>
  <conditionalFormatting sqref="QG7:QJ7">
    <cfRule type="expression" dxfId="182" priority="23">
      <formula>"И(СМЕЩ(A$1;0;-1;1;1)=ДАТА(ГОД(СМЕЩ(A$1;0;-1;1;1));12;31);СМЕЩ(A$1;0;-2;1;1)&lt;&gt;ДАТА(ГОД(СМЕЩ(A$1;0;-1;1;1));12;31))"</formula>
    </cfRule>
  </conditionalFormatting>
  <conditionalFormatting sqref="QK7:QN7">
    <cfRule type="expression" dxfId="181" priority="22">
      <formula>"И(СМЕЩ(A$1;0;-1;1;1)=ДАТА(ГОД(СМЕЩ(A$1;0;-1;1;1));12;31);СМЕЩ(A$1;0;-2;1;1)&lt;&gt;ДАТА(ГОД(СМЕЩ(A$1;0;-1;1;1));12;31))"</formula>
    </cfRule>
  </conditionalFormatting>
  <conditionalFormatting sqref="QO7:QR7">
    <cfRule type="expression" dxfId="180" priority="21">
      <formula>"И(СМЕЩ(A$1;0;-1;1;1)=ДАТА(ГОД(СМЕЩ(A$1;0;-1;1;1));12;31);СМЕЩ(A$1;0;-2;1;1)&lt;&gt;ДАТА(ГОД(СМЕЩ(A$1;0;-1;1;1));12;31))"</formula>
    </cfRule>
  </conditionalFormatting>
  <conditionalFormatting sqref="QT6:RJ6">
    <cfRule type="expression" dxfId="179" priority="20">
      <formula>"И(СМЕЩ(A$1;0;-1;1;1)=ДАТА(ГОД(СМЕЩ(A$1;0;-1;1;1));12;31);СМЕЩ(A$1;0;-2;1;1)&lt;&gt;ДАТА(ГОД(СМЕЩ(A$1;0;-1;1;1));12;31))"</formula>
    </cfRule>
  </conditionalFormatting>
  <conditionalFormatting sqref="QT7:QW7 RJ7">
    <cfRule type="expression" dxfId="178" priority="19">
      <formula>"И(СМЕЩ(A$1;0;-1;1;1)=ДАТА(ГОД(СМЕЩ(A$1;0;-1;1;1));12;31);СМЕЩ(A$1;0;-2;1;1)&lt;&gt;ДАТА(ГОД(СМЕЩ(A$1;0;-1;1;1));12;31))"</formula>
    </cfRule>
  </conditionalFormatting>
  <conditionalFormatting sqref="QX7:RA7">
    <cfRule type="expression" dxfId="177" priority="18">
      <formula>"И(СМЕЩ(A$1;0;-1;1;1)=ДАТА(ГОД(СМЕЩ(A$1;0;-1;1;1));12;31);СМЕЩ(A$1;0;-2;1;1)&lt;&gt;ДАТА(ГОД(СМЕЩ(A$1;0;-1;1;1));12;31))"</formula>
    </cfRule>
  </conditionalFormatting>
  <conditionalFormatting sqref="RB7:RE7">
    <cfRule type="expression" dxfId="176" priority="17">
      <formula>"И(СМЕЩ(A$1;0;-1;1;1)=ДАТА(ГОД(СМЕЩ(A$1;0;-1;1;1));12;31);СМЕЩ(A$1;0;-2;1;1)&lt;&gt;ДАТА(ГОД(СМЕЩ(A$1;0;-1;1;1));12;31))"</formula>
    </cfRule>
  </conditionalFormatting>
  <conditionalFormatting sqref="RF7:RI7">
    <cfRule type="expression" dxfId="175" priority="16">
      <formula>"И(СМЕЩ(A$1;0;-1;1;1)=ДАТА(ГОД(СМЕЩ(A$1;0;-1;1;1));12;31);СМЕЩ(A$1;0;-2;1;1)&lt;&gt;ДАТА(ГОД(СМЕЩ(A$1;0;-1;1;1));12;31))"</formula>
    </cfRule>
  </conditionalFormatting>
  <conditionalFormatting sqref="RK6:SA6">
    <cfRule type="expression" dxfId="174" priority="15">
      <formula>"И(СМЕЩ(A$1;0;-1;1;1)=ДАТА(ГОД(СМЕЩ(A$1;0;-1;1;1));12;31);СМЕЩ(A$1;0;-2;1;1)&lt;&gt;ДАТА(ГОД(СМЕЩ(A$1;0;-1;1;1));12;31))"</formula>
    </cfRule>
  </conditionalFormatting>
  <conditionalFormatting sqref="RK7:RN7 SA7">
    <cfRule type="expression" dxfId="173" priority="14">
      <formula>"И(СМЕЩ(A$1;0;-1;1;1)=ДАТА(ГОД(СМЕЩ(A$1;0;-1;1;1));12;31);СМЕЩ(A$1;0;-2;1;1)&lt;&gt;ДАТА(ГОД(СМЕЩ(A$1;0;-1;1;1));12;31))"</formula>
    </cfRule>
  </conditionalFormatting>
  <conditionalFormatting sqref="RO7:RR7">
    <cfRule type="expression" dxfId="172" priority="13">
      <formula>"И(СМЕЩ(A$1;0;-1;1;1)=ДАТА(ГОД(СМЕЩ(A$1;0;-1;1;1));12;31);СМЕЩ(A$1;0;-2;1;1)&lt;&gt;ДАТА(ГОД(СМЕЩ(A$1;0;-1;1;1));12;31))"</formula>
    </cfRule>
  </conditionalFormatting>
  <conditionalFormatting sqref="RS7:RV7">
    <cfRule type="expression" dxfId="171" priority="12">
      <formula>"И(СМЕЩ(A$1;0;-1;1;1)=ДАТА(ГОД(СМЕЩ(A$1;0;-1;1;1));12;31);СМЕЩ(A$1;0;-2;1;1)&lt;&gt;ДАТА(ГОД(СМЕЩ(A$1;0;-1;1;1));12;31))"</formula>
    </cfRule>
  </conditionalFormatting>
  <conditionalFormatting sqref="RW7:RZ7">
    <cfRule type="expression" dxfId="170" priority="11">
      <formula>"И(СМЕЩ(A$1;0;-1;1;1)=ДАТА(ГОД(СМЕЩ(A$1;0;-1;1;1));12;31);СМЕЩ(A$1;0;-2;1;1)&lt;&gt;ДАТА(ГОД(СМЕЩ(A$1;0;-1;1;1));12;31))"</formula>
    </cfRule>
  </conditionalFormatting>
  <conditionalFormatting sqref="SB6:SR6">
    <cfRule type="expression" dxfId="169" priority="10">
      <formula>"И(СМЕЩ(A$1;0;-1;1;1)=ДАТА(ГОД(СМЕЩ(A$1;0;-1;1;1));12;31);СМЕЩ(A$1;0;-2;1;1)&lt;&gt;ДАТА(ГОД(СМЕЩ(A$1;0;-1;1;1));12;31))"</formula>
    </cfRule>
  </conditionalFormatting>
  <conditionalFormatting sqref="SB7:SE7 SR7">
    <cfRule type="expression" dxfId="168" priority="9">
      <formula>"И(СМЕЩ(A$1;0;-1;1;1)=ДАТА(ГОД(СМЕЩ(A$1;0;-1;1;1));12;31);СМЕЩ(A$1;0;-2;1;1)&lt;&gt;ДАТА(ГОД(СМЕЩ(A$1;0;-1;1;1));12;31))"</formula>
    </cfRule>
  </conditionalFormatting>
  <conditionalFormatting sqref="SF7:SI7">
    <cfRule type="expression" dxfId="167" priority="8">
      <formula>"И(СМЕЩ(A$1;0;-1;1;1)=ДАТА(ГОД(СМЕЩ(A$1;0;-1;1;1));12;31);СМЕЩ(A$1;0;-2;1;1)&lt;&gt;ДАТА(ГОД(СМЕЩ(A$1;0;-1;1;1));12;31))"</formula>
    </cfRule>
  </conditionalFormatting>
  <conditionalFormatting sqref="SJ7:SM7">
    <cfRule type="expression" dxfId="166" priority="7">
      <formula>"И(СМЕЩ(A$1;0;-1;1;1)=ДАТА(ГОД(СМЕЩ(A$1;0;-1;1;1));12;31);СМЕЩ(A$1;0;-2;1;1)&lt;&gt;ДАТА(ГОД(СМЕЩ(A$1;0;-1;1;1));12;31))"</formula>
    </cfRule>
  </conditionalFormatting>
  <conditionalFormatting sqref="SN7:SQ7">
    <cfRule type="expression" dxfId="165" priority="6">
      <formula>"И(СМЕЩ(A$1;0;-1;1;1)=ДАТА(ГОД(СМЕЩ(A$1;0;-1;1;1));12;31);СМЕЩ(A$1;0;-2;1;1)&lt;&gt;ДАТА(ГОД(СМЕЩ(A$1;0;-1;1;1));12;31))"</formula>
    </cfRule>
  </conditionalFormatting>
  <conditionalFormatting sqref="SS6:TI6">
    <cfRule type="expression" dxfId="164" priority="5">
      <formula>"И(СМЕЩ(A$1;0;-1;1;1)=ДАТА(ГОД(СМЕЩ(A$1;0;-1;1;1));12;31);СМЕЩ(A$1;0;-2;1;1)&lt;&gt;ДАТА(ГОД(СМЕЩ(A$1;0;-1;1;1));12;31))"</formula>
    </cfRule>
  </conditionalFormatting>
  <conditionalFormatting sqref="SS7:SV7 TI7">
    <cfRule type="expression" dxfId="163" priority="4">
      <formula>"И(СМЕЩ(A$1;0;-1;1;1)=ДАТА(ГОД(СМЕЩ(A$1;0;-1;1;1));12;31);СМЕЩ(A$1;0;-2;1;1)&lt;&gt;ДАТА(ГОД(СМЕЩ(A$1;0;-1;1;1));12;31))"</formula>
    </cfRule>
  </conditionalFormatting>
  <conditionalFormatting sqref="SW7:SZ7">
    <cfRule type="expression" dxfId="162" priority="3">
      <formula>"И(СМЕЩ(A$1;0;-1;1;1)=ДАТА(ГОД(СМЕЩ(A$1;0;-1;1;1));12;31);СМЕЩ(A$1;0;-2;1;1)&lt;&gt;ДАТА(ГОД(СМЕЩ(A$1;0;-1;1;1));12;31))"</formula>
    </cfRule>
  </conditionalFormatting>
  <conditionalFormatting sqref="TA7:TD7">
    <cfRule type="expression" dxfId="161" priority="2">
      <formula>"И(СМЕЩ(A$1;0;-1;1;1)=ДАТА(ГОД(СМЕЩ(A$1;0;-1;1;1));12;31);СМЕЩ(A$1;0;-2;1;1)&lt;&gt;ДАТА(ГОД(СМЕЩ(A$1;0;-1;1;1));12;31))"</formula>
    </cfRule>
  </conditionalFormatting>
  <conditionalFormatting sqref="TE7:TH7">
    <cfRule type="expression" dxfId="160" priority="1">
      <formula>"И(СМЕЩ(A$1;0;-1;1;1)=ДАТА(ГОД(СМЕЩ(A$1;0;-1;1;1));12;31);СМЕЩ(A$1;0;-2;1;1)&lt;&gt;ДАТА(ГОД(СМЕЩ(A$1;0;-1;1;1));12;31))"</formula>
    </cfRule>
  </conditionalFormatting>
  <pageMargins left="0.19685039370078741" right="0.19685039370078741" top="0.19685039370078741" bottom="0.19685039370078741" header="0" footer="0"/>
  <pageSetup paperSize="9" scale="91" fitToWidth="0" orientation="landscape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F4D95-1BFA-48D3-8F33-F0B1D397DE55}">
  <sheetPr codeName="Лист11">
    <tabColor rgb="FF3333FF"/>
    <pageSetUpPr fitToPage="1"/>
  </sheetPr>
  <dimension ref="A1:M32"/>
  <sheetViews>
    <sheetView tabSelected="1" topLeftCell="A4" workbookViewId="0">
      <selection activeCell="P25" sqref="P25"/>
    </sheetView>
  </sheetViews>
  <sheetFormatPr defaultColWidth="8.85546875" defaultRowHeight="15" outlineLevelCol="1"/>
  <cols>
    <col min="1" max="1" width="5" style="453" customWidth="1"/>
    <col min="2" max="2" width="8.85546875" style="453"/>
    <col min="3" max="3" width="9" style="453" customWidth="1"/>
    <col min="4" max="4" width="14.7109375" style="453" customWidth="1"/>
    <col min="5" max="5" width="14.42578125" style="453" customWidth="1"/>
    <col min="6" max="7" width="15.28515625" style="453" customWidth="1"/>
    <col min="8" max="8" width="14.5703125" style="453" customWidth="1"/>
    <col min="9" max="9" width="13.28515625" style="453" customWidth="1"/>
    <col min="10" max="10" width="13.140625" style="453" customWidth="1"/>
    <col min="11" max="11" width="6.7109375" style="453" customWidth="1"/>
    <col min="12" max="12" width="12.28515625" style="453" customWidth="1"/>
    <col min="13" max="13" width="8.85546875" style="453" customWidth="1" outlineLevel="1"/>
    <col min="14" max="15" width="8.85546875" style="453"/>
    <col min="16" max="16" width="10.28515625" style="453" bestFit="1" customWidth="1"/>
    <col min="17" max="16384" width="8.85546875" style="453"/>
  </cols>
  <sheetData>
    <row r="1" spans="1:12" ht="18.75">
      <c r="A1" s="659" t="s">
        <v>315</v>
      </c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</row>
    <row r="2" spans="1:12" ht="6" customHeight="1"/>
    <row r="3" spans="1:12">
      <c r="A3" s="661" t="s">
        <v>316</v>
      </c>
      <c r="B3" s="661"/>
      <c r="C3" s="661"/>
      <c r="D3" s="454" t="s">
        <v>321</v>
      </c>
    </row>
    <row r="4" spans="1:12">
      <c r="A4" s="660" t="s">
        <v>317</v>
      </c>
      <c r="B4" s="660"/>
      <c r="C4" s="660"/>
      <c r="D4" s="474">
        <v>0</v>
      </c>
    </row>
    <row r="5" spans="1:12" ht="5.25" customHeight="1">
      <c r="D5" s="475"/>
    </row>
    <row r="6" spans="1:12">
      <c r="A6" s="660" t="s">
        <v>318</v>
      </c>
      <c r="B6" s="660"/>
      <c r="C6" s="660"/>
      <c r="D6" s="474">
        <v>0</v>
      </c>
    </row>
    <row r="7" spans="1:12" ht="5.25" customHeight="1">
      <c r="D7" s="475"/>
    </row>
    <row r="8" spans="1:12" ht="14.25" customHeight="1">
      <c r="A8" s="660" t="s">
        <v>319</v>
      </c>
      <c r="B8" s="660"/>
      <c r="C8" s="660"/>
      <c r="D8" s="474">
        <v>0</v>
      </c>
    </row>
    <row r="9" spans="1:12" ht="5.25" customHeight="1"/>
    <row r="10" spans="1:12">
      <c r="A10" s="453" t="s">
        <v>335</v>
      </c>
    </row>
    <row r="13" spans="1:12">
      <c r="A13" s="453" t="s">
        <v>333</v>
      </c>
    </row>
    <row r="14" spans="1:12" s="457" customFormat="1" ht="41.25" customHeight="1">
      <c r="A14" s="663" t="s">
        <v>210</v>
      </c>
      <c r="B14" s="663"/>
      <c r="C14" s="455">
        <v>0.13</v>
      </c>
      <c r="D14" s="456"/>
      <c r="E14" s="456"/>
      <c r="F14" s="456"/>
      <c r="G14" s="456"/>
      <c r="I14" s="458">
        <f ca="1">H16+NPV($C$14,$H$17:$H$24)</f>
        <v>73945.900962411441</v>
      </c>
      <c r="J14" s="459"/>
      <c r="K14" s="459"/>
      <c r="L14" s="459"/>
    </row>
    <row r="15" spans="1:12" s="461" customFormat="1" ht="60">
      <c r="A15" s="460" t="s">
        <v>211</v>
      </c>
      <c r="B15" s="460" t="s">
        <v>212</v>
      </c>
      <c r="C15" s="460" t="s">
        <v>210</v>
      </c>
      <c r="D15" s="460" t="s">
        <v>213</v>
      </c>
      <c r="E15" s="460" t="s">
        <v>214</v>
      </c>
      <c r="F15" s="460" t="s">
        <v>215</v>
      </c>
      <c r="G15" s="460" t="s">
        <v>216</v>
      </c>
      <c r="H15" s="460" t="s">
        <v>314</v>
      </c>
      <c r="I15" s="460" t="s">
        <v>217</v>
      </c>
      <c r="J15" s="460" t="s">
        <v>218</v>
      </c>
      <c r="K15" s="460" t="s">
        <v>219</v>
      </c>
      <c r="L15" s="460" t="s">
        <v>220</v>
      </c>
    </row>
    <row r="16" spans="1:12">
      <c r="A16" s="462">
        <v>0</v>
      </c>
      <c r="B16" s="462">
        <f>YEAR(НачИнвП_Дата)</f>
        <v>2021</v>
      </c>
      <c r="C16" s="463">
        <f t="shared" ref="C16:C24" si="0">1/(1+$C$14)^A16</f>
        <v>1</v>
      </c>
      <c r="D16" s="464">
        <f ca="1">IFERROR(INDEX(ПДДС,MATCH("ПРИТОК ДЕНЕЖНЫХ СРЕДСТВ",'ПДДС (2)'!$A$7:$A$45,0),MATCH(Расчет_NVP[[#This Row],[Годы]],'ПДДС (2)'!$7:$7,0)),0)
-IFERROR(INDEX(ПДДС,MATCH("Кредит на строительство тепличного комплекса площадью 0,24 га, руб.",'ПДДС (2)'!$A$7:$A$45,0),MATCH(Расчет_NVP[[#This Row],[Годы]],'ПДДС (2)'!$7:$7,0)),0)</f>
        <v>28646.447999999975</v>
      </c>
      <c r="E16" s="464">
        <f ca="1">Расчет_NVP[[#This Row],[Простые доходы, тыс. руб.]]*Расчет_NVP[[#This Row],[Ставка дисконтирования]]</f>
        <v>28646.447999999975</v>
      </c>
      <c r="F16" s="464">
        <f ca="1">IFERROR(INDEX(ПДДС,MATCH("РАСХОД ДЕНЕЖНЫХ СРЕДСТВ",'ПДДС (2)'!$A$7:$A$45,0),MATCH(Расчет_NVP[[#This Row],[Годы]],'ПДДС (2)'!$7:$7,0)),0)
-IFERROR(INDEX(ПДДС,MATCH("Основной долг по кредитам ИнвП, "&amp;Инвестор,'ПДДС (2)'!$A$7:$A$45,0),MATCH(Расчет_NVP[[#This Row],[Годы]],'ПДДС (2)'!$7:$7,0)),0)</f>
        <v>115770.09805450994</v>
      </c>
      <c r="G16" s="464">
        <f ca="1">Расчет_NVP[[#This Row],[Простые расходы, тыс. руб.]]*Расчет_NVP[[#This Row],[Ставка дисконтирования]]</f>
        <v>115770.09805450994</v>
      </c>
      <c r="H16" s="464">
        <f ca="1">Расчет_NVP[[#This Row],[Простые доходы, тыс. руб.]]-Расчет_NVP[[#This Row],[Простые расходы, тыс. руб.]]</f>
        <v>-87123.65005450997</v>
      </c>
      <c r="I16" s="464">
        <f ca="1">Расчет_NVP[[#This Row],[Дисконтированные доходы, тыс. руб.]]-Расчет_NVP[[#This Row],[Дисконтированные расходы, тыс. руб.]]</f>
        <v>-87123.65005450997</v>
      </c>
      <c r="J16" s="464">
        <f ca="1">IFERROR(Расчет_NVP[[#This Row],[PV (CF) (чистый денежный поток) реальный, тыс. руб.]]+J15,Расчет_NVP[[#This Row],[PV (CF) (чистый денежный поток) реальный, тыс. руб.]])</f>
        <v>-87123.65005450997</v>
      </c>
      <c r="K16" s="464" t="str">
        <f t="shared" ref="K16:K21" ca="1" si="1">IF(J16&gt;=0,$A16,"")</f>
        <v/>
      </c>
      <c r="L16" s="464">
        <f ca="1">IFERROR(Расчет_NVP[[#This Row],[NPV по годам, тыс. руб.]]+L15,Расчет_NVP[[#This Row],[NPV по годам, тыс. руб.]])</f>
        <v>-87123.65005450997</v>
      </c>
    </row>
    <row r="17" spans="1:13">
      <c r="A17" s="462">
        <v>1</v>
      </c>
      <c r="B17" s="462">
        <f>B16+1</f>
        <v>2022</v>
      </c>
      <c r="C17" s="463">
        <f t="shared" si="0"/>
        <v>0.88495575221238942</v>
      </c>
      <c r="D17" s="464">
        <f ca="1">IFERROR(INDEX(ПДДС,MATCH("ПРИТОК ДЕНЕЖНЫХ СРЕДСТВ",'ПДДС (2)'!$A$7:$A$45,0),MATCH(Расчет_NVP[[#This Row],[Годы]],'ПДДС (2)'!$7:$7,0)),0)
-IFERROR(INDEX(ПДДС,MATCH("Кредит на строительство тепличного комплекса площадью 0,24 га, руб.",'ПДДС (2)'!$A$7:$A$45,0),MATCH(Расчет_NVP[[#This Row],[Годы]],'ПДДС (2)'!$7:$7,0)),0)</f>
        <v>97861.096579999998</v>
      </c>
      <c r="E17" s="464">
        <f ca="1">Расчет_NVP[[#This Row],[Простые доходы, тыс. руб.]]*Расчет_NVP[[#This Row],[Ставка дисконтирования]]</f>
        <v>86602.740336283183</v>
      </c>
      <c r="F17" s="464">
        <f ca="1">IFERROR(INDEX(ПДДС,MATCH("РАСХОД ДЕНЕЖНЫХ СРЕДСТВ",'ПДДС (2)'!$A$7:$A$45,0),MATCH(Расчет_NVP[[#This Row],[Годы]],'ПДДС (2)'!$7:$7,0)),0)
-IFERROR(INDEX(ПДДС,MATCH("Основной долг по кредитам ИнвП, "&amp;Инвестор,'ПДДС (2)'!$A$7:$A$45,0),MATCH(Расчет_NVP[[#This Row],[Годы]],'ПДДС (2)'!$7:$7,0)),0)</f>
        <v>66021.150502679346</v>
      </c>
      <c r="G17" s="464">
        <f ca="1">Расчет_NVP[[#This Row],[Простые расходы, тыс. руб.]]*Расчет_NVP[[#This Row],[Ставка дисконтирования]]</f>
        <v>58425.796905025971</v>
      </c>
      <c r="H17" s="464">
        <f ca="1">Расчет_NVP[[#This Row],[Простые доходы, тыс. руб.]]-Расчет_NVP[[#This Row],[Простые расходы, тыс. руб.]]</f>
        <v>31839.946077320652</v>
      </c>
      <c r="I17" s="464">
        <f ca="1">Расчет_NVP[[#This Row],[Дисконтированные доходы, тыс. руб.]]-Расчет_NVP[[#This Row],[Дисконтированные расходы, тыс. руб.]]</f>
        <v>28176.943431257212</v>
      </c>
      <c r="J17" s="464">
        <f ca="1">IFERROR(Расчет_NVP[[#This Row],[PV (CF) (чистый денежный поток) реальный, тыс. руб.]]+J16,Расчет_NVP[[#This Row],[PV (CF) (чистый денежный поток) реальный, тыс. руб.]])</f>
        <v>-55283.703977189318</v>
      </c>
      <c r="K17" s="464" t="str">
        <f t="shared" ca="1" si="1"/>
        <v/>
      </c>
      <c r="L17" s="464">
        <f ca="1">IFERROR(Расчет_NVP[[#This Row],[NPV по годам, тыс. руб.]]+L16,Расчет_NVP[[#This Row],[NPV по годам, тыс. руб.]])</f>
        <v>-58946.706623252758</v>
      </c>
    </row>
    <row r="18" spans="1:13">
      <c r="A18" s="462">
        <v>2</v>
      </c>
      <c r="B18" s="462">
        <f t="shared" ref="B18:B24" si="2">B17+1</f>
        <v>2023</v>
      </c>
      <c r="C18" s="463">
        <f t="shared" si="0"/>
        <v>0.78314668337379612</v>
      </c>
      <c r="D18" s="464">
        <f ca="1">IFERROR(INDEX(ПДДС,MATCH("ПРИТОК ДЕНЕЖНЫХ СРЕДСТВ",'ПДДС (2)'!$A$7:$A$45,0),MATCH(Расчет_NVP[[#This Row],[Годы]],'ПДДС (2)'!$7:$7,0)),0)
-IFERROR(INDEX(ПДДС,MATCH("Кредит на строительство тепличного комплекса площадью 0,24 га, руб.",'ПДДС (2)'!$A$7:$A$45,0),MATCH(Расчет_NVP[[#This Row],[Годы]],'ПДДС (2)'!$7:$7,0)),0)</f>
        <v>96376.096579999998</v>
      </c>
      <c r="E18" s="464">
        <f ca="1">Расчет_NVP[[#This Row],[Простые доходы, тыс. руб.]]*Расчет_NVP[[#This Row],[Ставка дисконтирования]]</f>
        <v>75476.620393139659</v>
      </c>
      <c r="F18" s="464">
        <f ca="1">IFERROR(INDEX(ПДДС,MATCH("РАСХОД ДЕНЕЖНЫХ СРЕДСТВ",'ПДДС (2)'!$A$7:$A$45,0),MATCH(Расчет_NVP[[#This Row],[Годы]],'ПДДС (2)'!$7:$7,0)),0)
-IFERROR(INDEX(ПДДС,MATCH("Основной долг по кредитам ИнвП, "&amp;Инвестор,'ПДДС (2)'!$A$7:$A$45,0),MATCH(Расчет_NVP[[#This Row],[Годы]],'ПДДС (2)'!$7:$7,0)),0)</f>
        <v>60666.541367857921</v>
      </c>
      <c r="G18" s="464">
        <f ca="1">Расчет_NVP[[#This Row],[Простые расходы, тыс. руб.]]*Расчет_NVP[[#This Row],[Ставка дисконтирования]]</f>
        <v>47510.800663997128</v>
      </c>
      <c r="H18" s="464">
        <f ca="1">Расчет_NVP[[#This Row],[Простые доходы, тыс. руб.]]-Расчет_NVP[[#This Row],[Простые расходы, тыс. руб.]]</f>
        <v>35709.555212142077</v>
      </c>
      <c r="I18" s="464">
        <f ca="1">Расчет_NVP[[#This Row],[Дисконтированные доходы, тыс. руб.]]-Расчет_NVP[[#This Row],[Дисконтированные расходы, тыс. руб.]]</f>
        <v>27965.819729142531</v>
      </c>
      <c r="J18" s="464">
        <f ca="1">IFERROR(Расчет_NVP[[#This Row],[PV (CF) (чистый денежный поток) реальный, тыс. руб.]]+J17,Расчет_NVP[[#This Row],[PV (CF) (чистый денежный поток) реальный, тыс. руб.]])</f>
        <v>-19574.148765047241</v>
      </c>
      <c r="K18" s="464" t="str">
        <f t="shared" ca="1" si="1"/>
        <v/>
      </c>
      <c r="L18" s="464">
        <f ca="1">IFERROR(Расчет_NVP[[#This Row],[NPV по годам, тыс. руб.]]+L17,Расчет_NVP[[#This Row],[NPV по годам, тыс. руб.]])</f>
        <v>-30980.886894110226</v>
      </c>
    </row>
    <row r="19" spans="1:13">
      <c r="A19" s="462">
        <v>3</v>
      </c>
      <c r="B19" s="462">
        <f t="shared" si="2"/>
        <v>2024</v>
      </c>
      <c r="C19" s="463">
        <f t="shared" si="0"/>
        <v>0.69305016227769578</v>
      </c>
      <c r="D19" s="464">
        <f ca="1">IFERROR(INDEX(ПДДС,MATCH("ПРИТОК ДЕНЕЖНЫХ СРЕДСТВ",'ПДДС (2)'!$A$7:$A$45,0),MATCH(Расчет_NVP[[#This Row],[Годы]],'ПДДС (2)'!$7:$7,0)),0)
-IFERROR(INDEX(ПДДС,MATCH("Кредит на строительство тепличного комплекса площадью 0,24 га, руб.",'ПДДС (2)'!$A$7:$A$45,0),MATCH(Расчет_NVP[[#This Row],[Годы]],'ПДДС (2)'!$7:$7,0)),0)</f>
        <v>97861.096579999998</v>
      </c>
      <c r="E19" s="464">
        <f ca="1">Расчет_NVP[[#This Row],[Простые доходы, тыс. руб.]]*Расчет_NVP[[#This Row],[Ставка дисконтирования]]</f>
        <v>67822.648865442257</v>
      </c>
      <c r="F19" s="464">
        <f ca="1">IFERROR(INDEX(ПДДС,MATCH("РАСХОД ДЕНЕЖНЫХ СРЕДСТВ",'ПДДС (2)'!$A$7:$A$45,0),MATCH(Расчет_NVP[[#This Row],[Годы]],'ПДДС (2)'!$7:$7,0)),0)
-IFERROR(INDEX(ПДДС,MATCH("Основной долг по кредитам ИнвП, "&amp;Инвестор,'ПДДС (2)'!$A$7:$A$45,0),MATCH(Расчет_NVP[[#This Row],[Годы]],'ПДДС (2)'!$7:$7,0)),0)</f>
        <v>65213.234186733011</v>
      </c>
      <c r="G19" s="464">
        <f ca="1">Расчет_NVP[[#This Row],[Простые расходы, тыс. руб.]]*Расчет_NVP[[#This Row],[Ставка дисконтирования]]</f>
        <v>45196.042535768691</v>
      </c>
      <c r="H19" s="464">
        <f ca="1">Расчет_NVP[[#This Row],[Простые доходы, тыс. руб.]]-Расчет_NVP[[#This Row],[Простые расходы, тыс. руб.]]</f>
        <v>32647.862393266987</v>
      </c>
      <c r="I19" s="464">
        <f ca="1">Расчет_NVP[[#This Row],[Дисконтированные доходы, тыс. руб.]]-Расчет_NVP[[#This Row],[Дисконтированные расходы, тыс. руб.]]</f>
        <v>22626.606329673567</v>
      </c>
      <c r="J19" s="464">
        <f ca="1">IFERROR(Расчет_NVP[[#This Row],[PV (CF) (чистый денежный поток) реальный, тыс. руб.]]+J18,Расчет_NVP[[#This Row],[PV (CF) (чистый денежный поток) реальный, тыс. руб.]])</f>
        <v>13073.713628219746</v>
      </c>
      <c r="K19" s="464">
        <f t="shared" ca="1" si="1"/>
        <v>3</v>
      </c>
      <c r="L19" s="464">
        <f ca="1">IFERROR(Расчет_NVP[[#This Row],[NPV по годам, тыс. руб.]]+L18,Расчет_NVP[[#This Row],[NPV по годам, тыс. руб.]])</f>
        <v>-8354.2805644366599</v>
      </c>
    </row>
    <row r="20" spans="1:13">
      <c r="A20" s="462">
        <v>4</v>
      </c>
      <c r="B20" s="462">
        <f t="shared" si="2"/>
        <v>2025</v>
      </c>
      <c r="C20" s="463">
        <f t="shared" si="0"/>
        <v>0.61331872767937679</v>
      </c>
      <c r="D20" s="464">
        <f ca="1">IFERROR(INDEX(ПДДС,MATCH("ПРИТОК ДЕНЕЖНЫХ СРЕДСТВ",'ПДДС (2)'!$A$7:$A$45,0),MATCH(Расчет_NVP[[#This Row],[Годы]],'ПДДС (2)'!$7:$7,0)),0)
-IFERROR(INDEX(ПДДС,MATCH("Кредит на строительство тепличного комплекса площадью 0,24 га, руб.",'ПДДС (2)'!$A$7:$A$45,0),MATCH(Расчет_NVP[[#This Row],[Годы]],'ПДДС (2)'!$7:$7,0)),0)</f>
        <v>97861.096579999998</v>
      </c>
      <c r="E20" s="464">
        <f ca="1">Расчет_NVP[[#This Row],[Простые доходы, тыс. руб.]]*Расчет_NVP[[#This Row],[Ставка дисконтирования]]</f>
        <v>60020.043243754211</v>
      </c>
      <c r="F20" s="464">
        <f ca="1">IFERROR(INDEX(ПДДС,MATCH("РАСХОД ДЕНЕЖНЫХ СРЕДСТВ",'ПДДС (2)'!$A$7:$A$45,0),MATCH(Расчет_NVP[[#This Row],[Годы]],'ПДДС (2)'!$7:$7,0)),0)
-IFERROR(INDEX(ПДДС,MATCH("Основной долг по кредитам ИнвП, "&amp;Инвестор,'ПДДС (2)'!$A$7:$A$45,0),MATCH(Расчет_NVP[[#This Row],[Годы]],'ПДДС (2)'!$7:$7,0)),0)</f>
        <v>64808.651278679361</v>
      </c>
      <c r="G20" s="464">
        <f ca="1">Расчет_NVP[[#This Row],[Простые расходы, тыс. руб.]]*Расчет_NVP[[#This Row],[Ставка дисконтирования]]</f>
        <v>39748.359544856045</v>
      </c>
      <c r="H20" s="464">
        <f ca="1">Расчет_NVP[[#This Row],[Простые доходы, тыс. руб.]]-Расчет_NVP[[#This Row],[Простые расходы, тыс. руб.]]</f>
        <v>33052.445301320637</v>
      </c>
      <c r="I20" s="464">
        <f ca="1">Расчет_NVP[[#This Row],[Дисконтированные доходы, тыс. руб.]]-Расчет_NVP[[#This Row],[Дисконтированные расходы, тыс. руб.]]</f>
        <v>20271.683698898167</v>
      </c>
      <c r="J20" s="464">
        <f ca="1">IFERROR(Расчет_NVP[[#This Row],[PV (CF) (чистый денежный поток) реальный, тыс. руб.]]+J19,Расчет_NVP[[#This Row],[PV (CF) (чистый денежный поток) реальный, тыс. руб.]])</f>
        <v>46126.158929540383</v>
      </c>
      <c r="K20" s="464">
        <f t="shared" ca="1" si="1"/>
        <v>4</v>
      </c>
      <c r="L20" s="464">
        <f ca="1">IFERROR(Расчет_NVP[[#This Row],[NPV по годам, тыс. руб.]]+L19,Расчет_NVP[[#This Row],[NPV по годам, тыс. руб.]])</f>
        <v>11917.403134461507</v>
      </c>
    </row>
    <row r="21" spans="1:13">
      <c r="A21" s="462">
        <v>5</v>
      </c>
      <c r="B21" s="462">
        <f t="shared" si="2"/>
        <v>2026</v>
      </c>
      <c r="C21" s="463">
        <f t="shared" si="0"/>
        <v>0.54275993599944861</v>
      </c>
      <c r="D21" s="464">
        <f ca="1">IFERROR(INDEX(ПДДС,MATCH("ПРИТОК ДЕНЕЖНЫХ СРЕДСТВ",'ПДДС (2)'!$A$7:$A$45,0),MATCH(Расчет_NVP[[#This Row],[Годы]],'ПДДС (2)'!$7:$7,0)),0)
-IFERROR(INDEX(ПДДС,MATCH("Кредит на строительство тепличного комплекса площадью 0,24 га, руб.",'ПДДС (2)'!$A$7:$A$45,0),MATCH(Расчет_NVP[[#This Row],[Годы]],'ПДДС (2)'!$7:$7,0)),0)</f>
        <v>97861.096579999998</v>
      </c>
      <c r="E21" s="464">
        <f ca="1">Расчет_NVP[[#This Row],[Простые доходы, тыс. руб.]]*Расчет_NVP[[#This Row],[Ставка дисконтирования]]</f>
        <v>53115.08251659666</v>
      </c>
      <c r="F21" s="464">
        <f ca="1">IFERROR(INDEX(ПДДС,MATCH("РАСХОД ДЕНЕЖНЫХ СРЕДСТВ",'ПДДС (2)'!$A$7:$A$45,0),MATCH(Расчет_NVP[[#This Row],[Годы]],'ПДДС (2)'!$7:$7,0)),0)
-IFERROR(INDEX(ПДДС,MATCH("Основной долг по кредитам ИнвП, "&amp;Инвестор,'ПДДС (2)'!$A$7:$A$45,0),MATCH(Расчет_NVP[[#This Row],[Годы]],'ПДДС (2)'!$7:$7,0)),0)</f>
        <v>64404.484870679364</v>
      </c>
      <c r="G21" s="464">
        <f ca="1">Расчет_NVP[[#This Row],[Простые расходы, тыс. руб.]]*Расчет_NVP[[#This Row],[Ставка дисконтирования]]</f>
        <v>34956.174086487386</v>
      </c>
      <c r="H21" s="464">
        <f ca="1">Расчет_NVP[[#This Row],[Простые доходы, тыс. руб.]]-Расчет_NVP[[#This Row],[Простые расходы, тыс. руб.]]</f>
        <v>33456.611709320634</v>
      </c>
      <c r="I21" s="464">
        <f ca="1">Расчет_NVP[[#This Row],[Дисконтированные доходы, тыс. руб.]]-Расчет_NVP[[#This Row],[Дисконтированные расходы, тыс. руб.]]</f>
        <v>18158.908430109273</v>
      </c>
      <c r="J21" s="464">
        <f ca="1">IFERROR(Расчет_NVP[[#This Row],[PV (CF) (чистый денежный поток) реальный, тыс. руб.]]+J20,Расчет_NVP[[#This Row],[PV (CF) (чистый денежный поток) реальный, тыс. руб.]])</f>
        <v>79582.770638861024</v>
      </c>
      <c r="K21" s="464">
        <f t="shared" ca="1" si="1"/>
        <v>5</v>
      </c>
      <c r="L21" s="464">
        <f ca="1">IFERROR(Расчет_NVP[[#This Row],[NPV по годам, тыс. руб.]]+L20,Расчет_NVP[[#This Row],[NPV по годам, тыс. руб.]])</f>
        <v>30076.31156457078</v>
      </c>
    </row>
    <row r="22" spans="1:13">
      <c r="A22" s="462">
        <v>6</v>
      </c>
      <c r="B22" s="462">
        <f t="shared" si="2"/>
        <v>2027</v>
      </c>
      <c r="C22" s="463">
        <f t="shared" si="0"/>
        <v>0.48031852743314046</v>
      </c>
      <c r="D22" s="464">
        <f ca="1">IFERROR(INDEX(ПДДС,MATCH("ПРИТОК ДЕНЕЖНЫХ СРЕДСТВ",'ПДДС (2)'!$A$7:$A$45,0),MATCH(Расчет_NVP[[#This Row],[Годы]],'ПДДС (2)'!$7:$7,0)),0)
-IFERROR(INDEX(ПДДС,MATCH("Кредит на строительство тепличного комплекса площадью 0,24 га, руб.",'ПДДС (2)'!$A$7:$A$45,0),MATCH(Расчет_NVP[[#This Row],[Годы]],'ПДДС (2)'!$7:$7,0)),0)</f>
        <v>97861.096579999998</v>
      </c>
      <c r="E22" s="464">
        <f ca="1">Расчет_NVP[[#This Row],[Простые доходы, тыс. руб.]]*Расчет_NVP[[#This Row],[Ставка дисконтирования]]</f>
        <v>47004.497802297934</v>
      </c>
      <c r="F22" s="464">
        <f ca="1">IFERROR(INDEX(ПДДС,MATCH("РАСХОД ДЕНЕЖНЫХ СРЕДСТВ",'ПДДС (2)'!$A$7:$A$45,0),MATCH(Расчет_NVP[[#This Row],[Годы]],'ПДДС (2)'!$7:$7,0)),0)
-IFERROR(INDEX(ПДДС,MATCH("Основной долг по кредитам ИнвП, "&amp;Инвестор,'ПДДС (2)'!$A$7:$A$45,0),MATCH(Расчет_NVP[[#This Row],[Годы]],'ПДДС (2)'!$7:$7,0)),0)</f>
        <v>64000.318462679359</v>
      </c>
      <c r="G22" s="464">
        <f ca="1">Расчет_NVP[[#This Row],[Простые расходы, тыс. руб.]]*Расчет_NVP[[#This Row],[Ставка дисконтирования]]</f>
        <v>30740.538719246182</v>
      </c>
      <c r="H22" s="464">
        <f ca="1">Расчет_NVP[[#This Row],[Простые доходы, тыс. руб.]]-Расчет_NVP[[#This Row],[Простые расходы, тыс. руб.]]</f>
        <v>33860.778117320639</v>
      </c>
      <c r="I22" s="464">
        <f ca="1">Расчет_NVP[[#This Row],[Дисконтированные доходы, тыс. руб.]]-Расчет_NVP[[#This Row],[Дисконтированные расходы, тыс. руб.]]</f>
        <v>16263.959083051752</v>
      </c>
      <c r="J22" s="464">
        <f ca="1">IFERROR(Расчет_NVP[[#This Row],[PV (CF) (чистый денежный поток) реальный, тыс. руб.]]+J21,Расчет_NVP[[#This Row],[PV (CF) (чистый денежный поток) реальный, тыс. руб.]])</f>
        <v>113443.54875618167</v>
      </c>
      <c r="K22" s="464">
        <f ca="1">IF(J22&gt;=0,$A22,"")</f>
        <v>6</v>
      </c>
      <c r="L22" s="464">
        <f ca="1">IFERROR(Расчет_NVP[[#This Row],[NPV по годам, тыс. руб.]]+L21,Расчет_NVP[[#This Row],[NPV по годам, тыс. руб.]])</f>
        <v>46340.270647622528</v>
      </c>
    </row>
    <row r="23" spans="1:13">
      <c r="A23" s="462">
        <v>7</v>
      </c>
      <c r="B23" s="462">
        <f t="shared" si="2"/>
        <v>2028</v>
      </c>
      <c r="C23" s="463">
        <f t="shared" si="0"/>
        <v>0.425060643746142</v>
      </c>
      <c r="D23" s="464">
        <f ca="1">IFERROR(INDEX(ПДДС,MATCH("ПРИТОК ДЕНЕЖНЫХ СРЕДСТВ",'ПДДС (2)'!$A$7:$A$45,0),MATCH(Расчет_NVP[[#This Row],[Годы]],'ПДДС (2)'!$7:$7,0)),0)
-IFERROR(INDEX(ПДДС,MATCH("Кредит на строительство тепличного комплекса площадью 0,24 га, руб.",'ПДДС (2)'!$A$7:$A$45,0),MATCH(Расчет_NVP[[#This Row],[Годы]],'ПДДС (2)'!$7:$7,0)),0)</f>
        <v>97861.096579999998</v>
      </c>
      <c r="E23" s="464">
        <f ca="1">Расчет_NVP[[#This Row],[Простые доходы, тыс. руб.]]*Расчет_NVP[[#This Row],[Ставка дисконтирования]]</f>
        <v>41596.900709998175</v>
      </c>
      <c r="F23" s="464">
        <f ca="1">IFERROR(INDEX(ПДДС,MATCH("РАСХОД ДЕНЕЖНЫХ СРЕДСТВ",'ПДДС (2)'!$A$7:$A$45,0),MATCH(Расчет_NVP[[#This Row],[Годы]],'ПДДС (2)'!$7:$7,0)),0)
-IFERROR(INDEX(ПДДС,MATCH("Основной долг по кредитам ИнвП, "&amp;Инвестор,'ПДДС (2)'!$A$7:$A$45,0),MATCH(Расчет_NVP[[#This Row],[Годы]],'ПДДС (2)'!$7:$7,0)),0)</f>
        <v>63596.568554733014</v>
      </c>
      <c r="G23" s="464">
        <f ca="1">Расчет_NVP[[#This Row],[Простые расходы, тыс. руб.]]*Расчет_NVP[[#This Row],[Ставка дисконтирования]]</f>
        <v>27032.398369920465</v>
      </c>
      <c r="H23" s="464">
        <f ca="1">Расчет_NVP[[#This Row],[Простые доходы, тыс. руб.]]-Расчет_NVP[[#This Row],[Простые расходы, тыс. руб.]]</f>
        <v>34264.528025266984</v>
      </c>
      <c r="I23" s="464">
        <f ca="1">Расчет_NVP[[#This Row],[Дисконтированные доходы, тыс. руб.]]-Расчет_NVP[[#This Row],[Дисконтированные расходы, тыс. руб.]]</f>
        <v>14564.50234007771</v>
      </c>
      <c r="J23" s="464">
        <f ca="1">IFERROR(Расчет_NVP[[#This Row],[PV (CF) (чистый денежный поток) реальный, тыс. руб.]]+J22,Расчет_NVP[[#This Row],[PV (CF) (чистый денежный поток) реальный, тыс. руб.]])</f>
        <v>147708.07678144865</v>
      </c>
      <c r="K23" s="464">
        <f ca="1">IF(J23&gt;=0,$A23,"")</f>
        <v>7</v>
      </c>
      <c r="L23" s="464">
        <f ca="1">IFERROR(Расчет_NVP[[#This Row],[NPV по годам, тыс. руб.]]+L22,Расчет_NVP[[#This Row],[NPV по годам, тыс. руб.]])</f>
        <v>60904.772987700242</v>
      </c>
    </row>
    <row r="24" spans="1:13">
      <c r="A24" s="462">
        <v>8</v>
      </c>
      <c r="B24" s="462">
        <f t="shared" si="2"/>
        <v>2029</v>
      </c>
      <c r="C24" s="463">
        <f t="shared" si="0"/>
        <v>0.37615986172224958</v>
      </c>
      <c r="D24" s="464">
        <f ca="1">IFERROR(INDEX(ПДДС,MATCH("ПРИТОК ДЕНЕЖНЫХ СРЕДСТВ",'ПДДС (2)'!$A$7:$A$45,0),MATCH(Расчет_NVP[[#This Row],[Годы]],'ПДДС (2)'!$7:$7,0)),0)
-IFERROR(INDEX(ПДДС,MATCH("Кредит на строительство тепличного комплекса площадью 0,24 га, руб.",'ПДДС (2)'!$A$7:$A$45,0),MATCH(Расчет_NVP[[#This Row],[Годы]],'ПДДС (2)'!$7:$7,0)),0)</f>
        <v>97861.096579999998</v>
      </c>
      <c r="E24" s="464">
        <f ca="1">Расчет_NVP[[#This Row],[Простые доходы, тыс. руб.]]*Расчет_NVP[[#This Row],[Ставка дисконтирования]]</f>
        <v>36811.416557520512</v>
      </c>
      <c r="F24" s="464">
        <f ca="1">IFERROR(INDEX(ПДДС,MATCH("РАСХОД ДЕНЕЖНЫХ СРЕДСТВ",'ПДДС (2)'!$A$7:$A$45,0),MATCH(Расчет_NVP[[#This Row],[Годы]],'ПДДС (2)'!$7:$7,0)),0)
-IFERROR(INDEX(ПДДС,MATCH("Основной долг по кредитам ИнвП, "&amp;Инвестор,'ПДДС (2)'!$A$7:$A$45,0),MATCH(Расчет_NVP[[#This Row],[Годы]],'ПДДС (2)'!$7:$7,0)),0)</f>
        <v>63191.985646679357</v>
      </c>
      <c r="G24" s="464">
        <f ca="1">Расчет_NVP[[#This Row],[Простые расходы, тыс. руб.]]*Расчет_NVP[[#This Row],[Ставка дисконтирования]]</f>
        <v>23770.288582809288</v>
      </c>
      <c r="H24" s="464">
        <f ca="1">Расчет_NVP[[#This Row],[Простые доходы, тыс. руб.]]-Расчет_NVP[[#This Row],[Простые расходы, тыс. руб.]]</f>
        <v>34669.11093332064</v>
      </c>
      <c r="I24" s="464">
        <f ca="1">Расчет_NVP[[#This Row],[Дисконтированные доходы, тыс. руб.]]-Расчет_NVP[[#This Row],[Дисконтированные расходы, тыс. руб.]]</f>
        <v>13041.127974711224</v>
      </c>
      <c r="J24" s="464">
        <f ca="1">IFERROR(Расчет_NVP[[#This Row],[PV (CF) (чистый денежный поток) реальный, тыс. руб.]]+J23,Расчет_NVP[[#This Row],[PV (CF) (чистый денежный поток) реальный, тыс. руб.]])</f>
        <v>182377.18771476927</v>
      </c>
      <c r="K24" s="464">
        <f ca="1">IF(J24&gt;=0,$A24,"")</f>
        <v>8</v>
      </c>
      <c r="L24" s="464">
        <f ca="1">IFERROR(Расчет_NVP[[#This Row],[NPV по годам, тыс. руб.]]+L23,Расчет_NVP[[#This Row],[NPV по годам, тыс. руб.]])</f>
        <v>73945.90096241147</v>
      </c>
    </row>
    <row r="25" spans="1:13">
      <c r="A25" s="465" t="s">
        <v>35</v>
      </c>
      <c r="B25" s="465"/>
      <c r="C25" s="465"/>
      <c r="D25" s="466">
        <f ca="1">SUBTOTAL(109,Расчет_NVP[Простые доходы, тыс. руб.])</f>
        <v>810050.22063999996</v>
      </c>
      <c r="E25" s="465"/>
      <c r="F25" s="466">
        <f ca="1">SUBTOTAL(109,Расчет_NVP[Простые расходы, тыс. руб.])</f>
        <v>627673.03292523068</v>
      </c>
      <c r="G25" s="465"/>
      <c r="H25" s="466">
        <f ca="1">SUBTOTAL(109,Расчет_NVP[PV (CF) (чистый денежный поток) реальный, тыс. руб.])</f>
        <v>182377.18771476927</v>
      </c>
      <c r="I25" s="466">
        <f ca="1">SUBTOTAL(109,Расчет_NVP[NPV по годам, тыс. руб.])</f>
        <v>73945.90096241147</v>
      </c>
      <c r="J25" s="465"/>
      <c r="K25" s="465"/>
      <c r="L25" s="465"/>
    </row>
    <row r="26" spans="1:13" ht="30.6" customHeight="1">
      <c r="A26" s="453" t="s">
        <v>334</v>
      </c>
    </row>
    <row r="27" spans="1:13" ht="11.25" customHeight="1">
      <c r="G27" s="462"/>
      <c r="H27" s="462"/>
    </row>
    <row r="28" spans="1:13" s="471" customFormat="1">
      <c r="A28" s="467">
        <v>1</v>
      </c>
      <c r="B28" s="662" t="s">
        <v>221</v>
      </c>
      <c r="C28" s="662"/>
      <c r="D28" s="662"/>
      <c r="E28" s="662"/>
      <c r="F28" s="468">
        <f ca="1">IF($I$25&lt;0,"не окупается",INT((MATCH(VLOOKUP(0,Расчет_NVP[PV нар.итогом, тыс. руб.],1,TRUE),Расчет_NVP[PV нар.итогом, тыс. руб.]))
         -((INDEX(Расчет_NVP[[PV нар.итогом, тыс. руб.]:[№ п-да после срока окуп-сти]],MATCH(VLOOKUP(0,Расчет_NVP[PV нар.итогом, тыс. руб.],1,TRUE),Расчет_NVP[PV нар.итогом, тыс. руб.])+1,1))
          /((ABS(VLOOKUP(0,Расчет_NVP[PV нар.итогом, тыс. руб.],1,TRUE)))
         +INDEX(Расчет_NVP[PV нар.итогом, тыс. руб.],MATCH(VLOOKUP(0,Расчет_NVP[PV нар.итогом, тыс. руб.],1,TRUE),Расчет_NVP[PV нар.итогом, тыс. руб.])+1,1))))*12
         +INT((IF($I$25&lt;0,"не окупается",(MATCH(VLOOKUP(0,Расчет_NVP[PV нар.итогом, тыс. руб.],1,TRUE),Расчет_NVP[PV нар.итогом, тыс. руб.]))-((INDEX(J16:K24,MATCH(VLOOKUP(0,Расчет_NVP[PV нар.итогом, тыс. руб.],1,TRUE),Расчет_NVP[PV нар.итогом, тыс. руб.])+1,1))/((ABS(VLOOKUP(0,Расчет_NVP[PV нар.итогом, тыс. руб.],1,TRUE)))+INDEX(Расчет_NVP[PV нар.итогом, тыс. руб.],MATCH(VLOOKUP(0,Расчет_NVP[PV нар.итогом, тыс. руб.],1,TRUE),Расчет_NVP[PV нар.итогом, тыс. руб.])+1,1))))
          -INT(IF($I$25&lt;0,"не окупается",(MATCH(VLOOKUP(0,Расчет_NVP[PV нар.итогом, тыс. руб.],1,TRUE),Расчет_NVP[PV нар.итогом, тыс. руб.]))-((INDEX(Расчет_NVP[[PV нар.итогом, тыс. руб.]:[№ п-да после срока окуп-сти]],MATCH(VLOOKUP(0,Расчет_NVP[PV нар.итогом, тыс. руб.],1,TRUE),Расчет_NVP[PV нар.итогом, тыс. руб.])+1,1))/((ABS(VLOOKUP(0,Расчет_NVP[PV нар.итогом, тыс. руб.],1,TRUE)))+INDEX(Расчет_NVP[PV нар.итогом, тыс. руб.],MATCH(VLOOKUP(0,Расчет_NVP[PV нар.итогом, тыс. руб.],1,TRUE),Расчет_NVP[PV нар.итогом, тыс. руб.])+1,1))))))*12))</f>
        <v>31</v>
      </c>
      <c r="G28" s="469" t="str">
        <f ca="1">IF($I$25&lt;0,"не окупается",IF(ABS(M28-ROUND(M28,0))&lt;0.001,
ROUND(M28,0)&amp;" "&amp;VLOOKUP(MOD(MAX(MOD(ROUND(M28,0)-11,100),9),10),{0,"год";1,"года";4,"лет"},2),
INT(M28)&amp;" "&amp;VLOOKUP(MOD(MAX(MOD(INT(M28)-11,100),9),10),{0,"год";1,"года";4,"лет"},2)
&amp;IF(INT((M28-INT(M28))*12)," / "&amp;INT((M28-INT(M28))*12)
&amp;" месяц"&amp;VLOOKUP(MOD(MAX(MOD(INT((M28-INT(M28))*12)-11,100),9),10),{0,"";1,"а";4,"ев"},2),"")))</f>
        <v>2 года / 7 месяцев</v>
      </c>
      <c r="H28" s="470"/>
      <c r="M28" s="472">
        <f ca="1">IF($I$25&lt;0,"не окупается",(MATCH(VLOOKUP(0,Расчет_NVP[PV нар.итогом, тыс. руб.],1,TRUE),Расчет_NVP[PV нар.итогом, тыс. руб.]))-((INDEX(Расчет_NVP[[PV нар.итогом, тыс. руб.]:[№ п-да после срока окуп-сти]],MATCH(VLOOKUP(0,Расчет_NVP[PV нар.итогом, тыс. руб.],1,TRUE),Расчет_NVP[PV нар.итогом, тыс. руб.])+1,1))/((ABS(VLOOKUP(0,Расчет_NVP[PV нар.итогом, тыс. руб.],1,TRUE)))+INDEX(Расчет_NVP[PV нар.итогом, тыс. руб.],MATCH(VLOOKUP(0,Расчет_NVP[PV нар.итогом, тыс. руб.],1,TRUE),Расчет_NVP[PV нар.итогом, тыс. руб.])+1,1))))</f>
        <v>2.5995537634060857</v>
      </c>
    </row>
    <row r="29" spans="1:13">
      <c r="A29" s="473">
        <v>2</v>
      </c>
      <c r="B29" s="662" t="s">
        <v>222</v>
      </c>
      <c r="C29" s="662"/>
      <c r="D29" s="662"/>
      <c r="E29" s="662"/>
      <c r="F29" s="468">
        <f ca="1">IF($I$25&lt;0,"не окупается",INT((MATCH(VLOOKUP(0,L16:L24,1,TRUE),L16:L24))-((INDEX(K16:L24,MATCH(VLOOKUP(0,L16:L24,1,TRUE),L16:L24)+1,1))/((ABS(VLOOKUP(0,L16:L24,1,TRUE)))+INDEX(L16:L24,MATCH(VLOOKUP(0,L16:L24,1,TRUE),L16:L24)+1,1))))*12+INT((IF($I$25&lt;0,"не окупается",(MATCH(VLOOKUP(0,L16:L24,1,TRUE),L16:L24))-((INDEX(K16:L24,MATCH(VLOOKUP(0,L16:L24,1,TRUE),L16:L24)+1,1))/((ABS(VLOOKUP(0,L16:L24,1,TRUE)))+INDEX(L16:L24,MATCH(VLOOKUP(0,L16:L24,1,TRUE),L16:L24)+1,1))))-INT(IF($I$25&lt;0,"не окупается",(MATCH(VLOOKUP(0,L16:L24,1,TRUE),L16:L24))-((INDEX(K16:L24,MATCH(VLOOKUP(0,L16:L24,1,TRUE),L16:L24)+1,1))/((ABS(VLOOKUP(0,L16:L24,1,TRUE)))+INDEX(L16:L24,MATCH(VLOOKUP(0,L16:L24,1,TRUE),L16:L24)+1,1))))))*12))</f>
        <v>47</v>
      </c>
      <c r="G29" s="469" t="str">
        <f ca="1">IF($I$25&lt;0,"не окупается",IF(ABS(M29-ROUND(M29,0))&lt;0.001,
ROUND(M29,0)&amp;" "&amp;VLOOKUP(MOD(MAX(MOD(ROUND(M29,0)-11,100),9),10),{0,"год";1,"года";4,"лет"},2),
INT(M29)&amp;" "&amp;VLOOKUP(MOD(MAX(MOD(INT(M29)-11,100),9),10),{0,"год";1,"года";4,"лет"},2)
&amp;IF(INT((M29-INT(M29))*12)," / "&amp;INT((M29-INT(M29))*12)
&amp;" месяц"&amp;VLOOKUP(MOD(MAX(MOD(INT((M29-INT(M29))*12)-11,100),9),10),{0,"";1,"а";4,"ев"},2),"")))</f>
        <v>4 года</v>
      </c>
      <c r="M29" s="453">
        <f ca="1">IF($I$25&lt;0,"не окупается",(MATCH(VLOOKUP(0,L16:L24,1,TRUE),L16:L24))-((INDEX(K16:L24,MATCH(VLOOKUP(0,L16:L24,1,TRUE),L16:L24)+1,1))/((ABS(VLOOKUP(0,L16:L24,1,TRUE)))+INDEX(L16:L24,MATCH(VLOOKUP(0,L16:L24,1,TRUE),L16:L24)+1,1))))</f>
        <v>3.9998026804255922</v>
      </c>
    </row>
    <row r="30" spans="1:13">
      <c r="A30" s="473">
        <v>3</v>
      </c>
      <c r="B30" s="662" t="s">
        <v>223</v>
      </c>
      <c r="C30" s="662"/>
      <c r="D30" s="662"/>
      <c r="E30" s="662"/>
      <c r="F30" s="656">
        <f ca="1">Расчет_NVP[[#Totals],[NPV по годам, тыс. руб.]]</f>
        <v>73945.90096241147</v>
      </c>
      <c r="G30" s="656"/>
    </row>
    <row r="31" spans="1:13">
      <c r="A31" s="473">
        <v>4</v>
      </c>
      <c r="B31" s="662" t="s">
        <v>224</v>
      </c>
      <c r="C31" s="662"/>
      <c r="D31" s="662"/>
      <c r="E31" s="662"/>
      <c r="F31" s="657">
        <f ca="1">IRR(Расчет_NVP[PV (CF) (чистый денежный поток) реальный, тыс. руб.])</f>
        <v>0.34832134882423982</v>
      </c>
      <c r="G31" s="657"/>
    </row>
    <row r="32" spans="1:13" ht="19.5" hidden="1" customHeight="1">
      <c r="A32" s="473">
        <v>5</v>
      </c>
      <c r="B32" s="662" t="s">
        <v>225</v>
      </c>
      <c r="C32" s="662"/>
      <c r="D32" s="662"/>
      <c r="E32" s="662"/>
      <c r="F32" s="658" t="e">
        <f ca="1">ROUND(SUMIF(Ф2!$4:$4,"+",Ф2!$82:$82)/(SUMIF('ПДДС (2)'!$4:$4,"+",'ПДДС (2)'!$37:$37)+SUMIF('ПДДС (2)'!$4:$4,"+",'ПДДС (2)'!$32:$32)),2)</f>
        <v>#N/A</v>
      </c>
      <c r="G32" s="658"/>
    </row>
  </sheetData>
  <sheetProtection autoFilter="0" pivotTables="0"/>
  <mergeCells count="14">
    <mergeCell ref="F30:G30"/>
    <mergeCell ref="F31:G31"/>
    <mergeCell ref="F32:G32"/>
    <mergeCell ref="A1:L1"/>
    <mergeCell ref="A4:C4"/>
    <mergeCell ref="A6:C6"/>
    <mergeCell ref="A8:C8"/>
    <mergeCell ref="A3:C3"/>
    <mergeCell ref="B32:E32"/>
    <mergeCell ref="A14:B14"/>
    <mergeCell ref="B28:E28"/>
    <mergeCell ref="B29:E29"/>
    <mergeCell ref="B30:E30"/>
    <mergeCell ref="B31:E31"/>
  </mergeCells>
  <pageMargins left="0.31496062992125984" right="0.11811023622047245" top="0.15748031496062992" bottom="0.15748031496062992" header="0" footer="0"/>
  <pageSetup paperSize="9" fitToHeight="0" orientation="landscape" verticalDpi="0" r:id="rId1"/>
  <rowBreaks count="1" manualBreakCount="1">
    <brk id="32" max="11" man="1"/>
  </rowBreak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D9B8829-612B-491E-9506-D4F03DE251D5}">
          <x14:formula1>
            <xm:f>КЗ!$AK$5:$AK$17</xm:f>
          </x14:formula1>
          <xm:sqref>D4 D6 D8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45242-3A38-44F2-ACE5-344407F677A7}">
  <sheetPr codeName="Лист12">
    <tabColor rgb="FF00B050"/>
    <outlinePr summaryBelow="0"/>
    <pageSetUpPr fitToPage="1"/>
  </sheetPr>
  <dimension ref="A1:LN46"/>
  <sheetViews>
    <sheetView workbookViewId="0"/>
  </sheetViews>
  <sheetFormatPr defaultRowHeight="15" outlineLevelRow="1" outlineLevelCol="2"/>
  <cols>
    <col min="1" max="1" width="53.28515625" customWidth="1"/>
    <col min="2" max="4" width="10" customWidth="1" outlineLevel="2"/>
    <col min="5" max="5" width="10" customWidth="1" outlineLevel="1"/>
    <col min="6" max="8" width="10" customWidth="1" outlineLevel="2"/>
    <col min="9" max="9" width="10" customWidth="1" outlineLevel="1"/>
    <col min="10" max="12" width="10" style="9" customWidth="1" outlineLevel="2"/>
    <col min="13" max="13" width="10.7109375" style="9" customWidth="1" outlineLevel="1"/>
    <col min="14" max="15" width="10" style="9" customWidth="1" outlineLevel="2"/>
    <col min="16" max="16" width="10" customWidth="1" outlineLevel="2"/>
    <col min="17" max="17" width="10" customWidth="1" outlineLevel="1"/>
    <col min="18" max="18" width="10" customWidth="1"/>
    <col min="19" max="21" width="10" customWidth="1" outlineLevel="2"/>
    <col min="22" max="22" width="10" customWidth="1" outlineLevel="1"/>
    <col min="23" max="25" width="10" customWidth="1" outlineLevel="2"/>
    <col min="26" max="26" width="10" customWidth="1" outlineLevel="1"/>
    <col min="27" max="29" width="10" style="9" customWidth="1" outlineLevel="2"/>
    <col min="30" max="30" width="10" style="9" customWidth="1" outlineLevel="1"/>
    <col min="31" max="32" width="10" style="9" customWidth="1" outlineLevel="2"/>
    <col min="33" max="33" width="10" customWidth="1" outlineLevel="2"/>
    <col min="34" max="34" width="10" customWidth="1" outlineLevel="1"/>
    <col min="35" max="35" width="10" customWidth="1"/>
    <col min="36" max="38" width="10" hidden="1" customWidth="1" outlineLevel="2"/>
    <col min="39" max="39" width="10" hidden="1" customWidth="1" outlineLevel="1"/>
    <col min="40" max="42" width="10" hidden="1" customWidth="1" outlineLevel="2"/>
    <col min="43" max="43" width="10" hidden="1" customWidth="1" outlineLevel="1"/>
    <col min="44" max="46" width="10" style="9" hidden="1" customWidth="1" outlineLevel="2"/>
    <col min="47" max="47" width="10" style="9" hidden="1" customWidth="1" outlineLevel="1"/>
    <col min="48" max="49" width="10" style="9" hidden="1" customWidth="1" outlineLevel="2"/>
    <col min="50" max="50" width="10" hidden="1" customWidth="1" outlineLevel="2"/>
    <col min="51" max="51" width="10" hidden="1" customWidth="1" outlineLevel="1"/>
    <col min="52" max="52" width="10" customWidth="1" collapsed="1"/>
    <col min="53" max="55" width="10" hidden="1" customWidth="1" outlineLevel="2"/>
    <col min="56" max="56" width="10" hidden="1" customWidth="1" outlineLevel="1"/>
    <col min="57" max="59" width="10" hidden="1" customWidth="1" outlineLevel="2"/>
    <col min="60" max="60" width="10" hidden="1" customWidth="1" outlineLevel="1"/>
    <col min="61" max="63" width="10" style="9" hidden="1" customWidth="1" outlineLevel="2"/>
    <col min="64" max="64" width="10" style="9" hidden="1" customWidth="1" outlineLevel="1"/>
    <col min="65" max="66" width="10" style="9" hidden="1" customWidth="1" outlineLevel="2"/>
    <col min="67" max="67" width="10" hidden="1" customWidth="1" outlineLevel="2"/>
    <col min="68" max="68" width="10" hidden="1" customWidth="1" outlineLevel="1"/>
    <col min="69" max="69" width="10" customWidth="1" collapsed="1"/>
    <col min="70" max="72" width="10" hidden="1" customWidth="1" outlineLevel="2"/>
    <col min="73" max="73" width="10" hidden="1" customWidth="1" outlineLevel="1"/>
    <col min="74" max="76" width="10" hidden="1" customWidth="1" outlineLevel="2"/>
    <col min="77" max="77" width="10" hidden="1" customWidth="1" outlineLevel="1"/>
    <col min="78" max="80" width="10" style="9" hidden="1" customWidth="1" outlineLevel="2"/>
    <col min="81" max="81" width="10" style="9" hidden="1" customWidth="1" outlineLevel="1"/>
    <col min="82" max="83" width="10" style="9" hidden="1" customWidth="1" outlineLevel="2"/>
    <col min="84" max="84" width="10" hidden="1" customWidth="1" outlineLevel="2"/>
    <col min="85" max="85" width="10" hidden="1" customWidth="1" outlineLevel="1"/>
    <col min="86" max="86" width="10" customWidth="1" collapsed="1"/>
    <col min="87" max="89" width="10" hidden="1" customWidth="1" outlineLevel="2"/>
    <col min="90" max="90" width="10" hidden="1" customWidth="1" outlineLevel="1"/>
    <col min="91" max="93" width="10" hidden="1" customWidth="1" outlineLevel="2"/>
    <col min="94" max="94" width="10" hidden="1" customWidth="1" outlineLevel="1"/>
    <col min="95" max="97" width="10" style="9" hidden="1" customWidth="1" outlineLevel="2"/>
    <col min="98" max="98" width="10" style="9" hidden="1" customWidth="1" outlineLevel="1"/>
    <col min="99" max="100" width="10" style="9" hidden="1" customWidth="1" outlineLevel="2"/>
    <col min="101" max="101" width="10" hidden="1" customWidth="1" outlineLevel="2"/>
    <col min="102" max="102" width="10" hidden="1" customWidth="1" outlineLevel="1"/>
    <col min="103" max="103" width="10" customWidth="1" collapsed="1"/>
    <col min="104" max="106" width="10" hidden="1" customWidth="1" outlineLevel="2"/>
    <col min="107" max="107" width="10" hidden="1" customWidth="1" outlineLevel="1"/>
    <col min="108" max="110" width="10" hidden="1" customWidth="1" outlineLevel="2"/>
    <col min="111" max="111" width="10" hidden="1" customWidth="1" outlineLevel="1"/>
    <col min="112" max="114" width="10" style="9" hidden="1" customWidth="1" outlineLevel="2"/>
    <col min="115" max="115" width="10" style="9" hidden="1" customWidth="1" outlineLevel="1"/>
    <col min="116" max="117" width="10" style="9" hidden="1" customWidth="1" outlineLevel="2"/>
    <col min="118" max="118" width="10" hidden="1" customWidth="1" outlineLevel="2"/>
    <col min="119" max="119" width="10" hidden="1" customWidth="1" outlineLevel="1"/>
    <col min="120" max="120" width="10" customWidth="1" collapsed="1"/>
    <col min="121" max="123" width="10" hidden="1" customWidth="1" outlineLevel="2"/>
    <col min="124" max="124" width="10" hidden="1" customWidth="1" outlineLevel="1"/>
    <col min="125" max="127" width="10" hidden="1" customWidth="1" outlineLevel="2"/>
    <col min="128" max="128" width="10" hidden="1" customWidth="1" outlineLevel="1"/>
    <col min="129" max="131" width="10" style="9" hidden="1" customWidth="1" outlineLevel="2"/>
    <col min="132" max="132" width="10" style="9" hidden="1" customWidth="1" outlineLevel="1"/>
    <col min="133" max="134" width="10" style="9" hidden="1" customWidth="1" outlineLevel="2"/>
    <col min="135" max="135" width="10" hidden="1" customWidth="1" outlineLevel="2"/>
    <col min="136" max="136" width="10" hidden="1" customWidth="1" outlineLevel="1"/>
    <col min="137" max="137" width="10" customWidth="1" collapsed="1"/>
    <col min="138" max="140" width="10" hidden="1" customWidth="1" outlineLevel="2"/>
    <col min="141" max="141" width="10" hidden="1" customWidth="1" outlineLevel="1"/>
    <col min="142" max="144" width="10" hidden="1" customWidth="1" outlineLevel="2"/>
    <col min="145" max="145" width="10" hidden="1" customWidth="1" outlineLevel="1"/>
    <col min="146" max="148" width="10" style="9" hidden="1" customWidth="1" outlineLevel="2"/>
    <col min="149" max="149" width="10" style="9" hidden="1" customWidth="1" outlineLevel="1"/>
    <col min="150" max="151" width="10" style="9" hidden="1" customWidth="1" outlineLevel="2"/>
    <col min="152" max="152" width="10" hidden="1" customWidth="1" outlineLevel="2"/>
    <col min="153" max="153" width="10" hidden="1" customWidth="1" outlineLevel="1"/>
    <col min="154" max="154" width="10" customWidth="1" collapsed="1"/>
    <col min="155" max="155" width="12" bestFit="1" customWidth="1"/>
  </cols>
  <sheetData>
    <row r="1" spans="1:326" ht="7.5" customHeight="1">
      <c r="I1" s="196"/>
      <c r="M1" s="215"/>
    </row>
    <row r="2" spans="1:326" ht="14.25" customHeight="1">
      <c r="A2" s="176" t="s">
        <v>187</v>
      </c>
      <c r="L2" s="17"/>
    </row>
    <row r="3" spans="1:326" s="12" customFormat="1" ht="14.25" customHeight="1" outlineLevel="1">
      <c r="A3" s="10"/>
      <c r="B3" s="11">
        <f>DATE(YEAR(НачИнвП_Дата),1,1)</f>
        <v>44197</v>
      </c>
      <c r="C3" s="11">
        <f ca="1">IF(AND(EOMONTH(OFFSET(C3,0,-1,1,1),0)=EOMONTH(OFFSET(C3,0,-1,1,1),
                  INT((MONTH(OFFSET(C3,0,-1,1,1))+2)/3)*3-MONTH(OFFSET(C3,0,-1,1,1))),
                  EOMONTH(OFFSET(C3,0,-1,1,1),0)&lt;&gt;EOMONTH(OFFSET(C3,0,-2,1,1),0)),
                            EOMONTH(OFFSET(C3,0,-1,1,1),INT((MONTH(OFFSET(C3,0,-1,1,1))+2)/3)*3-MONTH(OFFSET(C3,0,-1,1,1))),
                            IF(AND(OFFSET(C3,0,-1,1,1)=DATE(YEAR(OFFSET(C3,0,-1,1,1)),12,31),
                                         OFFSET(C3,0,-2,1,1)&lt;&gt;DATE(YEAR(OFFSET(C3,0,-1,1,1)),12,31)),
                                   OFFSET(C3,0,-1,1,1),
                            EOMONTH(OFFSET(C3,0,-1,1,1),0)+1))</f>
        <v>44228</v>
      </c>
      <c r="D3" s="11">
        <f t="shared" ref="D3:BO3" ca="1" si="0">IF(AND(EOMONTH(OFFSET(D3,0,-1,1,1),0)=EOMONTH(OFFSET(D3,0,-1,1,1),
                  INT((MONTH(OFFSET(D3,0,-1,1,1))+2)/3)*3-MONTH(OFFSET(D3,0,-1,1,1))),
                  EOMONTH(OFFSET(D3,0,-1,1,1),0)&lt;&gt;EOMONTH(OFFSET(D3,0,-2,1,1),0)),
                            EOMONTH(OFFSET(D3,0,-1,1,1),INT((MONTH(OFFSET(D3,0,-1,1,1))+2)/3)*3-MONTH(OFFSET(D3,0,-1,1,1))),
                            IF(AND(OFFSET(D3,0,-1,1,1)=DATE(YEAR(OFFSET(D3,0,-1,1,1)),12,31),
                                         OFFSET(D3,0,-2,1,1)&lt;&gt;DATE(YEAR(OFFSET(D3,0,-1,1,1)),12,31)),
                                   OFFSET(D3,0,-1,1,1),
                            EOMONTH(OFFSET(D3,0,-1,1,1),0)+1))</f>
        <v>44256</v>
      </c>
      <c r="E3" s="11">
        <f t="shared" ca="1" si="0"/>
        <v>44286</v>
      </c>
      <c r="F3" s="11">
        <f t="shared" ca="1" si="0"/>
        <v>44287</v>
      </c>
      <c r="G3" s="11">
        <f t="shared" ca="1" si="0"/>
        <v>44317</v>
      </c>
      <c r="H3" s="11">
        <f t="shared" ca="1" si="0"/>
        <v>44348</v>
      </c>
      <c r="I3" s="11">
        <f t="shared" ca="1" si="0"/>
        <v>44377</v>
      </c>
      <c r="J3" s="11">
        <f t="shared" ca="1" si="0"/>
        <v>44378</v>
      </c>
      <c r="K3" s="11">
        <f t="shared" ca="1" si="0"/>
        <v>44409</v>
      </c>
      <c r="L3" s="11">
        <f t="shared" ca="1" si="0"/>
        <v>44440</v>
      </c>
      <c r="M3" s="11">
        <f t="shared" ca="1" si="0"/>
        <v>44469</v>
      </c>
      <c r="N3" s="11">
        <f t="shared" ca="1" si="0"/>
        <v>44470</v>
      </c>
      <c r="O3" s="11">
        <f t="shared" ca="1" si="0"/>
        <v>44501</v>
      </c>
      <c r="P3" s="11">
        <f t="shared" ca="1" si="0"/>
        <v>44531</v>
      </c>
      <c r="Q3" s="11">
        <f t="shared" ca="1" si="0"/>
        <v>44561</v>
      </c>
      <c r="R3" s="11">
        <f t="shared" ca="1" si="0"/>
        <v>44561</v>
      </c>
      <c r="S3" s="11">
        <f t="shared" ca="1" si="0"/>
        <v>44562</v>
      </c>
      <c r="T3" s="11">
        <f ca="1">IF(AND(EOMONTH(OFFSET(T3,0,-1,1,1),0)=EOMONTH(OFFSET(T3,0,-1,1,1),
                  INT((MONTH(OFFSET(T3,0,-1,1,1))+2)/3)*3-MONTH(OFFSET(T3,0,-1,1,1))),
                  EOMONTH(OFFSET(T3,0,-1,1,1),0)&lt;&gt;EOMONTH(OFFSET(T3,0,-2,1,1),0)),
                            EOMONTH(OFFSET(T3,0,-1,1,1),INT((MONTH(OFFSET(T3,0,-1,1,1))+2)/3)*3-MONTH(OFFSET(T3,0,-1,1,1))),
                            IF(AND(OFFSET(T3,0,-1,1,1)=DATE(YEAR(OFFSET(T3,0,-1,1,1)),12,31),
                                         OFFSET(T3,0,-2,1,1)&lt;&gt;DATE(YEAR(OFFSET(T3,0,-1,1,1)),12,31)),
                                   OFFSET(T3,0,-1,1,1),
                            EOMONTH(OFFSET(T3,0,-1,1,1),0)+1))</f>
        <v>44593</v>
      </c>
      <c r="U3" s="11">
        <f t="shared" ca="1" si="0"/>
        <v>44621</v>
      </c>
      <c r="V3" s="11">
        <f t="shared" ca="1" si="0"/>
        <v>44651</v>
      </c>
      <c r="W3" s="11">
        <f t="shared" ca="1" si="0"/>
        <v>44652</v>
      </c>
      <c r="X3" s="11">
        <f t="shared" ca="1" si="0"/>
        <v>44682</v>
      </c>
      <c r="Y3" s="11">
        <f t="shared" ca="1" si="0"/>
        <v>44713</v>
      </c>
      <c r="Z3" s="11">
        <f t="shared" ca="1" si="0"/>
        <v>44742</v>
      </c>
      <c r="AA3" s="11">
        <f t="shared" ca="1" si="0"/>
        <v>44743</v>
      </c>
      <c r="AB3" s="11">
        <f t="shared" ca="1" si="0"/>
        <v>44774</v>
      </c>
      <c r="AC3" s="11">
        <f t="shared" ca="1" si="0"/>
        <v>44805</v>
      </c>
      <c r="AD3" s="11">
        <f t="shared" ca="1" si="0"/>
        <v>44834</v>
      </c>
      <c r="AE3" s="11">
        <f t="shared" ca="1" si="0"/>
        <v>44835</v>
      </c>
      <c r="AF3" s="11">
        <f t="shared" ca="1" si="0"/>
        <v>44866</v>
      </c>
      <c r="AG3" s="11">
        <f t="shared" ca="1" si="0"/>
        <v>44896</v>
      </c>
      <c r="AH3" s="11">
        <f t="shared" ca="1" si="0"/>
        <v>44926</v>
      </c>
      <c r="AI3" s="11">
        <f t="shared" ca="1" si="0"/>
        <v>44926</v>
      </c>
      <c r="AJ3" s="11">
        <f t="shared" ca="1" si="0"/>
        <v>44927</v>
      </c>
      <c r="AK3" s="11">
        <f ca="1">IF(AND(EOMONTH(OFFSET(AK3,0,-1,1,1),0)=EOMONTH(OFFSET(AK3,0,-1,1,1),
                  INT((MONTH(OFFSET(AK3,0,-1,1,1))+2)/3)*3-MONTH(OFFSET(AK3,0,-1,1,1))),
                  EOMONTH(OFFSET(AK3,0,-1,1,1),0)&lt;&gt;EOMONTH(OFFSET(AK3,0,-2,1,1),0)),
                            EOMONTH(OFFSET(AK3,0,-1,1,1),INT((MONTH(OFFSET(AK3,0,-1,1,1))+2)/3)*3-MONTH(OFFSET(AK3,0,-1,1,1))),
                            IF(AND(OFFSET(AK3,0,-1,1,1)=DATE(YEAR(OFFSET(AK3,0,-1,1,1)),12,31),
                                         OFFSET(AK3,0,-2,1,1)&lt;&gt;DATE(YEAR(OFFSET(AK3,0,-1,1,1)),12,31)),
                                   OFFSET(AK3,0,-1,1,1),
                            EOMONTH(OFFSET(AK3,0,-1,1,1),0)+1))</f>
        <v>44958</v>
      </c>
      <c r="AL3" s="11">
        <f t="shared" ca="1" si="0"/>
        <v>44986</v>
      </c>
      <c r="AM3" s="11">
        <f t="shared" ca="1" si="0"/>
        <v>45016</v>
      </c>
      <c r="AN3" s="11">
        <f t="shared" ca="1" si="0"/>
        <v>45017</v>
      </c>
      <c r="AO3" s="11">
        <f t="shared" ca="1" si="0"/>
        <v>45047</v>
      </c>
      <c r="AP3" s="11">
        <f t="shared" ca="1" si="0"/>
        <v>45078</v>
      </c>
      <c r="AQ3" s="11">
        <f t="shared" ca="1" si="0"/>
        <v>45107</v>
      </c>
      <c r="AR3" s="11">
        <f t="shared" ca="1" si="0"/>
        <v>45108</v>
      </c>
      <c r="AS3" s="11">
        <f t="shared" ca="1" si="0"/>
        <v>45139</v>
      </c>
      <c r="AT3" s="11">
        <f t="shared" ca="1" si="0"/>
        <v>45170</v>
      </c>
      <c r="AU3" s="11">
        <f t="shared" ca="1" si="0"/>
        <v>45199</v>
      </c>
      <c r="AV3" s="11">
        <f t="shared" ca="1" si="0"/>
        <v>45200</v>
      </c>
      <c r="AW3" s="11">
        <f t="shared" ca="1" si="0"/>
        <v>45231</v>
      </c>
      <c r="AX3" s="11">
        <f t="shared" ca="1" si="0"/>
        <v>45261</v>
      </c>
      <c r="AY3" s="11">
        <f t="shared" ca="1" si="0"/>
        <v>45291</v>
      </c>
      <c r="AZ3" s="11">
        <f t="shared" ca="1" si="0"/>
        <v>45291</v>
      </c>
      <c r="BA3" s="11">
        <f t="shared" ca="1" si="0"/>
        <v>45292</v>
      </c>
      <c r="BB3" s="11">
        <f ca="1">IF(AND(EOMONTH(OFFSET(BB3,0,-1,1,1),0)=EOMONTH(OFFSET(BB3,0,-1,1,1),
                  INT((MONTH(OFFSET(BB3,0,-1,1,1))+2)/3)*3-MONTH(OFFSET(BB3,0,-1,1,1))),
                  EOMONTH(OFFSET(BB3,0,-1,1,1),0)&lt;&gt;EOMONTH(OFFSET(BB3,0,-2,1,1),0)),
                            EOMONTH(OFFSET(BB3,0,-1,1,1),INT((MONTH(OFFSET(BB3,0,-1,1,1))+2)/3)*3-MONTH(OFFSET(BB3,0,-1,1,1))),
                            IF(AND(OFFSET(BB3,0,-1,1,1)=DATE(YEAR(OFFSET(BB3,0,-1,1,1)),12,31),
                                         OFFSET(BB3,0,-2,1,1)&lt;&gt;DATE(YEAR(OFFSET(BB3,0,-1,1,1)),12,31)),
                                   OFFSET(BB3,0,-1,1,1),
                            EOMONTH(OFFSET(BB3,0,-1,1,1),0)+1))</f>
        <v>45323</v>
      </c>
      <c r="BC3" s="11">
        <f t="shared" ca="1" si="0"/>
        <v>45352</v>
      </c>
      <c r="BD3" s="11">
        <f t="shared" ca="1" si="0"/>
        <v>45382</v>
      </c>
      <c r="BE3" s="11">
        <f t="shared" ca="1" si="0"/>
        <v>45383</v>
      </c>
      <c r="BF3" s="11">
        <f t="shared" ca="1" si="0"/>
        <v>45413</v>
      </c>
      <c r="BG3" s="11">
        <f t="shared" ca="1" si="0"/>
        <v>45444</v>
      </c>
      <c r="BH3" s="11">
        <f t="shared" ca="1" si="0"/>
        <v>45473</v>
      </c>
      <c r="BI3" s="11">
        <f t="shared" ca="1" si="0"/>
        <v>45474</v>
      </c>
      <c r="BJ3" s="11">
        <f t="shared" ca="1" si="0"/>
        <v>45505</v>
      </c>
      <c r="BK3" s="11">
        <f t="shared" ca="1" si="0"/>
        <v>45536</v>
      </c>
      <c r="BL3" s="11">
        <f t="shared" ca="1" si="0"/>
        <v>45565</v>
      </c>
      <c r="BM3" s="11">
        <f t="shared" ca="1" si="0"/>
        <v>45566</v>
      </c>
      <c r="BN3" s="11">
        <f t="shared" ca="1" si="0"/>
        <v>45597</v>
      </c>
      <c r="BO3" s="11">
        <f t="shared" ca="1" si="0"/>
        <v>45627</v>
      </c>
      <c r="BP3" s="11">
        <f t="shared" ref="BP3:EA3" ca="1" si="1">IF(AND(EOMONTH(OFFSET(BP3,0,-1,1,1),0)=EOMONTH(OFFSET(BP3,0,-1,1,1),
                  INT((MONTH(OFFSET(BP3,0,-1,1,1))+2)/3)*3-MONTH(OFFSET(BP3,0,-1,1,1))),
                  EOMONTH(OFFSET(BP3,0,-1,1,1),0)&lt;&gt;EOMONTH(OFFSET(BP3,0,-2,1,1),0)),
                            EOMONTH(OFFSET(BP3,0,-1,1,1),INT((MONTH(OFFSET(BP3,0,-1,1,1))+2)/3)*3-MONTH(OFFSET(BP3,0,-1,1,1))),
                            IF(AND(OFFSET(BP3,0,-1,1,1)=DATE(YEAR(OFFSET(BP3,0,-1,1,1)),12,31),
                                         OFFSET(BP3,0,-2,1,1)&lt;&gt;DATE(YEAR(OFFSET(BP3,0,-1,1,1)),12,31)),
                                   OFFSET(BP3,0,-1,1,1),
                            EOMONTH(OFFSET(BP3,0,-1,1,1),0)+1))</f>
        <v>45657</v>
      </c>
      <c r="BQ3" s="11">
        <f t="shared" ca="1" si="1"/>
        <v>45657</v>
      </c>
      <c r="BR3" s="11">
        <f t="shared" ca="1" si="1"/>
        <v>45658</v>
      </c>
      <c r="BS3" s="11">
        <f ca="1">IF(AND(EOMONTH(OFFSET(BS3,0,-1,1,1),0)=EOMONTH(OFFSET(BS3,0,-1,1,1),
                  INT((MONTH(OFFSET(BS3,0,-1,1,1))+2)/3)*3-MONTH(OFFSET(BS3,0,-1,1,1))),
                  EOMONTH(OFFSET(BS3,0,-1,1,1),0)&lt;&gt;EOMONTH(OFFSET(BS3,0,-2,1,1),0)),
                            EOMONTH(OFFSET(BS3,0,-1,1,1),INT((MONTH(OFFSET(BS3,0,-1,1,1))+2)/3)*3-MONTH(OFFSET(BS3,0,-1,1,1))),
                            IF(AND(OFFSET(BS3,0,-1,1,1)=DATE(YEAR(OFFSET(BS3,0,-1,1,1)),12,31),
                                         OFFSET(BS3,0,-2,1,1)&lt;&gt;DATE(YEAR(OFFSET(BS3,0,-1,1,1)),12,31)),
                                   OFFSET(BS3,0,-1,1,1),
                            EOMONTH(OFFSET(BS3,0,-1,1,1),0)+1))</f>
        <v>45689</v>
      </c>
      <c r="BT3" s="11">
        <f t="shared" ca="1" si="1"/>
        <v>45717</v>
      </c>
      <c r="BU3" s="11">
        <f t="shared" ca="1" si="1"/>
        <v>45747</v>
      </c>
      <c r="BV3" s="11">
        <f t="shared" ca="1" si="1"/>
        <v>45748</v>
      </c>
      <c r="BW3" s="11">
        <f t="shared" ca="1" si="1"/>
        <v>45778</v>
      </c>
      <c r="BX3" s="11">
        <f t="shared" ca="1" si="1"/>
        <v>45809</v>
      </c>
      <c r="BY3" s="11">
        <f t="shared" ca="1" si="1"/>
        <v>45838</v>
      </c>
      <c r="BZ3" s="11">
        <f t="shared" ca="1" si="1"/>
        <v>45839</v>
      </c>
      <c r="CA3" s="11">
        <f t="shared" ca="1" si="1"/>
        <v>45870</v>
      </c>
      <c r="CB3" s="11">
        <f t="shared" ca="1" si="1"/>
        <v>45901</v>
      </c>
      <c r="CC3" s="11">
        <f t="shared" ca="1" si="1"/>
        <v>45930</v>
      </c>
      <c r="CD3" s="11">
        <f t="shared" ca="1" si="1"/>
        <v>45931</v>
      </c>
      <c r="CE3" s="11">
        <f t="shared" ca="1" si="1"/>
        <v>45962</v>
      </c>
      <c r="CF3" s="11">
        <f t="shared" ca="1" si="1"/>
        <v>45992</v>
      </c>
      <c r="CG3" s="11">
        <f t="shared" ca="1" si="1"/>
        <v>46022</v>
      </c>
      <c r="CH3" s="11">
        <f t="shared" ca="1" si="1"/>
        <v>46022</v>
      </c>
      <c r="CI3" s="11">
        <f t="shared" ca="1" si="1"/>
        <v>46023</v>
      </c>
      <c r="CJ3" s="11">
        <f ca="1">IF(AND(EOMONTH(OFFSET(CJ3,0,-1,1,1),0)=EOMONTH(OFFSET(CJ3,0,-1,1,1),
                  INT((MONTH(OFFSET(CJ3,0,-1,1,1))+2)/3)*3-MONTH(OFFSET(CJ3,0,-1,1,1))),
                  EOMONTH(OFFSET(CJ3,0,-1,1,1),0)&lt;&gt;EOMONTH(OFFSET(CJ3,0,-2,1,1),0)),
                            EOMONTH(OFFSET(CJ3,0,-1,1,1),INT((MONTH(OFFSET(CJ3,0,-1,1,1))+2)/3)*3-MONTH(OFFSET(CJ3,0,-1,1,1))),
                            IF(AND(OFFSET(CJ3,0,-1,1,1)=DATE(YEAR(OFFSET(CJ3,0,-1,1,1)),12,31),
                                         OFFSET(CJ3,0,-2,1,1)&lt;&gt;DATE(YEAR(OFFSET(CJ3,0,-1,1,1)),12,31)),
                                   OFFSET(CJ3,0,-1,1,1),
                            EOMONTH(OFFSET(CJ3,0,-1,1,1),0)+1))</f>
        <v>46054</v>
      </c>
      <c r="CK3" s="11">
        <f t="shared" ca="1" si="1"/>
        <v>46082</v>
      </c>
      <c r="CL3" s="11">
        <f t="shared" ca="1" si="1"/>
        <v>46112</v>
      </c>
      <c r="CM3" s="11">
        <f t="shared" ca="1" si="1"/>
        <v>46113</v>
      </c>
      <c r="CN3" s="11">
        <f t="shared" ca="1" si="1"/>
        <v>46143</v>
      </c>
      <c r="CO3" s="11">
        <f t="shared" ca="1" si="1"/>
        <v>46174</v>
      </c>
      <c r="CP3" s="11">
        <f t="shared" ca="1" si="1"/>
        <v>46203</v>
      </c>
      <c r="CQ3" s="11">
        <f t="shared" ca="1" si="1"/>
        <v>46204</v>
      </c>
      <c r="CR3" s="11">
        <f t="shared" ca="1" si="1"/>
        <v>46235</v>
      </c>
      <c r="CS3" s="11">
        <f t="shared" ca="1" si="1"/>
        <v>46266</v>
      </c>
      <c r="CT3" s="11">
        <f t="shared" ca="1" si="1"/>
        <v>46295</v>
      </c>
      <c r="CU3" s="11">
        <f t="shared" ca="1" si="1"/>
        <v>46296</v>
      </c>
      <c r="CV3" s="11">
        <f t="shared" ca="1" si="1"/>
        <v>46327</v>
      </c>
      <c r="CW3" s="11">
        <f t="shared" ca="1" si="1"/>
        <v>46357</v>
      </c>
      <c r="CX3" s="11">
        <f t="shared" ca="1" si="1"/>
        <v>46387</v>
      </c>
      <c r="CY3" s="11">
        <f t="shared" ca="1" si="1"/>
        <v>46387</v>
      </c>
      <c r="CZ3" s="11">
        <f t="shared" ca="1" si="1"/>
        <v>46388</v>
      </c>
      <c r="DA3" s="11">
        <f ca="1">IF(AND(EOMONTH(OFFSET(DA3,0,-1,1,1),0)=EOMONTH(OFFSET(DA3,0,-1,1,1),
                  INT((MONTH(OFFSET(DA3,0,-1,1,1))+2)/3)*3-MONTH(OFFSET(DA3,0,-1,1,1))),
                  EOMONTH(OFFSET(DA3,0,-1,1,1),0)&lt;&gt;EOMONTH(OFFSET(DA3,0,-2,1,1),0)),
                            EOMONTH(OFFSET(DA3,0,-1,1,1),INT((MONTH(OFFSET(DA3,0,-1,1,1))+2)/3)*3-MONTH(OFFSET(DA3,0,-1,1,1))),
                            IF(AND(OFFSET(DA3,0,-1,1,1)=DATE(YEAR(OFFSET(DA3,0,-1,1,1)),12,31),
                                         OFFSET(DA3,0,-2,1,1)&lt;&gt;DATE(YEAR(OFFSET(DA3,0,-1,1,1)),12,31)),
                                   OFFSET(DA3,0,-1,1,1),
                            EOMONTH(OFFSET(DA3,0,-1,1,1),0)+1))</f>
        <v>46419</v>
      </c>
      <c r="DB3" s="11">
        <f t="shared" ca="1" si="1"/>
        <v>46447</v>
      </c>
      <c r="DC3" s="11">
        <f t="shared" ca="1" si="1"/>
        <v>46477</v>
      </c>
      <c r="DD3" s="11">
        <f t="shared" ca="1" si="1"/>
        <v>46478</v>
      </c>
      <c r="DE3" s="11">
        <f t="shared" ca="1" si="1"/>
        <v>46508</v>
      </c>
      <c r="DF3" s="11">
        <f t="shared" ca="1" si="1"/>
        <v>46539</v>
      </c>
      <c r="DG3" s="11">
        <f t="shared" ca="1" si="1"/>
        <v>46568</v>
      </c>
      <c r="DH3" s="11">
        <f t="shared" ca="1" si="1"/>
        <v>46569</v>
      </c>
      <c r="DI3" s="11">
        <f t="shared" ca="1" si="1"/>
        <v>46600</v>
      </c>
      <c r="DJ3" s="11">
        <f t="shared" ca="1" si="1"/>
        <v>46631</v>
      </c>
      <c r="DK3" s="11">
        <f t="shared" ca="1" si="1"/>
        <v>46660</v>
      </c>
      <c r="DL3" s="11">
        <f t="shared" ca="1" si="1"/>
        <v>46661</v>
      </c>
      <c r="DM3" s="11">
        <f t="shared" ca="1" si="1"/>
        <v>46692</v>
      </c>
      <c r="DN3" s="11">
        <f t="shared" ca="1" si="1"/>
        <v>46722</v>
      </c>
      <c r="DO3" s="11">
        <f t="shared" ca="1" si="1"/>
        <v>46752</v>
      </c>
      <c r="DP3" s="11">
        <f t="shared" ca="1" si="1"/>
        <v>46752</v>
      </c>
      <c r="DQ3" s="11">
        <f t="shared" ca="1" si="1"/>
        <v>46753</v>
      </c>
      <c r="DR3" s="11">
        <f ca="1">IF(AND(EOMONTH(OFFSET(DR3,0,-1,1,1),0)=EOMONTH(OFFSET(DR3,0,-1,1,1),
                  INT((MONTH(OFFSET(DR3,0,-1,1,1))+2)/3)*3-MONTH(OFFSET(DR3,0,-1,1,1))),
                  EOMONTH(OFFSET(DR3,0,-1,1,1),0)&lt;&gt;EOMONTH(OFFSET(DR3,0,-2,1,1),0)),
                            EOMONTH(OFFSET(DR3,0,-1,1,1),INT((MONTH(OFFSET(DR3,0,-1,1,1))+2)/3)*3-MONTH(OFFSET(DR3,0,-1,1,1))),
                            IF(AND(OFFSET(DR3,0,-1,1,1)=DATE(YEAR(OFFSET(DR3,0,-1,1,1)),12,31),
                                         OFFSET(DR3,0,-2,1,1)&lt;&gt;DATE(YEAR(OFFSET(DR3,0,-1,1,1)),12,31)),
                                   OFFSET(DR3,0,-1,1,1),
                            EOMONTH(OFFSET(DR3,0,-1,1,1),0)+1))</f>
        <v>46784</v>
      </c>
      <c r="DS3" s="11">
        <f t="shared" ca="1" si="1"/>
        <v>46813</v>
      </c>
      <c r="DT3" s="11">
        <f t="shared" ca="1" si="1"/>
        <v>46843</v>
      </c>
      <c r="DU3" s="11">
        <f t="shared" ca="1" si="1"/>
        <v>46844</v>
      </c>
      <c r="DV3" s="11">
        <f t="shared" ca="1" si="1"/>
        <v>46874</v>
      </c>
      <c r="DW3" s="11">
        <f t="shared" ca="1" si="1"/>
        <v>46905</v>
      </c>
      <c r="DX3" s="11">
        <f t="shared" ca="1" si="1"/>
        <v>46934</v>
      </c>
      <c r="DY3" s="11">
        <f t="shared" ca="1" si="1"/>
        <v>46935</v>
      </c>
      <c r="DZ3" s="11">
        <f t="shared" ca="1" si="1"/>
        <v>46966</v>
      </c>
      <c r="EA3" s="11">
        <f t="shared" ca="1" si="1"/>
        <v>46997</v>
      </c>
      <c r="EB3" s="11">
        <f t="shared" ref="EB3:EX3" ca="1" si="2">IF(AND(EOMONTH(OFFSET(EB3,0,-1,1,1),0)=EOMONTH(OFFSET(EB3,0,-1,1,1),
                  INT((MONTH(OFFSET(EB3,0,-1,1,1))+2)/3)*3-MONTH(OFFSET(EB3,0,-1,1,1))),
                  EOMONTH(OFFSET(EB3,0,-1,1,1),0)&lt;&gt;EOMONTH(OFFSET(EB3,0,-2,1,1),0)),
                            EOMONTH(OFFSET(EB3,0,-1,1,1),INT((MONTH(OFFSET(EB3,0,-1,1,1))+2)/3)*3-MONTH(OFFSET(EB3,0,-1,1,1))),
                            IF(AND(OFFSET(EB3,0,-1,1,1)=DATE(YEAR(OFFSET(EB3,0,-1,1,1)),12,31),
                                         OFFSET(EB3,0,-2,1,1)&lt;&gt;DATE(YEAR(OFFSET(EB3,0,-1,1,1)),12,31)),
                                   OFFSET(EB3,0,-1,1,1),
                            EOMONTH(OFFSET(EB3,0,-1,1,1),0)+1))</f>
        <v>47026</v>
      </c>
      <c r="EC3" s="11">
        <f t="shared" ca="1" si="2"/>
        <v>47027</v>
      </c>
      <c r="ED3" s="11">
        <f t="shared" ca="1" si="2"/>
        <v>47058</v>
      </c>
      <c r="EE3" s="11">
        <f t="shared" ca="1" si="2"/>
        <v>47088</v>
      </c>
      <c r="EF3" s="11">
        <f t="shared" ca="1" si="2"/>
        <v>47118</v>
      </c>
      <c r="EG3" s="11">
        <f t="shared" ca="1" si="2"/>
        <v>47118</v>
      </c>
      <c r="EH3" s="11">
        <f t="shared" ca="1" si="2"/>
        <v>47119</v>
      </c>
      <c r="EI3" s="11">
        <f ca="1">IF(AND(EOMONTH(OFFSET(EI3,0,-1,1,1),0)=EOMONTH(OFFSET(EI3,0,-1,1,1),
                  INT((MONTH(OFFSET(EI3,0,-1,1,1))+2)/3)*3-MONTH(OFFSET(EI3,0,-1,1,1))),
                  EOMONTH(OFFSET(EI3,0,-1,1,1),0)&lt;&gt;EOMONTH(OFFSET(EI3,0,-2,1,1),0)),
                            EOMONTH(OFFSET(EI3,0,-1,1,1),INT((MONTH(OFFSET(EI3,0,-1,1,1))+2)/3)*3-MONTH(OFFSET(EI3,0,-1,1,1))),
                            IF(AND(OFFSET(EI3,0,-1,1,1)=DATE(YEAR(OFFSET(EI3,0,-1,1,1)),12,31),
                                         OFFSET(EI3,0,-2,1,1)&lt;&gt;DATE(YEAR(OFFSET(EI3,0,-1,1,1)),12,31)),
                                   OFFSET(EI3,0,-1,1,1),
                            EOMONTH(OFFSET(EI3,0,-1,1,1),0)+1))</f>
        <v>47150</v>
      </c>
      <c r="EJ3" s="11">
        <f t="shared" ca="1" si="2"/>
        <v>47178</v>
      </c>
      <c r="EK3" s="11">
        <f t="shared" ca="1" si="2"/>
        <v>47208</v>
      </c>
      <c r="EL3" s="11">
        <f t="shared" ca="1" si="2"/>
        <v>47209</v>
      </c>
      <c r="EM3" s="11">
        <f t="shared" ca="1" si="2"/>
        <v>47239</v>
      </c>
      <c r="EN3" s="11">
        <f t="shared" ca="1" si="2"/>
        <v>47270</v>
      </c>
      <c r="EO3" s="11">
        <f t="shared" ca="1" si="2"/>
        <v>47299</v>
      </c>
      <c r="EP3" s="11">
        <f t="shared" ca="1" si="2"/>
        <v>47300</v>
      </c>
      <c r="EQ3" s="11">
        <f t="shared" ca="1" si="2"/>
        <v>47331</v>
      </c>
      <c r="ER3" s="11">
        <f t="shared" ca="1" si="2"/>
        <v>47362</v>
      </c>
      <c r="ES3" s="11">
        <f t="shared" ca="1" si="2"/>
        <v>47391</v>
      </c>
      <c r="ET3" s="11">
        <f t="shared" ca="1" si="2"/>
        <v>47392</v>
      </c>
      <c r="EU3" s="11">
        <f t="shared" ca="1" si="2"/>
        <v>47423</v>
      </c>
      <c r="EV3" s="11">
        <f t="shared" ca="1" si="2"/>
        <v>47453</v>
      </c>
      <c r="EW3" s="11">
        <f t="shared" ca="1" si="2"/>
        <v>47483</v>
      </c>
      <c r="EX3" s="11">
        <f t="shared" ca="1" si="2"/>
        <v>47483</v>
      </c>
    </row>
    <row r="4" spans="1:326" s="407" customFormat="1" ht="14.25" customHeight="1" outlineLevel="1">
      <c r="A4" s="406"/>
      <c r="B4" s="408" t="str">
        <f ca="1">IFERROR(IF(AND(OFFSET(B3,0,-1,1,1)=DATE(YEAR(OFFSET(B3,0,-1,1,1)),12,31),
                              OFFSET(B3,0,-2,1,1)&lt;&gt;DATE(YEAR(OFFSET(B3,0,-1,1,1)),12,31)),
                         "+",""),"")</f>
        <v/>
      </c>
      <c r="C4" s="408" t="str">
        <f t="shared" ref="C4:BN4" ca="1" si="3">IFERROR(IF(AND(OFFSET(C3,0,-1,1,1)=DATE(YEAR(OFFSET(C3,0,-1,1,1)),12,31),
                              OFFSET(C3,0,-2,1,1)&lt;&gt;DATE(YEAR(OFFSET(C3,0,-1,1,1)),12,31)),
                         "+",""),"")</f>
        <v/>
      </c>
      <c r="D4" s="408" t="str">
        <f t="shared" ca="1" si="3"/>
        <v/>
      </c>
      <c r="E4" s="408" t="str">
        <f t="shared" ca="1" si="3"/>
        <v/>
      </c>
      <c r="F4" s="408" t="str">
        <f t="shared" ca="1" si="3"/>
        <v/>
      </c>
      <c r="G4" s="408" t="str">
        <f t="shared" ca="1" si="3"/>
        <v/>
      </c>
      <c r="H4" s="408" t="str">
        <f t="shared" ca="1" si="3"/>
        <v/>
      </c>
      <c r="I4" s="408" t="str">
        <f t="shared" ca="1" si="3"/>
        <v/>
      </c>
      <c r="J4" s="408" t="str">
        <f t="shared" ca="1" si="3"/>
        <v/>
      </c>
      <c r="K4" s="408" t="str">
        <f t="shared" ca="1" si="3"/>
        <v/>
      </c>
      <c r="L4" s="408" t="str">
        <f t="shared" ca="1" si="3"/>
        <v/>
      </c>
      <c r="M4" s="408" t="str">
        <f t="shared" ca="1" si="3"/>
        <v/>
      </c>
      <c r="N4" s="408" t="str">
        <f t="shared" ca="1" si="3"/>
        <v/>
      </c>
      <c r="O4" s="408" t="str">
        <f t="shared" ca="1" si="3"/>
        <v/>
      </c>
      <c r="P4" s="408" t="str">
        <f t="shared" ca="1" si="3"/>
        <v/>
      </c>
      <c r="Q4" s="408" t="str">
        <f t="shared" ca="1" si="3"/>
        <v/>
      </c>
      <c r="R4" s="408" t="str">
        <f t="shared" ca="1" si="3"/>
        <v>+</v>
      </c>
      <c r="S4" s="408" t="str">
        <f t="shared" ca="1" si="3"/>
        <v/>
      </c>
      <c r="T4" s="408" t="str">
        <f t="shared" ca="1" si="3"/>
        <v/>
      </c>
      <c r="U4" s="408" t="str">
        <f t="shared" ca="1" si="3"/>
        <v/>
      </c>
      <c r="V4" s="408" t="str">
        <f t="shared" ca="1" si="3"/>
        <v/>
      </c>
      <c r="W4" s="408" t="str">
        <f t="shared" ca="1" si="3"/>
        <v/>
      </c>
      <c r="X4" s="408" t="str">
        <f t="shared" ca="1" si="3"/>
        <v/>
      </c>
      <c r="Y4" s="408" t="str">
        <f t="shared" ca="1" si="3"/>
        <v/>
      </c>
      <c r="Z4" s="408" t="str">
        <f t="shared" ca="1" si="3"/>
        <v/>
      </c>
      <c r="AA4" s="408" t="str">
        <f t="shared" ca="1" si="3"/>
        <v/>
      </c>
      <c r="AB4" s="408" t="str">
        <f t="shared" ca="1" si="3"/>
        <v/>
      </c>
      <c r="AC4" s="408" t="str">
        <f t="shared" ca="1" si="3"/>
        <v/>
      </c>
      <c r="AD4" s="408" t="str">
        <f t="shared" ca="1" si="3"/>
        <v/>
      </c>
      <c r="AE4" s="408" t="str">
        <f t="shared" ca="1" si="3"/>
        <v/>
      </c>
      <c r="AF4" s="408" t="str">
        <f t="shared" ca="1" si="3"/>
        <v/>
      </c>
      <c r="AG4" s="408" t="str">
        <f t="shared" ca="1" si="3"/>
        <v/>
      </c>
      <c r="AH4" s="408" t="str">
        <f t="shared" ca="1" si="3"/>
        <v/>
      </c>
      <c r="AI4" s="408" t="str">
        <f t="shared" ca="1" si="3"/>
        <v>+</v>
      </c>
      <c r="AJ4" s="408" t="str">
        <f t="shared" ca="1" si="3"/>
        <v/>
      </c>
      <c r="AK4" s="408" t="str">
        <f t="shared" ca="1" si="3"/>
        <v/>
      </c>
      <c r="AL4" s="408" t="str">
        <f t="shared" ca="1" si="3"/>
        <v/>
      </c>
      <c r="AM4" s="408" t="str">
        <f t="shared" ca="1" si="3"/>
        <v/>
      </c>
      <c r="AN4" s="408" t="str">
        <f t="shared" ca="1" si="3"/>
        <v/>
      </c>
      <c r="AO4" s="408" t="str">
        <f t="shared" ca="1" si="3"/>
        <v/>
      </c>
      <c r="AP4" s="408" t="str">
        <f t="shared" ca="1" si="3"/>
        <v/>
      </c>
      <c r="AQ4" s="408" t="str">
        <f t="shared" ca="1" si="3"/>
        <v/>
      </c>
      <c r="AR4" s="408" t="str">
        <f t="shared" ca="1" si="3"/>
        <v/>
      </c>
      <c r="AS4" s="408" t="str">
        <f t="shared" ca="1" si="3"/>
        <v/>
      </c>
      <c r="AT4" s="408" t="str">
        <f t="shared" ca="1" si="3"/>
        <v/>
      </c>
      <c r="AU4" s="408" t="str">
        <f t="shared" ca="1" si="3"/>
        <v/>
      </c>
      <c r="AV4" s="408" t="str">
        <f t="shared" ca="1" si="3"/>
        <v/>
      </c>
      <c r="AW4" s="408" t="str">
        <f t="shared" ca="1" si="3"/>
        <v/>
      </c>
      <c r="AX4" s="408" t="str">
        <f t="shared" ca="1" si="3"/>
        <v/>
      </c>
      <c r="AY4" s="408" t="str">
        <f t="shared" ca="1" si="3"/>
        <v/>
      </c>
      <c r="AZ4" s="408" t="str">
        <f t="shared" ca="1" si="3"/>
        <v>+</v>
      </c>
      <c r="BA4" s="408" t="str">
        <f t="shared" ca="1" si="3"/>
        <v/>
      </c>
      <c r="BB4" s="408" t="str">
        <f t="shared" ca="1" si="3"/>
        <v/>
      </c>
      <c r="BC4" s="408" t="str">
        <f t="shared" ca="1" si="3"/>
        <v/>
      </c>
      <c r="BD4" s="408" t="str">
        <f t="shared" ca="1" si="3"/>
        <v/>
      </c>
      <c r="BE4" s="408" t="str">
        <f t="shared" ca="1" si="3"/>
        <v/>
      </c>
      <c r="BF4" s="408" t="str">
        <f t="shared" ca="1" si="3"/>
        <v/>
      </c>
      <c r="BG4" s="408" t="str">
        <f t="shared" ca="1" si="3"/>
        <v/>
      </c>
      <c r="BH4" s="408" t="str">
        <f t="shared" ca="1" si="3"/>
        <v/>
      </c>
      <c r="BI4" s="408" t="str">
        <f t="shared" ca="1" si="3"/>
        <v/>
      </c>
      <c r="BJ4" s="408" t="str">
        <f t="shared" ca="1" si="3"/>
        <v/>
      </c>
      <c r="BK4" s="408" t="str">
        <f t="shared" ca="1" si="3"/>
        <v/>
      </c>
      <c r="BL4" s="408" t="str">
        <f t="shared" ca="1" si="3"/>
        <v/>
      </c>
      <c r="BM4" s="408" t="str">
        <f t="shared" ca="1" si="3"/>
        <v/>
      </c>
      <c r="BN4" s="408" t="str">
        <f t="shared" ca="1" si="3"/>
        <v/>
      </c>
      <c r="BO4" s="408" t="str">
        <f t="shared" ref="BO4:DZ4" ca="1" si="4">IFERROR(IF(AND(OFFSET(BO3,0,-1,1,1)=DATE(YEAR(OFFSET(BO3,0,-1,1,1)),12,31),
                              OFFSET(BO3,0,-2,1,1)&lt;&gt;DATE(YEAR(OFFSET(BO3,0,-1,1,1)),12,31)),
                         "+",""),"")</f>
        <v/>
      </c>
      <c r="BP4" s="408" t="str">
        <f t="shared" ca="1" si="4"/>
        <v/>
      </c>
      <c r="BQ4" s="408" t="str">
        <f t="shared" ca="1" si="4"/>
        <v>+</v>
      </c>
      <c r="BR4" s="408" t="str">
        <f t="shared" ca="1" si="4"/>
        <v/>
      </c>
      <c r="BS4" s="408" t="str">
        <f t="shared" ca="1" si="4"/>
        <v/>
      </c>
      <c r="BT4" s="408" t="str">
        <f t="shared" ca="1" si="4"/>
        <v/>
      </c>
      <c r="BU4" s="408" t="str">
        <f t="shared" ca="1" si="4"/>
        <v/>
      </c>
      <c r="BV4" s="408" t="str">
        <f t="shared" ca="1" si="4"/>
        <v/>
      </c>
      <c r="BW4" s="408" t="str">
        <f t="shared" ca="1" si="4"/>
        <v/>
      </c>
      <c r="BX4" s="408" t="str">
        <f t="shared" ca="1" si="4"/>
        <v/>
      </c>
      <c r="BY4" s="408" t="str">
        <f t="shared" ca="1" si="4"/>
        <v/>
      </c>
      <c r="BZ4" s="408" t="str">
        <f t="shared" ca="1" si="4"/>
        <v/>
      </c>
      <c r="CA4" s="408" t="str">
        <f t="shared" ca="1" si="4"/>
        <v/>
      </c>
      <c r="CB4" s="408" t="str">
        <f t="shared" ca="1" si="4"/>
        <v/>
      </c>
      <c r="CC4" s="408" t="str">
        <f t="shared" ca="1" si="4"/>
        <v/>
      </c>
      <c r="CD4" s="408" t="str">
        <f t="shared" ca="1" si="4"/>
        <v/>
      </c>
      <c r="CE4" s="408" t="str">
        <f t="shared" ca="1" si="4"/>
        <v/>
      </c>
      <c r="CF4" s="408" t="str">
        <f t="shared" ca="1" si="4"/>
        <v/>
      </c>
      <c r="CG4" s="408" t="str">
        <f t="shared" ca="1" si="4"/>
        <v/>
      </c>
      <c r="CH4" s="408" t="str">
        <f t="shared" ca="1" si="4"/>
        <v>+</v>
      </c>
      <c r="CI4" s="408" t="str">
        <f t="shared" ca="1" si="4"/>
        <v/>
      </c>
      <c r="CJ4" s="408" t="str">
        <f t="shared" ca="1" si="4"/>
        <v/>
      </c>
      <c r="CK4" s="408" t="str">
        <f t="shared" ca="1" si="4"/>
        <v/>
      </c>
      <c r="CL4" s="408" t="str">
        <f t="shared" ca="1" si="4"/>
        <v/>
      </c>
      <c r="CM4" s="408" t="str">
        <f t="shared" ca="1" si="4"/>
        <v/>
      </c>
      <c r="CN4" s="408" t="str">
        <f t="shared" ca="1" si="4"/>
        <v/>
      </c>
      <c r="CO4" s="408" t="str">
        <f t="shared" ca="1" si="4"/>
        <v/>
      </c>
      <c r="CP4" s="408" t="str">
        <f t="shared" ca="1" si="4"/>
        <v/>
      </c>
      <c r="CQ4" s="408" t="str">
        <f t="shared" ca="1" si="4"/>
        <v/>
      </c>
      <c r="CR4" s="408" t="str">
        <f t="shared" ca="1" si="4"/>
        <v/>
      </c>
      <c r="CS4" s="408" t="str">
        <f t="shared" ca="1" si="4"/>
        <v/>
      </c>
      <c r="CT4" s="408" t="str">
        <f t="shared" ca="1" si="4"/>
        <v/>
      </c>
      <c r="CU4" s="408" t="str">
        <f t="shared" ca="1" si="4"/>
        <v/>
      </c>
      <c r="CV4" s="408" t="str">
        <f t="shared" ca="1" si="4"/>
        <v/>
      </c>
      <c r="CW4" s="408" t="str">
        <f t="shared" ca="1" si="4"/>
        <v/>
      </c>
      <c r="CX4" s="408" t="str">
        <f t="shared" ca="1" si="4"/>
        <v/>
      </c>
      <c r="CY4" s="408" t="str">
        <f t="shared" ca="1" si="4"/>
        <v>+</v>
      </c>
      <c r="CZ4" s="408" t="str">
        <f t="shared" ca="1" si="4"/>
        <v/>
      </c>
      <c r="DA4" s="408" t="str">
        <f t="shared" ca="1" si="4"/>
        <v/>
      </c>
      <c r="DB4" s="408" t="str">
        <f t="shared" ca="1" si="4"/>
        <v/>
      </c>
      <c r="DC4" s="408" t="str">
        <f t="shared" ca="1" si="4"/>
        <v/>
      </c>
      <c r="DD4" s="408" t="str">
        <f t="shared" ca="1" si="4"/>
        <v/>
      </c>
      <c r="DE4" s="408" t="str">
        <f t="shared" ca="1" si="4"/>
        <v/>
      </c>
      <c r="DF4" s="408" t="str">
        <f t="shared" ca="1" si="4"/>
        <v/>
      </c>
      <c r="DG4" s="408" t="str">
        <f t="shared" ca="1" si="4"/>
        <v/>
      </c>
      <c r="DH4" s="408" t="str">
        <f t="shared" ca="1" si="4"/>
        <v/>
      </c>
      <c r="DI4" s="408" t="str">
        <f t="shared" ca="1" si="4"/>
        <v/>
      </c>
      <c r="DJ4" s="408" t="str">
        <f t="shared" ca="1" si="4"/>
        <v/>
      </c>
      <c r="DK4" s="408" t="str">
        <f t="shared" ca="1" si="4"/>
        <v/>
      </c>
      <c r="DL4" s="408" t="str">
        <f t="shared" ca="1" si="4"/>
        <v/>
      </c>
      <c r="DM4" s="408" t="str">
        <f t="shared" ca="1" si="4"/>
        <v/>
      </c>
      <c r="DN4" s="408" t="str">
        <f t="shared" ca="1" si="4"/>
        <v/>
      </c>
      <c r="DO4" s="408" t="str">
        <f t="shared" ca="1" si="4"/>
        <v/>
      </c>
      <c r="DP4" s="408" t="str">
        <f t="shared" ca="1" si="4"/>
        <v>+</v>
      </c>
      <c r="DQ4" s="408" t="str">
        <f t="shared" ca="1" si="4"/>
        <v/>
      </c>
      <c r="DR4" s="408" t="str">
        <f t="shared" ca="1" si="4"/>
        <v/>
      </c>
      <c r="DS4" s="408" t="str">
        <f t="shared" ca="1" si="4"/>
        <v/>
      </c>
      <c r="DT4" s="408" t="str">
        <f t="shared" ca="1" si="4"/>
        <v/>
      </c>
      <c r="DU4" s="408" t="str">
        <f t="shared" ca="1" si="4"/>
        <v/>
      </c>
      <c r="DV4" s="408" t="str">
        <f t="shared" ca="1" si="4"/>
        <v/>
      </c>
      <c r="DW4" s="408" t="str">
        <f t="shared" ca="1" si="4"/>
        <v/>
      </c>
      <c r="DX4" s="408" t="str">
        <f t="shared" ca="1" si="4"/>
        <v/>
      </c>
      <c r="DY4" s="408" t="str">
        <f t="shared" ca="1" si="4"/>
        <v/>
      </c>
      <c r="DZ4" s="408" t="str">
        <f t="shared" ca="1" si="4"/>
        <v/>
      </c>
      <c r="EA4" s="408" t="str">
        <f t="shared" ref="EA4:EX4" ca="1" si="5">IFERROR(IF(AND(OFFSET(EA3,0,-1,1,1)=DATE(YEAR(OFFSET(EA3,0,-1,1,1)),12,31),
                              OFFSET(EA3,0,-2,1,1)&lt;&gt;DATE(YEAR(OFFSET(EA3,0,-1,1,1)),12,31)),
                         "+",""),"")</f>
        <v/>
      </c>
      <c r="EB4" s="408" t="str">
        <f t="shared" ca="1" si="5"/>
        <v/>
      </c>
      <c r="EC4" s="408" t="str">
        <f t="shared" ca="1" si="5"/>
        <v/>
      </c>
      <c r="ED4" s="408" t="str">
        <f t="shared" ca="1" si="5"/>
        <v/>
      </c>
      <c r="EE4" s="408" t="str">
        <f t="shared" ca="1" si="5"/>
        <v/>
      </c>
      <c r="EF4" s="408" t="str">
        <f t="shared" ca="1" si="5"/>
        <v/>
      </c>
      <c r="EG4" s="408" t="str">
        <f t="shared" ca="1" si="5"/>
        <v>+</v>
      </c>
      <c r="EH4" s="408" t="str">
        <f t="shared" ca="1" si="5"/>
        <v/>
      </c>
      <c r="EI4" s="408" t="str">
        <f t="shared" ca="1" si="5"/>
        <v/>
      </c>
      <c r="EJ4" s="408" t="str">
        <f t="shared" ca="1" si="5"/>
        <v/>
      </c>
      <c r="EK4" s="408" t="str">
        <f t="shared" ca="1" si="5"/>
        <v/>
      </c>
      <c r="EL4" s="408" t="str">
        <f t="shared" ca="1" si="5"/>
        <v/>
      </c>
      <c r="EM4" s="408" t="str">
        <f t="shared" ca="1" si="5"/>
        <v/>
      </c>
      <c r="EN4" s="408" t="str">
        <f t="shared" ca="1" si="5"/>
        <v/>
      </c>
      <c r="EO4" s="408" t="str">
        <f t="shared" ca="1" si="5"/>
        <v/>
      </c>
      <c r="EP4" s="408" t="str">
        <f t="shared" ca="1" si="5"/>
        <v/>
      </c>
      <c r="EQ4" s="408" t="str">
        <f t="shared" ca="1" si="5"/>
        <v/>
      </c>
      <c r="ER4" s="408" t="str">
        <f t="shared" ca="1" si="5"/>
        <v/>
      </c>
      <c r="ES4" s="408" t="str">
        <f t="shared" ca="1" si="5"/>
        <v/>
      </c>
      <c r="ET4" s="408" t="str">
        <f t="shared" ca="1" si="5"/>
        <v/>
      </c>
      <c r="EU4" s="408" t="str">
        <f t="shared" ca="1" si="5"/>
        <v/>
      </c>
      <c r="EV4" s="408" t="str">
        <f t="shared" ca="1" si="5"/>
        <v/>
      </c>
      <c r="EW4" s="408" t="str">
        <f t="shared" ca="1" si="5"/>
        <v/>
      </c>
      <c r="EX4" s="408" t="str">
        <f t="shared" ca="1" si="5"/>
        <v>+</v>
      </c>
    </row>
    <row r="5" spans="1:326" s="28" customFormat="1" ht="14.25" customHeight="1" outlineLevel="1">
      <c r="B5" s="29" t="str">
        <f t="shared" ref="B5:BM5" si="6">IF(B$3&lt;НачИнвП_Дата,"",DAY(B$3))</f>
        <v/>
      </c>
      <c r="C5" s="29" t="str">
        <f t="shared" ca="1" si="6"/>
        <v/>
      </c>
      <c r="D5" s="29" t="str">
        <f t="shared" ca="1" si="6"/>
        <v/>
      </c>
      <c r="E5" s="29" t="str">
        <f t="shared" ca="1" si="6"/>
        <v/>
      </c>
      <c r="F5" s="29" t="str">
        <f t="shared" ca="1" si="6"/>
        <v/>
      </c>
      <c r="G5" s="29" t="str">
        <f t="shared" ca="1" si="6"/>
        <v/>
      </c>
      <c r="H5" s="29" t="str">
        <f t="shared" ca="1" si="6"/>
        <v/>
      </c>
      <c r="I5" s="29" t="str">
        <f t="shared" ca="1" si="6"/>
        <v/>
      </c>
      <c r="J5" s="29" t="str">
        <f t="shared" ca="1" si="6"/>
        <v/>
      </c>
      <c r="K5" s="29" t="str">
        <f t="shared" ca="1" si="6"/>
        <v/>
      </c>
      <c r="L5" s="29" t="str">
        <f t="shared" ca="1" si="6"/>
        <v/>
      </c>
      <c r="M5" s="29" t="str">
        <f t="shared" ca="1" si="6"/>
        <v/>
      </c>
      <c r="N5" s="29">
        <f t="shared" ca="1" si="6"/>
        <v>1</v>
      </c>
      <c r="O5" s="29">
        <f t="shared" ca="1" si="6"/>
        <v>1</v>
      </c>
      <c r="P5" s="29">
        <f t="shared" ca="1" si="6"/>
        <v>1</v>
      </c>
      <c r="Q5" s="29">
        <f t="shared" ca="1" si="6"/>
        <v>31</v>
      </c>
      <c r="R5" s="29">
        <f t="shared" ca="1" si="6"/>
        <v>31</v>
      </c>
      <c r="S5" s="29">
        <f t="shared" ca="1" si="6"/>
        <v>1</v>
      </c>
      <c r="T5" s="29">
        <f t="shared" ca="1" si="6"/>
        <v>1</v>
      </c>
      <c r="U5" s="29">
        <f t="shared" ca="1" si="6"/>
        <v>1</v>
      </c>
      <c r="V5" s="29">
        <f t="shared" ca="1" si="6"/>
        <v>31</v>
      </c>
      <c r="W5" s="29">
        <f t="shared" ca="1" si="6"/>
        <v>1</v>
      </c>
      <c r="X5" s="29">
        <f t="shared" ca="1" si="6"/>
        <v>1</v>
      </c>
      <c r="Y5" s="29">
        <f t="shared" ca="1" si="6"/>
        <v>1</v>
      </c>
      <c r="Z5" s="29">
        <f t="shared" ca="1" si="6"/>
        <v>30</v>
      </c>
      <c r="AA5" s="29">
        <f t="shared" ca="1" si="6"/>
        <v>1</v>
      </c>
      <c r="AB5" s="29">
        <f t="shared" ca="1" si="6"/>
        <v>1</v>
      </c>
      <c r="AC5" s="29">
        <f t="shared" ca="1" si="6"/>
        <v>1</v>
      </c>
      <c r="AD5" s="29">
        <f t="shared" ca="1" si="6"/>
        <v>30</v>
      </c>
      <c r="AE5" s="29">
        <f t="shared" ca="1" si="6"/>
        <v>1</v>
      </c>
      <c r="AF5" s="29">
        <f t="shared" ca="1" si="6"/>
        <v>1</v>
      </c>
      <c r="AG5" s="29">
        <f t="shared" ca="1" si="6"/>
        <v>1</v>
      </c>
      <c r="AH5" s="29">
        <f t="shared" ca="1" si="6"/>
        <v>31</v>
      </c>
      <c r="AI5" s="29">
        <f t="shared" ca="1" si="6"/>
        <v>31</v>
      </c>
      <c r="AJ5" s="29">
        <f t="shared" ca="1" si="6"/>
        <v>1</v>
      </c>
      <c r="AK5" s="29">
        <f t="shared" ca="1" si="6"/>
        <v>1</v>
      </c>
      <c r="AL5" s="29">
        <f t="shared" ca="1" si="6"/>
        <v>1</v>
      </c>
      <c r="AM5" s="29">
        <f t="shared" ca="1" si="6"/>
        <v>31</v>
      </c>
      <c r="AN5" s="29">
        <f t="shared" ca="1" si="6"/>
        <v>1</v>
      </c>
      <c r="AO5" s="29">
        <f t="shared" ca="1" si="6"/>
        <v>1</v>
      </c>
      <c r="AP5" s="29">
        <f t="shared" ca="1" si="6"/>
        <v>1</v>
      </c>
      <c r="AQ5" s="29">
        <f t="shared" ca="1" si="6"/>
        <v>30</v>
      </c>
      <c r="AR5" s="29">
        <f t="shared" ca="1" si="6"/>
        <v>1</v>
      </c>
      <c r="AS5" s="29">
        <f t="shared" ca="1" si="6"/>
        <v>1</v>
      </c>
      <c r="AT5" s="29">
        <f t="shared" ca="1" si="6"/>
        <v>1</v>
      </c>
      <c r="AU5" s="29">
        <f t="shared" ca="1" si="6"/>
        <v>30</v>
      </c>
      <c r="AV5" s="29">
        <f t="shared" ca="1" si="6"/>
        <v>1</v>
      </c>
      <c r="AW5" s="29">
        <f t="shared" ca="1" si="6"/>
        <v>1</v>
      </c>
      <c r="AX5" s="29">
        <f t="shared" ca="1" si="6"/>
        <v>1</v>
      </c>
      <c r="AY5" s="29">
        <f t="shared" ca="1" si="6"/>
        <v>31</v>
      </c>
      <c r="AZ5" s="29">
        <f t="shared" ca="1" si="6"/>
        <v>31</v>
      </c>
      <c r="BA5" s="29">
        <f t="shared" ca="1" si="6"/>
        <v>1</v>
      </c>
      <c r="BB5" s="29">
        <f t="shared" ca="1" si="6"/>
        <v>1</v>
      </c>
      <c r="BC5" s="29">
        <f t="shared" ca="1" si="6"/>
        <v>1</v>
      </c>
      <c r="BD5" s="29">
        <f t="shared" ca="1" si="6"/>
        <v>31</v>
      </c>
      <c r="BE5" s="29">
        <f t="shared" ca="1" si="6"/>
        <v>1</v>
      </c>
      <c r="BF5" s="29">
        <f t="shared" ca="1" si="6"/>
        <v>1</v>
      </c>
      <c r="BG5" s="29">
        <f t="shared" ca="1" si="6"/>
        <v>1</v>
      </c>
      <c r="BH5" s="29">
        <f t="shared" ca="1" si="6"/>
        <v>30</v>
      </c>
      <c r="BI5" s="29">
        <f t="shared" ca="1" si="6"/>
        <v>1</v>
      </c>
      <c r="BJ5" s="29">
        <f t="shared" ca="1" si="6"/>
        <v>1</v>
      </c>
      <c r="BK5" s="29">
        <f t="shared" ca="1" si="6"/>
        <v>1</v>
      </c>
      <c r="BL5" s="29">
        <f t="shared" ca="1" si="6"/>
        <v>30</v>
      </c>
      <c r="BM5" s="29">
        <f t="shared" ca="1" si="6"/>
        <v>1</v>
      </c>
      <c r="BN5" s="29">
        <f t="shared" ref="BN5:DY5" ca="1" si="7">IF(BN$3&lt;НачИнвП_Дата,"",DAY(BN$3))</f>
        <v>1</v>
      </c>
      <c r="BO5" s="29">
        <f t="shared" ca="1" si="7"/>
        <v>1</v>
      </c>
      <c r="BP5" s="29">
        <f t="shared" ca="1" si="7"/>
        <v>31</v>
      </c>
      <c r="BQ5" s="29">
        <f t="shared" ca="1" si="7"/>
        <v>31</v>
      </c>
      <c r="BR5" s="29">
        <f t="shared" ca="1" si="7"/>
        <v>1</v>
      </c>
      <c r="BS5" s="29">
        <f t="shared" ca="1" si="7"/>
        <v>1</v>
      </c>
      <c r="BT5" s="29">
        <f t="shared" ca="1" si="7"/>
        <v>1</v>
      </c>
      <c r="BU5" s="29">
        <f t="shared" ca="1" si="7"/>
        <v>31</v>
      </c>
      <c r="BV5" s="29">
        <f t="shared" ca="1" si="7"/>
        <v>1</v>
      </c>
      <c r="BW5" s="29">
        <f t="shared" ca="1" si="7"/>
        <v>1</v>
      </c>
      <c r="BX5" s="29">
        <f t="shared" ca="1" si="7"/>
        <v>1</v>
      </c>
      <c r="BY5" s="29">
        <f t="shared" ca="1" si="7"/>
        <v>30</v>
      </c>
      <c r="BZ5" s="29">
        <f t="shared" ca="1" si="7"/>
        <v>1</v>
      </c>
      <c r="CA5" s="29">
        <f t="shared" ca="1" si="7"/>
        <v>1</v>
      </c>
      <c r="CB5" s="29">
        <f t="shared" ca="1" si="7"/>
        <v>1</v>
      </c>
      <c r="CC5" s="29">
        <f t="shared" ca="1" si="7"/>
        <v>30</v>
      </c>
      <c r="CD5" s="29">
        <f t="shared" ca="1" si="7"/>
        <v>1</v>
      </c>
      <c r="CE5" s="29">
        <f t="shared" ca="1" si="7"/>
        <v>1</v>
      </c>
      <c r="CF5" s="29">
        <f t="shared" ca="1" si="7"/>
        <v>1</v>
      </c>
      <c r="CG5" s="29">
        <f t="shared" ca="1" si="7"/>
        <v>31</v>
      </c>
      <c r="CH5" s="29">
        <f t="shared" ca="1" si="7"/>
        <v>31</v>
      </c>
      <c r="CI5" s="29">
        <f t="shared" ca="1" si="7"/>
        <v>1</v>
      </c>
      <c r="CJ5" s="29">
        <f t="shared" ca="1" si="7"/>
        <v>1</v>
      </c>
      <c r="CK5" s="29">
        <f t="shared" ca="1" si="7"/>
        <v>1</v>
      </c>
      <c r="CL5" s="29">
        <f t="shared" ca="1" si="7"/>
        <v>31</v>
      </c>
      <c r="CM5" s="29">
        <f t="shared" ca="1" si="7"/>
        <v>1</v>
      </c>
      <c r="CN5" s="29">
        <f t="shared" ca="1" si="7"/>
        <v>1</v>
      </c>
      <c r="CO5" s="29">
        <f t="shared" ca="1" si="7"/>
        <v>1</v>
      </c>
      <c r="CP5" s="29">
        <f t="shared" ca="1" si="7"/>
        <v>30</v>
      </c>
      <c r="CQ5" s="29">
        <f t="shared" ca="1" si="7"/>
        <v>1</v>
      </c>
      <c r="CR5" s="29">
        <f t="shared" ca="1" si="7"/>
        <v>1</v>
      </c>
      <c r="CS5" s="29">
        <f t="shared" ca="1" si="7"/>
        <v>1</v>
      </c>
      <c r="CT5" s="29">
        <f t="shared" ca="1" si="7"/>
        <v>30</v>
      </c>
      <c r="CU5" s="29">
        <f t="shared" ca="1" si="7"/>
        <v>1</v>
      </c>
      <c r="CV5" s="29">
        <f t="shared" ca="1" si="7"/>
        <v>1</v>
      </c>
      <c r="CW5" s="29">
        <f t="shared" ca="1" si="7"/>
        <v>1</v>
      </c>
      <c r="CX5" s="29">
        <f t="shared" ca="1" si="7"/>
        <v>31</v>
      </c>
      <c r="CY5" s="29">
        <f t="shared" ca="1" si="7"/>
        <v>31</v>
      </c>
      <c r="CZ5" s="29">
        <f t="shared" ca="1" si="7"/>
        <v>1</v>
      </c>
      <c r="DA5" s="29">
        <f t="shared" ca="1" si="7"/>
        <v>1</v>
      </c>
      <c r="DB5" s="29">
        <f t="shared" ca="1" si="7"/>
        <v>1</v>
      </c>
      <c r="DC5" s="29">
        <f t="shared" ca="1" si="7"/>
        <v>31</v>
      </c>
      <c r="DD5" s="29">
        <f t="shared" ca="1" si="7"/>
        <v>1</v>
      </c>
      <c r="DE5" s="29">
        <f t="shared" ca="1" si="7"/>
        <v>1</v>
      </c>
      <c r="DF5" s="29">
        <f t="shared" ca="1" si="7"/>
        <v>1</v>
      </c>
      <c r="DG5" s="29">
        <f t="shared" ca="1" si="7"/>
        <v>30</v>
      </c>
      <c r="DH5" s="29">
        <f t="shared" ca="1" si="7"/>
        <v>1</v>
      </c>
      <c r="DI5" s="29">
        <f t="shared" ca="1" si="7"/>
        <v>1</v>
      </c>
      <c r="DJ5" s="29">
        <f t="shared" ca="1" si="7"/>
        <v>1</v>
      </c>
      <c r="DK5" s="29">
        <f t="shared" ca="1" si="7"/>
        <v>30</v>
      </c>
      <c r="DL5" s="29">
        <f t="shared" ca="1" si="7"/>
        <v>1</v>
      </c>
      <c r="DM5" s="29">
        <f t="shared" ca="1" si="7"/>
        <v>1</v>
      </c>
      <c r="DN5" s="29">
        <f t="shared" ca="1" si="7"/>
        <v>1</v>
      </c>
      <c r="DO5" s="29">
        <f t="shared" ca="1" si="7"/>
        <v>31</v>
      </c>
      <c r="DP5" s="29">
        <f t="shared" ca="1" si="7"/>
        <v>31</v>
      </c>
      <c r="DQ5" s="29">
        <f t="shared" ca="1" si="7"/>
        <v>1</v>
      </c>
      <c r="DR5" s="29">
        <f t="shared" ca="1" si="7"/>
        <v>1</v>
      </c>
      <c r="DS5" s="29">
        <f t="shared" ca="1" si="7"/>
        <v>1</v>
      </c>
      <c r="DT5" s="29">
        <f t="shared" ca="1" si="7"/>
        <v>31</v>
      </c>
      <c r="DU5" s="29">
        <f t="shared" ca="1" si="7"/>
        <v>1</v>
      </c>
      <c r="DV5" s="29">
        <f t="shared" ca="1" si="7"/>
        <v>1</v>
      </c>
      <c r="DW5" s="29">
        <f t="shared" ca="1" si="7"/>
        <v>1</v>
      </c>
      <c r="DX5" s="29">
        <f t="shared" ca="1" si="7"/>
        <v>30</v>
      </c>
      <c r="DY5" s="29">
        <f t="shared" ca="1" si="7"/>
        <v>1</v>
      </c>
      <c r="DZ5" s="29">
        <f t="shared" ref="DZ5:EX5" ca="1" si="8">IF(DZ$3&lt;НачИнвП_Дата,"",DAY(DZ$3))</f>
        <v>1</v>
      </c>
      <c r="EA5" s="29">
        <f t="shared" ca="1" si="8"/>
        <v>1</v>
      </c>
      <c r="EB5" s="29">
        <f t="shared" ca="1" si="8"/>
        <v>30</v>
      </c>
      <c r="EC5" s="29">
        <f t="shared" ca="1" si="8"/>
        <v>1</v>
      </c>
      <c r="ED5" s="29">
        <f t="shared" ca="1" si="8"/>
        <v>1</v>
      </c>
      <c r="EE5" s="29">
        <f t="shared" ca="1" si="8"/>
        <v>1</v>
      </c>
      <c r="EF5" s="29">
        <f t="shared" ca="1" si="8"/>
        <v>31</v>
      </c>
      <c r="EG5" s="29">
        <f t="shared" ca="1" si="8"/>
        <v>31</v>
      </c>
      <c r="EH5" s="29">
        <f t="shared" ca="1" si="8"/>
        <v>1</v>
      </c>
      <c r="EI5" s="29">
        <f t="shared" ca="1" si="8"/>
        <v>1</v>
      </c>
      <c r="EJ5" s="29">
        <f t="shared" ca="1" si="8"/>
        <v>1</v>
      </c>
      <c r="EK5" s="29">
        <f t="shared" ca="1" si="8"/>
        <v>31</v>
      </c>
      <c r="EL5" s="29">
        <f t="shared" ca="1" si="8"/>
        <v>1</v>
      </c>
      <c r="EM5" s="29">
        <f t="shared" ca="1" si="8"/>
        <v>1</v>
      </c>
      <c r="EN5" s="29">
        <f t="shared" ca="1" si="8"/>
        <v>1</v>
      </c>
      <c r="EO5" s="29">
        <f t="shared" ca="1" si="8"/>
        <v>30</v>
      </c>
      <c r="EP5" s="29">
        <f t="shared" ca="1" si="8"/>
        <v>1</v>
      </c>
      <c r="EQ5" s="29">
        <f t="shared" ca="1" si="8"/>
        <v>1</v>
      </c>
      <c r="ER5" s="29">
        <f t="shared" ca="1" si="8"/>
        <v>1</v>
      </c>
      <c r="ES5" s="29">
        <f t="shared" ca="1" si="8"/>
        <v>30</v>
      </c>
      <c r="ET5" s="29">
        <f t="shared" ca="1" si="8"/>
        <v>1</v>
      </c>
      <c r="EU5" s="29">
        <f t="shared" ca="1" si="8"/>
        <v>1</v>
      </c>
      <c r="EV5" s="29">
        <f t="shared" ca="1" si="8"/>
        <v>1</v>
      </c>
      <c r="EW5" s="29">
        <f t="shared" ca="1" si="8"/>
        <v>31</v>
      </c>
      <c r="EX5" s="29">
        <f t="shared" ca="1" si="8"/>
        <v>31</v>
      </c>
    </row>
    <row r="6" spans="1:326" s="26" customFormat="1" ht="14.25" customHeight="1" collapsed="1" thickBot="1">
      <c r="A6" s="6" t="s">
        <v>24</v>
      </c>
      <c r="B6" s="25" t="str">
        <f>IF(B$5=1,IF(COUNTIF($B$5:B$5,"=1")&gt;Срок_кредитования_мес.,"",COUNTIF($B$5:B$5,"=1")),"")</f>
        <v/>
      </c>
      <c r="C6" s="25" t="str">
        <f ca="1">IF(C$5=1,IF(COUNTIF($B$5:C$5,"=1")&gt;Срок_кредитования_мес.,"",COUNTIF($B$5:C$5,"=1")),"")</f>
        <v/>
      </c>
      <c r="D6" s="25" t="str">
        <f ca="1">IF(D$5=1,IF(COUNTIF($B$5:D$5,"=1")&gt;Срок_кредитования_мес.,"",COUNTIF($B$5:D$5,"=1")),"")</f>
        <v/>
      </c>
      <c r="E6" s="25" t="str">
        <f ca="1">IF(E$5=1,IF(COUNTIF($B$5:E$5,"=1")&gt;Срок_кредитования_мес.,"",COUNTIF($B$5:E$5,"=1")),"")</f>
        <v/>
      </c>
      <c r="F6" s="25" t="str">
        <f ca="1">IF(F$5=1,IF(COUNTIF($B$5:F$5,"=1")&gt;Срок_кредитования_мес.,"",COUNTIF($B$5:F$5,"=1")),"")</f>
        <v/>
      </c>
      <c r="G6" s="25" t="str">
        <f ca="1">IF(G$5=1,IF(COUNTIF($B$5:G$5,"=1")&gt;Срок_кредитования_мес.,"",COUNTIF($B$5:G$5,"=1")),"")</f>
        <v/>
      </c>
      <c r="H6" s="25" t="str">
        <f ca="1">IF(H$5=1,IF(COUNTIF($B$5:H$5,"=1")&gt;Срок_кредитования_мес.,"",COUNTIF($B$5:H$5,"=1")),"")</f>
        <v/>
      </c>
      <c r="I6" s="25" t="str">
        <f ca="1">IF(I$5=1,IF(COUNTIF($B$5:I$5,"=1")&gt;Срок_кредитования_мес.,"",COUNTIF($B$5:I$5,"=1")),"")</f>
        <v/>
      </c>
      <c r="J6" s="25" t="str">
        <f ca="1">IF(J$5=1,IF(COUNTIF($B$5:J$5,"=1")&gt;Срок_кредитования_мес.,"",COUNTIF($B$5:J$5,"=1")),"")</f>
        <v/>
      </c>
      <c r="K6" s="25" t="str">
        <f ca="1">IF(K$5=1,IF(COUNTIF($B$5:K$5,"=1")&gt;Срок_кредитования_мес.,"",COUNTIF($B$5:K$5,"=1")),"")</f>
        <v/>
      </c>
      <c r="L6" s="25" t="str">
        <f ca="1">IF(L$5=1,IF(COUNTIF($B$5:L$5,"=1")&gt;Срок_кредитования_мес.,"",COUNTIF($B$5:L$5,"=1")),"")</f>
        <v/>
      </c>
      <c r="M6" s="25" t="str">
        <f ca="1">IF(M$5=1,IF(COUNTIF($B$5:M$5,"=1")&gt;Срок_кредитования_мес.,"",COUNTIF($B$5:M$5,"=1")),"")</f>
        <v/>
      </c>
      <c r="N6" s="25">
        <f ca="1">IF(N$5=1,IF(COUNTIF($B$5:N$5,"=1")&gt;Срок_кредитования_мес.,"",COUNTIF($B$5:N$5,"=1")),"")</f>
        <v>1</v>
      </c>
      <c r="O6" s="25">
        <f ca="1">IF(O$5=1,IF(COUNTIF($B$5:O$5,"=1")&gt;Срок_кредитования_мес.,"",COUNTIF($B$5:O$5,"=1")),"")</f>
        <v>2</v>
      </c>
      <c r="P6" s="25">
        <f ca="1">IF(P$5=1,IF(COUNTIF($B$5:P$5,"=1")&gt;Срок_кредитования_мес.,"",COUNTIF($B$5:P$5,"=1")),"")</f>
        <v>3</v>
      </c>
      <c r="Q6" s="25" t="str">
        <f ca="1">IF(Q$5=1,IF(COUNTIF($B$5:Q$5,"=1")&gt;Срок_кредитования_мес.,"",COUNTIF($B$5:Q$5,"=1")),"")</f>
        <v/>
      </c>
      <c r="R6" s="25" t="str">
        <f ca="1">IF(R$5=1,IF(COUNTIF($B$5:R$5,"=1")&gt;Срок_кредитования_мес.,"",COUNTIF($B$5:R$5,"=1")),"")</f>
        <v/>
      </c>
      <c r="S6" s="25">
        <f ca="1">IF(S$5=1,IF(COUNTIF($B$5:S$5,"=1")&gt;Срок_кредитования_мес.,"",COUNTIF($B$5:S$5,"=1")),"")</f>
        <v>4</v>
      </c>
      <c r="T6" s="25">
        <f ca="1">IF(T$5=1,IF(COUNTIF($B$5:T$5,"=1")&gt;Срок_кредитования_мес.,"",COUNTIF($B$5:T$5,"=1")),"")</f>
        <v>5</v>
      </c>
      <c r="U6" s="25">
        <f ca="1">IF(U$5=1,IF(COUNTIF($B$5:U$5,"=1")&gt;Срок_кредитования_мес.,"",COUNTIF($B$5:U$5,"=1")),"")</f>
        <v>6</v>
      </c>
      <c r="V6" s="25" t="str">
        <f ca="1">IF(V$5=1,IF(COUNTIF($B$5:V$5,"=1")&gt;Срок_кредитования_мес.,"",COUNTIF($B$5:V$5,"=1")),"")</f>
        <v/>
      </c>
      <c r="W6" s="25">
        <f ca="1">IF(W$5=1,IF(COUNTIF($B$5:W$5,"=1")&gt;Срок_кредитования_мес.,"",COUNTIF($B$5:W$5,"=1")),"")</f>
        <v>7</v>
      </c>
      <c r="X6" s="25">
        <f ca="1">IF(X$5=1,IF(COUNTIF($B$5:X$5,"=1")&gt;Срок_кредитования_мес.,"",COUNTIF($B$5:X$5,"=1")),"")</f>
        <v>8</v>
      </c>
      <c r="Y6" s="25">
        <f ca="1">IF(Y$5=1,IF(COUNTIF($B$5:Y$5,"=1")&gt;Срок_кредитования_мес.,"",COUNTIF($B$5:Y$5,"=1")),"")</f>
        <v>9</v>
      </c>
      <c r="Z6" s="25" t="str">
        <f ca="1">IF(Z$5=1,IF(COUNTIF($B$5:Z$5,"=1")&gt;Срок_кредитования_мес.,"",COUNTIF($B$5:Z$5,"=1")),"")</f>
        <v/>
      </c>
      <c r="AA6" s="25">
        <f ca="1">IF(AA$5=1,IF(COUNTIF($B$5:AA$5,"=1")&gt;Срок_кредитования_мес.,"",COUNTIF($B$5:AA$5,"=1")),"")</f>
        <v>10</v>
      </c>
      <c r="AB6" s="25">
        <f ca="1">IF(AB$5=1,IF(COUNTIF($B$5:AB$5,"=1")&gt;Срок_кредитования_мес.,"",COUNTIF($B$5:AB$5,"=1")),"")</f>
        <v>11</v>
      </c>
      <c r="AC6" s="25">
        <f ca="1">IF(AC$5=1,IF(COUNTIF($B$5:AC$5,"=1")&gt;Срок_кредитования_мес.,"",COUNTIF($B$5:AC$5,"=1")),"")</f>
        <v>12</v>
      </c>
      <c r="AD6" s="25" t="str">
        <f ca="1">IF(AD$5=1,IF(COUNTIF($B$5:AD$5,"=1")&gt;Срок_кредитования_мес.,"",COUNTIF($B$5:AD$5,"=1")),"")</f>
        <v/>
      </c>
      <c r="AE6" s="25">
        <f ca="1">IF(AE$5=1,IF(COUNTIF($B$5:AE$5,"=1")&gt;Срок_кредитования_мес.,"",COUNTIF($B$5:AE$5,"=1")),"")</f>
        <v>13</v>
      </c>
      <c r="AF6" s="25">
        <f ca="1">IF(AF$5=1,IF(COUNTIF($B$5:AF$5,"=1")&gt;Срок_кредитования_мес.,"",COUNTIF($B$5:AF$5,"=1")),"")</f>
        <v>14</v>
      </c>
      <c r="AG6" s="25">
        <f ca="1">IF(AG$5=1,IF(COUNTIF($B$5:AG$5,"=1")&gt;Срок_кредитования_мес.,"",COUNTIF($B$5:AG$5,"=1")),"")</f>
        <v>15</v>
      </c>
      <c r="AH6" s="25" t="str">
        <f ca="1">IF(AH$5=1,IF(COUNTIF($B$5:AH$5,"=1")&gt;Срок_кредитования_мес.,"",COUNTIF($B$5:AH$5,"=1")),"")</f>
        <v/>
      </c>
      <c r="AI6" s="25" t="str">
        <f ca="1">IF(AI$5=1,IF(COUNTIF($B$5:AI$5,"=1")&gt;Срок_кредитования_мес.,"",COUNTIF($B$5:AI$5,"=1")),"")</f>
        <v/>
      </c>
      <c r="AJ6" s="25">
        <f ca="1">IF(AJ$5=1,IF(COUNTIF($B$5:AJ$5,"=1")&gt;Срок_кредитования_мес.,"",COUNTIF($B$5:AJ$5,"=1")),"")</f>
        <v>16</v>
      </c>
      <c r="AK6" s="25">
        <f ca="1">IF(AK$5=1,IF(COUNTIF($B$5:AK$5,"=1")&gt;Срок_кредитования_мес.,"",COUNTIF($B$5:AK$5,"=1")),"")</f>
        <v>17</v>
      </c>
      <c r="AL6" s="25">
        <f ca="1">IF(AL$5=1,IF(COUNTIF($B$5:AL$5,"=1")&gt;Срок_кредитования_мес.,"",COUNTIF($B$5:AL$5,"=1")),"")</f>
        <v>18</v>
      </c>
      <c r="AM6" s="25" t="str">
        <f ca="1">IF(AM$5=1,IF(COUNTIF($B$5:AM$5,"=1")&gt;Срок_кредитования_мес.,"",COUNTIF($B$5:AM$5,"=1")),"")</f>
        <v/>
      </c>
      <c r="AN6" s="25">
        <f ca="1">IF(AN$5=1,IF(COUNTIF($B$5:AN$5,"=1")&gt;Срок_кредитования_мес.,"",COUNTIF($B$5:AN$5,"=1")),"")</f>
        <v>19</v>
      </c>
      <c r="AO6" s="25">
        <f ca="1">IF(AO$5=1,IF(COUNTIF($B$5:AO$5,"=1")&gt;Срок_кредитования_мес.,"",COUNTIF($B$5:AO$5,"=1")),"")</f>
        <v>20</v>
      </c>
      <c r="AP6" s="25">
        <f ca="1">IF(AP$5=1,IF(COUNTIF($B$5:AP$5,"=1")&gt;Срок_кредитования_мес.,"",COUNTIF($B$5:AP$5,"=1")),"")</f>
        <v>21</v>
      </c>
      <c r="AQ6" s="25" t="str">
        <f ca="1">IF(AQ$5=1,IF(COUNTIF($B$5:AQ$5,"=1")&gt;Срок_кредитования_мес.,"",COUNTIF($B$5:AQ$5,"=1")),"")</f>
        <v/>
      </c>
      <c r="AR6" s="25">
        <f ca="1">IF(AR$5=1,IF(COUNTIF($B$5:AR$5,"=1")&gt;Срок_кредитования_мес.,"",COUNTIF($B$5:AR$5,"=1")),"")</f>
        <v>22</v>
      </c>
      <c r="AS6" s="25">
        <f ca="1">IF(AS$5=1,IF(COUNTIF($B$5:AS$5,"=1")&gt;Срок_кредитования_мес.,"",COUNTIF($B$5:AS$5,"=1")),"")</f>
        <v>23</v>
      </c>
      <c r="AT6" s="25">
        <f ca="1">IF(AT$5=1,IF(COUNTIF($B$5:AT$5,"=1")&gt;Срок_кредитования_мес.,"",COUNTIF($B$5:AT$5,"=1")),"")</f>
        <v>24</v>
      </c>
      <c r="AU6" s="25" t="str">
        <f ca="1">IF(AU$5=1,IF(COUNTIF($B$5:AU$5,"=1")&gt;Срок_кредитования_мес.,"",COUNTIF($B$5:AU$5,"=1")),"")</f>
        <v/>
      </c>
      <c r="AV6" s="25">
        <f ca="1">IF(AV$5=1,IF(COUNTIF($B$5:AV$5,"=1")&gt;Срок_кредитования_мес.,"",COUNTIF($B$5:AV$5,"=1")),"")</f>
        <v>25</v>
      </c>
      <c r="AW6" s="25">
        <f ca="1">IF(AW$5=1,IF(COUNTIF($B$5:AW$5,"=1")&gt;Срок_кредитования_мес.,"",COUNTIF($B$5:AW$5,"=1")),"")</f>
        <v>26</v>
      </c>
      <c r="AX6" s="25">
        <f ca="1">IF(AX$5=1,IF(COUNTIF($B$5:AX$5,"=1")&gt;Срок_кредитования_мес.,"",COUNTIF($B$5:AX$5,"=1")),"")</f>
        <v>27</v>
      </c>
      <c r="AY6" s="25" t="str">
        <f ca="1">IF(AY$5=1,IF(COUNTIF($B$5:AY$5,"=1")&gt;Срок_кредитования_мес.,"",COUNTIF($B$5:AY$5,"=1")),"")</f>
        <v/>
      </c>
      <c r="AZ6" s="25" t="str">
        <f ca="1">IF(AZ$5=1,IF(COUNTIF($B$5:AZ$5,"=1")&gt;Срок_кредитования_мес.,"",COUNTIF($B$5:AZ$5,"=1")),"")</f>
        <v/>
      </c>
      <c r="BA6" s="25">
        <f ca="1">IF(BA$5=1,IF(COUNTIF($B$5:BA$5,"=1")&gt;Срок_кредитования_мес.,"",COUNTIF($B$5:BA$5,"=1")),"")</f>
        <v>28</v>
      </c>
      <c r="BB6" s="25">
        <f ca="1">IF(BB$5=1,IF(COUNTIF($B$5:BB$5,"=1")&gt;Срок_кредитования_мес.,"",COUNTIF($B$5:BB$5,"=1")),"")</f>
        <v>29</v>
      </c>
      <c r="BC6" s="25">
        <f ca="1">IF(BC$5=1,IF(COUNTIF($B$5:BC$5,"=1")&gt;Срок_кредитования_мес.,"",COUNTIF($B$5:BC$5,"=1")),"")</f>
        <v>30</v>
      </c>
      <c r="BD6" s="25" t="str">
        <f ca="1">IF(BD$5=1,IF(COUNTIF($B$5:BD$5,"=1")&gt;Срок_кредитования_мес.,"",COUNTIF($B$5:BD$5,"=1")),"")</f>
        <v/>
      </c>
      <c r="BE6" s="25">
        <f ca="1">IF(BE$5=1,IF(COUNTIF($B$5:BE$5,"=1")&gt;Срок_кредитования_мес.,"",COUNTIF($B$5:BE$5,"=1")),"")</f>
        <v>31</v>
      </c>
      <c r="BF6" s="25">
        <f ca="1">IF(BF$5=1,IF(COUNTIF($B$5:BF$5,"=1")&gt;Срок_кредитования_мес.,"",COUNTIF($B$5:BF$5,"=1")),"")</f>
        <v>32</v>
      </c>
      <c r="BG6" s="25">
        <f ca="1">IF(BG$5=1,IF(COUNTIF($B$5:BG$5,"=1")&gt;Срок_кредитования_мес.,"",COUNTIF($B$5:BG$5,"=1")),"")</f>
        <v>33</v>
      </c>
      <c r="BH6" s="25" t="str">
        <f ca="1">IF(BH$5=1,IF(COUNTIF($B$5:BH$5,"=1")&gt;Срок_кредитования_мес.,"",COUNTIF($B$5:BH$5,"=1")),"")</f>
        <v/>
      </c>
      <c r="BI6" s="25">
        <f ca="1">IF(BI$5=1,IF(COUNTIF($B$5:BI$5,"=1")&gt;Срок_кредитования_мес.,"",COUNTIF($B$5:BI$5,"=1")),"")</f>
        <v>34</v>
      </c>
      <c r="BJ6" s="25">
        <f ca="1">IF(BJ$5=1,IF(COUNTIF($B$5:BJ$5,"=1")&gt;Срок_кредитования_мес.,"",COUNTIF($B$5:BJ$5,"=1")),"")</f>
        <v>35</v>
      </c>
      <c r="BK6" s="25">
        <f ca="1">IF(BK$5=1,IF(COUNTIF($B$5:BK$5,"=1")&gt;Срок_кредитования_мес.,"",COUNTIF($B$5:BK$5,"=1")),"")</f>
        <v>36</v>
      </c>
      <c r="BL6" s="25" t="str">
        <f ca="1">IF(BL$5=1,IF(COUNTIF($B$5:BL$5,"=1")&gt;Срок_кредитования_мес.,"",COUNTIF($B$5:BL$5,"=1")),"")</f>
        <v/>
      </c>
      <c r="BM6" s="25">
        <f ca="1">IF(BM$5=1,IF(COUNTIF($B$5:BM$5,"=1")&gt;Срок_кредитования_мес.,"",COUNTIF($B$5:BM$5,"=1")),"")</f>
        <v>37</v>
      </c>
      <c r="BN6" s="25">
        <f ca="1">IF(BN$5=1,IF(COUNTIF($B$5:BN$5,"=1")&gt;Срок_кредитования_мес.,"",COUNTIF($B$5:BN$5,"=1")),"")</f>
        <v>38</v>
      </c>
      <c r="BO6" s="25">
        <f ca="1">IF(BO$5=1,IF(COUNTIF($B$5:BO$5,"=1")&gt;Срок_кредитования_мес.,"",COUNTIF($B$5:BO$5,"=1")),"")</f>
        <v>39</v>
      </c>
      <c r="BP6" s="25" t="str">
        <f ca="1">IF(BP$5=1,IF(COUNTIF($B$5:BP$5,"=1")&gt;Срок_кредитования_мес.,"",COUNTIF($B$5:BP$5,"=1")),"")</f>
        <v/>
      </c>
      <c r="BQ6" s="25" t="str">
        <f ca="1">IF(BQ$5=1,IF(COUNTIF($B$5:BQ$5,"=1")&gt;Срок_кредитования_мес.,"",COUNTIF($B$5:BQ$5,"=1")),"")</f>
        <v/>
      </c>
      <c r="BR6" s="25">
        <f ca="1">IF(BR$5=1,IF(COUNTIF($B$5:BR$5,"=1")&gt;Срок_кредитования_мес.,"",COUNTIF($B$5:BR$5,"=1")),"")</f>
        <v>40</v>
      </c>
      <c r="BS6" s="25">
        <f ca="1">IF(BS$5=1,IF(COUNTIF($B$5:BS$5,"=1")&gt;Срок_кредитования_мес.,"",COUNTIF($B$5:BS$5,"=1")),"")</f>
        <v>41</v>
      </c>
      <c r="BT6" s="25">
        <f ca="1">IF(BT$5=1,IF(COUNTIF($B$5:BT$5,"=1")&gt;Срок_кредитования_мес.,"",COUNTIF($B$5:BT$5,"=1")),"")</f>
        <v>42</v>
      </c>
      <c r="BU6" s="25" t="str">
        <f ca="1">IF(BU$5=1,IF(COUNTIF($B$5:BU$5,"=1")&gt;Срок_кредитования_мес.,"",COUNTIF($B$5:BU$5,"=1")),"")</f>
        <v/>
      </c>
      <c r="BV6" s="25">
        <f ca="1">IF(BV$5=1,IF(COUNTIF($B$5:BV$5,"=1")&gt;Срок_кредитования_мес.,"",COUNTIF($B$5:BV$5,"=1")),"")</f>
        <v>43</v>
      </c>
      <c r="BW6" s="25">
        <f ca="1">IF(BW$5=1,IF(COUNTIF($B$5:BW$5,"=1")&gt;Срок_кредитования_мес.,"",COUNTIF($B$5:BW$5,"=1")),"")</f>
        <v>44</v>
      </c>
      <c r="BX6" s="25">
        <f ca="1">IF(BX$5=1,IF(COUNTIF($B$5:BX$5,"=1")&gt;Срок_кредитования_мес.,"",COUNTIF($B$5:BX$5,"=1")),"")</f>
        <v>45</v>
      </c>
      <c r="BY6" s="25" t="str">
        <f ca="1">IF(BY$5=1,IF(COUNTIF($B$5:BY$5,"=1")&gt;Срок_кредитования_мес.,"",COUNTIF($B$5:BY$5,"=1")),"")</f>
        <v/>
      </c>
      <c r="BZ6" s="25">
        <f ca="1">IF(BZ$5=1,IF(COUNTIF($B$5:BZ$5,"=1")&gt;Срок_кредитования_мес.,"",COUNTIF($B$5:BZ$5,"=1")),"")</f>
        <v>46</v>
      </c>
      <c r="CA6" s="25">
        <f ca="1">IF(CA$5=1,IF(COUNTIF($B$5:CA$5,"=1")&gt;Срок_кредитования_мес.,"",COUNTIF($B$5:CA$5,"=1")),"")</f>
        <v>47</v>
      </c>
      <c r="CB6" s="25">
        <f ca="1">IF(CB$5=1,IF(COUNTIF($B$5:CB$5,"=1")&gt;Срок_кредитования_мес.,"",COUNTIF($B$5:CB$5,"=1")),"")</f>
        <v>48</v>
      </c>
      <c r="CC6" s="25" t="str">
        <f ca="1">IF(CC$5=1,IF(COUNTIF($B$5:CC$5,"=1")&gt;Срок_кредитования_мес.,"",COUNTIF($B$5:CC$5,"=1")),"")</f>
        <v/>
      </c>
      <c r="CD6" s="25">
        <f ca="1">IF(CD$5=1,IF(COUNTIF($B$5:CD$5,"=1")&gt;Срок_кредитования_мес.,"",COUNTIF($B$5:CD$5,"=1")),"")</f>
        <v>49</v>
      </c>
      <c r="CE6" s="25">
        <f ca="1">IF(CE$5=1,IF(COUNTIF($B$5:CE$5,"=1")&gt;Срок_кредитования_мес.,"",COUNTIF($B$5:CE$5,"=1")),"")</f>
        <v>50</v>
      </c>
      <c r="CF6" s="25">
        <f ca="1">IF(CF$5=1,IF(COUNTIF($B$5:CF$5,"=1")&gt;Срок_кредитования_мес.,"",COUNTIF($B$5:CF$5,"=1")),"")</f>
        <v>51</v>
      </c>
      <c r="CG6" s="25" t="str">
        <f ca="1">IF(CG$5=1,IF(COUNTIF($B$5:CG$5,"=1")&gt;Срок_кредитования_мес.,"",COUNTIF($B$5:CG$5,"=1")),"")</f>
        <v/>
      </c>
      <c r="CH6" s="25" t="str">
        <f ca="1">IF(CH$5=1,IF(COUNTIF($B$5:CH$5,"=1")&gt;Срок_кредитования_мес.,"",COUNTIF($B$5:CH$5,"=1")),"")</f>
        <v/>
      </c>
      <c r="CI6" s="25">
        <f ca="1">IF(CI$5=1,IF(COUNTIF($B$5:CI$5,"=1")&gt;Срок_кредитования_мес.,"",COUNTIF($B$5:CI$5,"=1")),"")</f>
        <v>52</v>
      </c>
      <c r="CJ6" s="25">
        <f ca="1">IF(CJ$5=1,IF(COUNTIF($B$5:CJ$5,"=1")&gt;Срок_кредитования_мес.,"",COUNTIF($B$5:CJ$5,"=1")),"")</f>
        <v>53</v>
      </c>
      <c r="CK6" s="25">
        <f ca="1">IF(CK$5=1,IF(COUNTIF($B$5:CK$5,"=1")&gt;Срок_кредитования_мес.,"",COUNTIF($B$5:CK$5,"=1")),"")</f>
        <v>54</v>
      </c>
      <c r="CL6" s="25" t="str">
        <f ca="1">IF(CL$5=1,IF(COUNTIF($B$5:CL$5,"=1")&gt;Срок_кредитования_мес.,"",COUNTIF($B$5:CL$5,"=1")),"")</f>
        <v/>
      </c>
      <c r="CM6" s="25">
        <f ca="1">IF(CM$5=1,IF(COUNTIF($B$5:CM$5,"=1")&gt;Срок_кредитования_мес.,"",COUNTIF($B$5:CM$5,"=1")),"")</f>
        <v>55</v>
      </c>
      <c r="CN6" s="25">
        <f ca="1">IF(CN$5=1,IF(COUNTIF($B$5:CN$5,"=1")&gt;Срок_кредитования_мес.,"",COUNTIF($B$5:CN$5,"=1")),"")</f>
        <v>56</v>
      </c>
      <c r="CO6" s="25">
        <f ca="1">IF(CO$5=1,IF(COUNTIF($B$5:CO$5,"=1")&gt;Срок_кредитования_мес.,"",COUNTIF($B$5:CO$5,"=1")),"")</f>
        <v>57</v>
      </c>
      <c r="CP6" s="25" t="str">
        <f ca="1">IF(CP$5=1,IF(COUNTIF($B$5:CP$5,"=1")&gt;Срок_кредитования_мес.,"",COUNTIF($B$5:CP$5,"=1")),"")</f>
        <v/>
      </c>
      <c r="CQ6" s="25">
        <f ca="1">IF(CQ$5=1,IF(COUNTIF($B$5:CQ$5,"=1")&gt;Срок_кредитования_мес.,"",COUNTIF($B$5:CQ$5,"=1")),"")</f>
        <v>58</v>
      </c>
      <c r="CR6" s="25">
        <f ca="1">IF(CR$5=1,IF(COUNTIF($B$5:CR$5,"=1")&gt;Срок_кредитования_мес.,"",COUNTIF($B$5:CR$5,"=1")),"")</f>
        <v>59</v>
      </c>
      <c r="CS6" s="25">
        <f ca="1">IF(CS$5=1,IF(COUNTIF($B$5:CS$5,"=1")&gt;Срок_кредитования_мес.,"",COUNTIF($B$5:CS$5,"=1")),"")</f>
        <v>60</v>
      </c>
      <c r="CT6" s="25" t="str">
        <f ca="1">IF(CT$5=1,IF(COUNTIF($B$5:CT$5,"=1")&gt;Срок_кредитования_мес.,"",COUNTIF($B$5:CT$5,"=1")),"")</f>
        <v/>
      </c>
      <c r="CU6" s="25">
        <f ca="1">IF(CU$5=1,IF(COUNTIF($B$5:CU$5,"=1")&gt;Срок_кредитования_мес.,"",COUNTIF($B$5:CU$5,"=1")),"")</f>
        <v>61</v>
      </c>
      <c r="CV6" s="25">
        <f ca="1">IF(CV$5=1,IF(COUNTIF($B$5:CV$5,"=1")&gt;Срок_кредитования_мес.,"",COUNTIF($B$5:CV$5,"=1")),"")</f>
        <v>62</v>
      </c>
      <c r="CW6" s="25">
        <f ca="1">IF(CW$5=1,IF(COUNTIF($B$5:CW$5,"=1")&gt;Срок_кредитования_мес.,"",COUNTIF($B$5:CW$5,"=1")),"")</f>
        <v>63</v>
      </c>
      <c r="CX6" s="25" t="str">
        <f ca="1">IF(CX$5=1,IF(COUNTIF($B$5:CX$5,"=1")&gt;Срок_кредитования_мес.,"",COUNTIF($B$5:CX$5,"=1")),"")</f>
        <v/>
      </c>
      <c r="CY6" s="25" t="str">
        <f ca="1">IF(CY$5=1,IF(COUNTIF($B$5:CY$5,"=1")&gt;Срок_кредитования_мес.,"",COUNTIF($B$5:CY$5,"=1")),"")</f>
        <v/>
      </c>
      <c r="CZ6" s="25">
        <f ca="1">IF(CZ$5=1,IF(COUNTIF($B$5:CZ$5,"=1")&gt;Срок_кредитования_мес.,"",COUNTIF($B$5:CZ$5,"=1")),"")</f>
        <v>64</v>
      </c>
      <c r="DA6" s="25">
        <f ca="1">IF(DA$5=1,IF(COUNTIF($B$5:DA$5,"=1")&gt;Срок_кредитования_мес.,"",COUNTIF($B$5:DA$5,"=1")),"")</f>
        <v>65</v>
      </c>
      <c r="DB6" s="25">
        <f ca="1">IF(DB$5=1,IF(COUNTIF($B$5:DB$5,"=1")&gt;Срок_кредитования_мес.,"",COUNTIF($B$5:DB$5,"=1")),"")</f>
        <v>66</v>
      </c>
      <c r="DC6" s="25" t="str">
        <f ca="1">IF(DC$5=1,IF(COUNTIF($B$5:DC$5,"=1")&gt;Срок_кредитования_мес.,"",COUNTIF($B$5:DC$5,"=1")),"")</f>
        <v/>
      </c>
      <c r="DD6" s="25">
        <f ca="1">IF(DD$5=1,IF(COUNTIF($B$5:DD$5,"=1")&gt;Срок_кредитования_мес.,"",COUNTIF($B$5:DD$5,"=1")),"")</f>
        <v>67</v>
      </c>
      <c r="DE6" s="25">
        <f ca="1">IF(DE$5=1,IF(COUNTIF($B$5:DE$5,"=1")&gt;Срок_кредитования_мес.,"",COUNTIF($B$5:DE$5,"=1")),"")</f>
        <v>68</v>
      </c>
      <c r="DF6" s="25">
        <f ca="1">IF(DF$5=1,IF(COUNTIF($B$5:DF$5,"=1")&gt;Срок_кредитования_мес.,"",COUNTIF($B$5:DF$5,"=1")),"")</f>
        <v>69</v>
      </c>
      <c r="DG6" s="25" t="str">
        <f ca="1">IF(DG$5=1,IF(COUNTIF($B$5:DG$5,"=1")&gt;Срок_кредитования_мес.,"",COUNTIF($B$5:DG$5,"=1")),"")</f>
        <v/>
      </c>
      <c r="DH6" s="25">
        <f ca="1">IF(DH$5=1,IF(COUNTIF($B$5:DH$5,"=1")&gt;Срок_кредитования_мес.,"",COUNTIF($B$5:DH$5,"=1")),"")</f>
        <v>70</v>
      </c>
      <c r="DI6" s="25">
        <f ca="1">IF(DI$5=1,IF(COUNTIF($B$5:DI$5,"=1")&gt;Срок_кредитования_мес.,"",COUNTIF($B$5:DI$5,"=1")),"")</f>
        <v>71</v>
      </c>
      <c r="DJ6" s="25">
        <f ca="1">IF(DJ$5=1,IF(COUNTIF($B$5:DJ$5,"=1")&gt;Срок_кредитования_мес.,"",COUNTIF($B$5:DJ$5,"=1")),"")</f>
        <v>72</v>
      </c>
      <c r="DK6" s="25" t="str">
        <f ca="1">IF(DK$5=1,IF(COUNTIF($B$5:DK$5,"=1")&gt;Срок_кредитования_мес.,"",COUNTIF($B$5:DK$5,"=1")),"")</f>
        <v/>
      </c>
      <c r="DL6" s="25">
        <f ca="1">IF(DL$5=1,IF(COUNTIF($B$5:DL$5,"=1")&gt;Срок_кредитования_мес.,"",COUNTIF($B$5:DL$5,"=1")),"")</f>
        <v>73</v>
      </c>
      <c r="DM6" s="25">
        <f ca="1">IF(DM$5=1,IF(COUNTIF($B$5:DM$5,"=1")&gt;Срок_кредитования_мес.,"",COUNTIF($B$5:DM$5,"=1")),"")</f>
        <v>74</v>
      </c>
      <c r="DN6" s="25">
        <f ca="1">IF(DN$5=1,IF(COUNTIF($B$5:DN$5,"=1")&gt;Срок_кредитования_мес.,"",COUNTIF($B$5:DN$5,"=1")),"")</f>
        <v>75</v>
      </c>
      <c r="DO6" s="25" t="str">
        <f ca="1">IF(DO$5=1,IF(COUNTIF($B$5:DO$5,"=1")&gt;Срок_кредитования_мес.,"",COUNTIF($B$5:DO$5,"=1")),"")</f>
        <v/>
      </c>
      <c r="DP6" s="25" t="str">
        <f ca="1">IF(DP$5=1,IF(COUNTIF($B$5:DP$5,"=1")&gt;Срок_кредитования_мес.,"",COUNTIF($B$5:DP$5,"=1")),"")</f>
        <v/>
      </c>
      <c r="DQ6" s="25">
        <f ca="1">IF(DQ$5=1,IF(COUNTIF($B$5:DQ$5,"=1")&gt;Срок_кредитования_мес.,"",COUNTIF($B$5:DQ$5,"=1")),"")</f>
        <v>76</v>
      </c>
      <c r="DR6" s="25">
        <f ca="1">IF(DR$5=1,IF(COUNTIF($B$5:DR$5,"=1")&gt;Срок_кредитования_мес.,"",COUNTIF($B$5:DR$5,"=1")),"")</f>
        <v>77</v>
      </c>
      <c r="DS6" s="25">
        <f ca="1">IF(DS$5=1,IF(COUNTIF($B$5:DS$5,"=1")&gt;Срок_кредитования_мес.,"",COUNTIF($B$5:DS$5,"=1")),"")</f>
        <v>78</v>
      </c>
      <c r="DT6" s="25" t="str">
        <f ca="1">IF(DT$5=1,IF(COUNTIF($B$5:DT$5,"=1")&gt;Срок_кредитования_мес.,"",COUNTIF($B$5:DT$5,"=1")),"")</f>
        <v/>
      </c>
      <c r="DU6" s="25">
        <f ca="1">IF(DU$5=1,IF(COUNTIF($B$5:DU$5,"=1")&gt;Срок_кредитования_мес.,"",COUNTIF($B$5:DU$5,"=1")),"")</f>
        <v>79</v>
      </c>
      <c r="DV6" s="25">
        <f ca="1">IF(DV$5=1,IF(COUNTIF($B$5:DV$5,"=1")&gt;Срок_кредитования_мес.,"",COUNTIF($B$5:DV$5,"=1")),"")</f>
        <v>80</v>
      </c>
      <c r="DW6" s="25">
        <f ca="1">IF(DW$5=1,IF(COUNTIF($B$5:DW$5,"=1")&gt;Срок_кредитования_мес.,"",COUNTIF($B$5:DW$5,"=1")),"")</f>
        <v>81</v>
      </c>
      <c r="DX6" s="25" t="str">
        <f ca="1">IF(DX$5=1,IF(COUNTIF($B$5:DX$5,"=1")&gt;Срок_кредитования_мес.,"",COUNTIF($B$5:DX$5,"=1")),"")</f>
        <v/>
      </c>
      <c r="DY6" s="25">
        <f ca="1">IF(DY$5=1,IF(COUNTIF($B$5:DY$5,"=1")&gt;Срок_кредитования_мес.,"",COUNTIF($B$5:DY$5,"=1")),"")</f>
        <v>82</v>
      </c>
      <c r="DZ6" s="25">
        <f ca="1">IF(DZ$5=1,IF(COUNTIF($B$5:DZ$5,"=1")&gt;Срок_кредитования_мес.,"",COUNTIF($B$5:DZ$5,"=1")),"")</f>
        <v>83</v>
      </c>
      <c r="EA6" s="25">
        <f ca="1">IF(EA$5=1,IF(COUNTIF($B$5:EA$5,"=1")&gt;Срок_кредитования_мес.,"",COUNTIF($B$5:EA$5,"=1")),"")</f>
        <v>84</v>
      </c>
      <c r="EB6" s="25" t="str">
        <f ca="1">IF(EB$5=1,IF(COUNTIF($B$5:EB$5,"=1")&gt;Срок_кредитования_мес.,"",COUNTIF($B$5:EB$5,"=1")),"")</f>
        <v/>
      </c>
      <c r="EC6" s="25">
        <f ca="1">IF(EC$5=1,IF(COUNTIF($B$5:EC$5,"=1")&gt;Срок_кредитования_мес.,"",COUNTIF($B$5:EC$5,"=1")),"")</f>
        <v>85</v>
      </c>
      <c r="ED6" s="25">
        <f ca="1">IF(ED$5=1,IF(COUNTIF($B$5:ED$5,"=1")&gt;Срок_кредитования_мес.,"",COUNTIF($B$5:ED$5,"=1")),"")</f>
        <v>86</v>
      </c>
      <c r="EE6" s="25">
        <f ca="1">IF(EE$5=1,IF(COUNTIF($B$5:EE$5,"=1")&gt;Срок_кредитования_мес.,"",COUNTIF($B$5:EE$5,"=1")),"")</f>
        <v>87</v>
      </c>
      <c r="EF6" s="25" t="str">
        <f ca="1">IF(EF$5=1,IF(COUNTIF($B$5:EF$5,"=1")&gt;Срок_кредитования_мес.,"",COUNTIF($B$5:EF$5,"=1")),"")</f>
        <v/>
      </c>
      <c r="EG6" s="25" t="str">
        <f ca="1">IF(EG$5=1,IF(COUNTIF($B$5:EG$5,"=1")&gt;Срок_кредитования_мес.,"",COUNTIF($B$5:EG$5,"=1")),"")</f>
        <v/>
      </c>
      <c r="EH6" s="25">
        <f ca="1">IF(EH$5=1,IF(COUNTIF($B$5:EH$5,"=1")&gt;Срок_кредитования_мес.,"",COUNTIF($B$5:EH$5,"=1")),"")</f>
        <v>88</v>
      </c>
      <c r="EI6" s="25">
        <f ca="1">IF(EI$5=1,IF(COUNTIF($B$5:EI$5,"=1")&gt;Срок_кредитования_мес.,"",COUNTIF($B$5:EI$5,"=1")),"")</f>
        <v>89</v>
      </c>
      <c r="EJ6" s="25">
        <f ca="1">IF(EJ$5=1,IF(COUNTIF($B$5:EJ$5,"=1")&gt;Срок_кредитования_мес.,"",COUNTIF($B$5:EJ$5,"=1")),"")</f>
        <v>90</v>
      </c>
      <c r="EK6" s="25" t="str">
        <f ca="1">IF(EK$5=1,IF(COUNTIF($B$5:EK$5,"=1")&gt;Срок_кредитования_мес.,"",COUNTIF($B$5:EK$5,"=1")),"")</f>
        <v/>
      </c>
      <c r="EL6" s="25">
        <f ca="1">IF(EL$5=1,IF(COUNTIF($B$5:EL$5,"=1")&gt;Срок_кредитования_мес.,"",COUNTIF($B$5:EL$5,"=1")),"")</f>
        <v>91</v>
      </c>
      <c r="EM6" s="25">
        <f ca="1">IF(EM$5=1,IF(COUNTIF($B$5:EM$5,"=1")&gt;Срок_кредитования_мес.,"",COUNTIF($B$5:EM$5,"=1")),"")</f>
        <v>92</v>
      </c>
      <c r="EN6" s="25">
        <f ca="1">IF(EN$5=1,IF(COUNTIF($B$5:EN$5,"=1")&gt;Срок_кредитования_мес.,"",COUNTIF($B$5:EN$5,"=1")),"")</f>
        <v>93</v>
      </c>
      <c r="EO6" s="25" t="str">
        <f ca="1">IF(EO$5=1,IF(COUNTIF($B$5:EO$5,"=1")&gt;Срок_кредитования_мес.,"",COUNTIF($B$5:EO$5,"=1")),"")</f>
        <v/>
      </c>
      <c r="EP6" s="25">
        <f ca="1">IF(EP$5=1,IF(COUNTIF($B$5:EP$5,"=1")&gt;Срок_кредитования_мес.,"",COUNTIF($B$5:EP$5,"=1")),"")</f>
        <v>94</v>
      </c>
      <c r="EQ6" s="25">
        <f ca="1">IF(EQ$5=1,IF(COUNTIF($B$5:EQ$5,"=1")&gt;Срок_кредитования_мес.,"",COUNTIF($B$5:EQ$5,"=1")),"")</f>
        <v>95</v>
      </c>
      <c r="ER6" s="25">
        <f ca="1">IF(ER$5=1,IF(COUNTIF($B$5:ER$5,"=1")&gt;Срок_кредитования_мес.,"",COUNTIF($B$5:ER$5,"=1")),"")</f>
        <v>96</v>
      </c>
      <c r="ES6" s="25" t="str">
        <f ca="1">IF(ES$5=1,IF(COUNTIF($B$5:ES$5,"=1")&gt;Срок_кредитования_мес.,"",COUNTIF($B$5:ES$5,"=1")),"")</f>
        <v/>
      </c>
      <c r="ET6" s="25">
        <f ca="1">IF(ET$5=1,IF(COUNTIF($B$5:ET$5,"=1")&gt;Срок_кредитования_мес.,"",COUNTIF($B$5:ET$5,"=1")),"")</f>
        <v>97</v>
      </c>
      <c r="EU6" s="25">
        <f ca="1">IF(EU$5=1,IF(COUNTIF($B$5:EU$5,"=1")&gt;Срок_кредитования_мес.,"",COUNTIF($B$5:EU$5,"=1")),"")</f>
        <v>98</v>
      </c>
      <c r="EV6" s="25">
        <f ca="1">IF(EV$5=1,IF(COUNTIF($B$5:EV$5,"=1")&gt;Срок_кредитования_мес.,"",COUNTIF($B$5:EV$5,"=1")),"")</f>
        <v>99</v>
      </c>
      <c r="EW6" s="25" t="str">
        <f ca="1">IF(EW$5=1,IF(COUNTIF($B$5:EW$5,"=1")&gt;Срок_кредитования_мес.,"",COUNTIF($B$5:EW$5,"=1")),"")</f>
        <v/>
      </c>
      <c r="EX6" s="25" t="str">
        <f ca="1">IF(EX$5=1,IF(COUNTIF($B$5:EX$5,"=1")&gt;Срок_кредитования_мес.,"",COUNTIF($B$5:EX$5,"=1")),"")</f>
        <v/>
      </c>
    </row>
    <row r="7" spans="1:326" ht="14.25" customHeight="1">
      <c r="A7" s="195" t="s">
        <v>144</v>
      </c>
      <c r="B7" s="27" t="str">
        <f t="shared" ref="B7:BM7" ca="1" si="9">IF(DAY(B$3)=1,
      TEXT(B$3,"[$-ru-RU] МММ ГГ;@"),
              IF(AND(OFFSET(B3,0,-1,1,1)=DATE(YEAR(OFFSET(B3,0,-1,1,1)),12,31),
                              OFFSET(B3,0,-2,1,1)&lt;&gt;DATE(YEAR(OFFSET(B3,0,-1,1,1)),12,31)),
                         YEAR(B$3),
      ROMAN(INT((MONTH(B$3)+2)/3))&amp;" кв."&amp;YEAR(B$3)))</f>
        <v xml:space="preserve"> янв 21</v>
      </c>
      <c r="C7" s="27" t="str">
        <f t="shared" ca="1" si="9"/>
        <v xml:space="preserve"> фев 21</v>
      </c>
      <c r="D7" s="27" t="str">
        <f t="shared" ca="1" si="9"/>
        <v xml:space="preserve"> мар 21</v>
      </c>
      <c r="E7" s="216" t="str">
        <f t="shared" ca="1" si="9"/>
        <v>I кв.2021</v>
      </c>
      <c r="F7" s="217" t="str">
        <f t="shared" ca="1" si="9"/>
        <v xml:space="preserve"> апр 21</v>
      </c>
      <c r="G7" s="217" t="str">
        <f t="shared" ca="1" si="9"/>
        <v xml:space="preserve"> май 21</v>
      </c>
      <c r="H7" s="217" t="str">
        <f t="shared" ca="1" si="9"/>
        <v xml:space="preserve"> июн 21</v>
      </c>
      <c r="I7" s="216" t="str">
        <f t="shared" ca="1" si="9"/>
        <v>II кв.2021</v>
      </c>
      <c r="J7" s="217" t="str">
        <f t="shared" ca="1" si="9"/>
        <v xml:space="preserve"> июл 21</v>
      </c>
      <c r="K7" s="217" t="str">
        <f t="shared" ca="1" si="9"/>
        <v xml:space="preserve"> авг 21</v>
      </c>
      <c r="L7" s="217" t="str">
        <f t="shared" ca="1" si="9"/>
        <v xml:space="preserve"> сен 21</v>
      </c>
      <c r="M7" s="218" t="str">
        <f t="shared" ca="1" si="9"/>
        <v>III кв.2021</v>
      </c>
      <c r="N7" s="217" t="str">
        <f t="shared" ca="1" si="9"/>
        <v xml:space="preserve"> окт 21</v>
      </c>
      <c r="O7" s="217" t="str">
        <f t="shared" ca="1" si="9"/>
        <v xml:space="preserve"> ноя 21</v>
      </c>
      <c r="P7" s="217" t="str">
        <f t="shared" ca="1" si="9"/>
        <v xml:space="preserve"> дек 21</v>
      </c>
      <c r="Q7" s="218" t="str">
        <f t="shared" ca="1" si="9"/>
        <v>IV кв.2021</v>
      </c>
      <c r="R7" s="345">
        <f t="shared" ca="1" si="9"/>
        <v>2021</v>
      </c>
      <c r="S7" s="27" t="str">
        <f t="shared" ca="1" si="9"/>
        <v xml:space="preserve"> янв 22</v>
      </c>
      <c r="T7" s="27" t="str">
        <f t="shared" ca="1" si="9"/>
        <v xml:space="preserve"> фев 22</v>
      </c>
      <c r="U7" s="27" t="str">
        <f t="shared" ca="1" si="9"/>
        <v xml:space="preserve"> мар 22</v>
      </c>
      <c r="V7" s="218" t="str">
        <f t="shared" ca="1" si="9"/>
        <v>I кв.2022</v>
      </c>
      <c r="W7" s="217" t="str">
        <f t="shared" ca="1" si="9"/>
        <v xml:space="preserve"> апр 22</v>
      </c>
      <c r="X7" s="217" t="str">
        <f t="shared" ca="1" si="9"/>
        <v xml:space="preserve"> май 22</v>
      </c>
      <c r="Y7" s="217" t="str">
        <f t="shared" ca="1" si="9"/>
        <v xml:space="preserve"> июн 22</v>
      </c>
      <c r="Z7" s="218" t="str">
        <f t="shared" ca="1" si="9"/>
        <v>II кв.2022</v>
      </c>
      <c r="AA7" s="217" t="str">
        <f t="shared" ca="1" si="9"/>
        <v xml:space="preserve"> июл 22</v>
      </c>
      <c r="AB7" s="217" t="str">
        <f t="shared" ca="1" si="9"/>
        <v xml:space="preserve"> авг 22</v>
      </c>
      <c r="AC7" s="217" t="str">
        <f t="shared" ca="1" si="9"/>
        <v xml:space="preserve"> сен 22</v>
      </c>
      <c r="AD7" s="218" t="str">
        <f t="shared" ca="1" si="9"/>
        <v>III кв.2022</v>
      </c>
      <c r="AE7" s="217" t="str">
        <f t="shared" ca="1" si="9"/>
        <v xml:space="preserve"> окт 22</v>
      </c>
      <c r="AF7" s="217" t="str">
        <f t="shared" ca="1" si="9"/>
        <v xml:space="preserve"> ноя 22</v>
      </c>
      <c r="AG7" s="217" t="str">
        <f t="shared" ca="1" si="9"/>
        <v xml:space="preserve"> дек 22</v>
      </c>
      <c r="AH7" s="218" t="str">
        <f t="shared" ca="1" si="9"/>
        <v>IV кв.2022</v>
      </c>
      <c r="AI7" s="362">
        <f t="shared" ca="1" si="9"/>
        <v>2022</v>
      </c>
      <c r="AJ7" s="27" t="str">
        <f t="shared" ca="1" si="9"/>
        <v xml:space="preserve"> янв 23</v>
      </c>
      <c r="AK7" s="27" t="str">
        <f t="shared" ca="1" si="9"/>
        <v xml:space="preserve"> фев 23</v>
      </c>
      <c r="AL7" s="27" t="str">
        <f t="shared" ca="1" si="9"/>
        <v xml:space="preserve"> мар 23</v>
      </c>
      <c r="AM7" s="218" t="str">
        <f t="shared" ca="1" si="9"/>
        <v>I кв.2023</v>
      </c>
      <c r="AN7" s="217" t="str">
        <f t="shared" ca="1" si="9"/>
        <v xml:space="preserve"> апр 23</v>
      </c>
      <c r="AO7" s="217" t="str">
        <f t="shared" ca="1" si="9"/>
        <v xml:space="preserve"> май 23</v>
      </c>
      <c r="AP7" s="217" t="str">
        <f t="shared" ca="1" si="9"/>
        <v xml:space="preserve"> июн 23</v>
      </c>
      <c r="AQ7" s="218" t="str">
        <f t="shared" ca="1" si="9"/>
        <v>II кв.2023</v>
      </c>
      <c r="AR7" s="217" t="str">
        <f t="shared" ca="1" si="9"/>
        <v xml:space="preserve"> июл 23</v>
      </c>
      <c r="AS7" s="217" t="str">
        <f t="shared" ca="1" si="9"/>
        <v xml:space="preserve"> авг 23</v>
      </c>
      <c r="AT7" s="217" t="str">
        <f t="shared" ca="1" si="9"/>
        <v xml:space="preserve"> сен 23</v>
      </c>
      <c r="AU7" s="218" t="str">
        <f t="shared" ca="1" si="9"/>
        <v>III кв.2023</v>
      </c>
      <c r="AV7" s="217" t="str">
        <f t="shared" ca="1" si="9"/>
        <v xml:space="preserve"> окт 23</v>
      </c>
      <c r="AW7" s="217" t="str">
        <f t="shared" ca="1" si="9"/>
        <v xml:space="preserve"> ноя 23</v>
      </c>
      <c r="AX7" s="217" t="str">
        <f t="shared" ca="1" si="9"/>
        <v xml:space="preserve"> дек 23</v>
      </c>
      <c r="AY7" s="218" t="str">
        <f t="shared" ca="1" si="9"/>
        <v>IV кв.2023</v>
      </c>
      <c r="AZ7" s="362">
        <f t="shared" ca="1" si="9"/>
        <v>2023</v>
      </c>
      <c r="BA7" s="27" t="str">
        <f t="shared" ca="1" si="9"/>
        <v xml:space="preserve"> янв 24</v>
      </c>
      <c r="BB7" s="27" t="str">
        <f t="shared" ca="1" si="9"/>
        <v xml:space="preserve"> фев 24</v>
      </c>
      <c r="BC7" s="27" t="str">
        <f t="shared" ca="1" si="9"/>
        <v xml:space="preserve"> мар 24</v>
      </c>
      <c r="BD7" s="218" t="str">
        <f t="shared" ca="1" si="9"/>
        <v>I кв.2024</v>
      </c>
      <c r="BE7" s="217" t="str">
        <f t="shared" ca="1" si="9"/>
        <v xml:space="preserve"> апр 24</v>
      </c>
      <c r="BF7" s="217" t="str">
        <f t="shared" ca="1" si="9"/>
        <v xml:space="preserve"> май 24</v>
      </c>
      <c r="BG7" s="217" t="str">
        <f t="shared" ca="1" si="9"/>
        <v xml:space="preserve"> июн 24</v>
      </c>
      <c r="BH7" s="218" t="str">
        <f t="shared" ca="1" si="9"/>
        <v>II кв.2024</v>
      </c>
      <c r="BI7" s="217" t="str">
        <f t="shared" ca="1" si="9"/>
        <v xml:space="preserve"> июл 24</v>
      </c>
      <c r="BJ7" s="217" t="str">
        <f t="shared" ca="1" si="9"/>
        <v xml:space="preserve"> авг 24</v>
      </c>
      <c r="BK7" s="217" t="str">
        <f t="shared" ca="1" si="9"/>
        <v xml:space="preserve"> сен 24</v>
      </c>
      <c r="BL7" s="218" t="str">
        <f t="shared" ca="1" si="9"/>
        <v>III кв.2024</v>
      </c>
      <c r="BM7" s="217" t="str">
        <f t="shared" ca="1" si="9"/>
        <v xml:space="preserve"> окт 24</v>
      </c>
      <c r="BN7" s="217" t="str">
        <f t="shared" ref="BN7:DY7" ca="1" si="10">IF(DAY(BN$3)=1,
      TEXT(BN$3,"[$-ru-RU] МММ ГГ;@"),
              IF(AND(OFFSET(BN3,0,-1,1,1)=DATE(YEAR(OFFSET(BN3,0,-1,1,1)),12,31),
                              OFFSET(BN3,0,-2,1,1)&lt;&gt;DATE(YEAR(OFFSET(BN3,0,-1,1,1)),12,31)),
                         YEAR(BN$3),
      ROMAN(INT((MONTH(BN$3)+2)/3))&amp;" кв."&amp;YEAR(BN$3)))</f>
        <v xml:space="preserve"> ноя 24</v>
      </c>
      <c r="BO7" s="217" t="str">
        <f t="shared" ca="1" si="10"/>
        <v xml:space="preserve"> дек 24</v>
      </c>
      <c r="BP7" s="218" t="str">
        <f t="shared" ca="1" si="10"/>
        <v>IV кв.2024</v>
      </c>
      <c r="BQ7" s="362">
        <f t="shared" ca="1" si="10"/>
        <v>2024</v>
      </c>
      <c r="BR7" s="27" t="str">
        <f t="shared" ca="1" si="10"/>
        <v xml:space="preserve"> янв 25</v>
      </c>
      <c r="BS7" s="27" t="str">
        <f t="shared" ca="1" si="10"/>
        <v xml:space="preserve"> фев 25</v>
      </c>
      <c r="BT7" s="27" t="str">
        <f t="shared" ca="1" si="10"/>
        <v xml:space="preserve"> мар 25</v>
      </c>
      <c r="BU7" s="218" t="str">
        <f t="shared" ca="1" si="10"/>
        <v>I кв.2025</v>
      </c>
      <c r="BV7" s="217" t="str">
        <f t="shared" ca="1" si="10"/>
        <v xml:space="preserve"> апр 25</v>
      </c>
      <c r="BW7" s="217" t="str">
        <f t="shared" ca="1" si="10"/>
        <v xml:space="preserve"> май 25</v>
      </c>
      <c r="BX7" s="217" t="str">
        <f t="shared" ca="1" si="10"/>
        <v xml:space="preserve"> июн 25</v>
      </c>
      <c r="BY7" s="218" t="str">
        <f t="shared" ca="1" si="10"/>
        <v>II кв.2025</v>
      </c>
      <c r="BZ7" s="217" t="str">
        <f t="shared" ca="1" si="10"/>
        <v xml:space="preserve"> июл 25</v>
      </c>
      <c r="CA7" s="217" t="str">
        <f t="shared" ca="1" si="10"/>
        <v xml:space="preserve"> авг 25</v>
      </c>
      <c r="CB7" s="217" t="str">
        <f t="shared" ca="1" si="10"/>
        <v xml:space="preserve"> сен 25</v>
      </c>
      <c r="CC7" s="218" t="str">
        <f t="shared" ca="1" si="10"/>
        <v>III кв.2025</v>
      </c>
      <c r="CD7" s="217" t="str">
        <f t="shared" ca="1" si="10"/>
        <v xml:space="preserve"> окт 25</v>
      </c>
      <c r="CE7" s="217" t="str">
        <f t="shared" ca="1" si="10"/>
        <v xml:space="preserve"> ноя 25</v>
      </c>
      <c r="CF7" s="217" t="str">
        <f t="shared" ca="1" si="10"/>
        <v xml:space="preserve"> дек 25</v>
      </c>
      <c r="CG7" s="218" t="str">
        <f t="shared" ca="1" si="10"/>
        <v>IV кв.2025</v>
      </c>
      <c r="CH7" s="362">
        <f t="shared" ca="1" si="10"/>
        <v>2025</v>
      </c>
      <c r="CI7" s="27" t="str">
        <f t="shared" ca="1" si="10"/>
        <v xml:space="preserve"> янв 26</v>
      </c>
      <c r="CJ7" s="27" t="str">
        <f t="shared" ca="1" si="10"/>
        <v xml:space="preserve"> фев 26</v>
      </c>
      <c r="CK7" s="27" t="str">
        <f t="shared" ca="1" si="10"/>
        <v xml:space="preserve"> мар 26</v>
      </c>
      <c r="CL7" s="218" t="str">
        <f t="shared" ca="1" si="10"/>
        <v>I кв.2026</v>
      </c>
      <c r="CM7" s="217" t="str">
        <f t="shared" ca="1" si="10"/>
        <v xml:space="preserve"> апр 26</v>
      </c>
      <c r="CN7" s="217" t="str">
        <f t="shared" ca="1" si="10"/>
        <v xml:space="preserve"> май 26</v>
      </c>
      <c r="CO7" s="217" t="str">
        <f t="shared" ca="1" si="10"/>
        <v xml:space="preserve"> июн 26</v>
      </c>
      <c r="CP7" s="218" t="str">
        <f t="shared" ca="1" si="10"/>
        <v>II кв.2026</v>
      </c>
      <c r="CQ7" s="217" t="str">
        <f t="shared" ca="1" si="10"/>
        <v xml:space="preserve"> июл 26</v>
      </c>
      <c r="CR7" s="217" t="str">
        <f t="shared" ca="1" si="10"/>
        <v xml:space="preserve"> авг 26</v>
      </c>
      <c r="CS7" s="217" t="str">
        <f t="shared" ca="1" si="10"/>
        <v xml:space="preserve"> сен 26</v>
      </c>
      <c r="CT7" s="218" t="str">
        <f t="shared" ca="1" si="10"/>
        <v>III кв.2026</v>
      </c>
      <c r="CU7" s="217" t="str">
        <f t="shared" ca="1" si="10"/>
        <v xml:space="preserve"> окт 26</v>
      </c>
      <c r="CV7" s="217" t="str">
        <f t="shared" ca="1" si="10"/>
        <v xml:space="preserve"> ноя 26</v>
      </c>
      <c r="CW7" s="217" t="str">
        <f t="shared" ca="1" si="10"/>
        <v xml:space="preserve"> дек 26</v>
      </c>
      <c r="CX7" s="218" t="str">
        <f t="shared" ca="1" si="10"/>
        <v>IV кв.2026</v>
      </c>
      <c r="CY7" s="362">
        <f t="shared" ca="1" si="10"/>
        <v>2026</v>
      </c>
      <c r="CZ7" s="27" t="str">
        <f t="shared" ca="1" si="10"/>
        <v xml:space="preserve"> янв 27</v>
      </c>
      <c r="DA7" s="27" t="str">
        <f t="shared" ca="1" si="10"/>
        <v xml:space="preserve"> фев 27</v>
      </c>
      <c r="DB7" s="27" t="str">
        <f t="shared" ca="1" si="10"/>
        <v xml:space="preserve"> мар 27</v>
      </c>
      <c r="DC7" s="218" t="str">
        <f t="shared" ca="1" si="10"/>
        <v>I кв.2027</v>
      </c>
      <c r="DD7" s="217" t="str">
        <f t="shared" ca="1" si="10"/>
        <v xml:space="preserve"> апр 27</v>
      </c>
      <c r="DE7" s="217" t="str">
        <f t="shared" ca="1" si="10"/>
        <v xml:space="preserve"> май 27</v>
      </c>
      <c r="DF7" s="217" t="str">
        <f t="shared" ca="1" si="10"/>
        <v xml:space="preserve"> июн 27</v>
      </c>
      <c r="DG7" s="218" t="str">
        <f t="shared" ca="1" si="10"/>
        <v>II кв.2027</v>
      </c>
      <c r="DH7" s="217" t="str">
        <f t="shared" ca="1" si="10"/>
        <v xml:space="preserve"> июл 27</v>
      </c>
      <c r="DI7" s="217" t="str">
        <f t="shared" ca="1" si="10"/>
        <v xml:space="preserve"> авг 27</v>
      </c>
      <c r="DJ7" s="217" t="str">
        <f t="shared" ca="1" si="10"/>
        <v xml:space="preserve"> сен 27</v>
      </c>
      <c r="DK7" s="218" t="str">
        <f t="shared" ca="1" si="10"/>
        <v>III кв.2027</v>
      </c>
      <c r="DL7" s="217" t="str">
        <f t="shared" ca="1" si="10"/>
        <v xml:space="preserve"> окт 27</v>
      </c>
      <c r="DM7" s="217" t="str">
        <f t="shared" ca="1" si="10"/>
        <v xml:space="preserve"> ноя 27</v>
      </c>
      <c r="DN7" s="217" t="str">
        <f t="shared" ca="1" si="10"/>
        <v xml:space="preserve"> дек 27</v>
      </c>
      <c r="DO7" s="218" t="str">
        <f t="shared" ca="1" si="10"/>
        <v>IV кв.2027</v>
      </c>
      <c r="DP7" s="362">
        <f t="shared" ca="1" si="10"/>
        <v>2027</v>
      </c>
      <c r="DQ7" s="27" t="str">
        <f t="shared" ca="1" si="10"/>
        <v xml:space="preserve"> янв 28</v>
      </c>
      <c r="DR7" s="27" t="str">
        <f t="shared" ca="1" si="10"/>
        <v xml:space="preserve"> фев 28</v>
      </c>
      <c r="DS7" s="27" t="str">
        <f t="shared" ca="1" si="10"/>
        <v xml:space="preserve"> мар 28</v>
      </c>
      <c r="DT7" s="218" t="str">
        <f t="shared" ca="1" si="10"/>
        <v>I кв.2028</v>
      </c>
      <c r="DU7" s="217" t="str">
        <f t="shared" ca="1" si="10"/>
        <v xml:space="preserve"> апр 28</v>
      </c>
      <c r="DV7" s="217" t="str">
        <f t="shared" ca="1" si="10"/>
        <v xml:space="preserve"> май 28</v>
      </c>
      <c r="DW7" s="217" t="str">
        <f t="shared" ca="1" si="10"/>
        <v xml:space="preserve"> июн 28</v>
      </c>
      <c r="DX7" s="218" t="str">
        <f t="shared" ca="1" si="10"/>
        <v>II кв.2028</v>
      </c>
      <c r="DY7" s="217" t="str">
        <f t="shared" ca="1" si="10"/>
        <v xml:space="preserve"> июл 28</v>
      </c>
      <c r="DZ7" s="217" t="str">
        <f t="shared" ref="DZ7:EX7" ca="1" si="11">IF(DAY(DZ$3)=1,
      TEXT(DZ$3,"[$-ru-RU] МММ ГГ;@"),
              IF(AND(OFFSET(DZ3,0,-1,1,1)=DATE(YEAR(OFFSET(DZ3,0,-1,1,1)),12,31),
                              OFFSET(DZ3,0,-2,1,1)&lt;&gt;DATE(YEAR(OFFSET(DZ3,0,-1,1,1)),12,31)),
                         YEAR(DZ$3),
      ROMAN(INT((MONTH(DZ$3)+2)/3))&amp;" кв."&amp;YEAR(DZ$3)))</f>
        <v xml:space="preserve"> авг 28</v>
      </c>
      <c r="EA7" s="217" t="str">
        <f t="shared" ca="1" si="11"/>
        <v xml:space="preserve"> сен 28</v>
      </c>
      <c r="EB7" s="218" t="str">
        <f t="shared" ca="1" si="11"/>
        <v>III кв.2028</v>
      </c>
      <c r="EC7" s="217" t="str">
        <f t="shared" ca="1" si="11"/>
        <v xml:space="preserve"> окт 28</v>
      </c>
      <c r="ED7" s="217" t="str">
        <f t="shared" ca="1" si="11"/>
        <v xml:space="preserve"> ноя 28</v>
      </c>
      <c r="EE7" s="217" t="str">
        <f t="shared" ca="1" si="11"/>
        <v xml:space="preserve"> дек 28</v>
      </c>
      <c r="EF7" s="218" t="str">
        <f t="shared" ca="1" si="11"/>
        <v>IV кв.2028</v>
      </c>
      <c r="EG7" s="362">
        <f t="shared" ca="1" si="11"/>
        <v>2028</v>
      </c>
      <c r="EH7" s="27" t="str">
        <f t="shared" ca="1" si="11"/>
        <v xml:space="preserve"> янв 29</v>
      </c>
      <c r="EI7" s="27" t="str">
        <f t="shared" ca="1" si="11"/>
        <v xml:space="preserve"> фев 29</v>
      </c>
      <c r="EJ7" s="27" t="str">
        <f t="shared" ca="1" si="11"/>
        <v xml:space="preserve"> мар 29</v>
      </c>
      <c r="EK7" s="218" t="str">
        <f t="shared" ca="1" si="11"/>
        <v>I кв.2029</v>
      </c>
      <c r="EL7" s="217" t="str">
        <f t="shared" ca="1" si="11"/>
        <v xml:space="preserve"> апр 29</v>
      </c>
      <c r="EM7" s="217" t="str">
        <f t="shared" ca="1" si="11"/>
        <v xml:space="preserve"> май 29</v>
      </c>
      <c r="EN7" s="217" t="str">
        <f t="shared" ca="1" si="11"/>
        <v xml:space="preserve"> июн 29</v>
      </c>
      <c r="EO7" s="218" t="str">
        <f t="shared" ca="1" si="11"/>
        <v>II кв.2029</v>
      </c>
      <c r="EP7" s="217" t="str">
        <f t="shared" ca="1" si="11"/>
        <v xml:space="preserve"> июл 29</v>
      </c>
      <c r="EQ7" s="217" t="str">
        <f t="shared" ca="1" si="11"/>
        <v xml:space="preserve"> авг 29</v>
      </c>
      <c r="ER7" s="217" t="str">
        <f t="shared" ca="1" si="11"/>
        <v xml:space="preserve"> сен 29</v>
      </c>
      <c r="ES7" s="218" t="str">
        <f t="shared" ca="1" si="11"/>
        <v>III кв.2029</v>
      </c>
      <c r="ET7" s="217" t="str">
        <f t="shared" ca="1" si="11"/>
        <v xml:space="preserve"> окт 29</v>
      </c>
      <c r="EU7" s="217" t="str">
        <f t="shared" ca="1" si="11"/>
        <v xml:space="preserve"> ноя 29</v>
      </c>
      <c r="EV7" s="217" t="str">
        <f t="shared" ca="1" si="11"/>
        <v xml:space="preserve"> дек 29</v>
      </c>
      <c r="EW7" s="218" t="str">
        <f t="shared" ca="1" si="11"/>
        <v>IV кв.2029</v>
      </c>
      <c r="EX7" s="362">
        <f t="shared" ca="1" si="11"/>
        <v>2029</v>
      </c>
      <c r="EY7" s="27"/>
      <c r="EZ7" s="30"/>
      <c r="FA7" s="31"/>
      <c r="FB7" s="27"/>
      <c r="FC7" s="27"/>
      <c r="FD7" s="27"/>
      <c r="FE7" s="30"/>
      <c r="FF7" s="27"/>
      <c r="FG7" s="27"/>
      <c r="FH7" s="27"/>
      <c r="FI7" s="30"/>
      <c r="FJ7" s="27"/>
      <c r="FK7" s="27"/>
      <c r="FL7" s="27"/>
      <c r="FM7" s="30"/>
      <c r="FN7" s="27"/>
      <c r="FO7" s="27"/>
      <c r="FP7" s="27"/>
      <c r="FQ7" s="30"/>
      <c r="FR7" s="31"/>
      <c r="FS7" s="27"/>
      <c r="FT7" s="27"/>
      <c r="FU7" s="27"/>
      <c r="FV7" s="30"/>
      <c r="FW7" s="27"/>
      <c r="FX7" s="27"/>
      <c r="FY7" s="27"/>
      <c r="FZ7" s="30"/>
      <c r="GA7" s="27"/>
      <c r="GB7" s="27"/>
      <c r="GC7" s="27"/>
      <c r="GD7" s="30"/>
      <c r="GE7" s="27"/>
      <c r="GF7" s="27"/>
      <c r="GG7" s="27"/>
      <c r="GH7" s="30"/>
      <c r="GI7" s="31"/>
      <c r="GJ7" s="27"/>
      <c r="GK7" s="27"/>
      <c r="GL7" s="27"/>
      <c r="GM7" s="30"/>
      <c r="GN7" s="27"/>
      <c r="GO7" s="27"/>
      <c r="GP7" s="27"/>
      <c r="GQ7" s="30"/>
      <c r="GR7" s="27"/>
      <c r="GS7" s="27"/>
      <c r="GT7" s="27"/>
      <c r="GU7" s="30"/>
      <c r="GV7" s="27"/>
      <c r="GW7" s="27"/>
      <c r="GX7" s="27"/>
      <c r="GY7" s="30"/>
      <c r="GZ7" s="31"/>
      <c r="HA7" s="27"/>
      <c r="HB7" s="27"/>
      <c r="HC7" s="27"/>
      <c r="HD7" s="30"/>
      <c r="HE7" s="27"/>
      <c r="HF7" s="27"/>
      <c r="HG7" s="27"/>
      <c r="HH7" s="30"/>
      <c r="HI7" s="27"/>
      <c r="HJ7" s="27"/>
      <c r="HK7" s="27"/>
      <c r="HL7" s="30"/>
      <c r="HM7" s="27"/>
      <c r="HN7" s="27"/>
      <c r="HO7" s="27"/>
      <c r="HP7" s="30"/>
      <c r="HQ7" s="31"/>
      <c r="HR7" s="27"/>
      <c r="HS7" s="27"/>
      <c r="HT7" s="27"/>
      <c r="HU7" s="30"/>
      <c r="HV7" s="27"/>
      <c r="HW7" s="27"/>
      <c r="HX7" s="27"/>
      <c r="HY7" s="30"/>
      <c r="HZ7" s="27"/>
      <c r="IA7" s="27"/>
      <c r="IB7" s="27"/>
      <c r="IC7" s="30"/>
      <c r="ID7" s="27"/>
      <c r="IE7" s="27"/>
      <c r="IF7" s="27"/>
      <c r="IG7" s="30"/>
      <c r="IH7" s="31"/>
      <c r="II7" s="27"/>
      <c r="IJ7" s="27"/>
      <c r="IK7" s="27"/>
      <c r="IL7" s="30"/>
      <c r="IM7" s="27"/>
      <c r="IN7" s="27"/>
      <c r="IO7" s="27"/>
      <c r="IP7" s="30"/>
      <c r="IQ7" s="27"/>
      <c r="IR7" s="27"/>
      <c r="IS7" s="27"/>
      <c r="IT7" s="30"/>
      <c r="IU7" s="27"/>
      <c r="IV7" s="27"/>
      <c r="IW7" s="27"/>
      <c r="IX7" s="30"/>
      <c r="IY7" s="31"/>
      <c r="IZ7" s="27"/>
      <c r="JA7" s="27"/>
      <c r="JB7" s="27"/>
      <c r="JC7" s="30"/>
      <c r="JD7" s="27"/>
      <c r="JE7" s="27"/>
      <c r="JF7" s="27"/>
      <c r="JG7" s="30"/>
      <c r="JH7" s="27"/>
      <c r="JI7" s="27"/>
      <c r="JJ7" s="27"/>
      <c r="JK7" s="30"/>
      <c r="JL7" s="27"/>
      <c r="JM7" s="27"/>
      <c r="JN7" s="27"/>
      <c r="JO7" s="30"/>
      <c r="JP7" s="31"/>
      <c r="JQ7" s="27"/>
      <c r="JR7" s="27"/>
      <c r="JS7" s="27"/>
      <c r="JT7" s="30"/>
      <c r="JU7" s="27"/>
      <c r="JV7" s="27"/>
      <c r="JW7" s="27"/>
      <c r="JX7" s="30"/>
      <c r="JY7" s="27"/>
      <c r="JZ7" s="27"/>
      <c r="KA7" s="27"/>
      <c r="KB7" s="30"/>
      <c r="KC7" s="27"/>
      <c r="KD7" s="27"/>
      <c r="KE7" s="27"/>
      <c r="KF7" s="30"/>
      <c r="KG7" s="31"/>
      <c r="KH7" s="27"/>
      <c r="KI7" s="27"/>
      <c r="KJ7" s="27"/>
      <c r="KK7" s="30"/>
      <c r="KL7" s="27"/>
      <c r="KM7" s="27"/>
      <c r="KN7" s="27"/>
      <c r="KO7" s="30"/>
      <c r="KP7" s="27"/>
      <c r="KQ7" s="27"/>
      <c r="KR7" s="27"/>
      <c r="KS7" s="30"/>
      <c r="KT7" s="27"/>
      <c r="KU7" s="27"/>
      <c r="KV7" s="27"/>
      <c r="KW7" s="30"/>
      <c r="KX7" s="31"/>
      <c r="KY7" s="27"/>
      <c r="KZ7" s="27"/>
      <c r="LA7" s="27"/>
      <c r="LB7" s="30"/>
      <c r="LC7" s="27"/>
      <c r="LD7" s="27"/>
      <c r="LE7" s="27"/>
      <c r="LF7" s="30"/>
      <c r="LG7" s="27"/>
      <c r="LH7" s="27"/>
      <c r="LI7" s="27"/>
      <c r="LJ7" s="30"/>
      <c r="LK7" s="27"/>
      <c r="LL7" s="27"/>
      <c r="LM7" s="27"/>
      <c r="LN7" s="30"/>
    </row>
    <row r="8" spans="1:326" s="494" customFormat="1" ht="12.75">
      <c r="A8" s="379" t="s">
        <v>188</v>
      </c>
      <c r="B8" s="486">
        <v>1900</v>
      </c>
      <c r="C8" s="486">
        <f>B41</f>
        <v>1900</v>
      </c>
      <c r="D8" s="486">
        <f ca="1">C41</f>
        <v>1900</v>
      </c>
      <c r="E8" s="486">
        <f>B8</f>
        <v>1900</v>
      </c>
      <c r="F8" s="486">
        <f ca="1">E41</f>
        <v>1900</v>
      </c>
      <c r="G8" s="486">
        <f t="shared" ref="G8:H8" ca="1" si="12">F41</f>
        <v>1900</v>
      </c>
      <c r="H8" s="486">
        <f t="shared" ca="1" si="12"/>
        <v>1900</v>
      </c>
      <c r="I8" s="486">
        <f t="shared" ref="I8" ca="1" si="13">F8</f>
        <v>1900</v>
      </c>
      <c r="J8" s="486">
        <f t="shared" ref="J8:L8" ca="1" si="14">I41</f>
        <v>1900</v>
      </c>
      <c r="K8" s="486">
        <f t="shared" ca="1" si="14"/>
        <v>1900</v>
      </c>
      <c r="L8" s="486">
        <f t="shared" ca="1" si="14"/>
        <v>1900</v>
      </c>
      <c r="M8" s="486">
        <f t="shared" ref="M8" ca="1" si="15">J8</f>
        <v>1900</v>
      </c>
      <c r="N8" s="486">
        <f t="shared" ref="N8:P8" ca="1" si="16">M41</f>
        <v>1900</v>
      </c>
      <c r="O8" s="486">
        <f t="shared" ca="1" si="16"/>
        <v>250517.68726885389</v>
      </c>
      <c r="P8" s="486">
        <f t="shared" ca="1" si="16"/>
        <v>248069.90196691325</v>
      </c>
      <c r="Q8" s="487">
        <f t="shared" ref="Q8" ca="1" si="17">N8</f>
        <v>1900</v>
      </c>
      <c r="R8" s="488">
        <f>B8</f>
        <v>1900</v>
      </c>
      <c r="S8" s="490">
        <f ca="1">R41</f>
        <v>245584.31335809725</v>
      </c>
      <c r="T8" s="486">
        <f t="shared" ref="T8:U8" ca="1" si="18">S41</f>
        <v>243211.5167183484</v>
      </c>
      <c r="U8" s="486">
        <f t="shared" ca="1" si="18"/>
        <v>242234.33507755844</v>
      </c>
      <c r="V8" s="486">
        <f t="shared" ref="V8" ca="1" si="19">S8</f>
        <v>245584.31335809725</v>
      </c>
      <c r="W8" s="486">
        <f t="shared" ref="W8:Y8" ca="1" si="20">V41</f>
        <v>242906.02161034383</v>
      </c>
      <c r="X8" s="486">
        <f t="shared" ca="1" si="20"/>
        <v>244175.84292566346</v>
      </c>
      <c r="Y8" s="486">
        <f t="shared" ca="1" si="20"/>
        <v>241499.74439698309</v>
      </c>
      <c r="Z8" s="486">
        <f t="shared" ref="Z8" ca="1" si="21">W8</f>
        <v>242906.02161034383</v>
      </c>
      <c r="AA8" s="486">
        <f t="shared" ref="AA8:AC8" ca="1" si="22">Z41</f>
        <v>239213.85862620684</v>
      </c>
      <c r="AB8" s="486">
        <f t="shared" ca="1" si="22"/>
        <v>236858.75603906071</v>
      </c>
      <c r="AC8" s="486">
        <f t="shared" ca="1" si="22"/>
        <v>234403.26524068171</v>
      </c>
      <c r="AD8" s="486">
        <f t="shared" ref="AD8" ca="1" si="23">AA8</f>
        <v>239213.85862620684</v>
      </c>
      <c r="AE8" s="486">
        <f t="shared" ref="AE8:AG8" ca="1" si="24">AD41</f>
        <v>231977.51299296162</v>
      </c>
      <c r="AF8" s="486">
        <f t="shared" ca="1" si="24"/>
        <v>229419.49672811688</v>
      </c>
      <c r="AG8" s="486">
        <f t="shared" ca="1" si="24"/>
        <v>227005.95797960091</v>
      </c>
      <c r="AH8" s="487">
        <f t="shared" ref="AH8" ca="1" si="25">AE8</f>
        <v>231977.51299296162</v>
      </c>
      <c r="AI8" s="489">
        <f ca="1">S8</f>
        <v>245584.31335809725</v>
      </c>
      <c r="AJ8" s="490">
        <f t="shared" ref="AJ8:CK8" ca="1" si="26">AI41</f>
        <v>223055.75747599039</v>
      </c>
      <c r="AK8" s="486">
        <f t="shared" ca="1" si="26"/>
        <v>217118.34894144701</v>
      </c>
      <c r="AL8" s="486">
        <f t="shared" ca="1" si="26"/>
        <v>214673.13075052007</v>
      </c>
      <c r="AM8" s="486">
        <f t="shared" ref="AM8" ca="1" si="27">AJ8</f>
        <v>223055.75747599039</v>
      </c>
      <c r="AN8" s="486">
        <f t="shared" ref="AN8:CO8" ca="1" si="28">AM41</f>
        <v>212380.20538851095</v>
      </c>
      <c r="AO8" s="486">
        <f t="shared" ca="1" si="28"/>
        <v>210084.27325725523</v>
      </c>
      <c r="AP8" s="486">
        <f t="shared" ca="1" si="28"/>
        <v>207443.56283378034</v>
      </c>
      <c r="AQ8" s="486">
        <f t="shared" ref="AQ8" ca="1" si="29">AN8</f>
        <v>212380.20538851095</v>
      </c>
      <c r="AR8" s="486">
        <f t="shared" ref="AR8:CS8" ca="1" si="30">AQ41</f>
        <v>205191.92361642874</v>
      </c>
      <c r="AS8" s="486">
        <f t="shared" ca="1" si="30"/>
        <v>202872.2091344881</v>
      </c>
      <c r="AT8" s="486">
        <f t="shared" ca="1" si="30"/>
        <v>200452.10644131459</v>
      </c>
      <c r="AU8" s="486">
        <f t="shared" ref="AU8" ca="1" si="31">AR8</f>
        <v>205191.92361642874</v>
      </c>
      <c r="AV8" s="486">
        <f t="shared" ref="AV8:CW8" ca="1" si="32">AU41</f>
        <v>198060.60074701917</v>
      </c>
      <c r="AW8" s="486">
        <f t="shared" ca="1" si="32"/>
        <v>195537.97258737989</v>
      </c>
      <c r="AX8" s="486">
        <f t="shared" ca="1" si="32"/>
        <v>193158.68039228857</v>
      </c>
      <c r="AY8" s="487">
        <f t="shared" ref="AY8" ca="1" si="33">AV8</f>
        <v>198060.60074701917</v>
      </c>
      <c r="AZ8" s="489">
        <f t="shared" ref="AZ8" ca="1" si="34">AJ8</f>
        <v>223055.75747599039</v>
      </c>
      <c r="BA8" s="490">
        <f t="shared" ref="BA8" ca="1" si="35">AZ41</f>
        <v>190743.86799388356</v>
      </c>
      <c r="BB8" s="486">
        <f t="shared" ca="1" si="26"/>
        <v>188444.53873833711</v>
      </c>
      <c r="BC8" s="486">
        <f t="shared" ca="1" si="26"/>
        <v>186002.11592554476</v>
      </c>
      <c r="BD8" s="486">
        <f t="shared" ref="BD8" ca="1" si="36">BA8</f>
        <v>190743.86799388356</v>
      </c>
      <c r="BE8" s="486">
        <f t="shared" ca="1" si="28"/>
        <v>183747.25372773054</v>
      </c>
      <c r="BF8" s="486">
        <f t="shared" ca="1" si="28"/>
        <v>181488.14911917862</v>
      </c>
      <c r="BG8" s="486">
        <f t="shared" ca="1" si="28"/>
        <v>178885.48574509664</v>
      </c>
      <c r="BH8" s="486">
        <f t="shared" ref="BH8" ca="1" si="37">BE8</f>
        <v>183747.25372773054</v>
      </c>
      <c r="BI8" s="486">
        <f t="shared" ca="1" si="30"/>
        <v>176670.65845547916</v>
      </c>
      <c r="BJ8" s="486">
        <f t="shared" ca="1" si="30"/>
        <v>174388.97490812943</v>
      </c>
      <c r="BK8" s="486">
        <f t="shared" ca="1" si="30"/>
        <v>172006.89509214583</v>
      </c>
      <c r="BL8" s="486">
        <f t="shared" ref="BL8" ca="1" si="38">BI8</f>
        <v>176670.65845547916</v>
      </c>
      <c r="BM8" s="486">
        <f t="shared" ca="1" si="32"/>
        <v>169652.17793312998</v>
      </c>
      <c r="BN8" s="486">
        <f t="shared" ca="1" si="32"/>
        <v>167167.5565358786</v>
      </c>
      <c r="BO8" s="486">
        <f t="shared" ca="1" si="32"/>
        <v>164825.03728109717</v>
      </c>
      <c r="BP8" s="487">
        <f t="shared" ref="BP8" ca="1" si="39">BM8</f>
        <v>169652.17793312998</v>
      </c>
      <c r="BQ8" s="489">
        <f t="shared" ref="BQ8" ca="1" si="40">BA8</f>
        <v>190743.86799388356</v>
      </c>
      <c r="BR8" s="490">
        <f t="shared" ref="BR8" ca="1" si="41">BQ41</f>
        <v>162448.2155302781</v>
      </c>
      <c r="BS8" s="486">
        <f t="shared" ca="1" si="26"/>
        <v>160181.58320614567</v>
      </c>
      <c r="BT8" s="486">
        <f t="shared" ca="1" si="26"/>
        <v>157800.29191494477</v>
      </c>
      <c r="BU8" s="486">
        <f t="shared" ref="BU8" ca="1" si="42">BR8</f>
        <v>162448.2155302781</v>
      </c>
      <c r="BV8" s="486">
        <f t="shared" ca="1" si="28"/>
        <v>155578.14276334661</v>
      </c>
      <c r="BW8" s="486">
        <f t="shared" ca="1" si="28"/>
        <v>153350.70373894021</v>
      </c>
      <c r="BX8" s="486">
        <f t="shared" ca="1" si="28"/>
        <v>150780.76952587627</v>
      </c>
      <c r="BY8" s="486">
        <f t="shared" ref="BY8" ca="1" si="43">BV8</f>
        <v>155578.14276334661</v>
      </c>
      <c r="BZ8" s="486">
        <f t="shared" ca="1" si="30"/>
        <v>148597.62341537399</v>
      </c>
      <c r="CA8" s="486">
        <f t="shared" ca="1" si="30"/>
        <v>146348.68514384431</v>
      </c>
      <c r="CB8" s="486">
        <f t="shared" ca="1" si="30"/>
        <v>143999.35866108176</v>
      </c>
      <c r="CC8" s="486">
        <f t="shared" ref="CC8" ca="1" si="44">BZ8</f>
        <v>148597.62341537399</v>
      </c>
      <c r="CD8" s="486">
        <f t="shared" ca="1" si="32"/>
        <v>141676.34607363565</v>
      </c>
      <c r="CE8" s="486">
        <f t="shared" ca="1" si="32"/>
        <v>139224.49412440733</v>
      </c>
      <c r="CF8" s="486">
        <f t="shared" ca="1" si="32"/>
        <v>136913.69503616533</v>
      </c>
      <c r="CG8" s="487">
        <f t="shared" ref="CG8" ca="1" si="45">CD8</f>
        <v>141676.34607363565</v>
      </c>
      <c r="CH8" s="489">
        <f t="shared" ref="CH8" ca="1" si="46">BR8</f>
        <v>162448.2155302781</v>
      </c>
      <c r="CI8" s="490">
        <f t="shared" ref="CI8" ca="1" si="47">CH41</f>
        <v>134569.65884817124</v>
      </c>
      <c r="CJ8" s="486">
        <f t="shared" ca="1" si="26"/>
        <v>132338.4146292443</v>
      </c>
      <c r="CK8" s="486">
        <f t="shared" ca="1" si="26"/>
        <v>129989.0867879064</v>
      </c>
      <c r="CL8" s="486">
        <f t="shared" ref="CL8" ca="1" si="48">CI8</f>
        <v>134569.65884817124</v>
      </c>
      <c r="CM8" s="486">
        <f t="shared" ca="1" si="28"/>
        <v>127802.3257415137</v>
      </c>
      <c r="CN8" s="486">
        <f t="shared" ca="1" si="28"/>
        <v>125609.13327053197</v>
      </c>
      <c r="CO8" s="486">
        <f t="shared" ca="1" si="28"/>
        <v>123074.58716267352</v>
      </c>
      <c r="CP8" s="486">
        <f t="shared" ref="CP8" ca="1" si="49">CM8</f>
        <v>127802.3257415137</v>
      </c>
      <c r="CQ8" s="486">
        <f t="shared" ca="1" si="30"/>
        <v>120925.6876055959</v>
      </c>
      <c r="CR8" s="486">
        <f t="shared" ca="1" si="30"/>
        <v>118712.1374392717</v>
      </c>
      <c r="CS8" s="486">
        <f t="shared" ca="1" si="30"/>
        <v>116398.19906171462</v>
      </c>
      <c r="CT8" s="486">
        <f t="shared" ref="CT8" ca="1" si="50">CQ8</f>
        <v>120925.6876055959</v>
      </c>
      <c r="CU8" s="486">
        <f t="shared" ca="1" si="32"/>
        <v>114109.43302769316</v>
      </c>
      <c r="CV8" s="486">
        <f t="shared" ca="1" si="32"/>
        <v>111692.96918367033</v>
      </c>
      <c r="CW8" s="486">
        <f t="shared" ca="1" si="32"/>
        <v>109416.41664885297</v>
      </c>
      <c r="CX8" s="487">
        <f t="shared" ref="CX8" ca="1" si="51">CU8</f>
        <v>114109.43302769316</v>
      </c>
      <c r="CY8" s="489">
        <f t="shared" ref="CY8" ca="1" si="52">CI8</f>
        <v>134569.65884817124</v>
      </c>
      <c r="CZ8" s="490">
        <f t="shared" ref="CZ8:EJ8" ca="1" si="53">CY41</f>
        <v>107107.76856606439</v>
      </c>
      <c r="DA8" s="486">
        <f t="shared" ca="1" si="53"/>
        <v>104911.91245234293</v>
      </c>
      <c r="DB8" s="486">
        <f t="shared" ca="1" si="53"/>
        <v>102594.54806086805</v>
      </c>
      <c r="DC8" s="486">
        <f t="shared" ref="DC8" ca="1" si="54">CZ8</f>
        <v>107107.76856606439</v>
      </c>
      <c r="DD8" s="486">
        <f t="shared" ref="DD8:EN8" ca="1" si="55">DC41</f>
        <v>100443.17511968083</v>
      </c>
      <c r="DE8" s="486">
        <f t="shared" ca="1" si="55"/>
        <v>98284.229202123752</v>
      </c>
      <c r="DF8" s="486">
        <f t="shared" ca="1" si="55"/>
        <v>95785.071199470782</v>
      </c>
      <c r="DG8" s="486">
        <f t="shared" ref="DG8" ca="1" si="56">DD8</f>
        <v>100443.17511968083</v>
      </c>
      <c r="DH8" s="486">
        <f t="shared" ref="DH8:ER8" ca="1" si="57">DG41</f>
        <v>93670.418195817823</v>
      </c>
      <c r="DI8" s="486">
        <f t="shared" ca="1" si="57"/>
        <v>91492.256134699099</v>
      </c>
      <c r="DJ8" s="486">
        <f t="shared" ca="1" si="57"/>
        <v>89213.705862347502</v>
      </c>
      <c r="DK8" s="486">
        <f t="shared" ref="DK8" ca="1" si="58">DH8</f>
        <v>93670.418195817823</v>
      </c>
      <c r="DL8" s="486">
        <f t="shared" ref="DL8:EV8" ca="1" si="59">DK41</f>
        <v>86959.186381750696</v>
      </c>
      <c r="DM8" s="486">
        <f t="shared" ca="1" si="59"/>
        <v>84578.110642933345</v>
      </c>
      <c r="DN8" s="486">
        <f t="shared" ca="1" si="59"/>
        <v>82335.804661540649</v>
      </c>
      <c r="DO8" s="487">
        <f t="shared" ref="DO8" ca="1" si="60">DL8</f>
        <v>86959.186381750696</v>
      </c>
      <c r="DP8" s="489">
        <f t="shared" ref="DP8" ca="1" si="61">CZ8</f>
        <v>107107.76856606439</v>
      </c>
      <c r="DQ8" s="490">
        <f t="shared" ref="DQ8" ca="1" si="62">DP41</f>
        <v>80062.544683957531</v>
      </c>
      <c r="DR8" s="486">
        <f t="shared" ca="1" si="53"/>
        <v>77904.381093984848</v>
      </c>
      <c r="DS8" s="486">
        <f t="shared" ca="1" si="53"/>
        <v>75594.016484471184</v>
      </c>
      <c r="DT8" s="486">
        <f t="shared" ref="DT8" ca="1" si="63">DQ8</f>
        <v>80062.544683957531</v>
      </c>
      <c r="DU8" s="486">
        <f t="shared" ca="1" si="55"/>
        <v>73480.319952230755</v>
      </c>
      <c r="DV8" s="486">
        <f t="shared" ca="1" si="55"/>
        <v>71357.827278105076</v>
      </c>
      <c r="DW8" s="486">
        <f t="shared" ca="1" si="55"/>
        <v>68896.329569596885</v>
      </c>
      <c r="DX8" s="486">
        <f t="shared" ref="DX8" ca="1" si="64">DU8</f>
        <v>73480.319952230755</v>
      </c>
      <c r="DY8" s="486">
        <f t="shared" ca="1" si="57"/>
        <v>66818.114214405621</v>
      </c>
      <c r="DZ8" s="486">
        <f t="shared" ca="1" si="57"/>
        <v>64677.596332629662</v>
      </c>
      <c r="EA8" s="486">
        <f t="shared" ca="1" si="57"/>
        <v>62436.682182219825</v>
      </c>
      <c r="EB8" s="486">
        <f t="shared" ref="EB8" ca="1" si="65">DY8</f>
        <v>66818.114214405621</v>
      </c>
      <c r="EC8" s="486">
        <f t="shared" ca="1" si="59"/>
        <v>60218.576957630212</v>
      </c>
      <c r="ED8" s="486">
        <f t="shared" ca="1" si="59"/>
        <v>57875.121225952615</v>
      </c>
      <c r="EE8" s="486">
        <f t="shared" ca="1" si="59"/>
        <v>55669.213905597426</v>
      </c>
      <c r="EF8" s="487">
        <f t="shared" ref="EF8" ca="1" si="66">EC8</f>
        <v>60218.576957630212</v>
      </c>
      <c r="EG8" s="489">
        <f t="shared" ref="EG8" ca="1" si="67">DQ8</f>
        <v>80062.544683957531</v>
      </c>
      <c r="EH8" s="490">
        <f t="shared" ref="EH8" ca="1" si="68">EG41</f>
        <v>53433.557820352064</v>
      </c>
      <c r="EI8" s="486">
        <f t="shared" ca="1" si="53"/>
        <v>51308.477917041564</v>
      </c>
      <c r="EJ8" s="486">
        <f t="shared" ca="1" si="53"/>
        <v>49055.040425292704</v>
      </c>
      <c r="EK8" s="486">
        <f t="shared" ref="EK8" ca="1" si="69">EH8</f>
        <v>53433.557820352064</v>
      </c>
      <c r="EL8" s="486">
        <f t="shared" ca="1" si="55"/>
        <v>46974.443694516449</v>
      </c>
      <c r="EM8" s="486">
        <f t="shared" ca="1" si="55"/>
        <v>44883.990883808685</v>
      </c>
      <c r="EN8" s="486">
        <f t="shared" ca="1" si="55"/>
        <v>42455.609091566679</v>
      </c>
      <c r="EO8" s="486">
        <f t="shared" ref="EO8" ca="1" si="70">EL8</f>
        <v>46974.443694516449</v>
      </c>
      <c r="EP8" s="486">
        <f t="shared" ca="1" si="57"/>
        <v>40409.449194763023</v>
      </c>
      <c r="EQ8" s="486">
        <f t="shared" ca="1" si="57"/>
        <v>38302.063344055263</v>
      </c>
      <c r="ER8" s="486">
        <f t="shared" ca="1" si="57"/>
        <v>36094.289282114623</v>
      </c>
      <c r="ES8" s="486">
        <f t="shared" ref="ES8" ca="1" si="71">EP8</f>
        <v>40409.449194763023</v>
      </c>
      <c r="ET8" s="486">
        <f t="shared" ca="1" si="59"/>
        <v>33908.262908367135</v>
      </c>
      <c r="EU8" s="486">
        <f t="shared" ca="1" si="59"/>
        <v>31597.96337996074</v>
      </c>
      <c r="EV8" s="486">
        <f t="shared" ca="1" si="59"/>
        <v>29424.150505417361</v>
      </c>
      <c r="EW8" s="487">
        <f t="shared" ref="EW8" ca="1" si="72">ET8</f>
        <v>33908.262908367135</v>
      </c>
      <c r="EX8" s="489">
        <f t="shared" ref="EX8" ca="1" si="73">EH8</f>
        <v>53433.557820352064</v>
      </c>
    </row>
    <row r="9" spans="1:326">
      <c r="A9" s="207" t="s">
        <v>191</v>
      </c>
      <c r="B9" s="321">
        <f>B10+B14+B18</f>
        <v>0</v>
      </c>
      <c r="C9" s="321">
        <f t="shared" ref="C9:BN9" ca="1" si="74">C10+C14+C18</f>
        <v>0</v>
      </c>
      <c r="D9" s="321">
        <f t="shared" ca="1" si="74"/>
        <v>0</v>
      </c>
      <c r="E9" s="322">
        <f t="shared" ca="1" si="74"/>
        <v>0</v>
      </c>
      <c r="F9" s="321">
        <f t="shared" ca="1" si="74"/>
        <v>0</v>
      </c>
      <c r="G9" s="321">
        <f t="shared" ca="1" si="74"/>
        <v>0</v>
      </c>
      <c r="H9" s="321">
        <f t="shared" ca="1" si="74"/>
        <v>0</v>
      </c>
      <c r="I9" s="322">
        <f t="shared" ca="1" si="74"/>
        <v>0</v>
      </c>
      <c r="J9" s="321">
        <f t="shared" ref="J9:Q9" ca="1" si="75">J10+J14+J18</f>
        <v>0</v>
      </c>
      <c r="K9" s="321">
        <f t="shared" ca="1" si="75"/>
        <v>0</v>
      </c>
      <c r="L9" s="321">
        <f t="shared" ca="1" si="75"/>
        <v>0</v>
      </c>
      <c r="M9" s="322">
        <f t="shared" ca="1" si="75"/>
        <v>0</v>
      </c>
      <c r="N9" s="321">
        <f t="shared" ca="1" si="75"/>
        <v>250000</v>
      </c>
      <c r="O9" s="321">
        <f t="shared" ca="1" si="75"/>
        <v>0</v>
      </c>
      <c r="P9" s="321">
        <f t="shared" ca="1" si="75"/>
        <v>0</v>
      </c>
      <c r="Q9" s="337">
        <f t="shared" ca="1" si="75"/>
        <v>250000</v>
      </c>
      <c r="R9" s="346">
        <f t="shared" ca="1" si="74"/>
        <v>250000</v>
      </c>
      <c r="S9" s="341">
        <f t="shared" ca="1" si="74"/>
        <v>0</v>
      </c>
      <c r="T9" s="323">
        <f t="shared" ca="1" si="74"/>
        <v>1500</v>
      </c>
      <c r="U9" s="323">
        <f t="shared" ca="1" si="74"/>
        <v>3000</v>
      </c>
      <c r="V9" s="324">
        <f t="shared" ca="1" si="74"/>
        <v>4500</v>
      </c>
      <c r="W9" s="323">
        <f t="shared" ca="1" si="74"/>
        <v>3600</v>
      </c>
      <c r="X9" s="323">
        <f t="shared" ca="1" si="74"/>
        <v>0</v>
      </c>
      <c r="Y9" s="323">
        <f t="shared" ca="1" si="74"/>
        <v>0</v>
      </c>
      <c r="Z9" s="324">
        <f t="shared" ca="1" si="74"/>
        <v>3600</v>
      </c>
      <c r="AA9" s="323">
        <f t="shared" ca="1" si="74"/>
        <v>0</v>
      </c>
      <c r="AB9" s="323">
        <f t="shared" ca="1" si="74"/>
        <v>0</v>
      </c>
      <c r="AC9" s="323">
        <f t="shared" ca="1" si="74"/>
        <v>0</v>
      </c>
      <c r="AD9" s="324">
        <f t="shared" ca="1" si="74"/>
        <v>0</v>
      </c>
      <c r="AE9" s="323">
        <f t="shared" ca="1" si="74"/>
        <v>0</v>
      </c>
      <c r="AF9" s="323">
        <f t="shared" ca="1" si="74"/>
        <v>0</v>
      </c>
      <c r="AG9" s="323">
        <f t="shared" ca="1" si="74"/>
        <v>0</v>
      </c>
      <c r="AH9" s="357">
        <f t="shared" ca="1" si="74"/>
        <v>0</v>
      </c>
      <c r="AI9" s="363">
        <f t="shared" ca="1" si="74"/>
        <v>8100</v>
      </c>
      <c r="AJ9" s="341">
        <f t="shared" ca="1" si="74"/>
        <v>0</v>
      </c>
      <c r="AK9" s="323">
        <f t="shared" ca="1" si="74"/>
        <v>0</v>
      </c>
      <c r="AL9" s="323">
        <f t="shared" ca="1" si="74"/>
        <v>0</v>
      </c>
      <c r="AM9" s="324">
        <f t="shared" ca="1" si="74"/>
        <v>0</v>
      </c>
      <c r="AN9" s="323">
        <f t="shared" ca="1" si="74"/>
        <v>0</v>
      </c>
      <c r="AO9" s="323">
        <f t="shared" ca="1" si="74"/>
        <v>0</v>
      </c>
      <c r="AP9" s="323">
        <f t="shared" ca="1" si="74"/>
        <v>0</v>
      </c>
      <c r="AQ9" s="324">
        <f t="shared" ca="1" si="74"/>
        <v>0</v>
      </c>
      <c r="AR9" s="323">
        <f t="shared" ca="1" si="74"/>
        <v>0</v>
      </c>
      <c r="AS9" s="323">
        <f t="shared" ca="1" si="74"/>
        <v>0</v>
      </c>
      <c r="AT9" s="323">
        <f t="shared" ca="1" si="74"/>
        <v>0</v>
      </c>
      <c r="AU9" s="324">
        <f t="shared" ca="1" si="74"/>
        <v>0</v>
      </c>
      <c r="AV9" s="323">
        <f t="shared" ca="1" si="74"/>
        <v>0</v>
      </c>
      <c r="AW9" s="323">
        <f t="shared" ca="1" si="74"/>
        <v>0</v>
      </c>
      <c r="AX9" s="323">
        <f t="shared" ca="1" si="74"/>
        <v>0</v>
      </c>
      <c r="AY9" s="357">
        <f t="shared" ca="1" si="74"/>
        <v>0</v>
      </c>
      <c r="AZ9" s="363">
        <f t="shared" ca="1" si="74"/>
        <v>0</v>
      </c>
      <c r="BA9" s="341">
        <f t="shared" ca="1" si="74"/>
        <v>0</v>
      </c>
      <c r="BB9" s="323">
        <f t="shared" ca="1" si="74"/>
        <v>0</v>
      </c>
      <c r="BC9" s="323">
        <f t="shared" ca="1" si="74"/>
        <v>0</v>
      </c>
      <c r="BD9" s="324">
        <f t="shared" ca="1" si="74"/>
        <v>0</v>
      </c>
      <c r="BE9" s="323">
        <f t="shared" ca="1" si="74"/>
        <v>0</v>
      </c>
      <c r="BF9" s="323">
        <f t="shared" ca="1" si="74"/>
        <v>0</v>
      </c>
      <c r="BG9" s="323">
        <f t="shared" ca="1" si="74"/>
        <v>0</v>
      </c>
      <c r="BH9" s="324">
        <f t="shared" ca="1" si="74"/>
        <v>0</v>
      </c>
      <c r="BI9" s="323">
        <f t="shared" ca="1" si="74"/>
        <v>0</v>
      </c>
      <c r="BJ9" s="323">
        <f t="shared" ca="1" si="74"/>
        <v>0</v>
      </c>
      <c r="BK9" s="323">
        <f t="shared" ca="1" si="74"/>
        <v>0</v>
      </c>
      <c r="BL9" s="324">
        <f t="shared" ca="1" si="74"/>
        <v>0</v>
      </c>
      <c r="BM9" s="323">
        <f t="shared" ca="1" si="74"/>
        <v>0</v>
      </c>
      <c r="BN9" s="323">
        <f t="shared" ca="1" si="74"/>
        <v>0</v>
      </c>
      <c r="BO9" s="323">
        <f t="shared" ref="BO9:DZ9" ca="1" si="76">BO10+BO14+BO18</f>
        <v>0</v>
      </c>
      <c r="BP9" s="357">
        <f t="shared" ca="1" si="76"/>
        <v>0</v>
      </c>
      <c r="BQ9" s="363">
        <f t="shared" ca="1" si="76"/>
        <v>0</v>
      </c>
      <c r="BR9" s="341">
        <f t="shared" ca="1" si="76"/>
        <v>0</v>
      </c>
      <c r="BS9" s="323">
        <f t="shared" ca="1" si="76"/>
        <v>0</v>
      </c>
      <c r="BT9" s="323">
        <f t="shared" ca="1" si="76"/>
        <v>0</v>
      </c>
      <c r="BU9" s="324">
        <f t="shared" ca="1" si="76"/>
        <v>0</v>
      </c>
      <c r="BV9" s="323">
        <f t="shared" ca="1" si="76"/>
        <v>0</v>
      </c>
      <c r="BW9" s="323">
        <f t="shared" ca="1" si="76"/>
        <v>0</v>
      </c>
      <c r="BX9" s="323">
        <f t="shared" ca="1" si="76"/>
        <v>0</v>
      </c>
      <c r="BY9" s="324">
        <f t="shared" ca="1" si="76"/>
        <v>0</v>
      </c>
      <c r="BZ9" s="323">
        <f t="shared" ca="1" si="76"/>
        <v>0</v>
      </c>
      <c r="CA9" s="323">
        <f t="shared" ca="1" si="76"/>
        <v>0</v>
      </c>
      <c r="CB9" s="323">
        <f t="shared" ca="1" si="76"/>
        <v>0</v>
      </c>
      <c r="CC9" s="324">
        <f t="shared" ca="1" si="76"/>
        <v>0</v>
      </c>
      <c r="CD9" s="323">
        <f t="shared" ca="1" si="76"/>
        <v>0</v>
      </c>
      <c r="CE9" s="323">
        <f t="shared" ca="1" si="76"/>
        <v>0</v>
      </c>
      <c r="CF9" s="323">
        <f t="shared" ca="1" si="76"/>
        <v>0</v>
      </c>
      <c r="CG9" s="357">
        <f t="shared" ca="1" si="76"/>
        <v>0</v>
      </c>
      <c r="CH9" s="363">
        <f t="shared" ca="1" si="76"/>
        <v>0</v>
      </c>
      <c r="CI9" s="341">
        <f t="shared" ca="1" si="76"/>
        <v>0</v>
      </c>
      <c r="CJ9" s="323">
        <f t="shared" ca="1" si="76"/>
        <v>0</v>
      </c>
      <c r="CK9" s="323">
        <f t="shared" ca="1" si="76"/>
        <v>0</v>
      </c>
      <c r="CL9" s="324">
        <f t="shared" ca="1" si="76"/>
        <v>0</v>
      </c>
      <c r="CM9" s="323">
        <f t="shared" ca="1" si="76"/>
        <v>0</v>
      </c>
      <c r="CN9" s="323">
        <f t="shared" ca="1" si="76"/>
        <v>0</v>
      </c>
      <c r="CO9" s="323">
        <f t="shared" ca="1" si="76"/>
        <v>0</v>
      </c>
      <c r="CP9" s="324">
        <f t="shared" ca="1" si="76"/>
        <v>0</v>
      </c>
      <c r="CQ9" s="323">
        <f t="shared" ca="1" si="76"/>
        <v>0</v>
      </c>
      <c r="CR9" s="323">
        <f t="shared" ca="1" si="76"/>
        <v>0</v>
      </c>
      <c r="CS9" s="323">
        <f t="shared" ca="1" si="76"/>
        <v>0</v>
      </c>
      <c r="CT9" s="324">
        <f t="shared" ca="1" si="76"/>
        <v>0</v>
      </c>
      <c r="CU9" s="323">
        <f t="shared" ca="1" si="76"/>
        <v>0</v>
      </c>
      <c r="CV9" s="323">
        <f t="shared" ca="1" si="76"/>
        <v>0</v>
      </c>
      <c r="CW9" s="323">
        <f t="shared" ca="1" si="76"/>
        <v>0</v>
      </c>
      <c r="CX9" s="357">
        <f t="shared" ca="1" si="76"/>
        <v>0</v>
      </c>
      <c r="CY9" s="363">
        <f t="shared" ca="1" si="76"/>
        <v>0</v>
      </c>
      <c r="CZ9" s="341">
        <f t="shared" ca="1" si="76"/>
        <v>0</v>
      </c>
      <c r="DA9" s="323">
        <f t="shared" ca="1" si="76"/>
        <v>0</v>
      </c>
      <c r="DB9" s="323">
        <f t="shared" ca="1" si="76"/>
        <v>0</v>
      </c>
      <c r="DC9" s="324">
        <f t="shared" ca="1" si="76"/>
        <v>0</v>
      </c>
      <c r="DD9" s="323">
        <f t="shared" ca="1" si="76"/>
        <v>0</v>
      </c>
      <c r="DE9" s="323">
        <f t="shared" ca="1" si="76"/>
        <v>0</v>
      </c>
      <c r="DF9" s="323">
        <f t="shared" ca="1" si="76"/>
        <v>0</v>
      </c>
      <c r="DG9" s="324">
        <f t="shared" ca="1" si="76"/>
        <v>0</v>
      </c>
      <c r="DH9" s="323">
        <f t="shared" ca="1" si="76"/>
        <v>0</v>
      </c>
      <c r="DI9" s="323">
        <f t="shared" ca="1" si="76"/>
        <v>0</v>
      </c>
      <c r="DJ9" s="323">
        <f t="shared" ca="1" si="76"/>
        <v>0</v>
      </c>
      <c r="DK9" s="324">
        <f t="shared" ca="1" si="76"/>
        <v>0</v>
      </c>
      <c r="DL9" s="323">
        <f t="shared" ca="1" si="76"/>
        <v>0</v>
      </c>
      <c r="DM9" s="323">
        <f t="shared" ca="1" si="76"/>
        <v>0</v>
      </c>
      <c r="DN9" s="323">
        <f t="shared" ca="1" si="76"/>
        <v>0</v>
      </c>
      <c r="DO9" s="357">
        <f t="shared" ca="1" si="76"/>
        <v>0</v>
      </c>
      <c r="DP9" s="363">
        <f t="shared" ca="1" si="76"/>
        <v>0</v>
      </c>
      <c r="DQ9" s="341">
        <f t="shared" ca="1" si="76"/>
        <v>0</v>
      </c>
      <c r="DR9" s="323">
        <f t="shared" ca="1" si="76"/>
        <v>0</v>
      </c>
      <c r="DS9" s="323">
        <f t="shared" ca="1" si="76"/>
        <v>0</v>
      </c>
      <c r="DT9" s="324">
        <f t="shared" ca="1" si="76"/>
        <v>0</v>
      </c>
      <c r="DU9" s="323">
        <f t="shared" ca="1" si="76"/>
        <v>0</v>
      </c>
      <c r="DV9" s="323">
        <f t="shared" ca="1" si="76"/>
        <v>0</v>
      </c>
      <c r="DW9" s="323">
        <f t="shared" ca="1" si="76"/>
        <v>0</v>
      </c>
      <c r="DX9" s="324">
        <f t="shared" ca="1" si="76"/>
        <v>0</v>
      </c>
      <c r="DY9" s="323">
        <f t="shared" ca="1" si="76"/>
        <v>0</v>
      </c>
      <c r="DZ9" s="323">
        <f t="shared" ca="1" si="76"/>
        <v>0</v>
      </c>
      <c r="EA9" s="323">
        <f t="shared" ref="EA9:EX9" ca="1" si="77">EA10+EA14+EA18</f>
        <v>0</v>
      </c>
      <c r="EB9" s="324">
        <f t="shared" ca="1" si="77"/>
        <v>0</v>
      </c>
      <c r="EC9" s="323">
        <f t="shared" ca="1" si="77"/>
        <v>0</v>
      </c>
      <c r="ED9" s="323">
        <f t="shared" ca="1" si="77"/>
        <v>0</v>
      </c>
      <c r="EE9" s="323">
        <f t="shared" ca="1" si="77"/>
        <v>0</v>
      </c>
      <c r="EF9" s="357">
        <f t="shared" ca="1" si="77"/>
        <v>0</v>
      </c>
      <c r="EG9" s="363">
        <f t="shared" ca="1" si="77"/>
        <v>0</v>
      </c>
      <c r="EH9" s="341">
        <f t="shared" ca="1" si="77"/>
        <v>0</v>
      </c>
      <c r="EI9" s="323">
        <f t="shared" ca="1" si="77"/>
        <v>0</v>
      </c>
      <c r="EJ9" s="323">
        <f t="shared" ca="1" si="77"/>
        <v>0</v>
      </c>
      <c r="EK9" s="324">
        <f t="shared" ca="1" si="77"/>
        <v>0</v>
      </c>
      <c r="EL9" s="323">
        <f t="shared" ca="1" si="77"/>
        <v>0</v>
      </c>
      <c r="EM9" s="323">
        <f t="shared" ca="1" si="77"/>
        <v>0</v>
      </c>
      <c r="EN9" s="323">
        <f t="shared" ca="1" si="77"/>
        <v>0</v>
      </c>
      <c r="EO9" s="324">
        <f t="shared" ca="1" si="77"/>
        <v>0</v>
      </c>
      <c r="EP9" s="323">
        <f t="shared" ca="1" si="77"/>
        <v>0</v>
      </c>
      <c r="EQ9" s="323">
        <f t="shared" ca="1" si="77"/>
        <v>0</v>
      </c>
      <c r="ER9" s="323">
        <f t="shared" ca="1" si="77"/>
        <v>0</v>
      </c>
      <c r="ES9" s="324">
        <f t="shared" ca="1" si="77"/>
        <v>0</v>
      </c>
      <c r="ET9" s="323">
        <f t="shared" ca="1" si="77"/>
        <v>0</v>
      </c>
      <c r="EU9" s="323">
        <f t="shared" ca="1" si="77"/>
        <v>0</v>
      </c>
      <c r="EV9" s="323">
        <f t="shared" ca="1" si="77"/>
        <v>0</v>
      </c>
      <c r="EW9" s="357">
        <f t="shared" ca="1" si="77"/>
        <v>0</v>
      </c>
      <c r="EX9" s="363">
        <f t="shared" ca="1" si="77"/>
        <v>0</v>
      </c>
      <c r="EY9" s="491">
        <f t="shared" ref="EY9:EY35" ca="1" si="78">ROUND(SUMIF($4:$4,"+",9:9),0)</f>
        <v>258100</v>
      </c>
    </row>
    <row r="10" spans="1:326">
      <c r="A10" s="269" t="s">
        <v>189</v>
      </c>
      <c r="B10" s="325">
        <f t="shared" ref="B10:AH10" si="79">B11</f>
        <v>0</v>
      </c>
      <c r="C10" s="325">
        <f t="shared" ca="1" si="79"/>
        <v>0</v>
      </c>
      <c r="D10" s="325">
        <f t="shared" ca="1" si="79"/>
        <v>0</v>
      </c>
      <c r="E10" s="326">
        <f t="shared" ca="1" si="79"/>
        <v>0</v>
      </c>
      <c r="F10" s="325">
        <f t="shared" ca="1" si="79"/>
        <v>0</v>
      </c>
      <c r="G10" s="325">
        <f t="shared" ca="1" si="79"/>
        <v>0</v>
      </c>
      <c r="H10" s="325">
        <f t="shared" ca="1" si="79"/>
        <v>0</v>
      </c>
      <c r="I10" s="326">
        <f t="shared" ca="1" si="79"/>
        <v>0</v>
      </c>
      <c r="J10" s="325">
        <f t="shared" ca="1" si="79"/>
        <v>0</v>
      </c>
      <c r="K10" s="325">
        <f t="shared" ca="1" si="79"/>
        <v>0</v>
      </c>
      <c r="L10" s="325">
        <f t="shared" ca="1" si="79"/>
        <v>0</v>
      </c>
      <c r="M10" s="326">
        <f t="shared" ca="1" si="79"/>
        <v>0</v>
      </c>
      <c r="N10" s="325">
        <f t="shared" ca="1" si="79"/>
        <v>0</v>
      </c>
      <c r="O10" s="325">
        <f t="shared" ca="1" si="79"/>
        <v>0</v>
      </c>
      <c r="P10" s="325">
        <f t="shared" ca="1" si="79"/>
        <v>0</v>
      </c>
      <c r="Q10" s="338">
        <f t="shared" ca="1" si="79"/>
        <v>0</v>
      </c>
      <c r="R10" s="347">
        <f ca="1">R11</f>
        <v>0</v>
      </c>
      <c r="S10" s="342">
        <f t="shared" ca="1" si="79"/>
        <v>0</v>
      </c>
      <c r="T10" s="327">
        <f t="shared" ca="1" si="79"/>
        <v>0</v>
      </c>
      <c r="U10" s="327">
        <f t="shared" ca="1" si="79"/>
        <v>0</v>
      </c>
      <c r="V10" s="328">
        <f t="shared" ca="1" si="79"/>
        <v>0</v>
      </c>
      <c r="W10" s="327">
        <f t="shared" ca="1" si="79"/>
        <v>0</v>
      </c>
      <c r="X10" s="327">
        <f t="shared" ca="1" si="79"/>
        <v>0</v>
      </c>
      <c r="Y10" s="327">
        <f t="shared" ca="1" si="79"/>
        <v>0</v>
      </c>
      <c r="Z10" s="328">
        <f t="shared" ca="1" si="79"/>
        <v>0</v>
      </c>
      <c r="AA10" s="327">
        <f t="shared" ca="1" si="79"/>
        <v>0</v>
      </c>
      <c r="AB10" s="327">
        <f t="shared" ca="1" si="79"/>
        <v>0</v>
      </c>
      <c r="AC10" s="327">
        <f t="shared" ca="1" si="79"/>
        <v>0</v>
      </c>
      <c r="AD10" s="328">
        <f t="shared" ca="1" si="79"/>
        <v>0</v>
      </c>
      <c r="AE10" s="327">
        <f t="shared" ca="1" si="79"/>
        <v>0</v>
      </c>
      <c r="AF10" s="327">
        <f t="shared" ca="1" si="79"/>
        <v>0</v>
      </c>
      <c r="AG10" s="327">
        <f t="shared" ca="1" si="79"/>
        <v>0</v>
      </c>
      <c r="AH10" s="358">
        <f t="shared" ca="1" si="79"/>
        <v>0</v>
      </c>
      <c r="AI10" s="364">
        <f t="shared" ref="AI10:CD10" ca="1" si="80">AI11</f>
        <v>0</v>
      </c>
      <c r="AJ10" s="342">
        <f t="shared" ca="1" si="80"/>
        <v>0</v>
      </c>
      <c r="AK10" s="327">
        <f t="shared" ca="1" si="80"/>
        <v>0</v>
      </c>
      <c r="AL10" s="327">
        <f t="shared" ca="1" si="80"/>
        <v>0</v>
      </c>
      <c r="AM10" s="328">
        <f t="shared" ca="1" si="80"/>
        <v>0</v>
      </c>
      <c r="AN10" s="327">
        <f t="shared" ca="1" si="80"/>
        <v>0</v>
      </c>
      <c r="AO10" s="327">
        <f t="shared" ca="1" si="80"/>
        <v>0</v>
      </c>
      <c r="AP10" s="327">
        <f t="shared" ca="1" si="80"/>
        <v>0</v>
      </c>
      <c r="AQ10" s="328">
        <f t="shared" ca="1" si="80"/>
        <v>0</v>
      </c>
      <c r="AR10" s="327">
        <f t="shared" ca="1" si="80"/>
        <v>0</v>
      </c>
      <c r="AS10" s="327">
        <f t="shared" ca="1" si="80"/>
        <v>0</v>
      </c>
      <c r="AT10" s="327">
        <f t="shared" ca="1" si="80"/>
        <v>0</v>
      </c>
      <c r="AU10" s="328">
        <f t="shared" ca="1" si="80"/>
        <v>0</v>
      </c>
      <c r="AV10" s="327">
        <f t="shared" ca="1" si="80"/>
        <v>0</v>
      </c>
      <c r="AW10" s="327">
        <f t="shared" ca="1" si="80"/>
        <v>0</v>
      </c>
      <c r="AX10" s="327">
        <f t="shared" ca="1" si="80"/>
        <v>0</v>
      </c>
      <c r="AY10" s="358">
        <f t="shared" ca="1" si="80"/>
        <v>0</v>
      </c>
      <c r="AZ10" s="364">
        <f t="shared" ca="1" si="80"/>
        <v>0</v>
      </c>
      <c r="BA10" s="342">
        <f t="shared" ca="1" si="80"/>
        <v>0</v>
      </c>
      <c r="BB10" s="327">
        <f t="shared" ca="1" si="80"/>
        <v>0</v>
      </c>
      <c r="BC10" s="327">
        <f t="shared" ca="1" si="80"/>
        <v>0</v>
      </c>
      <c r="BD10" s="328">
        <f t="shared" ca="1" si="80"/>
        <v>0</v>
      </c>
      <c r="BE10" s="327">
        <f t="shared" ca="1" si="80"/>
        <v>0</v>
      </c>
      <c r="BF10" s="327">
        <f t="shared" ca="1" si="80"/>
        <v>0</v>
      </c>
      <c r="BG10" s="327">
        <f t="shared" ca="1" si="80"/>
        <v>0</v>
      </c>
      <c r="BH10" s="328">
        <f t="shared" ca="1" si="80"/>
        <v>0</v>
      </c>
      <c r="BI10" s="327">
        <f t="shared" ca="1" si="80"/>
        <v>0</v>
      </c>
      <c r="BJ10" s="327">
        <f t="shared" ca="1" si="80"/>
        <v>0</v>
      </c>
      <c r="BK10" s="327">
        <f t="shared" ca="1" si="80"/>
        <v>0</v>
      </c>
      <c r="BL10" s="328">
        <f t="shared" ca="1" si="80"/>
        <v>0</v>
      </c>
      <c r="BM10" s="327">
        <f t="shared" ca="1" si="80"/>
        <v>0</v>
      </c>
      <c r="BN10" s="327">
        <f t="shared" ca="1" si="80"/>
        <v>0</v>
      </c>
      <c r="BO10" s="327">
        <f t="shared" ca="1" si="80"/>
        <v>0</v>
      </c>
      <c r="BP10" s="358">
        <f t="shared" ca="1" si="80"/>
        <v>0</v>
      </c>
      <c r="BQ10" s="364">
        <f t="shared" ca="1" si="80"/>
        <v>0</v>
      </c>
      <c r="BR10" s="342">
        <f t="shared" ca="1" si="80"/>
        <v>0</v>
      </c>
      <c r="BS10" s="327">
        <f t="shared" ca="1" si="80"/>
        <v>0</v>
      </c>
      <c r="BT10" s="327">
        <f t="shared" ca="1" si="80"/>
        <v>0</v>
      </c>
      <c r="BU10" s="328">
        <f t="shared" ca="1" si="80"/>
        <v>0</v>
      </c>
      <c r="BV10" s="327">
        <f t="shared" ca="1" si="80"/>
        <v>0</v>
      </c>
      <c r="BW10" s="327">
        <f t="shared" ca="1" si="80"/>
        <v>0</v>
      </c>
      <c r="BX10" s="327">
        <f t="shared" ca="1" si="80"/>
        <v>0</v>
      </c>
      <c r="BY10" s="328">
        <f t="shared" ca="1" si="80"/>
        <v>0</v>
      </c>
      <c r="BZ10" s="327">
        <f t="shared" ca="1" si="80"/>
        <v>0</v>
      </c>
      <c r="CA10" s="327">
        <f t="shared" ca="1" si="80"/>
        <v>0</v>
      </c>
      <c r="CB10" s="327">
        <f t="shared" ca="1" si="80"/>
        <v>0</v>
      </c>
      <c r="CC10" s="328">
        <f t="shared" ca="1" si="80"/>
        <v>0</v>
      </c>
      <c r="CD10" s="327">
        <f t="shared" ca="1" si="80"/>
        <v>0</v>
      </c>
      <c r="CE10" s="327">
        <f t="shared" ref="CE10:EP10" ca="1" si="81">CE11</f>
        <v>0</v>
      </c>
      <c r="CF10" s="327">
        <f t="shared" ca="1" si="81"/>
        <v>0</v>
      </c>
      <c r="CG10" s="358">
        <f t="shared" ca="1" si="81"/>
        <v>0</v>
      </c>
      <c r="CH10" s="364">
        <f t="shared" ca="1" si="81"/>
        <v>0</v>
      </c>
      <c r="CI10" s="342">
        <f t="shared" ca="1" si="81"/>
        <v>0</v>
      </c>
      <c r="CJ10" s="327">
        <f t="shared" ca="1" si="81"/>
        <v>0</v>
      </c>
      <c r="CK10" s="327">
        <f t="shared" ca="1" si="81"/>
        <v>0</v>
      </c>
      <c r="CL10" s="328">
        <f t="shared" ca="1" si="81"/>
        <v>0</v>
      </c>
      <c r="CM10" s="327">
        <f t="shared" ca="1" si="81"/>
        <v>0</v>
      </c>
      <c r="CN10" s="327">
        <f t="shared" ca="1" si="81"/>
        <v>0</v>
      </c>
      <c r="CO10" s="327">
        <f t="shared" ca="1" si="81"/>
        <v>0</v>
      </c>
      <c r="CP10" s="328">
        <f t="shared" ca="1" si="81"/>
        <v>0</v>
      </c>
      <c r="CQ10" s="327">
        <f t="shared" ca="1" si="81"/>
        <v>0</v>
      </c>
      <c r="CR10" s="327">
        <f t="shared" ca="1" si="81"/>
        <v>0</v>
      </c>
      <c r="CS10" s="327">
        <f t="shared" ca="1" si="81"/>
        <v>0</v>
      </c>
      <c r="CT10" s="328">
        <f t="shared" ca="1" si="81"/>
        <v>0</v>
      </c>
      <c r="CU10" s="327">
        <f t="shared" ca="1" si="81"/>
        <v>0</v>
      </c>
      <c r="CV10" s="327">
        <f t="shared" ca="1" si="81"/>
        <v>0</v>
      </c>
      <c r="CW10" s="327">
        <f t="shared" ca="1" si="81"/>
        <v>0</v>
      </c>
      <c r="CX10" s="358">
        <f t="shared" ca="1" si="81"/>
        <v>0</v>
      </c>
      <c r="CY10" s="364">
        <f t="shared" ca="1" si="81"/>
        <v>0</v>
      </c>
      <c r="CZ10" s="342">
        <f t="shared" ca="1" si="81"/>
        <v>0</v>
      </c>
      <c r="DA10" s="327">
        <f t="shared" ca="1" si="81"/>
        <v>0</v>
      </c>
      <c r="DB10" s="327">
        <f t="shared" ca="1" si="81"/>
        <v>0</v>
      </c>
      <c r="DC10" s="328">
        <f t="shared" ca="1" si="81"/>
        <v>0</v>
      </c>
      <c r="DD10" s="327">
        <f t="shared" ca="1" si="81"/>
        <v>0</v>
      </c>
      <c r="DE10" s="327">
        <f t="shared" ca="1" si="81"/>
        <v>0</v>
      </c>
      <c r="DF10" s="327">
        <f t="shared" ca="1" si="81"/>
        <v>0</v>
      </c>
      <c r="DG10" s="328">
        <f t="shared" ca="1" si="81"/>
        <v>0</v>
      </c>
      <c r="DH10" s="327">
        <f t="shared" ca="1" si="81"/>
        <v>0</v>
      </c>
      <c r="DI10" s="327">
        <f t="shared" ca="1" si="81"/>
        <v>0</v>
      </c>
      <c r="DJ10" s="327">
        <f t="shared" ca="1" si="81"/>
        <v>0</v>
      </c>
      <c r="DK10" s="328">
        <f t="shared" ca="1" si="81"/>
        <v>0</v>
      </c>
      <c r="DL10" s="327">
        <f t="shared" ca="1" si="81"/>
        <v>0</v>
      </c>
      <c r="DM10" s="327">
        <f t="shared" ca="1" si="81"/>
        <v>0</v>
      </c>
      <c r="DN10" s="327">
        <f t="shared" ca="1" si="81"/>
        <v>0</v>
      </c>
      <c r="DO10" s="358">
        <f t="shared" ca="1" si="81"/>
        <v>0</v>
      </c>
      <c r="DP10" s="364">
        <f t="shared" ca="1" si="81"/>
        <v>0</v>
      </c>
      <c r="DQ10" s="342">
        <f t="shared" ca="1" si="81"/>
        <v>0</v>
      </c>
      <c r="DR10" s="327">
        <f t="shared" ca="1" si="81"/>
        <v>0</v>
      </c>
      <c r="DS10" s="327">
        <f t="shared" ca="1" si="81"/>
        <v>0</v>
      </c>
      <c r="DT10" s="328">
        <f t="shared" ca="1" si="81"/>
        <v>0</v>
      </c>
      <c r="DU10" s="327">
        <f t="shared" ca="1" si="81"/>
        <v>0</v>
      </c>
      <c r="DV10" s="327">
        <f t="shared" ca="1" si="81"/>
        <v>0</v>
      </c>
      <c r="DW10" s="327">
        <f t="shared" ca="1" si="81"/>
        <v>0</v>
      </c>
      <c r="DX10" s="328">
        <f t="shared" ca="1" si="81"/>
        <v>0</v>
      </c>
      <c r="DY10" s="327">
        <f t="shared" ca="1" si="81"/>
        <v>0</v>
      </c>
      <c r="DZ10" s="327">
        <f t="shared" ca="1" si="81"/>
        <v>0</v>
      </c>
      <c r="EA10" s="327">
        <f t="shared" ca="1" si="81"/>
        <v>0</v>
      </c>
      <c r="EB10" s="328">
        <f t="shared" ca="1" si="81"/>
        <v>0</v>
      </c>
      <c r="EC10" s="327">
        <f t="shared" ca="1" si="81"/>
        <v>0</v>
      </c>
      <c r="ED10" s="327">
        <f t="shared" ca="1" si="81"/>
        <v>0</v>
      </c>
      <c r="EE10" s="327">
        <f t="shared" ca="1" si="81"/>
        <v>0</v>
      </c>
      <c r="EF10" s="358">
        <f t="shared" ca="1" si="81"/>
        <v>0</v>
      </c>
      <c r="EG10" s="364">
        <f t="shared" ca="1" si="81"/>
        <v>0</v>
      </c>
      <c r="EH10" s="342">
        <f t="shared" ca="1" si="81"/>
        <v>0</v>
      </c>
      <c r="EI10" s="327">
        <f t="shared" ca="1" si="81"/>
        <v>0</v>
      </c>
      <c r="EJ10" s="327">
        <f t="shared" ca="1" si="81"/>
        <v>0</v>
      </c>
      <c r="EK10" s="328">
        <f t="shared" ca="1" si="81"/>
        <v>0</v>
      </c>
      <c r="EL10" s="327">
        <f t="shared" ca="1" si="81"/>
        <v>0</v>
      </c>
      <c r="EM10" s="327">
        <f t="shared" ca="1" si="81"/>
        <v>0</v>
      </c>
      <c r="EN10" s="327">
        <f t="shared" ca="1" si="81"/>
        <v>0</v>
      </c>
      <c r="EO10" s="328">
        <f t="shared" ca="1" si="81"/>
        <v>0</v>
      </c>
      <c r="EP10" s="327">
        <f t="shared" ca="1" si="81"/>
        <v>0</v>
      </c>
      <c r="EQ10" s="327">
        <f t="shared" ref="EQ10:EX10" ca="1" si="82">EQ11</f>
        <v>0</v>
      </c>
      <c r="ER10" s="327">
        <f t="shared" ca="1" si="82"/>
        <v>0</v>
      </c>
      <c r="ES10" s="328">
        <f t="shared" ca="1" si="82"/>
        <v>0</v>
      </c>
      <c r="ET10" s="327">
        <f t="shared" ca="1" si="82"/>
        <v>0</v>
      </c>
      <c r="EU10" s="327">
        <f t="shared" ca="1" si="82"/>
        <v>0</v>
      </c>
      <c r="EV10" s="327">
        <f t="shared" ca="1" si="82"/>
        <v>0</v>
      </c>
      <c r="EW10" s="358">
        <f t="shared" ca="1" si="82"/>
        <v>0</v>
      </c>
      <c r="EX10" s="364">
        <f t="shared" ca="1" si="82"/>
        <v>0</v>
      </c>
      <c r="EY10" s="492">
        <f t="shared" ca="1" si="78"/>
        <v>0</v>
      </c>
    </row>
    <row r="11" spans="1:326" outlineLevel="1">
      <c r="A11" s="206" t="s">
        <v>190</v>
      </c>
      <c r="B11" s="329">
        <f>SUM(B12:B13)</f>
        <v>0</v>
      </c>
      <c r="C11" s="329">
        <f t="shared" ref="C11:AH11" ca="1" si="83">SUM(C12:C13)</f>
        <v>0</v>
      </c>
      <c r="D11" s="329">
        <f t="shared" ca="1" si="83"/>
        <v>0</v>
      </c>
      <c r="E11" s="330">
        <f t="shared" ca="1" si="83"/>
        <v>0</v>
      </c>
      <c r="F11" s="329">
        <f t="shared" ca="1" si="83"/>
        <v>0</v>
      </c>
      <c r="G11" s="329">
        <f t="shared" ca="1" si="83"/>
        <v>0</v>
      </c>
      <c r="H11" s="329">
        <f t="shared" ca="1" si="83"/>
        <v>0</v>
      </c>
      <c r="I11" s="330">
        <f t="shared" ca="1" si="83"/>
        <v>0</v>
      </c>
      <c r="J11" s="329">
        <f t="shared" ref="J11:Q11" ca="1" si="84">SUM(J12:J13)</f>
        <v>0</v>
      </c>
      <c r="K11" s="329">
        <f t="shared" ca="1" si="84"/>
        <v>0</v>
      </c>
      <c r="L11" s="329">
        <f t="shared" ca="1" si="84"/>
        <v>0</v>
      </c>
      <c r="M11" s="330">
        <f t="shared" ca="1" si="84"/>
        <v>0</v>
      </c>
      <c r="N11" s="329">
        <f t="shared" ca="1" si="84"/>
        <v>0</v>
      </c>
      <c r="O11" s="329">
        <f t="shared" ca="1" si="84"/>
        <v>0</v>
      </c>
      <c r="P11" s="329">
        <f t="shared" ca="1" si="84"/>
        <v>0</v>
      </c>
      <c r="Q11" s="339">
        <f t="shared" ca="1" si="84"/>
        <v>0</v>
      </c>
      <c r="R11" s="348">
        <f t="shared" ca="1" si="83"/>
        <v>0</v>
      </c>
      <c r="S11" s="343">
        <f t="shared" ca="1" si="83"/>
        <v>0</v>
      </c>
      <c r="T11" s="331">
        <f t="shared" ca="1" si="83"/>
        <v>0</v>
      </c>
      <c r="U11" s="331">
        <f t="shared" ca="1" si="83"/>
        <v>0</v>
      </c>
      <c r="V11" s="332">
        <f t="shared" ca="1" si="83"/>
        <v>0</v>
      </c>
      <c r="W11" s="331">
        <f t="shared" ca="1" si="83"/>
        <v>0</v>
      </c>
      <c r="X11" s="331">
        <f t="shared" ca="1" si="83"/>
        <v>0</v>
      </c>
      <c r="Y11" s="331">
        <f t="shared" ca="1" si="83"/>
        <v>0</v>
      </c>
      <c r="Z11" s="332">
        <f t="shared" ca="1" si="83"/>
        <v>0</v>
      </c>
      <c r="AA11" s="331">
        <f t="shared" ca="1" si="83"/>
        <v>0</v>
      </c>
      <c r="AB11" s="331">
        <f t="shared" ca="1" si="83"/>
        <v>0</v>
      </c>
      <c r="AC11" s="331">
        <f t="shared" ca="1" si="83"/>
        <v>0</v>
      </c>
      <c r="AD11" s="332">
        <f t="shared" ca="1" si="83"/>
        <v>0</v>
      </c>
      <c r="AE11" s="331">
        <f t="shared" ca="1" si="83"/>
        <v>0</v>
      </c>
      <c r="AF11" s="331">
        <f t="shared" ca="1" si="83"/>
        <v>0</v>
      </c>
      <c r="AG11" s="331">
        <f t="shared" ca="1" si="83"/>
        <v>0</v>
      </c>
      <c r="AH11" s="359">
        <f t="shared" ca="1" si="83"/>
        <v>0</v>
      </c>
      <c r="AI11" s="365">
        <f t="shared" ref="AI11:AJ11" ca="1" si="85">SUM(AI12:AI13)</f>
        <v>0</v>
      </c>
      <c r="AJ11" s="343">
        <f t="shared" ca="1" si="85"/>
        <v>0</v>
      </c>
      <c r="AK11" s="331">
        <f t="shared" ref="AK11" ca="1" si="86">SUM(AK12:AK13)</f>
        <v>0</v>
      </c>
      <c r="AL11" s="331">
        <f t="shared" ref="AL11" ca="1" si="87">SUM(AL12:AL13)</f>
        <v>0</v>
      </c>
      <c r="AM11" s="332">
        <f t="shared" ref="AM11" ca="1" si="88">SUM(AM12:AM13)</f>
        <v>0</v>
      </c>
      <c r="AN11" s="331">
        <f t="shared" ref="AN11" ca="1" si="89">SUM(AN12:AN13)</f>
        <v>0</v>
      </c>
      <c r="AO11" s="331">
        <f t="shared" ref="AO11" ca="1" si="90">SUM(AO12:AO13)</f>
        <v>0</v>
      </c>
      <c r="AP11" s="331">
        <f t="shared" ref="AP11" ca="1" si="91">SUM(AP12:AP13)</f>
        <v>0</v>
      </c>
      <c r="AQ11" s="332">
        <f t="shared" ref="AQ11" ca="1" si="92">SUM(AQ12:AQ13)</f>
        <v>0</v>
      </c>
      <c r="AR11" s="331">
        <f t="shared" ref="AR11" ca="1" si="93">SUM(AR12:AR13)</f>
        <v>0</v>
      </c>
      <c r="AS11" s="331">
        <f t="shared" ref="AS11" ca="1" si="94">SUM(AS12:AS13)</f>
        <v>0</v>
      </c>
      <c r="AT11" s="331">
        <f t="shared" ref="AT11" ca="1" si="95">SUM(AT12:AT13)</f>
        <v>0</v>
      </c>
      <c r="AU11" s="332">
        <f t="shared" ref="AU11" ca="1" si="96">SUM(AU12:AU13)</f>
        <v>0</v>
      </c>
      <c r="AV11" s="331">
        <f t="shared" ref="AV11" ca="1" si="97">SUM(AV12:AV13)</f>
        <v>0</v>
      </c>
      <c r="AW11" s="331">
        <f t="shared" ref="AW11" ca="1" si="98">SUM(AW12:AW13)</f>
        <v>0</v>
      </c>
      <c r="AX11" s="331">
        <f t="shared" ref="AX11" ca="1" si="99">SUM(AX12:AX13)</f>
        <v>0</v>
      </c>
      <c r="AY11" s="359">
        <f t="shared" ref="AY11" ca="1" si="100">SUM(AY12:AY13)</f>
        <v>0</v>
      </c>
      <c r="AZ11" s="365">
        <f t="shared" ref="AZ11:BA11" ca="1" si="101">SUM(AZ12:AZ13)</f>
        <v>0</v>
      </c>
      <c r="BA11" s="343">
        <f t="shared" ca="1" si="101"/>
        <v>0</v>
      </c>
      <c r="BB11" s="331">
        <f t="shared" ref="BB11" ca="1" si="102">SUM(BB12:BB13)</f>
        <v>0</v>
      </c>
      <c r="BC11" s="331">
        <f t="shared" ref="BC11" ca="1" si="103">SUM(BC12:BC13)</f>
        <v>0</v>
      </c>
      <c r="BD11" s="332">
        <f t="shared" ref="BD11" ca="1" si="104">SUM(BD12:BD13)</f>
        <v>0</v>
      </c>
      <c r="BE11" s="331">
        <f t="shared" ref="BE11" ca="1" si="105">SUM(BE12:BE13)</f>
        <v>0</v>
      </c>
      <c r="BF11" s="331">
        <f t="shared" ref="BF11" ca="1" si="106">SUM(BF12:BF13)</f>
        <v>0</v>
      </c>
      <c r="BG11" s="331">
        <f t="shared" ref="BG11" ca="1" si="107">SUM(BG12:BG13)</f>
        <v>0</v>
      </c>
      <c r="BH11" s="332">
        <f t="shared" ref="BH11" ca="1" si="108">SUM(BH12:BH13)</f>
        <v>0</v>
      </c>
      <c r="BI11" s="331">
        <f t="shared" ref="BI11" ca="1" si="109">SUM(BI12:BI13)</f>
        <v>0</v>
      </c>
      <c r="BJ11" s="331">
        <f t="shared" ref="BJ11" ca="1" si="110">SUM(BJ12:BJ13)</f>
        <v>0</v>
      </c>
      <c r="BK11" s="331">
        <f t="shared" ref="BK11" ca="1" si="111">SUM(BK12:BK13)</f>
        <v>0</v>
      </c>
      <c r="BL11" s="332">
        <f t="shared" ref="BL11" ca="1" si="112">SUM(BL12:BL13)</f>
        <v>0</v>
      </c>
      <c r="BM11" s="331">
        <f t="shared" ref="BM11" ca="1" si="113">SUM(BM12:BM13)</f>
        <v>0</v>
      </c>
      <c r="BN11" s="331">
        <f t="shared" ref="BN11" ca="1" si="114">SUM(BN12:BN13)</f>
        <v>0</v>
      </c>
      <c r="BO11" s="331">
        <f t="shared" ref="BO11" ca="1" si="115">SUM(BO12:BO13)</f>
        <v>0</v>
      </c>
      <c r="BP11" s="359">
        <f t="shared" ref="BP11" ca="1" si="116">SUM(BP12:BP13)</f>
        <v>0</v>
      </c>
      <c r="BQ11" s="365">
        <f t="shared" ref="BQ11:BR11" ca="1" si="117">SUM(BQ12:BQ13)</f>
        <v>0</v>
      </c>
      <c r="BR11" s="343">
        <f t="shared" ca="1" si="117"/>
        <v>0</v>
      </c>
      <c r="BS11" s="331">
        <f t="shared" ref="BS11" ca="1" si="118">SUM(BS12:BS13)</f>
        <v>0</v>
      </c>
      <c r="BT11" s="331">
        <f t="shared" ref="BT11" ca="1" si="119">SUM(BT12:BT13)</f>
        <v>0</v>
      </c>
      <c r="BU11" s="332">
        <f t="shared" ref="BU11" ca="1" si="120">SUM(BU12:BU13)</f>
        <v>0</v>
      </c>
      <c r="BV11" s="331">
        <f t="shared" ref="BV11" ca="1" si="121">SUM(BV12:BV13)</f>
        <v>0</v>
      </c>
      <c r="BW11" s="331">
        <f t="shared" ref="BW11" ca="1" si="122">SUM(BW12:BW13)</f>
        <v>0</v>
      </c>
      <c r="BX11" s="331">
        <f t="shared" ref="BX11" ca="1" si="123">SUM(BX12:BX13)</f>
        <v>0</v>
      </c>
      <c r="BY11" s="332">
        <f t="shared" ref="BY11" ca="1" si="124">SUM(BY12:BY13)</f>
        <v>0</v>
      </c>
      <c r="BZ11" s="331">
        <f t="shared" ref="BZ11" ca="1" si="125">SUM(BZ12:BZ13)</f>
        <v>0</v>
      </c>
      <c r="CA11" s="331">
        <f t="shared" ref="CA11" ca="1" si="126">SUM(CA12:CA13)</f>
        <v>0</v>
      </c>
      <c r="CB11" s="331">
        <f t="shared" ref="CB11" ca="1" si="127">SUM(CB12:CB13)</f>
        <v>0</v>
      </c>
      <c r="CC11" s="332">
        <f t="shared" ref="CC11" ca="1" si="128">SUM(CC12:CC13)</f>
        <v>0</v>
      </c>
      <c r="CD11" s="331">
        <f t="shared" ref="CD11" ca="1" si="129">SUM(CD12:CD13)</f>
        <v>0</v>
      </c>
      <c r="CE11" s="331">
        <f t="shared" ref="CE11" ca="1" si="130">SUM(CE12:CE13)</f>
        <v>0</v>
      </c>
      <c r="CF11" s="331">
        <f t="shared" ref="CF11" ca="1" si="131">SUM(CF12:CF13)</f>
        <v>0</v>
      </c>
      <c r="CG11" s="359">
        <f t="shared" ref="CG11" ca="1" si="132">SUM(CG12:CG13)</f>
        <v>0</v>
      </c>
      <c r="CH11" s="365">
        <f t="shared" ref="CH11:CI11" ca="1" si="133">SUM(CH12:CH13)</f>
        <v>0</v>
      </c>
      <c r="CI11" s="343">
        <f t="shared" ca="1" si="133"/>
        <v>0</v>
      </c>
      <c r="CJ11" s="331">
        <f t="shared" ref="CJ11" ca="1" si="134">SUM(CJ12:CJ13)</f>
        <v>0</v>
      </c>
      <c r="CK11" s="331">
        <f t="shared" ref="CK11" ca="1" si="135">SUM(CK12:CK13)</f>
        <v>0</v>
      </c>
      <c r="CL11" s="332">
        <f t="shared" ref="CL11" ca="1" si="136">SUM(CL12:CL13)</f>
        <v>0</v>
      </c>
      <c r="CM11" s="331">
        <f t="shared" ref="CM11" ca="1" si="137">SUM(CM12:CM13)</f>
        <v>0</v>
      </c>
      <c r="CN11" s="331">
        <f t="shared" ref="CN11" ca="1" si="138">SUM(CN12:CN13)</f>
        <v>0</v>
      </c>
      <c r="CO11" s="331">
        <f t="shared" ref="CO11" ca="1" si="139">SUM(CO12:CO13)</f>
        <v>0</v>
      </c>
      <c r="CP11" s="332">
        <f t="shared" ref="CP11" ca="1" si="140">SUM(CP12:CP13)</f>
        <v>0</v>
      </c>
      <c r="CQ11" s="331">
        <f t="shared" ref="CQ11" ca="1" si="141">SUM(CQ12:CQ13)</f>
        <v>0</v>
      </c>
      <c r="CR11" s="331">
        <f t="shared" ref="CR11" ca="1" si="142">SUM(CR12:CR13)</f>
        <v>0</v>
      </c>
      <c r="CS11" s="331">
        <f t="shared" ref="CS11" ca="1" si="143">SUM(CS12:CS13)</f>
        <v>0</v>
      </c>
      <c r="CT11" s="332">
        <f t="shared" ref="CT11" ca="1" si="144">SUM(CT12:CT13)</f>
        <v>0</v>
      </c>
      <c r="CU11" s="331">
        <f t="shared" ref="CU11" ca="1" si="145">SUM(CU12:CU13)</f>
        <v>0</v>
      </c>
      <c r="CV11" s="331">
        <f t="shared" ref="CV11" ca="1" si="146">SUM(CV12:CV13)</f>
        <v>0</v>
      </c>
      <c r="CW11" s="331">
        <f t="shared" ref="CW11" ca="1" si="147">SUM(CW12:CW13)</f>
        <v>0</v>
      </c>
      <c r="CX11" s="359">
        <f t="shared" ref="CX11" ca="1" si="148">SUM(CX12:CX13)</f>
        <v>0</v>
      </c>
      <c r="CY11" s="365">
        <f t="shared" ref="CY11:CZ11" ca="1" si="149">SUM(CY12:CY13)</f>
        <v>0</v>
      </c>
      <c r="CZ11" s="343">
        <f t="shared" ca="1" si="149"/>
        <v>0</v>
      </c>
      <c r="DA11" s="331">
        <f t="shared" ref="DA11" ca="1" si="150">SUM(DA12:DA13)</f>
        <v>0</v>
      </c>
      <c r="DB11" s="331">
        <f t="shared" ref="DB11" ca="1" si="151">SUM(DB12:DB13)</f>
        <v>0</v>
      </c>
      <c r="DC11" s="332">
        <f t="shared" ref="DC11" ca="1" si="152">SUM(DC12:DC13)</f>
        <v>0</v>
      </c>
      <c r="DD11" s="331">
        <f t="shared" ref="DD11" ca="1" si="153">SUM(DD12:DD13)</f>
        <v>0</v>
      </c>
      <c r="DE11" s="331">
        <f t="shared" ref="DE11" ca="1" si="154">SUM(DE12:DE13)</f>
        <v>0</v>
      </c>
      <c r="DF11" s="331">
        <f t="shared" ref="DF11" ca="1" si="155">SUM(DF12:DF13)</f>
        <v>0</v>
      </c>
      <c r="DG11" s="332">
        <f t="shared" ref="DG11" ca="1" si="156">SUM(DG12:DG13)</f>
        <v>0</v>
      </c>
      <c r="DH11" s="331">
        <f t="shared" ref="DH11" ca="1" si="157">SUM(DH12:DH13)</f>
        <v>0</v>
      </c>
      <c r="DI11" s="331">
        <f t="shared" ref="DI11" ca="1" si="158">SUM(DI12:DI13)</f>
        <v>0</v>
      </c>
      <c r="DJ11" s="331">
        <f t="shared" ref="DJ11" ca="1" si="159">SUM(DJ12:DJ13)</f>
        <v>0</v>
      </c>
      <c r="DK11" s="332">
        <f t="shared" ref="DK11" ca="1" si="160">SUM(DK12:DK13)</f>
        <v>0</v>
      </c>
      <c r="DL11" s="331">
        <f t="shared" ref="DL11" ca="1" si="161">SUM(DL12:DL13)</f>
        <v>0</v>
      </c>
      <c r="DM11" s="331">
        <f t="shared" ref="DM11" ca="1" si="162">SUM(DM12:DM13)</f>
        <v>0</v>
      </c>
      <c r="DN11" s="331">
        <f t="shared" ref="DN11" ca="1" si="163">SUM(DN12:DN13)</f>
        <v>0</v>
      </c>
      <c r="DO11" s="359">
        <f t="shared" ref="DO11" ca="1" si="164">SUM(DO12:DO13)</f>
        <v>0</v>
      </c>
      <c r="DP11" s="365">
        <f t="shared" ref="DP11:DQ11" ca="1" si="165">SUM(DP12:DP13)</f>
        <v>0</v>
      </c>
      <c r="DQ11" s="343">
        <f t="shared" ca="1" si="165"/>
        <v>0</v>
      </c>
      <c r="DR11" s="331">
        <f t="shared" ref="DR11" ca="1" si="166">SUM(DR12:DR13)</f>
        <v>0</v>
      </c>
      <c r="DS11" s="331">
        <f t="shared" ref="DS11" ca="1" si="167">SUM(DS12:DS13)</f>
        <v>0</v>
      </c>
      <c r="DT11" s="332">
        <f t="shared" ref="DT11" ca="1" si="168">SUM(DT12:DT13)</f>
        <v>0</v>
      </c>
      <c r="DU11" s="331">
        <f t="shared" ref="DU11" ca="1" si="169">SUM(DU12:DU13)</f>
        <v>0</v>
      </c>
      <c r="DV11" s="331">
        <f t="shared" ref="DV11" ca="1" si="170">SUM(DV12:DV13)</f>
        <v>0</v>
      </c>
      <c r="DW11" s="331">
        <f t="shared" ref="DW11" ca="1" si="171">SUM(DW12:DW13)</f>
        <v>0</v>
      </c>
      <c r="DX11" s="332">
        <f t="shared" ref="DX11" ca="1" si="172">SUM(DX12:DX13)</f>
        <v>0</v>
      </c>
      <c r="DY11" s="331">
        <f t="shared" ref="DY11" ca="1" si="173">SUM(DY12:DY13)</f>
        <v>0</v>
      </c>
      <c r="DZ11" s="331">
        <f t="shared" ref="DZ11" ca="1" si="174">SUM(DZ12:DZ13)</f>
        <v>0</v>
      </c>
      <c r="EA11" s="331">
        <f t="shared" ref="EA11" ca="1" si="175">SUM(EA12:EA13)</f>
        <v>0</v>
      </c>
      <c r="EB11" s="332">
        <f t="shared" ref="EB11" ca="1" si="176">SUM(EB12:EB13)</f>
        <v>0</v>
      </c>
      <c r="EC11" s="331">
        <f t="shared" ref="EC11" ca="1" si="177">SUM(EC12:EC13)</f>
        <v>0</v>
      </c>
      <c r="ED11" s="331">
        <f t="shared" ref="ED11" ca="1" si="178">SUM(ED12:ED13)</f>
        <v>0</v>
      </c>
      <c r="EE11" s="331">
        <f t="shared" ref="EE11" ca="1" si="179">SUM(EE12:EE13)</f>
        <v>0</v>
      </c>
      <c r="EF11" s="359">
        <f t="shared" ref="EF11" ca="1" si="180">SUM(EF12:EF13)</f>
        <v>0</v>
      </c>
      <c r="EG11" s="365">
        <f t="shared" ref="EG11:EH11" ca="1" si="181">SUM(EG12:EG13)</f>
        <v>0</v>
      </c>
      <c r="EH11" s="343">
        <f t="shared" ca="1" si="181"/>
        <v>0</v>
      </c>
      <c r="EI11" s="331">
        <f t="shared" ref="EI11" ca="1" si="182">SUM(EI12:EI13)</f>
        <v>0</v>
      </c>
      <c r="EJ11" s="331">
        <f t="shared" ref="EJ11" ca="1" si="183">SUM(EJ12:EJ13)</f>
        <v>0</v>
      </c>
      <c r="EK11" s="332">
        <f t="shared" ref="EK11" ca="1" si="184">SUM(EK12:EK13)</f>
        <v>0</v>
      </c>
      <c r="EL11" s="331">
        <f t="shared" ref="EL11" ca="1" si="185">SUM(EL12:EL13)</f>
        <v>0</v>
      </c>
      <c r="EM11" s="331">
        <f t="shared" ref="EM11" ca="1" si="186">SUM(EM12:EM13)</f>
        <v>0</v>
      </c>
      <c r="EN11" s="331">
        <f t="shared" ref="EN11" ca="1" si="187">SUM(EN12:EN13)</f>
        <v>0</v>
      </c>
      <c r="EO11" s="332">
        <f t="shared" ref="EO11" ca="1" si="188">SUM(EO12:EO13)</f>
        <v>0</v>
      </c>
      <c r="EP11" s="331">
        <f t="shared" ref="EP11" ca="1" si="189">SUM(EP12:EP13)</f>
        <v>0</v>
      </c>
      <c r="EQ11" s="331">
        <f t="shared" ref="EQ11" ca="1" si="190">SUM(EQ12:EQ13)</f>
        <v>0</v>
      </c>
      <c r="ER11" s="331">
        <f t="shared" ref="ER11" ca="1" si="191">SUM(ER12:ER13)</f>
        <v>0</v>
      </c>
      <c r="ES11" s="332">
        <f t="shared" ref="ES11" ca="1" si="192">SUM(ES12:ES13)</f>
        <v>0</v>
      </c>
      <c r="ET11" s="331">
        <f t="shared" ref="ET11" ca="1" si="193">SUM(ET12:ET13)</f>
        <v>0</v>
      </c>
      <c r="EU11" s="331">
        <f t="shared" ref="EU11" ca="1" si="194">SUM(EU12:EU13)</f>
        <v>0</v>
      </c>
      <c r="EV11" s="331">
        <f t="shared" ref="EV11" ca="1" si="195">SUM(EV12:EV13)</f>
        <v>0</v>
      </c>
      <c r="EW11" s="359">
        <f t="shared" ref="EW11" ca="1" si="196">SUM(EW12:EW13)</f>
        <v>0</v>
      </c>
      <c r="EX11" s="365">
        <f t="shared" ref="EX11" ca="1" si="197">SUM(EX12:EX13)</f>
        <v>0</v>
      </c>
      <c r="EY11" s="438">
        <f t="shared" ca="1" si="78"/>
        <v>0</v>
      </c>
    </row>
    <row r="12" spans="1:326" s="120" customFormat="1" outlineLevel="1">
      <c r="A12" s="271" t="s">
        <v>287</v>
      </c>
      <c r="B12" s="333" t="str" cm="1">
        <f t="array" ref="B12">IF(AND(НачИнвП_Дата&lt;=B$3,КИнвП_Дата&gt;B$3),
            INDEX(Ф2!$9:$9,1,MATCH(B$3,Ф2!$3:$3,0)),"")</f>
        <v/>
      </c>
      <c r="C12" s="333" t="str" cm="1">
        <f t="array" aca="1" ref="C12" ca="1">IF(AND(НачИнвП_Дата&lt;=C$3,КИнвП_Дата&gt;C$3),
            INDEX(Ф2!$9:$9,1,MATCH(C$3,Ф2!$3:$3,0)),"")</f>
        <v/>
      </c>
      <c r="D12" s="333" t="str" cm="1">
        <f t="array" aca="1" ref="D12" ca="1">IF(AND(НачИнвП_Дата&lt;=D$3,КИнвП_Дата&gt;D$3),
            INDEX(Ф2!$9:$9,1,MATCH(D$3,Ф2!$3:$3,0)),"")</f>
        <v/>
      </c>
      <c r="E12" s="334">
        <f t="shared" ref="E12" ca="1" si="198">SUM(B12:D12)</f>
        <v>0</v>
      </c>
      <c r="F12" s="333" t="str" cm="1">
        <f t="array" aca="1" ref="F12" ca="1">IF(AND(НачИнвП_Дата&lt;=F$3,КИнвП_Дата&gt;F$3),
            INDEX(Ф2!$9:$9,1,MATCH(F$3,Ф2!$3:$3,0)),"")</f>
        <v/>
      </c>
      <c r="G12" s="333" t="str" cm="1">
        <f t="array" aca="1" ref="G12" ca="1">IF(AND(НачИнвП_Дата&lt;=G$3,КИнвП_Дата&gt;G$3),
            INDEX(Ф2!$9:$9,1,MATCH(G$3,Ф2!$3:$3,0)),"")</f>
        <v/>
      </c>
      <c r="H12" s="333" t="str" cm="1">
        <f t="array" aca="1" ref="H12" ca="1">IF(AND(НачИнвП_Дата&lt;=H$3,КИнвП_Дата&gt;H$3),
            INDEX(Ф2!$9:$9,1,MATCH(H$3,Ф2!$3:$3,0)),"")</f>
        <v/>
      </c>
      <c r="I12" s="334">
        <f t="shared" ref="I12" ca="1" si="199">SUM(F12:H12)</f>
        <v>0</v>
      </c>
      <c r="J12" s="333" t="str" cm="1">
        <f t="array" aca="1" ref="J12" ca="1">IF(AND(НачИнвП_Дата&lt;=J$3,КИнвП_Дата&gt;J$3),
            INDEX(Ф2!$9:$9,1,MATCH(J$3,Ф2!$3:$3,0)),"")</f>
        <v/>
      </c>
      <c r="K12" s="333" t="str" cm="1">
        <f t="array" aca="1" ref="K12" ca="1">IF(AND(НачИнвП_Дата&lt;=K$3,КИнвП_Дата&gt;K$3),
            INDEX(Ф2!$9:$9,1,MATCH(K$3,Ф2!$3:$3,0)),"")</f>
        <v/>
      </c>
      <c r="L12" s="333" t="str" cm="1">
        <f t="array" aca="1" ref="L12" ca="1">IF(AND(НачИнвП_Дата&lt;=L$3,КИнвП_Дата&gt;L$3),
            INDEX(Ф2!$9:$9,1,MATCH(L$3,Ф2!$3:$3,0)),"")</f>
        <v/>
      </c>
      <c r="M12" s="334">
        <f t="shared" ref="M12:M13" ca="1" si="200">SUM(J12:L12)</f>
        <v>0</v>
      </c>
      <c r="N12" s="333" cm="1">
        <f t="array" aca="1" ref="N12" ca="1">IF(AND(НачИнвП_Дата&lt;=N$3,КИнвП_Дата&gt;N$3),
            INDEX(Ф2!$9:$9,1,MATCH(N$3,Ф2!$3:$3,0)),"")</f>
        <v>0</v>
      </c>
      <c r="O12" s="333" cm="1">
        <f t="array" aca="1" ref="O12" ca="1">IF(AND(НачИнвП_Дата&lt;=O$3,КИнвП_Дата&gt;O$3),
            INDEX(Ф2!$9:$9,1,MATCH(O$3,Ф2!$3:$3,0)),"")</f>
        <v>0</v>
      </c>
      <c r="P12" s="333" cm="1">
        <f t="array" aca="1" ref="P12" ca="1">IF(AND(НачИнвП_Дата&lt;=P$3,КИнвП_Дата&gt;P$3),
            INDEX(Ф2!$9:$9,1,MATCH(P$3,Ф2!$3:$3,0)),"")</f>
        <v>0</v>
      </c>
      <c r="Q12" s="340">
        <f t="shared" ref="Q12:Q13" ca="1" si="201">SUM(N12:P12)</f>
        <v>0</v>
      </c>
      <c r="R12" s="349">
        <f ca="1">SUM(E12+I12+M12+Q12)</f>
        <v>0</v>
      </c>
      <c r="S12" s="344" cm="1">
        <f t="array" aca="1" ref="S12" ca="1">IF(AND(НачИнвП_Дата&lt;=S$3,КИнвП_Дата&gt;S$3),
            INDEX(Ф2!$9:$9,1,MATCH(S$3,Ф2!$3:$3,0)),"")</f>
        <v>0</v>
      </c>
      <c r="T12" s="335" cm="1">
        <f t="array" aca="1" ref="T12" ca="1">IF(AND(НачИнвП_Дата&lt;=T$3,КИнвП_Дата&gt;T$3),
            INDEX(Ф2!$9:$9,1,MATCH(T$3,Ф2!$3:$3,0)),"")</f>
        <v>0</v>
      </c>
      <c r="U12" s="335" cm="1">
        <f t="array" aca="1" ref="U12" ca="1">IF(AND(НачИнвП_Дата&lt;=U$3,КИнвП_Дата&gt;U$3),
            INDEX(Ф2!$9:$9,1,MATCH(U$3,Ф2!$3:$3,0)),"")</f>
        <v>0</v>
      </c>
      <c r="V12" s="336">
        <f t="shared" ref="V12:V13" ca="1" si="202">SUM(S12:U12)</f>
        <v>0</v>
      </c>
      <c r="W12" s="335" cm="1">
        <f t="array" aca="1" ref="W12" ca="1">IF(AND(НачИнвП_Дата&lt;=W$3,КИнвП_Дата&gt;W$3),
            INDEX(Ф2!$9:$9,1,MATCH(W$3,Ф2!$3:$3,0)),"")</f>
        <v>0</v>
      </c>
      <c r="X12" s="335" cm="1">
        <f t="array" aca="1" ref="X12" ca="1">IF(AND(НачИнвП_Дата&lt;=X$3,КИнвП_Дата&gt;X$3),
            INDEX(Ф2!$9:$9,1,MATCH(X$3,Ф2!$3:$3,0)),"")</f>
        <v>0</v>
      </c>
      <c r="Y12" s="335" cm="1">
        <f t="array" aca="1" ref="Y12" ca="1">IF(AND(НачИнвП_Дата&lt;=Y$3,КИнвП_Дата&gt;Y$3),
            INDEX(Ф2!$9:$9,1,MATCH(Y$3,Ф2!$3:$3,0)),"")</f>
        <v>0</v>
      </c>
      <c r="Z12" s="336">
        <f t="shared" ref="Z12:Z13" ca="1" si="203">SUM(W12:Y12)</f>
        <v>0</v>
      </c>
      <c r="AA12" s="335" cm="1">
        <f t="array" aca="1" ref="AA12" ca="1">IF(AND(НачИнвП_Дата&lt;=AA$3,КИнвП_Дата&gt;AA$3),
            INDEX(Ф2!$9:$9,1,MATCH(AA$3,Ф2!$3:$3,0)),"")</f>
        <v>0</v>
      </c>
      <c r="AB12" s="335" cm="1">
        <f t="array" aca="1" ref="AB12" ca="1">IF(AND(НачИнвП_Дата&lt;=AB$3,КИнвП_Дата&gt;AB$3),
            INDEX(Ф2!$9:$9,1,MATCH(AB$3,Ф2!$3:$3,0)),"")</f>
        <v>0</v>
      </c>
      <c r="AC12" s="335" cm="1">
        <f t="array" aca="1" ref="AC12" ca="1">IF(AND(НачИнвП_Дата&lt;=AC$3,КИнвП_Дата&gt;AC$3),
            INDEX(Ф2!$9:$9,1,MATCH(AC$3,Ф2!$3:$3,0)),"")</f>
        <v>0</v>
      </c>
      <c r="AD12" s="336">
        <f t="shared" ref="AD12:AD13" ca="1" si="204">SUM(AA12:AC12)</f>
        <v>0</v>
      </c>
      <c r="AE12" s="335" cm="1">
        <f t="array" aca="1" ref="AE12" ca="1">IF(AND(НачИнвП_Дата&lt;=AE$3,КИнвП_Дата&gt;AE$3),
            INDEX(Ф2!$9:$9,1,MATCH(AE$3,Ф2!$3:$3,0)),"")</f>
        <v>0</v>
      </c>
      <c r="AF12" s="335" cm="1">
        <f t="array" aca="1" ref="AF12" ca="1">IF(AND(НачИнвП_Дата&lt;=AF$3,КИнвП_Дата&gt;AF$3),
            INDEX(Ф2!$9:$9,1,MATCH(AF$3,Ф2!$3:$3,0)),"")</f>
        <v>0</v>
      </c>
      <c r="AG12" s="335" cm="1">
        <f t="array" aca="1" ref="AG12" ca="1">IF(AND(НачИнвП_Дата&lt;=AG$3,КИнвП_Дата&gt;AG$3),
            INDEX(Ф2!$9:$9,1,MATCH(AG$3,Ф2!$3:$3,0)),"")</f>
        <v>0</v>
      </c>
      <c r="AH12" s="360">
        <f t="shared" ref="AH12:AH13" ca="1" si="205">SUM(AE12:AG12)</f>
        <v>0</v>
      </c>
      <c r="AI12" s="366">
        <f t="shared" ref="AI12:AI13" ca="1" si="206">SUM(V12+Z12+AD12+AH12)</f>
        <v>0</v>
      </c>
      <c r="AJ12" s="344" cm="1">
        <f t="array" aca="1" ref="AJ12" ca="1">IF(AND(НачИнвП_Дата&lt;=AJ$3,КИнвП_Дата&gt;AJ$3),
            INDEX(Ф2!$9:$9,1,MATCH(AJ$3,Ф2!$3:$3,0)),"")</f>
        <v>0</v>
      </c>
      <c r="AK12" s="335" cm="1">
        <f t="array" aca="1" ref="AK12" ca="1">IF(AND(НачИнвП_Дата&lt;=AK$3,КИнвП_Дата&gt;AK$3),
            INDEX(Ф2!$9:$9,1,MATCH(AK$3,Ф2!$3:$3,0)),"")</f>
        <v>0</v>
      </c>
      <c r="AL12" s="335" cm="1">
        <f t="array" aca="1" ref="AL12" ca="1">IF(AND(НачИнвП_Дата&lt;=AL$3,КИнвП_Дата&gt;AL$3),
            INDEX(Ф2!$9:$9,1,MATCH(AL$3,Ф2!$3:$3,0)),"")</f>
        <v>0</v>
      </c>
      <c r="AM12" s="336">
        <f t="shared" ref="AM12:AM13" ca="1" si="207">SUM(AJ12:AL12)</f>
        <v>0</v>
      </c>
      <c r="AN12" s="335" cm="1">
        <f t="array" aca="1" ref="AN12" ca="1">IF(AND(НачИнвП_Дата&lt;=AN$3,КИнвП_Дата&gt;AN$3),
            INDEX(Ф2!$9:$9,1,MATCH(AN$3,Ф2!$3:$3,0)),"")</f>
        <v>0</v>
      </c>
      <c r="AO12" s="335" cm="1">
        <f t="array" aca="1" ref="AO12" ca="1">IF(AND(НачИнвП_Дата&lt;=AO$3,КИнвП_Дата&gt;AO$3),
            INDEX(Ф2!$9:$9,1,MATCH(AO$3,Ф2!$3:$3,0)),"")</f>
        <v>0</v>
      </c>
      <c r="AP12" s="335" cm="1">
        <f t="array" aca="1" ref="AP12" ca="1">IF(AND(НачИнвП_Дата&lt;=AP$3,КИнвП_Дата&gt;AP$3),
            INDEX(Ф2!$9:$9,1,MATCH(AP$3,Ф2!$3:$3,0)),"")</f>
        <v>0</v>
      </c>
      <c r="AQ12" s="336">
        <f t="shared" ref="AQ12:AQ13" ca="1" si="208">SUM(AN12:AP12)</f>
        <v>0</v>
      </c>
      <c r="AR12" s="335" cm="1">
        <f t="array" aca="1" ref="AR12" ca="1">IF(AND(НачИнвП_Дата&lt;=AR$3,КИнвП_Дата&gt;AR$3),
            INDEX(Ф2!$9:$9,1,MATCH(AR$3,Ф2!$3:$3,0)),"")</f>
        <v>0</v>
      </c>
      <c r="AS12" s="335" cm="1">
        <f t="array" aca="1" ref="AS12" ca="1">IF(AND(НачИнвП_Дата&lt;=AS$3,КИнвП_Дата&gt;AS$3),
            INDEX(Ф2!$9:$9,1,MATCH(AS$3,Ф2!$3:$3,0)),"")</f>
        <v>0</v>
      </c>
      <c r="AT12" s="335" cm="1">
        <f t="array" aca="1" ref="AT12" ca="1">IF(AND(НачИнвП_Дата&lt;=AT$3,КИнвП_Дата&gt;AT$3),
            INDEX(Ф2!$9:$9,1,MATCH(AT$3,Ф2!$3:$3,0)),"")</f>
        <v>0</v>
      </c>
      <c r="AU12" s="336">
        <f t="shared" ref="AU12:AU13" ca="1" si="209">SUM(AR12:AT12)</f>
        <v>0</v>
      </c>
      <c r="AV12" s="335" cm="1">
        <f t="array" aca="1" ref="AV12" ca="1">IF(AND(НачИнвП_Дата&lt;=AV$3,КИнвП_Дата&gt;AV$3),
            INDEX(Ф2!$9:$9,1,MATCH(AV$3,Ф2!$3:$3,0)),"")</f>
        <v>0</v>
      </c>
      <c r="AW12" s="335" cm="1">
        <f t="array" aca="1" ref="AW12" ca="1">IF(AND(НачИнвП_Дата&lt;=AW$3,КИнвП_Дата&gt;AW$3),
            INDEX(Ф2!$9:$9,1,MATCH(AW$3,Ф2!$3:$3,0)),"")</f>
        <v>0</v>
      </c>
      <c r="AX12" s="335" cm="1">
        <f t="array" aca="1" ref="AX12" ca="1">IF(AND(НачИнвП_Дата&lt;=AX$3,КИнвП_Дата&gt;AX$3),
            INDEX(Ф2!$9:$9,1,MATCH(AX$3,Ф2!$3:$3,0)),"")</f>
        <v>0</v>
      </c>
      <c r="AY12" s="360">
        <f t="shared" ref="AY12:AY13" ca="1" si="210">SUM(AV12:AX12)</f>
        <v>0</v>
      </c>
      <c r="AZ12" s="366">
        <f t="shared" ref="AZ12:AZ13" ca="1" si="211">SUM(AM12+AQ12+AU12+AY12)</f>
        <v>0</v>
      </c>
      <c r="BA12" s="344" cm="1">
        <f t="array" aca="1" ref="BA12" ca="1">IF(AND(НачИнвП_Дата&lt;=BA$3,КИнвП_Дата&gt;BA$3),
            INDEX(Ф2!$9:$9,1,MATCH(BA$3,Ф2!$3:$3,0)),"")</f>
        <v>0</v>
      </c>
      <c r="BB12" s="335" cm="1">
        <f t="array" aca="1" ref="BB12" ca="1">IF(AND(НачИнвП_Дата&lt;=BB$3,КИнвП_Дата&gt;BB$3),
            INDEX(Ф2!$9:$9,1,MATCH(BB$3,Ф2!$3:$3,0)),"")</f>
        <v>0</v>
      </c>
      <c r="BC12" s="335" cm="1">
        <f t="array" aca="1" ref="BC12" ca="1">IF(AND(НачИнвП_Дата&lt;=BC$3,КИнвП_Дата&gt;BC$3),
            INDEX(Ф2!$9:$9,1,MATCH(BC$3,Ф2!$3:$3,0)),"")</f>
        <v>0</v>
      </c>
      <c r="BD12" s="336">
        <f t="shared" ref="BD12:BD13" ca="1" si="212">SUM(BA12:BC12)</f>
        <v>0</v>
      </c>
      <c r="BE12" s="335" cm="1">
        <f t="array" aca="1" ref="BE12" ca="1">IF(AND(НачИнвП_Дата&lt;=BE$3,КИнвП_Дата&gt;BE$3),
            INDEX(Ф2!$9:$9,1,MATCH(BE$3,Ф2!$3:$3,0)),"")</f>
        <v>0</v>
      </c>
      <c r="BF12" s="335" cm="1">
        <f t="array" aca="1" ref="BF12" ca="1">IF(AND(НачИнвП_Дата&lt;=BF$3,КИнвП_Дата&gt;BF$3),
            INDEX(Ф2!$9:$9,1,MATCH(BF$3,Ф2!$3:$3,0)),"")</f>
        <v>0</v>
      </c>
      <c r="BG12" s="335" cm="1">
        <f t="array" aca="1" ref="BG12" ca="1">IF(AND(НачИнвП_Дата&lt;=BG$3,КИнвП_Дата&gt;BG$3),
            INDEX(Ф2!$9:$9,1,MATCH(BG$3,Ф2!$3:$3,0)),"")</f>
        <v>0</v>
      </c>
      <c r="BH12" s="336">
        <f t="shared" ref="BH12:BH13" ca="1" si="213">SUM(BE12:BG12)</f>
        <v>0</v>
      </c>
      <c r="BI12" s="335" cm="1">
        <f t="array" aca="1" ref="BI12" ca="1">IF(AND(НачИнвП_Дата&lt;=BI$3,КИнвП_Дата&gt;BI$3),
            INDEX(Ф2!$9:$9,1,MATCH(BI$3,Ф2!$3:$3,0)),"")</f>
        <v>0</v>
      </c>
      <c r="BJ12" s="335" cm="1">
        <f t="array" aca="1" ref="BJ12" ca="1">IF(AND(НачИнвП_Дата&lt;=BJ$3,КИнвП_Дата&gt;BJ$3),
            INDEX(Ф2!$9:$9,1,MATCH(BJ$3,Ф2!$3:$3,0)),"")</f>
        <v>0</v>
      </c>
      <c r="BK12" s="335" cm="1">
        <f t="array" aca="1" ref="BK12" ca="1">IF(AND(НачИнвП_Дата&lt;=BK$3,КИнвП_Дата&gt;BK$3),
            INDEX(Ф2!$9:$9,1,MATCH(BK$3,Ф2!$3:$3,0)),"")</f>
        <v>0</v>
      </c>
      <c r="BL12" s="336">
        <f t="shared" ref="BL12:BL13" ca="1" si="214">SUM(BI12:BK12)</f>
        <v>0</v>
      </c>
      <c r="BM12" s="335" cm="1">
        <f t="array" aca="1" ref="BM12" ca="1">IF(AND(НачИнвП_Дата&lt;=BM$3,КИнвП_Дата&gt;BM$3),
            INDEX(Ф2!$9:$9,1,MATCH(BM$3,Ф2!$3:$3,0)),"")</f>
        <v>0</v>
      </c>
      <c r="BN12" s="335" cm="1">
        <f t="array" aca="1" ref="BN12" ca="1">IF(AND(НачИнвП_Дата&lt;=BN$3,КИнвП_Дата&gt;BN$3),
            INDEX(Ф2!$9:$9,1,MATCH(BN$3,Ф2!$3:$3,0)),"")</f>
        <v>0</v>
      </c>
      <c r="BO12" s="335" cm="1">
        <f t="array" aca="1" ref="BO12" ca="1">IF(AND(НачИнвП_Дата&lt;=BO$3,КИнвП_Дата&gt;BO$3),
            INDEX(Ф2!$9:$9,1,MATCH(BO$3,Ф2!$3:$3,0)),"")</f>
        <v>0</v>
      </c>
      <c r="BP12" s="360">
        <f t="shared" ref="BP12:BP13" ca="1" si="215">SUM(BM12:BO12)</f>
        <v>0</v>
      </c>
      <c r="BQ12" s="366">
        <f t="shared" ref="BQ12:BQ13" ca="1" si="216">SUM(BD12+BH12+BL12+BP12)</f>
        <v>0</v>
      </c>
      <c r="BR12" s="344" cm="1">
        <f t="array" aca="1" ref="BR12" ca="1">IF(AND(НачИнвП_Дата&lt;=BR$3,КИнвП_Дата&gt;BR$3),
            INDEX(Ф2!$9:$9,1,MATCH(BR$3,Ф2!$3:$3,0)),"")</f>
        <v>0</v>
      </c>
      <c r="BS12" s="335" cm="1">
        <f t="array" aca="1" ref="BS12" ca="1">IF(AND(НачИнвП_Дата&lt;=BS$3,КИнвП_Дата&gt;BS$3),
            INDEX(Ф2!$9:$9,1,MATCH(BS$3,Ф2!$3:$3,0)),"")</f>
        <v>0</v>
      </c>
      <c r="BT12" s="335" cm="1">
        <f t="array" aca="1" ref="BT12" ca="1">IF(AND(НачИнвП_Дата&lt;=BT$3,КИнвП_Дата&gt;BT$3),
            INDEX(Ф2!$9:$9,1,MATCH(BT$3,Ф2!$3:$3,0)),"")</f>
        <v>0</v>
      </c>
      <c r="BU12" s="336">
        <f t="shared" ref="BU12:BU13" ca="1" si="217">SUM(BR12:BT12)</f>
        <v>0</v>
      </c>
      <c r="BV12" s="335" cm="1">
        <f t="array" aca="1" ref="BV12" ca="1">IF(AND(НачИнвП_Дата&lt;=BV$3,КИнвП_Дата&gt;BV$3),
            INDEX(Ф2!$9:$9,1,MATCH(BV$3,Ф2!$3:$3,0)),"")</f>
        <v>0</v>
      </c>
      <c r="BW12" s="335" cm="1">
        <f t="array" aca="1" ref="BW12" ca="1">IF(AND(НачИнвП_Дата&lt;=BW$3,КИнвП_Дата&gt;BW$3),
            INDEX(Ф2!$9:$9,1,MATCH(BW$3,Ф2!$3:$3,0)),"")</f>
        <v>0</v>
      </c>
      <c r="BX12" s="335" cm="1">
        <f t="array" aca="1" ref="BX12" ca="1">IF(AND(НачИнвП_Дата&lt;=BX$3,КИнвП_Дата&gt;BX$3),
            INDEX(Ф2!$9:$9,1,MATCH(BX$3,Ф2!$3:$3,0)),"")</f>
        <v>0</v>
      </c>
      <c r="BY12" s="336">
        <f t="shared" ref="BY12:BY13" ca="1" si="218">SUM(BV12:BX12)</f>
        <v>0</v>
      </c>
      <c r="BZ12" s="335" cm="1">
        <f t="array" aca="1" ref="BZ12" ca="1">IF(AND(НачИнвП_Дата&lt;=BZ$3,КИнвП_Дата&gt;BZ$3),
            INDEX(Ф2!$9:$9,1,MATCH(BZ$3,Ф2!$3:$3,0)),"")</f>
        <v>0</v>
      </c>
      <c r="CA12" s="335" cm="1">
        <f t="array" aca="1" ref="CA12" ca="1">IF(AND(НачИнвП_Дата&lt;=CA$3,КИнвП_Дата&gt;CA$3),
            INDEX(Ф2!$9:$9,1,MATCH(CA$3,Ф2!$3:$3,0)),"")</f>
        <v>0</v>
      </c>
      <c r="CB12" s="335" cm="1">
        <f t="array" aca="1" ref="CB12" ca="1">IF(AND(НачИнвП_Дата&lt;=CB$3,КИнвП_Дата&gt;CB$3),
            INDEX(Ф2!$9:$9,1,MATCH(CB$3,Ф2!$3:$3,0)),"")</f>
        <v>0</v>
      </c>
      <c r="CC12" s="336">
        <f t="shared" ref="CC12:CC13" ca="1" si="219">SUM(BZ12:CB12)</f>
        <v>0</v>
      </c>
      <c r="CD12" s="335" cm="1">
        <f t="array" aca="1" ref="CD12" ca="1">IF(AND(НачИнвП_Дата&lt;=CD$3,КИнвП_Дата&gt;CD$3),
            INDEX(Ф2!$9:$9,1,MATCH(CD$3,Ф2!$3:$3,0)),"")</f>
        <v>0</v>
      </c>
      <c r="CE12" s="335" cm="1">
        <f t="array" aca="1" ref="CE12" ca="1">IF(AND(НачИнвП_Дата&lt;=CE$3,КИнвП_Дата&gt;CE$3),
            INDEX(Ф2!$9:$9,1,MATCH(CE$3,Ф2!$3:$3,0)),"")</f>
        <v>0</v>
      </c>
      <c r="CF12" s="335" cm="1">
        <f t="array" aca="1" ref="CF12" ca="1">IF(AND(НачИнвП_Дата&lt;=CF$3,КИнвП_Дата&gt;CF$3),
            INDEX(Ф2!$9:$9,1,MATCH(CF$3,Ф2!$3:$3,0)),"")</f>
        <v>0</v>
      </c>
      <c r="CG12" s="360">
        <f t="shared" ref="CG12:CG13" ca="1" si="220">SUM(CD12:CF12)</f>
        <v>0</v>
      </c>
      <c r="CH12" s="366">
        <f t="shared" ref="CH12:CH13" ca="1" si="221">SUM(BU12+BY12+CC12+CG12)</f>
        <v>0</v>
      </c>
      <c r="CI12" s="344" cm="1">
        <f t="array" aca="1" ref="CI12" ca="1">IF(AND(НачИнвП_Дата&lt;=CI$3,КИнвП_Дата&gt;CI$3),
            INDEX(Ф2!$9:$9,1,MATCH(CI$3,Ф2!$3:$3,0)),"")</f>
        <v>0</v>
      </c>
      <c r="CJ12" s="335" cm="1">
        <f t="array" aca="1" ref="CJ12" ca="1">IF(AND(НачИнвП_Дата&lt;=CJ$3,КИнвП_Дата&gt;CJ$3),
            INDEX(Ф2!$9:$9,1,MATCH(CJ$3,Ф2!$3:$3,0)),"")</f>
        <v>0</v>
      </c>
      <c r="CK12" s="335" cm="1">
        <f t="array" aca="1" ref="CK12" ca="1">IF(AND(НачИнвП_Дата&lt;=CK$3,КИнвП_Дата&gt;CK$3),
            INDEX(Ф2!$9:$9,1,MATCH(CK$3,Ф2!$3:$3,0)),"")</f>
        <v>0</v>
      </c>
      <c r="CL12" s="336">
        <f t="shared" ref="CL12:CL13" ca="1" si="222">SUM(CI12:CK12)</f>
        <v>0</v>
      </c>
      <c r="CM12" s="335" cm="1">
        <f t="array" aca="1" ref="CM12" ca="1">IF(AND(НачИнвП_Дата&lt;=CM$3,КИнвП_Дата&gt;CM$3),
            INDEX(Ф2!$9:$9,1,MATCH(CM$3,Ф2!$3:$3,0)),"")</f>
        <v>0</v>
      </c>
      <c r="CN12" s="335" cm="1">
        <f t="array" aca="1" ref="CN12" ca="1">IF(AND(НачИнвП_Дата&lt;=CN$3,КИнвП_Дата&gt;CN$3),
            INDEX(Ф2!$9:$9,1,MATCH(CN$3,Ф2!$3:$3,0)),"")</f>
        <v>0</v>
      </c>
      <c r="CO12" s="335" cm="1">
        <f t="array" aca="1" ref="CO12" ca="1">IF(AND(НачИнвП_Дата&lt;=CO$3,КИнвП_Дата&gt;CO$3),
            INDEX(Ф2!$9:$9,1,MATCH(CO$3,Ф2!$3:$3,0)),"")</f>
        <v>0</v>
      </c>
      <c r="CP12" s="336">
        <f t="shared" ref="CP12:CP13" ca="1" si="223">SUM(CM12:CO12)</f>
        <v>0</v>
      </c>
      <c r="CQ12" s="335" cm="1">
        <f t="array" aca="1" ref="CQ12" ca="1">IF(AND(НачИнвП_Дата&lt;=CQ$3,КИнвП_Дата&gt;CQ$3),
            INDEX(Ф2!$9:$9,1,MATCH(CQ$3,Ф2!$3:$3,0)),"")</f>
        <v>0</v>
      </c>
      <c r="CR12" s="335" cm="1">
        <f t="array" aca="1" ref="CR12" ca="1">IF(AND(НачИнвП_Дата&lt;=CR$3,КИнвП_Дата&gt;CR$3),
            INDEX(Ф2!$9:$9,1,MATCH(CR$3,Ф2!$3:$3,0)),"")</f>
        <v>0</v>
      </c>
      <c r="CS12" s="335" cm="1">
        <f t="array" aca="1" ref="CS12" ca="1">IF(AND(НачИнвП_Дата&lt;=CS$3,КИнвП_Дата&gt;CS$3),
            INDEX(Ф2!$9:$9,1,MATCH(CS$3,Ф2!$3:$3,0)),"")</f>
        <v>0</v>
      </c>
      <c r="CT12" s="336">
        <f t="shared" ref="CT12:CT13" ca="1" si="224">SUM(CQ12:CS12)</f>
        <v>0</v>
      </c>
      <c r="CU12" s="335" cm="1">
        <f t="array" aca="1" ref="CU12" ca="1">IF(AND(НачИнвП_Дата&lt;=CU$3,КИнвП_Дата&gt;CU$3),
            INDEX(Ф2!$9:$9,1,MATCH(CU$3,Ф2!$3:$3,0)),"")</f>
        <v>0</v>
      </c>
      <c r="CV12" s="335" cm="1">
        <f t="array" aca="1" ref="CV12" ca="1">IF(AND(НачИнвП_Дата&lt;=CV$3,КИнвП_Дата&gt;CV$3),
            INDEX(Ф2!$9:$9,1,MATCH(CV$3,Ф2!$3:$3,0)),"")</f>
        <v>0</v>
      </c>
      <c r="CW12" s="335" cm="1">
        <f t="array" aca="1" ref="CW12" ca="1">IF(AND(НачИнвП_Дата&lt;=CW$3,КИнвП_Дата&gt;CW$3),
            INDEX(Ф2!$9:$9,1,MATCH(CW$3,Ф2!$3:$3,0)),"")</f>
        <v>0</v>
      </c>
      <c r="CX12" s="360">
        <f t="shared" ref="CX12:CX13" ca="1" si="225">SUM(CU12:CW12)</f>
        <v>0</v>
      </c>
      <c r="CY12" s="366">
        <f t="shared" ref="CY12:CY13" ca="1" si="226">SUM(CL12+CP12+CT12+CX12)</f>
        <v>0</v>
      </c>
      <c r="CZ12" s="344" cm="1">
        <f t="array" aca="1" ref="CZ12" ca="1">IF(AND(НачИнвП_Дата&lt;=CZ$3,КИнвП_Дата&gt;CZ$3),
            INDEX(Ф2!$9:$9,1,MATCH(CZ$3,Ф2!$3:$3,0)),"")</f>
        <v>0</v>
      </c>
      <c r="DA12" s="335" cm="1">
        <f t="array" aca="1" ref="DA12" ca="1">IF(AND(НачИнвП_Дата&lt;=DA$3,КИнвП_Дата&gt;DA$3),
            INDEX(Ф2!$9:$9,1,MATCH(DA$3,Ф2!$3:$3,0)),"")</f>
        <v>0</v>
      </c>
      <c r="DB12" s="335" cm="1">
        <f t="array" aca="1" ref="DB12" ca="1">IF(AND(НачИнвП_Дата&lt;=DB$3,КИнвП_Дата&gt;DB$3),
            INDEX(Ф2!$9:$9,1,MATCH(DB$3,Ф2!$3:$3,0)),"")</f>
        <v>0</v>
      </c>
      <c r="DC12" s="336">
        <f t="shared" ref="DC12:DC13" ca="1" si="227">SUM(CZ12:DB12)</f>
        <v>0</v>
      </c>
      <c r="DD12" s="335" cm="1">
        <f t="array" aca="1" ref="DD12" ca="1">IF(AND(НачИнвП_Дата&lt;=DD$3,КИнвП_Дата&gt;DD$3),
            INDEX(Ф2!$9:$9,1,MATCH(DD$3,Ф2!$3:$3,0)),"")</f>
        <v>0</v>
      </c>
      <c r="DE12" s="335" cm="1">
        <f t="array" aca="1" ref="DE12" ca="1">IF(AND(НачИнвП_Дата&lt;=DE$3,КИнвП_Дата&gt;DE$3),
            INDEX(Ф2!$9:$9,1,MATCH(DE$3,Ф2!$3:$3,0)),"")</f>
        <v>0</v>
      </c>
      <c r="DF12" s="335" cm="1">
        <f t="array" aca="1" ref="DF12" ca="1">IF(AND(НачИнвП_Дата&lt;=DF$3,КИнвП_Дата&gt;DF$3),
            INDEX(Ф2!$9:$9,1,MATCH(DF$3,Ф2!$3:$3,0)),"")</f>
        <v>0</v>
      </c>
      <c r="DG12" s="336">
        <f t="shared" ref="DG12:DG13" ca="1" si="228">SUM(DD12:DF12)</f>
        <v>0</v>
      </c>
      <c r="DH12" s="335" cm="1">
        <f t="array" aca="1" ref="DH12" ca="1">IF(AND(НачИнвП_Дата&lt;=DH$3,КИнвП_Дата&gt;DH$3),
            INDEX(Ф2!$9:$9,1,MATCH(DH$3,Ф2!$3:$3,0)),"")</f>
        <v>0</v>
      </c>
      <c r="DI12" s="335" cm="1">
        <f t="array" aca="1" ref="DI12" ca="1">IF(AND(НачИнвП_Дата&lt;=DI$3,КИнвП_Дата&gt;DI$3),
            INDEX(Ф2!$9:$9,1,MATCH(DI$3,Ф2!$3:$3,0)),"")</f>
        <v>0</v>
      </c>
      <c r="DJ12" s="335" cm="1">
        <f t="array" aca="1" ref="DJ12" ca="1">IF(AND(НачИнвП_Дата&lt;=DJ$3,КИнвП_Дата&gt;DJ$3),
            INDEX(Ф2!$9:$9,1,MATCH(DJ$3,Ф2!$3:$3,0)),"")</f>
        <v>0</v>
      </c>
      <c r="DK12" s="336">
        <f t="shared" ref="DK12:DK13" ca="1" si="229">SUM(DH12:DJ12)</f>
        <v>0</v>
      </c>
      <c r="DL12" s="335" cm="1">
        <f t="array" aca="1" ref="DL12" ca="1">IF(AND(НачИнвП_Дата&lt;=DL$3,КИнвП_Дата&gt;DL$3),
            INDEX(Ф2!$9:$9,1,MATCH(DL$3,Ф2!$3:$3,0)),"")</f>
        <v>0</v>
      </c>
      <c r="DM12" s="335" cm="1">
        <f t="array" aca="1" ref="DM12" ca="1">IF(AND(НачИнвП_Дата&lt;=DM$3,КИнвП_Дата&gt;DM$3),
            INDEX(Ф2!$9:$9,1,MATCH(DM$3,Ф2!$3:$3,0)),"")</f>
        <v>0</v>
      </c>
      <c r="DN12" s="335" cm="1">
        <f t="array" aca="1" ref="DN12" ca="1">IF(AND(НачИнвП_Дата&lt;=DN$3,КИнвП_Дата&gt;DN$3),
            INDEX(Ф2!$9:$9,1,MATCH(DN$3,Ф2!$3:$3,0)),"")</f>
        <v>0</v>
      </c>
      <c r="DO12" s="360">
        <f t="shared" ref="DO12:DO13" ca="1" si="230">SUM(DL12:DN12)</f>
        <v>0</v>
      </c>
      <c r="DP12" s="366">
        <f t="shared" ref="DP12:DP13" ca="1" si="231">SUM(DC12+DG12+DK12+DO12)</f>
        <v>0</v>
      </c>
      <c r="DQ12" s="344" cm="1">
        <f t="array" aca="1" ref="DQ12" ca="1">IF(AND(НачИнвП_Дата&lt;=DQ$3,КИнвП_Дата&gt;DQ$3),
            INDEX(Ф2!$9:$9,1,MATCH(DQ$3,Ф2!$3:$3,0)),"")</f>
        <v>0</v>
      </c>
      <c r="DR12" s="335" cm="1">
        <f t="array" aca="1" ref="DR12" ca="1">IF(AND(НачИнвП_Дата&lt;=DR$3,КИнвП_Дата&gt;DR$3),
            INDEX(Ф2!$9:$9,1,MATCH(DR$3,Ф2!$3:$3,0)),"")</f>
        <v>0</v>
      </c>
      <c r="DS12" s="335" cm="1">
        <f t="array" aca="1" ref="DS12" ca="1">IF(AND(НачИнвП_Дата&lt;=DS$3,КИнвП_Дата&gt;DS$3),
            INDEX(Ф2!$9:$9,1,MATCH(DS$3,Ф2!$3:$3,0)),"")</f>
        <v>0</v>
      </c>
      <c r="DT12" s="336">
        <f t="shared" ref="DT12:DT13" ca="1" si="232">SUM(DQ12:DS12)</f>
        <v>0</v>
      </c>
      <c r="DU12" s="335" cm="1">
        <f t="array" aca="1" ref="DU12" ca="1">IF(AND(НачИнвП_Дата&lt;=DU$3,КИнвП_Дата&gt;DU$3),
            INDEX(Ф2!$9:$9,1,MATCH(DU$3,Ф2!$3:$3,0)),"")</f>
        <v>0</v>
      </c>
      <c r="DV12" s="335" cm="1">
        <f t="array" aca="1" ref="DV12" ca="1">IF(AND(НачИнвП_Дата&lt;=DV$3,КИнвП_Дата&gt;DV$3),
            INDEX(Ф2!$9:$9,1,MATCH(DV$3,Ф2!$3:$3,0)),"")</f>
        <v>0</v>
      </c>
      <c r="DW12" s="335" cm="1">
        <f t="array" aca="1" ref="DW12" ca="1">IF(AND(НачИнвП_Дата&lt;=DW$3,КИнвП_Дата&gt;DW$3),
            INDEX(Ф2!$9:$9,1,MATCH(DW$3,Ф2!$3:$3,0)),"")</f>
        <v>0</v>
      </c>
      <c r="DX12" s="336">
        <f t="shared" ref="DX12:DX13" ca="1" si="233">SUM(DU12:DW12)</f>
        <v>0</v>
      </c>
      <c r="DY12" s="335" cm="1">
        <f t="array" aca="1" ref="DY12" ca="1">IF(AND(НачИнвП_Дата&lt;=DY$3,КИнвП_Дата&gt;DY$3),
            INDEX(Ф2!$9:$9,1,MATCH(DY$3,Ф2!$3:$3,0)),"")</f>
        <v>0</v>
      </c>
      <c r="DZ12" s="335" cm="1">
        <f t="array" aca="1" ref="DZ12" ca="1">IF(AND(НачИнвП_Дата&lt;=DZ$3,КИнвП_Дата&gt;DZ$3),
            INDEX(Ф2!$9:$9,1,MATCH(DZ$3,Ф2!$3:$3,0)),"")</f>
        <v>0</v>
      </c>
      <c r="EA12" s="335" cm="1">
        <f t="array" aca="1" ref="EA12" ca="1">IF(AND(НачИнвП_Дата&lt;=EA$3,КИнвП_Дата&gt;EA$3),
            INDEX(Ф2!$9:$9,1,MATCH(EA$3,Ф2!$3:$3,0)),"")</f>
        <v>0</v>
      </c>
      <c r="EB12" s="336">
        <f t="shared" ref="EB12:EB13" ca="1" si="234">SUM(DY12:EA12)</f>
        <v>0</v>
      </c>
      <c r="EC12" s="335" cm="1">
        <f t="array" aca="1" ref="EC12" ca="1">IF(AND(НачИнвП_Дата&lt;=EC$3,КИнвП_Дата&gt;EC$3),
            INDEX(Ф2!$9:$9,1,MATCH(EC$3,Ф2!$3:$3,0)),"")</f>
        <v>0</v>
      </c>
      <c r="ED12" s="335" cm="1">
        <f t="array" aca="1" ref="ED12" ca="1">IF(AND(НачИнвП_Дата&lt;=ED$3,КИнвП_Дата&gt;ED$3),
            INDEX(Ф2!$9:$9,1,MATCH(ED$3,Ф2!$3:$3,0)),"")</f>
        <v>0</v>
      </c>
      <c r="EE12" s="335" cm="1">
        <f t="array" aca="1" ref="EE12" ca="1">IF(AND(НачИнвП_Дата&lt;=EE$3,КИнвП_Дата&gt;EE$3),
            INDEX(Ф2!$9:$9,1,MATCH(EE$3,Ф2!$3:$3,0)),"")</f>
        <v>0</v>
      </c>
      <c r="EF12" s="360">
        <f t="shared" ref="EF12:EF13" ca="1" si="235">SUM(EC12:EE12)</f>
        <v>0</v>
      </c>
      <c r="EG12" s="366">
        <f t="shared" ref="EG12:EG13" ca="1" si="236">SUM(DT12+DX12+EB12+EF12)</f>
        <v>0</v>
      </c>
      <c r="EH12" s="344" cm="1">
        <f t="array" aca="1" ref="EH12" ca="1">IF(AND(НачИнвП_Дата&lt;=EH$3,КИнвП_Дата&gt;EH$3),
            INDEX(Ф2!$9:$9,1,MATCH(EH$3,Ф2!$3:$3,0)),"")</f>
        <v>0</v>
      </c>
      <c r="EI12" s="335" cm="1">
        <f t="array" aca="1" ref="EI12" ca="1">IF(AND(НачИнвП_Дата&lt;=EI$3,КИнвП_Дата&gt;EI$3),
            INDEX(Ф2!$9:$9,1,MATCH(EI$3,Ф2!$3:$3,0)),"")</f>
        <v>0</v>
      </c>
      <c r="EJ12" s="335" cm="1">
        <f t="array" aca="1" ref="EJ12" ca="1">IF(AND(НачИнвП_Дата&lt;=EJ$3,КИнвП_Дата&gt;EJ$3),
            INDEX(Ф2!$9:$9,1,MATCH(EJ$3,Ф2!$3:$3,0)),"")</f>
        <v>0</v>
      </c>
      <c r="EK12" s="336">
        <f t="shared" ref="EK12:EK13" ca="1" si="237">SUM(EH12:EJ12)</f>
        <v>0</v>
      </c>
      <c r="EL12" s="335" cm="1">
        <f t="array" aca="1" ref="EL12" ca="1">IF(AND(НачИнвП_Дата&lt;=EL$3,КИнвП_Дата&gt;EL$3),
            INDEX(Ф2!$9:$9,1,MATCH(EL$3,Ф2!$3:$3,0)),"")</f>
        <v>0</v>
      </c>
      <c r="EM12" s="335" cm="1">
        <f t="array" aca="1" ref="EM12" ca="1">IF(AND(НачИнвП_Дата&lt;=EM$3,КИнвП_Дата&gt;EM$3),
            INDEX(Ф2!$9:$9,1,MATCH(EM$3,Ф2!$3:$3,0)),"")</f>
        <v>0</v>
      </c>
      <c r="EN12" s="335" cm="1">
        <f t="array" aca="1" ref="EN12" ca="1">IF(AND(НачИнвП_Дата&lt;=EN$3,КИнвП_Дата&gt;EN$3),
            INDEX(Ф2!$9:$9,1,MATCH(EN$3,Ф2!$3:$3,0)),"")</f>
        <v>0</v>
      </c>
      <c r="EO12" s="336">
        <f t="shared" ref="EO12:EO13" ca="1" si="238">SUM(EL12:EN12)</f>
        <v>0</v>
      </c>
      <c r="EP12" s="335" cm="1">
        <f t="array" aca="1" ref="EP12" ca="1">IF(AND(НачИнвП_Дата&lt;=EP$3,КИнвП_Дата&gt;EP$3),
            INDEX(Ф2!$9:$9,1,MATCH(EP$3,Ф2!$3:$3,0)),"")</f>
        <v>0</v>
      </c>
      <c r="EQ12" s="335" cm="1">
        <f t="array" aca="1" ref="EQ12" ca="1">IF(AND(НачИнвП_Дата&lt;=EQ$3,КИнвП_Дата&gt;EQ$3),
            INDEX(Ф2!$9:$9,1,MATCH(EQ$3,Ф2!$3:$3,0)),"")</f>
        <v>0</v>
      </c>
      <c r="ER12" s="335" cm="1">
        <f t="array" aca="1" ref="ER12" ca="1">IF(AND(НачИнвП_Дата&lt;=ER$3,КИнвП_Дата&gt;ER$3),
            INDEX(Ф2!$9:$9,1,MATCH(ER$3,Ф2!$3:$3,0)),"")</f>
        <v>0</v>
      </c>
      <c r="ES12" s="336">
        <f t="shared" ref="ES12:ES13" ca="1" si="239">SUM(EP12:ER12)</f>
        <v>0</v>
      </c>
      <c r="ET12" s="335" cm="1">
        <f t="array" aca="1" ref="ET12" ca="1">IF(AND(НачИнвП_Дата&lt;=ET$3,КИнвП_Дата&gt;ET$3),
            INDEX(Ф2!$9:$9,1,MATCH(ET$3,Ф2!$3:$3,0)),"")</f>
        <v>0</v>
      </c>
      <c r="EU12" s="335" cm="1">
        <f t="array" aca="1" ref="EU12" ca="1">IF(AND(НачИнвП_Дата&lt;=EU$3,КИнвП_Дата&gt;EU$3),
            INDEX(Ф2!$9:$9,1,MATCH(EU$3,Ф2!$3:$3,0)),"")</f>
        <v>0</v>
      </c>
      <c r="EV12" s="335" cm="1">
        <f t="array" aca="1" ref="EV12" ca="1">IF(AND(НачИнвП_Дата&lt;=EV$3,КИнвП_Дата&gt;EV$3),
            INDEX(Ф2!$9:$9,1,MATCH(EV$3,Ф2!$3:$3,0)),"")</f>
        <v>0</v>
      </c>
      <c r="EW12" s="360">
        <f t="shared" ref="EW12:EW13" ca="1" si="240">SUM(ET12:EV12)</f>
        <v>0</v>
      </c>
      <c r="EX12" s="366">
        <f t="shared" ref="EX12:EX13" ca="1" si="241">SUM(EK12+EO12+ES12+EW12)</f>
        <v>0</v>
      </c>
      <c r="EY12" s="438">
        <f t="shared" ca="1" si="78"/>
        <v>0</v>
      </c>
    </row>
    <row r="13" spans="1:326" outlineLevel="1">
      <c r="A13" s="271" t="s">
        <v>288</v>
      </c>
      <c r="B13" s="333" t="str" cm="1">
        <f t="array" ref="B13">IF(AND(НачИнвП_Дата&lt;=B$3,КИнвП_Дата&gt;B$3),
            INDEX(Ф2!$47:$47,1,MATCH(B$3,Ф2!$3:$3,0)),"")</f>
        <v/>
      </c>
      <c r="C13" s="333" t="str" cm="1">
        <f t="array" aca="1" ref="C13" ca="1">IF(AND(НачИнвП_Дата&lt;=C$3,КИнвП_Дата&gt;C$3),
            INDEX(Ф2!$47:$47,1,MATCH(C$3,Ф2!$3:$3,0)),"")</f>
        <v/>
      </c>
      <c r="D13" s="333" t="str" cm="1">
        <f t="array" aca="1" ref="D13" ca="1">IF(AND(НачИнвП_Дата&lt;=D$3,КИнвП_Дата&gt;D$3),
            INDEX(Ф2!$47:$47,1,MATCH(D$3,Ф2!$3:$3,0)),"")</f>
        <v/>
      </c>
      <c r="E13" s="334">
        <f t="shared" ref="E13" ca="1" si="242">SUM(B13:D13)</f>
        <v>0</v>
      </c>
      <c r="F13" s="333" t="str" cm="1">
        <f t="array" aca="1" ref="F13" ca="1">IF(AND(НачИнвП_Дата&lt;=F$3,КИнвП_Дата&gt;F$3),
            INDEX(Ф2!$47:$47,1,MATCH(F$3,Ф2!$3:$3,0)),"")</f>
        <v/>
      </c>
      <c r="G13" s="333" t="str" cm="1">
        <f t="array" aca="1" ref="G13" ca="1">IF(AND(НачИнвП_Дата&lt;=G$3,КИнвП_Дата&gt;G$3),
            INDEX(Ф2!$47:$47,1,MATCH(G$3,Ф2!$3:$3,0)),"")</f>
        <v/>
      </c>
      <c r="H13" s="333" t="str" cm="1">
        <f t="array" aca="1" ref="H13" ca="1">IF(AND(НачИнвП_Дата&lt;=H$3,КИнвП_Дата&gt;H$3),
            INDEX(Ф2!$47:$47,1,MATCH(H$3,Ф2!$3:$3,0)),"")</f>
        <v/>
      </c>
      <c r="I13" s="334">
        <f t="shared" ref="I13" ca="1" si="243">SUM(F13:H13)</f>
        <v>0</v>
      </c>
      <c r="J13" s="333" t="str" cm="1">
        <f t="array" aca="1" ref="J13" ca="1">IF(AND(НачИнвП_Дата&lt;=J$3,КИнвП_Дата&gt;J$3),
            INDEX(Ф2!$47:$47,1,MATCH(J$3,Ф2!$3:$3,0)),"")</f>
        <v/>
      </c>
      <c r="K13" s="333" t="str" cm="1">
        <f t="array" aca="1" ref="K13" ca="1">IF(AND(НачИнвП_Дата&lt;=K$3,КИнвП_Дата&gt;K$3),
            INDEX(Ф2!$47:$47,1,MATCH(K$3,Ф2!$3:$3,0)),"")</f>
        <v/>
      </c>
      <c r="L13" s="333" t="str" cm="1">
        <f t="array" aca="1" ref="L13" ca="1">IF(AND(НачИнвП_Дата&lt;=L$3,КИнвП_Дата&gt;L$3),
            INDEX(Ф2!$47:$47,1,MATCH(L$3,Ф2!$3:$3,0)),"")</f>
        <v/>
      </c>
      <c r="M13" s="334">
        <f t="shared" ca="1" si="200"/>
        <v>0</v>
      </c>
      <c r="N13" s="333" cm="1">
        <f t="array" aca="1" ref="N13" ca="1">IF(AND(НачИнвП_Дата&lt;=N$3,КИнвП_Дата&gt;N$3),
            INDEX(Ф2!$47:$47,1,MATCH(N$3,Ф2!$3:$3,0)),"")</f>
        <v>0</v>
      </c>
      <c r="O13" s="333" cm="1">
        <f t="array" aca="1" ref="O13" ca="1">IF(AND(НачИнвП_Дата&lt;=O$3,КИнвП_Дата&gt;O$3),
            INDEX(Ф2!$47:$47,1,MATCH(O$3,Ф2!$3:$3,0)),"")</f>
        <v>0</v>
      </c>
      <c r="P13" s="333" cm="1">
        <f t="array" aca="1" ref="P13" ca="1">IF(AND(НачИнвП_Дата&lt;=P$3,КИнвП_Дата&gt;P$3),
            INDEX(Ф2!$47:$47,1,MATCH(P$3,Ф2!$3:$3,0)),"")</f>
        <v>0</v>
      </c>
      <c r="Q13" s="340">
        <f t="shared" ca="1" si="201"/>
        <v>0</v>
      </c>
      <c r="R13" s="349">
        <f ca="1">SUM(E13+I13+M13+Q13)</f>
        <v>0</v>
      </c>
      <c r="S13" s="344" cm="1">
        <f t="array" aca="1" ref="S13" ca="1">IF(AND(НачИнвП_Дата&lt;=S$3,КИнвП_Дата&gt;S$3),
            INDEX(Ф2!$47:$47,1,MATCH(S$3,Ф2!$3:$3,0)),"")</f>
        <v>0</v>
      </c>
      <c r="T13" s="335" cm="1">
        <f t="array" aca="1" ref="T13" ca="1">IF(AND(НачИнвП_Дата&lt;=T$3,КИнвП_Дата&gt;T$3),
            INDEX(Ф2!$47:$47,1,MATCH(T$3,Ф2!$3:$3,0)),"")</f>
        <v>0</v>
      </c>
      <c r="U13" s="335" cm="1">
        <f t="array" aca="1" ref="U13" ca="1">IF(AND(НачИнвП_Дата&lt;=U$3,КИнвП_Дата&gt;U$3),
            INDEX(Ф2!$47:$47,1,MATCH(U$3,Ф2!$3:$3,0)),"")</f>
        <v>0</v>
      </c>
      <c r="V13" s="336">
        <f t="shared" ca="1" si="202"/>
        <v>0</v>
      </c>
      <c r="W13" s="335" cm="1">
        <f t="array" aca="1" ref="W13" ca="1">IF(AND(НачИнвП_Дата&lt;=W$3,КИнвП_Дата&gt;W$3),
            INDEX(Ф2!$47:$47,1,MATCH(W$3,Ф2!$3:$3,0)),"")</f>
        <v>0</v>
      </c>
      <c r="X13" s="335" cm="1">
        <f t="array" aca="1" ref="X13" ca="1">IF(AND(НачИнвП_Дата&lt;=X$3,КИнвП_Дата&gt;X$3),
            INDEX(Ф2!$47:$47,1,MATCH(X$3,Ф2!$3:$3,0)),"")</f>
        <v>0</v>
      </c>
      <c r="Y13" s="335" cm="1">
        <f t="array" aca="1" ref="Y13" ca="1">IF(AND(НачИнвП_Дата&lt;=Y$3,КИнвП_Дата&gt;Y$3),
            INDEX(Ф2!$47:$47,1,MATCH(Y$3,Ф2!$3:$3,0)),"")</f>
        <v>0</v>
      </c>
      <c r="Z13" s="336">
        <f t="shared" ca="1" si="203"/>
        <v>0</v>
      </c>
      <c r="AA13" s="335" cm="1">
        <f t="array" aca="1" ref="AA13" ca="1">IF(AND(НачИнвП_Дата&lt;=AA$3,КИнвП_Дата&gt;AA$3),
            INDEX(Ф2!$47:$47,1,MATCH(AA$3,Ф2!$3:$3,0)),"")</f>
        <v>0</v>
      </c>
      <c r="AB13" s="335" cm="1">
        <f t="array" aca="1" ref="AB13" ca="1">IF(AND(НачИнвП_Дата&lt;=AB$3,КИнвП_Дата&gt;AB$3),
            INDEX(Ф2!$47:$47,1,MATCH(AB$3,Ф2!$3:$3,0)),"")</f>
        <v>0</v>
      </c>
      <c r="AC13" s="335" cm="1">
        <f t="array" aca="1" ref="AC13" ca="1">IF(AND(НачИнвП_Дата&lt;=AC$3,КИнвП_Дата&gt;AC$3),
            INDEX(Ф2!$47:$47,1,MATCH(AC$3,Ф2!$3:$3,0)),"")</f>
        <v>0</v>
      </c>
      <c r="AD13" s="336">
        <f t="shared" ca="1" si="204"/>
        <v>0</v>
      </c>
      <c r="AE13" s="335" cm="1">
        <f t="array" aca="1" ref="AE13" ca="1">IF(AND(НачИнвП_Дата&lt;=AE$3,КИнвП_Дата&gt;AE$3),
            INDEX(Ф2!$47:$47,1,MATCH(AE$3,Ф2!$3:$3,0)),"")</f>
        <v>0</v>
      </c>
      <c r="AF13" s="335" cm="1">
        <f t="array" aca="1" ref="AF13" ca="1">IF(AND(НачИнвП_Дата&lt;=AF$3,КИнвП_Дата&gt;AF$3),
            INDEX(Ф2!$47:$47,1,MATCH(AF$3,Ф2!$3:$3,0)),"")</f>
        <v>0</v>
      </c>
      <c r="AG13" s="335" cm="1">
        <f t="array" aca="1" ref="AG13" ca="1">IF(AND(НачИнвП_Дата&lt;=AG$3,КИнвП_Дата&gt;AG$3),
            INDEX(Ф2!$47:$47,1,MATCH(AG$3,Ф2!$3:$3,0)),"")</f>
        <v>0</v>
      </c>
      <c r="AH13" s="360">
        <f t="shared" ca="1" si="205"/>
        <v>0</v>
      </c>
      <c r="AI13" s="366">
        <f t="shared" ca="1" si="206"/>
        <v>0</v>
      </c>
      <c r="AJ13" s="344" cm="1">
        <f t="array" aca="1" ref="AJ13" ca="1">IF(AND(НачИнвП_Дата&lt;=AJ$3,КИнвП_Дата&gt;AJ$3),
            INDEX(Ф2!$47:$47,1,MATCH(AJ$3,Ф2!$3:$3,0)),"")</f>
        <v>0</v>
      </c>
      <c r="AK13" s="335" cm="1">
        <f t="array" aca="1" ref="AK13" ca="1">IF(AND(НачИнвП_Дата&lt;=AK$3,КИнвП_Дата&gt;AK$3),
            INDEX(Ф2!$47:$47,1,MATCH(AK$3,Ф2!$3:$3,0)),"")</f>
        <v>0</v>
      </c>
      <c r="AL13" s="335" cm="1">
        <f t="array" aca="1" ref="AL13" ca="1">IF(AND(НачИнвП_Дата&lt;=AL$3,КИнвП_Дата&gt;AL$3),
            INDEX(Ф2!$47:$47,1,MATCH(AL$3,Ф2!$3:$3,0)),"")</f>
        <v>0</v>
      </c>
      <c r="AM13" s="336">
        <f t="shared" ca="1" si="207"/>
        <v>0</v>
      </c>
      <c r="AN13" s="335" cm="1">
        <f t="array" aca="1" ref="AN13" ca="1">IF(AND(НачИнвП_Дата&lt;=AN$3,КИнвП_Дата&gt;AN$3),
            INDEX(Ф2!$47:$47,1,MATCH(AN$3,Ф2!$3:$3,0)),"")</f>
        <v>0</v>
      </c>
      <c r="AO13" s="335" cm="1">
        <f t="array" aca="1" ref="AO13" ca="1">IF(AND(НачИнвП_Дата&lt;=AO$3,КИнвП_Дата&gt;AO$3),
            INDEX(Ф2!$47:$47,1,MATCH(AO$3,Ф2!$3:$3,0)),"")</f>
        <v>0</v>
      </c>
      <c r="AP13" s="335" cm="1">
        <f t="array" aca="1" ref="AP13" ca="1">IF(AND(НачИнвП_Дата&lt;=AP$3,КИнвП_Дата&gt;AP$3),
            INDEX(Ф2!$47:$47,1,MATCH(AP$3,Ф2!$3:$3,0)),"")</f>
        <v>0</v>
      </c>
      <c r="AQ13" s="336">
        <f t="shared" ca="1" si="208"/>
        <v>0</v>
      </c>
      <c r="AR13" s="335" cm="1">
        <f t="array" aca="1" ref="AR13" ca="1">IF(AND(НачИнвП_Дата&lt;=AR$3,КИнвП_Дата&gt;AR$3),
            INDEX(Ф2!$47:$47,1,MATCH(AR$3,Ф2!$3:$3,0)),"")</f>
        <v>0</v>
      </c>
      <c r="AS13" s="335" cm="1">
        <f t="array" aca="1" ref="AS13" ca="1">IF(AND(НачИнвП_Дата&lt;=AS$3,КИнвП_Дата&gt;AS$3),
            INDEX(Ф2!$47:$47,1,MATCH(AS$3,Ф2!$3:$3,0)),"")</f>
        <v>0</v>
      </c>
      <c r="AT13" s="335" cm="1">
        <f t="array" aca="1" ref="AT13" ca="1">IF(AND(НачИнвП_Дата&lt;=AT$3,КИнвП_Дата&gt;AT$3),
            INDEX(Ф2!$47:$47,1,MATCH(AT$3,Ф2!$3:$3,0)),"")</f>
        <v>0</v>
      </c>
      <c r="AU13" s="336">
        <f t="shared" ca="1" si="209"/>
        <v>0</v>
      </c>
      <c r="AV13" s="335" cm="1">
        <f t="array" aca="1" ref="AV13" ca="1">IF(AND(НачИнвП_Дата&lt;=AV$3,КИнвП_Дата&gt;AV$3),
            INDEX(Ф2!$47:$47,1,MATCH(AV$3,Ф2!$3:$3,0)),"")</f>
        <v>0</v>
      </c>
      <c r="AW13" s="335" cm="1">
        <f t="array" aca="1" ref="AW13" ca="1">IF(AND(НачИнвП_Дата&lt;=AW$3,КИнвП_Дата&gt;AW$3),
            INDEX(Ф2!$47:$47,1,MATCH(AW$3,Ф2!$3:$3,0)),"")</f>
        <v>0</v>
      </c>
      <c r="AX13" s="335" cm="1">
        <f t="array" aca="1" ref="AX13" ca="1">IF(AND(НачИнвП_Дата&lt;=AX$3,КИнвП_Дата&gt;AX$3),
            INDEX(Ф2!$47:$47,1,MATCH(AX$3,Ф2!$3:$3,0)),"")</f>
        <v>0</v>
      </c>
      <c r="AY13" s="360">
        <f t="shared" ca="1" si="210"/>
        <v>0</v>
      </c>
      <c r="AZ13" s="366">
        <f t="shared" ca="1" si="211"/>
        <v>0</v>
      </c>
      <c r="BA13" s="344" cm="1">
        <f t="array" aca="1" ref="BA13" ca="1">IF(AND(НачИнвП_Дата&lt;=BA$3,КИнвП_Дата&gt;BA$3),
            INDEX(Ф2!$47:$47,1,MATCH(BA$3,Ф2!$3:$3,0)),"")</f>
        <v>0</v>
      </c>
      <c r="BB13" s="335" cm="1">
        <f t="array" aca="1" ref="BB13" ca="1">IF(AND(НачИнвП_Дата&lt;=BB$3,КИнвП_Дата&gt;BB$3),
            INDEX(Ф2!$47:$47,1,MATCH(BB$3,Ф2!$3:$3,0)),"")</f>
        <v>0</v>
      </c>
      <c r="BC13" s="335" cm="1">
        <f t="array" aca="1" ref="BC13" ca="1">IF(AND(НачИнвП_Дата&lt;=BC$3,КИнвП_Дата&gt;BC$3),
            INDEX(Ф2!$47:$47,1,MATCH(BC$3,Ф2!$3:$3,0)),"")</f>
        <v>0</v>
      </c>
      <c r="BD13" s="336">
        <f t="shared" ca="1" si="212"/>
        <v>0</v>
      </c>
      <c r="BE13" s="335" cm="1">
        <f t="array" aca="1" ref="BE13" ca="1">IF(AND(НачИнвП_Дата&lt;=BE$3,КИнвП_Дата&gt;BE$3),
            INDEX(Ф2!$47:$47,1,MATCH(BE$3,Ф2!$3:$3,0)),"")</f>
        <v>0</v>
      </c>
      <c r="BF13" s="335" cm="1">
        <f t="array" aca="1" ref="BF13" ca="1">IF(AND(НачИнвП_Дата&lt;=BF$3,КИнвП_Дата&gt;BF$3),
            INDEX(Ф2!$47:$47,1,MATCH(BF$3,Ф2!$3:$3,0)),"")</f>
        <v>0</v>
      </c>
      <c r="BG13" s="335" cm="1">
        <f t="array" aca="1" ref="BG13" ca="1">IF(AND(НачИнвП_Дата&lt;=BG$3,КИнвП_Дата&gt;BG$3),
            INDEX(Ф2!$47:$47,1,MATCH(BG$3,Ф2!$3:$3,0)),"")</f>
        <v>0</v>
      </c>
      <c r="BH13" s="336">
        <f t="shared" ca="1" si="213"/>
        <v>0</v>
      </c>
      <c r="BI13" s="335" cm="1">
        <f t="array" aca="1" ref="BI13" ca="1">IF(AND(НачИнвП_Дата&lt;=BI$3,КИнвП_Дата&gt;BI$3),
            INDEX(Ф2!$47:$47,1,MATCH(BI$3,Ф2!$3:$3,0)),"")</f>
        <v>0</v>
      </c>
      <c r="BJ13" s="335" cm="1">
        <f t="array" aca="1" ref="BJ13" ca="1">IF(AND(НачИнвП_Дата&lt;=BJ$3,КИнвП_Дата&gt;BJ$3),
            INDEX(Ф2!$47:$47,1,MATCH(BJ$3,Ф2!$3:$3,0)),"")</f>
        <v>0</v>
      </c>
      <c r="BK13" s="335" cm="1">
        <f t="array" aca="1" ref="BK13" ca="1">IF(AND(НачИнвП_Дата&lt;=BK$3,КИнвП_Дата&gt;BK$3),
            INDEX(Ф2!$47:$47,1,MATCH(BK$3,Ф2!$3:$3,0)),"")</f>
        <v>0</v>
      </c>
      <c r="BL13" s="336">
        <f t="shared" ca="1" si="214"/>
        <v>0</v>
      </c>
      <c r="BM13" s="335" cm="1">
        <f t="array" aca="1" ref="BM13" ca="1">IF(AND(НачИнвП_Дата&lt;=BM$3,КИнвП_Дата&gt;BM$3),
            INDEX(Ф2!$47:$47,1,MATCH(BM$3,Ф2!$3:$3,0)),"")</f>
        <v>0</v>
      </c>
      <c r="BN13" s="335" cm="1">
        <f t="array" aca="1" ref="BN13" ca="1">IF(AND(НачИнвП_Дата&lt;=BN$3,КИнвП_Дата&gt;BN$3),
            INDEX(Ф2!$47:$47,1,MATCH(BN$3,Ф2!$3:$3,0)),"")</f>
        <v>0</v>
      </c>
      <c r="BO13" s="335" cm="1">
        <f t="array" aca="1" ref="BO13" ca="1">IF(AND(НачИнвП_Дата&lt;=BO$3,КИнвП_Дата&gt;BO$3),
            INDEX(Ф2!$47:$47,1,MATCH(BO$3,Ф2!$3:$3,0)),"")</f>
        <v>0</v>
      </c>
      <c r="BP13" s="360">
        <f t="shared" ca="1" si="215"/>
        <v>0</v>
      </c>
      <c r="BQ13" s="366">
        <f t="shared" ca="1" si="216"/>
        <v>0</v>
      </c>
      <c r="BR13" s="344" cm="1">
        <f t="array" aca="1" ref="BR13" ca="1">IF(AND(НачИнвП_Дата&lt;=BR$3,КИнвП_Дата&gt;BR$3),
            INDEX(Ф2!$47:$47,1,MATCH(BR$3,Ф2!$3:$3,0)),"")</f>
        <v>0</v>
      </c>
      <c r="BS13" s="335" cm="1">
        <f t="array" aca="1" ref="BS13" ca="1">IF(AND(НачИнвП_Дата&lt;=BS$3,КИнвП_Дата&gt;BS$3),
            INDEX(Ф2!$47:$47,1,MATCH(BS$3,Ф2!$3:$3,0)),"")</f>
        <v>0</v>
      </c>
      <c r="BT13" s="335" cm="1">
        <f t="array" aca="1" ref="BT13" ca="1">IF(AND(НачИнвП_Дата&lt;=BT$3,КИнвП_Дата&gt;BT$3),
            INDEX(Ф2!$47:$47,1,MATCH(BT$3,Ф2!$3:$3,0)),"")</f>
        <v>0</v>
      </c>
      <c r="BU13" s="336">
        <f t="shared" ca="1" si="217"/>
        <v>0</v>
      </c>
      <c r="BV13" s="335" cm="1">
        <f t="array" aca="1" ref="BV13" ca="1">IF(AND(НачИнвП_Дата&lt;=BV$3,КИнвП_Дата&gt;BV$3),
            INDEX(Ф2!$47:$47,1,MATCH(BV$3,Ф2!$3:$3,0)),"")</f>
        <v>0</v>
      </c>
      <c r="BW13" s="335" cm="1">
        <f t="array" aca="1" ref="BW13" ca="1">IF(AND(НачИнвП_Дата&lt;=BW$3,КИнвП_Дата&gt;BW$3),
            INDEX(Ф2!$47:$47,1,MATCH(BW$3,Ф2!$3:$3,0)),"")</f>
        <v>0</v>
      </c>
      <c r="BX13" s="335" cm="1">
        <f t="array" aca="1" ref="BX13" ca="1">IF(AND(НачИнвП_Дата&lt;=BX$3,КИнвП_Дата&gt;BX$3),
            INDEX(Ф2!$47:$47,1,MATCH(BX$3,Ф2!$3:$3,0)),"")</f>
        <v>0</v>
      </c>
      <c r="BY13" s="336">
        <f t="shared" ca="1" si="218"/>
        <v>0</v>
      </c>
      <c r="BZ13" s="335" cm="1">
        <f t="array" aca="1" ref="BZ13" ca="1">IF(AND(НачИнвП_Дата&lt;=BZ$3,КИнвП_Дата&gt;BZ$3),
            INDEX(Ф2!$47:$47,1,MATCH(BZ$3,Ф2!$3:$3,0)),"")</f>
        <v>0</v>
      </c>
      <c r="CA13" s="335" cm="1">
        <f t="array" aca="1" ref="CA13" ca="1">IF(AND(НачИнвП_Дата&lt;=CA$3,КИнвП_Дата&gt;CA$3),
            INDEX(Ф2!$47:$47,1,MATCH(CA$3,Ф2!$3:$3,0)),"")</f>
        <v>0</v>
      </c>
      <c r="CB13" s="335" cm="1">
        <f t="array" aca="1" ref="CB13" ca="1">IF(AND(НачИнвП_Дата&lt;=CB$3,КИнвП_Дата&gt;CB$3),
            INDEX(Ф2!$47:$47,1,MATCH(CB$3,Ф2!$3:$3,0)),"")</f>
        <v>0</v>
      </c>
      <c r="CC13" s="336">
        <f t="shared" ca="1" si="219"/>
        <v>0</v>
      </c>
      <c r="CD13" s="335" cm="1">
        <f t="array" aca="1" ref="CD13" ca="1">IF(AND(НачИнвП_Дата&lt;=CD$3,КИнвП_Дата&gt;CD$3),
            INDEX(Ф2!$47:$47,1,MATCH(CD$3,Ф2!$3:$3,0)),"")</f>
        <v>0</v>
      </c>
      <c r="CE13" s="335" cm="1">
        <f t="array" aca="1" ref="CE13" ca="1">IF(AND(НачИнвП_Дата&lt;=CE$3,КИнвП_Дата&gt;CE$3),
            INDEX(Ф2!$47:$47,1,MATCH(CE$3,Ф2!$3:$3,0)),"")</f>
        <v>0</v>
      </c>
      <c r="CF13" s="335" cm="1">
        <f t="array" aca="1" ref="CF13" ca="1">IF(AND(НачИнвП_Дата&lt;=CF$3,КИнвП_Дата&gt;CF$3),
            INDEX(Ф2!$47:$47,1,MATCH(CF$3,Ф2!$3:$3,0)),"")</f>
        <v>0</v>
      </c>
      <c r="CG13" s="360">
        <f t="shared" ca="1" si="220"/>
        <v>0</v>
      </c>
      <c r="CH13" s="366">
        <f t="shared" ca="1" si="221"/>
        <v>0</v>
      </c>
      <c r="CI13" s="344" cm="1">
        <f t="array" aca="1" ref="CI13" ca="1">IF(AND(НачИнвП_Дата&lt;=CI$3,КИнвП_Дата&gt;CI$3),
            INDEX(Ф2!$47:$47,1,MATCH(CI$3,Ф2!$3:$3,0)),"")</f>
        <v>0</v>
      </c>
      <c r="CJ13" s="335" cm="1">
        <f t="array" aca="1" ref="CJ13" ca="1">IF(AND(НачИнвП_Дата&lt;=CJ$3,КИнвП_Дата&gt;CJ$3),
            INDEX(Ф2!$47:$47,1,MATCH(CJ$3,Ф2!$3:$3,0)),"")</f>
        <v>0</v>
      </c>
      <c r="CK13" s="335" cm="1">
        <f t="array" aca="1" ref="CK13" ca="1">IF(AND(НачИнвП_Дата&lt;=CK$3,КИнвП_Дата&gt;CK$3),
            INDEX(Ф2!$47:$47,1,MATCH(CK$3,Ф2!$3:$3,0)),"")</f>
        <v>0</v>
      </c>
      <c r="CL13" s="336">
        <f t="shared" ca="1" si="222"/>
        <v>0</v>
      </c>
      <c r="CM13" s="335" cm="1">
        <f t="array" aca="1" ref="CM13" ca="1">IF(AND(НачИнвП_Дата&lt;=CM$3,КИнвП_Дата&gt;CM$3),
            INDEX(Ф2!$47:$47,1,MATCH(CM$3,Ф2!$3:$3,0)),"")</f>
        <v>0</v>
      </c>
      <c r="CN13" s="335" cm="1">
        <f t="array" aca="1" ref="CN13" ca="1">IF(AND(НачИнвП_Дата&lt;=CN$3,КИнвП_Дата&gt;CN$3),
            INDEX(Ф2!$47:$47,1,MATCH(CN$3,Ф2!$3:$3,0)),"")</f>
        <v>0</v>
      </c>
      <c r="CO13" s="335" cm="1">
        <f t="array" aca="1" ref="CO13" ca="1">IF(AND(НачИнвП_Дата&lt;=CO$3,КИнвП_Дата&gt;CO$3),
            INDEX(Ф2!$47:$47,1,MATCH(CO$3,Ф2!$3:$3,0)),"")</f>
        <v>0</v>
      </c>
      <c r="CP13" s="336">
        <f t="shared" ca="1" si="223"/>
        <v>0</v>
      </c>
      <c r="CQ13" s="335" cm="1">
        <f t="array" aca="1" ref="CQ13" ca="1">IF(AND(НачИнвП_Дата&lt;=CQ$3,КИнвП_Дата&gt;CQ$3),
            INDEX(Ф2!$47:$47,1,MATCH(CQ$3,Ф2!$3:$3,0)),"")</f>
        <v>0</v>
      </c>
      <c r="CR13" s="335" cm="1">
        <f t="array" aca="1" ref="CR13" ca="1">IF(AND(НачИнвП_Дата&lt;=CR$3,КИнвП_Дата&gt;CR$3),
            INDEX(Ф2!$47:$47,1,MATCH(CR$3,Ф2!$3:$3,0)),"")</f>
        <v>0</v>
      </c>
      <c r="CS13" s="335" cm="1">
        <f t="array" aca="1" ref="CS13" ca="1">IF(AND(НачИнвП_Дата&lt;=CS$3,КИнвП_Дата&gt;CS$3),
            INDEX(Ф2!$47:$47,1,MATCH(CS$3,Ф2!$3:$3,0)),"")</f>
        <v>0</v>
      </c>
      <c r="CT13" s="336">
        <f t="shared" ca="1" si="224"/>
        <v>0</v>
      </c>
      <c r="CU13" s="335" cm="1">
        <f t="array" aca="1" ref="CU13" ca="1">IF(AND(НачИнвП_Дата&lt;=CU$3,КИнвП_Дата&gt;CU$3),
            INDEX(Ф2!$47:$47,1,MATCH(CU$3,Ф2!$3:$3,0)),"")</f>
        <v>0</v>
      </c>
      <c r="CV13" s="335" cm="1">
        <f t="array" aca="1" ref="CV13" ca="1">IF(AND(НачИнвП_Дата&lt;=CV$3,КИнвП_Дата&gt;CV$3),
            INDEX(Ф2!$47:$47,1,MATCH(CV$3,Ф2!$3:$3,0)),"")</f>
        <v>0</v>
      </c>
      <c r="CW13" s="335" cm="1">
        <f t="array" aca="1" ref="CW13" ca="1">IF(AND(НачИнвП_Дата&lt;=CW$3,КИнвП_Дата&gt;CW$3),
            INDEX(Ф2!$47:$47,1,MATCH(CW$3,Ф2!$3:$3,0)),"")</f>
        <v>0</v>
      </c>
      <c r="CX13" s="360">
        <f t="shared" ca="1" si="225"/>
        <v>0</v>
      </c>
      <c r="CY13" s="366">
        <f t="shared" ca="1" si="226"/>
        <v>0</v>
      </c>
      <c r="CZ13" s="344" cm="1">
        <f t="array" aca="1" ref="CZ13" ca="1">IF(AND(НачИнвП_Дата&lt;=CZ$3,КИнвП_Дата&gt;CZ$3),
            INDEX(Ф2!$47:$47,1,MATCH(CZ$3,Ф2!$3:$3,0)),"")</f>
        <v>0</v>
      </c>
      <c r="DA13" s="335" cm="1">
        <f t="array" aca="1" ref="DA13" ca="1">IF(AND(НачИнвП_Дата&lt;=DA$3,КИнвП_Дата&gt;DA$3),
            INDEX(Ф2!$47:$47,1,MATCH(DA$3,Ф2!$3:$3,0)),"")</f>
        <v>0</v>
      </c>
      <c r="DB13" s="335" cm="1">
        <f t="array" aca="1" ref="DB13" ca="1">IF(AND(НачИнвП_Дата&lt;=DB$3,КИнвП_Дата&gt;DB$3),
            INDEX(Ф2!$47:$47,1,MATCH(DB$3,Ф2!$3:$3,0)),"")</f>
        <v>0</v>
      </c>
      <c r="DC13" s="336">
        <f t="shared" ca="1" si="227"/>
        <v>0</v>
      </c>
      <c r="DD13" s="335" cm="1">
        <f t="array" aca="1" ref="DD13" ca="1">IF(AND(НачИнвП_Дата&lt;=DD$3,КИнвП_Дата&gt;DD$3),
            INDEX(Ф2!$47:$47,1,MATCH(DD$3,Ф2!$3:$3,0)),"")</f>
        <v>0</v>
      </c>
      <c r="DE13" s="335" cm="1">
        <f t="array" aca="1" ref="DE13" ca="1">IF(AND(НачИнвП_Дата&lt;=DE$3,КИнвП_Дата&gt;DE$3),
            INDEX(Ф2!$47:$47,1,MATCH(DE$3,Ф2!$3:$3,0)),"")</f>
        <v>0</v>
      </c>
      <c r="DF13" s="335" cm="1">
        <f t="array" aca="1" ref="DF13" ca="1">IF(AND(НачИнвП_Дата&lt;=DF$3,КИнвП_Дата&gt;DF$3),
            INDEX(Ф2!$47:$47,1,MATCH(DF$3,Ф2!$3:$3,0)),"")</f>
        <v>0</v>
      </c>
      <c r="DG13" s="336">
        <f t="shared" ca="1" si="228"/>
        <v>0</v>
      </c>
      <c r="DH13" s="335" cm="1">
        <f t="array" aca="1" ref="DH13" ca="1">IF(AND(НачИнвП_Дата&lt;=DH$3,КИнвП_Дата&gt;DH$3),
            INDEX(Ф2!$47:$47,1,MATCH(DH$3,Ф2!$3:$3,0)),"")</f>
        <v>0</v>
      </c>
      <c r="DI13" s="335" cm="1">
        <f t="array" aca="1" ref="DI13" ca="1">IF(AND(НачИнвП_Дата&lt;=DI$3,КИнвП_Дата&gt;DI$3),
            INDEX(Ф2!$47:$47,1,MATCH(DI$3,Ф2!$3:$3,0)),"")</f>
        <v>0</v>
      </c>
      <c r="DJ13" s="335" cm="1">
        <f t="array" aca="1" ref="DJ13" ca="1">IF(AND(НачИнвП_Дата&lt;=DJ$3,КИнвП_Дата&gt;DJ$3),
            INDEX(Ф2!$47:$47,1,MATCH(DJ$3,Ф2!$3:$3,0)),"")</f>
        <v>0</v>
      </c>
      <c r="DK13" s="336">
        <f t="shared" ca="1" si="229"/>
        <v>0</v>
      </c>
      <c r="DL13" s="335" cm="1">
        <f t="array" aca="1" ref="DL13" ca="1">IF(AND(НачИнвП_Дата&lt;=DL$3,КИнвП_Дата&gt;DL$3),
            INDEX(Ф2!$47:$47,1,MATCH(DL$3,Ф2!$3:$3,0)),"")</f>
        <v>0</v>
      </c>
      <c r="DM13" s="335" cm="1">
        <f t="array" aca="1" ref="DM13" ca="1">IF(AND(НачИнвП_Дата&lt;=DM$3,КИнвП_Дата&gt;DM$3),
            INDEX(Ф2!$47:$47,1,MATCH(DM$3,Ф2!$3:$3,0)),"")</f>
        <v>0</v>
      </c>
      <c r="DN13" s="335" cm="1">
        <f t="array" aca="1" ref="DN13" ca="1">IF(AND(НачИнвП_Дата&lt;=DN$3,КИнвП_Дата&gt;DN$3),
            INDEX(Ф2!$47:$47,1,MATCH(DN$3,Ф2!$3:$3,0)),"")</f>
        <v>0</v>
      </c>
      <c r="DO13" s="360">
        <f t="shared" ca="1" si="230"/>
        <v>0</v>
      </c>
      <c r="DP13" s="366">
        <f t="shared" ca="1" si="231"/>
        <v>0</v>
      </c>
      <c r="DQ13" s="344" cm="1">
        <f t="array" aca="1" ref="DQ13" ca="1">IF(AND(НачИнвП_Дата&lt;=DQ$3,КИнвП_Дата&gt;DQ$3),
            INDEX(Ф2!$47:$47,1,MATCH(DQ$3,Ф2!$3:$3,0)),"")</f>
        <v>0</v>
      </c>
      <c r="DR13" s="335" cm="1">
        <f t="array" aca="1" ref="DR13" ca="1">IF(AND(НачИнвП_Дата&lt;=DR$3,КИнвП_Дата&gt;DR$3),
            INDEX(Ф2!$47:$47,1,MATCH(DR$3,Ф2!$3:$3,0)),"")</f>
        <v>0</v>
      </c>
      <c r="DS13" s="335" cm="1">
        <f t="array" aca="1" ref="DS13" ca="1">IF(AND(НачИнвП_Дата&lt;=DS$3,КИнвП_Дата&gt;DS$3),
            INDEX(Ф2!$47:$47,1,MATCH(DS$3,Ф2!$3:$3,0)),"")</f>
        <v>0</v>
      </c>
      <c r="DT13" s="336">
        <f t="shared" ca="1" si="232"/>
        <v>0</v>
      </c>
      <c r="DU13" s="335" cm="1">
        <f t="array" aca="1" ref="DU13" ca="1">IF(AND(НачИнвП_Дата&lt;=DU$3,КИнвП_Дата&gt;DU$3),
            INDEX(Ф2!$47:$47,1,MATCH(DU$3,Ф2!$3:$3,0)),"")</f>
        <v>0</v>
      </c>
      <c r="DV13" s="335" cm="1">
        <f t="array" aca="1" ref="DV13" ca="1">IF(AND(НачИнвП_Дата&lt;=DV$3,КИнвП_Дата&gt;DV$3),
            INDEX(Ф2!$47:$47,1,MATCH(DV$3,Ф2!$3:$3,0)),"")</f>
        <v>0</v>
      </c>
      <c r="DW13" s="335" cm="1">
        <f t="array" aca="1" ref="DW13" ca="1">IF(AND(НачИнвП_Дата&lt;=DW$3,КИнвП_Дата&gt;DW$3),
            INDEX(Ф2!$47:$47,1,MATCH(DW$3,Ф2!$3:$3,0)),"")</f>
        <v>0</v>
      </c>
      <c r="DX13" s="336">
        <f t="shared" ca="1" si="233"/>
        <v>0</v>
      </c>
      <c r="DY13" s="335" cm="1">
        <f t="array" aca="1" ref="DY13" ca="1">IF(AND(НачИнвП_Дата&lt;=DY$3,КИнвП_Дата&gt;DY$3),
            INDEX(Ф2!$47:$47,1,MATCH(DY$3,Ф2!$3:$3,0)),"")</f>
        <v>0</v>
      </c>
      <c r="DZ13" s="335" cm="1">
        <f t="array" aca="1" ref="DZ13" ca="1">IF(AND(НачИнвП_Дата&lt;=DZ$3,КИнвП_Дата&gt;DZ$3),
            INDEX(Ф2!$47:$47,1,MATCH(DZ$3,Ф2!$3:$3,0)),"")</f>
        <v>0</v>
      </c>
      <c r="EA13" s="335" cm="1">
        <f t="array" aca="1" ref="EA13" ca="1">IF(AND(НачИнвП_Дата&lt;=EA$3,КИнвП_Дата&gt;EA$3),
            INDEX(Ф2!$47:$47,1,MATCH(EA$3,Ф2!$3:$3,0)),"")</f>
        <v>0</v>
      </c>
      <c r="EB13" s="336">
        <f t="shared" ca="1" si="234"/>
        <v>0</v>
      </c>
      <c r="EC13" s="335" cm="1">
        <f t="array" aca="1" ref="EC13" ca="1">IF(AND(НачИнвП_Дата&lt;=EC$3,КИнвП_Дата&gt;EC$3),
            INDEX(Ф2!$47:$47,1,MATCH(EC$3,Ф2!$3:$3,0)),"")</f>
        <v>0</v>
      </c>
      <c r="ED13" s="335" cm="1">
        <f t="array" aca="1" ref="ED13" ca="1">IF(AND(НачИнвП_Дата&lt;=ED$3,КИнвП_Дата&gt;ED$3),
            INDEX(Ф2!$47:$47,1,MATCH(ED$3,Ф2!$3:$3,0)),"")</f>
        <v>0</v>
      </c>
      <c r="EE13" s="335" cm="1">
        <f t="array" aca="1" ref="EE13" ca="1">IF(AND(НачИнвП_Дата&lt;=EE$3,КИнвП_Дата&gt;EE$3),
            INDEX(Ф2!$47:$47,1,MATCH(EE$3,Ф2!$3:$3,0)),"")</f>
        <v>0</v>
      </c>
      <c r="EF13" s="360">
        <f t="shared" ca="1" si="235"/>
        <v>0</v>
      </c>
      <c r="EG13" s="366">
        <f t="shared" ca="1" si="236"/>
        <v>0</v>
      </c>
      <c r="EH13" s="344" cm="1">
        <f t="array" aca="1" ref="EH13" ca="1">IF(AND(НачИнвП_Дата&lt;=EH$3,КИнвП_Дата&gt;EH$3),
            INDEX(Ф2!$47:$47,1,MATCH(EH$3,Ф2!$3:$3,0)),"")</f>
        <v>0</v>
      </c>
      <c r="EI13" s="335" cm="1">
        <f t="array" aca="1" ref="EI13" ca="1">IF(AND(НачИнвП_Дата&lt;=EI$3,КИнвП_Дата&gt;EI$3),
            INDEX(Ф2!$47:$47,1,MATCH(EI$3,Ф2!$3:$3,0)),"")</f>
        <v>0</v>
      </c>
      <c r="EJ13" s="335" cm="1">
        <f t="array" aca="1" ref="EJ13" ca="1">IF(AND(НачИнвП_Дата&lt;=EJ$3,КИнвП_Дата&gt;EJ$3),
            INDEX(Ф2!$47:$47,1,MATCH(EJ$3,Ф2!$3:$3,0)),"")</f>
        <v>0</v>
      </c>
      <c r="EK13" s="336">
        <f t="shared" ca="1" si="237"/>
        <v>0</v>
      </c>
      <c r="EL13" s="335" cm="1">
        <f t="array" aca="1" ref="EL13" ca="1">IF(AND(НачИнвП_Дата&lt;=EL$3,КИнвП_Дата&gt;EL$3),
            INDEX(Ф2!$47:$47,1,MATCH(EL$3,Ф2!$3:$3,0)),"")</f>
        <v>0</v>
      </c>
      <c r="EM13" s="335" cm="1">
        <f t="array" aca="1" ref="EM13" ca="1">IF(AND(НачИнвП_Дата&lt;=EM$3,КИнвП_Дата&gt;EM$3),
            INDEX(Ф2!$47:$47,1,MATCH(EM$3,Ф2!$3:$3,0)),"")</f>
        <v>0</v>
      </c>
      <c r="EN13" s="335" cm="1">
        <f t="array" aca="1" ref="EN13" ca="1">IF(AND(НачИнвП_Дата&lt;=EN$3,КИнвП_Дата&gt;EN$3),
            INDEX(Ф2!$47:$47,1,MATCH(EN$3,Ф2!$3:$3,0)),"")</f>
        <v>0</v>
      </c>
      <c r="EO13" s="336">
        <f t="shared" ca="1" si="238"/>
        <v>0</v>
      </c>
      <c r="EP13" s="335" cm="1">
        <f t="array" aca="1" ref="EP13" ca="1">IF(AND(НачИнвП_Дата&lt;=EP$3,КИнвП_Дата&gt;EP$3),
            INDEX(Ф2!$47:$47,1,MATCH(EP$3,Ф2!$3:$3,0)),"")</f>
        <v>0</v>
      </c>
      <c r="EQ13" s="335" cm="1">
        <f t="array" aca="1" ref="EQ13" ca="1">IF(AND(НачИнвП_Дата&lt;=EQ$3,КИнвП_Дата&gt;EQ$3),
            INDEX(Ф2!$47:$47,1,MATCH(EQ$3,Ф2!$3:$3,0)),"")</f>
        <v>0</v>
      </c>
      <c r="ER13" s="335" cm="1">
        <f t="array" aca="1" ref="ER13" ca="1">IF(AND(НачИнвП_Дата&lt;=ER$3,КИнвП_Дата&gt;ER$3),
            INDEX(Ф2!$47:$47,1,MATCH(ER$3,Ф2!$3:$3,0)),"")</f>
        <v>0</v>
      </c>
      <c r="ES13" s="336">
        <f t="shared" ca="1" si="239"/>
        <v>0</v>
      </c>
      <c r="ET13" s="335" cm="1">
        <f t="array" aca="1" ref="ET13" ca="1">IF(AND(НачИнвП_Дата&lt;=ET$3,КИнвП_Дата&gt;ET$3),
            INDEX(Ф2!$47:$47,1,MATCH(ET$3,Ф2!$3:$3,0)),"")</f>
        <v>0</v>
      </c>
      <c r="EU13" s="335" cm="1">
        <f t="array" aca="1" ref="EU13" ca="1">IF(AND(НачИнвП_Дата&lt;=EU$3,КИнвП_Дата&gt;EU$3),
            INDEX(Ф2!$47:$47,1,MATCH(EU$3,Ф2!$3:$3,0)),"")</f>
        <v>0</v>
      </c>
      <c r="EV13" s="335" cm="1">
        <f t="array" aca="1" ref="EV13" ca="1">IF(AND(НачИнвП_Дата&lt;=EV$3,КИнвП_Дата&gt;EV$3),
            INDEX(Ф2!$47:$47,1,MATCH(EV$3,Ф2!$3:$3,0)),"")</f>
        <v>0</v>
      </c>
      <c r="EW13" s="360">
        <f t="shared" ca="1" si="240"/>
        <v>0</v>
      </c>
      <c r="EX13" s="366">
        <f t="shared" ca="1" si="241"/>
        <v>0</v>
      </c>
      <c r="EY13" s="438">
        <f t="shared" ca="1" si="78"/>
        <v>0</v>
      </c>
    </row>
    <row r="14" spans="1:326">
      <c r="A14" s="205" t="s">
        <v>192</v>
      </c>
      <c r="B14" s="325">
        <f>SUM(B15:B17)</f>
        <v>0</v>
      </c>
      <c r="C14" s="325">
        <f t="shared" ref="C14:BN14" ca="1" si="244">SUM(C15:C17)</f>
        <v>0</v>
      </c>
      <c r="D14" s="325">
        <f t="shared" ca="1" si="244"/>
        <v>0</v>
      </c>
      <c r="E14" s="326">
        <f t="shared" ca="1" si="244"/>
        <v>0</v>
      </c>
      <c r="F14" s="325">
        <f t="shared" ca="1" si="244"/>
        <v>0</v>
      </c>
      <c r="G14" s="325">
        <f t="shared" ca="1" si="244"/>
        <v>0</v>
      </c>
      <c r="H14" s="325">
        <f t="shared" ca="1" si="244"/>
        <v>0</v>
      </c>
      <c r="I14" s="326">
        <f t="shared" ca="1" si="244"/>
        <v>0</v>
      </c>
      <c r="J14" s="325">
        <f t="shared" ref="J14:Q14" ca="1" si="245">SUM(J15:J17)</f>
        <v>0</v>
      </c>
      <c r="K14" s="325">
        <f t="shared" ca="1" si="245"/>
        <v>0</v>
      </c>
      <c r="L14" s="325">
        <f t="shared" ca="1" si="245"/>
        <v>0</v>
      </c>
      <c r="M14" s="326">
        <f t="shared" ca="1" si="245"/>
        <v>0</v>
      </c>
      <c r="N14" s="325">
        <f t="shared" ca="1" si="245"/>
        <v>0</v>
      </c>
      <c r="O14" s="325">
        <f t="shared" ca="1" si="245"/>
        <v>0</v>
      </c>
      <c r="P14" s="325">
        <f t="shared" ca="1" si="245"/>
        <v>0</v>
      </c>
      <c r="Q14" s="338">
        <f t="shared" ca="1" si="245"/>
        <v>0</v>
      </c>
      <c r="R14" s="347">
        <f t="shared" ca="1" si="244"/>
        <v>0</v>
      </c>
      <c r="S14" s="342">
        <f t="shared" ca="1" si="244"/>
        <v>0</v>
      </c>
      <c r="T14" s="327">
        <f t="shared" ca="1" si="244"/>
        <v>1500</v>
      </c>
      <c r="U14" s="327">
        <f t="shared" ca="1" si="244"/>
        <v>3000</v>
      </c>
      <c r="V14" s="328">
        <f t="shared" ca="1" si="244"/>
        <v>4500</v>
      </c>
      <c r="W14" s="327">
        <f t="shared" ca="1" si="244"/>
        <v>3600</v>
      </c>
      <c r="X14" s="327">
        <f t="shared" ca="1" si="244"/>
        <v>0</v>
      </c>
      <c r="Y14" s="327">
        <f t="shared" ca="1" si="244"/>
        <v>0</v>
      </c>
      <c r="Z14" s="328">
        <f t="shared" ca="1" si="244"/>
        <v>3600</v>
      </c>
      <c r="AA14" s="327">
        <f t="shared" ca="1" si="244"/>
        <v>0</v>
      </c>
      <c r="AB14" s="327">
        <f t="shared" ca="1" si="244"/>
        <v>0</v>
      </c>
      <c r="AC14" s="327">
        <f t="shared" ca="1" si="244"/>
        <v>0</v>
      </c>
      <c r="AD14" s="328">
        <f t="shared" ca="1" si="244"/>
        <v>0</v>
      </c>
      <c r="AE14" s="327">
        <f t="shared" ca="1" si="244"/>
        <v>0</v>
      </c>
      <c r="AF14" s="327">
        <f t="shared" ca="1" si="244"/>
        <v>0</v>
      </c>
      <c r="AG14" s="327">
        <f t="shared" ca="1" si="244"/>
        <v>0</v>
      </c>
      <c r="AH14" s="358">
        <f t="shared" ca="1" si="244"/>
        <v>0</v>
      </c>
      <c r="AI14" s="364">
        <f t="shared" ca="1" si="244"/>
        <v>8100</v>
      </c>
      <c r="AJ14" s="342">
        <f t="shared" ca="1" si="244"/>
        <v>0</v>
      </c>
      <c r="AK14" s="327">
        <f t="shared" ca="1" si="244"/>
        <v>0</v>
      </c>
      <c r="AL14" s="327">
        <f t="shared" ca="1" si="244"/>
        <v>0</v>
      </c>
      <c r="AM14" s="328">
        <f t="shared" ca="1" si="244"/>
        <v>0</v>
      </c>
      <c r="AN14" s="327">
        <f t="shared" ca="1" si="244"/>
        <v>0</v>
      </c>
      <c r="AO14" s="327">
        <f t="shared" ca="1" si="244"/>
        <v>0</v>
      </c>
      <c r="AP14" s="327">
        <f t="shared" ca="1" si="244"/>
        <v>0</v>
      </c>
      <c r="AQ14" s="328">
        <f t="shared" ca="1" si="244"/>
        <v>0</v>
      </c>
      <c r="AR14" s="327">
        <f t="shared" ca="1" si="244"/>
        <v>0</v>
      </c>
      <c r="AS14" s="327">
        <f t="shared" ca="1" si="244"/>
        <v>0</v>
      </c>
      <c r="AT14" s="327">
        <f t="shared" ca="1" si="244"/>
        <v>0</v>
      </c>
      <c r="AU14" s="328">
        <f t="shared" ca="1" si="244"/>
        <v>0</v>
      </c>
      <c r="AV14" s="327">
        <f t="shared" ca="1" si="244"/>
        <v>0</v>
      </c>
      <c r="AW14" s="327">
        <f t="shared" ca="1" si="244"/>
        <v>0</v>
      </c>
      <c r="AX14" s="327">
        <f t="shared" ca="1" si="244"/>
        <v>0</v>
      </c>
      <c r="AY14" s="358">
        <f t="shared" ca="1" si="244"/>
        <v>0</v>
      </c>
      <c r="AZ14" s="364">
        <f t="shared" ca="1" si="244"/>
        <v>0</v>
      </c>
      <c r="BA14" s="342">
        <f t="shared" ca="1" si="244"/>
        <v>0</v>
      </c>
      <c r="BB14" s="327">
        <f t="shared" ca="1" si="244"/>
        <v>0</v>
      </c>
      <c r="BC14" s="327">
        <f t="shared" ca="1" si="244"/>
        <v>0</v>
      </c>
      <c r="BD14" s="328">
        <f t="shared" ca="1" si="244"/>
        <v>0</v>
      </c>
      <c r="BE14" s="327">
        <f t="shared" ca="1" si="244"/>
        <v>0</v>
      </c>
      <c r="BF14" s="327">
        <f t="shared" ca="1" si="244"/>
        <v>0</v>
      </c>
      <c r="BG14" s="327">
        <f t="shared" ca="1" si="244"/>
        <v>0</v>
      </c>
      <c r="BH14" s="328">
        <f t="shared" ca="1" si="244"/>
        <v>0</v>
      </c>
      <c r="BI14" s="327">
        <f t="shared" ca="1" si="244"/>
        <v>0</v>
      </c>
      <c r="BJ14" s="327">
        <f t="shared" ca="1" si="244"/>
        <v>0</v>
      </c>
      <c r="BK14" s="327">
        <f t="shared" ca="1" si="244"/>
        <v>0</v>
      </c>
      <c r="BL14" s="328">
        <f t="shared" ca="1" si="244"/>
        <v>0</v>
      </c>
      <c r="BM14" s="327">
        <f t="shared" ca="1" si="244"/>
        <v>0</v>
      </c>
      <c r="BN14" s="327">
        <f t="shared" ca="1" si="244"/>
        <v>0</v>
      </c>
      <c r="BO14" s="327">
        <f t="shared" ref="BO14:DZ14" ca="1" si="246">SUM(BO15:BO17)</f>
        <v>0</v>
      </c>
      <c r="BP14" s="358">
        <f t="shared" ca="1" si="246"/>
        <v>0</v>
      </c>
      <c r="BQ14" s="364">
        <f t="shared" ca="1" si="246"/>
        <v>0</v>
      </c>
      <c r="BR14" s="342">
        <f t="shared" ca="1" si="246"/>
        <v>0</v>
      </c>
      <c r="BS14" s="327">
        <f t="shared" ca="1" si="246"/>
        <v>0</v>
      </c>
      <c r="BT14" s="327">
        <f t="shared" ca="1" si="246"/>
        <v>0</v>
      </c>
      <c r="BU14" s="328">
        <f t="shared" ca="1" si="246"/>
        <v>0</v>
      </c>
      <c r="BV14" s="327">
        <f t="shared" ca="1" si="246"/>
        <v>0</v>
      </c>
      <c r="BW14" s="327">
        <f t="shared" ca="1" si="246"/>
        <v>0</v>
      </c>
      <c r="BX14" s="327">
        <f t="shared" ca="1" si="246"/>
        <v>0</v>
      </c>
      <c r="BY14" s="328">
        <f t="shared" ca="1" si="246"/>
        <v>0</v>
      </c>
      <c r="BZ14" s="327">
        <f t="shared" ca="1" si="246"/>
        <v>0</v>
      </c>
      <c r="CA14" s="327">
        <f t="shared" ca="1" si="246"/>
        <v>0</v>
      </c>
      <c r="CB14" s="327">
        <f t="shared" ca="1" si="246"/>
        <v>0</v>
      </c>
      <c r="CC14" s="328">
        <f t="shared" ca="1" si="246"/>
        <v>0</v>
      </c>
      <c r="CD14" s="327">
        <f t="shared" ca="1" si="246"/>
        <v>0</v>
      </c>
      <c r="CE14" s="327">
        <f t="shared" ca="1" si="246"/>
        <v>0</v>
      </c>
      <c r="CF14" s="327">
        <f t="shared" ca="1" si="246"/>
        <v>0</v>
      </c>
      <c r="CG14" s="358">
        <f t="shared" ca="1" si="246"/>
        <v>0</v>
      </c>
      <c r="CH14" s="364">
        <f t="shared" ca="1" si="246"/>
        <v>0</v>
      </c>
      <c r="CI14" s="342">
        <f t="shared" ca="1" si="246"/>
        <v>0</v>
      </c>
      <c r="CJ14" s="327">
        <f t="shared" ca="1" si="246"/>
        <v>0</v>
      </c>
      <c r="CK14" s="327">
        <f t="shared" ca="1" si="246"/>
        <v>0</v>
      </c>
      <c r="CL14" s="328">
        <f t="shared" ca="1" si="246"/>
        <v>0</v>
      </c>
      <c r="CM14" s="327">
        <f t="shared" ca="1" si="246"/>
        <v>0</v>
      </c>
      <c r="CN14" s="327">
        <f t="shared" ca="1" si="246"/>
        <v>0</v>
      </c>
      <c r="CO14" s="327">
        <f t="shared" ca="1" si="246"/>
        <v>0</v>
      </c>
      <c r="CP14" s="328">
        <f t="shared" ca="1" si="246"/>
        <v>0</v>
      </c>
      <c r="CQ14" s="327">
        <f t="shared" ca="1" si="246"/>
        <v>0</v>
      </c>
      <c r="CR14" s="327">
        <f t="shared" ca="1" si="246"/>
        <v>0</v>
      </c>
      <c r="CS14" s="327">
        <f t="shared" ca="1" si="246"/>
        <v>0</v>
      </c>
      <c r="CT14" s="328">
        <f t="shared" ca="1" si="246"/>
        <v>0</v>
      </c>
      <c r="CU14" s="327">
        <f t="shared" ca="1" si="246"/>
        <v>0</v>
      </c>
      <c r="CV14" s="327">
        <f t="shared" ca="1" si="246"/>
        <v>0</v>
      </c>
      <c r="CW14" s="327">
        <f t="shared" ca="1" si="246"/>
        <v>0</v>
      </c>
      <c r="CX14" s="358">
        <f t="shared" ca="1" si="246"/>
        <v>0</v>
      </c>
      <c r="CY14" s="364">
        <f t="shared" ca="1" si="246"/>
        <v>0</v>
      </c>
      <c r="CZ14" s="342">
        <f t="shared" ca="1" si="246"/>
        <v>0</v>
      </c>
      <c r="DA14" s="327">
        <f t="shared" ca="1" si="246"/>
        <v>0</v>
      </c>
      <c r="DB14" s="327">
        <f t="shared" ca="1" si="246"/>
        <v>0</v>
      </c>
      <c r="DC14" s="328">
        <f t="shared" ca="1" si="246"/>
        <v>0</v>
      </c>
      <c r="DD14" s="327">
        <f t="shared" ca="1" si="246"/>
        <v>0</v>
      </c>
      <c r="DE14" s="327">
        <f t="shared" ca="1" si="246"/>
        <v>0</v>
      </c>
      <c r="DF14" s="327">
        <f t="shared" ca="1" si="246"/>
        <v>0</v>
      </c>
      <c r="DG14" s="328">
        <f t="shared" ca="1" si="246"/>
        <v>0</v>
      </c>
      <c r="DH14" s="327">
        <f t="shared" ca="1" si="246"/>
        <v>0</v>
      </c>
      <c r="DI14" s="327">
        <f t="shared" ca="1" si="246"/>
        <v>0</v>
      </c>
      <c r="DJ14" s="327">
        <f t="shared" ca="1" si="246"/>
        <v>0</v>
      </c>
      <c r="DK14" s="328">
        <f t="shared" ca="1" si="246"/>
        <v>0</v>
      </c>
      <c r="DL14" s="327">
        <f t="shared" ca="1" si="246"/>
        <v>0</v>
      </c>
      <c r="DM14" s="327">
        <f t="shared" ca="1" si="246"/>
        <v>0</v>
      </c>
      <c r="DN14" s="327">
        <f t="shared" ca="1" si="246"/>
        <v>0</v>
      </c>
      <c r="DO14" s="358">
        <f t="shared" ca="1" si="246"/>
        <v>0</v>
      </c>
      <c r="DP14" s="364">
        <f t="shared" ca="1" si="246"/>
        <v>0</v>
      </c>
      <c r="DQ14" s="342">
        <f t="shared" ca="1" si="246"/>
        <v>0</v>
      </c>
      <c r="DR14" s="327">
        <f t="shared" ca="1" si="246"/>
        <v>0</v>
      </c>
      <c r="DS14" s="327">
        <f t="shared" ca="1" si="246"/>
        <v>0</v>
      </c>
      <c r="DT14" s="328">
        <f t="shared" ca="1" si="246"/>
        <v>0</v>
      </c>
      <c r="DU14" s="327">
        <f t="shared" ca="1" si="246"/>
        <v>0</v>
      </c>
      <c r="DV14" s="327">
        <f t="shared" ca="1" si="246"/>
        <v>0</v>
      </c>
      <c r="DW14" s="327">
        <f t="shared" ca="1" si="246"/>
        <v>0</v>
      </c>
      <c r="DX14" s="328">
        <f t="shared" ca="1" si="246"/>
        <v>0</v>
      </c>
      <c r="DY14" s="327">
        <f t="shared" ca="1" si="246"/>
        <v>0</v>
      </c>
      <c r="DZ14" s="327">
        <f t="shared" ca="1" si="246"/>
        <v>0</v>
      </c>
      <c r="EA14" s="327">
        <f t="shared" ref="EA14:EW14" ca="1" si="247">SUM(EA15:EA17)</f>
        <v>0</v>
      </c>
      <c r="EB14" s="328">
        <f t="shared" ca="1" si="247"/>
        <v>0</v>
      </c>
      <c r="EC14" s="327">
        <f t="shared" ca="1" si="247"/>
        <v>0</v>
      </c>
      <c r="ED14" s="327">
        <f t="shared" ca="1" si="247"/>
        <v>0</v>
      </c>
      <c r="EE14" s="327">
        <f t="shared" ca="1" si="247"/>
        <v>0</v>
      </c>
      <c r="EF14" s="358">
        <f t="shared" ca="1" si="247"/>
        <v>0</v>
      </c>
      <c r="EG14" s="364">
        <f t="shared" ca="1" si="247"/>
        <v>0</v>
      </c>
      <c r="EH14" s="342">
        <f t="shared" ca="1" si="247"/>
        <v>0</v>
      </c>
      <c r="EI14" s="327">
        <f t="shared" ca="1" si="247"/>
        <v>0</v>
      </c>
      <c r="EJ14" s="327">
        <f t="shared" ca="1" si="247"/>
        <v>0</v>
      </c>
      <c r="EK14" s="328">
        <f t="shared" ca="1" si="247"/>
        <v>0</v>
      </c>
      <c r="EL14" s="327">
        <f t="shared" ca="1" si="247"/>
        <v>0</v>
      </c>
      <c r="EM14" s="327">
        <f t="shared" ca="1" si="247"/>
        <v>0</v>
      </c>
      <c r="EN14" s="327">
        <f t="shared" ca="1" si="247"/>
        <v>0</v>
      </c>
      <c r="EO14" s="328">
        <f t="shared" ca="1" si="247"/>
        <v>0</v>
      </c>
      <c r="EP14" s="327">
        <f t="shared" ca="1" si="247"/>
        <v>0</v>
      </c>
      <c r="EQ14" s="327">
        <f t="shared" ca="1" si="247"/>
        <v>0</v>
      </c>
      <c r="ER14" s="327">
        <f t="shared" ca="1" si="247"/>
        <v>0</v>
      </c>
      <c r="ES14" s="328">
        <f t="shared" ca="1" si="247"/>
        <v>0</v>
      </c>
      <c r="ET14" s="327">
        <f t="shared" ca="1" si="247"/>
        <v>0</v>
      </c>
      <c r="EU14" s="327">
        <f t="shared" ca="1" si="247"/>
        <v>0</v>
      </c>
      <c r="EV14" s="327">
        <f t="shared" ca="1" si="247"/>
        <v>0</v>
      </c>
      <c r="EW14" s="358">
        <f t="shared" ca="1" si="247"/>
        <v>0</v>
      </c>
      <c r="EX14" s="364">
        <f ca="1">SUM(EX15:EX17)</f>
        <v>0</v>
      </c>
      <c r="EY14" s="492">
        <f t="shared" ca="1" si="78"/>
        <v>8100</v>
      </c>
    </row>
    <row r="15" spans="1:326" ht="28.5" customHeight="1" outlineLevel="1">
      <c r="A15" s="209" t="s">
        <v>200</v>
      </c>
      <c r="B15" s="329"/>
      <c r="C15" s="329"/>
      <c r="D15" s="329"/>
      <c r="E15" s="330">
        <f>SUM(B15:D15)</f>
        <v>0</v>
      </c>
      <c r="F15" s="329"/>
      <c r="G15" s="329"/>
      <c r="H15" s="329"/>
      <c r="I15" s="330">
        <f>SUM(F15:H15)</f>
        <v>0</v>
      </c>
      <c r="J15" s="329"/>
      <c r="K15" s="329"/>
      <c r="L15" s="329"/>
      <c r="M15" s="330">
        <f t="shared" ref="M15:M17" si="248">SUM(J15:L15)</f>
        <v>0</v>
      </c>
      <c r="N15" s="329"/>
      <c r="O15" s="329"/>
      <c r="P15" s="329"/>
      <c r="Q15" s="339">
        <f t="shared" ref="Q15:Q17" si="249">SUM(N15:P15)</f>
        <v>0</v>
      </c>
      <c r="R15" s="348">
        <f>E15+I15+M15+Q15</f>
        <v>0</v>
      </c>
      <c r="S15" s="343"/>
      <c r="T15" s="331"/>
      <c r="U15" s="331"/>
      <c r="V15" s="332">
        <f>SUM(S15:U15)</f>
        <v>0</v>
      </c>
      <c r="W15" s="331"/>
      <c r="X15" s="331"/>
      <c r="Y15" s="331"/>
      <c r="Z15" s="332">
        <f>SUM(W15:Y15)</f>
        <v>0</v>
      </c>
      <c r="AA15" s="331"/>
      <c r="AB15" s="331"/>
      <c r="AC15" s="331"/>
      <c r="AD15" s="332">
        <f t="shared" ref="AD15:AD17" si="250">SUM(AA15:AC15)</f>
        <v>0</v>
      </c>
      <c r="AE15" s="331"/>
      <c r="AF15" s="331"/>
      <c r="AG15" s="331"/>
      <c r="AH15" s="359">
        <f t="shared" ref="AH15:AH17" si="251">SUM(AE15:AG15)</f>
        <v>0</v>
      </c>
      <c r="AI15" s="365">
        <f>V15+Z15+AD15+AH15</f>
        <v>0</v>
      </c>
      <c r="AJ15" s="343"/>
      <c r="AK15" s="331"/>
      <c r="AL15" s="331"/>
      <c r="AM15" s="332">
        <f t="shared" ref="AM15:AM17" si="252">SUM(AJ15:AL15)</f>
        <v>0</v>
      </c>
      <c r="AN15" s="331"/>
      <c r="AO15" s="331"/>
      <c r="AP15" s="331"/>
      <c r="AQ15" s="332">
        <f t="shared" ref="AQ15:AQ17" si="253">SUM(AN15:AP15)</f>
        <v>0</v>
      </c>
      <c r="AR15" s="331"/>
      <c r="AS15" s="331"/>
      <c r="AT15" s="331"/>
      <c r="AU15" s="332">
        <f t="shared" ref="AU15:AU17" si="254">SUM(AR15:AT15)</f>
        <v>0</v>
      </c>
      <c r="AV15" s="331"/>
      <c r="AW15" s="331"/>
      <c r="AX15" s="331"/>
      <c r="AY15" s="359">
        <f t="shared" ref="AY15:AY17" si="255">SUM(AV15:AX15)</f>
        <v>0</v>
      </c>
      <c r="AZ15" s="365">
        <f t="shared" ref="AZ15:AZ17" si="256">AM15+AQ15+AU15+AY15</f>
        <v>0</v>
      </c>
      <c r="BA15" s="343"/>
      <c r="BB15" s="331"/>
      <c r="BC15" s="331"/>
      <c r="BD15" s="332">
        <f t="shared" ref="BD15:BD17" si="257">SUM(BA15:BC15)</f>
        <v>0</v>
      </c>
      <c r="BE15" s="331"/>
      <c r="BF15" s="331"/>
      <c r="BG15" s="331"/>
      <c r="BH15" s="332">
        <f t="shared" ref="BH15:BH17" si="258">SUM(BE15:BG15)</f>
        <v>0</v>
      </c>
      <c r="BI15" s="331"/>
      <c r="BJ15" s="331"/>
      <c r="BK15" s="331"/>
      <c r="BL15" s="332">
        <f t="shared" ref="BL15:BL17" si="259">SUM(BI15:BK15)</f>
        <v>0</v>
      </c>
      <c r="BM15" s="331"/>
      <c r="BN15" s="331"/>
      <c r="BO15" s="331"/>
      <c r="BP15" s="359">
        <f t="shared" ref="BP15:BP17" si="260">SUM(BM15:BO15)</f>
        <v>0</v>
      </c>
      <c r="BQ15" s="365">
        <f t="shared" ref="BQ15:BQ17" si="261">BD15+BH15+BL15+BP15</f>
        <v>0</v>
      </c>
      <c r="BR15" s="343"/>
      <c r="BS15" s="331"/>
      <c r="BT15" s="331"/>
      <c r="BU15" s="332">
        <f t="shared" ref="BU15:BU17" si="262">SUM(BR15:BT15)</f>
        <v>0</v>
      </c>
      <c r="BV15" s="331"/>
      <c r="BW15" s="331"/>
      <c r="BX15" s="331"/>
      <c r="BY15" s="332">
        <f t="shared" ref="BY15:BY17" si="263">SUM(BV15:BX15)</f>
        <v>0</v>
      </c>
      <c r="BZ15" s="331"/>
      <c r="CA15" s="331"/>
      <c r="CB15" s="331"/>
      <c r="CC15" s="332">
        <f t="shared" ref="CC15:CC17" si="264">SUM(BZ15:CB15)</f>
        <v>0</v>
      </c>
      <c r="CD15" s="331"/>
      <c r="CE15" s="331"/>
      <c r="CF15" s="331"/>
      <c r="CG15" s="359">
        <f t="shared" ref="CG15:CG17" si="265">SUM(CD15:CF15)</f>
        <v>0</v>
      </c>
      <c r="CH15" s="365">
        <f t="shared" ref="CH15:CH17" si="266">BU15+BY15+CC15+CG15</f>
        <v>0</v>
      </c>
      <c r="CI15" s="343"/>
      <c r="CJ15" s="331"/>
      <c r="CK15" s="331"/>
      <c r="CL15" s="332">
        <f t="shared" ref="CL15:CL17" si="267">SUM(CI15:CK15)</f>
        <v>0</v>
      </c>
      <c r="CM15" s="331"/>
      <c r="CN15" s="331"/>
      <c r="CO15" s="331"/>
      <c r="CP15" s="332">
        <f t="shared" ref="CP15:CP17" si="268">SUM(CM15:CO15)</f>
        <v>0</v>
      </c>
      <c r="CQ15" s="331"/>
      <c r="CR15" s="331"/>
      <c r="CS15" s="331"/>
      <c r="CT15" s="332">
        <f t="shared" ref="CT15:CT17" si="269">SUM(CQ15:CS15)</f>
        <v>0</v>
      </c>
      <c r="CU15" s="331"/>
      <c r="CV15" s="331"/>
      <c r="CW15" s="331"/>
      <c r="CX15" s="359">
        <f t="shared" ref="CX15:CX17" si="270">SUM(CU15:CW15)</f>
        <v>0</v>
      </c>
      <c r="CY15" s="365">
        <f t="shared" ref="CY15:CY17" si="271">CL15+CP15+CT15+CX15</f>
        <v>0</v>
      </c>
      <c r="CZ15" s="343"/>
      <c r="DA15" s="331"/>
      <c r="DB15" s="331"/>
      <c r="DC15" s="332">
        <f t="shared" ref="DC15:DC17" si="272">SUM(CZ15:DB15)</f>
        <v>0</v>
      </c>
      <c r="DD15" s="331"/>
      <c r="DE15" s="331"/>
      <c r="DF15" s="331"/>
      <c r="DG15" s="332">
        <f t="shared" ref="DG15:DG17" si="273">SUM(DD15:DF15)</f>
        <v>0</v>
      </c>
      <c r="DH15" s="331"/>
      <c r="DI15" s="331"/>
      <c r="DJ15" s="331"/>
      <c r="DK15" s="332">
        <f t="shared" ref="DK15:DK17" si="274">SUM(DH15:DJ15)</f>
        <v>0</v>
      </c>
      <c r="DL15" s="331"/>
      <c r="DM15" s="331"/>
      <c r="DN15" s="331"/>
      <c r="DO15" s="359">
        <f t="shared" ref="DO15:DO17" si="275">SUM(DL15:DN15)</f>
        <v>0</v>
      </c>
      <c r="DP15" s="365">
        <f t="shared" ref="DP15:DP17" si="276">DC15+DG15+DK15+DO15</f>
        <v>0</v>
      </c>
      <c r="DQ15" s="343"/>
      <c r="DR15" s="331"/>
      <c r="DS15" s="331"/>
      <c r="DT15" s="332">
        <f t="shared" ref="DT15:DT17" si="277">SUM(DQ15:DS15)</f>
        <v>0</v>
      </c>
      <c r="DU15" s="331"/>
      <c r="DV15" s="331"/>
      <c r="DW15" s="331"/>
      <c r="DX15" s="332">
        <f t="shared" ref="DX15:DX17" si="278">SUM(DU15:DW15)</f>
        <v>0</v>
      </c>
      <c r="DY15" s="331"/>
      <c r="DZ15" s="331"/>
      <c r="EA15" s="331"/>
      <c r="EB15" s="332">
        <f t="shared" ref="EB15:EB17" si="279">SUM(DY15:EA15)</f>
        <v>0</v>
      </c>
      <c r="EC15" s="331"/>
      <c r="ED15" s="331"/>
      <c r="EE15" s="331"/>
      <c r="EF15" s="359">
        <f t="shared" ref="EF15:EF17" si="280">SUM(EC15:EE15)</f>
        <v>0</v>
      </c>
      <c r="EG15" s="365">
        <f t="shared" ref="EG15:EG17" si="281">DT15+DX15+EB15+EF15</f>
        <v>0</v>
      </c>
      <c r="EH15" s="343"/>
      <c r="EI15" s="331"/>
      <c r="EJ15" s="331"/>
      <c r="EK15" s="332">
        <f t="shared" ref="EK15:EK17" si="282">SUM(EH15:EJ15)</f>
        <v>0</v>
      </c>
      <c r="EL15" s="331"/>
      <c r="EM15" s="331"/>
      <c r="EN15" s="331"/>
      <c r="EO15" s="332">
        <f t="shared" ref="EO15:EO17" si="283">SUM(EL15:EN15)</f>
        <v>0</v>
      </c>
      <c r="EP15" s="331"/>
      <c r="EQ15" s="331"/>
      <c r="ER15" s="331"/>
      <c r="ES15" s="332">
        <f t="shared" ref="ES15:ES17" si="284">SUM(EP15:ER15)</f>
        <v>0</v>
      </c>
      <c r="ET15" s="331"/>
      <c r="EU15" s="331"/>
      <c r="EV15" s="331"/>
      <c r="EW15" s="359">
        <f t="shared" ref="EW15:EW17" si="285">SUM(ET15:EV15)</f>
        <v>0</v>
      </c>
      <c r="EX15" s="365">
        <f t="shared" ref="EX15:EX17" si="286">EK15+EO15+ES15+EW15</f>
        <v>0</v>
      </c>
      <c r="EY15" s="438">
        <f t="shared" ca="1" si="78"/>
        <v>0</v>
      </c>
    </row>
    <row r="16" spans="1:326" outlineLevel="1">
      <c r="A16" s="209" t="s">
        <v>201</v>
      </c>
      <c r="B16" s="329" t="str">
        <f>IFERROR(IF(AND(НачИнвП_Дата&lt;=B$3,(КИнвП_Дата)&gt;B$3),
             INDEX(Ф2_упр.,MATCH("Внереализационные доходы (в том числе субсидии)",Ф2!$A$64:$A$81,0),MATCH(ПДДС!B$3,Ф2!$3:$3,0)),
             ""),0)</f>
        <v/>
      </c>
      <c r="C16" s="329" t="str">
        <f ca="1">IFERROR(IF(AND(НачИнвП_Дата&lt;=C$3,(КИнвП_Дата)&gt;C$3),
             INDEX(Ф2_упр.,MATCH("Внереализационные доходы (в том числе субсидии)",Ф2!$A$64:$A$81,0),MATCH(ПДДС!C$3,Ф2!$3:$3,0)),
             ""),0)</f>
        <v/>
      </c>
      <c r="D16" s="329" t="str">
        <f ca="1">IFERROR(IF(AND(НачИнвП_Дата&lt;=D$3,(КИнвП_Дата)&gt;D$3),
             INDEX(Ф2_упр.,MATCH("Внереализационные доходы (в том числе субсидии)",Ф2!$A$64:$A$81,0),MATCH(ПДДС!D$3,Ф2!$3:$3,0)),
             ""),0)</f>
        <v/>
      </c>
      <c r="E16" s="330">
        <f ca="1">SUM(B16:D16)</f>
        <v>0</v>
      </c>
      <c r="F16" s="329" t="str">
        <f ca="1">IFERROR(IF(AND(НачИнвП_Дата&lt;=F$3,(КИнвП_Дата)&gt;F$3),
             INDEX(Ф2_упр.,MATCH("Внереализационные доходы (в том числе субсидии)",Ф2!$A$64:$A$81,0),MATCH(ПДДС!F$3,Ф2!$3:$3,0)),
             ""),0)</f>
        <v/>
      </c>
      <c r="G16" s="329" t="str">
        <f ca="1">IFERROR(IF(AND(НачИнвП_Дата&lt;=G$3,(КИнвП_Дата)&gt;G$3),
             INDEX(Ф2_упр.,MATCH("Внереализационные доходы (в том числе субсидии)",Ф2!$A$64:$A$81,0),MATCH(ПДДС!G$3,Ф2!$3:$3,0)),
             ""),0)</f>
        <v/>
      </c>
      <c r="H16" s="329" t="str">
        <f ca="1">IFERROR(IF(AND(НачИнвП_Дата&lt;=H$3,(КИнвП_Дата)&gt;H$3),
             INDEX(Ф2_упр.,MATCH("Внереализационные доходы (в том числе субсидии)",Ф2!$A$64:$A$81,0),MATCH(ПДДС!H$3,Ф2!$3:$3,0)),
             ""),0)</f>
        <v/>
      </c>
      <c r="I16" s="330">
        <f ca="1">SUM(F16:H16)</f>
        <v>0</v>
      </c>
      <c r="J16" s="329" t="str">
        <f ca="1">IFERROR(IF(AND(НачИнвП_Дата&lt;=J$3,(КИнвП_Дата)&gt;J$3),
             INDEX(Ф2_упр.,MATCH("Внереализационные доходы (в том числе субсидии)",Ф2!$A$64:$A$81,0),MATCH(ПДДС!J$3,Ф2!$3:$3,0)),
             ""),0)</f>
        <v/>
      </c>
      <c r="K16" s="329" t="str">
        <f ca="1">IFERROR(IF(AND(НачИнвП_Дата&lt;=K$3,(КИнвП_Дата)&gt;K$3),
             INDEX(Ф2_упр.,MATCH("Внереализационные доходы (в том числе субсидии)",Ф2!$A$64:$A$81,0),MATCH(ПДДС!K$3,Ф2!$3:$3,0)),
             ""),0)</f>
        <v/>
      </c>
      <c r="L16" s="329" t="str">
        <f ca="1">IFERROR(IF(AND(НачИнвП_Дата&lt;=L$3,(КИнвП_Дата)&gt;L$3),
             INDEX(Ф2_упр.,MATCH("Внереализационные доходы (в том числе субсидии)",Ф2!$A$64:$A$81,0),MATCH(ПДДС!L$3,Ф2!$3:$3,0)),
             ""),0)</f>
        <v/>
      </c>
      <c r="M16" s="330">
        <f t="shared" ca="1" si="248"/>
        <v>0</v>
      </c>
      <c r="N16" s="329">
        <f ca="1">IFERROR(IF(AND(НачИнвП_Дата&lt;=N$3,(КИнвП_Дата)&gt;N$3),
             INDEX(Ф2_упр.,MATCH("Внереализационные доходы (в том числе субсидии)",Ф2!$A$64:$A$81,0),MATCH(ПДДС!N$3,Ф2!$3:$3,0)),
             ""),0)</f>
        <v>0</v>
      </c>
      <c r="O16" s="329">
        <f ca="1">IFERROR(IF(AND(НачИнвП_Дата&lt;=O$3,(КИнвП_Дата)&gt;O$3),
             INDEX(Ф2_упр.,MATCH("Внереализационные доходы (в том числе субсидии)",Ф2!$A$64:$A$81,0),MATCH(ПДДС!O$3,Ф2!$3:$3,0)),
             ""),0)</f>
        <v>0</v>
      </c>
      <c r="P16" s="329">
        <f ca="1">IFERROR(IF(AND(НачИнвП_Дата&lt;=P$3,(КИнвП_Дата)&gt;P$3),
             INDEX(Ф2_упр.,MATCH("Внереализационные доходы (в том числе субсидии)",Ф2!$A$64:$A$81,0),MATCH(ПДДС!P$3,Ф2!$3:$3,0)),
             ""),0)</f>
        <v>0</v>
      </c>
      <c r="Q16" s="339">
        <f t="shared" ca="1" si="249"/>
        <v>0</v>
      </c>
      <c r="R16" s="348">
        <f ca="1">E16+I16+M16+Q16</f>
        <v>0</v>
      </c>
      <c r="S16" s="343">
        <f ca="1">IFERROR(IF(AND(НачИнвП_Дата&lt;=S$3,(КИнвП_Дата)&gt;S$3),
             INDEX(Ф2_упр.,MATCH("Внереализационные доходы (в том числе субсидии)",Ф2!$A$64:$A$81,0),MATCH(ПДДС!S$3,Ф2!$3:$3,0)),
             ""),0)</f>
        <v>0</v>
      </c>
      <c r="T16" s="331">
        <f ca="1">IFERROR(IF(AND(НачИнвП_Дата&lt;=T$3,(КИнвП_Дата)&gt;T$3),
             INDEX(Ф2_упр.,MATCH("Внереализационные доходы (в том числе субсидии)",Ф2!$A$64:$A$81,0),MATCH(ПДДС!T$3,Ф2!$3:$3,0)),
             ""),0)</f>
        <v>0</v>
      </c>
      <c r="U16" s="331">
        <f ca="1">IFERROR(IF(AND(НачИнвП_Дата&lt;=U$3,(КИнвП_Дата)&gt;U$3),
             INDEX(Ф2_упр.,MATCH("Внереализационные доходы (в том числе субсидии)",Ф2!$A$64:$A$81,0),MATCH(ПДДС!U$3,Ф2!$3:$3,0)),
             ""),0)</f>
        <v>3000</v>
      </c>
      <c r="V16" s="332">
        <f t="shared" ref="V16" ca="1" si="287">SUM(S16:U16)</f>
        <v>3000</v>
      </c>
      <c r="W16" s="331">
        <f ca="1">IFERROR(IF(AND(НачИнвП_Дата&lt;=W$3,(КИнвП_Дата)&gt;W$3),
             INDEX(Ф2_упр.,MATCH("Внереализационные доходы (в том числе субсидии)",Ф2!$A$64:$A$81,0),MATCH(ПДДС!W$3,Ф2!$3:$3,0)),
             ""),0)</f>
        <v>0</v>
      </c>
      <c r="X16" s="331">
        <f ca="1">IFERROR(IF(AND(НачИнвП_Дата&lt;=X$3,(КИнвП_Дата)&gt;X$3),
             INDEX(Ф2_упр.,MATCH("Внереализационные доходы (в том числе субсидии)",Ф2!$A$64:$A$81,0),MATCH(ПДДС!X$3,Ф2!$3:$3,0)),
             ""),0)</f>
        <v>0</v>
      </c>
      <c r="Y16" s="331">
        <f ca="1">IFERROR(IF(AND(НачИнвП_Дата&lt;=Y$3,(КИнвП_Дата)&gt;Y$3),
             INDEX(Ф2_упр.,MATCH("Внереализационные доходы (в том числе субсидии)",Ф2!$A$64:$A$81,0),MATCH(ПДДС!Y$3,Ф2!$3:$3,0)),
             ""),0)</f>
        <v>0</v>
      </c>
      <c r="Z16" s="332">
        <f t="shared" ref="Z16" ca="1" si="288">SUM(W16:Y16)</f>
        <v>0</v>
      </c>
      <c r="AA16" s="331">
        <f ca="1">IFERROR(IF(AND(НачИнвП_Дата&lt;=AA$3,(КИнвП_Дата)&gt;AA$3),
             INDEX(Ф2_упр.,MATCH("Внереализационные доходы (в том числе субсидии)",Ф2!$A$64:$A$81,0),MATCH(ПДДС!AA$3,Ф2!$3:$3,0)),
             ""),0)</f>
        <v>0</v>
      </c>
      <c r="AB16" s="331">
        <f ca="1">IFERROR(IF(AND(НачИнвП_Дата&lt;=AB$3,(КИнвП_Дата)&gt;AB$3),
             INDEX(Ф2_упр.,MATCH("Внереализационные доходы (в том числе субсидии)",Ф2!$A$64:$A$81,0),MATCH(ПДДС!AB$3,Ф2!$3:$3,0)),
             ""),0)</f>
        <v>0</v>
      </c>
      <c r="AC16" s="331">
        <f ca="1">IFERROR(IF(AND(НачИнвП_Дата&lt;=AC$3,(КИнвП_Дата)&gt;AC$3),
             INDEX(Ф2_упр.,MATCH("Внереализационные доходы (в том числе субсидии)",Ф2!$A$64:$A$81,0),MATCH(ПДДС!AC$3,Ф2!$3:$3,0)),
             ""),0)</f>
        <v>0</v>
      </c>
      <c r="AD16" s="332">
        <f t="shared" ca="1" si="250"/>
        <v>0</v>
      </c>
      <c r="AE16" s="331">
        <f ca="1">IFERROR(IF(AND(НачИнвП_Дата&lt;=AE$3,(КИнвП_Дата)&gt;AE$3),
             INDEX(Ф2_упр.,MATCH("Внереализационные доходы (в том числе субсидии)",Ф2!$A$64:$A$81,0),MATCH(ПДДС!AE$3,Ф2!$3:$3,0)),
             ""),0)</f>
        <v>0</v>
      </c>
      <c r="AF16" s="331">
        <f ca="1">IFERROR(IF(AND(НачИнвП_Дата&lt;=AF$3,(КИнвП_Дата)&gt;AF$3),
             INDEX(Ф2_упр.,MATCH("Внереализационные доходы (в том числе субсидии)",Ф2!$A$64:$A$81,0),MATCH(ПДДС!AF$3,Ф2!$3:$3,0)),
             ""),0)</f>
        <v>0</v>
      </c>
      <c r="AG16" s="331">
        <f ca="1">IFERROR(IF(AND(НачИнвП_Дата&lt;=AG$3,(КИнвП_Дата)&gt;AG$3),
             INDEX(Ф2_упр.,MATCH("Внереализационные доходы (в том числе субсидии)",Ф2!$A$64:$A$81,0),MATCH(ПДДС!AG$3,Ф2!$3:$3,0)),
             ""),0)</f>
        <v>0</v>
      </c>
      <c r="AH16" s="359">
        <f t="shared" ca="1" si="251"/>
        <v>0</v>
      </c>
      <c r="AI16" s="365">
        <f t="shared" ref="AI16" ca="1" si="289">V16+Z16+AD16+AH16</f>
        <v>3000</v>
      </c>
      <c r="AJ16" s="343">
        <f ca="1">IFERROR(IF(AND(НачИнвП_Дата&lt;=AJ$3,(КИнвП_Дата)&gt;AJ$3),
             INDEX(Ф2_упр.,MATCH("Внереализационные доходы (в том числе субсидии)",Ф2!$A$64:$A$81,0),MATCH(ПДДС!AJ$3,Ф2!$3:$3,0)),
             ""),0)</f>
        <v>0</v>
      </c>
      <c r="AK16" s="331">
        <f ca="1">IFERROR(IF(AND(НачИнвП_Дата&lt;=AK$3,(КИнвП_Дата)&gt;AK$3),
             INDEX(Ф2_упр.,MATCH("Внереализационные доходы (в том числе субсидии)",Ф2!$A$64:$A$81,0),MATCH(ПДДС!AK$3,Ф2!$3:$3,0)),
             ""),0)</f>
        <v>0</v>
      </c>
      <c r="AL16" s="331">
        <f ca="1">IFERROR(IF(AND(НачИнвП_Дата&lt;=AL$3,(КИнвП_Дата)&gt;AL$3),
             INDEX(Ф2_упр.,MATCH("Внереализационные доходы (в том числе субсидии)",Ф2!$A$64:$A$81,0),MATCH(ПДДС!AL$3,Ф2!$3:$3,0)),
             ""),0)</f>
        <v>0</v>
      </c>
      <c r="AM16" s="332">
        <f t="shared" ca="1" si="252"/>
        <v>0</v>
      </c>
      <c r="AN16" s="331">
        <f ca="1">IFERROR(IF(AND(НачИнвП_Дата&lt;=AN$3,(КИнвП_Дата)&gt;AN$3),
             INDEX(Ф2_упр.,MATCH("Внереализационные доходы (в том числе субсидии)",Ф2!$A$64:$A$81,0),MATCH(ПДДС!AN$3,Ф2!$3:$3,0)),
             ""),0)</f>
        <v>0</v>
      </c>
      <c r="AO16" s="331">
        <f ca="1">IFERROR(IF(AND(НачИнвП_Дата&lt;=AO$3,(КИнвП_Дата)&gt;AO$3),
             INDEX(Ф2_упр.,MATCH("Внереализационные доходы (в том числе субсидии)",Ф2!$A$64:$A$81,0),MATCH(ПДДС!AO$3,Ф2!$3:$3,0)),
             ""),0)</f>
        <v>0</v>
      </c>
      <c r="AP16" s="331">
        <f ca="1">IFERROR(IF(AND(НачИнвП_Дата&lt;=AP$3,(КИнвП_Дата)&gt;AP$3),
             INDEX(Ф2_упр.,MATCH("Внереализационные доходы (в том числе субсидии)",Ф2!$A$64:$A$81,0),MATCH(ПДДС!AP$3,Ф2!$3:$3,0)),
             ""),0)</f>
        <v>0</v>
      </c>
      <c r="AQ16" s="332">
        <f t="shared" ca="1" si="253"/>
        <v>0</v>
      </c>
      <c r="AR16" s="331">
        <f ca="1">IFERROR(IF(AND(НачИнвП_Дата&lt;=AR$3,(КИнвП_Дата)&gt;AR$3),
             INDEX(Ф2_упр.,MATCH("Внереализационные доходы (в том числе субсидии)",Ф2!$A$64:$A$81,0),MATCH(ПДДС!AR$3,Ф2!$3:$3,0)),
             ""),0)</f>
        <v>0</v>
      </c>
      <c r="AS16" s="331">
        <f ca="1">IFERROR(IF(AND(НачИнвП_Дата&lt;=AS$3,(КИнвП_Дата)&gt;AS$3),
             INDEX(Ф2_упр.,MATCH("Внереализационные доходы (в том числе субсидии)",Ф2!$A$64:$A$81,0),MATCH(ПДДС!AS$3,Ф2!$3:$3,0)),
             ""),0)</f>
        <v>0</v>
      </c>
      <c r="AT16" s="331">
        <f ca="1">IFERROR(IF(AND(НачИнвП_Дата&lt;=AT$3,(КИнвП_Дата)&gt;AT$3),
             INDEX(Ф2_упр.,MATCH("Внереализационные доходы (в том числе субсидии)",Ф2!$A$64:$A$81,0),MATCH(ПДДС!AT$3,Ф2!$3:$3,0)),
             ""),0)</f>
        <v>0</v>
      </c>
      <c r="AU16" s="332">
        <f t="shared" ca="1" si="254"/>
        <v>0</v>
      </c>
      <c r="AV16" s="331">
        <f ca="1">IFERROR(IF(AND(НачИнвП_Дата&lt;=AV$3,(КИнвП_Дата)&gt;AV$3),
             INDEX(Ф2_упр.,MATCH("Внереализационные доходы (в том числе субсидии)",Ф2!$A$64:$A$81,0),MATCH(ПДДС!AV$3,Ф2!$3:$3,0)),
             ""),0)</f>
        <v>0</v>
      </c>
      <c r="AW16" s="331">
        <f ca="1">IFERROR(IF(AND(НачИнвП_Дата&lt;=AW$3,(КИнвП_Дата)&gt;AW$3),
             INDEX(Ф2_упр.,MATCH("Внереализационные доходы (в том числе субсидии)",Ф2!$A$64:$A$81,0),MATCH(ПДДС!AW$3,Ф2!$3:$3,0)),
             ""),0)</f>
        <v>0</v>
      </c>
      <c r="AX16" s="331">
        <f ca="1">IFERROR(IF(AND(НачИнвП_Дата&lt;=AX$3,(КИнвП_Дата)&gt;AX$3),
             INDEX(Ф2_упр.,MATCH("Внереализационные доходы (в том числе субсидии)",Ф2!$A$64:$A$81,0),MATCH(ПДДС!AX$3,Ф2!$3:$3,0)),
             ""),0)</f>
        <v>0</v>
      </c>
      <c r="AY16" s="359">
        <f t="shared" ca="1" si="255"/>
        <v>0</v>
      </c>
      <c r="AZ16" s="365">
        <f t="shared" ca="1" si="256"/>
        <v>0</v>
      </c>
      <c r="BA16" s="343">
        <f ca="1">IFERROR(IF(AND(НачИнвП_Дата&lt;=BA$3,(КИнвП_Дата)&gt;BA$3),
             INDEX(Ф2_упр.,MATCH("Внереализационные доходы (в том числе субсидии)",Ф2!$A$64:$A$81,0),MATCH(ПДДС!BA$3,Ф2!$3:$3,0)),
             ""),0)</f>
        <v>0</v>
      </c>
      <c r="BB16" s="331">
        <f ca="1">IFERROR(IF(AND(НачИнвП_Дата&lt;=BB$3,(КИнвП_Дата)&gt;BB$3),
             INDEX(Ф2_упр.,MATCH("Внереализационные доходы (в том числе субсидии)",Ф2!$A$64:$A$81,0),MATCH(ПДДС!BB$3,Ф2!$3:$3,0)),
             ""),0)</f>
        <v>0</v>
      </c>
      <c r="BC16" s="331">
        <f ca="1">IFERROR(IF(AND(НачИнвП_Дата&lt;=BC$3,(КИнвП_Дата)&gt;BC$3),
             INDEX(Ф2_упр.,MATCH("Внереализационные доходы (в том числе субсидии)",Ф2!$A$64:$A$81,0),MATCH(ПДДС!BC$3,Ф2!$3:$3,0)),
             ""),0)</f>
        <v>0</v>
      </c>
      <c r="BD16" s="332">
        <f t="shared" ca="1" si="257"/>
        <v>0</v>
      </c>
      <c r="BE16" s="331">
        <f ca="1">IFERROR(IF(AND(НачИнвП_Дата&lt;=BE$3,(КИнвП_Дата)&gt;BE$3),
             INDEX(Ф2_упр.,MATCH("Внереализационные доходы (в том числе субсидии)",Ф2!$A$64:$A$81,0),MATCH(ПДДС!BE$3,Ф2!$3:$3,0)),
             ""),0)</f>
        <v>0</v>
      </c>
      <c r="BF16" s="331">
        <f ca="1">IFERROR(IF(AND(НачИнвП_Дата&lt;=BF$3,(КИнвП_Дата)&gt;BF$3),
             INDEX(Ф2_упр.,MATCH("Внереализационные доходы (в том числе субсидии)",Ф2!$A$64:$A$81,0),MATCH(ПДДС!BF$3,Ф2!$3:$3,0)),
             ""),0)</f>
        <v>0</v>
      </c>
      <c r="BG16" s="331">
        <f ca="1">IFERROR(IF(AND(НачИнвП_Дата&lt;=BG$3,(КИнвП_Дата)&gt;BG$3),
             INDEX(Ф2_упр.,MATCH("Внереализационные доходы (в том числе субсидии)",Ф2!$A$64:$A$81,0),MATCH(ПДДС!BG$3,Ф2!$3:$3,0)),
             ""),0)</f>
        <v>0</v>
      </c>
      <c r="BH16" s="332">
        <f t="shared" ca="1" si="258"/>
        <v>0</v>
      </c>
      <c r="BI16" s="331">
        <f ca="1">IFERROR(IF(AND(НачИнвП_Дата&lt;=BI$3,(КИнвП_Дата)&gt;BI$3),
             INDEX(Ф2_упр.,MATCH("Внереализационные доходы (в том числе субсидии)",Ф2!$A$64:$A$81,0),MATCH(ПДДС!BI$3,Ф2!$3:$3,0)),
             ""),0)</f>
        <v>0</v>
      </c>
      <c r="BJ16" s="331">
        <f ca="1">IFERROR(IF(AND(НачИнвП_Дата&lt;=BJ$3,(КИнвП_Дата)&gt;BJ$3),
             INDEX(Ф2_упр.,MATCH("Внереализационные доходы (в том числе субсидии)",Ф2!$A$64:$A$81,0),MATCH(ПДДС!BJ$3,Ф2!$3:$3,0)),
             ""),0)</f>
        <v>0</v>
      </c>
      <c r="BK16" s="331">
        <f ca="1">IFERROR(IF(AND(НачИнвП_Дата&lt;=BK$3,(КИнвП_Дата)&gt;BK$3),
             INDEX(Ф2_упр.,MATCH("Внереализационные доходы (в том числе субсидии)",Ф2!$A$64:$A$81,0),MATCH(ПДДС!BK$3,Ф2!$3:$3,0)),
             ""),0)</f>
        <v>0</v>
      </c>
      <c r="BL16" s="332">
        <f t="shared" ca="1" si="259"/>
        <v>0</v>
      </c>
      <c r="BM16" s="331">
        <f ca="1">IFERROR(IF(AND(НачИнвП_Дата&lt;=BM$3,(КИнвП_Дата)&gt;BM$3),
             INDEX(Ф2_упр.,MATCH("Внереализационные доходы (в том числе субсидии)",Ф2!$A$64:$A$81,0),MATCH(ПДДС!BM$3,Ф2!$3:$3,0)),
             ""),0)</f>
        <v>0</v>
      </c>
      <c r="BN16" s="331">
        <f ca="1">IFERROR(IF(AND(НачИнвП_Дата&lt;=BN$3,(КИнвП_Дата)&gt;BN$3),
             INDEX(Ф2_упр.,MATCH("Внереализационные доходы (в том числе субсидии)",Ф2!$A$64:$A$81,0),MATCH(ПДДС!BN$3,Ф2!$3:$3,0)),
             ""),0)</f>
        <v>0</v>
      </c>
      <c r="BO16" s="331">
        <f ca="1">IFERROR(IF(AND(НачИнвП_Дата&lt;=BO$3,(КИнвП_Дата)&gt;BO$3),
             INDEX(Ф2_упр.,MATCH("Внереализационные доходы (в том числе субсидии)",Ф2!$A$64:$A$81,0),MATCH(ПДДС!BO$3,Ф2!$3:$3,0)),
             ""),0)</f>
        <v>0</v>
      </c>
      <c r="BP16" s="359">
        <f t="shared" ca="1" si="260"/>
        <v>0</v>
      </c>
      <c r="BQ16" s="365">
        <f t="shared" ca="1" si="261"/>
        <v>0</v>
      </c>
      <c r="BR16" s="343">
        <f ca="1">IFERROR(IF(AND(НачИнвП_Дата&lt;=BR$3,(КИнвП_Дата)&gt;BR$3),
             INDEX(Ф2_упр.,MATCH("Внереализационные доходы (в том числе субсидии)",Ф2!$A$64:$A$81,0),MATCH(ПДДС!BR$3,Ф2!$3:$3,0)),
             ""),0)</f>
        <v>0</v>
      </c>
      <c r="BS16" s="331">
        <f ca="1">IFERROR(IF(AND(НачИнвП_Дата&lt;=BS$3,(КИнвП_Дата)&gt;BS$3),
             INDEX(Ф2_упр.,MATCH("Внереализационные доходы (в том числе субсидии)",Ф2!$A$64:$A$81,0),MATCH(ПДДС!BS$3,Ф2!$3:$3,0)),
             ""),0)</f>
        <v>0</v>
      </c>
      <c r="BT16" s="331">
        <f ca="1">IFERROR(IF(AND(НачИнвП_Дата&lt;=BT$3,(КИнвП_Дата)&gt;BT$3),
             INDEX(Ф2_упр.,MATCH("Внереализационные доходы (в том числе субсидии)",Ф2!$A$64:$A$81,0),MATCH(ПДДС!BT$3,Ф2!$3:$3,0)),
             ""),0)</f>
        <v>0</v>
      </c>
      <c r="BU16" s="332">
        <f t="shared" ca="1" si="262"/>
        <v>0</v>
      </c>
      <c r="BV16" s="331">
        <f ca="1">IFERROR(IF(AND(НачИнвП_Дата&lt;=BV$3,(КИнвП_Дата)&gt;BV$3),
             INDEX(Ф2_упр.,MATCH("Внереализационные доходы (в том числе субсидии)",Ф2!$A$64:$A$81,0),MATCH(ПДДС!BV$3,Ф2!$3:$3,0)),
             ""),0)</f>
        <v>0</v>
      </c>
      <c r="BW16" s="331">
        <f ca="1">IFERROR(IF(AND(НачИнвП_Дата&lt;=BW$3,(КИнвП_Дата)&gt;BW$3),
             INDEX(Ф2_упр.,MATCH("Внереализационные доходы (в том числе субсидии)",Ф2!$A$64:$A$81,0),MATCH(ПДДС!BW$3,Ф2!$3:$3,0)),
             ""),0)</f>
        <v>0</v>
      </c>
      <c r="BX16" s="331">
        <f ca="1">IFERROR(IF(AND(НачИнвП_Дата&lt;=BX$3,(КИнвП_Дата)&gt;BX$3),
             INDEX(Ф2_упр.,MATCH("Внереализационные доходы (в том числе субсидии)",Ф2!$A$64:$A$81,0),MATCH(ПДДС!BX$3,Ф2!$3:$3,0)),
             ""),0)</f>
        <v>0</v>
      </c>
      <c r="BY16" s="332">
        <f t="shared" ca="1" si="263"/>
        <v>0</v>
      </c>
      <c r="BZ16" s="331">
        <f ca="1">IFERROR(IF(AND(НачИнвП_Дата&lt;=BZ$3,(КИнвП_Дата)&gt;BZ$3),
             INDEX(Ф2_упр.,MATCH("Внереализационные доходы (в том числе субсидии)",Ф2!$A$64:$A$81,0),MATCH(ПДДС!BZ$3,Ф2!$3:$3,0)),
             ""),0)</f>
        <v>0</v>
      </c>
      <c r="CA16" s="331">
        <f ca="1">IFERROR(IF(AND(НачИнвП_Дата&lt;=CA$3,(КИнвП_Дата)&gt;CA$3),
             INDEX(Ф2_упр.,MATCH("Внереализационные доходы (в том числе субсидии)",Ф2!$A$64:$A$81,0),MATCH(ПДДС!CA$3,Ф2!$3:$3,0)),
             ""),0)</f>
        <v>0</v>
      </c>
      <c r="CB16" s="331">
        <f ca="1">IFERROR(IF(AND(НачИнвП_Дата&lt;=CB$3,(КИнвП_Дата)&gt;CB$3),
             INDEX(Ф2_упр.,MATCH("Внереализационные доходы (в том числе субсидии)",Ф2!$A$64:$A$81,0),MATCH(ПДДС!CB$3,Ф2!$3:$3,0)),
             ""),0)</f>
        <v>0</v>
      </c>
      <c r="CC16" s="332">
        <f t="shared" ca="1" si="264"/>
        <v>0</v>
      </c>
      <c r="CD16" s="331">
        <f ca="1">IFERROR(IF(AND(НачИнвП_Дата&lt;=CD$3,(КИнвП_Дата)&gt;CD$3),
             INDEX(Ф2_упр.,MATCH("Внереализационные доходы (в том числе субсидии)",Ф2!$A$64:$A$81,0),MATCH(ПДДС!CD$3,Ф2!$3:$3,0)),
             ""),0)</f>
        <v>0</v>
      </c>
      <c r="CE16" s="331">
        <f ca="1">IFERROR(IF(AND(НачИнвП_Дата&lt;=CE$3,(КИнвП_Дата)&gt;CE$3),
             INDEX(Ф2_упр.,MATCH("Внереализационные доходы (в том числе субсидии)",Ф2!$A$64:$A$81,0),MATCH(ПДДС!CE$3,Ф2!$3:$3,0)),
             ""),0)</f>
        <v>0</v>
      </c>
      <c r="CF16" s="331">
        <f ca="1">IFERROR(IF(AND(НачИнвП_Дата&lt;=CF$3,(КИнвП_Дата)&gt;CF$3),
             INDEX(Ф2_упр.,MATCH("Внереализационные доходы (в том числе субсидии)",Ф2!$A$64:$A$81,0),MATCH(ПДДС!CF$3,Ф2!$3:$3,0)),
             ""),0)</f>
        <v>0</v>
      </c>
      <c r="CG16" s="359">
        <f t="shared" ca="1" si="265"/>
        <v>0</v>
      </c>
      <c r="CH16" s="365">
        <f t="shared" ca="1" si="266"/>
        <v>0</v>
      </c>
      <c r="CI16" s="343">
        <f ca="1">IFERROR(IF(AND(НачИнвП_Дата&lt;=CI$3,(КИнвП_Дата)&gt;CI$3),
             INDEX(Ф2_упр.,MATCH("Внереализационные доходы (в том числе субсидии)",Ф2!$A$64:$A$81,0),MATCH(ПДДС!CI$3,Ф2!$3:$3,0)),
             ""),0)</f>
        <v>0</v>
      </c>
      <c r="CJ16" s="331">
        <f ca="1">IFERROR(IF(AND(НачИнвП_Дата&lt;=CJ$3,(КИнвП_Дата)&gt;CJ$3),
             INDEX(Ф2_упр.,MATCH("Внереализационные доходы (в том числе субсидии)",Ф2!$A$64:$A$81,0),MATCH(ПДДС!CJ$3,Ф2!$3:$3,0)),
             ""),0)</f>
        <v>0</v>
      </c>
      <c r="CK16" s="331">
        <f ca="1">IFERROR(IF(AND(НачИнвП_Дата&lt;=CK$3,(КИнвП_Дата)&gt;CK$3),
             INDEX(Ф2_упр.,MATCH("Внереализационные доходы (в том числе субсидии)",Ф2!$A$64:$A$81,0),MATCH(ПДДС!CK$3,Ф2!$3:$3,0)),
             ""),0)</f>
        <v>0</v>
      </c>
      <c r="CL16" s="332">
        <f t="shared" ca="1" si="267"/>
        <v>0</v>
      </c>
      <c r="CM16" s="331">
        <f ca="1">IFERROR(IF(AND(НачИнвП_Дата&lt;=CM$3,(КИнвП_Дата)&gt;CM$3),
             INDEX(Ф2_упр.,MATCH("Внереализационные доходы (в том числе субсидии)",Ф2!$A$64:$A$81,0),MATCH(ПДДС!CM$3,Ф2!$3:$3,0)),
             ""),0)</f>
        <v>0</v>
      </c>
      <c r="CN16" s="331">
        <f ca="1">IFERROR(IF(AND(НачИнвП_Дата&lt;=CN$3,(КИнвП_Дата)&gt;CN$3),
             INDEX(Ф2_упр.,MATCH("Внереализационные доходы (в том числе субсидии)",Ф2!$A$64:$A$81,0),MATCH(ПДДС!CN$3,Ф2!$3:$3,0)),
             ""),0)</f>
        <v>0</v>
      </c>
      <c r="CO16" s="331">
        <f ca="1">IFERROR(IF(AND(НачИнвП_Дата&lt;=CO$3,(КИнвП_Дата)&gt;CO$3),
             INDEX(Ф2_упр.,MATCH("Внереализационные доходы (в том числе субсидии)",Ф2!$A$64:$A$81,0),MATCH(ПДДС!CO$3,Ф2!$3:$3,0)),
             ""),0)</f>
        <v>0</v>
      </c>
      <c r="CP16" s="332">
        <f t="shared" ca="1" si="268"/>
        <v>0</v>
      </c>
      <c r="CQ16" s="331">
        <f ca="1">IFERROR(IF(AND(НачИнвП_Дата&lt;=CQ$3,(КИнвП_Дата)&gt;CQ$3),
             INDEX(Ф2_упр.,MATCH("Внереализационные доходы (в том числе субсидии)",Ф2!$A$64:$A$81,0),MATCH(ПДДС!CQ$3,Ф2!$3:$3,0)),
             ""),0)</f>
        <v>0</v>
      </c>
      <c r="CR16" s="331">
        <f ca="1">IFERROR(IF(AND(НачИнвП_Дата&lt;=CR$3,(КИнвП_Дата)&gt;CR$3),
             INDEX(Ф2_упр.,MATCH("Внереализационные доходы (в том числе субсидии)",Ф2!$A$64:$A$81,0),MATCH(ПДДС!CR$3,Ф2!$3:$3,0)),
             ""),0)</f>
        <v>0</v>
      </c>
      <c r="CS16" s="331">
        <f ca="1">IFERROR(IF(AND(НачИнвП_Дата&lt;=CS$3,(КИнвП_Дата)&gt;CS$3),
             INDEX(Ф2_упр.,MATCH("Внереализационные доходы (в том числе субсидии)",Ф2!$A$64:$A$81,0),MATCH(ПДДС!CS$3,Ф2!$3:$3,0)),
             ""),0)</f>
        <v>0</v>
      </c>
      <c r="CT16" s="332">
        <f t="shared" ca="1" si="269"/>
        <v>0</v>
      </c>
      <c r="CU16" s="331">
        <f ca="1">IFERROR(IF(AND(НачИнвП_Дата&lt;=CU$3,(КИнвП_Дата)&gt;CU$3),
             INDEX(Ф2_упр.,MATCH("Внереализационные доходы (в том числе субсидии)",Ф2!$A$64:$A$81,0),MATCH(ПДДС!CU$3,Ф2!$3:$3,0)),
             ""),0)</f>
        <v>0</v>
      </c>
      <c r="CV16" s="331">
        <f ca="1">IFERROR(IF(AND(НачИнвП_Дата&lt;=CV$3,(КИнвП_Дата)&gt;CV$3),
             INDEX(Ф2_упр.,MATCH("Внереализационные доходы (в том числе субсидии)",Ф2!$A$64:$A$81,0),MATCH(ПДДС!CV$3,Ф2!$3:$3,0)),
             ""),0)</f>
        <v>0</v>
      </c>
      <c r="CW16" s="331">
        <f ca="1">IFERROR(IF(AND(НачИнвП_Дата&lt;=CW$3,(КИнвП_Дата)&gt;CW$3),
             INDEX(Ф2_упр.,MATCH("Внереализационные доходы (в том числе субсидии)",Ф2!$A$64:$A$81,0),MATCH(ПДДС!CW$3,Ф2!$3:$3,0)),
             ""),0)</f>
        <v>0</v>
      </c>
      <c r="CX16" s="359">
        <f t="shared" ca="1" si="270"/>
        <v>0</v>
      </c>
      <c r="CY16" s="365">
        <f t="shared" ca="1" si="271"/>
        <v>0</v>
      </c>
      <c r="CZ16" s="343">
        <f ca="1">IFERROR(IF(AND(НачИнвП_Дата&lt;=CZ$3,(КИнвП_Дата)&gt;CZ$3),
             INDEX(Ф2_упр.,MATCH("Внереализационные доходы (в том числе субсидии)",Ф2!$A$64:$A$81,0),MATCH(ПДДС!CZ$3,Ф2!$3:$3,0)),
             ""),0)</f>
        <v>0</v>
      </c>
      <c r="DA16" s="331">
        <f ca="1">IFERROR(IF(AND(НачИнвП_Дата&lt;=DA$3,(КИнвП_Дата)&gt;DA$3),
             INDEX(Ф2_упр.,MATCH("Внереализационные доходы (в том числе субсидии)",Ф2!$A$64:$A$81,0),MATCH(ПДДС!DA$3,Ф2!$3:$3,0)),
             ""),0)</f>
        <v>0</v>
      </c>
      <c r="DB16" s="331">
        <f ca="1">IFERROR(IF(AND(НачИнвП_Дата&lt;=DB$3,(КИнвП_Дата)&gt;DB$3),
             INDEX(Ф2_упр.,MATCH("Внереализационные доходы (в том числе субсидии)",Ф2!$A$64:$A$81,0),MATCH(ПДДС!DB$3,Ф2!$3:$3,0)),
             ""),0)</f>
        <v>0</v>
      </c>
      <c r="DC16" s="332">
        <f t="shared" ca="1" si="272"/>
        <v>0</v>
      </c>
      <c r="DD16" s="331">
        <f ca="1">IFERROR(IF(AND(НачИнвП_Дата&lt;=DD$3,(КИнвП_Дата)&gt;DD$3),
             INDEX(Ф2_упр.,MATCH("Внереализационные доходы (в том числе субсидии)",Ф2!$A$64:$A$81,0),MATCH(ПДДС!DD$3,Ф2!$3:$3,0)),
             ""),0)</f>
        <v>0</v>
      </c>
      <c r="DE16" s="331">
        <f ca="1">IFERROR(IF(AND(НачИнвП_Дата&lt;=DE$3,(КИнвП_Дата)&gt;DE$3),
             INDEX(Ф2_упр.,MATCH("Внереализационные доходы (в том числе субсидии)",Ф2!$A$64:$A$81,0),MATCH(ПДДС!DE$3,Ф2!$3:$3,0)),
             ""),0)</f>
        <v>0</v>
      </c>
      <c r="DF16" s="331">
        <f ca="1">IFERROR(IF(AND(НачИнвП_Дата&lt;=DF$3,(КИнвП_Дата)&gt;DF$3),
             INDEX(Ф2_упр.,MATCH("Внереализационные доходы (в том числе субсидии)",Ф2!$A$64:$A$81,0),MATCH(ПДДС!DF$3,Ф2!$3:$3,0)),
             ""),0)</f>
        <v>0</v>
      </c>
      <c r="DG16" s="332">
        <f t="shared" ca="1" si="273"/>
        <v>0</v>
      </c>
      <c r="DH16" s="331">
        <f ca="1">IFERROR(IF(AND(НачИнвП_Дата&lt;=DH$3,(КИнвП_Дата)&gt;DH$3),
             INDEX(Ф2_упр.,MATCH("Внереализационные доходы (в том числе субсидии)",Ф2!$A$64:$A$81,0),MATCH(ПДДС!DH$3,Ф2!$3:$3,0)),
             ""),0)</f>
        <v>0</v>
      </c>
      <c r="DI16" s="331">
        <f ca="1">IFERROR(IF(AND(НачИнвП_Дата&lt;=DI$3,(КИнвП_Дата)&gt;DI$3),
             INDEX(Ф2_упр.,MATCH("Внереализационные доходы (в том числе субсидии)",Ф2!$A$64:$A$81,0),MATCH(ПДДС!DI$3,Ф2!$3:$3,0)),
             ""),0)</f>
        <v>0</v>
      </c>
      <c r="DJ16" s="331">
        <f ca="1">IFERROR(IF(AND(НачИнвП_Дата&lt;=DJ$3,(КИнвП_Дата)&gt;DJ$3),
             INDEX(Ф2_упр.,MATCH("Внереализационные доходы (в том числе субсидии)",Ф2!$A$64:$A$81,0),MATCH(ПДДС!DJ$3,Ф2!$3:$3,0)),
             ""),0)</f>
        <v>0</v>
      </c>
      <c r="DK16" s="332">
        <f t="shared" ca="1" si="274"/>
        <v>0</v>
      </c>
      <c r="DL16" s="331">
        <f ca="1">IFERROR(IF(AND(НачИнвП_Дата&lt;=DL$3,(КИнвП_Дата)&gt;DL$3),
             INDEX(Ф2_упр.,MATCH("Внереализационные доходы (в том числе субсидии)",Ф2!$A$64:$A$81,0),MATCH(ПДДС!DL$3,Ф2!$3:$3,0)),
             ""),0)</f>
        <v>0</v>
      </c>
      <c r="DM16" s="331">
        <f ca="1">IFERROR(IF(AND(НачИнвП_Дата&lt;=DM$3,(КИнвП_Дата)&gt;DM$3),
             INDEX(Ф2_упр.,MATCH("Внереализационные доходы (в том числе субсидии)",Ф2!$A$64:$A$81,0),MATCH(ПДДС!DM$3,Ф2!$3:$3,0)),
             ""),0)</f>
        <v>0</v>
      </c>
      <c r="DN16" s="331">
        <f ca="1">IFERROR(IF(AND(НачИнвП_Дата&lt;=DN$3,(КИнвП_Дата)&gt;DN$3),
             INDEX(Ф2_упр.,MATCH("Внереализационные доходы (в том числе субсидии)",Ф2!$A$64:$A$81,0),MATCH(ПДДС!DN$3,Ф2!$3:$3,0)),
             ""),0)</f>
        <v>0</v>
      </c>
      <c r="DO16" s="359">
        <f t="shared" ca="1" si="275"/>
        <v>0</v>
      </c>
      <c r="DP16" s="365">
        <f t="shared" ca="1" si="276"/>
        <v>0</v>
      </c>
      <c r="DQ16" s="343">
        <f ca="1">IFERROR(IF(AND(НачИнвП_Дата&lt;=DQ$3,(КИнвП_Дата)&gt;DQ$3),
             INDEX(Ф2_упр.,MATCH("Внереализационные доходы (в том числе субсидии)",Ф2!$A$64:$A$81,0),MATCH(ПДДС!DQ$3,Ф2!$3:$3,0)),
             ""),0)</f>
        <v>0</v>
      </c>
      <c r="DR16" s="331">
        <f ca="1">IFERROR(IF(AND(НачИнвП_Дата&lt;=DR$3,(КИнвП_Дата)&gt;DR$3),
             INDEX(Ф2_упр.,MATCH("Внереализационные доходы (в том числе субсидии)",Ф2!$A$64:$A$81,0),MATCH(ПДДС!DR$3,Ф2!$3:$3,0)),
             ""),0)</f>
        <v>0</v>
      </c>
      <c r="DS16" s="331">
        <f ca="1">IFERROR(IF(AND(НачИнвП_Дата&lt;=DS$3,(КИнвП_Дата)&gt;DS$3),
             INDEX(Ф2_упр.,MATCH("Внереализационные доходы (в том числе субсидии)",Ф2!$A$64:$A$81,0),MATCH(ПДДС!DS$3,Ф2!$3:$3,0)),
             ""),0)</f>
        <v>0</v>
      </c>
      <c r="DT16" s="332">
        <f t="shared" ca="1" si="277"/>
        <v>0</v>
      </c>
      <c r="DU16" s="331">
        <f ca="1">IFERROR(IF(AND(НачИнвП_Дата&lt;=DU$3,(КИнвП_Дата)&gt;DU$3),
             INDEX(Ф2_упр.,MATCH("Внереализационные доходы (в том числе субсидии)",Ф2!$A$64:$A$81,0),MATCH(ПДДС!DU$3,Ф2!$3:$3,0)),
             ""),0)</f>
        <v>0</v>
      </c>
      <c r="DV16" s="331">
        <f ca="1">IFERROR(IF(AND(НачИнвП_Дата&lt;=DV$3,(КИнвП_Дата)&gt;DV$3),
             INDEX(Ф2_упр.,MATCH("Внереализационные доходы (в том числе субсидии)",Ф2!$A$64:$A$81,0),MATCH(ПДДС!DV$3,Ф2!$3:$3,0)),
             ""),0)</f>
        <v>0</v>
      </c>
      <c r="DW16" s="331">
        <f ca="1">IFERROR(IF(AND(НачИнвП_Дата&lt;=DW$3,(КИнвП_Дата)&gt;DW$3),
             INDEX(Ф2_упр.,MATCH("Внереализационные доходы (в том числе субсидии)",Ф2!$A$64:$A$81,0),MATCH(ПДДС!DW$3,Ф2!$3:$3,0)),
             ""),0)</f>
        <v>0</v>
      </c>
      <c r="DX16" s="332">
        <f t="shared" ca="1" si="278"/>
        <v>0</v>
      </c>
      <c r="DY16" s="331">
        <f ca="1">IFERROR(IF(AND(НачИнвП_Дата&lt;=DY$3,(КИнвП_Дата)&gt;DY$3),
             INDEX(Ф2_упр.,MATCH("Внереализационные доходы (в том числе субсидии)",Ф2!$A$64:$A$81,0),MATCH(ПДДС!DY$3,Ф2!$3:$3,0)),
             ""),0)</f>
        <v>0</v>
      </c>
      <c r="DZ16" s="331">
        <f ca="1">IFERROR(IF(AND(НачИнвП_Дата&lt;=DZ$3,(КИнвП_Дата)&gt;DZ$3),
             INDEX(Ф2_упр.,MATCH("Внереализационные доходы (в том числе субсидии)",Ф2!$A$64:$A$81,0),MATCH(ПДДС!DZ$3,Ф2!$3:$3,0)),
             ""),0)</f>
        <v>0</v>
      </c>
      <c r="EA16" s="331">
        <f ca="1">IFERROR(IF(AND(НачИнвП_Дата&lt;=EA$3,(КИнвП_Дата)&gt;EA$3),
             INDEX(Ф2_упр.,MATCH("Внереализационные доходы (в том числе субсидии)",Ф2!$A$64:$A$81,0),MATCH(ПДДС!EA$3,Ф2!$3:$3,0)),
             ""),0)</f>
        <v>0</v>
      </c>
      <c r="EB16" s="332">
        <f t="shared" ca="1" si="279"/>
        <v>0</v>
      </c>
      <c r="EC16" s="331">
        <f ca="1">IFERROR(IF(AND(НачИнвП_Дата&lt;=EC$3,(КИнвП_Дата)&gt;EC$3),
             INDEX(Ф2_упр.,MATCH("Внереализационные доходы (в том числе субсидии)",Ф2!$A$64:$A$81,0),MATCH(ПДДС!EC$3,Ф2!$3:$3,0)),
             ""),0)</f>
        <v>0</v>
      </c>
      <c r="ED16" s="331">
        <f ca="1">IFERROR(IF(AND(НачИнвП_Дата&lt;=ED$3,(КИнвП_Дата)&gt;ED$3),
             INDEX(Ф2_упр.,MATCH("Внереализационные доходы (в том числе субсидии)",Ф2!$A$64:$A$81,0),MATCH(ПДДС!ED$3,Ф2!$3:$3,0)),
             ""),0)</f>
        <v>0</v>
      </c>
      <c r="EE16" s="331">
        <f ca="1">IFERROR(IF(AND(НачИнвП_Дата&lt;=EE$3,(КИнвП_Дата)&gt;EE$3),
             INDEX(Ф2_упр.,MATCH("Внереализационные доходы (в том числе субсидии)",Ф2!$A$64:$A$81,0),MATCH(ПДДС!EE$3,Ф2!$3:$3,0)),
             ""),0)</f>
        <v>0</v>
      </c>
      <c r="EF16" s="359">
        <f t="shared" ca="1" si="280"/>
        <v>0</v>
      </c>
      <c r="EG16" s="365">
        <f t="shared" ca="1" si="281"/>
        <v>0</v>
      </c>
      <c r="EH16" s="343">
        <f ca="1">IFERROR(IF(AND(НачИнвП_Дата&lt;=EH$3,(КИнвП_Дата)&gt;EH$3),
             INDEX(Ф2_упр.,MATCH("Внереализационные доходы (в том числе субсидии)",Ф2!$A$64:$A$81,0),MATCH(ПДДС!EH$3,Ф2!$3:$3,0)),
             ""),0)</f>
        <v>0</v>
      </c>
      <c r="EI16" s="331">
        <f ca="1">IFERROR(IF(AND(НачИнвП_Дата&lt;=EI$3,(КИнвП_Дата)&gt;EI$3),
             INDEX(Ф2_упр.,MATCH("Внереализационные доходы (в том числе субсидии)",Ф2!$A$64:$A$81,0),MATCH(ПДДС!EI$3,Ф2!$3:$3,0)),
             ""),0)</f>
        <v>0</v>
      </c>
      <c r="EJ16" s="331">
        <f ca="1">IFERROR(IF(AND(НачИнвП_Дата&lt;=EJ$3,(КИнвП_Дата)&gt;EJ$3),
             INDEX(Ф2_упр.,MATCH("Внереализационные доходы (в том числе субсидии)",Ф2!$A$64:$A$81,0),MATCH(ПДДС!EJ$3,Ф2!$3:$3,0)),
             ""),0)</f>
        <v>0</v>
      </c>
      <c r="EK16" s="332">
        <f t="shared" ca="1" si="282"/>
        <v>0</v>
      </c>
      <c r="EL16" s="331">
        <f ca="1">IFERROR(IF(AND(НачИнвП_Дата&lt;=EL$3,(КИнвП_Дата)&gt;EL$3),
             INDEX(Ф2_упр.,MATCH("Внереализационные доходы (в том числе субсидии)",Ф2!$A$64:$A$81,0),MATCH(ПДДС!EL$3,Ф2!$3:$3,0)),
             ""),0)</f>
        <v>0</v>
      </c>
      <c r="EM16" s="331">
        <f ca="1">IFERROR(IF(AND(НачИнвП_Дата&lt;=EM$3,(КИнвП_Дата)&gt;EM$3),
             INDEX(Ф2_упр.,MATCH("Внереализационные доходы (в том числе субсидии)",Ф2!$A$64:$A$81,0),MATCH(ПДДС!EM$3,Ф2!$3:$3,0)),
             ""),0)</f>
        <v>0</v>
      </c>
      <c r="EN16" s="331">
        <f ca="1">IFERROR(IF(AND(НачИнвП_Дата&lt;=EN$3,(КИнвП_Дата)&gt;EN$3),
             INDEX(Ф2_упр.,MATCH("Внереализационные доходы (в том числе субсидии)",Ф2!$A$64:$A$81,0),MATCH(ПДДС!EN$3,Ф2!$3:$3,0)),
             ""),0)</f>
        <v>0</v>
      </c>
      <c r="EO16" s="332">
        <f t="shared" ca="1" si="283"/>
        <v>0</v>
      </c>
      <c r="EP16" s="331">
        <f ca="1">IFERROR(IF(AND(НачИнвП_Дата&lt;=EP$3,(КИнвП_Дата)&gt;EP$3),
             INDEX(Ф2_упр.,MATCH("Внереализационные доходы (в том числе субсидии)",Ф2!$A$64:$A$81,0),MATCH(ПДДС!EP$3,Ф2!$3:$3,0)),
             ""),0)</f>
        <v>0</v>
      </c>
      <c r="EQ16" s="331">
        <f ca="1">IFERROR(IF(AND(НачИнвП_Дата&lt;=EQ$3,(КИнвП_Дата)&gt;EQ$3),
             INDEX(Ф2_упр.,MATCH("Внереализационные доходы (в том числе субсидии)",Ф2!$A$64:$A$81,0),MATCH(ПДДС!EQ$3,Ф2!$3:$3,0)),
             ""),0)</f>
        <v>0</v>
      </c>
      <c r="ER16" s="331">
        <f ca="1">IFERROR(IF(AND(НачИнвП_Дата&lt;=ER$3,(КИнвП_Дата)&gt;ER$3),
             INDEX(Ф2_упр.,MATCH("Внереализационные доходы (в том числе субсидии)",Ф2!$A$64:$A$81,0),MATCH(ПДДС!ER$3,Ф2!$3:$3,0)),
             ""),0)</f>
        <v>0</v>
      </c>
      <c r="ES16" s="332">
        <f t="shared" ca="1" si="284"/>
        <v>0</v>
      </c>
      <c r="ET16" s="331">
        <f ca="1">IFERROR(IF(AND(НачИнвП_Дата&lt;=ET$3,(КИнвП_Дата)&gt;ET$3),
             INDEX(Ф2_упр.,MATCH("Внереализационные доходы (в том числе субсидии)",Ф2!$A$64:$A$81,0),MATCH(ПДДС!ET$3,Ф2!$3:$3,0)),
             ""),0)</f>
        <v>0</v>
      </c>
      <c r="EU16" s="331">
        <f ca="1">IFERROR(IF(AND(НачИнвП_Дата&lt;=EU$3,(КИнвП_Дата)&gt;EU$3),
             INDEX(Ф2_упр.,MATCH("Внереализационные доходы (в том числе субсидии)",Ф2!$A$64:$A$81,0),MATCH(ПДДС!EU$3,Ф2!$3:$3,0)),
             ""),0)</f>
        <v>0</v>
      </c>
      <c r="EV16" s="331">
        <f ca="1">IFERROR(IF(AND(НачИнвП_Дата&lt;=EV$3,(КИнвП_Дата)&gt;EV$3),
             INDEX(Ф2_упр.,MATCH("Внереализационные доходы (в том числе субсидии)",Ф2!$A$64:$A$81,0),MATCH(ПДДС!EV$3,Ф2!$3:$3,0)),
             ""),0)</f>
        <v>0</v>
      </c>
      <c r="EW16" s="359">
        <f t="shared" ca="1" si="285"/>
        <v>0</v>
      </c>
      <c r="EX16" s="365">
        <f t="shared" ca="1" si="286"/>
        <v>0</v>
      </c>
      <c r="EY16" s="438">
        <f t="shared" ca="1" si="78"/>
        <v>3000</v>
      </c>
    </row>
    <row r="17" spans="1:155" ht="25.5" outlineLevel="1">
      <c r="A17" s="209" t="s">
        <v>202</v>
      </c>
      <c r="B17" s="329"/>
      <c r="C17" s="329"/>
      <c r="D17" s="329"/>
      <c r="E17" s="330">
        <f>SUM(B17:D17)</f>
        <v>0</v>
      </c>
      <c r="F17" s="329"/>
      <c r="G17" s="329"/>
      <c r="H17" s="329"/>
      <c r="I17" s="330">
        <f>SUM(F17:H17)</f>
        <v>0</v>
      </c>
      <c r="J17" s="329"/>
      <c r="K17" s="329"/>
      <c r="L17" s="329"/>
      <c r="M17" s="330">
        <f t="shared" si="248"/>
        <v>0</v>
      </c>
      <c r="N17" s="329"/>
      <c r="O17" s="329"/>
      <c r="P17" s="329"/>
      <c r="Q17" s="339">
        <f t="shared" si="249"/>
        <v>0</v>
      </c>
      <c r="R17" s="348">
        <f>E17+I17+M17+Q17</f>
        <v>0</v>
      </c>
      <c r="S17" s="343"/>
      <c r="T17" s="331">
        <v>1500</v>
      </c>
      <c r="U17" s="331"/>
      <c r="V17" s="332">
        <f>SUM(S17:U17)</f>
        <v>1500</v>
      </c>
      <c r="W17" s="331">
        <v>3600</v>
      </c>
      <c r="X17" s="331"/>
      <c r="Y17" s="331"/>
      <c r="Z17" s="332">
        <f>SUM(W17:Y17)</f>
        <v>3600</v>
      </c>
      <c r="AA17" s="331"/>
      <c r="AB17" s="331"/>
      <c r="AC17" s="331"/>
      <c r="AD17" s="332">
        <f t="shared" si="250"/>
        <v>0</v>
      </c>
      <c r="AE17" s="331"/>
      <c r="AF17" s="331"/>
      <c r="AG17" s="331"/>
      <c r="AH17" s="359">
        <f t="shared" si="251"/>
        <v>0</v>
      </c>
      <c r="AI17" s="365">
        <f>V17+Z17+AD17+AH17</f>
        <v>5100</v>
      </c>
      <c r="AJ17" s="343"/>
      <c r="AK17" s="331"/>
      <c r="AL17" s="331"/>
      <c r="AM17" s="332">
        <f t="shared" si="252"/>
        <v>0</v>
      </c>
      <c r="AN17" s="331"/>
      <c r="AO17" s="331"/>
      <c r="AP17" s="331"/>
      <c r="AQ17" s="332">
        <f t="shared" si="253"/>
        <v>0</v>
      </c>
      <c r="AR17" s="331"/>
      <c r="AS17" s="331"/>
      <c r="AT17" s="331"/>
      <c r="AU17" s="332">
        <f t="shared" si="254"/>
        <v>0</v>
      </c>
      <c r="AV17" s="331"/>
      <c r="AW17" s="331"/>
      <c r="AX17" s="331"/>
      <c r="AY17" s="359">
        <f t="shared" si="255"/>
        <v>0</v>
      </c>
      <c r="AZ17" s="365">
        <f t="shared" si="256"/>
        <v>0</v>
      </c>
      <c r="BA17" s="343"/>
      <c r="BB17" s="331"/>
      <c r="BC17" s="331"/>
      <c r="BD17" s="332">
        <f t="shared" si="257"/>
        <v>0</v>
      </c>
      <c r="BE17" s="331"/>
      <c r="BF17" s="331"/>
      <c r="BG17" s="331"/>
      <c r="BH17" s="332">
        <f t="shared" si="258"/>
        <v>0</v>
      </c>
      <c r="BI17" s="331"/>
      <c r="BJ17" s="331"/>
      <c r="BK17" s="331"/>
      <c r="BL17" s="332">
        <f t="shared" si="259"/>
        <v>0</v>
      </c>
      <c r="BM17" s="331"/>
      <c r="BN17" s="331"/>
      <c r="BO17" s="331"/>
      <c r="BP17" s="359">
        <f t="shared" si="260"/>
        <v>0</v>
      </c>
      <c r="BQ17" s="365">
        <f t="shared" si="261"/>
        <v>0</v>
      </c>
      <c r="BR17" s="343"/>
      <c r="BS17" s="331"/>
      <c r="BT17" s="331"/>
      <c r="BU17" s="332">
        <f t="shared" si="262"/>
        <v>0</v>
      </c>
      <c r="BV17" s="331"/>
      <c r="BW17" s="331"/>
      <c r="BX17" s="331"/>
      <c r="BY17" s="332">
        <f t="shared" si="263"/>
        <v>0</v>
      </c>
      <c r="BZ17" s="331"/>
      <c r="CA17" s="331"/>
      <c r="CB17" s="331"/>
      <c r="CC17" s="332">
        <f t="shared" si="264"/>
        <v>0</v>
      </c>
      <c r="CD17" s="331"/>
      <c r="CE17" s="331"/>
      <c r="CF17" s="331"/>
      <c r="CG17" s="359">
        <f t="shared" si="265"/>
        <v>0</v>
      </c>
      <c r="CH17" s="365">
        <f t="shared" si="266"/>
        <v>0</v>
      </c>
      <c r="CI17" s="343"/>
      <c r="CJ17" s="331"/>
      <c r="CK17" s="331"/>
      <c r="CL17" s="332">
        <f t="shared" si="267"/>
        <v>0</v>
      </c>
      <c r="CM17" s="331"/>
      <c r="CN17" s="331"/>
      <c r="CO17" s="331"/>
      <c r="CP17" s="332">
        <f t="shared" si="268"/>
        <v>0</v>
      </c>
      <c r="CQ17" s="331"/>
      <c r="CR17" s="331"/>
      <c r="CS17" s="331"/>
      <c r="CT17" s="332">
        <f t="shared" si="269"/>
        <v>0</v>
      </c>
      <c r="CU17" s="331"/>
      <c r="CV17" s="331"/>
      <c r="CW17" s="331"/>
      <c r="CX17" s="359">
        <f t="shared" si="270"/>
        <v>0</v>
      </c>
      <c r="CY17" s="365">
        <f t="shared" si="271"/>
        <v>0</v>
      </c>
      <c r="CZ17" s="343"/>
      <c r="DA17" s="331"/>
      <c r="DB17" s="331"/>
      <c r="DC17" s="332">
        <f t="shared" si="272"/>
        <v>0</v>
      </c>
      <c r="DD17" s="331"/>
      <c r="DE17" s="331"/>
      <c r="DF17" s="331"/>
      <c r="DG17" s="332">
        <f t="shared" si="273"/>
        <v>0</v>
      </c>
      <c r="DH17" s="331"/>
      <c r="DI17" s="331"/>
      <c r="DJ17" s="331"/>
      <c r="DK17" s="332">
        <f t="shared" si="274"/>
        <v>0</v>
      </c>
      <c r="DL17" s="331"/>
      <c r="DM17" s="331"/>
      <c r="DN17" s="331"/>
      <c r="DO17" s="359">
        <f t="shared" si="275"/>
        <v>0</v>
      </c>
      <c r="DP17" s="365">
        <f t="shared" si="276"/>
        <v>0</v>
      </c>
      <c r="DQ17" s="343"/>
      <c r="DR17" s="331"/>
      <c r="DS17" s="331"/>
      <c r="DT17" s="332">
        <f t="shared" si="277"/>
        <v>0</v>
      </c>
      <c r="DU17" s="331"/>
      <c r="DV17" s="331"/>
      <c r="DW17" s="331"/>
      <c r="DX17" s="332">
        <f t="shared" si="278"/>
        <v>0</v>
      </c>
      <c r="DY17" s="331"/>
      <c r="DZ17" s="331"/>
      <c r="EA17" s="331"/>
      <c r="EB17" s="332">
        <f t="shared" si="279"/>
        <v>0</v>
      </c>
      <c r="EC17" s="331"/>
      <c r="ED17" s="331"/>
      <c r="EE17" s="331"/>
      <c r="EF17" s="359">
        <f t="shared" si="280"/>
        <v>0</v>
      </c>
      <c r="EG17" s="365">
        <f t="shared" si="281"/>
        <v>0</v>
      </c>
      <c r="EH17" s="343"/>
      <c r="EI17" s="331"/>
      <c r="EJ17" s="331"/>
      <c r="EK17" s="332">
        <f t="shared" si="282"/>
        <v>0</v>
      </c>
      <c r="EL17" s="331"/>
      <c r="EM17" s="331"/>
      <c r="EN17" s="331"/>
      <c r="EO17" s="332">
        <f t="shared" si="283"/>
        <v>0</v>
      </c>
      <c r="EP17" s="331"/>
      <c r="EQ17" s="331"/>
      <c r="ER17" s="331"/>
      <c r="ES17" s="332">
        <f t="shared" si="284"/>
        <v>0</v>
      </c>
      <c r="ET17" s="331"/>
      <c r="EU17" s="331"/>
      <c r="EV17" s="331"/>
      <c r="EW17" s="359">
        <f t="shared" si="285"/>
        <v>0</v>
      </c>
      <c r="EX17" s="365">
        <f t="shared" si="286"/>
        <v>0</v>
      </c>
      <c r="EY17" s="438">
        <f t="shared" ca="1" si="78"/>
        <v>5100</v>
      </c>
    </row>
    <row r="18" spans="1:155">
      <c r="A18" s="205" t="s">
        <v>193</v>
      </c>
      <c r="B18" s="325">
        <f>SUM(B19:B20)</f>
        <v>0</v>
      </c>
      <c r="C18" s="325">
        <f ca="1">SUM(C19:C20)</f>
        <v>0</v>
      </c>
      <c r="D18" s="325">
        <f t="shared" ref="D18:BO18" ca="1" si="290">SUM(D19:D20)</f>
        <v>0</v>
      </c>
      <c r="E18" s="326">
        <f t="shared" ca="1" si="290"/>
        <v>0</v>
      </c>
      <c r="F18" s="325">
        <f t="shared" ca="1" si="290"/>
        <v>0</v>
      </c>
      <c r="G18" s="325">
        <f t="shared" ca="1" si="290"/>
        <v>0</v>
      </c>
      <c r="H18" s="325">
        <f t="shared" ca="1" si="290"/>
        <v>0</v>
      </c>
      <c r="I18" s="326">
        <f t="shared" ca="1" si="290"/>
        <v>0</v>
      </c>
      <c r="J18" s="325">
        <f t="shared" ref="J18:Q18" ca="1" si="291">SUM(J19:J20)</f>
        <v>0</v>
      </c>
      <c r="K18" s="325">
        <f t="shared" ca="1" si="291"/>
        <v>0</v>
      </c>
      <c r="L18" s="325">
        <f t="shared" ca="1" si="291"/>
        <v>0</v>
      </c>
      <c r="M18" s="326">
        <f t="shared" ca="1" si="291"/>
        <v>0</v>
      </c>
      <c r="N18" s="325">
        <f t="shared" ca="1" si="291"/>
        <v>250000</v>
      </c>
      <c r="O18" s="325">
        <f t="shared" ca="1" si="291"/>
        <v>0</v>
      </c>
      <c r="P18" s="325">
        <f t="shared" ca="1" si="291"/>
        <v>0</v>
      </c>
      <c r="Q18" s="338">
        <f t="shared" ca="1" si="291"/>
        <v>250000</v>
      </c>
      <c r="R18" s="347">
        <f t="shared" ca="1" si="290"/>
        <v>250000</v>
      </c>
      <c r="S18" s="342">
        <f t="shared" ca="1" si="290"/>
        <v>0</v>
      </c>
      <c r="T18" s="327">
        <f t="shared" ca="1" si="290"/>
        <v>0</v>
      </c>
      <c r="U18" s="327">
        <f t="shared" ca="1" si="290"/>
        <v>0</v>
      </c>
      <c r="V18" s="328">
        <f t="shared" ca="1" si="290"/>
        <v>0</v>
      </c>
      <c r="W18" s="327">
        <f t="shared" ca="1" si="290"/>
        <v>0</v>
      </c>
      <c r="X18" s="327">
        <f t="shared" ca="1" si="290"/>
        <v>0</v>
      </c>
      <c r="Y18" s="327">
        <f t="shared" ca="1" si="290"/>
        <v>0</v>
      </c>
      <c r="Z18" s="328">
        <f t="shared" ca="1" si="290"/>
        <v>0</v>
      </c>
      <c r="AA18" s="327">
        <f t="shared" ca="1" si="290"/>
        <v>0</v>
      </c>
      <c r="AB18" s="327">
        <f t="shared" ca="1" si="290"/>
        <v>0</v>
      </c>
      <c r="AC18" s="327">
        <f t="shared" ca="1" si="290"/>
        <v>0</v>
      </c>
      <c r="AD18" s="328">
        <f t="shared" ca="1" si="290"/>
        <v>0</v>
      </c>
      <c r="AE18" s="327">
        <f t="shared" ca="1" si="290"/>
        <v>0</v>
      </c>
      <c r="AF18" s="327">
        <f t="shared" ca="1" si="290"/>
        <v>0</v>
      </c>
      <c r="AG18" s="327">
        <f t="shared" ca="1" si="290"/>
        <v>0</v>
      </c>
      <c r="AH18" s="358">
        <f t="shared" ca="1" si="290"/>
        <v>0</v>
      </c>
      <c r="AI18" s="364">
        <f t="shared" ca="1" si="290"/>
        <v>0</v>
      </c>
      <c r="AJ18" s="342">
        <f t="shared" ca="1" si="290"/>
        <v>0</v>
      </c>
      <c r="AK18" s="327">
        <f t="shared" ca="1" si="290"/>
        <v>0</v>
      </c>
      <c r="AL18" s="327">
        <f t="shared" ca="1" si="290"/>
        <v>0</v>
      </c>
      <c r="AM18" s="328">
        <f t="shared" ca="1" si="290"/>
        <v>0</v>
      </c>
      <c r="AN18" s="327">
        <f t="shared" ca="1" si="290"/>
        <v>0</v>
      </c>
      <c r="AO18" s="327">
        <f t="shared" ca="1" si="290"/>
        <v>0</v>
      </c>
      <c r="AP18" s="327">
        <f t="shared" ca="1" si="290"/>
        <v>0</v>
      </c>
      <c r="AQ18" s="328">
        <f t="shared" ca="1" si="290"/>
        <v>0</v>
      </c>
      <c r="AR18" s="327">
        <f t="shared" ca="1" si="290"/>
        <v>0</v>
      </c>
      <c r="AS18" s="327">
        <f t="shared" ca="1" si="290"/>
        <v>0</v>
      </c>
      <c r="AT18" s="327">
        <f t="shared" ca="1" si="290"/>
        <v>0</v>
      </c>
      <c r="AU18" s="328">
        <f t="shared" ca="1" si="290"/>
        <v>0</v>
      </c>
      <c r="AV18" s="327">
        <f t="shared" ca="1" si="290"/>
        <v>0</v>
      </c>
      <c r="AW18" s="327">
        <f t="shared" ca="1" si="290"/>
        <v>0</v>
      </c>
      <c r="AX18" s="327">
        <f t="shared" ca="1" si="290"/>
        <v>0</v>
      </c>
      <c r="AY18" s="358">
        <f t="shared" ca="1" si="290"/>
        <v>0</v>
      </c>
      <c r="AZ18" s="364">
        <f t="shared" ca="1" si="290"/>
        <v>0</v>
      </c>
      <c r="BA18" s="342">
        <f t="shared" ca="1" si="290"/>
        <v>0</v>
      </c>
      <c r="BB18" s="327">
        <f t="shared" ca="1" si="290"/>
        <v>0</v>
      </c>
      <c r="BC18" s="327">
        <f t="shared" ca="1" si="290"/>
        <v>0</v>
      </c>
      <c r="BD18" s="328">
        <f t="shared" ca="1" si="290"/>
        <v>0</v>
      </c>
      <c r="BE18" s="327">
        <f t="shared" ca="1" si="290"/>
        <v>0</v>
      </c>
      <c r="BF18" s="327">
        <f t="shared" ca="1" si="290"/>
        <v>0</v>
      </c>
      <c r="BG18" s="327">
        <f t="shared" ca="1" si="290"/>
        <v>0</v>
      </c>
      <c r="BH18" s="328">
        <f t="shared" ca="1" si="290"/>
        <v>0</v>
      </c>
      <c r="BI18" s="327">
        <f t="shared" ca="1" si="290"/>
        <v>0</v>
      </c>
      <c r="BJ18" s="327">
        <f t="shared" ca="1" si="290"/>
        <v>0</v>
      </c>
      <c r="BK18" s="327">
        <f t="shared" ca="1" si="290"/>
        <v>0</v>
      </c>
      <c r="BL18" s="328">
        <f t="shared" ca="1" si="290"/>
        <v>0</v>
      </c>
      <c r="BM18" s="327">
        <f t="shared" ca="1" si="290"/>
        <v>0</v>
      </c>
      <c r="BN18" s="327">
        <f t="shared" ca="1" si="290"/>
        <v>0</v>
      </c>
      <c r="BO18" s="327">
        <f t="shared" ca="1" si="290"/>
        <v>0</v>
      </c>
      <c r="BP18" s="358">
        <f t="shared" ref="BP18:EA18" ca="1" si="292">SUM(BP19:BP20)</f>
        <v>0</v>
      </c>
      <c r="BQ18" s="364">
        <f t="shared" ca="1" si="292"/>
        <v>0</v>
      </c>
      <c r="BR18" s="342">
        <f t="shared" ca="1" si="292"/>
        <v>0</v>
      </c>
      <c r="BS18" s="327">
        <f t="shared" ca="1" si="292"/>
        <v>0</v>
      </c>
      <c r="BT18" s="327">
        <f t="shared" ca="1" si="292"/>
        <v>0</v>
      </c>
      <c r="BU18" s="328">
        <f t="shared" ca="1" si="292"/>
        <v>0</v>
      </c>
      <c r="BV18" s="327">
        <f t="shared" ca="1" si="292"/>
        <v>0</v>
      </c>
      <c r="BW18" s="327">
        <f t="shared" ca="1" si="292"/>
        <v>0</v>
      </c>
      <c r="BX18" s="327">
        <f t="shared" ca="1" si="292"/>
        <v>0</v>
      </c>
      <c r="BY18" s="328">
        <f t="shared" ca="1" si="292"/>
        <v>0</v>
      </c>
      <c r="BZ18" s="327">
        <f t="shared" ca="1" si="292"/>
        <v>0</v>
      </c>
      <c r="CA18" s="327">
        <f t="shared" ca="1" si="292"/>
        <v>0</v>
      </c>
      <c r="CB18" s="327">
        <f t="shared" ca="1" si="292"/>
        <v>0</v>
      </c>
      <c r="CC18" s="328">
        <f t="shared" ca="1" si="292"/>
        <v>0</v>
      </c>
      <c r="CD18" s="327">
        <f t="shared" ca="1" si="292"/>
        <v>0</v>
      </c>
      <c r="CE18" s="327">
        <f t="shared" ca="1" si="292"/>
        <v>0</v>
      </c>
      <c r="CF18" s="327">
        <f t="shared" ca="1" si="292"/>
        <v>0</v>
      </c>
      <c r="CG18" s="358">
        <f t="shared" ca="1" si="292"/>
        <v>0</v>
      </c>
      <c r="CH18" s="364">
        <f t="shared" ca="1" si="292"/>
        <v>0</v>
      </c>
      <c r="CI18" s="342">
        <f t="shared" ca="1" si="292"/>
        <v>0</v>
      </c>
      <c r="CJ18" s="327">
        <f t="shared" ca="1" si="292"/>
        <v>0</v>
      </c>
      <c r="CK18" s="327">
        <f t="shared" ca="1" si="292"/>
        <v>0</v>
      </c>
      <c r="CL18" s="328">
        <f t="shared" ca="1" si="292"/>
        <v>0</v>
      </c>
      <c r="CM18" s="327">
        <f t="shared" ca="1" si="292"/>
        <v>0</v>
      </c>
      <c r="CN18" s="327">
        <f t="shared" ca="1" si="292"/>
        <v>0</v>
      </c>
      <c r="CO18" s="327">
        <f t="shared" ca="1" si="292"/>
        <v>0</v>
      </c>
      <c r="CP18" s="328">
        <f t="shared" ca="1" si="292"/>
        <v>0</v>
      </c>
      <c r="CQ18" s="327">
        <f t="shared" ca="1" si="292"/>
        <v>0</v>
      </c>
      <c r="CR18" s="327">
        <f t="shared" ca="1" si="292"/>
        <v>0</v>
      </c>
      <c r="CS18" s="327">
        <f t="shared" ca="1" si="292"/>
        <v>0</v>
      </c>
      <c r="CT18" s="328">
        <f t="shared" ca="1" si="292"/>
        <v>0</v>
      </c>
      <c r="CU18" s="327">
        <f t="shared" ca="1" si="292"/>
        <v>0</v>
      </c>
      <c r="CV18" s="327">
        <f t="shared" ca="1" si="292"/>
        <v>0</v>
      </c>
      <c r="CW18" s="327">
        <f t="shared" ca="1" si="292"/>
        <v>0</v>
      </c>
      <c r="CX18" s="358">
        <f t="shared" ca="1" si="292"/>
        <v>0</v>
      </c>
      <c r="CY18" s="364">
        <f t="shared" ca="1" si="292"/>
        <v>0</v>
      </c>
      <c r="CZ18" s="342">
        <f t="shared" ca="1" si="292"/>
        <v>0</v>
      </c>
      <c r="DA18" s="327">
        <f t="shared" ca="1" si="292"/>
        <v>0</v>
      </c>
      <c r="DB18" s="327">
        <f t="shared" ca="1" si="292"/>
        <v>0</v>
      </c>
      <c r="DC18" s="328">
        <f t="shared" ca="1" si="292"/>
        <v>0</v>
      </c>
      <c r="DD18" s="327">
        <f t="shared" ca="1" si="292"/>
        <v>0</v>
      </c>
      <c r="DE18" s="327">
        <f t="shared" ca="1" si="292"/>
        <v>0</v>
      </c>
      <c r="DF18" s="327">
        <f t="shared" ca="1" si="292"/>
        <v>0</v>
      </c>
      <c r="DG18" s="328">
        <f t="shared" ca="1" si="292"/>
        <v>0</v>
      </c>
      <c r="DH18" s="327">
        <f t="shared" ca="1" si="292"/>
        <v>0</v>
      </c>
      <c r="DI18" s="327">
        <f t="shared" ca="1" si="292"/>
        <v>0</v>
      </c>
      <c r="DJ18" s="327">
        <f t="shared" ca="1" si="292"/>
        <v>0</v>
      </c>
      <c r="DK18" s="328">
        <f t="shared" ca="1" si="292"/>
        <v>0</v>
      </c>
      <c r="DL18" s="327">
        <f t="shared" ca="1" si="292"/>
        <v>0</v>
      </c>
      <c r="DM18" s="327">
        <f t="shared" ca="1" si="292"/>
        <v>0</v>
      </c>
      <c r="DN18" s="327">
        <f t="shared" ca="1" si="292"/>
        <v>0</v>
      </c>
      <c r="DO18" s="358">
        <f t="shared" ca="1" si="292"/>
        <v>0</v>
      </c>
      <c r="DP18" s="364">
        <f t="shared" ca="1" si="292"/>
        <v>0</v>
      </c>
      <c r="DQ18" s="342">
        <f t="shared" ca="1" si="292"/>
        <v>0</v>
      </c>
      <c r="DR18" s="327">
        <f t="shared" ca="1" si="292"/>
        <v>0</v>
      </c>
      <c r="DS18" s="327">
        <f t="shared" ca="1" si="292"/>
        <v>0</v>
      </c>
      <c r="DT18" s="328">
        <f t="shared" ca="1" si="292"/>
        <v>0</v>
      </c>
      <c r="DU18" s="327">
        <f t="shared" ca="1" si="292"/>
        <v>0</v>
      </c>
      <c r="DV18" s="327">
        <f t="shared" ca="1" si="292"/>
        <v>0</v>
      </c>
      <c r="DW18" s="327">
        <f t="shared" ca="1" si="292"/>
        <v>0</v>
      </c>
      <c r="DX18" s="328">
        <f t="shared" ca="1" si="292"/>
        <v>0</v>
      </c>
      <c r="DY18" s="327">
        <f t="shared" ca="1" si="292"/>
        <v>0</v>
      </c>
      <c r="DZ18" s="327">
        <f t="shared" ca="1" si="292"/>
        <v>0</v>
      </c>
      <c r="EA18" s="327">
        <f t="shared" ca="1" si="292"/>
        <v>0</v>
      </c>
      <c r="EB18" s="328">
        <f t="shared" ref="EB18:EX18" ca="1" si="293">SUM(EB19:EB20)</f>
        <v>0</v>
      </c>
      <c r="EC18" s="327">
        <f t="shared" ca="1" si="293"/>
        <v>0</v>
      </c>
      <c r="ED18" s="327">
        <f t="shared" ca="1" si="293"/>
        <v>0</v>
      </c>
      <c r="EE18" s="327">
        <f t="shared" ca="1" si="293"/>
        <v>0</v>
      </c>
      <c r="EF18" s="358">
        <f t="shared" ca="1" si="293"/>
        <v>0</v>
      </c>
      <c r="EG18" s="364">
        <f t="shared" ca="1" si="293"/>
        <v>0</v>
      </c>
      <c r="EH18" s="342">
        <f t="shared" ca="1" si="293"/>
        <v>0</v>
      </c>
      <c r="EI18" s="327">
        <f t="shared" ca="1" si="293"/>
        <v>0</v>
      </c>
      <c r="EJ18" s="327">
        <f t="shared" ca="1" si="293"/>
        <v>0</v>
      </c>
      <c r="EK18" s="328">
        <f t="shared" ca="1" si="293"/>
        <v>0</v>
      </c>
      <c r="EL18" s="327">
        <f t="shared" ca="1" si="293"/>
        <v>0</v>
      </c>
      <c r="EM18" s="327">
        <f t="shared" ca="1" si="293"/>
        <v>0</v>
      </c>
      <c r="EN18" s="327">
        <f t="shared" ca="1" si="293"/>
        <v>0</v>
      </c>
      <c r="EO18" s="328">
        <f t="shared" ca="1" si="293"/>
        <v>0</v>
      </c>
      <c r="EP18" s="327">
        <f t="shared" ca="1" si="293"/>
        <v>0</v>
      </c>
      <c r="EQ18" s="327">
        <f t="shared" ca="1" si="293"/>
        <v>0</v>
      </c>
      <c r="ER18" s="327">
        <f t="shared" ca="1" si="293"/>
        <v>0</v>
      </c>
      <c r="ES18" s="328">
        <f t="shared" ca="1" si="293"/>
        <v>0</v>
      </c>
      <c r="ET18" s="327">
        <f t="shared" ca="1" si="293"/>
        <v>0</v>
      </c>
      <c r="EU18" s="327">
        <f t="shared" ca="1" si="293"/>
        <v>0</v>
      </c>
      <c r="EV18" s="327">
        <f t="shared" ca="1" si="293"/>
        <v>0</v>
      </c>
      <c r="EW18" s="358">
        <f t="shared" ca="1" si="293"/>
        <v>0</v>
      </c>
      <c r="EX18" s="364">
        <f t="shared" ca="1" si="293"/>
        <v>0</v>
      </c>
      <c r="EY18" s="492">
        <f t="shared" ca="1" si="78"/>
        <v>250000</v>
      </c>
    </row>
    <row r="19" spans="1:155" ht="25.5" outlineLevel="1">
      <c r="A19" s="209" t="s">
        <v>203</v>
      </c>
      <c r="B19" s="329"/>
      <c r="C19" s="329"/>
      <c r="D19" s="329"/>
      <c r="E19" s="330"/>
      <c r="F19" s="329"/>
      <c r="G19" s="329"/>
      <c r="H19" s="329"/>
      <c r="I19" s="330"/>
      <c r="J19" s="329"/>
      <c r="K19" s="329"/>
      <c r="L19" s="329"/>
      <c r="M19" s="330"/>
      <c r="N19" s="329"/>
      <c r="O19" s="329"/>
      <c r="P19" s="329"/>
      <c r="Q19" s="339"/>
      <c r="R19" s="348"/>
      <c r="S19" s="343"/>
      <c r="T19" s="331"/>
      <c r="U19" s="331"/>
      <c r="V19" s="332"/>
      <c r="W19" s="331"/>
      <c r="X19" s="331"/>
      <c r="Y19" s="331"/>
      <c r="Z19" s="332"/>
      <c r="AA19" s="331"/>
      <c r="AB19" s="331"/>
      <c r="AC19" s="331"/>
      <c r="AD19" s="332"/>
      <c r="AE19" s="331"/>
      <c r="AF19" s="331"/>
      <c r="AG19" s="331"/>
      <c r="AH19" s="359"/>
      <c r="AI19" s="365"/>
      <c r="AJ19" s="343"/>
      <c r="AK19" s="331"/>
      <c r="AL19" s="331"/>
      <c r="AM19" s="332"/>
      <c r="AN19" s="331"/>
      <c r="AO19" s="331"/>
      <c r="AP19" s="331"/>
      <c r="AQ19" s="332"/>
      <c r="AR19" s="331"/>
      <c r="AS19" s="331"/>
      <c r="AT19" s="331"/>
      <c r="AU19" s="332"/>
      <c r="AV19" s="331"/>
      <c r="AW19" s="331"/>
      <c r="AX19" s="331"/>
      <c r="AY19" s="359"/>
      <c r="AZ19" s="365"/>
      <c r="BA19" s="343"/>
      <c r="BB19" s="331"/>
      <c r="BC19" s="331"/>
      <c r="BD19" s="332"/>
      <c r="BE19" s="331"/>
      <c r="BF19" s="331"/>
      <c r="BG19" s="331"/>
      <c r="BH19" s="332"/>
      <c r="BI19" s="331"/>
      <c r="BJ19" s="331"/>
      <c r="BK19" s="331"/>
      <c r="BL19" s="332"/>
      <c r="BM19" s="331"/>
      <c r="BN19" s="331"/>
      <c r="BO19" s="331"/>
      <c r="BP19" s="359"/>
      <c r="BQ19" s="365"/>
      <c r="BR19" s="343"/>
      <c r="BS19" s="331"/>
      <c r="BT19" s="331"/>
      <c r="BU19" s="332"/>
      <c r="BV19" s="331"/>
      <c r="BW19" s="331"/>
      <c r="BX19" s="331"/>
      <c r="BY19" s="332"/>
      <c r="BZ19" s="331"/>
      <c r="CA19" s="331"/>
      <c r="CB19" s="331"/>
      <c r="CC19" s="332"/>
      <c r="CD19" s="331"/>
      <c r="CE19" s="331"/>
      <c r="CF19" s="331"/>
      <c r="CG19" s="359"/>
      <c r="CH19" s="365"/>
      <c r="CI19" s="343"/>
      <c r="CJ19" s="331"/>
      <c r="CK19" s="331"/>
      <c r="CL19" s="332"/>
      <c r="CM19" s="331"/>
      <c r="CN19" s="331"/>
      <c r="CO19" s="331"/>
      <c r="CP19" s="332"/>
      <c r="CQ19" s="331"/>
      <c r="CR19" s="331"/>
      <c r="CS19" s="331"/>
      <c r="CT19" s="332"/>
      <c r="CU19" s="331"/>
      <c r="CV19" s="331"/>
      <c r="CW19" s="331"/>
      <c r="CX19" s="359"/>
      <c r="CY19" s="365"/>
      <c r="CZ19" s="343"/>
      <c r="DA19" s="331"/>
      <c r="DB19" s="331"/>
      <c r="DC19" s="332"/>
      <c r="DD19" s="331"/>
      <c r="DE19" s="331"/>
      <c r="DF19" s="331"/>
      <c r="DG19" s="332"/>
      <c r="DH19" s="331"/>
      <c r="DI19" s="331"/>
      <c r="DJ19" s="331"/>
      <c r="DK19" s="332"/>
      <c r="DL19" s="331"/>
      <c r="DM19" s="331"/>
      <c r="DN19" s="331"/>
      <c r="DO19" s="359"/>
      <c r="DP19" s="365"/>
      <c r="DQ19" s="343"/>
      <c r="DR19" s="331"/>
      <c r="DS19" s="331"/>
      <c r="DT19" s="332"/>
      <c r="DU19" s="331"/>
      <c r="DV19" s="331"/>
      <c r="DW19" s="331"/>
      <c r="DX19" s="332"/>
      <c r="DY19" s="331"/>
      <c r="DZ19" s="331"/>
      <c r="EA19" s="331"/>
      <c r="EB19" s="332"/>
      <c r="EC19" s="331"/>
      <c r="ED19" s="331"/>
      <c r="EE19" s="331"/>
      <c r="EF19" s="359"/>
      <c r="EG19" s="365"/>
      <c r="EH19" s="343"/>
      <c r="EI19" s="331"/>
      <c r="EJ19" s="331"/>
      <c r="EK19" s="332"/>
      <c r="EL19" s="331"/>
      <c r="EM19" s="331"/>
      <c r="EN19" s="331"/>
      <c r="EO19" s="332"/>
      <c r="EP19" s="331"/>
      <c r="EQ19" s="331"/>
      <c r="ER19" s="331"/>
      <c r="ES19" s="332"/>
      <c r="ET19" s="331"/>
      <c r="EU19" s="331"/>
      <c r="EV19" s="331"/>
      <c r="EW19" s="359"/>
      <c r="EX19" s="365"/>
      <c r="EY19" s="438">
        <f t="shared" ca="1" si="78"/>
        <v>0</v>
      </c>
    </row>
    <row r="20" spans="1:155" ht="28.5" customHeight="1" outlineLevel="1">
      <c r="A20" s="393" t="s">
        <v>326</v>
      </c>
      <c r="B20" s="329" t="str">
        <f t="array" ref="B20">IF(AND(НачИнвП_Дата&lt;=B$3,(КИнвП_Дата)&gt;B$3),
             SUMPRODUCT((MONTH(B$3)&amp;YEAR(B$3)=MONTH(Кредит_ИнвП[Дата выдачи и погашения кредита])&amp;YEAR(Кредит_ИнвП[Дата выдачи и погашения кредита]))*Кредит_ИнвП[Выдача, руб.])/1000,
             "")</f>
        <v/>
      </c>
      <c r="C20" s="329" t="str">
        <f ca="1">IF(AND(НачИнвП_Дата&lt;=C$3,(КИнвП_Дата)&gt;C$3),
             SUMPRODUCT((MONTH(C$3)&amp;YEAR(C$3)=MONTH(Кредит_ИнвП[Дата выдачи и погашения кредита])&amp;YEAR(Кредит_ИнвП[Дата выдачи и погашения кредита]))*Кредит_ИнвП[Выдача, руб.])/1000,
             "")</f>
        <v/>
      </c>
      <c r="D20" s="329" t="str">
        <f t="array" aca="1" ref="D20" ca="1">IF(AND(НачИнвП_Дата&lt;=D$3,(КИнвП_Дата)&gt;D$3),
             SUMPRODUCT((MONTH(D$3)&amp;YEAR(D$3)=MONTH(Кредит_ИнвП[Дата выдачи и погашения кредита])&amp;YEAR(Кредит_ИнвП[Дата выдачи и погашения кредита]))*Кредит_ИнвП[Выдача, руб.])/1000,
             "")</f>
        <v/>
      </c>
      <c r="E20" s="330">
        <f ca="1">SUM(B20:D20)</f>
        <v>0</v>
      </c>
      <c r="F20" s="329" t="str">
        <f t="array" aca="1" ref="F20" ca="1">IF(AND(НачИнвП_Дата&lt;=F$3,(КИнвП_Дата)&gt;F$3),
             SUMPRODUCT((MONTH(F$3)&amp;YEAR(F$3)=MONTH(Кредит_ИнвП[Дата выдачи и погашения кредита])&amp;YEAR(Кредит_ИнвП[Дата выдачи и погашения кредита]))*Кредит_ИнвП[Выдача, руб.])/1000,
             "")</f>
        <v/>
      </c>
      <c r="G20" s="329" t="str">
        <f t="array" aca="1" ref="G20" ca="1">IF(AND(НачИнвП_Дата&lt;=G$3,(КИнвП_Дата)&gt;G$3),
             SUMPRODUCT((MONTH(G$3)&amp;YEAR(G$3)=MONTH(Кредит_ИнвП[Дата выдачи и погашения кредита])&amp;YEAR(Кредит_ИнвП[Дата выдачи и погашения кредита]))*Кредит_ИнвП[Выдача, руб.])/1000,
             "")</f>
        <v/>
      </c>
      <c r="H20" s="329" t="str">
        <f t="array" aca="1" ref="H20" ca="1">IF(AND(НачИнвП_Дата&lt;=H$3,(КИнвП_Дата)&gt;H$3),
             SUMPRODUCT((MONTH(H$3)&amp;YEAR(H$3)=MONTH(Кредит_ИнвП[Дата выдачи и погашения кредита])&amp;YEAR(Кредит_ИнвП[Дата выдачи и погашения кредита]))*Кредит_ИнвП[Выдача, руб.])/1000,
             "")</f>
        <v/>
      </c>
      <c r="I20" s="330">
        <f ca="1">SUM(F20:H20)</f>
        <v>0</v>
      </c>
      <c r="J20" s="329" t="str">
        <f t="array" aca="1" ref="J20" ca="1">IF(AND(НачИнвП_Дата&lt;=J$3,(КИнвП_Дата)&gt;J$3),
             SUMPRODUCT((MONTH(J$3)&amp;YEAR(J$3)=MONTH(Кредит_ИнвП[Дата выдачи и погашения кредита])&amp;YEAR(Кредит_ИнвП[Дата выдачи и погашения кредита]))*Кредит_ИнвП[Выдача, руб.])/1000,
             "")</f>
        <v/>
      </c>
      <c r="K20" s="329" t="str">
        <f t="array" aca="1" ref="K20" ca="1">IF(AND(НачИнвП_Дата&lt;=K$3,(КИнвП_Дата)&gt;K$3),
             SUMPRODUCT((MONTH(K$3)&amp;YEAR(K$3)=MONTH(Кредит_ИнвП[Дата выдачи и погашения кредита])&amp;YEAR(Кредит_ИнвП[Дата выдачи и погашения кредита]))*Кредит_ИнвП[Выдача, руб.])/1000,
             "")</f>
        <v/>
      </c>
      <c r="L20" s="329" t="str">
        <f t="array" aca="1" ref="L20" ca="1">IF(AND(НачИнвП_Дата&lt;=L$3,(КИнвП_Дата)&gt;L$3),
             SUMPRODUCT((MONTH(L$3)&amp;YEAR(L$3)=MONTH(Кредит_ИнвП[Дата выдачи и погашения кредита])&amp;YEAR(Кредит_ИнвП[Дата выдачи и погашения кредита]))*Кредит_ИнвП[Выдача, руб.])/1000,
             "")</f>
        <v/>
      </c>
      <c r="M20" s="330">
        <f t="shared" ref="M20" ca="1" si="294">SUM(J20:L20)</f>
        <v>0</v>
      </c>
      <c r="N20" s="329">
        <f t="array" aca="1" ref="N20" ca="1">IF(AND(НачИнвП_Дата&lt;=N$3,(КИнвП_Дата)&gt;N$3),
             SUMPRODUCT((MONTH(N$3)&amp;YEAR(N$3)=MONTH(Кредит_ИнвП[Дата выдачи и погашения кредита])&amp;YEAR(Кредит_ИнвП[Дата выдачи и погашения кредита]))*Кредит_ИнвП[Выдача, руб.])/1000,
             "")</f>
        <v>250000</v>
      </c>
      <c r="O20" s="329">
        <f t="array" aca="1" ref="O20" ca="1">IF(AND(НачИнвП_Дата&lt;=O$3,(КИнвП_Дата)&gt;O$3),
             SUMPRODUCT((MONTH(O$3)&amp;YEAR(O$3)=MONTH(Кредит_ИнвП[Дата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P20" s="329">
        <f t="array" aca="1" ref="P20" ca="1">IF(AND(НачИнвП_Дата&lt;=P$3,(КИнвП_Дата)&gt;P$3),
             SUMPRODUCT((MONTH(P$3)&amp;YEAR(P$3)=MONTH(Кредит_ИнвП[Дата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Q20" s="339">
        <f t="shared" ref="Q20" ca="1" si="295">SUM(N20:P20)</f>
        <v>250000</v>
      </c>
      <c r="R20" s="348">
        <f ca="1">SUM(E20+I20+M20+Q20)</f>
        <v>250000</v>
      </c>
      <c r="S20" s="343">
        <f t="array" aca="1" ref="S20" ca="1">IF(AND(НачИнвП_Дата&lt;=S$3,(КИнвП_Дата)&gt;S$3),
             SUMPRODUCT((MONTH(S$3)&amp;YEAR(S$3)=MONTH(Кредит_ИнвП[Дата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T20" s="331">
        <f t="array" aca="1" ref="T20" ca="1">IF(AND(НачИнвП_Дата&lt;=T$3,(КИнвП_Дата)&gt;T$3),
             SUMPRODUCT((MONTH(T$3)&amp;YEAR(T$3)=MONTH(Кредит_ИнвП[Дата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U20" s="331">
        <f t="array" aca="1" ref="U20" ca="1">IF(AND(НачИнвП_Дата&lt;=U$3,(КИнвП_Дата)&gt;U$3),
             SUMPRODUCT((MONTH(U$3)&amp;YEAR(U$3)=MONTH(Кредит_ИнвП[Дата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V20" s="332">
        <f t="shared" ref="V20" ca="1" si="296">SUM(S20:U20)</f>
        <v>0</v>
      </c>
      <c r="W20" s="331">
        <f t="array" aca="1" ref="W20" ca="1">IF(AND(НачИнвП_Дата&lt;=W$3,(КИнвП_Дата)&gt;W$3),
             SUMPRODUCT((MONTH(W$3)&amp;YEAR(W$3)=MONTH(Кредит_ИнвП[Дата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X20" s="331">
        <f t="array" aca="1" ref="X20" ca="1">IF(AND(НачИнвП_Дата&lt;=X$3,(КИнвП_Дата)&gt;X$3),
             SUMPRODUCT((MONTH(X$3)&amp;YEAR(X$3)=MONTH(Кредит_ИнвП[Дата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Y20" s="331">
        <f t="array" aca="1" ref="Y20" ca="1">IF(AND(НачИнвП_Дата&lt;=Y$3,(КИнвП_Дата)&gt;Y$3),
             SUMPRODUCT((MONTH(Y$3)&amp;YEAR(Y$3)=MONTH(Кредит_ИнвП[Дата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Z20" s="332">
        <f t="shared" ref="Z20" ca="1" si="297">SUM(W20:Y20)</f>
        <v>0</v>
      </c>
      <c r="AA20" s="331">
        <f t="array" aca="1" ref="AA20" ca="1">IF(AND(НачИнвП_Дата&lt;=AA$3,(КИнвП_Дата)&gt;AA$3),
             SUMPRODUCT((MONTH(AA$3)&amp;YEAR(AA$3)=MONTH(Кредит_ИнвП[Дата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B20" s="331">
        <f t="array" aca="1" ref="AB20" ca="1">IF(AND(НачИнвП_Дата&lt;=AB$3,(КИнвП_Дата)&gt;AB$3),
             SUMPRODUCT((MONTH(AB$3)&amp;YEAR(AB$3)=MONTH(Кредит_ИнвП[Дата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C20" s="331">
        <f t="array" aca="1" ref="AC20" ca="1">IF(AND(НачИнвП_Дата&lt;=AC$3,(КИнвП_Дата)&gt;AC$3),
             SUMPRODUCT((MONTH(AC$3)&amp;YEAR(AC$3)=MONTH(Кредит_ИнвП[Дата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D20" s="332">
        <f t="shared" ref="AD20" ca="1" si="298">SUM(AA20:AC20)</f>
        <v>0</v>
      </c>
      <c r="AE20" s="331">
        <f t="array" aca="1" ref="AE20" ca="1">IF(AND(НачИнвП_Дата&lt;=AE$3,(КИнвП_Дата)&gt;AE$3),
             SUMPRODUCT((MONTH(AE$3)&amp;YEAR(AE$3)=MONTH(Кредит_ИнвП[Дата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F20" s="331">
        <f t="array" aca="1" ref="AF20" ca="1">IF(AND(НачИнвП_Дата&lt;=AF$3,(КИнвП_Дата)&gt;AF$3),
             SUMPRODUCT((MONTH(AF$3)&amp;YEAR(AF$3)=MONTH(Кредит_ИнвП[Дата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G20" s="331">
        <f t="array" aca="1" ref="AG20" ca="1">IF(AND(НачИнвП_Дата&lt;=AG$3,(КИнвП_Дата)&gt;AG$3),
             SUMPRODUCT((MONTH(AG$3)&amp;YEAR(AG$3)=MONTH(Кредит_ИнвП[Дата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H20" s="359">
        <f t="shared" ref="AH20" ca="1" si="299">SUM(AE20:AG20)</f>
        <v>0</v>
      </c>
      <c r="AI20" s="365">
        <f t="shared" ref="AI20" ca="1" si="300">SUM(V20+Z20+AD20+AH20)</f>
        <v>0</v>
      </c>
      <c r="AJ20" s="343" cm="1">
        <f t="array" aca="1" ref="AJ20" ca="1">SUMPRODUCT((MONTH(AJ$3)&amp;YEAR(AJ$3)=MONTH(Кредит_ИнвП[Дата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AK20" s="331" cm="1">
        <f t="array" aca="1" ref="AK20" ca="1">SUMPRODUCT((MONTH(AK$3)&amp;YEAR(AK$3)=MONTH(Кредит_ИнвП[Дата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AL20" s="331" cm="1">
        <f t="array" aca="1" ref="AL20" ca="1">SUMPRODUCT((MONTH(AL$3)&amp;YEAR(AL$3)=MONTH(Кредит_ИнвП[Дата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AM20" s="332">
        <f t="shared" ref="AM20" ca="1" si="301">SUM(AJ20:AL20)</f>
        <v>0</v>
      </c>
      <c r="AN20" s="331" cm="1">
        <f t="array" aca="1" ref="AN20" ca="1">SUMPRODUCT((MONTH(AN$3)&amp;YEAR(AN$3)=MONTH(Кредит_ИнвП[Дата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AO20" s="331" cm="1">
        <f t="array" aca="1" ref="AO20" ca="1">SUMPRODUCT((MONTH(AO$3)&amp;YEAR(AO$3)=MONTH(Кредит_ИнвП[Дата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AP20" s="331" cm="1">
        <f t="array" aca="1" ref="AP20" ca="1">SUMPRODUCT((MONTH(AP$3)&amp;YEAR(AP$3)=MONTH(Кредит_ИнвП[Дата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AQ20" s="332">
        <f t="shared" ref="AQ20" ca="1" si="302">SUM(AN20:AP20)</f>
        <v>0</v>
      </c>
      <c r="AR20" s="331" cm="1">
        <f t="array" aca="1" ref="AR20" ca="1">SUMPRODUCT((MONTH(AR$3)&amp;YEAR(AR$3)=MONTH(Кредит_ИнвП[Дата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AS20" s="331" cm="1">
        <f t="array" aca="1" ref="AS20" ca="1">SUMPRODUCT((MONTH(AS$3)&amp;YEAR(AS$3)=MONTH(Кредит_ИнвП[Дата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AT20" s="331" cm="1">
        <f t="array" aca="1" ref="AT20" ca="1">SUMPRODUCT((MONTH(AT$3)&amp;YEAR(AT$3)=MONTH(Кредит_ИнвП[Дата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AU20" s="332">
        <f t="shared" ref="AU20" ca="1" si="303">SUM(AR20:AT20)</f>
        <v>0</v>
      </c>
      <c r="AV20" s="331" cm="1">
        <f t="array" aca="1" ref="AV20" ca="1">SUMPRODUCT((MONTH(AV$3)&amp;YEAR(AV$3)=MONTH(Кредит_ИнвП[Дата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AW20" s="331" cm="1">
        <f t="array" aca="1" ref="AW20" ca="1">SUMPRODUCT((MONTH(AW$3)&amp;YEAR(AW$3)=MONTH(Кредит_ИнвП[Дата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AX20" s="331" cm="1">
        <f t="array" aca="1" ref="AX20" ca="1">SUMPRODUCT((MONTH(AX$3)&amp;YEAR(AX$3)=MONTH(Кредит_ИнвП[Дата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AY20" s="359">
        <f t="shared" ref="AY20" ca="1" si="304">SUM(AV20:AX20)</f>
        <v>0</v>
      </c>
      <c r="AZ20" s="365">
        <f t="shared" ref="AZ20" ca="1" si="305">SUM(AM20+AQ20+AU20+AY20)</f>
        <v>0</v>
      </c>
      <c r="BA20" s="343" cm="1">
        <f t="array" aca="1" ref="BA20" ca="1">SUMPRODUCT((MONTH(BA$3)&amp;YEAR(BA$3)=MONTH(Кредит_ИнвП[Дата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BB20" s="331" cm="1">
        <f t="array" aca="1" ref="BB20" ca="1">SUMPRODUCT((MONTH(BB$3)&amp;YEAR(BB$3)=MONTH(Кредит_ИнвП[Дата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BC20" s="331" cm="1">
        <f t="array" aca="1" ref="BC20" ca="1">SUMPRODUCT((MONTH(BC$3)&amp;YEAR(BC$3)=MONTH(Кредит_ИнвП[Дата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BD20" s="332">
        <f t="shared" ref="BD20" ca="1" si="306">SUM(BA20:BC20)</f>
        <v>0</v>
      </c>
      <c r="BE20" s="331" cm="1">
        <f t="array" aca="1" ref="BE20" ca="1">SUMPRODUCT((MONTH(BE$3)&amp;YEAR(BE$3)=MONTH(Кредит_ИнвП[Дата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BF20" s="331" cm="1">
        <f t="array" aca="1" ref="BF20" ca="1">SUMPRODUCT((MONTH(BF$3)&amp;YEAR(BF$3)=MONTH(Кредит_ИнвП[Дата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BG20" s="331" cm="1">
        <f t="array" aca="1" ref="BG20" ca="1">SUMPRODUCT((MONTH(BG$3)&amp;YEAR(BG$3)=MONTH(Кредит_ИнвП[Дата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BH20" s="332">
        <f t="shared" ref="BH20" ca="1" si="307">SUM(BE20:BG20)</f>
        <v>0</v>
      </c>
      <c r="BI20" s="331" cm="1">
        <f t="array" aca="1" ref="BI20" ca="1">SUMPRODUCT((MONTH(BI$3)&amp;YEAR(BI$3)=MONTH(Кредит_ИнвП[Дата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BJ20" s="331" cm="1">
        <f t="array" aca="1" ref="BJ20" ca="1">SUMPRODUCT((MONTH(BJ$3)&amp;YEAR(BJ$3)=MONTH(Кредит_ИнвП[Дата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BK20" s="331" cm="1">
        <f t="array" aca="1" ref="BK20" ca="1">SUMPRODUCT((MONTH(BK$3)&amp;YEAR(BK$3)=MONTH(Кредит_ИнвП[Дата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BL20" s="332">
        <f t="shared" ref="BL20" ca="1" si="308">SUM(BI20:BK20)</f>
        <v>0</v>
      </c>
      <c r="BM20" s="331" cm="1">
        <f t="array" aca="1" ref="BM20" ca="1">SUMPRODUCT((MONTH(BM$3)&amp;YEAR(BM$3)=MONTH(Кредит_ИнвП[Дата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BN20" s="331" cm="1">
        <f t="array" aca="1" ref="BN20" ca="1">SUMPRODUCT((MONTH(BN$3)&amp;YEAR(BN$3)=MONTH(Кредит_ИнвП[Дата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BO20" s="331" cm="1">
        <f t="array" aca="1" ref="BO20" ca="1">SUMPRODUCT((MONTH(BO$3)&amp;YEAR(BO$3)=MONTH(Кредит_ИнвП[Дата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BP20" s="359">
        <f t="shared" ref="BP20" ca="1" si="309">SUM(BM20:BO20)</f>
        <v>0</v>
      </c>
      <c r="BQ20" s="365">
        <f t="shared" ref="BQ20" ca="1" si="310">SUM(BD20+BH20+BL20+BP20)</f>
        <v>0</v>
      </c>
      <c r="BR20" s="343" cm="1">
        <f t="array" aca="1" ref="BR20" ca="1">SUMPRODUCT((MONTH(BR$3)&amp;YEAR(BR$3)=MONTH(Кредит_ИнвП[Дата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BS20" s="331" cm="1">
        <f t="array" aca="1" ref="BS20" ca="1">SUMPRODUCT((MONTH(BS$3)&amp;YEAR(BS$3)=MONTH(Кредит_ИнвП[Дата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BT20" s="331" cm="1">
        <f t="array" aca="1" ref="BT20" ca="1">SUMPRODUCT((MONTH(BT$3)&amp;YEAR(BT$3)=MONTH(Кредит_ИнвП[Дата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BU20" s="332">
        <f t="shared" ref="BU20" ca="1" si="311">SUM(BR20:BT20)</f>
        <v>0</v>
      </c>
      <c r="BV20" s="331" cm="1">
        <f t="array" aca="1" ref="BV20" ca="1">SUMPRODUCT((MONTH(BV$3)&amp;YEAR(BV$3)=MONTH(Кредит_ИнвП[Дата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BW20" s="331" cm="1">
        <f t="array" aca="1" ref="BW20" ca="1">SUMPRODUCT((MONTH(BW$3)&amp;YEAR(BW$3)=MONTH(Кредит_ИнвП[Дата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BX20" s="331" cm="1">
        <f t="array" aca="1" ref="BX20" ca="1">SUMPRODUCT((MONTH(BX$3)&amp;YEAR(BX$3)=MONTH(Кредит_ИнвП[Дата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BY20" s="332">
        <f t="shared" ref="BY20" ca="1" si="312">SUM(BV20:BX20)</f>
        <v>0</v>
      </c>
      <c r="BZ20" s="331" cm="1">
        <f t="array" aca="1" ref="BZ20" ca="1">SUMPRODUCT((MONTH(BZ$3)&amp;YEAR(BZ$3)=MONTH(Кредит_ИнвП[Дата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CA20" s="331" cm="1">
        <f t="array" aca="1" ref="CA20" ca="1">SUMPRODUCT((MONTH(CA$3)&amp;YEAR(CA$3)=MONTH(Кредит_ИнвП[Дата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CB20" s="331" cm="1">
        <f t="array" aca="1" ref="CB20" ca="1">SUMPRODUCT((MONTH(CB$3)&amp;YEAR(CB$3)=MONTH(Кредит_ИнвП[Дата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CC20" s="332">
        <f t="shared" ref="CC20" ca="1" si="313">SUM(BZ20:CB20)</f>
        <v>0</v>
      </c>
      <c r="CD20" s="331" cm="1">
        <f t="array" aca="1" ref="CD20" ca="1">SUMPRODUCT((MONTH(CD$3)&amp;YEAR(CD$3)=MONTH(Кредит_ИнвП[Дата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CE20" s="331" cm="1">
        <f t="array" aca="1" ref="CE20" ca="1">SUMPRODUCT((MONTH(CE$3)&amp;YEAR(CE$3)=MONTH(Кредит_ИнвП[Дата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CF20" s="331" cm="1">
        <f t="array" aca="1" ref="CF20" ca="1">SUMPRODUCT((MONTH(CF$3)&amp;YEAR(CF$3)=MONTH(Кредит_ИнвП[Дата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CG20" s="359">
        <f t="shared" ref="CG20" ca="1" si="314">SUM(CD20:CF20)</f>
        <v>0</v>
      </c>
      <c r="CH20" s="365">
        <f t="shared" ref="CH20" ca="1" si="315">SUM(BU20+BY20+CC20+CG20)</f>
        <v>0</v>
      </c>
      <c r="CI20" s="343" cm="1">
        <f t="array" aca="1" ref="CI20" ca="1">SUMPRODUCT((MONTH(CI$3)&amp;YEAR(CI$3)=MONTH(Кредит_ИнвП[Дата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CJ20" s="331" cm="1">
        <f t="array" aca="1" ref="CJ20" ca="1">SUMPRODUCT((MONTH(CJ$3)&amp;YEAR(CJ$3)=MONTH(Кредит_ИнвП[Дата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CK20" s="331" cm="1">
        <f t="array" aca="1" ref="CK20" ca="1">SUMPRODUCT((MONTH(CK$3)&amp;YEAR(CK$3)=MONTH(Кредит_ИнвП[Дата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CL20" s="332">
        <f t="shared" ref="CL20" ca="1" si="316">SUM(CI20:CK20)</f>
        <v>0</v>
      </c>
      <c r="CM20" s="331" cm="1">
        <f t="array" aca="1" ref="CM20" ca="1">SUMPRODUCT((MONTH(CM$3)&amp;YEAR(CM$3)=MONTH(Кредит_ИнвП[Дата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CN20" s="331" cm="1">
        <f t="array" aca="1" ref="CN20" ca="1">SUMPRODUCT((MONTH(CN$3)&amp;YEAR(CN$3)=MONTH(Кредит_ИнвП[Дата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CO20" s="331" cm="1">
        <f t="array" aca="1" ref="CO20" ca="1">SUMPRODUCT((MONTH(CO$3)&amp;YEAR(CO$3)=MONTH(Кредит_ИнвП[Дата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CP20" s="332">
        <f t="shared" ref="CP20" ca="1" si="317">SUM(CM20:CO20)</f>
        <v>0</v>
      </c>
      <c r="CQ20" s="331" cm="1">
        <f t="array" aca="1" ref="CQ20" ca="1">SUMPRODUCT((MONTH(CQ$3)&amp;YEAR(CQ$3)=MONTH(Кредит_ИнвП[Дата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CR20" s="331" cm="1">
        <f t="array" aca="1" ref="CR20" ca="1">SUMPRODUCT((MONTH(CR$3)&amp;YEAR(CR$3)=MONTH(Кредит_ИнвП[Дата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CS20" s="331" cm="1">
        <f t="array" aca="1" ref="CS20" ca="1">SUMPRODUCT((MONTH(CS$3)&amp;YEAR(CS$3)=MONTH(Кредит_ИнвП[Дата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CT20" s="332">
        <f t="shared" ref="CT20" ca="1" si="318">SUM(CQ20:CS20)</f>
        <v>0</v>
      </c>
      <c r="CU20" s="331" cm="1">
        <f t="array" aca="1" ref="CU20" ca="1">SUMPRODUCT((MONTH(CU$3)&amp;YEAR(CU$3)=MONTH(Кредит_ИнвП[Дата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CV20" s="331" cm="1">
        <f t="array" aca="1" ref="CV20" ca="1">SUMPRODUCT((MONTH(CV$3)&amp;YEAR(CV$3)=MONTH(Кредит_ИнвП[Дата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CW20" s="331" cm="1">
        <f t="array" aca="1" ref="CW20" ca="1">SUMPRODUCT((MONTH(CW$3)&amp;YEAR(CW$3)=MONTH(Кредит_ИнвП[Дата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CX20" s="359">
        <f t="shared" ref="CX20" ca="1" si="319">SUM(CU20:CW20)</f>
        <v>0</v>
      </c>
      <c r="CY20" s="365">
        <f t="shared" ref="CY20" ca="1" si="320">SUM(CL20+CP20+CT20+CX20)</f>
        <v>0</v>
      </c>
      <c r="CZ20" s="343" cm="1">
        <f t="array" aca="1" ref="CZ20" ca="1">SUMPRODUCT((MONTH(CZ$3)&amp;YEAR(CZ$3)=MONTH(Кредит_ИнвП[Дата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DA20" s="331" cm="1">
        <f t="array" aca="1" ref="DA20" ca="1">SUMPRODUCT((MONTH(DA$3)&amp;YEAR(DA$3)=MONTH(Кредит_ИнвП[Дата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DB20" s="331" cm="1">
        <f t="array" aca="1" ref="DB20" ca="1">SUMPRODUCT((MONTH(DB$3)&amp;YEAR(DB$3)=MONTH(Кредит_ИнвП[Дата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DC20" s="332">
        <f t="shared" ref="DC20" ca="1" si="321">SUM(CZ20:DB20)</f>
        <v>0</v>
      </c>
      <c r="DD20" s="331" cm="1">
        <f t="array" aca="1" ref="DD20" ca="1">SUMPRODUCT((MONTH(DD$3)&amp;YEAR(DD$3)=MONTH(Кредит_ИнвП[Дата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DE20" s="331" cm="1">
        <f t="array" aca="1" ref="DE20" ca="1">SUMPRODUCT((MONTH(DE$3)&amp;YEAR(DE$3)=MONTH(Кредит_ИнвП[Дата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DF20" s="331" cm="1">
        <f t="array" aca="1" ref="DF20" ca="1">SUMPRODUCT((MONTH(DF$3)&amp;YEAR(DF$3)=MONTH(Кредит_ИнвП[Дата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DG20" s="332">
        <f t="shared" ref="DG20" ca="1" si="322">SUM(DD20:DF20)</f>
        <v>0</v>
      </c>
      <c r="DH20" s="331" cm="1">
        <f t="array" aca="1" ref="DH20" ca="1">SUMPRODUCT((MONTH(DH$3)&amp;YEAR(DH$3)=MONTH(Кредит_ИнвП[Дата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DI20" s="331" cm="1">
        <f t="array" aca="1" ref="DI20" ca="1">SUMPRODUCT((MONTH(DI$3)&amp;YEAR(DI$3)=MONTH(Кредит_ИнвП[Дата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DJ20" s="331" cm="1">
        <f t="array" aca="1" ref="DJ20" ca="1">SUMPRODUCT((MONTH(DJ$3)&amp;YEAR(DJ$3)=MONTH(Кредит_ИнвП[Дата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DK20" s="332">
        <f t="shared" ref="DK20" ca="1" si="323">SUM(DH20:DJ20)</f>
        <v>0</v>
      </c>
      <c r="DL20" s="331" cm="1">
        <f t="array" aca="1" ref="DL20" ca="1">SUMPRODUCT((MONTH(DL$3)&amp;YEAR(DL$3)=MONTH(Кредит_ИнвП[Дата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DM20" s="331" cm="1">
        <f t="array" aca="1" ref="DM20" ca="1">SUMPRODUCT((MONTH(DM$3)&amp;YEAR(DM$3)=MONTH(Кредит_ИнвП[Дата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DN20" s="331" cm="1">
        <f t="array" aca="1" ref="DN20" ca="1">SUMPRODUCT((MONTH(DN$3)&amp;YEAR(DN$3)=MONTH(Кредит_ИнвП[Дата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DO20" s="359">
        <f t="shared" ref="DO20" ca="1" si="324">SUM(DL20:DN20)</f>
        <v>0</v>
      </c>
      <c r="DP20" s="365">
        <f t="shared" ref="DP20" ca="1" si="325">SUM(DC20+DG20+DK20+DO20)</f>
        <v>0</v>
      </c>
      <c r="DQ20" s="343" cm="1">
        <f t="array" aca="1" ref="DQ20" ca="1">SUMPRODUCT((MONTH(DQ$3)&amp;YEAR(DQ$3)=MONTH(Кредит_ИнвП[Дата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DR20" s="331" cm="1">
        <f t="array" aca="1" ref="DR20" ca="1">SUMPRODUCT((MONTH(DR$3)&amp;YEAR(DR$3)=MONTH(Кредит_ИнвП[Дата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DS20" s="331" cm="1">
        <f t="array" aca="1" ref="DS20" ca="1">SUMPRODUCT((MONTH(DS$3)&amp;YEAR(DS$3)=MONTH(Кредит_ИнвП[Дата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DT20" s="332">
        <f t="shared" ref="DT20" ca="1" si="326">SUM(DQ20:DS20)</f>
        <v>0</v>
      </c>
      <c r="DU20" s="331" cm="1">
        <f t="array" aca="1" ref="DU20" ca="1">SUMPRODUCT((MONTH(DU$3)&amp;YEAR(DU$3)=MONTH(Кредит_ИнвП[Дата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DV20" s="331" cm="1">
        <f t="array" aca="1" ref="DV20" ca="1">SUMPRODUCT((MONTH(DV$3)&amp;YEAR(DV$3)=MONTH(Кредит_ИнвП[Дата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DW20" s="331" cm="1">
        <f t="array" aca="1" ref="DW20" ca="1">SUMPRODUCT((MONTH(DW$3)&amp;YEAR(DW$3)=MONTH(Кредит_ИнвП[Дата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DX20" s="332">
        <f t="shared" ref="DX20" ca="1" si="327">SUM(DU20:DW20)</f>
        <v>0</v>
      </c>
      <c r="DY20" s="331" cm="1">
        <f t="array" aca="1" ref="DY20" ca="1">SUMPRODUCT((MONTH(DY$3)&amp;YEAR(DY$3)=MONTH(Кредит_ИнвП[Дата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DZ20" s="331" cm="1">
        <f t="array" aca="1" ref="DZ20" ca="1">SUMPRODUCT((MONTH(DZ$3)&amp;YEAR(DZ$3)=MONTH(Кредит_ИнвП[Дата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EA20" s="331" cm="1">
        <f t="array" aca="1" ref="EA20" ca="1">SUMPRODUCT((MONTH(EA$3)&amp;YEAR(EA$3)=MONTH(Кредит_ИнвП[Дата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EB20" s="332">
        <f t="shared" ref="EB20" ca="1" si="328">SUM(DY20:EA20)</f>
        <v>0</v>
      </c>
      <c r="EC20" s="331" cm="1">
        <f t="array" aca="1" ref="EC20" ca="1">SUMPRODUCT((MONTH(EC$3)&amp;YEAR(EC$3)=MONTH(Кредит_ИнвП[Дата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ED20" s="331" cm="1">
        <f t="array" aca="1" ref="ED20" ca="1">SUMPRODUCT((MONTH(ED$3)&amp;YEAR(ED$3)=MONTH(Кредит_ИнвП[Дата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EE20" s="331" cm="1">
        <f t="array" aca="1" ref="EE20" ca="1">SUMPRODUCT((MONTH(EE$3)&amp;YEAR(EE$3)=MONTH(Кредит_ИнвП[Дата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EF20" s="359">
        <f t="shared" ref="EF20" ca="1" si="329">SUM(EC20:EE20)</f>
        <v>0</v>
      </c>
      <c r="EG20" s="365">
        <f t="shared" ref="EG20" ca="1" si="330">SUM(DT20+DX20+EB20+EF20)</f>
        <v>0</v>
      </c>
      <c r="EH20" s="343" cm="1">
        <f t="array" aca="1" ref="EH20" ca="1">SUMPRODUCT((MONTH(EH$3)&amp;YEAR(EH$3)=MONTH(Кредит_ИнвП[Дата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EI20" s="331" cm="1">
        <f t="array" aca="1" ref="EI20" ca="1">SUMPRODUCT((MONTH(EI$3)&amp;YEAR(EI$3)=MONTH(Кредит_ИнвП[Дата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EJ20" s="331" cm="1">
        <f t="array" aca="1" ref="EJ20" ca="1">SUMPRODUCT((MONTH(EJ$3)&amp;YEAR(EJ$3)=MONTH(Кредит_ИнвП[Дата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EK20" s="332">
        <f t="shared" ref="EK20" ca="1" si="331">SUM(EH20:EJ20)</f>
        <v>0</v>
      </c>
      <c r="EL20" s="331" cm="1">
        <f t="array" aca="1" ref="EL20" ca="1">SUMPRODUCT((MONTH(EL$3)&amp;YEAR(EL$3)=MONTH(Кредит_ИнвП[Дата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EM20" s="331" cm="1">
        <f t="array" aca="1" ref="EM20" ca="1">SUMPRODUCT((MONTH(EM$3)&amp;YEAR(EM$3)=MONTH(Кредит_ИнвП[Дата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EN20" s="331" cm="1">
        <f t="array" aca="1" ref="EN20" ca="1">SUMPRODUCT((MONTH(EN$3)&amp;YEAR(EN$3)=MONTH(Кредит_ИнвП[Дата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EO20" s="332">
        <f t="shared" ref="EO20" ca="1" si="332">SUM(EL20:EN20)</f>
        <v>0</v>
      </c>
      <c r="EP20" s="331" cm="1">
        <f t="array" aca="1" ref="EP20" ca="1">SUMPRODUCT((MONTH(EP$3)&amp;YEAR(EP$3)=MONTH(Кредит_ИнвП[Дата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EQ20" s="331" cm="1">
        <f t="array" aca="1" ref="EQ20" ca="1">SUMPRODUCT((MONTH(EQ$3)&amp;YEAR(EQ$3)=MONTH(Кредит_ИнвП[Дата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ER20" s="331" cm="1">
        <f t="array" aca="1" ref="ER20" ca="1">SUMPRODUCT((MONTH(ER$3)&amp;YEAR(ER$3)=MONTH(Кредит_ИнвП[Дата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ES20" s="332">
        <f t="shared" ref="ES20" ca="1" si="333">SUM(EP20:ER20)</f>
        <v>0</v>
      </c>
      <c r="ET20" s="331" cm="1">
        <f t="array" aca="1" ref="ET20" ca="1">SUMPRODUCT((MONTH(ET$3)&amp;YEAR(ET$3)=MONTH(Кредит_ИнвП[Дата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EU20" s="331" cm="1">
        <f t="array" aca="1" ref="EU20" ca="1">SUMPRODUCT((MONTH(EU$3)&amp;YEAR(EU$3)=MONTH(Кредит_ИнвП[Дата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EV20" s="331" cm="1">
        <f t="array" aca="1" ref="EV20" ca="1">SUMPRODUCT((MONTH(EV$3)&amp;YEAR(EV$3)=MONTH(Кредит_ИнвП[Дата выдачи и погашения кредита])&amp;YEAR(Кредит_ИнвП[Дата выдачи и погашения кредита]))*Кредит_ИнвП[Выдача, руб.])/1000</f>
        <v>0</v>
      </c>
      <c r="EW20" s="359">
        <f t="shared" ref="EW20" ca="1" si="334">SUM(ET20:EV20)</f>
        <v>0</v>
      </c>
      <c r="EX20" s="365">
        <f t="shared" ref="EX20" ca="1" si="335">SUM(EK20+EO20+ES20+EW20)</f>
        <v>0</v>
      </c>
      <c r="EY20" s="438">
        <f t="shared" ca="1" si="78"/>
        <v>250000</v>
      </c>
    </row>
    <row r="21" spans="1:155">
      <c r="A21" s="207" t="s">
        <v>194</v>
      </c>
      <c r="B21" s="321">
        <f>B22+B28+B36</f>
        <v>0</v>
      </c>
      <c r="C21" s="321">
        <f t="shared" ref="C21:BN21" ca="1" si="336">C22+C28+C36</f>
        <v>0</v>
      </c>
      <c r="D21" s="321">
        <f t="shared" ca="1" si="336"/>
        <v>0</v>
      </c>
      <c r="E21" s="322">
        <f t="shared" ca="1" si="336"/>
        <v>0</v>
      </c>
      <c r="F21" s="321">
        <f t="shared" ca="1" si="336"/>
        <v>0</v>
      </c>
      <c r="G21" s="321">
        <f t="shared" ca="1" si="336"/>
        <v>0</v>
      </c>
      <c r="H21" s="321">
        <f t="shared" ca="1" si="336"/>
        <v>0</v>
      </c>
      <c r="I21" s="322">
        <f t="shared" ca="1" si="336"/>
        <v>0</v>
      </c>
      <c r="J21" s="321">
        <f t="shared" ref="J21:Q21" ca="1" si="337">J22+J28+J36</f>
        <v>0</v>
      </c>
      <c r="K21" s="321">
        <f t="shared" ca="1" si="337"/>
        <v>0</v>
      </c>
      <c r="L21" s="321">
        <f t="shared" ca="1" si="337"/>
        <v>0</v>
      </c>
      <c r="M21" s="322">
        <f t="shared" ca="1" si="337"/>
        <v>0</v>
      </c>
      <c r="N21" s="321">
        <f t="shared" ca="1" si="337"/>
        <v>1382.3127311461189</v>
      </c>
      <c r="O21" s="321">
        <f t="shared" ca="1" si="337"/>
        <v>2447.7853019406393</v>
      </c>
      <c r="P21" s="321">
        <f t="shared" ca="1" si="337"/>
        <v>2485.5886088159818</v>
      </c>
      <c r="Q21" s="337">
        <f t="shared" ca="1" si="337"/>
        <v>6315.6866419027401</v>
      </c>
      <c r="R21" s="346">
        <f t="shared" ca="1" si="336"/>
        <v>6315.6866419027401</v>
      </c>
      <c r="S21" s="341">
        <f t="shared" ca="1" si="336"/>
        <v>2372.7966397488585</v>
      </c>
      <c r="T21" s="323">
        <f t="shared" ca="1" si="336"/>
        <v>2477.1816407899546</v>
      </c>
      <c r="U21" s="323">
        <f t="shared" ca="1" si="336"/>
        <v>2328.313467214612</v>
      </c>
      <c r="V21" s="324">
        <f t="shared" ca="1" si="336"/>
        <v>7178.2917477534247</v>
      </c>
      <c r="W21" s="323">
        <f t="shared" ca="1" si="336"/>
        <v>2330.1786846803652</v>
      </c>
      <c r="X21" s="323">
        <f t="shared" ca="1" si="336"/>
        <v>2676.0985286803652</v>
      </c>
      <c r="Y21" s="323">
        <f t="shared" ca="1" si="336"/>
        <v>2285.8857707762559</v>
      </c>
      <c r="Z21" s="324">
        <f t="shared" ca="1" si="336"/>
        <v>7292.1629841369868</v>
      </c>
      <c r="AA21" s="323">
        <f t="shared" ca="1" si="336"/>
        <v>2355.1025871461188</v>
      </c>
      <c r="AB21" s="323">
        <f t="shared" ca="1" si="336"/>
        <v>2455.4907983789958</v>
      </c>
      <c r="AC21" s="323">
        <f t="shared" ca="1" si="336"/>
        <v>2425.7522477200914</v>
      </c>
      <c r="AD21" s="324">
        <f t="shared" ca="1" si="336"/>
        <v>7236.345633245206</v>
      </c>
      <c r="AE21" s="323">
        <f t="shared" ca="1" si="336"/>
        <v>2558.016264844749</v>
      </c>
      <c r="AF21" s="323">
        <f t="shared" ca="1" si="336"/>
        <v>2413.5387485159818</v>
      </c>
      <c r="AG21" s="323">
        <f t="shared" ca="1" si="336"/>
        <v>3950.2005036105024</v>
      </c>
      <c r="AH21" s="357">
        <f t="shared" ca="1" si="336"/>
        <v>8921.7555169712341</v>
      </c>
      <c r="AI21" s="363">
        <f t="shared" ca="1" si="336"/>
        <v>30628.555882106855</v>
      </c>
      <c r="AJ21" s="341">
        <f t="shared" ca="1" si="336"/>
        <v>5937.4085345433787</v>
      </c>
      <c r="AK21" s="323">
        <f t="shared" ca="1" si="336"/>
        <v>2445.2181909269407</v>
      </c>
      <c r="AL21" s="323">
        <f t="shared" ca="1" si="336"/>
        <v>2292.9253620091326</v>
      </c>
      <c r="AM21" s="324">
        <f t="shared" ca="1" si="336"/>
        <v>10675.552087479453</v>
      </c>
      <c r="AN21" s="323">
        <f t="shared" ca="1" si="336"/>
        <v>2295.9321312557076</v>
      </c>
      <c r="AO21" s="323">
        <f t="shared" ca="1" si="336"/>
        <v>2640.7104234748858</v>
      </c>
      <c r="AP21" s="323">
        <f t="shared" ca="1" si="336"/>
        <v>2251.6392173515983</v>
      </c>
      <c r="AQ21" s="324">
        <f t="shared" ca="1" si="336"/>
        <v>7188.2817720821913</v>
      </c>
      <c r="AR21" s="323">
        <f t="shared" ca="1" si="336"/>
        <v>2319.7144819406394</v>
      </c>
      <c r="AS21" s="323">
        <f t="shared" ca="1" si="336"/>
        <v>2420.1026931735159</v>
      </c>
      <c r="AT21" s="323">
        <f t="shared" ca="1" si="336"/>
        <v>2391.5056942954338</v>
      </c>
      <c r="AU21" s="324">
        <f t="shared" ca="1" si="336"/>
        <v>7131.3228694095887</v>
      </c>
      <c r="AV21" s="323">
        <f t="shared" ca="1" si="336"/>
        <v>2522.6281596392696</v>
      </c>
      <c r="AW21" s="323">
        <f t="shared" ca="1" si="336"/>
        <v>2379.2921950913242</v>
      </c>
      <c r="AX21" s="323">
        <f t="shared" ca="1" si="336"/>
        <v>2414.8123984050226</v>
      </c>
      <c r="AY21" s="357">
        <f t="shared" ca="1" si="336"/>
        <v>7316.7327531356168</v>
      </c>
      <c r="AZ21" s="363">
        <f t="shared" ca="1" si="336"/>
        <v>32311.889482106853</v>
      </c>
      <c r="BA21" s="341">
        <f t="shared" ca="1" si="336"/>
        <v>2299.3292555464482</v>
      </c>
      <c r="BB21" s="323">
        <f t="shared" ca="1" si="336"/>
        <v>2442.4228127923498</v>
      </c>
      <c r="BC21" s="323">
        <f t="shared" ca="1" si="336"/>
        <v>2254.8621978142078</v>
      </c>
      <c r="BD21" s="324">
        <f t="shared" ca="1" si="336"/>
        <v>6996.6142661530066</v>
      </c>
      <c r="BE21" s="323">
        <f t="shared" ca="1" si="336"/>
        <v>2259.1046085519129</v>
      </c>
      <c r="BF21" s="323">
        <f t="shared" ca="1" si="336"/>
        <v>2602.663374081967</v>
      </c>
      <c r="BG21" s="323">
        <f t="shared" ca="1" si="336"/>
        <v>2214.8272896174863</v>
      </c>
      <c r="BH21" s="324">
        <f t="shared" ca="1" si="336"/>
        <v>7076.5952722513666</v>
      </c>
      <c r="BI21" s="323">
        <f t="shared" ca="1" si="336"/>
        <v>2281.6835473497267</v>
      </c>
      <c r="BJ21" s="323">
        <f t="shared" ca="1" si="336"/>
        <v>2382.0798159836067</v>
      </c>
      <c r="BK21" s="323">
        <f t="shared" ca="1" si="336"/>
        <v>2354.7171590158468</v>
      </c>
      <c r="BL21" s="324">
        <f t="shared" ca="1" si="336"/>
        <v>7018.4805223491803</v>
      </c>
      <c r="BM21" s="323">
        <f t="shared" ca="1" si="336"/>
        <v>2484.621397251366</v>
      </c>
      <c r="BN21" s="323">
        <f t="shared" ca="1" si="336"/>
        <v>2342.5192547814208</v>
      </c>
      <c r="BO21" s="323">
        <f t="shared" ref="BO21:DZ21" ca="1" si="338">BO22+BO28+BO36</f>
        <v>2376.8217508191256</v>
      </c>
      <c r="BP21" s="357">
        <f t="shared" ca="1" si="338"/>
        <v>7203.9624028519138</v>
      </c>
      <c r="BQ21" s="363">
        <f t="shared" ca="1" si="338"/>
        <v>28295.652463605467</v>
      </c>
      <c r="BR21" s="341">
        <f t="shared" ca="1" si="338"/>
        <v>2266.6323241324203</v>
      </c>
      <c r="BS21" s="323">
        <f t="shared" ca="1" si="338"/>
        <v>2381.2912912009133</v>
      </c>
      <c r="BT21" s="323">
        <f t="shared" ca="1" si="338"/>
        <v>2222.1491515981734</v>
      </c>
      <c r="BU21" s="324">
        <f t="shared" ca="1" si="338"/>
        <v>6870.0727669315074</v>
      </c>
      <c r="BV21" s="323">
        <f t="shared" ca="1" si="338"/>
        <v>2227.4390244063925</v>
      </c>
      <c r="BW21" s="323">
        <f t="shared" ca="1" si="338"/>
        <v>2569.934213063927</v>
      </c>
      <c r="BX21" s="323">
        <f t="shared" ca="1" si="338"/>
        <v>2183.1461105022831</v>
      </c>
      <c r="BY21" s="324">
        <f t="shared" ca="1" si="338"/>
        <v>6980.519347972604</v>
      </c>
      <c r="BZ21" s="323">
        <f t="shared" ca="1" si="338"/>
        <v>2248.9382715296806</v>
      </c>
      <c r="CA21" s="323">
        <f t="shared" ca="1" si="338"/>
        <v>2349.3264827625571</v>
      </c>
      <c r="CB21" s="323">
        <f t="shared" ca="1" si="338"/>
        <v>2323.0125874461187</v>
      </c>
      <c r="CC21" s="324">
        <f t="shared" ca="1" si="338"/>
        <v>6921.277341738356</v>
      </c>
      <c r="CD21" s="323">
        <f t="shared" ca="1" si="338"/>
        <v>2451.8519492283108</v>
      </c>
      <c r="CE21" s="323">
        <f t="shared" ca="1" si="338"/>
        <v>2310.799088242009</v>
      </c>
      <c r="CF21" s="323">
        <f t="shared" ca="1" si="338"/>
        <v>2344.0361879940638</v>
      </c>
      <c r="CG21" s="357">
        <f t="shared" ca="1" si="338"/>
        <v>7106.687225464384</v>
      </c>
      <c r="CH21" s="363">
        <f t="shared" ca="1" si="338"/>
        <v>27878.55668210685</v>
      </c>
      <c r="CI21" s="341">
        <f t="shared" ca="1" si="338"/>
        <v>2231.2442189269404</v>
      </c>
      <c r="CJ21" s="323">
        <f t="shared" ca="1" si="338"/>
        <v>2349.3278413378998</v>
      </c>
      <c r="CK21" s="323">
        <f t="shared" ca="1" si="338"/>
        <v>2186.761046392694</v>
      </c>
      <c r="CL21" s="324">
        <f t="shared" ca="1" si="338"/>
        <v>6767.3331066575338</v>
      </c>
      <c r="CM21" s="323">
        <f t="shared" ca="1" si="338"/>
        <v>2193.1924709817354</v>
      </c>
      <c r="CN21" s="323">
        <f t="shared" ca="1" si="338"/>
        <v>2534.5461078584476</v>
      </c>
      <c r="CO21" s="323">
        <f t="shared" ca="1" si="338"/>
        <v>2148.8995570776256</v>
      </c>
      <c r="CP21" s="324">
        <f t="shared" ca="1" si="338"/>
        <v>6876.6381359178085</v>
      </c>
      <c r="CQ21" s="323">
        <f t="shared" ca="1" si="338"/>
        <v>2213.5501663242012</v>
      </c>
      <c r="CR21" s="323">
        <f t="shared" ca="1" si="338"/>
        <v>2313.9383775570777</v>
      </c>
      <c r="CS21" s="323">
        <f t="shared" ca="1" si="338"/>
        <v>2288.7660340214611</v>
      </c>
      <c r="CT21" s="324">
        <f t="shared" ca="1" si="338"/>
        <v>6816.2545779027405</v>
      </c>
      <c r="CU21" s="323">
        <f t="shared" ca="1" si="338"/>
        <v>2416.4638440228314</v>
      </c>
      <c r="CV21" s="323">
        <f t="shared" ca="1" si="338"/>
        <v>2276.5525348173514</v>
      </c>
      <c r="CW21" s="323">
        <f t="shared" ca="1" si="338"/>
        <v>2308.6480827885844</v>
      </c>
      <c r="CX21" s="357">
        <f t="shared" ca="1" si="338"/>
        <v>7001.6644616287685</v>
      </c>
      <c r="CY21" s="363">
        <f t="shared" ca="1" si="338"/>
        <v>27461.890282106848</v>
      </c>
      <c r="CZ21" s="341">
        <f t="shared" ca="1" si="338"/>
        <v>2195.856113721461</v>
      </c>
      <c r="DA21" s="323">
        <f t="shared" ca="1" si="338"/>
        <v>2317.3643914748859</v>
      </c>
      <c r="DB21" s="323">
        <f t="shared" ca="1" si="338"/>
        <v>2151.3729411872146</v>
      </c>
      <c r="DC21" s="324">
        <f t="shared" ca="1" si="338"/>
        <v>6664.593446383562</v>
      </c>
      <c r="DD21" s="323">
        <f t="shared" ca="1" si="338"/>
        <v>2158.9459175570778</v>
      </c>
      <c r="DE21" s="323">
        <f t="shared" ca="1" si="338"/>
        <v>2499.1580026529682</v>
      </c>
      <c r="DF21" s="323">
        <f t="shared" ca="1" si="338"/>
        <v>2114.653003652968</v>
      </c>
      <c r="DG21" s="324">
        <f t="shared" ca="1" si="338"/>
        <v>6772.7569238630149</v>
      </c>
      <c r="DH21" s="323">
        <f t="shared" ca="1" si="338"/>
        <v>2178.1620611187218</v>
      </c>
      <c r="DI21" s="323">
        <f t="shared" ca="1" si="338"/>
        <v>2278.5502723515983</v>
      </c>
      <c r="DJ21" s="323">
        <f t="shared" ca="1" si="338"/>
        <v>2254.5194805968035</v>
      </c>
      <c r="DK21" s="324">
        <f t="shared" ca="1" si="338"/>
        <v>6711.2318140671232</v>
      </c>
      <c r="DL21" s="323">
        <f t="shared" ca="1" si="338"/>
        <v>2381.0757388173515</v>
      </c>
      <c r="DM21" s="323">
        <f t="shared" ca="1" si="338"/>
        <v>2242.3059813926939</v>
      </c>
      <c r="DN21" s="323">
        <f t="shared" ca="1" si="338"/>
        <v>2273.259977583105</v>
      </c>
      <c r="DO21" s="357">
        <f t="shared" ca="1" si="338"/>
        <v>6896.6416977931513</v>
      </c>
      <c r="DP21" s="363">
        <f t="shared" ca="1" si="338"/>
        <v>27045.223882106853</v>
      </c>
      <c r="DQ21" s="341">
        <f t="shared" ca="1" si="338"/>
        <v>2158.1635899726775</v>
      </c>
      <c r="DR21" s="323">
        <f t="shared" ca="1" si="338"/>
        <v>2310.3646095136614</v>
      </c>
      <c r="DS21" s="323">
        <f t="shared" ca="1" si="338"/>
        <v>2113.6965322404371</v>
      </c>
      <c r="DT21" s="324">
        <f t="shared" ca="1" si="338"/>
        <v>6582.2247317267756</v>
      </c>
      <c r="DU21" s="323">
        <f t="shared" ca="1" si="338"/>
        <v>2122.4926741256832</v>
      </c>
      <c r="DV21" s="323">
        <f t="shared" ca="1" si="338"/>
        <v>2461.4977085081969</v>
      </c>
      <c r="DW21" s="323">
        <f t="shared" ca="1" si="338"/>
        <v>2078.215355191257</v>
      </c>
      <c r="DX21" s="324">
        <f t="shared" ca="1" si="338"/>
        <v>6662.2057378251375</v>
      </c>
      <c r="DY21" s="323">
        <f t="shared" ca="1" si="338"/>
        <v>2140.5178817759561</v>
      </c>
      <c r="DZ21" s="323">
        <f t="shared" ca="1" si="338"/>
        <v>2240.9141504098361</v>
      </c>
      <c r="EA21" s="323">
        <f t="shared" ref="EA21:EX21" ca="1" si="339">EA22+EA28+EA36</f>
        <v>2218.1052245896176</v>
      </c>
      <c r="EB21" s="324">
        <f t="shared" ca="1" si="339"/>
        <v>6599.5372567754093</v>
      </c>
      <c r="EC21" s="323">
        <f t="shared" ca="1" si="339"/>
        <v>2343.4557316775958</v>
      </c>
      <c r="ED21" s="323">
        <f t="shared" ca="1" si="339"/>
        <v>2205.9073203551916</v>
      </c>
      <c r="EE21" s="323">
        <f t="shared" ca="1" si="339"/>
        <v>2235.6560852453554</v>
      </c>
      <c r="EF21" s="357">
        <f t="shared" ca="1" si="339"/>
        <v>6785.0191372781428</v>
      </c>
      <c r="EG21" s="363">
        <f t="shared" ca="1" si="339"/>
        <v>26628.986863605467</v>
      </c>
      <c r="EH21" s="341">
        <f t="shared" ca="1" si="339"/>
        <v>2125.0799033105022</v>
      </c>
      <c r="EI21" s="323">
        <f t="shared" ca="1" si="339"/>
        <v>2253.4374917488585</v>
      </c>
      <c r="EJ21" s="323">
        <f t="shared" ca="1" si="339"/>
        <v>2080.5967307762558</v>
      </c>
      <c r="EK21" s="324">
        <f t="shared" ca="1" si="339"/>
        <v>6459.1141258356165</v>
      </c>
      <c r="EL21" s="323">
        <f t="shared" ca="1" si="339"/>
        <v>2090.4528107077626</v>
      </c>
      <c r="EM21" s="323">
        <f t="shared" ca="1" si="339"/>
        <v>2428.3817922420089</v>
      </c>
      <c r="EN21" s="323">
        <f t="shared" ca="1" si="339"/>
        <v>2046.1598968036531</v>
      </c>
      <c r="EO21" s="324">
        <f t="shared" ca="1" si="339"/>
        <v>6564.9944997534258</v>
      </c>
      <c r="EP21" s="323">
        <f t="shared" ca="1" si="339"/>
        <v>2107.3858507077625</v>
      </c>
      <c r="EQ21" s="323">
        <f t="shared" ca="1" si="339"/>
        <v>2207.7740619406395</v>
      </c>
      <c r="ER21" s="323">
        <f t="shared" ca="1" si="339"/>
        <v>2186.0263737474888</v>
      </c>
      <c r="ES21" s="324">
        <f t="shared" ca="1" si="339"/>
        <v>6501.1862863958904</v>
      </c>
      <c r="ET21" s="323">
        <f t="shared" ca="1" si="339"/>
        <v>2310.2995284063927</v>
      </c>
      <c r="EU21" s="323">
        <f t="shared" ca="1" si="339"/>
        <v>2173.8128745433792</v>
      </c>
      <c r="EV21" s="323">
        <f t="shared" ca="1" si="339"/>
        <v>2202.4837671721461</v>
      </c>
      <c r="EW21" s="357">
        <f t="shared" ca="1" si="339"/>
        <v>6686.5961701219185</v>
      </c>
      <c r="EX21" s="363">
        <f t="shared" ca="1" si="339"/>
        <v>26211.891082106849</v>
      </c>
      <c r="EY21" s="491">
        <f t="shared" ca="1" si="78"/>
        <v>232778</v>
      </c>
    </row>
    <row r="22" spans="1:155" collapsed="1">
      <c r="A22" s="208" t="s">
        <v>189</v>
      </c>
      <c r="B22" s="325">
        <f>SUM(B23:B27)</f>
        <v>0</v>
      </c>
      <c r="C22" s="325">
        <f ca="1">SUM(C23:C27)</f>
        <v>0</v>
      </c>
      <c r="D22" s="325">
        <f t="shared" ref="D22:BO22" ca="1" si="340">SUM(D23:D27)</f>
        <v>0</v>
      </c>
      <c r="E22" s="326">
        <f t="shared" ca="1" si="340"/>
        <v>0</v>
      </c>
      <c r="F22" s="325">
        <f t="shared" ca="1" si="340"/>
        <v>0</v>
      </c>
      <c r="G22" s="325">
        <f t="shared" ca="1" si="340"/>
        <v>0</v>
      </c>
      <c r="H22" s="325">
        <f t="shared" ca="1" si="340"/>
        <v>0</v>
      </c>
      <c r="I22" s="326">
        <f t="shared" ca="1" si="340"/>
        <v>0</v>
      </c>
      <c r="J22" s="325">
        <f t="shared" ref="J22:Q22" ca="1" si="341">SUM(J23:J27)</f>
        <v>0</v>
      </c>
      <c r="K22" s="325">
        <f t="shared" ca="1" si="341"/>
        <v>0</v>
      </c>
      <c r="L22" s="325">
        <f t="shared" ca="1" si="341"/>
        <v>0</v>
      </c>
      <c r="M22" s="326">
        <f t="shared" ca="1" si="341"/>
        <v>0</v>
      </c>
      <c r="N22" s="325">
        <f t="shared" ca="1" si="341"/>
        <v>834.36752566666678</v>
      </c>
      <c r="O22" s="325">
        <f t="shared" ca="1" si="341"/>
        <v>725.94404166666675</v>
      </c>
      <c r="P22" s="325">
        <f t="shared" ca="1" si="341"/>
        <v>732.44978196666671</v>
      </c>
      <c r="Q22" s="338">
        <f t="shared" ca="1" si="341"/>
        <v>2292.7613493000003</v>
      </c>
      <c r="R22" s="347">
        <f t="shared" ca="1" si="340"/>
        <v>2292.7613493000003</v>
      </c>
      <c r="S22" s="342">
        <f t="shared" ca="1" si="340"/>
        <v>622.60682166666675</v>
      </c>
      <c r="T22" s="327">
        <f t="shared" ca="1" si="340"/>
        <v>831.82439366666677</v>
      </c>
      <c r="U22" s="327">
        <f t="shared" ca="1" si="340"/>
        <v>584.02166666666676</v>
      </c>
      <c r="V22" s="328">
        <f t="shared" ca="1" si="340"/>
        <v>2038.4528820000003</v>
      </c>
      <c r="W22" s="327">
        <f t="shared" ca="1" si="340"/>
        <v>622.60682166666675</v>
      </c>
      <c r="X22" s="327">
        <f t="shared" ca="1" si="340"/>
        <v>937.70474566666667</v>
      </c>
      <c r="Y22" s="327">
        <f t="shared" ca="1" si="340"/>
        <v>584.02166666666676</v>
      </c>
      <c r="Z22" s="328">
        <f t="shared" ca="1" si="340"/>
        <v>2144.3332340000002</v>
      </c>
      <c r="AA22" s="327">
        <f t="shared" ca="1" si="340"/>
        <v>622.60682166666675</v>
      </c>
      <c r="AB22" s="327">
        <f t="shared" ca="1" si="340"/>
        <v>725.94404166666675</v>
      </c>
      <c r="AC22" s="327">
        <f t="shared" ca="1" si="340"/>
        <v>732.44978196666671</v>
      </c>
      <c r="AD22" s="328">
        <f t="shared" ca="1" si="340"/>
        <v>2081.0006453000001</v>
      </c>
      <c r="AE22" s="327">
        <f t="shared" ca="1" si="340"/>
        <v>834.36752566666678</v>
      </c>
      <c r="AF22" s="327">
        <f t="shared" ca="1" si="340"/>
        <v>725.94404166666675</v>
      </c>
      <c r="AG22" s="327">
        <f t="shared" ca="1" si="340"/>
        <v>732.44978196666671</v>
      </c>
      <c r="AH22" s="358">
        <f t="shared" ca="1" si="340"/>
        <v>2292.7613493000003</v>
      </c>
      <c r="AI22" s="364">
        <f t="shared" ca="1" si="340"/>
        <v>8556.5481106000007</v>
      </c>
      <c r="AJ22" s="342">
        <f t="shared" ca="1" si="340"/>
        <v>622.60682166666675</v>
      </c>
      <c r="AK22" s="327">
        <f t="shared" ca="1" si="340"/>
        <v>831.82439366666677</v>
      </c>
      <c r="AL22" s="327">
        <f t="shared" ca="1" si="340"/>
        <v>584.02166666666676</v>
      </c>
      <c r="AM22" s="328">
        <f t="shared" ca="1" si="340"/>
        <v>2038.4528820000003</v>
      </c>
      <c r="AN22" s="327">
        <f t="shared" ca="1" si="340"/>
        <v>622.60682166666675</v>
      </c>
      <c r="AO22" s="327">
        <f t="shared" ca="1" si="340"/>
        <v>937.70474566666667</v>
      </c>
      <c r="AP22" s="327">
        <f t="shared" ca="1" si="340"/>
        <v>584.02166666666676</v>
      </c>
      <c r="AQ22" s="328">
        <f t="shared" ca="1" si="340"/>
        <v>2144.3332340000002</v>
      </c>
      <c r="AR22" s="327">
        <f t="shared" ca="1" si="340"/>
        <v>622.60682166666675</v>
      </c>
      <c r="AS22" s="327">
        <f t="shared" ca="1" si="340"/>
        <v>725.94404166666675</v>
      </c>
      <c r="AT22" s="327">
        <f t="shared" ca="1" si="340"/>
        <v>732.44978196666671</v>
      </c>
      <c r="AU22" s="328">
        <f t="shared" ca="1" si="340"/>
        <v>2081.0006453000001</v>
      </c>
      <c r="AV22" s="327">
        <f t="shared" ca="1" si="340"/>
        <v>834.36752566666678</v>
      </c>
      <c r="AW22" s="327">
        <f t="shared" ca="1" si="340"/>
        <v>725.94404166666675</v>
      </c>
      <c r="AX22" s="327">
        <f t="shared" ca="1" si="340"/>
        <v>732.44978196666671</v>
      </c>
      <c r="AY22" s="358">
        <f t="shared" ca="1" si="340"/>
        <v>2292.7613493000003</v>
      </c>
      <c r="AZ22" s="364">
        <f t="shared" ca="1" si="340"/>
        <v>8556.5481106000007</v>
      </c>
      <c r="BA22" s="342">
        <f t="shared" ca="1" si="340"/>
        <v>622.60682166666675</v>
      </c>
      <c r="BB22" s="327">
        <f t="shared" ca="1" si="340"/>
        <v>831.82439366666677</v>
      </c>
      <c r="BC22" s="327">
        <f t="shared" ca="1" si="340"/>
        <v>584.02166666666676</v>
      </c>
      <c r="BD22" s="328">
        <f t="shared" ca="1" si="340"/>
        <v>2038.4528820000003</v>
      </c>
      <c r="BE22" s="327">
        <f t="shared" ca="1" si="340"/>
        <v>622.60682166666675</v>
      </c>
      <c r="BF22" s="327">
        <f t="shared" ca="1" si="340"/>
        <v>937.70474566666667</v>
      </c>
      <c r="BG22" s="327">
        <f t="shared" ca="1" si="340"/>
        <v>584.02166666666676</v>
      </c>
      <c r="BH22" s="328">
        <f t="shared" ca="1" si="340"/>
        <v>2144.3332340000002</v>
      </c>
      <c r="BI22" s="327">
        <f t="shared" ca="1" si="340"/>
        <v>622.60682166666675</v>
      </c>
      <c r="BJ22" s="327">
        <f t="shared" ca="1" si="340"/>
        <v>725.94404166666675</v>
      </c>
      <c r="BK22" s="327">
        <f t="shared" ca="1" si="340"/>
        <v>732.44978196666671</v>
      </c>
      <c r="BL22" s="328">
        <f t="shared" ca="1" si="340"/>
        <v>2081.0006453000001</v>
      </c>
      <c r="BM22" s="327">
        <f t="shared" ca="1" si="340"/>
        <v>834.36752566666678</v>
      </c>
      <c r="BN22" s="327">
        <f t="shared" ca="1" si="340"/>
        <v>725.94404166666675</v>
      </c>
      <c r="BO22" s="327">
        <f t="shared" ca="1" si="340"/>
        <v>732.44978196666671</v>
      </c>
      <c r="BP22" s="358">
        <f t="shared" ref="BP22:EA22" ca="1" si="342">SUM(BP23:BP27)</f>
        <v>2292.7613493000003</v>
      </c>
      <c r="BQ22" s="364">
        <f t="shared" ca="1" si="342"/>
        <v>8556.5481106000007</v>
      </c>
      <c r="BR22" s="342">
        <f t="shared" ca="1" si="342"/>
        <v>622.60682166666675</v>
      </c>
      <c r="BS22" s="327">
        <f t="shared" ca="1" si="342"/>
        <v>831.82439366666677</v>
      </c>
      <c r="BT22" s="327">
        <f t="shared" ca="1" si="342"/>
        <v>584.02166666666676</v>
      </c>
      <c r="BU22" s="328">
        <f t="shared" ca="1" si="342"/>
        <v>2038.4528820000003</v>
      </c>
      <c r="BV22" s="327">
        <f t="shared" ca="1" si="342"/>
        <v>622.60682166666675</v>
      </c>
      <c r="BW22" s="327">
        <f t="shared" ca="1" si="342"/>
        <v>937.70474566666667</v>
      </c>
      <c r="BX22" s="327">
        <f t="shared" ca="1" si="342"/>
        <v>584.02166666666676</v>
      </c>
      <c r="BY22" s="328">
        <f t="shared" ca="1" si="342"/>
        <v>2144.3332340000002</v>
      </c>
      <c r="BZ22" s="327">
        <f t="shared" ca="1" si="342"/>
        <v>622.60682166666675</v>
      </c>
      <c r="CA22" s="327">
        <f t="shared" ca="1" si="342"/>
        <v>725.94404166666675</v>
      </c>
      <c r="CB22" s="327">
        <f t="shared" ca="1" si="342"/>
        <v>732.44978196666671</v>
      </c>
      <c r="CC22" s="328">
        <f t="shared" ca="1" si="342"/>
        <v>2081.0006453000001</v>
      </c>
      <c r="CD22" s="327">
        <f t="shared" ca="1" si="342"/>
        <v>834.36752566666678</v>
      </c>
      <c r="CE22" s="327">
        <f t="shared" ca="1" si="342"/>
        <v>725.94404166666675</v>
      </c>
      <c r="CF22" s="327">
        <f t="shared" ca="1" si="342"/>
        <v>732.44978196666671</v>
      </c>
      <c r="CG22" s="358">
        <f t="shared" ca="1" si="342"/>
        <v>2292.7613493000003</v>
      </c>
      <c r="CH22" s="364">
        <f t="shared" ca="1" si="342"/>
        <v>8556.5481106000007</v>
      </c>
      <c r="CI22" s="342">
        <f t="shared" ca="1" si="342"/>
        <v>622.60682166666675</v>
      </c>
      <c r="CJ22" s="327">
        <f t="shared" ca="1" si="342"/>
        <v>831.82439366666677</v>
      </c>
      <c r="CK22" s="327">
        <f t="shared" ca="1" si="342"/>
        <v>584.02166666666676</v>
      </c>
      <c r="CL22" s="328">
        <f t="shared" ca="1" si="342"/>
        <v>2038.4528820000003</v>
      </c>
      <c r="CM22" s="327">
        <f t="shared" ca="1" si="342"/>
        <v>622.60682166666675</v>
      </c>
      <c r="CN22" s="327">
        <f t="shared" ca="1" si="342"/>
        <v>937.70474566666667</v>
      </c>
      <c r="CO22" s="327">
        <f t="shared" ca="1" si="342"/>
        <v>584.02166666666676</v>
      </c>
      <c r="CP22" s="328">
        <f t="shared" ca="1" si="342"/>
        <v>2144.3332340000002</v>
      </c>
      <c r="CQ22" s="327">
        <f t="shared" ca="1" si="342"/>
        <v>622.60682166666675</v>
      </c>
      <c r="CR22" s="327">
        <f t="shared" ca="1" si="342"/>
        <v>725.94404166666675</v>
      </c>
      <c r="CS22" s="327">
        <f t="shared" ca="1" si="342"/>
        <v>732.44978196666671</v>
      </c>
      <c r="CT22" s="328">
        <f t="shared" ca="1" si="342"/>
        <v>2081.0006453000001</v>
      </c>
      <c r="CU22" s="327">
        <f t="shared" ca="1" si="342"/>
        <v>834.36752566666678</v>
      </c>
      <c r="CV22" s="327">
        <f t="shared" ca="1" si="342"/>
        <v>725.94404166666675</v>
      </c>
      <c r="CW22" s="327">
        <f t="shared" ca="1" si="342"/>
        <v>732.44978196666671</v>
      </c>
      <c r="CX22" s="358">
        <f t="shared" ca="1" si="342"/>
        <v>2292.7613493000003</v>
      </c>
      <c r="CY22" s="364">
        <f t="shared" ca="1" si="342"/>
        <v>8556.5481106000007</v>
      </c>
      <c r="CZ22" s="342">
        <f t="shared" ca="1" si="342"/>
        <v>622.60682166666675</v>
      </c>
      <c r="DA22" s="327">
        <f t="shared" ca="1" si="342"/>
        <v>831.82439366666677</v>
      </c>
      <c r="DB22" s="327">
        <f t="shared" ca="1" si="342"/>
        <v>584.02166666666676</v>
      </c>
      <c r="DC22" s="328">
        <f t="shared" ca="1" si="342"/>
        <v>2038.4528820000003</v>
      </c>
      <c r="DD22" s="327">
        <f t="shared" ca="1" si="342"/>
        <v>622.60682166666675</v>
      </c>
      <c r="DE22" s="327">
        <f t="shared" ca="1" si="342"/>
        <v>937.70474566666667</v>
      </c>
      <c r="DF22" s="327">
        <f t="shared" ca="1" si="342"/>
        <v>584.02166666666676</v>
      </c>
      <c r="DG22" s="328">
        <f t="shared" ca="1" si="342"/>
        <v>2144.3332340000002</v>
      </c>
      <c r="DH22" s="327">
        <f t="shared" ca="1" si="342"/>
        <v>622.60682166666675</v>
      </c>
      <c r="DI22" s="327">
        <f t="shared" ca="1" si="342"/>
        <v>725.94404166666675</v>
      </c>
      <c r="DJ22" s="327">
        <f t="shared" ca="1" si="342"/>
        <v>732.44978196666671</v>
      </c>
      <c r="DK22" s="328">
        <f t="shared" ca="1" si="342"/>
        <v>2081.0006453000001</v>
      </c>
      <c r="DL22" s="327">
        <f t="shared" ca="1" si="342"/>
        <v>834.36752566666678</v>
      </c>
      <c r="DM22" s="327">
        <f t="shared" ca="1" si="342"/>
        <v>725.94404166666675</v>
      </c>
      <c r="DN22" s="327">
        <f t="shared" ca="1" si="342"/>
        <v>732.44978196666671</v>
      </c>
      <c r="DO22" s="358">
        <f t="shared" ca="1" si="342"/>
        <v>2292.7613493000003</v>
      </c>
      <c r="DP22" s="364">
        <f t="shared" ca="1" si="342"/>
        <v>8556.5481106000007</v>
      </c>
      <c r="DQ22" s="342">
        <f t="shared" ca="1" si="342"/>
        <v>622.60682166666675</v>
      </c>
      <c r="DR22" s="327">
        <f t="shared" ca="1" si="342"/>
        <v>831.82439366666677</v>
      </c>
      <c r="DS22" s="327">
        <f t="shared" ca="1" si="342"/>
        <v>584.02166666666676</v>
      </c>
      <c r="DT22" s="328">
        <f t="shared" ca="1" si="342"/>
        <v>2038.4528820000003</v>
      </c>
      <c r="DU22" s="327">
        <f t="shared" ca="1" si="342"/>
        <v>622.60682166666675</v>
      </c>
      <c r="DV22" s="327">
        <f t="shared" ca="1" si="342"/>
        <v>937.70474566666667</v>
      </c>
      <c r="DW22" s="327">
        <f t="shared" ca="1" si="342"/>
        <v>584.02166666666676</v>
      </c>
      <c r="DX22" s="328">
        <f t="shared" ca="1" si="342"/>
        <v>2144.3332340000002</v>
      </c>
      <c r="DY22" s="327">
        <f t="shared" ca="1" si="342"/>
        <v>622.60682166666675</v>
      </c>
      <c r="DZ22" s="327">
        <f t="shared" ca="1" si="342"/>
        <v>725.94404166666675</v>
      </c>
      <c r="EA22" s="327">
        <f t="shared" ca="1" si="342"/>
        <v>732.44978196666671</v>
      </c>
      <c r="EB22" s="328">
        <f t="shared" ref="EB22:EX22" ca="1" si="343">SUM(EB23:EB27)</f>
        <v>2081.0006453000001</v>
      </c>
      <c r="EC22" s="327">
        <f t="shared" ca="1" si="343"/>
        <v>834.36752566666678</v>
      </c>
      <c r="ED22" s="327">
        <f t="shared" ca="1" si="343"/>
        <v>725.94404166666675</v>
      </c>
      <c r="EE22" s="327">
        <f t="shared" ca="1" si="343"/>
        <v>732.44978196666671</v>
      </c>
      <c r="EF22" s="358">
        <f t="shared" ca="1" si="343"/>
        <v>2292.7613493000003</v>
      </c>
      <c r="EG22" s="364">
        <f t="shared" ca="1" si="343"/>
        <v>8556.5481106000007</v>
      </c>
      <c r="EH22" s="342">
        <f t="shared" ca="1" si="343"/>
        <v>622.60682166666675</v>
      </c>
      <c r="EI22" s="327">
        <f t="shared" ca="1" si="343"/>
        <v>831.82439366666677</v>
      </c>
      <c r="EJ22" s="327">
        <f t="shared" ca="1" si="343"/>
        <v>584.02166666666676</v>
      </c>
      <c r="EK22" s="328">
        <f t="shared" ca="1" si="343"/>
        <v>2038.4528820000003</v>
      </c>
      <c r="EL22" s="327">
        <f t="shared" ca="1" si="343"/>
        <v>622.60682166666675</v>
      </c>
      <c r="EM22" s="327">
        <f t="shared" ca="1" si="343"/>
        <v>937.70474566666667</v>
      </c>
      <c r="EN22" s="327">
        <f t="shared" ca="1" si="343"/>
        <v>584.02166666666676</v>
      </c>
      <c r="EO22" s="328">
        <f t="shared" ca="1" si="343"/>
        <v>2144.3332340000002</v>
      </c>
      <c r="EP22" s="327">
        <f t="shared" ca="1" si="343"/>
        <v>622.60682166666675</v>
      </c>
      <c r="EQ22" s="327">
        <f t="shared" ca="1" si="343"/>
        <v>725.94404166666675</v>
      </c>
      <c r="ER22" s="327">
        <f t="shared" ca="1" si="343"/>
        <v>732.44978196666671</v>
      </c>
      <c r="ES22" s="328">
        <f t="shared" ca="1" si="343"/>
        <v>2081.0006453000001</v>
      </c>
      <c r="ET22" s="327">
        <f t="shared" ca="1" si="343"/>
        <v>834.36752566666678</v>
      </c>
      <c r="EU22" s="327">
        <f t="shared" ca="1" si="343"/>
        <v>725.94404166666675</v>
      </c>
      <c r="EV22" s="327">
        <f t="shared" ca="1" si="343"/>
        <v>732.44978196666671</v>
      </c>
      <c r="EW22" s="358">
        <f t="shared" ca="1" si="343"/>
        <v>2292.7613493000003</v>
      </c>
      <c r="EX22" s="364">
        <f t="shared" ca="1" si="343"/>
        <v>8556.5481106000007</v>
      </c>
      <c r="EY22" s="492">
        <f t="shared" ca="1" si="78"/>
        <v>70745</v>
      </c>
    </row>
    <row r="23" spans="1:155" hidden="1" outlineLevel="1">
      <c r="A23" s="396" t="s">
        <v>195</v>
      </c>
      <c r="B23" s="329" t="str">
        <f>IFERROR(IF(AND(НачИнвП_Дата&lt;=B$3,(КИнвП_Дата)&gt;B$3),
             INDEX(Ф2_тек.деят.,MATCH("Себестоимость: закупка у членов кооператива, т.руб.",Ф2!$A$9:$A$45,0),MATCH(ПДДС!B$3,Ф2!$3:$3,0)),
             ""),0)</f>
        <v/>
      </c>
      <c r="C23" s="329" t="str">
        <f ca="1">IFERROR(IF(AND(НачИнвП_Дата&lt;=C$3,(КИнвП_Дата)&gt;C$3),
             INDEX(Ф2_тек.деят.,MATCH("Себестоимость: закупка у членов кооператива, т.руб.",Ф2!$A$9:$A$45,0),MATCH(ПДДС!C$3,Ф2!$3:$3,0)),
             ""),0)</f>
        <v/>
      </c>
      <c r="D23" s="329" t="str">
        <f ca="1">IFERROR(IF(AND(НачИнвП_Дата&lt;=D$3,(КИнвП_Дата)&gt;D$3),
             INDEX(Ф2_тек.деят.,MATCH("Себестоимость: закупка у членов кооператива, т.руб.",Ф2!$A$9:$A$45,0),MATCH(ПДДС!D$3,Ф2!$3:$3,0)),
             ""),0)</f>
        <v/>
      </c>
      <c r="E23" s="330">
        <f t="shared" ref="E23" ca="1" si="344">SUM(B23:D23)</f>
        <v>0</v>
      </c>
      <c r="F23" s="329" t="str">
        <f ca="1">IFERROR(IF(AND(НачИнвП_Дата&lt;=F$3,(КИнвП_Дата)&gt;F$3),
             INDEX(Ф2_тек.деят.,MATCH("Себестоимость: закупка у членов кооператива, т.руб.",Ф2!$A$9:$A$45,0),MATCH(ПДДС!F$3,Ф2!$3:$3,0)),
             ""),0)</f>
        <v/>
      </c>
      <c r="G23" s="329" t="str">
        <f ca="1">IFERROR(IF(AND(НачИнвП_Дата&lt;=G$3,(КИнвП_Дата)&gt;G$3),
             INDEX(Ф2_тек.деят.,MATCH("Себестоимость: закупка у членов кооператива, т.руб.",Ф2!$A$9:$A$45,0),MATCH(ПДДС!G$3,Ф2!$3:$3,0)),
             ""),0)</f>
        <v/>
      </c>
      <c r="H23" s="329" t="str">
        <f ca="1">IFERROR(IF(AND(НачИнвП_Дата&lt;=H$3,(КИнвП_Дата)&gt;H$3),
             INDEX(Ф2_тек.деят.,MATCH("Себестоимость: закупка у членов кооператива, т.руб.",Ф2!$A$9:$A$45,0),MATCH(ПДДС!H$3,Ф2!$3:$3,0)),
             ""),0)</f>
        <v/>
      </c>
      <c r="I23" s="330">
        <f t="shared" ref="I23" ca="1" si="345">SUM(F23:H23)</f>
        <v>0</v>
      </c>
      <c r="J23" s="329" t="str">
        <f ca="1">IFERROR(IF(AND(НачИнвП_Дата&lt;=J$3,(КИнвП_Дата)&gt;J$3),
             INDEX(Ф2_тек.деят.,MATCH("Себестоимость: закупка у членов кооператива, т.руб.",Ф2!$A$9:$A$45,0),MATCH(ПДДС!J$3,Ф2!$3:$3,0)),
             ""),0)</f>
        <v/>
      </c>
      <c r="K23" s="329" t="str">
        <f ca="1">IFERROR(IF(AND(НачИнвП_Дата&lt;=K$3,(КИнвП_Дата)&gt;K$3),
             INDEX(Ф2_тек.деят.,MATCH("Себестоимость: закупка у членов кооператива, т.руб.",Ф2!$A$9:$A$45,0),MATCH(ПДДС!K$3,Ф2!$3:$3,0)),
             ""),0)</f>
        <v/>
      </c>
      <c r="L23" s="329" t="str">
        <f ca="1">IFERROR(IF(AND(НачИнвП_Дата&lt;=L$3,(КИнвП_Дата)&gt;L$3),
             INDEX(Ф2_тек.деят.,MATCH("Себестоимость: закупка у членов кооператива, т.руб.",Ф2!$A$9:$A$45,0),MATCH(ПДДС!L$3,Ф2!$3:$3,0)),
             ""),0)</f>
        <v/>
      </c>
      <c r="M23" s="330">
        <f t="shared" ref="M23:M25" ca="1" si="346">SUM(J23:L23)</f>
        <v>0</v>
      </c>
      <c r="N23" s="329">
        <f ca="1">IFERROR(IF(AND(НачИнвП_Дата&lt;=N$3,(КИнвП_Дата)&gt;N$3),
             INDEX(Ф2_тек.деят.,MATCH("Себестоимость: закупка у членов кооператива, т.руб.",Ф2!$A$9:$A$45,0),MATCH(ПДДС!N$3,Ф2!$3:$3,0)),
             ""),0)</f>
        <v>0</v>
      </c>
      <c r="O23" s="329">
        <f ca="1">IFERROR(IF(AND(НачИнвП_Дата&lt;=O$3,(КИнвП_Дата)&gt;O$3),
             INDEX(Ф2_тек.деят.,MATCH("Себестоимость: закупка у членов кооператива, т.руб.",Ф2!$A$9:$A$45,0),MATCH(ПДДС!O$3,Ф2!$3:$3,0)),
             ""),0)</f>
        <v>0</v>
      </c>
      <c r="P23" s="329">
        <f ca="1">IFERROR(IF(AND(НачИнвП_Дата&lt;=P$3,(КИнвП_Дата)&gt;P$3),
             INDEX(Ф2_тек.деят.,MATCH("Себестоимость: закупка у членов кооператива, т.руб.",Ф2!$A$9:$A$45,0),MATCH(ПДДС!P$3,Ф2!$3:$3,0)),
             ""),0)</f>
        <v>0</v>
      </c>
      <c r="Q23" s="339">
        <f t="shared" ref="Q23:Q25" ca="1" si="347">SUM(N23:P23)</f>
        <v>0</v>
      </c>
      <c r="R23" s="348">
        <f t="shared" ref="R23" ca="1" si="348">SUM(E23+I23+M23+Q23)</f>
        <v>0</v>
      </c>
      <c r="S23" s="343">
        <f ca="1">IFERROR(IF(AND(НачИнвП_Дата&lt;=S$3,(КИнвП_Дата)&gt;S$3),
             INDEX(Ф2_тек.деят.,MATCH("Себестоимость: закупка у членов кооператива, т.руб.",Ф2!$A$9:$A$45,0),MATCH(ПДДС!S$3,Ф2!$3:$3,0)),
             ""),0)</f>
        <v>0</v>
      </c>
      <c r="T23" s="331">
        <f ca="1">IFERROR(IF(AND(НачИнвП_Дата&lt;=T$3,(КИнвП_Дата)&gt;T$3),
             INDEX(Ф2_тек.деят.,MATCH("Себестоимость: закупка у членов кооператива, т.руб.",Ф2!$A$9:$A$45,0),MATCH(ПДДС!T$3,Ф2!$3:$3,0)),
             ""),0)</f>
        <v>0</v>
      </c>
      <c r="U23" s="331">
        <f ca="1">IFERROR(IF(AND(НачИнвП_Дата&lt;=U$3,(КИнвП_Дата)&gt;U$3),
             INDEX(Ф2_тек.деят.,MATCH("Себестоимость: закупка у членов кооператива, т.руб.",Ф2!$A$9:$A$45,0),MATCH(ПДДС!U$3,Ф2!$3:$3,0)),
             ""),0)</f>
        <v>0</v>
      </c>
      <c r="V23" s="332">
        <f t="shared" ref="V23:V25" ca="1" si="349">SUM(S23:U23)</f>
        <v>0</v>
      </c>
      <c r="W23" s="331">
        <f ca="1">IFERROR(IF(AND(НачИнвП_Дата&lt;=W$3,(КИнвП_Дата)&gt;W$3),
             INDEX(Ф2_тек.деят.,MATCH("Себестоимость: закупка у членов кооператива, т.руб.",Ф2!$A$9:$A$45,0),MATCH(ПДДС!W$3,Ф2!$3:$3,0)),
             ""),0)</f>
        <v>0</v>
      </c>
      <c r="X23" s="331">
        <f ca="1">IFERROR(IF(AND(НачИнвП_Дата&lt;=X$3,(КИнвП_Дата)&gt;X$3),
             INDEX(Ф2_тек.деят.,MATCH("Себестоимость: закупка у членов кооператива, т.руб.",Ф2!$A$9:$A$45,0),MATCH(ПДДС!X$3,Ф2!$3:$3,0)),
             ""),0)</f>
        <v>0</v>
      </c>
      <c r="Y23" s="331">
        <f ca="1">IFERROR(IF(AND(НачИнвП_Дата&lt;=Y$3,(КИнвП_Дата)&gt;Y$3),
             INDEX(Ф2_тек.деят.,MATCH("Себестоимость: закупка у членов кооператива, т.руб.",Ф2!$A$9:$A$45,0),MATCH(ПДДС!Y$3,Ф2!$3:$3,0)),
             ""),0)</f>
        <v>0</v>
      </c>
      <c r="Z23" s="332">
        <f t="shared" ref="Z23:Z25" ca="1" si="350">SUM(W23:Y23)</f>
        <v>0</v>
      </c>
      <c r="AA23" s="331">
        <f ca="1">IFERROR(IF(AND(НачИнвП_Дата&lt;=AA$3,(КИнвП_Дата)&gt;AA$3),
             INDEX(Ф2_тек.деят.,MATCH("Себестоимость: закупка у членов кооператива, т.руб.",Ф2!$A$9:$A$45,0),MATCH(ПДДС!AA$3,Ф2!$3:$3,0)),
             ""),0)</f>
        <v>0</v>
      </c>
      <c r="AB23" s="331">
        <f ca="1">IFERROR(IF(AND(НачИнвП_Дата&lt;=AB$3,(КИнвП_Дата)&gt;AB$3),
             INDEX(Ф2_тек.деят.,MATCH("Себестоимость: закупка у членов кооператива, т.руб.",Ф2!$A$9:$A$45,0),MATCH(ПДДС!AB$3,Ф2!$3:$3,0)),
             ""),0)</f>
        <v>0</v>
      </c>
      <c r="AC23" s="331">
        <f ca="1">IFERROR(IF(AND(НачИнвП_Дата&lt;=AC$3,(КИнвП_Дата)&gt;AC$3),
             INDEX(Ф2_тек.деят.,MATCH("Себестоимость: закупка у членов кооператива, т.руб.",Ф2!$A$9:$A$45,0),MATCH(ПДДС!AC$3,Ф2!$3:$3,0)),
             ""),0)</f>
        <v>0</v>
      </c>
      <c r="AD23" s="332">
        <f t="shared" ref="AD23:AD25" ca="1" si="351">SUM(AA23:AC23)</f>
        <v>0</v>
      </c>
      <c r="AE23" s="331">
        <f ca="1">IFERROR(IF(AND(НачИнвП_Дата&lt;=AE$3,(КИнвП_Дата)&gt;AE$3),
             INDEX(Ф2_тек.деят.,MATCH("Себестоимость: закупка у членов кооператива, т.руб.",Ф2!$A$9:$A$45,0),MATCH(ПДДС!AE$3,Ф2!$3:$3,0)),
             ""),0)</f>
        <v>0</v>
      </c>
      <c r="AF23" s="331">
        <f ca="1">IFERROR(IF(AND(НачИнвП_Дата&lt;=AF$3,(КИнвП_Дата)&gt;AF$3),
             INDEX(Ф2_тек.деят.,MATCH("Себестоимость: закупка у членов кооператива, т.руб.",Ф2!$A$9:$A$45,0),MATCH(ПДДС!AF$3,Ф2!$3:$3,0)),
             ""),0)</f>
        <v>0</v>
      </c>
      <c r="AG23" s="331">
        <f ca="1">IFERROR(IF(AND(НачИнвП_Дата&lt;=AG$3,(КИнвП_Дата)&gt;AG$3),
             INDEX(Ф2_тек.деят.,MATCH("Себестоимость: закупка у членов кооператива, т.руб.",Ф2!$A$9:$A$45,0),MATCH(ПДДС!AG$3,Ф2!$3:$3,0)),
             ""),0)</f>
        <v>0</v>
      </c>
      <c r="AH23" s="359">
        <f t="shared" ref="AH23:AH25" ca="1" si="352">SUM(AE23:AG23)</f>
        <v>0</v>
      </c>
      <c r="AI23" s="365">
        <f t="shared" ref="AI23:AI27" ca="1" si="353">SUM(V23+Z23+AD23+AH23)</f>
        <v>0</v>
      </c>
      <c r="AJ23" s="343">
        <f ca="1">IFERROR(IF(AND(НачИнвП_Дата&lt;=AJ$3,(КИнвП_Дата)&gt;AJ$3),
             INDEX(Ф2_тек.деят.,MATCH("Себестоимость: закупка у членов кооператива, т.руб.",Ф2!$A$9:$A$45,0),MATCH(ПДДС!AJ$3,Ф2!$3:$3,0)),
             ""),0)</f>
        <v>0</v>
      </c>
      <c r="AK23" s="331">
        <f ca="1">IFERROR(IF(AND(НачИнвП_Дата&lt;=AK$3,(КИнвП_Дата)&gt;AK$3),
             INDEX(Ф2_тек.деят.,MATCH("Себестоимость: закупка у членов кооператива, т.руб.",Ф2!$A$9:$A$45,0),MATCH(ПДДС!AK$3,Ф2!$3:$3,0)),
             ""),0)</f>
        <v>0</v>
      </c>
      <c r="AL23" s="331">
        <f ca="1">IFERROR(IF(AND(НачИнвП_Дата&lt;=AL$3,(КИнвП_Дата)&gt;AL$3),
             INDEX(Ф2_тек.деят.,MATCH("Себестоимость: закупка у членов кооператива, т.руб.",Ф2!$A$9:$A$45,0),MATCH(ПДДС!AL$3,Ф2!$3:$3,0)),
             ""),0)</f>
        <v>0</v>
      </c>
      <c r="AM23" s="332">
        <f t="shared" ref="AM23:AM27" ca="1" si="354">SUM(AJ23:AL23)</f>
        <v>0</v>
      </c>
      <c r="AN23" s="331">
        <f ca="1">IFERROR(IF(AND(НачИнвП_Дата&lt;=AN$3,(КИнвП_Дата)&gt;AN$3),
             INDEX(Ф2_тек.деят.,MATCH("Себестоимость: закупка у членов кооператива, т.руб.",Ф2!$A$9:$A$45,0),MATCH(ПДДС!AN$3,Ф2!$3:$3,0)),
             ""),0)</f>
        <v>0</v>
      </c>
      <c r="AO23" s="331">
        <f ca="1">IFERROR(IF(AND(НачИнвП_Дата&lt;=AO$3,(КИнвП_Дата)&gt;AO$3),
             INDEX(Ф2_тек.деят.,MATCH("Себестоимость: закупка у членов кооператива, т.руб.",Ф2!$A$9:$A$45,0),MATCH(ПДДС!AO$3,Ф2!$3:$3,0)),
             ""),0)</f>
        <v>0</v>
      </c>
      <c r="AP23" s="331">
        <f ca="1">IFERROR(IF(AND(НачИнвП_Дата&lt;=AP$3,(КИнвП_Дата)&gt;AP$3),
             INDEX(Ф2_тек.деят.,MATCH("Себестоимость: закупка у членов кооператива, т.руб.",Ф2!$A$9:$A$45,0),MATCH(ПДДС!AP$3,Ф2!$3:$3,0)),
             ""),0)</f>
        <v>0</v>
      </c>
      <c r="AQ23" s="332">
        <f t="shared" ref="AQ23:AQ27" ca="1" si="355">SUM(AN23:AP23)</f>
        <v>0</v>
      </c>
      <c r="AR23" s="331">
        <f ca="1">IFERROR(IF(AND(НачИнвП_Дата&lt;=AR$3,(КИнвП_Дата)&gt;AR$3),
             INDEX(Ф2_тек.деят.,MATCH("Себестоимость: закупка у членов кооператива, т.руб.",Ф2!$A$9:$A$45,0),MATCH(ПДДС!AR$3,Ф2!$3:$3,0)),
             ""),0)</f>
        <v>0</v>
      </c>
      <c r="AS23" s="331">
        <f ca="1">IFERROR(IF(AND(НачИнвП_Дата&lt;=AS$3,(КИнвП_Дата)&gt;AS$3),
             INDEX(Ф2_тек.деят.,MATCH("Себестоимость: закупка у членов кооператива, т.руб.",Ф2!$A$9:$A$45,0),MATCH(ПДДС!AS$3,Ф2!$3:$3,0)),
             ""),0)</f>
        <v>0</v>
      </c>
      <c r="AT23" s="331">
        <f ca="1">IFERROR(IF(AND(НачИнвП_Дата&lt;=AT$3,(КИнвП_Дата)&gt;AT$3),
             INDEX(Ф2_тек.деят.,MATCH("Себестоимость: закупка у членов кооператива, т.руб.",Ф2!$A$9:$A$45,0),MATCH(ПДДС!AT$3,Ф2!$3:$3,0)),
             ""),0)</f>
        <v>0</v>
      </c>
      <c r="AU23" s="332">
        <f t="shared" ref="AU23:AU27" ca="1" si="356">SUM(AR23:AT23)</f>
        <v>0</v>
      </c>
      <c r="AV23" s="331">
        <f ca="1">IFERROR(IF(AND(НачИнвП_Дата&lt;=AV$3,(КИнвП_Дата)&gt;AV$3),
             INDEX(Ф2_тек.деят.,MATCH("Себестоимость: закупка у членов кооператива, т.руб.",Ф2!$A$9:$A$45,0),MATCH(ПДДС!AV$3,Ф2!$3:$3,0)),
             ""),0)</f>
        <v>0</v>
      </c>
      <c r="AW23" s="331">
        <f ca="1">IFERROR(IF(AND(НачИнвП_Дата&lt;=AW$3,(КИнвП_Дата)&gt;AW$3),
             INDEX(Ф2_тек.деят.,MATCH("Себестоимость: закупка у членов кооператива, т.руб.",Ф2!$A$9:$A$45,0),MATCH(ПДДС!AW$3,Ф2!$3:$3,0)),
             ""),0)</f>
        <v>0</v>
      </c>
      <c r="AX23" s="331">
        <f ca="1">IFERROR(IF(AND(НачИнвП_Дата&lt;=AX$3,(КИнвП_Дата)&gt;AX$3),
             INDEX(Ф2_тек.деят.,MATCH("Себестоимость: закупка у членов кооператива, т.руб.",Ф2!$A$9:$A$45,0),MATCH(ПДДС!AX$3,Ф2!$3:$3,0)),
             ""),0)</f>
        <v>0</v>
      </c>
      <c r="AY23" s="359">
        <f t="shared" ref="AY23:AY27" ca="1" si="357">SUM(AV23:AX23)</f>
        <v>0</v>
      </c>
      <c r="AZ23" s="365">
        <f t="shared" ref="AZ23:AZ27" ca="1" si="358">SUM(AM23+AQ23+AU23+AY23)</f>
        <v>0</v>
      </c>
      <c r="BA23" s="343">
        <f ca="1">IFERROR(IF(AND(НачИнвП_Дата&lt;=BA$3,(КИнвП_Дата)&gt;BA$3),
             INDEX(Ф2_тек.деят.,MATCH("Себестоимость: закупка у членов кооператива, т.руб.",Ф2!$A$9:$A$45,0),MATCH(ПДДС!BA$3,Ф2!$3:$3,0)),
             ""),0)</f>
        <v>0</v>
      </c>
      <c r="BB23" s="331">
        <f ca="1">IFERROR(IF(AND(НачИнвП_Дата&lt;=BB$3,(КИнвП_Дата)&gt;BB$3),
             INDEX(Ф2_тек.деят.,MATCH("Себестоимость: закупка у членов кооператива, т.руб.",Ф2!$A$9:$A$45,0),MATCH(ПДДС!BB$3,Ф2!$3:$3,0)),
             ""),0)</f>
        <v>0</v>
      </c>
      <c r="BC23" s="331">
        <f ca="1">IFERROR(IF(AND(НачИнвП_Дата&lt;=BC$3,(КИнвП_Дата)&gt;BC$3),
             INDEX(Ф2_тек.деят.,MATCH("Себестоимость: закупка у членов кооператива, т.руб.",Ф2!$A$9:$A$45,0),MATCH(ПДДС!BC$3,Ф2!$3:$3,0)),
             ""),0)</f>
        <v>0</v>
      </c>
      <c r="BD23" s="332">
        <f t="shared" ref="BD23:BD27" ca="1" si="359">SUM(BA23:BC23)</f>
        <v>0</v>
      </c>
      <c r="BE23" s="331">
        <f ca="1">IFERROR(IF(AND(НачИнвП_Дата&lt;=BE$3,(КИнвП_Дата)&gt;BE$3),
             INDEX(Ф2_тек.деят.,MATCH("Себестоимость: закупка у членов кооператива, т.руб.",Ф2!$A$9:$A$45,0),MATCH(ПДДС!BE$3,Ф2!$3:$3,0)),
             ""),0)</f>
        <v>0</v>
      </c>
      <c r="BF23" s="331">
        <f ca="1">IFERROR(IF(AND(НачИнвП_Дата&lt;=BF$3,(КИнвП_Дата)&gt;BF$3),
             INDEX(Ф2_тек.деят.,MATCH("Себестоимость: закупка у членов кооператива, т.руб.",Ф2!$A$9:$A$45,0),MATCH(ПДДС!BF$3,Ф2!$3:$3,0)),
             ""),0)</f>
        <v>0</v>
      </c>
      <c r="BG23" s="331">
        <f ca="1">IFERROR(IF(AND(НачИнвП_Дата&lt;=BG$3,(КИнвП_Дата)&gt;BG$3),
             INDEX(Ф2_тек.деят.,MATCH("Себестоимость: закупка у членов кооператива, т.руб.",Ф2!$A$9:$A$45,0),MATCH(ПДДС!BG$3,Ф2!$3:$3,0)),
             ""),0)</f>
        <v>0</v>
      </c>
      <c r="BH23" s="332">
        <f t="shared" ref="BH23:BH27" ca="1" si="360">SUM(BE23:BG23)</f>
        <v>0</v>
      </c>
      <c r="BI23" s="331">
        <f ca="1">IFERROR(IF(AND(НачИнвП_Дата&lt;=BI$3,(КИнвП_Дата)&gt;BI$3),
             INDEX(Ф2_тек.деят.,MATCH("Себестоимость: закупка у членов кооператива, т.руб.",Ф2!$A$9:$A$45,0),MATCH(ПДДС!BI$3,Ф2!$3:$3,0)),
             ""),0)</f>
        <v>0</v>
      </c>
      <c r="BJ23" s="331">
        <f ca="1">IFERROR(IF(AND(НачИнвП_Дата&lt;=BJ$3,(КИнвП_Дата)&gt;BJ$3),
             INDEX(Ф2_тек.деят.,MATCH("Себестоимость: закупка у членов кооператива, т.руб.",Ф2!$A$9:$A$45,0),MATCH(ПДДС!BJ$3,Ф2!$3:$3,0)),
             ""),0)</f>
        <v>0</v>
      </c>
      <c r="BK23" s="331">
        <f ca="1">IFERROR(IF(AND(НачИнвП_Дата&lt;=BK$3,(КИнвП_Дата)&gt;BK$3),
             INDEX(Ф2_тек.деят.,MATCH("Себестоимость: закупка у членов кооператива, т.руб.",Ф2!$A$9:$A$45,0),MATCH(ПДДС!BK$3,Ф2!$3:$3,0)),
             ""),0)</f>
        <v>0</v>
      </c>
      <c r="BL23" s="332">
        <f t="shared" ref="BL23:BL27" ca="1" si="361">SUM(BI23:BK23)</f>
        <v>0</v>
      </c>
      <c r="BM23" s="331">
        <f ca="1">IFERROR(IF(AND(НачИнвП_Дата&lt;=BM$3,(КИнвП_Дата)&gt;BM$3),
             INDEX(Ф2_тек.деят.,MATCH("Себестоимость: закупка у членов кооператива, т.руб.",Ф2!$A$9:$A$45,0),MATCH(ПДДС!BM$3,Ф2!$3:$3,0)),
             ""),0)</f>
        <v>0</v>
      </c>
      <c r="BN23" s="331">
        <f ca="1">IFERROR(IF(AND(НачИнвП_Дата&lt;=BN$3,(КИнвП_Дата)&gt;BN$3),
             INDEX(Ф2_тек.деят.,MATCH("Себестоимость: закупка у членов кооператива, т.руб.",Ф2!$A$9:$A$45,0),MATCH(ПДДС!BN$3,Ф2!$3:$3,0)),
             ""),0)</f>
        <v>0</v>
      </c>
      <c r="BO23" s="331">
        <f ca="1">IFERROR(IF(AND(НачИнвП_Дата&lt;=BO$3,(КИнвП_Дата)&gt;BO$3),
             INDEX(Ф2_тек.деят.,MATCH("Себестоимость: закупка у членов кооператива, т.руб.",Ф2!$A$9:$A$45,0),MATCH(ПДДС!BO$3,Ф2!$3:$3,0)),
             ""),0)</f>
        <v>0</v>
      </c>
      <c r="BP23" s="359">
        <f t="shared" ref="BP23:BP27" ca="1" si="362">SUM(BM23:BO23)</f>
        <v>0</v>
      </c>
      <c r="BQ23" s="365">
        <f t="shared" ref="BQ23:BQ27" ca="1" si="363">SUM(BD23+BH23+BL23+BP23)</f>
        <v>0</v>
      </c>
      <c r="BR23" s="343">
        <f ca="1">IFERROR(IF(AND(НачИнвП_Дата&lt;=BR$3,(КИнвП_Дата)&gt;BR$3),
             INDEX(Ф2_тек.деят.,MATCH("Себестоимость: закупка у членов кооператива, т.руб.",Ф2!$A$9:$A$45,0),MATCH(ПДДС!BR$3,Ф2!$3:$3,0)),
             ""),0)</f>
        <v>0</v>
      </c>
      <c r="BS23" s="331">
        <f ca="1">IFERROR(IF(AND(НачИнвП_Дата&lt;=BS$3,(КИнвП_Дата)&gt;BS$3),
             INDEX(Ф2_тек.деят.,MATCH("Себестоимость: закупка у членов кооператива, т.руб.",Ф2!$A$9:$A$45,0),MATCH(ПДДС!BS$3,Ф2!$3:$3,0)),
             ""),0)</f>
        <v>0</v>
      </c>
      <c r="BT23" s="331">
        <f ca="1">IFERROR(IF(AND(НачИнвП_Дата&lt;=BT$3,(КИнвП_Дата)&gt;BT$3),
             INDEX(Ф2_тек.деят.,MATCH("Себестоимость: закупка у членов кооператива, т.руб.",Ф2!$A$9:$A$45,0),MATCH(ПДДС!BT$3,Ф2!$3:$3,0)),
             ""),0)</f>
        <v>0</v>
      </c>
      <c r="BU23" s="332">
        <f t="shared" ref="BU23:BU27" ca="1" si="364">SUM(BR23:BT23)</f>
        <v>0</v>
      </c>
      <c r="BV23" s="331">
        <f ca="1">IFERROR(IF(AND(НачИнвП_Дата&lt;=BV$3,(КИнвП_Дата)&gt;BV$3),
             INDEX(Ф2_тек.деят.,MATCH("Себестоимость: закупка у членов кооператива, т.руб.",Ф2!$A$9:$A$45,0),MATCH(ПДДС!BV$3,Ф2!$3:$3,0)),
             ""),0)</f>
        <v>0</v>
      </c>
      <c r="BW23" s="331">
        <f ca="1">IFERROR(IF(AND(НачИнвП_Дата&lt;=BW$3,(КИнвП_Дата)&gt;BW$3),
             INDEX(Ф2_тек.деят.,MATCH("Себестоимость: закупка у членов кооператива, т.руб.",Ф2!$A$9:$A$45,0),MATCH(ПДДС!BW$3,Ф2!$3:$3,0)),
             ""),0)</f>
        <v>0</v>
      </c>
      <c r="BX23" s="331">
        <f ca="1">IFERROR(IF(AND(НачИнвП_Дата&lt;=BX$3,(КИнвП_Дата)&gt;BX$3),
             INDEX(Ф2_тек.деят.,MATCH("Себестоимость: закупка у членов кооператива, т.руб.",Ф2!$A$9:$A$45,0),MATCH(ПДДС!BX$3,Ф2!$3:$3,0)),
             ""),0)</f>
        <v>0</v>
      </c>
      <c r="BY23" s="332">
        <f t="shared" ref="BY23:BY27" ca="1" si="365">SUM(BV23:BX23)</f>
        <v>0</v>
      </c>
      <c r="BZ23" s="331">
        <f ca="1">IFERROR(IF(AND(НачИнвП_Дата&lt;=BZ$3,(КИнвП_Дата)&gt;BZ$3),
             INDEX(Ф2_тек.деят.,MATCH("Себестоимость: закупка у членов кооператива, т.руб.",Ф2!$A$9:$A$45,0),MATCH(ПДДС!BZ$3,Ф2!$3:$3,0)),
             ""),0)</f>
        <v>0</v>
      </c>
      <c r="CA23" s="331">
        <f ca="1">IFERROR(IF(AND(НачИнвП_Дата&lt;=CA$3,(КИнвП_Дата)&gt;CA$3),
             INDEX(Ф2_тек.деят.,MATCH("Себестоимость: закупка у членов кооператива, т.руб.",Ф2!$A$9:$A$45,0),MATCH(ПДДС!CA$3,Ф2!$3:$3,0)),
             ""),0)</f>
        <v>0</v>
      </c>
      <c r="CB23" s="331">
        <f ca="1">IFERROR(IF(AND(НачИнвП_Дата&lt;=CB$3,(КИнвП_Дата)&gt;CB$3),
             INDEX(Ф2_тек.деят.,MATCH("Себестоимость: закупка у членов кооператива, т.руб.",Ф2!$A$9:$A$45,0),MATCH(ПДДС!CB$3,Ф2!$3:$3,0)),
             ""),0)</f>
        <v>0</v>
      </c>
      <c r="CC23" s="332">
        <f t="shared" ref="CC23:CC27" ca="1" si="366">SUM(BZ23:CB23)</f>
        <v>0</v>
      </c>
      <c r="CD23" s="331">
        <f ca="1">IFERROR(IF(AND(НачИнвП_Дата&lt;=CD$3,(КИнвП_Дата)&gt;CD$3),
             INDEX(Ф2_тек.деят.,MATCH("Себестоимость: закупка у членов кооператива, т.руб.",Ф2!$A$9:$A$45,0),MATCH(ПДДС!CD$3,Ф2!$3:$3,0)),
             ""),0)</f>
        <v>0</v>
      </c>
      <c r="CE23" s="331">
        <f ca="1">IFERROR(IF(AND(НачИнвП_Дата&lt;=CE$3,(КИнвП_Дата)&gt;CE$3),
             INDEX(Ф2_тек.деят.,MATCH("Себестоимость: закупка у членов кооператива, т.руб.",Ф2!$A$9:$A$45,0),MATCH(ПДДС!CE$3,Ф2!$3:$3,0)),
             ""),0)</f>
        <v>0</v>
      </c>
      <c r="CF23" s="331">
        <f ca="1">IFERROR(IF(AND(НачИнвП_Дата&lt;=CF$3,(КИнвП_Дата)&gt;CF$3),
             INDEX(Ф2_тек.деят.,MATCH("Себестоимость: закупка у членов кооператива, т.руб.",Ф2!$A$9:$A$45,0),MATCH(ПДДС!CF$3,Ф2!$3:$3,0)),
             ""),0)</f>
        <v>0</v>
      </c>
      <c r="CG23" s="359">
        <f t="shared" ref="CG23:CG27" ca="1" si="367">SUM(CD23:CF23)</f>
        <v>0</v>
      </c>
      <c r="CH23" s="365">
        <f t="shared" ref="CH23:CH27" ca="1" si="368">SUM(BU23+BY23+CC23+CG23)</f>
        <v>0</v>
      </c>
      <c r="CI23" s="343">
        <f ca="1">IFERROR(IF(AND(НачИнвП_Дата&lt;=CI$3,(КИнвП_Дата)&gt;CI$3),
             INDEX(Ф2_тек.деят.,MATCH("Себестоимость: закупка у членов кооператива, т.руб.",Ф2!$A$9:$A$45,0),MATCH(ПДДС!CI$3,Ф2!$3:$3,0)),
             ""),0)</f>
        <v>0</v>
      </c>
      <c r="CJ23" s="331">
        <f ca="1">IFERROR(IF(AND(НачИнвП_Дата&lt;=CJ$3,(КИнвП_Дата)&gt;CJ$3),
             INDEX(Ф2_тек.деят.,MATCH("Себестоимость: закупка у членов кооператива, т.руб.",Ф2!$A$9:$A$45,0),MATCH(ПДДС!CJ$3,Ф2!$3:$3,0)),
             ""),0)</f>
        <v>0</v>
      </c>
      <c r="CK23" s="331">
        <f ca="1">IFERROR(IF(AND(НачИнвП_Дата&lt;=CK$3,(КИнвП_Дата)&gt;CK$3),
             INDEX(Ф2_тек.деят.,MATCH("Себестоимость: закупка у членов кооператива, т.руб.",Ф2!$A$9:$A$45,0),MATCH(ПДДС!CK$3,Ф2!$3:$3,0)),
             ""),0)</f>
        <v>0</v>
      </c>
      <c r="CL23" s="332">
        <f t="shared" ref="CL23:CL27" ca="1" si="369">SUM(CI23:CK23)</f>
        <v>0</v>
      </c>
      <c r="CM23" s="331">
        <f ca="1">IFERROR(IF(AND(НачИнвП_Дата&lt;=CM$3,(КИнвП_Дата)&gt;CM$3),
             INDEX(Ф2_тек.деят.,MATCH("Себестоимость: закупка у членов кооператива, т.руб.",Ф2!$A$9:$A$45,0),MATCH(ПДДС!CM$3,Ф2!$3:$3,0)),
             ""),0)</f>
        <v>0</v>
      </c>
      <c r="CN23" s="331">
        <f ca="1">IFERROR(IF(AND(НачИнвП_Дата&lt;=CN$3,(КИнвП_Дата)&gt;CN$3),
             INDEX(Ф2_тек.деят.,MATCH("Себестоимость: закупка у членов кооператива, т.руб.",Ф2!$A$9:$A$45,0),MATCH(ПДДС!CN$3,Ф2!$3:$3,0)),
             ""),0)</f>
        <v>0</v>
      </c>
      <c r="CO23" s="331">
        <f ca="1">IFERROR(IF(AND(НачИнвП_Дата&lt;=CO$3,(КИнвП_Дата)&gt;CO$3),
             INDEX(Ф2_тек.деят.,MATCH("Себестоимость: закупка у членов кооператива, т.руб.",Ф2!$A$9:$A$45,0),MATCH(ПДДС!CO$3,Ф2!$3:$3,0)),
             ""),0)</f>
        <v>0</v>
      </c>
      <c r="CP23" s="332">
        <f t="shared" ref="CP23:CP27" ca="1" si="370">SUM(CM23:CO23)</f>
        <v>0</v>
      </c>
      <c r="CQ23" s="331">
        <f ca="1">IFERROR(IF(AND(НачИнвП_Дата&lt;=CQ$3,(КИнвП_Дата)&gt;CQ$3),
             INDEX(Ф2_тек.деят.,MATCH("Себестоимость: закупка у членов кооператива, т.руб.",Ф2!$A$9:$A$45,0),MATCH(ПДДС!CQ$3,Ф2!$3:$3,0)),
             ""),0)</f>
        <v>0</v>
      </c>
      <c r="CR23" s="331">
        <f ca="1">IFERROR(IF(AND(НачИнвП_Дата&lt;=CR$3,(КИнвП_Дата)&gt;CR$3),
             INDEX(Ф2_тек.деят.,MATCH("Себестоимость: закупка у членов кооператива, т.руб.",Ф2!$A$9:$A$45,0),MATCH(ПДДС!CR$3,Ф2!$3:$3,0)),
             ""),0)</f>
        <v>0</v>
      </c>
      <c r="CS23" s="331">
        <f ca="1">IFERROR(IF(AND(НачИнвП_Дата&lt;=CS$3,(КИнвП_Дата)&gt;CS$3),
             INDEX(Ф2_тек.деят.,MATCH("Себестоимость: закупка у членов кооператива, т.руб.",Ф2!$A$9:$A$45,0),MATCH(ПДДС!CS$3,Ф2!$3:$3,0)),
             ""),0)</f>
        <v>0</v>
      </c>
      <c r="CT23" s="332">
        <f t="shared" ref="CT23:CT27" ca="1" si="371">SUM(CQ23:CS23)</f>
        <v>0</v>
      </c>
      <c r="CU23" s="331">
        <f ca="1">IFERROR(IF(AND(НачИнвП_Дата&lt;=CU$3,(КИнвП_Дата)&gt;CU$3),
             INDEX(Ф2_тек.деят.,MATCH("Себестоимость: закупка у членов кооператива, т.руб.",Ф2!$A$9:$A$45,0),MATCH(ПДДС!CU$3,Ф2!$3:$3,0)),
             ""),0)</f>
        <v>0</v>
      </c>
      <c r="CV23" s="331">
        <f ca="1">IFERROR(IF(AND(НачИнвП_Дата&lt;=CV$3,(КИнвП_Дата)&gt;CV$3),
             INDEX(Ф2_тек.деят.,MATCH("Себестоимость: закупка у членов кооператива, т.руб.",Ф2!$A$9:$A$45,0),MATCH(ПДДС!CV$3,Ф2!$3:$3,0)),
             ""),0)</f>
        <v>0</v>
      </c>
      <c r="CW23" s="331">
        <f ca="1">IFERROR(IF(AND(НачИнвП_Дата&lt;=CW$3,(КИнвП_Дата)&gt;CW$3),
             INDEX(Ф2_тек.деят.,MATCH("Себестоимость: закупка у членов кооператива, т.руб.",Ф2!$A$9:$A$45,0),MATCH(ПДДС!CW$3,Ф2!$3:$3,0)),
             ""),0)</f>
        <v>0</v>
      </c>
      <c r="CX23" s="359">
        <f t="shared" ref="CX23:CX27" ca="1" si="372">SUM(CU23:CW23)</f>
        <v>0</v>
      </c>
      <c r="CY23" s="365">
        <f t="shared" ref="CY23:CY27" ca="1" si="373">SUM(CL23+CP23+CT23+CX23)</f>
        <v>0</v>
      </c>
      <c r="CZ23" s="343">
        <f ca="1">IFERROR(IF(AND(НачИнвП_Дата&lt;=CZ$3,(КИнвП_Дата)&gt;CZ$3),
             INDEX(Ф2_тек.деят.,MATCH("Себестоимость: закупка у членов кооператива, т.руб.",Ф2!$A$9:$A$45,0),MATCH(ПДДС!CZ$3,Ф2!$3:$3,0)),
             ""),0)</f>
        <v>0</v>
      </c>
      <c r="DA23" s="331">
        <f ca="1">IFERROR(IF(AND(НачИнвП_Дата&lt;=DA$3,(КИнвП_Дата)&gt;DA$3),
             INDEX(Ф2_тек.деят.,MATCH("Себестоимость: закупка у членов кооператива, т.руб.",Ф2!$A$9:$A$45,0),MATCH(ПДДС!DA$3,Ф2!$3:$3,0)),
             ""),0)</f>
        <v>0</v>
      </c>
      <c r="DB23" s="331">
        <f ca="1">IFERROR(IF(AND(НачИнвП_Дата&lt;=DB$3,(КИнвП_Дата)&gt;DB$3),
             INDEX(Ф2_тек.деят.,MATCH("Себестоимость: закупка у членов кооператива, т.руб.",Ф2!$A$9:$A$45,0),MATCH(ПДДС!DB$3,Ф2!$3:$3,0)),
             ""),0)</f>
        <v>0</v>
      </c>
      <c r="DC23" s="332">
        <f t="shared" ref="DC23:DC27" ca="1" si="374">SUM(CZ23:DB23)</f>
        <v>0</v>
      </c>
      <c r="DD23" s="331">
        <f ca="1">IFERROR(IF(AND(НачИнвП_Дата&lt;=DD$3,(КИнвП_Дата)&gt;DD$3),
             INDEX(Ф2_тек.деят.,MATCH("Себестоимость: закупка у членов кооператива, т.руб.",Ф2!$A$9:$A$45,0),MATCH(ПДДС!DD$3,Ф2!$3:$3,0)),
             ""),0)</f>
        <v>0</v>
      </c>
      <c r="DE23" s="331">
        <f ca="1">IFERROR(IF(AND(НачИнвП_Дата&lt;=DE$3,(КИнвП_Дата)&gt;DE$3),
             INDEX(Ф2_тек.деят.,MATCH("Себестоимость: закупка у членов кооператива, т.руб.",Ф2!$A$9:$A$45,0),MATCH(ПДДС!DE$3,Ф2!$3:$3,0)),
             ""),0)</f>
        <v>0</v>
      </c>
      <c r="DF23" s="331">
        <f ca="1">IFERROR(IF(AND(НачИнвП_Дата&lt;=DF$3,(КИнвП_Дата)&gt;DF$3),
             INDEX(Ф2_тек.деят.,MATCH("Себестоимость: закупка у членов кооператива, т.руб.",Ф2!$A$9:$A$45,0),MATCH(ПДДС!DF$3,Ф2!$3:$3,0)),
             ""),0)</f>
        <v>0</v>
      </c>
      <c r="DG23" s="332">
        <f t="shared" ref="DG23:DG27" ca="1" si="375">SUM(DD23:DF23)</f>
        <v>0</v>
      </c>
      <c r="DH23" s="331">
        <f ca="1">IFERROR(IF(AND(НачИнвП_Дата&lt;=DH$3,(КИнвП_Дата)&gt;DH$3),
             INDEX(Ф2_тек.деят.,MATCH("Себестоимость: закупка у членов кооператива, т.руб.",Ф2!$A$9:$A$45,0),MATCH(ПДДС!DH$3,Ф2!$3:$3,0)),
             ""),0)</f>
        <v>0</v>
      </c>
      <c r="DI23" s="331">
        <f ca="1">IFERROR(IF(AND(НачИнвП_Дата&lt;=DI$3,(КИнвП_Дата)&gt;DI$3),
             INDEX(Ф2_тек.деят.,MATCH("Себестоимость: закупка у членов кооператива, т.руб.",Ф2!$A$9:$A$45,0),MATCH(ПДДС!DI$3,Ф2!$3:$3,0)),
             ""),0)</f>
        <v>0</v>
      </c>
      <c r="DJ23" s="331">
        <f ca="1">IFERROR(IF(AND(НачИнвП_Дата&lt;=DJ$3,(КИнвП_Дата)&gt;DJ$3),
             INDEX(Ф2_тек.деят.,MATCH("Себестоимость: закупка у членов кооператива, т.руб.",Ф2!$A$9:$A$45,0),MATCH(ПДДС!DJ$3,Ф2!$3:$3,0)),
             ""),0)</f>
        <v>0</v>
      </c>
      <c r="DK23" s="332">
        <f t="shared" ref="DK23:DK27" ca="1" si="376">SUM(DH23:DJ23)</f>
        <v>0</v>
      </c>
      <c r="DL23" s="331">
        <f ca="1">IFERROR(IF(AND(НачИнвП_Дата&lt;=DL$3,(КИнвП_Дата)&gt;DL$3),
             INDEX(Ф2_тек.деят.,MATCH("Себестоимость: закупка у членов кооператива, т.руб.",Ф2!$A$9:$A$45,0),MATCH(ПДДС!DL$3,Ф2!$3:$3,0)),
             ""),0)</f>
        <v>0</v>
      </c>
      <c r="DM23" s="331">
        <f ca="1">IFERROR(IF(AND(НачИнвП_Дата&lt;=DM$3,(КИнвП_Дата)&gt;DM$3),
             INDEX(Ф2_тек.деят.,MATCH("Себестоимость: закупка у членов кооператива, т.руб.",Ф2!$A$9:$A$45,0),MATCH(ПДДС!DM$3,Ф2!$3:$3,0)),
             ""),0)</f>
        <v>0</v>
      </c>
      <c r="DN23" s="331">
        <f ca="1">IFERROR(IF(AND(НачИнвП_Дата&lt;=DN$3,(КИнвП_Дата)&gt;DN$3),
             INDEX(Ф2_тек.деят.,MATCH("Себестоимость: закупка у членов кооператива, т.руб.",Ф2!$A$9:$A$45,0),MATCH(ПДДС!DN$3,Ф2!$3:$3,0)),
             ""),0)</f>
        <v>0</v>
      </c>
      <c r="DO23" s="359">
        <f t="shared" ref="DO23:DO27" ca="1" si="377">SUM(DL23:DN23)</f>
        <v>0</v>
      </c>
      <c r="DP23" s="365">
        <f t="shared" ref="DP23:DP27" ca="1" si="378">SUM(DC23+DG23+DK23+DO23)</f>
        <v>0</v>
      </c>
      <c r="DQ23" s="343">
        <f ca="1">IFERROR(IF(AND(НачИнвП_Дата&lt;=DQ$3,(КИнвП_Дата)&gt;DQ$3),
             INDEX(Ф2_тек.деят.,MATCH("Себестоимость: закупка у членов кооператива, т.руб.",Ф2!$A$9:$A$45,0),MATCH(ПДДС!DQ$3,Ф2!$3:$3,0)),
             ""),0)</f>
        <v>0</v>
      </c>
      <c r="DR23" s="331">
        <f ca="1">IFERROR(IF(AND(НачИнвП_Дата&lt;=DR$3,(КИнвП_Дата)&gt;DR$3),
             INDEX(Ф2_тек.деят.,MATCH("Себестоимость: закупка у членов кооператива, т.руб.",Ф2!$A$9:$A$45,0),MATCH(ПДДС!DR$3,Ф2!$3:$3,0)),
             ""),0)</f>
        <v>0</v>
      </c>
      <c r="DS23" s="331">
        <f ca="1">IFERROR(IF(AND(НачИнвП_Дата&lt;=DS$3,(КИнвП_Дата)&gt;DS$3),
             INDEX(Ф2_тек.деят.,MATCH("Себестоимость: закупка у членов кооператива, т.руб.",Ф2!$A$9:$A$45,0),MATCH(ПДДС!DS$3,Ф2!$3:$3,0)),
             ""),0)</f>
        <v>0</v>
      </c>
      <c r="DT23" s="332">
        <f t="shared" ref="DT23:DT27" ca="1" si="379">SUM(DQ23:DS23)</f>
        <v>0</v>
      </c>
      <c r="DU23" s="331">
        <f ca="1">IFERROR(IF(AND(НачИнвП_Дата&lt;=DU$3,(КИнвП_Дата)&gt;DU$3),
             INDEX(Ф2_тек.деят.,MATCH("Себестоимость: закупка у членов кооператива, т.руб.",Ф2!$A$9:$A$45,0),MATCH(ПДДС!DU$3,Ф2!$3:$3,0)),
             ""),0)</f>
        <v>0</v>
      </c>
      <c r="DV23" s="331">
        <f ca="1">IFERROR(IF(AND(НачИнвП_Дата&lt;=DV$3,(КИнвП_Дата)&gt;DV$3),
             INDEX(Ф2_тек.деят.,MATCH("Себестоимость: закупка у членов кооператива, т.руб.",Ф2!$A$9:$A$45,0),MATCH(ПДДС!DV$3,Ф2!$3:$3,0)),
             ""),0)</f>
        <v>0</v>
      </c>
      <c r="DW23" s="331">
        <f ca="1">IFERROR(IF(AND(НачИнвП_Дата&lt;=DW$3,(КИнвП_Дата)&gt;DW$3),
             INDEX(Ф2_тек.деят.,MATCH("Себестоимость: закупка у членов кооператива, т.руб.",Ф2!$A$9:$A$45,0),MATCH(ПДДС!DW$3,Ф2!$3:$3,0)),
             ""),0)</f>
        <v>0</v>
      </c>
      <c r="DX23" s="332">
        <f t="shared" ref="DX23:DX27" ca="1" si="380">SUM(DU23:DW23)</f>
        <v>0</v>
      </c>
      <c r="DY23" s="331">
        <f ca="1">IFERROR(IF(AND(НачИнвП_Дата&lt;=DY$3,(КИнвП_Дата)&gt;DY$3),
             INDEX(Ф2_тек.деят.,MATCH("Себестоимость: закупка у членов кооператива, т.руб.",Ф2!$A$9:$A$45,0),MATCH(ПДДС!DY$3,Ф2!$3:$3,0)),
             ""),0)</f>
        <v>0</v>
      </c>
      <c r="DZ23" s="331">
        <f ca="1">IFERROR(IF(AND(НачИнвП_Дата&lt;=DZ$3,(КИнвП_Дата)&gt;DZ$3),
             INDEX(Ф2_тек.деят.,MATCH("Себестоимость: закупка у членов кооператива, т.руб.",Ф2!$A$9:$A$45,0),MATCH(ПДДС!DZ$3,Ф2!$3:$3,0)),
             ""),0)</f>
        <v>0</v>
      </c>
      <c r="EA23" s="331">
        <f ca="1">IFERROR(IF(AND(НачИнвП_Дата&lt;=EA$3,(КИнвП_Дата)&gt;EA$3),
             INDEX(Ф2_тек.деят.,MATCH("Себестоимость: закупка у членов кооператива, т.руб.",Ф2!$A$9:$A$45,0),MATCH(ПДДС!EA$3,Ф2!$3:$3,0)),
             ""),0)</f>
        <v>0</v>
      </c>
      <c r="EB23" s="332">
        <f t="shared" ref="EB23:EB27" ca="1" si="381">SUM(DY23:EA23)</f>
        <v>0</v>
      </c>
      <c r="EC23" s="331">
        <f ca="1">IFERROR(IF(AND(НачИнвП_Дата&lt;=EC$3,(КИнвП_Дата)&gt;EC$3),
             INDEX(Ф2_тек.деят.,MATCH("Себестоимость: закупка у членов кооператива, т.руб.",Ф2!$A$9:$A$45,0),MATCH(ПДДС!EC$3,Ф2!$3:$3,0)),
             ""),0)</f>
        <v>0</v>
      </c>
      <c r="ED23" s="331">
        <f ca="1">IFERROR(IF(AND(НачИнвП_Дата&lt;=ED$3,(КИнвП_Дата)&gt;ED$3),
             INDEX(Ф2_тек.деят.,MATCH("Себестоимость: закупка у членов кооператива, т.руб.",Ф2!$A$9:$A$45,0),MATCH(ПДДС!ED$3,Ф2!$3:$3,0)),
             ""),0)</f>
        <v>0</v>
      </c>
      <c r="EE23" s="331">
        <f ca="1">IFERROR(IF(AND(НачИнвП_Дата&lt;=EE$3,(КИнвП_Дата)&gt;EE$3),
             INDEX(Ф2_тек.деят.,MATCH("Себестоимость: закупка у членов кооператива, т.руб.",Ф2!$A$9:$A$45,0),MATCH(ПДДС!EE$3,Ф2!$3:$3,0)),
             ""),0)</f>
        <v>0</v>
      </c>
      <c r="EF23" s="359">
        <f t="shared" ref="EF23:EF27" ca="1" si="382">SUM(EC23:EE23)</f>
        <v>0</v>
      </c>
      <c r="EG23" s="365">
        <f t="shared" ref="EG23:EG27" ca="1" si="383">SUM(DT23+DX23+EB23+EF23)</f>
        <v>0</v>
      </c>
      <c r="EH23" s="343">
        <f ca="1">IFERROR(IF(AND(НачИнвП_Дата&lt;=EH$3,(КИнвП_Дата)&gt;EH$3),
             INDEX(Ф2_тек.деят.,MATCH("Себестоимость: закупка у членов кооператива, т.руб.",Ф2!$A$9:$A$45,0),MATCH(ПДДС!EH$3,Ф2!$3:$3,0)),
             ""),0)</f>
        <v>0</v>
      </c>
      <c r="EI23" s="331">
        <f ca="1">IFERROR(IF(AND(НачИнвП_Дата&lt;=EI$3,(КИнвП_Дата)&gt;EI$3),
             INDEX(Ф2_тек.деят.,MATCH("Себестоимость: закупка у членов кооператива, т.руб.",Ф2!$A$9:$A$45,0),MATCH(ПДДС!EI$3,Ф2!$3:$3,0)),
             ""),0)</f>
        <v>0</v>
      </c>
      <c r="EJ23" s="331">
        <f ca="1">IFERROR(IF(AND(НачИнвП_Дата&lt;=EJ$3,(КИнвП_Дата)&gt;EJ$3),
             INDEX(Ф2_тек.деят.,MATCH("Себестоимость: закупка у членов кооператива, т.руб.",Ф2!$A$9:$A$45,0),MATCH(ПДДС!EJ$3,Ф2!$3:$3,0)),
             ""),0)</f>
        <v>0</v>
      </c>
      <c r="EK23" s="332">
        <f t="shared" ref="EK23:EK27" ca="1" si="384">SUM(EH23:EJ23)</f>
        <v>0</v>
      </c>
      <c r="EL23" s="331">
        <f ca="1">IFERROR(IF(AND(НачИнвП_Дата&lt;=EL$3,(КИнвП_Дата)&gt;EL$3),
             INDEX(Ф2_тек.деят.,MATCH("Себестоимость: закупка у членов кооператива, т.руб.",Ф2!$A$9:$A$45,0),MATCH(ПДДС!EL$3,Ф2!$3:$3,0)),
             ""),0)</f>
        <v>0</v>
      </c>
      <c r="EM23" s="331">
        <f ca="1">IFERROR(IF(AND(НачИнвП_Дата&lt;=EM$3,(КИнвП_Дата)&gt;EM$3),
             INDEX(Ф2_тек.деят.,MATCH("Себестоимость: закупка у членов кооператива, т.руб.",Ф2!$A$9:$A$45,0),MATCH(ПДДС!EM$3,Ф2!$3:$3,0)),
             ""),0)</f>
        <v>0</v>
      </c>
      <c r="EN23" s="331">
        <f ca="1">IFERROR(IF(AND(НачИнвП_Дата&lt;=EN$3,(КИнвП_Дата)&gt;EN$3),
             INDEX(Ф2_тек.деят.,MATCH("Себестоимость: закупка у членов кооператива, т.руб.",Ф2!$A$9:$A$45,0),MATCH(ПДДС!EN$3,Ф2!$3:$3,0)),
             ""),0)</f>
        <v>0</v>
      </c>
      <c r="EO23" s="332">
        <f t="shared" ref="EO23:EO27" ca="1" si="385">SUM(EL23:EN23)</f>
        <v>0</v>
      </c>
      <c r="EP23" s="331">
        <f ca="1">IFERROR(IF(AND(НачИнвП_Дата&lt;=EP$3,(КИнвП_Дата)&gt;EP$3),
             INDEX(Ф2_тек.деят.,MATCH("Себестоимость: закупка у членов кооператива, т.руб.",Ф2!$A$9:$A$45,0),MATCH(ПДДС!EP$3,Ф2!$3:$3,0)),
             ""),0)</f>
        <v>0</v>
      </c>
      <c r="EQ23" s="331">
        <f ca="1">IFERROR(IF(AND(НачИнвП_Дата&lt;=EQ$3,(КИнвП_Дата)&gt;EQ$3),
             INDEX(Ф2_тек.деят.,MATCH("Себестоимость: закупка у членов кооператива, т.руб.",Ф2!$A$9:$A$45,0),MATCH(ПДДС!EQ$3,Ф2!$3:$3,0)),
             ""),0)</f>
        <v>0</v>
      </c>
      <c r="ER23" s="331">
        <f ca="1">IFERROR(IF(AND(НачИнвП_Дата&lt;=ER$3,(КИнвП_Дата)&gt;ER$3),
             INDEX(Ф2_тек.деят.,MATCH("Себестоимость: закупка у членов кооператива, т.руб.",Ф2!$A$9:$A$45,0),MATCH(ПДДС!ER$3,Ф2!$3:$3,0)),
             ""),0)</f>
        <v>0</v>
      </c>
      <c r="ES23" s="332">
        <f t="shared" ref="ES23:ES27" ca="1" si="386">SUM(EP23:ER23)</f>
        <v>0</v>
      </c>
      <c r="ET23" s="331">
        <f ca="1">IFERROR(IF(AND(НачИнвП_Дата&lt;=ET$3,(КИнвП_Дата)&gt;ET$3),
             INDEX(Ф2_тек.деят.,MATCH("Себестоимость: закупка у членов кооператива, т.руб.",Ф2!$A$9:$A$45,0),MATCH(ПДДС!ET$3,Ф2!$3:$3,0)),
             ""),0)</f>
        <v>0</v>
      </c>
      <c r="EU23" s="331">
        <f ca="1">IFERROR(IF(AND(НачИнвП_Дата&lt;=EU$3,(КИнвП_Дата)&gt;EU$3),
             INDEX(Ф2_тек.деят.,MATCH("Себестоимость: закупка у членов кооператива, т.руб.",Ф2!$A$9:$A$45,0),MATCH(ПДДС!EU$3,Ф2!$3:$3,0)),
             ""),0)</f>
        <v>0</v>
      </c>
      <c r="EV23" s="331">
        <f ca="1">IFERROR(IF(AND(НачИнвП_Дата&lt;=EV$3,(КИнвП_Дата)&gt;EV$3),
             INDEX(Ф2_тек.деят.,MATCH("Себестоимость: закупка у членов кооператива, т.руб.",Ф2!$A$9:$A$45,0),MATCH(ПДДС!EV$3,Ф2!$3:$3,0)),
             ""),0)</f>
        <v>0</v>
      </c>
      <c r="EW23" s="359">
        <f t="shared" ref="EW23:EW27" ca="1" si="387">SUM(ET23:EV23)</f>
        <v>0</v>
      </c>
      <c r="EX23" s="365">
        <f t="shared" ref="EX23:EX27" ca="1" si="388">SUM(EK23+EO23+ES23+EW23)</f>
        <v>0</v>
      </c>
      <c r="EY23" s="438">
        <f t="shared" ca="1" si="78"/>
        <v>0</v>
      </c>
    </row>
    <row r="24" spans="1:155" hidden="1" outlineLevel="1">
      <c r="A24" s="396" t="s">
        <v>196</v>
      </c>
      <c r="B24" s="329" t="str">
        <f>IFERROR(IF(AND(НачИнвП_Дата&lt;=B$3,(КИнвП_Дата)&gt;B$3),
             INDEX(Ф2_инв.деят,MATCH("Себестоимость:",Ф2!$A$47:$A$63,0),MATCH(ПДДС!B$3,Ф2!$3:$3,0)),
             ""),0)</f>
        <v/>
      </c>
      <c r="C24" s="329" t="str">
        <f ca="1">IFERROR(IF(AND(НачИнвП_Дата&lt;=C$3,(КИнвП_Дата)&gt;C$3),
             INDEX(Ф2_инв.деят,MATCH("Себестоимость:",Ф2!$A$47:$A$63,0),MATCH(ПДДС!C$3,Ф2!$3:$3,0)),
             ""),0)</f>
        <v/>
      </c>
      <c r="D24" s="329" t="str">
        <f ca="1">IFERROR(IF(AND(НачИнвП_Дата&lt;=D$3,(КИнвП_Дата)&gt;D$3),
             INDEX(Ф2_инв.деят,MATCH("Себестоимость:",Ф2!$A$47:$A$63,0),MATCH(ПДДС!D$3,Ф2!$3:$3,0)),
             ""),0)</f>
        <v/>
      </c>
      <c r="E24" s="330">
        <f t="shared" ref="E24" ca="1" si="389">SUM(B24:D24)</f>
        <v>0</v>
      </c>
      <c r="F24" s="329" t="str">
        <f ca="1">IFERROR(IF(AND(НачИнвП_Дата&lt;=F$3,(КИнвП_Дата)&gt;F$3),
             INDEX(Ф2_инв.деят,MATCH("Себестоимость:",Ф2!$A$47:$A$63,0),MATCH(ПДДС!F$3,Ф2!$3:$3,0)),
             ""),0)</f>
        <v/>
      </c>
      <c r="G24" s="329" t="str">
        <f ca="1">IFERROR(IF(AND(НачИнвП_Дата&lt;=G$3,(КИнвП_Дата)&gt;G$3),
             INDEX(Ф2_инв.деят,MATCH("Себестоимость:",Ф2!$A$47:$A$63,0),MATCH(ПДДС!G$3,Ф2!$3:$3,0)),
             ""),0)</f>
        <v/>
      </c>
      <c r="H24" s="329" t="str">
        <f ca="1">IFERROR(IF(AND(НачИнвП_Дата&lt;=H$3,(КИнвП_Дата)&gt;H$3),
             INDEX(Ф2_инв.деят,MATCH("Себестоимость:",Ф2!$A$47:$A$63,0),MATCH(ПДДС!H$3,Ф2!$3:$3,0)),
             ""),0)</f>
        <v/>
      </c>
      <c r="I24" s="330">
        <f t="shared" ref="I24" ca="1" si="390">SUM(F24:H24)</f>
        <v>0</v>
      </c>
      <c r="J24" s="329" t="str">
        <f ca="1">IFERROR(IF(AND(НачИнвП_Дата&lt;=J$3,(КИнвП_Дата)&gt;J$3),
             INDEX(Ф2_инв.деят,MATCH("Себестоимость:",Ф2!$A$47:$A$63,0),MATCH(ПДДС!J$3,Ф2!$3:$3,0)),
             ""),0)</f>
        <v/>
      </c>
      <c r="K24" s="329" t="str">
        <f ca="1">IFERROR(IF(AND(НачИнвП_Дата&lt;=K$3,(КИнвП_Дата)&gt;K$3),
             INDEX(Ф2_инв.деят,MATCH("Себестоимость:",Ф2!$A$47:$A$63,0),MATCH(ПДДС!K$3,Ф2!$3:$3,0)),
             ""),0)</f>
        <v/>
      </c>
      <c r="L24" s="329" t="str">
        <f ca="1">IFERROR(IF(AND(НачИнвП_Дата&lt;=L$3,(КИнвП_Дата)&gt;L$3),
             INDEX(Ф2_инв.деят,MATCH("Себестоимость:",Ф2!$A$47:$A$63,0),MATCH(ПДДС!L$3,Ф2!$3:$3,0)),
             ""),0)</f>
        <v/>
      </c>
      <c r="M24" s="330">
        <f t="shared" ca="1" si="346"/>
        <v>0</v>
      </c>
      <c r="N24" s="329">
        <f ca="1">IFERROR(IF(AND(НачИнвП_Дата&lt;=N$3,(КИнвП_Дата)&gt;N$3),
             INDEX(Ф2_инв.деят,MATCH("Себестоимость:",Ф2!$A$47:$A$63,0),MATCH(ПДДС!N$3,Ф2!$3:$3,0)),
             ""),0)</f>
        <v>672.38752566666676</v>
      </c>
      <c r="O24" s="329">
        <f ca="1">IFERROR(IF(AND(НачИнвП_Дата&lt;=O$3,(КИнвП_Дата)&gt;O$3),
             INDEX(Ф2_инв.деят,MATCH("Себестоимость:",Ф2!$A$47:$A$63,0),MATCH(ПДДС!O$3,Ф2!$3:$3,0)),
             ""),0)</f>
        <v>563.96404166666673</v>
      </c>
      <c r="P24" s="329">
        <f ca="1">IFERROR(IF(AND(НачИнвП_Дата&lt;=P$3,(КИнвП_Дата)&gt;P$3),
             INDEX(Ф2_инв.деят,MATCH("Себестоимость:",Ф2!$A$47:$A$63,0),MATCH(ПДДС!P$3,Ф2!$3:$3,0)),
             ""),0)</f>
        <v>570.46978196666669</v>
      </c>
      <c r="Q24" s="339">
        <f t="shared" ca="1" si="347"/>
        <v>1806.8213493000003</v>
      </c>
      <c r="R24" s="348">
        <f t="shared" ref="R24" ca="1" si="391">SUM(E24+I24+M24+Q24)</f>
        <v>1806.8213493000003</v>
      </c>
      <c r="S24" s="343">
        <f ca="1">IFERROR(IF(AND(НачИнвП_Дата&lt;=S$3,(КИнвП_Дата)&gt;S$3),
             INDEX(Ф2_инв.деят,MATCH("Себестоимость:",Ф2!$A$47:$A$63,0),MATCH(ПДДС!S$3,Ф2!$3:$3,0)),
             ""),0)</f>
        <v>460.62682166666667</v>
      </c>
      <c r="T24" s="331">
        <f ca="1">IFERROR(IF(AND(НачИнвП_Дата&lt;=T$3,(КИнвП_Дата)&gt;T$3),
             INDEX(Ф2_инв.деят,MATCH("Себестоимость:",Ф2!$A$47:$A$63,0),MATCH(ПДДС!T$3,Ф2!$3:$3,0)),
             ""),0)</f>
        <v>669.84439366666675</v>
      </c>
      <c r="U24" s="331">
        <f ca="1">IFERROR(IF(AND(НачИнвП_Дата&lt;=U$3,(КИнвП_Дата)&gt;U$3),
             INDEX(Ф2_инв.деят,MATCH("Себестоимость:",Ф2!$A$47:$A$63,0),MATCH(ПДДС!U$3,Ф2!$3:$3,0)),
             ""),0)</f>
        <v>422.04166666666669</v>
      </c>
      <c r="V24" s="332">
        <f t="shared" ca="1" si="349"/>
        <v>1552.5128820000002</v>
      </c>
      <c r="W24" s="331">
        <f ca="1">IFERROR(IF(AND(НачИнвП_Дата&lt;=W$3,(КИнвП_Дата)&gt;W$3),
             INDEX(Ф2_инв.деят,MATCH("Себестоимость:",Ф2!$A$47:$A$63,0),MATCH(ПДДС!W$3,Ф2!$3:$3,0)),
             ""),0)</f>
        <v>460.62682166666667</v>
      </c>
      <c r="X24" s="331">
        <f ca="1">IFERROR(IF(AND(НачИнвП_Дата&lt;=X$3,(КИнвП_Дата)&gt;X$3),
             INDEX(Ф2_инв.деят,MATCH("Себестоимость:",Ф2!$A$47:$A$63,0),MATCH(ПДДС!X$3,Ф2!$3:$3,0)),
             ""),0)</f>
        <v>775.72474566666665</v>
      </c>
      <c r="Y24" s="331">
        <f ca="1">IFERROR(IF(AND(НачИнвП_Дата&lt;=Y$3,(КИнвП_Дата)&gt;Y$3),
             INDEX(Ф2_инв.деят,MATCH("Себестоимость:",Ф2!$A$47:$A$63,0),MATCH(ПДДС!Y$3,Ф2!$3:$3,0)),
             ""),0)</f>
        <v>422.04166666666669</v>
      </c>
      <c r="Z24" s="332">
        <f t="shared" ca="1" si="350"/>
        <v>1658.3932340000001</v>
      </c>
      <c r="AA24" s="331">
        <f ca="1">IFERROR(IF(AND(НачИнвП_Дата&lt;=AA$3,(КИнвП_Дата)&gt;AA$3),
             INDEX(Ф2_инв.деят,MATCH("Себестоимость:",Ф2!$A$47:$A$63,0),MATCH(ПДДС!AA$3,Ф2!$3:$3,0)),
             ""),0)</f>
        <v>460.62682166666667</v>
      </c>
      <c r="AB24" s="331">
        <f ca="1">IFERROR(IF(AND(НачИнвП_Дата&lt;=AB$3,(КИнвП_Дата)&gt;AB$3),
             INDEX(Ф2_инв.деят,MATCH("Себестоимость:",Ф2!$A$47:$A$63,0),MATCH(ПДДС!AB$3,Ф2!$3:$3,0)),
             ""),0)</f>
        <v>563.96404166666673</v>
      </c>
      <c r="AC24" s="331">
        <f ca="1">IFERROR(IF(AND(НачИнвП_Дата&lt;=AC$3,(КИнвП_Дата)&gt;AC$3),
             INDEX(Ф2_инв.деят,MATCH("Себестоимость:",Ф2!$A$47:$A$63,0),MATCH(ПДДС!AC$3,Ф2!$3:$3,0)),
             ""),0)</f>
        <v>570.46978196666669</v>
      </c>
      <c r="AD24" s="332">
        <f t="shared" ca="1" si="351"/>
        <v>1595.0606453</v>
      </c>
      <c r="AE24" s="331">
        <f ca="1">IFERROR(IF(AND(НачИнвП_Дата&lt;=AE$3,(КИнвП_Дата)&gt;AE$3),
             INDEX(Ф2_инв.деят,MATCH("Себестоимость:",Ф2!$A$47:$A$63,0),MATCH(ПДДС!AE$3,Ф2!$3:$3,0)),
             ""),0)</f>
        <v>672.38752566666676</v>
      </c>
      <c r="AF24" s="331">
        <f ca="1">IFERROR(IF(AND(НачИнвП_Дата&lt;=AF$3,(КИнвП_Дата)&gt;AF$3),
             INDEX(Ф2_инв.деят,MATCH("Себестоимость:",Ф2!$A$47:$A$63,0),MATCH(ПДДС!AF$3,Ф2!$3:$3,0)),
             ""),0)</f>
        <v>563.96404166666673</v>
      </c>
      <c r="AG24" s="331">
        <f ca="1">IFERROR(IF(AND(НачИнвП_Дата&lt;=AG$3,(КИнвП_Дата)&gt;AG$3),
             INDEX(Ф2_инв.деят,MATCH("Себестоимость:",Ф2!$A$47:$A$63,0),MATCH(ПДДС!AG$3,Ф2!$3:$3,0)),
             ""),0)</f>
        <v>570.46978196666669</v>
      </c>
      <c r="AH24" s="359">
        <f t="shared" ca="1" si="352"/>
        <v>1806.8213493000003</v>
      </c>
      <c r="AI24" s="365">
        <f t="shared" ca="1" si="353"/>
        <v>6612.7881106000004</v>
      </c>
      <c r="AJ24" s="343">
        <f ca="1">IFERROR(IF(AND(НачИнвП_Дата&lt;=AJ$3,(КИнвП_Дата)&gt;AJ$3),
             INDEX(Ф2_инв.деят,MATCH("Себестоимость:",Ф2!$A$47:$A$63,0),MATCH(ПДДС!AJ$3,Ф2!$3:$3,0)),
             ""),0)</f>
        <v>460.62682166666667</v>
      </c>
      <c r="AK24" s="331">
        <f ca="1">IFERROR(IF(AND(НачИнвП_Дата&lt;=AK$3,(КИнвП_Дата)&gt;AK$3),
             INDEX(Ф2_инв.деят,MATCH("Себестоимость:",Ф2!$A$47:$A$63,0),MATCH(ПДДС!AK$3,Ф2!$3:$3,0)),
             ""),0)</f>
        <v>669.84439366666675</v>
      </c>
      <c r="AL24" s="331">
        <f ca="1">IFERROR(IF(AND(НачИнвП_Дата&lt;=AL$3,(КИнвП_Дата)&gt;AL$3),
             INDEX(Ф2_инв.деят,MATCH("Себестоимость:",Ф2!$A$47:$A$63,0),MATCH(ПДДС!AL$3,Ф2!$3:$3,0)),
             ""),0)</f>
        <v>422.04166666666669</v>
      </c>
      <c r="AM24" s="332">
        <f t="shared" ca="1" si="354"/>
        <v>1552.5128820000002</v>
      </c>
      <c r="AN24" s="331">
        <f ca="1">IFERROR(IF(AND(НачИнвП_Дата&lt;=AN$3,(КИнвП_Дата)&gt;AN$3),
             INDEX(Ф2_инв.деят,MATCH("Себестоимость:",Ф2!$A$47:$A$63,0),MATCH(ПДДС!AN$3,Ф2!$3:$3,0)),
             ""),0)</f>
        <v>460.62682166666667</v>
      </c>
      <c r="AO24" s="331">
        <f ca="1">IFERROR(IF(AND(НачИнвП_Дата&lt;=AO$3,(КИнвП_Дата)&gt;AO$3),
             INDEX(Ф2_инв.деят,MATCH("Себестоимость:",Ф2!$A$47:$A$63,0),MATCH(ПДДС!AO$3,Ф2!$3:$3,0)),
             ""),0)</f>
        <v>775.72474566666665</v>
      </c>
      <c r="AP24" s="331">
        <f ca="1">IFERROR(IF(AND(НачИнвП_Дата&lt;=AP$3,(КИнвП_Дата)&gt;AP$3),
             INDEX(Ф2_инв.деят,MATCH("Себестоимость:",Ф2!$A$47:$A$63,0),MATCH(ПДДС!AP$3,Ф2!$3:$3,0)),
             ""),0)</f>
        <v>422.04166666666669</v>
      </c>
      <c r="AQ24" s="332">
        <f t="shared" ca="1" si="355"/>
        <v>1658.3932340000001</v>
      </c>
      <c r="AR24" s="331">
        <f ca="1">IFERROR(IF(AND(НачИнвП_Дата&lt;=AR$3,(КИнвП_Дата)&gt;AR$3),
             INDEX(Ф2_инв.деят,MATCH("Себестоимость:",Ф2!$A$47:$A$63,0),MATCH(ПДДС!AR$3,Ф2!$3:$3,0)),
             ""),0)</f>
        <v>460.62682166666667</v>
      </c>
      <c r="AS24" s="331">
        <f ca="1">IFERROR(IF(AND(НачИнвП_Дата&lt;=AS$3,(КИнвП_Дата)&gt;AS$3),
             INDEX(Ф2_инв.деят,MATCH("Себестоимость:",Ф2!$A$47:$A$63,0),MATCH(ПДДС!AS$3,Ф2!$3:$3,0)),
             ""),0)</f>
        <v>563.96404166666673</v>
      </c>
      <c r="AT24" s="331">
        <f ca="1">IFERROR(IF(AND(НачИнвП_Дата&lt;=AT$3,(КИнвП_Дата)&gt;AT$3),
             INDEX(Ф2_инв.деят,MATCH("Себестоимость:",Ф2!$A$47:$A$63,0),MATCH(ПДДС!AT$3,Ф2!$3:$3,0)),
             ""),0)</f>
        <v>570.46978196666669</v>
      </c>
      <c r="AU24" s="332">
        <f t="shared" ca="1" si="356"/>
        <v>1595.0606453</v>
      </c>
      <c r="AV24" s="331">
        <f ca="1">IFERROR(IF(AND(НачИнвП_Дата&lt;=AV$3,(КИнвП_Дата)&gt;AV$3),
             INDEX(Ф2_инв.деят,MATCH("Себестоимость:",Ф2!$A$47:$A$63,0),MATCH(ПДДС!AV$3,Ф2!$3:$3,0)),
             ""),0)</f>
        <v>672.38752566666676</v>
      </c>
      <c r="AW24" s="331">
        <f ca="1">IFERROR(IF(AND(НачИнвП_Дата&lt;=AW$3,(КИнвП_Дата)&gt;AW$3),
             INDEX(Ф2_инв.деят,MATCH("Себестоимость:",Ф2!$A$47:$A$63,0),MATCH(ПДДС!AW$3,Ф2!$3:$3,0)),
             ""),0)</f>
        <v>563.96404166666673</v>
      </c>
      <c r="AX24" s="331">
        <f ca="1">IFERROR(IF(AND(НачИнвП_Дата&lt;=AX$3,(КИнвП_Дата)&gt;AX$3),
             INDEX(Ф2_инв.деят,MATCH("Себестоимость:",Ф2!$A$47:$A$63,0),MATCH(ПДДС!AX$3,Ф2!$3:$3,0)),
             ""),0)</f>
        <v>570.46978196666669</v>
      </c>
      <c r="AY24" s="359">
        <f t="shared" ca="1" si="357"/>
        <v>1806.8213493000003</v>
      </c>
      <c r="AZ24" s="365">
        <f t="shared" ca="1" si="358"/>
        <v>6612.7881106000004</v>
      </c>
      <c r="BA24" s="343">
        <f ca="1">IFERROR(IF(AND(НачИнвП_Дата&lt;=BA$3,(КИнвП_Дата)&gt;BA$3),
             INDEX(Ф2_инв.деят,MATCH("Себестоимость:",Ф2!$A$47:$A$63,0),MATCH(ПДДС!BA$3,Ф2!$3:$3,0)),
             ""),0)</f>
        <v>460.62682166666667</v>
      </c>
      <c r="BB24" s="331">
        <f ca="1">IFERROR(IF(AND(НачИнвП_Дата&lt;=BB$3,(КИнвП_Дата)&gt;BB$3),
             INDEX(Ф2_инв.деят,MATCH("Себестоимость:",Ф2!$A$47:$A$63,0),MATCH(ПДДС!BB$3,Ф2!$3:$3,0)),
             ""),0)</f>
        <v>669.84439366666675</v>
      </c>
      <c r="BC24" s="331">
        <f ca="1">IFERROR(IF(AND(НачИнвП_Дата&lt;=BC$3,(КИнвП_Дата)&gt;BC$3),
             INDEX(Ф2_инв.деят,MATCH("Себестоимость:",Ф2!$A$47:$A$63,0),MATCH(ПДДС!BC$3,Ф2!$3:$3,0)),
             ""),0)</f>
        <v>422.04166666666669</v>
      </c>
      <c r="BD24" s="332">
        <f t="shared" ca="1" si="359"/>
        <v>1552.5128820000002</v>
      </c>
      <c r="BE24" s="331">
        <f ca="1">IFERROR(IF(AND(НачИнвП_Дата&lt;=BE$3,(КИнвП_Дата)&gt;BE$3),
             INDEX(Ф2_инв.деят,MATCH("Себестоимость:",Ф2!$A$47:$A$63,0),MATCH(ПДДС!BE$3,Ф2!$3:$3,0)),
             ""),0)</f>
        <v>460.62682166666667</v>
      </c>
      <c r="BF24" s="331">
        <f ca="1">IFERROR(IF(AND(НачИнвП_Дата&lt;=BF$3,(КИнвП_Дата)&gt;BF$3),
             INDEX(Ф2_инв.деят,MATCH("Себестоимость:",Ф2!$A$47:$A$63,0),MATCH(ПДДС!BF$3,Ф2!$3:$3,0)),
             ""),0)</f>
        <v>775.72474566666665</v>
      </c>
      <c r="BG24" s="331">
        <f ca="1">IFERROR(IF(AND(НачИнвП_Дата&lt;=BG$3,(КИнвП_Дата)&gt;BG$3),
             INDEX(Ф2_инв.деят,MATCH("Себестоимость:",Ф2!$A$47:$A$63,0),MATCH(ПДДС!BG$3,Ф2!$3:$3,0)),
             ""),0)</f>
        <v>422.04166666666669</v>
      </c>
      <c r="BH24" s="332">
        <f t="shared" ca="1" si="360"/>
        <v>1658.3932340000001</v>
      </c>
      <c r="BI24" s="331">
        <f ca="1">IFERROR(IF(AND(НачИнвП_Дата&lt;=BI$3,(КИнвП_Дата)&gt;BI$3),
             INDEX(Ф2_инв.деят,MATCH("Себестоимость:",Ф2!$A$47:$A$63,0),MATCH(ПДДС!BI$3,Ф2!$3:$3,0)),
             ""),0)</f>
        <v>460.62682166666667</v>
      </c>
      <c r="BJ24" s="331">
        <f ca="1">IFERROR(IF(AND(НачИнвП_Дата&lt;=BJ$3,(КИнвП_Дата)&gt;BJ$3),
             INDEX(Ф2_инв.деят,MATCH("Себестоимость:",Ф2!$A$47:$A$63,0),MATCH(ПДДС!BJ$3,Ф2!$3:$3,0)),
             ""),0)</f>
        <v>563.96404166666673</v>
      </c>
      <c r="BK24" s="331">
        <f ca="1">IFERROR(IF(AND(НачИнвП_Дата&lt;=BK$3,(КИнвП_Дата)&gt;BK$3),
             INDEX(Ф2_инв.деят,MATCH("Себестоимость:",Ф2!$A$47:$A$63,0),MATCH(ПДДС!BK$3,Ф2!$3:$3,0)),
             ""),0)</f>
        <v>570.46978196666669</v>
      </c>
      <c r="BL24" s="332">
        <f t="shared" ca="1" si="361"/>
        <v>1595.0606453</v>
      </c>
      <c r="BM24" s="331">
        <f ca="1">IFERROR(IF(AND(НачИнвП_Дата&lt;=BM$3,(КИнвП_Дата)&gt;BM$3),
             INDEX(Ф2_инв.деят,MATCH("Себестоимость:",Ф2!$A$47:$A$63,0),MATCH(ПДДС!BM$3,Ф2!$3:$3,0)),
             ""),0)</f>
        <v>672.38752566666676</v>
      </c>
      <c r="BN24" s="331">
        <f ca="1">IFERROR(IF(AND(НачИнвП_Дата&lt;=BN$3,(КИнвП_Дата)&gt;BN$3),
             INDEX(Ф2_инв.деят,MATCH("Себестоимость:",Ф2!$A$47:$A$63,0),MATCH(ПДДС!BN$3,Ф2!$3:$3,0)),
             ""),0)</f>
        <v>563.96404166666673</v>
      </c>
      <c r="BO24" s="331">
        <f ca="1">IFERROR(IF(AND(НачИнвП_Дата&lt;=BO$3,(КИнвП_Дата)&gt;BO$3),
             INDEX(Ф2_инв.деят,MATCH("Себестоимость:",Ф2!$A$47:$A$63,0),MATCH(ПДДС!BO$3,Ф2!$3:$3,0)),
             ""),0)</f>
        <v>570.46978196666669</v>
      </c>
      <c r="BP24" s="359">
        <f t="shared" ca="1" si="362"/>
        <v>1806.8213493000003</v>
      </c>
      <c r="BQ24" s="365">
        <f t="shared" ca="1" si="363"/>
        <v>6612.7881106000004</v>
      </c>
      <c r="BR24" s="343">
        <f ca="1">IFERROR(IF(AND(НачИнвП_Дата&lt;=BR$3,(КИнвП_Дата)&gt;BR$3),
             INDEX(Ф2_инв.деят,MATCH("Себестоимость:",Ф2!$A$47:$A$63,0),MATCH(ПДДС!BR$3,Ф2!$3:$3,0)),
             ""),0)</f>
        <v>460.62682166666667</v>
      </c>
      <c r="BS24" s="331">
        <f ca="1">IFERROR(IF(AND(НачИнвП_Дата&lt;=BS$3,(КИнвП_Дата)&gt;BS$3),
             INDEX(Ф2_инв.деят,MATCH("Себестоимость:",Ф2!$A$47:$A$63,0),MATCH(ПДДС!BS$3,Ф2!$3:$3,0)),
             ""),0)</f>
        <v>669.84439366666675</v>
      </c>
      <c r="BT24" s="331">
        <f ca="1">IFERROR(IF(AND(НачИнвП_Дата&lt;=BT$3,(КИнвП_Дата)&gt;BT$3),
             INDEX(Ф2_инв.деят,MATCH("Себестоимость:",Ф2!$A$47:$A$63,0),MATCH(ПДДС!BT$3,Ф2!$3:$3,0)),
             ""),0)</f>
        <v>422.04166666666669</v>
      </c>
      <c r="BU24" s="332">
        <f t="shared" ca="1" si="364"/>
        <v>1552.5128820000002</v>
      </c>
      <c r="BV24" s="331">
        <f ca="1">IFERROR(IF(AND(НачИнвП_Дата&lt;=BV$3,(КИнвП_Дата)&gt;BV$3),
             INDEX(Ф2_инв.деят,MATCH("Себестоимость:",Ф2!$A$47:$A$63,0),MATCH(ПДДС!BV$3,Ф2!$3:$3,0)),
             ""),0)</f>
        <v>460.62682166666667</v>
      </c>
      <c r="BW24" s="331">
        <f ca="1">IFERROR(IF(AND(НачИнвП_Дата&lt;=BW$3,(КИнвП_Дата)&gt;BW$3),
             INDEX(Ф2_инв.деят,MATCH("Себестоимость:",Ф2!$A$47:$A$63,0),MATCH(ПДДС!BW$3,Ф2!$3:$3,0)),
             ""),0)</f>
        <v>775.72474566666665</v>
      </c>
      <c r="BX24" s="331">
        <f ca="1">IFERROR(IF(AND(НачИнвП_Дата&lt;=BX$3,(КИнвП_Дата)&gt;BX$3),
             INDEX(Ф2_инв.деят,MATCH("Себестоимость:",Ф2!$A$47:$A$63,0),MATCH(ПДДС!BX$3,Ф2!$3:$3,0)),
             ""),0)</f>
        <v>422.04166666666669</v>
      </c>
      <c r="BY24" s="332">
        <f t="shared" ca="1" si="365"/>
        <v>1658.3932340000001</v>
      </c>
      <c r="BZ24" s="331">
        <f ca="1">IFERROR(IF(AND(НачИнвП_Дата&lt;=BZ$3,(КИнвП_Дата)&gt;BZ$3),
             INDEX(Ф2_инв.деят,MATCH("Себестоимость:",Ф2!$A$47:$A$63,0),MATCH(ПДДС!BZ$3,Ф2!$3:$3,0)),
             ""),0)</f>
        <v>460.62682166666667</v>
      </c>
      <c r="CA24" s="331">
        <f ca="1">IFERROR(IF(AND(НачИнвП_Дата&lt;=CA$3,(КИнвП_Дата)&gt;CA$3),
             INDEX(Ф2_инв.деят,MATCH("Себестоимость:",Ф2!$A$47:$A$63,0),MATCH(ПДДС!CA$3,Ф2!$3:$3,0)),
             ""),0)</f>
        <v>563.96404166666673</v>
      </c>
      <c r="CB24" s="331">
        <f ca="1">IFERROR(IF(AND(НачИнвП_Дата&lt;=CB$3,(КИнвП_Дата)&gt;CB$3),
             INDEX(Ф2_инв.деят,MATCH("Себестоимость:",Ф2!$A$47:$A$63,0),MATCH(ПДДС!CB$3,Ф2!$3:$3,0)),
             ""),0)</f>
        <v>570.46978196666669</v>
      </c>
      <c r="CC24" s="332">
        <f t="shared" ca="1" si="366"/>
        <v>1595.0606453</v>
      </c>
      <c r="CD24" s="331">
        <f ca="1">IFERROR(IF(AND(НачИнвП_Дата&lt;=CD$3,(КИнвП_Дата)&gt;CD$3),
             INDEX(Ф2_инв.деят,MATCH("Себестоимость:",Ф2!$A$47:$A$63,0),MATCH(ПДДС!CD$3,Ф2!$3:$3,0)),
             ""),0)</f>
        <v>672.38752566666676</v>
      </c>
      <c r="CE24" s="331">
        <f ca="1">IFERROR(IF(AND(НачИнвП_Дата&lt;=CE$3,(КИнвП_Дата)&gt;CE$3),
             INDEX(Ф2_инв.деят,MATCH("Себестоимость:",Ф2!$A$47:$A$63,0),MATCH(ПДДС!CE$3,Ф2!$3:$3,0)),
             ""),0)</f>
        <v>563.96404166666673</v>
      </c>
      <c r="CF24" s="331">
        <f ca="1">IFERROR(IF(AND(НачИнвП_Дата&lt;=CF$3,(КИнвП_Дата)&gt;CF$3),
             INDEX(Ф2_инв.деят,MATCH("Себестоимость:",Ф2!$A$47:$A$63,0),MATCH(ПДДС!CF$3,Ф2!$3:$3,0)),
             ""),0)</f>
        <v>570.46978196666669</v>
      </c>
      <c r="CG24" s="359">
        <f t="shared" ca="1" si="367"/>
        <v>1806.8213493000003</v>
      </c>
      <c r="CH24" s="365">
        <f t="shared" ca="1" si="368"/>
        <v>6612.7881106000004</v>
      </c>
      <c r="CI24" s="343">
        <f ca="1">IFERROR(IF(AND(НачИнвП_Дата&lt;=CI$3,(КИнвП_Дата)&gt;CI$3),
             INDEX(Ф2_инв.деят,MATCH("Себестоимость:",Ф2!$A$47:$A$63,0),MATCH(ПДДС!CI$3,Ф2!$3:$3,0)),
             ""),0)</f>
        <v>460.62682166666667</v>
      </c>
      <c r="CJ24" s="331">
        <f ca="1">IFERROR(IF(AND(НачИнвП_Дата&lt;=CJ$3,(КИнвП_Дата)&gt;CJ$3),
             INDEX(Ф2_инв.деят,MATCH("Себестоимость:",Ф2!$A$47:$A$63,0),MATCH(ПДДС!CJ$3,Ф2!$3:$3,0)),
             ""),0)</f>
        <v>669.84439366666675</v>
      </c>
      <c r="CK24" s="331">
        <f ca="1">IFERROR(IF(AND(НачИнвП_Дата&lt;=CK$3,(КИнвП_Дата)&gt;CK$3),
             INDEX(Ф2_инв.деят,MATCH("Себестоимость:",Ф2!$A$47:$A$63,0),MATCH(ПДДС!CK$3,Ф2!$3:$3,0)),
             ""),0)</f>
        <v>422.04166666666669</v>
      </c>
      <c r="CL24" s="332">
        <f t="shared" ca="1" si="369"/>
        <v>1552.5128820000002</v>
      </c>
      <c r="CM24" s="331">
        <f ca="1">IFERROR(IF(AND(НачИнвП_Дата&lt;=CM$3,(КИнвП_Дата)&gt;CM$3),
             INDEX(Ф2_инв.деят,MATCH("Себестоимость:",Ф2!$A$47:$A$63,0),MATCH(ПДДС!CM$3,Ф2!$3:$3,0)),
             ""),0)</f>
        <v>460.62682166666667</v>
      </c>
      <c r="CN24" s="331">
        <f ca="1">IFERROR(IF(AND(НачИнвП_Дата&lt;=CN$3,(КИнвП_Дата)&gt;CN$3),
             INDEX(Ф2_инв.деят,MATCH("Себестоимость:",Ф2!$A$47:$A$63,0),MATCH(ПДДС!CN$3,Ф2!$3:$3,0)),
             ""),0)</f>
        <v>775.72474566666665</v>
      </c>
      <c r="CO24" s="331">
        <f ca="1">IFERROR(IF(AND(НачИнвП_Дата&lt;=CO$3,(КИнвП_Дата)&gt;CO$3),
             INDEX(Ф2_инв.деят,MATCH("Себестоимость:",Ф2!$A$47:$A$63,0),MATCH(ПДДС!CO$3,Ф2!$3:$3,0)),
             ""),0)</f>
        <v>422.04166666666669</v>
      </c>
      <c r="CP24" s="332">
        <f t="shared" ca="1" si="370"/>
        <v>1658.3932340000001</v>
      </c>
      <c r="CQ24" s="331">
        <f ca="1">IFERROR(IF(AND(НачИнвП_Дата&lt;=CQ$3,(КИнвП_Дата)&gt;CQ$3),
             INDEX(Ф2_инв.деят,MATCH("Себестоимость:",Ф2!$A$47:$A$63,0),MATCH(ПДДС!CQ$3,Ф2!$3:$3,0)),
             ""),0)</f>
        <v>460.62682166666667</v>
      </c>
      <c r="CR24" s="331">
        <f ca="1">IFERROR(IF(AND(НачИнвП_Дата&lt;=CR$3,(КИнвП_Дата)&gt;CR$3),
             INDEX(Ф2_инв.деят,MATCH("Себестоимость:",Ф2!$A$47:$A$63,0),MATCH(ПДДС!CR$3,Ф2!$3:$3,0)),
             ""),0)</f>
        <v>563.96404166666673</v>
      </c>
      <c r="CS24" s="331">
        <f ca="1">IFERROR(IF(AND(НачИнвП_Дата&lt;=CS$3,(КИнвП_Дата)&gt;CS$3),
             INDEX(Ф2_инв.деят,MATCH("Себестоимость:",Ф2!$A$47:$A$63,0),MATCH(ПДДС!CS$3,Ф2!$3:$3,0)),
             ""),0)</f>
        <v>570.46978196666669</v>
      </c>
      <c r="CT24" s="332">
        <f t="shared" ca="1" si="371"/>
        <v>1595.0606453</v>
      </c>
      <c r="CU24" s="331">
        <f ca="1">IFERROR(IF(AND(НачИнвП_Дата&lt;=CU$3,(КИнвП_Дата)&gt;CU$3),
             INDEX(Ф2_инв.деят,MATCH("Себестоимость:",Ф2!$A$47:$A$63,0),MATCH(ПДДС!CU$3,Ф2!$3:$3,0)),
             ""),0)</f>
        <v>672.38752566666676</v>
      </c>
      <c r="CV24" s="331">
        <f ca="1">IFERROR(IF(AND(НачИнвП_Дата&lt;=CV$3,(КИнвП_Дата)&gt;CV$3),
             INDEX(Ф2_инв.деят,MATCH("Себестоимость:",Ф2!$A$47:$A$63,0),MATCH(ПДДС!CV$3,Ф2!$3:$3,0)),
             ""),0)</f>
        <v>563.96404166666673</v>
      </c>
      <c r="CW24" s="331">
        <f ca="1">IFERROR(IF(AND(НачИнвП_Дата&lt;=CW$3,(КИнвП_Дата)&gt;CW$3),
             INDEX(Ф2_инв.деят,MATCH("Себестоимость:",Ф2!$A$47:$A$63,0),MATCH(ПДДС!CW$3,Ф2!$3:$3,0)),
             ""),0)</f>
        <v>570.46978196666669</v>
      </c>
      <c r="CX24" s="359">
        <f t="shared" ca="1" si="372"/>
        <v>1806.8213493000003</v>
      </c>
      <c r="CY24" s="365">
        <f t="shared" ca="1" si="373"/>
        <v>6612.7881106000004</v>
      </c>
      <c r="CZ24" s="343">
        <f ca="1">IFERROR(IF(AND(НачИнвП_Дата&lt;=CZ$3,(КИнвП_Дата)&gt;CZ$3),
             INDEX(Ф2_инв.деят,MATCH("Себестоимость:",Ф2!$A$47:$A$63,0),MATCH(ПДДС!CZ$3,Ф2!$3:$3,0)),
             ""),0)</f>
        <v>460.62682166666667</v>
      </c>
      <c r="DA24" s="331">
        <f ca="1">IFERROR(IF(AND(НачИнвП_Дата&lt;=DA$3,(КИнвП_Дата)&gt;DA$3),
             INDEX(Ф2_инв.деят,MATCH("Себестоимость:",Ф2!$A$47:$A$63,0),MATCH(ПДДС!DA$3,Ф2!$3:$3,0)),
             ""),0)</f>
        <v>669.84439366666675</v>
      </c>
      <c r="DB24" s="331">
        <f ca="1">IFERROR(IF(AND(НачИнвП_Дата&lt;=DB$3,(КИнвП_Дата)&gt;DB$3),
             INDEX(Ф2_инв.деят,MATCH("Себестоимость:",Ф2!$A$47:$A$63,0),MATCH(ПДДС!DB$3,Ф2!$3:$3,0)),
             ""),0)</f>
        <v>422.04166666666669</v>
      </c>
      <c r="DC24" s="332">
        <f t="shared" ca="1" si="374"/>
        <v>1552.5128820000002</v>
      </c>
      <c r="DD24" s="331">
        <f ca="1">IFERROR(IF(AND(НачИнвП_Дата&lt;=DD$3,(КИнвП_Дата)&gt;DD$3),
             INDEX(Ф2_инв.деят,MATCH("Себестоимость:",Ф2!$A$47:$A$63,0),MATCH(ПДДС!DD$3,Ф2!$3:$3,0)),
             ""),0)</f>
        <v>460.62682166666667</v>
      </c>
      <c r="DE24" s="331">
        <f ca="1">IFERROR(IF(AND(НачИнвП_Дата&lt;=DE$3,(КИнвП_Дата)&gt;DE$3),
             INDEX(Ф2_инв.деят,MATCH("Себестоимость:",Ф2!$A$47:$A$63,0),MATCH(ПДДС!DE$3,Ф2!$3:$3,0)),
             ""),0)</f>
        <v>775.72474566666665</v>
      </c>
      <c r="DF24" s="331">
        <f ca="1">IFERROR(IF(AND(НачИнвП_Дата&lt;=DF$3,(КИнвП_Дата)&gt;DF$3),
             INDEX(Ф2_инв.деят,MATCH("Себестоимость:",Ф2!$A$47:$A$63,0),MATCH(ПДДС!DF$3,Ф2!$3:$3,0)),
             ""),0)</f>
        <v>422.04166666666669</v>
      </c>
      <c r="DG24" s="332">
        <f t="shared" ca="1" si="375"/>
        <v>1658.3932340000001</v>
      </c>
      <c r="DH24" s="331">
        <f ca="1">IFERROR(IF(AND(НачИнвП_Дата&lt;=DH$3,(КИнвП_Дата)&gt;DH$3),
             INDEX(Ф2_инв.деят,MATCH("Себестоимость:",Ф2!$A$47:$A$63,0),MATCH(ПДДС!DH$3,Ф2!$3:$3,0)),
             ""),0)</f>
        <v>460.62682166666667</v>
      </c>
      <c r="DI24" s="331">
        <f ca="1">IFERROR(IF(AND(НачИнвП_Дата&lt;=DI$3,(КИнвП_Дата)&gt;DI$3),
             INDEX(Ф2_инв.деят,MATCH("Себестоимость:",Ф2!$A$47:$A$63,0),MATCH(ПДДС!DI$3,Ф2!$3:$3,0)),
             ""),0)</f>
        <v>563.96404166666673</v>
      </c>
      <c r="DJ24" s="331">
        <f ca="1">IFERROR(IF(AND(НачИнвП_Дата&lt;=DJ$3,(КИнвП_Дата)&gt;DJ$3),
             INDEX(Ф2_инв.деят,MATCH("Себестоимость:",Ф2!$A$47:$A$63,0),MATCH(ПДДС!DJ$3,Ф2!$3:$3,0)),
             ""),0)</f>
        <v>570.46978196666669</v>
      </c>
      <c r="DK24" s="332">
        <f t="shared" ca="1" si="376"/>
        <v>1595.0606453</v>
      </c>
      <c r="DL24" s="331">
        <f ca="1">IFERROR(IF(AND(НачИнвП_Дата&lt;=DL$3,(КИнвП_Дата)&gt;DL$3),
             INDEX(Ф2_инв.деят,MATCH("Себестоимость:",Ф2!$A$47:$A$63,0),MATCH(ПДДС!DL$3,Ф2!$3:$3,0)),
             ""),0)</f>
        <v>672.38752566666676</v>
      </c>
      <c r="DM24" s="331">
        <f ca="1">IFERROR(IF(AND(НачИнвП_Дата&lt;=DM$3,(КИнвП_Дата)&gt;DM$3),
             INDEX(Ф2_инв.деят,MATCH("Себестоимость:",Ф2!$A$47:$A$63,0),MATCH(ПДДС!DM$3,Ф2!$3:$3,0)),
             ""),0)</f>
        <v>563.96404166666673</v>
      </c>
      <c r="DN24" s="331">
        <f ca="1">IFERROR(IF(AND(НачИнвП_Дата&lt;=DN$3,(КИнвП_Дата)&gt;DN$3),
             INDEX(Ф2_инв.деят,MATCH("Себестоимость:",Ф2!$A$47:$A$63,0),MATCH(ПДДС!DN$3,Ф2!$3:$3,0)),
             ""),0)</f>
        <v>570.46978196666669</v>
      </c>
      <c r="DO24" s="359">
        <f t="shared" ca="1" si="377"/>
        <v>1806.8213493000003</v>
      </c>
      <c r="DP24" s="365">
        <f t="shared" ca="1" si="378"/>
        <v>6612.7881106000004</v>
      </c>
      <c r="DQ24" s="343">
        <f ca="1">IFERROR(IF(AND(НачИнвП_Дата&lt;=DQ$3,(КИнвП_Дата)&gt;DQ$3),
             INDEX(Ф2_инв.деят,MATCH("Себестоимость:",Ф2!$A$47:$A$63,0),MATCH(ПДДС!DQ$3,Ф2!$3:$3,0)),
             ""),0)</f>
        <v>460.62682166666667</v>
      </c>
      <c r="DR24" s="331">
        <f ca="1">IFERROR(IF(AND(НачИнвП_Дата&lt;=DR$3,(КИнвП_Дата)&gt;DR$3),
             INDEX(Ф2_инв.деят,MATCH("Себестоимость:",Ф2!$A$47:$A$63,0),MATCH(ПДДС!DR$3,Ф2!$3:$3,0)),
             ""),0)</f>
        <v>669.84439366666675</v>
      </c>
      <c r="DS24" s="331">
        <f ca="1">IFERROR(IF(AND(НачИнвП_Дата&lt;=DS$3,(КИнвП_Дата)&gt;DS$3),
             INDEX(Ф2_инв.деят,MATCH("Себестоимость:",Ф2!$A$47:$A$63,0),MATCH(ПДДС!DS$3,Ф2!$3:$3,0)),
             ""),0)</f>
        <v>422.04166666666669</v>
      </c>
      <c r="DT24" s="332">
        <f t="shared" ca="1" si="379"/>
        <v>1552.5128820000002</v>
      </c>
      <c r="DU24" s="331">
        <f ca="1">IFERROR(IF(AND(НачИнвП_Дата&lt;=DU$3,(КИнвП_Дата)&gt;DU$3),
             INDEX(Ф2_инв.деят,MATCH("Себестоимость:",Ф2!$A$47:$A$63,0),MATCH(ПДДС!DU$3,Ф2!$3:$3,0)),
             ""),0)</f>
        <v>460.62682166666667</v>
      </c>
      <c r="DV24" s="331">
        <f ca="1">IFERROR(IF(AND(НачИнвП_Дата&lt;=DV$3,(КИнвП_Дата)&gt;DV$3),
             INDEX(Ф2_инв.деят,MATCH("Себестоимость:",Ф2!$A$47:$A$63,0),MATCH(ПДДС!DV$3,Ф2!$3:$3,0)),
             ""),0)</f>
        <v>775.72474566666665</v>
      </c>
      <c r="DW24" s="331">
        <f ca="1">IFERROR(IF(AND(НачИнвП_Дата&lt;=DW$3,(КИнвП_Дата)&gt;DW$3),
             INDEX(Ф2_инв.деят,MATCH("Себестоимость:",Ф2!$A$47:$A$63,0),MATCH(ПДДС!DW$3,Ф2!$3:$3,0)),
             ""),0)</f>
        <v>422.04166666666669</v>
      </c>
      <c r="DX24" s="332">
        <f t="shared" ca="1" si="380"/>
        <v>1658.3932340000001</v>
      </c>
      <c r="DY24" s="331">
        <f ca="1">IFERROR(IF(AND(НачИнвП_Дата&lt;=DY$3,(КИнвП_Дата)&gt;DY$3),
             INDEX(Ф2_инв.деят,MATCH("Себестоимость:",Ф2!$A$47:$A$63,0),MATCH(ПДДС!DY$3,Ф2!$3:$3,0)),
             ""),0)</f>
        <v>460.62682166666667</v>
      </c>
      <c r="DZ24" s="331">
        <f ca="1">IFERROR(IF(AND(НачИнвП_Дата&lt;=DZ$3,(КИнвП_Дата)&gt;DZ$3),
             INDEX(Ф2_инв.деят,MATCH("Себестоимость:",Ф2!$A$47:$A$63,0),MATCH(ПДДС!DZ$3,Ф2!$3:$3,0)),
             ""),0)</f>
        <v>563.96404166666673</v>
      </c>
      <c r="EA24" s="331">
        <f ca="1">IFERROR(IF(AND(НачИнвП_Дата&lt;=EA$3,(КИнвП_Дата)&gt;EA$3),
             INDEX(Ф2_инв.деят,MATCH("Себестоимость:",Ф2!$A$47:$A$63,0),MATCH(ПДДС!EA$3,Ф2!$3:$3,0)),
             ""),0)</f>
        <v>570.46978196666669</v>
      </c>
      <c r="EB24" s="332">
        <f t="shared" ca="1" si="381"/>
        <v>1595.0606453</v>
      </c>
      <c r="EC24" s="331">
        <f ca="1">IFERROR(IF(AND(НачИнвП_Дата&lt;=EC$3,(КИнвП_Дата)&gt;EC$3),
             INDEX(Ф2_инв.деят,MATCH("Себестоимость:",Ф2!$A$47:$A$63,0),MATCH(ПДДС!EC$3,Ф2!$3:$3,0)),
             ""),0)</f>
        <v>672.38752566666676</v>
      </c>
      <c r="ED24" s="331">
        <f ca="1">IFERROR(IF(AND(НачИнвП_Дата&lt;=ED$3,(КИнвП_Дата)&gt;ED$3),
             INDEX(Ф2_инв.деят,MATCH("Себестоимость:",Ф2!$A$47:$A$63,0),MATCH(ПДДС!ED$3,Ф2!$3:$3,0)),
             ""),0)</f>
        <v>563.96404166666673</v>
      </c>
      <c r="EE24" s="331">
        <f ca="1">IFERROR(IF(AND(НачИнвП_Дата&lt;=EE$3,(КИнвП_Дата)&gt;EE$3),
             INDEX(Ф2_инв.деят,MATCH("Себестоимость:",Ф2!$A$47:$A$63,0),MATCH(ПДДС!EE$3,Ф2!$3:$3,0)),
             ""),0)</f>
        <v>570.46978196666669</v>
      </c>
      <c r="EF24" s="359">
        <f t="shared" ca="1" si="382"/>
        <v>1806.8213493000003</v>
      </c>
      <c r="EG24" s="365">
        <f t="shared" ca="1" si="383"/>
        <v>6612.7881106000004</v>
      </c>
      <c r="EH24" s="343">
        <f ca="1">IFERROR(IF(AND(НачИнвП_Дата&lt;=EH$3,(КИнвП_Дата)&gt;EH$3),
             INDEX(Ф2_инв.деят,MATCH("Себестоимость:",Ф2!$A$47:$A$63,0),MATCH(ПДДС!EH$3,Ф2!$3:$3,0)),
             ""),0)</f>
        <v>460.62682166666667</v>
      </c>
      <c r="EI24" s="331">
        <f ca="1">IFERROR(IF(AND(НачИнвП_Дата&lt;=EI$3,(КИнвП_Дата)&gt;EI$3),
             INDEX(Ф2_инв.деят,MATCH("Себестоимость:",Ф2!$A$47:$A$63,0),MATCH(ПДДС!EI$3,Ф2!$3:$3,0)),
             ""),0)</f>
        <v>669.84439366666675</v>
      </c>
      <c r="EJ24" s="331">
        <f ca="1">IFERROR(IF(AND(НачИнвП_Дата&lt;=EJ$3,(КИнвП_Дата)&gt;EJ$3),
             INDEX(Ф2_инв.деят,MATCH("Себестоимость:",Ф2!$A$47:$A$63,0),MATCH(ПДДС!EJ$3,Ф2!$3:$3,0)),
             ""),0)</f>
        <v>422.04166666666669</v>
      </c>
      <c r="EK24" s="332">
        <f t="shared" ca="1" si="384"/>
        <v>1552.5128820000002</v>
      </c>
      <c r="EL24" s="331">
        <f ca="1">IFERROR(IF(AND(НачИнвП_Дата&lt;=EL$3,(КИнвП_Дата)&gt;EL$3),
             INDEX(Ф2_инв.деят,MATCH("Себестоимость:",Ф2!$A$47:$A$63,0),MATCH(ПДДС!EL$3,Ф2!$3:$3,0)),
             ""),0)</f>
        <v>460.62682166666667</v>
      </c>
      <c r="EM24" s="331">
        <f ca="1">IFERROR(IF(AND(НачИнвП_Дата&lt;=EM$3,(КИнвП_Дата)&gt;EM$3),
             INDEX(Ф2_инв.деят,MATCH("Себестоимость:",Ф2!$A$47:$A$63,0),MATCH(ПДДС!EM$3,Ф2!$3:$3,0)),
             ""),0)</f>
        <v>775.72474566666665</v>
      </c>
      <c r="EN24" s="331">
        <f ca="1">IFERROR(IF(AND(НачИнвП_Дата&lt;=EN$3,(КИнвП_Дата)&gt;EN$3),
             INDEX(Ф2_инв.деят,MATCH("Себестоимость:",Ф2!$A$47:$A$63,0),MATCH(ПДДС!EN$3,Ф2!$3:$3,0)),
             ""),0)</f>
        <v>422.04166666666669</v>
      </c>
      <c r="EO24" s="332">
        <f t="shared" ca="1" si="385"/>
        <v>1658.3932340000001</v>
      </c>
      <c r="EP24" s="331">
        <f ca="1">IFERROR(IF(AND(НачИнвП_Дата&lt;=EP$3,(КИнвП_Дата)&gt;EP$3),
             INDEX(Ф2_инв.деят,MATCH("Себестоимость:",Ф2!$A$47:$A$63,0),MATCH(ПДДС!EP$3,Ф2!$3:$3,0)),
             ""),0)</f>
        <v>460.62682166666667</v>
      </c>
      <c r="EQ24" s="331">
        <f ca="1">IFERROR(IF(AND(НачИнвП_Дата&lt;=EQ$3,(КИнвП_Дата)&gt;EQ$3),
             INDEX(Ф2_инв.деят,MATCH("Себестоимость:",Ф2!$A$47:$A$63,0),MATCH(ПДДС!EQ$3,Ф2!$3:$3,0)),
             ""),0)</f>
        <v>563.96404166666673</v>
      </c>
      <c r="ER24" s="331">
        <f ca="1">IFERROR(IF(AND(НачИнвП_Дата&lt;=ER$3,(КИнвП_Дата)&gt;ER$3),
             INDEX(Ф2_инв.деят,MATCH("Себестоимость:",Ф2!$A$47:$A$63,0),MATCH(ПДДС!ER$3,Ф2!$3:$3,0)),
             ""),0)</f>
        <v>570.46978196666669</v>
      </c>
      <c r="ES24" s="332">
        <f t="shared" ca="1" si="386"/>
        <v>1595.0606453</v>
      </c>
      <c r="ET24" s="331">
        <f ca="1">IFERROR(IF(AND(НачИнвП_Дата&lt;=ET$3,(КИнвП_Дата)&gt;ET$3),
             INDEX(Ф2_инв.деят,MATCH("Себестоимость:",Ф2!$A$47:$A$63,0),MATCH(ПДДС!ET$3,Ф2!$3:$3,0)),
             ""),0)</f>
        <v>672.38752566666676</v>
      </c>
      <c r="EU24" s="331">
        <f ca="1">IFERROR(IF(AND(НачИнвП_Дата&lt;=EU$3,(КИнвП_Дата)&gt;EU$3),
             INDEX(Ф2_инв.деят,MATCH("Себестоимость:",Ф2!$A$47:$A$63,0),MATCH(ПДДС!EU$3,Ф2!$3:$3,0)),
             ""),0)</f>
        <v>563.96404166666673</v>
      </c>
      <c r="EV24" s="331">
        <f ca="1">IFERROR(IF(AND(НачИнвП_Дата&lt;=EV$3,(КИнвП_Дата)&gt;EV$3),
             INDEX(Ф2_инв.деят,MATCH("Себестоимость:",Ф2!$A$47:$A$63,0),MATCH(ПДДС!EV$3,Ф2!$3:$3,0)),
             ""),0)</f>
        <v>570.46978196666669</v>
      </c>
      <c r="EW24" s="359">
        <f t="shared" ca="1" si="387"/>
        <v>1806.8213493000003</v>
      </c>
      <c r="EX24" s="365">
        <f t="shared" ca="1" si="388"/>
        <v>6612.7881106000004</v>
      </c>
      <c r="EY24" s="438">
        <f t="shared" ca="1" si="78"/>
        <v>54709</v>
      </c>
    </row>
    <row r="25" spans="1:155" hidden="1" outlineLevel="1">
      <c r="A25" s="210" t="s">
        <v>329</v>
      </c>
      <c r="B25" s="329" t="str">
        <f>IFERROR(IF(AND(НачИнвП_Дата&lt;=B$3,(КИнвП_Дата)&gt;B$3),
             INDEX(Ф2_упр.,MATCH("Коммерческие расходы",Ф2!$A$64:$A$81,0),MATCH(ПДДС!B$3,Ф2!$3:$3,0)),
             ""),0)</f>
        <v/>
      </c>
      <c r="C25" s="329" t="str">
        <f ca="1">IFERROR(IF(AND(НачИнвП_Дата&lt;=C$3,(КИнвП_Дата)&gt;C$3),
             INDEX(Ф2_упр.,MATCH("Коммерческие расходы",Ф2!$A$64:$A$81,0),MATCH(ПДДС!C$3,Ф2!$3:$3,0)),
             ""),0)</f>
        <v/>
      </c>
      <c r="D25" s="329" t="str">
        <f ca="1">IFERROR(IF(AND(НачИнвП_Дата&lt;=D$3,(КИнвП_Дата)&gt;D$3),
             INDEX(Ф2_упр.,MATCH("Коммерческие расходы",Ф2!$A$64:$A$81,0),MATCH(ПДДС!D$3,Ф2!$3:$3,0)),
             ""),0)</f>
        <v/>
      </c>
      <c r="E25" s="330">
        <f t="shared" ref="E25" ca="1" si="392">SUM(B25:D25)</f>
        <v>0</v>
      </c>
      <c r="F25" s="329" t="str">
        <f ca="1">IFERROR(IF(AND(НачИнвП_Дата&lt;=F$3,(КИнвП_Дата)&gt;F$3),
             INDEX(Ф2_упр.,MATCH("Коммерческие расходы",Ф2!$A$64:$A$81,0),MATCH(ПДДС!F$3,Ф2!$3:$3,0)),
             ""),0)</f>
        <v/>
      </c>
      <c r="G25" s="329" t="str">
        <f ca="1">IFERROR(IF(AND(НачИнвП_Дата&lt;=G$3,(КИнвП_Дата)&gt;G$3),
             INDEX(Ф2_упр.,MATCH("Коммерческие расходы",Ф2!$A$64:$A$81,0),MATCH(ПДДС!G$3,Ф2!$3:$3,0)),
             ""),0)</f>
        <v/>
      </c>
      <c r="H25" s="329" t="str">
        <f ca="1">IFERROR(IF(AND(НачИнвП_Дата&lt;=H$3,(КИнвП_Дата)&gt;H$3),
             INDEX(Ф2_упр.,MATCH("Коммерческие расходы",Ф2!$A$64:$A$81,0),MATCH(ПДДС!H$3,Ф2!$3:$3,0)),
             ""),0)</f>
        <v/>
      </c>
      <c r="I25" s="330">
        <f t="shared" ref="I25" ca="1" si="393">SUM(F25:H25)</f>
        <v>0</v>
      </c>
      <c r="J25" s="329" t="str">
        <f ca="1">IFERROR(IF(AND(НачИнвП_Дата&lt;=J$3,(КИнвП_Дата)&gt;J$3),
             INDEX(Ф2_упр.,MATCH("Коммерческие расходы",Ф2!$A$64:$A$81,0),MATCH(ПДДС!J$3,Ф2!$3:$3,0)),
             ""),0)</f>
        <v/>
      </c>
      <c r="K25" s="329" t="str">
        <f ca="1">IFERROR(IF(AND(НачИнвП_Дата&lt;=K$3,(КИнвП_Дата)&gt;K$3),
             INDEX(Ф2_упр.,MATCH("Коммерческие расходы",Ф2!$A$64:$A$81,0),MATCH(ПДДС!K$3,Ф2!$3:$3,0)),
             ""),0)</f>
        <v/>
      </c>
      <c r="L25" s="329" t="str">
        <f ca="1">IFERROR(IF(AND(НачИнвП_Дата&lt;=L$3,(КИнвП_Дата)&gt;L$3),
             INDEX(Ф2_упр.,MATCH("Коммерческие расходы",Ф2!$A$64:$A$81,0),MATCH(ПДДС!L$3,Ф2!$3:$3,0)),
             ""),0)</f>
        <v/>
      </c>
      <c r="M25" s="330">
        <f t="shared" ca="1" si="346"/>
        <v>0</v>
      </c>
      <c r="N25" s="329">
        <f ca="1">IFERROR(IF(AND(НачИнвП_Дата&lt;=N$3,(КИнвП_Дата)&gt;N$3),
             INDEX(Ф2_упр.,MATCH("Коммерческие расходы",Ф2!$A$64:$A$81,0),MATCH(ПДДС!N$3,Ф2!$3:$3,0)),
             ""),0)</f>
        <v>28</v>
      </c>
      <c r="O25" s="329">
        <f ca="1">IFERROR(IF(AND(НачИнвП_Дата&lt;=O$3,(КИнвП_Дата)&gt;O$3),
             INDEX(Ф2_упр.,MATCH("Коммерческие расходы",Ф2!$A$64:$A$81,0),MATCH(ПДДС!O$3,Ф2!$3:$3,0)),
             ""),0)</f>
        <v>28</v>
      </c>
      <c r="P25" s="329">
        <f ca="1">IFERROR(IF(AND(НачИнвП_Дата&lt;=P$3,(КИнвП_Дата)&gt;P$3),
             INDEX(Ф2_упр.,MATCH("Коммерческие расходы",Ф2!$A$64:$A$81,0),MATCH(ПДДС!P$3,Ф2!$3:$3,0)),
             ""),0)</f>
        <v>28</v>
      </c>
      <c r="Q25" s="339">
        <f t="shared" ca="1" si="347"/>
        <v>84</v>
      </c>
      <c r="R25" s="348">
        <f t="shared" ref="R25" ca="1" si="394">SUM(E25+I25+M25+Q25)</f>
        <v>84</v>
      </c>
      <c r="S25" s="343">
        <f ca="1">IFERROR(IF(AND(НачИнвП_Дата&lt;=S$3,(КИнвП_Дата)&gt;S$3),
             INDEX(Ф2_упр.,MATCH("Коммерческие расходы",Ф2!$A$64:$A$81,0),MATCH(ПДДС!S$3,Ф2!$3:$3,0)),
             ""),0)</f>
        <v>28</v>
      </c>
      <c r="T25" s="331">
        <f ca="1">IFERROR(IF(AND(НачИнвП_Дата&lt;=T$3,(КИнвП_Дата)&gt;T$3),
             INDEX(Ф2_упр.,MATCH("Коммерческие расходы",Ф2!$A$64:$A$81,0),MATCH(ПДДС!T$3,Ф2!$3:$3,0)),
             ""),0)</f>
        <v>28</v>
      </c>
      <c r="U25" s="331">
        <f ca="1">IFERROR(IF(AND(НачИнвП_Дата&lt;=U$3,(КИнвП_Дата)&gt;U$3),
             INDEX(Ф2_упр.,MATCH("Коммерческие расходы",Ф2!$A$64:$A$81,0),MATCH(ПДДС!U$3,Ф2!$3:$3,0)),
             ""),0)</f>
        <v>28</v>
      </c>
      <c r="V25" s="332">
        <f t="shared" ca="1" si="349"/>
        <v>84</v>
      </c>
      <c r="W25" s="331">
        <f ca="1">IFERROR(IF(AND(НачИнвП_Дата&lt;=W$3,(КИнвП_Дата)&gt;W$3),
             INDEX(Ф2_упр.,MATCH("Коммерческие расходы",Ф2!$A$64:$A$81,0),MATCH(ПДДС!W$3,Ф2!$3:$3,0)),
             ""),0)</f>
        <v>28</v>
      </c>
      <c r="X25" s="331">
        <f ca="1">IFERROR(IF(AND(НачИнвП_Дата&lt;=X$3,(КИнвП_Дата)&gt;X$3),
             INDEX(Ф2_упр.,MATCH("Коммерческие расходы",Ф2!$A$64:$A$81,0),MATCH(ПДДС!X$3,Ф2!$3:$3,0)),
             ""),0)</f>
        <v>28</v>
      </c>
      <c r="Y25" s="331">
        <f ca="1">IFERROR(IF(AND(НачИнвП_Дата&lt;=Y$3,(КИнвП_Дата)&gt;Y$3),
             INDEX(Ф2_упр.,MATCH("Коммерческие расходы",Ф2!$A$64:$A$81,0),MATCH(ПДДС!Y$3,Ф2!$3:$3,0)),
             ""),0)</f>
        <v>28</v>
      </c>
      <c r="Z25" s="332">
        <f t="shared" ca="1" si="350"/>
        <v>84</v>
      </c>
      <c r="AA25" s="331">
        <f ca="1">IFERROR(IF(AND(НачИнвП_Дата&lt;=AA$3,(КИнвП_Дата)&gt;AA$3),
             INDEX(Ф2_упр.,MATCH("Коммерческие расходы",Ф2!$A$64:$A$81,0),MATCH(ПДДС!AA$3,Ф2!$3:$3,0)),
             ""),0)</f>
        <v>28</v>
      </c>
      <c r="AB25" s="331">
        <f ca="1">IFERROR(IF(AND(НачИнвП_Дата&lt;=AB$3,(КИнвП_Дата)&gt;AB$3),
             INDEX(Ф2_упр.,MATCH("Коммерческие расходы",Ф2!$A$64:$A$81,0),MATCH(ПДДС!AB$3,Ф2!$3:$3,0)),
             ""),0)</f>
        <v>28</v>
      </c>
      <c r="AC25" s="331">
        <f ca="1">IFERROR(IF(AND(НачИнвП_Дата&lt;=AC$3,(КИнвП_Дата)&gt;AC$3),
             INDEX(Ф2_упр.,MATCH("Коммерческие расходы",Ф2!$A$64:$A$81,0),MATCH(ПДДС!AC$3,Ф2!$3:$3,0)),
             ""),0)</f>
        <v>28</v>
      </c>
      <c r="AD25" s="332">
        <f t="shared" ca="1" si="351"/>
        <v>84</v>
      </c>
      <c r="AE25" s="331">
        <f ca="1">IFERROR(IF(AND(НачИнвП_Дата&lt;=AE$3,(КИнвП_Дата)&gt;AE$3),
             INDEX(Ф2_упр.,MATCH("Коммерческие расходы",Ф2!$A$64:$A$81,0),MATCH(ПДДС!AE$3,Ф2!$3:$3,0)),
             ""),0)</f>
        <v>28</v>
      </c>
      <c r="AF25" s="331">
        <f ca="1">IFERROR(IF(AND(НачИнвП_Дата&lt;=AF$3,(КИнвП_Дата)&gt;AF$3),
             INDEX(Ф2_упр.,MATCH("Коммерческие расходы",Ф2!$A$64:$A$81,0),MATCH(ПДДС!AF$3,Ф2!$3:$3,0)),
             ""),0)</f>
        <v>28</v>
      </c>
      <c r="AG25" s="331">
        <f ca="1">IFERROR(IF(AND(НачИнвП_Дата&lt;=AG$3,(КИнвП_Дата)&gt;AG$3),
             INDEX(Ф2_упр.,MATCH("Коммерческие расходы",Ф2!$A$64:$A$81,0),MATCH(ПДДС!AG$3,Ф2!$3:$3,0)),
             ""),0)</f>
        <v>28</v>
      </c>
      <c r="AH25" s="359">
        <f t="shared" ca="1" si="352"/>
        <v>84</v>
      </c>
      <c r="AI25" s="365">
        <f t="shared" ca="1" si="353"/>
        <v>336</v>
      </c>
      <c r="AJ25" s="343">
        <f ca="1">IFERROR(IF(AND(НачИнвП_Дата&lt;=AJ$3,(КИнвП_Дата)&gt;AJ$3),
             INDEX(Ф2_упр.,MATCH("Коммерческие расходы",Ф2!$A$64:$A$81,0),MATCH(ПДДС!AJ$3,Ф2!$3:$3,0)),
             ""),0)</f>
        <v>28</v>
      </c>
      <c r="AK25" s="331">
        <f ca="1">IFERROR(IF(AND(НачИнвП_Дата&lt;=AK$3,(КИнвП_Дата)&gt;AK$3),
             INDEX(Ф2_упр.,MATCH("Коммерческие расходы",Ф2!$A$64:$A$81,0),MATCH(ПДДС!AK$3,Ф2!$3:$3,0)),
             ""),0)</f>
        <v>28</v>
      </c>
      <c r="AL25" s="331">
        <f ca="1">IFERROR(IF(AND(НачИнвП_Дата&lt;=AL$3,(КИнвП_Дата)&gt;AL$3),
             INDEX(Ф2_упр.,MATCH("Коммерческие расходы",Ф2!$A$64:$A$81,0),MATCH(ПДДС!AL$3,Ф2!$3:$3,0)),
             ""),0)</f>
        <v>28</v>
      </c>
      <c r="AM25" s="332">
        <f t="shared" ca="1" si="354"/>
        <v>84</v>
      </c>
      <c r="AN25" s="331">
        <f ca="1">IFERROR(IF(AND(НачИнвП_Дата&lt;=AN$3,(КИнвП_Дата)&gt;AN$3),
             INDEX(Ф2_упр.,MATCH("Коммерческие расходы",Ф2!$A$64:$A$81,0),MATCH(ПДДС!AN$3,Ф2!$3:$3,0)),
             ""),0)</f>
        <v>28</v>
      </c>
      <c r="AO25" s="331">
        <f ca="1">IFERROR(IF(AND(НачИнвП_Дата&lt;=AO$3,(КИнвП_Дата)&gt;AO$3),
             INDEX(Ф2_упр.,MATCH("Коммерческие расходы",Ф2!$A$64:$A$81,0),MATCH(ПДДС!AO$3,Ф2!$3:$3,0)),
             ""),0)</f>
        <v>28</v>
      </c>
      <c r="AP25" s="331">
        <f ca="1">IFERROR(IF(AND(НачИнвП_Дата&lt;=AP$3,(КИнвП_Дата)&gt;AP$3),
             INDEX(Ф2_упр.,MATCH("Коммерческие расходы",Ф2!$A$64:$A$81,0),MATCH(ПДДС!AP$3,Ф2!$3:$3,0)),
             ""),0)</f>
        <v>28</v>
      </c>
      <c r="AQ25" s="332">
        <f t="shared" ca="1" si="355"/>
        <v>84</v>
      </c>
      <c r="AR25" s="331">
        <f ca="1">IFERROR(IF(AND(НачИнвП_Дата&lt;=AR$3,(КИнвП_Дата)&gt;AR$3),
             INDEX(Ф2_упр.,MATCH("Коммерческие расходы",Ф2!$A$64:$A$81,0),MATCH(ПДДС!AR$3,Ф2!$3:$3,0)),
             ""),0)</f>
        <v>28</v>
      </c>
      <c r="AS25" s="331">
        <f ca="1">IFERROR(IF(AND(НачИнвП_Дата&lt;=AS$3,(КИнвП_Дата)&gt;AS$3),
             INDEX(Ф2_упр.,MATCH("Коммерческие расходы",Ф2!$A$64:$A$81,0),MATCH(ПДДС!AS$3,Ф2!$3:$3,0)),
             ""),0)</f>
        <v>28</v>
      </c>
      <c r="AT25" s="331">
        <f ca="1">IFERROR(IF(AND(НачИнвП_Дата&lt;=AT$3,(КИнвП_Дата)&gt;AT$3),
             INDEX(Ф2_упр.,MATCH("Коммерческие расходы",Ф2!$A$64:$A$81,0),MATCH(ПДДС!AT$3,Ф2!$3:$3,0)),
             ""),0)</f>
        <v>28</v>
      </c>
      <c r="AU25" s="332">
        <f t="shared" ca="1" si="356"/>
        <v>84</v>
      </c>
      <c r="AV25" s="331">
        <f ca="1">IFERROR(IF(AND(НачИнвП_Дата&lt;=AV$3,(КИнвП_Дата)&gt;AV$3),
             INDEX(Ф2_упр.,MATCH("Коммерческие расходы",Ф2!$A$64:$A$81,0),MATCH(ПДДС!AV$3,Ф2!$3:$3,0)),
             ""),0)</f>
        <v>28</v>
      </c>
      <c r="AW25" s="331">
        <f ca="1">IFERROR(IF(AND(НачИнвП_Дата&lt;=AW$3,(КИнвП_Дата)&gt;AW$3),
             INDEX(Ф2_упр.,MATCH("Коммерческие расходы",Ф2!$A$64:$A$81,0),MATCH(ПДДС!AW$3,Ф2!$3:$3,0)),
             ""),0)</f>
        <v>28</v>
      </c>
      <c r="AX25" s="331">
        <f ca="1">IFERROR(IF(AND(НачИнвП_Дата&lt;=AX$3,(КИнвП_Дата)&gt;AX$3),
             INDEX(Ф2_упр.,MATCH("Коммерческие расходы",Ф2!$A$64:$A$81,0),MATCH(ПДДС!AX$3,Ф2!$3:$3,0)),
             ""),0)</f>
        <v>28</v>
      </c>
      <c r="AY25" s="359">
        <f t="shared" ca="1" si="357"/>
        <v>84</v>
      </c>
      <c r="AZ25" s="365">
        <f t="shared" ca="1" si="358"/>
        <v>336</v>
      </c>
      <c r="BA25" s="343">
        <f ca="1">IFERROR(IF(AND(НачИнвП_Дата&lt;=BA$3,(КИнвП_Дата)&gt;BA$3),
             INDEX(Ф2_упр.,MATCH("Коммерческие расходы",Ф2!$A$64:$A$81,0),MATCH(ПДДС!BA$3,Ф2!$3:$3,0)),
             ""),0)</f>
        <v>28</v>
      </c>
      <c r="BB25" s="331">
        <f ca="1">IFERROR(IF(AND(НачИнвП_Дата&lt;=BB$3,(КИнвП_Дата)&gt;BB$3),
             INDEX(Ф2_упр.,MATCH("Коммерческие расходы",Ф2!$A$64:$A$81,0),MATCH(ПДДС!BB$3,Ф2!$3:$3,0)),
             ""),0)</f>
        <v>28</v>
      </c>
      <c r="BC25" s="331">
        <f ca="1">IFERROR(IF(AND(НачИнвП_Дата&lt;=BC$3,(КИнвП_Дата)&gt;BC$3),
             INDEX(Ф2_упр.,MATCH("Коммерческие расходы",Ф2!$A$64:$A$81,0),MATCH(ПДДС!BC$3,Ф2!$3:$3,0)),
             ""),0)</f>
        <v>28</v>
      </c>
      <c r="BD25" s="332">
        <f t="shared" ca="1" si="359"/>
        <v>84</v>
      </c>
      <c r="BE25" s="331">
        <f ca="1">IFERROR(IF(AND(НачИнвП_Дата&lt;=BE$3,(КИнвП_Дата)&gt;BE$3),
             INDEX(Ф2_упр.,MATCH("Коммерческие расходы",Ф2!$A$64:$A$81,0),MATCH(ПДДС!BE$3,Ф2!$3:$3,0)),
             ""),0)</f>
        <v>28</v>
      </c>
      <c r="BF25" s="331">
        <f ca="1">IFERROR(IF(AND(НачИнвП_Дата&lt;=BF$3,(КИнвП_Дата)&gt;BF$3),
             INDEX(Ф2_упр.,MATCH("Коммерческие расходы",Ф2!$A$64:$A$81,0),MATCH(ПДДС!BF$3,Ф2!$3:$3,0)),
             ""),0)</f>
        <v>28</v>
      </c>
      <c r="BG25" s="331">
        <f ca="1">IFERROR(IF(AND(НачИнвП_Дата&lt;=BG$3,(КИнвП_Дата)&gt;BG$3),
             INDEX(Ф2_упр.,MATCH("Коммерческие расходы",Ф2!$A$64:$A$81,0),MATCH(ПДДС!BG$3,Ф2!$3:$3,0)),
             ""),0)</f>
        <v>28</v>
      </c>
      <c r="BH25" s="332">
        <f t="shared" ca="1" si="360"/>
        <v>84</v>
      </c>
      <c r="BI25" s="331">
        <f ca="1">IFERROR(IF(AND(НачИнвП_Дата&lt;=BI$3,(КИнвП_Дата)&gt;BI$3),
             INDEX(Ф2_упр.,MATCH("Коммерческие расходы",Ф2!$A$64:$A$81,0),MATCH(ПДДС!BI$3,Ф2!$3:$3,0)),
             ""),0)</f>
        <v>28</v>
      </c>
      <c r="BJ25" s="331">
        <f ca="1">IFERROR(IF(AND(НачИнвП_Дата&lt;=BJ$3,(КИнвП_Дата)&gt;BJ$3),
             INDEX(Ф2_упр.,MATCH("Коммерческие расходы",Ф2!$A$64:$A$81,0),MATCH(ПДДС!BJ$3,Ф2!$3:$3,0)),
             ""),0)</f>
        <v>28</v>
      </c>
      <c r="BK25" s="331">
        <f ca="1">IFERROR(IF(AND(НачИнвП_Дата&lt;=BK$3,(КИнвП_Дата)&gt;BK$3),
             INDEX(Ф2_упр.,MATCH("Коммерческие расходы",Ф2!$A$64:$A$81,0),MATCH(ПДДС!BK$3,Ф2!$3:$3,0)),
             ""),0)</f>
        <v>28</v>
      </c>
      <c r="BL25" s="332">
        <f t="shared" ca="1" si="361"/>
        <v>84</v>
      </c>
      <c r="BM25" s="331">
        <f ca="1">IFERROR(IF(AND(НачИнвП_Дата&lt;=BM$3,(КИнвП_Дата)&gt;BM$3),
             INDEX(Ф2_упр.,MATCH("Коммерческие расходы",Ф2!$A$64:$A$81,0),MATCH(ПДДС!BM$3,Ф2!$3:$3,0)),
             ""),0)</f>
        <v>28</v>
      </c>
      <c r="BN25" s="331">
        <f ca="1">IFERROR(IF(AND(НачИнвП_Дата&lt;=BN$3,(КИнвП_Дата)&gt;BN$3),
             INDEX(Ф2_упр.,MATCH("Коммерческие расходы",Ф2!$A$64:$A$81,0),MATCH(ПДДС!BN$3,Ф2!$3:$3,0)),
             ""),0)</f>
        <v>28</v>
      </c>
      <c r="BO25" s="331">
        <f ca="1">IFERROR(IF(AND(НачИнвП_Дата&lt;=BO$3,(КИнвП_Дата)&gt;BO$3),
             INDEX(Ф2_упр.,MATCH("Коммерческие расходы",Ф2!$A$64:$A$81,0),MATCH(ПДДС!BO$3,Ф2!$3:$3,0)),
             ""),0)</f>
        <v>28</v>
      </c>
      <c r="BP25" s="359">
        <f t="shared" ca="1" si="362"/>
        <v>84</v>
      </c>
      <c r="BQ25" s="365">
        <f t="shared" ca="1" si="363"/>
        <v>336</v>
      </c>
      <c r="BR25" s="343">
        <f ca="1">IFERROR(IF(AND(НачИнвП_Дата&lt;=BR$3,(КИнвП_Дата)&gt;BR$3),
             INDEX(Ф2_упр.,MATCH("Коммерческие расходы",Ф2!$A$64:$A$81,0),MATCH(ПДДС!BR$3,Ф2!$3:$3,0)),
             ""),0)</f>
        <v>28</v>
      </c>
      <c r="BS25" s="331">
        <f ca="1">IFERROR(IF(AND(НачИнвП_Дата&lt;=BS$3,(КИнвП_Дата)&gt;BS$3),
             INDEX(Ф2_упр.,MATCH("Коммерческие расходы",Ф2!$A$64:$A$81,0),MATCH(ПДДС!BS$3,Ф2!$3:$3,0)),
             ""),0)</f>
        <v>28</v>
      </c>
      <c r="BT25" s="331">
        <f ca="1">IFERROR(IF(AND(НачИнвП_Дата&lt;=BT$3,(КИнвП_Дата)&gt;BT$3),
             INDEX(Ф2_упр.,MATCH("Коммерческие расходы",Ф2!$A$64:$A$81,0),MATCH(ПДДС!BT$3,Ф2!$3:$3,0)),
             ""),0)</f>
        <v>28</v>
      </c>
      <c r="BU25" s="332">
        <f t="shared" ca="1" si="364"/>
        <v>84</v>
      </c>
      <c r="BV25" s="331">
        <f ca="1">IFERROR(IF(AND(НачИнвП_Дата&lt;=BV$3,(КИнвП_Дата)&gt;BV$3),
             INDEX(Ф2_упр.,MATCH("Коммерческие расходы",Ф2!$A$64:$A$81,0),MATCH(ПДДС!BV$3,Ф2!$3:$3,0)),
             ""),0)</f>
        <v>28</v>
      </c>
      <c r="BW25" s="331">
        <f ca="1">IFERROR(IF(AND(НачИнвП_Дата&lt;=BW$3,(КИнвП_Дата)&gt;BW$3),
             INDEX(Ф2_упр.,MATCH("Коммерческие расходы",Ф2!$A$64:$A$81,0),MATCH(ПДДС!BW$3,Ф2!$3:$3,0)),
             ""),0)</f>
        <v>28</v>
      </c>
      <c r="BX25" s="331">
        <f ca="1">IFERROR(IF(AND(НачИнвП_Дата&lt;=BX$3,(КИнвП_Дата)&gt;BX$3),
             INDEX(Ф2_упр.,MATCH("Коммерческие расходы",Ф2!$A$64:$A$81,0),MATCH(ПДДС!BX$3,Ф2!$3:$3,0)),
             ""),0)</f>
        <v>28</v>
      </c>
      <c r="BY25" s="332">
        <f t="shared" ca="1" si="365"/>
        <v>84</v>
      </c>
      <c r="BZ25" s="331">
        <f ca="1">IFERROR(IF(AND(НачИнвП_Дата&lt;=BZ$3,(КИнвП_Дата)&gt;BZ$3),
             INDEX(Ф2_упр.,MATCH("Коммерческие расходы",Ф2!$A$64:$A$81,0),MATCH(ПДДС!BZ$3,Ф2!$3:$3,0)),
             ""),0)</f>
        <v>28</v>
      </c>
      <c r="CA25" s="331">
        <f ca="1">IFERROR(IF(AND(НачИнвП_Дата&lt;=CA$3,(КИнвП_Дата)&gt;CA$3),
             INDEX(Ф2_упр.,MATCH("Коммерческие расходы",Ф2!$A$64:$A$81,0),MATCH(ПДДС!CA$3,Ф2!$3:$3,0)),
             ""),0)</f>
        <v>28</v>
      </c>
      <c r="CB25" s="331">
        <f ca="1">IFERROR(IF(AND(НачИнвП_Дата&lt;=CB$3,(КИнвП_Дата)&gt;CB$3),
             INDEX(Ф2_упр.,MATCH("Коммерческие расходы",Ф2!$A$64:$A$81,0),MATCH(ПДДС!CB$3,Ф2!$3:$3,0)),
             ""),0)</f>
        <v>28</v>
      </c>
      <c r="CC25" s="332">
        <f t="shared" ca="1" si="366"/>
        <v>84</v>
      </c>
      <c r="CD25" s="331">
        <f ca="1">IFERROR(IF(AND(НачИнвП_Дата&lt;=CD$3,(КИнвП_Дата)&gt;CD$3),
             INDEX(Ф2_упр.,MATCH("Коммерческие расходы",Ф2!$A$64:$A$81,0),MATCH(ПДДС!CD$3,Ф2!$3:$3,0)),
             ""),0)</f>
        <v>28</v>
      </c>
      <c r="CE25" s="331">
        <f ca="1">IFERROR(IF(AND(НачИнвП_Дата&lt;=CE$3,(КИнвП_Дата)&gt;CE$3),
             INDEX(Ф2_упр.,MATCH("Коммерческие расходы",Ф2!$A$64:$A$81,0),MATCH(ПДДС!CE$3,Ф2!$3:$3,0)),
             ""),0)</f>
        <v>28</v>
      </c>
      <c r="CF25" s="331">
        <f ca="1">IFERROR(IF(AND(НачИнвП_Дата&lt;=CF$3,(КИнвП_Дата)&gt;CF$3),
             INDEX(Ф2_упр.,MATCH("Коммерческие расходы",Ф2!$A$64:$A$81,0),MATCH(ПДДС!CF$3,Ф2!$3:$3,0)),
             ""),0)</f>
        <v>28</v>
      </c>
      <c r="CG25" s="359">
        <f t="shared" ca="1" si="367"/>
        <v>84</v>
      </c>
      <c r="CH25" s="365">
        <f t="shared" ca="1" si="368"/>
        <v>336</v>
      </c>
      <c r="CI25" s="343">
        <f ca="1">IFERROR(IF(AND(НачИнвП_Дата&lt;=CI$3,(КИнвП_Дата)&gt;CI$3),
             INDEX(Ф2_упр.,MATCH("Коммерческие расходы",Ф2!$A$64:$A$81,0),MATCH(ПДДС!CI$3,Ф2!$3:$3,0)),
             ""),0)</f>
        <v>28</v>
      </c>
      <c r="CJ25" s="331">
        <f ca="1">IFERROR(IF(AND(НачИнвП_Дата&lt;=CJ$3,(КИнвП_Дата)&gt;CJ$3),
             INDEX(Ф2_упр.,MATCH("Коммерческие расходы",Ф2!$A$64:$A$81,0),MATCH(ПДДС!CJ$3,Ф2!$3:$3,0)),
             ""),0)</f>
        <v>28</v>
      </c>
      <c r="CK25" s="331">
        <f ca="1">IFERROR(IF(AND(НачИнвП_Дата&lt;=CK$3,(КИнвП_Дата)&gt;CK$3),
             INDEX(Ф2_упр.,MATCH("Коммерческие расходы",Ф2!$A$64:$A$81,0),MATCH(ПДДС!CK$3,Ф2!$3:$3,0)),
             ""),0)</f>
        <v>28</v>
      </c>
      <c r="CL25" s="332">
        <f t="shared" ca="1" si="369"/>
        <v>84</v>
      </c>
      <c r="CM25" s="331">
        <f ca="1">IFERROR(IF(AND(НачИнвП_Дата&lt;=CM$3,(КИнвП_Дата)&gt;CM$3),
             INDEX(Ф2_упр.,MATCH("Коммерческие расходы",Ф2!$A$64:$A$81,0),MATCH(ПДДС!CM$3,Ф2!$3:$3,0)),
             ""),0)</f>
        <v>28</v>
      </c>
      <c r="CN25" s="331">
        <f ca="1">IFERROR(IF(AND(НачИнвП_Дата&lt;=CN$3,(КИнвП_Дата)&gt;CN$3),
             INDEX(Ф2_упр.,MATCH("Коммерческие расходы",Ф2!$A$64:$A$81,0),MATCH(ПДДС!CN$3,Ф2!$3:$3,0)),
             ""),0)</f>
        <v>28</v>
      </c>
      <c r="CO25" s="331">
        <f ca="1">IFERROR(IF(AND(НачИнвП_Дата&lt;=CO$3,(КИнвП_Дата)&gt;CO$3),
             INDEX(Ф2_упр.,MATCH("Коммерческие расходы",Ф2!$A$64:$A$81,0),MATCH(ПДДС!CO$3,Ф2!$3:$3,0)),
             ""),0)</f>
        <v>28</v>
      </c>
      <c r="CP25" s="332">
        <f t="shared" ca="1" si="370"/>
        <v>84</v>
      </c>
      <c r="CQ25" s="331">
        <f ca="1">IFERROR(IF(AND(НачИнвП_Дата&lt;=CQ$3,(КИнвП_Дата)&gt;CQ$3),
             INDEX(Ф2_упр.,MATCH("Коммерческие расходы",Ф2!$A$64:$A$81,0),MATCH(ПДДС!CQ$3,Ф2!$3:$3,0)),
             ""),0)</f>
        <v>28</v>
      </c>
      <c r="CR25" s="331">
        <f ca="1">IFERROR(IF(AND(НачИнвП_Дата&lt;=CR$3,(КИнвП_Дата)&gt;CR$3),
             INDEX(Ф2_упр.,MATCH("Коммерческие расходы",Ф2!$A$64:$A$81,0),MATCH(ПДДС!CR$3,Ф2!$3:$3,0)),
             ""),0)</f>
        <v>28</v>
      </c>
      <c r="CS25" s="331">
        <f ca="1">IFERROR(IF(AND(НачИнвП_Дата&lt;=CS$3,(КИнвП_Дата)&gt;CS$3),
             INDEX(Ф2_упр.,MATCH("Коммерческие расходы",Ф2!$A$64:$A$81,0),MATCH(ПДДС!CS$3,Ф2!$3:$3,0)),
             ""),0)</f>
        <v>28</v>
      </c>
      <c r="CT25" s="332">
        <f t="shared" ca="1" si="371"/>
        <v>84</v>
      </c>
      <c r="CU25" s="331">
        <f ca="1">IFERROR(IF(AND(НачИнвП_Дата&lt;=CU$3,(КИнвП_Дата)&gt;CU$3),
             INDEX(Ф2_упр.,MATCH("Коммерческие расходы",Ф2!$A$64:$A$81,0),MATCH(ПДДС!CU$3,Ф2!$3:$3,0)),
             ""),0)</f>
        <v>28</v>
      </c>
      <c r="CV25" s="331">
        <f ca="1">IFERROR(IF(AND(НачИнвП_Дата&lt;=CV$3,(КИнвП_Дата)&gt;CV$3),
             INDEX(Ф2_упр.,MATCH("Коммерческие расходы",Ф2!$A$64:$A$81,0),MATCH(ПДДС!CV$3,Ф2!$3:$3,0)),
             ""),0)</f>
        <v>28</v>
      </c>
      <c r="CW25" s="331">
        <f ca="1">IFERROR(IF(AND(НачИнвП_Дата&lt;=CW$3,(КИнвП_Дата)&gt;CW$3),
             INDEX(Ф2_упр.,MATCH("Коммерческие расходы",Ф2!$A$64:$A$81,0),MATCH(ПДДС!CW$3,Ф2!$3:$3,0)),
             ""),0)</f>
        <v>28</v>
      </c>
      <c r="CX25" s="359">
        <f t="shared" ca="1" si="372"/>
        <v>84</v>
      </c>
      <c r="CY25" s="365">
        <f t="shared" ca="1" si="373"/>
        <v>336</v>
      </c>
      <c r="CZ25" s="343">
        <f ca="1">IFERROR(IF(AND(НачИнвП_Дата&lt;=CZ$3,(КИнвП_Дата)&gt;CZ$3),
             INDEX(Ф2_упр.,MATCH("Коммерческие расходы",Ф2!$A$64:$A$81,0),MATCH(ПДДС!CZ$3,Ф2!$3:$3,0)),
             ""),0)</f>
        <v>28</v>
      </c>
      <c r="DA25" s="331">
        <f ca="1">IFERROR(IF(AND(НачИнвП_Дата&lt;=DA$3,(КИнвП_Дата)&gt;DA$3),
             INDEX(Ф2_упр.,MATCH("Коммерческие расходы",Ф2!$A$64:$A$81,0),MATCH(ПДДС!DA$3,Ф2!$3:$3,0)),
             ""),0)</f>
        <v>28</v>
      </c>
      <c r="DB25" s="331">
        <f ca="1">IFERROR(IF(AND(НачИнвП_Дата&lt;=DB$3,(КИнвП_Дата)&gt;DB$3),
             INDEX(Ф2_упр.,MATCH("Коммерческие расходы",Ф2!$A$64:$A$81,0),MATCH(ПДДС!DB$3,Ф2!$3:$3,0)),
             ""),0)</f>
        <v>28</v>
      </c>
      <c r="DC25" s="332">
        <f t="shared" ca="1" si="374"/>
        <v>84</v>
      </c>
      <c r="DD25" s="331">
        <f ca="1">IFERROR(IF(AND(НачИнвП_Дата&lt;=DD$3,(КИнвП_Дата)&gt;DD$3),
             INDEX(Ф2_упр.,MATCH("Коммерческие расходы",Ф2!$A$64:$A$81,0),MATCH(ПДДС!DD$3,Ф2!$3:$3,0)),
             ""),0)</f>
        <v>28</v>
      </c>
      <c r="DE25" s="331">
        <f ca="1">IFERROR(IF(AND(НачИнвП_Дата&lt;=DE$3,(КИнвП_Дата)&gt;DE$3),
             INDEX(Ф2_упр.,MATCH("Коммерческие расходы",Ф2!$A$64:$A$81,0),MATCH(ПДДС!DE$3,Ф2!$3:$3,0)),
             ""),0)</f>
        <v>28</v>
      </c>
      <c r="DF25" s="331">
        <f ca="1">IFERROR(IF(AND(НачИнвП_Дата&lt;=DF$3,(КИнвП_Дата)&gt;DF$3),
             INDEX(Ф2_упр.,MATCH("Коммерческие расходы",Ф2!$A$64:$A$81,0),MATCH(ПДДС!DF$3,Ф2!$3:$3,0)),
             ""),0)</f>
        <v>28</v>
      </c>
      <c r="DG25" s="332">
        <f t="shared" ca="1" si="375"/>
        <v>84</v>
      </c>
      <c r="DH25" s="331">
        <f ca="1">IFERROR(IF(AND(НачИнвП_Дата&lt;=DH$3,(КИнвП_Дата)&gt;DH$3),
             INDEX(Ф2_упр.,MATCH("Коммерческие расходы",Ф2!$A$64:$A$81,0),MATCH(ПДДС!DH$3,Ф2!$3:$3,0)),
             ""),0)</f>
        <v>28</v>
      </c>
      <c r="DI25" s="331">
        <f ca="1">IFERROR(IF(AND(НачИнвП_Дата&lt;=DI$3,(КИнвП_Дата)&gt;DI$3),
             INDEX(Ф2_упр.,MATCH("Коммерческие расходы",Ф2!$A$64:$A$81,0),MATCH(ПДДС!DI$3,Ф2!$3:$3,0)),
             ""),0)</f>
        <v>28</v>
      </c>
      <c r="DJ25" s="331">
        <f ca="1">IFERROR(IF(AND(НачИнвП_Дата&lt;=DJ$3,(КИнвП_Дата)&gt;DJ$3),
             INDEX(Ф2_упр.,MATCH("Коммерческие расходы",Ф2!$A$64:$A$81,0),MATCH(ПДДС!DJ$3,Ф2!$3:$3,0)),
             ""),0)</f>
        <v>28</v>
      </c>
      <c r="DK25" s="332">
        <f t="shared" ca="1" si="376"/>
        <v>84</v>
      </c>
      <c r="DL25" s="331">
        <f ca="1">IFERROR(IF(AND(НачИнвП_Дата&lt;=DL$3,(КИнвП_Дата)&gt;DL$3),
             INDEX(Ф2_упр.,MATCH("Коммерческие расходы",Ф2!$A$64:$A$81,0),MATCH(ПДДС!DL$3,Ф2!$3:$3,0)),
             ""),0)</f>
        <v>28</v>
      </c>
      <c r="DM25" s="331">
        <f ca="1">IFERROR(IF(AND(НачИнвП_Дата&lt;=DM$3,(КИнвП_Дата)&gt;DM$3),
             INDEX(Ф2_упр.,MATCH("Коммерческие расходы",Ф2!$A$64:$A$81,0),MATCH(ПДДС!DM$3,Ф2!$3:$3,0)),
             ""),0)</f>
        <v>28</v>
      </c>
      <c r="DN25" s="331">
        <f ca="1">IFERROR(IF(AND(НачИнвП_Дата&lt;=DN$3,(КИнвП_Дата)&gt;DN$3),
             INDEX(Ф2_упр.,MATCH("Коммерческие расходы",Ф2!$A$64:$A$81,0),MATCH(ПДДС!DN$3,Ф2!$3:$3,0)),
             ""),0)</f>
        <v>28</v>
      </c>
      <c r="DO25" s="359">
        <f t="shared" ca="1" si="377"/>
        <v>84</v>
      </c>
      <c r="DP25" s="365">
        <f t="shared" ca="1" si="378"/>
        <v>336</v>
      </c>
      <c r="DQ25" s="343">
        <f ca="1">IFERROR(IF(AND(НачИнвП_Дата&lt;=DQ$3,(КИнвП_Дата)&gt;DQ$3),
             INDEX(Ф2_упр.,MATCH("Коммерческие расходы",Ф2!$A$64:$A$81,0),MATCH(ПДДС!DQ$3,Ф2!$3:$3,0)),
             ""),0)</f>
        <v>28</v>
      </c>
      <c r="DR25" s="331">
        <f ca="1">IFERROR(IF(AND(НачИнвП_Дата&lt;=DR$3,(КИнвП_Дата)&gt;DR$3),
             INDEX(Ф2_упр.,MATCH("Коммерческие расходы",Ф2!$A$64:$A$81,0),MATCH(ПДДС!DR$3,Ф2!$3:$3,0)),
             ""),0)</f>
        <v>28</v>
      </c>
      <c r="DS25" s="331">
        <f ca="1">IFERROR(IF(AND(НачИнвП_Дата&lt;=DS$3,(КИнвП_Дата)&gt;DS$3),
             INDEX(Ф2_упр.,MATCH("Коммерческие расходы",Ф2!$A$64:$A$81,0),MATCH(ПДДС!DS$3,Ф2!$3:$3,0)),
             ""),0)</f>
        <v>28</v>
      </c>
      <c r="DT25" s="332">
        <f t="shared" ca="1" si="379"/>
        <v>84</v>
      </c>
      <c r="DU25" s="331">
        <f ca="1">IFERROR(IF(AND(НачИнвП_Дата&lt;=DU$3,(КИнвП_Дата)&gt;DU$3),
             INDEX(Ф2_упр.,MATCH("Коммерческие расходы",Ф2!$A$64:$A$81,0),MATCH(ПДДС!DU$3,Ф2!$3:$3,0)),
             ""),0)</f>
        <v>28</v>
      </c>
      <c r="DV25" s="331">
        <f ca="1">IFERROR(IF(AND(НачИнвП_Дата&lt;=DV$3,(КИнвП_Дата)&gt;DV$3),
             INDEX(Ф2_упр.,MATCH("Коммерческие расходы",Ф2!$A$64:$A$81,0),MATCH(ПДДС!DV$3,Ф2!$3:$3,0)),
             ""),0)</f>
        <v>28</v>
      </c>
      <c r="DW25" s="331">
        <f ca="1">IFERROR(IF(AND(НачИнвП_Дата&lt;=DW$3,(КИнвП_Дата)&gt;DW$3),
             INDEX(Ф2_упр.,MATCH("Коммерческие расходы",Ф2!$A$64:$A$81,0),MATCH(ПДДС!DW$3,Ф2!$3:$3,0)),
             ""),0)</f>
        <v>28</v>
      </c>
      <c r="DX25" s="332">
        <f t="shared" ca="1" si="380"/>
        <v>84</v>
      </c>
      <c r="DY25" s="331">
        <f ca="1">IFERROR(IF(AND(НачИнвП_Дата&lt;=DY$3,(КИнвП_Дата)&gt;DY$3),
             INDEX(Ф2_упр.,MATCH("Коммерческие расходы",Ф2!$A$64:$A$81,0),MATCH(ПДДС!DY$3,Ф2!$3:$3,0)),
             ""),0)</f>
        <v>28</v>
      </c>
      <c r="DZ25" s="331">
        <f ca="1">IFERROR(IF(AND(НачИнвП_Дата&lt;=DZ$3,(КИнвП_Дата)&gt;DZ$3),
             INDEX(Ф2_упр.,MATCH("Коммерческие расходы",Ф2!$A$64:$A$81,0),MATCH(ПДДС!DZ$3,Ф2!$3:$3,0)),
             ""),0)</f>
        <v>28</v>
      </c>
      <c r="EA25" s="331">
        <f ca="1">IFERROR(IF(AND(НачИнвП_Дата&lt;=EA$3,(КИнвП_Дата)&gt;EA$3),
             INDEX(Ф2_упр.,MATCH("Коммерческие расходы",Ф2!$A$64:$A$81,0),MATCH(ПДДС!EA$3,Ф2!$3:$3,0)),
             ""),0)</f>
        <v>28</v>
      </c>
      <c r="EB25" s="332">
        <f t="shared" ca="1" si="381"/>
        <v>84</v>
      </c>
      <c r="EC25" s="331">
        <f ca="1">IFERROR(IF(AND(НачИнвП_Дата&lt;=EC$3,(КИнвП_Дата)&gt;EC$3),
             INDEX(Ф2_упр.,MATCH("Коммерческие расходы",Ф2!$A$64:$A$81,0),MATCH(ПДДС!EC$3,Ф2!$3:$3,0)),
             ""),0)</f>
        <v>28</v>
      </c>
      <c r="ED25" s="331">
        <f ca="1">IFERROR(IF(AND(НачИнвП_Дата&lt;=ED$3,(КИнвП_Дата)&gt;ED$3),
             INDEX(Ф2_упр.,MATCH("Коммерческие расходы",Ф2!$A$64:$A$81,0),MATCH(ПДДС!ED$3,Ф2!$3:$3,0)),
             ""),0)</f>
        <v>28</v>
      </c>
      <c r="EE25" s="331">
        <f ca="1">IFERROR(IF(AND(НачИнвП_Дата&lt;=EE$3,(КИнвП_Дата)&gt;EE$3),
             INDEX(Ф2_упр.,MATCH("Коммерческие расходы",Ф2!$A$64:$A$81,0),MATCH(ПДДС!EE$3,Ф2!$3:$3,0)),
             ""),0)</f>
        <v>28</v>
      </c>
      <c r="EF25" s="359">
        <f t="shared" ca="1" si="382"/>
        <v>84</v>
      </c>
      <c r="EG25" s="365">
        <f t="shared" ca="1" si="383"/>
        <v>336</v>
      </c>
      <c r="EH25" s="343">
        <f ca="1">IFERROR(IF(AND(НачИнвП_Дата&lt;=EH$3,(КИнвП_Дата)&gt;EH$3),
             INDEX(Ф2_упр.,MATCH("Коммерческие расходы",Ф2!$A$64:$A$81,0),MATCH(ПДДС!EH$3,Ф2!$3:$3,0)),
             ""),0)</f>
        <v>28</v>
      </c>
      <c r="EI25" s="331">
        <f ca="1">IFERROR(IF(AND(НачИнвП_Дата&lt;=EI$3,(КИнвП_Дата)&gt;EI$3),
             INDEX(Ф2_упр.,MATCH("Коммерческие расходы",Ф2!$A$64:$A$81,0),MATCH(ПДДС!EI$3,Ф2!$3:$3,0)),
             ""),0)</f>
        <v>28</v>
      </c>
      <c r="EJ25" s="331">
        <f ca="1">IFERROR(IF(AND(НачИнвП_Дата&lt;=EJ$3,(КИнвП_Дата)&gt;EJ$3),
             INDEX(Ф2_упр.,MATCH("Коммерческие расходы",Ф2!$A$64:$A$81,0),MATCH(ПДДС!EJ$3,Ф2!$3:$3,0)),
             ""),0)</f>
        <v>28</v>
      </c>
      <c r="EK25" s="332">
        <f t="shared" ca="1" si="384"/>
        <v>84</v>
      </c>
      <c r="EL25" s="331">
        <f ca="1">IFERROR(IF(AND(НачИнвП_Дата&lt;=EL$3,(КИнвП_Дата)&gt;EL$3),
             INDEX(Ф2_упр.,MATCH("Коммерческие расходы",Ф2!$A$64:$A$81,0),MATCH(ПДДС!EL$3,Ф2!$3:$3,0)),
             ""),0)</f>
        <v>28</v>
      </c>
      <c r="EM25" s="331">
        <f ca="1">IFERROR(IF(AND(НачИнвП_Дата&lt;=EM$3,(КИнвП_Дата)&gt;EM$3),
             INDEX(Ф2_упр.,MATCH("Коммерческие расходы",Ф2!$A$64:$A$81,0),MATCH(ПДДС!EM$3,Ф2!$3:$3,0)),
             ""),0)</f>
        <v>28</v>
      </c>
      <c r="EN25" s="331">
        <f ca="1">IFERROR(IF(AND(НачИнвП_Дата&lt;=EN$3,(КИнвП_Дата)&gt;EN$3),
             INDEX(Ф2_упр.,MATCH("Коммерческие расходы",Ф2!$A$64:$A$81,0),MATCH(ПДДС!EN$3,Ф2!$3:$3,0)),
             ""),0)</f>
        <v>28</v>
      </c>
      <c r="EO25" s="332">
        <f t="shared" ca="1" si="385"/>
        <v>84</v>
      </c>
      <c r="EP25" s="331">
        <f ca="1">IFERROR(IF(AND(НачИнвП_Дата&lt;=EP$3,(КИнвП_Дата)&gt;EP$3),
             INDEX(Ф2_упр.,MATCH("Коммерческие расходы",Ф2!$A$64:$A$81,0),MATCH(ПДДС!EP$3,Ф2!$3:$3,0)),
             ""),0)</f>
        <v>28</v>
      </c>
      <c r="EQ25" s="331">
        <f ca="1">IFERROR(IF(AND(НачИнвП_Дата&lt;=EQ$3,(КИнвП_Дата)&gt;EQ$3),
             INDEX(Ф2_упр.,MATCH("Коммерческие расходы",Ф2!$A$64:$A$81,0),MATCH(ПДДС!EQ$3,Ф2!$3:$3,0)),
             ""),0)</f>
        <v>28</v>
      </c>
      <c r="ER25" s="331">
        <f ca="1">IFERROR(IF(AND(НачИнвП_Дата&lt;=ER$3,(КИнвП_Дата)&gt;ER$3),
             INDEX(Ф2_упр.,MATCH("Коммерческие расходы",Ф2!$A$64:$A$81,0),MATCH(ПДДС!ER$3,Ф2!$3:$3,0)),
             ""),0)</f>
        <v>28</v>
      </c>
      <c r="ES25" s="332">
        <f t="shared" ca="1" si="386"/>
        <v>84</v>
      </c>
      <c r="ET25" s="331">
        <f ca="1">IFERROR(IF(AND(НачИнвП_Дата&lt;=ET$3,(КИнвП_Дата)&gt;ET$3),
             INDEX(Ф2_упр.,MATCH("Коммерческие расходы",Ф2!$A$64:$A$81,0),MATCH(ПДДС!ET$3,Ф2!$3:$3,0)),
             ""),0)</f>
        <v>28</v>
      </c>
      <c r="EU25" s="331">
        <f ca="1">IFERROR(IF(AND(НачИнвП_Дата&lt;=EU$3,(КИнвП_Дата)&gt;EU$3),
             INDEX(Ф2_упр.,MATCH("Коммерческие расходы",Ф2!$A$64:$A$81,0),MATCH(ПДДС!EU$3,Ф2!$3:$3,0)),
             ""),0)</f>
        <v>28</v>
      </c>
      <c r="EV25" s="331">
        <f ca="1">IFERROR(IF(AND(НачИнвП_Дата&lt;=EV$3,(КИнвП_Дата)&gt;EV$3),
             INDEX(Ф2_упр.,MATCH("Коммерческие расходы",Ф2!$A$64:$A$81,0),MATCH(ПДДС!EV$3,Ф2!$3:$3,0)),
             ""),0)</f>
        <v>28</v>
      </c>
      <c r="EW25" s="359">
        <f t="shared" ca="1" si="387"/>
        <v>84</v>
      </c>
      <c r="EX25" s="365">
        <f t="shared" ca="1" si="388"/>
        <v>336</v>
      </c>
      <c r="EY25" s="438">
        <f t="shared" ca="1" si="78"/>
        <v>2772</v>
      </c>
    </row>
    <row r="26" spans="1:155" hidden="1" outlineLevel="1">
      <c r="A26" s="210" t="s">
        <v>338</v>
      </c>
      <c r="B26" s="329" t="str">
        <f>IFERROR(IF(AND(НачИнвП_Дата&lt;=B$3,(КИнвП_Дата)&gt;B$3),
             INDEX(Ф2,MATCH("Текущий налог на прибыль",Ф2!$A$3:$A$86,0),MATCH(B7,Ф2!7:7,0)),
             ""),0)</f>
        <v/>
      </c>
      <c r="C26" s="329" t="str">
        <f ca="1">IFERROR(IF(AND(НачИнвП_Дата&lt;=C$3,(КИнвП_Дата)&gt;C$3),
             INDEX(Ф2,MATCH("Текущий налог на прибыль",Ф2!$A$3:$A$86,0),MATCH(C7,Ф2!7:7,0)),
             ""),0)</f>
        <v/>
      </c>
      <c r="D26" s="329" t="str">
        <f ca="1">IFERROR(IF(AND(НачИнвП_Дата&lt;=D$3,(КИнвП_Дата)&gt;D$3),
             INDEX(Ф2,MATCH("Текущий налог на прибыль",Ф2!$A$3:$A$86,0),MATCH(D7,Ф2!7:7,0)),
             ""),0)</f>
        <v/>
      </c>
      <c r="E26" s="330" t="str">
        <f ca="1">IFERROR(IF(AND(НачИнвП_Дата&lt;=E$3,(КИнвП_Дата)&gt;E$3),
             INDEX(Ф2,MATCH("Текущий налог на прибыль",Ф2!$A$3:$A$86,0),MATCH(E7,Ф2!7:7,0)),
             ""),0)</f>
        <v/>
      </c>
      <c r="F26" s="329" t="str">
        <f ca="1">IFERROR(IF(AND(НачИнвП_Дата&lt;=F$3,(КИнвП_Дата)&gt;F$3),
             INDEX(Ф2,MATCH("Текущий налог на прибыль",Ф2!$A$3:$A$86,0),MATCH(F7,Ф2!7:7,0)),
             ""),0)</f>
        <v/>
      </c>
      <c r="G26" s="329" t="str">
        <f ca="1">IFERROR(IF(AND(НачИнвП_Дата&lt;=G$3,(КИнвП_Дата)&gt;G$3),
             INDEX(Ф2,MATCH("Текущий налог на прибыль",Ф2!$A$3:$A$86,0),MATCH(G7,Ф2!7:7,0)),
             ""),0)</f>
        <v/>
      </c>
      <c r="H26" s="329" t="str">
        <f ca="1">IFERROR(IF(AND(НачИнвП_Дата&lt;=H$3,(КИнвП_Дата)&gt;H$3),
             INDEX(Ф2,MATCH("Текущий налог на прибыль",Ф2!$A$3:$A$86,0),MATCH(H7,Ф2!7:7,0)),
             ""),0)</f>
        <v/>
      </c>
      <c r="I26" s="330" t="str">
        <f ca="1">IFERROR(IF(AND(НачИнвП_Дата&lt;=I$3,(КИнвП_Дата)&gt;I$3),
             INDEX(Ф2,MATCH("Текущий налог на прибыль",Ф2!$A$3:$A$86,0),MATCH(I7,Ф2!7:7,0)),
             ""),0)</f>
        <v/>
      </c>
      <c r="J26" s="329" t="str">
        <f ca="1">IFERROR(IF(AND(НачИнвП_Дата&lt;=J$3,(КИнвП_Дата)&gt;J$3),
             INDEX(Ф2,MATCH("Текущий налог на прибыль",Ф2!$A$3:$A$86,0),MATCH(J7,Ф2!7:7,0)),
             ""),0)</f>
        <v/>
      </c>
      <c r="K26" s="329" t="str">
        <f ca="1">IFERROR(IF(AND(НачИнвП_Дата&lt;=K$3,(КИнвП_Дата)&gt;K$3),
             INDEX(Ф2,MATCH("Текущий налог на прибыль",Ф2!$A$3:$A$86,0),MATCH(K7,Ф2!7:7,0)),
             ""),0)</f>
        <v/>
      </c>
      <c r="L26" s="329" t="str">
        <f ca="1">IFERROR(IF(AND(НачИнвП_Дата&lt;=L$3,(КИнвП_Дата)&gt;L$3),
             INDEX(Ф2,MATCH("Текущий налог на прибыль",Ф2!$A$3:$A$86,0),MATCH(L7,Ф2!7:7,0)),
             ""),0)</f>
        <v/>
      </c>
      <c r="M26" s="330" t="str">
        <f ca="1">IFERROR(IF(AND(НачИнвП_Дата&lt;=M$3,(КИнвП_Дата)&gt;M$3),
             INDEX(Ф2,MATCH("Текущий налог на прибыль",Ф2!$A$3:$A$86,0),MATCH(M7,Ф2!7:7,0)),
             ""),0)</f>
        <v/>
      </c>
      <c r="N26" s="329">
        <f ca="1">IFERROR(IF(AND(НачИнвП_Дата&lt;=N$3,(КИнвП_Дата)&gt;N$3),
             INDEX(Ф2,MATCH("Текущий налог на прибыль",Ф2!$A$3:$A$86,0),MATCH(N7,Ф2!7:7,0)),
             ""),0)</f>
        <v>0</v>
      </c>
      <c r="O26" s="329">
        <f ca="1">IFERROR(IF(AND(НачИнвП_Дата&lt;=O$3,(КИнвП_Дата)&gt;O$3),
             INDEX(Ф2,MATCH("Текущий налог на прибыль",Ф2!$A$3:$A$86,0),MATCH(O7,Ф2!7:7,0)),
             ""),0)</f>
        <v>0</v>
      </c>
      <c r="P26" s="329">
        <f ca="1">IFERROR(IF(AND(НачИнвП_Дата&lt;=P$3,(КИнвП_Дата)&gt;P$3),
             INDEX(Ф2,MATCH("Текущий налог на прибыль",Ф2!$A$3:$A$86,0),MATCH(P7,Ф2!7:7,0)),
             ""),0)</f>
        <v>0</v>
      </c>
      <c r="Q26" s="339">
        <f ca="1">IFERROR(IF(AND(НачИнвП_Дата&lt;=Q$3,(КИнвП_Дата)&gt;Q$3),
             INDEX(Ф2,MATCH("Текущий налог на прибыль",Ф2!$A$3:$A$86,0),MATCH(Q7,Ф2!7:7,0)),
             ""),0)</f>
        <v>0</v>
      </c>
      <c r="R26" s="348">
        <f ca="1">IFERROR(IF(AND(НачИнвП_Дата&lt;=R$3,(КИнвП_Дата)&gt;R$3),
             INDEX(Ф2,MATCH("Текущий налог на прибыль",Ф2!$A$3:$A$86,0),MATCH(R7,Ф2!7:7,0)),
             ""),0)</f>
        <v>0</v>
      </c>
      <c r="S26" s="329">
        <f ca="1">IFERROR(IF(AND(НачИнвП_Дата&lt;=S$3,(КИнвП_Дата)&gt;S$3),
             INDEX(Ф2,MATCH("Текущий налог на прибыль",Ф2!$A$3:$A$86,0),MATCH(S7,Ф2!7:7,0)),
             ""),0)</f>
        <v>0</v>
      </c>
      <c r="T26" s="329">
        <f ca="1">IFERROR(IF(AND(НачИнвП_Дата&lt;=T$3,(КИнвП_Дата)&gt;T$3),
             INDEX(Ф2,MATCH("Текущий налог на прибыль",Ф2!$A$3:$A$86,0),MATCH(T7,Ф2!7:7,0)),
             ""),0)</f>
        <v>0</v>
      </c>
      <c r="U26" s="329">
        <f ca="1">IFERROR(IF(AND(НачИнвП_Дата&lt;=U$3,(КИнвП_Дата)&gt;U$3),
             INDEX(Ф2,MATCH("Текущий налог на прибыль",Ф2!$A$3:$A$86,0),MATCH(U7,Ф2!7:7,0)),
             ""),0)</f>
        <v>0</v>
      </c>
      <c r="V26" s="330">
        <f ca="1">IFERROR(IF(AND(НачИнвП_Дата&lt;=V$3,(КИнвП_Дата)&gt;V$3),
             INDEX(Ф2,MATCH("Текущий налог на прибыль",Ф2!$A$3:$A$86,0),MATCH(V7,Ф2!7:7,0)),
             ""),0)</f>
        <v>0</v>
      </c>
      <c r="W26" s="329">
        <f ca="1">IFERROR(IF(AND(НачИнвП_Дата&lt;=W$3,(КИнвП_Дата)&gt;W$3),
             INDEX(Ф2,MATCH("Текущий налог на прибыль",Ф2!$A$3:$A$86,0),MATCH(W7,Ф2!7:7,0)),
             ""),0)</f>
        <v>0</v>
      </c>
      <c r="X26" s="329">
        <f ca="1">IFERROR(IF(AND(НачИнвП_Дата&lt;=X$3,(КИнвП_Дата)&gt;X$3),
             INDEX(Ф2,MATCH("Текущий налог на прибыль",Ф2!$A$3:$A$86,0),MATCH(X7,Ф2!7:7,0)),
             ""),0)</f>
        <v>0</v>
      </c>
      <c r="Y26" s="329">
        <f ca="1">IFERROR(IF(AND(НачИнвП_Дата&lt;=Y$3,(КИнвП_Дата)&gt;Y$3),
             INDEX(Ф2,MATCH("Текущий налог на прибыль",Ф2!$A$3:$A$86,0),MATCH(Y7,Ф2!7:7,0)),
             ""),0)</f>
        <v>0</v>
      </c>
      <c r="Z26" s="330">
        <f ca="1">IFERROR(IF(AND(НачИнвП_Дата&lt;=Z$3,(КИнвП_Дата)&gt;Z$3),
             INDEX(Ф2,MATCH("Текущий налог на прибыль",Ф2!$A$3:$A$86,0),MATCH(Z7,Ф2!7:7,0)),
             ""),0)</f>
        <v>0</v>
      </c>
      <c r="AA26" s="329">
        <f ca="1">IFERROR(IF(AND(НачИнвП_Дата&lt;=AA$3,(КИнвП_Дата)&gt;AA$3),
             INDEX(Ф2,MATCH("Текущий налог на прибыль",Ф2!$A$3:$A$86,0),MATCH(AA7,Ф2!7:7,0)),
             ""),0)</f>
        <v>0</v>
      </c>
      <c r="AB26" s="329">
        <f ca="1">IFERROR(IF(AND(НачИнвП_Дата&lt;=AB$3,(КИнвП_Дата)&gt;AB$3),
             INDEX(Ф2,MATCH("Текущий налог на прибыль",Ф2!$A$3:$A$86,0),MATCH(AB7,Ф2!7:7,0)),
             ""),0)</f>
        <v>0</v>
      </c>
      <c r="AC26" s="329">
        <f ca="1">IFERROR(IF(AND(НачИнвП_Дата&lt;=AC$3,(КИнвП_Дата)&gt;AC$3),
             INDEX(Ф2,MATCH("Текущий налог на прибыль",Ф2!$A$3:$A$86,0),MATCH(AC7,Ф2!7:7,0)),
             ""),0)</f>
        <v>0</v>
      </c>
      <c r="AD26" s="330">
        <f ca="1">IFERROR(IF(AND(НачИнвП_Дата&lt;=AD$3,(КИнвП_Дата)&gt;AD$3),
             INDEX(Ф2,MATCH("Текущий налог на прибыль",Ф2!$A$3:$A$86,0),MATCH(AD7,Ф2!7:7,0)),
             ""),0)</f>
        <v>0</v>
      </c>
      <c r="AE26" s="329">
        <f ca="1">IFERROR(IF(AND(НачИнвП_Дата&lt;=AE$3,(КИнвП_Дата)&gt;AE$3),
             INDEX(Ф2,MATCH("Текущий налог на прибыль",Ф2!$A$3:$A$86,0),MATCH(AE7,Ф2!7:7,0)),
             ""),0)</f>
        <v>0</v>
      </c>
      <c r="AF26" s="329">
        <f ca="1">IFERROR(IF(AND(НачИнвП_Дата&lt;=AF$3,(КИнвП_Дата)&gt;AF$3),
             INDEX(Ф2,MATCH("Текущий налог на прибыль",Ф2!$A$3:$A$86,0),MATCH(AF7,Ф2!7:7,0)),
             ""),0)</f>
        <v>0</v>
      </c>
      <c r="AG26" s="329">
        <f ca="1">IFERROR(IF(AND(НачИнвП_Дата&lt;=AG$3,(КИнвП_Дата)&gt;AG$3),
             INDEX(Ф2,MATCH("Текущий налог на прибыль",Ф2!$A$3:$A$86,0),MATCH(AG7,Ф2!7:7,0)),
             ""),0)</f>
        <v>0</v>
      </c>
      <c r="AH26" s="339">
        <f ca="1">IFERROR(IF(AND(НачИнвП_Дата&lt;=AH$3,(КИнвП_Дата)&gt;AH$3),
             INDEX(Ф2,MATCH("Текущий налог на прибыль",Ф2!$A$3:$A$86,0),MATCH(AH7,Ф2!7:7,0)),
             ""),0)</f>
        <v>0</v>
      </c>
      <c r="AI26" s="348">
        <f ca="1">IFERROR(IF(AND(НачИнвП_Дата&lt;=AI$3,(КИнвП_Дата)&gt;AI$3),
             INDEX(Ф2,MATCH("Текущий налог на прибыль",Ф2!$A$3:$A$86,0),MATCH(AI7,Ф2!7:7,0)),
             ""),0)</f>
        <v>0</v>
      </c>
      <c r="AJ26" s="329">
        <f ca="1">IFERROR(IF(AND(НачИнвП_Дата&lt;=AJ$3,(КИнвП_Дата)&gt;AJ$3),
             INDEX(Ф2,MATCH("Текущий налог на прибыль",Ф2!$A$3:$A$86,0),MATCH(AJ7,Ф2!7:7,0)),
             ""),0)</f>
        <v>0</v>
      </c>
      <c r="AK26" s="329">
        <f ca="1">IFERROR(IF(AND(НачИнвП_Дата&lt;=AK$3,(КИнвП_Дата)&gt;AK$3),
             INDEX(Ф2,MATCH("Текущий налог на прибыль",Ф2!$A$3:$A$86,0),MATCH(AK7,Ф2!7:7,0)),
             ""),0)</f>
        <v>0</v>
      </c>
      <c r="AL26" s="329">
        <f ca="1">IFERROR(IF(AND(НачИнвП_Дата&lt;=AL$3,(КИнвП_Дата)&gt;AL$3),
             INDEX(Ф2,MATCH("Текущий налог на прибыль",Ф2!$A$3:$A$86,0),MATCH(AL7,Ф2!7:7,0)),
             ""),0)</f>
        <v>0</v>
      </c>
      <c r="AM26" s="330">
        <f ca="1">IFERROR(IF(AND(НачИнвП_Дата&lt;=AM$3,(КИнвП_Дата)&gt;AM$3),
             INDEX(Ф2,MATCH("Текущий налог на прибыль",Ф2!$A$3:$A$86,0),MATCH(AM7,Ф2!7:7,0)),
             ""),0)</f>
        <v>0</v>
      </c>
      <c r="AN26" s="329">
        <f ca="1">IFERROR(IF(AND(НачИнвП_Дата&lt;=AN$3,(КИнвП_Дата)&gt;AN$3),
             INDEX(Ф2,MATCH("Текущий налог на прибыль",Ф2!$A$3:$A$86,0),MATCH(AN7,Ф2!7:7,0)),
             ""),0)</f>
        <v>0</v>
      </c>
      <c r="AO26" s="329">
        <f ca="1">IFERROR(IF(AND(НачИнвП_Дата&lt;=AO$3,(КИнвП_Дата)&gt;AO$3),
             INDEX(Ф2,MATCH("Текущий налог на прибыль",Ф2!$A$3:$A$86,0),MATCH(AO7,Ф2!7:7,0)),
             ""),0)</f>
        <v>0</v>
      </c>
      <c r="AP26" s="329">
        <f ca="1">IFERROR(IF(AND(НачИнвП_Дата&lt;=AP$3,(КИнвП_Дата)&gt;AP$3),
             INDEX(Ф2,MATCH("Текущий налог на прибыль",Ф2!$A$3:$A$86,0),MATCH(AP7,Ф2!7:7,0)),
             ""),0)</f>
        <v>0</v>
      </c>
      <c r="AQ26" s="330">
        <f ca="1">IFERROR(IF(AND(НачИнвП_Дата&lt;=AQ$3,(КИнвП_Дата)&gt;AQ$3),
             INDEX(Ф2,MATCH("Текущий налог на прибыль",Ф2!$A$3:$A$86,0),MATCH(AQ7,Ф2!7:7,0)),
             ""),0)</f>
        <v>0</v>
      </c>
      <c r="AR26" s="329">
        <f ca="1">IFERROR(IF(AND(НачИнвП_Дата&lt;=AR$3,(КИнвП_Дата)&gt;AR$3),
             INDEX(Ф2,MATCH("Текущий налог на прибыль",Ф2!$A$3:$A$86,0),MATCH(AR7,Ф2!7:7,0)),
             ""),0)</f>
        <v>0</v>
      </c>
      <c r="AS26" s="329">
        <f ca="1">IFERROR(IF(AND(НачИнвП_Дата&lt;=AS$3,(КИнвП_Дата)&gt;AS$3),
             INDEX(Ф2,MATCH("Текущий налог на прибыль",Ф2!$A$3:$A$86,0),MATCH(AS7,Ф2!7:7,0)),
             ""),0)</f>
        <v>0</v>
      </c>
      <c r="AT26" s="329">
        <f ca="1">IFERROR(IF(AND(НачИнвП_Дата&lt;=AT$3,(КИнвП_Дата)&gt;AT$3),
             INDEX(Ф2,MATCH("Текущий налог на прибыль",Ф2!$A$3:$A$86,0),MATCH(AT7,Ф2!7:7,0)),
             ""),0)</f>
        <v>0</v>
      </c>
      <c r="AU26" s="330">
        <f ca="1">IFERROR(IF(AND(НачИнвП_Дата&lt;=AU$3,(КИнвП_Дата)&gt;AU$3),
             INDEX(Ф2,MATCH("Текущий налог на прибыль",Ф2!$A$3:$A$86,0),MATCH(AU7,Ф2!7:7,0)),
             ""),0)</f>
        <v>0</v>
      </c>
      <c r="AV26" s="329">
        <f ca="1">IFERROR(IF(AND(НачИнвП_Дата&lt;=AV$3,(КИнвП_Дата)&gt;AV$3),
             INDEX(Ф2,MATCH("Текущий налог на прибыль",Ф2!$A$3:$A$86,0),MATCH(AV7,Ф2!7:7,0)),
             ""),0)</f>
        <v>0</v>
      </c>
      <c r="AW26" s="329">
        <f ca="1">IFERROR(IF(AND(НачИнвП_Дата&lt;=AW$3,(КИнвП_Дата)&gt;AW$3),
             INDEX(Ф2,MATCH("Текущий налог на прибыль",Ф2!$A$3:$A$86,0),MATCH(AW7,Ф2!7:7,0)),
             ""),0)</f>
        <v>0</v>
      </c>
      <c r="AX26" s="329">
        <f ca="1">IFERROR(IF(AND(НачИнвП_Дата&lt;=AX$3,(КИнвП_Дата)&gt;AX$3),
             INDEX(Ф2,MATCH("Текущий налог на прибыль",Ф2!$A$3:$A$86,0),MATCH(AX7,Ф2!7:7,0)),
             ""),0)</f>
        <v>0</v>
      </c>
      <c r="AY26" s="339">
        <f ca="1">IFERROR(IF(AND(НачИнвП_Дата&lt;=AY$3,(КИнвП_Дата)&gt;AY$3),
             INDEX(Ф2,MATCH("Текущий налог на прибыль",Ф2!$A$3:$A$86,0),MATCH(AY7,Ф2!7:7,0)),
             ""),0)</f>
        <v>0</v>
      </c>
      <c r="AZ26" s="348">
        <f ca="1">IFERROR(IF(AND(НачИнвП_Дата&lt;=AZ$3,(КИнвП_Дата)&gt;AZ$3),
             INDEX(Ф2,MATCH("Текущий налог на прибыль",Ф2!$A$3:$A$86,0),MATCH(AZ7,Ф2!7:7,0)),
             ""),0)</f>
        <v>0</v>
      </c>
      <c r="BA26" s="329">
        <f ca="1">IFERROR(IF(AND(НачИнвП_Дата&lt;=BA$3,(КИнвП_Дата)&gt;BA$3),
             INDEX(Ф2,MATCH("Текущий налог на прибыль",Ф2!$A$3:$A$86,0),MATCH(BA7,Ф2!7:7,0)),
             ""),0)</f>
        <v>0</v>
      </c>
      <c r="BB26" s="329">
        <f ca="1">IFERROR(IF(AND(НачИнвП_Дата&lt;=BB$3,(КИнвП_Дата)&gt;BB$3),
             INDEX(Ф2,MATCH("Текущий налог на прибыль",Ф2!$A$3:$A$86,0),MATCH(BB7,Ф2!7:7,0)),
             ""),0)</f>
        <v>0</v>
      </c>
      <c r="BC26" s="329">
        <f ca="1">IFERROR(IF(AND(НачИнвП_Дата&lt;=BC$3,(КИнвП_Дата)&gt;BC$3),
             INDEX(Ф2,MATCH("Текущий налог на прибыль",Ф2!$A$3:$A$86,0),MATCH(BC7,Ф2!7:7,0)),
             ""),0)</f>
        <v>0</v>
      </c>
      <c r="BD26" s="330">
        <f ca="1">IFERROR(IF(AND(НачИнвП_Дата&lt;=BD$3,(КИнвП_Дата)&gt;BD$3),
             INDEX(Ф2,MATCH("Текущий налог на прибыль",Ф2!$A$3:$A$86,0),MATCH(BD7,Ф2!7:7,0)),
             ""),0)</f>
        <v>0</v>
      </c>
      <c r="BE26" s="329">
        <f ca="1">IFERROR(IF(AND(НачИнвП_Дата&lt;=BE$3,(КИнвП_Дата)&gt;BE$3),
             INDEX(Ф2,MATCH("Текущий налог на прибыль",Ф2!$A$3:$A$86,0),MATCH(BE7,Ф2!7:7,0)),
             ""),0)</f>
        <v>0</v>
      </c>
      <c r="BF26" s="329">
        <f ca="1">IFERROR(IF(AND(НачИнвП_Дата&lt;=BF$3,(КИнвП_Дата)&gt;BF$3),
             INDEX(Ф2,MATCH("Текущий налог на прибыль",Ф2!$A$3:$A$86,0),MATCH(BF7,Ф2!7:7,0)),
             ""),0)</f>
        <v>0</v>
      </c>
      <c r="BG26" s="329">
        <f ca="1">IFERROR(IF(AND(НачИнвП_Дата&lt;=BG$3,(КИнвП_Дата)&gt;BG$3),
             INDEX(Ф2,MATCH("Текущий налог на прибыль",Ф2!$A$3:$A$86,0),MATCH(BG7,Ф2!7:7,0)),
             ""),0)</f>
        <v>0</v>
      </c>
      <c r="BH26" s="330">
        <f ca="1">IFERROR(IF(AND(НачИнвП_Дата&lt;=BH$3,(КИнвП_Дата)&gt;BH$3),
             INDEX(Ф2,MATCH("Текущий налог на прибыль",Ф2!$A$3:$A$86,0),MATCH(BH7,Ф2!7:7,0)),
             ""),0)</f>
        <v>0</v>
      </c>
      <c r="BI26" s="329">
        <f ca="1">IFERROR(IF(AND(НачИнвП_Дата&lt;=BI$3,(КИнвП_Дата)&gt;BI$3),
             INDEX(Ф2,MATCH("Текущий налог на прибыль",Ф2!$A$3:$A$86,0),MATCH(BI7,Ф2!7:7,0)),
             ""),0)</f>
        <v>0</v>
      </c>
      <c r="BJ26" s="329">
        <f ca="1">IFERROR(IF(AND(НачИнвП_Дата&lt;=BJ$3,(КИнвП_Дата)&gt;BJ$3),
             INDEX(Ф2,MATCH("Текущий налог на прибыль",Ф2!$A$3:$A$86,0),MATCH(BJ7,Ф2!7:7,0)),
             ""),0)</f>
        <v>0</v>
      </c>
      <c r="BK26" s="329">
        <f ca="1">IFERROR(IF(AND(НачИнвП_Дата&lt;=BK$3,(КИнвП_Дата)&gt;BK$3),
             INDEX(Ф2,MATCH("Текущий налог на прибыль",Ф2!$A$3:$A$86,0),MATCH(BK7,Ф2!7:7,0)),
             ""),0)</f>
        <v>0</v>
      </c>
      <c r="BL26" s="330">
        <f ca="1">IFERROR(IF(AND(НачИнвП_Дата&lt;=BL$3,(КИнвП_Дата)&gt;BL$3),
             INDEX(Ф2,MATCH("Текущий налог на прибыль",Ф2!$A$3:$A$86,0),MATCH(BL7,Ф2!7:7,0)),
             ""),0)</f>
        <v>0</v>
      </c>
      <c r="BM26" s="329">
        <f ca="1">IFERROR(IF(AND(НачИнвП_Дата&lt;=BM$3,(КИнвП_Дата)&gt;BM$3),
             INDEX(Ф2,MATCH("Текущий налог на прибыль",Ф2!$A$3:$A$86,0),MATCH(BM7,Ф2!7:7,0)),
             ""),0)</f>
        <v>0</v>
      </c>
      <c r="BN26" s="329">
        <f ca="1">IFERROR(IF(AND(НачИнвП_Дата&lt;=BN$3,(КИнвП_Дата)&gt;BN$3),
             INDEX(Ф2,MATCH("Текущий налог на прибыль",Ф2!$A$3:$A$86,0),MATCH(BN7,Ф2!7:7,0)),
             ""),0)</f>
        <v>0</v>
      </c>
      <c r="BO26" s="329">
        <f ca="1">IFERROR(IF(AND(НачИнвП_Дата&lt;=BO$3,(КИнвП_Дата)&gt;BO$3),
             INDEX(Ф2,MATCH("Текущий налог на прибыль",Ф2!$A$3:$A$86,0),MATCH(BO7,Ф2!7:7,0)),
             ""),0)</f>
        <v>0</v>
      </c>
      <c r="BP26" s="339">
        <f ca="1">IFERROR(IF(AND(НачИнвП_Дата&lt;=BP$3,(КИнвП_Дата)&gt;BP$3),
             INDEX(Ф2,MATCH("Текущий налог на прибыль",Ф2!$A$3:$A$86,0),MATCH(BP7,Ф2!7:7,0)),
             ""),0)</f>
        <v>0</v>
      </c>
      <c r="BQ26" s="348">
        <f ca="1">IFERROR(IF(AND(НачИнвП_Дата&lt;=BQ$3,(КИнвП_Дата)&gt;BQ$3),
             INDEX(Ф2,MATCH("Текущий налог на прибыль",Ф2!$A$3:$A$86,0),MATCH(BQ7,Ф2!7:7,0)),
             ""),0)</f>
        <v>0</v>
      </c>
      <c r="BR26" s="329">
        <f ca="1">IFERROR(IF(AND(НачИнвП_Дата&lt;=BR$3,(КИнвП_Дата)&gt;BR$3),
             INDEX(Ф2,MATCH("Текущий налог на прибыль",Ф2!$A$3:$A$86,0),MATCH(BR7,Ф2!7:7,0)),
             ""),0)</f>
        <v>0</v>
      </c>
      <c r="BS26" s="329">
        <f ca="1">IFERROR(IF(AND(НачИнвП_Дата&lt;=BS$3,(КИнвП_Дата)&gt;BS$3),
             INDEX(Ф2,MATCH("Текущий налог на прибыль",Ф2!$A$3:$A$86,0),MATCH(BS7,Ф2!7:7,0)),
             ""),0)</f>
        <v>0</v>
      </c>
      <c r="BT26" s="329">
        <f ca="1">IFERROR(IF(AND(НачИнвП_Дата&lt;=BT$3,(КИнвП_Дата)&gt;BT$3),
             INDEX(Ф2,MATCH("Текущий налог на прибыль",Ф2!$A$3:$A$86,0),MATCH(BT7,Ф2!7:7,0)),
             ""),0)</f>
        <v>0</v>
      </c>
      <c r="BU26" s="330">
        <f ca="1">IFERROR(IF(AND(НачИнвП_Дата&lt;=BU$3,(КИнвП_Дата)&gt;BU$3),
             INDEX(Ф2,MATCH("Текущий налог на прибыль",Ф2!$A$3:$A$86,0),MATCH(BU7,Ф2!7:7,0)),
             ""),0)</f>
        <v>0</v>
      </c>
      <c r="BV26" s="329">
        <f ca="1">IFERROR(IF(AND(НачИнвП_Дата&lt;=BV$3,(КИнвП_Дата)&gt;BV$3),
             INDEX(Ф2,MATCH("Текущий налог на прибыль",Ф2!$A$3:$A$86,0),MATCH(BV7,Ф2!7:7,0)),
             ""),0)</f>
        <v>0</v>
      </c>
      <c r="BW26" s="329">
        <f ca="1">IFERROR(IF(AND(НачИнвП_Дата&lt;=BW$3,(КИнвП_Дата)&gt;BW$3),
             INDEX(Ф2,MATCH("Текущий налог на прибыль",Ф2!$A$3:$A$86,0),MATCH(BW7,Ф2!7:7,0)),
             ""),0)</f>
        <v>0</v>
      </c>
      <c r="BX26" s="329">
        <f ca="1">IFERROR(IF(AND(НачИнвП_Дата&lt;=BX$3,(КИнвП_Дата)&gt;BX$3),
             INDEX(Ф2,MATCH("Текущий налог на прибыль",Ф2!$A$3:$A$86,0),MATCH(BX7,Ф2!7:7,0)),
             ""),0)</f>
        <v>0</v>
      </c>
      <c r="BY26" s="330">
        <f ca="1">IFERROR(IF(AND(НачИнвП_Дата&lt;=BY$3,(КИнвП_Дата)&gt;BY$3),
             INDEX(Ф2,MATCH("Текущий налог на прибыль",Ф2!$A$3:$A$86,0),MATCH(BY7,Ф2!7:7,0)),
             ""),0)</f>
        <v>0</v>
      </c>
      <c r="BZ26" s="329">
        <f ca="1">IFERROR(IF(AND(НачИнвП_Дата&lt;=BZ$3,(КИнвП_Дата)&gt;BZ$3),
             INDEX(Ф2,MATCH("Текущий налог на прибыль",Ф2!$A$3:$A$86,0),MATCH(BZ7,Ф2!7:7,0)),
             ""),0)</f>
        <v>0</v>
      </c>
      <c r="CA26" s="329">
        <f ca="1">IFERROR(IF(AND(НачИнвП_Дата&lt;=CA$3,(КИнвП_Дата)&gt;CA$3),
             INDEX(Ф2,MATCH("Текущий налог на прибыль",Ф2!$A$3:$A$86,0),MATCH(CA7,Ф2!7:7,0)),
             ""),0)</f>
        <v>0</v>
      </c>
      <c r="CB26" s="329">
        <f ca="1">IFERROR(IF(AND(НачИнвП_Дата&lt;=CB$3,(КИнвП_Дата)&gt;CB$3),
             INDEX(Ф2,MATCH("Текущий налог на прибыль",Ф2!$A$3:$A$86,0),MATCH(CB7,Ф2!7:7,0)),
             ""),0)</f>
        <v>0</v>
      </c>
      <c r="CC26" s="330">
        <f ca="1">IFERROR(IF(AND(НачИнвП_Дата&lt;=CC$3,(КИнвП_Дата)&gt;CC$3),
             INDEX(Ф2,MATCH("Текущий налог на прибыль",Ф2!$A$3:$A$86,0),MATCH(CC7,Ф2!7:7,0)),
             ""),0)</f>
        <v>0</v>
      </c>
      <c r="CD26" s="329">
        <f ca="1">IFERROR(IF(AND(НачИнвП_Дата&lt;=CD$3,(КИнвП_Дата)&gt;CD$3),
             INDEX(Ф2,MATCH("Текущий налог на прибыль",Ф2!$A$3:$A$86,0),MATCH(CD7,Ф2!7:7,0)),
             ""),0)</f>
        <v>0</v>
      </c>
      <c r="CE26" s="329">
        <f ca="1">IFERROR(IF(AND(НачИнвП_Дата&lt;=CE$3,(КИнвП_Дата)&gt;CE$3),
             INDEX(Ф2,MATCH("Текущий налог на прибыль",Ф2!$A$3:$A$86,0),MATCH(CE7,Ф2!7:7,0)),
             ""),0)</f>
        <v>0</v>
      </c>
      <c r="CF26" s="329">
        <f ca="1">IFERROR(IF(AND(НачИнвП_Дата&lt;=CF$3,(КИнвП_Дата)&gt;CF$3),
             INDEX(Ф2,MATCH("Текущий налог на прибыль",Ф2!$A$3:$A$86,0),MATCH(CF7,Ф2!7:7,0)),
             ""),0)</f>
        <v>0</v>
      </c>
      <c r="CG26" s="339">
        <f ca="1">IFERROR(IF(AND(НачИнвП_Дата&lt;=CG$3,(КИнвП_Дата)&gt;CG$3),
             INDEX(Ф2,MATCH("Текущий налог на прибыль",Ф2!$A$3:$A$86,0),MATCH(CG7,Ф2!7:7,0)),
             ""),0)</f>
        <v>0</v>
      </c>
      <c r="CH26" s="348">
        <f ca="1">IFERROR(IF(AND(НачИнвП_Дата&lt;=CH$3,(КИнвП_Дата)&gt;CH$3),
             INDEX(Ф2,MATCH("Текущий налог на прибыль",Ф2!$A$3:$A$86,0),MATCH(CH7,Ф2!7:7,0)),
             ""),0)</f>
        <v>0</v>
      </c>
      <c r="CI26" s="329">
        <f ca="1">IFERROR(IF(AND(НачИнвП_Дата&lt;=CI$3,(КИнвП_Дата)&gt;CI$3),
             INDEX(Ф2,MATCH("Текущий налог на прибыль",Ф2!$A$3:$A$86,0),MATCH(CI7,Ф2!7:7,0)),
             ""),0)</f>
        <v>0</v>
      </c>
      <c r="CJ26" s="329">
        <f ca="1">IFERROR(IF(AND(НачИнвП_Дата&lt;=CJ$3,(КИнвП_Дата)&gt;CJ$3),
             INDEX(Ф2,MATCH("Текущий налог на прибыль",Ф2!$A$3:$A$86,0),MATCH(CJ7,Ф2!7:7,0)),
             ""),0)</f>
        <v>0</v>
      </c>
      <c r="CK26" s="329">
        <f ca="1">IFERROR(IF(AND(НачИнвП_Дата&lt;=CK$3,(КИнвП_Дата)&gt;CK$3),
             INDEX(Ф2,MATCH("Текущий налог на прибыль",Ф2!$A$3:$A$86,0),MATCH(CK7,Ф2!7:7,0)),
             ""),0)</f>
        <v>0</v>
      </c>
      <c r="CL26" s="330">
        <f ca="1">IFERROR(IF(AND(НачИнвП_Дата&lt;=CL$3,(КИнвП_Дата)&gt;CL$3),
             INDEX(Ф2,MATCH("Текущий налог на прибыль",Ф2!$A$3:$A$86,0),MATCH(CL7,Ф2!7:7,0)),
             ""),0)</f>
        <v>0</v>
      </c>
      <c r="CM26" s="329">
        <f ca="1">IFERROR(IF(AND(НачИнвП_Дата&lt;=CM$3,(КИнвП_Дата)&gt;CM$3),
             INDEX(Ф2,MATCH("Текущий налог на прибыль",Ф2!$A$3:$A$86,0),MATCH(CM7,Ф2!7:7,0)),
             ""),0)</f>
        <v>0</v>
      </c>
      <c r="CN26" s="329">
        <f ca="1">IFERROR(IF(AND(НачИнвП_Дата&lt;=CN$3,(КИнвП_Дата)&gt;CN$3),
             INDEX(Ф2,MATCH("Текущий налог на прибыль",Ф2!$A$3:$A$86,0),MATCH(CN7,Ф2!7:7,0)),
             ""),0)</f>
        <v>0</v>
      </c>
      <c r="CO26" s="329">
        <f ca="1">IFERROR(IF(AND(НачИнвП_Дата&lt;=CO$3,(КИнвП_Дата)&gt;CO$3),
             INDEX(Ф2,MATCH("Текущий налог на прибыль",Ф2!$A$3:$A$86,0),MATCH(CO7,Ф2!7:7,0)),
             ""),0)</f>
        <v>0</v>
      </c>
      <c r="CP26" s="330">
        <f ca="1">IFERROR(IF(AND(НачИнвП_Дата&lt;=CP$3,(КИнвП_Дата)&gt;CP$3),
             INDEX(Ф2,MATCH("Текущий налог на прибыль",Ф2!$A$3:$A$86,0),MATCH(CP7,Ф2!7:7,0)),
             ""),0)</f>
        <v>0</v>
      </c>
      <c r="CQ26" s="329">
        <f ca="1">IFERROR(IF(AND(НачИнвП_Дата&lt;=CQ$3,(КИнвП_Дата)&gt;CQ$3),
             INDEX(Ф2,MATCH("Текущий налог на прибыль",Ф2!$A$3:$A$86,0),MATCH(CQ7,Ф2!7:7,0)),
             ""),0)</f>
        <v>0</v>
      </c>
      <c r="CR26" s="329">
        <f ca="1">IFERROR(IF(AND(НачИнвП_Дата&lt;=CR$3,(КИнвП_Дата)&gt;CR$3),
             INDEX(Ф2,MATCH("Текущий налог на прибыль",Ф2!$A$3:$A$86,0),MATCH(CR7,Ф2!7:7,0)),
             ""),0)</f>
        <v>0</v>
      </c>
      <c r="CS26" s="329">
        <f ca="1">IFERROR(IF(AND(НачИнвП_Дата&lt;=CS$3,(КИнвП_Дата)&gt;CS$3),
             INDEX(Ф2,MATCH("Текущий налог на прибыль",Ф2!$A$3:$A$86,0),MATCH(CS7,Ф2!7:7,0)),
             ""),0)</f>
        <v>0</v>
      </c>
      <c r="CT26" s="330">
        <f ca="1">IFERROR(IF(AND(НачИнвП_Дата&lt;=CT$3,(КИнвП_Дата)&gt;CT$3),
             INDEX(Ф2,MATCH("Текущий налог на прибыль",Ф2!$A$3:$A$86,0),MATCH(CT7,Ф2!7:7,0)),
             ""),0)</f>
        <v>0</v>
      </c>
      <c r="CU26" s="329">
        <f ca="1">IFERROR(IF(AND(НачИнвП_Дата&lt;=CU$3,(КИнвП_Дата)&gt;CU$3),
             INDEX(Ф2,MATCH("Текущий налог на прибыль",Ф2!$A$3:$A$86,0),MATCH(CU7,Ф2!7:7,0)),
             ""),0)</f>
        <v>0</v>
      </c>
      <c r="CV26" s="329">
        <f ca="1">IFERROR(IF(AND(НачИнвП_Дата&lt;=CV$3,(КИнвП_Дата)&gt;CV$3),
             INDEX(Ф2,MATCH("Текущий налог на прибыль",Ф2!$A$3:$A$86,0),MATCH(CV7,Ф2!7:7,0)),
             ""),0)</f>
        <v>0</v>
      </c>
      <c r="CW26" s="329">
        <f ca="1">IFERROR(IF(AND(НачИнвП_Дата&lt;=CW$3,(КИнвП_Дата)&gt;CW$3),
             INDEX(Ф2,MATCH("Текущий налог на прибыль",Ф2!$A$3:$A$86,0),MATCH(CW7,Ф2!7:7,0)),
             ""),0)</f>
        <v>0</v>
      </c>
      <c r="CX26" s="339">
        <f ca="1">IFERROR(IF(AND(НачИнвП_Дата&lt;=CX$3,(КИнвП_Дата)&gt;CX$3),
             INDEX(Ф2,MATCH("Текущий налог на прибыль",Ф2!$A$3:$A$86,0),MATCH(CX7,Ф2!7:7,0)),
             ""),0)</f>
        <v>0</v>
      </c>
      <c r="CY26" s="348">
        <f ca="1">IFERROR(IF(AND(НачИнвП_Дата&lt;=CY$3,(КИнвП_Дата)&gt;CY$3),
             INDEX(Ф2,MATCH("Текущий налог на прибыль",Ф2!$A$3:$A$86,0),MATCH(CY7,Ф2!7:7,0)),
             ""),0)</f>
        <v>0</v>
      </c>
      <c r="CZ26" s="329">
        <f ca="1">IFERROR(IF(AND(НачИнвП_Дата&lt;=CZ$3,(КИнвП_Дата)&gt;CZ$3),
             INDEX(Ф2,MATCH("Текущий налог на прибыль",Ф2!$A$3:$A$86,0),MATCH(CZ7,Ф2!7:7,0)),
             ""),0)</f>
        <v>0</v>
      </c>
      <c r="DA26" s="329">
        <f ca="1">IFERROR(IF(AND(НачИнвП_Дата&lt;=DA$3,(КИнвП_Дата)&gt;DA$3),
             INDEX(Ф2,MATCH("Текущий налог на прибыль",Ф2!$A$3:$A$86,0),MATCH(DA7,Ф2!7:7,0)),
             ""),0)</f>
        <v>0</v>
      </c>
      <c r="DB26" s="329">
        <f ca="1">IFERROR(IF(AND(НачИнвП_Дата&lt;=DB$3,(КИнвП_Дата)&gt;DB$3),
             INDEX(Ф2,MATCH("Текущий налог на прибыль",Ф2!$A$3:$A$86,0),MATCH(DB7,Ф2!7:7,0)),
             ""),0)</f>
        <v>0</v>
      </c>
      <c r="DC26" s="330">
        <f ca="1">IFERROR(IF(AND(НачИнвП_Дата&lt;=DC$3,(КИнвП_Дата)&gt;DC$3),
             INDEX(Ф2,MATCH("Текущий налог на прибыль",Ф2!$A$3:$A$86,0),MATCH(DC7,Ф2!7:7,0)),
             ""),0)</f>
        <v>0</v>
      </c>
      <c r="DD26" s="329">
        <f ca="1">IFERROR(IF(AND(НачИнвП_Дата&lt;=DD$3,(КИнвП_Дата)&gt;DD$3),
             INDEX(Ф2,MATCH("Текущий налог на прибыль",Ф2!$A$3:$A$86,0),MATCH(DD7,Ф2!7:7,0)),
             ""),0)</f>
        <v>0</v>
      </c>
      <c r="DE26" s="329">
        <f ca="1">IFERROR(IF(AND(НачИнвП_Дата&lt;=DE$3,(КИнвП_Дата)&gt;DE$3),
             INDEX(Ф2,MATCH("Текущий налог на прибыль",Ф2!$A$3:$A$86,0),MATCH(DE7,Ф2!7:7,0)),
             ""),0)</f>
        <v>0</v>
      </c>
      <c r="DF26" s="329">
        <f ca="1">IFERROR(IF(AND(НачИнвП_Дата&lt;=DF$3,(КИнвП_Дата)&gt;DF$3),
             INDEX(Ф2,MATCH("Текущий налог на прибыль",Ф2!$A$3:$A$86,0),MATCH(DF7,Ф2!7:7,0)),
             ""),0)</f>
        <v>0</v>
      </c>
      <c r="DG26" s="330">
        <f ca="1">IFERROR(IF(AND(НачИнвП_Дата&lt;=DG$3,(КИнвП_Дата)&gt;DG$3),
             INDEX(Ф2,MATCH("Текущий налог на прибыль",Ф2!$A$3:$A$86,0),MATCH(DG7,Ф2!7:7,0)),
             ""),0)</f>
        <v>0</v>
      </c>
      <c r="DH26" s="329">
        <f ca="1">IFERROR(IF(AND(НачИнвП_Дата&lt;=DH$3,(КИнвП_Дата)&gt;DH$3),
             INDEX(Ф2,MATCH("Текущий налог на прибыль",Ф2!$A$3:$A$86,0),MATCH(DH7,Ф2!7:7,0)),
             ""),0)</f>
        <v>0</v>
      </c>
      <c r="DI26" s="329">
        <f ca="1">IFERROR(IF(AND(НачИнвП_Дата&lt;=DI$3,(КИнвП_Дата)&gt;DI$3),
             INDEX(Ф2,MATCH("Текущий налог на прибыль",Ф2!$A$3:$A$86,0),MATCH(DI7,Ф2!7:7,0)),
             ""),0)</f>
        <v>0</v>
      </c>
      <c r="DJ26" s="329">
        <f ca="1">IFERROR(IF(AND(НачИнвП_Дата&lt;=DJ$3,(КИнвП_Дата)&gt;DJ$3),
             INDEX(Ф2,MATCH("Текущий налог на прибыль",Ф2!$A$3:$A$86,0),MATCH(DJ7,Ф2!7:7,0)),
             ""),0)</f>
        <v>0</v>
      </c>
      <c r="DK26" s="330">
        <f ca="1">IFERROR(IF(AND(НачИнвП_Дата&lt;=DK$3,(КИнвП_Дата)&gt;DK$3),
             INDEX(Ф2,MATCH("Текущий налог на прибыль",Ф2!$A$3:$A$86,0),MATCH(DK7,Ф2!7:7,0)),
             ""),0)</f>
        <v>0</v>
      </c>
      <c r="DL26" s="329">
        <f ca="1">IFERROR(IF(AND(НачИнвП_Дата&lt;=DL$3,(КИнвП_Дата)&gt;DL$3),
             INDEX(Ф2,MATCH("Текущий налог на прибыль",Ф2!$A$3:$A$86,0),MATCH(DL7,Ф2!7:7,0)),
             ""),0)</f>
        <v>0</v>
      </c>
      <c r="DM26" s="329">
        <f ca="1">IFERROR(IF(AND(НачИнвП_Дата&lt;=DM$3,(КИнвП_Дата)&gt;DM$3),
             INDEX(Ф2,MATCH("Текущий налог на прибыль",Ф2!$A$3:$A$86,0),MATCH(DM7,Ф2!7:7,0)),
             ""),0)</f>
        <v>0</v>
      </c>
      <c r="DN26" s="329">
        <f ca="1">IFERROR(IF(AND(НачИнвП_Дата&lt;=DN$3,(КИнвП_Дата)&gt;DN$3),
             INDEX(Ф2,MATCH("Текущий налог на прибыль",Ф2!$A$3:$A$86,0),MATCH(DN7,Ф2!7:7,0)),
             ""),0)</f>
        <v>0</v>
      </c>
      <c r="DO26" s="339">
        <f ca="1">IFERROR(IF(AND(НачИнвП_Дата&lt;=DO$3,(КИнвП_Дата)&gt;DO$3),
             INDEX(Ф2,MATCH("Текущий налог на прибыль",Ф2!$A$3:$A$86,0),MATCH(DO7,Ф2!7:7,0)),
             ""),0)</f>
        <v>0</v>
      </c>
      <c r="DP26" s="348">
        <f ca="1">IFERROR(IF(AND(НачИнвП_Дата&lt;=DP$3,(КИнвП_Дата)&gt;DP$3),
             INDEX(Ф2,MATCH("Текущий налог на прибыль",Ф2!$A$3:$A$86,0),MATCH(DP7,Ф2!7:7,0)),
             ""),0)</f>
        <v>0</v>
      </c>
      <c r="DQ26" s="329">
        <f ca="1">IFERROR(IF(AND(НачИнвП_Дата&lt;=DQ$3,(КИнвП_Дата)&gt;DQ$3),
             INDEX(Ф2,MATCH("Текущий налог на прибыль",Ф2!$A$3:$A$86,0),MATCH(DQ7,Ф2!7:7,0)),
             ""),0)</f>
        <v>0</v>
      </c>
      <c r="DR26" s="329">
        <f ca="1">IFERROR(IF(AND(НачИнвП_Дата&lt;=DR$3,(КИнвП_Дата)&gt;DR$3),
             INDEX(Ф2,MATCH("Текущий налог на прибыль",Ф2!$A$3:$A$86,0),MATCH(DR7,Ф2!7:7,0)),
             ""),0)</f>
        <v>0</v>
      </c>
      <c r="DS26" s="329">
        <f ca="1">IFERROR(IF(AND(НачИнвП_Дата&lt;=DS$3,(КИнвП_Дата)&gt;DS$3),
             INDEX(Ф2,MATCH("Текущий налог на прибыль",Ф2!$A$3:$A$86,0),MATCH(DS7,Ф2!7:7,0)),
             ""),0)</f>
        <v>0</v>
      </c>
      <c r="DT26" s="330">
        <f ca="1">IFERROR(IF(AND(НачИнвП_Дата&lt;=DT$3,(КИнвП_Дата)&gt;DT$3),
             INDEX(Ф2,MATCH("Текущий налог на прибыль",Ф2!$A$3:$A$86,0),MATCH(DT7,Ф2!7:7,0)),
             ""),0)</f>
        <v>0</v>
      </c>
      <c r="DU26" s="329">
        <f ca="1">IFERROR(IF(AND(НачИнвП_Дата&lt;=DU$3,(КИнвП_Дата)&gt;DU$3),
             INDEX(Ф2,MATCH("Текущий налог на прибыль",Ф2!$A$3:$A$86,0),MATCH(DU7,Ф2!7:7,0)),
             ""),0)</f>
        <v>0</v>
      </c>
      <c r="DV26" s="329">
        <f ca="1">IFERROR(IF(AND(НачИнвП_Дата&lt;=DV$3,(КИнвП_Дата)&gt;DV$3),
             INDEX(Ф2,MATCH("Текущий налог на прибыль",Ф2!$A$3:$A$86,0),MATCH(DV7,Ф2!7:7,0)),
             ""),0)</f>
        <v>0</v>
      </c>
      <c r="DW26" s="329">
        <f ca="1">IFERROR(IF(AND(НачИнвП_Дата&lt;=DW$3,(КИнвП_Дата)&gt;DW$3),
             INDEX(Ф2,MATCH("Текущий налог на прибыль",Ф2!$A$3:$A$86,0),MATCH(DW7,Ф2!7:7,0)),
             ""),0)</f>
        <v>0</v>
      </c>
      <c r="DX26" s="330">
        <f ca="1">IFERROR(IF(AND(НачИнвП_Дата&lt;=DX$3,(КИнвП_Дата)&gt;DX$3),
             INDEX(Ф2,MATCH("Текущий налог на прибыль",Ф2!$A$3:$A$86,0),MATCH(DX7,Ф2!7:7,0)),
             ""),0)</f>
        <v>0</v>
      </c>
      <c r="DY26" s="329">
        <f ca="1">IFERROR(IF(AND(НачИнвП_Дата&lt;=DY$3,(КИнвП_Дата)&gt;DY$3),
             INDEX(Ф2,MATCH("Текущий налог на прибыль",Ф2!$A$3:$A$86,0),MATCH(DY7,Ф2!7:7,0)),
             ""),0)</f>
        <v>0</v>
      </c>
      <c r="DZ26" s="329">
        <f ca="1">IFERROR(IF(AND(НачИнвП_Дата&lt;=DZ$3,(КИнвП_Дата)&gt;DZ$3),
             INDEX(Ф2,MATCH("Текущий налог на прибыль",Ф2!$A$3:$A$86,0),MATCH(DZ7,Ф2!7:7,0)),
             ""),0)</f>
        <v>0</v>
      </c>
      <c r="EA26" s="329">
        <f ca="1">IFERROR(IF(AND(НачИнвП_Дата&lt;=EA$3,(КИнвП_Дата)&gt;EA$3),
             INDEX(Ф2,MATCH("Текущий налог на прибыль",Ф2!$A$3:$A$86,0),MATCH(EA7,Ф2!7:7,0)),
             ""),0)</f>
        <v>0</v>
      </c>
      <c r="EB26" s="330">
        <f ca="1">IFERROR(IF(AND(НачИнвП_Дата&lt;=EB$3,(КИнвП_Дата)&gt;EB$3),
             INDEX(Ф2,MATCH("Текущий налог на прибыль",Ф2!$A$3:$A$86,0),MATCH(EB7,Ф2!7:7,0)),
             ""),0)</f>
        <v>0</v>
      </c>
      <c r="EC26" s="329">
        <f ca="1">IFERROR(IF(AND(НачИнвП_Дата&lt;=EC$3,(КИнвП_Дата)&gt;EC$3),
             INDEX(Ф2,MATCH("Текущий налог на прибыль",Ф2!$A$3:$A$86,0),MATCH(EC7,Ф2!7:7,0)),
             ""),0)</f>
        <v>0</v>
      </c>
      <c r="ED26" s="329">
        <f ca="1">IFERROR(IF(AND(НачИнвП_Дата&lt;=ED$3,(КИнвП_Дата)&gt;ED$3),
             INDEX(Ф2,MATCH("Текущий налог на прибыль",Ф2!$A$3:$A$86,0),MATCH(ED7,Ф2!7:7,0)),
             ""),0)</f>
        <v>0</v>
      </c>
      <c r="EE26" s="329">
        <f ca="1">IFERROR(IF(AND(НачИнвП_Дата&lt;=EE$3,(КИнвП_Дата)&gt;EE$3),
             INDEX(Ф2,MATCH("Текущий налог на прибыль",Ф2!$A$3:$A$86,0),MATCH(EE7,Ф2!7:7,0)),
             ""),0)</f>
        <v>0</v>
      </c>
      <c r="EF26" s="339">
        <f ca="1">IFERROR(IF(AND(НачИнвП_Дата&lt;=EF$3,(КИнвП_Дата)&gt;EF$3),
             INDEX(Ф2,MATCH("Текущий налог на прибыль",Ф2!$A$3:$A$86,0),MATCH(EF7,Ф2!7:7,0)),
             ""),0)</f>
        <v>0</v>
      </c>
      <c r="EG26" s="348">
        <f ca="1">IFERROR(IF(AND(НачИнвП_Дата&lt;=EG$3,(КИнвП_Дата)&gt;EG$3),
             INDEX(Ф2,MATCH("Текущий налог на прибыль",Ф2!$A$3:$A$86,0),MATCH(EG7,Ф2!7:7,0)),
             ""),0)</f>
        <v>0</v>
      </c>
      <c r="EH26" s="329">
        <f ca="1">IFERROR(IF(AND(НачИнвП_Дата&lt;=EH$3,(КИнвП_Дата)&gt;EH$3),
             INDEX(Ф2,MATCH("Текущий налог на прибыль",Ф2!$A$3:$A$86,0),MATCH(EH7,Ф2!7:7,0)),
             ""),0)</f>
        <v>0</v>
      </c>
      <c r="EI26" s="329">
        <f ca="1">IFERROR(IF(AND(НачИнвП_Дата&lt;=EI$3,(КИнвП_Дата)&gt;EI$3),
             INDEX(Ф2,MATCH("Текущий налог на прибыль",Ф2!$A$3:$A$86,0),MATCH(EI7,Ф2!7:7,0)),
             ""),0)</f>
        <v>0</v>
      </c>
      <c r="EJ26" s="329">
        <f ca="1">IFERROR(IF(AND(НачИнвП_Дата&lt;=EJ$3,(КИнвП_Дата)&gt;EJ$3),
             INDEX(Ф2,MATCH("Текущий налог на прибыль",Ф2!$A$3:$A$86,0),MATCH(EJ7,Ф2!7:7,0)),
             ""),0)</f>
        <v>0</v>
      </c>
      <c r="EK26" s="330">
        <f ca="1">IFERROR(IF(AND(НачИнвП_Дата&lt;=EK$3,(КИнвП_Дата)&gt;EK$3),
             INDEX(Ф2,MATCH("Текущий налог на прибыль",Ф2!$A$3:$A$86,0),MATCH(EK7,Ф2!7:7,0)),
             ""),0)</f>
        <v>0</v>
      </c>
      <c r="EL26" s="329">
        <f ca="1">IFERROR(IF(AND(НачИнвП_Дата&lt;=EL$3,(КИнвП_Дата)&gt;EL$3),
             INDEX(Ф2,MATCH("Текущий налог на прибыль",Ф2!$A$3:$A$86,0),MATCH(EL7,Ф2!7:7,0)),
             ""),0)</f>
        <v>0</v>
      </c>
      <c r="EM26" s="329">
        <f ca="1">IFERROR(IF(AND(НачИнвП_Дата&lt;=EM$3,(КИнвП_Дата)&gt;EM$3),
             INDEX(Ф2,MATCH("Текущий налог на прибыль",Ф2!$A$3:$A$86,0),MATCH(EM7,Ф2!7:7,0)),
             ""),0)</f>
        <v>0</v>
      </c>
      <c r="EN26" s="329">
        <f ca="1">IFERROR(IF(AND(НачИнвП_Дата&lt;=EN$3,(КИнвП_Дата)&gt;EN$3),
             INDEX(Ф2,MATCH("Текущий налог на прибыль",Ф2!$A$3:$A$86,0),MATCH(EN7,Ф2!7:7,0)),
             ""),0)</f>
        <v>0</v>
      </c>
      <c r="EO26" s="330">
        <f ca="1">IFERROR(IF(AND(НачИнвП_Дата&lt;=EO$3,(КИнвП_Дата)&gt;EO$3),
             INDEX(Ф2,MATCH("Текущий налог на прибыль",Ф2!$A$3:$A$86,0),MATCH(EO7,Ф2!7:7,0)),
             ""),0)</f>
        <v>0</v>
      </c>
      <c r="EP26" s="329">
        <f ca="1">IFERROR(IF(AND(НачИнвП_Дата&lt;=EP$3,(КИнвП_Дата)&gt;EP$3),
             INDEX(Ф2,MATCH("Текущий налог на прибыль",Ф2!$A$3:$A$86,0),MATCH(EP7,Ф2!7:7,0)),
             ""),0)</f>
        <v>0</v>
      </c>
      <c r="EQ26" s="329">
        <f ca="1">IFERROR(IF(AND(НачИнвП_Дата&lt;=EQ$3,(КИнвП_Дата)&gt;EQ$3),
             INDEX(Ф2,MATCH("Текущий налог на прибыль",Ф2!$A$3:$A$86,0),MATCH(EQ7,Ф2!7:7,0)),
             ""),0)</f>
        <v>0</v>
      </c>
      <c r="ER26" s="329">
        <f ca="1">IFERROR(IF(AND(НачИнвП_Дата&lt;=ER$3,(КИнвП_Дата)&gt;ER$3),
             INDEX(Ф2,MATCH("Текущий налог на прибыль",Ф2!$A$3:$A$86,0),MATCH(ER7,Ф2!7:7,0)),
             ""),0)</f>
        <v>0</v>
      </c>
      <c r="ES26" s="330">
        <f ca="1">IFERROR(IF(AND(НачИнвП_Дата&lt;=ES$3,(КИнвП_Дата)&gt;ES$3),
             INDEX(Ф2,MATCH("Текущий налог на прибыль",Ф2!$A$3:$A$86,0),MATCH(ES7,Ф2!7:7,0)),
             ""),0)</f>
        <v>0</v>
      </c>
      <c r="ET26" s="329">
        <f ca="1">IFERROR(IF(AND(НачИнвП_Дата&lt;=ET$3,(КИнвП_Дата)&gt;ET$3),
             INDEX(Ф2,MATCH("Текущий налог на прибыль",Ф2!$A$3:$A$86,0),MATCH(ET7,Ф2!7:7,0)),
             ""),0)</f>
        <v>0</v>
      </c>
      <c r="EU26" s="329">
        <f ca="1">IFERROR(IF(AND(НачИнвП_Дата&lt;=EU$3,(КИнвП_Дата)&gt;EU$3),
             INDEX(Ф2,MATCH("Текущий налог на прибыль",Ф2!$A$3:$A$86,0),MATCH(EU7,Ф2!7:7,0)),
             ""),0)</f>
        <v>0</v>
      </c>
      <c r="EV26" s="329">
        <f ca="1">IFERROR(IF(AND(НачИнвП_Дата&lt;=EV$3,(КИнвП_Дата)&gt;EV$3),
             INDEX(Ф2,MATCH("Текущий налог на прибыль",Ф2!$A$3:$A$86,0),MATCH(EV7,Ф2!7:7,0)),
             ""),0)</f>
        <v>0</v>
      </c>
      <c r="EW26" s="339">
        <f ca="1">IFERROR(IF(AND(НачИнвП_Дата&lt;=EW$3,(КИнвП_Дата)&gt;EW$3),
             INDEX(Ф2,MATCH("Текущий налог на прибыль",Ф2!$A$3:$A$86,0),MATCH(EW7,Ф2!7:7,0)),
             ""),0)</f>
        <v>0</v>
      </c>
      <c r="EX26" s="348">
        <f ca="1">IFERROR(IF(AND(НачИнвП_Дата&lt;=EX$3,1=1),
             INDEX(Ф2,MATCH("Текущий налог на прибыль",Ф2!$A$3:$A$86,0),MATCH(EX7,Ф2!7:7,0)),
             ""),0)</f>
        <v>0</v>
      </c>
      <c r="EY26" s="438">
        <f t="shared" ca="1" si="78"/>
        <v>0</v>
      </c>
    </row>
    <row r="27" spans="1:155" hidden="1" outlineLevel="1">
      <c r="A27" s="210" t="s">
        <v>197</v>
      </c>
      <c r="C27" s="329" t="str">
        <f ca="1">IFERROR(IF(AND(НачИнвП_Дата&lt;=C$3,(КИнвП_Дата)&gt;C$3),
             INDEX(Ф2_упр.,MATCH("Управленческие расходы",Ф2!$A$64:$A$81,0),MATCH(ПДДС!C$3,Ф2!$3:$3,0)),
             ""),0)</f>
        <v/>
      </c>
      <c r="D27" s="329" t="str">
        <f ca="1">IFERROR(IF(AND(НачИнвП_Дата&lt;=D$3,(КИнвП_Дата)&gt;D$3),
             INDEX(Ф2_упр.,MATCH("Управленческие расходы",Ф2!$A$64:$A$81,0),MATCH(ПДДС!D$3,Ф2!$3:$3,0)),
             ""),0)</f>
        <v/>
      </c>
      <c r="E27" s="330">
        <f t="shared" ref="E27" ca="1" si="395">SUM(B27:D27)</f>
        <v>0</v>
      </c>
      <c r="F27" s="329" t="str">
        <f ca="1">IFERROR(IF(AND(НачИнвП_Дата&lt;=F$3,(КИнвП_Дата)&gt;F$3),
             INDEX(Ф2_упр.,MATCH("Управленческие расходы",Ф2!$A$64:$A$81,0),MATCH(ПДДС!F$3,Ф2!$3:$3,0)),
             ""),0)</f>
        <v/>
      </c>
      <c r="G27" s="329" t="str">
        <f ca="1">IFERROR(IF(AND(НачИнвП_Дата&lt;=G$3,(КИнвП_Дата)&gt;G$3),
             INDEX(Ф2_упр.,MATCH("Управленческие расходы",Ф2!$A$64:$A$81,0),MATCH(ПДДС!G$3,Ф2!$3:$3,0)),
             ""),0)</f>
        <v/>
      </c>
      <c r="H27" s="329" t="str">
        <f ca="1">IFERROR(IF(AND(НачИнвП_Дата&lt;=H$3,(КИнвП_Дата)&gt;H$3),
             INDEX(Ф2_упр.,MATCH("Управленческие расходы",Ф2!$A$64:$A$81,0),MATCH(ПДДС!H$3,Ф2!$3:$3,0)),
             ""),0)</f>
        <v/>
      </c>
      <c r="I27" s="330">
        <f t="shared" ref="I27" ca="1" si="396">SUM(F27:H27)</f>
        <v>0</v>
      </c>
      <c r="J27" s="329" t="str">
        <f ca="1">IFERROR(IF(AND(НачИнвП_Дата&lt;=J$3,(КИнвП_Дата)&gt;J$3),
             INDEX(Ф2_упр.,MATCH("Управленческие расходы",Ф2!$A$64:$A$81,0),MATCH(ПДДС!J$3,Ф2!$3:$3,0)),
             ""),0)</f>
        <v/>
      </c>
      <c r="K27" s="329" t="str">
        <f ca="1">IFERROR(IF(AND(НачИнвП_Дата&lt;=K$3,(КИнвП_Дата)&gt;K$3),
             INDEX(Ф2_упр.,MATCH("Управленческие расходы",Ф2!$A$64:$A$81,0),MATCH(ПДДС!K$3,Ф2!$3:$3,0)),
             ""),0)</f>
        <v/>
      </c>
      <c r="L27" s="329" t="str">
        <f ca="1">IFERROR(IF(AND(НачИнвП_Дата&lt;=L$3,(КИнвП_Дата)&gt;L$3),
             INDEX(Ф2_упр.,MATCH("Управленческие расходы",Ф2!$A$64:$A$81,0),MATCH(ПДДС!L$3,Ф2!$3:$3,0)),
             ""),0)</f>
        <v/>
      </c>
      <c r="M27" s="330">
        <f t="shared" ref="M27" ca="1" si="397">SUM(J27:L27)</f>
        <v>0</v>
      </c>
      <c r="N27" s="329">
        <f ca="1">IFERROR(IF(AND(НачИнвП_Дата&lt;=N$3,(КИнвП_Дата)&gt;N$3),
             INDEX(Ф2_упр.,MATCH("Управленческие расходы",Ф2!$A$64:$A$81,0),MATCH(ПДДС!N$3,Ф2!$3:$3,0)),
             ""),0)</f>
        <v>133.98000000000002</v>
      </c>
      <c r="O27" s="329">
        <f ca="1">IFERROR(IF(AND(НачИнвП_Дата&lt;=O$3,(КИнвП_Дата)&gt;O$3),
             INDEX(Ф2_упр.,MATCH("Управленческие расходы",Ф2!$A$64:$A$81,0),MATCH(ПДДС!O$3,Ф2!$3:$3,0)),
             ""),0)</f>
        <v>133.98000000000002</v>
      </c>
      <c r="P27" s="329">
        <f ca="1">IFERROR(IF(AND(НачИнвП_Дата&lt;=P$3,(КИнвП_Дата)&gt;P$3),
             INDEX(Ф2_упр.,MATCH("Управленческие расходы",Ф2!$A$64:$A$81,0),MATCH(ПДДС!P$3,Ф2!$3:$3,0)),
             ""),0)</f>
        <v>133.98000000000002</v>
      </c>
      <c r="Q27" s="339">
        <f t="shared" ref="Q27" ca="1" si="398">SUM(N27:P27)</f>
        <v>401.94000000000005</v>
      </c>
      <c r="R27" s="348">
        <f t="shared" ref="R27" ca="1" si="399">SUM(E27+I27+M27+Q27)</f>
        <v>401.94000000000005</v>
      </c>
      <c r="S27" s="343">
        <f ca="1">IFERROR(IF(AND(НачИнвП_Дата&lt;=S$3,(КИнвП_Дата)&gt;S$3),
             INDEX(Ф2_упр.,MATCH("Управленческие расходы",Ф2!$A$64:$A$81,0),MATCH(ПДДС!S$3,Ф2!$3:$3,0)),
             ""),0)</f>
        <v>133.98000000000002</v>
      </c>
      <c r="T27" s="331">
        <f ca="1">IFERROR(IF(AND(НачИнвП_Дата&lt;=T$3,(КИнвП_Дата)&gt;T$3),
             INDEX(Ф2_упр.,MATCH("Управленческие расходы",Ф2!$A$64:$A$81,0),MATCH(ПДДС!T$3,Ф2!$3:$3,0)),
             ""),0)</f>
        <v>133.98000000000002</v>
      </c>
      <c r="U27" s="331">
        <f ca="1">IFERROR(IF(AND(НачИнвП_Дата&lt;=U$3,(КИнвП_Дата)&gt;U$3),
             INDEX(Ф2_упр.,MATCH("Управленческие расходы",Ф2!$A$64:$A$81,0),MATCH(ПДДС!U$3,Ф2!$3:$3,0)),
             ""),0)</f>
        <v>133.98000000000002</v>
      </c>
      <c r="V27" s="332">
        <f t="shared" ref="V27" ca="1" si="400">SUM(S27:U27)</f>
        <v>401.94000000000005</v>
      </c>
      <c r="W27" s="331">
        <f ca="1">IFERROR(IF(AND(НачИнвП_Дата&lt;=W$3,(КИнвП_Дата)&gt;W$3),
             INDEX(Ф2_упр.,MATCH("Управленческие расходы",Ф2!$A$64:$A$81,0),MATCH(ПДДС!W$3,Ф2!$3:$3,0)),
             ""),0)</f>
        <v>133.98000000000002</v>
      </c>
      <c r="X27" s="331">
        <f ca="1">IFERROR(IF(AND(НачИнвП_Дата&lt;=X$3,(КИнвП_Дата)&gt;X$3),
             INDEX(Ф2_упр.,MATCH("Управленческие расходы",Ф2!$A$64:$A$81,0),MATCH(ПДДС!X$3,Ф2!$3:$3,0)),
             ""),0)</f>
        <v>133.98000000000002</v>
      </c>
      <c r="Y27" s="331">
        <f ca="1">IFERROR(IF(AND(НачИнвП_Дата&lt;=Y$3,(КИнвП_Дата)&gt;Y$3),
             INDEX(Ф2_упр.,MATCH("Управленческие расходы",Ф2!$A$64:$A$81,0),MATCH(ПДДС!Y$3,Ф2!$3:$3,0)),
             ""),0)</f>
        <v>133.98000000000002</v>
      </c>
      <c r="Z27" s="332">
        <f t="shared" ref="Z27" ca="1" si="401">SUM(W27:Y27)</f>
        <v>401.94000000000005</v>
      </c>
      <c r="AA27" s="331">
        <f ca="1">IFERROR(IF(AND(НачИнвП_Дата&lt;=AA$3,(КИнвП_Дата)&gt;AA$3),
             INDEX(Ф2_упр.,MATCH("Управленческие расходы",Ф2!$A$64:$A$81,0),MATCH(ПДДС!AA$3,Ф2!$3:$3,0)),
             ""),0)</f>
        <v>133.98000000000002</v>
      </c>
      <c r="AB27" s="331">
        <f ca="1">IFERROR(IF(AND(НачИнвП_Дата&lt;=AB$3,(КИнвП_Дата)&gt;AB$3),
             INDEX(Ф2_упр.,MATCH("Управленческие расходы",Ф2!$A$64:$A$81,0),MATCH(ПДДС!AB$3,Ф2!$3:$3,0)),
             ""),0)</f>
        <v>133.98000000000002</v>
      </c>
      <c r="AC27" s="331">
        <f ca="1">IFERROR(IF(AND(НачИнвП_Дата&lt;=AC$3,(КИнвП_Дата)&gt;AC$3),
             INDEX(Ф2_упр.,MATCH("Управленческие расходы",Ф2!$A$64:$A$81,0),MATCH(ПДДС!AC$3,Ф2!$3:$3,0)),
             ""),0)</f>
        <v>133.98000000000002</v>
      </c>
      <c r="AD27" s="332">
        <f t="shared" ref="AD27" ca="1" si="402">SUM(AA27:AC27)</f>
        <v>401.94000000000005</v>
      </c>
      <c r="AE27" s="331">
        <f ca="1">IFERROR(IF(AND(НачИнвП_Дата&lt;=AE$3,(КИнвП_Дата)&gt;AE$3),
             INDEX(Ф2_упр.,MATCH("Управленческие расходы",Ф2!$A$64:$A$81,0),MATCH(ПДДС!AE$3,Ф2!$3:$3,0)),
             ""),0)</f>
        <v>133.98000000000002</v>
      </c>
      <c r="AF27" s="331">
        <f ca="1">IFERROR(IF(AND(НачИнвП_Дата&lt;=AF$3,(КИнвП_Дата)&gt;AF$3),
             INDEX(Ф2_упр.,MATCH("Управленческие расходы",Ф2!$A$64:$A$81,0),MATCH(ПДДС!AF$3,Ф2!$3:$3,0)),
             ""),0)</f>
        <v>133.98000000000002</v>
      </c>
      <c r="AG27" s="331">
        <f ca="1">IFERROR(IF(AND(НачИнвП_Дата&lt;=AG$3,(КИнвП_Дата)&gt;AG$3),
             INDEX(Ф2_упр.,MATCH("Управленческие расходы",Ф2!$A$64:$A$81,0),MATCH(ПДДС!AG$3,Ф2!$3:$3,0)),
             ""),0)</f>
        <v>133.98000000000002</v>
      </c>
      <c r="AH27" s="359">
        <f t="shared" ref="AH27" ca="1" si="403">SUM(AE27:AG27)</f>
        <v>401.94000000000005</v>
      </c>
      <c r="AI27" s="365">
        <f t="shared" ca="1" si="353"/>
        <v>1607.7600000000002</v>
      </c>
      <c r="AJ27" s="343">
        <f ca="1">IFERROR(IF(AND(НачИнвП_Дата&lt;=AJ$3,(КИнвП_Дата)&gt;AJ$3),
             INDEX(Ф2_упр.,MATCH("Управленческие расходы",Ф2!$A$64:$A$81,0),MATCH(ПДДС!AJ$3,Ф2!$3:$3,0)),
             ""),0)</f>
        <v>133.98000000000002</v>
      </c>
      <c r="AK27" s="331">
        <f ca="1">IFERROR(IF(AND(НачИнвП_Дата&lt;=AK$3,(КИнвП_Дата)&gt;AK$3),
             INDEX(Ф2_упр.,MATCH("Управленческие расходы",Ф2!$A$64:$A$81,0),MATCH(ПДДС!AK$3,Ф2!$3:$3,0)),
             ""),0)</f>
        <v>133.98000000000002</v>
      </c>
      <c r="AL27" s="331">
        <f ca="1">IFERROR(IF(AND(НачИнвП_Дата&lt;=AL$3,(КИнвП_Дата)&gt;AL$3),
             INDEX(Ф2_упр.,MATCH("Управленческие расходы",Ф2!$A$64:$A$81,0),MATCH(ПДДС!AL$3,Ф2!$3:$3,0)),
             ""),0)</f>
        <v>133.98000000000002</v>
      </c>
      <c r="AM27" s="332">
        <f t="shared" ca="1" si="354"/>
        <v>401.94000000000005</v>
      </c>
      <c r="AN27" s="331">
        <f ca="1">IFERROR(IF(AND(НачИнвП_Дата&lt;=AN$3,(КИнвП_Дата)&gt;AN$3),
             INDEX(Ф2_упр.,MATCH("Управленческие расходы",Ф2!$A$64:$A$81,0),MATCH(ПДДС!AN$3,Ф2!$3:$3,0)),
             ""),0)</f>
        <v>133.98000000000002</v>
      </c>
      <c r="AO27" s="331">
        <f ca="1">IFERROR(IF(AND(НачИнвП_Дата&lt;=AO$3,(КИнвП_Дата)&gt;AO$3),
             INDEX(Ф2_упр.,MATCH("Управленческие расходы",Ф2!$A$64:$A$81,0),MATCH(ПДДС!AO$3,Ф2!$3:$3,0)),
             ""),0)</f>
        <v>133.98000000000002</v>
      </c>
      <c r="AP27" s="331">
        <f ca="1">IFERROR(IF(AND(НачИнвП_Дата&lt;=AP$3,(КИнвП_Дата)&gt;AP$3),
             INDEX(Ф2_упр.,MATCH("Управленческие расходы",Ф2!$A$64:$A$81,0),MATCH(ПДДС!AP$3,Ф2!$3:$3,0)),
             ""),0)</f>
        <v>133.98000000000002</v>
      </c>
      <c r="AQ27" s="332">
        <f t="shared" ca="1" si="355"/>
        <v>401.94000000000005</v>
      </c>
      <c r="AR27" s="331">
        <f ca="1">IFERROR(IF(AND(НачИнвП_Дата&lt;=AR$3,(КИнвП_Дата)&gt;AR$3),
             INDEX(Ф2_упр.,MATCH("Управленческие расходы",Ф2!$A$64:$A$81,0),MATCH(ПДДС!AR$3,Ф2!$3:$3,0)),
             ""),0)</f>
        <v>133.98000000000002</v>
      </c>
      <c r="AS27" s="331">
        <f ca="1">IFERROR(IF(AND(НачИнвП_Дата&lt;=AS$3,(КИнвП_Дата)&gt;AS$3),
             INDEX(Ф2_упр.,MATCH("Управленческие расходы",Ф2!$A$64:$A$81,0),MATCH(ПДДС!AS$3,Ф2!$3:$3,0)),
             ""),0)</f>
        <v>133.98000000000002</v>
      </c>
      <c r="AT27" s="331">
        <f ca="1">IFERROR(IF(AND(НачИнвП_Дата&lt;=AT$3,(КИнвП_Дата)&gt;AT$3),
             INDEX(Ф2_упр.,MATCH("Управленческие расходы",Ф2!$A$64:$A$81,0),MATCH(ПДДС!AT$3,Ф2!$3:$3,0)),
             ""),0)</f>
        <v>133.98000000000002</v>
      </c>
      <c r="AU27" s="332">
        <f t="shared" ca="1" si="356"/>
        <v>401.94000000000005</v>
      </c>
      <c r="AV27" s="331">
        <f ca="1">IFERROR(IF(AND(НачИнвП_Дата&lt;=AV$3,(КИнвП_Дата)&gt;AV$3),
             INDEX(Ф2_упр.,MATCH("Управленческие расходы",Ф2!$A$64:$A$81,0),MATCH(ПДДС!AV$3,Ф2!$3:$3,0)),
             ""),0)</f>
        <v>133.98000000000002</v>
      </c>
      <c r="AW27" s="331">
        <f ca="1">IFERROR(IF(AND(НачИнвП_Дата&lt;=AW$3,(КИнвП_Дата)&gt;AW$3),
             INDEX(Ф2_упр.,MATCH("Управленческие расходы",Ф2!$A$64:$A$81,0),MATCH(ПДДС!AW$3,Ф2!$3:$3,0)),
             ""),0)</f>
        <v>133.98000000000002</v>
      </c>
      <c r="AX27" s="331">
        <f ca="1">IFERROR(IF(AND(НачИнвП_Дата&lt;=AX$3,(КИнвП_Дата)&gt;AX$3),
             INDEX(Ф2_упр.,MATCH("Управленческие расходы",Ф2!$A$64:$A$81,0),MATCH(ПДДС!AX$3,Ф2!$3:$3,0)),
             ""),0)</f>
        <v>133.98000000000002</v>
      </c>
      <c r="AY27" s="359">
        <f t="shared" ca="1" si="357"/>
        <v>401.94000000000005</v>
      </c>
      <c r="AZ27" s="365">
        <f t="shared" ca="1" si="358"/>
        <v>1607.7600000000002</v>
      </c>
      <c r="BA27" s="343">
        <f ca="1">IFERROR(IF(AND(НачИнвП_Дата&lt;=BA$3,(КИнвП_Дата)&gt;BA$3),
             INDEX(Ф2_упр.,MATCH("Управленческие расходы",Ф2!$A$64:$A$81,0),MATCH(ПДДС!BA$3,Ф2!$3:$3,0)),
             ""),0)</f>
        <v>133.98000000000002</v>
      </c>
      <c r="BB27" s="331">
        <f ca="1">IFERROR(IF(AND(НачИнвП_Дата&lt;=BB$3,(КИнвП_Дата)&gt;BB$3),
             INDEX(Ф2_упр.,MATCH("Управленческие расходы",Ф2!$A$64:$A$81,0),MATCH(ПДДС!BB$3,Ф2!$3:$3,0)),
             ""),0)</f>
        <v>133.98000000000002</v>
      </c>
      <c r="BC27" s="331">
        <f ca="1">IFERROR(IF(AND(НачИнвП_Дата&lt;=BC$3,(КИнвП_Дата)&gt;BC$3),
             INDEX(Ф2_упр.,MATCH("Управленческие расходы",Ф2!$A$64:$A$81,0),MATCH(ПДДС!BC$3,Ф2!$3:$3,0)),
             ""),0)</f>
        <v>133.98000000000002</v>
      </c>
      <c r="BD27" s="332">
        <f t="shared" ca="1" si="359"/>
        <v>401.94000000000005</v>
      </c>
      <c r="BE27" s="331">
        <f ca="1">IFERROR(IF(AND(НачИнвП_Дата&lt;=BE$3,(КИнвП_Дата)&gt;BE$3),
             INDEX(Ф2_упр.,MATCH("Управленческие расходы",Ф2!$A$64:$A$81,0),MATCH(ПДДС!BE$3,Ф2!$3:$3,0)),
             ""),0)</f>
        <v>133.98000000000002</v>
      </c>
      <c r="BF27" s="331">
        <f ca="1">IFERROR(IF(AND(НачИнвП_Дата&lt;=BF$3,(КИнвП_Дата)&gt;BF$3),
             INDEX(Ф2_упр.,MATCH("Управленческие расходы",Ф2!$A$64:$A$81,0),MATCH(ПДДС!BF$3,Ф2!$3:$3,0)),
             ""),0)</f>
        <v>133.98000000000002</v>
      </c>
      <c r="BG27" s="331">
        <f ca="1">IFERROR(IF(AND(НачИнвП_Дата&lt;=BG$3,(КИнвП_Дата)&gt;BG$3),
             INDEX(Ф2_упр.,MATCH("Управленческие расходы",Ф2!$A$64:$A$81,0),MATCH(ПДДС!BG$3,Ф2!$3:$3,0)),
             ""),0)</f>
        <v>133.98000000000002</v>
      </c>
      <c r="BH27" s="332">
        <f t="shared" ca="1" si="360"/>
        <v>401.94000000000005</v>
      </c>
      <c r="BI27" s="331">
        <f ca="1">IFERROR(IF(AND(НачИнвП_Дата&lt;=BI$3,(КИнвП_Дата)&gt;BI$3),
             INDEX(Ф2_упр.,MATCH("Управленческие расходы",Ф2!$A$64:$A$81,0),MATCH(ПДДС!BI$3,Ф2!$3:$3,0)),
             ""),0)</f>
        <v>133.98000000000002</v>
      </c>
      <c r="BJ27" s="331">
        <f ca="1">IFERROR(IF(AND(НачИнвП_Дата&lt;=BJ$3,(КИнвП_Дата)&gt;BJ$3),
             INDEX(Ф2_упр.,MATCH("Управленческие расходы",Ф2!$A$64:$A$81,0),MATCH(ПДДС!BJ$3,Ф2!$3:$3,0)),
             ""),0)</f>
        <v>133.98000000000002</v>
      </c>
      <c r="BK27" s="331">
        <f ca="1">IFERROR(IF(AND(НачИнвП_Дата&lt;=BK$3,(КИнвП_Дата)&gt;BK$3),
             INDEX(Ф2_упр.,MATCH("Управленческие расходы",Ф2!$A$64:$A$81,0),MATCH(ПДДС!BK$3,Ф2!$3:$3,0)),
             ""),0)</f>
        <v>133.98000000000002</v>
      </c>
      <c r="BL27" s="332">
        <f t="shared" ca="1" si="361"/>
        <v>401.94000000000005</v>
      </c>
      <c r="BM27" s="331">
        <f ca="1">IFERROR(IF(AND(НачИнвП_Дата&lt;=BM$3,(КИнвП_Дата)&gt;BM$3),
             INDEX(Ф2_упр.,MATCH("Управленческие расходы",Ф2!$A$64:$A$81,0),MATCH(ПДДС!BM$3,Ф2!$3:$3,0)),
             ""),0)</f>
        <v>133.98000000000002</v>
      </c>
      <c r="BN27" s="331">
        <f ca="1">IFERROR(IF(AND(НачИнвП_Дата&lt;=BN$3,(КИнвП_Дата)&gt;BN$3),
             INDEX(Ф2_упр.,MATCH("Управленческие расходы",Ф2!$A$64:$A$81,0),MATCH(ПДДС!BN$3,Ф2!$3:$3,0)),
             ""),0)</f>
        <v>133.98000000000002</v>
      </c>
      <c r="BO27" s="331">
        <f ca="1">IFERROR(IF(AND(НачИнвП_Дата&lt;=BO$3,(КИнвП_Дата)&gt;BO$3),
             INDEX(Ф2_упр.,MATCH("Управленческие расходы",Ф2!$A$64:$A$81,0),MATCH(ПДДС!BO$3,Ф2!$3:$3,0)),
             ""),0)</f>
        <v>133.98000000000002</v>
      </c>
      <c r="BP27" s="359">
        <f t="shared" ca="1" si="362"/>
        <v>401.94000000000005</v>
      </c>
      <c r="BQ27" s="365">
        <f t="shared" ca="1" si="363"/>
        <v>1607.7600000000002</v>
      </c>
      <c r="BR27" s="343">
        <f ca="1">IFERROR(IF(AND(НачИнвП_Дата&lt;=BR$3,(КИнвП_Дата)&gt;BR$3),
             INDEX(Ф2_упр.,MATCH("Управленческие расходы",Ф2!$A$64:$A$81,0),MATCH(ПДДС!BR$3,Ф2!$3:$3,0)),
             ""),0)</f>
        <v>133.98000000000002</v>
      </c>
      <c r="BS27" s="331">
        <f ca="1">IFERROR(IF(AND(НачИнвП_Дата&lt;=BS$3,(КИнвП_Дата)&gt;BS$3),
             INDEX(Ф2_упр.,MATCH("Управленческие расходы",Ф2!$A$64:$A$81,0),MATCH(ПДДС!BS$3,Ф2!$3:$3,0)),
             ""),0)</f>
        <v>133.98000000000002</v>
      </c>
      <c r="BT27" s="331">
        <f ca="1">IFERROR(IF(AND(НачИнвП_Дата&lt;=BT$3,(КИнвП_Дата)&gt;BT$3),
             INDEX(Ф2_упр.,MATCH("Управленческие расходы",Ф2!$A$64:$A$81,0),MATCH(ПДДС!BT$3,Ф2!$3:$3,0)),
             ""),0)</f>
        <v>133.98000000000002</v>
      </c>
      <c r="BU27" s="332">
        <f t="shared" ca="1" si="364"/>
        <v>401.94000000000005</v>
      </c>
      <c r="BV27" s="331">
        <f ca="1">IFERROR(IF(AND(НачИнвП_Дата&lt;=BV$3,(КИнвП_Дата)&gt;BV$3),
             INDEX(Ф2_упр.,MATCH("Управленческие расходы",Ф2!$A$64:$A$81,0),MATCH(ПДДС!BV$3,Ф2!$3:$3,0)),
             ""),0)</f>
        <v>133.98000000000002</v>
      </c>
      <c r="BW27" s="331">
        <f ca="1">IFERROR(IF(AND(НачИнвП_Дата&lt;=BW$3,(КИнвП_Дата)&gt;BW$3),
             INDEX(Ф2_упр.,MATCH("Управленческие расходы",Ф2!$A$64:$A$81,0),MATCH(ПДДС!BW$3,Ф2!$3:$3,0)),
             ""),0)</f>
        <v>133.98000000000002</v>
      </c>
      <c r="BX27" s="331">
        <f ca="1">IFERROR(IF(AND(НачИнвП_Дата&lt;=BX$3,(КИнвП_Дата)&gt;BX$3),
             INDEX(Ф2_упр.,MATCH("Управленческие расходы",Ф2!$A$64:$A$81,0),MATCH(ПДДС!BX$3,Ф2!$3:$3,0)),
             ""),0)</f>
        <v>133.98000000000002</v>
      </c>
      <c r="BY27" s="332">
        <f t="shared" ca="1" si="365"/>
        <v>401.94000000000005</v>
      </c>
      <c r="BZ27" s="331">
        <f ca="1">IFERROR(IF(AND(НачИнвП_Дата&lt;=BZ$3,(КИнвП_Дата)&gt;BZ$3),
             INDEX(Ф2_упр.,MATCH("Управленческие расходы",Ф2!$A$64:$A$81,0),MATCH(ПДДС!BZ$3,Ф2!$3:$3,0)),
             ""),0)</f>
        <v>133.98000000000002</v>
      </c>
      <c r="CA27" s="331">
        <f ca="1">IFERROR(IF(AND(НачИнвП_Дата&lt;=CA$3,(КИнвП_Дата)&gt;CA$3),
             INDEX(Ф2_упр.,MATCH("Управленческие расходы",Ф2!$A$64:$A$81,0),MATCH(ПДДС!CA$3,Ф2!$3:$3,0)),
             ""),0)</f>
        <v>133.98000000000002</v>
      </c>
      <c r="CB27" s="331">
        <f ca="1">IFERROR(IF(AND(НачИнвП_Дата&lt;=CB$3,(КИнвП_Дата)&gt;CB$3),
             INDEX(Ф2_упр.,MATCH("Управленческие расходы",Ф2!$A$64:$A$81,0),MATCH(ПДДС!CB$3,Ф2!$3:$3,0)),
             ""),0)</f>
        <v>133.98000000000002</v>
      </c>
      <c r="CC27" s="332">
        <f t="shared" ca="1" si="366"/>
        <v>401.94000000000005</v>
      </c>
      <c r="CD27" s="331">
        <f ca="1">IFERROR(IF(AND(НачИнвП_Дата&lt;=CD$3,(КИнвП_Дата)&gt;CD$3),
             INDEX(Ф2_упр.,MATCH("Управленческие расходы",Ф2!$A$64:$A$81,0),MATCH(ПДДС!CD$3,Ф2!$3:$3,0)),
             ""),0)</f>
        <v>133.98000000000002</v>
      </c>
      <c r="CE27" s="331">
        <f ca="1">IFERROR(IF(AND(НачИнвП_Дата&lt;=CE$3,(КИнвП_Дата)&gt;CE$3),
             INDEX(Ф2_упр.,MATCH("Управленческие расходы",Ф2!$A$64:$A$81,0),MATCH(ПДДС!CE$3,Ф2!$3:$3,0)),
             ""),0)</f>
        <v>133.98000000000002</v>
      </c>
      <c r="CF27" s="331">
        <f ca="1">IFERROR(IF(AND(НачИнвП_Дата&lt;=CF$3,(КИнвП_Дата)&gt;CF$3),
             INDEX(Ф2_упр.,MATCH("Управленческие расходы",Ф2!$A$64:$A$81,0),MATCH(ПДДС!CF$3,Ф2!$3:$3,0)),
             ""),0)</f>
        <v>133.98000000000002</v>
      </c>
      <c r="CG27" s="359">
        <f t="shared" ca="1" si="367"/>
        <v>401.94000000000005</v>
      </c>
      <c r="CH27" s="365">
        <f t="shared" ca="1" si="368"/>
        <v>1607.7600000000002</v>
      </c>
      <c r="CI27" s="343">
        <f ca="1">IFERROR(IF(AND(НачИнвП_Дата&lt;=CI$3,(КИнвП_Дата)&gt;CI$3),
             INDEX(Ф2_упр.,MATCH("Управленческие расходы",Ф2!$A$64:$A$81,0),MATCH(ПДДС!CI$3,Ф2!$3:$3,0)),
             ""),0)</f>
        <v>133.98000000000002</v>
      </c>
      <c r="CJ27" s="331">
        <f ca="1">IFERROR(IF(AND(НачИнвП_Дата&lt;=CJ$3,(КИнвП_Дата)&gt;CJ$3),
             INDEX(Ф2_упр.,MATCH("Управленческие расходы",Ф2!$A$64:$A$81,0),MATCH(ПДДС!CJ$3,Ф2!$3:$3,0)),
             ""),0)</f>
        <v>133.98000000000002</v>
      </c>
      <c r="CK27" s="331">
        <f ca="1">IFERROR(IF(AND(НачИнвП_Дата&lt;=CK$3,(КИнвП_Дата)&gt;CK$3),
             INDEX(Ф2_упр.,MATCH("Управленческие расходы",Ф2!$A$64:$A$81,0),MATCH(ПДДС!CK$3,Ф2!$3:$3,0)),
             ""),0)</f>
        <v>133.98000000000002</v>
      </c>
      <c r="CL27" s="332">
        <f t="shared" ca="1" si="369"/>
        <v>401.94000000000005</v>
      </c>
      <c r="CM27" s="331">
        <f ca="1">IFERROR(IF(AND(НачИнвП_Дата&lt;=CM$3,(КИнвП_Дата)&gt;CM$3),
             INDEX(Ф2_упр.,MATCH("Управленческие расходы",Ф2!$A$64:$A$81,0),MATCH(ПДДС!CM$3,Ф2!$3:$3,0)),
             ""),0)</f>
        <v>133.98000000000002</v>
      </c>
      <c r="CN27" s="331">
        <f ca="1">IFERROR(IF(AND(НачИнвП_Дата&lt;=CN$3,(КИнвП_Дата)&gt;CN$3),
             INDEX(Ф2_упр.,MATCH("Управленческие расходы",Ф2!$A$64:$A$81,0),MATCH(ПДДС!CN$3,Ф2!$3:$3,0)),
             ""),0)</f>
        <v>133.98000000000002</v>
      </c>
      <c r="CO27" s="331">
        <f ca="1">IFERROR(IF(AND(НачИнвП_Дата&lt;=CO$3,(КИнвП_Дата)&gt;CO$3),
             INDEX(Ф2_упр.,MATCH("Управленческие расходы",Ф2!$A$64:$A$81,0),MATCH(ПДДС!CO$3,Ф2!$3:$3,0)),
             ""),0)</f>
        <v>133.98000000000002</v>
      </c>
      <c r="CP27" s="332">
        <f t="shared" ca="1" si="370"/>
        <v>401.94000000000005</v>
      </c>
      <c r="CQ27" s="331">
        <f ca="1">IFERROR(IF(AND(НачИнвП_Дата&lt;=CQ$3,(КИнвП_Дата)&gt;CQ$3),
             INDEX(Ф2_упр.,MATCH("Управленческие расходы",Ф2!$A$64:$A$81,0),MATCH(ПДДС!CQ$3,Ф2!$3:$3,0)),
             ""),0)</f>
        <v>133.98000000000002</v>
      </c>
      <c r="CR27" s="331">
        <f ca="1">IFERROR(IF(AND(НачИнвП_Дата&lt;=CR$3,(КИнвП_Дата)&gt;CR$3),
             INDEX(Ф2_упр.,MATCH("Управленческие расходы",Ф2!$A$64:$A$81,0),MATCH(ПДДС!CR$3,Ф2!$3:$3,0)),
             ""),0)</f>
        <v>133.98000000000002</v>
      </c>
      <c r="CS27" s="331">
        <f ca="1">IFERROR(IF(AND(НачИнвП_Дата&lt;=CS$3,(КИнвП_Дата)&gt;CS$3),
             INDEX(Ф2_упр.,MATCH("Управленческие расходы",Ф2!$A$64:$A$81,0),MATCH(ПДДС!CS$3,Ф2!$3:$3,0)),
             ""),0)</f>
        <v>133.98000000000002</v>
      </c>
      <c r="CT27" s="332">
        <f t="shared" ca="1" si="371"/>
        <v>401.94000000000005</v>
      </c>
      <c r="CU27" s="331">
        <f ca="1">IFERROR(IF(AND(НачИнвП_Дата&lt;=CU$3,(КИнвП_Дата)&gt;CU$3),
             INDEX(Ф2_упр.,MATCH("Управленческие расходы",Ф2!$A$64:$A$81,0),MATCH(ПДДС!CU$3,Ф2!$3:$3,0)),
             ""),0)</f>
        <v>133.98000000000002</v>
      </c>
      <c r="CV27" s="331">
        <f ca="1">IFERROR(IF(AND(НачИнвП_Дата&lt;=CV$3,(КИнвП_Дата)&gt;CV$3),
             INDEX(Ф2_упр.,MATCH("Управленческие расходы",Ф2!$A$64:$A$81,0),MATCH(ПДДС!CV$3,Ф2!$3:$3,0)),
             ""),0)</f>
        <v>133.98000000000002</v>
      </c>
      <c r="CW27" s="331">
        <f ca="1">IFERROR(IF(AND(НачИнвП_Дата&lt;=CW$3,(КИнвП_Дата)&gt;CW$3),
             INDEX(Ф2_упр.,MATCH("Управленческие расходы",Ф2!$A$64:$A$81,0),MATCH(ПДДС!CW$3,Ф2!$3:$3,0)),
             ""),0)</f>
        <v>133.98000000000002</v>
      </c>
      <c r="CX27" s="359">
        <f t="shared" ca="1" si="372"/>
        <v>401.94000000000005</v>
      </c>
      <c r="CY27" s="365">
        <f t="shared" ca="1" si="373"/>
        <v>1607.7600000000002</v>
      </c>
      <c r="CZ27" s="343">
        <f ca="1">IFERROR(IF(AND(НачИнвП_Дата&lt;=CZ$3,(КИнвП_Дата)&gt;CZ$3),
             INDEX(Ф2_упр.,MATCH("Управленческие расходы",Ф2!$A$64:$A$81,0),MATCH(ПДДС!CZ$3,Ф2!$3:$3,0)),
             ""),0)</f>
        <v>133.98000000000002</v>
      </c>
      <c r="DA27" s="331">
        <f ca="1">IFERROR(IF(AND(НачИнвП_Дата&lt;=DA$3,(КИнвП_Дата)&gt;DA$3),
             INDEX(Ф2_упр.,MATCH("Управленческие расходы",Ф2!$A$64:$A$81,0),MATCH(ПДДС!DA$3,Ф2!$3:$3,0)),
             ""),0)</f>
        <v>133.98000000000002</v>
      </c>
      <c r="DB27" s="331">
        <f ca="1">IFERROR(IF(AND(НачИнвП_Дата&lt;=DB$3,(КИнвП_Дата)&gt;DB$3),
             INDEX(Ф2_упр.,MATCH("Управленческие расходы",Ф2!$A$64:$A$81,0),MATCH(ПДДС!DB$3,Ф2!$3:$3,0)),
             ""),0)</f>
        <v>133.98000000000002</v>
      </c>
      <c r="DC27" s="332">
        <f t="shared" ca="1" si="374"/>
        <v>401.94000000000005</v>
      </c>
      <c r="DD27" s="331">
        <f ca="1">IFERROR(IF(AND(НачИнвП_Дата&lt;=DD$3,(КИнвП_Дата)&gt;DD$3),
             INDEX(Ф2_упр.,MATCH("Управленческие расходы",Ф2!$A$64:$A$81,0),MATCH(ПДДС!DD$3,Ф2!$3:$3,0)),
             ""),0)</f>
        <v>133.98000000000002</v>
      </c>
      <c r="DE27" s="331">
        <f ca="1">IFERROR(IF(AND(НачИнвП_Дата&lt;=DE$3,(КИнвП_Дата)&gt;DE$3),
             INDEX(Ф2_упр.,MATCH("Управленческие расходы",Ф2!$A$64:$A$81,0),MATCH(ПДДС!DE$3,Ф2!$3:$3,0)),
             ""),0)</f>
        <v>133.98000000000002</v>
      </c>
      <c r="DF27" s="331">
        <f ca="1">IFERROR(IF(AND(НачИнвП_Дата&lt;=DF$3,(КИнвП_Дата)&gt;DF$3),
             INDEX(Ф2_упр.,MATCH("Управленческие расходы",Ф2!$A$64:$A$81,0),MATCH(ПДДС!DF$3,Ф2!$3:$3,0)),
             ""),0)</f>
        <v>133.98000000000002</v>
      </c>
      <c r="DG27" s="332">
        <f t="shared" ca="1" si="375"/>
        <v>401.94000000000005</v>
      </c>
      <c r="DH27" s="331">
        <f ca="1">IFERROR(IF(AND(НачИнвП_Дата&lt;=DH$3,(КИнвП_Дата)&gt;DH$3),
             INDEX(Ф2_упр.,MATCH("Управленческие расходы",Ф2!$A$64:$A$81,0),MATCH(ПДДС!DH$3,Ф2!$3:$3,0)),
             ""),0)</f>
        <v>133.98000000000002</v>
      </c>
      <c r="DI27" s="331">
        <f ca="1">IFERROR(IF(AND(НачИнвП_Дата&lt;=DI$3,(КИнвП_Дата)&gt;DI$3),
             INDEX(Ф2_упр.,MATCH("Управленческие расходы",Ф2!$A$64:$A$81,0),MATCH(ПДДС!DI$3,Ф2!$3:$3,0)),
             ""),0)</f>
        <v>133.98000000000002</v>
      </c>
      <c r="DJ27" s="331">
        <f ca="1">IFERROR(IF(AND(НачИнвП_Дата&lt;=DJ$3,(КИнвП_Дата)&gt;DJ$3),
             INDEX(Ф2_упр.,MATCH("Управленческие расходы",Ф2!$A$64:$A$81,0),MATCH(ПДДС!DJ$3,Ф2!$3:$3,0)),
             ""),0)</f>
        <v>133.98000000000002</v>
      </c>
      <c r="DK27" s="332">
        <f t="shared" ca="1" si="376"/>
        <v>401.94000000000005</v>
      </c>
      <c r="DL27" s="331">
        <f ca="1">IFERROR(IF(AND(НачИнвП_Дата&lt;=DL$3,(КИнвП_Дата)&gt;DL$3),
             INDEX(Ф2_упр.,MATCH("Управленческие расходы",Ф2!$A$64:$A$81,0),MATCH(ПДДС!DL$3,Ф2!$3:$3,0)),
             ""),0)</f>
        <v>133.98000000000002</v>
      </c>
      <c r="DM27" s="331">
        <f ca="1">IFERROR(IF(AND(НачИнвП_Дата&lt;=DM$3,(КИнвП_Дата)&gt;DM$3),
             INDEX(Ф2_упр.,MATCH("Управленческие расходы",Ф2!$A$64:$A$81,0),MATCH(ПДДС!DM$3,Ф2!$3:$3,0)),
             ""),0)</f>
        <v>133.98000000000002</v>
      </c>
      <c r="DN27" s="331">
        <f ca="1">IFERROR(IF(AND(НачИнвП_Дата&lt;=DN$3,(КИнвП_Дата)&gt;DN$3),
             INDEX(Ф2_упр.,MATCH("Управленческие расходы",Ф2!$A$64:$A$81,0),MATCH(ПДДС!DN$3,Ф2!$3:$3,0)),
             ""),0)</f>
        <v>133.98000000000002</v>
      </c>
      <c r="DO27" s="359">
        <f t="shared" ca="1" si="377"/>
        <v>401.94000000000005</v>
      </c>
      <c r="DP27" s="365">
        <f t="shared" ca="1" si="378"/>
        <v>1607.7600000000002</v>
      </c>
      <c r="DQ27" s="343">
        <f ca="1">IFERROR(IF(AND(НачИнвП_Дата&lt;=DQ$3,(КИнвП_Дата)&gt;DQ$3),
             INDEX(Ф2_упр.,MATCH("Управленческие расходы",Ф2!$A$64:$A$81,0),MATCH(ПДДС!DQ$3,Ф2!$3:$3,0)),
             ""),0)</f>
        <v>133.98000000000002</v>
      </c>
      <c r="DR27" s="331">
        <f ca="1">IFERROR(IF(AND(НачИнвП_Дата&lt;=DR$3,(КИнвП_Дата)&gt;DR$3),
             INDEX(Ф2_упр.,MATCH("Управленческие расходы",Ф2!$A$64:$A$81,0),MATCH(ПДДС!DR$3,Ф2!$3:$3,0)),
             ""),0)</f>
        <v>133.98000000000002</v>
      </c>
      <c r="DS27" s="331">
        <f ca="1">IFERROR(IF(AND(НачИнвП_Дата&lt;=DS$3,(КИнвП_Дата)&gt;DS$3),
             INDEX(Ф2_упр.,MATCH("Управленческие расходы",Ф2!$A$64:$A$81,0),MATCH(ПДДС!DS$3,Ф2!$3:$3,0)),
             ""),0)</f>
        <v>133.98000000000002</v>
      </c>
      <c r="DT27" s="332">
        <f t="shared" ca="1" si="379"/>
        <v>401.94000000000005</v>
      </c>
      <c r="DU27" s="331">
        <f ca="1">IFERROR(IF(AND(НачИнвП_Дата&lt;=DU$3,(КИнвП_Дата)&gt;DU$3),
             INDEX(Ф2_упр.,MATCH("Управленческие расходы",Ф2!$A$64:$A$81,0),MATCH(ПДДС!DU$3,Ф2!$3:$3,0)),
             ""),0)</f>
        <v>133.98000000000002</v>
      </c>
      <c r="DV27" s="331">
        <f ca="1">IFERROR(IF(AND(НачИнвП_Дата&lt;=DV$3,(КИнвП_Дата)&gt;DV$3),
             INDEX(Ф2_упр.,MATCH("Управленческие расходы",Ф2!$A$64:$A$81,0),MATCH(ПДДС!DV$3,Ф2!$3:$3,0)),
             ""),0)</f>
        <v>133.98000000000002</v>
      </c>
      <c r="DW27" s="331">
        <f ca="1">IFERROR(IF(AND(НачИнвП_Дата&lt;=DW$3,(КИнвП_Дата)&gt;DW$3),
             INDEX(Ф2_упр.,MATCH("Управленческие расходы",Ф2!$A$64:$A$81,0),MATCH(ПДДС!DW$3,Ф2!$3:$3,0)),
             ""),0)</f>
        <v>133.98000000000002</v>
      </c>
      <c r="DX27" s="332">
        <f t="shared" ca="1" si="380"/>
        <v>401.94000000000005</v>
      </c>
      <c r="DY27" s="331">
        <f ca="1">IFERROR(IF(AND(НачИнвП_Дата&lt;=DY$3,(КИнвП_Дата)&gt;DY$3),
             INDEX(Ф2_упр.,MATCH("Управленческие расходы",Ф2!$A$64:$A$81,0),MATCH(ПДДС!DY$3,Ф2!$3:$3,0)),
             ""),0)</f>
        <v>133.98000000000002</v>
      </c>
      <c r="DZ27" s="331">
        <f ca="1">IFERROR(IF(AND(НачИнвП_Дата&lt;=DZ$3,(КИнвП_Дата)&gt;DZ$3),
             INDEX(Ф2_упр.,MATCH("Управленческие расходы",Ф2!$A$64:$A$81,0),MATCH(ПДДС!DZ$3,Ф2!$3:$3,0)),
             ""),0)</f>
        <v>133.98000000000002</v>
      </c>
      <c r="EA27" s="331">
        <f ca="1">IFERROR(IF(AND(НачИнвП_Дата&lt;=EA$3,(КИнвП_Дата)&gt;EA$3),
             INDEX(Ф2_упр.,MATCH("Управленческие расходы",Ф2!$A$64:$A$81,0),MATCH(ПДДС!EA$3,Ф2!$3:$3,0)),
             ""),0)</f>
        <v>133.98000000000002</v>
      </c>
      <c r="EB27" s="332">
        <f t="shared" ca="1" si="381"/>
        <v>401.94000000000005</v>
      </c>
      <c r="EC27" s="331">
        <f ca="1">IFERROR(IF(AND(НачИнвП_Дата&lt;=EC$3,(КИнвП_Дата)&gt;EC$3),
             INDEX(Ф2_упр.,MATCH("Управленческие расходы",Ф2!$A$64:$A$81,0),MATCH(ПДДС!EC$3,Ф2!$3:$3,0)),
             ""),0)</f>
        <v>133.98000000000002</v>
      </c>
      <c r="ED27" s="331">
        <f ca="1">IFERROR(IF(AND(НачИнвП_Дата&lt;=ED$3,(КИнвП_Дата)&gt;ED$3),
             INDEX(Ф2_упр.,MATCH("Управленческие расходы",Ф2!$A$64:$A$81,0),MATCH(ПДДС!ED$3,Ф2!$3:$3,0)),
             ""),0)</f>
        <v>133.98000000000002</v>
      </c>
      <c r="EE27" s="331">
        <f ca="1">IFERROR(IF(AND(НачИнвП_Дата&lt;=EE$3,(КИнвП_Дата)&gt;EE$3),
             INDEX(Ф2_упр.,MATCH("Управленческие расходы",Ф2!$A$64:$A$81,0),MATCH(ПДДС!EE$3,Ф2!$3:$3,0)),
             ""),0)</f>
        <v>133.98000000000002</v>
      </c>
      <c r="EF27" s="359">
        <f t="shared" ca="1" si="382"/>
        <v>401.94000000000005</v>
      </c>
      <c r="EG27" s="365">
        <f t="shared" ca="1" si="383"/>
        <v>1607.7600000000002</v>
      </c>
      <c r="EH27" s="343">
        <f ca="1">IFERROR(IF(AND(НачИнвП_Дата&lt;=EH$3,(КИнвП_Дата)&gt;EH$3),
             INDEX(Ф2_упр.,MATCH("Управленческие расходы",Ф2!$A$64:$A$81,0),MATCH(ПДДС!EH$3,Ф2!$3:$3,0)),
             ""),0)</f>
        <v>133.98000000000002</v>
      </c>
      <c r="EI27" s="331">
        <f ca="1">IFERROR(IF(AND(НачИнвП_Дата&lt;=EI$3,(КИнвП_Дата)&gt;EI$3),
             INDEX(Ф2_упр.,MATCH("Управленческие расходы",Ф2!$A$64:$A$81,0),MATCH(ПДДС!EI$3,Ф2!$3:$3,0)),
             ""),0)</f>
        <v>133.98000000000002</v>
      </c>
      <c r="EJ27" s="331">
        <f ca="1">IFERROR(IF(AND(НачИнвП_Дата&lt;=EJ$3,(КИнвП_Дата)&gt;EJ$3),
             INDEX(Ф2_упр.,MATCH("Управленческие расходы",Ф2!$A$64:$A$81,0),MATCH(ПДДС!EJ$3,Ф2!$3:$3,0)),
             ""),0)</f>
        <v>133.98000000000002</v>
      </c>
      <c r="EK27" s="332">
        <f t="shared" ca="1" si="384"/>
        <v>401.94000000000005</v>
      </c>
      <c r="EL27" s="331">
        <f ca="1">IFERROR(IF(AND(НачИнвП_Дата&lt;=EL$3,(КИнвП_Дата)&gt;EL$3),
             INDEX(Ф2_упр.,MATCH("Управленческие расходы",Ф2!$A$64:$A$81,0),MATCH(ПДДС!EL$3,Ф2!$3:$3,0)),
             ""),0)</f>
        <v>133.98000000000002</v>
      </c>
      <c r="EM27" s="331">
        <f ca="1">IFERROR(IF(AND(НачИнвП_Дата&lt;=EM$3,(КИнвП_Дата)&gt;EM$3),
             INDEX(Ф2_упр.,MATCH("Управленческие расходы",Ф2!$A$64:$A$81,0),MATCH(ПДДС!EM$3,Ф2!$3:$3,0)),
             ""),0)</f>
        <v>133.98000000000002</v>
      </c>
      <c r="EN27" s="331">
        <f ca="1">IFERROR(IF(AND(НачИнвП_Дата&lt;=EN$3,(КИнвП_Дата)&gt;EN$3),
             INDEX(Ф2_упр.,MATCH("Управленческие расходы",Ф2!$A$64:$A$81,0),MATCH(ПДДС!EN$3,Ф2!$3:$3,0)),
             ""),0)</f>
        <v>133.98000000000002</v>
      </c>
      <c r="EO27" s="332">
        <f t="shared" ca="1" si="385"/>
        <v>401.94000000000005</v>
      </c>
      <c r="EP27" s="331">
        <f ca="1">IFERROR(IF(AND(НачИнвП_Дата&lt;=EP$3,(КИнвП_Дата)&gt;EP$3),
             INDEX(Ф2_упр.,MATCH("Управленческие расходы",Ф2!$A$64:$A$81,0),MATCH(ПДДС!EP$3,Ф2!$3:$3,0)),
             ""),0)</f>
        <v>133.98000000000002</v>
      </c>
      <c r="EQ27" s="331">
        <f ca="1">IFERROR(IF(AND(НачИнвП_Дата&lt;=EQ$3,(КИнвП_Дата)&gt;EQ$3),
             INDEX(Ф2_упр.,MATCH("Управленческие расходы",Ф2!$A$64:$A$81,0),MATCH(ПДДС!EQ$3,Ф2!$3:$3,0)),
             ""),0)</f>
        <v>133.98000000000002</v>
      </c>
      <c r="ER27" s="331">
        <f ca="1">IFERROR(IF(AND(НачИнвП_Дата&lt;=ER$3,(КИнвП_Дата)&gt;ER$3),
             INDEX(Ф2_упр.,MATCH("Управленческие расходы",Ф2!$A$64:$A$81,0),MATCH(ПДДС!ER$3,Ф2!$3:$3,0)),
             ""),0)</f>
        <v>133.98000000000002</v>
      </c>
      <c r="ES27" s="332">
        <f t="shared" ca="1" si="386"/>
        <v>401.94000000000005</v>
      </c>
      <c r="ET27" s="331">
        <f ca="1">IFERROR(IF(AND(НачИнвП_Дата&lt;=ET$3,(КИнвП_Дата)&gt;ET$3),
             INDEX(Ф2_упр.,MATCH("Управленческие расходы",Ф2!$A$64:$A$81,0),MATCH(ПДДС!ET$3,Ф2!$3:$3,0)),
             ""),0)</f>
        <v>133.98000000000002</v>
      </c>
      <c r="EU27" s="331">
        <f ca="1">IFERROR(IF(AND(НачИнвП_Дата&lt;=EU$3,(КИнвП_Дата)&gt;EU$3),
             INDEX(Ф2_упр.,MATCH("Управленческие расходы",Ф2!$A$64:$A$81,0),MATCH(ПДДС!EU$3,Ф2!$3:$3,0)),
             ""),0)</f>
        <v>133.98000000000002</v>
      </c>
      <c r="EV27" s="331">
        <f ca="1">IFERROR(IF(AND(НачИнвП_Дата&lt;=EV$3,(КИнвП_Дата)&gt;EV$3),
             INDEX(Ф2_упр.,MATCH("Управленческие расходы",Ф2!$A$64:$A$81,0),MATCH(ПДДС!EV$3,Ф2!$3:$3,0)),
             ""),0)</f>
        <v>133.98000000000002</v>
      </c>
      <c r="EW27" s="359">
        <f t="shared" ca="1" si="387"/>
        <v>401.94000000000005</v>
      </c>
      <c r="EX27" s="365">
        <f t="shared" ca="1" si="388"/>
        <v>1607.7600000000002</v>
      </c>
      <c r="EY27" s="438">
        <f t="shared" ca="1" si="78"/>
        <v>13264</v>
      </c>
    </row>
    <row r="28" spans="1:155">
      <c r="A28" s="205" t="s">
        <v>192</v>
      </c>
      <c r="B28" s="325">
        <f>SUM(B29:B32)</f>
        <v>0</v>
      </c>
      <c r="C28" s="325">
        <f t="shared" ref="C28:BN28" ca="1" si="404">SUM(C29:C32)</f>
        <v>0</v>
      </c>
      <c r="D28" s="325">
        <f t="shared" ca="1" si="404"/>
        <v>0</v>
      </c>
      <c r="E28" s="326">
        <f t="shared" ca="1" si="404"/>
        <v>0</v>
      </c>
      <c r="F28" s="325">
        <f t="shared" ca="1" si="404"/>
        <v>0</v>
      </c>
      <c r="G28" s="325">
        <f t="shared" ca="1" si="404"/>
        <v>0</v>
      </c>
      <c r="H28" s="325">
        <f t="shared" ca="1" si="404"/>
        <v>0</v>
      </c>
      <c r="I28" s="326">
        <f t="shared" ca="1" si="404"/>
        <v>0</v>
      </c>
      <c r="J28" s="325">
        <f t="shared" ref="J28:Q28" ca="1" si="405">SUM(J29:J32)</f>
        <v>0</v>
      </c>
      <c r="K28" s="325">
        <f t="shared" ca="1" si="405"/>
        <v>0</v>
      </c>
      <c r="L28" s="325">
        <f t="shared" ca="1" si="405"/>
        <v>0</v>
      </c>
      <c r="M28" s="326">
        <f t="shared" ca="1" si="405"/>
        <v>0</v>
      </c>
      <c r="N28" s="325">
        <f t="shared" ca="1" si="405"/>
        <v>547.94520547945206</v>
      </c>
      <c r="O28" s="325">
        <f t="shared" ca="1" si="405"/>
        <v>1027.3972602739727</v>
      </c>
      <c r="P28" s="325">
        <f t="shared" ca="1" si="405"/>
        <v>1058.6948268493152</v>
      </c>
      <c r="Q28" s="338">
        <f t="shared" ca="1" si="405"/>
        <v>2634.0372926027399</v>
      </c>
      <c r="R28" s="347">
        <f t="shared" ca="1" si="404"/>
        <v>2634.0372926027399</v>
      </c>
      <c r="S28" s="342">
        <f t="shared" ca="1" si="404"/>
        <v>1055.7458180821918</v>
      </c>
      <c r="T28" s="327">
        <f t="shared" ca="1" si="404"/>
        <v>950.91324712328776</v>
      </c>
      <c r="U28" s="327">
        <f t="shared" ca="1" si="404"/>
        <v>1049.8478005479453</v>
      </c>
      <c r="V28" s="328">
        <f t="shared" ca="1" si="404"/>
        <v>3056.5068657534248</v>
      </c>
      <c r="W28" s="327">
        <f t="shared" ca="1" si="404"/>
        <v>1013.1278630136986</v>
      </c>
      <c r="X28" s="327">
        <f t="shared" ca="1" si="404"/>
        <v>1043.9497830136986</v>
      </c>
      <c r="Y28" s="327">
        <f t="shared" ca="1" si="404"/>
        <v>1007.420104109589</v>
      </c>
      <c r="Z28" s="328">
        <f t="shared" ca="1" si="404"/>
        <v>3064.4977501369863</v>
      </c>
      <c r="AA28" s="327">
        <f t="shared" ca="1" si="404"/>
        <v>1038.0517654794521</v>
      </c>
      <c r="AB28" s="327">
        <f t="shared" ca="1" si="404"/>
        <v>1035.102756712329</v>
      </c>
      <c r="AC28" s="327">
        <f t="shared" ca="1" si="404"/>
        <v>998.85846575342464</v>
      </c>
      <c r="AD28" s="328">
        <f t="shared" ca="1" si="404"/>
        <v>3072.0129879452061</v>
      </c>
      <c r="AE28" s="327">
        <f t="shared" ca="1" si="404"/>
        <v>1029.2047391780823</v>
      </c>
      <c r="AF28" s="327">
        <f t="shared" ca="1" si="404"/>
        <v>993.15070684931504</v>
      </c>
      <c r="AG28" s="327">
        <f t="shared" ca="1" si="404"/>
        <v>1023.3067216438358</v>
      </c>
      <c r="AH28" s="358">
        <f t="shared" ca="1" si="404"/>
        <v>3045.662167671233</v>
      </c>
      <c r="AI28" s="364">
        <f t="shared" ca="1" si="404"/>
        <v>12238.679771506851</v>
      </c>
      <c r="AJ28" s="342">
        <f t="shared" ca="1" si="404"/>
        <v>1020.3577128767124</v>
      </c>
      <c r="AK28" s="327">
        <f t="shared" ca="1" si="404"/>
        <v>918.94979726027395</v>
      </c>
      <c r="AL28" s="327">
        <f t="shared" ca="1" si="404"/>
        <v>1014.4596953424658</v>
      </c>
      <c r="AM28" s="328">
        <f t="shared" ca="1" si="404"/>
        <v>2953.7672054794521</v>
      </c>
      <c r="AN28" s="327">
        <f t="shared" ca="1" si="404"/>
        <v>978.88130958904105</v>
      </c>
      <c r="AO28" s="327">
        <f t="shared" ca="1" si="404"/>
        <v>1008.5616778082193</v>
      </c>
      <c r="AP28" s="327">
        <f t="shared" ca="1" si="404"/>
        <v>973.17355068493146</v>
      </c>
      <c r="AQ28" s="328">
        <f t="shared" ca="1" si="404"/>
        <v>2960.6165380821917</v>
      </c>
      <c r="AR28" s="327">
        <f t="shared" ca="1" si="404"/>
        <v>1002.6636602739726</v>
      </c>
      <c r="AS28" s="327">
        <f t="shared" ca="1" si="404"/>
        <v>999.71465150684935</v>
      </c>
      <c r="AT28" s="327">
        <f t="shared" ca="1" si="404"/>
        <v>964.61191232876718</v>
      </c>
      <c r="AU28" s="328">
        <f t="shared" ca="1" si="404"/>
        <v>2966.9902241095892</v>
      </c>
      <c r="AV28" s="327">
        <f t="shared" ca="1" si="404"/>
        <v>993.81663397260274</v>
      </c>
      <c r="AW28" s="327">
        <f t="shared" ca="1" si="404"/>
        <v>958.90415342465758</v>
      </c>
      <c r="AX28" s="327">
        <f t="shared" ca="1" si="404"/>
        <v>987.91861643835614</v>
      </c>
      <c r="AY28" s="358">
        <f t="shared" ca="1" si="404"/>
        <v>2940.6394038356166</v>
      </c>
      <c r="AZ28" s="364">
        <f t="shared" ca="1" si="404"/>
        <v>11822.013371506851</v>
      </c>
      <c r="BA28" s="342">
        <f t="shared" ca="1" si="404"/>
        <v>982.27843387978135</v>
      </c>
      <c r="BB28" s="327">
        <f t="shared" ca="1" si="404"/>
        <v>916.15441912568315</v>
      </c>
      <c r="BC28" s="327">
        <f t="shared" ca="1" si="404"/>
        <v>976.39653114754117</v>
      </c>
      <c r="BD28" s="328">
        <f t="shared" ca="1" si="404"/>
        <v>2874.8293841530058</v>
      </c>
      <c r="BE28" s="327">
        <f t="shared" ca="1" si="404"/>
        <v>942.05378688524593</v>
      </c>
      <c r="BF28" s="327">
        <f t="shared" ca="1" si="404"/>
        <v>970.51462841530054</v>
      </c>
      <c r="BG28" s="327">
        <f t="shared" ca="1" si="404"/>
        <v>936.36162295081965</v>
      </c>
      <c r="BH28" s="328">
        <f t="shared" ca="1" si="404"/>
        <v>2848.9300382513661</v>
      </c>
      <c r="BI28" s="327">
        <f t="shared" ca="1" si="404"/>
        <v>964.63272568306013</v>
      </c>
      <c r="BJ28" s="327">
        <f t="shared" ca="1" si="404"/>
        <v>961.69177431694004</v>
      </c>
      <c r="BK28" s="327">
        <f t="shared" ca="1" si="404"/>
        <v>927.82337704918029</v>
      </c>
      <c r="BL28" s="328">
        <f t="shared" ca="1" si="404"/>
        <v>2854.1478770491804</v>
      </c>
      <c r="BM28" s="327">
        <f t="shared" ca="1" si="404"/>
        <v>955.80987158469952</v>
      </c>
      <c r="BN28" s="327">
        <f t="shared" ca="1" si="404"/>
        <v>922.13121311475402</v>
      </c>
      <c r="BO28" s="327">
        <f t="shared" ref="BO28:DZ28" ca="1" si="406">SUM(BO29:BO32)</f>
        <v>949.92796885245912</v>
      </c>
      <c r="BP28" s="358">
        <f t="shared" ca="1" si="406"/>
        <v>2827.8690535519127</v>
      </c>
      <c r="BQ28" s="364">
        <f t="shared" ca="1" si="406"/>
        <v>11405.776353005465</v>
      </c>
      <c r="BR28" s="342">
        <f t="shared" ca="1" si="406"/>
        <v>949.58150246575349</v>
      </c>
      <c r="BS28" s="327">
        <f t="shared" ca="1" si="406"/>
        <v>855.02289753424668</v>
      </c>
      <c r="BT28" s="327">
        <f t="shared" ca="1" si="406"/>
        <v>943.68348493150677</v>
      </c>
      <c r="BU28" s="328">
        <f t="shared" ca="1" si="406"/>
        <v>2748.2878849315071</v>
      </c>
      <c r="BV28" s="327">
        <f t="shared" ca="1" si="406"/>
        <v>910.38820273972601</v>
      </c>
      <c r="BW28" s="327">
        <f t="shared" ca="1" si="406"/>
        <v>937.78546739726039</v>
      </c>
      <c r="BX28" s="327">
        <f t="shared" ca="1" si="406"/>
        <v>904.68044383561642</v>
      </c>
      <c r="BY28" s="328">
        <f t="shared" ca="1" si="406"/>
        <v>2752.854113972603</v>
      </c>
      <c r="BZ28" s="327">
        <f t="shared" ca="1" si="406"/>
        <v>931.88744986301379</v>
      </c>
      <c r="CA28" s="327">
        <f t="shared" ca="1" si="406"/>
        <v>928.93844109589031</v>
      </c>
      <c r="CB28" s="327">
        <f t="shared" ca="1" si="406"/>
        <v>896.11880547945202</v>
      </c>
      <c r="CC28" s="328">
        <f t="shared" ca="1" si="406"/>
        <v>2756.944696438356</v>
      </c>
      <c r="CD28" s="327">
        <f t="shared" ca="1" si="406"/>
        <v>923.04042356164393</v>
      </c>
      <c r="CE28" s="327">
        <f t="shared" ca="1" si="406"/>
        <v>890.41104657534243</v>
      </c>
      <c r="CF28" s="327">
        <f t="shared" ca="1" si="406"/>
        <v>917.14240602739733</v>
      </c>
      <c r="CG28" s="358">
        <f t="shared" ca="1" si="406"/>
        <v>2730.5938761643838</v>
      </c>
      <c r="CH28" s="364">
        <f t="shared" ca="1" si="406"/>
        <v>10988.680571506851</v>
      </c>
      <c r="CI28" s="342">
        <f t="shared" ca="1" si="406"/>
        <v>914.19339726027397</v>
      </c>
      <c r="CJ28" s="327">
        <f t="shared" ca="1" si="406"/>
        <v>823.05944767123299</v>
      </c>
      <c r="CK28" s="327">
        <f t="shared" ca="1" si="406"/>
        <v>908.29537972602748</v>
      </c>
      <c r="CL28" s="328">
        <f t="shared" ca="1" si="406"/>
        <v>2645.5482246575343</v>
      </c>
      <c r="CM28" s="327">
        <f t="shared" ca="1" si="406"/>
        <v>876.14164931506855</v>
      </c>
      <c r="CN28" s="327">
        <f t="shared" ca="1" si="406"/>
        <v>902.39736219178099</v>
      </c>
      <c r="CO28" s="327">
        <f t="shared" ca="1" si="406"/>
        <v>870.43389041095895</v>
      </c>
      <c r="CP28" s="328">
        <f t="shared" ca="1" si="406"/>
        <v>2648.9729019178085</v>
      </c>
      <c r="CQ28" s="327">
        <f t="shared" ca="1" si="406"/>
        <v>896.49934465753427</v>
      </c>
      <c r="CR28" s="327">
        <f t="shared" ca="1" si="406"/>
        <v>893.55033589041102</v>
      </c>
      <c r="CS28" s="327">
        <f t="shared" ca="1" si="406"/>
        <v>861.87225205479456</v>
      </c>
      <c r="CT28" s="328">
        <f t="shared" ca="1" si="406"/>
        <v>2651.9219326027396</v>
      </c>
      <c r="CU28" s="327">
        <f t="shared" ca="1" si="406"/>
        <v>887.65231835616453</v>
      </c>
      <c r="CV28" s="327">
        <f t="shared" ca="1" si="406"/>
        <v>856.16449315068496</v>
      </c>
      <c r="CW28" s="327">
        <f t="shared" ca="1" si="406"/>
        <v>881.75430082191781</v>
      </c>
      <c r="CX28" s="358">
        <f t="shared" ca="1" si="406"/>
        <v>2625.5711123287674</v>
      </c>
      <c r="CY28" s="364">
        <f t="shared" ca="1" si="406"/>
        <v>10572.014171506849</v>
      </c>
      <c r="CZ28" s="342">
        <f t="shared" ca="1" si="406"/>
        <v>878.80529205479456</v>
      </c>
      <c r="DA28" s="327">
        <f t="shared" ca="1" si="406"/>
        <v>791.09599780821918</v>
      </c>
      <c r="DB28" s="327">
        <f t="shared" ca="1" si="406"/>
        <v>872.90727452054796</v>
      </c>
      <c r="DC28" s="328">
        <f t="shared" ca="1" si="406"/>
        <v>2542.8085643835616</v>
      </c>
      <c r="DD28" s="327">
        <f t="shared" ca="1" si="406"/>
        <v>841.89509589041097</v>
      </c>
      <c r="DE28" s="327">
        <f t="shared" ca="1" si="406"/>
        <v>867.00925698630135</v>
      </c>
      <c r="DF28" s="327">
        <f t="shared" ca="1" si="406"/>
        <v>836.18733698630137</v>
      </c>
      <c r="DG28" s="328">
        <f t="shared" ca="1" si="406"/>
        <v>2545.0916898630139</v>
      </c>
      <c r="DH28" s="327">
        <f t="shared" ca="1" si="406"/>
        <v>861.11123945205486</v>
      </c>
      <c r="DI28" s="327">
        <f t="shared" ca="1" si="406"/>
        <v>858.1622306849315</v>
      </c>
      <c r="DJ28" s="327">
        <f t="shared" ca="1" si="406"/>
        <v>827.62569863013698</v>
      </c>
      <c r="DK28" s="328">
        <f t="shared" ca="1" si="406"/>
        <v>2546.8991687671232</v>
      </c>
      <c r="DL28" s="327">
        <f t="shared" ca="1" si="406"/>
        <v>852.26421315068501</v>
      </c>
      <c r="DM28" s="327">
        <f t="shared" ca="1" si="406"/>
        <v>821.91793972602738</v>
      </c>
      <c r="DN28" s="327">
        <f t="shared" ca="1" si="406"/>
        <v>846.3661956164384</v>
      </c>
      <c r="DO28" s="358">
        <f t="shared" ca="1" si="406"/>
        <v>2520.5483484931506</v>
      </c>
      <c r="DP28" s="364">
        <f t="shared" ca="1" si="406"/>
        <v>10155.347771506849</v>
      </c>
      <c r="DQ28" s="342">
        <f t="shared" ca="1" si="406"/>
        <v>841.11276830601082</v>
      </c>
      <c r="DR28" s="327">
        <f t="shared" ca="1" si="406"/>
        <v>784.0962158469946</v>
      </c>
      <c r="DS28" s="327">
        <f t="shared" ca="1" si="406"/>
        <v>835.23086557377053</v>
      </c>
      <c r="DT28" s="328">
        <f t="shared" ca="1" si="406"/>
        <v>2460.4398497267762</v>
      </c>
      <c r="DU28" s="327">
        <f t="shared" ca="1" si="406"/>
        <v>805.44185245901633</v>
      </c>
      <c r="DV28" s="327">
        <f t="shared" ca="1" si="406"/>
        <v>829.34896284153012</v>
      </c>
      <c r="DW28" s="327">
        <f t="shared" ca="1" si="406"/>
        <v>799.74968852459006</v>
      </c>
      <c r="DX28" s="328">
        <f t="shared" ca="1" si="406"/>
        <v>2434.5405038251365</v>
      </c>
      <c r="DY28" s="327">
        <f t="shared" ca="1" si="406"/>
        <v>823.4670601092896</v>
      </c>
      <c r="DZ28" s="327">
        <f t="shared" ca="1" si="406"/>
        <v>820.52610874316952</v>
      </c>
      <c r="EA28" s="327">
        <f t="shared" ref="EA28:EX28" ca="1" si="407">SUM(EA29:EA32)</f>
        <v>791.21144262295081</v>
      </c>
      <c r="EB28" s="328">
        <f t="shared" ca="1" si="407"/>
        <v>2435.2046114754098</v>
      </c>
      <c r="EC28" s="327">
        <f t="shared" ca="1" si="407"/>
        <v>814.64420601092911</v>
      </c>
      <c r="ED28" s="327">
        <f t="shared" ca="1" si="407"/>
        <v>785.51927868852465</v>
      </c>
      <c r="EE28" s="327">
        <f t="shared" ca="1" si="407"/>
        <v>808.76230327868859</v>
      </c>
      <c r="EF28" s="358">
        <f t="shared" ca="1" si="407"/>
        <v>2408.9257879781426</v>
      </c>
      <c r="EG28" s="364">
        <f t="shared" ca="1" si="407"/>
        <v>9739.1107530054651</v>
      </c>
      <c r="EH28" s="342">
        <f t="shared" ca="1" si="407"/>
        <v>808.02908164383564</v>
      </c>
      <c r="EI28" s="327">
        <f t="shared" ca="1" si="407"/>
        <v>727.16909808219179</v>
      </c>
      <c r="EJ28" s="327">
        <f t="shared" ca="1" si="407"/>
        <v>802.13106410958903</v>
      </c>
      <c r="EK28" s="328">
        <f t="shared" ca="1" si="407"/>
        <v>2337.3292438356166</v>
      </c>
      <c r="EL28" s="327">
        <f t="shared" ca="1" si="407"/>
        <v>773.40198904109582</v>
      </c>
      <c r="EM28" s="327">
        <f t="shared" ca="1" si="407"/>
        <v>796.23304657534243</v>
      </c>
      <c r="EN28" s="327">
        <f t="shared" ca="1" si="407"/>
        <v>767.69423013698633</v>
      </c>
      <c r="EO28" s="328">
        <f t="shared" ca="1" si="407"/>
        <v>2337.3292657534248</v>
      </c>
      <c r="EP28" s="327">
        <f t="shared" ca="1" si="407"/>
        <v>790.33502904109594</v>
      </c>
      <c r="EQ28" s="327">
        <f t="shared" ca="1" si="407"/>
        <v>787.38602027397269</v>
      </c>
      <c r="ER28" s="327">
        <f t="shared" ca="1" si="407"/>
        <v>759.13259178082194</v>
      </c>
      <c r="ES28" s="328">
        <f t="shared" ca="1" si="407"/>
        <v>2336.8536410958905</v>
      </c>
      <c r="ET28" s="327">
        <f t="shared" ca="1" si="407"/>
        <v>781.48800273972597</v>
      </c>
      <c r="EU28" s="327">
        <f t="shared" ca="1" si="407"/>
        <v>753.42483287671234</v>
      </c>
      <c r="EV28" s="327">
        <f t="shared" ca="1" si="407"/>
        <v>775.58998520547959</v>
      </c>
      <c r="EW28" s="358">
        <f t="shared" ca="1" si="407"/>
        <v>2310.5028208219178</v>
      </c>
      <c r="EX28" s="364">
        <f t="shared" ca="1" si="407"/>
        <v>9322.0149715068492</v>
      </c>
      <c r="EY28" s="492">
        <f t="shared" ca="1" si="78"/>
        <v>88878</v>
      </c>
    </row>
    <row r="29" spans="1:155" outlineLevel="1">
      <c r="A29" s="209" t="s">
        <v>299</v>
      </c>
      <c r="B29" s="329"/>
      <c r="C29" s="329"/>
      <c r="D29" s="329"/>
      <c r="E29" s="330">
        <f t="shared" ref="E29:E35" si="408">SUM(B29:D29)</f>
        <v>0</v>
      </c>
      <c r="F29" s="329"/>
      <c r="G29" s="329"/>
      <c r="H29" s="329"/>
      <c r="I29" s="330">
        <f t="shared" ref="I29:I35" si="409">SUM(F29:H29)</f>
        <v>0</v>
      </c>
      <c r="J29" s="329"/>
      <c r="K29" s="329"/>
      <c r="L29" s="329"/>
      <c r="M29" s="330">
        <f t="shared" ref="M29" si="410">SUM(J29:L29)</f>
        <v>0</v>
      </c>
      <c r="N29" s="329"/>
      <c r="O29" s="329"/>
      <c r="P29" s="329"/>
      <c r="Q29" s="339">
        <f t="shared" ref="Q29" si="411">SUM(N29:P29)</f>
        <v>0</v>
      </c>
      <c r="R29" s="348">
        <f>E29+I29+M29+Q29</f>
        <v>0</v>
      </c>
      <c r="S29" s="343"/>
      <c r="T29" s="331"/>
      <c r="U29" s="331"/>
      <c r="V29" s="332">
        <f>SUM(S29:U29)</f>
        <v>0</v>
      </c>
      <c r="W29" s="331"/>
      <c r="X29" s="331"/>
      <c r="Y29" s="331"/>
      <c r="Z29" s="332">
        <f>SUM(W29:Y29)</f>
        <v>0</v>
      </c>
      <c r="AA29" s="331"/>
      <c r="AB29" s="331"/>
      <c r="AC29" s="331"/>
      <c r="AD29" s="332">
        <f t="shared" ref="AD29" si="412">SUM(AA29:AC29)</f>
        <v>0</v>
      </c>
      <c r="AE29" s="331"/>
      <c r="AF29" s="331"/>
      <c r="AG29" s="331"/>
      <c r="AH29" s="359">
        <f t="shared" ref="AH29" si="413">SUM(AE29:AG29)</f>
        <v>0</v>
      </c>
      <c r="AI29" s="365">
        <f>V29+Z29+AD29+AH29</f>
        <v>0</v>
      </c>
      <c r="AJ29" s="343"/>
      <c r="AK29" s="331"/>
      <c r="AL29" s="331"/>
      <c r="AM29" s="332">
        <f t="shared" ref="AM29" si="414">SUM(AJ29:AL29)</f>
        <v>0</v>
      </c>
      <c r="AN29" s="331"/>
      <c r="AO29" s="331"/>
      <c r="AP29" s="331"/>
      <c r="AQ29" s="332">
        <f t="shared" ref="AQ29" si="415">SUM(AN29:AP29)</f>
        <v>0</v>
      </c>
      <c r="AR29" s="331"/>
      <c r="AS29" s="331"/>
      <c r="AT29" s="331"/>
      <c r="AU29" s="332">
        <f t="shared" ref="AU29" si="416">SUM(AR29:AT29)</f>
        <v>0</v>
      </c>
      <c r="AV29" s="331"/>
      <c r="AW29" s="331"/>
      <c r="AX29" s="331"/>
      <c r="AY29" s="359">
        <f t="shared" ref="AY29" si="417">SUM(AV29:AX29)</f>
        <v>0</v>
      </c>
      <c r="AZ29" s="365">
        <f t="shared" ref="AZ29" si="418">AM29+AQ29+AU29+AY29</f>
        <v>0</v>
      </c>
      <c r="BA29" s="343"/>
      <c r="BB29" s="331"/>
      <c r="BC29" s="331"/>
      <c r="BD29" s="332">
        <f t="shared" ref="BD29" si="419">SUM(BA29:BC29)</f>
        <v>0</v>
      </c>
      <c r="BE29" s="331"/>
      <c r="BF29" s="331"/>
      <c r="BG29" s="331"/>
      <c r="BH29" s="332">
        <f t="shared" ref="BH29" si="420">SUM(BE29:BG29)</f>
        <v>0</v>
      </c>
      <c r="BI29" s="331"/>
      <c r="BJ29" s="331"/>
      <c r="BK29" s="331"/>
      <c r="BL29" s="332">
        <f t="shared" ref="BL29" si="421">SUM(BI29:BK29)</f>
        <v>0</v>
      </c>
      <c r="BM29" s="331"/>
      <c r="BN29" s="331"/>
      <c r="BO29" s="331"/>
      <c r="BP29" s="359">
        <f t="shared" ref="BP29" si="422">SUM(BM29:BO29)</f>
        <v>0</v>
      </c>
      <c r="BQ29" s="365">
        <f t="shared" ref="BQ29" si="423">BD29+BH29+BL29+BP29</f>
        <v>0</v>
      </c>
      <c r="BR29" s="343"/>
      <c r="BS29" s="331"/>
      <c r="BT29" s="331"/>
      <c r="BU29" s="332">
        <f t="shared" ref="BU29" si="424">SUM(BR29:BT29)</f>
        <v>0</v>
      </c>
      <c r="BV29" s="331"/>
      <c r="BW29" s="331"/>
      <c r="BX29" s="331"/>
      <c r="BY29" s="332">
        <f t="shared" ref="BY29" si="425">SUM(BV29:BX29)</f>
        <v>0</v>
      </c>
      <c r="BZ29" s="331"/>
      <c r="CA29" s="331"/>
      <c r="CB29" s="331"/>
      <c r="CC29" s="332">
        <f t="shared" ref="CC29" si="426">SUM(BZ29:CB29)</f>
        <v>0</v>
      </c>
      <c r="CD29" s="331"/>
      <c r="CE29" s="331"/>
      <c r="CF29" s="331"/>
      <c r="CG29" s="359">
        <f t="shared" ref="CG29" si="427">SUM(CD29:CF29)</f>
        <v>0</v>
      </c>
      <c r="CH29" s="365">
        <f t="shared" ref="CH29" si="428">BU29+BY29+CC29+CG29</f>
        <v>0</v>
      </c>
      <c r="CI29" s="343"/>
      <c r="CJ29" s="331"/>
      <c r="CK29" s="331"/>
      <c r="CL29" s="332">
        <f t="shared" ref="CL29" si="429">SUM(CI29:CK29)</f>
        <v>0</v>
      </c>
      <c r="CM29" s="331"/>
      <c r="CN29" s="331"/>
      <c r="CO29" s="331"/>
      <c r="CP29" s="332">
        <f t="shared" ref="CP29" si="430">SUM(CM29:CO29)</f>
        <v>0</v>
      </c>
      <c r="CQ29" s="331"/>
      <c r="CR29" s="331"/>
      <c r="CS29" s="331"/>
      <c r="CT29" s="332">
        <f t="shared" ref="CT29" si="431">SUM(CQ29:CS29)</f>
        <v>0</v>
      </c>
      <c r="CU29" s="331"/>
      <c r="CV29" s="331"/>
      <c r="CW29" s="331"/>
      <c r="CX29" s="359">
        <f t="shared" ref="CX29" si="432">SUM(CU29:CW29)</f>
        <v>0</v>
      </c>
      <c r="CY29" s="365">
        <f t="shared" ref="CY29" si="433">CL29+CP29+CT29+CX29</f>
        <v>0</v>
      </c>
      <c r="CZ29" s="343"/>
      <c r="DA29" s="331"/>
      <c r="DB29" s="331"/>
      <c r="DC29" s="332">
        <f t="shared" ref="DC29" si="434">SUM(CZ29:DB29)</f>
        <v>0</v>
      </c>
      <c r="DD29" s="331"/>
      <c r="DE29" s="331"/>
      <c r="DF29" s="331"/>
      <c r="DG29" s="332">
        <f t="shared" ref="DG29" si="435">SUM(DD29:DF29)</f>
        <v>0</v>
      </c>
      <c r="DH29" s="331"/>
      <c r="DI29" s="331"/>
      <c r="DJ29" s="331"/>
      <c r="DK29" s="332">
        <f t="shared" ref="DK29" si="436">SUM(DH29:DJ29)</f>
        <v>0</v>
      </c>
      <c r="DL29" s="331"/>
      <c r="DM29" s="331"/>
      <c r="DN29" s="331"/>
      <c r="DO29" s="359">
        <f t="shared" ref="DO29" si="437">SUM(DL29:DN29)</f>
        <v>0</v>
      </c>
      <c r="DP29" s="365">
        <f t="shared" ref="DP29" si="438">DC29+DG29+DK29+DO29</f>
        <v>0</v>
      </c>
      <c r="DQ29" s="343"/>
      <c r="DR29" s="331"/>
      <c r="DS29" s="331"/>
      <c r="DT29" s="332">
        <f t="shared" ref="DT29" si="439">SUM(DQ29:DS29)</f>
        <v>0</v>
      </c>
      <c r="DU29" s="331"/>
      <c r="DV29" s="331"/>
      <c r="DW29" s="331"/>
      <c r="DX29" s="332">
        <f t="shared" ref="DX29" si="440">SUM(DU29:DW29)</f>
        <v>0</v>
      </c>
      <c r="DY29" s="331"/>
      <c r="DZ29" s="331"/>
      <c r="EA29" s="331"/>
      <c r="EB29" s="332">
        <f t="shared" ref="EB29" si="441">SUM(DY29:EA29)</f>
        <v>0</v>
      </c>
      <c r="EC29" s="331"/>
      <c r="ED29" s="331"/>
      <c r="EE29" s="331"/>
      <c r="EF29" s="359">
        <f t="shared" ref="EF29" si="442">SUM(EC29:EE29)</f>
        <v>0</v>
      </c>
      <c r="EG29" s="365">
        <f t="shared" ref="EG29" si="443">DT29+DX29+EB29+EF29</f>
        <v>0</v>
      </c>
      <c r="EH29" s="343"/>
      <c r="EI29" s="331"/>
      <c r="EJ29" s="331"/>
      <c r="EK29" s="332">
        <f t="shared" ref="EK29" si="444">SUM(EH29:EJ29)</f>
        <v>0</v>
      </c>
      <c r="EL29" s="331"/>
      <c r="EM29" s="331"/>
      <c r="EN29" s="331"/>
      <c r="EO29" s="332">
        <f t="shared" ref="EO29" si="445">SUM(EL29:EN29)</f>
        <v>0</v>
      </c>
      <c r="EP29" s="331"/>
      <c r="EQ29" s="331"/>
      <c r="ER29" s="331"/>
      <c r="ES29" s="332">
        <f t="shared" ref="ES29" si="446">SUM(EP29:ER29)</f>
        <v>0</v>
      </c>
      <c r="ET29" s="331"/>
      <c r="EU29" s="331"/>
      <c r="EV29" s="331"/>
      <c r="EW29" s="359">
        <f t="shared" ref="EW29" si="447">SUM(ET29:EV29)</f>
        <v>0</v>
      </c>
      <c r="EX29" s="365">
        <f t="shared" ref="EX29" si="448">EK29+EO29+ES29+EW29</f>
        <v>0</v>
      </c>
      <c r="EY29" s="438">
        <f t="shared" ca="1" si="78"/>
        <v>0</v>
      </c>
    </row>
    <row r="30" spans="1:155" ht="25.5" outlineLevel="1">
      <c r="A30" s="393" t="s">
        <v>327</v>
      </c>
      <c r="B30" s="329" t="str">
        <f>IFERROR(IF(AND(НачИнвП_Дата&lt;=B$3,КИнвП_Дата&gt;B$3),
             INDEX(График_поставки,MATCH("ИТОГО",Поставщики_ИнвП,0),MATCH(B$6,Гр_поставки_сроки,0)),
             ""),0)</f>
        <v/>
      </c>
      <c r="C30" s="329" t="str">
        <f ca="1">IFERROR(IF(AND(НачИнвП_Дата&lt;=C$3,КИнвП_Дата&gt;C$3),
             INDEX(График_поставки,MATCH("ИТОГО",Поставщики_ИнвП,0),MATCH(C$6,Гр_поставки_сроки,0)),
             ""),0)</f>
        <v/>
      </c>
      <c r="D30" s="329" t="str">
        <f ca="1">IFERROR(IF(AND(НачИнвП_Дата&lt;=D$3,КИнвП_Дата&gt;D$3),
             INDEX(График_поставки,MATCH("ИТОГО",Поставщики_ИнвП,0),MATCH(D$6,Гр_поставки_сроки,0)),
             ""),0)</f>
        <v/>
      </c>
      <c r="E30" s="330">
        <f t="shared" ca="1" si="408"/>
        <v>0</v>
      </c>
      <c r="F30" s="329" t="str">
        <f ca="1">IFERROR(IF(AND(НачИнвП_Дата&lt;=F$3,КИнвП_Дата&gt;F$3),
             INDEX(График_поставки,MATCH("ИТОГО",Поставщики_ИнвП,0),MATCH(F$6,Гр_поставки_сроки,0)),
             ""),0)</f>
        <v/>
      </c>
      <c r="G30" s="329" t="str">
        <f ca="1">IFERROR(IF(AND(НачИнвП_Дата&lt;=G$3,КИнвП_Дата&gt;G$3),
             INDEX(График_поставки,MATCH("ИТОГО",Поставщики_ИнвП,0),MATCH(G$6,Гр_поставки_сроки,0)),
             ""),0)</f>
        <v/>
      </c>
      <c r="H30" s="329" t="str">
        <f ca="1">IFERROR(IF(AND(НачИнвП_Дата&lt;=H$3,КИнвП_Дата&gt;H$3),
             INDEX(График_поставки,MATCH("ИТОГО",Поставщики_ИнвП,0),MATCH(H$6,Гр_поставки_сроки,0)),
             ""),0)</f>
        <v/>
      </c>
      <c r="I30" s="330">
        <f t="shared" ca="1" si="409"/>
        <v>0</v>
      </c>
      <c r="J30" s="329" t="str">
        <f ca="1">IFERROR(IF(AND(НачИнвП_Дата&lt;=J$3,КИнвП_Дата&gt;J$3),
             INDEX(График_поставки,MATCH("ИТОГО",Поставщики_ИнвП,0),MATCH(J$6,Гр_поставки_сроки,0)),
             ""),0)</f>
        <v/>
      </c>
      <c r="K30" s="329" t="str">
        <f ca="1">IFERROR(IF(AND(НачИнвП_Дата&lt;=K$3,КИнвП_Дата&gt;K$3),
             INDEX(График_поставки,MATCH("ИТОГО",Поставщики_ИнвП,0),MATCH(K$6,Гр_поставки_сроки,0)),
             ""),0)</f>
        <v/>
      </c>
      <c r="L30" s="329" t="str">
        <f ca="1">IFERROR(IF(AND(НачИнвП_Дата&lt;=L$3,КИнвП_Дата&gt;L$3),
             INDEX(График_поставки,MATCH("ИТОГО",Поставщики_ИнвП,0),MATCH(L$6,Гр_поставки_сроки,0)),
             ""),0)</f>
        <v/>
      </c>
      <c r="M30" s="330">
        <f t="shared" ref="M30" ca="1" si="449">SUM(J30:L30)</f>
        <v>0</v>
      </c>
      <c r="N30" s="329">
        <f ca="1">IFERROR(IF(AND(НачИнвП_Дата&lt;=N$3,КИнвП_Дата&gt;N$3),
             INDEX(График_поставки,MATCH("ИТОГО",Поставщики_ИнвП,0),MATCH(N$6,Гр_поставки_сроки,0)),
             ""),0)</f>
        <v>0</v>
      </c>
      <c r="O30" s="329">
        <f ca="1">IFERROR(IF(AND(НачИнвП_Дата&lt;=O$3,КИнвП_Дата&gt;O$3),
             INDEX(График_поставки,MATCH("ИТОГО",Поставщики_ИнвП,0),MATCH(O$6,Гр_поставки_сроки,0)),
             ""),0)</f>
        <v>0</v>
      </c>
      <c r="P30" s="329">
        <f ca="1">IFERROR(IF(AND(НачИнвП_Дата&lt;=P$3,КИнвП_Дата&gt;P$3),
             INDEX(График_поставки,MATCH("ИТОГО",Поставщики_ИнвП,0),MATCH(P$6,Гр_поставки_сроки,0)),
             ""),0)</f>
        <v>0</v>
      </c>
      <c r="Q30" s="339">
        <f t="shared" ref="Q30" ca="1" si="450">SUM(N30:P30)</f>
        <v>0</v>
      </c>
      <c r="R30" s="348">
        <f t="shared" ref="R30:R32" ca="1" si="451">SUM(E30+I30+M30+Q30)</f>
        <v>0</v>
      </c>
      <c r="S30" s="329">
        <f ca="1">IFERROR(IF(AND(НачИнвП_Дата&lt;=S$3,КИнвП_Дата&gt;S$3),
             INDEX(График_поставки,MATCH("ИТОГО",Поставщики_ИнвП,0),MATCH(S$6,Гр_поставки_сроки,0)),
             ""),0)</f>
        <v>0</v>
      </c>
      <c r="T30" s="329">
        <f ca="1">IFERROR(IF(AND(НачИнвП_Дата&lt;=T$3,КИнвП_Дата&gt;T$3),
             INDEX(График_поставки,MATCH("ИТОГО",Поставщики_ИнвП,0),MATCH(T$6,Гр_поставки_сроки,0)),
             ""),0)</f>
        <v>0</v>
      </c>
      <c r="U30" s="329">
        <f ca="1">IFERROR(IF(AND(НачИнвП_Дата&lt;=U$3,КИнвП_Дата&gt;U$3),
             INDEX(График_поставки,MATCH("ИТОГО",Поставщики_ИнвП,0),MATCH(U$6,Гр_поставки_сроки,0)),
             ""),0)</f>
        <v>0</v>
      </c>
      <c r="V30" s="330">
        <f t="shared" ref="V30" ca="1" si="452">SUM(S30:U30)</f>
        <v>0</v>
      </c>
      <c r="W30" s="329">
        <f ca="1">IFERROR(IF(AND(НачИнвП_Дата&lt;=W$3,КИнвП_Дата&gt;W$3),
             INDEX(График_поставки,MATCH("ИТОГО",Поставщики_ИнвП,0),MATCH(W$6,Гр_поставки_сроки,0)),
             ""),0)</f>
        <v>0</v>
      </c>
      <c r="X30" s="329">
        <f ca="1">IFERROR(IF(AND(НачИнвП_Дата&lt;=X$3,КИнвП_Дата&gt;X$3),
             INDEX(График_поставки,MATCH("ИТОГО",Поставщики_ИнвП,0),MATCH(X$6,Гр_поставки_сроки,0)),
             ""),0)</f>
        <v>0</v>
      </c>
      <c r="Y30" s="329">
        <f ca="1">IFERROR(IF(AND(НачИнвП_Дата&lt;=Y$3,КИнвП_Дата&gt;Y$3),
             INDEX(График_поставки,MATCH("ИТОГО",Поставщики_ИнвП,0),MATCH(Y$6,Гр_поставки_сроки,0)),
             ""),0)</f>
        <v>0</v>
      </c>
      <c r="Z30" s="330">
        <f t="shared" ref="Z30" ca="1" si="453">SUM(W30:Y30)</f>
        <v>0</v>
      </c>
      <c r="AA30" s="329">
        <f ca="1">IFERROR(IF(AND(НачИнвП_Дата&lt;=AA$3,КИнвП_Дата&gt;AA$3),
             INDEX(График_поставки,MATCH("ИТОГО",Поставщики_ИнвП,0),MATCH(AA$6,Гр_поставки_сроки,0)),
             ""),0)</f>
        <v>0</v>
      </c>
      <c r="AB30" s="329">
        <f ca="1">IFERROR(IF(AND(НачИнвП_Дата&lt;=AB$3,КИнвП_Дата&gt;AB$3),
             INDEX(График_поставки,MATCH("ИТОГО",Поставщики_ИнвП,0),MATCH(AB$6,Гр_поставки_сроки,0)),
             ""),0)</f>
        <v>0</v>
      </c>
      <c r="AC30" s="329">
        <f ca="1">IFERROR(IF(AND(НачИнвП_Дата&lt;=AC$3,КИнвП_Дата&gt;AC$3),
             INDEX(График_поставки,MATCH("ИТОГО",Поставщики_ИнвП,0),MATCH(AC$6,Гр_поставки_сроки,0)),
             ""),0)</f>
        <v>0</v>
      </c>
      <c r="AD30" s="330">
        <f t="shared" ref="AD30" ca="1" si="454">SUM(AA30:AC30)</f>
        <v>0</v>
      </c>
      <c r="AE30" s="329">
        <f ca="1">IFERROR(IF(AND(НачИнвП_Дата&lt;=AE$3,КИнвП_Дата&gt;AE$3),
             INDEX(График_поставки,MATCH("ИТОГО",Поставщики_ИнвП,0),MATCH(AE$6,Гр_поставки_сроки,0)),
             ""),0)</f>
        <v>0</v>
      </c>
      <c r="AF30" s="329">
        <f ca="1">IFERROR(IF(AND(НачИнвП_Дата&lt;=AF$3,КИнвП_Дата&gt;AF$3),
             INDEX(График_поставки,MATCH("ИТОГО",Поставщики_ИнвП,0),MATCH(AF$6,Гр_поставки_сроки,0)),
             ""),0)</f>
        <v>0</v>
      </c>
      <c r="AG30" s="329">
        <f ca="1">IFERROR(IF(AND(НачИнвП_Дата&lt;=AG$3,КИнвП_Дата&gt;AG$3),
             INDEX(График_поставки,MATCH("ИТОГО",Поставщики_ИнвП,0),MATCH(AG$6,Гр_поставки_сроки,0)),
             ""),0)</f>
        <v>0</v>
      </c>
      <c r="AH30" s="339">
        <f t="shared" ref="AH30" ca="1" si="455">SUM(AE30:AG30)</f>
        <v>0</v>
      </c>
      <c r="AI30" s="348">
        <f t="shared" ref="AI30" ca="1" si="456">SUM(V30+Z30+AD30+AH30)</f>
        <v>0</v>
      </c>
      <c r="AJ30" s="329">
        <f ca="1">IFERROR(IF(AND(НачИнвП_Дата&lt;=AJ$3,КИнвП_Дата&gt;AJ$3),
             INDEX(График_поставки,MATCH("ИТОГО",Поставщики_ИнвП,0),MATCH(AJ$6,Гр_поставки_сроки,0)),
             ""),0)</f>
        <v>0</v>
      </c>
      <c r="AK30" s="329">
        <f ca="1">IFERROR(IF(AND(НачИнвП_Дата&lt;=AK$3,КИнвП_Дата&gt;AK$3),
             INDEX(График_поставки,MATCH("ИТОГО",Поставщики_ИнвП,0),MATCH(AK$6,Гр_поставки_сроки,0)),
             ""),0)</f>
        <v>0</v>
      </c>
      <c r="AL30" s="329">
        <f ca="1">IFERROR(IF(AND(НачИнвП_Дата&lt;=AL$3,КИнвП_Дата&gt;AL$3),
             INDEX(График_поставки,MATCH("ИТОГО",Поставщики_ИнвП,0),MATCH(AL$6,Гр_поставки_сроки,0)),
             ""),0)</f>
        <v>0</v>
      </c>
      <c r="AM30" s="330">
        <f t="shared" ref="AM30" ca="1" si="457">SUM(AJ30:AL30)</f>
        <v>0</v>
      </c>
      <c r="AN30" s="329">
        <f ca="1">IFERROR(IF(AND(НачИнвП_Дата&lt;=AN$3,КИнвП_Дата&gt;AN$3),
             INDEX(График_поставки,MATCH("ИТОГО",Поставщики_ИнвП,0),MATCH(AN$6,Гр_поставки_сроки,0)),
             ""),0)</f>
        <v>0</v>
      </c>
      <c r="AO30" s="329">
        <f ca="1">IFERROR(IF(AND(НачИнвП_Дата&lt;=AO$3,КИнвП_Дата&gt;AO$3),
             INDEX(График_поставки,MATCH("ИТОГО",Поставщики_ИнвП,0),MATCH(AO$6,Гр_поставки_сроки,0)),
             ""),0)</f>
        <v>0</v>
      </c>
      <c r="AP30" s="329">
        <f ca="1">IFERROR(IF(AND(НачИнвП_Дата&lt;=AP$3,КИнвП_Дата&gt;AP$3),
             INDEX(График_поставки,MATCH("ИТОГО",Поставщики_ИнвП,0),MATCH(AP$6,Гр_поставки_сроки,0)),
             ""),0)</f>
        <v>0</v>
      </c>
      <c r="AQ30" s="330">
        <f t="shared" ref="AQ30" ca="1" si="458">SUM(AN30:AP30)</f>
        <v>0</v>
      </c>
      <c r="AR30" s="329">
        <f ca="1">IFERROR(IF(AND(НачИнвП_Дата&lt;=AR$3,КИнвП_Дата&gt;AR$3),
             INDEX(График_поставки,MATCH("ИТОГО",Поставщики_ИнвП,0),MATCH(AR$6,Гр_поставки_сроки,0)),
             ""),0)</f>
        <v>0</v>
      </c>
      <c r="AS30" s="329">
        <f ca="1">IFERROR(IF(AND(НачИнвП_Дата&lt;=AS$3,КИнвП_Дата&gt;AS$3),
             INDEX(График_поставки,MATCH("ИТОГО",Поставщики_ИнвП,0),MATCH(AS$6,Гр_поставки_сроки,0)),
             ""),0)</f>
        <v>0</v>
      </c>
      <c r="AT30" s="329">
        <f ca="1">IFERROR(IF(AND(НачИнвП_Дата&lt;=AT$3,КИнвП_Дата&gt;AT$3),
             INDEX(График_поставки,MATCH("ИТОГО",Поставщики_ИнвП,0),MATCH(AT$6,Гр_поставки_сроки,0)),
             ""),0)</f>
        <v>0</v>
      </c>
      <c r="AU30" s="330">
        <f t="shared" ref="AU30" ca="1" si="459">SUM(AR30:AT30)</f>
        <v>0</v>
      </c>
      <c r="AV30" s="329">
        <f ca="1">IFERROR(IF(AND(НачИнвП_Дата&lt;=AV$3,КИнвП_Дата&gt;AV$3),
             INDEX(График_поставки,MATCH("ИТОГО",Поставщики_ИнвП,0),MATCH(AV$6,Гр_поставки_сроки,0)),
             ""),0)</f>
        <v>0</v>
      </c>
      <c r="AW30" s="329">
        <f ca="1">IFERROR(IF(AND(НачИнвП_Дата&lt;=AW$3,КИнвП_Дата&gt;AW$3),
             INDEX(График_поставки,MATCH("ИТОГО",Поставщики_ИнвП,0),MATCH(AW$6,Гр_поставки_сроки,0)),
             ""),0)</f>
        <v>0</v>
      </c>
      <c r="AX30" s="329">
        <f ca="1">IFERROR(IF(AND(НачИнвП_Дата&lt;=AX$3,КИнвП_Дата&gt;AX$3),
             INDEX(График_поставки,MATCH("ИТОГО",Поставщики_ИнвП,0),MATCH(AX$6,Гр_поставки_сроки,0)),
             ""),0)</f>
        <v>0</v>
      </c>
      <c r="AY30" s="339">
        <f t="shared" ref="AY30" ca="1" si="460">SUM(AV30:AX30)</f>
        <v>0</v>
      </c>
      <c r="AZ30" s="348">
        <f t="shared" ref="AZ30" ca="1" si="461">SUM(AM30+AQ30+AU30+AY30)</f>
        <v>0</v>
      </c>
      <c r="BA30" s="329">
        <f ca="1">IFERROR(IF(AND(НачИнвП_Дата&lt;=BA$3,КИнвП_Дата&gt;BA$3),
             INDEX(График_поставки,MATCH("ИТОГО",Поставщики_ИнвП,0),MATCH(BA$6,Гр_поставки_сроки,0)),
             ""),0)</f>
        <v>0</v>
      </c>
      <c r="BB30" s="329">
        <f ca="1">IFERROR(IF(AND(НачИнвП_Дата&lt;=BB$3,КИнвП_Дата&gt;BB$3),
             INDEX(График_поставки,MATCH("ИТОГО",Поставщики_ИнвП,0),MATCH(BB$6,Гр_поставки_сроки,0)),
             ""),0)</f>
        <v>0</v>
      </c>
      <c r="BC30" s="329">
        <f ca="1">IFERROR(IF(AND(НачИнвП_Дата&lt;=BC$3,КИнвП_Дата&gt;BC$3),
             INDEX(График_поставки,MATCH("ИТОГО",Поставщики_ИнвП,0),MATCH(BC$6,Гр_поставки_сроки,0)),
             ""),0)</f>
        <v>0</v>
      </c>
      <c r="BD30" s="330">
        <f t="shared" ref="BD30" ca="1" si="462">SUM(BA30:BC30)</f>
        <v>0</v>
      </c>
      <c r="BE30" s="329">
        <f ca="1">IFERROR(IF(AND(НачИнвП_Дата&lt;=BE$3,КИнвП_Дата&gt;BE$3),
             INDEX(График_поставки,MATCH("ИТОГО",Поставщики_ИнвП,0),MATCH(BE$6,Гр_поставки_сроки,0)),
             ""),0)</f>
        <v>0</v>
      </c>
      <c r="BF30" s="329">
        <f ca="1">IFERROR(IF(AND(НачИнвП_Дата&lt;=BF$3,КИнвП_Дата&gt;BF$3),
             INDEX(График_поставки,MATCH("ИТОГО",Поставщики_ИнвП,0),MATCH(BF$6,Гр_поставки_сроки,0)),
             ""),0)</f>
        <v>0</v>
      </c>
      <c r="BG30" s="329">
        <f ca="1">IFERROR(IF(AND(НачИнвП_Дата&lt;=BG$3,КИнвП_Дата&gt;BG$3),
             INDEX(График_поставки,MATCH("ИТОГО",Поставщики_ИнвП,0),MATCH(BG$6,Гр_поставки_сроки,0)),
             ""),0)</f>
        <v>0</v>
      </c>
      <c r="BH30" s="330">
        <f t="shared" ref="BH30" ca="1" si="463">SUM(BE30:BG30)</f>
        <v>0</v>
      </c>
      <c r="BI30" s="329">
        <f ca="1">IFERROR(IF(AND(НачИнвП_Дата&lt;=BI$3,КИнвП_Дата&gt;BI$3),
             INDEX(График_поставки,MATCH("ИТОГО",Поставщики_ИнвП,0),MATCH(BI$6,Гр_поставки_сроки,0)),
             ""),0)</f>
        <v>0</v>
      </c>
      <c r="BJ30" s="329">
        <f ca="1">IFERROR(IF(AND(НачИнвП_Дата&lt;=BJ$3,КИнвП_Дата&gt;BJ$3),
             INDEX(График_поставки,MATCH("ИТОГО",Поставщики_ИнвП,0),MATCH(BJ$6,Гр_поставки_сроки,0)),
             ""),0)</f>
        <v>0</v>
      </c>
      <c r="BK30" s="329">
        <f ca="1">IFERROR(IF(AND(НачИнвП_Дата&lt;=BK$3,КИнвП_Дата&gt;BK$3),
             INDEX(График_поставки,MATCH("ИТОГО",Поставщики_ИнвП,0),MATCH(BK$6,Гр_поставки_сроки,0)),
             ""),0)</f>
        <v>0</v>
      </c>
      <c r="BL30" s="330">
        <f t="shared" ref="BL30" ca="1" si="464">SUM(BI30:BK30)</f>
        <v>0</v>
      </c>
      <c r="BM30" s="329">
        <f ca="1">IFERROR(IF(AND(НачИнвП_Дата&lt;=BM$3,КИнвП_Дата&gt;BM$3),
             INDEX(График_поставки,MATCH("ИТОГО",Поставщики_ИнвП,0),MATCH(BM$6,Гр_поставки_сроки,0)),
             ""),0)</f>
        <v>0</v>
      </c>
      <c r="BN30" s="329">
        <f ca="1">IFERROR(IF(AND(НачИнвП_Дата&lt;=BN$3,КИнвП_Дата&gt;BN$3),
             INDEX(График_поставки,MATCH("ИТОГО",Поставщики_ИнвП,0),MATCH(BN$6,Гр_поставки_сроки,0)),
             ""),0)</f>
        <v>0</v>
      </c>
      <c r="BO30" s="329">
        <f ca="1">IFERROR(IF(AND(НачИнвП_Дата&lt;=BO$3,КИнвП_Дата&gt;BO$3),
             INDEX(График_поставки,MATCH("ИТОГО",Поставщики_ИнвП,0),MATCH(BO$6,Гр_поставки_сроки,0)),
             ""),0)</f>
        <v>0</v>
      </c>
      <c r="BP30" s="339">
        <f t="shared" ref="BP30" ca="1" si="465">SUM(BM30:BO30)</f>
        <v>0</v>
      </c>
      <c r="BQ30" s="348">
        <f t="shared" ref="BQ30" ca="1" si="466">SUM(BD30+BH30+BL30+BP30)</f>
        <v>0</v>
      </c>
      <c r="BR30" s="329">
        <f ca="1">IFERROR(IF(AND(НачИнвП_Дата&lt;=BR$3,КИнвП_Дата&gt;BR$3),
             INDEX(График_поставки,MATCH("ИТОГО",Поставщики_ИнвП,0),MATCH(BR$6,Гр_поставки_сроки,0)),
             ""),0)</f>
        <v>0</v>
      </c>
      <c r="BS30" s="329">
        <f ca="1">IFERROR(IF(AND(НачИнвП_Дата&lt;=BS$3,КИнвП_Дата&gt;BS$3),
             INDEX(График_поставки,MATCH("ИТОГО",Поставщики_ИнвП,0),MATCH(BS$6,Гр_поставки_сроки,0)),
             ""),0)</f>
        <v>0</v>
      </c>
      <c r="BT30" s="329">
        <f ca="1">IFERROR(IF(AND(НачИнвП_Дата&lt;=BT$3,КИнвП_Дата&gt;BT$3),
             INDEX(График_поставки,MATCH("ИТОГО",Поставщики_ИнвП,0),MATCH(BT$6,Гр_поставки_сроки,0)),
             ""),0)</f>
        <v>0</v>
      </c>
      <c r="BU30" s="330">
        <f t="shared" ref="BU30" ca="1" si="467">SUM(BR30:BT30)</f>
        <v>0</v>
      </c>
      <c r="BV30" s="329">
        <f ca="1">IFERROR(IF(AND(НачИнвП_Дата&lt;=BV$3,КИнвП_Дата&gt;BV$3),
             INDEX(График_поставки,MATCH("ИТОГО",Поставщики_ИнвП,0),MATCH(BV$6,Гр_поставки_сроки,0)),
             ""),0)</f>
        <v>0</v>
      </c>
      <c r="BW30" s="329">
        <f ca="1">IFERROR(IF(AND(НачИнвП_Дата&lt;=BW$3,КИнвП_Дата&gt;BW$3),
             INDEX(График_поставки,MATCH("ИТОГО",Поставщики_ИнвП,0),MATCH(BW$6,Гр_поставки_сроки,0)),
             ""),0)</f>
        <v>0</v>
      </c>
      <c r="BX30" s="329">
        <f ca="1">IFERROR(IF(AND(НачИнвП_Дата&lt;=BX$3,КИнвП_Дата&gt;BX$3),
             INDEX(График_поставки,MATCH("ИТОГО",Поставщики_ИнвП,0),MATCH(BX$6,Гр_поставки_сроки,0)),
             ""),0)</f>
        <v>0</v>
      </c>
      <c r="BY30" s="330">
        <f t="shared" ref="BY30" ca="1" si="468">SUM(BV30:BX30)</f>
        <v>0</v>
      </c>
      <c r="BZ30" s="329">
        <f ca="1">IFERROR(IF(AND(НачИнвП_Дата&lt;=BZ$3,КИнвП_Дата&gt;BZ$3),
             INDEX(График_поставки,MATCH("ИТОГО",Поставщики_ИнвП,0),MATCH(BZ$6,Гр_поставки_сроки,0)),
             ""),0)</f>
        <v>0</v>
      </c>
      <c r="CA30" s="329">
        <f ca="1">IFERROR(IF(AND(НачИнвП_Дата&lt;=CA$3,КИнвП_Дата&gt;CA$3),
             INDEX(График_поставки,MATCH("ИТОГО",Поставщики_ИнвП,0),MATCH(CA$6,Гр_поставки_сроки,0)),
             ""),0)</f>
        <v>0</v>
      </c>
      <c r="CB30" s="329">
        <f ca="1">IFERROR(IF(AND(НачИнвП_Дата&lt;=CB$3,КИнвП_Дата&gt;CB$3),
             INDEX(График_поставки,MATCH("ИТОГО",Поставщики_ИнвП,0),MATCH(CB$6,Гр_поставки_сроки,0)),
             ""),0)</f>
        <v>0</v>
      </c>
      <c r="CC30" s="330">
        <f t="shared" ref="CC30" ca="1" si="469">SUM(BZ30:CB30)</f>
        <v>0</v>
      </c>
      <c r="CD30" s="329">
        <f ca="1">IFERROR(IF(AND(НачИнвП_Дата&lt;=CD$3,КИнвП_Дата&gt;CD$3),
             INDEX(График_поставки,MATCH("ИТОГО",Поставщики_ИнвП,0),MATCH(CD$6,Гр_поставки_сроки,0)),
             ""),0)</f>
        <v>0</v>
      </c>
      <c r="CE30" s="329">
        <f ca="1">IFERROR(IF(AND(НачИнвП_Дата&lt;=CE$3,КИнвП_Дата&gt;CE$3),
             INDEX(График_поставки,MATCH("ИТОГО",Поставщики_ИнвП,0),MATCH(CE$6,Гр_поставки_сроки,0)),
             ""),0)</f>
        <v>0</v>
      </c>
      <c r="CF30" s="329">
        <f ca="1">IFERROR(IF(AND(НачИнвП_Дата&lt;=CF$3,КИнвП_Дата&gt;CF$3),
             INDEX(График_поставки,MATCH("ИТОГО",Поставщики_ИнвП,0),MATCH(CF$6,Гр_поставки_сроки,0)),
             ""),0)</f>
        <v>0</v>
      </c>
      <c r="CG30" s="339">
        <f t="shared" ref="CG30" ca="1" si="470">SUM(CD30:CF30)</f>
        <v>0</v>
      </c>
      <c r="CH30" s="348">
        <f t="shared" ref="CH30" ca="1" si="471">SUM(BU30+BY30+CC30+CG30)</f>
        <v>0</v>
      </c>
      <c r="CI30" s="329">
        <f ca="1">IFERROR(IF(AND(НачИнвП_Дата&lt;=CI$3,КИнвП_Дата&gt;CI$3),
             INDEX(График_поставки,MATCH("ИТОГО",Поставщики_ИнвП,0),MATCH(CI$6,Гр_поставки_сроки,0)),
             ""),0)</f>
        <v>0</v>
      </c>
      <c r="CJ30" s="329">
        <f ca="1">IFERROR(IF(AND(НачИнвП_Дата&lt;=CJ$3,КИнвП_Дата&gt;CJ$3),
             INDEX(График_поставки,MATCH("ИТОГО",Поставщики_ИнвП,0),MATCH(CJ$6,Гр_поставки_сроки,0)),
             ""),0)</f>
        <v>0</v>
      </c>
      <c r="CK30" s="329">
        <f ca="1">IFERROR(IF(AND(НачИнвП_Дата&lt;=CK$3,КИнвП_Дата&gt;CK$3),
             INDEX(График_поставки,MATCH("ИТОГО",Поставщики_ИнвП,0),MATCH(CK$6,Гр_поставки_сроки,0)),
             ""),0)</f>
        <v>0</v>
      </c>
      <c r="CL30" s="330">
        <f t="shared" ref="CL30" ca="1" si="472">SUM(CI30:CK30)</f>
        <v>0</v>
      </c>
      <c r="CM30" s="329">
        <f ca="1">IFERROR(IF(AND(НачИнвП_Дата&lt;=CM$3,КИнвП_Дата&gt;CM$3),
             INDEX(График_поставки,MATCH("ИТОГО",Поставщики_ИнвП,0),MATCH(CM$6,Гр_поставки_сроки,0)),
             ""),0)</f>
        <v>0</v>
      </c>
      <c r="CN30" s="329">
        <f ca="1">IFERROR(IF(AND(НачИнвП_Дата&lt;=CN$3,КИнвП_Дата&gt;CN$3),
             INDEX(График_поставки,MATCH("ИТОГО",Поставщики_ИнвП,0),MATCH(CN$6,Гр_поставки_сроки,0)),
             ""),0)</f>
        <v>0</v>
      </c>
      <c r="CO30" s="329">
        <f ca="1">IFERROR(IF(AND(НачИнвП_Дата&lt;=CO$3,КИнвП_Дата&gt;CO$3),
             INDEX(График_поставки,MATCH("ИТОГО",Поставщики_ИнвП,0),MATCH(CO$6,Гр_поставки_сроки,0)),
             ""),0)</f>
        <v>0</v>
      </c>
      <c r="CP30" s="330">
        <f t="shared" ref="CP30" ca="1" si="473">SUM(CM30:CO30)</f>
        <v>0</v>
      </c>
      <c r="CQ30" s="329">
        <f ca="1">IFERROR(IF(AND(НачИнвП_Дата&lt;=CQ$3,КИнвП_Дата&gt;CQ$3),
             INDEX(График_поставки,MATCH("ИТОГО",Поставщики_ИнвП,0),MATCH(CQ$6,Гр_поставки_сроки,0)),
             ""),0)</f>
        <v>0</v>
      </c>
      <c r="CR30" s="329">
        <f ca="1">IFERROR(IF(AND(НачИнвП_Дата&lt;=CR$3,КИнвП_Дата&gt;CR$3),
             INDEX(График_поставки,MATCH("ИТОГО",Поставщики_ИнвП,0),MATCH(CR$6,Гр_поставки_сроки,0)),
             ""),0)</f>
        <v>0</v>
      </c>
      <c r="CS30" s="329">
        <f ca="1">IFERROR(IF(AND(НачИнвП_Дата&lt;=CS$3,КИнвП_Дата&gt;CS$3),
             INDEX(График_поставки,MATCH("ИТОГО",Поставщики_ИнвП,0),MATCH(CS$6,Гр_поставки_сроки,0)),
             ""),0)</f>
        <v>0</v>
      </c>
      <c r="CT30" s="330">
        <f t="shared" ref="CT30" ca="1" si="474">SUM(CQ30:CS30)</f>
        <v>0</v>
      </c>
      <c r="CU30" s="329">
        <f ca="1">IFERROR(IF(AND(НачИнвП_Дата&lt;=CU$3,КИнвП_Дата&gt;CU$3),
             INDEX(График_поставки,MATCH("ИТОГО",Поставщики_ИнвП,0),MATCH(CU$6,Гр_поставки_сроки,0)),
             ""),0)</f>
        <v>0</v>
      </c>
      <c r="CV30" s="329">
        <f ca="1">IFERROR(IF(AND(НачИнвП_Дата&lt;=CV$3,КИнвП_Дата&gt;CV$3),
             INDEX(График_поставки,MATCH("ИТОГО",Поставщики_ИнвП,0),MATCH(CV$6,Гр_поставки_сроки,0)),
             ""),0)</f>
        <v>0</v>
      </c>
      <c r="CW30" s="329">
        <f ca="1">IFERROR(IF(AND(НачИнвП_Дата&lt;=CW$3,КИнвП_Дата&gt;CW$3),
             INDEX(График_поставки,MATCH("ИТОГО",Поставщики_ИнвП,0),MATCH(CW$6,Гр_поставки_сроки,0)),
             ""),0)</f>
        <v>0</v>
      </c>
      <c r="CX30" s="339">
        <f t="shared" ref="CX30" ca="1" si="475">SUM(CU30:CW30)</f>
        <v>0</v>
      </c>
      <c r="CY30" s="348">
        <f t="shared" ref="CY30" ca="1" si="476">SUM(CL30+CP30+CT30+CX30)</f>
        <v>0</v>
      </c>
      <c r="CZ30" s="329">
        <f ca="1">IFERROR(IF(AND(НачИнвП_Дата&lt;=CZ$3,КИнвП_Дата&gt;CZ$3),
             INDEX(График_поставки,MATCH("ИТОГО",Поставщики_ИнвП,0),MATCH(CZ$6,Гр_поставки_сроки,0)),
             ""),0)</f>
        <v>0</v>
      </c>
      <c r="DA30" s="329">
        <f ca="1">IFERROR(IF(AND(НачИнвП_Дата&lt;=DA$3,КИнвП_Дата&gt;DA$3),
             INDEX(График_поставки,MATCH("ИТОГО",Поставщики_ИнвП,0),MATCH(DA$6,Гр_поставки_сроки,0)),
             ""),0)</f>
        <v>0</v>
      </c>
      <c r="DB30" s="329">
        <f ca="1">IFERROR(IF(AND(НачИнвП_Дата&lt;=DB$3,КИнвП_Дата&gt;DB$3),
             INDEX(График_поставки,MATCH("ИТОГО",Поставщики_ИнвП,0),MATCH(DB$6,Гр_поставки_сроки,0)),
             ""),0)</f>
        <v>0</v>
      </c>
      <c r="DC30" s="330">
        <f t="shared" ref="DC30" ca="1" si="477">SUM(CZ30:DB30)</f>
        <v>0</v>
      </c>
      <c r="DD30" s="329">
        <f ca="1">IFERROR(IF(AND(НачИнвП_Дата&lt;=DD$3,КИнвП_Дата&gt;DD$3),
             INDEX(График_поставки,MATCH("ИТОГО",Поставщики_ИнвП,0),MATCH(DD$6,Гр_поставки_сроки,0)),
             ""),0)</f>
        <v>0</v>
      </c>
      <c r="DE30" s="329">
        <f ca="1">IFERROR(IF(AND(НачИнвП_Дата&lt;=DE$3,КИнвП_Дата&gt;DE$3),
             INDEX(График_поставки,MATCH("ИТОГО",Поставщики_ИнвП,0),MATCH(DE$6,Гр_поставки_сроки,0)),
             ""),0)</f>
        <v>0</v>
      </c>
      <c r="DF30" s="329">
        <f ca="1">IFERROR(IF(AND(НачИнвП_Дата&lt;=DF$3,КИнвП_Дата&gt;DF$3),
             INDEX(График_поставки,MATCH("ИТОГО",Поставщики_ИнвП,0),MATCH(DF$6,Гр_поставки_сроки,0)),
             ""),0)</f>
        <v>0</v>
      </c>
      <c r="DG30" s="330">
        <f t="shared" ref="DG30" ca="1" si="478">SUM(DD30:DF30)</f>
        <v>0</v>
      </c>
      <c r="DH30" s="329">
        <f ca="1">IFERROR(IF(AND(НачИнвП_Дата&lt;=DH$3,КИнвП_Дата&gt;DH$3),
             INDEX(График_поставки,MATCH("ИТОГО",Поставщики_ИнвП,0),MATCH(DH$6,Гр_поставки_сроки,0)),
             ""),0)</f>
        <v>0</v>
      </c>
      <c r="DI30" s="329">
        <f ca="1">IFERROR(IF(AND(НачИнвП_Дата&lt;=DI$3,КИнвП_Дата&gt;DI$3),
             INDEX(График_поставки,MATCH("ИТОГО",Поставщики_ИнвП,0),MATCH(DI$6,Гр_поставки_сроки,0)),
             ""),0)</f>
        <v>0</v>
      </c>
      <c r="DJ30" s="329">
        <f ca="1">IFERROR(IF(AND(НачИнвП_Дата&lt;=DJ$3,КИнвП_Дата&gt;DJ$3),
             INDEX(График_поставки,MATCH("ИТОГО",Поставщики_ИнвП,0),MATCH(DJ$6,Гр_поставки_сроки,0)),
             ""),0)</f>
        <v>0</v>
      </c>
      <c r="DK30" s="330">
        <f t="shared" ref="DK30" ca="1" si="479">SUM(DH30:DJ30)</f>
        <v>0</v>
      </c>
      <c r="DL30" s="329">
        <f ca="1">IFERROR(IF(AND(НачИнвП_Дата&lt;=DL$3,КИнвП_Дата&gt;DL$3),
             INDEX(График_поставки,MATCH("ИТОГО",Поставщики_ИнвП,0),MATCH(DL$6,Гр_поставки_сроки,0)),
             ""),0)</f>
        <v>0</v>
      </c>
      <c r="DM30" s="329">
        <f ca="1">IFERROR(IF(AND(НачИнвП_Дата&lt;=DM$3,КИнвП_Дата&gt;DM$3),
             INDEX(График_поставки,MATCH("ИТОГО",Поставщики_ИнвП,0),MATCH(DM$6,Гр_поставки_сроки,0)),
             ""),0)</f>
        <v>0</v>
      </c>
      <c r="DN30" s="329">
        <f ca="1">IFERROR(IF(AND(НачИнвП_Дата&lt;=DN$3,КИнвП_Дата&gt;DN$3),
             INDEX(График_поставки,MATCH("ИТОГО",Поставщики_ИнвП,0),MATCH(DN$6,Гр_поставки_сроки,0)),
             ""),0)</f>
        <v>0</v>
      </c>
      <c r="DO30" s="339">
        <f t="shared" ref="DO30" ca="1" si="480">SUM(DL30:DN30)</f>
        <v>0</v>
      </c>
      <c r="DP30" s="348">
        <f t="shared" ref="DP30" ca="1" si="481">SUM(DC30+DG30+DK30+DO30)</f>
        <v>0</v>
      </c>
      <c r="DQ30" s="329">
        <f ca="1">IFERROR(IF(AND(НачИнвП_Дата&lt;=DQ$3,КИнвП_Дата&gt;DQ$3),
             INDEX(График_поставки,MATCH("ИТОГО",Поставщики_ИнвП,0),MATCH(DQ$6,Гр_поставки_сроки,0)),
             ""),0)</f>
        <v>0</v>
      </c>
      <c r="DR30" s="329">
        <f ca="1">IFERROR(IF(AND(НачИнвП_Дата&lt;=DR$3,КИнвП_Дата&gt;DR$3),
             INDEX(График_поставки,MATCH("ИТОГО",Поставщики_ИнвП,0),MATCH(DR$6,Гр_поставки_сроки,0)),
             ""),0)</f>
        <v>0</v>
      </c>
      <c r="DS30" s="329">
        <f ca="1">IFERROR(IF(AND(НачИнвП_Дата&lt;=DS$3,КИнвП_Дата&gt;DS$3),
             INDEX(График_поставки,MATCH("ИТОГО",Поставщики_ИнвП,0),MATCH(DS$6,Гр_поставки_сроки,0)),
             ""),0)</f>
        <v>0</v>
      </c>
      <c r="DT30" s="330">
        <f t="shared" ref="DT30" ca="1" si="482">SUM(DQ30:DS30)</f>
        <v>0</v>
      </c>
      <c r="DU30" s="329">
        <f ca="1">IFERROR(IF(AND(НачИнвП_Дата&lt;=DU$3,КИнвП_Дата&gt;DU$3),
             INDEX(График_поставки,MATCH("ИТОГО",Поставщики_ИнвП,0),MATCH(DU$6,Гр_поставки_сроки,0)),
             ""),0)</f>
        <v>0</v>
      </c>
      <c r="DV30" s="329">
        <f ca="1">IFERROR(IF(AND(НачИнвП_Дата&lt;=DV$3,КИнвП_Дата&gt;DV$3),
             INDEX(График_поставки,MATCH("ИТОГО",Поставщики_ИнвП,0),MATCH(DV$6,Гр_поставки_сроки,0)),
             ""),0)</f>
        <v>0</v>
      </c>
      <c r="DW30" s="329">
        <f ca="1">IFERROR(IF(AND(НачИнвП_Дата&lt;=DW$3,КИнвП_Дата&gt;DW$3),
             INDEX(График_поставки,MATCH("ИТОГО",Поставщики_ИнвП,0),MATCH(DW$6,Гр_поставки_сроки,0)),
             ""),0)</f>
        <v>0</v>
      </c>
      <c r="DX30" s="330">
        <f t="shared" ref="DX30" ca="1" si="483">SUM(DU30:DW30)</f>
        <v>0</v>
      </c>
      <c r="DY30" s="329">
        <f ca="1">IFERROR(IF(AND(НачИнвП_Дата&lt;=DY$3,КИнвП_Дата&gt;DY$3),
             INDEX(График_поставки,MATCH("ИТОГО",Поставщики_ИнвП,0),MATCH(DY$6,Гр_поставки_сроки,0)),
             ""),0)</f>
        <v>0</v>
      </c>
      <c r="DZ30" s="329">
        <f ca="1">IFERROR(IF(AND(НачИнвП_Дата&lt;=DZ$3,КИнвП_Дата&gt;DZ$3),
             INDEX(График_поставки,MATCH("ИТОГО",Поставщики_ИнвП,0),MATCH(DZ$6,Гр_поставки_сроки,0)),
             ""),0)</f>
        <v>0</v>
      </c>
      <c r="EA30" s="329">
        <f ca="1">IFERROR(IF(AND(НачИнвП_Дата&lt;=EA$3,КИнвП_Дата&gt;EA$3),
             INDEX(График_поставки,MATCH("ИТОГО",Поставщики_ИнвП,0),MATCH(EA$6,Гр_поставки_сроки,0)),
             ""),0)</f>
        <v>0</v>
      </c>
      <c r="EB30" s="330">
        <f t="shared" ref="EB30" ca="1" si="484">SUM(DY30:EA30)</f>
        <v>0</v>
      </c>
      <c r="EC30" s="329">
        <f ca="1">IFERROR(IF(AND(НачИнвП_Дата&lt;=EC$3,КИнвП_Дата&gt;EC$3),
             INDEX(График_поставки,MATCH("ИТОГО",Поставщики_ИнвП,0),MATCH(EC$6,Гр_поставки_сроки,0)),
             ""),0)</f>
        <v>0</v>
      </c>
      <c r="ED30" s="329">
        <f ca="1">IFERROR(IF(AND(НачИнвП_Дата&lt;=ED$3,КИнвП_Дата&gt;ED$3),
             INDEX(График_поставки,MATCH("ИТОГО",Поставщики_ИнвП,0),MATCH(ED$6,Гр_поставки_сроки,0)),
             ""),0)</f>
        <v>0</v>
      </c>
      <c r="EE30" s="329">
        <f ca="1">IFERROR(IF(AND(НачИнвП_Дата&lt;=EE$3,КИнвП_Дата&gt;EE$3),
             INDEX(График_поставки,MATCH("ИТОГО",Поставщики_ИнвП,0),MATCH(EE$6,Гр_поставки_сроки,0)),
             ""),0)</f>
        <v>0</v>
      </c>
      <c r="EF30" s="339">
        <f t="shared" ref="EF30" ca="1" si="485">SUM(EC30:EE30)</f>
        <v>0</v>
      </c>
      <c r="EG30" s="348">
        <f t="shared" ref="EG30" ca="1" si="486">SUM(DT30+DX30+EB30+EF30)</f>
        <v>0</v>
      </c>
      <c r="EH30" s="329">
        <f ca="1">IFERROR(IF(AND(НачИнвП_Дата&lt;=EH$3,КИнвП_Дата&gt;EH$3),
             INDEX(График_поставки,MATCH("ИТОГО",Поставщики_ИнвП,0),MATCH(EH$6,Гр_поставки_сроки,0)),
             ""),0)</f>
        <v>0</v>
      </c>
      <c r="EI30" s="329">
        <f ca="1">IFERROR(IF(AND(НачИнвП_Дата&lt;=EI$3,КИнвП_Дата&gt;EI$3),
             INDEX(График_поставки,MATCH("ИТОГО",Поставщики_ИнвП,0),MATCH(EI$6,Гр_поставки_сроки,0)),
             ""),0)</f>
        <v>0</v>
      </c>
      <c r="EJ30" s="329">
        <f ca="1">IFERROR(IF(AND(НачИнвП_Дата&lt;=EJ$3,КИнвП_Дата&gt;EJ$3),
             INDEX(График_поставки,MATCH("ИТОГО",Поставщики_ИнвП,0),MATCH(EJ$6,Гр_поставки_сроки,0)),
             ""),0)</f>
        <v>0</v>
      </c>
      <c r="EK30" s="330">
        <f t="shared" ref="EK30" ca="1" si="487">SUM(EH30:EJ30)</f>
        <v>0</v>
      </c>
      <c r="EL30" s="329">
        <f ca="1">IFERROR(IF(AND(НачИнвП_Дата&lt;=EL$3,КИнвП_Дата&gt;EL$3),
             INDEX(График_поставки,MATCH("ИТОГО",Поставщики_ИнвП,0),MATCH(EL$6,Гр_поставки_сроки,0)),
             ""),0)</f>
        <v>0</v>
      </c>
      <c r="EM30" s="329">
        <f ca="1">IFERROR(IF(AND(НачИнвП_Дата&lt;=EM$3,КИнвП_Дата&gt;EM$3),
             INDEX(График_поставки,MATCH("ИТОГО",Поставщики_ИнвП,0),MATCH(EM$6,Гр_поставки_сроки,0)),
             ""),0)</f>
        <v>0</v>
      </c>
      <c r="EN30" s="329">
        <f ca="1">IFERROR(IF(AND(НачИнвП_Дата&lt;=EN$3,КИнвП_Дата&gt;EN$3),
             INDEX(График_поставки,MATCH("ИТОГО",Поставщики_ИнвП,0),MATCH(EN$6,Гр_поставки_сроки,0)),
             ""),0)</f>
        <v>0</v>
      </c>
      <c r="EO30" s="330">
        <f t="shared" ref="EO30" ca="1" si="488">SUM(EL30:EN30)</f>
        <v>0</v>
      </c>
      <c r="EP30" s="329">
        <f ca="1">IFERROR(IF(AND(НачИнвП_Дата&lt;=EP$3,КИнвП_Дата&gt;EP$3),
             INDEX(График_поставки,MATCH("ИТОГО",Поставщики_ИнвП,0),MATCH(EP$6,Гр_поставки_сроки,0)),
             ""),0)</f>
        <v>0</v>
      </c>
      <c r="EQ30" s="329">
        <f ca="1">IFERROR(IF(AND(НачИнвП_Дата&lt;=EQ$3,КИнвП_Дата&gt;EQ$3),
             INDEX(График_поставки,MATCH("ИТОГО",Поставщики_ИнвП,0),MATCH(EQ$6,Гр_поставки_сроки,0)),
             ""),0)</f>
        <v>0</v>
      </c>
      <c r="ER30" s="329">
        <f ca="1">IFERROR(IF(AND(НачИнвП_Дата&lt;=ER$3,КИнвП_Дата&gt;ER$3),
             INDEX(График_поставки,MATCH("ИТОГО",Поставщики_ИнвП,0),MATCH(ER$6,Гр_поставки_сроки,0)),
             ""),0)</f>
        <v>0</v>
      </c>
      <c r="ES30" s="330">
        <f t="shared" ref="ES30" ca="1" si="489">SUM(EP30:ER30)</f>
        <v>0</v>
      </c>
      <c r="ET30" s="329">
        <f ca="1">IFERROR(IF(AND(НачИнвП_Дата&lt;=ET$3,КИнвП_Дата&gt;ET$3),
             INDEX(График_поставки,MATCH("ИТОГО",Поставщики_ИнвП,0),MATCH(ET$6,Гр_поставки_сроки,0)),
             ""),0)</f>
        <v>0</v>
      </c>
      <c r="EU30" s="329">
        <f ca="1">IFERROR(IF(AND(НачИнвП_Дата&lt;=EU$3,КИнвП_Дата&gt;EU$3),
             INDEX(График_поставки,MATCH("ИТОГО",Поставщики_ИнвП,0),MATCH(EU$6,Гр_поставки_сроки,0)),
             ""),0)</f>
        <v>0</v>
      </c>
      <c r="EV30" s="329">
        <f ca="1">IFERROR(IF(AND(НачИнвП_Дата&lt;=EV$3,КИнвП_Дата&gt;EV$3),
             INDEX(График_поставки,MATCH("ИТОГО",Поставщики_ИнвП,0),MATCH(EV$6,Гр_поставки_сроки,0)),
             ""),0)</f>
        <v>0</v>
      </c>
      <c r="EW30" s="339">
        <f t="shared" ref="EW30" ca="1" si="490">SUM(ET30:EV30)</f>
        <v>0</v>
      </c>
      <c r="EX30" s="348">
        <f t="shared" ref="EX30" ca="1" si="491">SUM(EK30+EO30+ES30+EW30)</f>
        <v>0</v>
      </c>
      <c r="EY30" s="438">
        <f t="shared" ca="1" si="78"/>
        <v>0</v>
      </c>
    </row>
    <row r="31" spans="1:155" outlineLevel="1">
      <c r="A31" s="209" t="s">
        <v>198</v>
      </c>
      <c r="B31" s="329"/>
      <c r="C31" s="329"/>
      <c r="D31" s="329"/>
      <c r="E31" s="330">
        <f t="shared" si="408"/>
        <v>0</v>
      </c>
      <c r="F31" s="329"/>
      <c r="G31" s="329"/>
      <c r="H31" s="329"/>
      <c r="I31" s="330">
        <f t="shared" si="409"/>
        <v>0</v>
      </c>
      <c r="J31" s="329"/>
      <c r="K31" s="329"/>
      <c r="L31" s="329"/>
      <c r="M31" s="330">
        <f t="shared" ref="M31" si="492">SUM(J31:L31)</f>
        <v>0</v>
      </c>
      <c r="N31" s="329"/>
      <c r="O31" s="329"/>
      <c r="P31" s="329"/>
      <c r="Q31" s="339">
        <f t="shared" ref="Q31" si="493">SUM(N31:P31)</f>
        <v>0</v>
      </c>
      <c r="R31" s="348">
        <f>E31+I31+M31+Q31</f>
        <v>0</v>
      </c>
      <c r="S31" s="343"/>
      <c r="T31" s="331"/>
      <c r="U31" s="331"/>
      <c r="V31" s="332">
        <f>SUM(S31:U31)</f>
        <v>0</v>
      </c>
      <c r="W31" s="331"/>
      <c r="X31" s="331"/>
      <c r="Y31" s="331"/>
      <c r="Z31" s="332">
        <f>SUM(W31:Y31)</f>
        <v>0</v>
      </c>
      <c r="AA31" s="331"/>
      <c r="AB31" s="331"/>
      <c r="AC31" s="331"/>
      <c r="AD31" s="332">
        <f t="shared" ref="AD31" si="494">SUM(AA31:AC31)</f>
        <v>0</v>
      </c>
      <c r="AE31" s="331"/>
      <c r="AF31" s="331"/>
      <c r="AG31" s="331"/>
      <c r="AH31" s="359">
        <f t="shared" ref="AH31" si="495">SUM(AE31:AG31)</f>
        <v>0</v>
      </c>
      <c r="AI31" s="365">
        <f>V31+Z31+AD31+AH31</f>
        <v>0</v>
      </c>
      <c r="AJ31" s="343"/>
      <c r="AK31" s="331"/>
      <c r="AL31" s="331"/>
      <c r="AM31" s="332">
        <f t="shared" ref="AM31" si="496">SUM(AJ31:AL31)</f>
        <v>0</v>
      </c>
      <c r="AN31" s="331"/>
      <c r="AO31" s="331"/>
      <c r="AP31" s="331"/>
      <c r="AQ31" s="332">
        <f t="shared" ref="AQ31" si="497">SUM(AN31:AP31)</f>
        <v>0</v>
      </c>
      <c r="AR31" s="331"/>
      <c r="AS31" s="331"/>
      <c r="AT31" s="331"/>
      <c r="AU31" s="332">
        <f t="shared" ref="AU31" si="498">SUM(AR31:AT31)</f>
        <v>0</v>
      </c>
      <c r="AV31" s="331"/>
      <c r="AW31" s="331"/>
      <c r="AX31" s="331"/>
      <c r="AY31" s="359">
        <f t="shared" ref="AY31" si="499">SUM(AV31:AX31)</f>
        <v>0</v>
      </c>
      <c r="AZ31" s="365">
        <f t="shared" ref="AZ31" si="500">AM31+AQ31+AU31+AY31</f>
        <v>0</v>
      </c>
      <c r="BA31" s="343"/>
      <c r="BB31" s="331"/>
      <c r="BC31" s="331"/>
      <c r="BD31" s="332">
        <f t="shared" ref="BD31" si="501">SUM(BA31:BC31)</f>
        <v>0</v>
      </c>
      <c r="BE31" s="331"/>
      <c r="BF31" s="331"/>
      <c r="BG31" s="331"/>
      <c r="BH31" s="332">
        <f t="shared" ref="BH31" si="502">SUM(BE31:BG31)</f>
        <v>0</v>
      </c>
      <c r="BI31" s="331"/>
      <c r="BJ31" s="331"/>
      <c r="BK31" s="331"/>
      <c r="BL31" s="332">
        <f t="shared" ref="BL31" si="503">SUM(BI31:BK31)</f>
        <v>0</v>
      </c>
      <c r="BM31" s="331"/>
      <c r="BN31" s="331"/>
      <c r="BO31" s="331"/>
      <c r="BP31" s="359">
        <f t="shared" ref="BP31" si="504">SUM(BM31:BO31)</f>
        <v>0</v>
      </c>
      <c r="BQ31" s="365">
        <f t="shared" ref="BQ31" si="505">BD31+BH31+BL31+BP31</f>
        <v>0</v>
      </c>
      <c r="BR31" s="343"/>
      <c r="BS31" s="331"/>
      <c r="BT31" s="331"/>
      <c r="BU31" s="332">
        <f t="shared" ref="BU31" si="506">SUM(BR31:BT31)</f>
        <v>0</v>
      </c>
      <c r="BV31" s="331"/>
      <c r="BW31" s="331"/>
      <c r="BX31" s="331"/>
      <c r="BY31" s="332">
        <f t="shared" ref="BY31" si="507">SUM(BV31:BX31)</f>
        <v>0</v>
      </c>
      <c r="BZ31" s="331"/>
      <c r="CA31" s="331"/>
      <c r="CB31" s="331"/>
      <c r="CC31" s="332">
        <f t="shared" ref="CC31" si="508">SUM(BZ31:CB31)</f>
        <v>0</v>
      </c>
      <c r="CD31" s="331"/>
      <c r="CE31" s="331"/>
      <c r="CF31" s="331"/>
      <c r="CG31" s="359">
        <f t="shared" ref="CG31" si="509">SUM(CD31:CF31)</f>
        <v>0</v>
      </c>
      <c r="CH31" s="365">
        <f t="shared" ref="CH31" si="510">BU31+BY31+CC31+CG31</f>
        <v>0</v>
      </c>
      <c r="CI31" s="343"/>
      <c r="CJ31" s="331"/>
      <c r="CK31" s="331"/>
      <c r="CL31" s="332">
        <f t="shared" ref="CL31" si="511">SUM(CI31:CK31)</f>
        <v>0</v>
      </c>
      <c r="CM31" s="331"/>
      <c r="CN31" s="331"/>
      <c r="CO31" s="331"/>
      <c r="CP31" s="332">
        <f t="shared" ref="CP31" si="512">SUM(CM31:CO31)</f>
        <v>0</v>
      </c>
      <c r="CQ31" s="331"/>
      <c r="CR31" s="331"/>
      <c r="CS31" s="331"/>
      <c r="CT31" s="332">
        <f t="shared" ref="CT31" si="513">SUM(CQ31:CS31)</f>
        <v>0</v>
      </c>
      <c r="CU31" s="331"/>
      <c r="CV31" s="331"/>
      <c r="CW31" s="331"/>
      <c r="CX31" s="359">
        <f t="shared" ref="CX31" si="514">SUM(CU31:CW31)</f>
        <v>0</v>
      </c>
      <c r="CY31" s="365">
        <f t="shared" ref="CY31" si="515">CL31+CP31+CT31+CX31</f>
        <v>0</v>
      </c>
      <c r="CZ31" s="343"/>
      <c r="DA31" s="331"/>
      <c r="DB31" s="331"/>
      <c r="DC31" s="332">
        <f t="shared" ref="DC31" si="516">SUM(CZ31:DB31)</f>
        <v>0</v>
      </c>
      <c r="DD31" s="331"/>
      <c r="DE31" s="331"/>
      <c r="DF31" s="331"/>
      <c r="DG31" s="332">
        <f t="shared" ref="DG31" si="517">SUM(DD31:DF31)</f>
        <v>0</v>
      </c>
      <c r="DH31" s="331"/>
      <c r="DI31" s="331"/>
      <c r="DJ31" s="331"/>
      <c r="DK31" s="332">
        <f t="shared" ref="DK31" si="518">SUM(DH31:DJ31)</f>
        <v>0</v>
      </c>
      <c r="DL31" s="331"/>
      <c r="DM31" s="331"/>
      <c r="DN31" s="331"/>
      <c r="DO31" s="359">
        <f t="shared" ref="DO31" si="519">SUM(DL31:DN31)</f>
        <v>0</v>
      </c>
      <c r="DP31" s="365">
        <f t="shared" ref="DP31" si="520">DC31+DG31+DK31+DO31</f>
        <v>0</v>
      </c>
      <c r="DQ31" s="343"/>
      <c r="DR31" s="331"/>
      <c r="DS31" s="331"/>
      <c r="DT31" s="332">
        <f t="shared" ref="DT31" si="521">SUM(DQ31:DS31)</f>
        <v>0</v>
      </c>
      <c r="DU31" s="331"/>
      <c r="DV31" s="331"/>
      <c r="DW31" s="331"/>
      <c r="DX31" s="332">
        <f t="shared" ref="DX31" si="522">SUM(DU31:DW31)</f>
        <v>0</v>
      </c>
      <c r="DY31" s="331"/>
      <c r="DZ31" s="331"/>
      <c r="EA31" s="331"/>
      <c r="EB31" s="332">
        <f t="shared" ref="EB31" si="523">SUM(DY31:EA31)</f>
        <v>0</v>
      </c>
      <c r="EC31" s="331"/>
      <c r="ED31" s="331"/>
      <c r="EE31" s="331"/>
      <c r="EF31" s="359">
        <f t="shared" ref="EF31" si="524">SUM(EC31:EE31)</f>
        <v>0</v>
      </c>
      <c r="EG31" s="365">
        <f t="shared" ref="EG31" si="525">DT31+DX31+EB31+EF31</f>
        <v>0</v>
      </c>
      <c r="EH31" s="343"/>
      <c r="EI31" s="331"/>
      <c r="EJ31" s="331"/>
      <c r="EK31" s="332">
        <f t="shared" ref="EK31" si="526">SUM(EH31:EJ31)</f>
        <v>0</v>
      </c>
      <c r="EL31" s="331"/>
      <c r="EM31" s="331"/>
      <c r="EN31" s="331"/>
      <c r="EO31" s="332">
        <f t="shared" ref="EO31" si="527">SUM(EL31:EN31)</f>
        <v>0</v>
      </c>
      <c r="EP31" s="331"/>
      <c r="EQ31" s="331"/>
      <c r="ER31" s="331"/>
      <c r="ES31" s="332">
        <f t="shared" ref="ES31" si="528">SUM(EP31:ER31)</f>
        <v>0</v>
      </c>
      <c r="ET31" s="331"/>
      <c r="EU31" s="331"/>
      <c r="EV31" s="331"/>
      <c r="EW31" s="359">
        <f t="shared" ref="EW31" si="529">SUM(ET31:EV31)</f>
        <v>0</v>
      </c>
      <c r="EX31" s="365">
        <f t="shared" ref="EX31" si="530">EK31+EO31+ES31+EW31</f>
        <v>0</v>
      </c>
      <c r="EY31" s="438">
        <f t="shared" ca="1" si="78"/>
        <v>0</v>
      </c>
    </row>
    <row r="32" spans="1:155" outlineLevel="1">
      <c r="A32" s="209" t="s">
        <v>199</v>
      </c>
      <c r="B32" s="329">
        <f>SUM(B33:B35)</f>
        <v>0</v>
      </c>
      <c r="C32" s="329">
        <f t="shared" ref="C32:D32" ca="1" si="531">SUM(C33:C35)</f>
        <v>0</v>
      </c>
      <c r="D32" s="329">
        <f t="shared" ca="1" si="531"/>
        <v>0</v>
      </c>
      <c r="E32" s="330">
        <f t="shared" ca="1" si="408"/>
        <v>0</v>
      </c>
      <c r="F32" s="329">
        <f t="shared" ref="F32:H32" ca="1" si="532">SUM(F33:F35)</f>
        <v>0</v>
      </c>
      <c r="G32" s="329">
        <f t="shared" ca="1" si="532"/>
        <v>0</v>
      </c>
      <c r="H32" s="329">
        <f t="shared" ca="1" si="532"/>
        <v>0</v>
      </c>
      <c r="I32" s="330">
        <f t="shared" ca="1" si="409"/>
        <v>0</v>
      </c>
      <c r="J32" s="329">
        <f t="shared" ref="J32:L32" ca="1" si="533">SUM(J33:J35)</f>
        <v>0</v>
      </c>
      <c r="K32" s="329">
        <f t="shared" ca="1" si="533"/>
        <v>0</v>
      </c>
      <c r="L32" s="329">
        <f t="shared" ca="1" si="533"/>
        <v>0</v>
      </c>
      <c r="M32" s="330">
        <f t="shared" ref="M32:M34" ca="1" si="534">SUM(J32:L32)</f>
        <v>0</v>
      </c>
      <c r="N32" s="329">
        <f t="shared" ref="N32:P32" ca="1" si="535">SUM(N33:N35)</f>
        <v>547.94520547945206</v>
      </c>
      <c r="O32" s="329">
        <f t="shared" ca="1" si="535"/>
        <v>1027.3972602739727</v>
      </c>
      <c r="P32" s="329">
        <f t="shared" ca="1" si="535"/>
        <v>1058.6948268493152</v>
      </c>
      <c r="Q32" s="339">
        <f t="shared" ref="Q32:Q34" ca="1" si="536">SUM(N32:P32)</f>
        <v>2634.0372926027399</v>
      </c>
      <c r="R32" s="348">
        <f t="shared" ca="1" si="451"/>
        <v>2634.0372926027399</v>
      </c>
      <c r="S32" s="343">
        <f t="shared" ref="S32:U32" ca="1" si="537">SUM(S33:S35)</f>
        <v>1055.7458180821918</v>
      </c>
      <c r="T32" s="331">
        <f t="shared" ca="1" si="537"/>
        <v>950.91324712328776</v>
      </c>
      <c r="U32" s="331">
        <f t="shared" ca="1" si="537"/>
        <v>1049.8478005479453</v>
      </c>
      <c r="V32" s="332">
        <f t="shared" ref="V32:V34" ca="1" si="538">SUM(S32:U32)</f>
        <v>3056.5068657534248</v>
      </c>
      <c r="W32" s="331">
        <f t="shared" ref="W32:Y32" ca="1" si="539">SUM(W33:W35)</f>
        <v>1013.1278630136986</v>
      </c>
      <c r="X32" s="331">
        <f t="shared" ca="1" si="539"/>
        <v>1043.9497830136986</v>
      </c>
      <c r="Y32" s="331">
        <f t="shared" ca="1" si="539"/>
        <v>1007.420104109589</v>
      </c>
      <c r="Z32" s="332">
        <f t="shared" ref="Z32:Z34" ca="1" si="540">SUM(W32:Y32)</f>
        <v>3064.4977501369863</v>
      </c>
      <c r="AA32" s="331">
        <f t="shared" ref="AA32:AC32" ca="1" si="541">SUM(AA33:AA35)</f>
        <v>1038.0517654794521</v>
      </c>
      <c r="AB32" s="331">
        <f t="shared" ca="1" si="541"/>
        <v>1035.102756712329</v>
      </c>
      <c r="AC32" s="331">
        <f t="shared" ca="1" si="541"/>
        <v>998.85846575342464</v>
      </c>
      <c r="AD32" s="332">
        <f t="shared" ref="AD32:AD34" ca="1" si="542">SUM(AA32:AC32)</f>
        <v>3072.0129879452061</v>
      </c>
      <c r="AE32" s="331">
        <f t="shared" ref="AE32:AG32" ca="1" si="543">SUM(AE33:AE35)</f>
        <v>1029.2047391780823</v>
      </c>
      <c r="AF32" s="331">
        <f t="shared" ca="1" si="543"/>
        <v>993.15070684931504</v>
      </c>
      <c r="AG32" s="331">
        <f t="shared" ca="1" si="543"/>
        <v>1023.3067216438358</v>
      </c>
      <c r="AH32" s="359">
        <f t="shared" ref="AH32:AH34" ca="1" si="544">SUM(AE32:AG32)</f>
        <v>3045.662167671233</v>
      </c>
      <c r="AI32" s="365">
        <f t="shared" ref="AI32" ca="1" si="545">SUM(V32+Z32+AD32+AH32)</f>
        <v>12238.679771506851</v>
      </c>
      <c r="AJ32" s="343">
        <f t="shared" ref="AJ32" ca="1" si="546">SUM(AJ33:AJ35)</f>
        <v>1020.3577128767124</v>
      </c>
      <c r="AK32" s="331">
        <f t="shared" ref="AK32" ca="1" si="547">SUM(AK33:AK35)</f>
        <v>918.94979726027395</v>
      </c>
      <c r="AL32" s="331">
        <f t="shared" ref="AL32" ca="1" si="548">SUM(AL33:AL35)</f>
        <v>1014.4596953424658</v>
      </c>
      <c r="AM32" s="332">
        <f t="shared" ref="AM32" ca="1" si="549">SUM(AJ32:AL32)</f>
        <v>2953.7672054794521</v>
      </c>
      <c r="AN32" s="331">
        <f t="shared" ref="AN32" ca="1" si="550">SUM(AN33:AN35)</f>
        <v>978.88130958904105</v>
      </c>
      <c r="AO32" s="331">
        <f t="shared" ref="AO32" ca="1" si="551">SUM(AO33:AO35)</f>
        <v>1008.5616778082193</v>
      </c>
      <c r="AP32" s="331">
        <f t="shared" ref="AP32" ca="1" si="552">SUM(AP33:AP35)</f>
        <v>973.17355068493146</v>
      </c>
      <c r="AQ32" s="332">
        <f t="shared" ref="AQ32" ca="1" si="553">SUM(AN32:AP32)</f>
        <v>2960.6165380821917</v>
      </c>
      <c r="AR32" s="331">
        <f t="shared" ref="AR32" ca="1" si="554">SUM(AR33:AR35)</f>
        <v>1002.6636602739726</v>
      </c>
      <c r="AS32" s="331">
        <f t="shared" ref="AS32" ca="1" si="555">SUM(AS33:AS35)</f>
        <v>999.71465150684935</v>
      </c>
      <c r="AT32" s="331">
        <f t="shared" ref="AT32" ca="1" si="556">SUM(AT33:AT35)</f>
        <v>964.61191232876718</v>
      </c>
      <c r="AU32" s="332">
        <f t="shared" ref="AU32" ca="1" si="557">SUM(AR32:AT32)</f>
        <v>2966.9902241095892</v>
      </c>
      <c r="AV32" s="331">
        <f t="shared" ref="AV32" ca="1" si="558">SUM(AV33:AV35)</f>
        <v>993.81663397260274</v>
      </c>
      <c r="AW32" s="331">
        <f t="shared" ref="AW32" ca="1" si="559">SUM(AW33:AW35)</f>
        <v>958.90415342465758</v>
      </c>
      <c r="AX32" s="331">
        <f t="shared" ref="AX32" ca="1" si="560">SUM(AX33:AX35)</f>
        <v>987.91861643835614</v>
      </c>
      <c r="AY32" s="359">
        <f t="shared" ref="AY32" ca="1" si="561">SUM(AV32:AX32)</f>
        <v>2940.6394038356166</v>
      </c>
      <c r="AZ32" s="365">
        <f t="shared" ref="AZ32" ca="1" si="562">SUM(AM32+AQ32+AU32+AY32)</f>
        <v>11822.013371506851</v>
      </c>
      <c r="BA32" s="343">
        <f t="shared" ref="BA32" ca="1" si="563">SUM(BA33:BA35)</f>
        <v>982.27843387978135</v>
      </c>
      <c r="BB32" s="331">
        <f t="shared" ref="BB32" ca="1" si="564">SUM(BB33:BB35)</f>
        <v>916.15441912568315</v>
      </c>
      <c r="BC32" s="331">
        <f t="shared" ref="BC32" ca="1" si="565">SUM(BC33:BC35)</f>
        <v>976.39653114754117</v>
      </c>
      <c r="BD32" s="332">
        <f t="shared" ref="BD32" ca="1" si="566">SUM(BA32:BC32)</f>
        <v>2874.8293841530058</v>
      </c>
      <c r="BE32" s="331">
        <f t="shared" ref="BE32" ca="1" si="567">SUM(BE33:BE35)</f>
        <v>942.05378688524593</v>
      </c>
      <c r="BF32" s="331">
        <f t="shared" ref="BF32" ca="1" si="568">SUM(BF33:BF35)</f>
        <v>970.51462841530054</v>
      </c>
      <c r="BG32" s="331">
        <f t="shared" ref="BG32" ca="1" si="569">SUM(BG33:BG35)</f>
        <v>936.36162295081965</v>
      </c>
      <c r="BH32" s="332">
        <f t="shared" ref="BH32" ca="1" si="570">SUM(BE32:BG32)</f>
        <v>2848.9300382513661</v>
      </c>
      <c r="BI32" s="331">
        <f t="shared" ref="BI32" ca="1" si="571">SUM(BI33:BI35)</f>
        <v>964.63272568306013</v>
      </c>
      <c r="BJ32" s="331">
        <f t="shared" ref="BJ32" ca="1" si="572">SUM(BJ33:BJ35)</f>
        <v>961.69177431694004</v>
      </c>
      <c r="BK32" s="331">
        <f t="shared" ref="BK32" ca="1" si="573">SUM(BK33:BK35)</f>
        <v>927.82337704918029</v>
      </c>
      <c r="BL32" s="332">
        <f t="shared" ref="BL32" ca="1" si="574">SUM(BI32:BK32)</f>
        <v>2854.1478770491804</v>
      </c>
      <c r="BM32" s="331">
        <f t="shared" ref="BM32" ca="1" si="575">SUM(BM33:BM35)</f>
        <v>955.80987158469952</v>
      </c>
      <c r="BN32" s="331">
        <f t="shared" ref="BN32" ca="1" si="576">SUM(BN33:BN35)</f>
        <v>922.13121311475402</v>
      </c>
      <c r="BO32" s="331">
        <f t="shared" ref="BO32" ca="1" si="577">SUM(BO33:BO35)</f>
        <v>949.92796885245912</v>
      </c>
      <c r="BP32" s="359">
        <f t="shared" ref="BP32" ca="1" si="578">SUM(BM32:BO32)</f>
        <v>2827.8690535519127</v>
      </c>
      <c r="BQ32" s="365">
        <f t="shared" ref="BQ32" ca="1" si="579">SUM(BD32+BH32+BL32+BP32)</f>
        <v>11405.776353005465</v>
      </c>
      <c r="BR32" s="343">
        <f t="shared" ref="BR32" ca="1" si="580">SUM(BR33:BR35)</f>
        <v>949.58150246575349</v>
      </c>
      <c r="BS32" s="331">
        <f t="shared" ref="BS32" ca="1" si="581">SUM(BS33:BS35)</f>
        <v>855.02289753424668</v>
      </c>
      <c r="BT32" s="331">
        <f t="shared" ref="BT32" ca="1" si="582">SUM(BT33:BT35)</f>
        <v>943.68348493150677</v>
      </c>
      <c r="BU32" s="332">
        <f t="shared" ref="BU32" ca="1" si="583">SUM(BR32:BT32)</f>
        <v>2748.2878849315071</v>
      </c>
      <c r="BV32" s="331">
        <f t="shared" ref="BV32" ca="1" si="584">SUM(BV33:BV35)</f>
        <v>910.38820273972601</v>
      </c>
      <c r="BW32" s="331">
        <f t="shared" ref="BW32" ca="1" si="585">SUM(BW33:BW35)</f>
        <v>937.78546739726039</v>
      </c>
      <c r="BX32" s="331">
        <f t="shared" ref="BX32" ca="1" si="586">SUM(BX33:BX35)</f>
        <v>904.68044383561642</v>
      </c>
      <c r="BY32" s="332">
        <f t="shared" ref="BY32" ca="1" si="587">SUM(BV32:BX32)</f>
        <v>2752.854113972603</v>
      </c>
      <c r="BZ32" s="331">
        <f t="shared" ref="BZ32" ca="1" si="588">SUM(BZ33:BZ35)</f>
        <v>931.88744986301379</v>
      </c>
      <c r="CA32" s="331">
        <f t="shared" ref="CA32" ca="1" si="589">SUM(CA33:CA35)</f>
        <v>928.93844109589031</v>
      </c>
      <c r="CB32" s="331">
        <f t="shared" ref="CB32" ca="1" si="590">SUM(CB33:CB35)</f>
        <v>896.11880547945202</v>
      </c>
      <c r="CC32" s="332">
        <f t="shared" ref="CC32" ca="1" si="591">SUM(BZ32:CB32)</f>
        <v>2756.944696438356</v>
      </c>
      <c r="CD32" s="331">
        <f t="shared" ref="CD32" ca="1" si="592">SUM(CD33:CD35)</f>
        <v>923.04042356164393</v>
      </c>
      <c r="CE32" s="331">
        <f t="shared" ref="CE32" ca="1" si="593">SUM(CE33:CE35)</f>
        <v>890.41104657534243</v>
      </c>
      <c r="CF32" s="331">
        <f t="shared" ref="CF32" ca="1" si="594">SUM(CF33:CF35)</f>
        <v>917.14240602739733</v>
      </c>
      <c r="CG32" s="359">
        <f t="shared" ref="CG32" ca="1" si="595">SUM(CD32:CF32)</f>
        <v>2730.5938761643838</v>
      </c>
      <c r="CH32" s="365">
        <f t="shared" ref="CH32" ca="1" si="596">SUM(BU32+BY32+CC32+CG32)</f>
        <v>10988.680571506851</v>
      </c>
      <c r="CI32" s="343">
        <f t="shared" ref="CI32" ca="1" si="597">SUM(CI33:CI35)</f>
        <v>914.19339726027397</v>
      </c>
      <c r="CJ32" s="331">
        <f t="shared" ref="CJ32" ca="1" si="598">SUM(CJ33:CJ35)</f>
        <v>823.05944767123299</v>
      </c>
      <c r="CK32" s="331">
        <f t="shared" ref="CK32" ca="1" si="599">SUM(CK33:CK35)</f>
        <v>908.29537972602748</v>
      </c>
      <c r="CL32" s="332">
        <f t="shared" ref="CL32" ca="1" si="600">SUM(CI32:CK32)</f>
        <v>2645.5482246575343</v>
      </c>
      <c r="CM32" s="331">
        <f t="shared" ref="CM32" ca="1" si="601">SUM(CM33:CM35)</f>
        <v>876.14164931506855</v>
      </c>
      <c r="CN32" s="331">
        <f t="shared" ref="CN32" ca="1" si="602">SUM(CN33:CN35)</f>
        <v>902.39736219178099</v>
      </c>
      <c r="CO32" s="331">
        <f t="shared" ref="CO32" ca="1" si="603">SUM(CO33:CO35)</f>
        <v>870.43389041095895</v>
      </c>
      <c r="CP32" s="332">
        <f t="shared" ref="CP32" ca="1" si="604">SUM(CM32:CO32)</f>
        <v>2648.9729019178085</v>
      </c>
      <c r="CQ32" s="331">
        <f t="shared" ref="CQ32" ca="1" si="605">SUM(CQ33:CQ35)</f>
        <v>896.49934465753427</v>
      </c>
      <c r="CR32" s="331">
        <f t="shared" ref="CR32" ca="1" si="606">SUM(CR33:CR35)</f>
        <v>893.55033589041102</v>
      </c>
      <c r="CS32" s="331">
        <f t="shared" ref="CS32" ca="1" si="607">SUM(CS33:CS35)</f>
        <v>861.87225205479456</v>
      </c>
      <c r="CT32" s="332">
        <f t="shared" ref="CT32" ca="1" si="608">SUM(CQ32:CS32)</f>
        <v>2651.9219326027396</v>
      </c>
      <c r="CU32" s="331">
        <f t="shared" ref="CU32" ca="1" si="609">SUM(CU33:CU35)</f>
        <v>887.65231835616453</v>
      </c>
      <c r="CV32" s="331">
        <f t="shared" ref="CV32" ca="1" si="610">SUM(CV33:CV35)</f>
        <v>856.16449315068496</v>
      </c>
      <c r="CW32" s="331">
        <f t="shared" ref="CW32" ca="1" si="611">SUM(CW33:CW35)</f>
        <v>881.75430082191781</v>
      </c>
      <c r="CX32" s="359">
        <f t="shared" ref="CX32" ca="1" si="612">SUM(CU32:CW32)</f>
        <v>2625.5711123287674</v>
      </c>
      <c r="CY32" s="365">
        <f t="shared" ref="CY32" ca="1" si="613">SUM(CL32+CP32+CT32+CX32)</f>
        <v>10572.014171506849</v>
      </c>
      <c r="CZ32" s="343">
        <f t="shared" ref="CZ32" ca="1" si="614">SUM(CZ33:CZ35)</f>
        <v>878.80529205479456</v>
      </c>
      <c r="DA32" s="331">
        <f t="shared" ref="DA32" ca="1" si="615">SUM(DA33:DA35)</f>
        <v>791.09599780821918</v>
      </c>
      <c r="DB32" s="331">
        <f t="shared" ref="DB32" ca="1" si="616">SUM(DB33:DB35)</f>
        <v>872.90727452054796</v>
      </c>
      <c r="DC32" s="332">
        <f t="shared" ref="DC32" ca="1" si="617">SUM(CZ32:DB32)</f>
        <v>2542.8085643835616</v>
      </c>
      <c r="DD32" s="331">
        <f t="shared" ref="DD32" ca="1" si="618">SUM(DD33:DD35)</f>
        <v>841.89509589041097</v>
      </c>
      <c r="DE32" s="331">
        <f t="shared" ref="DE32" ca="1" si="619">SUM(DE33:DE35)</f>
        <v>867.00925698630135</v>
      </c>
      <c r="DF32" s="331">
        <f t="shared" ref="DF32" ca="1" si="620">SUM(DF33:DF35)</f>
        <v>836.18733698630137</v>
      </c>
      <c r="DG32" s="332">
        <f t="shared" ref="DG32" ca="1" si="621">SUM(DD32:DF32)</f>
        <v>2545.0916898630139</v>
      </c>
      <c r="DH32" s="331">
        <f t="shared" ref="DH32" ca="1" si="622">SUM(DH33:DH35)</f>
        <v>861.11123945205486</v>
      </c>
      <c r="DI32" s="331">
        <f t="shared" ref="DI32" ca="1" si="623">SUM(DI33:DI35)</f>
        <v>858.1622306849315</v>
      </c>
      <c r="DJ32" s="331">
        <f t="shared" ref="DJ32" ca="1" si="624">SUM(DJ33:DJ35)</f>
        <v>827.62569863013698</v>
      </c>
      <c r="DK32" s="332">
        <f t="shared" ref="DK32" ca="1" si="625">SUM(DH32:DJ32)</f>
        <v>2546.8991687671232</v>
      </c>
      <c r="DL32" s="331">
        <f t="shared" ref="DL32" ca="1" si="626">SUM(DL33:DL35)</f>
        <v>852.26421315068501</v>
      </c>
      <c r="DM32" s="331">
        <f t="shared" ref="DM32" ca="1" si="627">SUM(DM33:DM35)</f>
        <v>821.91793972602738</v>
      </c>
      <c r="DN32" s="331">
        <f t="shared" ref="DN32" ca="1" si="628">SUM(DN33:DN35)</f>
        <v>846.3661956164384</v>
      </c>
      <c r="DO32" s="359">
        <f t="shared" ref="DO32" ca="1" si="629">SUM(DL32:DN32)</f>
        <v>2520.5483484931506</v>
      </c>
      <c r="DP32" s="365">
        <f t="shared" ref="DP32" ca="1" si="630">SUM(DC32+DG32+DK32+DO32)</f>
        <v>10155.347771506849</v>
      </c>
      <c r="DQ32" s="343">
        <f t="shared" ref="DQ32" ca="1" si="631">SUM(DQ33:DQ35)</f>
        <v>841.11276830601082</v>
      </c>
      <c r="DR32" s="331">
        <f t="shared" ref="DR32" ca="1" si="632">SUM(DR33:DR35)</f>
        <v>784.0962158469946</v>
      </c>
      <c r="DS32" s="331">
        <f t="shared" ref="DS32" ca="1" si="633">SUM(DS33:DS35)</f>
        <v>835.23086557377053</v>
      </c>
      <c r="DT32" s="332">
        <f t="shared" ref="DT32" ca="1" si="634">SUM(DQ32:DS32)</f>
        <v>2460.4398497267762</v>
      </c>
      <c r="DU32" s="331">
        <f t="shared" ref="DU32" ca="1" si="635">SUM(DU33:DU35)</f>
        <v>805.44185245901633</v>
      </c>
      <c r="DV32" s="331">
        <f t="shared" ref="DV32" ca="1" si="636">SUM(DV33:DV35)</f>
        <v>829.34896284153012</v>
      </c>
      <c r="DW32" s="331">
        <f t="shared" ref="DW32" ca="1" si="637">SUM(DW33:DW35)</f>
        <v>799.74968852459006</v>
      </c>
      <c r="DX32" s="332">
        <f t="shared" ref="DX32" ca="1" si="638">SUM(DU32:DW32)</f>
        <v>2434.5405038251365</v>
      </c>
      <c r="DY32" s="331">
        <f t="shared" ref="DY32" ca="1" si="639">SUM(DY33:DY35)</f>
        <v>823.4670601092896</v>
      </c>
      <c r="DZ32" s="331">
        <f t="shared" ref="DZ32" ca="1" si="640">SUM(DZ33:DZ35)</f>
        <v>820.52610874316952</v>
      </c>
      <c r="EA32" s="331">
        <f t="shared" ref="EA32" ca="1" si="641">SUM(EA33:EA35)</f>
        <v>791.21144262295081</v>
      </c>
      <c r="EB32" s="332">
        <f t="shared" ref="EB32" ca="1" si="642">SUM(DY32:EA32)</f>
        <v>2435.2046114754098</v>
      </c>
      <c r="EC32" s="331">
        <f t="shared" ref="EC32" ca="1" si="643">SUM(EC33:EC35)</f>
        <v>814.64420601092911</v>
      </c>
      <c r="ED32" s="331">
        <f t="shared" ref="ED32" ca="1" si="644">SUM(ED33:ED35)</f>
        <v>785.51927868852465</v>
      </c>
      <c r="EE32" s="331">
        <f t="shared" ref="EE32" ca="1" si="645">SUM(EE33:EE35)</f>
        <v>808.76230327868859</v>
      </c>
      <c r="EF32" s="359">
        <f t="shared" ref="EF32" ca="1" si="646">SUM(EC32:EE32)</f>
        <v>2408.9257879781426</v>
      </c>
      <c r="EG32" s="365">
        <f t="shared" ref="EG32" ca="1" si="647">SUM(DT32+DX32+EB32+EF32)</f>
        <v>9739.1107530054651</v>
      </c>
      <c r="EH32" s="343">
        <f t="shared" ref="EH32" ca="1" si="648">SUM(EH33:EH35)</f>
        <v>808.02908164383564</v>
      </c>
      <c r="EI32" s="331">
        <f t="shared" ref="EI32" ca="1" si="649">SUM(EI33:EI35)</f>
        <v>727.16909808219179</v>
      </c>
      <c r="EJ32" s="331">
        <f t="shared" ref="EJ32" ca="1" si="650">SUM(EJ33:EJ35)</f>
        <v>802.13106410958903</v>
      </c>
      <c r="EK32" s="332">
        <f t="shared" ref="EK32" ca="1" si="651">SUM(EH32:EJ32)</f>
        <v>2337.3292438356166</v>
      </c>
      <c r="EL32" s="331">
        <f t="shared" ref="EL32" ca="1" si="652">SUM(EL33:EL35)</f>
        <v>773.40198904109582</v>
      </c>
      <c r="EM32" s="331">
        <f t="shared" ref="EM32" ca="1" si="653">SUM(EM33:EM35)</f>
        <v>796.23304657534243</v>
      </c>
      <c r="EN32" s="331">
        <f t="shared" ref="EN32" ca="1" si="654">SUM(EN33:EN35)</f>
        <v>767.69423013698633</v>
      </c>
      <c r="EO32" s="332">
        <f t="shared" ref="EO32" ca="1" si="655">SUM(EL32:EN32)</f>
        <v>2337.3292657534248</v>
      </c>
      <c r="EP32" s="331">
        <f t="shared" ref="EP32" ca="1" si="656">SUM(EP33:EP35)</f>
        <v>790.33502904109594</v>
      </c>
      <c r="EQ32" s="331">
        <f t="shared" ref="EQ32" ca="1" si="657">SUM(EQ33:EQ35)</f>
        <v>787.38602027397269</v>
      </c>
      <c r="ER32" s="331">
        <f t="shared" ref="ER32" ca="1" si="658">SUM(ER33:ER35)</f>
        <v>759.13259178082194</v>
      </c>
      <c r="ES32" s="332">
        <f t="shared" ref="ES32" ca="1" si="659">SUM(EP32:ER32)</f>
        <v>2336.8536410958905</v>
      </c>
      <c r="ET32" s="331">
        <f t="shared" ref="ET32" ca="1" si="660">SUM(ET33:ET35)</f>
        <v>781.48800273972597</v>
      </c>
      <c r="EU32" s="331">
        <f t="shared" ref="EU32" ca="1" si="661">SUM(EU33:EU35)</f>
        <v>753.42483287671234</v>
      </c>
      <c r="EV32" s="331">
        <f t="shared" ref="EV32" ca="1" si="662">SUM(EV33:EV35)</f>
        <v>775.58998520547959</v>
      </c>
      <c r="EW32" s="359">
        <f t="shared" ref="EW32" ca="1" si="663">SUM(ET32:EV32)</f>
        <v>2310.5028208219178</v>
      </c>
      <c r="EX32" s="365">
        <f t="shared" ref="EX32" ca="1" si="664">SUM(EK32+EO32+ES32+EW32)</f>
        <v>9322.0149715068492</v>
      </c>
      <c r="EY32" s="438">
        <f t="shared" ca="1" si="78"/>
        <v>88878</v>
      </c>
    </row>
    <row r="33" spans="1:155" ht="26.25" outlineLevel="1">
      <c r="A33" s="271" t="str">
        <f>"Проценты по кредитам ИнвП, "&amp;Инвестор</f>
        <v>Проценты по кредитам ИнвП, ФИЛИАЛ N8 ПАО КБ "ЦЕНТР-ИНВЕСТ"</v>
      </c>
      <c r="B33" s="333" t="str">
        <f>IF(AND(НачИнвП_Дата&lt;=B$3,КИнвП_Дата&gt;B$3),
             SUMPRODUCT((MONTH(B$3)&amp;YEAR(B$3)=MONTH(Кредит_ИнвП[Дата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C33" s="333" t="str">
        <f ca="1">IF(AND(НачИнвП_Дата&lt;=C$3,КИнвП_Дата&gt;C$3),
             SUMPRODUCT((MONTH(C$3)&amp;YEAR(C$3)=MONTH(Кредит_ИнвП[Дата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D33" s="333" t="str">
        <f ca="1">IF(AND(НачИнвП_Дата&lt;=D$3,КИнвП_Дата&gt;D$3),
             SUMPRODUCT((MONTH(D$3)&amp;YEAR(D$3)=MONTH(Кредит_ИнвП[Дата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E33" s="334">
        <f t="shared" ca="1" si="408"/>
        <v>0</v>
      </c>
      <c r="F33" s="333" t="str">
        <f ca="1">IF(AND(НачИнвП_Дата&lt;=F$3,КИнвП_Дата&gt;F$3),
             SUMPRODUCT((MONTH(F$3)&amp;YEAR(F$3)=MONTH(Кредит_ИнвП[Дата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G33" s="333" t="str">
        <f ca="1">IF(AND(НачИнвП_Дата&lt;=G$3,КИнвП_Дата&gt;G$3),
             SUMPRODUCT((MONTH(G$3)&amp;YEAR(G$3)=MONTH(Кредит_ИнвП[Дата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H33" s="333" t="str">
        <f ca="1">IF(AND(НачИнвП_Дата&lt;=H$3,КИнвП_Дата&gt;H$3),
             SUMPRODUCT((MONTH(H$3)&amp;YEAR(H$3)=MONTH(Кредит_ИнвП[Дата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I33" s="334">
        <f t="shared" ca="1" si="409"/>
        <v>0</v>
      </c>
      <c r="J33" s="333" t="str">
        <f ca="1">IF(AND(НачИнвП_Дата&lt;=J$3,КИнвП_Дата&gt;J$3),
             SUMPRODUCT((MONTH(J$3)&amp;YEAR(J$3)=MONTH(Кредит_ИнвП[Дата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K33" s="333" t="str">
        <f ca="1">IF(AND(НачИнвП_Дата&lt;=K$3,КИнвП_Дата&gt;K$3),
             SUMPRODUCT((MONTH(K$3)&amp;YEAR(K$3)=MONTH(Кредит_ИнвП[Дата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L33" s="333" t="str">
        <f ca="1">IF(AND(НачИнвП_Дата&lt;=L$3,КИнвП_Дата&gt;L$3),
             SUMPRODUCT((MONTH(L$3)&amp;YEAR(L$3)=MONTH(Кредит_ИнвП[Дата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M33" s="334">
        <f t="shared" ca="1" si="534"/>
        <v>0</v>
      </c>
      <c r="N33" s="333">
        <f ca="1">IF(AND(НачИнвП_Дата&lt;=N$3,КИнвП_Дата&gt;N$3),
             SUMPRODUCT((MONTH(N$3)&amp;YEAR(N$3)=MONTH(Кредит_ИнвП[Дата выдачи и погашения кредита])&amp;YEAR(Кредит_ИнвП[Дата выдачи и погашения кредита]))*Кредит_ИнвП[Проценты, руб.])/1000,
             "")</f>
        <v>547.94520547945206</v>
      </c>
      <c r="O33" s="333">
        <f ca="1">IF(AND(НачИнвП_Дата&lt;=O$3,КИнвП_Дата&gt;O$3),
             SUMPRODUCT((MONTH(O$3)&amp;YEAR(O$3)=MONTH(Кредит_ИнвП[Дата выдачи и погашения кредита])&amp;YEAR(Кредит_ИнвП[Дата выдачи и погашения кредита]))*Кредит_ИнвП[Проценты, руб.])/1000,
             "")</f>
        <v>1027.3972602739727</v>
      </c>
      <c r="P33" s="333">
        <f ca="1">IF(AND(НачИнвП_Дата&lt;=P$3,КИнвП_Дата&gt;P$3),
             SUMPRODUCT((MONTH(P$3)&amp;YEAR(P$3)=MONTH(Кредит_ИнвП[Дата выдачи и погашения кредита])&amp;YEAR(Кредит_ИнвП[Дата выдачи и погашения кредита]))*Кредит_ИнвП[Проценты, руб.])/1000,
             "")</f>
        <v>1058.6948268493152</v>
      </c>
      <c r="Q33" s="340">
        <f t="shared" ca="1" si="536"/>
        <v>2634.0372926027399</v>
      </c>
      <c r="R33" s="349">
        <f ca="1">SUM(E33+I33+M33+Q33)</f>
        <v>2634.0372926027399</v>
      </c>
      <c r="S33" s="344">
        <f ca="1">IF(AND(НачИнвП_Дата&lt;=S$3,КИнвП_Дата&gt;S$3),
             SUMPRODUCT((MONTH(S$3)&amp;YEAR(S$3)=MONTH(Кредит_ИнвП[Дата выдачи и погашения кредита])&amp;YEAR(Кредит_ИнвП[Дата выдачи и погашения кредита]))*Кредит_ИнвП[Проценты, руб.])/1000,
             "")</f>
        <v>1055.7458180821918</v>
      </c>
      <c r="T33" s="335">
        <f ca="1">IF(AND(НачИнвП_Дата&lt;=T$3,КИнвП_Дата&gt;T$3),
             SUMPRODUCT((MONTH(T$3)&amp;YEAR(T$3)=MONTH(Кредит_ИнвП[Дата выдачи и погашения кредита])&amp;YEAR(Кредит_ИнвП[Дата выдачи и погашения кредита]))*Кредит_ИнвП[Проценты, руб.])/1000,
             "")</f>
        <v>950.91324712328776</v>
      </c>
      <c r="U33" s="335">
        <f ca="1">IF(AND(НачИнвП_Дата&lt;=U$3,КИнвП_Дата&gt;U$3),
             SUMPRODUCT((MONTH(U$3)&amp;YEAR(U$3)=MONTH(Кредит_ИнвП[Дата выдачи и погашения кредита])&amp;YEAR(Кредит_ИнвП[Дата выдачи и погашения кредита]))*Кредит_ИнвП[Проценты, руб.])/1000,
             "")</f>
        <v>1049.8478005479453</v>
      </c>
      <c r="V33" s="336">
        <f t="shared" ca="1" si="538"/>
        <v>3056.5068657534248</v>
      </c>
      <c r="W33" s="335">
        <f ca="1">IF(AND(НачИнвП_Дата&lt;=W$3,КИнвП_Дата&gt;W$3),
             SUMPRODUCT((MONTH(W$3)&amp;YEAR(W$3)=MONTH(Кредит_ИнвП[Дата выдачи и погашения кредита])&amp;YEAR(Кредит_ИнвП[Дата выдачи и погашения кредита]))*Кредит_ИнвП[Проценты, руб.])/1000,
             "")</f>
        <v>1013.1278630136986</v>
      </c>
      <c r="X33" s="335">
        <f ca="1">IF(AND(НачИнвП_Дата&lt;=X$3,КИнвП_Дата&gt;X$3),
             SUMPRODUCT((MONTH(X$3)&amp;YEAR(X$3)=MONTH(Кредит_ИнвП[Дата выдачи и погашения кредита])&amp;YEAR(Кредит_ИнвП[Дата выдачи и погашения кредита]))*Кредит_ИнвП[Проценты, руб.])/1000,
             "")</f>
        <v>1043.9497830136986</v>
      </c>
      <c r="Y33" s="335">
        <f ca="1">IF(AND(НачИнвП_Дата&lt;=Y$3,КИнвП_Дата&gt;Y$3),
             SUMPRODUCT((MONTH(Y$3)&amp;YEAR(Y$3)=MONTH(Кредит_ИнвП[Дата выдачи и погашения кредита])&amp;YEAR(Кредит_ИнвП[Дата выдачи и погашения кредита]))*Кредит_ИнвП[Проценты, руб.])/1000,
             "")</f>
        <v>1007.420104109589</v>
      </c>
      <c r="Z33" s="336">
        <f t="shared" ca="1" si="540"/>
        <v>3064.4977501369863</v>
      </c>
      <c r="AA33" s="335">
        <f ca="1">IF(AND(НачИнвП_Дата&lt;=AA$3,КИнвП_Дата&gt;AA$3),
             SUMPRODUCT((MONTH(AA$3)&amp;YEAR(AA$3)=MONTH(Кредит_ИнвП[Дата выдачи и погашения кредита])&amp;YEAR(Кредит_ИнвП[Дата выдачи и погашения кредита]))*Кредит_ИнвП[Проценты, руб.])/1000,
             "")</f>
        <v>1038.0517654794521</v>
      </c>
      <c r="AB33" s="335">
        <f ca="1">IF(AND(НачИнвП_Дата&lt;=AB$3,КИнвП_Дата&gt;AB$3),
             SUMPRODUCT((MONTH(AB$3)&amp;YEAR(AB$3)=MONTH(Кредит_ИнвП[Дата выдачи и погашения кредита])&amp;YEAR(Кредит_ИнвП[Дата выдачи и погашения кредита]))*Кредит_ИнвП[Проценты, руб.])/1000,
             "")</f>
        <v>1035.102756712329</v>
      </c>
      <c r="AC33" s="335">
        <f ca="1">IF(AND(НачИнвП_Дата&lt;=AC$3,КИнвП_Дата&gt;AC$3),
             SUMPRODUCT((MONTH(AC$3)&amp;YEAR(AC$3)=MONTH(Кредит_ИнвП[Дата выдачи и погашения кредита])&amp;YEAR(Кредит_ИнвП[Дата выдачи и погашения кредита]))*Кредит_ИнвП[Проценты, руб.])/1000,
             "")</f>
        <v>998.85846575342464</v>
      </c>
      <c r="AD33" s="336">
        <f t="shared" ca="1" si="542"/>
        <v>3072.0129879452061</v>
      </c>
      <c r="AE33" s="335">
        <f ca="1">IF(AND(НачИнвП_Дата&lt;=AE$3,КИнвП_Дата&gt;AE$3),
             SUMPRODUCT((MONTH(AE$3)&amp;YEAR(AE$3)=MONTH(Кредит_ИнвП[Дата выдачи и погашения кредита])&amp;YEAR(Кредит_ИнвП[Дата выдачи и погашения кредита]))*Кредит_ИнвП[Проценты, руб.])/1000,
             "")</f>
        <v>1029.2047391780823</v>
      </c>
      <c r="AF33" s="335">
        <f ca="1">IF(AND(НачИнвП_Дата&lt;=AF$3,КИнвП_Дата&gt;AF$3),
             SUMPRODUCT((MONTH(AF$3)&amp;YEAR(AF$3)=MONTH(Кредит_ИнвП[Дата выдачи и погашения кредита])&amp;YEAR(Кредит_ИнвП[Дата выдачи и погашения кредита]))*Кредит_ИнвП[Проценты, руб.])/1000,
             "")</f>
        <v>993.15070684931504</v>
      </c>
      <c r="AG33" s="335">
        <f ca="1">IF(AND(НачИнвП_Дата&lt;=AG$3,КИнвП_Дата&gt;AG$3),
             SUMPRODUCT((MONTH(AG$3)&amp;YEAR(AG$3)=MONTH(Кредит_ИнвП[Дата выдачи и погашения кредита])&amp;YEAR(Кредит_ИнвП[Дата выдачи и погашения кредита]))*Кредит_ИнвП[Проценты, руб.])/1000,
             "")</f>
        <v>1023.3067216438358</v>
      </c>
      <c r="AH33" s="360">
        <f t="shared" ca="1" si="544"/>
        <v>3045.662167671233</v>
      </c>
      <c r="AI33" s="366">
        <f t="shared" ref="AI33" ca="1" si="665">SUM(V33+Z33+AD33+AH33)</f>
        <v>12238.679771506851</v>
      </c>
      <c r="AJ33" s="344">
        <f ca="1">SUMPRODUCT((MONTH(AJ$3)&amp;YEAR(AJ$3)=MONTH(Кредит_ИнвП[Дата выдачи и погашения кредита])&amp;YEAR(Кредит_ИнвП[Дата выдачи и погашения кредита]))*Кредит_ИнвП[Проценты, руб.])/1000</f>
        <v>1020.3577128767124</v>
      </c>
      <c r="AK33" s="335">
        <f ca="1">SUMPRODUCT((MONTH(AK$3)&amp;YEAR(AK$3)=MONTH(Кредит_ИнвП[Дата выдачи и погашения кредита])&amp;YEAR(Кредит_ИнвП[Дата выдачи и погашения кредита]))*Кредит_ИнвП[Проценты, руб.])/1000</f>
        <v>918.94979726027395</v>
      </c>
      <c r="AL33" s="335">
        <f ca="1">SUMPRODUCT((MONTH(AL$3)&amp;YEAR(AL$3)=MONTH(Кредит_ИнвП[Дата выдачи и погашения кредита])&amp;YEAR(Кредит_ИнвП[Дата выдачи и погашения кредита]))*Кредит_ИнвП[Проценты, руб.])/1000</f>
        <v>1014.4596953424658</v>
      </c>
      <c r="AM33" s="336">
        <f t="shared" ref="AM33" ca="1" si="666">SUM(AJ33:AL33)</f>
        <v>2953.7672054794521</v>
      </c>
      <c r="AN33" s="335">
        <f ca="1">SUMPRODUCT((MONTH(AN$3)&amp;YEAR(AN$3)=MONTH(Кредит_ИнвП[Дата выдачи и погашения кредита])&amp;YEAR(Кредит_ИнвП[Дата выдачи и погашения кредита]))*Кредит_ИнвП[Проценты, руб.])/1000</f>
        <v>978.88130958904105</v>
      </c>
      <c r="AO33" s="335">
        <f ca="1">SUMPRODUCT((MONTH(AO$3)&amp;YEAR(AO$3)=MONTH(Кредит_ИнвП[Дата выдачи и погашения кредита])&amp;YEAR(Кредит_ИнвП[Дата выдачи и погашения кредита]))*Кредит_ИнвП[Проценты, руб.])/1000</f>
        <v>1008.5616778082193</v>
      </c>
      <c r="AP33" s="335">
        <f ca="1">SUMPRODUCT((MONTH(AP$3)&amp;YEAR(AP$3)=MONTH(Кредит_ИнвП[Дата выдачи и погашения кредита])&amp;YEAR(Кредит_ИнвП[Дата выдачи и погашения кредита]))*Кредит_ИнвП[Проценты, руб.])/1000</f>
        <v>973.17355068493146</v>
      </c>
      <c r="AQ33" s="336">
        <f t="shared" ref="AQ33" ca="1" si="667">SUM(AN33:AP33)</f>
        <v>2960.6165380821917</v>
      </c>
      <c r="AR33" s="335">
        <f ca="1">SUMPRODUCT((MONTH(AR$3)&amp;YEAR(AR$3)=MONTH(Кредит_ИнвП[Дата выдачи и погашения кредита])&amp;YEAR(Кредит_ИнвП[Дата выдачи и погашения кредита]))*Кредит_ИнвП[Проценты, руб.])/1000</f>
        <v>1002.6636602739726</v>
      </c>
      <c r="AS33" s="335">
        <f ca="1">SUMPRODUCT((MONTH(AS$3)&amp;YEAR(AS$3)=MONTH(Кредит_ИнвП[Дата выдачи и погашения кредита])&amp;YEAR(Кредит_ИнвП[Дата выдачи и погашения кредита]))*Кредит_ИнвП[Проценты, руб.])/1000</f>
        <v>999.71465150684935</v>
      </c>
      <c r="AT33" s="335">
        <f ca="1">SUMPRODUCT((MONTH(AT$3)&amp;YEAR(AT$3)=MONTH(Кредит_ИнвП[Дата выдачи и погашения кредита])&amp;YEAR(Кредит_ИнвП[Дата выдачи и погашения кредита]))*Кредит_ИнвП[Проценты, руб.])/1000</f>
        <v>964.61191232876718</v>
      </c>
      <c r="AU33" s="336">
        <f t="shared" ref="AU33" ca="1" si="668">SUM(AR33:AT33)</f>
        <v>2966.9902241095892</v>
      </c>
      <c r="AV33" s="335">
        <f ca="1">SUMPRODUCT((MONTH(AV$3)&amp;YEAR(AV$3)=MONTH(Кредит_ИнвП[Дата выдачи и погашения кредита])&amp;YEAR(Кредит_ИнвП[Дата выдачи и погашения кредита]))*Кредит_ИнвП[Проценты, руб.])/1000</f>
        <v>993.81663397260274</v>
      </c>
      <c r="AW33" s="335">
        <f ca="1">SUMPRODUCT((MONTH(AW$3)&amp;YEAR(AW$3)=MONTH(Кредит_ИнвП[Дата выдачи и погашения кредита])&amp;YEAR(Кредит_ИнвП[Дата выдачи и погашения кредита]))*Кредит_ИнвП[Проценты, руб.])/1000</f>
        <v>958.90415342465758</v>
      </c>
      <c r="AX33" s="335">
        <f ca="1">SUMPRODUCT((MONTH(AX$3)&amp;YEAR(AX$3)=MONTH(Кредит_ИнвП[Дата выдачи и погашения кредита])&amp;YEAR(Кредит_ИнвП[Дата выдачи и погашения кредита]))*Кредит_ИнвП[Проценты, руб.])/1000</f>
        <v>987.91861643835614</v>
      </c>
      <c r="AY33" s="360">
        <f t="shared" ref="AY33" ca="1" si="669">SUM(AV33:AX33)</f>
        <v>2940.6394038356166</v>
      </c>
      <c r="AZ33" s="366">
        <f t="shared" ref="AZ33" ca="1" si="670">SUM(AM33+AQ33+AU33+AY33)</f>
        <v>11822.013371506851</v>
      </c>
      <c r="BA33" s="344">
        <f ca="1">SUMPRODUCT((MONTH(BA$3)&amp;YEAR(BA$3)=MONTH(Кредит_ИнвП[Дата выдачи и погашения кредита])&amp;YEAR(Кредит_ИнвП[Дата выдачи и погашения кредита]))*Кредит_ИнвП[Проценты, руб.])/1000</f>
        <v>982.27843387978135</v>
      </c>
      <c r="BB33" s="335">
        <f ca="1">SUMPRODUCT((MONTH(BB$3)&amp;YEAR(BB$3)=MONTH(Кредит_ИнвП[Дата выдачи и погашения кредита])&amp;YEAR(Кредит_ИнвП[Дата выдачи и погашения кредита]))*Кредит_ИнвП[Проценты, руб.])/1000</f>
        <v>916.15441912568315</v>
      </c>
      <c r="BC33" s="335">
        <f ca="1">SUMPRODUCT((MONTH(BC$3)&amp;YEAR(BC$3)=MONTH(Кредит_ИнвП[Дата выдачи и погашения кредита])&amp;YEAR(Кредит_ИнвП[Дата выдачи и погашения кредита]))*Кредит_ИнвП[Проценты, руб.])/1000</f>
        <v>976.39653114754117</v>
      </c>
      <c r="BD33" s="336">
        <f t="shared" ref="BD33" ca="1" si="671">SUM(BA33:BC33)</f>
        <v>2874.8293841530058</v>
      </c>
      <c r="BE33" s="335">
        <f ca="1">SUMPRODUCT((MONTH(BE$3)&amp;YEAR(BE$3)=MONTH(Кредит_ИнвП[Дата выдачи и погашения кредита])&amp;YEAR(Кредит_ИнвП[Дата выдачи и погашения кредита]))*Кредит_ИнвП[Проценты, руб.])/1000</f>
        <v>942.05378688524593</v>
      </c>
      <c r="BF33" s="335">
        <f ca="1">SUMPRODUCT((MONTH(BF$3)&amp;YEAR(BF$3)=MONTH(Кредит_ИнвП[Дата выдачи и погашения кредита])&amp;YEAR(Кредит_ИнвП[Дата выдачи и погашения кредита]))*Кредит_ИнвП[Проценты, руб.])/1000</f>
        <v>970.51462841530054</v>
      </c>
      <c r="BG33" s="335">
        <f ca="1">SUMPRODUCT((MONTH(BG$3)&amp;YEAR(BG$3)=MONTH(Кредит_ИнвП[Дата выдачи и погашения кредита])&amp;YEAR(Кредит_ИнвП[Дата выдачи и погашения кредита]))*Кредит_ИнвП[Проценты, руб.])/1000</f>
        <v>936.36162295081965</v>
      </c>
      <c r="BH33" s="336">
        <f t="shared" ref="BH33" ca="1" si="672">SUM(BE33:BG33)</f>
        <v>2848.9300382513661</v>
      </c>
      <c r="BI33" s="335">
        <f ca="1">SUMPRODUCT((MONTH(BI$3)&amp;YEAR(BI$3)=MONTH(Кредит_ИнвП[Дата выдачи и погашения кредита])&amp;YEAR(Кредит_ИнвП[Дата выдачи и погашения кредита]))*Кредит_ИнвП[Проценты, руб.])/1000</f>
        <v>964.63272568306013</v>
      </c>
      <c r="BJ33" s="335">
        <f ca="1">SUMPRODUCT((MONTH(BJ$3)&amp;YEAR(BJ$3)=MONTH(Кредит_ИнвП[Дата выдачи и погашения кредита])&amp;YEAR(Кредит_ИнвП[Дата выдачи и погашения кредита]))*Кредит_ИнвП[Проценты, руб.])/1000</f>
        <v>961.69177431694004</v>
      </c>
      <c r="BK33" s="335">
        <f ca="1">SUMPRODUCT((MONTH(BK$3)&amp;YEAR(BK$3)=MONTH(Кредит_ИнвП[Дата выдачи и погашения кредита])&amp;YEAR(Кредит_ИнвП[Дата выдачи и погашения кредита]))*Кредит_ИнвП[Проценты, руб.])/1000</f>
        <v>927.82337704918029</v>
      </c>
      <c r="BL33" s="336">
        <f t="shared" ref="BL33" ca="1" si="673">SUM(BI33:BK33)</f>
        <v>2854.1478770491804</v>
      </c>
      <c r="BM33" s="335">
        <f ca="1">SUMPRODUCT((MONTH(BM$3)&amp;YEAR(BM$3)=MONTH(Кредит_ИнвП[Дата выдачи и погашения кредита])&amp;YEAR(Кредит_ИнвП[Дата выдачи и погашения кредита]))*Кредит_ИнвП[Проценты, руб.])/1000</f>
        <v>955.80987158469952</v>
      </c>
      <c r="BN33" s="335">
        <f ca="1">SUMPRODUCT((MONTH(BN$3)&amp;YEAR(BN$3)=MONTH(Кредит_ИнвП[Дата выдачи и погашения кредита])&amp;YEAR(Кредит_ИнвП[Дата выдачи и погашения кредита]))*Кредит_ИнвП[Проценты, руб.])/1000</f>
        <v>922.13121311475402</v>
      </c>
      <c r="BO33" s="335">
        <f ca="1">SUMPRODUCT((MONTH(BO$3)&amp;YEAR(BO$3)=MONTH(Кредит_ИнвП[Дата выдачи и погашения кредита])&amp;YEAR(Кредит_ИнвП[Дата выдачи и погашения кредита]))*Кредит_ИнвП[Проценты, руб.])/1000</f>
        <v>949.92796885245912</v>
      </c>
      <c r="BP33" s="360">
        <f t="shared" ref="BP33" ca="1" si="674">SUM(BM33:BO33)</f>
        <v>2827.8690535519127</v>
      </c>
      <c r="BQ33" s="366">
        <f t="shared" ref="BQ33" ca="1" si="675">SUM(BD33+BH33+BL33+BP33)</f>
        <v>11405.776353005465</v>
      </c>
      <c r="BR33" s="344">
        <f ca="1">SUMPRODUCT((MONTH(BR$3)&amp;YEAR(BR$3)=MONTH(Кредит_ИнвП[Дата выдачи и погашения кредита])&amp;YEAR(Кредит_ИнвП[Дата выдачи и погашения кредита]))*Кредит_ИнвП[Проценты, руб.])/1000</f>
        <v>949.58150246575349</v>
      </c>
      <c r="BS33" s="335">
        <f ca="1">SUMPRODUCT((MONTH(BS$3)&amp;YEAR(BS$3)=MONTH(Кредит_ИнвП[Дата выдачи и погашения кредита])&amp;YEAR(Кредит_ИнвП[Дата выдачи и погашения кредита]))*Кредит_ИнвП[Проценты, руб.])/1000</f>
        <v>855.02289753424668</v>
      </c>
      <c r="BT33" s="335">
        <f ca="1">SUMPRODUCT((MONTH(BT$3)&amp;YEAR(BT$3)=MONTH(Кредит_ИнвП[Дата выдачи и погашения кредита])&amp;YEAR(Кредит_ИнвП[Дата выдачи и погашения кредита]))*Кредит_ИнвП[Проценты, руб.])/1000</f>
        <v>943.68348493150677</v>
      </c>
      <c r="BU33" s="336">
        <f t="shared" ref="BU33" ca="1" si="676">SUM(BR33:BT33)</f>
        <v>2748.2878849315071</v>
      </c>
      <c r="BV33" s="335">
        <f ca="1">SUMPRODUCT((MONTH(BV$3)&amp;YEAR(BV$3)=MONTH(Кредит_ИнвП[Дата выдачи и погашения кредита])&amp;YEAR(Кредит_ИнвП[Дата выдачи и погашения кредита]))*Кредит_ИнвП[Проценты, руб.])/1000</f>
        <v>910.38820273972601</v>
      </c>
      <c r="BW33" s="335">
        <f ca="1">SUMPRODUCT((MONTH(BW$3)&amp;YEAR(BW$3)=MONTH(Кредит_ИнвП[Дата выдачи и погашения кредита])&amp;YEAR(Кредит_ИнвП[Дата выдачи и погашения кредита]))*Кредит_ИнвП[Проценты, руб.])/1000</f>
        <v>937.78546739726039</v>
      </c>
      <c r="BX33" s="335">
        <f ca="1">SUMPRODUCT((MONTH(BX$3)&amp;YEAR(BX$3)=MONTH(Кредит_ИнвП[Дата выдачи и погашения кредита])&amp;YEAR(Кредит_ИнвП[Дата выдачи и погашения кредита]))*Кредит_ИнвП[Проценты, руб.])/1000</f>
        <v>904.68044383561642</v>
      </c>
      <c r="BY33" s="336">
        <f t="shared" ref="BY33" ca="1" si="677">SUM(BV33:BX33)</f>
        <v>2752.854113972603</v>
      </c>
      <c r="BZ33" s="335">
        <f ca="1">SUMPRODUCT((MONTH(BZ$3)&amp;YEAR(BZ$3)=MONTH(Кредит_ИнвП[Дата выдачи и погашения кредита])&amp;YEAR(Кредит_ИнвП[Дата выдачи и погашения кредита]))*Кредит_ИнвП[Проценты, руб.])/1000</f>
        <v>931.88744986301379</v>
      </c>
      <c r="CA33" s="335">
        <f ca="1">SUMPRODUCT((MONTH(CA$3)&amp;YEAR(CA$3)=MONTH(Кредит_ИнвП[Дата выдачи и погашения кредита])&amp;YEAR(Кредит_ИнвП[Дата выдачи и погашения кредита]))*Кредит_ИнвП[Проценты, руб.])/1000</f>
        <v>928.93844109589031</v>
      </c>
      <c r="CB33" s="335">
        <f ca="1">SUMPRODUCT((MONTH(CB$3)&amp;YEAR(CB$3)=MONTH(Кредит_ИнвП[Дата выдачи и погашения кредита])&amp;YEAR(Кредит_ИнвП[Дата выдачи и погашения кредита]))*Кредит_ИнвП[Проценты, руб.])/1000</f>
        <v>896.11880547945202</v>
      </c>
      <c r="CC33" s="336">
        <f t="shared" ref="CC33" ca="1" si="678">SUM(BZ33:CB33)</f>
        <v>2756.944696438356</v>
      </c>
      <c r="CD33" s="335">
        <f ca="1">SUMPRODUCT((MONTH(CD$3)&amp;YEAR(CD$3)=MONTH(Кредит_ИнвП[Дата выдачи и погашения кредита])&amp;YEAR(Кредит_ИнвП[Дата выдачи и погашения кредита]))*Кредит_ИнвП[Проценты, руб.])/1000</f>
        <v>923.04042356164393</v>
      </c>
      <c r="CE33" s="335">
        <f ca="1">SUMPRODUCT((MONTH(CE$3)&amp;YEAR(CE$3)=MONTH(Кредит_ИнвП[Дата выдачи и погашения кредита])&amp;YEAR(Кредит_ИнвП[Дата выдачи и погашения кредита]))*Кредит_ИнвП[Проценты, руб.])/1000</f>
        <v>890.41104657534243</v>
      </c>
      <c r="CF33" s="335">
        <f ca="1">SUMPRODUCT((MONTH(CF$3)&amp;YEAR(CF$3)=MONTH(Кредит_ИнвП[Дата выдачи и погашения кредита])&amp;YEAR(Кредит_ИнвП[Дата выдачи и погашения кредита]))*Кредит_ИнвП[Проценты, руб.])/1000</f>
        <v>917.14240602739733</v>
      </c>
      <c r="CG33" s="360">
        <f t="shared" ref="CG33" ca="1" si="679">SUM(CD33:CF33)</f>
        <v>2730.5938761643838</v>
      </c>
      <c r="CH33" s="366">
        <f t="shared" ref="CH33" ca="1" si="680">SUM(BU33+BY33+CC33+CG33)</f>
        <v>10988.680571506851</v>
      </c>
      <c r="CI33" s="344">
        <f ca="1">SUMPRODUCT((MONTH(CI$3)&amp;YEAR(CI$3)=MONTH(Кредит_ИнвП[Дата выдачи и погашения кредита])&amp;YEAR(Кредит_ИнвП[Дата выдачи и погашения кредита]))*Кредит_ИнвП[Проценты, руб.])/1000</f>
        <v>914.19339726027397</v>
      </c>
      <c r="CJ33" s="335">
        <f ca="1">SUMPRODUCT((MONTH(CJ$3)&amp;YEAR(CJ$3)=MONTH(Кредит_ИнвП[Дата выдачи и погашения кредита])&amp;YEAR(Кредит_ИнвП[Дата выдачи и погашения кредита]))*Кредит_ИнвП[Проценты, руб.])/1000</f>
        <v>823.05944767123299</v>
      </c>
      <c r="CK33" s="335">
        <f ca="1">SUMPRODUCT((MONTH(CK$3)&amp;YEAR(CK$3)=MONTH(Кредит_ИнвП[Дата выдачи и погашения кредита])&amp;YEAR(Кредит_ИнвП[Дата выдачи и погашения кредита]))*Кредит_ИнвП[Проценты, руб.])/1000</f>
        <v>908.29537972602748</v>
      </c>
      <c r="CL33" s="336">
        <f t="shared" ref="CL33" ca="1" si="681">SUM(CI33:CK33)</f>
        <v>2645.5482246575343</v>
      </c>
      <c r="CM33" s="335">
        <f ca="1">SUMPRODUCT((MONTH(CM$3)&amp;YEAR(CM$3)=MONTH(Кредит_ИнвП[Дата выдачи и погашения кредита])&amp;YEAR(Кредит_ИнвП[Дата выдачи и погашения кредита]))*Кредит_ИнвП[Проценты, руб.])/1000</f>
        <v>876.14164931506855</v>
      </c>
      <c r="CN33" s="335">
        <f ca="1">SUMPRODUCT((MONTH(CN$3)&amp;YEAR(CN$3)=MONTH(Кредит_ИнвП[Дата выдачи и погашения кредита])&amp;YEAR(Кредит_ИнвП[Дата выдачи и погашения кредита]))*Кредит_ИнвП[Проценты, руб.])/1000</f>
        <v>902.39736219178099</v>
      </c>
      <c r="CO33" s="335">
        <f ca="1">SUMPRODUCT((MONTH(CO$3)&amp;YEAR(CO$3)=MONTH(Кредит_ИнвП[Дата выдачи и погашения кредита])&amp;YEAR(Кредит_ИнвП[Дата выдачи и погашения кредита]))*Кредит_ИнвП[Проценты, руб.])/1000</f>
        <v>870.43389041095895</v>
      </c>
      <c r="CP33" s="336">
        <f t="shared" ref="CP33" ca="1" si="682">SUM(CM33:CO33)</f>
        <v>2648.9729019178085</v>
      </c>
      <c r="CQ33" s="335">
        <f ca="1">SUMPRODUCT((MONTH(CQ$3)&amp;YEAR(CQ$3)=MONTH(Кредит_ИнвП[Дата выдачи и погашения кредита])&amp;YEAR(Кредит_ИнвП[Дата выдачи и погашения кредита]))*Кредит_ИнвП[Проценты, руб.])/1000</f>
        <v>896.49934465753427</v>
      </c>
      <c r="CR33" s="335">
        <f ca="1">SUMPRODUCT((MONTH(CR$3)&amp;YEAR(CR$3)=MONTH(Кредит_ИнвП[Дата выдачи и погашения кредита])&amp;YEAR(Кредит_ИнвП[Дата выдачи и погашения кредита]))*Кредит_ИнвП[Проценты, руб.])/1000</f>
        <v>893.55033589041102</v>
      </c>
      <c r="CS33" s="335">
        <f ca="1">SUMPRODUCT((MONTH(CS$3)&amp;YEAR(CS$3)=MONTH(Кредит_ИнвП[Дата выдачи и погашения кредита])&amp;YEAR(Кредит_ИнвП[Дата выдачи и погашения кредита]))*Кредит_ИнвП[Проценты, руб.])/1000</f>
        <v>861.87225205479456</v>
      </c>
      <c r="CT33" s="336">
        <f t="shared" ref="CT33" ca="1" si="683">SUM(CQ33:CS33)</f>
        <v>2651.9219326027396</v>
      </c>
      <c r="CU33" s="335">
        <f ca="1">SUMPRODUCT((MONTH(CU$3)&amp;YEAR(CU$3)=MONTH(Кредит_ИнвП[Дата выдачи и погашения кредита])&amp;YEAR(Кредит_ИнвП[Дата выдачи и погашения кредита]))*Кредит_ИнвП[Проценты, руб.])/1000</f>
        <v>887.65231835616453</v>
      </c>
      <c r="CV33" s="335">
        <f ca="1">SUMPRODUCT((MONTH(CV$3)&amp;YEAR(CV$3)=MONTH(Кредит_ИнвП[Дата выдачи и погашения кредита])&amp;YEAR(Кредит_ИнвП[Дата выдачи и погашения кредита]))*Кредит_ИнвП[Проценты, руб.])/1000</f>
        <v>856.16449315068496</v>
      </c>
      <c r="CW33" s="335">
        <f ca="1">SUMPRODUCT((MONTH(CW$3)&amp;YEAR(CW$3)=MONTH(Кредит_ИнвП[Дата выдачи и погашения кредита])&amp;YEAR(Кредит_ИнвП[Дата выдачи и погашения кредита]))*Кредит_ИнвП[Проценты, руб.])/1000</f>
        <v>881.75430082191781</v>
      </c>
      <c r="CX33" s="360">
        <f t="shared" ref="CX33" ca="1" si="684">SUM(CU33:CW33)</f>
        <v>2625.5711123287674</v>
      </c>
      <c r="CY33" s="366">
        <f t="shared" ref="CY33" ca="1" si="685">SUM(CL33+CP33+CT33+CX33)</f>
        <v>10572.014171506849</v>
      </c>
      <c r="CZ33" s="344">
        <f ca="1">SUMPRODUCT((MONTH(CZ$3)&amp;YEAR(CZ$3)=MONTH(Кредит_ИнвП[Дата выдачи и погашения кредита])&amp;YEAR(Кредит_ИнвП[Дата выдачи и погашения кредита]))*Кредит_ИнвП[Проценты, руб.])/1000</f>
        <v>878.80529205479456</v>
      </c>
      <c r="DA33" s="335">
        <f ca="1">SUMPRODUCT((MONTH(DA$3)&amp;YEAR(DA$3)=MONTH(Кредит_ИнвП[Дата выдачи и погашения кредита])&amp;YEAR(Кредит_ИнвП[Дата выдачи и погашения кредита]))*Кредит_ИнвП[Проценты, руб.])/1000</f>
        <v>791.09599780821918</v>
      </c>
      <c r="DB33" s="335">
        <f ca="1">SUMPRODUCT((MONTH(DB$3)&amp;YEAR(DB$3)=MONTH(Кредит_ИнвП[Дата выдачи и погашения кредита])&amp;YEAR(Кредит_ИнвП[Дата выдачи и погашения кредита]))*Кредит_ИнвП[Проценты, руб.])/1000</f>
        <v>872.90727452054796</v>
      </c>
      <c r="DC33" s="336">
        <f t="shared" ref="DC33" ca="1" si="686">SUM(CZ33:DB33)</f>
        <v>2542.8085643835616</v>
      </c>
      <c r="DD33" s="335">
        <f ca="1">SUMPRODUCT((MONTH(DD$3)&amp;YEAR(DD$3)=MONTH(Кредит_ИнвП[Дата выдачи и погашения кредита])&amp;YEAR(Кредит_ИнвП[Дата выдачи и погашения кредита]))*Кредит_ИнвП[Проценты, руб.])/1000</f>
        <v>841.89509589041097</v>
      </c>
      <c r="DE33" s="335">
        <f ca="1">SUMPRODUCT((MONTH(DE$3)&amp;YEAR(DE$3)=MONTH(Кредит_ИнвП[Дата выдачи и погашения кредита])&amp;YEAR(Кредит_ИнвП[Дата выдачи и погашения кредита]))*Кредит_ИнвП[Проценты, руб.])/1000</f>
        <v>867.00925698630135</v>
      </c>
      <c r="DF33" s="335">
        <f ca="1">SUMPRODUCT((MONTH(DF$3)&amp;YEAR(DF$3)=MONTH(Кредит_ИнвП[Дата выдачи и погашения кредита])&amp;YEAR(Кредит_ИнвП[Дата выдачи и погашения кредита]))*Кредит_ИнвП[Проценты, руб.])/1000</f>
        <v>836.18733698630137</v>
      </c>
      <c r="DG33" s="336">
        <f t="shared" ref="DG33" ca="1" si="687">SUM(DD33:DF33)</f>
        <v>2545.0916898630139</v>
      </c>
      <c r="DH33" s="335">
        <f ca="1">SUMPRODUCT((MONTH(DH$3)&amp;YEAR(DH$3)=MONTH(Кредит_ИнвП[Дата выдачи и погашения кредита])&amp;YEAR(Кредит_ИнвП[Дата выдачи и погашения кредита]))*Кредит_ИнвП[Проценты, руб.])/1000</f>
        <v>861.11123945205486</v>
      </c>
      <c r="DI33" s="335">
        <f ca="1">SUMPRODUCT((MONTH(DI$3)&amp;YEAR(DI$3)=MONTH(Кредит_ИнвП[Дата выдачи и погашения кредита])&amp;YEAR(Кредит_ИнвП[Дата выдачи и погашения кредита]))*Кредит_ИнвП[Проценты, руб.])/1000</f>
        <v>858.1622306849315</v>
      </c>
      <c r="DJ33" s="335">
        <f ca="1">SUMPRODUCT((MONTH(DJ$3)&amp;YEAR(DJ$3)=MONTH(Кредит_ИнвП[Дата выдачи и погашения кредита])&amp;YEAR(Кредит_ИнвП[Дата выдачи и погашения кредита]))*Кредит_ИнвП[Проценты, руб.])/1000</f>
        <v>827.62569863013698</v>
      </c>
      <c r="DK33" s="336">
        <f t="shared" ref="DK33" ca="1" si="688">SUM(DH33:DJ33)</f>
        <v>2546.8991687671232</v>
      </c>
      <c r="DL33" s="335">
        <f ca="1">SUMPRODUCT((MONTH(DL$3)&amp;YEAR(DL$3)=MONTH(Кредит_ИнвП[Дата выдачи и погашения кредита])&amp;YEAR(Кредит_ИнвП[Дата выдачи и погашения кредита]))*Кредит_ИнвП[Проценты, руб.])/1000</f>
        <v>852.26421315068501</v>
      </c>
      <c r="DM33" s="335">
        <f ca="1">SUMPRODUCT((MONTH(DM$3)&amp;YEAR(DM$3)=MONTH(Кредит_ИнвП[Дата выдачи и погашения кредита])&amp;YEAR(Кредит_ИнвП[Дата выдачи и погашения кредита]))*Кредит_ИнвП[Проценты, руб.])/1000</f>
        <v>821.91793972602738</v>
      </c>
      <c r="DN33" s="335">
        <f ca="1">SUMPRODUCT((MONTH(DN$3)&amp;YEAR(DN$3)=MONTH(Кредит_ИнвП[Дата выдачи и погашения кредита])&amp;YEAR(Кредит_ИнвП[Дата выдачи и погашения кредита]))*Кредит_ИнвП[Проценты, руб.])/1000</f>
        <v>846.3661956164384</v>
      </c>
      <c r="DO33" s="360">
        <f t="shared" ref="DO33" ca="1" si="689">SUM(DL33:DN33)</f>
        <v>2520.5483484931506</v>
      </c>
      <c r="DP33" s="366">
        <f t="shared" ref="DP33" ca="1" si="690">SUM(DC33+DG33+DK33+DO33)</f>
        <v>10155.347771506849</v>
      </c>
      <c r="DQ33" s="344">
        <f ca="1">SUMPRODUCT((MONTH(DQ$3)&amp;YEAR(DQ$3)=MONTH(Кредит_ИнвП[Дата выдачи и погашения кредита])&amp;YEAR(Кредит_ИнвП[Дата выдачи и погашения кредита]))*Кредит_ИнвП[Проценты, руб.])/1000</f>
        <v>841.11276830601082</v>
      </c>
      <c r="DR33" s="335">
        <f ca="1">SUMPRODUCT((MONTH(DR$3)&amp;YEAR(DR$3)=MONTH(Кредит_ИнвП[Дата выдачи и погашения кредита])&amp;YEAR(Кредит_ИнвП[Дата выдачи и погашения кредита]))*Кредит_ИнвП[Проценты, руб.])/1000</f>
        <v>784.0962158469946</v>
      </c>
      <c r="DS33" s="335">
        <f ca="1">SUMPRODUCT((MONTH(DS$3)&amp;YEAR(DS$3)=MONTH(Кредит_ИнвП[Дата выдачи и погашения кредита])&amp;YEAR(Кредит_ИнвП[Дата выдачи и погашения кредита]))*Кредит_ИнвП[Проценты, руб.])/1000</f>
        <v>835.23086557377053</v>
      </c>
      <c r="DT33" s="336">
        <f t="shared" ref="DT33" ca="1" si="691">SUM(DQ33:DS33)</f>
        <v>2460.4398497267762</v>
      </c>
      <c r="DU33" s="335">
        <f ca="1">SUMPRODUCT((MONTH(DU$3)&amp;YEAR(DU$3)=MONTH(Кредит_ИнвП[Дата выдачи и погашения кредита])&amp;YEAR(Кредит_ИнвП[Дата выдачи и погашения кредита]))*Кредит_ИнвП[Проценты, руб.])/1000</f>
        <v>805.44185245901633</v>
      </c>
      <c r="DV33" s="335">
        <f ca="1">SUMPRODUCT((MONTH(DV$3)&amp;YEAR(DV$3)=MONTH(Кредит_ИнвП[Дата выдачи и погашения кредита])&amp;YEAR(Кредит_ИнвП[Дата выдачи и погашения кредита]))*Кредит_ИнвП[Проценты, руб.])/1000</f>
        <v>829.34896284153012</v>
      </c>
      <c r="DW33" s="335">
        <f ca="1">SUMPRODUCT((MONTH(DW$3)&amp;YEAR(DW$3)=MONTH(Кредит_ИнвП[Дата выдачи и погашения кредита])&amp;YEAR(Кредит_ИнвП[Дата выдачи и погашения кредита]))*Кредит_ИнвП[Проценты, руб.])/1000</f>
        <v>799.74968852459006</v>
      </c>
      <c r="DX33" s="336">
        <f t="shared" ref="DX33" ca="1" si="692">SUM(DU33:DW33)</f>
        <v>2434.5405038251365</v>
      </c>
      <c r="DY33" s="335">
        <f ca="1">SUMPRODUCT((MONTH(DY$3)&amp;YEAR(DY$3)=MONTH(Кредит_ИнвП[Дата выдачи и погашения кредита])&amp;YEAR(Кредит_ИнвП[Дата выдачи и погашения кредита]))*Кредит_ИнвП[Проценты, руб.])/1000</f>
        <v>823.4670601092896</v>
      </c>
      <c r="DZ33" s="335">
        <f ca="1">SUMPRODUCT((MONTH(DZ$3)&amp;YEAR(DZ$3)=MONTH(Кредит_ИнвП[Дата выдачи и погашения кредита])&amp;YEAR(Кредит_ИнвП[Дата выдачи и погашения кредита]))*Кредит_ИнвП[Проценты, руб.])/1000</f>
        <v>820.52610874316952</v>
      </c>
      <c r="EA33" s="335">
        <f ca="1">SUMPRODUCT((MONTH(EA$3)&amp;YEAR(EA$3)=MONTH(Кредит_ИнвП[Дата выдачи и погашения кредита])&amp;YEAR(Кредит_ИнвП[Дата выдачи и погашения кредита]))*Кредит_ИнвП[Проценты, руб.])/1000</f>
        <v>791.21144262295081</v>
      </c>
      <c r="EB33" s="336">
        <f t="shared" ref="EB33" ca="1" si="693">SUM(DY33:EA33)</f>
        <v>2435.2046114754098</v>
      </c>
      <c r="EC33" s="335">
        <f ca="1">SUMPRODUCT((MONTH(EC$3)&amp;YEAR(EC$3)=MONTH(Кредит_ИнвП[Дата выдачи и погашения кредита])&amp;YEAR(Кредит_ИнвП[Дата выдачи и погашения кредита]))*Кредит_ИнвП[Проценты, руб.])/1000</f>
        <v>814.64420601092911</v>
      </c>
      <c r="ED33" s="335">
        <f ca="1">SUMPRODUCT((MONTH(ED$3)&amp;YEAR(ED$3)=MONTH(Кредит_ИнвП[Дата выдачи и погашения кредита])&amp;YEAR(Кредит_ИнвП[Дата выдачи и погашения кредита]))*Кредит_ИнвП[Проценты, руб.])/1000</f>
        <v>785.51927868852465</v>
      </c>
      <c r="EE33" s="335">
        <f ca="1">SUMPRODUCT((MONTH(EE$3)&amp;YEAR(EE$3)=MONTH(Кредит_ИнвП[Дата выдачи и погашения кредита])&amp;YEAR(Кредит_ИнвП[Дата выдачи и погашения кредита]))*Кредит_ИнвП[Проценты, руб.])/1000</f>
        <v>808.76230327868859</v>
      </c>
      <c r="EF33" s="360">
        <f t="shared" ref="EF33" ca="1" si="694">SUM(EC33:EE33)</f>
        <v>2408.9257879781426</v>
      </c>
      <c r="EG33" s="366">
        <f t="shared" ref="EG33" ca="1" si="695">SUM(DT33+DX33+EB33+EF33)</f>
        <v>9739.1107530054651</v>
      </c>
      <c r="EH33" s="344">
        <f ca="1">SUMPRODUCT((MONTH(EH$3)&amp;YEAR(EH$3)=MONTH(Кредит_ИнвП[Дата выдачи и погашения кредита])&amp;YEAR(Кредит_ИнвП[Дата выдачи и погашения кредита]))*Кредит_ИнвП[Проценты, руб.])/1000</f>
        <v>808.02908164383564</v>
      </c>
      <c r="EI33" s="335">
        <f ca="1">SUMPRODUCT((MONTH(EI$3)&amp;YEAR(EI$3)=MONTH(Кредит_ИнвП[Дата выдачи и погашения кредита])&amp;YEAR(Кредит_ИнвП[Дата выдачи и погашения кредита]))*Кредит_ИнвП[Проценты, руб.])/1000</f>
        <v>727.16909808219179</v>
      </c>
      <c r="EJ33" s="335">
        <f ca="1">SUMPRODUCT((MONTH(EJ$3)&amp;YEAR(EJ$3)=MONTH(Кредит_ИнвП[Дата выдачи и погашения кредита])&amp;YEAR(Кредит_ИнвП[Дата выдачи и погашения кредита]))*Кредит_ИнвП[Проценты, руб.])/1000</f>
        <v>802.13106410958903</v>
      </c>
      <c r="EK33" s="336">
        <f t="shared" ref="EK33" ca="1" si="696">SUM(EH33:EJ33)</f>
        <v>2337.3292438356166</v>
      </c>
      <c r="EL33" s="335">
        <f ca="1">SUMPRODUCT((MONTH(EL$3)&amp;YEAR(EL$3)=MONTH(Кредит_ИнвП[Дата выдачи и погашения кредита])&amp;YEAR(Кредит_ИнвП[Дата выдачи и погашения кредита]))*Кредит_ИнвП[Проценты, руб.])/1000</f>
        <v>773.40198904109582</v>
      </c>
      <c r="EM33" s="335">
        <f ca="1">SUMPRODUCT((MONTH(EM$3)&amp;YEAR(EM$3)=MONTH(Кредит_ИнвП[Дата выдачи и погашения кредита])&amp;YEAR(Кредит_ИнвП[Дата выдачи и погашения кредита]))*Кредит_ИнвП[Проценты, руб.])/1000</f>
        <v>796.23304657534243</v>
      </c>
      <c r="EN33" s="335">
        <f ca="1">SUMPRODUCT((MONTH(EN$3)&amp;YEAR(EN$3)=MONTH(Кредит_ИнвП[Дата выдачи и погашения кредита])&amp;YEAR(Кредит_ИнвП[Дата выдачи и погашения кредита]))*Кредит_ИнвП[Проценты, руб.])/1000</f>
        <v>767.69423013698633</v>
      </c>
      <c r="EO33" s="336">
        <f t="shared" ref="EO33" ca="1" si="697">SUM(EL33:EN33)</f>
        <v>2337.3292657534248</v>
      </c>
      <c r="EP33" s="335">
        <f ca="1">SUMPRODUCT((MONTH(EP$3)&amp;YEAR(EP$3)=MONTH(Кредит_ИнвП[Дата выдачи и погашения кредита])&amp;YEAR(Кредит_ИнвП[Дата выдачи и погашения кредита]))*Кредит_ИнвП[Проценты, руб.])/1000</f>
        <v>790.33502904109594</v>
      </c>
      <c r="EQ33" s="335">
        <f ca="1">SUMPRODUCT((MONTH(EQ$3)&amp;YEAR(EQ$3)=MONTH(Кредит_ИнвП[Дата выдачи и погашения кредита])&amp;YEAR(Кредит_ИнвП[Дата выдачи и погашения кредита]))*Кредит_ИнвП[Проценты, руб.])/1000</f>
        <v>787.38602027397269</v>
      </c>
      <c r="ER33" s="335">
        <f ca="1">SUMPRODUCT((MONTH(ER$3)&amp;YEAR(ER$3)=MONTH(Кредит_ИнвП[Дата выдачи и погашения кредита])&amp;YEAR(Кредит_ИнвП[Дата выдачи и погашения кредита]))*Кредит_ИнвП[Проценты, руб.])/1000</f>
        <v>759.13259178082194</v>
      </c>
      <c r="ES33" s="336">
        <f t="shared" ref="ES33" ca="1" si="698">SUM(EP33:ER33)</f>
        <v>2336.8536410958905</v>
      </c>
      <c r="ET33" s="335">
        <f ca="1">SUMPRODUCT((MONTH(ET$3)&amp;YEAR(ET$3)=MONTH(Кредит_ИнвП[Дата выдачи и погашения кредита])&amp;YEAR(Кредит_ИнвП[Дата выдачи и погашения кредита]))*Кредит_ИнвП[Проценты, руб.])/1000</f>
        <v>781.48800273972597</v>
      </c>
      <c r="EU33" s="335">
        <f ca="1">SUMPRODUCT((MONTH(EU$3)&amp;YEAR(EU$3)=MONTH(Кредит_ИнвП[Дата выдачи и погашения кредита])&amp;YEAR(Кредит_ИнвП[Дата выдачи и погашения кредита]))*Кредит_ИнвП[Проценты, руб.])/1000</f>
        <v>753.42483287671234</v>
      </c>
      <c r="EV33" s="335">
        <f ca="1">SUMPRODUCT((MONTH(EV$3)&amp;YEAR(EV$3)=MONTH(Кредит_ИнвП[Дата выдачи и погашения кредита])&amp;YEAR(Кредит_ИнвП[Дата выдачи и погашения кредита]))*Кредит_ИнвП[Проценты, руб.])/1000</f>
        <v>775.58998520547959</v>
      </c>
      <c r="EW33" s="360">
        <f t="shared" ref="EW33" ca="1" si="699">SUM(ET33:EV33)</f>
        <v>2310.5028208219178</v>
      </c>
      <c r="EX33" s="366">
        <f t="shared" ref="EX33" ca="1" si="700">SUM(EK33+EO33+ES33+EW33)</f>
        <v>9322.0149715068492</v>
      </c>
      <c r="EY33" s="438">
        <f t="shared" ca="1" si="78"/>
        <v>88878</v>
      </c>
    </row>
    <row r="34" spans="1:155" outlineLevel="1">
      <c r="A34" s="271" t="s">
        <v>293</v>
      </c>
      <c r="B34" s="333" t="str">
        <f t="array" ref="B34">IF(AND(НачИнвП_Дата&lt;=B$3,(КИнвП_Дата)&gt;B$3),
             SUMPRODUCT((MONTH(B$3)&amp;YEAR(B$3)=MONTH(Кредит_ДБ[Дата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C34" s="333" t="str">
        <f t="array" aca="1" ref="C34" ca="1">IF(AND(НачИнвП_Дата&lt;=C$3,(КИнвП_Дата)&gt;C$3),
             SUMPRODUCT((MONTH(C$3)&amp;YEAR(C$3)=MONTH(Кредит_ДБ[Дата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D34" s="333" t="str">
        <f t="array" aca="1" ref="D34" ca="1">IF(AND(НачИнвП_Дата&lt;=D$3,(КИнвП_Дата)&gt;D$3),
             SUMPRODUCT((MONTH(D$3)&amp;YEAR(D$3)=MONTH(Кредит_ДБ[Дата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E34" s="334">
        <f t="shared" ca="1" si="408"/>
        <v>0</v>
      </c>
      <c r="F34" s="333" t="str">
        <f t="array" aca="1" ref="F34" ca="1">IF(AND(НачИнвП_Дата&lt;=F$3,(КИнвП_Дата)&gt;F$3),
             SUMPRODUCT((MONTH(F$3)&amp;YEAR(F$3)=MONTH(Кредит_ДБ[Дата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G34" s="333" t="str">
        <f t="array" aca="1" ref="G34" ca="1">IF(AND(НачИнвП_Дата&lt;=G$3,(КИнвП_Дата)&gt;G$3),
             SUMPRODUCT((MONTH(G$3)&amp;YEAR(G$3)=MONTH(Кредит_ДБ[Дата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H34" s="333" t="str">
        <f t="array" aca="1" ref="H34" ca="1">IF(AND(НачИнвП_Дата&lt;=H$3,(КИнвП_Дата)&gt;H$3),
             SUMPRODUCT((MONTH(H$3)&amp;YEAR(H$3)=MONTH(Кредит_ДБ[Дата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I34" s="334">
        <f t="shared" ca="1" si="409"/>
        <v>0</v>
      </c>
      <c r="J34" s="333" t="str">
        <f t="array" aca="1" ref="J34" ca="1">IF(AND(НачИнвП_Дата&lt;=J$3,(КИнвП_Дата)&gt;J$3),
             SUMPRODUCT((MONTH(J$3)&amp;YEAR(J$3)=MONTH(Кредит_ДБ[Дата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K34" s="333" t="str">
        <f t="array" aca="1" ref="K34" ca="1">IF(AND(НачИнвП_Дата&lt;=K$3,(КИнвП_Дата)&gt;K$3),
             SUMPRODUCT((MONTH(K$3)&amp;YEAR(K$3)=MONTH(Кредит_ДБ[Дата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L34" s="333" t="str">
        <f t="array" aca="1" ref="L34" ca="1">IF(AND(НачИнвП_Дата&lt;=L$3,(КИнвП_Дата)&gt;L$3),
             SUMPRODUCT((MONTH(L$3)&amp;YEAR(L$3)=MONTH(Кредит_ДБ[Дата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M34" s="334">
        <f t="shared" ca="1" si="534"/>
        <v>0</v>
      </c>
      <c r="N34" s="333">
        <f t="array" aca="1" ref="N34" ca="1">IF(AND(НачИнвП_Дата&lt;=N$3,(КИнвП_Дата)&gt;N$3),
             SUMPRODUCT((MONTH(N$3)&amp;YEAR(N$3)=MONTH(Кредит_ДБ[Дата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O34" s="333">
        <f t="array" aca="1" ref="O34" ca="1">IF(AND(НачИнвП_Дата&lt;=O$3,(КИнвП_Дата)&gt;O$3),
             SUMPRODUCT((MONTH(O$3)&amp;YEAR(O$3)=MONTH(Кредит_ДБ[Дата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P34" s="333">
        <f t="array" aca="1" ref="P34" ca="1">IF(AND(НачИнвП_Дата&lt;=P$3,(КИнвП_Дата)&gt;P$3),
             SUMPRODUCT((MONTH(P$3)&amp;YEAR(P$3)=MONTH(Кредит_ДБ[Дата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Q34" s="340">
        <f t="shared" ca="1" si="536"/>
        <v>0</v>
      </c>
      <c r="R34" s="349">
        <f ca="1">SUM(E34+I34+M34+Q34)</f>
        <v>0</v>
      </c>
      <c r="S34" s="344">
        <f t="array" aca="1" ref="S34" ca="1">IF(AND(НачИнвП_Дата&lt;=S$3,(КИнвП_Дата)&gt;S$3),
             SUMPRODUCT((MONTH(S$3)&amp;YEAR(S$3)=MONTH(Кредит_ДБ[Дата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T34" s="335">
        <f t="array" aca="1" ref="T34" ca="1">IF(AND(НачИнвП_Дата&lt;=T$3,(КИнвП_Дата)&gt;T$3),
             SUMPRODUCT((MONTH(T$3)&amp;YEAR(T$3)=MONTH(Кредит_ДБ[Дата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U34" s="335">
        <f t="array" aca="1" ref="U34" ca="1">IF(AND(НачИнвП_Дата&lt;=U$3,(КИнвП_Дата)&gt;U$3),
             SUMPRODUCT((MONTH(U$3)&amp;YEAR(U$3)=MONTH(Кредит_ДБ[Дата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V34" s="336">
        <f t="shared" ca="1" si="538"/>
        <v>0</v>
      </c>
      <c r="W34" s="335">
        <f t="array" aca="1" ref="W34" ca="1">IF(AND(НачИнвП_Дата&lt;=W$3,(КИнвП_Дата)&gt;W$3),
             SUMPRODUCT((MONTH(W$3)&amp;YEAR(W$3)=MONTH(Кредит_ДБ[Дата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X34" s="335">
        <f t="array" aca="1" ref="X34" ca="1">IF(AND(НачИнвП_Дата&lt;=X$3,(КИнвП_Дата)&gt;X$3),
             SUMPRODUCT((MONTH(X$3)&amp;YEAR(X$3)=MONTH(Кредит_ДБ[Дата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Y34" s="335">
        <f t="array" aca="1" ref="Y34" ca="1">IF(AND(НачИнвП_Дата&lt;=Y$3,(КИнвП_Дата)&gt;Y$3),
             SUMPRODUCT((MONTH(Y$3)&amp;YEAR(Y$3)=MONTH(Кредит_ДБ[Дата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Z34" s="336">
        <f t="shared" ca="1" si="540"/>
        <v>0</v>
      </c>
      <c r="AA34" s="335">
        <f t="array" aca="1" ref="AA34" ca="1">IF(AND(НачИнвП_Дата&lt;=AA$3,(КИнвП_Дата)&gt;AA$3),
             SUMPRODUCT((MONTH(AA$3)&amp;YEAR(AA$3)=MONTH(Кредит_ДБ[Дата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B34" s="335">
        <f t="array" aca="1" ref="AB34" ca="1">IF(AND(НачИнвП_Дата&lt;=AB$3,(КИнвП_Дата)&gt;AB$3),
             SUMPRODUCT((MONTH(AB$3)&amp;YEAR(AB$3)=MONTH(Кредит_ДБ[Дата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C34" s="335">
        <f t="array" aca="1" ref="AC34" ca="1">IF(AND(НачИнвП_Дата&lt;=AC$3,(КИнвП_Дата)&gt;AC$3),
             SUMPRODUCT((MONTH(AC$3)&amp;YEAR(AC$3)=MONTH(Кредит_ДБ[Дата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D34" s="336">
        <f t="shared" ca="1" si="542"/>
        <v>0</v>
      </c>
      <c r="AE34" s="335">
        <f t="array" aca="1" ref="AE34" ca="1">IF(AND(НачИнвП_Дата&lt;=AE$3,(КИнвП_Дата)&gt;AE$3),
             SUMPRODUCT((MONTH(AE$3)&amp;YEAR(AE$3)=MONTH(Кредит_ДБ[Дата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F34" s="335">
        <f t="array" aca="1" ref="AF34" ca="1">IF(AND(НачИнвП_Дата&lt;=AF$3,(КИнвП_Дата)&gt;AF$3),
             SUMPRODUCT((MONTH(AF$3)&amp;YEAR(AF$3)=MONTH(Кредит_ДБ[Дата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G34" s="335">
        <f t="array" aca="1" ref="AG34" ca="1">IF(AND(НачИнвП_Дата&lt;=AG$3,(КИнвП_Дата)&gt;AG$3),
             SUMPRODUCT((MONTH(AG$3)&amp;YEAR(AG$3)=MONTH(Кредит_ДБ[Дата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H34" s="360">
        <f t="shared" ca="1" si="544"/>
        <v>0</v>
      </c>
      <c r="AI34" s="366">
        <f t="shared" ref="AI34" ca="1" si="701">SUM(V34+Z34+AD34+AH34)</f>
        <v>0</v>
      </c>
      <c r="AJ34" s="344" cm="1">
        <f t="array" aca="1" ref="AJ34" ca="1">SUMPRODUCT((MONTH(AJ$3)&amp;YEAR(AJ$3)=MONTH(Кредит_ДБ[Дата выдачи и погашения кредита])&amp;YEAR(Кредит_ДБ[Дата выдачи и погашения кредита]))*Кредит_ДБ[Проценты, руб.])/1000</f>
        <v>0</v>
      </c>
      <c r="AK34" s="335" cm="1">
        <f t="array" aca="1" ref="AK34" ca="1">SUMPRODUCT((MONTH(AK$3)&amp;YEAR(AK$3)=MONTH(Кредит_ДБ[Дата выдачи и погашения кредита])&amp;YEAR(Кредит_ДБ[Дата выдачи и погашения кредита]))*Кредит_ДБ[Проценты, руб.])/1000</f>
        <v>0</v>
      </c>
      <c r="AL34" s="335" cm="1">
        <f t="array" aca="1" ref="AL34" ca="1">SUMPRODUCT((MONTH(AL$3)&amp;YEAR(AL$3)=MONTH(Кредит_ДБ[Дата выдачи и погашения кредита])&amp;YEAR(Кредит_ДБ[Дата выдачи и погашения кредита]))*Кредит_ДБ[Проценты, руб.])/1000</f>
        <v>0</v>
      </c>
      <c r="AM34" s="336">
        <f t="shared" ref="AM34" ca="1" si="702">SUM(AJ34:AL34)</f>
        <v>0</v>
      </c>
      <c r="AN34" s="335" cm="1">
        <f t="array" aca="1" ref="AN34" ca="1">SUMPRODUCT((MONTH(AN$3)&amp;YEAR(AN$3)=MONTH(Кредит_ДБ[Дата выдачи и погашения кредита])&amp;YEAR(Кредит_ДБ[Дата выдачи и погашения кредита]))*Кредит_ДБ[Проценты, руб.])/1000</f>
        <v>0</v>
      </c>
      <c r="AO34" s="335" cm="1">
        <f t="array" aca="1" ref="AO34" ca="1">SUMPRODUCT((MONTH(AO$3)&amp;YEAR(AO$3)=MONTH(Кредит_ДБ[Дата выдачи и погашения кредита])&amp;YEAR(Кредит_ДБ[Дата выдачи и погашения кредита]))*Кредит_ДБ[Проценты, руб.])/1000</f>
        <v>0</v>
      </c>
      <c r="AP34" s="335" cm="1">
        <f t="array" aca="1" ref="AP34" ca="1">SUMPRODUCT((MONTH(AP$3)&amp;YEAR(AP$3)=MONTH(Кредит_ДБ[Дата выдачи и погашения кредита])&amp;YEAR(Кредит_ДБ[Дата выдачи и погашения кредита]))*Кредит_ДБ[Проценты, руб.])/1000</f>
        <v>0</v>
      </c>
      <c r="AQ34" s="336">
        <f t="shared" ref="AQ34" ca="1" si="703">SUM(AN34:AP34)</f>
        <v>0</v>
      </c>
      <c r="AR34" s="335" cm="1">
        <f t="array" aca="1" ref="AR34" ca="1">SUMPRODUCT((MONTH(AR$3)&amp;YEAR(AR$3)=MONTH(Кредит_ДБ[Дата выдачи и погашения кредита])&amp;YEAR(Кредит_ДБ[Дата выдачи и погашения кредита]))*Кредит_ДБ[Проценты, руб.])/1000</f>
        <v>0</v>
      </c>
      <c r="AS34" s="335" cm="1">
        <f t="array" aca="1" ref="AS34" ca="1">SUMPRODUCT((MONTH(AS$3)&amp;YEAR(AS$3)=MONTH(Кредит_ДБ[Дата выдачи и погашения кредита])&amp;YEAR(Кредит_ДБ[Дата выдачи и погашения кредита]))*Кредит_ДБ[Проценты, руб.])/1000</f>
        <v>0</v>
      </c>
      <c r="AT34" s="335" cm="1">
        <f t="array" aca="1" ref="AT34" ca="1">SUMPRODUCT((MONTH(AT$3)&amp;YEAR(AT$3)=MONTH(Кредит_ДБ[Дата выдачи и погашения кредита])&amp;YEAR(Кредит_ДБ[Дата выдачи и погашения кредита]))*Кредит_ДБ[Проценты, руб.])/1000</f>
        <v>0</v>
      </c>
      <c r="AU34" s="336">
        <f t="shared" ref="AU34" ca="1" si="704">SUM(AR34:AT34)</f>
        <v>0</v>
      </c>
      <c r="AV34" s="335" cm="1">
        <f t="array" aca="1" ref="AV34" ca="1">SUMPRODUCT((MONTH(AV$3)&amp;YEAR(AV$3)=MONTH(Кредит_ДБ[Дата выдачи и погашения кредита])&amp;YEAR(Кредит_ДБ[Дата выдачи и погашения кредита]))*Кредит_ДБ[Проценты, руб.])/1000</f>
        <v>0</v>
      </c>
      <c r="AW34" s="335" cm="1">
        <f t="array" aca="1" ref="AW34" ca="1">SUMPRODUCT((MONTH(AW$3)&amp;YEAR(AW$3)=MONTH(Кредит_ДБ[Дата выдачи и погашения кредита])&amp;YEAR(Кредит_ДБ[Дата выдачи и погашения кредита]))*Кредит_ДБ[Проценты, руб.])/1000</f>
        <v>0</v>
      </c>
      <c r="AX34" s="335" cm="1">
        <f t="array" aca="1" ref="AX34" ca="1">SUMPRODUCT((MONTH(AX$3)&amp;YEAR(AX$3)=MONTH(Кредит_ДБ[Дата выдачи и погашения кредита])&amp;YEAR(Кредит_ДБ[Дата выдачи и погашения кредита]))*Кредит_ДБ[Проценты, руб.])/1000</f>
        <v>0</v>
      </c>
      <c r="AY34" s="360">
        <f t="shared" ref="AY34" ca="1" si="705">SUM(AV34:AX34)</f>
        <v>0</v>
      </c>
      <c r="AZ34" s="366">
        <f t="shared" ref="AZ34" ca="1" si="706">SUM(AM34+AQ34+AU34+AY34)</f>
        <v>0</v>
      </c>
      <c r="BA34" s="344" cm="1">
        <f t="array" aca="1" ref="BA34" ca="1">SUMPRODUCT((MONTH(BA$3)&amp;YEAR(BA$3)=MONTH(Кредит_ДБ[Дата выдачи и погашения кредита])&amp;YEAR(Кредит_ДБ[Дата выдачи и погашения кредита]))*Кредит_ДБ[Проценты, руб.])/1000</f>
        <v>0</v>
      </c>
      <c r="BB34" s="335" cm="1">
        <f t="array" aca="1" ref="BB34" ca="1">SUMPRODUCT((MONTH(BB$3)&amp;YEAR(BB$3)=MONTH(Кредит_ДБ[Дата выдачи и погашения кредита])&amp;YEAR(Кредит_ДБ[Дата выдачи и погашения кредита]))*Кредит_ДБ[Проценты, руб.])/1000</f>
        <v>0</v>
      </c>
      <c r="BC34" s="335" cm="1">
        <f t="array" aca="1" ref="BC34" ca="1">SUMPRODUCT((MONTH(BC$3)&amp;YEAR(BC$3)=MONTH(Кредит_ДБ[Дата выдачи и погашения кредита])&amp;YEAR(Кредит_ДБ[Дата выдачи и погашения кредита]))*Кредит_ДБ[Проценты, руб.])/1000</f>
        <v>0</v>
      </c>
      <c r="BD34" s="336">
        <f t="shared" ref="BD34" ca="1" si="707">SUM(BA34:BC34)</f>
        <v>0</v>
      </c>
      <c r="BE34" s="335" cm="1">
        <f t="array" aca="1" ref="BE34" ca="1">SUMPRODUCT((MONTH(BE$3)&amp;YEAR(BE$3)=MONTH(Кредит_ДБ[Дата выдачи и погашения кредита])&amp;YEAR(Кредит_ДБ[Дата выдачи и погашения кредита]))*Кредит_ДБ[Проценты, руб.])/1000</f>
        <v>0</v>
      </c>
      <c r="BF34" s="335" cm="1">
        <f t="array" aca="1" ref="BF34" ca="1">SUMPRODUCT((MONTH(BF$3)&amp;YEAR(BF$3)=MONTH(Кредит_ДБ[Дата выдачи и погашения кредита])&amp;YEAR(Кредит_ДБ[Дата выдачи и погашения кредита]))*Кредит_ДБ[Проценты, руб.])/1000</f>
        <v>0</v>
      </c>
      <c r="BG34" s="335" cm="1">
        <f t="array" aca="1" ref="BG34" ca="1">SUMPRODUCT((MONTH(BG$3)&amp;YEAR(BG$3)=MONTH(Кредит_ДБ[Дата выдачи и погашения кредита])&amp;YEAR(Кредит_ДБ[Дата выдачи и погашения кредита]))*Кредит_ДБ[Проценты, руб.])/1000</f>
        <v>0</v>
      </c>
      <c r="BH34" s="336">
        <f t="shared" ref="BH34" ca="1" si="708">SUM(BE34:BG34)</f>
        <v>0</v>
      </c>
      <c r="BI34" s="335" cm="1">
        <f t="array" aca="1" ref="BI34" ca="1">SUMPRODUCT((MONTH(BI$3)&amp;YEAR(BI$3)=MONTH(Кредит_ДБ[Дата выдачи и погашения кредита])&amp;YEAR(Кредит_ДБ[Дата выдачи и погашения кредита]))*Кредит_ДБ[Проценты, руб.])/1000</f>
        <v>0</v>
      </c>
      <c r="BJ34" s="335" cm="1">
        <f t="array" aca="1" ref="BJ34" ca="1">SUMPRODUCT((MONTH(BJ$3)&amp;YEAR(BJ$3)=MONTH(Кредит_ДБ[Дата выдачи и погашения кредита])&amp;YEAR(Кредит_ДБ[Дата выдачи и погашения кредита]))*Кредит_ДБ[Проценты, руб.])/1000</f>
        <v>0</v>
      </c>
      <c r="BK34" s="335" cm="1">
        <f t="array" aca="1" ref="BK34" ca="1">SUMPRODUCT((MONTH(BK$3)&amp;YEAR(BK$3)=MONTH(Кредит_ДБ[Дата выдачи и погашения кредита])&amp;YEAR(Кредит_ДБ[Дата выдачи и погашения кредита]))*Кредит_ДБ[Проценты, руб.])/1000</f>
        <v>0</v>
      </c>
      <c r="BL34" s="336">
        <f t="shared" ref="BL34" ca="1" si="709">SUM(BI34:BK34)</f>
        <v>0</v>
      </c>
      <c r="BM34" s="335" cm="1">
        <f t="array" aca="1" ref="BM34" ca="1">SUMPRODUCT((MONTH(BM$3)&amp;YEAR(BM$3)=MONTH(Кредит_ДБ[Дата выдачи и погашения кредита])&amp;YEAR(Кредит_ДБ[Дата выдачи и погашения кредита]))*Кредит_ДБ[Проценты, руб.])/1000</f>
        <v>0</v>
      </c>
      <c r="BN34" s="335" cm="1">
        <f t="array" aca="1" ref="BN34" ca="1">SUMPRODUCT((MONTH(BN$3)&amp;YEAR(BN$3)=MONTH(Кредит_ДБ[Дата выдачи и погашения кредита])&amp;YEAR(Кредит_ДБ[Дата выдачи и погашения кредита]))*Кредит_ДБ[Проценты, руб.])/1000</f>
        <v>0</v>
      </c>
      <c r="BO34" s="335" cm="1">
        <f t="array" aca="1" ref="BO34" ca="1">SUMPRODUCT((MONTH(BO$3)&amp;YEAR(BO$3)=MONTH(Кредит_ДБ[Дата выдачи и погашения кредита])&amp;YEAR(Кредит_ДБ[Дата выдачи и погашения кредита]))*Кредит_ДБ[Проценты, руб.])/1000</f>
        <v>0</v>
      </c>
      <c r="BP34" s="360">
        <f t="shared" ref="BP34" ca="1" si="710">SUM(BM34:BO34)</f>
        <v>0</v>
      </c>
      <c r="BQ34" s="366">
        <f t="shared" ref="BQ34" ca="1" si="711">SUM(BD34+BH34+BL34+BP34)</f>
        <v>0</v>
      </c>
      <c r="BR34" s="344" cm="1">
        <f t="array" aca="1" ref="BR34" ca="1">SUMPRODUCT((MONTH(BR$3)&amp;YEAR(BR$3)=MONTH(Кредит_ДБ[Дата выдачи и погашения кредита])&amp;YEAR(Кредит_ДБ[Дата выдачи и погашения кредита]))*Кредит_ДБ[Проценты, руб.])/1000</f>
        <v>0</v>
      </c>
      <c r="BS34" s="335" cm="1">
        <f t="array" aca="1" ref="BS34" ca="1">SUMPRODUCT((MONTH(BS$3)&amp;YEAR(BS$3)=MONTH(Кредит_ДБ[Дата выдачи и погашения кредита])&amp;YEAR(Кредит_ДБ[Дата выдачи и погашения кредита]))*Кредит_ДБ[Проценты, руб.])/1000</f>
        <v>0</v>
      </c>
      <c r="BT34" s="335" cm="1">
        <f t="array" aca="1" ref="BT34" ca="1">SUMPRODUCT((MONTH(BT$3)&amp;YEAR(BT$3)=MONTH(Кредит_ДБ[Дата выдачи и погашения кредита])&amp;YEAR(Кредит_ДБ[Дата выдачи и погашения кредита]))*Кредит_ДБ[Проценты, руб.])/1000</f>
        <v>0</v>
      </c>
      <c r="BU34" s="336">
        <f t="shared" ref="BU34" ca="1" si="712">SUM(BR34:BT34)</f>
        <v>0</v>
      </c>
      <c r="BV34" s="335" cm="1">
        <f t="array" aca="1" ref="BV34" ca="1">SUMPRODUCT((MONTH(BV$3)&amp;YEAR(BV$3)=MONTH(Кредит_ДБ[Дата выдачи и погашения кредита])&amp;YEAR(Кредит_ДБ[Дата выдачи и погашения кредита]))*Кредит_ДБ[Проценты, руб.])/1000</f>
        <v>0</v>
      </c>
      <c r="BW34" s="335" cm="1">
        <f t="array" aca="1" ref="BW34" ca="1">SUMPRODUCT((MONTH(BW$3)&amp;YEAR(BW$3)=MONTH(Кредит_ДБ[Дата выдачи и погашения кредита])&amp;YEAR(Кредит_ДБ[Дата выдачи и погашения кредита]))*Кредит_ДБ[Проценты, руб.])/1000</f>
        <v>0</v>
      </c>
      <c r="BX34" s="335" cm="1">
        <f t="array" aca="1" ref="BX34" ca="1">SUMPRODUCT((MONTH(BX$3)&amp;YEAR(BX$3)=MONTH(Кредит_ДБ[Дата выдачи и погашения кредита])&amp;YEAR(Кредит_ДБ[Дата выдачи и погашения кредита]))*Кредит_ДБ[Проценты, руб.])/1000</f>
        <v>0</v>
      </c>
      <c r="BY34" s="336">
        <f t="shared" ref="BY34" ca="1" si="713">SUM(BV34:BX34)</f>
        <v>0</v>
      </c>
      <c r="BZ34" s="335" cm="1">
        <f t="array" aca="1" ref="BZ34" ca="1">SUMPRODUCT((MONTH(BZ$3)&amp;YEAR(BZ$3)=MONTH(Кредит_ДБ[Дата выдачи и погашения кредита])&amp;YEAR(Кредит_ДБ[Дата выдачи и погашения кредита]))*Кредит_ДБ[Проценты, руб.])/1000</f>
        <v>0</v>
      </c>
      <c r="CA34" s="335" cm="1">
        <f t="array" aca="1" ref="CA34" ca="1">SUMPRODUCT((MONTH(CA$3)&amp;YEAR(CA$3)=MONTH(Кредит_ДБ[Дата выдачи и погашения кредита])&amp;YEAR(Кредит_ДБ[Дата выдачи и погашения кредита]))*Кредит_ДБ[Проценты, руб.])/1000</f>
        <v>0</v>
      </c>
      <c r="CB34" s="335" cm="1">
        <f t="array" aca="1" ref="CB34" ca="1">SUMPRODUCT((MONTH(CB$3)&amp;YEAR(CB$3)=MONTH(Кредит_ДБ[Дата выдачи и погашения кредита])&amp;YEAR(Кредит_ДБ[Дата выдачи и погашения кредита]))*Кредит_ДБ[Проценты, руб.])/1000</f>
        <v>0</v>
      </c>
      <c r="CC34" s="336">
        <f t="shared" ref="CC34" ca="1" si="714">SUM(BZ34:CB34)</f>
        <v>0</v>
      </c>
      <c r="CD34" s="335" cm="1">
        <f t="array" aca="1" ref="CD34" ca="1">SUMPRODUCT((MONTH(CD$3)&amp;YEAR(CD$3)=MONTH(Кредит_ДБ[Дата выдачи и погашения кредита])&amp;YEAR(Кредит_ДБ[Дата выдачи и погашения кредита]))*Кредит_ДБ[Проценты, руб.])/1000</f>
        <v>0</v>
      </c>
      <c r="CE34" s="335" cm="1">
        <f t="array" aca="1" ref="CE34" ca="1">SUMPRODUCT((MONTH(CE$3)&amp;YEAR(CE$3)=MONTH(Кредит_ДБ[Дата выдачи и погашения кредита])&amp;YEAR(Кредит_ДБ[Дата выдачи и погашения кредита]))*Кредит_ДБ[Проценты, руб.])/1000</f>
        <v>0</v>
      </c>
      <c r="CF34" s="335" cm="1">
        <f t="array" aca="1" ref="CF34" ca="1">SUMPRODUCT((MONTH(CF$3)&amp;YEAR(CF$3)=MONTH(Кредит_ДБ[Дата выдачи и погашения кредита])&amp;YEAR(Кредит_ДБ[Дата выдачи и погашения кредита]))*Кредит_ДБ[Проценты, руб.])/1000</f>
        <v>0</v>
      </c>
      <c r="CG34" s="360">
        <f t="shared" ref="CG34" ca="1" si="715">SUM(CD34:CF34)</f>
        <v>0</v>
      </c>
      <c r="CH34" s="366">
        <f t="shared" ref="CH34" ca="1" si="716">SUM(BU34+BY34+CC34+CG34)</f>
        <v>0</v>
      </c>
      <c r="CI34" s="344" cm="1">
        <f t="array" aca="1" ref="CI34" ca="1">SUMPRODUCT((MONTH(CI$3)&amp;YEAR(CI$3)=MONTH(Кредит_ДБ[Дата выдачи и погашения кредита])&amp;YEAR(Кредит_ДБ[Дата выдачи и погашения кредита]))*Кредит_ДБ[Проценты, руб.])/1000</f>
        <v>0</v>
      </c>
      <c r="CJ34" s="335" cm="1">
        <f t="array" aca="1" ref="CJ34" ca="1">SUMPRODUCT((MONTH(CJ$3)&amp;YEAR(CJ$3)=MONTH(Кредит_ДБ[Дата выдачи и погашения кредита])&amp;YEAR(Кредит_ДБ[Дата выдачи и погашения кредита]))*Кредит_ДБ[Проценты, руб.])/1000</f>
        <v>0</v>
      </c>
      <c r="CK34" s="335" cm="1">
        <f t="array" aca="1" ref="CK34" ca="1">SUMPRODUCT((MONTH(CK$3)&amp;YEAR(CK$3)=MONTH(Кредит_ДБ[Дата выдачи и погашения кредита])&amp;YEAR(Кредит_ДБ[Дата выдачи и погашения кредита]))*Кредит_ДБ[Проценты, руб.])/1000</f>
        <v>0</v>
      </c>
      <c r="CL34" s="336">
        <f t="shared" ref="CL34" ca="1" si="717">SUM(CI34:CK34)</f>
        <v>0</v>
      </c>
      <c r="CM34" s="335" cm="1">
        <f t="array" aca="1" ref="CM34" ca="1">SUMPRODUCT((MONTH(CM$3)&amp;YEAR(CM$3)=MONTH(Кредит_ДБ[Дата выдачи и погашения кредита])&amp;YEAR(Кредит_ДБ[Дата выдачи и погашения кредита]))*Кредит_ДБ[Проценты, руб.])/1000</f>
        <v>0</v>
      </c>
      <c r="CN34" s="335" cm="1">
        <f t="array" aca="1" ref="CN34" ca="1">SUMPRODUCT((MONTH(CN$3)&amp;YEAR(CN$3)=MONTH(Кредит_ДБ[Дата выдачи и погашения кредита])&amp;YEAR(Кредит_ДБ[Дата выдачи и погашения кредита]))*Кредит_ДБ[Проценты, руб.])/1000</f>
        <v>0</v>
      </c>
      <c r="CO34" s="335" cm="1">
        <f t="array" aca="1" ref="CO34" ca="1">SUMPRODUCT((MONTH(CO$3)&amp;YEAR(CO$3)=MONTH(Кредит_ДБ[Дата выдачи и погашения кредита])&amp;YEAR(Кредит_ДБ[Дата выдачи и погашения кредита]))*Кредит_ДБ[Проценты, руб.])/1000</f>
        <v>0</v>
      </c>
      <c r="CP34" s="336">
        <f t="shared" ref="CP34" ca="1" si="718">SUM(CM34:CO34)</f>
        <v>0</v>
      </c>
      <c r="CQ34" s="335" cm="1">
        <f t="array" aca="1" ref="CQ34" ca="1">SUMPRODUCT((MONTH(CQ$3)&amp;YEAR(CQ$3)=MONTH(Кредит_ДБ[Дата выдачи и погашения кредита])&amp;YEAR(Кредит_ДБ[Дата выдачи и погашения кредита]))*Кредит_ДБ[Проценты, руб.])/1000</f>
        <v>0</v>
      </c>
      <c r="CR34" s="335" cm="1">
        <f t="array" aca="1" ref="CR34" ca="1">SUMPRODUCT((MONTH(CR$3)&amp;YEAR(CR$3)=MONTH(Кредит_ДБ[Дата выдачи и погашения кредита])&amp;YEAR(Кредит_ДБ[Дата выдачи и погашения кредита]))*Кредит_ДБ[Проценты, руб.])/1000</f>
        <v>0</v>
      </c>
      <c r="CS34" s="335" cm="1">
        <f t="array" aca="1" ref="CS34" ca="1">SUMPRODUCT((MONTH(CS$3)&amp;YEAR(CS$3)=MONTH(Кредит_ДБ[Дата выдачи и погашения кредита])&amp;YEAR(Кредит_ДБ[Дата выдачи и погашения кредита]))*Кредит_ДБ[Проценты, руб.])/1000</f>
        <v>0</v>
      </c>
      <c r="CT34" s="336">
        <f t="shared" ref="CT34" ca="1" si="719">SUM(CQ34:CS34)</f>
        <v>0</v>
      </c>
      <c r="CU34" s="335" cm="1">
        <f t="array" aca="1" ref="CU34" ca="1">SUMPRODUCT((MONTH(CU$3)&amp;YEAR(CU$3)=MONTH(Кредит_ДБ[Дата выдачи и погашения кредита])&amp;YEAR(Кредит_ДБ[Дата выдачи и погашения кредита]))*Кредит_ДБ[Проценты, руб.])/1000</f>
        <v>0</v>
      </c>
      <c r="CV34" s="335" cm="1">
        <f t="array" aca="1" ref="CV34" ca="1">SUMPRODUCT((MONTH(CV$3)&amp;YEAR(CV$3)=MONTH(Кредит_ДБ[Дата выдачи и погашения кредита])&amp;YEAR(Кредит_ДБ[Дата выдачи и погашения кредита]))*Кредит_ДБ[Проценты, руб.])/1000</f>
        <v>0</v>
      </c>
      <c r="CW34" s="335" cm="1">
        <f t="array" aca="1" ref="CW34" ca="1">SUMPRODUCT((MONTH(CW$3)&amp;YEAR(CW$3)=MONTH(Кредит_ДБ[Дата выдачи и погашения кредита])&amp;YEAR(Кредит_ДБ[Дата выдачи и погашения кредита]))*Кредит_ДБ[Проценты, руб.])/1000</f>
        <v>0</v>
      </c>
      <c r="CX34" s="360">
        <f t="shared" ref="CX34" ca="1" si="720">SUM(CU34:CW34)</f>
        <v>0</v>
      </c>
      <c r="CY34" s="366">
        <f t="shared" ref="CY34" ca="1" si="721">SUM(CL34+CP34+CT34+CX34)</f>
        <v>0</v>
      </c>
      <c r="CZ34" s="344" cm="1">
        <f t="array" aca="1" ref="CZ34" ca="1">SUMPRODUCT((MONTH(CZ$3)&amp;YEAR(CZ$3)=MONTH(Кредит_ДБ[Дата выдачи и погашения кредита])&amp;YEAR(Кредит_ДБ[Дата выдачи и погашения кредита]))*Кредит_ДБ[Проценты, руб.])/1000</f>
        <v>0</v>
      </c>
      <c r="DA34" s="335" cm="1">
        <f t="array" aca="1" ref="DA34" ca="1">SUMPRODUCT((MONTH(DA$3)&amp;YEAR(DA$3)=MONTH(Кредит_ДБ[Дата выдачи и погашения кредита])&amp;YEAR(Кредит_ДБ[Дата выдачи и погашения кредита]))*Кредит_ДБ[Проценты, руб.])/1000</f>
        <v>0</v>
      </c>
      <c r="DB34" s="335" cm="1">
        <f t="array" aca="1" ref="DB34" ca="1">SUMPRODUCT((MONTH(DB$3)&amp;YEAR(DB$3)=MONTH(Кредит_ДБ[Дата выдачи и погашения кредита])&amp;YEAR(Кредит_ДБ[Дата выдачи и погашения кредита]))*Кредит_ДБ[Проценты, руб.])/1000</f>
        <v>0</v>
      </c>
      <c r="DC34" s="336">
        <f t="shared" ref="DC34" ca="1" si="722">SUM(CZ34:DB34)</f>
        <v>0</v>
      </c>
      <c r="DD34" s="335" cm="1">
        <f t="array" aca="1" ref="DD34" ca="1">SUMPRODUCT((MONTH(DD$3)&amp;YEAR(DD$3)=MONTH(Кредит_ДБ[Дата выдачи и погашения кредита])&amp;YEAR(Кредит_ДБ[Дата выдачи и погашения кредита]))*Кредит_ДБ[Проценты, руб.])/1000</f>
        <v>0</v>
      </c>
      <c r="DE34" s="335" cm="1">
        <f t="array" aca="1" ref="DE34" ca="1">SUMPRODUCT((MONTH(DE$3)&amp;YEAR(DE$3)=MONTH(Кредит_ДБ[Дата выдачи и погашения кредита])&amp;YEAR(Кредит_ДБ[Дата выдачи и погашения кредита]))*Кредит_ДБ[Проценты, руб.])/1000</f>
        <v>0</v>
      </c>
      <c r="DF34" s="335" cm="1">
        <f t="array" aca="1" ref="DF34" ca="1">SUMPRODUCT((MONTH(DF$3)&amp;YEAR(DF$3)=MONTH(Кредит_ДБ[Дата выдачи и погашения кредита])&amp;YEAR(Кредит_ДБ[Дата выдачи и погашения кредита]))*Кредит_ДБ[Проценты, руб.])/1000</f>
        <v>0</v>
      </c>
      <c r="DG34" s="336">
        <f t="shared" ref="DG34" ca="1" si="723">SUM(DD34:DF34)</f>
        <v>0</v>
      </c>
      <c r="DH34" s="335" cm="1">
        <f t="array" aca="1" ref="DH34" ca="1">SUMPRODUCT((MONTH(DH$3)&amp;YEAR(DH$3)=MONTH(Кредит_ДБ[Дата выдачи и погашения кредита])&amp;YEAR(Кредит_ДБ[Дата выдачи и погашения кредита]))*Кредит_ДБ[Проценты, руб.])/1000</f>
        <v>0</v>
      </c>
      <c r="DI34" s="335" cm="1">
        <f t="array" aca="1" ref="DI34" ca="1">SUMPRODUCT((MONTH(DI$3)&amp;YEAR(DI$3)=MONTH(Кредит_ДБ[Дата выдачи и погашения кредита])&amp;YEAR(Кредит_ДБ[Дата выдачи и погашения кредита]))*Кредит_ДБ[Проценты, руб.])/1000</f>
        <v>0</v>
      </c>
      <c r="DJ34" s="335" cm="1">
        <f t="array" aca="1" ref="DJ34" ca="1">SUMPRODUCT((MONTH(DJ$3)&amp;YEAR(DJ$3)=MONTH(Кредит_ДБ[Дата выдачи и погашения кредита])&amp;YEAR(Кредит_ДБ[Дата выдачи и погашения кредита]))*Кредит_ДБ[Проценты, руб.])/1000</f>
        <v>0</v>
      </c>
      <c r="DK34" s="336">
        <f t="shared" ref="DK34" ca="1" si="724">SUM(DH34:DJ34)</f>
        <v>0</v>
      </c>
      <c r="DL34" s="335" cm="1">
        <f t="array" aca="1" ref="DL34" ca="1">SUMPRODUCT((MONTH(DL$3)&amp;YEAR(DL$3)=MONTH(Кредит_ДБ[Дата выдачи и погашения кредита])&amp;YEAR(Кредит_ДБ[Дата выдачи и погашения кредита]))*Кредит_ДБ[Проценты, руб.])/1000</f>
        <v>0</v>
      </c>
      <c r="DM34" s="335" cm="1">
        <f t="array" aca="1" ref="DM34" ca="1">SUMPRODUCT((MONTH(DM$3)&amp;YEAR(DM$3)=MONTH(Кредит_ДБ[Дата выдачи и погашения кредита])&amp;YEAR(Кредит_ДБ[Дата выдачи и погашения кредита]))*Кредит_ДБ[Проценты, руб.])/1000</f>
        <v>0</v>
      </c>
      <c r="DN34" s="335" cm="1">
        <f t="array" aca="1" ref="DN34" ca="1">SUMPRODUCT((MONTH(DN$3)&amp;YEAR(DN$3)=MONTH(Кредит_ДБ[Дата выдачи и погашения кредита])&amp;YEAR(Кредит_ДБ[Дата выдачи и погашения кредита]))*Кредит_ДБ[Проценты, руб.])/1000</f>
        <v>0</v>
      </c>
      <c r="DO34" s="360">
        <f t="shared" ref="DO34" ca="1" si="725">SUM(DL34:DN34)</f>
        <v>0</v>
      </c>
      <c r="DP34" s="366">
        <f t="shared" ref="DP34" ca="1" si="726">SUM(DC34+DG34+DK34+DO34)</f>
        <v>0</v>
      </c>
      <c r="DQ34" s="344" cm="1">
        <f t="array" aca="1" ref="DQ34" ca="1">SUMPRODUCT((MONTH(DQ$3)&amp;YEAR(DQ$3)=MONTH(Кредит_ДБ[Дата выдачи и погашения кредита])&amp;YEAR(Кредит_ДБ[Дата выдачи и погашения кредита]))*Кредит_ДБ[Проценты, руб.])/1000</f>
        <v>0</v>
      </c>
      <c r="DR34" s="335" cm="1">
        <f t="array" aca="1" ref="DR34" ca="1">SUMPRODUCT((MONTH(DR$3)&amp;YEAR(DR$3)=MONTH(Кредит_ДБ[Дата выдачи и погашения кредита])&amp;YEAR(Кредит_ДБ[Дата выдачи и погашения кредита]))*Кредит_ДБ[Проценты, руб.])/1000</f>
        <v>0</v>
      </c>
      <c r="DS34" s="335" cm="1">
        <f t="array" aca="1" ref="DS34" ca="1">SUMPRODUCT((MONTH(DS$3)&amp;YEAR(DS$3)=MONTH(Кредит_ДБ[Дата выдачи и погашения кредита])&amp;YEAR(Кредит_ДБ[Дата выдачи и погашения кредита]))*Кредит_ДБ[Проценты, руб.])/1000</f>
        <v>0</v>
      </c>
      <c r="DT34" s="336">
        <f t="shared" ref="DT34" ca="1" si="727">SUM(DQ34:DS34)</f>
        <v>0</v>
      </c>
      <c r="DU34" s="335" cm="1">
        <f t="array" aca="1" ref="DU34" ca="1">SUMPRODUCT((MONTH(DU$3)&amp;YEAR(DU$3)=MONTH(Кредит_ДБ[Дата выдачи и погашения кредита])&amp;YEAR(Кредит_ДБ[Дата выдачи и погашения кредита]))*Кредит_ДБ[Проценты, руб.])/1000</f>
        <v>0</v>
      </c>
      <c r="DV34" s="335" cm="1">
        <f t="array" aca="1" ref="DV34" ca="1">SUMPRODUCT((MONTH(DV$3)&amp;YEAR(DV$3)=MONTH(Кредит_ДБ[Дата выдачи и погашения кредита])&amp;YEAR(Кредит_ДБ[Дата выдачи и погашения кредита]))*Кредит_ДБ[Проценты, руб.])/1000</f>
        <v>0</v>
      </c>
      <c r="DW34" s="335" cm="1">
        <f t="array" aca="1" ref="DW34" ca="1">SUMPRODUCT((MONTH(DW$3)&amp;YEAR(DW$3)=MONTH(Кредит_ДБ[Дата выдачи и погашения кредита])&amp;YEAR(Кредит_ДБ[Дата выдачи и погашения кредита]))*Кредит_ДБ[Проценты, руб.])/1000</f>
        <v>0</v>
      </c>
      <c r="DX34" s="336">
        <f t="shared" ref="DX34" ca="1" si="728">SUM(DU34:DW34)</f>
        <v>0</v>
      </c>
      <c r="DY34" s="335" cm="1">
        <f t="array" aca="1" ref="DY34" ca="1">SUMPRODUCT((MONTH(DY$3)&amp;YEAR(DY$3)=MONTH(Кредит_ДБ[Дата выдачи и погашения кредита])&amp;YEAR(Кредит_ДБ[Дата выдачи и погашения кредита]))*Кредит_ДБ[Проценты, руб.])/1000</f>
        <v>0</v>
      </c>
      <c r="DZ34" s="335" cm="1">
        <f t="array" aca="1" ref="DZ34" ca="1">SUMPRODUCT((MONTH(DZ$3)&amp;YEAR(DZ$3)=MONTH(Кредит_ДБ[Дата выдачи и погашения кредита])&amp;YEAR(Кредит_ДБ[Дата выдачи и погашения кредита]))*Кредит_ДБ[Проценты, руб.])/1000</f>
        <v>0</v>
      </c>
      <c r="EA34" s="335" cm="1">
        <f t="array" aca="1" ref="EA34" ca="1">SUMPRODUCT((MONTH(EA$3)&amp;YEAR(EA$3)=MONTH(Кредит_ДБ[Дата выдачи и погашения кредита])&amp;YEAR(Кредит_ДБ[Дата выдачи и погашения кредита]))*Кредит_ДБ[Проценты, руб.])/1000</f>
        <v>0</v>
      </c>
      <c r="EB34" s="336">
        <f t="shared" ref="EB34" ca="1" si="729">SUM(DY34:EA34)</f>
        <v>0</v>
      </c>
      <c r="EC34" s="335" cm="1">
        <f t="array" aca="1" ref="EC34" ca="1">SUMPRODUCT((MONTH(EC$3)&amp;YEAR(EC$3)=MONTH(Кредит_ДБ[Дата выдачи и погашения кредита])&amp;YEAR(Кредит_ДБ[Дата выдачи и погашения кредита]))*Кредит_ДБ[Проценты, руб.])/1000</f>
        <v>0</v>
      </c>
      <c r="ED34" s="335" cm="1">
        <f t="array" aca="1" ref="ED34" ca="1">SUMPRODUCT((MONTH(ED$3)&amp;YEAR(ED$3)=MONTH(Кредит_ДБ[Дата выдачи и погашения кредита])&amp;YEAR(Кредит_ДБ[Дата выдачи и погашения кредита]))*Кредит_ДБ[Проценты, руб.])/1000</f>
        <v>0</v>
      </c>
      <c r="EE34" s="335" cm="1">
        <f t="array" aca="1" ref="EE34" ca="1">SUMPRODUCT((MONTH(EE$3)&amp;YEAR(EE$3)=MONTH(Кредит_ДБ[Дата выдачи и погашения кредита])&amp;YEAR(Кредит_ДБ[Дата выдачи и погашения кредита]))*Кредит_ДБ[Проценты, руб.])/1000</f>
        <v>0</v>
      </c>
      <c r="EF34" s="360">
        <f t="shared" ref="EF34" ca="1" si="730">SUM(EC34:EE34)</f>
        <v>0</v>
      </c>
      <c r="EG34" s="366">
        <f t="shared" ref="EG34" ca="1" si="731">SUM(DT34+DX34+EB34+EF34)</f>
        <v>0</v>
      </c>
      <c r="EH34" s="344" cm="1">
        <f t="array" aca="1" ref="EH34" ca="1">SUMPRODUCT((MONTH(EH$3)&amp;YEAR(EH$3)=MONTH(Кредит_ДБ[Дата выдачи и погашения кредита])&amp;YEAR(Кредит_ДБ[Дата выдачи и погашения кредита]))*Кредит_ДБ[Проценты, руб.])/1000</f>
        <v>0</v>
      </c>
      <c r="EI34" s="335" cm="1">
        <f t="array" aca="1" ref="EI34" ca="1">SUMPRODUCT((MONTH(EI$3)&amp;YEAR(EI$3)=MONTH(Кредит_ДБ[Дата выдачи и погашения кредита])&amp;YEAR(Кредит_ДБ[Дата выдачи и погашения кредита]))*Кредит_ДБ[Проценты, руб.])/1000</f>
        <v>0</v>
      </c>
      <c r="EJ34" s="335" cm="1">
        <f t="array" aca="1" ref="EJ34" ca="1">SUMPRODUCT((MONTH(EJ$3)&amp;YEAR(EJ$3)=MONTH(Кредит_ДБ[Дата выдачи и погашения кредита])&amp;YEAR(Кредит_ДБ[Дата выдачи и погашения кредита]))*Кредит_ДБ[Проценты, руб.])/1000</f>
        <v>0</v>
      </c>
      <c r="EK34" s="336">
        <f t="shared" ref="EK34" ca="1" si="732">SUM(EH34:EJ34)</f>
        <v>0</v>
      </c>
      <c r="EL34" s="335" cm="1">
        <f t="array" aca="1" ref="EL34" ca="1">SUMPRODUCT((MONTH(EL$3)&amp;YEAR(EL$3)=MONTH(Кредит_ДБ[Дата выдачи и погашения кредита])&amp;YEAR(Кредит_ДБ[Дата выдачи и погашения кредита]))*Кредит_ДБ[Проценты, руб.])/1000</f>
        <v>0</v>
      </c>
      <c r="EM34" s="335" cm="1">
        <f t="array" aca="1" ref="EM34" ca="1">SUMPRODUCT((MONTH(EM$3)&amp;YEAR(EM$3)=MONTH(Кредит_ДБ[Дата выдачи и погашения кредита])&amp;YEAR(Кредит_ДБ[Дата выдачи и погашения кредита]))*Кредит_ДБ[Проценты, руб.])/1000</f>
        <v>0</v>
      </c>
      <c r="EN34" s="335" cm="1">
        <f t="array" aca="1" ref="EN34" ca="1">SUMPRODUCT((MONTH(EN$3)&amp;YEAR(EN$3)=MONTH(Кредит_ДБ[Дата выдачи и погашения кредита])&amp;YEAR(Кредит_ДБ[Дата выдачи и погашения кредита]))*Кредит_ДБ[Проценты, руб.])/1000</f>
        <v>0</v>
      </c>
      <c r="EO34" s="336">
        <f t="shared" ref="EO34" ca="1" si="733">SUM(EL34:EN34)</f>
        <v>0</v>
      </c>
      <c r="EP34" s="335" cm="1">
        <f t="array" aca="1" ref="EP34" ca="1">SUMPRODUCT((MONTH(EP$3)&amp;YEAR(EP$3)=MONTH(Кредит_ДБ[Дата выдачи и погашения кредита])&amp;YEAR(Кредит_ДБ[Дата выдачи и погашения кредита]))*Кредит_ДБ[Проценты, руб.])/1000</f>
        <v>0</v>
      </c>
      <c r="EQ34" s="335" cm="1">
        <f t="array" aca="1" ref="EQ34" ca="1">SUMPRODUCT((MONTH(EQ$3)&amp;YEAR(EQ$3)=MONTH(Кредит_ДБ[Дата выдачи и погашения кредита])&amp;YEAR(Кредит_ДБ[Дата выдачи и погашения кредита]))*Кредит_ДБ[Проценты, руб.])/1000</f>
        <v>0</v>
      </c>
      <c r="ER34" s="335" cm="1">
        <f t="array" aca="1" ref="ER34" ca="1">SUMPRODUCT((MONTH(ER$3)&amp;YEAR(ER$3)=MONTH(Кредит_ДБ[Дата выдачи и погашения кредита])&amp;YEAR(Кредит_ДБ[Дата выдачи и погашения кредита]))*Кредит_ДБ[Проценты, руб.])/1000</f>
        <v>0</v>
      </c>
      <c r="ES34" s="336">
        <f t="shared" ref="ES34" ca="1" si="734">SUM(EP34:ER34)</f>
        <v>0</v>
      </c>
      <c r="ET34" s="335" cm="1">
        <f t="array" aca="1" ref="ET34" ca="1">SUMPRODUCT((MONTH(ET$3)&amp;YEAR(ET$3)=MONTH(Кредит_ДБ[Дата выдачи и погашения кредита])&amp;YEAR(Кредит_ДБ[Дата выдачи и погашения кредита]))*Кредит_ДБ[Проценты, руб.])/1000</f>
        <v>0</v>
      </c>
      <c r="EU34" s="335" cm="1">
        <f t="array" aca="1" ref="EU34" ca="1">SUMPRODUCT((MONTH(EU$3)&amp;YEAR(EU$3)=MONTH(Кредит_ДБ[Дата выдачи и погашения кредита])&amp;YEAR(Кредит_ДБ[Дата выдачи и погашения кредита]))*Кредит_ДБ[Проценты, руб.])/1000</f>
        <v>0</v>
      </c>
      <c r="EV34" s="335" cm="1">
        <f t="array" aca="1" ref="EV34" ca="1">SUMPRODUCT((MONTH(EV$3)&amp;YEAR(EV$3)=MONTH(Кредит_ДБ[Дата выдачи и погашения кредита])&amp;YEAR(Кредит_ДБ[Дата выдачи и погашения кредита]))*Кредит_ДБ[Проценты, руб.])/1000</f>
        <v>0</v>
      </c>
      <c r="EW34" s="360">
        <f t="shared" ref="EW34" ca="1" si="735">SUM(ET34:EV34)</f>
        <v>0</v>
      </c>
      <c r="EX34" s="366">
        <f t="shared" ref="EX34" ca="1" si="736">SUM(EK34+EO34+ES34+EW34)</f>
        <v>0</v>
      </c>
      <c r="EY34" s="438">
        <f t="shared" ca="1" si="78"/>
        <v>0</v>
      </c>
    </row>
    <row r="35" spans="1:155" outlineLevel="1">
      <c r="A35" s="271" t="s">
        <v>294</v>
      </c>
      <c r="B35" s="333"/>
      <c r="C35" s="333"/>
      <c r="D35" s="333"/>
      <c r="E35" s="334">
        <f t="shared" si="408"/>
        <v>0</v>
      </c>
      <c r="F35" s="333"/>
      <c r="G35" s="333"/>
      <c r="H35" s="333"/>
      <c r="I35" s="334">
        <f t="shared" si="409"/>
        <v>0</v>
      </c>
      <c r="J35" s="333"/>
      <c r="K35" s="333"/>
      <c r="L35" s="333"/>
      <c r="M35" s="334">
        <f t="shared" ref="M35" si="737">SUM(J35:L35)</f>
        <v>0</v>
      </c>
      <c r="N35" s="333"/>
      <c r="O35" s="333"/>
      <c r="P35" s="333"/>
      <c r="Q35" s="340">
        <f t="shared" ref="Q35" si="738">SUM(N35:P35)</f>
        <v>0</v>
      </c>
      <c r="R35" s="349">
        <f>E35+I35+M35+Q35</f>
        <v>0</v>
      </c>
      <c r="S35" s="344"/>
      <c r="T35" s="335"/>
      <c r="U35" s="335"/>
      <c r="V35" s="336">
        <f>SUM(S35:U35)</f>
        <v>0</v>
      </c>
      <c r="W35" s="335"/>
      <c r="X35" s="335"/>
      <c r="Y35" s="335"/>
      <c r="Z35" s="336">
        <f>SUM(W35:Y35)</f>
        <v>0</v>
      </c>
      <c r="AA35" s="335"/>
      <c r="AB35" s="335"/>
      <c r="AC35" s="335"/>
      <c r="AD35" s="336">
        <f t="shared" ref="AD35" si="739">SUM(AA35:AC35)</f>
        <v>0</v>
      </c>
      <c r="AE35" s="335"/>
      <c r="AF35" s="335"/>
      <c r="AG35" s="335"/>
      <c r="AH35" s="360">
        <f t="shared" ref="AH35" si="740">SUM(AE35:AG35)</f>
        <v>0</v>
      </c>
      <c r="AI35" s="366">
        <f>V35+Z35+AD35+AH35</f>
        <v>0</v>
      </c>
      <c r="AJ35" s="344"/>
      <c r="AK35" s="335"/>
      <c r="AL35" s="335"/>
      <c r="AM35" s="336">
        <f t="shared" ref="AM35" si="741">SUM(AJ35:AL35)</f>
        <v>0</v>
      </c>
      <c r="AN35" s="335"/>
      <c r="AO35" s="335"/>
      <c r="AP35" s="335"/>
      <c r="AQ35" s="336">
        <f t="shared" ref="AQ35" si="742">SUM(AN35:AP35)</f>
        <v>0</v>
      </c>
      <c r="AR35" s="335"/>
      <c r="AS35" s="335"/>
      <c r="AT35" s="335"/>
      <c r="AU35" s="336">
        <f t="shared" ref="AU35" si="743">SUM(AR35:AT35)</f>
        <v>0</v>
      </c>
      <c r="AV35" s="335"/>
      <c r="AW35" s="335"/>
      <c r="AX35" s="335"/>
      <c r="AY35" s="360">
        <f t="shared" ref="AY35" si="744">SUM(AV35:AX35)</f>
        <v>0</v>
      </c>
      <c r="AZ35" s="366">
        <f t="shared" ref="AZ35" si="745">AM35+AQ35+AU35+AY35</f>
        <v>0</v>
      </c>
      <c r="BA35" s="344"/>
      <c r="BB35" s="335"/>
      <c r="BC35" s="335"/>
      <c r="BD35" s="336">
        <f t="shared" ref="BD35" si="746">SUM(BA35:BC35)</f>
        <v>0</v>
      </c>
      <c r="BE35" s="335"/>
      <c r="BF35" s="335"/>
      <c r="BG35" s="335"/>
      <c r="BH35" s="336">
        <f t="shared" ref="BH35" si="747">SUM(BE35:BG35)</f>
        <v>0</v>
      </c>
      <c r="BI35" s="335"/>
      <c r="BJ35" s="335"/>
      <c r="BK35" s="335"/>
      <c r="BL35" s="336">
        <f t="shared" ref="BL35" si="748">SUM(BI35:BK35)</f>
        <v>0</v>
      </c>
      <c r="BM35" s="335"/>
      <c r="BN35" s="335"/>
      <c r="BO35" s="335"/>
      <c r="BP35" s="360">
        <f t="shared" ref="BP35" si="749">SUM(BM35:BO35)</f>
        <v>0</v>
      </c>
      <c r="BQ35" s="366">
        <f t="shared" ref="BQ35" si="750">BD35+BH35+BL35+BP35</f>
        <v>0</v>
      </c>
      <c r="BR35" s="344"/>
      <c r="BS35" s="335"/>
      <c r="BT35" s="335"/>
      <c r="BU35" s="336">
        <f t="shared" ref="BU35" si="751">SUM(BR35:BT35)</f>
        <v>0</v>
      </c>
      <c r="BV35" s="335"/>
      <c r="BW35" s="335"/>
      <c r="BX35" s="335"/>
      <c r="BY35" s="336">
        <f t="shared" ref="BY35" si="752">SUM(BV35:BX35)</f>
        <v>0</v>
      </c>
      <c r="BZ35" s="335"/>
      <c r="CA35" s="335"/>
      <c r="CB35" s="335"/>
      <c r="CC35" s="336">
        <f t="shared" ref="CC35" si="753">SUM(BZ35:CB35)</f>
        <v>0</v>
      </c>
      <c r="CD35" s="335"/>
      <c r="CE35" s="335"/>
      <c r="CF35" s="335"/>
      <c r="CG35" s="360">
        <f t="shared" ref="CG35" si="754">SUM(CD35:CF35)</f>
        <v>0</v>
      </c>
      <c r="CH35" s="366">
        <f t="shared" ref="CH35" si="755">BU35+BY35+CC35+CG35</f>
        <v>0</v>
      </c>
      <c r="CI35" s="344"/>
      <c r="CJ35" s="335"/>
      <c r="CK35" s="335"/>
      <c r="CL35" s="336">
        <f t="shared" ref="CL35" si="756">SUM(CI35:CK35)</f>
        <v>0</v>
      </c>
      <c r="CM35" s="335"/>
      <c r="CN35" s="335"/>
      <c r="CO35" s="335"/>
      <c r="CP35" s="336">
        <f t="shared" ref="CP35" si="757">SUM(CM35:CO35)</f>
        <v>0</v>
      </c>
      <c r="CQ35" s="335"/>
      <c r="CR35" s="335"/>
      <c r="CS35" s="335"/>
      <c r="CT35" s="336">
        <f t="shared" ref="CT35" si="758">SUM(CQ35:CS35)</f>
        <v>0</v>
      </c>
      <c r="CU35" s="335"/>
      <c r="CV35" s="335"/>
      <c r="CW35" s="335"/>
      <c r="CX35" s="360">
        <f t="shared" ref="CX35" si="759">SUM(CU35:CW35)</f>
        <v>0</v>
      </c>
      <c r="CY35" s="366">
        <f t="shared" ref="CY35" si="760">CL35+CP35+CT35+CX35</f>
        <v>0</v>
      </c>
      <c r="CZ35" s="344"/>
      <c r="DA35" s="335"/>
      <c r="DB35" s="335"/>
      <c r="DC35" s="336">
        <f t="shared" ref="DC35" si="761">SUM(CZ35:DB35)</f>
        <v>0</v>
      </c>
      <c r="DD35" s="335"/>
      <c r="DE35" s="335"/>
      <c r="DF35" s="335"/>
      <c r="DG35" s="336">
        <f t="shared" ref="DG35" si="762">SUM(DD35:DF35)</f>
        <v>0</v>
      </c>
      <c r="DH35" s="335"/>
      <c r="DI35" s="335"/>
      <c r="DJ35" s="335"/>
      <c r="DK35" s="336">
        <f t="shared" ref="DK35" si="763">SUM(DH35:DJ35)</f>
        <v>0</v>
      </c>
      <c r="DL35" s="335"/>
      <c r="DM35" s="335"/>
      <c r="DN35" s="335"/>
      <c r="DO35" s="360">
        <f t="shared" ref="DO35" si="764">SUM(DL35:DN35)</f>
        <v>0</v>
      </c>
      <c r="DP35" s="366">
        <f t="shared" ref="DP35" si="765">DC35+DG35+DK35+DO35</f>
        <v>0</v>
      </c>
      <c r="DQ35" s="344"/>
      <c r="DR35" s="335"/>
      <c r="DS35" s="335"/>
      <c r="DT35" s="336">
        <f t="shared" ref="DT35" si="766">SUM(DQ35:DS35)</f>
        <v>0</v>
      </c>
      <c r="DU35" s="335"/>
      <c r="DV35" s="335"/>
      <c r="DW35" s="335"/>
      <c r="DX35" s="336">
        <f t="shared" ref="DX35" si="767">SUM(DU35:DW35)</f>
        <v>0</v>
      </c>
      <c r="DY35" s="335"/>
      <c r="DZ35" s="335"/>
      <c r="EA35" s="335"/>
      <c r="EB35" s="336">
        <f t="shared" ref="EB35" si="768">SUM(DY35:EA35)</f>
        <v>0</v>
      </c>
      <c r="EC35" s="335"/>
      <c r="ED35" s="335"/>
      <c r="EE35" s="335"/>
      <c r="EF35" s="360">
        <f t="shared" ref="EF35" si="769">SUM(EC35:EE35)</f>
        <v>0</v>
      </c>
      <c r="EG35" s="366">
        <f t="shared" ref="EG35" si="770">DT35+DX35+EB35+EF35</f>
        <v>0</v>
      </c>
      <c r="EH35" s="344"/>
      <c r="EI35" s="335"/>
      <c r="EJ35" s="335"/>
      <c r="EK35" s="336">
        <f t="shared" ref="EK35" si="771">SUM(EH35:EJ35)</f>
        <v>0</v>
      </c>
      <c r="EL35" s="335"/>
      <c r="EM35" s="335"/>
      <c r="EN35" s="335"/>
      <c r="EO35" s="336">
        <f t="shared" ref="EO35" si="772">SUM(EL35:EN35)</f>
        <v>0</v>
      </c>
      <c r="EP35" s="335"/>
      <c r="EQ35" s="335"/>
      <c r="ER35" s="335"/>
      <c r="ES35" s="336">
        <f t="shared" ref="ES35" si="773">SUM(EP35:ER35)</f>
        <v>0</v>
      </c>
      <c r="ET35" s="335"/>
      <c r="EU35" s="335"/>
      <c r="EV35" s="335"/>
      <c r="EW35" s="360">
        <f t="shared" ref="EW35" si="774">SUM(ET35:EV35)</f>
        <v>0</v>
      </c>
      <c r="EX35" s="366">
        <f t="shared" ref="EX35" si="775">EK35+EO35+ES35+EW35</f>
        <v>0</v>
      </c>
      <c r="EY35" s="438">
        <f t="shared" ca="1" si="78"/>
        <v>0</v>
      </c>
    </row>
    <row r="36" spans="1:155">
      <c r="A36" s="205" t="s">
        <v>193</v>
      </c>
      <c r="B36" s="325">
        <f>B37</f>
        <v>0</v>
      </c>
      <c r="C36" s="325">
        <f t="shared" ref="C36:BN36" ca="1" si="776">C37</f>
        <v>0</v>
      </c>
      <c r="D36" s="325">
        <f t="shared" ca="1" si="776"/>
        <v>0</v>
      </c>
      <c r="E36" s="326">
        <f t="shared" ca="1" si="776"/>
        <v>0</v>
      </c>
      <c r="F36" s="325">
        <f t="shared" ca="1" si="776"/>
        <v>0</v>
      </c>
      <c r="G36" s="325">
        <f t="shared" ca="1" si="776"/>
        <v>0</v>
      </c>
      <c r="H36" s="325">
        <f t="shared" ca="1" si="776"/>
        <v>0</v>
      </c>
      <c r="I36" s="326">
        <f t="shared" ca="1" si="776"/>
        <v>0</v>
      </c>
      <c r="J36" s="325">
        <f t="shared" ca="1" si="776"/>
        <v>0</v>
      </c>
      <c r="K36" s="325">
        <f t="shared" ca="1" si="776"/>
        <v>0</v>
      </c>
      <c r="L36" s="325">
        <f t="shared" ca="1" si="776"/>
        <v>0</v>
      </c>
      <c r="M36" s="326">
        <f t="shared" ca="1" si="776"/>
        <v>0</v>
      </c>
      <c r="N36" s="325">
        <f t="shared" ca="1" si="776"/>
        <v>0</v>
      </c>
      <c r="O36" s="325">
        <f t="shared" ca="1" si="776"/>
        <v>694.44399999999996</v>
      </c>
      <c r="P36" s="325">
        <f t="shared" ca="1" si="776"/>
        <v>694.44399999999996</v>
      </c>
      <c r="Q36" s="338">
        <f t="shared" ca="1" si="776"/>
        <v>1388.8879999999999</v>
      </c>
      <c r="R36" s="347">
        <f t="shared" ca="1" si="776"/>
        <v>1388.8879999999999</v>
      </c>
      <c r="S36" s="342">
        <f t="shared" ca="1" si="776"/>
        <v>694.44399999999996</v>
      </c>
      <c r="T36" s="327">
        <f t="shared" ca="1" si="776"/>
        <v>694.44399999999996</v>
      </c>
      <c r="U36" s="327">
        <f t="shared" ca="1" si="776"/>
        <v>694.44399999999996</v>
      </c>
      <c r="V36" s="328">
        <f t="shared" ca="1" si="776"/>
        <v>2083.3319999999999</v>
      </c>
      <c r="W36" s="327">
        <f t="shared" ca="1" si="776"/>
        <v>694.44399999999996</v>
      </c>
      <c r="X36" s="327">
        <f t="shared" ca="1" si="776"/>
        <v>694.44399999999996</v>
      </c>
      <c r="Y36" s="327">
        <f t="shared" ca="1" si="776"/>
        <v>694.44399999999996</v>
      </c>
      <c r="Z36" s="328">
        <f t="shared" ca="1" si="776"/>
        <v>2083.3319999999999</v>
      </c>
      <c r="AA36" s="327">
        <f t="shared" ca="1" si="776"/>
        <v>694.44399999999996</v>
      </c>
      <c r="AB36" s="327">
        <f t="shared" ca="1" si="776"/>
        <v>694.44399999999996</v>
      </c>
      <c r="AC36" s="327">
        <f t="shared" ca="1" si="776"/>
        <v>694.44399999999996</v>
      </c>
      <c r="AD36" s="328">
        <f t="shared" ca="1" si="776"/>
        <v>2083.3319999999999</v>
      </c>
      <c r="AE36" s="327">
        <f t="shared" ca="1" si="776"/>
        <v>694.44399999999996</v>
      </c>
      <c r="AF36" s="327">
        <f t="shared" ca="1" si="776"/>
        <v>694.44399999999996</v>
      </c>
      <c r="AG36" s="327">
        <f t="shared" ca="1" si="776"/>
        <v>2194.444</v>
      </c>
      <c r="AH36" s="358">
        <f t="shared" ca="1" si="776"/>
        <v>3583.3319999999999</v>
      </c>
      <c r="AI36" s="364">
        <f t="shared" ca="1" si="776"/>
        <v>9833.3279999999995</v>
      </c>
      <c r="AJ36" s="342">
        <f t="shared" ca="1" si="776"/>
        <v>4294.4439999999995</v>
      </c>
      <c r="AK36" s="327">
        <f t="shared" ca="1" si="776"/>
        <v>694.44399999999996</v>
      </c>
      <c r="AL36" s="327">
        <f t="shared" ca="1" si="776"/>
        <v>694.44399999999996</v>
      </c>
      <c r="AM36" s="328">
        <f t="shared" ca="1" si="776"/>
        <v>5683.3320000000003</v>
      </c>
      <c r="AN36" s="327">
        <f t="shared" ca="1" si="776"/>
        <v>694.44399999999996</v>
      </c>
      <c r="AO36" s="327">
        <f t="shared" ca="1" si="776"/>
        <v>694.44399999999996</v>
      </c>
      <c r="AP36" s="327">
        <f t="shared" ca="1" si="776"/>
        <v>694.44399999999996</v>
      </c>
      <c r="AQ36" s="328">
        <f t="shared" ca="1" si="776"/>
        <v>2083.3319999999999</v>
      </c>
      <c r="AR36" s="327">
        <f t="shared" ca="1" si="776"/>
        <v>694.44399999999996</v>
      </c>
      <c r="AS36" s="327">
        <f t="shared" ca="1" si="776"/>
        <v>694.44399999999996</v>
      </c>
      <c r="AT36" s="327">
        <f t="shared" ca="1" si="776"/>
        <v>694.44399999999996</v>
      </c>
      <c r="AU36" s="328">
        <f t="shared" ca="1" si="776"/>
        <v>2083.3319999999999</v>
      </c>
      <c r="AV36" s="327">
        <f t="shared" ca="1" si="776"/>
        <v>694.44399999999996</v>
      </c>
      <c r="AW36" s="327">
        <f t="shared" ca="1" si="776"/>
        <v>694.44399999999996</v>
      </c>
      <c r="AX36" s="327">
        <f t="shared" ca="1" si="776"/>
        <v>694.44399999999996</v>
      </c>
      <c r="AY36" s="358">
        <f t="shared" ca="1" si="776"/>
        <v>2083.3319999999999</v>
      </c>
      <c r="AZ36" s="364">
        <f t="shared" ca="1" si="776"/>
        <v>11933.328</v>
      </c>
      <c r="BA36" s="342">
        <f t="shared" ca="1" si="776"/>
        <v>694.44399999999996</v>
      </c>
      <c r="BB36" s="327">
        <f t="shared" ca="1" si="776"/>
        <v>694.44399999999996</v>
      </c>
      <c r="BC36" s="327">
        <f t="shared" ca="1" si="776"/>
        <v>694.44399999999996</v>
      </c>
      <c r="BD36" s="328">
        <f t="shared" ca="1" si="776"/>
        <v>2083.3319999999999</v>
      </c>
      <c r="BE36" s="327">
        <f t="shared" ca="1" si="776"/>
        <v>694.44399999999996</v>
      </c>
      <c r="BF36" s="327">
        <f t="shared" ca="1" si="776"/>
        <v>694.44399999999996</v>
      </c>
      <c r="BG36" s="327">
        <f t="shared" ca="1" si="776"/>
        <v>694.44399999999996</v>
      </c>
      <c r="BH36" s="328">
        <f t="shared" ca="1" si="776"/>
        <v>2083.3319999999999</v>
      </c>
      <c r="BI36" s="327">
        <f t="shared" ca="1" si="776"/>
        <v>694.44399999999996</v>
      </c>
      <c r="BJ36" s="327">
        <f t="shared" ca="1" si="776"/>
        <v>694.44399999999996</v>
      </c>
      <c r="BK36" s="327">
        <f t="shared" ca="1" si="776"/>
        <v>694.44399999999996</v>
      </c>
      <c r="BL36" s="328">
        <f t="shared" ca="1" si="776"/>
        <v>2083.3319999999999</v>
      </c>
      <c r="BM36" s="327">
        <f t="shared" ca="1" si="776"/>
        <v>694.44399999999996</v>
      </c>
      <c r="BN36" s="327">
        <f t="shared" ca="1" si="776"/>
        <v>694.44399999999996</v>
      </c>
      <c r="BO36" s="327">
        <f t="shared" ref="BO36:DZ36" ca="1" si="777">BO37</f>
        <v>694.44399999999996</v>
      </c>
      <c r="BP36" s="358">
        <f t="shared" ca="1" si="777"/>
        <v>2083.3319999999999</v>
      </c>
      <c r="BQ36" s="364">
        <f t="shared" ca="1" si="777"/>
        <v>8333.3279999999995</v>
      </c>
      <c r="BR36" s="342">
        <f t="shared" ca="1" si="777"/>
        <v>694.44399999999996</v>
      </c>
      <c r="BS36" s="327">
        <f t="shared" ca="1" si="777"/>
        <v>694.44399999999996</v>
      </c>
      <c r="BT36" s="327">
        <f t="shared" ca="1" si="777"/>
        <v>694.44399999999996</v>
      </c>
      <c r="BU36" s="328">
        <f t="shared" ca="1" si="777"/>
        <v>2083.3319999999999</v>
      </c>
      <c r="BV36" s="327">
        <f t="shared" ca="1" si="777"/>
        <v>694.44399999999996</v>
      </c>
      <c r="BW36" s="327">
        <f t="shared" ca="1" si="777"/>
        <v>694.44399999999996</v>
      </c>
      <c r="BX36" s="327">
        <f t="shared" ca="1" si="777"/>
        <v>694.44399999999996</v>
      </c>
      <c r="BY36" s="328">
        <f t="shared" ca="1" si="777"/>
        <v>2083.3319999999999</v>
      </c>
      <c r="BZ36" s="327">
        <f t="shared" ca="1" si="777"/>
        <v>694.44399999999996</v>
      </c>
      <c r="CA36" s="327">
        <f t="shared" ca="1" si="777"/>
        <v>694.44399999999996</v>
      </c>
      <c r="CB36" s="327">
        <f t="shared" ca="1" si="777"/>
        <v>694.44399999999996</v>
      </c>
      <c r="CC36" s="328">
        <f t="shared" ca="1" si="777"/>
        <v>2083.3319999999999</v>
      </c>
      <c r="CD36" s="327">
        <f t="shared" ca="1" si="777"/>
        <v>694.44399999999996</v>
      </c>
      <c r="CE36" s="327">
        <f t="shared" ca="1" si="777"/>
        <v>694.44399999999996</v>
      </c>
      <c r="CF36" s="327">
        <f t="shared" ca="1" si="777"/>
        <v>694.44399999999996</v>
      </c>
      <c r="CG36" s="358">
        <f t="shared" ca="1" si="777"/>
        <v>2083.3319999999999</v>
      </c>
      <c r="CH36" s="364">
        <f t="shared" ca="1" si="777"/>
        <v>8333.3279999999995</v>
      </c>
      <c r="CI36" s="342">
        <f t="shared" ca="1" si="777"/>
        <v>694.44399999999996</v>
      </c>
      <c r="CJ36" s="327">
        <f t="shared" ca="1" si="777"/>
        <v>694.44399999999996</v>
      </c>
      <c r="CK36" s="327">
        <f t="shared" ca="1" si="777"/>
        <v>694.44399999999996</v>
      </c>
      <c r="CL36" s="328">
        <f t="shared" ca="1" si="777"/>
        <v>2083.3319999999999</v>
      </c>
      <c r="CM36" s="327">
        <f t="shared" ca="1" si="777"/>
        <v>694.44399999999996</v>
      </c>
      <c r="CN36" s="327">
        <f t="shared" ca="1" si="777"/>
        <v>694.44399999999996</v>
      </c>
      <c r="CO36" s="327">
        <f t="shared" ca="1" si="777"/>
        <v>694.44399999999996</v>
      </c>
      <c r="CP36" s="328">
        <f t="shared" ca="1" si="777"/>
        <v>2083.3319999999999</v>
      </c>
      <c r="CQ36" s="327">
        <f t="shared" ca="1" si="777"/>
        <v>694.44399999999996</v>
      </c>
      <c r="CR36" s="327">
        <f t="shared" ca="1" si="777"/>
        <v>694.44399999999996</v>
      </c>
      <c r="CS36" s="327">
        <f t="shared" ca="1" si="777"/>
        <v>694.44399999999996</v>
      </c>
      <c r="CT36" s="328">
        <f t="shared" ca="1" si="777"/>
        <v>2083.3319999999999</v>
      </c>
      <c r="CU36" s="327">
        <f t="shared" ca="1" si="777"/>
        <v>694.44399999999996</v>
      </c>
      <c r="CV36" s="327">
        <f t="shared" ca="1" si="777"/>
        <v>694.44399999999996</v>
      </c>
      <c r="CW36" s="327">
        <f t="shared" ca="1" si="777"/>
        <v>694.44399999999996</v>
      </c>
      <c r="CX36" s="358">
        <f t="shared" ca="1" si="777"/>
        <v>2083.3319999999999</v>
      </c>
      <c r="CY36" s="364">
        <f t="shared" ca="1" si="777"/>
        <v>8333.3279999999995</v>
      </c>
      <c r="CZ36" s="342">
        <f t="shared" ca="1" si="777"/>
        <v>694.44399999999996</v>
      </c>
      <c r="DA36" s="327">
        <f t="shared" ca="1" si="777"/>
        <v>694.44399999999996</v>
      </c>
      <c r="DB36" s="327">
        <f t="shared" ca="1" si="777"/>
        <v>694.44399999999996</v>
      </c>
      <c r="DC36" s="328">
        <f t="shared" ca="1" si="777"/>
        <v>2083.3319999999999</v>
      </c>
      <c r="DD36" s="327">
        <f t="shared" ca="1" si="777"/>
        <v>694.44399999999996</v>
      </c>
      <c r="DE36" s="327">
        <f t="shared" ca="1" si="777"/>
        <v>694.44399999999996</v>
      </c>
      <c r="DF36" s="327">
        <f t="shared" ca="1" si="777"/>
        <v>694.44399999999996</v>
      </c>
      <c r="DG36" s="328">
        <f t="shared" ca="1" si="777"/>
        <v>2083.3319999999999</v>
      </c>
      <c r="DH36" s="327">
        <f t="shared" ca="1" si="777"/>
        <v>694.44399999999996</v>
      </c>
      <c r="DI36" s="327">
        <f t="shared" ca="1" si="777"/>
        <v>694.44399999999996</v>
      </c>
      <c r="DJ36" s="327">
        <f t="shared" ca="1" si="777"/>
        <v>694.44399999999996</v>
      </c>
      <c r="DK36" s="328">
        <f t="shared" ca="1" si="777"/>
        <v>2083.3319999999999</v>
      </c>
      <c r="DL36" s="327">
        <f t="shared" ca="1" si="777"/>
        <v>694.44399999999996</v>
      </c>
      <c r="DM36" s="327">
        <f t="shared" ca="1" si="777"/>
        <v>694.44399999999996</v>
      </c>
      <c r="DN36" s="327">
        <f t="shared" ca="1" si="777"/>
        <v>694.44399999999996</v>
      </c>
      <c r="DO36" s="358">
        <f t="shared" ca="1" si="777"/>
        <v>2083.3319999999999</v>
      </c>
      <c r="DP36" s="364">
        <f t="shared" ca="1" si="777"/>
        <v>8333.3279999999995</v>
      </c>
      <c r="DQ36" s="342">
        <f t="shared" ca="1" si="777"/>
        <v>694.44399999999996</v>
      </c>
      <c r="DR36" s="327">
        <f t="shared" ca="1" si="777"/>
        <v>694.44399999999996</v>
      </c>
      <c r="DS36" s="327">
        <f t="shared" ca="1" si="777"/>
        <v>694.44399999999996</v>
      </c>
      <c r="DT36" s="328">
        <f t="shared" ca="1" si="777"/>
        <v>2083.3319999999999</v>
      </c>
      <c r="DU36" s="327">
        <f t="shared" ca="1" si="777"/>
        <v>694.44399999999996</v>
      </c>
      <c r="DV36" s="327">
        <f t="shared" ca="1" si="777"/>
        <v>694.44399999999996</v>
      </c>
      <c r="DW36" s="327">
        <f t="shared" ca="1" si="777"/>
        <v>694.44399999999996</v>
      </c>
      <c r="DX36" s="328">
        <f t="shared" ca="1" si="777"/>
        <v>2083.3319999999999</v>
      </c>
      <c r="DY36" s="327">
        <f t="shared" ca="1" si="777"/>
        <v>694.44399999999996</v>
      </c>
      <c r="DZ36" s="327">
        <f t="shared" ca="1" si="777"/>
        <v>694.44399999999996</v>
      </c>
      <c r="EA36" s="327">
        <f t="shared" ref="EA36:EX36" ca="1" si="778">EA37</f>
        <v>694.44399999999996</v>
      </c>
      <c r="EB36" s="328">
        <f t="shared" ca="1" si="778"/>
        <v>2083.3319999999999</v>
      </c>
      <c r="EC36" s="327">
        <f t="shared" ca="1" si="778"/>
        <v>694.44399999999996</v>
      </c>
      <c r="ED36" s="327">
        <f t="shared" ca="1" si="778"/>
        <v>694.44399999999996</v>
      </c>
      <c r="EE36" s="327">
        <f t="shared" ca="1" si="778"/>
        <v>694.44399999999996</v>
      </c>
      <c r="EF36" s="358">
        <f t="shared" ca="1" si="778"/>
        <v>2083.3319999999999</v>
      </c>
      <c r="EG36" s="364">
        <f t="shared" ca="1" si="778"/>
        <v>8333.3279999999995</v>
      </c>
      <c r="EH36" s="342">
        <f t="shared" ca="1" si="778"/>
        <v>694.44399999999996</v>
      </c>
      <c r="EI36" s="327">
        <f t="shared" ca="1" si="778"/>
        <v>694.44399999999996</v>
      </c>
      <c r="EJ36" s="327">
        <f t="shared" ca="1" si="778"/>
        <v>694.44399999999996</v>
      </c>
      <c r="EK36" s="328">
        <f t="shared" ca="1" si="778"/>
        <v>2083.3319999999999</v>
      </c>
      <c r="EL36" s="327">
        <f t="shared" ca="1" si="778"/>
        <v>694.44399999999996</v>
      </c>
      <c r="EM36" s="327">
        <f t="shared" ca="1" si="778"/>
        <v>694.44399999999996</v>
      </c>
      <c r="EN36" s="327">
        <f t="shared" ca="1" si="778"/>
        <v>694.44399999999996</v>
      </c>
      <c r="EO36" s="328">
        <f t="shared" ca="1" si="778"/>
        <v>2083.3319999999999</v>
      </c>
      <c r="EP36" s="327">
        <f t="shared" ca="1" si="778"/>
        <v>694.44399999999996</v>
      </c>
      <c r="EQ36" s="327">
        <f t="shared" ca="1" si="778"/>
        <v>694.44399999999996</v>
      </c>
      <c r="ER36" s="327">
        <f t="shared" ca="1" si="778"/>
        <v>694.44399999999996</v>
      </c>
      <c r="ES36" s="328">
        <f t="shared" ca="1" si="778"/>
        <v>2083.3319999999999</v>
      </c>
      <c r="ET36" s="327">
        <f t="shared" ca="1" si="778"/>
        <v>694.44399999999996</v>
      </c>
      <c r="EU36" s="327">
        <f t="shared" ca="1" si="778"/>
        <v>694.44399999999996</v>
      </c>
      <c r="EV36" s="327">
        <f t="shared" ca="1" si="778"/>
        <v>694.44399999999996</v>
      </c>
      <c r="EW36" s="358">
        <f t="shared" ca="1" si="778"/>
        <v>2083.3319999999999</v>
      </c>
      <c r="EX36" s="364">
        <f t="shared" ca="1" si="778"/>
        <v>8333.3279999999995</v>
      </c>
      <c r="EY36" s="492">
        <f ca="1">ROUND(SUMIF($4:$4,"+",36:36),0)</f>
        <v>73156</v>
      </c>
    </row>
    <row r="37" spans="1:155" outlineLevel="1">
      <c r="A37" s="209" t="s">
        <v>204</v>
      </c>
      <c r="B37" s="329">
        <f>SUM(B38:B40)</f>
        <v>0</v>
      </c>
      <c r="C37" s="329">
        <f t="shared" ref="C37:BN37" ca="1" si="779">SUM(C38:C40)</f>
        <v>0</v>
      </c>
      <c r="D37" s="329">
        <f t="shared" ca="1" si="779"/>
        <v>0</v>
      </c>
      <c r="E37" s="330">
        <f t="shared" ca="1" si="779"/>
        <v>0</v>
      </c>
      <c r="F37" s="329">
        <f t="shared" ca="1" si="779"/>
        <v>0</v>
      </c>
      <c r="G37" s="329">
        <f t="shared" ca="1" si="779"/>
        <v>0</v>
      </c>
      <c r="H37" s="329">
        <f t="shared" ca="1" si="779"/>
        <v>0</v>
      </c>
      <c r="I37" s="330">
        <f t="shared" ca="1" si="779"/>
        <v>0</v>
      </c>
      <c r="J37" s="329">
        <f t="shared" ref="J37:Q37" ca="1" si="780">SUM(J38:J40)</f>
        <v>0</v>
      </c>
      <c r="K37" s="329">
        <f t="shared" ca="1" si="780"/>
        <v>0</v>
      </c>
      <c r="L37" s="329">
        <f t="shared" ca="1" si="780"/>
        <v>0</v>
      </c>
      <c r="M37" s="330">
        <f t="shared" ca="1" si="780"/>
        <v>0</v>
      </c>
      <c r="N37" s="329">
        <f t="shared" ca="1" si="780"/>
        <v>0</v>
      </c>
      <c r="O37" s="329">
        <f t="shared" ca="1" si="780"/>
        <v>694.44399999999996</v>
      </c>
      <c r="P37" s="329">
        <f t="shared" ca="1" si="780"/>
        <v>694.44399999999996</v>
      </c>
      <c r="Q37" s="339">
        <f t="shared" ca="1" si="780"/>
        <v>1388.8879999999999</v>
      </c>
      <c r="R37" s="348">
        <f t="shared" ca="1" si="779"/>
        <v>1388.8879999999999</v>
      </c>
      <c r="S37" s="343">
        <f t="shared" ca="1" si="779"/>
        <v>694.44399999999996</v>
      </c>
      <c r="T37" s="331">
        <f t="shared" ca="1" si="779"/>
        <v>694.44399999999996</v>
      </c>
      <c r="U37" s="331">
        <f t="shared" ca="1" si="779"/>
        <v>694.44399999999996</v>
      </c>
      <c r="V37" s="332">
        <f t="shared" ca="1" si="779"/>
        <v>2083.3319999999999</v>
      </c>
      <c r="W37" s="331">
        <f t="shared" ca="1" si="779"/>
        <v>694.44399999999996</v>
      </c>
      <c r="X37" s="331">
        <f t="shared" ca="1" si="779"/>
        <v>694.44399999999996</v>
      </c>
      <c r="Y37" s="331">
        <f t="shared" ca="1" si="779"/>
        <v>694.44399999999996</v>
      </c>
      <c r="Z37" s="332">
        <f t="shared" ca="1" si="779"/>
        <v>2083.3319999999999</v>
      </c>
      <c r="AA37" s="331">
        <f t="shared" ca="1" si="779"/>
        <v>694.44399999999996</v>
      </c>
      <c r="AB37" s="331">
        <f t="shared" ca="1" si="779"/>
        <v>694.44399999999996</v>
      </c>
      <c r="AC37" s="331">
        <f t="shared" ca="1" si="779"/>
        <v>694.44399999999996</v>
      </c>
      <c r="AD37" s="332">
        <f t="shared" ca="1" si="779"/>
        <v>2083.3319999999999</v>
      </c>
      <c r="AE37" s="331">
        <f t="shared" ca="1" si="779"/>
        <v>694.44399999999996</v>
      </c>
      <c r="AF37" s="331">
        <f t="shared" ca="1" si="779"/>
        <v>694.44399999999996</v>
      </c>
      <c r="AG37" s="331">
        <f t="shared" ca="1" si="779"/>
        <v>2194.444</v>
      </c>
      <c r="AH37" s="359">
        <f t="shared" ca="1" si="779"/>
        <v>3583.3319999999999</v>
      </c>
      <c r="AI37" s="365">
        <f t="shared" ca="1" si="779"/>
        <v>9833.3279999999995</v>
      </c>
      <c r="AJ37" s="343">
        <f t="shared" ca="1" si="779"/>
        <v>4294.4439999999995</v>
      </c>
      <c r="AK37" s="331">
        <f t="shared" ca="1" si="779"/>
        <v>694.44399999999996</v>
      </c>
      <c r="AL37" s="331">
        <f t="shared" ca="1" si="779"/>
        <v>694.44399999999996</v>
      </c>
      <c r="AM37" s="332">
        <f t="shared" ca="1" si="779"/>
        <v>5683.3320000000003</v>
      </c>
      <c r="AN37" s="331">
        <f t="shared" ca="1" si="779"/>
        <v>694.44399999999996</v>
      </c>
      <c r="AO37" s="331">
        <f t="shared" ca="1" si="779"/>
        <v>694.44399999999996</v>
      </c>
      <c r="AP37" s="331">
        <f t="shared" ca="1" si="779"/>
        <v>694.44399999999996</v>
      </c>
      <c r="AQ37" s="332">
        <f t="shared" ca="1" si="779"/>
        <v>2083.3319999999999</v>
      </c>
      <c r="AR37" s="331">
        <f t="shared" ca="1" si="779"/>
        <v>694.44399999999996</v>
      </c>
      <c r="AS37" s="331">
        <f t="shared" ca="1" si="779"/>
        <v>694.44399999999996</v>
      </c>
      <c r="AT37" s="331">
        <f t="shared" ca="1" si="779"/>
        <v>694.44399999999996</v>
      </c>
      <c r="AU37" s="332">
        <f t="shared" ca="1" si="779"/>
        <v>2083.3319999999999</v>
      </c>
      <c r="AV37" s="331">
        <f t="shared" ca="1" si="779"/>
        <v>694.44399999999996</v>
      </c>
      <c r="AW37" s="331">
        <f t="shared" ca="1" si="779"/>
        <v>694.44399999999996</v>
      </c>
      <c r="AX37" s="331">
        <f t="shared" ca="1" si="779"/>
        <v>694.44399999999996</v>
      </c>
      <c r="AY37" s="359">
        <f t="shared" ca="1" si="779"/>
        <v>2083.3319999999999</v>
      </c>
      <c r="AZ37" s="365">
        <f t="shared" ca="1" si="779"/>
        <v>11933.328</v>
      </c>
      <c r="BA37" s="343">
        <f t="shared" ca="1" si="779"/>
        <v>694.44399999999996</v>
      </c>
      <c r="BB37" s="331">
        <f t="shared" ca="1" si="779"/>
        <v>694.44399999999996</v>
      </c>
      <c r="BC37" s="331">
        <f t="shared" ca="1" si="779"/>
        <v>694.44399999999996</v>
      </c>
      <c r="BD37" s="332">
        <f t="shared" ca="1" si="779"/>
        <v>2083.3319999999999</v>
      </c>
      <c r="BE37" s="331">
        <f t="shared" ca="1" si="779"/>
        <v>694.44399999999996</v>
      </c>
      <c r="BF37" s="331">
        <f t="shared" ca="1" si="779"/>
        <v>694.44399999999996</v>
      </c>
      <c r="BG37" s="331">
        <f t="shared" ca="1" si="779"/>
        <v>694.44399999999996</v>
      </c>
      <c r="BH37" s="332">
        <f t="shared" ca="1" si="779"/>
        <v>2083.3319999999999</v>
      </c>
      <c r="BI37" s="331">
        <f t="shared" ca="1" si="779"/>
        <v>694.44399999999996</v>
      </c>
      <c r="BJ37" s="331">
        <f t="shared" ca="1" si="779"/>
        <v>694.44399999999996</v>
      </c>
      <c r="BK37" s="331">
        <f t="shared" ca="1" si="779"/>
        <v>694.44399999999996</v>
      </c>
      <c r="BL37" s="332">
        <f t="shared" ca="1" si="779"/>
        <v>2083.3319999999999</v>
      </c>
      <c r="BM37" s="331">
        <f t="shared" ca="1" si="779"/>
        <v>694.44399999999996</v>
      </c>
      <c r="BN37" s="331">
        <f t="shared" ca="1" si="779"/>
        <v>694.44399999999996</v>
      </c>
      <c r="BO37" s="331">
        <f t="shared" ref="BO37:DZ37" ca="1" si="781">SUM(BO38:BO40)</f>
        <v>694.44399999999996</v>
      </c>
      <c r="BP37" s="359">
        <f t="shared" ca="1" si="781"/>
        <v>2083.3319999999999</v>
      </c>
      <c r="BQ37" s="365">
        <f t="shared" ca="1" si="781"/>
        <v>8333.3279999999995</v>
      </c>
      <c r="BR37" s="343">
        <f t="shared" ca="1" si="781"/>
        <v>694.44399999999996</v>
      </c>
      <c r="BS37" s="331">
        <f t="shared" ca="1" si="781"/>
        <v>694.44399999999996</v>
      </c>
      <c r="BT37" s="331">
        <f t="shared" ca="1" si="781"/>
        <v>694.44399999999996</v>
      </c>
      <c r="BU37" s="332">
        <f t="shared" ca="1" si="781"/>
        <v>2083.3319999999999</v>
      </c>
      <c r="BV37" s="331">
        <f t="shared" ca="1" si="781"/>
        <v>694.44399999999996</v>
      </c>
      <c r="BW37" s="331">
        <f t="shared" ca="1" si="781"/>
        <v>694.44399999999996</v>
      </c>
      <c r="BX37" s="331">
        <f t="shared" ca="1" si="781"/>
        <v>694.44399999999996</v>
      </c>
      <c r="BY37" s="332">
        <f t="shared" ca="1" si="781"/>
        <v>2083.3319999999999</v>
      </c>
      <c r="BZ37" s="331">
        <f t="shared" ca="1" si="781"/>
        <v>694.44399999999996</v>
      </c>
      <c r="CA37" s="331">
        <f t="shared" ca="1" si="781"/>
        <v>694.44399999999996</v>
      </c>
      <c r="CB37" s="331">
        <f t="shared" ca="1" si="781"/>
        <v>694.44399999999996</v>
      </c>
      <c r="CC37" s="332">
        <f t="shared" ca="1" si="781"/>
        <v>2083.3319999999999</v>
      </c>
      <c r="CD37" s="331">
        <f t="shared" ca="1" si="781"/>
        <v>694.44399999999996</v>
      </c>
      <c r="CE37" s="331">
        <f t="shared" ca="1" si="781"/>
        <v>694.44399999999996</v>
      </c>
      <c r="CF37" s="331">
        <f t="shared" ca="1" si="781"/>
        <v>694.44399999999996</v>
      </c>
      <c r="CG37" s="359">
        <f t="shared" ca="1" si="781"/>
        <v>2083.3319999999999</v>
      </c>
      <c r="CH37" s="365">
        <f t="shared" ca="1" si="781"/>
        <v>8333.3279999999995</v>
      </c>
      <c r="CI37" s="343">
        <f t="shared" ca="1" si="781"/>
        <v>694.44399999999996</v>
      </c>
      <c r="CJ37" s="331">
        <f t="shared" ca="1" si="781"/>
        <v>694.44399999999996</v>
      </c>
      <c r="CK37" s="331">
        <f t="shared" ca="1" si="781"/>
        <v>694.44399999999996</v>
      </c>
      <c r="CL37" s="332">
        <f t="shared" ca="1" si="781"/>
        <v>2083.3319999999999</v>
      </c>
      <c r="CM37" s="331">
        <f t="shared" ca="1" si="781"/>
        <v>694.44399999999996</v>
      </c>
      <c r="CN37" s="331">
        <f t="shared" ca="1" si="781"/>
        <v>694.44399999999996</v>
      </c>
      <c r="CO37" s="331">
        <f t="shared" ca="1" si="781"/>
        <v>694.44399999999996</v>
      </c>
      <c r="CP37" s="332">
        <f t="shared" ca="1" si="781"/>
        <v>2083.3319999999999</v>
      </c>
      <c r="CQ37" s="331">
        <f t="shared" ca="1" si="781"/>
        <v>694.44399999999996</v>
      </c>
      <c r="CR37" s="331">
        <f t="shared" ca="1" si="781"/>
        <v>694.44399999999996</v>
      </c>
      <c r="CS37" s="331">
        <f t="shared" ca="1" si="781"/>
        <v>694.44399999999996</v>
      </c>
      <c r="CT37" s="332">
        <f t="shared" ca="1" si="781"/>
        <v>2083.3319999999999</v>
      </c>
      <c r="CU37" s="331">
        <f t="shared" ca="1" si="781"/>
        <v>694.44399999999996</v>
      </c>
      <c r="CV37" s="331">
        <f t="shared" ca="1" si="781"/>
        <v>694.44399999999996</v>
      </c>
      <c r="CW37" s="331">
        <f t="shared" ca="1" si="781"/>
        <v>694.44399999999996</v>
      </c>
      <c r="CX37" s="359">
        <f t="shared" ca="1" si="781"/>
        <v>2083.3319999999999</v>
      </c>
      <c r="CY37" s="365">
        <f t="shared" ca="1" si="781"/>
        <v>8333.3279999999995</v>
      </c>
      <c r="CZ37" s="343">
        <f t="shared" ca="1" si="781"/>
        <v>694.44399999999996</v>
      </c>
      <c r="DA37" s="331">
        <f t="shared" ca="1" si="781"/>
        <v>694.44399999999996</v>
      </c>
      <c r="DB37" s="331">
        <f t="shared" ca="1" si="781"/>
        <v>694.44399999999996</v>
      </c>
      <c r="DC37" s="332">
        <f t="shared" ca="1" si="781"/>
        <v>2083.3319999999999</v>
      </c>
      <c r="DD37" s="331">
        <f t="shared" ca="1" si="781"/>
        <v>694.44399999999996</v>
      </c>
      <c r="DE37" s="331">
        <f t="shared" ca="1" si="781"/>
        <v>694.44399999999996</v>
      </c>
      <c r="DF37" s="331">
        <f t="shared" ca="1" si="781"/>
        <v>694.44399999999996</v>
      </c>
      <c r="DG37" s="332">
        <f t="shared" ca="1" si="781"/>
        <v>2083.3319999999999</v>
      </c>
      <c r="DH37" s="331">
        <f t="shared" ca="1" si="781"/>
        <v>694.44399999999996</v>
      </c>
      <c r="DI37" s="331">
        <f t="shared" ca="1" si="781"/>
        <v>694.44399999999996</v>
      </c>
      <c r="DJ37" s="331">
        <f t="shared" ca="1" si="781"/>
        <v>694.44399999999996</v>
      </c>
      <c r="DK37" s="332">
        <f t="shared" ca="1" si="781"/>
        <v>2083.3319999999999</v>
      </c>
      <c r="DL37" s="331">
        <f t="shared" ca="1" si="781"/>
        <v>694.44399999999996</v>
      </c>
      <c r="DM37" s="331">
        <f t="shared" ca="1" si="781"/>
        <v>694.44399999999996</v>
      </c>
      <c r="DN37" s="331">
        <f t="shared" ca="1" si="781"/>
        <v>694.44399999999996</v>
      </c>
      <c r="DO37" s="359">
        <f t="shared" ca="1" si="781"/>
        <v>2083.3319999999999</v>
      </c>
      <c r="DP37" s="365">
        <f t="shared" ca="1" si="781"/>
        <v>8333.3279999999995</v>
      </c>
      <c r="DQ37" s="343">
        <f t="shared" ca="1" si="781"/>
        <v>694.44399999999996</v>
      </c>
      <c r="DR37" s="331">
        <f t="shared" ca="1" si="781"/>
        <v>694.44399999999996</v>
      </c>
      <c r="DS37" s="331">
        <f t="shared" ca="1" si="781"/>
        <v>694.44399999999996</v>
      </c>
      <c r="DT37" s="332">
        <f t="shared" ca="1" si="781"/>
        <v>2083.3319999999999</v>
      </c>
      <c r="DU37" s="331">
        <f t="shared" ca="1" si="781"/>
        <v>694.44399999999996</v>
      </c>
      <c r="DV37" s="331">
        <f t="shared" ca="1" si="781"/>
        <v>694.44399999999996</v>
      </c>
      <c r="DW37" s="331">
        <f t="shared" ca="1" si="781"/>
        <v>694.44399999999996</v>
      </c>
      <c r="DX37" s="332">
        <f t="shared" ca="1" si="781"/>
        <v>2083.3319999999999</v>
      </c>
      <c r="DY37" s="331">
        <f t="shared" ca="1" si="781"/>
        <v>694.44399999999996</v>
      </c>
      <c r="DZ37" s="331">
        <f t="shared" ca="1" si="781"/>
        <v>694.44399999999996</v>
      </c>
      <c r="EA37" s="331">
        <f t="shared" ref="EA37:EX37" ca="1" si="782">SUM(EA38:EA40)</f>
        <v>694.44399999999996</v>
      </c>
      <c r="EB37" s="332">
        <f t="shared" ca="1" si="782"/>
        <v>2083.3319999999999</v>
      </c>
      <c r="EC37" s="331">
        <f t="shared" ca="1" si="782"/>
        <v>694.44399999999996</v>
      </c>
      <c r="ED37" s="331">
        <f t="shared" ca="1" si="782"/>
        <v>694.44399999999996</v>
      </c>
      <c r="EE37" s="331">
        <f t="shared" ca="1" si="782"/>
        <v>694.44399999999996</v>
      </c>
      <c r="EF37" s="359">
        <f t="shared" ca="1" si="782"/>
        <v>2083.3319999999999</v>
      </c>
      <c r="EG37" s="365">
        <f t="shared" ca="1" si="782"/>
        <v>8333.3279999999995</v>
      </c>
      <c r="EH37" s="343">
        <f t="shared" ca="1" si="782"/>
        <v>694.44399999999996</v>
      </c>
      <c r="EI37" s="331">
        <f t="shared" ca="1" si="782"/>
        <v>694.44399999999996</v>
      </c>
      <c r="EJ37" s="331">
        <f t="shared" ca="1" si="782"/>
        <v>694.44399999999996</v>
      </c>
      <c r="EK37" s="332">
        <f t="shared" ca="1" si="782"/>
        <v>2083.3319999999999</v>
      </c>
      <c r="EL37" s="331">
        <f t="shared" ca="1" si="782"/>
        <v>694.44399999999996</v>
      </c>
      <c r="EM37" s="331">
        <f t="shared" ca="1" si="782"/>
        <v>694.44399999999996</v>
      </c>
      <c r="EN37" s="331">
        <f t="shared" ca="1" si="782"/>
        <v>694.44399999999996</v>
      </c>
      <c r="EO37" s="332">
        <f t="shared" ca="1" si="782"/>
        <v>2083.3319999999999</v>
      </c>
      <c r="EP37" s="331">
        <f t="shared" ca="1" si="782"/>
        <v>694.44399999999996</v>
      </c>
      <c r="EQ37" s="331">
        <f t="shared" ca="1" si="782"/>
        <v>694.44399999999996</v>
      </c>
      <c r="ER37" s="331">
        <f t="shared" ca="1" si="782"/>
        <v>694.44399999999996</v>
      </c>
      <c r="ES37" s="332">
        <f t="shared" ca="1" si="782"/>
        <v>2083.3319999999999</v>
      </c>
      <c r="ET37" s="331">
        <f t="shared" ca="1" si="782"/>
        <v>694.44399999999996</v>
      </c>
      <c r="EU37" s="331">
        <f t="shared" ca="1" si="782"/>
        <v>694.44399999999996</v>
      </c>
      <c r="EV37" s="331">
        <f t="shared" ca="1" si="782"/>
        <v>694.44399999999996</v>
      </c>
      <c r="EW37" s="359">
        <f t="shared" ca="1" si="782"/>
        <v>2083.3319999999999</v>
      </c>
      <c r="EX37" s="365">
        <f t="shared" ca="1" si="782"/>
        <v>8333.3279999999995</v>
      </c>
      <c r="EY37" s="438">
        <f t="shared" ref="EY37:EY40" ca="1" si="783">ROUND(SUMIF($4:$4,"+",37:37),0)</f>
        <v>73156</v>
      </c>
    </row>
    <row r="38" spans="1:155" ht="26.25" outlineLevel="1">
      <c r="A38" s="271" t="str">
        <f>"Основной долг по кредитам ИнвП, "&amp;Инвестор</f>
        <v>Основной долг по кредитам ИнвП, ФИЛИАЛ N8 ПАО КБ "ЦЕНТР-ИНВЕСТ"</v>
      </c>
      <c r="B38" s="333" t="str">
        <f>IF(AND(НачИнвП_Дата&lt;=B$3,КИнвП_Дата&gt;B$3),
             SUMPRODUCT((MONTH(B$3)&amp;YEAR(B$3)=MONTH(Кредит_ИнвП[Дата выдачи и погашения кредита])&amp;YEAR(Кредит_ИнвП[Дата выдачи и погашения кредита]))*Кредит_ИнвП[Возврат, руб.])/1000,
             "")</f>
        <v/>
      </c>
      <c r="C38" s="333" t="str">
        <f ca="1">IF(AND(НачИнвП_Дата&lt;=C$3,КИнвП_Дата&gt;C$3),
             SUMPRODUCT((MONTH(C$3)&amp;YEAR(C$3)=MONTH(Кредит_ИнвП[Дата выдачи и погашения кредита])&amp;YEAR(Кредит_ИнвП[Дата выдачи и погашения кредита]))*Кредит_ИнвП[Возврат, руб.])/1000,
             "")</f>
        <v/>
      </c>
      <c r="D38" s="333" t="str">
        <f ca="1">IF(AND(НачИнвП_Дата&lt;=D$3,КИнвП_Дата&gt;D$3),
             SUMPRODUCT((MONTH(D$3)&amp;YEAR(D$3)=MONTH(Кредит_ИнвП[Дата выдачи и погашения кредита])&amp;YEAR(Кредит_ИнвП[Дата выдачи и погашения кредита]))*Кредит_ИнвП[Возврат, руб.])/1000,
             "")</f>
        <v/>
      </c>
      <c r="E38" s="334">
        <f ca="1">SUM(B38:D38)</f>
        <v>0</v>
      </c>
      <c r="F38" s="333" t="str">
        <f ca="1">IF(AND(НачИнвП_Дата&lt;=F$3,КИнвП_Дата&gt;F$3),
             SUMPRODUCT((MONTH(F$3)&amp;YEAR(F$3)=MONTH(Кредит_ИнвП[Дата выдачи и погашения кредита])&amp;YEAR(Кредит_ИнвП[Дата выдачи и погашения кредита]))*Кредит_ИнвП[Возврат, руб.])/1000,
             "")</f>
        <v/>
      </c>
      <c r="G38" s="333" t="str">
        <f ca="1">IF(AND(НачИнвП_Дата&lt;=G$3,КИнвП_Дата&gt;G$3),
             SUMPRODUCT((MONTH(G$3)&amp;YEAR(G$3)=MONTH(Кредит_ИнвП[Дата выдачи и погашения кредита])&amp;YEAR(Кредит_ИнвП[Дата выдачи и погашения кредита]))*Кредит_ИнвП[Возврат, руб.])/1000,
             "")</f>
        <v/>
      </c>
      <c r="H38" s="333" t="str">
        <f ca="1">IF(AND(НачИнвП_Дата&lt;=H$3,КИнвП_Дата&gt;H$3),
             SUMPRODUCT((MONTH(H$3)&amp;YEAR(H$3)=MONTH(Кредит_ИнвП[Дата выдачи и погашения кредита])&amp;YEAR(Кредит_ИнвП[Дата выдачи и погашения кредита]))*Кредит_ИнвП[Возврат, руб.])/1000,
             "")</f>
        <v/>
      </c>
      <c r="I38" s="334">
        <f ca="1">SUM(F38:H38)</f>
        <v>0</v>
      </c>
      <c r="J38" s="333" t="str">
        <f ca="1">IF(AND(НачИнвП_Дата&lt;=J$3,КИнвП_Дата&gt;J$3),
             SUMPRODUCT((MONTH(J$3)&amp;YEAR(J$3)=MONTH(Кредит_ИнвП[Дата выдачи и погашения кредита])&amp;YEAR(Кредит_ИнвП[Дата выдачи и погашения кредита]))*Кредит_ИнвП[Возврат, руб.])/1000,
             "")</f>
        <v/>
      </c>
      <c r="K38" s="333" t="str">
        <f ca="1">IF(AND(НачИнвП_Дата&lt;=K$3,КИнвП_Дата&gt;K$3),
             SUMPRODUCT((MONTH(K$3)&amp;YEAR(K$3)=MONTH(Кредит_ИнвП[Дата выдачи и погашения кредита])&amp;YEAR(Кредит_ИнвП[Дата выдачи и погашения кредита]))*Кредит_ИнвП[Возврат, руб.])/1000,
             "")</f>
        <v/>
      </c>
      <c r="L38" s="333" t="str">
        <f ca="1">IF(AND(НачИнвП_Дата&lt;=L$3,КИнвП_Дата&gt;L$3),
             SUMPRODUCT((MONTH(L$3)&amp;YEAR(L$3)=MONTH(Кредит_ИнвП[Дата выдачи и погашения кредита])&amp;YEAR(Кредит_ИнвП[Дата выдачи и погашения кредита]))*Кредит_ИнвП[Возврат, руб.])/1000,
             "")</f>
        <v/>
      </c>
      <c r="M38" s="334">
        <f t="shared" ref="M38:M39" ca="1" si="784">SUM(J38:L38)</f>
        <v>0</v>
      </c>
      <c r="N38" s="333">
        <f ca="1">IF(AND(НачИнвП_Дата&lt;=N$3,КИнвП_Дата&gt;N$3),
             SUMPRODUCT((MONTH(N$3)&amp;YEAR(N$3)=MONTH(Кредит_ИнвП[Дата выдачи и погашения кредита])&amp;YEAR(Кредит_ИнвП[Дата выдачи и погашения кредита]))*Кредит_ИнвП[Возврат, руб.])/1000,
             "")</f>
        <v>0</v>
      </c>
      <c r="O38" s="333">
        <f ca="1">IF(AND(НачИнвП_Дата&lt;=O$3,КИнвП_Дата&gt;O$3),
             SUMPRODUCT((MONTH(O$3)&amp;YEAR(O$3)=MONTH(Кредит_ИнвП[Дата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P38" s="333">
        <f ca="1">IF(AND(НачИнвП_Дата&lt;=P$3,КИнвП_Дата&gt;P$3),
             SUMPRODUCT((MONTH(P$3)&amp;YEAR(P$3)=MONTH(Кредит_ИнвП[Дата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Q38" s="340">
        <f t="shared" ref="Q38:Q39" ca="1" si="785">SUM(N38:P38)</f>
        <v>1388.8879999999999</v>
      </c>
      <c r="R38" s="349">
        <f ca="1">SUM(E38+I38+M38+Q38)</f>
        <v>1388.8879999999999</v>
      </c>
      <c r="S38" s="344">
        <f ca="1">IF(AND(НачИнвП_Дата&lt;=S$3,КИнвП_Дата&gt;S$3),
             SUMPRODUCT((MONTH(S$3)&amp;YEAR(S$3)=MONTH(Кредит_ИнвП[Дата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T38" s="335">
        <f ca="1">IF(AND(НачИнвП_Дата&lt;=T$3,КИнвП_Дата&gt;T$3),
             SUMPRODUCT((MONTH(T$3)&amp;YEAR(T$3)=MONTH(Кредит_ИнвП[Дата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U38" s="335">
        <f ca="1">IF(AND(НачИнвП_Дата&lt;=U$3,КИнвП_Дата&gt;U$3),
             SUMPRODUCT((MONTH(U$3)&amp;YEAR(U$3)=MONTH(Кредит_ИнвП[Дата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V38" s="336">
        <f t="shared" ref="V38:V39" ca="1" si="786">SUM(S38:U38)</f>
        <v>2083.3319999999999</v>
      </c>
      <c r="W38" s="335">
        <f ca="1">IF(AND(НачИнвП_Дата&lt;=W$3,КИнвП_Дата&gt;W$3),
             SUMPRODUCT((MONTH(W$3)&amp;YEAR(W$3)=MONTH(Кредит_ИнвП[Дата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X38" s="335">
        <f ca="1">IF(AND(НачИнвП_Дата&lt;=X$3,КИнвП_Дата&gt;X$3),
             SUMPRODUCT((MONTH(X$3)&amp;YEAR(X$3)=MONTH(Кредит_ИнвП[Дата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Y38" s="335">
        <f ca="1">IF(AND(НачИнвП_Дата&lt;=Y$3,КИнвП_Дата&gt;Y$3),
             SUMPRODUCT((MONTH(Y$3)&amp;YEAR(Y$3)=MONTH(Кредит_ИнвП[Дата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Z38" s="336">
        <f t="shared" ref="Z38:Z39" ca="1" si="787">SUM(W38:Y38)</f>
        <v>2083.3319999999999</v>
      </c>
      <c r="AA38" s="335">
        <f ca="1">IF(AND(НачИнвП_Дата&lt;=AA$3,КИнвП_Дата&gt;AA$3),
             SUMPRODUCT((MONTH(AA$3)&amp;YEAR(AA$3)=MONTH(Кредит_ИнвП[Дата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B38" s="335">
        <f ca="1">IF(AND(НачИнвП_Дата&lt;=AB$3,КИнвП_Дата&gt;AB$3),
             SUMPRODUCT((MONTH(AB$3)&amp;YEAR(AB$3)=MONTH(Кредит_ИнвП[Дата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C38" s="335">
        <f ca="1">IF(AND(НачИнвП_Дата&lt;=AC$3,КИнвП_Дата&gt;AC$3),
             SUMPRODUCT((MONTH(AC$3)&amp;YEAR(AC$3)=MONTH(Кредит_ИнвП[Дата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D38" s="336">
        <f t="shared" ref="AD38:AD39" ca="1" si="788">SUM(AA38:AC38)</f>
        <v>2083.3319999999999</v>
      </c>
      <c r="AE38" s="335">
        <f ca="1">IF(AND(НачИнвП_Дата&lt;=AE$3,КИнвП_Дата&gt;AE$3),
             SUMPRODUCT((MONTH(AE$3)&amp;YEAR(AE$3)=MONTH(Кредит_ИнвП[Дата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F38" s="335">
        <f ca="1">IF(AND(НачИнвП_Дата&lt;=AF$3,КИнвП_Дата&gt;AF$3),
             SUMPRODUCT((MONTH(AF$3)&amp;YEAR(AF$3)=MONTH(Кредит_ИнвП[Дата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G38" s="335">
        <f ca="1">IF(AND(НачИнвП_Дата&lt;=AG$3,КИнвП_Дата&gt;AG$3),
             SUMPRODUCT((MONTH(AG$3)&amp;YEAR(AG$3)=MONTH(Кредит_ИнвП[Дата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H38" s="360">
        <f t="shared" ref="AH38:AH39" ca="1" si="789">SUM(AE38:AG38)</f>
        <v>2083.3319999999999</v>
      </c>
      <c r="AI38" s="366">
        <f t="shared" ref="AI38" ca="1" si="790">SUM(V38+Z38+AD38+AH38)</f>
        <v>8333.3279999999995</v>
      </c>
      <c r="AJ38" s="344">
        <f ca="1">SUMPRODUCT((MONTH(AJ$3)&amp;YEAR(AJ$3)=MONTH(Кредит_ИнвП[Дата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AK38" s="335">
        <f ca="1">SUMPRODUCT((MONTH(AK$3)&amp;YEAR(AK$3)=MONTH(Кредит_ИнвП[Дата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AL38" s="335">
        <f ca="1">SUMPRODUCT((MONTH(AL$3)&amp;YEAR(AL$3)=MONTH(Кредит_ИнвП[Дата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AM38" s="336">
        <f t="shared" ref="AM38" ca="1" si="791">SUM(AJ38:AL38)</f>
        <v>2083.3319999999999</v>
      </c>
      <c r="AN38" s="335">
        <f ca="1">SUMPRODUCT((MONTH(AN$3)&amp;YEAR(AN$3)=MONTH(Кредит_ИнвП[Дата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AO38" s="335">
        <f ca="1">SUMPRODUCT((MONTH(AO$3)&amp;YEAR(AO$3)=MONTH(Кредит_ИнвП[Дата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AP38" s="335">
        <f ca="1">SUMPRODUCT((MONTH(AP$3)&amp;YEAR(AP$3)=MONTH(Кредит_ИнвП[Дата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AQ38" s="336">
        <f t="shared" ref="AQ38" ca="1" si="792">SUM(AN38:AP38)</f>
        <v>2083.3319999999999</v>
      </c>
      <c r="AR38" s="335">
        <f ca="1">SUMPRODUCT((MONTH(AR$3)&amp;YEAR(AR$3)=MONTH(Кредит_ИнвП[Дата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AS38" s="335">
        <f ca="1">SUMPRODUCT((MONTH(AS$3)&amp;YEAR(AS$3)=MONTH(Кредит_ИнвП[Дата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AT38" s="335">
        <f ca="1">SUMPRODUCT((MONTH(AT$3)&amp;YEAR(AT$3)=MONTH(Кредит_ИнвП[Дата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AU38" s="336">
        <f t="shared" ref="AU38" ca="1" si="793">SUM(AR38:AT38)</f>
        <v>2083.3319999999999</v>
      </c>
      <c r="AV38" s="335">
        <f ca="1">SUMPRODUCT((MONTH(AV$3)&amp;YEAR(AV$3)=MONTH(Кредит_ИнвП[Дата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AW38" s="335">
        <f ca="1">SUMPRODUCT((MONTH(AW$3)&amp;YEAR(AW$3)=MONTH(Кредит_ИнвП[Дата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AX38" s="335">
        <f ca="1">SUMPRODUCT((MONTH(AX$3)&amp;YEAR(AX$3)=MONTH(Кредит_ИнвП[Дата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AY38" s="360">
        <f t="shared" ref="AY38" ca="1" si="794">SUM(AV38:AX38)</f>
        <v>2083.3319999999999</v>
      </c>
      <c r="AZ38" s="366">
        <f t="shared" ref="AZ38" ca="1" si="795">SUM(AM38+AQ38+AU38+AY38)</f>
        <v>8333.3279999999995</v>
      </c>
      <c r="BA38" s="344">
        <f ca="1">SUMPRODUCT((MONTH(BA$3)&amp;YEAR(BA$3)=MONTH(Кредит_ИнвП[Дата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BB38" s="335">
        <f ca="1">SUMPRODUCT((MONTH(BB$3)&amp;YEAR(BB$3)=MONTH(Кредит_ИнвП[Дата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BC38" s="335">
        <f ca="1">SUMPRODUCT((MONTH(BC$3)&amp;YEAR(BC$3)=MONTH(Кредит_ИнвП[Дата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BD38" s="336">
        <f t="shared" ref="BD38" ca="1" si="796">SUM(BA38:BC38)</f>
        <v>2083.3319999999999</v>
      </c>
      <c r="BE38" s="335">
        <f ca="1">SUMPRODUCT((MONTH(BE$3)&amp;YEAR(BE$3)=MONTH(Кредит_ИнвП[Дата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BF38" s="335">
        <f ca="1">SUMPRODUCT((MONTH(BF$3)&amp;YEAR(BF$3)=MONTH(Кредит_ИнвП[Дата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BG38" s="335">
        <f ca="1">SUMPRODUCT((MONTH(BG$3)&amp;YEAR(BG$3)=MONTH(Кредит_ИнвП[Дата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BH38" s="336">
        <f t="shared" ref="BH38" ca="1" si="797">SUM(BE38:BG38)</f>
        <v>2083.3319999999999</v>
      </c>
      <c r="BI38" s="335">
        <f ca="1">SUMPRODUCT((MONTH(BI$3)&amp;YEAR(BI$3)=MONTH(Кредит_ИнвП[Дата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BJ38" s="335">
        <f ca="1">SUMPRODUCT((MONTH(BJ$3)&amp;YEAR(BJ$3)=MONTH(Кредит_ИнвП[Дата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BK38" s="335">
        <f ca="1">SUMPRODUCT((MONTH(BK$3)&amp;YEAR(BK$3)=MONTH(Кредит_ИнвП[Дата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BL38" s="336">
        <f t="shared" ref="BL38" ca="1" si="798">SUM(BI38:BK38)</f>
        <v>2083.3319999999999</v>
      </c>
      <c r="BM38" s="335">
        <f ca="1">SUMPRODUCT((MONTH(BM$3)&amp;YEAR(BM$3)=MONTH(Кредит_ИнвП[Дата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BN38" s="335">
        <f ca="1">SUMPRODUCT((MONTH(BN$3)&amp;YEAR(BN$3)=MONTH(Кредит_ИнвП[Дата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BO38" s="335">
        <f ca="1">SUMPRODUCT((MONTH(BO$3)&amp;YEAR(BO$3)=MONTH(Кредит_ИнвП[Дата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BP38" s="360">
        <f t="shared" ref="BP38" ca="1" si="799">SUM(BM38:BO38)</f>
        <v>2083.3319999999999</v>
      </c>
      <c r="BQ38" s="366">
        <f t="shared" ref="BQ38" ca="1" si="800">SUM(BD38+BH38+BL38+BP38)</f>
        <v>8333.3279999999995</v>
      </c>
      <c r="BR38" s="344">
        <f ca="1">SUMPRODUCT((MONTH(BR$3)&amp;YEAR(BR$3)=MONTH(Кредит_ИнвП[Дата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BS38" s="335">
        <f ca="1">SUMPRODUCT((MONTH(BS$3)&amp;YEAR(BS$3)=MONTH(Кредит_ИнвП[Дата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BT38" s="335">
        <f ca="1">SUMPRODUCT((MONTH(BT$3)&amp;YEAR(BT$3)=MONTH(Кредит_ИнвП[Дата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BU38" s="336">
        <f t="shared" ref="BU38" ca="1" si="801">SUM(BR38:BT38)</f>
        <v>2083.3319999999999</v>
      </c>
      <c r="BV38" s="335">
        <f ca="1">SUMPRODUCT((MONTH(BV$3)&amp;YEAR(BV$3)=MONTH(Кредит_ИнвП[Дата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BW38" s="335">
        <f ca="1">SUMPRODUCT((MONTH(BW$3)&amp;YEAR(BW$3)=MONTH(Кредит_ИнвП[Дата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BX38" s="335">
        <f ca="1">SUMPRODUCT((MONTH(BX$3)&amp;YEAR(BX$3)=MONTH(Кредит_ИнвП[Дата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BY38" s="336">
        <f t="shared" ref="BY38" ca="1" si="802">SUM(BV38:BX38)</f>
        <v>2083.3319999999999</v>
      </c>
      <c r="BZ38" s="335">
        <f ca="1">SUMPRODUCT((MONTH(BZ$3)&amp;YEAR(BZ$3)=MONTH(Кредит_ИнвП[Дата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CA38" s="335">
        <f ca="1">SUMPRODUCT((MONTH(CA$3)&amp;YEAR(CA$3)=MONTH(Кредит_ИнвП[Дата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CB38" s="335">
        <f ca="1">SUMPRODUCT((MONTH(CB$3)&amp;YEAR(CB$3)=MONTH(Кредит_ИнвП[Дата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CC38" s="336">
        <f t="shared" ref="CC38" ca="1" si="803">SUM(BZ38:CB38)</f>
        <v>2083.3319999999999</v>
      </c>
      <c r="CD38" s="335">
        <f ca="1">SUMPRODUCT((MONTH(CD$3)&amp;YEAR(CD$3)=MONTH(Кредит_ИнвП[Дата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CE38" s="335">
        <f ca="1">SUMPRODUCT((MONTH(CE$3)&amp;YEAR(CE$3)=MONTH(Кредит_ИнвП[Дата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CF38" s="335">
        <f ca="1">SUMPRODUCT((MONTH(CF$3)&amp;YEAR(CF$3)=MONTH(Кредит_ИнвП[Дата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CG38" s="360">
        <f t="shared" ref="CG38" ca="1" si="804">SUM(CD38:CF38)</f>
        <v>2083.3319999999999</v>
      </c>
      <c r="CH38" s="366">
        <f t="shared" ref="CH38" ca="1" si="805">SUM(BU38+BY38+CC38+CG38)</f>
        <v>8333.3279999999995</v>
      </c>
      <c r="CI38" s="344">
        <f ca="1">SUMPRODUCT((MONTH(CI$3)&amp;YEAR(CI$3)=MONTH(Кредит_ИнвП[Дата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CJ38" s="335">
        <f ca="1">SUMPRODUCT((MONTH(CJ$3)&amp;YEAR(CJ$3)=MONTH(Кредит_ИнвП[Дата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CK38" s="335">
        <f ca="1">SUMPRODUCT((MONTH(CK$3)&amp;YEAR(CK$3)=MONTH(Кредит_ИнвП[Дата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CL38" s="336">
        <f t="shared" ref="CL38" ca="1" si="806">SUM(CI38:CK38)</f>
        <v>2083.3319999999999</v>
      </c>
      <c r="CM38" s="335">
        <f ca="1">SUMPRODUCT((MONTH(CM$3)&amp;YEAR(CM$3)=MONTH(Кредит_ИнвП[Дата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CN38" s="335">
        <f ca="1">SUMPRODUCT((MONTH(CN$3)&amp;YEAR(CN$3)=MONTH(Кредит_ИнвП[Дата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CO38" s="335">
        <f ca="1">SUMPRODUCT((MONTH(CO$3)&amp;YEAR(CO$3)=MONTH(Кредит_ИнвП[Дата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CP38" s="336">
        <f t="shared" ref="CP38" ca="1" si="807">SUM(CM38:CO38)</f>
        <v>2083.3319999999999</v>
      </c>
      <c r="CQ38" s="335">
        <f ca="1">SUMPRODUCT((MONTH(CQ$3)&amp;YEAR(CQ$3)=MONTH(Кредит_ИнвП[Дата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CR38" s="335">
        <f ca="1">SUMPRODUCT((MONTH(CR$3)&amp;YEAR(CR$3)=MONTH(Кредит_ИнвП[Дата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CS38" s="335">
        <f ca="1">SUMPRODUCT((MONTH(CS$3)&amp;YEAR(CS$3)=MONTH(Кредит_ИнвП[Дата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CT38" s="336">
        <f t="shared" ref="CT38" ca="1" si="808">SUM(CQ38:CS38)</f>
        <v>2083.3319999999999</v>
      </c>
      <c r="CU38" s="335">
        <f ca="1">SUMPRODUCT((MONTH(CU$3)&amp;YEAR(CU$3)=MONTH(Кредит_ИнвП[Дата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CV38" s="335">
        <f ca="1">SUMPRODUCT((MONTH(CV$3)&amp;YEAR(CV$3)=MONTH(Кредит_ИнвП[Дата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CW38" s="335">
        <f ca="1">SUMPRODUCT((MONTH(CW$3)&amp;YEAR(CW$3)=MONTH(Кредит_ИнвП[Дата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CX38" s="360">
        <f t="shared" ref="CX38" ca="1" si="809">SUM(CU38:CW38)</f>
        <v>2083.3319999999999</v>
      </c>
      <c r="CY38" s="366">
        <f t="shared" ref="CY38" ca="1" si="810">SUM(CL38+CP38+CT38+CX38)</f>
        <v>8333.3279999999995</v>
      </c>
      <c r="CZ38" s="344">
        <f ca="1">SUMPRODUCT((MONTH(CZ$3)&amp;YEAR(CZ$3)=MONTH(Кредит_ИнвП[Дата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DA38" s="335">
        <f ca="1">SUMPRODUCT((MONTH(DA$3)&amp;YEAR(DA$3)=MONTH(Кредит_ИнвП[Дата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DB38" s="335">
        <f ca="1">SUMPRODUCT((MONTH(DB$3)&amp;YEAR(DB$3)=MONTH(Кредит_ИнвП[Дата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DC38" s="336">
        <f t="shared" ref="DC38" ca="1" si="811">SUM(CZ38:DB38)</f>
        <v>2083.3319999999999</v>
      </c>
      <c r="DD38" s="335">
        <f ca="1">SUMPRODUCT((MONTH(DD$3)&amp;YEAR(DD$3)=MONTH(Кредит_ИнвП[Дата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DE38" s="335">
        <f ca="1">SUMPRODUCT((MONTH(DE$3)&amp;YEAR(DE$3)=MONTH(Кредит_ИнвП[Дата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DF38" s="335">
        <f ca="1">SUMPRODUCT((MONTH(DF$3)&amp;YEAR(DF$3)=MONTH(Кредит_ИнвП[Дата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DG38" s="336">
        <f t="shared" ref="DG38" ca="1" si="812">SUM(DD38:DF38)</f>
        <v>2083.3319999999999</v>
      </c>
      <c r="DH38" s="335">
        <f ca="1">SUMPRODUCT((MONTH(DH$3)&amp;YEAR(DH$3)=MONTH(Кредит_ИнвП[Дата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DI38" s="335">
        <f ca="1">SUMPRODUCT((MONTH(DI$3)&amp;YEAR(DI$3)=MONTH(Кредит_ИнвП[Дата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DJ38" s="335">
        <f ca="1">SUMPRODUCT((MONTH(DJ$3)&amp;YEAR(DJ$3)=MONTH(Кредит_ИнвП[Дата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DK38" s="336">
        <f t="shared" ref="DK38" ca="1" si="813">SUM(DH38:DJ38)</f>
        <v>2083.3319999999999</v>
      </c>
      <c r="DL38" s="335">
        <f ca="1">SUMPRODUCT((MONTH(DL$3)&amp;YEAR(DL$3)=MONTH(Кредит_ИнвП[Дата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DM38" s="335">
        <f ca="1">SUMPRODUCT((MONTH(DM$3)&amp;YEAR(DM$3)=MONTH(Кредит_ИнвП[Дата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DN38" s="335">
        <f ca="1">SUMPRODUCT((MONTH(DN$3)&amp;YEAR(DN$3)=MONTH(Кредит_ИнвП[Дата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DO38" s="360">
        <f t="shared" ref="DO38" ca="1" si="814">SUM(DL38:DN38)</f>
        <v>2083.3319999999999</v>
      </c>
      <c r="DP38" s="366">
        <f t="shared" ref="DP38" ca="1" si="815">SUM(DC38+DG38+DK38+DO38)</f>
        <v>8333.3279999999995</v>
      </c>
      <c r="DQ38" s="344">
        <f ca="1">SUMPRODUCT((MONTH(DQ$3)&amp;YEAR(DQ$3)=MONTH(Кредит_ИнвП[Дата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DR38" s="335">
        <f ca="1">SUMPRODUCT((MONTH(DR$3)&amp;YEAR(DR$3)=MONTH(Кредит_ИнвП[Дата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DS38" s="335">
        <f ca="1">SUMPRODUCT((MONTH(DS$3)&amp;YEAR(DS$3)=MONTH(Кредит_ИнвП[Дата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DT38" s="336">
        <f t="shared" ref="DT38" ca="1" si="816">SUM(DQ38:DS38)</f>
        <v>2083.3319999999999</v>
      </c>
      <c r="DU38" s="335">
        <f ca="1">SUMPRODUCT((MONTH(DU$3)&amp;YEAR(DU$3)=MONTH(Кредит_ИнвП[Дата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DV38" s="335">
        <f ca="1">SUMPRODUCT((MONTH(DV$3)&amp;YEAR(DV$3)=MONTH(Кредит_ИнвП[Дата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DW38" s="335">
        <f ca="1">SUMPRODUCT((MONTH(DW$3)&amp;YEAR(DW$3)=MONTH(Кредит_ИнвП[Дата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DX38" s="336">
        <f t="shared" ref="DX38" ca="1" si="817">SUM(DU38:DW38)</f>
        <v>2083.3319999999999</v>
      </c>
      <c r="DY38" s="335">
        <f ca="1">SUMPRODUCT((MONTH(DY$3)&amp;YEAR(DY$3)=MONTH(Кредит_ИнвП[Дата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DZ38" s="335">
        <f ca="1">SUMPRODUCT((MONTH(DZ$3)&amp;YEAR(DZ$3)=MONTH(Кредит_ИнвП[Дата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EA38" s="335">
        <f ca="1">SUMPRODUCT((MONTH(EA$3)&amp;YEAR(EA$3)=MONTH(Кредит_ИнвП[Дата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EB38" s="336">
        <f t="shared" ref="EB38" ca="1" si="818">SUM(DY38:EA38)</f>
        <v>2083.3319999999999</v>
      </c>
      <c r="EC38" s="335">
        <f ca="1">SUMPRODUCT((MONTH(EC$3)&amp;YEAR(EC$3)=MONTH(Кредит_ИнвП[Дата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ED38" s="335">
        <f ca="1">SUMPRODUCT((MONTH(ED$3)&amp;YEAR(ED$3)=MONTH(Кредит_ИнвП[Дата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EE38" s="335">
        <f ca="1">SUMPRODUCT((MONTH(EE$3)&amp;YEAR(EE$3)=MONTH(Кредит_ИнвП[Дата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EF38" s="360">
        <f t="shared" ref="EF38" ca="1" si="819">SUM(EC38:EE38)</f>
        <v>2083.3319999999999</v>
      </c>
      <c r="EG38" s="366">
        <f t="shared" ref="EG38" ca="1" si="820">SUM(DT38+DX38+EB38+EF38)</f>
        <v>8333.3279999999995</v>
      </c>
      <c r="EH38" s="344">
        <f ca="1">SUMPRODUCT((MONTH(EH$3)&amp;YEAR(EH$3)=MONTH(Кредит_ИнвП[Дата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EI38" s="335">
        <f ca="1">SUMPRODUCT((MONTH(EI$3)&amp;YEAR(EI$3)=MONTH(Кредит_ИнвП[Дата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EJ38" s="335">
        <f ca="1">SUMPRODUCT((MONTH(EJ$3)&amp;YEAR(EJ$3)=MONTH(Кредит_ИнвП[Дата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EK38" s="336">
        <f t="shared" ref="EK38" ca="1" si="821">SUM(EH38:EJ38)</f>
        <v>2083.3319999999999</v>
      </c>
      <c r="EL38" s="335">
        <f ca="1">SUMPRODUCT((MONTH(EL$3)&amp;YEAR(EL$3)=MONTH(Кредит_ИнвП[Дата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EM38" s="335">
        <f ca="1">SUMPRODUCT((MONTH(EM$3)&amp;YEAR(EM$3)=MONTH(Кредит_ИнвП[Дата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EN38" s="335">
        <f ca="1">SUMPRODUCT((MONTH(EN$3)&amp;YEAR(EN$3)=MONTH(Кредит_ИнвП[Дата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EO38" s="336">
        <f t="shared" ref="EO38" ca="1" si="822">SUM(EL38:EN38)</f>
        <v>2083.3319999999999</v>
      </c>
      <c r="EP38" s="335">
        <f ca="1">SUMPRODUCT((MONTH(EP$3)&amp;YEAR(EP$3)=MONTH(Кредит_ИнвП[Дата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EQ38" s="335">
        <f ca="1">SUMPRODUCT((MONTH(EQ$3)&amp;YEAR(EQ$3)=MONTH(Кредит_ИнвП[Дата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ER38" s="335">
        <f ca="1">SUMPRODUCT((MONTH(ER$3)&amp;YEAR(ER$3)=MONTH(Кредит_ИнвП[Дата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ES38" s="336">
        <f t="shared" ref="ES38" ca="1" si="823">SUM(EP38:ER38)</f>
        <v>2083.3319999999999</v>
      </c>
      <c r="ET38" s="335">
        <f ca="1">SUMPRODUCT((MONTH(ET$3)&amp;YEAR(ET$3)=MONTH(Кредит_ИнвП[Дата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EU38" s="335">
        <f ca="1">SUMPRODUCT((MONTH(EU$3)&amp;YEAR(EU$3)=MONTH(Кредит_ИнвП[Дата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EV38" s="335">
        <f ca="1">SUMPRODUCT((MONTH(EV$3)&amp;YEAR(EV$3)=MONTH(Кредит_ИнвП[Дата выдачи и погашения кредита])&amp;YEAR(Кредит_ИнвП[Дата выдачи и погашения кредита]))*Кредит_ИнвП[Возврат, руб.])/1000</f>
        <v>694.44399999999996</v>
      </c>
      <c r="EW38" s="360">
        <f t="shared" ref="EW38" ca="1" si="824">SUM(ET38:EV38)</f>
        <v>2083.3319999999999</v>
      </c>
      <c r="EX38" s="366">
        <f t="shared" ref="EX38" ca="1" si="825">SUM(EK38+EO38+ES38+EW38)</f>
        <v>8333.3279999999995</v>
      </c>
      <c r="EY38" s="438">
        <f t="shared" ca="1" si="783"/>
        <v>68056</v>
      </c>
    </row>
    <row r="39" spans="1:155" outlineLevel="1">
      <c r="A39" s="271" t="s">
        <v>205</v>
      </c>
      <c r="B39" s="333" t="str">
        <f t="array" ref="B39">IF(AND(НачИнвП_Дата&lt;=B$3,(КИнвП_Дата)&gt;B$3),
             SUMPRODUCT((MONTH(B$3)&amp;YEAR(B$3)=MONTH(Кредит_ДБ[Дата выдачи и погашения кредита])&amp;YEAR(Кредит_ДБ[Дата выдачи и погашения кредита]))*Кредит_ДБ[Возврат, руб.])/1000,
             "")</f>
        <v/>
      </c>
      <c r="C39" s="333" t="str">
        <f t="array" aca="1" ref="C39" ca="1">IF(AND(НачИнвП_Дата&lt;=C$3,(КИнвП_Дата)&gt;C$3),
             SUMPRODUCT((MONTH(C$3)&amp;YEAR(C$3)=MONTH(Кредит_ДБ[Дата выдачи и погашения кредита])&amp;YEAR(Кредит_ДБ[Дата выдачи и погашения кредита]))*Кредит_ДБ[Возврат, руб.])/1000,
             "")</f>
        <v/>
      </c>
      <c r="D39" s="333" t="str">
        <f t="array" aca="1" ref="D39" ca="1">IF(AND(НачИнвП_Дата&lt;=D$3,(КИнвП_Дата)&gt;D$3),
             SUMPRODUCT((MONTH(D$3)&amp;YEAR(D$3)=MONTH(Кредит_ДБ[Дата выдачи и погашения кредита])&amp;YEAR(Кредит_ДБ[Дата выдачи и погашения кредита]))*Кредит_ДБ[Возврат, руб.])/1000,
             "")</f>
        <v/>
      </c>
      <c r="E39" s="334">
        <f ca="1">SUM(B39:D39)</f>
        <v>0</v>
      </c>
      <c r="F39" s="333" t="str">
        <f t="array" aca="1" ref="F39" ca="1">IF(AND(НачИнвП_Дата&lt;=F$3,(КИнвП_Дата)&gt;F$3),
             SUMPRODUCT((MONTH(F$3)&amp;YEAR(F$3)=MONTH(Кредит_ДБ[Дата выдачи и погашения кредита])&amp;YEAR(Кредит_ДБ[Дата выдачи и погашения кредита]))*Кредит_ДБ[Возврат, руб.])/1000,
             "")</f>
        <v/>
      </c>
      <c r="G39" s="333" t="str">
        <f t="array" aca="1" ref="G39" ca="1">IF(AND(НачИнвП_Дата&lt;=G$3,(КИнвП_Дата)&gt;G$3),
             SUMPRODUCT((MONTH(G$3)&amp;YEAR(G$3)=MONTH(Кредит_ДБ[Дата выдачи и погашения кредита])&amp;YEAR(Кредит_ДБ[Дата выдачи и погашения кредита]))*Кредит_ДБ[Возврат, руб.])/1000,
             "")</f>
        <v/>
      </c>
      <c r="H39" s="333" t="str">
        <f t="array" aca="1" ref="H39" ca="1">IF(AND(НачИнвП_Дата&lt;=H$3,(КИнвП_Дата)&gt;H$3),
             SUMPRODUCT((MONTH(H$3)&amp;YEAR(H$3)=MONTH(Кредит_ДБ[Дата выдачи и погашения кредита])&amp;YEAR(Кредит_ДБ[Дата выдачи и погашения кредита]))*Кредит_ДБ[Возврат, руб.])/1000,
             "")</f>
        <v/>
      </c>
      <c r="I39" s="334">
        <f ca="1">SUM(F39:H39)</f>
        <v>0</v>
      </c>
      <c r="J39" s="333" t="str">
        <f t="array" aca="1" ref="J39" ca="1">IF(AND(НачИнвП_Дата&lt;=J$3,(КИнвП_Дата)&gt;J$3),
             SUMPRODUCT((MONTH(J$3)&amp;YEAR(J$3)=MONTH(Кредит_ДБ[Дата выдачи и погашения кредита])&amp;YEAR(Кредит_ДБ[Дата выдачи и погашения кредита]))*Кредит_ДБ[Возврат, руб.])/1000,
             "")</f>
        <v/>
      </c>
      <c r="K39" s="333" t="str">
        <f t="array" aca="1" ref="K39" ca="1">IF(AND(НачИнвП_Дата&lt;=K$3,(КИнвП_Дата)&gt;K$3),
             SUMPRODUCT((MONTH(K$3)&amp;YEAR(K$3)=MONTH(Кредит_ДБ[Дата выдачи и погашения кредита])&amp;YEAR(Кредит_ДБ[Дата выдачи и погашения кредита]))*Кредит_ДБ[Возврат, руб.])/1000,
             "")</f>
        <v/>
      </c>
      <c r="L39" s="333" t="str">
        <f t="array" aca="1" ref="L39" ca="1">IF(AND(НачИнвП_Дата&lt;=L$3,(КИнвП_Дата)&gt;L$3),
             SUMPRODUCT((MONTH(L$3)&amp;YEAR(L$3)=MONTH(Кредит_ДБ[Дата выдачи и погашения кредита])&amp;YEAR(Кредит_ДБ[Дата выдачи и погашения кредита]))*Кредит_ДБ[Возврат, руб.])/1000,
             "")</f>
        <v/>
      </c>
      <c r="M39" s="334">
        <f t="shared" ca="1" si="784"/>
        <v>0</v>
      </c>
      <c r="N39" s="333">
        <f t="array" aca="1" ref="N39" ca="1">IF(AND(НачИнвП_Дата&lt;=N$3,(КИнвП_Дата)&gt;N$3),
             SUMPRODUCT((MONTH(N$3)&amp;YEAR(N$3)=MONTH(Кредит_ДБ[Дата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O39" s="333">
        <f t="array" aca="1" ref="O39" ca="1">IF(AND(НачИнвП_Дата&lt;=O$3,(КИнвП_Дата)&gt;O$3),
             SUMPRODUCT((MONTH(O$3)&amp;YEAR(O$3)=MONTH(Кредит_ДБ[Дата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P39" s="333">
        <f t="array" aca="1" ref="P39" ca="1">IF(AND(НачИнвП_Дата&lt;=P$3,(КИнвП_Дата)&gt;P$3),
             SUMPRODUCT((MONTH(P$3)&amp;YEAR(P$3)=MONTH(Кредит_ДБ[Дата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Q39" s="340">
        <f t="shared" ca="1" si="785"/>
        <v>0</v>
      </c>
      <c r="R39" s="349">
        <f ca="1">SUM(E39+I39+M39+Q39)</f>
        <v>0</v>
      </c>
      <c r="S39" s="344">
        <f t="array" aca="1" ref="S39" ca="1">IF(AND(НачИнвП_Дата&lt;=S$3,(КИнвП_Дата)&gt;S$3),
             SUMPRODUCT((MONTH(S$3)&amp;YEAR(S$3)=MONTH(Кредит_ДБ[Дата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T39" s="335">
        <f t="array" aca="1" ref="T39" ca="1">IF(AND(НачИнвП_Дата&lt;=T$3,(КИнвП_Дата)&gt;T$3),
             SUMPRODUCT((MONTH(T$3)&amp;YEAR(T$3)=MONTH(Кредит_ДБ[Дата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U39" s="335">
        <f t="array" aca="1" ref="U39" ca="1">IF(AND(НачИнвП_Дата&lt;=U$3,(КИнвП_Дата)&gt;U$3),
             SUMPRODUCT((MONTH(U$3)&amp;YEAR(U$3)=MONTH(Кредит_ДБ[Дата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V39" s="336">
        <f t="shared" ca="1" si="786"/>
        <v>0</v>
      </c>
      <c r="W39" s="335">
        <f t="array" aca="1" ref="W39" ca="1">IF(AND(НачИнвП_Дата&lt;=W$3,(КИнвП_Дата)&gt;W$3),
             SUMPRODUCT((MONTH(W$3)&amp;YEAR(W$3)=MONTH(Кредит_ДБ[Дата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X39" s="335">
        <f t="array" aca="1" ref="X39" ca="1">IF(AND(НачИнвП_Дата&lt;=X$3,(КИнвП_Дата)&gt;X$3),
             SUMPRODUCT((MONTH(X$3)&amp;YEAR(X$3)=MONTH(Кредит_ДБ[Дата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Y39" s="335">
        <f t="array" aca="1" ref="Y39" ca="1">IF(AND(НачИнвП_Дата&lt;=Y$3,(КИнвП_Дата)&gt;Y$3),
             SUMPRODUCT((MONTH(Y$3)&amp;YEAR(Y$3)=MONTH(Кредит_ДБ[Дата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Z39" s="336">
        <f t="shared" ca="1" si="787"/>
        <v>0</v>
      </c>
      <c r="AA39" s="335">
        <f t="array" aca="1" ref="AA39" ca="1">IF(AND(НачИнвП_Дата&lt;=AA$3,(КИнвП_Дата)&gt;AA$3),
             SUMPRODUCT((MONTH(AA$3)&amp;YEAR(AA$3)=MONTH(Кредит_ДБ[Дата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B39" s="335">
        <f t="array" aca="1" ref="AB39" ca="1">IF(AND(НачИнвП_Дата&lt;=AB$3,(КИнвП_Дата)&gt;AB$3),
             SUMPRODUCT((MONTH(AB$3)&amp;YEAR(AB$3)=MONTH(Кредит_ДБ[Дата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C39" s="335">
        <f t="array" aca="1" ref="AC39" ca="1">IF(AND(НачИнвП_Дата&lt;=AC$3,(КИнвП_Дата)&gt;AC$3),
             SUMPRODUCT((MONTH(AC$3)&amp;YEAR(AC$3)=MONTH(Кредит_ДБ[Дата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D39" s="336">
        <f t="shared" ca="1" si="788"/>
        <v>0</v>
      </c>
      <c r="AE39" s="335">
        <f t="array" aca="1" ref="AE39" ca="1">IF(AND(НачИнвП_Дата&lt;=AE$3,(КИнвП_Дата)&gt;AE$3),
             SUMPRODUCT((MONTH(AE$3)&amp;YEAR(AE$3)=MONTH(Кредит_ДБ[Дата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F39" s="335">
        <f t="array" aca="1" ref="AF39" ca="1">IF(AND(НачИнвП_Дата&lt;=AF$3,(КИнвП_Дата)&gt;AF$3),
             SUMPRODUCT((MONTH(AF$3)&amp;YEAR(AF$3)=MONTH(Кредит_ДБ[Дата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G39" s="335">
        <f t="array" aca="1" ref="AG39" ca="1">IF(AND(НачИнвП_Дата&lt;=AG$3,(КИнвП_Дата)&gt;AG$3),
             SUMPRODUCT((MONTH(AG$3)&amp;YEAR(AG$3)=MONTH(Кредит_ДБ[Дата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H39" s="360">
        <f t="shared" ca="1" si="789"/>
        <v>0</v>
      </c>
      <c r="AI39" s="366">
        <f t="shared" ref="AI39" ca="1" si="826">SUM(V39+Z39+AD39+AH39)</f>
        <v>0</v>
      </c>
      <c r="AJ39" s="344" cm="1">
        <f t="array" aca="1" ref="AJ39" ca="1">SUMPRODUCT((MONTH(AJ$3)&amp;YEAR(AJ$3)=MONTH(Кредит_ДБ[Дата выдачи и погашения кредита])&amp;YEAR(Кредит_ДБ[Дата выдачи и погашения кредита]))*Кредит_ДБ[Возврат, руб.])/1000</f>
        <v>0</v>
      </c>
      <c r="AK39" s="335" cm="1">
        <f t="array" aca="1" ref="AK39" ca="1">SUMPRODUCT((MONTH(AK$3)&amp;YEAR(AK$3)=MONTH(Кредит_ДБ[Дата выдачи и погашения кредита])&amp;YEAR(Кредит_ДБ[Дата выдачи и погашения кредита]))*Кредит_ДБ[Возврат, руб.])/1000</f>
        <v>0</v>
      </c>
      <c r="AL39" s="335" cm="1">
        <f t="array" aca="1" ref="AL39" ca="1">SUMPRODUCT((MONTH(AL$3)&amp;YEAR(AL$3)=MONTH(Кредит_ДБ[Дата выдачи и погашения кредита])&amp;YEAR(Кредит_ДБ[Дата выдачи и погашения кредита]))*Кредит_ДБ[Возврат, руб.])/1000</f>
        <v>0</v>
      </c>
      <c r="AM39" s="336">
        <f t="shared" ref="AM39" ca="1" si="827">SUM(AJ39:AL39)</f>
        <v>0</v>
      </c>
      <c r="AN39" s="335" cm="1">
        <f t="array" aca="1" ref="AN39" ca="1">SUMPRODUCT((MONTH(AN$3)&amp;YEAR(AN$3)=MONTH(Кредит_ДБ[Дата выдачи и погашения кредита])&amp;YEAR(Кредит_ДБ[Дата выдачи и погашения кредита]))*Кредит_ДБ[Возврат, руб.])/1000</f>
        <v>0</v>
      </c>
      <c r="AO39" s="335" cm="1">
        <f t="array" aca="1" ref="AO39" ca="1">SUMPRODUCT((MONTH(AO$3)&amp;YEAR(AO$3)=MONTH(Кредит_ДБ[Дата выдачи и погашения кредита])&amp;YEAR(Кредит_ДБ[Дата выдачи и погашения кредита]))*Кредит_ДБ[Возврат, руб.])/1000</f>
        <v>0</v>
      </c>
      <c r="AP39" s="335" cm="1">
        <f t="array" aca="1" ref="AP39" ca="1">SUMPRODUCT((MONTH(AP$3)&amp;YEAR(AP$3)=MONTH(Кредит_ДБ[Дата выдачи и погашения кредита])&amp;YEAR(Кредит_ДБ[Дата выдачи и погашения кредита]))*Кредит_ДБ[Возврат, руб.])/1000</f>
        <v>0</v>
      </c>
      <c r="AQ39" s="336">
        <f t="shared" ref="AQ39" ca="1" si="828">SUM(AN39:AP39)</f>
        <v>0</v>
      </c>
      <c r="AR39" s="335" cm="1">
        <f t="array" aca="1" ref="AR39" ca="1">SUMPRODUCT((MONTH(AR$3)&amp;YEAR(AR$3)=MONTH(Кредит_ДБ[Дата выдачи и погашения кредита])&amp;YEAR(Кредит_ДБ[Дата выдачи и погашения кредита]))*Кредит_ДБ[Возврат, руб.])/1000</f>
        <v>0</v>
      </c>
      <c r="AS39" s="335" cm="1">
        <f t="array" aca="1" ref="AS39" ca="1">SUMPRODUCT((MONTH(AS$3)&amp;YEAR(AS$3)=MONTH(Кредит_ДБ[Дата выдачи и погашения кредита])&amp;YEAR(Кредит_ДБ[Дата выдачи и погашения кредита]))*Кредит_ДБ[Возврат, руб.])/1000</f>
        <v>0</v>
      </c>
      <c r="AT39" s="335" cm="1">
        <f t="array" aca="1" ref="AT39" ca="1">SUMPRODUCT((MONTH(AT$3)&amp;YEAR(AT$3)=MONTH(Кредит_ДБ[Дата выдачи и погашения кредита])&amp;YEAR(Кредит_ДБ[Дата выдачи и погашения кредита]))*Кредит_ДБ[Возврат, руб.])/1000</f>
        <v>0</v>
      </c>
      <c r="AU39" s="336">
        <f t="shared" ref="AU39" ca="1" si="829">SUM(AR39:AT39)</f>
        <v>0</v>
      </c>
      <c r="AV39" s="335" cm="1">
        <f t="array" aca="1" ref="AV39" ca="1">SUMPRODUCT((MONTH(AV$3)&amp;YEAR(AV$3)=MONTH(Кредит_ДБ[Дата выдачи и погашения кредита])&amp;YEAR(Кредит_ДБ[Дата выдачи и погашения кредита]))*Кредит_ДБ[Возврат, руб.])/1000</f>
        <v>0</v>
      </c>
      <c r="AW39" s="335" cm="1">
        <f t="array" aca="1" ref="AW39" ca="1">SUMPRODUCT((MONTH(AW$3)&amp;YEAR(AW$3)=MONTH(Кредит_ДБ[Дата выдачи и погашения кредита])&amp;YEAR(Кредит_ДБ[Дата выдачи и погашения кредита]))*Кредит_ДБ[Возврат, руб.])/1000</f>
        <v>0</v>
      </c>
      <c r="AX39" s="335" cm="1">
        <f t="array" aca="1" ref="AX39" ca="1">SUMPRODUCT((MONTH(AX$3)&amp;YEAR(AX$3)=MONTH(Кредит_ДБ[Дата выдачи и погашения кредита])&amp;YEAR(Кредит_ДБ[Дата выдачи и погашения кредита]))*Кредит_ДБ[Возврат, руб.])/1000</f>
        <v>0</v>
      </c>
      <c r="AY39" s="360">
        <f t="shared" ref="AY39" ca="1" si="830">SUM(AV39:AX39)</f>
        <v>0</v>
      </c>
      <c r="AZ39" s="366">
        <f t="shared" ref="AZ39" ca="1" si="831">SUM(AM39+AQ39+AU39+AY39)</f>
        <v>0</v>
      </c>
      <c r="BA39" s="344" cm="1">
        <f t="array" aca="1" ref="BA39" ca="1">SUMPRODUCT((MONTH(BA$3)&amp;YEAR(BA$3)=MONTH(Кредит_ДБ[Дата выдачи и погашения кредита])&amp;YEAR(Кредит_ДБ[Дата выдачи и погашения кредита]))*Кредит_ДБ[Возврат, руб.])/1000</f>
        <v>0</v>
      </c>
      <c r="BB39" s="335" cm="1">
        <f t="array" aca="1" ref="BB39" ca="1">SUMPRODUCT((MONTH(BB$3)&amp;YEAR(BB$3)=MONTH(Кредит_ДБ[Дата выдачи и погашения кредита])&amp;YEAR(Кредит_ДБ[Дата выдачи и погашения кредита]))*Кредит_ДБ[Возврат, руб.])/1000</f>
        <v>0</v>
      </c>
      <c r="BC39" s="335" cm="1">
        <f t="array" aca="1" ref="BC39" ca="1">SUMPRODUCT((MONTH(BC$3)&amp;YEAR(BC$3)=MONTH(Кредит_ДБ[Дата выдачи и погашения кредита])&amp;YEAR(Кредит_ДБ[Дата выдачи и погашения кредита]))*Кредит_ДБ[Возврат, руб.])/1000</f>
        <v>0</v>
      </c>
      <c r="BD39" s="336">
        <f t="shared" ref="BD39" ca="1" si="832">SUM(BA39:BC39)</f>
        <v>0</v>
      </c>
      <c r="BE39" s="335" cm="1">
        <f t="array" aca="1" ref="BE39" ca="1">SUMPRODUCT((MONTH(BE$3)&amp;YEAR(BE$3)=MONTH(Кредит_ДБ[Дата выдачи и погашения кредита])&amp;YEAR(Кредит_ДБ[Дата выдачи и погашения кредита]))*Кредит_ДБ[Возврат, руб.])/1000</f>
        <v>0</v>
      </c>
      <c r="BF39" s="335" cm="1">
        <f t="array" aca="1" ref="BF39" ca="1">SUMPRODUCT((MONTH(BF$3)&amp;YEAR(BF$3)=MONTH(Кредит_ДБ[Дата выдачи и погашения кредита])&amp;YEAR(Кредит_ДБ[Дата выдачи и погашения кредита]))*Кредит_ДБ[Возврат, руб.])/1000</f>
        <v>0</v>
      </c>
      <c r="BG39" s="335" cm="1">
        <f t="array" aca="1" ref="BG39" ca="1">SUMPRODUCT((MONTH(BG$3)&amp;YEAR(BG$3)=MONTH(Кредит_ДБ[Дата выдачи и погашения кредита])&amp;YEAR(Кредит_ДБ[Дата выдачи и погашения кредита]))*Кредит_ДБ[Возврат, руб.])/1000</f>
        <v>0</v>
      </c>
      <c r="BH39" s="336">
        <f t="shared" ref="BH39" ca="1" si="833">SUM(BE39:BG39)</f>
        <v>0</v>
      </c>
      <c r="BI39" s="335" cm="1">
        <f t="array" aca="1" ref="BI39" ca="1">SUMPRODUCT((MONTH(BI$3)&amp;YEAR(BI$3)=MONTH(Кредит_ДБ[Дата выдачи и погашения кредита])&amp;YEAR(Кредит_ДБ[Дата выдачи и погашения кредита]))*Кредит_ДБ[Возврат, руб.])/1000</f>
        <v>0</v>
      </c>
      <c r="BJ39" s="335" cm="1">
        <f t="array" aca="1" ref="BJ39" ca="1">SUMPRODUCT((MONTH(BJ$3)&amp;YEAR(BJ$3)=MONTH(Кредит_ДБ[Дата выдачи и погашения кредита])&amp;YEAR(Кредит_ДБ[Дата выдачи и погашения кредита]))*Кредит_ДБ[Возврат, руб.])/1000</f>
        <v>0</v>
      </c>
      <c r="BK39" s="335" cm="1">
        <f t="array" aca="1" ref="BK39" ca="1">SUMPRODUCT((MONTH(BK$3)&amp;YEAR(BK$3)=MONTH(Кредит_ДБ[Дата выдачи и погашения кредита])&amp;YEAR(Кредит_ДБ[Дата выдачи и погашения кредита]))*Кредит_ДБ[Возврат, руб.])/1000</f>
        <v>0</v>
      </c>
      <c r="BL39" s="336">
        <f t="shared" ref="BL39" ca="1" si="834">SUM(BI39:BK39)</f>
        <v>0</v>
      </c>
      <c r="BM39" s="335" cm="1">
        <f t="array" aca="1" ref="BM39" ca="1">SUMPRODUCT((MONTH(BM$3)&amp;YEAR(BM$3)=MONTH(Кредит_ДБ[Дата выдачи и погашения кредита])&amp;YEAR(Кредит_ДБ[Дата выдачи и погашения кредита]))*Кредит_ДБ[Возврат, руб.])/1000</f>
        <v>0</v>
      </c>
      <c r="BN39" s="335" cm="1">
        <f t="array" aca="1" ref="BN39" ca="1">SUMPRODUCT((MONTH(BN$3)&amp;YEAR(BN$3)=MONTH(Кредит_ДБ[Дата выдачи и погашения кредита])&amp;YEAR(Кредит_ДБ[Дата выдачи и погашения кредита]))*Кредит_ДБ[Возврат, руб.])/1000</f>
        <v>0</v>
      </c>
      <c r="BO39" s="335" cm="1">
        <f t="array" aca="1" ref="BO39" ca="1">SUMPRODUCT((MONTH(BO$3)&amp;YEAR(BO$3)=MONTH(Кредит_ДБ[Дата выдачи и погашения кредита])&amp;YEAR(Кредит_ДБ[Дата выдачи и погашения кредита]))*Кредит_ДБ[Возврат, руб.])/1000</f>
        <v>0</v>
      </c>
      <c r="BP39" s="360">
        <f t="shared" ref="BP39" ca="1" si="835">SUM(BM39:BO39)</f>
        <v>0</v>
      </c>
      <c r="BQ39" s="366">
        <f t="shared" ref="BQ39" ca="1" si="836">SUM(BD39+BH39+BL39+BP39)</f>
        <v>0</v>
      </c>
      <c r="BR39" s="344" cm="1">
        <f t="array" aca="1" ref="BR39" ca="1">SUMPRODUCT((MONTH(BR$3)&amp;YEAR(BR$3)=MONTH(Кредит_ДБ[Дата выдачи и погашения кредита])&amp;YEAR(Кредит_ДБ[Дата выдачи и погашения кредита]))*Кредит_ДБ[Возврат, руб.])/1000</f>
        <v>0</v>
      </c>
      <c r="BS39" s="335" cm="1">
        <f t="array" aca="1" ref="BS39" ca="1">SUMPRODUCT((MONTH(BS$3)&amp;YEAR(BS$3)=MONTH(Кредит_ДБ[Дата выдачи и погашения кредита])&amp;YEAR(Кредит_ДБ[Дата выдачи и погашения кредита]))*Кредит_ДБ[Возврат, руб.])/1000</f>
        <v>0</v>
      </c>
      <c r="BT39" s="335" cm="1">
        <f t="array" aca="1" ref="BT39" ca="1">SUMPRODUCT((MONTH(BT$3)&amp;YEAR(BT$3)=MONTH(Кредит_ДБ[Дата выдачи и погашения кредита])&amp;YEAR(Кредит_ДБ[Дата выдачи и погашения кредита]))*Кредит_ДБ[Возврат, руб.])/1000</f>
        <v>0</v>
      </c>
      <c r="BU39" s="336">
        <f t="shared" ref="BU39" ca="1" si="837">SUM(BR39:BT39)</f>
        <v>0</v>
      </c>
      <c r="BV39" s="335" cm="1">
        <f t="array" aca="1" ref="BV39" ca="1">SUMPRODUCT((MONTH(BV$3)&amp;YEAR(BV$3)=MONTH(Кредит_ДБ[Дата выдачи и погашения кредита])&amp;YEAR(Кредит_ДБ[Дата выдачи и погашения кредита]))*Кредит_ДБ[Возврат, руб.])/1000</f>
        <v>0</v>
      </c>
      <c r="BW39" s="335" cm="1">
        <f t="array" aca="1" ref="BW39" ca="1">SUMPRODUCT((MONTH(BW$3)&amp;YEAR(BW$3)=MONTH(Кредит_ДБ[Дата выдачи и погашения кредита])&amp;YEAR(Кредит_ДБ[Дата выдачи и погашения кредита]))*Кредит_ДБ[Возврат, руб.])/1000</f>
        <v>0</v>
      </c>
      <c r="BX39" s="335" cm="1">
        <f t="array" aca="1" ref="BX39" ca="1">SUMPRODUCT((MONTH(BX$3)&amp;YEAR(BX$3)=MONTH(Кредит_ДБ[Дата выдачи и погашения кредита])&amp;YEAR(Кредит_ДБ[Дата выдачи и погашения кредита]))*Кредит_ДБ[Возврат, руб.])/1000</f>
        <v>0</v>
      </c>
      <c r="BY39" s="336">
        <f t="shared" ref="BY39" ca="1" si="838">SUM(BV39:BX39)</f>
        <v>0</v>
      </c>
      <c r="BZ39" s="335" cm="1">
        <f t="array" aca="1" ref="BZ39" ca="1">SUMPRODUCT((MONTH(BZ$3)&amp;YEAR(BZ$3)=MONTH(Кредит_ДБ[Дата выдачи и погашения кредита])&amp;YEAR(Кредит_ДБ[Дата выдачи и погашения кредита]))*Кредит_ДБ[Возврат, руб.])/1000</f>
        <v>0</v>
      </c>
      <c r="CA39" s="335" cm="1">
        <f t="array" aca="1" ref="CA39" ca="1">SUMPRODUCT((MONTH(CA$3)&amp;YEAR(CA$3)=MONTH(Кредит_ДБ[Дата выдачи и погашения кредита])&amp;YEAR(Кредит_ДБ[Дата выдачи и погашения кредита]))*Кредит_ДБ[Возврат, руб.])/1000</f>
        <v>0</v>
      </c>
      <c r="CB39" s="335" cm="1">
        <f t="array" aca="1" ref="CB39" ca="1">SUMPRODUCT((MONTH(CB$3)&amp;YEAR(CB$3)=MONTH(Кредит_ДБ[Дата выдачи и погашения кредита])&amp;YEAR(Кредит_ДБ[Дата выдачи и погашения кредита]))*Кредит_ДБ[Возврат, руб.])/1000</f>
        <v>0</v>
      </c>
      <c r="CC39" s="336">
        <f t="shared" ref="CC39" ca="1" si="839">SUM(BZ39:CB39)</f>
        <v>0</v>
      </c>
      <c r="CD39" s="335" cm="1">
        <f t="array" aca="1" ref="CD39" ca="1">SUMPRODUCT((MONTH(CD$3)&amp;YEAR(CD$3)=MONTH(Кредит_ДБ[Дата выдачи и погашения кредита])&amp;YEAR(Кредит_ДБ[Дата выдачи и погашения кредита]))*Кредит_ДБ[Возврат, руб.])/1000</f>
        <v>0</v>
      </c>
      <c r="CE39" s="335" cm="1">
        <f t="array" aca="1" ref="CE39" ca="1">SUMPRODUCT((MONTH(CE$3)&amp;YEAR(CE$3)=MONTH(Кредит_ДБ[Дата выдачи и погашения кредита])&amp;YEAR(Кредит_ДБ[Дата выдачи и погашения кредита]))*Кредит_ДБ[Возврат, руб.])/1000</f>
        <v>0</v>
      </c>
      <c r="CF39" s="335" cm="1">
        <f t="array" aca="1" ref="CF39" ca="1">SUMPRODUCT((MONTH(CF$3)&amp;YEAR(CF$3)=MONTH(Кредит_ДБ[Дата выдачи и погашения кредита])&amp;YEAR(Кредит_ДБ[Дата выдачи и погашения кредита]))*Кредит_ДБ[Возврат, руб.])/1000</f>
        <v>0</v>
      </c>
      <c r="CG39" s="360">
        <f t="shared" ref="CG39" ca="1" si="840">SUM(CD39:CF39)</f>
        <v>0</v>
      </c>
      <c r="CH39" s="366">
        <f t="shared" ref="CH39" ca="1" si="841">SUM(BU39+BY39+CC39+CG39)</f>
        <v>0</v>
      </c>
      <c r="CI39" s="344" cm="1">
        <f t="array" aca="1" ref="CI39" ca="1">SUMPRODUCT((MONTH(CI$3)&amp;YEAR(CI$3)=MONTH(Кредит_ДБ[Дата выдачи и погашения кредита])&amp;YEAR(Кредит_ДБ[Дата выдачи и погашения кредита]))*Кредит_ДБ[Возврат, руб.])/1000</f>
        <v>0</v>
      </c>
      <c r="CJ39" s="335" cm="1">
        <f t="array" aca="1" ref="CJ39" ca="1">SUMPRODUCT((MONTH(CJ$3)&amp;YEAR(CJ$3)=MONTH(Кредит_ДБ[Дата выдачи и погашения кредита])&amp;YEAR(Кредит_ДБ[Дата выдачи и погашения кредита]))*Кредит_ДБ[Возврат, руб.])/1000</f>
        <v>0</v>
      </c>
      <c r="CK39" s="335" cm="1">
        <f t="array" aca="1" ref="CK39" ca="1">SUMPRODUCT((MONTH(CK$3)&amp;YEAR(CK$3)=MONTH(Кредит_ДБ[Дата выдачи и погашения кредита])&amp;YEAR(Кредит_ДБ[Дата выдачи и погашения кредита]))*Кредит_ДБ[Возврат, руб.])/1000</f>
        <v>0</v>
      </c>
      <c r="CL39" s="336">
        <f t="shared" ref="CL39" ca="1" si="842">SUM(CI39:CK39)</f>
        <v>0</v>
      </c>
      <c r="CM39" s="335" cm="1">
        <f t="array" aca="1" ref="CM39" ca="1">SUMPRODUCT((MONTH(CM$3)&amp;YEAR(CM$3)=MONTH(Кредит_ДБ[Дата выдачи и погашения кредита])&amp;YEAR(Кредит_ДБ[Дата выдачи и погашения кредита]))*Кредит_ДБ[Возврат, руб.])/1000</f>
        <v>0</v>
      </c>
      <c r="CN39" s="335" cm="1">
        <f t="array" aca="1" ref="CN39" ca="1">SUMPRODUCT((MONTH(CN$3)&amp;YEAR(CN$3)=MONTH(Кредит_ДБ[Дата выдачи и погашения кредита])&amp;YEAR(Кредит_ДБ[Дата выдачи и погашения кредита]))*Кредит_ДБ[Возврат, руб.])/1000</f>
        <v>0</v>
      </c>
      <c r="CO39" s="335" cm="1">
        <f t="array" aca="1" ref="CO39" ca="1">SUMPRODUCT((MONTH(CO$3)&amp;YEAR(CO$3)=MONTH(Кредит_ДБ[Дата выдачи и погашения кредита])&amp;YEAR(Кредит_ДБ[Дата выдачи и погашения кредита]))*Кредит_ДБ[Возврат, руб.])/1000</f>
        <v>0</v>
      </c>
      <c r="CP39" s="336">
        <f t="shared" ref="CP39" ca="1" si="843">SUM(CM39:CO39)</f>
        <v>0</v>
      </c>
      <c r="CQ39" s="335" cm="1">
        <f t="array" aca="1" ref="CQ39" ca="1">SUMPRODUCT((MONTH(CQ$3)&amp;YEAR(CQ$3)=MONTH(Кредит_ДБ[Дата выдачи и погашения кредита])&amp;YEAR(Кредит_ДБ[Дата выдачи и погашения кредита]))*Кредит_ДБ[Возврат, руб.])/1000</f>
        <v>0</v>
      </c>
      <c r="CR39" s="335" cm="1">
        <f t="array" aca="1" ref="CR39" ca="1">SUMPRODUCT((MONTH(CR$3)&amp;YEAR(CR$3)=MONTH(Кредит_ДБ[Дата выдачи и погашения кредита])&amp;YEAR(Кредит_ДБ[Дата выдачи и погашения кредита]))*Кредит_ДБ[Возврат, руб.])/1000</f>
        <v>0</v>
      </c>
      <c r="CS39" s="335" cm="1">
        <f t="array" aca="1" ref="CS39" ca="1">SUMPRODUCT((MONTH(CS$3)&amp;YEAR(CS$3)=MONTH(Кредит_ДБ[Дата выдачи и погашения кредита])&amp;YEAR(Кредит_ДБ[Дата выдачи и погашения кредита]))*Кредит_ДБ[Возврат, руб.])/1000</f>
        <v>0</v>
      </c>
      <c r="CT39" s="336">
        <f t="shared" ref="CT39" ca="1" si="844">SUM(CQ39:CS39)</f>
        <v>0</v>
      </c>
      <c r="CU39" s="335" cm="1">
        <f t="array" aca="1" ref="CU39" ca="1">SUMPRODUCT((MONTH(CU$3)&amp;YEAR(CU$3)=MONTH(Кредит_ДБ[Дата выдачи и погашения кредита])&amp;YEAR(Кредит_ДБ[Дата выдачи и погашения кредита]))*Кредит_ДБ[Возврат, руб.])/1000</f>
        <v>0</v>
      </c>
      <c r="CV39" s="335" cm="1">
        <f t="array" aca="1" ref="CV39" ca="1">SUMPRODUCT((MONTH(CV$3)&amp;YEAR(CV$3)=MONTH(Кредит_ДБ[Дата выдачи и погашения кредита])&amp;YEAR(Кредит_ДБ[Дата выдачи и погашения кредита]))*Кредит_ДБ[Возврат, руб.])/1000</f>
        <v>0</v>
      </c>
      <c r="CW39" s="335" cm="1">
        <f t="array" aca="1" ref="CW39" ca="1">SUMPRODUCT((MONTH(CW$3)&amp;YEAR(CW$3)=MONTH(Кредит_ДБ[Дата выдачи и погашения кредита])&amp;YEAR(Кредит_ДБ[Дата выдачи и погашения кредита]))*Кредит_ДБ[Возврат, руб.])/1000</f>
        <v>0</v>
      </c>
      <c r="CX39" s="360">
        <f t="shared" ref="CX39" ca="1" si="845">SUM(CU39:CW39)</f>
        <v>0</v>
      </c>
      <c r="CY39" s="366">
        <f t="shared" ref="CY39" ca="1" si="846">SUM(CL39+CP39+CT39+CX39)</f>
        <v>0</v>
      </c>
      <c r="CZ39" s="344" cm="1">
        <f t="array" aca="1" ref="CZ39" ca="1">SUMPRODUCT((MONTH(CZ$3)&amp;YEAR(CZ$3)=MONTH(Кредит_ДБ[Дата выдачи и погашения кредита])&amp;YEAR(Кредит_ДБ[Дата выдачи и погашения кредита]))*Кредит_ДБ[Возврат, руб.])/1000</f>
        <v>0</v>
      </c>
      <c r="DA39" s="335" cm="1">
        <f t="array" aca="1" ref="DA39" ca="1">SUMPRODUCT((MONTH(DA$3)&amp;YEAR(DA$3)=MONTH(Кредит_ДБ[Дата выдачи и погашения кредита])&amp;YEAR(Кредит_ДБ[Дата выдачи и погашения кредита]))*Кредит_ДБ[Возврат, руб.])/1000</f>
        <v>0</v>
      </c>
      <c r="DB39" s="335" cm="1">
        <f t="array" aca="1" ref="DB39" ca="1">SUMPRODUCT((MONTH(DB$3)&amp;YEAR(DB$3)=MONTH(Кредит_ДБ[Дата выдачи и погашения кредита])&amp;YEAR(Кредит_ДБ[Дата выдачи и погашения кредита]))*Кредит_ДБ[Возврат, руб.])/1000</f>
        <v>0</v>
      </c>
      <c r="DC39" s="336">
        <f t="shared" ref="DC39" ca="1" si="847">SUM(CZ39:DB39)</f>
        <v>0</v>
      </c>
      <c r="DD39" s="335" cm="1">
        <f t="array" aca="1" ref="DD39" ca="1">SUMPRODUCT((MONTH(DD$3)&amp;YEAR(DD$3)=MONTH(Кредит_ДБ[Дата выдачи и погашения кредита])&amp;YEAR(Кредит_ДБ[Дата выдачи и погашения кредита]))*Кредит_ДБ[Возврат, руб.])/1000</f>
        <v>0</v>
      </c>
      <c r="DE39" s="335" cm="1">
        <f t="array" aca="1" ref="DE39" ca="1">SUMPRODUCT((MONTH(DE$3)&amp;YEAR(DE$3)=MONTH(Кредит_ДБ[Дата выдачи и погашения кредита])&amp;YEAR(Кредит_ДБ[Дата выдачи и погашения кредита]))*Кредит_ДБ[Возврат, руб.])/1000</f>
        <v>0</v>
      </c>
      <c r="DF39" s="335" cm="1">
        <f t="array" aca="1" ref="DF39" ca="1">SUMPRODUCT((MONTH(DF$3)&amp;YEAR(DF$3)=MONTH(Кредит_ДБ[Дата выдачи и погашения кредита])&amp;YEAR(Кредит_ДБ[Дата выдачи и погашения кредита]))*Кредит_ДБ[Возврат, руб.])/1000</f>
        <v>0</v>
      </c>
      <c r="DG39" s="336">
        <f t="shared" ref="DG39" ca="1" si="848">SUM(DD39:DF39)</f>
        <v>0</v>
      </c>
      <c r="DH39" s="335" cm="1">
        <f t="array" aca="1" ref="DH39" ca="1">SUMPRODUCT((MONTH(DH$3)&amp;YEAR(DH$3)=MONTH(Кредит_ДБ[Дата выдачи и погашения кредита])&amp;YEAR(Кредит_ДБ[Дата выдачи и погашения кредита]))*Кредит_ДБ[Возврат, руб.])/1000</f>
        <v>0</v>
      </c>
      <c r="DI39" s="335" cm="1">
        <f t="array" aca="1" ref="DI39" ca="1">SUMPRODUCT((MONTH(DI$3)&amp;YEAR(DI$3)=MONTH(Кредит_ДБ[Дата выдачи и погашения кредита])&amp;YEAR(Кредит_ДБ[Дата выдачи и погашения кредита]))*Кредит_ДБ[Возврат, руб.])/1000</f>
        <v>0</v>
      </c>
      <c r="DJ39" s="335" cm="1">
        <f t="array" aca="1" ref="DJ39" ca="1">SUMPRODUCT((MONTH(DJ$3)&amp;YEAR(DJ$3)=MONTH(Кредит_ДБ[Дата выдачи и погашения кредита])&amp;YEAR(Кредит_ДБ[Дата выдачи и погашения кредита]))*Кредит_ДБ[Возврат, руб.])/1000</f>
        <v>0</v>
      </c>
      <c r="DK39" s="336">
        <f t="shared" ref="DK39" ca="1" si="849">SUM(DH39:DJ39)</f>
        <v>0</v>
      </c>
      <c r="DL39" s="335" cm="1">
        <f t="array" aca="1" ref="DL39" ca="1">SUMPRODUCT((MONTH(DL$3)&amp;YEAR(DL$3)=MONTH(Кредит_ДБ[Дата выдачи и погашения кредита])&amp;YEAR(Кредит_ДБ[Дата выдачи и погашения кредита]))*Кредит_ДБ[Возврат, руб.])/1000</f>
        <v>0</v>
      </c>
      <c r="DM39" s="335" cm="1">
        <f t="array" aca="1" ref="DM39" ca="1">SUMPRODUCT((MONTH(DM$3)&amp;YEAR(DM$3)=MONTH(Кредит_ДБ[Дата выдачи и погашения кредита])&amp;YEAR(Кредит_ДБ[Дата выдачи и погашения кредита]))*Кредит_ДБ[Возврат, руб.])/1000</f>
        <v>0</v>
      </c>
      <c r="DN39" s="335" cm="1">
        <f t="array" aca="1" ref="DN39" ca="1">SUMPRODUCT((MONTH(DN$3)&amp;YEAR(DN$3)=MONTH(Кредит_ДБ[Дата выдачи и погашения кредита])&amp;YEAR(Кредит_ДБ[Дата выдачи и погашения кредита]))*Кредит_ДБ[Возврат, руб.])/1000</f>
        <v>0</v>
      </c>
      <c r="DO39" s="360">
        <f t="shared" ref="DO39" ca="1" si="850">SUM(DL39:DN39)</f>
        <v>0</v>
      </c>
      <c r="DP39" s="366">
        <f t="shared" ref="DP39" ca="1" si="851">SUM(DC39+DG39+DK39+DO39)</f>
        <v>0</v>
      </c>
      <c r="DQ39" s="344" cm="1">
        <f t="array" aca="1" ref="DQ39" ca="1">SUMPRODUCT((MONTH(DQ$3)&amp;YEAR(DQ$3)=MONTH(Кредит_ДБ[Дата выдачи и погашения кредита])&amp;YEAR(Кредит_ДБ[Дата выдачи и погашения кредита]))*Кредит_ДБ[Возврат, руб.])/1000</f>
        <v>0</v>
      </c>
      <c r="DR39" s="335" cm="1">
        <f t="array" aca="1" ref="DR39" ca="1">SUMPRODUCT((MONTH(DR$3)&amp;YEAR(DR$3)=MONTH(Кредит_ДБ[Дата выдачи и погашения кредита])&amp;YEAR(Кредит_ДБ[Дата выдачи и погашения кредита]))*Кредит_ДБ[Возврат, руб.])/1000</f>
        <v>0</v>
      </c>
      <c r="DS39" s="335" cm="1">
        <f t="array" aca="1" ref="DS39" ca="1">SUMPRODUCT((MONTH(DS$3)&amp;YEAR(DS$3)=MONTH(Кредит_ДБ[Дата выдачи и погашения кредита])&amp;YEAR(Кредит_ДБ[Дата выдачи и погашения кредита]))*Кредит_ДБ[Возврат, руб.])/1000</f>
        <v>0</v>
      </c>
      <c r="DT39" s="336">
        <f t="shared" ref="DT39" ca="1" si="852">SUM(DQ39:DS39)</f>
        <v>0</v>
      </c>
      <c r="DU39" s="335" cm="1">
        <f t="array" aca="1" ref="DU39" ca="1">SUMPRODUCT((MONTH(DU$3)&amp;YEAR(DU$3)=MONTH(Кредит_ДБ[Дата выдачи и погашения кредита])&amp;YEAR(Кредит_ДБ[Дата выдачи и погашения кредита]))*Кредит_ДБ[Возврат, руб.])/1000</f>
        <v>0</v>
      </c>
      <c r="DV39" s="335" cm="1">
        <f t="array" aca="1" ref="DV39" ca="1">SUMPRODUCT((MONTH(DV$3)&amp;YEAR(DV$3)=MONTH(Кредит_ДБ[Дата выдачи и погашения кредита])&amp;YEAR(Кредит_ДБ[Дата выдачи и погашения кредита]))*Кредит_ДБ[Возврат, руб.])/1000</f>
        <v>0</v>
      </c>
      <c r="DW39" s="335" cm="1">
        <f t="array" aca="1" ref="DW39" ca="1">SUMPRODUCT((MONTH(DW$3)&amp;YEAR(DW$3)=MONTH(Кредит_ДБ[Дата выдачи и погашения кредита])&amp;YEAR(Кредит_ДБ[Дата выдачи и погашения кредита]))*Кредит_ДБ[Возврат, руб.])/1000</f>
        <v>0</v>
      </c>
      <c r="DX39" s="336">
        <f t="shared" ref="DX39" ca="1" si="853">SUM(DU39:DW39)</f>
        <v>0</v>
      </c>
      <c r="DY39" s="335" cm="1">
        <f t="array" aca="1" ref="DY39" ca="1">SUMPRODUCT((MONTH(DY$3)&amp;YEAR(DY$3)=MONTH(Кредит_ДБ[Дата выдачи и погашения кредита])&amp;YEAR(Кредит_ДБ[Дата выдачи и погашения кредита]))*Кредит_ДБ[Возврат, руб.])/1000</f>
        <v>0</v>
      </c>
      <c r="DZ39" s="335" cm="1">
        <f t="array" aca="1" ref="DZ39" ca="1">SUMPRODUCT((MONTH(DZ$3)&amp;YEAR(DZ$3)=MONTH(Кредит_ДБ[Дата выдачи и погашения кредита])&amp;YEAR(Кредит_ДБ[Дата выдачи и погашения кредита]))*Кредит_ДБ[Возврат, руб.])/1000</f>
        <v>0</v>
      </c>
      <c r="EA39" s="335" cm="1">
        <f t="array" aca="1" ref="EA39" ca="1">SUMPRODUCT((MONTH(EA$3)&amp;YEAR(EA$3)=MONTH(Кредит_ДБ[Дата выдачи и погашения кредита])&amp;YEAR(Кредит_ДБ[Дата выдачи и погашения кредита]))*Кредит_ДБ[Возврат, руб.])/1000</f>
        <v>0</v>
      </c>
      <c r="EB39" s="336">
        <f t="shared" ref="EB39" ca="1" si="854">SUM(DY39:EA39)</f>
        <v>0</v>
      </c>
      <c r="EC39" s="335" cm="1">
        <f t="array" aca="1" ref="EC39" ca="1">SUMPRODUCT((MONTH(EC$3)&amp;YEAR(EC$3)=MONTH(Кредит_ДБ[Дата выдачи и погашения кредита])&amp;YEAR(Кредит_ДБ[Дата выдачи и погашения кредита]))*Кредит_ДБ[Возврат, руб.])/1000</f>
        <v>0</v>
      </c>
      <c r="ED39" s="335" cm="1">
        <f t="array" aca="1" ref="ED39" ca="1">SUMPRODUCT((MONTH(ED$3)&amp;YEAR(ED$3)=MONTH(Кредит_ДБ[Дата выдачи и погашения кредита])&amp;YEAR(Кредит_ДБ[Дата выдачи и погашения кредита]))*Кредит_ДБ[Возврат, руб.])/1000</f>
        <v>0</v>
      </c>
      <c r="EE39" s="335" cm="1">
        <f t="array" aca="1" ref="EE39" ca="1">SUMPRODUCT((MONTH(EE$3)&amp;YEAR(EE$3)=MONTH(Кредит_ДБ[Дата выдачи и погашения кредита])&amp;YEAR(Кредит_ДБ[Дата выдачи и погашения кредита]))*Кредит_ДБ[Возврат, руб.])/1000</f>
        <v>0</v>
      </c>
      <c r="EF39" s="360">
        <f t="shared" ref="EF39" ca="1" si="855">SUM(EC39:EE39)</f>
        <v>0</v>
      </c>
      <c r="EG39" s="366">
        <f t="shared" ref="EG39" ca="1" si="856">SUM(DT39+DX39+EB39+EF39)</f>
        <v>0</v>
      </c>
      <c r="EH39" s="344" cm="1">
        <f t="array" aca="1" ref="EH39" ca="1">SUMPRODUCT((MONTH(EH$3)&amp;YEAR(EH$3)=MONTH(Кредит_ДБ[Дата выдачи и погашения кредита])&amp;YEAR(Кредит_ДБ[Дата выдачи и погашения кредита]))*Кредит_ДБ[Возврат, руб.])/1000</f>
        <v>0</v>
      </c>
      <c r="EI39" s="335" cm="1">
        <f t="array" aca="1" ref="EI39" ca="1">SUMPRODUCT((MONTH(EI$3)&amp;YEAR(EI$3)=MONTH(Кредит_ДБ[Дата выдачи и погашения кредита])&amp;YEAR(Кредит_ДБ[Дата выдачи и погашения кредита]))*Кредит_ДБ[Возврат, руб.])/1000</f>
        <v>0</v>
      </c>
      <c r="EJ39" s="335" cm="1">
        <f t="array" aca="1" ref="EJ39" ca="1">SUMPRODUCT((MONTH(EJ$3)&amp;YEAR(EJ$3)=MONTH(Кредит_ДБ[Дата выдачи и погашения кредита])&amp;YEAR(Кредит_ДБ[Дата выдачи и погашения кредита]))*Кредит_ДБ[Возврат, руб.])/1000</f>
        <v>0</v>
      </c>
      <c r="EK39" s="336">
        <f t="shared" ref="EK39" ca="1" si="857">SUM(EH39:EJ39)</f>
        <v>0</v>
      </c>
      <c r="EL39" s="335" cm="1">
        <f t="array" aca="1" ref="EL39" ca="1">SUMPRODUCT((MONTH(EL$3)&amp;YEAR(EL$3)=MONTH(Кредит_ДБ[Дата выдачи и погашения кредита])&amp;YEAR(Кредит_ДБ[Дата выдачи и погашения кредита]))*Кредит_ДБ[Возврат, руб.])/1000</f>
        <v>0</v>
      </c>
      <c r="EM39" s="335" cm="1">
        <f t="array" aca="1" ref="EM39" ca="1">SUMPRODUCT((MONTH(EM$3)&amp;YEAR(EM$3)=MONTH(Кредит_ДБ[Дата выдачи и погашения кредита])&amp;YEAR(Кредит_ДБ[Дата выдачи и погашения кредита]))*Кредит_ДБ[Возврат, руб.])/1000</f>
        <v>0</v>
      </c>
      <c r="EN39" s="335" cm="1">
        <f t="array" aca="1" ref="EN39" ca="1">SUMPRODUCT((MONTH(EN$3)&amp;YEAR(EN$3)=MONTH(Кредит_ДБ[Дата выдачи и погашения кредита])&amp;YEAR(Кредит_ДБ[Дата выдачи и погашения кредита]))*Кредит_ДБ[Возврат, руб.])/1000</f>
        <v>0</v>
      </c>
      <c r="EO39" s="336">
        <f t="shared" ref="EO39" ca="1" si="858">SUM(EL39:EN39)</f>
        <v>0</v>
      </c>
      <c r="EP39" s="335" cm="1">
        <f t="array" aca="1" ref="EP39" ca="1">SUMPRODUCT((MONTH(EP$3)&amp;YEAR(EP$3)=MONTH(Кредит_ДБ[Дата выдачи и погашения кредита])&amp;YEAR(Кредит_ДБ[Дата выдачи и погашения кредита]))*Кредит_ДБ[Возврат, руб.])/1000</f>
        <v>0</v>
      </c>
      <c r="EQ39" s="335" cm="1">
        <f t="array" aca="1" ref="EQ39" ca="1">SUMPRODUCT((MONTH(EQ$3)&amp;YEAR(EQ$3)=MONTH(Кредит_ДБ[Дата выдачи и погашения кредита])&amp;YEAR(Кредит_ДБ[Дата выдачи и погашения кредита]))*Кредит_ДБ[Возврат, руб.])/1000</f>
        <v>0</v>
      </c>
      <c r="ER39" s="335" cm="1">
        <f t="array" aca="1" ref="ER39" ca="1">SUMPRODUCT((MONTH(ER$3)&amp;YEAR(ER$3)=MONTH(Кредит_ДБ[Дата выдачи и погашения кредита])&amp;YEAR(Кредит_ДБ[Дата выдачи и погашения кредита]))*Кредит_ДБ[Возврат, руб.])/1000</f>
        <v>0</v>
      </c>
      <c r="ES39" s="336">
        <f t="shared" ref="ES39" ca="1" si="859">SUM(EP39:ER39)</f>
        <v>0</v>
      </c>
      <c r="ET39" s="335" cm="1">
        <f t="array" aca="1" ref="ET39" ca="1">SUMPRODUCT((MONTH(ET$3)&amp;YEAR(ET$3)=MONTH(Кредит_ДБ[Дата выдачи и погашения кредита])&amp;YEAR(Кредит_ДБ[Дата выдачи и погашения кредита]))*Кредит_ДБ[Возврат, руб.])/1000</f>
        <v>0</v>
      </c>
      <c r="EU39" s="335" cm="1">
        <f t="array" aca="1" ref="EU39" ca="1">SUMPRODUCT((MONTH(EU$3)&amp;YEAR(EU$3)=MONTH(Кредит_ДБ[Дата выдачи и погашения кредита])&amp;YEAR(Кредит_ДБ[Дата выдачи и погашения кредита]))*Кредит_ДБ[Возврат, руб.])/1000</f>
        <v>0</v>
      </c>
      <c r="EV39" s="335" cm="1">
        <f t="array" aca="1" ref="EV39" ca="1">SUMPRODUCT((MONTH(EV$3)&amp;YEAR(EV$3)=MONTH(Кредит_ДБ[Дата выдачи и погашения кредита])&amp;YEAR(Кредит_ДБ[Дата выдачи и погашения кредита]))*Кредит_ДБ[Возврат, руб.])/1000</f>
        <v>0</v>
      </c>
      <c r="EW39" s="360">
        <f t="shared" ref="EW39" ca="1" si="860">SUM(ET39:EV39)</f>
        <v>0</v>
      </c>
      <c r="EX39" s="366">
        <f t="shared" ref="EX39" ca="1" si="861">SUM(EK39+EO39+ES39+EW39)</f>
        <v>0</v>
      </c>
      <c r="EY39" s="438">
        <f t="shared" ca="1" si="783"/>
        <v>0</v>
      </c>
    </row>
    <row r="40" spans="1:155" ht="15.75" outlineLevel="1" thickBot="1">
      <c r="A40" s="271" t="s">
        <v>206</v>
      </c>
      <c r="B40" s="333"/>
      <c r="C40" s="333"/>
      <c r="D40" s="333"/>
      <c r="E40" s="334">
        <f>SUM(B40:D40)</f>
        <v>0</v>
      </c>
      <c r="F40" s="333"/>
      <c r="G40" s="333"/>
      <c r="H40" s="333"/>
      <c r="I40" s="334">
        <f>SUM(F40:H40)</f>
        <v>0</v>
      </c>
      <c r="J40" s="333"/>
      <c r="K40" s="333"/>
      <c r="L40" s="333"/>
      <c r="M40" s="334">
        <f t="shared" ref="M40" si="862">SUM(J40:L40)</f>
        <v>0</v>
      </c>
      <c r="N40" s="333"/>
      <c r="O40" s="333"/>
      <c r="P40" s="333"/>
      <c r="Q40" s="340">
        <f t="shared" ref="Q40" si="863">SUM(N40:P40)</f>
        <v>0</v>
      </c>
      <c r="R40" s="349">
        <f>E40+I40+M40+Q40</f>
        <v>0</v>
      </c>
      <c r="S40" s="344"/>
      <c r="T40" s="335"/>
      <c r="U40" s="335"/>
      <c r="V40" s="336">
        <f>SUM(S40:U40)</f>
        <v>0</v>
      </c>
      <c r="W40" s="335"/>
      <c r="X40" s="335"/>
      <c r="Y40" s="335"/>
      <c r="Z40" s="336">
        <f>SUM(W40:Y40)</f>
        <v>0</v>
      </c>
      <c r="AA40" s="335"/>
      <c r="AB40" s="335"/>
      <c r="AC40" s="335"/>
      <c r="AD40" s="336">
        <f t="shared" ref="AD40" si="864">SUM(AA40:AC40)</f>
        <v>0</v>
      </c>
      <c r="AE40" s="335"/>
      <c r="AF40" s="335"/>
      <c r="AG40" s="335">
        <v>1500</v>
      </c>
      <c r="AH40" s="360">
        <f t="shared" ref="AH40" si="865">SUM(AE40:AG40)</f>
        <v>1500</v>
      </c>
      <c r="AI40" s="366">
        <f>V40+Z40+AD40+AH40</f>
        <v>1500</v>
      </c>
      <c r="AJ40" s="344">
        <v>3600</v>
      </c>
      <c r="AK40" s="335"/>
      <c r="AL40" s="335"/>
      <c r="AM40" s="336">
        <f t="shared" ref="AM40" si="866">SUM(AJ40:AL40)</f>
        <v>3600</v>
      </c>
      <c r="AN40" s="335"/>
      <c r="AO40" s="335"/>
      <c r="AP40" s="335"/>
      <c r="AQ40" s="336">
        <f t="shared" ref="AQ40" si="867">SUM(AN40:AP40)</f>
        <v>0</v>
      </c>
      <c r="AR40" s="335"/>
      <c r="AS40" s="335"/>
      <c r="AT40" s="335"/>
      <c r="AU40" s="336">
        <f t="shared" ref="AU40" si="868">SUM(AR40:AT40)</f>
        <v>0</v>
      </c>
      <c r="AV40" s="335"/>
      <c r="AW40" s="335"/>
      <c r="AX40" s="335"/>
      <c r="AY40" s="360">
        <f t="shared" ref="AY40" si="869">SUM(AV40:AX40)</f>
        <v>0</v>
      </c>
      <c r="AZ40" s="366">
        <f t="shared" ref="AZ40" si="870">AM40+AQ40+AU40+AY40</f>
        <v>3600</v>
      </c>
      <c r="BA40" s="344"/>
      <c r="BB40" s="335"/>
      <c r="BC40" s="335"/>
      <c r="BD40" s="336">
        <f t="shared" ref="BD40" si="871">SUM(BA40:BC40)</f>
        <v>0</v>
      </c>
      <c r="BE40" s="335"/>
      <c r="BF40" s="335"/>
      <c r="BG40" s="335"/>
      <c r="BH40" s="336">
        <f t="shared" ref="BH40" si="872">SUM(BE40:BG40)</f>
        <v>0</v>
      </c>
      <c r="BI40" s="335"/>
      <c r="BJ40" s="335"/>
      <c r="BK40" s="335"/>
      <c r="BL40" s="336">
        <f t="shared" ref="BL40" si="873">SUM(BI40:BK40)</f>
        <v>0</v>
      </c>
      <c r="BM40" s="335"/>
      <c r="BN40" s="335"/>
      <c r="BO40" s="335"/>
      <c r="BP40" s="360">
        <f t="shared" ref="BP40" si="874">SUM(BM40:BO40)</f>
        <v>0</v>
      </c>
      <c r="BQ40" s="366">
        <f t="shared" ref="BQ40" si="875">BD40+BH40+BL40+BP40</f>
        <v>0</v>
      </c>
      <c r="BR40" s="344"/>
      <c r="BS40" s="335"/>
      <c r="BT40" s="335"/>
      <c r="BU40" s="336">
        <f t="shared" ref="BU40" si="876">SUM(BR40:BT40)</f>
        <v>0</v>
      </c>
      <c r="BV40" s="335"/>
      <c r="BW40" s="335"/>
      <c r="BX40" s="335"/>
      <c r="BY40" s="336">
        <f t="shared" ref="BY40" si="877">SUM(BV40:BX40)</f>
        <v>0</v>
      </c>
      <c r="BZ40" s="335"/>
      <c r="CA40" s="335"/>
      <c r="CB40" s="335"/>
      <c r="CC40" s="336">
        <f t="shared" ref="CC40" si="878">SUM(BZ40:CB40)</f>
        <v>0</v>
      </c>
      <c r="CD40" s="335"/>
      <c r="CE40" s="335"/>
      <c r="CF40" s="335"/>
      <c r="CG40" s="360">
        <f t="shared" ref="CG40" si="879">SUM(CD40:CF40)</f>
        <v>0</v>
      </c>
      <c r="CH40" s="366">
        <f t="shared" ref="CH40" si="880">BU40+BY40+CC40+CG40</f>
        <v>0</v>
      </c>
      <c r="CI40" s="344"/>
      <c r="CJ40" s="335"/>
      <c r="CK40" s="335"/>
      <c r="CL40" s="336">
        <f t="shared" ref="CL40" si="881">SUM(CI40:CK40)</f>
        <v>0</v>
      </c>
      <c r="CM40" s="335"/>
      <c r="CN40" s="335"/>
      <c r="CO40" s="335"/>
      <c r="CP40" s="336">
        <f t="shared" ref="CP40" si="882">SUM(CM40:CO40)</f>
        <v>0</v>
      </c>
      <c r="CQ40" s="335"/>
      <c r="CR40" s="335"/>
      <c r="CS40" s="335"/>
      <c r="CT40" s="336">
        <f t="shared" ref="CT40" si="883">SUM(CQ40:CS40)</f>
        <v>0</v>
      </c>
      <c r="CU40" s="335"/>
      <c r="CV40" s="335"/>
      <c r="CW40" s="335"/>
      <c r="CX40" s="360">
        <f t="shared" ref="CX40" si="884">SUM(CU40:CW40)</f>
        <v>0</v>
      </c>
      <c r="CY40" s="366">
        <f t="shared" ref="CY40" si="885">CL40+CP40+CT40+CX40</f>
        <v>0</v>
      </c>
      <c r="CZ40" s="344"/>
      <c r="DA40" s="335"/>
      <c r="DB40" s="335"/>
      <c r="DC40" s="336">
        <f t="shared" ref="DC40" si="886">SUM(CZ40:DB40)</f>
        <v>0</v>
      </c>
      <c r="DD40" s="335"/>
      <c r="DE40" s="335"/>
      <c r="DF40" s="335"/>
      <c r="DG40" s="336">
        <f t="shared" ref="DG40" si="887">SUM(DD40:DF40)</f>
        <v>0</v>
      </c>
      <c r="DH40" s="335"/>
      <c r="DI40" s="335"/>
      <c r="DJ40" s="335"/>
      <c r="DK40" s="336">
        <f t="shared" ref="DK40" si="888">SUM(DH40:DJ40)</f>
        <v>0</v>
      </c>
      <c r="DL40" s="335"/>
      <c r="DM40" s="335"/>
      <c r="DN40" s="335"/>
      <c r="DO40" s="360">
        <f t="shared" ref="DO40" si="889">SUM(DL40:DN40)</f>
        <v>0</v>
      </c>
      <c r="DP40" s="366">
        <f t="shared" ref="DP40" si="890">DC40+DG40+DK40+DO40</f>
        <v>0</v>
      </c>
      <c r="DQ40" s="344"/>
      <c r="DR40" s="335"/>
      <c r="DS40" s="335"/>
      <c r="DT40" s="336">
        <f t="shared" ref="DT40" si="891">SUM(DQ40:DS40)</f>
        <v>0</v>
      </c>
      <c r="DU40" s="335"/>
      <c r="DV40" s="335"/>
      <c r="DW40" s="335"/>
      <c r="DX40" s="336">
        <f t="shared" ref="DX40" si="892">SUM(DU40:DW40)</f>
        <v>0</v>
      </c>
      <c r="DY40" s="335"/>
      <c r="DZ40" s="335"/>
      <c r="EA40" s="335"/>
      <c r="EB40" s="336">
        <f t="shared" ref="EB40" si="893">SUM(DY40:EA40)</f>
        <v>0</v>
      </c>
      <c r="EC40" s="335"/>
      <c r="ED40" s="335"/>
      <c r="EE40" s="335"/>
      <c r="EF40" s="360">
        <f t="shared" ref="EF40" si="894">SUM(EC40:EE40)</f>
        <v>0</v>
      </c>
      <c r="EG40" s="366">
        <f t="shared" ref="EG40" si="895">DT40+DX40+EB40+EF40</f>
        <v>0</v>
      </c>
      <c r="EH40" s="344"/>
      <c r="EI40" s="335"/>
      <c r="EJ40" s="335"/>
      <c r="EK40" s="336">
        <f t="shared" ref="EK40" si="896">SUM(EH40:EJ40)</f>
        <v>0</v>
      </c>
      <c r="EL40" s="335"/>
      <c r="EM40" s="335"/>
      <c r="EN40" s="335"/>
      <c r="EO40" s="336">
        <f t="shared" ref="EO40" si="897">SUM(EL40:EN40)</f>
        <v>0</v>
      </c>
      <c r="EP40" s="335"/>
      <c r="EQ40" s="335"/>
      <c r="ER40" s="335"/>
      <c r="ES40" s="336">
        <f t="shared" ref="ES40" si="898">SUM(EP40:ER40)</f>
        <v>0</v>
      </c>
      <c r="ET40" s="335"/>
      <c r="EU40" s="335"/>
      <c r="EV40" s="335"/>
      <c r="EW40" s="360">
        <f t="shared" ref="EW40" si="899">SUM(ET40:EV40)</f>
        <v>0</v>
      </c>
      <c r="EX40" s="366">
        <f t="shared" ref="EX40" si="900">EK40+EO40+ES40+EW40</f>
        <v>0</v>
      </c>
      <c r="EY40" s="438">
        <f t="shared" ca="1" si="783"/>
        <v>5100</v>
      </c>
    </row>
    <row r="41" spans="1:155" s="494" customFormat="1" ht="12.75" collapsed="1">
      <c r="A41" s="377" t="s">
        <v>209</v>
      </c>
      <c r="B41" s="486">
        <f>B8+B9-B21</f>
        <v>1900</v>
      </c>
      <c r="C41" s="486">
        <f t="shared" ref="C41:D41" ca="1" si="901">C8+C9-C21</f>
        <v>1900</v>
      </c>
      <c r="D41" s="486">
        <f t="shared" ca="1" si="901"/>
        <v>1900</v>
      </c>
      <c r="E41" s="486">
        <f ca="1">E8+E9-E21</f>
        <v>1900</v>
      </c>
      <c r="F41" s="486">
        <f t="shared" ref="F41:I41" ca="1" si="902">F8+F9-F21</f>
        <v>1900</v>
      </c>
      <c r="G41" s="486">
        <f t="shared" ca="1" si="902"/>
        <v>1900</v>
      </c>
      <c r="H41" s="486">
        <f t="shared" ca="1" si="902"/>
        <v>1900</v>
      </c>
      <c r="I41" s="486">
        <f t="shared" ca="1" si="902"/>
        <v>1900</v>
      </c>
      <c r="J41" s="486">
        <f t="shared" ref="J41:R41" ca="1" si="903">J8+J9-J21</f>
        <v>1900</v>
      </c>
      <c r="K41" s="486">
        <f t="shared" ca="1" si="903"/>
        <v>1900</v>
      </c>
      <c r="L41" s="486">
        <f t="shared" ca="1" si="903"/>
        <v>1900</v>
      </c>
      <c r="M41" s="486">
        <f t="shared" ca="1" si="903"/>
        <v>1900</v>
      </c>
      <c r="N41" s="486">
        <f t="shared" ca="1" si="903"/>
        <v>250517.68726885389</v>
      </c>
      <c r="O41" s="486">
        <f t="shared" ca="1" si="903"/>
        <v>248069.90196691325</v>
      </c>
      <c r="P41" s="486">
        <f t="shared" ca="1" si="903"/>
        <v>245584.31335809728</v>
      </c>
      <c r="Q41" s="487">
        <f t="shared" ca="1" si="903"/>
        <v>245584.31335809725</v>
      </c>
      <c r="R41" s="488">
        <f t="shared" ca="1" si="903"/>
        <v>245584.31335809725</v>
      </c>
      <c r="S41" s="490">
        <f t="shared" ref="S41:CD41" ca="1" si="904">S8+S9-S21</f>
        <v>243211.5167183484</v>
      </c>
      <c r="T41" s="486">
        <f t="shared" ca="1" si="904"/>
        <v>242234.33507755844</v>
      </c>
      <c r="U41" s="486">
        <f t="shared" ca="1" si="904"/>
        <v>242906.02161034383</v>
      </c>
      <c r="V41" s="486">
        <f t="shared" ca="1" si="904"/>
        <v>242906.02161034383</v>
      </c>
      <c r="W41" s="486">
        <f t="shared" ca="1" si="904"/>
        <v>244175.84292566346</v>
      </c>
      <c r="X41" s="486">
        <f t="shared" ca="1" si="904"/>
        <v>241499.74439698309</v>
      </c>
      <c r="Y41" s="486">
        <f t="shared" ca="1" si="904"/>
        <v>239213.85862620684</v>
      </c>
      <c r="Z41" s="486">
        <f t="shared" ca="1" si="904"/>
        <v>239213.85862620684</v>
      </c>
      <c r="AA41" s="486">
        <f t="shared" ca="1" si="904"/>
        <v>236858.75603906071</v>
      </c>
      <c r="AB41" s="486">
        <f t="shared" ca="1" si="904"/>
        <v>234403.26524068171</v>
      </c>
      <c r="AC41" s="486">
        <f t="shared" ca="1" si="904"/>
        <v>231977.51299296162</v>
      </c>
      <c r="AD41" s="486">
        <f t="shared" ca="1" si="904"/>
        <v>231977.51299296162</v>
      </c>
      <c r="AE41" s="486">
        <f t="shared" ca="1" si="904"/>
        <v>229419.49672811688</v>
      </c>
      <c r="AF41" s="486">
        <f t="shared" ca="1" si="904"/>
        <v>227005.95797960091</v>
      </c>
      <c r="AG41" s="486">
        <f t="shared" ca="1" si="904"/>
        <v>223055.75747599039</v>
      </c>
      <c r="AH41" s="487">
        <f t="shared" ca="1" si="904"/>
        <v>223055.75747599039</v>
      </c>
      <c r="AI41" s="489">
        <f t="shared" ca="1" si="904"/>
        <v>223055.75747599039</v>
      </c>
      <c r="AJ41" s="490">
        <f t="shared" ca="1" si="904"/>
        <v>217118.34894144701</v>
      </c>
      <c r="AK41" s="486">
        <f t="shared" ca="1" si="904"/>
        <v>214673.13075052007</v>
      </c>
      <c r="AL41" s="486">
        <f t="shared" ca="1" si="904"/>
        <v>212380.20538851095</v>
      </c>
      <c r="AM41" s="486">
        <f t="shared" ca="1" si="904"/>
        <v>212380.20538851095</v>
      </c>
      <c r="AN41" s="486">
        <f t="shared" ca="1" si="904"/>
        <v>210084.27325725523</v>
      </c>
      <c r="AO41" s="486">
        <f t="shared" ca="1" si="904"/>
        <v>207443.56283378034</v>
      </c>
      <c r="AP41" s="486">
        <f t="shared" ca="1" si="904"/>
        <v>205191.92361642874</v>
      </c>
      <c r="AQ41" s="486">
        <f t="shared" ca="1" si="904"/>
        <v>205191.92361642874</v>
      </c>
      <c r="AR41" s="486">
        <f t="shared" ca="1" si="904"/>
        <v>202872.2091344881</v>
      </c>
      <c r="AS41" s="486">
        <f t="shared" ca="1" si="904"/>
        <v>200452.10644131459</v>
      </c>
      <c r="AT41" s="486">
        <f t="shared" ca="1" si="904"/>
        <v>198060.60074701917</v>
      </c>
      <c r="AU41" s="486">
        <f t="shared" ca="1" si="904"/>
        <v>198060.60074701917</v>
      </c>
      <c r="AV41" s="486">
        <f t="shared" ca="1" si="904"/>
        <v>195537.97258737989</v>
      </c>
      <c r="AW41" s="486">
        <f t="shared" ca="1" si="904"/>
        <v>193158.68039228857</v>
      </c>
      <c r="AX41" s="486">
        <f t="shared" ca="1" si="904"/>
        <v>190743.86799388356</v>
      </c>
      <c r="AY41" s="487">
        <f t="shared" ca="1" si="904"/>
        <v>190743.86799388356</v>
      </c>
      <c r="AZ41" s="489">
        <f t="shared" ca="1" si="904"/>
        <v>190743.86799388356</v>
      </c>
      <c r="BA41" s="490">
        <f t="shared" ca="1" si="904"/>
        <v>188444.53873833711</v>
      </c>
      <c r="BB41" s="486">
        <f t="shared" ca="1" si="904"/>
        <v>186002.11592554476</v>
      </c>
      <c r="BC41" s="486">
        <f t="shared" ca="1" si="904"/>
        <v>183747.25372773054</v>
      </c>
      <c r="BD41" s="486">
        <f t="shared" ca="1" si="904"/>
        <v>183747.25372773054</v>
      </c>
      <c r="BE41" s="486">
        <f t="shared" ca="1" si="904"/>
        <v>181488.14911917862</v>
      </c>
      <c r="BF41" s="486">
        <f t="shared" ca="1" si="904"/>
        <v>178885.48574509664</v>
      </c>
      <c r="BG41" s="486">
        <f t="shared" ca="1" si="904"/>
        <v>176670.65845547916</v>
      </c>
      <c r="BH41" s="486">
        <f t="shared" ca="1" si="904"/>
        <v>176670.65845547916</v>
      </c>
      <c r="BI41" s="486">
        <f t="shared" ca="1" si="904"/>
        <v>174388.97490812943</v>
      </c>
      <c r="BJ41" s="486">
        <f t="shared" ca="1" si="904"/>
        <v>172006.89509214583</v>
      </c>
      <c r="BK41" s="486">
        <f t="shared" ca="1" si="904"/>
        <v>169652.17793312998</v>
      </c>
      <c r="BL41" s="486">
        <f t="shared" ca="1" si="904"/>
        <v>169652.17793312998</v>
      </c>
      <c r="BM41" s="486">
        <f t="shared" ca="1" si="904"/>
        <v>167167.5565358786</v>
      </c>
      <c r="BN41" s="486">
        <f t="shared" ca="1" si="904"/>
        <v>164825.03728109717</v>
      </c>
      <c r="BO41" s="486">
        <f t="shared" ca="1" si="904"/>
        <v>162448.21553027804</v>
      </c>
      <c r="BP41" s="487">
        <f t="shared" ca="1" si="904"/>
        <v>162448.21553027807</v>
      </c>
      <c r="BQ41" s="489">
        <f t="shared" ca="1" si="904"/>
        <v>162448.2155302781</v>
      </c>
      <c r="BR41" s="490">
        <f t="shared" ca="1" si="904"/>
        <v>160181.58320614567</v>
      </c>
      <c r="BS41" s="486">
        <f t="shared" ca="1" si="904"/>
        <v>157800.29191494477</v>
      </c>
      <c r="BT41" s="486">
        <f t="shared" ca="1" si="904"/>
        <v>155578.14276334661</v>
      </c>
      <c r="BU41" s="486">
        <f t="shared" ca="1" si="904"/>
        <v>155578.14276334661</v>
      </c>
      <c r="BV41" s="486">
        <f t="shared" ca="1" si="904"/>
        <v>153350.70373894021</v>
      </c>
      <c r="BW41" s="486">
        <f t="shared" ca="1" si="904"/>
        <v>150780.76952587627</v>
      </c>
      <c r="BX41" s="486">
        <f t="shared" ca="1" si="904"/>
        <v>148597.62341537399</v>
      </c>
      <c r="BY41" s="486">
        <f t="shared" ca="1" si="904"/>
        <v>148597.62341537399</v>
      </c>
      <c r="BZ41" s="486">
        <f t="shared" ca="1" si="904"/>
        <v>146348.68514384431</v>
      </c>
      <c r="CA41" s="486">
        <f t="shared" ca="1" si="904"/>
        <v>143999.35866108176</v>
      </c>
      <c r="CB41" s="486">
        <f t="shared" ca="1" si="904"/>
        <v>141676.34607363565</v>
      </c>
      <c r="CC41" s="486">
        <f t="shared" ca="1" si="904"/>
        <v>141676.34607363565</v>
      </c>
      <c r="CD41" s="486">
        <f t="shared" ca="1" si="904"/>
        <v>139224.49412440733</v>
      </c>
      <c r="CE41" s="486">
        <f t="shared" ref="CE41:EP41" ca="1" si="905">CE8+CE9-CE21</f>
        <v>136913.69503616533</v>
      </c>
      <c r="CF41" s="486">
        <f t="shared" ca="1" si="905"/>
        <v>134569.65884817127</v>
      </c>
      <c r="CG41" s="487">
        <f t="shared" ca="1" si="905"/>
        <v>134569.65884817127</v>
      </c>
      <c r="CH41" s="489">
        <f t="shared" ca="1" si="905"/>
        <v>134569.65884817124</v>
      </c>
      <c r="CI41" s="490">
        <f t="shared" ca="1" si="905"/>
        <v>132338.4146292443</v>
      </c>
      <c r="CJ41" s="486">
        <f t="shared" ca="1" si="905"/>
        <v>129989.0867879064</v>
      </c>
      <c r="CK41" s="486">
        <f t="shared" ca="1" si="905"/>
        <v>127802.3257415137</v>
      </c>
      <c r="CL41" s="486">
        <f t="shared" ca="1" si="905"/>
        <v>127802.3257415137</v>
      </c>
      <c r="CM41" s="486">
        <f t="shared" ca="1" si="905"/>
        <v>125609.13327053197</v>
      </c>
      <c r="CN41" s="486">
        <f t="shared" ca="1" si="905"/>
        <v>123074.58716267352</v>
      </c>
      <c r="CO41" s="486">
        <f t="shared" ca="1" si="905"/>
        <v>120925.68760559589</v>
      </c>
      <c r="CP41" s="486">
        <f t="shared" ca="1" si="905"/>
        <v>120925.6876055959</v>
      </c>
      <c r="CQ41" s="486">
        <f t="shared" ca="1" si="905"/>
        <v>118712.1374392717</v>
      </c>
      <c r="CR41" s="486">
        <f t="shared" ca="1" si="905"/>
        <v>116398.19906171462</v>
      </c>
      <c r="CS41" s="486">
        <f t="shared" ca="1" si="905"/>
        <v>114109.43302769316</v>
      </c>
      <c r="CT41" s="486">
        <f t="shared" ca="1" si="905"/>
        <v>114109.43302769316</v>
      </c>
      <c r="CU41" s="486">
        <f t="shared" ca="1" si="905"/>
        <v>111692.96918367033</v>
      </c>
      <c r="CV41" s="486">
        <f t="shared" ca="1" si="905"/>
        <v>109416.41664885297</v>
      </c>
      <c r="CW41" s="486">
        <f t="shared" ca="1" si="905"/>
        <v>107107.76856606439</v>
      </c>
      <c r="CX41" s="487">
        <f t="shared" ca="1" si="905"/>
        <v>107107.76856606439</v>
      </c>
      <c r="CY41" s="489">
        <f t="shared" ca="1" si="905"/>
        <v>107107.76856606439</v>
      </c>
      <c r="CZ41" s="490">
        <f t="shared" ca="1" si="905"/>
        <v>104911.91245234293</v>
      </c>
      <c r="DA41" s="486">
        <f t="shared" ca="1" si="905"/>
        <v>102594.54806086805</v>
      </c>
      <c r="DB41" s="486">
        <f t="shared" ca="1" si="905"/>
        <v>100443.17511968083</v>
      </c>
      <c r="DC41" s="486">
        <f t="shared" ca="1" si="905"/>
        <v>100443.17511968083</v>
      </c>
      <c r="DD41" s="486">
        <f t="shared" ca="1" si="905"/>
        <v>98284.229202123752</v>
      </c>
      <c r="DE41" s="486">
        <f t="shared" ca="1" si="905"/>
        <v>95785.071199470782</v>
      </c>
      <c r="DF41" s="486">
        <f t="shared" ca="1" si="905"/>
        <v>93670.418195817809</v>
      </c>
      <c r="DG41" s="486">
        <f t="shared" ca="1" si="905"/>
        <v>93670.418195817823</v>
      </c>
      <c r="DH41" s="486">
        <f t="shared" ca="1" si="905"/>
        <v>91492.256134699099</v>
      </c>
      <c r="DI41" s="486">
        <f t="shared" ca="1" si="905"/>
        <v>89213.705862347502</v>
      </c>
      <c r="DJ41" s="486">
        <f t="shared" ca="1" si="905"/>
        <v>86959.186381750696</v>
      </c>
      <c r="DK41" s="486">
        <f t="shared" ca="1" si="905"/>
        <v>86959.186381750696</v>
      </c>
      <c r="DL41" s="486">
        <f t="shared" ca="1" si="905"/>
        <v>84578.110642933345</v>
      </c>
      <c r="DM41" s="486">
        <f t="shared" ca="1" si="905"/>
        <v>82335.804661540649</v>
      </c>
      <c r="DN41" s="486">
        <f t="shared" ca="1" si="905"/>
        <v>80062.544683957545</v>
      </c>
      <c r="DO41" s="487">
        <f t="shared" ca="1" si="905"/>
        <v>80062.544683957545</v>
      </c>
      <c r="DP41" s="489">
        <f t="shared" ca="1" si="905"/>
        <v>80062.544683957531</v>
      </c>
      <c r="DQ41" s="490">
        <f t="shared" ca="1" si="905"/>
        <v>77904.381093984848</v>
      </c>
      <c r="DR41" s="486">
        <f t="shared" ca="1" si="905"/>
        <v>75594.016484471184</v>
      </c>
      <c r="DS41" s="486">
        <f t="shared" ca="1" si="905"/>
        <v>73480.31995223074</v>
      </c>
      <c r="DT41" s="486">
        <f t="shared" ca="1" si="905"/>
        <v>73480.319952230755</v>
      </c>
      <c r="DU41" s="486">
        <f t="shared" ca="1" si="905"/>
        <v>71357.827278105076</v>
      </c>
      <c r="DV41" s="486">
        <f t="shared" ca="1" si="905"/>
        <v>68896.329569596885</v>
      </c>
      <c r="DW41" s="486">
        <f t="shared" ca="1" si="905"/>
        <v>66818.114214405621</v>
      </c>
      <c r="DX41" s="486">
        <f t="shared" ca="1" si="905"/>
        <v>66818.114214405621</v>
      </c>
      <c r="DY41" s="486">
        <f t="shared" ca="1" si="905"/>
        <v>64677.596332629662</v>
      </c>
      <c r="DZ41" s="486">
        <f t="shared" ca="1" si="905"/>
        <v>62436.682182219825</v>
      </c>
      <c r="EA41" s="486">
        <f t="shared" ca="1" si="905"/>
        <v>60218.576957630205</v>
      </c>
      <c r="EB41" s="486">
        <f t="shared" ca="1" si="905"/>
        <v>60218.576957630212</v>
      </c>
      <c r="EC41" s="486">
        <f t="shared" ca="1" si="905"/>
        <v>57875.121225952615</v>
      </c>
      <c r="ED41" s="486">
        <f t="shared" ca="1" si="905"/>
        <v>55669.213905597426</v>
      </c>
      <c r="EE41" s="486">
        <f t="shared" ca="1" si="905"/>
        <v>53433.557820352071</v>
      </c>
      <c r="EF41" s="487">
        <f t="shared" ca="1" si="905"/>
        <v>53433.557820352071</v>
      </c>
      <c r="EG41" s="489">
        <f t="shared" ca="1" si="905"/>
        <v>53433.557820352064</v>
      </c>
      <c r="EH41" s="490">
        <f t="shared" ca="1" si="905"/>
        <v>51308.477917041564</v>
      </c>
      <c r="EI41" s="486">
        <f t="shared" ca="1" si="905"/>
        <v>49055.040425292704</v>
      </c>
      <c r="EJ41" s="486">
        <f t="shared" ca="1" si="905"/>
        <v>46974.443694516449</v>
      </c>
      <c r="EK41" s="486">
        <f t="shared" ca="1" si="905"/>
        <v>46974.443694516449</v>
      </c>
      <c r="EL41" s="486">
        <f t="shared" ca="1" si="905"/>
        <v>44883.990883808685</v>
      </c>
      <c r="EM41" s="486">
        <f t="shared" ca="1" si="905"/>
        <v>42455.609091566679</v>
      </c>
      <c r="EN41" s="486">
        <f t="shared" ca="1" si="905"/>
        <v>40409.449194763023</v>
      </c>
      <c r="EO41" s="486">
        <f t="shared" ca="1" si="905"/>
        <v>40409.449194763023</v>
      </c>
      <c r="EP41" s="486">
        <f t="shared" ca="1" si="905"/>
        <v>38302.063344055263</v>
      </c>
      <c r="EQ41" s="486">
        <f t="shared" ref="EQ41:EX41" ca="1" si="906">EQ8+EQ9-EQ21</f>
        <v>36094.289282114623</v>
      </c>
      <c r="ER41" s="486">
        <f t="shared" ca="1" si="906"/>
        <v>33908.262908367135</v>
      </c>
      <c r="ES41" s="486">
        <f t="shared" ca="1" si="906"/>
        <v>33908.262908367135</v>
      </c>
      <c r="ET41" s="486">
        <f t="shared" ca="1" si="906"/>
        <v>31597.96337996074</v>
      </c>
      <c r="EU41" s="486">
        <f t="shared" ca="1" si="906"/>
        <v>29424.150505417361</v>
      </c>
      <c r="EV41" s="486">
        <f t="shared" ca="1" si="906"/>
        <v>27221.666738245214</v>
      </c>
      <c r="EW41" s="487">
        <f t="shared" ca="1" si="906"/>
        <v>27221.666738245214</v>
      </c>
      <c r="EX41" s="489">
        <f t="shared" ca="1" si="906"/>
        <v>27221.666738245214</v>
      </c>
    </row>
    <row r="42" spans="1:155" hidden="1" outlineLevel="1">
      <c r="A42" s="320" t="s">
        <v>226</v>
      </c>
      <c r="B42" s="350">
        <f>B10-B22</f>
        <v>0</v>
      </c>
      <c r="C42" s="350">
        <f t="shared" ref="C42:BN42" ca="1" si="907">C10-C22</f>
        <v>0</v>
      </c>
      <c r="D42" s="350">
        <f t="shared" ca="1" si="907"/>
        <v>0</v>
      </c>
      <c r="E42" s="351">
        <f t="shared" ca="1" si="907"/>
        <v>0</v>
      </c>
      <c r="F42" s="350">
        <f t="shared" ca="1" si="907"/>
        <v>0</v>
      </c>
      <c r="G42" s="350">
        <f t="shared" ca="1" si="907"/>
        <v>0</v>
      </c>
      <c r="H42" s="350">
        <f t="shared" ca="1" si="907"/>
        <v>0</v>
      </c>
      <c r="I42" s="351">
        <f t="shared" ca="1" si="907"/>
        <v>0</v>
      </c>
      <c r="J42" s="350">
        <f t="shared" ca="1" si="907"/>
        <v>0</v>
      </c>
      <c r="K42" s="350">
        <f t="shared" ca="1" si="907"/>
        <v>0</v>
      </c>
      <c r="L42" s="350">
        <f t="shared" ca="1" si="907"/>
        <v>0</v>
      </c>
      <c r="M42" s="351">
        <f t="shared" ca="1" si="907"/>
        <v>0</v>
      </c>
      <c r="N42" s="350">
        <f t="shared" ca="1" si="907"/>
        <v>-834.36752566666678</v>
      </c>
      <c r="O42" s="350">
        <f t="shared" ca="1" si="907"/>
        <v>-725.94404166666675</v>
      </c>
      <c r="P42" s="350">
        <f t="shared" ca="1" si="907"/>
        <v>-732.44978196666671</v>
      </c>
      <c r="Q42" s="352">
        <f t="shared" ca="1" si="907"/>
        <v>-2292.7613493000003</v>
      </c>
      <c r="R42" s="353">
        <f t="shared" ca="1" si="907"/>
        <v>-2292.7613493000003</v>
      </c>
      <c r="S42" s="354">
        <f t="shared" ca="1" si="907"/>
        <v>-622.60682166666675</v>
      </c>
      <c r="T42" s="355">
        <f t="shared" ca="1" si="907"/>
        <v>-831.82439366666677</v>
      </c>
      <c r="U42" s="355">
        <f t="shared" ca="1" si="907"/>
        <v>-584.02166666666676</v>
      </c>
      <c r="V42" s="356">
        <f t="shared" ca="1" si="907"/>
        <v>-2038.4528820000003</v>
      </c>
      <c r="W42" s="355">
        <f t="shared" ca="1" si="907"/>
        <v>-622.60682166666675</v>
      </c>
      <c r="X42" s="355">
        <f t="shared" ca="1" si="907"/>
        <v>-937.70474566666667</v>
      </c>
      <c r="Y42" s="355">
        <f t="shared" ca="1" si="907"/>
        <v>-584.02166666666676</v>
      </c>
      <c r="Z42" s="356">
        <f t="shared" ca="1" si="907"/>
        <v>-2144.3332340000002</v>
      </c>
      <c r="AA42" s="355">
        <f t="shared" ca="1" si="907"/>
        <v>-622.60682166666675</v>
      </c>
      <c r="AB42" s="355">
        <f t="shared" ca="1" si="907"/>
        <v>-725.94404166666675</v>
      </c>
      <c r="AC42" s="355">
        <f t="shared" ca="1" si="907"/>
        <v>-732.44978196666671</v>
      </c>
      <c r="AD42" s="356">
        <f t="shared" ca="1" si="907"/>
        <v>-2081.0006453000001</v>
      </c>
      <c r="AE42" s="355">
        <f t="shared" ca="1" si="907"/>
        <v>-834.36752566666678</v>
      </c>
      <c r="AF42" s="355">
        <f t="shared" ca="1" si="907"/>
        <v>-725.94404166666675</v>
      </c>
      <c r="AG42" s="355">
        <f t="shared" ca="1" si="907"/>
        <v>-732.44978196666671</v>
      </c>
      <c r="AH42" s="361">
        <f t="shared" ca="1" si="907"/>
        <v>-2292.7613493000003</v>
      </c>
      <c r="AI42" s="367">
        <f t="shared" ca="1" si="907"/>
        <v>-8556.5481106000007</v>
      </c>
      <c r="AJ42" s="354">
        <f t="shared" ca="1" si="907"/>
        <v>-622.60682166666675</v>
      </c>
      <c r="AK42" s="355">
        <f t="shared" ca="1" si="907"/>
        <v>-831.82439366666677</v>
      </c>
      <c r="AL42" s="355">
        <f t="shared" ca="1" si="907"/>
        <v>-584.02166666666676</v>
      </c>
      <c r="AM42" s="356">
        <f t="shared" ca="1" si="907"/>
        <v>-2038.4528820000003</v>
      </c>
      <c r="AN42" s="355">
        <f t="shared" ca="1" si="907"/>
        <v>-622.60682166666675</v>
      </c>
      <c r="AO42" s="355">
        <f t="shared" ca="1" si="907"/>
        <v>-937.70474566666667</v>
      </c>
      <c r="AP42" s="355">
        <f t="shared" ca="1" si="907"/>
        <v>-584.02166666666676</v>
      </c>
      <c r="AQ42" s="356">
        <f t="shared" ca="1" si="907"/>
        <v>-2144.3332340000002</v>
      </c>
      <c r="AR42" s="355">
        <f t="shared" ca="1" si="907"/>
        <v>-622.60682166666675</v>
      </c>
      <c r="AS42" s="355">
        <f t="shared" ca="1" si="907"/>
        <v>-725.94404166666675</v>
      </c>
      <c r="AT42" s="355">
        <f t="shared" ca="1" si="907"/>
        <v>-732.44978196666671</v>
      </c>
      <c r="AU42" s="356">
        <f t="shared" ca="1" si="907"/>
        <v>-2081.0006453000001</v>
      </c>
      <c r="AV42" s="355">
        <f t="shared" ca="1" si="907"/>
        <v>-834.36752566666678</v>
      </c>
      <c r="AW42" s="355">
        <f t="shared" ca="1" si="907"/>
        <v>-725.94404166666675</v>
      </c>
      <c r="AX42" s="355">
        <f t="shared" ca="1" si="907"/>
        <v>-732.44978196666671</v>
      </c>
      <c r="AY42" s="361">
        <f t="shared" ca="1" si="907"/>
        <v>-2292.7613493000003</v>
      </c>
      <c r="AZ42" s="367">
        <f t="shared" ca="1" si="907"/>
        <v>-8556.5481106000007</v>
      </c>
      <c r="BA42" s="354">
        <f t="shared" ca="1" si="907"/>
        <v>-622.60682166666675</v>
      </c>
      <c r="BB42" s="355">
        <f t="shared" ca="1" si="907"/>
        <v>-831.82439366666677</v>
      </c>
      <c r="BC42" s="355">
        <f t="shared" ca="1" si="907"/>
        <v>-584.02166666666676</v>
      </c>
      <c r="BD42" s="356">
        <f t="shared" ca="1" si="907"/>
        <v>-2038.4528820000003</v>
      </c>
      <c r="BE42" s="355">
        <f t="shared" ca="1" si="907"/>
        <v>-622.60682166666675</v>
      </c>
      <c r="BF42" s="355">
        <f t="shared" ca="1" si="907"/>
        <v>-937.70474566666667</v>
      </c>
      <c r="BG42" s="355">
        <f t="shared" ca="1" si="907"/>
        <v>-584.02166666666676</v>
      </c>
      <c r="BH42" s="356">
        <f t="shared" ca="1" si="907"/>
        <v>-2144.3332340000002</v>
      </c>
      <c r="BI42" s="355">
        <f t="shared" ca="1" si="907"/>
        <v>-622.60682166666675</v>
      </c>
      <c r="BJ42" s="355">
        <f t="shared" ca="1" si="907"/>
        <v>-725.94404166666675</v>
      </c>
      <c r="BK42" s="355">
        <f t="shared" ca="1" si="907"/>
        <v>-732.44978196666671</v>
      </c>
      <c r="BL42" s="356">
        <f t="shared" ca="1" si="907"/>
        <v>-2081.0006453000001</v>
      </c>
      <c r="BM42" s="355">
        <f t="shared" ca="1" si="907"/>
        <v>-834.36752566666678</v>
      </c>
      <c r="BN42" s="355">
        <f t="shared" ca="1" si="907"/>
        <v>-725.94404166666675</v>
      </c>
      <c r="BO42" s="355">
        <f t="shared" ref="BO42:DZ42" ca="1" si="908">BO10-BO22</f>
        <v>-732.44978196666671</v>
      </c>
      <c r="BP42" s="361">
        <f t="shared" ca="1" si="908"/>
        <v>-2292.7613493000003</v>
      </c>
      <c r="BQ42" s="367">
        <f t="shared" ca="1" si="908"/>
        <v>-8556.5481106000007</v>
      </c>
      <c r="BR42" s="354">
        <f t="shared" ca="1" si="908"/>
        <v>-622.60682166666675</v>
      </c>
      <c r="BS42" s="355">
        <f t="shared" ca="1" si="908"/>
        <v>-831.82439366666677</v>
      </c>
      <c r="BT42" s="355">
        <f t="shared" ca="1" si="908"/>
        <v>-584.02166666666676</v>
      </c>
      <c r="BU42" s="356">
        <f t="shared" ca="1" si="908"/>
        <v>-2038.4528820000003</v>
      </c>
      <c r="BV42" s="355">
        <f t="shared" ca="1" si="908"/>
        <v>-622.60682166666675</v>
      </c>
      <c r="BW42" s="355">
        <f t="shared" ca="1" si="908"/>
        <v>-937.70474566666667</v>
      </c>
      <c r="BX42" s="355">
        <f t="shared" ca="1" si="908"/>
        <v>-584.02166666666676</v>
      </c>
      <c r="BY42" s="356">
        <f t="shared" ca="1" si="908"/>
        <v>-2144.3332340000002</v>
      </c>
      <c r="BZ42" s="355">
        <f t="shared" ca="1" si="908"/>
        <v>-622.60682166666675</v>
      </c>
      <c r="CA42" s="355">
        <f t="shared" ca="1" si="908"/>
        <v>-725.94404166666675</v>
      </c>
      <c r="CB42" s="355">
        <f t="shared" ca="1" si="908"/>
        <v>-732.44978196666671</v>
      </c>
      <c r="CC42" s="356">
        <f t="shared" ca="1" si="908"/>
        <v>-2081.0006453000001</v>
      </c>
      <c r="CD42" s="355">
        <f t="shared" ca="1" si="908"/>
        <v>-834.36752566666678</v>
      </c>
      <c r="CE42" s="355">
        <f t="shared" ca="1" si="908"/>
        <v>-725.94404166666675</v>
      </c>
      <c r="CF42" s="355">
        <f t="shared" ca="1" si="908"/>
        <v>-732.44978196666671</v>
      </c>
      <c r="CG42" s="361">
        <f t="shared" ca="1" si="908"/>
        <v>-2292.7613493000003</v>
      </c>
      <c r="CH42" s="367">
        <f t="shared" ca="1" si="908"/>
        <v>-8556.5481106000007</v>
      </c>
      <c r="CI42" s="354">
        <f t="shared" ca="1" si="908"/>
        <v>-622.60682166666675</v>
      </c>
      <c r="CJ42" s="355">
        <f t="shared" ca="1" si="908"/>
        <v>-831.82439366666677</v>
      </c>
      <c r="CK42" s="355">
        <f t="shared" ca="1" si="908"/>
        <v>-584.02166666666676</v>
      </c>
      <c r="CL42" s="356">
        <f t="shared" ca="1" si="908"/>
        <v>-2038.4528820000003</v>
      </c>
      <c r="CM42" s="355">
        <f t="shared" ca="1" si="908"/>
        <v>-622.60682166666675</v>
      </c>
      <c r="CN42" s="355">
        <f t="shared" ca="1" si="908"/>
        <v>-937.70474566666667</v>
      </c>
      <c r="CO42" s="355">
        <f t="shared" ca="1" si="908"/>
        <v>-584.02166666666676</v>
      </c>
      <c r="CP42" s="356">
        <f t="shared" ca="1" si="908"/>
        <v>-2144.3332340000002</v>
      </c>
      <c r="CQ42" s="355">
        <f t="shared" ca="1" si="908"/>
        <v>-622.60682166666675</v>
      </c>
      <c r="CR42" s="355">
        <f t="shared" ca="1" si="908"/>
        <v>-725.94404166666675</v>
      </c>
      <c r="CS42" s="355">
        <f t="shared" ca="1" si="908"/>
        <v>-732.44978196666671</v>
      </c>
      <c r="CT42" s="356">
        <f t="shared" ca="1" si="908"/>
        <v>-2081.0006453000001</v>
      </c>
      <c r="CU42" s="355">
        <f t="shared" ca="1" si="908"/>
        <v>-834.36752566666678</v>
      </c>
      <c r="CV42" s="355">
        <f t="shared" ca="1" si="908"/>
        <v>-725.94404166666675</v>
      </c>
      <c r="CW42" s="355">
        <f t="shared" ca="1" si="908"/>
        <v>-732.44978196666671</v>
      </c>
      <c r="CX42" s="361">
        <f t="shared" ca="1" si="908"/>
        <v>-2292.7613493000003</v>
      </c>
      <c r="CY42" s="367">
        <f t="shared" ca="1" si="908"/>
        <v>-8556.5481106000007</v>
      </c>
      <c r="CZ42" s="354">
        <f t="shared" ca="1" si="908"/>
        <v>-622.60682166666675</v>
      </c>
      <c r="DA42" s="355">
        <f t="shared" ca="1" si="908"/>
        <v>-831.82439366666677</v>
      </c>
      <c r="DB42" s="355">
        <f t="shared" ca="1" si="908"/>
        <v>-584.02166666666676</v>
      </c>
      <c r="DC42" s="356">
        <f t="shared" ca="1" si="908"/>
        <v>-2038.4528820000003</v>
      </c>
      <c r="DD42" s="355">
        <f t="shared" ca="1" si="908"/>
        <v>-622.60682166666675</v>
      </c>
      <c r="DE42" s="355">
        <f t="shared" ca="1" si="908"/>
        <v>-937.70474566666667</v>
      </c>
      <c r="DF42" s="355">
        <f t="shared" ca="1" si="908"/>
        <v>-584.02166666666676</v>
      </c>
      <c r="DG42" s="356">
        <f t="shared" ca="1" si="908"/>
        <v>-2144.3332340000002</v>
      </c>
      <c r="DH42" s="355">
        <f t="shared" ca="1" si="908"/>
        <v>-622.60682166666675</v>
      </c>
      <c r="DI42" s="355">
        <f t="shared" ca="1" si="908"/>
        <v>-725.94404166666675</v>
      </c>
      <c r="DJ42" s="355">
        <f t="shared" ca="1" si="908"/>
        <v>-732.44978196666671</v>
      </c>
      <c r="DK42" s="356">
        <f t="shared" ca="1" si="908"/>
        <v>-2081.0006453000001</v>
      </c>
      <c r="DL42" s="355">
        <f t="shared" ca="1" si="908"/>
        <v>-834.36752566666678</v>
      </c>
      <c r="DM42" s="355">
        <f t="shared" ca="1" si="908"/>
        <v>-725.94404166666675</v>
      </c>
      <c r="DN42" s="355">
        <f t="shared" ca="1" si="908"/>
        <v>-732.44978196666671</v>
      </c>
      <c r="DO42" s="361">
        <f t="shared" ca="1" si="908"/>
        <v>-2292.7613493000003</v>
      </c>
      <c r="DP42" s="367">
        <f t="shared" ca="1" si="908"/>
        <v>-8556.5481106000007</v>
      </c>
      <c r="DQ42" s="354">
        <f t="shared" ca="1" si="908"/>
        <v>-622.60682166666675</v>
      </c>
      <c r="DR42" s="355">
        <f t="shared" ca="1" si="908"/>
        <v>-831.82439366666677</v>
      </c>
      <c r="DS42" s="355">
        <f t="shared" ca="1" si="908"/>
        <v>-584.02166666666676</v>
      </c>
      <c r="DT42" s="356">
        <f t="shared" ca="1" si="908"/>
        <v>-2038.4528820000003</v>
      </c>
      <c r="DU42" s="355">
        <f t="shared" ca="1" si="908"/>
        <v>-622.60682166666675</v>
      </c>
      <c r="DV42" s="355">
        <f t="shared" ca="1" si="908"/>
        <v>-937.70474566666667</v>
      </c>
      <c r="DW42" s="355">
        <f t="shared" ca="1" si="908"/>
        <v>-584.02166666666676</v>
      </c>
      <c r="DX42" s="356">
        <f t="shared" ca="1" si="908"/>
        <v>-2144.3332340000002</v>
      </c>
      <c r="DY42" s="355">
        <f t="shared" ca="1" si="908"/>
        <v>-622.60682166666675</v>
      </c>
      <c r="DZ42" s="355">
        <f t="shared" ca="1" si="908"/>
        <v>-725.94404166666675</v>
      </c>
      <c r="EA42" s="355">
        <f t="shared" ref="EA42:EX42" ca="1" si="909">EA10-EA22</f>
        <v>-732.44978196666671</v>
      </c>
      <c r="EB42" s="356">
        <f t="shared" ca="1" si="909"/>
        <v>-2081.0006453000001</v>
      </c>
      <c r="EC42" s="355">
        <f t="shared" ca="1" si="909"/>
        <v>-834.36752566666678</v>
      </c>
      <c r="ED42" s="355">
        <f t="shared" ca="1" si="909"/>
        <v>-725.94404166666675</v>
      </c>
      <c r="EE42" s="355">
        <f t="shared" ca="1" si="909"/>
        <v>-732.44978196666671</v>
      </c>
      <c r="EF42" s="361">
        <f t="shared" ca="1" si="909"/>
        <v>-2292.7613493000003</v>
      </c>
      <c r="EG42" s="367">
        <f t="shared" ca="1" si="909"/>
        <v>-8556.5481106000007</v>
      </c>
      <c r="EH42" s="354">
        <f t="shared" ca="1" si="909"/>
        <v>-622.60682166666675</v>
      </c>
      <c r="EI42" s="355">
        <f t="shared" ca="1" si="909"/>
        <v>-831.82439366666677</v>
      </c>
      <c r="EJ42" s="355">
        <f t="shared" ca="1" si="909"/>
        <v>-584.02166666666676</v>
      </c>
      <c r="EK42" s="356">
        <f t="shared" ca="1" si="909"/>
        <v>-2038.4528820000003</v>
      </c>
      <c r="EL42" s="355">
        <f t="shared" ca="1" si="909"/>
        <v>-622.60682166666675</v>
      </c>
      <c r="EM42" s="355">
        <f t="shared" ca="1" si="909"/>
        <v>-937.70474566666667</v>
      </c>
      <c r="EN42" s="355">
        <f t="shared" ca="1" si="909"/>
        <v>-584.02166666666676</v>
      </c>
      <c r="EO42" s="356">
        <f t="shared" ca="1" si="909"/>
        <v>-2144.3332340000002</v>
      </c>
      <c r="EP42" s="355">
        <f t="shared" ca="1" si="909"/>
        <v>-622.60682166666675</v>
      </c>
      <c r="EQ42" s="355">
        <f t="shared" ca="1" si="909"/>
        <v>-725.94404166666675</v>
      </c>
      <c r="ER42" s="355">
        <f t="shared" ca="1" si="909"/>
        <v>-732.44978196666671</v>
      </c>
      <c r="ES42" s="356">
        <f t="shared" ca="1" si="909"/>
        <v>-2081.0006453000001</v>
      </c>
      <c r="ET42" s="355">
        <f t="shared" ca="1" si="909"/>
        <v>-834.36752566666678</v>
      </c>
      <c r="EU42" s="355">
        <f t="shared" ca="1" si="909"/>
        <v>-725.94404166666675</v>
      </c>
      <c r="EV42" s="355">
        <f t="shared" ca="1" si="909"/>
        <v>-732.44978196666671</v>
      </c>
      <c r="EW42" s="361">
        <f t="shared" ca="1" si="909"/>
        <v>-2292.7613493000003</v>
      </c>
      <c r="EX42" s="367">
        <f t="shared" ca="1" si="909"/>
        <v>-8556.5481106000007</v>
      </c>
    </row>
    <row r="43" spans="1:155" hidden="1" outlineLevel="1">
      <c r="A43" s="320" t="s">
        <v>227</v>
      </c>
      <c r="B43" s="350">
        <f>B14-B28</f>
        <v>0</v>
      </c>
      <c r="C43" s="350">
        <f t="shared" ref="C43:BN43" ca="1" si="910">C14-C28</f>
        <v>0</v>
      </c>
      <c r="D43" s="350">
        <f t="shared" ca="1" si="910"/>
        <v>0</v>
      </c>
      <c r="E43" s="351">
        <f t="shared" ca="1" si="910"/>
        <v>0</v>
      </c>
      <c r="F43" s="350">
        <f t="shared" ca="1" si="910"/>
        <v>0</v>
      </c>
      <c r="G43" s="350">
        <f t="shared" ca="1" si="910"/>
        <v>0</v>
      </c>
      <c r="H43" s="350">
        <f t="shared" ca="1" si="910"/>
        <v>0</v>
      </c>
      <c r="I43" s="351">
        <f t="shared" ca="1" si="910"/>
        <v>0</v>
      </c>
      <c r="J43" s="350">
        <f t="shared" ca="1" si="910"/>
        <v>0</v>
      </c>
      <c r="K43" s="350">
        <f t="shared" ca="1" si="910"/>
        <v>0</v>
      </c>
      <c r="L43" s="350">
        <f t="shared" ca="1" si="910"/>
        <v>0</v>
      </c>
      <c r="M43" s="351">
        <f t="shared" ca="1" si="910"/>
        <v>0</v>
      </c>
      <c r="N43" s="350">
        <f t="shared" ca="1" si="910"/>
        <v>-547.94520547945206</v>
      </c>
      <c r="O43" s="350">
        <f t="shared" ca="1" si="910"/>
        <v>-1027.3972602739727</v>
      </c>
      <c r="P43" s="350">
        <f t="shared" ca="1" si="910"/>
        <v>-1058.6948268493152</v>
      </c>
      <c r="Q43" s="352">
        <f t="shared" ca="1" si="910"/>
        <v>-2634.0372926027399</v>
      </c>
      <c r="R43" s="353">
        <f t="shared" ca="1" si="910"/>
        <v>-2634.0372926027399</v>
      </c>
      <c r="S43" s="354">
        <f t="shared" ca="1" si="910"/>
        <v>-1055.7458180821918</v>
      </c>
      <c r="T43" s="355">
        <f t="shared" ca="1" si="910"/>
        <v>549.08675287671224</v>
      </c>
      <c r="U43" s="355">
        <f t="shared" ca="1" si="910"/>
        <v>1950.1521994520547</v>
      </c>
      <c r="V43" s="356">
        <f t="shared" ca="1" si="910"/>
        <v>1443.4931342465752</v>
      </c>
      <c r="W43" s="355">
        <f t="shared" ca="1" si="910"/>
        <v>2586.8721369863015</v>
      </c>
      <c r="X43" s="355">
        <f t="shared" ca="1" si="910"/>
        <v>-1043.9497830136986</v>
      </c>
      <c r="Y43" s="355">
        <f t="shared" ca="1" si="910"/>
        <v>-1007.420104109589</v>
      </c>
      <c r="Z43" s="356">
        <f t="shared" ca="1" si="910"/>
        <v>535.50224986301373</v>
      </c>
      <c r="AA43" s="355">
        <f t="shared" ca="1" si="910"/>
        <v>-1038.0517654794521</v>
      </c>
      <c r="AB43" s="355">
        <f t="shared" ca="1" si="910"/>
        <v>-1035.102756712329</v>
      </c>
      <c r="AC43" s="355">
        <f t="shared" ca="1" si="910"/>
        <v>-998.85846575342464</v>
      </c>
      <c r="AD43" s="356">
        <f t="shared" ca="1" si="910"/>
        <v>-3072.0129879452061</v>
      </c>
      <c r="AE43" s="355">
        <f t="shared" ca="1" si="910"/>
        <v>-1029.2047391780823</v>
      </c>
      <c r="AF43" s="355">
        <f t="shared" ca="1" si="910"/>
        <v>-993.15070684931504</v>
      </c>
      <c r="AG43" s="355">
        <f t="shared" ca="1" si="910"/>
        <v>-1023.3067216438358</v>
      </c>
      <c r="AH43" s="361">
        <f t="shared" ca="1" si="910"/>
        <v>-3045.662167671233</v>
      </c>
      <c r="AI43" s="367">
        <f t="shared" ca="1" si="910"/>
        <v>-4138.6797715068515</v>
      </c>
      <c r="AJ43" s="354">
        <f t="shared" ca="1" si="910"/>
        <v>-1020.3577128767124</v>
      </c>
      <c r="AK43" s="355">
        <f t="shared" ca="1" si="910"/>
        <v>-918.94979726027395</v>
      </c>
      <c r="AL43" s="355">
        <f t="shared" ca="1" si="910"/>
        <v>-1014.4596953424658</v>
      </c>
      <c r="AM43" s="356">
        <f t="shared" ca="1" si="910"/>
        <v>-2953.7672054794521</v>
      </c>
      <c r="AN43" s="355">
        <f t="shared" ca="1" si="910"/>
        <v>-978.88130958904105</v>
      </c>
      <c r="AO43" s="355">
        <f t="shared" ca="1" si="910"/>
        <v>-1008.5616778082193</v>
      </c>
      <c r="AP43" s="355">
        <f t="shared" ca="1" si="910"/>
        <v>-973.17355068493146</v>
      </c>
      <c r="AQ43" s="356">
        <f t="shared" ca="1" si="910"/>
        <v>-2960.6165380821917</v>
      </c>
      <c r="AR43" s="355">
        <f t="shared" ca="1" si="910"/>
        <v>-1002.6636602739726</v>
      </c>
      <c r="AS43" s="355">
        <f t="shared" ca="1" si="910"/>
        <v>-999.71465150684935</v>
      </c>
      <c r="AT43" s="355">
        <f t="shared" ca="1" si="910"/>
        <v>-964.61191232876718</v>
      </c>
      <c r="AU43" s="356">
        <f t="shared" ca="1" si="910"/>
        <v>-2966.9902241095892</v>
      </c>
      <c r="AV43" s="355">
        <f t="shared" ca="1" si="910"/>
        <v>-993.81663397260274</v>
      </c>
      <c r="AW43" s="355">
        <f t="shared" ca="1" si="910"/>
        <v>-958.90415342465758</v>
      </c>
      <c r="AX43" s="355">
        <f t="shared" ca="1" si="910"/>
        <v>-987.91861643835614</v>
      </c>
      <c r="AY43" s="361">
        <f t="shared" ca="1" si="910"/>
        <v>-2940.6394038356166</v>
      </c>
      <c r="AZ43" s="367">
        <f t="shared" ca="1" si="910"/>
        <v>-11822.013371506851</v>
      </c>
      <c r="BA43" s="354">
        <f t="shared" ca="1" si="910"/>
        <v>-982.27843387978135</v>
      </c>
      <c r="BB43" s="355">
        <f t="shared" ca="1" si="910"/>
        <v>-916.15441912568315</v>
      </c>
      <c r="BC43" s="355">
        <f t="shared" ca="1" si="910"/>
        <v>-976.39653114754117</v>
      </c>
      <c r="BD43" s="356">
        <f t="shared" ca="1" si="910"/>
        <v>-2874.8293841530058</v>
      </c>
      <c r="BE43" s="355">
        <f t="shared" ca="1" si="910"/>
        <v>-942.05378688524593</v>
      </c>
      <c r="BF43" s="355">
        <f t="shared" ca="1" si="910"/>
        <v>-970.51462841530054</v>
      </c>
      <c r="BG43" s="355">
        <f t="shared" ca="1" si="910"/>
        <v>-936.36162295081965</v>
      </c>
      <c r="BH43" s="356">
        <f t="shared" ca="1" si="910"/>
        <v>-2848.9300382513661</v>
      </c>
      <c r="BI43" s="355">
        <f t="shared" ca="1" si="910"/>
        <v>-964.63272568306013</v>
      </c>
      <c r="BJ43" s="355">
        <f t="shared" ca="1" si="910"/>
        <v>-961.69177431694004</v>
      </c>
      <c r="BK43" s="355">
        <f t="shared" ca="1" si="910"/>
        <v>-927.82337704918029</v>
      </c>
      <c r="BL43" s="356">
        <f t="shared" ca="1" si="910"/>
        <v>-2854.1478770491804</v>
      </c>
      <c r="BM43" s="355">
        <f t="shared" ca="1" si="910"/>
        <v>-955.80987158469952</v>
      </c>
      <c r="BN43" s="355">
        <f t="shared" ca="1" si="910"/>
        <v>-922.13121311475402</v>
      </c>
      <c r="BO43" s="355">
        <f t="shared" ref="BO43:DZ43" ca="1" si="911">BO14-BO28</f>
        <v>-949.92796885245912</v>
      </c>
      <c r="BP43" s="361">
        <f t="shared" ca="1" si="911"/>
        <v>-2827.8690535519127</v>
      </c>
      <c r="BQ43" s="367">
        <f t="shared" ca="1" si="911"/>
        <v>-11405.776353005465</v>
      </c>
      <c r="BR43" s="354">
        <f t="shared" ca="1" si="911"/>
        <v>-949.58150246575349</v>
      </c>
      <c r="BS43" s="355">
        <f t="shared" ca="1" si="911"/>
        <v>-855.02289753424668</v>
      </c>
      <c r="BT43" s="355">
        <f t="shared" ca="1" si="911"/>
        <v>-943.68348493150677</v>
      </c>
      <c r="BU43" s="356">
        <f t="shared" ca="1" si="911"/>
        <v>-2748.2878849315071</v>
      </c>
      <c r="BV43" s="355">
        <f t="shared" ca="1" si="911"/>
        <v>-910.38820273972601</v>
      </c>
      <c r="BW43" s="355">
        <f t="shared" ca="1" si="911"/>
        <v>-937.78546739726039</v>
      </c>
      <c r="BX43" s="355">
        <f t="shared" ca="1" si="911"/>
        <v>-904.68044383561642</v>
      </c>
      <c r="BY43" s="356">
        <f t="shared" ca="1" si="911"/>
        <v>-2752.854113972603</v>
      </c>
      <c r="BZ43" s="355">
        <f t="shared" ca="1" si="911"/>
        <v>-931.88744986301379</v>
      </c>
      <c r="CA43" s="355">
        <f t="shared" ca="1" si="911"/>
        <v>-928.93844109589031</v>
      </c>
      <c r="CB43" s="355">
        <f t="shared" ca="1" si="911"/>
        <v>-896.11880547945202</v>
      </c>
      <c r="CC43" s="356">
        <f t="shared" ca="1" si="911"/>
        <v>-2756.944696438356</v>
      </c>
      <c r="CD43" s="355">
        <f t="shared" ca="1" si="911"/>
        <v>-923.04042356164393</v>
      </c>
      <c r="CE43" s="355">
        <f t="shared" ca="1" si="911"/>
        <v>-890.41104657534243</v>
      </c>
      <c r="CF43" s="355">
        <f t="shared" ca="1" si="911"/>
        <v>-917.14240602739733</v>
      </c>
      <c r="CG43" s="361">
        <f t="shared" ca="1" si="911"/>
        <v>-2730.5938761643838</v>
      </c>
      <c r="CH43" s="367">
        <f t="shared" ca="1" si="911"/>
        <v>-10988.680571506851</v>
      </c>
      <c r="CI43" s="354">
        <f t="shared" ca="1" si="911"/>
        <v>-914.19339726027397</v>
      </c>
      <c r="CJ43" s="355">
        <f t="shared" ca="1" si="911"/>
        <v>-823.05944767123299</v>
      </c>
      <c r="CK43" s="355">
        <f t="shared" ca="1" si="911"/>
        <v>-908.29537972602748</v>
      </c>
      <c r="CL43" s="356">
        <f t="shared" ca="1" si="911"/>
        <v>-2645.5482246575343</v>
      </c>
      <c r="CM43" s="355">
        <f t="shared" ca="1" si="911"/>
        <v>-876.14164931506855</v>
      </c>
      <c r="CN43" s="355">
        <f t="shared" ca="1" si="911"/>
        <v>-902.39736219178099</v>
      </c>
      <c r="CO43" s="355">
        <f t="shared" ca="1" si="911"/>
        <v>-870.43389041095895</v>
      </c>
      <c r="CP43" s="356">
        <f t="shared" ca="1" si="911"/>
        <v>-2648.9729019178085</v>
      </c>
      <c r="CQ43" s="355">
        <f t="shared" ca="1" si="911"/>
        <v>-896.49934465753427</v>
      </c>
      <c r="CR43" s="355">
        <f t="shared" ca="1" si="911"/>
        <v>-893.55033589041102</v>
      </c>
      <c r="CS43" s="355">
        <f t="shared" ca="1" si="911"/>
        <v>-861.87225205479456</v>
      </c>
      <c r="CT43" s="356">
        <f t="shared" ca="1" si="911"/>
        <v>-2651.9219326027396</v>
      </c>
      <c r="CU43" s="355">
        <f t="shared" ca="1" si="911"/>
        <v>-887.65231835616453</v>
      </c>
      <c r="CV43" s="355">
        <f t="shared" ca="1" si="911"/>
        <v>-856.16449315068496</v>
      </c>
      <c r="CW43" s="355">
        <f t="shared" ca="1" si="911"/>
        <v>-881.75430082191781</v>
      </c>
      <c r="CX43" s="361">
        <f t="shared" ca="1" si="911"/>
        <v>-2625.5711123287674</v>
      </c>
      <c r="CY43" s="367">
        <f t="shared" ca="1" si="911"/>
        <v>-10572.014171506849</v>
      </c>
      <c r="CZ43" s="354">
        <f t="shared" ca="1" si="911"/>
        <v>-878.80529205479456</v>
      </c>
      <c r="DA43" s="355">
        <f t="shared" ca="1" si="911"/>
        <v>-791.09599780821918</v>
      </c>
      <c r="DB43" s="355">
        <f t="shared" ca="1" si="911"/>
        <v>-872.90727452054796</v>
      </c>
      <c r="DC43" s="356">
        <f t="shared" ca="1" si="911"/>
        <v>-2542.8085643835616</v>
      </c>
      <c r="DD43" s="355">
        <f t="shared" ca="1" si="911"/>
        <v>-841.89509589041097</v>
      </c>
      <c r="DE43" s="355">
        <f t="shared" ca="1" si="911"/>
        <v>-867.00925698630135</v>
      </c>
      <c r="DF43" s="355">
        <f t="shared" ca="1" si="911"/>
        <v>-836.18733698630137</v>
      </c>
      <c r="DG43" s="356">
        <f t="shared" ca="1" si="911"/>
        <v>-2545.0916898630139</v>
      </c>
      <c r="DH43" s="355">
        <f t="shared" ca="1" si="911"/>
        <v>-861.11123945205486</v>
      </c>
      <c r="DI43" s="355">
        <f t="shared" ca="1" si="911"/>
        <v>-858.1622306849315</v>
      </c>
      <c r="DJ43" s="355">
        <f t="shared" ca="1" si="911"/>
        <v>-827.62569863013698</v>
      </c>
      <c r="DK43" s="356">
        <f t="shared" ca="1" si="911"/>
        <v>-2546.8991687671232</v>
      </c>
      <c r="DL43" s="355">
        <f t="shared" ca="1" si="911"/>
        <v>-852.26421315068501</v>
      </c>
      <c r="DM43" s="355">
        <f t="shared" ca="1" si="911"/>
        <v>-821.91793972602738</v>
      </c>
      <c r="DN43" s="355">
        <f t="shared" ca="1" si="911"/>
        <v>-846.3661956164384</v>
      </c>
      <c r="DO43" s="361">
        <f t="shared" ca="1" si="911"/>
        <v>-2520.5483484931506</v>
      </c>
      <c r="DP43" s="367">
        <f t="shared" ca="1" si="911"/>
        <v>-10155.347771506849</v>
      </c>
      <c r="DQ43" s="354">
        <f t="shared" ca="1" si="911"/>
        <v>-841.11276830601082</v>
      </c>
      <c r="DR43" s="355">
        <f t="shared" ca="1" si="911"/>
        <v>-784.0962158469946</v>
      </c>
      <c r="DS43" s="355">
        <f t="shared" ca="1" si="911"/>
        <v>-835.23086557377053</v>
      </c>
      <c r="DT43" s="356">
        <f t="shared" ca="1" si="911"/>
        <v>-2460.4398497267762</v>
      </c>
      <c r="DU43" s="355">
        <f t="shared" ca="1" si="911"/>
        <v>-805.44185245901633</v>
      </c>
      <c r="DV43" s="355">
        <f t="shared" ca="1" si="911"/>
        <v>-829.34896284153012</v>
      </c>
      <c r="DW43" s="355">
        <f t="shared" ca="1" si="911"/>
        <v>-799.74968852459006</v>
      </c>
      <c r="DX43" s="356">
        <f t="shared" ca="1" si="911"/>
        <v>-2434.5405038251365</v>
      </c>
      <c r="DY43" s="355">
        <f t="shared" ca="1" si="911"/>
        <v>-823.4670601092896</v>
      </c>
      <c r="DZ43" s="355">
        <f t="shared" ca="1" si="911"/>
        <v>-820.52610874316952</v>
      </c>
      <c r="EA43" s="355">
        <f t="shared" ref="EA43:EX43" ca="1" si="912">EA14-EA28</f>
        <v>-791.21144262295081</v>
      </c>
      <c r="EB43" s="356">
        <f t="shared" ca="1" si="912"/>
        <v>-2435.2046114754098</v>
      </c>
      <c r="EC43" s="355">
        <f t="shared" ca="1" si="912"/>
        <v>-814.64420601092911</v>
      </c>
      <c r="ED43" s="355">
        <f t="shared" ca="1" si="912"/>
        <v>-785.51927868852465</v>
      </c>
      <c r="EE43" s="355">
        <f t="shared" ca="1" si="912"/>
        <v>-808.76230327868859</v>
      </c>
      <c r="EF43" s="361">
        <f t="shared" ca="1" si="912"/>
        <v>-2408.9257879781426</v>
      </c>
      <c r="EG43" s="367">
        <f t="shared" ca="1" si="912"/>
        <v>-9739.1107530054651</v>
      </c>
      <c r="EH43" s="354">
        <f t="shared" ca="1" si="912"/>
        <v>-808.02908164383564</v>
      </c>
      <c r="EI43" s="355">
        <f t="shared" ca="1" si="912"/>
        <v>-727.16909808219179</v>
      </c>
      <c r="EJ43" s="355">
        <f t="shared" ca="1" si="912"/>
        <v>-802.13106410958903</v>
      </c>
      <c r="EK43" s="356">
        <f t="shared" ca="1" si="912"/>
        <v>-2337.3292438356166</v>
      </c>
      <c r="EL43" s="355">
        <f t="shared" ca="1" si="912"/>
        <v>-773.40198904109582</v>
      </c>
      <c r="EM43" s="355">
        <f t="shared" ca="1" si="912"/>
        <v>-796.23304657534243</v>
      </c>
      <c r="EN43" s="355">
        <f t="shared" ca="1" si="912"/>
        <v>-767.69423013698633</v>
      </c>
      <c r="EO43" s="356">
        <f t="shared" ca="1" si="912"/>
        <v>-2337.3292657534248</v>
      </c>
      <c r="EP43" s="355">
        <f t="shared" ca="1" si="912"/>
        <v>-790.33502904109594</v>
      </c>
      <c r="EQ43" s="355">
        <f t="shared" ca="1" si="912"/>
        <v>-787.38602027397269</v>
      </c>
      <c r="ER43" s="355">
        <f t="shared" ca="1" si="912"/>
        <v>-759.13259178082194</v>
      </c>
      <c r="ES43" s="356">
        <f t="shared" ca="1" si="912"/>
        <v>-2336.8536410958905</v>
      </c>
      <c r="ET43" s="355">
        <f t="shared" ca="1" si="912"/>
        <v>-781.48800273972597</v>
      </c>
      <c r="EU43" s="355">
        <f t="shared" ca="1" si="912"/>
        <v>-753.42483287671234</v>
      </c>
      <c r="EV43" s="355">
        <f t="shared" ca="1" si="912"/>
        <v>-775.58998520547959</v>
      </c>
      <c r="EW43" s="361">
        <f t="shared" ca="1" si="912"/>
        <v>-2310.5028208219178</v>
      </c>
      <c r="EX43" s="367">
        <f t="shared" ca="1" si="912"/>
        <v>-9322.0149715068492</v>
      </c>
    </row>
    <row r="44" spans="1:155" hidden="1" outlineLevel="1">
      <c r="A44" s="320" t="s">
        <v>228</v>
      </c>
      <c r="B44" s="350">
        <f>B18-B36</f>
        <v>0</v>
      </c>
      <c r="C44" s="350">
        <f t="shared" ref="C44:BN44" ca="1" si="913">C18-C36</f>
        <v>0</v>
      </c>
      <c r="D44" s="350">
        <f t="shared" ca="1" si="913"/>
        <v>0</v>
      </c>
      <c r="E44" s="351">
        <f t="shared" ca="1" si="913"/>
        <v>0</v>
      </c>
      <c r="F44" s="350">
        <f t="shared" ca="1" si="913"/>
        <v>0</v>
      </c>
      <c r="G44" s="350">
        <f t="shared" ca="1" si="913"/>
        <v>0</v>
      </c>
      <c r="H44" s="350">
        <f t="shared" ca="1" si="913"/>
        <v>0</v>
      </c>
      <c r="I44" s="351">
        <f t="shared" ca="1" si="913"/>
        <v>0</v>
      </c>
      <c r="J44" s="350">
        <f t="shared" ca="1" si="913"/>
        <v>0</v>
      </c>
      <c r="K44" s="350">
        <f t="shared" ca="1" si="913"/>
        <v>0</v>
      </c>
      <c r="L44" s="350">
        <f t="shared" ca="1" si="913"/>
        <v>0</v>
      </c>
      <c r="M44" s="351">
        <f t="shared" ca="1" si="913"/>
        <v>0</v>
      </c>
      <c r="N44" s="350">
        <f t="shared" ca="1" si="913"/>
        <v>250000</v>
      </c>
      <c r="O44" s="350">
        <f t="shared" ca="1" si="913"/>
        <v>-694.44399999999996</v>
      </c>
      <c r="P44" s="350">
        <f t="shared" ca="1" si="913"/>
        <v>-694.44399999999996</v>
      </c>
      <c r="Q44" s="352">
        <f t="shared" ca="1" si="913"/>
        <v>248611.11199999999</v>
      </c>
      <c r="R44" s="353">
        <f t="shared" ca="1" si="913"/>
        <v>248611.11199999999</v>
      </c>
      <c r="S44" s="354">
        <f t="shared" ca="1" si="913"/>
        <v>-694.44399999999996</v>
      </c>
      <c r="T44" s="355">
        <f t="shared" ca="1" si="913"/>
        <v>-694.44399999999996</v>
      </c>
      <c r="U44" s="355">
        <f t="shared" ca="1" si="913"/>
        <v>-694.44399999999996</v>
      </c>
      <c r="V44" s="356">
        <f t="shared" ca="1" si="913"/>
        <v>-2083.3319999999999</v>
      </c>
      <c r="W44" s="355">
        <f t="shared" ca="1" si="913"/>
        <v>-694.44399999999996</v>
      </c>
      <c r="X44" s="355">
        <f t="shared" ca="1" si="913"/>
        <v>-694.44399999999996</v>
      </c>
      <c r="Y44" s="355">
        <f t="shared" ca="1" si="913"/>
        <v>-694.44399999999996</v>
      </c>
      <c r="Z44" s="356">
        <f t="shared" ca="1" si="913"/>
        <v>-2083.3319999999999</v>
      </c>
      <c r="AA44" s="355">
        <f t="shared" ca="1" si="913"/>
        <v>-694.44399999999996</v>
      </c>
      <c r="AB44" s="355">
        <f t="shared" ca="1" si="913"/>
        <v>-694.44399999999996</v>
      </c>
      <c r="AC44" s="355">
        <f t="shared" ca="1" si="913"/>
        <v>-694.44399999999996</v>
      </c>
      <c r="AD44" s="356">
        <f t="shared" ca="1" si="913"/>
        <v>-2083.3319999999999</v>
      </c>
      <c r="AE44" s="355">
        <f t="shared" ca="1" si="913"/>
        <v>-694.44399999999996</v>
      </c>
      <c r="AF44" s="355">
        <f t="shared" ca="1" si="913"/>
        <v>-694.44399999999996</v>
      </c>
      <c r="AG44" s="355">
        <f t="shared" ca="1" si="913"/>
        <v>-2194.444</v>
      </c>
      <c r="AH44" s="361">
        <f t="shared" ca="1" si="913"/>
        <v>-3583.3319999999999</v>
      </c>
      <c r="AI44" s="367">
        <f t="shared" ca="1" si="913"/>
        <v>-9833.3279999999995</v>
      </c>
      <c r="AJ44" s="354">
        <f t="shared" ca="1" si="913"/>
        <v>-4294.4439999999995</v>
      </c>
      <c r="AK44" s="355">
        <f t="shared" ca="1" si="913"/>
        <v>-694.44399999999996</v>
      </c>
      <c r="AL44" s="355">
        <f t="shared" ca="1" si="913"/>
        <v>-694.44399999999996</v>
      </c>
      <c r="AM44" s="356">
        <f t="shared" ca="1" si="913"/>
        <v>-5683.3320000000003</v>
      </c>
      <c r="AN44" s="355">
        <f t="shared" ca="1" si="913"/>
        <v>-694.44399999999996</v>
      </c>
      <c r="AO44" s="355">
        <f t="shared" ca="1" si="913"/>
        <v>-694.44399999999996</v>
      </c>
      <c r="AP44" s="355">
        <f t="shared" ca="1" si="913"/>
        <v>-694.44399999999996</v>
      </c>
      <c r="AQ44" s="356">
        <f t="shared" ca="1" si="913"/>
        <v>-2083.3319999999999</v>
      </c>
      <c r="AR44" s="355">
        <f t="shared" ca="1" si="913"/>
        <v>-694.44399999999996</v>
      </c>
      <c r="AS44" s="355">
        <f t="shared" ca="1" si="913"/>
        <v>-694.44399999999996</v>
      </c>
      <c r="AT44" s="355">
        <f t="shared" ca="1" si="913"/>
        <v>-694.44399999999996</v>
      </c>
      <c r="AU44" s="356">
        <f t="shared" ca="1" si="913"/>
        <v>-2083.3319999999999</v>
      </c>
      <c r="AV44" s="355">
        <f t="shared" ca="1" si="913"/>
        <v>-694.44399999999996</v>
      </c>
      <c r="AW44" s="355">
        <f t="shared" ca="1" si="913"/>
        <v>-694.44399999999996</v>
      </c>
      <c r="AX44" s="355">
        <f t="shared" ca="1" si="913"/>
        <v>-694.44399999999996</v>
      </c>
      <c r="AY44" s="361">
        <f t="shared" ca="1" si="913"/>
        <v>-2083.3319999999999</v>
      </c>
      <c r="AZ44" s="367">
        <f t="shared" ca="1" si="913"/>
        <v>-11933.328</v>
      </c>
      <c r="BA44" s="354">
        <f t="shared" ca="1" si="913"/>
        <v>-694.44399999999996</v>
      </c>
      <c r="BB44" s="355">
        <f t="shared" ca="1" si="913"/>
        <v>-694.44399999999996</v>
      </c>
      <c r="BC44" s="355">
        <f t="shared" ca="1" si="913"/>
        <v>-694.44399999999996</v>
      </c>
      <c r="BD44" s="356">
        <f t="shared" ca="1" si="913"/>
        <v>-2083.3319999999999</v>
      </c>
      <c r="BE44" s="355">
        <f t="shared" ca="1" si="913"/>
        <v>-694.44399999999996</v>
      </c>
      <c r="BF44" s="355">
        <f t="shared" ca="1" si="913"/>
        <v>-694.44399999999996</v>
      </c>
      <c r="BG44" s="355">
        <f t="shared" ca="1" si="913"/>
        <v>-694.44399999999996</v>
      </c>
      <c r="BH44" s="356">
        <f t="shared" ca="1" si="913"/>
        <v>-2083.3319999999999</v>
      </c>
      <c r="BI44" s="355">
        <f t="shared" ca="1" si="913"/>
        <v>-694.44399999999996</v>
      </c>
      <c r="BJ44" s="355">
        <f t="shared" ca="1" si="913"/>
        <v>-694.44399999999996</v>
      </c>
      <c r="BK44" s="355">
        <f t="shared" ca="1" si="913"/>
        <v>-694.44399999999996</v>
      </c>
      <c r="BL44" s="356">
        <f t="shared" ca="1" si="913"/>
        <v>-2083.3319999999999</v>
      </c>
      <c r="BM44" s="355">
        <f t="shared" ca="1" si="913"/>
        <v>-694.44399999999996</v>
      </c>
      <c r="BN44" s="355">
        <f t="shared" ca="1" si="913"/>
        <v>-694.44399999999996</v>
      </c>
      <c r="BO44" s="355">
        <f t="shared" ref="BO44:DZ44" ca="1" si="914">BO18-BO36</f>
        <v>-694.44399999999996</v>
      </c>
      <c r="BP44" s="361">
        <f t="shared" ca="1" si="914"/>
        <v>-2083.3319999999999</v>
      </c>
      <c r="BQ44" s="367">
        <f t="shared" ca="1" si="914"/>
        <v>-8333.3279999999995</v>
      </c>
      <c r="BR44" s="354">
        <f t="shared" ca="1" si="914"/>
        <v>-694.44399999999996</v>
      </c>
      <c r="BS44" s="355">
        <f t="shared" ca="1" si="914"/>
        <v>-694.44399999999996</v>
      </c>
      <c r="BT44" s="355">
        <f t="shared" ca="1" si="914"/>
        <v>-694.44399999999996</v>
      </c>
      <c r="BU44" s="356">
        <f t="shared" ca="1" si="914"/>
        <v>-2083.3319999999999</v>
      </c>
      <c r="BV44" s="355">
        <f t="shared" ca="1" si="914"/>
        <v>-694.44399999999996</v>
      </c>
      <c r="BW44" s="355">
        <f t="shared" ca="1" si="914"/>
        <v>-694.44399999999996</v>
      </c>
      <c r="BX44" s="355">
        <f t="shared" ca="1" si="914"/>
        <v>-694.44399999999996</v>
      </c>
      <c r="BY44" s="356">
        <f t="shared" ca="1" si="914"/>
        <v>-2083.3319999999999</v>
      </c>
      <c r="BZ44" s="355">
        <f t="shared" ca="1" si="914"/>
        <v>-694.44399999999996</v>
      </c>
      <c r="CA44" s="355">
        <f t="shared" ca="1" si="914"/>
        <v>-694.44399999999996</v>
      </c>
      <c r="CB44" s="355">
        <f t="shared" ca="1" si="914"/>
        <v>-694.44399999999996</v>
      </c>
      <c r="CC44" s="356">
        <f t="shared" ca="1" si="914"/>
        <v>-2083.3319999999999</v>
      </c>
      <c r="CD44" s="355">
        <f t="shared" ca="1" si="914"/>
        <v>-694.44399999999996</v>
      </c>
      <c r="CE44" s="355">
        <f t="shared" ca="1" si="914"/>
        <v>-694.44399999999996</v>
      </c>
      <c r="CF44" s="355">
        <f t="shared" ca="1" si="914"/>
        <v>-694.44399999999996</v>
      </c>
      <c r="CG44" s="361">
        <f t="shared" ca="1" si="914"/>
        <v>-2083.3319999999999</v>
      </c>
      <c r="CH44" s="367">
        <f t="shared" ca="1" si="914"/>
        <v>-8333.3279999999995</v>
      </c>
      <c r="CI44" s="354">
        <f t="shared" ca="1" si="914"/>
        <v>-694.44399999999996</v>
      </c>
      <c r="CJ44" s="355">
        <f t="shared" ca="1" si="914"/>
        <v>-694.44399999999996</v>
      </c>
      <c r="CK44" s="355">
        <f t="shared" ca="1" si="914"/>
        <v>-694.44399999999996</v>
      </c>
      <c r="CL44" s="356">
        <f t="shared" ca="1" si="914"/>
        <v>-2083.3319999999999</v>
      </c>
      <c r="CM44" s="355">
        <f t="shared" ca="1" si="914"/>
        <v>-694.44399999999996</v>
      </c>
      <c r="CN44" s="355">
        <f t="shared" ca="1" si="914"/>
        <v>-694.44399999999996</v>
      </c>
      <c r="CO44" s="355">
        <f t="shared" ca="1" si="914"/>
        <v>-694.44399999999996</v>
      </c>
      <c r="CP44" s="356">
        <f t="shared" ca="1" si="914"/>
        <v>-2083.3319999999999</v>
      </c>
      <c r="CQ44" s="355">
        <f t="shared" ca="1" si="914"/>
        <v>-694.44399999999996</v>
      </c>
      <c r="CR44" s="355">
        <f t="shared" ca="1" si="914"/>
        <v>-694.44399999999996</v>
      </c>
      <c r="CS44" s="355">
        <f t="shared" ca="1" si="914"/>
        <v>-694.44399999999996</v>
      </c>
      <c r="CT44" s="356">
        <f t="shared" ca="1" si="914"/>
        <v>-2083.3319999999999</v>
      </c>
      <c r="CU44" s="355">
        <f t="shared" ca="1" si="914"/>
        <v>-694.44399999999996</v>
      </c>
      <c r="CV44" s="355">
        <f t="shared" ca="1" si="914"/>
        <v>-694.44399999999996</v>
      </c>
      <c r="CW44" s="355">
        <f t="shared" ca="1" si="914"/>
        <v>-694.44399999999996</v>
      </c>
      <c r="CX44" s="361">
        <f t="shared" ca="1" si="914"/>
        <v>-2083.3319999999999</v>
      </c>
      <c r="CY44" s="367">
        <f t="shared" ca="1" si="914"/>
        <v>-8333.3279999999995</v>
      </c>
      <c r="CZ44" s="354">
        <f t="shared" ca="1" si="914"/>
        <v>-694.44399999999996</v>
      </c>
      <c r="DA44" s="355">
        <f t="shared" ca="1" si="914"/>
        <v>-694.44399999999996</v>
      </c>
      <c r="DB44" s="355">
        <f t="shared" ca="1" si="914"/>
        <v>-694.44399999999996</v>
      </c>
      <c r="DC44" s="356">
        <f t="shared" ca="1" si="914"/>
        <v>-2083.3319999999999</v>
      </c>
      <c r="DD44" s="355">
        <f t="shared" ca="1" si="914"/>
        <v>-694.44399999999996</v>
      </c>
      <c r="DE44" s="355">
        <f t="shared" ca="1" si="914"/>
        <v>-694.44399999999996</v>
      </c>
      <c r="DF44" s="355">
        <f t="shared" ca="1" si="914"/>
        <v>-694.44399999999996</v>
      </c>
      <c r="DG44" s="356">
        <f t="shared" ca="1" si="914"/>
        <v>-2083.3319999999999</v>
      </c>
      <c r="DH44" s="355">
        <f t="shared" ca="1" si="914"/>
        <v>-694.44399999999996</v>
      </c>
      <c r="DI44" s="355">
        <f t="shared" ca="1" si="914"/>
        <v>-694.44399999999996</v>
      </c>
      <c r="DJ44" s="355">
        <f t="shared" ca="1" si="914"/>
        <v>-694.44399999999996</v>
      </c>
      <c r="DK44" s="356">
        <f t="shared" ca="1" si="914"/>
        <v>-2083.3319999999999</v>
      </c>
      <c r="DL44" s="355">
        <f t="shared" ca="1" si="914"/>
        <v>-694.44399999999996</v>
      </c>
      <c r="DM44" s="355">
        <f t="shared" ca="1" si="914"/>
        <v>-694.44399999999996</v>
      </c>
      <c r="DN44" s="355">
        <f t="shared" ca="1" si="914"/>
        <v>-694.44399999999996</v>
      </c>
      <c r="DO44" s="361">
        <f t="shared" ca="1" si="914"/>
        <v>-2083.3319999999999</v>
      </c>
      <c r="DP44" s="367">
        <f t="shared" ca="1" si="914"/>
        <v>-8333.3279999999995</v>
      </c>
      <c r="DQ44" s="354">
        <f t="shared" ca="1" si="914"/>
        <v>-694.44399999999996</v>
      </c>
      <c r="DR44" s="355">
        <f t="shared" ca="1" si="914"/>
        <v>-694.44399999999996</v>
      </c>
      <c r="DS44" s="355">
        <f t="shared" ca="1" si="914"/>
        <v>-694.44399999999996</v>
      </c>
      <c r="DT44" s="356">
        <f t="shared" ca="1" si="914"/>
        <v>-2083.3319999999999</v>
      </c>
      <c r="DU44" s="355">
        <f t="shared" ca="1" si="914"/>
        <v>-694.44399999999996</v>
      </c>
      <c r="DV44" s="355">
        <f t="shared" ca="1" si="914"/>
        <v>-694.44399999999996</v>
      </c>
      <c r="DW44" s="355">
        <f t="shared" ca="1" si="914"/>
        <v>-694.44399999999996</v>
      </c>
      <c r="DX44" s="356">
        <f t="shared" ca="1" si="914"/>
        <v>-2083.3319999999999</v>
      </c>
      <c r="DY44" s="355">
        <f t="shared" ca="1" si="914"/>
        <v>-694.44399999999996</v>
      </c>
      <c r="DZ44" s="355">
        <f t="shared" ca="1" si="914"/>
        <v>-694.44399999999996</v>
      </c>
      <c r="EA44" s="355">
        <f t="shared" ref="EA44:EX44" ca="1" si="915">EA18-EA36</f>
        <v>-694.44399999999996</v>
      </c>
      <c r="EB44" s="356">
        <f t="shared" ca="1" si="915"/>
        <v>-2083.3319999999999</v>
      </c>
      <c r="EC44" s="355">
        <f t="shared" ca="1" si="915"/>
        <v>-694.44399999999996</v>
      </c>
      <c r="ED44" s="355">
        <f t="shared" ca="1" si="915"/>
        <v>-694.44399999999996</v>
      </c>
      <c r="EE44" s="355">
        <f t="shared" ca="1" si="915"/>
        <v>-694.44399999999996</v>
      </c>
      <c r="EF44" s="361">
        <f t="shared" ca="1" si="915"/>
        <v>-2083.3319999999999</v>
      </c>
      <c r="EG44" s="367">
        <f t="shared" ca="1" si="915"/>
        <v>-8333.3279999999995</v>
      </c>
      <c r="EH44" s="354">
        <f t="shared" ca="1" si="915"/>
        <v>-694.44399999999996</v>
      </c>
      <c r="EI44" s="355">
        <f t="shared" ca="1" si="915"/>
        <v>-694.44399999999996</v>
      </c>
      <c r="EJ44" s="355">
        <f t="shared" ca="1" si="915"/>
        <v>-694.44399999999996</v>
      </c>
      <c r="EK44" s="356">
        <f t="shared" ca="1" si="915"/>
        <v>-2083.3319999999999</v>
      </c>
      <c r="EL44" s="355">
        <f t="shared" ca="1" si="915"/>
        <v>-694.44399999999996</v>
      </c>
      <c r="EM44" s="355">
        <f t="shared" ca="1" si="915"/>
        <v>-694.44399999999996</v>
      </c>
      <c r="EN44" s="355">
        <f t="shared" ca="1" si="915"/>
        <v>-694.44399999999996</v>
      </c>
      <c r="EO44" s="356">
        <f t="shared" ca="1" si="915"/>
        <v>-2083.3319999999999</v>
      </c>
      <c r="EP44" s="355">
        <f t="shared" ca="1" si="915"/>
        <v>-694.44399999999996</v>
      </c>
      <c r="EQ44" s="355">
        <f t="shared" ca="1" si="915"/>
        <v>-694.44399999999996</v>
      </c>
      <c r="ER44" s="355">
        <f t="shared" ca="1" si="915"/>
        <v>-694.44399999999996</v>
      </c>
      <c r="ES44" s="356">
        <f t="shared" ca="1" si="915"/>
        <v>-2083.3319999999999</v>
      </c>
      <c r="ET44" s="355">
        <f t="shared" ca="1" si="915"/>
        <v>-694.44399999999996</v>
      </c>
      <c r="EU44" s="355">
        <f t="shared" ca="1" si="915"/>
        <v>-694.44399999999996</v>
      </c>
      <c r="EV44" s="355">
        <f t="shared" ca="1" si="915"/>
        <v>-694.44399999999996</v>
      </c>
      <c r="EW44" s="361">
        <f t="shared" ca="1" si="915"/>
        <v>-2083.3319999999999</v>
      </c>
      <c r="EX44" s="367">
        <f t="shared" ca="1" si="915"/>
        <v>-8333.3279999999995</v>
      </c>
    </row>
    <row r="45" spans="1:155" hidden="1" outlineLevel="1">
      <c r="A45" s="378" t="s">
        <v>229</v>
      </c>
      <c r="B45" s="368">
        <f>B42+B43+B44</f>
        <v>0</v>
      </c>
      <c r="C45" s="368">
        <f t="shared" ref="C45:BN45" ca="1" si="916">C42+C43+C44</f>
        <v>0</v>
      </c>
      <c r="D45" s="368">
        <f t="shared" ca="1" si="916"/>
        <v>0</v>
      </c>
      <c r="E45" s="369">
        <f t="shared" ca="1" si="916"/>
        <v>0</v>
      </c>
      <c r="F45" s="368">
        <f t="shared" ca="1" si="916"/>
        <v>0</v>
      </c>
      <c r="G45" s="368">
        <f t="shared" ca="1" si="916"/>
        <v>0</v>
      </c>
      <c r="H45" s="368">
        <f t="shared" ca="1" si="916"/>
        <v>0</v>
      </c>
      <c r="I45" s="369">
        <f t="shared" ca="1" si="916"/>
        <v>0</v>
      </c>
      <c r="J45" s="368">
        <f t="shared" ca="1" si="916"/>
        <v>0</v>
      </c>
      <c r="K45" s="368">
        <f t="shared" ca="1" si="916"/>
        <v>0</v>
      </c>
      <c r="L45" s="368">
        <f t="shared" ca="1" si="916"/>
        <v>0</v>
      </c>
      <c r="M45" s="369">
        <f t="shared" ca="1" si="916"/>
        <v>0</v>
      </c>
      <c r="N45" s="368">
        <f t="shared" ca="1" si="916"/>
        <v>248617.68726885389</v>
      </c>
      <c r="O45" s="368">
        <f t="shared" ca="1" si="916"/>
        <v>-2447.7853019406393</v>
      </c>
      <c r="P45" s="368">
        <f t="shared" ca="1" si="916"/>
        <v>-2485.5886088159818</v>
      </c>
      <c r="Q45" s="370">
        <f t="shared" ca="1" si="916"/>
        <v>243684.31335809725</v>
      </c>
      <c r="R45" s="371">
        <f t="shared" ca="1" si="916"/>
        <v>243684.31335809725</v>
      </c>
      <c r="S45" s="372">
        <f t="shared" ca="1" si="916"/>
        <v>-2372.7966397488585</v>
      </c>
      <c r="T45" s="373">
        <f t="shared" ca="1" si="916"/>
        <v>-977.18164078995449</v>
      </c>
      <c r="U45" s="373">
        <f t="shared" ca="1" si="916"/>
        <v>671.68653278538795</v>
      </c>
      <c r="V45" s="374">
        <f t="shared" ca="1" si="916"/>
        <v>-2678.2917477534247</v>
      </c>
      <c r="W45" s="373">
        <f t="shared" ca="1" si="916"/>
        <v>1269.8213153196348</v>
      </c>
      <c r="X45" s="373">
        <f t="shared" ca="1" si="916"/>
        <v>-2676.0985286803652</v>
      </c>
      <c r="Y45" s="373">
        <f t="shared" ca="1" si="916"/>
        <v>-2285.8857707762559</v>
      </c>
      <c r="Z45" s="374">
        <f t="shared" ca="1" si="916"/>
        <v>-3692.1629841369863</v>
      </c>
      <c r="AA45" s="373">
        <f t="shared" ca="1" si="916"/>
        <v>-2355.1025871461188</v>
      </c>
      <c r="AB45" s="373">
        <f t="shared" ca="1" si="916"/>
        <v>-2455.4907983789958</v>
      </c>
      <c r="AC45" s="373">
        <f t="shared" ca="1" si="916"/>
        <v>-2425.7522477200914</v>
      </c>
      <c r="AD45" s="374">
        <f t="shared" ca="1" si="916"/>
        <v>-7236.345633245206</v>
      </c>
      <c r="AE45" s="373">
        <f t="shared" ca="1" si="916"/>
        <v>-2558.016264844749</v>
      </c>
      <c r="AF45" s="373">
        <f t="shared" ca="1" si="916"/>
        <v>-2413.5387485159818</v>
      </c>
      <c r="AG45" s="373">
        <f t="shared" ca="1" si="916"/>
        <v>-3950.2005036105024</v>
      </c>
      <c r="AH45" s="375">
        <f t="shared" ca="1" si="916"/>
        <v>-8921.7555169712341</v>
      </c>
      <c r="AI45" s="376">
        <f t="shared" ca="1" si="916"/>
        <v>-22528.555882106852</v>
      </c>
      <c r="AJ45" s="372">
        <f t="shared" ca="1" si="916"/>
        <v>-5937.4085345433787</v>
      </c>
      <c r="AK45" s="373">
        <f t="shared" ca="1" si="916"/>
        <v>-2445.2181909269407</v>
      </c>
      <c r="AL45" s="373">
        <f t="shared" ca="1" si="916"/>
        <v>-2292.9253620091326</v>
      </c>
      <c r="AM45" s="374">
        <f t="shared" ca="1" si="916"/>
        <v>-10675.552087479453</v>
      </c>
      <c r="AN45" s="373">
        <f t="shared" ca="1" si="916"/>
        <v>-2295.9321312557076</v>
      </c>
      <c r="AO45" s="373">
        <f t="shared" ca="1" si="916"/>
        <v>-2640.7104234748858</v>
      </c>
      <c r="AP45" s="373">
        <f t="shared" ca="1" si="916"/>
        <v>-2251.6392173515983</v>
      </c>
      <c r="AQ45" s="374">
        <f t="shared" ca="1" si="916"/>
        <v>-7188.2817720821913</v>
      </c>
      <c r="AR45" s="373">
        <f t="shared" ca="1" si="916"/>
        <v>-2319.7144819406394</v>
      </c>
      <c r="AS45" s="373">
        <f t="shared" ca="1" si="916"/>
        <v>-2420.1026931735159</v>
      </c>
      <c r="AT45" s="373">
        <f t="shared" ca="1" si="916"/>
        <v>-2391.5056942954338</v>
      </c>
      <c r="AU45" s="374">
        <f t="shared" ca="1" si="916"/>
        <v>-7131.3228694095887</v>
      </c>
      <c r="AV45" s="373">
        <f t="shared" ca="1" si="916"/>
        <v>-2522.6281596392696</v>
      </c>
      <c r="AW45" s="373">
        <f t="shared" ca="1" si="916"/>
        <v>-2379.2921950913242</v>
      </c>
      <c r="AX45" s="373">
        <f t="shared" ca="1" si="916"/>
        <v>-2414.8123984050226</v>
      </c>
      <c r="AY45" s="375">
        <f t="shared" ca="1" si="916"/>
        <v>-7316.7327531356168</v>
      </c>
      <c r="AZ45" s="376">
        <f t="shared" ca="1" si="916"/>
        <v>-32311.889482106853</v>
      </c>
      <c r="BA45" s="372">
        <f t="shared" ca="1" si="916"/>
        <v>-2299.3292555464482</v>
      </c>
      <c r="BB45" s="373">
        <f t="shared" ca="1" si="916"/>
        <v>-2442.4228127923498</v>
      </c>
      <c r="BC45" s="373">
        <f t="shared" ca="1" si="916"/>
        <v>-2254.8621978142078</v>
      </c>
      <c r="BD45" s="374">
        <f t="shared" ca="1" si="916"/>
        <v>-6996.6142661530066</v>
      </c>
      <c r="BE45" s="373">
        <f t="shared" ca="1" si="916"/>
        <v>-2259.1046085519129</v>
      </c>
      <c r="BF45" s="373">
        <f t="shared" ca="1" si="916"/>
        <v>-2602.663374081967</v>
      </c>
      <c r="BG45" s="373">
        <f t="shared" ca="1" si="916"/>
        <v>-2214.8272896174863</v>
      </c>
      <c r="BH45" s="374">
        <f t="shared" ca="1" si="916"/>
        <v>-7076.5952722513666</v>
      </c>
      <c r="BI45" s="373">
        <f t="shared" ca="1" si="916"/>
        <v>-2281.6835473497267</v>
      </c>
      <c r="BJ45" s="373">
        <f t="shared" ca="1" si="916"/>
        <v>-2382.0798159836067</v>
      </c>
      <c r="BK45" s="373">
        <f t="shared" ca="1" si="916"/>
        <v>-2354.7171590158468</v>
      </c>
      <c r="BL45" s="374">
        <f t="shared" ca="1" si="916"/>
        <v>-7018.4805223491803</v>
      </c>
      <c r="BM45" s="373">
        <f t="shared" ca="1" si="916"/>
        <v>-2484.621397251366</v>
      </c>
      <c r="BN45" s="373">
        <f t="shared" ca="1" si="916"/>
        <v>-2342.5192547814208</v>
      </c>
      <c r="BO45" s="373">
        <f t="shared" ref="BO45:DZ45" ca="1" si="917">BO42+BO43+BO44</f>
        <v>-2376.8217508191256</v>
      </c>
      <c r="BP45" s="375">
        <f t="shared" ca="1" si="917"/>
        <v>-7203.9624028519138</v>
      </c>
      <c r="BQ45" s="376">
        <f t="shared" ca="1" si="917"/>
        <v>-28295.652463605467</v>
      </c>
      <c r="BR45" s="372">
        <f t="shared" ca="1" si="917"/>
        <v>-2266.6323241324203</v>
      </c>
      <c r="BS45" s="373">
        <f t="shared" ca="1" si="917"/>
        <v>-2381.2912912009133</v>
      </c>
      <c r="BT45" s="373">
        <f t="shared" ca="1" si="917"/>
        <v>-2222.1491515981734</v>
      </c>
      <c r="BU45" s="374">
        <f t="shared" ca="1" si="917"/>
        <v>-6870.0727669315074</v>
      </c>
      <c r="BV45" s="373">
        <f t="shared" ca="1" si="917"/>
        <v>-2227.4390244063925</v>
      </c>
      <c r="BW45" s="373">
        <f t="shared" ca="1" si="917"/>
        <v>-2569.934213063927</v>
      </c>
      <c r="BX45" s="373">
        <f t="shared" ca="1" si="917"/>
        <v>-2183.1461105022831</v>
      </c>
      <c r="BY45" s="374">
        <f t="shared" ca="1" si="917"/>
        <v>-6980.519347972604</v>
      </c>
      <c r="BZ45" s="373">
        <f t="shared" ca="1" si="917"/>
        <v>-2248.9382715296806</v>
      </c>
      <c r="CA45" s="373">
        <f t="shared" ca="1" si="917"/>
        <v>-2349.3264827625571</v>
      </c>
      <c r="CB45" s="373">
        <f t="shared" ca="1" si="917"/>
        <v>-2323.0125874461187</v>
      </c>
      <c r="CC45" s="374">
        <f t="shared" ca="1" si="917"/>
        <v>-6921.277341738356</v>
      </c>
      <c r="CD45" s="373">
        <f t="shared" ca="1" si="917"/>
        <v>-2451.8519492283108</v>
      </c>
      <c r="CE45" s="373">
        <f t="shared" ca="1" si="917"/>
        <v>-2310.799088242009</v>
      </c>
      <c r="CF45" s="373">
        <f t="shared" ca="1" si="917"/>
        <v>-2344.0361879940638</v>
      </c>
      <c r="CG45" s="375">
        <f t="shared" ca="1" si="917"/>
        <v>-7106.687225464384</v>
      </c>
      <c r="CH45" s="376">
        <f t="shared" ca="1" si="917"/>
        <v>-27878.55668210685</v>
      </c>
      <c r="CI45" s="372">
        <f t="shared" ca="1" si="917"/>
        <v>-2231.2442189269404</v>
      </c>
      <c r="CJ45" s="373">
        <f t="shared" ca="1" si="917"/>
        <v>-2349.3278413378998</v>
      </c>
      <c r="CK45" s="373">
        <f t="shared" ca="1" si="917"/>
        <v>-2186.761046392694</v>
      </c>
      <c r="CL45" s="374">
        <f t="shared" ca="1" si="917"/>
        <v>-6767.3331066575338</v>
      </c>
      <c r="CM45" s="373">
        <f t="shared" ca="1" si="917"/>
        <v>-2193.1924709817354</v>
      </c>
      <c r="CN45" s="373">
        <f t="shared" ca="1" si="917"/>
        <v>-2534.5461078584476</v>
      </c>
      <c r="CO45" s="373">
        <f t="shared" ca="1" si="917"/>
        <v>-2148.8995570776256</v>
      </c>
      <c r="CP45" s="374">
        <f t="shared" ca="1" si="917"/>
        <v>-6876.6381359178085</v>
      </c>
      <c r="CQ45" s="373">
        <f t="shared" ca="1" si="917"/>
        <v>-2213.5501663242012</v>
      </c>
      <c r="CR45" s="373">
        <f t="shared" ca="1" si="917"/>
        <v>-2313.9383775570777</v>
      </c>
      <c r="CS45" s="373">
        <f t="shared" ca="1" si="917"/>
        <v>-2288.7660340214611</v>
      </c>
      <c r="CT45" s="374">
        <f t="shared" ca="1" si="917"/>
        <v>-6816.2545779027405</v>
      </c>
      <c r="CU45" s="373">
        <f t="shared" ca="1" si="917"/>
        <v>-2416.4638440228314</v>
      </c>
      <c r="CV45" s="373">
        <f t="shared" ca="1" si="917"/>
        <v>-2276.5525348173514</v>
      </c>
      <c r="CW45" s="373">
        <f t="shared" ca="1" si="917"/>
        <v>-2308.6480827885844</v>
      </c>
      <c r="CX45" s="375">
        <f t="shared" ca="1" si="917"/>
        <v>-7001.6644616287685</v>
      </c>
      <c r="CY45" s="376">
        <f t="shared" ca="1" si="917"/>
        <v>-27461.890282106848</v>
      </c>
      <c r="CZ45" s="372">
        <f t="shared" ca="1" si="917"/>
        <v>-2195.856113721461</v>
      </c>
      <c r="DA45" s="373">
        <f t="shared" ca="1" si="917"/>
        <v>-2317.3643914748859</v>
      </c>
      <c r="DB45" s="373">
        <f t="shared" ca="1" si="917"/>
        <v>-2151.3729411872146</v>
      </c>
      <c r="DC45" s="374">
        <f t="shared" ca="1" si="917"/>
        <v>-6664.593446383562</v>
      </c>
      <c r="DD45" s="373">
        <f t="shared" ca="1" si="917"/>
        <v>-2158.9459175570778</v>
      </c>
      <c r="DE45" s="373">
        <f t="shared" ca="1" si="917"/>
        <v>-2499.1580026529682</v>
      </c>
      <c r="DF45" s="373">
        <f t="shared" ca="1" si="917"/>
        <v>-2114.653003652968</v>
      </c>
      <c r="DG45" s="374">
        <f t="shared" ca="1" si="917"/>
        <v>-6772.7569238630149</v>
      </c>
      <c r="DH45" s="373">
        <f t="shared" ca="1" si="917"/>
        <v>-2178.1620611187218</v>
      </c>
      <c r="DI45" s="373">
        <f t="shared" ca="1" si="917"/>
        <v>-2278.5502723515983</v>
      </c>
      <c r="DJ45" s="373">
        <f t="shared" ca="1" si="917"/>
        <v>-2254.5194805968035</v>
      </c>
      <c r="DK45" s="374">
        <f t="shared" ca="1" si="917"/>
        <v>-6711.2318140671232</v>
      </c>
      <c r="DL45" s="373">
        <f t="shared" ca="1" si="917"/>
        <v>-2381.0757388173515</v>
      </c>
      <c r="DM45" s="373">
        <f t="shared" ca="1" si="917"/>
        <v>-2242.3059813926939</v>
      </c>
      <c r="DN45" s="373">
        <f t="shared" ca="1" si="917"/>
        <v>-2273.259977583105</v>
      </c>
      <c r="DO45" s="375">
        <f t="shared" ca="1" si="917"/>
        <v>-6896.6416977931513</v>
      </c>
      <c r="DP45" s="376">
        <f t="shared" ca="1" si="917"/>
        <v>-27045.223882106853</v>
      </c>
      <c r="DQ45" s="372">
        <f t="shared" ca="1" si="917"/>
        <v>-2158.1635899726775</v>
      </c>
      <c r="DR45" s="373">
        <f t="shared" ca="1" si="917"/>
        <v>-2310.3646095136614</v>
      </c>
      <c r="DS45" s="373">
        <f t="shared" ca="1" si="917"/>
        <v>-2113.6965322404371</v>
      </c>
      <c r="DT45" s="374">
        <f t="shared" ca="1" si="917"/>
        <v>-6582.2247317267756</v>
      </c>
      <c r="DU45" s="373">
        <f t="shared" ca="1" si="917"/>
        <v>-2122.4926741256832</v>
      </c>
      <c r="DV45" s="373">
        <f t="shared" ca="1" si="917"/>
        <v>-2461.4977085081969</v>
      </c>
      <c r="DW45" s="373">
        <f t="shared" ca="1" si="917"/>
        <v>-2078.215355191257</v>
      </c>
      <c r="DX45" s="374">
        <f t="shared" ca="1" si="917"/>
        <v>-6662.2057378251375</v>
      </c>
      <c r="DY45" s="373">
        <f t="shared" ca="1" si="917"/>
        <v>-2140.5178817759561</v>
      </c>
      <c r="DZ45" s="373">
        <f t="shared" ca="1" si="917"/>
        <v>-2240.9141504098361</v>
      </c>
      <c r="EA45" s="373">
        <f t="shared" ref="EA45:EX45" ca="1" si="918">EA42+EA43+EA44</f>
        <v>-2218.1052245896176</v>
      </c>
      <c r="EB45" s="374">
        <f t="shared" ca="1" si="918"/>
        <v>-6599.5372567754093</v>
      </c>
      <c r="EC45" s="373">
        <f t="shared" ca="1" si="918"/>
        <v>-2343.4557316775958</v>
      </c>
      <c r="ED45" s="373">
        <f t="shared" ca="1" si="918"/>
        <v>-2205.9073203551916</v>
      </c>
      <c r="EE45" s="373">
        <f t="shared" ca="1" si="918"/>
        <v>-2235.6560852453554</v>
      </c>
      <c r="EF45" s="375">
        <f t="shared" ca="1" si="918"/>
        <v>-6785.0191372781428</v>
      </c>
      <c r="EG45" s="376">
        <f t="shared" ca="1" si="918"/>
        <v>-26628.986863605467</v>
      </c>
      <c r="EH45" s="372">
        <f t="shared" ca="1" si="918"/>
        <v>-2125.0799033105022</v>
      </c>
      <c r="EI45" s="373">
        <f t="shared" ca="1" si="918"/>
        <v>-2253.4374917488585</v>
      </c>
      <c r="EJ45" s="373">
        <f t="shared" ca="1" si="918"/>
        <v>-2080.5967307762558</v>
      </c>
      <c r="EK45" s="374">
        <f t="shared" ca="1" si="918"/>
        <v>-6459.1141258356165</v>
      </c>
      <c r="EL45" s="373">
        <f t="shared" ca="1" si="918"/>
        <v>-2090.4528107077626</v>
      </c>
      <c r="EM45" s="373">
        <f t="shared" ca="1" si="918"/>
        <v>-2428.3817922420089</v>
      </c>
      <c r="EN45" s="373">
        <f t="shared" ca="1" si="918"/>
        <v>-2046.1598968036531</v>
      </c>
      <c r="EO45" s="374">
        <f t="shared" ca="1" si="918"/>
        <v>-6564.9944997534258</v>
      </c>
      <c r="EP45" s="373">
        <f t="shared" ca="1" si="918"/>
        <v>-2107.3858507077625</v>
      </c>
      <c r="EQ45" s="373">
        <f t="shared" ca="1" si="918"/>
        <v>-2207.7740619406395</v>
      </c>
      <c r="ER45" s="373">
        <f t="shared" ca="1" si="918"/>
        <v>-2186.0263737474888</v>
      </c>
      <c r="ES45" s="374">
        <f t="shared" ca="1" si="918"/>
        <v>-6501.1862863958904</v>
      </c>
      <c r="ET45" s="373">
        <f t="shared" ca="1" si="918"/>
        <v>-2310.2995284063927</v>
      </c>
      <c r="EU45" s="373">
        <f t="shared" ca="1" si="918"/>
        <v>-2173.8128745433792</v>
      </c>
      <c r="EV45" s="373">
        <f t="shared" ca="1" si="918"/>
        <v>-2202.4837671721461</v>
      </c>
      <c r="EW45" s="375">
        <f t="shared" ca="1" si="918"/>
        <v>-6686.5961701219185</v>
      </c>
      <c r="EX45" s="376">
        <f t="shared" ca="1" si="918"/>
        <v>-26211.891082106849</v>
      </c>
    </row>
    <row r="46" spans="1:155">
      <c r="EY46" s="493">
        <f ca="1">EY9-EY21</f>
        <v>25322</v>
      </c>
    </row>
  </sheetData>
  <conditionalFormatting sqref="A7:E7 J7:R7 EY7:XFD7">
    <cfRule type="expression" dxfId="131" priority="33">
      <formula>"И(СМЕЩ(A$1;0;-1;1;1)=ДАТА(ГОД(СМЕЩ(A$1;0;-1;1;1));12;31);СМЕЩ(A$1;0;-2;1;1)&lt;&gt;ДАТА(ГОД(СМЕЩ(A$1;0;-1;1;1));12;31))"</formula>
    </cfRule>
  </conditionalFormatting>
  <conditionalFormatting sqref="S7:AI7">
    <cfRule type="expression" dxfId="130" priority="32">
      <formula>"И(СМЕЩ(A$1;0;-1;1;1)=ДАТА(ГОД(СМЕЩ(A$1;0;-1;1;1));12;31);СМЕЩ(A$1;0;-2;1;1)&lt;&gt;ДАТА(ГОД(СМЕЩ(A$1;0;-1;1;1));12;31))"</formula>
    </cfRule>
  </conditionalFormatting>
  <conditionalFormatting sqref="DQ7:EG7">
    <cfRule type="expression" dxfId="129" priority="26">
      <formula>"И(СМЕЩ(A$1;0;-1;1;1)=ДАТА(ГОД(СМЕЩ(A$1;0;-1;1;1));12;31);СМЕЩ(A$1;0;-2;1;1)&lt;&gt;ДАТА(ГОД(СМЕЩ(A$1;0;-1;1;1));12;31))"</formula>
    </cfRule>
  </conditionalFormatting>
  <conditionalFormatting sqref="AJ7:AZ7">
    <cfRule type="expression" dxfId="128" priority="31">
      <formula>"И(СМЕЩ(A$1;0;-1;1;1)=ДАТА(ГОД(СМЕЩ(A$1;0;-1;1;1));12;31);СМЕЩ(A$1;0;-2;1;1)&lt;&gt;ДАТА(ГОД(СМЕЩ(A$1;0;-1;1;1));12;31))"</formula>
    </cfRule>
  </conditionalFormatting>
  <conditionalFormatting sqref="EH7:EX7">
    <cfRule type="expression" dxfId="127" priority="25">
      <formula>"И(СМЕЩ(A$1;0;-1;1;1)=ДАТА(ГОД(СМЕЩ(A$1;0;-1;1;1));12;31);СМЕЩ(A$1;0;-2;1;1)&lt;&gt;ДАТА(ГОД(СМЕЩ(A$1;0;-1;1;1));12;31))"</formula>
    </cfRule>
  </conditionalFormatting>
  <conditionalFormatting sqref="BA7:BQ7">
    <cfRule type="expression" dxfId="126" priority="30">
      <formula>"И(СМЕЩ(A$1;0;-1;1;1)=ДАТА(ГОД(СМЕЩ(A$1;0;-1;1;1));12;31);СМЕЩ(A$1;0;-2;1;1)&lt;&gt;ДАТА(ГОД(СМЕЩ(A$1;0;-1;1;1));12;31))"</formula>
    </cfRule>
  </conditionalFormatting>
  <conditionalFormatting sqref="BR7:CH7">
    <cfRule type="expression" dxfId="125" priority="29">
      <formula>"И(СМЕЩ(A$1;0;-1;1;1)=ДАТА(ГОД(СМЕЩ(A$1;0;-1;1;1));12;31);СМЕЩ(A$1;0;-2;1;1)&lt;&gt;ДАТА(ГОД(СМЕЩ(A$1;0;-1;1;1));12;31))"</formula>
    </cfRule>
  </conditionalFormatting>
  <conditionalFormatting sqref="CI7:CY7">
    <cfRule type="expression" dxfId="124" priority="28">
      <formula>"И(СМЕЩ(A$1;0;-1;1;1)=ДАТА(ГОД(СМЕЩ(A$1;0;-1;1;1));12;31);СМЕЩ(A$1;0;-2;1;1)&lt;&gt;ДАТА(ГОД(СМЕЩ(A$1;0;-1;1;1));12;31))"</formula>
    </cfRule>
  </conditionalFormatting>
  <conditionalFormatting sqref="CZ7:DP7">
    <cfRule type="expression" dxfId="123" priority="27">
      <formula>"И(СМЕЩ(A$1;0;-1;1;1)=ДАТА(ГОД(СМЕЩ(A$1;0;-1;1;1));12;31);СМЕЩ(A$1;0;-2;1;1)&lt;&gt;ДАТА(ГОД(СМЕЩ(A$1;0;-1;1;1));12;31))"</formula>
    </cfRule>
  </conditionalFormatting>
  <conditionalFormatting sqref="F7:I7">
    <cfRule type="expression" dxfId="122" priority="22">
      <formula>"И(СМЕЩ(A$1;0;-1;1;1)=ДАТА(ГОД(СМЕЩ(A$1;0;-1;1;1));12;31);СМЕЩ(A$1;0;-2;1;1)&lt;&gt;ДАТА(ГОД(СМЕЩ(A$1;0;-1;1;1));12;31))"</formula>
    </cfRule>
  </conditionalFormatting>
  <conditionalFormatting sqref="B7:EX14 B18:EX18 B28:EX28 B33:EX36 B38:EX45 B21:EX26 C27:EX27 B16">
    <cfRule type="expression" dxfId="121" priority="15">
      <formula>НачИнвП_Дата&gt;B$3</formula>
    </cfRule>
  </conditionalFormatting>
  <conditionalFormatting sqref="R42">
    <cfRule type="expression" dxfId="120" priority="13">
      <formula>НачИнвП_Дата&gt;R$3</formula>
    </cfRule>
  </conditionalFormatting>
  <conditionalFormatting sqref="B10:EX10">
    <cfRule type="expression" dxfId="119" priority="12">
      <formula>НачИнвП_Дата&gt;B$3</formula>
    </cfRule>
  </conditionalFormatting>
  <conditionalFormatting sqref="B9:EX9">
    <cfRule type="expression" dxfId="118" priority="11">
      <formula>НачИнвП_Дата&gt;B$3</formula>
    </cfRule>
  </conditionalFormatting>
  <conditionalFormatting sqref="B21:EX21">
    <cfRule type="expression" dxfId="117" priority="10">
      <formula>НачИнвП_Дата&gt;B$3</formula>
    </cfRule>
  </conditionalFormatting>
  <conditionalFormatting sqref="B36:EX36 B28:EX28 B22:EX22 B18:EX18 B14:EX14">
    <cfRule type="expression" dxfId="116" priority="9">
      <formula>НачИнвП_Дата&gt;B$3</formula>
    </cfRule>
  </conditionalFormatting>
  <conditionalFormatting sqref="B42:EX44">
    <cfRule type="expression" dxfId="115" priority="8">
      <formula>НачИнвП_Дата&gt;B$3</formula>
    </cfRule>
  </conditionalFormatting>
  <conditionalFormatting sqref="R45">
    <cfRule type="expression" dxfId="114" priority="7">
      <formula>НачИнвП_Дата&gt;R$3</formula>
    </cfRule>
  </conditionalFormatting>
  <conditionalFormatting sqref="B45:EX45">
    <cfRule type="expression" dxfId="113" priority="6">
      <formula>НачИнвП_Дата&gt;B$3</formula>
    </cfRule>
  </conditionalFormatting>
  <conditionalFormatting sqref="R41">
    <cfRule type="expression" dxfId="112" priority="5">
      <formula>НачИнвП_Дата&gt;R$3</formula>
    </cfRule>
  </conditionalFormatting>
  <conditionalFormatting sqref="B41:EX41">
    <cfRule type="expression" dxfId="111" priority="4">
      <formula>НачИнвП_Дата&gt;B$3</formula>
    </cfRule>
  </conditionalFormatting>
  <conditionalFormatting sqref="B37:EX37 B19:EX20 B15:EX17 B29:EX32">
    <cfRule type="expression" dxfId="110" priority="1">
      <formula>НачИнвП_Дата&gt;B$3</formula>
    </cfRule>
  </conditionalFormatting>
  <hyperlinks>
    <hyperlink ref="A23" location="Ф2!A33" display="Затраты текущей деятельности" xr:uid="{DB2E5782-E3BF-4314-B2A7-D2ED0F9D3D9A}"/>
    <hyperlink ref="A24" location="Ф2!A50" display="Затраты ИнвП деятельности" xr:uid="{A9458E96-9945-42F6-AC00-EB2093515A35}"/>
  </hyperlinks>
  <pageMargins left="0.19685039370078741" right="0.19685039370078741" top="0.19685039370078741" bottom="0.19685039370078741" header="0" footer="0"/>
  <pageSetup paperSize="9" fitToWidth="0" orientation="landscape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F63D3-598C-47EF-8B8C-CD5B313C64BA}">
  <sheetPr codeName="Лист13">
    <tabColor theme="5" tint="-0.249977111117893"/>
    <outlinePr summaryBelow="0"/>
    <pageSetUpPr fitToPage="1"/>
  </sheetPr>
  <dimension ref="A1:XFD87"/>
  <sheetViews>
    <sheetView topLeftCell="A16" workbookViewId="0">
      <selection activeCell="N35" sqref="N35"/>
    </sheetView>
  </sheetViews>
  <sheetFormatPr defaultRowHeight="15" outlineLevelRow="2" outlineLevelCol="2"/>
  <cols>
    <col min="1" max="1" width="64.5703125" customWidth="1"/>
    <col min="2" max="4" width="10.42578125" hidden="1" customWidth="1" outlineLevel="2"/>
    <col min="5" max="5" width="10.42578125" customWidth="1" outlineLevel="1" collapsed="1"/>
    <col min="6" max="8" width="10.42578125" hidden="1" customWidth="1" outlineLevel="2"/>
    <col min="9" max="9" width="10.42578125" customWidth="1" outlineLevel="1" collapsed="1"/>
    <col min="10" max="12" width="10.42578125" style="9" hidden="1" customWidth="1" outlineLevel="2"/>
    <col min="13" max="13" width="10.42578125" style="9" customWidth="1" outlineLevel="1" collapsed="1"/>
    <col min="14" max="15" width="10.42578125" style="9" customWidth="1" outlineLevel="2"/>
    <col min="16" max="16" width="10.42578125" customWidth="1" outlineLevel="2"/>
    <col min="17" max="17" width="10.42578125" customWidth="1" outlineLevel="1"/>
    <col min="18" max="18" width="10.42578125" customWidth="1"/>
    <col min="19" max="21" width="10.42578125" hidden="1" customWidth="1" outlineLevel="2"/>
    <col min="22" max="22" width="10.42578125" hidden="1" customWidth="1" outlineLevel="1"/>
    <col min="23" max="25" width="10.42578125" hidden="1" customWidth="1" outlineLevel="2"/>
    <col min="26" max="26" width="10.42578125" hidden="1" customWidth="1" outlineLevel="1"/>
    <col min="27" max="29" width="10.42578125" style="9" hidden="1" customWidth="1" outlineLevel="2"/>
    <col min="30" max="30" width="10.42578125" style="9" hidden="1" customWidth="1" outlineLevel="1"/>
    <col min="31" max="32" width="10.42578125" style="9" hidden="1" customWidth="1" outlineLevel="2"/>
    <col min="33" max="33" width="10.42578125" hidden="1" customWidth="1" outlineLevel="2"/>
    <col min="34" max="34" width="10.42578125" hidden="1" customWidth="1" outlineLevel="1"/>
    <col min="35" max="35" width="10.42578125" customWidth="1" collapsed="1"/>
    <col min="36" max="38" width="10.42578125" hidden="1" customWidth="1" outlineLevel="2"/>
    <col min="39" max="39" width="10.42578125" hidden="1" customWidth="1" outlineLevel="1"/>
    <col min="40" max="42" width="10.42578125" hidden="1" customWidth="1" outlineLevel="2"/>
    <col min="43" max="43" width="10.42578125" hidden="1" customWidth="1" outlineLevel="1"/>
    <col min="44" max="46" width="10.42578125" style="9" hidden="1" customWidth="1" outlineLevel="2"/>
    <col min="47" max="47" width="10.42578125" style="9" hidden="1" customWidth="1" outlineLevel="1"/>
    <col min="48" max="49" width="10.42578125" style="9" hidden="1" customWidth="1" outlineLevel="2"/>
    <col min="50" max="50" width="10.42578125" hidden="1" customWidth="1" outlineLevel="2"/>
    <col min="51" max="51" width="10.42578125" hidden="1" customWidth="1" outlineLevel="1"/>
    <col min="52" max="52" width="10.42578125" customWidth="1" collapsed="1"/>
    <col min="53" max="55" width="10.42578125" hidden="1" customWidth="1" outlineLevel="2"/>
    <col min="56" max="56" width="10.42578125" hidden="1" customWidth="1" outlineLevel="1"/>
    <col min="57" max="59" width="10.42578125" hidden="1" customWidth="1" outlineLevel="2"/>
    <col min="60" max="60" width="10.42578125" hidden="1" customWidth="1" outlineLevel="1"/>
    <col min="61" max="63" width="10.42578125" style="9" hidden="1" customWidth="1" outlineLevel="2"/>
    <col min="64" max="64" width="10.42578125" style="9" hidden="1" customWidth="1" outlineLevel="1"/>
    <col min="65" max="66" width="10.42578125" style="9" hidden="1" customWidth="1" outlineLevel="2"/>
    <col min="67" max="67" width="10.42578125" hidden="1" customWidth="1" outlineLevel="2"/>
    <col min="68" max="68" width="10.42578125" hidden="1" customWidth="1" outlineLevel="1"/>
    <col min="69" max="69" width="10.42578125" customWidth="1" collapsed="1"/>
    <col min="70" max="72" width="10.42578125" hidden="1" customWidth="1" outlineLevel="2"/>
    <col min="73" max="73" width="10.42578125" hidden="1" customWidth="1" outlineLevel="1"/>
    <col min="74" max="76" width="10.42578125" hidden="1" customWidth="1" outlineLevel="2"/>
    <col min="77" max="77" width="10.42578125" hidden="1" customWidth="1" outlineLevel="1"/>
    <col min="78" max="80" width="10.42578125" style="9" hidden="1" customWidth="1" outlineLevel="2"/>
    <col min="81" max="81" width="10.42578125" style="9" hidden="1" customWidth="1" outlineLevel="1"/>
    <col min="82" max="83" width="10.42578125" style="9" hidden="1" customWidth="1" outlineLevel="2"/>
    <col min="84" max="84" width="10.42578125" hidden="1" customWidth="1" outlineLevel="2"/>
    <col min="85" max="85" width="10.42578125" hidden="1" customWidth="1" outlineLevel="1"/>
    <col min="86" max="86" width="10.42578125" customWidth="1" collapsed="1"/>
    <col min="87" max="89" width="10.42578125" hidden="1" customWidth="1" outlineLevel="2"/>
    <col min="90" max="90" width="10.42578125" hidden="1" customWidth="1" outlineLevel="1"/>
    <col min="91" max="93" width="10.42578125" hidden="1" customWidth="1" outlineLevel="2"/>
    <col min="94" max="94" width="10.42578125" hidden="1" customWidth="1" outlineLevel="1"/>
    <col min="95" max="97" width="10.42578125" style="9" hidden="1" customWidth="1" outlineLevel="2"/>
    <col min="98" max="98" width="10.42578125" style="9" hidden="1" customWidth="1" outlineLevel="1"/>
    <col min="99" max="100" width="10.42578125" style="9" hidden="1" customWidth="1" outlineLevel="2"/>
    <col min="101" max="101" width="10.42578125" hidden="1" customWidth="1" outlineLevel="2"/>
    <col min="102" max="102" width="10.42578125" hidden="1" customWidth="1" outlineLevel="1"/>
    <col min="103" max="103" width="10.42578125" customWidth="1" collapsed="1"/>
    <col min="104" max="106" width="10.42578125" hidden="1" customWidth="1" outlineLevel="2"/>
    <col min="107" max="107" width="10.42578125" hidden="1" customWidth="1" outlineLevel="1"/>
    <col min="108" max="110" width="10.42578125" hidden="1" customWidth="1" outlineLevel="2"/>
    <col min="111" max="111" width="10.42578125" hidden="1" customWidth="1" outlineLevel="1"/>
    <col min="112" max="114" width="10.42578125" style="9" hidden="1" customWidth="1" outlineLevel="2"/>
    <col min="115" max="115" width="10.42578125" style="9" hidden="1" customWidth="1" outlineLevel="1"/>
    <col min="116" max="117" width="10.42578125" style="9" hidden="1" customWidth="1" outlineLevel="2"/>
    <col min="118" max="118" width="10.42578125" hidden="1" customWidth="1" outlineLevel="2"/>
    <col min="119" max="119" width="10.42578125" hidden="1" customWidth="1" outlineLevel="1"/>
    <col min="120" max="120" width="10.42578125" customWidth="1" collapsed="1"/>
    <col min="121" max="123" width="10.42578125" hidden="1" customWidth="1" outlineLevel="2"/>
    <col min="124" max="124" width="10.42578125" hidden="1" customWidth="1" outlineLevel="1"/>
    <col min="125" max="127" width="10.42578125" hidden="1" customWidth="1" outlineLevel="2"/>
    <col min="128" max="128" width="10.42578125" hidden="1" customWidth="1" outlineLevel="1"/>
    <col min="129" max="131" width="10.42578125" style="9" hidden="1" customWidth="1" outlineLevel="2"/>
    <col min="132" max="132" width="10.42578125" style="9" hidden="1" customWidth="1" outlineLevel="1"/>
    <col min="133" max="134" width="10.42578125" style="9" hidden="1" customWidth="1" outlineLevel="2"/>
    <col min="135" max="135" width="10.42578125" hidden="1" customWidth="1" outlineLevel="2"/>
    <col min="136" max="136" width="10.42578125" hidden="1" customWidth="1" outlineLevel="1"/>
    <col min="137" max="137" width="10.42578125" customWidth="1" collapsed="1"/>
    <col min="138" max="140" width="10.42578125" hidden="1" customWidth="1" outlineLevel="2"/>
    <col min="141" max="141" width="10.42578125" hidden="1" customWidth="1" outlineLevel="1"/>
    <col min="142" max="144" width="10.42578125" hidden="1" customWidth="1" outlineLevel="2"/>
    <col min="145" max="145" width="10.42578125" hidden="1" customWidth="1" outlineLevel="1"/>
    <col min="146" max="148" width="10.42578125" style="9" hidden="1" customWidth="1" outlineLevel="2"/>
    <col min="149" max="149" width="10.42578125" style="9" hidden="1" customWidth="1" outlineLevel="1"/>
    <col min="150" max="151" width="10.42578125" style="9" hidden="1" customWidth="1" outlineLevel="2"/>
    <col min="152" max="152" width="10.42578125" hidden="1" customWidth="1" outlineLevel="2"/>
    <col min="153" max="153" width="10.42578125" hidden="1" customWidth="1" outlineLevel="1"/>
    <col min="154" max="154" width="10.42578125" customWidth="1" collapsed="1"/>
    <col min="155" max="155" width="12.42578125" customWidth="1"/>
  </cols>
  <sheetData>
    <row r="1" spans="1:16384">
      <c r="A1" t="s">
        <v>244</v>
      </c>
      <c r="F1" s="215"/>
      <c r="I1" s="196"/>
    </row>
    <row r="2" spans="1:16384" ht="18.75">
      <c r="A2" s="176" t="s">
        <v>230</v>
      </c>
      <c r="L2"/>
      <c r="ER2"/>
    </row>
    <row r="3" spans="1:16384" s="12" customFormat="1" ht="12" outlineLevel="1">
      <c r="A3" s="10"/>
      <c r="B3" s="11">
        <f>DATE(YEAR(НачИнвП_Дата),1,1)</f>
        <v>44197</v>
      </c>
      <c r="C3" s="11">
        <f t="shared" ref="C3:AH3" ca="1" si="0">IF(AND(EOMONTH(OFFSET(C3,0,-1,1,1),0)=EOMONTH(OFFSET(C3,0,-1,1,1),
                  INT((MONTH(OFFSET(C3,0,-1,1,1))+2)/3)*3-MONTH(OFFSET(C3,0,-1,1,1))),
                  EOMONTH(OFFSET(C3,0,-1,1,1),0)&lt;&gt;EOMONTH(OFFSET(C3,0,-2,1,1),0)),
                            EOMONTH(OFFSET(C3,0,-1,1,1),INT((MONTH(OFFSET(C3,0,-1,1,1))+2)/3)*3-MONTH(OFFSET(C3,0,-1,1,1))),
                            IF(AND(OFFSET(C3,0,-1,1,1)=DATE(YEAR(OFFSET(C3,0,-1,1,1)),12,31),
                                         OFFSET(C3,0,-2,1,1)&lt;&gt;DATE(YEAR(OFFSET(C3,0,-1,1,1)),12,31)),
                                   OFFSET(C3,0,-1,1,1),
                            EOMONTH(OFFSET(C3,0,-1,1,1),0)+1))</f>
        <v>44228</v>
      </c>
      <c r="D3" s="11">
        <f t="shared" ca="1" si="0"/>
        <v>44256</v>
      </c>
      <c r="E3" s="11">
        <f t="shared" ca="1" si="0"/>
        <v>44286</v>
      </c>
      <c r="F3" s="11">
        <f t="shared" ca="1" si="0"/>
        <v>44287</v>
      </c>
      <c r="G3" s="11">
        <f t="shared" ca="1" si="0"/>
        <v>44317</v>
      </c>
      <c r="H3" s="11">
        <f t="shared" ca="1" si="0"/>
        <v>44348</v>
      </c>
      <c r="I3" s="11">
        <f t="shared" ca="1" si="0"/>
        <v>44377</v>
      </c>
      <c r="J3" s="11">
        <f t="shared" ca="1" si="0"/>
        <v>44378</v>
      </c>
      <c r="K3" s="11">
        <f t="shared" ca="1" si="0"/>
        <v>44409</v>
      </c>
      <c r="L3" s="11">
        <f t="shared" ca="1" si="0"/>
        <v>44440</v>
      </c>
      <c r="M3" s="11">
        <f t="shared" ca="1" si="0"/>
        <v>44469</v>
      </c>
      <c r="N3" s="11">
        <f t="shared" ca="1" si="0"/>
        <v>44470</v>
      </c>
      <c r="O3" s="11">
        <f t="shared" ca="1" si="0"/>
        <v>44501</v>
      </c>
      <c r="P3" s="11">
        <f t="shared" ca="1" si="0"/>
        <v>44531</v>
      </c>
      <c r="Q3" s="11">
        <f t="shared" ca="1" si="0"/>
        <v>44561</v>
      </c>
      <c r="R3" s="11">
        <f t="shared" ca="1" si="0"/>
        <v>44561</v>
      </c>
      <c r="S3" s="11">
        <f t="shared" ca="1" si="0"/>
        <v>44562</v>
      </c>
      <c r="T3" s="11">
        <f t="shared" ca="1" si="0"/>
        <v>44593</v>
      </c>
      <c r="U3" s="11">
        <f t="shared" ca="1" si="0"/>
        <v>44621</v>
      </c>
      <c r="V3" s="11">
        <f t="shared" ca="1" si="0"/>
        <v>44651</v>
      </c>
      <c r="W3" s="11">
        <f t="shared" ca="1" si="0"/>
        <v>44652</v>
      </c>
      <c r="X3" s="11">
        <f t="shared" ca="1" si="0"/>
        <v>44682</v>
      </c>
      <c r="Y3" s="11">
        <f t="shared" ca="1" si="0"/>
        <v>44713</v>
      </c>
      <c r="Z3" s="11">
        <f t="shared" ca="1" si="0"/>
        <v>44742</v>
      </c>
      <c r="AA3" s="11">
        <f t="shared" ca="1" si="0"/>
        <v>44743</v>
      </c>
      <c r="AB3" s="11">
        <f t="shared" ca="1" si="0"/>
        <v>44774</v>
      </c>
      <c r="AC3" s="11">
        <f t="shared" ca="1" si="0"/>
        <v>44805</v>
      </c>
      <c r="AD3" s="11">
        <f t="shared" ca="1" si="0"/>
        <v>44834</v>
      </c>
      <c r="AE3" s="11">
        <f t="shared" ca="1" si="0"/>
        <v>44835</v>
      </c>
      <c r="AF3" s="11">
        <f t="shared" ca="1" si="0"/>
        <v>44866</v>
      </c>
      <c r="AG3" s="11">
        <f t="shared" ca="1" si="0"/>
        <v>44896</v>
      </c>
      <c r="AH3" s="11">
        <f t="shared" ca="1" si="0"/>
        <v>44926</v>
      </c>
      <c r="AI3" s="11">
        <f t="shared" ref="AI3:BN3" ca="1" si="1">IF(AND(EOMONTH(OFFSET(AI3,0,-1,1,1),0)=EOMONTH(OFFSET(AI3,0,-1,1,1),
                  INT((MONTH(OFFSET(AI3,0,-1,1,1))+2)/3)*3-MONTH(OFFSET(AI3,0,-1,1,1))),
                  EOMONTH(OFFSET(AI3,0,-1,1,1),0)&lt;&gt;EOMONTH(OFFSET(AI3,0,-2,1,1),0)),
                            EOMONTH(OFFSET(AI3,0,-1,1,1),INT((MONTH(OFFSET(AI3,0,-1,1,1))+2)/3)*3-MONTH(OFFSET(AI3,0,-1,1,1))),
                            IF(AND(OFFSET(AI3,0,-1,1,1)=DATE(YEAR(OFFSET(AI3,0,-1,1,1)),12,31),
                                         OFFSET(AI3,0,-2,1,1)&lt;&gt;DATE(YEAR(OFFSET(AI3,0,-1,1,1)),12,31)),
                                   OFFSET(AI3,0,-1,1,1),
                            EOMONTH(OFFSET(AI3,0,-1,1,1),0)+1))</f>
        <v>44926</v>
      </c>
      <c r="AJ3" s="11">
        <f t="shared" ca="1" si="1"/>
        <v>44927</v>
      </c>
      <c r="AK3" s="11">
        <f t="shared" ca="1" si="1"/>
        <v>44958</v>
      </c>
      <c r="AL3" s="11">
        <f t="shared" ca="1" si="1"/>
        <v>44986</v>
      </c>
      <c r="AM3" s="11">
        <f t="shared" ca="1" si="1"/>
        <v>45016</v>
      </c>
      <c r="AN3" s="11">
        <f t="shared" ca="1" si="1"/>
        <v>45017</v>
      </c>
      <c r="AO3" s="11">
        <f t="shared" ca="1" si="1"/>
        <v>45047</v>
      </c>
      <c r="AP3" s="11">
        <f t="shared" ca="1" si="1"/>
        <v>45078</v>
      </c>
      <c r="AQ3" s="11">
        <f t="shared" ca="1" si="1"/>
        <v>45107</v>
      </c>
      <c r="AR3" s="11">
        <f t="shared" ca="1" si="1"/>
        <v>45108</v>
      </c>
      <c r="AS3" s="11">
        <f t="shared" ca="1" si="1"/>
        <v>45139</v>
      </c>
      <c r="AT3" s="11">
        <f t="shared" ca="1" si="1"/>
        <v>45170</v>
      </c>
      <c r="AU3" s="11">
        <f t="shared" ca="1" si="1"/>
        <v>45199</v>
      </c>
      <c r="AV3" s="11">
        <f t="shared" ca="1" si="1"/>
        <v>45200</v>
      </c>
      <c r="AW3" s="11">
        <f t="shared" ca="1" si="1"/>
        <v>45231</v>
      </c>
      <c r="AX3" s="11">
        <f t="shared" ca="1" si="1"/>
        <v>45261</v>
      </c>
      <c r="AY3" s="11">
        <f t="shared" ca="1" si="1"/>
        <v>45291</v>
      </c>
      <c r="AZ3" s="11">
        <f t="shared" ca="1" si="1"/>
        <v>45291</v>
      </c>
      <c r="BA3" s="11">
        <f t="shared" ca="1" si="1"/>
        <v>45292</v>
      </c>
      <c r="BB3" s="11">
        <f t="shared" ca="1" si="1"/>
        <v>45323</v>
      </c>
      <c r="BC3" s="11">
        <f t="shared" ca="1" si="1"/>
        <v>45352</v>
      </c>
      <c r="BD3" s="11">
        <f t="shared" ca="1" si="1"/>
        <v>45382</v>
      </c>
      <c r="BE3" s="11">
        <f t="shared" ca="1" si="1"/>
        <v>45383</v>
      </c>
      <c r="BF3" s="11">
        <f t="shared" ca="1" si="1"/>
        <v>45413</v>
      </c>
      <c r="BG3" s="11">
        <f t="shared" ca="1" si="1"/>
        <v>45444</v>
      </c>
      <c r="BH3" s="11">
        <f t="shared" ca="1" si="1"/>
        <v>45473</v>
      </c>
      <c r="BI3" s="11">
        <f t="shared" ca="1" si="1"/>
        <v>45474</v>
      </c>
      <c r="BJ3" s="11">
        <f t="shared" ca="1" si="1"/>
        <v>45505</v>
      </c>
      <c r="BK3" s="11">
        <f t="shared" ca="1" si="1"/>
        <v>45536</v>
      </c>
      <c r="BL3" s="11">
        <f t="shared" ca="1" si="1"/>
        <v>45565</v>
      </c>
      <c r="BM3" s="11">
        <f t="shared" ca="1" si="1"/>
        <v>45566</v>
      </c>
      <c r="BN3" s="11">
        <f t="shared" ca="1" si="1"/>
        <v>45597</v>
      </c>
      <c r="BO3" s="11">
        <f t="shared" ref="BO3:CT3" ca="1" si="2">IF(AND(EOMONTH(OFFSET(BO3,0,-1,1,1),0)=EOMONTH(OFFSET(BO3,0,-1,1,1),
                  INT((MONTH(OFFSET(BO3,0,-1,1,1))+2)/3)*3-MONTH(OFFSET(BO3,0,-1,1,1))),
                  EOMONTH(OFFSET(BO3,0,-1,1,1),0)&lt;&gt;EOMONTH(OFFSET(BO3,0,-2,1,1),0)),
                            EOMONTH(OFFSET(BO3,0,-1,1,1),INT((MONTH(OFFSET(BO3,0,-1,1,1))+2)/3)*3-MONTH(OFFSET(BO3,0,-1,1,1))),
                            IF(AND(OFFSET(BO3,0,-1,1,1)=DATE(YEAR(OFFSET(BO3,0,-1,1,1)),12,31),
                                         OFFSET(BO3,0,-2,1,1)&lt;&gt;DATE(YEAR(OFFSET(BO3,0,-1,1,1)),12,31)),
                                   OFFSET(BO3,0,-1,1,1),
                            EOMONTH(OFFSET(BO3,0,-1,1,1),0)+1))</f>
        <v>45627</v>
      </c>
      <c r="BP3" s="11">
        <f t="shared" ca="1" si="2"/>
        <v>45657</v>
      </c>
      <c r="BQ3" s="11">
        <f t="shared" ca="1" si="2"/>
        <v>45657</v>
      </c>
      <c r="BR3" s="11">
        <f t="shared" ca="1" si="2"/>
        <v>45658</v>
      </c>
      <c r="BS3" s="11">
        <f t="shared" ca="1" si="2"/>
        <v>45689</v>
      </c>
      <c r="BT3" s="11">
        <f t="shared" ca="1" si="2"/>
        <v>45717</v>
      </c>
      <c r="BU3" s="11">
        <f t="shared" ca="1" si="2"/>
        <v>45747</v>
      </c>
      <c r="BV3" s="11">
        <f t="shared" ca="1" si="2"/>
        <v>45748</v>
      </c>
      <c r="BW3" s="11">
        <f t="shared" ca="1" si="2"/>
        <v>45778</v>
      </c>
      <c r="BX3" s="11">
        <f t="shared" ca="1" si="2"/>
        <v>45809</v>
      </c>
      <c r="BY3" s="11">
        <f t="shared" ca="1" si="2"/>
        <v>45838</v>
      </c>
      <c r="BZ3" s="11">
        <f t="shared" ca="1" si="2"/>
        <v>45839</v>
      </c>
      <c r="CA3" s="11">
        <f t="shared" ca="1" si="2"/>
        <v>45870</v>
      </c>
      <c r="CB3" s="11">
        <f t="shared" ca="1" si="2"/>
        <v>45901</v>
      </c>
      <c r="CC3" s="11">
        <f t="shared" ca="1" si="2"/>
        <v>45930</v>
      </c>
      <c r="CD3" s="11">
        <f t="shared" ca="1" si="2"/>
        <v>45931</v>
      </c>
      <c r="CE3" s="11">
        <f t="shared" ca="1" si="2"/>
        <v>45962</v>
      </c>
      <c r="CF3" s="11">
        <f t="shared" ca="1" si="2"/>
        <v>45992</v>
      </c>
      <c r="CG3" s="11">
        <f t="shared" ca="1" si="2"/>
        <v>46022</v>
      </c>
      <c r="CH3" s="11">
        <f t="shared" ca="1" si="2"/>
        <v>46022</v>
      </c>
      <c r="CI3" s="11">
        <f t="shared" ca="1" si="2"/>
        <v>46023</v>
      </c>
      <c r="CJ3" s="11">
        <f t="shared" ca="1" si="2"/>
        <v>46054</v>
      </c>
      <c r="CK3" s="11">
        <f t="shared" ca="1" si="2"/>
        <v>46082</v>
      </c>
      <c r="CL3" s="11">
        <f t="shared" ca="1" si="2"/>
        <v>46112</v>
      </c>
      <c r="CM3" s="11">
        <f t="shared" ca="1" si="2"/>
        <v>46113</v>
      </c>
      <c r="CN3" s="11">
        <f t="shared" ca="1" si="2"/>
        <v>46143</v>
      </c>
      <c r="CO3" s="11">
        <f t="shared" ca="1" si="2"/>
        <v>46174</v>
      </c>
      <c r="CP3" s="11">
        <f t="shared" ca="1" si="2"/>
        <v>46203</v>
      </c>
      <c r="CQ3" s="11">
        <f t="shared" ca="1" si="2"/>
        <v>46204</v>
      </c>
      <c r="CR3" s="11">
        <f t="shared" ca="1" si="2"/>
        <v>46235</v>
      </c>
      <c r="CS3" s="11">
        <f t="shared" ca="1" si="2"/>
        <v>46266</v>
      </c>
      <c r="CT3" s="11">
        <f t="shared" ca="1" si="2"/>
        <v>46295</v>
      </c>
      <c r="CU3" s="11">
        <f t="shared" ref="CU3:DZ3" ca="1" si="3">IF(AND(EOMONTH(OFFSET(CU3,0,-1,1,1),0)=EOMONTH(OFFSET(CU3,0,-1,1,1),
                  INT((MONTH(OFFSET(CU3,0,-1,1,1))+2)/3)*3-MONTH(OFFSET(CU3,0,-1,1,1))),
                  EOMONTH(OFFSET(CU3,0,-1,1,1),0)&lt;&gt;EOMONTH(OFFSET(CU3,0,-2,1,1),0)),
                            EOMONTH(OFFSET(CU3,0,-1,1,1),INT((MONTH(OFFSET(CU3,0,-1,1,1))+2)/3)*3-MONTH(OFFSET(CU3,0,-1,1,1))),
                            IF(AND(OFFSET(CU3,0,-1,1,1)=DATE(YEAR(OFFSET(CU3,0,-1,1,1)),12,31),
                                         OFFSET(CU3,0,-2,1,1)&lt;&gt;DATE(YEAR(OFFSET(CU3,0,-1,1,1)),12,31)),
                                   OFFSET(CU3,0,-1,1,1),
                            EOMONTH(OFFSET(CU3,0,-1,1,1),0)+1))</f>
        <v>46296</v>
      </c>
      <c r="CV3" s="11">
        <f t="shared" ca="1" si="3"/>
        <v>46327</v>
      </c>
      <c r="CW3" s="11">
        <f t="shared" ca="1" si="3"/>
        <v>46357</v>
      </c>
      <c r="CX3" s="11">
        <f t="shared" ca="1" si="3"/>
        <v>46387</v>
      </c>
      <c r="CY3" s="11">
        <f t="shared" ca="1" si="3"/>
        <v>46387</v>
      </c>
      <c r="CZ3" s="11">
        <f t="shared" ca="1" si="3"/>
        <v>46388</v>
      </c>
      <c r="DA3" s="11">
        <f t="shared" ca="1" si="3"/>
        <v>46419</v>
      </c>
      <c r="DB3" s="11">
        <f t="shared" ca="1" si="3"/>
        <v>46447</v>
      </c>
      <c r="DC3" s="11">
        <f t="shared" ca="1" si="3"/>
        <v>46477</v>
      </c>
      <c r="DD3" s="11">
        <f t="shared" ca="1" si="3"/>
        <v>46478</v>
      </c>
      <c r="DE3" s="11">
        <f t="shared" ca="1" si="3"/>
        <v>46508</v>
      </c>
      <c r="DF3" s="11">
        <f t="shared" ca="1" si="3"/>
        <v>46539</v>
      </c>
      <c r="DG3" s="11">
        <f t="shared" ca="1" si="3"/>
        <v>46568</v>
      </c>
      <c r="DH3" s="11">
        <f t="shared" ca="1" si="3"/>
        <v>46569</v>
      </c>
      <c r="DI3" s="11">
        <f t="shared" ca="1" si="3"/>
        <v>46600</v>
      </c>
      <c r="DJ3" s="11">
        <f t="shared" ca="1" si="3"/>
        <v>46631</v>
      </c>
      <c r="DK3" s="11">
        <f t="shared" ca="1" si="3"/>
        <v>46660</v>
      </c>
      <c r="DL3" s="11">
        <f t="shared" ca="1" si="3"/>
        <v>46661</v>
      </c>
      <c r="DM3" s="11">
        <f t="shared" ca="1" si="3"/>
        <v>46692</v>
      </c>
      <c r="DN3" s="11">
        <f t="shared" ca="1" si="3"/>
        <v>46722</v>
      </c>
      <c r="DO3" s="11">
        <f t="shared" ca="1" si="3"/>
        <v>46752</v>
      </c>
      <c r="DP3" s="11">
        <f t="shared" ca="1" si="3"/>
        <v>46752</v>
      </c>
      <c r="DQ3" s="11">
        <f t="shared" ca="1" si="3"/>
        <v>46753</v>
      </c>
      <c r="DR3" s="11">
        <f t="shared" ca="1" si="3"/>
        <v>46784</v>
      </c>
      <c r="DS3" s="11">
        <f t="shared" ca="1" si="3"/>
        <v>46813</v>
      </c>
      <c r="DT3" s="11">
        <f t="shared" ca="1" si="3"/>
        <v>46843</v>
      </c>
      <c r="DU3" s="11">
        <f t="shared" ca="1" si="3"/>
        <v>46844</v>
      </c>
      <c r="DV3" s="11">
        <f t="shared" ca="1" si="3"/>
        <v>46874</v>
      </c>
      <c r="DW3" s="11">
        <f t="shared" ca="1" si="3"/>
        <v>46905</v>
      </c>
      <c r="DX3" s="11">
        <f t="shared" ca="1" si="3"/>
        <v>46934</v>
      </c>
      <c r="DY3" s="11">
        <f t="shared" ca="1" si="3"/>
        <v>46935</v>
      </c>
      <c r="DZ3" s="11">
        <f t="shared" ca="1" si="3"/>
        <v>46966</v>
      </c>
      <c r="EA3" s="11">
        <f t="shared" ref="EA3:EX3" ca="1" si="4">IF(AND(EOMONTH(OFFSET(EA3,0,-1,1,1),0)=EOMONTH(OFFSET(EA3,0,-1,1,1),
                  INT((MONTH(OFFSET(EA3,0,-1,1,1))+2)/3)*3-MONTH(OFFSET(EA3,0,-1,1,1))),
                  EOMONTH(OFFSET(EA3,0,-1,1,1),0)&lt;&gt;EOMONTH(OFFSET(EA3,0,-2,1,1),0)),
                            EOMONTH(OFFSET(EA3,0,-1,1,1),INT((MONTH(OFFSET(EA3,0,-1,1,1))+2)/3)*3-MONTH(OFFSET(EA3,0,-1,1,1))),
                            IF(AND(OFFSET(EA3,0,-1,1,1)=DATE(YEAR(OFFSET(EA3,0,-1,1,1)),12,31),
                                         OFFSET(EA3,0,-2,1,1)&lt;&gt;DATE(YEAR(OFFSET(EA3,0,-1,1,1)),12,31)),
                                   OFFSET(EA3,0,-1,1,1),
                            EOMONTH(OFFSET(EA3,0,-1,1,1),0)+1))</f>
        <v>46997</v>
      </c>
      <c r="EB3" s="11">
        <f t="shared" ca="1" si="4"/>
        <v>47026</v>
      </c>
      <c r="EC3" s="11">
        <f t="shared" ca="1" si="4"/>
        <v>47027</v>
      </c>
      <c r="ED3" s="11">
        <f t="shared" ca="1" si="4"/>
        <v>47058</v>
      </c>
      <c r="EE3" s="11">
        <f t="shared" ca="1" si="4"/>
        <v>47088</v>
      </c>
      <c r="EF3" s="11">
        <f t="shared" ca="1" si="4"/>
        <v>47118</v>
      </c>
      <c r="EG3" s="11">
        <f t="shared" ca="1" si="4"/>
        <v>47118</v>
      </c>
      <c r="EH3" s="11">
        <f t="shared" ca="1" si="4"/>
        <v>47119</v>
      </c>
      <c r="EI3" s="11">
        <f t="shared" ca="1" si="4"/>
        <v>47150</v>
      </c>
      <c r="EJ3" s="11">
        <f t="shared" ca="1" si="4"/>
        <v>47178</v>
      </c>
      <c r="EK3" s="11">
        <f t="shared" ca="1" si="4"/>
        <v>47208</v>
      </c>
      <c r="EL3" s="11">
        <f t="shared" ca="1" si="4"/>
        <v>47209</v>
      </c>
      <c r="EM3" s="11">
        <f t="shared" ca="1" si="4"/>
        <v>47239</v>
      </c>
      <c r="EN3" s="11">
        <f t="shared" ca="1" si="4"/>
        <v>47270</v>
      </c>
      <c r="EO3" s="11">
        <f t="shared" ca="1" si="4"/>
        <v>47299</v>
      </c>
      <c r="EP3" s="11">
        <f t="shared" ca="1" si="4"/>
        <v>47300</v>
      </c>
      <c r="EQ3" s="11">
        <f t="shared" ca="1" si="4"/>
        <v>47331</v>
      </c>
      <c r="ER3" s="11">
        <f t="shared" ca="1" si="4"/>
        <v>47362</v>
      </c>
      <c r="ES3" s="11">
        <f t="shared" ca="1" si="4"/>
        <v>47391</v>
      </c>
      <c r="ET3" s="11">
        <f t="shared" ca="1" si="4"/>
        <v>47392</v>
      </c>
      <c r="EU3" s="11">
        <f t="shared" ca="1" si="4"/>
        <v>47423</v>
      </c>
      <c r="EV3" s="11">
        <f t="shared" ca="1" si="4"/>
        <v>47453</v>
      </c>
      <c r="EW3" s="11">
        <f t="shared" ca="1" si="4"/>
        <v>47483</v>
      </c>
      <c r="EX3" s="11">
        <f t="shared" ca="1" si="4"/>
        <v>47483</v>
      </c>
    </row>
    <row r="4" spans="1:16384" s="12" customFormat="1" ht="12" outlineLevel="1">
      <c r="A4" s="408" t="str">
        <f t="shared" ref="A4:BL4" ca="1" si="5">IFERROR(IF(AND(OFFSET(A3,0,-1,1,1)=DATE(YEAR(OFFSET(A3,0,-1,1,1)),12,31),
                              OFFSET(A3,0,-2,1,1)&lt;&gt;DATE(YEAR(OFFSET(A3,0,-1,1,1)),12,31)),
                         "+",""),"")</f>
        <v/>
      </c>
      <c r="B4" s="408" t="str">
        <f t="shared" ca="1" si="5"/>
        <v/>
      </c>
      <c r="C4" s="408" t="str">
        <f t="shared" ca="1" si="5"/>
        <v/>
      </c>
      <c r="D4" s="408" t="str">
        <f t="shared" ca="1" si="5"/>
        <v/>
      </c>
      <c r="E4" s="408" t="str">
        <f t="shared" ca="1" si="5"/>
        <v/>
      </c>
      <c r="F4" s="408" t="str">
        <f t="shared" ca="1" si="5"/>
        <v/>
      </c>
      <c r="G4" s="408" t="str">
        <f t="shared" ca="1" si="5"/>
        <v/>
      </c>
      <c r="H4" s="408" t="str">
        <f t="shared" ca="1" si="5"/>
        <v/>
      </c>
      <c r="I4" s="408" t="str">
        <f t="shared" ca="1" si="5"/>
        <v/>
      </c>
      <c r="J4" s="408" t="str">
        <f t="shared" ca="1" si="5"/>
        <v/>
      </c>
      <c r="K4" s="408" t="str">
        <f t="shared" ca="1" si="5"/>
        <v/>
      </c>
      <c r="L4" s="408" t="str">
        <f t="shared" ca="1" si="5"/>
        <v/>
      </c>
      <c r="M4" s="408" t="str">
        <f t="shared" ca="1" si="5"/>
        <v/>
      </c>
      <c r="N4" s="408" t="str">
        <f t="shared" ca="1" si="5"/>
        <v/>
      </c>
      <c r="O4" s="408" t="str">
        <f t="shared" ca="1" si="5"/>
        <v/>
      </c>
      <c r="P4" s="408" t="str">
        <f t="shared" ca="1" si="5"/>
        <v/>
      </c>
      <c r="Q4" s="408" t="str">
        <f t="shared" ca="1" si="5"/>
        <v/>
      </c>
      <c r="R4" s="408" t="str">
        <f t="shared" ca="1" si="5"/>
        <v>+</v>
      </c>
      <c r="S4" s="408" t="str">
        <f t="shared" ca="1" si="5"/>
        <v/>
      </c>
      <c r="T4" s="408" t="str">
        <f t="shared" ca="1" si="5"/>
        <v/>
      </c>
      <c r="U4" s="408" t="str">
        <f t="shared" ca="1" si="5"/>
        <v/>
      </c>
      <c r="V4" s="408" t="str">
        <f t="shared" ca="1" si="5"/>
        <v/>
      </c>
      <c r="W4" s="408" t="str">
        <f t="shared" ca="1" si="5"/>
        <v/>
      </c>
      <c r="X4" s="408" t="str">
        <f t="shared" ca="1" si="5"/>
        <v/>
      </c>
      <c r="Y4" s="408" t="str">
        <f t="shared" ca="1" si="5"/>
        <v/>
      </c>
      <c r="Z4" s="408" t="str">
        <f t="shared" ca="1" si="5"/>
        <v/>
      </c>
      <c r="AA4" s="408" t="str">
        <f t="shared" ca="1" si="5"/>
        <v/>
      </c>
      <c r="AB4" s="408" t="str">
        <f t="shared" ca="1" si="5"/>
        <v/>
      </c>
      <c r="AC4" s="408" t="str">
        <f t="shared" ca="1" si="5"/>
        <v/>
      </c>
      <c r="AD4" s="408" t="str">
        <f t="shared" ca="1" si="5"/>
        <v/>
      </c>
      <c r="AE4" s="408" t="str">
        <f t="shared" ca="1" si="5"/>
        <v/>
      </c>
      <c r="AF4" s="408" t="str">
        <f t="shared" ca="1" si="5"/>
        <v/>
      </c>
      <c r="AG4" s="408" t="str">
        <f t="shared" ca="1" si="5"/>
        <v/>
      </c>
      <c r="AH4" s="408" t="str">
        <f t="shared" ca="1" si="5"/>
        <v/>
      </c>
      <c r="AI4" s="408" t="str">
        <f t="shared" ca="1" si="5"/>
        <v>+</v>
      </c>
      <c r="AJ4" s="408" t="str">
        <f t="shared" ca="1" si="5"/>
        <v/>
      </c>
      <c r="AK4" s="408" t="str">
        <f t="shared" ca="1" si="5"/>
        <v/>
      </c>
      <c r="AL4" s="408" t="str">
        <f t="shared" ca="1" si="5"/>
        <v/>
      </c>
      <c r="AM4" s="408" t="str">
        <f t="shared" ca="1" si="5"/>
        <v/>
      </c>
      <c r="AN4" s="408" t="str">
        <f t="shared" ca="1" si="5"/>
        <v/>
      </c>
      <c r="AO4" s="408" t="str">
        <f t="shared" ca="1" si="5"/>
        <v/>
      </c>
      <c r="AP4" s="408" t="str">
        <f t="shared" ca="1" si="5"/>
        <v/>
      </c>
      <c r="AQ4" s="408" t="str">
        <f t="shared" ca="1" si="5"/>
        <v/>
      </c>
      <c r="AR4" s="408" t="str">
        <f t="shared" ca="1" si="5"/>
        <v/>
      </c>
      <c r="AS4" s="408" t="str">
        <f t="shared" ca="1" si="5"/>
        <v/>
      </c>
      <c r="AT4" s="408" t="str">
        <f t="shared" ca="1" si="5"/>
        <v/>
      </c>
      <c r="AU4" s="408" t="str">
        <f t="shared" ca="1" si="5"/>
        <v/>
      </c>
      <c r="AV4" s="408" t="str">
        <f t="shared" ca="1" si="5"/>
        <v/>
      </c>
      <c r="AW4" s="408" t="str">
        <f t="shared" ca="1" si="5"/>
        <v/>
      </c>
      <c r="AX4" s="408" t="str">
        <f t="shared" ca="1" si="5"/>
        <v/>
      </c>
      <c r="AY4" s="408" t="str">
        <f t="shared" ca="1" si="5"/>
        <v/>
      </c>
      <c r="AZ4" s="408" t="str">
        <f t="shared" ca="1" si="5"/>
        <v>+</v>
      </c>
      <c r="BA4" s="408" t="str">
        <f t="shared" ca="1" si="5"/>
        <v/>
      </c>
      <c r="BB4" s="408" t="str">
        <f t="shared" ca="1" si="5"/>
        <v/>
      </c>
      <c r="BC4" s="408" t="str">
        <f t="shared" ca="1" si="5"/>
        <v/>
      </c>
      <c r="BD4" s="408" t="str">
        <f t="shared" ca="1" si="5"/>
        <v/>
      </c>
      <c r="BE4" s="408" t="str">
        <f t="shared" ca="1" si="5"/>
        <v/>
      </c>
      <c r="BF4" s="408" t="str">
        <f t="shared" ca="1" si="5"/>
        <v/>
      </c>
      <c r="BG4" s="408" t="str">
        <f t="shared" ca="1" si="5"/>
        <v/>
      </c>
      <c r="BH4" s="408" t="str">
        <f t="shared" ca="1" si="5"/>
        <v/>
      </c>
      <c r="BI4" s="408" t="str">
        <f t="shared" ca="1" si="5"/>
        <v/>
      </c>
      <c r="BJ4" s="408" t="str">
        <f t="shared" ca="1" si="5"/>
        <v/>
      </c>
      <c r="BK4" s="408" t="str">
        <f t="shared" ca="1" si="5"/>
        <v/>
      </c>
      <c r="BL4" s="408" t="str">
        <f t="shared" ca="1" si="5"/>
        <v/>
      </c>
      <c r="BM4" s="408" t="str">
        <f t="shared" ref="BM4:DX4" ca="1" si="6">IFERROR(IF(AND(OFFSET(BM3,0,-1,1,1)=DATE(YEAR(OFFSET(BM3,0,-1,1,1)),12,31),
                              OFFSET(BM3,0,-2,1,1)&lt;&gt;DATE(YEAR(OFFSET(BM3,0,-1,1,1)),12,31)),
                         "+",""),"")</f>
        <v/>
      </c>
      <c r="BN4" s="408" t="str">
        <f t="shared" ca="1" si="6"/>
        <v/>
      </c>
      <c r="BO4" s="408" t="str">
        <f t="shared" ca="1" si="6"/>
        <v/>
      </c>
      <c r="BP4" s="408" t="str">
        <f t="shared" ca="1" si="6"/>
        <v/>
      </c>
      <c r="BQ4" s="408" t="str">
        <f t="shared" ca="1" si="6"/>
        <v>+</v>
      </c>
      <c r="BR4" s="408" t="str">
        <f t="shared" ca="1" si="6"/>
        <v/>
      </c>
      <c r="BS4" s="408" t="str">
        <f t="shared" ca="1" si="6"/>
        <v/>
      </c>
      <c r="BT4" s="408" t="str">
        <f t="shared" ca="1" si="6"/>
        <v/>
      </c>
      <c r="BU4" s="408" t="str">
        <f t="shared" ca="1" si="6"/>
        <v/>
      </c>
      <c r="BV4" s="408" t="str">
        <f t="shared" ca="1" si="6"/>
        <v/>
      </c>
      <c r="BW4" s="408" t="str">
        <f t="shared" ca="1" si="6"/>
        <v/>
      </c>
      <c r="BX4" s="408" t="str">
        <f t="shared" ca="1" si="6"/>
        <v/>
      </c>
      <c r="BY4" s="408" t="str">
        <f t="shared" ca="1" si="6"/>
        <v/>
      </c>
      <c r="BZ4" s="408" t="str">
        <f t="shared" ca="1" si="6"/>
        <v/>
      </c>
      <c r="CA4" s="408" t="str">
        <f t="shared" ca="1" si="6"/>
        <v/>
      </c>
      <c r="CB4" s="408" t="str">
        <f t="shared" ca="1" si="6"/>
        <v/>
      </c>
      <c r="CC4" s="408" t="str">
        <f t="shared" ca="1" si="6"/>
        <v/>
      </c>
      <c r="CD4" s="408" t="str">
        <f t="shared" ca="1" si="6"/>
        <v/>
      </c>
      <c r="CE4" s="408" t="str">
        <f t="shared" ca="1" si="6"/>
        <v/>
      </c>
      <c r="CF4" s="408" t="str">
        <f t="shared" ca="1" si="6"/>
        <v/>
      </c>
      <c r="CG4" s="408" t="str">
        <f t="shared" ca="1" si="6"/>
        <v/>
      </c>
      <c r="CH4" s="408" t="str">
        <f t="shared" ca="1" si="6"/>
        <v>+</v>
      </c>
      <c r="CI4" s="408" t="str">
        <f t="shared" ca="1" si="6"/>
        <v/>
      </c>
      <c r="CJ4" s="408" t="str">
        <f t="shared" ca="1" si="6"/>
        <v/>
      </c>
      <c r="CK4" s="408" t="str">
        <f t="shared" ca="1" si="6"/>
        <v/>
      </c>
      <c r="CL4" s="408" t="str">
        <f t="shared" ca="1" si="6"/>
        <v/>
      </c>
      <c r="CM4" s="408" t="str">
        <f t="shared" ca="1" si="6"/>
        <v/>
      </c>
      <c r="CN4" s="408" t="str">
        <f t="shared" ca="1" si="6"/>
        <v/>
      </c>
      <c r="CO4" s="408" t="str">
        <f t="shared" ca="1" si="6"/>
        <v/>
      </c>
      <c r="CP4" s="408" t="str">
        <f t="shared" ca="1" si="6"/>
        <v/>
      </c>
      <c r="CQ4" s="408" t="str">
        <f t="shared" ca="1" si="6"/>
        <v/>
      </c>
      <c r="CR4" s="408" t="str">
        <f t="shared" ca="1" si="6"/>
        <v/>
      </c>
      <c r="CS4" s="408" t="str">
        <f t="shared" ca="1" si="6"/>
        <v/>
      </c>
      <c r="CT4" s="408" t="str">
        <f t="shared" ca="1" si="6"/>
        <v/>
      </c>
      <c r="CU4" s="408" t="str">
        <f t="shared" ca="1" si="6"/>
        <v/>
      </c>
      <c r="CV4" s="408" t="str">
        <f t="shared" ca="1" si="6"/>
        <v/>
      </c>
      <c r="CW4" s="408" t="str">
        <f t="shared" ca="1" si="6"/>
        <v/>
      </c>
      <c r="CX4" s="408" t="str">
        <f t="shared" ca="1" si="6"/>
        <v/>
      </c>
      <c r="CY4" s="408" t="str">
        <f t="shared" ca="1" si="6"/>
        <v>+</v>
      </c>
      <c r="CZ4" s="408" t="str">
        <f t="shared" ca="1" si="6"/>
        <v/>
      </c>
      <c r="DA4" s="408" t="str">
        <f t="shared" ca="1" si="6"/>
        <v/>
      </c>
      <c r="DB4" s="408" t="str">
        <f t="shared" ca="1" si="6"/>
        <v/>
      </c>
      <c r="DC4" s="408" t="str">
        <f t="shared" ca="1" si="6"/>
        <v/>
      </c>
      <c r="DD4" s="408" t="str">
        <f t="shared" ca="1" si="6"/>
        <v/>
      </c>
      <c r="DE4" s="408" t="str">
        <f t="shared" ca="1" si="6"/>
        <v/>
      </c>
      <c r="DF4" s="408" t="str">
        <f t="shared" ca="1" si="6"/>
        <v/>
      </c>
      <c r="DG4" s="408" t="str">
        <f t="shared" ca="1" si="6"/>
        <v/>
      </c>
      <c r="DH4" s="408" t="str">
        <f t="shared" ca="1" si="6"/>
        <v/>
      </c>
      <c r="DI4" s="408" t="str">
        <f t="shared" ca="1" si="6"/>
        <v/>
      </c>
      <c r="DJ4" s="408" t="str">
        <f t="shared" ca="1" si="6"/>
        <v/>
      </c>
      <c r="DK4" s="408" t="str">
        <f t="shared" ca="1" si="6"/>
        <v/>
      </c>
      <c r="DL4" s="408" t="str">
        <f t="shared" ca="1" si="6"/>
        <v/>
      </c>
      <c r="DM4" s="408" t="str">
        <f t="shared" ca="1" si="6"/>
        <v/>
      </c>
      <c r="DN4" s="408" t="str">
        <f t="shared" ca="1" si="6"/>
        <v/>
      </c>
      <c r="DO4" s="408" t="str">
        <f t="shared" ca="1" si="6"/>
        <v/>
      </c>
      <c r="DP4" s="408" t="str">
        <f t="shared" ca="1" si="6"/>
        <v>+</v>
      </c>
      <c r="DQ4" s="408" t="str">
        <f t="shared" ca="1" si="6"/>
        <v/>
      </c>
      <c r="DR4" s="408" t="str">
        <f t="shared" ca="1" si="6"/>
        <v/>
      </c>
      <c r="DS4" s="408" t="str">
        <f t="shared" ca="1" si="6"/>
        <v/>
      </c>
      <c r="DT4" s="408" t="str">
        <f t="shared" ca="1" si="6"/>
        <v/>
      </c>
      <c r="DU4" s="408" t="str">
        <f t="shared" ca="1" si="6"/>
        <v/>
      </c>
      <c r="DV4" s="408" t="str">
        <f t="shared" ca="1" si="6"/>
        <v/>
      </c>
      <c r="DW4" s="408" t="str">
        <f t="shared" ca="1" si="6"/>
        <v/>
      </c>
      <c r="DX4" s="408" t="str">
        <f t="shared" ca="1" si="6"/>
        <v/>
      </c>
      <c r="DY4" s="408" t="str">
        <f t="shared" ref="DY4:GJ4" ca="1" si="7">IFERROR(IF(AND(OFFSET(DY3,0,-1,1,1)=DATE(YEAR(OFFSET(DY3,0,-1,1,1)),12,31),
                              OFFSET(DY3,0,-2,1,1)&lt;&gt;DATE(YEAR(OFFSET(DY3,0,-1,1,1)),12,31)),
                         "+",""),"")</f>
        <v/>
      </c>
      <c r="DZ4" s="408" t="str">
        <f t="shared" ca="1" si="7"/>
        <v/>
      </c>
      <c r="EA4" s="408" t="str">
        <f t="shared" ca="1" si="7"/>
        <v/>
      </c>
      <c r="EB4" s="408" t="str">
        <f t="shared" ca="1" si="7"/>
        <v/>
      </c>
      <c r="EC4" s="408" t="str">
        <f t="shared" ca="1" si="7"/>
        <v/>
      </c>
      <c r="ED4" s="408" t="str">
        <f t="shared" ca="1" si="7"/>
        <v/>
      </c>
      <c r="EE4" s="408" t="str">
        <f t="shared" ca="1" si="7"/>
        <v/>
      </c>
      <c r="EF4" s="408" t="str">
        <f t="shared" ca="1" si="7"/>
        <v/>
      </c>
      <c r="EG4" s="408" t="str">
        <f t="shared" ca="1" si="7"/>
        <v>+</v>
      </c>
      <c r="EH4" s="408" t="str">
        <f t="shared" ca="1" si="7"/>
        <v/>
      </c>
      <c r="EI4" s="408" t="str">
        <f t="shared" ca="1" si="7"/>
        <v/>
      </c>
      <c r="EJ4" s="408" t="str">
        <f t="shared" ca="1" si="7"/>
        <v/>
      </c>
      <c r="EK4" s="408" t="str">
        <f t="shared" ca="1" si="7"/>
        <v/>
      </c>
      <c r="EL4" s="408" t="str">
        <f t="shared" ca="1" si="7"/>
        <v/>
      </c>
      <c r="EM4" s="408" t="str">
        <f t="shared" ca="1" si="7"/>
        <v/>
      </c>
      <c r="EN4" s="408" t="str">
        <f t="shared" ca="1" si="7"/>
        <v/>
      </c>
      <c r="EO4" s="408" t="str">
        <f t="shared" ca="1" si="7"/>
        <v/>
      </c>
      <c r="EP4" s="408" t="str">
        <f t="shared" ca="1" si="7"/>
        <v/>
      </c>
      <c r="EQ4" s="408" t="str">
        <f t="shared" ca="1" si="7"/>
        <v/>
      </c>
      <c r="ER4" s="408" t="str">
        <f t="shared" ca="1" si="7"/>
        <v/>
      </c>
      <c r="ES4" s="408" t="str">
        <f t="shared" ca="1" si="7"/>
        <v/>
      </c>
      <c r="ET4" s="408" t="str">
        <f t="shared" ca="1" si="7"/>
        <v/>
      </c>
      <c r="EU4" s="408" t="str">
        <f t="shared" ca="1" si="7"/>
        <v/>
      </c>
      <c r="EV4" s="408" t="str">
        <f t="shared" ca="1" si="7"/>
        <v/>
      </c>
      <c r="EW4" s="408" t="str">
        <f t="shared" ca="1" si="7"/>
        <v/>
      </c>
      <c r="EX4" s="408" t="str">
        <f t="shared" ca="1" si="7"/>
        <v>+</v>
      </c>
      <c r="EY4" s="408" t="str">
        <f t="shared" ca="1" si="7"/>
        <v/>
      </c>
      <c r="EZ4" s="408" t="str">
        <f t="shared" ca="1" si="7"/>
        <v/>
      </c>
      <c r="FA4" s="408" t="str">
        <f t="shared" ca="1" si="7"/>
        <v/>
      </c>
      <c r="FB4" s="408" t="str">
        <f t="shared" ca="1" si="7"/>
        <v/>
      </c>
      <c r="FC4" s="408" t="str">
        <f t="shared" ca="1" si="7"/>
        <v/>
      </c>
      <c r="FD4" s="408" t="str">
        <f t="shared" ca="1" si="7"/>
        <v/>
      </c>
      <c r="FE4" s="408" t="str">
        <f t="shared" ca="1" si="7"/>
        <v/>
      </c>
      <c r="FF4" s="408" t="str">
        <f t="shared" ca="1" si="7"/>
        <v/>
      </c>
      <c r="FG4" s="408" t="str">
        <f t="shared" ca="1" si="7"/>
        <v/>
      </c>
      <c r="FH4" s="408" t="str">
        <f t="shared" ca="1" si="7"/>
        <v/>
      </c>
      <c r="FI4" s="408" t="str">
        <f t="shared" ca="1" si="7"/>
        <v/>
      </c>
      <c r="FJ4" s="408" t="str">
        <f t="shared" ca="1" si="7"/>
        <v/>
      </c>
      <c r="FK4" s="408" t="str">
        <f t="shared" ca="1" si="7"/>
        <v/>
      </c>
      <c r="FL4" s="408" t="str">
        <f t="shared" ca="1" si="7"/>
        <v/>
      </c>
      <c r="FM4" s="408" t="str">
        <f t="shared" ca="1" si="7"/>
        <v/>
      </c>
      <c r="FN4" s="408" t="str">
        <f t="shared" ca="1" si="7"/>
        <v/>
      </c>
      <c r="FO4" s="408" t="str">
        <f t="shared" ca="1" si="7"/>
        <v/>
      </c>
      <c r="FP4" s="408" t="str">
        <f t="shared" ca="1" si="7"/>
        <v/>
      </c>
      <c r="FQ4" s="408" t="str">
        <f t="shared" ca="1" si="7"/>
        <v/>
      </c>
      <c r="FR4" s="408" t="str">
        <f t="shared" ca="1" si="7"/>
        <v/>
      </c>
      <c r="FS4" s="408" t="str">
        <f t="shared" ca="1" si="7"/>
        <v/>
      </c>
      <c r="FT4" s="408" t="str">
        <f t="shared" ca="1" si="7"/>
        <v/>
      </c>
      <c r="FU4" s="408" t="str">
        <f t="shared" ca="1" si="7"/>
        <v/>
      </c>
      <c r="FV4" s="408" t="str">
        <f t="shared" ca="1" si="7"/>
        <v/>
      </c>
      <c r="FW4" s="408" t="str">
        <f t="shared" ca="1" si="7"/>
        <v/>
      </c>
      <c r="FX4" s="408" t="str">
        <f t="shared" ca="1" si="7"/>
        <v/>
      </c>
      <c r="FY4" s="408" t="str">
        <f t="shared" ca="1" si="7"/>
        <v/>
      </c>
      <c r="FZ4" s="408" t="str">
        <f t="shared" ca="1" si="7"/>
        <v/>
      </c>
      <c r="GA4" s="408" t="str">
        <f t="shared" ca="1" si="7"/>
        <v/>
      </c>
      <c r="GB4" s="408" t="str">
        <f t="shared" ca="1" si="7"/>
        <v/>
      </c>
      <c r="GC4" s="408" t="str">
        <f t="shared" ca="1" si="7"/>
        <v/>
      </c>
      <c r="GD4" s="408" t="str">
        <f t="shared" ca="1" si="7"/>
        <v/>
      </c>
      <c r="GE4" s="408" t="str">
        <f t="shared" ca="1" si="7"/>
        <v/>
      </c>
      <c r="GF4" s="408" t="str">
        <f t="shared" ca="1" si="7"/>
        <v/>
      </c>
      <c r="GG4" s="408" t="str">
        <f t="shared" ca="1" si="7"/>
        <v/>
      </c>
      <c r="GH4" s="408" t="str">
        <f t="shared" ca="1" si="7"/>
        <v/>
      </c>
      <c r="GI4" s="408" t="str">
        <f t="shared" ca="1" si="7"/>
        <v/>
      </c>
      <c r="GJ4" s="408" t="str">
        <f t="shared" ca="1" si="7"/>
        <v/>
      </c>
      <c r="GK4" s="408" t="str">
        <f t="shared" ref="GK4:IV4" ca="1" si="8">IFERROR(IF(AND(OFFSET(GK3,0,-1,1,1)=DATE(YEAR(OFFSET(GK3,0,-1,1,1)),12,31),
                              OFFSET(GK3,0,-2,1,1)&lt;&gt;DATE(YEAR(OFFSET(GK3,0,-1,1,1)),12,31)),
                         "+",""),"")</f>
        <v/>
      </c>
      <c r="GL4" s="408" t="str">
        <f t="shared" ca="1" si="8"/>
        <v/>
      </c>
      <c r="GM4" s="408" t="str">
        <f t="shared" ca="1" si="8"/>
        <v/>
      </c>
      <c r="GN4" s="408" t="str">
        <f t="shared" ca="1" si="8"/>
        <v/>
      </c>
      <c r="GO4" s="408" t="str">
        <f t="shared" ca="1" si="8"/>
        <v/>
      </c>
      <c r="GP4" s="408" t="str">
        <f t="shared" ca="1" si="8"/>
        <v/>
      </c>
      <c r="GQ4" s="408" t="str">
        <f t="shared" ca="1" si="8"/>
        <v/>
      </c>
      <c r="GR4" s="408" t="str">
        <f t="shared" ca="1" si="8"/>
        <v/>
      </c>
      <c r="GS4" s="408" t="str">
        <f t="shared" ca="1" si="8"/>
        <v/>
      </c>
      <c r="GT4" s="408" t="str">
        <f t="shared" ca="1" si="8"/>
        <v/>
      </c>
      <c r="GU4" s="408" t="str">
        <f t="shared" ca="1" si="8"/>
        <v/>
      </c>
      <c r="GV4" s="408" t="str">
        <f t="shared" ca="1" si="8"/>
        <v/>
      </c>
      <c r="GW4" s="408" t="str">
        <f t="shared" ca="1" si="8"/>
        <v/>
      </c>
      <c r="GX4" s="408" t="str">
        <f t="shared" ca="1" si="8"/>
        <v/>
      </c>
      <c r="GY4" s="408" t="str">
        <f t="shared" ca="1" si="8"/>
        <v/>
      </c>
      <c r="GZ4" s="408" t="str">
        <f t="shared" ca="1" si="8"/>
        <v/>
      </c>
      <c r="HA4" s="408" t="str">
        <f t="shared" ca="1" si="8"/>
        <v/>
      </c>
      <c r="HB4" s="408" t="str">
        <f t="shared" ca="1" si="8"/>
        <v/>
      </c>
      <c r="HC4" s="408" t="str">
        <f t="shared" ca="1" si="8"/>
        <v/>
      </c>
      <c r="HD4" s="408" t="str">
        <f t="shared" ca="1" si="8"/>
        <v/>
      </c>
      <c r="HE4" s="408" t="str">
        <f t="shared" ca="1" si="8"/>
        <v/>
      </c>
      <c r="HF4" s="408" t="str">
        <f t="shared" ca="1" si="8"/>
        <v/>
      </c>
      <c r="HG4" s="408" t="str">
        <f t="shared" ca="1" si="8"/>
        <v/>
      </c>
      <c r="HH4" s="408" t="str">
        <f t="shared" ca="1" si="8"/>
        <v/>
      </c>
      <c r="HI4" s="408" t="str">
        <f t="shared" ca="1" si="8"/>
        <v/>
      </c>
      <c r="HJ4" s="408" t="str">
        <f t="shared" ca="1" si="8"/>
        <v/>
      </c>
      <c r="HK4" s="408" t="str">
        <f t="shared" ca="1" si="8"/>
        <v/>
      </c>
      <c r="HL4" s="408" t="str">
        <f t="shared" ca="1" si="8"/>
        <v/>
      </c>
      <c r="HM4" s="408" t="str">
        <f t="shared" ca="1" si="8"/>
        <v/>
      </c>
      <c r="HN4" s="408" t="str">
        <f t="shared" ca="1" si="8"/>
        <v/>
      </c>
      <c r="HO4" s="408" t="str">
        <f t="shared" ca="1" si="8"/>
        <v/>
      </c>
      <c r="HP4" s="408" t="str">
        <f t="shared" ca="1" si="8"/>
        <v/>
      </c>
      <c r="HQ4" s="408" t="str">
        <f t="shared" ca="1" si="8"/>
        <v/>
      </c>
      <c r="HR4" s="408" t="str">
        <f t="shared" ca="1" si="8"/>
        <v/>
      </c>
      <c r="HS4" s="408" t="str">
        <f t="shared" ca="1" si="8"/>
        <v/>
      </c>
      <c r="HT4" s="408" t="str">
        <f t="shared" ca="1" si="8"/>
        <v/>
      </c>
      <c r="HU4" s="408" t="str">
        <f t="shared" ca="1" si="8"/>
        <v/>
      </c>
      <c r="HV4" s="408" t="str">
        <f t="shared" ca="1" si="8"/>
        <v/>
      </c>
      <c r="HW4" s="408" t="str">
        <f t="shared" ca="1" si="8"/>
        <v/>
      </c>
      <c r="HX4" s="408" t="str">
        <f t="shared" ca="1" si="8"/>
        <v/>
      </c>
      <c r="HY4" s="408" t="str">
        <f t="shared" ca="1" si="8"/>
        <v/>
      </c>
      <c r="HZ4" s="408" t="str">
        <f t="shared" ca="1" si="8"/>
        <v/>
      </c>
      <c r="IA4" s="408" t="str">
        <f t="shared" ca="1" si="8"/>
        <v/>
      </c>
      <c r="IB4" s="408" t="str">
        <f t="shared" ca="1" si="8"/>
        <v/>
      </c>
      <c r="IC4" s="408" t="str">
        <f t="shared" ca="1" si="8"/>
        <v/>
      </c>
      <c r="ID4" s="408" t="str">
        <f t="shared" ca="1" si="8"/>
        <v/>
      </c>
      <c r="IE4" s="408" t="str">
        <f t="shared" ca="1" si="8"/>
        <v/>
      </c>
      <c r="IF4" s="408" t="str">
        <f t="shared" ca="1" si="8"/>
        <v/>
      </c>
      <c r="IG4" s="408" t="str">
        <f t="shared" ca="1" si="8"/>
        <v/>
      </c>
      <c r="IH4" s="408" t="str">
        <f t="shared" ca="1" si="8"/>
        <v/>
      </c>
      <c r="II4" s="408" t="str">
        <f t="shared" ca="1" si="8"/>
        <v/>
      </c>
      <c r="IJ4" s="408" t="str">
        <f t="shared" ca="1" si="8"/>
        <v/>
      </c>
      <c r="IK4" s="408" t="str">
        <f t="shared" ca="1" si="8"/>
        <v/>
      </c>
      <c r="IL4" s="408" t="str">
        <f t="shared" ca="1" si="8"/>
        <v/>
      </c>
      <c r="IM4" s="408" t="str">
        <f t="shared" ca="1" si="8"/>
        <v/>
      </c>
      <c r="IN4" s="408" t="str">
        <f t="shared" ca="1" si="8"/>
        <v/>
      </c>
      <c r="IO4" s="408" t="str">
        <f t="shared" ca="1" si="8"/>
        <v/>
      </c>
      <c r="IP4" s="408" t="str">
        <f t="shared" ca="1" si="8"/>
        <v/>
      </c>
      <c r="IQ4" s="408" t="str">
        <f t="shared" ca="1" si="8"/>
        <v/>
      </c>
      <c r="IR4" s="408" t="str">
        <f t="shared" ca="1" si="8"/>
        <v/>
      </c>
      <c r="IS4" s="408" t="str">
        <f t="shared" ca="1" si="8"/>
        <v/>
      </c>
      <c r="IT4" s="408" t="str">
        <f t="shared" ca="1" si="8"/>
        <v/>
      </c>
      <c r="IU4" s="408" t="str">
        <f t="shared" ca="1" si="8"/>
        <v/>
      </c>
      <c r="IV4" s="408" t="str">
        <f t="shared" ca="1" si="8"/>
        <v/>
      </c>
      <c r="IW4" s="408" t="str">
        <f t="shared" ref="IW4:LH4" ca="1" si="9">IFERROR(IF(AND(OFFSET(IW3,0,-1,1,1)=DATE(YEAR(OFFSET(IW3,0,-1,1,1)),12,31),
                              OFFSET(IW3,0,-2,1,1)&lt;&gt;DATE(YEAR(OFFSET(IW3,0,-1,1,1)),12,31)),
                         "+",""),"")</f>
        <v/>
      </c>
      <c r="IX4" s="408" t="str">
        <f t="shared" ca="1" si="9"/>
        <v/>
      </c>
      <c r="IY4" s="408" t="str">
        <f t="shared" ca="1" si="9"/>
        <v/>
      </c>
      <c r="IZ4" s="408" t="str">
        <f t="shared" ca="1" si="9"/>
        <v/>
      </c>
      <c r="JA4" s="408" t="str">
        <f t="shared" ca="1" si="9"/>
        <v/>
      </c>
      <c r="JB4" s="408" t="str">
        <f t="shared" ca="1" si="9"/>
        <v/>
      </c>
      <c r="JC4" s="408" t="str">
        <f t="shared" ca="1" si="9"/>
        <v/>
      </c>
      <c r="JD4" s="408" t="str">
        <f t="shared" ca="1" si="9"/>
        <v/>
      </c>
      <c r="JE4" s="408" t="str">
        <f t="shared" ca="1" si="9"/>
        <v/>
      </c>
      <c r="JF4" s="408" t="str">
        <f t="shared" ca="1" si="9"/>
        <v/>
      </c>
      <c r="JG4" s="408" t="str">
        <f t="shared" ca="1" si="9"/>
        <v/>
      </c>
      <c r="JH4" s="408" t="str">
        <f t="shared" ca="1" si="9"/>
        <v/>
      </c>
      <c r="JI4" s="408" t="str">
        <f t="shared" ca="1" si="9"/>
        <v/>
      </c>
      <c r="JJ4" s="408" t="str">
        <f t="shared" ca="1" si="9"/>
        <v/>
      </c>
      <c r="JK4" s="408" t="str">
        <f t="shared" ca="1" si="9"/>
        <v/>
      </c>
      <c r="JL4" s="408" t="str">
        <f t="shared" ca="1" si="9"/>
        <v/>
      </c>
      <c r="JM4" s="408" t="str">
        <f t="shared" ca="1" si="9"/>
        <v/>
      </c>
      <c r="JN4" s="408" t="str">
        <f t="shared" ca="1" si="9"/>
        <v/>
      </c>
      <c r="JO4" s="408" t="str">
        <f t="shared" ca="1" si="9"/>
        <v/>
      </c>
      <c r="JP4" s="408" t="str">
        <f t="shared" ca="1" si="9"/>
        <v/>
      </c>
      <c r="JQ4" s="408" t="str">
        <f t="shared" ca="1" si="9"/>
        <v/>
      </c>
      <c r="JR4" s="408" t="str">
        <f t="shared" ca="1" si="9"/>
        <v/>
      </c>
      <c r="JS4" s="408" t="str">
        <f t="shared" ca="1" si="9"/>
        <v/>
      </c>
      <c r="JT4" s="408" t="str">
        <f t="shared" ca="1" si="9"/>
        <v/>
      </c>
      <c r="JU4" s="408" t="str">
        <f t="shared" ca="1" si="9"/>
        <v/>
      </c>
      <c r="JV4" s="408" t="str">
        <f t="shared" ca="1" si="9"/>
        <v/>
      </c>
      <c r="JW4" s="408" t="str">
        <f t="shared" ca="1" si="9"/>
        <v/>
      </c>
      <c r="JX4" s="408" t="str">
        <f t="shared" ca="1" si="9"/>
        <v/>
      </c>
      <c r="JY4" s="408" t="str">
        <f t="shared" ca="1" si="9"/>
        <v/>
      </c>
      <c r="JZ4" s="408" t="str">
        <f t="shared" ca="1" si="9"/>
        <v/>
      </c>
      <c r="KA4" s="408" t="str">
        <f t="shared" ca="1" si="9"/>
        <v/>
      </c>
      <c r="KB4" s="408" t="str">
        <f t="shared" ca="1" si="9"/>
        <v/>
      </c>
      <c r="KC4" s="408" t="str">
        <f t="shared" ca="1" si="9"/>
        <v/>
      </c>
      <c r="KD4" s="408" t="str">
        <f t="shared" ca="1" si="9"/>
        <v/>
      </c>
      <c r="KE4" s="408" t="str">
        <f t="shared" ca="1" si="9"/>
        <v/>
      </c>
      <c r="KF4" s="408" t="str">
        <f t="shared" ca="1" si="9"/>
        <v/>
      </c>
      <c r="KG4" s="408" t="str">
        <f t="shared" ca="1" si="9"/>
        <v/>
      </c>
      <c r="KH4" s="408" t="str">
        <f t="shared" ca="1" si="9"/>
        <v/>
      </c>
      <c r="KI4" s="408" t="str">
        <f t="shared" ca="1" si="9"/>
        <v/>
      </c>
      <c r="KJ4" s="408" t="str">
        <f t="shared" ca="1" si="9"/>
        <v/>
      </c>
      <c r="KK4" s="408" t="str">
        <f t="shared" ca="1" si="9"/>
        <v/>
      </c>
      <c r="KL4" s="408" t="str">
        <f t="shared" ca="1" si="9"/>
        <v/>
      </c>
      <c r="KM4" s="408" t="str">
        <f t="shared" ca="1" si="9"/>
        <v/>
      </c>
      <c r="KN4" s="408" t="str">
        <f t="shared" ca="1" si="9"/>
        <v/>
      </c>
      <c r="KO4" s="408" t="str">
        <f t="shared" ca="1" si="9"/>
        <v/>
      </c>
      <c r="KP4" s="408" t="str">
        <f t="shared" ca="1" si="9"/>
        <v/>
      </c>
      <c r="KQ4" s="408" t="str">
        <f t="shared" ca="1" si="9"/>
        <v/>
      </c>
      <c r="KR4" s="408" t="str">
        <f t="shared" ca="1" si="9"/>
        <v/>
      </c>
      <c r="KS4" s="408" t="str">
        <f t="shared" ca="1" si="9"/>
        <v/>
      </c>
      <c r="KT4" s="408" t="str">
        <f t="shared" ca="1" si="9"/>
        <v/>
      </c>
      <c r="KU4" s="408" t="str">
        <f t="shared" ca="1" si="9"/>
        <v/>
      </c>
      <c r="KV4" s="408" t="str">
        <f t="shared" ca="1" si="9"/>
        <v/>
      </c>
      <c r="KW4" s="408" t="str">
        <f t="shared" ca="1" si="9"/>
        <v/>
      </c>
      <c r="KX4" s="408" t="str">
        <f t="shared" ca="1" si="9"/>
        <v/>
      </c>
      <c r="KY4" s="408" t="str">
        <f t="shared" ca="1" si="9"/>
        <v/>
      </c>
      <c r="KZ4" s="408" t="str">
        <f t="shared" ca="1" si="9"/>
        <v/>
      </c>
      <c r="LA4" s="408" t="str">
        <f t="shared" ca="1" si="9"/>
        <v/>
      </c>
      <c r="LB4" s="408" t="str">
        <f t="shared" ca="1" si="9"/>
        <v/>
      </c>
      <c r="LC4" s="408" t="str">
        <f t="shared" ca="1" si="9"/>
        <v/>
      </c>
      <c r="LD4" s="408" t="str">
        <f t="shared" ca="1" si="9"/>
        <v/>
      </c>
      <c r="LE4" s="408" t="str">
        <f t="shared" ca="1" si="9"/>
        <v/>
      </c>
      <c r="LF4" s="408" t="str">
        <f t="shared" ca="1" si="9"/>
        <v/>
      </c>
      <c r="LG4" s="408" t="str">
        <f t="shared" ca="1" si="9"/>
        <v/>
      </c>
      <c r="LH4" s="408" t="str">
        <f t="shared" ca="1" si="9"/>
        <v/>
      </c>
      <c r="LI4" s="408" t="str">
        <f t="shared" ref="LI4:NT4" ca="1" si="10">IFERROR(IF(AND(OFFSET(LI3,0,-1,1,1)=DATE(YEAR(OFFSET(LI3,0,-1,1,1)),12,31),
                              OFFSET(LI3,0,-2,1,1)&lt;&gt;DATE(YEAR(OFFSET(LI3,0,-1,1,1)),12,31)),
                         "+",""),"")</f>
        <v/>
      </c>
      <c r="LJ4" s="408" t="str">
        <f t="shared" ca="1" si="10"/>
        <v/>
      </c>
      <c r="LK4" s="408" t="str">
        <f t="shared" ca="1" si="10"/>
        <v/>
      </c>
      <c r="LL4" s="408" t="str">
        <f t="shared" ca="1" si="10"/>
        <v/>
      </c>
      <c r="LM4" s="408" t="str">
        <f t="shared" ca="1" si="10"/>
        <v/>
      </c>
      <c r="LN4" s="408" t="str">
        <f t="shared" ca="1" si="10"/>
        <v/>
      </c>
      <c r="LO4" s="408" t="str">
        <f t="shared" ca="1" si="10"/>
        <v/>
      </c>
      <c r="LP4" s="408" t="str">
        <f t="shared" ca="1" si="10"/>
        <v/>
      </c>
      <c r="LQ4" s="408" t="str">
        <f t="shared" ca="1" si="10"/>
        <v/>
      </c>
      <c r="LR4" s="408" t="str">
        <f t="shared" ca="1" si="10"/>
        <v/>
      </c>
      <c r="LS4" s="408" t="str">
        <f t="shared" ca="1" si="10"/>
        <v/>
      </c>
      <c r="LT4" s="408" t="str">
        <f t="shared" ca="1" si="10"/>
        <v/>
      </c>
      <c r="LU4" s="408" t="str">
        <f t="shared" ca="1" si="10"/>
        <v/>
      </c>
      <c r="LV4" s="408" t="str">
        <f t="shared" ca="1" si="10"/>
        <v/>
      </c>
      <c r="LW4" s="408" t="str">
        <f t="shared" ca="1" si="10"/>
        <v/>
      </c>
      <c r="LX4" s="408" t="str">
        <f t="shared" ca="1" si="10"/>
        <v/>
      </c>
      <c r="LY4" s="408" t="str">
        <f t="shared" ca="1" si="10"/>
        <v/>
      </c>
      <c r="LZ4" s="408" t="str">
        <f t="shared" ca="1" si="10"/>
        <v/>
      </c>
      <c r="MA4" s="408" t="str">
        <f t="shared" ca="1" si="10"/>
        <v/>
      </c>
      <c r="MB4" s="408" t="str">
        <f t="shared" ca="1" si="10"/>
        <v/>
      </c>
      <c r="MC4" s="408" t="str">
        <f t="shared" ca="1" si="10"/>
        <v/>
      </c>
      <c r="MD4" s="408" t="str">
        <f t="shared" ca="1" si="10"/>
        <v/>
      </c>
      <c r="ME4" s="408" t="str">
        <f t="shared" ca="1" si="10"/>
        <v/>
      </c>
      <c r="MF4" s="408" t="str">
        <f t="shared" ca="1" si="10"/>
        <v/>
      </c>
      <c r="MG4" s="408" t="str">
        <f t="shared" ca="1" si="10"/>
        <v/>
      </c>
      <c r="MH4" s="408" t="str">
        <f t="shared" ca="1" si="10"/>
        <v/>
      </c>
      <c r="MI4" s="408" t="str">
        <f t="shared" ca="1" si="10"/>
        <v/>
      </c>
      <c r="MJ4" s="408" t="str">
        <f t="shared" ca="1" si="10"/>
        <v/>
      </c>
      <c r="MK4" s="408" t="str">
        <f t="shared" ca="1" si="10"/>
        <v/>
      </c>
      <c r="ML4" s="408" t="str">
        <f t="shared" ca="1" si="10"/>
        <v/>
      </c>
      <c r="MM4" s="408" t="str">
        <f t="shared" ca="1" si="10"/>
        <v/>
      </c>
      <c r="MN4" s="408" t="str">
        <f t="shared" ca="1" si="10"/>
        <v/>
      </c>
      <c r="MO4" s="408" t="str">
        <f t="shared" ca="1" si="10"/>
        <v/>
      </c>
      <c r="MP4" s="408" t="str">
        <f t="shared" ca="1" si="10"/>
        <v/>
      </c>
      <c r="MQ4" s="408" t="str">
        <f t="shared" ca="1" si="10"/>
        <v/>
      </c>
      <c r="MR4" s="408" t="str">
        <f t="shared" ca="1" si="10"/>
        <v/>
      </c>
      <c r="MS4" s="408" t="str">
        <f t="shared" ca="1" si="10"/>
        <v/>
      </c>
      <c r="MT4" s="408" t="str">
        <f t="shared" ca="1" si="10"/>
        <v/>
      </c>
      <c r="MU4" s="408" t="str">
        <f t="shared" ca="1" si="10"/>
        <v/>
      </c>
      <c r="MV4" s="408" t="str">
        <f t="shared" ca="1" si="10"/>
        <v/>
      </c>
      <c r="MW4" s="408" t="str">
        <f t="shared" ca="1" si="10"/>
        <v/>
      </c>
      <c r="MX4" s="408" t="str">
        <f t="shared" ca="1" si="10"/>
        <v/>
      </c>
      <c r="MY4" s="408" t="str">
        <f t="shared" ca="1" si="10"/>
        <v/>
      </c>
      <c r="MZ4" s="408" t="str">
        <f t="shared" ca="1" si="10"/>
        <v/>
      </c>
      <c r="NA4" s="408" t="str">
        <f t="shared" ca="1" si="10"/>
        <v/>
      </c>
      <c r="NB4" s="408" t="str">
        <f t="shared" ca="1" si="10"/>
        <v/>
      </c>
      <c r="NC4" s="408" t="str">
        <f t="shared" ca="1" si="10"/>
        <v/>
      </c>
      <c r="ND4" s="408" t="str">
        <f t="shared" ca="1" si="10"/>
        <v/>
      </c>
      <c r="NE4" s="408" t="str">
        <f t="shared" ca="1" si="10"/>
        <v/>
      </c>
      <c r="NF4" s="408" t="str">
        <f t="shared" ca="1" si="10"/>
        <v/>
      </c>
      <c r="NG4" s="408" t="str">
        <f t="shared" ca="1" si="10"/>
        <v/>
      </c>
      <c r="NH4" s="408" t="str">
        <f t="shared" ca="1" si="10"/>
        <v/>
      </c>
      <c r="NI4" s="408" t="str">
        <f t="shared" ca="1" si="10"/>
        <v/>
      </c>
      <c r="NJ4" s="408" t="str">
        <f t="shared" ca="1" si="10"/>
        <v/>
      </c>
      <c r="NK4" s="408" t="str">
        <f t="shared" ca="1" si="10"/>
        <v/>
      </c>
      <c r="NL4" s="408" t="str">
        <f t="shared" ca="1" si="10"/>
        <v/>
      </c>
      <c r="NM4" s="408" t="str">
        <f t="shared" ca="1" si="10"/>
        <v/>
      </c>
      <c r="NN4" s="408" t="str">
        <f t="shared" ca="1" si="10"/>
        <v/>
      </c>
      <c r="NO4" s="408" t="str">
        <f t="shared" ca="1" si="10"/>
        <v/>
      </c>
      <c r="NP4" s="408" t="str">
        <f t="shared" ca="1" si="10"/>
        <v/>
      </c>
      <c r="NQ4" s="408" t="str">
        <f t="shared" ca="1" si="10"/>
        <v/>
      </c>
      <c r="NR4" s="408" t="str">
        <f t="shared" ca="1" si="10"/>
        <v/>
      </c>
      <c r="NS4" s="408" t="str">
        <f t="shared" ca="1" si="10"/>
        <v/>
      </c>
      <c r="NT4" s="408" t="str">
        <f t="shared" ca="1" si="10"/>
        <v/>
      </c>
      <c r="NU4" s="408" t="str">
        <f t="shared" ref="NU4:QF4" ca="1" si="11">IFERROR(IF(AND(OFFSET(NU3,0,-1,1,1)=DATE(YEAR(OFFSET(NU3,0,-1,1,1)),12,31),
                              OFFSET(NU3,0,-2,1,1)&lt;&gt;DATE(YEAR(OFFSET(NU3,0,-1,1,1)),12,31)),
                         "+",""),"")</f>
        <v/>
      </c>
      <c r="NV4" s="408" t="str">
        <f t="shared" ca="1" si="11"/>
        <v/>
      </c>
      <c r="NW4" s="408" t="str">
        <f t="shared" ca="1" si="11"/>
        <v/>
      </c>
      <c r="NX4" s="408" t="str">
        <f t="shared" ca="1" si="11"/>
        <v/>
      </c>
      <c r="NY4" s="408" t="str">
        <f t="shared" ca="1" si="11"/>
        <v/>
      </c>
      <c r="NZ4" s="408" t="str">
        <f t="shared" ca="1" si="11"/>
        <v/>
      </c>
      <c r="OA4" s="408" t="str">
        <f t="shared" ca="1" si="11"/>
        <v/>
      </c>
      <c r="OB4" s="408" t="str">
        <f t="shared" ca="1" si="11"/>
        <v/>
      </c>
      <c r="OC4" s="408" t="str">
        <f t="shared" ca="1" si="11"/>
        <v/>
      </c>
      <c r="OD4" s="408" t="str">
        <f t="shared" ca="1" si="11"/>
        <v/>
      </c>
      <c r="OE4" s="408" t="str">
        <f t="shared" ca="1" si="11"/>
        <v/>
      </c>
      <c r="OF4" s="408" t="str">
        <f t="shared" ca="1" si="11"/>
        <v/>
      </c>
      <c r="OG4" s="408" t="str">
        <f t="shared" ca="1" si="11"/>
        <v/>
      </c>
      <c r="OH4" s="408" t="str">
        <f t="shared" ca="1" si="11"/>
        <v/>
      </c>
      <c r="OI4" s="408" t="str">
        <f t="shared" ca="1" si="11"/>
        <v/>
      </c>
      <c r="OJ4" s="408" t="str">
        <f t="shared" ca="1" si="11"/>
        <v/>
      </c>
      <c r="OK4" s="408" t="str">
        <f t="shared" ca="1" si="11"/>
        <v/>
      </c>
      <c r="OL4" s="408" t="str">
        <f t="shared" ca="1" si="11"/>
        <v/>
      </c>
      <c r="OM4" s="408" t="str">
        <f t="shared" ca="1" si="11"/>
        <v/>
      </c>
      <c r="ON4" s="408" t="str">
        <f t="shared" ca="1" si="11"/>
        <v/>
      </c>
      <c r="OO4" s="408" t="str">
        <f t="shared" ca="1" si="11"/>
        <v/>
      </c>
      <c r="OP4" s="408" t="str">
        <f t="shared" ca="1" si="11"/>
        <v/>
      </c>
      <c r="OQ4" s="408" t="str">
        <f t="shared" ca="1" si="11"/>
        <v/>
      </c>
      <c r="OR4" s="408" t="str">
        <f t="shared" ca="1" si="11"/>
        <v/>
      </c>
      <c r="OS4" s="408" t="str">
        <f t="shared" ca="1" si="11"/>
        <v/>
      </c>
      <c r="OT4" s="408" t="str">
        <f t="shared" ca="1" si="11"/>
        <v/>
      </c>
      <c r="OU4" s="408" t="str">
        <f t="shared" ca="1" si="11"/>
        <v/>
      </c>
      <c r="OV4" s="408" t="str">
        <f t="shared" ca="1" si="11"/>
        <v/>
      </c>
      <c r="OW4" s="408" t="str">
        <f t="shared" ca="1" si="11"/>
        <v/>
      </c>
      <c r="OX4" s="408" t="str">
        <f t="shared" ca="1" si="11"/>
        <v/>
      </c>
      <c r="OY4" s="408" t="str">
        <f t="shared" ca="1" si="11"/>
        <v/>
      </c>
      <c r="OZ4" s="408" t="str">
        <f t="shared" ca="1" si="11"/>
        <v/>
      </c>
      <c r="PA4" s="408" t="str">
        <f t="shared" ca="1" si="11"/>
        <v/>
      </c>
      <c r="PB4" s="408" t="str">
        <f t="shared" ca="1" si="11"/>
        <v/>
      </c>
      <c r="PC4" s="408" t="str">
        <f t="shared" ca="1" si="11"/>
        <v/>
      </c>
      <c r="PD4" s="408" t="str">
        <f t="shared" ca="1" si="11"/>
        <v/>
      </c>
      <c r="PE4" s="408" t="str">
        <f t="shared" ca="1" si="11"/>
        <v/>
      </c>
      <c r="PF4" s="408" t="str">
        <f t="shared" ca="1" si="11"/>
        <v/>
      </c>
      <c r="PG4" s="408" t="str">
        <f t="shared" ca="1" si="11"/>
        <v/>
      </c>
      <c r="PH4" s="408" t="str">
        <f t="shared" ca="1" si="11"/>
        <v/>
      </c>
      <c r="PI4" s="408" t="str">
        <f t="shared" ca="1" si="11"/>
        <v/>
      </c>
      <c r="PJ4" s="408" t="str">
        <f t="shared" ca="1" si="11"/>
        <v/>
      </c>
      <c r="PK4" s="408" t="str">
        <f t="shared" ca="1" si="11"/>
        <v/>
      </c>
      <c r="PL4" s="408" t="str">
        <f t="shared" ca="1" si="11"/>
        <v/>
      </c>
      <c r="PM4" s="408" t="str">
        <f t="shared" ca="1" si="11"/>
        <v/>
      </c>
      <c r="PN4" s="408" t="str">
        <f t="shared" ca="1" si="11"/>
        <v/>
      </c>
      <c r="PO4" s="408" t="str">
        <f t="shared" ca="1" si="11"/>
        <v/>
      </c>
      <c r="PP4" s="408" t="str">
        <f t="shared" ca="1" si="11"/>
        <v/>
      </c>
      <c r="PQ4" s="408" t="str">
        <f t="shared" ca="1" si="11"/>
        <v/>
      </c>
      <c r="PR4" s="408" t="str">
        <f t="shared" ca="1" si="11"/>
        <v/>
      </c>
      <c r="PS4" s="408" t="str">
        <f t="shared" ca="1" si="11"/>
        <v/>
      </c>
      <c r="PT4" s="408" t="str">
        <f t="shared" ca="1" si="11"/>
        <v/>
      </c>
      <c r="PU4" s="408" t="str">
        <f t="shared" ca="1" si="11"/>
        <v/>
      </c>
      <c r="PV4" s="408" t="str">
        <f t="shared" ca="1" si="11"/>
        <v/>
      </c>
      <c r="PW4" s="408" t="str">
        <f t="shared" ca="1" si="11"/>
        <v/>
      </c>
      <c r="PX4" s="408" t="str">
        <f t="shared" ca="1" si="11"/>
        <v/>
      </c>
      <c r="PY4" s="408" t="str">
        <f t="shared" ca="1" si="11"/>
        <v/>
      </c>
      <c r="PZ4" s="408" t="str">
        <f t="shared" ca="1" si="11"/>
        <v/>
      </c>
      <c r="QA4" s="408" t="str">
        <f t="shared" ca="1" si="11"/>
        <v/>
      </c>
      <c r="QB4" s="408" t="str">
        <f t="shared" ca="1" si="11"/>
        <v/>
      </c>
      <c r="QC4" s="408" t="str">
        <f t="shared" ca="1" si="11"/>
        <v/>
      </c>
      <c r="QD4" s="408" t="str">
        <f t="shared" ca="1" si="11"/>
        <v/>
      </c>
      <c r="QE4" s="408" t="str">
        <f t="shared" ca="1" si="11"/>
        <v/>
      </c>
      <c r="QF4" s="408" t="str">
        <f t="shared" ca="1" si="11"/>
        <v/>
      </c>
      <c r="QG4" s="408" t="str">
        <f t="shared" ref="QG4:SR4" ca="1" si="12">IFERROR(IF(AND(OFFSET(QG3,0,-1,1,1)=DATE(YEAR(OFFSET(QG3,0,-1,1,1)),12,31),
                              OFFSET(QG3,0,-2,1,1)&lt;&gt;DATE(YEAR(OFFSET(QG3,0,-1,1,1)),12,31)),
                         "+",""),"")</f>
        <v/>
      </c>
      <c r="QH4" s="408" t="str">
        <f t="shared" ca="1" si="12"/>
        <v/>
      </c>
      <c r="QI4" s="408" t="str">
        <f t="shared" ca="1" si="12"/>
        <v/>
      </c>
      <c r="QJ4" s="408" t="str">
        <f t="shared" ca="1" si="12"/>
        <v/>
      </c>
      <c r="QK4" s="408" t="str">
        <f t="shared" ca="1" si="12"/>
        <v/>
      </c>
      <c r="QL4" s="408" t="str">
        <f t="shared" ca="1" si="12"/>
        <v/>
      </c>
      <c r="QM4" s="408" t="str">
        <f t="shared" ca="1" si="12"/>
        <v/>
      </c>
      <c r="QN4" s="408" t="str">
        <f t="shared" ca="1" si="12"/>
        <v/>
      </c>
      <c r="QO4" s="408" t="str">
        <f t="shared" ca="1" si="12"/>
        <v/>
      </c>
      <c r="QP4" s="408" t="str">
        <f t="shared" ca="1" si="12"/>
        <v/>
      </c>
      <c r="QQ4" s="408" t="str">
        <f t="shared" ca="1" si="12"/>
        <v/>
      </c>
      <c r="QR4" s="408" t="str">
        <f t="shared" ca="1" si="12"/>
        <v/>
      </c>
      <c r="QS4" s="408" t="str">
        <f t="shared" ca="1" si="12"/>
        <v/>
      </c>
      <c r="QT4" s="408" t="str">
        <f t="shared" ca="1" si="12"/>
        <v/>
      </c>
      <c r="QU4" s="408" t="str">
        <f t="shared" ca="1" si="12"/>
        <v/>
      </c>
      <c r="QV4" s="408" t="str">
        <f t="shared" ca="1" si="12"/>
        <v/>
      </c>
      <c r="QW4" s="408" t="str">
        <f t="shared" ca="1" si="12"/>
        <v/>
      </c>
      <c r="QX4" s="408" t="str">
        <f t="shared" ca="1" si="12"/>
        <v/>
      </c>
      <c r="QY4" s="408" t="str">
        <f t="shared" ca="1" si="12"/>
        <v/>
      </c>
      <c r="QZ4" s="408" t="str">
        <f t="shared" ca="1" si="12"/>
        <v/>
      </c>
      <c r="RA4" s="408" t="str">
        <f t="shared" ca="1" si="12"/>
        <v/>
      </c>
      <c r="RB4" s="408" t="str">
        <f t="shared" ca="1" si="12"/>
        <v/>
      </c>
      <c r="RC4" s="408" t="str">
        <f t="shared" ca="1" si="12"/>
        <v/>
      </c>
      <c r="RD4" s="408" t="str">
        <f t="shared" ca="1" si="12"/>
        <v/>
      </c>
      <c r="RE4" s="408" t="str">
        <f t="shared" ca="1" si="12"/>
        <v/>
      </c>
      <c r="RF4" s="408" t="str">
        <f t="shared" ca="1" si="12"/>
        <v/>
      </c>
      <c r="RG4" s="408" t="str">
        <f t="shared" ca="1" si="12"/>
        <v/>
      </c>
      <c r="RH4" s="408" t="str">
        <f t="shared" ca="1" si="12"/>
        <v/>
      </c>
      <c r="RI4" s="408" t="str">
        <f t="shared" ca="1" si="12"/>
        <v/>
      </c>
      <c r="RJ4" s="408" t="str">
        <f t="shared" ca="1" si="12"/>
        <v/>
      </c>
      <c r="RK4" s="408" t="str">
        <f t="shared" ca="1" si="12"/>
        <v/>
      </c>
      <c r="RL4" s="408" t="str">
        <f t="shared" ca="1" si="12"/>
        <v/>
      </c>
      <c r="RM4" s="408" t="str">
        <f t="shared" ca="1" si="12"/>
        <v/>
      </c>
      <c r="RN4" s="408" t="str">
        <f t="shared" ca="1" si="12"/>
        <v/>
      </c>
      <c r="RO4" s="408" t="str">
        <f t="shared" ca="1" si="12"/>
        <v/>
      </c>
      <c r="RP4" s="408" t="str">
        <f t="shared" ca="1" si="12"/>
        <v/>
      </c>
      <c r="RQ4" s="408" t="str">
        <f t="shared" ca="1" si="12"/>
        <v/>
      </c>
      <c r="RR4" s="408" t="str">
        <f t="shared" ca="1" si="12"/>
        <v/>
      </c>
      <c r="RS4" s="408" t="str">
        <f t="shared" ca="1" si="12"/>
        <v/>
      </c>
      <c r="RT4" s="408" t="str">
        <f t="shared" ca="1" si="12"/>
        <v/>
      </c>
      <c r="RU4" s="408" t="str">
        <f t="shared" ca="1" si="12"/>
        <v/>
      </c>
      <c r="RV4" s="408" t="str">
        <f t="shared" ca="1" si="12"/>
        <v/>
      </c>
      <c r="RW4" s="408" t="str">
        <f t="shared" ca="1" si="12"/>
        <v/>
      </c>
      <c r="RX4" s="408" t="str">
        <f t="shared" ca="1" si="12"/>
        <v/>
      </c>
      <c r="RY4" s="408" t="str">
        <f t="shared" ca="1" si="12"/>
        <v/>
      </c>
      <c r="RZ4" s="408" t="str">
        <f t="shared" ca="1" si="12"/>
        <v/>
      </c>
      <c r="SA4" s="408" t="str">
        <f t="shared" ca="1" si="12"/>
        <v/>
      </c>
      <c r="SB4" s="408" t="str">
        <f t="shared" ca="1" si="12"/>
        <v/>
      </c>
      <c r="SC4" s="408" t="str">
        <f t="shared" ca="1" si="12"/>
        <v/>
      </c>
      <c r="SD4" s="408" t="str">
        <f t="shared" ca="1" si="12"/>
        <v/>
      </c>
      <c r="SE4" s="408" t="str">
        <f t="shared" ca="1" si="12"/>
        <v/>
      </c>
      <c r="SF4" s="408" t="str">
        <f t="shared" ca="1" si="12"/>
        <v/>
      </c>
      <c r="SG4" s="408" t="str">
        <f t="shared" ca="1" si="12"/>
        <v/>
      </c>
      <c r="SH4" s="408" t="str">
        <f t="shared" ca="1" si="12"/>
        <v/>
      </c>
      <c r="SI4" s="408" t="str">
        <f t="shared" ca="1" si="12"/>
        <v/>
      </c>
      <c r="SJ4" s="408" t="str">
        <f t="shared" ca="1" si="12"/>
        <v/>
      </c>
      <c r="SK4" s="408" t="str">
        <f t="shared" ca="1" si="12"/>
        <v/>
      </c>
      <c r="SL4" s="408" t="str">
        <f t="shared" ca="1" si="12"/>
        <v/>
      </c>
      <c r="SM4" s="408" t="str">
        <f t="shared" ca="1" si="12"/>
        <v/>
      </c>
      <c r="SN4" s="408" t="str">
        <f t="shared" ca="1" si="12"/>
        <v/>
      </c>
      <c r="SO4" s="408" t="str">
        <f t="shared" ca="1" si="12"/>
        <v/>
      </c>
      <c r="SP4" s="408" t="str">
        <f t="shared" ca="1" si="12"/>
        <v/>
      </c>
      <c r="SQ4" s="408" t="str">
        <f t="shared" ca="1" si="12"/>
        <v/>
      </c>
      <c r="SR4" s="408" t="str">
        <f t="shared" ca="1" si="12"/>
        <v/>
      </c>
      <c r="SS4" s="408" t="str">
        <f t="shared" ref="SS4:VD4" ca="1" si="13">IFERROR(IF(AND(OFFSET(SS3,0,-1,1,1)=DATE(YEAR(OFFSET(SS3,0,-1,1,1)),12,31),
                              OFFSET(SS3,0,-2,1,1)&lt;&gt;DATE(YEAR(OFFSET(SS3,0,-1,1,1)),12,31)),
                         "+",""),"")</f>
        <v/>
      </c>
      <c r="ST4" s="408" t="str">
        <f t="shared" ca="1" si="13"/>
        <v/>
      </c>
      <c r="SU4" s="408" t="str">
        <f t="shared" ca="1" si="13"/>
        <v/>
      </c>
      <c r="SV4" s="408" t="str">
        <f t="shared" ca="1" si="13"/>
        <v/>
      </c>
      <c r="SW4" s="408" t="str">
        <f t="shared" ca="1" si="13"/>
        <v/>
      </c>
      <c r="SX4" s="408" t="str">
        <f t="shared" ca="1" si="13"/>
        <v/>
      </c>
      <c r="SY4" s="408" t="str">
        <f t="shared" ca="1" si="13"/>
        <v/>
      </c>
      <c r="SZ4" s="408" t="str">
        <f t="shared" ca="1" si="13"/>
        <v/>
      </c>
      <c r="TA4" s="408" t="str">
        <f t="shared" ca="1" si="13"/>
        <v/>
      </c>
      <c r="TB4" s="408" t="str">
        <f t="shared" ca="1" si="13"/>
        <v/>
      </c>
      <c r="TC4" s="408" t="str">
        <f t="shared" ca="1" si="13"/>
        <v/>
      </c>
      <c r="TD4" s="408" t="str">
        <f t="shared" ca="1" si="13"/>
        <v/>
      </c>
      <c r="TE4" s="408" t="str">
        <f t="shared" ca="1" si="13"/>
        <v/>
      </c>
      <c r="TF4" s="408" t="str">
        <f t="shared" ca="1" si="13"/>
        <v/>
      </c>
      <c r="TG4" s="408" t="str">
        <f t="shared" ca="1" si="13"/>
        <v/>
      </c>
      <c r="TH4" s="408" t="str">
        <f t="shared" ca="1" si="13"/>
        <v/>
      </c>
      <c r="TI4" s="408" t="str">
        <f t="shared" ca="1" si="13"/>
        <v/>
      </c>
      <c r="TJ4" s="408" t="str">
        <f t="shared" ca="1" si="13"/>
        <v/>
      </c>
      <c r="TK4" s="408" t="str">
        <f t="shared" ca="1" si="13"/>
        <v/>
      </c>
      <c r="TL4" s="408" t="str">
        <f t="shared" ca="1" si="13"/>
        <v/>
      </c>
      <c r="TM4" s="408" t="str">
        <f t="shared" ca="1" si="13"/>
        <v/>
      </c>
      <c r="TN4" s="408" t="str">
        <f t="shared" ca="1" si="13"/>
        <v/>
      </c>
      <c r="TO4" s="408" t="str">
        <f t="shared" ca="1" si="13"/>
        <v/>
      </c>
      <c r="TP4" s="408" t="str">
        <f t="shared" ca="1" si="13"/>
        <v/>
      </c>
      <c r="TQ4" s="408" t="str">
        <f t="shared" ca="1" si="13"/>
        <v/>
      </c>
      <c r="TR4" s="408" t="str">
        <f t="shared" ca="1" si="13"/>
        <v/>
      </c>
      <c r="TS4" s="408" t="str">
        <f t="shared" ca="1" si="13"/>
        <v/>
      </c>
      <c r="TT4" s="408" t="str">
        <f t="shared" ca="1" si="13"/>
        <v/>
      </c>
      <c r="TU4" s="408" t="str">
        <f t="shared" ca="1" si="13"/>
        <v/>
      </c>
      <c r="TV4" s="408" t="str">
        <f t="shared" ca="1" si="13"/>
        <v/>
      </c>
      <c r="TW4" s="408" t="str">
        <f t="shared" ca="1" si="13"/>
        <v/>
      </c>
      <c r="TX4" s="408" t="str">
        <f t="shared" ca="1" si="13"/>
        <v/>
      </c>
      <c r="TY4" s="408" t="str">
        <f t="shared" ca="1" si="13"/>
        <v/>
      </c>
      <c r="TZ4" s="408" t="str">
        <f t="shared" ca="1" si="13"/>
        <v/>
      </c>
      <c r="UA4" s="408" t="str">
        <f t="shared" ca="1" si="13"/>
        <v/>
      </c>
      <c r="UB4" s="408" t="str">
        <f t="shared" ca="1" si="13"/>
        <v/>
      </c>
      <c r="UC4" s="408" t="str">
        <f t="shared" ca="1" si="13"/>
        <v/>
      </c>
      <c r="UD4" s="408" t="str">
        <f t="shared" ca="1" si="13"/>
        <v/>
      </c>
      <c r="UE4" s="408" t="str">
        <f t="shared" ca="1" si="13"/>
        <v/>
      </c>
      <c r="UF4" s="408" t="str">
        <f t="shared" ca="1" si="13"/>
        <v/>
      </c>
      <c r="UG4" s="408" t="str">
        <f t="shared" ca="1" si="13"/>
        <v/>
      </c>
      <c r="UH4" s="408" t="str">
        <f t="shared" ca="1" si="13"/>
        <v/>
      </c>
      <c r="UI4" s="408" t="str">
        <f t="shared" ca="1" si="13"/>
        <v/>
      </c>
      <c r="UJ4" s="408" t="str">
        <f t="shared" ca="1" si="13"/>
        <v/>
      </c>
      <c r="UK4" s="408" t="str">
        <f t="shared" ca="1" si="13"/>
        <v/>
      </c>
      <c r="UL4" s="408" t="str">
        <f t="shared" ca="1" si="13"/>
        <v/>
      </c>
      <c r="UM4" s="408" t="str">
        <f t="shared" ca="1" si="13"/>
        <v/>
      </c>
      <c r="UN4" s="408" t="str">
        <f t="shared" ca="1" si="13"/>
        <v/>
      </c>
      <c r="UO4" s="408" t="str">
        <f t="shared" ca="1" si="13"/>
        <v/>
      </c>
      <c r="UP4" s="408" t="str">
        <f t="shared" ca="1" si="13"/>
        <v/>
      </c>
      <c r="UQ4" s="408" t="str">
        <f t="shared" ca="1" si="13"/>
        <v/>
      </c>
      <c r="UR4" s="408" t="str">
        <f t="shared" ca="1" si="13"/>
        <v/>
      </c>
      <c r="US4" s="408" t="str">
        <f t="shared" ca="1" si="13"/>
        <v/>
      </c>
      <c r="UT4" s="408" t="str">
        <f t="shared" ca="1" si="13"/>
        <v/>
      </c>
      <c r="UU4" s="408" t="str">
        <f t="shared" ca="1" si="13"/>
        <v/>
      </c>
      <c r="UV4" s="408" t="str">
        <f t="shared" ca="1" si="13"/>
        <v/>
      </c>
      <c r="UW4" s="408" t="str">
        <f t="shared" ca="1" si="13"/>
        <v/>
      </c>
      <c r="UX4" s="408" t="str">
        <f t="shared" ca="1" si="13"/>
        <v/>
      </c>
      <c r="UY4" s="408" t="str">
        <f t="shared" ca="1" si="13"/>
        <v/>
      </c>
      <c r="UZ4" s="408" t="str">
        <f t="shared" ca="1" si="13"/>
        <v/>
      </c>
      <c r="VA4" s="408" t="str">
        <f t="shared" ca="1" si="13"/>
        <v/>
      </c>
      <c r="VB4" s="408" t="str">
        <f t="shared" ca="1" si="13"/>
        <v/>
      </c>
      <c r="VC4" s="408" t="str">
        <f t="shared" ca="1" si="13"/>
        <v/>
      </c>
      <c r="VD4" s="408" t="str">
        <f t="shared" ca="1" si="13"/>
        <v/>
      </c>
      <c r="VE4" s="408" t="str">
        <f t="shared" ref="VE4:XP4" ca="1" si="14">IFERROR(IF(AND(OFFSET(VE3,0,-1,1,1)=DATE(YEAR(OFFSET(VE3,0,-1,1,1)),12,31),
                              OFFSET(VE3,0,-2,1,1)&lt;&gt;DATE(YEAR(OFFSET(VE3,0,-1,1,1)),12,31)),
                         "+",""),"")</f>
        <v/>
      </c>
      <c r="VF4" s="408" t="str">
        <f t="shared" ca="1" si="14"/>
        <v/>
      </c>
      <c r="VG4" s="408" t="str">
        <f t="shared" ca="1" si="14"/>
        <v/>
      </c>
      <c r="VH4" s="408" t="str">
        <f t="shared" ca="1" si="14"/>
        <v/>
      </c>
      <c r="VI4" s="408" t="str">
        <f t="shared" ca="1" si="14"/>
        <v/>
      </c>
      <c r="VJ4" s="408" t="str">
        <f t="shared" ca="1" si="14"/>
        <v/>
      </c>
      <c r="VK4" s="408" t="str">
        <f t="shared" ca="1" si="14"/>
        <v/>
      </c>
      <c r="VL4" s="408" t="str">
        <f t="shared" ca="1" si="14"/>
        <v/>
      </c>
      <c r="VM4" s="408" t="str">
        <f t="shared" ca="1" si="14"/>
        <v/>
      </c>
      <c r="VN4" s="408" t="str">
        <f t="shared" ca="1" si="14"/>
        <v/>
      </c>
      <c r="VO4" s="408" t="str">
        <f t="shared" ca="1" si="14"/>
        <v/>
      </c>
      <c r="VP4" s="408" t="str">
        <f t="shared" ca="1" si="14"/>
        <v/>
      </c>
      <c r="VQ4" s="408" t="str">
        <f t="shared" ca="1" si="14"/>
        <v/>
      </c>
      <c r="VR4" s="408" t="str">
        <f t="shared" ca="1" si="14"/>
        <v/>
      </c>
      <c r="VS4" s="408" t="str">
        <f t="shared" ca="1" si="14"/>
        <v/>
      </c>
      <c r="VT4" s="408" t="str">
        <f t="shared" ca="1" si="14"/>
        <v/>
      </c>
      <c r="VU4" s="408" t="str">
        <f t="shared" ca="1" si="14"/>
        <v/>
      </c>
      <c r="VV4" s="408" t="str">
        <f t="shared" ca="1" si="14"/>
        <v/>
      </c>
      <c r="VW4" s="408" t="str">
        <f t="shared" ca="1" si="14"/>
        <v/>
      </c>
      <c r="VX4" s="408" t="str">
        <f t="shared" ca="1" si="14"/>
        <v/>
      </c>
      <c r="VY4" s="408" t="str">
        <f t="shared" ca="1" si="14"/>
        <v/>
      </c>
      <c r="VZ4" s="408" t="str">
        <f t="shared" ca="1" si="14"/>
        <v/>
      </c>
      <c r="WA4" s="408" t="str">
        <f t="shared" ca="1" si="14"/>
        <v/>
      </c>
      <c r="WB4" s="408" t="str">
        <f t="shared" ca="1" si="14"/>
        <v/>
      </c>
      <c r="WC4" s="408" t="str">
        <f t="shared" ca="1" si="14"/>
        <v/>
      </c>
      <c r="WD4" s="408" t="str">
        <f t="shared" ca="1" si="14"/>
        <v/>
      </c>
      <c r="WE4" s="408" t="str">
        <f t="shared" ca="1" si="14"/>
        <v/>
      </c>
      <c r="WF4" s="408" t="str">
        <f t="shared" ca="1" si="14"/>
        <v/>
      </c>
      <c r="WG4" s="408" t="str">
        <f t="shared" ca="1" si="14"/>
        <v/>
      </c>
      <c r="WH4" s="408" t="str">
        <f t="shared" ca="1" si="14"/>
        <v/>
      </c>
      <c r="WI4" s="408" t="str">
        <f t="shared" ca="1" si="14"/>
        <v/>
      </c>
      <c r="WJ4" s="408" t="str">
        <f t="shared" ca="1" si="14"/>
        <v/>
      </c>
      <c r="WK4" s="408" t="str">
        <f t="shared" ca="1" si="14"/>
        <v/>
      </c>
      <c r="WL4" s="408" t="str">
        <f t="shared" ca="1" si="14"/>
        <v/>
      </c>
      <c r="WM4" s="408" t="str">
        <f t="shared" ca="1" si="14"/>
        <v/>
      </c>
      <c r="WN4" s="408" t="str">
        <f t="shared" ca="1" si="14"/>
        <v/>
      </c>
      <c r="WO4" s="408" t="str">
        <f t="shared" ca="1" si="14"/>
        <v/>
      </c>
      <c r="WP4" s="408" t="str">
        <f t="shared" ca="1" si="14"/>
        <v/>
      </c>
      <c r="WQ4" s="408" t="str">
        <f t="shared" ca="1" si="14"/>
        <v/>
      </c>
      <c r="WR4" s="408" t="str">
        <f t="shared" ca="1" si="14"/>
        <v/>
      </c>
      <c r="WS4" s="408" t="str">
        <f t="shared" ca="1" si="14"/>
        <v/>
      </c>
      <c r="WT4" s="408" t="str">
        <f t="shared" ca="1" si="14"/>
        <v/>
      </c>
      <c r="WU4" s="408" t="str">
        <f t="shared" ca="1" si="14"/>
        <v/>
      </c>
      <c r="WV4" s="408" t="str">
        <f t="shared" ca="1" si="14"/>
        <v/>
      </c>
      <c r="WW4" s="408" t="str">
        <f t="shared" ca="1" si="14"/>
        <v/>
      </c>
      <c r="WX4" s="408" t="str">
        <f t="shared" ca="1" si="14"/>
        <v/>
      </c>
      <c r="WY4" s="408" t="str">
        <f t="shared" ca="1" si="14"/>
        <v/>
      </c>
      <c r="WZ4" s="408" t="str">
        <f t="shared" ca="1" si="14"/>
        <v/>
      </c>
      <c r="XA4" s="408" t="str">
        <f t="shared" ca="1" si="14"/>
        <v/>
      </c>
      <c r="XB4" s="408" t="str">
        <f t="shared" ca="1" si="14"/>
        <v/>
      </c>
      <c r="XC4" s="408" t="str">
        <f t="shared" ca="1" si="14"/>
        <v/>
      </c>
      <c r="XD4" s="408" t="str">
        <f t="shared" ca="1" si="14"/>
        <v/>
      </c>
      <c r="XE4" s="408" t="str">
        <f t="shared" ca="1" si="14"/>
        <v/>
      </c>
      <c r="XF4" s="408" t="str">
        <f t="shared" ca="1" si="14"/>
        <v/>
      </c>
      <c r="XG4" s="408" t="str">
        <f t="shared" ca="1" si="14"/>
        <v/>
      </c>
      <c r="XH4" s="408" t="str">
        <f t="shared" ca="1" si="14"/>
        <v/>
      </c>
      <c r="XI4" s="408" t="str">
        <f t="shared" ca="1" si="14"/>
        <v/>
      </c>
      <c r="XJ4" s="408" t="str">
        <f t="shared" ca="1" si="14"/>
        <v/>
      </c>
      <c r="XK4" s="408" t="str">
        <f t="shared" ca="1" si="14"/>
        <v/>
      </c>
      <c r="XL4" s="408" t="str">
        <f t="shared" ca="1" si="14"/>
        <v/>
      </c>
      <c r="XM4" s="408" t="str">
        <f t="shared" ca="1" si="14"/>
        <v/>
      </c>
      <c r="XN4" s="408" t="str">
        <f t="shared" ca="1" si="14"/>
        <v/>
      </c>
      <c r="XO4" s="408" t="str">
        <f t="shared" ca="1" si="14"/>
        <v/>
      </c>
      <c r="XP4" s="408" t="str">
        <f t="shared" ca="1" si="14"/>
        <v/>
      </c>
      <c r="XQ4" s="408" t="str">
        <f t="shared" ref="XQ4:AAB4" ca="1" si="15">IFERROR(IF(AND(OFFSET(XQ3,0,-1,1,1)=DATE(YEAR(OFFSET(XQ3,0,-1,1,1)),12,31),
                              OFFSET(XQ3,0,-2,1,1)&lt;&gt;DATE(YEAR(OFFSET(XQ3,0,-1,1,1)),12,31)),
                         "+",""),"")</f>
        <v/>
      </c>
      <c r="XR4" s="408" t="str">
        <f t="shared" ca="1" si="15"/>
        <v/>
      </c>
      <c r="XS4" s="408" t="str">
        <f t="shared" ca="1" si="15"/>
        <v/>
      </c>
      <c r="XT4" s="408" t="str">
        <f t="shared" ca="1" si="15"/>
        <v/>
      </c>
      <c r="XU4" s="408" t="str">
        <f t="shared" ca="1" si="15"/>
        <v/>
      </c>
      <c r="XV4" s="408" t="str">
        <f t="shared" ca="1" si="15"/>
        <v/>
      </c>
      <c r="XW4" s="408" t="str">
        <f t="shared" ca="1" si="15"/>
        <v/>
      </c>
      <c r="XX4" s="408" t="str">
        <f t="shared" ca="1" si="15"/>
        <v/>
      </c>
      <c r="XY4" s="408" t="str">
        <f t="shared" ca="1" si="15"/>
        <v/>
      </c>
      <c r="XZ4" s="408" t="str">
        <f t="shared" ca="1" si="15"/>
        <v/>
      </c>
      <c r="YA4" s="408" t="str">
        <f t="shared" ca="1" si="15"/>
        <v/>
      </c>
      <c r="YB4" s="408" t="str">
        <f t="shared" ca="1" si="15"/>
        <v/>
      </c>
      <c r="YC4" s="408" t="str">
        <f t="shared" ca="1" si="15"/>
        <v/>
      </c>
      <c r="YD4" s="408" t="str">
        <f t="shared" ca="1" si="15"/>
        <v/>
      </c>
      <c r="YE4" s="408" t="str">
        <f t="shared" ca="1" si="15"/>
        <v/>
      </c>
      <c r="YF4" s="408" t="str">
        <f t="shared" ca="1" si="15"/>
        <v/>
      </c>
      <c r="YG4" s="408" t="str">
        <f t="shared" ca="1" si="15"/>
        <v/>
      </c>
      <c r="YH4" s="408" t="str">
        <f t="shared" ca="1" si="15"/>
        <v/>
      </c>
      <c r="YI4" s="408" t="str">
        <f t="shared" ca="1" si="15"/>
        <v/>
      </c>
      <c r="YJ4" s="408" t="str">
        <f t="shared" ca="1" si="15"/>
        <v/>
      </c>
      <c r="YK4" s="408" t="str">
        <f t="shared" ca="1" si="15"/>
        <v/>
      </c>
      <c r="YL4" s="408" t="str">
        <f t="shared" ca="1" si="15"/>
        <v/>
      </c>
      <c r="YM4" s="408" t="str">
        <f t="shared" ca="1" si="15"/>
        <v/>
      </c>
      <c r="YN4" s="408" t="str">
        <f t="shared" ca="1" si="15"/>
        <v/>
      </c>
      <c r="YO4" s="408" t="str">
        <f t="shared" ca="1" si="15"/>
        <v/>
      </c>
      <c r="YP4" s="408" t="str">
        <f t="shared" ca="1" si="15"/>
        <v/>
      </c>
      <c r="YQ4" s="408" t="str">
        <f t="shared" ca="1" si="15"/>
        <v/>
      </c>
      <c r="YR4" s="408" t="str">
        <f t="shared" ca="1" si="15"/>
        <v/>
      </c>
      <c r="YS4" s="408" t="str">
        <f t="shared" ca="1" si="15"/>
        <v/>
      </c>
      <c r="YT4" s="408" t="str">
        <f t="shared" ca="1" si="15"/>
        <v/>
      </c>
      <c r="YU4" s="408" t="str">
        <f t="shared" ca="1" si="15"/>
        <v/>
      </c>
      <c r="YV4" s="408" t="str">
        <f t="shared" ca="1" si="15"/>
        <v/>
      </c>
      <c r="YW4" s="408" t="str">
        <f t="shared" ca="1" si="15"/>
        <v/>
      </c>
      <c r="YX4" s="408" t="str">
        <f t="shared" ca="1" si="15"/>
        <v/>
      </c>
      <c r="YY4" s="408" t="str">
        <f t="shared" ca="1" si="15"/>
        <v/>
      </c>
      <c r="YZ4" s="408" t="str">
        <f t="shared" ca="1" si="15"/>
        <v/>
      </c>
      <c r="ZA4" s="408" t="str">
        <f t="shared" ca="1" si="15"/>
        <v/>
      </c>
      <c r="ZB4" s="408" t="str">
        <f t="shared" ca="1" si="15"/>
        <v/>
      </c>
      <c r="ZC4" s="408" t="str">
        <f t="shared" ca="1" si="15"/>
        <v/>
      </c>
      <c r="ZD4" s="408" t="str">
        <f t="shared" ca="1" si="15"/>
        <v/>
      </c>
      <c r="ZE4" s="408" t="str">
        <f t="shared" ca="1" si="15"/>
        <v/>
      </c>
      <c r="ZF4" s="408" t="str">
        <f t="shared" ca="1" si="15"/>
        <v/>
      </c>
      <c r="ZG4" s="408" t="str">
        <f t="shared" ca="1" si="15"/>
        <v/>
      </c>
      <c r="ZH4" s="408" t="str">
        <f t="shared" ca="1" si="15"/>
        <v/>
      </c>
      <c r="ZI4" s="408" t="str">
        <f t="shared" ca="1" si="15"/>
        <v/>
      </c>
      <c r="ZJ4" s="408" t="str">
        <f t="shared" ca="1" si="15"/>
        <v/>
      </c>
      <c r="ZK4" s="408" t="str">
        <f t="shared" ca="1" si="15"/>
        <v/>
      </c>
      <c r="ZL4" s="408" t="str">
        <f t="shared" ca="1" si="15"/>
        <v/>
      </c>
      <c r="ZM4" s="408" t="str">
        <f t="shared" ca="1" si="15"/>
        <v/>
      </c>
      <c r="ZN4" s="408" t="str">
        <f t="shared" ca="1" si="15"/>
        <v/>
      </c>
      <c r="ZO4" s="408" t="str">
        <f t="shared" ca="1" si="15"/>
        <v/>
      </c>
      <c r="ZP4" s="408" t="str">
        <f t="shared" ca="1" si="15"/>
        <v/>
      </c>
      <c r="ZQ4" s="408" t="str">
        <f t="shared" ca="1" si="15"/>
        <v/>
      </c>
      <c r="ZR4" s="408" t="str">
        <f t="shared" ca="1" si="15"/>
        <v/>
      </c>
      <c r="ZS4" s="408" t="str">
        <f t="shared" ca="1" si="15"/>
        <v/>
      </c>
      <c r="ZT4" s="408" t="str">
        <f t="shared" ca="1" si="15"/>
        <v/>
      </c>
      <c r="ZU4" s="408" t="str">
        <f t="shared" ca="1" si="15"/>
        <v/>
      </c>
      <c r="ZV4" s="408" t="str">
        <f t="shared" ca="1" si="15"/>
        <v/>
      </c>
      <c r="ZW4" s="408" t="str">
        <f t="shared" ca="1" si="15"/>
        <v/>
      </c>
      <c r="ZX4" s="408" t="str">
        <f t="shared" ca="1" si="15"/>
        <v/>
      </c>
      <c r="ZY4" s="408" t="str">
        <f t="shared" ca="1" si="15"/>
        <v/>
      </c>
      <c r="ZZ4" s="408" t="str">
        <f t="shared" ca="1" si="15"/>
        <v/>
      </c>
      <c r="AAA4" s="408" t="str">
        <f t="shared" ca="1" si="15"/>
        <v/>
      </c>
      <c r="AAB4" s="408" t="str">
        <f t="shared" ca="1" si="15"/>
        <v/>
      </c>
      <c r="AAC4" s="408" t="str">
        <f t="shared" ref="AAC4:ACN4" ca="1" si="16">IFERROR(IF(AND(OFFSET(AAC3,0,-1,1,1)=DATE(YEAR(OFFSET(AAC3,0,-1,1,1)),12,31),
                              OFFSET(AAC3,0,-2,1,1)&lt;&gt;DATE(YEAR(OFFSET(AAC3,0,-1,1,1)),12,31)),
                         "+",""),"")</f>
        <v/>
      </c>
      <c r="AAD4" s="408" t="str">
        <f t="shared" ca="1" si="16"/>
        <v/>
      </c>
      <c r="AAE4" s="408" t="str">
        <f t="shared" ca="1" si="16"/>
        <v/>
      </c>
      <c r="AAF4" s="408" t="str">
        <f t="shared" ca="1" si="16"/>
        <v/>
      </c>
      <c r="AAG4" s="408" t="str">
        <f t="shared" ca="1" si="16"/>
        <v/>
      </c>
      <c r="AAH4" s="408" t="str">
        <f t="shared" ca="1" si="16"/>
        <v/>
      </c>
      <c r="AAI4" s="408" t="str">
        <f t="shared" ca="1" si="16"/>
        <v/>
      </c>
      <c r="AAJ4" s="408" t="str">
        <f t="shared" ca="1" si="16"/>
        <v/>
      </c>
      <c r="AAK4" s="408" t="str">
        <f t="shared" ca="1" si="16"/>
        <v/>
      </c>
      <c r="AAL4" s="408" t="str">
        <f t="shared" ca="1" si="16"/>
        <v/>
      </c>
      <c r="AAM4" s="408" t="str">
        <f t="shared" ca="1" si="16"/>
        <v/>
      </c>
      <c r="AAN4" s="408" t="str">
        <f t="shared" ca="1" si="16"/>
        <v/>
      </c>
      <c r="AAO4" s="408" t="str">
        <f t="shared" ca="1" si="16"/>
        <v/>
      </c>
      <c r="AAP4" s="408" t="str">
        <f t="shared" ca="1" si="16"/>
        <v/>
      </c>
      <c r="AAQ4" s="408" t="str">
        <f t="shared" ca="1" si="16"/>
        <v/>
      </c>
      <c r="AAR4" s="408" t="str">
        <f t="shared" ca="1" si="16"/>
        <v/>
      </c>
      <c r="AAS4" s="408" t="str">
        <f t="shared" ca="1" si="16"/>
        <v/>
      </c>
      <c r="AAT4" s="408" t="str">
        <f t="shared" ca="1" si="16"/>
        <v/>
      </c>
      <c r="AAU4" s="408" t="str">
        <f t="shared" ca="1" si="16"/>
        <v/>
      </c>
      <c r="AAV4" s="408" t="str">
        <f t="shared" ca="1" si="16"/>
        <v/>
      </c>
      <c r="AAW4" s="408" t="str">
        <f t="shared" ca="1" si="16"/>
        <v/>
      </c>
      <c r="AAX4" s="408" t="str">
        <f t="shared" ca="1" si="16"/>
        <v/>
      </c>
      <c r="AAY4" s="408" t="str">
        <f t="shared" ca="1" si="16"/>
        <v/>
      </c>
      <c r="AAZ4" s="408" t="str">
        <f t="shared" ca="1" si="16"/>
        <v/>
      </c>
      <c r="ABA4" s="408" t="str">
        <f t="shared" ca="1" si="16"/>
        <v/>
      </c>
      <c r="ABB4" s="408" t="str">
        <f t="shared" ca="1" si="16"/>
        <v/>
      </c>
      <c r="ABC4" s="408" t="str">
        <f t="shared" ca="1" si="16"/>
        <v/>
      </c>
      <c r="ABD4" s="408" t="str">
        <f t="shared" ca="1" si="16"/>
        <v/>
      </c>
      <c r="ABE4" s="408" t="str">
        <f t="shared" ca="1" si="16"/>
        <v/>
      </c>
      <c r="ABF4" s="408" t="str">
        <f t="shared" ca="1" si="16"/>
        <v/>
      </c>
      <c r="ABG4" s="408" t="str">
        <f t="shared" ca="1" si="16"/>
        <v/>
      </c>
      <c r="ABH4" s="408" t="str">
        <f t="shared" ca="1" si="16"/>
        <v/>
      </c>
      <c r="ABI4" s="408" t="str">
        <f t="shared" ca="1" si="16"/>
        <v/>
      </c>
      <c r="ABJ4" s="408" t="str">
        <f t="shared" ca="1" si="16"/>
        <v/>
      </c>
      <c r="ABK4" s="408" t="str">
        <f t="shared" ca="1" si="16"/>
        <v/>
      </c>
      <c r="ABL4" s="408" t="str">
        <f t="shared" ca="1" si="16"/>
        <v/>
      </c>
      <c r="ABM4" s="408" t="str">
        <f t="shared" ca="1" si="16"/>
        <v/>
      </c>
      <c r="ABN4" s="408" t="str">
        <f t="shared" ca="1" si="16"/>
        <v/>
      </c>
      <c r="ABO4" s="408" t="str">
        <f t="shared" ca="1" si="16"/>
        <v/>
      </c>
      <c r="ABP4" s="408" t="str">
        <f t="shared" ca="1" si="16"/>
        <v/>
      </c>
      <c r="ABQ4" s="408" t="str">
        <f t="shared" ca="1" si="16"/>
        <v/>
      </c>
      <c r="ABR4" s="408" t="str">
        <f t="shared" ca="1" si="16"/>
        <v/>
      </c>
      <c r="ABS4" s="408" t="str">
        <f t="shared" ca="1" si="16"/>
        <v/>
      </c>
      <c r="ABT4" s="408" t="str">
        <f t="shared" ca="1" si="16"/>
        <v/>
      </c>
      <c r="ABU4" s="408" t="str">
        <f t="shared" ca="1" si="16"/>
        <v/>
      </c>
      <c r="ABV4" s="408" t="str">
        <f t="shared" ca="1" si="16"/>
        <v/>
      </c>
      <c r="ABW4" s="408" t="str">
        <f t="shared" ca="1" si="16"/>
        <v/>
      </c>
      <c r="ABX4" s="408" t="str">
        <f t="shared" ca="1" si="16"/>
        <v/>
      </c>
      <c r="ABY4" s="408" t="str">
        <f t="shared" ca="1" si="16"/>
        <v/>
      </c>
      <c r="ABZ4" s="408" t="str">
        <f t="shared" ca="1" si="16"/>
        <v/>
      </c>
      <c r="ACA4" s="408" t="str">
        <f t="shared" ca="1" si="16"/>
        <v/>
      </c>
      <c r="ACB4" s="408" t="str">
        <f t="shared" ca="1" si="16"/>
        <v/>
      </c>
      <c r="ACC4" s="408" t="str">
        <f t="shared" ca="1" si="16"/>
        <v/>
      </c>
      <c r="ACD4" s="408" t="str">
        <f t="shared" ca="1" si="16"/>
        <v/>
      </c>
      <c r="ACE4" s="408" t="str">
        <f t="shared" ca="1" si="16"/>
        <v/>
      </c>
      <c r="ACF4" s="408" t="str">
        <f t="shared" ca="1" si="16"/>
        <v/>
      </c>
      <c r="ACG4" s="408" t="str">
        <f t="shared" ca="1" si="16"/>
        <v/>
      </c>
      <c r="ACH4" s="408" t="str">
        <f t="shared" ca="1" si="16"/>
        <v/>
      </c>
      <c r="ACI4" s="408" t="str">
        <f t="shared" ca="1" si="16"/>
        <v/>
      </c>
      <c r="ACJ4" s="408" t="str">
        <f t="shared" ca="1" si="16"/>
        <v/>
      </c>
      <c r="ACK4" s="408" t="str">
        <f t="shared" ca="1" si="16"/>
        <v/>
      </c>
      <c r="ACL4" s="408" t="str">
        <f t="shared" ca="1" si="16"/>
        <v/>
      </c>
      <c r="ACM4" s="408" t="str">
        <f t="shared" ca="1" si="16"/>
        <v/>
      </c>
      <c r="ACN4" s="408" t="str">
        <f t="shared" ca="1" si="16"/>
        <v/>
      </c>
      <c r="ACO4" s="408" t="str">
        <f t="shared" ref="ACO4:AEZ4" ca="1" si="17">IFERROR(IF(AND(OFFSET(ACO3,0,-1,1,1)=DATE(YEAR(OFFSET(ACO3,0,-1,1,1)),12,31),
                              OFFSET(ACO3,0,-2,1,1)&lt;&gt;DATE(YEAR(OFFSET(ACO3,0,-1,1,1)),12,31)),
                         "+",""),"")</f>
        <v/>
      </c>
      <c r="ACP4" s="408" t="str">
        <f t="shared" ca="1" si="17"/>
        <v/>
      </c>
      <c r="ACQ4" s="408" t="str">
        <f t="shared" ca="1" si="17"/>
        <v/>
      </c>
      <c r="ACR4" s="408" t="str">
        <f t="shared" ca="1" si="17"/>
        <v/>
      </c>
      <c r="ACS4" s="408" t="str">
        <f t="shared" ca="1" si="17"/>
        <v/>
      </c>
      <c r="ACT4" s="408" t="str">
        <f t="shared" ca="1" si="17"/>
        <v/>
      </c>
      <c r="ACU4" s="408" t="str">
        <f t="shared" ca="1" si="17"/>
        <v/>
      </c>
      <c r="ACV4" s="408" t="str">
        <f t="shared" ca="1" si="17"/>
        <v/>
      </c>
      <c r="ACW4" s="408" t="str">
        <f t="shared" ca="1" si="17"/>
        <v/>
      </c>
      <c r="ACX4" s="408" t="str">
        <f t="shared" ca="1" si="17"/>
        <v/>
      </c>
      <c r="ACY4" s="408" t="str">
        <f t="shared" ca="1" si="17"/>
        <v/>
      </c>
      <c r="ACZ4" s="408" t="str">
        <f t="shared" ca="1" si="17"/>
        <v/>
      </c>
      <c r="ADA4" s="408" t="str">
        <f t="shared" ca="1" si="17"/>
        <v/>
      </c>
      <c r="ADB4" s="408" t="str">
        <f t="shared" ca="1" si="17"/>
        <v/>
      </c>
      <c r="ADC4" s="408" t="str">
        <f t="shared" ca="1" si="17"/>
        <v/>
      </c>
      <c r="ADD4" s="408" t="str">
        <f t="shared" ca="1" si="17"/>
        <v/>
      </c>
      <c r="ADE4" s="408" t="str">
        <f t="shared" ca="1" si="17"/>
        <v/>
      </c>
      <c r="ADF4" s="408" t="str">
        <f t="shared" ca="1" si="17"/>
        <v/>
      </c>
      <c r="ADG4" s="408" t="str">
        <f t="shared" ca="1" si="17"/>
        <v/>
      </c>
      <c r="ADH4" s="408" t="str">
        <f t="shared" ca="1" si="17"/>
        <v/>
      </c>
      <c r="ADI4" s="408" t="str">
        <f t="shared" ca="1" si="17"/>
        <v/>
      </c>
      <c r="ADJ4" s="408" t="str">
        <f t="shared" ca="1" si="17"/>
        <v/>
      </c>
      <c r="ADK4" s="408" t="str">
        <f t="shared" ca="1" si="17"/>
        <v/>
      </c>
      <c r="ADL4" s="408" t="str">
        <f t="shared" ca="1" si="17"/>
        <v/>
      </c>
      <c r="ADM4" s="408" t="str">
        <f t="shared" ca="1" si="17"/>
        <v/>
      </c>
      <c r="ADN4" s="408" t="str">
        <f t="shared" ca="1" si="17"/>
        <v/>
      </c>
      <c r="ADO4" s="408" t="str">
        <f t="shared" ca="1" si="17"/>
        <v/>
      </c>
      <c r="ADP4" s="408" t="str">
        <f t="shared" ca="1" si="17"/>
        <v/>
      </c>
      <c r="ADQ4" s="408" t="str">
        <f t="shared" ca="1" si="17"/>
        <v/>
      </c>
      <c r="ADR4" s="408" t="str">
        <f t="shared" ca="1" si="17"/>
        <v/>
      </c>
      <c r="ADS4" s="408" t="str">
        <f t="shared" ca="1" si="17"/>
        <v/>
      </c>
      <c r="ADT4" s="408" t="str">
        <f t="shared" ca="1" si="17"/>
        <v/>
      </c>
      <c r="ADU4" s="408" t="str">
        <f t="shared" ca="1" si="17"/>
        <v/>
      </c>
      <c r="ADV4" s="408" t="str">
        <f t="shared" ca="1" si="17"/>
        <v/>
      </c>
      <c r="ADW4" s="408" t="str">
        <f t="shared" ca="1" si="17"/>
        <v/>
      </c>
      <c r="ADX4" s="408" t="str">
        <f t="shared" ca="1" si="17"/>
        <v/>
      </c>
      <c r="ADY4" s="408" t="str">
        <f t="shared" ca="1" si="17"/>
        <v/>
      </c>
      <c r="ADZ4" s="408" t="str">
        <f t="shared" ca="1" si="17"/>
        <v/>
      </c>
      <c r="AEA4" s="408" t="str">
        <f t="shared" ca="1" si="17"/>
        <v/>
      </c>
      <c r="AEB4" s="408" t="str">
        <f t="shared" ca="1" si="17"/>
        <v/>
      </c>
      <c r="AEC4" s="408" t="str">
        <f t="shared" ca="1" si="17"/>
        <v/>
      </c>
      <c r="AED4" s="408" t="str">
        <f t="shared" ca="1" si="17"/>
        <v/>
      </c>
      <c r="AEE4" s="408" t="str">
        <f t="shared" ca="1" si="17"/>
        <v/>
      </c>
      <c r="AEF4" s="408" t="str">
        <f t="shared" ca="1" si="17"/>
        <v/>
      </c>
      <c r="AEG4" s="408" t="str">
        <f t="shared" ca="1" si="17"/>
        <v/>
      </c>
      <c r="AEH4" s="408" t="str">
        <f t="shared" ca="1" si="17"/>
        <v/>
      </c>
      <c r="AEI4" s="408" t="str">
        <f t="shared" ca="1" si="17"/>
        <v/>
      </c>
      <c r="AEJ4" s="408" t="str">
        <f t="shared" ca="1" si="17"/>
        <v/>
      </c>
      <c r="AEK4" s="408" t="str">
        <f t="shared" ca="1" si="17"/>
        <v/>
      </c>
      <c r="AEL4" s="408" t="str">
        <f t="shared" ca="1" si="17"/>
        <v/>
      </c>
      <c r="AEM4" s="408" t="str">
        <f t="shared" ca="1" si="17"/>
        <v/>
      </c>
      <c r="AEN4" s="408" t="str">
        <f t="shared" ca="1" si="17"/>
        <v/>
      </c>
      <c r="AEO4" s="408" t="str">
        <f t="shared" ca="1" si="17"/>
        <v/>
      </c>
      <c r="AEP4" s="408" t="str">
        <f t="shared" ca="1" si="17"/>
        <v/>
      </c>
      <c r="AEQ4" s="408" t="str">
        <f t="shared" ca="1" si="17"/>
        <v/>
      </c>
      <c r="AER4" s="408" t="str">
        <f t="shared" ca="1" si="17"/>
        <v/>
      </c>
      <c r="AES4" s="408" t="str">
        <f t="shared" ca="1" si="17"/>
        <v/>
      </c>
      <c r="AET4" s="408" t="str">
        <f t="shared" ca="1" si="17"/>
        <v/>
      </c>
      <c r="AEU4" s="408" t="str">
        <f t="shared" ca="1" si="17"/>
        <v/>
      </c>
      <c r="AEV4" s="408" t="str">
        <f t="shared" ca="1" si="17"/>
        <v/>
      </c>
      <c r="AEW4" s="408" t="str">
        <f t="shared" ca="1" si="17"/>
        <v/>
      </c>
      <c r="AEX4" s="408" t="str">
        <f t="shared" ca="1" si="17"/>
        <v/>
      </c>
      <c r="AEY4" s="408" t="str">
        <f t="shared" ca="1" si="17"/>
        <v/>
      </c>
      <c r="AEZ4" s="408" t="str">
        <f t="shared" ca="1" si="17"/>
        <v/>
      </c>
      <c r="AFA4" s="408" t="str">
        <f t="shared" ref="AFA4:AHL4" ca="1" si="18">IFERROR(IF(AND(OFFSET(AFA3,0,-1,1,1)=DATE(YEAR(OFFSET(AFA3,0,-1,1,1)),12,31),
                              OFFSET(AFA3,0,-2,1,1)&lt;&gt;DATE(YEAR(OFFSET(AFA3,0,-1,1,1)),12,31)),
                         "+",""),"")</f>
        <v/>
      </c>
      <c r="AFB4" s="408" t="str">
        <f t="shared" ca="1" si="18"/>
        <v/>
      </c>
      <c r="AFC4" s="408" t="str">
        <f t="shared" ca="1" si="18"/>
        <v/>
      </c>
      <c r="AFD4" s="408" t="str">
        <f t="shared" ca="1" si="18"/>
        <v/>
      </c>
      <c r="AFE4" s="408" t="str">
        <f t="shared" ca="1" si="18"/>
        <v/>
      </c>
      <c r="AFF4" s="408" t="str">
        <f t="shared" ca="1" si="18"/>
        <v/>
      </c>
      <c r="AFG4" s="408" t="str">
        <f t="shared" ca="1" si="18"/>
        <v/>
      </c>
      <c r="AFH4" s="408" t="str">
        <f t="shared" ca="1" si="18"/>
        <v/>
      </c>
      <c r="AFI4" s="408" t="str">
        <f t="shared" ca="1" si="18"/>
        <v/>
      </c>
      <c r="AFJ4" s="408" t="str">
        <f t="shared" ca="1" si="18"/>
        <v/>
      </c>
      <c r="AFK4" s="408" t="str">
        <f t="shared" ca="1" si="18"/>
        <v/>
      </c>
      <c r="AFL4" s="408" t="str">
        <f t="shared" ca="1" si="18"/>
        <v/>
      </c>
      <c r="AFM4" s="408" t="str">
        <f t="shared" ca="1" si="18"/>
        <v/>
      </c>
      <c r="AFN4" s="408" t="str">
        <f t="shared" ca="1" si="18"/>
        <v/>
      </c>
      <c r="AFO4" s="408" t="str">
        <f t="shared" ca="1" si="18"/>
        <v/>
      </c>
      <c r="AFP4" s="408" t="str">
        <f t="shared" ca="1" si="18"/>
        <v/>
      </c>
      <c r="AFQ4" s="408" t="str">
        <f t="shared" ca="1" si="18"/>
        <v/>
      </c>
      <c r="AFR4" s="408" t="str">
        <f t="shared" ca="1" si="18"/>
        <v/>
      </c>
      <c r="AFS4" s="408" t="str">
        <f t="shared" ca="1" si="18"/>
        <v/>
      </c>
      <c r="AFT4" s="408" t="str">
        <f t="shared" ca="1" si="18"/>
        <v/>
      </c>
      <c r="AFU4" s="408" t="str">
        <f t="shared" ca="1" si="18"/>
        <v/>
      </c>
      <c r="AFV4" s="408" t="str">
        <f t="shared" ca="1" si="18"/>
        <v/>
      </c>
      <c r="AFW4" s="408" t="str">
        <f t="shared" ca="1" si="18"/>
        <v/>
      </c>
      <c r="AFX4" s="408" t="str">
        <f t="shared" ca="1" si="18"/>
        <v/>
      </c>
      <c r="AFY4" s="408" t="str">
        <f t="shared" ca="1" si="18"/>
        <v/>
      </c>
      <c r="AFZ4" s="408" t="str">
        <f t="shared" ca="1" si="18"/>
        <v/>
      </c>
      <c r="AGA4" s="408" t="str">
        <f t="shared" ca="1" si="18"/>
        <v/>
      </c>
      <c r="AGB4" s="408" t="str">
        <f t="shared" ca="1" si="18"/>
        <v/>
      </c>
      <c r="AGC4" s="408" t="str">
        <f t="shared" ca="1" si="18"/>
        <v/>
      </c>
      <c r="AGD4" s="408" t="str">
        <f t="shared" ca="1" si="18"/>
        <v/>
      </c>
      <c r="AGE4" s="408" t="str">
        <f t="shared" ca="1" si="18"/>
        <v/>
      </c>
      <c r="AGF4" s="408" t="str">
        <f t="shared" ca="1" si="18"/>
        <v/>
      </c>
      <c r="AGG4" s="408" t="str">
        <f t="shared" ca="1" si="18"/>
        <v/>
      </c>
      <c r="AGH4" s="408" t="str">
        <f t="shared" ca="1" si="18"/>
        <v/>
      </c>
      <c r="AGI4" s="408" t="str">
        <f t="shared" ca="1" si="18"/>
        <v/>
      </c>
      <c r="AGJ4" s="408" t="str">
        <f t="shared" ca="1" si="18"/>
        <v/>
      </c>
      <c r="AGK4" s="408" t="str">
        <f t="shared" ca="1" si="18"/>
        <v/>
      </c>
      <c r="AGL4" s="408" t="str">
        <f t="shared" ca="1" si="18"/>
        <v/>
      </c>
      <c r="AGM4" s="408" t="str">
        <f t="shared" ca="1" si="18"/>
        <v/>
      </c>
      <c r="AGN4" s="408" t="str">
        <f t="shared" ca="1" si="18"/>
        <v/>
      </c>
      <c r="AGO4" s="408" t="str">
        <f t="shared" ca="1" si="18"/>
        <v/>
      </c>
      <c r="AGP4" s="408" t="str">
        <f t="shared" ca="1" si="18"/>
        <v/>
      </c>
      <c r="AGQ4" s="408" t="str">
        <f t="shared" ca="1" si="18"/>
        <v/>
      </c>
      <c r="AGR4" s="408" t="str">
        <f t="shared" ca="1" si="18"/>
        <v/>
      </c>
      <c r="AGS4" s="408" t="str">
        <f t="shared" ca="1" si="18"/>
        <v/>
      </c>
      <c r="AGT4" s="408" t="str">
        <f t="shared" ca="1" si="18"/>
        <v/>
      </c>
      <c r="AGU4" s="408" t="str">
        <f t="shared" ca="1" si="18"/>
        <v/>
      </c>
      <c r="AGV4" s="408" t="str">
        <f t="shared" ca="1" si="18"/>
        <v/>
      </c>
      <c r="AGW4" s="408" t="str">
        <f t="shared" ca="1" si="18"/>
        <v/>
      </c>
      <c r="AGX4" s="408" t="str">
        <f t="shared" ca="1" si="18"/>
        <v/>
      </c>
      <c r="AGY4" s="408" t="str">
        <f t="shared" ca="1" si="18"/>
        <v/>
      </c>
      <c r="AGZ4" s="408" t="str">
        <f t="shared" ca="1" si="18"/>
        <v/>
      </c>
      <c r="AHA4" s="408" t="str">
        <f t="shared" ca="1" si="18"/>
        <v/>
      </c>
      <c r="AHB4" s="408" t="str">
        <f t="shared" ca="1" si="18"/>
        <v/>
      </c>
      <c r="AHC4" s="408" t="str">
        <f t="shared" ca="1" si="18"/>
        <v/>
      </c>
      <c r="AHD4" s="408" t="str">
        <f t="shared" ca="1" si="18"/>
        <v/>
      </c>
      <c r="AHE4" s="408" t="str">
        <f t="shared" ca="1" si="18"/>
        <v/>
      </c>
      <c r="AHF4" s="408" t="str">
        <f t="shared" ca="1" si="18"/>
        <v/>
      </c>
      <c r="AHG4" s="408" t="str">
        <f t="shared" ca="1" si="18"/>
        <v/>
      </c>
      <c r="AHH4" s="408" t="str">
        <f t="shared" ca="1" si="18"/>
        <v/>
      </c>
      <c r="AHI4" s="408" t="str">
        <f t="shared" ca="1" si="18"/>
        <v/>
      </c>
      <c r="AHJ4" s="408" t="str">
        <f t="shared" ca="1" si="18"/>
        <v/>
      </c>
      <c r="AHK4" s="408" t="str">
        <f t="shared" ca="1" si="18"/>
        <v/>
      </c>
      <c r="AHL4" s="408" t="str">
        <f t="shared" ca="1" si="18"/>
        <v/>
      </c>
      <c r="AHM4" s="408" t="str">
        <f t="shared" ref="AHM4:AJX4" ca="1" si="19">IFERROR(IF(AND(OFFSET(AHM3,0,-1,1,1)=DATE(YEAR(OFFSET(AHM3,0,-1,1,1)),12,31),
                              OFFSET(AHM3,0,-2,1,1)&lt;&gt;DATE(YEAR(OFFSET(AHM3,0,-1,1,1)),12,31)),
                         "+",""),"")</f>
        <v/>
      </c>
      <c r="AHN4" s="408" t="str">
        <f t="shared" ca="1" si="19"/>
        <v/>
      </c>
      <c r="AHO4" s="408" t="str">
        <f t="shared" ca="1" si="19"/>
        <v/>
      </c>
      <c r="AHP4" s="408" t="str">
        <f t="shared" ca="1" si="19"/>
        <v/>
      </c>
      <c r="AHQ4" s="408" t="str">
        <f t="shared" ca="1" si="19"/>
        <v/>
      </c>
      <c r="AHR4" s="408" t="str">
        <f t="shared" ca="1" si="19"/>
        <v/>
      </c>
      <c r="AHS4" s="408" t="str">
        <f t="shared" ca="1" si="19"/>
        <v/>
      </c>
      <c r="AHT4" s="408" t="str">
        <f t="shared" ca="1" si="19"/>
        <v/>
      </c>
      <c r="AHU4" s="408" t="str">
        <f t="shared" ca="1" si="19"/>
        <v/>
      </c>
      <c r="AHV4" s="408" t="str">
        <f t="shared" ca="1" si="19"/>
        <v/>
      </c>
      <c r="AHW4" s="408" t="str">
        <f t="shared" ca="1" si="19"/>
        <v/>
      </c>
      <c r="AHX4" s="408" t="str">
        <f t="shared" ca="1" si="19"/>
        <v/>
      </c>
      <c r="AHY4" s="408" t="str">
        <f t="shared" ca="1" si="19"/>
        <v/>
      </c>
      <c r="AHZ4" s="408" t="str">
        <f t="shared" ca="1" si="19"/>
        <v/>
      </c>
      <c r="AIA4" s="408" t="str">
        <f t="shared" ca="1" si="19"/>
        <v/>
      </c>
      <c r="AIB4" s="408" t="str">
        <f t="shared" ca="1" si="19"/>
        <v/>
      </c>
      <c r="AIC4" s="408" t="str">
        <f t="shared" ca="1" si="19"/>
        <v/>
      </c>
      <c r="AID4" s="408" t="str">
        <f t="shared" ca="1" si="19"/>
        <v/>
      </c>
      <c r="AIE4" s="408" t="str">
        <f t="shared" ca="1" si="19"/>
        <v/>
      </c>
      <c r="AIF4" s="408" t="str">
        <f t="shared" ca="1" si="19"/>
        <v/>
      </c>
      <c r="AIG4" s="408" t="str">
        <f t="shared" ca="1" si="19"/>
        <v/>
      </c>
      <c r="AIH4" s="408" t="str">
        <f t="shared" ca="1" si="19"/>
        <v/>
      </c>
      <c r="AII4" s="408" t="str">
        <f t="shared" ca="1" si="19"/>
        <v/>
      </c>
      <c r="AIJ4" s="408" t="str">
        <f t="shared" ca="1" si="19"/>
        <v/>
      </c>
      <c r="AIK4" s="408" t="str">
        <f t="shared" ca="1" si="19"/>
        <v/>
      </c>
      <c r="AIL4" s="408" t="str">
        <f t="shared" ca="1" si="19"/>
        <v/>
      </c>
      <c r="AIM4" s="408" t="str">
        <f t="shared" ca="1" si="19"/>
        <v/>
      </c>
      <c r="AIN4" s="408" t="str">
        <f t="shared" ca="1" si="19"/>
        <v/>
      </c>
      <c r="AIO4" s="408" t="str">
        <f t="shared" ca="1" si="19"/>
        <v/>
      </c>
      <c r="AIP4" s="408" t="str">
        <f t="shared" ca="1" si="19"/>
        <v/>
      </c>
      <c r="AIQ4" s="408" t="str">
        <f t="shared" ca="1" si="19"/>
        <v/>
      </c>
      <c r="AIR4" s="408" t="str">
        <f t="shared" ca="1" si="19"/>
        <v/>
      </c>
      <c r="AIS4" s="408" t="str">
        <f t="shared" ca="1" si="19"/>
        <v/>
      </c>
      <c r="AIT4" s="408" t="str">
        <f t="shared" ca="1" si="19"/>
        <v/>
      </c>
      <c r="AIU4" s="408" t="str">
        <f t="shared" ca="1" si="19"/>
        <v/>
      </c>
      <c r="AIV4" s="408" t="str">
        <f t="shared" ca="1" si="19"/>
        <v/>
      </c>
      <c r="AIW4" s="408" t="str">
        <f t="shared" ca="1" si="19"/>
        <v/>
      </c>
      <c r="AIX4" s="408" t="str">
        <f t="shared" ca="1" si="19"/>
        <v/>
      </c>
      <c r="AIY4" s="408" t="str">
        <f t="shared" ca="1" si="19"/>
        <v/>
      </c>
      <c r="AIZ4" s="408" t="str">
        <f t="shared" ca="1" si="19"/>
        <v/>
      </c>
      <c r="AJA4" s="408" t="str">
        <f t="shared" ca="1" si="19"/>
        <v/>
      </c>
      <c r="AJB4" s="408" t="str">
        <f t="shared" ca="1" si="19"/>
        <v/>
      </c>
      <c r="AJC4" s="408" t="str">
        <f t="shared" ca="1" si="19"/>
        <v/>
      </c>
      <c r="AJD4" s="408" t="str">
        <f t="shared" ca="1" si="19"/>
        <v/>
      </c>
      <c r="AJE4" s="408" t="str">
        <f t="shared" ca="1" si="19"/>
        <v/>
      </c>
      <c r="AJF4" s="408" t="str">
        <f t="shared" ca="1" si="19"/>
        <v/>
      </c>
      <c r="AJG4" s="408" t="str">
        <f t="shared" ca="1" si="19"/>
        <v/>
      </c>
      <c r="AJH4" s="408" t="str">
        <f t="shared" ca="1" si="19"/>
        <v/>
      </c>
      <c r="AJI4" s="408" t="str">
        <f t="shared" ca="1" si="19"/>
        <v/>
      </c>
      <c r="AJJ4" s="408" t="str">
        <f t="shared" ca="1" si="19"/>
        <v/>
      </c>
      <c r="AJK4" s="408" t="str">
        <f t="shared" ca="1" si="19"/>
        <v/>
      </c>
      <c r="AJL4" s="408" t="str">
        <f t="shared" ca="1" si="19"/>
        <v/>
      </c>
      <c r="AJM4" s="408" t="str">
        <f t="shared" ca="1" si="19"/>
        <v/>
      </c>
      <c r="AJN4" s="408" t="str">
        <f t="shared" ca="1" si="19"/>
        <v/>
      </c>
      <c r="AJO4" s="408" t="str">
        <f t="shared" ca="1" si="19"/>
        <v/>
      </c>
      <c r="AJP4" s="408" t="str">
        <f t="shared" ca="1" si="19"/>
        <v/>
      </c>
      <c r="AJQ4" s="408" t="str">
        <f t="shared" ca="1" si="19"/>
        <v/>
      </c>
      <c r="AJR4" s="408" t="str">
        <f t="shared" ca="1" si="19"/>
        <v/>
      </c>
      <c r="AJS4" s="408" t="str">
        <f t="shared" ca="1" si="19"/>
        <v/>
      </c>
      <c r="AJT4" s="408" t="str">
        <f t="shared" ca="1" si="19"/>
        <v/>
      </c>
      <c r="AJU4" s="408" t="str">
        <f t="shared" ca="1" si="19"/>
        <v/>
      </c>
      <c r="AJV4" s="408" t="str">
        <f t="shared" ca="1" si="19"/>
        <v/>
      </c>
      <c r="AJW4" s="408" t="str">
        <f t="shared" ca="1" si="19"/>
        <v/>
      </c>
      <c r="AJX4" s="408" t="str">
        <f t="shared" ca="1" si="19"/>
        <v/>
      </c>
      <c r="AJY4" s="408" t="str">
        <f t="shared" ref="AJY4:AMJ4" ca="1" si="20">IFERROR(IF(AND(OFFSET(AJY3,0,-1,1,1)=DATE(YEAR(OFFSET(AJY3,0,-1,1,1)),12,31),
                              OFFSET(AJY3,0,-2,1,1)&lt;&gt;DATE(YEAR(OFFSET(AJY3,0,-1,1,1)),12,31)),
                         "+",""),"")</f>
        <v/>
      </c>
      <c r="AJZ4" s="408" t="str">
        <f t="shared" ca="1" si="20"/>
        <v/>
      </c>
      <c r="AKA4" s="408" t="str">
        <f t="shared" ca="1" si="20"/>
        <v/>
      </c>
      <c r="AKB4" s="408" t="str">
        <f t="shared" ca="1" si="20"/>
        <v/>
      </c>
      <c r="AKC4" s="408" t="str">
        <f t="shared" ca="1" si="20"/>
        <v/>
      </c>
      <c r="AKD4" s="408" t="str">
        <f t="shared" ca="1" si="20"/>
        <v/>
      </c>
      <c r="AKE4" s="408" t="str">
        <f t="shared" ca="1" si="20"/>
        <v/>
      </c>
      <c r="AKF4" s="408" t="str">
        <f t="shared" ca="1" si="20"/>
        <v/>
      </c>
      <c r="AKG4" s="408" t="str">
        <f t="shared" ca="1" si="20"/>
        <v/>
      </c>
      <c r="AKH4" s="408" t="str">
        <f t="shared" ca="1" si="20"/>
        <v/>
      </c>
      <c r="AKI4" s="408" t="str">
        <f t="shared" ca="1" si="20"/>
        <v/>
      </c>
      <c r="AKJ4" s="408" t="str">
        <f t="shared" ca="1" si="20"/>
        <v/>
      </c>
      <c r="AKK4" s="408" t="str">
        <f t="shared" ca="1" si="20"/>
        <v/>
      </c>
      <c r="AKL4" s="408" t="str">
        <f t="shared" ca="1" si="20"/>
        <v/>
      </c>
      <c r="AKM4" s="408" t="str">
        <f t="shared" ca="1" si="20"/>
        <v/>
      </c>
      <c r="AKN4" s="408" t="str">
        <f t="shared" ca="1" si="20"/>
        <v/>
      </c>
      <c r="AKO4" s="408" t="str">
        <f t="shared" ca="1" si="20"/>
        <v/>
      </c>
      <c r="AKP4" s="408" t="str">
        <f t="shared" ca="1" si="20"/>
        <v/>
      </c>
      <c r="AKQ4" s="408" t="str">
        <f t="shared" ca="1" si="20"/>
        <v/>
      </c>
      <c r="AKR4" s="408" t="str">
        <f t="shared" ca="1" si="20"/>
        <v/>
      </c>
      <c r="AKS4" s="408" t="str">
        <f t="shared" ca="1" si="20"/>
        <v/>
      </c>
      <c r="AKT4" s="408" t="str">
        <f t="shared" ca="1" si="20"/>
        <v/>
      </c>
      <c r="AKU4" s="408" t="str">
        <f t="shared" ca="1" si="20"/>
        <v/>
      </c>
      <c r="AKV4" s="408" t="str">
        <f t="shared" ca="1" si="20"/>
        <v/>
      </c>
      <c r="AKW4" s="408" t="str">
        <f t="shared" ca="1" si="20"/>
        <v/>
      </c>
      <c r="AKX4" s="408" t="str">
        <f t="shared" ca="1" si="20"/>
        <v/>
      </c>
      <c r="AKY4" s="408" t="str">
        <f t="shared" ca="1" si="20"/>
        <v/>
      </c>
      <c r="AKZ4" s="408" t="str">
        <f t="shared" ca="1" si="20"/>
        <v/>
      </c>
      <c r="ALA4" s="408" t="str">
        <f t="shared" ca="1" si="20"/>
        <v/>
      </c>
      <c r="ALB4" s="408" t="str">
        <f t="shared" ca="1" si="20"/>
        <v/>
      </c>
      <c r="ALC4" s="408" t="str">
        <f t="shared" ca="1" si="20"/>
        <v/>
      </c>
      <c r="ALD4" s="408" t="str">
        <f t="shared" ca="1" si="20"/>
        <v/>
      </c>
      <c r="ALE4" s="408" t="str">
        <f t="shared" ca="1" si="20"/>
        <v/>
      </c>
      <c r="ALF4" s="408" t="str">
        <f t="shared" ca="1" si="20"/>
        <v/>
      </c>
      <c r="ALG4" s="408" t="str">
        <f t="shared" ca="1" si="20"/>
        <v/>
      </c>
      <c r="ALH4" s="408" t="str">
        <f t="shared" ca="1" si="20"/>
        <v/>
      </c>
      <c r="ALI4" s="408" t="str">
        <f t="shared" ca="1" si="20"/>
        <v/>
      </c>
      <c r="ALJ4" s="408" t="str">
        <f t="shared" ca="1" si="20"/>
        <v/>
      </c>
      <c r="ALK4" s="408" t="str">
        <f t="shared" ca="1" si="20"/>
        <v/>
      </c>
      <c r="ALL4" s="408" t="str">
        <f t="shared" ca="1" si="20"/>
        <v/>
      </c>
      <c r="ALM4" s="408" t="str">
        <f t="shared" ca="1" si="20"/>
        <v/>
      </c>
      <c r="ALN4" s="408" t="str">
        <f t="shared" ca="1" si="20"/>
        <v/>
      </c>
      <c r="ALO4" s="408" t="str">
        <f t="shared" ca="1" si="20"/>
        <v/>
      </c>
      <c r="ALP4" s="408" t="str">
        <f t="shared" ca="1" si="20"/>
        <v/>
      </c>
      <c r="ALQ4" s="408" t="str">
        <f t="shared" ca="1" si="20"/>
        <v/>
      </c>
      <c r="ALR4" s="408" t="str">
        <f t="shared" ca="1" si="20"/>
        <v/>
      </c>
      <c r="ALS4" s="408" t="str">
        <f t="shared" ca="1" si="20"/>
        <v/>
      </c>
      <c r="ALT4" s="408" t="str">
        <f t="shared" ca="1" si="20"/>
        <v/>
      </c>
      <c r="ALU4" s="408" t="str">
        <f t="shared" ca="1" si="20"/>
        <v/>
      </c>
      <c r="ALV4" s="408" t="str">
        <f t="shared" ca="1" si="20"/>
        <v/>
      </c>
      <c r="ALW4" s="408" t="str">
        <f t="shared" ca="1" si="20"/>
        <v/>
      </c>
      <c r="ALX4" s="408" t="str">
        <f t="shared" ca="1" si="20"/>
        <v/>
      </c>
      <c r="ALY4" s="408" t="str">
        <f t="shared" ca="1" si="20"/>
        <v/>
      </c>
      <c r="ALZ4" s="408" t="str">
        <f t="shared" ca="1" si="20"/>
        <v/>
      </c>
      <c r="AMA4" s="408" t="str">
        <f t="shared" ca="1" si="20"/>
        <v/>
      </c>
      <c r="AMB4" s="408" t="str">
        <f t="shared" ca="1" si="20"/>
        <v/>
      </c>
      <c r="AMC4" s="408" t="str">
        <f t="shared" ca="1" si="20"/>
        <v/>
      </c>
      <c r="AMD4" s="408" t="str">
        <f t="shared" ca="1" si="20"/>
        <v/>
      </c>
      <c r="AME4" s="408" t="str">
        <f t="shared" ca="1" si="20"/>
        <v/>
      </c>
      <c r="AMF4" s="408" t="str">
        <f t="shared" ca="1" si="20"/>
        <v/>
      </c>
      <c r="AMG4" s="408" t="str">
        <f t="shared" ca="1" si="20"/>
        <v/>
      </c>
      <c r="AMH4" s="408" t="str">
        <f t="shared" ca="1" si="20"/>
        <v/>
      </c>
      <c r="AMI4" s="408" t="str">
        <f t="shared" ca="1" si="20"/>
        <v/>
      </c>
      <c r="AMJ4" s="408" t="str">
        <f t="shared" ca="1" si="20"/>
        <v/>
      </c>
      <c r="AMK4" s="408" t="str">
        <f t="shared" ref="AMK4:AOV4" ca="1" si="21">IFERROR(IF(AND(OFFSET(AMK3,0,-1,1,1)=DATE(YEAR(OFFSET(AMK3,0,-1,1,1)),12,31),
                              OFFSET(AMK3,0,-2,1,1)&lt;&gt;DATE(YEAR(OFFSET(AMK3,0,-1,1,1)),12,31)),
                         "+",""),"")</f>
        <v/>
      </c>
      <c r="AML4" s="408" t="str">
        <f t="shared" ca="1" si="21"/>
        <v/>
      </c>
      <c r="AMM4" s="408" t="str">
        <f t="shared" ca="1" si="21"/>
        <v/>
      </c>
      <c r="AMN4" s="408" t="str">
        <f t="shared" ca="1" si="21"/>
        <v/>
      </c>
      <c r="AMO4" s="408" t="str">
        <f t="shared" ca="1" si="21"/>
        <v/>
      </c>
      <c r="AMP4" s="408" t="str">
        <f t="shared" ca="1" si="21"/>
        <v/>
      </c>
      <c r="AMQ4" s="408" t="str">
        <f t="shared" ca="1" si="21"/>
        <v/>
      </c>
      <c r="AMR4" s="408" t="str">
        <f t="shared" ca="1" si="21"/>
        <v/>
      </c>
      <c r="AMS4" s="408" t="str">
        <f t="shared" ca="1" si="21"/>
        <v/>
      </c>
      <c r="AMT4" s="408" t="str">
        <f t="shared" ca="1" si="21"/>
        <v/>
      </c>
      <c r="AMU4" s="408" t="str">
        <f t="shared" ca="1" si="21"/>
        <v/>
      </c>
      <c r="AMV4" s="408" t="str">
        <f t="shared" ca="1" si="21"/>
        <v/>
      </c>
      <c r="AMW4" s="408" t="str">
        <f t="shared" ca="1" si="21"/>
        <v/>
      </c>
      <c r="AMX4" s="408" t="str">
        <f t="shared" ca="1" si="21"/>
        <v/>
      </c>
      <c r="AMY4" s="408" t="str">
        <f t="shared" ca="1" si="21"/>
        <v/>
      </c>
      <c r="AMZ4" s="408" t="str">
        <f t="shared" ca="1" si="21"/>
        <v/>
      </c>
      <c r="ANA4" s="408" t="str">
        <f t="shared" ca="1" si="21"/>
        <v/>
      </c>
      <c r="ANB4" s="408" t="str">
        <f t="shared" ca="1" si="21"/>
        <v/>
      </c>
      <c r="ANC4" s="408" t="str">
        <f t="shared" ca="1" si="21"/>
        <v/>
      </c>
      <c r="AND4" s="408" t="str">
        <f t="shared" ca="1" si="21"/>
        <v/>
      </c>
      <c r="ANE4" s="408" t="str">
        <f t="shared" ca="1" si="21"/>
        <v/>
      </c>
      <c r="ANF4" s="408" t="str">
        <f t="shared" ca="1" si="21"/>
        <v/>
      </c>
      <c r="ANG4" s="408" t="str">
        <f t="shared" ca="1" si="21"/>
        <v/>
      </c>
      <c r="ANH4" s="408" t="str">
        <f t="shared" ca="1" si="21"/>
        <v/>
      </c>
      <c r="ANI4" s="408" t="str">
        <f t="shared" ca="1" si="21"/>
        <v/>
      </c>
      <c r="ANJ4" s="408" t="str">
        <f t="shared" ca="1" si="21"/>
        <v/>
      </c>
      <c r="ANK4" s="408" t="str">
        <f t="shared" ca="1" si="21"/>
        <v/>
      </c>
      <c r="ANL4" s="408" t="str">
        <f t="shared" ca="1" si="21"/>
        <v/>
      </c>
      <c r="ANM4" s="408" t="str">
        <f t="shared" ca="1" si="21"/>
        <v/>
      </c>
      <c r="ANN4" s="408" t="str">
        <f t="shared" ca="1" si="21"/>
        <v/>
      </c>
      <c r="ANO4" s="408" t="str">
        <f t="shared" ca="1" si="21"/>
        <v/>
      </c>
      <c r="ANP4" s="408" t="str">
        <f t="shared" ca="1" si="21"/>
        <v/>
      </c>
      <c r="ANQ4" s="408" t="str">
        <f t="shared" ca="1" si="21"/>
        <v/>
      </c>
      <c r="ANR4" s="408" t="str">
        <f t="shared" ca="1" si="21"/>
        <v/>
      </c>
      <c r="ANS4" s="408" t="str">
        <f t="shared" ca="1" si="21"/>
        <v/>
      </c>
      <c r="ANT4" s="408" t="str">
        <f t="shared" ca="1" si="21"/>
        <v/>
      </c>
      <c r="ANU4" s="408" t="str">
        <f t="shared" ca="1" si="21"/>
        <v/>
      </c>
      <c r="ANV4" s="408" t="str">
        <f t="shared" ca="1" si="21"/>
        <v/>
      </c>
      <c r="ANW4" s="408" t="str">
        <f t="shared" ca="1" si="21"/>
        <v/>
      </c>
      <c r="ANX4" s="408" t="str">
        <f t="shared" ca="1" si="21"/>
        <v/>
      </c>
      <c r="ANY4" s="408" t="str">
        <f t="shared" ca="1" si="21"/>
        <v/>
      </c>
      <c r="ANZ4" s="408" t="str">
        <f t="shared" ca="1" si="21"/>
        <v/>
      </c>
      <c r="AOA4" s="408" t="str">
        <f t="shared" ca="1" si="21"/>
        <v/>
      </c>
      <c r="AOB4" s="408" t="str">
        <f t="shared" ca="1" si="21"/>
        <v/>
      </c>
      <c r="AOC4" s="408" t="str">
        <f t="shared" ca="1" si="21"/>
        <v/>
      </c>
      <c r="AOD4" s="408" t="str">
        <f t="shared" ca="1" si="21"/>
        <v/>
      </c>
      <c r="AOE4" s="408" t="str">
        <f t="shared" ca="1" si="21"/>
        <v/>
      </c>
      <c r="AOF4" s="408" t="str">
        <f t="shared" ca="1" si="21"/>
        <v/>
      </c>
      <c r="AOG4" s="408" t="str">
        <f t="shared" ca="1" si="21"/>
        <v/>
      </c>
      <c r="AOH4" s="408" t="str">
        <f t="shared" ca="1" si="21"/>
        <v/>
      </c>
      <c r="AOI4" s="408" t="str">
        <f t="shared" ca="1" si="21"/>
        <v/>
      </c>
      <c r="AOJ4" s="408" t="str">
        <f t="shared" ca="1" si="21"/>
        <v/>
      </c>
      <c r="AOK4" s="408" t="str">
        <f t="shared" ca="1" si="21"/>
        <v/>
      </c>
      <c r="AOL4" s="408" t="str">
        <f t="shared" ca="1" si="21"/>
        <v/>
      </c>
      <c r="AOM4" s="408" t="str">
        <f t="shared" ca="1" si="21"/>
        <v/>
      </c>
      <c r="AON4" s="408" t="str">
        <f t="shared" ca="1" si="21"/>
        <v/>
      </c>
      <c r="AOO4" s="408" t="str">
        <f t="shared" ca="1" si="21"/>
        <v/>
      </c>
      <c r="AOP4" s="408" t="str">
        <f t="shared" ca="1" si="21"/>
        <v/>
      </c>
      <c r="AOQ4" s="408" t="str">
        <f t="shared" ca="1" si="21"/>
        <v/>
      </c>
      <c r="AOR4" s="408" t="str">
        <f t="shared" ca="1" si="21"/>
        <v/>
      </c>
      <c r="AOS4" s="408" t="str">
        <f t="shared" ca="1" si="21"/>
        <v/>
      </c>
      <c r="AOT4" s="408" t="str">
        <f t="shared" ca="1" si="21"/>
        <v/>
      </c>
      <c r="AOU4" s="408" t="str">
        <f t="shared" ca="1" si="21"/>
        <v/>
      </c>
      <c r="AOV4" s="408" t="str">
        <f t="shared" ca="1" si="21"/>
        <v/>
      </c>
      <c r="AOW4" s="408" t="str">
        <f t="shared" ref="AOW4:ARH4" ca="1" si="22">IFERROR(IF(AND(OFFSET(AOW3,0,-1,1,1)=DATE(YEAR(OFFSET(AOW3,0,-1,1,1)),12,31),
                              OFFSET(AOW3,0,-2,1,1)&lt;&gt;DATE(YEAR(OFFSET(AOW3,0,-1,1,1)),12,31)),
                         "+",""),"")</f>
        <v/>
      </c>
      <c r="AOX4" s="408" t="str">
        <f t="shared" ca="1" si="22"/>
        <v/>
      </c>
      <c r="AOY4" s="408" t="str">
        <f t="shared" ca="1" si="22"/>
        <v/>
      </c>
      <c r="AOZ4" s="408" t="str">
        <f t="shared" ca="1" si="22"/>
        <v/>
      </c>
      <c r="APA4" s="408" t="str">
        <f t="shared" ca="1" si="22"/>
        <v/>
      </c>
      <c r="APB4" s="408" t="str">
        <f t="shared" ca="1" si="22"/>
        <v/>
      </c>
      <c r="APC4" s="408" t="str">
        <f t="shared" ca="1" si="22"/>
        <v/>
      </c>
      <c r="APD4" s="408" t="str">
        <f t="shared" ca="1" si="22"/>
        <v/>
      </c>
      <c r="APE4" s="408" t="str">
        <f t="shared" ca="1" si="22"/>
        <v/>
      </c>
      <c r="APF4" s="408" t="str">
        <f t="shared" ca="1" si="22"/>
        <v/>
      </c>
      <c r="APG4" s="408" t="str">
        <f t="shared" ca="1" si="22"/>
        <v/>
      </c>
      <c r="APH4" s="408" t="str">
        <f t="shared" ca="1" si="22"/>
        <v/>
      </c>
      <c r="API4" s="408" t="str">
        <f t="shared" ca="1" si="22"/>
        <v/>
      </c>
      <c r="APJ4" s="408" t="str">
        <f t="shared" ca="1" si="22"/>
        <v/>
      </c>
      <c r="APK4" s="408" t="str">
        <f t="shared" ca="1" si="22"/>
        <v/>
      </c>
      <c r="APL4" s="408" t="str">
        <f t="shared" ca="1" si="22"/>
        <v/>
      </c>
      <c r="APM4" s="408" t="str">
        <f t="shared" ca="1" si="22"/>
        <v/>
      </c>
      <c r="APN4" s="408" t="str">
        <f t="shared" ca="1" si="22"/>
        <v/>
      </c>
      <c r="APO4" s="408" t="str">
        <f t="shared" ca="1" si="22"/>
        <v/>
      </c>
      <c r="APP4" s="408" t="str">
        <f t="shared" ca="1" si="22"/>
        <v/>
      </c>
      <c r="APQ4" s="408" t="str">
        <f t="shared" ca="1" si="22"/>
        <v/>
      </c>
      <c r="APR4" s="408" t="str">
        <f t="shared" ca="1" si="22"/>
        <v/>
      </c>
      <c r="APS4" s="408" t="str">
        <f t="shared" ca="1" si="22"/>
        <v/>
      </c>
      <c r="APT4" s="408" t="str">
        <f t="shared" ca="1" si="22"/>
        <v/>
      </c>
      <c r="APU4" s="408" t="str">
        <f t="shared" ca="1" si="22"/>
        <v/>
      </c>
      <c r="APV4" s="408" t="str">
        <f t="shared" ca="1" si="22"/>
        <v/>
      </c>
      <c r="APW4" s="408" t="str">
        <f t="shared" ca="1" si="22"/>
        <v/>
      </c>
      <c r="APX4" s="408" t="str">
        <f t="shared" ca="1" si="22"/>
        <v/>
      </c>
      <c r="APY4" s="408" t="str">
        <f t="shared" ca="1" si="22"/>
        <v/>
      </c>
      <c r="APZ4" s="408" t="str">
        <f t="shared" ca="1" si="22"/>
        <v/>
      </c>
      <c r="AQA4" s="408" t="str">
        <f t="shared" ca="1" si="22"/>
        <v/>
      </c>
      <c r="AQB4" s="408" t="str">
        <f t="shared" ca="1" si="22"/>
        <v/>
      </c>
      <c r="AQC4" s="408" t="str">
        <f t="shared" ca="1" si="22"/>
        <v/>
      </c>
      <c r="AQD4" s="408" t="str">
        <f t="shared" ca="1" si="22"/>
        <v/>
      </c>
      <c r="AQE4" s="408" t="str">
        <f t="shared" ca="1" si="22"/>
        <v/>
      </c>
      <c r="AQF4" s="408" t="str">
        <f t="shared" ca="1" si="22"/>
        <v/>
      </c>
      <c r="AQG4" s="408" t="str">
        <f t="shared" ca="1" si="22"/>
        <v/>
      </c>
      <c r="AQH4" s="408" t="str">
        <f t="shared" ca="1" si="22"/>
        <v/>
      </c>
      <c r="AQI4" s="408" t="str">
        <f t="shared" ca="1" si="22"/>
        <v/>
      </c>
      <c r="AQJ4" s="408" t="str">
        <f t="shared" ca="1" si="22"/>
        <v/>
      </c>
      <c r="AQK4" s="408" t="str">
        <f t="shared" ca="1" si="22"/>
        <v/>
      </c>
      <c r="AQL4" s="408" t="str">
        <f t="shared" ca="1" si="22"/>
        <v/>
      </c>
      <c r="AQM4" s="408" t="str">
        <f t="shared" ca="1" si="22"/>
        <v/>
      </c>
      <c r="AQN4" s="408" t="str">
        <f t="shared" ca="1" si="22"/>
        <v/>
      </c>
      <c r="AQO4" s="408" t="str">
        <f t="shared" ca="1" si="22"/>
        <v/>
      </c>
      <c r="AQP4" s="408" t="str">
        <f t="shared" ca="1" si="22"/>
        <v/>
      </c>
      <c r="AQQ4" s="408" t="str">
        <f t="shared" ca="1" si="22"/>
        <v/>
      </c>
      <c r="AQR4" s="408" t="str">
        <f t="shared" ca="1" si="22"/>
        <v/>
      </c>
      <c r="AQS4" s="408" t="str">
        <f t="shared" ca="1" si="22"/>
        <v/>
      </c>
      <c r="AQT4" s="408" t="str">
        <f t="shared" ca="1" si="22"/>
        <v/>
      </c>
      <c r="AQU4" s="408" t="str">
        <f t="shared" ca="1" si="22"/>
        <v/>
      </c>
      <c r="AQV4" s="408" t="str">
        <f t="shared" ca="1" si="22"/>
        <v/>
      </c>
      <c r="AQW4" s="408" t="str">
        <f t="shared" ca="1" si="22"/>
        <v/>
      </c>
      <c r="AQX4" s="408" t="str">
        <f t="shared" ca="1" si="22"/>
        <v/>
      </c>
      <c r="AQY4" s="408" t="str">
        <f t="shared" ca="1" si="22"/>
        <v/>
      </c>
      <c r="AQZ4" s="408" t="str">
        <f t="shared" ca="1" si="22"/>
        <v/>
      </c>
      <c r="ARA4" s="408" t="str">
        <f t="shared" ca="1" si="22"/>
        <v/>
      </c>
      <c r="ARB4" s="408" t="str">
        <f t="shared" ca="1" si="22"/>
        <v/>
      </c>
      <c r="ARC4" s="408" t="str">
        <f t="shared" ca="1" si="22"/>
        <v/>
      </c>
      <c r="ARD4" s="408" t="str">
        <f t="shared" ca="1" si="22"/>
        <v/>
      </c>
      <c r="ARE4" s="408" t="str">
        <f t="shared" ca="1" si="22"/>
        <v/>
      </c>
      <c r="ARF4" s="408" t="str">
        <f t="shared" ca="1" si="22"/>
        <v/>
      </c>
      <c r="ARG4" s="408" t="str">
        <f t="shared" ca="1" si="22"/>
        <v/>
      </c>
      <c r="ARH4" s="408" t="str">
        <f t="shared" ca="1" si="22"/>
        <v/>
      </c>
      <c r="ARI4" s="408" t="str">
        <f t="shared" ref="ARI4:ATT4" ca="1" si="23">IFERROR(IF(AND(OFFSET(ARI3,0,-1,1,1)=DATE(YEAR(OFFSET(ARI3,0,-1,1,1)),12,31),
                              OFFSET(ARI3,0,-2,1,1)&lt;&gt;DATE(YEAR(OFFSET(ARI3,0,-1,1,1)),12,31)),
                         "+",""),"")</f>
        <v/>
      </c>
      <c r="ARJ4" s="408" t="str">
        <f t="shared" ca="1" si="23"/>
        <v/>
      </c>
      <c r="ARK4" s="408" t="str">
        <f t="shared" ca="1" si="23"/>
        <v/>
      </c>
      <c r="ARL4" s="408" t="str">
        <f t="shared" ca="1" si="23"/>
        <v/>
      </c>
      <c r="ARM4" s="408" t="str">
        <f t="shared" ca="1" si="23"/>
        <v/>
      </c>
      <c r="ARN4" s="408" t="str">
        <f t="shared" ca="1" si="23"/>
        <v/>
      </c>
      <c r="ARO4" s="408" t="str">
        <f t="shared" ca="1" si="23"/>
        <v/>
      </c>
      <c r="ARP4" s="408" t="str">
        <f t="shared" ca="1" si="23"/>
        <v/>
      </c>
      <c r="ARQ4" s="408" t="str">
        <f t="shared" ca="1" si="23"/>
        <v/>
      </c>
      <c r="ARR4" s="408" t="str">
        <f t="shared" ca="1" si="23"/>
        <v/>
      </c>
      <c r="ARS4" s="408" t="str">
        <f t="shared" ca="1" si="23"/>
        <v/>
      </c>
      <c r="ART4" s="408" t="str">
        <f t="shared" ca="1" si="23"/>
        <v/>
      </c>
      <c r="ARU4" s="408" t="str">
        <f t="shared" ca="1" si="23"/>
        <v/>
      </c>
      <c r="ARV4" s="408" t="str">
        <f t="shared" ca="1" si="23"/>
        <v/>
      </c>
      <c r="ARW4" s="408" t="str">
        <f t="shared" ca="1" si="23"/>
        <v/>
      </c>
      <c r="ARX4" s="408" t="str">
        <f t="shared" ca="1" si="23"/>
        <v/>
      </c>
      <c r="ARY4" s="408" t="str">
        <f t="shared" ca="1" si="23"/>
        <v/>
      </c>
      <c r="ARZ4" s="408" t="str">
        <f t="shared" ca="1" si="23"/>
        <v/>
      </c>
      <c r="ASA4" s="408" t="str">
        <f t="shared" ca="1" si="23"/>
        <v/>
      </c>
      <c r="ASB4" s="408" t="str">
        <f t="shared" ca="1" si="23"/>
        <v/>
      </c>
      <c r="ASC4" s="408" t="str">
        <f t="shared" ca="1" si="23"/>
        <v/>
      </c>
      <c r="ASD4" s="408" t="str">
        <f t="shared" ca="1" si="23"/>
        <v/>
      </c>
      <c r="ASE4" s="408" t="str">
        <f t="shared" ca="1" si="23"/>
        <v/>
      </c>
      <c r="ASF4" s="408" t="str">
        <f t="shared" ca="1" si="23"/>
        <v/>
      </c>
      <c r="ASG4" s="408" t="str">
        <f t="shared" ca="1" si="23"/>
        <v/>
      </c>
      <c r="ASH4" s="408" t="str">
        <f t="shared" ca="1" si="23"/>
        <v/>
      </c>
      <c r="ASI4" s="408" t="str">
        <f t="shared" ca="1" si="23"/>
        <v/>
      </c>
      <c r="ASJ4" s="408" t="str">
        <f t="shared" ca="1" si="23"/>
        <v/>
      </c>
      <c r="ASK4" s="408" t="str">
        <f t="shared" ca="1" si="23"/>
        <v/>
      </c>
      <c r="ASL4" s="408" t="str">
        <f t="shared" ca="1" si="23"/>
        <v/>
      </c>
      <c r="ASM4" s="408" t="str">
        <f t="shared" ca="1" si="23"/>
        <v/>
      </c>
      <c r="ASN4" s="408" t="str">
        <f t="shared" ca="1" si="23"/>
        <v/>
      </c>
      <c r="ASO4" s="408" t="str">
        <f t="shared" ca="1" si="23"/>
        <v/>
      </c>
      <c r="ASP4" s="408" t="str">
        <f t="shared" ca="1" si="23"/>
        <v/>
      </c>
      <c r="ASQ4" s="408" t="str">
        <f t="shared" ca="1" si="23"/>
        <v/>
      </c>
      <c r="ASR4" s="408" t="str">
        <f t="shared" ca="1" si="23"/>
        <v/>
      </c>
      <c r="ASS4" s="408" t="str">
        <f t="shared" ca="1" si="23"/>
        <v/>
      </c>
      <c r="AST4" s="408" t="str">
        <f t="shared" ca="1" si="23"/>
        <v/>
      </c>
      <c r="ASU4" s="408" t="str">
        <f t="shared" ca="1" si="23"/>
        <v/>
      </c>
      <c r="ASV4" s="408" t="str">
        <f t="shared" ca="1" si="23"/>
        <v/>
      </c>
      <c r="ASW4" s="408" t="str">
        <f t="shared" ca="1" si="23"/>
        <v/>
      </c>
      <c r="ASX4" s="408" t="str">
        <f t="shared" ca="1" si="23"/>
        <v/>
      </c>
      <c r="ASY4" s="408" t="str">
        <f t="shared" ca="1" si="23"/>
        <v/>
      </c>
      <c r="ASZ4" s="408" t="str">
        <f t="shared" ca="1" si="23"/>
        <v/>
      </c>
      <c r="ATA4" s="408" t="str">
        <f t="shared" ca="1" si="23"/>
        <v/>
      </c>
      <c r="ATB4" s="408" t="str">
        <f t="shared" ca="1" si="23"/>
        <v/>
      </c>
      <c r="ATC4" s="408" t="str">
        <f t="shared" ca="1" si="23"/>
        <v/>
      </c>
      <c r="ATD4" s="408" t="str">
        <f t="shared" ca="1" si="23"/>
        <v/>
      </c>
      <c r="ATE4" s="408" t="str">
        <f t="shared" ca="1" si="23"/>
        <v/>
      </c>
      <c r="ATF4" s="408" t="str">
        <f t="shared" ca="1" si="23"/>
        <v/>
      </c>
      <c r="ATG4" s="408" t="str">
        <f t="shared" ca="1" si="23"/>
        <v/>
      </c>
      <c r="ATH4" s="408" t="str">
        <f t="shared" ca="1" si="23"/>
        <v/>
      </c>
      <c r="ATI4" s="408" t="str">
        <f t="shared" ca="1" si="23"/>
        <v/>
      </c>
      <c r="ATJ4" s="408" t="str">
        <f t="shared" ca="1" si="23"/>
        <v/>
      </c>
      <c r="ATK4" s="408" t="str">
        <f t="shared" ca="1" si="23"/>
        <v/>
      </c>
      <c r="ATL4" s="408" t="str">
        <f t="shared" ca="1" si="23"/>
        <v/>
      </c>
      <c r="ATM4" s="408" t="str">
        <f t="shared" ca="1" si="23"/>
        <v/>
      </c>
      <c r="ATN4" s="408" t="str">
        <f t="shared" ca="1" si="23"/>
        <v/>
      </c>
      <c r="ATO4" s="408" t="str">
        <f t="shared" ca="1" si="23"/>
        <v/>
      </c>
      <c r="ATP4" s="408" t="str">
        <f t="shared" ca="1" si="23"/>
        <v/>
      </c>
      <c r="ATQ4" s="408" t="str">
        <f t="shared" ca="1" si="23"/>
        <v/>
      </c>
      <c r="ATR4" s="408" t="str">
        <f t="shared" ca="1" si="23"/>
        <v/>
      </c>
      <c r="ATS4" s="408" t="str">
        <f t="shared" ca="1" si="23"/>
        <v/>
      </c>
      <c r="ATT4" s="408" t="str">
        <f t="shared" ca="1" si="23"/>
        <v/>
      </c>
      <c r="ATU4" s="408" t="str">
        <f t="shared" ref="ATU4:AWF4" ca="1" si="24">IFERROR(IF(AND(OFFSET(ATU3,0,-1,1,1)=DATE(YEAR(OFFSET(ATU3,0,-1,1,1)),12,31),
                              OFFSET(ATU3,0,-2,1,1)&lt;&gt;DATE(YEAR(OFFSET(ATU3,0,-1,1,1)),12,31)),
                         "+",""),"")</f>
        <v/>
      </c>
      <c r="ATV4" s="408" t="str">
        <f t="shared" ca="1" si="24"/>
        <v/>
      </c>
      <c r="ATW4" s="408" t="str">
        <f t="shared" ca="1" si="24"/>
        <v/>
      </c>
      <c r="ATX4" s="408" t="str">
        <f t="shared" ca="1" si="24"/>
        <v/>
      </c>
      <c r="ATY4" s="408" t="str">
        <f t="shared" ca="1" si="24"/>
        <v/>
      </c>
      <c r="ATZ4" s="408" t="str">
        <f t="shared" ca="1" si="24"/>
        <v/>
      </c>
      <c r="AUA4" s="408" t="str">
        <f t="shared" ca="1" si="24"/>
        <v/>
      </c>
      <c r="AUB4" s="408" t="str">
        <f t="shared" ca="1" si="24"/>
        <v/>
      </c>
      <c r="AUC4" s="408" t="str">
        <f t="shared" ca="1" si="24"/>
        <v/>
      </c>
      <c r="AUD4" s="408" t="str">
        <f t="shared" ca="1" si="24"/>
        <v/>
      </c>
      <c r="AUE4" s="408" t="str">
        <f t="shared" ca="1" si="24"/>
        <v/>
      </c>
      <c r="AUF4" s="408" t="str">
        <f t="shared" ca="1" si="24"/>
        <v/>
      </c>
      <c r="AUG4" s="408" t="str">
        <f t="shared" ca="1" si="24"/>
        <v/>
      </c>
      <c r="AUH4" s="408" t="str">
        <f t="shared" ca="1" si="24"/>
        <v/>
      </c>
      <c r="AUI4" s="408" t="str">
        <f t="shared" ca="1" si="24"/>
        <v/>
      </c>
      <c r="AUJ4" s="408" t="str">
        <f t="shared" ca="1" si="24"/>
        <v/>
      </c>
      <c r="AUK4" s="408" t="str">
        <f t="shared" ca="1" si="24"/>
        <v/>
      </c>
      <c r="AUL4" s="408" t="str">
        <f t="shared" ca="1" si="24"/>
        <v/>
      </c>
      <c r="AUM4" s="408" t="str">
        <f t="shared" ca="1" si="24"/>
        <v/>
      </c>
      <c r="AUN4" s="408" t="str">
        <f t="shared" ca="1" si="24"/>
        <v/>
      </c>
      <c r="AUO4" s="408" t="str">
        <f t="shared" ca="1" si="24"/>
        <v/>
      </c>
      <c r="AUP4" s="408" t="str">
        <f t="shared" ca="1" si="24"/>
        <v/>
      </c>
      <c r="AUQ4" s="408" t="str">
        <f t="shared" ca="1" si="24"/>
        <v/>
      </c>
      <c r="AUR4" s="408" t="str">
        <f t="shared" ca="1" si="24"/>
        <v/>
      </c>
      <c r="AUS4" s="408" t="str">
        <f t="shared" ca="1" si="24"/>
        <v/>
      </c>
      <c r="AUT4" s="408" t="str">
        <f t="shared" ca="1" si="24"/>
        <v/>
      </c>
      <c r="AUU4" s="408" t="str">
        <f t="shared" ca="1" si="24"/>
        <v/>
      </c>
      <c r="AUV4" s="408" t="str">
        <f t="shared" ca="1" si="24"/>
        <v/>
      </c>
      <c r="AUW4" s="408" t="str">
        <f t="shared" ca="1" si="24"/>
        <v/>
      </c>
      <c r="AUX4" s="408" t="str">
        <f t="shared" ca="1" si="24"/>
        <v/>
      </c>
      <c r="AUY4" s="408" t="str">
        <f t="shared" ca="1" si="24"/>
        <v/>
      </c>
      <c r="AUZ4" s="408" t="str">
        <f t="shared" ca="1" si="24"/>
        <v/>
      </c>
      <c r="AVA4" s="408" t="str">
        <f t="shared" ca="1" si="24"/>
        <v/>
      </c>
      <c r="AVB4" s="408" t="str">
        <f t="shared" ca="1" si="24"/>
        <v/>
      </c>
      <c r="AVC4" s="408" t="str">
        <f t="shared" ca="1" si="24"/>
        <v/>
      </c>
      <c r="AVD4" s="408" t="str">
        <f t="shared" ca="1" si="24"/>
        <v/>
      </c>
      <c r="AVE4" s="408" t="str">
        <f t="shared" ca="1" si="24"/>
        <v/>
      </c>
      <c r="AVF4" s="408" t="str">
        <f t="shared" ca="1" si="24"/>
        <v/>
      </c>
      <c r="AVG4" s="408" t="str">
        <f t="shared" ca="1" si="24"/>
        <v/>
      </c>
      <c r="AVH4" s="408" t="str">
        <f t="shared" ca="1" si="24"/>
        <v/>
      </c>
      <c r="AVI4" s="408" t="str">
        <f t="shared" ca="1" si="24"/>
        <v/>
      </c>
      <c r="AVJ4" s="408" t="str">
        <f t="shared" ca="1" si="24"/>
        <v/>
      </c>
      <c r="AVK4" s="408" t="str">
        <f t="shared" ca="1" si="24"/>
        <v/>
      </c>
      <c r="AVL4" s="408" t="str">
        <f t="shared" ca="1" si="24"/>
        <v/>
      </c>
      <c r="AVM4" s="408" t="str">
        <f t="shared" ca="1" si="24"/>
        <v/>
      </c>
      <c r="AVN4" s="408" t="str">
        <f t="shared" ca="1" si="24"/>
        <v/>
      </c>
      <c r="AVO4" s="408" t="str">
        <f t="shared" ca="1" si="24"/>
        <v/>
      </c>
      <c r="AVP4" s="408" t="str">
        <f t="shared" ca="1" si="24"/>
        <v/>
      </c>
      <c r="AVQ4" s="408" t="str">
        <f t="shared" ca="1" si="24"/>
        <v/>
      </c>
      <c r="AVR4" s="408" t="str">
        <f t="shared" ca="1" si="24"/>
        <v/>
      </c>
      <c r="AVS4" s="408" t="str">
        <f t="shared" ca="1" si="24"/>
        <v/>
      </c>
      <c r="AVT4" s="408" t="str">
        <f t="shared" ca="1" si="24"/>
        <v/>
      </c>
      <c r="AVU4" s="408" t="str">
        <f t="shared" ca="1" si="24"/>
        <v/>
      </c>
      <c r="AVV4" s="408" t="str">
        <f t="shared" ca="1" si="24"/>
        <v/>
      </c>
      <c r="AVW4" s="408" t="str">
        <f t="shared" ca="1" si="24"/>
        <v/>
      </c>
      <c r="AVX4" s="408" t="str">
        <f t="shared" ca="1" si="24"/>
        <v/>
      </c>
      <c r="AVY4" s="408" t="str">
        <f t="shared" ca="1" si="24"/>
        <v/>
      </c>
      <c r="AVZ4" s="408" t="str">
        <f t="shared" ca="1" si="24"/>
        <v/>
      </c>
      <c r="AWA4" s="408" t="str">
        <f t="shared" ca="1" si="24"/>
        <v/>
      </c>
      <c r="AWB4" s="408" t="str">
        <f t="shared" ca="1" si="24"/>
        <v/>
      </c>
      <c r="AWC4" s="408" t="str">
        <f t="shared" ca="1" si="24"/>
        <v/>
      </c>
      <c r="AWD4" s="408" t="str">
        <f t="shared" ca="1" si="24"/>
        <v/>
      </c>
      <c r="AWE4" s="408" t="str">
        <f t="shared" ca="1" si="24"/>
        <v/>
      </c>
      <c r="AWF4" s="408" t="str">
        <f t="shared" ca="1" si="24"/>
        <v/>
      </c>
      <c r="AWG4" s="408" t="str">
        <f t="shared" ref="AWG4:AYR4" ca="1" si="25">IFERROR(IF(AND(OFFSET(AWG3,0,-1,1,1)=DATE(YEAR(OFFSET(AWG3,0,-1,1,1)),12,31),
                              OFFSET(AWG3,0,-2,1,1)&lt;&gt;DATE(YEAR(OFFSET(AWG3,0,-1,1,1)),12,31)),
                         "+",""),"")</f>
        <v/>
      </c>
      <c r="AWH4" s="408" t="str">
        <f t="shared" ca="1" si="25"/>
        <v/>
      </c>
      <c r="AWI4" s="408" t="str">
        <f t="shared" ca="1" si="25"/>
        <v/>
      </c>
      <c r="AWJ4" s="408" t="str">
        <f t="shared" ca="1" si="25"/>
        <v/>
      </c>
      <c r="AWK4" s="408" t="str">
        <f t="shared" ca="1" si="25"/>
        <v/>
      </c>
      <c r="AWL4" s="408" t="str">
        <f t="shared" ca="1" si="25"/>
        <v/>
      </c>
      <c r="AWM4" s="408" t="str">
        <f t="shared" ca="1" si="25"/>
        <v/>
      </c>
      <c r="AWN4" s="408" t="str">
        <f t="shared" ca="1" si="25"/>
        <v/>
      </c>
      <c r="AWO4" s="408" t="str">
        <f t="shared" ca="1" si="25"/>
        <v/>
      </c>
      <c r="AWP4" s="408" t="str">
        <f t="shared" ca="1" si="25"/>
        <v/>
      </c>
      <c r="AWQ4" s="408" t="str">
        <f t="shared" ca="1" si="25"/>
        <v/>
      </c>
      <c r="AWR4" s="408" t="str">
        <f t="shared" ca="1" si="25"/>
        <v/>
      </c>
      <c r="AWS4" s="408" t="str">
        <f t="shared" ca="1" si="25"/>
        <v/>
      </c>
      <c r="AWT4" s="408" t="str">
        <f t="shared" ca="1" si="25"/>
        <v/>
      </c>
      <c r="AWU4" s="408" t="str">
        <f t="shared" ca="1" si="25"/>
        <v/>
      </c>
      <c r="AWV4" s="408" t="str">
        <f t="shared" ca="1" si="25"/>
        <v/>
      </c>
      <c r="AWW4" s="408" t="str">
        <f t="shared" ca="1" si="25"/>
        <v/>
      </c>
      <c r="AWX4" s="408" t="str">
        <f t="shared" ca="1" si="25"/>
        <v/>
      </c>
      <c r="AWY4" s="408" t="str">
        <f t="shared" ca="1" si="25"/>
        <v/>
      </c>
      <c r="AWZ4" s="408" t="str">
        <f t="shared" ca="1" si="25"/>
        <v/>
      </c>
      <c r="AXA4" s="408" t="str">
        <f t="shared" ca="1" si="25"/>
        <v/>
      </c>
      <c r="AXB4" s="408" t="str">
        <f t="shared" ca="1" si="25"/>
        <v/>
      </c>
      <c r="AXC4" s="408" t="str">
        <f t="shared" ca="1" si="25"/>
        <v/>
      </c>
      <c r="AXD4" s="408" t="str">
        <f t="shared" ca="1" si="25"/>
        <v/>
      </c>
      <c r="AXE4" s="408" t="str">
        <f t="shared" ca="1" si="25"/>
        <v/>
      </c>
      <c r="AXF4" s="408" t="str">
        <f t="shared" ca="1" si="25"/>
        <v/>
      </c>
      <c r="AXG4" s="408" t="str">
        <f t="shared" ca="1" si="25"/>
        <v/>
      </c>
      <c r="AXH4" s="408" t="str">
        <f t="shared" ca="1" si="25"/>
        <v/>
      </c>
      <c r="AXI4" s="408" t="str">
        <f t="shared" ca="1" si="25"/>
        <v/>
      </c>
      <c r="AXJ4" s="408" t="str">
        <f t="shared" ca="1" si="25"/>
        <v/>
      </c>
      <c r="AXK4" s="408" t="str">
        <f t="shared" ca="1" si="25"/>
        <v/>
      </c>
      <c r="AXL4" s="408" t="str">
        <f t="shared" ca="1" si="25"/>
        <v/>
      </c>
      <c r="AXM4" s="408" t="str">
        <f t="shared" ca="1" si="25"/>
        <v/>
      </c>
      <c r="AXN4" s="408" t="str">
        <f t="shared" ca="1" si="25"/>
        <v/>
      </c>
      <c r="AXO4" s="408" t="str">
        <f t="shared" ca="1" si="25"/>
        <v/>
      </c>
      <c r="AXP4" s="408" t="str">
        <f t="shared" ca="1" si="25"/>
        <v/>
      </c>
      <c r="AXQ4" s="408" t="str">
        <f t="shared" ca="1" si="25"/>
        <v/>
      </c>
      <c r="AXR4" s="408" t="str">
        <f t="shared" ca="1" si="25"/>
        <v/>
      </c>
      <c r="AXS4" s="408" t="str">
        <f t="shared" ca="1" si="25"/>
        <v/>
      </c>
      <c r="AXT4" s="408" t="str">
        <f t="shared" ca="1" si="25"/>
        <v/>
      </c>
      <c r="AXU4" s="408" t="str">
        <f t="shared" ca="1" si="25"/>
        <v/>
      </c>
      <c r="AXV4" s="408" t="str">
        <f t="shared" ca="1" si="25"/>
        <v/>
      </c>
      <c r="AXW4" s="408" t="str">
        <f t="shared" ca="1" si="25"/>
        <v/>
      </c>
      <c r="AXX4" s="408" t="str">
        <f t="shared" ca="1" si="25"/>
        <v/>
      </c>
      <c r="AXY4" s="408" t="str">
        <f t="shared" ca="1" si="25"/>
        <v/>
      </c>
      <c r="AXZ4" s="408" t="str">
        <f t="shared" ca="1" si="25"/>
        <v/>
      </c>
      <c r="AYA4" s="408" t="str">
        <f t="shared" ca="1" si="25"/>
        <v/>
      </c>
      <c r="AYB4" s="408" t="str">
        <f t="shared" ca="1" si="25"/>
        <v/>
      </c>
      <c r="AYC4" s="408" t="str">
        <f t="shared" ca="1" si="25"/>
        <v/>
      </c>
      <c r="AYD4" s="408" t="str">
        <f t="shared" ca="1" si="25"/>
        <v/>
      </c>
      <c r="AYE4" s="408" t="str">
        <f t="shared" ca="1" si="25"/>
        <v/>
      </c>
      <c r="AYF4" s="408" t="str">
        <f t="shared" ca="1" si="25"/>
        <v/>
      </c>
      <c r="AYG4" s="408" t="str">
        <f t="shared" ca="1" si="25"/>
        <v/>
      </c>
      <c r="AYH4" s="408" t="str">
        <f t="shared" ca="1" si="25"/>
        <v/>
      </c>
      <c r="AYI4" s="408" t="str">
        <f t="shared" ca="1" si="25"/>
        <v/>
      </c>
      <c r="AYJ4" s="408" t="str">
        <f t="shared" ca="1" si="25"/>
        <v/>
      </c>
      <c r="AYK4" s="408" t="str">
        <f t="shared" ca="1" si="25"/>
        <v/>
      </c>
      <c r="AYL4" s="408" t="str">
        <f t="shared" ca="1" si="25"/>
        <v/>
      </c>
      <c r="AYM4" s="408" t="str">
        <f t="shared" ca="1" si="25"/>
        <v/>
      </c>
      <c r="AYN4" s="408" t="str">
        <f t="shared" ca="1" si="25"/>
        <v/>
      </c>
      <c r="AYO4" s="408" t="str">
        <f t="shared" ca="1" si="25"/>
        <v/>
      </c>
      <c r="AYP4" s="408" t="str">
        <f t="shared" ca="1" si="25"/>
        <v/>
      </c>
      <c r="AYQ4" s="408" t="str">
        <f t="shared" ca="1" si="25"/>
        <v/>
      </c>
      <c r="AYR4" s="408" t="str">
        <f t="shared" ca="1" si="25"/>
        <v/>
      </c>
      <c r="AYS4" s="408" t="str">
        <f t="shared" ref="AYS4:BBD4" ca="1" si="26">IFERROR(IF(AND(OFFSET(AYS3,0,-1,1,1)=DATE(YEAR(OFFSET(AYS3,0,-1,1,1)),12,31),
                              OFFSET(AYS3,0,-2,1,1)&lt;&gt;DATE(YEAR(OFFSET(AYS3,0,-1,1,1)),12,31)),
                         "+",""),"")</f>
        <v/>
      </c>
      <c r="AYT4" s="408" t="str">
        <f t="shared" ca="1" si="26"/>
        <v/>
      </c>
      <c r="AYU4" s="408" t="str">
        <f t="shared" ca="1" si="26"/>
        <v/>
      </c>
      <c r="AYV4" s="408" t="str">
        <f t="shared" ca="1" si="26"/>
        <v/>
      </c>
      <c r="AYW4" s="408" t="str">
        <f t="shared" ca="1" si="26"/>
        <v/>
      </c>
      <c r="AYX4" s="408" t="str">
        <f t="shared" ca="1" si="26"/>
        <v/>
      </c>
      <c r="AYY4" s="408" t="str">
        <f t="shared" ca="1" si="26"/>
        <v/>
      </c>
      <c r="AYZ4" s="408" t="str">
        <f t="shared" ca="1" si="26"/>
        <v/>
      </c>
      <c r="AZA4" s="408" t="str">
        <f t="shared" ca="1" si="26"/>
        <v/>
      </c>
      <c r="AZB4" s="408" t="str">
        <f t="shared" ca="1" si="26"/>
        <v/>
      </c>
      <c r="AZC4" s="408" t="str">
        <f t="shared" ca="1" si="26"/>
        <v/>
      </c>
      <c r="AZD4" s="408" t="str">
        <f t="shared" ca="1" si="26"/>
        <v/>
      </c>
      <c r="AZE4" s="408" t="str">
        <f t="shared" ca="1" si="26"/>
        <v/>
      </c>
      <c r="AZF4" s="408" t="str">
        <f t="shared" ca="1" si="26"/>
        <v/>
      </c>
      <c r="AZG4" s="408" t="str">
        <f t="shared" ca="1" si="26"/>
        <v/>
      </c>
      <c r="AZH4" s="408" t="str">
        <f t="shared" ca="1" si="26"/>
        <v/>
      </c>
      <c r="AZI4" s="408" t="str">
        <f t="shared" ca="1" si="26"/>
        <v/>
      </c>
      <c r="AZJ4" s="408" t="str">
        <f t="shared" ca="1" si="26"/>
        <v/>
      </c>
      <c r="AZK4" s="408" t="str">
        <f t="shared" ca="1" si="26"/>
        <v/>
      </c>
      <c r="AZL4" s="408" t="str">
        <f t="shared" ca="1" si="26"/>
        <v/>
      </c>
      <c r="AZM4" s="408" t="str">
        <f t="shared" ca="1" si="26"/>
        <v/>
      </c>
      <c r="AZN4" s="408" t="str">
        <f t="shared" ca="1" si="26"/>
        <v/>
      </c>
      <c r="AZO4" s="408" t="str">
        <f t="shared" ca="1" si="26"/>
        <v/>
      </c>
      <c r="AZP4" s="408" t="str">
        <f t="shared" ca="1" si="26"/>
        <v/>
      </c>
      <c r="AZQ4" s="408" t="str">
        <f t="shared" ca="1" si="26"/>
        <v/>
      </c>
      <c r="AZR4" s="408" t="str">
        <f t="shared" ca="1" si="26"/>
        <v/>
      </c>
      <c r="AZS4" s="408" t="str">
        <f t="shared" ca="1" si="26"/>
        <v/>
      </c>
      <c r="AZT4" s="408" t="str">
        <f t="shared" ca="1" si="26"/>
        <v/>
      </c>
      <c r="AZU4" s="408" t="str">
        <f t="shared" ca="1" si="26"/>
        <v/>
      </c>
      <c r="AZV4" s="408" t="str">
        <f t="shared" ca="1" si="26"/>
        <v/>
      </c>
      <c r="AZW4" s="408" t="str">
        <f t="shared" ca="1" si="26"/>
        <v/>
      </c>
      <c r="AZX4" s="408" t="str">
        <f t="shared" ca="1" si="26"/>
        <v/>
      </c>
      <c r="AZY4" s="408" t="str">
        <f t="shared" ca="1" si="26"/>
        <v/>
      </c>
      <c r="AZZ4" s="408" t="str">
        <f t="shared" ca="1" si="26"/>
        <v/>
      </c>
      <c r="BAA4" s="408" t="str">
        <f t="shared" ca="1" si="26"/>
        <v/>
      </c>
      <c r="BAB4" s="408" t="str">
        <f t="shared" ca="1" si="26"/>
        <v/>
      </c>
      <c r="BAC4" s="408" t="str">
        <f t="shared" ca="1" si="26"/>
        <v/>
      </c>
      <c r="BAD4" s="408" t="str">
        <f t="shared" ca="1" si="26"/>
        <v/>
      </c>
      <c r="BAE4" s="408" t="str">
        <f t="shared" ca="1" si="26"/>
        <v/>
      </c>
      <c r="BAF4" s="408" t="str">
        <f t="shared" ca="1" si="26"/>
        <v/>
      </c>
      <c r="BAG4" s="408" t="str">
        <f t="shared" ca="1" si="26"/>
        <v/>
      </c>
      <c r="BAH4" s="408" t="str">
        <f t="shared" ca="1" si="26"/>
        <v/>
      </c>
      <c r="BAI4" s="408" t="str">
        <f t="shared" ca="1" si="26"/>
        <v/>
      </c>
      <c r="BAJ4" s="408" t="str">
        <f t="shared" ca="1" si="26"/>
        <v/>
      </c>
      <c r="BAK4" s="408" t="str">
        <f t="shared" ca="1" si="26"/>
        <v/>
      </c>
      <c r="BAL4" s="408" t="str">
        <f t="shared" ca="1" si="26"/>
        <v/>
      </c>
      <c r="BAM4" s="408" t="str">
        <f t="shared" ca="1" si="26"/>
        <v/>
      </c>
      <c r="BAN4" s="408" t="str">
        <f t="shared" ca="1" si="26"/>
        <v/>
      </c>
      <c r="BAO4" s="408" t="str">
        <f t="shared" ca="1" si="26"/>
        <v/>
      </c>
      <c r="BAP4" s="408" t="str">
        <f t="shared" ca="1" si="26"/>
        <v/>
      </c>
      <c r="BAQ4" s="408" t="str">
        <f t="shared" ca="1" si="26"/>
        <v/>
      </c>
      <c r="BAR4" s="408" t="str">
        <f t="shared" ca="1" si="26"/>
        <v/>
      </c>
      <c r="BAS4" s="408" t="str">
        <f t="shared" ca="1" si="26"/>
        <v/>
      </c>
      <c r="BAT4" s="408" t="str">
        <f t="shared" ca="1" si="26"/>
        <v/>
      </c>
      <c r="BAU4" s="408" t="str">
        <f t="shared" ca="1" si="26"/>
        <v/>
      </c>
      <c r="BAV4" s="408" t="str">
        <f t="shared" ca="1" si="26"/>
        <v/>
      </c>
      <c r="BAW4" s="408" t="str">
        <f t="shared" ca="1" si="26"/>
        <v/>
      </c>
      <c r="BAX4" s="408" t="str">
        <f t="shared" ca="1" si="26"/>
        <v/>
      </c>
      <c r="BAY4" s="408" t="str">
        <f t="shared" ca="1" si="26"/>
        <v/>
      </c>
      <c r="BAZ4" s="408" t="str">
        <f t="shared" ca="1" si="26"/>
        <v/>
      </c>
      <c r="BBA4" s="408" t="str">
        <f t="shared" ca="1" si="26"/>
        <v/>
      </c>
      <c r="BBB4" s="408" t="str">
        <f t="shared" ca="1" si="26"/>
        <v/>
      </c>
      <c r="BBC4" s="408" t="str">
        <f t="shared" ca="1" si="26"/>
        <v/>
      </c>
      <c r="BBD4" s="408" t="str">
        <f t="shared" ca="1" si="26"/>
        <v/>
      </c>
      <c r="BBE4" s="408" t="str">
        <f t="shared" ref="BBE4:BDP4" ca="1" si="27">IFERROR(IF(AND(OFFSET(BBE3,0,-1,1,1)=DATE(YEAR(OFFSET(BBE3,0,-1,1,1)),12,31),
                              OFFSET(BBE3,0,-2,1,1)&lt;&gt;DATE(YEAR(OFFSET(BBE3,0,-1,1,1)),12,31)),
                         "+",""),"")</f>
        <v/>
      </c>
      <c r="BBF4" s="408" t="str">
        <f t="shared" ca="1" si="27"/>
        <v/>
      </c>
      <c r="BBG4" s="408" t="str">
        <f t="shared" ca="1" si="27"/>
        <v/>
      </c>
      <c r="BBH4" s="408" t="str">
        <f t="shared" ca="1" si="27"/>
        <v/>
      </c>
      <c r="BBI4" s="408" t="str">
        <f t="shared" ca="1" si="27"/>
        <v/>
      </c>
      <c r="BBJ4" s="408" t="str">
        <f t="shared" ca="1" si="27"/>
        <v/>
      </c>
      <c r="BBK4" s="408" t="str">
        <f t="shared" ca="1" si="27"/>
        <v/>
      </c>
      <c r="BBL4" s="408" t="str">
        <f t="shared" ca="1" si="27"/>
        <v/>
      </c>
      <c r="BBM4" s="408" t="str">
        <f t="shared" ca="1" si="27"/>
        <v/>
      </c>
      <c r="BBN4" s="408" t="str">
        <f t="shared" ca="1" si="27"/>
        <v/>
      </c>
      <c r="BBO4" s="408" t="str">
        <f t="shared" ca="1" si="27"/>
        <v/>
      </c>
      <c r="BBP4" s="408" t="str">
        <f t="shared" ca="1" si="27"/>
        <v/>
      </c>
      <c r="BBQ4" s="408" t="str">
        <f t="shared" ca="1" si="27"/>
        <v/>
      </c>
      <c r="BBR4" s="408" t="str">
        <f t="shared" ca="1" si="27"/>
        <v/>
      </c>
      <c r="BBS4" s="408" t="str">
        <f t="shared" ca="1" si="27"/>
        <v/>
      </c>
      <c r="BBT4" s="408" t="str">
        <f t="shared" ca="1" si="27"/>
        <v/>
      </c>
      <c r="BBU4" s="408" t="str">
        <f t="shared" ca="1" si="27"/>
        <v/>
      </c>
      <c r="BBV4" s="408" t="str">
        <f t="shared" ca="1" si="27"/>
        <v/>
      </c>
      <c r="BBW4" s="408" t="str">
        <f t="shared" ca="1" si="27"/>
        <v/>
      </c>
      <c r="BBX4" s="408" t="str">
        <f t="shared" ca="1" si="27"/>
        <v/>
      </c>
      <c r="BBY4" s="408" t="str">
        <f t="shared" ca="1" si="27"/>
        <v/>
      </c>
      <c r="BBZ4" s="408" t="str">
        <f t="shared" ca="1" si="27"/>
        <v/>
      </c>
      <c r="BCA4" s="408" t="str">
        <f t="shared" ca="1" si="27"/>
        <v/>
      </c>
      <c r="BCB4" s="408" t="str">
        <f t="shared" ca="1" si="27"/>
        <v/>
      </c>
      <c r="BCC4" s="408" t="str">
        <f t="shared" ca="1" si="27"/>
        <v/>
      </c>
      <c r="BCD4" s="408" t="str">
        <f t="shared" ca="1" si="27"/>
        <v/>
      </c>
      <c r="BCE4" s="408" t="str">
        <f t="shared" ca="1" si="27"/>
        <v/>
      </c>
      <c r="BCF4" s="408" t="str">
        <f t="shared" ca="1" si="27"/>
        <v/>
      </c>
      <c r="BCG4" s="408" t="str">
        <f t="shared" ca="1" si="27"/>
        <v/>
      </c>
      <c r="BCH4" s="408" t="str">
        <f t="shared" ca="1" si="27"/>
        <v/>
      </c>
      <c r="BCI4" s="408" t="str">
        <f t="shared" ca="1" si="27"/>
        <v/>
      </c>
      <c r="BCJ4" s="408" t="str">
        <f t="shared" ca="1" si="27"/>
        <v/>
      </c>
      <c r="BCK4" s="408" t="str">
        <f t="shared" ca="1" si="27"/>
        <v/>
      </c>
      <c r="BCL4" s="408" t="str">
        <f t="shared" ca="1" si="27"/>
        <v/>
      </c>
      <c r="BCM4" s="408" t="str">
        <f t="shared" ca="1" si="27"/>
        <v/>
      </c>
      <c r="BCN4" s="408" t="str">
        <f t="shared" ca="1" si="27"/>
        <v/>
      </c>
      <c r="BCO4" s="408" t="str">
        <f t="shared" ca="1" si="27"/>
        <v/>
      </c>
      <c r="BCP4" s="408" t="str">
        <f t="shared" ca="1" si="27"/>
        <v/>
      </c>
      <c r="BCQ4" s="408" t="str">
        <f t="shared" ca="1" si="27"/>
        <v/>
      </c>
      <c r="BCR4" s="408" t="str">
        <f t="shared" ca="1" si="27"/>
        <v/>
      </c>
      <c r="BCS4" s="408" t="str">
        <f t="shared" ca="1" si="27"/>
        <v/>
      </c>
      <c r="BCT4" s="408" t="str">
        <f t="shared" ca="1" si="27"/>
        <v/>
      </c>
      <c r="BCU4" s="408" t="str">
        <f t="shared" ca="1" si="27"/>
        <v/>
      </c>
      <c r="BCV4" s="408" t="str">
        <f t="shared" ca="1" si="27"/>
        <v/>
      </c>
      <c r="BCW4" s="408" t="str">
        <f t="shared" ca="1" si="27"/>
        <v/>
      </c>
      <c r="BCX4" s="408" t="str">
        <f t="shared" ca="1" si="27"/>
        <v/>
      </c>
      <c r="BCY4" s="408" t="str">
        <f t="shared" ca="1" si="27"/>
        <v/>
      </c>
      <c r="BCZ4" s="408" t="str">
        <f t="shared" ca="1" si="27"/>
        <v/>
      </c>
      <c r="BDA4" s="408" t="str">
        <f t="shared" ca="1" si="27"/>
        <v/>
      </c>
      <c r="BDB4" s="408" t="str">
        <f t="shared" ca="1" si="27"/>
        <v/>
      </c>
      <c r="BDC4" s="408" t="str">
        <f t="shared" ca="1" si="27"/>
        <v/>
      </c>
      <c r="BDD4" s="408" t="str">
        <f t="shared" ca="1" si="27"/>
        <v/>
      </c>
      <c r="BDE4" s="408" t="str">
        <f t="shared" ca="1" si="27"/>
        <v/>
      </c>
      <c r="BDF4" s="408" t="str">
        <f t="shared" ca="1" si="27"/>
        <v/>
      </c>
      <c r="BDG4" s="408" t="str">
        <f t="shared" ca="1" si="27"/>
        <v/>
      </c>
      <c r="BDH4" s="408" t="str">
        <f t="shared" ca="1" si="27"/>
        <v/>
      </c>
      <c r="BDI4" s="408" t="str">
        <f t="shared" ca="1" si="27"/>
        <v/>
      </c>
      <c r="BDJ4" s="408" t="str">
        <f t="shared" ca="1" si="27"/>
        <v/>
      </c>
      <c r="BDK4" s="408" t="str">
        <f t="shared" ca="1" si="27"/>
        <v/>
      </c>
      <c r="BDL4" s="408" t="str">
        <f t="shared" ca="1" si="27"/>
        <v/>
      </c>
      <c r="BDM4" s="408" t="str">
        <f t="shared" ca="1" si="27"/>
        <v/>
      </c>
      <c r="BDN4" s="408" t="str">
        <f t="shared" ca="1" si="27"/>
        <v/>
      </c>
      <c r="BDO4" s="408" t="str">
        <f t="shared" ca="1" si="27"/>
        <v/>
      </c>
      <c r="BDP4" s="408" t="str">
        <f t="shared" ca="1" si="27"/>
        <v/>
      </c>
      <c r="BDQ4" s="408" t="str">
        <f t="shared" ref="BDQ4:BGB4" ca="1" si="28">IFERROR(IF(AND(OFFSET(BDQ3,0,-1,1,1)=DATE(YEAR(OFFSET(BDQ3,0,-1,1,1)),12,31),
                              OFFSET(BDQ3,0,-2,1,1)&lt;&gt;DATE(YEAR(OFFSET(BDQ3,0,-1,1,1)),12,31)),
                         "+",""),"")</f>
        <v/>
      </c>
      <c r="BDR4" s="408" t="str">
        <f t="shared" ca="1" si="28"/>
        <v/>
      </c>
      <c r="BDS4" s="408" t="str">
        <f t="shared" ca="1" si="28"/>
        <v/>
      </c>
      <c r="BDT4" s="408" t="str">
        <f t="shared" ca="1" si="28"/>
        <v/>
      </c>
      <c r="BDU4" s="408" t="str">
        <f t="shared" ca="1" si="28"/>
        <v/>
      </c>
      <c r="BDV4" s="408" t="str">
        <f t="shared" ca="1" si="28"/>
        <v/>
      </c>
      <c r="BDW4" s="408" t="str">
        <f t="shared" ca="1" si="28"/>
        <v/>
      </c>
      <c r="BDX4" s="408" t="str">
        <f t="shared" ca="1" si="28"/>
        <v/>
      </c>
      <c r="BDY4" s="408" t="str">
        <f t="shared" ca="1" si="28"/>
        <v/>
      </c>
      <c r="BDZ4" s="408" t="str">
        <f t="shared" ca="1" si="28"/>
        <v/>
      </c>
      <c r="BEA4" s="408" t="str">
        <f t="shared" ca="1" si="28"/>
        <v/>
      </c>
      <c r="BEB4" s="408" t="str">
        <f t="shared" ca="1" si="28"/>
        <v/>
      </c>
      <c r="BEC4" s="408" t="str">
        <f t="shared" ca="1" si="28"/>
        <v/>
      </c>
      <c r="BED4" s="408" t="str">
        <f t="shared" ca="1" si="28"/>
        <v/>
      </c>
      <c r="BEE4" s="408" t="str">
        <f t="shared" ca="1" si="28"/>
        <v/>
      </c>
      <c r="BEF4" s="408" t="str">
        <f t="shared" ca="1" si="28"/>
        <v/>
      </c>
      <c r="BEG4" s="408" t="str">
        <f t="shared" ca="1" si="28"/>
        <v/>
      </c>
      <c r="BEH4" s="408" t="str">
        <f t="shared" ca="1" si="28"/>
        <v/>
      </c>
      <c r="BEI4" s="408" t="str">
        <f t="shared" ca="1" si="28"/>
        <v/>
      </c>
      <c r="BEJ4" s="408" t="str">
        <f t="shared" ca="1" si="28"/>
        <v/>
      </c>
      <c r="BEK4" s="408" t="str">
        <f t="shared" ca="1" si="28"/>
        <v/>
      </c>
      <c r="BEL4" s="408" t="str">
        <f t="shared" ca="1" si="28"/>
        <v/>
      </c>
      <c r="BEM4" s="408" t="str">
        <f t="shared" ca="1" si="28"/>
        <v/>
      </c>
      <c r="BEN4" s="408" t="str">
        <f t="shared" ca="1" si="28"/>
        <v/>
      </c>
      <c r="BEO4" s="408" t="str">
        <f t="shared" ca="1" si="28"/>
        <v/>
      </c>
      <c r="BEP4" s="408" t="str">
        <f t="shared" ca="1" si="28"/>
        <v/>
      </c>
      <c r="BEQ4" s="408" t="str">
        <f t="shared" ca="1" si="28"/>
        <v/>
      </c>
      <c r="BER4" s="408" t="str">
        <f t="shared" ca="1" si="28"/>
        <v/>
      </c>
      <c r="BES4" s="408" t="str">
        <f t="shared" ca="1" si="28"/>
        <v/>
      </c>
      <c r="BET4" s="408" t="str">
        <f t="shared" ca="1" si="28"/>
        <v/>
      </c>
      <c r="BEU4" s="408" t="str">
        <f t="shared" ca="1" si="28"/>
        <v/>
      </c>
      <c r="BEV4" s="408" t="str">
        <f t="shared" ca="1" si="28"/>
        <v/>
      </c>
      <c r="BEW4" s="408" t="str">
        <f t="shared" ca="1" si="28"/>
        <v/>
      </c>
      <c r="BEX4" s="408" t="str">
        <f t="shared" ca="1" si="28"/>
        <v/>
      </c>
      <c r="BEY4" s="408" t="str">
        <f t="shared" ca="1" si="28"/>
        <v/>
      </c>
      <c r="BEZ4" s="408" t="str">
        <f t="shared" ca="1" si="28"/>
        <v/>
      </c>
      <c r="BFA4" s="408" t="str">
        <f t="shared" ca="1" si="28"/>
        <v/>
      </c>
      <c r="BFB4" s="408" t="str">
        <f t="shared" ca="1" si="28"/>
        <v/>
      </c>
      <c r="BFC4" s="408" t="str">
        <f t="shared" ca="1" si="28"/>
        <v/>
      </c>
      <c r="BFD4" s="408" t="str">
        <f t="shared" ca="1" si="28"/>
        <v/>
      </c>
      <c r="BFE4" s="408" t="str">
        <f t="shared" ca="1" si="28"/>
        <v/>
      </c>
      <c r="BFF4" s="408" t="str">
        <f t="shared" ca="1" si="28"/>
        <v/>
      </c>
      <c r="BFG4" s="408" t="str">
        <f t="shared" ca="1" si="28"/>
        <v/>
      </c>
      <c r="BFH4" s="408" t="str">
        <f t="shared" ca="1" si="28"/>
        <v/>
      </c>
      <c r="BFI4" s="408" t="str">
        <f t="shared" ca="1" si="28"/>
        <v/>
      </c>
      <c r="BFJ4" s="408" t="str">
        <f t="shared" ca="1" si="28"/>
        <v/>
      </c>
      <c r="BFK4" s="408" t="str">
        <f t="shared" ca="1" si="28"/>
        <v/>
      </c>
      <c r="BFL4" s="408" t="str">
        <f t="shared" ca="1" si="28"/>
        <v/>
      </c>
      <c r="BFM4" s="408" t="str">
        <f t="shared" ca="1" si="28"/>
        <v/>
      </c>
      <c r="BFN4" s="408" t="str">
        <f t="shared" ca="1" si="28"/>
        <v/>
      </c>
      <c r="BFO4" s="408" t="str">
        <f t="shared" ca="1" si="28"/>
        <v/>
      </c>
      <c r="BFP4" s="408" t="str">
        <f t="shared" ca="1" si="28"/>
        <v/>
      </c>
      <c r="BFQ4" s="408" t="str">
        <f t="shared" ca="1" si="28"/>
        <v/>
      </c>
      <c r="BFR4" s="408" t="str">
        <f t="shared" ca="1" si="28"/>
        <v/>
      </c>
      <c r="BFS4" s="408" t="str">
        <f t="shared" ca="1" si="28"/>
        <v/>
      </c>
      <c r="BFT4" s="408" t="str">
        <f t="shared" ca="1" si="28"/>
        <v/>
      </c>
      <c r="BFU4" s="408" t="str">
        <f t="shared" ca="1" si="28"/>
        <v/>
      </c>
      <c r="BFV4" s="408" t="str">
        <f t="shared" ca="1" si="28"/>
        <v/>
      </c>
      <c r="BFW4" s="408" t="str">
        <f t="shared" ca="1" si="28"/>
        <v/>
      </c>
      <c r="BFX4" s="408" t="str">
        <f t="shared" ca="1" si="28"/>
        <v/>
      </c>
      <c r="BFY4" s="408" t="str">
        <f t="shared" ca="1" si="28"/>
        <v/>
      </c>
      <c r="BFZ4" s="408" t="str">
        <f t="shared" ca="1" si="28"/>
        <v/>
      </c>
      <c r="BGA4" s="408" t="str">
        <f t="shared" ca="1" si="28"/>
        <v/>
      </c>
      <c r="BGB4" s="408" t="str">
        <f t="shared" ca="1" si="28"/>
        <v/>
      </c>
      <c r="BGC4" s="408" t="str">
        <f t="shared" ref="BGC4:BIN4" ca="1" si="29">IFERROR(IF(AND(OFFSET(BGC3,0,-1,1,1)=DATE(YEAR(OFFSET(BGC3,0,-1,1,1)),12,31),
                              OFFSET(BGC3,0,-2,1,1)&lt;&gt;DATE(YEAR(OFFSET(BGC3,0,-1,1,1)),12,31)),
                         "+",""),"")</f>
        <v/>
      </c>
      <c r="BGD4" s="408" t="str">
        <f t="shared" ca="1" si="29"/>
        <v/>
      </c>
      <c r="BGE4" s="408" t="str">
        <f t="shared" ca="1" si="29"/>
        <v/>
      </c>
      <c r="BGF4" s="408" t="str">
        <f t="shared" ca="1" si="29"/>
        <v/>
      </c>
      <c r="BGG4" s="408" t="str">
        <f t="shared" ca="1" si="29"/>
        <v/>
      </c>
      <c r="BGH4" s="408" t="str">
        <f t="shared" ca="1" si="29"/>
        <v/>
      </c>
      <c r="BGI4" s="408" t="str">
        <f t="shared" ca="1" si="29"/>
        <v/>
      </c>
      <c r="BGJ4" s="408" t="str">
        <f t="shared" ca="1" si="29"/>
        <v/>
      </c>
      <c r="BGK4" s="408" t="str">
        <f t="shared" ca="1" si="29"/>
        <v/>
      </c>
      <c r="BGL4" s="408" t="str">
        <f t="shared" ca="1" si="29"/>
        <v/>
      </c>
      <c r="BGM4" s="408" t="str">
        <f t="shared" ca="1" si="29"/>
        <v/>
      </c>
      <c r="BGN4" s="408" t="str">
        <f t="shared" ca="1" si="29"/>
        <v/>
      </c>
      <c r="BGO4" s="408" t="str">
        <f t="shared" ca="1" si="29"/>
        <v/>
      </c>
      <c r="BGP4" s="408" t="str">
        <f t="shared" ca="1" si="29"/>
        <v/>
      </c>
      <c r="BGQ4" s="408" t="str">
        <f t="shared" ca="1" si="29"/>
        <v/>
      </c>
      <c r="BGR4" s="408" t="str">
        <f t="shared" ca="1" si="29"/>
        <v/>
      </c>
      <c r="BGS4" s="408" t="str">
        <f t="shared" ca="1" si="29"/>
        <v/>
      </c>
      <c r="BGT4" s="408" t="str">
        <f t="shared" ca="1" si="29"/>
        <v/>
      </c>
      <c r="BGU4" s="408" t="str">
        <f t="shared" ca="1" si="29"/>
        <v/>
      </c>
      <c r="BGV4" s="408" t="str">
        <f t="shared" ca="1" si="29"/>
        <v/>
      </c>
      <c r="BGW4" s="408" t="str">
        <f t="shared" ca="1" si="29"/>
        <v/>
      </c>
      <c r="BGX4" s="408" t="str">
        <f t="shared" ca="1" si="29"/>
        <v/>
      </c>
      <c r="BGY4" s="408" t="str">
        <f t="shared" ca="1" si="29"/>
        <v/>
      </c>
      <c r="BGZ4" s="408" t="str">
        <f t="shared" ca="1" si="29"/>
        <v/>
      </c>
      <c r="BHA4" s="408" t="str">
        <f t="shared" ca="1" si="29"/>
        <v/>
      </c>
      <c r="BHB4" s="408" t="str">
        <f t="shared" ca="1" si="29"/>
        <v/>
      </c>
      <c r="BHC4" s="408" t="str">
        <f t="shared" ca="1" si="29"/>
        <v/>
      </c>
      <c r="BHD4" s="408" t="str">
        <f t="shared" ca="1" si="29"/>
        <v/>
      </c>
      <c r="BHE4" s="408" t="str">
        <f t="shared" ca="1" si="29"/>
        <v/>
      </c>
      <c r="BHF4" s="408" t="str">
        <f t="shared" ca="1" si="29"/>
        <v/>
      </c>
      <c r="BHG4" s="408" t="str">
        <f t="shared" ca="1" si="29"/>
        <v/>
      </c>
      <c r="BHH4" s="408" t="str">
        <f t="shared" ca="1" si="29"/>
        <v/>
      </c>
      <c r="BHI4" s="408" t="str">
        <f t="shared" ca="1" si="29"/>
        <v/>
      </c>
      <c r="BHJ4" s="408" t="str">
        <f t="shared" ca="1" si="29"/>
        <v/>
      </c>
      <c r="BHK4" s="408" t="str">
        <f t="shared" ca="1" si="29"/>
        <v/>
      </c>
      <c r="BHL4" s="408" t="str">
        <f t="shared" ca="1" si="29"/>
        <v/>
      </c>
      <c r="BHM4" s="408" t="str">
        <f t="shared" ca="1" si="29"/>
        <v/>
      </c>
      <c r="BHN4" s="408" t="str">
        <f t="shared" ca="1" si="29"/>
        <v/>
      </c>
      <c r="BHO4" s="408" t="str">
        <f t="shared" ca="1" si="29"/>
        <v/>
      </c>
      <c r="BHP4" s="408" t="str">
        <f t="shared" ca="1" si="29"/>
        <v/>
      </c>
      <c r="BHQ4" s="408" t="str">
        <f t="shared" ca="1" si="29"/>
        <v/>
      </c>
      <c r="BHR4" s="408" t="str">
        <f t="shared" ca="1" si="29"/>
        <v/>
      </c>
      <c r="BHS4" s="408" t="str">
        <f t="shared" ca="1" si="29"/>
        <v/>
      </c>
      <c r="BHT4" s="408" t="str">
        <f t="shared" ca="1" si="29"/>
        <v/>
      </c>
      <c r="BHU4" s="408" t="str">
        <f t="shared" ca="1" si="29"/>
        <v/>
      </c>
      <c r="BHV4" s="408" t="str">
        <f t="shared" ca="1" si="29"/>
        <v/>
      </c>
      <c r="BHW4" s="408" t="str">
        <f t="shared" ca="1" si="29"/>
        <v/>
      </c>
      <c r="BHX4" s="408" t="str">
        <f t="shared" ca="1" si="29"/>
        <v/>
      </c>
      <c r="BHY4" s="408" t="str">
        <f t="shared" ca="1" si="29"/>
        <v/>
      </c>
      <c r="BHZ4" s="408" t="str">
        <f t="shared" ca="1" si="29"/>
        <v/>
      </c>
      <c r="BIA4" s="408" t="str">
        <f t="shared" ca="1" si="29"/>
        <v/>
      </c>
      <c r="BIB4" s="408" t="str">
        <f t="shared" ca="1" si="29"/>
        <v/>
      </c>
      <c r="BIC4" s="408" t="str">
        <f t="shared" ca="1" si="29"/>
        <v/>
      </c>
      <c r="BID4" s="408" t="str">
        <f t="shared" ca="1" si="29"/>
        <v/>
      </c>
      <c r="BIE4" s="408" t="str">
        <f t="shared" ca="1" si="29"/>
        <v/>
      </c>
      <c r="BIF4" s="408" t="str">
        <f t="shared" ca="1" si="29"/>
        <v/>
      </c>
      <c r="BIG4" s="408" t="str">
        <f t="shared" ca="1" si="29"/>
        <v/>
      </c>
      <c r="BIH4" s="408" t="str">
        <f t="shared" ca="1" si="29"/>
        <v/>
      </c>
      <c r="BII4" s="408" t="str">
        <f t="shared" ca="1" si="29"/>
        <v/>
      </c>
      <c r="BIJ4" s="408" t="str">
        <f t="shared" ca="1" si="29"/>
        <v/>
      </c>
      <c r="BIK4" s="408" t="str">
        <f t="shared" ca="1" si="29"/>
        <v/>
      </c>
      <c r="BIL4" s="408" t="str">
        <f t="shared" ca="1" si="29"/>
        <v/>
      </c>
      <c r="BIM4" s="408" t="str">
        <f t="shared" ca="1" si="29"/>
        <v/>
      </c>
      <c r="BIN4" s="408" t="str">
        <f t="shared" ca="1" si="29"/>
        <v/>
      </c>
      <c r="BIO4" s="408" t="str">
        <f t="shared" ref="BIO4:BKZ4" ca="1" si="30">IFERROR(IF(AND(OFFSET(BIO3,0,-1,1,1)=DATE(YEAR(OFFSET(BIO3,0,-1,1,1)),12,31),
                              OFFSET(BIO3,0,-2,1,1)&lt;&gt;DATE(YEAR(OFFSET(BIO3,0,-1,1,1)),12,31)),
                         "+",""),"")</f>
        <v/>
      </c>
      <c r="BIP4" s="408" t="str">
        <f t="shared" ca="1" si="30"/>
        <v/>
      </c>
      <c r="BIQ4" s="408" t="str">
        <f t="shared" ca="1" si="30"/>
        <v/>
      </c>
      <c r="BIR4" s="408" t="str">
        <f t="shared" ca="1" si="30"/>
        <v/>
      </c>
      <c r="BIS4" s="408" t="str">
        <f t="shared" ca="1" si="30"/>
        <v/>
      </c>
      <c r="BIT4" s="408" t="str">
        <f t="shared" ca="1" si="30"/>
        <v/>
      </c>
      <c r="BIU4" s="408" t="str">
        <f t="shared" ca="1" si="30"/>
        <v/>
      </c>
      <c r="BIV4" s="408" t="str">
        <f t="shared" ca="1" si="30"/>
        <v/>
      </c>
      <c r="BIW4" s="408" t="str">
        <f t="shared" ca="1" si="30"/>
        <v/>
      </c>
      <c r="BIX4" s="408" t="str">
        <f t="shared" ca="1" si="30"/>
        <v/>
      </c>
      <c r="BIY4" s="408" t="str">
        <f t="shared" ca="1" si="30"/>
        <v/>
      </c>
      <c r="BIZ4" s="408" t="str">
        <f t="shared" ca="1" si="30"/>
        <v/>
      </c>
      <c r="BJA4" s="408" t="str">
        <f t="shared" ca="1" si="30"/>
        <v/>
      </c>
      <c r="BJB4" s="408" t="str">
        <f t="shared" ca="1" si="30"/>
        <v/>
      </c>
      <c r="BJC4" s="408" t="str">
        <f t="shared" ca="1" si="30"/>
        <v/>
      </c>
      <c r="BJD4" s="408" t="str">
        <f t="shared" ca="1" si="30"/>
        <v/>
      </c>
      <c r="BJE4" s="408" t="str">
        <f t="shared" ca="1" si="30"/>
        <v/>
      </c>
      <c r="BJF4" s="408" t="str">
        <f t="shared" ca="1" si="30"/>
        <v/>
      </c>
      <c r="BJG4" s="408" t="str">
        <f t="shared" ca="1" si="30"/>
        <v/>
      </c>
      <c r="BJH4" s="408" t="str">
        <f t="shared" ca="1" si="30"/>
        <v/>
      </c>
      <c r="BJI4" s="408" t="str">
        <f t="shared" ca="1" si="30"/>
        <v/>
      </c>
      <c r="BJJ4" s="408" t="str">
        <f t="shared" ca="1" si="30"/>
        <v/>
      </c>
      <c r="BJK4" s="408" t="str">
        <f t="shared" ca="1" si="30"/>
        <v/>
      </c>
      <c r="BJL4" s="408" t="str">
        <f t="shared" ca="1" si="30"/>
        <v/>
      </c>
      <c r="BJM4" s="408" t="str">
        <f t="shared" ca="1" si="30"/>
        <v/>
      </c>
      <c r="BJN4" s="408" t="str">
        <f t="shared" ca="1" si="30"/>
        <v/>
      </c>
      <c r="BJO4" s="408" t="str">
        <f t="shared" ca="1" si="30"/>
        <v/>
      </c>
      <c r="BJP4" s="408" t="str">
        <f t="shared" ca="1" si="30"/>
        <v/>
      </c>
      <c r="BJQ4" s="408" t="str">
        <f t="shared" ca="1" si="30"/>
        <v/>
      </c>
      <c r="BJR4" s="408" t="str">
        <f t="shared" ca="1" si="30"/>
        <v/>
      </c>
      <c r="BJS4" s="408" t="str">
        <f t="shared" ca="1" si="30"/>
        <v/>
      </c>
      <c r="BJT4" s="408" t="str">
        <f t="shared" ca="1" si="30"/>
        <v/>
      </c>
      <c r="BJU4" s="408" t="str">
        <f t="shared" ca="1" si="30"/>
        <v/>
      </c>
      <c r="BJV4" s="408" t="str">
        <f t="shared" ca="1" si="30"/>
        <v/>
      </c>
      <c r="BJW4" s="408" t="str">
        <f t="shared" ca="1" si="30"/>
        <v/>
      </c>
      <c r="BJX4" s="408" t="str">
        <f t="shared" ca="1" si="30"/>
        <v/>
      </c>
      <c r="BJY4" s="408" t="str">
        <f t="shared" ca="1" si="30"/>
        <v/>
      </c>
      <c r="BJZ4" s="408" t="str">
        <f t="shared" ca="1" si="30"/>
        <v/>
      </c>
      <c r="BKA4" s="408" t="str">
        <f t="shared" ca="1" si="30"/>
        <v/>
      </c>
      <c r="BKB4" s="408" t="str">
        <f t="shared" ca="1" si="30"/>
        <v/>
      </c>
      <c r="BKC4" s="408" t="str">
        <f t="shared" ca="1" si="30"/>
        <v/>
      </c>
      <c r="BKD4" s="408" t="str">
        <f t="shared" ca="1" si="30"/>
        <v/>
      </c>
      <c r="BKE4" s="408" t="str">
        <f t="shared" ca="1" si="30"/>
        <v/>
      </c>
      <c r="BKF4" s="408" t="str">
        <f t="shared" ca="1" si="30"/>
        <v/>
      </c>
      <c r="BKG4" s="408" t="str">
        <f t="shared" ca="1" si="30"/>
        <v/>
      </c>
      <c r="BKH4" s="408" t="str">
        <f t="shared" ca="1" si="30"/>
        <v/>
      </c>
      <c r="BKI4" s="408" t="str">
        <f t="shared" ca="1" si="30"/>
        <v/>
      </c>
      <c r="BKJ4" s="408" t="str">
        <f t="shared" ca="1" si="30"/>
        <v/>
      </c>
      <c r="BKK4" s="408" t="str">
        <f t="shared" ca="1" si="30"/>
        <v/>
      </c>
      <c r="BKL4" s="408" t="str">
        <f t="shared" ca="1" si="30"/>
        <v/>
      </c>
      <c r="BKM4" s="408" t="str">
        <f t="shared" ca="1" si="30"/>
        <v/>
      </c>
      <c r="BKN4" s="408" t="str">
        <f t="shared" ca="1" si="30"/>
        <v/>
      </c>
      <c r="BKO4" s="408" t="str">
        <f t="shared" ca="1" si="30"/>
        <v/>
      </c>
      <c r="BKP4" s="408" t="str">
        <f t="shared" ca="1" si="30"/>
        <v/>
      </c>
      <c r="BKQ4" s="408" t="str">
        <f t="shared" ca="1" si="30"/>
        <v/>
      </c>
      <c r="BKR4" s="408" t="str">
        <f t="shared" ca="1" si="30"/>
        <v/>
      </c>
      <c r="BKS4" s="408" t="str">
        <f t="shared" ca="1" si="30"/>
        <v/>
      </c>
      <c r="BKT4" s="408" t="str">
        <f t="shared" ca="1" si="30"/>
        <v/>
      </c>
      <c r="BKU4" s="408" t="str">
        <f t="shared" ca="1" si="30"/>
        <v/>
      </c>
      <c r="BKV4" s="408" t="str">
        <f t="shared" ca="1" si="30"/>
        <v/>
      </c>
      <c r="BKW4" s="408" t="str">
        <f t="shared" ca="1" si="30"/>
        <v/>
      </c>
      <c r="BKX4" s="408" t="str">
        <f t="shared" ca="1" si="30"/>
        <v/>
      </c>
      <c r="BKY4" s="408" t="str">
        <f t="shared" ca="1" si="30"/>
        <v/>
      </c>
      <c r="BKZ4" s="408" t="str">
        <f t="shared" ca="1" si="30"/>
        <v/>
      </c>
      <c r="BLA4" s="408" t="str">
        <f t="shared" ref="BLA4:BNL4" ca="1" si="31">IFERROR(IF(AND(OFFSET(BLA3,0,-1,1,1)=DATE(YEAR(OFFSET(BLA3,0,-1,1,1)),12,31),
                              OFFSET(BLA3,0,-2,1,1)&lt;&gt;DATE(YEAR(OFFSET(BLA3,0,-1,1,1)),12,31)),
                         "+",""),"")</f>
        <v/>
      </c>
      <c r="BLB4" s="408" t="str">
        <f t="shared" ca="1" si="31"/>
        <v/>
      </c>
      <c r="BLC4" s="408" t="str">
        <f t="shared" ca="1" si="31"/>
        <v/>
      </c>
      <c r="BLD4" s="408" t="str">
        <f t="shared" ca="1" si="31"/>
        <v/>
      </c>
      <c r="BLE4" s="408" t="str">
        <f t="shared" ca="1" si="31"/>
        <v/>
      </c>
      <c r="BLF4" s="408" t="str">
        <f t="shared" ca="1" si="31"/>
        <v/>
      </c>
      <c r="BLG4" s="408" t="str">
        <f t="shared" ca="1" si="31"/>
        <v/>
      </c>
      <c r="BLH4" s="408" t="str">
        <f t="shared" ca="1" si="31"/>
        <v/>
      </c>
      <c r="BLI4" s="408" t="str">
        <f t="shared" ca="1" si="31"/>
        <v/>
      </c>
      <c r="BLJ4" s="408" t="str">
        <f t="shared" ca="1" si="31"/>
        <v/>
      </c>
      <c r="BLK4" s="408" t="str">
        <f t="shared" ca="1" si="31"/>
        <v/>
      </c>
      <c r="BLL4" s="408" t="str">
        <f t="shared" ca="1" si="31"/>
        <v/>
      </c>
      <c r="BLM4" s="408" t="str">
        <f t="shared" ca="1" si="31"/>
        <v/>
      </c>
      <c r="BLN4" s="408" t="str">
        <f t="shared" ca="1" si="31"/>
        <v/>
      </c>
      <c r="BLO4" s="408" t="str">
        <f t="shared" ca="1" si="31"/>
        <v/>
      </c>
      <c r="BLP4" s="408" t="str">
        <f t="shared" ca="1" si="31"/>
        <v/>
      </c>
      <c r="BLQ4" s="408" t="str">
        <f t="shared" ca="1" si="31"/>
        <v/>
      </c>
      <c r="BLR4" s="408" t="str">
        <f t="shared" ca="1" si="31"/>
        <v/>
      </c>
      <c r="BLS4" s="408" t="str">
        <f t="shared" ca="1" si="31"/>
        <v/>
      </c>
      <c r="BLT4" s="408" t="str">
        <f t="shared" ca="1" si="31"/>
        <v/>
      </c>
      <c r="BLU4" s="408" t="str">
        <f t="shared" ca="1" si="31"/>
        <v/>
      </c>
      <c r="BLV4" s="408" t="str">
        <f t="shared" ca="1" si="31"/>
        <v/>
      </c>
      <c r="BLW4" s="408" t="str">
        <f t="shared" ca="1" si="31"/>
        <v/>
      </c>
      <c r="BLX4" s="408" t="str">
        <f t="shared" ca="1" si="31"/>
        <v/>
      </c>
      <c r="BLY4" s="408" t="str">
        <f t="shared" ca="1" si="31"/>
        <v/>
      </c>
      <c r="BLZ4" s="408" t="str">
        <f t="shared" ca="1" si="31"/>
        <v/>
      </c>
      <c r="BMA4" s="408" t="str">
        <f t="shared" ca="1" si="31"/>
        <v/>
      </c>
      <c r="BMB4" s="408" t="str">
        <f t="shared" ca="1" si="31"/>
        <v/>
      </c>
      <c r="BMC4" s="408" t="str">
        <f t="shared" ca="1" si="31"/>
        <v/>
      </c>
      <c r="BMD4" s="408" t="str">
        <f t="shared" ca="1" si="31"/>
        <v/>
      </c>
      <c r="BME4" s="408" t="str">
        <f t="shared" ca="1" si="31"/>
        <v/>
      </c>
      <c r="BMF4" s="408" t="str">
        <f t="shared" ca="1" si="31"/>
        <v/>
      </c>
      <c r="BMG4" s="408" t="str">
        <f t="shared" ca="1" si="31"/>
        <v/>
      </c>
      <c r="BMH4" s="408" t="str">
        <f t="shared" ca="1" si="31"/>
        <v/>
      </c>
      <c r="BMI4" s="408" t="str">
        <f t="shared" ca="1" si="31"/>
        <v/>
      </c>
      <c r="BMJ4" s="408" t="str">
        <f t="shared" ca="1" si="31"/>
        <v/>
      </c>
      <c r="BMK4" s="408" t="str">
        <f t="shared" ca="1" si="31"/>
        <v/>
      </c>
      <c r="BML4" s="408" t="str">
        <f t="shared" ca="1" si="31"/>
        <v/>
      </c>
      <c r="BMM4" s="408" t="str">
        <f t="shared" ca="1" si="31"/>
        <v/>
      </c>
      <c r="BMN4" s="408" t="str">
        <f t="shared" ca="1" si="31"/>
        <v/>
      </c>
      <c r="BMO4" s="408" t="str">
        <f t="shared" ca="1" si="31"/>
        <v/>
      </c>
      <c r="BMP4" s="408" t="str">
        <f t="shared" ca="1" si="31"/>
        <v/>
      </c>
      <c r="BMQ4" s="408" t="str">
        <f t="shared" ca="1" si="31"/>
        <v/>
      </c>
      <c r="BMR4" s="408" t="str">
        <f t="shared" ca="1" si="31"/>
        <v/>
      </c>
      <c r="BMS4" s="408" t="str">
        <f t="shared" ca="1" si="31"/>
        <v/>
      </c>
      <c r="BMT4" s="408" t="str">
        <f t="shared" ca="1" si="31"/>
        <v/>
      </c>
      <c r="BMU4" s="408" t="str">
        <f t="shared" ca="1" si="31"/>
        <v/>
      </c>
      <c r="BMV4" s="408" t="str">
        <f t="shared" ca="1" si="31"/>
        <v/>
      </c>
      <c r="BMW4" s="408" t="str">
        <f t="shared" ca="1" si="31"/>
        <v/>
      </c>
      <c r="BMX4" s="408" t="str">
        <f t="shared" ca="1" si="31"/>
        <v/>
      </c>
      <c r="BMY4" s="408" t="str">
        <f t="shared" ca="1" si="31"/>
        <v/>
      </c>
      <c r="BMZ4" s="408" t="str">
        <f t="shared" ca="1" si="31"/>
        <v/>
      </c>
      <c r="BNA4" s="408" t="str">
        <f t="shared" ca="1" si="31"/>
        <v/>
      </c>
      <c r="BNB4" s="408" t="str">
        <f t="shared" ca="1" si="31"/>
        <v/>
      </c>
      <c r="BNC4" s="408" t="str">
        <f t="shared" ca="1" si="31"/>
        <v/>
      </c>
      <c r="BND4" s="408" t="str">
        <f t="shared" ca="1" si="31"/>
        <v/>
      </c>
      <c r="BNE4" s="408" t="str">
        <f t="shared" ca="1" si="31"/>
        <v/>
      </c>
      <c r="BNF4" s="408" t="str">
        <f t="shared" ca="1" si="31"/>
        <v/>
      </c>
      <c r="BNG4" s="408" t="str">
        <f t="shared" ca="1" si="31"/>
        <v/>
      </c>
      <c r="BNH4" s="408" t="str">
        <f t="shared" ca="1" si="31"/>
        <v/>
      </c>
      <c r="BNI4" s="408" t="str">
        <f t="shared" ca="1" si="31"/>
        <v/>
      </c>
      <c r="BNJ4" s="408" t="str">
        <f t="shared" ca="1" si="31"/>
        <v/>
      </c>
      <c r="BNK4" s="408" t="str">
        <f t="shared" ca="1" si="31"/>
        <v/>
      </c>
      <c r="BNL4" s="408" t="str">
        <f t="shared" ca="1" si="31"/>
        <v/>
      </c>
      <c r="BNM4" s="408" t="str">
        <f t="shared" ref="BNM4:BPX4" ca="1" si="32">IFERROR(IF(AND(OFFSET(BNM3,0,-1,1,1)=DATE(YEAR(OFFSET(BNM3,0,-1,1,1)),12,31),
                              OFFSET(BNM3,0,-2,1,1)&lt;&gt;DATE(YEAR(OFFSET(BNM3,0,-1,1,1)),12,31)),
                         "+",""),"")</f>
        <v/>
      </c>
      <c r="BNN4" s="408" t="str">
        <f t="shared" ca="1" si="32"/>
        <v/>
      </c>
      <c r="BNO4" s="408" t="str">
        <f t="shared" ca="1" si="32"/>
        <v/>
      </c>
      <c r="BNP4" s="408" t="str">
        <f t="shared" ca="1" si="32"/>
        <v/>
      </c>
      <c r="BNQ4" s="408" t="str">
        <f t="shared" ca="1" si="32"/>
        <v/>
      </c>
      <c r="BNR4" s="408" t="str">
        <f t="shared" ca="1" si="32"/>
        <v/>
      </c>
      <c r="BNS4" s="408" t="str">
        <f t="shared" ca="1" si="32"/>
        <v/>
      </c>
      <c r="BNT4" s="408" t="str">
        <f t="shared" ca="1" si="32"/>
        <v/>
      </c>
      <c r="BNU4" s="408" t="str">
        <f t="shared" ca="1" si="32"/>
        <v/>
      </c>
      <c r="BNV4" s="408" t="str">
        <f t="shared" ca="1" si="32"/>
        <v/>
      </c>
      <c r="BNW4" s="408" t="str">
        <f t="shared" ca="1" si="32"/>
        <v/>
      </c>
      <c r="BNX4" s="408" t="str">
        <f t="shared" ca="1" si="32"/>
        <v/>
      </c>
      <c r="BNY4" s="408" t="str">
        <f t="shared" ca="1" si="32"/>
        <v/>
      </c>
      <c r="BNZ4" s="408" t="str">
        <f t="shared" ca="1" si="32"/>
        <v/>
      </c>
      <c r="BOA4" s="408" t="str">
        <f t="shared" ca="1" si="32"/>
        <v/>
      </c>
      <c r="BOB4" s="408" t="str">
        <f t="shared" ca="1" si="32"/>
        <v/>
      </c>
      <c r="BOC4" s="408" t="str">
        <f t="shared" ca="1" si="32"/>
        <v/>
      </c>
      <c r="BOD4" s="408" t="str">
        <f t="shared" ca="1" si="32"/>
        <v/>
      </c>
      <c r="BOE4" s="408" t="str">
        <f t="shared" ca="1" si="32"/>
        <v/>
      </c>
      <c r="BOF4" s="408" t="str">
        <f t="shared" ca="1" si="32"/>
        <v/>
      </c>
      <c r="BOG4" s="408" t="str">
        <f t="shared" ca="1" si="32"/>
        <v/>
      </c>
      <c r="BOH4" s="408" t="str">
        <f t="shared" ca="1" si="32"/>
        <v/>
      </c>
      <c r="BOI4" s="408" t="str">
        <f t="shared" ca="1" si="32"/>
        <v/>
      </c>
      <c r="BOJ4" s="408" t="str">
        <f t="shared" ca="1" si="32"/>
        <v/>
      </c>
      <c r="BOK4" s="408" t="str">
        <f t="shared" ca="1" si="32"/>
        <v/>
      </c>
      <c r="BOL4" s="408" t="str">
        <f t="shared" ca="1" si="32"/>
        <v/>
      </c>
      <c r="BOM4" s="408" t="str">
        <f t="shared" ca="1" si="32"/>
        <v/>
      </c>
      <c r="BON4" s="408" t="str">
        <f t="shared" ca="1" si="32"/>
        <v/>
      </c>
      <c r="BOO4" s="408" t="str">
        <f t="shared" ca="1" si="32"/>
        <v/>
      </c>
      <c r="BOP4" s="408" t="str">
        <f t="shared" ca="1" si="32"/>
        <v/>
      </c>
      <c r="BOQ4" s="408" t="str">
        <f t="shared" ca="1" si="32"/>
        <v/>
      </c>
      <c r="BOR4" s="408" t="str">
        <f t="shared" ca="1" si="32"/>
        <v/>
      </c>
      <c r="BOS4" s="408" t="str">
        <f t="shared" ca="1" si="32"/>
        <v/>
      </c>
      <c r="BOT4" s="408" t="str">
        <f t="shared" ca="1" si="32"/>
        <v/>
      </c>
      <c r="BOU4" s="408" t="str">
        <f t="shared" ca="1" si="32"/>
        <v/>
      </c>
      <c r="BOV4" s="408" t="str">
        <f t="shared" ca="1" si="32"/>
        <v/>
      </c>
      <c r="BOW4" s="408" t="str">
        <f t="shared" ca="1" si="32"/>
        <v/>
      </c>
      <c r="BOX4" s="408" t="str">
        <f t="shared" ca="1" si="32"/>
        <v/>
      </c>
      <c r="BOY4" s="408" t="str">
        <f t="shared" ca="1" si="32"/>
        <v/>
      </c>
      <c r="BOZ4" s="408" t="str">
        <f t="shared" ca="1" si="32"/>
        <v/>
      </c>
      <c r="BPA4" s="408" t="str">
        <f t="shared" ca="1" si="32"/>
        <v/>
      </c>
      <c r="BPB4" s="408" t="str">
        <f t="shared" ca="1" si="32"/>
        <v/>
      </c>
      <c r="BPC4" s="408" t="str">
        <f t="shared" ca="1" si="32"/>
        <v/>
      </c>
      <c r="BPD4" s="408" t="str">
        <f t="shared" ca="1" si="32"/>
        <v/>
      </c>
      <c r="BPE4" s="408" t="str">
        <f t="shared" ca="1" si="32"/>
        <v/>
      </c>
      <c r="BPF4" s="408" t="str">
        <f t="shared" ca="1" si="32"/>
        <v/>
      </c>
      <c r="BPG4" s="408" t="str">
        <f t="shared" ca="1" si="32"/>
        <v/>
      </c>
      <c r="BPH4" s="408" t="str">
        <f t="shared" ca="1" si="32"/>
        <v/>
      </c>
      <c r="BPI4" s="408" t="str">
        <f t="shared" ca="1" si="32"/>
        <v/>
      </c>
      <c r="BPJ4" s="408" t="str">
        <f t="shared" ca="1" si="32"/>
        <v/>
      </c>
      <c r="BPK4" s="408" t="str">
        <f t="shared" ca="1" si="32"/>
        <v/>
      </c>
      <c r="BPL4" s="408" t="str">
        <f t="shared" ca="1" si="32"/>
        <v/>
      </c>
      <c r="BPM4" s="408" t="str">
        <f t="shared" ca="1" si="32"/>
        <v/>
      </c>
      <c r="BPN4" s="408" t="str">
        <f t="shared" ca="1" si="32"/>
        <v/>
      </c>
      <c r="BPO4" s="408" t="str">
        <f t="shared" ca="1" si="32"/>
        <v/>
      </c>
      <c r="BPP4" s="408" t="str">
        <f t="shared" ca="1" si="32"/>
        <v/>
      </c>
      <c r="BPQ4" s="408" t="str">
        <f t="shared" ca="1" si="32"/>
        <v/>
      </c>
      <c r="BPR4" s="408" t="str">
        <f t="shared" ca="1" si="32"/>
        <v/>
      </c>
      <c r="BPS4" s="408" t="str">
        <f t="shared" ca="1" si="32"/>
        <v/>
      </c>
      <c r="BPT4" s="408" t="str">
        <f t="shared" ca="1" si="32"/>
        <v/>
      </c>
      <c r="BPU4" s="408" t="str">
        <f t="shared" ca="1" si="32"/>
        <v/>
      </c>
      <c r="BPV4" s="408" t="str">
        <f t="shared" ca="1" si="32"/>
        <v/>
      </c>
      <c r="BPW4" s="408" t="str">
        <f t="shared" ca="1" si="32"/>
        <v/>
      </c>
      <c r="BPX4" s="408" t="str">
        <f t="shared" ca="1" si="32"/>
        <v/>
      </c>
      <c r="BPY4" s="408" t="str">
        <f t="shared" ref="BPY4:BSJ4" ca="1" si="33">IFERROR(IF(AND(OFFSET(BPY3,0,-1,1,1)=DATE(YEAR(OFFSET(BPY3,0,-1,1,1)),12,31),
                              OFFSET(BPY3,0,-2,1,1)&lt;&gt;DATE(YEAR(OFFSET(BPY3,0,-1,1,1)),12,31)),
                         "+",""),"")</f>
        <v/>
      </c>
      <c r="BPZ4" s="408" t="str">
        <f t="shared" ca="1" si="33"/>
        <v/>
      </c>
      <c r="BQA4" s="408" t="str">
        <f t="shared" ca="1" si="33"/>
        <v/>
      </c>
      <c r="BQB4" s="408" t="str">
        <f t="shared" ca="1" si="33"/>
        <v/>
      </c>
      <c r="BQC4" s="408" t="str">
        <f t="shared" ca="1" si="33"/>
        <v/>
      </c>
      <c r="BQD4" s="408" t="str">
        <f t="shared" ca="1" si="33"/>
        <v/>
      </c>
      <c r="BQE4" s="408" t="str">
        <f t="shared" ca="1" si="33"/>
        <v/>
      </c>
      <c r="BQF4" s="408" t="str">
        <f t="shared" ca="1" si="33"/>
        <v/>
      </c>
      <c r="BQG4" s="408" t="str">
        <f t="shared" ca="1" si="33"/>
        <v/>
      </c>
      <c r="BQH4" s="408" t="str">
        <f t="shared" ca="1" si="33"/>
        <v/>
      </c>
      <c r="BQI4" s="408" t="str">
        <f t="shared" ca="1" si="33"/>
        <v/>
      </c>
      <c r="BQJ4" s="408" t="str">
        <f t="shared" ca="1" si="33"/>
        <v/>
      </c>
      <c r="BQK4" s="408" t="str">
        <f t="shared" ca="1" si="33"/>
        <v/>
      </c>
      <c r="BQL4" s="408" t="str">
        <f t="shared" ca="1" si="33"/>
        <v/>
      </c>
      <c r="BQM4" s="408" t="str">
        <f t="shared" ca="1" si="33"/>
        <v/>
      </c>
      <c r="BQN4" s="408" t="str">
        <f t="shared" ca="1" si="33"/>
        <v/>
      </c>
      <c r="BQO4" s="408" t="str">
        <f t="shared" ca="1" si="33"/>
        <v/>
      </c>
      <c r="BQP4" s="408" t="str">
        <f t="shared" ca="1" si="33"/>
        <v/>
      </c>
      <c r="BQQ4" s="408" t="str">
        <f t="shared" ca="1" si="33"/>
        <v/>
      </c>
      <c r="BQR4" s="408" t="str">
        <f t="shared" ca="1" si="33"/>
        <v/>
      </c>
      <c r="BQS4" s="408" t="str">
        <f t="shared" ca="1" si="33"/>
        <v/>
      </c>
      <c r="BQT4" s="408" t="str">
        <f t="shared" ca="1" si="33"/>
        <v/>
      </c>
      <c r="BQU4" s="408" t="str">
        <f t="shared" ca="1" si="33"/>
        <v/>
      </c>
      <c r="BQV4" s="408" t="str">
        <f t="shared" ca="1" si="33"/>
        <v/>
      </c>
      <c r="BQW4" s="408" t="str">
        <f t="shared" ca="1" si="33"/>
        <v/>
      </c>
      <c r="BQX4" s="408" t="str">
        <f t="shared" ca="1" si="33"/>
        <v/>
      </c>
      <c r="BQY4" s="408" t="str">
        <f t="shared" ca="1" si="33"/>
        <v/>
      </c>
      <c r="BQZ4" s="408" t="str">
        <f t="shared" ca="1" si="33"/>
        <v/>
      </c>
      <c r="BRA4" s="408" t="str">
        <f t="shared" ca="1" si="33"/>
        <v/>
      </c>
      <c r="BRB4" s="408" t="str">
        <f t="shared" ca="1" si="33"/>
        <v/>
      </c>
      <c r="BRC4" s="408" t="str">
        <f t="shared" ca="1" si="33"/>
        <v/>
      </c>
      <c r="BRD4" s="408" t="str">
        <f t="shared" ca="1" si="33"/>
        <v/>
      </c>
      <c r="BRE4" s="408" t="str">
        <f t="shared" ca="1" si="33"/>
        <v/>
      </c>
      <c r="BRF4" s="408" t="str">
        <f t="shared" ca="1" si="33"/>
        <v/>
      </c>
      <c r="BRG4" s="408" t="str">
        <f t="shared" ca="1" si="33"/>
        <v/>
      </c>
      <c r="BRH4" s="408" t="str">
        <f t="shared" ca="1" si="33"/>
        <v/>
      </c>
      <c r="BRI4" s="408" t="str">
        <f t="shared" ca="1" si="33"/>
        <v/>
      </c>
      <c r="BRJ4" s="408" t="str">
        <f t="shared" ca="1" si="33"/>
        <v/>
      </c>
      <c r="BRK4" s="408" t="str">
        <f t="shared" ca="1" si="33"/>
        <v/>
      </c>
      <c r="BRL4" s="408" t="str">
        <f t="shared" ca="1" si="33"/>
        <v/>
      </c>
      <c r="BRM4" s="408" t="str">
        <f t="shared" ca="1" si="33"/>
        <v/>
      </c>
      <c r="BRN4" s="408" t="str">
        <f t="shared" ca="1" si="33"/>
        <v/>
      </c>
      <c r="BRO4" s="408" t="str">
        <f t="shared" ca="1" si="33"/>
        <v/>
      </c>
      <c r="BRP4" s="408" t="str">
        <f t="shared" ca="1" si="33"/>
        <v/>
      </c>
      <c r="BRQ4" s="408" t="str">
        <f t="shared" ca="1" si="33"/>
        <v/>
      </c>
      <c r="BRR4" s="408" t="str">
        <f t="shared" ca="1" si="33"/>
        <v/>
      </c>
      <c r="BRS4" s="408" t="str">
        <f t="shared" ca="1" si="33"/>
        <v/>
      </c>
      <c r="BRT4" s="408" t="str">
        <f t="shared" ca="1" si="33"/>
        <v/>
      </c>
      <c r="BRU4" s="408" t="str">
        <f t="shared" ca="1" si="33"/>
        <v/>
      </c>
      <c r="BRV4" s="408" t="str">
        <f t="shared" ca="1" si="33"/>
        <v/>
      </c>
      <c r="BRW4" s="408" t="str">
        <f t="shared" ca="1" si="33"/>
        <v/>
      </c>
      <c r="BRX4" s="408" t="str">
        <f t="shared" ca="1" si="33"/>
        <v/>
      </c>
      <c r="BRY4" s="408" t="str">
        <f t="shared" ca="1" si="33"/>
        <v/>
      </c>
      <c r="BRZ4" s="408" t="str">
        <f t="shared" ca="1" si="33"/>
        <v/>
      </c>
      <c r="BSA4" s="408" t="str">
        <f t="shared" ca="1" si="33"/>
        <v/>
      </c>
      <c r="BSB4" s="408" t="str">
        <f t="shared" ca="1" si="33"/>
        <v/>
      </c>
      <c r="BSC4" s="408" t="str">
        <f t="shared" ca="1" si="33"/>
        <v/>
      </c>
      <c r="BSD4" s="408" t="str">
        <f t="shared" ca="1" si="33"/>
        <v/>
      </c>
      <c r="BSE4" s="408" t="str">
        <f t="shared" ca="1" si="33"/>
        <v/>
      </c>
      <c r="BSF4" s="408" t="str">
        <f t="shared" ca="1" si="33"/>
        <v/>
      </c>
      <c r="BSG4" s="408" t="str">
        <f t="shared" ca="1" si="33"/>
        <v/>
      </c>
      <c r="BSH4" s="408" t="str">
        <f t="shared" ca="1" si="33"/>
        <v/>
      </c>
      <c r="BSI4" s="408" t="str">
        <f t="shared" ca="1" si="33"/>
        <v/>
      </c>
      <c r="BSJ4" s="408" t="str">
        <f t="shared" ca="1" si="33"/>
        <v/>
      </c>
      <c r="BSK4" s="408" t="str">
        <f t="shared" ref="BSK4:BUV4" ca="1" si="34">IFERROR(IF(AND(OFFSET(BSK3,0,-1,1,1)=DATE(YEAR(OFFSET(BSK3,0,-1,1,1)),12,31),
                              OFFSET(BSK3,0,-2,1,1)&lt;&gt;DATE(YEAR(OFFSET(BSK3,0,-1,1,1)),12,31)),
                         "+",""),"")</f>
        <v/>
      </c>
      <c r="BSL4" s="408" t="str">
        <f t="shared" ca="1" si="34"/>
        <v/>
      </c>
      <c r="BSM4" s="408" t="str">
        <f t="shared" ca="1" si="34"/>
        <v/>
      </c>
      <c r="BSN4" s="408" t="str">
        <f t="shared" ca="1" si="34"/>
        <v/>
      </c>
      <c r="BSO4" s="408" t="str">
        <f t="shared" ca="1" si="34"/>
        <v/>
      </c>
      <c r="BSP4" s="408" t="str">
        <f t="shared" ca="1" si="34"/>
        <v/>
      </c>
      <c r="BSQ4" s="408" t="str">
        <f t="shared" ca="1" si="34"/>
        <v/>
      </c>
      <c r="BSR4" s="408" t="str">
        <f t="shared" ca="1" si="34"/>
        <v/>
      </c>
      <c r="BSS4" s="408" t="str">
        <f t="shared" ca="1" si="34"/>
        <v/>
      </c>
      <c r="BST4" s="408" t="str">
        <f t="shared" ca="1" si="34"/>
        <v/>
      </c>
      <c r="BSU4" s="408" t="str">
        <f t="shared" ca="1" si="34"/>
        <v/>
      </c>
      <c r="BSV4" s="408" t="str">
        <f t="shared" ca="1" si="34"/>
        <v/>
      </c>
      <c r="BSW4" s="408" t="str">
        <f t="shared" ca="1" si="34"/>
        <v/>
      </c>
      <c r="BSX4" s="408" t="str">
        <f t="shared" ca="1" si="34"/>
        <v/>
      </c>
      <c r="BSY4" s="408" t="str">
        <f t="shared" ca="1" si="34"/>
        <v/>
      </c>
      <c r="BSZ4" s="408" t="str">
        <f t="shared" ca="1" si="34"/>
        <v/>
      </c>
      <c r="BTA4" s="408" t="str">
        <f t="shared" ca="1" si="34"/>
        <v/>
      </c>
      <c r="BTB4" s="408" t="str">
        <f t="shared" ca="1" si="34"/>
        <v/>
      </c>
      <c r="BTC4" s="408" t="str">
        <f t="shared" ca="1" si="34"/>
        <v/>
      </c>
      <c r="BTD4" s="408" t="str">
        <f t="shared" ca="1" si="34"/>
        <v/>
      </c>
      <c r="BTE4" s="408" t="str">
        <f t="shared" ca="1" si="34"/>
        <v/>
      </c>
      <c r="BTF4" s="408" t="str">
        <f t="shared" ca="1" si="34"/>
        <v/>
      </c>
      <c r="BTG4" s="408" t="str">
        <f t="shared" ca="1" si="34"/>
        <v/>
      </c>
      <c r="BTH4" s="408" t="str">
        <f t="shared" ca="1" si="34"/>
        <v/>
      </c>
      <c r="BTI4" s="408" t="str">
        <f t="shared" ca="1" si="34"/>
        <v/>
      </c>
      <c r="BTJ4" s="408" t="str">
        <f t="shared" ca="1" si="34"/>
        <v/>
      </c>
      <c r="BTK4" s="408" t="str">
        <f t="shared" ca="1" si="34"/>
        <v/>
      </c>
      <c r="BTL4" s="408" t="str">
        <f t="shared" ca="1" si="34"/>
        <v/>
      </c>
      <c r="BTM4" s="408" t="str">
        <f t="shared" ca="1" si="34"/>
        <v/>
      </c>
      <c r="BTN4" s="408" t="str">
        <f t="shared" ca="1" si="34"/>
        <v/>
      </c>
      <c r="BTO4" s="408" t="str">
        <f t="shared" ca="1" si="34"/>
        <v/>
      </c>
      <c r="BTP4" s="408" t="str">
        <f t="shared" ca="1" si="34"/>
        <v/>
      </c>
      <c r="BTQ4" s="408" t="str">
        <f t="shared" ca="1" si="34"/>
        <v/>
      </c>
      <c r="BTR4" s="408" t="str">
        <f t="shared" ca="1" si="34"/>
        <v/>
      </c>
      <c r="BTS4" s="408" t="str">
        <f t="shared" ca="1" si="34"/>
        <v/>
      </c>
      <c r="BTT4" s="408" t="str">
        <f t="shared" ca="1" si="34"/>
        <v/>
      </c>
      <c r="BTU4" s="408" t="str">
        <f t="shared" ca="1" si="34"/>
        <v/>
      </c>
      <c r="BTV4" s="408" t="str">
        <f t="shared" ca="1" si="34"/>
        <v/>
      </c>
      <c r="BTW4" s="408" t="str">
        <f t="shared" ca="1" si="34"/>
        <v/>
      </c>
      <c r="BTX4" s="408" t="str">
        <f t="shared" ca="1" si="34"/>
        <v/>
      </c>
      <c r="BTY4" s="408" t="str">
        <f t="shared" ca="1" si="34"/>
        <v/>
      </c>
      <c r="BTZ4" s="408" t="str">
        <f t="shared" ca="1" si="34"/>
        <v/>
      </c>
      <c r="BUA4" s="408" t="str">
        <f t="shared" ca="1" si="34"/>
        <v/>
      </c>
      <c r="BUB4" s="408" t="str">
        <f t="shared" ca="1" si="34"/>
        <v/>
      </c>
      <c r="BUC4" s="408" t="str">
        <f t="shared" ca="1" si="34"/>
        <v/>
      </c>
      <c r="BUD4" s="408" t="str">
        <f t="shared" ca="1" si="34"/>
        <v/>
      </c>
      <c r="BUE4" s="408" t="str">
        <f t="shared" ca="1" si="34"/>
        <v/>
      </c>
      <c r="BUF4" s="408" t="str">
        <f t="shared" ca="1" si="34"/>
        <v/>
      </c>
      <c r="BUG4" s="408" t="str">
        <f t="shared" ca="1" si="34"/>
        <v/>
      </c>
      <c r="BUH4" s="408" t="str">
        <f t="shared" ca="1" si="34"/>
        <v/>
      </c>
      <c r="BUI4" s="408" t="str">
        <f t="shared" ca="1" si="34"/>
        <v/>
      </c>
      <c r="BUJ4" s="408" t="str">
        <f t="shared" ca="1" si="34"/>
        <v/>
      </c>
      <c r="BUK4" s="408" t="str">
        <f t="shared" ca="1" si="34"/>
        <v/>
      </c>
      <c r="BUL4" s="408" t="str">
        <f t="shared" ca="1" si="34"/>
        <v/>
      </c>
      <c r="BUM4" s="408" t="str">
        <f t="shared" ca="1" si="34"/>
        <v/>
      </c>
      <c r="BUN4" s="408" t="str">
        <f t="shared" ca="1" si="34"/>
        <v/>
      </c>
      <c r="BUO4" s="408" t="str">
        <f t="shared" ca="1" si="34"/>
        <v/>
      </c>
      <c r="BUP4" s="408" t="str">
        <f t="shared" ca="1" si="34"/>
        <v/>
      </c>
      <c r="BUQ4" s="408" t="str">
        <f t="shared" ca="1" si="34"/>
        <v/>
      </c>
      <c r="BUR4" s="408" t="str">
        <f t="shared" ca="1" si="34"/>
        <v/>
      </c>
      <c r="BUS4" s="408" t="str">
        <f t="shared" ca="1" si="34"/>
        <v/>
      </c>
      <c r="BUT4" s="408" t="str">
        <f t="shared" ca="1" si="34"/>
        <v/>
      </c>
      <c r="BUU4" s="408" t="str">
        <f t="shared" ca="1" si="34"/>
        <v/>
      </c>
      <c r="BUV4" s="408" t="str">
        <f t="shared" ca="1" si="34"/>
        <v/>
      </c>
      <c r="BUW4" s="408" t="str">
        <f t="shared" ref="BUW4:BXH4" ca="1" si="35">IFERROR(IF(AND(OFFSET(BUW3,0,-1,1,1)=DATE(YEAR(OFFSET(BUW3,0,-1,1,1)),12,31),
                              OFFSET(BUW3,0,-2,1,1)&lt;&gt;DATE(YEAR(OFFSET(BUW3,0,-1,1,1)),12,31)),
                         "+",""),"")</f>
        <v/>
      </c>
      <c r="BUX4" s="408" t="str">
        <f t="shared" ca="1" si="35"/>
        <v/>
      </c>
      <c r="BUY4" s="408" t="str">
        <f t="shared" ca="1" si="35"/>
        <v/>
      </c>
      <c r="BUZ4" s="408" t="str">
        <f t="shared" ca="1" si="35"/>
        <v/>
      </c>
      <c r="BVA4" s="408" t="str">
        <f t="shared" ca="1" si="35"/>
        <v/>
      </c>
      <c r="BVB4" s="408" t="str">
        <f t="shared" ca="1" si="35"/>
        <v/>
      </c>
      <c r="BVC4" s="408" t="str">
        <f t="shared" ca="1" si="35"/>
        <v/>
      </c>
      <c r="BVD4" s="408" t="str">
        <f t="shared" ca="1" si="35"/>
        <v/>
      </c>
      <c r="BVE4" s="408" t="str">
        <f t="shared" ca="1" si="35"/>
        <v/>
      </c>
      <c r="BVF4" s="408" t="str">
        <f t="shared" ca="1" si="35"/>
        <v/>
      </c>
      <c r="BVG4" s="408" t="str">
        <f t="shared" ca="1" si="35"/>
        <v/>
      </c>
      <c r="BVH4" s="408" t="str">
        <f t="shared" ca="1" si="35"/>
        <v/>
      </c>
      <c r="BVI4" s="408" t="str">
        <f t="shared" ca="1" si="35"/>
        <v/>
      </c>
      <c r="BVJ4" s="408" t="str">
        <f t="shared" ca="1" si="35"/>
        <v/>
      </c>
      <c r="BVK4" s="408" t="str">
        <f t="shared" ca="1" si="35"/>
        <v/>
      </c>
      <c r="BVL4" s="408" t="str">
        <f t="shared" ca="1" si="35"/>
        <v/>
      </c>
      <c r="BVM4" s="408" t="str">
        <f t="shared" ca="1" si="35"/>
        <v/>
      </c>
      <c r="BVN4" s="408" t="str">
        <f t="shared" ca="1" si="35"/>
        <v/>
      </c>
      <c r="BVO4" s="408" t="str">
        <f t="shared" ca="1" si="35"/>
        <v/>
      </c>
      <c r="BVP4" s="408" t="str">
        <f t="shared" ca="1" si="35"/>
        <v/>
      </c>
      <c r="BVQ4" s="408" t="str">
        <f t="shared" ca="1" si="35"/>
        <v/>
      </c>
      <c r="BVR4" s="408" t="str">
        <f t="shared" ca="1" si="35"/>
        <v/>
      </c>
      <c r="BVS4" s="408" t="str">
        <f t="shared" ca="1" si="35"/>
        <v/>
      </c>
      <c r="BVT4" s="408" t="str">
        <f t="shared" ca="1" si="35"/>
        <v/>
      </c>
      <c r="BVU4" s="408" t="str">
        <f t="shared" ca="1" si="35"/>
        <v/>
      </c>
      <c r="BVV4" s="408" t="str">
        <f t="shared" ca="1" si="35"/>
        <v/>
      </c>
      <c r="BVW4" s="408" t="str">
        <f t="shared" ca="1" si="35"/>
        <v/>
      </c>
      <c r="BVX4" s="408" t="str">
        <f t="shared" ca="1" si="35"/>
        <v/>
      </c>
      <c r="BVY4" s="408" t="str">
        <f t="shared" ca="1" si="35"/>
        <v/>
      </c>
      <c r="BVZ4" s="408" t="str">
        <f t="shared" ca="1" si="35"/>
        <v/>
      </c>
      <c r="BWA4" s="408" t="str">
        <f t="shared" ca="1" si="35"/>
        <v/>
      </c>
      <c r="BWB4" s="408" t="str">
        <f t="shared" ca="1" si="35"/>
        <v/>
      </c>
      <c r="BWC4" s="408" t="str">
        <f t="shared" ca="1" si="35"/>
        <v/>
      </c>
      <c r="BWD4" s="408" t="str">
        <f t="shared" ca="1" si="35"/>
        <v/>
      </c>
      <c r="BWE4" s="408" t="str">
        <f t="shared" ca="1" si="35"/>
        <v/>
      </c>
      <c r="BWF4" s="408" t="str">
        <f t="shared" ca="1" si="35"/>
        <v/>
      </c>
      <c r="BWG4" s="408" t="str">
        <f t="shared" ca="1" si="35"/>
        <v/>
      </c>
      <c r="BWH4" s="408" t="str">
        <f t="shared" ca="1" si="35"/>
        <v/>
      </c>
      <c r="BWI4" s="408" t="str">
        <f t="shared" ca="1" si="35"/>
        <v/>
      </c>
      <c r="BWJ4" s="408" t="str">
        <f t="shared" ca="1" si="35"/>
        <v/>
      </c>
      <c r="BWK4" s="408" t="str">
        <f t="shared" ca="1" si="35"/>
        <v/>
      </c>
      <c r="BWL4" s="408" t="str">
        <f t="shared" ca="1" si="35"/>
        <v/>
      </c>
      <c r="BWM4" s="408" t="str">
        <f t="shared" ca="1" si="35"/>
        <v/>
      </c>
      <c r="BWN4" s="408" t="str">
        <f t="shared" ca="1" si="35"/>
        <v/>
      </c>
      <c r="BWO4" s="408" t="str">
        <f t="shared" ca="1" si="35"/>
        <v/>
      </c>
      <c r="BWP4" s="408" t="str">
        <f t="shared" ca="1" si="35"/>
        <v/>
      </c>
      <c r="BWQ4" s="408" t="str">
        <f t="shared" ca="1" si="35"/>
        <v/>
      </c>
      <c r="BWR4" s="408" t="str">
        <f t="shared" ca="1" si="35"/>
        <v/>
      </c>
      <c r="BWS4" s="408" t="str">
        <f t="shared" ca="1" si="35"/>
        <v/>
      </c>
      <c r="BWT4" s="408" t="str">
        <f t="shared" ca="1" si="35"/>
        <v/>
      </c>
      <c r="BWU4" s="408" t="str">
        <f t="shared" ca="1" si="35"/>
        <v/>
      </c>
      <c r="BWV4" s="408" t="str">
        <f t="shared" ca="1" si="35"/>
        <v/>
      </c>
      <c r="BWW4" s="408" t="str">
        <f t="shared" ca="1" si="35"/>
        <v/>
      </c>
      <c r="BWX4" s="408" t="str">
        <f t="shared" ca="1" si="35"/>
        <v/>
      </c>
      <c r="BWY4" s="408" t="str">
        <f t="shared" ca="1" si="35"/>
        <v/>
      </c>
      <c r="BWZ4" s="408" t="str">
        <f t="shared" ca="1" si="35"/>
        <v/>
      </c>
      <c r="BXA4" s="408" t="str">
        <f t="shared" ca="1" si="35"/>
        <v/>
      </c>
      <c r="BXB4" s="408" t="str">
        <f t="shared" ca="1" si="35"/>
        <v/>
      </c>
      <c r="BXC4" s="408" t="str">
        <f t="shared" ca="1" si="35"/>
        <v/>
      </c>
      <c r="BXD4" s="408" t="str">
        <f t="shared" ca="1" si="35"/>
        <v/>
      </c>
      <c r="BXE4" s="408" t="str">
        <f t="shared" ca="1" si="35"/>
        <v/>
      </c>
      <c r="BXF4" s="408" t="str">
        <f t="shared" ca="1" si="35"/>
        <v/>
      </c>
      <c r="BXG4" s="408" t="str">
        <f t="shared" ca="1" si="35"/>
        <v/>
      </c>
      <c r="BXH4" s="408" t="str">
        <f t="shared" ca="1" si="35"/>
        <v/>
      </c>
      <c r="BXI4" s="408" t="str">
        <f t="shared" ref="BXI4:BZT4" ca="1" si="36">IFERROR(IF(AND(OFFSET(BXI3,0,-1,1,1)=DATE(YEAR(OFFSET(BXI3,0,-1,1,1)),12,31),
                              OFFSET(BXI3,0,-2,1,1)&lt;&gt;DATE(YEAR(OFFSET(BXI3,0,-1,1,1)),12,31)),
                         "+",""),"")</f>
        <v/>
      </c>
      <c r="BXJ4" s="408" t="str">
        <f t="shared" ca="1" si="36"/>
        <v/>
      </c>
      <c r="BXK4" s="408" t="str">
        <f t="shared" ca="1" si="36"/>
        <v/>
      </c>
      <c r="BXL4" s="408" t="str">
        <f t="shared" ca="1" si="36"/>
        <v/>
      </c>
      <c r="BXM4" s="408" t="str">
        <f t="shared" ca="1" si="36"/>
        <v/>
      </c>
      <c r="BXN4" s="408" t="str">
        <f t="shared" ca="1" si="36"/>
        <v/>
      </c>
      <c r="BXO4" s="408" t="str">
        <f t="shared" ca="1" si="36"/>
        <v/>
      </c>
      <c r="BXP4" s="408" t="str">
        <f t="shared" ca="1" si="36"/>
        <v/>
      </c>
      <c r="BXQ4" s="408" t="str">
        <f t="shared" ca="1" si="36"/>
        <v/>
      </c>
      <c r="BXR4" s="408" t="str">
        <f t="shared" ca="1" si="36"/>
        <v/>
      </c>
      <c r="BXS4" s="408" t="str">
        <f t="shared" ca="1" si="36"/>
        <v/>
      </c>
      <c r="BXT4" s="408" t="str">
        <f t="shared" ca="1" si="36"/>
        <v/>
      </c>
      <c r="BXU4" s="408" t="str">
        <f t="shared" ca="1" si="36"/>
        <v/>
      </c>
      <c r="BXV4" s="408" t="str">
        <f t="shared" ca="1" si="36"/>
        <v/>
      </c>
      <c r="BXW4" s="408" t="str">
        <f t="shared" ca="1" si="36"/>
        <v/>
      </c>
      <c r="BXX4" s="408" t="str">
        <f t="shared" ca="1" si="36"/>
        <v/>
      </c>
      <c r="BXY4" s="408" t="str">
        <f t="shared" ca="1" si="36"/>
        <v/>
      </c>
      <c r="BXZ4" s="408" t="str">
        <f t="shared" ca="1" si="36"/>
        <v/>
      </c>
      <c r="BYA4" s="408" t="str">
        <f t="shared" ca="1" si="36"/>
        <v/>
      </c>
      <c r="BYB4" s="408" t="str">
        <f t="shared" ca="1" si="36"/>
        <v/>
      </c>
      <c r="BYC4" s="408" t="str">
        <f t="shared" ca="1" si="36"/>
        <v/>
      </c>
      <c r="BYD4" s="408" t="str">
        <f t="shared" ca="1" si="36"/>
        <v/>
      </c>
      <c r="BYE4" s="408" t="str">
        <f t="shared" ca="1" si="36"/>
        <v/>
      </c>
      <c r="BYF4" s="408" t="str">
        <f t="shared" ca="1" si="36"/>
        <v/>
      </c>
      <c r="BYG4" s="408" t="str">
        <f t="shared" ca="1" si="36"/>
        <v/>
      </c>
      <c r="BYH4" s="408" t="str">
        <f t="shared" ca="1" si="36"/>
        <v/>
      </c>
      <c r="BYI4" s="408" t="str">
        <f t="shared" ca="1" si="36"/>
        <v/>
      </c>
      <c r="BYJ4" s="408" t="str">
        <f t="shared" ca="1" si="36"/>
        <v/>
      </c>
      <c r="BYK4" s="408" t="str">
        <f t="shared" ca="1" si="36"/>
        <v/>
      </c>
      <c r="BYL4" s="408" t="str">
        <f t="shared" ca="1" si="36"/>
        <v/>
      </c>
      <c r="BYM4" s="408" t="str">
        <f t="shared" ca="1" si="36"/>
        <v/>
      </c>
      <c r="BYN4" s="408" t="str">
        <f t="shared" ca="1" si="36"/>
        <v/>
      </c>
      <c r="BYO4" s="408" t="str">
        <f t="shared" ca="1" si="36"/>
        <v/>
      </c>
      <c r="BYP4" s="408" t="str">
        <f t="shared" ca="1" si="36"/>
        <v/>
      </c>
      <c r="BYQ4" s="408" t="str">
        <f t="shared" ca="1" si="36"/>
        <v/>
      </c>
      <c r="BYR4" s="408" t="str">
        <f t="shared" ca="1" si="36"/>
        <v/>
      </c>
      <c r="BYS4" s="408" t="str">
        <f t="shared" ca="1" si="36"/>
        <v/>
      </c>
      <c r="BYT4" s="408" t="str">
        <f t="shared" ca="1" si="36"/>
        <v/>
      </c>
      <c r="BYU4" s="408" t="str">
        <f t="shared" ca="1" si="36"/>
        <v/>
      </c>
      <c r="BYV4" s="408" t="str">
        <f t="shared" ca="1" si="36"/>
        <v/>
      </c>
      <c r="BYW4" s="408" t="str">
        <f t="shared" ca="1" si="36"/>
        <v/>
      </c>
      <c r="BYX4" s="408" t="str">
        <f t="shared" ca="1" si="36"/>
        <v/>
      </c>
      <c r="BYY4" s="408" t="str">
        <f t="shared" ca="1" si="36"/>
        <v/>
      </c>
      <c r="BYZ4" s="408" t="str">
        <f t="shared" ca="1" si="36"/>
        <v/>
      </c>
      <c r="BZA4" s="408" t="str">
        <f t="shared" ca="1" si="36"/>
        <v/>
      </c>
      <c r="BZB4" s="408" t="str">
        <f t="shared" ca="1" si="36"/>
        <v/>
      </c>
      <c r="BZC4" s="408" t="str">
        <f t="shared" ca="1" si="36"/>
        <v/>
      </c>
      <c r="BZD4" s="408" t="str">
        <f t="shared" ca="1" si="36"/>
        <v/>
      </c>
      <c r="BZE4" s="408" t="str">
        <f t="shared" ca="1" si="36"/>
        <v/>
      </c>
      <c r="BZF4" s="408" t="str">
        <f t="shared" ca="1" si="36"/>
        <v/>
      </c>
      <c r="BZG4" s="408" t="str">
        <f t="shared" ca="1" si="36"/>
        <v/>
      </c>
      <c r="BZH4" s="408" t="str">
        <f t="shared" ca="1" si="36"/>
        <v/>
      </c>
      <c r="BZI4" s="408" t="str">
        <f t="shared" ca="1" si="36"/>
        <v/>
      </c>
      <c r="BZJ4" s="408" t="str">
        <f t="shared" ca="1" si="36"/>
        <v/>
      </c>
      <c r="BZK4" s="408" t="str">
        <f t="shared" ca="1" si="36"/>
        <v/>
      </c>
      <c r="BZL4" s="408" t="str">
        <f t="shared" ca="1" si="36"/>
        <v/>
      </c>
      <c r="BZM4" s="408" t="str">
        <f t="shared" ca="1" si="36"/>
        <v/>
      </c>
      <c r="BZN4" s="408" t="str">
        <f t="shared" ca="1" si="36"/>
        <v/>
      </c>
      <c r="BZO4" s="408" t="str">
        <f t="shared" ca="1" si="36"/>
        <v/>
      </c>
      <c r="BZP4" s="408" t="str">
        <f t="shared" ca="1" si="36"/>
        <v/>
      </c>
      <c r="BZQ4" s="408" t="str">
        <f t="shared" ca="1" si="36"/>
        <v/>
      </c>
      <c r="BZR4" s="408" t="str">
        <f t="shared" ca="1" si="36"/>
        <v/>
      </c>
      <c r="BZS4" s="408" t="str">
        <f t="shared" ca="1" si="36"/>
        <v/>
      </c>
      <c r="BZT4" s="408" t="str">
        <f t="shared" ca="1" si="36"/>
        <v/>
      </c>
      <c r="BZU4" s="408" t="str">
        <f t="shared" ref="BZU4:CCF4" ca="1" si="37">IFERROR(IF(AND(OFFSET(BZU3,0,-1,1,1)=DATE(YEAR(OFFSET(BZU3,0,-1,1,1)),12,31),
                              OFFSET(BZU3,0,-2,1,1)&lt;&gt;DATE(YEAR(OFFSET(BZU3,0,-1,1,1)),12,31)),
                         "+",""),"")</f>
        <v/>
      </c>
      <c r="BZV4" s="408" t="str">
        <f t="shared" ca="1" si="37"/>
        <v/>
      </c>
      <c r="BZW4" s="408" t="str">
        <f t="shared" ca="1" si="37"/>
        <v/>
      </c>
      <c r="BZX4" s="408" t="str">
        <f t="shared" ca="1" si="37"/>
        <v/>
      </c>
      <c r="BZY4" s="408" t="str">
        <f t="shared" ca="1" si="37"/>
        <v/>
      </c>
      <c r="BZZ4" s="408" t="str">
        <f t="shared" ca="1" si="37"/>
        <v/>
      </c>
      <c r="CAA4" s="408" t="str">
        <f t="shared" ca="1" si="37"/>
        <v/>
      </c>
      <c r="CAB4" s="408" t="str">
        <f t="shared" ca="1" si="37"/>
        <v/>
      </c>
      <c r="CAC4" s="408" t="str">
        <f t="shared" ca="1" si="37"/>
        <v/>
      </c>
      <c r="CAD4" s="408" t="str">
        <f t="shared" ca="1" si="37"/>
        <v/>
      </c>
      <c r="CAE4" s="408" t="str">
        <f t="shared" ca="1" si="37"/>
        <v/>
      </c>
      <c r="CAF4" s="408" t="str">
        <f t="shared" ca="1" si="37"/>
        <v/>
      </c>
      <c r="CAG4" s="408" t="str">
        <f t="shared" ca="1" si="37"/>
        <v/>
      </c>
      <c r="CAH4" s="408" t="str">
        <f t="shared" ca="1" si="37"/>
        <v/>
      </c>
      <c r="CAI4" s="408" t="str">
        <f t="shared" ca="1" si="37"/>
        <v/>
      </c>
      <c r="CAJ4" s="408" t="str">
        <f t="shared" ca="1" si="37"/>
        <v/>
      </c>
      <c r="CAK4" s="408" t="str">
        <f t="shared" ca="1" si="37"/>
        <v/>
      </c>
      <c r="CAL4" s="408" t="str">
        <f t="shared" ca="1" si="37"/>
        <v/>
      </c>
      <c r="CAM4" s="408" t="str">
        <f t="shared" ca="1" si="37"/>
        <v/>
      </c>
      <c r="CAN4" s="408" t="str">
        <f t="shared" ca="1" si="37"/>
        <v/>
      </c>
      <c r="CAO4" s="408" t="str">
        <f t="shared" ca="1" si="37"/>
        <v/>
      </c>
      <c r="CAP4" s="408" t="str">
        <f t="shared" ca="1" si="37"/>
        <v/>
      </c>
      <c r="CAQ4" s="408" t="str">
        <f t="shared" ca="1" si="37"/>
        <v/>
      </c>
      <c r="CAR4" s="408" t="str">
        <f t="shared" ca="1" si="37"/>
        <v/>
      </c>
      <c r="CAS4" s="408" t="str">
        <f t="shared" ca="1" si="37"/>
        <v/>
      </c>
      <c r="CAT4" s="408" t="str">
        <f t="shared" ca="1" si="37"/>
        <v/>
      </c>
      <c r="CAU4" s="408" t="str">
        <f t="shared" ca="1" si="37"/>
        <v/>
      </c>
      <c r="CAV4" s="408" t="str">
        <f t="shared" ca="1" si="37"/>
        <v/>
      </c>
      <c r="CAW4" s="408" t="str">
        <f t="shared" ca="1" si="37"/>
        <v/>
      </c>
      <c r="CAX4" s="408" t="str">
        <f t="shared" ca="1" si="37"/>
        <v/>
      </c>
      <c r="CAY4" s="408" t="str">
        <f t="shared" ca="1" si="37"/>
        <v/>
      </c>
      <c r="CAZ4" s="408" t="str">
        <f t="shared" ca="1" si="37"/>
        <v/>
      </c>
      <c r="CBA4" s="408" t="str">
        <f t="shared" ca="1" si="37"/>
        <v/>
      </c>
      <c r="CBB4" s="408" t="str">
        <f t="shared" ca="1" si="37"/>
        <v/>
      </c>
      <c r="CBC4" s="408" t="str">
        <f t="shared" ca="1" si="37"/>
        <v/>
      </c>
      <c r="CBD4" s="408" t="str">
        <f t="shared" ca="1" si="37"/>
        <v/>
      </c>
      <c r="CBE4" s="408" t="str">
        <f t="shared" ca="1" si="37"/>
        <v/>
      </c>
      <c r="CBF4" s="408" t="str">
        <f t="shared" ca="1" si="37"/>
        <v/>
      </c>
      <c r="CBG4" s="408" t="str">
        <f t="shared" ca="1" si="37"/>
        <v/>
      </c>
      <c r="CBH4" s="408" t="str">
        <f t="shared" ca="1" si="37"/>
        <v/>
      </c>
      <c r="CBI4" s="408" t="str">
        <f t="shared" ca="1" si="37"/>
        <v/>
      </c>
      <c r="CBJ4" s="408" t="str">
        <f t="shared" ca="1" si="37"/>
        <v/>
      </c>
      <c r="CBK4" s="408" t="str">
        <f t="shared" ca="1" si="37"/>
        <v/>
      </c>
      <c r="CBL4" s="408" t="str">
        <f t="shared" ca="1" si="37"/>
        <v/>
      </c>
      <c r="CBM4" s="408" t="str">
        <f t="shared" ca="1" si="37"/>
        <v/>
      </c>
      <c r="CBN4" s="408" t="str">
        <f t="shared" ca="1" si="37"/>
        <v/>
      </c>
      <c r="CBO4" s="408" t="str">
        <f t="shared" ca="1" si="37"/>
        <v/>
      </c>
      <c r="CBP4" s="408" t="str">
        <f t="shared" ca="1" si="37"/>
        <v/>
      </c>
      <c r="CBQ4" s="408" t="str">
        <f t="shared" ca="1" si="37"/>
        <v/>
      </c>
      <c r="CBR4" s="408" t="str">
        <f t="shared" ca="1" si="37"/>
        <v/>
      </c>
      <c r="CBS4" s="408" t="str">
        <f t="shared" ca="1" si="37"/>
        <v/>
      </c>
      <c r="CBT4" s="408" t="str">
        <f t="shared" ca="1" si="37"/>
        <v/>
      </c>
      <c r="CBU4" s="408" t="str">
        <f t="shared" ca="1" si="37"/>
        <v/>
      </c>
      <c r="CBV4" s="408" t="str">
        <f t="shared" ca="1" si="37"/>
        <v/>
      </c>
      <c r="CBW4" s="408" t="str">
        <f t="shared" ca="1" si="37"/>
        <v/>
      </c>
      <c r="CBX4" s="408" t="str">
        <f t="shared" ca="1" si="37"/>
        <v/>
      </c>
      <c r="CBY4" s="408" t="str">
        <f t="shared" ca="1" si="37"/>
        <v/>
      </c>
      <c r="CBZ4" s="408" t="str">
        <f t="shared" ca="1" si="37"/>
        <v/>
      </c>
      <c r="CCA4" s="408" t="str">
        <f t="shared" ca="1" si="37"/>
        <v/>
      </c>
      <c r="CCB4" s="408" t="str">
        <f t="shared" ca="1" si="37"/>
        <v/>
      </c>
      <c r="CCC4" s="408" t="str">
        <f t="shared" ca="1" si="37"/>
        <v/>
      </c>
      <c r="CCD4" s="408" t="str">
        <f t="shared" ca="1" si="37"/>
        <v/>
      </c>
      <c r="CCE4" s="408" t="str">
        <f t="shared" ca="1" si="37"/>
        <v/>
      </c>
      <c r="CCF4" s="408" t="str">
        <f t="shared" ca="1" si="37"/>
        <v/>
      </c>
      <c r="CCG4" s="408" t="str">
        <f t="shared" ref="CCG4:CER4" ca="1" si="38">IFERROR(IF(AND(OFFSET(CCG3,0,-1,1,1)=DATE(YEAR(OFFSET(CCG3,0,-1,1,1)),12,31),
                              OFFSET(CCG3,0,-2,1,1)&lt;&gt;DATE(YEAR(OFFSET(CCG3,0,-1,1,1)),12,31)),
                         "+",""),"")</f>
        <v/>
      </c>
      <c r="CCH4" s="408" t="str">
        <f t="shared" ca="1" si="38"/>
        <v/>
      </c>
      <c r="CCI4" s="408" t="str">
        <f t="shared" ca="1" si="38"/>
        <v/>
      </c>
      <c r="CCJ4" s="408" t="str">
        <f t="shared" ca="1" si="38"/>
        <v/>
      </c>
      <c r="CCK4" s="408" t="str">
        <f t="shared" ca="1" si="38"/>
        <v/>
      </c>
      <c r="CCL4" s="408" t="str">
        <f t="shared" ca="1" si="38"/>
        <v/>
      </c>
      <c r="CCM4" s="408" t="str">
        <f t="shared" ca="1" si="38"/>
        <v/>
      </c>
      <c r="CCN4" s="408" t="str">
        <f t="shared" ca="1" si="38"/>
        <v/>
      </c>
      <c r="CCO4" s="408" t="str">
        <f t="shared" ca="1" si="38"/>
        <v/>
      </c>
      <c r="CCP4" s="408" t="str">
        <f t="shared" ca="1" si="38"/>
        <v/>
      </c>
      <c r="CCQ4" s="408" t="str">
        <f t="shared" ca="1" si="38"/>
        <v/>
      </c>
      <c r="CCR4" s="408" t="str">
        <f t="shared" ca="1" si="38"/>
        <v/>
      </c>
      <c r="CCS4" s="408" t="str">
        <f t="shared" ca="1" si="38"/>
        <v/>
      </c>
      <c r="CCT4" s="408" t="str">
        <f t="shared" ca="1" si="38"/>
        <v/>
      </c>
      <c r="CCU4" s="408" t="str">
        <f t="shared" ca="1" si="38"/>
        <v/>
      </c>
      <c r="CCV4" s="408" t="str">
        <f t="shared" ca="1" si="38"/>
        <v/>
      </c>
      <c r="CCW4" s="408" t="str">
        <f t="shared" ca="1" si="38"/>
        <v/>
      </c>
      <c r="CCX4" s="408" t="str">
        <f t="shared" ca="1" si="38"/>
        <v/>
      </c>
      <c r="CCY4" s="408" t="str">
        <f t="shared" ca="1" si="38"/>
        <v/>
      </c>
      <c r="CCZ4" s="408" t="str">
        <f t="shared" ca="1" si="38"/>
        <v/>
      </c>
      <c r="CDA4" s="408" t="str">
        <f t="shared" ca="1" si="38"/>
        <v/>
      </c>
      <c r="CDB4" s="408" t="str">
        <f t="shared" ca="1" si="38"/>
        <v/>
      </c>
      <c r="CDC4" s="408" t="str">
        <f t="shared" ca="1" si="38"/>
        <v/>
      </c>
      <c r="CDD4" s="408" t="str">
        <f t="shared" ca="1" si="38"/>
        <v/>
      </c>
      <c r="CDE4" s="408" t="str">
        <f t="shared" ca="1" si="38"/>
        <v/>
      </c>
      <c r="CDF4" s="408" t="str">
        <f t="shared" ca="1" si="38"/>
        <v/>
      </c>
      <c r="CDG4" s="408" t="str">
        <f t="shared" ca="1" si="38"/>
        <v/>
      </c>
      <c r="CDH4" s="408" t="str">
        <f t="shared" ca="1" si="38"/>
        <v/>
      </c>
      <c r="CDI4" s="408" t="str">
        <f t="shared" ca="1" si="38"/>
        <v/>
      </c>
      <c r="CDJ4" s="408" t="str">
        <f t="shared" ca="1" si="38"/>
        <v/>
      </c>
      <c r="CDK4" s="408" t="str">
        <f t="shared" ca="1" si="38"/>
        <v/>
      </c>
      <c r="CDL4" s="408" t="str">
        <f t="shared" ca="1" si="38"/>
        <v/>
      </c>
      <c r="CDM4" s="408" t="str">
        <f t="shared" ca="1" si="38"/>
        <v/>
      </c>
      <c r="CDN4" s="408" t="str">
        <f t="shared" ca="1" si="38"/>
        <v/>
      </c>
      <c r="CDO4" s="408" t="str">
        <f t="shared" ca="1" si="38"/>
        <v/>
      </c>
      <c r="CDP4" s="408" t="str">
        <f t="shared" ca="1" si="38"/>
        <v/>
      </c>
      <c r="CDQ4" s="408" t="str">
        <f t="shared" ca="1" si="38"/>
        <v/>
      </c>
      <c r="CDR4" s="408" t="str">
        <f t="shared" ca="1" si="38"/>
        <v/>
      </c>
      <c r="CDS4" s="408" t="str">
        <f t="shared" ca="1" si="38"/>
        <v/>
      </c>
      <c r="CDT4" s="408" t="str">
        <f t="shared" ca="1" si="38"/>
        <v/>
      </c>
      <c r="CDU4" s="408" t="str">
        <f t="shared" ca="1" si="38"/>
        <v/>
      </c>
      <c r="CDV4" s="408" t="str">
        <f t="shared" ca="1" si="38"/>
        <v/>
      </c>
      <c r="CDW4" s="408" t="str">
        <f t="shared" ca="1" si="38"/>
        <v/>
      </c>
      <c r="CDX4" s="408" t="str">
        <f t="shared" ca="1" si="38"/>
        <v/>
      </c>
      <c r="CDY4" s="408" t="str">
        <f t="shared" ca="1" si="38"/>
        <v/>
      </c>
      <c r="CDZ4" s="408" t="str">
        <f t="shared" ca="1" si="38"/>
        <v/>
      </c>
      <c r="CEA4" s="408" t="str">
        <f t="shared" ca="1" si="38"/>
        <v/>
      </c>
      <c r="CEB4" s="408" t="str">
        <f t="shared" ca="1" si="38"/>
        <v/>
      </c>
      <c r="CEC4" s="408" t="str">
        <f t="shared" ca="1" si="38"/>
        <v/>
      </c>
      <c r="CED4" s="408" t="str">
        <f t="shared" ca="1" si="38"/>
        <v/>
      </c>
      <c r="CEE4" s="408" t="str">
        <f t="shared" ca="1" si="38"/>
        <v/>
      </c>
      <c r="CEF4" s="408" t="str">
        <f t="shared" ca="1" si="38"/>
        <v/>
      </c>
      <c r="CEG4" s="408" t="str">
        <f t="shared" ca="1" si="38"/>
        <v/>
      </c>
      <c r="CEH4" s="408" t="str">
        <f t="shared" ca="1" si="38"/>
        <v/>
      </c>
      <c r="CEI4" s="408" t="str">
        <f t="shared" ca="1" si="38"/>
        <v/>
      </c>
      <c r="CEJ4" s="408" t="str">
        <f t="shared" ca="1" si="38"/>
        <v/>
      </c>
      <c r="CEK4" s="408" t="str">
        <f t="shared" ca="1" si="38"/>
        <v/>
      </c>
      <c r="CEL4" s="408" t="str">
        <f t="shared" ca="1" si="38"/>
        <v/>
      </c>
      <c r="CEM4" s="408" t="str">
        <f t="shared" ca="1" si="38"/>
        <v/>
      </c>
      <c r="CEN4" s="408" t="str">
        <f t="shared" ca="1" si="38"/>
        <v/>
      </c>
      <c r="CEO4" s="408" t="str">
        <f t="shared" ca="1" si="38"/>
        <v/>
      </c>
      <c r="CEP4" s="408" t="str">
        <f t="shared" ca="1" si="38"/>
        <v/>
      </c>
      <c r="CEQ4" s="408" t="str">
        <f t="shared" ca="1" si="38"/>
        <v/>
      </c>
      <c r="CER4" s="408" t="str">
        <f t="shared" ca="1" si="38"/>
        <v/>
      </c>
      <c r="CES4" s="408" t="str">
        <f t="shared" ref="CES4:CHD4" ca="1" si="39">IFERROR(IF(AND(OFFSET(CES3,0,-1,1,1)=DATE(YEAR(OFFSET(CES3,0,-1,1,1)),12,31),
                              OFFSET(CES3,0,-2,1,1)&lt;&gt;DATE(YEAR(OFFSET(CES3,0,-1,1,1)),12,31)),
                         "+",""),"")</f>
        <v/>
      </c>
      <c r="CET4" s="408" t="str">
        <f t="shared" ca="1" si="39"/>
        <v/>
      </c>
      <c r="CEU4" s="408" t="str">
        <f t="shared" ca="1" si="39"/>
        <v/>
      </c>
      <c r="CEV4" s="408" t="str">
        <f t="shared" ca="1" si="39"/>
        <v/>
      </c>
      <c r="CEW4" s="408" t="str">
        <f t="shared" ca="1" si="39"/>
        <v/>
      </c>
      <c r="CEX4" s="408" t="str">
        <f t="shared" ca="1" si="39"/>
        <v/>
      </c>
      <c r="CEY4" s="408" t="str">
        <f t="shared" ca="1" si="39"/>
        <v/>
      </c>
      <c r="CEZ4" s="408" t="str">
        <f t="shared" ca="1" si="39"/>
        <v/>
      </c>
      <c r="CFA4" s="408" t="str">
        <f t="shared" ca="1" si="39"/>
        <v/>
      </c>
      <c r="CFB4" s="408" t="str">
        <f t="shared" ca="1" si="39"/>
        <v/>
      </c>
      <c r="CFC4" s="408" t="str">
        <f t="shared" ca="1" si="39"/>
        <v/>
      </c>
      <c r="CFD4" s="408" t="str">
        <f t="shared" ca="1" si="39"/>
        <v/>
      </c>
      <c r="CFE4" s="408" t="str">
        <f t="shared" ca="1" si="39"/>
        <v/>
      </c>
      <c r="CFF4" s="408" t="str">
        <f t="shared" ca="1" si="39"/>
        <v/>
      </c>
      <c r="CFG4" s="408" t="str">
        <f t="shared" ca="1" si="39"/>
        <v/>
      </c>
      <c r="CFH4" s="408" t="str">
        <f t="shared" ca="1" si="39"/>
        <v/>
      </c>
      <c r="CFI4" s="408" t="str">
        <f t="shared" ca="1" si="39"/>
        <v/>
      </c>
      <c r="CFJ4" s="408" t="str">
        <f t="shared" ca="1" si="39"/>
        <v/>
      </c>
      <c r="CFK4" s="408" t="str">
        <f t="shared" ca="1" si="39"/>
        <v/>
      </c>
      <c r="CFL4" s="408" t="str">
        <f t="shared" ca="1" si="39"/>
        <v/>
      </c>
      <c r="CFM4" s="408" t="str">
        <f t="shared" ca="1" si="39"/>
        <v/>
      </c>
      <c r="CFN4" s="408" t="str">
        <f t="shared" ca="1" si="39"/>
        <v/>
      </c>
      <c r="CFO4" s="408" t="str">
        <f t="shared" ca="1" si="39"/>
        <v/>
      </c>
      <c r="CFP4" s="408" t="str">
        <f t="shared" ca="1" si="39"/>
        <v/>
      </c>
      <c r="CFQ4" s="408" t="str">
        <f t="shared" ca="1" si="39"/>
        <v/>
      </c>
      <c r="CFR4" s="408" t="str">
        <f t="shared" ca="1" si="39"/>
        <v/>
      </c>
      <c r="CFS4" s="408" t="str">
        <f t="shared" ca="1" si="39"/>
        <v/>
      </c>
      <c r="CFT4" s="408" t="str">
        <f t="shared" ca="1" si="39"/>
        <v/>
      </c>
      <c r="CFU4" s="408" t="str">
        <f t="shared" ca="1" si="39"/>
        <v/>
      </c>
      <c r="CFV4" s="408" t="str">
        <f t="shared" ca="1" si="39"/>
        <v/>
      </c>
      <c r="CFW4" s="408" t="str">
        <f t="shared" ca="1" si="39"/>
        <v/>
      </c>
      <c r="CFX4" s="408" t="str">
        <f t="shared" ca="1" si="39"/>
        <v/>
      </c>
      <c r="CFY4" s="408" t="str">
        <f t="shared" ca="1" si="39"/>
        <v/>
      </c>
      <c r="CFZ4" s="408" t="str">
        <f t="shared" ca="1" si="39"/>
        <v/>
      </c>
      <c r="CGA4" s="408" t="str">
        <f t="shared" ca="1" si="39"/>
        <v/>
      </c>
      <c r="CGB4" s="408" t="str">
        <f t="shared" ca="1" si="39"/>
        <v/>
      </c>
      <c r="CGC4" s="408" t="str">
        <f t="shared" ca="1" si="39"/>
        <v/>
      </c>
      <c r="CGD4" s="408" t="str">
        <f t="shared" ca="1" si="39"/>
        <v/>
      </c>
      <c r="CGE4" s="408" t="str">
        <f t="shared" ca="1" si="39"/>
        <v/>
      </c>
      <c r="CGF4" s="408" t="str">
        <f t="shared" ca="1" si="39"/>
        <v/>
      </c>
      <c r="CGG4" s="408" t="str">
        <f t="shared" ca="1" si="39"/>
        <v/>
      </c>
      <c r="CGH4" s="408" t="str">
        <f t="shared" ca="1" si="39"/>
        <v/>
      </c>
      <c r="CGI4" s="408" t="str">
        <f t="shared" ca="1" si="39"/>
        <v/>
      </c>
      <c r="CGJ4" s="408" t="str">
        <f t="shared" ca="1" si="39"/>
        <v/>
      </c>
      <c r="CGK4" s="408" t="str">
        <f t="shared" ca="1" si="39"/>
        <v/>
      </c>
      <c r="CGL4" s="408" t="str">
        <f t="shared" ca="1" si="39"/>
        <v/>
      </c>
      <c r="CGM4" s="408" t="str">
        <f t="shared" ca="1" si="39"/>
        <v/>
      </c>
      <c r="CGN4" s="408" t="str">
        <f t="shared" ca="1" si="39"/>
        <v/>
      </c>
      <c r="CGO4" s="408" t="str">
        <f t="shared" ca="1" si="39"/>
        <v/>
      </c>
      <c r="CGP4" s="408" t="str">
        <f t="shared" ca="1" si="39"/>
        <v/>
      </c>
      <c r="CGQ4" s="408" t="str">
        <f t="shared" ca="1" si="39"/>
        <v/>
      </c>
      <c r="CGR4" s="408" t="str">
        <f t="shared" ca="1" si="39"/>
        <v/>
      </c>
      <c r="CGS4" s="408" t="str">
        <f t="shared" ca="1" si="39"/>
        <v/>
      </c>
      <c r="CGT4" s="408" t="str">
        <f t="shared" ca="1" si="39"/>
        <v/>
      </c>
      <c r="CGU4" s="408" t="str">
        <f t="shared" ca="1" si="39"/>
        <v/>
      </c>
      <c r="CGV4" s="408" t="str">
        <f t="shared" ca="1" si="39"/>
        <v/>
      </c>
      <c r="CGW4" s="408" t="str">
        <f t="shared" ca="1" si="39"/>
        <v/>
      </c>
      <c r="CGX4" s="408" t="str">
        <f t="shared" ca="1" si="39"/>
        <v/>
      </c>
      <c r="CGY4" s="408" t="str">
        <f t="shared" ca="1" si="39"/>
        <v/>
      </c>
      <c r="CGZ4" s="408" t="str">
        <f t="shared" ca="1" si="39"/>
        <v/>
      </c>
      <c r="CHA4" s="408" t="str">
        <f t="shared" ca="1" si="39"/>
        <v/>
      </c>
      <c r="CHB4" s="408" t="str">
        <f t="shared" ca="1" si="39"/>
        <v/>
      </c>
      <c r="CHC4" s="408" t="str">
        <f t="shared" ca="1" si="39"/>
        <v/>
      </c>
      <c r="CHD4" s="408" t="str">
        <f t="shared" ca="1" si="39"/>
        <v/>
      </c>
      <c r="CHE4" s="408" t="str">
        <f t="shared" ref="CHE4:CJP4" ca="1" si="40">IFERROR(IF(AND(OFFSET(CHE3,0,-1,1,1)=DATE(YEAR(OFFSET(CHE3,0,-1,1,1)),12,31),
                              OFFSET(CHE3,0,-2,1,1)&lt;&gt;DATE(YEAR(OFFSET(CHE3,0,-1,1,1)),12,31)),
                         "+",""),"")</f>
        <v/>
      </c>
      <c r="CHF4" s="408" t="str">
        <f t="shared" ca="1" si="40"/>
        <v/>
      </c>
      <c r="CHG4" s="408" t="str">
        <f t="shared" ca="1" si="40"/>
        <v/>
      </c>
      <c r="CHH4" s="408" t="str">
        <f t="shared" ca="1" si="40"/>
        <v/>
      </c>
      <c r="CHI4" s="408" t="str">
        <f t="shared" ca="1" si="40"/>
        <v/>
      </c>
      <c r="CHJ4" s="408" t="str">
        <f t="shared" ca="1" si="40"/>
        <v/>
      </c>
      <c r="CHK4" s="408" t="str">
        <f t="shared" ca="1" si="40"/>
        <v/>
      </c>
      <c r="CHL4" s="408" t="str">
        <f t="shared" ca="1" si="40"/>
        <v/>
      </c>
      <c r="CHM4" s="408" t="str">
        <f t="shared" ca="1" si="40"/>
        <v/>
      </c>
      <c r="CHN4" s="408" t="str">
        <f t="shared" ca="1" si="40"/>
        <v/>
      </c>
      <c r="CHO4" s="408" t="str">
        <f t="shared" ca="1" si="40"/>
        <v/>
      </c>
      <c r="CHP4" s="408" t="str">
        <f t="shared" ca="1" si="40"/>
        <v/>
      </c>
      <c r="CHQ4" s="408" t="str">
        <f t="shared" ca="1" si="40"/>
        <v/>
      </c>
      <c r="CHR4" s="408" t="str">
        <f t="shared" ca="1" si="40"/>
        <v/>
      </c>
      <c r="CHS4" s="408" t="str">
        <f t="shared" ca="1" si="40"/>
        <v/>
      </c>
      <c r="CHT4" s="408" t="str">
        <f t="shared" ca="1" si="40"/>
        <v/>
      </c>
      <c r="CHU4" s="408" t="str">
        <f t="shared" ca="1" si="40"/>
        <v/>
      </c>
      <c r="CHV4" s="408" t="str">
        <f t="shared" ca="1" si="40"/>
        <v/>
      </c>
      <c r="CHW4" s="408" t="str">
        <f t="shared" ca="1" si="40"/>
        <v/>
      </c>
      <c r="CHX4" s="408" t="str">
        <f t="shared" ca="1" si="40"/>
        <v/>
      </c>
      <c r="CHY4" s="408" t="str">
        <f t="shared" ca="1" si="40"/>
        <v/>
      </c>
      <c r="CHZ4" s="408" t="str">
        <f t="shared" ca="1" si="40"/>
        <v/>
      </c>
      <c r="CIA4" s="408" t="str">
        <f t="shared" ca="1" si="40"/>
        <v/>
      </c>
      <c r="CIB4" s="408" t="str">
        <f t="shared" ca="1" si="40"/>
        <v/>
      </c>
      <c r="CIC4" s="408" t="str">
        <f t="shared" ca="1" si="40"/>
        <v/>
      </c>
      <c r="CID4" s="408" t="str">
        <f t="shared" ca="1" si="40"/>
        <v/>
      </c>
      <c r="CIE4" s="408" t="str">
        <f t="shared" ca="1" si="40"/>
        <v/>
      </c>
      <c r="CIF4" s="408" t="str">
        <f t="shared" ca="1" si="40"/>
        <v/>
      </c>
      <c r="CIG4" s="408" t="str">
        <f t="shared" ca="1" si="40"/>
        <v/>
      </c>
      <c r="CIH4" s="408" t="str">
        <f t="shared" ca="1" si="40"/>
        <v/>
      </c>
      <c r="CII4" s="408" t="str">
        <f t="shared" ca="1" si="40"/>
        <v/>
      </c>
      <c r="CIJ4" s="408" t="str">
        <f t="shared" ca="1" si="40"/>
        <v/>
      </c>
      <c r="CIK4" s="408" t="str">
        <f t="shared" ca="1" si="40"/>
        <v/>
      </c>
      <c r="CIL4" s="408" t="str">
        <f t="shared" ca="1" si="40"/>
        <v/>
      </c>
      <c r="CIM4" s="408" t="str">
        <f t="shared" ca="1" si="40"/>
        <v/>
      </c>
      <c r="CIN4" s="408" t="str">
        <f t="shared" ca="1" si="40"/>
        <v/>
      </c>
      <c r="CIO4" s="408" t="str">
        <f t="shared" ca="1" si="40"/>
        <v/>
      </c>
      <c r="CIP4" s="408" t="str">
        <f t="shared" ca="1" si="40"/>
        <v/>
      </c>
      <c r="CIQ4" s="408" t="str">
        <f t="shared" ca="1" si="40"/>
        <v/>
      </c>
      <c r="CIR4" s="408" t="str">
        <f t="shared" ca="1" si="40"/>
        <v/>
      </c>
      <c r="CIS4" s="408" t="str">
        <f t="shared" ca="1" si="40"/>
        <v/>
      </c>
      <c r="CIT4" s="408" t="str">
        <f t="shared" ca="1" si="40"/>
        <v/>
      </c>
      <c r="CIU4" s="408" t="str">
        <f t="shared" ca="1" si="40"/>
        <v/>
      </c>
      <c r="CIV4" s="408" t="str">
        <f t="shared" ca="1" si="40"/>
        <v/>
      </c>
      <c r="CIW4" s="408" t="str">
        <f t="shared" ca="1" si="40"/>
        <v/>
      </c>
      <c r="CIX4" s="408" t="str">
        <f t="shared" ca="1" si="40"/>
        <v/>
      </c>
      <c r="CIY4" s="408" t="str">
        <f t="shared" ca="1" si="40"/>
        <v/>
      </c>
      <c r="CIZ4" s="408" t="str">
        <f t="shared" ca="1" si="40"/>
        <v/>
      </c>
      <c r="CJA4" s="408" t="str">
        <f t="shared" ca="1" si="40"/>
        <v/>
      </c>
      <c r="CJB4" s="408" t="str">
        <f t="shared" ca="1" si="40"/>
        <v/>
      </c>
      <c r="CJC4" s="408" t="str">
        <f t="shared" ca="1" si="40"/>
        <v/>
      </c>
      <c r="CJD4" s="408" t="str">
        <f t="shared" ca="1" si="40"/>
        <v/>
      </c>
      <c r="CJE4" s="408" t="str">
        <f t="shared" ca="1" si="40"/>
        <v/>
      </c>
      <c r="CJF4" s="408" t="str">
        <f t="shared" ca="1" si="40"/>
        <v/>
      </c>
      <c r="CJG4" s="408" t="str">
        <f t="shared" ca="1" si="40"/>
        <v/>
      </c>
      <c r="CJH4" s="408" t="str">
        <f t="shared" ca="1" si="40"/>
        <v/>
      </c>
      <c r="CJI4" s="408" t="str">
        <f t="shared" ca="1" si="40"/>
        <v/>
      </c>
      <c r="CJJ4" s="408" t="str">
        <f t="shared" ca="1" si="40"/>
        <v/>
      </c>
      <c r="CJK4" s="408" t="str">
        <f t="shared" ca="1" si="40"/>
        <v/>
      </c>
      <c r="CJL4" s="408" t="str">
        <f t="shared" ca="1" si="40"/>
        <v/>
      </c>
      <c r="CJM4" s="408" t="str">
        <f t="shared" ca="1" si="40"/>
        <v/>
      </c>
      <c r="CJN4" s="408" t="str">
        <f t="shared" ca="1" si="40"/>
        <v/>
      </c>
      <c r="CJO4" s="408" t="str">
        <f t="shared" ca="1" si="40"/>
        <v/>
      </c>
      <c r="CJP4" s="408" t="str">
        <f t="shared" ca="1" si="40"/>
        <v/>
      </c>
      <c r="CJQ4" s="408" t="str">
        <f t="shared" ref="CJQ4:CMB4" ca="1" si="41">IFERROR(IF(AND(OFFSET(CJQ3,0,-1,1,1)=DATE(YEAR(OFFSET(CJQ3,0,-1,1,1)),12,31),
                              OFFSET(CJQ3,0,-2,1,1)&lt;&gt;DATE(YEAR(OFFSET(CJQ3,0,-1,1,1)),12,31)),
                         "+",""),"")</f>
        <v/>
      </c>
      <c r="CJR4" s="408" t="str">
        <f t="shared" ca="1" si="41"/>
        <v/>
      </c>
      <c r="CJS4" s="408" t="str">
        <f t="shared" ca="1" si="41"/>
        <v/>
      </c>
      <c r="CJT4" s="408" t="str">
        <f t="shared" ca="1" si="41"/>
        <v/>
      </c>
      <c r="CJU4" s="408" t="str">
        <f t="shared" ca="1" si="41"/>
        <v/>
      </c>
      <c r="CJV4" s="408" t="str">
        <f t="shared" ca="1" si="41"/>
        <v/>
      </c>
      <c r="CJW4" s="408" t="str">
        <f t="shared" ca="1" si="41"/>
        <v/>
      </c>
      <c r="CJX4" s="408" t="str">
        <f t="shared" ca="1" si="41"/>
        <v/>
      </c>
      <c r="CJY4" s="408" t="str">
        <f t="shared" ca="1" si="41"/>
        <v/>
      </c>
      <c r="CJZ4" s="408" t="str">
        <f t="shared" ca="1" si="41"/>
        <v/>
      </c>
      <c r="CKA4" s="408" t="str">
        <f t="shared" ca="1" si="41"/>
        <v/>
      </c>
      <c r="CKB4" s="408" t="str">
        <f t="shared" ca="1" si="41"/>
        <v/>
      </c>
      <c r="CKC4" s="408" t="str">
        <f t="shared" ca="1" si="41"/>
        <v/>
      </c>
      <c r="CKD4" s="408" t="str">
        <f t="shared" ca="1" si="41"/>
        <v/>
      </c>
      <c r="CKE4" s="408" t="str">
        <f t="shared" ca="1" si="41"/>
        <v/>
      </c>
      <c r="CKF4" s="408" t="str">
        <f t="shared" ca="1" si="41"/>
        <v/>
      </c>
      <c r="CKG4" s="408" t="str">
        <f t="shared" ca="1" si="41"/>
        <v/>
      </c>
      <c r="CKH4" s="408" t="str">
        <f t="shared" ca="1" si="41"/>
        <v/>
      </c>
      <c r="CKI4" s="408" t="str">
        <f t="shared" ca="1" si="41"/>
        <v/>
      </c>
      <c r="CKJ4" s="408" t="str">
        <f t="shared" ca="1" si="41"/>
        <v/>
      </c>
      <c r="CKK4" s="408" t="str">
        <f t="shared" ca="1" si="41"/>
        <v/>
      </c>
      <c r="CKL4" s="408" t="str">
        <f t="shared" ca="1" si="41"/>
        <v/>
      </c>
      <c r="CKM4" s="408" t="str">
        <f t="shared" ca="1" si="41"/>
        <v/>
      </c>
      <c r="CKN4" s="408" t="str">
        <f t="shared" ca="1" si="41"/>
        <v/>
      </c>
      <c r="CKO4" s="408" t="str">
        <f t="shared" ca="1" si="41"/>
        <v/>
      </c>
      <c r="CKP4" s="408" t="str">
        <f t="shared" ca="1" si="41"/>
        <v/>
      </c>
      <c r="CKQ4" s="408" t="str">
        <f t="shared" ca="1" si="41"/>
        <v/>
      </c>
      <c r="CKR4" s="408" t="str">
        <f t="shared" ca="1" si="41"/>
        <v/>
      </c>
      <c r="CKS4" s="408" t="str">
        <f t="shared" ca="1" si="41"/>
        <v/>
      </c>
      <c r="CKT4" s="408" t="str">
        <f t="shared" ca="1" si="41"/>
        <v/>
      </c>
      <c r="CKU4" s="408" t="str">
        <f t="shared" ca="1" si="41"/>
        <v/>
      </c>
      <c r="CKV4" s="408" t="str">
        <f t="shared" ca="1" si="41"/>
        <v/>
      </c>
      <c r="CKW4" s="408" t="str">
        <f t="shared" ca="1" si="41"/>
        <v/>
      </c>
      <c r="CKX4" s="408" t="str">
        <f t="shared" ca="1" si="41"/>
        <v/>
      </c>
      <c r="CKY4" s="408" t="str">
        <f t="shared" ca="1" si="41"/>
        <v/>
      </c>
      <c r="CKZ4" s="408" t="str">
        <f t="shared" ca="1" si="41"/>
        <v/>
      </c>
      <c r="CLA4" s="408" t="str">
        <f t="shared" ca="1" si="41"/>
        <v/>
      </c>
      <c r="CLB4" s="408" t="str">
        <f t="shared" ca="1" si="41"/>
        <v/>
      </c>
      <c r="CLC4" s="408" t="str">
        <f t="shared" ca="1" si="41"/>
        <v/>
      </c>
      <c r="CLD4" s="408" t="str">
        <f t="shared" ca="1" si="41"/>
        <v/>
      </c>
      <c r="CLE4" s="408" t="str">
        <f t="shared" ca="1" si="41"/>
        <v/>
      </c>
      <c r="CLF4" s="408" t="str">
        <f t="shared" ca="1" si="41"/>
        <v/>
      </c>
      <c r="CLG4" s="408" t="str">
        <f t="shared" ca="1" si="41"/>
        <v/>
      </c>
      <c r="CLH4" s="408" t="str">
        <f t="shared" ca="1" si="41"/>
        <v/>
      </c>
      <c r="CLI4" s="408" t="str">
        <f t="shared" ca="1" si="41"/>
        <v/>
      </c>
      <c r="CLJ4" s="408" t="str">
        <f t="shared" ca="1" si="41"/>
        <v/>
      </c>
      <c r="CLK4" s="408" t="str">
        <f t="shared" ca="1" si="41"/>
        <v/>
      </c>
      <c r="CLL4" s="408" t="str">
        <f t="shared" ca="1" si="41"/>
        <v/>
      </c>
      <c r="CLM4" s="408" t="str">
        <f t="shared" ca="1" si="41"/>
        <v/>
      </c>
      <c r="CLN4" s="408" t="str">
        <f t="shared" ca="1" si="41"/>
        <v/>
      </c>
      <c r="CLO4" s="408" t="str">
        <f t="shared" ca="1" si="41"/>
        <v/>
      </c>
      <c r="CLP4" s="408" t="str">
        <f t="shared" ca="1" si="41"/>
        <v/>
      </c>
      <c r="CLQ4" s="408" t="str">
        <f t="shared" ca="1" si="41"/>
        <v/>
      </c>
      <c r="CLR4" s="408" t="str">
        <f t="shared" ca="1" si="41"/>
        <v/>
      </c>
      <c r="CLS4" s="408" t="str">
        <f t="shared" ca="1" si="41"/>
        <v/>
      </c>
      <c r="CLT4" s="408" t="str">
        <f t="shared" ca="1" si="41"/>
        <v/>
      </c>
      <c r="CLU4" s="408" t="str">
        <f t="shared" ca="1" si="41"/>
        <v/>
      </c>
      <c r="CLV4" s="408" t="str">
        <f t="shared" ca="1" si="41"/>
        <v/>
      </c>
      <c r="CLW4" s="408" t="str">
        <f t="shared" ca="1" si="41"/>
        <v/>
      </c>
      <c r="CLX4" s="408" t="str">
        <f t="shared" ca="1" si="41"/>
        <v/>
      </c>
      <c r="CLY4" s="408" t="str">
        <f t="shared" ca="1" si="41"/>
        <v/>
      </c>
      <c r="CLZ4" s="408" t="str">
        <f t="shared" ca="1" si="41"/>
        <v/>
      </c>
      <c r="CMA4" s="408" t="str">
        <f t="shared" ca="1" si="41"/>
        <v/>
      </c>
      <c r="CMB4" s="408" t="str">
        <f t="shared" ca="1" si="41"/>
        <v/>
      </c>
      <c r="CMC4" s="408" t="str">
        <f t="shared" ref="CMC4:CON4" ca="1" si="42">IFERROR(IF(AND(OFFSET(CMC3,0,-1,1,1)=DATE(YEAR(OFFSET(CMC3,0,-1,1,1)),12,31),
                              OFFSET(CMC3,0,-2,1,1)&lt;&gt;DATE(YEAR(OFFSET(CMC3,0,-1,1,1)),12,31)),
                         "+",""),"")</f>
        <v/>
      </c>
      <c r="CMD4" s="408" t="str">
        <f t="shared" ca="1" si="42"/>
        <v/>
      </c>
      <c r="CME4" s="408" t="str">
        <f t="shared" ca="1" si="42"/>
        <v/>
      </c>
      <c r="CMF4" s="408" t="str">
        <f t="shared" ca="1" si="42"/>
        <v/>
      </c>
      <c r="CMG4" s="408" t="str">
        <f t="shared" ca="1" si="42"/>
        <v/>
      </c>
      <c r="CMH4" s="408" t="str">
        <f t="shared" ca="1" si="42"/>
        <v/>
      </c>
      <c r="CMI4" s="408" t="str">
        <f t="shared" ca="1" si="42"/>
        <v/>
      </c>
      <c r="CMJ4" s="408" t="str">
        <f t="shared" ca="1" si="42"/>
        <v/>
      </c>
      <c r="CMK4" s="408" t="str">
        <f t="shared" ca="1" si="42"/>
        <v/>
      </c>
      <c r="CML4" s="408" t="str">
        <f t="shared" ca="1" si="42"/>
        <v/>
      </c>
      <c r="CMM4" s="408" t="str">
        <f t="shared" ca="1" si="42"/>
        <v/>
      </c>
      <c r="CMN4" s="408" t="str">
        <f t="shared" ca="1" si="42"/>
        <v/>
      </c>
      <c r="CMO4" s="408" t="str">
        <f t="shared" ca="1" si="42"/>
        <v/>
      </c>
      <c r="CMP4" s="408" t="str">
        <f t="shared" ca="1" si="42"/>
        <v/>
      </c>
      <c r="CMQ4" s="408" t="str">
        <f t="shared" ca="1" si="42"/>
        <v/>
      </c>
      <c r="CMR4" s="408" t="str">
        <f t="shared" ca="1" si="42"/>
        <v/>
      </c>
      <c r="CMS4" s="408" t="str">
        <f t="shared" ca="1" si="42"/>
        <v/>
      </c>
      <c r="CMT4" s="408" t="str">
        <f t="shared" ca="1" si="42"/>
        <v/>
      </c>
      <c r="CMU4" s="408" t="str">
        <f t="shared" ca="1" si="42"/>
        <v/>
      </c>
      <c r="CMV4" s="408" t="str">
        <f t="shared" ca="1" si="42"/>
        <v/>
      </c>
      <c r="CMW4" s="408" t="str">
        <f t="shared" ca="1" si="42"/>
        <v/>
      </c>
      <c r="CMX4" s="408" t="str">
        <f t="shared" ca="1" si="42"/>
        <v/>
      </c>
      <c r="CMY4" s="408" t="str">
        <f t="shared" ca="1" si="42"/>
        <v/>
      </c>
      <c r="CMZ4" s="408" t="str">
        <f t="shared" ca="1" si="42"/>
        <v/>
      </c>
      <c r="CNA4" s="408" t="str">
        <f t="shared" ca="1" si="42"/>
        <v/>
      </c>
      <c r="CNB4" s="408" t="str">
        <f t="shared" ca="1" si="42"/>
        <v/>
      </c>
      <c r="CNC4" s="408" t="str">
        <f t="shared" ca="1" si="42"/>
        <v/>
      </c>
      <c r="CND4" s="408" t="str">
        <f t="shared" ca="1" si="42"/>
        <v/>
      </c>
      <c r="CNE4" s="408" t="str">
        <f t="shared" ca="1" si="42"/>
        <v/>
      </c>
      <c r="CNF4" s="408" t="str">
        <f t="shared" ca="1" si="42"/>
        <v/>
      </c>
      <c r="CNG4" s="408" t="str">
        <f t="shared" ca="1" si="42"/>
        <v/>
      </c>
      <c r="CNH4" s="408" t="str">
        <f t="shared" ca="1" si="42"/>
        <v/>
      </c>
      <c r="CNI4" s="408" t="str">
        <f t="shared" ca="1" si="42"/>
        <v/>
      </c>
      <c r="CNJ4" s="408" t="str">
        <f t="shared" ca="1" si="42"/>
        <v/>
      </c>
      <c r="CNK4" s="408" t="str">
        <f t="shared" ca="1" si="42"/>
        <v/>
      </c>
      <c r="CNL4" s="408" t="str">
        <f t="shared" ca="1" si="42"/>
        <v/>
      </c>
      <c r="CNM4" s="408" t="str">
        <f t="shared" ca="1" si="42"/>
        <v/>
      </c>
      <c r="CNN4" s="408" t="str">
        <f t="shared" ca="1" si="42"/>
        <v/>
      </c>
      <c r="CNO4" s="408" t="str">
        <f t="shared" ca="1" si="42"/>
        <v/>
      </c>
      <c r="CNP4" s="408" t="str">
        <f t="shared" ca="1" si="42"/>
        <v/>
      </c>
      <c r="CNQ4" s="408" t="str">
        <f t="shared" ca="1" si="42"/>
        <v/>
      </c>
      <c r="CNR4" s="408" t="str">
        <f t="shared" ca="1" si="42"/>
        <v/>
      </c>
      <c r="CNS4" s="408" t="str">
        <f t="shared" ca="1" si="42"/>
        <v/>
      </c>
      <c r="CNT4" s="408" t="str">
        <f t="shared" ca="1" si="42"/>
        <v/>
      </c>
      <c r="CNU4" s="408" t="str">
        <f t="shared" ca="1" si="42"/>
        <v/>
      </c>
      <c r="CNV4" s="408" t="str">
        <f t="shared" ca="1" si="42"/>
        <v/>
      </c>
      <c r="CNW4" s="408" t="str">
        <f t="shared" ca="1" si="42"/>
        <v/>
      </c>
      <c r="CNX4" s="408" t="str">
        <f t="shared" ca="1" si="42"/>
        <v/>
      </c>
      <c r="CNY4" s="408" t="str">
        <f t="shared" ca="1" si="42"/>
        <v/>
      </c>
      <c r="CNZ4" s="408" t="str">
        <f t="shared" ca="1" si="42"/>
        <v/>
      </c>
      <c r="COA4" s="408" t="str">
        <f t="shared" ca="1" si="42"/>
        <v/>
      </c>
      <c r="COB4" s="408" t="str">
        <f t="shared" ca="1" si="42"/>
        <v/>
      </c>
      <c r="COC4" s="408" t="str">
        <f t="shared" ca="1" si="42"/>
        <v/>
      </c>
      <c r="COD4" s="408" t="str">
        <f t="shared" ca="1" si="42"/>
        <v/>
      </c>
      <c r="COE4" s="408" t="str">
        <f t="shared" ca="1" si="42"/>
        <v/>
      </c>
      <c r="COF4" s="408" t="str">
        <f t="shared" ca="1" si="42"/>
        <v/>
      </c>
      <c r="COG4" s="408" t="str">
        <f t="shared" ca="1" si="42"/>
        <v/>
      </c>
      <c r="COH4" s="408" t="str">
        <f t="shared" ca="1" si="42"/>
        <v/>
      </c>
      <c r="COI4" s="408" t="str">
        <f t="shared" ca="1" si="42"/>
        <v/>
      </c>
      <c r="COJ4" s="408" t="str">
        <f t="shared" ca="1" si="42"/>
        <v/>
      </c>
      <c r="COK4" s="408" t="str">
        <f t="shared" ca="1" si="42"/>
        <v/>
      </c>
      <c r="COL4" s="408" t="str">
        <f t="shared" ca="1" si="42"/>
        <v/>
      </c>
      <c r="COM4" s="408" t="str">
        <f t="shared" ca="1" si="42"/>
        <v/>
      </c>
      <c r="CON4" s="408" t="str">
        <f t="shared" ca="1" si="42"/>
        <v/>
      </c>
      <c r="COO4" s="408" t="str">
        <f t="shared" ref="COO4:CQZ4" ca="1" si="43">IFERROR(IF(AND(OFFSET(COO3,0,-1,1,1)=DATE(YEAR(OFFSET(COO3,0,-1,1,1)),12,31),
                              OFFSET(COO3,0,-2,1,1)&lt;&gt;DATE(YEAR(OFFSET(COO3,0,-1,1,1)),12,31)),
                         "+",""),"")</f>
        <v/>
      </c>
      <c r="COP4" s="408" t="str">
        <f t="shared" ca="1" si="43"/>
        <v/>
      </c>
      <c r="COQ4" s="408" t="str">
        <f t="shared" ca="1" si="43"/>
        <v/>
      </c>
      <c r="COR4" s="408" t="str">
        <f t="shared" ca="1" si="43"/>
        <v/>
      </c>
      <c r="COS4" s="408" t="str">
        <f t="shared" ca="1" si="43"/>
        <v/>
      </c>
      <c r="COT4" s="408" t="str">
        <f t="shared" ca="1" si="43"/>
        <v/>
      </c>
      <c r="COU4" s="408" t="str">
        <f t="shared" ca="1" si="43"/>
        <v/>
      </c>
      <c r="COV4" s="408" t="str">
        <f t="shared" ca="1" si="43"/>
        <v/>
      </c>
      <c r="COW4" s="408" t="str">
        <f t="shared" ca="1" si="43"/>
        <v/>
      </c>
      <c r="COX4" s="408" t="str">
        <f t="shared" ca="1" si="43"/>
        <v/>
      </c>
      <c r="COY4" s="408" t="str">
        <f t="shared" ca="1" si="43"/>
        <v/>
      </c>
      <c r="COZ4" s="408" t="str">
        <f t="shared" ca="1" si="43"/>
        <v/>
      </c>
      <c r="CPA4" s="408" t="str">
        <f t="shared" ca="1" si="43"/>
        <v/>
      </c>
      <c r="CPB4" s="408" t="str">
        <f t="shared" ca="1" si="43"/>
        <v/>
      </c>
      <c r="CPC4" s="408" t="str">
        <f t="shared" ca="1" si="43"/>
        <v/>
      </c>
      <c r="CPD4" s="408" t="str">
        <f t="shared" ca="1" si="43"/>
        <v/>
      </c>
      <c r="CPE4" s="408" t="str">
        <f t="shared" ca="1" si="43"/>
        <v/>
      </c>
      <c r="CPF4" s="408" t="str">
        <f t="shared" ca="1" si="43"/>
        <v/>
      </c>
      <c r="CPG4" s="408" t="str">
        <f t="shared" ca="1" si="43"/>
        <v/>
      </c>
      <c r="CPH4" s="408" t="str">
        <f t="shared" ca="1" si="43"/>
        <v/>
      </c>
      <c r="CPI4" s="408" t="str">
        <f t="shared" ca="1" si="43"/>
        <v/>
      </c>
      <c r="CPJ4" s="408" t="str">
        <f t="shared" ca="1" si="43"/>
        <v/>
      </c>
      <c r="CPK4" s="408" t="str">
        <f t="shared" ca="1" si="43"/>
        <v/>
      </c>
      <c r="CPL4" s="408" t="str">
        <f t="shared" ca="1" si="43"/>
        <v/>
      </c>
      <c r="CPM4" s="408" t="str">
        <f t="shared" ca="1" si="43"/>
        <v/>
      </c>
      <c r="CPN4" s="408" t="str">
        <f t="shared" ca="1" si="43"/>
        <v/>
      </c>
      <c r="CPO4" s="408" t="str">
        <f t="shared" ca="1" si="43"/>
        <v/>
      </c>
      <c r="CPP4" s="408" t="str">
        <f t="shared" ca="1" si="43"/>
        <v/>
      </c>
      <c r="CPQ4" s="408" t="str">
        <f t="shared" ca="1" si="43"/>
        <v/>
      </c>
      <c r="CPR4" s="408" t="str">
        <f t="shared" ca="1" si="43"/>
        <v/>
      </c>
      <c r="CPS4" s="408" t="str">
        <f t="shared" ca="1" si="43"/>
        <v/>
      </c>
      <c r="CPT4" s="408" t="str">
        <f t="shared" ca="1" si="43"/>
        <v/>
      </c>
      <c r="CPU4" s="408" t="str">
        <f t="shared" ca="1" si="43"/>
        <v/>
      </c>
      <c r="CPV4" s="408" t="str">
        <f t="shared" ca="1" si="43"/>
        <v/>
      </c>
      <c r="CPW4" s="408" t="str">
        <f t="shared" ca="1" si="43"/>
        <v/>
      </c>
      <c r="CPX4" s="408" t="str">
        <f t="shared" ca="1" si="43"/>
        <v/>
      </c>
      <c r="CPY4" s="408" t="str">
        <f t="shared" ca="1" si="43"/>
        <v/>
      </c>
      <c r="CPZ4" s="408" t="str">
        <f t="shared" ca="1" si="43"/>
        <v/>
      </c>
      <c r="CQA4" s="408" t="str">
        <f t="shared" ca="1" si="43"/>
        <v/>
      </c>
      <c r="CQB4" s="408" t="str">
        <f t="shared" ca="1" si="43"/>
        <v/>
      </c>
      <c r="CQC4" s="408" t="str">
        <f t="shared" ca="1" si="43"/>
        <v/>
      </c>
      <c r="CQD4" s="408" t="str">
        <f t="shared" ca="1" si="43"/>
        <v/>
      </c>
      <c r="CQE4" s="408" t="str">
        <f t="shared" ca="1" si="43"/>
        <v/>
      </c>
      <c r="CQF4" s="408" t="str">
        <f t="shared" ca="1" si="43"/>
        <v/>
      </c>
      <c r="CQG4" s="408" t="str">
        <f t="shared" ca="1" si="43"/>
        <v/>
      </c>
      <c r="CQH4" s="408" t="str">
        <f t="shared" ca="1" si="43"/>
        <v/>
      </c>
      <c r="CQI4" s="408" t="str">
        <f t="shared" ca="1" si="43"/>
        <v/>
      </c>
      <c r="CQJ4" s="408" t="str">
        <f t="shared" ca="1" si="43"/>
        <v/>
      </c>
      <c r="CQK4" s="408" t="str">
        <f t="shared" ca="1" si="43"/>
        <v/>
      </c>
      <c r="CQL4" s="408" t="str">
        <f t="shared" ca="1" si="43"/>
        <v/>
      </c>
      <c r="CQM4" s="408" t="str">
        <f t="shared" ca="1" si="43"/>
        <v/>
      </c>
      <c r="CQN4" s="408" t="str">
        <f t="shared" ca="1" si="43"/>
        <v/>
      </c>
      <c r="CQO4" s="408" t="str">
        <f t="shared" ca="1" si="43"/>
        <v/>
      </c>
      <c r="CQP4" s="408" t="str">
        <f t="shared" ca="1" si="43"/>
        <v/>
      </c>
      <c r="CQQ4" s="408" t="str">
        <f t="shared" ca="1" si="43"/>
        <v/>
      </c>
      <c r="CQR4" s="408" t="str">
        <f t="shared" ca="1" si="43"/>
        <v/>
      </c>
      <c r="CQS4" s="408" t="str">
        <f t="shared" ca="1" si="43"/>
        <v/>
      </c>
      <c r="CQT4" s="408" t="str">
        <f t="shared" ca="1" si="43"/>
        <v/>
      </c>
      <c r="CQU4" s="408" t="str">
        <f t="shared" ca="1" si="43"/>
        <v/>
      </c>
      <c r="CQV4" s="408" t="str">
        <f t="shared" ca="1" si="43"/>
        <v/>
      </c>
      <c r="CQW4" s="408" t="str">
        <f t="shared" ca="1" si="43"/>
        <v/>
      </c>
      <c r="CQX4" s="408" t="str">
        <f t="shared" ca="1" si="43"/>
        <v/>
      </c>
      <c r="CQY4" s="408" t="str">
        <f t="shared" ca="1" si="43"/>
        <v/>
      </c>
      <c r="CQZ4" s="408" t="str">
        <f t="shared" ca="1" si="43"/>
        <v/>
      </c>
      <c r="CRA4" s="408" t="str">
        <f t="shared" ref="CRA4:CTL4" ca="1" si="44">IFERROR(IF(AND(OFFSET(CRA3,0,-1,1,1)=DATE(YEAR(OFFSET(CRA3,0,-1,1,1)),12,31),
                              OFFSET(CRA3,0,-2,1,1)&lt;&gt;DATE(YEAR(OFFSET(CRA3,0,-1,1,1)),12,31)),
                         "+",""),"")</f>
        <v/>
      </c>
      <c r="CRB4" s="408" t="str">
        <f t="shared" ca="1" si="44"/>
        <v/>
      </c>
      <c r="CRC4" s="408" t="str">
        <f t="shared" ca="1" si="44"/>
        <v/>
      </c>
      <c r="CRD4" s="408" t="str">
        <f t="shared" ca="1" si="44"/>
        <v/>
      </c>
      <c r="CRE4" s="408" t="str">
        <f t="shared" ca="1" si="44"/>
        <v/>
      </c>
      <c r="CRF4" s="408" t="str">
        <f t="shared" ca="1" si="44"/>
        <v/>
      </c>
      <c r="CRG4" s="408" t="str">
        <f t="shared" ca="1" si="44"/>
        <v/>
      </c>
      <c r="CRH4" s="408" t="str">
        <f t="shared" ca="1" si="44"/>
        <v/>
      </c>
      <c r="CRI4" s="408" t="str">
        <f t="shared" ca="1" si="44"/>
        <v/>
      </c>
      <c r="CRJ4" s="408" t="str">
        <f t="shared" ca="1" si="44"/>
        <v/>
      </c>
      <c r="CRK4" s="408" t="str">
        <f t="shared" ca="1" si="44"/>
        <v/>
      </c>
      <c r="CRL4" s="408" t="str">
        <f t="shared" ca="1" si="44"/>
        <v/>
      </c>
      <c r="CRM4" s="408" t="str">
        <f t="shared" ca="1" si="44"/>
        <v/>
      </c>
      <c r="CRN4" s="408" t="str">
        <f t="shared" ca="1" si="44"/>
        <v/>
      </c>
      <c r="CRO4" s="408" t="str">
        <f t="shared" ca="1" si="44"/>
        <v/>
      </c>
      <c r="CRP4" s="408" t="str">
        <f t="shared" ca="1" si="44"/>
        <v/>
      </c>
      <c r="CRQ4" s="408" t="str">
        <f t="shared" ca="1" si="44"/>
        <v/>
      </c>
      <c r="CRR4" s="408" t="str">
        <f t="shared" ca="1" si="44"/>
        <v/>
      </c>
      <c r="CRS4" s="408" t="str">
        <f t="shared" ca="1" si="44"/>
        <v/>
      </c>
      <c r="CRT4" s="408" t="str">
        <f t="shared" ca="1" si="44"/>
        <v/>
      </c>
      <c r="CRU4" s="408" t="str">
        <f t="shared" ca="1" si="44"/>
        <v/>
      </c>
      <c r="CRV4" s="408" t="str">
        <f t="shared" ca="1" si="44"/>
        <v/>
      </c>
      <c r="CRW4" s="408" t="str">
        <f t="shared" ca="1" si="44"/>
        <v/>
      </c>
      <c r="CRX4" s="408" t="str">
        <f t="shared" ca="1" si="44"/>
        <v/>
      </c>
      <c r="CRY4" s="408" t="str">
        <f t="shared" ca="1" si="44"/>
        <v/>
      </c>
      <c r="CRZ4" s="408" t="str">
        <f t="shared" ca="1" si="44"/>
        <v/>
      </c>
      <c r="CSA4" s="408" t="str">
        <f t="shared" ca="1" si="44"/>
        <v/>
      </c>
      <c r="CSB4" s="408" t="str">
        <f t="shared" ca="1" si="44"/>
        <v/>
      </c>
      <c r="CSC4" s="408" t="str">
        <f t="shared" ca="1" si="44"/>
        <v/>
      </c>
      <c r="CSD4" s="408" t="str">
        <f t="shared" ca="1" si="44"/>
        <v/>
      </c>
      <c r="CSE4" s="408" t="str">
        <f t="shared" ca="1" si="44"/>
        <v/>
      </c>
      <c r="CSF4" s="408" t="str">
        <f t="shared" ca="1" si="44"/>
        <v/>
      </c>
      <c r="CSG4" s="408" t="str">
        <f t="shared" ca="1" si="44"/>
        <v/>
      </c>
      <c r="CSH4" s="408" t="str">
        <f t="shared" ca="1" si="44"/>
        <v/>
      </c>
      <c r="CSI4" s="408" t="str">
        <f t="shared" ca="1" si="44"/>
        <v/>
      </c>
      <c r="CSJ4" s="408" t="str">
        <f t="shared" ca="1" si="44"/>
        <v/>
      </c>
      <c r="CSK4" s="408" t="str">
        <f t="shared" ca="1" si="44"/>
        <v/>
      </c>
      <c r="CSL4" s="408" t="str">
        <f t="shared" ca="1" si="44"/>
        <v/>
      </c>
      <c r="CSM4" s="408" t="str">
        <f t="shared" ca="1" si="44"/>
        <v/>
      </c>
      <c r="CSN4" s="408" t="str">
        <f t="shared" ca="1" si="44"/>
        <v/>
      </c>
      <c r="CSO4" s="408" t="str">
        <f t="shared" ca="1" si="44"/>
        <v/>
      </c>
      <c r="CSP4" s="408" t="str">
        <f t="shared" ca="1" si="44"/>
        <v/>
      </c>
      <c r="CSQ4" s="408" t="str">
        <f t="shared" ca="1" si="44"/>
        <v/>
      </c>
      <c r="CSR4" s="408" t="str">
        <f t="shared" ca="1" si="44"/>
        <v/>
      </c>
      <c r="CSS4" s="408" t="str">
        <f t="shared" ca="1" si="44"/>
        <v/>
      </c>
      <c r="CST4" s="408" t="str">
        <f t="shared" ca="1" si="44"/>
        <v/>
      </c>
      <c r="CSU4" s="408" t="str">
        <f t="shared" ca="1" si="44"/>
        <v/>
      </c>
      <c r="CSV4" s="408" t="str">
        <f t="shared" ca="1" si="44"/>
        <v/>
      </c>
      <c r="CSW4" s="408" t="str">
        <f t="shared" ca="1" si="44"/>
        <v/>
      </c>
      <c r="CSX4" s="408" t="str">
        <f t="shared" ca="1" si="44"/>
        <v/>
      </c>
      <c r="CSY4" s="408" t="str">
        <f t="shared" ca="1" si="44"/>
        <v/>
      </c>
      <c r="CSZ4" s="408" t="str">
        <f t="shared" ca="1" si="44"/>
        <v/>
      </c>
      <c r="CTA4" s="408" t="str">
        <f t="shared" ca="1" si="44"/>
        <v/>
      </c>
      <c r="CTB4" s="408" t="str">
        <f t="shared" ca="1" si="44"/>
        <v/>
      </c>
      <c r="CTC4" s="408" t="str">
        <f t="shared" ca="1" si="44"/>
        <v/>
      </c>
      <c r="CTD4" s="408" t="str">
        <f t="shared" ca="1" si="44"/>
        <v/>
      </c>
      <c r="CTE4" s="408" t="str">
        <f t="shared" ca="1" si="44"/>
        <v/>
      </c>
      <c r="CTF4" s="408" t="str">
        <f t="shared" ca="1" si="44"/>
        <v/>
      </c>
      <c r="CTG4" s="408" t="str">
        <f t="shared" ca="1" si="44"/>
        <v/>
      </c>
      <c r="CTH4" s="408" t="str">
        <f t="shared" ca="1" si="44"/>
        <v/>
      </c>
      <c r="CTI4" s="408" t="str">
        <f t="shared" ca="1" si="44"/>
        <v/>
      </c>
      <c r="CTJ4" s="408" t="str">
        <f t="shared" ca="1" si="44"/>
        <v/>
      </c>
      <c r="CTK4" s="408" t="str">
        <f t="shared" ca="1" si="44"/>
        <v/>
      </c>
      <c r="CTL4" s="408" t="str">
        <f t="shared" ca="1" si="44"/>
        <v/>
      </c>
      <c r="CTM4" s="408" t="str">
        <f t="shared" ref="CTM4:CVX4" ca="1" si="45">IFERROR(IF(AND(OFFSET(CTM3,0,-1,1,1)=DATE(YEAR(OFFSET(CTM3,0,-1,1,1)),12,31),
                              OFFSET(CTM3,0,-2,1,1)&lt;&gt;DATE(YEAR(OFFSET(CTM3,0,-1,1,1)),12,31)),
                         "+",""),"")</f>
        <v/>
      </c>
      <c r="CTN4" s="408" t="str">
        <f t="shared" ca="1" si="45"/>
        <v/>
      </c>
      <c r="CTO4" s="408" t="str">
        <f t="shared" ca="1" si="45"/>
        <v/>
      </c>
      <c r="CTP4" s="408" t="str">
        <f t="shared" ca="1" si="45"/>
        <v/>
      </c>
      <c r="CTQ4" s="408" t="str">
        <f t="shared" ca="1" si="45"/>
        <v/>
      </c>
      <c r="CTR4" s="408" t="str">
        <f t="shared" ca="1" si="45"/>
        <v/>
      </c>
      <c r="CTS4" s="408" t="str">
        <f t="shared" ca="1" si="45"/>
        <v/>
      </c>
      <c r="CTT4" s="408" t="str">
        <f t="shared" ca="1" si="45"/>
        <v/>
      </c>
      <c r="CTU4" s="408" t="str">
        <f t="shared" ca="1" si="45"/>
        <v/>
      </c>
      <c r="CTV4" s="408" t="str">
        <f t="shared" ca="1" si="45"/>
        <v/>
      </c>
      <c r="CTW4" s="408" t="str">
        <f t="shared" ca="1" si="45"/>
        <v/>
      </c>
      <c r="CTX4" s="408" t="str">
        <f t="shared" ca="1" si="45"/>
        <v/>
      </c>
      <c r="CTY4" s="408" t="str">
        <f t="shared" ca="1" si="45"/>
        <v/>
      </c>
      <c r="CTZ4" s="408" t="str">
        <f t="shared" ca="1" si="45"/>
        <v/>
      </c>
      <c r="CUA4" s="408" t="str">
        <f t="shared" ca="1" si="45"/>
        <v/>
      </c>
      <c r="CUB4" s="408" t="str">
        <f t="shared" ca="1" si="45"/>
        <v/>
      </c>
      <c r="CUC4" s="408" t="str">
        <f t="shared" ca="1" si="45"/>
        <v/>
      </c>
      <c r="CUD4" s="408" t="str">
        <f t="shared" ca="1" si="45"/>
        <v/>
      </c>
      <c r="CUE4" s="408" t="str">
        <f t="shared" ca="1" si="45"/>
        <v/>
      </c>
      <c r="CUF4" s="408" t="str">
        <f t="shared" ca="1" si="45"/>
        <v/>
      </c>
      <c r="CUG4" s="408" t="str">
        <f t="shared" ca="1" si="45"/>
        <v/>
      </c>
      <c r="CUH4" s="408" t="str">
        <f t="shared" ca="1" si="45"/>
        <v/>
      </c>
      <c r="CUI4" s="408" t="str">
        <f t="shared" ca="1" si="45"/>
        <v/>
      </c>
      <c r="CUJ4" s="408" t="str">
        <f t="shared" ca="1" si="45"/>
        <v/>
      </c>
      <c r="CUK4" s="408" t="str">
        <f t="shared" ca="1" si="45"/>
        <v/>
      </c>
      <c r="CUL4" s="408" t="str">
        <f t="shared" ca="1" si="45"/>
        <v/>
      </c>
      <c r="CUM4" s="408" t="str">
        <f t="shared" ca="1" si="45"/>
        <v/>
      </c>
      <c r="CUN4" s="408" t="str">
        <f t="shared" ca="1" si="45"/>
        <v/>
      </c>
      <c r="CUO4" s="408" t="str">
        <f t="shared" ca="1" si="45"/>
        <v/>
      </c>
      <c r="CUP4" s="408" t="str">
        <f t="shared" ca="1" si="45"/>
        <v/>
      </c>
      <c r="CUQ4" s="408" t="str">
        <f t="shared" ca="1" si="45"/>
        <v/>
      </c>
      <c r="CUR4" s="408" t="str">
        <f t="shared" ca="1" si="45"/>
        <v/>
      </c>
      <c r="CUS4" s="408" t="str">
        <f t="shared" ca="1" si="45"/>
        <v/>
      </c>
      <c r="CUT4" s="408" t="str">
        <f t="shared" ca="1" si="45"/>
        <v/>
      </c>
      <c r="CUU4" s="408" t="str">
        <f t="shared" ca="1" si="45"/>
        <v/>
      </c>
      <c r="CUV4" s="408" t="str">
        <f t="shared" ca="1" si="45"/>
        <v/>
      </c>
      <c r="CUW4" s="408" t="str">
        <f t="shared" ca="1" si="45"/>
        <v/>
      </c>
      <c r="CUX4" s="408" t="str">
        <f t="shared" ca="1" si="45"/>
        <v/>
      </c>
      <c r="CUY4" s="408" t="str">
        <f t="shared" ca="1" si="45"/>
        <v/>
      </c>
      <c r="CUZ4" s="408" t="str">
        <f t="shared" ca="1" si="45"/>
        <v/>
      </c>
      <c r="CVA4" s="408" t="str">
        <f t="shared" ca="1" si="45"/>
        <v/>
      </c>
      <c r="CVB4" s="408" t="str">
        <f t="shared" ca="1" si="45"/>
        <v/>
      </c>
      <c r="CVC4" s="408" t="str">
        <f t="shared" ca="1" si="45"/>
        <v/>
      </c>
      <c r="CVD4" s="408" t="str">
        <f t="shared" ca="1" si="45"/>
        <v/>
      </c>
      <c r="CVE4" s="408" t="str">
        <f t="shared" ca="1" si="45"/>
        <v/>
      </c>
      <c r="CVF4" s="408" t="str">
        <f t="shared" ca="1" si="45"/>
        <v/>
      </c>
      <c r="CVG4" s="408" t="str">
        <f t="shared" ca="1" si="45"/>
        <v/>
      </c>
      <c r="CVH4" s="408" t="str">
        <f t="shared" ca="1" si="45"/>
        <v/>
      </c>
      <c r="CVI4" s="408" t="str">
        <f t="shared" ca="1" si="45"/>
        <v/>
      </c>
      <c r="CVJ4" s="408" t="str">
        <f t="shared" ca="1" si="45"/>
        <v/>
      </c>
      <c r="CVK4" s="408" t="str">
        <f t="shared" ca="1" si="45"/>
        <v/>
      </c>
      <c r="CVL4" s="408" t="str">
        <f t="shared" ca="1" si="45"/>
        <v/>
      </c>
      <c r="CVM4" s="408" t="str">
        <f t="shared" ca="1" si="45"/>
        <v/>
      </c>
      <c r="CVN4" s="408" t="str">
        <f t="shared" ca="1" si="45"/>
        <v/>
      </c>
      <c r="CVO4" s="408" t="str">
        <f t="shared" ca="1" si="45"/>
        <v/>
      </c>
      <c r="CVP4" s="408" t="str">
        <f t="shared" ca="1" si="45"/>
        <v/>
      </c>
      <c r="CVQ4" s="408" t="str">
        <f t="shared" ca="1" si="45"/>
        <v/>
      </c>
      <c r="CVR4" s="408" t="str">
        <f t="shared" ca="1" si="45"/>
        <v/>
      </c>
      <c r="CVS4" s="408" t="str">
        <f t="shared" ca="1" si="45"/>
        <v/>
      </c>
      <c r="CVT4" s="408" t="str">
        <f t="shared" ca="1" si="45"/>
        <v/>
      </c>
      <c r="CVU4" s="408" t="str">
        <f t="shared" ca="1" si="45"/>
        <v/>
      </c>
      <c r="CVV4" s="408" t="str">
        <f t="shared" ca="1" si="45"/>
        <v/>
      </c>
      <c r="CVW4" s="408" t="str">
        <f t="shared" ca="1" si="45"/>
        <v/>
      </c>
      <c r="CVX4" s="408" t="str">
        <f t="shared" ca="1" si="45"/>
        <v/>
      </c>
      <c r="CVY4" s="408" t="str">
        <f t="shared" ref="CVY4:CYJ4" ca="1" si="46">IFERROR(IF(AND(OFFSET(CVY3,0,-1,1,1)=DATE(YEAR(OFFSET(CVY3,0,-1,1,1)),12,31),
                              OFFSET(CVY3,0,-2,1,1)&lt;&gt;DATE(YEAR(OFFSET(CVY3,0,-1,1,1)),12,31)),
                         "+",""),"")</f>
        <v/>
      </c>
      <c r="CVZ4" s="408" t="str">
        <f t="shared" ca="1" si="46"/>
        <v/>
      </c>
      <c r="CWA4" s="408" t="str">
        <f t="shared" ca="1" si="46"/>
        <v/>
      </c>
      <c r="CWB4" s="408" t="str">
        <f t="shared" ca="1" si="46"/>
        <v/>
      </c>
      <c r="CWC4" s="408" t="str">
        <f t="shared" ca="1" si="46"/>
        <v/>
      </c>
      <c r="CWD4" s="408" t="str">
        <f t="shared" ca="1" si="46"/>
        <v/>
      </c>
      <c r="CWE4" s="408" t="str">
        <f t="shared" ca="1" si="46"/>
        <v/>
      </c>
      <c r="CWF4" s="408" t="str">
        <f t="shared" ca="1" si="46"/>
        <v/>
      </c>
      <c r="CWG4" s="408" t="str">
        <f t="shared" ca="1" si="46"/>
        <v/>
      </c>
      <c r="CWH4" s="408" t="str">
        <f t="shared" ca="1" si="46"/>
        <v/>
      </c>
      <c r="CWI4" s="408" t="str">
        <f t="shared" ca="1" si="46"/>
        <v/>
      </c>
      <c r="CWJ4" s="408" t="str">
        <f t="shared" ca="1" si="46"/>
        <v/>
      </c>
      <c r="CWK4" s="408" t="str">
        <f t="shared" ca="1" si="46"/>
        <v/>
      </c>
      <c r="CWL4" s="408" t="str">
        <f t="shared" ca="1" si="46"/>
        <v/>
      </c>
      <c r="CWM4" s="408" t="str">
        <f t="shared" ca="1" si="46"/>
        <v/>
      </c>
      <c r="CWN4" s="408" t="str">
        <f t="shared" ca="1" si="46"/>
        <v/>
      </c>
      <c r="CWO4" s="408" t="str">
        <f t="shared" ca="1" si="46"/>
        <v/>
      </c>
      <c r="CWP4" s="408" t="str">
        <f t="shared" ca="1" si="46"/>
        <v/>
      </c>
      <c r="CWQ4" s="408" t="str">
        <f t="shared" ca="1" si="46"/>
        <v/>
      </c>
      <c r="CWR4" s="408" t="str">
        <f t="shared" ca="1" si="46"/>
        <v/>
      </c>
      <c r="CWS4" s="408" t="str">
        <f t="shared" ca="1" si="46"/>
        <v/>
      </c>
      <c r="CWT4" s="408" t="str">
        <f t="shared" ca="1" si="46"/>
        <v/>
      </c>
      <c r="CWU4" s="408" t="str">
        <f t="shared" ca="1" si="46"/>
        <v/>
      </c>
      <c r="CWV4" s="408" t="str">
        <f t="shared" ca="1" si="46"/>
        <v/>
      </c>
      <c r="CWW4" s="408" t="str">
        <f t="shared" ca="1" si="46"/>
        <v/>
      </c>
      <c r="CWX4" s="408" t="str">
        <f t="shared" ca="1" si="46"/>
        <v/>
      </c>
      <c r="CWY4" s="408" t="str">
        <f t="shared" ca="1" si="46"/>
        <v/>
      </c>
      <c r="CWZ4" s="408" t="str">
        <f t="shared" ca="1" si="46"/>
        <v/>
      </c>
      <c r="CXA4" s="408" t="str">
        <f t="shared" ca="1" si="46"/>
        <v/>
      </c>
      <c r="CXB4" s="408" t="str">
        <f t="shared" ca="1" si="46"/>
        <v/>
      </c>
      <c r="CXC4" s="408" t="str">
        <f t="shared" ca="1" si="46"/>
        <v/>
      </c>
      <c r="CXD4" s="408" t="str">
        <f t="shared" ca="1" si="46"/>
        <v/>
      </c>
      <c r="CXE4" s="408" t="str">
        <f t="shared" ca="1" si="46"/>
        <v/>
      </c>
      <c r="CXF4" s="408" t="str">
        <f t="shared" ca="1" si="46"/>
        <v/>
      </c>
      <c r="CXG4" s="408" t="str">
        <f t="shared" ca="1" si="46"/>
        <v/>
      </c>
      <c r="CXH4" s="408" t="str">
        <f t="shared" ca="1" si="46"/>
        <v/>
      </c>
      <c r="CXI4" s="408" t="str">
        <f t="shared" ca="1" si="46"/>
        <v/>
      </c>
      <c r="CXJ4" s="408" t="str">
        <f t="shared" ca="1" si="46"/>
        <v/>
      </c>
      <c r="CXK4" s="408" t="str">
        <f t="shared" ca="1" si="46"/>
        <v/>
      </c>
      <c r="CXL4" s="408" t="str">
        <f t="shared" ca="1" si="46"/>
        <v/>
      </c>
      <c r="CXM4" s="408" t="str">
        <f t="shared" ca="1" si="46"/>
        <v/>
      </c>
      <c r="CXN4" s="408" t="str">
        <f t="shared" ca="1" si="46"/>
        <v/>
      </c>
      <c r="CXO4" s="408" t="str">
        <f t="shared" ca="1" si="46"/>
        <v/>
      </c>
      <c r="CXP4" s="408" t="str">
        <f t="shared" ca="1" si="46"/>
        <v/>
      </c>
      <c r="CXQ4" s="408" t="str">
        <f t="shared" ca="1" si="46"/>
        <v/>
      </c>
      <c r="CXR4" s="408" t="str">
        <f t="shared" ca="1" si="46"/>
        <v/>
      </c>
      <c r="CXS4" s="408" t="str">
        <f t="shared" ca="1" si="46"/>
        <v/>
      </c>
      <c r="CXT4" s="408" t="str">
        <f t="shared" ca="1" si="46"/>
        <v/>
      </c>
      <c r="CXU4" s="408" t="str">
        <f t="shared" ca="1" si="46"/>
        <v/>
      </c>
      <c r="CXV4" s="408" t="str">
        <f t="shared" ca="1" si="46"/>
        <v/>
      </c>
      <c r="CXW4" s="408" t="str">
        <f t="shared" ca="1" si="46"/>
        <v/>
      </c>
      <c r="CXX4" s="408" t="str">
        <f t="shared" ca="1" si="46"/>
        <v/>
      </c>
      <c r="CXY4" s="408" t="str">
        <f t="shared" ca="1" si="46"/>
        <v/>
      </c>
      <c r="CXZ4" s="408" t="str">
        <f t="shared" ca="1" si="46"/>
        <v/>
      </c>
      <c r="CYA4" s="408" t="str">
        <f t="shared" ca="1" si="46"/>
        <v/>
      </c>
      <c r="CYB4" s="408" t="str">
        <f t="shared" ca="1" si="46"/>
        <v/>
      </c>
      <c r="CYC4" s="408" t="str">
        <f t="shared" ca="1" si="46"/>
        <v/>
      </c>
      <c r="CYD4" s="408" t="str">
        <f t="shared" ca="1" si="46"/>
        <v/>
      </c>
      <c r="CYE4" s="408" t="str">
        <f t="shared" ca="1" si="46"/>
        <v/>
      </c>
      <c r="CYF4" s="408" t="str">
        <f t="shared" ca="1" si="46"/>
        <v/>
      </c>
      <c r="CYG4" s="408" t="str">
        <f t="shared" ca="1" si="46"/>
        <v/>
      </c>
      <c r="CYH4" s="408" t="str">
        <f t="shared" ca="1" si="46"/>
        <v/>
      </c>
      <c r="CYI4" s="408" t="str">
        <f t="shared" ca="1" si="46"/>
        <v/>
      </c>
      <c r="CYJ4" s="408" t="str">
        <f t="shared" ca="1" si="46"/>
        <v/>
      </c>
      <c r="CYK4" s="408" t="str">
        <f t="shared" ref="CYK4:DAV4" ca="1" si="47">IFERROR(IF(AND(OFFSET(CYK3,0,-1,1,1)=DATE(YEAR(OFFSET(CYK3,0,-1,1,1)),12,31),
                              OFFSET(CYK3,0,-2,1,1)&lt;&gt;DATE(YEAR(OFFSET(CYK3,0,-1,1,1)),12,31)),
                         "+",""),"")</f>
        <v/>
      </c>
      <c r="CYL4" s="408" t="str">
        <f t="shared" ca="1" si="47"/>
        <v/>
      </c>
      <c r="CYM4" s="408" t="str">
        <f t="shared" ca="1" si="47"/>
        <v/>
      </c>
      <c r="CYN4" s="408" t="str">
        <f t="shared" ca="1" si="47"/>
        <v/>
      </c>
      <c r="CYO4" s="408" t="str">
        <f t="shared" ca="1" si="47"/>
        <v/>
      </c>
      <c r="CYP4" s="408" t="str">
        <f t="shared" ca="1" si="47"/>
        <v/>
      </c>
      <c r="CYQ4" s="408" t="str">
        <f t="shared" ca="1" si="47"/>
        <v/>
      </c>
      <c r="CYR4" s="408" t="str">
        <f t="shared" ca="1" si="47"/>
        <v/>
      </c>
      <c r="CYS4" s="408" t="str">
        <f t="shared" ca="1" si="47"/>
        <v/>
      </c>
      <c r="CYT4" s="408" t="str">
        <f t="shared" ca="1" si="47"/>
        <v/>
      </c>
      <c r="CYU4" s="408" t="str">
        <f t="shared" ca="1" si="47"/>
        <v/>
      </c>
      <c r="CYV4" s="408" t="str">
        <f t="shared" ca="1" si="47"/>
        <v/>
      </c>
      <c r="CYW4" s="408" t="str">
        <f t="shared" ca="1" si="47"/>
        <v/>
      </c>
      <c r="CYX4" s="408" t="str">
        <f t="shared" ca="1" si="47"/>
        <v/>
      </c>
      <c r="CYY4" s="408" t="str">
        <f t="shared" ca="1" si="47"/>
        <v/>
      </c>
      <c r="CYZ4" s="408" t="str">
        <f t="shared" ca="1" si="47"/>
        <v/>
      </c>
      <c r="CZA4" s="408" t="str">
        <f t="shared" ca="1" si="47"/>
        <v/>
      </c>
      <c r="CZB4" s="408" t="str">
        <f t="shared" ca="1" si="47"/>
        <v/>
      </c>
      <c r="CZC4" s="408" t="str">
        <f t="shared" ca="1" si="47"/>
        <v/>
      </c>
      <c r="CZD4" s="408" t="str">
        <f t="shared" ca="1" si="47"/>
        <v/>
      </c>
      <c r="CZE4" s="408" t="str">
        <f t="shared" ca="1" si="47"/>
        <v/>
      </c>
      <c r="CZF4" s="408" t="str">
        <f t="shared" ca="1" si="47"/>
        <v/>
      </c>
      <c r="CZG4" s="408" t="str">
        <f t="shared" ca="1" si="47"/>
        <v/>
      </c>
      <c r="CZH4" s="408" t="str">
        <f t="shared" ca="1" si="47"/>
        <v/>
      </c>
      <c r="CZI4" s="408" t="str">
        <f t="shared" ca="1" si="47"/>
        <v/>
      </c>
      <c r="CZJ4" s="408" t="str">
        <f t="shared" ca="1" si="47"/>
        <v/>
      </c>
      <c r="CZK4" s="408" t="str">
        <f t="shared" ca="1" si="47"/>
        <v/>
      </c>
      <c r="CZL4" s="408" t="str">
        <f t="shared" ca="1" si="47"/>
        <v/>
      </c>
      <c r="CZM4" s="408" t="str">
        <f t="shared" ca="1" si="47"/>
        <v/>
      </c>
      <c r="CZN4" s="408" t="str">
        <f t="shared" ca="1" si="47"/>
        <v/>
      </c>
      <c r="CZO4" s="408" t="str">
        <f t="shared" ca="1" si="47"/>
        <v/>
      </c>
      <c r="CZP4" s="408" t="str">
        <f t="shared" ca="1" si="47"/>
        <v/>
      </c>
      <c r="CZQ4" s="408" t="str">
        <f t="shared" ca="1" si="47"/>
        <v/>
      </c>
      <c r="CZR4" s="408" t="str">
        <f t="shared" ca="1" si="47"/>
        <v/>
      </c>
      <c r="CZS4" s="408" t="str">
        <f t="shared" ca="1" si="47"/>
        <v/>
      </c>
      <c r="CZT4" s="408" t="str">
        <f t="shared" ca="1" si="47"/>
        <v/>
      </c>
      <c r="CZU4" s="408" t="str">
        <f t="shared" ca="1" si="47"/>
        <v/>
      </c>
      <c r="CZV4" s="408" t="str">
        <f t="shared" ca="1" si="47"/>
        <v/>
      </c>
      <c r="CZW4" s="408" t="str">
        <f t="shared" ca="1" si="47"/>
        <v/>
      </c>
      <c r="CZX4" s="408" t="str">
        <f t="shared" ca="1" si="47"/>
        <v/>
      </c>
      <c r="CZY4" s="408" t="str">
        <f t="shared" ca="1" si="47"/>
        <v/>
      </c>
      <c r="CZZ4" s="408" t="str">
        <f t="shared" ca="1" si="47"/>
        <v/>
      </c>
      <c r="DAA4" s="408" t="str">
        <f t="shared" ca="1" si="47"/>
        <v/>
      </c>
      <c r="DAB4" s="408" t="str">
        <f t="shared" ca="1" si="47"/>
        <v/>
      </c>
      <c r="DAC4" s="408" t="str">
        <f t="shared" ca="1" si="47"/>
        <v/>
      </c>
      <c r="DAD4" s="408" t="str">
        <f t="shared" ca="1" si="47"/>
        <v/>
      </c>
      <c r="DAE4" s="408" t="str">
        <f t="shared" ca="1" si="47"/>
        <v/>
      </c>
      <c r="DAF4" s="408" t="str">
        <f t="shared" ca="1" si="47"/>
        <v/>
      </c>
      <c r="DAG4" s="408" t="str">
        <f t="shared" ca="1" si="47"/>
        <v/>
      </c>
      <c r="DAH4" s="408" t="str">
        <f t="shared" ca="1" si="47"/>
        <v/>
      </c>
      <c r="DAI4" s="408" t="str">
        <f t="shared" ca="1" si="47"/>
        <v/>
      </c>
      <c r="DAJ4" s="408" t="str">
        <f t="shared" ca="1" si="47"/>
        <v/>
      </c>
      <c r="DAK4" s="408" t="str">
        <f t="shared" ca="1" si="47"/>
        <v/>
      </c>
      <c r="DAL4" s="408" t="str">
        <f t="shared" ca="1" si="47"/>
        <v/>
      </c>
      <c r="DAM4" s="408" t="str">
        <f t="shared" ca="1" si="47"/>
        <v/>
      </c>
      <c r="DAN4" s="408" t="str">
        <f t="shared" ca="1" si="47"/>
        <v/>
      </c>
      <c r="DAO4" s="408" t="str">
        <f t="shared" ca="1" si="47"/>
        <v/>
      </c>
      <c r="DAP4" s="408" t="str">
        <f t="shared" ca="1" si="47"/>
        <v/>
      </c>
      <c r="DAQ4" s="408" t="str">
        <f t="shared" ca="1" si="47"/>
        <v/>
      </c>
      <c r="DAR4" s="408" t="str">
        <f t="shared" ca="1" si="47"/>
        <v/>
      </c>
      <c r="DAS4" s="408" t="str">
        <f t="shared" ca="1" si="47"/>
        <v/>
      </c>
      <c r="DAT4" s="408" t="str">
        <f t="shared" ca="1" si="47"/>
        <v/>
      </c>
      <c r="DAU4" s="408" t="str">
        <f t="shared" ca="1" si="47"/>
        <v/>
      </c>
      <c r="DAV4" s="408" t="str">
        <f t="shared" ca="1" si="47"/>
        <v/>
      </c>
      <c r="DAW4" s="408" t="str">
        <f t="shared" ref="DAW4:DDH4" ca="1" si="48">IFERROR(IF(AND(OFFSET(DAW3,0,-1,1,1)=DATE(YEAR(OFFSET(DAW3,0,-1,1,1)),12,31),
                              OFFSET(DAW3,0,-2,1,1)&lt;&gt;DATE(YEAR(OFFSET(DAW3,0,-1,1,1)),12,31)),
                         "+",""),"")</f>
        <v/>
      </c>
      <c r="DAX4" s="408" t="str">
        <f t="shared" ca="1" si="48"/>
        <v/>
      </c>
      <c r="DAY4" s="408" t="str">
        <f t="shared" ca="1" si="48"/>
        <v/>
      </c>
      <c r="DAZ4" s="408" t="str">
        <f t="shared" ca="1" si="48"/>
        <v/>
      </c>
      <c r="DBA4" s="408" t="str">
        <f t="shared" ca="1" si="48"/>
        <v/>
      </c>
      <c r="DBB4" s="408" t="str">
        <f t="shared" ca="1" si="48"/>
        <v/>
      </c>
      <c r="DBC4" s="408" t="str">
        <f t="shared" ca="1" si="48"/>
        <v/>
      </c>
      <c r="DBD4" s="408" t="str">
        <f t="shared" ca="1" si="48"/>
        <v/>
      </c>
      <c r="DBE4" s="408" t="str">
        <f t="shared" ca="1" si="48"/>
        <v/>
      </c>
      <c r="DBF4" s="408" t="str">
        <f t="shared" ca="1" si="48"/>
        <v/>
      </c>
      <c r="DBG4" s="408" t="str">
        <f t="shared" ca="1" si="48"/>
        <v/>
      </c>
      <c r="DBH4" s="408" t="str">
        <f t="shared" ca="1" si="48"/>
        <v/>
      </c>
      <c r="DBI4" s="408" t="str">
        <f t="shared" ca="1" si="48"/>
        <v/>
      </c>
      <c r="DBJ4" s="408" t="str">
        <f t="shared" ca="1" si="48"/>
        <v/>
      </c>
      <c r="DBK4" s="408" t="str">
        <f t="shared" ca="1" si="48"/>
        <v/>
      </c>
      <c r="DBL4" s="408" t="str">
        <f t="shared" ca="1" si="48"/>
        <v/>
      </c>
      <c r="DBM4" s="408" t="str">
        <f t="shared" ca="1" si="48"/>
        <v/>
      </c>
      <c r="DBN4" s="408" t="str">
        <f t="shared" ca="1" si="48"/>
        <v/>
      </c>
      <c r="DBO4" s="408" t="str">
        <f t="shared" ca="1" si="48"/>
        <v/>
      </c>
      <c r="DBP4" s="408" t="str">
        <f t="shared" ca="1" si="48"/>
        <v/>
      </c>
      <c r="DBQ4" s="408" t="str">
        <f t="shared" ca="1" si="48"/>
        <v/>
      </c>
      <c r="DBR4" s="408" t="str">
        <f t="shared" ca="1" si="48"/>
        <v/>
      </c>
      <c r="DBS4" s="408" t="str">
        <f t="shared" ca="1" si="48"/>
        <v/>
      </c>
      <c r="DBT4" s="408" t="str">
        <f t="shared" ca="1" si="48"/>
        <v/>
      </c>
      <c r="DBU4" s="408" t="str">
        <f t="shared" ca="1" si="48"/>
        <v/>
      </c>
      <c r="DBV4" s="408" t="str">
        <f t="shared" ca="1" si="48"/>
        <v/>
      </c>
      <c r="DBW4" s="408" t="str">
        <f t="shared" ca="1" si="48"/>
        <v/>
      </c>
      <c r="DBX4" s="408" t="str">
        <f t="shared" ca="1" si="48"/>
        <v/>
      </c>
      <c r="DBY4" s="408" t="str">
        <f t="shared" ca="1" si="48"/>
        <v/>
      </c>
      <c r="DBZ4" s="408" t="str">
        <f t="shared" ca="1" si="48"/>
        <v/>
      </c>
      <c r="DCA4" s="408" t="str">
        <f t="shared" ca="1" si="48"/>
        <v/>
      </c>
      <c r="DCB4" s="408" t="str">
        <f t="shared" ca="1" si="48"/>
        <v/>
      </c>
      <c r="DCC4" s="408" t="str">
        <f t="shared" ca="1" si="48"/>
        <v/>
      </c>
      <c r="DCD4" s="408" t="str">
        <f t="shared" ca="1" si="48"/>
        <v/>
      </c>
      <c r="DCE4" s="408" t="str">
        <f t="shared" ca="1" si="48"/>
        <v/>
      </c>
      <c r="DCF4" s="408" t="str">
        <f t="shared" ca="1" si="48"/>
        <v/>
      </c>
      <c r="DCG4" s="408" t="str">
        <f t="shared" ca="1" si="48"/>
        <v/>
      </c>
      <c r="DCH4" s="408" t="str">
        <f t="shared" ca="1" si="48"/>
        <v/>
      </c>
      <c r="DCI4" s="408" t="str">
        <f t="shared" ca="1" si="48"/>
        <v/>
      </c>
      <c r="DCJ4" s="408" t="str">
        <f t="shared" ca="1" si="48"/>
        <v/>
      </c>
      <c r="DCK4" s="408" t="str">
        <f t="shared" ca="1" si="48"/>
        <v/>
      </c>
      <c r="DCL4" s="408" t="str">
        <f t="shared" ca="1" si="48"/>
        <v/>
      </c>
      <c r="DCM4" s="408" t="str">
        <f t="shared" ca="1" si="48"/>
        <v/>
      </c>
      <c r="DCN4" s="408" t="str">
        <f t="shared" ca="1" si="48"/>
        <v/>
      </c>
      <c r="DCO4" s="408" t="str">
        <f t="shared" ca="1" si="48"/>
        <v/>
      </c>
      <c r="DCP4" s="408" t="str">
        <f t="shared" ca="1" si="48"/>
        <v/>
      </c>
      <c r="DCQ4" s="408" t="str">
        <f t="shared" ca="1" si="48"/>
        <v/>
      </c>
      <c r="DCR4" s="408" t="str">
        <f t="shared" ca="1" si="48"/>
        <v/>
      </c>
      <c r="DCS4" s="408" t="str">
        <f t="shared" ca="1" si="48"/>
        <v/>
      </c>
      <c r="DCT4" s="408" t="str">
        <f t="shared" ca="1" si="48"/>
        <v/>
      </c>
      <c r="DCU4" s="408" t="str">
        <f t="shared" ca="1" si="48"/>
        <v/>
      </c>
      <c r="DCV4" s="408" t="str">
        <f t="shared" ca="1" si="48"/>
        <v/>
      </c>
      <c r="DCW4" s="408" t="str">
        <f t="shared" ca="1" si="48"/>
        <v/>
      </c>
      <c r="DCX4" s="408" t="str">
        <f t="shared" ca="1" si="48"/>
        <v/>
      </c>
      <c r="DCY4" s="408" t="str">
        <f t="shared" ca="1" si="48"/>
        <v/>
      </c>
      <c r="DCZ4" s="408" t="str">
        <f t="shared" ca="1" si="48"/>
        <v/>
      </c>
      <c r="DDA4" s="408" t="str">
        <f t="shared" ca="1" si="48"/>
        <v/>
      </c>
      <c r="DDB4" s="408" t="str">
        <f t="shared" ca="1" si="48"/>
        <v/>
      </c>
      <c r="DDC4" s="408" t="str">
        <f t="shared" ca="1" si="48"/>
        <v/>
      </c>
      <c r="DDD4" s="408" t="str">
        <f t="shared" ca="1" si="48"/>
        <v/>
      </c>
      <c r="DDE4" s="408" t="str">
        <f t="shared" ca="1" si="48"/>
        <v/>
      </c>
      <c r="DDF4" s="408" t="str">
        <f t="shared" ca="1" si="48"/>
        <v/>
      </c>
      <c r="DDG4" s="408" t="str">
        <f t="shared" ca="1" si="48"/>
        <v/>
      </c>
      <c r="DDH4" s="408" t="str">
        <f t="shared" ca="1" si="48"/>
        <v/>
      </c>
      <c r="DDI4" s="408" t="str">
        <f t="shared" ref="DDI4:DFT4" ca="1" si="49">IFERROR(IF(AND(OFFSET(DDI3,0,-1,1,1)=DATE(YEAR(OFFSET(DDI3,0,-1,1,1)),12,31),
                              OFFSET(DDI3,0,-2,1,1)&lt;&gt;DATE(YEAR(OFFSET(DDI3,0,-1,1,1)),12,31)),
                         "+",""),"")</f>
        <v/>
      </c>
      <c r="DDJ4" s="408" t="str">
        <f t="shared" ca="1" si="49"/>
        <v/>
      </c>
      <c r="DDK4" s="408" t="str">
        <f t="shared" ca="1" si="49"/>
        <v/>
      </c>
      <c r="DDL4" s="408" t="str">
        <f t="shared" ca="1" si="49"/>
        <v/>
      </c>
      <c r="DDM4" s="408" t="str">
        <f t="shared" ca="1" si="49"/>
        <v/>
      </c>
      <c r="DDN4" s="408" t="str">
        <f t="shared" ca="1" si="49"/>
        <v/>
      </c>
      <c r="DDO4" s="408" t="str">
        <f t="shared" ca="1" si="49"/>
        <v/>
      </c>
      <c r="DDP4" s="408" t="str">
        <f t="shared" ca="1" si="49"/>
        <v/>
      </c>
      <c r="DDQ4" s="408" t="str">
        <f t="shared" ca="1" si="49"/>
        <v/>
      </c>
      <c r="DDR4" s="408" t="str">
        <f t="shared" ca="1" si="49"/>
        <v/>
      </c>
      <c r="DDS4" s="408" t="str">
        <f t="shared" ca="1" si="49"/>
        <v/>
      </c>
      <c r="DDT4" s="408" t="str">
        <f t="shared" ca="1" si="49"/>
        <v/>
      </c>
      <c r="DDU4" s="408" t="str">
        <f t="shared" ca="1" si="49"/>
        <v/>
      </c>
      <c r="DDV4" s="408" t="str">
        <f t="shared" ca="1" si="49"/>
        <v/>
      </c>
      <c r="DDW4" s="408" t="str">
        <f t="shared" ca="1" si="49"/>
        <v/>
      </c>
      <c r="DDX4" s="408" t="str">
        <f t="shared" ca="1" si="49"/>
        <v/>
      </c>
      <c r="DDY4" s="408" t="str">
        <f t="shared" ca="1" si="49"/>
        <v/>
      </c>
      <c r="DDZ4" s="408" t="str">
        <f t="shared" ca="1" si="49"/>
        <v/>
      </c>
      <c r="DEA4" s="408" t="str">
        <f t="shared" ca="1" si="49"/>
        <v/>
      </c>
      <c r="DEB4" s="408" t="str">
        <f t="shared" ca="1" si="49"/>
        <v/>
      </c>
      <c r="DEC4" s="408" t="str">
        <f t="shared" ca="1" si="49"/>
        <v/>
      </c>
      <c r="DED4" s="408" t="str">
        <f t="shared" ca="1" si="49"/>
        <v/>
      </c>
      <c r="DEE4" s="408" t="str">
        <f t="shared" ca="1" si="49"/>
        <v/>
      </c>
      <c r="DEF4" s="408" t="str">
        <f t="shared" ca="1" si="49"/>
        <v/>
      </c>
      <c r="DEG4" s="408" t="str">
        <f t="shared" ca="1" si="49"/>
        <v/>
      </c>
      <c r="DEH4" s="408" t="str">
        <f t="shared" ca="1" si="49"/>
        <v/>
      </c>
      <c r="DEI4" s="408" t="str">
        <f t="shared" ca="1" si="49"/>
        <v/>
      </c>
      <c r="DEJ4" s="408" t="str">
        <f t="shared" ca="1" si="49"/>
        <v/>
      </c>
      <c r="DEK4" s="408" t="str">
        <f t="shared" ca="1" si="49"/>
        <v/>
      </c>
      <c r="DEL4" s="408" t="str">
        <f t="shared" ca="1" si="49"/>
        <v/>
      </c>
      <c r="DEM4" s="408" t="str">
        <f t="shared" ca="1" si="49"/>
        <v/>
      </c>
      <c r="DEN4" s="408" t="str">
        <f t="shared" ca="1" si="49"/>
        <v/>
      </c>
      <c r="DEO4" s="408" t="str">
        <f t="shared" ca="1" si="49"/>
        <v/>
      </c>
      <c r="DEP4" s="408" t="str">
        <f t="shared" ca="1" si="49"/>
        <v/>
      </c>
      <c r="DEQ4" s="408" t="str">
        <f t="shared" ca="1" si="49"/>
        <v/>
      </c>
      <c r="DER4" s="408" t="str">
        <f t="shared" ca="1" si="49"/>
        <v/>
      </c>
      <c r="DES4" s="408" t="str">
        <f t="shared" ca="1" si="49"/>
        <v/>
      </c>
      <c r="DET4" s="408" t="str">
        <f t="shared" ca="1" si="49"/>
        <v/>
      </c>
      <c r="DEU4" s="408" t="str">
        <f t="shared" ca="1" si="49"/>
        <v/>
      </c>
      <c r="DEV4" s="408" t="str">
        <f t="shared" ca="1" si="49"/>
        <v/>
      </c>
      <c r="DEW4" s="408" t="str">
        <f t="shared" ca="1" si="49"/>
        <v/>
      </c>
      <c r="DEX4" s="408" t="str">
        <f t="shared" ca="1" si="49"/>
        <v/>
      </c>
      <c r="DEY4" s="408" t="str">
        <f t="shared" ca="1" si="49"/>
        <v/>
      </c>
      <c r="DEZ4" s="408" t="str">
        <f t="shared" ca="1" si="49"/>
        <v/>
      </c>
      <c r="DFA4" s="408" t="str">
        <f t="shared" ca="1" si="49"/>
        <v/>
      </c>
      <c r="DFB4" s="408" t="str">
        <f t="shared" ca="1" si="49"/>
        <v/>
      </c>
      <c r="DFC4" s="408" t="str">
        <f t="shared" ca="1" si="49"/>
        <v/>
      </c>
      <c r="DFD4" s="408" t="str">
        <f t="shared" ca="1" si="49"/>
        <v/>
      </c>
      <c r="DFE4" s="408" t="str">
        <f t="shared" ca="1" si="49"/>
        <v/>
      </c>
      <c r="DFF4" s="408" t="str">
        <f t="shared" ca="1" si="49"/>
        <v/>
      </c>
      <c r="DFG4" s="408" t="str">
        <f t="shared" ca="1" si="49"/>
        <v/>
      </c>
      <c r="DFH4" s="408" t="str">
        <f t="shared" ca="1" si="49"/>
        <v/>
      </c>
      <c r="DFI4" s="408" t="str">
        <f t="shared" ca="1" si="49"/>
        <v/>
      </c>
      <c r="DFJ4" s="408" t="str">
        <f t="shared" ca="1" si="49"/>
        <v/>
      </c>
      <c r="DFK4" s="408" t="str">
        <f t="shared" ca="1" si="49"/>
        <v/>
      </c>
      <c r="DFL4" s="408" t="str">
        <f t="shared" ca="1" si="49"/>
        <v/>
      </c>
      <c r="DFM4" s="408" t="str">
        <f t="shared" ca="1" si="49"/>
        <v/>
      </c>
      <c r="DFN4" s="408" t="str">
        <f t="shared" ca="1" si="49"/>
        <v/>
      </c>
      <c r="DFO4" s="408" t="str">
        <f t="shared" ca="1" si="49"/>
        <v/>
      </c>
      <c r="DFP4" s="408" t="str">
        <f t="shared" ca="1" si="49"/>
        <v/>
      </c>
      <c r="DFQ4" s="408" t="str">
        <f t="shared" ca="1" si="49"/>
        <v/>
      </c>
      <c r="DFR4" s="408" t="str">
        <f t="shared" ca="1" si="49"/>
        <v/>
      </c>
      <c r="DFS4" s="408" t="str">
        <f t="shared" ca="1" si="49"/>
        <v/>
      </c>
      <c r="DFT4" s="408" t="str">
        <f t="shared" ca="1" si="49"/>
        <v/>
      </c>
      <c r="DFU4" s="408" t="str">
        <f t="shared" ref="DFU4:DIF4" ca="1" si="50">IFERROR(IF(AND(OFFSET(DFU3,0,-1,1,1)=DATE(YEAR(OFFSET(DFU3,0,-1,1,1)),12,31),
                              OFFSET(DFU3,0,-2,1,1)&lt;&gt;DATE(YEAR(OFFSET(DFU3,0,-1,1,1)),12,31)),
                         "+",""),"")</f>
        <v/>
      </c>
      <c r="DFV4" s="408" t="str">
        <f t="shared" ca="1" si="50"/>
        <v/>
      </c>
      <c r="DFW4" s="408" t="str">
        <f t="shared" ca="1" si="50"/>
        <v/>
      </c>
      <c r="DFX4" s="408" t="str">
        <f t="shared" ca="1" si="50"/>
        <v/>
      </c>
      <c r="DFY4" s="408" t="str">
        <f t="shared" ca="1" si="50"/>
        <v/>
      </c>
      <c r="DFZ4" s="408" t="str">
        <f t="shared" ca="1" si="50"/>
        <v/>
      </c>
      <c r="DGA4" s="408" t="str">
        <f t="shared" ca="1" si="50"/>
        <v/>
      </c>
      <c r="DGB4" s="408" t="str">
        <f t="shared" ca="1" si="50"/>
        <v/>
      </c>
      <c r="DGC4" s="408" t="str">
        <f t="shared" ca="1" si="50"/>
        <v/>
      </c>
      <c r="DGD4" s="408" t="str">
        <f t="shared" ca="1" si="50"/>
        <v/>
      </c>
      <c r="DGE4" s="408" t="str">
        <f t="shared" ca="1" si="50"/>
        <v/>
      </c>
      <c r="DGF4" s="408" t="str">
        <f t="shared" ca="1" si="50"/>
        <v/>
      </c>
      <c r="DGG4" s="408" t="str">
        <f t="shared" ca="1" si="50"/>
        <v/>
      </c>
      <c r="DGH4" s="408" t="str">
        <f t="shared" ca="1" si="50"/>
        <v/>
      </c>
      <c r="DGI4" s="408" t="str">
        <f t="shared" ca="1" si="50"/>
        <v/>
      </c>
      <c r="DGJ4" s="408" t="str">
        <f t="shared" ca="1" si="50"/>
        <v/>
      </c>
      <c r="DGK4" s="408" t="str">
        <f t="shared" ca="1" si="50"/>
        <v/>
      </c>
      <c r="DGL4" s="408" t="str">
        <f t="shared" ca="1" si="50"/>
        <v/>
      </c>
      <c r="DGM4" s="408" t="str">
        <f t="shared" ca="1" si="50"/>
        <v/>
      </c>
      <c r="DGN4" s="408" t="str">
        <f t="shared" ca="1" si="50"/>
        <v/>
      </c>
      <c r="DGO4" s="408" t="str">
        <f t="shared" ca="1" si="50"/>
        <v/>
      </c>
      <c r="DGP4" s="408" t="str">
        <f t="shared" ca="1" si="50"/>
        <v/>
      </c>
      <c r="DGQ4" s="408" t="str">
        <f t="shared" ca="1" si="50"/>
        <v/>
      </c>
      <c r="DGR4" s="408" t="str">
        <f t="shared" ca="1" si="50"/>
        <v/>
      </c>
      <c r="DGS4" s="408" t="str">
        <f t="shared" ca="1" si="50"/>
        <v/>
      </c>
      <c r="DGT4" s="408" t="str">
        <f t="shared" ca="1" si="50"/>
        <v/>
      </c>
      <c r="DGU4" s="408" t="str">
        <f t="shared" ca="1" si="50"/>
        <v/>
      </c>
      <c r="DGV4" s="408" t="str">
        <f t="shared" ca="1" si="50"/>
        <v/>
      </c>
      <c r="DGW4" s="408" t="str">
        <f t="shared" ca="1" si="50"/>
        <v/>
      </c>
      <c r="DGX4" s="408" t="str">
        <f t="shared" ca="1" si="50"/>
        <v/>
      </c>
      <c r="DGY4" s="408" t="str">
        <f t="shared" ca="1" si="50"/>
        <v/>
      </c>
      <c r="DGZ4" s="408" t="str">
        <f t="shared" ca="1" si="50"/>
        <v/>
      </c>
      <c r="DHA4" s="408" t="str">
        <f t="shared" ca="1" si="50"/>
        <v/>
      </c>
      <c r="DHB4" s="408" t="str">
        <f t="shared" ca="1" si="50"/>
        <v/>
      </c>
      <c r="DHC4" s="408" t="str">
        <f t="shared" ca="1" si="50"/>
        <v/>
      </c>
      <c r="DHD4" s="408" t="str">
        <f t="shared" ca="1" si="50"/>
        <v/>
      </c>
      <c r="DHE4" s="408" t="str">
        <f t="shared" ca="1" si="50"/>
        <v/>
      </c>
      <c r="DHF4" s="408" t="str">
        <f t="shared" ca="1" si="50"/>
        <v/>
      </c>
      <c r="DHG4" s="408" t="str">
        <f t="shared" ca="1" si="50"/>
        <v/>
      </c>
      <c r="DHH4" s="408" t="str">
        <f t="shared" ca="1" si="50"/>
        <v/>
      </c>
      <c r="DHI4" s="408" t="str">
        <f t="shared" ca="1" si="50"/>
        <v/>
      </c>
      <c r="DHJ4" s="408" t="str">
        <f t="shared" ca="1" si="50"/>
        <v/>
      </c>
      <c r="DHK4" s="408" t="str">
        <f t="shared" ca="1" si="50"/>
        <v/>
      </c>
      <c r="DHL4" s="408" t="str">
        <f t="shared" ca="1" si="50"/>
        <v/>
      </c>
      <c r="DHM4" s="408" t="str">
        <f t="shared" ca="1" si="50"/>
        <v/>
      </c>
      <c r="DHN4" s="408" t="str">
        <f t="shared" ca="1" si="50"/>
        <v/>
      </c>
      <c r="DHO4" s="408" t="str">
        <f t="shared" ca="1" si="50"/>
        <v/>
      </c>
      <c r="DHP4" s="408" t="str">
        <f t="shared" ca="1" si="50"/>
        <v/>
      </c>
      <c r="DHQ4" s="408" t="str">
        <f t="shared" ca="1" si="50"/>
        <v/>
      </c>
      <c r="DHR4" s="408" t="str">
        <f t="shared" ca="1" si="50"/>
        <v/>
      </c>
      <c r="DHS4" s="408" t="str">
        <f t="shared" ca="1" si="50"/>
        <v/>
      </c>
      <c r="DHT4" s="408" t="str">
        <f t="shared" ca="1" si="50"/>
        <v/>
      </c>
      <c r="DHU4" s="408" t="str">
        <f t="shared" ca="1" si="50"/>
        <v/>
      </c>
      <c r="DHV4" s="408" t="str">
        <f t="shared" ca="1" si="50"/>
        <v/>
      </c>
      <c r="DHW4" s="408" t="str">
        <f t="shared" ca="1" si="50"/>
        <v/>
      </c>
      <c r="DHX4" s="408" t="str">
        <f t="shared" ca="1" si="50"/>
        <v/>
      </c>
      <c r="DHY4" s="408" t="str">
        <f t="shared" ca="1" si="50"/>
        <v/>
      </c>
      <c r="DHZ4" s="408" t="str">
        <f t="shared" ca="1" si="50"/>
        <v/>
      </c>
      <c r="DIA4" s="408" t="str">
        <f t="shared" ca="1" si="50"/>
        <v/>
      </c>
      <c r="DIB4" s="408" t="str">
        <f t="shared" ca="1" si="50"/>
        <v/>
      </c>
      <c r="DIC4" s="408" t="str">
        <f t="shared" ca="1" si="50"/>
        <v/>
      </c>
      <c r="DID4" s="408" t="str">
        <f t="shared" ca="1" si="50"/>
        <v/>
      </c>
      <c r="DIE4" s="408" t="str">
        <f t="shared" ca="1" si="50"/>
        <v/>
      </c>
      <c r="DIF4" s="408" t="str">
        <f t="shared" ca="1" si="50"/>
        <v/>
      </c>
      <c r="DIG4" s="408" t="str">
        <f t="shared" ref="DIG4:DKR4" ca="1" si="51">IFERROR(IF(AND(OFFSET(DIG3,0,-1,1,1)=DATE(YEAR(OFFSET(DIG3,0,-1,1,1)),12,31),
                              OFFSET(DIG3,0,-2,1,1)&lt;&gt;DATE(YEAR(OFFSET(DIG3,0,-1,1,1)),12,31)),
                         "+",""),"")</f>
        <v/>
      </c>
      <c r="DIH4" s="408" t="str">
        <f t="shared" ca="1" si="51"/>
        <v/>
      </c>
      <c r="DII4" s="408" t="str">
        <f t="shared" ca="1" si="51"/>
        <v/>
      </c>
      <c r="DIJ4" s="408" t="str">
        <f t="shared" ca="1" si="51"/>
        <v/>
      </c>
      <c r="DIK4" s="408" t="str">
        <f t="shared" ca="1" si="51"/>
        <v/>
      </c>
      <c r="DIL4" s="408" t="str">
        <f t="shared" ca="1" si="51"/>
        <v/>
      </c>
      <c r="DIM4" s="408" t="str">
        <f t="shared" ca="1" si="51"/>
        <v/>
      </c>
      <c r="DIN4" s="408" t="str">
        <f t="shared" ca="1" si="51"/>
        <v/>
      </c>
      <c r="DIO4" s="408" t="str">
        <f t="shared" ca="1" si="51"/>
        <v/>
      </c>
      <c r="DIP4" s="408" t="str">
        <f t="shared" ca="1" si="51"/>
        <v/>
      </c>
      <c r="DIQ4" s="408" t="str">
        <f t="shared" ca="1" si="51"/>
        <v/>
      </c>
      <c r="DIR4" s="408" t="str">
        <f t="shared" ca="1" si="51"/>
        <v/>
      </c>
      <c r="DIS4" s="408" t="str">
        <f t="shared" ca="1" si="51"/>
        <v/>
      </c>
      <c r="DIT4" s="408" t="str">
        <f t="shared" ca="1" si="51"/>
        <v/>
      </c>
      <c r="DIU4" s="408" t="str">
        <f t="shared" ca="1" si="51"/>
        <v/>
      </c>
      <c r="DIV4" s="408" t="str">
        <f t="shared" ca="1" si="51"/>
        <v/>
      </c>
      <c r="DIW4" s="408" t="str">
        <f t="shared" ca="1" si="51"/>
        <v/>
      </c>
      <c r="DIX4" s="408" t="str">
        <f t="shared" ca="1" si="51"/>
        <v/>
      </c>
      <c r="DIY4" s="408" t="str">
        <f t="shared" ca="1" si="51"/>
        <v/>
      </c>
      <c r="DIZ4" s="408" t="str">
        <f t="shared" ca="1" si="51"/>
        <v/>
      </c>
      <c r="DJA4" s="408" t="str">
        <f t="shared" ca="1" si="51"/>
        <v/>
      </c>
      <c r="DJB4" s="408" t="str">
        <f t="shared" ca="1" si="51"/>
        <v/>
      </c>
      <c r="DJC4" s="408" t="str">
        <f t="shared" ca="1" si="51"/>
        <v/>
      </c>
      <c r="DJD4" s="408" t="str">
        <f t="shared" ca="1" si="51"/>
        <v/>
      </c>
      <c r="DJE4" s="408" t="str">
        <f t="shared" ca="1" si="51"/>
        <v/>
      </c>
      <c r="DJF4" s="408" t="str">
        <f t="shared" ca="1" si="51"/>
        <v/>
      </c>
      <c r="DJG4" s="408" t="str">
        <f t="shared" ca="1" si="51"/>
        <v/>
      </c>
      <c r="DJH4" s="408" t="str">
        <f t="shared" ca="1" si="51"/>
        <v/>
      </c>
      <c r="DJI4" s="408" t="str">
        <f t="shared" ca="1" si="51"/>
        <v/>
      </c>
      <c r="DJJ4" s="408" t="str">
        <f t="shared" ca="1" si="51"/>
        <v/>
      </c>
      <c r="DJK4" s="408" t="str">
        <f t="shared" ca="1" si="51"/>
        <v/>
      </c>
      <c r="DJL4" s="408" t="str">
        <f t="shared" ca="1" si="51"/>
        <v/>
      </c>
      <c r="DJM4" s="408" t="str">
        <f t="shared" ca="1" si="51"/>
        <v/>
      </c>
      <c r="DJN4" s="408" t="str">
        <f t="shared" ca="1" si="51"/>
        <v/>
      </c>
      <c r="DJO4" s="408" t="str">
        <f t="shared" ca="1" si="51"/>
        <v/>
      </c>
      <c r="DJP4" s="408" t="str">
        <f t="shared" ca="1" si="51"/>
        <v/>
      </c>
      <c r="DJQ4" s="408" t="str">
        <f t="shared" ca="1" si="51"/>
        <v/>
      </c>
      <c r="DJR4" s="408" t="str">
        <f t="shared" ca="1" si="51"/>
        <v/>
      </c>
      <c r="DJS4" s="408" t="str">
        <f t="shared" ca="1" si="51"/>
        <v/>
      </c>
      <c r="DJT4" s="408" t="str">
        <f t="shared" ca="1" si="51"/>
        <v/>
      </c>
      <c r="DJU4" s="408" t="str">
        <f t="shared" ca="1" si="51"/>
        <v/>
      </c>
      <c r="DJV4" s="408" t="str">
        <f t="shared" ca="1" si="51"/>
        <v/>
      </c>
      <c r="DJW4" s="408" t="str">
        <f t="shared" ca="1" si="51"/>
        <v/>
      </c>
      <c r="DJX4" s="408" t="str">
        <f t="shared" ca="1" si="51"/>
        <v/>
      </c>
      <c r="DJY4" s="408" t="str">
        <f t="shared" ca="1" si="51"/>
        <v/>
      </c>
      <c r="DJZ4" s="408" t="str">
        <f t="shared" ca="1" si="51"/>
        <v/>
      </c>
      <c r="DKA4" s="408" t="str">
        <f t="shared" ca="1" si="51"/>
        <v/>
      </c>
      <c r="DKB4" s="408" t="str">
        <f t="shared" ca="1" si="51"/>
        <v/>
      </c>
      <c r="DKC4" s="408" t="str">
        <f t="shared" ca="1" si="51"/>
        <v/>
      </c>
      <c r="DKD4" s="408" t="str">
        <f t="shared" ca="1" si="51"/>
        <v/>
      </c>
      <c r="DKE4" s="408" t="str">
        <f t="shared" ca="1" si="51"/>
        <v/>
      </c>
      <c r="DKF4" s="408" t="str">
        <f t="shared" ca="1" si="51"/>
        <v/>
      </c>
      <c r="DKG4" s="408" t="str">
        <f t="shared" ca="1" si="51"/>
        <v/>
      </c>
      <c r="DKH4" s="408" t="str">
        <f t="shared" ca="1" si="51"/>
        <v/>
      </c>
      <c r="DKI4" s="408" t="str">
        <f t="shared" ca="1" si="51"/>
        <v/>
      </c>
      <c r="DKJ4" s="408" t="str">
        <f t="shared" ca="1" si="51"/>
        <v/>
      </c>
      <c r="DKK4" s="408" t="str">
        <f t="shared" ca="1" si="51"/>
        <v/>
      </c>
      <c r="DKL4" s="408" t="str">
        <f t="shared" ca="1" si="51"/>
        <v/>
      </c>
      <c r="DKM4" s="408" t="str">
        <f t="shared" ca="1" si="51"/>
        <v/>
      </c>
      <c r="DKN4" s="408" t="str">
        <f t="shared" ca="1" si="51"/>
        <v/>
      </c>
      <c r="DKO4" s="408" t="str">
        <f t="shared" ca="1" si="51"/>
        <v/>
      </c>
      <c r="DKP4" s="408" t="str">
        <f t="shared" ca="1" si="51"/>
        <v/>
      </c>
      <c r="DKQ4" s="408" t="str">
        <f t="shared" ca="1" si="51"/>
        <v/>
      </c>
      <c r="DKR4" s="408" t="str">
        <f t="shared" ca="1" si="51"/>
        <v/>
      </c>
      <c r="DKS4" s="408" t="str">
        <f t="shared" ref="DKS4:DND4" ca="1" si="52">IFERROR(IF(AND(OFFSET(DKS3,0,-1,1,1)=DATE(YEAR(OFFSET(DKS3,0,-1,1,1)),12,31),
                              OFFSET(DKS3,0,-2,1,1)&lt;&gt;DATE(YEAR(OFFSET(DKS3,0,-1,1,1)),12,31)),
                         "+",""),"")</f>
        <v/>
      </c>
      <c r="DKT4" s="408" t="str">
        <f t="shared" ca="1" si="52"/>
        <v/>
      </c>
      <c r="DKU4" s="408" t="str">
        <f t="shared" ca="1" si="52"/>
        <v/>
      </c>
      <c r="DKV4" s="408" t="str">
        <f t="shared" ca="1" si="52"/>
        <v/>
      </c>
      <c r="DKW4" s="408" t="str">
        <f t="shared" ca="1" si="52"/>
        <v/>
      </c>
      <c r="DKX4" s="408" t="str">
        <f t="shared" ca="1" si="52"/>
        <v/>
      </c>
      <c r="DKY4" s="408" t="str">
        <f t="shared" ca="1" si="52"/>
        <v/>
      </c>
      <c r="DKZ4" s="408" t="str">
        <f t="shared" ca="1" si="52"/>
        <v/>
      </c>
      <c r="DLA4" s="408" t="str">
        <f t="shared" ca="1" si="52"/>
        <v/>
      </c>
      <c r="DLB4" s="408" t="str">
        <f t="shared" ca="1" si="52"/>
        <v/>
      </c>
      <c r="DLC4" s="408" t="str">
        <f t="shared" ca="1" si="52"/>
        <v/>
      </c>
      <c r="DLD4" s="408" t="str">
        <f t="shared" ca="1" si="52"/>
        <v/>
      </c>
      <c r="DLE4" s="408" t="str">
        <f t="shared" ca="1" si="52"/>
        <v/>
      </c>
      <c r="DLF4" s="408" t="str">
        <f t="shared" ca="1" si="52"/>
        <v/>
      </c>
      <c r="DLG4" s="408" t="str">
        <f t="shared" ca="1" si="52"/>
        <v/>
      </c>
      <c r="DLH4" s="408" t="str">
        <f t="shared" ca="1" si="52"/>
        <v/>
      </c>
      <c r="DLI4" s="408" t="str">
        <f t="shared" ca="1" si="52"/>
        <v/>
      </c>
      <c r="DLJ4" s="408" t="str">
        <f t="shared" ca="1" si="52"/>
        <v/>
      </c>
      <c r="DLK4" s="408" t="str">
        <f t="shared" ca="1" si="52"/>
        <v/>
      </c>
      <c r="DLL4" s="408" t="str">
        <f t="shared" ca="1" si="52"/>
        <v/>
      </c>
      <c r="DLM4" s="408" t="str">
        <f t="shared" ca="1" si="52"/>
        <v/>
      </c>
      <c r="DLN4" s="408" t="str">
        <f t="shared" ca="1" si="52"/>
        <v/>
      </c>
      <c r="DLO4" s="408" t="str">
        <f t="shared" ca="1" si="52"/>
        <v/>
      </c>
      <c r="DLP4" s="408" t="str">
        <f t="shared" ca="1" si="52"/>
        <v/>
      </c>
      <c r="DLQ4" s="408" t="str">
        <f t="shared" ca="1" si="52"/>
        <v/>
      </c>
      <c r="DLR4" s="408" t="str">
        <f t="shared" ca="1" si="52"/>
        <v/>
      </c>
      <c r="DLS4" s="408" t="str">
        <f t="shared" ca="1" si="52"/>
        <v/>
      </c>
      <c r="DLT4" s="408" t="str">
        <f t="shared" ca="1" si="52"/>
        <v/>
      </c>
      <c r="DLU4" s="408" t="str">
        <f t="shared" ca="1" si="52"/>
        <v/>
      </c>
      <c r="DLV4" s="408" t="str">
        <f t="shared" ca="1" si="52"/>
        <v/>
      </c>
      <c r="DLW4" s="408" t="str">
        <f t="shared" ca="1" si="52"/>
        <v/>
      </c>
      <c r="DLX4" s="408" t="str">
        <f t="shared" ca="1" si="52"/>
        <v/>
      </c>
      <c r="DLY4" s="408" t="str">
        <f t="shared" ca="1" si="52"/>
        <v/>
      </c>
      <c r="DLZ4" s="408" t="str">
        <f t="shared" ca="1" si="52"/>
        <v/>
      </c>
      <c r="DMA4" s="408" t="str">
        <f t="shared" ca="1" si="52"/>
        <v/>
      </c>
      <c r="DMB4" s="408" t="str">
        <f t="shared" ca="1" si="52"/>
        <v/>
      </c>
      <c r="DMC4" s="408" t="str">
        <f t="shared" ca="1" si="52"/>
        <v/>
      </c>
      <c r="DMD4" s="408" t="str">
        <f t="shared" ca="1" si="52"/>
        <v/>
      </c>
      <c r="DME4" s="408" t="str">
        <f t="shared" ca="1" si="52"/>
        <v/>
      </c>
      <c r="DMF4" s="408" t="str">
        <f t="shared" ca="1" si="52"/>
        <v/>
      </c>
      <c r="DMG4" s="408" t="str">
        <f t="shared" ca="1" si="52"/>
        <v/>
      </c>
      <c r="DMH4" s="408" t="str">
        <f t="shared" ca="1" si="52"/>
        <v/>
      </c>
      <c r="DMI4" s="408" t="str">
        <f t="shared" ca="1" si="52"/>
        <v/>
      </c>
      <c r="DMJ4" s="408" t="str">
        <f t="shared" ca="1" si="52"/>
        <v/>
      </c>
      <c r="DMK4" s="408" t="str">
        <f t="shared" ca="1" si="52"/>
        <v/>
      </c>
      <c r="DML4" s="408" t="str">
        <f t="shared" ca="1" si="52"/>
        <v/>
      </c>
      <c r="DMM4" s="408" t="str">
        <f t="shared" ca="1" si="52"/>
        <v/>
      </c>
      <c r="DMN4" s="408" t="str">
        <f t="shared" ca="1" si="52"/>
        <v/>
      </c>
      <c r="DMO4" s="408" t="str">
        <f t="shared" ca="1" si="52"/>
        <v/>
      </c>
      <c r="DMP4" s="408" t="str">
        <f t="shared" ca="1" si="52"/>
        <v/>
      </c>
      <c r="DMQ4" s="408" t="str">
        <f t="shared" ca="1" si="52"/>
        <v/>
      </c>
      <c r="DMR4" s="408" t="str">
        <f t="shared" ca="1" si="52"/>
        <v/>
      </c>
      <c r="DMS4" s="408" t="str">
        <f t="shared" ca="1" si="52"/>
        <v/>
      </c>
      <c r="DMT4" s="408" t="str">
        <f t="shared" ca="1" si="52"/>
        <v/>
      </c>
      <c r="DMU4" s="408" t="str">
        <f t="shared" ca="1" si="52"/>
        <v/>
      </c>
      <c r="DMV4" s="408" t="str">
        <f t="shared" ca="1" si="52"/>
        <v/>
      </c>
      <c r="DMW4" s="408" t="str">
        <f t="shared" ca="1" si="52"/>
        <v/>
      </c>
      <c r="DMX4" s="408" t="str">
        <f t="shared" ca="1" si="52"/>
        <v/>
      </c>
      <c r="DMY4" s="408" t="str">
        <f t="shared" ca="1" si="52"/>
        <v/>
      </c>
      <c r="DMZ4" s="408" t="str">
        <f t="shared" ca="1" si="52"/>
        <v/>
      </c>
      <c r="DNA4" s="408" t="str">
        <f t="shared" ca="1" si="52"/>
        <v/>
      </c>
      <c r="DNB4" s="408" t="str">
        <f t="shared" ca="1" si="52"/>
        <v/>
      </c>
      <c r="DNC4" s="408" t="str">
        <f t="shared" ca="1" si="52"/>
        <v/>
      </c>
      <c r="DND4" s="408" t="str">
        <f t="shared" ca="1" si="52"/>
        <v/>
      </c>
      <c r="DNE4" s="408" t="str">
        <f t="shared" ref="DNE4:DPP4" ca="1" si="53">IFERROR(IF(AND(OFFSET(DNE3,0,-1,1,1)=DATE(YEAR(OFFSET(DNE3,0,-1,1,1)),12,31),
                              OFFSET(DNE3,0,-2,1,1)&lt;&gt;DATE(YEAR(OFFSET(DNE3,0,-1,1,1)),12,31)),
                         "+",""),"")</f>
        <v/>
      </c>
      <c r="DNF4" s="408" t="str">
        <f t="shared" ca="1" si="53"/>
        <v/>
      </c>
      <c r="DNG4" s="408" t="str">
        <f t="shared" ca="1" si="53"/>
        <v/>
      </c>
      <c r="DNH4" s="408" t="str">
        <f t="shared" ca="1" si="53"/>
        <v/>
      </c>
      <c r="DNI4" s="408" t="str">
        <f t="shared" ca="1" si="53"/>
        <v/>
      </c>
      <c r="DNJ4" s="408" t="str">
        <f t="shared" ca="1" si="53"/>
        <v/>
      </c>
      <c r="DNK4" s="408" t="str">
        <f t="shared" ca="1" si="53"/>
        <v/>
      </c>
      <c r="DNL4" s="408" t="str">
        <f t="shared" ca="1" si="53"/>
        <v/>
      </c>
      <c r="DNM4" s="408" t="str">
        <f t="shared" ca="1" si="53"/>
        <v/>
      </c>
      <c r="DNN4" s="408" t="str">
        <f t="shared" ca="1" si="53"/>
        <v/>
      </c>
      <c r="DNO4" s="408" t="str">
        <f t="shared" ca="1" si="53"/>
        <v/>
      </c>
      <c r="DNP4" s="408" t="str">
        <f t="shared" ca="1" si="53"/>
        <v/>
      </c>
      <c r="DNQ4" s="408" t="str">
        <f t="shared" ca="1" si="53"/>
        <v/>
      </c>
      <c r="DNR4" s="408" t="str">
        <f t="shared" ca="1" si="53"/>
        <v/>
      </c>
      <c r="DNS4" s="408" t="str">
        <f t="shared" ca="1" si="53"/>
        <v/>
      </c>
      <c r="DNT4" s="408" t="str">
        <f t="shared" ca="1" si="53"/>
        <v/>
      </c>
      <c r="DNU4" s="408" t="str">
        <f t="shared" ca="1" si="53"/>
        <v/>
      </c>
      <c r="DNV4" s="408" t="str">
        <f t="shared" ca="1" si="53"/>
        <v/>
      </c>
      <c r="DNW4" s="408" t="str">
        <f t="shared" ca="1" si="53"/>
        <v/>
      </c>
      <c r="DNX4" s="408" t="str">
        <f t="shared" ca="1" si="53"/>
        <v/>
      </c>
      <c r="DNY4" s="408" t="str">
        <f t="shared" ca="1" si="53"/>
        <v/>
      </c>
      <c r="DNZ4" s="408" t="str">
        <f t="shared" ca="1" si="53"/>
        <v/>
      </c>
      <c r="DOA4" s="408" t="str">
        <f t="shared" ca="1" si="53"/>
        <v/>
      </c>
      <c r="DOB4" s="408" t="str">
        <f t="shared" ca="1" si="53"/>
        <v/>
      </c>
      <c r="DOC4" s="408" t="str">
        <f t="shared" ca="1" si="53"/>
        <v/>
      </c>
      <c r="DOD4" s="408" t="str">
        <f t="shared" ca="1" si="53"/>
        <v/>
      </c>
      <c r="DOE4" s="408" t="str">
        <f t="shared" ca="1" si="53"/>
        <v/>
      </c>
      <c r="DOF4" s="408" t="str">
        <f t="shared" ca="1" si="53"/>
        <v/>
      </c>
      <c r="DOG4" s="408" t="str">
        <f t="shared" ca="1" si="53"/>
        <v/>
      </c>
      <c r="DOH4" s="408" t="str">
        <f t="shared" ca="1" si="53"/>
        <v/>
      </c>
      <c r="DOI4" s="408" t="str">
        <f t="shared" ca="1" si="53"/>
        <v/>
      </c>
      <c r="DOJ4" s="408" t="str">
        <f t="shared" ca="1" si="53"/>
        <v/>
      </c>
      <c r="DOK4" s="408" t="str">
        <f t="shared" ca="1" si="53"/>
        <v/>
      </c>
      <c r="DOL4" s="408" t="str">
        <f t="shared" ca="1" si="53"/>
        <v/>
      </c>
      <c r="DOM4" s="408" t="str">
        <f t="shared" ca="1" si="53"/>
        <v/>
      </c>
      <c r="DON4" s="408" t="str">
        <f t="shared" ca="1" si="53"/>
        <v/>
      </c>
      <c r="DOO4" s="408" t="str">
        <f t="shared" ca="1" si="53"/>
        <v/>
      </c>
      <c r="DOP4" s="408" t="str">
        <f t="shared" ca="1" si="53"/>
        <v/>
      </c>
      <c r="DOQ4" s="408" t="str">
        <f t="shared" ca="1" si="53"/>
        <v/>
      </c>
      <c r="DOR4" s="408" t="str">
        <f t="shared" ca="1" si="53"/>
        <v/>
      </c>
      <c r="DOS4" s="408" t="str">
        <f t="shared" ca="1" si="53"/>
        <v/>
      </c>
      <c r="DOT4" s="408" t="str">
        <f t="shared" ca="1" si="53"/>
        <v/>
      </c>
      <c r="DOU4" s="408" t="str">
        <f t="shared" ca="1" si="53"/>
        <v/>
      </c>
      <c r="DOV4" s="408" t="str">
        <f t="shared" ca="1" si="53"/>
        <v/>
      </c>
      <c r="DOW4" s="408" t="str">
        <f t="shared" ca="1" si="53"/>
        <v/>
      </c>
      <c r="DOX4" s="408" t="str">
        <f t="shared" ca="1" si="53"/>
        <v/>
      </c>
      <c r="DOY4" s="408" t="str">
        <f t="shared" ca="1" si="53"/>
        <v/>
      </c>
      <c r="DOZ4" s="408" t="str">
        <f t="shared" ca="1" si="53"/>
        <v/>
      </c>
      <c r="DPA4" s="408" t="str">
        <f t="shared" ca="1" si="53"/>
        <v/>
      </c>
      <c r="DPB4" s="408" t="str">
        <f t="shared" ca="1" si="53"/>
        <v/>
      </c>
      <c r="DPC4" s="408" t="str">
        <f t="shared" ca="1" si="53"/>
        <v/>
      </c>
      <c r="DPD4" s="408" t="str">
        <f t="shared" ca="1" si="53"/>
        <v/>
      </c>
      <c r="DPE4" s="408" t="str">
        <f t="shared" ca="1" si="53"/>
        <v/>
      </c>
      <c r="DPF4" s="408" t="str">
        <f t="shared" ca="1" si="53"/>
        <v/>
      </c>
      <c r="DPG4" s="408" t="str">
        <f t="shared" ca="1" si="53"/>
        <v/>
      </c>
      <c r="DPH4" s="408" t="str">
        <f t="shared" ca="1" si="53"/>
        <v/>
      </c>
      <c r="DPI4" s="408" t="str">
        <f t="shared" ca="1" si="53"/>
        <v/>
      </c>
      <c r="DPJ4" s="408" t="str">
        <f t="shared" ca="1" si="53"/>
        <v/>
      </c>
      <c r="DPK4" s="408" t="str">
        <f t="shared" ca="1" si="53"/>
        <v/>
      </c>
      <c r="DPL4" s="408" t="str">
        <f t="shared" ca="1" si="53"/>
        <v/>
      </c>
      <c r="DPM4" s="408" t="str">
        <f t="shared" ca="1" si="53"/>
        <v/>
      </c>
      <c r="DPN4" s="408" t="str">
        <f t="shared" ca="1" si="53"/>
        <v/>
      </c>
      <c r="DPO4" s="408" t="str">
        <f t="shared" ca="1" si="53"/>
        <v/>
      </c>
      <c r="DPP4" s="408" t="str">
        <f t="shared" ca="1" si="53"/>
        <v/>
      </c>
      <c r="DPQ4" s="408" t="str">
        <f t="shared" ref="DPQ4:DSB4" ca="1" si="54">IFERROR(IF(AND(OFFSET(DPQ3,0,-1,1,1)=DATE(YEAR(OFFSET(DPQ3,0,-1,1,1)),12,31),
                              OFFSET(DPQ3,0,-2,1,1)&lt;&gt;DATE(YEAR(OFFSET(DPQ3,0,-1,1,1)),12,31)),
                         "+",""),"")</f>
        <v/>
      </c>
      <c r="DPR4" s="408" t="str">
        <f t="shared" ca="1" si="54"/>
        <v/>
      </c>
      <c r="DPS4" s="408" t="str">
        <f t="shared" ca="1" si="54"/>
        <v/>
      </c>
      <c r="DPT4" s="408" t="str">
        <f t="shared" ca="1" si="54"/>
        <v/>
      </c>
      <c r="DPU4" s="408" t="str">
        <f t="shared" ca="1" si="54"/>
        <v/>
      </c>
      <c r="DPV4" s="408" t="str">
        <f t="shared" ca="1" si="54"/>
        <v/>
      </c>
      <c r="DPW4" s="408" t="str">
        <f t="shared" ca="1" si="54"/>
        <v/>
      </c>
      <c r="DPX4" s="408" t="str">
        <f t="shared" ca="1" si="54"/>
        <v/>
      </c>
      <c r="DPY4" s="408" t="str">
        <f t="shared" ca="1" si="54"/>
        <v/>
      </c>
      <c r="DPZ4" s="408" t="str">
        <f t="shared" ca="1" si="54"/>
        <v/>
      </c>
      <c r="DQA4" s="408" t="str">
        <f t="shared" ca="1" si="54"/>
        <v/>
      </c>
      <c r="DQB4" s="408" t="str">
        <f t="shared" ca="1" si="54"/>
        <v/>
      </c>
      <c r="DQC4" s="408" t="str">
        <f t="shared" ca="1" si="54"/>
        <v/>
      </c>
      <c r="DQD4" s="408" t="str">
        <f t="shared" ca="1" si="54"/>
        <v/>
      </c>
      <c r="DQE4" s="408" t="str">
        <f t="shared" ca="1" si="54"/>
        <v/>
      </c>
      <c r="DQF4" s="408" t="str">
        <f t="shared" ca="1" si="54"/>
        <v/>
      </c>
      <c r="DQG4" s="408" t="str">
        <f t="shared" ca="1" si="54"/>
        <v/>
      </c>
      <c r="DQH4" s="408" t="str">
        <f t="shared" ca="1" si="54"/>
        <v/>
      </c>
      <c r="DQI4" s="408" t="str">
        <f t="shared" ca="1" si="54"/>
        <v/>
      </c>
      <c r="DQJ4" s="408" t="str">
        <f t="shared" ca="1" si="54"/>
        <v/>
      </c>
      <c r="DQK4" s="408" t="str">
        <f t="shared" ca="1" si="54"/>
        <v/>
      </c>
      <c r="DQL4" s="408" t="str">
        <f t="shared" ca="1" si="54"/>
        <v/>
      </c>
      <c r="DQM4" s="408" t="str">
        <f t="shared" ca="1" si="54"/>
        <v/>
      </c>
      <c r="DQN4" s="408" t="str">
        <f t="shared" ca="1" si="54"/>
        <v/>
      </c>
      <c r="DQO4" s="408" t="str">
        <f t="shared" ca="1" si="54"/>
        <v/>
      </c>
      <c r="DQP4" s="408" t="str">
        <f t="shared" ca="1" si="54"/>
        <v/>
      </c>
      <c r="DQQ4" s="408" t="str">
        <f t="shared" ca="1" si="54"/>
        <v/>
      </c>
      <c r="DQR4" s="408" t="str">
        <f t="shared" ca="1" si="54"/>
        <v/>
      </c>
      <c r="DQS4" s="408" t="str">
        <f t="shared" ca="1" si="54"/>
        <v/>
      </c>
      <c r="DQT4" s="408" t="str">
        <f t="shared" ca="1" si="54"/>
        <v/>
      </c>
      <c r="DQU4" s="408" t="str">
        <f t="shared" ca="1" si="54"/>
        <v/>
      </c>
      <c r="DQV4" s="408" t="str">
        <f t="shared" ca="1" si="54"/>
        <v/>
      </c>
      <c r="DQW4" s="408" t="str">
        <f t="shared" ca="1" si="54"/>
        <v/>
      </c>
      <c r="DQX4" s="408" t="str">
        <f t="shared" ca="1" si="54"/>
        <v/>
      </c>
      <c r="DQY4" s="408" t="str">
        <f t="shared" ca="1" si="54"/>
        <v/>
      </c>
      <c r="DQZ4" s="408" t="str">
        <f t="shared" ca="1" si="54"/>
        <v/>
      </c>
      <c r="DRA4" s="408" t="str">
        <f t="shared" ca="1" si="54"/>
        <v/>
      </c>
      <c r="DRB4" s="408" t="str">
        <f t="shared" ca="1" si="54"/>
        <v/>
      </c>
      <c r="DRC4" s="408" t="str">
        <f t="shared" ca="1" si="54"/>
        <v/>
      </c>
      <c r="DRD4" s="408" t="str">
        <f t="shared" ca="1" si="54"/>
        <v/>
      </c>
      <c r="DRE4" s="408" t="str">
        <f t="shared" ca="1" si="54"/>
        <v/>
      </c>
      <c r="DRF4" s="408" t="str">
        <f t="shared" ca="1" si="54"/>
        <v/>
      </c>
      <c r="DRG4" s="408" t="str">
        <f t="shared" ca="1" si="54"/>
        <v/>
      </c>
      <c r="DRH4" s="408" t="str">
        <f t="shared" ca="1" si="54"/>
        <v/>
      </c>
      <c r="DRI4" s="408" t="str">
        <f t="shared" ca="1" si="54"/>
        <v/>
      </c>
      <c r="DRJ4" s="408" t="str">
        <f t="shared" ca="1" si="54"/>
        <v/>
      </c>
      <c r="DRK4" s="408" t="str">
        <f t="shared" ca="1" si="54"/>
        <v/>
      </c>
      <c r="DRL4" s="408" t="str">
        <f t="shared" ca="1" si="54"/>
        <v/>
      </c>
      <c r="DRM4" s="408" t="str">
        <f t="shared" ca="1" si="54"/>
        <v/>
      </c>
      <c r="DRN4" s="408" t="str">
        <f t="shared" ca="1" si="54"/>
        <v/>
      </c>
      <c r="DRO4" s="408" t="str">
        <f t="shared" ca="1" si="54"/>
        <v/>
      </c>
      <c r="DRP4" s="408" t="str">
        <f t="shared" ca="1" si="54"/>
        <v/>
      </c>
      <c r="DRQ4" s="408" t="str">
        <f t="shared" ca="1" si="54"/>
        <v/>
      </c>
      <c r="DRR4" s="408" t="str">
        <f t="shared" ca="1" si="54"/>
        <v/>
      </c>
      <c r="DRS4" s="408" t="str">
        <f t="shared" ca="1" si="54"/>
        <v/>
      </c>
      <c r="DRT4" s="408" t="str">
        <f t="shared" ca="1" si="54"/>
        <v/>
      </c>
      <c r="DRU4" s="408" t="str">
        <f t="shared" ca="1" si="54"/>
        <v/>
      </c>
      <c r="DRV4" s="408" t="str">
        <f t="shared" ca="1" si="54"/>
        <v/>
      </c>
      <c r="DRW4" s="408" t="str">
        <f t="shared" ca="1" si="54"/>
        <v/>
      </c>
      <c r="DRX4" s="408" t="str">
        <f t="shared" ca="1" si="54"/>
        <v/>
      </c>
      <c r="DRY4" s="408" t="str">
        <f t="shared" ca="1" si="54"/>
        <v/>
      </c>
      <c r="DRZ4" s="408" t="str">
        <f t="shared" ca="1" si="54"/>
        <v/>
      </c>
      <c r="DSA4" s="408" t="str">
        <f t="shared" ca="1" si="54"/>
        <v/>
      </c>
      <c r="DSB4" s="408" t="str">
        <f t="shared" ca="1" si="54"/>
        <v/>
      </c>
      <c r="DSC4" s="408" t="str">
        <f t="shared" ref="DSC4:DUN4" ca="1" si="55">IFERROR(IF(AND(OFFSET(DSC3,0,-1,1,1)=DATE(YEAR(OFFSET(DSC3,0,-1,1,1)),12,31),
                              OFFSET(DSC3,0,-2,1,1)&lt;&gt;DATE(YEAR(OFFSET(DSC3,0,-1,1,1)),12,31)),
                         "+",""),"")</f>
        <v/>
      </c>
      <c r="DSD4" s="408" t="str">
        <f t="shared" ca="1" si="55"/>
        <v/>
      </c>
      <c r="DSE4" s="408" t="str">
        <f t="shared" ca="1" si="55"/>
        <v/>
      </c>
      <c r="DSF4" s="408" t="str">
        <f t="shared" ca="1" si="55"/>
        <v/>
      </c>
      <c r="DSG4" s="408" t="str">
        <f t="shared" ca="1" si="55"/>
        <v/>
      </c>
      <c r="DSH4" s="408" t="str">
        <f t="shared" ca="1" si="55"/>
        <v/>
      </c>
      <c r="DSI4" s="408" t="str">
        <f t="shared" ca="1" si="55"/>
        <v/>
      </c>
      <c r="DSJ4" s="408" t="str">
        <f t="shared" ca="1" si="55"/>
        <v/>
      </c>
      <c r="DSK4" s="408" t="str">
        <f t="shared" ca="1" si="55"/>
        <v/>
      </c>
      <c r="DSL4" s="408" t="str">
        <f t="shared" ca="1" si="55"/>
        <v/>
      </c>
      <c r="DSM4" s="408" t="str">
        <f t="shared" ca="1" si="55"/>
        <v/>
      </c>
      <c r="DSN4" s="408" t="str">
        <f t="shared" ca="1" si="55"/>
        <v/>
      </c>
      <c r="DSO4" s="408" t="str">
        <f t="shared" ca="1" si="55"/>
        <v/>
      </c>
      <c r="DSP4" s="408" t="str">
        <f t="shared" ca="1" si="55"/>
        <v/>
      </c>
      <c r="DSQ4" s="408" t="str">
        <f t="shared" ca="1" si="55"/>
        <v/>
      </c>
      <c r="DSR4" s="408" t="str">
        <f t="shared" ca="1" si="55"/>
        <v/>
      </c>
      <c r="DSS4" s="408" t="str">
        <f t="shared" ca="1" si="55"/>
        <v/>
      </c>
      <c r="DST4" s="408" t="str">
        <f t="shared" ca="1" si="55"/>
        <v/>
      </c>
      <c r="DSU4" s="408" t="str">
        <f t="shared" ca="1" si="55"/>
        <v/>
      </c>
      <c r="DSV4" s="408" t="str">
        <f t="shared" ca="1" si="55"/>
        <v/>
      </c>
      <c r="DSW4" s="408" t="str">
        <f t="shared" ca="1" si="55"/>
        <v/>
      </c>
      <c r="DSX4" s="408" t="str">
        <f t="shared" ca="1" si="55"/>
        <v/>
      </c>
      <c r="DSY4" s="408" t="str">
        <f t="shared" ca="1" si="55"/>
        <v/>
      </c>
      <c r="DSZ4" s="408" t="str">
        <f t="shared" ca="1" si="55"/>
        <v/>
      </c>
      <c r="DTA4" s="408" t="str">
        <f t="shared" ca="1" si="55"/>
        <v/>
      </c>
      <c r="DTB4" s="408" t="str">
        <f t="shared" ca="1" si="55"/>
        <v/>
      </c>
      <c r="DTC4" s="408" t="str">
        <f t="shared" ca="1" si="55"/>
        <v/>
      </c>
      <c r="DTD4" s="408" t="str">
        <f t="shared" ca="1" si="55"/>
        <v/>
      </c>
      <c r="DTE4" s="408" t="str">
        <f t="shared" ca="1" si="55"/>
        <v/>
      </c>
      <c r="DTF4" s="408" t="str">
        <f t="shared" ca="1" si="55"/>
        <v/>
      </c>
      <c r="DTG4" s="408" t="str">
        <f t="shared" ca="1" si="55"/>
        <v/>
      </c>
      <c r="DTH4" s="408" t="str">
        <f t="shared" ca="1" si="55"/>
        <v/>
      </c>
      <c r="DTI4" s="408" t="str">
        <f t="shared" ca="1" si="55"/>
        <v/>
      </c>
      <c r="DTJ4" s="408" t="str">
        <f t="shared" ca="1" si="55"/>
        <v/>
      </c>
      <c r="DTK4" s="408" t="str">
        <f t="shared" ca="1" si="55"/>
        <v/>
      </c>
      <c r="DTL4" s="408" t="str">
        <f t="shared" ca="1" si="55"/>
        <v/>
      </c>
      <c r="DTM4" s="408" t="str">
        <f t="shared" ca="1" si="55"/>
        <v/>
      </c>
      <c r="DTN4" s="408" t="str">
        <f t="shared" ca="1" si="55"/>
        <v/>
      </c>
      <c r="DTO4" s="408" t="str">
        <f t="shared" ca="1" si="55"/>
        <v/>
      </c>
      <c r="DTP4" s="408" t="str">
        <f t="shared" ca="1" si="55"/>
        <v/>
      </c>
      <c r="DTQ4" s="408" t="str">
        <f t="shared" ca="1" si="55"/>
        <v/>
      </c>
      <c r="DTR4" s="408" t="str">
        <f t="shared" ca="1" si="55"/>
        <v/>
      </c>
      <c r="DTS4" s="408" t="str">
        <f t="shared" ca="1" si="55"/>
        <v/>
      </c>
      <c r="DTT4" s="408" t="str">
        <f t="shared" ca="1" si="55"/>
        <v/>
      </c>
      <c r="DTU4" s="408" t="str">
        <f t="shared" ca="1" si="55"/>
        <v/>
      </c>
      <c r="DTV4" s="408" t="str">
        <f t="shared" ca="1" si="55"/>
        <v/>
      </c>
      <c r="DTW4" s="408" t="str">
        <f t="shared" ca="1" si="55"/>
        <v/>
      </c>
      <c r="DTX4" s="408" t="str">
        <f t="shared" ca="1" si="55"/>
        <v/>
      </c>
      <c r="DTY4" s="408" t="str">
        <f t="shared" ca="1" si="55"/>
        <v/>
      </c>
      <c r="DTZ4" s="408" t="str">
        <f t="shared" ca="1" si="55"/>
        <v/>
      </c>
      <c r="DUA4" s="408" t="str">
        <f t="shared" ca="1" si="55"/>
        <v/>
      </c>
      <c r="DUB4" s="408" t="str">
        <f t="shared" ca="1" si="55"/>
        <v/>
      </c>
      <c r="DUC4" s="408" t="str">
        <f t="shared" ca="1" si="55"/>
        <v/>
      </c>
      <c r="DUD4" s="408" t="str">
        <f t="shared" ca="1" si="55"/>
        <v/>
      </c>
      <c r="DUE4" s="408" t="str">
        <f t="shared" ca="1" si="55"/>
        <v/>
      </c>
      <c r="DUF4" s="408" t="str">
        <f t="shared" ca="1" si="55"/>
        <v/>
      </c>
      <c r="DUG4" s="408" t="str">
        <f t="shared" ca="1" si="55"/>
        <v/>
      </c>
      <c r="DUH4" s="408" t="str">
        <f t="shared" ca="1" si="55"/>
        <v/>
      </c>
      <c r="DUI4" s="408" t="str">
        <f t="shared" ca="1" si="55"/>
        <v/>
      </c>
      <c r="DUJ4" s="408" t="str">
        <f t="shared" ca="1" si="55"/>
        <v/>
      </c>
      <c r="DUK4" s="408" t="str">
        <f t="shared" ca="1" si="55"/>
        <v/>
      </c>
      <c r="DUL4" s="408" t="str">
        <f t="shared" ca="1" si="55"/>
        <v/>
      </c>
      <c r="DUM4" s="408" t="str">
        <f t="shared" ca="1" si="55"/>
        <v/>
      </c>
      <c r="DUN4" s="408" t="str">
        <f t="shared" ca="1" si="55"/>
        <v/>
      </c>
      <c r="DUO4" s="408" t="str">
        <f t="shared" ref="DUO4:DWZ4" ca="1" si="56">IFERROR(IF(AND(OFFSET(DUO3,0,-1,1,1)=DATE(YEAR(OFFSET(DUO3,0,-1,1,1)),12,31),
                              OFFSET(DUO3,0,-2,1,1)&lt;&gt;DATE(YEAR(OFFSET(DUO3,0,-1,1,1)),12,31)),
                         "+",""),"")</f>
        <v/>
      </c>
      <c r="DUP4" s="408" t="str">
        <f t="shared" ca="1" si="56"/>
        <v/>
      </c>
      <c r="DUQ4" s="408" t="str">
        <f t="shared" ca="1" si="56"/>
        <v/>
      </c>
      <c r="DUR4" s="408" t="str">
        <f t="shared" ca="1" si="56"/>
        <v/>
      </c>
      <c r="DUS4" s="408" t="str">
        <f t="shared" ca="1" si="56"/>
        <v/>
      </c>
      <c r="DUT4" s="408" t="str">
        <f t="shared" ca="1" si="56"/>
        <v/>
      </c>
      <c r="DUU4" s="408" t="str">
        <f t="shared" ca="1" si="56"/>
        <v/>
      </c>
      <c r="DUV4" s="408" t="str">
        <f t="shared" ca="1" si="56"/>
        <v/>
      </c>
      <c r="DUW4" s="408" t="str">
        <f t="shared" ca="1" si="56"/>
        <v/>
      </c>
      <c r="DUX4" s="408" t="str">
        <f t="shared" ca="1" si="56"/>
        <v/>
      </c>
      <c r="DUY4" s="408" t="str">
        <f t="shared" ca="1" si="56"/>
        <v/>
      </c>
      <c r="DUZ4" s="408" t="str">
        <f t="shared" ca="1" si="56"/>
        <v/>
      </c>
      <c r="DVA4" s="408" t="str">
        <f t="shared" ca="1" si="56"/>
        <v/>
      </c>
      <c r="DVB4" s="408" t="str">
        <f t="shared" ca="1" si="56"/>
        <v/>
      </c>
      <c r="DVC4" s="408" t="str">
        <f t="shared" ca="1" si="56"/>
        <v/>
      </c>
      <c r="DVD4" s="408" t="str">
        <f t="shared" ca="1" si="56"/>
        <v/>
      </c>
      <c r="DVE4" s="408" t="str">
        <f t="shared" ca="1" si="56"/>
        <v/>
      </c>
      <c r="DVF4" s="408" t="str">
        <f t="shared" ca="1" si="56"/>
        <v/>
      </c>
      <c r="DVG4" s="408" t="str">
        <f t="shared" ca="1" si="56"/>
        <v/>
      </c>
      <c r="DVH4" s="408" t="str">
        <f t="shared" ca="1" si="56"/>
        <v/>
      </c>
      <c r="DVI4" s="408" t="str">
        <f t="shared" ca="1" si="56"/>
        <v/>
      </c>
      <c r="DVJ4" s="408" t="str">
        <f t="shared" ca="1" si="56"/>
        <v/>
      </c>
      <c r="DVK4" s="408" t="str">
        <f t="shared" ca="1" si="56"/>
        <v/>
      </c>
      <c r="DVL4" s="408" t="str">
        <f t="shared" ca="1" si="56"/>
        <v/>
      </c>
      <c r="DVM4" s="408" t="str">
        <f t="shared" ca="1" si="56"/>
        <v/>
      </c>
      <c r="DVN4" s="408" t="str">
        <f t="shared" ca="1" si="56"/>
        <v/>
      </c>
      <c r="DVO4" s="408" t="str">
        <f t="shared" ca="1" si="56"/>
        <v/>
      </c>
      <c r="DVP4" s="408" t="str">
        <f t="shared" ca="1" si="56"/>
        <v/>
      </c>
      <c r="DVQ4" s="408" t="str">
        <f t="shared" ca="1" si="56"/>
        <v/>
      </c>
      <c r="DVR4" s="408" t="str">
        <f t="shared" ca="1" si="56"/>
        <v/>
      </c>
      <c r="DVS4" s="408" t="str">
        <f t="shared" ca="1" si="56"/>
        <v/>
      </c>
      <c r="DVT4" s="408" t="str">
        <f t="shared" ca="1" si="56"/>
        <v/>
      </c>
      <c r="DVU4" s="408" t="str">
        <f t="shared" ca="1" si="56"/>
        <v/>
      </c>
      <c r="DVV4" s="408" t="str">
        <f t="shared" ca="1" si="56"/>
        <v/>
      </c>
      <c r="DVW4" s="408" t="str">
        <f t="shared" ca="1" si="56"/>
        <v/>
      </c>
      <c r="DVX4" s="408" t="str">
        <f t="shared" ca="1" si="56"/>
        <v/>
      </c>
      <c r="DVY4" s="408" t="str">
        <f t="shared" ca="1" si="56"/>
        <v/>
      </c>
      <c r="DVZ4" s="408" t="str">
        <f t="shared" ca="1" si="56"/>
        <v/>
      </c>
      <c r="DWA4" s="408" t="str">
        <f t="shared" ca="1" si="56"/>
        <v/>
      </c>
      <c r="DWB4" s="408" t="str">
        <f t="shared" ca="1" si="56"/>
        <v/>
      </c>
      <c r="DWC4" s="408" t="str">
        <f t="shared" ca="1" si="56"/>
        <v/>
      </c>
      <c r="DWD4" s="408" t="str">
        <f t="shared" ca="1" si="56"/>
        <v/>
      </c>
      <c r="DWE4" s="408" t="str">
        <f t="shared" ca="1" si="56"/>
        <v/>
      </c>
      <c r="DWF4" s="408" t="str">
        <f t="shared" ca="1" si="56"/>
        <v/>
      </c>
      <c r="DWG4" s="408" t="str">
        <f t="shared" ca="1" si="56"/>
        <v/>
      </c>
      <c r="DWH4" s="408" t="str">
        <f t="shared" ca="1" si="56"/>
        <v/>
      </c>
      <c r="DWI4" s="408" t="str">
        <f t="shared" ca="1" si="56"/>
        <v/>
      </c>
      <c r="DWJ4" s="408" t="str">
        <f t="shared" ca="1" si="56"/>
        <v/>
      </c>
      <c r="DWK4" s="408" t="str">
        <f t="shared" ca="1" si="56"/>
        <v/>
      </c>
      <c r="DWL4" s="408" t="str">
        <f t="shared" ca="1" si="56"/>
        <v/>
      </c>
      <c r="DWM4" s="408" t="str">
        <f t="shared" ca="1" si="56"/>
        <v/>
      </c>
      <c r="DWN4" s="408" t="str">
        <f t="shared" ca="1" si="56"/>
        <v/>
      </c>
      <c r="DWO4" s="408" t="str">
        <f t="shared" ca="1" si="56"/>
        <v/>
      </c>
      <c r="DWP4" s="408" t="str">
        <f t="shared" ca="1" si="56"/>
        <v/>
      </c>
      <c r="DWQ4" s="408" t="str">
        <f t="shared" ca="1" si="56"/>
        <v/>
      </c>
      <c r="DWR4" s="408" t="str">
        <f t="shared" ca="1" si="56"/>
        <v/>
      </c>
      <c r="DWS4" s="408" t="str">
        <f t="shared" ca="1" si="56"/>
        <v/>
      </c>
      <c r="DWT4" s="408" t="str">
        <f t="shared" ca="1" si="56"/>
        <v/>
      </c>
      <c r="DWU4" s="408" t="str">
        <f t="shared" ca="1" si="56"/>
        <v/>
      </c>
      <c r="DWV4" s="408" t="str">
        <f t="shared" ca="1" si="56"/>
        <v/>
      </c>
      <c r="DWW4" s="408" t="str">
        <f t="shared" ca="1" si="56"/>
        <v/>
      </c>
      <c r="DWX4" s="408" t="str">
        <f t="shared" ca="1" si="56"/>
        <v/>
      </c>
      <c r="DWY4" s="408" t="str">
        <f t="shared" ca="1" si="56"/>
        <v/>
      </c>
      <c r="DWZ4" s="408" t="str">
        <f t="shared" ca="1" si="56"/>
        <v/>
      </c>
      <c r="DXA4" s="408" t="str">
        <f t="shared" ref="DXA4:DZL4" ca="1" si="57">IFERROR(IF(AND(OFFSET(DXA3,0,-1,1,1)=DATE(YEAR(OFFSET(DXA3,0,-1,1,1)),12,31),
                              OFFSET(DXA3,0,-2,1,1)&lt;&gt;DATE(YEAR(OFFSET(DXA3,0,-1,1,1)),12,31)),
                         "+",""),"")</f>
        <v/>
      </c>
      <c r="DXB4" s="408" t="str">
        <f t="shared" ca="1" si="57"/>
        <v/>
      </c>
      <c r="DXC4" s="408" t="str">
        <f t="shared" ca="1" si="57"/>
        <v/>
      </c>
      <c r="DXD4" s="408" t="str">
        <f t="shared" ca="1" si="57"/>
        <v/>
      </c>
      <c r="DXE4" s="408" t="str">
        <f t="shared" ca="1" si="57"/>
        <v/>
      </c>
      <c r="DXF4" s="408" t="str">
        <f t="shared" ca="1" si="57"/>
        <v/>
      </c>
      <c r="DXG4" s="408" t="str">
        <f t="shared" ca="1" si="57"/>
        <v/>
      </c>
      <c r="DXH4" s="408" t="str">
        <f t="shared" ca="1" si="57"/>
        <v/>
      </c>
      <c r="DXI4" s="408" t="str">
        <f t="shared" ca="1" si="57"/>
        <v/>
      </c>
      <c r="DXJ4" s="408" t="str">
        <f t="shared" ca="1" si="57"/>
        <v/>
      </c>
      <c r="DXK4" s="408" t="str">
        <f t="shared" ca="1" si="57"/>
        <v/>
      </c>
      <c r="DXL4" s="408" t="str">
        <f t="shared" ca="1" si="57"/>
        <v/>
      </c>
      <c r="DXM4" s="408" t="str">
        <f t="shared" ca="1" si="57"/>
        <v/>
      </c>
      <c r="DXN4" s="408" t="str">
        <f t="shared" ca="1" si="57"/>
        <v/>
      </c>
      <c r="DXO4" s="408" t="str">
        <f t="shared" ca="1" si="57"/>
        <v/>
      </c>
      <c r="DXP4" s="408" t="str">
        <f t="shared" ca="1" si="57"/>
        <v/>
      </c>
      <c r="DXQ4" s="408" t="str">
        <f t="shared" ca="1" si="57"/>
        <v/>
      </c>
      <c r="DXR4" s="408" t="str">
        <f t="shared" ca="1" si="57"/>
        <v/>
      </c>
      <c r="DXS4" s="408" t="str">
        <f t="shared" ca="1" si="57"/>
        <v/>
      </c>
      <c r="DXT4" s="408" t="str">
        <f t="shared" ca="1" si="57"/>
        <v/>
      </c>
      <c r="DXU4" s="408" t="str">
        <f t="shared" ca="1" si="57"/>
        <v/>
      </c>
      <c r="DXV4" s="408" t="str">
        <f t="shared" ca="1" si="57"/>
        <v/>
      </c>
      <c r="DXW4" s="408" t="str">
        <f t="shared" ca="1" si="57"/>
        <v/>
      </c>
      <c r="DXX4" s="408" t="str">
        <f t="shared" ca="1" si="57"/>
        <v/>
      </c>
      <c r="DXY4" s="408" t="str">
        <f t="shared" ca="1" si="57"/>
        <v/>
      </c>
      <c r="DXZ4" s="408" t="str">
        <f t="shared" ca="1" si="57"/>
        <v/>
      </c>
      <c r="DYA4" s="408" t="str">
        <f t="shared" ca="1" si="57"/>
        <v/>
      </c>
      <c r="DYB4" s="408" t="str">
        <f t="shared" ca="1" si="57"/>
        <v/>
      </c>
      <c r="DYC4" s="408" t="str">
        <f t="shared" ca="1" si="57"/>
        <v/>
      </c>
      <c r="DYD4" s="408" t="str">
        <f t="shared" ca="1" si="57"/>
        <v/>
      </c>
      <c r="DYE4" s="408" t="str">
        <f t="shared" ca="1" si="57"/>
        <v/>
      </c>
      <c r="DYF4" s="408" t="str">
        <f t="shared" ca="1" si="57"/>
        <v/>
      </c>
      <c r="DYG4" s="408" t="str">
        <f t="shared" ca="1" si="57"/>
        <v/>
      </c>
      <c r="DYH4" s="408" t="str">
        <f t="shared" ca="1" si="57"/>
        <v/>
      </c>
      <c r="DYI4" s="408" t="str">
        <f t="shared" ca="1" si="57"/>
        <v/>
      </c>
      <c r="DYJ4" s="408" t="str">
        <f t="shared" ca="1" si="57"/>
        <v/>
      </c>
      <c r="DYK4" s="408" t="str">
        <f t="shared" ca="1" si="57"/>
        <v/>
      </c>
      <c r="DYL4" s="408" t="str">
        <f t="shared" ca="1" si="57"/>
        <v/>
      </c>
      <c r="DYM4" s="408" t="str">
        <f t="shared" ca="1" si="57"/>
        <v/>
      </c>
      <c r="DYN4" s="408" t="str">
        <f t="shared" ca="1" si="57"/>
        <v/>
      </c>
      <c r="DYO4" s="408" t="str">
        <f t="shared" ca="1" si="57"/>
        <v/>
      </c>
      <c r="DYP4" s="408" t="str">
        <f t="shared" ca="1" si="57"/>
        <v/>
      </c>
      <c r="DYQ4" s="408" t="str">
        <f t="shared" ca="1" si="57"/>
        <v/>
      </c>
      <c r="DYR4" s="408" t="str">
        <f t="shared" ca="1" si="57"/>
        <v/>
      </c>
      <c r="DYS4" s="408" t="str">
        <f t="shared" ca="1" si="57"/>
        <v/>
      </c>
      <c r="DYT4" s="408" t="str">
        <f t="shared" ca="1" si="57"/>
        <v/>
      </c>
      <c r="DYU4" s="408" t="str">
        <f t="shared" ca="1" si="57"/>
        <v/>
      </c>
      <c r="DYV4" s="408" t="str">
        <f t="shared" ca="1" si="57"/>
        <v/>
      </c>
      <c r="DYW4" s="408" t="str">
        <f t="shared" ca="1" si="57"/>
        <v/>
      </c>
      <c r="DYX4" s="408" t="str">
        <f t="shared" ca="1" si="57"/>
        <v/>
      </c>
      <c r="DYY4" s="408" t="str">
        <f t="shared" ca="1" si="57"/>
        <v/>
      </c>
      <c r="DYZ4" s="408" t="str">
        <f t="shared" ca="1" si="57"/>
        <v/>
      </c>
      <c r="DZA4" s="408" t="str">
        <f t="shared" ca="1" si="57"/>
        <v/>
      </c>
      <c r="DZB4" s="408" t="str">
        <f t="shared" ca="1" si="57"/>
        <v/>
      </c>
      <c r="DZC4" s="408" t="str">
        <f t="shared" ca="1" si="57"/>
        <v/>
      </c>
      <c r="DZD4" s="408" t="str">
        <f t="shared" ca="1" si="57"/>
        <v/>
      </c>
      <c r="DZE4" s="408" t="str">
        <f t="shared" ca="1" si="57"/>
        <v/>
      </c>
      <c r="DZF4" s="408" t="str">
        <f t="shared" ca="1" si="57"/>
        <v/>
      </c>
      <c r="DZG4" s="408" t="str">
        <f t="shared" ca="1" si="57"/>
        <v/>
      </c>
      <c r="DZH4" s="408" t="str">
        <f t="shared" ca="1" si="57"/>
        <v/>
      </c>
      <c r="DZI4" s="408" t="str">
        <f t="shared" ca="1" si="57"/>
        <v/>
      </c>
      <c r="DZJ4" s="408" t="str">
        <f t="shared" ca="1" si="57"/>
        <v/>
      </c>
      <c r="DZK4" s="408" t="str">
        <f t="shared" ca="1" si="57"/>
        <v/>
      </c>
      <c r="DZL4" s="408" t="str">
        <f t="shared" ca="1" si="57"/>
        <v/>
      </c>
      <c r="DZM4" s="408" t="str">
        <f t="shared" ref="DZM4:EBX4" ca="1" si="58">IFERROR(IF(AND(OFFSET(DZM3,0,-1,1,1)=DATE(YEAR(OFFSET(DZM3,0,-1,1,1)),12,31),
                              OFFSET(DZM3,0,-2,1,1)&lt;&gt;DATE(YEAR(OFFSET(DZM3,0,-1,1,1)),12,31)),
                         "+",""),"")</f>
        <v/>
      </c>
      <c r="DZN4" s="408" t="str">
        <f t="shared" ca="1" si="58"/>
        <v/>
      </c>
      <c r="DZO4" s="408" t="str">
        <f t="shared" ca="1" si="58"/>
        <v/>
      </c>
      <c r="DZP4" s="408" t="str">
        <f t="shared" ca="1" si="58"/>
        <v/>
      </c>
      <c r="DZQ4" s="408" t="str">
        <f t="shared" ca="1" si="58"/>
        <v/>
      </c>
      <c r="DZR4" s="408" t="str">
        <f t="shared" ca="1" si="58"/>
        <v/>
      </c>
      <c r="DZS4" s="408" t="str">
        <f t="shared" ca="1" si="58"/>
        <v/>
      </c>
      <c r="DZT4" s="408" t="str">
        <f t="shared" ca="1" si="58"/>
        <v/>
      </c>
      <c r="DZU4" s="408" t="str">
        <f t="shared" ca="1" si="58"/>
        <v/>
      </c>
      <c r="DZV4" s="408" t="str">
        <f t="shared" ca="1" si="58"/>
        <v/>
      </c>
      <c r="DZW4" s="408" t="str">
        <f t="shared" ca="1" si="58"/>
        <v/>
      </c>
      <c r="DZX4" s="408" t="str">
        <f t="shared" ca="1" si="58"/>
        <v/>
      </c>
      <c r="DZY4" s="408" t="str">
        <f t="shared" ca="1" si="58"/>
        <v/>
      </c>
      <c r="DZZ4" s="408" t="str">
        <f t="shared" ca="1" si="58"/>
        <v/>
      </c>
      <c r="EAA4" s="408" t="str">
        <f t="shared" ca="1" si="58"/>
        <v/>
      </c>
      <c r="EAB4" s="408" t="str">
        <f t="shared" ca="1" si="58"/>
        <v/>
      </c>
      <c r="EAC4" s="408" t="str">
        <f t="shared" ca="1" si="58"/>
        <v/>
      </c>
      <c r="EAD4" s="408" t="str">
        <f t="shared" ca="1" si="58"/>
        <v/>
      </c>
      <c r="EAE4" s="408" t="str">
        <f t="shared" ca="1" si="58"/>
        <v/>
      </c>
      <c r="EAF4" s="408" t="str">
        <f t="shared" ca="1" si="58"/>
        <v/>
      </c>
      <c r="EAG4" s="408" t="str">
        <f t="shared" ca="1" si="58"/>
        <v/>
      </c>
      <c r="EAH4" s="408" t="str">
        <f t="shared" ca="1" si="58"/>
        <v/>
      </c>
      <c r="EAI4" s="408" t="str">
        <f t="shared" ca="1" si="58"/>
        <v/>
      </c>
      <c r="EAJ4" s="408" t="str">
        <f t="shared" ca="1" si="58"/>
        <v/>
      </c>
      <c r="EAK4" s="408" t="str">
        <f t="shared" ca="1" si="58"/>
        <v/>
      </c>
      <c r="EAL4" s="408" t="str">
        <f t="shared" ca="1" si="58"/>
        <v/>
      </c>
      <c r="EAM4" s="408" t="str">
        <f t="shared" ca="1" si="58"/>
        <v/>
      </c>
      <c r="EAN4" s="408" t="str">
        <f t="shared" ca="1" si="58"/>
        <v/>
      </c>
      <c r="EAO4" s="408" t="str">
        <f t="shared" ca="1" si="58"/>
        <v/>
      </c>
      <c r="EAP4" s="408" t="str">
        <f t="shared" ca="1" si="58"/>
        <v/>
      </c>
      <c r="EAQ4" s="408" t="str">
        <f t="shared" ca="1" si="58"/>
        <v/>
      </c>
      <c r="EAR4" s="408" t="str">
        <f t="shared" ca="1" si="58"/>
        <v/>
      </c>
      <c r="EAS4" s="408" t="str">
        <f t="shared" ca="1" si="58"/>
        <v/>
      </c>
      <c r="EAT4" s="408" t="str">
        <f t="shared" ca="1" si="58"/>
        <v/>
      </c>
      <c r="EAU4" s="408" t="str">
        <f t="shared" ca="1" si="58"/>
        <v/>
      </c>
      <c r="EAV4" s="408" t="str">
        <f t="shared" ca="1" si="58"/>
        <v/>
      </c>
      <c r="EAW4" s="408" t="str">
        <f t="shared" ca="1" si="58"/>
        <v/>
      </c>
      <c r="EAX4" s="408" t="str">
        <f t="shared" ca="1" si="58"/>
        <v/>
      </c>
      <c r="EAY4" s="408" t="str">
        <f t="shared" ca="1" si="58"/>
        <v/>
      </c>
      <c r="EAZ4" s="408" t="str">
        <f t="shared" ca="1" si="58"/>
        <v/>
      </c>
      <c r="EBA4" s="408" t="str">
        <f t="shared" ca="1" si="58"/>
        <v/>
      </c>
      <c r="EBB4" s="408" t="str">
        <f t="shared" ca="1" si="58"/>
        <v/>
      </c>
      <c r="EBC4" s="408" t="str">
        <f t="shared" ca="1" si="58"/>
        <v/>
      </c>
      <c r="EBD4" s="408" t="str">
        <f t="shared" ca="1" si="58"/>
        <v/>
      </c>
      <c r="EBE4" s="408" t="str">
        <f t="shared" ca="1" si="58"/>
        <v/>
      </c>
      <c r="EBF4" s="408" t="str">
        <f t="shared" ca="1" si="58"/>
        <v/>
      </c>
      <c r="EBG4" s="408" t="str">
        <f t="shared" ca="1" si="58"/>
        <v/>
      </c>
      <c r="EBH4" s="408" t="str">
        <f t="shared" ca="1" si="58"/>
        <v/>
      </c>
      <c r="EBI4" s="408" t="str">
        <f t="shared" ca="1" si="58"/>
        <v/>
      </c>
      <c r="EBJ4" s="408" t="str">
        <f t="shared" ca="1" si="58"/>
        <v/>
      </c>
      <c r="EBK4" s="408" t="str">
        <f t="shared" ca="1" si="58"/>
        <v/>
      </c>
      <c r="EBL4" s="408" t="str">
        <f t="shared" ca="1" si="58"/>
        <v/>
      </c>
      <c r="EBM4" s="408" t="str">
        <f t="shared" ca="1" si="58"/>
        <v/>
      </c>
      <c r="EBN4" s="408" t="str">
        <f t="shared" ca="1" si="58"/>
        <v/>
      </c>
      <c r="EBO4" s="408" t="str">
        <f t="shared" ca="1" si="58"/>
        <v/>
      </c>
      <c r="EBP4" s="408" t="str">
        <f t="shared" ca="1" si="58"/>
        <v/>
      </c>
      <c r="EBQ4" s="408" t="str">
        <f t="shared" ca="1" si="58"/>
        <v/>
      </c>
      <c r="EBR4" s="408" t="str">
        <f t="shared" ca="1" si="58"/>
        <v/>
      </c>
      <c r="EBS4" s="408" t="str">
        <f t="shared" ca="1" si="58"/>
        <v/>
      </c>
      <c r="EBT4" s="408" t="str">
        <f t="shared" ca="1" si="58"/>
        <v/>
      </c>
      <c r="EBU4" s="408" t="str">
        <f t="shared" ca="1" si="58"/>
        <v/>
      </c>
      <c r="EBV4" s="408" t="str">
        <f t="shared" ca="1" si="58"/>
        <v/>
      </c>
      <c r="EBW4" s="408" t="str">
        <f t="shared" ca="1" si="58"/>
        <v/>
      </c>
      <c r="EBX4" s="408" t="str">
        <f t="shared" ca="1" si="58"/>
        <v/>
      </c>
      <c r="EBY4" s="408" t="str">
        <f t="shared" ref="EBY4:EEJ4" ca="1" si="59">IFERROR(IF(AND(OFFSET(EBY3,0,-1,1,1)=DATE(YEAR(OFFSET(EBY3,0,-1,1,1)),12,31),
                              OFFSET(EBY3,0,-2,1,1)&lt;&gt;DATE(YEAR(OFFSET(EBY3,0,-1,1,1)),12,31)),
                         "+",""),"")</f>
        <v/>
      </c>
      <c r="EBZ4" s="408" t="str">
        <f t="shared" ca="1" si="59"/>
        <v/>
      </c>
      <c r="ECA4" s="408" t="str">
        <f t="shared" ca="1" si="59"/>
        <v/>
      </c>
      <c r="ECB4" s="408" t="str">
        <f t="shared" ca="1" si="59"/>
        <v/>
      </c>
      <c r="ECC4" s="408" t="str">
        <f t="shared" ca="1" si="59"/>
        <v/>
      </c>
      <c r="ECD4" s="408" t="str">
        <f t="shared" ca="1" si="59"/>
        <v/>
      </c>
      <c r="ECE4" s="408" t="str">
        <f t="shared" ca="1" si="59"/>
        <v/>
      </c>
      <c r="ECF4" s="408" t="str">
        <f t="shared" ca="1" si="59"/>
        <v/>
      </c>
      <c r="ECG4" s="408" t="str">
        <f t="shared" ca="1" si="59"/>
        <v/>
      </c>
      <c r="ECH4" s="408" t="str">
        <f t="shared" ca="1" si="59"/>
        <v/>
      </c>
      <c r="ECI4" s="408" t="str">
        <f t="shared" ca="1" si="59"/>
        <v/>
      </c>
      <c r="ECJ4" s="408" t="str">
        <f t="shared" ca="1" si="59"/>
        <v/>
      </c>
      <c r="ECK4" s="408" t="str">
        <f t="shared" ca="1" si="59"/>
        <v/>
      </c>
      <c r="ECL4" s="408" t="str">
        <f t="shared" ca="1" si="59"/>
        <v/>
      </c>
      <c r="ECM4" s="408" t="str">
        <f t="shared" ca="1" si="59"/>
        <v/>
      </c>
      <c r="ECN4" s="408" t="str">
        <f t="shared" ca="1" si="59"/>
        <v/>
      </c>
      <c r="ECO4" s="408" t="str">
        <f t="shared" ca="1" si="59"/>
        <v/>
      </c>
      <c r="ECP4" s="408" t="str">
        <f t="shared" ca="1" si="59"/>
        <v/>
      </c>
      <c r="ECQ4" s="408" t="str">
        <f t="shared" ca="1" si="59"/>
        <v/>
      </c>
      <c r="ECR4" s="408" t="str">
        <f t="shared" ca="1" si="59"/>
        <v/>
      </c>
      <c r="ECS4" s="408" t="str">
        <f t="shared" ca="1" si="59"/>
        <v/>
      </c>
      <c r="ECT4" s="408" t="str">
        <f t="shared" ca="1" si="59"/>
        <v/>
      </c>
      <c r="ECU4" s="408" t="str">
        <f t="shared" ca="1" si="59"/>
        <v/>
      </c>
      <c r="ECV4" s="408" t="str">
        <f t="shared" ca="1" si="59"/>
        <v/>
      </c>
      <c r="ECW4" s="408" t="str">
        <f t="shared" ca="1" si="59"/>
        <v/>
      </c>
      <c r="ECX4" s="408" t="str">
        <f t="shared" ca="1" si="59"/>
        <v/>
      </c>
      <c r="ECY4" s="408" t="str">
        <f t="shared" ca="1" si="59"/>
        <v/>
      </c>
      <c r="ECZ4" s="408" t="str">
        <f t="shared" ca="1" si="59"/>
        <v/>
      </c>
      <c r="EDA4" s="408" t="str">
        <f t="shared" ca="1" si="59"/>
        <v/>
      </c>
      <c r="EDB4" s="408" t="str">
        <f t="shared" ca="1" si="59"/>
        <v/>
      </c>
      <c r="EDC4" s="408" t="str">
        <f t="shared" ca="1" si="59"/>
        <v/>
      </c>
      <c r="EDD4" s="408" t="str">
        <f t="shared" ca="1" si="59"/>
        <v/>
      </c>
      <c r="EDE4" s="408" t="str">
        <f t="shared" ca="1" si="59"/>
        <v/>
      </c>
      <c r="EDF4" s="408" t="str">
        <f t="shared" ca="1" si="59"/>
        <v/>
      </c>
      <c r="EDG4" s="408" t="str">
        <f t="shared" ca="1" si="59"/>
        <v/>
      </c>
      <c r="EDH4" s="408" t="str">
        <f t="shared" ca="1" si="59"/>
        <v/>
      </c>
      <c r="EDI4" s="408" t="str">
        <f t="shared" ca="1" si="59"/>
        <v/>
      </c>
      <c r="EDJ4" s="408" t="str">
        <f t="shared" ca="1" si="59"/>
        <v/>
      </c>
      <c r="EDK4" s="408" t="str">
        <f t="shared" ca="1" si="59"/>
        <v/>
      </c>
      <c r="EDL4" s="408" t="str">
        <f t="shared" ca="1" si="59"/>
        <v/>
      </c>
      <c r="EDM4" s="408" t="str">
        <f t="shared" ca="1" si="59"/>
        <v/>
      </c>
      <c r="EDN4" s="408" t="str">
        <f t="shared" ca="1" si="59"/>
        <v/>
      </c>
      <c r="EDO4" s="408" t="str">
        <f t="shared" ca="1" si="59"/>
        <v/>
      </c>
      <c r="EDP4" s="408" t="str">
        <f t="shared" ca="1" si="59"/>
        <v/>
      </c>
      <c r="EDQ4" s="408" t="str">
        <f t="shared" ca="1" si="59"/>
        <v/>
      </c>
      <c r="EDR4" s="408" t="str">
        <f t="shared" ca="1" si="59"/>
        <v/>
      </c>
      <c r="EDS4" s="408" t="str">
        <f t="shared" ca="1" si="59"/>
        <v/>
      </c>
      <c r="EDT4" s="408" t="str">
        <f t="shared" ca="1" si="59"/>
        <v/>
      </c>
      <c r="EDU4" s="408" t="str">
        <f t="shared" ca="1" si="59"/>
        <v/>
      </c>
      <c r="EDV4" s="408" t="str">
        <f t="shared" ca="1" si="59"/>
        <v/>
      </c>
      <c r="EDW4" s="408" t="str">
        <f t="shared" ca="1" si="59"/>
        <v/>
      </c>
      <c r="EDX4" s="408" t="str">
        <f t="shared" ca="1" si="59"/>
        <v/>
      </c>
      <c r="EDY4" s="408" t="str">
        <f t="shared" ca="1" si="59"/>
        <v/>
      </c>
      <c r="EDZ4" s="408" t="str">
        <f t="shared" ca="1" si="59"/>
        <v/>
      </c>
      <c r="EEA4" s="408" t="str">
        <f t="shared" ca="1" si="59"/>
        <v/>
      </c>
      <c r="EEB4" s="408" t="str">
        <f t="shared" ca="1" si="59"/>
        <v/>
      </c>
      <c r="EEC4" s="408" t="str">
        <f t="shared" ca="1" si="59"/>
        <v/>
      </c>
      <c r="EED4" s="408" t="str">
        <f t="shared" ca="1" si="59"/>
        <v/>
      </c>
      <c r="EEE4" s="408" t="str">
        <f t="shared" ca="1" si="59"/>
        <v/>
      </c>
      <c r="EEF4" s="408" t="str">
        <f t="shared" ca="1" si="59"/>
        <v/>
      </c>
      <c r="EEG4" s="408" t="str">
        <f t="shared" ca="1" si="59"/>
        <v/>
      </c>
      <c r="EEH4" s="408" t="str">
        <f t="shared" ca="1" si="59"/>
        <v/>
      </c>
      <c r="EEI4" s="408" t="str">
        <f t="shared" ca="1" si="59"/>
        <v/>
      </c>
      <c r="EEJ4" s="408" t="str">
        <f t="shared" ca="1" si="59"/>
        <v/>
      </c>
      <c r="EEK4" s="408" t="str">
        <f t="shared" ref="EEK4:EGV4" ca="1" si="60">IFERROR(IF(AND(OFFSET(EEK3,0,-1,1,1)=DATE(YEAR(OFFSET(EEK3,0,-1,1,1)),12,31),
                              OFFSET(EEK3,0,-2,1,1)&lt;&gt;DATE(YEAR(OFFSET(EEK3,0,-1,1,1)),12,31)),
                         "+",""),"")</f>
        <v/>
      </c>
      <c r="EEL4" s="408" t="str">
        <f t="shared" ca="1" si="60"/>
        <v/>
      </c>
      <c r="EEM4" s="408" t="str">
        <f t="shared" ca="1" si="60"/>
        <v/>
      </c>
      <c r="EEN4" s="408" t="str">
        <f t="shared" ca="1" si="60"/>
        <v/>
      </c>
      <c r="EEO4" s="408" t="str">
        <f t="shared" ca="1" si="60"/>
        <v/>
      </c>
      <c r="EEP4" s="408" t="str">
        <f t="shared" ca="1" si="60"/>
        <v/>
      </c>
      <c r="EEQ4" s="408" t="str">
        <f t="shared" ca="1" si="60"/>
        <v/>
      </c>
      <c r="EER4" s="408" t="str">
        <f t="shared" ca="1" si="60"/>
        <v/>
      </c>
      <c r="EES4" s="408" t="str">
        <f t="shared" ca="1" si="60"/>
        <v/>
      </c>
      <c r="EET4" s="408" t="str">
        <f t="shared" ca="1" si="60"/>
        <v/>
      </c>
      <c r="EEU4" s="408" t="str">
        <f t="shared" ca="1" si="60"/>
        <v/>
      </c>
      <c r="EEV4" s="408" t="str">
        <f t="shared" ca="1" si="60"/>
        <v/>
      </c>
      <c r="EEW4" s="408" t="str">
        <f t="shared" ca="1" si="60"/>
        <v/>
      </c>
      <c r="EEX4" s="408" t="str">
        <f t="shared" ca="1" si="60"/>
        <v/>
      </c>
      <c r="EEY4" s="408" t="str">
        <f t="shared" ca="1" si="60"/>
        <v/>
      </c>
      <c r="EEZ4" s="408" t="str">
        <f t="shared" ca="1" si="60"/>
        <v/>
      </c>
      <c r="EFA4" s="408" t="str">
        <f t="shared" ca="1" si="60"/>
        <v/>
      </c>
      <c r="EFB4" s="408" t="str">
        <f t="shared" ca="1" si="60"/>
        <v/>
      </c>
      <c r="EFC4" s="408" t="str">
        <f t="shared" ca="1" si="60"/>
        <v/>
      </c>
      <c r="EFD4" s="408" t="str">
        <f t="shared" ca="1" si="60"/>
        <v/>
      </c>
      <c r="EFE4" s="408" t="str">
        <f t="shared" ca="1" si="60"/>
        <v/>
      </c>
      <c r="EFF4" s="408" t="str">
        <f t="shared" ca="1" si="60"/>
        <v/>
      </c>
      <c r="EFG4" s="408" t="str">
        <f t="shared" ca="1" si="60"/>
        <v/>
      </c>
      <c r="EFH4" s="408" t="str">
        <f t="shared" ca="1" si="60"/>
        <v/>
      </c>
      <c r="EFI4" s="408" t="str">
        <f t="shared" ca="1" si="60"/>
        <v/>
      </c>
      <c r="EFJ4" s="408" t="str">
        <f t="shared" ca="1" si="60"/>
        <v/>
      </c>
      <c r="EFK4" s="408" t="str">
        <f t="shared" ca="1" si="60"/>
        <v/>
      </c>
      <c r="EFL4" s="408" t="str">
        <f t="shared" ca="1" si="60"/>
        <v/>
      </c>
      <c r="EFM4" s="408" t="str">
        <f t="shared" ca="1" si="60"/>
        <v/>
      </c>
      <c r="EFN4" s="408" t="str">
        <f t="shared" ca="1" si="60"/>
        <v/>
      </c>
      <c r="EFO4" s="408" t="str">
        <f t="shared" ca="1" si="60"/>
        <v/>
      </c>
      <c r="EFP4" s="408" t="str">
        <f t="shared" ca="1" si="60"/>
        <v/>
      </c>
      <c r="EFQ4" s="408" t="str">
        <f t="shared" ca="1" si="60"/>
        <v/>
      </c>
      <c r="EFR4" s="408" t="str">
        <f t="shared" ca="1" si="60"/>
        <v/>
      </c>
      <c r="EFS4" s="408" t="str">
        <f t="shared" ca="1" si="60"/>
        <v/>
      </c>
      <c r="EFT4" s="408" t="str">
        <f t="shared" ca="1" si="60"/>
        <v/>
      </c>
      <c r="EFU4" s="408" t="str">
        <f t="shared" ca="1" si="60"/>
        <v/>
      </c>
      <c r="EFV4" s="408" t="str">
        <f t="shared" ca="1" si="60"/>
        <v/>
      </c>
      <c r="EFW4" s="408" t="str">
        <f t="shared" ca="1" si="60"/>
        <v/>
      </c>
      <c r="EFX4" s="408" t="str">
        <f t="shared" ca="1" si="60"/>
        <v/>
      </c>
      <c r="EFY4" s="408" t="str">
        <f t="shared" ca="1" si="60"/>
        <v/>
      </c>
      <c r="EFZ4" s="408" t="str">
        <f t="shared" ca="1" si="60"/>
        <v/>
      </c>
      <c r="EGA4" s="408" t="str">
        <f t="shared" ca="1" si="60"/>
        <v/>
      </c>
      <c r="EGB4" s="408" t="str">
        <f t="shared" ca="1" si="60"/>
        <v/>
      </c>
      <c r="EGC4" s="408" t="str">
        <f t="shared" ca="1" si="60"/>
        <v/>
      </c>
      <c r="EGD4" s="408" t="str">
        <f t="shared" ca="1" si="60"/>
        <v/>
      </c>
      <c r="EGE4" s="408" t="str">
        <f t="shared" ca="1" si="60"/>
        <v/>
      </c>
      <c r="EGF4" s="408" t="str">
        <f t="shared" ca="1" si="60"/>
        <v/>
      </c>
      <c r="EGG4" s="408" t="str">
        <f t="shared" ca="1" si="60"/>
        <v/>
      </c>
      <c r="EGH4" s="408" t="str">
        <f t="shared" ca="1" si="60"/>
        <v/>
      </c>
      <c r="EGI4" s="408" t="str">
        <f t="shared" ca="1" si="60"/>
        <v/>
      </c>
      <c r="EGJ4" s="408" t="str">
        <f t="shared" ca="1" si="60"/>
        <v/>
      </c>
      <c r="EGK4" s="408" t="str">
        <f t="shared" ca="1" si="60"/>
        <v/>
      </c>
      <c r="EGL4" s="408" t="str">
        <f t="shared" ca="1" si="60"/>
        <v/>
      </c>
      <c r="EGM4" s="408" t="str">
        <f t="shared" ca="1" si="60"/>
        <v/>
      </c>
      <c r="EGN4" s="408" t="str">
        <f t="shared" ca="1" si="60"/>
        <v/>
      </c>
      <c r="EGO4" s="408" t="str">
        <f t="shared" ca="1" si="60"/>
        <v/>
      </c>
      <c r="EGP4" s="408" t="str">
        <f t="shared" ca="1" si="60"/>
        <v/>
      </c>
      <c r="EGQ4" s="408" t="str">
        <f t="shared" ca="1" si="60"/>
        <v/>
      </c>
      <c r="EGR4" s="408" t="str">
        <f t="shared" ca="1" si="60"/>
        <v/>
      </c>
      <c r="EGS4" s="408" t="str">
        <f t="shared" ca="1" si="60"/>
        <v/>
      </c>
      <c r="EGT4" s="408" t="str">
        <f t="shared" ca="1" si="60"/>
        <v/>
      </c>
      <c r="EGU4" s="408" t="str">
        <f t="shared" ca="1" si="60"/>
        <v/>
      </c>
      <c r="EGV4" s="408" t="str">
        <f t="shared" ca="1" si="60"/>
        <v/>
      </c>
      <c r="EGW4" s="408" t="str">
        <f t="shared" ref="EGW4:EJH4" ca="1" si="61">IFERROR(IF(AND(OFFSET(EGW3,0,-1,1,1)=DATE(YEAR(OFFSET(EGW3,0,-1,1,1)),12,31),
                              OFFSET(EGW3,0,-2,1,1)&lt;&gt;DATE(YEAR(OFFSET(EGW3,0,-1,1,1)),12,31)),
                         "+",""),"")</f>
        <v/>
      </c>
      <c r="EGX4" s="408" t="str">
        <f t="shared" ca="1" si="61"/>
        <v/>
      </c>
      <c r="EGY4" s="408" t="str">
        <f t="shared" ca="1" si="61"/>
        <v/>
      </c>
      <c r="EGZ4" s="408" t="str">
        <f t="shared" ca="1" si="61"/>
        <v/>
      </c>
      <c r="EHA4" s="408" t="str">
        <f t="shared" ca="1" si="61"/>
        <v/>
      </c>
      <c r="EHB4" s="408" t="str">
        <f t="shared" ca="1" si="61"/>
        <v/>
      </c>
      <c r="EHC4" s="408" t="str">
        <f t="shared" ca="1" si="61"/>
        <v/>
      </c>
      <c r="EHD4" s="408" t="str">
        <f t="shared" ca="1" si="61"/>
        <v/>
      </c>
      <c r="EHE4" s="408" t="str">
        <f t="shared" ca="1" si="61"/>
        <v/>
      </c>
      <c r="EHF4" s="408" t="str">
        <f t="shared" ca="1" si="61"/>
        <v/>
      </c>
      <c r="EHG4" s="408" t="str">
        <f t="shared" ca="1" si="61"/>
        <v/>
      </c>
      <c r="EHH4" s="408" t="str">
        <f t="shared" ca="1" si="61"/>
        <v/>
      </c>
      <c r="EHI4" s="408" t="str">
        <f t="shared" ca="1" si="61"/>
        <v/>
      </c>
      <c r="EHJ4" s="408" t="str">
        <f t="shared" ca="1" si="61"/>
        <v/>
      </c>
      <c r="EHK4" s="408" t="str">
        <f t="shared" ca="1" si="61"/>
        <v/>
      </c>
      <c r="EHL4" s="408" t="str">
        <f t="shared" ca="1" si="61"/>
        <v/>
      </c>
      <c r="EHM4" s="408" t="str">
        <f t="shared" ca="1" si="61"/>
        <v/>
      </c>
      <c r="EHN4" s="408" t="str">
        <f t="shared" ca="1" si="61"/>
        <v/>
      </c>
      <c r="EHO4" s="408" t="str">
        <f t="shared" ca="1" si="61"/>
        <v/>
      </c>
      <c r="EHP4" s="408" t="str">
        <f t="shared" ca="1" si="61"/>
        <v/>
      </c>
      <c r="EHQ4" s="408" t="str">
        <f t="shared" ca="1" si="61"/>
        <v/>
      </c>
      <c r="EHR4" s="408" t="str">
        <f t="shared" ca="1" si="61"/>
        <v/>
      </c>
      <c r="EHS4" s="408" t="str">
        <f t="shared" ca="1" si="61"/>
        <v/>
      </c>
      <c r="EHT4" s="408" t="str">
        <f t="shared" ca="1" si="61"/>
        <v/>
      </c>
      <c r="EHU4" s="408" t="str">
        <f t="shared" ca="1" si="61"/>
        <v/>
      </c>
      <c r="EHV4" s="408" t="str">
        <f t="shared" ca="1" si="61"/>
        <v/>
      </c>
      <c r="EHW4" s="408" t="str">
        <f t="shared" ca="1" si="61"/>
        <v/>
      </c>
      <c r="EHX4" s="408" t="str">
        <f t="shared" ca="1" si="61"/>
        <v/>
      </c>
      <c r="EHY4" s="408" t="str">
        <f t="shared" ca="1" si="61"/>
        <v/>
      </c>
      <c r="EHZ4" s="408" t="str">
        <f t="shared" ca="1" si="61"/>
        <v/>
      </c>
      <c r="EIA4" s="408" t="str">
        <f t="shared" ca="1" si="61"/>
        <v/>
      </c>
      <c r="EIB4" s="408" t="str">
        <f t="shared" ca="1" si="61"/>
        <v/>
      </c>
      <c r="EIC4" s="408" t="str">
        <f t="shared" ca="1" si="61"/>
        <v/>
      </c>
      <c r="EID4" s="408" t="str">
        <f t="shared" ca="1" si="61"/>
        <v/>
      </c>
      <c r="EIE4" s="408" t="str">
        <f t="shared" ca="1" si="61"/>
        <v/>
      </c>
      <c r="EIF4" s="408" t="str">
        <f t="shared" ca="1" si="61"/>
        <v/>
      </c>
      <c r="EIG4" s="408" t="str">
        <f t="shared" ca="1" si="61"/>
        <v/>
      </c>
      <c r="EIH4" s="408" t="str">
        <f t="shared" ca="1" si="61"/>
        <v/>
      </c>
      <c r="EII4" s="408" t="str">
        <f t="shared" ca="1" si="61"/>
        <v/>
      </c>
      <c r="EIJ4" s="408" t="str">
        <f t="shared" ca="1" si="61"/>
        <v/>
      </c>
      <c r="EIK4" s="408" t="str">
        <f t="shared" ca="1" si="61"/>
        <v/>
      </c>
      <c r="EIL4" s="408" t="str">
        <f t="shared" ca="1" si="61"/>
        <v/>
      </c>
      <c r="EIM4" s="408" t="str">
        <f t="shared" ca="1" si="61"/>
        <v/>
      </c>
      <c r="EIN4" s="408" t="str">
        <f t="shared" ca="1" si="61"/>
        <v/>
      </c>
      <c r="EIO4" s="408" t="str">
        <f t="shared" ca="1" si="61"/>
        <v/>
      </c>
      <c r="EIP4" s="408" t="str">
        <f t="shared" ca="1" si="61"/>
        <v/>
      </c>
      <c r="EIQ4" s="408" t="str">
        <f t="shared" ca="1" si="61"/>
        <v/>
      </c>
      <c r="EIR4" s="408" t="str">
        <f t="shared" ca="1" si="61"/>
        <v/>
      </c>
      <c r="EIS4" s="408" t="str">
        <f t="shared" ca="1" si="61"/>
        <v/>
      </c>
      <c r="EIT4" s="408" t="str">
        <f t="shared" ca="1" si="61"/>
        <v/>
      </c>
      <c r="EIU4" s="408" t="str">
        <f t="shared" ca="1" si="61"/>
        <v/>
      </c>
      <c r="EIV4" s="408" t="str">
        <f t="shared" ca="1" si="61"/>
        <v/>
      </c>
      <c r="EIW4" s="408" t="str">
        <f t="shared" ca="1" si="61"/>
        <v/>
      </c>
      <c r="EIX4" s="408" t="str">
        <f t="shared" ca="1" si="61"/>
        <v/>
      </c>
      <c r="EIY4" s="408" t="str">
        <f t="shared" ca="1" si="61"/>
        <v/>
      </c>
      <c r="EIZ4" s="408" t="str">
        <f t="shared" ca="1" si="61"/>
        <v/>
      </c>
      <c r="EJA4" s="408" t="str">
        <f t="shared" ca="1" si="61"/>
        <v/>
      </c>
      <c r="EJB4" s="408" t="str">
        <f t="shared" ca="1" si="61"/>
        <v/>
      </c>
      <c r="EJC4" s="408" t="str">
        <f t="shared" ca="1" si="61"/>
        <v/>
      </c>
      <c r="EJD4" s="408" t="str">
        <f t="shared" ca="1" si="61"/>
        <v/>
      </c>
      <c r="EJE4" s="408" t="str">
        <f t="shared" ca="1" si="61"/>
        <v/>
      </c>
      <c r="EJF4" s="408" t="str">
        <f t="shared" ca="1" si="61"/>
        <v/>
      </c>
      <c r="EJG4" s="408" t="str">
        <f t="shared" ca="1" si="61"/>
        <v/>
      </c>
      <c r="EJH4" s="408" t="str">
        <f t="shared" ca="1" si="61"/>
        <v/>
      </c>
      <c r="EJI4" s="408" t="str">
        <f t="shared" ref="EJI4:ELT4" ca="1" si="62">IFERROR(IF(AND(OFFSET(EJI3,0,-1,1,1)=DATE(YEAR(OFFSET(EJI3,0,-1,1,1)),12,31),
                              OFFSET(EJI3,0,-2,1,1)&lt;&gt;DATE(YEAR(OFFSET(EJI3,0,-1,1,1)),12,31)),
                         "+",""),"")</f>
        <v/>
      </c>
      <c r="EJJ4" s="408" t="str">
        <f t="shared" ca="1" si="62"/>
        <v/>
      </c>
      <c r="EJK4" s="408" t="str">
        <f t="shared" ca="1" si="62"/>
        <v/>
      </c>
      <c r="EJL4" s="408" t="str">
        <f t="shared" ca="1" si="62"/>
        <v/>
      </c>
      <c r="EJM4" s="408" t="str">
        <f t="shared" ca="1" si="62"/>
        <v/>
      </c>
      <c r="EJN4" s="408" t="str">
        <f t="shared" ca="1" si="62"/>
        <v/>
      </c>
      <c r="EJO4" s="408" t="str">
        <f t="shared" ca="1" si="62"/>
        <v/>
      </c>
      <c r="EJP4" s="408" t="str">
        <f t="shared" ca="1" si="62"/>
        <v/>
      </c>
      <c r="EJQ4" s="408" t="str">
        <f t="shared" ca="1" si="62"/>
        <v/>
      </c>
      <c r="EJR4" s="408" t="str">
        <f t="shared" ca="1" si="62"/>
        <v/>
      </c>
      <c r="EJS4" s="408" t="str">
        <f t="shared" ca="1" si="62"/>
        <v/>
      </c>
      <c r="EJT4" s="408" t="str">
        <f t="shared" ca="1" si="62"/>
        <v/>
      </c>
      <c r="EJU4" s="408" t="str">
        <f t="shared" ca="1" si="62"/>
        <v/>
      </c>
      <c r="EJV4" s="408" t="str">
        <f t="shared" ca="1" si="62"/>
        <v/>
      </c>
      <c r="EJW4" s="408" t="str">
        <f t="shared" ca="1" si="62"/>
        <v/>
      </c>
      <c r="EJX4" s="408" t="str">
        <f t="shared" ca="1" si="62"/>
        <v/>
      </c>
      <c r="EJY4" s="408" t="str">
        <f t="shared" ca="1" si="62"/>
        <v/>
      </c>
      <c r="EJZ4" s="408" t="str">
        <f t="shared" ca="1" si="62"/>
        <v/>
      </c>
      <c r="EKA4" s="408" t="str">
        <f t="shared" ca="1" si="62"/>
        <v/>
      </c>
      <c r="EKB4" s="408" t="str">
        <f t="shared" ca="1" si="62"/>
        <v/>
      </c>
      <c r="EKC4" s="408" t="str">
        <f t="shared" ca="1" si="62"/>
        <v/>
      </c>
      <c r="EKD4" s="408" t="str">
        <f t="shared" ca="1" si="62"/>
        <v/>
      </c>
      <c r="EKE4" s="408" t="str">
        <f t="shared" ca="1" si="62"/>
        <v/>
      </c>
      <c r="EKF4" s="408" t="str">
        <f t="shared" ca="1" si="62"/>
        <v/>
      </c>
      <c r="EKG4" s="408" t="str">
        <f t="shared" ca="1" si="62"/>
        <v/>
      </c>
      <c r="EKH4" s="408" t="str">
        <f t="shared" ca="1" si="62"/>
        <v/>
      </c>
      <c r="EKI4" s="408" t="str">
        <f t="shared" ca="1" si="62"/>
        <v/>
      </c>
      <c r="EKJ4" s="408" t="str">
        <f t="shared" ca="1" si="62"/>
        <v/>
      </c>
      <c r="EKK4" s="408" t="str">
        <f t="shared" ca="1" si="62"/>
        <v/>
      </c>
      <c r="EKL4" s="408" t="str">
        <f t="shared" ca="1" si="62"/>
        <v/>
      </c>
      <c r="EKM4" s="408" t="str">
        <f t="shared" ca="1" si="62"/>
        <v/>
      </c>
      <c r="EKN4" s="408" t="str">
        <f t="shared" ca="1" si="62"/>
        <v/>
      </c>
      <c r="EKO4" s="408" t="str">
        <f t="shared" ca="1" si="62"/>
        <v/>
      </c>
      <c r="EKP4" s="408" t="str">
        <f t="shared" ca="1" si="62"/>
        <v/>
      </c>
      <c r="EKQ4" s="408" t="str">
        <f t="shared" ca="1" si="62"/>
        <v/>
      </c>
      <c r="EKR4" s="408" t="str">
        <f t="shared" ca="1" si="62"/>
        <v/>
      </c>
      <c r="EKS4" s="408" t="str">
        <f t="shared" ca="1" si="62"/>
        <v/>
      </c>
      <c r="EKT4" s="408" t="str">
        <f t="shared" ca="1" si="62"/>
        <v/>
      </c>
      <c r="EKU4" s="408" t="str">
        <f t="shared" ca="1" si="62"/>
        <v/>
      </c>
      <c r="EKV4" s="408" t="str">
        <f t="shared" ca="1" si="62"/>
        <v/>
      </c>
      <c r="EKW4" s="408" t="str">
        <f t="shared" ca="1" si="62"/>
        <v/>
      </c>
      <c r="EKX4" s="408" t="str">
        <f t="shared" ca="1" si="62"/>
        <v/>
      </c>
      <c r="EKY4" s="408" t="str">
        <f t="shared" ca="1" si="62"/>
        <v/>
      </c>
      <c r="EKZ4" s="408" t="str">
        <f t="shared" ca="1" si="62"/>
        <v/>
      </c>
      <c r="ELA4" s="408" t="str">
        <f t="shared" ca="1" si="62"/>
        <v/>
      </c>
      <c r="ELB4" s="408" t="str">
        <f t="shared" ca="1" si="62"/>
        <v/>
      </c>
      <c r="ELC4" s="408" t="str">
        <f t="shared" ca="1" si="62"/>
        <v/>
      </c>
      <c r="ELD4" s="408" t="str">
        <f t="shared" ca="1" si="62"/>
        <v/>
      </c>
      <c r="ELE4" s="408" t="str">
        <f t="shared" ca="1" si="62"/>
        <v/>
      </c>
      <c r="ELF4" s="408" t="str">
        <f t="shared" ca="1" si="62"/>
        <v/>
      </c>
      <c r="ELG4" s="408" t="str">
        <f t="shared" ca="1" si="62"/>
        <v/>
      </c>
      <c r="ELH4" s="408" t="str">
        <f t="shared" ca="1" si="62"/>
        <v/>
      </c>
      <c r="ELI4" s="408" t="str">
        <f t="shared" ca="1" si="62"/>
        <v/>
      </c>
      <c r="ELJ4" s="408" t="str">
        <f t="shared" ca="1" si="62"/>
        <v/>
      </c>
      <c r="ELK4" s="408" t="str">
        <f t="shared" ca="1" si="62"/>
        <v/>
      </c>
      <c r="ELL4" s="408" t="str">
        <f t="shared" ca="1" si="62"/>
        <v/>
      </c>
      <c r="ELM4" s="408" t="str">
        <f t="shared" ca="1" si="62"/>
        <v/>
      </c>
      <c r="ELN4" s="408" t="str">
        <f t="shared" ca="1" si="62"/>
        <v/>
      </c>
      <c r="ELO4" s="408" t="str">
        <f t="shared" ca="1" si="62"/>
        <v/>
      </c>
      <c r="ELP4" s="408" t="str">
        <f t="shared" ca="1" si="62"/>
        <v/>
      </c>
      <c r="ELQ4" s="408" t="str">
        <f t="shared" ca="1" si="62"/>
        <v/>
      </c>
      <c r="ELR4" s="408" t="str">
        <f t="shared" ca="1" si="62"/>
        <v/>
      </c>
      <c r="ELS4" s="408" t="str">
        <f t="shared" ca="1" si="62"/>
        <v/>
      </c>
      <c r="ELT4" s="408" t="str">
        <f t="shared" ca="1" si="62"/>
        <v/>
      </c>
      <c r="ELU4" s="408" t="str">
        <f t="shared" ref="ELU4:EOF4" ca="1" si="63">IFERROR(IF(AND(OFFSET(ELU3,0,-1,1,1)=DATE(YEAR(OFFSET(ELU3,0,-1,1,1)),12,31),
                              OFFSET(ELU3,0,-2,1,1)&lt;&gt;DATE(YEAR(OFFSET(ELU3,0,-1,1,1)),12,31)),
                         "+",""),"")</f>
        <v/>
      </c>
      <c r="ELV4" s="408" t="str">
        <f t="shared" ca="1" si="63"/>
        <v/>
      </c>
      <c r="ELW4" s="408" t="str">
        <f t="shared" ca="1" si="63"/>
        <v/>
      </c>
      <c r="ELX4" s="408" t="str">
        <f t="shared" ca="1" si="63"/>
        <v/>
      </c>
      <c r="ELY4" s="408" t="str">
        <f t="shared" ca="1" si="63"/>
        <v/>
      </c>
      <c r="ELZ4" s="408" t="str">
        <f t="shared" ca="1" si="63"/>
        <v/>
      </c>
      <c r="EMA4" s="408" t="str">
        <f t="shared" ca="1" si="63"/>
        <v/>
      </c>
      <c r="EMB4" s="408" t="str">
        <f t="shared" ca="1" si="63"/>
        <v/>
      </c>
      <c r="EMC4" s="408" t="str">
        <f t="shared" ca="1" si="63"/>
        <v/>
      </c>
      <c r="EMD4" s="408" t="str">
        <f t="shared" ca="1" si="63"/>
        <v/>
      </c>
      <c r="EME4" s="408" t="str">
        <f t="shared" ca="1" si="63"/>
        <v/>
      </c>
      <c r="EMF4" s="408" t="str">
        <f t="shared" ca="1" si="63"/>
        <v/>
      </c>
      <c r="EMG4" s="408" t="str">
        <f t="shared" ca="1" si="63"/>
        <v/>
      </c>
      <c r="EMH4" s="408" t="str">
        <f t="shared" ca="1" si="63"/>
        <v/>
      </c>
      <c r="EMI4" s="408" t="str">
        <f t="shared" ca="1" si="63"/>
        <v/>
      </c>
      <c r="EMJ4" s="408" t="str">
        <f t="shared" ca="1" si="63"/>
        <v/>
      </c>
      <c r="EMK4" s="408" t="str">
        <f t="shared" ca="1" si="63"/>
        <v/>
      </c>
      <c r="EML4" s="408" t="str">
        <f t="shared" ca="1" si="63"/>
        <v/>
      </c>
      <c r="EMM4" s="408" t="str">
        <f t="shared" ca="1" si="63"/>
        <v/>
      </c>
      <c r="EMN4" s="408" t="str">
        <f t="shared" ca="1" si="63"/>
        <v/>
      </c>
      <c r="EMO4" s="408" t="str">
        <f t="shared" ca="1" si="63"/>
        <v/>
      </c>
      <c r="EMP4" s="408" t="str">
        <f t="shared" ca="1" si="63"/>
        <v/>
      </c>
      <c r="EMQ4" s="408" t="str">
        <f t="shared" ca="1" si="63"/>
        <v/>
      </c>
      <c r="EMR4" s="408" t="str">
        <f t="shared" ca="1" si="63"/>
        <v/>
      </c>
      <c r="EMS4" s="408" t="str">
        <f t="shared" ca="1" si="63"/>
        <v/>
      </c>
      <c r="EMT4" s="408" t="str">
        <f t="shared" ca="1" si="63"/>
        <v/>
      </c>
      <c r="EMU4" s="408" t="str">
        <f t="shared" ca="1" si="63"/>
        <v/>
      </c>
      <c r="EMV4" s="408" t="str">
        <f t="shared" ca="1" si="63"/>
        <v/>
      </c>
      <c r="EMW4" s="408" t="str">
        <f t="shared" ca="1" si="63"/>
        <v/>
      </c>
      <c r="EMX4" s="408" t="str">
        <f t="shared" ca="1" si="63"/>
        <v/>
      </c>
      <c r="EMY4" s="408" t="str">
        <f t="shared" ca="1" si="63"/>
        <v/>
      </c>
      <c r="EMZ4" s="408" t="str">
        <f t="shared" ca="1" si="63"/>
        <v/>
      </c>
      <c r="ENA4" s="408" t="str">
        <f t="shared" ca="1" si="63"/>
        <v/>
      </c>
      <c r="ENB4" s="408" t="str">
        <f t="shared" ca="1" si="63"/>
        <v/>
      </c>
      <c r="ENC4" s="408" t="str">
        <f t="shared" ca="1" si="63"/>
        <v/>
      </c>
      <c r="END4" s="408" t="str">
        <f t="shared" ca="1" si="63"/>
        <v/>
      </c>
      <c r="ENE4" s="408" t="str">
        <f t="shared" ca="1" si="63"/>
        <v/>
      </c>
      <c r="ENF4" s="408" t="str">
        <f t="shared" ca="1" si="63"/>
        <v/>
      </c>
      <c r="ENG4" s="408" t="str">
        <f t="shared" ca="1" si="63"/>
        <v/>
      </c>
      <c r="ENH4" s="408" t="str">
        <f t="shared" ca="1" si="63"/>
        <v/>
      </c>
      <c r="ENI4" s="408" t="str">
        <f t="shared" ca="1" si="63"/>
        <v/>
      </c>
      <c r="ENJ4" s="408" t="str">
        <f t="shared" ca="1" si="63"/>
        <v/>
      </c>
      <c r="ENK4" s="408" t="str">
        <f t="shared" ca="1" si="63"/>
        <v/>
      </c>
      <c r="ENL4" s="408" t="str">
        <f t="shared" ca="1" si="63"/>
        <v/>
      </c>
      <c r="ENM4" s="408" t="str">
        <f t="shared" ca="1" si="63"/>
        <v/>
      </c>
      <c r="ENN4" s="408" t="str">
        <f t="shared" ca="1" si="63"/>
        <v/>
      </c>
      <c r="ENO4" s="408" t="str">
        <f t="shared" ca="1" si="63"/>
        <v/>
      </c>
      <c r="ENP4" s="408" t="str">
        <f t="shared" ca="1" si="63"/>
        <v/>
      </c>
      <c r="ENQ4" s="408" t="str">
        <f t="shared" ca="1" si="63"/>
        <v/>
      </c>
      <c r="ENR4" s="408" t="str">
        <f t="shared" ca="1" si="63"/>
        <v/>
      </c>
      <c r="ENS4" s="408" t="str">
        <f t="shared" ca="1" si="63"/>
        <v/>
      </c>
      <c r="ENT4" s="408" t="str">
        <f t="shared" ca="1" si="63"/>
        <v/>
      </c>
      <c r="ENU4" s="408" t="str">
        <f t="shared" ca="1" si="63"/>
        <v/>
      </c>
      <c r="ENV4" s="408" t="str">
        <f t="shared" ca="1" si="63"/>
        <v/>
      </c>
      <c r="ENW4" s="408" t="str">
        <f t="shared" ca="1" si="63"/>
        <v/>
      </c>
      <c r="ENX4" s="408" t="str">
        <f t="shared" ca="1" si="63"/>
        <v/>
      </c>
      <c r="ENY4" s="408" t="str">
        <f t="shared" ca="1" si="63"/>
        <v/>
      </c>
      <c r="ENZ4" s="408" t="str">
        <f t="shared" ca="1" si="63"/>
        <v/>
      </c>
      <c r="EOA4" s="408" t="str">
        <f t="shared" ca="1" si="63"/>
        <v/>
      </c>
      <c r="EOB4" s="408" t="str">
        <f t="shared" ca="1" si="63"/>
        <v/>
      </c>
      <c r="EOC4" s="408" t="str">
        <f t="shared" ca="1" si="63"/>
        <v/>
      </c>
      <c r="EOD4" s="408" t="str">
        <f t="shared" ca="1" si="63"/>
        <v/>
      </c>
      <c r="EOE4" s="408" t="str">
        <f t="shared" ca="1" si="63"/>
        <v/>
      </c>
      <c r="EOF4" s="408" t="str">
        <f t="shared" ca="1" si="63"/>
        <v/>
      </c>
      <c r="EOG4" s="408" t="str">
        <f t="shared" ref="EOG4:EQR4" ca="1" si="64">IFERROR(IF(AND(OFFSET(EOG3,0,-1,1,1)=DATE(YEAR(OFFSET(EOG3,0,-1,1,1)),12,31),
                              OFFSET(EOG3,0,-2,1,1)&lt;&gt;DATE(YEAR(OFFSET(EOG3,0,-1,1,1)),12,31)),
                         "+",""),"")</f>
        <v/>
      </c>
      <c r="EOH4" s="408" t="str">
        <f t="shared" ca="1" si="64"/>
        <v/>
      </c>
      <c r="EOI4" s="408" t="str">
        <f t="shared" ca="1" si="64"/>
        <v/>
      </c>
      <c r="EOJ4" s="408" t="str">
        <f t="shared" ca="1" si="64"/>
        <v/>
      </c>
      <c r="EOK4" s="408" t="str">
        <f t="shared" ca="1" si="64"/>
        <v/>
      </c>
      <c r="EOL4" s="408" t="str">
        <f t="shared" ca="1" si="64"/>
        <v/>
      </c>
      <c r="EOM4" s="408" t="str">
        <f t="shared" ca="1" si="64"/>
        <v/>
      </c>
      <c r="EON4" s="408" t="str">
        <f t="shared" ca="1" si="64"/>
        <v/>
      </c>
      <c r="EOO4" s="408" t="str">
        <f t="shared" ca="1" si="64"/>
        <v/>
      </c>
      <c r="EOP4" s="408" t="str">
        <f t="shared" ca="1" si="64"/>
        <v/>
      </c>
      <c r="EOQ4" s="408" t="str">
        <f t="shared" ca="1" si="64"/>
        <v/>
      </c>
      <c r="EOR4" s="408" t="str">
        <f t="shared" ca="1" si="64"/>
        <v/>
      </c>
      <c r="EOS4" s="408" t="str">
        <f t="shared" ca="1" si="64"/>
        <v/>
      </c>
      <c r="EOT4" s="408" t="str">
        <f t="shared" ca="1" si="64"/>
        <v/>
      </c>
      <c r="EOU4" s="408" t="str">
        <f t="shared" ca="1" si="64"/>
        <v/>
      </c>
      <c r="EOV4" s="408" t="str">
        <f t="shared" ca="1" si="64"/>
        <v/>
      </c>
      <c r="EOW4" s="408" t="str">
        <f t="shared" ca="1" si="64"/>
        <v/>
      </c>
      <c r="EOX4" s="408" t="str">
        <f t="shared" ca="1" si="64"/>
        <v/>
      </c>
      <c r="EOY4" s="408" t="str">
        <f t="shared" ca="1" si="64"/>
        <v/>
      </c>
      <c r="EOZ4" s="408" t="str">
        <f t="shared" ca="1" si="64"/>
        <v/>
      </c>
      <c r="EPA4" s="408" t="str">
        <f t="shared" ca="1" si="64"/>
        <v/>
      </c>
      <c r="EPB4" s="408" t="str">
        <f t="shared" ca="1" si="64"/>
        <v/>
      </c>
      <c r="EPC4" s="408" t="str">
        <f t="shared" ca="1" si="64"/>
        <v/>
      </c>
      <c r="EPD4" s="408" t="str">
        <f t="shared" ca="1" si="64"/>
        <v/>
      </c>
      <c r="EPE4" s="408" t="str">
        <f t="shared" ca="1" si="64"/>
        <v/>
      </c>
      <c r="EPF4" s="408" t="str">
        <f t="shared" ca="1" si="64"/>
        <v/>
      </c>
      <c r="EPG4" s="408" t="str">
        <f t="shared" ca="1" si="64"/>
        <v/>
      </c>
      <c r="EPH4" s="408" t="str">
        <f t="shared" ca="1" si="64"/>
        <v/>
      </c>
      <c r="EPI4" s="408" t="str">
        <f t="shared" ca="1" si="64"/>
        <v/>
      </c>
      <c r="EPJ4" s="408" t="str">
        <f t="shared" ca="1" si="64"/>
        <v/>
      </c>
      <c r="EPK4" s="408" t="str">
        <f t="shared" ca="1" si="64"/>
        <v/>
      </c>
      <c r="EPL4" s="408" t="str">
        <f t="shared" ca="1" si="64"/>
        <v/>
      </c>
      <c r="EPM4" s="408" t="str">
        <f t="shared" ca="1" si="64"/>
        <v/>
      </c>
      <c r="EPN4" s="408" t="str">
        <f t="shared" ca="1" si="64"/>
        <v/>
      </c>
      <c r="EPO4" s="408" t="str">
        <f t="shared" ca="1" si="64"/>
        <v/>
      </c>
      <c r="EPP4" s="408" t="str">
        <f t="shared" ca="1" si="64"/>
        <v/>
      </c>
      <c r="EPQ4" s="408" t="str">
        <f t="shared" ca="1" si="64"/>
        <v/>
      </c>
      <c r="EPR4" s="408" t="str">
        <f t="shared" ca="1" si="64"/>
        <v/>
      </c>
      <c r="EPS4" s="408" t="str">
        <f t="shared" ca="1" si="64"/>
        <v/>
      </c>
      <c r="EPT4" s="408" t="str">
        <f t="shared" ca="1" si="64"/>
        <v/>
      </c>
      <c r="EPU4" s="408" t="str">
        <f t="shared" ca="1" si="64"/>
        <v/>
      </c>
      <c r="EPV4" s="408" t="str">
        <f t="shared" ca="1" si="64"/>
        <v/>
      </c>
      <c r="EPW4" s="408" t="str">
        <f t="shared" ca="1" si="64"/>
        <v/>
      </c>
      <c r="EPX4" s="408" t="str">
        <f t="shared" ca="1" si="64"/>
        <v/>
      </c>
      <c r="EPY4" s="408" t="str">
        <f t="shared" ca="1" si="64"/>
        <v/>
      </c>
      <c r="EPZ4" s="408" t="str">
        <f t="shared" ca="1" si="64"/>
        <v/>
      </c>
      <c r="EQA4" s="408" t="str">
        <f t="shared" ca="1" si="64"/>
        <v/>
      </c>
      <c r="EQB4" s="408" t="str">
        <f t="shared" ca="1" si="64"/>
        <v/>
      </c>
      <c r="EQC4" s="408" t="str">
        <f t="shared" ca="1" si="64"/>
        <v/>
      </c>
      <c r="EQD4" s="408" t="str">
        <f t="shared" ca="1" si="64"/>
        <v/>
      </c>
      <c r="EQE4" s="408" t="str">
        <f t="shared" ca="1" si="64"/>
        <v/>
      </c>
      <c r="EQF4" s="408" t="str">
        <f t="shared" ca="1" si="64"/>
        <v/>
      </c>
      <c r="EQG4" s="408" t="str">
        <f t="shared" ca="1" si="64"/>
        <v/>
      </c>
      <c r="EQH4" s="408" t="str">
        <f t="shared" ca="1" si="64"/>
        <v/>
      </c>
      <c r="EQI4" s="408" t="str">
        <f t="shared" ca="1" si="64"/>
        <v/>
      </c>
      <c r="EQJ4" s="408" t="str">
        <f t="shared" ca="1" si="64"/>
        <v/>
      </c>
      <c r="EQK4" s="408" t="str">
        <f t="shared" ca="1" si="64"/>
        <v/>
      </c>
      <c r="EQL4" s="408" t="str">
        <f t="shared" ca="1" si="64"/>
        <v/>
      </c>
      <c r="EQM4" s="408" t="str">
        <f t="shared" ca="1" si="64"/>
        <v/>
      </c>
      <c r="EQN4" s="408" t="str">
        <f t="shared" ca="1" si="64"/>
        <v/>
      </c>
      <c r="EQO4" s="408" t="str">
        <f t="shared" ca="1" si="64"/>
        <v/>
      </c>
      <c r="EQP4" s="408" t="str">
        <f t="shared" ca="1" si="64"/>
        <v/>
      </c>
      <c r="EQQ4" s="408" t="str">
        <f t="shared" ca="1" si="64"/>
        <v/>
      </c>
      <c r="EQR4" s="408" t="str">
        <f t="shared" ca="1" si="64"/>
        <v/>
      </c>
      <c r="EQS4" s="408" t="str">
        <f t="shared" ref="EQS4:ETD4" ca="1" si="65">IFERROR(IF(AND(OFFSET(EQS3,0,-1,1,1)=DATE(YEAR(OFFSET(EQS3,0,-1,1,1)),12,31),
                              OFFSET(EQS3,0,-2,1,1)&lt;&gt;DATE(YEAR(OFFSET(EQS3,0,-1,1,1)),12,31)),
                         "+",""),"")</f>
        <v/>
      </c>
      <c r="EQT4" s="408" t="str">
        <f t="shared" ca="1" si="65"/>
        <v/>
      </c>
      <c r="EQU4" s="408" t="str">
        <f t="shared" ca="1" si="65"/>
        <v/>
      </c>
      <c r="EQV4" s="408" t="str">
        <f t="shared" ca="1" si="65"/>
        <v/>
      </c>
      <c r="EQW4" s="408" t="str">
        <f t="shared" ca="1" si="65"/>
        <v/>
      </c>
      <c r="EQX4" s="408" t="str">
        <f t="shared" ca="1" si="65"/>
        <v/>
      </c>
      <c r="EQY4" s="408" t="str">
        <f t="shared" ca="1" si="65"/>
        <v/>
      </c>
      <c r="EQZ4" s="408" t="str">
        <f t="shared" ca="1" si="65"/>
        <v/>
      </c>
      <c r="ERA4" s="408" t="str">
        <f t="shared" ca="1" si="65"/>
        <v/>
      </c>
      <c r="ERB4" s="408" t="str">
        <f t="shared" ca="1" si="65"/>
        <v/>
      </c>
      <c r="ERC4" s="408" t="str">
        <f t="shared" ca="1" si="65"/>
        <v/>
      </c>
      <c r="ERD4" s="408" t="str">
        <f t="shared" ca="1" si="65"/>
        <v/>
      </c>
      <c r="ERE4" s="408" t="str">
        <f t="shared" ca="1" si="65"/>
        <v/>
      </c>
      <c r="ERF4" s="408" t="str">
        <f t="shared" ca="1" si="65"/>
        <v/>
      </c>
      <c r="ERG4" s="408" t="str">
        <f t="shared" ca="1" si="65"/>
        <v/>
      </c>
      <c r="ERH4" s="408" t="str">
        <f t="shared" ca="1" si="65"/>
        <v/>
      </c>
      <c r="ERI4" s="408" t="str">
        <f t="shared" ca="1" si="65"/>
        <v/>
      </c>
      <c r="ERJ4" s="408" t="str">
        <f t="shared" ca="1" si="65"/>
        <v/>
      </c>
      <c r="ERK4" s="408" t="str">
        <f t="shared" ca="1" si="65"/>
        <v/>
      </c>
      <c r="ERL4" s="408" t="str">
        <f t="shared" ca="1" si="65"/>
        <v/>
      </c>
      <c r="ERM4" s="408" t="str">
        <f t="shared" ca="1" si="65"/>
        <v/>
      </c>
      <c r="ERN4" s="408" t="str">
        <f t="shared" ca="1" si="65"/>
        <v/>
      </c>
      <c r="ERO4" s="408" t="str">
        <f t="shared" ca="1" si="65"/>
        <v/>
      </c>
      <c r="ERP4" s="408" t="str">
        <f t="shared" ca="1" si="65"/>
        <v/>
      </c>
      <c r="ERQ4" s="408" t="str">
        <f t="shared" ca="1" si="65"/>
        <v/>
      </c>
      <c r="ERR4" s="408" t="str">
        <f t="shared" ca="1" si="65"/>
        <v/>
      </c>
      <c r="ERS4" s="408" t="str">
        <f t="shared" ca="1" si="65"/>
        <v/>
      </c>
      <c r="ERT4" s="408" t="str">
        <f t="shared" ca="1" si="65"/>
        <v/>
      </c>
      <c r="ERU4" s="408" t="str">
        <f t="shared" ca="1" si="65"/>
        <v/>
      </c>
      <c r="ERV4" s="408" t="str">
        <f t="shared" ca="1" si="65"/>
        <v/>
      </c>
      <c r="ERW4" s="408" t="str">
        <f t="shared" ca="1" si="65"/>
        <v/>
      </c>
      <c r="ERX4" s="408" t="str">
        <f t="shared" ca="1" si="65"/>
        <v/>
      </c>
      <c r="ERY4" s="408" t="str">
        <f t="shared" ca="1" si="65"/>
        <v/>
      </c>
      <c r="ERZ4" s="408" t="str">
        <f t="shared" ca="1" si="65"/>
        <v/>
      </c>
      <c r="ESA4" s="408" t="str">
        <f t="shared" ca="1" si="65"/>
        <v/>
      </c>
      <c r="ESB4" s="408" t="str">
        <f t="shared" ca="1" si="65"/>
        <v/>
      </c>
      <c r="ESC4" s="408" t="str">
        <f t="shared" ca="1" si="65"/>
        <v/>
      </c>
      <c r="ESD4" s="408" t="str">
        <f t="shared" ca="1" si="65"/>
        <v/>
      </c>
      <c r="ESE4" s="408" t="str">
        <f t="shared" ca="1" si="65"/>
        <v/>
      </c>
      <c r="ESF4" s="408" t="str">
        <f t="shared" ca="1" si="65"/>
        <v/>
      </c>
      <c r="ESG4" s="408" t="str">
        <f t="shared" ca="1" si="65"/>
        <v/>
      </c>
      <c r="ESH4" s="408" t="str">
        <f t="shared" ca="1" si="65"/>
        <v/>
      </c>
      <c r="ESI4" s="408" t="str">
        <f t="shared" ca="1" si="65"/>
        <v/>
      </c>
      <c r="ESJ4" s="408" t="str">
        <f t="shared" ca="1" si="65"/>
        <v/>
      </c>
      <c r="ESK4" s="408" t="str">
        <f t="shared" ca="1" si="65"/>
        <v/>
      </c>
      <c r="ESL4" s="408" t="str">
        <f t="shared" ca="1" si="65"/>
        <v/>
      </c>
      <c r="ESM4" s="408" t="str">
        <f t="shared" ca="1" si="65"/>
        <v/>
      </c>
      <c r="ESN4" s="408" t="str">
        <f t="shared" ca="1" si="65"/>
        <v/>
      </c>
      <c r="ESO4" s="408" t="str">
        <f t="shared" ca="1" si="65"/>
        <v/>
      </c>
      <c r="ESP4" s="408" t="str">
        <f t="shared" ca="1" si="65"/>
        <v/>
      </c>
      <c r="ESQ4" s="408" t="str">
        <f t="shared" ca="1" si="65"/>
        <v/>
      </c>
      <c r="ESR4" s="408" t="str">
        <f t="shared" ca="1" si="65"/>
        <v/>
      </c>
      <c r="ESS4" s="408" t="str">
        <f t="shared" ca="1" si="65"/>
        <v/>
      </c>
      <c r="EST4" s="408" t="str">
        <f t="shared" ca="1" si="65"/>
        <v/>
      </c>
      <c r="ESU4" s="408" t="str">
        <f t="shared" ca="1" si="65"/>
        <v/>
      </c>
      <c r="ESV4" s="408" t="str">
        <f t="shared" ca="1" si="65"/>
        <v/>
      </c>
      <c r="ESW4" s="408" t="str">
        <f t="shared" ca="1" si="65"/>
        <v/>
      </c>
      <c r="ESX4" s="408" t="str">
        <f t="shared" ca="1" si="65"/>
        <v/>
      </c>
      <c r="ESY4" s="408" t="str">
        <f t="shared" ca="1" si="65"/>
        <v/>
      </c>
      <c r="ESZ4" s="408" t="str">
        <f t="shared" ca="1" si="65"/>
        <v/>
      </c>
      <c r="ETA4" s="408" t="str">
        <f t="shared" ca="1" si="65"/>
        <v/>
      </c>
      <c r="ETB4" s="408" t="str">
        <f t="shared" ca="1" si="65"/>
        <v/>
      </c>
      <c r="ETC4" s="408" t="str">
        <f t="shared" ca="1" si="65"/>
        <v/>
      </c>
      <c r="ETD4" s="408" t="str">
        <f t="shared" ca="1" si="65"/>
        <v/>
      </c>
      <c r="ETE4" s="408" t="str">
        <f t="shared" ref="ETE4:EVP4" ca="1" si="66">IFERROR(IF(AND(OFFSET(ETE3,0,-1,1,1)=DATE(YEAR(OFFSET(ETE3,0,-1,1,1)),12,31),
                              OFFSET(ETE3,0,-2,1,1)&lt;&gt;DATE(YEAR(OFFSET(ETE3,0,-1,1,1)),12,31)),
                         "+",""),"")</f>
        <v/>
      </c>
      <c r="ETF4" s="408" t="str">
        <f t="shared" ca="1" si="66"/>
        <v/>
      </c>
      <c r="ETG4" s="408" t="str">
        <f t="shared" ca="1" si="66"/>
        <v/>
      </c>
      <c r="ETH4" s="408" t="str">
        <f t="shared" ca="1" si="66"/>
        <v/>
      </c>
      <c r="ETI4" s="408" t="str">
        <f t="shared" ca="1" si="66"/>
        <v/>
      </c>
      <c r="ETJ4" s="408" t="str">
        <f t="shared" ca="1" si="66"/>
        <v/>
      </c>
      <c r="ETK4" s="408" t="str">
        <f t="shared" ca="1" si="66"/>
        <v/>
      </c>
      <c r="ETL4" s="408" t="str">
        <f t="shared" ca="1" si="66"/>
        <v/>
      </c>
      <c r="ETM4" s="408" t="str">
        <f t="shared" ca="1" si="66"/>
        <v/>
      </c>
      <c r="ETN4" s="408" t="str">
        <f t="shared" ca="1" si="66"/>
        <v/>
      </c>
      <c r="ETO4" s="408" t="str">
        <f t="shared" ca="1" si="66"/>
        <v/>
      </c>
      <c r="ETP4" s="408" t="str">
        <f t="shared" ca="1" si="66"/>
        <v/>
      </c>
      <c r="ETQ4" s="408" t="str">
        <f t="shared" ca="1" si="66"/>
        <v/>
      </c>
      <c r="ETR4" s="408" t="str">
        <f t="shared" ca="1" si="66"/>
        <v/>
      </c>
      <c r="ETS4" s="408" t="str">
        <f t="shared" ca="1" si="66"/>
        <v/>
      </c>
      <c r="ETT4" s="408" t="str">
        <f t="shared" ca="1" si="66"/>
        <v/>
      </c>
      <c r="ETU4" s="408" t="str">
        <f t="shared" ca="1" si="66"/>
        <v/>
      </c>
      <c r="ETV4" s="408" t="str">
        <f t="shared" ca="1" si="66"/>
        <v/>
      </c>
      <c r="ETW4" s="408" t="str">
        <f t="shared" ca="1" si="66"/>
        <v/>
      </c>
      <c r="ETX4" s="408" t="str">
        <f t="shared" ca="1" si="66"/>
        <v/>
      </c>
      <c r="ETY4" s="408" t="str">
        <f t="shared" ca="1" si="66"/>
        <v/>
      </c>
      <c r="ETZ4" s="408" t="str">
        <f t="shared" ca="1" si="66"/>
        <v/>
      </c>
      <c r="EUA4" s="408" t="str">
        <f t="shared" ca="1" si="66"/>
        <v/>
      </c>
      <c r="EUB4" s="408" t="str">
        <f t="shared" ca="1" si="66"/>
        <v/>
      </c>
      <c r="EUC4" s="408" t="str">
        <f t="shared" ca="1" si="66"/>
        <v/>
      </c>
      <c r="EUD4" s="408" t="str">
        <f t="shared" ca="1" si="66"/>
        <v/>
      </c>
      <c r="EUE4" s="408" t="str">
        <f t="shared" ca="1" si="66"/>
        <v/>
      </c>
      <c r="EUF4" s="408" t="str">
        <f t="shared" ca="1" si="66"/>
        <v/>
      </c>
      <c r="EUG4" s="408" t="str">
        <f t="shared" ca="1" si="66"/>
        <v/>
      </c>
      <c r="EUH4" s="408" t="str">
        <f t="shared" ca="1" si="66"/>
        <v/>
      </c>
      <c r="EUI4" s="408" t="str">
        <f t="shared" ca="1" si="66"/>
        <v/>
      </c>
      <c r="EUJ4" s="408" t="str">
        <f t="shared" ca="1" si="66"/>
        <v/>
      </c>
      <c r="EUK4" s="408" t="str">
        <f t="shared" ca="1" si="66"/>
        <v/>
      </c>
      <c r="EUL4" s="408" t="str">
        <f t="shared" ca="1" si="66"/>
        <v/>
      </c>
      <c r="EUM4" s="408" t="str">
        <f t="shared" ca="1" si="66"/>
        <v/>
      </c>
      <c r="EUN4" s="408" t="str">
        <f t="shared" ca="1" si="66"/>
        <v/>
      </c>
      <c r="EUO4" s="408" t="str">
        <f t="shared" ca="1" si="66"/>
        <v/>
      </c>
      <c r="EUP4" s="408" t="str">
        <f t="shared" ca="1" si="66"/>
        <v/>
      </c>
      <c r="EUQ4" s="408" t="str">
        <f t="shared" ca="1" si="66"/>
        <v/>
      </c>
      <c r="EUR4" s="408" t="str">
        <f t="shared" ca="1" si="66"/>
        <v/>
      </c>
      <c r="EUS4" s="408" t="str">
        <f t="shared" ca="1" si="66"/>
        <v/>
      </c>
      <c r="EUT4" s="408" t="str">
        <f t="shared" ca="1" si="66"/>
        <v/>
      </c>
      <c r="EUU4" s="408" t="str">
        <f t="shared" ca="1" si="66"/>
        <v/>
      </c>
      <c r="EUV4" s="408" t="str">
        <f t="shared" ca="1" si="66"/>
        <v/>
      </c>
      <c r="EUW4" s="408" t="str">
        <f t="shared" ca="1" si="66"/>
        <v/>
      </c>
      <c r="EUX4" s="408" t="str">
        <f t="shared" ca="1" si="66"/>
        <v/>
      </c>
      <c r="EUY4" s="408" t="str">
        <f t="shared" ca="1" si="66"/>
        <v/>
      </c>
      <c r="EUZ4" s="408" t="str">
        <f t="shared" ca="1" si="66"/>
        <v/>
      </c>
      <c r="EVA4" s="408" t="str">
        <f t="shared" ca="1" si="66"/>
        <v/>
      </c>
      <c r="EVB4" s="408" t="str">
        <f t="shared" ca="1" si="66"/>
        <v/>
      </c>
      <c r="EVC4" s="408" t="str">
        <f t="shared" ca="1" si="66"/>
        <v/>
      </c>
      <c r="EVD4" s="408" t="str">
        <f t="shared" ca="1" si="66"/>
        <v/>
      </c>
      <c r="EVE4" s="408" t="str">
        <f t="shared" ca="1" si="66"/>
        <v/>
      </c>
      <c r="EVF4" s="408" t="str">
        <f t="shared" ca="1" si="66"/>
        <v/>
      </c>
      <c r="EVG4" s="408" t="str">
        <f t="shared" ca="1" si="66"/>
        <v/>
      </c>
      <c r="EVH4" s="408" t="str">
        <f t="shared" ca="1" si="66"/>
        <v/>
      </c>
      <c r="EVI4" s="408" t="str">
        <f t="shared" ca="1" si="66"/>
        <v/>
      </c>
      <c r="EVJ4" s="408" t="str">
        <f t="shared" ca="1" si="66"/>
        <v/>
      </c>
      <c r="EVK4" s="408" t="str">
        <f t="shared" ca="1" si="66"/>
        <v/>
      </c>
      <c r="EVL4" s="408" t="str">
        <f t="shared" ca="1" si="66"/>
        <v/>
      </c>
      <c r="EVM4" s="408" t="str">
        <f t="shared" ca="1" si="66"/>
        <v/>
      </c>
      <c r="EVN4" s="408" t="str">
        <f t="shared" ca="1" si="66"/>
        <v/>
      </c>
      <c r="EVO4" s="408" t="str">
        <f t="shared" ca="1" si="66"/>
        <v/>
      </c>
      <c r="EVP4" s="408" t="str">
        <f t="shared" ca="1" si="66"/>
        <v/>
      </c>
      <c r="EVQ4" s="408" t="str">
        <f t="shared" ref="EVQ4:EYB4" ca="1" si="67">IFERROR(IF(AND(OFFSET(EVQ3,0,-1,1,1)=DATE(YEAR(OFFSET(EVQ3,0,-1,1,1)),12,31),
                              OFFSET(EVQ3,0,-2,1,1)&lt;&gt;DATE(YEAR(OFFSET(EVQ3,0,-1,1,1)),12,31)),
                         "+",""),"")</f>
        <v/>
      </c>
      <c r="EVR4" s="408" t="str">
        <f t="shared" ca="1" si="67"/>
        <v/>
      </c>
      <c r="EVS4" s="408" t="str">
        <f t="shared" ca="1" si="67"/>
        <v/>
      </c>
      <c r="EVT4" s="408" t="str">
        <f t="shared" ca="1" si="67"/>
        <v/>
      </c>
      <c r="EVU4" s="408" t="str">
        <f t="shared" ca="1" si="67"/>
        <v/>
      </c>
      <c r="EVV4" s="408" t="str">
        <f t="shared" ca="1" si="67"/>
        <v/>
      </c>
      <c r="EVW4" s="408" t="str">
        <f t="shared" ca="1" si="67"/>
        <v/>
      </c>
      <c r="EVX4" s="408" t="str">
        <f t="shared" ca="1" si="67"/>
        <v/>
      </c>
      <c r="EVY4" s="408" t="str">
        <f t="shared" ca="1" si="67"/>
        <v/>
      </c>
      <c r="EVZ4" s="408" t="str">
        <f t="shared" ca="1" si="67"/>
        <v/>
      </c>
      <c r="EWA4" s="408" t="str">
        <f t="shared" ca="1" si="67"/>
        <v/>
      </c>
      <c r="EWB4" s="408" t="str">
        <f t="shared" ca="1" si="67"/>
        <v/>
      </c>
      <c r="EWC4" s="408" t="str">
        <f t="shared" ca="1" si="67"/>
        <v/>
      </c>
      <c r="EWD4" s="408" t="str">
        <f t="shared" ca="1" si="67"/>
        <v/>
      </c>
      <c r="EWE4" s="408" t="str">
        <f t="shared" ca="1" si="67"/>
        <v/>
      </c>
      <c r="EWF4" s="408" t="str">
        <f t="shared" ca="1" si="67"/>
        <v/>
      </c>
      <c r="EWG4" s="408" t="str">
        <f t="shared" ca="1" si="67"/>
        <v/>
      </c>
      <c r="EWH4" s="408" t="str">
        <f t="shared" ca="1" si="67"/>
        <v/>
      </c>
      <c r="EWI4" s="408" t="str">
        <f t="shared" ca="1" si="67"/>
        <v/>
      </c>
      <c r="EWJ4" s="408" t="str">
        <f t="shared" ca="1" si="67"/>
        <v/>
      </c>
      <c r="EWK4" s="408" t="str">
        <f t="shared" ca="1" si="67"/>
        <v/>
      </c>
      <c r="EWL4" s="408" t="str">
        <f t="shared" ca="1" si="67"/>
        <v/>
      </c>
      <c r="EWM4" s="408" t="str">
        <f t="shared" ca="1" si="67"/>
        <v/>
      </c>
      <c r="EWN4" s="408" t="str">
        <f t="shared" ca="1" si="67"/>
        <v/>
      </c>
      <c r="EWO4" s="408" t="str">
        <f t="shared" ca="1" si="67"/>
        <v/>
      </c>
      <c r="EWP4" s="408" t="str">
        <f t="shared" ca="1" si="67"/>
        <v/>
      </c>
      <c r="EWQ4" s="408" t="str">
        <f t="shared" ca="1" si="67"/>
        <v/>
      </c>
      <c r="EWR4" s="408" t="str">
        <f t="shared" ca="1" si="67"/>
        <v/>
      </c>
      <c r="EWS4" s="408" t="str">
        <f t="shared" ca="1" si="67"/>
        <v/>
      </c>
      <c r="EWT4" s="408" t="str">
        <f t="shared" ca="1" si="67"/>
        <v/>
      </c>
      <c r="EWU4" s="408" t="str">
        <f t="shared" ca="1" si="67"/>
        <v/>
      </c>
      <c r="EWV4" s="408" t="str">
        <f t="shared" ca="1" si="67"/>
        <v/>
      </c>
      <c r="EWW4" s="408" t="str">
        <f t="shared" ca="1" si="67"/>
        <v/>
      </c>
      <c r="EWX4" s="408" t="str">
        <f t="shared" ca="1" si="67"/>
        <v/>
      </c>
      <c r="EWY4" s="408" t="str">
        <f t="shared" ca="1" si="67"/>
        <v/>
      </c>
      <c r="EWZ4" s="408" t="str">
        <f t="shared" ca="1" si="67"/>
        <v/>
      </c>
      <c r="EXA4" s="408" t="str">
        <f t="shared" ca="1" si="67"/>
        <v/>
      </c>
      <c r="EXB4" s="408" t="str">
        <f t="shared" ca="1" si="67"/>
        <v/>
      </c>
      <c r="EXC4" s="408" t="str">
        <f t="shared" ca="1" si="67"/>
        <v/>
      </c>
      <c r="EXD4" s="408" t="str">
        <f t="shared" ca="1" si="67"/>
        <v/>
      </c>
      <c r="EXE4" s="408" t="str">
        <f t="shared" ca="1" si="67"/>
        <v/>
      </c>
      <c r="EXF4" s="408" t="str">
        <f t="shared" ca="1" si="67"/>
        <v/>
      </c>
      <c r="EXG4" s="408" t="str">
        <f t="shared" ca="1" si="67"/>
        <v/>
      </c>
      <c r="EXH4" s="408" t="str">
        <f t="shared" ca="1" si="67"/>
        <v/>
      </c>
      <c r="EXI4" s="408" t="str">
        <f t="shared" ca="1" si="67"/>
        <v/>
      </c>
      <c r="EXJ4" s="408" t="str">
        <f t="shared" ca="1" si="67"/>
        <v/>
      </c>
      <c r="EXK4" s="408" t="str">
        <f t="shared" ca="1" si="67"/>
        <v/>
      </c>
      <c r="EXL4" s="408" t="str">
        <f t="shared" ca="1" si="67"/>
        <v/>
      </c>
      <c r="EXM4" s="408" t="str">
        <f t="shared" ca="1" si="67"/>
        <v/>
      </c>
      <c r="EXN4" s="408" t="str">
        <f t="shared" ca="1" si="67"/>
        <v/>
      </c>
      <c r="EXO4" s="408" t="str">
        <f t="shared" ca="1" si="67"/>
        <v/>
      </c>
      <c r="EXP4" s="408" t="str">
        <f t="shared" ca="1" si="67"/>
        <v/>
      </c>
      <c r="EXQ4" s="408" t="str">
        <f t="shared" ca="1" si="67"/>
        <v/>
      </c>
      <c r="EXR4" s="408" t="str">
        <f t="shared" ca="1" si="67"/>
        <v/>
      </c>
      <c r="EXS4" s="408" t="str">
        <f t="shared" ca="1" si="67"/>
        <v/>
      </c>
      <c r="EXT4" s="408" t="str">
        <f t="shared" ca="1" si="67"/>
        <v/>
      </c>
      <c r="EXU4" s="408" t="str">
        <f t="shared" ca="1" si="67"/>
        <v/>
      </c>
      <c r="EXV4" s="408" t="str">
        <f t="shared" ca="1" si="67"/>
        <v/>
      </c>
      <c r="EXW4" s="408" t="str">
        <f t="shared" ca="1" si="67"/>
        <v/>
      </c>
      <c r="EXX4" s="408" t="str">
        <f t="shared" ca="1" si="67"/>
        <v/>
      </c>
      <c r="EXY4" s="408" t="str">
        <f t="shared" ca="1" si="67"/>
        <v/>
      </c>
      <c r="EXZ4" s="408" t="str">
        <f t="shared" ca="1" si="67"/>
        <v/>
      </c>
      <c r="EYA4" s="408" t="str">
        <f t="shared" ca="1" si="67"/>
        <v/>
      </c>
      <c r="EYB4" s="408" t="str">
        <f t="shared" ca="1" si="67"/>
        <v/>
      </c>
      <c r="EYC4" s="408" t="str">
        <f t="shared" ref="EYC4:FAN4" ca="1" si="68">IFERROR(IF(AND(OFFSET(EYC3,0,-1,1,1)=DATE(YEAR(OFFSET(EYC3,0,-1,1,1)),12,31),
                              OFFSET(EYC3,0,-2,1,1)&lt;&gt;DATE(YEAR(OFFSET(EYC3,0,-1,1,1)),12,31)),
                         "+",""),"")</f>
        <v/>
      </c>
      <c r="EYD4" s="408" t="str">
        <f t="shared" ca="1" si="68"/>
        <v/>
      </c>
      <c r="EYE4" s="408" t="str">
        <f t="shared" ca="1" si="68"/>
        <v/>
      </c>
      <c r="EYF4" s="408" t="str">
        <f t="shared" ca="1" si="68"/>
        <v/>
      </c>
      <c r="EYG4" s="408" t="str">
        <f t="shared" ca="1" si="68"/>
        <v/>
      </c>
      <c r="EYH4" s="408" t="str">
        <f t="shared" ca="1" si="68"/>
        <v/>
      </c>
      <c r="EYI4" s="408" t="str">
        <f t="shared" ca="1" si="68"/>
        <v/>
      </c>
      <c r="EYJ4" s="408" t="str">
        <f t="shared" ca="1" si="68"/>
        <v/>
      </c>
      <c r="EYK4" s="408" t="str">
        <f t="shared" ca="1" si="68"/>
        <v/>
      </c>
      <c r="EYL4" s="408" t="str">
        <f t="shared" ca="1" si="68"/>
        <v/>
      </c>
      <c r="EYM4" s="408" t="str">
        <f t="shared" ca="1" si="68"/>
        <v/>
      </c>
      <c r="EYN4" s="408" t="str">
        <f t="shared" ca="1" si="68"/>
        <v/>
      </c>
      <c r="EYO4" s="408" t="str">
        <f t="shared" ca="1" si="68"/>
        <v/>
      </c>
      <c r="EYP4" s="408" t="str">
        <f t="shared" ca="1" si="68"/>
        <v/>
      </c>
      <c r="EYQ4" s="408" t="str">
        <f t="shared" ca="1" si="68"/>
        <v/>
      </c>
      <c r="EYR4" s="408" t="str">
        <f t="shared" ca="1" si="68"/>
        <v/>
      </c>
      <c r="EYS4" s="408" t="str">
        <f t="shared" ca="1" si="68"/>
        <v/>
      </c>
      <c r="EYT4" s="408" t="str">
        <f t="shared" ca="1" si="68"/>
        <v/>
      </c>
      <c r="EYU4" s="408" t="str">
        <f t="shared" ca="1" si="68"/>
        <v/>
      </c>
      <c r="EYV4" s="408" t="str">
        <f t="shared" ca="1" si="68"/>
        <v/>
      </c>
      <c r="EYW4" s="408" t="str">
        <f t="shared" ca="1" si="68"/>
        <v/>
      </c>
      <c r="EYX4" s="408" t="str">
        <f t="shared" ca="1" si="68"/>
        <v/>
      </c>
      <c r="EYY4" s="408" t="str">
        <f t="shared" ca="1" si="68"/>
        <v/>
      </c>
      <c r="EYZ4" s="408" t="str">
        <f t="shared" ca="1" si="68"/>
        <v/>
      </c>
      <c r="EZA4" s="408" t="str">
        <f t="shared" ca="1" si="68"/>
        <v/>
      </c>
      <c r="EZB4" s="408" t="str">
        <f t="shared" ca="1" si="68"/>
        <v/>
      </c>
      <c r="EZC4" s="408" t="str">
        <f t="shared" ca="1" si="68"/>
        <v/>
      </c>
      <c r="EZD4" s="408" t="str">
        <f t="shared" ca="1" si="68"/>
        <v/>
      </c>
      <c r="EZE4" s="408" t="str">
        <f t="shared" ca="1" si="68"/>
        <v/>
      </c>
      <c r="EZF4" s="408" t="str">
        <f t="shared" ca="1" si="68"/>
        <v/>
      </c>
      <c r="EZG4" s="408" t="str">
        <f t="shared" ca="1" si="68"/>
        <v/>
      </c>
      <c r="EZH4" s="408" t="str">
        <f t="shared" ca="1" si="68"/>
        <v/>
      </c>
      <c r="EZI4" s="408" t="str">
        <f t="shared" ca="1" si="68"/>
        <v/>
      </c>
      <c r="EZJ4" s="408" t="str">
        <f t="shared" ca="1" si="68"/>
        <v/>
      </c>
      <c r="EZK4" s="408" t="str">
        <f t="shared" ca="1" si="68"/>
        <v/>
      </c>
      <c r="EZL4" s="408" t="str">
        <f t="shared" ca="1" si="68"/>
        <v/>
      </c>
      <c r="EZM4" s="408" t="str">
        <f t="shared" ca="1" si="68"/>
        <v/>
      </c>
      <c r="EZN4" s="408" t="str">
        <f t="shared" ca="1" si="68"/>
        <v/>
      </c>
      <c r="EZO4" s="408" t="str">
        <f t="shared" ca="1" si="68"/>
        <v/>
      </c>
      <c r="EZP4" s="408" t="str">
        <f t="shared" ca="1" si="68"/>
        <v/>
      </c>
      <c r="EZQ4" s="408" t="str">
        <f t="shared" ca="1" si="68"/>
        <v/>
      </c>
      <c r="EZR4" s="408" t="str">
        <f t="shared" ca="1" si="68"/>
        <v/>
      </c>
      <c r="EZS4" s="408" t="str">
        <f t="shared" ca="1" si="68"/>
        <v/>
      </c>
      <c r="EZT4" s="408" t="str">
        <f t="shared" ca="1" si="68"/>
        <v/>
      </c>
      <c r="EZU4" s="408" t="str">
        <f t="shared" ca="1" si="68"/>
        <v/>
      </c>
      <c r="EZV4" s="408" t="str">
        <f t="shared" ca="1" si="68"/>
        <v/>
      </c>
      <c r="EZW4" s="408" t="str">
        <f t="shared" ca="1" si="68"/>
        <v/>
      </c>
      <c r="EZX4" s="408" t="str">
        <f t="shared" ca="1" si="68"/>
        <v/>
      </c>
      <c r="EZY4" s="408" t="str">
        <f t="shared" ca="1" si="68"/>
        <v/>
      </c>
      <c r="EZZ4" s="408" t="str">
        <f t="shared" ca="1" si="68"/>
        <v/>
      </c>
      <c r="FAA4" s="408" t="str">
        <f t="shared" ca="1" si="68"/>
        <v/>
      </c>
      <c r="FAB4" s="408" t="str">
        <f t="shared" ca="1" si="68"/>
        <v/>
      </c>
      <c r="FAC4" s="408" t="str">
        <f t="shared" ca="1" si="68"/>
        <v/>
      </c>
      <c r="FAD4" s="408" t="str">
        <f t="shared" ca="1" si="68"/>
        <v/>
      </c>
      <c r="FAE4" s="408" t="str">
        <f t="shared" ca="1" si="68"/>
        <v/>
      </c>
      <c r="FAF4" s="408" t="str">
        <f t="shared" ca="1" si="68"/>
        <v/>
      </c>
      <c r="FAG4" s="408" t="str">
        <f t="shared" ca="1" si="68"/>
        <v/>
      </c>
      <c r="FAH4" s="408" t="str">
        <f t="shared" ca="1" si="68"/>
        <v/>
      </c>
      <c r="FAI4" s="408" t="str">
        <f t="shared" ca="1" si="68"/>
        <v/>
      </c>
      <c r="FAJ4" s="408" t="str">
        <f t="shared" ca="1" si="68"/>
        <v/>
      </c>
      <c r="FAK4" s="408" t="str">
        <f t="shared" ca="1" si="68"/>
        <v/>
      </c>
      <c r="FAL4" s="408" t="str">
        <f t="shared" ca="1" si="68"/>
        <v/>
      </c>
      <c r="FAM4" s="408" t="str">
        <f t="shared" ca="1" si="68"/>
        <v/>
      </c>
      <c r="FAN4" s="408" t="str">
        <f t="shared" ca="1" si="68"/>
        <v/>
      </c>
      <c r="FAO4" s="408" t="str">
        <f t="shared" ref="FAO4:FCZ4" ca="1" si="69">IFERROR(IF(AND(OFFSET(FAO3,0,-1,1,1)=DATE(YEAR(OFFSET(FAO3,0,-1,1,1)),12,31),
                              OFFSET(FAO3,0,-2,1,1)&lt;&gt;DATE(YEAR(OFFSET(FAO3,0,-1,1,1)),12,31)),
                         "+",""),"")</f>
        <v/>
      </c>
      <c r="FAP4" s="408" t="str">
        <f t="shared" ca="1" si="69"/>
        <v/>
      </c>
      <c r="FAQ4" s="408" t="str">
        <f t="shared" ca="1" si="69"/>
        <v/>
      </c>
      <c r="FAR4" s="408" t="str">
        <f t="shared" ca="1" si="69"/>
        <v/>
      </c>
      <c r="FAS4" s="408" t="str">
        <f t="shared" ca="1" si="69"/>
        <v/>
      </c>
      <c r="FAT4" s="408" t="str">
        <f t="shared" ca="1" si="69"/>
        <v/>
      </c>
      <c r="FAU4" s="408" t="str">
        <f t="shared" ca="1" si="69"/>
        <v/>
      </c>
      <c r="FAV4" s="408" t="str">
        <f t="shared" ca="1" si="69"/>
        <v/>
      </c>
      <c r="FAW4" s="408" t="str">
        <f t="shared" ca="1" si="69"/>
        <v/>
      </c>
      <c r="FAX4" s="408" t="str">
        <f t="shared" ca="1" si="69"/>
        <v/>
      </c>
      <c r="FAY4" s="408" t="str">
        <f t="shared" ca="1" si="69"/>
        <v/>
      </c>
      <c r="FAZ4" s="408" t="str">
        <f t="shared" ca="1" si="69"/>
        <v/>
      </c>
      <c r="FBA4" s="408" t="str">
        <f t="shared" ca="1" si="69"/>
        <v/>
      </c>
      <c r="FBB4" s="408" t="str">
        <f t="shared" ca="1" si="69"/>
        <v/>
      </c>
      <c r="FBC4" s="408" t="str">
        <f t="shared" ca="1" si="69"/>
        <v/>
      </c>
      <c r="FBD4" s="408" t="str">
        <f t="shared" ca="1" si="69"/>
        <v/>
      </c>
      <c r="FBE4" s="408" t="str">
        <f t="shared" ca="1" si="69"/>
        <v/>
      </c>
      <c r="FBF4" s="408" t="str">
        <f t="shared" ca="1" si="69"/>
        <v/>
      </c>
      <c r="FBG4" s="408" t="str">
        <f t="shared" ca="1" si="69"/>
        <v/>
      </c>
      <c r="FBH4" s="408" t="str">
        <f t="shared" ca="1" si="69"/>
        <v/>
      </c>
      <c r="FBI4" s="408" t="str">
        <f t="shared" ca="1" si="69"/>
        <v/>
      </c>
      <c r="FBJ4" s="408" t="str">
        <f t="shared" ca="1" si="69"/>
        <v/>
      </c>
      <c r="FBK4" s="408" t="str">
        <f t="shared" ca="1" si="69"/>
        <v/>
      </c>
      <c r="FBL4" s="408" t="str">
        <f t="shared" ca="1" si="69"/>
        <v/>
      </c>
      <c r="FBM4" s="408" t="str">
        <f t="shared" ca="1" si="69"/>
        <v/>
      </c>
      <c r="FBN4" s="408" t="str">
        <f t="shared" ca="1" si="69"/>
        <v/>
      </c>
      <c r="FBO4" s="408" t="str">
        <f t="shared" ca="1" si="69"/>
        <v/>
      </c>
      <c r="FBP4" s="408" t="str">
        <f t="shared" ca="1" si="69"/>
        <v/>
      </c>
      <c r="FBQ4" s="408" t="str">
        <f t="shared" ca="1" si="69"/>
        <v/>
      </c>
      <c r="FBR4" s="408" t="str">
        <f t="shared" ca="1" si="69"/>
        <v/>
      </c>
      <c r="FBS4" s="408" t="str">
        <f t="shared" ca="1" si="69"/>
        <v/>
      </c>
      <c r="FBT4" s="408" t="str">
        <f t="shared" ca="1" si="69"/>
        <v/>
      </c>
      <c r="FBU4" s="408" t="str">
        <f t="shared" ca="1" si="69"/>
        <v/>
      </c>
      <c r="FBV4" s="408" t="str">
        <f t="shared" ca="1" si="69"/>
        <v/>
      </c>
      <c r="FBW4" s="408" t="str">
        <f t="shared" ca="1" si="69"/>
        <v/>
      </c>
      <c r="FBX4" s="408" t="str">
        <f t="shared" ca="1" si="69"/>
        <v/>
      </c>
      <c r="FBY4" s="408" t="str">
        <f t="shared" ca="1" si="69"/>
        <v/>
      </c>
      <c r="FBZ4" s="408" t="str">
        <f t="shared" ca="1" si="69"/>
        <v/>
      </c>
      <c r="FCA4" s="408" t="str">
        <f t="shared" ca="1" si="69"/>
        <v/>
      </c>
      <c r="FCB4" s="408" t="str">
        <f t="shared" ca="1" si="69"/>
        <v/>
      </c>
      <c r="FCC4" s="408" t="str">
        <f t="shared" ca="1" si="69"/>
        <v/>
      </c>
      <c r="FCD4" s="408" t="str">
        <f t="shared" ca="1" si="69"/>
        <v/>
      </c>
      <c r="FCE4" s="408" t="str">
        <f t="shared" ca="1" si="69"/>
        <v/>
      </c>
      <c r="FCF4" s="408" t="str">
        <f t="shared" ca="1" si="69"/>
        <v/>
      </c>
      <c r="FCG4" s="408" t="str">
        <f t="shared" ca="1" si="69"/>
        <v/>
      </c>
      <c r="FCH4" s="408" t="str">
        <f t="shared" ca="1" si="69"/>
        <v/>
      </c>
      <c r="FCI4" s="408" t="str">
        <f t="shared" ca="1" si="69"/>
        <v/>
      </c>
      <c r="FCJ4" s="408" t="str">
        <f t="shared" ca="1" si="69"/>
        <v/>
      </c>
      <c r="FCK4" s="408" t="str">
        <f t="shared" ca="1" si="69"/>
        <v/>
      </c>
      <c r="FCL4" s="408" t="str">
        <f t="shared" ca="1" si="69"/>
        <v/>
      </c>
      <c r="FCM4" s="408" t="str">
        <f t="shared" ca="1" si="69"/>
        <v/>
      </c>
      <c r="FCN4" s="408" t="str">
        <f t="shared" ca="1" si="69"/>
        <v/>
      </c>
      <c r="FCO4" s="408" t="str">
        <f t="shared" ca="1" si="69"/>
        <v/>
      </c>
      <c r="FCP4" s="408" t="str">
        <f t="shared" ca="1" si="69"/>
        <v/>
      </c>
      <c r="FCQ4" s="408" t="str">
        <f t="shared" ca="1" si="69"/>
        <v/>
      </c>
      <c r="FCR4" s="408" t="str">
        <f t="shared" ca="1" si="69"/>
        <v/>
      </c>
      <c r="FCS4" s="408" t="str">
        <f t="shared" ca="1" si="69"/>
        <v/>
      </c>
      <c r="FCT4" s="408" t="str">
        <f t="shared" ca="1" si="69"/>
        <v/>
      </c>
      <c r="FCU4" s="408" t="str">
        <f t="shared" ca="1" si="69"/>
        <v/>
      </c>
      <c r="FCV4" s="408" t="str">
        <f t="shared" ca="1" si="69"/>
        <v/>
      </c>
      <c r="FCW4" s="408" t="str">
        <f t="shared" ca="1" si="69"/>
        <v/>
      </c>
      <c r="FCX4" s="408" t="str">
        <f t="shared" ca="1" si="69"/>
        <v/>
      </c>
      <c r="FCY4" s="408" t="str">
        <f t="shared" ca="1" si="69"/>
        <v/>
      </c>
      <c r="FCZ4" s="408" t="str">
        <f t="shared" ca="1" si="69"/>
        <v/>
      </c>
      <c r="FDA4" s="408" t="str">
        <f t="shared" ref="FDA4:FFL4" ca="1" si="70">IFERROR(IF(AND(OFFSET(FDA3,0,-1,1,1)=DATE(YEAR(OFFSET(FDA3,0,-1,1,1)),12,31),
                              OFFSET(FDA3,0,-2,1,1)&lt;&gt;DATE(YEAR(OFFSET(FDA3,0,-1,1,1)),12,31)),
                         "+",""),"")</f>
        <v/>
      </c>
      <c r="FDB4" s="408" t="str">
        <f t="shared" ca="1" si="70"/>
        <v/>
      </c>
      <c r="FDC4" s="408" t="str">
        <f t="shared" ca="1" si="70"/>
        <v/>
      </c>
      <c r="FDD4" s="408" t="str">
        <f t="shared" ca="1" si="70"/>
        <v/>
      </c>
      <c r="FDE4" s="408" t="str">
        <f t="shared" ca="1" si="70"/>
        <v/>
      </c>
      <c r="FDF4" s="408" t="str">
        <f t="shared" ca="1" si="70"/>
        <v/>
      </c>
      <c r="FDG4" s="408" t="str">
        <f t="shared" ca="1" si="70"/>
        <v/>
      </c>
      <c r="FDH4" s="408" t="str">
        <f t="shared" ca="1" si="70"/>
        <v/>
      </c>
      <c r="FDI4" s="408" t="str">
        <f t="shared" ca="1" si="70"/>
        <v/>
      </c>
      <c r="FDJ4" s="408" t="str">
        <f t="shared" ca="1" si="70"/>
        <v/>
      </c>
      <c r="FDK4" s="408" t="str">
        <f t="shared" ca="1" si="70"/>
        <v/>
      </c>
      <c r="FDL4" s="408" t="str">
        <f t="shared" ca="1" si="70"/>
        <v/>
      </c>
      <c r="FDM4" s="408" t="str">
        <f t="shared" ca="1" si="70"/>
        <v/>
      </c>
      <c r="FDN4" s="408" t="str">
        <f t="shared" ca="1" si="70"/>
        <v/>
      </c>
      <c r="FDO4" s="408" t="str">
        <f t="shared" ca="1" si="70"/>
        <v/>
      </c>
      <c r="FDP4" s="408" t="str">
        <f t="shared" ca="1" si="70"/>
        <v/>
      </c>
      <c r="FDQ4" s="408" t="str">
        <f t="shared" ca="1" si="70"/>
        <v/>
      </c>
      <c r="FDR4" s="408" t="str">
        <f t="shared" ca="1" si="70"/>
        <v/>
      </c>
      <c r="FDS4" s="408" t="str">
        <f t="shared" ca="1" si="70"/>
        <v/>
      </c>
      <c r="FDT4" s="408" t="str">
        <f t="shared" ca="1" si="70"/>
        <v/>
      </c>
      <c r="FDU4" s="408" t="str">
        <f t="shared" ca="1" si="70"/>
        <v/>
      </c>
      <c r="FDV4" s="408" t="str">
        <f t="shared" ca="1" si="70"/>
        <v/>
      </c>
      <c r="FDW4" s="408" t="str">
        <f t="shared" ca="1" si="70"/>
        <v/>
      </c>
      <c r="FDX4" s="408" t="str">
        <f t="shared" ca="1" si="70"/>
        <v/>
      </c>
      <c r="FDY4" s="408" t="str">
        <f t="shared" ca="1" si="70"/>
        <v/>
      </c>
      <c r="FDZ4" s="408" t="str">
        <f t="shared" ca="1" si="70"/>
        <v/>
      </c>
      <c r="FEA4" s="408" t="str">
        <f t="shared" ca="1" si="70"/>
        <v/>
      </c>
      <c r="FEB4" s="408" t="str">
        <f t="shared" ca="1" si="70"/>
        <v/>
      </c>
      <c r="FEC4" s="408" t="str">
        <f t="shared" ca="1" si="70"/>
        <v/>
      </c>
      <c r="FED4" s="408" t="str">
        <f t="shared" ca="1" si="70"/>
        <v/>
      </c>
      <c r="FEE4" s="408" t="str">
        <f t="shared" ca="1" si="70"/>
        <v/>
      </c>
      <c r="FEF4" s="408" t="str">
        <f t="shared" ca="1" si="70"/>
        <v/>
      </c>
      <c r="FEG4" s="408" t="str">
        <f t="shared" ca="1" si="70"/>
        <v/>
      </c>
      <c r="FEH4" s="408" t="str">
        <f t="shared" ca="1" si="70"/>
        <v/>
      </c>
      <c r="FEI4" s="408" t="str">
        <f t="shared" ca="1" si="70"/>
        <v/>
      </c>
      <c r="FEJ4" s="408" t="str">
        <f t="shared" ca="1" si="70"/>
        <v/>
      </c>
      <c r="FEK4" s="408" t="str">
        <f t="shared" ca="1" si="70"/>
        <v/>
      </c>
      <c r="FEL4" s="408" t="str">
        <f t="shared" ca="1" si="70"/>
        <v/>
      </c>
      <c r="FEM4" s="408" t="str">
        <f t="shared" ca="1" si="70"/>
        <v/>
      </c>
      <c r="FEN4" s="408" t="str">
        <f t="shared" ca="1" si="70"/>
        <v/>
      </c>
      <c r="FEO4" s="408" t="str">
        <f t="shared" ca="1" si="70"/>
        <v/>
      </c>
      <c r="FEP4" s="408" t="str">
        <f t="shared" ca="1" si="70"/>
        <v/>
      </c>
      <c r="FEQ4" s="408" t="str">
        <f t="shared" ca="1" si="70"/>
        <v/>
      </c>
      <c r="FER4" s="408" t="str">
        <f t="shared" ca="1" si="70"/>
        <v/>
      </c>
      <c r="FES4" s="408" t="str">
        <f t="shared" ca="1" si="70"/>
        <v/>
      </c>
      <c r="FET4" s="408" t="str">
        <f t="shared" ca="1" si="70"/>
        <v/>
      </c>
      <c r="FEU4" s="408" t="str">
        <f t="shared" ca="1" si="70"/>
        <v/>
      </c>
      <c r="FEV4" s="408" t="str">
        <f t="shared" ca="1" si="70"/>
        <v/>
      </c>
      <c r="FEW4" s="408" t="str">
        <f t="shared" ca="1" si="70"/>
        <v/>
      </c>
      <c r="FEX4" s="408" t="str">
        <f t="shared" ca="1" si="70"/>
        <v/>
      </c>
      <c r="FEY4" s="408" t="str">
        <f t="shared" ca="1" si="70"/>
        <v/>
      </c>
      <c r="FEZ4" s="408" t="str">
        <f t="shared" ca="1" si="70"/>
        <v/>
      </c>
      <c r="FFA4" s="408" t="str">
        <f t="shared" ca="1" si="70"/>
        <v/>
      </c>
      <c r="FFB4" s="408" t="str">
        <f t="shared" ca="1" si="70"/>
        <v/>
      </c>
      <c r="FFC4" s="408" t="str">
        <f t="shared" ca="1" si="70"/>
        <v/>
      </c>
      <c r="FFD4" s="408" t="str">
        <f t="shared" ca="1" si="70"/>
        <v/>
      </c>
      <c r="FFE4" s="408" t="str">
        <f t="shared" ca="1" si="70"/>
        <v/>
      </c>
      <c r="FFF4" s="408" t="str">
        <f t="shared" ca="1" si="70"/>
        <v/>
      </c>
      <c r="FFG4" s="408" t="str">
        <f t="shared" ca="1" si="70"/>
        <v/>
      </c>
      <c r="FFH4" s="408" t="str">
        <f t="shared" ca="1" si="70"/>
        <v/>
      </c>
      <c r="FFI4" s="408" t="str">
        <f t="shared" ca="1" si="70"/>
        <v/>
      </c>
      <c r="FFJ4" s="408" t="str">
        <f t="shared" ca="1" si="70"/>
        <v/>
      </c>
      <c r="FFK4" s="408" t="str">
        <f t="shared" ca="1" si="70"/>
        <v/>
      </c>
      <c r="FFL4" s="408" t="str">
        <f t="shared" ca="1" si="70"/>
        <v/>
      </c>
      <c r="FFM4" s="408" t="str">
        <f t="shared" ref="FFM4:FHX4" ca="1" si="71">IFERROR(IF(AND(OFFSET(FFM3,0,-1,1,1)=DATE(YEAR(OFFSET(FFM3,0,-1,1,1)),12,31),
                              OFFSET(FFM3,0,-2,1,1)&lt;&gt;DATE(YEAR(OFFSET(FFM3,0,-1,1,1)),12,31)),
                         "+",""),"")</f>
        <v/>
      </c>
      <c r="FFN4" s="408" t="str">
        <f t="shared" ca="1" si="71"/>
        <v/>
      </c>
      <c r="FFO4" s="408" t="str">
        <f t="shared" ca="1" si="71"/>
        <v/>
      </c>
      <c r="FFP4" s="408" t="str">
        <f t="shared" ca="1" si="71"/>
        <v/>
      </c>
      <c r="FFQ4" s="408" t="str">
        <f t="shared" ca="1" si="71"/>
        <v/>
      </c>
      <c r="FFR4" s="408" t="str">
        <f t="shared" ca="1" si="71"/>
        <v/>
      </c>
      <c r="FFS4" s="408" t="str">
        <f t="shared" ca="1" si="71"/>
        <v/>
      </c>
      <c r="FFT4" s="408" t="str">
        <f t="shared" ca="1" si="71"/>
        <v/>
      </c>
      <c r="FFU4" s="408" t="str">
        <f t="shared" ca="1" si="71"/>
        <v/>
      </c>
      <c r="FFV4" s="408" t="str">
        <f t="shared" ca="1" si="71"/>
        <v/>
      </c>
      <c r="FFW4" s="408" t="str">
        <f t="shared" ca="1" si="71"/>
        <v/>
      </c>
      <c r="FFX4" s="408" t="str">
        <f t="shared" ca="1" si="71"/>
        <v/>
      </c>
      <c r="FFY4" s="408" t="str">
        <f t="shared" ca="1" si="71"/>
        <v/>
      </c>
      <c r="FFZ4" s="408" t="str">
        <f t="shared" ca="1" si="71"/>
        <v/>
      </c>
      <c r="FGA4" s="408" t="str">
        <f t="shared" ca="1" si="71"/>
        <v/>
      </c>
      <c r="FGB4" s="408" t="str">
        <f t="shared" ca="1" si="71"/>
        <v/>
      </c>
      <c r="FGC4" s="408" t="str">
        <f t="shared" ca="1" si="71"/>
        <v/>
      </c>
      <c r="FGD4" s="408" t="str">
        <f t="shared" ca="1" si="71"/>
        <v/>
      </c>
      <c r="FGE4" s="408" t="str">
        <f t="shared" ca="1" si="71"/>
        <v/>
      </c>
      <c r="FGF4" s="408" t="str">
        <f t="shared" ca="1" si="71"/>
        <v/>
      </c>
      <c r="FGG4" s="408" t="str">
        <f t="shared" ca="1" si="71"/>
        <v/>
      </c>
      <c r="FGH4" s="408" t="str">
        <f t="shared" ca="1" si="71"/>
        <v/>
      </c>
      <c r="FGI4" s="408" t="str">
        <f t="shared" ca="1" si="71"/>
        <v/>
      </c>
      <c r="FGJ4" s="408" t="str">
        <f t="shared" ca="1" si="71"/>
        <v/>
      </c>
      <c r="FGK4" s="408" t="str">
        <f t="shared" ca="1" si="71"/>
        <v/>
      </c>
      <c r="FGL4" s="408" t="str">
        <f t="shared" ca="1" si="71"/>
        <v/>
      </c>
      <c r="FGM4" s="408" t="str">
        <f t="shared" ca="1" si="71"/>
        <v/>
      </c>
      <c r="FGN4" s="408" t="str">
        <f t="shared" ca="1" si="71"/>
        <v/>
      </c>
      <c r="FGO4" s="408" t="str">
        <f t="shared" ca="1" si="71"/>
        <v/>
      </c>
      <c r="FGP4" s="408" t="str">
        <f t="shared" ca="1" si="71"/>
        <v/>
      </c>
      <c r="FGQ4" s="408" t="str">
        <f t="shared" ca="1" si="71"/>
        <v/>
      </c>
      <c r="FGR4" s="408" t="str">
        <f t="shared" ca="1" si="71"/>
        <v/>
      </c>
      <c r="FGS4" s="408" t="str">
        <f t="shared" ca="1" si="71"/>
        <v/>
      </c>
      <c r="FGT4" s="408" t="str">
        <f t="shared" ca="1" si="71"/>
        <v/>
      </c>
      <c r="FGU4" s="408" t="str">
        <f t="shared" ca="1" si="71"/>
        <v/>
      </c>
      <c r="FGV4" s="408" t="str">
        <f t="shared" ca="1" si="71"/>
        <v/>
      </c>
      <c r="FGW4" s="408" t="str">
        <f t="shared" ca="1" si="71"/>
        <v/>
      </c>
      <c r="FGX4" s="408" t="str">
        <f t="shared" ca="1" si="71"/>
        <v/>
      </c>
      <c r="FGY4" s="408" t="str">
        <f t="shared" ca="1" si="71"/>
        <v/>
      </c>
      <c r="FGZ4" s="408" t="str">
        <f t="shared" ca="1" si="71"/>
        <v/>
      </c>
      <c r="FHA4" s="408" t="str">
        <f t="shared" ca="1" si="71"/>
        <v/>
      </c>
      <c r="FHB4" s="408" t="str">
        <f t="shared" ca="1" si="71"/>
        <v/>
      </c>
      <c r="FHC4" s="408" t="str">
        <f t="shared" ca="1" si="71"/>
        <v/>
      </c>
      <c r="FHD4" s="408" t="str">
        <f t="shared" ca="1" si="71"/>
        <v/>
      </c>
      <c r="FHE4" s="408" t="str">
        <f t="shared" ca="1" si="71"/>
        <v/>
      </c>
      <c r="FHF4" s="408" t="str">
        <f t="shared" ca="1" si="71"/>
        <v/>
      </c>
      <c r="FHG4" s="408" t="str">
        <f t="shared" ca="1" si="71"/>
        <v/>
      </c>
      <c r="FHH4" s="408" t="str">
        <f t="shared" ca="1" si="71"/>
        <v/>
      </c>
      <c r="FHI4" s="408" t="str">
        <f t="shared" ca="1" si="71"/>
        <v/>
      </c>
      <c r="FHJ4" s="408" t="str">
        <f t="shared" ca="1" si="71"/>
        <v/>
      </c>
      <c r="FHK4" s="408" t="str">
        <f t="shared" ca="1" si="71"/>
        <v/>
      </c>
      <c r="FHL4" s="408" t="str">
        <f t="shared" ca="1" si="71"/>
        <v/>
      </c>
      <c r="FHM4" s="408" t="str">
        <f t="shared" ca="1" si="71"/>
        <v/>
      </c>
      <c r="FHN4" s="408" t="str">
        <f t="shared" ca="1" si="71"/>
        <v/>
      </c>
      <c r="FHO4" s="408" t="str">
        <f t="shared" ca="1" si="71"/>
        <v/>
      </c>
      <c r="FHP4" s="408" t="str">
        <f t="shared" ca="1" si="71"/>
        <v/>
      </c>
      <c r="FHQ4" s="408" t="str">
        <f t="shared" ca="1" si="71"/>
        <v/>
      </c>
      <c r="FHR4" s="408" t="str">
        <f t="shared" ca="1" si="71"/>
        <v/>
      </c>
      <c r="FHS4" s="408" t="str">
        <f t="shared" ca="1" si="71"/>
        <v/>
      </c>
      <c r="FHT4" s="408" t="str">
        <f t="shared" ca="1" si="71"/>
        <v/>
      </c>
      <c r="FHU4" s="408" t="str">
        <f t="shared" ca="1" si="71"/>
        <v/>
      </c>
      <c r="FHV4" s="408" t="str">
        <f t="shared" ca="1" si="71"/>
        <v/>
      </c>
      <c r="FHW4" s="408" t="str">
        <f t="shared" ca="1" si="71"/>
        <v/>
      </c>
      <c r="FHX4" s="408" t="str">
        <f t="shared" ca="1" si="71"/>
        <v/>
      </c>
      <c r="FHY4" s="408" t="str">
        <f t="shared" ref="FHY4:FKJ4" ca="1" si="72">IFERROR(IF(AND(OFFSET(FHY3,0,-1,1,1)=DATE(YEAR(OFFSET(FHY3,0,-1,1,1)),12,31),
                              OFFSET(FHY3,0,-2,1,1)&lt;&gt;DATE(YEAR(OFFSET(FHY3,0,-1,1,1)),12,31)),
                         "+",""),"")</f>
        <v/>
      </c>
      <c r="FHZ4" s="408" t="str">
        <f t="shared" ca="1" si="72"/>
        <v/>
      </c>
      <c r="FIA4" s="408" t="str">
        <f t="shared" ca="1" si="72"/>
        <v/>
      </c>
      <c r="FIB4" s="408" t="str">
        <f t="shared" ca="1" si="72"/>
        <v/>
      </c>
      <c r="FIC4" s="408" t="str">
        <f t="shared" ca="1" si="72"/>
        <v/>
      </c>
      <c r="FID4" s="408" t="str">
        <f t="shared" ca="1" si="72"/>
        <v/>
      </c>
      <c r="FIE4" s="408" t="str">
        <f t="shared" ca="1" si="72"/>
        <v/>
      </c>
      <c r="FIF4" s="408" t="str">
        <f t="shared" ca="1" si="72"/>
        <v/>
      </c>
      <c r="FIG4" s="408" t="str">
        <f t="shared" ca="1" si="72"/>
        <v/>
      </c>
      <c r="FIH4" s="408" t="str">
        <f t="shared" ca="1" si="72"/>
        <v/>
      </c>
      <c r="FII4" s="408" t="str">
        <f t="shared" ca="1" si="72"/>
        <v/>
      </c>
      <c r="FIJ4" s="408" t="str">
        <f t="shared" ca="1" si="72"/>
        <v/>
      </c>
      <c r="FIK4" s="408" t="str">
        <f t="shared" ca="1" si="72"/>
        <v/>
      </c>
      <c r="FIL4" s="408" t="str">
        <f t="shared" ca="1" si="72"/>
        <v/>
      </c>
      <c r="FIM4" s="408" t="str">
        <f t="shared" ca="1" si="72"/>
        <v/>
      </c>
      <c r="FIN4" s="408" t="str">
        <f t="shared" ca="1" si="72"/>
        <v/>
      </c>
      <c r="FIO4" s="408" t="str">
        <f t="shared" ca="1" si="72"/>
        <v/>
      </c>
      <c r="FIP4" s="408" t="str">
        <f t="shared" ca="1" si="72"/>
        <v/>
      </c>
      <c r="FIQ4" s="408" t="str">
        <f t="shared" ca="1" si="72"/>
        <v/>
      </c>
      <c r="FIR4" s="408" t="str">
        <f t="shared" ca="1" si="72"/>
        <v/>
      </c>
      <c r="FIS4" s="408" t="str">
        <f t="shared" ca="1" si="72"/>
        <v/>
      </c>
      <c r="FIT4" s="408" t="str">
        <f t="shared" ca="1" si="72"/>
        <v/>
      </c>
      <c r="FIU4" s="408" t="str">
        <f t="shared" ca="1" si="72"/>
        <v/>
      </c>
      <c r="FIV4" s="408" t="str">
        <f t="shared" ca="1" si="72"/>
        <v/>
      </c>
      <c r="FIW4" s="408" t="str">
        <f t="shared" ca="1" si="72"/>
        <v/>
      </c>
      <c r="FIX4" s="408" t="str">
        <f t="shared" ca="1" si="72"/>
        <v/>
      </c>
      <c r="FIY4" s="408" t="str">
        <f t="shared" ca="1" si="72"/>
        <v/>
      </c>
      <c r="FIZ4" s="408" t="str">
        <f t="shared" ca="1" si="72"/>
        <v/>
      </c>
      <c r="FJA4" s="408" t="str">
        <f t="shared" ca="1" si="72"/>
        <v/>
      </c>
      <c r="FJB4" s="408" t="str">
        <f t="shared" ca="1" si="72"/>
        <v/>
      </c>
      <c r="FJC4" s="408" t="str">
        <f t="shared" ca="1" si="72"/>
        <v/>
      </c>
      <c r="FJD4" s="408" t="str">
        <f t="shared" ca="1" si="72"/>
        <v/>
      </c>
      <c r="FJE4" s="408" t="str">
        <f t="shared" ca="1" si="72"/>
        <v/>
      </c>
      <c r="FJF4" s="408" t="str">
        <f t="shared" ca="1" si="72"/>
        <v/>
      </c>
      <c r="FJG4" s="408" t="str">
        <f t="shared" ca="1" si="72"/>
        <v/>
      </c>
      <c r="FJH4" s="408" t="str">
        <f t="shared" ca="1" si="72"/>
        <v/>
      </c>
      <c r="FJI4" s="408" t="str">
        <f t="shared" ca="1" si="72"/>
        <v/>
      </c>
      <c r="FJJ4" s="408" t="str">
        <f t="shared" ca="1" si="72"/>
        <v/>
      </c>
      <c r="FJK4" s="408" t="str">
        <f t="shared" ca="1" si="72"/>
        <v/>
      </c>
      <c r="FJL4" s="408" t="str">
        <f t="shared" ca="1" si="72"/>
        <v/>
      </c>
      <c r="FJM4" s="408" t="str">
        <f t="shared" ca="1" si="72"/>
        <v/>
      </c>
      <c r="FJN4" s="408" t="str">
        <f t="shared" ca="1" si="72"/>
        <v/>
      </c>
      <c r="FJO4" s="408" t="str">
        <f t="shared" ca="1" si="72"/>
        <v/>
      </c>
      <c r="FJP4" s="408" t="str">
        <f t="shared" ca="1" si="72"/>
        <v/>
      </c>
      <c r="FJQ4" s="408" t="str">
        <f t="shared" ca="1" si="72"/>
        <v/>
      </c>
      <c r="FJR4" s="408" t="str">
        <f t="shared" ca="1" si="72"/>
        <v/>
      </c>
      <c r="FJS4" s="408" t="str">
        <f t="shared" ca="1" si="72"/>
        <v/>
      </c>
      <c r="FJT4" s="408" t="str">
        <f t="shared" ca="1" si="72"/>
        <v/>
      </c>
      <c r="FJU4" s="408" t="str">
        <f t="shared" ca="1" si="72"/>
        <v/>
      </c>
      <c r="FJV4" s="408" t="str">
        <f t="shared" ca="1" si="72"/>
        <v/>
      </c>
      <c r="FJW4" s="408" t="str">
        <f t="shared" ca="1" si="72"/>
        <v/>
      </c>
      <c r="FJX4" s="408" t="str">
        <f t="shared" ca="1" si="72"/>
        <v/>
      </c>
      <c r="FJY4" s="408" t="str">
        <f t="shared" ca="1" si="72"/>
        <v/>
      </c>
      <c r="FJZ4" s="408" t="str">
        <f t="shared" ca="1" si="72"/>
        <v/>
      </c>
      <c r="FKA4" s="408" t="str">
        <f t="shared" ca="1" si="72"/>
        <v/>
      </c>
      <c r="FKB4" s="408" t="str">
        <f t="shared" ca="1" si="72"/>
        <v/>
      </c>
      <c r="FKC4" s="408" t="str">
        <f t="shared" ca="1" si="72"/>
        <v/>
      </c>
      <c r="FKD4" s="408" t="str">
        <f t="shared" ca="1" si="72"/>
        <v/>
      </c>
      <c r="FKE4" s="408" t="str">
        <f t="shared" ca="1" si="72"/>
        <v/>
      </c>
      <c r="FKF4" s="408" t="str">
        <f t="shared" ca="1" si="72"/>
        <v/>
      </c>
      <c r="FKG4" s="408" t="str">
        <f t="shared" ca="1" si="72"/>
        <v/>
      </c>
      <c r="FKH4" s="408" t="str">
        <f t="shared" ca="1" si="72"/>
        <v/>
      </c>
      <c r="FKI4" s="408" t="str">
        <f t="shared" ca="1" si="72"/>
        <v/>
      </c>
      <c r="FKJ4" s="408" t="str">
        <f t="shared" ca="1" si="72"/>
        <v/>
      </c>
      <c r="FKK4" s="408" t="str">
        <f t="shared" ref="FKK4:FMV4" ca="1" si="73">IFERROR(IF(AND(OFFSET(FKK3,0,-1,1,1)=DATE(YEAR(OFFSET(FKK3,0,-1,1,1)),12,31),
                              OFFSET(FKK3,0,-2,1,1)&lt;&gt;DATE(YEAR(OFFSET(FKK3,0,-1,1,1)),12,31)),
                         "+",""),"")</f>
        <v/>
      </c>
      <c r="FKL4" s="408" t="str">
        <f t="shared" ca="1" si="73"/>
        <v/>
      </c>
      <c r="FKM4" s="408" t="str">
        <f t="shared" ca="1" si="73"/>
        <v/>
      </c>
      <c r="FKN4" s="408" t="str">
        <f t="shared" ca="1" si="73"/>
        <v/>
      </c>
      <c r="FKO4" s="408" t="str">
        <f t="shared" ca="1" si="73"/>
        <v/>
      </c>
      <c r="FKP4" s="408" t="str">
        <f t="shared" ca="1" si="73"/>
        <v/>
      </c>
      <c r="FKQ4" s="408" t="str">
        <f t="shared" ca="1" si="73"/>
        <v/>
      </c>
      <c r="FKR4" s="408" t="str">
        <f t="shared" ca="1" si="73"/>
        <v/>
      </c>
      <c r="FKS4" s="408" t="str">
        <f t="shared" ca="1" si="73"/>
        <v/>
      </c>
      <c r="FKT4" s="408" t="str">
        <f t="shared" ca="1" si="73"/>
        <v/>
      </c>
      <c r="FKU4" s="408" t="str">
        <f t="shared" ca="1" si="73"/>
        <v/>
      </c>
      <c r="FKV4" s="408" t="str">
        <f t="shared" ca="1" si="73"/>
        <v/>
      </c>
      <c r="FKW4" s="408" t="str">
        <f t="shared" ca="1" si="73"/>
        <v/>
      </c>
      <c r="FKX4" s="408" t="str">
        <f t="shared" ca="1" si="73"/>
        <v/>
      </c>
      <c r="FKY4" s="408" t="str">
        <f t="shared" ca="1" si="73"/>
        <v/>
      </c>
      <c r="FKZ4" s="408" t="str">
        <f t="shared" ca="1" si="73"/>
        <v/>
      </c>
      <c r="FLA4" s="408" t="str">
        <f t="shared" ca="1" si="73"/>
        <v/>
      </c>
      <c r="FLB4" s="408" t="str">
        <f t="shared" ca="1" si="73"/>
        <v/>
      </c>
      <c r="FLC4" s="408" t="str">
        <f t="shared" ca="1" si="73"/>
        <v/>
      </c>
      <c r="FLD4" s="408" t="str">
        <f t="shared" ca="1" si="73"/>
        <v/>
      </c>
      <c r="FLE4" s="408" t="str">
        <f t="shared" ca="1" si="73"/>
        <v/>
      </c>
      <c r="FLF4" s="408" t="str">
        <f t="shared" ca="1" si="73"/>
        <v/>
      </c>
      <c r="FLG4" s="408" t="str">
        <f t="shared" ca="1" si="73"/>
        <v/>
      </c>
      <c r="FLH4" s="408" t="str">
        <f t="shared" ca="1" si="73"/>
        <v/>
      </c>
      <c r="FLI4" s="408" t="str">
        <f t="shared" ca="1" si="73"/>
        <v/>
      </c>
      <c r="FLJ4" s="408" t="str">
        <f t="shared" ca="1" si="73"/>
        <v/>
      </c>
      <c r="FLK4" s="408" t="str">
        <f t="shared" ca="1" si="73"/>
        <v/>
      </c>
      <c r="FLL4" s="408" t="str">
        <f t="shared" ca="1" si="73"/>
        <v/>
      </c>
      <c r="FLM4" s="408" t="str">
        <f t="shared" ca="1" si="73"/>
        <v/>
      </c>
      <c r="FLN4" s="408" t="str">
        <f t="shared" ca="1" si="73"/>
        <v/>
      </c>
      <c r="FLO4" s="408" t="str">
        <f t="shared" ca="1" si="73"/>
        <v/>
      </c>
      <c r="FLP4" s="408" t="str">
        <f t="shared" ca="1" si="73"/>
        <v/>
      </c>
      <c r="FLQ4" s="408" t="str">
        <f t="shared" ca="1" si="73"/>
        <v/>
      </c>
      <c r="FLR4" s="408" t="str">
        <f t="shared" ca="1" si="73"/>
        <v/>
      </c>
      <c r="FLS4" s="408" t="str">
        <f t="shared" ca="1" si="73"/>
        <v/>
      </c>
      <c r="FLT4" s="408" t="str">
        <f t="shared" ca="1" si="73"/>
        <v/>
      </c>
      <c r="FLU4" s="408" t="str">
        <f t="shared" ca="1" si="73"/>
        <v/>
      </c>
      <c r="FLV4" s="408" t="str">
        <f t="shared" ca="1" si="73"/>
        <v/>
      </c>
      <c r="FLW4" s="408" t="str">
        <f t="shared" ca="1" si="73"/>
        <v/>
      </c>
      <c r="FLX4" s="408" t="str">
        <f t="shared" ca="1" si="73"/>
        <v/>
      </c>
      <c r="FLY4" s="408" t="str">
        <f t="shared" ca="1" si="73"/>
        <v/>
      </c>
      <c r="FLZ4" s="408" t="str">
        <f t="shared" ca="1" si="73"/>
        <v/>
      </c>
      <c r="FMA4" s="408" t="str">
        <f t="shared" ca="1" si="73"/>
        <v/>
      </c>
      <c r="FMB4" s="408" t="str">
        <f t="shared" ca="1" si="73"/>
        <v/>
      </c>
      <c r="FMC4" s="408" t="str">
        <f t="shared" ca="1" si="73"/>
        <v/>
      </c>
      <c r="FMD4" s="408" t="str">
        <f t="shared" ca="1" si="73"/>
        <v/>
      </c>
      <c r="FME4" s="408" t="str">
        <f t="shared" ca="1" si="73"/>
        <v/>
      </c>
      <c r="FMF4" s="408" t="str">
        <f t="shared" ca="1" si="73"/>
        <v/>
      </c>
      <c r="FMG4" s="408" t="str">
        <f t="shared" ca="1" si="73"/>
        <v/>
      </c>
      <c r="FMH4" s="408" t="str">
        <f t="shared" ca="1" si="73"/>
        <v/>
      </c>
      <c r="FMI4" s="408" t="str">
        <f t="shared" ca="1" si="73"/>
        <v/>
      </c>
      <c r="FMJ4" s="408" t="str">
        <f t="shared" ca="1" si="73"/>
        <v/>
      </c>
      <c r="FMK4" s="408" t="str">
        <f t="shared" ca="1" si="73"/>
        <v/>
      </c>
      <c r="FML4" s="408" t="str">
        <f t="shared" ca="1" si="73"/>
        <v/>
      </c>
      <c r="FMM4" s="408" t="str">
        <f t="shared" ca="1" si="73"/>
        <v/>
      </c>
      <c r="FMN4" s="408" t="str">
        <f t="shared" ca="1" si="73"/>
        <v/>
      </c>
      <c r="FMO4" s="408" t="str">
        <f t="shared" ca="1" si="73"/>
        <v/>
      </c>
      <c r="FMP4" s="408" t="str">
        <f t="shared" ca="1" si="73"/>
        <v/>
      </c>
      <c r="FMQ4" s="408" t="str">
        <f t="shared" ca="1" si="73"/>
        <v/>
      </c>
      <c r="FMR4" s="408" t="str">
        <f t="shared" ca="1" si="73"/>
        <v/>
      </c>
      <c r="FMS4" s="408" t="str">
        <f t="shared" ca="1" si="73"/>
        <v/>
      </c>
      <c r="FMT4" s="408" t="str">
        <f t="shared" ca="1" si="73"/>
        <v/>
      </c>
      <c r="FMU4" s="408" t="str">
        <f t="shared" ca="1" si="73"/>
        <v/>
      </c>
      <c r="FMV4" s="408" t="str">
        <f t="shared" ca="1" si="73"/>
        <v/>
      </c>
      <c r="FMW4" s="408" t="str">
        <f t="shared" ref="FMW4:FPH4" ca="1" si="74">IFERROR(IF(AND(OFFSET(FMW3,0,-1,1,1)=DATE(YEAR(OFFSET(FMW3,0,-1,1,1)),12,31),
                              OFFSET(FMW3,0,-2,1,1)&lt;&gt;DATE(YEAR(OFFSET(FMW3,0,-1,1,1)),12,31)),
                         "+",""),"")</f>
        <v/>
      </c>
      <c r="FMX4" s="408" t="str">
        <f t="shared" ca="1" si="74"/>
        <v/>
      </c>
      <c r="FMY4" s="408" t="str">
        <f t="shared" ca="1" si="74"/>
        <v/>
      </c>
      <c r="FMZ4" s="408" t="str">
        <f t="shared" ca="1" si="74"/>
        <v/>
      </c>
      <c r="FNA4" s="408" t="str">
        <f t="shared" ca="1" si="74"/>
        <v/>
      </c>
      <c r="FNB4" s="408" t="str">
        <f t="shared" ca="1" si="74"/>
        <v/>
      </c>
      <c r="FNC4" s="408" t="str">
        <f t="shared" ca="1" si="74"/>
        <v/>
      </c>
      <c r="FND4" s="408" t="str">
        <f t="shared" ca="1" si="74"/>
        <v/>
      </c>
      <c r="FNE4" s="408" t="str">
        <f t="shared" ca="1" si="74"/>
        <v/>
      </c>
      <c r="FNF4" s="408" t="str">
        <f t="shared" ca="1" si="74"/>
        <v/>
      </c>
      <c r="FNG4" s="408" t="str">
        <f t="shared" ca="1" si="74"/>
        <v/>
      </c>
      <c r="FNH4" s="408" t="str">
        <f t="shared" ca="1" si="74"/>
        <v/>
      </c>
      <c r="FNI4" s="408" t="str">
        <f t="shared" ca="1" si="74"/>
        <v/>
      </c>
      <c r="FNJ4" s="408" t="str">
        <f t="shared" ca="1" si="74"/>
        <v/>
      </c>
      <c r="FNK4" s="408" t="str">
        <f t="shared" ca="1" si="74"/>
        <v/>
      </c>
      <c r="FNL4" s="408" t="str">
        <f t="shared" ca="1" si="74"/>
        <v/>
      </c>
      <c r="FNM4" s="408" t="str">
        <f t="shared" ca="1" si="74"/>
        <v/>
      </c>
      <c r="FNN4" s="408" t="str">
        <f t="shared" ca="1" si="74"/>
        <v/>
      </c>
      <c r="FNO4" s="408" t="str">
        <f t="shared" ca="1" si="74"/>
        <v/>
      </c>
      <c r="FNP4" s="408" t="str">
        <f t="shared" ca="1" si="74"/>
        <v/>
      </c>
      <c r="FNQ4" s="408" t="str">
        <f t="shared" ca="1" si="74"/>
        <v/>
      </c>
      <c r="FNR4" s="408" t="str">
        <f t="shared" ca="1" si="74"/>
        <v/>
      </c>
      <c r="FNS4" s="408" t="str">
        <f t="shared" ca="1" si="74"/>
        <v/>
      </c>
      <c r="FNT4" s="408" t="str">
        <f t="shared" ca="1" si="74"/>
        <v/>
      </c>
      <c r="FNU4" s="408" t="str">
        <f t="shared" ca="1" si="74"/>
        <v/>
      </c>
      <c r="FNV4" s="408" t="str">
        <f t="shared" ca="1" si="74"/>
        <v/>
      </c>
      <c r="FNW4" s="408" t="str">
        <f t="shared" ca="1" si="74"/>
        <v/>
      </c>
      <c r="FNX4" s="408" t="str">
        <f t="shared" ca="1" si="74"/>
        <v/>
      </c>
      <c r="FNY4" s="408" t="str">
        <f t="shared" ca="1" si="74"/>
        <v/>
      </c>
      <c r="FNZ4" s="408" t="str">
        <f t="shared" ca="1" si="74"/>
        <v/>
      </c>
      <c r="FOA4" s="408" t="str">
        <f t="shared" ca="1" si="74"/>
        <v/>
      </c>
      <c r="FOB4" s="408" t="str">
        <f t="shared" ca="1" si="74"/>
        <v/>
      </c>
      <c r="FOC4" s="408" t="str">
        <f t="shared" ca="1" si="74"/>
        <v/>
      </c>
      <c r="FOD4" s="408" t="str">
        <f t="shared" ca="1" si="74"/>
        <v/>
      </c>
      <c r="FOE4" s="408" t="str">
        <f t="shared" ca="1" si="74"/>
        <v/>
      </c>
      <c r="FOF4" s="408" t="str">
        <f t="shared" ca="1" si="74"/>
        <v/>
      </c>
      <c r="FOG4" s="408" t="str">
        <f t="shared" ca="1" si="74"/>
        <v/>
      </c>
      <c r="FOH4" s="408" t="str">
        <f t="shared" ca="1" si="74"/>
        <v/>
      </c>
      <c r="FOI4" s="408" t="str">
        <f t="shared" ca="1" si="74"/>
        <v/>
      </c>
      <c r="FOJ4" s="408" t="str">
        <f t="shared" ca="1" si="74"/>
        <v/>
      </c>
      <c r="FOK4" s="408" t="str">
        <f t="shared" ca="1" si="74"/>
        <v/>
      </c>
      <c r="FOL4" s="408" t="str">
        <f t="shared" ca="1" si="74"/>
        <v/>
      </c>
      <c r="FOM4" s="408" t="str">
        <f t="shared" ca="1" si="74"/>
        <v/>
      </c>
      <c r="FON4" s="408" t="str">
        <f t="shared" ca="1" si="74"/>
        <v/>
      </c>
      <c r="FOO4" s="408" t="str">
        <f t="shared" ca="1" si="74"/>
        <v/>
      </c>
      <c r="FOP4" s="408" t="str">
        <f t="shared" ca="1" si="74"/>
        <v/>
      </c>
      <c r="FOQ4" s="408" t="str">
        <f t="shared" ca="1" si="74"/>
        <v/>
      </c>
      <c r="FOR4" s="408" t="str">
        <f t="shared" ca="1" si="74"/>
        <v/>
      </c>
      <c r="FOS4" s="408" t="str">
        <f t="shared" ca="1" si="74"/>
        <v/>
      </c>
      <c r="FOT4" s="408" t="str">
        <f t="shared" ca="1" si="74"/>
        <v/>
      </c>
      <c r="FOU4" s="408" t="str">
        <f t="shared" ca="1" si="74"/>
        <v/>
      </c>
      <c r="FOV4" s="408" t="str">
        <f t="shared" ca="1" si="74"/>
        <v/>
      </c>
      <c r="FOW4" s="408" t="str">
        <f t="shared" ca="1" si="74"/>
        <v/>
      </c>
      <c r="FOX4" s="408" t="str">
        <f t="shared" ca="1" si="74"/>
        <v/>
      </c>
      <c r="FOY4" s="408" t="str">
        <f t="shared" ca="1" si="74"/>
        <v/>
      </c>
      <c r="FOZ4" s="408" t="str">
        <f t="shared" ca="1" si="74"/>
        <v/>
      </c>
      <c r="FPA4" s="408" t="str">
        <f t="shared" ca="1" si="74"/>
        <v/>
      </c>
      <c r="FPB4" s="408" t="str">
        <f t="shared" ca="1" si="74"/>
        <v/>
      </c>
      <c r="FPC4" s="408" t="str">
        <f t="shared" ca="1" si="74"/>
        <v/>
      </c>
      <c r="FPD4" s="408" t="str">
        <f t="shared" ca="1" si="74"/>
        <v/>
      </c>
      <c r="FPE4" s="408" t="str">
        <f t="shared" ca="1" si="74"/>
        <v/>
      </c>
      <c r="FPF4" s="408" t="str">
        <f t="shared" ca="1" si="74"/>
        <v/>
      </c>
      <c r="FPG4" s="408" t="str">
        <f t="shared" ca="1" si="74"/>
        <v/>
      </c>
      <c r="FPH4" s="408" t="str">
        <f t="shared" ca="1" si="74"/>
        <v/>
      </c>
      <c r="FPI4" s="408" t="str">
        <f t="shared" ref="FPI4:FRT4" ca="1" si="75">IFERROR(IF(AND(OFFSET(FPI3,0,-1,1,1)=DATE(YEAR(OFFSET(FPI3,0,-1,1,1)),12,31),
                              OFFSET(FPI3,0,-2,1,1)&lt;&gt;DATE(YEAR(OFFSET(FPI3,0,-1,1,1)),12,31)),
                         "+",""),"")</f>
        <v/>
      </c>
      <c r="FPJ4" s="408" t="str">
        <f t="shared" ca="1" si="75"/>
        <v/>
      </c>
      <c r="FPK4" s="408" t="str">
        <f t="shared" ca="1" si="75"/>
        <v/>
      </c>
      <c r="FPL4" s="408" t="str">
        <f t="shared" ca="1" si="75"/>
        <v/>
      </c>
      <c r="FPM4" s="408" t="str">
        <f t="shared" ca="1" si="75"/>
        <v/>
      </c>
      <c r="FPN4" s="408" t="str">
        <f t="shared" ca="1" si="75"/>
        <v/>
      </c>
      <c r="FPO4" s="408" t="str">
        <f t="shared" ca="1" si="75"/>
        <v/>
      </c>
      <c r="FPP4" s="408" t="str">
        <f t="shared" ca="1" si="75"/>
        <v/>
      </c>
      <c r="FPQ4" s="408" t="str">
        <f t="shared" ca="1" si="75"/>
        <v/>
      </c>
      <c r="FPR4" s="408" t="str">
        <f t="shared" ca="1" si="75"/>
        <v/>
      </c>
      <c r="FPS4" s="408" t="str">
        <f t="shared" ca="1" si="75"/>
        <v/>
      </c>
      <c r="FPT4" s="408" t="str">
        <f t="shared" ca="1" si="75"/>
        <v/>
      </c>
      <c r="FPU4" s="408" t="str">
        <f t="shared" ca="1" si="75"/>
        <v/>
      </c>
      <c r="FPV4" s="408" t="str">
        <f t="shared" ca="1" si="75"/>
        <v/>
      </c>
      <c r="FPW4" s="408" t="str">
        <f t="shared" ca="1" si="75"/>
        <v/>
      </c>
      <c r="FPX4" s="408" t="str">
        <f t="shared" ca="1" si="75"/>
        <v/>
      </c>
      <c r="FPY4" s="408" t="str">
        <f t="shared" ca="1" si="75"/>
        <v/>
      </c>
      <c r="FPZ4" s="408" t="str">
        <f t="shared" ca="1" si="75"/>
        <v/>
      </c>
      <c r="FQA4" s="408" t="str">
        <f t="shared" ca="1" si="75"/>
        <v/>
      </c>
      <c r="FQB4" s="408" t="str">
        <f t="shared" ca="1" si="75"/>
        <v/>
      </c>
      <c r="FQC4" s="408" t="str">
        <f t="shared" ca="1" si="75"/>
        <v/>
      </c>
      <c r="FQD4" s="408" t="str">
        <f t="shared" ca="1" si="75"/>
        <v/>
      </c>
      <c r="FQE4" s="408" t="str">
        <f t="shared" ca="1" si="75"/>
        <v/>
      </c>
      <c r="FQF4" s="408" t="str">
        <f t="shared" ca="1" si="75"/>
        <v/>
      </c>
      <c r="FQG4" s="408" t="str">
        <f t="shared" ca="1" si="75"/>
        <v/>
      </c>
      <c r="FQH4" s="408" t="str">
        <f t="shared" ca="1" si="75"/>
        <v/>
      </c>
      <c r="FQI4" s="408" t="str">
        <f t="shared" ca="1" si="75"/>
        <v/>
      </c>
      <c r="FQJ4" s="408" t="str">
        <f t="shared" ca="1" si="75"/>
        <v/>
      </c>
      <c r="FQK4" s="408" t="str">
        <f t="shared" ca="1" si="75"/>
        <v/>
      </c>
      <c r="FQL4" s="408" t="str">
        <f t="shared" ca="1" si="75"/>
        <v/>
      </c>
      <c r="FQM4" s="408" t="str">
        <f t="shared" ca="1" si="75"/>
        <v/>
      </c>
      <c r="FQN4" s="408" t="str">
        <f t="shared" ca="1" si="75"/>
        <v/>
      </c>
      <c r="FQO4" s="408" t="str">
        <f t="shared" ca="1" si="75"/>
        <v/>
      </c>
      <c r="FQP4" s="408" t="str">
        <f t="shared" ca="1" si="75"/>
        <v/>
      </c>
      <c r="FQQ4" s="408" t="str">
        <f t="shared" ca="1" si="75"/>
        <v/>
      </c>
      <c r="FQR4" s="408" t="str">
        <f t="shared" ca="1" si="75"/>
        <v/>
      </c>
      <c r="FQS4" s="408" t="str">
        <f t="shared" ca="1" si="75"/>
        <v/>
      </c>
      <c r="FQT4" s="408" t="str">
        <f t="shared" ca="1" si="75"/>
        <v/>
      </c>
      <c r="FQU4" s="408" t="str">
        <f t="shared" ca="1" si="75"/>
        <v/>
      </c>
      <c r="FQV4" s="408" t="str">
        <f t="shared" ca="1" si="75"/>
        <v/>
      </c>
      <c r="FQW4" s="408" t="str">
        <f t="shared" ca="1" si="75"/>
        <v/>
      </c>
      <c r="FQX4" s="408" t="str">
        <f t="shared" ca="1" si="75"/>
        <v/>
      </c>
      <c r="FQY4" s="408" t="str">
        <f t="shared" ca="1" si="75"/>
        <v/>
      </c>
      <c r="FQZ4" s="408" t="str">
        <f t="shared" ca="1" si="75"/>
        <v/>
      </c>
      <c r="FRA4" s="408" t="str">
        <f t="shared" ca="1" si="75"/>
        <v/>
      </c>
      <c r="FRB4" s="408" t="str">
        <f t="shared" ca="1" si="75"/>
        <v/>
      </c>
      <c r="FRC4" s="408" t="str">
        <f t="shared" ca="1" si="75"/>
        <v/>
      </c>
      <c r="FRD4" s="408" t="str">
        <f t="shared" ca="1" si="75"/>
        <v/>
      </c>
      <c r="FRE4" s="408" t="str">
        <f t="shared" ca="1" si="75"/>
        <v/>
      </c>
      <c r="FRF4" s="408" t="str">
        <f t="shared" ca="1" si="75"/>
        <v/>
      </c>
      <c r="FRG4" s="408" t="str">
        <f t="shared" ca="1" si="75"/>
        <v/>
      </c>
      <c r="FRH4" s="408" t="str">
        <f t="shared" ca="1" si="75"/>
        <v/>
      </c>
      <c r="FRI4" s="408" t="str">
        <f t="shared" ca="1" si="75"/>
        <v/>
      </c>
      <c r="FRJ4" s="408" t="str">
        <f t="shared" ca="1" si="75"/>
        <v/>
      </c>
      <c r="FRK4" s="408" t="str">
        <f t="shared" ca="1" si="75"/>
        <v/>
      </c>
      <c r="FRL4" s="408" t="str">
        <f t="shared" ca="1" si="75"/>
        <v/>
      </c>
      <c r="FRM4" s="408" t="str">
        <f t="shared" ca="1" si="75"/>
        <v/>
      </c>
      <c r="FRN4" s="408" t="str">
        <f t="shared" ca="1" si="75"/>
        <v/>
      </c>
      <c r="FRO4" s="408" t="str">
        <f t="shared" ca="1" si="75"/>
        <v/>
      </c>
      <c r="FRP4" s="408" t="str">
        <f t="shared" ca="1" si="75"/>
        <v/>
      </c>
      <c r="FRQ4" s="408" t="str">
        <f t="shared" ca="1" si="75"/>
        <v/>
      </c>
      <c r="FRR4" s="408" t="str">
        <f t="shared" ca="1" si="75"/>
        <v/>
      </c>
      <c r="FRS4" s="408" t="str">
        <f t="shared" ca="1" si="75"/>
        <v/>
      </c>
      <c r="FRT4" s="408" t="str">
        <f t="shared" ca="1" si="75"/>
        <v/>
      </c>
      <c r="FRU4" s="408" t="str">
        <f t="shared" ref="FRU4:FUF4" ca="1" si="76">IFERROR(IF(AND(OFFSET(FRU3,0,-1,1,1)=DATE(YEAR(OFFSET(FRU3,0,-1,1,1)),12,31),
                              OFFSET(FRU3,0,-2,1,1)&lt;&gt;DATE(YEAR(OFFSET(FRU3,0,-1,1,1)),12,31)),
                         "+",""),"")</f>
        <v/>
      </c>
      <c r="FRV4" s="408" t="str">
        <f t="shared" ca="1" si="76"/>
        <v/>
      </c>
      <c r="FRW4" s="408" t="str">
        <f t="shared" ca="1" si="76"/>
        <v/>
      </c>
      <c r="FRX4" s="408" t="str">
        <f t="shared" ca="1" si="76"/>
        <v/>
      </c>
      <c r="FRY4" s="408" t="str">
        <f t="shared" ca="1" si="76"/>
        <v/>
      </c>
      <c r="FRZ4" s="408" t="str">
        <f t="shared" ca="1" si="76"/>
        <v/>
      </c>
      <c r="FSA4" s="408" t="str">
        <f t="shared" ca="1" si="76"/>
        <v/>
      </c>
      <c r="FSB4" s="408" t="str">
        <f t="shared" ca="1" si="76"/>
        <v/>
      </c>
      <c r="FSC4" s="408" t="str">
        <f t="shared" ca="1" si="76"/>
        <v/>
      </c>
      <c r="FSD4" s="408" t="str">
        <f t="shared" ca="1" si="76"/>
        <v/>
      </c>
      <c r="FSE4" s="408" t="str">
        <f t="shared" ca="1" si="76"/>
        <v/>
      </c>
      <c r="FSF4" s="408" t="str">
        <f t="shared" ca="1" si="76"/>
        <v/>
      </c>
      <c r="FSG4" s="408" t="str">
        <f t="shared" ca="1" si="76"/>
        <v/>
      </c>
      <c r="FSH4" s="408" t="str">
        <f t="shared" ca="1" si="76"/>
        <v/>
      </c>
      <c r="FSI4" s="408" t="str">
        <f t="shared" ca="1" si="76"/>
        <v/>
      </c>
      <c r="FSJ4" s="408" t="str">
        <f t="shared" ca="1" si="76"/>
        <v/>
      </c>
      <c r="FSK4" s="408" t="str">
        <f t="shared" ca="1" si="76"/>
        <v/>
      </c>
      <c r="FSL4" s="408" t="str">
        <f t="shared" ca="1" si="76"/>
        <v/>
      </c>
      <c r="FSM4" s="408" t="str">
        <f t="shared" ca="1" si="76"/>
        <v/>
      </c>
      <c r="FSN4" s="408" t="str">
        <f t="shared" ca="1" si="76"/>
        <v/>
      </c>
      <c r="FSO4" s="408" t="str">
        <f t="shared" ca="1" si="76"/>
        <v/>
      </c>
      <c r="FSP4" s="408" t="str">
        <f t="shared" ca="1" si="76"/>
        <v/>
      </c>
      <c r="FSQ4" s="408" t="str">
        <f t="shared" ca="1" si="76"/>
        <v/>
      </c>
      <c r="FSR4" s="408" t="str">
        <f t="shared" ca="1" si="76"/>
        <v/>
      </c>
      <c r="FSS4" s="408" t="str">
        <f t="shared" ca="1" si="76"/>
        <v/>
      </c>
      <c r="FST4" s="408" t="str">
        <f t="shared" ca="1" si="76"/>
        <v/>
      </c>
      <c r="FSU4" s="408" t="str">
        <f t="shared" ca="1" si="76"/>
        <v/>
      </c>
      <c r="FSV4" s="408" t="str">
        <f t="shared" ca="1" si="76"/>
        <v/>
      </c>
      <c r="FSW4" s="408" t="str">
        <f t="shared" ca="1" si="76"/>
        <v/>
      </c>
      <c r="FSX4" s="408" t="str">
        <f t="shared" ca="1" si="76"/>
        <v/>
      </c>
      <c r="FSY4" s="408" t="str">
        <f t="shared" ca="1" si="76"/>
        <v/>
      </c>
      <c r="FSZ4" s="408" t="str">
        <f t="shared" ca="1" si="76"/>
        <v/>
      </c>
      <c r="FTA4" s="408" t="str">
        <f t="shared" ca="1" si="76"/>
        <v/>
      </c>
      <c r="FTB4" s="408" t="str">
        <f t="shared" ca="1" si="76"/>
        <v/>
      </c>
      <c r="FTC4" s="408" t="str">
        <f t="shared" ca="1" si="76"/>
        <v/>
      </c>
      <c r="FTD4" s="408" t="str">
        <f t="shared" ca="1" si="76"/>
        <v/>
      </c>
      <c r="FTE4" s="408" t="str">
        <f t="shared" ca="1" si="76"/>
        <v/>
      </c>
      <c r="FTF4" s="408" t="str">
        <f t="shared" ca="1" si="76"/>
        <v/>
      </c>
      <c r="FTG4" s="408" t="str">
        <f t="shared" ca="1" si="76"/>
        <v/>
      </c>
      <c r="FTH4" s="408" t="str">
        <f t="shared" ca="1" si="76"/>
        <v/>
      </c>
      <c r="FTI4" s="408" t="str">
        <f t="shared" ca="1" si="76"/>
        <v/>
      </c>
      <c r="FTJ4" s="408" t="str">
        <f t="shared" ca="1" si="76"/>
        <v/>
      </c>
      <c r="FTK4" s="408" t="str">
        <f t="shared" ca="1" si="76"/>
        <v/>
      </c>
      <c r="FTL4" s="408" t="str">
        <f t="shared" ca="1" si="76"/>
        <v/>
      </c>
      <c r="FTM4" s="408" t="str">
        <f t="shared" ca="1" si="76"/>
        <v/>
      </c>
      <c r="FTN4" s="408" t="str">
        <f t="shared" ca="1" si="76"/>
        <v/>
      </c>
      <c r="FTO4" s="408" t="str">
        <f t="shared" ca="1" si="76"/>
        <v/>
      </c>
      <c r="FTP4" s="408" t="str">
        <f t="shared" ca="1" si="76"/>
        <v/>
      </c>
      <c r="FTQ4" s="408" t="str">
        <f t="shared" ca="1" si="76"/>
        <v/>
      </c>
      <c r="FTR4" s="408" t="str">
        <f t="shared" ca="1" si="76"/>
        <v/>
      </c>
      <c r="FTS4" s="408" t="str">
        <f t="shared" ca="1" si="76"/>
        <v/>
      </c>
      <c r="FTT4" s="408" t="str">
        <f t="shared" ca="1" si="76"/>
        <v/>
      </c>
      <c r="FTU4" s="408" t="str">
        <f t="shared" ca="1" si="76"/>
        <v/>
      </c>
      <c r="FTV4" s="408" t="str">
        <f t="shared" ca="1" si="76"/>
        <v/>
      </c>
      <c r="FTW4" s="408" t="str">
        <f t="shared" ca="1" si="76"/>
        <v/>
      </c>
      <c r="FTX4" s="408" t="str">
        <f t="shared" ca="1" si="76"/>
        <v/>
      </c>
      <c r="FTY4" s="408" t="str">
        <f t="shared" ca="1" si="76"/>
        <v/>
      </c>
      <c r="FTZ4" s="408" t="str">
        <f t="shared" ca="1" si="76"/>
        <v/>
      </c>
      <c r="FUA4" s="408" t="str">
        <f t="shared" ca="1" si="76"/>
        <v/>
      </c>
      <c r="FUB4" s="408" t="str">
        <f t="shared" ca="1" si="76"/>
        <v/>
      </c>
      <c r="FUC4" s="408" t="str">
        <f t="shared" ca="1" si="76"/>
        <v/>
      </c>
      <c r="FUD4" s="408" t="str">
        <f t="shared" ca="1" si="76"/>
        <v/>
      </c>
      <c r="FUE4" s="408" t="str">
        <f t="shared" ca="1" si="76"/>
        <v/>
      </c>
      <c r="FUF4" s="408" t="str">
        <f t="shared" ca="1" si="76"/>
        <v/>
      </c>
      <c r="FUG4" s="408" t="str">
        <f t="shared" ref="FUG4:FWR4" ca="1" si="77">IFERROR(IF(AND(OFFSET(FUG3,0,-1,1,1)=DATE(YEAR(OFFSET(FUG3,0,-1,1,1)),12,31),
                              OFFSET(FUG3,0,-2,1,1)&lt;&gt;DATE(YEAR(OFFSET(FUG3,0,-1,1,1)),12,31)),
                         "+",""),"")</f>
        <v/>
      </c>
      <c r="FUH4" s="408" t="str">
        <f t="shared" ca="1" si="77"/>
        <v/>
      </c>
      <c r="FUI4" s="408" t="str">
        <f t="shared" ca="1" si="77"/>
        <v/>
      </c>
      <c r="FUJ4" s="408" t="str">
        <f t="shared" ca="1" si="77"/>
        <v/>
      </c>
      <c r="FUK4" s="408" t="str">
        <f t="shared" ca="1" si="77"/>
        <v/>
      </c>
      <c r="FUL4" s="408" t="str">
        <f t="shared" ca="1" si="77"/>
        <v/>
      </c>
      <c r="FUM4" s="408" t="str">
        <f t="shared" ca="1" si="77"/>
        <v/>
      </c>
      <c r="FUN4" s="408" t="str">
        <f t="shared" ca="1" si="77"/>
        <v/>
      </c>
      <c r="FUO4" s="408" t="str">
        <f t="shared" ca="1" si="77"/>
        <v/>
      </c>
      <c r="FUP4" s="408" t="str">
        <f t="shared" ca="1" si="77"/>
        <v/>
      </c>
      <c r="FUQ4" s="408" t="str">
        <f t="shared" ca="1" si="77"/>
        <v/>
      </c>
      <c r="FUR4" s="408" t="str">
        <f t="shared" ca="1" si="77"/>
        <v/>
      </c>
      <c r="FUS4" s="408" t="str">
        <f t="shared" ca="1" si="77"/>
        <v/>
      </c>
      <c r="FUT4" s="408" t="str">
        <f t="shared" ca="1" si="77"/>
        <v/>
      </c>
      <c r="FUU4" s="408" t="str">
        <f t="shared" ca="1" si="77"/>
        <v/>
      </c>
      <c r="FUV4" s="408" t="str">
        <f t="shared" ca="1" si="77"/>
        <v/>
      </c>
      <c r="FUW4" s="408" t="str">
        <f t="shared" ca="1" si="77"/>
        <v/>
      </c>
      <c r="FUX4" s="408" t="str">
        <f t="shared" ca="1" si="77"/>
        <v/>
      </c>
      <c r="FUY4" s="408" t="str">
        <f t="shared" ca="1" si="77"/>
        <v/>
      </c>
      <c r="FUZ4" s="408" t="str">
        <f t="shared" ca="1" si="77"/>
        <v/>
      </c>
      <c r="FVA4" s="408" t="str">
        <f t="shared" ca="1" si="77"/>
        <v/>
      </c>
      <c r="FVB4" s="408" t="str">
        <f t="shared" ca="1" si="77"/>
        <v/>
      </c>
      <c r="FVC4" s="408" t="str">
        <f t="shared" ca="1" si="77"/>
        <v/>
      </c>
      <c r="FVD4" s="408" t="str">
        <f t="shared" ca="1" si="77"/>
        <v/>
      </c>
      <c r="FVE4" s="408" t="str">
        <f t="shared" ca="1" si="77"/>
        <v/>
      </c>
      <c r="FVF4" s="408" t="str">
        <f t="shared" ca="1" si="77"/>
        <v/>
      </c>
      <c r="FVG4" s="408" t="str">
        <f t="shared" ca="1" si="77"/>
        <v/>
      </c>
      <c r="FVH4" s="408" t="str">
        <f t="shared" ca="1" si="77"/>
        <v/>
      </c>
      <c r="FVI4" s="408" t="str">
        <f t="shared" ca="1" si="77"/>
        <v/>
      </c>
      <c r="FVJ4" s="408" t="str">
        <f t="shared" ca="1" si="77"/>
        <v/>
      </c>
      <c r="FVK4" s="408" t="str">
        <f t="shared" ca="1" si="77"/>
        <v/>
      </c>
      <c r="FVL4" s="408" t="str">
        <f t="shared" ca="1" si="77"/>
        <v/>
      </c>
      <c r="FVM4" s="408" t="str">
        <f t="shared" ca="1" si="77"/>
        <v/>
      </c>
      <c r="FVN4" s="408" t="str">
        <f t="shared" ca="1" si="77"/>
        <v/>
      </c>
      <c r="FVO4" s="408" t="str">
        <f t="shared" ca="1" si="77"/>
        <v/>
      </c>
      <c r="FVP4" s="408" t="str">
        <f t="shared" ca="1" si="77"/>
        <v/>
      </c>
      <c r="FVQ4" s="408" t="str">
        <f t="shared" ca="1" si="77"/>
        <v/>
      </c>
      <c r="FVR4" s="408" t="str">
        <f t="shared" ca="1" si="77"/>
        <v/>
      </c>
      <c r="FVS4" s="408" t="str">
        <f t="shared" ca="1" si="77"/>
        <v/>
      </c>
      <c r="FVT4" s="408" t="str">
        <f t="shared" ca="1" si="77"/>
        <v/>
      </c>
      <c r="FVU4" s="408" t="str">
        <f t="shared" ca="1" si="77"/>
        <v/>
      </c>
      <c r="FVV4" s="408" t="str">
        <f t="shared" ca="1" si="77"/>
        <v/>
      </c>
      <c r="FVW4" s="408" t="str">
        <f t="shared" ca="1" si="77"/>
        <v/>
      </c>
      <c r="FVX4" s="408" t="str">
        <f t="shared" ca="1" si="77"/>
        <v/>
      </c>
      <c r="FVY4" s="408" t="str">
        <f t="shared" ca="1" si="77"/>
        <v/>
      </c>
      <c r="FVZ4" s="408" t="str">
        <f t="shared" ca="1" si="77"/>
        <v/>
      </c>
      <c r="FWA4" s="408" t="str">
        <f t="shared" ca="1" si="77"/>
        <v/>
      </c>
      <c r="FWB4" s="408" t="str">
        <f t="shared" ca="1" si="77"/>
        <v/>
      </c>
      <c r="FWC4" s="408" t="str">
        <f t="shared" ca="1" si="77"/>
        <v/>
      </c>
      <c r="FWD4" s="408" t="str">
        <f t="shared" ca="1" si="77"/>
        <v/>
      </c>
      <c r="FWE4" s="408" t="str">
        <f t="shared" ca="1" si="77"/>
        <v/>
      </c>
      <c r="FWF4" s="408" t="str">
        <f t="shared" ca="1" si="77"/>
        <v/>
      </c>
      <c r="FWG4" s="408" t="str">
        <f t="shared" ca="1" si="77"/>
        <v/>
      </c>
      <c r="FWH4" s="408" t="str">
        <f t="shared" ca="1" si="77"/>
        <v/>
      </c>
      <c r="FWI4" s="408" t="str">
        <f t="shared" ca="1" si="77"/>
        <v/>
      </c>
      <c r="FWJ4" s="408" t="str">
        <f t="shared" ca="1" si="77"/>
        <v/>
      </c>
      <c r="FWK4" s="408" t="str">
        <f t="shared" ca="1" si="77"/>
        <v/>
      </c>
      <c r="FWL4" s="408" t="str">
        <f t="shared" ca="1" si="77"/>
        <v/>
      </c>
      <c r="FWM4" s="408" t="str">
        <f t="shared" ca="1" si="77"/>
        <v/>
      </c>
      <c r="FWN4" s="408" t="str">
        <f t="shared" ca="1" si="77"/>
        <v/>
      </c>
      <c r="FWO4" s="408" t="str">
        <f t="shared" ca="1" si="77"/>
        <v/>
      </c>
      <c r="FWP4" s="408" t="str">
        <f t="shared" ca="1" si="77"/>
        <v/>
      </c>
      <c r="FWQ4" s="408" t="str">
        <f t="shared" ca="1" si="77"/>
        <v/>
      </c>
      <c r="FWR4" s="408" t="str">
        <f t="shared" ca="1" si="77"/>
        <v/>
      </c>
      <c r="FWS4" s="408" t="str">
        <f t="shared" ref="FWS4:FZD4" ca="1" si="78">IFERROR(IF(AND(OFFSET(FWS3,0,-1,1,1)=DATE(YEAR(OFFSET(FWS3,0,-1,1,1)),12,31),
                              OFFSET(FWS3,0,-2,1,1)&lt;&gt;DATE(YEAR(OFFSET(FWS3,0,-1,1,1)),12,31)),
                         "+",""),"")</f>
        <v/>
      </c>
      <c r="FWT4" s="408" t="str">
        <f t="shared" ca="1" si="78"/>
        <v/>
      </c>
      <c r="FWU4" s="408" t="str">
        <f t="shared" ca="1" si="78"/>
        <v/>
      </c>
      <c r="FWV4" s="408" t="str">
        <f t="shared" ca="1" si="78"/>
        <v/>
      </c>
      <c r="FWW4" s="408" t="str">
        <f t="shared" ca="1" si="78"/>
        <v/>
      </c>
      <c r="FWX4" s="408" t="str">
        <f t="shared" ca="1" si="78"/>
        <v/>
      </c>
      <c r="FWY4" s="408" t="str">
        <f t="shared" ca="1" si="78"/>
        <v/>
      </c>
      <c r="FWZ4" s="408" t="str">
        <f t="shared" ca="1" si="78"/>
        <v/>
      </c>
      <c r="FXA4" s="408" t="str">
        <f t="shared" ca="1" si="78"/>
        <v/>
      </c>
      <c r="FXB4" s="408" t="str">
        <f t="shared" ca="1" si="78"/>
        <v/>
      </c>
      <c r="FXC4" s="408" t="str">
        <f t="shared" ca="1" si="78"/>
        <v/>
      </c>
      <c r="FXD4" s="408" t="str">
        <f t="shared" ca="1" si="78"/>
        <v/>
      </c>
      <c r="FXE4" s="408" t="str">
        <f t="shared" ca="1" si="78"/>
        <v/>
      </c>
      <c r="FXF4" s="408" t="str">
        <f t="shared" ca="1" si="78"/>
        <v/>
      </c>
      <c r="FXG4" s="408" t="str">
        <f t="shared" ca="1" si="78"/>
        <v/>
      </c>
      <c r="FXH4" s="408" t="str">
        <f t="shared" ca="1" si="78"/>
        <v/>
      </c>
      <c r="FXI4" s="408" t="str">
        <f t="shared" ca="1" si="78"/>
        <v/>
      </c>
      <c r="FXJ4" s="408" t="str">
        <f t="shared" ca="1" si="78"/>
        <v/>
      </c>
      <c r="FXK4" s="408" t="str">
        <f t="shared" ca="1" si="78"/>
        <v/>
      </c>
      <c r="FXL4" s="408" t="str">
        <f t="shared" ca="1" si="78"/>
        <v/>
      </c>
      <c r="FXM4" s="408" t="str">
        <f t="shared" ca="1" si="78"/>
        <v/>
      </c>
      <c r="FXN4" s="408" t="str">
        <f t="shared" ca="1" si="78"/>
        <v/>
      </c>
      <c r="FXO4" s="408" t="str">
        <f t="shared" ca="1" si="78"/>
        <v/>
      </c>
      <c r="FXP4" s="408" t="str">
        <f t="shared" ca="1" si="78"/>
        <v/>
      </c>
      <c r="FXQ4" s="408" t="str">
        <f t="shared" ca="1" si="78"/>
        <v/>
      </c>
      <c r="FXR4" s="408" t="str">
        <f t="shared" ca="1" si="78"/>
        <v/>
      </c>
      <c r="FXS4" s="408" t="str">
        <f t="shared" ca="1" si="78"/>
        <v/>
      </c>
      <c r="FXT4" s="408" t="str">
        <f t="shared" ca="1" si="78"/>
        <v/>
      </c>
      <c r="FXU4" s="408" t="str">
        <f t="shared" ca="1" si="78"/>
        <v/>
      </c>
      <c r="FXV4" s="408" t="str">
        <f t="shared" ca="1" si="78"/>
        <v/>
      </c>
      <c r="FXW4" s="408" t="str">
        <f t="shared" ca="1" si="78"/>
        <v/>
      </c>
      <c r="FXX4" s="408" t="str">
        <f t="shared" ca="1" si="78"/>
        <v/>
      </c>
      <c r="FXY4" s="408" t="str">
        <f t="shared" ca="1" si="78"/>
        <v/>
      </c>
      <c r="FXZ4" s="408" t="str">
        <f t="shared" ca="1" si="78"/>
        <v/>
      </c>
      <c r="FYA4" s="408" t="str">
        <f t="shared" ca="1" si="78"/>
        <v/>
      </c>
      <c r="FYB4" s="408" t="str">
        <f t="shared" ca="1" si="78"/>
        <v/>
      </c>
      <c r="FYC4" s="408" t="str">
        <f t="shared" ca="1" si="78"/>
        <v/>
      </c>
      <c r="FYD4" s="408" t="str">
        <f t="shared" ca="1" si="78"/>
        <v/>
      </c>
      <c r="FYE4" s="408" t="str">
        <f t="shared" ca="1" si="78"/>
        <v/>
      </c>
      <c r="FYF4" s="408" t="str">
        <f t="shared" ca="1" si="78"/>
        <v/>
      </c>
      <c r="FYG4" s="408" t="str">
        <f t="shared" ca="1" si="78"/>
        <v/>
      </c>
      <c r="FYH4" s="408" t="str">
        <f t="shared" ca="1" si="78"/>
        <v/>
      </c>
      <c r="FYI4" s="408" t="str">
        <f t="shared" ca="1" si="78"/>
        <v/>
      </c>
      <c r="FYJ4" s="408" t="str">
        <f t="shared" ca="1" si="78"/>
        <v/>
      </c>
      <c r="FYK4" s="408" t="str">
        <f t="shared" ca="1" si="78"/>
        <v/>
      </c>
      <c r="FYL4" s="408" t="str">
        <f t="shared" ca="1" si="78"/>
        <v/>
      </c>
      <c r="FYM4" s="408" t="str">
        <f t="shared" ca="1" si="78"/>
        <v/>
      </c>
      <c r="FYN4" s="408" t="str">
        <f t="shared" ca="1" si="78"/>
        <v/>
      </c>
      <c r="FYO4" s="408" t="str">
        <f t="shared" ca="1" si="78"/>
        <v/>
      </c>
      <c r="FYP4" s="408" t="str">
        <f t="shared" ca="1" si="78"/>
        <v/>
      </c>
      <c r="FYQ4" s="408" t="str">
        <f t="shared" ca="1" si="78"/>
        <v/>
      </c>
      <c r="FYR4" s="408" t="str">
        <f t="shared" ca="1" si="78"/>
        <v/>
      </c>
      <c r="FYS4" s="408" t="str">
        <f t="shared" ca="1" si="78"/>
        <v/>
      </c>
      <c r="FYT4" s="408" t="str">
        <f t="shared" ca="1" si="78"/>
        <v/>
      </c>
      <c r="FYU4" s="408" t="str">
        <f t="shared" ca="1" si="78"/>
        <v/>
      </c>
      <c r="FYV4" s="408" t="str">
        <f t="shared" ca="1" si="78"/>
        <v/>
      </c>
      <c r="FYW4" s="408" t="str">
        <f t="shared" ca="1" si="78"/>
        <v/>
      </c>
      <c r="FYX4" s="408" t="str">
        <f t="shared" ca="1" si="78"/>
        <v/>
      </c>
      <c r="FYY4" s="408" t="str">
        <f t="shared" ca="1" si="78"/>
        <v/>
      </c>
      <c r="FYZ4" s="408" t="str">
        <f t="shared" ca="1" si="78"/>
        <v/>
      </c>
      <c r="FZA4" s="408" t="str">
        <f t="shared" ca="1" si="78"/>
        <v/>
      </c>
      <c r="FZB4" s="408" t="str">
        <f t="shared" ca="1" si="78"/>
        <v/>
      </c>
      <c r="FZC4" s="408" t="str">
        <f t="shared" ca="1" si="78"/>
        <v/>
      </c>
      <c r="FZD4" s="408" t="str">
        <f t="shared" ca="1" si="78"/>
        <v/>
      </c>
      <c r="FZE4" s="408" t="str">
        <f t="shared" ref="FZE4:GBP4" ca="1" si="79">IFERROR(IF(AND(OFFSET(FZE3,0,-1,1,1)=DATE(YEAR(OFFSET(FZE3,0,-1,1,1)),12,31),
                              OFFSET(FZE3,0,-2,1,1)&lt;&gt;DATE(YEAR(OFFSET(FZE3,0,-1,1,1)),12,31)),
                         "+",""),"")</f>
        <v/>
      </c>
      <c r="FZF4" s="408" t="str">
        <f t="shared" ca="1" si="79"/>
        <v/>
      </c>
      <c r="FZG4" s="408" t="str">
        <f t="shared" ca="1" si="79"/>
        <v/>
      </c>
      <c r="FZH4" s="408" t="str">
        <f t="shared" ca="1" si="79"/>
        <v/>
      </c>
      <c r="FZI4" s="408" t="str">
        <f t="shared" ca="1" si="79"/>
        <v/>
      </c>
      <c r="FZJ4" s="408" t="str">
        <f t="shared" ca="1" si="79"/>
        <v/>
      </c>
      <c r="FZK4" s="408" t="str">
        <f t="shared" ca="1" si="79"/>
        <v/>
      </c>
      <c r="FZL4" s="408" t="str">
        <f t="shared" ca="1" si="79"/>
        <v/>
      </c>
      <c r="FZM4" s="408" t="str">
        <f t="shared" ca="1" si="79"/>
        <v/>
      </c>
      <c r="FZN4" s="408" t="str">
        <f t="shared" ca="1" si="79"/>
        <v/>
      </c>
      <c r="FZO4" s="408" t="str">
        <f t="shared" ca="1" si="79"/>
        <v/>
      </c>
      <c r="FZP4" s="408" t="str">
        <f t="shared" ca="1" si="79"/>
        <v/>
      </c>
      <c r="FZQ4" s="408" t="str">
        <f t="shared" ca="1" si="79"/>
        <v/>
      </c>
      <c r="FZR4" s="408" t="str">
        <f t="shared" ca="1" si="79"/>
        <v/>
      </c>
      <c r="FZS4" s="408" t="str">
        <f t="shared" ca="1" si="79"/>
        <v/>
      </c>
      <c r="FZT4" s="408" t="str">
        <f t="shared" ca="1" si="79"/>
        <v/>
      </c>
      <c r="FZU4" s="408" t="str">
        <f t="shared" ca="1" si="79"/>
        <v/>
      </c>
      <c r="FZV4" s="408" t="str">
        <f t="shared" ca="1" si="79"/>
        <v/>
      </c>
      <c r="FZW4" s="408" t="str">
        <f t="shared" ca="1" si="79"/>
        <v/>
      </c>
      <c r="FZX4" s="408" t="str">
        <f t="shared" ca="1" si="79"/>
        <v/>
      </c>
      <c r="FZY4" s="408" t="str">
        <f t="shared" ca="1" si="79"/>
        <v/>
      </c>
      <c r="FZZ4" s="408" t="str">
        <f t="shared" ca="1" si="79"/>
        <v/>
      </c>
      <c r="GAA4" s="408" t="str">
        <f t="shared" ca="1" si="79"/>
        <v/>
      </c>
      <c r="GAB4" s="408" t="str">
        <f t="shared" ca="1" si="79"/>
        <v/>
      </c>
      <c r="GAC4" s="408" t="str">
        <f t="shared" ca="1" si="79"/>
        <v/>
      </c>
      <c r="GAD4" s="408" t="str">
        <f t="shared" ca="1" si="79"/>
        <v/>
      </c>
      <c r="GAE4" s="408" t="str">
        <f t="shared" ca="1" si="79"/>
        <v/>
      </c>
      <c r="GAF4" s="408" t="str">
        <f t="shared" ca="1" si="79"/>
        <v/>
      </c>
      <c r="GAG4" s="408" t="str">
        <f t="shared" ca="1" si="79"/>
        <v/>
      </c>
      <c r="GAH4" s="408" t="str">
        <f t="shared" ca="1" si="79"/>
        <v/>
      </c>
      <c r="GAI4" s="408" t="str">
        <f t="shared" ca="1" si="79"/>
        <v/>
      </c>
      <c r="GAJ4" s="408" t="str">
        <f t="shared" ca="1" si="79"/>
        <v/>
      </c>
      <c r="GAK4" s="408" t="str">
        <f t="shared" ca="1" si="79"/>
        <v/>
      </c>
      <c r="GAL4" s="408" t="str">
        <f t="shared" ca="1" si="79"/>
        <v/>
      </c>
      <c r="GAM4" s="408" t="str">
        <f t="shared" ca="1" si="79"/>
        <v/>
      </c>
      <c r="GAN4" s="408" t="str">
        <f t="shared" ca="1" si="79"/>
        <v/>
      </c>
      <c r="GAO4" s="408" t="str">
        <f t="shared" ca="1" si="79"/>
        <v/>
      </c>
      <c r="GAP4" s="408" t="str">
        <f t="shared" ca="1" si="79"/>
        <v/>
      </c>
      <c r="GAQ4" s="408" t="str">
        <f t="shared" ca="1" si="79"/>
        <v/>
      </c>
      <c r="GAR4" s="408" t="str">
        <f t="shared" ca="1" si="79"/>
        <v/>
      </c>
      <c r="GAS4" s="408" t="str">
        <f t="shared" ca="1" si="79"/>
        <v/>
      </c>
      <c r="GAT4" s="408" t="str">
        <f t="shared" ca="1" si="79"/>
        <v/>
      </c>
      <c r="GAU4" s="408" t="str">
        <f t="shared" ca="1" si="79"/>
        <v/>
      </c>
      <c r="GAV4" s="408" t="str">
        <f t="shared" ca="1" si="79"/>
        <v/>
      </c>
      <c r="GAW4" s="408" t="str">
        <f t="shared" ca="1" si="79"/>
        <v/>
      </c>
      <c r="GAX4" s="408" t="str">
        <f t="shared" ca="1" si="79"/>
        <v/>
      </c>
      <c r="GAY4" s="408" t="str">
        <f t="shared" ca="1" si="79"/>
        <v/>
      </c>
      <c r="GAZ4" s="408" t="str">
        <f t="shared" ca="1" si="79"/>
        <v/>
      </c>
      <c r="GBA4" s="408" t="str">
        <f t="shared" ca="1" si="79"/>
        <v/>
      </c>
      <c r="GBB4" s="408" t="str">
        <f t="shared" ca="1" si="79"/>
        <v/>
      </c>
      <c r="GBC4" s="408" t="str">
        <f t="shared" ca="1" si="79"/>
        <v/>
      </c>
      <c r="GBD4" s="408" t="str">
        <f t="shared" ca="1" si="79"/>
        <v/>
      </c>
      <c r="GBE4" s="408" t="str">
        <f t="shared" ca="1" si="79"/>
        <v/>
      </c>
      <c r="GBF4" s="408" t="str">
        <f t="shared" ca="1" si="79"/>
        <v/>
      </c>
      <c r="GBG4" s="408" t="str">
        <f t="shared" ca="1" si="79"/>
        <v/>
      </c>
      <c r="GBH4" s="408" t="str">
        <f t="shared" ca="1" si="79"/>
        <v/>
      </c>
      <c r="GBI4" s="408" t="str">
        <f t="shared" ca="1" si="79"/>
        <v/>
      </c>
      <c r="GBJ4" s="408" t="str">
        <f t="shared" ca="1" si="79"/>
        <v/>
      </c>
      <c r="GBK4" s="408" t="str">
        <f t="shared" ca="1" si="79"/>
        <v/>
      </c>
      <c r="GBL4" s="408" t="str">
        <f t="shared" ca="1" si="79"/>
        <v/>
      </c>
      <c r="GBM4" s="408" t="str">
        <f t="shared" ca="1" si="79"/>
        <v/>
      </c>
      <c r="GBN4" s="408" t="str">
        <f t="shared" ca="1" si="79"/>
        <v/>
      </c>
      <c r="GBO4" s="408" t="str">
        <f t="shared" ca="1" si="79"/>
        <v/>
      </c>
      <c r="GBP4" s="408" t="str">
        <f t="shared" ca="1" si="79"/>
        <v/>
      </c>
      <c r="GBQ4" s="408" t="str">
        <f t="shared" ref="GBQ4:GEB4" ca="1" si="80">IFERROR(IF(AND(OFFSET(GBQ3,0,-1,1,1)=DATE(YEAR(OFFSET(GBQ3,0,-1,1,1)),12,31),
                              OFFSET(GBQ3,0,-2,1,1)&lt;&gt;DATE(YEAR(OFFSET(GBQ3,0,-1,1,1)),12,31)),
                         "+",""),"")</f>
        <v/>
      </c>
      <c r="GBR4" s="408" t="str">
        <f t="shared" ca="1" si="80"/>
        <v/>
      </c>
      <c r="GBS4" s="408" t="str">
        <f t="shared" ca="1" si="80"/>
        <v/>
      </c>
      <c r="GBT4" s="408" t="str">
        <f t="shared" ca="1" si="80"/>
        <v/>
      </c>
      <c r="GBU4" s="408" t="str">
        <f t="shared" ca="1" si="80"/>
        <v/>
      </c>
      <c r="GBV4" s="408" t="str">
        <f t="shared" ca="1" si="80"/>
        <v/>
      </c>
      <c r="GBW4" s="408" t="str">
        <f t="shared" ca="1" si="80"/>
        <v/>
      </c>
      <c r="GBX4" s="408" t="str">
        <f t="shared" ca="1" si="80"/>
        <v/>
      </c>
      <c r="GBY4" s="408" t="str">
        <f t="shared" ca="1" si="80"/>
        <v/>
      </c>
      <c r="GBZ4" s="408" t="str">
        <f t="shared" ca="1" si="80"/>
        <v/>
      </c>
      <c r="GCA4" s="408" t="str">
        <f t="shared" ca="1" si="80"/>
        <v/>
      </c>
      <c r="GCB4" s="408" t="str">
        <f t="shared" ca="1" si="80"/>
        <v/>
      </c>
      <c r="GCC4" s="408" t="str">
        <f t="shared" ca="1" si="80"/>
        <v/>
      </c>
      <c r="GCD4" s="408" t="str">
        <f t="shared" ca="1" si="80"/>
        <v/>
      </c>
      <c r="GCE4" s="408" t="str">
        <f t="shared" ca="1" si="80"/>
        <v/>
      </c>
      <c r="GCF4" s="408" t="str">
        <f t="shared" ca="1" si="80"/>
        <v/>
      </c>
      <c r="GCG4" s="408" t="str">
        <f t="shared" ca="1" si="80"/>
        <v/>
      </c>
      <c r="GCH4" s="408" t="str">
        <f t="shared" ca="1" si="80"/>
        <v/>
      </c>
      <c r="GCI4" s="408" t="str">
        <f t="shared" ca="1" si="80"/>
        <v/>
      </c>
      <c r="GCJ4" s="408" t="str">
        <f t="shared" ca="1" si="80"/>
        <v/>
      </c>
      <c r="GCK4" s="408" t="str">
        <f t="shared" ca="1" si="80"/>
        <v/>
      </c>
      <c r="GCL4" s="408" t="str">
        <f t="shared" ca="1" si="80"/>
        <v/>
      </c>
      <c r="GCM4" s="408" t="str">
        <f t="shared" ca="1" si="80"/>
        <v/>
      </c>
      <c r="GCN4" s="408" t="str">
        <f t="shared" ca="1" si="80"/>
        <v/>
      </c>
      <c r="GCO4" s="408" t="str">
        <f t="shared" ca="1" si="80"/>
        <v/>
      </c>
      <c r="GCP4" s="408" t="str">
        <f t="shared" ca="1" si="80"/>
        <v/>
      </c>
      <c r="GCQ4" s="408" t="str">
        <f t="shared" ca="1" si="80"/>
        <v/>
      </c>
      <c r="GCR4" s="408" t="str">
        <f t="shared" ca="1" si="80"/>
        <v/>
      </c>
      <c r="GCS4" s="408" t="str">
        <f t="shared" ca="1" si="80"/>
        <v/>
      </c>
      <c r="GCT4" s="408" t="str">
        <f t="shared" ca="1" si="80"/>
        <v/>
      </c>
      <c r="GCU4" s="408" t="str">
        <f t="shared" ca="1" si="80"/>
        <v/>
      </c>
      <c r="GCV4" s="408" t="str">
        <f t="shared" ca="1" si="80"/>
        <v/>
      </c>
      <c r="GCW4" s="408" t="str">
        <f t="shared" ca="1" si="80"/>
        <v/>
      </c>
      <c r="GCX4" s="408" t="str">
        <f t="shared" ca="1" si="80"/>
        <v/>
      </c>
      <c r="GCY4" s="408" t="str">
        <f t="shared" ca="1" si="80"/>
        <v/>
      </c>
      <c r="GCZ4" s="408" t="str">
        <f t="shared" ca="1" si="80"/>
        <v/>
      </c>
      <c r="GDA4" s="408" t="str">
        <f t="shared" ca="1" si="80"/>
        <v/>
      </c>
      <c r="GDB4" s="408" t="str">
        <f t="shared" ca="1" si="80"/>
        <v/>
      </c>
      <c r="GDC4" s="408" t="str">
        <f t="shared" ca="1" si="80"/>
        <v/>
      </c>
      <c r="GDD4" s="408" t="str">
        <f t="shared" ca="1" si="80"/>
        <v/>
      </c>
      <c r="GDE4" s="408" t="str">
        <f t="shared" ca="1" si="80"/>
        <v/>
      </c>
      <c r="GDF4" s="408" t="str">
        <f t="shared" ca="1" si="80"/>
        <v/>
      </c>
      <c r="GDG4" s="408" t="str">
        <f t="shared" ca="1" si="80"/>
        <v/>
      </c>
      <c r="GDH4" s="408" t="str">
        <f t="shared" ca="1" si="80"/>
        <v/>
      </c>
      <c r="GDI4" s="408" t="str">
        <f t="shared" ca="1" si="80"/>
        <v/>
      </c>
      <c r="GDJ4" s="408" t="str">
        <f t="shared" ca="1" si="80"/>
        <v/>
      </c>
      <c r="GDK4" s="408" t="str">
        <f t="shared" ca="1" si="80"/>
        <v/>
      </c>
      <c r="GDL4" s="408" t="str">
        <f t="shared" ca="1" si="80"/>
        <v/>
      </c>
      <c r="GDM4" s="408" t="str">
        <f t="shared" ca="1" si="80"/>
        <v/>
      </c>
      <c r="GDN4" s="408" t="str">
        <f t="shared" ca="1" si="80"/>
        <v/>
      </c>
      <c r="GDO4" s="408" t="str">
        <f t="shared" ca="1" si="80"/>
        <v/>
      </c>
      <c r="GDP4" s="408" t="str">
        <f t="shared" ca="1" si="80"/>
        <v/>
      </c>
      <c r="GDQ4" s="408" t="str">
        <f t="shared" ca="1" si="80"/>
        <v/>
      </c>
      <c r="GDR4" s="408" t="str">
        <f t="shared" ca="1" si="80"/>
        <v/>
      </c>
      <c r="GDS4" s="408" t="str">
        <f t="shared" ca="1" si="80"/>
        <v/>
      </c>
      <c r="GDT4" s="408" t="str">
        <f t="shared" ca="1" si="80"/>
        <v/>
      </c>
      <c r="GDU4" s="408" t="str">
        <f t="shared" ca="1" si="80"/>
        <v/>
      </c>
      <c r="GDV4" s="408" t="str">
        <f t="shared" ca="1" si="80"/>
        <v/>
      </c>
      <c r="GDW4" s="408" t="str">
        <f t="shared" ca="1" si="80"/>
        <v/>
      </c>
      <c r="GDX4" s="408" t="str">
        <f t="shared" ca="1" si="80"/>
        <v/>
      </c>
      <c r="GDY4" s="408" t="str">
        <f t="shared" ca="1" si="80"/>
        <v/>
      </c>
      <c r="GDZ4" s="408" t="str">
        <f t="shared" ca="1" si="80"/>
        <v/>
      </c>
      <c r="GEA4" s="408" t="str">
        <f t="shared" ca="1" si="80"/>
        <v/>
      </c>
      <c r="GEB4" s="408" t="str">
        <f t="shared" ca="1" si="80"/>
        <v/>
      </c>
      <c r="GEC4" s="408" t="str">
        <f t="shared" ref="GEC4:GGN4" ca="1" si="81">IFERROR(IF(AND(OFFSET(GEC3,0,-1,1,1)=DATE(YEAR(OFFSET(GEC3,0,-1,1,1)),12,31),
                              OFFSET(GEC3,0,-2,1,1)&lt;&gt;DATE(YEAR(OFFSET(GEC3,0,-1,1,1)),12,31)),
                         "+",""),"")</f>
        <v/>
      </c>
      <c r="GED4" s="408" t="str">
        <f t="shared" ca="1" si="81"/>
        <v/>
      </c>
      <c r="GEE4" s="408" t="str">
        <f t="shared" ca="1" si="81"/>
        <v/>
      </c>
      <c r="GEF4" s="408" t="str">
        <f t="shared" ca="1" si="81"/>
        <v/>
      </c>
      <c r="GEG4" s="408" t="str">
        <f t="shared" ca="1" si="81"/>
        <v/>
      </c>
      <c r="GEH4" s="408" t="str">
        <f t="shared" ca="1" si="81"/>
        <v/>
      </c>
      <c r="GEI4" s="408" t="str">
        <f t="shared" ca="1" si="81"/>
        <v/>
      </c>
      <c r="GEJ4" s="408" t="str">
        <f t="shared" ca="1" si="81"/>
        <v/>
      </c>
      <c r="GEK4" s="408" t="str">
        <f t="shared" ca="1" si="81"/>
        <v/>
      </c>
      <c r="GEL4" s="408" t="str">
        <f t="shared" ca="1" si="81"/>
        <v/>
      </c>
      <c r="GEM4" s="408" t="str">
        <f t="shared" ca="1" si="81"/>
        <v/>
      </c>
      <c r="GEN4" s="408" t="str">
        <f t="shared" ca="1" si="81"/>
        <v/>
      </c>
      <c r="GEO4" s="408" t="str">
        <f t="shared" ca="1" si="81"/>
        <v/>
      </c>
      <c r="GEP4" s="408" t="str">
        <f t="shared" ca="1" si="81"/>
        <v/>
      </c>
      <c r="GEQ4" s="408" t="str">
        <f t="shared" ca="1" si="81"/>
        <v/>
      </c>
      <c r="GER4" s="408" t="str">
        <f t="shared" ca="1" si="81"/>
        <v/>
      </c>
      <c r="GES4" s="408" t="str">
        <f t="shared" ca="1" si="81"/>
        <v/>
      </c>
      <c r="GET4" s="408" t="str">
        <f t="shared" ca="1" si="81"/>
        <v/>
      </c>
      <c r="GEU4" s="408" t="str">
        <f t="shared" ca="1" si="81"/>
        <v/>
      </c>
      <c r="GEV4" s="408" t="str">
        <f t="shared" ca="1" si="81"/>
        <v/>
      </c>
      <c r="GEW4" s="408" t="str">
        <f t="shared" ca="1" si="81"/>
        <v/>
      </c>
      <c r="GEX4" s="408" t="str">
        <f t="shared" ca="1" si="81"/>
        <v/>
      </c>
      <c r="GEY4" s="408" t="str">
        <f t="shared" ca="1" si="81"/>
        <v/>
      </c>
      <c r="GEZ4" s="408" t="str">
        <f t="shared" ca="1" si="81"/>
        <v/>
      </c>
      <c r="GFA4" s="408" t="str">
        <f t="shared" ca="1" si="81"/>
        <v/>
      </c>
      <c r="GFB4" s="408" t="str">
        <f t="shared" ca="1" si="81"/>
        <v/>
      </c>
      <c r="GFC4" s="408" t="str">
        <f t="shared" ca="1" si="81"/>
        <v/>
      </c>
      <c r="GFD4" s="408" t="str">
        <f t="shared" ca="1" si="81"/>
        <v/>
      </c>
      <c r="GFE4" s="408" t="str">
        <f t="shared" ca="1" si="81"/>
        <v/>
      </c>
      <c r="GFF4" s="408" t="str">
        <f t="shared" ca="1" si="81"/>
        <v/>
      </c>
      <c r="GFG4" s="408" t="str">
        <f t="shared" ca="1" si="81"/>
        <v/>
      </c>
      <c r="GFH4" s="408" t="str">
        <f t="shared" ca="1" si="81"/>
        <v/>
      </c>
      <c r="GFI4" s="408" t="str">
        <f t="shared" ca="1" si="81"/>
        <v/>
      </c>
      <c r="GFJ4" s="408" t="str">
        <f t="shared" ca="1" si="81"/>
        <v/>
      </c>
      <c r="GFK4" s="408" t="str">
        <f t="shared" ca="1" si="81"/>
        <v/>
      </c>
      <c r="GFL4" s="408" t="str">
        <f t="shared" ca="1" si="81"/>
        <v/>
      </c>
      <c r="GFM4" s="408" t="str">
        <f t="shared" ca="1" si="81"/>
        <v/>
      </c>
      <c r="GFN4" s="408" t="str">
        <f t="shared" ca="1" si="81"/>
        <v/>
      </c>
      <c r="GFO4" s="408" t="str">
        <f t="shared" ca="1" si="81"/>
        <v/>
      </c>
      <c r="GFP4" s="408" t="str">
        <f t="shared" ca="1" si="81"/>
        <v/>
      </c>
      <c r="GFQ4" s="408" t="str">
        <f t="shared" ca="1" si="81"/>
        <v/>
      </c>
      <c r="GFR4" s="408" t="str">
        <f t="shared" ca="1" si="81"/>
        <v/>
      </c>
      <c r="GFS4" s="408" t="str">
        <f t="shared" ca="1" si="81"/>
        <v/>
      </c>
      <c r="GFT4" s="408" t="str">
        <f t="shared" ca="1" si="81"/>
        <v/>
      </c>
      <c r="GFU4" s="408" t="str">
        <f t="shared" ca="1" si="81"/>
        <v/>
      </c>
      <c r="GFV4" s="408" t="str">
        <f t="shared" ca="1" si="81"/>
        <v/>
      </c>
      <c r="GFW4" s="408" t="str">
        <f t="shared" ca="1" si="81"/>
        <v/>
      </c>
      <c r="GFX4" s="408" t="str">
        <f t="shared" ca="1" si="81"/>
        <v/>
      </c>
      <c r="GFY4" s="408" t="str">
        <f t="shared" ca="1" si="81"/>
        <v/>
      </c>
      <c r="GFZ4" s="408" t="str">
        <f t="shared" ca="1" si="81"/>
        <v/>
      </c>
      <c r="GGA4" s="408" t="str">
        <f t="shared" ca="1" si="81"/>
        <v/>
      </c>
      <c r="GGB4" s="408" t="str">
        <f t="shared" ca="1" si="81"/>
        <v/>
      </c>
      <c r="GGC4" s="408" t="str">
        <f t="shared" ca="1" si="81"/>
        <v/>
      </c>
      <c r="GGD4" s="408" t="str">
        <f t="shared" ca="1" si="81"/>
        <v/>
      </c>
      <c r="GGE4" s="408" t="str">
        <f t="shared" ca="1" si="81"/>
        <v/>
      </c>
      <c r="GGF4" s="408" t="str">
        <f t="shared" ca="1" si="81"/>
        <v/>
      </c>
      <c r="GGG4" s="408" t="str">
        <f t="shared" ca="1" si="81"/>
        <v/>
      </c>
      <c r="GGH4" s="408" t="str">
        <f t="shared" ca="1" si="81"/>
        <v/>
      </c>
      <c r="GGI4" s="408" t="str">
        <f t="shared" ca="1" si="81"/>
        <v/>
      </c>
      <c r="GGJ4" s="408" t="str">
        <f t="shared" ca="1" si="81"/>
        <v/>
      </c>
      <c r="GGK4" s="408" t="str">
        <f t="shared" ca="1" si="81"/>
        <v/>
      </c>
      <c r="GGL4" s="408" t="str">
        <f t="shared" ca="1" si="81"/>
        <v/>
      </c>
      <c r="GGM4" s="408" t="str">
        <f t="shared" ca="1" si="81"/>
        <v/>
      </c>
      <c r="GGN4" s="408" t="str">
        <f t="shared" ca="1" si="81"/>
        <v/>
      </c>
      <c r="GGO4" s="408" t="str">
        <f t="shared" ref="GGO4:GIZ4" ca="1" si="82">IFERROR(IF(AND(OFFSET(GGO3,0,-1,1,1)=DATE(YEAR(OFFSET(GGO3,0,-1,1,1)),12,31),
                              OFFSET(GGO3,0,-2,1,1)&lt;&gt;DATE(YEAR(OFFSET(GGO3,0,-1,1,1)),12,31)),
                         "+",""),"")</f>
        <v/>
      </c>
      <c r="GGP4" s="408" t="str">
        <f t="shared" ca="1" si="82"/>
        <v/>
      </c>
      <c r="GGQ4" s="408" t="str">
        <f t="shared" ca="1" si="82"/>
        <v/>
      </c>
      <c r="GGR4" s="408" t="str">
        <f t="shared" ca="1" si="82"/>
        <v/>
      </c>
      <c r="GGS4" s="408" t="str">
        <f t="shared" ca="1" si="82"/>
        <v/>
      </c>
      <c r="GGT4" s="408" t="str">
        <f t="shared" ca="1" si="82"/>
        <v/>
      </c>
      <c r="GGU4" s="408" t="str">
        <f t="shared" ca="1" si="82"/>
        <v/>
      </c>
      <c r="GGV4" s="408" t="str">
        <f t="shared" ca="1" si="82"/>
        <v/>
      </c>
      <c r="GGW4" s="408" t="str">
        <f t="shared" ca="1" si="82"/>
        <v/>
      </c>
      <c r="GGX4" s="408" t="str">
        <f t="shared" ca="1" si="82"/>
        <v/>
      </c>
      <c r="GGY4" s="408" t="str">
        <f t="shared" ca="1" si="82"/>
        <v/>
      </c>
      <c r="GGZ4" s="408" t="str">
        <f t="shared" ca="1" si="82"/>
        <v/>
      </c>
      <c r="GHA4" s="408" t="str">
        <f t="shared" ca="1" si="82"/>
        <v/>
      </c>
      <c r="GHB4" s="408" t="str">
        <f t="shared" ca="1" si="82"/>
        <v/>
      </c>
      <c r="GHC4" s="408" t="str">
        <f t="shared" ca="1" si="82"/>
        <v/>
      </c>
      <c r="GHD4" s="408" t="str">
        <f t="shared" ca="1" si="82"/>
        <v/>
      </c>
      <c r="GHE4" s="408" t="str">
        <f t="shared" ca="1" si="82"/>
        <v/>
      </c>
      <c r="GHF4" s="408" t="str">
        <f t="shared" ca="1" si="82"/>
        <v/>
      </c>
      <c r="GHG4" s="408" t="str">
        <f t="shared" ca="1" si="82"/>
        <v/>
      </c>
      <c r="GHH4" s="408" t="str">
        <f t="shared" ca="1" si="82"/>
        <v/>
      </c>
      <c r="GHI4" s="408" t="str">
        <f t="shared" ca="1" si="82"/>
        <v/>
      </c>
      <c r="GHJ4" s="408" t="str">
        <f t="shared" ca="1" si="82"/>
        <v/>
      </c>
      <c r="GHK4" s="408" t="str">
        <f t="shared" ca="1" si="82"/>
        <v/>
      </c>
      <c r="GHL4" s="408" t="str">
        <f t="shared" ca="1" si="82"/>
        <v/>
      </c>
      <c r="GHM4" s="408" t="str">
        <f t="shared" ca="1" si="82"/>
        <v/>
      </c>
      <c r="GHN4" s="408" t="str">
        <f t="shared" ca="1" si="82"/>
        <v/>
      </c>
      <c r="GHO4" s="408" t="str">
        <f t="shared" ca="1" si="82"/>
        <v/>
      </c>
      <c r="GHP4" s="408" t="str">
        <f t="shared" ca="1" si="82"/>
        <v/>
      </c>
      <c r="GHQ4" s="408" t="str">
        <f t="shared" ca="1" si="82"/>
        <v/>
      </c>
      <c r="GHR4" s="408" t="str">
        <f t="shared" ca="1" si="82"/>
        <v/>
      </c>
      <c r="GHS4" s="408" t="str">
        <f t="shared" ca="1" si="82"/>
        <v/>
      </c>
      <c r="GHT4" s="408" t="str">
        <f t="shared" ca="1" si="82"/>
        <v/>
      </c>
      <c r="GHU4" s="408" t="str">
        <f t="shared" ca="1" si="82"/>
        <v/>
      </c>
      <c r="GHV4" s="408" t="str">
        <f t="shared" ca="1" si="82"/>
        <v/>
      </c>
      <c r="GHW4" s="408" t="str">
        <f t="shared" ca="1" si="82"/>
        <v/>
      </c>
      <c r="GHX4" s="408" t="str">
        <f t="shared" ca="1" si="82"/>
        <v/>
      </c>
      <c r="GHY4" s="408" t="str">
        <f t="shared" ca="1" si="82"/>
        <v/>
      </c>
      <c r="GHZ4" s="408" t="str">
        <f t="shared" ca="1" si="82"/>
        <v/>
      </c>
      <c r="GIA4" s="408" t="str">
        <f t="shared" ca="1" si="82"/>
        <v/>
      </c>
      <c r="GIB4" s="408" t="str">
        <f t="shared" ca="1" si="82"/>
        <v/>
      </c>
      <c r="GIC4" s="408" t="str">
        <f t="shared" ca="1" si="82"/>
        <v/>
      </c>
      <c r="GID4" s="408" t="str">
        <f t="shared" ca="1" si="82"/>
        <v/>
      </c>
      <c r="GIE4" s="408" t="str">
        <f t="shared" ca="1" si="82"/>
        <v/>
      </c>
      <c r="GIF4" s="408" t="str">
        <f t="shared" ca="1" si="82"/>
        <v/>
      </c>
      <c r="GIG4" s="408" t="str">
        <f t="shared" ca="1" si="82"/>
        <v/>
      </c>
      <c r="GIH4" s="408" t="str">
        <f t="shared" ca="1" si="82"/>
        <v/>
      </c>
      <c r="GII4" s="408" t="str">
        <f t="shared" ca="1" si="82"/>
        <v/>
      </c>
      <c r="GIJ4" s="408" t="str">
        <f t="shared" ca="1" si="82"/>
        <v/>
      </c>
      <c r="GIK4" s="408" t="str">
        <f t="shared" ca="1" si="82"/>
        <v/>
      </c>
      <c r="GIL4" s="408" t="str">
        <f t="shared" ca="1" si="82"/>
        <v/>
      </c>
      <c r="GIM4" s="408" t="str">
        <f t="shared" ca="1" si="82"/>
        <v/>
      </c>
      <c r="GIN4" s="408" t="str">
        <f t="shared" ca="1" si="82"/>
        <v/>
      </c>
      <c r="GIO4" s="408" t="str">
        <f t="shared" ca="1" si="82"/>
        <v/>
      </c>
      <c r="GIP4" s="408" t="str">
        <f t="shared" ca="1" si="82"/>
        <v/>
      </c>
      <c r="GIQ4" s="408" t="str">
        <f t="shared" ca="1" si="82"/>
        <v/>
      </c>
      <c r="GIR4" s="408" t="str">
        <f t="shared" ca="1" si="82"/>
        <v/>
      </c>
      <c r="GIS4" s="408" t="str">
        <f t="shared" ca="1" si="82"/>
        <v/>
      </c>
      <c r="GIT4" s="408" t="str">
        <f t="shared" ca="1" si="82"/>
        <v/>
      </c>
      <c r="GIU4" s="408" t="str">
        <f t="shared" ca="1" si="82"/>
        <v/>
      </c>
      <c r="GIV4" s="408" t="str">
        <f t="shared" ca="1" si="82"/>
        <v/>
      </c>
      <c r="GIW4" s="408" t="str">
        <f t="shared" ca="1" si="82"/>
        <v/>
      </c>
      <c r="GIX4" s="408" t="str">
        <f t="shared" ca="1" si="82"/>
        <v/>
      </c>
      <c r="GIY4" s="408" t="str">
        <f t="shared" ca="1" si="82"/>
        <v/>
      </c>
      <c r="GIZ4" s="408" t="str">
        <f t="shared" ca="1" si="82"/>
        <v/>
      </c>
      <c r="GJA4" s="408" t="str">
        <f t="shared" ref="GJA4:GLL4" ca="1" si="83">IFERROR(IF(AND(OFFSET(GJA3,0,-1,1,1)=DATE(YEAR(OFFSET(GJA3,0,-1,1,1)),12,31),
                              OFFSET(GJA3,0,-2,1,1)&lt;&gt;DATE(YEAR(OFFSET(GJA3,0,-1,1,1)),12,31)),
                         "+",""),"")</f>
        <v/>
      </c>
      <c r="GJB4" s="408" t="str">
        <f t="shared" ca="1" si="83"/>
        <v/>
      </c>
      <c r="GJC4" s="408" t="str">
        <f t="shared" ca="1" si="83"/>
        <v/>
      </c>
      <c r="GJD4" s="408" t="str">
        <f t="shared" ca="1" si="83"/>
        <v/>
      </c>
      <c r="GJE4" s="408" t="str">
        <f t="shared" ca="1" si="83"/>
        <v/>
      </c>
      <c r="GJF4" s="408" t="str">
        <f t="shared" ca="1" si="83"/>
        <v/>
      </c>
      <c r="GJG4" s="408" t="str">
        <f t="shared" ca="1" si="83"/>
        <v/>
      </c>
      <c r="GJH4" s="408" t="str">
        <f t="shared" ca="1" si="83"/>
        <v/>
      </c>
      <c r="GJI4" s="408" t="str">
        <f t="shared" ca="1" si="83"/>
        <v/>
      </c>
      <c r="GJJ4" s="408" t="str">
        <f t="shared" ca="1" si="83"/>
        <v/>
      </c>
      <c r="GJK4" s="408" t="str">
        <f t="shared" ca="1" si="83"/>
        <v/>
      </c>
      <c r="GJL4" s="408" t="str">
        <f t="shared" ca="1" si="83"/>
        <v/>
      </c>
      <c r="GJM4" s="408" t="str">
        <f t="shared" ca="1" si="83"/>
        <v/>
      </c>
      <c r="GJN4" s="408" t="str">
        <f t="shared" ca="1" si="83"/>
        <v/>
      </c>
      <c r="GJO4" s="408" t="str">
        <f t="shared" ca="1" si="83"/>
        <v/>
      </c>
      <c r="GJP4" s="408" t="str">
        <f t="shared" ca="1" si="83"/>
        <v/>
      </c>
      <c r="GJQ4" s="408" t="str">
        <f t="shared" ca="1" si="83"/>
        <v/>
      </c>
      <c r="GJR4" s="408" t="str">
        <f t="shared" ca="1" si="83"/>
        <v/>
      </c>
      <c r="GJS4" s="408" t="str">
        <f t="shared" ca="1" si="83"/>
        <v/>
      </c>
      <c r="GJT4" s="408" t="str">
        <f t="shared" ca="1" si="83"/>
        <v/>
      </c>
      <c r="GJU4" s="408" t="str">
        <f t="shared" ca="1" si="83"/>
        <v/>
      </c>
      <c r="GJV4" s="408" t="str">
        <f t="shared" ca="1" si="83"/>
        <v/>
      </c>
      <c r="GJW4" s="408" t="str">
        <f t="shared" ca="1" si="83"/>
        <v/>
      </c>
      <c r="GJX4" s="408" t="str">
        <f t="shared" ca="1" si="83"/>
        <v/>
      </c>
      <c r="GJY4" s="408" t="str">
        <f t="shared" ca="1" si="83"/>
        <v/>
      </c>
      <c r="GJZ4" s="408" t="str">
        <f t="shared" ca="1" si="83"/>
        <v/>
      </c>
      <c r="GKA4" s="408" t="str">
        <f t="shared" ca="1" si="83"/>
        <v/>
      </c>
      <c r="GKB4" s="408" t="str">
        <f t="shared" ca="1" si="83"/>
        <v/>
      </c>
      <c r="GKC4" s="408" t="str">
        <f t="shared" ca="1" si="83"/>
        <v/>
      </c>
      <c r="GKD4" s="408" t="str">
        <f t="shared" ca="1" si="83"/>
        <v/>
      </c>
      <c r="GKE4" s="408" t="str">
        <f t="shared" ca="1" si="83"/>
        <v/>
      </c>
      <c r="GKF4" s="408" t="str">
        <f t="shared" ca="1" si="83"/>
        <v/>
      </c>
      <c r="GKG4" s="408" t="str">
        <f t="shared" ca="1" si="83"/>
        <v/>
      </c>
      <c r="GKH4" s="408" t="str">
        <f t="shared" ca="1" si="83"/>
        <v/>
      </c>
      <c r="GKI4" s="408" t="str">
        <f t="shared" ca="1" si="83"/>
        <v/>
      </c>
      <c r="GKJ4" s="408" t="str">
        <f t="shared" ca="1" si="83"/>
        <v/>
      </c>
      <c r="GKK4" s="408" t="str">
        <f t="shared" ca="1" si="83"/>
        <v/>
      </c>
      <c r="GKL4" s="408" t="str">
        <f t="shared" ca="1" si="83"/>
        <v/>
      </c>
      <c r="GKM4" s="408" t="str">
        <f t="shared" ca="1" si="83"/>
        <v/>
      </c>
      <c r="GKN4" s="408" t="str">
        <f t="shared" ca="1" si="83"/>
        <v/>
      </c>
      <c r="GKO4" s="408" t="str">
        <f t="shared" ca="1" si="83"/>
        <v/>
      </c>
      <c r="GKP4" s="408" t="str">
        <f t="shared" ca="1" si="83"/>
        <v/>
      </c>
      <c r="GKQ4" s="408" t="str">
        <f t="shared" ca="1" si="83"/>
        <v/>
      </c>
      <c r="GKR4" s="408" t="str">
        <f t="shared" ca="1" si="83"/>
        <v/>
      </c>
      <c r="GKS4" s="408" t="str">
        <f t="shared" ca="1" si="83"/>
        <v/>
      </c>
      <c r="GKT4" s="408" t="str">
        <f t="shared" ca="1" si="83"/>
        <v/>
      </c>
      <c r="GKU4" s="408" t="str">
        <f t="shared" ca="1" si="83"/>
        <v/>
      </c>
      <c r="GKV4" s="408" t="str">
        <f t="shared" ca="1" si="83"/>
        <v/>
      </c>
      <c r="GKW4" s="408" t="str">
        <f t="shared" ca="1" si="83"/>
        <v/>
      </c>
      <c r="GKX4" s="408" t="str">
        <f t="shared" ca="1" si="83"/>
        <v/>
      </c>
      <c r="GKY4" s="408" t="str">
        <f t="shared" ca="1" si="83"/>
        <v/>
      </c>
      <c r="GKZ4" s="408" t="str">
        <f t="shared" ca="1" si="83"/>
        <v/>
      </c>
      <c r="GLA4" s="408" t="str">
        <f t="shared" ca="1" si="83"/>
        <v/>
      </c>
      <c r="GLB4" s="408" t="str">
        <f t="shared" ca="1" si="83"/>
        <v/>
      </c>
      <c r="GLC4" s="408" t="str">
        <f t="shared" ca="1" si="83"/>
        <v/>
      </c>
      <c r="GLD4" s="408" t="str">
        <f t="shared" ca="1" si="83"/>
        <v/>
      </c>
      <c r="GLE4" s="408" t="str">
        <f t="shared" ca="1" si="83"/>
        <v/>
      </c>
      <c r="GLF4" s="408" t="str">
        <f t="shared" ca="1" si="83"/>
        <v/>
      </c>
      <c r="GLG4" s="408" t="str">
        <f t="shared" ca="1" si="83"/>
        <v/>
      </c>
      <c r="GLH4" s="408" t="str">
        <f t="shared" ca="1" si="83"/>
        <v/>
      </c>
      <c r="GLI4" s="408" t="str">
        <f t="shared" ca="1" si="83"/>
        <v/>
      </c>
      <c r="GLJ4" s="408" t="str">
        <f t="shared" ca="1" si="83"/>
        <v/>
      </c>
      <c r="GLK4" s="408" t="str">
        <f t="shared" ca="1" si="83"/>
        <v/>
      </c>
      <c r="GLL4" s="408" t="str">
        <f t="shared" ca="1" si="83"/>
        <v/>
      </c>
      <c r="GLM4" s="408" t="str">
        <f t="shared" ref="GLM4:GNX4" ca="1" si="84">IFERROR(IF(AND(OFFSET(GLM3,0,-1,1,1)=DATE(YEAR(OFFSET(GLM3,0,-1,1,1)),12,31),
                              OFFSET(GLM3,0,-2,1,1)&lt;&gt;DATE(YEAR(OFFSET(GLM3,0,-1,1,1)),12,31)),
                         "+",""),"")</f>
        <v/>
      </c>
      <c r="GLN4" s="408" t="str">
        <f t="shared" ca="1" si="84"/>
        <v/>
      </c>
      <c r="GLO4" s="408" t="str">
        <f t="shared" ca="1" si="84"/>
        <v/>
      </c>
      <c r="GLP4" s="408" t="str">
        <f t="shared" ca="1" si="84"/>
        <v/>
      </c>
      <c r="GLQ4" s="408" t="str">
        <f t="shared" ca="1" si="84"/>
        <v/>
      </c>
      <c r="GLR4" s="408" t="str">
        <f t="shared" ca="1" si="84"/>
        <v/>
      </c>
      <c r="GLS4" s="408" t="str">
        <f t="shared" ca="1" si="84"/>
        <v/>
      </c>
      <c r="GLT4" s="408" t="str">
        <f t="shared" ca="1" si="84"/>
        <v/>
      </c>
      <c r="GLU4" s="408" t="str">
        <f t="shared" ca="1" si="84"/>
        <v/>
      </c>
      <c r="GLV4" s="408" t="str">
        <f t="shared" ca="1" si="84"/>
        <v/>
      </c>
      <c r="GLW4" s="408" t="str">
        <f t="shared" ca="1" si="84"/>
        <v/>
      </c>
      <c r="GLX4" s="408" t="str">
        <f t="shared" ca="1" si="84"/>
        <v/>
      </c>
      <c r="GLY4" s="408" t="str">
        <f t="shared" ca="1" si="84"/>
        <v/>
      </c>
      <c r="GLZ4" s="408" t="str">
        <f t="shared" ca="1" si="84"/>
        <v/>
      </c>
      <c r="GMA4" s="408" t="str">
        <f t="shared" ca="1" si="84"/>
        <v/>
      </c>
      <c r="GMB4" s="408" t="str">
        <f t="shared" ca="1" si="84"/>
        <v/>
      </c>
      <c r="GMC4" s="408" t="str">
        <f t="shared" ca="1" si="84"/>
        <v/>
      </c>
      <c r="GMD4" s="408" t="str">
        <f t="shared" ca="1" si="84"/>
        <v/>
      </c>
      <c r="GME4" s="408" t="str">
        <f t="shared" ca="1" si="84"/>
        <v/>
      </c>
      <c r="GMF4" s="408" t="str">
        <f t="shared" ca="1" si="84"/>
        <v/>
      </c>
      <c r="GMG4" s="408" t="str">
        <f t="shared" ca="1" si="84"/>
        <v/>
      </c>
      <c r="GMH4" s="408" t="str">
        <f t="shared" ca="1" si="84"/>
        <v/>
      </c>
      <c r="GMI4" s="408" t="str">
        <f t="shared" ca="1" si="84"/>
        <v/>
      </c>
      <c r="GMJ4" s="408" t="str">
        <f t="shared" ca="1" si="84"/>
        <v/>
      </c>
      <c r="GMK4" s="408" t="str">
        <f t="shared" ca="1" si="84"/>
        <v/>
      </c>
      <c r="GML4" s="408" t="str">
        <f t="shared" ca="1" si="84"/>
        <v/>
      </c>
      <c r="GMM4" s="408" t="str">
        <f t="shared" ca="1" si="84"/>
        <v/>
      </c>
      <c r="GMN4" s="408" t="str">
        <f t="shared" ca="1" si="84"/>
        <v/>
      </c>
      <c r="GMO4" s="408" t="str">
        <f t="shared" ca="1" si="84"/>
        <v/>
      </c>
      <c r="GMP4" s="408" t="str">
        <f t="shared" ca="1" si="84"/>
        <v/>
      </c>
      <c r="GMQ4" s="408" t="str">
        <f t="shared" ca="1" si="84"/>
        <v/>
      </c>
      <c r="GMR4" s="408" t="str">
        <f t="shared" ca="1" si="84"/>
        <v/>
      </c>
      <c r="GMS4" s="408" t="str">
        <f t="shared" ca="1" si="84"/>
        <v/>
      </c>
      <c r="GMT4" s="408" t="str">
        <f t="shared" ca="1" si="84"/>
        <v/>
      </c>
      <c r="GMU4" s="408" t="str">
        <f t="shared" ca="1" si="84"/>
        <v/>
      </c>
      <c r="GMV4" s="408" t="str">
        <f t="shared" ca="1" si="84"/>
        <v/>
      </c>
      <c r="GMW4" s="408" t="str">
        <f t="shared" ca="1" si="84"/>
        <v/>
      </c>
      <c r="GMX4" s="408" t="str">
        <f t="shared" ca="1" si="84"/>
        <v/>
      </c>
      <c r="GMY4" s="408" t="str">
        <f t="shared" ca="1" si="84"/>
        <v/>
      </c>
      <c r="GMZ4" s="408" t="str">
        <f t="shared" ca="1" si="84"/>
        <v/>
      </c>
      <c r="GNA4" s="408" t="str">
        <f t="shared" ca="1" si="84"/>
        <v/>
      </c>
      <c r="GNB4" s="408" t="str">
        <f t="shared" ca="1" si="84"/>
        <v/>
      </c>
      <c r="GNC4" s="408" t="str">
        <f t="shared" ca="1" si="84"/>
        <v/>
      </c>
      <c r="GND4" s="408" t="str">
        <f t="shared" ca="1" si="84"/>
        <v/>
      </c>
      <c r="GNE4" s="408" t="str">
        <f t="shared" ca="1" si="84"/>
        <v/>
      </c>
      <c r="GNF4" s="408" t="str">
        <f t="shared" ca="1" si="84"/>
        <v/>
      </c>
      <c r="GNG4" s="408" t="str">
        <f t="shared" ca="1" si="84"/>
        <v/>
      </c>
      <c r="GNH4" s="408" t="str">
        <f t="shared" ca="1" si="84"/>
        <v/>
      </c>
      <c r="GNI4" s="408" t="str">
        <f t="shared" ca="1" si="84"/>
        <v/>
      </c>
      <c r="GNJ4" s="408" t="str">
        <f t="shared" ca="1" si="84"/>
        <v/>
      </c>
      <c r="GNK4" s="408" t="str">
        <f t="shared" ca="1" si="84"/>
        <v/>
      </c>
      <c r="GNL4" s="408" t="str">
        <f t="shared" ca="1" si="84"/>
        <v/>
      </c>
      <c r="GNM4" s="408" t="str">
        <f t="shared" ca="1" si="84"/>
        <v/>
      </c>
      <c r="GNN4" s="408" t="str">
        <f t="shared" ca="1" si="84"/>
        <v/>
      </c>
      <c r="GNO4" s="408" t="str">
        <f t="shared" ca="1" si="84"/>
        <v/>
      </c>
      <c r="GNP4" s="408" t="str">
        <f t="shared" ca="1" si="84"/>
        <v/>
      </c>
      <c r="GNQ4" s="408" t="str">
        <f t="shared" ca="1" si="84"/>
        <v/>
      </c>
      <c r="GNR4" s="408" t="str">
        <f t="shared" ca="1" si="84"/>
        <v/>
      </c>
      <c r="GNS4" s="408" t="str">
        <f t="shared" ca="1" si="84"/>
        <v/>
      </c>
      <c r="GNT4" s="408" t="str">
        <f t="shared" ca="1" si="84"/>
        <v/>
      </c>
      <c r="GNU4" s="408" t="str">
        <f t="shared" ca="1" si="84"/>
        <v/>
      </c>
      <c r="GNV4" s="408" t="str">
        <f t="shared" ca="1" si="84"/>
        <v/>
      </c>
      <c r="GNW4" s="408" t="str">
        <f t="shared" ca="1" si="84"/>
        <v/>
      </c>
      <c r="GNX4" s="408" t="str">
        <f t="shared" ca="1" si="84"/>
        <v/>
      </c>
      <c r="GNY4" s="408" t="str">
        <f t="shared" ref="GNY4:GQJ4" ca="1" si="85">IFERROR(IF(AND(OFFSET(GNY3,0,-1,1,1)=DATE(YEAR(OFFSET(GNY3,0,-1,1,1)),12,31),
                              OFFSET(GNY3,0,-2,1,1)&lt;&gt;DATE(YEAR(OFFSET(GNY3,0,-1,1,1)),12,31)),
                         "+",""),"")</f>
        <v/>
      </c>
      <c r="GNZ4" s="408" t="str">
        <f t="shared" ca="1" si="85"/>
        <v/>
      </c>
      <c r="GOA4" s="408" t="str">
        <f t="shared" ca="1" si="85"/>
        <v/>
      </c>
      <c r="GOB4" s="408" t="str">
        <f t="shared" ca="1" si="85"/>
        <v/>
      </c>
      <c r="GOC4" s="408" t="str">
        <f t="shared" ca="1" si="85"/>
        <v/>
      </c>
      <c r="GOD4" s="408" t="str">
        <f t="shared" ca="1" si="85"/>
        <v/>
      </c>
      <c r="GOE4" s="408" t="str">
        <f t="shared" ca="1" si="85"/>
        <v/>
      </c>
      <c r="GOF4" s="408" t="str">
        <f t="shared" ca="1" si="85"/>
        <v/>
      </c>
      <c r="GOG4" s="408" t="str">
        <f t="shared" ca="1" si="85"/>
        <v/>
      </c>
      <c r="GOH4" s="408" t="str">
        <f t="shared" ca="1" si="85"/>
        <v/>
      </c>
      <c r="GOI4" s="408" t="str">
        <f t="shared" ca="1" si="85"/>
        <v/>
      </c>
      <c r="GOJ4" s="408" t="str">
        <f t="shared" ca="1" si="85"/>
        <v/>
      </c>
      <c r="GOK4" s="408" t="str">
        <f t="shared" ca="1" si="85"/>
        <v/>
      </c>
      <c r="GOL4" s="408" t="str">
        <f t="shared" ca="1" si="85"/>
        <v/>
      </c>
      <c r="GOM4" s="408" t="str">
        <f t="shared" ca="1" si="85"/>
        <v/>
      </c>
      <c r="GON4" s="408" t="str">
        <f t="shared" ca="1" si="85"/>
        <v/>
      </c>
      <c r="GOO4" s="408" t="str">
        <f t="shared" ca="1" si="85"/>
        <v/>
      </c>
      <c r="GOP4" s="408" t="str">
        <f t="shared" ca="1" si="85"/>
        <v/>
      </c>
      <c r="GOQ4" s="408" t="str">
        <f t="shared" ca="1" si="85"/>
        <v/>
      </c>
      <c r="GOR4" s="408" t="str">
        <f t="shared" ca="1" si="85"/>
        <v/>
      </c>
      <c r="GOS4" s="408" t="str">
        <f t="shared" ca="1" si="85"/>
        <v/>
      </c>
      <c r="GOT4" s="408" t="str">
        <f t="shared" ca="1" si="85"/>
        <v/>
      </c>
      <c r="GOU4" s="408" t="str">
        <f t="shared" ca="1" si="85"/>
        <v/>
      </c>
      <c r="GOV4" s="408" t="str">
        <f t="shared" ca="1" si="85"/>
        <v/>
      </c>
      <c r="GOW4" s="408" t="str">
        <f t="shared" ca="1" si="85"/>
        <v/>
      </c>
      <c r="GOX4" s="408" t="str">
        <f t="shared" ca="1" si="85"/>
        <v/>
      </c>
      <c r="GOY4" s="408" t="str">
        <f t="shared" ca="1" si="85"/>
        <v/>
      </c>
      <c r="GOZ4" s="408" t="str">
        <f t="shared" ca="1" si="85"/>
        <v/>
      </c>
      <c r="GPA4" s="408" t="str">
        <f t="shared" ca="1" si="85"/>
        <v/>
      </c>
      <c r="GPB4" s="408" t="str">
        <f t="shared" ca="1" si="85"/>
        <v/>
      </c>
      <c r="GPC4" s="408" t="str">
        <f t="shared" ca="1" si="85"/>
        <v/>
      </c>
      <c r="GPD4" s="408" t="str">
        <f t="shared" ca="1" si="85"/>
        <v/>
      </c>
      <c r="GPE4" s="408" t="str">
        <f t="shared" ca="1" si="85"/>
        <v/>
      </c>
      <c r="GPF4" s="408" t="str">
        <f t="shared" ca="1" si="85"/>
        <v/>
      </c>
      <c r="GPG4" s="408" t="str">
        <f t="shared" ca="1" si="85"/>
        <v/>
      </c>
      <c r="GPH4" s="408" t="str">
        <f t="shared" ca="1" si="85"/>
        <v/>
      </c>
      <c r="GPI4" s="408" t="str">
        <f t="shared" ca="1" si="85"/>
        <v/>
      </c>
      <c r="GPJ4" s="408" t="str">
        <f t="shared" ca="1" si="85"/>
        <v/>
      </c>
      <c r="GPK4" s="408" t="str">
        <f t="shared" ca="1" si="85"/>
        <v/>
      </c>
      <c r="GPL4" s="408" t="str">
        <f t="shared" ca="1" si="85"/>
        <v/>
      </c>
      <c r="GPM4" s="408" t="str">
        <f t="shared" ca="1" si="85"/>
        <v/>
      </c>
      <c r="GPN4" s="408" t="str">
        <f t="shared" ca="1" si="85"/>
        <v/>
      </c>
      <c r="GPO4" s="408" t="str">
        <f t="shared" ca="1" si="85"/>
        <v/>
      </c>
      <c r="GPP4" s="408" t="str">
        <f t="shared" ca="1" si="85"/>
        <v/>
      </c>
      <c r="GPQ4" s="408" t="str">
        <f t="shared" ca="1" si="85"/>
        <v/>
      </c>
      <c r="GPR4" s="408" t="str">
        <f t="shared" ca="1" si="85"/>
        <v/>
      </c>
      <c r="GPS4" s="408" t="str">
        <f t="shared" ca="1" si="85"/>
        <v/>
      </c>
      <c r="GPT4" s="408" t="str">
        <f t="shared" ca="1" si="85"/>
        <v/>
      </c>
      <c r="GPU4" s="408" t="str">
        <f t="shared" ca="1" si="85"/>
        <v/>
      </c>
      <c r="GPV4" s="408" t="str">
        <f t="shared" ca="1" si="85"/>
        <v/>
      </c>
      <c r="GPW4" s="408" t="str">
        <f t="shared" ca="1" si="85"/>
        <v/>
      </c>
      <c r="GPX4" s="408" t="str">
        <f t="shared" ca="1" si="85"/>
        <v/>
      </c>
      <c r="GPY4" s="408" t="str">
        <f t="shared" ca="1" si="85"/>
        <v/>
      </c>
      <c r="GPZ4" s="408" t="str">
        <f t="shared" ca="1" si="85"/>
        <v/>
      </c>
      <c r="GQA4" s="408" t="str">
        <f t="shared" ca="1" si="85"/>
        <v/>
      </c>
      <c r="GQB4" s="408" t="str">
        <f t="shared" ca="1" si="85"/>
        <v/>
      </c>
      <c r="GQC4" s="408" t="str">
        <f t="shared" ca="1" si="85"/>
        <v/>
      </c>
      <c r="GQD4" s="408" t="str">
        <f t="shared" ca="1" si="85"/>
        <v/>
      </c>
      <c r="GQE4" s="408" t="str">
        <f t="shared" ca="1" si="85"/>
        <v/>
      </c>
      <c r="GQF4" s="408" t="str">
        <f t="shared" ca="1" si="85"/>
        <v/>
      </c>
      <c r="GQG4" s="408" t="str">
        <f t="shared" ca="1" si="85"/>
        <v/>
      </c>
      <c r="GQH4" s="408" t="str">
        <f t="shared" ca="1" si="85"/>
        <v/>
      </c>
      <c r="GQI4" s="408" t="str">
        <f t="shared" ca="1" si="85"/>
        <v/>
      </c>
      <c r="GQJ4" s="408" t="str">
        <f t="shared" ca="1" si="85"/>
        <v/>
      </c>
      <c r="GQK4" s="408" t="str">
        <f t="shared" ref="GQK4:GSV4" ca="1" si="86">IFERROR(IF(AND(OFFSET(GQK3,0,-1,1,1)=DATE(YEAR(OFFSET(GQK3,0,-1,1,1)),12,31),
                              OFFSET(GQK3,0,-2,1,1)&lt;&gt;DATE(YEAR(OFFSET(GQK3,0,-1,1,1)),12,31)),
                         "+",""),"")</f>
        <v/>
      </c>
      <c r="GQL4" s="408" t="str">
        <f t="shared" ca="1" si="86"/>
        <v/>
      </c>
      <c r="GQM4" s="408" t="str">
        <f t="shared" ca="1" si="86"/>
        <v/>
      </c>
      <c r="GQN4" s="408" t="str">
        <f t="shared" ca="1" si="86"/>
        <v/>
      </c>
      <c r="GQO4" s="408" t="str">
        <f t="shared" ca="1" si="86"/>
        <v/>
      </c>
      <c r="GQP4" s="408" t="str">
        <f t="shared" ca="1" si="86"/>
        <v/>
      </c>
      <c r="GQQ4" s="408" t="str">
        <f t="shared" ca="1" si="86"/>
        <v/>
      </c>
      <c r="GQR4" s="408" t="str">
        <f t="shared" ca="1" si="86"/>
        <v/>
      </c>
      <c r="GQS4" s="408" t="str">
        <f t="shared" ca="1" si="86"/>
        <v/>
      </c>
      <c r="GQT4" s="408" t="str">
        <f t="shared" ca="1" si="86"/>
        <v/>
      </c>
      <c r="GQU4" s="408" t="str">
        <f t="shared" ca="1" si="86"/>
        <v/>
      </c>
      <c r="GQV4" s="408" t="str">
        <f t="shared" ca="1" si="86"/>
        <v/>
      </c>
      <c r="GQW4" s="408" t="str">
        <f t="shared" ca="1" si="86"/>
        <v/>
      </c>
      <c r="GQX4" s="408" t="str">
        <f t="shared" ca="1" si="86"/>
        <v/>
      </c>
      <c r="GQY4" s="408" t="str">
        <f t="shared" ca="1" si="86"/>
        <v/>
      </c>
      <c r="GQZ4" s="408" t="str">
        <f t="shared" ca="1" si="86"/>
        <v/>
      </c>
      <c r="GRA4" s="408" t="str">
        <f t="shared" ca="1" si="86"/>
        <v/>
      </c>
      <c r="GRB4" s="408" t="str">
        <f t="shared" ca="1" si="86"/>
        <v/>
      </c>
      <c r="GRC4" s="408" t="str">
        <f t="shared" ca="1" si="86"/>
        <v/>
      </c>
      <c r="GRD4" s="408" t="str">
        <f t="shared" ca="1" si="86"/>
        <v/>
      </c>
      <c r="GRE4" s="408" t="str">
        <f t="shared" ca="1" si="86"/>
        <v/>
      </c>
      <c r="GRF4" s="408" t="str">
        <f t="shared" ca="1" si="86"/>
        <v/>
      </c>
      <c r="GRG4" s="408" t="str">
        <f t="shared" ca="1" si="86"/>
        <v/>
      </c>
      <c r="GRH4" s="408" t="str">
        <f t="shared" ca="1" si="86"/>
        <v/>
      </c>
      <c r="GRI4" s="408" t="str">
        <f t="shared" ca="1" si="86"/>
        <v/>
      </c>
      <c r="GRJ4" s="408" t="str">
        <f t="shared" ca="1" si="86"/>
        <v/>
      </c>
      <c r="GRK4" s="408" t="str">
        <f t="shared" ca="1" si="86"/>
        <v/>
      </c>
      <c r="GRL4" s="408" t="str">
        <f t="shared" ca="1" si="86"/>
        <v/>
      </c>
      <c r="GRM4" s="408" t="str">
        <f t="shared" ca="1" si="86"/>
        <v/>
      </c>
      <c r="GRN4" s="408" t="str">
        <f t="shared" ca="1" si="86"/>
        <v/>
      </c>
      <c r="GRO4" s="408" t="str">
        <f t="shared" ca="1" si="86"/>
        <v/>
      </c>
      <c r="GRP4" s="408" t="str">
        <f t="shared" ca="1" si="86"/>
        <v/>
      </c>
      <c r="GRQ4" s="408" t="str">
        <f t="shared" ca="1" si="86"/>
        <v/>
      </c>
      <c r="GRR4" s="408" t="str">
        <f t="shared" ca="1" si="86"/>
        <v/>
      </c>
      <c r="GRS4" s="408" t="str">
        <f t="shared" ca="1" si="86"/>
        <v/>
      </c>
      <c r="GRT4" s="408" t="str">
        <f t="shared" ca="1" si="86"/>
        <v/>
      </c>
      <c r="GRU4" s="408" t="str">
        <f t="shared" ca="1" si="86"/>
        <v/>
      </c>
      <c r="GRV4" s="408" t="str">
        <f t="shared" ca="1" si="86"/>
        <v/>
      </c>
      <c r="GRW4" s="408" t="str">
        <f t="shared" ca="1" si="86"/>
        <v/>
      </c>
      <c r="GRX4" s="408" t="str">
        <f t="shared" ca="1" si="86"/>
        <v/>
      </c>
      <c r="GRY4" s="408" t="str">
        <f t="shared" ca="1" si="86"/>
        <v/>
      </c>
      <c r="GRZ4" s="408" t="str">
        <f t="shared" ca="1" si="86"/>
        <v/>
      </c>
      <c r="GSA4" s="408" t="str">
        <f t="shared" ca="1" si="86"/>
        <v/>
      </c>
      <c r="GSB4" s="408" t="str">
        <f t="shared" ca="1" si="86"/>
        <v/>
      </c>
      <c r="GSC4" s="408" t="str">
        <f t="shared" ca="1" si="86"/>
        <v/>
      </c>
      <c r="GSD4" s="408" t="str">
        <f t="shared" ca="1" si="86"/>
        <v/>
      </c>
      <c r="GSE4" s="408" t="str">
        <f t="shared" ca="1" si="86"/>
        <v/>
      </c>
      <c r="GSF4" s="408" t="str">
        <f t="shared" ca="1" si="86"/>
        <v/>
      </c>
      <c r="GSG4" s="408" t="str">
        <f t="shared" ca="1" si="86"/>
        <v/>
      </c>
      <c r="GSH4" s="408" t="str">
        <f t="shared" ca="1" si="86"/>
        <v/>
      </c>
      <c r="GSI4" s="408" t="str">
        <f t="shared" ca="1" si="86"/>
        <v/>
      </c>
      <c r="GSJ4" s="408" t="str">
        <f t="shared" ca="1" si="86"/>
        <v/>
      </c>
      <c r="GSK4" s="408" t="str">
        <f t="shared" ca="1" si="86"/>
        <v/>
      </c>
      <c r="GSL4" s="408" t="str">
        <f t="shared" ca="1" si="86"/>
        <v/>
      </c>
      <c r="GSM4" s="408" t="str">
        <f t="shared" ca="1" si="86"/>
        <v/>
      </c>
      <c r="GSN4" s="408" t="str">
        <f t="shared" ca="1" si="86"/>
        <v/>
      </c>
      <c r="GSO4" s="408" t="str">
        <f t="shared" ca="1" si="86"/>
        <v/>
      </c>
      <c r="GSP4" s="408" t="str">
        <f t="shared" ca="1" si="86"/>
        <v/>
      </c>
      <c r="GSQ4" s="408" t="str">
        <f t="shared" ca="1" si="86"/>
        <v/>
      </c>
      <c r="GSR4" s="408" t="str">
        <f t="shared" ca="1" si="86"/>
        <v/>
      </c>
      <c r="GSS4" s="408" t="str">
        <f t="shared" ca="1" si="86"/>
        <v/>
      </c>
      <c r="GST4" s="408" t="str">
        <f t="shared" ca="1" si="86"/>
        <v/>
      </c>
      <c r="GSU4" s="408" t="str">
        <f t="shared" ca="1" si="86"/>
        <v/>
      </c>
      <c r="GSV4" s="408" t="str">
        <f t="shared" ca="1" si="86"/>
        <v/>
      </c>
      <c r="GSW4" s="408" t="str">
        <f t="shared" ref="GSW4:GVH4" ca="1" si="87">IFERROR(IF(AND(OFFSET(GSW3,0,-1,1,1)=DATE(YEAR(OFFSET(GSW3,0,-1,1,1)),12,31),
                              OFFSET(GSW3,0,-2,1,1)&lt;&gt;DATE(YEAR(OFFSET(GSW3,0,-1,1,1)),12,31)),
                         "+",""),"")</f>
        <v/>
      </c>
      <c r="GSX4" s="408" t="str">
        <f t="shared" ca="1" si="87"/>
        <v/>
      </c>
      <c r="GSY4" s="408" t="str">
        <f t="shared" ca="1" si="87"/>
        <v/>
      </c>
      <c r="GSZ4" s="408" t="str">
        <f t="shared" ca="1" si="87"/>
        <v/>
      </c>
      <c r="GTA4" s="408" t="str">
        <f t="shared" ca="1" si="87"/>
        <v/>
      </c>
      <c r="GTB4" s="408" t="str">
        <f t="shared" ca="1" si="87"/>
        <v/>
      </c>
      <c r="GTC4" s="408" t="str">
        <f t="shared" ca="1" si="87"/>
        <v/>
      </c>
      <c r="GTD4" s="408" t="str">
        <f t="shared" ca="1" si="87"/>
        <v/>
      </c>
      <c r="GTE4" s="408" t="str">
        <f t="shared" ca="1" si="87"/>
        <v/>
      </c>
      <c r="GTF4" s="408" t="str">
        <f t="shared" ca="1" si="87"/>
        <v/>
      </c>
      <c r="GTG4" s="408" t="str">
        <f t="shared" ca="1" si="87"/>
        <v/>
      </c>
      <c r="GTH4" s="408" t="str">
        <f t="shared" ca="1" si="87"/>
        <v/>
      </c>
      <c r="GTI4" s="408" t="str">
        <f t="shared" ca="1" si="87"/>
        <v/>
      </c>
      <c r="GTJ4" s="408" t="str">
        <f t="shared" ca="1" si="87"/>
        <v/>
      </c>
      <c r="GTK4" s="408" t="str">
        <f t="shared" ca="1" si="87"/>
        <v/>
      </c>
      <c r="GTL4" s="408" t="str">
        <f t="shared" ca="1" si="87"/>
        <v/>
      </c>
      <c r="GTM4" s="408" t="str">
        <f t="shared" ca="1" si="87"/>
        <v/>
      </c>
      <c r="GTN4" s="408" t="str">
        <f t="shared" ca="1" si="87"/>
        <v/>
      </c>
      <c r="GTO4" s="408" t="str">
        <f t="shared" ca="1" si="87"/>
        <v/>
      </c>
      <c r="GTP4" s="408" t="str">
        <f t="shared" ca="1" si="87"/>
        <v/>
      </c>
      <c r="GTQ4" s="408" t="str">
        <f t="shared" ca="1" si="87"/>
        <v/>
      </c>
      <c r="GTR4" s="408" t="str">
        <f t="shared" ca="1" si="87"/>
        <v/>
      </c>
      <c r="GTS4" s="408" t="str">
        <f t="shared" ca="1" si="87"/>
        <v/>
      </c>
      <c r="GTT4" s="408" t="str">
        <f t="shared" ca="1" si="87"/>
        <v/>
      </c>
      <c r="GTU4" s="408" t="str">
        <f t="shared" ca="1" si="87"/>
        <v/>
      </c>
      <c r="GTV4" s="408" t="str">
        <f t="shared" ca="1" si="87"/>
        <v/>
      </c>
      <c r="GTW4" s="408" t="str">
        <f t="shared" ca="1" si="87"/>
        <v/>
      </c>
      <c r="GTX4" s="408" t="str">
        <f t="shared" ca="1" si="87"/>
        <v/>
      </c>
      <c r="GTY4" s="408" t="str">
        <f t="shared" ca="1" si="87"/>
        <v/>
      </c>
      <c r="GTZ4" s="408" t="str">
        <f t="shared" ca="1" si="87"/>
        <v/>
      </c>
      <c r="GUA4" s="408" t="str">
        <f t="shared" ca="1" si="87"/>
        <v/>
      </c>
      <c r="GUB4" s="408" t="str">
        <f t="shared" ca="1" si="87"/>
        <v/>
      </c>
      <c r="GUC4" s="408" t="str">
        <f t="shared" ca="1" si="87"/>
        <v/>
      </c>
      <c r="GUD4" s="408" t="str">
        <f t="shared" ca="1" si="87"/>
        <v/>
      </c>
      <c r="GUE4" s="408" t="str">
        <f t="shared" ca="1" si="87"/>
        <v/>
      </c>
      <c r="GUF4" s="408" t="str">
        <f t="shared" ca="1" si="87"/>
        <v/>
      </c>
      <c r="GUG4" s="408" t="str">
        <f t="shared" ca="1" si="87"/>
        <v/>
      </c>
      <c r="GUH4" s="408" t="str">
        <f t="shared" ca="1" si="87"/>
        <v/>
      </c>
      <c r="GUI4" s="408" t="str">
        <f t="shared" ca="1" si="87"/>
        <v/>
      </c>
      <c r="GUJ4" s="408" t="str">
        <f t="shared" ca="1" si="87"/>
        <v/>
      </c>
      <c r="GUK4" s="408" t="str">
        <f t="shared" ca="1" si="87"/>
        <v/>
      </c>
      <c r="GUL4" s="408" t="str">
        <f t="shared" ca="1" si="87"/>
        <v/>
      </c>
      <c r="GUM4" s="408" t="str">
        <f t="shared" ca="1" si="87"/>
        <v/>
      </c>
      <c r="GUN4" s="408" t="str">
        <f t="shared" ca="1" si="87"/>
        <v/>
      </c>
      <c r="GUO4" s="408" t="str">
        <f t="shared" ca="1" si="87"/>
        <v/>
      </c>
      <c r="GUP4" s="408" t="str">
        <f t="shared" ca="1" si="87"/>
        <v/>
      </c>
      <c r="GUQ4" s="408" t="str">
        <f t="shared" ca="1" si="87"/>
        <v/>
      </c>
      <c r="GUR4" s="408" t="str">
        <f t="shared" ca="1" si="87"/>
        <v/>
      </c>
      <c r="GUS4" s="408" t="str">
        <f t="shared" ca="1" si="87"/>
        <v/>
      </c>
      <c r="GUT4" s="408" t="str">
        <f t="shared" ca="1" si="87"/>
        <v/>
      </c>
      <c r="GUU4" s="408" t="str">
        <f t="shared" ca="1" si="87"/>
        <v/>
      </c>
      <c r="GUV4" s="408" t="str">
        <f t="shared" ca="1" si="87"/>
        <v/>
      </c>
      <c r="GUW4" s="408" t="str">
        <f t="shared" ca="1" si="87"/>
        <v/>
      </c>
      <c r="GUX4" s="408" t="str">
        <f t="shared" ca="1" si="87"/>
        <v/>
      </c>
      <c r="GUY4" s="408" t="str">
        <f t="shared" ca="1" si="87"/>
        <v/>
      </c>
      <c r="GUZ4" s="408" t="str">
        <f t="shared" ca="1" si="87"/>
        <v/>
      </c>
      <c r="GVA4" s="408" t="str">
        <f t="shared" ca="1" si="87"/>
        <v/>
      </c>
      <c r="GVB4" s="408" t="str">
        <f t="shared" ca="1" si="87"/>
        <v/>
      </c>
      <c r="GVC4" s="408" t="str">
        <f t="shared" ca="1" si="87"/>
        <v/>
      </c>
      <c r="GVD4" s="408" t="str">
        <f t="shared" ca="1" si="87"/>
        <v/>
      </c>
      <c r="GVE4" s="408" t="str">
        <f t="shared" ca="1" si="87"/>
        <v/>
      </c>
      <c r="GVF4" s="408" t="str">
        <f t="shared" ca="1" si="87"/>
        <v/>
      </c>
      <c r="GVG4" s="408" t="str">
        <f t="shared" ca="1" si="87"/>
        <v/>
      </c>
      <c r="GVH4" s="408" t="str">
        <f t="shared" ca="1" si="87"/>
        <v/>
      </c>
      <c r="GVI4" s="408" t="str">
        <f t="shared" ref="GVI4:GXT4" ca="1" si="88">IFERROR(IF(AND(OFFSET(GVI3,0,-1,1,1)=DATE(YEAR(OFFSET(GVI3,0,-1,1,1)),12,31),
                              OFFSET(GVI3,0,-2,1,1)&lt;&gt;DATE(YEAR(OFFSET(GVI3,0,-1,1,1)),12,31)),
                         "+",""),"")</f>
        <v/>
      </c>
      <c r="GVJ4" s="408" t="str">
        <f t="shared" ca="1" si="88"/>
        <v/>
      </c>
      <c r="GVK4" s="408" t="str">
        <f t="shared" ca="1" si="88"/>
        <v/>
      </c>
      <c r="GVL4" s="408" t="str">
        <f t="shared" ca="1" si="88"/>
        <v/>
      </c>
      <c r="GVM4" s="408" t="str">
        <f t="shared" ca="1" si="88"/>
        <v/>
      </c>
      <c r="GVN4" s="408" t="str">
        <f t="shared" ca="1" si="88"/>
        <v/>
      </c>
      <c r="GVO4" s="408" t="str">
        <f t="shared" ca="1" si="88"/>
        <v/>
      </c>
      <c r="GVP4" s="408" t="str">
        <f t="shared" ca="1" si="88"/>
        <v/>
      </c>
      <c r="GVQ4" s="408" t="str">
        <f t="shared" ca="1" si="88"/>
        <v/>
      </c>
      <c r="GVR4" s="408" t="str">
        <f t="shared" ca="1" si="88"/>
        <v/>
      </c>
      <c r="GVS4" s="408" t="str">
        <f t="shared" ca="1" si="88"/>
        <v/>
      </c>
      <c r="GVT4" s="408" t="str">
        <f t="shared" ca="1" si="88"/>
        <v/>
      </c>
      <c r="GVU4" s="408" t="str">
        <f t="shared" ca="1" si="88"/>
        <v/>
      </c>
      <c r="GVV4" s="408" t="str">
        <f t="shared" ca="1" si="88"/>
        <v/>
      </c>
      <c r="GVW4" s="408" t="str">
        <f t="shared" ca="1" si="88"/>
        <v/>
      </c>
      <c r="GVX4" s="408" t="str">
        <f t="shared" ca="1" si="88"/>
        <v/>
      </c>
      <c r="GVY4" s="408" t="str">
        <f t="shared" ca="1" si="88"/>
        <v/>
      </c>
      <c r="GVZ4" s="408" t="str">
        <f t="shared" ca="1" si="88"/>
        <v/>
      </c>
      <c r="GWA4" s="408" t="str">
        <f t="shared" ca="1" si="88"/>
        <v/>
      </c>
      <c r="GWB4" s="408" t="str">
        <f t="shared" ca="1" si="88"/>
        <v/>
      </c>
      <c r="GWC4" s="408" t="str">
        <f t="shared" ca="1" si="88"/>
        <v/>
      </c>
      <c r="GWD4" s="408" t="str">
        <f t="shared" ca="1" si="88"/>
        <v/>
      </c>
      <c r="GWE4" s="408" t="str">
        <f t="shared" ca="1" si="88"/>
        <v/>
      </c>
      <c r="GWF4" s="408" t="str">
        <f t="shared" ca="1" si="88"/>
        <v/>
      </c>
      <c r="GWG4" s="408" t="str">
        <f t="shared" ca="1" si="88"/>
        <v/>
      </c>
      <c r="GWH4" s="408" t="str">
        <f t="shared" ca="1" si="88"/>
        <v/>
      </c>
      <c r="GWI4" s="408" t="str">
        <f t="shared" ca="1" si="88"/>
        <v/>
      </c>
      <c r="GWJ4" s="408" t="str">
        <f t="shared" ca="1" si="88"/>
        <v/>
      </c>
      <c r="GWK4" s="408" t="str">
        <f t="shared" ca="1" si="88"/>
        <v/>
      </c>
      <c r="GWL4" s="408" t="str">
        <f t="shared" ca="1" si="88"/>
        <v/>
      </c>
      <c r="GWM4" s="408" t="str">
        <f t="shared" ca="1" si="88"/>
        <v/>
      </c>
      <c r="GWN4" s="408" t="str">
        <f t="shared" ca="1" si="88"/>
        <v/>
      </c>
      <c r="GWO4" s="408" t="str">
        <f t="shared" ca="1" si="88"/>
        <v/>
      </c>
      <c r="GWP4" s="408" t="str">
        <f t="shared" ca="1" si="88"/>
        <v/>
      </c>
      <c r="GWQ4" s="408" t="str">
        <f t="shared" ca="1" si="88"/>
        <v/>
      </c>
      <c r="GWR4" s="408" t="str">
        <f t="shared" ca="1" si="88"/>
        <v/>
      </c>
      <c r="GWS4" s="408" t="str">
        <f t="shared" ca="1" si="88"/>
        <v/>
      </c>
      <c r="GWT4" s="408" t="str">
        <f t="shared" ca="1" si="88"/>
        <v/>
      </c>
      <c r="GWU4" s="408" t="str">
        <f t="shared" ca="1" si="88"/>
        <v/>
      </c>
      <c r="GWV4" s="408" t="str">
        <f t="shared" ca="1" si="88"/>
        <v/>
      </c>
      <c r="GWW4" s="408" t="str">
        <f t="shared" ca="1" si="88"/>
        <v/>
      </c>
      <c r="GWX4" s="408" t="str">
        <f t="shared" ca="1" si="88"/>
        <v/>
      </c>
      <c r="GWY4" s="408" t="str">
        <f t="shared" ca="1" si="88"/>
        <v/>
      </c>
      <c r="GWZ4" s="408" t="str">
        <f t="shared" ca="1" si="88"/>
        <v/>
      </c>
      <c r="GXA4" s="408" t="str">
        <f t="shared" ca="1" si="88"/>
        <v/>
      </c>
      <c r="GXB4" s="408" t="str">
        <f t="shared" ca="1" si="88"/>
        <v/>
      </c>
      <c r="GXC4" s="408" t="str">
        <f t="shared" ca="1" si="88"/>
        <v/>
      </c>
      <c r="GXD4" s="408" t="str">
        <f t="shared" ca="1" si="88"/>
        <v/>
      </c>
      <c r="GXE4" s="408" t="str">
        <f t="shared" ca="1" si="88"/>
        <v/>
      </c>
      <c r="GXF4" s="408" t="str">
        <f t="shared" ca="1" si="88"/>
        <v/>
      </c>
      <c r="GXG4" s="408" t="str">
        <f t="shared" ca="1" si="88"/>
        <v/>
      </c>
      <c r="GXH4" s="408" t="str">
        <f t="shared" ca="1" si="88"/>
        <v/>
      </c>
      <c r="GXI4" s="408" t="str">
        <f t="shared" ca="1" si="88"/>
        <v/>
      </c>
      <c r="GXJ4" s="408" t="str">
        <f t="shared" ca="1" si="88"/>
        <v/>
      </c>
      <c r="GXK4" s="408" t="str">
        <f t="shared" ca="1" si="88"/>
        <v/>
      </c>
      <c r="GXL4" s="408" t="str">
        <f t="shared" ca="1" si="88"/>
        <v/>
      </c>
      <c r="GXM4" s="408" t="str">
        <f t="shared" ca="1" si="88"/>
        <v/>
      </c>
      <c r="GXN4" s="408" t="str">
        <f t="shared" ca="1" si="88"/>
        <v/>
      </c>
      <c r="GXO4" s="408" t="str">
        <f t="shared" ca="1" si="88"/>
        <v/>
      </c>
      <c r="GXP4" s="408" t="str">
        <f t="shared" ca="1" si="88"/>
        <v/>
      </c>
      <c r="GXQ4" s="408" t="str">
        <f t="shared" ca="1" si="88"/>
        <v/>
      </c>
      <c r="GXR4" s="408" t="str">
        <f t="shared" ca="1" si="88"/>
        <v/>
      </c>
      <c r="GXS4" s="408" t="str">
        <f t="shared" ca="1" si="88"/>
        <v/>
      </c>
      <c r="GXT4" s="408" t="str">
        <f t="shared" ca="1" si="88"/>
        <v/>
      </c>
      <c r="GXU4" s="408" t="str">
        <f t="shared" ref="GXU4:HAF4" ca="1" si="89">IFERROR(IF(AND(OFFSET(GXU3,0,-1,1,1)=DATE(YEAR(OFFSET(GXU3,0,-1,1,1)),12,31),
                              OFFSET(GXU3,0,-2,1,1)&lt;&gt;DATE(YEAR(OFFSET(GXU3,0,-1,1,1)),12,31)),
                         "+",""),"")</f>
        <v/>
      </c>
      <c r="GXV4" s="408" t="str">
        <f t="shared" ca="1" si="89"/>
        <v/>
      </c>
      <c r="GXW4" s="408" t="str">
        <f t="shared" ca="1" si="89"/>
        <v/>
      </c>
      <c r="GXX4" s="408" t="str">
        <f t="shared" ca="1" si="89"/>
        <v/>
      </c>
      <c r="GXY4" s="408" t="str">
        <f t="shared" ca="1" si="89"/>
        <v/>
      </c>
      <c r="GXZ4" s="408" t="str">
        <f t="shared" ca="1" si="89"/>
        <v/>
      </c>
      <c r="GYA4" s="408" t="str">
        <f t="shared" ca="1" si="89"/>
        <v/>
      </c>
      <c r="GYB4" s="408" t="str">
        <f t="shared" ca="1" si="89"/>
        <v/>
      </c>
      <c r="GYC4" s="408" t="str">
        <f t="shared" ca="1" si="89"/>
        <v/>
      </c>
      <c r="GYD4" s="408" t="str">
        <f t="shared" ca="1" si="89"/>
        <v/>
      </c>
      <c r="GYE4" s="408" t="str">
        <f t="shared" ca="1" si="89"/>
        <v/>
      </c>
      <c r="GYF4" s="408" t="str">
        <f t="shared" ca="1" si="89"/>
        <v/>
      </c>
      <c r="GYG4" s="408" t="str">
        <f t="shared" ca="1" si="89"/>
        <v/>
      </c>
      <c r="GYH4" s="408" t="str">
        <f t="shared" ca="1" si="89"/>
        <v/>
      </c>
      <c r="GYI4" s="408" t="str">
        <f t="shared" ca="1" si="89"/>
        <v/>
      </c>
      <c r="GYJ4" s="408" t="str">
        <f t="shared" ca="1" si="89"/>
        <v/>
      </c>
      <c r="GYK4" s="408" t="str">
        <f t="shared" ca="1" si="89"/>
        <v/>
      </c>
      <c r="GYL4" s="408" t="str">
        <f t="shared" ca="1" si="89"/>
        <v/>
      </c>
      <c r="GYM4" s="408" t="str">
        <f t="shared" ca="1" si="89"/>
        <v/>
      </c>
      <c r="GYN4" s="408" t="str">
        <f t="shared" ca="1" si="89"/>
        <v/>
      </c>
      <c r="GYO4" s="408" t="str">
        <f t="shared" ca="1" si="89"/>
        <v/>
      </c>
      <c r="GYP4" s="408" t="str">
        <f t="shared" ca="1" si="89"/>
        <v/>
      </c>
      <c r="GYQ4" s="408" t="str">
        <f t="shared" ca="1" si="89"/>
        <v/>
      </c>
      <c r="GYR4" s="408" t="str">
        <f t="shared" ca="1" si="89"/>
        <v/>
      </c>
      <c r="GYS4" s="408" t="str">
        <f t="shared" ca="1" si="89"/>
        <v/>
      </c>
      <c r="GYT4" s="408" t="str">
        <f t="shared" ca="1" si="89"/>
        <v/>
      </c>
      <c r="GYU4" s="408" t="str">
        <f t="shared" ca="1" si="89"/>
        <v/>
      </c>
      <c r="GYV4" s="408" t="str">
        <f t="shared" ca="1" si="89"/>
        <v/>
      </c>
      <c r="GYW4" s="408" t="str">
        <f t="shared" ca="1" si="89"/>
        <v/>
      </c>
      <c r="GYX4" s="408" t="str">
        <f t="shared" ca="1" si="89"/>
        <v/>
      </c>
      <c r="GYY4" s="408" t="str">
        <f t="shared" ca="1" si="89"/>
        <v/>
      </c>
      <c r="GYZ4" s="408" t="str">
        <f t="shared" ca="1" si="89"/>
        <v/>
      </c>
      <c r="GZA4" s="408" t="str">
        <f t="shared" ca="1" si="89"/>
        <v/>
      </c>
      <c r="GZB4" s="408" t="str">
        <f t="shared" ca="1" si="89"/>
        <v/>
      </c>
      <c r="GZC4" s="408" t="str">
        <f t="shared" ca="1" si="89"/>
        <v/>
      </c>
      <c r="GZD4" s="408" t="str">
        <f t="shared" ca="1" si="89"/>
        <v/>
      </c>
      <c r="GZE4" s="408" t="str">
        <f t="shared" ca="1" si="89"/>
        <v/>
      </c>
      <c r="GZF4" s="408" t="str">
        <f t="shared" ca="1" si="89"/>
        <v/>
      </c>
      <c r="GZG4" s="408" t="str">
        <f t="shared" ca="1" si="89"/>
        <v/>
      </c>
      <c r="GZH4" s="408" t="str">
        <f t="shared" ca="1" si="89"/>
        <v/>
      </c>
      <c r="GZI4" s="408" t="str">
        <f t="shared" ca="1" si="89"/>
        <v/>
      </c>
      <c r="GZJ4" s="408" t="str">
        <f t="shared" ca="1" si="89"/>
        <v/>
      </c>
      <c r="GZK4" s="408" t="str">
        <f t="shared" ca="1" si="89"/>
        <v/>
      </c>
      <c r="GZL4" s="408" t="str">
        <f t="shared" ca="1" si="89"/>
        <v/>
      </c>
      <c r="GZM4" s="408" t="str">
        <f t="shared" ca="1" si="89"/>
        <v/>
      </c>
      <c r="GZN4" s="408" t="str">
        <f t="shared" ca="1" si="89"/>
        <v/>
      </c>
      <c r="GZO4" s="408" t="str">
        <f t="shared" ca="1" si="89"/>
        <v/>
      </c>
      <c r="GZP4" s="408" t="str">
        <f t="shared" ca="1" si="89"/>
        <v/>
      </c>
      <c r="GZQ4" s="408" t="str">
        <f t="shared" ca="1" si="89"/>
        <v/>
      </c>
      <c r="GZR4" s="408" t="str">
        <f t="shared" ca="1" si="89"/>
        <v/>
      </c>
      <c r="GZS4" s="408" t="str">
        <f t="shared" ca="1" si="89"/>
        <v/>
      </c>
      <c r="GZT4" s="408" t="str">
        <f t="shared" ca="1" si="89"/>
        <v/>
      </c>
      <c r="GZU4" s="408" t="str">
        <f t="shared" ca="1" si="89"/>
        <v/>
      </c>
      <c r="GZV4" s="408" t="str">
        <f t="shared" ca="1" si="89"/>
        <v/>
      </c>
      <c r="GZW4" s="408" t="str">
        <f t="shared" ca="1" si="89"/>
        <v/>
      </c>
      <c r="GZX4" s="408" t="str">
        <f t="shared" ca="1" si="89"/>
        <v/>
      </c>
      <c r="GZY4" s="408" t="str">
        <f t="shared" ca="1" si="89"/>
        <v/>
      </c>
      <c r="GZZ4" s="408" t="str">
        <f t="shared" ca="1" si="89"/>
        <v/>
      </c>
      <c r="HAA4" s="408" t="str">
        <f t="shared" ca="1" si="89"/>
        <v/>
      </c>
      <c r="HAB4" s="408" t="str">
        <f t="shared" ca="1" si="89"/>
        <v/>
      </c>
      <c r="HAC4" s="408" t="str">
        <f t="shared" ca="1" si="89"/>
        <v/>
      </c>
      <c r="HAD4" s="408" t="str">
        <f t="shared" ca="1" si="89"/>
        <v/>
      </c>
      <c r="HAE4" s="408" t="str">
        <f t="shared" ca="1" si="89"/>
        <v/>
      </c>
      <c r="HAF4" s="408" t="str">
        <f t="shared" ca="1" si="89"/>
        <v/>
      </c>
      <c r="HAG4" s="408" t="str">
        <f t="shared" ref="HAG4:HCR4" ca="1" si="90">IFERROR(IF(AND(OFFSET(HAG3,0,-1,1,1)=DATE(YEAR(OFFSET(HAG3,0,-1,1,1)),12,31),
                              OFFSET(HAG3,0,-2,1,1)&lt;&gt;DATE(YEAR(OFFSET(HAG3,0,-1,1,1)),12,31)),
                         "+",""),"")</f>
        <v/>
      </c>
      <c r="HAH4" s="408" t="str">
        <f t="shared" ca="1" si="90"/>
        <v/>
      </c>
      <c r="HAI4" s="408" t="str">
        <f t="shared" ca="1" si="90"/>
        <v/>
      </c>
      <c r="HAJ4" s="408" t="str">
        <f t="shared" ca="1" si="90"/>
        <v/>
      </c>
      <c r="HAK4" s="408" t="str">
        <f t="shared" ca="1" si="90"/>
        <v/>
      </c>
      <c r="HAL4" s="408" t="str">
        <f t="shared" ca="1" si="90"/>
        <v/>
      </c>
      <c r="HAM4" s="408" t="str">
        <f t="shared" ca="1" si="90"/>
        <v/>
      </c>
      <c r="HAN4" s="408" t="str">
        <f t="shared" ca="1" si="90"/>
        <v/>
      </c>
      <c r="HAO4" s="408" t="str">
        <f t="shared" ca="1" si="90"/>
        <v/>
      </c>
      <c r="HAP4" s="408" t="str">
        <f t="shared" ca="1" si="90"/>
        <v/>
      </c>
      <c r="HAQ4" s="408" t="str">
        <f t="shared" ca="1" si="90"/>
        <v/>
      </c>
      <c r="HAR4" s="408" t="str">
        <f t="shared" ca="1" si="90"/>
        <v/>
      </c>
      <c r="HAS4" s="408" t="str">
        <f t="shared" ca="1" si="90"/>
        <v/>
      </c>
      <c r="HAT4" s="408" t="str">
        <f t="shared" ca="1" si="90"/>
        <v/>
      </c>
      <c r="HAU4" s="408" t="str">
        <f t="shared" ca="1" si="90"/>
        <v/>
      </c>
      <c r="HAV4" s="408" t="str">
        <f t="shared" ca="1" si="90"/>
        <v/>
      </c>
      <c r="HAW4" s="408" t="str">
        <f t="shared" ca="1" si="90"/>
        <v/>
      </c>
      <c r="HAX4" s="408" t="str">
        <f t="shared" ca="1" si="90"/>
        <v/>
      </c>
      <c r="HAY4" s="408" t="str">
        <f t="shared" ca="1" si="90"/>
        <v/>
      </c>
      <c r="HAZ4" s="408" t="str">
        <f t="shared" ca="1" si="90"/>
        <v/>
      </c>
      <c r="HBA4" s="408" t="str">
        <f t="shared" ca="1" si="90"/>
        <v/>
      </c>
      <c r="HBB4" s="408" t="str">
        <f t="shared" ca="1" si="90"/>
        <v/>
      </c>
      <c r="HBC4" s="408" t="str">
        <f t="shared" ca="1" si="90"/>
        <v/>
      </c>
      <c r="HBD4" s="408" t="str">
        <f t="shared" ca="1" si="90"/>
        <v/>
      </c>
      <c r="HBE4" s="408" t="str">
        <f t="shared" ca="1" si="90"/>
        <v/>
      </c>
      <c r="HBF4" s="408" t="str">
        <f t="shared" ca="1" si="90"/>
        <v/>
      </c>
      <c r="HBG4" s="408" t="str">
        <f t="shared" ca="1" si="90"/>
        <v/>
      </c>
      <c r="HBH4" s="408" t="str">
        <f t="shared" ca="1" si="90"/>
        <v/>
      </c>
      <c r="HBI4" s="408" t="str">
        <f t="shared" ca="1" si="90"/>
        <v/>
      </c>
      <c r="HBJ4" s="408" t="str">
        <f t="shared" ca="1" si="90"/>
        <v/>
      </c>
      <c r="HBK4" s="408" t="str">
        <f t="shared" ca="1" si="90"/>
        <v/>
      </c>
      <c r="HBL4" s="408" t="str">
        <f t="shared" ca="1" si="90"/>
        <v/>
      </c>
      <c r="HBM4" s="408" t="str">
        <f t="shared" ca="1" si="90"/>
        <v/>
      </c>
      <c r="HBN4" s="408" t="str">
        <f t="shared" ca="1" si="90"/>
        <v/>
      </c>
      <c r="HBO4" s="408" t="str">
        <f t="shared" ca="1" si="90"/>
        <v/>
      </c>
      <c r="HBP4" s="408" t="str">
        <f t="shared" ca="1" si="90"/>
        <v/>
      </c>
      <c r="HBQ4" s="408" t="str">
        <f t="shared" ca="1" si="90"/>
        <v/>
      </c>
      <c r="HBR4" s="408" t="str">
        <f t="shared" ca="1" si="90"/>
        <v/>
      </c>
      <c r="HBS4" s="408" t="str">
        <f t="shared" ca="1" si="90"/>
        <v/>
      </c>
      <c r="HBT4" s="408" t="str">
        <f t="shared" ca="1" si="90"/>
        <v/>
      </c>
      <c r="HBU4" s="408" t="str">
        <f t="shared" ca="1" si="90"/>
        <v/>
      </c>
      <c r="HBV4" s="408" t="str">
        <f t="shared" ca="1" si="90"/>
        <v/>
      </c>
      <c r="HBW4" s="408" t="str">
        <f t="shared" ca="1" si="90"/>
        <v/>
      </c>
      <c r="HBX4" s="408" t="str">
        <f t="shared" ca="1" si="90"/>
        <v/>
      </c>
      <c r="HBY4" s="408" t="str">
        <f t="shared" ca="1" si="90"/>
        <v/>
      </c>
      <c r="HBZ4" s="408" t="str">
        <f t="shared" ca="1" si="90"/>
        <v/>
      </c>
      <c r="HCA4" s="408" t="str">
        <f t="shared" ca="1" si="90"/>
        <v/>
      </c>
      <c r="HCB4" s="408" t="str">
        <f t="shared" ca="1" si="90"/>
        <v/>
      </c>
      <c r="HCC4" s="408" t="str">
        <f t="shared" ca="1" si="90"/>
        <v/>
      </c>
      <c r="HCD4" s="408" t="str">
        <f t="shared" ca="1" si="90"/>
        <v/>
      </c>
      <c r="HCE4" s="408" t="str">
        <f t="shared" ca="1" si="90"/>
        <v/>
      </c>
      <c r="HCF4" s="408" t="str">
        <f t="shared" ca="1" si="90"/>
        <v/>
      </c>
      <c r="HCG4" s="408" t="str">
        <f t="shared" ca="1" si="90"/>
        <v/>
      </c>
      <c r="HCH4" s="408" t="str">
        <f t="shared" ca="1" si="90"/>
        <v/>
      </c>
      <c r="HCI4" s="408" t="str">
        <f t="shared" ca="1" si="90"/>
        <v/>
      </c>
      <c r="HCJ4" s="408" t="str">
        <f t="shared" ca="1" si="90"/>
        <v/>
      </c>
      <c r="HCK4" s="408" t="str">
        <f t="shared" ca="1" si="90"/>
        <v/>
      </c>
      <c r="HCL4" s="408" t="str">
        <f t="shared" ca="1" si="90"/>
        <v/>
      </c>
      <c r="HCM4" s="408" t="str">
        <f t="shared" ca="1" si="90"/>
        <v/>
      </c>
      <c r="HCN4" s="408" t="str">
        <f t="shared" ca="1" si="90"/>
        <v/>
      </c>
      <c r="HCO4" s="408" t="str">
        <f t="shared" ca="1" si="90"/>
        <v/>
      </c>
      <c r="HCP4" s="408" t="str">
        <f t="shared" ca="1" si="90"/>
        <v/>
      </c>
      <c r="HCQ4" s="408" t="str">
        <f t="shared" ca="1" si="90"/>
        <v/>
      </c>
      <c r="HCR4" s="408" t="str">
        <f t="shared" ca="1" si="90"/>
        <v/>
      </c>
      <c r="HCS4" s="408" t="str">
        <f t="shared" ref="HCS4:HFD4" ca="1" si="91">IFERROR(IF(AND(OFFSET(HCS3,0,-1,1,1)=DATE(YEAR(OFFSET(HCS3,0,-1,1,1)),12,31),
                              OFFSET(HCS3,0,-2,1,1)&lt;&gt;DATE(YEAR(OFFSET(HCS3,0,-1,1,1)),12,31)),
                         "+",""),"")</f>
        <v/>
      </c>
      <c r="HCT4" s="408" t="str">
        <f t="shared" ca="1" si="91"/>
        <v/>
      </c>
      <c r="HCU4" s="408" t="str">
        <f t="shared" ca="1" si="91"/>
        <v/>
      </c>
      <c r="HCV4" s="408" t="str">
        <f t="shared" ca="1" si="91"/>
        <v/>
      </c>
      <c r="HCW4" s="408" t="str">
        <f t="shared" ca="1" si="91"/>
        <v/>
      </c>
      <c r="HCX4" s="408" t="str">
        <f t="shared" ca="1" si="91"/>
        <v/>
      </c>
      <c r="HCY4" s="408" t="str">
        <f t="shared" ca="1" si="91"/>
        <v/>
      </c>
      <c r="HCZ4" s="408" t="str">
        <f t="shared" ca="1" si="91"/>
        <v/>
      </c>
      <c r="HDA4" s="408" t="str">
        <f t="shared" ca="1" si="91"/>
        <v/>
      </c>
      <c r="HDB4" s="408" t="str">
        <f t="shared" ca="1" si="91"/>
        <v/>
      </c>
      <c r="HDC4" s="408" t="str">
        <f t="shared" ca="1" si="91"/>
        <v/>
      </c>
      <c r="HDD4" s="408" t="str">
        <f t="shared" ca="1" si="91"/>
        <v/>
      </c>
      <c r="HDE4" s="408" t="str">
        <f t="shared" ca="1" si="91"/>
        <v/>
      </c>
      <c r="HDF4" s="408" t="str">
        <f t="shared" ca="1" si="91"/>
        <v/>
      </c>
      <c r="HDG4" s="408" t="str">
        <f t="shared" ca="1" si="91"/>
        <v/>
      </c>
      <c r="HDH4" s="408" t="str">
        <f t="shared" ca="1" si="91"/>
        <v/>
      </c>
      <c r="HDI4" s="408" t="str">
        <f t="shared" ca="1" si="91"/>
        <v/>
      </c>
      <c r="HDJ4" s="408" t="str">
        <f t="shared" ca="1" si="91"/>
        <v/>
      </c>
      <c r="HDK4" s="408" t="str">
        <f t="shared" ca="1" si="91"/>
        <v/>
      </c>
      <c r="HDL4" s="408" t="str">
        <f t="shared" ca="1" si="91"/>
        <v/>
      </c>
      <c r="HDM4" s="408" t="str">
        <f t="shared" ca="1" si="91"/>
        <v/>
      </c>
      <c r="HDN4" s="408" t="str">
        <f t="shared" ca="1" si="91"/>
        <v/>
      </c>
      <c r="HDO4" s="408" t="str">
        <f t="shared" ca="1" si="91"/>
        <v/>
      </c>
      <c r="HDP4" s="408" t="str">
        <f t="shared" ca="1" si="91"/>
        <v/>
      </c>
      <c r="HDQ4" s="408" t="str">
        <f t="shared" ca="1" si="91"/>
        <v/>
      </c>
      <c r="HDR4" s="408" t="str">
        <f t="shared" ca="1" si="91"/>
        <v/>
      </c>
      <c r="HDS4" s="408" t="str">
        <f t="shared" ca="1" si="91"/>
        <v/>
      </c>
      <c r="HDT4" s="408" t="str">
        <f t="shared" ca="1" si="91"/>
        <v/>
      </c>
      <c r="HDU4" s="408" t="str">
        <f t="shared" ca="1" si="91"/>
        <v/>
      </c>
      <c r="HDV4" s="408" t="str">
        <f t="shared" ca="1" si="91"/>
        <v/>
      </c>
      <c r="HDW4" s="408" t="str">
        <f t="shared" ca="1" si="91"/>
        <v/>
      </c>
      <c r="HDX4" s="408" t="str">
        <f t="shared" ca="1" si="91"/>
        <v/>
      </c>
      <c r="HDY4" s="408" t="str">
        <f t="shared" ca="1" si="91"/>
        <v/>
      </c>
      <c r="HDZ4" s="408" t="str">
        <f t="shared" ca="1" si="91"/>
        <v/>
      </c>
      <c r="HEA4" s="408" t="str">
        <f t="shared" ca="1" si="91"/>
        <v/>
      </c>
      <c r="HEB4" s="408" t="str">
        <f t="shared" ca="1" si="91"/>
        <v/>
      </c>
      <c r="HEC4" s="408" t="str">
        <f t="shared" ca="1" si="91"/>
        <v/>
      </c>
      <c r="HED4" s="408" t="str">
        <f t="shared" ca="1" si="91"/>
        <v/>
      </c>
      <c r="HEE4" s="408" t="str">
        <f t="shared" ca="1" si="91"/>
        <v/>
      </c>
      <c r="HEF4" s="408" t="str">
        <f t="shared" ca="1" si="91"/>
        <v/>
      </c>
      <c r="HEG4" s="408" t="str">
        <f t="shared" ca="1" si="91"/>
        <v/>
      </c>
      <c r="HEH4" s="408" t="str">
        <f t="shared" ca="1" si="91"/>
        <v/>
      </c>
      <c r="HEI4" s="408" t="str">
        <f t="shared" ca="1" si="91"/>
        <v/>
      </c>
      <c r="HEJ4" s="408" t="str">
        <f t="shared" ca="1" si="91"/>
        <v/>
      </c>
      <c r="HEK4" s="408" t="str">
        <f t="shared" ca="1" si="91"/>
        <v/>
      </c>
      <c r="HEL4" s="408" t="str">
        <f t="shared" ca="1" si="91"/>
        <v/>
      </c>
      <c r="HEM4" s="408" t="str">
        <f t="shared" ca="1" si="91"/>
        <v/>
      </c>
      <c r="HEN4" s="408" t="str">
        <f t="shared" ca="1" si="91"/>
        <v/>
      </c>
      <c r="HEO4" s="408" t="str">
        <f t="shared" ca="1" si="91"/>
        <v/>
      </c>
      <c r="HEP4" s="408" t="str">
        <f t="shared" ca="1" si="91"/>
        <v/>
      </c>
      <c r="HEQ4" s="408" t="str">
        <f t="shared" ca="1" si="91"/>
        <v/>
      </c>
      <c r="HER4" s="408" t="str">
        <f t="shared" ca="1" si="91"/>
        <v/>
      </c>
      <c r="HES4" s="408" t="str">
        <f t="shared" ca="1" si="91"/>
        <v/>
      </c>
      <c r="HET4" s="408" t="str">
        <f t="shared" ca="1" si="91"/>
        <v/>
      </c>
      <c r="HEU4" s="408" t="str">
        <f t="shared" ca="1" si="91"/>
        <v/>
      </c>
      <c r="HEV4" s="408" t="str">
        <f t="shared" ca="1" si="91"/>
        <v/>
      </c>
      <c r="HEW4" s="408" t="str">
        <f t="shared" ca="1" si="91"/>
        <v/>
      </c>
      <c r="HEX4" s="408" t="str">
        <f t="shared" ca="1" si="91"/>
        <v/>
      </c>
      <c r="HEY4" s="408" t="str">
        <f t="shared" ca="1" si="91"/>
        <v/>
      </c>
      <c r="HEZ4" s="408" t="str">
        <f t="shared" ca="1" si="91"/>
        <v/>
      </c>
      <c r="HFA4" s="408" t="str">
        <f t="shared" ca="1" si="91"/>
        <v/>
      </c>
      <c r="HFB4" s="408" t="str">
        <f t="shared" ca="1" si="91"/>
        <v/>
      </c>
      <c r="HFC4" s="408" t="str">
        <f t="shared" ca="1" si="91"/>
        <v/>
      </c>
      <c r="HFD4" s="408" t="str">
        <f t="shared" ca="1" si="91"/>
        <v/>
      </c>
      <c r="HFE4" s="408" t="str">
        <f t="shared" ref="HFE4:HHP4" ca="1" si="92">IFERROR(IF(AND(OFFSET(HFE3,0,-1,1,1)=DATE(YEAR(OFFSET(HFE3,0,-1,1,1)),12,31),
                              OFFSET(HFE3,0,-2,1,1)&lt;&gt;DATE(YEAR(OFFSET(HFE3,0,-1,1,1)),12,31)),
                         "+",""),"")</f>
        <v/>
      </c>
      <c r="HFF4" s="408" t="str">
        <f t="shared" ca="1" si="92"/>
        <v/>
      </c>
      <c r="HFG4" s="408" t="str">
        <f t="shared" ca="1" si="92"/>
        <v/>
      </c>
      <c r="HFH4" s="408" t="str">
        <f t="shared" ca="1" si="92"/>
        <v/>
      </c>
      <c r="HFI4" s="408" t="str">
        <f t="shared" ca="1" si="92"/>
        <v/>
      </c>
      <c r="HFJ4" s="408" t="str">
        <f t="shared" ca="1" si="92"/>
        <v/>
      </c>
      <c r="HFK4" s="408" t="str">
        <f t="shared" ca="1" si="92"/>
        <v/>
      </c>
      <c r="HFL4" s="408" t="str">
        <f t="shared" ca="1" si="92"/>
        <v/>
      </c>
      <c r="HFM4" s="408" t="str">
        <f t="shared" ca="1" si="92"/>
        <v/>
      </c>
      <c r="HFN4" s="408" t="str">
        <f t="shared" ca="1" si="92"/>
        <v/>
      </c>
      <c r="HFO4" s="408" t="str">
        <f t="shared" ca="1" si="92"/>
        <v/>
      </c>
      <c r="HFP4" s="408" t="str">
        <f t="shared" ca="1" si="92"/>
        <v/>
      </c>
      <c r="HFQ4" s="408" t="str">
        <f t="shared" ca="1" si="92"/>
        <v/>
      </c>
      <c r="HFR4" s="408" t="str">
        <f t="shared" ca="1" si="92"/>
        <v/>
      </c>
      <c r="HFS4" s="408" t="str">
        <f t="shared" ca="1" si="92"/>
        <v/>
      </c>
      <c r="HFT4" s="408" t="str">
        <f t="shared" ca="1" si="92"/>
        <v/>
      </c>
      <c r="HFU4" s="408" t="str">
        <f t="shared" ca="1" si="92"/>
        <v/>
      </c>
      <c r="HFV4" s="408" t="str">
        <f t="shared" ca="1" si="92"/>
        <v/>
      </c>
      <c r="HFW4" s="408" t="str">
        <f t="shared" ca="1" si="92"/>
        <v/>
      </c>
      <c r="HFX4" s="408" t="str">
        <f t="shared" ca="1" si="92"/>
        <v/>
      </c>
      <c r="HFY4" s="408" t="str">
        <f t="shared" ca="1" si="92"/>
        <v/>
      </c>
      <c r="HFZ4" s="408" t="str">
        <f t="shared" ca="1" si="92"/>
        <v/>
      </c>
      <c r="HGA4" s="408" t="str">
        <f t="shared" ca="1" si="92"/>
        <v/>
      </c>
      <c r="HGB4" s="408" t="str">
        <f t="shared" ca="1" si="92"/>
        <v/>
      </c>
      <c r="HGC4" s="408" t="str">
        <f t="shared" ca="1" si="92"/>
        <v/>
      </c>
      <c r="HGD4" s="408" t="str">
        <f t="shared" ca="1" si="92"/>
        <v/>
      </c>
      <c r="HGE4" s="408" t="str">
        <f t="shared" ca="1" si="92"/>
        <v/>
      </c>
      <c r="HGF4" s="408" t="str">
        <f t="shared" ca="1" si="92"/>
        <v/>
      </c>
      <c r="HGG4" s="408" t="str">
        <f t="shared" ca="1" si="92"/>
        <v/>
      </c>
      <c r="HGH4" s="408" t="str">
        <f t="shared" ca="1" si="92"/>
        <v/>
      </c>
      <c r="HGI4" s="408" t="str">
        <f t="shared" ca="1" si="92"/>
        <v/>
      </c>
      <c r="HGJ4" s="408" t="str">
        <f t="shared" ca="1" si="92"/>
        <v/>
      </c>
      <c r="HGK4" s="408" t="str">
        <f t="shared" ca="1" si="92"/>
        <v/>
      </c>
      <c r="HGL4" s="408" t="str">
        <f t="shared" ca="1" si="92"/>
        <v/>
      </c>
      <c r="HGM4" s="408" t="str">
        <f t="shared" ca="1" si="92"/>
        <v/>
      </c>
      <c r="HGN4" s="408" t="str">
        <f t="shared" ca="1" si="92"/>
        <v/>
      </c>
      <c r="HGO4" s="408" t="str">
        <f t="shared" ca="1" si="92"/>
        <v/>
      </c>
      <c r="HGP4" s="408" t="str">
        <f t="shared" ca="1" si="92"/>
        <v/>
      </c>
      <c r="HGQ4" s="408" t="str">
        <f t="shared" ca="1" si="92"/>
        <v/>
      </c>
      <c r="HGR4" s="408" t="str">
        <f t="shared" ca="1" si="92"/>
        <v/>
      </c>
      <c r="HGS4" s="408" t="str">
        <f t="shared" ca="1" si="92"/>
        <v/>
      </c>
      <c r="HGT4" s="408" t="str">
        <f t="shared" ca="1" si="92"/>
        <v/>
      </c>
      <c r="HGU4" s="408" t="str">
        <f t="shared" ca="1" si="92"/>
        <v/>
      </c>
      <c r="HGV4" s="408" t="str">
        <f t="shared" ca="1" si="92"/>
        <v/>
      </c>
      <c r="HGW4" s="408" t="str">
        <f t="shared" ca="1" si="92"/>
        <v/>
      </c>
      <c r="HGX4" s="408" t="str">
        <f t="shared" ca="1" si="92"/>
        <v/>
      </c>
      <c r="HGY4" s="408" t="str">
        <f t="shared" ca="1" si="92"/>
        <v/>
      </c>
      <c r="HGZ4" s="408" t="str">
        <f t="shared" ca="1" si="92"/>
        <v/>
      </c>
      <c r="HHA4" s="408" t="str">
        <f t="shared" ca="1" si="92"/>
        <v/>
      </c>
      <c r="HHB4" s="408" t="str">
        <f t="shared" ca="1" si="92"/>
        <v/>
      </c>
      <c r="HHC4" s="408" t="str">
        <f t="shared" ca="1" si="92"/>
        <v/>
      </c>
      <c r="HHD4" s="408" t="str">
        <f t="shared" ca="1" si="92"/>
        <v/>
      </c>
      <c r="HHE4" s="408" t="str">
        <f t="shared" ca="1" si="92"/>
        <v/>
      </c>
      <c r="HHF4" s="408" t="str">
        <f t="shared" ca="1" si="92"/>
        <v/>
      </c>
      <c r="HHG4" s="408" t="str">
        <f t="shared" ca="1" si="92"/>
        <v/>
      </c>
      <c r="HHH4" s="408" t="str">
        <f t="shared" ca="1" si="92"/>
        <v/>
      </c>
      <c r="HHI4" s="408" t="str">
        <f t="shared" ca="1" si="92"/>
        <v/>
      </c>
      <c r="HHJ4" s="408" t="str">
        <f t="shared" ca="1" si="92"/>
        <v/>
      </c>
      <c r="HHK4" s="408" t="str">
        <f t="shared" ca="1" si="92"/>
        <v/>
      </c>
      <c r="HHL4" s="408" t="str">
        <f t="shared" ca="1" si="92"/>
        <v/>
      </c>
      <c r="HHM4" s="408" t="str">
        <f t="shared" ca="1" si="92"/>
        <v/>
      </c>
      <c r="HHN4" s="408" t="str">
        <f t="shared" ca="1" si="92"/>
        <v/>
      </c>
      <c r="HHO4" s="408" t="str">
        <f t="shared" ca="1" si="92"/>
        <v/>
      </c>
      <c r="HHP4" s="408" t="str">
        <f t="shared" ca="1" si="92"/>
        <v/>
      </c>
      <c r="HHQ4" s="408" t="str">
        <f t="shared" ref="HHQ4:HKB4" ca="1" si="93">IFERROR(IF(AND(OFFSET(HHQ3,0,-1,1,1)=DATE(YEAR(OFFSET(HHQ3,0,-1,1,1)),12,31),
                              OFFSET(HHQ3,0,-2,1,1)&lt;&gt;DATE(YEAR(OFFSET(HHQ3,0,-1,1,1)),12,31)),
                         "+",""),"")</f>
        <v/>
      </c>
      <c r="HHR4" s="408" t="str">
        <f t="shared" ca="1" si="93"/>
        <v/>
      </c>
      <c r="HHS4" s="408" t="str">
        <f t="shared" ca="1" si="93"/>
        <v/>
      </c>
      <c r="HHT4" s="408" t="str">
        <f t="shared" ca="1" si="93"/>
        <v/>
      </c>
      <c r="HHU4" s="408" t="str">
        <f t="shared" ca="1" si="93"/>
        <v/>
      </c>
      <c r="HHV4" s="408" t="str">
        <f t="shared" ca="1" si="93"/>
        <v/>
      </c>
      <c r="HHW4" s="408" t="str">
        <f t="shared" ca="1" si="93"/>
        <v/>
      </c>
      <c r="HHX4" s="408" t="str">
        <f t="shared" ca="1" si="93"/>
        <v/>
      </c>
      <c r="HHY4" s="408" t="str">
        <f t="shared" ca="1" si="93"/>
        <v/>
      </c>
      <c r="HHZ4" s="408" t="str">
        <f t="shared" ca="1" si="93"/>
        <v/>
      </c>
      <c r="HIA4" s="408" t="str">
        <f t="shared" ca="1" si="93"/>
        <v/>
      </c>
      <c r="HIB4" s="408" t="str">
        <f t="shared" ca="1" si="93"/>
        <v/>
      </c>
      <c r="HIC4" s="408" t="str">
        <f t="shared" ca="1" si="93"/>
        <v/>
      </c>
      <c r="HID4" s="408" t="str">
        <f t="shared" ca="1" si="93"/>
        <v/>
      </c>
      <c r="HIE4" s="408" t="str">
        <f t="shared" ca="1" si="93"/>
        <v/>
      </c>
      <c r="HIF4" s="408" t="str">
        <f t="shared" ca="1" si="93"/>
        <v/>
      </c>
      <c r="HIG4" s="408" t="str">
        <f t="shared" ca="1" si="93"/>
        <v/>
      </c>
      <c r="HIH4" s="408" t="str">
        <f t="shared" ca="1" si="93"/>
        <v/>
      </c>
      <c r="HII4" s="408" t="str">
        <f t="shared" ca="1" si="93"/>
        <v/>
      </c>
      <c r="HIJ4" s="408" t="str">
        <f t="shared" ca="1" si="93"/>
        <v/>
      </c>
      <c r="HIK4" s="408" t="str">
        <f t="shared" ca="1" si="93"/>
        <v/>
      </c>
      <c r="HIL4" s="408" t="str">
        <f t="shared" ca="1" si="93"/>
        <v/>
      </c>
      <c r="HIM4" s="408" t="str">
        <f t="shared" ca="1" si="93"/>
        <v/>
      </c>
      <c r="HIN4" s="408" t="str">
        <f t="shared" ca="1" si="93"/>
        <v/>
      </c>
      <c r="HIO4" s="408" t="str">
        <f t="shared" ca="1" si="93"/>
        <v/>
      </c>
      <c r="HIP4" s="408" t="str">
        <f t="shared" ca="1" si="93"/>
        <v/>
      </c>
      <c r="HIQ4" s="408" t="str">
        <f t="shared" ca="1" si="93"/>
        <v/>
      </c>
      <c r="HIR4" s="408" t="str">
        <f t="shared" ca="1" si="93"/>
        <v/>
      </c>
      <c r="HIS4" s="408" t="str">
        <f t="shared" ca="1" si="93"/>
        <v/>
      </c>
      <c r="HIT4" s="408" t="str">
        <f t="shared" ca="1" si="93"/>
        <v/>
      </c>
      <c r="HIU4" s="408" t="str">
        <f t="shared" ca="1" si="93"/>
        <v/>
      </c>
      <c r="HIV4" s="408" t="str">
        <f t="shared" ca="1" si="93"/>
        <v/>
      </c>
      <c r="HIW4" s="408" t="str">
        <f t="shared" ca="1" si="93"/>
        <v/>
      </c>
      <c r="HIX4" s="408" t="str">
        <f t="shared" ca="1" si="93"/>
        <v/>
      </c>
      <c r="HIY4" s="408" t="str">
        <f t="shared" ca="1" si="93"/>
        <v/>
      </c>
      <c r="HIZ4" s="408" t="str">
        <f t="shared" ca="1" si="93"/>
        <v/>
      </c>
      <c r="HJA4" s="408" t="str">
        <f t="shared" ca="1" si="93"/>
        <v/>
      </c>
      <c r="HJB4" s="408" t="str">
        <f t="shared" ca="1" si="93"/>
        <v/>
      </c>
      <c r="HJC4" s="408" t="str">
        <f t="shared" ca="1" si="93"/>
        <v/>
      </c>
      <c r="HJD4" s="408" t="str">
        <f t="shared" ca="1" si="93"/>
        <v/>
      </c>
      <c r="HJE4" s="408" t="str">
        <f t="shared" ca="1" si="93"/>
        <v/>
      </c>
      <c r="HJF4" s="408" t="str">
        <f t="shared" ca="1" si="93"/>
        <v/>
      </c>
      <c r="HJG4" s="408" t="str">
        <f t="shared" ca="1" si="93"/>
        <v/>
      </c>
      <c r="HJH4" s="408" t="str">
        <f t="shared" ca="1" si="93"/>
        <v/>
      </c>
      <c r="HJI4" s="408" t="str">
        <f t="shared" ca="1" si="93"/>
        <v/>
      </c>
      <c r="HJJ4" s="408" t="str">
        <f t="shared" ca="1" si="93"/>
        <v/>
      </c>
      <c r="HJK4" s="408" t="str">
        <f t="shared" ca="1" si="93"/>
        <v/>
      </c>
      <c r="HJL4" s="408" t="str">
        <f t="shared" ca="1" si="93"/>
        <v/>
      </c>
      <c r="HJM4" s="408" t="str">
        <f t="shared" ca="1" si="93"/>
        <v/>
      </c>
      <c r="HJN4" s="408" t="str">
        <f t="shared" ca="1" si="93"/>
        <v/>
      </c>
      <c r="HJO4" s="408" t="str">
        <f t="shared" ca="1" si="93"/>
        <v/>
      </c>
      <c r="HJP4" s="408" t="str">
        <f t="shared" ca="1" si="93"/>
        <v/>
      </c>
      <c r="HJQ4" s="408" t="str">
        <f t="shared" ca="1" si="93"/>
        <v/>
      </c>
      <c r="HJR4" s="408" t="str">
        <f t="shared" ca="1" si="93"/>
        <v/>
      </c>
      <c r="HJS4" s="408" t="str">
        <f t="shared" ca="1" si="93"/>
        <v/>
      </c>
      <c r="HJT4" s="408" t="str">
        <f t="shared" ca="1" si="93"/>
        <v/>
      </c>
      <c r="HJU4" s="408" t="str">
        <f t="shared" ca="1" si="93"/>
        <v/>
      </c>
      <c r="HJV4" s="408" t="str">
        <f t="shared" ca="1" si="93"/>
        <v/>
      </c>
      <c r="HJW4" s="408" t="str">
        <f t="shared" ca="1" si="93"/>
        <v/>
      </c>
      <c r="HJX4" s="408" t="str">
        <f t="shared" ca="1" si="93"/>
        <v/>
      </c>
      <c r="HJY4" s="408" t="str">
        <f t="shared" ca="1" si="93"/>
        <v/>
      </c>
      <c r="HJZ4" s="408" t="str">
        <f t="shared" ca="1" si="93"/>
        <v/>
      </c>
      <c r="HKA4" s="408" t="str">
        <f t="shared" ca="1" si="93"/>
        <v/>
      </c>
      <c r="HKB4" s="408" t="str">
        <f t="shared" ca="1" si="93"/>
        <v/>
      </c>
      <c r="HKC4" s="408" t="str">
        <f t="shared" ref="HKC4:HMN4" ca="1" si="94">IFERROR(IF(AND(OFFSET(HKC3,0,-1,1,1)=DATE(YEAR(OFFSET(HKC3,0,-1,1,1)),12,31),
                              OFFSET(HKC3,0,-2,1,1)&lt;&gt;DATE(YEAR(OFFSET(HKC3,0,-1,1,1)),12,31)),
                         "+",""),"")</f>
        <v/>
      </c>
      <c r="HKD4" s="408" t="str">
        <f t="shared" ca="1" si="94"/>
        <v/>
      </c>
      <c r="HKE4" s="408" t="str">
        <f t="shared" ca="1" si="94"/>
        <v/>
      </c>
      <c r="HKF4" s="408" t="str">
        <f t="shared" ca="1" si="94"/>
        <v/>
      </c>
      <c r="HKG4" s="408" t="str">
        <f t="shared" ca="1" si="94"/>
        <v/>
      </c>
      <c r="HKH4" s="408" t="str">
        <f t="shared" ca="1" si="94"/>
        <v/>
      </c>
      <c r="HKI4" s="408" t="str">
        <f t="shared" ca="1" si="94"/>
        <v/>
      </c>
      <c r="HKJ4" s="408" t="str">
        <f t="shared" ca="1" si="94"/>
        <v/>
      </c>
      <c r="HKK4" s="408" t="str">
        <f t="shared" ca="1" si="94"/>
        <v/>
      </c>
      <c r="HKL4" s="408" t="str">
        <f t="shared" ca="1" si="94"/>
        <v/>
      </c>
      <c r="HKM4" s="408" t="str">
        <f t="shared" ca="1" si="94"/>
        <v/>
      </c>
      <c r="HKN4" s="408" t="str">
        <f t="shared" ca="1" si="94"/>
        <v/>
      </c>
      <c r="HKO4" s="408" t="str">
        <f t="shared" ca="1" si="94"/>
        <v/>
      </c>
      <c r="HKP4" s="408" t="str">
        <f t="shared" ca="1" si="94"/>
        <v/>
      </c>
      <c r="HKQ4" s="408" t="str">
        <f t="shared" ca="1" si="94"/>
        <v/>
      </c>
      <c r="HKR4" s="408" t="str">
        <f t="shared" ca="1" si="94"/>
        <v/>
      </c>
      <c r="HKS4" s="408" t="str">
        <f t="shared" ca="1" si="94"/>
        <v/>
      </c>
      <c r="HKT4" s="408" t="str">
        <f t="shared" ca="1" si="94"/>
        <v/>
      </c>
      <c r="HKU4" s="408" t="str">
        <f t="shared" ca="1" si="94"/>
        <v/>
      </c>
      <c r="HKV4" s="408" t="str">
        <f t="shared" ca="1" si="94"/>
        <v/>
      </c>
      <c r="HKW4" s="408" t="str">
        <f t="shared" ca="1" si="94"/>
        <v/>
      </c>
      <c r="HKX4" s="408" t="str">
        <f t="shared" ca="1" si="94"/>
        <v/>
      </c>
      <c r="HKY4" s="408" t="str">
        <f t="shared" ca="1" si="94"/>
        <v/>
      </c>
      <c r="HKZ4" s="408" t="str">
        <f t="shared" ca="1" si="94"/>
        <v/>
      </c>
      <c r="HLA4" s="408" t="str">
        <f t="shared" ca="1" si="94"/>
        <v/>
      </c>
      <c r="HLB4" s="408" t="str">
        <f t="shared" ca="1" si="94"/>
        <v/>
      </c>
      <c r="HLC4" s="408" t="str">
        <f t="shared" ca="1" si="94"/>
        <v/>
      </c>
      <c r="HLD4" s="408" t="str">
        <f t="shared" ca="1" si="94"/>
        <v/>
      </c>
      <c r="HLE4" s="408" t="str">
        <f t="shared" ca="1" si="94"/>
        <v/>
      </c>
      <c r="HLF4" s="408" t="str">
        <f t="shared" ca="1" si="94"/>
        <v/>
      </c>
      <c r="HLG4" s="408" t="str">
        <f t="shared" ca="1" si="94"/>
        <v/>
      </c>
      <c r="HLH4" s="408" t="str">
        <f t="shared" ca="1" si="94"/>
        <v/>
      </c>
      <c r="HLI4" s="408" t="str">
        <f t="shared" ca="1" si="94"/>
        <v/>
      </c>
      <c r="HLJ4" s="408" t="str">
        <f t="shared" ca="1" si="94"/>
        <v/>
      </c>
      <c r="HLK4" s="408" t="str">
        <f t="shared" ca="1" si="94"/>
        <v/>
      </c>
      <c r="HLL4" s="408" t="str">
        <f t="shared" ca="1" si="94"/>
        <v/>
      </c>
      <c r="HLM4" s="408" t="str">
        <f t="shared" ca="1" si="94"/>
        <v/>
      </c>
      <c r="HLN4" s="408" t="str">
        <f t="shared" ca="1" si="94"/>
        <v/>
      </c>
      <c r="HLO4" s="408" t="str">
        <f t="shared" ca="1" si="94"/>
        <v/>
      </c>
      <c r="HLP4" s="408" t="str">
        <f t="shared" ca="1" si="94"/>
        <v/>
      </c>
      <c r="HLQ4" s="408" t="str">
        <f t="shared" ca="1" si="94"/>
        <v/>
      </c>
      <c r="HLR4" s="408" t="str">
        <f t="shared" ca="1" si="94"/>
        <v/>
      </c>
      <c r="HLS4" s="408" t="str">
        <f t="shared" ca="1" si="94"/>
        <v/>
      </c>
      <c r="HLT4" s="408" t="str">
        <f t="shared" ca="1" si="94"/>
        <v/>
      </c>
      <c r="HLU4" s="408" t="str">
        <f t="shared" ca="1" si="94"/>
        <v/>
      </c>
      <c r="HLV4" s="408" t="str">
        <f t="shared" ca="1" si="94"/>
        <v/>
      </c>
      <c r="HLW4" s="408" t="str">
        <f t="shared" ca="1" si="94"/>
        <v/>
      </c>
      <c r="HLX4" s="408" t="str">
        <f t="shared" ca="1" si="94"/>
        <v/>
      </c>
      <c r="HLY4" s="408" t="str">
        <f t="shared" ca="1" si="94"/>
        <v/>
      </c>
      <c r="HLZ4" s="408" t="str">
        <f t="shared" ca="1" si="94"/>
        <v/>
      </c>
      <c r="HMA4" s="408" t="str">
        <f t="shared" ca="1" si="94"/>
        <v/>
      </c>
      <c r="HMB4" s="408" t="str">
        <f t="shared" ca="1" si="94"/>
        <v/>
      </c>
      <c r="HMC4" s="408" t="str">
        <f t="shared" ca="1" si="94"/>
        <v/>
      </c>
      <c r="HMD4" s="408" t="str">
        <f t="shared" ca="1" si="94"/>
        <v/>
      </c>
      <c r="HME4" s="408" t="str">
        <f t="shared" ca="1" si="94"/>
        <v/>
      </c>
      <c r="HMF4" s="408" t="str">
        <f t="shared" ca="1" si="94"/>
        <v/>
      </c>
      <c r="HMG4" s="408" t="str">
        <f t="shared" ca="1" si="94"/>
        <v/>
      </c>
      <c r="HMH4" s="408" t="str">
        <f t="shared" ca="1" si="94"/>
        <v/>
      </c>
      <c r="HMI4" s="408" t="str">
        <f t="shared" ca="1" si="94"/>
        <v/>
      </c>
      <c r="HMJ4" s="408" t="str">
        <f t="shared" ca="1" si="94"/>
        <v/>
      </c>
      <c r="HMK4" s="408" t="str">
        <f t="shared" ca="1" si="94"/>
        <v/>
      </c>
      <c r="HML4" s="408" t="str">
        <f t="shared" ca="1" si="94"/>
        <v/>
      </c>
      <c r="HMM4" s="408" t="str">
        <f t="shared" ca="1" si="94"/>
        <v/>
      </c>
      <c r="HMN4" s="408" t="str">
        <f t="shared" ca="1" si="94"/>
        <v/>
      </c>
      <c r="HMO4" s="408" t="str">
        <f t="shared" ref="HMO4:HOZ4" ca="1" si="95">IFERROR(IF(AND(OFFSET(HMO3,0,-1,1,1)=DATE(YEAR(OFFSET(HMO3,0,-1,1,1)),12,31),
                              OFFSET(HMO3,0,-2,1,1)&lt;&gt;DATE(YEAR(OFFSET(HMO3,0,-1,1,1)),12,31)),
                         "+",""),"")</f>
        <v/>
      </c>
      <c r="HMP4" s="408" t="str">
        <f t="shared" ca="1" si="95"/>
        <v/>
      </c>
      <c r="HMQ4" s="408" t="str">
        <f t="shared" ca="1" si="95"/>
        <v/>
      </c>
      <c r="HMR4" s="408" t="str">
        <f t="shared" ca="1" si="95"/>
        <v/>
      </c>
      <c r="HMS4" s="408" t="str">
        <f t="shared" ca="1" si="95"/>
        <v/>
      </c>
      <c r="HMT4" s="408" t="str">
        <f t="shared" ca="1" si="95"/>
        <v/>
      </c>
      <c r="HMU4" s="408" t="str">
        <f t="shared" ca="1" si="95"/>
        <v/>
      </c>
      <c r="HMV4" s="408" t="str">
        <f t="shared" ca="1" si="95"/>
        <v/>
      </c>
      <c r="HMW4" s="408" t="str">
        <f t="shared" ca="1" si="95"/>
        <v/>
      </c>
      <c r="HMX4" s="408" t="str">
        <f t="shared" ca="1" si="95"/>
        <v/>
      </c>
      <c r="HMY4" s="408" t="str">
        <f t="shared" ca="1" si="95"/>
        <v/>
      </c>
      <c r="HMZ4" s="408" t="str">
        <f t="shared" ca="1" si="95"/>
        <v/>
      </c>
      <c r="HNA4" s="408" t="str">
        <f t="shared" ca="1" si="95"/>
        <v/>
      </c>
      <c r="HNB4" s="408" t="str">
        <f t="shared" ca="1" si="95"/>
        <v/>
      </c>
      <c r="HNC4" s="408" t="str">
        <f t="shared" ca="1" si="95"/>
        <v/>
      </c>
      <c r="HND4" s="408" t="str">
        <f t="shared" ca="1" si="95"/>
        <v/>
      </c>
      <c r="HNE4" s="408" t="str">
        <f t="shared" ca="1" si="95"/>
        <v/>
      </c>
      <c r="HNF4" s="408" t="str">
        <f t="shared" ca="1" si="95"/>
        <v/>
      </c>
      <c r="HNG4" s="408" t="str">
        <f t="shared" ca="1" si="95"/>
        <v/>
      </c>
      <c r="HNH4" s="408" t="str">
        <f t="shared" ca="1" si="95"/>
        <v/>
      </c>
      <c r="HNI4" s="408" t="str">
        <f t="shared" ca="1" si="95"/>
        <v/>
      </c>
      <c r="HNJ4" s="408" t="str">
        <f t="shared" ca="1" si="95"/>
        <v/>
      </c>
      <c r="HNK4" s="408" t="str">
        <f t="shared" ca="1" si="95"/>
        <v/>
      </c>
      <c r="HNL4" s="408" t="str">
        <f t="shared" ca="1" si="95"/>
        <v/>
      </c>
      <c r="HNM4" s="408" t="str">
        <f t="shared" ca="1" si="95"/>
        <v/>
      </c>
      <c r="HNN4" s="408" t="str">
        <f t="shared" ca="1" si="95"/>
        <v/>
      </c>
      <c r="HNO4" s="408" t="str">
        <f t="shared" ca="1" si="95"/>
        <v/>
      </c>
      <c r="HNP4" s="408" t="str">
        <f t="shared" ca="1" si="95"/>
        <v/>
      </c>
      <c r="HNQ4" s="408" t="str">
        <f t="shared" ca="1" si="95"/>
        <v/>
      </c>
      <c r="HNR4" s="408" t="str">
        <f t="shared" ca="1" si="95"/>
        <v/>
      </c>
      <c r="HNS4" s="408" t="str">
        <f t="shared" ca="1" si="95"/>
        <v/>
      </c>
      <c r="HNT4" s="408" t="str">
        <f t="shared" ca="1" si="95"/>
        <v/>
      </c>
      <c r="HNU4" s="408" t="str">
        <f t="shared" ca="1" si="95"/>
        <v/>
      </c>
      <c r="HNV4" s="408" t="str">
        <f t="shared" ca="1" si="95"/>
        <v/>
      </c>
      <c r="HNW4" s="408" t="str">
        <f t="shared" ca="1" si="95"/>
        <v/>
      </c>
      <c r="HNX4" s="408" t="str">
        <f t="shared" ca="1" si="95"/>
        <v/>
      </c>
      <c r="HNY4" s="408" t="str">
        <f t="shared" ca="1" si="95"/>
        <v/>
      </c>
      <c r="HNZ4" s="408" t="str">
        <f t="shared" ca="1" si="95"/>
        <v/>
      </c>
      <c r="HOA4" s="408" t="str">
        <f t="shared" ca="1" si="95"/>
        <v/>
      </c>
      <c r="HOB4" s="408" t="str">
        <f t="shared" ca="1" si="95"/>
        <v/>
      </c>
      <c r="HOC4" s="408" t="str">
        <f t="shared" ca="1" si="95"/>
        <v/>
      </c>
      <c r="HOD4" s="408" t="str">
        <f t="shared" ca="1" si="95"/>
        <v/>
      </c>
      <c r="HOE4" s="408" t="str">
        <f t="shared" ca="1" si="95"/>
        <v/>
      </c>
      <c r="HOF4" s="408" t="str">
        <f t="shared" ca="1" si="95"/>
        <v/>
      </c>
      <c r="HOG4" s="408" t="str">
        <f t="shared" ca="1" si="95"/>
        <v/>
      </c>
      <c r="HOH4" s="408" t="str">
        <f t="shared" ca="1" si="95"/>
        <v/>
      </c>
      <c r="HOI4" s="408" t="str">
        <f t="shared" ca="1" si="95"/>
        <v/>
      </c>
      <c r="HOJ4" s="408" t="str">
        <f t="shared" ca="1" si="95"/>
        <v/>
      </c>
      <c r="HOK4" s="408" t="str">
        <f t="shared" ca="1" si="95"/>
        <v/>
      </c>
      <c r="HOL4" s="408" t="str">
        <f t="shared" ca="1" si="95"/>
        <v/>
      </c>
      <c r="HOM4" s="408" t="str">
        <f t="shared" ca="1" si="95"/>
        <v/>
      </c>
      <c r="HON4" s="408" t="str">
        <f t="shared" ca="1" si="95"/>
        <v/>
      </c>
      <c r="HOO4" s="408" t="str">
        <f t="shared" ca="1" si="95"/>
        <v/>
      </c>
      <c r="HOP4" s="408" t="str">
        <f t="shared" ca="1" si="95"/>
        <v/>
      </c>
      <c r="HOQ4" s="408" t="str">
        <f t="shared" ca="1" si="95"/>
        <v/>
      </c>
      <c r="HOR4" s="408" t="str">
        <f t="shared" ca="1" si="95"/>
        <v/>
      </c>
      <c r="HOS4" s="408" t="str">
        <f t="shared" ca="1" si="95"/>
        <v/>
      </c>
      <c r="HOT4" s="408" t="str">
        <f t="shared" ca="1" si="95"/>
        <v/>
      </c>
      <c r="HOU4" s="408" t="str">
        <f t="shared" ca="1" si="95"/>
        <v/>
      </c>
      <c r="HOV4" s="408" t="str">
        <f t="shared" ca="1" si="95"/>
        <v/>
      </c>
      <c r="HOW4" s="408" t="str">
        <f t="shared" ca="1" si="95"/>
        <v/>
      </c>
      <c r="HOX4" s="408" t="str">
        <f t="shared" ca="1" si="95"/>
        <v/>
      </c>
      <c r="HOY4" s="408" t="str">
        <f t="shared" ca="1" si="95"/>
        <v/>
      </c>
      <c r="HOZ4" s="408" t="str">
        <f t="shared" ca="1" si="95"/>
        <v/>
      </c>
      <c r="HPA4" s="408" t="str">
        <f t="shared" ref="HPA4:HRL4" ca="1" si="96">IFERROR(IF(AND(OFFSET(HPA3,0,-1,1,1)=DATE(YEAR(OFFSET(HPA3,0,-1,1,1)),12,31),
                              OFFSET(HPA3,0,-2,1,1)&lt;&gt;DATE(YEAR(OFFSET(HPA3,0,-1,1,1)),12,31)),
                         "+",""),"")</f>
        <v/>
      </c>
      <c r="HPB4" s="408" t="str">
        <f t="shared" ca="1" si="96"/>
        <v/>
      </c>
      <c r="HPC4" s="408" t="str">
        <f t="shared" ca="1" si="96"/>
        <v/>
      </c>
      <c r="HPD4" s="408" t="str">
        <f t="shared" ca="1" si="96"/>
        <v/>
      </c>
      <c r="HPE4" s="408" t="str">
        <f t="shared" ca="1" si="96"/>
        <v/>
      </c>
      <c r="HPF4" s="408" t="str">
        <f t="shared" ca="1" si="96"/>
        <v/>
      </c>
      <c r="HPG4" s="408" t="str">
        <f t="shared" ca="1" si="96"/>
        <v/>
      </c>
      <c r="HPH4" s="408" t="str">
        <f t="shared" ca="1" si="96"/>
        <v/>
      </c>
      <c r="HPI4" s="408" t="str">
        <f t="shared" ca="1" si="96"/>
        <v/>
      </c>
      <c r="HPJ4" s="408" t="str">
        <f t="shared" ca="1" si="96"/>
        <v/>
      </c>
      <c r="HPK4" s="408" t="str">
        <f t="shared" ca="1" si="96"/>
        <v/>
      </c>
      <c r="HPL4" s="408" t="str">
        <f t="shared" ca="1" si="96"/>
        <v/>
      </c>
      <c r="HPM4" s="408" t="str">
        <f t="shared" ca="1" si="96"/>
        <v/>
      </c>
      <c r="HPN4" s="408" t="str">
        <f t="shared" ca="1" si="96"/>
        <v/>
      </c>
      <c r="HPO4" s="408" t="str">
        <f t="shared" ca="1" si="96"/>
        <v/>
      </c>
      <c r="HPP4" s="408" t="str">
        <f t="shared" ca="1" si="96"/>
        <v/>
      </c>
      <c r="HPQ4" s="408" t="str">
        <f t="shared" ca="1" si="96"/>
        <v/>
      </c>
      <c r="HPR4" s="408" t="str">
        <f t="shared" ca="1" si="96"/>
        <v/>
      </c>
      <c r="HPS4" s="408" t="str">
        <f t="shared" ca="1" si="96"/>
        <v/>
      </c>
      <c r="HPT4" s="408" t="str">
        <f t="shared" ca="1" si="96"/>
        <v/>
      </c>
      <c r="HPU4" s="408" t="str">
        <f t="shared" ca="1" si="96"/>
        <v/>
      </c>
      <c r="HPV4" s="408" t="str">
        <f t="shared" ca="1" si="96"/>
        <v/>
      </c>
      <c r="HPW4" s="408" t="str">
        <f t="shared" ca="1" si="96"/>
        <v/>
      </c>
      <c r="HPX4" s="408" t="str">
        <f t="shared" ca="1" si="96"/>
        <v/>
      </c>
      <c r="HPY4" s="408" t="str">
        <f t="shared" ca="1" si="96"/>
        <v/>
      </c>
      <c r="HPZ4" s="408" t="str">
        <f t="shared" ca="1" si="96"/>
        <v/>
      </c>
      <c r="HQA4" s="408" t="str">
        <f t="shared" ca="1" si="96"/>
        <v/>
      </c>
      <c r="HQB4" s="408" t="str">
        <f t="shared" ca="1" si="96"/>
        <v/>
      </c>
      <c r="HQC4" s="408" t="str">
        <f t="shared" ca="1" si="96"/>
        <v/>
      </c>
      <c r="HQD4" s="408" t="str">
        <f t="shared" ca="1" si="96"/>
        <v/>
      </c>
      <c r="HQE4" s="408" t="str">
        <f t="shared" ca="1" si="96"/>
        <v/>
      </c>
      <c r="HQF4" s="408" t="str">
        <f t="shared" ca="1" si="96"/>
        <v/>
      </c>
      <c r="HQG4" s="408" t="str">
        <f t="shared" ca="1" si="96"/>
        <v/>
      </c>
      <c r="HQH4" s="408" t="str">
        <f t="shared" ca="1" si="96"/>
        <v/>
      </c>
      <c r="HQI4" s="408" t="str">
        <f t="shared" ca="1" si="96"/>
        <v/>
      </c>
      <c r="HQJ4" s="408" t="str">
        <f t="shared" ca="1" si="96"/>
        <v/>
      </c>
      <c r="HQK4" s="408" t="str">
        <f t="shared" ca="1" si="96"/>
        <v/>
      </c>
      <c r="HQL4" s="408" t="str">
        <f t="shared" ca="1" si="96"/>
        <v/>
      </c>
      <c r="HQM4" s="408" t="str">
        <f t="shared" ca="1" si="96"/>
        <v/>
      </c>
      <c r="HQN4" s="408" t="str">
        <f t="shared" ca="1" si="96"/>
        <v/>
      </c>
      <c r="HQO4" s="408" t="str">
        <f t="shared" ca="1" si="96"/>
        <v/>
      </c>
      <c r="HQP4" s="408" t="str">
        <f t="shared" ca="1" si="96"/>
        <v/>
      </c>
      <c r="HQQ4" s="408" t="str">
        <f t="shared" ca="1" si="96"/>
        <v/>
      </c>
      <c r="HQR4" s="408" t="str">
        <f t="shared" ca="1" si="96"/>
        <v/>
      </c>
      <c r="HQS4" s="408" t="str">
        <f t="shared" ca="1" si="96"/>
        <v/>
      </c>
      <c r="HQT4" s="408" t="str">
        <f t="shared" ca="1" si="96"/>
        <v/>
      </c>
      <c r="HQU4" s="408" t="str">
        <f t="shared" ca="1" si="96"/>
        <v/>
      </c>
      <c r="HQV4" s="408" t="str">
        <f t="shared" ca="1" si="96"/>
        <v/>
      </c>
      <c r="HQW4" s="408" t="str">
        <f t="shared" ca="1" si="96"/>
        <v/>
      </c>
      <c r="HQX4" s="408" t="str">
        <f t="shared" ca="1" si="96"/>
        <v/>
      </c>
      <c r="HQY4" s="408" t="str">
        <f t="shared" ca="1" si="96"/>
        <v/>
      </c>
      <c r="HQZ4" s="408" t="str">
        <f t="shared" ca="1" si="96"/>
        <v/>
      </c>
      <c r="HRA4" s="408" t="str">
        <f t="shared" ca="1" si="96"/>
        <v/>
      </c>
      <c r="HRB4" s="408" t="str">
        <f t="shared" ca="1" si="96"/>
        <v/>
      </c>
      <c r="HRC4" s="408" t="str">
        <f t="shared" ca="1" si="96"/>
        <v/>
      </c>
      <c r="HRD4" s="408" t="str">
        <f t="shared" ca="1" si="96"/>
        <v/>
      </c>
      <c r="HRE4" s="408" t="str">
        <f t="shared" ca="1" si="96"/>
        <v/>
      </c>
      <c r="HRF4" s="408" t="str">
        <f t="shared" ca="1" si="96"/>
        <v/>
      </c>
      <c r="HRG4" s="408" t="str">
        <f t="shared" ca="1" si="96"/>
        <v/>
      </c>
      <c r="HRH4" s="408" t="str">
        <f t="shared" ca="1" si="96"/>
        <v/>
      </c>
      <c r="HRI4" s="408" t="str">
        <f t="shared" ca="1" si="96"/>
        <v/>
      </c>
      <c r="HRJ4" s="408" t="str">
        <f t="shared" ca="1" si="96"/>
        <v/>
      </c>
      <c r="HRK4" s="408" t="str">
        <f t="shared" ca="1" si="96"/>
        <v/>
      </c>
      <c r="HRL4" s="408" t="str">
        <f t="shared" ca="1" si="96"/>
        <v/>
      </c>
      <c r="HRM4" s="408" t="str">
        <f t="shared" ref="HRM4:HTX4" ca="1" si="97">IFERROR(IF(AND(OFFSET(HRM3,0,-1,1,1)=DATE(YEAR(OFFSET(HRM3,0,-1,1,1)),12,31),
                              OFFSET(HRM3,0,-2,1,1)&lt;&gt;DATE(YEAR(OFFSET(HRM3,0,-1,1,1)),12,31)),
                         "+",""),"")</f>
        <v/>
      </c>
      <c r="HRN4" s="408" t="str">
        <f t="shared" ca="1" si="97"/>
        <v/>
      </c>
      <c r="HRO4" s="408" t="str">
        <f t="shared" ca="1" si="97"/>
        <v/>
      </c>
      <c r="HRP4" s="408" t="str">
        <f t="shared" ca="1" si="97"/>
        <v/>
      </c>
      <c r="HRQ4" s="408" t="str">
        <f t="shared" ca="1" si="97"/>
        <v/>
      </c>
      <c r="HRR4" s="408" t="str">
        <f t="shared" ca="1" si="97"/>
        <v/>
      </c>
      <c r="HRS4" s="408" t="str">
        <f t="shared" ca="1" si="97"/>
        <v/>
      </c>
      <c r="HRT4" s="408" t="str">
        <f t="shared" ca="1" si="97"/>
        <v/>
      </c>
      <c r="HRU4" s="408" t="str">
        <f t="shared" ca="1" si="97"/>
        <v/>
      </c>
      <c r="HRV4" s="408" t="str">
        <f t="shared" ca="1" si="97"/>
        <v/>
      </c>
      <c r="HRW4" s="408" t="str">
        <f t="shared" ca="1" si="97"/>
        <v/>
      </c>
      <c r="HRX4" s="408" t="str">
        <f t="shared" ca="1" si="97"/>
        <v/>
      </c>
      <c r="HRY4" s="408" t="str">
        <f t="shared" ca="1" si="97"/>
        <v/>
      </c>
      <c r="HRZ4" s="408" t="str">
        <f t="shared" ca="1" si="97"/>
        <v/>
      </c>
      <c r="HSA4" s="408" t="str">
        <f t="shared" ca="1" si="97"/>
        <v/>
      </c>
      <c r="HSB4" s="408" t="str">
        <f t="shared" ca="1" si="97"/>
        <v/>
      </c>
      <c r="HSC4" s="408" t="str">
        <f t="shared" ca="1" si="97"/>
        <v/>
      </c>
      <c r="HSD4" s="408" t="str">
        <f t="shared" ca="1" si="97"/>
        <v/>
      </c>
      <c r="HSE4" s="408" t="str">
        <f t="shared" ca="1" si="97"/>
        <v/>
      </c>
      <c r="HSF4" s="408" t="str">
        <f t="shared" ca="1" si="97"/>
        <v/>
      </c>
      <c r="HSG4" s="408" t="str">
        <f t="shared" ca="1" si="97"/>
        <v/>
      </c>
      <c r="HSH4" s="408" t="str">
        <f t="shared" ca="1" si="97"/>
        <v/>
      </c>
      <c r="HSI4" s="408" t="str">
        <f t="shared" ca="1" si="97"/>
        <v/>
      </c>
      <c r="HSJ4" s="408" t="str">
        <f t="shared" ca="1" si="97"/>
        <v/>
      </c>
      <c r="HSK4" s="408" t="str">
        <f t="shared" ca="1" si="97"/>
        <v/>
      </c>
      <c r="HSL4" s="408" t="str">
        <f t="shared" ca="1" si="97"/>
        <v/>
      </c>
      <c r="HSM4" s="408" t="str">
        <f t="shared" ca="1" si="97"/>
        <v/>
      </c>
      <c r="HSN4" s="408" t="str">
        <f t="shared" ca="1" si="97"/>
        <v/>
      </c>
      <c r="HSO4" s="408" t="str">
        <f t="shared" ca="1" si="97"/>
        <v/>
      </c>
      <c r="HSP4" s="408" t="str">
        <f t="shared" ca="1" si="97"/>
        <v/>
      </c>
      <c r="HSQ4" s="408" t="str">
        <f t="shared" ca="1" si="97"/>
        <v/>
      </c>
      <c r="HSR4" s="408" t="str">
        <f t="shared" ca="1" si="97"/>
        <v/>
      </c>
      <c r="HSS4" s="408" t="str">
        <f t="shared" ca="1" si="97"/>
        <v/>
      </c>
      <c r="HST4" s="408" t="str">
        <f t="shared" ca="1" si="97"/>
        <v/>
      </c>
      <c r="HSU4" s="408" t="str">
        <f t="shared" ca="1" si="97"/>
        <v/>
      </c>
      <c r="HSV4" s="408" t="str">
        <f t="shared" ca="1" si="97"/>
        <v/>
      </c>
      <c r="HSW4" s="408" t="str">
        <f t="shared" ca="1" si="97"/>
        <v/>
      </c>
      <c r="HSX4" s="408" t="str">
        <f t="shared" ca="1" si="97"/>
        <v/>
      </c>
      <c r="HSY4" s="408" t="str">
        <f t="shared" ca="1" si="97"/>
        <v/>
      </c>
      <c r="HSZ4" s="408" t="str">
        <f t="shared" ca="1" si="97"/>
        <v/>
      </c>
      <c r="HTA4" s="408" t="str">
        <f t="shared" ca="1" si="97"/>
        <v/>
      </c>
      <c r="HTB4" s="408" t="str">
        <f t="shared" ca="1" si="97"/>
        <v/>
      </c>
      <c r="HTC4" s="408" t="str">
        <f t="shared" ca="1" si="97"/>
        <v/>
      </c>
      <c r="HTD4" s="408" t="str">
        <f t="shared" ca="1" si="97"/>
        <v/>
      </c>
      <c r="HTE4" s="408" t="str">
        <f t="shared" ca="1" si="97"/>
        <v/>
      </c>
      <c r="HTF4" s="408" t="str">
        <f t="shared" ca="1" si="97"/>
        <v/>
      </c>
      <c r="HTG4" s="408" t="str">
        <f t="shared" ca="1" si="97"/>
        <v/>
      </c>
      <c r="HTH4" s="408" t="str">
        <f t="shared" ca="1" si="97"/>
        <v/>
      </c>
      <c r="HTI4" s="408" t="str">
        <f t="shared" ca="1" si="97"/>
        <v/>
      </c>
      <c r="HTJ4" s="408" t="str">
        <f t="shared" ca="1" si="97"/>
        <v/>
      </c>
      <c r="HTK4" s="408" t="str">
        <f t="shared" ca="1" si="97"/>
        <v/>
      </c>
      <c r="HTL4" s="408" t="str">
        <f t="shared" ca="1" si="97"/>
        <v/>
      </c>
      <c r="HTM4" s="408" t="str">
        <f t="shared" ca="1" si="97"/>
        <v/>
      </c>
      <c r="HTN4" s="408" t="str">
        <f t="shared" ca="1" si="97"/>
        <v/>
      </c>
      <c r="HTO4" s="408" t="str">
        <f t="shared" ca="1" si="97"/>
        <v/>
      </c>
      <c r="HTP4" s="408" t="str">
        <f t="shared" ca="1" si="97"/>
        <v/>
      </c>
      <c r="HTQ4" s="408" t="str">
        <f t="shared" ca="1" si="97"/>
        <v/>
      </c>
      <c r="HTR4" s="408" t="str">
        <f t="shared" ca="1" si="97"/>
        <v/>
      </c>
      <c r="HTS4" s="408" t="str">
        <f t="shared" ca="1" si="97"/>
        <v/>
      </c>
      <c r="HTT4" s="408" t="str">
        <f t="shared" ca="1" si="97"/>
        <v/>
      </c>
      <c r="HTU4" s="408" t="str">
        <f t="shared" ca="1" si="97"/>
        <v/>
      </c>
      <c r="HTV4" s="408" t="str">
        <f t="shared" ca="1" si="97"/>
        <v/>
      </c>
      <c r="HTW4" s="408" t="str">
        <f t="shared" ca="1" si="97"/>
        <v/>
      </c>
      <c r="HTX4" s="408" t="str">
        <f t="shared" ca="1" si="97"/>
        <v/>
      </c>
      <c r="HTY4" s="408" t="str">
        <f t="shared" ref="HTY4:HWJ4" ca="1" si="98">IFERROR(IF(AND(OFFSET(HTY3,0,-1,1,1)=DATE(YEAR(OFFSET(HTY3,0,-1,1,1)),12,31),
                              OFFSET(HTY3,0,-2,1,1)&lt;&gt;DATE(YEAR(OFFSET(HTY3,0,-1,1,1)),12,31)),
                         "+",""),"")</f>
        <v/>
      </c>
      <c r="HTZ4" s="408" t="str">
        <f t="shared" ca="1" si="98"/>
        <v/>
      </c>
      <c r="HUA4" s="408" t="str">
        <f t="shared" ca="1" si="98"/>
        <v/>
      </c>
      <c r="HUB4" s="408" t="str">
        <f t="shared" ca="1" si="98"/>
        <v/>
      </c>
      <c r="HUC4" s="408" t="str">
        <f t="shared" ca="1" si="98"/>
        <v/>
      </c>
      <c r="HUD4" s="408" t="str">
        <f t="shared" ca="1" si="98"/>
        <v/>
      </c>
      <c r="HUE4" s="408" t="str">
        <f t="shared" ca="1" si="98"/>
        <v/>
      </c>
      <c r="HUF4" s="408" t="str">
        <f t="shared" ca="1" si="98"/>
        <v/>
      </c>
      <c r="HUG4" s="408" t="str">
        <f t="shared" ca="1" si="98"/>
        <v/>
      </c>
      <c r="HUH4" s="408" t="str">
        <f t="shared" ca="1" si="98"/>
        <v/>
      </c>
      <c r="HUI4" s="408" t="str">
        <f t="shared" ca="1" si="98"/>
        <v/>
      </c>
      <c r="HUJ4" s="408" t="str">
        <f t="shared" ca="1" si="98"/>
        <v/>
      </c>
      <c r="HUK4" s="408" t="str">
        <f t="shared" ca="1" si="98"/>
        <v/>
      </c>
      <c r="HUL4" s="408" t="str">
        <f t="shared" ca="1" si="98"/>
        <v/>
      </c>
      <c r="HUM4" s="408" t="str">
        <f t="shared" ca="1" si="98"/>
        <v/>
      </c>
      <c r="HUN4" s="408" t="str">
        <f t="shared" ca="1" si="98"/>
        <v/>
      </c>
      <c r="HUO4" s="408" t="str">
        <f t="shared" ca="1" si="98"/>
        <v/>
      </c>
      <c r="HUP4" s="408" t="str">
        <f t="shared" ca="1" si="98"/>
        <v/>
      </c>
      <c r="HUQ4" s="408" t="str">
        <f t="shared" ca="1" si="98"/>
        <v/>
      </c>
      <c r="HUR4" s="408" t="str">
        <f t="shared" ca="1" si="98"/>
        <v/>
      </c>
      <c r="HUS4" s="408" t="str">
        <f t="shared" ca="1" si="98"/>
        <v/>
      </c>
      <c r="HUT4" s="408" t="str">
        <f t="shared" ca="1" si="98"/>
        <v/>
      </c>
      <c r="HUU4" s="408" t="str">
        <f t="shared" ca="1" si="98"/>
        <v/>
      </c>
      <c r="HUV4" s="408" t="str">
        <f t="shared" ca="1" si="98"/>
        <v/>
      </c>
      <c r="HUW4" s="408" t="str">
        <f t="shared" ca="1" si="98"/>
        <v/>
      </c>
      <c r="HUX4" s="408" t="str">
        <f t="shared" ca="1" si="98"/>
        <v/>
      </c>
      <c r="HUY4" s="408" t="str">
        <f t="shared" ca="1" si="98"/>
        <v/>
      </c>
      <c r="HUZ4" s="408" t="str">
        <f t="shared" ca="1" si="98"/>
        <v/>
      </c>
      <c r="HVA4" s="408" t="str">
        <f t="shared" ca="1" si="98"/>
        <v/>
      </c>
      <c r="HVB4" s="408" t="str">
        <f t="shared" ca="1" si="98"/>
        <v/>
      </c>
      <c r="HVC4" s="408" t="str">
        <f t="shared" ca="1" si="98"/>
        <v/>
      </c>
      <c r="HVD4" s="408" t="str">
        <f t="shared" ca="1" si="98"/>
        <v/>
      </c>
      <c r="HVE4" s="408" t="str">
        <f t="shared" ca="1" si="98"/>
        <v/>
      </c>
      <c r="HVF4" s="408" t="str">
        <f t="shared" ca="1" si="98"/>
        <v/>
      </c>
      <c r="HVG4" s="408" t="str">
        <f t="shared" ca="1" si="98"/>
        <v/>
      </c>
      <c r="HVH4" s="408" t="str">
        <f t="shared" ca="1" si="98"/>
        <v/>
      </c>
      <c r="HVI4" s="408" t="str">
        <f t="shared" ca="1" si="98"/>
        <v/>
      </c>
      <c r="HVJ4" s="408" t="str">
        <f t="shared" ca="1" si="98"/>
        <v/>
      </c>
      <c r="HVK4" s="408" t="str">
        <f t="shared" ca="1" si="98"/>
        <v/>
      </c>
      <c r="HVL4" s="408" t="str">
        <f t="shared" ca="1" si="98"/>
        <v/>
      </c>
      <c r="HVM4" s="408" t="str">
        <f t="shared" ca="1" si="98"/>
        <v/>
      </c>
      <c r="HVN4" s="408" t="str">
        <f t="shared" ca="1" si="98"/>
        <v/>
      </c>
      <c r="HVO4" s="408" t="str">
        <f t="shared" ca="1" si="98"/>
        <v/>
      </c>
      <c r="HVP4" s="408" t="str">
        <f t="shared" ca="1" si="98"/>
        <v/>
      </c>
      <c r="HVQ4" s="408" t="str">
        <f t="shared" ca="1" si="98"/>
        <v/>
      </c>
      <c r="HVR4" s="408" t="str">
        <f t="shared" ca="1" si="98"/>
        <v/>
      </c>
      <c r="HVS4" s="408" t="str">
        <f t="shared" ca="1" si="98"/>
        <v/>
      </c>
      <c r="HVT4" s="408" t="str">
        <f t="shared" ca="1" si="98"/>
        <v/>
      </c>
      <c r="HVU4" s="408" t="str">
        <f t="shared" ca="1" si="98"/>
        <v/>
      </c>
      <c r="HVV4" s="408" t="str">
        <f t="shared" ca="1" si="98"/>
        <v/>
      </c>
      <c r="HVW4" s="408" t="str">
        <f t="shared" ca="1" si="98"/>
        <v/>
      </c>
      <c r="HVX4" s="408" t="str">
        <f t="shared" ca="1" si="98"/>
        <v/>
      </c>
      <c r="HVY4" s="408" t="str">
        <f t="shared" ca="1" si="98"/>
        <v/>
      </c>
      <c r="HVZ4" s="408" t="str">
        <f t="shared" ca="1" si="98"/>
        <v/>
      </c>
      <c r="HWA4" s="408" t="str">
        <f t="shared" ca="1" si="98"/>
        <v/>
      </c>
      <c r="HWB4" s="408" t="str">
        <f t="shared" ca="1" si="98"/>
        <v/>
      </c>
      <c r="HWC4" s="408" t="str">
        <f t="shared" ca="1" si="98"/>
        <v/>
      </c>
      <c r="HWD4" s="408" t="str">
        <f t="shared" ca="1" si="98"/>
        <v/>
      </c>
      <c r="HWE4" s="408" t="str">
        <f t="shared" ca="1" si="98"/>
        <v/>
      </c>
      <c r="HWF4" s="408" t="str">
        <f t="shared" ca="1" si="98"/>
        <v/>
      </c>
      <c r="HWG4" s="408" t="str">
        <f t="shared" ca="1" si="98"/>
        <v/>
      </c>
      <c r="HWH4" s="408" t="str">
        <f t="shared" ca="1" si="98"/>
        <v/>
      </c>
      <c r="HWI4" s="408" t="str">
        <f t="shared" ca="1" si="98"/>
        <v/>
      </c>
      <c r="HWJ4" s="408" t="str">
        <f t="shared" ca="1" si="98"/>
        <v/>
      </c>
      <c r="HWK4" s="408" t="str">
        <f t="shared" ref="HWK4:HYV4" ca="1" si="99">IFERROR(IF(AND(OFFSET(HWK3,0,-1,1,1)=DATE(YEAR(OFFSET(HWK3,0,-1,1,1)),12,31),
                              OFFSET(HWK3,0,-2,1,1)&lt;&gt;DATE(YEAR(OFFSET(HWK3,0,-1,1,1)),12,31)),
                         "+",""),"")</f>
        <v/>
      </c>
      <c r="HWL4" s="408" t="str">
        <f t="shared" ca="1" si="99"/>
        <v/>
      </c>
      <c r="HWM4" s="408" t="str">
        <f t="shared" ca="1" si="99"/>
        <v/>
      </c>
      <c r="HWN4" s="408" t="str">
        <f t="shared" ca="1" si="99"/>
        <v/>
      </c>
      <c r="HWO4" s="408" t="str">
        <f t="shared" ca="1" si="99"/>
        <v/>
      </c>
      <c r="HWP4" s="408" t="str">
        <f t="shared" ca="1" si="99"/>
        <v/>
      </c>
      <c r="HWQ4" s="408" t="str">
        <f t="shared" ca="1" si="99"/>
        <v/>
      </c>
      <c r="HWR4" s="408" t="str">
        <f t="shared" ca="1" si="99"/>
        <v/>
      </c>
      <c r="HWS4" s="408" t="str">
        <f t="shared" ca="1" si="99"/>
        <v/>
      </c>
      <c r="HWT4" s="408" t="str">
        <f t="shared" ca="1" si="99"/>
        <v/>
      </c>
      <c r="HWU4" s="408" t="str">
        <f t="shared" ca="1" si="99"/>
        <v/>
      </c>
      <c r="HWV4" s="408" t="str">
        <f t="shared" ca="1" si="99"/>
        <v/>
      </c>
      <c r="HWW4" s="408" t="str">
        <f t="shared" ca="1" si="99"/>
        <v/>
      </c>
      <c r="HWX4" s="408" t="str">
        <f t="shared" ca="1" si="99"/>
        <v/>
      </c>
      <c r="HWY4" s="408" t="str">
        <f t="shared" ca="1" si="99"/>
        <v/>
      </c>
      <c r="HWZ4" s="408" t="str">
        <f t="shared" ca="1" si="99"/>
        <v/>
      </c>
      <c r="HXA4" s="408" t="str">
        <f t="shared" ca="1" si="99"/>
        <v/>
      </c>
      <c r="HXB4" s="408" t="str">
        <f t="shared" ca="1" si="99"/>
        <v/>
      </c>
      <c r="HXC4" s="408" t="str">
        <f t="shared" ca="1" si="99"/>
        <v/>
      </c>
      <c r="HXD4" s="408" t="str">
        <f t="shared" ca="1" si="99"/>
        <v/>
      </c>
      <c r="HXE4" s="408" t="str">
        <f t="shared" ca="1" si="99"/>
        <v/>
      </c>
      <c r="HXF4" s="408" t="str">
        <f t="shared" ca="1" si="99"/>
        <v/>
      </c>
      <c r="HXG4" s="408" t="str">
        <f t="shared" ca="1" si="99"/>
        <v/>
      </c>
      <c r="HXH4" s="408" t="str">
        <f t="shared" ca="1" si="99"/>
        <v/>
      </c>
      <c r="HXI4" s="408" t="str">
        <f t="shared" ca="1" si="99"/>
        <v/>
      </c>
      <c r="HXJ4" s="408" t="str">
        <f t="shared" ca="1" si="99"/>
        <v/>
      </c>
      <c r="HXK4" s="408" t="str">
        <f t="shared" ca="1" si="99"/>
        <v/>
      </c>
      <c r="HXL4" s="408" t="str">
        <f t="shared" ca="1" si="99"/>
        <v/>
      </c>
      <c r="HXM4" s="408" t="str">
        <f t="shared" ca="1" si="99"/>
        <v/>
      </c>
      <c r="HXN4" s="408" t="str">
        <f t="shared" ca="1" si="99"/>
        <v/>
      </c>
      <c r="HXO4" s="408" t="str">
        <f t="shared" ca="1" si="99"/>
        <v/>
      </c>
      <c r="HXP4" s="408" t="str">
        <f t="shared" ca="1" si="99"/>
        <v/>
      </c>
      <c r="HXQ4" s="408" t="str">
        <f t="shared" ca="1" si="99"/>
        <v/>
      </c>
      <c r="HXR4" s="408" t="str">
        <f t="shared" ca="1" si="99"/>
        <v/>
      </c>
      <c r="HXS4" s="408" t="str">
        <f t="shared" ca="1" si="99"/>
        <v/>
      </c>
      <c r="HXT4" s="408" t="str">
        <f t="shared" ca="1" si="99"/>
        <v/>
      </c>
      <c r="HXU4" s="408" t="str">
        <f t="shared" ca="1" si="99"/>
        <v/>
      </c>
      <c r="HXV4" s="408" t="str">
        <f t="shared" ca="1" si="99"/>
        <v/>
      </c>
      <c r="HXW4" s="408" t="str">
        <f t="shared" ca="1" si="99"/>
        <v/>
      </c>
      <c r="HXX4" s="408" t="str">
        <f t="shared" ca="1" si="99"/>
        <v/>
      </c>
      <c r="HXY4" s="408" t="str">
        <f t="shared" ca="1" si="99"/>
        <v/>
      </c>
      <c r="HXZ4" s="408" t="str">
        <f t="shared" ca="1" si="99"/>
        <v/>
      </c>
      <c r="HYA4" s="408" t="str">
        <f t="shared" ca="1" si="99"/>
        <v/>
      </c>
      <c r="HYB4" s="408" t="str">
        <f t="shared" ca="1" si="99"/>
        <v/>
      </c>
      <c r="HYC4" s="408" t="str">
        <f t="shared" ca="1" si="99"/>
        <v/>
      </c>
      <c r="HYD4" s="408" t="str">
        <f t="shared" ca="1" si="99"/>
        <v/>
      </c>
      <c r="HYE4" s="408" t="str">
        <f t="shared" ca="1" si="99"/>
        <v/>
      </c>
      <c r="HYF4" s="408" t="str">
        <f t="shared" ca="1" si="99"/>
        <v/>
      </c>
      <c r="HYG4" s="408" t="str">
        <f t="shared" ca="1" si="99"/>
        <v/>
      </c>
      <c r="HYH4" s="408" t="str">
        <f t="shared" ca="1" si="99"/>
        <v/>
      </c>
      <c r="HYI4" s="408" t="str">
        <f t="shared" ca="1" si="99"/>
        <v/>
      </c>
      <c r="HYJ4" s="408" t="str">
        <f t="shared" ca="1" si="99"/>
        <v/>
      </c>
      <c r="HYK4" s="408" t="str">
        <f t="shared" ca="1" si="99"/>
        <v/>
      </c>
      <c r="HYL4" s="408" t="str">
        <f t="shared" ca="1" si="99"/>
        <v/>
      </c>
      <c r="HYM4" s="408" t="str">
        <f t="shared" ca="1" si="99"/>
        <v/>
      </c>
      <c r="HYN4" s="408" t="str">
        <f t="shared" ca="1" si="99"/>
        <v/>
      </c>
      <c r="HYO4" s="408" t="str">
        <f t="shared" ca="1" si="99"/>
        <v/>
      </c>
      <c r="HYP4" s="408" t="str">
        <f t="shared" ca="1" si="99"/>
        <v/>
      </c>
      <c r="HYQ4" s="408" t="str">
        <f t="shared" ca="1" si="99"/>
        <v/>
      </c>
      <c r="HYR4" s="408" t="str">
        <f t="shared" ca="1" si="99"/>
        <v/>
      </c>
      <c r="HYS4" s="408" t="str">
        <f t="shared" ca="1" si="99"/>
        <v/>
      </c>
      <c r="HYT4" s="408" t="str">
        <f t="shared" ca="1" si="99"/>
        <v/>
      </c>
      <c r="HYU4" s="408" t="str">
        <f t="shared" ca="1" si="99"/>
        <v/>
      </c>
      <c r="HYV4" s="408" t="str">
        <f t="shared" ca="1" si="99"/>
        <v/>
      </c>
      <c r="HYW4" s="408" t="str">
        <f t="shared" ref="HYW4:IBH4" ca="1" si="100">IFERROR(IF(AND(OFFSET(HYW3,0,-1,1,1)=DATE(YEAR(OFFSET(HYW3,0,-1,1,1)),12,31),
                              OFFSET(HYW3,0,-2,1,1)&lt;&gt;DATE(YEAR(OFFSET(HYW3,0,-1,1,1)),12,31)),
                         "+",""),"")</f>
        <v/>
      </c>
      <c r="HYX4" s="408" t="str">
        <f t="shared" ca="1" si="100"/>
        <v/>
      </c>
      <c r="HYY4" s="408" t="str">
        <f t="shared" ca="1" si="100"/>
        <v/>
      </c>
      <c r="HYZ4" s="408" t="str">
        <f t="shared" ca="1" si="100"/>
        <v/>
      </c>
      <c r="HZA4" s="408" t="str">
        <f t="shared" ca="1" si="100"/>
        <v/>
      </c>
      <c r="HZB4" s="408" t="str">
        <f t="shared" ca="1" si="100"/>
        <v/>
      </c>
      <c r="HZC4" s="408" t="str">
        <f t="shared" ca="1" si="100"/>
        <v/>
      </c>
      <c r="HZD4" s="408" t="str">
        <f t="shared" ca="1" si="100"/>
        <v/>
      </c>
      <c r="HZE4" s="408" t="str">
        <f t="shared" ca="1" si="100"/>
        <v/>
      </c>
      <c r="HZF4" s="408" t="str">
        <f t="shared" ca="1" si="100"/>
        <v/>
      </c>
      <c r="HZG4" s="408" t="str">
        <f t="shared" ca="1" si="100"/>
        <v/>
      </c>
      <c r="HZH4" s="408" t="str">
        <f t="shared" ca="1" si="100"/>
        <v/>
      </c>
      <c r="HZI4" s="408" t="str">
        <f t="shared" ca="1" si="100"/>
        <v/>
      </c>
      <c r="HZJ4" s="408" t="str">
        <f t="shared" ca="1" si="100"/>
        <v/>
      </c>
      <c r="HZK4" s="408" t="str">
        <f t="shared" ca="1" si="100"/>
        <v/>
      </c>
      <c r="HZL4" s="408" t="str">
        <f t="shared" ca="1" si="100"/>
        <v/>
      </c>
      <c r="HZM4" s="408" t="str">
        <f t="shared" ca="1" si="100"/>
        <v/>
      </c>
      <c r="HZN4" s="408" t="str">
        <f t="shared" ca="1" si="100"/>
        <v/>
      </c>
      <c r="HZO4" s="408" t="str">
        <f t="shared" ca="1" si="100"/>
        <v/>
      </c>
      <c r="HZP4" s="408" t="str">
        <f t="shared" ca="1" si="100"/>
        <v/>
      </c>
      <c r="HZQ4" s="408" t="str">
        <f t="shared" ca="1" si="100"/>
        <v/>
      </c>
      <c r="HZR4" s="408" t="str">
        <f t="shared" ca="1" si="100"/>
        <v/>
      </c>
      <c r="HZS4" s="408" t="str">
        <f t="shared" ca="1" si="100"/>
        <v/>
      </c>
      <c r="HZT4" s="408" t="str">
        <f t="shared" ca="1" si="100"/>
        <v/>
      </c>
      <c r="HZU4" s="408" t="str">
        <f t="shared" ca="1" si="100"/>
        <v/>
      </c>
      <c r="HZV4" s="408" t="str">
        <f t="shared" ca="1" si="100"/>
        <v/>
      </c>
      <c r="HZW4" s="408" t="str">
        <f t="shared" ca="1" si="100"/>
        <v/>
      </c>
      <c r="HZX4" s="408" t="str">
        <f t="shared" ca="1" si="100"/>
        <v/>
      </c>
      <c r="HZY4" s="408" t="str">
        <f t="shared" ca="1" si="100"/>
        <v/>
      </c>
      <c r="HZZ4" s="408" t="str">
        <f t="shared" ca="1" si="100"/>
        <v/>
      </c>
      <c r="IAA4" s="408" t="str">
        <f t="shared" ca="1" si="100"/>
        <v/>
      </c>
      <c r="IAB4" s="408" t="str">
        <f t="shared" ca="1" si="100"/>
        <v/>
      </c>
      <c r="IAC4" s="408" t="str">
        <f t="shared" ca="1" si="100"/>
        <v/>
      </c>
      <c r="IAD4" s="408" t="str">
        <f t="shared" ca="1" si="100"/>
        <v/>
      </c>
      <c r="IAE4" s="408" t="str">
        <f t="shared" ca="1" si="100"/>
        <v/>
      </c>
      <c r="IAF4" s="408" t="str">
        <f t="shared" ca="1" si="100"/>
        <v/>
      </c>
      <c r="IAG4" s="408" t="str">
        <f t="shared" ca="1" si="100"/>
        <v/>
      </c>
      <c r="IAH4" s="408" t="str">
        <f t="shared" ca="1" si="100"/>
        <v/>
      </c>
      <c r="IAI4" s="408" t="str">
        <f t="shared" ca="1" si="100"/>
        <v/>
      </c>
      <c r="IAJ4" s="408" t="str">
        <f t="shared" ca="1" si="100"/>
        <v/>
      </c>
      <c r="IAK4" s="408" t="str">
        <f t="shared" ca="1" si="100"/>
        <v/>
      </c>
      <c r="IAL4" s="408" t="str">
        <f t="shared" ca="1" si="100"/>
        <v/>
      </c>
      <c r="IAM4" s="408" t="str">
        <f t="shared" ca="1" si="100"/>
        <v/>
      </c>
      <c r="IAN4" s="408" t="str">
        <f t="shared" ca="1" si="100"/>
        <v/>
      </c>
      <c r="IAO4" s="408" t="str">
        <f t="shared" ca="1" si="100"/>
        <v/>
      </c>
      <c r="IAP4" s="408" t="str">
        <f t="shared" ca="1" si="100"/>
        <v/>
      </c>
      <c r="IAQ4" s="408" t="str">
        <f t="shared" ca="1" si="100"/>
        <v/>
      </c>
      <c r="IAR4" s="408" t="str">
        <f t="shared" ca="1" si="100"/>
        <v/>
      </c>
      <c r="IAS4" s="408" t="str">
        <f t="shared" ca="1" si="100"/>
        <v/>
      </c>
      <c r="IAT4" s="408" t="str">
        <f t="shared" ca="1" si="100"/>
        <v/>
      </c>
      <c r="IAU4" s="408" t="str">
        <f t="shared" ca="1" si="100"/>
        <v/>
      </c>
      <c r="IAV4" s="408" t="str">
        <f t="shared" ca="1" si="100"/>
        <v/>
      </c>
      <c r="IAW4" s="408" t="str">
        <f t="shared" ca="1" si="100"/>
        <v/>
      </c>
      <c r="IAX4" s="408" t="str">
        <f t="shared" ca="1" si="100"/>
        <v/>
      </c>
      <c r="IAY4" s="408" t="str">
        <f t="shared" ca="1" si="100"/>
        <v/>
      </c>
      <c r="IAZ4" s="408" t="str">
        <f t="shared" ca="1" si="100"/>
        <v/>
      </c>
      <c r="IBA4" s="408" t="str">
        <f t="shared" ca="1" si="100"/>
        <v/>
      </c>
      <c r="IBB4" s="408" t="str">
        <f t="shared" ca="1" si="100"/>
        <v/>
      </c>
      <c r="IBC4" s="408" t="str">
        <f t="shared" ca="1" si="100"/>
        <v/>
      </c>
      <c r="IBD4" s="408" t="str">
        <f t="shared" ca="1" si="100"/>
        <v/>
      </c>
      <c r="IBE4" s="408" t="str">
        <f t="shared" ca="1" si="100"/>
        <v/>
      </c>
      <c r="IBF4" s="408" t="str">
        <f t="shared" ca="1" si="100"/>
        <v/>
      </c>
      <c r="IBG4" s="408" t="str">
        <f t="shared" ca="1" si="100"/>
        <v/>
      </c>
      <c r="IBH4" s="408" t="str">
        <f t="shared" ca="1" si="100"/>
        <v/>
      </c>
      <c r="IBI4" s="408" t="str">
        <f t="shared" ref="IBI4:IDT4" ca="1" si="101">IFERROR(IF(AND(OFFSET(IBI3,0,-1,1,1)=DATE(YEAR(OFFSET(IBI3,0,-1,1,1)),12,31),
                              OFFSET(IBI3,0,-2,1,1)&lt;&gt;DATE(YEAR(OFFSET(IBI3,0,-1,1,1)),12,31)),
                         "+",""),"")</f>
        <v/>
      </c>
      <c r="IBJ4" s="408" t="str">
        <f t="shared" ca="1" si="101"/>
        <v/>
      </c>
      <c r="IBK4" s="408" t="str">
        <f t="shared" ca="1" si="101"/>
        <v/>
      </c>
      <c r="IBL4" s="408" t="str">
        <f t="shared" ca="1" si="101"/>
        <v/>
      </c>
      <c r="IBM4" s="408" t="str">
        <f t="shared" ca="1" si="101"/>
        <v/>
      </c>
      <c r="IBN4" s="408" t="str">
        <f t="shared" ca="1" si="101"/>
        <v/>
      </c>
      <c r="IBO4" s="408" t="str">
        <f t="shared" ca="1" si="101"/>
        <v/>
      </c>
      <c r="IBP4" s="408" t="str">
        <f t="shared" ca="1" si="101"/>
        <v/>
      </c>
      <c r="IBQ4" s="408" t="str">
        <f t="shared" ca="1" si="101"/>
        <v/>
      </c>
      <c r="IBR4" s="408" t="str">
        <f t="shared" ca="1" si="101"/>
        <v/>
      </c>
      <c r="IBS4" s="408" t="str">
        <f t="shared" ca="1" si="101"/>
        <v/>
      </c>
      <c r="IBT4" s="408" t="str">
        <f t="shared" ca="1" si="101"/>
        <v/>
      </c>
      <c r="IBU4" s="408" t="str">
        <f t="shared" ca="1" si="101"/>
        <v/>
      </c>
      <c r="IBV4" s="408" t="str">
        <f t="shared" ca="1" si="101"/>
        <v/>
      </c>
      <c r="IBW4" s="408" t="str">
        <f t="shared" ca="1" si="101"/>
        <v/>
      </c>
      <c r="IBX4" s="408" t="str">
        <f t="shared" ca="1" si="101"/>
        <v/>
      </c>
      <c r="IBY4" s="408" t="str">
        <f t="shared" ca="1" si="101"/>
        <v/>
      </c>
      <c r="IBZ4" s="408" t="str">
        <f t="shared" ca="1" si="101"/>
        <v/>
      </c>
      <c r="ICA4" s="408" t="str">
        <f t="shared" ca="1" si="101"/>
        <v/>
      </c>
      <c r="ICB4" s="408" t="str">
        <f t="shared" ca="1" si="101"/>
        <v/>
      </c>
      <c r="ICC4" s="408" t="str">
        <f t="shared" ca="1" si="101"/>
        <v/>
      </c>
      <c r="ICD4" s="408" t="str">
        <f t="shared" ca="1" si="101"/>
        <v/>
      </c>
      <c r="ICE4" s="408" t="str">
        <f t="shared" ca="1" si="101"/>
        <v/>
      </c>
      <c r="ICF4" s="408" t="str">
        <f t="shared" ca="1" si="101"/>
        <v/>
      </c>
      <c r="ICG4" s="408" t="str">
        <f t="shared" ca="1" si="101"/>
        <v/>
      </c>
      <c r="ICH4" s="408" t="str">
        <f t="shared" ca="1" si="101"/>
        <v/>
      </c>
      <c r="ICI4" s="408" t="str">
        <f t="shared" ca="1" si="101"/>
        <v/>
      </c>
      <c r="ICJ4" s="408" t="str">
        <f t="shared" ca="1" si="101"/>
        <v/>
      </c>
      <c r="ICK4" s="408" t="str">
        <f t="shared" ca="1" si="101"/>
        <v/>
      </c>
      <c r="ICL4" s="408" t="str">
        <f t="shared" ca="1" si="101"/>
        <v/>
      </c>
      <c r="ICM4" s="408" t="str">
        <f t="shared" ca="1" si="101"/>
        <v/>
      </c>
      <c r="ICN4" s="408" t="str">
        <f t="shared" ca="1" si="101"/>
        <v/>
      </c>
      <c r="ICO4" s="408" t="str">
        <f t="shared" ca="1" si="101"/>
        <v/>
      </c>
      <c r="ICP4" s="408" t="str">
        <f t="shared" ca="1" si="101"/>
        <v/>
      </c>
      <c r="ICQ4" s="408" t="str">
        <f t="shared" ca="1" si="101"/>
        <v/>
      </c>
      <c r="ICR4" s="408" t="str">
        <f t="shared" ca="1" si="101"/>
        <v/>
      </c>
      <c r="ICS4" s="408" t="str">
        <f t="shared" ca="1" si="101"/>
        <v/>
      </c>
      <c r="ICT4" s="408" t="str">
        <f t="shared" ca="1" si="101"/>
        <v/>
      </c>
      <c r="ICU4" s="408" t="str">
        <f t="shared" ca="1" si="101"/>
        <v/>
      </c>
      <c r="ICV4" s="408" t="str">
        <f t="shared" ca="1" si="101"/>
        <v/>
      </c>
      <c r="ICW4" s="408" t="str">
        <f t="shared" ca="1" si="101"/>
        <v/>
      </c>
      <c r="ICX4" s="408" t="str">
        <f t="shared" ca="1" si="101"/>
        <v/>
      </c>
      <c r="ICY4" s="408" t="str">
        <f t="shared" ca="1" si="101"/>
        <v/>
      </c>
      <c r="ICZ4" s="408" t="str">
        <f t="shared" ca="1" si="101"/>
        <v/>
      </c>
      <c r="IDA4" s="408" t="str">
        <f t="shared" ca="1" si="101"/>
        <v/>
      </c>
      <c r="IDB4" s="408" t="str">
        <f t="shared" ca="1" si="101"/>
        <v/>
      </c>
      <c r="IDC4" s="408" t="str">
        <f t="shared" ca="1" si="101"/>
        <v/>
      </c>
      <c r="IDD4" s="408" t="str">
        <f t="shared" ca="1" si="101"/>
        <v/>
      </c>
      <c r="IDE4" s="408" t="str">
        <f t="shared" ca="1" si="101"/>
        <v/>
      </c>
      <c r="IDF4" s="408" t="str">
        <f t="shared" ca="1" si="101"/>
        <v/>
      </c>
      <c r="IDG4" s="408" t="str">
        <f t="shared" ca="1" si="101"/>
        <v/>
      </c>
      <c r="IDH4" s="408" t="str">
        <f t="shared" ca="1" si="101"/>
        <v/>
      </c>
      <c r="IDI4" s="408" t="str">
        <f t="shared" ca="1" si="101"/>
        <v/>
      </c>
      <c r="IDJ4" s="408" t="str">
        <f t="shared" ca="1" si="101"/>
        <v/>
      </c>
      <c r="IDK4" s="408" t="str">
        <f t="shared" ca="1" si="101"/>
        <v/>
      </c>
      <c r="IDL4" s="408" t="str">
        <f t="shared" ca="1" si="101"/>
        <v/>
      </c>
      <c r="IDM4" s="408" t="str">
        <f t="shared" ca="1" si="101"/>
        <v/>
      </c>
      <c r="IDN4" s="408" t="str">
        <f t="shared" ca="1" si="101"/>
        <v/>
      </c>
      <c r="IDO4" s="408" t="str">
        <f t="shared" ca="1" si="101"/>
        <v/>
      </c>
      <c r="IDP4" s="408" t="str">
        <f t="shared" ca="1" si="101"/>
        <v/>
      </c>
      <c r="IDQ4" s="408" t="str">
        <f t="shared" ca="1" si="101"/>
        <v/>
      </c>
      <c r="IDR4" s="408" t="str">
        <f t="shared" ca="1" si="101"/>
        <v/>
      </c>
      <c r="IDS4" s="408" t="str">
        <f t="shared" ca="1" si="101"/>
        <v/>
      </c>
      <c r="IDT4" s="408" t="str">
        <f t="shared" ca="1" si="101"/>
        <v/>
      </c>
      <c r="IDU4" s="408" t="str">
        <f t="shared" ref="IDU4:IGF4" ca="1" si="102">IFERROR(IF(AND(OFFSET(IDU3,0,-1,1,1)=DATE(YEAR(OFFSET(IDU3,0,-1,1,1)),12,31),
                              OFFSET(IDU3,0,-2,1,1)&lt;&gt;DATE(YEAR(OFFSET(IDU3,0,-1,1,1)),12,31)),
                         "+",""),"")</f>
        <v/>
      </c>
      <c r="IDV4" s="408" t="str">
        <f t="shared" ca="1" si="102"/>
        <v/>
      </c>
      <c r="IDW4" s="408" t="str">
        <f t="shared" ca="1" si="102"/>
        <v/>
      </c>
      <c r="IDX4" s="408" t="str">
        <f t="shared" ca="1" si="102"/>
        <v/>
      </c>
      <c r="IDY4" s="408" t="str">
        <f t="shared" ca="1" si="102"/>
        <v/>
      </c>
      <c r="IDZ4" s="408" t="str">
        <f t="shared" ca="1" si="102"/>
        <v/>
      </c>
      <c r="IEA4" s="408" t="str">
        <f t="shared" ca="1" si="102"/>
        <v/>
      </c>
      <c r="IEB4" s="408" t="str">
        <f t="shared" ca="1" si="102"/>
        <v/>
      </c>
      <c r="IEC4" s="408" t="str">
        <f t="shared" ca="1" si="102"/>
        <v/>
      </c>
      <c r="IED4" s="408" t="str">
        <f t="shared" ca="1" si="102"/>
        <v/>
      </c>
      <c r="IEE4" s="408" t="str">
        <f t="shared" ca="1" si="102"/>
        <v/>
      </c>
      <c r="IEF4" s="408" t="str">
        <f t="shared" ca="1" si="102"/>
        <v/>
      </c>
      <c r="IEG4" s="408" t="str">
        <f t="shared" ca="1" si="102"/>
        <v/>
      </c>
      <c r="IEH4" s="408" t="str">
        <f t="shared" ca="1" si="102"/>
        <v/>
      </c>
      <c r="IEI4" s="408" t="str">
        <f t="shared" ca="1" si="102"/>
        <v/>
      </c>
      <c r="IEJ4" s="408" t="str">
        <f t="shared" ca="1" si="102"/>
        <v/>
      </c>
      <c r="IEK4" s="408" t="str">
        <f t="shared" ca="1" si="102"/>
        <v/>
      </c>
      <c r="IEL4" s="408" t="str">
        <f t="shared" ca="1" si="102"/>
        <v/>
      </c>
      <c r="IEM4" s="408" t="str">
        <f t="shared" ca="1" si="102"/>
        <v/>
      </c>
      <c r="IEN4" s="408" t="str">
        <f t="shared" ca="1" si="102"/>
        <v/>
      </c>
      <c r="IEO4" s="408" t="str">
        <f t="shared" ca="1" si="102"/>
        <v/>
      </c>
      <c r="IEP4" s="408" t="str">
        <f t="shared" ca="1" si="102"/>
        <v/>
      </c>
      <c r="IEQ4" s="408" t="str">
        <f t="shared" ca="1" si="102"/>
        <v/>
      </c>
      <c r="IER4" s="408" t="str">
        <f t="shared" ca="1" si="102"/>
        <v/>
      </c>
      <c r="IES4" s="408" t="str">
        <f t="shared" ca="1" si="102"/>
        <v/>
      </c>
      <c r="IET4" s="408" t="str">
        <f t="shared" ca="1" si="102"/>
        <v/>
      </c>
      <c r="IEU4" s="408" t="str">
        <f t="shared" ca="1" si="102"/>
        <v/>
      </c>
      <c r="IEV4" s="408" t="str">
        <f t="shared" ca="1" si="102"/>
        <v/>
      </c>
      <c r="IEW4" s="408" t="str">
        <f t="shared" ca="1" si="102"/>
        <v/>
      </c>
      <c r="IEX4" s="408" t="str">
        <f t="shared" ca="1" si="102"/>
        <v/>
      </c>
      <c r="IEY4" s="408" t="str">
        <f t="shared" ca="1" si="102"/>
        <v/>
      </c>
      <c r="IEZ4" s="408" t="str">
        <f t="shared" ca="1" si="102"/>
        <v/>
      </c>
      <c r="IFA4" s="408" t="str">
        <f t="shared" ca="1" si="102"/>
        <v/>
      </c>
      <c r="IFB4" s="408" t="str">
        <f t="shared" ca="1" si="102"/>
        <v/>
      </c>
      <c r="IFC4" s="408" t="str">
        <f t="shared" ca="1" si="102"/>
        <v/>
      </c>
      <c r="IFD4" s="408" t="str">
        <f t="shared" ca="1" si="102"/>
        <v/>
      </c>
      <c r="IFE4" s="408" t="str">
        <f t="shared" ca="1" si="102"/>
        <v/>
      </c>
      <c r="IFF4" s="408" t="str">
        <f t="shared" ca="1" si="102"/>
        <v/>
      </c>
      <c r="IFG4" s="408" t="str">
        <f t="shared" ca="1" si="102"/>
        <v/>
      </c>
      <c r="IFH4" s="408" t="str">
        <f t="shared" ca="1" si="102"/>
        <v/>
      </c>
      <c r="IFI4" s="408" t="str">
        <f t="shared" ca="1" si="102"/>
        <v/>
      </c>
      <c r="IFJ4" s="408" t="str">
        <f t="shared" ca="1" si="102"/>
        <v/>
      </c>
      <c r="IFK4" s="408" t="str">
        <f t="shared" ca="1" si="102"/>
        <v/>
      </c>
      <c r="IFL4" s="408" t="str">
        <f t="shared" ca="1" si="102"/>
        <v/>
      </c>
      <c r="IFM4" s="408" t="str">
        <f t="shared" ca="1" si="102"/>
        <v/>
      </c>
      <c r="IFN4" s="408" t="str">
        <f t="shared" ca="1" si="102"/>
        <v/>
      </c>
      <c r="IFO4" s="408" t="str">
        <f t="shared" ca="1" si="102"/>
        <v/>
      </c>
      <c r="IFP4" s="408" t="str">
        <f t="shared" ca="1" si="102"/>
        <v/>
      </c>
      <c r="IFQ4" s="408" t="str">
        <f t="shared" ca="1" si="102"/>
        <v/>
      </c>
      <c r="IFR4" s="408" t="str">
        <f t="shared" ca="1" si="102"/>
        <v/>
      </c>
      <c r="IFS4" s="408" t="str">
        <f t="shared" ca="1" si="102"/>
        <v/>
      </c>
      <c r="IFT4" s="408" t="str">
        <f t="shared" ca="1" si="102"/>
        <v/>
      </c>
      <c r="IFU4" s="408" t="str">
        <f t="shared" ca="1" si="102"/>
        <v/>
      </c>
      <c r="IFV4" s="408" t="str">
        <f t="shared" ca="1" si="102"/>
        <v/>
      </c>
      <c r="IFW4" s="408" t="str">
        <f t="shared" ca="1" si="102"/>
        <v/>
      </c>
      <c r="IFX4" s="408" t="str">
        <f t="shared" ca="1" si="102"/>
        <v/>
      </c>
      <c r="IFY4" s="408" t="str">
        <f t="shared" ca="1" si="102"/>
        <v/>
      </c>
      <c r="IFZ4" s="408" t="str">
        <f t="shared" ca="1" si="102"/>
        <v/>
      </c>
      <c r="IGA4" s="408" t="str">
        <f t="shared" ca="1" si="102"/>
        <v/>
      </c>
      <c r="IGB4" s="408" t="str">
        <f t="shared" ca="1" si="102"/>
        <v/>
      </c>
      <c r="IGC4" s="408" t="str">
        <f t="shared" ca="1" si="102"/>
        <v/>
      </c>
      <c r="IGD4" s="408" t="str">
        <f t="shared" ca="1" si="102"/>
        <v/>
      </c>
      <c r="IGE4" s="408" t="str">
        <f t="shared" ca="1" si="102"/>
        <v/>
      </c>
      <c r="IGF4" s="408" t="str">
        <f t="shared" ca="1" si="102"/>
        <v/>
      </c>
      <c r="IGG4" s="408" t="str">
        <f t="shared" ref="IGG4:IIR4" ca="1" si="103">IFERROR(IF(AND(OFFSET(IGG3,0,-1,1,1)=DATE(YEAR(OFFSET(IGG3,0,-1,1,1)),12,31),
                              OFFSET(IGG3,0,-2,1,1)&lt;&gt;DATE(YEAR(OFFSET(IGG3,0,-1,1,1)),12,31)),
                         "+",""),"")</f>
        <v/>
      </c>
      <c r="IGH4" s="408" t="str">
        <f t="shared" ca="1" si="103"/>
        <v/>
      </c>
      <c r="IGI4" s="408" t="str">
        <f t="shared" ca="1" si="103"/>
        <v/>
      </c>
      <c r="IGJ4" s="408" t="str">
        <f t="shared" ca="1" si="103"/>
        <v/>
      </c>
      <c r="IGK4" s="408" t="str">
        <f t="shared" ca="1" si="103"/>
        <v/>
      </c>
      <c r="IGL4" s="408" t="str">
        <f t="shared" ca="1" si="103"/>
        <v/>
      </c>
      <c r="IGM4" s="408" t="str">
        <f t="shared" ca="1" si="103"/>
        <v/>
      </c>
      <c r="IGN4" s="408" t="str">
        <f t="shared" ca="1" si="103"/>
        <v/>
      </c>
      <c r="IGO4" s="408" t="str">
        <f t="shared" ca="1" si="103"/>
        <v/>
      </c>
      <c r="IGP4" s="408" t="str">
        <f t="shared" ca="1" si="103"/>
        <v/>
      </c>
      <c r="IGQ4" s="408" t="str">
        <f t="shared" ca="1" si="103"/>
        <v/>
      </c>
      <c r="IGR4" s="408" t="str">
        <f t="shared" ca="1" si="103"/>
        <v/>
      </c>
      <c r="IGS4" s="408" t="str">
        <f t="shared" ca="1" si="103"/>
        <v/>
      </c>
      <c r="IGT4" s="408" t="str">
        <f t="shared" ca="1" si="103"/>
        <v/>
      </c>
      <c r="IGU4" s="408" t="str">
        <f t="shared" ca="1" si="103"/>
        <v/>
      </c>
      <c r="IGV4" s="408" t="str">
        <f t="shared" ca="1" si="103"/>
        <v/>
      </c>
      <c r="IGW4" s="408" t="str">
        <f t="shared" ca="1" si="103"/>
        <v/>
      </c>
      <c r="IGX4" s="408" t="str">
        <f t="shared" ca="1" si="103"/>
        <v/>
      </c>
      <c r="IGY4" s="408" t="str">
        <f t="shared" ca="1" si="103"/>
        <v/>
      </c>
      <c r="IGZ4" s="408" t="str">
        <f t="shared" ca="1" si="103"/>
        <v/>
      </c>
      <c r="IHA4" s="408" t="str">
        <f t="shared" ca="1" si="103"/>
        <v/>
      </c>
      <c r="IHB4" s="408" t="str">
        <f t="shared" ca="1" si="103"/>
        <v/>
      </c>
      <c r="IHC4" s="408" t="str">
        <f t="shared" ca="1" si="103"/>
        <v/>
      </c>
      <c r="IHD4" s="408" t="str">
        <f t="shared" ca="1" si="103"/>
        <v/>
      </c>
      <c r="IHE4" s="408" t="str">
        <f t="shared" ca="1" si="103"/>
        <v/>
      </c>
      <c r="IHF4" s="408" t="str">
        <f t="shared" ca="1" si="103"/>
        <v/>
      </c>
      <c r="IHG4" s="408" t="str">
        <f t="shared" ca="1" si="103"/>
        <v/>
      </c>
      <c r="IHH4" s="408" t="str">
        <f t="shared" ca="1" si="103"/>
        <v/>
      </c>
      <c r="IHI4" s="408" t="str">
        <f t="shared" ca="1" si="103"/>
        <v/>
      </c>
      <c r="IHJ4" s="408" t="str">
        <f t="shared" ca="1" si="103"/>
        <v/>
      </c>
      <c r="IHK4" s="408" t="str">
        <f t="shared" ca="1" si="103"/>
        <v/>
      </c>
      <c r="IHL4" s="408" t="str">
        <f t="shared" ca="1" si="103"/>
        <v/>
      </c>
      <c r="IHM4" s="408" t="str">
        <f t="shared" ca="1" si="103"/>
        <v/>
      </c>
      <c r="IHN4" s="408" t="str">
        <f t="shared" ca="1" si="103"/>
        <v/>
      </c>
      <c r="IHO4" s="408" t="str">
        <f t="shared" ca="1" si="103"/>
        <v/>
      </c>
      <c r="IHP4" s="408" t="str">
        <f t="shared" ca="1" si="103"/>
        <v/>
      </c>
      <c r="IHQ4" s="408" t="str">
        <f t="shared" ca="1" si="103"/>
        <v/>
      </c>
      <c r="IHR4" s="408" t="str">
        <f t="shared" ca="1" si="103"/>
        <v/>
      </c>
      <c r="IHS4" s="408" t="str">
        <f t="shared" ca="1" si="103"/>
        <v/>
      </c>
      <c r="IHT4" s="408" t="str">
        <f t="shared" ca="1" si="103"/>
        <v/>
      </c>
      <c r="IHU4" s="408" t="str">
        <f t="shared" ca="1" si="103"/>
        <v/>
      </c>
      <c r="IHV4" s="408" t="str">
        <f t="shared" ca="1" si="103"/>
        <v/>
      </c>
      <c r="IHW4" s="408" t="str">
        <f t="shared" ca="1" si="103"/>
        <v/>
      </c>
      <c r="IHX4" s="408" t="str">
        <f t="shared" ca="1" si="103"/>
        <v/>
      </c>
      <c r="IHY4" s="408" t="str">
        <f t="shared" ca="1" si="103"/>
        <v/>
      </c>
      <c r="IHZ4" s="408" t="str">
        <f t="shared" ca="1" si="103"/>
        <v/>
      </c>
      <c r="IIA4" s="408" t="str">
        <f t="shared" ca="1" si="103"/>
        <v/>
      </c>
      <c r="IIB4" s="408" t="str">
        <f t="shared" ca="1" si="103"/>
        <v/>
      </c>
      <c r="IIC4" s="408" t="str">
        <f t="shared" ca="1" si="103"/>
        <v/>
      </c>
      <c r="IID4" s="408" t="str">
        <f t="shared" ca="1" si="103"/>
        <v/>
      </c>
      <c r="IIE4" s="408" t="str">
        <f t="shared" ca="1" si="103"/>
        <v/>
      </c>
      <c r="IIF4" s="408" t="str">
        <f t="shared" ca="1" si="103"/>
        <v/>
      </c>
      <c r="IIG4" s="408" t="str">
        <f t="shared" ca="1" si="103"/>
        <v/>
      </c>
      <c r="IIH4" s="408" t="str">
        <f t="shared" ca="1" si="103"/>
        <v/>
      </c>
      <c r="III4" s="408" t="str">
        <f t="shared" ca="1" si="103"/>
        <v/>
      </c>
      <c r="IIJ4" s="408" t="str">
        <f t="shared" ca="1" si="103"/>
        <v/>
      </c>
      <c r="IIK4" s="408" t="str">
        <f t="shared" ca="1" si="103"/>
        <v/>
      </c>
      <c r="IIL4" s="408" t="str">
        <f t="shared" ca="1" si="103"/>
        <v/>
      </c>
      <c r="IIM4" s="408" t="str">
        <f t="shared" ca="1" si="103"/>
        <v/>
      </c>
      <c r="IIN4" s="408" t="str">
        <f t="shared" ca="1" si="103"/>
        <v/>
      </c>
      <c r="IIO4" s="408" t="str">
        <f t="shared" ca="1" si="103"/>
        <v/>
      </c>
      <c r="IIP4" s="408" t="str">
        <f t="shared" ca="1" si="103"/>
        <v/>
      </c>
      <c r="IIQ4" s="408" t="str">
        <f t="shared" ca="1" si="103"/>
        <v/>
      </c>
      <c r="IIR4" s="408" t="str">
        <f t="shared" ca="1" si="103"/>
        <v/>
      </c>
      <c r="IIS4" s="408" t="str">
        <f t="shared" ref="IIS4:ILD4" ca="1" si="104">IFERROR(IF(AND(OFFSET(IIS3,0,-1,1,1)=DATE(YEAR(OFFSET(IIS3,0,-1,1,1)),12,31),
                              OFFSET(IIS3,0,-2,1,1)&lt;&gt;DATE(YEAR(OFFSET(IIS3,0,-1,1,1)),12,31)),
                         "+",""),"")</f>
        <v/>
      </c>
      <c r="IIT4" s="408" t="str">
        <f t="shared" ca="1" si="104"/>
        <v/>
      </c>
      <c r="IIU4" s="408" t="str">
        <f t="shared" ca="1" si="104"/>
        <v/>
      </c>
      <c r="IIV4" s="408" t="str">
        <f t="shared" ca="1" si="104"/>
        <v/>
      </c>
      <c r="IIW4" s="408" t="str">
        <f t="shared" ca="1" si="104"/>
        <v/>
      </c>
      <c r="IIX4" s="408" t="str">
        <f t="shared" ca="1" si="104"/>
        <v/>
      </c>
      <c r="IIY4" s="408" t="str">
        <f t="shared" ca="1" si="104"/>
        <v/>
      </c>
      <c r="IIZ4" s="408" t="str">
        <f t="shared" ca="1" si="104"/>
        <v/>
      </c>
      <c r="IJA4" s="408" t="str">
        <f t="shared" ca="1" si="104"/>
        <v/>
      </c>
      <c r="IJB4" s="408" t="str">
        <f t="shared" ca="1" si="104"/>
        <v/>
      </c>
      <c r="IJC4" s="408" t="str">
        <f t="shared" ca="1" si="104"/>
        <v/>
      </c>
      <c r="IJD4" s="408" t="str">
        <f t="shared" ca="1" si="104"/>
        <v/>
      </c>
      <c r="IJE4" s="408" t="str">
        <f t="shared" ca="1" si="104"/>
        <v/>
      </c>
      <c r="IJF4" s="408" t="str">
        <f t="shared" ca="1" si="104"/>
        <v/>
      </c>
      <c r="IJG4" s="408" t="str">
        <f t="shared" ca="1" si="104"/>
        <v/>
      </c>
      <c r="IJH4" s="408" t="str">
        <f t="shared" ca="1" si="104"/>
        <v/>
      </c>
      <c r="IJI4" s="408" t="str">
        <f t="shared" ca="1" si="104"/>
        <v/>
      </c>
      <c r="IJJ4" s="408" t="str">
        <f t="shared" ca="1" si="104"/>
        <v/>
      </c>
      <c r="IJK4" s="408" t="str">
        <f t="shared" ca="1" si="104"/>
        <v/>
      </c>
      <c r="IJL4" s="408" t="str">
        <f t="shared" ca="1" si="104"/>
        <v/>
      </c>
      <c r="IJM4" s="408" t="str">
        <f t="shared" ca="1" si="104"/>
        <v/>
      </c>
      <c r="IJN4" s="408" t="str">
        <f t="shared" ca="1" si="104"/>
        <v/>
      </c>
      <c r="IJO4" s="408" t="str">
        <f t="shared" ca="1" si="104"/>
        <v/>
      </c>
      <c r="IJP4" s="408" t="str">
        <f t="shared" ca="1" si="104"/>
        <v/>
      </c>
      <c r="IJQ4" s="408" t="str">
        <f t="shared" ca="1" si="104"/>
        <v/>
      </c>
      <c r="IJR4" s="408" t="str">
        <f t="shared" ca="1" si="104"/>
        <v/>
      </c>
      <c r="IJS4" s="408" t="str">
        <f t="shared" ca="1" si="104"/>
        <v/>
      </c>
      <c r="IJT4" s="408" t="str">
        <f t="shared" ca="1" si="104"/>
        <v/>
      </c>
      <c r="IJU4" s="408" t="str">
        <f t="shared" ca="1" si="104"/>
        <v/>
      </c>
      <c r="IJV4" s="408" t="str">
        <f t="shared" ca="1" si="104"/>
        <v/>
      </c>
      <c r="IJW4" s="408" t="str">
        <f t="shared" ca="1" si="104"/>
        <v/>
      </c>
      <c r="IJX4" s="408" t="str">
        <f t="shared" ca="1" si="104"/>
        <v/>
      </c>
      <c r="IJY4" s="408" t="str">
        <f t="shared" ca="1" si="104"/>
        <v/>
      </c>
      <c r="IJZ4" s="408" t="str">
        <f t="shared" ca="1" si="104"/>
        <v/>
      </c>
      <c r="IKA4" s="408" t="str">
        <f t="shared" ca="1" si="104"/>
        <v/>
      </c>
      <c r="IKB4" s="408" t="str">
        <f t="shared" ca="1" si="104"/>
        <v/>
      </c>
      <c r="IKC4" s="408" t="str">
        <f t="shared" ca="1" si="104"/>
        <v/>
      </c>
      <c r="IKD4" s="408" t="str">
        <f t="shared" ca="1" si="104"/>
        <v/>
      </c>
      <c r="IKE4" s="408" t="str">
        <f t="shared" ca="1" si="104"/>
        <v/>
      </c>
      <c r="IKF4" s="408" t="str">
        <f t="shared" ca="1" si="104"/>
        <v/>
      </c>
      <c r="IKG4" s="408" t="str">
        <f t="shared" ca="1" si="104"/>
        <v/>
      </c>
      <c r="IKH4" s="408" t="str">
        <f t="shared" ca="1" si="104"/>
        <v/>
      </c>
      <c r="IKI4" s="408" t="str">
        <f t="shared" ca="1" si="104"/>
        <v/>
      </c>
      <c r="IKJ4" s="408" t="str">
        <f t="shared" ca="1" si="104"/>
        <v/>
      </c>
      <c r="IKK4" s="408" t="str">
        <f t="shared" ca="1" si="104"/>
        <v/>
      </c>
      <c r="IKL4" s="408" t="str">
        <f t="shared" ca="1" si="104"/>
        <v/>
      </c>
      <c r="IKM4" s="408" t="str">
        <f t="shared" ca="1" si="104"/>
        <v/>
      </c>
      <c r="IKN4" s="408" t="str">
        <f t="shared" ca="1" si="104"/>
        <v/>
      </c>
      <c r="IKO4" s="408" t="str">
        <f t="shared" ca="1" si="104"/>
        <v/>
      </c>
      <c r="IKP4" s="408" t="str">
        <f t="shared" ca="1" si="104"/>
        <v/>
      </c>
      <c r="IKQ4" s="408" t="str">
        <f t="shared" ca="1" si="104"/>
        <v/>
      </c>
      <c r="IKR4" s="408" t="str">
        <f t="shared" ca="1" si="104"/>
        <v/>
      </c>
      <c r="IKS4" s="408" t="str">
        <f t="shared" ca="1" si="104"/>
        <v/>
      </c>
      <c r="IKT4" s="408" t="str">
        <f t="shared" ca="1" si="104"/>
        <v/>
      </c>
      <c r="IKU4" s="408" t="str">
        <f t="shared" ca="1" si="104"/>
        <v/>
      </c>
      <c r="IKV4" s="408" t="str">
        <f t="shared" ca="1" si="104"/>
        <v/>
      </c>
      <c r="IKW4" s="408" t="str">
        <f t="shared" ca="1" si="104"/>
        <v/>
      </c>
      <c r="IKX4" s="408" t="str">
        <f t="shared" ca="1" si="104"/>
        <v/>
      </c>
      <c r="IKY4" s="408" t="str">
        <f t="shared" ca="1" si="104"/>
        <v/>
      </c>
      <c r="IKZ4" s="408" t="str">
        <f t="shared" ca="1" si="104"/>
        <v/>
      </c>
      <c r="ILA4" s="408" t="str">
        <f t="shared" ca="1" si="104"/>
        <v/>
      </c>
      <c r="ILB4" s="408" t="str">
        <f t="shared" ca="1" si="104"/>
        <v/>
      </c>
      <c r="ILC4" s="408" t="str">
        <f t="shared" ca="1" si="104"/>
        <v/>
      </c>
      <c r="ILD4" s="408" t="str">
        <f t="shared" ca="1" si="104"/>
        <v/>
      </c>
      <c r="ILE4" s="408" t="str">
        <f t="shared" ref="ILE4:INP4" ca="1" si="105">IFERROR(IF(AND(OFFSET(ILE3,0,-1,1,1)=DATE(YEAR(OFFSET(ILE3,0,-1,1,1)),12,31),
                              OFFSET(ILE3,0,-2,1,1)&lt;&gt;DATE(YEAR(OFFSET(ILE3,0,-1,1,1)),12,31)),
                         "+",""),"")</f>
        <v/>
      </c>
      <c r="ILF4" s="408" t="str">
        <f t="shared" ca="1" si="105"/>
        <v/>
      </c>
      <c r="ILG4" s="408" t="str">
        <f t="shared" ca="1" si="105"/>
        <v/>
      </c>
      <c r="ILH4" s="408" t="str">
        <f t="shared" ca="1" si="105"/>
        <v/>
      </c>
      <c r="ILI4" s="408" t="str">
        <f t="shared" ca="1" si="105"/>
        <v/>
      </c>
      <c r="ILJ4" s="408" t="str">
        <f t="shared" ca="1" si="105"/>
        <v/>
      </c>
      <c r="ILK4" s="408" t="str">
        <f t="shared" ca="1" si="105"/>
        <v/>
      </c>
      <c r="ILL4" s="408" t="str">
        <f t="shared" ca="1" si="105"/>
        <v/>
      </c>
      <c r="ILM4" s="408" t="str">
        <f t="shared" ca="1" si="105"/>
        <v/>
      </c>
      <c r="ILN4" s="408" t="str">
        <f t="shared" ca="1" si="105"/>
        <v/>
      </c>
      <c r="ILO4" s="408" t="str">
        <f t="shared" ca="1" si="105"/>
        <v/>
      </c>
      <c r="ILP4" s="408" t="str">
        <f t="shared" ca="1" si="105"/>
        <v/>
      </c>
      <c r="ILQ4" s="408" t="str">
        <f t="shared" ca="1" si="105"/>
        <v/>
      </c>
      <c r="ILR4" s="408" t="str">
        <f t="shared" ca="1" si="105"/>
        <v/>
      </c>
      <c r="ILS4" s="408" t="str">
        <f t="shared" ca="1" si="105"/>
        <v/>
      </c>
      <c r="ILT4" s="408" t="str">
        <f t="shared" ca="1" si="105"/>
        <v/>
      </c>
      <c r="ILU4" s="408" t="str">
        <f t="shared" ca="1" si="105"/>
        <v/>
      </c>
      <c r="ILV4" s="408" t="str">
        <f t="shared" ca="1" si="105"/>
        <v/>
      </c>
      <c r="ILW4" s="408" t="str">
        <f t="shared" ca="1" si="105"/>
        <v/>
      </c>
      <c r="ILX4" s="408" t="str">
        <f t="shared" ca="1" si="105"/>
        <v/>
      </c>
      <c r="ILY4" s="408" t="str">
        <f t="shared" ca="1" si="105"/>
        <v/>
      </c>
      <c r="ILZ4" s="408" t="str">
        <f t="shared" ca="1" si="105"/>
        <v/>
      </c>
      <c r="IMA4" s="408" t="str">
        <f t="shared" ca="1" si="105"/>
        <v/>
      </c>
      <c r="IMB4" s="408" t="str">
        <f t="shared" ca="1" si="105"/>
        <v/>
      </c>
      <c r="IMC4" s="408" t="str">
        <f t="shared" ca="1" si="105"/>
        <v/>
      </c>
      <c r="IMD4" s="408" t="str">
        <f t="shared" ca="1" si="105"/>
        <v/>
      </c>
      <c r="IME4" s="408" t="str">
        <f t="shared" ca="1" si="105"/>
        <v/>
      </c>
      <c r="IMF4" s="408" t="str">
        <f t="shared" ca="1" si="105"/>
        <v/>
      </c>
      <c r="IMG4" s="408" t="str">
        <f t="shared" ca="1" si="105"/>
        <v/>
      </c>
      <c r="IMH4" s="408" t="str">
        <f t="shared" ca="1" si="105"/>
        <v/>
      </c>
      <c r="IMI4" s="408" t="str">
        <f t="shared" ca="1" si="105"/>
        <v/>
      </c>
      <c r="IMJ4" s="408" t="str">
        <f t="shared" ca="1" si="105"/>
        <v/>
      </c>
      <c r="IMK4" s="408" t="str">
        <f t="shared" ca="1" si="105"/>
        <v/>
      </c>
      <c r="IML4" s="408" t="str">
        <f t="shared" ca="1" si="105"/>
        <v/>
      </c>
      <c r="IMM4" s="408" t="str">
        <f t="shared" ca="1" si="105"/>
        <v/>
      </c>
      <c r="IMN4" s="408" t="str">
        <f t="shared" ca="1" si="105"/>
        <v/>
      </c>
      <c r="IMO4" s="408" t="str">
        <f t="shared" ca="1" si="105"/>
        <v/>
      </c>
      <c r="IMP4" s="408" t="str">
        <f t="shared" ca="1" si="105"/>
        <v/>
      </c>
      <c r="IMQ4" s="408" t="str">
        <f t="shared" ca="1" si="105"/>
        <v/>
      </c>
      <c r="IMR4" s="408" t="str">
        <f t="shared" ca="1" si="105"/>
        <v/>
      </c>
      <c r="IMS4" s="408" t="str">
        <f t="shared" ca="1" si="105"/>
        <v/>
      </c>
      <c r="IMT4" s="408" t="str">
        <f t="shared" ca="1" si="105"/>
        <v/>
      </c>
      <c r="IMU4" s="408" t="str">
        <f t="shared" ca="1" si="105"/>
        <v/>
      </c>
      <c r="IMV4" s="408" t="str">
        <f t="shared" ca="1" si="105"/>
        <v/>
      </c>
      <c r="IMW4" s="408" t="str">
        <f t="shared" ca="1" si="105"/>
        <v/>
      </c>
      <c r="IMX4" s="408" t="str">
        <f t="shared" ca="1" si="105"/>
        <v/>
      </c>
      <c r="IMY4" s="408" t="str">
        <f t="shared" ca="1" si="105"/>
        <v/>
      </c>
      <c r="IMZ4" s="408" t="str">
        <f t="shared" ca="1" si="105"/>
        <v/>
      </c>
      <c r="INA4" s="408" t="str">
        <f t="shared" ca="1" si="105"/>
        <v/>
      </c>
      <c r="INB4" s="408" t="str">
        <f t="shared" ca="1" si="105"/>
        <v/>
      </c>
      <c r="INC4" s="408" t="str">
        <f t="shared" ca="1" si="105"/>
        <v/>
      </c>
      <c r="IND4" s="408" t="str">
        <f t="shared" ca="1" si="105"/>
        <v/>
      </c>
      <c r="INE4" s="408" t="str">
        <f t="shared" ca="1" si="105"/>
        <v/>
      </c>
      <c r="INF4" s="408" t="str">
        <f t="shared" ca="1" si="105"/>
        <v/>
      </c>
      <c r="ING4" s="408" t="str">
        <f t="shared" ca="1" si="105"/>
        <v/>
      </c>
      <c r="INH4" s="408" t="str">
        <f t="shared" ca="1" si="105"/>
        <v/>
      </c>
      <c r="INI4" s="408" t="str">
        <f t="shared" ca="1" si="105"/>
        <v/>
      </c>
      <c r="INJ4" s="408" t="str">
        <f t="shared" ca="1" si="105"/>
        <v/>
      </c>
      <c r="INK4" s="408" t="str">
        <f t="shared" ca="1" si="105"/>
        <v/>
      </c>
      <c r="INL4" s="408" t="str">
        <f t="shared" ca="1" si="105"/>
        <v/>
      </c>
      <c r="INM4" s="408" t="str">
        <f t="shared" ca="1" si="105"/>
        <v/>
      </c>
      <c r="INN4" s="408" t="str">
        <f t="shared" ca="1" si="105"/>
        <v/>
      </c>
      <c r="INO4" s="408" t="str">
        <f t="shared" ca="1" si="105"/>
        <v/>
      </c>
      <c r="INP4" s="408" t="str">
        <f t="shared" ca="1" si="105"/>
        <v/>
      </c>
      <c r="INQ4" s="408" t="str">
        <f t="shared" ref="INQ4:IQB4" ca="1" si="106">IFERROR(IF(AND(OFFSET(INQ3,0,-1,1,1)=DATE(YEAR(OFFSET(INQ3,0,-1,1,1)),12,31),
                              OFFSET(INQ3,0,-2,1,1)&lt;&gt;DATE(YEAR(OFFSET(INQ3,0,-1,1,1)),12,31)),
                         "+",""),"")</f>
        <v/>
      </c>
      <c r="INR4" s="408" t="str">
        <f t="shared" ca="1" si="106"/>
        <v/>
      </c>
      <c r="INS4" s="408" t="str">
        <f t="shared" ca="1" si="106"/>
        <v/>
      </c>
      <c r="INT4" s="408" t="str">
        <f t="shared" ca="1" si="106"/>
        <v/>
      </c>
      <c r="INU4" s="408" t="str">
        <f t="shared" ca="1" si="106"/>
        <v/>
      </c>
      <c r="INV4" s="408" t="str">
        <f t="shared" ca="1" si="106"/>
        <v/>
      </c>
      <c r="INW4" s="408" t="str">
        <f t="shared" ca="1" si="106"/>
        <v/>
      </c>
      <c r="INX4" s="408" t="str">
        <f t="shared" ca="1" si="106"/>
        <v/>
      </c>
      <c r="INY4" s="408" t="str">
        <f t="shared" ca="1" si="106"/>
        <v/>
      </c>
      <c r="INZ4" s="408" t="str">
        <f t="shared" ca="1" si="106"/>
        <v/>
      </c>
      <c r="IOA4" s="408" t="str">
        <f t="shared" ca="1" si="106"/>
        <v/>
      </c>
      <c r="IOB4" s="408" t="str">
        <f t="shared" ca="1" si="106"/>
        <v/>
      </c>
      <c r="IOC4" s="408" t="str">
        <f t="shared" ca="1" si="106"/>
        <v/>
      </c>
      <c r="IOD4" s="408" t="str">
        <f t="shared" ca="1" si="106"/>
        <v/>
      </c>
      <c r="IOE4" s="408" t="str">
        <f t="shared" ca="1" si="106"/>
        <v/>
      </c>
      <c r="IOF4" s="408" t="str">
        <f t="shared" ca="1" si="106"/>
        <v/>
      </c>
      <c r="IOG4" s="408" t="str">
        <f t="shared" ca="1" si="106"/>
        <v/>
      </c>
      <c r="IOH4" s="408" t="str">
        <f t="shared" ca="1" si="106"/>
        <v/>
      </c>
      <c r="IOI4" s="408" t="str">
        <f t="shared" ca="1" si="106"/>
        <v/>
      </c>
      <c r="IOJ4" s="408" t="str">
        <f t="shared" ca="1" si="106"/>
        <v/>
      </c>
      <c r="IOK4" s="408" t="str">
        <f t="shared" ca="1" si="106"/>
        <v/>
      </c>
      <c r="IOL4" s="408" t="str">
        <f t="shared" ca="1" si="106"/>
        <v/>
      </c>
      <c r="IOM4" s="408" t="str">
        <f t="shared" ca="1" si="106"/>
        <v/>
      </c>
      <c r="ION4" s="408" t="str">
        <f t="shared" ca="1" si="106"/>
        <v/>
      </c>
      <c r="IOO4" s="408" t="str">
        <f t="shared" ca="1" si="106"/>
        <v/>
      </c>
      <c r="IOP4" s="408" t="str">
        <f t="shared" ca="1" si="106"/>
        <v/>
      </c>
      <c r="IOQ4" s="408" t="str">
        <f t="shared" ca="1" si="106"/>
        <v/>
      </c>
      <c r="IOR4" s="408" t="str">
        <f t="shared" ca="1" si="106"/>
        <v/>
      </c>
      <c r="IOS4" s="408" t="str">
        <f t="shared" ca="1" si="106"/>
        <v/>
      </c>
      <c r="IOT4" s="408" t="str">
        <f t="shared" ca="1" si="106"/>
        <v/>
      </c>
      <c r="IOU4" s="408" t="str">
        <f t="shared" ca="1" si="106"/>
        <v/>
      </c>
      <c r="IOV4" s="408" t="str">
        <f t="shared" ca="1" si="106"/>
        <v/>
      </c>
      <c r="IOW4" s="408" t="str">
        <f t="shared" ca="1" si="106"/>
        <v/>
      </c>
      <c r="IOX4" s="408" t="str">
        <f t="shared" ca="1" si="106"/>
        <v/>
      </c>
      <c r="IOY4" s="408" t="str">
        <f t="shared" ca="1" si="106"/>
        <v/>
      </c>
      <c r="IOZ4" s="408" t="str">
        <f t="shared" ca="1" si="106"/>
        <v/>
      </c>
      <c r="IPA4" s="408" t="str">
        <f t="shared" ca="1" si="106"/>
        <v/>
      </c>
      <c r="IPB4" s="408" t="str">
        <f t="shared" ca="1" si="106"/>
        <v/>
      </c>
      <c r="IPC4" s="408" t="str">
        <f t="shared" ca="1" si="106"/>
        <v/>
      </c>
      <c r="IPD4" s="408" t="str">
        <f t="shared" ca="1" si="106"/>
        <v/>
      </c>
      <c r="IPE4" s="408" t="str">
        <f t="shared" ca="1" si="106"/>
        <v/>
      </c>
      <c r="IPF4" s="408" t="str">
        <f t="shared" ca="1" si="106"/>
        <v/>
      </c>
      <c r="IPG4" s="408" t="str">
        <f t="shared" ca="1" si="106"/>
        <v/>
      </c>
      <c r="IPH4" s="408" t="str">
        <f t="shared" ca="1" si="106"/>
        <v/>
      </c>
      <c r="IPI4" s="408" t="str">
        <f t="shared" ca="1" si="106"/>
        <v/>
      </c>
      <c r="IPJ4" s="408" t="str">
        <f t="shared" ca="1" si="106"/>
        <v/>
      </c>
      <c r="IPK4" s="408" t="str">
        <f t="shared" ca="1" si="106"/>
        <v/>
      </c>
      <c r="IPL4" s="408" t="str">
        <f t="shared" ca="1" si="106"/>
        <v/>
      </c>
      <c r="IPM4" s="408" t="str">
        <f t="shared" ca="1" si="106"/>
        <v/>
      </c>
      <c r="IPN4" s="408" t="str">
        <f t="shared" ca="1" si="106"/>
        <v/>
      </c>
      <c r="IPO4" s="408" t="str">
        <f t="shared" ca="1" si="106"/>
        <v/>
      </c>
      <c r="IPP4" s="408" t="str">
        <f t="shared" ca="1" si="106"/>
        <v/>
      </c>
      <c r="IPQ4" s="408" t="str">
        <f t="shared" ca="1" si="106"/>
        <v/>
      </c>
      <c r="IPR4" s="408" t="str">
        <f t="shared" ca="1" si="106"/>
        <v/>
      </c>
      <c r="IPS4" s="408" t="str">
        <f t="shared" ca="1" si="106"/>
        <v/>
      </c>
      <c r="IPT4" s="408" t="str">
        <f t="shared" ca="1" si="106"/>
        <v/>
      </c>
      <c r="IPU4" s="408" t="str">
        <f t="shared" ca="1" si="106"/>
        <v/>
      </c>
      <c r="IPV4" s="408" t="str">
        <f t="shared" ca="1" si="106"/>
        <v/>
      </c>
      <c r="IPW4" s="408" t="str">
        <f t="shared" ca="1" si="106"/>
        <v/>
      </c>
      <c r="IPX4" s="408" t="str">
        <f t="shared" ca="1" si="106"/>
        <v/>
      </c>
      <c r="IPY4" s="408" t="str">
        <f t="shared" ca="1" si="106"/>
        <v/>
      </c>
      <c r="IPZ4" s="408" t="str">
        <f t="shared" ca="1" si="106"/>
        <v/>
      </c>
      <c r="IQA4" s="408" t="str">
        <f t="shared" ca="1" si="106"/>
        <v/>
      </c>
      <c r="IQB4" s="408" t="str">
        <f t="shared" ca="1" si="106"/>
        <v/>
      </c>
      <c r="IQC4" s="408" t="str">
        <f t="shared" ref="IQC4:ISN4" ca="1" si="107">IFERROR(IF(AND(OFFSET(IQC3,0,-1,1,1)=DATE(YEAR(OFFSET(IQC3,0,-1,1,1)),12,31),
                              OFFSET(IQC3,0,-2,1,1)&lt;&gt;DATE(YEAR(OFFSET(IQC3,0,-1,1,1)),12,31)),
                         "+",""),"")</f>
        <v/>
      </c>
      <c r="IQD4" s="408" t="str">
        <f t="shared" ca="1" si="107"/>
        <v/>
      </c>
      <c r="IQE4" s="408" t="str">
        <f t="shared" ca="1" si="107"/>
        <v/>
      </c>
      <c r="IQF4" s="408" t="str">
        <f t="shared" ca="1" si="107"/>
        <v/>
      </c>
      <c r="IQG4" s="408" t="str">
        <f t="shared" ca="1" si="107"/>
        <v/>
      </c>
      <c r="IQH4" s="408" t="str">
        <f t="shared" ca="1" si="107"/>
        <v/>
      </c>
      <c r="IQI4" s="408" t="str">
        <f t="shared" ca="1" si="107"/>
        <v/>
      </c>
      <c r="IQJ4" s="408" t="str">
        <f t="shared" ca="1" si="107"/>
        <v/>
      </c>
      <c r="IQK4" s="408" t="str">
        <f t="shared" ca="1" si="107"/>
        <v/>
      </c>
      <c r="IQL4" s="408" t="str">
        <f t="shared" ca="1" si="107"/>
        <v/>
      </c>
      <c r="IQM4" s="408" t="str">
        <f t="shared" ca="1" si="107"/>
        <v/>
      </c>
      <c r="IQN4" s="408" t="str">
        <f t="shared" ca="1" si="107"/>
        <v/>
      </c>
      <c r="IQO4" s="408" t="str">
        <f t="shared" ca="1" si="107"/>
        <v/>
      </c>
      <c r="IQP4" s="408" t="str">
        <f t="shared" ca="1" si="107"/>
        <v/>
      </c>
      <c r="IQQ4" s="408" t="str">
        <f t="shared" ca="1" si="107"/>
        <v/>
      </c>
      <c r="IQR4" s="408" t="str">
        <f t="shared" ca="1" si="107"/>
        <v/>
      </c>
      <c r="IQS4" s="408" t="str">
        <f t="shared" ca="1" si="107"/>
        <v/>
      </c>
      <c r="IQT4" s="408" t="str">
        <f t="shared" ca="1" si="107"/>
        <v/>
      </c>
      <c r="IQU4" s="408" t="str">
        <f t="shared" ca="1" si="107"/>
        <v/>
      </c>
      <c r="IQV4" s="408" t="str">
        <f t="shared" ca="1" si="107"/>
        <v/>
      </c>
      <c r="IQW4" s="408" t="str">
        <f t="shared" ca="1" si="107"/>
        <v/>
      </c>
      <c r="IQX4" s="408" t="str">
        <f t="shared" ca="1" si="107"/>
        <v/>
      </c>
      <c r="IQY4" s="408" t="str">
        <f t="shared" ca="1" si="107"/>
        <v/>
      </c>
      <c r="IQZ4" s="408" t="str">
        <f t="shared" ca="1" si="107"/>
        <v/>
      </c>
      <c r="IRA4" s="408" t="str">
        <f t="shared" ca="1" si="107"/>
        <v/>
      </c>
      <c r="IRB4" s="408" t="str">
        <f t="shared" ca="1" si="107"/>
        <v/>
      </c>
      <c r="IRC4" s="408" t="str">
        <f t="shared" ca="1" si="107"/>
        <v/>
      </c>
      <c r="IRD4" s="408" t="str">
        <f t="shared" ca="1" si="107"/>
        <v/>
      </c>
      <c r="IRE4" s="408" t="str">
        <f t="shared" ca="1" si="107"/>
        <v/>
      </c>
      <c r="IRF4" s="408" t="str">
        <f t="shared" ca="1" si="107"/>
        <v/>
      </c>
      <c r="IRG4" s="408" t="str">
        <f t="shared" ca="1" si="107"/>
        <v/>
      </c>
      <c r="IRH4" s="408" t="str">
        <f t="shared" ca="1" si="107"/>
        <v/>
      </c>
      <c r="IRI4" s="408" t="str">
        <f t="shared" ca="1" si="107"/>
        <v/>
      </c>
      <c r="IRJ4" s="408" t="str">
        <f t="shared" ca="1" si="107"/>
        <v/>
      </c>
      <c r="IRK4" s="408" t="str">
        <f t="shared" ca="1" si="107"/>
        <v/>
      </c>
      <c r="IRL4" s="408" t="str">
        <f t="shared" ca="1" si="107"/>
        <v/>
      </c>
      <c r="IRM4" s="408" t="str">
        <f t="shared" ca="1" si="107"/>
        <v/>
      </c>
      <c r="IRN4" s="408" t="str">
        <f t="shared" ca="1" si="107"/>
        <v/>
      </c>
      <c r="IRO4" s="408" t="str">
        <f t="shared" ca="1" si="107"/>
        <v/>
      </c>
      <c r="IRP4" s="408" t="str">
        <f t="shared" ca="1" si="107"/>
        <v/>
      </c>
      <c r="IRQ4" s="408" t="str">
        <f t="shared" ca="1" si="107"/>
        <v/>
      </c>
      <c r="IRR4" s="408" t="str">
        <f t="shared" ca="1" si="107"/>
        <v/>
      </c>
      <c r="IRS4" s="408" t="str">
        <f t="shared" ca="1" si="107"/>
        <v/>
      </c>
      <c r="IRT4" s="408" t="str">
        <f t="shared" ca="1" si="107"/>
        <v/>
      </c>
      <c r="IRU4" s="408" t="str">
        <f t="shared" ca="1" si="107"/>
        <v/>
      </c>
      <c r="IRV4" s="408" t="str">
        <f t="shared" ca="1" si="107"/>
        <v/>
      </c>
      <c r="IRW4" s="408" t="str">
        <f t="shared" ca="1" si="107"/>
        <v/>
      </c>
      <c r="IRX4" s="408" t="str">
        <f t="shared" ca="1" si="107"/>
        <v/>
      </c>
      <c r="IRY4" s="408" t="str">
        <f t="shared" ca="1" si="107"/>
        <v/>
      </c>
      <c r="IRZ4" s="408" t="str">
        <f t="shared" ca="1" si="107"/>
        <v/>
      </c>
      <c r="ISA4" s="408" t="str">
        <f t="shared" ca="1" si="107"/>
        <v/>
      </c>
      <c r="ISB4" s="408" t="str">
        <f t="shared" ca="1" si="107"/>
        <v/>
      </c>
      <c r="ISC4" s="408" t="str">
        <f t="shared" ca="1" si="107"/>
        <v/>
      </c>
      <c r="ISD4" s="408" t="str">
        <f t="shared" ca="1" si="107"/>
        <v/>
      </c>
      <c r="ISE4" s="408" t="str">
        <f t="shared" ca="1" si="107"/>
        <v/>
      </c>
      <c r="ISF4" s="408" t="str">
        <f t="shared" ca="1" si="107"/>
        <v/>
      </c>
      <c r="ISG4" s="408" t="str">
        <f t="shared" ca="1" si="107"/>
        <v/>
      </c>
      <c r="ISH4" s="408" t="str">
        <f t="shared" ca="1" si="107"/>
        <v/>
      </c>
      <c r="ISI4" s="408" t="str">
        <f t="shared" ca="1" si="107"/>
        <v/>
      </c>
      <c r="ISJ4" s="408" t="str">
        <f t="shared" ca="1" si="107"/>
        <v/>
      </c>
      <c r="ISK4" s="408" t="str">
        <f t="shared" ca="1" si="107"/>
        <v/>
      </c>
      <c r="ISL4" s="408" t="str">
        <f t="shared" ca="1" si="107"/>
        <v/>
      </c>
      <c r="ISM4" s="408" t="str">
        <f t="shared" ca="1" si="107"/>
        <v/>
      </c>
      <c r="ISN4" s="408" t="str">
        <f t="shared" ca="1" si="107"/>
        <v/>
      </c>
      <c r="ISO4" s="408" t="str">
        <f t="shared" ref="ISO4:IUZ4" ca="1" si="108">IFERROR(IF(AND(OFFSET(ISO3,0,-1,1,1)=DATE(YEAR(OFFSET(ISO3,0,-1,1,1)),12,31),
                              OFFSET(ISO3,0,-2,1,1)&lt;&gt;DATE(YEAR(OFFSET(ISO3,0,-1,1,1)),12,31)),
                         "+",""),"")</f>
        <v/>
      </c>
      <c r="ISP4" s="408" t="str">
        <f t="shared" ca="1" si="108"/>
        <v/>
      </c>
      <c r="ISQ4" s="408" t="str">
        <f t="shared" ca="1" si="108"/>
        <v/>
      </c>
      <c r="ISR4" s="408" t="str">
        <f t="shared" ca="1" si="108"/>
        <v/>
      </c>
      <c r="ISS4" s="408" t="str">
        <f t="shared" ca="1" si="108"/>
        <v/>
      </c>
      <c r="IST4" s="408" t="str">
        <f t="shared" ca="1" si="108"/>
        <v/>
      </c>
      <c r="ISU4" s="408" t="str">
        <f t="shared" ca="1" si="108"/>
        <v/>
      </c>
      <c r="ISV4" s="408" t="str">
        <f t="shared" ca="1" si="108"/>
        <v/>
      </c>
      <c r="ISW4" s="408" t="str">
        <f t="shared" ca="1" si="108"/>
        <v/>
      </c>
      <c r="ISX4" s="408" t="str">
        <f t="shared" ca="1" si="108"/>
        <v/>
      </c>
      <c r="ISY4" s="408" t="str">
        <f t="shared" ca="1" si="108"/>
        <v/>
      </c>
      <c r="ISZ4" s="408" t="str">
        <f t="shared" ca="1" si="108"/>
        <v/>
      </c>
      <c r="ITA4" s="408" t="str">
        <f t="shared" ca="1" si="108"/>
        <v/>
      </c>
      <c r="ITB4" s="408" t="str">
        <f t="shared" ca="1" si="108"/>
        <v/>
      </c>
      <c r="ITC4" s="408" t="str">
        <f t="shared" ca="1" si="108"/>
        <v/>
      </c>
      <c r="ITD4" s="408" t="str">
        <f t="shared" ca="1" si="108"/>
        <v/>
      </c>
      <c r="ITE4" s="408" t="str">
        <f t="shared" ca="1" si="108"/>
        <v/>
      </c>
      <c r="ITF4" s="408" t="str">
        <f t="shared" ca="1" si="108"/>
        <v/>
      </c>
      <c r="ITG4" s="408" t="str">
        <f t="shared" ca="1" si="108"/>
        <v/>
      </c>
      <c r="ITH4" s="408" t="str">
        <f t="shared" ca="1" si="108"/>
        <v/>
      </c>
      <c r="ITI4" s="408" t="str">
        <f t="shared" ca="1" si="108"/>
        <v/>
      </c>
      <c r="ITJ4" s="408" t="str">
        <f t="shared" ca="1" si="108"/>
        <v/>
      </c>
      <c r="ITK4" s="408" t="str">
        <f t="shared" ca="1" si="108"/>
        <v/>
      </c>
      <c r="ITL4" s="408" t="str">
        <f t="shared" ca="1" si="108"/>
        <v/>
      </c>
      <c r="ITM4" s="408" t="str">
        <f t="shared" ca="1" si="108"/>
        <v/>
      </c>
      <c r="ITN4" s="408" t="str">
        <f t="shared" ca="1" si="108"/>
        <v/>
      </c>
      <c r="ITO4" s="408" t="str">
        <f t="shared" ca="1" si="108"/>
        <v/>
      </c>
      <c r="ITP4" s="408" t="str">
        <f t="shared" ca="1" si="108"/>
        <v/>
      </c>
      <c r="ITQ4" s="408" t="str">
        <f t="shared" ca="1" si="108"/>
        <v/>
      </c>
      <c r="ITR4" s="408" t="str">
        <f t="shared" ca="1" si="108"/>
        <v/>
      </c>
      <c r="ITS4" s="408" t="str">
        <f t="shared" ca="1" si="108"/>
        <v/>
      </c>
      <c r="ITT4" s="408" t="str">
        <f t="shared" ca="1" si="108"/>
        <v/>
      </c>
      <c r="ITU4" s="408" t="str">
        <f t="shared" ca="1" si="108"/>
        <v/>
      </c>
      <c r="ITV4" s="408" t="str">
        <f t="shared" ca="1" si="108"/>
        <v/>
      </c>
      <c r="ITW4" s="408" t="str">
        <f t="shared" ca="1" si="108"/>
        <v/>
      </c>
      <c r="ITX4" s="408" t="str">
        <f t="shared" ca="1" si="108"/>
        <v/>
      </c>
      <c r="ITY4" s="408" t="str">
        <f t="shared" ca="1" si="108"/>
        <v/>
      </c>
      <c r="ITZ4" s="408" t="str">
        <f t="shared" ca="1" si="108"/>
        <v/>
      </c>
      <c r="IUA4" s="408" t="str">
        <f t="shared" ca="1" si="108"/>
        <v/>
      </c>
      <c r="IUB4" s="408" t="str">
        <f t="shared" ca="1" si="108"/>
        <v/>
      </c>
      <c r="IUC4" s="408" t="str">
        <f t="shared" ca="1" si="108"/>
        <v/>
      </c>
      <c r="IUD4" s="408" t="str">
        <f t="shared" ca="1" si="108"/>
        <v/>
      </c>
      <c r="IUE4" s="408" t="str">
        <f t="shared" ca="1" si="108"/>
        <v/>
      </c>
      <c r="IUF4" s="408" t="str">
        <f t="shared" ca="1" si="108"/>
        <v/>
      </c>
      <c r="IUG4" s="408" t="str">
        <f t="shared" ca="1" si="108"/>
        <v/>
      </c>
      <c r="IUH4" s="408" t="str">
        <f t="shared" ca="1" si="108"/>
        <v/>
      </c>
      <c r="IUI4" s="408" t="str">
        <f t="shared" ca="1" si="108"/>
        <v/>
      </c>
      <c r="IUJ4" s="408" t="str">
        <f t="shared" ca="1" si="108"/>
        <v/>
      </c>
      <c r="IUK4" s="408" t="str">
        <f t="shared" ca="1" si="108"/>
        <v/>
      </c>
      <c r="IUL4" s="408" t="str">
        <f t="shared" ca="1" si="108"/>
        <v/>
      </c>
      <c r="IUM4" s="408" t="str">
        <f t="shared" ca="1" si="108"/>
        <v/>
      </c>
      <c r="IUN4" s="408" t="str">
        <f t="shared" ca="1" si="108"/>
        <v/>
      </c>
      <c r="IUO4" s="408" t="str">
        <f t="shared" ca="1" si="108"/>
        <v/>
      </c>
      <c r="IUP4" s="408" t="str">
        <f t="shared" ca="1" si="108"/>
        <v/>
      </c>
      <c r="IUQ4" s="408" t="str">
        <f t="shared" ca="1" si="108"/>
        <v/>
      </c>
      <c r="IUR4" s="408" t="str">
        <f t="shared" ca="1" si="108"/>
        <v/>
      </c>
      <c r="IUS4" s="408" t="str">
        <f t="shared" ca="1" si="108"/>
        <v/>
      </c>
      <c r="IUT4" s="408" t="str">
        <f t="shared" ca="1" si="108"/>
        <v/>
      </c>
      <c r="IUU4" s="408" t="str">
        <f t="shared" ca="1" si="108"/>
        <v/>
      </c>
      <c r="IUV4" s="408" t="str">
        <f t="shared" ca="1" si="108"/>
        <v/>
      </c>
      <c r="IUW4" s="408" t="str">
        <f t="shared" ca="1" si="108"/>
        <v/>
      </c>
      <c r="IUX4" s="408" t="str">
        <f t="shared" ca="1" si="108"/>
        <v/>
      </c>
      <c r="IUY4" s="408" t="str">
        <f t="shared" ca="1" si="108"/>
        <v/>
      </c>
      <c r="IUZ4" s="408" t="str">
        <f t="shared" ca="1" si="108"/>
        <v/>
      </c>
      <c r="IVA4" s="408" t="str">
        <f t="shared" ref="IVA4:IXL4" ca="1" si="109">IFERROR(IF(AND(OFFSET(IVA3,0,-1,1,1)=DATE(YEAR(OFFSET(IVA3,0,-1,1,1)),12,31),
                              OFFSET(IVA3,0,-2,1,1)&lt;&gt;DATE(YEAR(OFFSET(IVA3,0,-1,1,1)),12,31)),
                         "+",""),"")</f>
        <v/>
      </c>
      <c r="IVB4" s="408" t="str">
        <f t="shared" ca="1" si="109"/>
        <v/>
      </c>
      <c r="IVC4" s="408" t="str">
        <f t="shared" ca="1" si="109"/>
        <v/>
      </c>
      <c r="IVD4" s="408" t="str">
        <f t="shared" ca="1" si="109"/>
        <v/>
      </c>
      <c r="IVE4" s="408" t="str">
        <f t="shared" ca="1" si="109"/>
        <v/>
      </c>
      <c r="IVF4" s="408" t="str">
        <f t="shared" ca="1" si="109"/>
        <v/>
      </c>
      <c r="IVG4" s="408" t="str">
        <f t="shared" ca="1" si="109"/>
        <v/>
      </c>
      <c r="IVH4" s="408" t="str">
        <f t="shared" ca="1" si="109"/>
        <v/>
      </c>
      <c r="IVI4" s="408" t="str">
        <f t="shared" ca="1" si="109"/>
        <v/>
      </c>
      <c r="IVJ4" s="408" t="str">
        <f t="shared" ca="1" si="109"/>
        <v/>
      </c>
      <c r="IVK4" s="408" t="str">
        <f t="shared" ca="1" si="109"/>
        <v/>
      </c>
      <c r="IVL4" s="408" t="str">
        <f t="shared" ca="1" si="109"/>
        <v/>
      </c>
      <c r="IVM4" s="408" t="str">
        <f t="shared" ca="1" si="109"/>
        <v/>
      </c>
      <c r="IVN4" s="408" t="str">
        <f t="shared" ca="1" si="109"/>
        <v/>
      </c>
      <c r="IVO4" s="408" t="str">
        <f t="shared" ca="1" si="109"/>
        <v/>
      </c>
      <c r="IVP4" s="408" t="str">
        <f t="shared" ca="1" si="109"/>
        <v/>
      </c>
      <c r="IVQ4" s="408" t="str">
        <f t="shared" ca="1" si="109"/>
        <v/>
      </c>
      <c r="IVR4" s="408" t="str">
        <f t="shared" ca="1" si="109"/>
        <v/>
      </c>
      <c r="IVS4" s="408" t="str">
        <f t="shared" ca="1" si="109"/>
        <v/>
      </c>
      <c r="IVT4" s="408" t="str">
        <f t="shared" ca="1" si="109"/>
        <v/>
      </c>
      <c r="IVU4" s="408" t="str">
        <f t="shared" ca="1" si="109"/>
        <v/>
      </c>
      <c r="IVV4" s="408" t="str">
        <f t="shared" ca="1" si="109"/>
        <v/>
      </c>
      <c r="IVW4" s="408" t="str">
        <f t="shared" ca="1" si="109"/>
        <v/>
      </c>
      <c r="IVX4" s="408" t="str">
        <f t="shared" ca="1" si="109"/>
        <v/>
      </c>
      <c r="IVY4" s="408" t="str">
        <f t="shared" ca="1" si="109"/>
        <v/>
      </c>
      <c r="IVZ4" s="408" t="str">
        <f t="shared" ca="1" si="109"/>
        <v/>
      </c>
      <c r="IWA4" s="408" t="str">
        <f t="shared" ca="1" si="109"/>
        <v/>
      </c>
      <c r="IWB4" s="408" t="str">
        <f t="shared" ca="1" si="109"/>
        <v/>
      </c>
      <c r="IWC4" s="408" t="str">
        <f t="shared" ca="1" si="109"/>
        <v/>
      </c>
      <c r="IWD4" s="408" t="str">
        <f t="shared" ca="1" si="109"/>
        <v/>
      </c>
      <c r="IWE4" s="408" t="str">
        <f t="shared" ca="1" si="109"/>
        <v/>
      </c>
      <c r="IWF4" s="408" t="str">
        <f t="shared" ca="1" si="109"/>
        <v/>
      </c>
      <c r="IWG4" s="408" t="str">
        <f t="shared" ca="1" si="109"/>
        <v/>
      </c>
      <c r="IWH4" s="408" t="str">
        <f t="shared" ca="1" si="109"/>
        <v/>
      </c>
      <c r="IWI4" s="408" t="str">
        <f t="shared" ca="1" si="109"/>
        <v/>
      </c>
      <c r="IWJ4" s="408" t="str">
        <f t="shared" ca="1" si="109"/>
        <v/>
      </c>
      <c r="IWK4" s="408" t="str">
        <f t="shared" ca="1" si="109"/>
        <v/>
      </c>
      <c r="IWL4" s="408" t="str">
        <f t="shared" ca="1" si="109"/>
        <v/>
      </c>
      <c r="IWM4" s="408" t="str">
        <f t="shared" ca="1" si="109"/>
        <v/>
      </c>
      <c r="IWN4" s="408" t="str">
        <f t="shared" ca="1" si="109"/>
        <v/>
      </c>
      <c r="IWO4" s="408" t="str">
        <f t="shared" ca="1" si="109"/>
        <v/>
      </c>
      <c r="IWP4" s="408" t="str">
        <f t="shared" ca="1" si="109"/>
        <v/>
      </c>
      <c r="IWQ4" s="408" t="str">
        <f t="shared" ca="1" si="109"/>
        <v/>
      </c>
      <c r="IWR4" s="408" t="str">
        <f t="shared" ca="1" si="109"/>
        <v/>
      </c>
      <c r="IWS4" s="408" t="str">
        <f t="shared" ca="1" si="109"/>
        <v/>
      </c>
      <c r="IWT4" s="408" t="str">
        <f t="shared" ca="1" si="109"/>
        <v/>
      </c>
      <c r="IWU4" s="408" t="str">
        <f t="shared" ca="1" si="109"/>
        <v/>
      </c>
      <c r="IWV4" s="408" t="str">
        <f t="shared" ca="1" si="109"/>
        <v/>
      </c>
      <c r="IWW4" s="408" t="str">
        <f t="shared" ca="1" si="109"/>
        <v/>
      </c>
      <c r="IWX4" s="408" t="str">
        <f t="shared" ca="1" si="109"/>
        <v/>
      </c>
      <c r="IWY4" s="408" t="str">
        <f t="shared" ca="1" si="109"/>
        <v/>
      </c>
      <c r="IWZ4" s="408" t="str">
        <f t="shared" ca="1" si="109"/>
        <v/>
      </c>
      <c r="IXA4" s="408" t="str">
        <f t="shared" ca="1" si="109"/>
        <v/>
      </c>
      <c r="IXB4" s="408" t="str">
        <f t="shared" ca="1" si="109"/>
        <v/>
      </c>
      <c r="IXC4" s="408" t="str">
        <f t="shared" ca="1" si="109"/>
        <v/>
      </c>
      <c r="IXD4" s="408" t="str">
        <f t="shared" ca="1" si="109"/>
        <v/>
      </c>
      <c r="IXE4" s="408" t="str">
        <f t="shared" ca="1" si="109"/>
        <v/>
      </c>
      <c r="IXF4" s="408" t="str">
        <f t="shared" ca="1" si="109"/>
        <v/>
      </c>
      <c r="IXG4" s="408" t="str">
        <f t="shared" ca="1" si="109"/>
        <v/>
      </c>
      <c r="IXH4" s="408" t="str">
        <f t="shared" ca="1" si="109"/>
        <v/>
      </c>
      <c r="IXI4" s="408" t="str">
        <f t="shared" ca="1" si="109"/>
        <v/>
      </c>
      <c r="IXJ4" s="408" t="str">
        <f t="shared" ca="1" si="109"/>
        <v/>
      </c>
      <c r="IXK4" s="408" t="str">
        <f t="shared" ca="1" si="109"/>
        <v/>
      </c>
      <c r="IXL4" s="408" t="str">
        <f t="shared" ca="1" si="109"/>
        <v/>
      </c>
      <c r="IXM4" s="408" t="str">
        <f t="shared" ref="IXM4:IZX4" ca="1" si="110">IFERROR(IF(AND(OFFSET(IXM3,0,-1,1,1)=DATE(YEAR(OFFSET(IXM3,0,-1,1,1)),12,31),
                              OFFSET(IXM3,0,-2,1,1)&lt;&gt;DATE(YEAR(OFFSET(IXM3,0,-1,1,1)),12,31)),
                         "+",""),"")</f>
        <v/>
      </c>
      <c r="IXN4" s="408" t="str">
        <f t="shared" ca="1" si="110"/>
        <v/>
      </c>
      <c r="IXO4" s="408" t="str">
        <f t="shared" ca="1" si="110"/>
        <v/>
      </c>
      <c r="IXP4" s="408" t="str">
        <f t="shared" ca="1" si="110"/>
        <v/>
      </c>
      <c r="IXQ4" s="408" t="str">
        <f t="shared" ca="1" si="110"/>
        <v/>
      </c>
      <c r="IXR4" s="408" t="str">
        <f t="shared" ca="1" si="110"/>
        <v/>
      </c>
      <c r="IXS4" s="408" t="str">
        <f t="shared" ca="1" si="110"/>
        <v/>
      </c>
      <c r="IXT4" s="408" t="str">
        <f t="shared" ca="1" si="110"/>
        <v/>
      </c>
      <c r="IXU4" s="408" t="str">
        <f t="shared" ca="1" si="110"/>
        <v/>
      </c>
      <c r="IXV4" s="408" t="str">
        <f t="shared" ca="1" si="110"/>
        <v/>
      </c>
      <c r="IXW4" s="408" t="str">
        <f t="shared" ca="1" si="110"/>
        <v/>
      </c>
      <c r="IXX4" s="408" t="str">
        <f t="shared" ca="1" si="110"/>
        <v/>
      </c>
      <c r="IXY4" s="408" t="str">
        <f t="shared" ca="1" si="110"/>
        <v/>
      </c>
      <c r="IXZ4" s="408" t="str">
        <f t="shared" ca="1" si="110"/>
        <v/>
      </c>
      <c r="IYA4" s="408" t="str">
        <f t="shared" ca="1" si="110"/>
        <v/>
      </c>
      <c r="IYB4" s="408" t="str">
        <f t="shared" ca="1" si="110"/>
        <v/>
      </c>
      <c r="IYC4" s="408" t="str">
        <f t="shared" ca="1" si="110"/>
        <v/>
      </c>
      <c r="IYD4" s="408" t="str">
        <f t="shared" ca="1" si="110"/>
        <v/>
      </c>
      <c r="IYE4" s="408" t="str">
        <f t="shared" ca="1" si="110"/>
        <v/>
      </c>
      <c r="IYF4" s="408" t="str">
        <f t="shared" ca="1" si="110"/>
        <v/>
      </c>
      <c r="IYG4" s="408" t="str">
        <f t="shared" ca="1" si="110"/>
        <v/>
      </c>
      <c r="IYH4" s="408" t="str">
        <f t="shared" ca="1" si="110"/>
        <v/>
      </c>
      <c r="IYI4" s="408" t="str">
        <f t="shared" ca="1" si="110"/>
        <v/>
      </c>
      <c r="IYJ4" s="408" t="str">
        <f t="shared" ca="1" si="110"/>
        <v/>
      </c>
      <c r="IYK4" s="408" t="str">
        <f t="shared" ca="1" si="110"/>
        <v/>
      </c>
      <c r="IYL4" s="408" t="str">
        <f t="shared" ca="1" si="110"/>
        <v/>
      </c>
      <c r="IYM4" s="408" t="str">
        <f t="shared" ca="1" si="110"/>
        <v/>
      </c>
      <c r="IYN4" s="408" t="str">
        <f t="shared" ca="1" si="110"/>
        <v/>
      </c>
      <c r="IYO4" s="408" t="str">
        <f t="shared" ca="1" si="110"/>
        <v/>
      </c>
      <c r="IYP4" s="408" t="str">
        <f t="shared" ca="1" si="110"/>
        <v/>
      </c>
      <c r="IYQ4" s="408" t="str">
        <f t="shared" ca="1" si="110"/>
        <v/>
      </c>
      <c r="IYR4" s="408" t="str">
        <f t="shared" ca="1" si="110"/>
        <v/>
      </c>
      <c r="IYS4" s="408" t="str">
        <f t="shared" ca="1" si="110"/>
        <v/>
      </c>
      <c r="IYT4" s="408" t="str">
        <f t="shared" ca="1" si="110"/>
        <v/>
      </c>
      <c r="IYU4" s="408" t="str">
        <f t="shared" ca="1" si="110"/>
        <v/>
      </c>
      <c r="IYV4" s="408" t="str">
        <f t="shared" ca="1" si="110"/>
        <v/>
      </c>
      <c r="IYW4" s="408" t="str">
        <f t="shared" ca="1" si="110"/>
        <v/>
      </c>
      <c r="IYX4" s="408" t="str">
        <f t="shared" ca="1" si="110"/>
        <v/>
      </c>
      <c r="IYY4" s="408" t="str">
        <f t="shared" ca="1" si="110"/>
        <v/>
      </c>
      <c r="IYZ4" s="408" t="str">
        <f t="shared" ca="1" si="110"/>
        <v/>
      </c>
      <c r="IZA4" s="408" t="str">
        <f t="shared" ca="1" si="110"/>
        <v/>
      </c>
      <c r="IZB4" s="408" t="str">
        <f t="shared" ca="1" si="110"/>
        <v/>
      </c>
      <c r="IZC4" s="408" t="str">
        <f t="shared" ca="1" si="110"/>
        <v/>
      </c>
      <c r="IZD4" s="408" t="str">
        <f t="shared" ca="1" si="110"/>
        <v/>
      </c>
      <c r="IZE4" s="408" t="str">
        <f t="shared" ca="1" si="110"/>
        <v/>
      </c>
      <c r="IZF4" s="408" t="str">
        <f t="shared" ca="1" si="110"/>
        <v/>
      </c>
      <c r="IZG4" s="408" t="str">
        <f t="shared" ca="1" si="110"/>
        <v/>
      </c>
      <c r="IZH4" s="408" t="str">
        <f t="shared" ca="1" si="110"/>
        <v/>
      </c>
      <c r="IZI4" s="408" t="str">
        <f t="shared" ca="1" si="110"/>
        <v/>
      </c>
      <c r="IZJ4" s="408" t="str">
        <f t="shared" ca="1" si="110"/>
        <v/>
      </c>
      <c r="IZK4" s="408" t="str">
        <f t="shared" ca="1" si="110"/>
        <v/>
      </c>
      <c r="IZL4" s="408" t="str">
        <f t="shared" ca="1" si="110"/>
        <v/>
      </c>
      <c r="IZM4" s="408" t="str">
        <f t="shared" ca="1" si="110"/>
        <v/>
      </c>
      <c r="IZN4" s="408" t="str">
        <f t="shared" ca="1" si="110"/>
        <v/>
      </c>
      <c r="IZO4" s="408" t="str">
        <f t="shared" ca="1" si="110"/>
        <v/>
      </c>
      <c r="IZP4" s="408" t="str">
        <f t="shared" ca="1" si="110"/>
        <v/>
      </c>
      <c r="IZQ4" s="408" t="str">
        <f t="shared" ca="1" si="110"/>
        <v/>
      </c>
      <c r="IZR4" s="408" t="str">
        <f t="shared" ca="1" si="110"/>
        <v/>
      </c>
      <c r="IZS4" s="408" t="str">
        <f t="shared" ca="1" si="110"/>
        <v/>
      </c>
      <c r="IZT4" s="408" t="str">
        <f t="shared" ca="1" si="110"/>
        <v/>
      </c>
      <c r="IZU4" s="408" t="str">
        <f t="shared" ca="1" si="110"/>
        <v/>
      </c>
      <c r="IZV4" s="408" t="str">
        <f t="shared" ca="1" si="110"/>
        <v/>
      </c>
      <c r="IZW4" s="408" t="str">
        <f t="shared" ca="1" si="110"/>
        <v/>
      </c>
      <c r="IZX4" s="408" t="str">
        <f t="shared" ca="1" si="110"/>
        <v/>
      </c>
      <c r="IZY4" s="408" t="str">
        <f t="shared" ref="IZY4:JCJ4" ca="1" si="111">IFERROR(IF(AND(OFFSET(IZY3,0,-1,1,1)=DATE(YEAR(OFFSET(IZY3,0,-1,1,1)),12,31),
                              OFFSET(IZY3,0,-2,1,1)&lt;&gt;DATE(YEAR(OFFSET(IZY3,0,-1,1,1)),12,31)),
                         "+",""),"")</f>
        <v/>
      </c>
      <c r="IZZ4" s="408" t="str">
        <f t="shared" ca="1" si="111"/>
        <v/>
      </c>
      <c r="JAA4" s="408" t="str">
        <f t="shared" ca="1" si="111"/>
        <v/>
      </c>
      <c r="JAB4" s="408" t="str">
        <f t="shared" ca="1" si="111"/>
        <v/>
      </c>
      <c r="JAC4" s="408" t="str">
        <f t="shared" ca="1" si="111"/>
        <v/>
      </c>
      <c r="JAD4" s="408" t="str">
        <f t="shared" ca="1" si="111"/>
        <v/>
      </c>
      <c r="JAE4" s="408" t="str">
        <f t="shared" ca="1" si="111"/>
        <v/>
      </c>
      <c r="JAF4" s="408" t="str">
        <f t="shared" ca="1" si="111"/>
        <v/>
      </c>
      <c r="JAG4" s="408" t="str">
        <f t="shared" ca="1" si="111"/>
        <v/>
      </c>
      <c r="JAH4" s="408" t="str">
        <f t="shared" ca="1" si="111"/>
        <v/>
      </c>
      <c r="JAI4" s="408" t="str">
        <f t="shared" ca="1" si="111"/>
        <v/>
      </c>
      <c r="JAJ4" s="408" t="str">
        <f t="shared" ca="1" si="111"/>
        <v/>
      </c>
      <c r="JAK4" s="408" t="str">
        <f t="shared" ca="1" si="111"/>
        <v/>
      </c>
      <c r="JAL4" s="408" t="str">
        <f t="shared" ca="1" si="111"/>
        <v/>
      </c>
      <c r="JAM4" s="408" t="str">
        <f t="shared" ca="1" si="111"/>
        <v/>
      </c>
      <c r="JAN4" s="408" t="str">
        <f t="shared" ca="1" si="111"/>
        <v/>
      </c>
      <c r="JAO4" s="408" t="str">
        <f t="shared" ca="1" si="111"/>
        <v/>
      </c>
      <c r="JAP4" s="408" t="str">
        <f t="shared" ca="1" si="111"/>
        <v/>
      </c>
      <c r="JAQ4" s="408" t="str">
        <f t="shared" ca="1" si="111"/>
        <v/>
      </c>
      <c r="JAR4" s="408" t="str">
        <f t="shared" ca="1" si="111"/>
        <v/>
      </c>
      <c r="JAS4" s="408" t="str">
        <f t="shared" ca="1" si="111"/>
        <v/>
      </c>
      <c r="JAT4" s="408" t="str">
        <f t="shared" ca="1" si="111"/>
        <v/>
      </c>
      <c r="JAU4" s="408" t="str">
        <f t="shared" ca="1" si="111"/>
        <v/>
      </c>
      <c r="JAV4" s="408" t="str">
        <f t="shared" ca="1" si="111"/>
        <v/>
      </c>
      <c r="JAW4" s="408" t="str">
        <f t="shared" ca="1" si="111"/>
        <v/>
      </c>
      <c r="JAX4" s="408" t="str">
        <f t="shared" ca="1" si="111"/>
        <v/>
      </c>
      <c r="JAY4" s="408" t="str">
        <f t="shared" ca="1" si="111"/>
        <v/>
      </c>
      <c r="JAZ4" s="408" t="str">
        <f t="shared" ca="1" si="111"/>
        <v/>
      </c>
      <c r="JBA4" s="408" t="str">
        <f t="shared" ca="1" si="111"/>
        <v/>
      </c>
      <c r="JBB4" s="408" t="str">
        <f t="shared" ca="1" si="111"/>
        <v/>
      </c>
      <c r="JBC4" s="408" t="str">
        <f t="shared" ca="1" si="111"/>
        <v/>
      </c>
      <c r="JBD4" s="408" t="str">
        <f t="shared" ca="1" si="111"/>
        <v/>
      </c>
      <c r="JBE4" s="408" t="str">
        <f t="shared" ca="1" si="111"/>
        <v/>
      </c>
      <c r="JBF4" s="408" t="str">
        <f t="shared" ca="1" si="111"/>
        <v/>
      </c>
      <c r="JBG4" s="408" t="str">
        <f t="shared" ca="1" si="111"/>
        <v/>
      </c>
      <c r="JBH4" s="408" t="str">
        <f t="shared" ca="1" si="111"/>
        <v/>
      </c>
      <c r="JBI4" s="408" t="str">
        <f t="shared" ca="1" si="111"/>
        <v/>
      </c>
      <c r="JBJ4" s="408" t="str">
        <f t="shared" ca="1" si="111"/>
        <v/>
      </c>
      <c r="JBK4" s="408" t="str">
        <f t="shared" ca="1" si="111"/>
        <v/>
      </c>
      <c r="JBL4" s="408" t="str">
        <f t="shared" ca="1" si="111"/>
        <v/>
      </c>
      <c r="JBM4" s="408" t="str">
        <f t="shared" ca="1" si="111"/>
        <v/>
      </c>
      <c r="JBN4" s="408" t="str">
        <f t="shared" ca="1" si="111"/>
        <v/>
      </c>
      <c r="JBO4" s="408" t="str">
        <f t="shared" ca="1" si="111"/>
        <v/>
      </c>
      <c r="JBP4" s="408" t="str">
        <f t="shared" ca="1" si="111"/>
        <v/>
      </c>
      <c r="JBQ4" s="408" t="str">
        <f t="shared" ca="1" si="111"/>
        <v/>
      </c>
      <c r="JBR4" s="408" t="str">
        <f t="shared" ca="1" si="111"/>
        <v/>
      </c>
      <c r="JBS4" s="408" t="str">
        <f t="shared" ca="1" si="111"/>
        <v/>
      </c>
      <c r="JBT4" s="408" t="str">
        <f t="shared" ca="1" si="111"/>
        <v/>
      </c>
      <c r="JBU4" s="408" t="str">
        <f t="shared" ca="1" si="111"/>
        <v/>
      </c>
      <c r="JBV4" s="408" t="str">
        <f t="shared" ca="1" si="111"/>
        <v/>
      </c>
      <c r="JBW4" s="408" t="str">
        <f t="shared" ca="1" si="111"/>
        <v/>
      </c>
      <c r="JBX4" s="408" t="str">
        <f t="shared" ca="1" si="111"/>
        <v/>
      </c>
      <c r="JBY4" s="408" t="str">
        <f t="shared" ca="1" si="111"/>
        <v/>
      </c>
      <c r="JBZ4" s="408" t="str">
        <f t="shared" ca="1" si="111"/>
        <v/>
      </c>
      <c r="JCA4" s="408" t="str">
        <f t="shared" ca="1" si="111"/>
        <v/>
      </c>
      <c r="JCB4" s="408" t="str">
        <f t="shared" ca="1" si="111"/>
        <v/>
      </c>
      <c r="JCC4" s="408" t="str">
        <f t="shared" ca="1" si="111"/>
        <v/>
      </c>
      <c r="JCD4" s="408" t="str">
        <f t="shared" ca="1" si="111"/>
        <v/>
      </c>
      <c r="JCE4" s="408" t="str">
        <f t="shared" ca="1" si="111"/>
        <v/>
      </c>
      <c r="JCF4" s="408" t="str">
        <f t="shared" ca="1" si="111"/>
        <v/>
      </c>
      <c r="JCG4" s="408" t="str">
        <f t="shared" ca="1" si="111"/>
        <v/>
      </c>
      <c r="JCH4" s="408" t="str">
        <f t="shared" ca="1" si="111"/>
        <v/>
      </c>
      <c r="JCI4" s="408" t="str">
        <f t="shared" ca="1" si="111"/>
        <v/>
      </c>
      <c r="JCJ4" s="408" t="str">
        <f t="shared" ca="1" si="111"/>
        <v/>
      </c>
      <c r="JCK4" s="408" t="str">
        <f t="shared" ref="JCK4:JEV4" ca="1" si="112">IFERROR(IF(AND(OFFSET(JCK3,0,-1,1,1)=DATE(YEAR(OFFSET(JCK3,0,-1,1,1)),12,31),
                              OFFSET(JCK3,0,-2,1,1)&lt;&gt;DATE(YEAR(OFFSET(JCK3,0,-1,1,1)),12,31)),
                         "+",""),"")</f>
        <v/>
      </c>
      <c r="JCL4" s="408" t="str">
        <f t="shared" ca="1" si="112"/>
        <v/>
      </c>
      <c r="JCM4" s="408" t="str">
        <f t="shared" ca="1" si="112"/>
        <v/>
      </c>
      <c r="JCN4" s="408" t="str">
        <f t="shared" ca="1" si="112"/>
        <v/>
      </c>
      <c r="JCO4" s="408" t="str">
        <f t="shared" ca="1" si="112"/>
        <v/>
      </c>
      <c r="JCP4" s="408" t="str">
        <f t="shared" ca="1" si="112"/>
        <v/>
      </c>
      <c r="JCQ4" s="408" t="str">
        <f t="shared" ca="1" si="112"/>
        <v/>
      </c>
      <c r="JCR4" s="408" t="str">
        <f t="shared" ca="1" si="112"/>
        <v/>
      </c>
      <c r="JCS4" s="408" t="str">
        <f t="shared" ca="1" si="112"/>
        <v/>
      </c>
      <c r="JCT4" s="408" t="str">
        <f t="shared" ca="1" si="112"/>
        <v/>
      </c>
      <c r="JCU4" s="408" t="str">
        <f t="shared" ca="1" si="112"/>
        <v/>
      </c>
      <c r="JCV4" s="408" t="str">
        <f t="shared" ca="1" si="112"/>
        <v/>
      </c>
      <c r="JCW4" s="408" t="str">
        <f t="shared" ca="1" si="112"/>
        <v/>
      </c>
      <c r="JCX4" s="408" t="str">
        <f t="shared" ca="1" si="112"/>
        <v/>
      </c>
      <c r="JCY4" s="408" t="str">
        <f t="shared" ca="1" si="112"/>
        <v/>
      </c>
      <c r="JCZ4" s="408" t="str">
        <f t="shared" ca="1" si="112"/>
        <v/>
      </c>
      <c r="JDA4" s="408" t="str">
        <f t="shared" ca="1" si="112"/>
        <v/>
      </c>
      <c r="JDB4" s="408" t="str">
        <f t="shared" ca="1" si="112"/>
        <v/>
      </c>
      <c r="JDC4" s="408" t="str">
        <f t="shared" ca="1" si="112"/>
        <v/>
      </c>
      <c r="JDD4" s="408" t="str">
        <f t="shared" ca="1" si="112"/>
        <v/>
      </c>
      <c r="JDE4" s="408" t="str">
        <f t="shared" ca="1" si="112"/>
        <v/>
      </c>
      <c r="JDF4" s="408" t="str">
        <f t="shared" ca="1" si="112"/>
        <v/>
      </c>
      <c r="JDG4" s="408" t="str">
        <f t="shared" ca="1" si="112"/>
        <v/>
      </c>
      <c r="JDH4" s="408" t="str">
        <f t="shared" ca="1" si="112"/>
        <v/>
      </c>
      <c r="JDI4" s="408" t="str">
        <f t="shared" ca="1" si="112"/>
        <v/>
      </c>
      <c r="JDJ4" s="408" t="str">
        <f t="shared" ca="1" si="112"/>
        <v/>
      </c>
      <c r="JDK4" s="408" t="str">
        <f t="shared" ca="1" si="112"/>
        <v/>
      </c>
      <c r="JDL4" s="408" t="str">
        <f t="shared" ca="1" si="112"/>
        <v/>
      </c>
      <c r="JDM4" s="408" t="str">
        <f t="shared" ca="1" si="112"/>
        <v/>
      </c>
      <c r="JDN4" s="408" t="str">
        <f t="shared" ca="1" si="112"/>
        <v/>
      </c>
      <c r="JDO4" s="408" t="str">
        <f t="shared" ca="1" si="112"/>
        <v/>
      </c>
      <c r="JDP4" s="408" t="str">
        <f t="shared" ca="1" si="112"/>
        <v/>
      </c>
      <c r="JDQ4" s="408" t="str">
        <f t="shared" ca="1" si="112"/>
        <v/>
      </c>
      <c r="JDR4" s="408" t="str">
        <f t="shared" ca="1" si="112"/>
        <v/>
      </c>
      <c r="JDS4" s="408" t="str">
        <f t="shared" ca="1" si="112"/>
        <v/>
      </c>
      <c r="JDT4" s="408" t="str">
        <f t="shared" ca="1" si="112"/>
        <v/>
      </c>
      <c r="JDU4" s="408" t="str">
        <f t="shared" ca="1" si="112"/>
        <v/>
      </c>
      <c r="JDV4" s="408" t="str">
        <f t="shared" ca="1" si="112"/>
        <v/>
      </c>
      <c r="JDW4" s="408" t="str">
        <f t="shared" ca="1" si="112"/>
        <v/>
      </c>
      <c r="JDX4" s="408" t="str">
        <f t="shared" ca="1" si="112"/>
        <v/>
      </c>
      <c r="JDY4" s="408" t="str">
        <f t="shared" ca="1" si="112"/>
        <v/>
      </c>
      <c r="JDZ4" s="408" t="str">
        <f t="shared" ca="1" si="112"/>
        <v/>
      </c>
      <c r="JEA4" s="408" t="str">
        <f t="shared" ca="1" si="112"/>
        <v/>
      </c>
      <c r="JEB4" s="408" t="str">
        <f t="shared" ca="1" si="112"/>
        <v/>
      </c>
      <c r="JEC4" s="408" t="str">
        <f t="shared" ca="1" si="112"/>
        <v/>
      </c>
      <c r="JED4" s="408" t="str">
        <f t="shared" ca="1" si="112"/>
        <v/>
      </c>
      <c r="JEE4" s="408" t="str">
        <f t="shared" ca="1" si="112"/>
        <v/>
      </c>
      <c r="JEF4" s="408" t="str">
        <f t="shared" ca="1" si="112"/>
        <v/>
      </c>
      <c r="JEG4" s="408" t="str">
        <f t="shared" ca="1" si="112"/>
        <v/>
      </c>
      <c r="JEH4" s="408" t="str">
        <f t="shared" ca="1" si="112"/>
        <v/>
      </c>
      <c r="JEI4" s="408" t="str">
        <f t="shared" ca="1" si="112"/>
        <v/>
      </c>
      <c r="JEJ4" s="408" t="str">
        <f t="shared" ca="1" si="112"/>
        <v/>
      </c>
      <c r="JEK4" s="408" t="str">
        <f t="shared" ca="1" si="112"/>
        <v/>
      </c>
      <c r="JEL4" s="408" t="str">
        <f t="shared" ca="1" si="112"/>
        <v/>
      </c>
      <c r="JEM4" s="408" t="str">
        <f t="shared" ca="1" si="112"/>
        <v/>
      </c>
      <c r="JEN4" s="408" t="str">
        <f t="shared" ca="1" si="112"/>
        <v/>
      </c>
      <c r="JEO4" s="408" t="str">
        <f t="shared" ca="1" si="112"/>
        <v/>
      </c>
      <c r="JEP4" s="408" t="str">
        <f t="shared" ca="1" si="112"/>
        <v/>
      </c>
      <c r="JEQ4" s="408" t="str">
        <f t="shared" ca="1" si="112"/>
        <v/>
      </c>
      <c r="JER4" s="408" t="str">
        <f t="shared" ca="1" si="112"/>
        <v/>
      </c>
      <c r="JES4" s="408" t="str">
        <f t="shared" ca="1" si="112"/>
        <v/>
      </c>
      <c r="JET4" s="408" t="str">
        <f t="shared" ca="1" si="112"/>
        <v/>
      </c>
      <c r="JEU4" s="408" t="str">
        <f t="shared" ca="1" si="112"/>
        <v/>
      </c>
      <c r="JEV4" s="408" t="str">
        <f t="shared" ca="1" si="112"/>
        <v/>
      </c>
      <c r="JEW4" s="408" t="str">
        <f t="shared" ref="JEW4:JHH4" ca="1" si="113">IFERROR(IF(AND(OFFSET(JEW3,0,-1,1,1)=DATE(YEAR(OFFSET(JEW3,0,-1,1,1)),12,31),
                              OFFSET(JEW3,0,-2,1,1)&lt;&gt;DATE(YEAR(OFFSET(JEW3,0,-1,1,1)),12,31)),
                         "+",""),"")</f>
        <v/>
      </c>
      <c r="JEX4" s="408" t="str">
        <f t="shared" ca="1" si="113"/>
        <v/>
      </c>
      <c r="JEY4" s="408" t="str">
        <f t="shared" ca="1" si="113"/>
        <v/>
      </c>
      <c r="JEZ4" s="408" t="str">
        <f t="shared" ca="1" si="113"/>
        <v/>
      </c>
      <c r="JFA4" s="408" t="str">
        <f t="shared" ca="1" si="113"/>
        <v/>
      </c>
      <c r="JFB4" s="408" t="str">
        <f t="shared" ca="1" si="113"/>
        <v/>
      </c>
      <c r="JFC4" s="408" t="str">
        <f t="shared" ca="1" si="113"/>
        <v/>
      </c>
      <c r="JFD4" s="408" t="str">
        <f t="shared" ca="1" si="113"/>
        <v/>
      </c>
      <c r="JFE4" s="408" t="str">
        <f t="shared" ca="1" si="113"/>
        <v/>
      </c>
      <c r="JFF4" s="408" t="str">
        <f t="shared" ca="1" si="113"/>
        <v/>
      </c>
      <c r="JFG4" s="408" t="str">
        <f t="shared" ca="1" si="113"/>
        <v/>
      </c>
      <c r="JFH4" s="408" t="str">
        <f t="shared" ca="1" si="113"/>
        <v/>
      </c>
      <c r="JFI4" s="408" t="str">
        <f t="shared" ca="1" si="113"/>
        <v/>
      </c>
      <c r="JFJ4" s="408" t="str">
        <f t="shared" ca="1" si="113"/>
        <v/>
      </c>
      <c r="JFK4" s="408" t="str">
        <f t="shared" ca="1" si="113"/>
        <v/>
      </c>
      <c r="JFL4" s="408" t="str">
        <f t="shared" ca="1" si="113"/>
        <v/>
      </c>
      <c r="JFM4" s="408" t="str">
        <f t="shared" ca="1" si="113"/>
        <v/>
      </c>
      <c r="JFN4" s="408" t="str">
        <f t="shared" ca="1" si="113"/>
        <v/>
      </c>
      <c r="JFO4" s="408" t="str">
        <f t="shared" ca="1" si="113"/>
        <v/>
      </c>
      <c r="JFP4" s="408" t="str">
        <f t="shared" ca="1" si="113"/>
        <v/>
      </c>
      <c r="JFQ4" s="408" t="str">
        <f t="shared" ca="1" si="113"/>
        <v/>
      </c>
      <c r="JFR4" s="408" t="str">
        <f t="shared" ca="1" si="113"/>
        <v/>
      </c>
      <c r="JFS4" s="408" t="str">
        <f t="shared" ca="1" si="113"/>
        <v/>
      </c>
      <c r="JFT4" s="408" t="str">
        <f t="shared" ca="1" si="113"/>
        <v/>
      </c>
      <c r="JFU4" s="408" t="str">
        <f t="shared" ca="1" si="113"/>
        <v/>
      </c>
      <c r="JFV4" s="408" t="str">
        <f t="shared" ca="1" si="113"/>
        <v/>
      </c>
      <c r="JFW4" s="408" t="str">
        <f t="shared" ca="1" si="113"/>
        <v/>
      </c>
      <c r="JFX4" s="408" t="str">
        <f t="shared" ca="1" si="113"/>
        <v/>
      </c>
      <c r="JFY4" s="408" t="str">
        <f t="shared" ca="1" si="113"/>
        <v/>
      </c>
      <c r="JFZ4" s="408" t="str">
        <f t="shared" ca="1" si="113"/>
        <v/>
      </c>
      <c r="JGA4" s="408" t="str">
        <f t="shared" ca="1" si="113"/>
        <v/>
      </c>
      <c r="JGB4" s="408" t="str">
        <f t="shared" ca="1" si="113"/>
        <v/>
      </c>
      <c r="JGC4" s="408" t="str">
        <f t="shared" ca="1" si="113"/>
        <v/>
      </c>
      <c r="JGD4" s="408" t="str">
        <f t="shared" ca="1" si="113"/>
        <v/>
      </c>
      <c r="JGE4" s="408" t="str">
        <f t="shared" ca="1" si="113"/>
        <v/>
      </c>
      <c r="JGF4" s="408" t="str">
        <f t="shared" ca="1" si="113"/>
        <v/>
      </c>
      <c r="JGG4" s="408" t="str">
        <f t="shared" ca="1" si="113"/>
        <v/>
      </c>
      <c r="JGH4" s="408" t="str">
        <f t="shared" ca="1" si="113"/>
        <v/>
      </c>
      <c r="JGI4" s="408" t="str">
        <f t="shared" ca="1" si="113"/>
        <v/>
      </c>
      <c r="JGJ4" s="408" t="str">
        <f t="shared" ca="1" si="113"/>
        <v/>
      </c>
      <c r="JGK4" s="408" t="str">
        <f t="shared" ca="1" si="113"/>
        <v/>
      </c>
      <c r="JGL4" s="408" t="str">
        <f t="shared" ca="1" si="113"/>
        <v/>
      </c>
      <c r="JGM4" s="408" t="str">
        <f t="shared" ca="1" si="113"/>
        <v/>
      </c>
      <c r="JGN4" s="408" t="str">
        <f t="shared" ca="1" si="113"/>
        <v/>
      </c>
      <c r="JGO4" s="408" t="str">
        <f t="shared" ca="1" si="113"/>
        <v/>
      </c>
      <c r="JGP4" s="408" t="str">
        <f t="shared" ca="1" si="113"/>
        <v/>
      </c>
      <c r="JGQ4" s="408" t="str">
        <f t="shared" ca="1" si="113"/>
        <v/>
      </c>
      <c r="JGR4" s="408" t="str">
        <f t="shared" ca="1" si="113"/>
        <v/>
      </c>
      <c r="JGS4" s="408" t="str">
        <f t="shared" ca="1" si="113"/>
        <v/>
      </c>
      <c r="JGT4" s="408" t="str">
        <f t="shared" ca="1" si="113"/>
        <v/>
      </c>
      <c r="JGU4" s="408" t="str">
        <f t="shared" ca="1" si="113"/>
        <v/>
      </c>
      <c r="JGV4" s="408" t="str">
        <f t="shared" ca="1" si="113"/>
        <v/>
      </c>
      <c r="JGW4" s="408" t="str">
        <f t="shared" ca="1" si="113"/>
        <v/>
      </c>
      <c r="JGX4" s="408" t="str">
        <f t="shared" ca="1" si="113"/>
        <v/>
      </c>
      <c r="JGY4" s="408" t="str">
        <f t="shared" ca="1" si="113"/>
        <v/>
      </c>
      <c r="JGZ4" s="408" t="str">
        <f t="shared" ca="1" si="113"/>
        <v/>
      </c>
      <c r="JHA4" s="408" t="str">
        <f t="shared" ca="1" si="113"/>
        <v/>
      </c>
      <c r="JHB4" s="408" t="str">
        <f t="shared" ca="1" si="113"/>
        <v/>
      </c>
      <c r="JHC4" s="408" t="str">
        <f t="shared" ca="1" si="113"/>
        <v/>
      </c>
      <c r="JHD4" s="408" t="str">
        <f t="shared" ca="1" si="113"/>
        <v/>
      </c>
      <c r="JHE4" s="408" t="str">
        <f t="shared" ca="1" si="113"/>
        <v/>
      </c>
      <c r="JHF4" s="408" t="str">
        <f t="shared" ca="1" si="113"/>
        <v/>
      </c>
      <c r="JHG4" s="408" t="str">
        <f t="shared" ca="1" si="113"/>
        <v/>
      </c>
      <c r="JHH4" s="408" t="str">
        <f t="shared" ca="1" si="113"/>
        <v/>
      </c>
      <c r="JHI4" s="408" t="str">
        <f t="shared" ref="JHI4:JJT4" ca="1" si="114">IFERROR(IF(AND(OFFSET(JHI3,0,-1,1,1)=DATE(YEAR(OFFSET(JHI3,0,-1,1,1)),12,31),
                              OFFSET(JHI3,0,-2,1,1)&lt;&gt;DATE(YEAR(OFFSET(JHI3,0,-1,1,1)),12,31)),
                         "+",""),"")</f>
        <v/>
      </c>
      <c r="JHJ4" s="408" t="str">
        <f t="shared" ca="1" si="114"/>
        <v/>
      </c>
      <c r="JHK4" s="408" t="str">
        <f t="shared" ca="1" si="114"/>
        <v/>
      </c>
      <c r="JHL4" s="408" t="str">
        <f t="shared" ca="1" si="114"/>
        <v/>
      </c>
      <c r="JHM4" s="408" t="str">
        <f t="shared" ca="1" si="114"/>
        <v/>
      </c>
      <c r="JHN4" s="408" t="str">
        <f t="shared" ca="1" si="114"/>
        <v/>
      </c>
      <c r="JHO4" s="408" t="str">
        <f t="shared" ca="1" si="114"/>
        <v/>
      </c>
      <c r="JHP4" s="408" t="str">
        <f t="shared" ca="1" si="114"/>
        <v/>
      </c>
      <c r="JHQ4" s="408" t="str">
        <f t="shared" ca="1" si="114"/>
        <v/>
      </c>
      <c r="JHR4" s="408" t="str">
        <f t="shared" ca="1" si="114"/>
        <v/>
      </c>
      <c r="JHS4" s="408" t="str">
        <f t="shared" ca="1" si="114"/>
        <v/>
      </c>
      <c r="JHT4" s="408" t="str">
        <f t="shared" ca="1" si="114"/>
        <v/>
      </c>
      <c r="JHU4" s="408" t="str">
        <f t="shared" ca="1" si="114"/>
        <v/>
      </c>
      <c r="JHV4" s="408" t="str">
        <f t="shared" ca="1" si="114"/>
        <v/>
      </c>
      <c r="JHW4" s="408" t="str">
        <f t="shared" ca="1" si="114"/>
        <v/>
      </c>
      <c r="JHX4" s="408" t="str">
        <f t="shared" ca="1" si="114"/>
        <v/>
      </c>
      <c r="JHY4" s="408" t="str">
        <f t="shared" ca="1" si="114"/>
        <v/>
      </c>
      <c r="JHZ4" s="408" t="str">
        <f t="shared" ca="1" si="114"/>
        <v/>
      </c>
      <c r="JIA4" s="408" t="str">
        <f t="shared" ca="1" si="114"/>
        <v/>
      </c>
      <c r="JIB4" s="408" t="str">
        <f t="shared" ca="1" si="114"/>
        <v/>
      </c>
      <c r="JIC4" s="408" t="str">
        <f t="shared" ca="1" si="114"/>
        <v/>
      </c>
      <c r="JID4" s="408" t="str">
        <f t="shared" ca="1" si="114"/>
        <v/>
      </c>
      <c r="JIE4" s="408" t="str">
        <f t="shared" ca="1" si="114"/>
        <v/>
      </c>
      <c r="JIF4" s="408" t="str">
        <f t="shared" ca="1" si="114"/>
        <v/>
      </c>
      <c r="JIG4" s="408" t="str">
        <f t="shared" ca="1" si="114"/>
        <v/>
      </c>
      <c r="JIH4" s="408" t="str">
        <f t="shared" ca="1" si="114"/>
        <v/>
      </c>
      <c r="JII4" s="408" t="str">
        <f t="shared" ca="1" si="114"/>
        <v/>
      </c>
      <c r="JIJ4" s="408" t="str">
        <f t="shared" ca="1" si="114"/>
        <v/>
      </c>
      <c r="JIK4" s="408" t="str">
        <f t="shared" ca="1" si="114"/>
        <v/>
      </c>
      <c r="JIL4" s="408" t="str">
        <f t="shared" ca="1" si="114"/>
        <v/>
      </c>
      <c r="JIM4" s="408" t="str">
        <f t="shared" ca="1" si="114"/>
        <v/>
      </c>
      <c r="JIN4" s="408" t="str">
        <f t="shared" ca="1" si="114"/>
        <v/>
      </c>
      <c r="JIO4" s="408" t="str">
        <f t="shared" ca="1" si="114"/>
        <v/>
      </c>
      <c r="JIP4" s="408" t="str">
        <f t="shared" ca="1" si="114"/>
        <v/>
      </c>
      <c r="JIQ4" s="408" t="str">
        <f t="shared" ca="1" si="114"/>
        <v/>
      </c>
      <c r="JIR4" s="408" t="str">
        <f t="shared" ca="1" si="114"/>
        <v/>
      </c>
      <c r="JIS4" s="408" t="str">
        <f t="shared" ca="1" si="114"/>
        <v/>
      </c>
      <c r="JIT4" s="408" t="str">
        <f t="shared" ca="1" si="114"/>
        <v/>
      </c>
      <c r="JIU4" s="408" t="str">
        <f t="shared" ca="1" si="114"/>
        <v/>
      </c>
      <c r="JIV4" s="408" t="str">
        <f t="shared" ca="1" si="114"/>
        <v/>
      </c>
      <c r="JIW4" s="408" t="str">
        <f t="shared" ca="1" si="114"/>
        <v/>
      </c>
      <c r="JIX4" s="408" t="str">
        <f t="shared" ca="1" si="114"/>
        <v/>
      </c>
      <c r="JIY4" s="408" t="str">
        <f t="shared" ca="1" si="114"/>
        <v/>
      </c>
      <c r="JIZ4" s="408" t="str">
        <f t="shared" ca="1" si="114"/>
        <v/>
      </c>
      <c r="JJA4" s="408" t="str">
        <f t="shared" ca="1" si="114"/>
        <v/>
      </c>
      <c r="JJB4" s="408" t="str">
        <f t="shared" ca="1" si="114"/>
        <v/>
      </c>
      <c r="JJC4" s="408" t="str">
        <f t="shared" ca="1" si="114"/>
        <v/>
      </c>
      <c r="JJD4" s="408" t="str">
        <f t="shared" ca="1" si="114"/>
        <v/>
      </c>
      <c r="JJE4" s="408" t="str">
        <f t="shared" ca="1" si="114"/>
        <v/>
      </c>
      <c r="JJF4" s="408" t="str">
        <f t="shared" ca="1" si="114"/>
        <v/>
      </c>
      <c r="JJG4" s="408" t="str">
        <f t="shared" ca="1" si="114"/>
        <v/>
      </c>
      <c r="JJH4" s="408" t="str">
        <f t="shared" ca="1" si="114"/>
        <v/>
      </c>
      <c r="JJI4" s="408" t="str">
        <f t="shared" ca="1" si="114"/>
        <v/>
      </c>
      <c r="JJJ4" s="408" t="str">
        <f t="shared" ca="1" si="114"/>
        <v/>
      </c>
      <c r="JJK4" s="408" t="str">
        <f t="shared" ca="1" si="114"/>
        <v/>
      </c>
      <c r="JJL4" s="408" t="str">
        <f t="shared" ca="1" si="114"/>
        <v/>
      </c>
      <c r="JJM4" s="408" t="str">
        <f t="shared" ca="1" si="114"/>
        <v/>
      </c>
      <c r="JJN4" s="408" t="str">
        <f t="shared" ca="1" si="114"/>
        <v/>
      </c>
      <c r="JJO4" s="408" t="str">
        <f t="shared" ca="1" si="114"/>
        <v/>
      </c>
      <c r="JJP4" s="408" t="str">
        <f t="shared" ca="1" si="114"/>
        <v/>
      </c>
      <c r="JJQ4" s="408" t="str">
        <f t="shared" ca="1" si="114"/>
        <v/>
      </c>
      <c r="JJR4" s="408" t="str">
        <f t="shared" ca="1" si="114"/>
        <v/>
      </c>
      <c r="JJS4" s="408" t="str">
        <f t="shared" ca="1" si="114"/>
        <v/>
      </c>
      <c r="JJT4" s="408" t="str">
        <f t="shared" ca="1" si="114"/>
        <v/>
      </c>
      <c r="JJU4" s="408" t="str">
        <f t="shared" ref="JJU4:JMF4" ca="1" si="115">IFERROR(IF(AND(OFFSET(JJU3,0,-1,1,1)=DATE(YEAR(OFFSET(JJU3,0,-1,1,1)),12,31),
                              OFFSET(JJU3,0,-2,1,1)&lt;&gt;DATE(YEAR(OFFSET(JJU3,0,-1,1,1)),12,31)),
                         "+",""),"")</f>
        <v/>
      </c>
      <c r="JJV4" s="408" t="str">
        <f t="shared" ca="1" si="115"/>
        <v/>
      </c>
      <c r="JJW4" s="408" t="str">
        <f t="shared" ca="1" si="115"/>
        <v/>
      </c>
      <c r="JJX4" s="408" t="str">
        <f t="shared" ca="1" si="115"/>
        <v/>
      </c>
      <c r="JJY4" s="408" t="str">
        <f t="shared" ca="1" si="115"/>
        <v/>
      </c>
      <c r="JJZ4" s="408" t="str">
        <f t="shared" ca="1" si="115"/>
        <v/>
      </c>
      <c r="JKA4" s="408" t="str">
        <f t="shared" ca="1" si="115"/>
        <v/>
      </c>
      <c r="JKB4" s="408" t="str">
        <f t="shared" ca="1" si="115"/>
        <v/>
      </c>
      <c r="JKC4" s="408" t="str">
        <f t="shared" ca="1" si="115"/>
        <v/>
      </c>
      <c r="JKD4" s="408" t="str">
        <f t="shared" ca="1" si="115"/>
        <v/>
      </c>
      <c r="JKE4" s="408" t="str">
        <f t="shared" ca="1" si="115"/>
        <v/>
      </c>
      <c r="JKF4" s="408" t="str">
        <f t="shared" ca="1" si="115"/>
        <v/>
      </c>
      <c r="JKG4" s="408" t="str">
        <f t="shared" ca="1" si="115"/>
        <v/>
      </c>
      <c r="JKH4" s="408" t="str">
        <f t="shared" ca="1" si="115"/>
        <v/>
      </c>
      <c r="JKI4" s="408" t="str">
        <f t="shared" ca="1" si="115"/>
        <v/>
      </c>
      <c r="JKJ4" s="408" t="str">
        <f t="shared" ca="1" si="115"/>
        <v/>
      </c>
      <c r="JKK4" s="408" t="str">
        <f t="shared" ca="1" si="115"/>
        <v/>
      </c>
      <c r="JKL4" s="408" t="str">
        <f t="shared" ca="1" si="115"/>
        <v/>
      </c>
      <c r="JKM4" s="408" t="str">
        <f t="shared" ca="1" si="115"/>
        <v/>
      </c>
      <c r="JKN4" s="408" t="str">
        <f t="shared" ca="1" si="115"/>
        <v/>
      </c>
      <c r="JKO4" s="408" t="str">
        <f t="shared" ca="1" si="115"/>
        <v/>
      </c>
      <c r="JKP4" s="408" t="str">
        <f t="shared" ca="1" si="115"/>
        <v/>
      </c>
      <c r="JKQ4" s="408" t="str">
        <f t="shared" ca="1" si="115"/>
        <v/>
      </c>
      <c r="JKR4" s="408" t="str">
        <f t="shared" ca="1" si="115"/>
        <v/>
      </c>
      <c r="JKS4" s="408" t="str">
        <f t="shared" ca="1" si="115"/>
        <v/>
      </c>
      <c r="JKT4" s="408" t="str">
        <f t="shared" ca="1" si="115"/>
        <v/>
      </c>
      <c r="JKU4" s="408" t="str">
        <f t="shared" ca="1" si="115"/>
        <v/>
      </c>
      <c r="JKV4" s="408" t="str">
        <f t="shared" ca="1" si="115"/>
        <v/>
      </c>
      <c r="JKW4" s="408" t="str">
        <f t="shared" ca="1" si="115"/>
        <v/>
      </c>
      <c r="JKX4" s="408" t="str">
        <f t="shared" ca="1" si="115"/>
        <v/>
      </c>
      <c r="JKY4" s="408" t="str">
        <f t="shared" ca="1" si="115"/>
        <v/>
      </c>
      <c r="JKZ4" s="408" t="str">
        <f t="shared" ca="1" si="115"/>
        <v/>
      </c>
      <c r="JLA4" s="408" t="str">
        <f t="shared" ca="1" si="115"/>
        <v/>
      </c>
      <c r="JLB4" s="408" t="str">
        <f t="shared" ca="1" si="115"/>
        <v/>
      </c>
      <c r="JLC4" s="408" t="str">
        <f t="shared" ca="1" si="115"/>
        <v/>
      </c>
      <c r="JLD4" s="408" t="str">
        <f t="shared" ca="1" si="115"/>
        <v/>
      </c>
      <c r="JLE4" s="408" t="str">
        <f t="shared" ca="1" si="115"/>
        <v/>
      </c>
      <c r="JLF4" s="408" t="str">
        <f t="shared" ca="1" si="115"/>
        <v/>
      </c>
      <c r="JLG4" s="408" t="str">
        <f t="shared" ca="1" si="115"/>
        <v/>
      </c>
      <c r="JLH4" s="408" t="str">
        <f t="shared" ca="1" si="115"/>
        <v/>
      </c>
      <c r="JLI4" s="408" t="str">
        <f t="shared" ca="1" si="115"/>
        <v/>
      </c>
      <c r="JLJ4" s="408" t="str">
        <f t="shared" ca="1" si="115"/>
        <v/>
      </c>
      <c r="JLK4" s="408" t="str">
        <f t="shared" ca="1" si="115"/>
        <v/>
      </c>
      <c r="JLL4" s="408" t="str">
        <f t="shared" ca="1" si="115"/>
        <v/>
      </c>
      <c r="JLM4" s="408" t="str">
        <f t="shared" ca="1" si="115"/>
        <v/>
      </c>
      <c r="JLN4" s="408" t="str">
        <f t="shared" ca="1" si="115"/>
        <v/>
      </c>
      <c r="JLO4" s="408" t="str">
        <f t="shared" ca="1" si="115"/>
        <v/>
      </c>
      <c r="JLP4" s="408" t="str">
        <f t="shared" ca="1" si="115"/>
        <v/>
      </c>
      <c r="JLQ4" s="408" t="str">
        <f t="shared" ca="1" si="115"/>
        <v/>
      </c>
      <c r="JLR4" s="408" t="str">
        <f t="shared" ca="1" si="115"/>
        <v/>
      </c>
      <c r="JLS4" s="408" t="str">
        <f t="shared" ca="1" si="115"/>
        <v/>
      </c>
      <c r="JLT4" s="408" t="str">
        <f t="shared" ca="1" si="115"/>
        <v/>
      </c>
      <c r="JLU4" s="408" t="str">
        <f t="shared" ca="1" si="115"/>
        <v/>
      </c>
      <c r="JLV4" s="408" t="str">
        <f t="shared" ca="1" si="115"/>
        <v/>
      </c>
      <c r="JLW4" s="408" t="str">
        <f t="shared" ca="1" si="115"/>
        <v/>
      </c>
      <c r="JLX4" s="408" t="str">
        <f t="shared" ca="1" si="115"/>
        <v/>
      </c>
      <c r="JLY4" s="408" t="str">
        <f t="shared" ca="1" si="115"/>
        <v/>
      </c>
      <c r="JLZ4" s="408" t="str">
        <f t="shared" ca="1" si="115"/>
        <v/>
      </c>
      <c r="JMA4" s="408" t="str">
        <f t="shared" ca="1" si="115"/>
        <v/>
      </c>
      <c r="JMB4" s="408" t="str">
        <f t="shared" ca="1" si="115"/>
        <v/>
      </c>
      <c r="JMC4" s="408" t="str">
        <f t="shared" ca="1" si="115"/>
        <v/>
      </c>
      <c r="JMD4" s="408" t="str">
        <f t="shared" ca="1" si="115"/>
        <v/>
      </c>
      <c r="JME4" s="408" t="str">
        <f t="shared" ca="1" si="115"/>
        <v/>
      </c>
      <c r="JMF4" s="408" t="str">
        <f t="shared" ca="1" si="115"/>
        <v/>
      </c>
      <c r="JMG4" s="408" t="str">
        <f t="shared" ref="JMG4:JOR4" ca="1" si="116">IFERROR(IF(AND(OFFSET(JMG3,0,-1,1,1)=DATE(YEAR(OFFSET(JMG3,0,-1,1,1)),12,31),
                              OFFSET(JMG3,0,-2,1,1)&lt;&gt;DATE(YEAR(OFFSET(JMG3,0,-1,1,1)),12,31)),
                         "+",""),"")</f>
        <v/>
      </c>
      <c r="JMH4" s="408" t="str">
        <f t="shared" ca="1" si="116"/>
        <v/>
      </c>
      <c r="JMI4" s="408" t="str">
        <f t="shared" ca="1" si="116"/>
        <v/>
      </c>
      <c r="JMJ4" s="408" t="str">
        <f t="shared" ca="1" si="116"/>
        <v/>
      </c>
      <c r="JMK4" s="408" t="str">
        <f t="shared" ca="1" si="116"/>
        <v/>
      </c>
      <c r="JML4" s="408" t="str">
        <f t="shared" ca="1" si="116"/>
        <v/>
      </c>
      <c r="JMM4" s="408" t="str">
        <f t="shared" ca="1" si="116"/>
        <v/>
      </c>
      <c r="JMN4" s="408" t="str">
        <f t="shared" ca="1" si="116"/>
        <v/>
      </c>
      <c r="JMO4" s="408" t="str">
        <f t="shared" ca="1" si="116"/>
        <v/>
      </c>
      <c r="JMP4" s="408" t="str">
        <f t="shared" ca="1" si="116"/>
        <v/>
      </c>
      <c r="JMQ4" s="408" t="str">
        <f t="shared" ca="1" si="116"/>
        <v/>
      </c>
      <c r="JMR4" s="408" t="str">
        <f t="shared" ca="1" si="116"/>
        <v/>
      </c>
      <c r="JMS4" s="408" t="str">
        <f t="shared" ca="1" si="116"/>
        <v/>
      </c>
      <c r="JMT4" s="408" t="str">
        <f t="shared" ca="1" si="116"/>
        <v/>
      </c>
      <c r="JMU4" s="408" t="str">
        <f t="shared" ca="1" si="116"/>
        <v/>
      </c>
      <c r="JMV4" s="408" t="str">
        <f t="shared" ca="1" si="116"/>
        <v/>
      </c>
      <c r="JMW4" s="408" t="str">
        <f t="shared" ca="1" si="116"/>
        <v/>
      </c>
      <c r="JMX4" s="408" t="str">
        <f t="shared" ca="1" si="116"/>
        <v/>
      </c>
      <c r="JMY4" s="408" t="str">
        <f t="shared" ca="1" si="116"/>
        <v/>
      </c>
      <c r="JMZ4" s="408" t="str">
        <f t="shared" ca="1" si="116"/>
        <v/>
      </c>
      <c r="JNA4" s="408" t="str">
        <f t="shared" ca="1" si="116"/>
        <v/>
      </c>
      <c r="JNB4" s="408" t="str">
        <f t="shared" ca="1" si="116"/>
        <v/>
      </c>
      <c r="JNC4" s="408" t="str">
        <f t="shared" ca="1" si="116"/>
        <v/>
      </c>
      <c r="JND4" s="408" t="str">
        <f t="shared" ca="1" si="116"/>
        <v/>
      </c>
      <c r="JNE4" s="408" t="str">
        <f t="shared" ca="1" si="116"/>
        <v/>
      </c>
      <c r="JNF4" s="408" t="str">
        <f t="shared" ca="1" si="116"/>
        <v/>
      </c>
      <c r="JNG4" s="408" t="str">
        <f t="shared" ca="1" si="116"/>
        <v/>
      </c>
      <c r="JNH4" s="408" t="str">
        <f t="shared" ca="1" si="116"/>
        <v/>
      </c>
      <c r="JNI4" s="408" t="str">
        <f t="shared" ca="1" si="116"/>
        <v/>
      </c>
      <c r="JNJ4" s="408" t="str">
        <f t="shared" ca="1" si="116"/>
        <v/>
      </c>
      <c r="JNK4" s="408" t="str">
        <f t="shared" ca="1" si="116"/>
        <v/>
      </c>
      <c r="JNL4" s="408" t="str">
        <f t="shared" ca="1" si="116"/>
        <v/>
      </c>
      <c r="JNM4" s="408" t="str">
        <f t="shared" ca="1" si="116"/>
        <v/>
      </c>
      <c r="JNN4" s="408" t="str">
        <f t="shared" ca="1" si="116"/>
        <v/>
      </c>
      <c r="JNO4" s="408" t="str">
        <f t="shared" ca="1" si="116"/>
        <v/>
      </c>
      <c r="JNP4" s="408" t="str">
        <f t="shared" ca="1" si="116"/>
        <v/>
      </c>
      <c r="JNQ4" s="408" t="str">
        <f t="shared" ca="1" si="116"/>
        <v/>
      </c>
      <c r="JNR4" s="408" t="str">
        <f t="shared" ca="1" si="116"/>
        <v/>
      </c>
      <c r="JNS4" s="408" t="str">
        <f t="shared" ca="1" si="116"/>
        <v/>
      </c>
      <c r="JNT4" s="408" t="str">
        <f t="shared" ca="1" si="116"/>
        <v/>
      </c>
      <c r="JNU4" s="408" t="str">
        <f t="shared" ca="1" si="116"/>
        <v/>
      </c>
      <c r="JNV4" s="408" t="str">
        <f t="shared" ca="1" si="116"/>
        <v/>
      </c>
      <c r="JNW4" s="408" t="str">
        <f t="shared" ca="1" si="116"/>
        <v/>
      </c>
      <c r="JNX4" s="408" t="str">
        <f t="shared" ca="1" si="116"/>
        <v/>
      </c>
      <c r="JNY4" s="408" t="str">
        <f t="shared" ca="1" si="116"/>
        <v/>
      </c>
      <c r="JNZ4" s="408" t="str">
        <f t="shared" ca="1" si="116"/>
        <v/>
      </c>
      <c r="JOA4" s="408" t="str">
        <f t="shared" ca="1" si="116"/>
        <v/>
      </c>
      <c r="JOB4" s="408" t="str">
        <f t="shared" ca="1" si="116"/>
        <v/>
      </c>
      <c r="JOC4" s="408" t="str">
        <f t="shared" ca="1" si="116"/>
        <v/>
      </c>
      <c r="JOD4" s="408" t="str">
        <f t="shared" ca="1" si="116"/>
        <v/>
      </c>
      <c r="JOE4" s="408" t="str">
        <f t="shared" ca="1" si="116"/>
        <v/>
      </c>
      <c r="JOF4" s="408" t="str">
        <f t="shared" ca="1" si="116"/>
        <v/>
      </c>
      <c r="JOG4" s="408" t="str">
        <f t="shared" ca="1" si="116"/>
        <v/>
      </c>
      <c r="JOH4" s="408" t="str">
        <f t="shared" ca="1" si="116"/>
        <v/>
      </c>
      <c r="JOI4" s="408" t="str">
        <f t="shared" ca="1" si="116"/>
        <v/>
      </c>
      <c r="JOJ4" s="408" t="str">
        <f t="shared" ca="1" si="116"/>
        <v/>
      </c>
      <c r="JOK4" s="408" t="str">
        <f t="shared" ca="1" si="116"/>
        <v/>
      </c>
      <c r="JOL4" s="408" t="str">
        <f t="shared" ca="1" si="116"/>
        <v/>
      </c>
      <c r="JOM4" s="408" t="str">
        <f t="shared" ca="1" si="116"/>
        <v/>
      </c>
      <c r="JON4" s="408" t="str">
        <f t="shared" ca="1" si="116"/>
        <v/>
      </c>
      <c r="JOO4" s="408" t="str">
        <f t="shared" ca="1" si="116"/>
        <v/>
      </c>
      <c r="JOP4" s="408" t="str">
        <f t="shared" ca="1" si="116"/>
        <v/>
      </c>
      <c r="JOQ4" s="408" t="str">
        <f t="shared" ca="1" si="116"/>
        <v/>
      </c>
      <c r="JOR4" s="408" t="str">
        <f t="shared" ca="1" si="116"/>
        <v/>
      </c>
      <c r="JOS4" s="408" t="str">
        <f t="shared" ref="JOS4:JRD4" ca="1" si="117">IFERROR(IF(AND(OFFSET(JOS3,0,-1,1,1)=DATE(YEAR(OFFSET(JOS3,0,-1,1,1)),12,31),
                              OFFSET(JOS3,0,-2,1,1)&lt;&gt;DATE(YEAR(OFFSET(JOS3,0,-1,1,1)),12,31)),
                         "+",""),"")</f>
        <v/>
      </c>
      <c r="JOT4" s="408" t="str">
        <f t="shared" ca="1" si="117"/>
        <v/>
      </c>
      <c r="JOU4" s="408" t="str">
        <f t="shared" ca="1" si="117"/>
        <v/>
      </c>
      <c r="JOV4" s="408" t="str">
        <f t="shared" ca="1" si="117"/>
        <v/>
      </c>
      <c r="JOW4" s="408" t="str">
        <f t="shared" ca="1" si="117"/>
        <v/>
      </c>
      <c r="JOX4" s="408" t="str">
        <f t="shared" ca="1" si="117"/>
        <v/>
      </c>
      <c r="JOY4" s="408" t="str">
        <f t="shared" ca="1" si="117"/>
        <v/>
      </c>
      <c r="JOZ4" s="408" t="str">
        <f t="shared" ca="1" si="117"/>
        <v/>
      </c>
      <c r="JPA4" s="408" t="str">
        <f t="shared" ca="1" si="117"/>
        <v/>
      </c>
      <c r="JPB4" s="408" t="str">
        <f t="shared" ca="1" si="117"/>
        <v/>
      </c>
      <c r="JPC4" s="408" t="str">
        <f t="shared" ca="1" si="117"/>
        <v/>
      </c>
      <c r="JPD4" s="408" t="str">
        <f t="shared" ca="1" si="117"/>
        <v/>
      </c>
      <c r="JPE4" s="408" t="str">
        <f t="shared" ca="1" si="117"/>
        <v/>
      </c>
      <c r="JPF4" s="408" t="str">
        <f t="shared" ca="1" si="117"/>
        <v/>
      </c>
      <c r="JPG4" s="408" t="str">
        <f t="shared" ca="1" si="117"/>
        <v/>
      </c>
      <c r="JPH4" s="408" t="str">
        <f t="shared" ca="1" si="117"/>
        <v/>
      </c>
      <c r="JPI4" s="408" t="str">
        <f t="shared" ca="1" si="117"/>
        <v/>
      </c>
      <c r="JPJ4" s="408" t="str">
        <f t="shared" ca="1" si="117"/>
        <v/>
      </c>
      <c r="JPK4" s="408" t="str">
        <f t="shared" ca="1" si="117"/>
        <v/>
      </c>
      <c r="JPL4" s="408" t="str">
        <f t="shared" ca="1" si="117"/>
        <v/>
      </c>
      <c r="JPM4" s="408" t="str">
        <f t="shared" ca="1" si="117"/>
        <v/>
      </c>
      <c r="JPN4" s="408" t="str">
        <f t="shared" ca="1" si="117"/>
        <v/>
      </c>
      <c r="JPO4" s="408" t="str">
        <f t="shared" ca="1" si="117"/>
        <v/>
      </c>
      <c r="JPP4" s="408" t="str">
        <f t="shared" ca="1" si="117"/>
        <v/>
      </c>
      <c r="JPQ4" s="408" t="str">
        <f t="shared" ca="1" si="117"/>
        <v/>
      </c>
      <c r="JPR4" s="408" t="str">
        <f t="shared" ca="1" si="117"/>
        <v/>
      </c>
      <c r="JPS4" s="408" t="str">
        <f t="shared" ca="1" si="117"/>
        <v/>
      </c>
      <c r="JPT4" s="408" t="str">
        <f t="shared" ca="1" si="117"/>
        <v/>
      </c>
      <c r="JPU4" s="408" t="str">
        <f t="shared" ca="1" si="117"/>
        <v/>
      </c>
      <c r="JPV4" s="408" t="str">
        <f t="shared" ca="1" si="117"/>
        <v/>
      </c>
      <c r="JPW4" s="408" t="str">
        <f t="shared" ca="1" si="117"/>
        <v/>
      </c>
      <c r="JPX4" s="408" t="str">
        <f t="shared" ca="1" si="117"/>
        <v/>
      </c>
      <c r="JPY4" s="408" t="str">
        <f t="shared" ca="1" si="117"/>
        <v/>
      </c>
      <c r="JPZ4" s="408" t="str">
        <f t="shared" ca="1" si="117"/>
        <v/>
      </c>
      <c r="JQA4" s="408" t="str">
        <f t="shared" ca="1" si="117"/>
        <v/>
      </c>
      <c r="JQB4" s="408" t="str">
        <f t="shared" ca="1" si="117"/>
        <v/>
      </c>
      <c r="JQC4" s="408" t="str">
        <f t="shared" ca="1" si="117"/>
        <v/>
      </c>
      <c r="JQD4" s="408" t="str">
        <f t="shared" ca="1" si="117"/>
        <v/>
      </c>
      <c r="JQE4" s="408" t="str">
        <f t="shared" ca="1" si="117"/>
        <v/>
      </c>
      <c r="JQF4" s="408" t="str">
        <f t="shared" ca="1" si="117"/>
        <v/>
      </c>
      <c r="JQG4" s="408" t="str">
        <f t="shared" ca="1" si="117"/>
        <v/>
      </c>
      <c r="JQH4" s="408" t="str">
        <f t="shared" ca="1" si="117"/>
        <v/>
      </c>
      <c r="JQI4" s="408" t="str">
        <f t="shared" ca="1" si="117"/>
        <v/>
      </c>
      <c r="JQJ4" s="408" t="str">
        <f t="shared" ca="1" si="117"/>
        <v/>
      </c>
      <c r="JQK4" s="408" t="str">
        <f t="shared" ca="1" si="117"/>
        <v/>
      </c>
      <c r="JQL4" s="408" t="str">
        <f t="shared" ca="1" si="117"/>
        <v/>
      </c>
      <c r="JQM4" s="408" t="str">
        <f t="shared" ca="1" si="117"/>
        <v/>
      </c>
      <c r="JQN4" s="408" t="str">
        <f t="shared" ca="1" si="117"/>
        <v/>
      </c>
      <c r="JQO4" s="408" t="str">
        <f t="shared" ca="1" si="117"/>
        <v/>
      </c>
      <c r="JQP4" s="408" t="str">
        <f t="shared" ca="1" si="117"/>
        <v/>
      </c>
      <c r="JQQ4" s="408" t="str">
        <f t="shared" ca="1" si="117"/>
        <v/>
      </c>
      <c r="JQR4" s="408" t="str">
        <f t="shared" ca="1" si="117"/>
        <v/>
      </c>
      <c r="JQS4" s="408" t="str">
        <f t="shared" ca="1" si="117"/>
        <v/>
      </c>
      <c r="JQT4" s="408" t="str">
        <f t="shared" ca="1" si="117"/>
        <v/>
      </c>
      <c r="JQU4" s="408" t="str">
        <f t="shared" ca="1" si="117"/>
        <v/>
      </c>
      <c r="JQV4" s="408" t="str">
        <f t="shared" ca="1" si="117"/>
        <v/>
      </c>
      <c r="JQW4" s="408" t="str">
        <f t="shared" ca="1" si="117"/>
        <v/>
      </c>
      <c r="JQX4" s="408" t="str">
        <f t="shared" ca="1" si="117"/>
        <v/>
      </c>
      <c r="JQY4" s="408" t="str">
        <f t="shared" ca="1" si="117"/>
        <v/>
      </c>
      <c r="JQZ4" s="408" t="str">
        <f t="shared" ca="1" si="117"/>
        <v/>
      </c>
      <c r="JRA4" s="408" t="str">
        <f t="shared" ca="1" si="117"/>
        <v/>
      </c>
      <c r="JRB4" s="408" t="str">
        <f t="shared" ca="1" si="117"/>
        <v/>
      </c>
      <c r="JRC4" s="408" t="str">
        <f t="shared" ca="1" si="117"/>
        <v/>
      </c>
      <c r="JRD4" s="408" t="str">
        <f t="shared" ca="1" si="117"/>
        <v/>
      </c>
      <c r="JRE4" s="408" t="str">
        <f t="shared" ref="JRE4:JTP4" ca="1" si="118">IFERROR(IF(AND(OFFSET(JRE3,0,-1,1,1)=DATE(YEAR(OFFSET(JRE3,0,-1,1,1)),12,31),
                              OFFSET(JRE3,0,-2,1,1)&lt;&gt;DATE(YEAR(OFFSET(JRE3,0,-1,1,1)),12,31)),
                         "+",""),"")</f>
        <v/>
      </c>
      <c r="JRF4" s="408" t="str">
        <f t="shared" ca="1" si="118"/>
        <v/>
      </c>
      <c r="JRG4" s="408" t="str">
        <f t="shared" ca="1" si="118"/>
        <v/>
      </c>
      <c r="JRH4" s="408" t="str">
        <f t="shared" ca="1" si="118"/>
        <v/>
      </c>
      <c r="JRI4" s="408" t="str">
        <f t="shared" ca="1" si="118"/>
        <v/>
      </c>
      <c r="JRJ4" s="408" t="str">
        <f t="shared" ca="1" si="118"/>
        <v/>
      </c>
      <c r="JRK4" s="408" t="str">
        <f t="shared" ca="1" si="118"/>
        <v/>
      </c>
      <c r="JRL4" s="408" t="str">
        <f t="shared" ca="1" si="118"/>
        <v/>
      </c>
      <c r="JRM4" s="408" t="str">
        <f t="shared" ca="1" si="118"/>
        <v/>
      </c>
      <c r="JRN4" s="408" t="str">
        <f t="shared" ca="1" si="118"/>
        <v/>
      </c>
      <c r="JRO4" s="408" t="str">
        <f t="shared" ca="1" si="118"/>
        <v/>
      </c>
      <c r="JRP4" s="408" t="str">
        <f t="shared" ca="1" si="118"/>
        <v/>
      </c>
      <c r="JRQ4" s="408" t="str">
        <f t="shared" ca="1" si="118"/>
        <v/>
      </c>
      <c r="JRR4" s="408" t="str">
        <f t="shared" ca="1" si="118"/>
        <v/>
      </c>
      <c r="JRS4" s="408" t="str">
        <f t="shared" ca="1" si="118"/>
        <v/>
      </c>
      <c r="JRT4" s="408" t="str">
        <f t="shared" ca="1" si="118"/>
        <v/>
      </c>
      <c r="JRU4" s="408" t="str">
        <f t="shared" ca="1" si="118"/>
        <v/>
      </c>
      <c r="JRV4" s="408" t="str">
        <f t="shared" ca="1" si="118"/>
        <v/>
      </c>
      <c r="JRW4" s="408" t="str">
        <f t="shared" ca="1" si="118"/>
        <v/>
      </c>
      <c r="JRX4" s="408" t="str">
        <f t="shared" ca="1" si="118"/>
        <v/>
      </c>
      <c r="JRY4" s="408" t="str">
        <f t="shared" ca="1" si="118"/>
        <v/>
      </c>
      <c r="JRZ4" s="408" t="str">
        <f t="shared" ca="1" si="118"/>
        <v/>
      </c>
      <c r="JSA4" s="408" t="str">
        <f t="shared" ca="1" si="118"/>
        <v/>
      </c>
      <c r="JSB4" s="408" t="str">
        <f t="shared" ca="1" si="118"/>
        <v/>
      </c>
      <c r="JSC4" s="408" t="str">
        <f t="shared" ca="1" si="118"/>
        <v/>
      </c>
      <c r="JSD4" s="408" t="str">
        <f t="shared" ca="1" si="118"/>
        <v/>
      </c>
      <c r="JSE4" s="408" t="str">
        <f t="shared" ca="1" si="118"/>
        <v/>
      </c>
      <c r="JSF4" s="408" t="str">
        <f t="shared" ca="1" si="118"/>
        <v/>
      </c>
      <c r="JSG4" s="408" t="str">
        <f t="shared" ca="1" si="118"/>
        <v/>
      </c>
      <c r="JSH4" s="408" t="str">
        <f t="shared" ca="1" si="118"/>
        <v/>
      </c>
      <c r="JSI4" s="408" t="str">
        <f t="shared" ca="1" si="118"/>
        <v/>
      </c>
      <c r="JSJ4" s="408" t="str">
        <f t="shared" ca="1" si="118"/>
        <v/>
      </c>
      <c r="JSK4" s="408" t="str">
        <f t="shared" ca="1" si="118"/>
        <v/>
      </c>
      <c r="JSL4" s="408" t="str">
        <f t="shared" ca="1" si="118"/>
        <v/>
      </c>
      <c r="JSM4" s="408" t="str">
        <f t="shared" ca="1" si="118"/>
        <v/>
      </c>
      <c r="JSN4" s="408" t="str">
        <f t="shared" ca="1" si="118"/>
        <v/>
      </c>
      <c r="JSO4" s="408" t="str">
        <f t="shared" ca="1" si="118"/>
        <v/>
      </c>
      <c r="JSP4" s="408" t="str">
        <f t="shared" ca="1" si="118"/>
        <v/>
      </c>
      <c r="JSQ4" s="408" t="str">
        <f t="shared" ca="1" si="118"/>
        <v/>
      </c>
      <c r="JSR4" s="408" t="str">
        <f t="shared" ca="1" si="118"/>
        <v/>
      </c>
      <c r="JSS4" s="408" t="str">
        <f t="shared" ca="1" si="118"/>
        <v/>
      </c>
      <c r="JST4" s="408" t="str">
        <f t="shared" ca="1" si="118"/>
        <v/>
      </c>
      <c r="JSU4" s="408" t="str">
        <f t="shared" ca="1" si="118"/>
        <v/>
      </c>
      <c r="JSV4" s="408" t="str">
        <f t="shared" ca="1" si="118"/>
        <v/>
      </c>
      <c r="JSW4" s="408" t="str">
        <f t="shared" ca="1" si="118"/>
        <v/>
      </c>
      <c r="JSX4" s="408" t="str">
        <f t="shared" ca="1" si="118"/>
        <v/>
      </c>
      <c r="JSY4" s="408" t="str">
        <f t="shared" ca="1" si="118"/>
        <v/>
      </c>
      <c r="JSZ4" s="408" t="str">
        <f t="shared" ca="1" si="118"/>
        <v/>
      </c>
      <c r="JTA4" s="408" t="str">
        <f t="shared" ca="1" si="118"/>
        <v/>
      </c>
      <c r="JTB4" s="408" t="str">
        <f t="shared" ca="1" si="118"/>
        <v/>
      </c>
      <c r="JTC4" s="408" t="str">
        <f t="shared" ca="1" si="118"/>
        <v/>
      </c>
      <c r="JTD4" s="408" t="str">
        <f t="shared" ca="1" si="118"/>
        <v/>
      </c>
      <c r="JTE4" s="408" t="str">
        <f t="shared" ca="1" si="118"/>
        <v/>
      </c>
      <c r="JTF4" s="408" t="str">
        <f t="shared" ca="1" si="118"/>
        <v/>
      </c>
      <c r="JTG4" s="408" t="str">
        <f t="shared" ca="1" si="118"/>
        <v/>
      </c>
      <c r="JTH4" s="408" t="str">
        <f t="shared" ca="1" si="118"/>
        <v/>
      </c>
      <c r="JTI4" s="408" t="str">
        <f t="shared" ca="1" si="118"/>
        <v/>
      </c>
      <c r="JTJ4" s="408" t="str">
        <f t="shared" ca="1" si="118"/>
        <v/>
      </c>
      <c r="JTK4" s="408" t="str">
        <f t="shared" ca="1" si="118"/>
        <v/>
      </c>
      <c r="JTL4" s="408" t="str">
        <f t="shared" ca="1" si="118"/>
        <v/>
      </c>
      <c r="JTM4" s="408" t="str">
        <f t="shared" ca="1" si="118"/>
        <v/>
      </c>
      <c r="JTN4" s="408" t="str">
        <f t="shared" ca="1" si="118"/>
        <v/>
      </c>
      <c r="JTO4" s="408" t="str">
        <f t="shared" ca="1" si="118"/>
        <v/>
      </c>
      <c r="JTP4" s="408" t="str">
        <f t="shared" ca="1" si="118"/>
        <v/>
      </c>
      <c r="JTQ4" s="408" t="str">
        <f t="shared" ref="JTQ4:JWB4" ca="1" si="119">IFERROR(IF(AND(OFFSET(JTQ3,0,-1,1,1)=DATE(YEAR(OFFSET(JTQ3,0,-1,1,1)),12,31),
                              OFFSET(JTQ3,0,-2,1,1)&lt;&gt;DATE(YEAR(OFFSET(JTQ3,0,-1,1,1)),12,31)),
                         "+",""),"")</f>
        <v/>
      </c>
      <c r="JTR4" s="408" t="str">
        <f t="shared" ca="1" si="119"/>
        <v/>
      </c>
      <c r="JTS4" s="408" t="str">
        <f t="shared" ca="1" si="119"/>
        <v/>
      </c>
      <c r="JTT4" s="408" t="str">
        <f t="shared" ca="1" si="119"/>
        <v/>
      </c>
      <c r="JTU4" s="408" t="str">
        <f t="shared" ca="1" si="119"/>
        <v/>
      </c>
      <c r="JTV4" s="408" t="str">
        <f t="shared" ca="1" si="119"/>
        <v/>
      </c>
      <c r="JTW4" s="408" t="str">
        <f t="shared" ca="1" si="119"/>
        <v/>
      </c>
      <c r="JTX4" s="408" t="str">
        <f t="shared" ca="1" si="119"/>
        <v/>
      </c>
      <c r="JTY4" s="408" t="str">
        <f t="shared" ca="1" si="119"/>
        <v/>
      </c>
      <c r="JTZ4" s="408" t="str">
        <f t="shared" ca="1" si="119"/>
        <v/>
      </c>
      <c r="JUA4" s="408" t="str">
        <f t="shared" ca="1" si="119"/>
        <v/>
      </c>
      <c r="JUB4" s="408" t="str">
        <f t="shared" ca="1" si="119"/>
        <v/>
      </c>
      <c r="JUC4" s="408" t="str">
        <f t="shared" ca="1" si="119"/>
        <v/>
      </c>
      <c r="JUD4" s="408" t="str">
        <f t="shared" ca="1" si="119"/>
        <v/>
      </c>
      <c r="JUE4" s="408" t="str">
        <f t="shared" ca="1" si="119"/>
        <v/>
      </c>
      <c r="JUF4" s="408" t="str">
        <f t="shared" ca="1" si="119"/>
        <v/>
      </c>
      <c r="JUG4" s="408" t="str">
        <f t="shared" ca="1" si="119"/>
        <v/>
      </c>
      <c r="JUH4" s="408" t="str">
        <f t="shared" ca="1" si="119"/>
        <v/>
      </c>
      <c r="JUI4" s="408" t="str">
        <f t="shared" ca="1" si="119"/>
        <v/>
      </c>
      <c r="JUJ4" s="408" t="str">
        <f t="shared" ca="1" si="119"/>
        <v/>
      </c>
      <c r="JUK4" s="408" t="str">
        <f t="shared" ca="1" si="119"/>
        <v/>
      </c>
      <c r="JUL4" s="408" t="str">
        <f t="shared" ca="1" si="119"/>
        <v/>
      </c>
      <c r="JUM4" s="408" t="str">
        <f t="shared" ca="1" si="119"/>
        <v/>
      </c>
      <c r="JUN4" s="408" t="str">
        <f t="shared" ca="1" si="119"/>
        <v/>
      </c>
      <c r="JUO4" s="408" t="str">
        <f t="shared" ca="1" si="119"/>
        <v/>
      </c>
      <c r="JUP4" s="408" t="str">
        <f t="shared" ca="1" si="119"/>
        <v/>
      </c>
      <c r="JUQ4" s="408" t="str">
        <f t="shared" ca="1" si="119"/>
        <v/>
      </c>
      <c r="JUR4" s="408" t="str">
        <f t="shared" ca="1" si="119"/>
        <v/>
      </c>
      <c r="JUS4" s="408" t="str">
        <f t="shared" ca="1" si="119"/>
        <v/>
      </c>
      <c r="JUT4" s="408" t="str">
        <f t="shared" ca="1" si="119"/>
        <v/>
      </c>
      <c r="JUU4" s="408" t="str">
        <f t="shared" ca="1" si="119"/>
        <v/>
      </c>
      <c r="JUV4" s="408" t="str">
        <f t="shared" ca="1" si="119"/>
        <v/>
      </c>
      <c r="JUW4" s="408" t="str">
        <f t="shared" ca="1" si="119"/>
        <v/>
      </c>
      <c r="JUX4" s="408" t="str">
        <f t="shared" ca="1" si="119"/>
        <v/>
      </c>
      <c r="JUY4" s="408" t="str">
        <f t="shared" ca="1" si="119"/>
        <v/>
      </c>
      <c r="JUZ4" s="408" t="str">
        <f t="shared" ca="1" si="119"/>
        <v/>
      </c>
      <c r="JVA4" s="408" t="str">
        <f t="shared" ca="1" si="119"/>
        <v/>
      </c>
      <c r="JVB4" s="408" t="str">
        <f t="shared" ca="1" si="119"/>
        <v/>
      </c>
      <c r="JVC4" s="408" t="str">
        <f t="shared" ca="1" si="119"/>
        <v/>
      </c>
      <c r="JVD4" s="408" t="str">
        <f t="shared" ca="1" si="119"/>
        <v/>
      </c>
      <c r="JVE4" s="408" t="str">
        <f t="shared" ca="1" si="119"/>
        <v/>
      </c>
      <c r="JVF4" s="408" t="str">
        <f t="shared" ca="1" si="119"/>
        <v/>
      </c>
      <c r="JVG4" s="408" t="str">
        <f t="shared" ca="1" si="119"/>
        <v/>
      </c>
      <c r="JVH4" s="408" t="str">
        <f t="shared" ca="1" si="119"/>
        <v/>
      </c>
      <c r="JVI4" s="408" t="str">
        <f t="shared" ca="1" si="119"/>
        <v/>
      </c>
      <c r="JVJ4" s="408" t="str">
        <f t="shared" ca="1" si="119"/>
        <v/>
      </c>
      <c r="JVK4" s="408" t="str">
        <f t="shared" ca="1" si="119"/>
        <v/>
      </c>
      <c r="JVL4" s="408" t="str">
        <f t="shared" ca="1" si="119"/>
        <v/>
      </c>
      <c r="JVM4" s="408" t="str">
        <f t="shared" ca="1" si="119"/>
        <v/>
      </c>
      <c r="JVN4" s="408" t="str">
        <f t="shared" ca="1" si="119"/>
        <v/>
      </c>
      <c r="JVO4" s="408" t="str">
        <f t="shared" ca="1" si="119"/>
        <v/>
      </c>
      <c r="JVP4" s="408" t="str">
        <f t="shared" ca="1" si="119"/>
        <v/>
      </c>
      <c r="JVQ4" s="408" t="str">
        <f t="shared" ca="1" si="119"/>
        <v/>
      </c>
      <c r="JVR4" s="408" t="str">
        <f t="shared" ca="1" si="119"/>
        <v/>
      </c>
      <c r="JVS4" s="408" t="str">
        <f t="shared" ca="1" si="119"/>
        <v/>
      </c>
      <c r="JVT4" s="408" t="str">
        <f t="shared" ca="1" si="119"/>
        <v/>
      </c>
      <c r="JVU4" s="408" t="str">
        <f t="shared" ca="1" si="119"/>
        <v/>
      </c>
      <c r="JVV4" s="408" t="str">
        <f t="shared" ca="1" si="119"/>
        <v/>
      </c>
      <c r="JVW4" s="408" t="str">
        <f t="shared" ca="1" si="119"/>
        <v/>
      </c>
      <c r="JVX4" s="408" t="str">
        <f t="shared" ca="1" si="119"/>
        <v/>
      </c>
      <c r="JVY4" s="408" t="str">
        <f t="shared" ca="1" si="119"/>
        <v/>
      </c>
      <c r="JVZ4" s="408" t="str">
        <f t="shared" ca="1" si="119"/>
        <v/>
      </c>
      <c r="JWA4" s="408" t="str">
        <f t="shared" ca="1" si="119"/>
        <v/>
      </c>
      <c r="JWB4" s="408" t="str">
        <f t="shared" ca="1" si="119"/>
        <v/>
      </c>
      <c r="JWC4" s="408" t="str">
        <f t="shared" ref="JWC4:JYN4" ca="1" si="120">IFERROR(IF(AND(OFFSET(JWC3,0,-1,1,1)=DATE(YEAR(OFFSET(JWC3,0,-1,1,1)),12,31),
                              OFFSET(JWC3,0,-2,1,1)&lt;&gt;DATE(YEAR(OFFSET(JWC3,0,-1,1,1)),12,31)),
                         "+",""),"")</f>
        <v/>
      </c>
      <c r="JWD4" s="408" t="str">
        <f t="shared" ca="1" si="120"/>
        <v/>
      </c>
      <c r="JWE4" s="408" t="str">
        <f t="shared" ca="1" si="120"/>
        <v/>
      </c>
      <c r="JWF4" s="408" t="str">
        <f t="shared" ca="1" si="120"/>
        <v/>
      </c>
      <c r="JWG4" s="408" t="str">
        <f t="shared" ca="1" si="120"/>
        <v/>
      </c>
      <c r="JWH4" s="408" t="str">
        <f t="shared" ca="1" si="120"/>
        <v/>
      </c>
      <c r="JWI4" s="408" t="str">
        <f t="shared" ca="1" si="120"/>
        <v/>
      </c>
      <c r="JWJ4" s="408" t="str">
        <f t="shared" ca="1" si="120"/>
        <v/>
      </c>
      <c r="JWK4" s="408" t="str">
        <f t="shared" ca="1" si="120"/>
        <v/>
      </c>
      <c r="JWL4" s="408" t="str">
        <f t="shared" ca="1" si="120"/>
        <v/>
      </c>
      <c r="JWM4" s="408" t="str">
        <f t="shared" ca="1" si="120"/>
        <v/>
      </c>
      <c r="JWN4" s="408" t="str">
        <f t="shared" ca="1" si="120"/>
        <v/>
      </c>
      <c r="JWO4" s="408" t="str">
        <f t="shared" ca="1" si="120"/>
        <v/>
      </c>
      <c r="JWP4" s="408" t="str">
        <f t="shared" ca="1" si="120"/>
        <v/>
      </c>
      <c r="JWQ4" s="408" t="str">
        <f t="shared" ca="1" si="120"/>
        <v/>
      </c>
      <c r="JWR4" s="408" t="str">
        <f t="shared" ca="1" si="120"/>
        <v/>
      </c>
      <c r="JWS4" s="408" t="str">
        <f t="shared" ca="1" si="120"/>
        <v/>
      </c>
      <c r="JWT4" s="408" t="str">
        <f t="shared" ca="1" si="120"/>
        <v/>
      </c>
      <c r="JWU4" s="408" t="str">
        <f t="shared" ca="1" si="120"/>
        <v/>
      </c>
      <c r="JWV4" s="408" t="str">
        <f t="shared" ca="1" si="120"/>
        <v/>
      </c>
      <c r="JWW4" s="408" t="str">
        <f t="shared" ca="1" si="120"/>
        <v/>
      </c>
      <c r="JWX4" s="408" t="str">
        <f t="shared" ca="1" si="120"/>
        <v/>
      </c>
      <c r="JWY4" s="408" t="str">
        <f t="shared" ca="1" si="120"/>
        <v/>
      </c>
      <c r="JWZ4" s="408" t="str">
        <f t="shared" ca="1" si="120"/>
        <v/>
      </c>
      <c r="JXA4" s="408" t="str">
        <f t="shared" ca="1" si="120"/>
        <v/>
      </c>
      <c r="JXB4" s="408" t="str">
        <f t="shared" ca="1" si="120"/>
        <v/>
      </c>
      <c r="JXC4" s="408" t="str">
        <f t="shared" ca="1" si="120"/>
        <v/>
      </c>
      <c r="JXD4" s="408" t="str">
        <f t="shared" ca="1" si="120"/>
        <v/>
      </c>
      <c r="JXE4" s="408" t="str">
        <f t="shared" ca="1" si="120"/>
        <v/>
      </c>
      <c r="JXF4" s="408" t="str">
        <f t="shared" ca="1" si="120"/>
        <v/>
      </c>
      <c r="JXG4" s="408" t="str">
        <f t="shared" ca="1" si="120"/>
        <v/>
      </c>
      <c r="JXH4" s="408" t="str">
        <f t="shared" ca="1" si="120"/>
        <v/>
      </c>
      <c r="JXI4" s="408" t="str">
        <f t="shared" ca="1" si="120"/>
        <v/>
      </c>
      <c r="JXJ4" s="408" t="str">
        <f t="shared" ca="1" si="120"/>
        <v/>
      </c>
      <c r="JXK4" s="408" t="str">
        <f t="shared" ca="1" si="120"/>
        <v/>
      </c>
      <c r="JXL4" s="408" t="str">
        <f t="shared" ca="1" si="120"/>
        <v/>
      </c>
      <c r="JXM4" s="408" t="str">
        <f t="shared" ca="1" si="120"/>
        <v/>
      </c>
      <c r="JXN4" s="408" t="str">
        <f t="shared" ca="1" si="120"/>
        <v/>
      </c>
      <c r="JXO4" s="408" t="str">
        <f t="shared" ca="1" si="120"/>
        <v/>
      </c>
      <c r="JXP4" s="408" t="str">
        <f t="shared" ca="1" si="120"/>
        <v/>
      </c>
      <c r="JXQ4" s="408" t="str">
        <f t="shared" ca="1" si="120"/>
        <v/>
      </c>
      <c r="JXR4" s="408" t="str">
        <f t="shared" ca="1" si="120"/>
        <v/>
      </c>
      <c r="JXS4" s="408" t="str">
        <f t="shared" ca="1" si="120"/>
        <v/>
      </c>
      <c r="JXT4" s="408" t="str">
        <f t="shared" ca="1" si="120"/>
        <v/>
      </c>
      <c r="JXU4" s="408" t="str">
        <f t="shared" ca="1" si="120"/>
        <v/>
      </c>
      <c r="JXV4" s="408" t="str">
        <f t="shared" ca="1" si="120"/>
        <v/>
      </c>
      <c r="JXW4" s="408" t="str">
        <f t="shared" ca="1" si="120"/>
        <v/>
      </c>
      <c r="JXX4" s="408" t="str">
        <f t="shared" ca="1" si="120"/>
        <v/>
      </c>
      <c r="JXY4" s="408" t="str">
        <f t="shared" ca="1" si="120"/>
        <v/>
      </c>
      <c r="JXZ4" s="408" t="str">
        <f t="shared" ca="1" si="120"/>
        <v/>
      </c>
      <c r="JYA4" s="408" t="str">
        <f t="shared" ca="1" si="120"/>
        <v/>
      </c>
      <c r="JYB4" s="408" t="str">
        <f t="shared" ca="1" si="120"/>
        <v/>
      </c>
      <c r="JYC4" s="408" t="str">
        <f t="shared" ca="1" si="120"/>
        <v/>
      </c>
      <c r="JYD4" s="408" t="str">
        <f t="shared" ca="1" si="120"/>
        <v/>
      </c>
      <c r="JYE4" s="408" t="str">
        <f t="shared" ca="1" si="120"/>
        <v/>
      </c>
      <c r="JYF4" s="408" t="str">
        <f t="shared" ca="1" si="120"/>
        <v/>
      </c>
      <c r="JYG4" s="408" t="str">
        <f t="shared" ca="1" si="120"/>
        <v/>
      </c>
      <c r="JYH4" s="408" t="str">
        <f t="shared" ca="1" si="120"/>
        <v/>
      </c>
      <c r="JYI4" s="408" t="str">
        <f t="shared" ca="1" si="120"/>
        <v/>
      </c>
      <c r="JYJ4" s="408" t="str">
        <f t="shared" ca="1" si="120"/>
        <v/>
      </c>
      <c r="JYK4" s="408" t="str">
        <f t="shared" ca="1" si="120"/>
        <v/>
      </c>
      <c r="JYL4" s="408" t="str">
        <f t="shared" ca="1" si="120"/>
        <v/>
      </c>
      <c r="JYM4" s="408" t="str">
        <f t="shared" ca="1" si="120"/>
        <v/>
      </c>
      <c r="JYN4" s="408" t="str">
        <f t="shared" ca="1" si="120"/>
        <v/>
      </c>
      <c r="JYO4" s="408" t="str">
        <f t="shared" ref="JYO4:KAZ4" ca="1" si="121">IFERROR(IF(AND(OFFSET(JYO3,0,-1,1,1)=DATE(YEAR(OFFSET(JYO3,0,-1,1,1)),12,31),
                              OFFSET(JYO3,0,-2,1,1)&lt;&gt;DATE(YEAR(OFFSET(JYO3,0,-1,1,1)),12,31)),
                         "+",""),"")</f>
        <v/>
      </c>
      <c r="JYP4" s="408" t="str">
        <f t="shared" ca="1" si="121"/>
        <v/>
      </c>
      <c r="JYQ4" s="408" t="str">
        <f t="shared" ca="1" si="121"/>
        <v/>
      </c>
      <c r="JYR4" s="408" t="str">
        <f t="shared" ca="1" si="121"/>
        <v/>
      </c>
      <c r="JYS4" s="408" t="str">
        <f t="shared" ca="1" si="121"/>
        <v/>
      </c>
      <c r="JYT4" s="408" t="str">
        <f t="shared" ca="1" si="121"/>
        <v/>
      </c>
      <c r="JYU4" s="408" t="str">
        <f t="shared" ca="1" si="121"/>
        <v/>
      </c>
      <c r="JYV4" s="408" t="str">
        <f t="shared" ca="1" si="121"/>
        <v/>
      </c>
      <c r="JYW4" s="408" t="str">
        <f t="shared" ca="1" si="121"/>
        <v/>
      </c>
      <c r="JYX4" s="408" t="str">
        <f t="shared" ca="1" si="121"/>
        <v/>
      </c>
      <c r="JYY4" s="408" t="str">
        <f t="shared" ca="1" si="121"/>
        <v/>
      </c>
      <c r="JYZ4" s="408" t="str">
        <f t="shared" ca="1" si="121"/>
        <v/>
      </c>
      <c r="JZA4" s="408" t="str">
        <f t="shared" ca="1" si="121"/>
        <v/>
      </c>
      <c r="JZB4" s="408" t="str">
        <f t="shared" ca="1" si="121"/>
        <v/>
      </c>
      <c r="JZC4" s="408" t="str">
        <f t="shared" ca="1" si="121"/>
        <v/>
      </c>
      <c r="JZD4" s="408" t="str">
        <f t="shared" ca="1" si="121"/>
        <v/>
      </c>
      <c r="JZE4" s="408" t="str">
        <f t="shared" ca="1" si="121"/>
        <v/>
      </c>
      <c r="JZF4" s="408" t="str">
        <f t="shared" ca="1" si="121"/>
        <v/>
      </c>
      <c r="JZG4" s="408" t="str">
        <f t="shared" ca="1" si="121"/>
        <v/>
      </c>
      <c r="JZH4" s="408" t="str">
        <f t="shared" ca="1" si="121"/>
        <v/>
      </c>
      <c r="JZI4" s="408" t="str">
        <f t="shared" ca="1" si="121"/>
        <v/>
      </c>
      <c r="JZJ4" s="408" t="str">
        <f t="shared" ca="1" si="121"/>
        <v/>
      </c>
      <c r="JZK4" s="408" t="str">
        <f t="shared" ca="1" si="121"/>
        <v/>
      </c>
      <c r="JZL4" s="408" t="str">
        <f t="shared" ca="1" si="121"/>
        <v/>
      </c>
      <c r="JZM4" s="408" t="str">
        <f t="shared" ca="1" si="121"/>
        <v/>
      </c>
      <c r="JZN4" s="408" t="str">
        <f t="shared" ca="1" si="121"/>
        <v/>
      </c>
      <c r="JZO4" s="408" t="str">
        <f t="shared" ca="1" si="121"/>
        <v/>
      </c>
      <c r="JZP4" s="408" t="str">
        <f t="shared" ca="1" si="121"/>
        <v/>
      </c>
      <c r="JZQ4" s="408" t="str">
        <f t="shared" ca="1" si="121"/>
        <v/>
      </c>
      <c r="JZR4" s="408" t="str">
        <f t="shared" ca="1" si="121"/>
        <v/>
      </c>
      <c r="JZS4" s="408" t="str">
        <f t="shared" ca="1" si="121"/>
        <v/>
      </c>
      <c r="JZT4" s="408" t="str">
        <f t="shared" ca="1" si="121"/>
        <v/>
      </c>
      <c r="JZU4" s="408" t="str">
        <f t="shared" ca="1" si="121"/>
        <v/>
      </c>
      <c r="JZV4" s="408" t="str">
        <f t="shared" ca="1" si="121"/>
        <v/>
      </c>
      <c r="JZW4" s="408" t="str">
        <f t="shared" ca="1" si="121"/>
        <v/>
      </c>
      <c r="JZX4" s="408" t="str">
        <f t="shared" ca="1" si="121"/>
        <v/>
      </c>
      <c r="JZY4" s="408" t="str">
        <f t="shared" ca="1" si="121"/>
        <v/>
      </c>
      <c r="JZZ4" s="408" t="str">
        <f t="shared" ca="1" si="121"/>
        <v/>
      </c>
      <c r="KAA4" s="408" t="str">
        <f t="shared" ca="1" si="121"/>
        <v/>
      </c>
      <c r="KAB4" s="408" t="str">
        <f t="shared" ca="1" si="121"/>
        <v/>
      </c>
      <c r="KAC4" s="408" t="str">
        <f t="shared" ca="1" si="121"/>
        <v/>
      </c>
      <c r="KAD4" s="408" t="str">
        <f t="shared" ca="1" si="121"/>
        <v/>
      </c>
      <c r="KAE4" s="408" t="str">
        <f t="shared" ca="1" si="121"/>
        <v/>
      </c>
      <c r="KAF4" s="408" t="str">
        <f t="shared" ca="1" si="121"/>
        <v/>
      </c>
      <c r="KAG4" s="408" t="str">
        <f t="shared" ca="1" si="121"/>
        <v/>
      </c>
      <c r="KAH4" s="408" t="str">
        <f t="shared" ca="1" si="121"/>
        <v/>
      </c>
      <c r="KAI4" s="408" t="str">
        <f t="shared" ca="1" si="121"/>
        <v/>
      </c>
      <c r="KAJ4" s="408" t="str">
        <f t="shared" ca="1" si="121"/>
        <v/>
      </c>
      <c r="KAK4" s="408" t="str">
        <f t="shared" ca="1" si="121"/>
        <v/>
      </c>
      <c r="KAL4" s="408" t="str">
        <f t="shared" ca="1" si="121"/>
        <v/>
      </c>
      <c r="KAM4" s="408" t="str">
        <f t="shared" ca="1" si="121"/>
        <v/>
      </c>
      <c r="KAN4" s="408" t="str">
        <f t="shared" ca="1" si="121"/>
        <v/>
      </c>
      <c r="KAO4" s="408" t="str">
        <f t="shared" ca="1" si="121"/>
        <v/>
      </c>
      <c r="KAP4" s="408" t="str">
        <f t="shared" ca="1" si="121"/>
        <v/>
      </c>
      <c r="KAQ4" s="408" t="str">
        <f t="shared" ca="1" si="121"/>
        <v/>
      </c>
      <c r="KAR4" s="408" t="str">
        <f t="shared" ca="1" si="121"/>
        <v/>
      </c>
      <c r="KAS4" s="408" t="str">
        <f t="shared" ca="1" si="121"/>
        <v/>
      </c>
      <c r="KAT4" s="408" t="str">
        <f t="shared" ca="1" si="121"/>
        <v/>
      </c>
      <c r="KAU4" s="408" t="str">
        <f t="shared" ca="1" si="121"/>
        <v/>
      </c>
      <c r="KAV4" s="408" t="str">
        <f t="shared" ca="1" si="121"/>
        <v/>
      </c>
      <c r="KAW4" s="408" t="str">
        <f t="shared" ca="1" si="121"/>
        <v/>
      </c>
      <c r="KAX4" s="408" t="str">
        <f t="shared" ca="1" si="121"/>
        <v/>
      </c>
      <c r="KAY4" s="408" t="str">
        <f t="shared" ca="1" si="121"/>
        <v/>
      </c>
      <c r="KAZ4" s="408" t="str">
        <f t="shared" ca="1" si="121"/>
        <v/>
      </c>
      <c r="KBA4" s="408" t="str">
        <f t="shared" ref="KBA4:KDL4" ca="1" si="122">IFERROR(IF(AND(OFFSET(KBA3,0,-1,1,1)=DATE(YEAR(OFFSET(KBA3,0,-1,1,1)),12,31),
                              OFFSET(KBA3,0,-2,1,1)&lt;&gt;DATE(YEAR(OFFSET(KBA3,0,-1,1,1)),12,31)),
                         "+",""),"")</f>
        <v/>
      </c>
      <c r="KBB4" s="408" t="str">
        <f t="shared" ca="1" si="122"/>
        <v/>
      </c>
      <c r="KBC4" s="408" t="str">
        <f t="shared" ca="1" si="122"/>
        <v/>
      </c>
      <c r="KBD4" s="408" t="str">
        <f t="shared" ca="1" si="122"/>
        <v/>
      </c>
      <c r="KBE4" s="408" t="str">
        <f t="shared" ca="1" si="122"/>
        <v/>
      </c>
      <c r="KBF4" s="408" t="str">
        <f t="shared" ca="1" si="122"/>
        <v/>
      </c>
      <c r="KBG4" s="408" t="str">
        <f t="shared" ca="1" si="122"/>
        <v/>
      </c>
      <c r="KBH4" s="408" t="str">
        <f t="shared" ca="1" si="122"/>
        <v/>
      </c>
      <c r="KBI4" s="408" t="str">
        <f t="shared" ca="1" si="122"/>
        <v/>
      </c>
      <c r="KBJ4" s="408" t="str">
        <f t="shared" ca="1" si="122"/>
        <v/>
      </c>
      <c r="KBK4" s="408" t="str">
        <f t="shared" ca="1" si="122"/>
        <v/>
      </c>
      <c r="KBL4" s="408" t="str">
        <f t="shared" ca="1" si="122"/>
        <v/>
      </c>
      <c r="KBM4" s="408" t="str">
        <f t="shared" ca="1" si="122"/>
        <v/>
      </c>
      <c r="KBN4" s="408" t="str">
        <f t="shared" ca="1" si="122"/>
        <v/>
      </c>
      <c r="KBO4" s="408" t="str">
        <f t="shared" ca="1" si="122"/>
        <v/>
      </c>
      <c r="KBP4" s="408" t="str">
        <f t="shared" ca="1" si="122"/>
        <v/>
      </c>
      <c r="KBQ4" s="408" t="str">
        <f t="shared" ca="1" si="122"/>
        <v/>
      </c>
      <c r="KBR4" s="408" t="str">
        <f t="shared" ca="1" si="122"/>
        <v/>
      </c>
      <c r="KBS4" s="408" t="str">
        <f t="shared" ca="1" si="122"/>
        <v/>
      </c>
      <c r="KBT4" s="408" t="str">
        <f t="shared" ca="1" si="122"/>
        <v/>
      </c>
      <c r="KBU4" s="408" t="str">
        <f t="shared" ca="1" si="122"/>
        <v/>
      </c>
      <c r="KBV4" s="408" t="str">
        <f t="shared" ca="1" si="122"/>
        <v/>
      </c>
      <c r="KBW4" s="408" t="str">
        <f t="shared" ca="1" si="122"/>
        <v/>
      </c>
      <c r="KBX4" s="408" t="str">
        <f t="shared" ca="1" si="122"/>
        <v/>
      </c>
      <c r="KBY4" s="408" t="str">
        <f t="shared" ca="1" si="122"/>
        <v/>
      </c>
      <c r="KBZ4" s="408" t="str">
        <f t="shared" ca="1" si="122"/>
        <v/>
      </c>
      <c r="KCA4" s="408" t="str">
        <f t="shared" ca="1" si="122"/>
        <v/>
      </c>
      <c r="KCB4" s="408" t="str">
        <f t="shared" ca="1" si="122"/>
        <v/>
      </c>
      <c r="KCC4" s="408" t="str">
        <f t="shared" ca="1" si="122"/>
        <v/>
      </c>
      <c r="KCD4" s="408" t="str">
        <f t="shared" ca="1" si="122"/>
        <v/>
      </c>
      <c r="KCE4" s="408" t="str">
        <f t="shared" ca="1" si="122"/>
        <v/>
      </c>
      <c r="KCF4" s="408" t="str">
        <f t="shared" ca="1" si="122"/>
        <v/>
      </c>
      <c r="KCG4" s="408" t="str">
        <f t="shared" ca="1" si="122"/>
        <v/>
      </c>
      <c r="KCH4" s="408" t="str">
        <f t="shared" ca="1" si="122"/>
        <v/>
      </c>
      <c r="KCI4" s="408" t="str">
        <f t="shared" ca="1" si="122"/>
        <v/>
      </c>
      <c r="KCJ4" s="408" t="str">
        <f t="shared" ca="1" si="122"/>
        <v/>
      </c>
      <c r="KCK4" s="408" t="str">
        <f t="shared" ca="1" si="122"/>
        <v/>
      </c>
      <c r="KCL4" s="408" t="str">
        <f t="shared" ca="1" si="122"/>
        <v/>
      </c>
      <c r="KCM4" s="408" t="str">
        <f t="shared" ca="1" si="122"/>
        <v/>
      </c>
      <c r="KCN4" s="408" t="str">
        <f t="shared" ca="1" si="122"/>
        <v/>
      </c>
      <c r="KCO4" s="408" t="str">
        <f t="shared" ca="1" si="122"/>
        <v/>
      </c>
      <c r="KCP4" s="408" t="str">
        <f t="shared" ca="1" si="122"/>
        <v/>
      </c>
      <c r="KCQ4" s="408" t="str">
        <f t="shared" ca="1" si="122"/>
        <v/>
      </c>
      <c r="KCR4" s="408" t="str">
        <f t="shared" ca="1" si="122"/>
        <v/>
      </c>
      <c r="KCS4" s="408" t="str">
        <f t="shared" ca="1" si="122"/>
        <v/>
      </c>
      <c r="KCT4" s="408" t="str">
        <f t="shared" ca="1" si="122"/>
        <v/>
      </c>
      <c r="KCU4" s="408" t="str">
        <f t="shared" ca="1" si="122"/>
        <v/>
      </c>
      <c r="KCV4" s="408" t="str">
        <f t="shared" ca="1" si="122"/>
        <v/>
      </c>
      <c r="KCW4" s="408" t="str">
        <f t="shared" ca="1" si="122"/>
        <v/>
      </c>
      <c r="KCX4" s="408" t="str">
        <f t="shared" ca="1" si="122"/>
        <v/>
      </c>
      <c r="KCY4" s="408" t="str">
        <f t="shared" ca="1" si="122"/>
        <v/>
      </c>
      <c r="KCZ4" s="408" t="str">
        <f t="shared" ca="1" si="122"/>
        <v/>
      </c>
      <c r="KDA4" s="408" t="str">
        <f t="shared" ca="1" si="122"/>
        <v/>
      </c>
      <c r="KDB4" s="408" t="str">
        <f t="shared" ca="1" si="122"/>
        <v/>
      </c>
      <c r="KDC4" s="408" t="str">
        <f t="shared" ca="1" si="122"/>
        <v/>
      </c>
      <c r="KDD4" s="408" t="str">
        <f t="shared" ca="1" si="122"/>
        <v/>
      </c>
      <c r="KDE4" s="408" t="str">
        <f t="shared" ca="1" si="122"/>
        <v/>
      </c>
      <c r="KDF4" s="408" t="str">
        <f t="shared" ca="1" si="122"/>
        <v/>
      </c>
      <c r="KDG4" s="408" t="str">
        <f t="shared" ca="1" si="122"/>
        <v/>
      </c>
      <c r="KDH4" s="408" t="str">
        <f t="shared" ca="1" si="122"/>
        <v/>
      </c>
      <c r="KDI4" s="408" t="str">
        <f t="shared" ca="1" si="122"/>
        <v/>
      </c>
      <c r="KDJ4" s="408" t="str">
        <f t="shared" ca="1" si="122"/>
        <v/>
      </c>
      <c r="KDK4" s="408" t="str">
        <f t="shared" ca="1" si="122"/>
        <v/>
      </c>
      <c r="KDL4" s="408" t="str">
        <f t="shared" ca="1" si="122"/>
        <v/>
      </c>
      <c r="KDM4" s="408" t="str">
        <f t="shared" ref="KDM4:KFX4" ca="1" si="123">IFERROR(IF(AND(OFFSET(KDM3,0,-1,1,1)=DATE(YEAR(OFFSET(KDM3,0,-1,1,1)),12,31),
                              OFFSET(KDM3,0,-2,1,1)&lt;&gt;DATE(YEAR(OFFSET(KDM3,0,-1,1,1)),12,31)),
                         "+",""),"")</f>
        <v/>
      </c>
      <c r="KDN4" s="408" t="str">
        <f t="shared" ca="1" si="123"/>
        <v/>
      </c>
      <c r="KDO4" s="408" t="str">
        <f t="shared" ca="1" si="123"/>
        <v/>
      </c>
      <c r="KDP4" s="408" t="str">
        <f t="shared" ca="1" si="123"/>
        <v/>
      </c>
      <c r="KDQ4" s="408" t="str">
        <f t="shared" ca="1" si="123"/>
        <v/>
      </c>
      <c r="KDR4" s="408" t="str">
        <f t="shared" ca="1" si="123"/>
        <v/>
      </c>
      <c r="KDS4" s="408" t="str">
        <f t="shared" ca="1" si="123"/>
        <v/>
      </c>
      <c r="KDT4" s="408" t="str">
        <f t="shared" ca="1" si="123"/>
        <v/>
      </c>
      <c r="KDU4" s="408" t="str">
        <f t="shared" ca="1" si="123"/>
        <v/>
      </c>
      <c r="KDV4" s="408" t="str">
        <f t="shared" ca="1" si="123"/>
        <v/>
      </c>
      <c r="KDW4" s="408" t="str">
        <f t="shared" ca="1" si="123"/>
        <v/>
      </c>
      <c r="KDX4" s="408" t="str">
        <f t="shared" ca="1" si="123"/>
        <v/>
      </c>
      <c r="KDY4" s="408" t="str">
        <f t="shared" ca="1" si="123"/>
        <v/>
      </c>
      <c r="KDZ4" s="408" t="str">
        <f t="shared" ca="1" si="123"/>
        <v/>
      </c>
      <c r="KEA4" s="408" t="str">
        <f t="shared" ca="1" si="123"/>
        <v/>
      </c>
      <c r="KEB4" s="408" t="str">
        <f t="shared" ca="1" si="123"/>
        <v/>
      </c>
      <c r="KEC4" s="408" t="str">
        <f t="shared" ca="1" si="123"/>
        <v/>
      </c>
      <c r="KED4" s="408" t="str">
        <f t="shared" ca="1" si="123"/>
        <v/>
      </c>
      <c r="KEE4" s="408" t="str">
        <f t="shared" ca="1" si="123"/>
        <v/>
      </c>
      <c r="KEF4" s="408" t="str">
        <f t="shared" ca="1" si="123"/>
        <v/>
      </c>
      <c r="KEG4" s="408" t="str">
        <f t="shared" ca="1" si="123"/>
        <v/>
      </c>
      <c r="KEH4" s="408" t="str">
        <f t="shared" ca="1" si="123"/>
        <v/>
      </c>
      <c r="KEI4" s="408" t="str">
        <f t="shared" ca="1" si="123"/>
        <v/>
      </c>
      <c r="KEJ4" s="408" t="str">
        <f t="shared" ca="1" si="123"/>
        <v/>
      </c>
      <c r="KEK4" s="408" t="str">
        <f t="shared" ca="1" si="123"/>
        <v/>
      </c>
      <c r="KEL4" s="408" t="str">
        <f t="shared" ca="1" si="123"/>
        <v/>
      </c>
      <c r="KEM4" s="408" t="str">
        <f t="shared" ca="1" si="123"/>
        <v/>
      </c>
      <c r="KEN4" s="408" t="str">
        <f t="shared" ca="1" si="123"/>
        <v/>
      </c>
      <c r="KEO4" s="408" t="str">
        <f t="shared" ca="1" si="123"/>
        <v/>
      </c>
      <c r="KEP4" s="408" t="str">
        <f t="shared" ca="1" si="123"/>
        <v/>
      </c>
      <c r="KEQ4" s="408" t="str">
        <f t="shared" ca="1" si="123"/>
        <v/>
      </c>
      <c r="KER4" s="408" t="str">
        <f t="shared" ca="1" si="123"/>
        <v/>
      </c>
      <c r="KES4" s="408" t="str">
        <f t="shared" ca="1" si="123"/>
        <v/>
      </c>
      <c r="KET4" s="408" t="str">
        <f t="shared" ca="1" si="123"/>
        <v/>
      </c>
      <c r="KEU4" s="408" t="str">
        <f t="shared" ca="1" si="123"/>
        <v/>
      </c>
      <c r="KEV4" s="408" t="str">
        <f t="shared" ca="1" si="123"/>
        <v/>
      </c>
      <c r="KEW4" s="408" t="str">
        <f t="shared" ca="1" si="123"/>
        <v/>
      </c>
      <c r="KEX4" s="408" t="str">
        <f t="shared" ca="1" si="123"/>
        <v/>
      </c>
      <c r="KEY4" s="408" t="str">
        <f t="shared" ca="1" si="123"/>
        <v/>
      </c>
      <c r="KEZ4" s="408" t="str">
        <f t="shared" ca="1" si="123"/>
        <v/>
      </c>
      <c r="KFA4" s="408" t="str">
        <f t="shared" ca="1" si="123"/>
        <v/>
      </c>
      <c r="KFB4" s="408" t="str">
        <f t="shared" ca="1" si="123"/>
        <v/>
      </c>
      <c r="KFC4" s="408" t="str">
        <f t="shared" ca="1" si="123"/>
        <v/>
      </c>
      <c r="KFD4" s="408" t="str">
        <f t="shared" ca="1" si="123"/>
        <v/>
      </c>
      <c r="KFE4" s="408" t="str">
        <f t="shared" ca="1" si="123"/>
        <v/>
      </c>
      <c r="KFF4" s="408" t="str">
        <f t="shared" ca="1" si="123"/>
        <v/>
      </c>
      <c r="KFG4" s="408" t="str">
        <f t="shared" ca="1" si="123"/>
        <v/>
      </c>
      <c r="KFH4" s="408" t="str">
        <f t="shared" ca="1" si="123"/>
        <v/>
      </c>
      <c r="KFI4" s="408" t="str">
        <f t="shared" ca="1" si="123"/>
        <v/>
      </c>
      <c r="KFJ4" s="408" t="str">
        <f t="shared" ca="1" si="123"/>
        <v/>
      </c>
      <c r="KFK4" s="408" t="str">
        <f t="shared" ca="1" si="123"/>
        <v/>
      </c>
      <c r="KFL4" s="408" t="str">
        <f t="shared" ca="1" si="123"/>
        <v/>
      </c>
      <c r="KFM4" s="408" t="str">
        <f t="shared" ca="1" si="123"/>
        <v/>
      </c>
      <c r="KFN4" s="408" t="str">
        <f t="shared" ca="1" si="123"/>
        <v/>
      </c>
      <c r="KFO4" s="408" t="str">
        <f t="shared" ca="1" si="123"/>
        <v/>
      </c>
      <c r="KFP4" s="408" t="str">
        <f t="shared" ca="1" si="123"/>
        <v/>
      </c>
      <c r="KFQ4" s="408" t="str">
        <f t="shared" ca="1" si="123"/>
        <v/>
      </c>
      <c r="KFR4" s="408" t="str">
        <f t="shared" ca="1" si="123"/>
        <v/>
      </c>
      <c r="KFS4" s="408" t="str">
        <f t="shared" ca="1" si="123"/>
        <v/>
      </c>
      <c r="KFT4" s="408" t="str">
        <f t="shared" ca="1" si="123"/>
        <v/>
      </c>
      <c r="KFU4" s="408" t="str">
        <f t="shared" ca="1" si="123"/>
        <v/>
      </c>
      <c r="KFV4" s="408" t="str">
        <f t="shared" ca="1" si="123"/>
        <v/>
      </c>
      <c r="KFW4" s="408" t="str">
        <f t="shared" ca="1" si="123"/>
        <v/>
      </c>
      <c r="KFX4" s="408" t="str">
        <f t="shared" ca="1" si="123"/>
        <v/>
      </c>
      <c r="KFY4" s="408" t="str">
        <f t="shared" ref="KFY4:KIJ4" ca="1" si="124">IFERROR(IF(AND(OFFSET(KFY3,0,-1,1,1)=DATE(YEAR(OFFSET(KFY3,0,-1,1,1)),12,31),
                              OFFSET(KFY3,0,-2,1,1)&lt;&gt;DATE(YEAR(OFFSET(KFY3,0,-1,1,1)),12,31)),
                         "+",""),"")</f>
        <v/>
      </c>
      <c r="KFZ4" s="408" t="str">
        <f t="shared" ca="1" si="124"/>
        <v/>
      </c>
      <c r="KGA4" s="408" t="str">
        <f t="shared" ca="1" si="124"/>
        <v/>
      </c>
      <c r="KGB4" s="408" t="str">
        <f t="shared" ca="1" si="124"/>
        <v/>
      </c>
      <c r="KGC4" s="408" t="str">
        <f t="shared" ca="1" si="124"/>
        <v/>
      </c>
      <c r="KGD4" s="408" t="str">
        <f t="shared" ca="1" si="124"/>
        <v/>
      </c>
      <c r="KGE4" s="408" t="str">
        <f t="shared" ca="1" si="124"/>
        <v/>
      </c>
      <c r="KGF4" s="408" t="str">
        <f t="shared" ca="1" si="124"/>
        <v/>
      </c>
      <c r="KGG4" s="408" t="str">
        <f t="shared" ca="1" si="124"/>
        <v/>
      </c>
      <c r="KGH4" s="408" t="str">
        <f t="shared" ca="1" si="124"/>
        <v/>
      </c>
      <c r="KGI4" s="408" t="str">
        <f t="shared" ca="1" si="124"/>
        <v/>
      </c>
      <c r="KGJ4" s="408" t="str">
        <f t="shared" ca="1" si="124"/>
        <v/>
      </c>
      <c r="KGK4" s="408" t="str">
        <f t="shared" ca="1" si="124"/>
        <v/>
      </c>
      <c r="KGL4" s="408" t="str">
        <f t="shared" ca="1" si="124"/>
        <v/>
      </c>
      <c r="KGM4" s="408" t="str">
        <f t="shared" ca="1" si="124"/>
        <v/>
      </c>
      <c r="KGN4" s="408" t="str">
        <f t="shared" ca="1" si="124"/>
        <v/>
      </c>
      <c r="KGO4" s="408" t="str">
        <f t="shared" ca="1" si="124"/>
        <v/>
      </c>
      <c r="KGP4" s="408" t="str">
        <f t="shared" ca="1" si="124"/>
        <v/>
      </c>
      <c r="KGQ4" s="408" t="str">
        <f t="shared" ca="1" si="124"/>
        <v/>
      </c>
      <c r="KGR4" s="408" t="str">
        <f t="shared" ca="1" si="124"/>
        <v/>
      </c>
      <c r="KGS4" s="408" t="str">
        <f t="shared" ca="1" si="124"/>
        <v/>
      </c>
      <c r="KGT4" s="408" t="str">
        <f t="shared" ca="1" si="124"/>
        <v/>
      </c>
      <c r="KGU4" s="408" t="str">
        <f t="shared" ca="1" si="124"/>
        <v/>
      </c>
      <c r="KGV4" s="408" t="str">
        <f t="shared" ca="1" si="124"/>
        <v/>
      </c>
      <c r="KGW4" s="408" t="str">
        <f t="shared" ca="1" si="124"/>
        <v/>
      </c>
      <c r="KGX4" s="408" t="str">
        <f t="shared" ca="1" si="124"/>
        <v/>
      </c>
      <c r="KGY4" s="408" t="str">
        <f t="shared" ca="1" si="124"/>
        <v/>
      </c>
      <c r="KGZ4" s="408" t="str">
        <f t="shared" ca="1" si="124"/>
        <v/>
      </c>
      <c r="KHA4" s="408" t="str">
        <f t="shared" ca="1" si="124"/>
        <v/>
      </c>
      <c r="KHB4" s="408" t="str">
        <f t="shared" ca="1" si="124"/>
        <v/>
      </c>
      <c r="KHC4" s="408" t="str">
        <f t="shared" ca="1" si="124"/>
        <v/>
      </c>
      <c r="KHD4" s="408" t="str">
        <f t="shared" ca="1" si="124"/>
        <v/>
      </c>
      <c r="KHE4" s="408" t="str">
        <f t="shared" ca="1" si="124"/>
        <v/>
      </c>
      <c r="KHF4" s="408" t="str">
        <f t="shared" ca="1" si="124"/>
        <v/>
      </c>
      <c r="KHG4" s="408" t="str">
        <f t="shared" ca="1" si="124"/>
        <v/>
      </c>
      <c r="KHH4" s="408" t="str">
        <f t="shared" ca="1" si="124"/>
        <v/>
      </c>
      <c r="KHI4" s="408" t="str">
        <f t="shared" ca="1" si="124"/>
        <v/>
      </c>
      <c r="KHJ4" s="408" t="str">
        <f t="shared" ca="1" si="124"/>
        <v/>
      </c>
      <c r="KHK4" s="408" t="str">
        <f t="shared" ca="1" si="124"/>
        <v/>
      </c>
      <c r="KHL4" s="408" t="str">
        <f t="shared" ca="1" si="124"/>
        <v/>
      </c>
      <c r="KHM4" s="408" t="str">
        <f t="shared" ca="1" si="124"/>
        <v/>
      </c>
      <c r="KHN4" s="408" t="str">
        <f t="shared" ca="1" si="124"/>
        <v/>
      </c>
      <c r="KHO4" s="408" t="str">
        <f t="shared" ca="1" si="124"/>
        <v/>
      </c>
      <c r="KHP4" s="408" t="str">
        <f t="shared" ca="1" si="124"/>
        <v/>
      </c>
      <c r="KHQ4" s="408" t="str">
        <f t="shared" ca="1" si="124"/>
        <v/>
      </c>
      <c r="KHR4" s="408" t="str">
        <f t="shared" ca="1" si="124"/>
        <v/>
      </c>
      <c r="KHS4" s="408" t="str">
        <f t="shared" ca="1" si="124"/>
        <v/>
      </c>
      <c r="KHT4" s="408" t="str">
        <f t="shared" ca="1" si="124"/>
        <v/>
      </c>
      <c r="KHU4" s="408" t="str">
        <f t="shared" ca="1" si="124"/>
        <v/>
      </c>
      <c r="KHV4" s="408" t="str">
        <f t="shared" ca="1" si="124"/>
        <v/>
      </c>
      <c r="KHW4" s="408" t="str">
        <f t="shared" ca="1" si="124"/>
        <v/>
      </c>
      <c r="KHX4" s="408" t="str">
        <f t="shared" ca="1" si="124"/>
        <v/>
      </c>
      <c r="KHY4" s="408" t="str">
        <f t="shared" ca="1" si="124"/>
        <v/>
      </c>
      <c r="KHZ4" s="408" t="str">
        <f t="shared" ca="1" si="124"/>
        <v/>
      </c>
      <c r="KIA4" s="408" t="str">
        <f t="shared" ca="1" si="124"/>
        <v/>
      </c>
      <c r="KIB4" s="408" t="str">
        <f t="shared" ca="1" si="124"/>
        <v/>
      </c>
      <c r="KIC4" s="408" t="str">
        <f t="shared" ca="1" si="124"/>
        <v/>
      </c>
      <c r="KID4" s="408" t="str">
        <f t="shared" ca="1" si="124"/>
        <v/>
      </c>
      <c r="KIE4" s="408" t="str">
        <f t="shared" ca="1" si="124"/>
        <v/>
      </c>
      <c r="KIF4" s="408" t="str">
        <f t="shared" ca="1" si="124"/>
        <v/>
      </c>
      <c r="KIG4" s="408" t="str">
        <f t="shared" ca="1" si="124"/>
        <v/>
      </c>
      <c r="KIH4" s="408" t="str">
        <f t="shared" ca="1" si="124"/>
        <v/>
      </c>
      <c r="KII4" s="408" t="str">
        <f t="shared" ca="1" si="124"/>
        <v/>
      </c>
      <c r="KIJ4" s="408" t="str">
        <f t="shared" ca="1" si="124"/>
        <v/>
      </c>
      <c r="KIK4" s="408" t="str">
        <f t="shared" ref="KIK4:KKV4" ca="1" si="125">IFERROR(IF(AND(OFFSET(KIK3,0,-1,1,1)=DATE(YEAR(OFFSET(KIK3,0,-1,1,1)),12,31),
                              OFFSET(KIK3,0,-2,1,1)&lt;&gt;DATE(YEAR(OFFSET(KIK3,0,-1,1,1)),12,31)),
                         "+",""),"")</f>
        <v/>
      </c>
      <c r="KIL4" s="408" t="str">
        <f t="shared" ca="1" si="125"/>
        <v/>
      </c>
      <c r="KIM4" s="408" t="str">
        <f t="shared" ca="1" si="125"/>
        <v/>
      </c>
      <c r="KIN4" s="408" t="str">
        <f t="shared" ca="1" si="125"/>
        <v/>
      </c>
      <c r="KIO4" s="408" t="str">
        <f t="shared" ca="1" si="125"/>
        <v/>
      </c>
      <c r="KIP4" s="408" t="str">
        <f t="shared" ca="1" si="125"/>
        <v/>
      </c>
      <c r="KIQ4" s="408" t="str">
        <f t="shared" ca="1" si="125"/>
        <v/>
      </c>
      <c r="KIR4" s="408" t="str">
        <f t="shared" ca="1" si="125"/>
        <v/>
      </c>
      <c r="KIS4" s="408" t="str">
        <f t="shared" ca="1" si="125"/>
        <v/>
      </c>
      <c r="KIT4" s="408" t="str">
        <f t="shared" ca="1" si="125"/>
        <v/>
      </c>
      <c r="KIU4" s="408" t="str">
        <f t="shared" ca="1" si="125"/>
        <v/>
      </c>
      <c r="KIV4" s="408" t="str">
        <f t="shared" ca="1" si="125"/>
        <v/>
      </c>
      <c r="KIW4" s="408" t="str">
        <f t="shared" ca="1" si="125"/>
        <v/>
      </c>
      <c r="KIX4" s="408" t="str">
        <f t="shared" ca="1" si="125"/>
        <v/>
      </c>
      <c r="KIY4" s="408" t="str">
        <f t="shared" ca="1" si="125"/>
        <v/>
      </c>
      <c r="KIZ4" s="408" t="str">
        <f t="shared" ca="1" si="125"/>
        <v/>
      </c>
      <c r="KJA4" s="408" t="str">
        <f t="shared" ca="1" si="125"/>
        <v/>
      </c>
      <c r="KJB4" s="408" t="str">
        <f t="shared" ca="1" si="125"/>
        <v/>
      </c>
      <c r="KJC4" s="408" t="str">
        <f t="shared" ca="1" si="125"/>
        <v/>
      </c>
      <c r="KJD4" s="408" t="str">
        <f t="shared" ca="1" si="125"/>
        <v/>
      </c>
      <c r="KJE4" s="408" t="str">
        <f t="shared" ca="1" si="125"/>
        <v/>
      </c>
      <c r="KJF4" s="408" t="str">
        <f t="shared" ca="1" si="125"/>
        <v/>
      </c>
      <c r="KJG4" s="408" t="str">
        <f t="shared" ca="1" si="125"/>
        <v/>
      </c>
      <c r="KJH4" s="408" t="str">
        <f t="shared" ca="1" si="125"/>
        <v/>
      </c>
      <c r="KJI4" s="408" t="str">
        <f t="shared" ca="1" si="125"/>
        <v/>
      </c>
      <c r="KJJ4" s="408" t="str">
        <f t="shared" ca="1" si="125"/>
        <v/>
      </c>
      <c r="KJK4" s="408" t="str">
        <f t="shared" ca="1" si="125"/>
        <v/>
      </c>
      <c r="KJL4" s="408" t="str">
        <f t="shared" ca="1" si="125"/>
        <v/>
      </c>
      <c r="KJM4" s="408" t="str">
        <f t="shared" ca="1" si="125"/>
        <v/>
      </c>
      <c r="KJN4" s="408" t="str">
        <f t="shared" ca="1" si="125"/>
        <v/>
      </c>
      <c r="KJO4" s="408" t="str">
        <f t="shared" ca="1" si="125"/>
        <v/>
      </c>
      <c r="KJP4" s="408" t="str">
        <f t="shared" ca="1" si="125"/>
        <v/>
      </c>
      <c r="KJQ4" s="408" t="str">
        <f t="shared" ca="1" si="125"/>
        <v/>
      </c>
      <c r="KJR4" s="408" t="str">
        <f t="shared" ca="1" si="125"/>
        <v/>
      </c>
      <c r="KJS4" s="408" t="str">
        <f t="shared" ca="1" si="125"/>
        <v/>
      </c>
      <c r="KJT4" s="408" t="str">
        <f t="shared" ca="1" si="125"/>
        <v/>
      </c>
      <c r="KJU4" s="408" t="str">
        <f t="shared" ca="1" si="125"/>
        <v/>
      </c>
      <c r="KJV4" s="408" t="str">
        <f t="shared" ca="1" si="125"/>
        <v/>
      </c>
      <c r="KJW4" s="408" t="str">
        <f t="shared" ca="1" si="125"/>
        <v/>
      </c>
      <c r="KJX4" s="408" t="str">
        <f t="shared" ca="1" si="125"/>
        <v/>
      </c>
      <c r="KJY4" s="408" t="str">
        <f t="shared" ca="1" si="125"/>
        <v/>
      </c>
      <c r="KJZ4" s="408" t="str">
        <f t="shared" ca="1" si="125"/>
        <v/>
      </c>
      <c r="KKA4" s="408" t="str">
        <f t="shared" ca="1" si="125"/>
        <v/>
      </c>
      <c r="KKB4" s="408" t="str">
        <f t="shared" ca="1" si="125"/>
        <v/>
      </c>
      <c r="KKC4" s="408" t="str">
        <f t="shared" ca="1" si="125"/>
        <v/>
      </c>
      <c r="KKD4" s="408" t="str">
        <f t="shared" ca="1" si="125"/>
        <v/>
      </c>
      <c r="KKE4" s="408" t="str">
        <f t="shared" ca="1" si="125"/>
        <v/>
      </c>
      <c r="KKF4" s="408" t="str">
        <f t="shared" ca="1" si="125"/>
        <v/>
      </c>
      <c r="KKG4" s="408" t="str">
        <f t="shared" ca="1" si="125"/>
        <v/>
      </c>
      <c r="KKH4" s="408" t="str">
        <f t="shared" ca="1" si="125"/>
        <v/>
      </c>
      <c r="KKI4" s="408" t="str">
        <f t="shared" ca="1" si="125"/>
        <v/>
      </c>
      <c r="KKJ4" s="408" t="str">
        <f t="shared" ca="1" si="125"/>
        <v/>
      </c>
      <c r="KKK4" s="408" t="str">
        <f t="shared" ca="1" si="125"/>
        <v/>
      </c>
      <c r="KKL4" s="408" t="str">
        <f t="shared" ca="1" si="125"/>
        <v/>
      </c>
      <c r="KKM4" s="408" t="str">
        <f t="shared" ca="1" si="125"/>
        <v/>
      </c>
      <c r="KKN4" s="408" t="str">
        <f t="shared" ca="1" si="125"/>
        <v/>
      </c>
      <c r="KKO4" s="408" t="str">
        <f t="shared" ca="1" si="125"/>
        <v/>
      </c>
      <c r="KKP4" s="408" t="str">
        <f t="shared" ca="1" si="125"/>
        <v/>
      </c>
      <c r="KKQ4" s="408" t="str">
        <f t="shared" ca="1" si="125"/>
        <v/>
      </c>
      <c r="KKR4" s="408" t="str">
        <f t="shared" ca="1" si="125"/>
        <v/>
      </c>
      <c r="KKS4" s="408" t="str">
        <f t="shared" ca="1" si="125"/>
        <v/>
      </c>
      <c r="KKT4" s="408" t="str">
        <f t="shared" ca="1" si="125"/>
        <v/>
      </c>
      <c r="KKU4" s="408" t="str">
        <f t="shared" ca="1" si="125"/>
        <v/>
      </c>
      <c r="KKV4" s="408" t="str">
        <f t="shared" ca="1" si="125"/>
        <v/>
      </c>
      <c r="KKW4" s="408" t="str">
        <f t="shared" ref="KKW4:KNH4" ca="1" si="126">IFERROR(IF(AND(OFFSET(KKW3,0,-1,1,1)=DATE(YEAR(OFFSET(KKW3,0,-1,1,1)),12,31),
                              OFFSET(KKW3,0,-2,1,1)&lt;&gt;DATE(YEAR(OFFSET(KKW3,0,-1,1,1)),12,31)),
                         "+",""),"")</f>
        <v/>
      </c>
      <c r="KKX4" s="408" t="str">
        <f t="shared" ca="1" si="126"/>
        <v/>
      </c>
      <c r="KKY4" s="408" t="str">
        <f t="shared" ca="1" si="126"/>
        <v/>
      </c>
      <c r="KKZ4" s="408" t="str">
        <f t="shared" ca="1" si="126"/>
        <v/>
      </c>
      <c r="KLA4" s="408" t="str">
        <f t="shared" ca="1" si="126"/>
        <v/>
      </c>
      <c r="KLB4" s="408" t="str">
        <f t="shared" ca="1" si="126"/>
        <v/>
      </c>
      <c r="KLC4" s="408" t="str">
        <f t="shared" ca="1" si="126"/>
        <v/>
      </c>
      <c r="KLD4" s="408" t="str">
        <f t="shared" ca="1" si="126"/>
        <v/>
      </c>
      <c r="KLE4" s="408" t="str">
        <f t="shared" ca="1" si="126"/>
        <v/>
      </c>
      <c r="KLF4" s="408" t="str">
        <f t="shared" ca="1" si="126"/>
        <v/>
      </c>
      <c r="KLG4" s="408" t="str">
        <f t="shared" ca="1" si="126"/>
        <v/>
      </c>
      <c r="KLH4" s="408" t="str">
        <f t="shared" ca="1" si="126"/>
        <v/>
      </c>
      <c r="KLI4" s="408" t="str">
        <f t="shared" ca="1" si="126"/>
        <v/>
      </c>
      <c r="KLJ4" s="408" t="str">
        <f t="shared" ca="1" si="126"/>
        <v/>
      </c>
      <c r="KLK4" s="408" t="str">
        <f t="shared" ca="1" si="126"/>
        <v/>
      </c>
      <c r="KLL4" s="408" t="str">
        <f t="shared" ca="1" si="126"/>
        <v/>
      </c>
      <c r="KLM4" s="408" t="str">
        <f t="shared" ca="1" si="126"/>
        <v/>
      </c>
      <c r="KLN4" s="408" t="str">
        <f t="shared" ca="1" si="126"/>
        <v/>
      </c>
      <c r="KLO4" s="408" t="str">
        <f t="shared" ca="1" si="126"/>
        <v/>
      </c>
      <c r="KLP4" s="408" t="str">
        <f t="shared" ca="1" si="126"/>
        <v/>
      </c>
      <c r="KLQ4" s="408" t="str">
        <f t="shared" ca="1" si="126"/>
        <v/>
      </c>
      <c r="KLR4" s="408" t="str">
        <f t="shared" ca="1" si="126"/>
        <v/>
      </c>
      <c r="KLS4" s="408" t="str">
        <f t="shared" ca="1" si="126"/>
        <v/>
      </c>
      <c r="KLT4" s="408" t="str">
        <f t="shared" ca="1" si="126"/>
        <v/>
      </c>
      <c r="KLU4" s="408" t="str">
        <f t="shared" ca="1" si="126"/>
        <v/>
      </c>
      <c r="KLV4" s="408" t="str">
        <f t="shared" ca="1" si="126"/>
        <v/>
      </c>
      <c r="KLW4" s="408" t="str">
        <f t="shared" ca="1" si="126"/>
        <v/>
      </c>
      <c r="KLX4" s="408" t="str">
        <f t="shared" ca="1" si="126"/>
        <v/>
      </c>
      <c r="KLY4" s="408" t="str">
        <f t="shared" ca="1" si="126"/>
        <v/>
      </c>
      <c r="KLZ4" s="408" t="str">
        <f t="shared" ca="1" si="126"/>
        <v/>
      </c>
      <c r="KMA4" s="408" t="str">
        <f t="shared" ca="1" si="126"/>
        <v/>
      </c>
      <c r="KMB4" s="408" t="str">
        <f t="shared" ca="1" si="126"/>
        <v/>
      </c>
      <c r="KMC4" s="408" t="str">
        <f t="shared" ca="1" si="126"/>
        <v/>
      </c>
      <c r="KMD4" s="408" t="str">
        <f t="shared" ca="1" si="126"/>
        <v/>
      </c>
      <c r="KME4" s="408" t="str">
        <f t="shared" ca="1" si="126"/>
        <v/>
      </c>
      <c r="KMF4" s="408" t="str">
        <f t="shared" ca="1" si="126"/>
        <v/>
      </c>
      <c r="KMG4" s="408" t="str">
        <f t="shared" ca="1" si="126"/>
        <v/>
      </c>
      <c r="KMH4" s="408" t="str">
        <f t="shared" ca="1" si="126"/>
        <v/>
      </c>
      <c r="KMI4" s="408" t="str">
        <f t="shared" ca="1" si="126"/>
        <v/>
      </c>
      <c r="KMJ4" s="408" t="str">
        <f t="shared" ca="1" si="126"/>
        <v/>
      </c>
      <c r="KMK4" s="408" t="str">
        <f t="shared" ca="1" si="126"/>
        <v/>
      </c>
      <c r="KML4" s="408" t="str">
        <f t="shared" ca="1" si="126"/>
        <v/>
      </c>
      <c r="KMM4" s="408" t="str">
        <f t="shared" ca="1" si="126"/>
        <v/>
      </c>
      <c r="KMN4" s="408" t="str">
        <f t="shared" ca="1" si="126"/>
        <v/>
      </c>
      <c r="KMO4" s="408" t="str">
        <f t="shared" ca="1" si="126"/>
        <v/>
      </c>
      <c r="KMP4" s="408" t="str">
        <f t="shared" ca="1" si="126"/>
        <v/>
      </c>
      <c r="KMQ4" s="408" t="str">
        <f t="shared" ca="1" si="126"/>
        <v/>
      </c>
      <c r="KMR4" s="408" t="str">
        <f t="shared" ca="1" si="126"/>
        <v/>
      </c>
      <c r="KMS4" s="408" t="str">
        <f t="shared" ca="1" si="126"/>
        <v/>
      </c>
      <c r="KMT4" s="408" t="str">
        <f t="shared" ca="1" si="126"/>
        <v/>
      </c>
      <c r="KMU4" s="408" t="str">
        <f t="shared" ca="1" si="126"/>
        <v/>
      </c>
      <c r="KMV4" s="408" t="str">
        <f t="shared" ca="1" si="126"/>
        <v/>
      </c>
      <c r="KMW4" s="408" t="str">
        <f t="shared" ca="1" si="126"/>
        <v/>
      </c>
      <c r="KMX4" s="408" t="str">
        <f t="shared" ca="1" si="126"/>
        <v/>
      </c>
      <c r="KMY4" s="408" t="str">
        <f t="shared" ca="1" si="126"/>
        <v/>
      </c>
      <c r="KMZ4" s="408" t="str">
        <f t="shared" ca="1" si="126"/>
        <v/>
      </c>
      <c r="KNA4" s="408" t="str">
        <f t="shared" ca="1" si="126"/>
        <v/>
      </c>
      <c r="KNB4" s="408" t="str">
        <f t="shared" ca="1" si="126"/>
        <v/>
      </c>
      <c r="KNC4" s="408" t="str">
        <f t="shared" ca="1" si="126"/>
        <v/>
      </c>
      <c r="KND4" s="408" t="str">
        <f t="shared" ca="1" si="126"/>
        <v/>
      </c>
      <c r="KNE4" s="408" t="str">
        <f t="shared" ca="1" si="126"/>
        <v/>
      </c>
      <c r="KNF4" s="408" t="str">
        <f t="shared" ca="1" si="126"/>
        <v/>
      </c>
      <c r="KNG4" s="408" t="str">
        <f t="shared" ca="1" si="126"/>
        <v/>
      </c>
      <c r="KNH4" s="408" t="str">
        <f t="shared" ca="1" si="126"/>
        <v/>
      </c>
      <c r="KNI4" s="408" t="str">
        <f t="shared" ref="KNI4:KPT4" ca="1" si="127">IFERROR(IF(AND(OFFSET(KNI3,0,-1,1,1)=DATE(YEAR(OFFSET(KNI3,0,-1,1,1)),12,31),
                              OFFSET(KNI3,0,-2,1,1)&lt;&gt;DATE(YEAR(OFFSET(KNI3,0,-1,1,1)),12,31)),
                         "+",""),"")</f>
        <v/>
      </c>
      <c r="KNJ4" s="408" t="str">
        <f t="shared" ca="1" si="127"/>
        <v/>
      </c>
      <c r="KNK4" s="408" t="str">
        <f t="shared" ca="1" si="127"/>
        <v/>
      </c>
      <c r="KNL4" s="408" t="str">
        <f t="shared" ca="1" si="127"/>
        <v/>
      </c>
      <c r="KNM4" s="408" t="str">
        <f t="shared" ca="1" si="127"/>
        <v/>
      </c>
      <c r="KNN4" s="408" t="str">
        <f t="shared" ca="1" si="127"/>
        <v/>
      </c>
      <c r="KNO4" s="408" t="str">
        <f t="shared" ca="1" si="127"/>
        <v/>
      </c>
      <c r="KNP4" s="408" t="str">
        <f t="shared" ca="1" si="127"/>
        <v/>
      </c>
      <c r="KNQ4" s="408" t="str">
        <f t="shared" ca="1" si="127"/>
        <v/>
      </c>
      <c r="KNR4" s="408" t="str">
        <f t="shared" ca="1" si="127"/>
        <v/>
      </c>
      <c r="KNS4" s="408" t="str">
        <f t="shared" ca="1" si="127"/>
        <v/>
      </c>
      <c r="KNT4" s="408" t="str">
        <f t="shared" ca="1" si="127"/>
        <v/>
      </c>
      <c r="KNU4" s="408" t="str">
        <f t="shared" ca="1" si="127"/>
        <v/>
      </c>
      <c r="KNV4" s="408" t="str">
        <f t="shared" ca="1" si="127"/>
        <v/>
      </c>
      <c r="KNW4" s="408" t="str">
        <f t="shared" ca="1" si="127"/>
        <v/>
      </c>
      <c r="KNX4" s="408" t="str">
        <f t="shared" ca="1" si="127"/>
        <v/>
      </c>
      <c r="KNY4" s="408" t="str">
        <f t="shared" ca="1" si="127"/>
        <v/>
      </c>
      <c r="KNZ4" s="408" t="str">
        <f t="shared" ca="1" si="127"/>
        <v/>
      </c>
      <c r="KOA4" s="408" t="str">
        <f t="shared" ca="1" si="127"/>
        <v/>
      </c>
      <c r="KOB4" s="408" t="str">
        <f t="shared" ca="1" si="127"/>
        <v/>
      </c>
      <c r="KOC4" s="408" t="str">
        <f t="shared" ca="1" si="127"/>
        <v/>
      </c>
      <c r="KOD4" s="408" t="str">
        <f t="shared" ca="1" si="127"/>
        <v/>
      </c>
      <c r="KOE4" s="408" t="str">
        <f t="shared" ca="1" si="127"/>
        <v/>
      </c>
      <c r="KOF4" s="408" t="str">
        <f t="shared" ca="1" si="127"/>
        <v/>
      </c>
      <c r="KOG4" s="408" t="str">
        <f t="shared" ca="1" si="127"/>
        <v/>
      </c>
      <c r="KOH4" s="408" t="str">
        <f t="shared" ca="1" si="127"/>
        <v/>
      </c>
      <c r="KOI4" s="408" t="str">
        <f t="shared" ca="1" si="127"/>
        <v/>
      </c>
      <c r="KOJ4" s="408" t="str">
        <f t="shared" ca="1" si="127"/>
        <v/>
      </c>
      <c r="KOK4" s="408" t="str">
        <f t="shared" ca="1" si="127"/>
        <v/>
      </c>
      <c r="KOL4" s="408" t="str">
        <f t="shared" ca="1" si="127"/>
        <v/>
      </c>
      <c r="KOM4" s="408" t="str">
        <f t="shared" ca="1" si="127"/>
        <v/>
      </c>
      <c r="KON4" s="408" t="str">
        <f t="shared" ca="1" si="127"/>
        <v/>
      </c>
      <c r="KOO4" s="408" t="str">
        <f t="shared" ca="1" si="127"/>
        <v/>
      </c>
      <c r="KOP4" s="408" t="str">
        <f t="shared" ca="1" si="127"/>
        <v/>
      </c>
      <c r="KOQ4" s="408" t="str">
        <f t="shared" ca="1" si="127"/>
        <v/>
      </c>
      <c r="KOR4" s="408" t="str">
        <f t="shared" ca="1" si="127"/>
        <v/>
      </c>
      <c r="KOS4" s="408" t="str">
        <f t="shared" ca="1" si="127"/>
        <v/>
      </c>
      <c r="KOT4" s="408" t="str">
        <f t="shared" ca="1" si="127"/>
        <v/>
      </c>
      <c r="KOU4" s="408" t="str">
        <f t="shared" ca="1" si="127"/>
        <v/>
      </c>
      <c r="KOV4" s="408" t="str">
        <f t="shared" ca="1" si="127"/>
        <v/>
      </c>
      <c r="KOW4" s="408" t="str">
        <f t="shared" ca="1" si="127"/>
        <v/>
      </c>
      <c r="KOX4" s="408" t="str">
        <f t="shared" ca="1" si="127"/>
        <v/>
      </c>
      <c r="KOY4" s="408" t="str">
        <f t="shared" ca="1" si="127"/>
        <v/>
      </c>
      <c r="KOZ4" s="408" t="str">
        <f t="shared" ca="1" si="127"/>
        <v/>
      </c>
      <c r="KPA4" s="408" t="str">
        <f t="shared" ca="1" si="127"/>
        <v/>
      </c>
      <c r="KPB4" s="408" t="str">
        <f t="shared" ca="1" si="127"/>
        <v/>
      </c>
      <c r="KPC4" s="408" t="str">
        <f t="shared" ca="1" si="127"/>
        <v/>
      </c>
      <c r="KPD4" s="408" t="str">
        <f t="shared" ca="1" si="127"/>
        <v/>
      </c>
      <c r="KPE4" s="408" t="str">
        <f t="shared" ca="1" si="127"/>
        <v/>
      </c>
      <c r="KPF4" s="408" t="str">
        <f t="shared" ca="1" si="127"/>
        <v/>
      </c>
      <c r="KPG4" s="408" t="str">
        <f t="shared" ca="1" si="127"/>
        <v/>
      </c>
      <c r="KPH4" s="408" t="str">
        <f t="shared" ca="1" si="127"/>
        <v/>
      </c>
      <c r="KPI4" s="408" t="str">
        <f t="shared" ca="1" si="127"/>
        <v/>
      </c>
      <c r="KPJ4" s="408" t="str">
        <f t="shared" ca="1" si="127"/>
        <v/>
      </c>
      <c r="KPK4" s="408" t="str">
        <f t="shared" ca="1" si="127"/>
        <v/>
      </c>
      <c r="KPL4" s="408" t="str">
        <f t="shared" ca="1" si="127"/>
        <v/>
      </c>
      <c r="KPM4" s="408" t="str">
        <f t="shared" ca="1" si="127"/>
        <v/>
      </c>
      <c r="KPN4" s="408" t="str">
        <f t="shared" ca="1" si="127"/>
        <v/>
      </c>
      <c r="KPO4" s="408" t="str">
        <f t="shared" ca="1" si="127"/>
        <v/>
      </c>
      <c r="KPP4" s="408" t="str">
        <f t="shared" ca="1" si="127"/>
        <v/>
      </c>
      <c r="KPQ4" s="408" t="str">
        <f t="shared" ca="1" si="127"/>
        <v/>
      </c>
      <c r="KPR4" s="408" t="str">
        <f t="shared" ca="1" si="127"/>
        <v/>
      </c>
      <c r="KPS4" s="408" t="str">
        <f t="shared" ca="1" si="127"/>
        <v/>
      </c>
      <c r="KPT4" s="408" t="str">
        <f t="shared" ca="1" si="127"/>
        <v/>
      </c>
      <c r="KPU4" s="408" t="str">
        <f t="shared" ref="KPU4:KSF4" ca="1" si="128">IFERROR(IF(AND(OFFSET(KPU3,0,-1,1,1)=DATE(YEAR(OFFSET(KPU3,0,-1,1,1)),12,31),
                              OFFSET(KPU3,0,-2,1,1)&lt;&gt;DATE(YEAR(OFFSET(KPU3,0,-1,1,1)),12,31)),
                         "+",""),"")</f>
        <v/>
      </c>
      <c r="KPV4" s="408" t="str">
        <f t="shared" ca="1" si="128"/>
        <v/>
      </c>
      <c r="KPW4" s="408" t="str">
        <f t="shared" ca="1" si="128"/>
        <v/>
      </c>
      <c r="KPX4" s="408" t="str">
        <f t="shared" ca="1" si="128"/>
        <v/>
      </c>
      <c r="KPY4" s="408" t="str">
        <f t="shared" ca="1" si="128"/>
        <v/>
      </c>
      <c r="KPZ4" s="408" t="str">
        <f t="shared" ca="1" si="128"/>
        <v/>
      </c>
      <c r="KQA4" s="408" t="str">
        <f t="shared" ca="1" si="128"/>
        <v/>
      </c>
      <c r="KQB4" s="408" t="str">
        <f t="shared" ca="1" si="128"/>
        <v/>
      </c>
      <c r="KQC4" s="408" t="str">
        <f t="shared" ca="1" si="128"/>
        <v/>
      </c>
      <c r="KQD4" s="408" t="str">
        <f t="shared" ca="1" si="128"/>
        <v/>
      </c>
      <c r="KQE4" s="408" t="str">
        <f t="shared" ca="1" si="128"/>
        <v/>
      </c>
      <c r="KQF4" s="408" t="str">
        <f t="shared" ca="1" si="128"/>
        <v/>
      </c>
      <c r="KQG4" s="408" t="str">
        <f t="shared" ca="1" si="128"/>
        <v/>
      </c>
      <c r="KQH4" s="408" t="str">
        <f t="shared" ca="1" si="128"/>
        <v/>
      </c>
      <c r="KQI4" s="408" t="str">
        <f t="shared" ca="1" si="128"/>
        <v/>
      </c>
      <c r="KQJ4" s="408" t="str">
        <f t="shared" ca="1" si="128"/>
        <v/>
      </c>
      <c r="KQK4" s="408" t="str">
        <f t="shared" ca="1" si="128"/>
        <v/>
      </c>
      <c r="KQL4" s="408" t="str">
        <f t="shared" ca="1" si="128"/>
        <v/>
      </c>
      <c r="KQM4" s="408" t="str">
        <f t="shared" ca="1" si="128"/>
        <v/>
      </c>
      <c r="KQN4" s="408" t="str">
        <f t="shared" ca="1" si="128"/>
        <v/>
      </c>
      <c r="KQO4" s="408" t="str">
        <f t="shared" ca="1" si="128"/>
        <v/>
      </c>
      <c r="KQP4" s="408" t="str">
        <f t="shared" ca="1" si="128"/>
        <v/>
      </c>
      <c r="KQQ4" s="408" t="str">
        <f t="shared" ca="1" si="128"/>
        <v/>
      </c>
      <c r="KQR4" s="408" t="str">
        <f t="shared" ca="1" si="128"/>
        <v/>
      </c>
      <c r="KQS4" s="408" t="str">
        <f t="shared" ca="1" si="128"/>
        <v/>
      </c>
      <c r="KQT4" s="408" t="str">
        <f t="shared" ca="1" si="128"/>
        <v/>
      </c>
      <c r="KQU4" s="408" t="str">
        <f t="shared" ca="1" si="128"/>
        <v/>
      </c>
      <c r="KQV4" s="408" t="str">
        <f t="shared" ca="1" si="128"/>
        <v/>
      </c>
      <c r="KQW4" s="408" t="str">
        <f t="shared" ca="1" si="128"/>
        <v/>
      </c>
      <c r="KQX4" s="408" t="str">
        <f t="shared" ca="1" si="128"/>
        <v/>
      </c>
      <c r="KQY4" s="408" t="str">
        <f t="shared" ca="1" si="128"/>
        <v/>
      </c>
      <c r="KQZ4" s="408" t="str">
        <f t="shared" ca="1" si="128"/>
        <v/>
      </c>
      <c r="KRA4" s="408" t="str">
        <f t="shared" ca="1" si="128"/>
        <v/>
      </c>
      <c r="KRB4" s="408" t="str">
        <f t="shared" ca="1" si="128"/>
        <v/>
      </c>
      <c r="KRC4" s="408" t="str">
        <f t="shared" ca="1" si="128"/>
        <v/>
      </c>
      <c r="KRD4" s="408" t="str">
        <f t="shared" ca="1" si="128"/>
        <v/>
      </c>
      <c r="KRE4" s="408" t="str">
        <f t="shared" ca="1" si="128"/>
        <v/>
      </c>
      <c r="KRF4" s="408" t="str">
        <f t="shared" ca="1" si="128"/>
        <v/>
      </c>
      <c r="KRG4" s="408" t="str">
        <f t="shared" ca="1" si="128"/>
        <v/>
      </c>
      <c r="KRH4" s="408" t="str">
        <f t="shared" ca="1" si="128"/>
        <v/>
      </c>
      <c r="KRI4" s="408" t="str">
        <f t="shared" ca="1" si="128"/>
        <v/>
      </c>
      <c r="KRJ4" s="408" t="str">
        <f t="shared" ca="1" si="128"/>
        <v/>
      </c>
      <c r="KRK4" s="408" t="str">
        <f t="shared" ca="1" si="128"/>
        <v/>
      </c>
      <c r="KRL4" s="408" t="str">
        <f t="shared" ca="1" si="128"/>
        <v/>
      </c>
      <c r="KRM4" s="408" t="str">
        <f t="shared" ca="1" si="128"/>
        <v/>
      </c>
      <c r="KRN4" s="408" t="str">
        <f t="shared" ca="1" si="128"/>
        <v/>
      </c>
      <c r="KRO4" s="408" t="str">
        <f t="shared" ca="1" si="128"/>
        <v/>
      </c>
      <c r="KRP4" s="408" t="str">
        <f t="shared" ca="1" si="128"/>
        <v/>
      </c>
      <c r="KRQ4" s="408" t="str">
        <f t="shared" ca="1" si="128"/>
        <v/>
      </c>
      <c r="KRR4" s="408" t="str">
        <f t="shared" ca="1" si="128"/>
        <v/>
      </c>
      <c r="KRS4" s="408" t="str">
        <f t="shared" ca="1" si="128"/>
        <v/>
      </c>
      <c r="KRT4" s="408" t="str">
        <f t="shared" ca="1" si="128"/>
        <v/>
      </c>
      <c r="KRU4" s="408" t="str">
        <f t="shared" ca="1" si="128"/>
        <v/>
      </c>
      <c r="KRV4" s="408" t="str">
        <f t="shared" ca="1" si="128"/>
        <v/>
      </c>
      <c r="KRW4" s="408" t="str">
        <f t="shared" ca="1" si="128"/>
        <v/>
      </c>
      <c r="KRX4" s="408" t="str">
        <f t="shared" ca="1" si="128"/>
        <v/>
      </c>
      <c r="KRY4" s="408" t="str">
        <f t="shared" ca="1" si="128"/>
        <v/>
      </c>
      <c r="KRZ4" s="408" t="str">
        <f t="shared" ca="1" si="128"/>
        <v/>
      </c>
      <c r="KSA4" s="408" t="str">
        <f t="shared" ca="1" si="128"/>
        <v/>
      </c>
      <c r="KSB4" s="408" t="str">
        <f t="shared" ca="1" si="128"/>
        <v/>
      </c>
      <c r="KSC4" s="408" t="str">
        <f t="shared" ca="1" si="128"/>
        <v/>
      </c>
      <c r="KSD4" s="408" t="str">
        <f t="shared" ca="1" si="128"/>
        <v/>
      </c>
      <c r="KSE4" s="408" t="str">
        <f t="shared" ca="1" si="128"/>
        <v/>
      </c>
      <c r="KSF4" s="408" t="str">
        <f t="shared" ca="1" si="128"/>
        <v/>
      </c>
      <c r="KSG4" s="408" t="str">
        <f t="shared" ref="KSG4:KUR4" ca="1" si="129">IFERROR(IF(AND(OFFSET(KSG3,0,-1,1,1)=DATE(YEAR(OFFSET(KSG3,0,-1,1,1)),12,31),
                              OFFSET(KSG3,0,-2,1,1)&lt;&gt;DATE(YEAR(OFFSET(KSG3,0,-1,1,1)),12,31)),
                         "+",""),"")</f>
        <v/>
      </c>
      <c r="KSH4" s="408" t="str">
        <f t="shared" ca="1" si="129"/>
        <v/>
      </c>
      <c r="KSI4" s="408" t="str">
        <f t="shared" ca="1" si="129"/>
        <v/>
      </c>
      <c r="KSJ4" s="408" t="str">
        <f t="shared" ca="1" si="129"/>
        <v/>
      </c>
      <c r="KSK4" s="408" t="str">
        <f t="shared" ca="1" si="129"/>
        <v/>
      </c>
      <c r="KSL4" s="408" t="str">
        <f t="shared" ca="1" si="129"/>
        <v/>
      </c>
      <c r="KSM4" s="408" t="str">
        <f t="shared" ca="1" si="129"/>
        <v/>
      </c>
      <c r="KSN4" s="408" t="str">
        <f t="shared" ca="1" si="129"/>
        <v/>
      </c>
      <c r="KSO4" s="408" t="str">
        <f t="shared" ca="1" si="129"/>
        <v/>
      </c>
      <c r="KSP4" s="408" t="str">
        <f t="shared" ca="1" si="129"/>
        <v/>
      </c>
      <c r="KSQ4" s="408" t="str">
        <f t="shared" ca="1" si="129"/>
        <v/>
      </c>
      <c r="KSR4" s="408" t="str">
        <f t="shared" ca="1" si="129"/>
        <v/>
      </c>
      <c r="KSS4" s="408" t="str">
        <f t="shared" ca="1" si="129"/>
        <v/>
      </c>
      <c r="KST4" s="408" t="str">
        <f t="shared" ca="1" si="129"/>
        <v/>
      </c>
      <c r="KSU4" s="408" t="str">
        <f t="shared" ca="1" si="129"/>
        <v/>
      </c>
      <c r="KSV4" s="408" t="str">
        <f t="shared" ca="1" si="129"/>
        <v/>
      </c>
      <c r="KSW4" s="408" t="str">
        <f t="shared" ca="1" si="129"/>
        <v/>
      </c>
      <c r="KSX4" s="408" t="str">
        <f t="shared" ca="1" si="129"/>
        <v/>
      </c>
      <c r="KSY4" s="408" t="str">
        <f t="shared" ca="1" si="129"/>
        <v/>
      </c>
      <c r="KSZ4" s="408" t="str">
        <f t="shared" ca="1" si="129"/>
        <v/>
      </c>
      <c r="KTA4" s="408" t="str">
        <f t="shared" ca="1" si="129"/>
        <v/>
      </c>
      <c r="KTB4" s="408" t="str">
        <f t="shared" ca="1" si="129"/>
        <v/>
      </c>
      <c r="KTC4" s="408" t="str">
        <f t="shared" ca="1" si="129"/>
        <v/>
      </c>
      <c r="KTD4" s="408" t="str">
        <f t="shared" ca="1" si="129"/>
        <v/>
      </c>
      <c r="KTE4" s="408" t="str">
        <f t="shared" ca="1" si="129"/>
        <v/>
      </c>
      <c r="KTF4" s="408" t="str">
        <f t="shared" ca="1" si="129"/>
        <v/>
      </c>
      <c r="KTG4" s="408" t="str">
        <f t="shared" ca="1" si="129"/>
        <v/>
      </c>
      <c r="KTH4" s="408" t="str">
        <f t="shared" ca="1" si="129"/>
        <v/>
      </c>
      <c r="KTI4" s="408" t="str">
        <f t="shared" ca="1" si="129"/>
        <v/>
      </c>
      <c r="KTJ4" s="408" t="str">
        <f t="shared" ca="1" si="129"/>
        <v/>
      </c>
      <c r="KTK4" s="408" t="str">
        <f t="shared" ca="1" si="129"/>
        <v/>
      </c>
      <c r="KTL4" s="408" t="str">
        <f t="shared" ca="1" si="129"/>
        <v/>
      </c>
      <c r="KTM4" s="408" t="str">
        <f t="shared" ca="1" si="129"/>
        <v/>
      </c>
      <c r="KTN4" s="408" t="str">
        <f t="shared" ca="1" si="129"/>
        <v/>
      </c>
      <c r="KTO4" s="408" t="str">
        <f t="shared" ca="1" si="129"/>
        <v/>
      </c>
      <c r="KTP4" s="408" t="str">
        <f t="shared" ca="1" si="129"/>
        <v/>
      </c>
      <c r="KTQ4" s="408" t="str">
        <f t="shared" ca="1" si="129"/>
        <v/>
      </c>
      <c r="KTR4" s="408" t="str">
        <f t="shared" ca="1" si="129"/>
        <v/>
      </c>
      <c r="KTS4" s="408" t="str">
        <f t="shared" ca="1" si="129"/>
        <v/>
      </c>
      <c r="KTT4" s="408" t="str">
        <f t="shared" ca="1" si="129"/>
        <v/>
      </c>
      <c r="KTU4" s="408" t="str">
        <f t="shared" ca="1" si="129"/>
        <v/>
      </c>
      <c r="KTV4" s="408" t="str">
        <f t="shared" ca="1" si="129"/>
        <v/>
      </c>
      <c r="KTW4" s="408" t="str">
        <f t="shared" ca="1" si="129"/>
        <v/>
      </c>
      <c r="KTX4" s="408" t="str">
        <f t="shared" ca="1" si="129"/>
        <v/>
      </c>
      <c r="KTY4" s="408" t="str">
        <f t="shared" ca="1" si="129"/>
        <v/>
      </c>
      <c r="KTZ4" s="408" t="str">
        <f t="shared" ca="1" si="129"/>
        <v/>
      </c>
      <c r="KUA4" s="408" t="str">
        <f t="shared" ca="1" si="129"/>
        <v/>
      </c>
      <c r="KUB4" s="408" t="str">
        <f t="shared" ca="1" si="129"/>
        <v/>
      </c>
      <c r="KUC4" s="408" t="str">
        <f t="shared" ca="1" si="129"/>
        <v/>
      </c>
      <c r="KUD4" s="408" t="str">
        <f t="shared" ca="1" si="129"/>
        <v/>
      </c>
      <c r="KUE4" s="408" t="str">
        <f t="shared" ca="1" si="129"/>
        <v/>
      </c>
      <c r="KUF4" s="408" t="str">
        <f t="shared" ca="1" si="129"/>
        <v/>
      </c>
      <c r="KUG4" s="408" t="str">
        <f t="shared" ca="1" si="129"/>
        <v/>
      </c>
      <c r="KUH4" s="408" t="str">
        <f t="shared" ca="1" si="129"/>
        <v/>
      </c>
      <c r="KUI4" s="408" t="str">
        <f t="shared" ca="1" si="129"/>
        <v/>
      </c>
      <c r="KUJ4" s="408" t="str">
        <f t="shared" ca="1" si="129"/>
        <v/>
      </c>
      <c r="KUK4" s="408" t="str">
        <f t="shared" ca="1" si="129"/>
        <v/>
      </c>
      <c r="KUL4" s="408" t="str">
        <f t="shared" ca="1" si="129"/>
        <v/>
      </c>
      <c r="KUM4" s="408" t="str">
        <f t="shared" ca="1" si="129"/>
        <v/>
      </c>
      <c r="KUN4" s="408" t="str">
        <f t="shared" ca="1" si="129"/>
        <v/>
      </c>
      <c r="KUO4" s="408" t="str">
        <f t="shared" ca="1" si="129"/>
        <v/>
      </c>
      <c r="KUP4" s="408" t="str">
        <f t="shared" ca="1" si="129"/>
        <v/>
      </c>
      <c r="KUQ4" s="408" t="str">
        <f t="shared" ca="1" si="129"/>
        <v/>
      </c>
      <c r="KUR4" s="408" t="str">
        <f t="shared" ca="1" si="129"/>
        <v/>
      </c>
      <c r="KUS4" s="408" t="str">
        <f t="shared" ref="KUS4:KXD4" ca="1" si="130">IFERROR(IF(AND(OFFSET(KUS3,0,-1,1,1)=DATE(YEAR(OFFSET(KUS3,0,-1,1,1)),12,31),
                              OFFSET(KUS3,0,-2,1,1)&lt;&gt;DATE(YEAR(OFFSET(KUS3,0,-1,1,1)),12,31)),
                         "+",""),"")</f>
        <v/>
      </c>
      <c r="KUT4" s="408" t="str">
        <f t="shared" ca="1" si="130"/>
        <v/>
      </c>
      <c r="KUU4" s="408" t="str">
        <f t="shared" ca="1" si="130"/>
        <v/>
      </c>
      <c r="KUV4" s="408" t="str">
        <f t="shared" ca="1" si="130"/>
        <v/>
      </c>
      <c r="KUW4" s="408" t="str">
        <f t="shared" ca="1" si="130"/>
        <v/>
      </c>
      <c r="KUX4" s="408" t="str">
        <f t="shared" ca="1" si="130"/>
        <v/>
      </c>
      <c r="KUY4" s="408" t="str">
        <f t="shared" ca="1" si="130"/>
        <v/>
      </c>
      <c r="KUZ4" s="408" t="str">
        <f t="shared" ca="1" si="130"/>
        <v/>
      </c>
      <c r="KVA4" s="408" t="str">
        <f t="shared" ca="1" si="130"/>
        <v/>
      </c>
      <c r="KVB4" s="408" t="str">
        <f t="shared" ca="1" si="130"/>
        <v/>
      </c>
      <c r="KVC4" s="408" t="str">
        <f t="shared" ca="1" si="130"/>
        <v/>
      </c>
      <c r="KVD4" s="408" t="str">
        <f t="shared" ca="1" si="130"/>
        <v/>
      </c>
      <c r="KVE4" s="408" t="str">
        <f t="shared" ca="1" si="130"/>
        <v/>
      </c>
      <c r="KVF4" s="408" t="str">
        <f t="shared" ca="1" si="130"/>
        <v/>
      </c>
      <c r="KVG4" s="408" t="str">
        <f t="shared" ca="1" si="130"/>
        <v/>
      </c>
      <c r="KVH4" s="408" t="str">
        <f t="shared" ca="1" si="130"/>
        <v/>
      </c>
      <c r="KVI4" s="408" t="str">
        <f t="shared" ca="1" si="130"/>
        <v/>
      </c>
      <c r="KVJ4" s="408" t="str">
        <f t="shared" ca="1" si="130"/>
        <v/>
      </c>
      <c r="KVK4" s="408" t="str">
        <f t="shared" ca="1" si="130"/>
        <v/>
      </c>
      <c r="KVL4" s="408" t="str">
        <f t="shared" ca="1" si="130"/>
        <v/>
      </c>
      <c r="KVM4" s="408" t="str">
        <f t="shared" ca="1" si="130"/>
        <v/>
      </c>
      <c r="KVN4" s="408" t="str">
        <f t="shared" ca="1" si="130"/>
        <v/>
      </c>
      <c r="KVO4" s="408" t="str">
        <f t="shared" ca="1" si="130"/>
        <v/>
      </c>
      <c r="KVP4" s="408" t="str">
        <f t="shared" ca="1" si="130"/>
        <v/>
      </c>
      <c r="KVQ4" s="408" t="str">
        <f t="shared" ca="1" si="130"/>
        <v/>
      </c>
      <c r="KVR4" s="408" t="str">
        <f t="shared" ca="1" si="130"/>
        <v/>
      </c>
      <c r="KVS4" s="408" t="str">
        <f t="shared" ca="1" si="130"/>
        <v/>
      </c>
      <c r="KVT4" s="408" t="str">
        <f t="shared" ca="1" si="130"/>
        <v/>
      </c>
      <c r="KVU4" s="408" t="str">
        <f t="shared" ca="1" si="130"/>
        <v/>
      </c>
      <c r="KVV4" s="408" t="str">
        <f t="shared" ca="1" si="130"/>
        <v/>
      </c>
      <c r="KVW4" s="408" t="str">
        <f t="shared" ca="1" si="130"/>
        <v/>
      </c>
      <c r="KVX4" s="408" t="str">
        <f t="shared" ca="1" si="130"/>
        <v/>
      </c>
      <c r="KVY4" s="408" t="str">
        <f t="shared" ca="1" si="130"/>
        <v/>
      </c>
      <c r="KVZ4" s="408" t="str">
        <f t="shared" ca="1" si="130"/>
        <v/>
      </c>
      <c r="KWA4" s="408" t="str">
        <f t="shared" ca="1" si="130"/>
        <v/>
      </c>
      <c r="KWB4" s="408" t="str">
        <f t="shared" ca="1" si="130"/>
        <v/>
      </c>
      <c r="KWC4" s="408" t="str">
        <f t="shared" ca="1" si="130"/>
        <v/>
      </c>
      <c r="KWD4" s="408" t="str">
        <f t="shared" ca="1" si="130"/>
        <v/>
      </c>
      <c r="KWE4" s="408" t="str">
        <f t="shared" ca="1" si="130"/>
        <v/>
      </c>
      <c r="KWF4" s="408" t="str">
        <f t="shared" ca="1" si="130"/>
        <v/>
      </c>
      <c r="KWG4" s="408" t="str">
        <f t="shared" ca="1" si="130"/>
        <v/>
      </c>
      <c r="KWH4" s="408" t="str">
        <f t="shared" ca="1" si="130"/>
        <v/>
      </c>
      <c r="KWI4" s="408" t="str">
        <f t="shared" ca="1" si="130"/>
        <v/>
      </c>
      <c r="KWJ4" s="408" t="str">
        <f t="shared" ca="1" si="130"/>
        <v/>
      </c>
      <c r="KWK4" s="408" t="str">
        <f t="shared" ca="1" si="130"/>
        <v/>
      </c>
      <c r="KWL4" s="408" t="str">
        <f t="shared" ca="1" si="130"/>
        <v/>
      </c>
      <c r="KWM4" s="408" t="str">
        <f t="shared" ca="1" si="130"/>
        <v/>
      </c>
      <c r="KWN4" s="408" t="str">
        <f t="shared" ca="1" si="130"/>
        <v/>
      </c>
      <c r="KWO4" s="408" t="str">
        <f t="shared" ca="1" si="130"/>
        <v/>
      </c>
      <c r="KWP4" s="408" t="str">
        <f t="shared" ca="1" si="130"/>
        <v/>
      </c>
      <c r="KWQ4" s="408" t="str">
        <f t="shared" ca="1" si="130"/>
        <v/>
      </c>
      <c r="KWR4" s="408" t="str">
        <f t="shared" ca="1" si="130"/>
        <v/>
      </c>
      <c r="KWS4" s="408" t="str">
        <f t="shared" ca="1" si="130"/>
        <v/>
      </c>
      <c r="KWT4" s="408" t="str">
        <f t="shared" ca="1" si="130"/>
        <v/>
      </c>
      <c r="KWU4" s="408" t="str">
        <f t="shared" ca="1" si="130"/>
        <v/>
      </c>
      <c r="KWV4" s="408" t="str">
        <f t="shared" ca="1" si="130"/>
        <v/>
      </c>
      <c r="KWW4" s="408" t="str">
        <f t="shared" ca="1" si="130"/>
        <v/>
      </c>
      <c r="KWX4" s="408" t="str">
        <f t="shared" ca="1" si="130"/>
        <v/>
      </c>
      <c r="KWY4" s="408" t="str">
        <f t="shared" ca="1" si="130"/>
        <v/>
      </c>
      <c r="KWZ4" s="408" t="str">
        <f t="shared" ca="1" si="130"/>
        <v/>
      </c>
      <c r="KXA4" s="408" t="str">
        <f t="shared" ca="1" si="130"/>
        <v/>
      </c>
      <c r="KXB4" s="408" t="str">
        <f t="shared" ca="1" si="130"/>
        <v/>
      </c>
      <c r="KXC4" s="408" t="str">
        <f t="shared" ca="1" si="130"/>
        <v/>
      </c>
      <c r="KXD4" s="408" t="str">
        <f t="shared" ca="1" si="130"/>
        <v/>
      </c>
      <c r="KXE4" s="408" t="str">
        <f t="shared" ref="KXE4:KZP4" ca="1" si="131">IFERROR(IF(AND(OFFSET(KXE3,0,-1,1,1)=DATE(YEAR(OFFSET(KXE3,0,-1,1,1)),12,31),
                              OFFSET(KXE3,0,-2,1,1)&lt;&gt;DATE(YEAR(OFFSET(KXE3,0,-1,1,1)),12,31)),
                         "+",""),"")</f>
        <v/>
      </c>
      <c r="KXF4" s="408" t="str">
        <f t="shared" ca="1" si="131"/>
        <v/>
      </c>
      <c r="KXG4" s="408" t="str">
        <f t="shared" ca="1" si="131"/>
        <v/>
      </c>
      <c r="KXH4" s="408" t="str">
        <f t="shared" ca="1" si="131"/>
        <v/>
      </c>
      <c r="KXI4" s="408" t="str">
        <f t="shared" ca="1" si="131"/>
        <v/>
      </c>
      <c r="KXJ4" s="408" t="str">
        <f t="shared" ca="1" si="131"/>
        <v/>
      </c>
      <c r="KXK4" s="408" t="str">
        <f t="shared" ca="1" si="131"/>
        <v/>
      </c>
      <c r="KXL4" s="408" t="str">
        <f t="shared" ca="1" si="131"/>
        <v/>
      </c>
      <c r="KXM4" s="408" t="str">
        <f t="shared" ca="1" si="131"/>
        <v/>
      </c>
      <c r="KXN4" s="408" t="str">
        <f t="shared" ca="1" si="131"/>
        <v/>
      </c>
      <c r="KXO4" s="408" t="str">
        <f t="shared" ca="1" si="131"/>
        <v/>
      </c>
      <c r="KXP4" s="408" t="str">
        <f t="shared" ca="1" si="131"/>
        <v/>
      </c>
      <c r="KXQ4" s="408" t="str">
        <f t="shared" ca="1" si="131"/>
        <v/>
      </c>
      <c r="KXR4" s="408" t="str">
        <f t="shared" ca="1" si="131"/>
        <v/>
      </c>
      <c r="KXS4" s="408" t="str">
        <f t="shared" ca="1" si="131"/>
        <v/>
      </c>
      <c r="KXT4" s="408" t="str">
        <f t="shared" ca="1" si="131"/>
        <v/>
      </c>
      <c r="KXU4" s="408" t="str">
        <f t="shared" ca="1" si="131"/>
        <v/>
      </c>
      <c r="KXV4" s="408" t="str">
        <f t="shared" ca="1" si="131"/>
        <v/>
      </c>
      <c r="KXW4" s="408" t="str">
        <f t="shared" ca="1" si="131"/>
        <v/>
      </c>
      <c r="KXX4" s="408" t="str">
        <f t="shared" ca="1" si="131"/>
        <v/>
      </c>
      <c r="KXY4" s="408" t="str">
        <f t="shared" ca="1" si="131"/>
        <v/>
      </c>
      <c r="KXZ4" s="408" t="str">
        <f t="shared" ca="1" si="131"/>
        <v/>
      </c>
      <c r="KYA4" s="408" t="str">
        <f t="shared" ca="1" si="131"/>
        <v/>
      </c>
      <c r="KYB4" s="408" t="str">
        <f t="shared" ca="1" si="131"/>
        <v/>
      </c>
      <c r="KYC4" s="408" t="str">
        <f t="shared" ca="1" si="131"/>
        <v/>
      </c>
      <c r="KYD4" s="408" t="str">
        <f t="shared" ca="1" si="131"/>
        <v/>
      </c>
      <c r="KYE4" s="408" t="str">
        <f t="shared" ca="1" si="131"/>
        <v/>
      </c>
      <c r="KYF4" s="408" t="str">
        <f t="shared" ca="1" si="131"/>
        <v/>
      </c>
      <c r="KYG4" s="408" t="str">
        <f t="shared" ca="1" si="131"/>
        <v/>
      </c>
      <c r="KYH4" s="408" t="str">
        <f t="shared" ca="1" si="131"/>
        <v/>
      </c>
      <c r="KYI4" s="408" t="str">
        <f t="shared" ca="1" si="131"/>
        <v/>
      </c>
      <c r="KYJ4" s="408" t="str">
        <f t="shared" ca="1" si="131"/>
        <v/>
      </c>
      <c r="KYK4" s="408" t="str">
        <f t="shared" ca="1" si="131"/>
        <v/>
      </c>
      <c r="KYL4" s="408" t="str">
        <f t="shared" ca="1" si="131"/>
        <v/>
      </c>
      <c r="KYM4" s="408" t="str">
        <f t="shared" ca="1" si="131"/>
        <v/>
      </c>
      <c r="KYN4" s="408" t="str">
        <f t="shared" ca="1" si="131"/>
        <v/>
      </c>
      <c r="KYO4" s="408" t="str">
        <f t="shared" ca="1" si="131"/>
        <v/>
      </c>
      <c r="KYP4" s="408" t="str">
        <f t="shared" ca="1" si="131"/>
        <v/>
      </c>
      <c r="KYQ4" s="408" t="str">
        <f t="shared" ca="1" si="131"/>
        <v/>
      </c>
      <c r="KYR4" s="408" t="str">
        <f t="shared" ca="1" si="131"/>
        <v/>
      </c>
      <c r="KYS4" s="408" t="str">
        <f t="shared" ca="1" si="131"/>
        <v/>
      </c>
      <c r="KYT4" s="408" t="str">
        <f t="shared" ca="1" si="131"/>
        <v/>
      </c>
      <c r="KYU4" s="408" t="str">
        <f t="shared" ca="1" si="131"/>
        <v/>
      </c>
      <c r="KYV4" s="408" t="str">
        <f t="shared" ca="1" si="131"/>
        <v/>
      </c>
      <c r="KYW4" s="408" t="str">
        <f t="shared" ca="1" si="131"/>
        <v/>
      </c>
      <c r="KYX4" s="408" t="str">
        <f t="shared" ca="1" si="131"/>
        <v/>
      </c>
      <c r="KYY4" s="408" t="str">
        <f t="shared" ca="1" si="131"/>
        <v/>
      </c>
      <c r="KYZ4" s="408" t="str">
        <f t="shared" ca="1" si="131"/>
        <v/>
      </c>
      <c r="KZA4" s="408" t="str">
        <f t="shared" ca="1" si="131"/>
        <v/>
      </c>
      <c r="KZB4" s="408" t="str">
        <f t="shared" ca="1" si="131"/>
        <v/>
      </c>
      <c r="KZC4" s="408" t="str">
        <f t="shared" ca="1" si="131"/>
        <v/>
      </c>
      <c r="KZD4" s="408" t="str">
        <f t="shared" ca="1" si="131"/>
        <v/>
      </c>
      <c r="KZE4" s="408" t="str">
        <f t="shared" ca="1" si="131"/>
        <v/>
      </c>
      <c r="KZF4" s="408" t="str">
        <f t="shared" ca="1" si="131"/>
        <v/>
      </c>
      <c r="KZG4" s="408" t="str">
        <f t="shared" ca="1" si="131"/>
        <v/>
      </c>
      <c r="KZH4" s="408" t="str">
        <f t="shared" ca="1" si="131"/>
        <v/>
      </c>
      <c r="KZI4" s="408" t="str">
        <f t="shared" ca="1" si="131"/>
        <v/>
      </c>
      <c r="KZJ4" s="408" t="str">
        <f t="shared" ca="1" si="131"/>
        <v/>
      </c>
      <c r="KZK4" s="408" t="str">
        <f t="shared" ca="1" si="131"/>
        <v/>
      </c>
      <c r="KZL4" s="408" t="str">
        <f t="shared" ca="1" si="131"/>
        <v/>
      </c>
      <c r="KZM4" s="408" t="str">
        <f t="shared" ca="1" si="131"/>
        <v/>
      </c>
      <c r="KZN4" s="408" t="str">
        <f t="shared" ca="1" si="131"/>
        <v/>
      </c>
      <c r="KZO4" s="408" t="str">
        <f t="shared" ca="1" si="131"/>
        <v/>
      </c>
      <c r="KZP4" s="408" t="str">
        <f t="shared" ca="1" si="131"/>
        <v/>
      </c>
      <c r="KZQ4" s="408" t="str">
        <f t="shared" ref="KZQ4:LCB4" ca="1" si="132">IFERROR(IF(AND(OFFSET(KZQ3,0,-1,1,1)=DATE(YEAR(OFFSET(KZQ3,0,-1,1,1)),12,31),
                              OFFSET(KZQ3,0,-2,1,1)&lt;&gt;DATE(YEAR(OFFSET(KZQ3,0,-1,1,1)),12,31)),
                         "+",""),"")</f>
        <v/>
      </c>
      <c r="KZR4" s="408" t="str">
        <f t="shared" ca="1" si="132"/>
        <v/>
      </c>
      <c r="KZS4" s="408" t="str">
        <f t="shared" ca="1" si="132"/>
        <v/>
      </c>
      <c r="KZT4" s="408" t="str">
        <f t="shared" ca="1" si="132"/>
        <v/>
      </c>
      <c r="KZU4" s="408" t="str">
        <f t="shared" ca="1" si="132"/>
        <v/>
      </c>
      <c r="KZV4" s="408" t="str">
        <f t="shared" ca="1" si="132"/>
        <v/>
      </c>
      <c r="KZW4" s="408" t="str">
        <f t="shared" ca="1" si="132"/>
        <v/>
      </c>
      <c r="KZX4" s="408" t="str">
        <f t="shared" ca="1" si="132"/>
        <v/>
      </c>
      <c r="KZY4" s="408" t="str">
        <f t="shared" ca="1" si="132"/>
        <v/>
      </c>
      <c r="KZZ4" s="408" t="str">
        <f t="shared" ca="1" si="132"/>
        <v/>
      </c>
      <c r="LAA4" s="408" t="str">
        <f t="shared" ca="1" si="132"/>
        <v/>
      </c>
      <c r="LAB4" s="408" t="str">
        <f t="shared" ca="1" si="132"/>
        <v/>
      </c>
      <c r="LAC4" s="408" t="str">
        <f t="shared" ca="1" si="132"/>
        <v/>
      </c>
      <c r="LAD4" s="408" t="str">
        <f t="shared" ca="1" si="132"/>
        <v/>
      </c>
      <c r="LAE4" s="408" t="str">
        <f t="shared" ca="1" si="132"/>
        <v/>
      </c>
      <c r="LAF4" s="408" t="str">
        <f t="shared" ca="1" si="132"/>
        <v/>
      </c>
      <c r="LAG4" s="408" t="str">
        <f t="shared" ca="1" si="132"/>
        <v/>
      </c>
      <c r="LAH4" s="408" t="str">
        <f t="shared" ca="1" si="132"/>
        <v/>
      </c>
      <c r="LAI4" s="408" t="str">
        <f t="shared" ca="1" si="132"/>
        <v/>
      </c>
      <c r="LAJ4" s="408" t="str">
        <f t="shared" ca="1" si="132"/>
        <v/>
      </c>
      <c r="LAK4" s="408" t="str">
        <f t="shared" ca="1" si="132"/>
        <v/>
      </c>
      <c r="LAL4" s="408" t="str">
        <f t="shared" ca="1" si="132"/>
        <v/>
      </c>
      <c r="LAM4" s="408" t="str">
        <f t="shared" ca="1" si="132"/>
        <v/>
      </c>
      <c r="LAN4" s="408" t="str">
        <f t="shared" ca="1" si="132"/>
        <v/>
      </c>
      <c r="LAO4" s="408" t="str">
        <f t="shared" ca="1" si="132"/>
        <v/>
      </c>
      <c r="LAP4" s="408" t="str">
        <f t="shared" ca="1" si="132"/>
        <v/>
      </c>
      <c r="LAQ4" s="408" t="str">
        <f t="shared" ca="1" si="132"/>
        <v/>
      </c>
      <c r="LAR4" s="408" t="str">
        <f t="shared" ca="1" si="132"/>
        <v/>
      </c>
      <c r="LAS4" s="408" t="str">
        <f t="shared" ca="1" si="132"/>
        <v/>
      </c>
      <c r="LAT4" s="408" t="str">
        <f t="shared" ca="1" si="132"/>
        <v/>
      </c>
      <c r="LAU4" s="408" t="str">
        <f t="shared" ca="1" si="132"/>
        <v/>
      </c>
      <c r="LAV4" s="408" t="str">
        <f t="shared" ca="1" si="132"/>
        <v/>
      </c>
      <c r="LAW4" s="408" t="str">
        <f t="shared" ca="1" si="132"/>
        <v/>
      </c>
      <c r="LAX4" s="408" t="str">
        <f t="shared" ca="1" si="132"/>
        <v/>
      </c>
      <c r="LAY4" s="408" t="str">
        <f t="shared" ca="1" si="132"/>
        <v/>
      </c>
      <c r="LAZ4" s="408" t="str">
        <f t="shared" ca="1" si="132"/>
        <v/>
      </c>
      <c r="LBA4" s="408" t="str">
        <f t="shared" ca="1" si="132"/>
        <v/>
      </c>
      <c r="LBB4" s="408" t="str">
        <f t="shared" ca="1" si="132"/>
        <v/>
      </c>
      <c r="LBC4" s="408" t="str">
        <f t="shared" ca="1" si="132"/>
        <v/>
      </c>
      <c r="LBD4" s="408" t="str">
        <f t="shared" ca="1" si="132"/>
        <v/>
      </c>
      <c r="LBE4" s="408" t="str">
        <f t="shared" ca="1" si="132"/>
        <v/>
      </c>
      <c r="LBF4" s="408" t="str">
        <f t="shared" ca="1" si="132"/>
        <v/>
      </c>
      <c r="LBG4" s="408" t="str">
        <f t="shared" ca="1" si="132"/>
        <v/>
      </c>
      <c r="LBH4" s="408" t="str">
        <f t="shared" ca="1" si="132"/>
        <v/>
      </c>
      <c r="LBI4" s="408" t="str">
        <f t="shared" ca="1" si="132"/>
        <v/>
      </c>
      <c r="LBJ4" s="408" t="str">
        <f t="shared" ca="1" si="132"/>
        <v/>
      </c>
      <c r="LBK4" s="408" t="str">
        <f t="shared" ca="1" si="132"/>
        <v/>
      </c>
      <c r="LBL4" s="408" t="str">
        <f t="shared" ca="1" si="132"/>
        <v/>
      </c>
      <c r="LBM4" s="408" t="str">
        <f t="shared" ca="1" si="132"/>
        <v/>
      </c>
      <c r="LBN4" s="408" t="str">
        <f t="shared" ca="1" si="132"/>
        <v/>
      </c>
      <c r="LBO4" s="408" t="str">
        <f t="shared" ca="1" si="132"/>
        <v/>
      </c>
      <c r="LBP4" s="408" t="str">
        <f t="shared" ca="1" si="132"/>
        <v/>
      </c>
      <c r="LBQ4" s="408" t="str">
        <f t="shared" ca="1" si="132"/>
        <v/>
      </c>
      <c r="LBR4" s="408" t="str">
        <f t="shared" ca="1" si="132"/>
        <v/>
      </c>
      <c r="LBS4" s="408" t="str">
        <f t="shared" ca="1" si="132"/>
        <v/>
      </c>
      <c r="LBT4" s="408" t="str">
        <f t="shared" ca="1" si="132"/>
        <v/>
      </c>
      <c r="LBU4" s="408" t="str">
        <f t="shared" ca="1" si="132"/>
        <v/>
      </c>
      <c r="LBV4" s="408" t="str">
        <f t="shared" ca="1" si="132"/>
        <v/>
      </c>
      <c r="LBW4" s="408" t="str">
        <f t="shared" ca="1" si="132"/>
        <v/>
      </c>
      <c r="LBX4" s="408" t="str">
        <f t="shared" ca="1" si="132"/>
        <v/>
      </c>
      <c r="LBY4" s="408" t="str">
        <f t="shared" ca="1" si="132"/>
        <v/>
      </c>
      <c r="LBZ4" s="408" t="str">
        <f t="shared" ca="1" si="132"/>
        <v/>
      </c>
      <c r="LCA4" s="408" t="str">
        <f t="shared" ca="1" si="132"/>
        <v/>
      </c>
      <c r="LCB4" s="408" t="str">
        <f t="shared" ca="1" si="132"/>
        <v/>
      </c>
      <c r="LCC4" s="408" t="str">
        <f t="shared" ref="LCC4:LEN4" ca="1" si="133">IFERROR(IF(AND(OFFSET(LCC3,0,-1,1,1)=DATE(YEAR(OFFSET(LCC3,0,-1,1,1)),12,31),
                              OFFSET(LCC3,0,-2,1,1)&lt;&gt;DATE(YEAR(OFFSET(LCC3,0,-1,1,1)),12,31)),
                         "+",""),"")</f>
        <v/>
      </c>
      <c r="LCD4" s="408" t="str">
        <f t="shared" ca="1" si="133"/>
        <v/>
      </c>
      <c r="LCE4" s="408" t="str">
        <f t="shared" ca="1" si="133"/>
        <v/>
      </c>
      <c r="LCF4" s="408" t="str">
        <f t="shared" ca="1" si="133"/>
        <v/>
      </c>
      <c r="LCG4" s="408" t="str">
        <f t="shared" ca="1" si="133"/>
        <v/>
      </c>
      <c r="LCH4" s="408" t="str">
        <f t="shared" ca="1" si="133"/>
        <v/>
      </c>
      <c r="LCI4" s="408" t="str">
        <f t="shared" ca="1" si="133"/>
        <v/>
      </c>
      <c r="LCJ4" s="408" t="str">
        <f t="shared" ca="1" si="133"/>
        <v/>
      </c>
      <c r="LCK4" s="408" t="str">
        <f t="shared" ca="1" si="133"/>
        <v/>
      </c>
      <c r="LCL4" s="408" t="str">
        <f t="shared" ca="1" si="133"/>
        <v/>
      </c>
      <c r="LCM4" s="408" t="str">
        <f t="shared" ca="1" si="133"/>
        <v/>
      </c>
      <c r="LCN4" s="408" t="str">
        <f t="shared" ca="1" si="133"/>
        <v/>
      </c>
      <c r="LCO4" s="408" t="str">
        <f t="shared" ca="1" si="133"/>
        <v/>
      </c>
      <c r="LCP4" s="408" t="str">
        <f t="shared" ca="1" si="133"/>
        <v/>
      </c>
      <c r="LCQ4" s="408" t="str">
        <f t="shared" ca="1" si="133"/>
        <v/>
      </c>
      <c r="LCR4" s="408" t="str">
        <f t="shared" ca="1" si="133"/>
        <v/>
      </c>
      <c r="LCS4" s="408" t="str">
        <f t="shared" ca="1" si="133"/>
        <v/>
      </c>
      <c r="LCT4" s="408" t="str">
        <f t="shared" ca="1" si="133"/>
        <v/>
      </c>
      <c r="LCU4" s="408" t="str">
        <f t="shared" ca="1" si="133"/>
        <v/>
      </c>
      <c r="LCV4" s="408" t="str">
        <f t="shared" ca="1" si="133"/>
        <v/>
      </c>
      <c r="LCW4" s="408" t="str">
        <f t="shared" ca="1" si="133"/>
        <v/>
      </c>
      <c r="LCX4" s="408" t="str">
        <f t="shared" ca="1" si="133"/>
        <v/>
      </c>
      <c r="LCY4" s="408" t="str">
        <f t="shared" ca="1" si="133"/>
        <v/>
      </c>
      <c r="LCZ4" s="408" t="str">
        <f t="shared" ca="1" si="133"/>
        <v/>
      </c>
      <c r="LDA4" s="408" t="str">
        <f t="shared" ca="1" si="133"/>
        <v/>
      </c>
      <c r="LDB4" s="408" t="str">
        <f t="shared" ca="1" si="133"/>
        <v/>
      </c>
      <c r="LDC4" s="408" t="str">
        <f t="shared" ca="1" si="133"/>
        <v/>
      </c>
      <c r="LDD4" s="408" t="str">
        <f t="shared" ca="1" si="133"/>
        <v/>
      </c>
      <c r="LDE4" s="408" t="str">
        <f t="shared" ca="1" si="133"/>
        <v/>
      </c>
      <c r="LDF4" s="408" t="str">
        <f t="shared" ca="1" si="133"/>
        <v/>
      </c>
      <c r="LDG4" s="408" t="str">
        <f t="shared" ca="1" si="133"/>
        <v/>
      </c>
      <c r="LDH4" s="408" t="str">
        <f t="shared" ca="1" si="133"/>
        <v/>
      </c>
      <c r="LDI4" s="408" t="str">
        <f t="shared" ca="1" si="133"/>
        <v/>
      </c>
      <c r="LDJ4" s="408" t="str">
        <f t="shared" ca="1" si="133"/>
        <v/>
      </c>
      <c r="LDK4" s="408" t="str">
        <f t="shared" ca="1" si="133"/>
        <v/>
      </c>
      <c r="LDL4" s="408" t="str">
        <f t="shared" ca="1" si="133"/>
        <v/>
      </c>
      <c r="LDM4" s="408" t="str">
        <f t="shared" ca="1" si="133"/>
        <v/>
      </c>
      <c r="LDN4" s="408" t="str">
        <f t="shared" ca="1" si="133"/>
        <v/>
      </c>
      <c r="LDO4" s="408" t="str">
        <f t="shared" ca="1" si="133"/>
        <v/>
      </c>
      <c r="LDP4" s="408" t="str">
        <f t="shared" ca="1" si="133"/>
        <v/>
      </c>
      <c r="LDQ4" s="408" t="str">
        <f t="shared" ca="1" si="133"/>
        <v/>
      </c>
      <c r="LDR4" s="408" t="str">
        <f t="shared" ca="1" si="133"/>
        <v/>
      </c>
      <c r="LDS4" s="408" t="str">
        <f t="shared" ca="1" si="133"/>
        <v/>
      </c>
      <c r="LDT4" s="408" t="str">
        <f t="shared" ca="1" si="133"/>
        <v/>
      </c>
      <c r="LDU4" s="408" t="str">
        <f t="shared" ca="1" si="133"/>
        <v/>
      </c>
      <c r="LDV4" s="408" t="str">
        <f t="shared" ca="1" si="133"/>
        <v/>
      </c>
      <c r="LDW4" s="408" t="str">
        <f t="shared" ca="1" si="133"/>
        <v/>
      </c>
      <c r="LDX4" s="408" t="str">
        <f t="shared" ca="1" si="133"/>
        <v/>
      </c>
      <c r="LDY4" s="408" t="str">
        <f t="shared" ca="1" si="133"/>
        <v/>
      </c>
      <c r="LDZ4" s="408" t="str">
        <f t="shared" ca="1" si="133"/>
        <v/>
      </c>
      <c r="LEA4" s="408" t="str">
        <f t="shared" ca="1" si="133"/>
        <v/>
      </c>
      <c r="LEB4" s="408" t="str">
        <f t="shared" ca="1" si="133"/>
        <v/>
      </c>
      <c r="LEC4" s="408" t="str">
        <f t="shared" ca="1" si="133"/>
        <v/>
      </c>
      <c r="LED4" s="408" t="str">
        <f t="shared" ca="1" si="133"/>
        <v/>
      </c>
      <c r="LEE4" s="408" t="str">
        <f t="shared" ca="1" si="133"/>
        <v/>
      </c>
      <c r="LEF4" s="408" t="str">
        <f t="shared" ca="1" si="133"/>
        <v/>
      </c>
      <c r="LEG4" s="408" t="str">
        <f t="shared" ca="1" si="133"/>
        <v/>
      </c>
      <c r="LEH4" s="408" t="str">
        <f t="shared" ca="1" si="133"/>
        <v/>
      </c>
      <c r="LEI4" s="408" t="str">
        <f t="shared" ca="1" si="133"/>
        <v/>
      </c>
      <c r="LEJ4" s="408" t="str">
        <f t="shared" ca="1" si="133"/>
        <v/>
      </c>
      <c r="LEK4" s="408" t="str">
        <f t="shared" ca="1" si="133"/>
        <v/>
      </c>
      <c r="LEL4" s="408" t="str">
        <f t="shared" ca="1" si="133"/>
        <v/>
      </c>
      <c r="LEM4" s="408" t="str">
        <f t="shared" ca="1" si="133"/>
        <v/>
      </c>
      <c r="LEN4" s="408" t="str">
        <f t="shared" ca="1" si="133"/>
        <v/>
      </c>
      <c r="LEO4" s="408" t="str">
        <f t="shared" ref="LEO4:LGZ4" ca="1" si="134">IFERROR(IF(AND(OFFSET(LEO3,0,-1,1,1)=DATE(YEAR(OFFSET(LEO3,0,-1,1,1)),12,31),
                              OFFSET(LEO3,0,-2,1,1)&lt;&gt;DATE(YEAR(OFFSET(LEO3,0,-1,1,1)),12,31)),
                         "+",""),"")</f>
        <v/>
      </c>
      <c r="LEP4" s="408" t="str">
        <f t="shared" ca="1" si="134"/>
        <v/>
      </c>
      <c r="LEQ4" s="408" t="str">
        <f t="shared" ca="1" si="134"/>
        <v/>
      </c>
      <c r="LER4" s="408" t="str">
        <f t="shared" ca="1" si="134"/>
        <v/>
      </c>
      <c r="LES4" s="408" t="str">
        <f t="shared" ca="1" si="134"/>
        <v/>
      </c>
      <c r="LET4" s="408" t="str">
        <f t="shared" ca="1" si="134"/>
        <v/>
      </c>
      <c r="LEU4" s="408" t="str">
        <f t="shared" ca="1" si="134"/>
        <v/>
      </c>
      <c r="LEV4" s="408" t="str">
        <f t="shared" ca="1" si="134"/>
        <v/>
      </c>
      <c r="LEW4" s="408" t="str">
        <f t="shared" ca="1" si="134"/>
        <v/>
      </c>
      <c r="LEX4" s="408" t="str">
        <f t="shared" ca="1" si="134"/>
        <v/>
      </c>
      <c r="LEY4" s="408" t="str">
        <f t="shared" ca="1" si="134"/>
        <v/>
      </c>
      <c r="LEZ4" s="408" t="str">
        <f t="shared" ca="1" si="134"/>
        <v/>
      </c>
      <c r="LFA4" s="408" t="str">
        <f t="shared" ca="1" si="134"/>
        <v/>
      </c>
      <c r="LFB4" s="408" t="str">
        <f t="shared" ca="1" si="134"/>
        <v/>
      </c>
      <c r="LFC4" s="408" t="str">
        <f t="shared" ca="1" si="134"/>
        <v/>
      </c>
      <c r="LFD4" s="408" t="str">
        <f t="shared" ca="1" si="134"/>
        <v/>
      </c>
      <c r="LFE4" s="408" t="str">
        <f t="shared" ca="1" si="134"/>
        <v/>
      </c>
      <c r="LFF4" s="408" t="str">
        <f t="shared" ca="1" si="134"/>
        <v/>
      </c>
      <c r="LFG4" s="408" t="str">
        <f t="shared" ca="1" si="134"/>
        <v/>
      </c>
      <c r="LFH4" s="408" t="str">
        <f t="shared" ca="1" si="134"/>
        <v/>
      </c>
      <c r="LFI4" s="408" t="str">
        <f t="shared" ca="1" si="134"/>
        <v/>
      </c>
      <c r="LFJ4" s="408" t="str">
        <f t="shared" ca="1" si="134"/>
        <v/>
      </c>
      <c r="LFK4" s="408" t="str">
        <f t="shared" ca="1" si="134"/>
        <v/>
      </c>
      <c r="LFL4" s="408" t="str">
        <f t="shared" ca="1" si="134"/>
        <v/>
      </c>
      <c r="LFM4" s="408" t="str">
        <f t="shared" ca="1" si="134"/>
        <v/>
      </c>
      <c r="LFN4" s="408" t="str">
        <f t="shared" ca="1" si="134"/>
        <v/>
      </c>
      <c r="LFO4" s="408" t="str">
        <f t="shared" ca="1" si="134"/>
        <v/>
      </c>
      <c r="LFP4" s="408" t="str">
        <f t="shared" ca="1" si="134"/>
        <v/>
      </c>
      <c r="LFQ4" s="408" t="str">
        <f t="shared" ca="1" si="134"/>
        <v/>
      </c>
      <c r="LFR4" s="408" t="str">
        <f t="shared" ca="1" si="134"/>
        <v/>
      </c>
      <c r="LFS4" s="408" t="str">
        <f t="shared" ca="1" si="134"/>
        <v/>
      </c>
      <c r="LFT4" s="408" t="str">
        <f t="shared" ca="1" si="134"/>
        <v/>
      </c>
      <c r="LFU4" s="408" t="str">
        <f t="shared" ca="1" si="134"/>
        <v/>
      </c>
      <c r="LFV4" s="408" t="str">
        <f t="shared" ca="1" si="134"/>
        <v/>
      </c>
      <c r="LFW4" s="408" t="str">
        <f t="shared" ca="1" si="134"/>
        <v/>
      </c>
      <c r="LFX4" s="408" t="str">
        <f t="shared" ca="1" si="134"/>
        <v/>
      </c>
      <c r="LFY4" s="408" t="str">
        <f t="shared" ca="1" si="134"/>
        <v/>
      </c>
      <c r="LFZ4" s="408" t="str">
        <f t="shared" ca="1" si="134"/>
        <v/>
      </c>
      <c r="LGA4" s="408" t="str">
        <f t="shared" ca="1" si="134"/>
        <v/>
      </c>
      <c r="LGB4" s="408" t="str">
        <f t="shared" ca="1" si="134"/>
        <v/>
      </c>
      <c r="LGC4" s="408" t="str">
        <f t="shared" ca="1" si="134"/>
        <v/>
      </c>
      <c r="LGD4" s="408" t="str">
        <f t="shared" ca="1" si="134"/>
        <v/>
      </c>
      <c r="LGE4" s="408" t="str">
        <f t="shared" ca="1" si="134"/>
        <v/>
      </c>
      <c r="LGF4" s="408" t="str">
        <f t="shared" ca="1" si="134"/>
        <v/>
      </c>
      <c r="LGG4" s="408" t="str">
        <f t="shared" ca="1" si="134"/>
        <v/>
      </c>
      <c r="LGH4" s="408" t="str">
        <f t="shared" ca="1" si="134"/>
        <v/>
      </c>
      <c r="LGI4" s="408" t="str">
        <f t="shared" ca="1" si="134"/>
        <v/>
      </c>
      <c r="LGJ4" s="408" t="str">
        <f t="shared" ca="1" si="134"/>
        <v/>
      </c>
      <c r="LGK4" s="408" t="str">
        <f t="shared" ca="1" si="134"/>
        <v/>
      </c>
      <c r="LGL4" s="408" t="str">
        <f t="shared" ca="1" si="134"/>
        <v/>
      </c>
      <c r="LGM4" s="408" t="str">
        <f t="shared" ca="1" si="134"/>
        <v/>
      </c>
      <c r="LGN4" s="408" t="str">
        <f t="shared" ca="1" si="134"/>
        <v/>
      </c>
      <c r="LGO4" s="408" t="str">
        <f t="shared" ca="1" si="134"/>
        <v/>
      </c>
      <c r="LGP4" s="408" t="str">
        <f t="shared" ca="1" si="134"/>
        <v/>
      </c>
      <c r="LGQ4" s="408" t="str">
        <f t="shared" ca="1" si="134"/>
        <v/>
      </c>
      <c r="LGR4" s="408" t="str">
        <f t="shared" ca="1" si="134"/>
        <v/>
      </c>
      <c r="LGS4" s="408" t="str">
        <f t="shared" ca="1" si="134"/>
        <v/>
      </c>
      <c r="LGT4" s="408" t="str">
        <f t="shared" ca="1" si="134"/>
        <v/>
      </c>
      <c r="LGU4" s="408" t="str">
        <f t="shared" ca="1" si="134"/>
        <v/>
      </c>
      <c r="LGV4" s="408" t="str">
        <f t="shared" ca="1" si="134"/>
        <v/>
      </c>
      <c r="LGW4" s="408" t="str">
        <f t="shared" ca="1" si="134"/>
        <v/>
      </c>
      <c r="LGX4" s="408" t="str">
        <f t="shared" ca="1" si="134"/>
        <v/>
      </c>
      <c r="LGY4" s="408" t="str">
        <f t="shared" ca="1" si="134"/>
        <v/>
      </c>
      <c r="LGZ4" s="408" t="str">
        <f t="shared" ca="1" si="134"/>
        <v/>
      </c>
      <c r="LHA4" s="408" t="str">
        <f t="shared" ref="LHA4:LJL4" ca="1" si="135">IFERROR(IF(AND(OFFSET(LHA3,0,-1,1,1)=DATE(YEAR(OFFSET(LHA3,0,-1,1,1)),12,31),
                              OFFSET(LHA3,0,-2,1,1)&lt;&gt;DATE(YEAR(OFFSET(LHA3,0,-1,1,1)),12,31)),
                         "+",""),"")</f>
        <v/>
      </c>
      <c r="LHB4" s="408" t="str">
        <f t="shared" ca="1" si="135"/>
        <v/>
      </c>
      <c r="LHC4" s="408" t="str">
        <f t="shared" ca="1" si="135"/>
        <v/>
      </c>
      <c r="LHD4" s="408" t="str">
        <f t="shared" ca="1" si="135"/>
        <v/>
      </c>
      <c r="LHE4" s="408" t="str">
        <f t="shared" ca="1" si="135"/>
        <v/>
      </c>
      <c r="LHF4" s="408" t="str">
        <f t="shared" ca="1" si="135"/>
        <v/>
      </c>
      <c r="LHG4" s="408" t="str">
        <f t="shared" ca="1" si="135"/>
        <v/>
      </c>
      <c r="LHH4" s="408" t="str">
        <f t="shared" ca="1" si="135"/>
        <v/>
      </c>
      <c r="LHI4" s="408" t="str">
        <f t="shared" ca="1" si="135"/>
        <v/>
      </c>
      <c r="LHJ4" s="408" t="str">
        <f t="shared" ca="1" si="135"/>
        <v/>
      </c>
      <c r="LHK4" s="408" t="str">
        <f t="shared" ca="1" si="135"/>
        <v/>
      </c>
      <c r="LHL4" s="408" t="str">
        <f t="shared" ca="1" si="135"/>
        <v/>
      </c>
      <c r="LHM4" s="408" t="str">
        <f t="shared" ca="1" si="135"/>
        <v/>
      </c>
      <c r="LHN4" s="408" t="str">
        <f t="shared" ca="1" si="135"/>
        <v/>
      </c>
      <c r="LHO4" s="408" t="str">
        <f t="shared" ca="1" si="135"/>
        <v/>
      </c>
      <c r="LHP4" s="408" t="str">
        <f t="shared" ca="1" si="135"/>
        <v/>
      </c>
      <c r="LHQ4" s="408" t="str">
        <f t="shared" ca="1" si="135"/>
        <v/>
      </c>
      <c r="LHR4" s="408" t="str">
        <f t="shared" ca="1" si="135"/>
        <v/>
      </c>
      <c r="LHS4" s="408" t="str">
        <f t="shared" ca="1" si="135"/>
        <v/>
      </c>
      <c r="LHT4" s="408" t="str">
        <f t="shared" ca="1" si="135"/>
        <v/>
      </c>
      <c r="LHU4" s="408" t="str">
        <f t="shared" ca="1" si="135"/>
        <v/>
      </c>
      <c r="LHV4" s="408" t="str">
        <f t="shared" ca="1" si="135"/>
        <v/>
      </c>
      <c r="LHW4" s="408" t="str">
        <f t="shared" ca="1" si="135"/>
        <v/>
      </c>
      <c r="LHX4" s="408" t="str">
        <f t="shared" ca="1" si="135"/>
        <v/>
      </c>
      <c r="LHY4" s="408" t="str">
        <f t="shared" ca="1" si="135"/>
        <v/>
      </c>
      <c r="LHZ4" s="408" t="str">
        <f t="shared" ca="1" si="135"/>
        <v/>
      </c>
      <c r="LIA4" s="408" t="str">
        <f t="shared" ca="1" si="135"/>
        <v/>
      </c>
      <c r="LIB4" s="408" t="str">
        <f t="shared" ca="1" si="135"/>
        <v/>
      </c>
      <c r="LIC4" s="408" t="str">
        <f t="shared" ca="1" si="135"/>
        <v/>
      </c>
      <c r="LID4" s="408" t="str">
        <f t="shared" ca="1" si="135"/>
        <v/>
      </c>
      <c r="LIE4" s="408" t="str">
        <f t="shared" ca="1" si="135"/>
        <v/>
      </c>
      <c r="LIF4" s="408" t="str">
        <f t="shared" ca="1" si="135"/>
        <v/>
      </c>
      <c r="LIG4" s="408" t="str">
        <f t="shared" ca="1" si="135"/>
        <v/>
      </c>
      <c r="LIH4" s="408" t="str">
        <f t="shared" ca="1" si="135"/>
        <v/>
      </c>
      <c r="LII4" s="408" t="str">
        <f t="shared" ca="1" si="135"/>
        <v/>
      </c>
      <c r="LIJ4" s="408" t="str">
        <f t="shared" ca="1" si="135"/>
        <v/>
      </c>
      <c r="LIK4" s="408" t="str">
        <f t="shared" ca="1" si="135"/>
        <v/>
      </c>
      <c r="LIL4" s="408" t="str">
        <f t="shared" ca="1" si="135"/>
        <v/>
      </c>
      <c r="LIM4" s="408" t="str">
        <f t="shared" ca="1" si="135"/>
        <v/>
      </c>
      <c r="LIN4" s="408" t="str">
        <f t="shared" ca="1" si="135"/>
        <v/>
      </c>
      <c r="LIO4" s="408" t="str">
        <f t="shared" ca="1" si="135"/>
        <v/>
      </c>
      <c r="LIP4" s="408" t="str">
        <f t="shared" ca="1" si="135"/>
        <v/>
      </c>
      <c r="LIQ4" s="408" t="str">
        <f t="shared" ca="1" si="135"/>
        <v/>
      </c>
      <c r="LIR4" s="408" t="str">
        <f t="shared" ca="1" si="135"/>
        <v/>
      </c>
      <c r="LIS4" s="408" t="str">
        <f t="shared" ca="1" si="135"/>
        <v/>
      </c>
      <c r="LIT4" s="408" t="str">
        <f t="shared" ca="1" si="135"/>
        <v/>
      </c>
      <c r="LIU4" s="408" t="str">
        <f t="shared" ca="1" si="135"/>
        <v/>
      </c>
      <c r="LIV4" s="408" t="str">
        <f t="shared" ca="1" si="135"/>
        <v/>
      </c>
      <c r="LIW4" s="408" t="str">
        <f t="shared" ca="1" si="135"/>
        <v/>
      </c>
      <c r="LIX4" s="408" t="str">
        <f t="shared" ca="1" si="135"/>
        <v/>
      </c>
      <c r="LIY4" s="408" t="str">
        <f t="shared" ca="1" si="135"/>
        <v/>
      </c>
      <c r="LIZ4" s="408" t="str">
        <f t="shared" ca="1" si="135"/>
        <v/>
      </c>
      <c r="LJA4" s="408" t="str">
        <f t="shared" ca="1" si="135"/>
        <v/>
      </c>
      <c r="LJB4" s="408" t="str">
        <f t="shared" ca="1" si="135"/>
        <v/>
      </c>
      <c r="LJC4" s="408" t="str">
        <f t="shared" ca="1" si="135"/>
        <v/>
      </c>
      <c r="LJD4" s="408" t="str">
        <f t="shared" ca="1" si="135"/>
        <v/>
      </c>
      <c r="LJE4" s="408" t="str">
        <f t="shared" ca="1" si="135"/>
        <v/>
      </c>
      <c r="LJF4" s="408" t="str">
        <f t="shared" ca="1" si="135"/>
        <v/>
      </c>
      <c r="LJG4" s="408" t="str">
        <f t="shared" ca="1" si="135"/>
        <v/>
      </c>
      <c r="LJH4" s="408" t="str">
        <f t="shared" ca="1" si="135"/>
        <v/>
      </c>
      <c r="LJI4" s="408" t="str">
        <f t="shared" ca="1" si="135"/>
        <v/>
      </c>
      <c r="LJJ4" s="408" t="str">
        <f t="shared" ca="1" si="135"/>
        <v/>
      </c>
      <c r="LJK4" s="408" t="str">
        <f t="shared" ca="1" si="135"/>
        <v/>
      </c>
      <c r="LJL4" s="408" t="str">
        <f t="shared" ca="1" si="135"/>
        <v/>
      </c>
      <c r="LJM4" s="408" t="str">
        <f t="shared" ref="LJM4:LLX4" ca="1" si="136">IFERROR(IF(AND(OFFSET(LJM3,0,-1,1,1)=DATE(YEAR(OFFSET(LJM3,0,-1,1,1)),12,31),
                              OFFSET(LJM3,0,-2,1,1)&lt;&gt;DATE(YEAR(OFFSET(LJM3,0,-1,1,1)),12,31)),
                         "+",""),"")</f>
        <v/>
      </c>
      <c r="LJN4" s="408" t="str">
        <f t="shared" ca="1" si="136"/>
        <v/>
      </c>
      <c r="LJO4" s="408" t="str">
        <f t="shared" ca="1" si="136"/>
        <v/>
      </c>
      <c r="LJP4" s="408" t="str">
        <f t="shared" ca="1" si="136"/>
        <v/>
      </c>
      <c r="LJQ4" s="408" t="str">
        <f t="shared" ca="1" si="136"/>
        <v/>
      </c>
      <c r="LJR4" s="408" t="str">
        <f t="shared" ca="1" si="136"/>
        <v/>
      </c>
      <c r="LJS4" s="408" t="str">
        <f t="shared" ca="1" si="136"/>
        <v/>
      </c>
      <c r="LJT4" s="408" t="str">
        <f t="shared" ca="1" si="136"/>
        <v/>
      </c>
      <c r="LJU4" s="408" t="str">
        <f t="shared" ca="1" si="136"/>
        <v/>
      </c>
      <c r="LJV4" s="408" t="str">
        <f t="shared" ca="1" si="136"/>
        <v/>
      </c>
      <c r="LJW4" s="408" t="str">
        <f t="shared" ca="1" si="136"/>
        <v/>
      </c>
      <c r="LJX4" s="408" t="str">
        <f t="shared" ca="1" si="136"/>
        <v/>
      </c>
      <c r="LJY4" s="408" t="str">
        <f t="shared" ca="1" si="136"/>
        <v/>
      </c>
      <c r="LJZ4" s="408" t="str">
        <f t="shared" ca="1" si="136"/>
        <v/>
      </c>
      <c r="LKA4" s="408" t="str">
        <f t="shared" ca="1" si="136"/>
        <v/>
      </c>
      <c r="LKB4" s="408" t="str">
        <f t="shared" ca="1" si="136"/>
        <v/>
      </c>
      <c r="LKC4" s="408" t="str">
        <f t="shared" ca="1" si="136"/>
        <v/>
      </c>
      <c r="LKD4" s="408" t="str">
        <f t="shared" ca="1" si="136"/>
        <v/>
      </c>
      <c r="LKE4" s="408" t="str">
        <f t="shared" ca="1" si="136"/>
        <v/>
      </c>
      <c r="LKF4" s="408" t="str">
        <f t="shared" ca="1" si="136"/>
        <v/>
      </c>
      <c r="LKG4" s="408" t="str">
        <f t="shared" ca="1" si="136"/>
        <v/>
      </c>
      <c r="LKH4" s="408" t="str">
        <f t="shared" ca="1" si="136"/>
        <v/>
      </c>
      <c r="LKI4" s="408" t="str">
        <f t="shared" ca="1" si="136"/>
        <v/>
      </c>
      <c r="LKJ4" s="408" t="str">
        <f t="shared" ca="1" si="136"/>
        <v/>
      </c>
      <c r="LKK4" s="408" t="str">
        <f t="shared" ca="1" si="136"/>
        <v/>
      </c>
      <c r="LKL4" s="408" t="str">
        <f t="shared" ca="1" si="136"/>
        <v/>
      </c>
      <c r="LKM4" s="408" t="str">
        <f t="shared" ca="1" si="136"/>
        <v/>
      </c>
      <c r="LKN4" s="408" t="str">
        <f t="shared" ca="1" si="136"/>
        <v/>
      </c>
      <c r="LKO4" s="408" t="str">
        <f t="shared" ca="1" si="136"/>
        <v/>
      </c>
      <c r="LKP4" s="408" t="str">
        <f t="shared" ca="1" si="136"/>
        <v/>
      </c>
      <c r="LKQ4" s="408" t="str">
        <f t="shared" ca="1" si="136"/>
        <v/>
      </c>
      <c r="LKR4" s="408" t="str">
        <f t="shared" ca="1" si="136"/>
        <v/>
      </c>
      <c r="LKS4" s="408" t="str">
        <f t="shared" ca="1" si="136"/>
        <v/>
      </c>
      <c r="LKT4" s="408" t="str">
        <f t="shared" ca="1" si="136"/>
        <v/>
      </c>
      <c r="LKU4" s="408" t="str">
        <f t="shared" ca="1" si="136"/>
        <v/>
      </c>
      <c r="LKV4" s="408" t="str">
        <f t="shared" ca="1" si="136"/>
        <v/>
      </c>
      <c r="LKW4" s="408" t="str">
        <f t="shared" ca="1" si="136"/>
        <v/>
      </c>
      <c r="LKX4" s="408" t="str">
        <f t="shared" ca="1" si="136"/>
        <v/>
      </c>
      <c r="LKY4" s="408" t="str">
        <f t="shared" ca="1" si="136"/>
        <v/>
      </c>
      <c r="LKZ4" s="408" t="str">
        <f t="shared" ca="1" si="136"/>
        <v/>
      </c>
      <c r="LLA4" s="408" t="str">
        <f t="shared" ca="1" si="136"/>
        <v/>
      </c>
      <c r="LLB4" s="408" t="str">
        <f t="shared" ca="1" si="136"/>
        <v/>
      </c>
      <c r="LLC4" s="408" t="str">
        <f t="shared" ca="1" si="136"/>
        <v/>
      </c>
      <c r="LLD4" s="408" t="str">
        <f t="shared" ca="1" si="136"/>
        <v/>
      </c>
      <c r="LLE4" s="408" t="str">
        <f t="shared" ca="1" si="136"/>
        <v/>
      </c>
      <c r="LLF4" s="408" t="str">
        <f t="shared" ca="1" si="136"/>
        <v/>
      </c>
      <c r="LLG4" s="408" t="str">
        <f t="shared" ca="1" si="136"/>
        <v/>
      </c>
      <c r="LLH4" s="408" t="str">
        <f t="shared" ca="1" si="136"/>
        <v/>
      </c>
      <c r="LLI4" s="408" t="str">
        <f t="shared" ca="1" si="136"/>
        <v/>
      </c>
      <c r="LLJ4" s="408" t="str">
        <f t="shared" ca="1" si="136"/>
        <v/>
      </c>
      <c r="LLK4" s="408" t="str">
        <f t="shared" ca="1" si="136"/>
        <v/>
      </c>
      <c r="LLL4" s="408" t="str">
        <f t="shared" ca="1" si="136"/>
        <v/>
      </c>
      <c r="LLM4" s="408" t="str">
        <f t="shared" ca="1" si="136"/>
        <v/>
      </c>
      <c r="LLN4" s="408" t="str">
        <f t="shared" ca="1" si="136"/>
        <v/>
      </c>
      <c r="LLO4" s="408" t="str">
        <f t="shared" ca="1" si="136"/>
        <v/>
      </c>
      <c r="LLP4" s="408" t="str">
        <f t="shared" ca="1" si="136"/>
        <v/>
      </c>
      <c r="LLQ4" s="408" t="str">
        <f t="shared" ca="1" si="136"/>
        <v/>
      </c>
      <c r="LLR4" s="408" t="str">
        <f t="shared" ca="1" si="136"/>
        <v/>
      </c>
      <c r="LLS4" s="408" t="str">
        <f t="shared" ca="1" si="136"/>
        <v/>
      </c>
      <c r="LLT4" s="408" t="str">
        <f t="shared" ca="1" si="136"/>
        <v/>
      </c>
      <c r="LLU4" s="408" t="str">
        <f t="shared" ca="1" si="136"/>
        <v/>
      </c>
      <c r="LLV4" s="408" t="str">
        <f t="shared" ca="1" si="136"/>
        <v/>
      </c>
      <c r="LLW4" s="408" t="str">
        <f t="shared" ca="1" si="136"/>
        <v/>
      </c>
      <c r="LLX4" s="408" t="str">
        <f t="shared" ca="1" si="136"/>
        <v/>
      </c>
      <c r="LLY4" s="408" t="str">
        <f t="shared" ref="LLY4:LOJ4" ca="1" si="137">IFERROR(IF(AND(OFFSET(LLY3,0,-1,1,1)=DATE(YEAR(OFFSET(LLY3,0,-1,1,1)),12,31),
                              OFFSET(LLY3,0,-2,1,1)&lt;&gt;DATE(YEAR(OFFSET(LLY3,0,-1,1,1)),12,31)),
                         "+",""),"")</f>
        <v/>
      </c>
      <c r="LLZ4" s="408" t="str">
        <f t="shared" ca="1" si="137"/>
        <v/>
      </c>
      <c r="LMA4" s="408" t="str">
        <f t="shared" ca="1" si="137"/>
        <v/>
      </c>
      <c r="LMB4" s="408" t="str">
        <f t="shared" ca="1" si="137"/>
        <v/>
      </c>
      <c r="LMC4" s="408" t="str">
        <f t="shared" ca="1" si="137"/>
        <v/>
      </c>
      <c r="LMD4" s="408" t="str">
        <f t="shared" ca="1" si="137"/>
        <v/>
      </c>
      <c r="LME4" s="408" t="str">
        <f t="shared" ca="1" si="137"/>
        <v/>
      </c>
      <c r="LMF4" s="408" t="str">
        <f t="shared" ca="1" si="137"/>
        <v/>
      </c>
      <c r="LMG4" s="408" t="str">
        <f t="shared" ca="1" si="137"/>
        <v/>
      </c>
      <c r="LMH4" s="408" t="str">
        <f t="shared" ca="1" si="137"/>
        <v/>
      </c>
      <c r="LMI4" s="408" t="str">
        <f t="shared" ca="1" si="137"/>
        <v/>
      </c>
      <c r="LMJ4" s="408" t="str">
        <f t="shared" ca="1" si="137"/>
        <v/>
      </c>
      <c r="LMK4" s="408" t="str">
        <f t="shared" ca="1" si="137"/>
        <v/>
      </c>
      <c r="LML4" s="408" t="str">
        <f t="shared" ca="1" si="137"/>
        <v/>
      </c>
      <c r="LMM4" s="408" t="str">
        <f t="shared" ca="1" si="137"/>
        <v/>
      </c>
      <c r="LMN4" s="408" t="str">
        <f t="shared" ca="1" si="137"/>
        <v/>
      </c>
      <c r="LMO4" s="408" t="str">
        <f t="shared" ca="1" si="137"/>
        <v/>
      </c>
      <c r="LMP4" s="408" t="str">
        <f t="shared" ca="1" si="137"/>
        <v/>
      </c>
      <c r="LMQ4" s="408" t="str">
        <f t="shared" ca="1" si="137"/>
        <v/>
      </c>
      <c r="LMR4" s="408" t="str">
        <f t="shared" ca="1" si="137"/>
        <v/>
      </c>
      <c r="LMS4" s="408" t="str">
        <f t="shared" ca="1" si="137"/>
        <v/>
      </c>
      <c r="LMT4" s="408" t="str">
        <f t="shared" ca="1" si="137"/>
        <v/>
      </c>
      <c r="LMU4" s="408" t="str">
        <f t="shared" ca="1" si="137"/>
        <v/>
      </c>
      <c r="LMV4" s="408" t="str">
        <f t="shared" ca="1" si="137"/>
        <v/>
      </c>
      <c r="LMW4" s="408" t="str">
        <f t="shared" ca="1" si="137"/>
        <v/>
      </c>
      <c r="LMX4" s="408" t="str">
        <f t="shared" ca="1" si="137"/>
        <v/>
      </c>
      <c r="LMY4" s="408" t="str">
        <f t="shared" ca="1" si="137"/>
        <v/>
      </c>
      <c r="LMZ4" s="408" t="str">
        <f t="shared" ca="1" si="137"/>
        <v/>
      </c>
      <c r="LNA4" s="408" t="str">
        <f t="shared" ca="1" si="137"/>
        <v/>
      </c>
      <c r="LNB4" s="408" t="str">
        <f t="shared" ca="1" si="137"/>
        <v/>
      </c>
      <c r="LNC4" s="408" t="str">
        <f t="shared" ca="1" si="137"/>
        <v/>
      </c>
      <c r="LND4" s="408" t="str">
        <f t="shared" ca="1" si="137"/>
        <v/>
      </c>
      <c r="LNE4" s="408" t="str">
        <f t="shared" ca="1" si="137"/>
        <v/>
      </c>
      <c r="LNF4" s="408" t="str">
        <f t="shared" ca="1" si="137"/>
        <v/>
      </c>
      <c r="LNG4" s="408" t="str">
        <f t="shared" ca="1" si="137"/>
        <v/>
      </c>
      <c r="LNH4" s="408" t="str">
        <f t="shared" ca="1" si="137"/>
        <v/>
      </c>
      <c r="LNI4" s="408" t="str">
        <f t="shared" ca="1" si="137"/>
        <v/>
      </c>
      <c r="LNJ4" s="408" t="str">
        <f t="shared" ca="1" si="137"/>
        <v/>
      </c>
      <c r="LNK4" s="408" t="str">
        <f t="shared" ca="1" si="137"/>
        <v/>
      </c>
      <c r="LNL4" s="408" t="str">
        <f t="shared" ca="1" si="137"/>
        <v/>
      </c>
      <c r="LNM4" s="408" t="str">
        <f t="shared" ca="1" si="137"/>
        <v/>
      </c>
      <c r="LNN4" s="408" t="str">
        <f t="shared" ca="1" si="137"/>
        <v/>
      </c>
      <c r="LNO4" s="408" t="str">
        <f t="shared" ca="1" si="137"/>
        <v/>
      </c>
      <c r="LNP4" s="408" t="str">
        <f t="shared" ca="1" si="137"/>
        <v/>
      </c>
      <c r="LNQ4" s="408" t="str">
        <f t="shared" ca="1" si="137"/>
        <v/>
      </c>
      <c r="LNR4" s="408" t="str">
        <f t="shared" ca="1" si="137"/>
        <v/>
      </c>
      <c r="LNS4" s="408" t="str">
        <f t="shared" ca="1" si="137"/>
        <v/>
      </c>
      <c r="LNT4" s="408" t="str">
        <f t="shared" ca="1" si="137"/>
        <v/>
      </c>
      <c r="LNU4" s="408" t="str">
        <f t="shared" ca="1" si="137"/>
        <v/>
      </c>
      <c r="LNV4" s="408" t="str">
        <f t="shared" ca="1" si="137"/>
        <v/>
      </c>
      <c r="LNW4" s="408" t="str">
        <f t="shared" ca="1" si="137"/>
        <v/>
      </c>
      <c r="LNX4" s="408" t="str">
        <f t="shared" ca="1" si="137"/>
        <v/>
      </c>
      <c r="LNY4" s="408" t="str">
        <f t="shared" ca="1" si="137"/>
        <v/>
      </c>
      <c r="LNZ4" s="408" t="str">
        <f t="shared" ca="1" si="137"/>
        <v/>
      </c>
      <c r="LOA4" s="408" t="str">
        <f t="shared" ca="1" si="137"/>
        <v/>
      </c>
      <c r="LOB4" s="408" t="str">
        <f t="shared" ca="1" si="137"/>
        <v/>
      </c>
      <c r="LOC4" s="408" t="str">
        <f t="shared" ca="1" si="137"/>
        <v/>
      </c>
      <c r="LOD4" s="408" t="str">
        <f t="shared" ca="1" si="137"/>
        <v/>
      </c>
      <c r="LOE4" s="408" t="str">
        <f t="shared" ca="1" si="137"/>
        <v/>
      </c>
      <c r="LOF4" s="408" t="str">
        <f t="shared" ca="1" si="137"/>
        <v/>
      </c>
      <c r="LOG4" s="408" t="str">
        <f t="shared" ca="1" si="137"/>
        <v/>
      </c>
      <c r="LOH4" s="408" t="str">
        <f t="shared" ca="1" si="137"/>
        <v/>
      </c>
      <c r="LOI4" s="408" t="str">
        <f t="shared" ca="1" si="137"/>
        <v/>
      </c>
      <c r="LOJ4" s="408" t="str">
        <f t="shared" ca="1" si="137"/>
        <v/>
      </c>
      <c r="LOK4" s="408" t="str">
        <f t="shared" ref="LOK4:LQV4" ca="1" si="138">IFERROR(IF(AND(OFFSET(LOK3,0,-1,1,1)=DATE(YEAR(OFFSET(LOK3,0,-1,1,1)),12,31),
                              OFFSET(LOK3,0,-2,1,1)&lt;&gt;DATE(YEAR(OFFSET(LOK3,0,-1,1,1)),12,31)),
                         "+",""),"")</f>
        <v/>
      </c>
      <c r="LOL4" s="408" t="str">
        <f t="shared" ca="1" si="138"/>
        <v/>
      </c>
      <c r="LOM4" s="408" t="str">
        <f t="shared" ca="1" si="138"/>
        <v/>
      </c>
      <c r="LON4" s="408" t="str">
        <f t="shared" ca="1" si="138"/>
        <v/>
      </c>
      <c r="LOO4" s="408" t="str">
        <f t="shared" ca="1" si="138"/>
        <v/>
      </c>
      <c r="LOP4" s="408" t="str">
        <f t="shared" ca="1" si="138"/>
        <v/>
      </c>
      <c r="LOQ4" s="408" t="str">
        <f t="shared" ca="1" si="138"/>
        <v/>
      </c>
      <c r="LOR4" s="408" t="str">
        <f t="shared" ca="1" si="138"/>
        <v/>
      </c>
      <c r="LOS4" s="408" t="str">
        <f t="shared" ca="1" si="138"/>
        <v/>
      </c>
      <c r="LOT4" s="408" t="str">
        <f t="shared" ca="1" si="138"/>
        <v/>
      </c>
      <c r="LOU4" s="408" t="str">
        <f t="shared" ca="1" si="138"/>
        <v/>
      </c>
      <c r="LOV4" s="408" t="str">
        <f t="shared" ca="1" si="138"/>
        <v/>
      </c>
      <c r="LOW4" s="408" t="str">
        <f t="shared" ca="1" si="138"/>
        <v/>
      </c>
      <c r="LOX4" s="408" t="str">
        <f t="shared" ca="1" si="138"/>
        <v/>
      </c>
      <c r="LOY4" s="408" t="str">
        <f t="shared" ca="1" si="138"/>
        <v/>
      </c>
      <c r="LOZ4" s="408" t="str">
        <f t="shared" ca="1" si="138"/>
        <v/>
      </c>
      <c r="LPA4" s="408" t="str">
        <f t="shared" ca="1" si="138"/>
        <v/>
      </c>
      <c r="LPB4" s="408" t="str">
        <f t="shared" ca="1" si="138"/>
        <v/>
      </c>
      <c r="LPC4" s="408" t="str">
        <f t="shared" ca="1" si="138"/>
        <v/>
      </c>
      <c r="LPD4" s="408" t="str">
        <f t="shared" ca="1" si="138"/>
        <v/>
      </c>
      <c r="LPE4" s="408" t="str">
        <f t="shared" ca="1" si="138"/>
        <v/>
      </c>
      <c r="LPF4" s="408" t="str">
        <f t="shared" ca="1" si="138"/>
        <v/>
      </c>
      <c r="LPG4" s="408" t="str">
        <f t="shared" ca="1" si="138"/>
        <v/>
      </c>
      <c r="LPH4" s="408" t="str">
        <f t="shared" ca="1" si="138"/>
        <v/>
      </c>
      <c r="LPI4" s="408" t="str">
        <f t="shared" ca="1" si="138"/>
        <v/>
      </c>
      <c r="LPJ4" s="408" t="str">
        <f t="shared" ca="1" si="138"/>
        <v/>
      </c>
      <c r="LPK4" s="408" t="str">
        <f t="shared" ca="1" si="138"/>
        <v/>
      </c>
      <c r="LPL4" s="408" t="str">
        <f t="shared" ca="1" si="138"/>
        <v/>
      </c>
      <c r="LPM4" s="408" t="str">
        <f t="shared" ca="1" si="138"/>
        <v/>
      </c>
      <c r="LPN4" s="408" t="str">
        <f t="shared" ca="1" si="138"/>
        <v/>
      </c>
      <c r="LPO4" s="408" t="str">
        <f t="shared" ca="1" si="138"/>
        <v/>
      </c>
      <c r="LPP4" s="408" t="str">
        <f t="shared" ca="1" si="138"/>
        <v/>
      </c>
      <c r="LPQ4" s="408" t="str">
        <f t="shared" ca="1" si="138"/>
        <v/>
      </c>
      <c r="LPR4" s="408" t="str">
        <f t="shared" ca="1" si="138"/>
        <v/>
      </c>
      <c r="LPS4" s="408" t="str">
        <f t="shared" ca="1" si="138"/>
        <v/>
      </c>
      <c r="LPT4" s="408" t="str">
        <f t="shared" ca="1" si="138"/>
        <v/>
      </c>
      <c r="LPU4" s="408" t="str">
        <f t="shared" ca="1" si="138"/>
        <v/>
      </c>
      <c r="LPV4" s="408" t="str">
        <f t="shared" ca="1" si="138"/>
        <v/>
      </c>
      <c r="LPW4" s="408" t="str">
        <f t="shared" ca="1" si="138"/>
        <v/>
      </c>
      <c r="LPX4" s="408" t="str">
        <f t="shared" ca="1" si="138"/>
        <v/>
      </c>
      <c r="LPY4" s="408" t="str">
        <f t="shared" ca="1" si="138"/>
        <v/>
      </c>
      <c r="LPZ4" s="408" t="str">
        <f t="shared" ca="1" si="138"/>
        <v/>
      </c>
      <c r="LQA4" s="408" t="str">
        <f t="shared" ca="1" si="138"/>
        <v/>
      </c>
      <c r="LQB4" s="408" t="str">
        <f t="shared" ca="1" si="138"/>
        <v/>
      </c>
      <c r="LQC4" s="408" t="str">
        <f t="shared" ca="1" si="138"/>
        <v/>
      </c>
      <c r="LQD4" s="408" t="str">
        <f t="shared" ca="1" si="138"/>
        <v/>
      </c>
      <c r="LQE4" s="408" t="str">
        <f t="shared" ca="1" si="138"/>
        <v/>
      </c>
      <c r="LQF4" s="408" t="str">
        <f t="shared" ca="1" si="138"/>
        <v/>
      </c>
      <c r="LQG4" s="408" t="str">
        <f t="shared" ca="1" si="138"/>
        <v/>
      </c>
      <c r="LQH4" s="408" t="str">
        <f t="shared" ca="1" si="138"/>
        <v/>
      </c>
      <c r="LQI4" s="408" t="str">
        <f t="shared" ca="1" si="138"/>
        <v/>
      </c>
      <c r="LQJ4" s="408" t="str">
        <f t="shared" ca="1" si="138"/>
        <v/>
      </c>
      <c r="LQK4" s="408" t="str">
        <f t="shared" ca="1" si="138"/>
        <v/>
      </c>
      <c r="LQL4" s="408" t="str">
        <f t="shared" ca="1" si="138"/>
        <v/>
      </c>
      <c r="LQM4" s="408" t="str">
        <f t="shared" ca="1" si="138"/>
        <v/>
      </c>
      <c r="LQN4" s="408" t="str">
        <f t="shared" ca="1" si="138"/>
        <v/>
      </c>
      <c r="LQO4" s="408" t="str">
        <f t="shared" ca="1" si="138"/>
        <v/>
      </c>
      <c r="LQP4" s="408" t="str">
        <f t="shared" ca="1" si="138"/>
        <v/>
      </c>
      <c r="LQQ4" s="408" t="str">
        <f t="shared" ca="1" si="138"/>
        <v/>
      </c>
      <c r="LQR4" s="408" t="str">
        <f t="shared" ca="1" si="138"/>
        <v/>
      </c>
      <c r="LQS4" s="408" t="str">
        <f t="shared" ca="1" si="138"/>
        <v/>
      </c>
      <c r="LQT4" s="408" t="str">
        <f t="shared" ca="1" si="138"/>
        <v/>
      </c>
      <c r="LQU4" s="408" t="str">
        <f t="shared" ca="1" si="138"/>
        <v/>
      </c>
      <c r="LQV4" s="408" t="str">
        <f t="shared" ca="1" si="138"/>
        <v/>
      </c>
      <c r="LQW4" s="408" t="str">
        <f t="shared" ref="LQW4:LTH4" ca="1" si="139">IFERROR(IF(AND(OFFSET(LQW3,0,-1,1,1)=DATE(YEAR(OFFSET(LQW3,0,-1,1,1)),12,31),
                              OFFSET(LQW3,0,-2,1,1)&lt;&gt;DATE(YEAR(OFFSET(LQW3,0,-1,1,1)),12,31)),
                         "+",""),"")</f>
        <v/>
      </c>
      <c r="LQX4" s="408" t="str">
        <f t="shared" ca="1" si="139"/>
        <v/>
      </c>
      <c r="LQY4" s="408" t="str">
        <f t="shared" ca="1" si="139"/>
        <v/>
      </c>
      <c r="LQZ4" s="408" t="str">
        <f t="shared" ca="1" si="139"/>
        <v/>
      </c>
      <c r="LRA4" s="408" t="str">
        <f t="shared" ca="1" si="139"/>
        <v/>
      </c>
      <c r="LRB4" s="408" t="str">
        <f t="shared" ca="1" si="139"/>
        <v/>
      </c>
      <c r="LRC4" s="408" t="str">
        <f t="shared" ca="1" si="139"/>
        <v/>
      </c>
      <c r="LRD4" s="408" t="str">
        <f t="shared" ca="1" si="139"/>
        <v/>
      </c>
      <c r="LRE4" s="408" t="str">
        <f t="shared" ca="1" si="139"/>
        <v/>
      </c>
      <c r="LRF4" s="408" t="str">
        <f t="shared" ca="1" si="139"/>
        <v/>
      </c>
      <c r="LRG4" s="408" t="str">
        <f t="shared" ca="1" si="139"/>
        <v/>
      </c>
      <c r="LRH4" s="408" t="str">
        <f t="shared" ca="1" si="139"/>
        <v/>
      </c>
      <c r="LRI4" s="408" t="str">
        <f t="shared" ca="1" si="139"/>
        <v/>
      </c>
      <c r="LRJ4" s="408" t="str">
        <f t="shared" ca="1" si="139"/>
        <v/>
      </c>
      <c r="LRK4" s="408" t="str">
        <f t="shared" ca="1" si="139"/>
        <v/>
      </c>
      <c r="LRL4" s="408" t="str">
        <f t="shared" ca="1" si="139"/>
        <v/>
      </c>
      <c r="LRM4" s="408" t="str">
        <f t="shared" ca="1" si="139"/>
        <v/>
      </c>
      <c r="LRN4" s="408" t="str">
        <f t="shared" ca="1" si="139"/>
        <v/>
      </c>
      <c r="LRO4" s="408" t="str">
        <f t="shared" ca="1" si="139"/>
        <v/>
      </c>
      <c r="LRP4" s="408" t="str">
        <f t="shared" ca="1" si="139"/>
        <v/>
      </c>
      <c r="LRQ4" s="408" t="str">
        <f t="shared" ca="1" si="139"/>
        <v/>
      </c>
      <c r="LRR4" s="408" t="str">
        <f t="shared" ca="1" si="139"/>
        <v/>
      </c>
      <c r="LRS4" s="408" t="str">
        <f t="shared" ca="1" si="139"/>
        <v/>
      </c>
      <c r="LRT4" s="408" t="str">
        <f t="shared" ca="1" si="139"/>
        <v/>
      </c>
      <c r="LRU4" s="408" t="str">
        <f t="shared" ca="1" si="139"/>
        <v/>
      </c>
      <c r="LRV4" s="408" t="str">
        <f t="shared" ca="1" si="139"/>
        <v/>
      </c>
      <c r="LRW4" s="408" t="str">
        <f t="shared" ca="1" si="139"/>
        <v/>
      </c>
      <c r="LRX4" s="408" t="str">
        <f t="shared" ca="1" si="139"/>
        <v/>
      </c>
      <c r="LRY4" s="408" t="str">
        <f t="shared" ca="1" si="139"/>
        <v/>
      </c>
      <c r="LRZ4" s="408" t="str">
        <f t="shared" ca="1" si="139"/>
        <v/>
      </c>
      <c r="LSA4" s="408" t="str">
        <f t="shared" ca="1" si="139"/>
        <v/>
      </c>
      <c r="LSB4" s="408" t="str">
        <f t="shared" ca="1" si="139"/>
        <v/>
      </c>
      <c r="LSC4" s="408" t="str">
        <f t="shared" ca="1" si="139"/>
        <v/>
      </c>
      <c r="LSD4" s="408" t="str">
        <f t="shared" ca="1" si="139"/>
        <v/>
      </c>
      <c r="LSE4" s="408" t="str">
        <f t="shared" ca="1" si="139"/>
        <v/>
      </c>
      <c r="LSF4" s="408" t="str">
        <f t="shared" ca="1" si="139"/>
        <v/>
      </c>
      <c r="LSG4" s="408" t="str">
        <f t="shared" ca="1" si="139"/>
        <v/>
      </c>
      <c r="LSH4" s="408" t="str">
        <f t="shared" ca="1" si="139"/>
        <v/>
      </c>
      <c r="LSI4" s="408" t="str">
        <f t="shared" ca="1" si="139"/>
        <v/>
      </c>
      <c r="LSJ4" s="408" t="str">
        <f t="shared" ca="1" si="139"/>
        <v/>
      </c>
      <c r="LSK4" s="408" t="str">
        <f t="shared" ca="1" si="139"/>
        <v/>
      </c>
      <c r="LSL4" s="408" t="str">
        <f t="shared" ca="1" si="139"/>
        <v/>
      </c>
      <c r="LSM4" s="408" t="str">
        <f t="shared" ca="1" si="139"/>
        <v/>
      </c>
      <c r="LSN4" s="408" t="str">
        <f t="shared" ca="1" si="139"/>
        <v/>
      </c>
      <c r="LSO4" s="408" t="str">
        <f t="shared" ca="1" si="139"/>
        <v/>
      </c>
      <c r="LSP4" s="408" t="str">
        <f t="shared" ca="1" si="139"/>
        <v/>
      </c>
      <c r="LSQ4" s="408" t="str">
        <f t="shared" ca="1" si="139"/>
        <v/>
      </c>
      <c r="LSR4" s="408" t="str">
        <f t="shared" ca="1" si="139"/>
        <v/>
      </c>
      <c r="LSS4" s="408" t="str">
        <f t="shared" ca="1" si="139"/>
        <v/>
      </c>
      <c r="LST4" s="408" t="str">
        <f t="shared" ca="1" si="139"/>
        <v/>
      </c>
      <c r="LSU4" s="408" t="str">
        <f t="shared" ca="1" si="139"/>
        <v/>
      </c>
      <c r="LSV4" s="408" t="str">
        <f t="shared" ca="1" si="139"/>
        <v/>
      </c>
      <c r="LSW4" s="408" t="str">
        <f t="shared" ca="1" si="139"/>
        <v/>
      </c>
      <c r="LSX4" s="408" t="str">
        <f t="shared" ca="1" si="139"/>
        <v/>
      </c>
      <c r="LSY4" s="408" t="str">
        <f t="shared" ca="1" si="139"/>
        <v/>
      </c>
      <c r="LSZ4" s="408" t="str">
        <f t="shared" ca="1" si="139"/>
        <v/>
      </c>
      <c r="LTA4" s="408" t="str">
        <f t="shared" ca="1" si="139"/>
        <v/>
      </c>
      <c r="LTB4" s="408" t="str">
        <f t="shared" ca="1" si="139"/>
        <v/>
      </c>
      <c r="LTC4" s="408" t="str">
        <f t="shared" ca="1" si="139"/>
        <v/>
      </c>
      <c r="LTD4" s="408" t="str">
        <f t="shared" ca="1" si="139"/>
        <v/>
      </c>
      <c r="LTE4" s="408" t="str">
        <f t="shared" ca="1" si="139"/>
        <v/>
      </c>
      <c r="LTF4" s="408" t="str">
        <f t="shared" ca="1" si="139"/>
        <v/>
      </c>
      <c r="LTG4" s="408" t="str">
        <f t="shared" ca="1" si="139"/>
        <v/>
      </c>
      <c r="LTH4" s="408" t="str">
        <f t="shared" ca="1" si="139"/>
        <v/>
      </c>
      <c r="LTI4" s="408" t="str">
        <f t="shared" ref="LTI4:LVT4" ca="1" si="140">IFERROR(IF(AND(OFFSET(LTI3,0,-1,1,1)=DATE(YEAR(OFFSET(LTI3,0,-1,1,1)),12,31),
                              OFFSET(LTI3,0,-2,1,1)&lt;&gt;DATE(YEAR(OFFSET(LTI3,0,-1,1,1)),12,31)),
                         "+",""),"")</f>
        <v/>
      </c>
      <c r="LTJ4" s="408" t="str">
        <f t="shared" ca="1" si="140"/>
        <v/>
      </c>
      <c r="LTK4" s="408" t="str">
        <f t="shared" ca="1" si="140"/>
        <v/>
      </c>
      <c r="LTL4" s="408" t="str">
        <f t="shared" ca="1" si="140"/>
        <v/>
      </c>
      <c r="LTM4" s="408" t="str">
        <f t="shared" ca="1" si="140"/>
        <v/>
      </c>
      <c r="LTN4" s="408" t="str">
        <f t="shared" ca="1" si="140"/>
        <v/>
      </c>
      <c r="LTO4" s="408" t="str">
        <f t="shared" ca="1" si="140"/>
        <v/>
      </c>
      <c r="LTP4" s="408" t="str">
        <f t="shared" ca="1" si="140"/>
        <v/>
      </c>
      <c r="LTQ4" s="408" t="str">
        <f t="shared" ca="1" si="140"/>
        <v/>
      </c>
      <c r="LTR4" s="408" t="str">
        <f t="shared" ca="1" si="140"/>
        <v/>
      </c>
      <c r="LTS4" s="408" t="str">
        <f t="shared" ca="1" si="140"/>
        <v/>
      </c>
      <c r="LTT4" s="408" t="str">
        <f t="shared" ca="1" si="140"/>
        <v/>
      </c>
      <c r="LTU4" s="408" t="str">
        <f t="shared" ca="1" si="140"/>
        <v/>
      </c>
      <c r="LTV4" s="408" t="str">
        <f t="shared" ca="1" si="140"/>
        <v/>
      </c>
      <c r="LTW4" s="408" t="str">
        <f t="shared" ca="1" si="140"/>
        <v/>
      </c>
      <c r="LTX4" s="408" t="str">
        <f t="shared" ca="1" si="140"/>
        <v/>
      </c>
      <c r="LTY4" s="408" t="str">
        <f t="shared" ca="1" si="140"/>
        <v/>
      </c>
      <c r="LTZ4" s="408" t="str">
        <f t="shared" ca="1" si="140"/>
        <v/>
      </c>
      <c r="LUA4" s="408" t="str">
        <f t="shared" ca="1" si="140"/>
        <v/>
      </c>
      <c r="LUB4" s="408" t="str">
        <f t="shared" ca="1" si="140"/>
        <v/>
      </c>
      <c r="LUC4" s="408" t="str">
        <f t="shared" ca="1" si="140"/>
        <v/>
      </c>
      <c r="LUD4" s="408" t="str">
        <f t="shared" ca="1" si="140"/>
        <v/>
      </c>
      <c r="LUE4" s="408" t="str">
        <f t="shared" ca="1" si="140"/>
        <v/>
      </c>
      <c r="LUF4" s="408" t="str">
        <f t="shared" ca="1" si="140"/>
        <v/>
      </c>
      <c r="LUG4" s="408" t="str">
        <f t="shared" ca="1" si="140"/>
        <v/>
      </c>
      <c r="LUH4" s="408" t="str">
        <f t="shared" ca="1" si="140"/>
        <v/>
      </c>
      <c r="LUI4" s="408" t="str">
        <f t="shared" ca="1" si="140"/>
        <v/>
      </c>
      <c r="LUJ4" s="408" t="str">
        <f t="shared" ca="1" si="140"/>
        <v/>
      </c>
      <c r="LUK4" s="408" t="str">
        <f t="shared" ca="1" si="140"/>
        <v/>
      </c>
      <c r="LUL4" s="408" t="str">
        <f t="shared" ca="1" si="140"/>
        <v/>
      </c>
      <c r="LUM4" s="408" t="str">
        <f t="shared" ca="1" si="140"/>
        <v/>
      </c>
      <c r="LUN4" s="408" t="str">
        <f t="shared" ca="1" si="140"/>
        <v/>
      </c>
      <c r="LUO4" s="408" t="str">
        <f t="shared" ca="1" si="140"/>
        <v/>
      </c>
      <c r="LUP4" s="408" t="str">
        <f t="shared" ca="1" si="140"/>
        <v/>
      </c>
      <c r="LUQ4" s="408" t="str">
        <f t="shared" ca="1" si="140"/>
        <v/>
      </c>
      <c r="LUR4" s="408" t="str">
        <f t="shared" ca="1" si="140"/>
        <v/>
      </c>
      <c r="LUS4" s="408" t="str">
        <f t="shared" ca="1" si="140"/>
        <v/>
      </c>
      <c r="LUT4" s="408" t="str">
        <f t="shared" ca="1" si="140"/>
        <v/>
      </c>
      <c r="LUU4" s="408" t="str">
        <f t="shared" ca="1" si="140"/>
        <v/>
      </c>
      <c r="LUV4" s="408" t="str">
        <f t="shared" ca="1" si="140"/>
        <v/>
      </c>
      <c r="LUW4" s="408" t="str">
        <f t="shared" ca="1" si="140"/>
        <v/>
      </c>
      <c r="LUX4" s="408" t="str">
        <f t="shared" ca="1" si="140"/>
        <v/>
      </c>
      <c r="LUY4" s="408" t="str">
        <f t="shared" ca="1" si="140"/>
        <v/>
      </c>
      <c r="LUZ4" s="408" t="str">
        <f t="shared" ca="1" si="140"/>
        <v/>
      </c>
      <c r="LVA4" s="408" t="str">
        <f t="shared" ca="1" si="140"/>
        <v/>
      </c>
      <c r="LVB4" s="408" t="str">
        <f t="shared" ca="1" si="140"/>
        <v/>
      </c>
      <c r="LVC4" s="408" t="str">
        <f t="shared" ca="1" si="140"/>
        <v/>
      </c>
      <c r="LVD4" s="408" t="str">
        <f t="shared" ca="1" si="140"/>
        <v/>
      </c>
      <c r="LVE4" s="408" t="str">
        <f t="shared" ca="1" si="140"/>
        <v/>
      </c>
      <c r="LVF4" s="408" t="str">
        <f t="shared" ca="1" si="140"/>
        <v/>
      </c>
      <c r="LVG4" s="408" t="str">
        <f t="shared" ca="1" si="140"/>
        <v/>
      </c>
      <c r="LVH4" s="408" t="str">
        <f t="shared" ca="1" si="140"/>
        <v/>
      </c>
      <c r="LVI4" s="408" t="str">
        <f t="shared" ca="1" si="140"/>
        <v/>
      </c>
      <c r="LVJ4" s="408" t="str">
        <f t="shared" ca="1" si="140"/>
        <v/>
      </c>
      <c r="LVK4" s="408" t="str">
        <f t="shared" ca="1" si="140"/>
        <v/>
      </c>
      <c r="LVL4" s="408" t="str">
        <f t="shared" ca="1" si="140"/>
        <v/>
      </c>
      <c r="LVM4" s="408" t="str">
        <f t="shared" ca="1" si="140"/>
        <v/>
      </c>
      <c r="LVN4" s="408" t="str">
        <f t="shared" ca="1" si="140"/>
        <v/>
      </c>
      <c r="LVO4" s="408" t="str">
        <f t="shared" ca="1" si="140"/>
        <v/>
      </c>
      <c r="LVP4" s="408" t="str">
        <f t="shared" ca="1" si="140"/>
        <v/>
      </c>
      <c r="LVQ4" s="408" t="str">
        <f t="shared" ca="1" si="140"/>
        <v/>
      </c>
      <c r="LVR4" s="408" t="str">
        <f t="shared" ca="1" si="140"/>
        <v/>
      </c>
      <c r="LVS4" s="408" t="str">
        <f t="shared" ca="1" si="140"/>
        <v/>
      </c>
      <c r="LVT4" s="408" t="str">
        <f t="shared" ca="1" si="140"/>
        <v/>
      </c>
      <c r="LVU4" s="408" t="str">
        <f t="shared" ref="LVU4:LYF4" ca="1" si="141">IFERROR(IF(AND(OFFSET(LVU3,0,-1,1,1)=DATE(YEAR(OFFSET(LVU3,0,-1,1,1)),12,31),
                              OFFSET(LVU3,0,-2,1,1)&lt;&gt;DATE(YEAR(OFFSET(LVU3,0,-1,1,1)),12,31)),
                         "+",""),"")</f>
        <v/>
      </c>
      <c r="LVV4" s="408" t="str">
        <f t="shared" ca="1" si="141"/>
        <v/>
      </c>
      <c r="LVW4" s="408" t="str">
        <f t="shared" ca="1" si="141"/>
        <v/>
      </c>
      <c r="LVX4" s="408" t="str">
        <f t="shared" ca="1" si="141"/>
        <v/>
      </c>
      <c r="LVY4" s="408" t="str">
        <f t="shared" ca="1" si="141"/>
        <v/>
      </c>
      <c r="LVZ4" s="408" t="str">
        <f t="shared" ca="1" si="141"/>
        <v/>
      </c>
      <c r="LWA4" s="408" t="str">
        <f t="shared" ca="1" si="141"/>
        <v/>
      </c>
      <c r="LWB4" s="408" t="str">
        <f t="shared" ca="1" si="141"/>
        <v/>
      </c>
      <c r="LWC4" s="408" t="str">
        <f t="shared" ca="1" si="141"/>
        <v/>
      </c>
      <c r="LWD4" s="408" t="str">
        <f t="shared" ca="1" si="141"/>
        <v/>
      </c>
      <c r="LWE4" s="408" t="str">
        <f t="shared" ca="1" si="141"/>
        <v/>
      </c>
      <c r="LWF4" s="408" t="str">
        <f t="shared" ca="1" si="141"/>
        <v/>
      </c>
      <c r="LWG4" s="408" t="str">
        <f t="shared" ca="1" si="141"/>
        <v/>
      </c>
      <c r="LWH4" s="408" t="str">
        <f t="shared" ca="1" si="141"/>
        <v/>
      </c>
      <c r="LWI4" s="408" t="str">
        <f t="shared" ca="1" si="141"/>
        <v/>
      </c>
      <c r="LWJ4" s="408" t="str">
        <f t="shared" ca="1" si="141"/>
        <v/>
      </c>
      <c r="LWK4" s="408" t="str">
        <f t="shared" ca="1" si="141"/>
        <v/>
      </c>
      <c r="LWL4" s="408" t="str">
        <f t="shared" ca="1" si="141"/>
        <v/>
      </c>
      <c r="LWM4" s="408" t="str">
        <f t="shared" ca="1" si="141"/>
        <v/>
      </c>
      <c r="LWN4" s="408" t="str">
        <f t="shared" ca="1" si="141"/>
        <v/>
      </c>
      <c r="LWO4" s="408" t="str">
        <f t="shared" ca="1" si="141"/>
        <v/>
      </c>
      <c r="LWP4" s="408" t="str">
        <f t="shared" ca="1" si="141"/>
        <v/>
      </c>
      <c r="LWQ4" s="408" t="str">
        <f t="shared" ca="1" si="141"/>
        <v/>
      </c>
      <c r="LWR4" s="408" t="str">
        <f t="shared" ca="1" si="141"/>
        <v/>
      </c>
      <c r="LWS4" s="408" t="str">
        <f t="shared" ca="1" si="141"/>
        <v/>
      </c>
      <c r="LWT4" s="408" t="str">
        <f t="shared" ca="1" si="141"/>
        <v/>
      </c>
      <c r="LWU4" s="408" t="str">
        <f t="shared" ca="1" si="141"/>
        <v/>
      </c>
      <c r="LWV4" s="408" t="str">
        <f t="shared" ca="1" si="141"/>
        <v/>
      </c>
      <c r="LWW4" s="408" t="str">
        <f t="shared" ca="1" si="141"/>
        <v/>
      </c>
      <c r="LWX4" s="408" t="str">
        <f t="shared" ca="1" si="141"/>
        <v/>
      </c>
      <c r="LWY4" s="408" t="str">
        <f t="shared" ca="1" si="141"/>
        <v/>
      </c>
      <c r="LWZ4" s="408" t="str">
        <f t="shared" ca="1" si="141"/>
        <v/>
      </c>
      <c r="LXA4" s="408" t="str">
        <f t="shared" ca="1" si="141"/>
        <v/>
      </c>
      <c r="LXB4" s="408" t="str">
        <f t="shared" ca="1" si="141"/>
        <v/>
      </c>
      <c r="LXC4" s="408" t="str">
        <f t="shared" ca="1" si="141"/>
        <v/>
      </c>
      <c r="LXD4" s="408" t="str">
        <f t="shared" ca="1" si="141"/>
        <v/>
      </c>
      <c r="LXE4" s="408" t="str">
        <f t="shared" ca="1" si="141"/>
        <v/>
      </c>
      <c r="LXF4" s="408" t="str">
        <f t="shared" ca="1" si="141"/>
        <v/>
      </c>
      <c r="LXG4" s="408" t="str">
        <f t="shared" ca="1" si="141"/>
        <v/>
      </c>
      <c r="LXH4" s="408" t="str">
        <f t="shared" ca="1" si="141"/>
        <v/>
      </c>
      <c r="LXI4" s="408" t="str">
        <f t="shared" ca="1" si="141"/>
        <v/>
      </c>
      <c r="LXJ4" s="408" t="str">
        <f t="shared" ca="1" si="141"/>
        <v/>
      </c>
      <c r="LXK4" s="408" t="str">
        <f t="shared" ca="1" si="141"/>
        <v/>
      </c>
      <c r="LXL4" s="408" t="str">
        <f t="shared" ca="1" si="141"/>
        <v/>
      </c>
      <c r="LXM4" s="408" t="str">
        <f t="shared" ca="1" si="141"/>
        <v/>
      </c>
      <c r="LXN4" s="408" t="str">
        <f t="shared" ca="1" si="141"/>
        <v/>
      </c>
      <c r="LXO4" s="408" t="str">
        <f t="shared" ca="1" si="141"/>
        <v/>
      </c>
      <c r="LXP4" s="408" t="str">
        <f t="shared" ca="1" si="141"/>
        <v/>
      </c>
      <c r="LXQ4" s="408" t="str">
        <f t="shared" ca="1" si="141"/>
        <v/>
      </c>
      <c r="LXR4" s="408" t="str">
        <f t="shared" ca="1" si="141"/>
        <v/>
      </c>
      <c r="LXS4" s="408" t="str">
        <f t="shared" ca="1" si="141"/>
        <v/>
      </c>
      <c r="LXT4" s="408" t="str">
        <f t="shared" ca="1" si="141"/>
        <v/>
      </c>
      <c r="LXU4" s="408" t="str">
        <f t="shared" ca="1" si="141"/>
        <v/>
      </c>
      <c r="LXV4" s="408" t="str">
        <f t="shared" ca="1" si="141"/>
        <v/>
      </c>
      <c r="LXW4" s="408" t="str">
        <f t="shared" ca="1" si="141"/>
        <v/>
      </c>
      <c r="LXX4" s="408" t="str">
        <f t="shared" ca="1" si="141"/>
        <v/>
      </c>
      <c r="LXY4" s="408" t="str">
        <f t="shared" ca="1" si="141"/>
        <v/>
      </c>
      <c r="LXZ4" s="408" t="str">
        <f t="shared" ca="1" si="141"/>
        <v/>
      </c>
      <c r="LYA4" s="408" t="str">
        <f t="shared" ca="1" si="141"/>
        <v/>
      </c>
      <c r="LYB4" s="408" t="str">
        <f t="shared" ca="1" si="141"/>
        <v/>
      </c>
      <c r="LYC4" s="408" t="str">
        <f t="shared" ca="1" si="141"/>
        <v/>
      </c>
      <c r="LYD4" s="408" t="str">
        <f t="shared" ca="1" si="141"/>
        <v/>
      </c>
      <c r="LYE4" s="408" t="str">
        <f t="shared" ca="1" si="141"/>
        <v/>
      </c>
      <c r="LYF4" s="408" t="str">
        <f t="shared" ca="1" si="141"/>
        <v/>
      </c>
      <c r="LYG4" s="408" t="str">
        <f t="shared" ref="LYG4:MAR4" ca="1" si="142">IFERROR(IF(AND(OFFSET(LYG3,0,-1,1,1)=DATE(YEAR(OFFSET(LYG3,0,-1,1,1)),12,31),
                              OFFSET(LYG3,0,-2,1,1)&lt;&gt;DATE(YEAR(OFFSET(LYG3,0,-1,1,1)),12,31)),
                         "+",""),"")</f>
        <v/>
      </c>
      <c r="LYH4" s="408" t="str">
        <f t="shared" ca="1" si="142"/>
        <v/>
      </c>
      <c r="LYI4" s="408" t="str">
        <f t="shared" ca="1" si="142"/>
        <v/>
      </c>
      <c r="LYJ4" s="408" t="str">
        <f t="shared" ca="1" si="142"/>
        <v/>
      </c>
      <c r="LYK4" s="408" t="str">
        <f t="shared" ca="1" si="142"/>
        <v/>
      </c>
      <c r="LYL4" s="408" t="str">
        <f t="shared" ca="1" si="142"/>
        <v/>
      </c>
      <c r="LYM4" s="408" t="str">
        <f t="shared" ca="1" si="142"/>
        <v/>
      </c>
      <c r="LYN4" s="408" t="str">
        <f t="shared" ca="1" si="142"/>
        <v/>
      </c>
      <c r="LYO4" s="408" t="str">
        <f t="shared" ca="1" si="142"/>
        <v/>
      </c>
      <c r="LYP4" s="408" t="str">
        <f t="shared" ca="1" si="142"/>
        <v/>
      </c>
      <c r="LYQ4" s="408" t="str">
        <f t="shared" ca="1" si="142"/>
        <v/>
      </c>
      <c r="LYR4" s="408" t="str">
        <f t="shared" ca="1" si="142"/>
        <v/>
      </c>
      <c r="LYS4" s="408" t="str">
        <f t="shared" ca="1" si="142"/>
        <v/>
      </c>
      <c r="LYT4" s="408" t="str">
        <f t="shared" ca="1" si="142"/>
        <v/>
      </c>
      <c r="LYU4" s="408" t="str">
        <f t="shared" ca="1" si="142"/>
        <v/>
      </c>
      <c r="LYV4" s="408" t="str">
        <f t="shared" ca="1" si="142"/>
        <v/>
      </c>
      <c r="LYW4" s="408" t="str">
        <f t="shared" ca="1" si="142"/>
        <v/>
      </c>
      <c r="LYX4" s="408" t="str">
        <f t="shared" ca="1" si="142"/>
        <v/>
      </c>
      <c r="LYY4" s="408" t="str">
        <f t="shared" ca="1" si="142"/>
        <v/>
      </c>
      <c r="LYZ4" s="408" t="str">
        <f t="shared" ca="1" si="142"/>
        <v/>
      </c>
      <c r="LZA4" s="408" t="str">
        <f t="shared" ca="1" si="142"/>
        <v/>
      </c>
      <c r="LZB4" s="408" t="str">
        <f t="shared" ca="1" si="142"/>
        <v/>
      </c>
      <c r="LZC4" s="408" t="str">
        <f t="shared" ca="1" si="142"/>
        <v/>
      </c>
      <c r="LZD4" s="408" t="str">
        <f t="shared" ca="1" si="142"/>
        <v/>
      </c>
      <c r="LZE4" s="408" t="str">
        <f t="shared" ca="1" si="142"/>
        <v/>
      </c>
      <c r="LZF4" s="408" t="str">
        <f t="shared" ca="1" si="142"/>
        <v/>
      </c>
      <c r="LZG4" s="408" t="str">
        <f t="shared" ca="1" si="142"/>
        <v/>
      </c>
      <c r="LZH4" s="408" t="str">
        <f t="shared" ca="1" si="142"/>
        <v/>
      </c>
      <c r="LZI4" s="408" t="str">
        <f t="shared" ca="1" si="142"/>
        <v/>
      </c>
      <c r="LZJ4" s="408" t="str">
        <f t="shared" ca="1" si="142"/>
        <v/>
      </c>
      <c r="LZK4" s="408" t="str">
        <f t="shared" ca="1" si="142"/>
        <v/>
      </c>
      <c r="LZL4" s="408" t="str">
        <f t="shared" ca="1" si="142"/>
        <v/>
      </c>
      <c r="LZM4" s="408" t="str">
        <f t="shared" ca="1" si="142"/>
        <v/>
      </c>
      <c r="LZN4" s="408" t="str">
        <f t="shared" ca="1" si="142"/>
        <v/>
      </c>
      <c r="LZO4" s="408" t="str">
        <f t="shared" ca="1" si="142"/>
        <v/>
      </c>
      <c r="LZP4" s="408" t="str">
        <f t="shared" ca="1" si="142"/>
        <v/>
      </c>
      <c r="LZQ4" s="408" t="str">
        <f t="shared" ca="1" si="142"/>
        <v/>
      </c>
      <c r="LZR4" s="408" t="str">
        <f t="shared" ca="1" si="142"/>
        <v/>
      </c>
      <c r="LZS4" s="408" t="str">
        <f t="shared" ca="1" si="142"/>
        <v/>
      </c>
      <c r="LZT4" s="408" t="str">
        <f t="shared" ca="1" si="142"/>
        <v/>
      </c>
      <c r="LZU4" s="408" t="str">
        <f t="shared" ca="1" si="142"/>
        <v/>
      </c>
      <c r="LZV4" s="408" t="str">
        <f t="shared" ca="1" si="142"/>
        <v/>
      </c>
      <c r="LZW4" s="408" t="str">
        <f t="shared" ca="1" si="142"/>
        <v/>
      </c>
      <c r="LZX4" s="408" t="str">
        <f t="shared" ca="1" si="142"/>
        <v/>
      </c>
      <c r="LZY4" s="408" t="str">
        <f t="shared" ca="1" si="142"/>
        <v/>
      </c>
      <c r="LZZ4" s="408" t="str">
        <f t="shared" ca="1" si="142"/>
        <v/>
      </c>
      <c r="MAA4" s="408" t="str">
        <f t="shared" ca="1" si="142"/>
        <v/>
      </c>
      <c r="MAB4" s="408" t="str">
        <f t="shared" ca="1" si="142"/>
        <v/>
      </c>
      <c r="MAC4" s="408" t="str">
        <f t="shared" ca="1" si="142"/>
        <v/>
      </c>
      <c r="MAD4" s="408" t="str">
        <f t="shared" ca="1" si="142"/>
        <v/>
      </c>
      <c r="MAE4" s="408" t="str">
        <f t="shared" ca="1" si="142"/>
        <v/>
      </c>
      <c r="MAF4" s="408" t="str">
        <f t="shared" ca="1" si="142"/>
        <v/>
      </c>
      <c r="MAG4" s="408" t="str">
        <f t="shared" ca="1" si="142"/>
        <v/>
      </c>
      <c r="MAH4" s="408" t="str">
        <f t="shared" ca="1" si="142"/>
        <v/>
      </c>
      <c r="MAI4" s="408" t="str">
        <f t="shared" ca="1" si="142"/>
        <v/>
      </c>
      <c r="MAJ4" s="408" t="str">
        <f t="shared" ca="1" si="142"/>
        <v/>
      </c>
      <c r="MAK4" s="408" t="str">
        <f t="shared" ca="1" si="142"/>
        <v/>
      </c>
      <c r="MAL4" s="408" t="str">
        <f t="shared" ca="1" si="142"/>
        <v/>
      </c>
      <c r="MAM4" s="408" t="str">
        <f t="shared" ca="1" si="142"/>
        <v/>
      </c>
      <c r="MAN4" s="408" t="str">
        <f t="shared" ca="1" si="142"/>
        <v/>
      </c>
      <c r="MAO4" s="408" t="str">
        <f t="shared" ca="1" si="142"/>
        <v/>
      </c>
      <c r="MAP4" s="408" t="str">
        <f t="shared" ca="1" si="142"/>
        <v/>
      </c>
      <c r="MAQ4" s="408" t="str">
        <f t="shared" ca="1" si="142"/>
        <v/>
      </c>
      <c r="MAR4" s="408" t="str">
        <f t="shared" ca="1" si="142"/>
        <v/>
      </c>
      <c r="MAS4" s="408" t="str">
        <f t="shared" ref="MAS4:MDD4" ca="1" si="143">IFERROR(IF(AND(OFFSET(MAS3,0,-1,1,1)=DATE(YEAR(OFFSET(MAS3,0,-1,1,1)),12,31),
                              OFFSET(MAS3,0,-2,1,1)&lt;&gt;DATE(YEAR(OFFSET(MAS3,0,-1,1,1)),12,31)),
                         "+",""),"")</f>
        <v/>
      </c>
      <c r="MAT4" s="408" t="str">
        <f t="shared" ca="1" si="143"/>
        <v/>
      </c>
      <c r="MAU4" s="408" t="str">
        <f t="shared" ca="1" si="143"/>
        <v/>
      </c>
      <c r="MAV4" s="408" t="str">
        <f t="shared" ca="1" si="143"/>
        <v/>
      </c>
      <c r="MAW4" s="408" t="str">
        <f t="shared" ca="1" si="143"/>
        <v/>
      </c>
      <c r="MAX4" s="408" t="str">
        <f t="shared" ca="1" si="143"/>
        <v/>
      </c>
      <c r="MAY4" s="408" t="str">
        <f t="shared" ca="1" si="143"/>
        <v/>
      </c>
      <c r="MAZ4" s="408" t="str">
        <f t="shared" ca="1" si="143"/>
        <v/>
      </c>
      <c r="MBA4" s="408" t="str">
        <f t="shared" ca="1" si="143"/>
        <v/>
      </c>
      <c r="MBB4" s="408" t="str">
        <f t="shared" ca="1" si="143"/>
        <v/>
      </c>
      <c r="MBC4" s="408" t="str">
        <f t="shared" ca="1" si="143"/>
        <v/>
      </c>
      <c r="MBD4" s="408" t="str">
        <f t="shared" ca="1" si="143"/>
        <v/>
      </c>
      <c r="MBE4" s="408" t="str">
        <f t="shared" ca="1" si="143"/>
        <v/>
      </c>
      <c r="MBF4" s="408" t="str">
        <f t="shared" ca="1" si="143"/>
        <v/>
      </c>
      <c r="MBG4" s="408" t="str">
        <f t="shared" ca="1" si="143"/>
        <v/>
      </c>
      <c r="MBH4" s="408" t="str">
        <f t="shared" ca="1" si="143"/>
        <v/>
      </c>
      <c r="MBI4" s="408" t="str">
        <f t="shared" ca="1" si="143"/>
        <v/>
      </c>
      <c r="MBJ4" s="408" t="str">
        <f t="shared" ca="1" si="143"/>
        <v/>
      </c>
      <c r="MBK4" s="408" t="str">
        <f t="shared" ca="1" si="143"/>
        <v/>
      </c>
      <c r="MBL4" s="408" t="str">
        <f t="shared" ca="1" si="143"/>
        <v/>
      </c>
      <c r="MBM4" s="408" t="str">
        <f t="shared" ca="1" si="143"/>
        <v/>
      </c>
      <c r="MBN4" s="408" t="str">
        <f t="shared" ca="1" si="143"/>
        <v/>
      </c>
      <c r="MBO4" s="408" t="str">
        <f t="shared" ca="1" si="143"/>
        <v/>
      </c>
      <c r="MBP4" s="408" t="str">
        <f t="shared" ca="1" si="143"/>
        <v/>
      </c>
      <c r="MBQ4" s="408" t="str">
        <f t="shared" ca="1" si="143"/>
        <v/>
      </c>
      <c r="MBR4" s="408" t="str">
        <f t="shared" ca="1" si="143"/>
        <v/>
      </c>
      <c r="MBS4" s="408" t="str">
        <f t="shared" ca="1" si="143"/>
        <v/>
      </c>
      <c r="MBT4" s="408" t="str">
        <f t="shared" ca="1" si="143"/>
        <v/>
      </c>
      <c r="MBU4" s="408" t="str">
        <f t="shared" ca="1" si="143"/>
        <v/>
      </c>
      <c r="MBV4" s="408" t="str">
        <f t="shared" ca="1" si="143"/>
        <v/>
      </c>
      <c r="MBW4" s="408" t="str">
        <f t="shared" ca="1" si="143"/>
        <v/>
      </c>
      <c r="MBX4" s="408" t="str">
        <f t="shared" ca="1" si="143"/>
        <v/>
      </c>
      <c r="MBY4" s="408" t="str">
        <f t="shared" ca="1" si="143"/>
        <v/>
      </c>
      <c r="MBZ4" s="408" t="str">
        <f t="shared" ca="1" si="143"/>
        <v/>
      </c>
      <c r="MCA4" s="408" t="str">
        <f t="shared" ca="1" si="143"/>
        <v/>
      </c>
      <c r="MCB4" s="408" t="str">
        <f t="shared" ca="1" si="143"/>
        <v/>
      </c>
      <c r="MCC4" s="408" t="str">
        <f t="shared" ca="1" si="143"/>
        <v/>
      </c>
      <c r="MCD4" s="408" t="str">
        <f t="shared" ca="1" si="143"/>
        <v/>
      </c>
      <c r="MCE4" s="408" t="str">
        <f t="shared" ca="1" si="143"/>
        <v/>
      </c>
      <c r="MCF4" s="408" t="str">
        <f t="shared" ca="1" si="143"/>
        <v/>
      </c>
      <c r="MCG4" s="408" t="str">
        <f t="shared" ca="1" si="143"/>
        <v/>
      </c>
      <c r="MCH4" s="408" t="str">
        <f t="shared" ca="1" si="143"/>
        <v/>
      </c>
      <c r="MCI4" s="408" t="str">
        <f t="shared" ca="1" si="143"/>
        <v/>
      </c>
      <c r="MCJ4" s="408" t="str">
        <f t="shared" ca="1" si="143"/>
        <v/>
      </c>
      <c r="MCK4" s="408" t="str">
        <f t="shared" ca="1" si="143"/>
        <v/>
      </c>
      <c r="MCL4" s="408" t="str">
        <f t="shared" ca="1" si="143"/>
        <v/>
      </c>
      <c r="MCM4" s="408" t="str">
        <f t="shared" ca="1" si="143"/>
        <v/>
      </c>
      <c r="MCN4" s="408" t="str">
        <f t="shared" ca="1" si="143"/>
        <v/>
      </c>
      <c r="MCO4" s="408" t="str">
        <f t="shared" ca="1" si="143"/>
        <v/>
      </c>
      <c r="MCP4" s="408" t="str">
        <f t="shared" ca="1" si="143"/>
        <v/>
      </c>
      <c r="MCQ4" s="408" t="str">
        <f t="shared" ca="1" si="143"/>
        <v/>
      </c>
      <c r="MCR4" s="408" t="str">
        <f t="shared" ca="1" si="143"/>
        <v/>
      </c>
      <c r="MCS4" s="408" t="str">
        <f t="shared" ca="1" si="143"/>
        <v/>
      </c>
      <c r="MCT4" s="408" t="str">
        <f t="shared" ca="1" si="143"/>
        <v/>
      </c>
      <c r="MCU4" s="408" t="str">
        <f t="shared" ca="1" si="143"/>
        <v/>
      </c>
      <c r="MCV4" s="408" t="str">
        <f t="shared" ca="1" si="143"/>
        <v/>
      </c>
      <c r="MCW4" s="408" t="str">
        <f t="shared" ca="1" si="143"/>
        <v/>
      </c>
      <c r="MCX4" s="408" t="str">
        <f t="shared" ca="1" si="143"/>
        <v/>
      </c>
      <c r="MCY4" s="408" t="str">
        <f t="shared" ca="1" si="143"/>
        <v/>
      </c>
      <c r="MCZ4" s="408" t="str">
        <f t="shared" ca="1" si="143"/>
        <v/>
      </c>
      <c r="MDA4" s="408" t="str">
        <f t="shared" ca="1" si="143"/>
        <v/>
      </c>
      <c r="MDB4" s="408" t="str">
        <f t="shared" ca="1" si="143"/>
        <v/>
      </c>
      <c r="MDC4" s="408" t="str">
        <f t="shared" ca="1" si="143"/>
        <v/>
      </c>
      <c r="MDD4" s="408" t="str">
        <f t="shared" ca="1" si="143"/>
        <v/>
      </c>
      <c r="MDE4" s="408" t="str">
        <f t="shared" ref="MDE4:MFP4" ca="1" si="144">IFERROR(IF(AND(OFFSET(MDE3,0,-1,1,1)=DATE(YEAR(OFFSET(MDE3,0,-1,1,1)),12,31),
                              OFFSET(MDE3,0,-2,1,1)&lt;&gt;DATE(YEAR(OFFSET(MDE3,0,-1,1,1)),12,31)),
                         "+",""),"")</f>
        <v/>
      </c>
      <c r="MDF4" s="408" t="str">
        <f t="shared" ca="1" si="144"/>
        <v/>
      </c>
      <c r="MDG4" s="408" t="str">
        <f t="shared" ca="1" si="144"/>
        <v/>
      </c>
      <c r="MDH4" s="408" t="str">
        <f t="shared" ca="1" si="144"/>
        <v/>
      </c>
      <c r="MDI4" s="408" t="str">
        <f t="shared" ca="1" si="144"/>
        <v/>
      </c>
      <c r="MDJ4" s="408" t="str">
        <f t="shared" ca="1" si="144"/>
        <v/>
      </c>
      <c r="MDK4" s="408" t="str">
        <f t="shared" ca="1" si="144"/>
        <v/>
      </c>
      <c r="MDL4" s="408" t="str">
        <f t="shared" ca="1" si="144"/>
        <v/>
      </c>
      <c r="MDM4" s="408" t="str">
        <f t="shared" ca="1" si="144"/>
        <v/>
      </c>
      <c r="MDN4" s="408" t="str">
        <f t="shared" ca="1" si="144"/>
        <v/>
      </c>
      <c r="MDO4" s="408" t="str">
        <f t="shared" ca="1" si="144"/>
        <v/>
      </c>
      <c r="MDP4" s="408" t="str">
        <f t="shared" ca="1" si="144"/>
        <v/>
      </c>
      <c r="MDQ4" s="408" t="str">
        <f t="shared" ca="1" si="144"/>
        <v/>
      </c>
      <c r="MDR4" s="408" t="str">
        <f t="shared" ca="1" si="144"/>
        <v/>
      </c>
      <c r="MDS4" s="408" t="str">
        <f t="shared" ca="1" si="144"/>
        <v/>
      </c>
      <c r="MDT4" s="408" t="str">
        <f t="shared" ca="1" si="144"/>
        <v/>
      </c>
      <c r="MDU4" s="408" t="str">
        <f t="shared" ca="1" si="144"/>
        <v/>
      </c>
      <c r="MDV4" s="408" t="str">
        <f t="shared" ca="1" si="144"/>
        <v/>
      </c>
      <c r="MDW4" s="408" t="str">
        <f t="shared" ca="1" si="144"/>
        <v/>
      </c>
      <c r="MDX4" s="408" t="str">
        <f t="shared" ca="1" si="144"/>
        <v/>
      </c>
      <c r="MDY4" s="408" t="str">
        <f t="shared" ca="1" si="144"/>
        <v/>
      </c>
      <c r="MDZ4" s="408" t="str">
        <f t="shared" ca="1" si="144"/>
        <v/>
      </c>
      <c r="MEA4" s="408" t="str">
        <f t="shared" ca="1" si="144"/>
        <v/>
      </c>
      <c r="MEB4" s="408" t="str">
        <f t="shared" ca="1" si="144"/>
        <v/>
      </c>
      <c r="MEC4" s="408" t="str">
        <f t="shared" ca="1" si="144"/>
        <v/>
      </c>
      <c r="MED4" s="408" t="str">
        <f t="shared" ca="1" si="144"/>
        <v/>
      </c>
      <c r="MEE4" s="408" t="str">
        <f t="shared" ca="1" si="144"/>
        <v/>
      </c>
      <c r="MEF4" s="408" t="str">
        <f t="shared" ca="1" si="144"/>
        <v/>
      </c>
      <c r="MEG4" s="408" t="str">
        <f t="shared" ca="1" si="144"/>
        <v/>
      </c>
      <c r="MEH4" s="408" t="str">
        <f t="shared" ca="1" si="144"/>
        <v/>
      </c>
      <c r="MEI4" s="408" t="str">
        <f t="shared" ca="1" si="144"/>
        <v/>
      </c>
      <c r="MEJ4" s="408" t="str">
        <f t="shared" ca="1" si="144"/>
        <v/>
      </c>
      <c r="MEK4" s="408" t="str">
        <f t="shared" ca="1" si="144"/>
        <v/>
      </c>
      <c r="MEL4" s="408" t="str">
        <f t="shared" ca="1" si="144"/>
        <v/>
      </c>
      <c r="MEM4" s="408" t="str">
        <f t="shared" ca="1" si="144"/>
        <v/>
      </c>
      <c r="MEN4" s="408" t="str">
        <f t="shared" ca="1" si="144"/>
        <v/>
      </c>
      <c r="MEO4" s="408" t="str">
        <f t="shared" ca="1" si="144"/>
        <v/>
      </c>
      <c r="MEP4" s="408" t="str">
        <f t="shared" ca="1" si="144"/>
        <v/>
      </c>
      <c r="MEQ4" s="408" t="str">
        <f t="shared" ca="1" si="144"/>
        <v/>
      </c>
      <c r="MER4" s="408" t="str">
        <f t="shared" ca="1" si="144"/>
        <v/>
      </c>
      <c r="MES4" s="408" t="str">
        <f t="shared" ca="1" si="144"/>
        <v/>
      </c>
      <c r="MET4" s="408" t="str">
        <f t="shared" ca="1" si="144"/>
        <v/>
      </c>
      <c r="MEU4" s="408" t="str">
        <f t="shared" ca="1" si="144"/>
        <v/>
      </c>
      <c r="MEV4" s="408" t="str">
        <f t="shared" ca="1" si="144"/>
        <v/>
      </c>
      <c r="MEW4" s="408" t="str">
        <f t="shared" ca="1" si="144"/>
        <v/>
      </c>
      <c r="MEX4" s="408" t="str">
        <f t="shared" ca="1" si="144"/>
        <v/>
      </c>
      <c r="MEY4" s="408" t="str">
        <f t="shared" ca="1" si="144"/>
        <v/>
      </c>
      <c r="MEZ4" s="408" t="str">
        <f t="shared" ca="1" si="144"/>
        <v/>
      </c>
      <c r="MFA4" s="408" t="str">
        <f t="shared" ca="1" si="144"/>
        <v/>
      </c>
      <c r="MFB4" s="408" t="str">
        <f t="shared" ca="1" si="144"/>
        <v/>
      </c>
      <c r="MFC4" s="408" t="str">
        <f t="shared" ca="1" si="144"/>
        <v/>
      </c>
      <c r="MFD4" s="408" t="str">
        <f t="shared" ca="1" si="144"/>
        <v/>
      </c>
      <c r="MFE4" s="408" t="str">
        <f t="shared" ca="1" si="144"/>
        <v/>
      </c>
      <c r="MFF4" s="408" t="str">
        <f t="shared" ca="1" si="144"/>
        <v/>
      </c>
      <c r="MFG4" s="408" t="str">
        <f t="shared" ca="1" si="144"/>
        <v/>
      </c>
      <c r="MFH4" s="408" t="str">
        <f t="shared" ca="1" si="144"/>
        <v/>
      </c>
      <c r="MFI4" s="408" t="str">
        <f t="shared" ca="1" si="144"/>
        <v/>
      </c>
      <c r="MFJ4" s="408" t="str">
        <f t="shared" ca="1" si="144"/>
        <v/>
      </c>
      <c r="MFK4" s="408" t="str">
        <f t="shared" ca="1" si="144"/>
        <v/>
      </c>
      <c r="MFL4" s="408" t="str">
        <f t="shared" ca="1" si="144"/>
        <v/>
      </c>
      <c r="MFM4" s="408" t="str">
        <f t="shared" ca="1" si="144"/>
        <v/>
      </c>
      <c r="MFN4" s="408" t="str">
        <f t="shared" ca="1" si="144"/>
        <v/>
      </c>
      <c r="MFO4" s="408" t="str">
        <f t="shared" ca="1" si="144"/>
        <v/>
      </c>
      <c r="MFP4" s="408" t="str">
        <f t="shared" ca="1" si="144"/>
        <v/>
      </c>
      <c r="MFQ4" s="408" t="str">
        <f t="shared" ref="MFQ4:MIB4" ca="1" si="145">IFERROR(IF(AND(OFFSET(MFQ3,0,-1,1,1)=DATE(YEAR(OFFSET(MFQ3,0,-1,1,1)),12,31),
                              OFFSET(MFQ3,0,-2,1,1)&lt;&gt;DATE(YEAR(OFFSET(MFQ3,0,-1,1,1)),12,31)),
                         "+",""),"")</f>
        <v/>
      </c>
      <c r="MFR4" s="408" t="str">
        <f t="shared" ca="1" si="145"/>
        <v/>
      </c>
      <c r="MFS4" s="408" t="str">
        <f t="shared" ca="1" si="145"/>
        <v/>
      </c>
      <c r="MFT4" s="408" t="str">
        <f t="shared" ca="1" si="145"/>
        <v/>
      </c>
      <c r="MFU4" s="408" t="str">
        <f t="shared" ca="1" si="145"/>
        <v/>
      </c>
      <c r="MFV4" s="408" t="str">
        <f t="shared" ca="1" si="145"/>
        <v/>
      </c>
      <c r="MFW4" s="408" t="str">
        <f t="shared" ca="1" si="145"/>
        <v/>
      </c>
      <c r="MFX4" s="408" t="str">
        <f t="shared" ca="1" si="145"/>
        <v/>
      </c>
      <c r="MFY4" s="408" t="str">
        <f t="shared" ca="1" si="145"/>
        <v/>
      </c>
      <c r="MFZ4" s="408" t="str">
        <f t="shared" ca="1" si="145"/>
        <v/>
      </c>
      <c r="MGA4" s="408" t="str">
        <f t="shared" ca="1" si="145"/>
        <v/>
      </c>
      <c r="MGB4" s="408" t="str">
        <f t="shared" ca="1" si="145"/>
        <v/>
      </c>
      <c r="MGC4" s="408" t="str">
        <f t="shared" ca="1" si="145"/>
        <v/>
      </c>
      <c r="MGD4" s="408" t="str">
        <f t="shared" ca="1" si="145"/>
        <v/>
      </c>
      <c r="MGE4" s="408" t="str">
        <f t="shared" ca="1" si="145"/>
        <v/>
      </c>
      <c r="MGF4" s="408" t="str">
        <f t="shared" ca="1" si="145"/>
        <v/>
      </c>
      <c r="MGG4" s="408" t="str">
        <f t="shared" ca="1" si="145"/>
        <v/>
      </c>
      <c r="MGH4" s="408" t="str">
        <f t="shared" ca="1" si="145"/>
        <v/>
      </c>
      <c r="MGI4" s="408" t="str">
        <f t="shared" ca="1" si="145"/>
        <v/>
      </c>
      <c r="MGJ4" s="408" t="str">
        <f t="shared" ca="1" si="145"/>
        <v/>
      </c>
      <c r="MGK4" s="408" t="str">
        <f t="shared" ca="1" si="145"/>
        <v/>
      </c>
      <c r="MGL4" s="408" t="str">
        <f t="shared" ca="1" si="145"/>
        <v/>
      </c>
      <c r="MGM4" s="408" t="str">
        <f t="shared" ca="1" si="145"/>
        <v/>
      </c>
      <c r="MGN4" s="408" t="str">
        <f t="shared" ca="1" si="145"/>
        <v/>
      </c>
      <c r="MGO4" s="408" t="str">
        <f t="shared" ca="1" si="145"/>
        <v/>
      </c>
      <c r="MGP4" s="408" t="str">
        <f t="shared" ca="1" si="145"/>
        <v/>
      </c>
      <c r="MGQ4" s="408" t="str">
        <f t="shared" ca="1" si="145"/>
        <v/>
      </c>
      <c r="MGR4" s="408" t="str">
        <f t="shared" ca="1" si="145"/>
        <v/>
      </c>
      <c r="MGS4" s="408" t="str">
        <f t="shared" ca="1" si="145"/>
        <v/>
      </c>
      <c r="MGT4" s="408" t="str">
        <f t="shared" ca="1" si="145"/>
        <v/>
      </c>
      <c r="MGU4" s="408" t="str">
        <f t="shared" ca="1" si="145"/>
        <v/>
      </c>
      <c r="MGV4" s="408" t="str">
        <f t="shared" ca="1" si="145"/>
        <v/>
      </c>
      <c r="MGW4" s="408" t="str">
        <f t="shared" ca="1" si="145"/>
        <v/>
      </c>
      <c r="MGX4" s="408" t="str">
        <f t="shared" ca="1" si="145"/>
        <v/>
      </c>
      <c r="MGY4" s="408" t="str">
        <f t="shared" ca="1" si="145"/>
        <v/>
      </c>
      <c r="MGZ4" s="408" t="str">
        <f t="shared" ca="1" si="145"/>
        <v/>
      </c>
      <c r="MHA4" s="408" t="str">
        <f t="shared" ca="1" si="145"/>
        <v/>
      </c>
      <c r="MHB4" s="408" t="str">
        <f t="shared" ca="1" si="145"/>
        <v/>
      </c>
      <c r="MHC4" s="408" t="str">
        <f t="shared" ca="1" si="145"/>
        <v/>
      </c>
      <c r="MHD4" s="408" t="str">
        <f t="shared" ca="1" si="145"/>
        <v/>
      </c>
      <c r="MHE4" s="408" t="str">
        <f t="shared" ca="1" si="145"/>
        <v/>
      </c>
      <c r="MHF4" s="408" t="str">
        <f t="shared" ca="1" si="145"/>
        <v/>
      </c>
      <c r="MHG4" s="408" t="str">
        <f t="shared" ca="1" si="145"/>
        <v/>
      </c>
      <c r="MHH4" s="408" t="str">
        <f t="shared" ca="1" si="145"/>
        <v/>
      </c>
      <c r="MHI4" s="408" t="str">
        <f t="shared" ca="1" si="145"/>
        <v/>
      </c>
      <c r="MHJ4" s="408" t="str">
        <f t="shared" ca="1" si="145"/>
        <v/>
      </c>
      <c r="MHK4" s="408" t="str">
        <f t="shared" ca="1" si="145"/>
        <v/>
      </c>
      <c r="MHL4" s="408" t="str">
        <f t="shared" ca="1" si="145"/>
        <v/>
      </c>
      <c r="MHM4" s="408" t="str">
        <f t="shared" ca="1" si="145"/>
        <v/>
      </c>
      <c r="MHN4" s="408" t="str">
        <f t="shared" ca="1" si="145"/>
        <v/>
      </c>
      <c r="MHO4" s="408" t="str">
        <f t="shared" ca="1" si="145"/>
        <v/>
      </c>
      <c r="MHP4" s="408" t="str">
        <f t="shared" ca="1" si="145"/>
        <v/>
      </c>
      <c r="MHQ4" s="408" t="str">
        <f t="shared" ca="1" si="145"/>
        <v/>
      </c>
      <c r="MHR4" s="408" t="str">
        <f t="shared" ca="1" si="145"/>
        <v/>
      </c>
      <c r="MHS4" s="408" t="str">
        <f t="shared" ca="1" si="145"/>
        <v/>
      </c>
      <c r="MHT4" s="408" t="str">
        <f t="shared" ca="1" si="145"/>
        <v/>
      </c>
      <c r="MHU4" s="408" t="str">
        <f t="shared" ca="1" si="145"/>
        <v/>
      </c>
      <c r="MHV4" s="408" t="str">
        <f t="shared" ca="1" si="145"/>
        <v/>
      </c>
      <c r="MHW4" s="408" t="str">
        <f t="shared" ca="1" si="145"/>
        <v/>
      </c>
      <c r="MHX4" s="408" t="str">
        <f t="shared" ca="1" si="145"/>
        <v/>
      </c>
      <c r="MHY4" s="408" t="str">
        <f t="shared" ca="1" si="145"/>
        <v/>
      </c>
      <c r="MHZ4" s="408" t="str">
        <f t="shared" ca="1" si="145"/>
        <v/>
      </c>
      <c r="MIA4" s="408" t="str">
        <f t="shared" ca="1" si="145"/>
        <v/>
      </c>
      <c r="MIB4" s="408" t="str">
        <f t="shared" ca="1" si="145"/>
        <v/>
      </c>
      <c r="MIC4" s="408" t="str">
        <f t="shared" ref="MIC4:MKN4" ca="1" si="146">IFERROR(IF(AND(OFFSET(MIC3,0,-1,1,1)=DATE(YEAR(OFFSET(MIC3,0,-1,1,1)),12,31),
                              OFFSET(MIC3,0,-2,1,1)&lt;&gt;DATE(YEAR(OFFSET(MIC3,0,-1,1,1)),12,31)),
                         "+",""),"")</f>
        <v/>
      </c>
      <c r="MID4" s="408" t="str">
        <f t="shared" ca="1" si="146"/>
        <v/>
      </c>
      <c r="MIE4" s="408" t="str">
        <f t="shared" ca="1" si="146"/>
        <v/>
      </c>
      <c r="MIF4" s="408" t="str">
        <f t="shared" ca="1" si="146"/>
        <v/>
      </c>
      <c r="MIG4" s="408" t="str">
        <f t="shared" ca="1" si="146"/>
        <v/>
      </c>
      <c r="MIH4" s="408" t="str">
        <f t="shared" ca="1" si="146"/>
        <v/>
      </c>
      <c r="MII4" s="408" t="str">
        <f t="shared" ca="1" si="146"/>
        <v/>
      </c>
      <c r="MIJ4" s="408" t="str">
        <f t="shared" ca="1" si="146"/>
        <v/>
      </c>
      <c r="MIK4" s="408" t="str">
        <f t="shared" ca="1" si="146"/>
        <v/>
      </c>
      <c r="MIL4" s="408" t="str">
        <f t="shared" ca="1" si="146"/>
        <v/>
      </c>
      <c r="MIM4" s="408" t="str">
        <f t="shared" ca="1" si="146"/>
        <v/>
      </c>
      <c r="MIN4" s="408" t="str">
        <f t="shared" ca="1" si="146"/>
        <v/>
      </c>
      <c r="MIO4" s="408" t="str">
        <f t="shared" ca="1" si="146"/>
        <v/>
      </c>
      <c r="MIP4" s="408" t="str">
        <f t="shared" ca="1" si="146"/>
        <v/>
      </c>
      <c r="MIQ4" s="408" t="str">
        <f t="shared" ca="1" si="146"/>
        <v/>
      </c>
      <c r="MIR4" s="408" t="str">
        <f t="shared" ca="1" si="146"/>
        <v/>
      </c>
      <c r="MIS4" s="408" t="str">
        <f t="shared" ca="1" si="146"/>
        <v/>
      </c>
      <c r="MIT4" s="408" t="str">
        <f t="shared" ca="1" si="146"/>
        <v/>
      </c>
      <c r="MIU4" s="408" t="str">
        <f t="shared" ca="1" si="146"/>
        <v/>
      </c>
      <c r="MIV4" s="408" t="str">
        <f t="shared" ca="1" si="146"/>
        <v/>
      </c>
      <c r="MIW4" s="408" t="str">
        <f t="shared" ca="1" si="146"/>
        <v/>
      </c>
      <c r="MIX4" s="408" t="str">
        <f t="shared" ca="1" si="146"/>
        <v/>
      </c>
      <c r="MIY4" s="408" t="str">
        <f t="shared" ca="1" si="146"/>
        <v/>
      </c>
      <c r="MIZ4" s="408" t="str">
        <f t="shared" ca="1" si="146"/>
        <v/>
      </c>
      <c r="MJA4" s="408" t="str">
        <f t="shared" ca="1" si="146"/>
        <v/>
      </c>
      <c r="MJB4" s="408" t="str">
        <f t="shared" ca="1" si="146"/>
        <v/>
      </c>
      <c r="MJC4" s="408" t="str">
        <f t="shared" ca="1" si="146"/>
        <v/>
      </c>
      <c r="MJD4" s="408" t="str">
        <f t="shared" ca="1" si="146"/>
        <v/>
      </c>
      <c r="MJE4" s="408" t="str">
        <f t="shared" ca="1" si="146"/>
        <v/>
      </c>
      <c r="MJF4" s="408" t="str">
        <f t="shared" ca="1" si="146"/>
        <v/>
      </c>
      <c r="MJG4" s="408" t="str">
        <f t="shared" ca="1" si="146"/>
        <v/>
      </c>
      <c r="MJH4" s="408" t="str">
        <f t="shared" ca="1" si="146"/>
        <v/>
      </c>
      <c r="MJI4" s="408" t="str">
        <f t="shared" ca="1" si="146"/>
        <v/>
      </c>
      <c r="MJJ4" s="408" t="str">
        <f t="shared" ca="1" si="146"/>
        <v/>
      </c>
      <c r="MJK4" s="408" t="str">
        <f t="shared" ca="1" si="146"/>
        <v/>
      </c>
      <c r="MJL4" s="408" t="str">
        <f t="shared" ca="1" si="146"/>
        <v/>
      </c>
      <c r="MJM4" s="408" t="str">
        <f t="shared" ca="1" si="146"/>
        <v/>
      </c>
      <c r="MJN4" s="408" t="str">
        <f t="shared" ca="1" si="146"/>
        <v/>
      </c>
      <c r="MJO4" s="408" t="str">
        <f t="shared" ca="1" si="146"/>
        <v/>
      </c>
      <c r="MJP4" s="408" t="str">
        <f t="shared" ca="1" si="146"/>
        <v/>
      </c>
      <c r="MJQ4" s="408" t="str">
        <f t="shared" ca="1" si="146"/>
        <v/>
      </c>
      <c r="MJR4" s="408" t="str">
        <f t="shared" ca="1" si="146"/>
        <v/>
      </c>
      <c r="MJS4" s="408" t="str">
        <f t="shared" ca="1" si="146"/>
        <v/>
      </c>
      <c r="MJT4" s="408" t="str">
        <f t="shared" ca="1" si="146"/>
        <v/>
      </c>
      <c r="MJU4" s="408" t="str">
        <f t="shared" ca="1" si="146"/>
        <v/>
      </c>
      <c r="MJV4" s="408" t="str">
        <f t="shared" ca="1" si="146"/>
        <v/>
      </c>
      <c r="MJW4" s="408" t="str">
        <f t="shared" ca="1" si="146"/>
        <v/>
      </c>
      <c r="MJX4" s="408" t="str">
        <f t="shared" ca="1" si="146"/>
        <v/>
      </c>
      <c r="MJY4" s="408" t="str">
        <f t="shared" ca="1" si="146"/>
        <v/>
      </c>
      <c r="MJZ4" s="408" t="str">
        <f t="shared" ca="1" si="146"/>
        <v/>
      </c>
      <c r="MKA4" s="408" t="str">
        <f t="shared" ca="1" si="146"/>
        <v/>
      </c>
      <c r="MKB4" s="408" t="str">
        <f t="shared" ca="1" si="146"/>
        <v/>
      </c>
      <c r="MKC4" s="408" t="str">
        <f t="shared" ca="1" si="146"/>
        <v/>
      </c>
      <c r="MKD4" s="408" t="str">
        <f t="shared" ca="1" si="146"/>
        <v/>
      </c>
      <c r="MKE4" s="408" t="str">
        <f t="shared" ca="1" si="146"/>
        <v/>
      </c>
      <c r="MKF4" s="408" t="str">
        <f t="shared" ca="1" si="146"/>
        <v/>
      </c>
      <c r="MKG4" s="408" t="str">
        <f t="shared" ca="1" si="146"/>
        <v/>
      </c>
      <c r="MKH4" s="408" t="str">
        <f t="shared" ca="1" si="146"/>
        <v/>
      </c>
      <c r="MKI4" s="408" t="str">
        <f t="shared" ca="1" si="146"/>
        <v/>
      </c>
      <c r="MKJ4" s="408" t="str">
        <f t="shared" ca="1" si="146"/>
        <v/>
      </c>
      <c r="MKK4" s="408" t="str">
        <f t="shared" ca="1" si="146"/>
        <v/>
      </c>
      <c r="MKL4" s="408" t="str">
        <f t="shared" ca="1" si="146"/>
        <v/>
      </c>
      <c r="MKM4" s="408" t="str">
        <f t="shared" ca="1" si="146"/>
        <v/>
      </c>
      <c r="MKN4" s="408" t="str">
        <f t="shared" ca="1" si="146"/>
        <v/>
      </c>
      <c r="MKO4" s="408" t="str">
        <f t="shared" ref="MKO4:MMZ4" ca="1" si="147">IFERROR(IF(AND(OFFSET(MKO3,0,-1,1,1)=DATE(YEAR(OFFSET(MKO3,0,-1,1,1)),12,31),
                              OFFSET(MKO3,0,-2,1,1)&lt;&gt;DATE(YEAR(OFFSET(MKO3,0,-1,1,1)),12,31)),
                         "+",""),"")</f>
        <v/>
      </c>
      <c r="MKP4" s="408" t="str">
        <f t="shared" ca="1" si="147"/>
        <v/>
      </c>
      <c r="MKQ4" s="408" t="str">
        <f t="shared" ca="1" si="147"/>
        <v/>
      </c>
      <c r="MKR4" s="408" t="str">
        <f t="shared" ca="1" si="147"/>
        <v/>
      </c>
      <c r="MKS4" s="408" t="str">
        <f t="shared" ca="1" si="147"/>
        <v/>
      </c>
      <c r="MKT4" s="408" t="str">
        <f t="shared" ca="1" si="147"/>
        <v/>
      </c>
      <c r="MKU4" s="408" t="str">
        <f t="shared" ca="1" si="147"/>
        <v/>
      </c>
      <c r="MKV4" s="408" t="str">
        <f t="shared" ca="1" si="147"/>
        <v/>
      </c>
      <c r="MKW4" s="408" t="str">
        <f t="shared" ca="1" si="147"/>
        <v/>
      </c>
      <c r="MKX4" s="408" t="str">
        <f t="shared" ca="1" si="147"/>
        <v/>
      </c>
      <c r="MKY4" s="408" t="str">
        <f t="shared" ca="1" si="147"/>
        <v/>
      </c>
      <c r="MKZ4" s="408" t="str">
        <f t="shared" ca="1" si="147"/>
        <v/>
      </c>
      <c r="MLA4" s="408" t="str">
        <f t="shared" ca="1" si="147"/>
        <v/>
      </c>
      <c r="MLB4" s="408" t="str">
        <f t="shared" ca="1" si="147"/>
        <v/>
      </c>
      <c r="MLC4" s="408" t="str">
        <f t="shared" ca="1" si="147"/>
        <v/>
      </c>
      <c r="MLD4" s="408" t="str">
        <f t="shared" ca="1" si="147"/>
        <v/>
      </c>
      <c r="MLE4" s="408" t="str">
        <f t="shared" ca="1" si="147"/>
        <v/>
      </c>
      <c r="MLF4" s="408" t="str">
        <f t="shared" ca="1" si="147"/>
        <v/>
      </c>
      <c r="MLG4" s="408" t="str">
        <f t="shared" ca="1" si="147"/>
        <v/>
      </c>
      <c r="MLH4" s="408" t="str">
        <f t="shared" ca="1" si="147"/>
        <v/>
      </c>
      <c r="MLI4" s="408" t="str">
        <f t="shared" ca="1" si="147"/>
        <v/>
      </c>
      <c r="MLJ4" s="408" t="str">
        <f t="shared" ca="1" si="147"/>
        <v/>
      </c>
      <c r="MLK4" s="408" t="str">
        <f t="shared" ca="1" si="147"/>
        <v/>
      </c>
      <c r="MLL4" s="408" t="str">
        <f t="shared" ca="1" si="147"/>
        <v/>
      </c>
      <c r="MLM4" s="408" t="str">
        <f t="shared" ca="1" si="147"/>
        <v/>
      </c>
      <c r="MLN4" s="408" t="str">
        <f t="shared" ca="1" si="147"/>
        <v/>
      </c>
      <c r="MLO4" s="408" t="str">
        <f t="shared" ca="1" si="147"/>
        <v/>
      </c>
      <c r="MLP4" s="408" t="str">
        <f t="shared" ca="1" si="147"/>
        <v/>
      </c>
      <c r="MLQ4" s="408" t="str">
        <f t="shared" ca="1" si="147"/>
        <v/>
      </c>
      <c r="MLR4" s="408" t="str">
        <f t="shared" ca="1" si="147"/>
        <v/>
      </c>
      <c r="MLS4" s="408" t="str">
        <f t="shared" ca="1" si="147"/>
        <v/>
      </c>
      <c r="MLT4" s="408" t="str">
        <f t="shared" ca="1" si="147"/>
        <v/>
      </c>
      <c r="MLU4" s="408" t="str">
        <f t="shared" ca="1" si="147"/>
        <v/>
      </c>
      <c r="MLV4" s="408" t="str">
        <f t="shared" ca="1" si="147"/>
        <v/>
      </c>
      <c r="MLW4" s="408" t="str">
        <f t="shared" ca="1" si="147"/>
        <v/>
      </c>
      <c r="MLX4" s="408" t="str">
        <f t="shared" ca="1" si="147"/>
        <v/>
      </c>
      <c r="MLY4" s="408" t="str">
        <f t="shared" ca="1" si="147"/>
        <v/>
      </c>
      <c r="MLZ4" s="408" t="str">
        <f t="shared" ca="1" si="147"/>
        <v/>
      </c>
      <c r="MMA4" s="408" t="str">
        <f t="shared" ca="1" si="147"/>
        <v/>
      </c>
      <c r="MMB4" s="408" t="str">
        <f t="shared" ca="1" si="147"/>
        <v/>
      </c>
      <c r="MMC4" s="408" t="str">
        <f t="shared" ca="1" si="147"/>
        <v/>
      </c>
      <c r="MMD4" s="408" t="str">
        <f t="shared" ca="1" si="147"/>
        <v/>
      </c>
      <c r="MME4" s="408" t="str">
        <f t="shared" ca="1" si="147"/>
        <v/>
      </c>
      <c r="MMF4" s="408" t="str">
        <f t="shared" ca="1" si="147"/>
        <v/>
      </c>
      <c r="MMG4" s="408" t="str">
        <f t="shared" ca="1" si="147"/>
        <v/>
      </c>
      <c r="MMH4" s="408" t="str">
        <f t="shared" ca="1" si="147"/>
        <v/>
      </c>
      <c r="MMI4" s="408" t="str">
        <f t="shared" ca="1" si="147"/>
        <v/>
      </c>
      <c r="MMJ4" s="408" t="str">
        <f t="shared" ca="1" si="147"/>
        <v/>
      </c>
      <c r="MMK4" s="408" t="str">
        <f t="shared" ca="1" si="147"/>
        <v/>
      </c>
      <c r="MML4" s="408" t="str">
        <f t="shared" ca="1" si="147"/>
        <v/>
      </c>
      <c r="MMM4" s="408" t="str">
        <f t="shared" ca="1" si="147"/>
        <v/>
      </c>
      <c r="MMN4" s="408" t="str">
        <f t="shared" ca="1" si="147"/>
        <v/>
      </c>
      <c r="MMO4" s="408" t="str">
        <f t="shared" ca="1" si="147"/>
        <v/>
      </c>
      <c r="MMP4" s="408" t="str">
        <f t="shared" ca="1" si="147"/>
        <v/>
      </c>
      <c r="MMQ4" s="408" t="str">
        <f t="shared" ca="1" si="147"/>
        <v/>
      </c>
      <c r="MMR4" s="408" t="str">
        <f t="shared" ca="1" si="147"/>
        <v/>
      </c>
      <c r="MMS4" s="408" t="str">
        <f t="shared" ca="1" si="147"/>
        <v/>
      </c>
      <c r="MMT4" s="408" t="str">
        <f t="shared" ca="1" si="147"/>
        <v/>
      </c>
      <c r="MMU4" s="408" t="str">
        <f t="shared" ca="1" si="147"/>
        <v/>
      </c>
      <c r="MMV4" s="408" t="str">
        <f t="shared" ca="1" si="147"/>
        <v/>
      </c>
      <c r="MMW4" s="408" t="str">
        <f t="shared" ca="1" si="147"/>
        <v/>
      </c>
      <c r="MMX4" s="408" t="str">
        <f t="shared" ca="1" si="147"/>
        <v/>
      </c>
      <c r="MMY4" s="408" t="str">
        <f t="shared" ca="1" si="147"/>
        <v/>
      </c>
      <c r="MMZ4" s="408" t="str">
        <f t="shared" ca="1" si="147"/>
        <v/>
      </c>
      <c r="MNA4" s="408" t="str">
        <f t="shared" ref="MNA4:MPL4" ca="1" si="148">IFERROR(IF(AND(OFFSET(MNA3,0,-1,1,1)=DATE(YEAR(OFFSET(MNA3,0,-1,1,1)),12,31),
                              OFFSET(MNA3,0,-2,1,1)&lt;&gt;DATE(YEAR(OFFSET(MNA3,0,-1,1,1)),12,31)),
                         "+",""),"")</f>
        <v/>
      </c>
      <c r="MNB4" s="408" t="str">
        <f t="shared" ca="1" si="148"/>
        <v/>
      </c>
      <c r="MNC4" s="408" t="str">
        <f t="shared" ca="1" si="148"/>
        <v/>
      </c>
      <c r="MND4" s="408" t="str">
        <f t="shared" ca="1" si="148"/>
        <v/>
      </c>
      <c r="MNE4" s="408" t="str">
        <f t="shared" ca="1" si="148"/>
        <v/>
      </c>
      <c r="MNF4" s="408" t="str">
        <f t="shared" ca="1" si="148"/>
        <v/>
      </c>
      <c r="MNG4" s="408" t="str">
        <f t="shared" ca="1" si="148"/>
        <v/>
      </c>
      <c r="MNH4" s="408" t="str">
        <f t="shared" ca="1" si="148"/>
        <v/>
      </c>
      <c r="MNI4" s="408" t="str">
        <f t="shared" ca="1" si="148"/>
        <v/>
      </c>
      <c r="MNJ4" s="408" t="str">
        <f t="shared" ca="1" si="148"/>
        <v/>
      </c>
      <c r="MNK4" s="408" t="str">
        <f t="shared" ca="1" si="148"/>
        <v/>
      </c>
      <c r="MNL4" s="408" t="str">
        <f t="shared" ca="1" si="148"/>
        <v/>
      </c>
      <c r="MNM4" s="408" t="str">
        <f t="shared" ca="1" si="148"/>
        <v/>
      </c>
      <c r="MNN4" s="408" t="str">
        <f t="shared" ca="1" si="148"/>
        <v/>
      </c>
      <c r="MNO4" s="408" t="str">
        <f t="shared" ca="1" si="148"/>
        <v/>
      </c>
      <c r="MNP4" s="408" t="str">
        <f t="shared" ca="1" si="148"/>
        <v/>
      </c>
      <c r="MNQ4" s="408" t="str">
        <f t="shared" ca="1" si="148"/>
        <v/>
      </c>
      <c r="MNR4" s="408" t="str">
        <f t="shared" ca="1" si="148"/>
        <v/>
      </c>
      <c r="MNS4" s="408" t="str">
        <f t="shared" ca="1" si="148"/>
        <v/>
      </c>
      <c r="MNT4" s="408" t="str">
        <f t="shared" ca="1" si="148"/>
        <v/>
      </c>
      <c r="MNU4" s="408" t="str">
        <f t="shared" ca="1" si="148"/>
        <v/>
      </c>
      <c r="MNV4" s="408" t="str">
        <f t="shared" ca="1" si="148"/>
        <v/>
      </c>
      <c r="MNW4" s="408" t="str">
        <f t="shared" ca="1" si="148"/>
        <v/>
      </c>
      <c r="MNX4" s="408" t="str">
        <f t="shared" ca="1" si="148"/>
        <v/>
      </c>
      <c r="MNY4" s="408" t="str">
        <f t="shared" ca="1" si="148"/>
        <v/>
      </c>
      <c r="MNZ4" s="408" t="str">
        <f t="shared" ca="1" si="148"/>
        <v/>
      </c>
      <c r="MOA4" s="408" t="str">
        <f t="shared" ca="1" si="148"/>
        <v/>
      </c>
      <c r="MOB4" s="408" t="str">
        <f t="shared" ca="1" si="148"/>
        <v/>
      </c>
      <c r="MOC4" s="408" t="str">
        <f t="shared" ca="1" si="148"/>
        <v/>
      </c>
      <c r="MOD4" s="408" t="str">
        <f t="shared" ca="1" si="148"/>
        <v/>
      </c>
      <c r="MOE4" s="408" t="str">
        <f t="shared" ca="1" si="148"/>
        <v/>
      </c>
      <c r="MOF4" s="408" t="str">
        <f t="shared" ca="1" si="148"/>
        <v/>
      </c>
      <c r="MOG4" s="408" t="str">
        <f t="shared" ca="1" si="148"/>
        <v/>
      </c>
      <c r="MOH4" s="408" t="str">
        <f t="shared" ca="1" si="148"/>
        <v/>
      </c>
      <c r="MOI4" s="408" t="str">
        <f t="shared" ca="1" si="148"/>
        <v/>
      </c>
      <c r="MOJ4" s="408" t="str">
        <f t="shared" ca="1" si="148"/>
        <v/>
      </c>
      <c r="MOK4" s="408" t="str">
        <f t="shared" ca="1" si="148"/>
        <v/>
      </c>
      <c r="MOL4" s="408" t="str">
        <f t="shared" ca="1" si="148"/>
        <v/>
      </c>
      <c r="MOM4" s="408" t="str">
        <f t="shared" ca="1" si="148"/>
        <v/>
      </c>
      <c r="MON4" s="408" t="str">
        <f t="shared" ca="1" si="148"/>
        <v/>
      </c>
      <c r="MOO4" s="408" t="str">
        <f t="shared" ca="1" si="148"/>
        <v/>
      </c>
      <c r="MOP4" s="408" t="str">
        <f t="shared" ca="1" si="148"/>
        <v/>
      </c>
      <c r="MOQ4" s="408" t="str">
        <f t="shared" ca="1" si="148"/>
        <v/>
      </c>
      <c r="MOR4" s="408" t="str">
        <f t="shared" ca="1" si="148"/>
        <v/>
      </c>
      <c r="MOS4" s="408" t="str">
        <f t="shared" ca="1" si="148"/>
        <v/>
      </c>
      <c r="MOT4" s="408" t="str">
        <f t="shared" ca="1" si="148"/>
        <v/>
      </c>
      <c r="MOU4" s="408" t="str">
        <f t="shared" ca="1" si="148"/>
        <v/>
      </c>
      <c r="MOV4" s="408" t="str">
        <f t="shared" ca="1" si="148"/>
        <v/>
      </c>
      <c r="MOW4" s="408" t="str">
        <f t="shared" ca="1" si="148"/>
        <v/>
      </c>
      <c r="MOX4" s="408" t="str">
        <f t="shared" ca="1" si="148"/>
        <v/>
      </c>
      <c r="MOY4" s="408" t="str">
        <f t="shared" ca="1" si="148"/>
        <v/>
      </c>
      <c r="MOZ4" s="408" t="str">
        <f t="shared" ca="1" si="148"/>
        <v/>
      </c>
      <c r="MPA4" s="408" t="str">
        <f t="shared" ca="1" si="148"/>
        <v/>
      </c>
      <c r="MPB4" s="408" t="str">
        <f t="shared" ca="1" si="148"/>
        <v/>
      </c>
      <c r="MPC4" s="408" t="str">
        <f t="shared" ca="1" si="148"/>
        <v/>
      </c>
      <c r="MPD4" s="408" t="str">
        <f t="shared" ca="1" si="148"/>
        <v/>
      </c>
      <c r="MPE4" s="408" t="str">
        <f t="shared" ca="1" si="148"/>
        <v/>
      </c>
      <c r="MPF4" s="408" t="str">
        <f t="shared" ca="1" si="148"/>
        <v/>
      </c>
      <c r="MPG4" s="408" t="str">
        <f t="shared" ca="1" si="148"/>
        <v/>
      </c>
      <c r="MPH4" s="408" t="str">
        <f t="shared" ca="1" si="148"/>
        <v/>
      </c>
      <c r="MPI4" s="408" t="str">
        <f t="shared" ca="1" si="148"/>
        <v/>
      </c>
      <c r="MPJ4" s="408" t="str">
        <f t="shared" ca="1" si="148"/>
        <v/>
      </c>
      <c r="MPK4" s="408" t="str">
        <f t="shared" ca="1" si="148"/>
        <v/>
      </c>
      <c r="MPL4" s="408" t="str">
        <f t="shared" ca="1" si="148"/>
        <v/>
      </c>
      <c r="MPM4" s="408" t="str">
        <f t="shared" ref="MPM4:MRX4" ca="1" si="149">IFERROR(IF(AND(OFFSET(MPM3,0,-1,1,1)=DATE(YEAR(OFFSET(MPM3,0,-1,1,1)),12,31),
                              OFFSET(MPM3,0,-2,1,1)&lt;&gt;DATE(YEAR(OFFSET(MPM3,0,-1,1,1)),12,31)),
                         "+",""),"")</f>
        <v/>
      </c>
      <c r="MPN4" s="408" t="str">
        <f t="shared" ca="1" si="149"/>
        <v/>
      </c>
      <c r="MPO4" s="408" t="str">
        <f t="shared" ca="1" si="149"/>
        <v/>
      </c>
      <c r="MPP4" s="408" t="str">
        <f t="shared" ca="1" si="149"/>
        <v/>
      </c>
      <c r="MPQ4" s="408" t="str">
        <f t="shared" ca="1" si="149"/>
        <v/>
      </c>
      <c r="MPR4" s="408" t="str">
        <f t="shared" ca="1" si="149"/>
        <v/>
      </c>
      <c r="MPS4" s="408" t="str">
        <f t="shared" ca="1" si="149"/>
        <v/>
      </c>
      <c r="MPT4" s="408" t="str">
        <f t="shared" ca="1" si="149"/>
        <v/>
      </c>
      <c r="MPU4" s="408" t="str">
        <f t="shared" ca="1" si="149"/>
        <v/>
      </c>
      <c r="MPV4" s="408" t="str">
        <f t="shared" ca="1" si="149"/>
        <v/>
      </c>
      <c r="MPW4" s="408" t="str">
        <f t="shared" ca="1" si="149"/>
        <v/>
      </c>
      <c r="MPX4" s="408" t="str">
        <f t="shared" ca="1" si="149"/>
        <v/>
      </c>
      <c r="MPY4" s="408" t="str">
        <f t="shared" ca="1" si="149"/>
        <v/>
      </c>
      <c r="MPZ4" s="408" t="str">
        <f t="shared" ca="1" si="149"/>
        <v/>
      </c>
      <c r="MQA4" s="408" t="str">
        <f t="shared" ca="1" si="149"/>
        <v/>
      </c>
      <c r="MQB4" s="408" t="str">
        <f t="shared" ca="1" si="149"/>
        <v/>
      </c>
      <c r="MQC4" s="408" t="str">
        <f t="shared" ca="1" si="149"/>
        <v/>
      </c>
      <c r="MQD4" s="408" t="str">
        <f t="shared" ca="1" si="149"/>
        <v/>
      </c>
      <c r="MQE4" s="408" t="str">
        <f t="shared" ca="1" si="149"/>
        <v/>
      </c>
      <c r="MQF4" s="408" t="str">
        <f t="shared" ca="1" si="149"/>
        <v/>
      </c>
      <c r="MQG4" s="408" t="str">
        <f t="shared" ca="1" si="149"/>
        <v/>
      </c>
      <c r="MQH4" s="408" t="str">
        <f t="shared" ca="1" si="149"/>
        <v/>
      </c>
      <c r="MQI4" s="408" t="str">
        <f t="shared" ca="1" si="149"/>
        <v/>
      </c>
      <c r="MQJ4" s="408" t="str">
        <f t="shared" ca="1" si="149"/>
        <v/>
      </c>
      <c r="MQK4" s="408" t="str">
        <f t="shared" ca="1" si="149"/>
        <v/>
      </c>
      <c r="MQL4" s="408" t="str">
        <f t="shared" ca="1" si="149"/>
        <v/>
      </c>
      <c r="MQM4" s="408" t="str">
        <f t="shared" ca="1" si="149"/>
        <v/>
      </c>
      <c r="MQN4" s="408" t="str">
        <f t="shared" ca="1" si="149"/>
        <v/>
      </c>
      <c r="MQO4" s="408" t="str">
        <f t="shared" ca="1" si="149"/>
        <v/>
      </c>
      <c r="MQP4" s="408" t="str">
        <f t="shared" ca="1" si="149"/>
        <v/>
      </c>
      <c r="MQQ4" s="408" t="str">
        <f t="shared" ca="1" si="149"/>
        <v/>
      </c>
      <c r="MQR4" s="408" t="str">
        <f t="shared" ca="1" si="149"/>
        <v/>
      </c>
      <c r="MQS4" s="408" t="str">
        <f t="shared" ca="1" si="149"/>
        <v/>
      </c>
      <c r="MQT4" s="408" t="str">
        <f t="shared" ca="1" si="149"/>
        <v/>
      </c>
      <c r="MQU4" s="408" t="str">
        <f t="shared" ca="1" si="149"/>
        <v/>
      </c>
      <c r="MQV4" s="408" t="str">
        <f t="shared" ca="1" si="149"/>
        <v/>
      </c>
      <c r="MQW4" s="408" t="str">
        <f t="shared" ca="1" si="149"/>
        <v/>
      </c>
      <c r="MQX4" s="408" t="str">
        <f t="shared" ca="1" si="149"/>
        <v/>
      </c>
      <c r="MQY4" s="408" t="str">
        <f t="shared" ca="1" si="149"/>
        <v/>
      </c>
      <c r="MQZ4" s="408" t="str">
        <f t="shared" ca="1" si="149"/>
        <v/>
      </c>
      <c r="MRA4" s="408" t="str">
        <f t="shared" ca="1" si="149"/>
        <v/>
      </c>
      <c r="MRB4" s="408" t="str">
        <f t="shared" ca="1" si="149"/>
        <v/>
      </c>
      <c r="MRC4" s="408" t="str">
        <f t="shared" ca="1" si="149"/>
        <v/>
      </c>
      <c r="MRD4" s="408" t="str">
        <f t="shared" ca="1" si="149"/>
        <v/>
      </c>
      <c r="MRE4" s="408" t="str">
        <f t="shared" ca="1" si="149"/>
        <v/>
      </c>
      <c r="MRF4" s="408" t="str">
        <f t="shared" ca="1" si="149"/>
        <v/>
      </c>
      <c r="MRG4" s="408" t="str">
        <f t="shared" ca="1" si="149"/>
        <v/>
      </c>
      <c r="MRH4" s="408" t="str">
        <f t="shared" ca="1" si="149"/>
        <v/>
      </c>
      <c r="MRI4" s="408" t="str">
        <f t="shared" ca="1" si="149"/>
        <v/>
      </c>
      <c r="MRJ4" s="408" t="str">
        <f t="shared" ca="1" si="149"/>
        <v/>
      </c>
      <c r="MRK4" s="408" t="str">
        <f t="shared" ca="1" si="149"/>
        <v/>
      </c>
      <c r="MRL4" s="408" t="str">
        <f t="shared" ca="1" si="149"/>
        <v/>
      </c>
      <c r="MRM4" s="408" t="str">
        <f t="shared" ca="1" si="149"/>
        <v/>
      </c>
      <c r="MRN4" s="408" t="str">
        <f t="shared" ca="1" si="149"/>
        <v/>
      </c>
      <c r="MRO4" s="408" t="str">
        <f t="shared" ca="1" si="149"/>
        <v/>
      </c>
      <c r="MRP4" s="408" t="str">
        <f t="shared" ca="1" si="149"/>
        <v/>
      </c>
      <c r="MRQ4" s="408" t="str">
        <f t="shared" ca="1" si="149"/>
        <v/>
      </c>
      <c r="MRR4" s="408" t="str">
        <f t="shared" ca="1" si="149"/>
        <v/>
      </c>
      <c r="MRS4" s="408" t="str">
        <f t="shared" ca="1" si="149"/>
        <v/>
      </c>
      <c r="MRT4" s="408" t="str">
        <f t="shared" ca="1" si="149"/>
        <v/>
      </c>
      <c r="MRU4" s="408" t="str">
        <f t="shared" ca="1" si="149"/>
        <v/>
      </c>
      <c r="MRV4" s="408" t="str">
        <f t="shared" ca="1" si="149"/>
        <v/>
      </c>
      <c r="MRW4" s="408" t="str">
        <f t="shared" ca="1" si="149"/>
        <v/>
      </c>
      <c r="MRX4" s="408" t="str">
        <f t="shared" ca="1" si="149"/>
        <v/>
      </c>
      <c r="MRY4" s="408" t="str">
        <f t="shared" ref="MRY4:MUJ4" ca="1" si="150">IFERROR(IF(AND(OFFSET(MRY3,0,-1,1,1)=DATE(YEAR(OFFSET(MRY3,0,-1,1,1)),12,31),
                              OFFSET(MRY3,0,-2,1,1)&lt;&gt;DATE(YEAR(OFFSET(MRY3,0,-1,1,1)),12,31)),
                         "+",""),"")</f>
        <v/>
      </c>
      <c r="MRZ4" s="408" t="str">
        <f t="shared" ca="1" si="150"/>
        <v/>
      </c>
      <c r="MSA4" s="408" t="str">
        <f t="shared" ca="1" si="150"/>
        <v/>
      </c>
      <c r="MSB4" s="408" t="str">
        <f t="shared" ca="1" si="150"/>
        <v/>
      </c>
      <c r="MSC4" s="408" t="str">
        <f t="shared" ca="1" si="150"/>
        <v/>
      </c>
      <c r="MSD4" s="408" t="str">
        <f t="shared" ca="1" si="150"/>
        <v/>
      </c>
      <c r="MSE4" s="408" t="str">
        <f t="shared" ca="1" si="150"/>
        <v/>
      </c>
      <c r="MSF4" s="408" t="str">
        <f t="shared" ca="1" si="150"/>
        <v/>
      </c>
      <c r="MSG4" s="408" t="str">
        <f t="shared" ca="1" si="150"/>
        <v/>
      </c>
      <c r="MSH4" s="408" t="str">
        <f t="shared" ca="1" si="150"/>
        <v/>
      </c>
      <c r="MSI4" s="408" t="str">
        <f t="shared" ca="1" si="150"/>
        <v/>
      </c>
      <c r="MSJ4" s="408" t="str">
        <f t="shared" ca="1" si="150"/>
        <v/>
      </c>
      <c r="MSK4" s="408" t="str">
        <f t="shared" ca="1" si="150"/>
        <v/>
      </c>
      <c r="MSL4" s="408" t="str">
        <f t="shared" ca="1" si="150"/>
        <v/>
      </c>
      <c r="MSM4" s="408" t="str">
        <f t="shared" ca="1" si="150"/>
        <v/>
      </c>
      <c r="MSN4" s="408" t="str">
        <f t="shared" ca="1" si="150"/>
        <v/>
      </c>
      <c r="MSO4" s="408" t="str">
        <f t="shared" ca="1" si="150"/>
        <v/>
      </c>
      <c r="MSP4" s="408" t="str">
        <f t="shared" ca="1" si="150"/>
        <v/>
      </c>
      <c r="MSQ4" s="408" t="str">
        <f t="shared" ca="1" si="150"/>
        <v/>
      </c>
      <c r="MSR4" s="408" t="str">
        <f t="shared" ca="1" si="150"/>
        <v/>
      </c>
      <c r="MSS4" s="408" t="str">
        <f t="shared" ca="1" si="150"/>
        <v/>
      </c>
      <c r="MST4" s="408" t="str">
        <f t="shared" ca="1" si="150"/>
        <v/>
      </c>
      <c r="MSU4" s="408" t="str">
        <f t="shared" ca="1" si="150"/>
        <v/>
      </c>
      <c r="MSV4" s="408" t="str">
        <f t="shared" ca="1" si="150"/>
        <v/>
      </c>
      <c r="MSW4" s="408" t="str">
        <f t="shared" ca="1" si="150"/>
        <v/>
      </c>
      <c r="MSX4" s="408" t="str">
        <f t="shared" ca="1" si="150"/>
        <v/>
      </c>
      <c r="MSY4" s="408" t="str">
        <f t="shared" ca="1" si="150"/>
        <v/>
      </c>
      <c r="MSZ4" s="408" t="str">
        <f t="shared" ca="1" si="150"/>
        <v/>
      </c>
      <c r="MTA4" s="408" t="str">
        <f t="shared" ca="1" si="150"/>
        <v/>
      </c>
      <c r="MTB4" s="408" t="str">
        <f t="shared" ca="1" si="150"/>
        <v/>
      </c>
      <c r="MTC4" s="408" t="str">
        <f t="shared" ca="1" si="150"/>
        <v/>
      </c>
      <c r="MTD4" s="408" t="str">
        <f t="shared" ca="1" si="150"/>
        <v/>
      </c>
      <c r="MTE4" s="408" t="str">
        <f t="shared" ca="1" si="150"/>
        <v/>
      </c>
      <c r="MTF4" s="408" t="str">
        <f t="shared" ca="1" si="150"/>
        <v/>
      </c>
      <c r="MTG4" s="408" t="str">
        <f t="shared" ca="1" si="150"/>
        <v/>
      </c>
      <c r="MTH4" s="408" t="str">
        <f t="shared" ca="1" si="150"/>
        <v/>
      </c>
      <c r="MTI4" s="408" t="str">
        <f t="shared" ca="1" si="150"/>
        <v/>
      </c>
      <c r="MTJ4" s="408" t="str">
        <f t="shared" ca="1" si="150"/>
        <v/>
      </c>
      <c r="MTK4" s="408" t="str">
        <f t="shared" ca="1" si="150"/>
        <v/>
      </c>
      <c r="MTL4" s="408" t="str">
        <f t="shared" ca="1" si="150"/>
        <v/>
      </c>
      <c r="MTM4" s="408" t="str">
        <f t="shared" ca="1" si="150"/>
        <v/>
      </c>
      <c r="MTN4" s="408" t="str">
        <f t="shared" ca="1" si="150"/>
        <v/>
      </c>
      <c r="MTO4" s="408" t="str">
        <f t="shared" ca="1" si="150"/>
        <v/>
      </c>
      <c r="MTP4" s="408" t="str">
        <f t="shared" ca="1" si="150"/>
        <v/>
      </c>
      <c r="MTQ4" s="408" t="str">
        <f t="shared" ca="1" si="150"/>
        <v/>
      </c>
      <c r="MTR4" s="408" t="str">
        <f t="shared" ca="1" si="150"/>
        <v/>
      </c>
      <c r="MTS4" s="408" t="str">
        <f t="shared" ca="1" si="150"/>
        <v/>
      </c>
      <c r="MTT4" s="408" t="str">
        <f t="shared" ca="1" si="150"/>
        <v/>
      </c>
      <c r="MTU4" s="408" t="str">
        <f t="shared" ca="1" si="150"/>
        <v/>
      </c>
      <c r="MTV4" s="408" t="str">
        <f t="shared" ca="1" si="150"/>
        <v/>
      </c>
      <c r="MTW4" s="408" t="str">
        <f t="shared" ca="1" si="150"/>
        <v/>
      </c>
      <c r="MTX4" s="408" t="str">
        <f t="shared" ca="1" si="150"/>
        <v/>
      </c>
      <c r="MTY4" s="408" t="str">
        <f t="shared" ca="1" si="150"/>
        <v/>
      </c>
      <c r="MTZ4" s="408" t="str">
        <f t="shared" ca="1" si="150"/>
        <v/>
      </c>
      <c r="MUA4" s="408" t="str">
        <f t="shared" ca="1" si="150"/>
        <v/>
      </c>
      <c r="MUB4" s="408" t="str">
        <f t="shared" ca="1" si="150"/>
        <v/>
      </c>
      <c r="MUC4" s="408" t="str">
        <f t="shared" ca="1" si="150"/>
        <v/>
      </c>
      <c r="MUD4" s="408" t="str">
        <f t="shared" ca="1" si="150"/>
        <v/>
      </c>
      <c r="MUE4" s="408" t="str">
        <f t="shared" ca="1" si="150"/>
        <v/>
      </c>
      <c r="MUF4" s="408" t="str">
        <f t="shared" ca="1" si="150"/>
        <v/>
      </c>
      <c r="MUG4" s="408" t="str">
        <f t="shared" ca="1" si="150"/>
        <v/>
      </c>
      <c r="MUH4" s="408" t="str">
        <f t="shared" ca="1" si="150"/>
        <v/>
      </c>
      <c r="MUI4" s="408" t="str">
        <f t="shared" ca="1" si="150"/>
        <v/>
      </c>
      <c r="MUJ4" s="408" t="str">
        <f t="shared" ca="1" si="150"/>
        <v/>
      </c>
      <c r="MUK4" s="408" t="str">
        <f t="shared" ref="MUK4:MWV4" ca="1" si="151">IFERROR(IF(AND(OFFSET(MUK3,0,-1,1,1)=DATE(YEAR(OFFSET(MUK3,0,-1,1,1)),12,31),
                              OFFSET(MUK3,0,-2,1,1)&lt;&gt;DATE(YEAR(OFFSET(MUK3,0,-1,1,1)),12,31)),
                         "+",""),"")</f>
        <v/>
      </c>
      <c r="MUL4" s="408" t="str">
        <f t="shared" ca="1" si="151"/>
        <v/>
      </c>
      <c r="MUM4" s="408" t="str">
        <f t="shared" ca="1" si="151"/>
        <v/>
      </c>
      <c r="MUN4" s="408" t="str">
        <f t="shared" ca="1" si="151"/>
        <v/>
      </c>
      <c r="MUO4" s="408" t="str">
        <f t="shared" ca="1" si="151"/>
        <v/>
      </c>
      <c r="MUP4" s="408" t="str">
        <f t="shared" ca="1" si="151"/>
        <v/>
      </c>
      <c r="MUQ4" s="408" t="str">
        <f t="shared" ca="1" si="151"/>
        <v/>
      </c>
      <c r="MUR4" s="408" t="str">
        <f t="shared" ca="1" si="151"/>
        <v/>
      </c>
      <c r="MUS4" s="408" t="str">
        <f t="shared" ca="1" si="151"/>
        <v/>
      </c>
      <c r="MUT4" s="408" t="str">
        <f t="shared" ca="1" si="151"/>
        <v/>
      </c>
      <c r="MUU4" s="408" t="str">
        <f t="shared" ca="1" si="151"/>
        <v/>
      </c>
      <c r="MUV4" s="408" t="str">
        <f t="shared" ca="1" si="151"/>
        <v/>
      </c>
      <c r="MUW4" s="408" t="str">
        <f t="shared" ca="1" si="151"/>
        <v/>
      </c>
      <c r="MUX4" s="408" t="str">
        <f t="shared" ca="1" si="151"/>
        <v/>
      </c>
      <c r="MUY4" s="408" t="str">
        <f t="shared" ca="1" si="151"/>
        <v/>
      </c>
      <c r="MUZ4" s="408" t="str">
        <f t="shared" ca="1" si="151"/>
        <v/>
      </c>
      <c r="MVA4" s="408" t="str">
        <f t="shared" ca="1" si="151"/>
        <v/>
      </c>
      <c r="MVB4" s="408" t="str">
        <f t="shared" ca="1" si="151"/>
        <v/>
      </c>
      <c r="MVC4" s="408" t="str">
        <f t="shared" ca="1" si="151"/>
        <v/>
      </c>
      <c r="MVD4" s="408" t="str">
        <f t="shared" ca="1" si="151"/>
        <v/>
      </c>
      <c r="MVE4" s="408" t="str">
        <f t="shared" ca="1" si="151"/>
        <v/>
      </c>
      <c r="MVF4" s="408" t="str">
        <f t="shared" ca="1" si="151"/>
        <v/>
      </c>
      <c r="MVG4" s="408" t="str">
        <f t="shared" ca="1" si="151"/>
        <v/>
      </c>
      <c r="MVH4" s="408" t="str">
        <f t="shared" ca="1" si="151"/>
        <v/>
      </c>
      <c r="MVI4" s="408" t="str">
        <f t="shared" ca="1" si="151"/>
        <v/>
      </c>
      <c r="MVJ4" s="408" t="str">
        <f t="shared" ca="1" si="151"/>
        <v/>
      </c>
      <c r="MVK4" s="408" t="str">
        <f t="shared" ca="1" si="151"/>
        <v/>
      </c>
      <c r="MVL4" s="408" t="str">
        <f t="shared" ca="1" si="151"/>
        <v/>
      </c>
      <c r="MVM4" s="408" t="str">
        <f t="shared" ca="1" si="151"/>
        <v/>
      </c>
      <c r="MVN4" s="408" t="str">
        <f t="shared" ca="1" si="151"/>
        <v/>
      </c>
      <c r="MVO4" s="408" t="str">
        <f t="shared" ca="1" si="151"/>
        <v/>
      </c>
      <c r="MVP4" s="408" t="str">
        <f t="shared" ca="1" si="151"/>
        <v/>
      </c>
      <c r="MVQ4" s="408" t="str">
        <f t="shared" ca="1" si="151"/>
        <v/>
      </c>
      <c r="MVR4" s="408" t="str">
        <f t="shared" ca="1" si="151"/>
        <v/>
      </c>
      <c r="MVS4" s="408" t="str">
        <f t="shared" ca="1" si="151"/>
        <v/>
      </c>
      <c r="MVT4" s="408" t="str">
        <f t="shared" ca="1" si="151"/>
        <v/>
      </c>
      <c r="MVU4" s="408" t="str">
        <f t="shared" ca="1" si="151"/>
        <v/>
      </c>
      <c r="MVV4" s="408" t="str">
        <f t="shared" ca="1" si="151"/>
        <v/>
      </c>
      <c r="MVW4" s="408" t="str">
        <f t="shared" ca="1" si="151"/>
        <v/>
      </c>
      <c r="MVX4" s="408" t="str">
        <f t="shared" ca="1" si="151"/>
        <v/>
      </c>
      <c r="MVY4" s="408" t="str">
        <f t="shared" ca="1" si="151"/>
        <v/>
      </c>
      <c r="MVZ4" s="408" t="str">
        <f t="shared" ca="1" si="151"/>
        <v/>
      </c>
      <c r="MWA4" s="408" t="str">
        <f t="shared" ca="1" si="151"/>
        <v/>
      </c>
      <c r="MWB4" s="408" t="str">
        <f t="shared" ca="1" si="151"/>
        <v/>
      </c>
      <c r="MWC4" s="408" t="str">
        <f t="shared" ca="1" si="151"/>
        <v/>
      </c>
      <c r="MWD4" s="408" t="str">
        <f t="shared" ca="1" si="151"/>
        <v/>
      </c>
      <c r="MWE4" s="408" t="str">
        <f t="shared" ca="1" si="151"/>
        <v/>
      </c>
      <c r="MWF4" s="408" t="str">
        <f t="shared" ca="1" si="151"/>
        <v/>
      </c>
      <c r="MWG4" s="408" t="str">
        <f t="shared" ca="1" si="151"/>
        <v/>
      </c>
      <c r="MWH4" s="408" t="str">
        <f t="shared" ca="1" si="151"/>
        <v/>
      </c>
      <c r="MWI4" s="408" t="str">
        <f t="shared" ca="1" si="151"/>
        <v/>
      </c>
      <c r="MWJ4" s="408" t="str">
        <f t="shared" ca="1" si="151"/>
        <v/>
      </c>
      <c r="MWK4" s="408" t="str">
        <f t="shared" ca="1" si="151"/>
        <v/>
      </c>
      <c r="MWL4" s="408" t="str">
        <f t="shared" ca="1" si="151"/>
        <v/>
      </c>
      <c r="MWM4" s="408" t="str">
        <f t="shared" ca="1" si="151"/>
        <v/>
      </c>
      <c r="MWN4" s="408" t="str">
        <f t="shared" ca="1" si="151"/>
        <v/>
      </c>
      <c r="MWO4" s="408" t="str">
        <f t="shared" ca="1" si="151"/>
        <v/>
      </c>
      <c r="MWP4" s="408" t="str">
        <f t="shared" ca="1" si="151"/>
        <v/>
      </c>
      <c r="MWQ4" s="408" t="str">
        <f t="shared" ca="1" si="151"/>
        <v/>
      </c>
      <c r="MWR4" s="408" t="str">
        <f t="shared" ca="1" si="151"/>
        <v/>
      </c>
      <c r="MWS4" s="408" t="str">
        <f t="shared" ca="1" si="151"/>
        <v/>
      </c>
      <c r="MWT4" s="408" t="str">
        <f t="shared" ca="1" si="151"/>
        <v/>
      </c>
      <c r="MWU4" s="408" t="str">
        <f t="shared" ca="1" si="151"/>
        <v/>
      </c>
      <c r="MWV4" s="408" t="str">
        <f t="shared" ca="1" si="151"/>
        <v/>
      </c>
      <c r="MWW4" s="408" t="str">
        <f t="shared" ref="MWW4:MZH4" ca="1" si="152">IFERROR(IF(AND(OFFSET(MWW3,0,-1,1,1)=DATE(YEAR(OFFSET(MWW3,0,-1,1,1)),12,31),
                              OFFSET(MWW3,0,-2,1,1)&lt;&gt;DATE(YEAR(OFFSET(MWW3,0,-1,1,1)),12,31)),
                         "+",""),"")</f>
        <v/>
      </c>
      <c r="MWX4" s="408" t="str">
        <f t="shared" ca="1" si="152"/>
        <v/>
      </c>
      <c r="MWY4" s="408" t="str">
        <f t="shared" ca="1" si="152"/>
        <v/>
      </c>
      <c r="MWZ4" s="408" t="str">
        <f t="shared" ca="1" si="152"/>
        <v/>
      </c>
      <c r="MXA4" s="408" t="str">
        <f t="shared" ca="1" si="152"/>
        <v/>
      </c>
      <c r="MXB4" s="408" t="str">
        <f t="shared" ca="1" si="152"/>
        <v/>
      </c>
      <c r="MXC4" s="408" t="str">
        <f t="shared" ca="1" si="152"/>
        <v/>
      </c>
      <c r="MXD4" s="408" t="str">
        <f t="shared" ca="1" si="152"/>
        <v/>
      </c>
      <c r="MXE4" s="408" t="str">
        <f t="shared" ca="1" si="152"/>
        <v/>
      </c>
      <c r="MXF4" s="408" t="str">
        <f t="shared" ca="1" si="152"/>
        <v/>
      </c>
      <c r="MXG4" s="408" t="str">
        <f t="shared" ca="1" si="152"/>
        <v/>
      </c>
      <c r="MXH4" s="408" t="str">
        <f t="shared" ca="1" si="152"/>
        <v/>
      </c>
      <c r="MXI4" s="408" t="str">
        <f t="shared" ca="1" si="152"/>
        <v/>
      </c>
      <c r="MXJ4" s="408" t="str">
        <f t="shared" ca="1" si="152"/>
        <v/>
      </c>
      <c r="MXK4" s="408" t="str">
        <f t="shared" ca="1" si="152"/>
        <v/>
      </c>
      <c r="MXL4" s="408" t="str">
        <f t="shared" ca="1" si="152"/>
        <v/>
      </c>
      <c r="MXM4" s="408" t="str">
        <f t="shared" ca="1" si="152"/>
        <v/>
      </c>
      <c r="MXN4" s="408" t="str">
        <f t="shared" ca="1" si="152"/>
        <v/>
      </c>
      <c r="MXO4" s="408" t="str">
        <f t="shared" ca="1" si="152"/>
        <v/>
      </c>
      <c r="MXP4" s="408" t="str">
        <f t="shared" ca="1" si="152"/>
        <v/>
      </c>
      <c r="MXQ4" s="408" t="str">
        <f t="shared" ca="1" si="152"/>
        <v/>
      </c>
      <c r="MXR4" s="408" t="str">
        <f t="shared" ca="1" si="152"/>
        <v/>
      </c>
      <c r="MXS4" s="408" t="str">
        <f t="shared" ca="1" si="152"/>
        <v/>
      </c>
      <c r="MXT4" s="408" t="str">
        <f t="shared" ca="1" si="152"/>
        <v/>
      </c>
      <c r="MXU4" s="408" t="str">
        <f t="shared" ca="1" si="152"/>
        <v/>
      </c>
      <c r="MXV4" s="408" t="str">
        <f t="shared" ca="1" si="152"/>
        <v/>
      </c>
      <c r="MXW4" s="408" t="str">
        <f t="shared" ca="1" si="152"/>
        <v/>
      </c>
      <c r="MXX4" s="408" t="str">
        <f t="shared" ca="1" si="152"/>
        <v/>
      </c>
      <c r="MXY4" s="408" t="str">
        <f t="shared" ca="1" si="152"/>
        <v/>
      </c>
      <c r="MXZ4" s="408" t="str">
        <f t="shared" ca="1" si="152"/>
        <v/>
      </c>
      <c r="MYA4" s="408" t="str">
        <f t="shared" ca="1" si="152"/>
        <v/>
      </c>
      <c r="MYB4" s="408" t="str">
        <f t="shared" ca="1" si="152"/>
        <v/>
      </c>
      <c r="MYC4" s="408" t="str">
        <f t="shared" ca="1" si="152"/>
        <v/>
      </c>
      <c r="MYD4" s="408" t="str">
        <f t="shared" ca="1" si="152"/>
        <v/>
      </c>
      <c r="MYE4" s="408" t="str">
        <f t="shared" ca="1" si="152"/>
        <v/>
      </c>
      <c r="MYF4" s="408" t="str">
        <f t="shared" ca="1" si="152"/>
        <v/>
      </c>
      <c r="MYG4" s="408" t="str">
        <f t="shared" ca="1" si="152"/>
        <v/>
      </c>
      <c r="MYH4" s="408" t="str">
        <f t="shared" ca="1" si="152"/>
        <v/>
      </c>
      <c r="MYI4" s="408" t="str">
        <f t="shared" ca="1" si="152"/>
        <v/>
      </c>
      <c r="MYJ4" s="408" t="str">
        <f t="shared" ca="1" si="152"/>
        <v/>
      </c>
      <c r="MYK4" s="408" t="str">
        <f t="shared" ca="1" si="152"/>
        <v/>
      </c>
      <c r="MYL4" s="408" t="str">
        <f t="shared" ca="1" si="152"/>
        <v/>
      </c>
      <c r="MYM4" s="408" t="str">
        <f t="shared" ca="1" si="152"/>
        <v/>
      </c>
      <c r="MYN4" s="408" t="str">
        <f t="shared" ca="1" si="152"/>
        <v/>
      </c>
      <c r="MYO4" s="408" t="str">
        <f t="shared" ca="1" si="152"/>
        <v/>
      </c>
      <c r="MYP4" s="408" t="str">
        <f t="shared" ca="1" si="152"/>
        <v/>
      </c>
      <c r="MYQ4" s="408" t="str">
        <f t="shared" ca="1" si="152"/>
        <v/>
      </c>
      <c r="MYR4" s="408" t="str">
        <f t="shared" ca="1" si="152"/>
        <v/>
      </c>
      <c r="MYS4" s="408" t="str">
        <f t="shared" ca="1" si="152"/>
        <v/>
      </c>
      <c r="MYT4" s="408" t="str">
        <f t="shared" ca="1" si="152"/>
        <v/>
      </c>
      <c r="MYU4" s="408" t="str">
        <f t="shared" ca="1" si="152"/>
        <v/>
      </c>
      <c r="MYV4" s="408" t="str">
        <f t="shared" ca="1" si="152"/>
        <v/>
      </c>
      <c r="MYW4" s="408" t="str">
        <f t="shared" ca="1" si="152"/>
        <v/>
      </c>
      <c r="MYX4" s="408" t="str">
        <f t="shared" ca="1" si="152"/>
        <v/>
      </c>
      <c r="MYY4" s="408" t="str">
        <f t="shared" ca="1" si="152"/>
        <v/>
      </c>
      <c r="MYZ4" s="408" t="str">
        <f t="shared" ca="1" si="152"/>
        <v/>
      </c>
      <c r="MZA4" s="408" t="str">
        <f t="shared" ca="1" si="152"/>
        <v/>
      </c>
      <c r="MZB4" s="408" t="str">
        <f t="shared" ca="1" si="152"/>
        <v/>
      </c>
      <c r="MZC4" s="408" t="str">
        <f t="shared" ca="1" si="152"/>
        <v/>
      </c>
      <c r="MZD4" s="408" t="str">
        <f t="shared" ca="1" si="152"/>
        <v/>
      </c>
      <c r="MZE4" s="408" t="str">
        <f t="shared" ca="1" si="152"/>
        <v/>
      </c>
      <c r="MZF4" s="408" t="str">
        <f t="shared" ca="1" si="152"/>
        <v/>
      </c>
      <c r="MZG4" s="408" t="str">
        <f t="shared" ca="1" si="152"/>
        <v/>
      </c>
      <c r="MZH4" s="408" t="str">
        <f t="shared" ca="1" si="152"/>
        <v/>
      </c>
      <c r="MZI4" s="408" t="str">
        <f t="shared" ref="MZI4:NBT4" ca="1" si="153">IFERROR(IF(AND(OFFSET(MZI3,0,-1,1,1)=DATE(YEAR(OFFSET(MZI3,0,-1,1,1)),12,31),
                              OFFSET(MZI3,0,-2,1,1)&lt;&gt;DATE(YEAR(OFFSET(MZI3,0,-1,1,1)),12,31)),
                         "+",""),"")</f>
        <v/>
      </c>
      <c r="MZJ4" s="408" t="str">
        <f t="shared" ca="1" si="153"/>
        <v/>
      </c>
      <c r="MZK4" s="408" t="str">
        <f t="shared" ca="1" si="153"/>
        <v/>
      </c>
      <c r="MZL4" s="408" t="str">
        <f t="shared" ca="1" si="153"/>
        <v/>
      </c>
      <c r="MZM4" s="408" t="str">
        <f t="shared" ca="1" si="153"/>
        <v/>
      </c>
      <c r="MZN4" s="408" t="str">
        <f t="shared" ca="1" si="153"/>
        <v/>
      </c>
      <c r="MZO4" s="408" t="str">
        <f t="shared" ca="1" si="153"/>
        <v/>
      </c>
      <c r="MZP4" s="408" t="str">
        <f t="shared" ca="1" si="153"/>
        <v/>
      </c>
      <c r="MZQ4" s="408" t="str">
        <f t="shared" ca="1" si="153"/>
        <v/>
      </c>
      <c r="MZR4" s="408" t="str">
        <f t="shared" ca="1" si="153"/>
        <v/>
      </c>
      <c r="MZS4" s="408" t="str">
        <f t="shared" ca="1" si="153"/>
        <v/>
      </c>
      <c r="MZT4" s="408" t="str">
        <f t="shared" ca="1" si="153"/>
        <v/>
      </c>
      <c r="MZU4" s="408" t="str">
        <f t="shared" ca="1" si="153"/>
        <v/>
      </c>
      <c r="MZV4" s="408" t="str">
        <f t="shared" ca="1" si="153"/>
        <v/>
      </c>
      <c r="MZW4" s="408" t="str">
        <f t="shared" ca="1" si="153"/>
        <v/>
      </c>
      <c r="MZX4" s="408" t="str">
        <f t="shared" ca="1" si="153"/>
        <v/>
      </c>
      <c r="MZY4" s="408" t="str">
        <f t="shared" ca="1" si="153"/>
        <v/>
      </c>
      <c r="MZZ4" s="408" t="str">
        <f t="shared" ca="1" si="153"/>
        <v/>
      </c>
      <c r="NAA4" s="408" t="str">
        <f t="shared" ca="1" si="153"/>
        <v/>
      </c>
      <c r="NAB4" s="408" t="str">
        <f t="shared" ca="1" si="153"/>
        <v/>
      </c>
      <c r="NAC4" s="408" t="str">
        <f t="shared" ca="1" si="153"/>
        <v/>
      </c>
      <c r="NAD4" s="408" t="str">
        <f t="shared" ca="1" si="153"/>
        <v/>
      </c>
      <c r="NAE4" s="408" t="str">
        <f t="shared" ca="1" si="153"/>
        <v/>
      </c>
      <c r="NAF4" s="408" t="str">
        <f t="shared" ca="1" si="153"/>
        <v/>
      </c>
      <c r="NAG4" s="408" t="str">
        <f t="shared" ca="1" si="153"/>
        <v/>
      </c>
      <c r="NAH4" s="408" t="str">
        <f t="shared" ca="1" si="153"/>
        <v/>
      </c>
      <c r="NAI4" s="408" t="str">
        <f t="shared" ca="1" si="153"/>
        <v/>
      </c>
      <c r="NAJ4" s="408" t="str">
        <f t="shared" ca="1" si="153"/>
        <v/>
      </c>
      <c r="NAK4" s="408" t="str">
        <f t="shared" ca="1" si="153"/>
        <v/>
      </c>
      <c r="NAL4" s="408" t="str">
        <f t="shared" ca="1" si="153"/>
        <v/>
      </c>
      <c r="NAM4" s="408" t="str">
        <f t="shared" ca="1" si="153"/>
        <v/>
      </c>
      <c r="NAN4" s="408" t="str">
        <f t="shared" ca="1" si="153"/>
        <v/>
      </c>
      <c r="NAO4" s="408" t="str">
        <f t="shared" ca="1" si="153"/>
        <v/>
      </c>
      <c r="NAP4" s="408" t="str">
        <f t="shared" ca="1" si="153"/>
        <v/>
      </c>
      <c r="NAQ4" s="408" t="str">
        <f t="shared" ca="1" si="153"/>
        <v/>
      </c>
      <c r="NAR4" s="408" t="str">
        <f t="shared" ca="1" si="153"/>
        <v/>
      </c>
      <c r="NAS4" s="408" t="str">
        <f t="shared" ca="1" si="153"/>
        <v/>
      </c>
      <c r="NAT4" s="408" t="str">
        <f t="shared" ca="1" si="153"/>
        <v/>
      </c>
      <c r="NAU4" s="408" t="str">
        <f t="shared" ca="1" si="153"/>
        <v/>
      </c>
      <c r="NAV4" s="408" t="str">
        <f t="shared" ca="1" si="153"/>
        <v/>
      </c>
      <c r="NAW4" s="408" t="str">
        <f t="shared" ca="1" si="153"/>
        <v/>
      </c>
      <c r="NAX4" s="408" t="str">
        <f t="shared" ca="1" si="153"/>
        <v/>
      </c>
      <c r="NAY4" s="408" t="str">
        <f t="shared" ca="1" si="153"/>
        <v/>
      </c>
      <c r="NAZ4" s="408" t="str">
        <f t="shared" ca="1" si="153"/>
        <v/>
      </c>
      <c r="NBA4" s="408" t="str">
        <f t="shared" ca="1" si="153"/>
        <v/>
      </c>
      <c r="NBB4" s="408" t="str">
        <f t="shared" ca="1" si="153"/>
        <v/>
      </c>
      <c r="NBC4" s="408" t="str">
        <f t="shared" ca="1" si="153"/>
        <v/>
      </c>
      <c r="NBD4" s="408" t="str">
        <f t="shared" ca="1" si="153"/>
        <v/>
      </c>
      <c r="NBE4" s="408" t="str">
        <f t="shared" ca="1" si="153"/>
        <v/>
      </c>
      <c r="NBF4" s="408" t="str">
        <f t="shared" ca="1" si="153"/>
        <v/>
      </c>
      <c r="NBG4" s="408" t="str">
        <f t="shared" ca="1" si="153"/>
        <v/>
      </c>
      <c r="NBH4" s="408" t="str">
        <f t="shared" ca="1" si="153"/>
        <v/>
      </c>
      <c r="NBI4" s="408" t="str">
        <f t="shared" ca="1" si="153"/>
        <v/>
      </c>
      <c r="NBJ4" s="408" t="str">
        <f t="shared" ca="1" si="153"/>
        <v/>
      </c>
      <c r="NBK4" s="408" t="str">
        <f t="shared" ca="1" si="153"/>
        <v/>
      </c>
      <c r="NBL4" s="408" t="str">
        <f t="shared" ca="1" si="153"/>
        <v/>
      </c>
      <c r="NBM4" s="408" t="str">
        <f t="shared" ca="1" si="153"/>
        <v/>
      </c>
      <c r="NBN4" s="408" t="str">
        <f t="shared" ca="1" si="153"/>
        <v/>
      </c>
      <c r="NBO4" s="408" t="str">
        <f t="shared" ca="1" si="153"/>
        <v/>
      </c>
      <c r="NBP4" s="408" t="str">
        <f t="shared" ca="1" si="153"/>
        <v/>
      </c>
      <c r="NBQ4" s="408" t="str">
        <f t="shared" ca="1" si="153"/>
        <v/>
      </c>
      <c r="NBR4" s="408" t="str">
        <f t="shared" ca="1" si="153"/>
        <v/>
      </c>
      <c r="NBS4" s="408" t="str">
        <f t="shared" ca="1" si="153"/>
        <v/>
      </c>
      <c r="NBT4" s="408" t="str">
        <f t="shared" ca="1" si="153"/>
        <v/>
      </c>
      <c r="NBU4" s="408" t="str">
        <f t="shared" ref="NBU4:NEF4" ca="1" si="154">IFERROR(IF(AND(OFFSET(NBU3,0,-1,1,1)=DATE(YEAR(OFFSET(NBU3,0,-1,1,1)),12,31),
                              OFFSET(NBU3,0,-2,1,1)&lt;&gt;DATE(YEAR(OFFSET(NBU3,0,-1,1,1)),12,31)),
                         "+",""),"")</f>
        <v/>
      </c>
      <c r="NBV4" s="408" t="str">
        <f t="shared" ca="1" si="154"/>
        <v/>
      </c>
      <c r="NBW4" s="408" t="str">
        <f t="shared" ca="1" si="154"/>
        <v/>
      </c>
      <c r="NBX4" s="408" t="str">
        <f t="shared" ca="1" si="154"/>
        <v/>
      </c>
      <c r="NBY4" s="408" t="str">
        <f t="shared" ca="1" si="154"/>
        <v/>
      </c>
      <c r="NBZ4" s="408" t="str">
        <f t="shared" ca="1" si="154"/>
        <v/>
      </c>
      <c r="NCA4" s="408" t="str">
        <f t="shared" ca="1" si="154"/>
        <v/>
      </c>
      <c r="NCB4" s="408" t="str">
        <f t="shared" ca="1" si="154"/>
        <v/>
      </c>
      <c r="NCC4" s="408" t="str">
        <f t="shared" ca="1" si="154"/>
        <v/>
      </c>
      <c r="NCD4" s="408" t="str">
        <f t="shared" ca="1" si="154"/>
        <v/>
      </c>
      <c r="NCE4" s="408" t="str">
        <f t="shared" ca="1" si="154"/>
        <v/>
      </c>
      <c r="NCF4" s="408" t="str">
        <f t="shared" ca="1" si="154"/>
        <v/>
      </c>
      <c r="NCG4" s="408" t="str">
        <f t="shared" ca="1" si="154"/>
        <v/>
      </c>
      <c r="NCH4" s="408" t="str">
        <f t="shared" ca="1" si="154"/>
        <v/>
      </c>
      <c r="NCI4" s="408" t="str">
        <f t="shared" ca="1" si="154"/>
        <v/>
      </c>
      <c r="NCJ4" s="408" t="str">
        <f t="shared" ca="1" si="154"/>
        <v/>
      </c>
      <c r="NCK4" s="408" t="str">
        <f t="shared" ca="1" si="154"/>
        <v/>
      </c>
      <c r="NCL4" s="408" t="str">
        <f t="shared" ca="1" si="154"/>
        <v/>
      </c>
      <c r="NCM4" s="408" t="str">
        <f t="shared" ca="1" si="154"/>
        <v/>
      </c>
      <c r="NCN4" s="408" t="str">
        <f t="shared" ca="1" si="154"/>
        <v/>
      </c>
      <c r="NCO4" s="408" t="str">
        <f t="shared" ca="1" si="154"/>
        <v/>
      </c>
      <c r="NCP4" s="408" t="str">
        <f t="shared" ca="1" si="154"/>
        <v/>
      </c>
      <c r="NCQ4" s="408" t="str">
        <f t="shared" ca="1" si="154"/>
        <v/>
      </c>
      <c r="NCR4" s="408" t="str">
        <f t="shared" ca="1" si="154"/>
        <v/>
      </c>
      <c r="NCS4" s="408" t="str">
        <f t="shared" ca="1" si="154"/>
        <v/>
      </c>
      <c r="NCT4" s="408" t="str">
        <f t="shared" ca="1" si="154"/>
        <v/>
      </c>
      <c r="NCU4" s="408" t="str">
        <f t="shared" ca="1" si="154"/>
        <v/>
      </c>
      <c r="NCV4" s="408" t="str">
        <f t="shared" ca="1" si="154"/>
        <v/>
      </c>
      <c r="NCW4" s="408" t="str">
        <f t="shared" ca="1" si="154"/>
        <v/>
      </c>
      <c r="NCX4" s="408" t="str">
        <f t="shared" ca="1" si="154"/>
        <v/>
      </c>
      <c r="NCY4" s="408" t="str">
        <f t="shared" ca="1" si="154"/>
        <v/>
      </c>
      <c r="NCZ4" s="408" t="str">
        <f t="shared" ca="1" si="154"/>
        <v/>
      </c>
      <c r="NDA4" s="408" t="str">
        <f t="shared" ca="1" si="154"/>
        <v/>
      </c>
      <c r="NDB4" s="408" t="str">
        <f t="shared" ca="1" si="154"/>
        <v/>
      </c>
      <c r="NDC4" s="408" t="str">
        <f t="shared" ca="1" si="154"/>
        <v/>
      </c>
      <c r="NDD4" s="408" t="str">
        <f t="shared" ca="1" si="154"/>
        <v/>
      </c>
      <c r="NDE4" s="408" t="str">
        <f t="shared" ca="1" si="154"/>
        <v/>
      </c>
      <c r="NDF4" s="408" t="str">
        <f t="shared" ca="1" si="154"/>
        <v/>
      </c>
      <c r="NDG4" s="408" t="str">
        <f t="shared" ca="1" si="154"/>
        <v/>
      </c>
      <c r="NDH4" s="408" t="str">
        <f t="shared" ca="1" si="154"/>
        <v/>
      </c>
      <c r="NDI4" s="408" t="str">
        <f t="shared" ca="1" si="154"/>
        <v/>
      </c>
      <c r="NDJ4" s="408" t="str">
        <f t="shared" ca="1" si="154"/>
        <v/>
      </c>
      <c r="NDK4" s="408" t="str">
        <f t="shared" ca="1" si="154"/>
        <v/>
      </c>
      <c r="NDL4" s="408" t="str">
        <f t="shared" ca="1" si="154"/>
        <v/>
      </c>
      <c r="NDM4" s="408" t="str">
        <f t="shared" ca="1" si="154"/>
        <v/>
      </c>
      <c r="NDN4" s="408" t="str">
        <f t="shared" ca="1" si="154"/>
        <v/>
      </c>
      <c r="NDO4" s="408" t="str">
        <f t="shared" ca="1" si="154"/>
        <v/>
      </c>
      <c r="NDP4" s="408" t="str">
        <f t="shared" ca="1" si="154"/>
        <v/>
      </c>
      <c r="NDQ4" s="408" t="str">
        <f t="shared" ca="1" si="154"/>
        <v/>
      </c>
      <c r="NDR4" s="408" t="str">
        <f t="shared" ca="1" si="154"/>
        <v/>
      </c>
      <c r="NDS4" s="408" t="str">
        <f t="shared" ca="1" si="154"/>
        <v/>
      </c>
      <c r="NDT4" s="408" t="str">
        <f t="shared" ca="1" si="154"/>
        <v/>
      </c>
      <c r="NDU4" s="408" t="str">
        <f t="shared" ca="1" si="154"/>
        <v/>
      </c>
      <c r="NDV4" s="408" t="str">
        <f t="shared" ca="1" si="154"/>
        <v/>
      </c>
      <c r="NDW4" s="408" t="str">
        <f t="shared" ca="1" si="154"/>
        <v/>
      </c>
      <c r="NDX4" s="408" t="str">
        <f t="shared" ca="1" si="154"/>
        <v/>
      </c>
      <c r="NDY4" s="408" t="str">
        <f t="shared" ca="1" si="154"/>
        <v/>
      </c>
      <c r="NDZ4" s="408" t="str">
        <f t="shared" ca="1" si="154"/>
        <v/>
      </c>
      <c r="NEA4" s="408" t="str">
        <f t="shared" ca="1" si="154"/>
        <v/>
      </c>
      <c r="NEB4" s="408" t="str">
        <f t="shared" ca="1" si="154"/>
        <v/>
      </c>
      <c r="NEC4" s="408" t="str">
        <f t="shared" ca="1" si="154"/>
        <v/>
      </c>
      <c r="NED4" s="408" t="str">
        <f t="shared" ca="1" si="154"/>
        <v/>
      </c>
      <c r="NEE4" s="408" t="str">
        <f t="shared" ca="1" si="154"/>
        <v/>
      </c>
      <c r="NEF4" s="408" t="str">
        <f t="shared" ca="1" si="154"/>
        <v/>
      </c>
      <c r="NEG4" s="408" t="str">
        <f t="shared" ref="NEG4:NGR4" ca="1" si="155">IFERROR(IF(AND(OFFSET(NEG3,0,-1,1,1)=DATE(YEAR(OFFSET(NEG3,0,-1,1,1)),12,31),
                              OFFSET(NEG3,0,-2,1,1)&lt;&gt;DATE(YEAR(OFFSET(NEG3,0,-1,1,1)),12,31)),
                         "+",""),"")</f>
        <v/>
      </c>
      <c r="NEH4" s="408" t="str">
        <f t="shared" ca="1" si="155"/>
        <v/>
      </c>
      <c r="NEI4" s="408" t="str">
        <f t="shared" ca="1" si="155"/>
        <v/>
      </c>
      <c r="NEJ4" s="408" t="str">
        <f t="shared" ca="1" si="155"/>
        <v/>
      </c>
      <c r="NEK4" s="408" t="str">
        <f t="shared" ca="1" si="155"/>
        <v/>
      </c>
      <c r="NEL4" s="408" t="str">
        <f t="shared" ca="1" si="155"/>
        <v/>
      </c>
      <c r="NEM4" s="408" t="str">
        <f t="shared" ca="1" si="155"/>
        <v/>
      </c>
      <c r="NEN4" s="408" t="str">
        <f t="shared" ca="1" si="155"/>
        <v/>
      </c>
      <c r="NEO4" s="408" t="str">
        <f t="shared" ca="1" si="155"/>
        <v/>
      </c>
      <c r="NEP4" s="408" t="str">
        <f t="shared" ca="1" si="155"/>
        <v/>
      </c>
      <c r="NEQ4" s="408" t="str">
        <f t="shared" ca="1" si="155"/>
        <v/>
      </c>
      <c r="NER4" s="408" t="str">
        <f t="shared" ca="1" si="155"/>
        <v/>
      </c>
      <c r="NES4" s="408" t="str">
        <f t="shared" ca="1" si="155"/>
        <v/>
      </c>
      <c r="NET4" s="408" t="str">
        <f t="shared" ca="1" si="155"/>
        <v/>
      </c>
      <c r="NEU4" s="408" t="str">
        <f t="shared" ca="1" si="155"/>
        <v/>
      </c>
      <c r="NEV4" s="408" t="str">
        <f t="shared" ca="1" si="155"/>
        <v/>
      </c>
      <c r="NEW4" s="408" t="str">
        <f t="shared" ca="1" si="155"/>
        <v/>
      </c>
      <c r="NEX4" s="408" t="str">
        <f t="shared" ca="1" si="155"/>
        <v/>
      </c>
      <c r="NEY4" s="408" t="str">
        <f t="shared" ca="1" si="155"/>
        <v/>
      </c>
      <c r="NEZ4" s="408" t="str">
        <f t="shared" ca="1" si="155"/>
        <v/>
      </c>
      <c r="NFA4" s="408" t="str">
        <f t="shared" ca="1" si="155"/>
        <v/>
      </c>
      <c r="NFB4" s="408" t="str">
        <f t="shared" ca="1" si="155"/>
        <v/>
      </c>
      <c r="NFC4" s="408" t="str">
        <f t="shared" ca="1" si="155"/>
        <v/>
      </c>
      <c r="NFD4" s="408" t="str">
        <f t="shared" ca="1" si="155"/>
        <v/>
      </c>
      <c r="NFE4" s="408" t="str">
        <f t="shared" ca="1" si="155"/>
        <v/>
      </c>
      <c r="NFF4" s="408" t="str">
        <f t="shared" ca="1" si="155"/>
        <v/>
      </c>
      <c r="NFG4" s="408" t="str">
        <f t="shared" ca="1" si="155"/>
        <v/>
      </c>
      <c r="NFH4" s="408" t="str">
        <f t="shared" ca="1" si="155"/>
        <v/>
      </c>
      <c r="NFI4" s="408" t="str">
        <f t="shared" ca="1" si="155"/>
        <v/>
      </c>
      <c r="NFJ4" s="408" t="str">
        <f t="shared" ca="1" si="155"/>
        <v/>
      </c>
      <c r="NFK4" s="408" t="str">
        <f t="shared" ca="1" si="155"/>
        <v/>
      </c>
      <c r="NFL4" s="408" t="str">
        <f t="shared" ca="1" si="155"/>
        <v/>
      </c>
      <c r="NFM4" s="408" t="str">
        <f t="shared" ca="1" si="155"/>
        <v/>
      </c>
      <c r="NFN4" s="408" t="str">
        <f t="shared" ca="1" si="155"/>
        <v/>
      </c>
      <c r="NFO4" s="408" t="str">
        <f t="shared" ca="1" si="155"/>
        <v/>
      </c>
      <c r="NFP4" s="408" t="str">
        <f t="shared" ca="1" si="155"/>
        <v/>
      </c>
      <c r="NFQ4" s="408" t="str">
        <f t="shared" ca="1" si="155"/>
        <v/>
      </c>
      <c r="NFR4" s="408" t="str">
        <f t="shared" ca="1" si="155"/>
        <v/>
      </c>
      <c r="NFS4" s="408" t="str">
        <f t="shared" ca="1" si="155"/>
        <v/>
      </c>
      <c r="NFT4" s="408" t="str">
        <f t="shared" ca="1" si="155"/>
        <v/>
      </c>
      <c r="NFU4" s="408" t="str">
        <f t="shared" ca="1" si="155"/>
        <v/>
      </c>
      <c r="NFV4" s="408" t="str">
        <f t="shared" ca="1" si="155"/>
        <v/>
      </c>
      <c r="NFW4" s="408" t="str">
        <f t="shared" ca="1" si="155"/>
        <v/>
      </c>
      <c r="NFX4" s="408" t="str">
        <f t="shared" ca="1" si="155"/>
        <v/>
      </c>
      <c r="NFY4" s="408" t="str">
        <f t="shared" ca="1" si="155"/>
        <v/>
      </c>
      <c r="NFZ4" s="408" t="str">
        <f t="shared" ca="1" si="155"/>
        <v/>
      </c>
      <c r="NGA4" s="408" t="str">
        <f t="shared" ca="1" si="155"/>
        <v/>
      </c>
      <c r="NGB4" s="408" t="str">
        <f t="shared" ca="1" si="155"/>
        <v/>
      </c>
      <c r="NGC4" s="408" t="str">
        <f t="shared" ca="1" si="155"/>
        <v/>
      </c>
      <c r="NGD4" s="408" t="str">
        <f t="shared" ca="1" si="155"/>
        <v/>
      </c>
      <c r="NGE4" s="408" t="str">
        <f t="shared" ca="1" si="155"/>
        <v/>
      </c>
      <c r="NGF4" s="408" t="str">
        <f t="shared" ca="1" si="155"/>
        <v/>
      </c>
      <c r="NGG4" s="408" t="str">
        <f t="shared" ca="1" si="155"/>
        <v/>
      </c>
      <c r="NGH4" s="408" t="str">
        <f t="shared" ca="1" si="155"/>
        <v/>
      </c>
      <c r="NGI4" s="408" t="str">
        <f t="shared" ca="1" si="155"/>
        <v/>
      </c>
      <c r="NGJ4" s="408" t="str">
        <f t="shared" ca="1" si="155"/>
        <v/>
      </c>
      <c r="NGK4" s="408" t="str">
        <f t="shared" ca="1" si="155"/>
        <v/>
      </c>
      <c r="NGL4" s="408" t="str">
        <f t="shared" ca="1" si="155"/>
        <v/>
      </c>
      <c r="NGM4" s="408" t="str">
        <f t="shared" ca="1" si="155"/>
        <v/>
      </c>
      <c r="NGN4" s="408" t="str">
        <f t="shared" ca="1" si="155"/>
        <v/>
      </c>
      <c r="NGO4" s="408" t="str">
        <f t="shared" ca="1" si="155"/>
        <v/>
      </c>
      <c r="NGP4" s="408" t="str">
        <f t="shared" ca="1" si="155"/>
        <v/>
      </c>
      <c r="NGQ4" s="408" t="str">
        <f t="shared" ca="1" si="155"/>
        <v/>
      </c>
      <c r="NGR4" s="408" t="str">
        <f t="shared" ca="1" si="155"/>
        <v/>
      </c>
      <c r="NGS4" s="408" t="str">
        <f t="shared" ref="NGS4:NJD4" ca="1" si="156">IFERROR(IF(AND(OFFSET(NGS3,0,-1,1,1)=DATE(YEAR(OFFSET(NGS3,0,-1,1,1)),12,31),
                              OFFSET(NGS3,0,-2,1,1)&lt;&gt;DATE(YEAR(OFFSET(NGS3,0,-1,1,1)),12,31)),
                         "+",""),"")</f>
        <v/>
      </c>
      <c r="NGT4" s="408" t="str">
        <f t="shared" ca="1" si="156"/>
        <v/>
      </c>
      <c r="NGU4" s="408" t="str">
        <f t="shared" ca="1" si="156"/>
        <v/>
      </c>
      <c r="NGV4" s="408" t="str">
        <f t="shared" ca="1" si="156"/>
        <v/>
      </c>
      <c r="NGW4" s="408" t="str">
        <f t="shared" ca="1" si="156"/>
        <v/>
      </c>
      <c r="NGX4" s="408" t="str">
        <f t="shared" ca="1" si="156"/>
        <v/>
      </c>
      <c r="NGY4" s="408" t="str">
        <f t="shared" ca="1" si="156"/>
        <v/>
      </c>
      <c r="NGZ4" s="408" t="str">
        <f t="shared" ca="1" si="156"/>
        <v/>
      </c>
      <c r="NHA4" s="408" t="str">
        <f t="shared" ca="1" si="156"/>
        <v/>
      </c>
      <c r="NHB4" s="408" t="str">
        <f t="shared" ca="1" si="156"/>
        <v/>
      </c>
      <c r="NHC4" s="408" t="str">
        <f t="shared" ca="1" si="156"/>
        <v/>
      </c>
      <c r="NHD4" s="408" t="str">
        <f t="shared" ca="1" si="156"/>
        <v/>
      </c>
      <c r="NHE4" s="408" t="str">
        <f t="shared" ca="1" si="156"/>
        <v/>
      </c>
      <c r="NHF4" s="408" t="str">
        <f t="shared" ca="1" si="156"/>
        <v/>
      </c>
      <c r="NHG4" s="408" t="str">
        <f t="shared" ca="1" si="156"/>
        <v/>
      </c>
      <c r="NHH4" s="408" t="str">
        <f t="shared" ca="1" si="156"/>
        <v/>
      </c>
      <c r="NHI4" s="408" t="str">
        <f t="shared" ca="1" si="156"/>
        <v/>
      </c>
      <c r="NHJ4" s="408" t="str">
        <f t="shared" ca="1" si="156"/>
        <v/>
      </c>
      <c r="NHK4" s="408" t="str">
        <f t="shared" ca="1" si="156"/>
        <v/>
      </c>
      <c r="NHL4" s="408" t="str">
        <f t="shared" ca="1" si="156"/>
        <v/>
      </c>
      <c r="NHM4" s="408" t="str">
        <f t="shared" ca="1" si="156"/>
        <v/>
      </c>
      <c r="NHN4" s="408" t="str">
        <f t="shared" ca="1" si="156"/>
        <v/>
      </c>
      <c r="NHO4" s="408" t="str">
        <f t="shared" ca="1" si="156"/>
        <v/>
      </c>
      <c r="NHP4" s="408" t="str">
        <f t="shared" ca="1" si="156"/>
        <v/>
      </c>
      <c r="NHQ4" s="408" t="str">
        <f t="shared" ca="1" si="156"/>
        <v/>
      </c>
      <c r="NHR4" s="408" t="str">
        <f t="shared" ca="1" si="156"/>
        <v/>
      </c>
      <c r="NHS4" s="408" t="str">
        <f t="shared" ca="1" si="156"/>
        <v/>
      </c>
      <c r="NHT4" s="408" t="str">
        <f t="shared" ca="1" si="156"/>
        <v/>
      </c>
      <c r="NHU4" s="408" t="str">
        <f t="shared" ca="1" si="156"/>
        <v/>
      </c>
      <c r="NHV4" s="408" t="str">
        <f t="shared" ca="1" si="156"/>
        <v/>
      </c>
      <c r="NHW4" s="408" t="str">
        <f t="shared" ca="1" si="156"/>
        <v/>
      </c>
      <c r="NHX4" s="408" t="str">
        <f t="shared" ca="1" si="156"/>
        <v/>
      </c>
      <c r="NHY4" s="408" t="str">
        <f t="shared" ca="1" si="156"/>
        <v/>
      </c>
      <c r="NHZ4" s="408" t="str">
        <f t="shared" ca="1" si="156"/>
        <v/>
      </c>
      <c r="NIA4" s="408" t="str">
        <f t="shared" ca="1" si="156"/>
        <v/>
      </c>
      <c r="NIB4" s="408" t="str">
        <f t="shared" ca="1" si="156"/>
        <v/>
      </c>
      <c r="NIC4" s="408" t="str">
        <f t="shared" ca="1" si="156"/>
        <v/>
      </c>
      <c r="NID4" s="408" t="str">
        <f t="shared" ca="1" si="156"/>
        <v/>
      </c>
      <c r="NIE4" s="408" t="str">
        <f t="shared" ca="1" si="156"/>
        <v/>
      </c>
      <c r="NIF4" s="408" t="str">
        <f t="shared" ca="1" si="156"/>
        <v/>
      </c>
      <c r="NIG4" s="408" t="str">
        <f t="shared" ca="1" si="156"/>
        <v/>
      </c>
      <c r="NIH4" s="408" t="str">
        <f t="shared" ca="1" si="156"/>
        <v/>
      </c>
      <c r="NII4" s="408" t="str">
        <f t="shared" ca="1" si="156"/>
        <v/>
      </c>
      <c r="NIJ4" s="408" t="str">
        <f t="shared" ca="1" si="156"/>
        <v/>
      </c>
      <c r="NIK4" s="408" t="str">
        <f t="shared" ca="1" si="156"/>
        <v/>
      </c>
      <c r="NIL4" s="408" t="str">
        <f t="shared" ca="1" si="156"/>
        <v/>
      </c>
      <c r="NIM4" s="408" t="str">
        <f t="shared" ca="1" si="156"/>
        <v/>
      </c>
      <c r="NIN4" s="408" t="str">
        <f t="shared" ca="1" si="156"/>
        <v/>
      </c>
      <c r="NIO4" s="408" t="str">
        <f t="shared" ca="1" si="156"/>
        <v/>
      </c>
      <c r="NIP4" s="408" t="str">
        <f t="shared" ca="1" si="156"/>
        <v/>
      </c>
      <c r="NIQ4" s="408" t="str">
        <f t="shared" ca="1" si="156"/>
        <v/>
      </c>
      <c r="NIR4" s="408" t="str">
        <f t="shared" ca="1" si="156"/>
        <v/>
      </c>
      <c r="NIS4" s="408" t="str">
        <f t="shared" ca="1" si="156"/>
        <v/>
      </c>
      <c r="NIT4" s="408" t="str">
        <f t="shared" ca="1" si="156"/>
        <v/>
      </c>
      <c r="NIU4" s="408" t="str">
        <f t="shared" ca="1" si="156"/>
        <v/>
      </c>
      <c r="NIV4" s="408" t="str">
        <f t="shared" ca="1" si="156"/>
        <v/>
      </c>
      <c r="NIW4" s="408" t="str">
        <f t="shared" ca="1" si="156"/>
        <v/>
      </c>
      <c r="NIX4" s="408" t="str">
        <f t="shared" ca="1" si="156"/>
        <v/>
      </c>
      <c r="NIY4" s="408" t="str">
        <f t="shared" ca="1" si="156"/>
        <v/>
      </c>
      <c r="NIZ4" s="408" t="str">
        <f t="shared" ca="1" si="156"/>
        <v/>
      </c>
      <c r="NJA4" s="408" t="str">
        <f t="shared" ca="1" si="156"/>
        <v/>
      </c>
      <c r="NJB4" s="408" t="str">
        <f t="shared" ca="1" si="156"/>
        <v/>
      </c>
      <c r="NJC4" s="408" t="str">
        <f t="shared" ca="1" si="156"/>
        <v/>
      </c>
      <c r="NJD4" s="408" t="str">
        <f t="shared" ca="1" si="156"/>
        <v/>
      </c>
      <c r="NJE4" s="408" t="str">
        <f t="shared" ref="NJE4:NLP4" ca="1" si="157">IFERROR(IF(AND(OFFSET(NJE3,0,-1,1,1)=DATE(YEAR(OFFSET(NJE3,0,-1,1,1)),12,31),
                              OFFSET(NJE3,0,-2,1,1)&lt;&gt;DATE(YEAR(OFFSET(NJE3,0,-1,1,1)),12,31)),
                         "+",""),"")</f>
        <v/>
      </c>
      <c r="NJF4" s="408" t="str">
        <f t="shared" ca="1" si="157"/>
        <v/>
      </c>
      <c r="NJG4" s="408" t="str">
        <f t="shared" ca="1" si="157"/>
        <v/>
      </c>
      <c r="NJH4" s="408" t="str">
        <f t="shared" ca="1" si="157"/>
        <v/>
      </c>
      <c r="NJI4" s="408" t="str">
        <f t="shared" ca="1" si="157"/>
        <v/>
      </c>
      <c r="NJJ4" s="408" t="str">
        <f t="shared" ca="1" si="157"/>
        <v/>
      </c>
      <c r="NJK4" s="408" t="str">
        <f t="shared" ca="1" si="157"/>
        <v/>
      </c>
      <c r="NJL4" s="408" t="str">
        <f t="shared" ca="1" si="157"/>
        <v/>
      </c>
      <c r="NJM4" s="408" t="str">
        <f t="shared" ca="1" si="157"/>
        <v/>
      </c>
      <c r="NJN4" s="408" t="str">
        <f t="shared" ca="1" si="157"/>
        <v/>
      </c>
      <c r="NJO4" s="408" t="str">
        <f t="shared" ca="1" si="157"/>
        <v/>
      </c>
      <c r="NJP4" s="408" t="str">
        <f t="shared" ca="1" si="157"/>
        <v/>
      </c>
      <c r="NJQ4" s="408" t="str">
        <f t="shared" ca="1" si="157"/>
        <v/>
      </c>
      <c r="NJR4" s="408" t="str">
        <f t="shared" ca="1" si="157"/>
        <v/>
      </c>
      <c r="NJS4" s="408" t="str">
        <f t="shared" ca="1" si="157"/>
        <v/>
      </c>
      <c r="NJT4" s="408" t="str">
        <f t="shared" ca="1" si="157"/>
        <v/>
      </c>
      <c r="NJU4" s="408" t="str">
        <f t="shared" ca="1" si="157"/>
        <v/>
      </c>
      <c r="NJV4" s="408" t="str">
        <f t="shared" ca="1" si="157"/>
        <v/>
      </c>
      <c r="NJW4" s="408" t="str">
        <f t="shared" ca="1" si="157"/>
        <v/>
      </c>
      <c r="NJX4" s="408" t="str">
        <f t="shared" ca="1" si="157"/>
        <v/>
      </c>
      <c r="NJY4" s="408" t="str">
        <f t="shared" ca="1" si="157"/>
        <v/>
      </c>
      <c r="NJZ4" s="408" t="str">
        <f t="shared" ca="1" si="157"/>
        <v/>
      </c>
      <c r="NKA4" s="408" t="str">
        <f t="shared" ca="1" si="157"/>
        <v/>
      </c>
      <c r="NKB4" s="408" t="str">
        <f t="shared" ca="1" si="157"/>
        <v/>
      </c>
      <c r="NKC4" s="408" t="str">
        <f t="shared" ca="1" si="157"/>
        <v/>
      </c>
      <c r="NKD4" s="408" t="str">
        <f t="shared" ca="1" si="157"/>
        <v/>
      </c>
      <c r="NKE4" s="408" t="str">
        <f t="shared" ca="1" si="157"/>
        <v/>
      </c>
      <c r="NKF4" s="408" t="str">
        <f t="shared" ca="1" si="157"/>
        <v/>
      </c>
      <c r="NKG4" s="408" t="str">
        <f t="shared" ca="1" si="157"/>
        <v/>
      </c>
      <c r="NKH4" s="408" t="str">
        <f t="shared" ca="1" si="157"/>
        <v/>
      </c>
      <c r="NKI4" s="408" t="str">
        <f t="shared" ca="1" si="157"/>
        <v/>
      </c>
      <c r="NKJ4" s="408" t="str">
        <f t="shared" ca="1" si="157"/>
        <v/>
      </c>
      <c r="NKK4" s="408" t="str">
        <f t="shared" ca="1" si="157"/>
        <v/>
      </c>
      <c r="NKL4" s="408" t="str">
        <f t="shared" ca="1" si="157"/>
        <v/>
      </c>
      <c r="NKM4" s="408" t="str">
        <f t="shared" ca="1" si="157"/>
        <v/>
      </c>
      <c r="NKN4" s="408" t="str">
        <f t="shared" ca="1" si="157"/>
        <v/>
      </c>
      <c r="NKO4" s="408" t="str">
        <f t="shared" ca="1" si="157"/>
        <v/>
      </c>
      <c r="NKP4" s="408" t="str">
        <f t="shared" ca="1" si="157"/>
        <v/>
      </c>
      <c r="NKQ4" s="408" t="str">
        <f t="shared" ca="1" si="157"/>
        <v/>
      </c>
      <c r="NKR4" s="408" t="str">
        <f t="shared" ca="1" si="157"/>
        <v/>
      </c>
      <c r="NKS4" s="408" t="str">
        <f t="shared" ca="1" si="157"/>
        <v/>
      </c>
      <c r="NKT4" s="408" t="str">
        <f t="shared" ca="1" si="157"/>
        <v/>
      </c>
      <c r="NKU4" s="408" t="str">
        <f t="shared" ca="1" si="157"/>
        <v/>
      </c>
      <c r="NKV4" s="408" t="str">
        <f t="shared" ca="1" si="157"/>
        <v/>
      </c>
      <c r="NKW4" s="408" t="str">
        <f t="shared" ca="1" si="157"/>
        <v/>
      </c>
      <c r="NKX4" s="408" t="str">
        <f t="shared" ca="1" si="157"/>
        <v/>
      </c>
      <c r="NKY4" s="408" t="str">
        <f t="shared" ca="1" si="157"/>
        <v/>
      </c>
      <c r="NKZ4" s="408" t="str">
        <f t="shared" ca="1" si="157"/>
        <v/>
      </c>
      <c r="NLA4" s="408" t="str">
        <f t="shared" ca="1" si="157"/>
        <v/>
      </c>
      <c r="NLB4" s="408" t="str">
        <f t="shared" ca="1" si="157"/>
        <v/>
      </c>
      <c r="NLC4" s="408" t="str">
        <f t="shared" ca="1" si="157"/>
        <v/>
      </c>
      <c r="NLD4" s="408" t="str">
        <f t="shared" ca="1" si="157"/>
        <v/>
      </c>
      <c r="NLE4" s="408" t="str">
        <f t="shared" ca="1" si="157"/>
        <v/>
      </c>
      <c r="NLF4" s="408" t="str">
        <f t="shared" ca="1" si="157"/>
        <v/>
      </c>
      <c r="NLG4" s="408" t="str">
        <f t="shared" ca="1" si="157"/>
        <v/>
      </c>
      <c r="NLH4" s="408" t="str">
        <f t="shared" ca="1" si="157"/>
        <v/>
      </c>
      <c r="NLI4" s="408" t="str">
        <f t="shared" ca="1" si="157"/>
        <v/>
      </c>
      <c r="NLJ4" s="408" t="str">
        <f t="shared" ca="1" si="157"/>
        <v/>
      </c>
      <c r="NLK4" s="408" t="str">
        <f t="shared" ca="1" si="157"/>
        <v/>
      </c>
      <c r="NLL4" s="408" t="str">
        <f t="shared" ca="1" si="157"/>
        <v/>
      </c>
      <c r="NLM4" s="408" t="str">
        <f t="shared" ca="1" si="157"/>
        <v/>
      </c>
      <c r="NLN4" s="408" t="str">
        <f t="shared" ca="1" si="157"/>
        <v/>
      </c>
      <c r="NLO4" s="408" t="str">
        <f t="shared" ca="1" si="157"/>
        <v/>
      </c>
      <c r="NLP4" s="408" t="str">
        <f t="shared" ca="1" si="157"/>
        <v/>
      </c>
      <c r="NLQ4" s="408" t="str">
        <f t="shared" ref="NLQ4:NOB4" ca="1" si="158">IFERROR(IF(AND(OFFSET(NLQ3,0,-1,1,1)=DATE(YEAR(OFFSET(NLQ3,0,-1,1,1)),12,31),
                              OFFSET(NLQ3,0,-2,1,1)&lt;&gt;DATE(YEAR(OFFSET(NLQ3,0,-1,1,1)),12,31)),
                         "+",""),"")</f>
        <v/>
      </c>
      <c r="NLR4" s="408" t="str">
        <f t="shared" ca="1" si="158"/>
        <v/>
      </c>
      <c r="NLS4" s="408" t="str">
        <f t="shared" ca="1" si="158"/>
        <v/>
      </c>
      <c r="NLT4" s="408" t="str">
        <f t="shared" ca="1" si="158"/>
        <v/>
      </c>
      <c r="NLU4" s="408" t="str">
        <f t="shared" ca="1" si="158"/>
        <v/>
      </c>
      <c r="NLV4" s="408" t="str">
        <f t="shared" ca="1" si="158"/>
        <v/>
      </c>
      <c r="NLW4" s="408" t="str">
        <f t="shared" ca="1" si="158"/>
        <v/>
      </c>
      <c r="NLX4" s="408" t="str">
        <f t="shared" ca="1" si="158"/>
        <v/>
      </c>
      <c r="NLY4" s="408" t="str">
        <f t="shared" ca="1" si="158"/>
        <v/>
      </c>
      <c r="NLZ4" s="408" t="str">
        <f t="shared" ca="1" si="158"/>
        <v/>
      </c>
      <c r="NMA4" s="408" t="str">
        <f t="shared" ca="1" si="158"/>
        <v/>
      </c>
      <c r="NMB4" s="408" t="str">
        <f t="shared" ca="1" si="158"/>
        <v/>
      </c>
      <c r="NMC4" s="408" t="str">
        <f t="shared" ca="1" si="158"/>
        <v/>
      </c>
      <c r="NMD4" s="408" t="str">
        <f t="shared" ca="1" si="158"/>
        <v/>
      </c>
      <c r="NME4" s="408" t="str">
        <f t="shared" ca="1" si="158"/>
        <v/>
      </c>
      <c r="NMF4" s="408" t="str">
        <f t="shared" ca="1" si="158"/>
        <v/>
      </c>
      <c r="NMG4" s="408" t="str">
        <f t="shared" ca="1" si="158"/>
        <v/>
      </c>
      <c r="NMH4" s="408" t="str">
        <f t="shared" ca="1" si="158"/>
        <v/>
      </c>
      <c r="NMI4" s="408" t="str">
        <f t="shared" ca="1" si="158"/>
        <v/>
      </c>
      <c r="NMJ4" s="408" t="str">
        <f t="shared" ca="1" si="158"/>
        <v/>
      </c>
      <c r="NMK4" s="408" t="str">
        <f t="shared" ca="1" si="158"/>
        <v/>
      </c>
      <c r="NML4" s="408" t="str">
        <f t="shared" ca="1" si="158"/>
        <v/>
      </c>
      <c r="NMM4" s="408" t="str">
        <f t="shared" ca="1" si="158"/>
        <v/>
      </c>
      <c r="NMN4" s="408" t="str">
        <f t="shared" ca="1" si="158"/>
        <v/>
      </c>
      <c r="NMO4" s="408" t="str">
        <f t="shared" ca="1" si="158"/>
        <v/>
      </c>
      <c r="NMP4" s="408" t="str">
        <f t="shared" ca="1" si="158"/>
        <v/>
      </c>
      <c r="NMQ4" s="408" t="str">
        <f t="shared" ca="1" si="158"/>
        <v/>
      </c>
      <c r="NMR4" s="408" t="str">
        <f t="shared" ca="1" si="158"/>
        <v/>
      </c>
      <c r="NMS4" s="408" t="str">
        <f t="shared" ca="1" si="158"/>
        <v/>
      </c>
      <c r="NMT4" s="408" t="str">
        <f t="shared" ca="1" si="158"/>
        <v/>
      </c>
      <c r="NMU4" s="408" t="str">
        <f t="shared" ca="1" si="158"/>
        <v/>
      </c>
      <c r="NMV4" s="408" t="str">
        <f t="shared" ca="1" si="158"/>
        <v/>
      </c>
      <c r="NMW4" s="408" t="str">
        <f t="shared" ca="1" si="158"/>
        <v/>
      </c>
      <c r="NMX4" s="408" t="str">
        <f t="shared" ca="1" si="158"/>
        <v/>
      </c>
      <c r="NMY4" s="408" t="str">
        <f t="shared" ca="1" si="158"/>
        <v/>
      </c>
      <c r="NMZ4" s="408" t="str">
        <f t="shared" ca="1" si="158"/>
        <v/>
      </c>
      <c r="NNA4" s="408" t="str">
        <f t="shared" ca="1" si="158"/>
        <v/>
      </c>
      <c r="NNB4" s="408" t="str">
        <f t="shared" ca="1" si="158"/>
        <v/>
      </c>
      <c r="NNC4" s="408" t="str">
        <f t="shared" ca="1" si="158"/>
        <v/>
      </c>
      <c r="NND4" s="408" t="str">
        <f t="shared" ca="1" si="158"/>
        <v/>
      </c>
      <c r="NNE4" s="408" t="str">
        <f t="shared" ca="1" si="158"/>
        <v/>
      </c>
      <c r="NNF4" s="408" t="str">
        <f t="shared" ca="1" si="158"/>
        <v/>
      </c>
      <c r="NNG4" s="408" t="str">
        <f t="shared" ca="1" si="158"/>
        <v/>
      </c>
      <c r="NNH4" s="408" t="str">
        <f t="shared" ca="1" si="158"/>
        <v/>
      </c>
      <c r="NNI4" s="408" t="str">
        <f t="shared" ca="1" si="158"/>
        <v/>
      </c>
      <c r="NNJ4" s="408" t="str">
        <f t="shared" ca="1" si="158"/>
        <v/>
      </c>
      <c r="NNK4" s="408" t="str">
        <f t="shared" ca="1" si="158"/>
        <v/>
      </c>
      <c r="NNL4" s="408" t="str">
        <f t="shared" ca="1" si="158"/>
        <v/>
      </c>
      <c r="NNM4" s="408" t="str">
        <f t="shared" ca="1" si="158"/>
        <v/>
      </c>
      <c r="NNN4" s="408" t="str">
        <f t="shared" ca="1" si="158"/>
        <v/>
      </c>
      <c r="NNO4" s="408" t="str">
        <f t="shared" ca="1" si="158"/>
        <v/>
      </c>
      <c r="NNP4" s="408" t="str">
        <f t="shared" ca="1" si="158"/>
        <v/>
      </c>
      <c r="NNQ4" s="408" t="str">
        <f t="shared" ca="1" si="158"/>
        <v/>
      </c>
      <c r="NNR4" s="408" t="str">
        <f t="shared" ca="1" si="158"/>
        <v/>
      </c>
      <c r="NNS4" s="408" t="str">
        <f t="shared" ca="1" si="158"/>
        <v/>
      </c>
      <c r="NNT4" s="408" t="str">
        <f t="shared" ca="1" si="158"/>
        <v/>
      </c>
      <c r="NNU4" s="408" t="str">
        <f t="shared" ca="1" si="158"/>
        <v/>
      </c>
      <c r="NNV4" s="408" t="str">
        <f t="shared" ca="1" si="158"/>
        <v/>
      </c>
      <c r="NNW4" s="408" t="str">
        <f t="shared" ca="1" si="158"/>
        <v/>
      </c>
      <c r="NNX4" s="408" t="str">
        <f t="shared" ca="1" si="158"/>
        <v/>
      </c>
      <c r="NNY4" s="408" t="str">
        <f t="shared" ca="1" si="158"/>
        <v/>
      </c>
      <c r="NNZ4" s="408" t="str">
        <f t="shared" ca="1" si="158"/>
        <v/>
      </c>
      <c r="NOA4" s="408" t="str">
        <f t="shared" ca="1" si="158"/>
        <v/>
      </c>
      <c r="NOB4" s="408" t="str">
        <f t="shared" ca="1" si="158"/>
        <v/>
      </c>
      <c r="NOC4" s="408" t="str">
        <f t="shared" ref="NOC4:NQN4" ca="1" si="159">IFERROR(IF(AND(OFFSET(NOC3,0,-1,1,1)=DATE(YEAR(OFFSET(NOC3,0,-1,1,1)),12,31),
                              OFFSET(NOC3,0,-2,1,1)&lt;&gt;DATE(YEAR(OFFSET(NOC3,0,-1,1,1)),12,31)),
                         "+",""),"")</f>
        <v/>
      </c>
      <c r="NOD4" s="408" t="str">
        <f t="shared" ca="1" si="159"/>
        <v/>
      </c>
      <c r="NOE4" s="408" t="str">
        <f t="shared" ca="1" si="159"/>
        <v/>
      </c>
      <c r="NOF4" s="408" t="str">
        <f t="shared" ca="1" si="159"/>
        <v/>
      </c>
      <c r="NOG4" s="408" t="str">
        <f t="shared" ca="1" si="159"/>
        <v/>
      </c>
      <c r="NOH4" s="408" t="str">
        <f t="shared" ca="1" si="159"/>
        <v/>
      </c>
      <c r="NOI4" s="408" t="str">
        <f t="shared" ca="1" si="159"/>
        <v/>
      </c>
      <c r="NOJ4" s="408" t="str">
        <f t="shared" ca="1" si="159"/>
        <v/>
      </c>
      <c r="NOK4" s="408" t="str">
        <f t="shared" ca="1" si="159"/>
        <v/>
      </c>
      <c r="NOL4" s="408" t="str">
        <f t="shared" ca="1" si="159"/>
        <v/>
      </c>
      <c r="NOM4" s="408" t="str">
        <f t="shared" ca="1" si="159"/>
        <v/>
      </c>
      <c r="NON4" s="408" t="str">
        <f t="shared" ca="1" si="159"/>
        <v/>
      </c>
      <c r="NOO4" s="408" t="str">
        <f t="shared" ca="1" si="159"/>
        <v/>
      </c>
      <c r="NOP4" s="408" t="str">
        <f t="shared" ca="1" si="159"/>
        <v/>
      </c>
      <c r="NOQ4" s="408" t="str">
        <f t="shared" ca="1" si="159"/>
        <v/>
      </c>
      <c r="NOR4" s="408" t="str">
        <f t="shared" ca="1" si="159"/>
        <v/>
      </c>
      <c r="NOS4" s="408" t="str">
        <f t="shared" ca="1" si="159"/>
        <v/>
      </c>
      <c r="NOT4" s="408" t="str">
        <f t="shared" ca="1" si="159"/>
        <v/>
      </c>
      <c r="NOU4" s="408" t="str">
        <f t="shared" ca="1" si="159"/>
        <v/>
      </c>
      <c r="NOV4" s="408" t="str">
        <f t="shared" ca="1" si="159"/>
        <v/>
      </c>
      <c r="NOW4" s="408" t="str">
        <f t="shared" ca="1" si="159"/>
        <v/>
      </c>
      <c r="NOX4" s="408" t="str">
        <f t="shared" ca="1" si="159"/>
        <v/>
      </c>
      <c r="NOY4" s="408" t="str">
        <f t="shared" ca="1" si="159"/>
        <v/>
      </c>
      <c r="NOZ4" s="408" t="str">
        <f t="shared" ca="1" si="159"/>
        <v/>
      </c>
      <c r="NPA4" s="408" t="str">
        <f t="shared" ca="1" si="159"/>
        <v/>
      </c>
      <c r="NPB4" s="408" t="str">
        <f t="shared" ca="1" si="159"/>
        <v/>
      </c>
      <c r="NPC4" s="408" t="str">
        <f t="shared" ca="1" si="159"/>
        <v/>
      </c>
      <c r="NPD4" s="408" t="str">
        <f t="shared" ca="1" si="159"/>
        <v/>
      </c>
      <c r="NPE4" s="408" t="str">
        <f t="shared" ca="1" si="159"/>
        <v/>
      </c>
      <c r="NPF4" s="408" t="str">
        <f t="shared" ca="1" si="159"/>
        <v/>
      </c>
      <c r="NPG4" s="408" t="str">
        <f t="shared" ca="1" si="159"/>
        <v/>
      </c>
      <c r="NPH4" s="408" t="str">
        <f t="shared" ca="1" si="159"/>
        <v/>
      </c>
      <c r="NPI4" s="408" t="str">
        <f t="shared" ca="1" si="159"/>
        <v/>
      </c>
      <c r="NPJ4" s="408" t="str">
        <f t="shared" ca="1" si="159"/>
        <v/>
      </c>
      <c r="NPK4" s="408" t="str">
        <f t="shared" ca="1" si="159"/>
        <v/>
      </c>
      <c r="NPL4" s="408" t="str">
        <f t="shared" ca="1" si="159"/>
        <v/>
      </c>
      <c r="NPM4" s="408" t="str">
        <f t="shared" ca="1" si="159"/>
        <v/>
      </c>
      <c r="NPN4" s="408" t="str">
        <f t="shared" ca="1" si="159"/>
        <v/>
      </c>
      <c r="NPO4" s="408" t="str">
        <f t="shared" ca="1" si="159"/>
        <v/>
      </c>
      <c r="NPP4" s="408" t="str">
        <f t="shared" ca="1" si="159"/>
        <v/>
      </c>
      <c r="NPQ4" s="408" t="str">
        <f t="shared" ca="1" si="159"/>
        <v/>
      </c>
      <c r="NPR4" s="408" t="str">
        <f t="shared" ca="1" si="159"/>
        <v/>
      </c>
      <c r="NPS4" s="408" t="str">
        <f t="shared" ca="1" si="159"/>
        <v/>
      </c>
      <c r="NPT4" s="408" t="str">
        <f t="shared" ca="1" si="159"/>
        <v/>
      </c>
      <c r="NPU4" s="408" t="str">
        <f t="shared" ca="1" si="159"/>
        <v/>
      </c>
      <c r="NPV4" s="408" t="str">
        <f t="shared" ca="1" si="159"/>
        <v/>
      </c>
      <c r="NPW4" s="408" t="str">
        <f t="shared" ca="1" si="159"/>
        <v/>
      </c>
      <c r="NPX4" s="408" t="str">
        <f t="shared" ca="1" si="159"/>
        <v/>
      </c>
      <c r="NPY4" s="408" t="str">
        <f t="shared" ca="1" si="159"/>
        <v/>
      </c>
      <c r="NPZ4" s="408" t="str">
        <f t="shared" ca="1" si="159"/>
        <v/>
      </c>
      <c r="NQA4" s="408" t="str">
        <f t="shared" ca="1" si="159"/>
        <v/>
      </c>
      <c r="NQB4" s="408" t="str">
        <f t="shared" ca="1" si="159"/>
        <v/>
      </c>
      <c r="NQC4" s="408" t="str">
        <f t="shared" ca="1" si="159"/>
        <v/>
      </c>
      <c r="NQD4" s="408" t="str">
        <f t="shared" ca="1" si="159"/>
        <v/>
      </c>
      <c r="NQE4" s="408" t="str">
        <f t="shared" ca="1" si="159"/>
        <v/>
      </c>
      <c r="NQF4" s="408" t="str">
        <f t="shared" ca="1" si="159"/>
        <v/>
      </c>
      <c r="NQG4" s="408" t="str">
        <f t="shared" ca="1" si="159"/>
        <v/>
      </c>
      <c r="NQH4" s="408" t="str">
        <f t="shared" ca="1" si="159"/>
        <v/>
      </c>
      <c r="NQI4" s="408" t="str">
        <f t="shared" ca="1" si="159"/>
        <v/>
      </c>
      <c r="NQJ4" s="408" t="str">
        <f t="shared" ca="1" si="159"/>
        <v/>
      </c>
      <c r="NQK4" s="408" t="str">
        <f t="shared" ca="1" si="159"/>
        <v/>
      </c>
      <c r="NQL4" s="408" t="str">
        <f t="shared" ca="1" si="159"/>
        <v/>
      </c>
      <c r="NQM4" s="408" t="str">
        <f t="shared" ca="1" si="159"/>
        <v/>
      </c>
      <c r="NQN4" s="408" t="str">
        <f t="shared" ca="1" si="159"/>
        <v/>
      </c>
      <c r="NQO4" s="408" t="str">
        <f t="shared" ref="NQO4:NSZ4" ca="1" si="160">IFERROR(IF(AND(OFFSET(NQO3,0,-1,1,1)=DATE(YEAR(OFFSET(NQO3,0,-1,1,1)),12,31),
                              OFFSET(NQO3,0,-2,1,1)&lt;&gt;DATE(YEAR(OFFSET(NQO3,0,-1,1,1)),12,31)),
                         "+",""),"")</f>
        <v/>
      </c>
      <c r="NQP4" s="408" t="str">
        <f t="shared" ca="1" si="160"/>
        <v/>
      </c>
      <c r="NQQ4" s="408" t="str">
        <f t="shared" ca="1" si="160"/>
        <v/>
      </c>
      <c r="NQR4" s="408" t="str">
        <f t="shared" ca="1" si="160"/>
        <v/>
      </c>
      <c r="NQS4" s="408" t="str">
        <f t="shared" ca="1" si="160"/>
        <v/>
      </c>
      <c r="NQT4" s="408" t="str">
        <f t="shared" ca="1" si="160"/>
        <v/>
      </c>
      <c r="NQU4" s="408" t="str">
        <f t="shared" ca="1" si="160"/>
        <v/>
      </c>
      <c r="NQV4" s="408" t="str">
        <f t="shared" ca="1" si="160"/>
        <v/>
      </c>
      <c r="NQW4" s="408" t="str">
        <f t="shared" ca="1" si="160"/>
        <v/>
      </c>
      <c r="NQX4" s="408" t="str">
        <f t="shared" ca="1" si="160"/>
        <v/>
      </c>
      <c r="NQY4" s="408" t="str">
        <f t="shared" ca="1" si="160"/>
        <v/>
      </c>
      <c r="NQZ4" s="408" t="str">
        <f t="shared" ca="1" si="160"/>
        <v/>
      </c>
      <c r="NRA4" s="408" t="str">
        <f t="shared" ca="1" si="160"/>
        <v/>
      </c>
      <c r="NRB4" s="408" t="str">
        <f t="shared" ca="1" si="160"/>
        <v/>
      </c>
      <c r="NRC4" s="408" t="str">
        <f t="shared" ca="1" si="160"/>
        <v/>
      </c>
      <c r="NRD4" s="408" t="str">
        <f t="shared" ca="1" si="160"/>
        <v/>
      </c>
      <c r="NRE4" s="408" t="str">
        <f t="shared" ca="1" si="160"/>
        <v/>
      </c>
      <c r="NRF4" s="408" t="str">
        <f t="shared" ca="1" si="160"/>
        <v/>
      </c>
      <c r="NRG4" s="408" t="str">
        <f t="shared" ca="1" si="160"/>
        <v/>
      </c>
      <c r="NRH4" s="408" t="str">
        <f t="shared" ca="1" si="160"/>
        <v/>
      </c>
      <c r="NRI4" s="408" t="str">
        <f t="shared" ca="1" si="160"/>
        <v/>
      </c>
      <c r="NRJ4" s="408" t="str">
        <f t="shared" ca="1" si="160"/>
        <v/>
      </c>
      <c r="NRK4" s="408" t="str">
        <f t="shared" ca="1" si="160"/>
        <v/>
      </c>
      <c r="NRL4" s="408" t="str">
        <f t="shared" ca="1" si="160"/>
        <v/>
      </c>
      <c r="NRM4" s="408" t="str">
        <f t="shared" ca="1" si="160"/>
        <v/>
      </c>
      <c r="NRN4" s="408" t="str">
        <f t="shared" ca="1" si="160"/>
        <v/>
      </c>
      <c r="NRO4" s="408" t="str">
        <f t="shared" ca="1" si="160"/>
        <v/>
      </c>
      <c r="NRP4" s="408" t="str">
        <f t="shared" ca="1" si="160"/>
        <v/>
      </c>
      <c r="NRQ4" s="408" t="str">
        <f t="shared" ca="1" si="160"/>
        <v/>
      </c>
      <c r="NRR4" s="408" t="str">
        <f t="shared" ca="1" si="160"/>
        <v/>
      </c>
      <c r="NRS4" s="408" t="str">
        <f t="shared" ca="1" si="160"/>
        <v/>
      </c>
      <c r="NRT4" s="408" t="str">
        <f t="shared" ca="1" si="160"/>
        <v/>
      </c>
      <c r="NRU4" s="408" t="str">
        <f t="shared" ca="1" si="160"/>
        <v/>
      </c>
      <c r="NRV4" s="408" t="str">
        <f t="shared" ca="1" si="160"/>
        <v/>
      </c>
      <c r="NRW4" s="408" t="str">
        <f t="shared" ca="1" si="160"/>
        <v/>
      </c>
      <c r="NRX4" s="408" t="str">
        <f t="shared" ca="1" si="160"/>
        <v/>
      </c>
      <c r="NRY4" s="408" t="str">
        <f t="shared" ca="1" si="160"/>
        <v/>
      </c>
      <c r="NRZ4" s="408" t="str">
        <f t="shared" ca="1" si="160"/>
        <v/>
      </c>
      <c r="NSA4" s="408" t="str">
        <f t="shared" ca="1" si="160"/>
        <v/>
      </c>
      <c r="NSB4" s="408" t="str">
        <f t="shared" ca="1" si="160"/>
        <v/>
      </c>
      <c r="NSC4" s="408" t="str">
        <f t="shared" ca="1" si="160"/>
        <v/>
      </c>
      <c r="NSD4" s="408" t="str">
        <f t="shared" ca="1" si="160"/>
        <v/>
      </c>
      <c r="NSE4" s="408" t="str">
        <f t="shared" ca="1" si="160"/>
        <v/>
      </c>
      <c r="NSF4" s="408" t="str">
        <f t="shared" ca="1" si="160"/>
        <v/>
      </c>
      <c r="NSG4" s="408" t="str">
        <f t="shared" ca="1" si="160"/>
        <v/>
      </c>
      <c r="NSH4" s="408" t="str">
        <f t="shared" ca="1" si="160"/>
        <v/>
      </c>
      <c r="NSI4" s="408" t="str">
        <f t="shared" ca="1" si="160"/>
        <v/>
      </c>
      <c r="NSJ4" s="408" t="str">
        <f t="shared" ca="1" si="160"/>
        <v/>
      </c>
      <c r="NSK4" s="408" t="str">
        <f t="shared" ca="1" si="160"/>
        <v/>
      </c>
      <c r="NSL4" s="408" t="str">
        <f t="shared" ca="1" si="160"/>
        <v/>
      </c>
      <c r="NSM4" s="408" t="str">
        <f t="shared" ca="1" si="160"/>
        <v/>
      </c>
      <c r="NSN4" s="408" t="str">
        <f t="shared" ca="1" si="160"/>
        <v/>
      </c>
      <c r="NSO4" s="408" t="str">
        <f t="shared" ca="1" si="160"/>
        <v/>
      </c>
      <c r="NSP4" s="408" t="str">
        <f t="shared" ca="1" si="160"/>
        <v/>
      </c>
      <c r="NSQ4" s="408" t="str">
        <f t="shared" ca="1" si="160"/>
        <v/>
      </c>
      <c r="NSR4" s="408" t="str">
        <f t="shared" ca="1" si="160"/>
        <v/>
      </c>
      <c r="NSS4" s="408" t="str">
        <f t="shared" ca="1" si="160"/>
        <v/>
      </c>
      <c r="NST4" s="408" t="str">
        <f t="shared" ca="1" si="160"/>
        <v/>
      </c>
      <c r="NSU4" s="408" t="str">
        <f t="shared" ca="1" si="160"/>
        <v/>
      </c>
      <c r="NSV4" s="408" t="str">
        <f t="shared" ca="1" si="160"/>
        <v/>
      </c>
      <c r="NSW4" s="408" t="str">
        <f t="shared" ca="1" si="160"/>
        <v/>
      </c>
      <c r="NSX4" s="408" t="str">
        <f t="shared" ca="1" si="160"/>
        <v/>
      </c>
      <c r="NSY4" s="408" t="str">
        <f t="shared" ca="1" si="160"/>
        <v/>
      </c>
      <c r="NSZ4" s="408" t="str">
        <f t="shared" ca="1" si="160"/>
        <v/>
      </c>
      <c r="NTA4" s="408" t="str">
        <f t="shared" ref="NTA4:NVL4" ca="1" si="161">IFERROR(IF(AND(OFFSET(NTA3,0,-1,1,1)=DATE(YEAR(OFFSET(NTA3,0,-1,1,1)),12,31),
                              OFFSET(NTA3,0,-2,1,1)&lt;&gt;DATE(YEAR(OFFSET(NTA3,0,-1,1,1)),12,31)),
                         "+",""),"")</f>
        <v/>
      </c>
      <c r="NTB4" s="408" t="str">
        <f t="shared" ca="1" si="161"/>
        <v/>
      </c>
      <c r="NTC4" s="408" t="str">
        <f t="shared" ca="1" si="161"/>
        <v/>
      </c>
      <c r="NTD4" s="408" t="str">
        <f t="shared" ca="1" si="161"/>
        <v/>
      </c>
      <c r="NTE4" s="408" t="str">
        <f t="shared" ca="1" si="161"/>
        <v/>
      </c>
      <c r="NTF4" s="408" t="str">
        <f t="shared" ca="1" si="161"/>
        <v/>
      </c>
      <c r="NTG4" s="408" t="str">
        <f t="shared" ca="1" si="161"/>
        <v/>
      </c>
      <c r="NTH4" s="408" t="str">
        <f t="shared" ca="1" si="161"/>
        <v/>
      </c>
      <c r="NTI4" s="408" t="str">
        <f t="shared" ca="1" si="161"/>
        <v/>
      </c>
      <c r="NTJ4" s="408" t="str">
        <f t="shared" ca="1" si="161"/>
        <v/>
      </c>
      <c r="NTK4" s="408" t="str">
        <f t="shared" ca="1" si="161"/>
        <v/>
      </c>
      <c r="NTL4" s="408" t="str">
        <f t="shared" ca="1" si="161"/>
        <v/>
      </c>
      <c r="NTM4" s="408" t="str">
        <f t="shared" ca="1" si="161"/>
        <v/>
      </c>
      <c r="NTN4" s="408" t="str">
        <f t="shared" ca="1" si="161"/>
        <v/>
      </c>
      <c r="NTO4" s="408" t="str">
        <f t="shared" ca="1" si="161"/>
        <v/>
      </c>
      <c r="NTP4" s="408" t="str">
        <f t="shared" ca="1" si="161"/>
        <v/>
      </c>
      <c r="NTQ4" s="408" t="str">
        <f t="shared" ca="1" si="161"/>
        <v/>
      </c>
      <c r="NTR4" s="408" t="str">
        <f t="shared" ca="1" si="161"/>
        <v/>
      </c>
      <c r="NTS4" s="408" t="str">
        <f t="shared" ca="1" si="161"/>
        <v/>
      </c>
      <c r="NTT4" s="408" t="str">
        <f t="shared" ca="1" si="161"/>
        <v/>
      </c>
      <c r="NTU4" s="408" t="str">
        <f t="shared" ca="1" si="161"/>
        <v/>
      </c>
      <c r="NTV4" s="408" t="str">
        <f t="shared" ca="1" si="161"/>
        <v/>
      </c>
      <c r="NTW4" s="408" t="str">
        <f t="shared" ca="1" si="161"/>
        <v/>
      </c>
      <c r="NTX4" s="408" t="str">
        <f t="shared" ca="1" si="161"/>
        <v/>
      </c>
      <c r="NTY4" s="408" t="str">
        <f t="shared" ca="1" si="161"/>
        <v/>
      </c>
      <c r="NTZ4" s="408" t="str">
        <f t="shared" ca="1" si="161"/>
        <v/>
      </c>
      <c r="NUA4" s="408" t="str">
        <f t="shared" ca="1" si="161"/>
        <v/>
      </c>
      <c r="NUB4" s="408" t="str">
        <f t="shared" ca="1" si="161"/>
        <v/>
      </c>
      <c r="NUC4" s="408" t="str">
        <f t="shared" ca="1" si="161"/>
        <v/>
      </c>
      <c r="NUD4" s="408" t="str">
        <f t="shared" ca="1" si="161"/>
        <v/>
      </c>
      <c r="NUE4" s="408" t="str">
        <f t="shared" ca="1" si="161"/>
        <v/>
      </c>
      <c r="NUF4" s="408" t="str">
        <f t="shared" ca="1" si="161"/>
        <v/>
      </c>
      <c r="NUG4" s="408" t="str">
        <f t="shared" ca="1" si="161"/>
        <v/>
      </c>
      <c r="NUH4" s="408" t="str">
        <f t="shared" ca="1" si="161"/>
        <v/>
      </c>
      <c r="NUI4" s="408" t="str">
        <f t="shared" ca="1" si="161"/>
        <v/>
      </c>
      <c r="NUJ4" s="408" t="str">
        <f t="shared" ca="1" si="161"/>
        <v/>
      </c>
      <c r="NUK4" s="408" t="str">
        <f t="shared" ca="1" si="161"/>
        <v/>
      </c>
      <c r="NUL4" s="408" t="str">
        <f t="shared" ca="1" si="161"/>
        <v/>
      </c>
      <c r="NUM4" s="408" t="str">
        <f t="shared" ca="1" si="161"/>
        <v/>
      </c>
      <c r="NUN4" s="408" t="str">
        <f t="shared" ca="1" si="161"/>
        <v/>
      </c>
      <c r="NUO4" s="408" t="str">
        <f t="shared" ca="1" si="161"/>
        <v/>
      </c>
      <c r="NUP4" s="408" t="str">
        <f t="shared" ca="1" si="161"/>
        <v/>
      </c>
      <c r="NUQ4" s="408" t="str">
        <f t="shared" ca="1" si="161"/>
        <v/>
      </c>
      <c r="NUR4" s="408" t="str">
        <f t="shared" ca="1" si="161"/>
        <v/>
      </c>
      <c r="NUS4" s="408" t="str">
        <f t="shared" ca="1" si="161"/>
        <v/>
      </c>
      <c r="NUT4" s="408" t="str">
        <f t="shared" ca="1" si="161"/>
        <v/>
      </c>
      <c r="NUU4" s="408" t="str">
        <f t="shared" ca="1" si="161"/>
        <v/>
      </c>
      <c r="NUV4" s="408" t="str">
        <f t="shared" ca="1" si="161"/>
        <v/>
      </c>
      <c r="NUW4" s="408" t="str">
        <f t="shared" ca="1" si="161"/>
        <v/>
      </c>
      <c r="NUX4" s="408" t="str">
        <f t="shared" ca="1" si="161"/>
        <v/>
      </c>
      <c r="NUY4" s="408" t="str">
        <f t="shared" ca="1" si="161"/>
        <v/>
      </c>
      <c r="NUZ4" s="408" t="str">
        <f t="shared" ca="1" si="161"/>
        <v/>
      </c>
      <c r="NVA4" s="408" t="str">
        <f t="shared" ca="1" si="161"/>
        <v/>
      </c>
      <c r="NVB4" s="408" t="str">
        <f t="shared" ca="1" si="161"/>
        <v/>
      </c>
      <c r="NVC4" s="408" t="str">
        <f t="shared" ca="1" si="161"/>
        <v/>
      </c>
      <c r="NVD4" s="408" t="str">
        <f t="shared" ca="1" si="161"/>
        <v/>
      </c>
      <c r="NVE4" s="408" t="str">
        <f t="shared" ca="1" si="161"/>
        <v/>
      </c>
      <c r="NVF4" s="408" t="str">
        <f t="shared" ca="1" si="161"/>
        <v/>
      </c>
      <c r="NVG4" s="408" t="str">
        <f t="shared" ca="1" si="161"/>
        <v/>
      </c>
      <c r="NVH4" s="408" t="str">
        <f t="shared" ca="1" si="161"/>
        <v/>
      </c>
      <c r="NVI4" s="408" t="str">
        <f t="shared" ca="1" si="161"/>
        <v/>
      </c>
      <c r="NVJ4" s="408" t="str">
        <f t="shared" ca="1" si="161"/>
        <v/>
      </c>
      <c r="NVK4" s="408" t="str">
        <f t="shared" ca="1" si="161"/>
        <v/>
      </c>
      <c r="NVL4" s="408" t="str">
        <f t="shared" ca="1" si="161"/>
        <v/>
      </c>
      <c r="NVM4" s="408" t="str">
        <f t="shared" ref="NVM4:NXX4" ca="1" si="162">IFERROR(IF(AND(OFFSET(NVM3,0,-1,1,1)=DATE(YEAR(OFFSET(NVM3,0,-1,1,1)),12,31),
                              OFFSET(NVM3,0,-2,1,1)&lt;&gt;DATE(YEAR(OFFSET(NVM3,0,-1,1,1)),12,31)),
                         "+",""),"")</f>
        <v/>
      </c>
      <c r="NVN4" s="408" t="str">
        <f t="shared" ca="1" si="162"/>
        <v/>
      </c>
      <c r="NVO4" s="408" t="str">
        <f t="shared" ca="1" si="162"/>
        <v/>
      </c>
      <c r="NVP4" s="408" t="str">
        <f t="shared" ca="1" si="162"/>
        <v/>
      </c>
      <c r="NVQ4" s="408" t="str">
        <f t="shared" ca="1" si="162"/>
        <v/>
      </c>
      <c r="NVR4" s="408" t="str">
        <f t="shared" ca="1" si="162"/>
        <v/>
      </c>
      <c r="NVS4" s="408" t="str">
        <f t="shared" ca="1" si="162"/>
        <v/>
      </c>
      <c r="NVT4" s="408" t="str">
        <f t="shared" ca="1" si="162"/>
        <v/>
      </c>
      <c r="NVU4" s="408" t="str">
        <f t="shared" ca="1" si="162"/>
        <v/>
      </c>
      <c r="NVV4" s="408" t="str">
        <f t="shared" ca="1" si="162"/>
        <v/>
      </c>
      <c r="NVW4" s="408" t="str">
        <f t="shared" ca="1" si="162"/>
        <v/>
      </c>
      <c r="NVX4" s="408" t="str">
        <f t="shared" ca="1" si="162"/>
        <v/>
      </c>
      <c r="NVY4" s="408" t="str">
        <f t="shared" ca="1" si="162"/>
        <v/>
      </c>
      <c r="NVZ4" s="408" t="str">
        <f t="shared" ca="1" si="162"/>
        <v/>
      </c>
      <c r="NWA4" s="408" t="str">
        <f t="shared" ca="1" si="162"/>
        <v/>
      </c>
      <c r="NWB4" s="408" t="str">
        <f t="shared" ca="1" si="162"/>
        <v/>
      </c>
      <c r="NWC4" s="408" t="str">
        <f t="shared" ca="1" si="162"/>
        <v/>
      </c>
      <c r="NWD4" s="408" t="str">
        <f t="shared" ca="1" si="162"/>
        <v/>
      </c>
      <c r="NWE4" s="408" t="str">
        <f t="shared" ca="1" si="162"/>
        <v/>
      </c>
      <c r="NWF4" s="408" t="str">
        <f t="shared" ca="1" si="162"/>
        <v/>
      </c>
      <c r="NWG4" s="408" t="str">
        <f t="shared" ca="1" si="162"/>
        <v/>
      </c>
      <c r="NWH4" s="408" t="str">
        <f t="shared" ca="1" si="162"/>
        <v/>
      </c>
      <c r="NWI4" s="408" t="str">
        <f t="shared" ca="1" si="162"/>
        <v/>
      </c>
      <c r="NWJ4" s="408" t="str">
        <f t="shared" ca="1" si="162"/>
        <v/>
      </c>
      <c r="NWK4" s="408" t="str">
        <f t="shared" ca="1" si="162"/>
        <v/>
      </c>
      <c r="NWL4" s="408" t="str">
        <f t="shared" ca="1" si="162"/>
        <v/>
      </c>
      <c r="NWM4" s="408" t="str">
        <f t="shared" ca="1" si="162"/>
        <v/>
      </c>
      <c r="NWN4" s="408" t="str">
        <f t="shared" ca="1" si="162"/>
        <v/>
      </c>
      <c r="NWO4" s="408" t="str">
        <f t="shared" ca="1" si="162"/>
        <v/>
      </c>
      <c r="NWP4" s="408" t="str">
        <f t="shared" ca="1" si="162"/>
        <v/>
      </c>
      <c r="NWQ4" s="408" t="str">
        <f t="shared" ca="1" si="162"/>
        <v/>
      </c>
      <c r="NWR4" s="408" t="str">
        <f t="shared" ca="1" si="162"/>
        <v/>
      </c>
      <c r="NWS4" s="408" t="str">
        <f t="shared" ca="1" si="162"/>
        <v/>
      </c>
      <c r="NWT4" s="408" t="str">
        <f t="shared" ca="1" si="162"/>
        <v/>
      </c>
      <c r="NWU4" s="408" t="str">
        <f t="shared" ca="1" si="162"/>
        <v/>
      </c>
      <c r="NWV4" s="408" t="str">
        <f t="shared" ca="1" si="162"/>
        <v/>
      </c>
      <c r="NWW4" s="408" t="str">
        <f t="shared" ca="1" si="162"/>
        <v/>
      </c>
      <c r="NWX4" s="408" t="str">
        <f t="shared" ca="1" si="162"/>
        <v/>
      </c>
      <c r="NWY4" s="408" t="str">
        <f t="shared" ca="1" si="162"/>
        <v/>
      </c>
      <c r="NWZ4" s="408" t="str">
        <f t="shared" ca="1" si="162"/>
        <v/>
      </c>
      <c r="NXA4" s="408" t="str">
        <f t="shared" ca="1" si="162"/>
        <v/>
      </c>
      <c r="NXB4" s="408" t="str">
        <f t="shared" ca="1" si="162"/>
        <v/>
      </c>
      <c r="NXC4" s="408" t="str">
        <f t="shared" ca="1" si="162"/>
        <v/>
      </c>
      <c r="NXD4" s="408" t="str">
        <f t="shared" ca="1" si="162"/>
        <v/>
      </c>
      <c r="NXE4" s="408" t="str">
        <f t="shared" ca="1" si="162"/>
        <v/>
      </c>
      <c r="NXF4" s="408" t="str">
        <f t="shared" ca="1" si="162"/>
        <v/>
      </c>
      <c r="NXG4" s="408" t="str">
        <f t="shared" ca="1" si="162"/>
        <v/>
      </c>
      <c r="NXH4" s="408" t="str">
        <f t="shared" ca="1" si="162"/>
        <v/>
      </c>
      <c r="NXI4" s="408" t="str">
        <f t="shared" ca="1" si="162"/>
        <v/>
      </c>
      <c r="NXJ4" s="408" t="str">
        <f t="shared" ca="1" si="162"/>
        <v/>
      </c>
      <c r="NXK4" s="408" t="str">
        <f t="shared" ca="1" si="162"/>
        <v/>
      </c>
      <c r="NXL4" s="408" t="str">
        <f t="shared" ca="1" si="162"/>
        <v/>
      </c>
      <c r="NXM4" s="408" t="str">
        <f t="shared" ca="1" si="162"/>
        <v/>
      </c>
      <c r="NXN4" s="408" t="str">
        <f t="shared" ca="1" si="162"/>
        <v/>
      </c>
      <c r="NXO4" s="408" t="str">
        <f t="shared" ca="1" si="162"/>
        <v/>
      </c>
      <c r="NXP4" s="408" t="str">
        <f t="shared" ca="1" si="162"/>
        <v/>
      </c>
      <c r="NXQ4" s="408" t="str">
        <f t="shared" ca="1" si="162"/>
        <v/>
      </c>
      <c r="NXR4" s="408" t="str">
        <f t="shared" ca="1" si="162"/>
        <v/>
      </c>
      <c r="NXS4" s="408" t="str">
        <f t="shared" ca="1" si="162"/>
        <v/>
      </c>
      <c r="NXT4" s="408" t="str">
        <f t="shared" ca="1" si="162"/>
        <v/>
      </c>
      <c r="NXU4" s="408" t="str">
        <f t="shared" ca="1" si="162"/>
        <v/>
      </c>
      <c r="NXV4" s="408" t="str">
        <f t="shared" ca="1" si="162"/>
        <v/>
      </c>
      <c r="NXW4" s="408" t="str">
        <f t="shared" ca="1" si="162"/>
        <v/>
      </c>
      <c r="NXX4" s="408" t="str">
        <f t="shared" ca="1" si="162"/>
        <v/>
      </c>
      <c r="NXY4" s="408" t="str">
        <f t="shared" ref="NXY4:OAJ4" ca="1" si="163">IFERROR(IF(AND(OFFSET(NXY3,0,-1,1,1)=DATE(YEAR(OFFSET(NXY3,0,-1,1,1)),12,31),
                              OFFSET(NXY3,0,-2,1,1)&lt;&gt;DATE(YEAR(OFFSET(NXY3,0,-1,1,1)),12,31)),
                         "+",""),"")</f>
        <v/>
      </c>
      <c r="NXZ4" s="408" t="str">
        <f t="shared" ca="1" si="163"/>
        <v/>
      </c>
      <c r="NYA4" s="408" t="str">
        <f t="shared" ca="1" si="163"/>
        <v/>
      </c>
      <c r="NYB4" s="408" t="str">
        <f t="shared" ca="1" si="163"/>
        <v/>
      </c>
      <c r="NYC4" s="408" t="str">
        <f t="shared" ca="1" si="163"/>
        <v/>
      </c>
      <c r="NYD4" s="408" t="str">
        <f t="shared" ca="1" si="163"/>
        <v/>
      </c>
      <c r="NYE4" s="408" t="str">
        <f t="shared" ca="1" si="163"/>
        <v/>
      </c>
      <c r="NYF4" s="408" t="str">
        <f t="shared" ca="1" si="163"/>
        <v/>
      </c>
      <c r="NYG4" s="408" t="str">
        <f t="shared" ca="1" si="163"/>
        <v/>
      </c>
      <c r="NYH4" s="408" t="str">
        <f t="shared" ca="1" si="163"/>
        <v/>
      </c>
      <c r="NYI4" s="408" t="str">
        <f t="shared" ca="1" si="163"/>
        <v/>
      </c>
      <c r="NYJ4" s="408" t="str">
        <f t="shared" ca="1" si="163"/>
        <v/>
      </c>
      <c r="NYK4" s="408" t="str">
        <f t="shared" ca="1" si="163"/>
        <v/>
      </c>
      <c r="NYL4" s="408" t="str">
        <f t="shared" ca="1" si="163"/>
        <v/>
      </c>
      <c r="NYM4" s="408" t="str">
        <f t="shared" ca="1" si="163"/>
        <v/>
      </c>
      <c r="NYN4" s="408" t="str">
        <f t="shared" ca="1" si="163"/>
        <v/>
      </c>
      <c r="NYO4" s="408" t="str">
        <f t="shared" ca="1" si="163"/>
        <v/>
      </c>
      <c r="NYP4" s="408" t="str">
        <f t="shared" ca="1" si="163"/>
        <v/>
      </c>
      <c r="NYQ4" s="408" t="str">
        <f t="shared" ca="1" si="163"/>
        <v/>
      </c>
      <c r="NYR4" s="408" t="str">
        <f t="shared" ca="1" si="163"/>
        <v/>
      </c>
      <c r="NYS4" s="408" t="str">
        <f t="shared" ca="1" si="163"/>
        <v/>
      </c>
      <c r="NYT4" s="408" t="str">
        <f t="shared" ca="1" si="163"/>
        <v/>
      </c>
      <c r="NYU4" s="408" t="str">
        <f t="shared" ca="1" si="163"/>
        <v/>
      </c>
      <c r="NYV4" s="408" t="str">
        <f t="shared" ca="1" si="163"/>
        <v/>
      </c>
      <c r="NYW4" s="408" t="str">
        <f t="shared" ca="1" si="163"/>
        <v/>
      </c>
      <c r="NYX4" s="408" t="str">
        <f t="shared" ca="1" si="163"/>
        <v/>
      </c>
      <c r="NYY4" s="408" t="str">
        <f t="shared" ca="1" si="163"/>
        <v/>
      </c>
      <c r="NYZ4" s="408" t="str">
        <f t="shared" ca="1" si="163"/>
        <v/>
      </c>
      <c r="NZA4" s="408" t="str">
        <f t="shared" ca="1" si="163"/>
        <v/>
      </c>
      <c r="NZB4" s="408" t="str">
        <f t="shared" ca="1" si="163"/>
        <v/>
      </c>
      <c r="NZC4" s="408" t="str">
        <f t="shared" ca="1" si="163"/>
        <v/>
      </c>
      <c r="NZD4" s="408" t="str">
        <f t="shared" ca="1" si="163"/>
        <v/>
      </c>
      <c r="NZE4" s="408" t="str">
        <f t="shared" ca="1" si="163"/>
        <v/>
      </c>
      <c r="NZF4" s="408" t="str">
        <f t="shared" ca="1" si="163"/>
        <v/>
      </c>
      <c r="NZG4" s="408" t="str">
        <f t="shared" ca="1" si="163"/>
        <v/>
      </c>
      <c r="NZH4" s="408" t="str">
        <f t="shared" ca="1" si="163"/>
        <v/>
      </c>
      <c r="NZI4" s="408" t="str">
        <f t="shared" ca="1" si="163"/>
        <v/>
      </c>
      <c r="NZJ4" s="408" t="str">
        <f t="shared" ca="1" si="163"/>
        <v/>
      </c>
      <c r="NZK4" s="408" t="str">
        <f t="shared" ca="1" si="163"/>
        <v/>
      </c>
      <c r="NZL4" s="408" t="str">
        <f t="shared" ca="1" si="163"/>
        <v/>
      </c>
      <c r="NZM4" s="408" t="str">
        <f t="shared" ca="1" si="163"/>
        <v/>
      </c>
      <c r="NZN4" s="408" t="str">
        <f t="shared" ca="1" si="163"/>
        <v/>
      </c>
      <c r="NZO4" s="408" t="str">
        <f t="shared" ca="1" si="163"/>
        <v/>
      </c>
      <c r="NZP4" s="408" t="str">
        <f t="shared" ca="1" si="163"/>
        <v/>
      </c>
      <c r="NZQ4" s="408" t="str">
        <f t="shared" ca="1" si="163"/>
        <v/>
      </c>
      <c r="NZR4" s="408" t="str">
        <f t="shared" ca="1" si="163"/>
        <v/>
      </c>
      <c r="NZS4" s="408" t="str">
        <f t="shared" ca="1" si="163"/>
        <v/>
      </c>
      <c r="NZT4" s="408" t="str">
        <f t="shared" ca="1" si="163"/>
        <v/>
      </c>
      <c r="NZU4" s="408" t="str">
        <f t="shared" ca="1" si="163"/>
        <v/>
      </c>
      <c r="NZV4" s="408" t="str">
        <f t="shared" ca="1" si="163"/>
        <v/>
      </c>
      <c r="NZW4" s="408" t="str">
        <f t="shared" ca="1" si="163"/>
        <v/>
      </c>
      <c r="NZX4" s="408" t="str">
        <f t="shared" ca="1" si="163"/>
        <v/>
      </c>
      <c r="NZY4" s="408" t="str">
        <f t="shared" ca="1" si="163"/>
        <v/>
      </c>
      <c r="NZZ4" s="408" t="str">
        <f t="shared" ca="1" si="163"/>
        <v/>
      </c>
      <c r="OAA4" s="408" t="str">
        <f t="shared" ca="1" si="163"/>
        <v/>
      </c>
      <c r="OAB4" s="408" t="str">
        <f t="shared" ca="1" si="163"/>
        <v/>
      </c>
      <c r="OAC4" s="408" t="str">
        <f t="shared" ca="1" si="163"/>
        <v/>
      </c>
      <c r="OAD4" s="408" t="str">
        <f t="shared" ca="1" si="163"/>
        <v/>
      </c>
      <c r="OAE4" s="408" t="str">
        <f t="shared" ca="1" si="163"/>
        <v/>
      </c>
      <c r="OAF4" s="408" t="str">
        <f t="shared" ca="1" si="163"/>
        <v/>
      </c>
      <c r="OAG4" s="408" t="str">
        <f t="shared" ca="1" si="163"/>
        <v/>
      </c>
      <c r="OAH4" s="408" t="str">
        <f t="shared" ca="1" si="163"/>
        <v/>
      </c>
      <c r="OAI4" s="408" t="str">
        <f t="shared" ca="1" si="163"/>
        <v/>
      </c>
      <c r="OAJ4" s="408" t="str">
        <f t="shared" ca="1" si="163"/>
        <v/>
      </c>
      <c r="OAK4" s="408" t="str">
        <f t="shared" ref="OAK4:OCV4" ca="1" si="164">IFERROR(IF(AND(OFFSET(OAK3,0,-1,1,1)=DATE(YEAR(OFFSET(OAK3,0,-1,1,1)),12,31),
                              OFFSET(OAK3,0,-2,1,1)&lt;&gt;DATE(YEAR(OFFSET(OAK3,0,-1,1,1)),12,31)),
                         "+",""),"")</f>
        <v/>
      </c>
      <c r="OAL4" s="408" t="str">
        <f t="shared" ca="1" si="164"/>
        <v/>
      </c>
      <c r="OAM4" s="408" t="str">
        <f t="shared" ca="1" si="164"/>
        <v/>
      </c>
      <c r="OAN4" s="408" t="str">
        <f t="shared" ca="1" si="164"/>
        <v/>
      </c>
      <c r="OAO4" s="408" t="str">
        <f t="shared" ca="1" si="164"/>
        <v/>
      </c>
      <c r="OAP4" s="408" t="str">
        <f t="shared" ca="1" si="164"/>
        <v/>
      </c>
      <c r="OAQ4" s="408" t="str">
        <f t="shared" ca="1" si="164"/>
        <v/>
      </c>
      <c r="OAR4" s="408" t="str">
        <f t="shared" ca="1" si="164"/>
        <v/>
      </c>
      <c r="OAS4" s="408" t="str">
        <f t="shared" ca="1" si="164"/>
        <v/>
      </c>
      <c r="OAT4" s="408" t="str">
        <f t="shared" ca="1" si="164"/>
        <v/>
      </c>
      <c r="OAU4" s="408" t="str">
        <f t="shared" ca="1" si="164"/>
        <v/>
      </c>
      <c r="OAV4" s="408" t="str">
        <f t="shared" ca="1" si="164"/>
        <v/>
      </c>
      <c r="OAW4" s="408" t="str">
        <f t="shared" ca="1" si="164"/>
        <v/>
      </c>
      <c r="OAX4" s="408" t="str">
        <f t="shared" ca="1" si="164"/>
        <v/>
      </c>
      <c r="OAY4" s="408" t="str">
        <f t="shared" ca="1" si="164"/>
        <v/>
      </c>
      <c r="OAZ4" s="408" t="str">
        <f t="shared" ca="1" si="164"/>
        <v/>
      </c>
      <c r="OBA4" s="408" t="str">
        <f t="shared" ca="1" si="164"/>
        <v/>
      </c>
      <c r="OBB4" s="408" t="str">
        <f t="shared" ca="1" si="164"/>
        <v/>
      </c>
      <c r="OBC4" s="408" t="str">
        <f t="shared" ca="1" si="164"/>
        <v/>
      </c>
      <c r="OBD4" s="408" t="str">
        <f t="shared" ca="1" si="164"/>
        <v/>
      </c>
      <c r="OBE4" s="408" t="str">
        <f t="shared" ca="1" si="164"/>
        <v/>
      </c>
      <c r="OBF4" s="408" t="str">
        <f t="shared" ca="1" si="164"/>
        <v/>
      </c>
      <c r="OBG4" s="408" t="str">
        <f t="shared" ca="1" si="164"/>
        <v/>
      </c>
      <c r="OBH4" s="408" t="str">
        <f t="shared" ca="1" si="164"/>
        <v/>
      </c>
      <c r="OBI4" s="408" t="str">
        <f t="shared" ca="1" si="164"/>
        <v/>
      </c>
      <c r="OBJ4" s="408" t="str">
        <f t="shared" ca="1" si="164"/>
        <v/>
      </c>
      <c r="OBK4" s="408" t="str">
        <f t="shared" ca="1" si="164"/>
        <v/>
      </c>
      <c r="OBL4" s="408" t="str">
        <f t="shared" ca="1" si="164"/>
        <v/>
      </c>
      <c r="OBM4" s="408" t="str">
        <f t="shared" ca="1" si="164"/>
        <v/>
      </c>
      <c r="OBN4" s="408" t="str">
        <f t="shared" ca="1" si="164"/>
        <v/>
      </c>
      <c r="OBO4" s="408" t="str">
        <f t="shared" ca="1" si="164"/>
        <v/>
      </c>
      <c r="OBP4" s="408" t="str">
        <f t="shared" ca="1" si="164"/>
        <v/>
      </c>
      <c r="OBQ4" s="408" t="str">
        <f t="shared" ca="1" si="164"/>
        <v/>
      </c>
      <c r="OBR4" s="408" t="str">
        <f t="shared" ca="1" si="164"/>
        <v/>
      </c>
      <c r="OBS4" s="408" t="str">
        <f t="shared" ca="1" si="164"/>
        <v/>
      </c>
      <c r="OBT4" s="408" t="str">
        <f t="shared" ca="1" si="164"/>
        <v/>
      </c>
      <c r="OBU4" s="408" t="str">
        <f t="shared" ca="1" si="164"/>
        <v/>
      </c>
      <c r="OBV4" s="408" t="str">
        <f t="shared" ca="1" si="164"/>
        <v/>
      </c>
      <c r="OBW4" s="408" t="str">
        <f t="shared" ca="1" si="164"/>
        <v/>
      </c>
      <c r="OBX4" s="408" t="str">
        <f t="shared" ca="1" si="164"/>
        <v/>
      </c>
      <c r="OBY4" s="408" t="str">
        <f t="shared" ca="1" si="164"/>
        <v/>
      </c>
      <c r="OBZ4" s="408" t="str">
        <f t="shared" ca="1" si="164"/>
        <v/>
      </c>
      <c r="OCA4" s="408" t="str">
        <f t="shared" ca="1" si="164"/>
        <v/>
      </c>
      <c r="OCB4" s="408" t="str">
        <f t="shared" ca="1" si="164"/>
        <v/>
      </c>
      <c r="OCC4" s="408" t="str">
        <f t="shared" ca="1" si="164"/>
        <v/>
      </c>
      <c r="OCD4" s="408" t="str">
        <f t="shared" ca="1" si="164"/>
        <v/>
      </c>
      <c r="OCE4" s="408" t="str">
        <f t="shared" ca="1" si="164"/>
        <v/>
      </c>
      <c r="OCF4" s="408" t="str">
        <f t="shared" ca="1" si="164"/>
        <v/>
      </c>
      <c r="OCG4" s="408" t="str">
        <f t="shared" ca="1" si="164"/>
        <v/>
      </c>
      <c r="OCH4" s="408" t="str">
        <f t="shared" ca="1" si="164"/>
        <v/>
      </c>
      <c r="OCI4" s="408" t="str">
        <f t="shared" ca="1" si="164"/>
        <v/>
      </c>
      <c r="OCJ4" s="408" t="str">
        <f t="shared" ca="1" si="164"/>
        <v/>
      </c>
      <c r="OCK4" s="408" t="str">
        <f t="shared" ca="1" si="164"/>
        <v/>
      </c>
      <c r="OCL4" s="408" t="str">
        <f t="shared" ca="1" si="164"/>
        <v/>
      </c>
      <c r="OCM4" s="408" t="str">
        <f t="shared" ca="1" si="164"/>
        <v/>
      </c>
      <c r="OCN4" s="408" t="str">
        <f t="shared" ca="1" si="164"/>
        <v/>
      </c>
      <c r="OCO4" s="408" t="str">
        <f t="shared" ca="1" si="164"/>
        <v/>
      </c>
      <c r="OCP4" s="408" t="str">
        <f t="shared" ca="1" si="164"/>
        <v/>
      </c>
      <c r="OCQ4" s="408" t="str">
        <f t="shared" ca="1" si="164"/>
        <v/>
      </c>
      <c r="OCR4" s="408" t="str">
        <f t="shared" ca="1" si="164"/>
        <v/>
      </c>
      <c r="OCS4" s="408" t="str">
        <f t="shared" ca="1" si="164"/>
        <v/>
      </c>
      <c r="OCT4" s="408" t="str">
        <f t="shared" ca="1" si="164"/>
        <v/>
      </c>
      <c r="OCU4" s="408" t="str">
        <f t="shared" ca="1" si="164"/>
        <v/>
      </c>
      <c r="OCV4" s="408" t="str">
        <f t="shared" ca="1" si="164"/>
        <v/>
      </c>
      <c r="OCW4" s="408" t="str">
        <f t="shared" ref="OCW4:OFH4" ca="1" si="165">IFERROR(IF(AND(OFFSET(OCW3,0,-1,1,1)=DATE(YEAR(OFFSET(OCW3,0,-1,1,1)),12,31),
                              OFFSET(OCW3,0,-2,1,1)&lt;&gt;DATE(YEAR(OFFSET(OCW3,0,-1,1,1)),12,31)),
                         "+",""),"")</f>
        <v/>
      </c>
      <c r="OCX4" s="408" t="str">
        <f t="shared" ca="1" si="165"/>
        <v/>
      </c>
      <c r="OCY4" s="408" t="str">
        <f t="shared" ca="1" si="165"/>
        <v/>
      </c>
      <c r="OCZ4" s="408" t="str">
        <f t="shared" ca="1" si="165"/>
        <v/>
      </c>
      <c r="ODA4" s="408" t="str">
        <f t="shared" ca="1" si="165"/>
        <v/>
      </c>
      <c r="ODB4" s="408" t="str">
        <f t="shared" ca="1" si="165"/>
        <v/>
      </c>
      <c r="ODC4" s="408" t="str">
        <f t="shared" ca="1" si="165"/>
        <v/>
      </c>
      <c r="ODD4" s="408" t="str">
        <f t="shared" ca="1" si="165"/>
        <v/>
      </c>
      <c r="ODE4" s="408" t="str">
        <f t="shared" ca="1" si="165"/>
        <v/>
      </c>
      <c r="ODF4" s="408" t="str">
        <f t="shared" ca="1" si="165"/>
        <v/>
      </c>
      <c r="ODG4" s="408" t="str">
        <f t="shared" ca="1" si="165"/>
        <v/>
      </c>
      <c r="ODH4" s="408" t="str">
        <f t="shared" ca="1" si="165"/>
        <v/>
      </c>
      <c r="ODI4" s="408" t="str">
        <f t="shared" ca="1" si="165"/>
        <v/>
      </c>
      <c r="ODJ4" s="408" t="str">
        <f t="shared" ca="1" si="165"/>
        <v/>
      </c>
      <c r="ODK4" s="408" t="str">
        <f t="shared" ca="1" si="165"/>
        <v/>
      </c>
      <c r="ODL4" s="408" t="str">
        <f t="shared" ca="1" si="165"/>
        <v/>
      </c>
      <c r="ODM4" s="408" t="str">
        <f t="shared" ca="1" si="165"/>
        <v/>
      </c>
      <c r="ODN4" s="408" t="str">
        <f t="shared" ca="1" si="165"/>
        <v/>
      </c>
      <c r="ODO4" s="408" t="str">
        <f t="shared" ca="1" si="165"/>
        <v/>
      </c>
      <c r="ODP4" s="408" t="str">
        <f t="shared" ca="1" si="165"/>
        <v/>
      </c>
      <c r="ODQ4" s="408" t="str">
        <f t="shared" ca="1" si="165"/>
        <v/>
      </c>
      <c r="ODR4" s="408" t="str">
        <f t="shared" ca="1" si="165"/>
        <v/>
      </c>
      <c r="ODS4" s="408" t="str">
        <f t="shared" ca="1" si="165"/>
        <v/>
      </c>
      <c r="ODT4" s="408" t="str">
        <f t="shared" ca="1" si="165"/>
        <v/>
      </c>
      <c r="ODU4" s="408" t="str">
        <f t="shared" ca="1" si="165"/>
        <v/>
      </c>
      <c r="ODV4" s="408" t="str">
        <f t="shared" ca="1" si="165"/>
        <v/>
      </c>
      <c r="ODW4" s="408" t="str">
        <f t="shared" ca="1" si="165"/>
        <v/>
      </c>
      <c r="ODX4" s="408" t="str">
        <f t="shared" ca="1" si="165"/>
        <v/>
      </c>
      <c r="ODY4" s="408" t="str">
        <f t="shared" ca="1" si="165"/>
        <v/>
      </c>
      <c r="ODZ4" s="408" t="str">
        <f t="shared" ca="1" si="165"/>
        <v/>
      </c>
      <c r="OEA4" s="408" t="str">
        <f t="shared" ca="1" si="165"/>
        <v/>
      </c>
      <c r="OEB4" s="408" t="str">
        <f t="shared" ca="1" si="165"/>
        <v/>
      </c>
      <c r="OEC4" s="408" t="str">
        <f t="shared" ca="1" si="165"/>
        <v/>
      </c>
      <c r="OED4" s="408" t="str">
        <f t="shared" ca="1" si="165"/>
        <v/>
      </c>
      <c r="OEE4" s="408" t="str">
        <f t="shared" ca="1" si="165"/>
        <v/>
      </c>
      <c r="OEF4" s="408" t="str">
        <f t="shared" ca="1" si="165"/>
        <v/>
      </c>
      <c r="OEG4" s="408" t="str">
        <f t="shared" ca="1" si="165"/>
        <v/>
      </c>
      <c r="OEH4" s="408" t="str">
        <f t="shared" ca="1" si="165"/>
        <v/>
      </c>
      <c r="OEI4" s="408" t="str">
        <f t="shared" ca="1" si="165"/>
        <v/>
      </c>
      <c r="OEJ4" s="408" t="str">
        <f t="shared" ca="1" si="165"/>
        <v/>
      </c>
      <c r="OEK4" s="408" t="str">
        <f t="shared" ca="1" si="165"/>
        <v/>
      </c>
      <c r="OEL4" s="408" t="str">
        <f t="shared" ca="1" si="165"/>
        <v/>
      </c>
      <c r="OEM4" s="408" t="str">
        <f t="shared" ca="1" si="165"/>
        <v/>
      </c>
      <c r="OEN4" s="408" t="str">
        <f t="shared" ca="1" si="165"/>
        <v/>
      </c>
      <c r="OEO4" s="408" t="str">
        <f t="shared" ca="1" si="165"/>
        <v/>
      </c>
      <c r="OEP4" s="408" t="str">
        <f t="shared" ca="1" si="165"/>
        <v/>
      </c>
      <c r="OEQ4" s="408" t="str">
        <f t="shared" ca="1" si="165"/>
        <v/>
      </c>
      <c r="OER4" s="408" t="str">
        <f t="shared" ca="1" si="165"/>
        <v/>
      </c>
      <c r="OES4" s="408" t="str">
        <f t="shared" ca="1" si="165"/>
        <v/>
      </c>
      <c r="OET4" s="408" t="str">
        <f t="shared" ca="1" si="165"/>
        <v/>
      </c>
      <c r="OEU4" s="408" t="str">
        <f t="shared" ca="1" si="165"/>
        <v/>
      </c>
      <c r="OEV4" s="408" t="str">
        <f t="shared" ca="1" si="165"/>
        <v/>
      </c>
      <c r="OEW4" s="408" t="str">
        <f t="shared" ca="1" si="165"/>
        <v/>
      </c>
      <c r="OEX4" s="408" t="str">
        <f t="shared" ca="1" si="165"/>
        <v/>
      </c>
      <c r="OEY4" s="408" t="str">
        <f t="shared" ca="1" si="165"/>
        <v/>
      </c>
      <c r="OEZ4" s="408" t="str">
        <f t="shared" ca="1" si="165"/>
        <v/>
      </c>
      <c r="OFA4" s="408" t="str">
        <f t="shared" ca="1" si="165"/>
        <v/>
      </c>
      <c r="OFB4" s="408" t="str">
        <f t="shared" ca="1" si="165"/>
        <v/>
      </c>
      <c r="OFC4" s="408" t="str">
        <f t="shared" ca="1" si="165"/>
        <v/>
      </c>
      <c r="OFD4" s="408" t="str">
        <f t="shared" ca="1" si="165"/>
        <v/>
      </c>
      <c r="OFE4" s="408" t="str">
        <f t="shared" ca="1" si="165"/>
        <v/>
      </c>
      <c r="OFF4" s="408" t="str">
        <f t="shared" ca="1" si="165"/>
        <v/>
      </c>
      <c r="OFG4" s="408" t="str">
        <f t="shared" ca="1" si="165"/>
        <v/>
      </c>
      <c r="OFH4" s="408" t="str">
        <f t="shared" ca="1" si="165"/>
        <v/>
      </c>
      <c r="OFI4" s="408" t="str">
        <f t="shared" ref="OFI4:OHT4" ca="1" si="166">IFERROR(IF(AND(OFFSET(OFI3,0,-1,1,1)=DATE(YEAR(OFFSET(OFI3,0,-1,1,1)),12,31),
                              OFFSET(OFI3,0,-2,1,1)&lt;&gt;DATE(YEAR(OFFSET(OFI3,0,-1,1,1)),12,31)),
                         "+",""),"")</f>
        <v/>
      </c>
      <c r="OFJ4" s="408" t="str">
        <f t="shared" ca="1" si="166"/>
        <v/>
      </c>
      <c r="OFK4" s="408" t="str">
        <f t="shared" ca="1" si="166"/>
        <v/>
      </c>
      <c r="OFL4" s="408" t="str">
        <f t="shared" ca="1" si="166"/>
        <v/>
      </c>
      <c r="OFM4" s="408" t="str">
        <f t="shared" ca="1" si="166"/>
        <v/>
      </c>
      <c r="OFN4" s="408" t="str">
        <f t="shared" ca="1" si="166"/>
        <v/>
      </c>
      <c r="OFO4" s="408" t="str">
        <f t="shared" ca="1" si="166"/>
        <v/>
      </c>
      <c r="OFP4" s="408" t="str">
        <f t="shared" ca="1" si="166"/>
        <v/>
      </c>
      <c r="OFQ4" s="408" t="str">
        <f t="shared" ca="1" si="166"/>
        <v/>
      </c>
      <c r="OFR4" s="408" t="str">
        <f t="shared" ca="1" si="166"/>
        <v/>
      </c>
      <c r="OFS4" s="408" t="str">
        <f t="shared" ca="1" si="166"/>
        <v/>
      </c>
      <c r="OFT4" s="408" t="str">
        <f t="shared" ca="1" si="166"/>
        <v/>
      </c>
      <c r="OFU4" s="408" t="str">
        <f t="shared" ca="1" si="166"/>
        <v/>
      </c>
      <c r="OFV4" s="408" t="str">
        <f t="shared" ca="1" si="166"/>
        <v/>
      </c>
      <c r="OFW4" s="408" t="str">
        <f t="shared" ca="1" si="166"/>
        <v/>
      </c>
      <c r="OFX4" s="408" t="str">
        <f t="shared" ca="1" si="166"/>
        <v/>
      </c>
      <c r="OFY4" s="408" t="str">
        <f t="shared" ca="1" si="166"/>
        <v/>
      </c>
      <c r="OFZ4" s="408" t="str">
        <f t="shared" ca="1" si="166"/>
        <v/>
      </c>
      <c r="OGA4" s="408" t="str">
        <f t="shared" ca="1" si="166"/>
        <v/>
      </c>
      <c r="OGB4" s="408" t="str">
        <f t="shared" ca="1" si="166"/>
        <v/>
      </c>
      <c r="OGC4" s="408" t="str">
        <f t="shared" ca="1" si="166"/>
        <v/>
      </c>
      <c r="OGD4" s="408" t="str">
        <f t="shared" ca="1" si="166"/>
        <v/>
      </c>
      <c r="OGE4" s="408" t="str">
        <f t="shared" ca="1" si="166"/>
        <v/>
      </c>
      <c r="OGF4" s="408" t="str">
        <f t="shared" ca="1" si="166"/>
        <v/>
      </c>
      <c r="OGG4" s="408" t="str">
        <f t="shared" ca="1" si="166"/>
        <v/>
      </c>
      <c r="OGH4" s="408" t="str">
        <f t="shared" ca="1" si="166"/>
        <v/>
      </c>
      <c r="OGI4" s="408" t="str">
        <f t="shared" ca="1" si="166"/>
        <v/>
      </c>
      <c r="OGJ4" s="408" t="str">
        <f t="shared" ca="1" si="166"/>
        <v/>
      </c>
      <c r="OGK4" s="408" t="str">
        <f t="shared" ca="1" si="166"/>
        <v/>
      </c>
      <c r="OGL4" s="408" t="str">
        <f t="shared" ca="1" si="166"/>
        <v/>
      </c>
      <c r="OGM4" s="408" t="str">
        <f t="shared" ca="1" si="166"/>
        <v/>
      </c>
      <c r="OGN4" s="408" t="str">
        <f t="shared" ca="1" si="166"/>
        <v/>
      </c>
      <c r="OGO4" s="408" t="str">
        <f t="shared" ca="1" si="166"/>
        <v/>
      </c>
      <c r="OGP4" s="408" t="str">
        <f t="shared" ca="1" si="166"/>
        <v/>
      </c>
      <c r="OGQ4" s="408" t="str">
        <f t="shared" ca="1" si="166"/>
        <v/>
      </c>
      <c r="OGR4" s="408" t="str">
        <f t="shared" ca="1" si="166"/>
        <v/>
      </c>
      <c r="OGS4" s="408" t="str">
        <f t="shared" ca="1" si="166"/>
        <v/>
      </c>
      <c r="OGT4" s="408" t="str">
        <f t="shared" ca="1" si="166"/>
        <v/>
      </c>
      <c r="OGU4" s="408" t="str">
        <f t="shared" ca="1" si="166"/>
        <v/>
      </c>
      <c r="OGV4" s="408" t="str">
        <f t="shared" ca="1" si="166"/>
        <v/>
      </c>
      <c r="OGW4" s="408" t="str">
        <f t="shared" ca="1" si="166"/>
        <v/>
      </c>
      <c r="OGX4" s="408" t="str">
        <f t="shared" ca="1" si="166"/>
        <v/>
      </c>
      <c r="OGY4" s="408" t="str">
        <f t="shared" ca="1" si="166"/>
        <v/>
      </c>
      <c r="OGZ4" s="408" t="str">
        <f t="shared" ca="1" si="166"/>
        <v/>
      </c>
      <c r="OHA4" s="408" t="str">
        <f t="shared" ca="1" si="166"/>
        <v/>
      </c>
      <c r="OHB4" s="408" t="str">
        <f t="shared" ca="1" si="166"/>
        <v/>
      </c>
      <c r="OHC4" s="408" t="str">
        <f t="shared" ca="1" si="166"/>
        <v/>
      </c>
      <c r="OHD4" s="408" t="str">
        <f t="shared" ca="1" si="166"/>
        <v/>
      </c>
      <c r="OHE4" s="408" t="str">
        <f t="shared" ca="1" si="166"/>
        <v/>
      </c>
      <c r="OHF4" s="408" t="str">
        <f t="shared" ca="1" si="166"/>
        <v/>
      </c>
      <c r="OHG4" s="408" t="str">
        <f t="shared" ca="1" si="166"/>
        <v/>
      </c>
      <c r="OHH4" s="408" t="str">
        <f t="shared" ca="1" si="166"/>
        <v/>
      </c>
      <c r="OHI4" s="408" t="str">
        <f t="shared" ca="1" si="166"/>
        <v/>
      </c>
      <c r="OHJ4" s="408" t="str">
        <f t="shared" ca="1" si="166"/>
        <v/>
      </c>
      <c r="OHK4" s="408" t="str">
        <f t="shared" ca="1" si="166"/>
        <v/>
      </c>
      <c r="OHL4" s="408" t="str">
        <f t="shared" ca="1" si="166"/>
        <v/>
      </c>
      <c r="OHM4" s="408" t="str">
        <f t="shared" ca="1" si="166"/>
        <v/>
      </c>
      <c r="OHN4" s="408" t="str">
        <f t="shared" ca="1" si="166"/>
        <v/>
      </c>
      <c r="OHO4" s="408" t="str">
        <f t="shared" ca="1" si="166"/>
        <v/>
      </c>
      <c r="OHP4" s="408" t="str">
        <f t="shared" ca="1" si="166"/>
        <v/>
      </c>
      <c r="OHQ4" s="408" t="str">
        <f t="shared" ca="1" si="166"/>
        <v/>
      </c>
      <c r="OHR4" s="408" t="str">
        <f t="shared" ca="1" si="166"/>
        <v/>
      </c>
      <c r="OHS4" s="408" t="str">
        <f t="shared" ca="1" si="166"/>
        <v/>
      </c>
      <c r="OHT4" s="408" t="str">
        <f t="shared" ca="1" si="166"/>
        <v/>
      </c>
      <c r="OHU4" s="408" t="str">
        <f t="shared" ref="OHU4:OKF4" ca="1" si="167">IFERROR(IF(AND(OFFSET(OHU3,0,-1,1,1)=DATE(YEAR(OFFSET(OHU3,0,-1,1,1)),12,31),
                              OFFSET(OHU3,0,-2,1,1)&lt;&gt;DATE(YEAR(OFFSET(OHU3,0,-1,1,1)),12,31)),
                         "+",""),"")</f>
        <v/>
      </c>
      <c r="OHV4" s="408" t="str">
        <f t="shared" ca="1" si="167"/>
        <v/>
      </c>
      <c r="OHW4" s="408" t="str">
        <f t="shared" ca="1" si="167"/>
        <v/>
      </c>
      <c r="OHX4" s="408" t="str">
        <f t="shared" ca="1" si="167"/>
        <v/>
      </c>
      <c r="OHY4" s="408" t="str">
        <f t="shared" ca="1" si="167"/>
        <v/>
      </c>
      <c r="OHZ4" s="408" t="str">
        <f t="shared" ca="1" si="167"/>
        <v/>
      </c>
      <c r="OIA4" s="408" t="str">
        <f t="shared" ca="1" si="167"/>
        <v/>
      </c>
      <c r="OIB4" s="408" t="str">
        <f t="shared" ca="1" si="167"/>
        <v/>
      </c>
      <c r="OIC4" s="408" t="str">
        <f t="shared" ca="1" si="167"/>
        <v/>
      </c>
      <c r="OID4" s="408" t="str">
        <f t="shared" ca="1" si="167"/>
        <v/>
      </c>
      <c r="OIE4" s="408" t="str">
        <f t="shared" ca="1" si="167"/>
        <v/>
      </c>
      <c r="OIF4" s="408" t="str">
        <f t="shared" ca="1" si="167"/>
        <v/>
      </c>
      <c r="OIG4" s="408" t="str">
        <f t="shared" ca="1" si="167"/>
        <v/>
      </c>
      <c r="OIH4" s="408" t="str">
        <f t="shared" ca="1" si="167"/>
        <v/>
      </c>
      <c r="OII4" s="408" t="str">
        <f t="shared" ca="1" si="167"/>
        <v/>
      </c>
      <c r="OIJ4" s="408" t="str">
        <f t="shared" ca="1" si="167"/>
        <v/>
      </c>
      <c r="OIK4" s="408" t="str">
        <f t="shared" ca="1" si="167"/>
        <v/>
      </c>
      <c r="OIL4" s="408" t="str">
        <f t="shared" ca="1" si="167"/>
        <v/>
      </c>
      <c r="OIM4" s="408" t="str">
        <f t="shared" ca="1" si="167"/>
        <v/>
      </c>
      <c r="OIN4" s="408" t="str">
        <f t="shared" ca="1" si="167"/>
        <v/>
      </c>
      <c r="OIO4" s="408" t="str">
        <f t="shared" ca="1" si="167"/>
        <v/>
      </c>
      <c r="OIP4" s="408" t="str">
        <f t="shared" ca="1" si="167"/>
        <v/>
      </c>
      <c r="OIQ4" s="408" t="str">
        <f t="shared" ca="1" si="167"/>
        <v/>
      </c>
      <c r="OIR4" s="408" t="str">
        <f t="shared" ca="1" si="167"/>
        <v/>
      </c>
      <c r="OIS4" s="408" t="str">
        <f t="shared" ca="1" si="167"/>
        <v/>
      </c>
      <c r="OIT4" s="408" t="str">
        <f t="shared" ca="1" si="167"/>
        <v/>
      </c>
      <c r="OIU4" s="408" t="str">
        <f t="shared" ca="1" si="167"/>
        <v/>
      </c>
      <c r="OIV4" s="408" t="str">
        <f t="shared" ca="1" si="167"/>
        <v/>
      </c>
      <c r="OIW4" s="408" t="str">
        <f t="shared" ca="1" si="167"/>
        <v/>
      </c>
      <c r="OIX4" s="408" t="str">
        <f t="shared" ca="1" si="167"/>
        <v/>
      </c>
      <c r="OIY4" s="408" t="str">
        <f t="shared" ca="1" si="167"/>
        <v/>
      </c>
      <c r="OIZ4" s="408" t="str">
        <f t="shared" ca="1" si="167"/>
        <v/>
      </c>
      <c r="OJA4" s="408" t="str">
        <f t="shared" ca="1" si="167"/>
        <v/>
      </c>
      <c r="OJB4" s="408" t="str">
        <f t="shared" ca="1" si="167"/>
        <v/>
      </c>
      <c r="OJC4" s="408" t="str">
        <f t="shared" ca="1" si="167"/>
        <v/>
      </c>
      <c r="OJD4" s="408" t="str">
        <f t="shared" ca="1" si="167"/>
        <v/>
      </c>
      <c r="OJE4" s="408" t="str">
        <f t="shared" ca="1" si="167"/>
        <v/>
      </c>
      <c r="OJF4" s="408" t="str">
        <f t="shared" ca="1" si="167"/>
        <v/>
      </c>
      <c r="OJG4" s="408" t="str">
        <f t="shared" ca="1" si="167"/>
        <v/>
      </c>
      <c r="OJH4" s="408" t="str">
        <f t="shared" ca="1" si="167"/>
        <v/>
      </c>
      <c r="OJI4" s="408" t="str">
        <f t="shared" ca="1" si="167"/>
        <v/>
      </c>
      <c r="OJJ4" s="408" t="str">
        <f t="shared" ca="1" si="167"/>
        <v/>
      </c>
      <c r="OJK4" s="408" t="str">
        <f t="shared" ca="1" si="167"/>
        <v/>
      </c>
      <c r="OJL4" s="408" t="str">
        <f t="shared" ca="1" si="167"/>
        <v/>
      </c>
      <c r="OJM4" s="408" t="str">
        <f t="shared" ca="1" si="167"/>
        <v/>
      </c>
      <c r="OJN4" s="408" t="str">
        <f t="shared" ca="1" si="167"/>
        <v/>
      </c>
      <c r="OJO4" s="408" t="str">
        <f t="shared" ca="1" si="167"/>
        <v/>
      </c>
      <c r="OJP4" s="408" t="str">
        <f t="shared" ca="1" si="167"/>
        <v/>
      </c>
      <c r="OJQ4" s="408" t="str">
        <f t="shared" ca="1" si="167"/>
        <v/>
      </c>
      <c r="OJR4" s="408" t="str">
        <f t="shared" ca="1" si="167"/>
        <v/>
      </c>
      <c r="OJS4" s="408" t="str">
        <f t="shared" ca="1" si="167"/>
        <v/>
      </c>
      <c r="OJT4" s="408" t="str">
        <f t="shared" ca="1" si="167"/>
        <v/>
      </c>
      <c r="OJU4" s="408" t="str">
        <f t="shared" ca="1" si="167"/>
        <v/>
      </c>
      <c r="OJV4" s="408" t="str">
        <f t="shared" ca="1" si="167"/>
        <v/>
      </c>
      <c r="OJW4" s="408" t="str">
        <f t="shared" ca="1" si="167"/>
        <v/>
      </c>
      <c r="OJX4" s="408" t="str">
        <f t="shared" ca="1" si="167"/>
        <v/>
      </c>
      <c r="OJY4" s="408" t="str">
        <f t="shared" ca="1" si="167"/>
        <v/>
      </c>
      <c r="OJZ4" s="408" t="str">
        <f t="shared" ca="1" si="167"/>
        <v/>
      </c>
      <c r="OKA4" s="408" t="str">
        <f t="shared" ca="1" si="167"/>
        <v/>
      </c>
      <c r="OKB4" s="408" t="str">
        <f t="shared" ca="1" si="167"/>
        <v/>
      </c>
      <c r="OKC4" s="408" t="str">
        <f t="shared" ca="1" si="167"/>
        <v/>
      </c>
      <c r="OKD4" s="408" t="str">
        <f t="shared" ca="1" si="167"/>
        <v/>
      </c>
      <c r="OKE4" s="408" t="str">
        <f t="shared" ca="1" si="167"/>
        <v/>
      </c>
      <c r="OKF4" s="408" t="str">
        <f t="shared" ca="1" si="167"/>
        <v/>
      </c>
      <c r="OKG4" s="408" t="str">
        <f t="shared" ref="OKG4:OMR4" ca="1" si="168">IFERROR(IF(AND(OFFSET(OKG3,0,-1,1,1)=DATE(YEAR(OFFSET(OKG3,0,-1,1,1)),12,31),
                              OFFSET(OKG3,0,-2,1,1)&lt;&gt;DATE(YEAR(OFFSET(OKG3,0,-1,1,1)),12,31)),
                         "+",""),"")</f>
        <v/>
      </c>
      <c r="OKH4" s="408" t="str">
        <f t="shared" ca="1" si="168"/>
        <v/>
      </c>
      <c r="OKI4" s="408" t="str">
        <f t="shared" ca="1" si="168"/>
        <v/>
      </c>
      <c r="OKJ4" s="408" t="str">
        <f t="shared" ca="1" si="168"/>
        <v/>
      </c>
      <c r="OKK4" s="408" t="str">
        <f t="shared" ca="1" si="168"/>
        <v/>
      </c>
      <c r="OKL4" s="408" t="str">
        <f t="shared" ca="1" si="168"/>
        <v/>
      </c>
      <c r="OKM4" s="408" t="str">
        <f t="shared" ca="1" si="168"/>
        <v/>
      </c>
      <c r="OKN4" s="408" t="str">
        <f t="shared" ca="1" si="168"/>
        <v/>
      </c>
      <c r="OKO4" s="408" t="str">
        <f t="shared" ca="1" si="168"/>
        <v/>
      </c>
      <c r="OKP4" s="408" t="str">
        <f t="shared" ca="1" si="168"/>
        <v/>
      </c>
      <c r="OKQ4" s="408" t="str">
        <f t="shared" ca="1" si="168"/>
        <v/>
      </c>
      <c r="OKR4" s="408" t="str">
        <f t="shared" ca="1" si="168"/>
        <v/>
      </c>
      <c r="OKS4" s="408" t="str">
        <f t="shared" ca="1" si="168"/>
        <v/>
      </c>
      <c r="OKT4" s="408" t="str">
        <f t="shared" ca="1" si="168"/>
        <v/>
      </c>
      <c r="OKU4" s="408" t="str">
        <f t="shared" ca="1" si="168"/>
        <v/>
      </c>
      <c r="OKV4" s="408" t="str">
        <f t="shared" ca="1" si="168"/>
        <v/>
      </c>
      <c r="OKW4" s="408" t="str">
        <f t="shared" ca="1" si="168"/>
        <v/>
      </c>
      <c r="OKX4" s="408" t="str">
        <f t="shared" ca="1" si="168"/>
        <v/>
      </c>
      <c r="OKY4" s="408" t="str">
        <f t="shared" ca="1" si="168"/>
        <v/>
      </c>
      <c r="OKZ4" s="408" t="str">
        <f t="shared" ca="1" si="168"/>
        <v/>
      </c>
      <c r="OLA4" s="408" t="str">
        <f t="shared" ca="1" si="168"/>
        <v/>
      </c>
      <c r="OLB4" s="408" t="str">
        <f t="shared" ca="1" si="168"/>
        <v/>
      </c>
      <c r="OLC4" s="408" t="str">
        <f t="shared" ca="1" si="168"/>
        <v/>
      </c>
      <c r="OLD4" s="408" t="str">
        <f t="shared" ca="1" si="168"/>
        <v/>
      </c>
      <c r="OLE4" s="408" t="str">
        <f t="shared" ca="1" si="168"/>
        <v/>
      </c>
      <c r="OLF4" s="408" t="str">
        <f t="shared" ca="1" si="168"/>
        <v/>
      </c>
      <c r="OLG4" s="408" t="str">
        <f t="shared" ca="1" si="168"/>
        <v/>
      </c>
      <c r="OLH4" s="408" t="str">
        <f t="shared" ca="1" si="168"/>
        <v/>
      </c>
      <c r="OLI4" s="408" t="str">
        <f t="shared" ca="1" si="168"/>
        <v/>
      </c>
      <c r="OLJ4" s="408" t="str">
        <f t="shared" ca="1" si="168"/>
        <v/>
      </c>
      <c r="OLK4" s="408" t="str">
        <f t="shared" ca="1" si="168"/>
        <v/>
      </c>
      <c r="OLL4" s="408" t="str">
        <f t="shared" ca="1" si="168"/>
        <v/>
      </c>
      <c r="OLM4" s="408" t="str">
        <f t="shared" ca="1" si="168"/>
        <v/>
      </c>
      <c r="OLN4" s="408" t="str">
        <f t="shared" ca="1" si="168"/>
        <v/>
      </c>
      <c r="OLO4" s="408" t="str">
        <f t="shared" ca="1" si="168"/>
        <v/>
      </c>
      <c r="OLP4" s="408" t="str">
        <f t="shared" ca="1" si="168"/>
        <v/>
      </c>
      <c r="OLQ4" s="408" t="str">
        <f t="shared" ca="1" si="168"/>
        <v/>
      </c>
      <c r="OLR4" s="408" t="str">
        <f t="shared" ca="1" si="168"/>
        <v/>
      </c>
      <c r="OLS4" s="408" t="str">
        <f t="shared" ca="1" si="168"/>
        <v/>
      </c>
      <c r="OLT4" s="408" t="str">
        <f t="shared" ca="1" si="168"/>
        <v/>
      </c>
      <c r="OLU4" s="408" t="str">
        <f t="shared" ca="1" si="168"/>
        <v/>
      </c>
      <c r="OLV4" s="408" t="str">
        <f t="shared" ca="1" si="168"/>
        <v/>
      </c>
      <c r="OLW4" s="408" t="str">
        <f t="shared" ca="1" si="168"/>
        <v/>
      </c>
      <c r="OLX4" s="408" t="str">
        <f t="shared" ca="1" si="168"/>
        <v/>
      </c>
      <c r="OLY4" s="408" t="str">
        <f t="shared" ca="1" si="168"/>
        <v/>
      </c>
      <c r="OLZ4" s="408" t="str">
        <f t="shared" ca="1" si="168"/>
        <v/>
      </c>
      <c r="OMA4" s="408" t="str">
        <f t="shared" ca="1" si="168"/>
        <v/>
      </c>
      <c r="OMB4" s="408" t="str">
        <f t="shared" ca="1" si="168"/>
        <v/>
      </c>
      <c r="OMC4" s="408" t="str">
        <f t="shared" ca="1" si="168"/>
        <v/>
      </c>
      <c r="OMD4" s="408" t="str">
        <f t="shared" ca="1" si="168"/>
        <v/>
      </c>
      <c r="OME4" s="408" t="str">
        <f t="shared" ca="1" si="168"/>
        <v/>
      </c>
      <c r="OMF4" s="408" t="str">
        <f t="shared" ca="1" si="168"/>
        <v/>
      </c>
      <c r="OMG4" s="408" t="str">
        <f t="shared" ca="1" si="168"/>
        <v/>
      </c>
      <c r="OMH4" s="408" t="str">
        <f t="shared" ca="1" si="168"/>
        <v/>
      </c>
      <c r="OMI4" s="408" t="str">
        <f t="shared" ca="1" si="168"/>
        <v/>
      </c>
      <c r="OMJ4" s="408" t="str">
        <f t="shared" ca="1" si="168"/>
        <v/>
      </c>
      <c r="OMK4" s="408" t="str">
        <f t="shared" ca="1" si="168"/>
        <v/>
      </c>
      <c r="OML4" s="408" t="str">
        <f t="shared" ca="1" si="168"/>
        <v/>
      </c>
      <c r="OMM4" s="408" t="str">
        <f t="shared" ca="1" si="168"/>
        <v/>
      </c>
      <c r="OMN4" s="408" t="str">
        <f t="shared" ca="1" si="168"/>
        <v/>
      </c>
      <c r="OMO4" s="408" t="str">
        <f t="shared" ca="1" si="168"/>
        <v/>
      </c>
      <c r="OMP4" s="408" t="str">
        <f t="shared" ca="1" si="168"/>
        <v/>
      </c>
      <c r="OMQ4" s="408" t="str">
        <f t="shared" ca="1" si="168"/>
        <v/>
      </c>
      <c r="OMR4" s="408" t="str">
        <f t="shared" ca="1" si="168"/>
        <v/>
      </c>
      <c r="OMS4" s="408" t="str">
        <f t="shared" ref="OMS4:OPD4" ca="1" si="169">IFERROR(IF(AND(OFFSET(OMS3,0,-1,1,1)=DATE(YEAR(OFFSET(OMS3,0,-1,1,1)),12,31),
                              OFFSET(OMS3,0,-2,1,1)&lt;&gt;DATE(YEAR(OFFSET(OMS3,0,-1,1,1)),12,31)),
                         "+",""),"")</f>
        <v/>
      </c>
      <c r="OMT4" s="408" t="str">
        <f t="shared" ca="1" si="169"/>
        <v/>
      </c>
      <c r="OMU4" s="408" t="str">
        <f t="shared" ca="1" si="169"/>
        <v/>
      </c>
      <c r="OMV4" s="408" t="str">
        <f t="shared" ca="1" si="169"/>
        <v/>
      </c>
      <c r="OMW4" s="408" t="str">
        <f t="shared" ca="1" si="169"/>
        <v/>
      </c>
      <c r="OMX4" s="408" t="str">
        <f t="shared" ca="1" si="169"/>
        <v/>
      </c>
      <c r="OMY4" s="408" t="str">
        <f t="shared" ca="1" si="169"/>
        <v/>
      </c>
      <c r="OMZ4" s="408" t="str">
        <f t="shared" ca="1" si="169"/>
        <v/>
      </c>
      <c r="ONA4" s="408" t="str">
        <f t="shared" ca="1" si="169"/>
        <v/>
      </c>
      <c r="ONB4" s="408" t="str">
        <f t="shared" ca="1" si="169"/>
        <v/>
      </c>
      <c r="ONC4" s="408" t="str">
        <f t="shared" ca="1" si="169"/>
        <v/>
      </c>
      <c r="OND4" s="408" t="str">
        <f t="shared" ca="1" si="169"/>
        <v/>
      </c>
      <c r="ONE4" s="408" t="str">
        <f t="shared" ca="1" si="169"/>
        <v/>
      </c>
      <c r="ONF4" s="408" t="str">
        <f t="shared" ca="1" si="169"/>
        <v/>
      </c>
      <c r="ONG4" s="408" t="str">
        <f t="shared" ca="1" si="169"/>
        <v/>
      </c>
      <c r="ONH4" s="408" t="str">
        <f t="shared" ca="1" si="169"/>
        <v/>
      </c>
      <c r="ONI4" s="408" t="str">
        <f t="shared" ca="1" si="169"/>
        <v/>
      </c>
      <c r="ONJ4" s="408" t="str">
        <f t="shared" ca="1" si="169"/>
        <v/>
      </c>
      <c r="ONK4" s="408" t="str">
        <f t="shared" ca="1" si="169"/>
        <v/>
      </c>
      <c r="ONL4" s="408" t="str">
        <f t="shared" ca="1" si="169"/>
        <v/>
      </c>
      <c r="ONM4" s="408" t="str">
        <f t="shared" ca="1" si="169"/>
        <v/>
      </c>
      <c r="ONN4" s="408" t="str">
        <f t="shared" ca="1" si="169"/>
        <v/>
      </c>
      <c r="ONO4" s="408" t="str">
        <f t="shared" ca="1" si="169"/>
        <v/>
      </c>
      <c r="ONP4" s="408" t="str">
        <f t="shared" ca="1" si="169"/>
        <v/>
      </c>
      <c r="ONQ4" s="408" t="str">
        <f t="shared" ca="1" si="169"/>
        <v/>
      </c>
      <c r="ONR4" s="408" t="str">
        <f t="shared" ca="1" si="169"/>
        <v/>
      </c>
      <c r="ONS4" s="408" t="str">
        <f t="shared" ca="1" si="169"/>
        <v/>
      </c>
      <c r="ONT4" s="408" t="str">
        <f t="shared" ca="1" si="169"/>
        <v/>
      </c>
      <c r="ONU4" s="408" t="str">
        <f t="shared" ca="1" si="169"/>
        <v/>
      </c>
      <c r="ONV4" s="408" t="str">
        <f t="shared" ca="1" si="169"/>
        <v/>
      </c>
      <c r="ONW4" s="408" t="str">
        <f t="shared" ca="1" si="169"/>
        <v/>
      </c>
      <c r="ONX4" s="408" t="str">
        <f t="shared" ca="1" si="169"/>
        <v/>
      </c>
      <c r="ONY4" s="408" t="str">
        <f t="shared" ca="1" si="169"/>
        <v/>
      </c>
      <c r="ONZ4" s="408" t="str">
        <f t="shared" ca="1" si="169"/>
        <v/>
      </c>
      <c r="OOA4" s="408" t="str">
        <f t="shared" ca="1" si="169"/>
        <v/>
      </c>
      <c r="OOB4" s="408" t="str">
        <f t="shared" ca="1" si="169"/>
        <v/>
      </c>
      <c r="OOC4" s="408" t="str">
        <f t="shared" ca="1" si="169"/>
        <v/>
      </c>
      <c r="OOD4" s="408" t="str">
        <f t="shared" ca="1" si="169"/>
        <v/>
      </c>
      <c r="OOE4" s="408" t="str">
        <f t="shared" ca="1" si="169"/>
        <v/>
      </c>
      <c r="OOF4" s="408" t="str">
        <f t="shared" ca="1" si="169"/>
        <v/>
      </c>
      <c r="OOG4" s="408" t="str">
        <f t="shared" ca="1" si="169"/>
        <v/>
      </c>
      <c r="OOH4" s="408" t="str">
        <f t="shared" ca="1" si="169"/>
        <v/>
      </c>
      <c r="OOI4" s="408" t="str">
        <f t="shared" ca="1" si="169"/>
        <v/>
      </c>
      <c r="OOJ4" s="408" t="str">
        <f t="shared" ca="1" si="169"/>
        <v/>
      </c>
      <c r="OOK4" s="408" t="str">
        <f t="shared" ca="1" si="169"/>
        <v/>
      </c>
      <c r="OOL4" s="408" t="str">
        <f t="shared" ca="1" si="169"/>
        <v/>
      </c>
      <c r="OOM4" s="408" t="str">
        <f t="shared" ca="1" si="169"/>
        <v/>
      </c>
      <c r="OON4" s="408" t="str">
        <f t="shared" ca="1" si="169"/>
        <v/>
      </c>
      <c r="OOO4" s="408" t="str">
        <f t="shared" ca="1" si="169"/>
        <v/>
      </c>
      <c r="OOP4" s="408" t="str">
        <f t="shared" ca="1" si="169"/>
        <v/>
      </c>
      <c r="OOQ4" s="408" t="str">
        <f t="shared" ca="1" si="169"/>
        <v/>
      </c>
      <c r="OOR4" s="408" t="str">
        <f t="shared" ca="1" si="169"/>
        <v/>
      </c>
      <c r="OOS4" s="408" t="str">
        <f t="shared" ca="1" si="169"/>
        <v/>
      </c>
      <c r="OOT4" s="408" t="str">
        <f t="shared" ca="1" si="169"/>
        <v/>
      </c>
      <c r="OOU4" s="408" t="str">
        <f t="shared" ca="1" si="169"/>
        <v/>
      </c>
      <c r="OOV4" s="408" t="str">
        <f t="shared" ca="1" si="169"/>
        <v/>
      </c>
      <c r="OOW4" s="408" t="str">
        <f t="shared" ca="1" si="169"/>
        <v/>
      </c>
      <c r="OOX4" s="408" t="str">
        <f t="shared" ca="1" si="169"/>
        <v/>
      </c>
      <c r="OOY4" s="408" t="str">
        <f t="shared" ca="1" si="169"/>
        <v/>
      </c>
      <c r="OOZ4" s="408" t="str">
        <f t="shared" ca="1" si="169"/>
        <v/>
      </c>
      <c r="OPA4" s="408" t="str">
        <f t="shared" ca="1" si="169"/>
        <v/>
      </c>
      <c r="OPB4" s="408" t="str">
        <f t="shared" ca="1" si="169"/>
        <v/>
      </c>
      <c r="OPC4" s="408" t="str">
        <f t="shared" ca="1" si="169"/>
        <v/>
      </c>
      <c r="OPD4" s="408" t="str">
        <f t="shared" ca="1" si="169"/>
        <v/>
      </c>
      <c r="OPE4" s="408" t="str">
        <f t="shared" ref="OPE4:ORP4" ca="1" si="170">IFERROR(IF(AND(OFFSET(OPE3,0,-1,1,1)=DATE(YEAR(OFFSET(OPE3,0,-1,1,1)),12,31),
                              OFFSET(OPE3,0,-2,1,1)&lt;&gt;DATE(YEAR(OFFSET(OPE3,0,-1,1,1)),12,31)),
                         "+",""),"")</f>
        <v/>
      </c>
      <c r="OPF4" s="408" t="str">
        <f t="shared" ca="1" si="170"/>
        <v/>
      </c>
      <c r="OPG4" s="408" t="str">
        <f t="shared" ca="1" si="170"/>
        <v/>
      </c>
      <c r="OPH4" s="408" t="str">
        <f t="shared" ca="1" si="170"/>
        <v/>
      </c>
      <c r="OPI4" s="408" t="str">
        <f t="shared" ca="1" si="170"/>
        <v/>
      </c>
      <c r="OPJ4" s="408" t="str">
        <f t="shared" ca="1" si="170"/>
        <v/>
      </c>
      <c r="OPK4" s="408" t="str">
        <f t="shared" ca="1" si="170"/>
        <v/>
      </c>
      <c r="OPL4" s="408" t="str">
        <f t="shared" ca="1" si="170"/>
        <v/>
      </c>
      <c r="OPM4" s="408" t="str">
        <f t="shared" ca="1" si="170"/>
        <v/>
      </c>
      <c r="OPN4" s="408" t="str">
        <f t="shared" ca="1" si="170"/>
        <v/>
      </c>
      <c r="OPO4" s="408" t="str">
        <f t="shared" ca="1" si="170"/>
        <v/>
      </c>
      <c r="OPP4" s="408" t="str">
        <f t="shared" ca="1" si="170"/>
        <v/>
      </c>
      <c r="OPQ4" s="408" t="str">
        <f t="shared" ca="1" si="170"/>
        <v/>
      </c>
      <c r="OPR4" s="408" t="str">
        <f t="shared" ca="1" si="170"/>
        <v/>
      </c>
      <c r="OPS4" s="408" t="str">
        <f t="shared" ca="1" si="170"/>
        <v/>
      </c>
      <c r="OPT4" s="408" t="str">
        <f t="shared" ca="1" si="170"/>
        <v/>
      </c>
      <c r="OPU4" s="408" t="str">
        <f t="shared" ca="1" si="170"/>
        <v/>
      </c>
      <c r="OPV4" s="408" t="str">
        <f t="shared" ca="1" si="170"/>
        <v/>
      </c>
      <c r="OPW4" s="408" t="str">
        <f t="shared" ca="1" si="170"/>
        <v/>
      </c>
      <c r="OPX4" s="408" t="str">
        <f t="shared" ca="1" si="170"/>
        <v/>
      </c>
      <c r="OPY4" s="408" t="str">
        <f t="shared" ca="1" si="170"/>
        <v/>
      </c>
      <c r="OPZ4" s="408" t="str">
        <f t="shared" ca="1" si="170"/>
        <v/>
      </c>
      <c r="OQA4" s="408" t="str">
        <f t="shared" ca="1" si="170"/>
        <v/>
      </c>
      <c r="OQB4" s="408" t="str">
        <f t="shared" ca="1" si="170"/>
        <v/>
      </c>
      <c r="OQC4" s="408" t="str">
        <f t="shared" ca="1" si="170"/>
        <v/>
      </c>
      <c r="OQD4" s="408" t="str">
        <f t="shared" ca="1" si="170"/>
        <v/>
      </c>
      <c r="OQE4" s="408" t="str">
        <f t="shared" ca="1" si="170"/>
        <v/>
      </c>
      <c r="OQF4" s="408" t="str">
        <f t="shared" ca="1" si="170"/>
        <v/>
      </c>
      <c r="OQG4" s="408" t="str">
        <f t="shared" ca="1" si="170"/>
        <v/>
      </c>
      <c r="OQH4" s="408" t="str">
        <f t="shared" ca="1" si="170"/>
        <v/>
      </c>
      <c r="OQI4" s="408" t="str">
        <f t="shared" ca="1" si="170"/>
        <v/>
      </c>
      <c r="OQJ4" s="408" t="str">
        <f t="shared" ca="1" si="170"/>
        <v/>
      </c>
      <c r="OQK4" s="408" t="str">
        <f t="shared" ca="1" si="170"/>
        <v/>
      </c>
      <c r="OQL4" s="408" t="str">
        <f t="shared" ca="1" si="170"/>
        <v/>
      </c>
      <c r="OQM4" s="408" t="str">
        <f t="shared" ca="1" si="170"/>
        <v/>
      </c>
      <c r="OQN4" s="408" t="str">
        <f t="shared" ca="1" si="170"/>
        <v/>
      </c>
      <c r="OQO4" s="408" t="str">
        <f t="shared" ca="1" si="170"/>
        <v/>
      </c>
      <c r="OQP4" s="408" t="str">
        <f t="shared" ca="1" si="170"/>
        <v/>
      </c>
      <c r="OQQ4" s="408" t="str">
        <f t="shared" ca="1" si="170"/>
        <v/>
      </c>
      <c r="OQR4" s="408" t="str">
        <f t="shared" ca="1" si="170"/>
        <v/>
      </c>
      <c r="OQS4" s="408" t="str">
        <f t="shared" ca="1" si="170"/>
        <v/>
      </c>
      <c r="OQT4" s="408" t="str">
        <f t="shared" ca="1" si="170"/>
        <v/>
      </c>
      <c r="OQU4" s="408" t="str">
        <f t="shared" ca="1" si="170"/>
        <v/>
      </c>
      <c r="OQV4" s="408" t="str">
        <f t="shared" ca="1" si="170"/>
        <v/>
      </c>
      <c r="OQW4" s="408" t="str">
        <f t="shared" ca="1" si="170"/>
        <v/>
      </c>
      <c r="OQX4" s="408" t="str">
        <f t="shared" ca="1" si="170"/>
        <v/>
      </c>
      <c r="OQY4" s="408" t="str">
        <f t="shared" ca="1" si="170"/>
        <v/>
      </c>
      <c r="OQZ4" s="408" t="str">
        <f t="shared" ca="1" si="170"/>
        <v/>
      </c>
      <c r="ORA4" s="408" t="str">
        <f t="shared" ca="1" si="170"/>
        <v/>
      </c>
      <c r="ORB4" s="408" t="str">
        <f t="shared" ca="1" si="170"/>
        <v/>
      </c>
      <c r="ORC4" s="408" t="str">
        <f t="shared" ca="1" si="170"/>
        <v/>
      </c>
      <c r="ORD4" s="408" t="str">
        <f t="shared" ca="1" si="170"/>
        <v/>
      </c>
      <c r="ORE4" s="408" t="str">
        <f t="shared" ca="1" si="170"/>
        <v/>
      </c>
      <c r="ORF4" s="408" t="str">
        <f t="shared" ca="1" si="170"/>
        <v/>
      </c>
      <c r="ORG4" s="408" t="str">
        <f t="shared" ca="1" si="170"/>
        <v/>
      </c>
      <c r="ORH4" s="408" t="str">
        <f t="shared" ca="1" si="170"/>
        <v/>
      </c>
      <c r="ORI4" s="408" t="str">
        <f t="shared" ca="1" si="170"/>
        <v/>
      </c>
      <c r="ORJ4" s="408" t="str">
        <f t="shared" ca="1" si="170"/>
        <v/>
      </c>
      <c r="ORK4" s="408" t="str">
        <f t="shared" ca="1" si="170"/>
        <v/>
      </c>
      <c r="ORL4" s="408" t="str">
        <f t="shared" ca="1" si="170"/>
        <v/>
      </c>
      <c r="ORM4" s="408" t="str">
        <f t="shared" ca="1" si="170"/>
        <v/>
      </c>
      <c r="ORN4" s="408" t="str">
        <f t="shared" ca="1" si="170"/>
        <v/>
      </c>
      <c r="ORO4" s="408" t="str">
        <f t="shared" ca="1" si="170"/>
        <v/>
      </c>
      <c r="ORP4" s="408" t="str">
        <f t="shared" ca="1" si="170"/>
        <v/>
      </c>
      <c r="ORQ4" s="408" t="str">
        <f t="shared" ref="ORQ4:OUB4" ca="1" si="171">IFERROR(IF(AND(OFFSET(ORQ3,0,-1,1,1)=DATE(YEAR(OFFSET(ORQ3,0,-1,1,1)),12,31),
                              OFFSET(ORQ3,0,-2,1,1)&lt;&gt;DATE(YEAR(OFFSET(ORQ3,0,-1,1,1)),12,31)),
                         "+",""),"")</f>
        <v/>
      </c>
      <c r="ORR4" s="408" t="str">
        <f t="shared" ca="1" si="171"/>
        <v/>
      </c>
      <c r="ORS4" s="408" t="str">
        <f t="shared" ca="1" si="171"/>
        <v/>
      </c>
      <c r="ORT4" s="408" t="str">
        <f t="shared" ca="1" si="171"/>
        <v/>
      </c>
      <c r="ORU4" s="408" t="str">
        <f t="shared" ca="1" si="171"/>
        <v/>
      </c>
      <c r="ORV4" s="408" t="str">
        <f t="shared" ca="1" si="171"/>
        <v/>
      </c>
      <c r="ORW4" s="408" t="str">
        <f t="shared" ca="1" si="171"/>
        <v/>
      </c>
      <c r="ORX4" s="408" t="str">
        <f t="shared" ca="1" si="171"/>
        <v/>
      </c>
      <c r="ORY4" s="408" t="str">
        <f t="shared" ca="1" si="171"/>
        <v/>
      </c>
      <c r="ORZ4" s="408" t="str">
        <f t="shared" ca="1" si="171"/>
        <v/>
      </c>
      <c r="OSA4" s="408" t="str">
        <f t="shared" ca="1" si="171"/>
        <v/>
      </c>
      <c r="OSB4" s="408" t="str">
        <f t="shared" ca="1" si="171"/>
        <v/>
      </c>
      <c r="OSC4" s="408" t="str">
        <f t="shared" ca="1" si="171"/>
        <v/>
      </c>
      <c r="OSD4" s="408" t="str">
        <f t="shared" ca="1" si="171"/>
        <v/>
      </c>
      <c r="OSE4" s="408" t="str">
        <f t="shared" ca="1" si="171"/>
        <v/>
      </c>
      <c r="OSF4" s="408" t="str">
        <f t="shared" ca="1" si="171"/>
        <v/>
      </c>
      <c r="OSG4" s="408" t="str">
        <f t="shared" ca="1" si="171"/>
        <v/>
      </c>
      <c r="OSH4" s="408" t="str">
        <f t="shared" ca="1" si="171"/>
        <v/>
      </c>
      <c r="OSI4" s="408" t="str">
        <f t="shared" ca="1" si="171"/>
        <v/>
      </c>
      <c r="OSJ4" s="408" t="str">
        <f t="shared" ca="1" si="171"/>
        <v/>
      </c>
      <c r="OSK4" s="408" t="str">
        <f t="shared" ca="1" si="171"/>
        <v/>
      </c>
      <c r="OSL4" s="408" t="str">
        <f t="shared" ca="1" si="171"/>
        <v/>
      </c>
      <c r="OSM4" s="408" t="str">
        <f t="shared" ca="1" si="171"/>
        <v/>
      </c>
      <c r="OSN4" s="408" t="str">
        <f t="shared" ca="1" si="171"/>
        <v/>
      </c>
      <c r="OSO4" s="408" t="str">
        <f t="shared" ca="1" si="171"/>
        <v/>
      </c>
      <c r="OSP4" s="408" t="str">
        <f t="shared" ca="1" si="171"/>
        <v/>
      </c>
      <c r="OSQ4" s="408" t="str">
        <f t="shared" ca="1" si="171"/>
        <v/>
      </c>
      <c r="OSR4" s="408" t="str">
        <f t="shared" ca="1" si="171"/>
        <v/>
      </c>
      <c r="OSS4" s="408" t="str">
        <f t="shared" ca="1" si="171"/>
        <v/>
      </c>
      <c r="OST4" s="408" t="str">
        <f t="shared" ca="1" si="171"/>
        <v/>
      </c>
      <c r="OSU4" s="408" t="str">
        <f t="shared" ca="1" si="171"/>
        <v/>
      </c>
      <c r="OSV4" s="408" t="str">
        <f t="shared" ca="1" si="171"/>
        <v/>
      </c>
      <c r="OSW4" s="408" t="str">
        <f t="shared" ca="1" si="171"/>
        <v/>
      </c>
      <c r="OSX4" s="408" t="str">
        <f t="shared" ca="1" si="171"/>
        <v/>
      </c>
      <c r="OSY4" s="408" t="str">
        <f t="shared" ca="1" si="171"/>
        <v/>
      </c>
      <c r="OSZ4" s="408" t="str">
        <f t="shared" ca="1" si="171"/>
        <v/>
      </c>
      <c r="OTA4" s="408" t="str">
        <f t="shared" ca="1" si="171"/>
        <v/>
      </c>
      <c r="OTB4" s="408" t="str">
        <f t="shared" ca="1" si="171"/>
        <v/>
      </c>
      <c r="OTC4" s="408" t="str">
        <f t="shared" ca="1" si="171"/>
        <v/>
      </c>
      <c r="OTD4" s="408" t="str">
        <f t="shared" ca="1" si="171"/>
        <v/>
      </c>
      <c r="OTE4" s="408" t="str">
        <f t="shared" ca="1" si="171"/>
        <v/>
      </c>
      <c r="OTF4" s="408" t="str">
        <f t="shared" ca="1" si="171"/>
        <v/>
      </c>
      <c r="OTG4" s="408" t="str">
        <f t="shared" ca="1" si="171"/>
        <v/>
      </c>
      <c r="OTH4" s="408" t="str">
        <f t="shared" ca="1" si="171"/>
        <v/>
      </c>
      <c r="OTI4" s="408" t="str">
        <f t="shared" ca="1" si="171"/>
        <v/>
      </c>
      <c r="OTJ4" s="408" t="str">
        <f t="shared" ca="1" si="171"/>
        <v/>
      </c>
      <c r="OTK4" s="408" t="str">
        <f t="shared" ca="1" si="171"/>
        <v/>
      </c>
      <c r="OTL4" s="408" t="str">
        <f t="shared" ca="1" si="171"/>
        <v/>
      </c>
      <c r="OTM4" s="408" t="str">
        <f t="shared" ca="1" si="171"/>
        <v/>
      </c>
      <c r="OTN4" s="408" t="str">
        <f t="shared" ca="1" si="171"/>
        <v/>
      </c>
      <c r="OTO4" s="408" t="str">
        <f t="shared" ca="1" si="171"/>
        <v/>
      </c>
      <c r="OTP4" s="408" t="str">
        <f t="shared" ca="1" si="171"/>
        <v/>
      </c>
      <c r="OTQ4" s="408" t="str">
        <f t="shared" ca="1" si="171"/>
        <v/>
      </c>
      <c r="OTR4" s="408" t="str">
        <f t="shared" ca="1" si="171"/>
        <v/>
      </c>
      <c r="OTS4" s="408" t="str">
        <f t="shared" ca="1" si="171"/>
        <v/>
      </c>
      <c r="OTT4" s="408" t="str">
        <f t="shared" ca="1" si="171"/>
        <v/>
      </c>
      <c r="OTU4" s="408" t="str">
        <f t="shared" ca="1" si="171"/>
        <v/>
      </c>
      <c r="OTV4" s="408" t="str">
        <f t="shared" ca="1" si="171"/>
        <v/>
      </c>
      <c r="OTW4" s="408" t="str">
        <f t="shared" ca="1" si="171"/>
        <v/>
      </c>
      <c r="OTX4" s="408" t="str">
        <f t="shared" ca="1" si="171"/>
        <v/>
      </c>
      <c r="OTY4" s="408" t="str">
        <f t="shared" ca="1" si="171"/>
        <v/>
      </c>
      <c r="OTZ4" s="408" t="str">
        <f t="shared" ca="1" si="171"/>
        <v/>
      </c>
      <c r="OUA4" s="408" t="str">
        <f t="shared" ca="1" si="171"/>
        <v/>
      </c>
      <c r="OUB4" s="408" t="str">
        <f t="shared" ca="1" si="171"/>
        <v/>
      </c>
      <c r="OUC4" s="408" t="str">
        <f t="shared" ref="OUC4:OWN4" ca="1" si="172">IFERROR(IF(AND(OFFSET(OUC3,0,-1,1,1)=DATE(YEAR(OFFSET(OUC3,0,-1,1,1)),12,31),
                              OFFSET(OUC3,0,-2,1,1)&lt;&gt;DATE(YEAR(OFFSET(OUC3,0,-1,1,1)),12,31)),
                         "+",""),"")</f>
        <v/>
      </c>
      <c r="OUD4" s="408" t="str">
        <f t="shared" ca="1" si="172"/>
        <v/>
      </c>
      <c r="OUE4" s="408" t="str">
        <f t="shared" ca="1" si="172"/>
        <v/>
      </c>
      <c r="OUF4" s="408" t="str">
        <f t="shared" ca="1" si="172"/>
        <v/>
      </c>
      <c r="OUG4" s="408" t="str">
        <f t="shared" ca="1" si="172"/>
        <v/>
      </c>
      <c r="OUH4" s="408" t="str">
        <f t="shared" ca="1" si="172"/>
        <v/>
      </c>
      <c r="OUI4" s="408" t="str">
        <f t="shared" ca="1" si="172"/>
        <v/>
      </c>
      <c r="OUJ4" s="408" t="str">
        <f t="shared" ca="1" si="172"/>
        <v/>
      </c>
      <c r="OUK4" s="408" t="str">
        <f t="shared" ca="1" si="172"/>
        <v/>
      </c>
      <c r="OUL4" s="408" t="str">
        <f t="shared" ca="1" si="172"/>
        <v/>
      </c>
      <c r="OUM4" s="408" t="str">
        <f t="shared" ca="1" si="172"/>
        <v/>
      </c>
      <c r="OUN4" s="408" t="str">
        <f t="shared" ca="1" si="172"/>
        <v/>
      </c>
      <c r="OUO4" s="408" t="str">
        <f t="shared" ca="1" si="172"/>
        <v/>
      </c>
      <c r="OUP4" s="408" t="str">
        <f t="shared" ca="1" si="172"/>
        <v/>
      </c>
      <c r="OUQ4" s="408" t="str">
        <f t="shared" ca="1" si="172"/>
        <v/>
      </c>
      <c r="OUR4" s="408" t="str">
        <f t="shared" ca="1" si="172"/>
        <v/>
      </c>
      <c r="OUS4" s="408" t="str">
        <f t="shared" ca="1" si="172"/>
        <v/>
      </c>
      <c r="OUT4" s="408" t="str">
        <f t="shared" ca="1" si="172"/>
        <v/>
      </c>
      <c r="OUU4" s="408" t="str">
        <f t="shared" ca="1" si="172"/>
        <v/>
      </c>
      <c r="OUV4" s="408" t="str">
        <f t="shared" ca="1" si="172"/>
        <v/>
      </c>
      <c r="OUW4" s="408" t="str">
        <f t="shared" ca="1" si="172"/>
        <v/>
      </c>
      <c r="OUX4" s="408" t="str">
        <f t="shared" ca="1" si="172"/>
        <v/>
      </c>
      <c r="OUY4" s="408" t="str">
        <f t="shared" ca="1" si="172"/>
        <v/>
      </c>
      <c r="OUZ4" s="408" t="str">
        <f t="shared" ca="1" si="172"/>
        <v/>
      </c>
      <c r="OVA4" s="408" t="str">
        <f t="shared" ca="1" si="172"/>
        <v/>
      </c>
      <c r="OVB4" s="408" t="str">
        <f t="shared" ca="1" si="172"/>
        <v/>
      </c>
      <c r="OVC4" s="408" t="str">
        <f t="shared" ca="1" si="172"/>
        <v/>
      </c>
      <c r="OVD4" s="408" t="str">
        <f t="shared" ca="1" si="172"/>
        <v/>
      </c>
      <c r="OVE4" s="408" t="str">
        <f t="shared" ca="1" si="172"/>
        <v/>
      </c>
      <c r="OVF4" s="408" t="str">
        <f t="shared" ca="1" si="172"/>
        <v/>
      </c>
      <c r="OVG4" s="408" t="str">
        <f t="shared" ca="1" si="172"/>
        <v/>
      </c>
      <c r="OVH4" s="408" t="str">
        <f t="shared" ca="1" si="172"/>
        <v/>
      </c>
      <c r="OVI4" s="408" t="str">
        <f t="shared" ca="1" si="172"/>
        <v/>
      </c>
      <c r="OVJ4" s="408" t="str">
        <f t="shared" ca="1" si="172"/>
        <v/>
      </c>
      <c r="OVK4" s="408" t="str">
        <f t="shared" ca="1" si="172"/>
        <v/>
      </c>
      <c r="OVL4" s="408" t="str">
        <f t="shared" ca="1" si="172"/>
        <v/>
      </c>
      <c r="OVM4" s="408" t="str">
        <f t="shared" ca="1" si="172"/>
        <v/>
      </c>
      <c r="OVN4" s="408" t="str">
        <f t="shared" ca="1" si="172"/>
        <v/>
      </c>
      <c r="OVO4" s="408" t="str">
        <f t="shared" ca="1" si="172"/>
        <v/>
      </c>
      <c r="OVP4" s="408" t="str">
        <f t="shared" ca="1" si="172"/>
        <v/>
      </c>
      <c r="OVQ4" s="408" t="str">
        <f t="shared" ca="1" si="172"/>
        <v/>
      </c>
      <c r="OVR4" s="408" t="str">
        <f t="shared" ca="1" si="172"/>
        <v/>
      </c>
      <c r="OVS4" s="408" t="str">
        <f t="shared" ca="1" si="172"/>
        <v/>
      </c>
      <c r="OVT4" s="408" t="str">
        <f t="shared" ca="1" si="172"/>
        <v/>
      </c>
      <c r="OVU4" s="408" t="str">
        <f t="shared" ca="1" si="172"/>
        <v/>
      </c>
      <c r="OVV4" s="408" t="str">
        <f t="shared" ca="1" si="172"/>
        <v/>
      </c>
      <c r="OVW4" s="408" t="str">
        <f t="shared" ca="1" si="172"/>
        <v/>
      </c>
      <c r="OVX4" s="408" t="str">
        <f t="shared" ca="1" si="172"/>
        <v/>
      </c>
      <c r="OVY4" s="408" t="str">
        <f t="shared" ca="1" si="172"/>
        <v/>
      </c>
      <c r="OVZ4" s="408" t="str">
        <f t="shared" ca="1" si="172"/>
        <v/>
      </c>
      <c r="OWA4" s="408" t="str">
        <f t="shared" ca="1" si="172"/>
        <v/>
      </c>
      <c r="OWB4" s="408" t="str">
        <f t="shared" ca="1" si="172"/>
        <v/>
      </c>
      <c r="OWC4" s="408" t="str">
        <f t="shared" ca="1" si="172"/>
        <v/>
      </c>
      <c r="OWD4" s="408" t="str">
        <f t="shared" ca="1" si="172"/>
        <v/>
      </c>
      <c r="OWE4" s="408" t="str">
        <f t="shared" ca="1" si="172"/>
        <v/>
      </c>
      <c r="OWF4" s="408" t="str">
        <f t="shared" ca="1" si="172"/>
        <v/>
      </c>
      <c r="OWG4" s="408" t="str">
        <f t="shared" ca="1" si="172"/>
        <v/>
      </c>
      <c r="OWH4" s="408" t="str">
        <f t="shared" ca="1" si="172"/>
        <v/>
      </c>
      <c r="OWI4" s="408" t="str">
        <f t="shared" ca="1" si="172"/>
        <v/>
      </c>
      <c r="OWJ4" s="408" t="str">
        <f t="shared" ca="1" si="172"/>
        <v/>
      </c>
      <c r="OWK4" s="408" t="str">
        <f t="shared" ca="1" si="172"/>
        <v/>
      </c>
      <c r="OWL4" s="408" t="str">
        <f t="shared" ca="1" si="172"/>
        <v/>
      </c>
      <c r="OWM4" s="408" t="str">
        <f t="shared" ca="1" si="172"/>
        <v/>
      </c>
      <c r="OWN4" s="408" t="str">
        <f t="shared" ca="1" si="172"/>
        <v/>
      </c>
      <c r="OWO4" s="408" t="str">
        <f t="shared" ref="OWO4:OYZ4" ca="1" si="173">IFERROR(IF(AND(OFFSET(OWO3,0,-1,1,1)=DATE(YEAR(OFFSET(OWO3,0,-1,1,1)),12,31),
                              OFFSET(OWO3,0,-2,1,1)&lt;&gt;DATE(YEAR(OFFSET(OWO3,0,-1,1,1)),12,31)),
                         "+",""),"")</f>
        <v/>
      </c>
      <c r="OWP4" s="408" t="str">
        <f t="shared" ca="1" si="173"/>
        <v/>
      </c>
      <c r="OWQ4" s="408" t="str">
        <f t="shared" ca="1" si="173"/>
        <v/>
      </c>
      <c r="OWR4" s="408" t="str">
        <f t="shared" ca="1" si="173"/>
        <v/>
      </c>
      <c r="OWS4" s="408" t="str">
        <f t="shared" ca="1" si="173"/>
        <v/>
      </c>
      <c r="OWT4" s="408" t="str">
        <f t="shared" ca="1" si="173"/>
        <v/>
      </c>
      <c r="OWU4" s="408" t="str">
        <f t="shared" ca="1" si="173"/>
        <v/>
      </c>
      <c r="OWV4" s="408" t="str">
        <f t="shared" ca="1" si="173"/>
        <v/>
      </c>
      <c r="OWW4" s="408" t="str">
        <f t="shared" ca="1" si="173"/>
        <v/>
      </c>
      <c r="OWX4" s="408" t="str">
        <f t="shared" ca="1" si="173"/>
        <v/>
      </c>
      <c r="OWY4" s="408" t="str">
        <f t="shared" ca="1" si="173"/>
        <v/>
      </c>
      <c r="OWZ4" s="408" t="str">
        <f t="shared" ca="1" si="173"/>
        <v/>
      </c>
      <c r="OXA4" s="408" t="str">
        <f t="shared" ca="1" si="173"/>
        <v/>
      </c>
      <c r="OXB4" s="408" t="str">
        <f t="shared" ca="1" si="173"/>
        <v/>
      </c>
      <c r="OXC4" s="408" t="str">
        <f t="shared" ca="1" si="173"/>
        <v/>
      </c>
      <c r="OXD4" s="408" t="str">
        <f t="shared" ca="1" si="173"/>
        <v/>
      </c>
      <c r="OXE4" s="408" t="str">
        <f t="shared" ca="1" si="173"/>
        <v/>
      </c>
      <c r="OXF4" s="408" t="str">
        <f t="shared" ca="1" si="173"/>
        <v/>
      </c>
      <c r="OXG4" s="408" t="str">
        <f t="shared" ca="1" si="173"/>
        <v/>
      </c>
      <c r="OXH4" s="408" t="str">
        <f t="shared" ca="1" si="173"/>
        <v/>
      </c>
      <c r="OXI4" s="408" t="str">
        <f t="shared" ca="1" si="173"/>
        <v/>
      </c>
      <c r="OXJ4" s="408" t="str">
        <f t="shared" ca="1" si="173"/>
        <v/>
      </c>
      <c r="OXK4" s="408" t="str">
        <f t="shared" ca="1" si="173"/>
        <v/>
      </c>
      <c r="OXL4" s="408" t="str">
        <f t="shared" ca="1" si="173"/>
        <v/>
      </c>
      <c r="OXM4" s="408" t="str">
        <f t="shared" ca="1" si="173"/>
        <v/>
      </c>
      <c r="OXN4" s="408" t="str">
        <f t="shared" ca="1" si="173"/>
        <v/>
      </c>
      <c r="OXO4" s="408" t="str">
        <f t="shared" ca="1" si="173"/>
        <v/>
      </c>
      <c r="OXP4" s="408" t="str">
        <f t="shared" ca="1" si="173"/>
        <v/>
      </c>
      <c r="OXQ4" s="408" t="str">
        <f t="shared" ca="1" si="173"/>
        <v/>
      </c>
      <c r="OXR4" s="408" t="str">
        <f t="shared" ca="1" si="173"/>
        <v/>
      </c>
      <c r="OXS4" s="408" t="str">
        <f t="shared" ca="1" si="173"/>
        <v/>
      </c>
      <c r="OXT4" s="408" t="str">
        <f t="shared" ca="1" si="173"/>
        <v/>
      </c>
      <c r="OXU4" s="408" t="str">
        <f t="shared" ca="1" si="173"/>
        <v/>
      </c>
      <c r="OXV4" s="408" t="str">
        <f t="shared" ca="1" si="173"/>
        <v/>
      </c>
      <c r="OXW4" s="408" t="str">
        <f t="shared" ca="1" si="173"/>
        <v/>
      </c>
      <c r="OXX4" s="408" t="str">
        <f t="shared" ca="1" si="173"/>
        <v/>
      </c>
      <c r="OXY4" s="408" t="str">
        <f t="shared" ca="1" si="173"/>
        <v/>
      </c>
      <c r="OXZ4" s="408" t="str">
        <f t="shared" ca="1" si="173"/>
        <v/>
      </c>
      <c r="OYA4" s="408" t="str">
        <f t="shared" ca="1" si="173"/>
        <v/>
      </c>
      <c r="OYB4" s="408" t="str">
        <f t="shared" ca="1" si="173"/>
        <v/>
      </c>
      <c r="OYC4" s="408" t="str">
        <f t="shared" ca="1" si="173"/>
        <v/>
      </c>
      <c r="OYD4" s="408" t="str">
        <f t="shared" ca="1" si="173"/>
        <v/>
      </c>
      <c r="OYE4" s="408" t="str">
        <f t="shared" ca="1" si="173"/>
        <v/>
      </c>
      <c r="OYF4" s="408" t="str">
        <f t="shared" ca="1" si="173"/>
        <v/>
      </c>
      <c r="OYG4" s="408" t="str">
        <f t="shared" ca="1" si="173"/>
        <v/>
      </c>
      <c r="OYH4" s="408" t="str">
        <f t="shared" ca="1" si="173"/>
        <v/>
      </c>
      <c r="OYI4" s="408" t="str">
        <f t="shared" ca="1" si="173"/>
        <v/>
      </c>
      <c r="OYJ4" s="408" t="str">
        <f t="shared" ca="1" si="173"/>
        <v/>
      </c>
      <c r="OYK4" s="408" t="str">
        <f t="shared" ca="1" si="173"/>
        <v/>
      </c>
      <c r="OYL4" s="408" t="str">
        <f t="shared" ca="1" si="173"/>
        <v/>
      </c>
      <c r="OYM4" s="408" t="str">
        <f t="shared" ca="1" si="173"/>
        <v/>
      </c>
      <c r="OYN4" s="408" t="str">
        <f t="shared" ca="1" si="173"/>
        <v/>
      </c>
      <c r="OYO4" s="408" t="str">
        <f t="shared" ca="1" si="173"/>
        <v/>
      </c>
      <c r="OYP4" s="408" t="str">
        <f t="shared" ca="1" si="173"/>
        <v/>
      </c>
      <c r="OYQ4" s="408" t="str">
        <f t="shared" ca="1" si="173"/>
        <v/>
      </c>
      <c r="OYR4" s="408" t="str">
        <f t="shared" ca="1" si="173"/>
        <v/>
      </c>
      <c r="OYS4" s="408" t="str">
        <f t="shared" ca="1" si="173"/>
        <v/>
      </c>
      <c r="OYT4" s="408" t="str">
        <f t="shared" ca="1" si="173"/>
        <v/>
      </c>
      <c r="OYU4" s="408" t="str">
        <f t="shared" ca="1" si="173"/>
        <v/>
      </c>
      <c r="OYV4" s="408" t="str">
        <f t="shared" ca="1" si="173"/>
        <v/>
      </c>
      <c r="OYW4" s="408" t="str">
        <f t="shared" ca="1" si="173"/>
        <v/>
      </c>
      <c r="OYX4" s="408" t="str">
        <f t="shared" ca="1" si="173"/>
        <v/>
      </c>
      <c r="OYY4" s="408" t="str">
        <f t="shared" ca="1" si="173"/>
        <v/>
      </c>
      <c r="OYZ4" s="408" t="str">
        <f t="shared" ca="1" si="173"/>
        <v/>
      </c>
      <c r="OZA4" s="408" t="str">
        <f t="shared" ref="OZA4:PBL4" ca="1" si="174">IFERROR(IF(AND(OFFSET(OZA3,0,-1,1,1)=DATE(YEAR(OFFSET(OZA3,0,-1,1,1)),12,31),
                              OFFSET(OZA3,0,-2,1,1)&lt;&gt;DATE(YEAR(OFFSET(OZA3,0,-1,1,1)),12,31)),
                         "+",""),"")</f>
        <v/>
      </c>
      <c r="OZB4" s="408" t="str">
        <f t="shared" ca="1" si="174"/>
        <v/>
      </c>
      <c r="OZC4" s="408" t="str">
        <f t="shared" ca="1" si="174"/>
        <v/>
      </c>
      <c r="OZD4" s="408" t="str">
        <f t="shared" ca="1" si="174"/>
        <v/>
      </c>
      <c r="OZE4" s="408" t="str">
        <f t="shared" ca="1" si="174"/>
        <v/>
      </c>
      <c r="OZF4" s="408" t="str">
        <f t="shared" ca="1" si="174"/>
        <v/>
      </c>
      <c r="OZG4" s="408" t="str">
        <f t="shared" ca="1" si="174"/>
        <v/>
      </c>
      <c r="OZH4" s="408" t="str">
        <f t="shared" ca="1" si="174"/>
        <v/>
      </c>
      <c r="OZI4" s="408" t="str">
        <f t="shared" ca="1" si="174"/>
        <v/>
      </c>
      <c r="OZJ4" s="408" t="str">
        <f t="shared" ca="1" si="174"/>
        <v/>
      </c>
      <c r="OZK4" s="408" t="str">
        <f t="shared" ca="1" si="174"/>
        <v/>
      </c>
      <c r="OZL4" s="408" t="str">
        <f t="shared" ca="1" si="174"/>
        <v/>
      </c>
      <c r="OZM4" s="408" t="str">
        <f t="shared" ca="1" si="174"/>
        <v/>
      </c>
      <c r="OZN4" s="408" t="str">
        <f t="shared" ca="1" si="174"/>
        <v/>
      </c>
      <c r="OZO4" s="408" t="str">
        <f t="shared" ca="1" si="174"/>
        <v/>
      </c>
      <c r="OZP4" s="408" t="str">
        <f t="shared" ca="1" si="174"/>
        <v/>
      </c>
      <c r="OZQ4" s="408" t="str">
        <f t="shared" ca="1" si="174"/>
        <v/>
      </c>
      <c r="OZR4" s="408" t="str">
        <f t="shared" ca="1" si="174"/>
        <v/>
      </c>
      <c r="OZS4" s="408" t="str">
        <f t="shared" ca="1" si="174"/>
        <v/>
      </c>
      <c r="OZT4" s="408" t="str">
        <f t="shared" ca="1" si="174"/>
        <v/>
      </c>
      <c r="OZU4" s="408" t="str">
        <f t="shared" ca="1" si="174"/>
        <v/>
      </c>
      <c r="OZV4" s="408" t="str">
        <f t="shared" ca="1" si="174"/>
        <v/>
      </c>
      <c r="OZW4" s="408" t="str">
        <f t="shared" ca="1" si="174"/>
        <v/>
      </c>
      <c r="OZX4" s="408" t="str">
        <f t="shared" ca="1" si="174"/>
        <v/>
      </c>
      <c r="OZY4" s="408" t="str">
        <f t="shared" ca="1" si="174"/>
        <v/>
      </c>
      <c r="OZZ4" s="408" t="str">
        <f t="shared" ca="1" si="174"/>
        <v/>
      </c>
      <c r="PAA4" s="408" t="str">
        <f t="shared" ca="1" si="174"/>
        <v/>
      </c>
      <c r="PAB4" s="408" t="str">
        <f t="shared" ca="1" si="174"/>
        <v/>
      </c>
      <c r="PAC4" s="408" t="str">
        <f t="shared" ca="1" si="174"/>
        <v/>
      </c>
      <c r="PAD4" s="408" t="str">
        <f t="shared" ca="1" si="174"/>
        <v/>
      </c>
      <c r="PAE4" s="408" t="str">
        <f t="shared" ca="1" si="174"/>
        <v/>
      </c>
      <c r="PAF4" s="408" t="str">
        <f t="shared" ca="1" si="174"/>
        <v/>
      </c>
      <c r="PAG4" s="408" t="str">
        <f t="shared" ca="1" si="174"/>
        <v/>
      </c>
      <c r="PAH4" s="408" t="str">
        <f t="shared" ca="1" si="174"/>
        <v/>
      </c>
      <c r="PAI4" s="408" t="str">
        <f t="shared" ca="1" si="174"/>
        <v/>
      </c>
      <c r="PAJ4" s="408" t="str">
        <f t="shared" ca="1" si="174"/>
        <v/>
      </c>
      <c r="PAK4" s="408" t="str">
        <f t="shared" ca="1" si="174"/>
        <v/>
      </c>
      <c r="PAL4" s="408" t="str">
        <f t="shared" ca="1" si="174"/>
        <v/>
      </c>
      <c r="PAM4" s="408" t="str">
        <f t="shared" ca="1" si="174"/>
        <v/>
      </c>
      <c r="PAN4" s="408" t="str">
        <f t="shared" ca="1" si="174"/>
        <v/>
      </c>
      <c r="PAO4" s="408" t="str">
        <f t="shared" ca="1" si="174"/>
        <v/>
      </c>
      <c r="PAP4" s="408" t="str">
        <f t="shared" ca="1" si="174"/>
        <v/>
      </c>
      <c r="PAQ4" s="408" t="str">
        <f t="shared" ca="1" si="174"/>
        <v/>
      </c>
      <c r="PAR4" s="408" t="str">
        <f t="shared" ca="1" si="174"/>
        <v/>
      </c>
      <c r="PAS4" s="408" t="str">
        <f t="shared" ca="1" si="174"/>
        <v/>
      </c>
      <c r="PAT4" s="408" t="str">
        <f t="shared" ca="1" si="174"/>
        <v/>
      </c>
      <c r="PAU4" s="408" t="str">
        <f t="shared" ca="1" si="174"/>
        <v/>
      </c>
      <c r="PAV4" s="408" t="str">
        <f t="shared" ca="1" si="174"/>
        <v/>
      </c>
      <c r="PAW4" s="408" t="str">
        <f t="shared" ca="1" si="174"/>
        <v/>
      </c>
      <c r="PAX4" s="408" t="str">
        <f t="shared" ca="1" si="174"/>
        <v/>
      </c>
      <c r="PAY4" s="408" t="str">
        <f t="shared" ca="1" si="174"/>
        <v/>
      </c>
      <c r="PAZ4" s="408" t="str">
        <f t="shared" ca="1" si="174"/>
        <v/>
      </c>
      <c r="PBA4" s="408" t="str">
        <f t="shared" ca="1" si="174"/>
        <v/>
      </c>
      <c r="PBB4" s="408" t="str">
        <f t="shared" ca="1" si="174"/>
        <v/>
      </c>
      <c r="PBC4" s="408" t="str">
        <f t="shared" ca="1" si="174"/>
        <v/>
      </c>
      <c r="PBD4" s="408" t="str">
        <f t="shared" ca="1" si="174"/>
        <v/>
      </c>
      <c r="PBE4" s="408" t="str">
        <f t="shared" ca="1" si="174"/>
        <v/>
      </c>
      <c r="PBF4" s="408" t="str">
        <f t="shared" ca="1" si="174"/>
        <v/>
      </c>
      <c r="PBG4" s="408" t="str">
        <f t="shared" ca="1" si="174"/>
        <v/>
      </c>
      <c r="PBH4" s="408" t="str">
        <f t="shared" ca="1" si="174"/>
        <v/>
      </c>
      <c r="PBI4" s="408" t="str">
        <f t="shared" ca="1" si="174"/>
        <v/>
      </c>
      <c r="PBJ4" s="408" t="str">
        <f t="shared" ca="1" si="174"/>
        <v/>
      </c>
      <c r="PBK4" s="408" t="str">
        <f t="shared" ca="1" si="174"/>
        <v/>
      </c>
      <c r="PBL4" s="408" t="str">
        <f t="shared" ca="1" si="174"/>
        <v/>
      </c>
      <c r="PBM4" s="408" t="str">
        <f t="shared" ref="PBM4:PDX4" ca="1" si="175">IFERROR(IF(AND(OFFSET(PBM3,0,-1,1,1)=DATE(YEAR(OFFSET(PBM3,0,-1,1,1)),12,31),
                              OFFSET(PBM3,0,-2,1,1)&lt;&gt;DATE(YEAR(OFFSET(PBM3,0,-1,1,1)),12,31)),
                         "+",""),"")</f>
        <v/>
      </c>
      <c r="PBN4" s="408" t="str">
        <f t="shared" ca="1" si="175"/>
        <v/>
      </c>
      <c r="PBO4" s="408" t="str">
        <f t="shared" ca="1" si="175"/>
        <v/>
      </c>
      <c r="PBP4" s="408" t="str">
        <f t="shared" ca="1" si="175"/>
        <v/>
      </c>
      <c r="PBQ4" s="408" t="str">
        <f t="shared" ca="1" si="175"/>
        <v/>
      </c>
      <c r="PBR4" s="408" t="str">
        <f t="shared" ca="1" si="175"/>
        <v/>
      </c>
      <c r="PBS4" s="408" t="str">
        <f t="shared" ca="1" si="175"/>
        <v/>
      </c>
      <c r="PBT4" s="408" t="str">
        <f t="shared" ca="1" si="175"/>
        <v/>
      </c>
      <c r="PBU4" s="408" t="str">
        <f t="shared" ca="1" si="175"/>
        <v/>
      </c>
      <c r="PBV4" s="408" t="str">
        <f t="shared" ca="1" si="175"/>
        <v/>
      </c>
      <c r="PBW4" s="408" t="str">
        <f t="shared" ca="1" si="175"/>
        <v/>
      </c>
      <c r="PBX4" s="408" t="str">
        <f t="shared" ca="1" si="175"/>
        <v/>
      </c>
      <c r="PBY4" s="408" t="str">
        <f t="shared" ca="1" si="175"/>
        <v/>
      </c>
      <c r="PBZ4" s="408" t="str">
        <f t="shared" ca="1" si="175"/>
        <v/>
      </c>
      <c r="PCA4" s="408" t="str">
        <f t="shared" ca="1" si="175"/>
        <v/>
      </c>
      <c r="PCB4" s="408" t="str">
        <f t="shared" ca="1" si="175"/>
        <v/>
      </c>
      <c r="PCC4" s="408" t="str">
        <f t="shared" ca="1" si="175"/>
        <v/>
      </c>
      <c r="PCD4" s="408" t="str">
        <f t="shared" ca="1" si="175"/>
        <v/>
      </c>
      <c r="PCE4" s="408" t="str">
        <f t="shared" ca="1" si="175"/>
        <v/>
      </c>
      <c r="PCF4" s="408" t="str">
        <f t="shared" ca="1" si="175"/>
        <v/>
      </c>
      <c r="PCG4" s="408" t="str">
        <f t="shared" ca="1" si="175"/>
        <v/>
      </c>
      <c r="PCH4" s="408" t="str">
        <f t="shared" ca="1" si="175"/>
        <v/>
      </c>
      <c r="PCI4" s="408" t="str">
        <f t="shared" ca="1" si="175"/>
        <v/>
      </c>
      <c r="PCJ4" s="408" t="str">
        <f t="shared" ca="1" si="175"/>
        <v/>
      </c>
      <c r="PCK4" s="408" t="str">
        <f t="shared" ca="1" si="175"/>
        <v/>
      </c>
      <c r="PCL4" s="408" t="str">
        <f t="shared" ca="1" si="175"/>
        <v/>
      </c>
      <c r="PCM4" s="408" t="str">
        <f t="shared" ca="1" si="175"/>
        <v/>
      </c>
      <c r="PCN4" s="408" t="str">
        <f t="shared" ca="1" si="175"/>
        <v/>
      </c>
      <c r="PCO4" s="408" t="str">
        <f t="shared" ca="1" si="175"/>
        <v/>
      </c>
      <c r="PCP4" s="408" t="str">
        <f t="shared" ca="1" si="175"/>
        <v/>
      </c>
      <c r="PCQ4" s="408" t="str">
        <f t="shared" ca="1" si="175"/>
        <v/>
      </c>
      <c r="PCR4" s="408" t="str">
        <f t="shared" ca="1" si="175"/>
        <v/>
      </c>
      <c r="PCS4" s="408" t="str">
        <f t="shared" ca="1" si="175"/>
        <v/>
      </c>
      <c r="PCT4" s="408" t="str">
        <f t="shared" ca="1" si="175"/>
        <v/>
      </c>
      <c r="PCU4" s="408" t="str">
        <f t="shared" ca="1" si="175"/>
        <v/>
      </c>
      <c r="PCV4" s="408" t="str">
        <f t="shared" ca="1" si="175"/>
        <v/>
      </c>
      <c r="PCW4" s="408" t="str">
        <f t="shared" ca="1" si="175"/>
        <v/>
      </c>
      <c r="PCX4" s="408" t="str">
        <f t="shared" ca="1" si="175"/>
        <v/>
      </c>
      <c r="PCY4" s="408" t="str">
        <f t="shared" ca="1" si="175"/>
        <v/>
      </c>
      <c r="PCZ4" s="408" t="str">
        <f t="shared" ca="1" si="175"/>
        <v/>
      </c>
      <c r="PDA4" s="408" t="str">
        <f t="shared" ca="1" si="175"/>
        <v/>
      </c>
      <c r="PDB4" s="408" t="str">
        <f t="shared" ca="1" si="175"/>
        <v/>
      </c>
      <c r="PDC4" s="408" t="str">
        <f t="shared" ca="1" si="175"/>
        <v/>
      </c>
      <c r="PDD4" s="408" t="str">
        <f t="shared" ca="1" si="175"/>
        <v/>
      </c>
      <c r="PDE4" s="408" t="str">
        <f t="shared" ca="1" si="175"/>
        <v/>
      </c>
      <c r="PDF4" s="408" t="str">
        <f t="shared" ca="1" si="175"/>
        <v/>
      </c>
      <c r="PDG4" s="408" t="str">
        <f t="shared" ca="1" si="175"/>
        <v/>
      </c>
      <c r="PDH4" s="408" t="str">
        <f t="shared" ca="1" si="175"/>
        <v/>
      </c>
      <c r="PDI4" s="408" t="str">
        <f t="shared" ca="1" si="175"/>
        <v/>
      </c>
      <c r="PDJ4" s="408" t="str">
        <f t="shared" ca="1" si="175"/>
        <v/>
      </c>
      <c r="PDK4" s="408" t="str">
        <f t="shared" ca="1" si="175"/>
        <v/>
      </c>
      <c r="PDL4" s="408" t="str">
        <f t="shared" ca="1" si="175"/>
        <v/>
      </c>
      <c r="PDM4" s="408" t="str">
        <f t="shared" ca="1" si="175"/>
        <v/>
      </c>
      <c r="PDN4" s="408" t="str">
        <f t="shared" ca="1" si="175"/>
        <v/>
      </c>
      <c r="PDO4" s="408" t="str">
        <f t="shared" ca="1" si="175"/>
        <v/>
      </c>
      <c r="PDP4" s="408" t="str">
        <f t="shared" ca="1" si="175"/>
        <v/>
      </c>
      <c r="PDQ4" s="408" t="str">
        <f t="shared" ca="1" si="175"/>
        <v/>
      </c>
      <c r="PDR4" s="408" t="str">
        <f t="shared" ca="1" si="175"/>
        <v/>
      </c>
      <c r="PDS4" s="408" t="str">
        <f t="shared" ca="1" si="175"/>
        <v/>
      </c>
      <c r="PDT4" s="408" t="str">
        <f t="shared" ca="1" si="175"/>
        <v/>
      </c>
      <c r="PDU4" s="408" t="str">
        <f t="shared" ca="1" si="175"/>
        <v/>
      </c>
      <c r="PDV4" s="408" t="str">
        <f t="shared" ca="1" si="175"/>
        <v/>
      </c>
      <c r="PDW4" s="408" t="str">
        <f t="shared" ca="1" si="175"/>
        <v/>
      </c>
      <c r="PDX4" s="408" t="str">
        <f t="shared" ca="1" si="175"/>
        <v/>
      </c>
      <c r="PDY4" s="408" t="str">
        <f t="shared" ref="PDY4:PGJ4" ca="1" si="176">IFERROR(IF(AND(OFFSET(PDY3,0,-1,1,1)=DATE(YEAR(OFFSET(PDY3,0,-1,1,1)),12,31),
                              OFFSET(PDY3,0,-2,1,1)&lt;&gt;DATE(YEAR(OFFSET(PDY3,0,-1,1,1)),12,31)),
                         "+",""),"")</f>
        <v/>
      </c>
      <c r="PDZ4" s="408" t="str">
        <f t="shared" ca="1" si="176"/>
        <v/>
      </c>
      <c r="PEA4" s="408" t="str">
        <f t="shared" ca="1" si="176"/>
        <v/>
      </c>
      <c r="PEB4" s="408" t="str">
        <f t="shared" ca="1" si="176"/>
        <v/>
      </c>
      <c r="PEC4" s="408" t="str">
        <f t="shared" ca="1" si="176"/>
        <v/>
      </c>
      <c r="PED4" s="408" t="str">
        <f t="shared" ca="1" si="176"/>
        <v/>
      </c>
      <c r="PEE4" s="408" t="str">
        <f t="shared" ca="1" si="176"/>
        <v/>
      </c>
      <c r="PEF4" s="408" t="str">
        <f t="shared" ca="1" si="176"/>
        <v/>
      </c>
      <c r="PEG4" s="408" t="str">
        <f t="shared" ca="1" si="176"/>
        <v/>
      </c>
      <c r="PEH4" s="408" t="str">
        <f t="shared" ca="1" si="176"/>
        <v/>
      </c>
      <c r="PEI4" s="408" t="str">
        <f t="shared" ca="1" si="176"/>
        <v/>
      </c>
      <c r="PEJ4" s="408" t="str">
        <f t="shared" ca="1" si="176"/>
        <v/>
      </c>
      <c r="PEK4" s="408" t="str">
        <f t="shared" ca="1" si="176"/>
        <v/>
      </c>
      <c r="PEL4" s="408" t="str">
        <f t="shared" ca="1" si="176"/>
        <v/>
      </c>
      <c r="PEM4" s="408" t="str">
        <f t="shared" ca="1" si="176"/>
        <v/>
      </c>
      <c r="PEN4" s="408" t="str">
        <f t="shared" ca="1" si="176"/>
        <v/>
      </c>
      <c r="PEO4" s="408" t="str">
        <f t="shared" ca="1" si="176"/>
        <v/>
      </c>
      <c r="PEP4" s="408" t="str">
        <f t="shared" ca="1" si="176"/>
        <v/>
      </c>
      <c r="PEQ4" s="408" t="str">
        <f t="shared" ca="1" si="176"/>
        <v/>
      </c>
      <c r="PER4" s="408" t="str">
        <f t="shared" ca="1" si="176"/>
        <v/>
      </c>
      <c r="PES4" s="408" t="str">
        <f t="shared" ca="1" si="176"/>
        <v/>
      </c>
      <c r="PET4" s="408" t="str">
        <f t="shared" ca="1" si="176"/>
        <v/>
      </c>
      <c r="PEU4" s="408" t="str">
        <f t="shared" ca="1" si="176"/>
        <v/>
      </c>
      <c r="PEV4" s="408" t="str">
        <f t="shared" ca="1" si="176"/>
        <v/>
      </c>
      <c r="PEW4" s="408" t="str">
        <f t="shared" ca="1" si="176"/>
        <v/>
      </c>
      <c r="PEX4" s="408" t="str">
        <f t="shared" ca="1" si="176"/>
        <v/>
      </c>
      <c r="PEY4" s="408" t="str">
        <f t="shared" ca="1" si="176"/>
        <v/>
      </c>
      <c r="PEZ4" s="408" t="str">
        <f t="shared" ca="1" si="176"/>
        <v/>
      </c>
      <c r="PFA4" s="408" t="str">
        <f t="shared" ca="1" si="176"/>
        <v/>
      </c>
      <c r="PFB4" s="408" t="str">
        <f t="shared" ca="1" si="176"/>
        <v/>
      </c>
      <c r="PFC4" s="408" t="str">
        <f t="shared" ca="1" si="176"/>
        <v/>
      </c>
      <c r="PFD4" s="408" t="str">
        <f t="shared" ca="1" si="176"/>
        <v/>
      </c>
      <c r="PFE4" s="408" t="str">
        <f t="shared" ca="1" si="176"/>
        <v/>
      </c>
      <c r="PFF4" s="408" t="str">
        <f t="shared" ca="1" si="176"/>
        <v/>
      </c>
      <c r="PFG4" s="408" t="str">
        <f t="shared" ca="1" si="176"/>
        <v/>
      </c>
      <c r="PFH4" s="408" t="str">
        <f t="shared" ca="1" si="176"/>
        <v/>
      </c>
      <c r="PFI4" s="408" t="str">
        <f t="shared" ca="1" si="176"/>
        <v/>
      </c>
      <c r="PFJ4" s="408" t="str">
        <f t="shared" ca="1" si="176"/>
        <v/>
      </c>
      <c r="PFK4" s="408" t="str">
        <f t="shared" ca="1" si="176"/>
        <v/>
      </c>
      <c r="PFL4" s="408" t="str">
        <f t="shared" ca="1" si="176"/>
        <v/>
      </c>
      <c r="PFM4" s="408" t="str">
        <f t="shared" ca="1" si="176"/>
        <v/>
      </c>
      <c r="PFN4" s="408" t="str">
        <f t="shared" ca="1" si="176"/>
        <v/>
      </c>
      <c r="PFO4" s="408" t="str">
        <f t="shared" ca="1" si="176"/>
        <v/>
      </c>
      <c r="PFP4" s="408" t="str">
        <f t="shared" ca="1" si="176"/>
        <v/>
      </c>
      <c r="PFQ4" s="408" t="str">
        <f t="shared" ca="1" si="176"/>
        <v/>
      </c>
      <c r="PFR4" s="408" t="str">
        <f t="shared" ca="1" si="176"/>
        <v/>
      </c>
      <c r="PFS4" s="408" t="str">
        <f t="shared" ca="1" si="176"/>
        <v/>
      </c>
      <c r="PFT4" s="408" t="str">
        <f t="shared" ca="1" si="176"/>
        <v/>
      </c>
      <c r="PFU4" s="408" t="str">
        <f t="shared" ca="1" si="176"/>
        <v/>
      </c>
      <c r="PFV4" s="408" t="str">
        <f t="shared" ca="1" si="176"/>
        <v/>
      </c>
      <c r="PFW4" s="408" t="str">
        <f t="shared" ca="1" si="176"/>
        <v/>
      </c>
      <c r="PFX4" s="408" t="str">
        <f t="shared" ca="1" si="176"/>
        <v/>
      </c>
      <c r="PFY4" s="408" t="str">
        <f t="shared" ca="1" si="176"/>
        <v/>
      </c>
      <c r="PFZ4" s="408" t="str">
        <f t="shared" ca="1" si="176"/>
        <v/>
      </c>
      <c r="PGA4" s="408" t="str">
        <f t="shared" ca="1" si="176"/>
        <v/>
      </c>
      <c r="PGB4" s="408" t="str">
        <f t="shared" ca="1" si="176"/>
        <v/>
      </c>
      <c r="PGC4" s="408" t="str">
        <f t="shared" ca="1" si="176"/>
        <v/>
      </c>
      <c r="PGD4" s="408" t="str">
        <f t="shared" ca="1" si="176"/>
        <v/>
      </c>
      <c r="PGE4" s="408" t="str">
        <f t="shared" ca="1" si="176"/>
        <v/>
      </c>
      <c r="PGF4" s="408" t="str">
        <f t="shared" ca="1" si="176"/>
        <v/>
      </c>
      <c r="PGG4" s="408" t="str">
        <f t="shared" ca="1" si="176"/>
        <v/>
      </c>
      <c r="PGH4" s="408" t="str">
        <f t="shared" ca="1" si="176"/>
        <v/>
      </c>
      <c r="PGI4" s="408" t="str">
        <f t="shared" ca="1" si="176"/>
        <v/>
      </c>
      <c r="PGJ4" s="408" t="str">
        <f t="shared" ca="1" si="176"/>
        <v/>
      </c>
      <c r="PGK4" s="408" t="str">
        <f t="shared" ref="PGK4:PIV4" ca="1" si="177">IFERROR(IF(AND(OFFSET(PGK3,0,-1,1,1)=DATE(YEAR(OFFSET(PGK3,0,-1,1,1)),12,31),
                              OFFSET(PGK3,0,-2,1,1)&lt;&gt;DATE(YEAR(OFFSET(PGK3,0,-1,1,1)),12,31)),
                         "+",""),"")</f>
        <v/>
      </c>
      <c r="PGL4" s="408" t="str">
        <f t="shared" ca="1" si="177"/>
        <v/>
      </c>
      <c r="PGM4" s="408" t="str">
        <f t="shared" ca="1" si="177"/>
        <v/>
      </c>
      <c r="PGN4" s="408" t="str">
        <f t="shared" ca="1" si="177"/>
        <v/>
      </c>
      <c r="PGO4" s="408" t="str">
        <f t="shared" ca="1" si="177"/>
        <v/>
      </c>
      <c r="PGP4" s="408" t="str">
        <f t="shared" ca="1" si="177"/>
        <v/>
      </c>
      <c r="PGQ4" s="408" t="str">
        <f t="shared" ca="1" si="177"/>
        <v/>
      </c>
      <c r="PGR4" s="408" t="str">
        <f t="shared" ca="1" si="177"/>
        <v/>
      </c>
      <c r="PGS4" s="408" t="str">
        <f t="shared" ca="1" si="177"/>
        <v/>
      </c>
      <c r="PGT4" s="408" t="str">
        <f t="shared" ca="1" si="177"/>
        <v/>
      </c>
      <c r="PGU4" s="408" t="str">
        <f t="shared" ca="1" si="177"/>
        <v/>
      </c>
      <c r="PGV4" s="408" t="str">
        <f t="shared" ca="1" si="177"/>
        <v/>
      </c>
      <c r="PGW4" s="408" t="str">
        <f t="shared" ca="1" si="177"/>
        <v/>
      </c>
      <c r="PGX4" s="408" t="str">
        <f t="shared" ca="1" si="177"/>
        <v/>
      </c>
      <c r="PGY4" s="408" t="str">
        <f t="shared" ca="1" si="177"/>
        <v/>
      </c>
      <c r="PGZ4" s="408" t="str">
        <f t="shared" ca="1" si="177"/>
        <v/>
      </c>
      <c r="PHA4" s="408" t="str">
        <f t="shared" ca="1" si="177"/>
        <v/>
      </c>
      <c r="PHB4" s="408" t="str">
        <f t="shared" ca="1" si="177"/>
        <v/>
      </c>
      <c r="PHC4" s="408" t="str">
        <f t="shared" ca="1" si="177"/>
        <v/>
      </c>
      <c r="PHD4" s="408" t="str">
        <f t="shared" ca="1" si="177"/>
        <v/>
      </c>
      <c r="PHE4" s="408" t="str">
        <f t="shared" ca="1" si="177"/>
        <v/>
      </c>
      <c r="PHF4" s="408" t="str">
        <f t="shared" ca="1" si="177"/>
        <v/>
      </c>
      <c r="PHG4" s="408" t="str">
        <f t="shared" ca="1" si="177"/>
        <v/>
      </c>
      <c r="PHH4" s="408" t="str">
        <f t="shared" ca="1" si="177"/>
        <v/>
      </c>
      <c r="PHI4" s="408" t="str">
        <f t="shared" ca="1" si="177"/>
        <v/>
      </c>
      <c r="PHJ4" s="408" t="str">
        <f t="shared" ca="1" si="177"/>
        <v/>
      </c>
      <c r="PHK4" s="408" t="str">
        <f t="shared" ca="1" si="177"/>
        <v/>
      </c>
      <c r="PHL4" s="408" t="str">
        <f t="shared" ca="1" si="177"/>
        <v/>
      </c>
      <c r="PHM4" s="408" t="str">
        <f t="shared" ca="1" si="177"/>
        <v/>
      </c>
      <c r="PHN4" s="408" t="str">
        <f t="shared" ca="1" si="177"/>
        <v/>
      </c>
      <c r="PHO4" s="408" t="str">
        <f t="shared" ca="1" si="177"/>
        <v/>
      </c>
      <c r="PHP4" s="408" t="str">
        <f t="shared" ca="1" si="177"/>
        <v/>
      </c>
      <c r="PHQ4" s="408" t="str">
        <f t="shared" ca="1" si="177"/>
        <v/>
      </c>
      <c r="PHR4" s="408" t="str">
        <f t="shared" ca="1" si="177"/>
        <v/>
      </c>
      <c r="PHS4" s="408" t="str">
        <f t="shared" ca="1" si="177"/>
        <v/>
      </c>
      <c r="PHT4" s="408" t="str">
        <f t="shared" ca="1" si="177"/>
        <v/>
      </c>
      <c r="PHU4" s="408" t="str">
        <f t="shared" ca="1" si="177"/>
        <v/>
      </c>
      <c r="PHV4" s="408" t="str">
        <f t="shared" ca="1" si="177"/>
        <v/>
      </c>
      <c r="PHW4" s="408" t="str">
        <f t="shared" ca="1" si="177"/>
        <v/>
      </c>
      <c r="PHX4" s="408" t="str">
        <f t="shared" ca="1" si="177"/>
        <v/>
      </c>
      <c r="PHY4" s="408" t="str">
        <f t="shared" ca="1" si="177"/>
        <v/>
      </c>
      <c r="PHZ4" s="408" t="str">
        <f t="shared" ca="1" si="177"/>
        <v/>
      </c>
      <c r="PIA4" s="408" t="str">
        <f t="shared" ca="1" si="177"/>
        <v/>
      </c>
      <c r="PIB4" s="408" t="str">
        <f t="shared" ca="1" si="177"/>
        <v/>
      </c>
      <c r="PIC4" s="408" t="str">
        <f t="shared" ca="1" si="177"/>
        <v/>
      </c>
      <c r="PID4" s="408" t="str">
        <f t="shared" ca="1" si="177"/>
        <v/>
      </c>
      <c r="PIE4" s="408" t="str">
        <f t="shared" ca="1" si="177"/>
        <v/>
      </c>
      <c r="PIF4" s="408" t="str">
        <f t="shared" ca="1" si="177"/>
        <v/>
      </c>
      <c r="PIG4" s="408" t="str">
        <f t="shared" ca="1" si="177"/>
        <v/>
      </c>
      <c r="PIH4" s="408" t="str">
        <f t="shared" ca="1" si="177"/>
        <v/>
      </c>
      <c r="PII4" s="408" t="str">
        <f t="shared" ca="1" si="177"/>
        <v/>
      </c>
      <c r="PIJ4" s="408" t="str">
        <f t="shared" ca="1" si="177"/>
        <v/>
      </c>
      <c r="PIK4" s="408" t="str">
        <f t="shared" ca="1" si="177"/>
        <v/>
      </c>
      <c r="PIL4" s="408" t="str">
        <f t="shared" ca="1" si="177"/>
        <v/>
      </c>
      <c r="PIM4" s="408" t="str">
        <f t="shared" ca="1" si="177"/>
        <v/>
      </c>
      <c r="PIN4" s="408" t="str">
        <f t="shared" ca="1" si="177"/>
        <v/>
      </c>
      <c r="PIO4" s="408" t="str">
        <f t="shared" ca="1" si="177"/>
        <v/>
      </c>
      <c r="PIP4" s="408" t="str">
        <f t="shared" ca="1" si="177"/>
        <v/>
      </c>
      <c r="PIQ4" s="408" t="str">
        <f t="shared" ca="1" si="177"/>
        <v/>
      </c>
      <c r="PIR4" s="408" t="str">
        <f t="shared" ca="1" si="177"/>
        <v/>
      </c>
      <c r="PIS4" s="408" t="str">
        <f t="shared" ca="1" si="177"/>
        <v/>
      </c>
      <c r="PIT4" s="408" t="str">
        <f t="shared" ca="1" si="177"/>
        <v/>
      </c>
      <c r="PIU4" s="408" t="str">
        <f t="shared" ca="1" si="177"/>
        <v/>
      </c>
      <c r="PIV4" s="408" t="str">
        <f t="shared" ca="1" si="177"/>
        <v/>
      </c>
      <c r="PIW4" s="408" t="str">
        <f t="shared" ref="PIW4:PLH4" ca="1" si="178">IFERROR(IF(AND(OFFSET(PIW3,0,-1,1,1)=DATE(YEAR(OFFSET(PIW3,0,-1,1,1)),12,31),
                              OFFSET(PIW3,0,-2,1,1)&lt;&gt;DATE(YEAR(OFFSET(PIW3,0,-1,1,1)),12,31)),
                         "+",""),"")</f>
        <v/>
      </c>
      <c r="PIX4" s="408" t="str">
        <f t="shared" ca="1" si="178"/>
        <v/>
      </c>
      <c r="PIY4" s="408" t="str">
        <f t="shared" ca="1" si="178"/>
        <v/>
      </c>
      <c r="PIZ4" s="408" t="str">
        <f t="shared" ca="1" si="178"/>
        <v/>
      </c>
      <c r="PJA4" s="408" t="str">
        <f t="shared" ca="1" si="178"/>
        <v/>
      </c>
      <c r="PJB4" s="408" t="str">
        <f t="shared" ca="1" si="178"/>
        <v/>
      </c>
      <c r="PJC4" s="408" t="str">
        <f t="shared" ca="1" si="178"/>
        <v/>
      </c>
      <c r="PJD4" s="408" t="str">
        <f t="shared" ca="1" si="178"/>
        <v/>
      </c>
      <c r="PJE4" s="408" t="str">
        <f t="shared" ca="1" si="178"/>
        <v/>
      </c>
      <c r="PJF4" s="408" t="str">
        <f t="shared" ca="1" si="178"/>
        <v/>
      </c>
      <c r="PJG4" s="408" t="str">
        <f t="shared" ca="1" si="178"/>
        <v/>
      </c>
      <c r="PJH4" s="408" t="str">
        <f t="shared" ca="1" si="178"/>
        <v/>
      </c>
      <c r="PJI4" s="408" t="str">
        <f t="shared" ca="1" si="178"/>
        <v/>
      </c>
      <c r="PJJ4" s="408" t="str">
        <f t="shared" ca="1" si="178"/>
        <v/>
      </c>
      <c r="PJK4" s="408" t="str">
        <f t="shared" ca="1" si="178"/>
        <v/>
      </c>
      <c r="PJL4" s="408" t="str">
        <f t="shared" ca="1" si="178"/>
        <v/>
      </c>
      <c r="PJM4" s="408" t="str">
        <f t="shared" ca="1" si="178"/>
        <v/>
      </c>
      <c r="PJN4" s="408" t="str">
        <f t="shared" ca="1" si="178"/>
        <v/>
      </c>
      <c r="PJO4" s="408" t="str">
        <f t="shared" ca="1" si="178"/>
        <v/>
      </c>
      <c r="PJP4" s="408" t="str">
        <f t="shared" ca="1" si="178"/>
        <v/>
      </c>
      <c r="PJQ4" s="408" t="str">
        <f t="shared" ca="1" si="178"/>
        <v/>
      </c>
      <c r="PJR4" s="408" t="str">
        <f t="shared" ca="1" si="178"/>
        <v/>
      </c>
      <c r="PJS4" s="408" t="str">
        <f t="shared" ca="1" si="178"/>
        <v/>
      </c>
      <c r="PJT4" s="408" t="str">
        <f t="shared" ca="1" si="178"/>
        <v/>
      </c>
      <c r="PJU4" s="408" t="str">
        <f t="shared" ca="1" si="178"/>
        <v/>
      </c>
      <c r="PJV4" s="408" t="str">
        <f t="shared" ca="1" si="178"/>
        <v/>
      </c>
      <c r="PJW4" s="408" t="str">
        <f t="shared" ca="1" si="178"/>
        <v/>
      </c>
      <c r="PJX4" s="408" t="str">
        <f t="shared" ca="1" si="178"/>
        <v/>
      </c>
      <c r="PJY4" s="408" t="str">
        <f t="shared" ca="1" si="178"/>
        <v/>
      </c>
      <c r="PJZ4" s="408" t="str">
        <f t="shared" ca="1" si="178"/>
        <v/>
      </c>
      <c r="PKA4" s="408" t="str">
        <f t="shared" ca="1" si="178"/>
        <v/>
      </c>
      <c r="PKB4" s="408" t="str">
        <f t="shared" ca="1" si="178"/>
        <v/>
      </c>
      <c r="PKC4" s="408" t="str">
        <f t="shared" ca="1" si="178"/>
        <v/>
      </c>
      <c r="PKD4" s="408" t="str">
        <f t="shared" ca="1" si="178"/>
        <v/>
      </c>
      <c r="PKE4" s="408" t="str">
        <f t="shared" ca="1" si="178"/>
        <v/>
      </c>
      <c r="PKF4" s="408" t="str">
        <f t="shared" ca="1" si="178"/>
        <v/>
      </c>
      <c r="PKG4" s="408" t="str">
        <f t="shared" ca="1" si="178"/>
        <v/>
      </c>
      <c r="PKH4" s="408" t="str">
        <f t="shared" ca="1" si="178"/>
        <v/>
      </c>
      <c r="PKI4" s="408" t="str">
        <f t="shared" ca="1" si="178"/>
        <v/>
      </c>
      <c r="PKJ4" s="408" t="str">
        <f t="shared" ca="1" si="178"/>
        <v/>
      </c>
      <c r="PKK4" s="408" t="str">
        <f t="shared" ca="1" si="178"/>
        <v/>
      </c>
      <c r="PKL4" s="408" t="str">
        <f t="shared" ca="1" si="178"/>
        <v/>
      </c>
      <c r="PKM4" s="408" t="str">
        <f t="shared" ca="1" si="178"/>
        <v/>
      </c>
      <c r="PKN4" s="408" t="str">
        <f t="shared" ca="1" si="178"/>
        <v/>
      </c>
      <c r="PKO4" s="408" t="str">
        <f t="shared" ca="1" si="178"/>
        <v/>
      </c>
      <c r="PKP4" s="408" t="str">
        <f t="shared" ca="1" si="178"/>
        <v/>
      </c>
      <c r="PKQ4" s="408" t="str">
        <f t="shared" ca="1" si="178"/>
        <v/>
      </c>
      <c r="PKR4" s="408" t="str">
        <f t="shared" ca="1" si="178"/>
        <v/>
      </c>
      <c r="PKS4" s="408" t="str">
        <f t="shared" ca="1" si="178"/>
        <v/>
      </c>
      <c r="PKT4" s="408" t="str">
        <f t="shared" ca="1" si="178"/>
        <v/>
      </c>
      <c r="PKU4" s="408" t="str">
        <f t="shared" ca="1" si="178"/>
        <v/>
      </c>
      <c r="PKV4" s="408" t="str">
        <f t="shared" ca="1" si="178"/>
        <v/>
      </c>
      <c r="PKW4" s="408" t="str">
        <f t="shared" ca="1" si="178"/>
        <v/>
      </c>
      <c r="PKX4" s="408" t="str">
        <f t="shared" ca="1" si="178"/>
        <v/>
      </c>
      <c r="PKY4" s="408" t="str">
        <f t="shared" ca="1" si="178"/>
        <v/>
      </c>
      <c r="PKZ4" s="408" t="str">
        <f t="shared" ca="1" si="178"/>
        <v/>
      </c>
      <c r="PLA4" s="408" t="str">
        <f t="shared" ca="1" si="178"/>
        <v/>
      </c>
      <c r="PLB4" s="408" t="str">
        <f t="shared" ca="1" si="178"/>
        <v/>
      </c>
      <c r="PLC4" s="408" t="str">
        <f t="shared" ca="1" si="178"/>
        <v/>
      </c>
      <c r="PLD4" s="408" t="str">
        <f t="shared" ca="1" si="178"/>
        <v/>
      </c>
      <c r="PLE4" s="408" t="str">
        <f t="shared" ca="1" si="178"/>
        <v/>
      </c>
      <c r="PLF4" s="408" t="str">
        <f t="shared" ca="1" si="178"/>
        <v/>
      </c>
      <c r="PLG4" s="408" t="str">
        <f t="shared" ca="1" si="178"/>
        <v/>
      </c>
      <c r="PLH4" s="408" t="str">
        <f t="shared" ca="1" si="178"/>
        <v/>
      </c>
      <c r="PLI4" s="408" t="str">
        <f t="shared" ref="PLI4:PNT4" ca="1" si="179">IFERROR(IF(AND(OFFSET(PLI3,0,-1,1,1)=DATE(YEAR(OFFSET(PLI3,0,-1,1,1)),12,31),
                              OFFSET(PLI3,0,-2,1,1)&lt;&gt;DATE(YEAR(OFFSET(PLI3,0,-1,1,1)),12,31)),
                         "+",""),"")</f>
        <v/>
      </c>
      <c r="PLJ4" s="408" t="str">
        <f t="shared" ca="1" si="179"/>
        <v/>
      </c>
      <c r="PLK4" s="408" t="str">
        <f t="shared" ca="1" si="179"/>
        <v/>
      </c>
      <c r="PLL4" s="408" t="str">
        <f t="shared" ca="1" si="179"/>
        <v/>
      </c>
      <c r="PLM4" s="408" t="str">
        <f t="shared" ca="1" si="179"/>
        <v/>
      </c>
      <c r="PLN4" s="408" t="str">
        <f t="shared" ca="1" si="179"/>
        <v/>
      </c>
      <c r="PLO4" s="408" t="str">
        <f t="shared" ca="1" si="179"/>
        <v/>
      </c>
      <c r="PLP4" s="408" t="str">
        <f t="shared" ca="1" si="179"/>
        <v/>
      </c>
      <c r="PLQ4" s="408" t="str">
        <f t="shared" ca="1" si="179"/>
        <v/>
      </c>
      <c r="PLR4" s="408" t="str">
        <f t="shared" ca="1" si="179"/>
        <v/>
      </c>
      <c r="PLS4" s="408" t="str">
        <f t="shared" ca="1" si="179"/>
        <v/>
      </c>
      <c r="PLT4" s="408" t="str">
        <f t="shared" ca="1" si="179"/>
        <v/>
      </c>
      <c r="PLU4" s="408" t="str">
        <f t="shared" ca="1" si="179"/>
        <v/>
      </c>
      <c r="PLV4" s="408" t="str">
        <f t="shared" ca="1" si="179"/>
        <v/>
      </c>
      <c r="PLW4" s="408" t="str">
        <f t="shared" ca="1" si="179"/>
        <v/>
      </c>
      <c r="PLX4" s="408" t="str">
        <f t="shared" ca="1" si="179"/>
        <v/>
      </c>
      <c r="PLY4" s="408" t="str">
        <f t="shared" ca="1" si="179"/>
        <v/>
      </c>
      <c r="PLZ4" s="408" t="str">
        <f t="shared" ca="1" si="179"/>
        <v/>
      </c>
      <c r="PMA4" s="408" t="str">
        <f t="shared" ca="1" si="179"/>
        <v/>
      </c>
      <c r="PMB4" s="408" t="str">
        <f t="shared" ca="1" si="179"/>
        <v/>
      </c>
      <c r="PMC4" s="408" t="str">
        <f t="shared" ca="1" si="179"/>
        <v/>
      </c>
      <c r="PMD4" s="408" t="str">
        <f t="shared" ca="1" si="179"/>
        <v/>
      </c>
      <c r="PME4" s="408" t="str">
        <f t="shared" ca="1" si="179"/>
        <v/>
      </c>
      <c r="PMF4" s="408" t="str">
        <f t="shared" ca="1" si="179"/>
        <v/>
      </c>
      <c r="PMG4" s="408" t="str">
        <f t="shared" ca="1" si="179"/>
        <v/>
      </c>
      <c r="PMH4" s="408" t="str">
        <f t="shared" ca="1" si="179"/>
        <v/>
      </c>
      <c r="PMI4" s="408" t="str">
        <f t="shared" ca="1" si="179"/>
        <v/>
      </c>
      <c r="PMJ4" s="408" t="str">
        <f t="shared" ca="1" si="179"/>
        <v/>
      </c>
      <c r="PMK4" s="408" t="str">
        <f t="shared" ca="1" si="179"/>
        <v/>
      </c>
      <c r="PML4" s="408" t="str">
        <f t="shared" ca="1" si="179"/>
        <v/>
      </c>
      <c r="PMM4" s="408" t="str">
        <f t="shared" ca="1" si="179"/>
        <v/>
      </c>
      <c r="PMN4" s="408" t="str">
        <f t="shared" ca="1" si="179"/>
        <v/>
      </c>
      <c r="PMO4" s="408" t="str">
        <f t="shared" ca="1" si="179"/>
        <v/>
      </c>
      <c r="PMP4" s="408" t="str">
        <f t="shared" ca="1" si="179"/>
        <v/>
      </c>
      <c r="PMQ4" s="408" t="str">
        <f t="shared" ca="1" si="179"/>
        <v/>
      </c>
      <c r="PMR4" s="408" t="str">
        <f t="shared" ca="1" si="179"/>
        <v/>
      </c>
      <c r="PMS4" s="408" t="str">
        <f t="shared" ca="1" si="179"/>
        <v/>
      </c>
      <c r="PMT4" s="408" t="str">
        <f t="shared" ca="1" si="179"/>
        <v/>
      </c>
      <c r="PMU4" s="408" t="str">
        <f t="shared" ca="1" si="179"/>
        <v/>
      </c>
      <c r="PMV4" s="408" t="str">
        <f t="shared" ca="1" si="179"/>
        <v/>
      </c>
      <c r="PMW4" s="408" t="str">
        <f t="shared" ca="1" si="179"/>
        <v/>
      </c>
      <c r="PMX4" s="408" t="str">
        <f t="shared" ca="1" si="179"/>
        <v/>
      </c>
      <c r="PMY4" s="408" t="str">
        <f t="shared" ca="1" si="179"/>
        <v/>
      </c>
      <c r="PMZ4" s="408" t="str">
        <f t="shared" ca="1" si="179"/>
        <v/>
      </c>
      <c r="PNA4" s="408" t="str">
        <f t="shared" ca="1" si="179"/>
        <v/>
      </c>
      <c r="PNB4" s="408" t="str">
        <f t="shared" ca="1" si="179"/>
        <v/>
      </c>
      <c r="PNC4" s="408" t="str">
        <f t="shared" ca="1" si="179"/>
        <v/>
      </c>
      <c r="PND4" s="408" t="str">
        <f t="shared" ca="1" si="179"/>
        <v/>
      </c>
      <c r="PNE4" s="408" t="str">
        <f t="shared" ca="1" si="179"/>
        <v/>
      </c>
      <c r="PNF4" s="408" t="str">
        <f t="shared" ca="1" si="179"/>
        <v/>
      </c>
      <c r="PNG4" s="408" t="str">
        <f t="shared" ca="1" si="179"/>
        <v/>
      </c>
      <c r="PNH4" s="408" t="str">
        <f t="shared" ca="1" si="179"/>
        <v/>
      </c>
      <c r="PNI4" s="408" t="str">
        <f t="shared" ca="1" si="179"/>
        <v/>
      </c>
      <c r="PNJ4" s="408" t="str">
        <f t="shared" ca="1" si="179"/>
        <v/>
      </c>
      <c r="PNK4" s="408" t="str">
        <f t="shared" ca="1" si="179"/>
        <v/>
      </c>
      <c r="PNL4" s="408" t="str">
        <f t="shared" ca="1" si="179"/>
        <v/>
      </c>
      <c r="PNM4" s="408" t="str">
        <f t="shared" ca="1" si="179"/>
        <v/>
      </c>
      <c r="PNN4" s="408" t="str">
        <f t="shared" ca="1" si="179"/>
        <v/>
      </c>
      <c r="PNO4" s="408" t="str">
        <f t="shared" ca="1" si="179"/>
        <v/>
      </c>
      <c r="PNP4" s="408" t="str">
        <f t="shared" ca="1" si="179"/>
        <v/>
      </c>
      <c r="PNQ4" s="408" t="str">
        <f t="shared" ca="1" si="179"/>
        <v/>
      </c>
      <c r="PNR4" s="408" t="str">
        <f t="shared" ca="1" si="179"/>
        <v/>
      </c>
      <c r="PNS4" s="408" t="str">
        <f t="shared" ca="1" si="179"/>
        <v/>
      </c>
      <c r="PNT4" s="408" t="str">
        <f t="shared" ca="1" si="179"/>
        <v/>
      </c>
      <c r="PNU4" s="408" t="str">
        <f t="shared" ref="PNU4:PQF4" ca="1" si="180">IFERROR(IF(AND(OFFSET(PNU3,0,-1,1,1)=DATE(YEAR(OFFSET(PNU3,0,-1,1,1)),12,31),
                              OFFSET(PNU3,0,-2,1,1)&lt;&gt;DATE(YEAR(OFFSET(PNU3,0,-1,1,1)),12,31)),
                         "+",""),"")</f>
        <v/>
      </c>
      <c r="PNV4" s="408" t="str">
        <f t="shared" ca="1" si="180"/>
        <v/>
      </c>
      <c r="PNW4" s="408" t="str">
        <f t="shared" ca="1" si="180"/>
        <v/>
      </c>
      <c r="PNX4" s="408" t="str">
        <f t="shared" ca="1" si="180"/>
        <v/>
      </c>
      <c r="PNY4" s="408" t="str">
        <f t="shared" ca="1" si="180"/>
        <v/>
      </c>
      <c r="PNZ4" s="408" t="str">
        <f t="shared" ca="1" si="180"/>
        <v/>
      </c>
      <c r="POA4" s="408" t="str">
        <f t="shared" ca="1" si="180"/>
        <v/>
      </c>
      <c r="POB4" s="408" t="str">
        <f t="shared" ca="1" si="180"/>
        <v/>
      </c>
      <c r="POC4" s="408" t="str">
        <f t="shared" ca="1" si="180"/>
        <v/>
      </c>
      <c r="POD4" s="408" t="str">
        <f t="shared" ca="1" si="180"/>
        <v/>
      </c>
      <c r="POE4" s="408" t="str">
        <f t="shared" ca="1" si="180"/>
        <v/>
      </c>
      <c r="POF4" s="408" t="str">
        <f t="shared" ca="1" si="180"/>
        <v/>
      </c>
      <c r="POG4" s="408" t="str">
        <f t="shared" ca="1" si="180"/>
        <v/>
      </c>
      <c r="POH4" s="408" t="str">
        <f t="shared" ca="1" si="180"/>
        <v/>
      </c>
      <c r="POI4" s="408" t="str">
        <f t="shared" ca="1" si="180"/>
        <v/>
      </c>
      <c r="POJ4" s="408" t="str">
        <f t="shared" ca="1" si="180"/>
        <v/>
      </c>
      <c r="POK4" s="408" t="str">
        <f t="shared" ca="1" si="180"/>
        <v/>
      </c>
      <c r="POL4" s="408" t="str">
        <f t="shared" ca="1" si="180"/>
        <v/>
      </c>
      <c r="POM4" s="408" t="str">
        <f t="shared" ca="1" si="180"/>
        <v/>
      </c>
      <c r="PON4" s="408" t="str">
        <f t="shared" ca="1" si="180"/>
        <v/>
      </c>
      <c r="POO4" s="408" t="str">
        <f t="shared" ca="1" si="180"/>
        <v/>
      </c>
      <c r="POP4" s="408" t="str">
        <f t="shared" ca="1" si="180"/>
        <v/>
      </c>
      <c r="POQ4" s="408" t="str">
        <f t="shared" ca="1" si="180"/>
        <v/>
      </c>
      <c r="POR4" s="408" t="str">
        <f t="shared" ca="1" si="180"/>
        <v/>
      </c>
      <c r="POS4" s="408" t="str">
        <f t="shared" ca="1" si="180"/>
        <v/>
      </c>
      <c r="POT4" s="408" t="str">
        <f t="shared" ca="1" si="180"/>
        <v/>
      </c>
      <c r="POU4" s="408" t="str">
        <f t="shared" ca="1" si="180"/>
        <v/>
      </c>
      <c r="POV4" s="408" t="str">
        <f t="shared" ca="1" si="180"/>
        <v/>
      </c>
      <c r="POW4" s="408" t="str">
        <f t="shared" ca="1" si="180"/>
        <v/>
      </c>
      <c r="POX4" s="408" t="str">
        <f t="shared" ca="1" si="180"/>
        <v/>
      </c>
      <c r="POY4" s="408" t="str">
        <f t="shared" ca="1" si="180"/>
        <v/>
      </c>
      <c r="POZ4" s="408" t="str">
        <f t="shared" ca="1" si="180"/>
        <v/>
      </c>
      <c r="PPA4" s="408" t="str">
        <f t="shared" ca="1" si="180"/>
        <v/>
      </c>
      <c r="PPB4" s="408" t="str">
        <f t="shared" ca="1" si="180"/>
        <v/>
      </c>
      <c r="PPC4" s="408" t="str">
        <f t="shared" ca="1" si="180"/>
        <v/>
      </c>
      <c r="PPD4" s="408" t="str">
        <f t="shared" ca="1" si="180"/>
        <v/>
      </c>
      <c r="PPE4" s="408" t="str">
        <f t="shared" ca="1" si="180"/>
        <v/>
      </c>
      <c r="PPF4" s="408" t="str">
        <f t="shared" ca="1" si="180"/>
        <v/>
      </c>
      <c r="PPG4" s="408" t="str">
        <f t="shared" ca="1" si="180"/>
        <v/>
      </c>
      <c r="PPH4" s="408" t="str">
        <f t="shared" ca="1" si="180"/>
        <v/>
      </c>
      <c r="PPI4" s="408" t="str">
        <f t="shared" ca="1" si="180"/>
        <v/>
      </c>
      <c r="PPJ4" s="408" t="str">
        <f t="shared" ca="1" si="180"/>
        <v/>
      </c>
      <c r="PPK4" s="408" t="str">
        <f t="shared" ca="1" si="180"/>
        <v/>
      </c>
      <c r="PPL4" s="408" t="str">
        <f t="shared" ca="1" si="180"/>
        <v/>
      </c>
      <c r="PPM4" s="408" t="str">
        <f t="shared" ca="1" si="180"/>
        <v/>
      </c>
      <c r="PPN4" s="408" t="str">
        <f t="shared" ca="1" si="180"/>
        <v/>
      </c>
      <c r="PPO4" s="408" t="str">
        <f t="shared" ca="1" si="180"/>
        <v/>
      </c>
      <c r="PPP4" s="408" t="str">
        <f t="shared" ca="1" si="180"/>
        <v/>
      </c>
      <c r="PPQ4" s="408" t="str">
        <f t="shared" ca="1" si="180"/>
        <v/>
      </c>
      <c r="PPR4" s="408" t="str">
        <f t="shared" ca="1" si="180"/>
        <v/>
      </c>
      <c r="PPS4" s="408" t="str">
        <f t="shared" ca="1" si="180"/>
        <v/>
      </c>
      <c r="PPT4" s="408" t="str">
        <f t="shared" ca="1" si="180"/>
        <v/>
      </c>
      <c r="PPU4" s="408" t="str">
        <f t="shared" ca="1" si="180"/>
        <v/>
      </c>
      <c r="PPV4" s="408" t="str">
        <f t="shared" ca="1" si="180"/>
        <v/>
      </c>
      <c r="PPW4" s="408" t="str">
        <f t="shared" ca="1" si="180"/>
        <v/>
      </c>
      <c r="PPX4" s="408" t="str">
        <f t="shared" ca="1" si="180"/>
        <v/>
      </c>
      <c r="PPY4" s="408" t="str">
        <f t="shared" ca="1" si="180"/>
        <v/>
      </c>
      <c r="PPZ4" s="408" t="str">
        <f t="shared" ca="1" si="180"/>
        <v/>
      </c>
      <c r="PQA4" s="408" t="str">
        <f t="shared" ca="1" si="180"/>
        <v/>
      </c>
      <c r="PQB4" s="408" t="str">
        <f t="shared" ca="1" si="180"/>
        <v/>
      </c>
      <c r="PQC4" s="408" t="str">
        <f t="shared" ca="1" si="180"/>
        <v/>
      </c>
      <c r="PQD4" s="408" t="str">
        <f t="shared" ca="1" si="180"/>
        <v/>
      </c>
      <c r="PQE4" s="408" t="str">
        <f t="shared" ca="1" si="180"/>
        <v/>
      </c>
      <c r="PQF4" s="408" t="str">
        <f t="shared" ca="1" si="180"/>
        <v/>
      </c>
      <c r="PQG4" s="408" t="str">
        <f t="shared" ref="PQG4:PSR4" ca="1" si="181">IFERROR(IF(AND(OFFSET(PQG3,0,-1,1,1)=DATE(YEAR(OFFSET(PQG3,0,-1,1,1)),12,31),
                              OFFSET(PQG3,0,-2,1,1)&lt;&gt;DATE(YEAR(OFFSET(PQG3,0,-1,1,1)),12,31)),
                         "+",""),"")</f>
        <v/>
      </c>
      <c r="PQH4" s="408" t="str">
        <f t="shared" ca="1" si="181"/>
        <v/>
      </c>
      <c r="PQI4" s="408" t="str">
        <f t="shared" ca="1" si="181"/>
        <v/>
      </c>
      <c r="PQJ4" s="408" t="str">
        <f t="shared" ca="1" si="181"/>
        <v/>
      </c>
      <c r="PQK4" s="408" t="str">
        <f t="shared" ca="1" si="181"/>
        <v/>
      </c>
      <c r="PQL4" s="408" t="str">
        <f t="shared" ca="1" si="181"/>
        <v/>
      </c>
      <c r="PQM4" s="408" t="str">
        <f t="shared" ca="1" si="181"/>
        <v/>
      </c>
      <c r="PQN4" s="408" t="str">
        <f t="shared" ca="1" si="181"/>
        <v/>
      </c>
      <c r="PQO4" s="408" t="str">
        <f t="shared" ca="1" si="181"/>
        <v/>
      </c>
      <c r="PQP4" s="408" t="str">
        <f t="shared" ca="1" si="181"/>
        <v/>
      </c>
      <c r="PQQ4" s="408" t="str">
        <f t="shared" ca="1" si="181"/>
        <v/>
      </c>
      <c r="PQR4" s="408" t="str">
        <f t="shared" ca="1" si="181"/>
        <v/>
      </c>
      <c r="PQS4" s="408" t="str">
        <f t="shared" ca="1" si="181"/>
        <v/>
      </c>
      <c r="PQT4" s="408" t="str">
        <f t="shared" ca="1" si="181"/>
        <v/>
      </c>
      <c r="PQU4" s="408" t="str">
        <f t="shared" ca="1" si="181"/>
        <v/>
      </c>
      <c r="PQV4" s="408" t="str">
        <f t="shared" ca="1" si="181"/>
        <v/>
      </c>
      <c r="PQW4" s="408" t="str">
        <f t="shared" ca="1" si="181"/>
        <v/>
      </c>
      <c r="PQX4" s="408" t="str">
        <f t="shared" ca="1" si="181"/>
        <v/>
      </c>
      <c r="PQY4" s="408" t="str">
        <f t="shared" ca="1" si="181"/>
        <v/>
      </c>
      <c r="PQZ4" s="408" t="str">
        <f t="shared" ca="1" si="181"/>
        <v/>
      </c>
      <c r="PRA4" s="408" t="str">
        <f t="shared" ca="1" si="181"/>
        <v/>
      </c>
      <c r="PRB4" s="408" t="str">
        <f t="shared" ca="1" si="181"/>
        <v/>
      </c>
      <c r="PRC4" s="408" t="str">
        <f t="shared" ca="1" si="181"/>
        <v/>
      </c>
      <c r="PRD4" s="408" t="str">
        <f t="shared" ca="1" si="181"/>
        <v/>
      </c>
      <c r="PRE4" s="408" t="str">
        <f t="shared" ca="1" si="181"/>
        <v/>
      </c>
      <c r="PRF4" s="408" t="str">
        <f t="shared" ca="1" si="181"/>
        <v/>
      </c>
      <c r="PRG4" s="408" t="str">
        <f t="shared" ca="1" si="181"/>
        <v/>
      </c>
      <c r="PRH4" s="408" t="str">
        <f t="shared" ca="1" si="181"/>
        <v/>
      </c>
      <c r="PRI4" s="408" t="str">
        <f t="shared" ca="1" si="181"/>
        <v/>
      </c>
      <c r="PRJ4" s="408" t="str">
        <f t="shared" ca="1" si="181"/>
        <v/>
      </c>
      <c r="PRK4" s="408" t="str">
        <f t="shared" ca="1" si="181"/>
        <v/>
      </c>
      <c r="PRL4" s="408" t="str">
        <f t="shared" ca="1" si="181"/>
        <v/>
      </c>
      <c r="PRM4" s="408" t="str">
        <f t="shared" ca="1" si="181"/>
        <v/>
      </c>
      <c r="PRN4" s="408" t="str">
        <f t="shared" ca="1" si="181"/>
        <v/>
      </c>
      <c r="PRO4" s="408" t="str">
        <f t="shared" ca="1" si="181"/>
        <v/>
      </c>
      <c r="PRP4" s="408" t="str">
        <f t="shared" ca="1" si="181"/>
        <v/>
      </c>
      <c r="PRQ4" s="408" t="str">
        <f t="shared" ca="1" si="181"/>
        <v/>
      </c>
      <c r="PRR4" s="408" t="str">
        <f t="shared" ca="1" si="181"/>
        <v/>
      </c>
      <c r="PRS4" s="408" t="str">
        <f t="shared" ca="1" si="181"/>
        <v/>
      </c>
      <c r="PRT4" s="408" t="str">
        <f t="shared" ca="1" si="181"/>
        <v/>
      </c>
      <c r="PRU4" s="408" t="str">
        <f t="shared" ca="1" si="181"/>
        <v/>
      </c>
      <c r="PRV4" s="408" t="str">
        <f t="shared" ca="1" si="181"/>
        <v/>
      </c>
      <c r="PRW4" s="408" t="str">
        <f t="shared" ca="1" si="181"/>
        <v/>
      </c>
      <c r="PRX4" s="408" t="str">
        <f t="shared" ca="1" si="181"/>
        <v/>
      </c>
      <c r="PRY4" s="408" t="str">
        <f t="shared" ca="1" si="181"/>
        <v/>
      </c>
      <c r="PRZ4" s="408" t="str">
        <f t="shared" ca="1" si="181"/>
        <v/>
      </c>
      <c r="PSA4" s="408" t="str">
        <f t="shared" ca="1" si="181"/>
        <v/>
      </c>
      <c r="PSB4" s="408" t="str">
        <f t="shared" ca="1" si="181"/>
        <v/>
      </c>
      <c r="PSC4" s="408" t="str">
        <f t="shared" ca="1" si="181"/>
        <v/>
      </c>
      <c r="PSD4" s="408" t="str">
        <f t="shared" ca="1" si="181"/>
        <v/>
      </c>
      <c r="PSE4" s="408" t="str">
        <f t="shared" ca="1" si="181"/>
        <v/>
      </c>
      <c r="PSF4" s="408" t="str">
        <f t="shared" ca="1" si="181"/>
        <v/>
      </c>
      <c r="PSG4" s="408" t="str">
        <f t="shared" ca="1" si="181"/>
        <v/>
      </c>
      <c r="PSH4" s="408" t="str">
        <f t="shared" ca="1" si="181"/>
        <v/>
      </c>
      <c r="PSI4" s="408" t="str">
        <f t="shared" ca="1" si="181"/>
        <v/>
      </c>
      <c r="PSJ4" s="408" t="str">
        <f t="shared" ca="1" si="181"/>
        <v/>
      </c>
      <c r="PSK4" s="408" t="str">
        <f t="shared" ca="1" si="181"/>
        <v/>
      </c>
      <c r="PSL4" s="408" t="str">
        <f t="shared" ca="1" si="181"/>
        <v/>
      </c>
      <c r="PSM4" s="408" t="str">
        <f t="shared" ca="1" si="181"/>
        <v/>
      </c>
      <c r="PSN4" s="408" t="str">
        <f t="shared" ca="1" si="181"/>
        <v/>
      </c>
      <c r="PSO4" s="408" t="str">
        <f t="shared" ca="1" si="181"/>
        <v/>
      </c>
      <c r="PSP4" s="408" t="str">
        <f t="shared" ca="1" si="181"/>
        <v/>
      </c>
      <c r="PSQ4" s="408" t="str">
        <f t="shared" ca="1" si="181"/>
        <v/>
      </c>
      <c r="PSR4" s="408" t="str">
        <f t="shared" ca="1" si="181"/>
        <v/>
      </c>
      <c r="PSS4" s="408" t="str">
        <f t="shared" ref="PSS4:PVD4" ca="1" si="182">IFERROR(IF(AND(OFFSET(PSS3,0,-1,1,1)=DATE(YEAR(OFFSET(PSS3,0,-1,1,1)),12,31),
                              OFFSET(PSS3,0,-2,1,1)&lt;&gt;DATE(YEAR(OFFSET(PSS3,0,-1,1,1)),12,31)),
                         "+",""),"")</f>
        <v/>
      </c>
      <c r="PST4" s="408" t="str">
        <f t="shared" ca="1" si="182"/>
        <v/>
      </c>
      <c r="PSU4" s="408" t="str">
        <f t="shared" ca="1" si="182"/>
        <v/>
      </c>
      <c r="PSV4" s="408" t="str">
        <f t="shared" ca="1" si="182"/>
        <v/>
      </c>
      <c r="PSW4" s="408" t="str">
        <f t="shared" ca="1" si="182"/>
        <v/>
      </c>
      <c r="PSX4" s="408" t="str">
        <f t="shared" ca="1" si="182"/>
        <v/>
      </c>
      <c r="PSY4" s="408" t="str">
        <f t="shared" ca="1" si="182"/>
        <v/>
      </c>
      <c r="PSZ4" s="408" t="str">
        <f t="shared" ca="1" si="182"/>
        <v/>
      </c>
      <c r="PTA4" s="408" t="str">
        <f t="shared" ca="1" si="182"/>
        <v/>
      </c>
      <c r="PTB4" s="408" t="str">
        <f t="shared" ca="1" si="182"/>
        <v/>
      </c>
      <c r="PTC4" s="408" t="str">
        <f t="shared" ca="1" si="182"/>
        <v/>
      </c>
      <c r="PTD4" s="408" t="str">
        <f t="shared" ca="1" si="182"/>
        <v/>
      </c>
      <c r="PTE4" s="408" t="str">
        <f t="shared" ca="1" si="182"/>
        <v/>
      </c>
      <c r="PTF4" s="408" t="str">
        <f t="shared" ca="1" si="182"/>
        <v/>
      </c>
      <c r="PTG4" s="408" t="str">
        <f t="shared" ca="1" si="182"/>
        <v/>
      </c>
      <c r="PTH4" s="408" t="str">
        <f t="shared" ca="1" si="182"/>
        <v/>
      </c>
      <c r="PTI4" s="408" t="str">
        <f t="shared" ca="1" si="182"/>
        <v/>
      </c>
      <c r="PTJ4" s="408" t="str">
        <f t="shared" ca="1" si="182"/>
        <v/>
      </c>
      <c r="PTK4" s="408" t="str">
        <f t="shared" ca="1" si="182"/>
        <v/>
      </c>
      <c r="PTL4" s="408" t="str">
        <f t="shared" ca="1" si="182"/>
        <v/>
      </c>
      <c r="PTM4" s="408" t="str">
        <f t="shared" ca="1" si="182"/>
        <v/>
      </c>
      <c r="PTN4" s="408" t="str">
        <f t="shared" ca="1" si="182"/>
        <v/>
      </c>
      <c r="PTO4" s="408" t="str">
        <f t="shared" ca="1" si="182"/>
        <v/>
      </c>
      <c r="PTP4" s="408" t="str">
        <f t="shared" ca="1" si="182"/>
        <v/>
      </c>
      <c r="PTQ4" s="408" t="str">
        <f t="shared" ca="1" si="182"/>
        <v/>
      </c>
      <c r="PTR4" s="408" t="str">
        <f t="shared" ca="1" si="182"/>
        <v/>
      </c>
      <c r="PTS4" s="408" t="str">
        <f t="shared" ca="1" si="182"/>
        <v/>
      </c>
      <c r="PTT4" s="408" t="str">
        <f t="shared" ca="1" si="182"/>
        <v/>
      </c>
      <c r="PTU4" s="408" t="str">
        <f t="shared" ca="1" si="182"/>
        <v/>
      </c>
      <c r="PTV4" s="408" t="str">
        <f t="shared" ca="1" si="182"/>
        <v/>
      </c>
      <c r="PTW4" s="408" t="str">
        <f t="shared" ca="1" si="182"/>
        <v/>
      </c>
      <c r="PTX4" s="408" t="str">
        <f t="shared" ca="1" si="182"/>
        <v/>
      </c>
      <c r="PTY4" s="408" t="str">
        <f t="shared" ca="1" si="182"/>
        <v/>
      </c>
      <c r="PTZ4" s="408" t="str">
        <f t="shared" ca="1" si="182"/>
        <v/>
      </c>
      <c r="PUA4" s="408" t="str">
        <f t="shared" ca="1" si="182"/>
        <v/>
      </c>
      <c r="PUB4" s="408" t="str">
        <f t="shared" ca="1" si="182"/>
        <v/>
      </c>
      <c r="PUC4" s="408" t="str">
        <f t="shared" ca="1" si="182"/>
        <v/>
      </c>
      <c r="PUD4" s="408" t="str">
        <f t="shared" ca="1" si="182"/>
        <v/>
      </c>
      <c r="PUE4" s="408" t="str">
        <f t="shared" ca="1" si="182"/>
        <v/>
      </c>
      <c r="PUF4" s="408" t="str">
        <f t="shared" ca="1" si="182"/>
        <v/>
      </c>
      <c r="PUG4" s="408" t="str">
        <f t="shared" ca="1" si="182"/>
        <v/>
      </c>
      <c r="PUH4" s="408" t="str">
        <f t="shared" ca="1" si="182"/>
        <v/>
      </c>
      <c r="PUI4" s="408" t="str">
        <f t="shared" ca="1" si="182"/>
        <v/>
      </c>
      <c r="PUJ4" s="408" t="str">
        <f t="shared" ca="1" si="182"/>
        <v/>
      </c>
      <c r="PUK4" s="408" t="str">
        <f t="shared" ca="1" si="182"/>
        <v/>
      </c>
      <c r="PUL4" s="408" t="str">
        <f t="shared" ca="1" si="182"/>
        <v/>
      </c>
      <c r="PUM4" s="408" t="str">
        <f t="shared" ca="1" si="182"/>
        <v/>
      </c>
      <c r="PUN4" s="408" t="str">
        <f t="shared" ca="1" si="182"/>
        <v/>
      </c>
      <c r="PUO4" s="408" t="str">
        <f t="shared" ca="1" si="182"/>
        <v/>
      </c>
      <c r="PUP4" s="408" t="str">
        <f t="shared" ca="1" si="182"/>
        <v/>
      </c>
      <c r="PUQ4" s="408" t="str">
        <f t="shared" ca="1" si="182"/>
        <v/>
      </c>
      <c r="PUR4" s="408" t="str">
        <f t="shared" ca="1" si="182"/>
        <v/>
      </c>
      <c r="PUS4" s="408" t="str">
        <f t="shared" ca="1" si="182"/>
        <v/>
      </c>
      <c r="PUT4" s="408" t="str">
        <f t="shared" ca="1" si="182"/>
        <v/>
      </c>
      <c r="PUU4" s="408" t="str">
        <f t="shared" ca="1" si="182"/>
        <v/>
      </c>
      <c r="PUV4" s="408" t="str">
        <f t="shared" ca="1" si="182"/>
        <v/>
      </c>
      <c r="PUW4" s="408" t="str">
        <f t="shared" ca="1" si="182"/>
        <v/>
      </c>
      <c r="PUX4" s="408" t="str">
        <f t="shared" ca="1" si="182"/>
        <v/>
      </c>
      <c r="PUY4" s="408" t="str">
        <f t="shared" ca="1" si="182"/>
        <v/>
      </c>
      <c r="PUZ4" s="408" t="str">
        <f t="shared" ca="1" si="182"/>
        <v/>
      </c>
      <c r="PVA4" s="408" t="str">
        <f t="shared" ca="1" si="182"/>
        <v/>
      </c>
      <c r="PVB4" s="408" t="str">
        <f t="shared" ca="1" si="182"/>
        <v/>
      </c>
      <c r="PVC4" s="408" t="str">
        <f t="shared" ca="1" si="182"/>
        <v/>
      </c>
      <c r="PVD4" s="408" t="str">
        <f t="shared" ca="1" si="182"/>
        <v/>
      </c>
      <c r="PVE4" s="408" t="str">
        <f t="shared" ref="PVE4:PXP4" ca="1" si="183">IFERROR(IF(AND(OFFSET(PVE3,0,-1,1,1)=DATE(YEAR(OFFSET(PVE3,0,-1,1,1)),12,31),
                              OFFSET(PVE3,0,-2,1,1)&lt;&gt;DATE(YEAR(OFFSET(PVE3,0,-1,1,1)),12,31)),
                         "+",""),"")</f>
        <v/>
      </c>
      <c r="PVF4" s="408" t="str">
        <f t="shared" ca="1" si="183"/>
        <v/>
      </c>
      <c r="PVG4" s="408" t="str">
        <f t="shared" ca="1" si="183"/>
        <v/>
      </c>
      <c r="PVH4" s="408" t="str">
        <f t="shared" ca="1" si="183"/>
        <v/>
      </c>
      <c r="PVI4" s="408" t="str">
        <f t="shared" ca="1" si="183"/>
        <v/>
      </c>
      <c r="PVJ4" s="408" t="str">
        <f t="shared" ca="1" si="183"/>
        <v/>
      </c>
      <c r="PVK4" s="408" t="str">
        <f t="shared" ca="1" si="183"/>
        <v/>
      </c>
      <c r="PVL4" s="408" t="str">
        <f t="shared" ca="1" si="183"/>
        <v/>
      </c>
      <c r="PVM4" s="408" t="str">
        <f t="shared" ca="1" si="183"/>
        <v/>
      </c>
      <c r="PVN4" s="408" t="str">
        <f t="shared" ca="1" si="183"/>
        <v/>
      </c>
      <c r="PVO4" s="408" t="str">
        <f t="shared" ca="1" si="183"/>
        <v/>
      </c>
      <c r="PVP4" s="408" t="str">
        <f t="shared" ca="1" si="183"/>
        <v/>
      </c>
      <c r="PVQ4" s="408" t="str">
        <f t="shared" ca="1" si="183"/>
        <v/>
      </c>
      <c r="PVR4" s="408" t="str">
        <f t="shared" ca="1" si="183"/>
        <v/>
      </c>
      <c r="PVS4" s="408" t="str">
        <f t="shared" ca="1" si="183"/>
        <v/>
      </c>
      <c r="PVT4" s="408" t="str">
        <f t="shared" ca="1" si="183"/>
        <v/>
      </c>
      <c r="PVU4" s="408" t="str">
        <f t="shared" ca="1" si="183"/>
        <v/>
      </c>
      <c r="PVV4" s="408" t="str">
        <f t="shared" ca="1" si="183"/>
        <v/>
      </c>
      <c r="PVW4" s="408" t="str">
        <f t="shared" ca="1" si="183"/>
        <v/>
      </c>
      <c r="PVX4" s="408" t="str">
        <f t="shared" ca="1" si="183"/>
        <v/>
      </c>
      <c r="PVY4" s="408" t="str">
        <f t="shared" ca="1" si="183"/>
        <v/>
      </c>
      <c r="PVZ4" s="408" t="str">
        <f t="shared" ca="1" si="183"/>
        <v/>
      </c>
      <c r="PWA4" s="408" t="str">
        <f t="shared" ca="1" si="183"/>
        <v/>
      </c>
      <c r="PWB4" s="408" t="str">
        <f t="shared" ca="1" si="183"/>
        <v/>
      </c>
      <c r="PWC4" s="408" t="str">
        <f t="shared" ca="1" si="183"/>
        <v/>
      </c>
      <c r="PWD4" s="408" t="str">
        <f t="shared" ca="1" si="183"/>
        <v/>
      </c>
      <c r="PWE4" s="408" t="str">
        <f t="shared" ca="1" si="183"/>
        <v/>
      </c>
      <c r="PWF4" s="408" t="str">
        <f t="shared" ca="1" si="183"/>
        <v/>
      </c>
      <c r="PWG4" s="408" t="str">
        <f t="shared" ca="1" si="183"/>
        <v/>
      </c>
      <c r="PWH4" s="408" t="str">
        <f t="shared" ca="1" si="183"/>
        <v/>
      </c>
      <c r="PWI4" s="408" t="str">
        <f t="shared" ca="1" si="183"/>
        <v/>
      </c>
      <c r="PWJ4" s="408" t="str">
        <f t="shared" ca="1" si="183"/>
        <v/>
      </c>
      <c r="PWK4" s="408" t="str">
        <f t="shared" ca="1" si="183"/>
        <v/>
      </c>
      <c r="PWL4" s="408" t="str">
        <f t="shared" ca="1" si="183"/>
        <v/>
      </c>
      <c r="PWM4" s="408" t="str">
        <f t="shared" ca="1" si="183"/>
        <v/>
      </c>
      <c r="PWN4" s="408" t="str">
        <f t="shared" ca="1" si="183"/>
        <v/>
      </c>
      <c r="PWO4" s="408" t="str">
        <f t="shared" ca="1" si="183"/>
        <v/>
      </c>
      <c r="PWP4" s="408" t="str">
        <f t="shared" ca="1" si="183"/>
        <v/>
      </c>
      <c r="PWQ4" s="408" t="str">
        <f t="shared" ca="1" si="183"/>
        <v/>
      </c>
      <c r="PWR4" s="408" t="str">
        <f t="shared" ca="1" si="183"/>
        <v/>
      </c>
      <c r="PWS4" s="408" t="str">
        <f t="shared" ca="1" si="183"/>
        <v/>
      </c>
      <c r="PWT4" s="408" t="str">
        <f t="shared" ca="1" si="183"/>
        <v/>
      </c>
      <c r="PWU4" s="408" t="str">
        <f t="shared" ca="1" si="183"/>
        <v/>
      </c>
      <c r="PWV4" s="408" t="str">
        <f t="shared" ca="1" si="183"/>
        <v/>
      </c>
      <c r="PWW4" s="408" t="str">
        <f t="shared" ca="1" si="183"/>
        <v/>
      </c>
      <c r="PWX4" s="408" t="str">
        <f t="shared" ca="1" si="183"/>
        <v/>
      </c>
      <c r="PWY4" s="408" t="str">
        <f t="shared" ca="1" si="183"/>
        <v/>
      </c>
      <c r="PWZ4" s="408" t="str">
        <f t="shared" ca="1" si="183"/>
        <v/>
      </c>
      <c r="PXA4" s="408" t="str">
        <f t="shared" ca="1" si="183"/>
        <v/>
      </c>
      <c r="PXB4" s="408" t="str">
        <f t="shared" ca="1" si="183"/>
        <v/>
      </c>
      <c r="PXC4" s="408" t="str">
        <f t="shared" ca="1" si="183"/>
        <v/>
      </c>
      <c r="PXD4" s="408" t="str">
        <f t="shared" ca="1" si="183"/>
        <v/>
      </c>
      <c r="PXE4" s="408" t="str">
        <f t="shared" ca="1" si="183"/>
        <v/>
      </c>
      <c r="PXF4" s="408" t="str">
        <f t="shared" ca="1" si="183"/>
        <v/>
      </c>
      <c r="PXG4" s="408" t="str">
        <f t="shared" ca="1" si="183"/>
        <v/>
      </c>
      <c r="PXH4" s="408" t="str">
        <f t="shared" ca="1" si="183"/>
        <v/>
      </c>
      <c r="PXI4" s="408" t="str">
        <f t="shared" ca="1" si="183"/>
        <v/>
      </c>
      <c r="PXJ4" s="408" t="str">
        <f t="shared" ca="1" si="183"/>
        <v/>
      </c>
      <c r="PXK4" s="408" t="str">
        <f t="shared" ca="1" si="183"/>
        <v/>
      </c>
      <c r="PXL4" s="408" t="str">
        <f t="shared" ca="1" si="183"/>
        <v/>
      </c>
      <c r="PXM4" s="408" t="str">
        <f t="shared" ca="1" si="183"/>
        <v/>
      </c>
      <c r="PXN4" s="408" t="str">
        <f t="shared" ca="1" si="183"/>
        <v/>
      </c>
      <c r="PXO4" s="408" t="str">
        <f t="shared" ca="1" si="183"/>
        <v/>
      </c>
      <c r="PXP4" s="408" t="str">
        <f t="shared" ca="1" si="183"/>
        <v/>
      </c>
      <c r="PXQ4" s="408" t="str">
        <f t="shared" ref="PXQ4:QAB4" ca="1" si="184">IFERROR(IF(AND(OFFSET(PXQ3,0,-1,1,1)=DATE(YEAR(OFFSET(PXQ3,0,-1,1,1)),12,31),
                              OFFSET(PXQ3,0,-2,1,1)&lt;&gt;DATE(YEAR(OFFSET(PXQ3,0,-1,1,1)),12,31)),
                         "+",""),"")</f>
        <v/>
      </c>
      <c r="PXR4" s="408" t="str">
        <f t="shared" ca="1" si="184"/>
        <v/>
      </c>
      <c r="PXS4" s="408" t="str">
        <f t="shared" ca="1" si="184"/>
        <v/>
      </c>
      <c r="PXT4" s="408" t="str">
        <f t="shared" ca="1" si="184"/>
        <v/>
      </c>
      <c r="PXU4" s="408" t="str">
        <f t="shared" ca="1" si="184"/>
        <v/>
      </c>
      <c r="PXV4" s="408" t="str">
        <f t="shared" ca="1" si="184"/>
        <v/>
      </c>
      <c r="PXW4" s="408" t="str">
        <f t="shared" ca="1" si="184"/>
        <v/>
      </c>
      <c r="PXX4" s="408" t="str">
        <f t="shared" ca="1" si="184"/>
        <v/>
      </c>
      <c r="PXY4" s="408" t="str">
        <f t="shared" ca="1" si="184"/>
        <v/>
      </c>
      <c r="PXZ4" s="408" t="str">
        <f t="shared" ca="1" si="184"/>
        <v/>
      </c>
      <c r="PYA4" s="408" t="str">
        <f t="shared" ca="1" si="184"/>
        <v/>
      </c>
      <c r="PYB4" s="408" t="str">
        <f t="shared" ca="1" si="184"/>
        <v/>
      </c>
      <c r="PYC4" s="408" t="str">
        <f t="shared" ca="1" si="184"/>
        <v/>
      </c>
      <c r="PYD4" s="408" t="str">
        <f t="shared" ca="1" si="184"/>
        <v/>
      </c>
      <c r="PYE4" s="408" t="str">
        <f t="shared" ca="1" si="184"/>
        <v/>
      </c>
      <c r="PYF4" s="408" t="str">
        <f t="shared" ca="1" si="184"/>
        <v/>
      </c>
      <c r="PYG4" s="408" t="str">
        <f t="shared" ca="1" si="184"/>
        <v/>
      </c>
      <c r="PYH4" s="408" t="str">
        <f t="shared" ca="1" si="184"/>
        <v/>
      </c>
      <c r="PYI4" s="408" t="str">
        <f t="shared" ca="1" si="184"/>
        <v/>
      </c>
      <c r="PYJ4" s="408" t="str">
        <f t="shared" ca="1" si="184"/>
        <v/>
      </c>
      <c r="PYK4" s="408" t="str">
        <f t="shared" ca="1" si="184"/>
        <v/>
      </c>
      <c r="PYL4" s="408" t="str">
        <f t="shared" ca="1" si="184"/>
        <v/>
      </c>
      <c r="PYM4" s="408" t="str">
        <f t="shared" ca="1" si="184"/>
        <v/>
      </c>
      <c r="PYN4" s="408" t="str">
        <f t="shared" ca="1" si="184"/>
        <v/>
      </c>
      <c r="PYO4" s="408" t="str">
        <f t="shared" ca="1" si="184"/>
        <v/>
      </c>
      <c r="PYP4" s="408" t="str">
        <f t="shared" ca="1" si="184"/>
        <v/>
      </c>
      <c r="PYQ4" s="408" t="str">
        <f t="shared" ca="1" si="184"/>
        <v/>
      </c>
      <c r="PYR4" s="408" t="str">
        <f t="shared" ca="1" si="184"/>
        <v/>
      </c>
      <c r="PYS4" s="408" t="str">
        <f t="shared" ca="1" si="184"/>
        <v/>
      </c>
      <c r="PYT4" s="408" t="str">
        <f t="shared" ca="1" si="184"/>
        <v/>
      </c>
      <c r="PYU4" s="408" t="str">
        <f t="shared" ca="1" si="184"/>
        <v/>
      </c>
      <c r="PYV4" s="408" t="str">
        <f t="shared" ca="1" si="184"/>
        <v/>
      </c>
      <c r="PYW4" s="408" t="str">
        <f t="shared" ca="1" si="184"/>
        <v/>
      </c>
      <c r="PYX4" s="408" t="str">
        <f t="shared" ca="1" si="184"/>
        <v/>
      </c>
      <c r="PYY4" s="408" t="str">
        <f t="shared" ca="1" si="184"/>
        <v/>
      </c>
      <c r="PYZ4" s="408" t="str">
        <f t="shared" ca="1" si="184"/>
        <v/>
      </c>
      <c r="PZA4" s="408" t="str">
        <f t="shared" ca="1" si="184"/>
        <v/>
      </c>
      <c r="PZB4" s="408" t="str">
        <f t="shared" ca="1" si="184"/>
        <v/>
      </c>
      <c r="PZC4" s="408" t="str">
        <f t="shared" ca="1" si="184"/>
        <v/>
      </c>
      <c r="PZD4" s="408" t="str">
        <f t="shared" ca="1" si="184"/>
        <v/>
      </c>
      <c r="PZE4" s="408" t="str">
        <f t="shared" ca="1" si="184"/>
        <v/>
      </c>
      <c r="PZF4" s="408" t="str">
        <f t="shared" ca="1" si="184"/>
        <v/>
      </c>
      <c r="PZG4" s="408" t="str">
        <f t="shared" ca="1" si="184"/>
        <v/>
      </c>
      <c r="PZH4" s="408" t="str">
        <f t="shared" ca="1" si="184"/>
        <v/>
      </c>
      <c r="PZI4" s="408" t="str">
        <f t="shared" ca="1" si="184"/>
        <v/>
      </c>
      <c r="PZJ4" s="408" t="str">
        <f t="shared" ca="1" si="184"/>
        <v/>
      </c>
      <c r="PZK4" s="408" t="str">
        <f t="shared" ca="1" si="184"/>
        <v/>
      </c>
      <c r="PZL4" s="408" t="str">
        <f t="shared" ca="1" si="184"/>
        <v/>
      </c>
      <c r="PZM4" s="408" t="str">
        <f t="shared" ca="1" si="184"/>
        <v/>
      </c>
      <c r="PZN4" s="408" t="str">
        <f t="shared" ca="1" si="184"/>
        <v/>
      </c>
      <c r="PZO4" s="408" t="str">
        <f t="shared" ca="1" si="184"/>
        <v/>
      </c>
      <c r="PZP4" s="408" t="str">
        <f t="shared" ca="1" si="184"/>
        <v/>
      </c>
      <c r="PZQ4" s="408" t="str">
        <f t="shared" ca="1" si="184"/>
        <v/>
      </c>
      <c r="PZR4" s="408" t="str">
        <f t="shared" ca="1" si="184"/>
        <v/>
      </c>
      <c r="PZS4" s="408" t="str">
        <f t="shared" ca="1" si="184"/>
        <v/>
      </c>
      <c r="PZT4" s="408" t="str">
        <f t="shared" ca="1" si="184"/>
        <v/>
      </c>
      <c r="PZU4" s="408" t="str">
        <f t="shared" ca="1" si="184"/>
        <v/>
      </c>
      <c r="PZV4" s="408" t="str">
        <f t="shared" ca="1" si="184"/>
        <v/>
      </c>
      <c r="PZW4" s="408" t="str">
        <f t="shared" ca="1" si="184"/>
        <v/>
      </c>
      <c r="PZX4" s="408" t="str">
        <f t="shared" ca="1" si="184"/>
        <v/>
      </c>
      <c r="PZY4" s="408" t="str">
        <f t="shared" ca="1" si="184"/>
        <v/>
      </c>
      <c r="PZZ4" s="408" t="str">
        <f t="shared" ca="1" si="184"/>
        <v/>
      </c>
      <c r="QAA4" s="408" t="str">
        <f t="shared" ca="1" si="184"/>
        <v/>
      </c>
      <c r="QAB4" s="408" t="str">
        <f t="shared" ca="1" si="184"/>
        <v/>
      </c>
      <c r="QAC4" s="408" t="str">
        <f t="shared" ref="QAC4:QCN4" ca="1" si="185">IFERROR(IF(AND(OFFSET(QAC3,0,-1,1,1)=DATE(YEAR(OFFSET(QAC3,0,-1,1,1)),12,31),
                              OFFSET(QAC3,0,-2,1,1)&lt;&gt;DATE(YEAR(OFFSET(QAC3,0,-1,1,1)),12,31)),
                         "+",""),"")</f>
        <v/>
      </c>
      <c r="QAD4" s="408" t="str">
        <f t="shared" ca="1" si="185"/>
        <v/>
      </c>
      <c r="QAE4" s="408" t="str">
        <f t="shared" ca="1" si="185"/>
        <v/>
      </c>
      <c r="QAF4" s="408" t="str">
        <f t="shared" ca="1" si="185"/>
        <v/>
      </c>
      <c r="QAG4" s="408" t="str">
        <f t="shared" ca="1" si="185"/>
        <v/>
      </c>
      <c r="QAH4" s="408" t="str">
        <f t="shared" ca="1" si="185"/>
        <v/>
      </c>
      <c r="QAI4" s="408" t="str">
        <f t="shared" ca="1" si="185"/>
        <v/>
      </c>
      <c r="QAJ4" s="408" t="str">
        <f t="shared" ca="1" si="185"/>
        <v/>
      </c>
      <c r="QAK4" s="408" t="str">
        <f t="shared" ca="1" si="185"/>
        <v/>
      </c>
      <c r="QAL4" s="408" t="str">
        <f t="shared" ca="1" si="185"/>
        <v/>
      </c>
      <c r="QAM4" s="408" t="str">
        <f t="shared" ca="1" si="185"/>
        <v/>
      </c>
      <c r="QAN4" s="408" t="str">
        <f t="shared" ca="1" si="185"/>
        <v/>
      </c>
      <c r="QAO4" s="408" t="str">
        <f t="shared" ca="1" si="185"/>
        <v/>
      </c>
      <c r="QAP4" s="408" t="str">
        <f t="shared" ca="1" si="185"/>
        <v/>
      </c>
      <c r="QAQ4" s="408" t="str">
        <f t="shared" ca="1" si="185"/>
        <v/>
      </c>
      <c r="QAR4" s="408" t="str">
        <f t="shared" ca="1" si="185"/>
        <v/>
      </c>
      <c r="QAS4" s="408" t="str">
        <f t="shared" ca="1" si="185"/>
        <v/>
      </c>
      <c r="QAT4" s="408" t="str">
        <f t="shared" ca="1" si="185"/>
        <v/>
      </c>
      <c r="QAU4" s="408" t="str">
        <f t="shared" ca="1" si="185"/>
        <v/>
      </c>
      <c r="QAV4" s="408" t="str">
        <f t="shared" ca="1" si="185"/>
        <v/>
      </c>
      <c r="QAW4" s="408" t="str">
        <f t="shared" ca="1" si="185"/>
        <v/>
      </c>
      <c r="QAX4" s="408" t="str">
        <f t="shared" ca="1" si="185"/>
        <v/>
      </c>
      <c r="QAY4" s="408" t="str">
        <f t="shared" ca="1" si="185"/>
        <v/>
      </c>
      <c r="QAZ4" s="408" t="str">
        <f t="shared" ca="1" si="185"/>
        <v/>
      </c>
      <c r="QBA4" s="408" t="str">
        <f t="shared" ca="1" si="185"/>
        <v/>
      </c>
      <c r="QBB4" s="408" t="str">
        <f t="shared" ca="1" si="185"/>
        <v/>
      </c>
      <c r="QBC4" s="408" t="str">
        <f t="shared" ca="1" si="185"/>
        <v/>
      </c>
      <c r="QBD4" s="408" t="str">
        <f t="shared" ca="1" si="185"/>
        <v/>
      </c>
      <c r="QBE4" s="408" t="str">
        <f t="shared" ca="1" si="185"/>
        <v/>
      </c>
      <c r="QBF4" s="408" t="str">
        <f t="shared" ca="1" si="185"/>
        <v/>
      </c>
      <c r="QBG4" s="408" t="str">
        <f t="shared" ca="1" si="185"/>
        <v/>
      </c>
      <c r="QBH4" s="408" t="str">
        <f t="shared" ca="1" si="185"/>
        <v/>
      </c>
      <c r="QBI4" s="408" t="str">
        <f t="shared" ca="1" si="185"/>
        <v/>
      </c>
      <c r="QBJ4" s="408" t="str">
        <f t="shared" ca="1" si="185"/>
        <v/>
      </c>
      <c r="QBK4" s="408" t="str">
        <f t="shared" ca="1" si="185"/>
        <v/>
      </c>
      <c r="QBL4" s="408" t="str">
        <f t="shared" ca="1" si="185"/>
        <v/>
      </c>
      <c r="QBM4" s="408" t="str">
        <f t="shared" ca="1" si="185"/>
        <v/>
      </c>
      <c r="QBN4" s="408" t="str">
        <f t="shared" ca="1" si="185"/>
        <v/>
      </c>
      <c r="QBO4" s="408" t="str">
        <f t="shared" ca="1" si="185"/>
        <v/>
      </c>
      <c r="QBP4" s="408" t="str">
        <f t="shared" ca="1" si="185"/>
        <v/>
      </c>
      <c r="QBQ4" s="408" t="str">
        <f t="shared" ca="1" si="185"/>
        <v/>
      </c>
      <c r="QBR4" s="408" t="str">
        <f t="shared" ca="1" si="185"/>
        <v/>
      </c>
      <c r="QBS4" s="408" t="str">
        <f t="shared" ca="1" si="185"/>
        <v/>
      </c>
      <c r="QBT4" s="408" t="str">
        <f t="shared" ca="1" si="185"/>
        <v/>
      </c>
      <c r="QBU4" s="408" t="str">
        <f t="shared" ca="1" si="185"/>
        <v/>
      </c>
      <c r="QBV4" s="408" t="str">
        <f t="shared" ca="1" si="185"/>
        <v/>
      </c>
      <c r="QBW4" s="408" t="str">
        <f t="shared" ca="1" si="185"/>
        <v/>
      </c>
      <c r="QBX4" s="408" t="str">
        <f t="shared" ca="1" si="185"/>
        <v/>
      </c>
      <c r="QBY4" s="408" t="str">
        <f t="shared" ca="1" si="185"/>
        <v/>
      </c>
      <c r="QBZ4" s="408" t="str">
        <f t="shared" ca="1" si="185"/>
        <v/>
      </c>
      <c r="QCA4" s="408" t="str">
        <f t="shared" ca="1" si="185"/>
        <v/>
      </c>
      <c r="QCB4" s="408" t="str">
        <f t="shared" ca="1" si="185"/>
        <v/>
      </c>
      <c r="QCC4" s="408" t="str">
        <f t="shared" ca="1" si="185"/>
        <v/>
      </c>
      <c r="QCD4" s="408" t="str">
        <f t="shared" ca="1" si="185"/>
        <v/>
      </c>
      <c r="QCE4" s="408" t="str">
        <f t="shared" ca="1" si="185"/>
        <v/>
      </c>
      <c r="QCF4" s="408" t="str">
        <f t="shared" ca="1" si="185"/>
        <v/>
      </c>
      <c r="QCG4" s="408" t="str">
        <f t="shared" ca="1" si="185"/>
        <v/>
      </c>
      <c r="QCH4" s="408" t="str">
        <f t="shared" ca="1" si="185"/>
        <v/>
      </c>
      <c r="QCI4" s="408" t="str">
        <f t="shared" ca="1" si="185"/>
        <v/>
      </c>
      <c r="QCJ4" s="408" t="str">
        <f t="shared" ca="1" si="185"/>
        <v/>
      </c>
      <c r="QCK4" s="408" t="str">
        <f t="shared" ca="1" si="185"/>
        <v/>
      </c>
      <c r="QCL4" s="408" t="str">
        <f t="shared" ca="1" si="185"/>
        <v/>
      </c>
      <c r="QCM4" s="408" t="str">
        <f t="shared" ca="1" si="185"/>
        <v/>
      </c>
      <c r="QCN4" s="408" t="str">
        <f t="shared" ca="1" si="185"/>
        <v/>
      </c>
      <c r="QCO4" s="408" t="str">
        <f t="shared" ref="QCO4:QEZ4" ca="1" si="186">IFERROR(IF(AND(OFFSET(QCO3,0,-1,1,1)=DATE(YEAR(OFFSET(QCO3,0,-1,1,1)),12,31),
                              OFFSET(QCO3,0,-2,1,1)&lt;&gt;DATE(YEAR(OFFSET(QCO3,0,-1,1,1)),12,31)),
                         "+",""),"")</f>
        <v/>
      </c>
      <c r="QCP4" s="408" t="str">
        <f t="shared" ca="1" si="186"/>
        <v/>
      </c>
      <c r="QCQ4" s="408" t="str">
        <f t="shared" ca="1" si="186"/>
        <v/>
      </c>
      <c r="QCR4" s="408" t="str">
        <f t="shared" ca="1" si="186"/>
        <v/>
      </c>
      <c r="QCS4" s="408" t="str">
        <f t="shared" ca="1" si="186"/>
        <v/>
      </c>
      <c r="QCT4" s="408" t="str">
        <f t="shared" ca="1" si="186"/>
        <v/>
      </c>
      <c r="QCU4" s="408" t="str">
        <f t="shared" ca="1" si="186"/>
        <v/>
      </c>
      <c r="QCV4" s="408" t="str">
        <f t="shared" ca="1" si="186"/>
        <v/>
      </c>
      <c r="QCW4" s="408" t="str">
        <f t="shared" ca="1" si="186"/>
        <v/>
      </c>
      <c r="QCX4" s="408" t="str">
        <f t="shared" ca="1" si="186"/>
        <v/>
      </c>
      <c r="QCY4" s="408" t="str">
        <f t="shared" ca="1" si="186"/>
        <v/>
      </c>
      <c r="QCZ4" s="408" t="str">
        <f t="shared" ca="1" si="186"/>
        <v/>
      </c>
      <c r="QDA4" s="408" t="str">
        <f t="shared" ca="1" si="186"/>
        <v/>
      </c>
      <c r="QDB4" s="408" t="str">
        <f t="shared" ca="1" si="186"/>
        <v/>
      </c>
      <c r="QDC4" s="408" t="str">
        <f t="shared" ca="1" si="186"/>
        <v/>
      </c>
      <c r="QDD4" s="408" t="str">
        <f t="shared" ca="1" si="186"/>
        <v/>
      </c>
      <c r="QDE4" s="408" t="str">
        <f t="shared" ca="1" si="186"/>
        <v/>
      </c>
      <c r="QDF4" s="408" t="str">
        <f t="shared" ca="1" si="186"/>
        <v/>
      </c>
      <c r="QDG4" s="408" t="str">
        <f t="shared" ca="1" si="186"/>
        <v/>
      </c>
      <c r="QDH4" s="408" t="str">
        <f t="shared" ca="1" si="186"/>
        <v/>
      </c>
      <c r="QDI4" s="408" t="str">
        <f t="shared" ca="1" si="186"/>
        <v/>
      </c>
      <c r="QDJ4" s="408" t="str">
        <f t="shared" ca="1" si="186"/>
        <v/>
      </c>
      <c r="QDK4" s="408" t="str">
        <f t="shared" ca="1" si="186"/>
        <v/>
      </c>
      <c r="QDL4" s="408" t="str">
        <f t="shared" ca="1" si="186"/>
        <v/>
      </c>
      <c r="QDM4" s="408" t="str">
        <f t="shared" ca="1" si="186"/>
        <v/>
      </c>
      <c r="QDN4" s="408" t="str">
        <f t="shared" ca="1" si="186"/>
        <v/>
      </c>
      <c r="QDO4" s="408" t="str">
        <f t="shared" ca="1" si="186"/>
        <v/>
      </c>
      <c r="QDP4" s="408" t="str">
        <f t="shared" ca="1" si="186"/>
        <v/>
      </c>
      <c r="QDQ4" s="408" t="str">
        <f t="shared" ca="1" si="186"/>
        <v/>
      </c>
      <c r="QDR4" s="408" t="str">
        <f t="shared" ca="1" si="186"/>
        <v/>
      </c>
      <c r="QDS4" s="408" t="str">
        <f t="shared" ca="1" si="186"/>
        <v/>
      </c>
      <c r="QDT4" s="408" t="str">
        <f t="shared" ca="1" si="186"/>
        <v/>
      </c>
      <c r="QDU4" s="408" t="str">
        <f t="shared" ca="1" si="186"/>
        <v/>
      </c>
      <c r="QDV4" s="408" t="str">
        <f t="shared" ca="1" si="186"/>
        <v/>
      </c>
      <c r="QDW4" s="408" t="str">
        <f t="shared" ca="1" si="186"/>
        <v/>
      </c>
      <c r="QDX4" s="408" t="str">
        <f t="shared" ca="1" si="186"/>
        <v/>
      </c>
      <c r="QDY4" s="408" t="str">
        <f t="shared" ca="1" si="186"/>
        <v/>
      </c>
      <c r="QDZ4" s="408" t="str">
        <f t="shared" ca="1" si="186"/>
        <v/>
      </c>
      <c r="QEA4" s="408" t="str">
        <f t="shared" ca="1" si="186"/>
        <v/>
      </c>
      <c r="QEB4" s="408" t="str">
        <f t="shared" ca="1" si="186"/>
        <v/>
      </c>
      <c r="QEC4" s="408" t="str">
        <f t="shared" ca="1" si="186"/>
        <v/>
      </c>
      <c r="QED4" s="408" t="str">
        <f t="shared" ca="1" si="186"/>
        <v/>
      </c>
      <c r="QEE4" s="408" t="str">
        <f t="shared" ca="1" si="186"/>
        <v/>
      </c>
      <c r="QEF4" s="408" t="str">
        <f t="shared" ca="1" si="186"/>
        <v/>
      </c>
      <c r="QEG4" s="408" t="str">
        <f t="shared" ca="1" si="186"/>
        <v/>
      </c>
      <c r="QEH4" s="408" t="str">
        <f t="shared" ca="1" si="186"/>
        <v/>
      </c>
      <c r="QEI4" s="408" t="str">
        <f t="shared" ca="1" si="186"/>
        <v/>
      </c>
      <c r="QEJ4" s="408" t="str">
        <f t="shared" ca="1" si="186"/>
        <v/>
      </c>
      <c r="QEK4" s="408" t="str">
        <f t="shared" ca="1" si="186"/>
        <v/>
      </c>
      <c r="QEL4" s="408" t="str">
        <f t="shared" ca="1" si="186"/>
        <v/>
      </c>
      <c r="QEM4" s="408" t="str">
        <f t="shared" ca="1" si="186"/>
        <v/>
      </c>
      <c r="QEN4" s="408" t="str">
        <f t="shared" ca="1" si="186"/>
        <v/>
      </c>
      <c r="QEO4" s="408" t="str">
        <f t="shared" ca="1" si="186"/>
        <v/>
      </c>
      <c r="QEP4" s="408" t="str">
        <f t="shared" ca="1" si="186"/>
        <v/>
      </c>
      <c r="QEQ4" s="408" t="str">
        <f t="shared" ca="1" si="186"/>
        <v/>
      </c>
      <c r="QER4" s="408" t="str">
        <f t="shared" ca="1" si="186"/>
        <v/>
      </c>
      <c r="QES4" s="408" t="str">
        <f t="shared" ca="1" si="186"/>
        <v/>
      </c>
      <c r="QET4" s="408" t="str">
        <f t="shared" ca="1" si="186"/>
        <v/>
      </c>
      <c r="QEU4" s="408" t="str">
        <f t="shared" ca="1" si="186"/>
        <v/>
      </c>
      <c r="QEV4" s="408" t="str">
        <f t="shared" ca="1" si="186"/>
        <v/>
      </c>
      <c r="QEW4" s="408" t="str">
        <f t="shared" ca="1" si="186"/>
        <v/>
      </c>
      <c r="QEX4" s="408" t="str">
        <f t="shared" ca="1" si="186"/>
        <v/>
      </c>
      <c r="QEY4" s="408" t="str">
        <f t="shared" ca="1" si="186"/>
        <v/>
      </c>
      <c r="QEZ4" s="408" t="str">
        <f t="shared" ca="1" si="186"/>
        <v/>
      </c>
      <c r="QFA4" s="408" t="str">
        <f t="shared" ref="QFA4:QHL4" ca="1" si="187">IFERROR(IF(AND(OFFSET(QFA3,0,-1,1,1)=DATE(YEAR(OFFSET(QFA3,0,-1,1,1)),12,31),
                              OFFSET(QFA3,0,-2,1,1)&lt;&gt;DATE(YEAR(OFFSET(QFA3,0,-1,1,1)),12,31)),
                         "+",""),"")</f>
        <v/>
      </c>
      <c r="QFB4" s="408" t="str">
        <f t="shared" ca="1" si="187"/>
        <v/>
      </c>
      <c r="QFC4" s="408" t="str">
        <f t="shared" ca="1" si="187"/>
        <v/>
      </c>
      <c r="QFD4" s="408" t="str">
        <f t="shared" ca="1" si="187"/>
        <v/>
      </c>
      <c r="QFE4" s="408" t="str">
        <f t="shared" ca="1" si="187"/>
        <v/>
      </c>
      <c r="QFF4" s="408" t="str">
        <f t="shared" ca="1" si="187"/>
        <v/>
      </c>
      <c r="QFG4" s="408" t="str">
        <f t="shared" ca="1" si="187"/>
        <v/>
      </c>
      <c r="QFH4" s="408" t="str">
        <f t="shared" ca="1" si="187"/>
        <v/>
      </c>
      <c r="QFI4" s="408" t="str">
        <f t="shared" ca="1" si="187"/>
        <v/>
      </c>
      <c r="QFJ4" s="408" t="str">
        <f t="shared" ca="1" si="187"/>
        <v/>
      </c>
      <c r="QFK4" s="408" t="str">
        <f t="shared" ca="1" si="187"/>
        <v/>
      </c>
      <c r="QFL4" s="408" t="str">
        <f t="shared" ca="1" si="187"/>
        <v/>
      </c>
      <c r="QFM4" s="408" t="str">
        <f t="shared" ca="1" si="187"/>
        <v/>
      </c>
      <c r="QFN4" s="408" t="str">
        <f t="shared" ca="1" si="187"/>
        <v/>
      </c>
      <c r="QFO4" s="408" t="str">
        <f t="shared" ca="1" si="187"/>
        <v/>
      </c>
      <c r="QFP4" s="408" t="str">
        <f t="shared" ca="1" si="187"/>
        <v/>
      </c>
      <c r="QFQ4" s="408" t="str">
        <f t="shared" ca="1" si="187"/>
        <v/>
      </c>
      <c r="QFR4" s="408" t="str">
        <f t="shared" ca="1" si="187"/>
        <v/>
      </c>
      <c r="QFS4" s="408" t="str">
        <f t="shared" ca="1" si="187"/>
        <v/>
      </c>
      <c r="QFT4" s="408" t="str">
        <f t="shared" ca="1" si="187"/>
        <v/>
      </c>
      <c r="QFU4" s="408" t="str">
        <f t="shared" ca="1" si="187"/>
        <v/>
      </c>
      <c r="QFV4" s="408" t="str">
        <f t="shared" ca="1" si="187"/>
        <v/>
      </c>
      <c r="QFW4" s="408" t="str">
        <f t="shared" ca="1" si="187"/>
        <v/>
      </c>
      <c r="QFX4" s="408" t="str">
        <f t="shared" ca="1" si="187"/>
        <v/>
      </c>
      <c r="QFY4" s="408" t="str">
        <f t="shared" ca="1" si="187"/>
        <v/>
      </c>
      <c r="QFZ4" s="408" t="str">
        <f t="shared" ca="1" si="187"/>
        <v/>
      </c>
      <c r="QGA4" s="408" t="str">
        <f t="shared" ca="1" si="187"/>
        <v/>
      </c>
      <c r="QGB4" s="408" t="str">
        <f t="shared" ca="1" si="187"/>
        <v/>
      </c>
      <c r="QGC4" s="408" t="str">
        <f t="shared" ca="1" si="187"/>
        <v/>
      </c>
      <c r="QGD4" s="408" t="str">
        <f t="shared" ca="1" si="187"/>
        <v/>
      </c>
      <c r="QGE4" s="408" t="str">
        <f t="shared" ca="1" si="187"/>
        <v/>
      </c>
      <c r="QGF4" s="408" t="str">
        <f t="shared" ca="1" si="187"/>
        <v/>
      </c>
      <c r="QGG4" s="408" t="str">
        <f t="shared" ca="1" si="187"/>
        <v/>
      </c>
      <c r="QGH4" s="408" t="str">
        <f t="shared" ca="1" si="187"/>
        <v/>
      </c>
      <c r="QGI4" s="408" t="str">
        <f t="shared" ca="1" si="187"/>
        <v/>
      </c>
      <c r="QGJ4" s="408" t="str">
        <f t="shared" ca="1" si="187"/>
        <v/>
      </c>
      <c r="QGK4" s="408" t="str">
        <f t="shared" ca="1" si="187"/>
        <v/>
      </c>
      <c r="QGL4" s="408" t="str">
        <f t="shared" ca="1" si="187"/>
        <v/>
      </c>
      <c r="QGM4" s="408" t="str">
        <f t="shared" ca="1" si="187"/>
        <v/>
      </c>
      <c r="QGN4" s="408" t="str">
        <f t="shared" ca="1" si="187"/>
        <v/>
      </c>
      <c r="QGO4" s="408" t="str">
        <f t="shared" ca="1" si="187"/>
        <v/>
      </c>
      <c r="QGP4" s="408" t="str">
        <f t="shared" ca="1" si="187"/>
        <v/>
      </c>
      <c r="QGQ4" s="408" t="str">
        <f t="shared" ca="1" si="187"/>
        <v/>
      </c>
      <c r="QGR4" s="408" t="str">
        <f t="shared" ca="1" si="187"/>
        <v/>
      </c>
      <c r="QGS4" s="408" t="str">
        <f t="shared" ca="1" si="187"/>
        <v/>
      </c>
      <c r="QGT4" s="408" t="str">
        <f t="shared" ca="1" si="187"/>
        <v/>
      </c>
      <c r="QGU4" s="408" t="str">
        <f t="shared" ca="1" si="187"/>
        <v/>
      </c>
      <c r="QGV4" s="408" t="str">
        <f t="shared" ca="1" si="187"/>
        <v/>
      </c>
      <c r="QGW4" s="408" t="str">
        <f t="shared" ca="1" si="187"/>
        <v/>
      </c>
      <c r="QGX4" s="408" t="str">
        <f t="shared" ca="1" si="187"/>
        <v/>
      </c>
      <c r="QGY4" s="408" t="str">
        <f t="shared" ca="1" si="187"/>
        <v/>
      </c>
      <c r="QGZ4" s="408" t="str">
        <f t="shared" ca="1" si="187"/>
        <v/>
      </c>
      <c r="QHA4" s="408" t="str">
        <f t="shared" ca="1" si="187"/>
        <v/>
      </c>
      <c r="QHB4" s="408" t="str">
        <f t="shared" ca="1" si="187"/>
        <v/>
      </c>
      <c r="QHC4" s="408" t="str">
        <f t="shared" ca="1" si="187"/>
        <v/>
      </c>
      <c r="QHD4" s="408" t="str">
        <f t="shared" ca="1" si="187"/>
        <v/>
      </c>
      <c r="QHE4" s="408" t="str">
        <f t="shared" ca="1" si="187"/>
        <v/>
      </c>
      <c r="QHF4" s="408" t="str">
        <f t="shared" ca="1" si="187"/>
        <v/>
      </c>
      <c r="QHG4" s="408" t="str">
        <f t="shared" ca="1" si="187"/>
        <v/>
      </c>
      <c r="QHH4" s="408" t="str">
        <f t="shared" ca="1" si="187"/>
        <v/>
      </c>
      <c r="QHI4" s="408" t="str">
        <f t="shared" ca="1" si="187"/>
        <v/>
      </c>
      <c r="QHJ4" s="408" t="str">
        <f t="shared" ca="1" si="187"/>
        <v/>
      </c>
      <c r="QHK4" s="408" t="str">
        <f t="shared" ca="1" si="187"/>
        <v/>
      </c>
      <c r="QHL4" s="408" t="str">
        <f t="shared" ca="1" si="187"/>
        <v/>
      </c>
      <c r="QHM4" s="408" t="str">
        <f t="shared" ref="QHM4:QJX4" ca="1" si="188">IFERROR(IF(AND(OFFSET(QHM3,0,-1,1,1)=DATE(YEAR(OFFSET(QHM3,0,-1,1,1)),12,31),
                              OFFSET(QHM3,0,-2,1,1)&lt;&gt;DATE(YEAR(OFFSET(QHM3,0,-1,1,1)),12,31)),
                         "+",""),"")</f>
        <v/>
      </c>
      <c r="QHN4" s="408" t="str">
        <f t="shared" ca="1" si="188"/>
        <v/>
      </c>
      <c r="QHO4" s="408" t="str">
        <f t="shared" ca="1" si="188"/>
        <v/>
      </c>
      <c r="QHP4" s="408" t="str">
        <f t="shared" ca="1" si="188"/>
        <v/>
      </c>
      <c r="QHQ4" s="408" t="str">
        <f t="shared" ca="1" si="188"/>
        <v/>
      </c>
      <c r="QHR4" s="408" t="str">
        <f t="shared" ca="1" si="188"/>
        <v/>
      </c>
      <c r="QHS4" s="408" t="str">
        <f t="shared" ca="1" si="188"/>
        <v/>
      </c>
      <c r="QHT4" s="408" t="str">
        <f t="shared" ca="1" si="188"/>
        <v/>
      </c>
      <c r="QHU4" s="408" t="str">
        <f t="shared" ca="1" si="188"/>
        <v/>
      </c>
      <c r="QHV4" s="408" t="str">
        <f t="shared" ca="1" si="188"/>
        <v/>
      </c>
      <c r="QHW4" s="408" t="str">
        <f t="shared" ca="1" si="188"/>
        <v/>
      </c>
      <c r="QHX4" s="408" t="str">
        <f t="shared" ca="1" si="188"/>
        <v/>
      </c>
      <c r="QHY4" s="408" t="str">
        <f t="shared" ca="1" si="188"/>
        <v/>
      </c>
      <c r="QHZ4" s="408" t="str">
        <f t="shared" ca="1" si="188"/>
        <v/>
      </c>
      <c r="QIA4" s="408" t="str">
        <f t="shared" ca="1" si="188"/>
        <v/>
      </c>
      <c r="QIB4" s="408" t="str">
        <f t="shared" ca="1" si="188"/>
        <v/>
      </c>
      <c r="QIC4" s="408" t="str">
        <f t="shared" ca="1" si="188"/>
        <v/>
      </c>
      <c r="QID4" s="408" t="str">
        <f t="shared" ca="1" si="188"/>
        <v/>
      </c>
      <c r="QIE4" s="408" t="str">
        <f t="shared" ca="1" si="188"/>
        <v/>
      </c>
      <c r="QIF4" s="408" t="str">
        <f t="shared" ca="1" si="188"/>
        <v/>
      </c>
      <c r="QIG4" s="408" t="str">
        <f t="shared" ca="1" si="188"/>
        <v/>
      </c>
      <c r="QIH4" s="408" t="str">
        <f t="shared" ca="1" si="188"/>
        <v/>
      </c>
      <c r="QII4" s="408" t="str">
        <f t="shared" ca="1" si="188"/>
        <v/>
      </c>
      <c r="QIJ4" s="408" t="str">
        <f t="shared" ca="1" si="188"/>
        <v/>
      </c>
      <c r="QIK4" s="408" t="str">
        <f t="shared" ca="1" si="188"/>
        <v/>
      </c>
      <c r="QIL4" s="408" t="str">
        <f t="shared" ca="1" si="188"/>
        <v/>
      </c>
      <c r="QIM4" s="408" t="str">
        <f t="shared" ca="1" si="188"/>
        <v/>
      </c>
      <c r="QIN4" s="408" t="str">
        <f t="shared" ca="1" si="188"/>
        <v/>
      </c>
      <c r="QIO4" s="408" t="str">
        <f t="shared" ca="1" si="188"/>
        <v/>
      </c>
      <c r="QIP4" s="408" t="str">
        <f t="shared" ca="1" si="188"/>
        <v/>
      </c>
      <c r="QIQ4" s="408" t="str">
        <f t="shared" ca="1" si="188"/>
        <v/>
      </c>
      <c r="QIR4" s="408" t="str">
        <f t="shared" ca="1" si="188"/>
        <v/>
      </c>
      <c r="QIS4" s="408" t="str">
        <f t="shared" ca="1" si="188"/>
        <v/>
      </c>
      <c r="QIT4" s="408" t="str">
        <f t="shared" ca="1" si="188"/>
        <v/>
      </c>
      <c r="QIU4" s="408" t="str">
        <f t="shared" ca="1" si="188"/>
        <v/>
      </c>
      <c r="QIV4" s="408" t="str">
        <f t="shared" ca="1" si="188"/>
        <v/>
      </c>
      <c r="QIW4" s="408" t="str">
        <f t="shared" ca="1" si="188"/>
        <v/>
      </c>
      <c r="QIX4" s="408" t="str">
        <f t="shared" ca="1" si="188"/>
        <v/>
      </c>
      <c r="QIY4" s="408" t="str">
        <f t="shared" ca="1" si="188"/>
        <v/>
      </c>
      <c r="QIZ4" s="408" t="str">
        <f t="shared" ca="1" si="188"/>
        <v/>
      </c>
      <c r="QJA4" s="408" t="str">
        <f t="shared" ca="1" si="188"/>
        <v/>
      </c>
      <c r="QJB4" s="408" t="str">
        <f t="shared" ca="1" si="188"/>
        <v/>
      </c>
      <c r="QJC4" s="408" t="str">
        <f t="shared" ca="1" si="188"/>
        <v/>
      </c>
      <c r="QJD4" s="408" t="str">
        <f t="shared" ca="1" si="188"/>
        <v/>
      </c>
      <c r="QJE4" s="408" t="str">
        <f t="shared" ca="1" si="188"/>
        <v/>
      </c>
      <c r="QJF4" s="408" t="str">
        <f t="shared" ca="1" si="188"/>
        <v/>
      </c>
      <c r="QJG4" s="408" t="str">
        <f t="shared" ca="1" si="188"/>
        <v/>
      </c>
      <c r="QJH4" s="408" t="str">
        <f t="shared" ca="1" si="188"/>
        <v/>
      </c>
      <c r="QJI4" s="408" t="str">
        <f t="shared" ca="1" si="188"/>
        <v/>
      </c>
      <c r="QJJ4" s="408" t="str">
        <f t="shared" ca="1" si="188"/>
        <v/>
      </c>
      <c r="QJK4" s="408" t="str">
        <f t="shared" ca="1" si="188"/>
        <v/>
      </c>
      <c r="QJL4" s="408" t="str">
        <f t="shared" ca="1" si="188"/>
        <v/>
      </c>
      <c r="QJM4" s="408" t="str">
        <f t="shared" ca="1" si="188"/>
        <v/>
      </c>
      <c r="QJN4" s="408" t="str">
        <f t="shared" ca="1" si="188"/>
        <v/>
      </c>
      <c r="QJO4" s="408" t="str">
        <f t="shared" ca="1" si="188"/>
        <v/>
      </c>
      <c r="QJP4" s="408" t="str">
        <f t="shared" ca="1" si="188"/>
        <v/>
      </c>
      <c r="QJQ4" s="408" t="str">
        <f t="shared" ca="1" si="188"/>
        <v/>
      </c>
      <c r="QJR4" s="408" t="str">
        <f t="shared" ca="1" si="188"/>
        <v/>
      </c>
      <c r="QJS4" s="408" t="str">
        <f t="shared" ca="1" si="188"/>
        <v/>
      </c>
      <c r="QJT4" s="408" t="str">
        <f t="shared" ca="1" si="188"/>
        <v/>
      </c>
      <c r="QJU4" s="408" t="str">
        <f t="shared" ca="1" si="188"/>
        <v/>
      </c>
      <c r="QJV4" s="408" t="str">
        <f t="shared" ca="1" si="188"/>
        <v/>
      </c>
      <c r="QJW4" s="408" t="str">
        <f t="shared" ca="1" si="188"/>
        <v/>
      </c>
      <c r="QJX4" s="408" t="str">
        <f t="shared" ca="1" si="188"/>
        <v/>
      </c>
      <c r="QJY4" s="408" t="str">
        <f t="shared" ref="QJY4:QMJ4" ca="1" si="189">IFERROR(IF(AND(OFFSET(QJY3,0,-1,1,1)=DATE(YEAR(OFFSET(QJY3,0,-1,1,1)),12,31),
                              OFFSET(QJY3,0,-2,1,1)&lt;&gt;DATE(YEAR(OFFSET(QJY3,0,-1,1,1)),12,31)),
                         "+",""),"")</f>
        <v/>
      </c>
      <c r="QJZ4" s="408" t="str">
        <f t="shared" ca="1" si="189"/>
        <v/>
      </c>
      <c r="QKA4" s="408" t="str">
        <f t="shared" ca="1" si="189"/>
        <v/>
      </c>
      <c r="QKB4" s="408" t="str">
        <f t="shared" ca="1" si="189"/>
        <v/>
      </c>
      <c r="QKC4" s="408" t="str">
        <f t="shared" ca="1" si="189"/>
        <v/>
      </c>
      <c r="QKD4" s="408" t="str">
        <f t="shared" ca="1" si="189"/>
        <v/>
      </c>
      <c r="QKE4" s="408" t="str">
        <f t="shared" ca="1" si="189"/>
        <v/>
      </c>
      <c r="QKF4" s="408" t="str">
        <f t="shared" ca="1" si="189"/>
        <v/>
      </c>
      <c r="QKG4" s="408" t="str">
        <f t="shared" ca="1" si="189"/>
        <v/>
      </c>
      <c r="QKH4" s="408" t="str">
        <f t="shared" ca="1" si="189"/>
        <v/>
      </c>
      <c r="QKI4" s="408" t="str">
        <f t="shared" ca="1" si="189"/>
        <v/>
      </c>
      <c r="QKJ4" s="408" t="str">
        <f t="shared" ca="1" si="189"/>
        <v/>
      </c>
      <c r="QKK4" s="408" t="str">
        <f t="shared" ca="1" si="189"/>
        <v/>
      </c>
      <c r="QKL4" s="408" t="str">
        <f t="shared" ca="1" si="189"/>
        <v/>
      </c>
      <c r="QKM4" s="408" t="str">
        <f t="shared" ca="1" si="189"/>
        <v/>
      </c>
      <c r="QKN4" s="408" t="str">
        <f t="shared" ca="1" si="189"/>
        <v/>
      </c>
      <c r="QKO4" s="408" t="str">
        <f t="shared" ca="1" si="189"/>
        <v/>
      </c>
      <c r="QKP4" s="408" t="str">
        <f t="shared" ca="1" si="189"/>
        <v/>
      </c>
      <c r="QKQ4" s="408" t="str">
        <f t="shared" ca="1" si="189"/>
        <v/>
      </c>
      <c r="QKR4" s="408" t="str">
        <f t="shared" ca="1" si="189"/>
        <v/>
      </c>
      <c r="QKS4" s="408" t="str">
        <f t="shared" ca="1" si="189"/>
        <v/>
      </c>
      <c r="QKT4" s="408" t="str">
        <f t="shared" ca="1" si="189"/>
        <v/>
      </c>
      <c r="QKU4" s="408" t="str">
        <f t="shared" ca="1" si="189"/>
        <v/>
      </c>
      <c r="QKV4" s="408" t="str">
        <f t="shared" ca="1" si="189"/>
        <v/>
      </c>
      <c r="QKW4" s="408" t="str">
        <f t="shared" ca="1" si="189"/>
        <v/>
      </c>
      <c r="QKX4" s="408" t="str">
        <f t="shared" ca="1" si="189"/>
        <v/>
      </c>
      <c r="QKY4" s="408" t="str">
        <f t="shared" ca="1" si="189"/>
        <v/>
      </c>
      <c r="QKZ4" s="408" t="str">
        <f t="shared" ca="1" si="189"/>
        <v/>
      </c>
      <c r="QLA4" s="408" t="str">
        <f t="shared" ca="1" si="189"/>
        <v/>
      </c>
      <c r="QLB4" s="408" t="str">
        <f t="shared" ca="1" si="189"/>
        <v/>
      </c>
      <c r="QLC4" s="408" t="str">
        <f t="shared" ca="1" si="189"/>
        <v/>
      </c>
      <c r="QLD4" s="408" t="str">
        <f t="shared" ca="1" si="189"/>
        <v/>
      </c>
      <c r="QLE4" s="408" t="str">
        <f t="shared" ca="1" si="189"/>
        <v/>
      </c>
      <c r="QLF4" s="408" t="str">
        <f t="shared" ca="1" si="189"/>
        <v/>
      </c>
      <c r="QLG4" s="408" t="str">
        <f t="shared" ca="1" si="189"/>
        <v/>
      </c>
      <c r="QLH4" s="408" t="str">
        <f t="shared" ca="1" si="189"/>
        <v/>
      </c>
      <c r="QLI4" s="408" t="str">
        <f t="shared" ca="1" si="189"/>
        <v/>
      </c>
      <c r="QLJ4" s="408" t="str">
        <f t="shared" ca="1" si="189"/>
        <v/>
      </c>
      <c r="QLK4" s="408" t="str">
        <f t="shared" ca="1" si="189"/>
        <v/>
      </c>
      <c r="QLL4" s="408" t="str">
        <f t="shared" ca="1" si="189"/>
        <v/>
      </c>
      <c r="QLM4" s="408" t="str">
        <f t="shared" ca="1" si="189"/>
        <v/>
      </c>
      <c r="QLN4" s="408" t="str">
        <f t="shared" ca="1" si="189"/>
        <v/>
      </c>
      <c r="QLO4" s="408" t="str">
        <f t="shared" ca="1" si="189"/>
        <v/>
      </c>
      <c r="QLP4" s="408" t="str">
        <f t="shared" ca="1" si="189"/>
        <v/>
      </c>
      <c r="QLQ4" s="408" t="str">
        <f t="shared" ca="1" si="189"/>
        <v/>
      </c>
      <c r="QLR4" s="408" t="str">
        <f t="shared" ca="1" si="189"/>
        <v/>
      </c>
      <c r="QLS4" s="408" t="str">
        <f t="shared" ca="1" si="189"/>
        <v/>
      </c>
      <c r="QLT4" s="408" t="str">
        <f t="shared" ca="1" si="189"/>
        <v/>
      </c>
      <c r="QLU4" s="408" t="str">
        <f t="shared" ca="1" si="189"/>
        <v/>
      </c>
      <c r="QLV4" s="408" t="str">
        <f t="shared" ca="1" si="189"/>
        <v/>
      </c>
      <c r="QLW4" s="408" t="str">
        <f t="shared" ca="1" si="189"/>
        <v/>
      </c>
      <c r="QLX4" s="408" t="str">
        <f t="shared" ca="1" si="189"/>
        <v/>
      </c>
      <c r="QLY4" s="408" t="str">
        <f t="shared" ca="1" si="189"/>
        <v/>
      </c>
      <c r="QLZ4" s="408" t="str">
        <f t="shared" ca="1" si="189"/>
        <v/>
      </c>
      <c r="QMA4" s="408" t="str">
        <f t="shared" ca="1" si="189"/>
        <v/>
      </c>
      <c r="QMB4" s="408" t="str">
        <f t="shared" ca="1" si="189"/>
        <v/>
      </c>
      <c r="QMC4" s="408" t="str">
        <f t="shared" ca="1" si="189"/>
        <v/>
      </c>
      <c r="QMD4" s="408" t="str">
        <f t="shared" ca="1" si="189"/>
        <v/>
      </c>
      <c r="QME4" s="408" t="str">
        <f t="shared" ca="1" si="189"/>
        <v/>
      </c>
      <c r="QMF4" s="408" t="str">
        <f t="shared" ca="1" si="189"/>
        <v/>
      </c>
      <c r="QMG4" s="408" t="str">
        <f t="shared" ca="1" si="189"/>
        <v/>
      </c>
      <c r="QMH4" s="408" t="str">
        <f t="shared" ca="1" si="189"/>
        <v/>
      </c>
      <c r="QMI4" s="408" t="str">
        <f t="shared" ca="1" si="189"/>
        <v/>
      </c>
      <c r="QMJ4" s="408" t="str">
        <f t="shared" ca="1" si="189"/>
        <v/>
      </c>
      <c r="QMK4" s="408" t="str">
        <f t="shared" ref="QMK4:QOV4" ca="1" si="190">IFERROR(IF(AND(OFFSET(QMK3,0,-1,1,1)=DATE(YEAR(OFFSET(QMK3,0,-1,1,1)),12,31),
                              OFFSET(QMK3,0,-2,1,1)&lt;&gt;DATE(YEAR(OFFSET(QMK3,0,-1,1,1)),12,31)),
                         "+",""),"")</f>
        <v/>
      </c>
      <c r="QML4" s="408" t="str">
        <f t="shared" ca="1" si="190"/>
        <v/>
      </c>
      <c r="QMM4" s="408" t="str">
        <f t="shared" ca="1" si="190"/>
        <v/>
      </c>
      <c r="QMN4" s="408" t="str">
        <f t="shared" ca="1" si="190"/>
        <v/>
      </c>
      <c r="QMO4" s="408" t="str">
        <f t="shared" ca="1" si="190"/>
        <v/>
      </c>
      <c r="QMP4" s="408" t="str">
        <f t="shared" ca="1" si="190"/>
        <v/>
      </c>
      <c r="QMQ4" s="408" t="str">
        <f t="shared" ca="1" si="190"/>
        <v/>
      </c>
      <c r="QMR4" s="408" t="str">
        <f t="shared" ca="1" si="190"/>
        <v/>
      </c>
      <c r="QMS4" s="408" t="str">
        <f t="shared" ca="1" si="190"/>
        <v/>
      </c>
      <c r="QMT4" s="408" t="str">
        <f t="shared" ca="1" si="190"/>
        <v/>
      </c>
      <c r="QMU4" s="408" t="str">
        <f t="shared" ca="1" si="190"/>
        <v/>
      </c>
      <c r="QMV4" s="408" t="str">
        <f t="shared" ca="1" si="190"/>
        <v/>
      </c>
      <c r="QMW4" s="408" t="str">
        <f t="shared" ca="1" si="190"/>
        <v/>
      </c>
      <c r="QMX4" s="408" t="str">
        <f t="shared" ca="1" si="190"/>
        <v/>
      </c>
      <c r="QMY4" s="408" t="str">
        <f t="shared" ca="1" si="190"/>
        <v/>
      </c>
      <c r="QMZ4" s="408" t="str">
        <f t="shared" ca="1" si="190"/>
        <v/>
      </c>
      <c r="QNA4" s="408" t="str">
        <f t="shared" ca="1" si="190"/>
        <v/>
      </c>
      <c r="QNB4" s="408" t="str">
        <f t="shared" ca="1" si="190"/>
        <v/>
      </c>
      <c r="QNC4" s="408" t="str">
        <f t="shared" ca="1" si="190"/>
        <v/>
      </c>
      <c r="QND4" s="408" t="str">
        <f t="shared" ca="1" si="190"/>
        <v/>
      </c>
      <c r="QNE4" s="408" t="str">
        <f t="shared" ca="1" si="190"/>
        <v/>
      </c>
      <c r="QNF4" s="408" t="str">
        <f t="shared" ca="1" si="190"/>
        <v/>
      </c>
      <c r="QNG4" s="408" t="str">
        <f t="shared" ca="1" si="190"/>
        <v/>
      </c>
      <c r="QNH4" s="408" t="str">
        <f t="shared" ca="1" si="190"/>
        <v/>
      </c>
      <c r="QNI4" s="408" t="str">
        <f t="shared" ca="1" si="190"/>
        <v/>
      </c>
      <c r="QNJ4" s="408" t="str">
        <f t="shared" ca="1" si="190"/>
        <v/>
      </c>
      <c r="QNK4" s="408" t="str">
        <f t="shared" ca="1" si="190"/>
        <v/>
      </c>
      <c r="QNL4" s="408" t="str">
        <f t="shared" ca="1" si="190"/>
        <v/>
      </c>
      <c r="QNM4" s="408" t="str">
        <f t="shared" ca="1" si="190"/>
        <v/>
      </c>
      <c r="QNN4" s="408" t="str">
        <f t="shared" ca="1" si="190"/>
        <v/>
      </c>
      <c r="QNO4" s="408" t="str">
        <f t="shared" ca="1" si="190"/>
        <v/>
      </c>
      <c r="QNP4" s="408" t="str">
        <f t="shared" ca="1" si="190"/>
        <v/>
      </c>
      <c r="QNQ4" s="408" t="str">
        <f t="shared" ca="1" si="190"/>
        <v/>
      </c>
      <c r="QNR4" s="408" t="str">
        <f t="shared" ca="1" si="190"/>
        <v/>
      </c>
      <c r="QNS4" s="408" t="str">
        <f t="shared" ca="1" si="190"/>
        <v/>
      </c>
      <c r="QNT4" s="408" t="str">
        <f t="shared" ca="1" si="190"/>
        <v/>
      </c>
      <c r="QNU4" s="408" t="str">
        <f t="shared" ca="1" si="190"/>
        <v/>
      </c>
      <c r="QNV4" s="408" t="str">
        <f t="shared" ca="1" si="190"/>
        <v/>
      </c>
      <c r="QNW4" s="408" t="str">
        <f t="shared" ca="1" si="190"/>
        <v/>
      </c>
      <c r="QNX4" s="408" t="str">
        <f t="shared" ca="1" si="190"/>
        <v/>
      </c>
      <c r="QNY4" s="408" t="str">
        <f t="shared" ca="1" si="190"/>
        <v/>
      </c>
      <c r="QNZ4" s="408" t="str">
        <f t="shared" ca="1" si="190"/>
        <v/>
      </c>
      <c r="QOA4" s="408" t="str">
        <f t="shared" ca="1" si="190"/>
        <v/>
      </c>
      <c r="QOB4" s="408" t="str">
        <f t="shared" ca="1" si="190"/>
        <v/>
      </c>
      <c r="QOC4" s="408" t="str">
        <f t="shared" ca="1" si="190"/>
        <v/>
      </c>
      <c r="QOD4" s="408" t="str">
        <f t="shared" ca="1" si="190"/>
        <v/>
      </c>
      <c r="QOE4" s="408" t="str">
        <f t="shared" ca="1" si="190"/>
        <v/>
      </c>
      <c r="QOF4" s="408" t="str">
        <f t="shared" ca="1" si="190"/>
        <v/>
      </c>
      <c r="QOG4" s="408" t="str">
        <f t="shared" ca="1" si="190"/>
        <v/>
      </c>
      <c r="QOH4" s="408" t="str">
        <f t="shared" ca="1" si="190"/>
        <v/>
      </c>
      <c r="QOI4" s="408" t="str">
        <f t="shared" ca="1" si="190"/>
        <v/>
      </c>
      <c r="QOJ4" s="408" t="str">
        <f t="shared" ca="1" si="190"/>
        <v/>
      </c>
      <c r="QOK4" s="408" t="str">
        <f t="shared" ca="1" si="190"/>
        <v/>
      </c>
      <c r="QOL4" s="408" t="str">
        <f t="shared" ca="1" si="190"/>
        <v/>
      </c>
      <c r="QOM4" s="408" t="str">
        <f t="shared" ca="1" si="190"/>
        <v/>
      </c>
      <c r="QON4" s="408" t="str">
        <f t="shared" ca="1" si="190"/>
        <v/>
      </c>
      <c r="QOO4" s="408" t="str">
        <f t="shared" ca="1" si="190"/>
        <v/>
      </c>
      <c r="QOP4" s="408" t="str">
        <f t="shared" ca="1" si="190"/>
        <v/>
      </c>
      <c r="QOQ4" s="408" t="str">
        <f t="shared" ca="1" si="190"/>
        <v/>
      </c>
      <c r="QOR4" s="408" t="str">
        <f t="shared" ca="1" si="190"/>
        <v/>
      </c>
      <c r="QOS4" s="408" t="str">
        <f t="shared" ca="1" si="190"/>
        <v/>
      </c>
      <c r="QOT4" s="408" t="str">
        <f t="shared" ca="1" si="190"/>
        <v/>
      </c>
      <c r="QOU4" s="408" t="str">
        <f t="shared" ca="1" si="190"/>
        <v/>
      </c>
      <c r="QOV4" s="408" t="str">
        <f t="shared" ca="1" si="190"/>
        <v/>
      </c>
      <c r="QOW4" s="408" t="str">
        <f t="shared" ref="QOW4:QRH4" ca="1" si="191">IFERROR(IF(AND(OFFSET(QOW3,0,-1,1,1)=DATE(YEAR(OFFSET(QOW3,0,-1,1,1)),12,31),
                              OFFSET(QOW3,0,-2,1,1)&lt;&gt;DATE(YEAR(OFFSET(QOW3,0,-1,1,1)),12,31)),
                         "+",""),"")</f>
        <v/>
      </c>
      <c r="QOX4" s="408" t="str">
        <f t="shared" ca="1" si="191"/>
        <v/>
      </c>
      <c r="QOY4" s="408" t="str">
        <f t="shared" ca="1" si="191"/>
        <v/>
      </c>
      <c r="QOZ4" s="408" t="str">
        <f t="shared" ca="1" si="191"/>
        <v/>
      </c>
      <c r="QPA4" s="408" t="str">
        <f t="shared" ca="1" si="191"/>
        <v/>
      </c>
      <c r="QPB4" s="408" t="str">
        <f t="shared" ca="1" si="191"/>
        <v/>
      </c>
      <c r="QPC4" s="408" t="str">
        <f t="shared" ca="1" si="191"/>
        <v/>
      </c>
      <c r="QPD4" s="408" t="str">
        <f t="shared" ca="1" si="191"/>
        <v/>
      </c>
      <c r="QPE4" s="408" t="str">
        <f t="shared" ca="1" si="191"/>
        <v/>
      </c>
      <c r="QPF4" s="408" t="str">
        <f t="shared" ca="1" si="191"/>
        <v/>
      </c>
      <c r="QPG4" s="408" t="str">
        <f t="shared" ca="1" si="191"/>
        <v/>
      </c>
      <c r="QPH4" s="408" t="str">
        <f t="shared" ca="1" si="191"/>
        <v/>
      </c>
      <c r="QPI4" s="408" t="str">
        <f t="shared" ca="1" si="191"/>
        <v/>
      </c>
      <c r="QPJ4" s="408" t="str">
        <f t="shared" ca="1" si="191"/>
        <v/>
      </c>
      <c r="QPK4" s="408" t="str">
        <f t="shared" ca="1" si="191"/>
        <v/>
      </c>
      <c r="QPL4" s="408" t="str">
        <f t="shared" ca="1" si="191"/>
        <v/>
      </c>
      <c r="QPM4" s="408" t="str">
        <f t="shared" ca="1" si="191"/>
        <v/>
      </c>
      <c r="QPN4" s="408" t="str">
        <f t="shared" ca="1" si="191"/>
        <v/>
      </c>
      <c r="QPO4" s="408" t="str">
        <f t="shared" ca="1" si="191"/>
        <v/>
      </c>
      <c r="QPP4" s="408" t="str">
        <f t="shared" ca="1" si="191"/>
        <v/>
      </c>
      <c r="QPQ4" s="408" t="str">
        <f t="shared" ca="1" si="191"/>
        <v/>
      </c>
      <c r="QPR4" s="408" t="str">
        <f t="shared" ca="1" si="191"/>
        <v/>
      </c>
      <c r="QPS4" s="408" t="str">
        <f t="shared" ca="1" si="191"/>
        <v/>
      </c>
      <c r="QPT4" s="408" t="str">
        <f t="shared" ca="1" si="191"/>
        <v/>
      </c>
      <c r="QPU4" s="408" t="str">
        <f t="shared" ca="1" si="191"/>
        <v/>
      </c>
      <c r="QPV4" s="408" t="str">
        <f t="shared" ca="1" si="191"/>
        <v/>
      </c>
      <c r="QPW4" s="408" t="str">
        <f t="shared" ca="1" si="191"/>
        <v/>
      </c>
      <c r="QPX4" s="408" t="str">
        <f t="shared" ca="1" si="191"/>
        <v/>
      </c>
      <c r="QPY4" s="408" t="str">
        <f t="shared" ca="1" si="191"/>
        <v/>
      </c>
      <c r="QPZ4" s="408" t="str">
        <f t="shared" ca="1" si="191"/>
        <v/>
      </c>
      <c r="QQA4" s="408" t="str">
        <f t="shared" ca="1" si="191"/>
        <v/>
      </c>
      <c r="QQB4" s="408" t="str">
        <f t="shared" ca="1" si="191"/>
        <v/>
      </c>
      <c r="QQC4" s="408" t="str">
        <f t="shared" ca="1" si="191"/>
        <v/>
      </c>
      <c r="QQD4" s="408" t="str">
        <f t="shared" ca="1" si="191"/>
        <v/>
      </c>
      <c r="QQE4" s="408" t="str">
        <f t="shared" ca="1" si="191"/>
        <v/>
      </c>
      <c r="QQF4" s="408" t="str">
        <f t="shared" ca="1" si="191"/>
        <v/>
      </c>
      <c r="QQG4" s="408" t="str">
        <f t="shared" ca="1" si="191"/>
        <v/>
      </c>
      <c r="QQH4" s="408" t="str">
        <f t="shared" ca="1" si="191"/>
        <v/>
      </c>
      <c r="QQI4" s="408" t="str">
        <f t="shared" ca="1" si="191"/>
        <v/>
      </c>
      <c r="QQJ4" s="408" t="str">
        <f t="shared" ca="1" si="191"/>
        <v/>
      </c>
      <c r="QQK4" s="408" t="str">
        <f t="shared" ca="1" si="191"/>
        <v/>
      </c>
      <c r="QQL4" s="408" t="str">
        <f t="shared" ca="1" si="191"/>
        <v/>
      </c>
      <c r="QQM4" s="408" t="str">
        <f t="shared" ca="1" si="191"/>
        <v/>
      </c>
      <c r="QQN4" s="408" t="str">
        <f t="shared" ca="1" si="191"/>
        <v/>
      </c>
      <c r="QQO4" s="408" t="str">
        <f t="shared" ca="1" si="191"/>
        <v/>
      </c>
      <c r="QQP4" s="408" t="str">
        <f t="shared" ca="1" si="191"/>
        <v/>
      </c>
      <c r="QQQ4" s="408" t="str">
        <f t="shared" ca="1" si="191"/>
        <v/>
      </c>
      <c r="QQR4" s="408" t="str">
        <f t="shared" ca="1" si="191"/>
        <v/>
      </c>
      <c r="QQS4" s="408" t="str">
        <f t="shared" ca="1" si="191"/>
        <v/>
      </c>
      <c r="QQT4" s="408" t="str">
        <f t="shared" ca="1" si="191"/>
        <v/>
      </c>
      <c r="QQU4" s="408" t="str">
        <f t="shared" ca="1" si="191"/>
        <v/>
      </c>
      <c r="QQV4" s="408" t="str">
        <f t="shared" ca="1" si="191"/>
        <v/>
      </c>
      <c r="QQW4" s="408" t="str">
        <f t="shared" ca="1" si="191"/>
        <v/>
      </c>
      <c r="QQX4" s="408" t="str">
        <f t="shared" ca="1" si="191"/>
        <v/>
      </c>
      <c r="QQY4" s="408" t="str">
        <f t="shared" ca="1" si="191"/>
        <v/>
      </c>
      <c r="QQZ4" s="408" t="str">
        <f t="shared" ca="1" si="191"/>
        <v/>
      </c>
      <c r="QRA4" s="408" t="str">
        <f t="shared" ca="1" si="191"/>
        <v/>
      </c>
      <c r="QRB4" s="408" t="str">
        <f t="shared" ca="1" si="191"/>
        <v/>
      </c>
      <c r="QRC4" s="408" t="str">
        <f t="shared" ca="1" si="191"/>
        <v/>
      </c>
      <c r="QRD4" s="408" t="str">
        <f t="shared" ca="1" si="191"/>
        <v/>
      </c>
      <c r="QRE4" s="408" t="str">
        <f t="shared" ca="1" si="191"/>
        <v/>
      </c>
      <c r="QRF4" s="408" t="str">
        <f t="shared" ca="1" si="191"/>
        <v/>
      </c>
      <c r="QRG4" s="408" t="str">
        <f t="shared" ca="1" si="191"/>
        <v/>
      </c>
      <c r="QRH4" s="408" t="str">
        <f t="shared" ca="1" si="191"/>
        <v/>
      </c>
      <c r="QRI4" s="408" t="str">
        <f t="shared" ref="QRI4:QTT4" ca="1" si="192">IFERROR(IF(AND(OFFSET(QRI3,0,-1,1,1)=DATE(YEAR(OFFSET(QRI3,0,-1,1,1)),12,31),
                              OFFSET(QRI3,0,-2,1,1)&lt;&gt;DATE(YEAR(OFFSET(QRI3,0,-1,1,1)),12,31)),
                         "+",""),"")</f>
        <v/>
      </c>
      <c r="QRJ4" s="408" t="str">
        <f t="shared" ca="1" si="192"/>
        <v/>
      </c>
      <c r="QRK4" s="408" t="str">
        <f t="shared" ca="1" si="192"/>
        <v/>
      </c>
      <c r="QRL4" s="408" t="str">
        <f t="shared" ca="1" si="192"/>
        <v/>
      </c>
      <c r="QRM4" s="408" t="str">
        <f t="shared" ca="1" si="192"/>
        <v/>
      </c>
      <c r="QRN4" s="408" t="str">
        <f t="shared" ca="1" si="192"/>
        <v/>
      </c>
      <c r="QRO4" s="408" t="str">
        <f t="shared" ca="1" si="192"/>
        <v/>
      </c>
      <c r="QRP4" s="408" t="str">
        <f t="shared" ca="1" si="192"/>
        <v/>
      </c>
      <c r="QRQ4" s="408" t="str">
        <f t="shared" ca="1" si="192"/>
        <v/>
      </c>
      <c r="QRR4" s="408" t="str">
        <f t="shared" ca="1" si="192"/>
        <v/>
      </c>
      <c r="QRS4" s="408" t="str">
        <f t="shared" ca="1" si="192"/>
        <v/>
      </c>
      <c r="QRT4" s="408" t="str">
        <f t="shared" ca="1" si="192"/>
        <v/>
      </c>
      <c r="QRU4" s="408" t="str">
        <f t="shared" ca="1" si="192"/>
        <v/>
      </c>
      <c r="QRV4" s="408" t="str">
        <f t="shared" ca="1" si="192"/>
        <v/>
      </c>
      <c r="QRW4" s="408" t="str">
        <f t="shared" ca="1" si="192"/>
        <v/>
      </c>
      <c r="QRX4" s="408" t="str">
        <f t="shared" ca="1" si="192"/>
        <v/>
      </c>
      <c r="QRY4" s="408" t="str">
        <f t="shared" ca="1" si="192"/>
        <v/>
      </c>
      <c r="QRZ4" s="408" t="str">
        <f t="shared" ca="1" si="192"/>
        <v/>
      </c>
      <c r="QSA4" s="408" t="str">
        <f t="shared" ca="1" si="192"/>
        <v/>
      </c>
      <c r="QSB4" s="408" t="str">
        <f t="shared" ca="1" si="192"/>
        <v/>
      </c>
      <c r="QSC4" s="408" t="str">
        <f t="shared" ca="1" si="192"/>
        <v/>
      </c>
      <c r="QSD4" s="408" t="str">
        <f t="shared" ca="1" si="192"/>
        <v/>
      </c>
      <c r="QSE4" s="408" t="str">
        <f t="shared" ca="1" si="192"/>
        <v/>
      </c>
      <c r="QSF4" s="408" t="str">
        <f t="shared" ca="1" si="192"/>
        <v/>
      </c>
      <c r="QSG4" s="408" t="str">
        <f t="shared" ca="1" si="192"/>
        <v/>
      </c>
      <c r="QSH4" s="408" t="str">
        <f t="shared" ca="1" si="192"/>
        <v/>
      </c>
      <c r="QSI4" s="408" t="str">
        <f t="shared" ca="1" si="192"/>
        <v/>
      </c>
      <c r="QSJ4" s="408" t="str">
        <f t="shared" ca="1" si="192"/>
        <v/>
      </c>
      <c r="QSK4" s="408" t="str">
        <f t="shared" ca="1" si="192"/>
        <v/>
      </c>
      <c r="QSL4" s="408" t="str">
        <f t="shared" ca="1" si="192"/>
        <v/>
      </c>
      <c r="QSM4" s="408" t="str">
        <f t="shared" ca="1" si="192"/>
        <v/>
      </c>
      <c r="QSN4" s="408" t="str">
        <f t="shared" ca="1" si="192"/>
        <v/>
      </c>
      <c r="QSO4" s="408" t="str">
        <f t="shared" ca="1" si="192"/>
        <v/>
      </c>
      <c r="QSP4" s="408" t="str">
        <f t="shared" ca="1" si="192"/>
        <v/>
      </c>
      <c r="QSQ4" s="408" t="str">
        <f t="shared" ca="1" si="192"/>
        <v/>
      </c>
      <c r="QSR4" s="408" t="str">
        <f t="shared" ca="1" si="192"/>
        <v/>
      </c>
      <c r="QSS4" s="408" t="str">
        <f t="shared" ca="1" si="192"/>
        <v/>
      </c>
      <c r="QST4" s="408" t="str">
        <f t="shared" ca="1" si="192"/>
        <v/>
      </c>
      <c r="QSU4" s="408" t="str">
        <f t="shared" ca="1" si="192"/>
        <v/>
      </c>
      <c r="QSV4" s="408" t="str">
        <f t="shared" ca="1" si="192"/>
        <v/>
      </c>
      <c r="QSW4" s="408" t="str">
        <f t="shared" ca="1" si="192"/>
        <v/>
      </c>
      <c r="QSX4" s="408" t="str">
        <f t="shared" ca="1" si="192"/>
        <v/>
      </c>
      <c r="QSY4" s="408" t="str">
        <f t="shared" ca="1" si="192"/>
        <v/>
      </c>
      <c r="QSZ4" s="408" t="str">
        <f t="shared" ca="1" si="192"/>
        <v/>
      </c>
      <c r="QTA4" s="408" t="str">
        <f t="shared" ca="1" si="192"/>
        <v/>
      </c>
      <c r="QTB4" s="408" t="str">
        <f t="shared" ca="1" si="192"/>
        <v/>
      </c>
      <c r="QTC4" s="408" t="str">
        <f t="shared" ca="1" si="192"/>
        <v/>
      </c>
      <c r="QTD4" s="408" t="str">
        <f t="shared" ca="1" si="192"/>
        <v/>
      </c>
      <c r="QTE4" s="408" t="str">
        <f t="shared" ca="1" si="192"/>
        <v/>
      </c>
      <c r="QTF4" s="408" t="str">
        <f t="shared" ca="1" si="192"/>
        <v/>
      </c>
      <c r="QTG4" s="408" t="str">
        <f t="shared" ca="1" si="192"/>
        <v/>
      </c>
      <c r="QTH4" s="408" t="str">
        <f t="shared" ca="1" si="192"/>
        <v/>
      </c>
      <c r="QTI4" s="408" t="str">
        <f t="shared" ca="1" si="192"/>
        <v/>
      </c>
      <c r="QTJ4" s="408" t="str">
        <f t="shared" ca="1" si="192"/>
        <v/>
      </c>
      <c r="QTK4" s="408" t="str">
        <f t="shared" ca="1" si="192"/>
        <v/>
      </c>
      <c r="QTL4" s="408" t="str">
        <f t="shared" ca="1" si="192"/>
        <v/>
      </c>
      <c r="QTM4" s="408" t="str">
        <f t="shared" ca="1" si="192"/>
        <v/>
      </c>
      <c r="QTN4" s="408" t="str">
        <f t="shared" ca="1" si="192"/>
        <v/>
      </c>
      <c r="QTO4" s="408" t="str">
        <f t="shared" ca="1" si="192"/>
        <v/>
      </c>
      <c r="QTP4" s="408" t="str">
        <f t="shared" ca="1" si="192"/>
        <v/>
      </c>
      <c r="QTQ4" s="408" t="str">
        <f t="shared" ca="1" si="192"/>
        <v/>
      </c>
      <c r="QTR4" s="408" t="str">
        <f t="shared" ca="1" si="192"/>
        <v/>
      </c>
      <c r="QTS4" s="408" t="str">
        <f t="shared" ca="1" si="192"/>
        <v/>
      </c>
      <c r="QTT4" s="408" t="str">
        <f t="shared" ca="1" si="192"/>
        <v/>
      </c>
      <c r="QTU4" s="408" t="str">
        <f t="shared" ref="QTU4:QWF4" ca="1" si="193">IFERROR(IF(AND(OFFSET(QTU3,0,-1,1,1)=DATE(YEAR(OFFSET(QTU3,0,-1,1,1)),12,31),
                              OFFSET(QTU3,0,-2,1,1)&lt;&gt;DATE(YEAR(OFFSET(QTU3,0,-1,1,1)),12,31)),
                         "+",""),"")</f>
        <v/>
      </c>
      <c r="QTV4" s="408" t="str">
        <f t="shared" ca="1" si="193"/>
        <v/>
      </c>
      <c r="QTW4" s="408" t="str">
        <f t="shared" ca="1" si="193"/>
        <v/>
      </c>
      <c r="QTX4" s="408" t="str">
        <f t="shared" ca="1" si="193"/>
        <v/>
      </c>
      <c r="QTY4" s="408" t="str">
        <f t="shared" ca="1" si="193"/>
        <v/>
      </c>
      <c r="QTZ4" s="408" t="str">
        <f t="shared" ca="1" si="193"/>
        <v/>
      </c>
      <c r="QUA4" s="408" t="str">
        <f t="shared" ca="1" si="193"/>
        <v/>
      </c>
      <c r="QUB4" s="408" t="str">
        <f t="shared" ca="1" si="193"/>
        <v/>
      </c>
      <c r="QUC4" s="408" t="str">
        <f t="shared" ca="1" si="193"/>
        <v/>
      </c>
      <c r="QUD4" s="408" t="str">
        <f t="shared" ca="1" si="193"/>
        <v/>
      </c>
      <c r="QUE4" s="408" t="str">
        <f t="shared" ca="1" si="193"/>
        <v/>
      </c>
      <c r="QUF4" s="408" t="str">
        <f t="shared" ca="1" si="193"/>
        <v/>
      </c>
      <c r="QUG4" s="408" t="str">
        <f t="shared" ca="1" si="193"/>
        <v/>
      </c>
      <c r="QUH4" s="408" t="str">
        <f t="shared" ca="1" si="193"/>
        <v/>
      </c>
      <c r="QUI4" s="408" t="str">
        <f t="shared" ca="1" si="193"/>
        <v/>
      </c>
      <c r="QUJ4" s="408" t="str">
        <f t="shared" ca="1" si="193"/>
        <v/>
      </c>
      <c r="QUK4" s="408" t="str">
        <f t="shared" ca="1" si="193"/>
        <v/>
      </c>
      <c r="QUL4" s="408" t="str">
        <f t="shared" ca="1" si="193"/>
        <v/>
      </c>
      <c r="QUM4" s="408" t="str">
        <f t="shared" ca="1" si="193"/>
        <v/>
      </c>
      <c r="QUN4" s="408" t="str">
        <f t="shared" ca="1" si="193"/>
        <v/>
      </c>
      <c r="QUO4" s="408" t="str">
        <f t="shared" ca="1" si="193"/>
        <v/>
      </c>
      <c r="QUP4" s="408" t="str">
        <f t="shared" ca="1" si="193"/>
        <v/>
      </c>
      <c r="QUQ4" s="408" t="str">
        <f t="shared" ca="1" si="193"/>
        <v/>
      </c>
      <c r="QUR4" s="408" t="str">
        <f t="shared" ca="1" si="193"/>
        <v/>
      </c>
      <c r="QUS4" s="408" t="str">
        <f t="shared" ca="1" si="193"/>
        <v/>
      </c>
      <c r="QUT4" s="408" t="str">
        <f t="shared" ca="1" si="193"/>
        <v/>
      </c>
      <c r="QUU4" s="408" t="str">
        <f t="shared" ca="1" si="193"/>
        <v/>
      </c>
      <c r="QUV4" s="408" t="str">
        <f t="shared" ca="1" si="193"/>
        <v/>
      </c>
      <c r="QUW4" s="408" t="str">
        <f t="shared" ca="1" si="193"/>
        <v/>
      </c>
      <c r="QUX4" s="408" t="str">
        <f t="shared" ca="1" si="193"/>
        <v/>
      </c>
      <c r="QUY4" s="408" t="str">
        <f t="shared" ca="1" si="193"/>
        <v/>
      </c>
      <c r="QUZ4" s="408" t="str">
        <f t="shared" ca="1" si="193"/>
        <v/>
      </c>
      <c r="QVA4" s="408" t="str">
        <f t="shared" ca="1" si="193"/>
        <v/>
      </c>
      <c r="QVB4" s="408" t="str">
        <f t="shared" ca="1" si="193"/>
        <v/>
      </c>
      <c r="QVC4" s="408" t="str">
        <f t="shared" ca="1" si="193"/>
        <v/>
      </c>
      <c r="QVD4" s="408" t="str">
        <f t="shared" ca="1" si="193"/>
        <v/>
      </c>
      <c r="QVE4" s="408" t="str">
        <f t="shared" ca="1" si="193"/>
        <v/>
      </c>
      <c r="QVF4" s="408" t="str">
        <f t="shared" ca="1" si="193"/>
        <v/>
      </c>
      <c r="QVG4" s="408" t="str">
        <f t="shared" ca="1" si="193"/>
        <v/>
      </c>
      <c r="QVH4" s="408" t="str">
        <f t="shared" ca="1" si="193"/>
        <v/>
      </c>
      <c r="QVI4" s="408" t="str">
        <f t="shared" ca="1" si="193"/>
        <v/>
      </c>
      <c r="QVJ4" s="408" t="str">
        <f t="shared" ca="1" si="193"/>
        <v/>
      </c>
      <c r="QVK4" s="408" t="str">
        <f t="shared" ca="1" si="193"/>
        <v/>
      </c>
      <c r="QVL4" s="408" t="str">
        <f t="shared" ca="1" si="193"/>
        <v/>
      </c>
      <c r="QVM4" s="408" t="str">
        <f t="shared" ca="1" si="193"/>
        <v/>
      </c>
      <c r="QVN4" s="408" t="str">
        <f t="shared" ca="1" si="193"/>
        <v/>
      </c>
      <c r="QVO4" s="408" t="str">
        <f t="shared" ca="1" si="193"/>
        <v/>
      </c>
      <c r="QVP4" s="408" t="str">
        <f t="shared" ca="1" si="193"/>
        <v/>
      </c>
      <c r="QVQ4" s="408" t="str">
        <f t="shared" ca="1" si="193"/>
        <v/>
      </c>
      <c r="QVR4" s="408" t="str">
        <f t="shared" ca="1" si="193"/>
        <v/>
      </c>
      <c r="QVS4" s="408" t="str">
        <f t="shared" ca="1" si="193"/>
        <v/>
      </c>
      <c r="QVT4" s="408" t="str">
        <f t="shared" ca="1" si="193"/>
        <v/>
      </c>
      <c r="QVU4" s="408" t="str">
        <f t="shared" ca="1" si="193"/>
        <v/>
      </c>
      <c r="QVV4" s="408" t="str">
        <f t="shared" ca="1" si="193"/>
        <v/>
      </c>
      <c r="QVW4" s="408" t="str">
        <f t="shared" ca="1" si="193"/>
        <v/>
      </c>
      <c r="QVX4" s="408" t="str">
        <f t="shared" ca="1" si="193"/>
        <v/>
      </c>
      <c r="QVY4" s="408" t="str">
        <f t="shared" ca="1" si="193"/>
        <v/>
      </c>
      <c r="QVZ4" s="408" t="str">
        <f t="shared" ca="1" si="193"/>
        <v/>
      </c>
      <c r="QWA4" s="408" t="str">
        <f t="shared" ca="1" si="193"/>
        <v/>
      </c>
      <c r="QWB4" s="408" t="str">
        <f t="shared" ca="1" si="193"/>
        <v/>
      </c>
      <c r="QWC4" s="408" t="str">
        <f t="shared" ca="1" si="193"/>
        <v/>
      </c>
      <c r="QWD4" s="408" t="str">
        <f t="shared" ca="1" si="193"/>
        <v/>
      </c>
      <c r="QWE4" s="408" t="str">
        <f t="shared" ca="1" si="193"/>
        <v/>
      </c>
      <c r="QWF4" s="408" t="str">
        <f t="shared" ca="1" si="193"/>
        <v/>
      </c>
      <c r="QWG4" s="408" t="str">
        <f t="shared" ref="QWG4:QYR4" ca="1" si="194">IFERROR(IF(AND(OFFSET(QWG3,0,-1,1,1)=DATE(YEAR(OFFSET(QWG3,0,-1,1,1)),12,31),
                              OFFSET(QWG3,0,-2,1,1)&lt;&gt;DATE(YEAR(OFFSET(QWG3,0,-1,1,1)),12,31)),
                         "+",""),"")</f>
        <v/>
      </c>
      <c r="QWH4" s="408" t="str">
        <f t="shared" ca="1" si="194"/>
        <v/>
      </c>
      <c r="QWI4" s="408" t="str">
        <f t="shared" ca="1" si="194"/>
        <v/>
      </c>
      <c r="QWJ4" s="408" t="str">
        <f t="shared" ca="1" si="194"/>
        <v/>
      </c>
      <c r="QWK4" s="408" t="str">
        <f t="shared" ca="1" si="194"/>
        <v/>
      </c>
      <c r="QWL4" s="408" t="str">
        <f t="shared" ca="1" si="194"/>
        <v/>
      </c>
      <c r="QWM4" s="408" t="str">
        <f t="shared" ca="1" si="194"/>
        <v/>
      </c>
      <c r="QWN4" s="408" t="str">
        <f t="shared" ca="1" si="194"/>
        <v/>
      </c>
      <c r="QWO4" s="408" t="str">
        <f t="shared" ca="1" si="194"/>
        <v/>
      </c>
      <c r="QWP4" s="408" t="str">
        <f t="shared" ca="1" si="194"/>
        <v/>
      </c>
      <c r="QWQ4" s="408" t="str">
        <f t="shared" ca="1" si="194"/>
        <v/>
      </c>
      <c r="QWR4" s="408" t="str">
        <f t="shared" ca="1" si="194"/>
        <v/>
      </c>
      <c r="QWS4" s="408" t="str">
        <f t="shared" ca="1" si="194"/>
        <v/>
      </c>
      <c r="QWT4" s="408" t="str">
        <f t="shared" ca="1" si="194"/>
        <v/>
      </c>
      <c r="QWU4" s="408" t="str">
        <f t="shared" ca="1" si="194"/>
        <v/>
      </c>
      <c r="QWV4" s="408" t="str">
        <f t="shared" ca="1" si="194"/>
        <v/>
      </c>
      <c r="QWW4" s="408" t="str">
        <f t="shared" ca="1" si="194"/>
        <v/>
      </c>
      <c r="QWX4" s="408" t="str">
        <f t="shared" ca="1" si="194"/>
        <v/>
      </c>
      <c r="QWY4" s="408" t="str">
        <f t="shared" ca="1" si="194"/>
        <v/>
      </c>
      <c r="QWZ4" s="408" t="str">
        <f t="shared" ca="1" si="194"/>
        <v/>
      </c>
      <c r="QXA4" s="408" t="str">
        <f t="shared" ca="1" si="194"/>
        <v/>
      </c>
      <c r="QXB4" s="408" t="str">
        <f t="shared" ca="1" si="194"/>
        <v/>
      </c>
      <c r="QXC4" s="408" t="str">
        <f t="shared" ca="1" si="194"/>
        <v/>
      </c>
      <c r="QXD4" s="408" t="str">
        <f t="shared" ca="1" si="194"/>
        <v/>
      </c>
      <c r="QXE4" s="408" t="str">
        <f t="shared" ca="1" si="194"/>
        <v/>
      </c>
      <c r="QXF4" s="408" t="str">
        <f t="shared" ca="1" si="194"/>
        <v/>
      </c>
      <c r="QXG4" s="408" t="str">
        <f t="shared" ca="1" si="194"/>
        <v/>
      </c>
      <c r="QXH4" s="408" t="str">
        <f t="shared" ca="1" si="194"/>
        <v/>
      </c>
      <c r="QXI4" s="408" t="str">
        <f t="shared" ca="1" si="194"/>
        <v/>
      </c>
      <c r="QXJ4" s="408" t="str">
        <f t="shared" ca="1" si="194"/>
        <v/>
      </c>
      <c r="QXK4" s="408" t="str">
        <f t="shared" ca="1" si="194"/>
        <v/>
      </c>
      <c r="QXL4" s="408" t="str">
        <f t="shared" ca="1" si="194"/>
        <v/>
      </c>
      <c r="QXM4" s="408" t="str">
        <f t="shared" ca="1" si="194"/>
        <v/>
      </c>
      <c r="QXN4" s="408" t="str">
        <f t="shared" ca="1" si="194"/>
        <v/>
      </c>
      <c r="QXO4" s="408" t="str">
        <f t="shared" ca="1" si="194"/>
        <v/>
      </c>
      <c r="QXP4" s="408" t="str">
        <f t="shared" ca="1" si="194"/>
        <v/>
      </c>
      <c r="QXQ4" s="408" t="str">
        <f t="shared" ca="1" si="194"/>
        <v/>
      </c>
      <c r="QXR4" s="408" t="str">
        <f t="shared" ca="1" si="194"/>
        <v/>
      </c>
      <c r="QXS4" s="408" t="str">
        <f t="shared" ca="1" si="194"/>
        <v/>
      </c>
      <c r="QXT4" s="408" t="str">
        <f t="shared" ca="1" si="194"/>
        <v/>
      </c>
      <c r="QXU4" s="408" t="str">
        <f t="shared" ca="1" si="194"/>
        <v/>
      </c>
      <c r="QXV4" s="408" t="str">
        <f t="shared" ca="1" si="194"/>
        <v/>
      </c>
      <c r="QXW4" s="408" t="str">
        <f t="shared" ca="1" si="194"/>
        <v/>
      </c>
      <c r="QXX4" s="408" t="str">
        <f t="shared" ca="1" si="194"/>
        <v/>
      </c>
      <c r="QXY4" s="408" t="str">
        <f t="shared" ca="1" si="194"/>
        <v/>
      </c>
      <c r="QXZ4" s="408" t="str">
        <f t="shared" ca="1" si="194"/>
        <v/>
      </c>
      <c r="QYA4" s="408" t="str">
        <f t="shared" ca="1" si="194"/>
        <v/>
      </c>
      <c r="QYB4" s="408" t="str">
        <f t="shared" ca="1" si="194"/>
        <v/>
      </c>
      <c r="QYC4" s="408" t="str">
        <f t="shared" ca="1" si="194"/>
        <v/>
      </c>
      <c r="QYD4" s="408" t="str">
        <f t="shared" ca="1" si="194"/>
        <v/>
      </c>
      <c r="QYE4" s="408" t="str">
        <f t="shared" ca="1" si="194"/>
        <v/>
      </c>
      <c r="QYF4" s="408" t="str">
        <f t="shared" ca="1" si="194"/>
        <v/>
      </c>
      <c r="QYG4" s="408" t="str">
        <f t="shared" ca="1" si="194"/>
        <v/>
      </c>
      <c r="QYH4" s="408" t="str">
        <f t="shared" ca="1" si="194"/>
        <v/>
      </c>
      <c r="QYI4" s="408" t="str">
        <f t="shared" ca="1" si="194"/>
        <v/>
      </c>
      <c r="QYJ4" s="408" t="str">
        <f t="shared" ca="1" si="194"/>
        <v/>
      </c>
      <c r="QYK4" s="408" t="str">
        <f t="shared" ca="1" si="194"/>
        <v/>
      </c>
      <c r="QYL4" s="408" t="str">
        <f t="shared" ca="1" si="194"/>
        <v/>
      </c>
      <c r="QYM4" s="408" t="str">
        <f t="shared" ca="1" si="194"/>
        <v/>
      </c>
      <c r="QYN4" s="408" t="str">
        <f t="shared" ca="1" si="194"/>
        <v/>
      </c>
      <c r="QYO4" s="408" t="str">
        <f t="shared" ca="1" si="194"/>
        <v/>
      </c>
      <c r="QYP4" s="408" t="str">
        <f t="shared" ca="1" si="194"/>
        <v/>
      </c>
      <c r="QYQ4" s="408" t="str">
        <f t="shared" ca="1" si="194"/>
        <v/>
      </c>
      <c r="QYR4" s="408" t="str">
        <f t="shared" ca="1" si="194"/>
        <v/>
      </c>
      <c r="QYS4" s="408" t="str">
        <f t="shared" ref="QYS4:RBD4" ca="1" si="195">IFERROR(IF(AND(OFFSET(QYS3,0,-1,1,1)=DATE(YEAR(OFFSET(QYS3,0,-1,1,1)),12,31),
                              OFFSET(QYS3,0,-2,1,1)&lt;&gt;DATE(YEAR(OFFSET(QYS3,0,-1,1,1)),12,31)),
                         "+",""),"")</f>
        <v/>
      </c>
      <c r="QYT4" s="408" t="str">
        <f t="shared" ca="1" si="195"/>
        <v/>
      </c>
      <c r="QYU4" s="408" t="str">
        <f t="shared" ca="1" si="195"/>
        <v/>
      </c>
      <c r="QYV4" s="408" t="str">
        <f t="shared" ca="1" si="195"/>
        <v/>
      </c>
      <c r="QYW4" s="408" t="str">
        <f t="shared" ca="1" si="195"/>
        <v/>
      </c>
      <c r="QYX4" s="408" t="str">
        <f t="shared" ca="1" si="195"/>
        <v/>
      </c>
      <c r="QYY4" s="408" t="str">
        <f t="shared" ca="1" si="195"/>
        <v/>
      </c>
      <c r="QYZ4" s="408" t="str">
        <f t="shared" ca="1" si="195"/>
        <v/>
      </c>
      <c r="QZA4" s="408" t="str">
        <f t="shared" ca="1" si="195"/>
        <v/>
      </c>
      <c r="QZB4" s="408" t="str">
        <f t="shared" ca="1" si="195"/>
        <v/>
      </c>
      <c r="QZC4" s="408" t="str">
        <f t="shared" ca="1" si="195"/>
        <v/>
      </c>
      <c r="QZD4" s="408" t="str">
        <f t="shared" ca="1" si="195"/>
        <v/>
      </c>
      <c r="QZE4" s="408" t="str">
        <f t="shared" ca="1" si="195"/>
        <v/>
      </c>
      <c r="QZF4" s="408" t="str">
        <f t="shared" ca="1" si="195"/>
        <v/>
      </c>
      <c r="QZG4" s="408" t="str">
        <f t="shared" ca="1" si="195"/>
        <v/>
      </c>
      <c r="QZH4" s="408" t="str">
        <f t="shared" ca="1" si="195"/>
        <v/>
      </c>
      <c r="QZI4" s="408" t="str">
        <f t="shared" ca="1" si="195"/>
        <v/>
      </c>
      <c r="QZJ4" s="408" t="str">
        <f t="shared" ca="1" si="195"/>
        <v/>
      </c>
      <c r="QZK4" s="408" t="str">
        <f t="shared" ca="1" si="195"/>
        <v/>
      </c>
      <c r="QZL4" s="408" t="str">
        <f t="shared" ca="1" si="195"/>
        <v/>
      </c>
      <c r="QZM4" s="408" t="str">
        <f t="shared" ca="1" si="195"/>
        <v/>
      </c>
      <c r="QZN4" s="408" t="str">
        <f t="shared" ca="1" si="195"/>
        <v/>
      </c>
      <c r="QZO4" s="408" t="str">
        <f t="shared" ca="1" si="195"/>
        <v/>
      </c>
      <c r="QZP4" s="408" t="str">
        <f t="shared" ca="1" si="195"/>
        <v/>
      </c>
      <c r="QZQ4" s="408" t="str">
        <f t="shared" ca="1" si="195"/>
        <v/>
      </c>
      <c r="QZR4" s="408" t="str">
        <f t="shared" ca="1" si="195"/>
        <v/>
      </c>
      <c r="QZS4" s="408" t="str">
        <f t="shared" ca="1" si="195"/>
        <v/>
      </c>
      <c r="QZT4" s="408" t="str">
        <f t="shared" ca="1" si="195"/>
        <v/>
      </c>
      <c r="QZU4" s="408" t="str">
        <f t="shared" ca="1" si="195"/>
        <v/>
      </c>
      <c r="QZV4" s="408" t="str">
        <f t="shared" ca="1" si="195"/>
        <v/>
      </c>
      <c r="QZW4" s="408" t="str">
        <f t="shared" ca="1" si="195"/>
        <v/>
      </c>
      <c r="QZX4" s="408" t="str">
        <f t="shared" ca="1" si="195"/>
        <v/>
      </c>
      <c r="QZY4" s="408" t="str">
        <f t="shared" ca="1" si="195"/>
        <v/>
      </c>
      <c r="QZZ4" s="408" t="str">
        <f t="shared" ca="1" si="195"/>
        <v/>
      </c>
      <c r="RAA4" s="408" t="str">
        <f t="shared" ca="1" si="195"/>
        <v/>
      </c>
      <c r="RAB4" s="408" t="str">
        <f t="shared" ca="1" si="195"/>
        <v/>
      </c>
      <c r="RAC4" s="408" t="str">
        <f t="shared" ca="1" si="195"/>
        <v/>
      </c>
      <c r="RAD4" s="408" t="str">
        <f t="shared" ca="1" si="195"/>
        <v/>
      </c>
      <c r="RAE4" s="408" t="str">
        <f t="shared" ca="1" si="195"/>
        <v/>
      </c>
      <c r="RAF4" s="408" t="str">
        <f t="shared" ca="1" si="195"/>
        <v/>
      </c>
      <c r="RAG4" s="408" t="str">
        <f t="shared" ca="1" si="195"/>
        <v/>
      </c>
      <c r="RAH4" s="408" t="str">
        <f t="shared" ca="1" si="195"/>
        <v/>
      </c>
      <c r="RAI4" s="408" t="str">
        <f t="shared" ca="1" si="195"/>
        <v/>
      </c>
      <c r="RAJ4" s="408" t="str">
        <f t="shared" ca="1" si="195"/>
        <v/>
      </c>
      <c r="RAK4" s="408" t="str">
        <f t="shared" ca="1" si="195"/>
        <v/>
      </c>
      <c r="RAL4" s="408" t="str">
        <f t="shared" ca="1" si="195"/>
        <v/>
      </c>
      <c r="RAM4" s="408" t="str">
        <f t="shared" ca="1" si="195"/>
        <v/>
      </c>
      <c r="RAN4" s="408" t="str">
        <f t="shared" ca="1" si="195"/>
        <v/>
      </c>
      <c r="RAO4" s="408" t="str">
        <f t="shared" ca="1" si="195"/>
        <v/>
      </c>
      <c r="RAP4" s="408" t="str">
        <f t="shared" ca="1" si="195"/>
        <v/>
      </c>
      <c r="RAQ4" s="408" t="str">
        <f t="shared" ca="1" si="195"/>
        <v/>
      </c>
      <c r="RAR4" s="408" t="str">
        <f t="shared" ca="1" si="195"/>
        <v/>
      </c>
      <c r="RAS4" s="408" t="str">
        <f t="shared" ca="1" si="195"/>
        <v/>
      </c>
      <c r="RAT4" s="408" t="str">
        <f t="shared" ca="1" si="195"/>
        <v/>
      </c>
      <c r="RAU4" s="408" t="str">
        <f t="shared" ca="1" si="195"/>
        <v/>
      </c>
      <c r="RAV4" s="408" t="str">
        <f t="shared" ca="1" si="195"/>
        <v/>
      </c>
      <c r="RAW4" s="408" t="str">
        <f t="shared" ca="1" si="195"/>
        <v/>
      </c>
      <c r="RAX4" s="408" t="str">
        <f t="shared" ca="1" si="195"/>
        <v/>
      </c>
      <c r="RAY4" s="408" t="str">
        <f t="shared" ca="1" si="195"/>
        <v/>
      </c>
      <c r="RAZ4" s="408" t="str">
        <f t="shared" ca="1" si="195"/>
        <v/>
      </c>
      <c r="RBA4" s="408" t="str">
        <f t="shared" ca="1" si="195"/>
        <v/>
      </c>
      <c r="RBB4" s="408" t="str">
        <f t="shared" ca="1" si="195"/>
        <v/>
      </c>
      <c r="RBC4" s="408" t="str">
        <f t="shared" ca="1" si="195"/>
        <v/>
      </c>
      <c r="RBD4" s="408" t="str">
        <f t="shared" ca="1" si="195"/>
        <v/>
      </c>
      <c r="RBE4" s="408" t="str">
        <f t="shared" ref="RBE4:RDP4" ca="1" si="196">IFERROR(IF(AND(OFFSET(RBE3,0,-1,1,1)=DATE(YEAR(OFFSET(RBE3,0,-1,1,1)),12,31),
                              OFFSET(RBE3,0,-2,1,1)&lt;&gt;DATE(YEAR(OFFSET(RBE3,0,-1,1,1)),12,31)),
                         "+",""),"")</f>
        <v/>
      </c>
      <c r="RBF4" s="408" t="str">
        <f t="shared" ca="1" si="196"/>
        <v/>
      </c>
      <c r="RBG4" s="408" t="str">
        <f t="shared" ca="1" si="196"/>
        <v/>
      </c>
      <c r="RBH4" s="408" t="str">
        <f t="shared" ca="1" si="196"/>
        <v/>
      </c>
      <c r="RBI4" s="408" t="str">
        <f t="shared" ca="1" si="196"/>
        <v/>
      </c>
      <c r="RBJ4" s="408" t="str">
        <f t="shared" ca="1" si="196"/>
        <v/>
      </c>
      <c r="RBK4" s="408" t="str">
        <f t="shared" ca="1" si="196"/>
        <v/>
      </c>
      <c r="RBL4" s="408" t="str">
        <f t="shared" ca="1" si="196"/>
        <v/>
      </c>
      <c r="RBM4" s="408" t="str">
        <f t="shared" ca="1" si="196"/>
        <v/>
      </c>
      <c r="RBN4" s="408" t="str">
        <f t="shared" ca="1" si="196"/>
        <v/>
      </c>
      <c r="RBO4" s="408" t="str">
        <f t="shared" ca="1" si="196"/>
        <v/>
      </c>
      <c r="RBP4" s="408" t="str">
        <f t="shared" ca="1" si="196"/>
        <v/>
      </c>
      <c r="RBQ4" s="408" t="str">
        <f t="shared" ca="1" si="196"/>
        <v/>
      </c>
      <c r="RBR4" s="408" t="str">
        <f t="shared" ca="1" si="196"/>
        <v/>
      </c>
      <c r="RBS4" s="408" t="str">
        <f t="shared" ca="1" si="196"/>
        <v/>
      </c>
      <c r="RBT4" s="408" t="str">
        <f t="shared" ca="1" si="196"/>
        <v/>
      </c>
      <c r="RBU4" s="408" t="str">
        <f t="shared" ca="1" si="196"/>
        <v/>
      </c>
      <c r="RBV4" s="408" t="str">
        <f t="shared" ca="1" si="196"/>
        <v/>
      </c>
      <c r="RBW4" s="408" t="str">
        <f t="shared" ca="1" si="196"/>
        <v/>
      </c>
      <c r="RBX4" s="408" t="str">
        <f t="shared" ca="1" si="196"/>
        <v/>
      </c>
      <c r="RBY4" s="408" t="str">
        <f t="shared" ca="1" si="196"/>
        <v/>
      </c>
      <c r="RBZ4" s="408" t="str">
        <f t="shared" ca="1" si="196"/>
        <v/>
      </c>
      <c r="RCA4" s="408" t="str">
        <f t="shared" ca="1" si="196"/>
        <v/>
      </c>
      <c r="RCB4" s="408" t="str">
        <f t="shared" ca="1" si="196"/>
        <v/>
      </c>
      <c r="RCC4" s="408" t="str">
        <f t="shared" ca="1" si="196"/>
        <v/>
      </c>
      <c r="RCD4" s="408" t="str">
        <f t="shared" ca="1" si="196"/>
        <v/>
      </c>
      <c r="RCE4" s="408" t="str">
        <f t="shared" ca="1" si="196"/>
        <v/>
      </c>
      <c r="RCF4" s="408" t="str">
        <f t="shared" ca="1" si="196"/>
        <v/>
      </c>
      <c r="RCG4" s="408" t="str">
        <f t="shared" ca="1" si="196"/>
        <v/>
      </c>
      <c r="RCH4" s="408" t="str">
        <f t="shared" ca="1" si="196"/>
        <v/>
      </c>
      <c r="RCI4" s="408" t="str">
        <f t="shared" ca="1" si="196"/>
        <v/>
      </c>
      <c r="RCJ4" s="408" t="str">
        <f t="shared" ca="1" si="196"/>
        <v/>
      </c>
      <c r="RCK4" s="408" t="str">
        <f t="shared" ca="1" si="196"/>
        <v/>
      </c>
      <c r="RCL4" s="408" t="str">
        <f t="shared" ca="1" si="196"/>
        <v/>
      </c>
      <c r="RCM4" s="408" t="str">
        <f t="shared" ca="1" si="196"/>
        <v/>
      </c>
      <c r="RCN4" s="408" t="str">
        <f t="shared" ca="1" si="196"/>
        <v/>
      </c>
      <c r="RCO4" s="408" t="str">
        <f t="shared" ca="1" si="196"/>
        <v/>
      </c>
      <c r="RCP4" s="408" t="str">
        <f t="shared" ca="1" si="196"/>
        <v/>
      </c>
      <c r="RCQ4" s="408" t="str">
        <f t="shared" ca="1" si="196"/>
        <v/>
      </c>
      <c r="RCR4" s="408" t="str">
        <f t="shared" ca="1" si="196"/>
        <v/>
      </c>
      <c r="RCS4" s="408" t="str">
        <f t="shared" ca="1" si="196"/>
        <v/>
      </c>
      <c r="RCT4" s="408" t="str">
        <f t="shared" ca="1" si="196"/>
        <v/>
      </c>
      <c r="RCU4" s="408" t="str">
        <f t="shared" ca="1" si="196"/>
        <v/>
      </c>
      <c r="RCV4" s="408" t="str">
        <f t="shared" ca="1" si="196"/>
        <v/>
      </c>
      <c r="RCW4" s="408" t="str">
        <f t="shared" ca="1" si="196"/>
        <v/>
      </c>
      <c r="RCX4" s="408" t="str">
        <f t="shared" ca="1" si="196"/>
        <v/>
      </c>
      <c r="RCY4" s="408" t="str">
        <f t="shared" ca="1" si="196"/>
        <v/>
      </c>
      <c r="RCZ4" s="408" t="str">
        <f t="shared" ca="1" si="196"/>
        <v/>
      </c>
      <c r="RDA4" s="408" t="str">
        <f t="shared" ca="1" si="196"/>
        <v/>
      </c>
      <c r="RDB4" s="408" t="str">
        <f t="shared" ca="1" si="196"/>
        <v/>
      </c>
      <c r="RDC4" s="408" t="str">
        <f t="shared" ca="1" si="196"/>
        <v/>
      </c>
      <c r="RDD4" s="408" t="str">
        <f t="shared" ca="1" si="196"/>
        <v/>
      </c>
      <c r="RDE4" s="408" t="str">
        <f t="shared" ca="1" si="196"/>
        <v/>
      </c>
      <c r="RDF4" s="408" t="str">
        <f t="shared" ca="1" si="196"/>
        <v/>
      </c>
      <c r="RDG4" s="408" t="str">
        <f t="shared" ca="1" si="196"/>
        <v/>
      </c>
      <c r="RDH4" s="408" t="str">
        <f t="shared" ca="1" si="196"/>
        <v/>
      </c>
      <c r="RDI4" s="408" t="str">
        <f t="shared" ca="1" si="196"/>
        <v/>
      </c>
      <c r="RDJ4" s="408" t="str">
        <f t="shared" ca="1" si="196"/>
        <v/>
      </c>
      <c r="RDK4" s="408" t="str">
        <f t="shared" ca="1" si="196"/>
        <v/>
      </c>
      <c r="RDL4" s="408" t="str">
        <f t="shared" ca="1" si="196"/>
        <v/>
      </c>
      <c r="RDM4" s="408" t="str">
        <f t="shared" ca="1" si="196"/>
        <v/>
      </c>
      <c r="RDN4" s="408" t="str">
        <f t="shared" ca="1" si="196"/>
        <v/>
      </c>
      <c r="RDO4" s="408" t="str">
        <f t="shared" ca="1" si="196"/>
        <v/>
      </c>
      <c r="RDP4" s="408" t="str">
        <f t="shared" ca="1" si="196"/>
        <v/>
      </c>
      <c r="RDQ4" s="408" t="str">
        <f t="shared" ref="RDQ4:RGB4" ca="1" si="197">IFERROR(IF(AND(OFFSET(RDQ3,0,-1,1,1)=DATE(YEAR(OFFSET(RDQ3,0,-1,1,1)),12,31),
                              OFFSET(RDQ3,0,-2,1,1)&lt;&gt;DATE(YEAR(OFFSET(RDQ3,0,-1,1,1)),12,31)),
                         "+",""),"")</f>
        <v/>
      </c>
      <c r="RDR4" s="408" t="str">
        <f t="shared" ca="1" si="197"/>
        <v/>
      </c>
      <c r="RDS4" s="408" t="str">
        <f t="shared" ca="1" si="197"/>
        <v/>
      </c>
      <c r="RDT4" s="408" t="str">
        <f t="shared" ca="1" si="197"/>
        <v/>
      </c>
      <c r="RDU4" s="408" t="str">
        <f t="shared" ca="1" si="197"/>
        <v/>
      </c>
      <c r="RDV4" s="408" t="str">
        <f t="shared" ca="1" si="197"/>
        <v/>
      </c>
      <c r="RDW4" s="408" t="str">
        <f t="shared" ca="1" si="197"/>
        <v/>
      </c>
      <c r="RDX4" s="408" t="str">
        <f t="shared" ca="1" si="197"/>
        <v/>
      </c>
      <c r="RDY4" s="408" t="str">
        <f t="shared" ca="1" si="197"/>
        <v/>
      </c>
      <c r="RDZ4" s="408" t="str">
        <f t="shared" ca="1" si="197"/>
        <v/>
      </c>
      <c r="REA4" s="408" t="str">
        <f t="shared" ca="1" si="197"/>
        <v/>
      </c>
      <c r="REB4" s="408" t="str">
        <f t="shared" ca="1" si="197"/>
        <v/>
      </c>
      <c r="REC4" s="408" t="str">
        <f t="shared" ca="1" si="197"/>
        <v/>
      </c>
      <c r="RED4" s="408" t="str">
        <f t="shared" ca="1" si="197"/>
        <v/>
      </c>
      <c r="REE4" s="408" t="str">
        <f t="shared" ca="1" si="197"/>
        <v/>
      </c>
      <c r="REF4" s="408" t="str">
        <f t="shared" ca="1" si="197"/>
        <v/>
      </c>
      <c r="REG4" s="408" t="str">
        <f t="shared" ca="1" si="197"/>
        <v/>
      </c>
      <c r="REH4" s="408" t="str">
        <f t="shared" ca="1" si="197"/>
        <v/>
      </c>
      <c r="REI4" s="408" t="str">
        <f t="shared" ca="1" si="197"/>
        <v/>
      </c>
      <c r="REJ4" s="408" t="str">
        <f t="shared" ca="1" si="197"/>
        <v/>
      </c>
      <c r="REK4" s="408" t="str">
        <f t="shared" ca="1" si="197"/>
        <v/>
      </c>
      <c r="REL4" s="408" t="str">
        <f t="shared" ca="1" si="197"/>
        <v/>
      </c>
      <c r="REM4" s="408" t="str">
        <f t="shared" ca="1" si="197"/>
        <v/>
      </c>
      <c r="REN4" s="408" t="str">
        <f t="shared" ca="1" si="197"/>
        <v/>
      </c>
      <c r="REO4" s="408" t="str">
        <f t="shared" ca="1" si="197"/>
        <v/>
      </c>
      <c r="REP4" s="408" t="str">
        <f t="shared" ca="1" si="197"/>
        <v/>
      </c>
      <c r="REQ4" s="408" t="str">
        <f t="shared" ca="1" si="197"/>
        <v/>
      </c>
      <c r="RER4" s="408" t="str">
        <f t="shared" ca="1" si="197"/>
        <v/>
      </c>
      <c r="RES4" s="408" t="str">
        <f t="shared" ca="1" si="197"/>
        <v/>
      </c>
      <c r="RET4" s="408" t="str">
        <f t="shared" ca="1" si="197"/>
        <v/>
      </c>
      <c r="REU4" s="408" t="str">
        <f t="shared" ca="1" si="197"/>
        <v/>
      </c>
      <c r="REV4" s="408" t="str">
        <f t="shared" ca="1" si="197"/>
        <v/>
      </c>
      <c r="REW4" s="408" t="str">
        <f t="shared" ca="1" si="197"/>
        <v/>
      </c>
      <c r="REX4" s="408" t="str">
        <f t="shared" ca="1" si="197"/>
        <v/>
      </c>
      <c r="REY4" s="408" t="str">
        <f t="shared" ca="1" si="197"/>
        <v/>
      </c>
      <c r="REZ4" s="408" t="str">
        <f t="shared" ca="1" si="197"/>
        <v/>
      </c>
      <c r="RFA4" s="408" t="str">
        <f t="shared" ca="1" si="197"/>
        <v/>
      </c>
      <c r="RFB4" s="408" t="str">
        <f t="shared" ca="1" si="197"/>
        <v/>
      </c>
      <c r="RFC4" s="408" t="str">
        <f t="shared" ca="1" si="197"/>
        <v/>
      </c>
      <c r="RFD4" s="408" t="str">
        <f t="shared" ca="1" si="197"/>
        <v/>
      </c>
      <c r="RFE4" s="408" t="str">
        <f t="shared" ca="1" si="197"/>
        <v/>
      </c>
      <c r="RFF4" s="408" t="str">
        <f t="shared" ca="1" si="197"/>
        <v/>
      </c>
      <c r="RFG4" s="408" t="str">
        <f t="shared" ca="1" si="197"/>
        <v/>
      </c>
      <c r="RFH4" s="408" t="str">
        <f t="shared" ca="1" si="197"/>
        <v/>
      </c>
      <c r="RFI4" s="408" t="str">
        <f t="shared" ca="1" si="197"/>
        <v/>
      </c>
      <c r="RFJ4" s="408" t="str">
        <f t="shared" ca="1" si="197"/>
        <v/>
      </c>
      <c r="RFK4" s="408" t="str">
        <f t="shared" ca="1" si="197"/>
        <v/>
      </c>
      <c r="RFL4" s="408" t="str">
        <f t="shared" ca="1" si="197"/>
        <v/>
      </c>
      <c r="RFM4" s="408" t="str">
        <f t="shared" ca="1" si="197"/>
        <v/>
      </c>
      <c r="RFN4" s="408" t="str">
        <f t="shared" ca="1" si="197"/>
        <v/>
      </c>
      <c r="RFO4" s="408" t="str">
        <f t="shared" ca="1" si="197"/>
        <v/>
      </c>
      <c r="RFP4" s="408" t="str">
        <f t="shared" ca="1" si="197"/>
        <v/>
      </c>
      <c r="RFQ4" s="408" t="str">
        <f t="shared" ca="1" si="197"/>
        <v/>
      </c>
      <c r="RFR4" s="408" t="str">
        <f t="shared" ca="1" si="197"/>
        <v/>
      </c>
      <c r="RFS4" s="408" t="str">
        <f t="shared" ca="1" si="197"/>
        <v/>
      </c>
      <c r="RFT4" s="408" t="str">
        <f t="shared" ca="1" si="197"/>
        <v/>
      </c>
      <c r="RFU4" s="408" t="str">
        <f t="shared" ca="1" si="197"/>
        <v/>
      </c>
      <c r="RFV4" s="408" t="str">
        <f t="shared" ca="1" si="197"/>
        <v/>
      </c>
      <c r="RFW4" s="408" t="str">
        <f t="shared" ca="1" si="197"/>
        <v/>
      </c>
      <c r="RFX4" s="408" t="str">
        <f t="shared" ca="1" si="197"/>
        <v/>
      </c>
      <c r="RFY4" s="408" t="str">
        <f t="shared" ca="1" si="197"/>
        <v/>
      </c>
      <c r="RFZ4" s="408" t="str">
        <f t="shared" ca="1" si="197"/>
        <v/>
      </c>
      <c r="RGA4" s="408" t="str">
        <f t="shared" ca="1" si="197"/>
        <v/>
      </c>
      <c r="RGB4" s="408" t="str">
        <f t="shared" ca="1" si="197"/>
        <v/>
      </c>
      <c r="RGC4" s="408" t="str">
        <f t="shared" ref="RGC4:RIN4" ca="1" si="198">IFERROR(IF(AND(OFFSET(RGC3,0,-1,1,1)=DATE(YEAR(OFFSET(RGC3,0,-1,1,1)),12,31),
                              OFFSET(RGC3,0,-2,1,1)&lt;&gt;DATE(YEAR(OFFSET(RGC3,0,-1,1,1)),12,31)),
                         "+",""),"")</f>
        <v/>
      </c>
      <c r="RGD4" s="408" t="str">
        <f t="shared" ca="1" si="198"/>
        <v/>
      </c>
      <c r="RGE4" s="408" t="str">
        <f t="shared" ca="1" si="198"/>
        <v/>
      </c>
      <c r="RGF4" s="408" t="str">
        <f t="shared" ca="1" si="198"/>
        <v/>
      </c>
      <c r="RGG4" s="408" t="str">
        <f t="shared" ca="1" si="198"/>
        <v/>
      </c>
      <c r="RGH4" s="408" t="str">
        <f t="shared" ca="1" si="198"/>
        <v/>
      </c>
      <c r="RGI4" s="408" t="str">
        <f t="shared" ca="1" si="198"/>
        <v/>
      </c>
      <c r="RGJ4" s="408" t="str">
        <f t="shared" ca="1" si="198"/>
        <v/>
      </c>
      <c r="RGK4" s="408" t="str">
        <f t="shared" ca="1" si="198"/>
        <v/>
      </c>
      <c r="RGL4" s="408" t="str">
        <f t="shared" ca="1" si="198"/>
        <v/>
      </c>
      <c r="RGM4" s="408" t="str">
        <f t="shared" ca="1" si="198"/>
        <v/>
      </c>
      <c r="RGN4" s="408" t="str">
        <f t="shared" ca="1" si="198"/>
        <v/>
      </c>
      <c r="RGO4" s="408" t="str">
        <f t="shared" ca="1" si="198"/>
        <v/>
      </c>
      <c r="RGP4" s="408" t="str">
        <f t="shared" ca="1" si="198"/>
        <v/>
      </c>
      <c r="RGQ4" s="408" t="str">
        <f t="shared" ca="1" si="198"/>
        <v/>
      </c>
      <c r="RGR4" s="408" t="str">
        <f t="shared" ca="1" si="198"/>
        <v/>
      </c>
      <c r="RGS4" s="408" t="str">
        <f t="shared" ca="1" si="198"/>
        <v/>
      </c>
      <c r="RGT4" s="408" t="str">
        <f t="shared" ca="1" si="198"/>
        <v/>
      </c>
      <c r="RGU4" s="408" t="str">
        <f t="shared" ca="1" si="198"/>
        <v/>
      </c>
      <c r="RGV4" s="408" t="str">
        <f t="shared" ca="1" si="198"/>
        <v/>
      </c>
      <c r="RGW4" s="408" t="str">
        <f t="shared" ca="1" si="198"/>
        <v/>
      </c>
      <c r="RGX4" s="408" t="str">
        <f t="shared" ca="1" si="198"/>
        <v/>
      </c>
      <c r="RGY4" s="408" t="str">
        <f t="shared" ca="1" si="198"/>
        <v/>
      </c>
      <c r="RGZ4" s="408" t="str">
        <f t="shared" ca="1" si="198"/>
        <v/>
      </c>
      <c r="RHA4" s="408" t="str">
        <f t="shared" ca="1" si="198"/>
        <v/>
      </c>
      <c r="RHB4" s="408" t="str">
        <f t="shared" ca="1" si="198"/>
        <v/>
      </c>
      <c r="RHC4" s="408" t="str">
        <f t="shared" ca="1" si="198"/>
        <v/>
      </c>
      <c r="RHD4" s="408" t="str">
        <f t="shared" ca="1" si="198"/>
        <v/>
      </c>
      <c r="RHE4" s="408" t="str">
        <f t="shared" ca="1" si="198"/>
        <v/>
      </c>
      <c r="RHF4" s="408" t="str">
        <f t="shared" ca="1" si="198"/>
        <v/>
      </c>
      <c r="RHG4" s="408" t="str">
        <f t="shared" ca="1" si="198"/>
        <v/>
      </c>
      <c r="RHH4" s="408" t="str">
        <f t="shared" ca="1" si="198"/>
        <v/>
      </c>
      <c r="RHI4" s="408" t="str">
        <f t="shared" ca="1" si="198"/>
        <v/>
      </c>
      <c r="RHJ4" s="408" t="str">
        <f t="shared" ca="1" si="198"/>
        <v/>
      </c>
      <c r="RHK4" s="408" t="str">
        <f t="shared" ca="1" si="198"/>
        <v/>
      </c>
      <c r="RHL4" s="408" t="str">
        <f t="shared" ca="1" si="198"/>
        <v/>
      </c>
      <c r="RHM4" s="408" t="str">
        <f t="shared" ca="1" si="198"/>
        <v/>
      </c>
      <c r="RHN4" s="408" t="str">
        <f t="shared" ca="1" si="198"/>
        <v/>
      </c>
      <c r="RHO4" s="408" t="str">
        <f t="shared" ca="1" si="198"/>
        <v/>
      </c>
      <c r="RHP4" s="408" t="str">
        <f t="shared" ca="1" si="198"/>
        <v/>
      </c>
      <c r="RHQ4" s="408" t="str">
        <f t="shared" ca="1" si="198"/>
        <v/>
      </c>
      <c r="RHR4" s="408" t="str">
        <f t="shared" ca="1" si="198"/>
        <v/>
      </c>
      <c r="RHS4" s="408" t="str">
        <f t="shared" ca="1" si="198"/>
        <v/>
      </c>
      <c r="RHT4" s="408" t="str">
        <f t="shared" ca="1" si="198"/>
        <v/>
      </c>
      <c r="RHU4" s="408" t="str">
        <f t="shared" ca="1" si="198"/>
        <v/>
      </c>
      <c r="RHV4" s="408" t="str">
        <f t="shared" ca="1" si="198"/>
        <v/>
      </c>
      <c r="RHW4" s="408" t="str">
        <f t="shared" ca="1" si="198"/>
        <v/>
      </c>
      <c r="RHX4" s="408" t="str">
        <f t="shared" ca="1" si="198"/>
        <v/>
      </c>
      <c r="RHY4" s="408" t="str">
        <f t="shared" ca="1" si="198"/>
        <v/>
      </c>
      <c r="RHZ4" s="408" t="str">
        <f t="shared" ca="1" si="198"/>
        <v/>
      </c>
      <c r="RIA4" s="408" t="str">
        <f t="shared" ca="1" si="198"/>
        <v/>
      </c>
      <c r="RIB4" s="408" t="str">
        <f t="shared" ca="1" si="198"/>
        <v/>
      </c>
      <c r="RIC4" s="408" t="str">
        <f t="shared" ca="1" si="198"/>
        <v/>
      </c>
      <c r="RID4" s="408" t="str">
        <f t="shared" ca="1" si="198"/>
        <v/>
      </c>
      <c r="RIE4" s="408" t="str">
        <f t="shared" ca="1" si="198"/>
        <v/>
      </c>
      <c r="RIF4" s="408" t="str">
        <f t="shared" ca="1" si="198"/>
        <v/>
      </c>
      <c r="RIG4" s="408" t="str">
        <f t="shared" ca="1" si="198"/>
        <v/>
      </c>
      <c r="RIH4" s="408" t="str">
        <f t="shared" ca="1" si="198"/>
        <v/>
      </c>
      <c r="RII4" s="408" t="str">
        <f t="shared" ca="1" si="198"/>
        <v/>
      </c>
      <c r="RIJ4" s="408" t="str">
        <f t="shared" ca="1" si="198"/>
        <v/>
      </c>
      <c r="RIK4" s="408" t="str">
        <f t="shared" ca="1" si="198"/>
        <v/>
      </c>
      <c r="RIL4" s="408" t="str">
        <f t="shared" ca="1" si="198"/>
        <v/>
      </c>
      <c r="RIM4" s="408" t="str">
        <f t="shared" ca="1" si="198"/>
        <v/>
      </c>
      <c r="RIN4" s="408" t="str">
        <f t="shared" ca="1" si="198"/>
        <v/>
      </c>
      <c r="RIO4" s="408" t="str">
        <f t="shared" ref="RIO4:RKZ4" ca="1" si="199">IFERROR(IF(AND(OFFSET(RIO3,0,-1,1,1)=DATE(YEAR(OFFSET(RIO3,0,-1,1,1)),12,31),
                              OFFSET(RIO3,0,-2,1,1)&lt;&gt;DATE(YEAR(OFFSET(RIO3,0,-1,1,1)),12,31)),
                         "+",""),"")</f>
        <v/>
      </c>
      <c r="RIP4" s="408" t="str">
        <f t="shared" ca="1" si="199"/>
        <v/>
      </c>
      <c r="RIQ4" s="408" t="str">
        <f t="shared" ca="1" si="199"/>
        <v/>
      </c>
      <c r="RIR4" s="408" t="str">
        <f t="shared" ca="1" si="199"/>
        <v/>
      </c>
      <c r="RIS4" s="408" t="str">
        <f t="shared" ca="1" si="199"/>
        <v/>
      </c>
      <c r="RIT4" s="408" t="str">
        <f t="shared" ca="1" si="199"/>
        <v/>
      </c>
      <c r="RIU4" s="408" t="str">
        <f t="shared" ca="1" si="199"/>
        <v/>
      </c>
      <c r="RIV4" s="408" t="str">
        <f t="shared" ca="1" si="199"/>
        <v/>
      </c>
      <c r="RIW4" s="408" t="str">
        <f t="shared" ca="1" si="199"/>
        <v/>
      </c>
      <c r="RIX4" s="408" t="str">
        <f t="shared" ca="1" si="199"/>
        <v/>
      </c>
      <c r="RIY4" s="408" t="str">
        <f t="shared" ca="1" si="199"/>
        <v/>
      </c>
      <c r="RIZ4" s="408" t="str">
        <f t="shared" ca="1" si="199"/>
        <v/>
      </c>
      <c r="RJA4" s="408" t="str">
        <f t="shared" ca="1" si="199"/>
        <v/>
      </c>
      <c r="RJB4" s="408" t="str">
        <f t="shared" ca="1" si="199"/>
        <v/>
      </c>
      <c r="RJC4" s="408" t="str">
        <f t="shared" ca="1" si="199"/>
        <v/>
      </c>
      <c r="RJD4" s="408" t="str">
        <f t="shared" ca="1" si="199"/>
        <v/>
      </c>
      <c r="RJE4" s="408" t="str">
        <f t="shared" ca="1" si="199"/>
        <v/>
      </c>
      <c r="RJF4" s="408" t="str">
        <f t="shared" ca="1" si="199"/>
        <v/>
      </c>
      <c r="RJG4" s="408" t="str">
        <f t="shared" ca="1" si="199"/>
        <v/>
      </c>
      <c r="RJH4" s="408" t="str">
        <f t="shared" ca="1" si="199"/>
        <v/>
      </c>
      <c r="RJI4" s="408" t="str">
        <f t="shared" ca="1" si="199"/>
        <v/>
      </c>
      <c r="RJJ4" s="408" t="str">
        <f t="shared" ca="1" si="199"/>
        <v/>
      </c>
      <c r="RJK4" s="408" t="str">
        <f t="shared" ca="1" si="199"/>
        <v/>
      </c>
      <c r="RJL4" s="408" t="str">
        <f t="shared" ca="1" si="199"/>
        <v/>
      </c>
      <c r="RJM4" s="408" t="str">
        <f t="shared" ca="1" si="199"/>
        <v/>
      </c>
      <c r="RJN4" s="408" t="str">
        <f t="shared" ca="1" si="199"/>
        <v/>
      </c>
      <c r="RJO4" s="408" t="str">
        <f t="shared" ca="1" si="199"/>
        <v/>
      </c>
      <c r="RJP4" s="408" t="str">
        <f t="shared" ca="1" si="199"/>
        <v/>
      </c>
      <c r="RJQ4" s="408" t="str">
        <f t="shared" ca="1" si="199"/>
        <v/>
      </c>
      <c r="RJR4" s="408" t="str">
        <f t="shared" ca="1" si="199"/>
        <v/>
      </c>
      <c r="RJS4" s="408" t="str">
        <f t="shared" ca="1" si="199"/>
        <v/>
      </c>
      <c r="RJT4" s="408" t="str">
        <f t="shared" ca="1" si="199"/>
        <v/>
      </c>
      <c r="RJU4" s="408" t="str">
        <f t="shared" ca="1" si="199"/>
        <v/>
      </c>
      <c r="RJV4" s="408" t="str">
        <f t="shared" ca="1" si="199"/>
        <v/>
      </c>
      <c r="RJW4" s="408" t="str">
        <f t="shared" ca="1" si="199"/>
        <v/>
      </c>
      <c r="RJX4" s="408" t="str">
        <f t="shared" ca="1" si="199"/>
        <v/>
      </c>
      <c r="RJY4" s="408" t="str">
        <f t="shared" ca="1" si="199"/>
        <v/>
      </c>
      <c r="RJZ4" s="408" t="str">
        <f t="shared" ca="1" si="199"/>
        <v/>
      </c>
      <c r="RKA4" s="408" t="str">
        <f t="shared" ca="1" si="199"/>
        <v/>
      </c>
      <c r="RKB4" s="408" t="str">
        <f t="shared" ca="1" si="199"/>
        <v/>
      </c>
      <c r="RKC4" s="408" t="str">
        <f t="shared" ca="1" si="199"/>
        <v/>
      </c>
      <c r="RKD4" s="408" t="str">
        <f t="shared" ca="1" si="199"/>
        <v/>
      </c>
      <c r="RKE4" s="408" t="str">
        <f t="shared" ca="1" si="199"/>
        <v/>
      </c>
      <c r="RKF4" s="408" t="str">
        <f t="shared" ca="1" si="199"/>
        <v/>
      </c>
      <c r="RKG4" s="408" t="str">
        <f t="shared" ca="1" si="199"/>
        <v/>
      </c>
      <c r="RKH4" s="408" t="str">
        <f t="shared" ca="1" si="199"/>
        <v/>
      </c>
      <c r="RKI4" s="408" t="str">
        <f t="shared" ca="1" si="199"/>
        <v/>
      </c>
      <c r="RKJ4" s="408" t="str">
        <f t="shared" ca="1" si="199"/>
        <v/>
      </c>
      <c r="RKK4" s="408" t="str">
        <f t="shared" ca="1" si="199"/>
        <v/>
      </c>
      <c r="RKL4" s="408" t="str">
        <f t="shared" ca="1" si="199"/>
        <v/>
      </c>
      <c r="RKM4" s="408" t="str">
        <f t="shared" ca="1" si="199"/>
        <v/>
      </c>
      <c r="RKN4" s="408" t="str">
        <f t="shared" ca="1" si="199"/>
        <v/>
      </c>
      <c r="RKO4" s="408" t="str">
        <f t="shared" ca="1" si="199"/>
        <v/>
      </c>
      <c r="RKP4" s="408" t="str">
        <f t="shared" ca="1" si="199"/>
        <v/>
      </c>
      <c r="RKQ4" s="408" t="str">
        <f t="shared" ca="1" si="199"/>
        <v/>
      </c>
      <c r="RKR4" s="408" t="str">
        <f t="shared" ca="1" si="199"/>
        <v/>
      </c>
      <c r="RKS4" s="408" t="str">
        <f t="shared" ca="1" si="199"/>
        <v/>
      </c>
      <c r="RKT4" s="408" t="str">
        <f t="shared" ca="1" si="199"/>
        <v/>
      </c>
      <c r="RKU4" s="408" t="str">
        <f t="shared" ca="1" si="199"/>
        <v/>
      </c>
      <c r="RKV4" s="408" t="str">
        <f t="shared" ca="1" si="199"/>
        <v/>
      </c>
      <c r="RKW4" s="408" t="str">
        <f t="shared" ca="1" si="199"/>
        <v/>
      </c>
      <c r="RKX4" s="408" t="str">
        <f t="shared" ca="1" si="199"/>
        <v/>
      </c>
      <c r="RKY4" s="408" t="str">
        <f t="shared" ca="1" si="199"/>
        <v/>
      </c>
      <c r="RKZ4" s="408" t="str">
        <f t="shared" ca="1" si="199"/>
        <v/>
      </c>
      <c r="RLA4" s="408" t="str">
        <f t="shared" ref="RLA4:RNL4" ca="1" si="200">IFERROR(IF(AND(OFFSET(RLA3,0,-1,1,1)=DATE(YEAR(OFFSET(RLA3,0,-1,1,1)),12,31),
                              OFFSET(RLA3,0,-2,1,1)&lt;&gt;DATE(YEAR(OFFSET(RLA3,0,-1,1,1)),12,31)),
                         "+",""),"")</f>
        <v/>
      </c>
      <c r="RLB4" s="408" t="str">
        <f t="shared" ca="1" si="200"/>
        <v/>
      </c>
      <c r="RLC4" s="408" t="str">
        <f t="shared" ca="1" si="200"/>
        <v/>
      </c>
      <c r="RLD4" s="408" t="str">
        <f t="shared" ca="1" si="200"/>
        <v/>
      </c>
      <c r="RLE4" s="408" t="str">
        <f t="shared" ca="1" si="200"/>
        <v/>
      </c>
      <c r="RLF4" s="408" t="str">
        <f t="shared" ca="1" si="200"/>
        <v/>
      </c>
      <c r="RLG4" s="408" t="str">
        <f t="shared" ca="1" si="200"/>
        <v/>
      </c>
      <c r="RLH4" s="408" t="str">
        <f t="shared" ca="1" si="200"/>
        <v/>
      </c>
      <c r="RLI4" s="408" t="str">
        <f t="shared" ca="1" si="200"/>
        <v/>
      </c>
      <c r="RLJ4" s="408" t="str">
        <f t="shared" ca="1" si="200"/>
        <v/>
      </c>
      <c r="RLK4" s="408" t="str">
        <f t="shared" ca="1" si="200"/>
        <v/>
      </c>
      <c r="RLL4" s="408" t="str">
        <f t="shared" ca="1" si="200"/>
        <v/>
      </c>
      <c r="RLM4" s="408" t="str">
        <f t="shared" ca="1" si="200"/>
        <v/>
      </c>
      <c r="RLN4" s="408" t="str">
        <f t="shared" ca="1" si="200"/>
        <v/>
      </c>
      <c r="RLO4" s="408" t="str">
        <f t="shared" ca="1" si="200"/>
        <v/>
      </c>
      <c r="RLP4" s="408" t="str">
        <f t="shared" ca="1" si="200"/>
        <v/>
      </c>
      <c r="RLQ4" s="408" t="str">
        <f t="shared" ca="1" si="200"/>
        <v/>
      </c>
      <c r="RLR4" s="408" t="str">
        <f t="shared" ca="1" si="200"/>
        <v/>
      </c>
      <c r="RLS4" s="408" t="str">
        <f t="shared" ca="1" si="200"/>
        <v/>
      </c>
      <c r="RLT4" s="408" t="str">
        <f t="shared" ca="1" si="200"/>
        <v/>
      </c>
      <c r="RLU4" s="408" t="str">
        <f t="shared" ca="1" si="200"/>
        <v/>
      </c>
      <c r="RLV4" s="408" t="str">
        <f t="shared" ca="1" si="200"/>
        <v/>
      </c>
      <c r="RLW4" s="408" t="str">
        <f t="shared" ca="1" si="200"/>
        <v/>
      </c>
      <c r="RLX4" s="408" t="str">
        <f t="shared" ca="1" si="200"/>
        <v/>
      </c>
      <c r="RLY4" s="408" t="str">
        <f t="shared" ca="1" si="200"/>
        <v/>
      </c>
      <c r="RLZ4" s="408" t="str">
        <f t="shared" ca="1" si="200"/>
        <v/>
      </c>
      <c r="RMA4" s="408" t="str">
        <f t="shared" ca="1" si="200"/>
        <v/>
      </c>
      <c r="RMB4" s="408" t="str">
        <f t="shared" ca="1" si="200"/>
        <v/>
      </c>
      <c r="RMC4" s="408" t="str">
        <f t="shared" ca="1" si="200"/>
        <v/>
      </c>
      <c r="RMD4" s="408" t="str">
        <f t="shared" ca="1" si="200"/>
        <v/>
      </c>
      <c r="RME4" s="408" t="str">
        <f t="shared" ca="1" si="200"/>
        <v/>
      </c>
      <c r="RMF4" s="408" t="str">
        <f t="shared" ca="1" si="200"/>
        <v/>
      </c>
      <c r="RMG4" s="408" t="str">
        <f t="shared" ca="1" si="200"/>
        <v/>
      </c>
      <c r="RMH4" s="408" t="str">
        <f t="shared" ca="1" si="200"/>
        <v/>
      </c>
      <c r="RMI4" s="408" t="str">
        <f t="shared" ca="1" si="200"/>
        <v/>
      </c>
      <c r="RMJ4" s="408" t="str">
        <f t="shared" ca="1" si="200"/>
        <v/>
      </c>
      <c r="RMK4" s="408" t="str">
        <f t="shared" ca="1" si="200"/>
        <v/>
      </c>
      <c r="RML4" s="408" t="str">
        <f t="shared" ca="1" si="200"/>
        <v/>
      </c>
      <c r="RMM4" s="408" t="str">
        <f t="shared" ca="1" si="200"/>
        <v/>
      </c>
      <c r="RMN4" s="408" t="str">
        <f t="shared" ca="1" si="200"/>
        <v/>
      </c>
      <c r="RMO4" s="408" t="str">
        <f t="shared" ca="1" si="200"/>
        <v/>
      </c>
      <c r="RMP4" s="408" t="str">
        <f t="shared" ca="1" si="200"/>
        <v/>
      </c>
      <c r="RMQ4" s="408" t="str">
        <f t="shared" ca="1" si="200"/>
        <v/>
      </c>
      <c r="RMR4" s="408" t="str">
        <f t="shared" ca="1" si="200"/>
        <v/>
      </c>
      <c r="RMS4" s="408" t="str">
        <f t="shared" ca="1" si="200"/>
        <v/>
      </c>
      <c r="RMT4" s="408" t="str">
        <f t="shared" ca="1" si="200"/>
        <v/>
      </c>
      <c r="RMU4" s="408" t="str">
        <f t="shared" ca="1" si="200"/>
        <v/>
      </c>
      <c r="RMV4" s="408" t="str">
        <f t="shared" ca="1" si="200"/>
        <v/>
      </c>
      <c r="RMW4" s="408" t="str">
        <f t="shared" ca="1" si="200"/>
        <v/>
      </c>
      <c r="RMX4" s="408" t="str">
        <f t="shared" ca="1" si="200"/>
        <v/>
      </c>
      <c r="RMY4" s="408" t="str">
        <f t="shared" ca="1" si="200"/>
        <v/>
      </c>
      <c r="RMZ4" s="408" t="str">
        <f t="shared" ca="1" si="200"/>
        <v/>
      </c>
      <c r="RNA4" s="408" t="str">
        <f t="shared" ca="1" si="200"/>
        <v/>
      </c>
      <c r="RNB4" s="408" t="str">
        <f t="shared" ca="1" si="200"/>
        <v/>
      </c>
      <c r="RNC4" s="408" t="str">
        <f t="shared" ca="1" si="200"/>
        <v/>
      </c>
      <c r="RND4" s="408" t="str">
        <f t="shared" ca="1" si="200"/>
        <v/>
      </c>
      <c r="RNE4" s="408" t="str">
        <f t="shared" ca="1" si="200"/>
        <v/>
      </c>
      <c r="RNF4" s="408" t="str">
        <f t="shared" ca="1" si="200"/>
        <v/>
      </c>
      <c r="RNG4" s="408" t="str">
        <f t="shared" ca="1" si="200"/>
        <v/>
      </c>
      <c r="RNH4" s="408" t="str">
        <f t="shared" ca="1" si="200"/>
        <v/>
      </c>
      <c r="RNI4" s="408" t="str">
        <f t="shared" ca="1" si="200"/>
        <v/>
      </c>
      <c r="RNJ4" s="408" t="str">
        <f t="shared" ca="1" si="200"/>
        <v/>
      </c>
      <c r="RNK4" s="408" t="str">
        <f t="shared" ca="1" si="200"/>
        <v/>
      </c>
      <c r="RNL4" s="408" t="str">
        <f t="shared" ca="1" si="200"/>
        <v/>
      </c>
      <c r="RNM4" s="408" t="str">
        <f t="shared" ref="RNM4:RPX4" ca="1" si="201">IFERROR(IF(AND(OFFSET(RNM3,0,-1,1,1)=DATE(YEAR(OFFSET(RNM3,0,-1,1,1)),12,31),
                              OFFSET(RNM3,0,-2,1,1)&lt;&gt;DATE(YEAR(OFFSET(RNM3,0,-1,1,1)),12,31)),
                         "+",""),"")</f>
        <v/>
      </c>
      <c r="RNN4" s="408" t="str">
        <f t="shared" ca="1" si="201"/>
        <v/>
      </c>
      <c r="RNO4" s="408" t="str">
        <f t="shared" ca="1" si="201"/>
        <v/>
      </c>
      <c r="RNP4" s="408" t="str">
        <f t="shared" ca="1" si="201"/>
        <v/>
      </c>
      <c r="RNQ4" s="408" t="str">
        <f t="shared" ca="1" si="201"/>
        <v/>
      </c>
      <c r="RNR4" s="408" t="str">
        <f t="shared" ca="1" si="201"/>
        <v/>
      </c>
      <c r="RNS4" s="408" t="str">
        <f t="shared" ca="1" si="201"/>
        <v/>
      </c>
      <c r="RNT4" s="408" t="str">
        <f t="shared" ca="1" si="201"/>
        <v/>
      </c>
      <c r="RNU4" s="408" t="str">
        <f t="shared" ca="1" si="201"/>
        <v/>
      </c>
      <c r="RNV4" s="408" t="str">
        <f t="shared" ca="1" si="201"/>
        <v/>
      </c>
      <c r="RNW4" s="408" t="str">
        <f t="shared" ca="1" si="201"/>
        <v/>
      </c>
      <c r="RNX4" s="408" t="str">
        <f t="shared" ca="1" si="201"/>
        <v/>
      </c>
      <c r="RNY4" s="408" t="str">
        <f t="shared" ca="1" si="201"/>
        <v/>
      </c>
      <c r="RNZ4" s="408" t="str">
        <f t="shared" ca="1" si="201"/>
        <v/>
      </c>
      <c r="ROA4" s="408" t="str">
        <f t="shared" ca="1" si="201"/>
        <v/>
      </c>
      <c r="ROB4" s="408" t="str">
        <f t="shared" ca="1" si="201"/>
        <v/>
      </c>
      <c r="ROC4" s="408" t="str">
        <f t="shared" ca="1" si="201"/>
        <v/>
      </c>
      <c r="ROD4" s="408" t="str">
        <f t="shared" ca="1" si="201"/>
        <v/>
      </c>
      <c r="ROE4" s="408" t="str">
        <f t="shared" ca="1" si="201"/>
        <v/>
      </c>
      <c r="ROF4" s="408" t="str">
        <f t="shared" ca="1" si="201"/>
        <v/>
      </c>
      <c r="ROG4" s="408" t="str">
        <f t="shared" ca="1" si="201"/>
        <v/>
      </c>
      <c r="ROH4" s="408" t="str">
        <f t="shared" ca="1" si="201"/>
        <v/>
      </c>
      <c r="ROI4" s="408" t="str">
        <f t="shared" ca="1" si="201"/>
        <v/>
      </c>
      <c r="ROJ4" s="408" t="str">
        <f t="shared" ca="1" si="201"/>
        <v/>
      </c>
      <c r="ROK4" s="408" t="str">
        <f t="shared" ca="1" si="201"/>
        <v/>
      </c>
      <c r="ROL4" s="408" t="str">
        <f t="shared" ca="1" si="201"/>
        <v/>
      </c>
      <c r="ROM4" s="408" t="str">
        <f t="shared" ca="1" si="201"/>
        <v/>
      </c>
      <c r="RON4" s="408" t="str">
        <f t="shared" ca="1" si="201"/>
        <v/>
      </c>
      <c r="ROO4" s="408" t="str">
        <f t="shared" ca="1" si="201"/>
        <v/>
      </c>
      <c r="ROP4" s="408" t="str">
        <f t="shared" ca="1" si="201"/>
        <v/>
      </c>
      <c r="ROQ4" s="408" t="str">
        <f t="shared" ca="1" si="201"/>
        <v/>
      </c>
      <c r="ROR4" s="408" t="str">
        <f t="shared" ca="1" si="201"/>
        <v/>
      </c>
      <c r="ROS4" s="408" t="str">
        <f t="shared" ca="1" si="201"/>
        <v/>
      </c>
      <c r="ROT4" s="408" t="str">
        <f t="shared" ca="1" si="201"/>
        <v/>
      </c>
      <c r="ROU4" s="408" t="str">
        <f t="shared" ca="1" si="201"/>
        <v/>
      </c>
      <c r="ROV4" s="408" t="str">
        <f t="shared" ca="1" si="201"/>
        <v/>
      </c>
      <c r="ROW4" s="408" t="str">
        <f t="shared" ca="1" si="201"/>
        <v/>
      </c>
      <c r="ROX4" s="408" t="str">
        <f t="shared" ca="1" si="201"/>
        <v/>
      </c>
      <c r="ROY4" s="408" t="str">
        <f t="shared" ca="1" si="201"/>
        <v/>
      </c>
      <c r="ROZ4" s="408" t="str">
        <f t="shared" ca="1" si="201"/>
        <v/>
      </c>
      <c r="RPA4" s="408" t="str">
        <f t="shared" ca="1" si="201"/>
        <v/>
      </c>
      <c r="RPB4" s="408" t="str">
        <f t="shared" ca="1" si="201"/>
        <v/>
      </c>
      <c r="RPC4" s="408" t="str">
        <f t="shared" ca="1" si="201"/>
        <v/>
      </c>
      <c r="RPD4" s="408" t="str">
        <f t="shared" ca="1" si="201"/>
        <v/>
      </c>
      <c r="RPE4" s="408" t="str">
        <f t="shared" ca="1" si="201"/>
        <v/>
      </c>
      <c r="RPF4" s="408" t="str">
        <f t="shared" ca="1" si="201"/>
        <v/>
      </c>
      <c r="RPG4" s="408" t="str">
        <f t="shared" ca="1" si="201"/>
        <v/>
      </c>
      <c r="RPH4" s="408" t="str">
        <f t="shared" ca="1" si="201"/>
        <v/>
      </c>
      <c r="RPI4" s="408" t="str">
        <f t="shared" ca="1" si="201"/>
        <v/>
      </c>
      <c r="RPJ4" s="408" t="str">
        <f t="shared" ca="1" si="201"/>
        <v/>
      </c>
      <c r="RPK4" s="408" t="str">
        <f t="shared" ca="1" si="201"/>
        <v/>
      </c>
      <c r="RPL4" s="408" t="str">
        <f t="shared" ca="1" si="201"/>
        <v/>
      </c>
      <c r="RPM4" s="408" t="str">
        <f t="shared" ca="1" si="201"/>
        <v/>
      </c>
      <c r="RPN4" s="408" t="str">
        <f t="shared" ca="1" si="201"/>
        <v/>
      </c>
      <c r="RPO4" s="408" t="str">
        <f t="shared" ca="1" si="201"/>
        <v/>
      </c>
      <c r="RPP4" s="408" t="str">
        <f t="shared" ca="1" si="201"/>
        <v/>
      </c>
      <c r="RPQ4" s="408" t="str">
        <f t="shared" ca="1" si="201"/>
        <v/>
      </c>
      <c r="RPR4" s="408" t="str">
        <f t="shared" ca="1" si="201"/>
        <v/>
      </c>
      <c r="RPS4" s="408" t="str">
        <f t="shared" ca="1" si="201"/>
        <v/>
      </c>
      <c r="RPT4" s="408" t="str">
        <f t="shared" ca="1" si="201"/>
        <v/>
      </c>
      <c r="RPU4" s="408" t="str">
        <f t="shared" ca="1" si="201"/>
        <v/>
      </c>
      <c r="RPV4" s="408" t="str">
        <f t="shared" ca="1" si="201"/>
        <v/>
      </c>
      <c r="RPW4" s="408" t="str">
        <f t="shared" ca="1" si="201"/>
        <v/>
      </c>
      <c r="RPX4" s="408" t="str">
        <f t="shared" ca="1" si="201"/>
        <v/>
      </c>
      <c r="RPY4" s="408" t="str">
        <f t="shared" ref="RPY4:RSJ4" ca="1" si="202">IFERROR(IF(AND(OFFSET(RPY3,0,-1,1,1)=DATE(YEAR(OFFSET(RPY3,0,-1,1,1)),12,31),
                              OFFSET(RPY3,0,-2,1,1)&lt;&gt;DATE(YEAR(OFFSET(RPY3,0,-1,1,1)),12,31)),
                         "+",""),"")</f>
        <v/>
      </c>
      <c r="RPZ4" s="408" t="str">
        <f t="shared" ca="1" si="202"/>
        <v/>
      </c>
      <c r="RQA4" s="408" t="str">
        <f t="shared" ca="1" si="202"/>
        <v/>
      </c>
      <c r="RQB4" s="408" t="str">
        <f t="shared" ca="1" si="202"/>
        <v/>
      </c>
      <c r="RQC4" s="408" t="str">
        <f t="shared" ca="1" si="202"/>
        <v/>
      </c>
      <c r="RQD4" s="408" t="str">
        <f t="shared" ca="1" si="202"/>
        <v/>
      </c>
      <c r="RQE4" s="408" t="str">
        <f t="shared" ca="1" si="202"/>
        <v/>
      </c>
      <c r="RQF4" s="408" t="str">
        <f t="shared" ca="1" si="202"/>
        <v/>
      </c>
      <c r="RQG4" s="408" t="str">
        <f t="shared" ca="1" si="202"/>
        <v/>
      </c>
      <c r="RQH4" s="408" t="str">
        <f t="shared" ca="1" si="202"/>
        <v/>
      </c>
      <c r="RQI4" s="408" t="str">
        <f t="shared" ca="1" si="202"/>
        <v/>
      </c>
      <c r="RQJ4" s="408" t="str">
        <f t="shared" ca="1" si="202"/>
        <v/>
      </c>
      <c r="RQK4" s="408" t="str">
        <f t="shared" ca="1" si="202"/>
        <v/>
      </c>
      <c r="RQL4" s="408" t="str">
        <f t="shared" ca="1" si="202"/>
        <v/>
      </c>
      <c r="RQM4" s="408" t="str">
        <f t="shared" ca="1" si="202"/>
        <v/>
      </c>
      <c r="RQN4" s="408" t="str">
        <f t="shared" ca="1" si="202"/>
        <v/>
      </c>
      <c r="RQO4" s="408" t="str">
        <f t="shared" ca="1" si="202"/>
        <v/>
      </c>
      <c r="RQP4" s="408" t="str">
        <f t="shared" ca="1" si="202"/>
        <v/>
      </c>
      <c r="RQQ4" s="408" t="str">
        <f t="shared" ca="1" si="202"/>
        <v/>
      </c>
      <c r="RQR4" s="408" t="str">
        <f t="shared" ca="1" si="202"/>
        <v/>
      </c>
      <c r="RQS4" s="408" t="str">
        <f t="shared" ca="1" si="202"/>
        <v/>
      </c>
      <c r="RQT4" s="408" t="str">
        <f t="shared" ca="1" si="202"/>
        <v/>
      </c>
      <c r="RQU4" s="408" t="str">
        <f t="shared" ca="1" si="202"/>
        <v/>
      </c>
      <c r="RQV4" s="408" t="str">
        <f t="shared" ca="1" si="202"/>
        <v/>
      </c>
      <c r="RQW4" s="408" t="str">
        <f t="shared" ca="1" si="202"/>
        <v/>
      </c>
      <c r="RQX4" s="408" t="str">
        <f t="shared" ca="1" si="202"/>
        <v/>
      </c>
      <c r="RQY4" s="408" t="str">
        <f t="shared" ca="1" si="202"/>
        <v/>
      </c>
      <c r="RQZ4" s="408" t="str">
        <f t="shared" ca="1" si="202"/>
        <v/>
      </c>
      <c r="RRA4" s="408" t="str">
        <f t="shared" ca="1" si="202"/>
        <v/>
      </c>
      <c r="RRB4" s="408" t="str">
        <f t="shared" ca="1" si="202"/>
        <v/>
      </c>
      <c r="RRC4" s="408" t="str">
        <f t="shared" ca="1" si="202"/>
        <v/>
      </c>
      <c r="RRD4" s="408" t="str">
        <f t="shared" ca="1" si="202"/>
        <v/>
      </c>
      <c r="RRE4" s="408" t="str">
        <f t="shared" ca="1" si="202"/>
        <v/>
      </c>
      <c r="RRF4" s="408" t="str">
        <f t="shared" ca="1" si="202"/>
        <v/>
      </c>
      <c r="RRG4" s="408" t="str">
        <f t="shared" ca="1" si="202"/>
        <v/>
      </c>
      <c r="RRH4" s="408" t="str">
        <f t="shared" ca="1" si="202"/>
        <v/>
      </c>
      <c r="RRI4" s="408" t="str">
        <f t="shared" ca="1" si="202"/>
        <v/>
      </c>
      <c r="RRJ4" s="408" t="str">
        <f t="shared" ca="1" si="202"/>
        <v/>
      </c>
      <c r="RRK4" s="408" t="str">
        <f t="shared" ca="1" si="202"/>
        <v/>
      </c>
      <c r="RRL4" s="408" t="str">
        <f t="shared" ca="1" si="202"/>
        <v/>
      </c>
      <c r="RRM4" s="408" t="str">
        <f t="shared" ca="1" si="202"/>
        <v/>
      </c>
      <c r="RRN4" s="408" t="str">
        <f t="shared" ca="1" si="202"/>
        <v/>
      </c>
      <c r="RRO4" s="408" t="str">
        <f t="shared" ca="1" si="202"/>
        <v/>
      </c>
      <c r="RRP4" s="408" t="str">
        <f t="shared" ca="1" si="202"/>
        <v/>
      </c>
      <c r="RRQ4" s="408" t="str">
        <f t="shared" ca="1" si="202"/>
        <v/>
      </c>
      <c r="RRR4" s="408" t="str">
        <f t="shared" ca="1" si="202"/>
        <v/>
      </c>
      <c r="RRS4" s="408" t="str">
        <f t="shared" ca="1" si="202"/>
        <v/>
      </c>
      <c r="RRT4" s="408" t="str">
        <f t="shared" ca="1" si="202"/>
        <v/>
      </c>
      <c r="RRU4" s="408" t="str">
        <f t="shared" ca="1" si="202"/>
        <v/>
      </c>
      <c r="RRV4" s="408" t="str">
        <f t="shared" ca="1" si="202"/>
        <v/>
      </c>
      <c r="RRW4" s="408" t="str">
        <f t="shared" ca="1" si="202"/>
        <v/>
      </c>
      <c r="RRX4" s="408" t="str">
        <f t="shared" ca="1" si="202"/>
        <v/>
      </c>
      <c r="RRY4" s="408" t="str">
        <f t="shared" ca="1" si="202"/>
        <v/>
      </c>
      <c r="RRZ4" s="408" t="str">
        <f t="shared" ca="1" si="202"/>
        <v/>
      </c>
      <c r="RSA4" s="408" t="str">
        <f t="shared" ca="1" si="202"/>
        <v/>
      </c>
      <c r="RSB4" s="408" t="str">
        <f t="shared" ca="1" si="202"/>
        <v/>
      </c>
      <c r="RSC4" s="408" t="str">
        <f t="shared" ca="1" si="202"/>
        <v/>
      </c>
      <c r="RSD4" s="408" t="str">
        <f t="shared" ca="1" si="202"/>
        <v/>
      </c>
      <c r="RSE4" s="408" t="str">
        <f t="shared" ca="1" si="202"/>
        <v/>
      </c>
      <c r="RSF4" s="408" t="str">
        <f t="shared" ca="1" si="202"/>
        <v/>
      </c>
      <c r="RSG4" s="408" t="str">
        <f t="shared" ca="1" si="202"/>
        <v/>
      </c>
      <c r="RSH4" s="408" t="str">
        <f t="shared" ca="1" si="202"/>
        <v/>
      </c>
      <c r="RSI4" s="408" t="str">
        <f t="shared" ca="1" si="202"/>
        <v/>
      </c>
      <c r="RSJ4" s="408" t="str">
        <f t="shared" ca="1" si="202"/>
        <v/>
      </c>
      <c r="RSK4" s="408" t="str">
        <f t="shared" ref="RSK4:RUV4" ca="1" si="203">IFERROR(IF(AND(OFFSET(RSK3,0,-1,1,1)=DATE(YEAR(OFFSET(RSK3,0,-1,1,1)),12,31),
                              OFFSET(RSK3,0,-2,1,1)&lt;&gt;DATE(YEAR(OFFSET(RSK3,0,-1,1,1)),12,31)),
                         "+",""),"")</f>
        <v/>
      </c>
      <c r="RSL4" s="408" t="str">
        <f t="shared" ca="1" si="203"/>
        <v/>
      </c>
      <c r="RSM4" s="408" t="str">
        <f t="shared" ca="1" si="203"/>
        <v/>
      </c>
      <c r="RSN4" s="408" t="str">
        <f t="shared" ca="1" si="203"/>
        <v/>
      </c>
      <c r="RSO4" s="408" t="str">
        <f t="shared" ca="1" si="203"/>
        <v/>
      </c>
      <c r="RSP4" s="408" t="str">
        <f t="shared" ca="1" si="203"/>
        <v/>
      </c>
      <c r="RSQ4" s="408" t="str">
        <f t="shared" ca="1" si="203"/>
        <v/>
      </c>
      <c r="RSR4" s="408" t="str">
        <f t="shared" ca="1" si="203"/>
        <v/>
      </c>
      <c r="RSS4" s="408" t="str">
        <f t="shared" ca="1" si="203"/>
        <v/>
      </c>
      <c r="RST4" s="408" t="str">
        <f t="shared" ca="1" si="203"/>
        <v/>
      </c>
      <c r="RSU4" s="408" t="str">
        <f t="shared" ca="1" si="203"/>
        <v/>
      </c>
      <c r="RSV4" s="408" t="str">
        <f t="shared" ca="1" si="203"/>
        <v/>
      </c>
      <c r="RSW4" s="408" t="str">
        <f t="shared" ca="1" si="203"/>
        <v/>
      </c>
      <c r="RSX4" s="408" t="str">
        <f t="shared" ca="1" si="203"/>
        <v/>
      </c>
      <c r="RSY4" s="408" t="str">
        <f t="shared" ca="1" si="203"/>
        <v/>
      </c>
      <c r="RSZ4" s="408" t="str">
        <f t="shared" ca="1" si="203"/>
        <v/>
      </c>
      <c r="RTA4" s="408" t="str">
        <f t="shared" ca="1" si="203"/>
        <v/>
      </c>
      <c r="RTB4" s="408" t="str">
        <f t="shared" ca="1" si="203"/>
        <v/>
      </c>
      <c r="RTC4" s="408" t="str">
        <f t="shared" ca="1" si="203"/>
        <v/>
      </c>
      <c r="RTD4" s="408" t="str">
        <f t="shared" ca="1" si="203"/>
        <v/>
      </c>
      <c r="RTE4" s="408" t="str">
        <f t="shared" ca="1" si="203"/>
        <v/>
      </c>
      <c r="RTF4" s="408" t="str">
        <f t="shared" ca="1" si="203"/>
        <v/>
      </c>
      <c r="RTG4" s="408" t="str">
        <f t="shared" ca="1" si="203"/>
        <v/>
      </c>
      <c r="RTH4" s="408" t="str">
        <f t="shared" ca="1" si="203"/>
        <v/>
      </c>
      <c r="RTI4" s="408" t="str">
        <f t="shared" ca="1" si="203"/>
        <v/>
      </c>
      <c r="RTJ4" s="408" t="str">
        <f t="shared" ca="1" si="203"/>
        <v/>
      </c>
      <c r="RTK4" s="408" t="str">
        <f t="shared" ca="1" si="203"/>
        <v/>
      </c>
      <c r="RTL4" s="408" t="str">
        <f t="shared" ca="1" si="203"/>
        <v/>
      </c>
      <c r="RTM4" s="408" t="str">
        <f t="shared" ca="1" si="203"/>
        <v/>
      </c>
      <c r="RTN4" s="408" t="str">
        <f t="shared" ca="1" si="203"/>
        <v/>
      </c>
      <c r="RTO4" s="408" t="str">
        <f t="shared" ca="1" si="203"/>
        <v/>
      </c>
      <c r="RTP4" s="408" t="str">
        <f t="shared" ca="1" si="203"/>
        <v/>
      </c>
      <c r="RTQ4" s="408" t="str">
        <f t="shared" ca="1" si="203"/>
        <v/>
      </c>
      <c r="RTR4" s="408" t="str">
        <f t="shared" ca="1" si="203"/>
        <v/>
      </c>
      <c r="RTS4" s="408" t="str">
        <f t="shared" ca="1" si="203"/>
        <v/>
      </c>
      <c r="RTT4" s="408" t="str">
        <f t="shared" ca="1" si="203"/>
        <v/>
      </c>
      <c r="RTU4" s="408" t="str">
        <f t="shared" ca="1" si="203"/>
        <v/>
      </c>
      <c r="RTV4" s="408" t="str">
        <f t="shared" ca="1" si="203"/>
        <v/>
      </c>
      <c r="RTW4" s="408" t="str">
        <f t="shared" ca="1" si="203"/>
        <v/>
      </c>
      <c r="RTX4" s="408" t="str">
        <f t="shared" ca="1" si="203"/>
        <v/>
      </c>
      <c r="RTY4" s="408" t="str">
        <f t="shared" ca="1" si="203"/>
        <v/>
      </c>
      <c r="RTZ4" s="408" t="str">
        <f t="shared" ca="1" si="203"/>
        <v/>
      </c>
      <c r="RUA4" s="408" t="str">
        <f t="shared" ca="1" si="203"/>
        <v/>
      </c>
      <c r="RUB4" s="408" t="str">
        <f t="shared" ca="1" si="203"/>
        <v/>
      </c>
      <c r="RUC4" s="408" t="str">
        <f t="shared" ca="1" si="203"/>
        <v/>
      </c>
      <c r="RUD4" s="408" t="str">
        <f t="shared" ca="1" si="203"/>
        <v/>
      </c>
      <c r="RUE4" s="408" t="str">
        <f t="shared" ca="1" si="203"/>
        <v/>
      </c>
      <c r="RUF4" s="408" t="str">
        <f t="shared" ca="1" si="203"/>
        <v/>
      </c>
      <c r="RUG4" s="408" t="str">
        <f t="shared" ca="1" si="203"/>
        <v/>
      </c>
      <c r="RUH4" s="408" t="str">
        <f t="shared" ca="1" si="203"/>
        <v/>
      </c>
      <c r="RUI4" s="408" t="str">
        <f t="shared" ca="1" si="203"/>
        <v/>
      </c>
      <c r="RUJ4" s="408" t="str">
        <f t="shared" ca="1" si="203"/>
        <v/>
      </c>
      <c r="RUK4" s="408" t="str">
        <f t="shared" ca="1" si="203"/>
        <v/>
      </c>
      <c r="RUL4" s="408" t="str">
        <f t="shared" ca="1" si="203"/>
        <v/>
      </c>
      <c r="RUM4" s="408" t="str">
        <f t="shared" ca="1" si="203"/>
        <v/>
      </c>
      <c r="RUN4" s="408" t="str">
        <f t="shared" ca="1" si="203"/>
        <v/>
      </c>
      <c r="RUO4" s="408" t="str">
        <f t="shared" ca="1" si="203"/>
        <v/>
      </c>
      <c r="RUP4" s="408" t="str">
        <f t="shared" ca="1" si="203"/>
        <v/>
      </c>
      <c r="RUQ4" s="408" t="str">
        <f t="shared" ca="1" si="203"/>
        <v/>
      </c>
      <c r="RUR4" s="408" t="str">
        <f t="shared" ca="1" si="203"/>
        <v/>
      </c>
      <c r="RUS4" s="408" t="str">
        <f t="shared" ca="1" si="203"/>
        <v/>
      </c>
      <c r="RUT4" s="408" t="str">
        <f t="shared" ca="1" si="203"/>
        <v/>
      </c>
      <c r="RUU4" s="408" t="str">
        <f t="shared" ca="1" si="203"/>
        <v/>
      </c>
      <c r="RUV4" s="408" t="str">
        <f t="shared" ca="1" si="203"/>
        <v/>
      </c>
      <c r="RUW4" s="408" t="str">
        <f t="shared" ref="RUW4:RXH4" ca="1" si="204">IFERROR(IF(AND(OFFSET(RUW3,0,-1,1,1)=DATE(YEAR(OFFSET(RUW3,0,-1,1,1)),12,31),
                              OFFSET(RUW3,0,-2,1,1)&lt;&gt;DATE(YEAR(OFFSET(RUW3,0,-1,1,1)),12,31)),
                         "+",""),"")</f>
        <v/>
      </c>
      <c r="RUX4" s="408" t="str">
        <f t="shared" ca="1" si="204"/>
        <v/>
      </c>
      <c r="RUY4" s="408" t="str">
        <f t="shared" ca="1" si="204"/>
        <v/>
      </c>
      <c r="RUZ4" s="408" t="str">
        <f t="shared" ca="1" si="204"/>
        <v/>
      </c>
      <c r="RVA4" s="408" t="str">
        <f t="shared" ca="1" si="204"/>
        <v/>
      </c>
      <c r="RVB4" s="408" t="str">
        <f t="shared" ca="1" si="204"/>
        <v/>
      </c>
      <c r="RVC4" s="408" t="str">
        <f t="shared" ca="1" si="204"/>
        <v/>
      </c>
      <c r="RVD4" s="408" t="str">
        <f t="shared" ca="1" si="204"/>
        <v/>
      </c>
      <c r="RVE4" s="408" t="str">
        <f t="shared" ca="1" si="204"/>
        <v/>
      </c>
      <c r="RVF4" s="408" t="str">
        <f t="shared" ca="1" si="204"/>
        <v/>
      </c>
      <c r="RVG4" s="408" t="str">
        <f t="shared" ca="1" si="204"/>
        <v/>
      </c>
      <c r="RVH4" s="408" t="str">
        <f t="shared" ca="1" si="204"/>
        <v/>
      </c>
      <c r="RVI4" s="408" t="str">
        <f t="shared" ca="1" si="204"/>
        <v/>
      </c>
      <c r="RVJ4" s="408" t="str">
        <f t="shared" ca="1" si="204"/>
        <v/>
      </c>
      <c r="RVK4" s="408" t="str">
        <f t="shared" ca="1" si="204"/>
        <v/>
      </c>
      <c r="RVL4" s="408" t="str">
        <f t="shared" ca="1" si="204"/>
        <v/>
      </c>
      <c r="RVM4" s="408" t="str">
        <f t="shared" ca="1" si="204"/>
        <v/>
      </c>
      <c r="RVN4" s="408" t="str">
        <f t="shared" ca="1" si="204"/>
        <v/>
      </c>
      <c r="RVO4" s="408" t="str">
        <f t="shared" ca="1" si="204"/>
        <v/>
      </c>
      <c r="RVP4" s="408" t="str">
        <f t="shared" ca="1" si="204"/>
        <v/>
      </c>
      <c r="RVQ4" s="408" t="str">
        <f t="shared" ca="1" si="204"/>
        <v/>
      </c>
      <c r="RVR4" s="408" t="str">
        <f t="shared" ca="1" si="204"/>
        <v/>
      </c>
      <c r="RVS4" s="408" t="str">
        <f t="shared" ca="1" si="204"/>
        <v/>
      </c>
      <c r="RVT4" s="408" t="str">
        <f t="shared" ca="1" si="204"/>
        <v/>
      </c>
      <c r="RVU4" s="408" t="str">
        <f t="shared" ca="1" si="204"/>
        <v/>
      </c>
      <c r="RVV4" s="408" t="str">
        <f t="shared" ca="1" si="204"/>
        <v/>
      </c>
      <c r="RVW4" s="408" t="str">
        <f t="shared" ca="1" si="204"/>
        <v/>
      </c>
      <c r="RVX4" s="408" t="str">
        <f t="shared" ca="1" si="204"/>
        <v/>
      </c>
      <c r="RVY4" s="408" t="str">
        <f t="shared" ca="1" si="204"/>
        <v/>
      </c>
      <c r="RVZ4" s="408" t="str">
        <f t="shared" ca="1" si="204"/>
        <v/>
      </c>
      <c r="RWA4" s="408" t="str">
        <f t="shared" ca="1" si="204"/>
        <v/>
      </c>
      <c r="RWB4" s="408" t="str">
        <f t="shared" ca="1" si="204"/>
        <v/>
      </c>
      <c r="RWC4" s="408" t="str">
        <f t="shared" ca="1" si="204"/>
        <v/>
      </c>
      <c r="RWD4" s="408" t="str">
        <f t="shared" ca="1" si="204"/>
        <v/>
      </c>
      <c r="RWE4" s="408" t="str">
        <f t="shared" ca="1" si="204"/>
        <v/>
      </c>
      <c r="RWF4" s="408" t="str">
        <f t="shared" ca="1" si="204"/>
        <v/>
      </c>
      <c r="RWG4" s="408" t="str">
        <f t="shared" ca="1" si="204"/>
        <v/>
      </c>
      <c r="RWH4" s="408" t="str">
        <f t="shared" ca="1" si="204"/>
        <v/>
      </c>
      <c r="RWI4" s="408" t="str">
        <f t="shared" ca="1" si="204"/>
        <v/>
      </c>
      <c r="RWJ4" s="408" t="str">
        <f t="shared" ca="1" si="204"/>
        <v/>
      </c>
      <c r="RWK4" s="408" t="str">
        <f t="shared" ca="1" si="204"/>
        <v/>
      </c>
      <c r="RWL4" s="408" t="str">
        <f t="shared" ca="1" si="204"/>
        <v/>
      </c>
      <c r="RWM4" s="408" t="str">
        <f t="shared" ca="1" si="204"/>
        <v/>
      </c>
      <c r="RWN4" s="408" t="str">
        <f t="shared" ca="1" si="204"/>
        <v/>
      </c>
      <c r="RWO4" s="408" t="str">
        <f t="shared" ca="1" si="204"/>
        <v/>
      </c>
      <c r="RWP4" s="408" t="str">
        <f t="shared" ca="1" si="204"/>
        <v/>
      </c>
      <c r="RWQ4" s="408" t="str">
        <f t="shared" ca="1" si="204"/>
        <v/>
      </c>
      <c r="RWR4" s="408" t="str">
        <f t="shared" ca="1" si="204"/>
        <v/>
      </c>
      <c r="RWS4" s="408" t="str">
        <f t="shared" ca="1" si="204"/>
        <v/>
      </c>
      <c r="RWT4" s="408" t="str">
        <f t="shared" ca="1" si="204"/>
        <v/>
      </c>
      <c r="RWU4" s="408" t="str">
        <f t="shared" ca="1" si="204"/>
        <v/>
      </c>
      <c r="RWV4" s="408" t="str">
        <f t="shared" ca="1" si="204"/>
        <v/>
      </c>
      <c r="RWW4" s="408" t="str">
        <f t="shared" ca="1" si="204"/>
        <v/>
      </c>
      <c r="RWX4" s="408" t="str">
        <f t="shared" ca="1" si="204"/>
        <v/>
      </c>
      <c r="RWY4" s="408" t="str">
        <f t="shared" ca="1" si="204"/>
        <v/>
      </c>
      <c r="RWZ4" s="408" t="str">
        <f t="shared" ca="1" si="204"/>
        <v/>
      </c>
      <c r="RXA4" s="408" t="str">
        <f t="shared" ca="1" si="204"/>
        <v/>
      </c>
      <c r="RXB4" s="408" t="str">
        <f t="shared" ca="1" si="204"/>
        <v/>
      </c>
      <c r="RXC4" s="408" t="str">
        <f t="shared" ca="1" si="204"/>
        <v/>
      </c>
      <c r="RXD4" s="408" t="str">
        <f t="shared" ca="1" si="204"/>
        <v/>
      </c>
      <c r="RXE4" s="408" t="str">
        <f t="shared" ca="1" si="204"/>
        <v/>
      </c>
      <c r="RXF4" s="408" t="str">
        <f t="shared" ca="1" si="204"/>
        <v/>
      </c>
      <c r="RXG4" s="408" t="str">
        <f t="shared" ca="1" si="204"/>
        <v/>
      </c>
      <c r="RXH4" s="408" t="str">
        <f t="shared" ca="1" si="204"/>
        <v/>
      </c>
      <c r="RXI4" s="408" t="str">
        <f t="shared" ref="RXI4:RZT4" ca="1" si="205">IFERROR(IF(AND(OFFSET(RXI3,0,-1,1,1)=DATE(YEAR(OFFSET(RXI3,0,-1,1,1)),12,31),
                              OFFSET(RXI3,0,-2,1,1)&lt;&gt;DATE(YEAR(OFFSET(RXI3,0,-1,1,1)),12,31)),
                         "+",""),"")</f>
        <v/>
      </c>
      <c r="RXJ4" s="408" t="str">
        <f t="shared" ca="1" si="205"/>
        <v/>
      </c>
      <c r="RXK4" s="408" t="str">
        <f t="shared" ca="1" si="205"/>
        <v/>
      </c>
      <c r="RXL4" s="408" t="str">
        <f t="shared" ca="1" si="205"/>
        <v/>
      </c>
      <c r="RXM4" s="408" t="str">
        <f t="shared" ca="1" si="205"/>
        <v/>
      </c>
      <c r="RXN4" s="408" t="str">
        <f t="shared" ca="1" si="205"/>
        <v/>
      </c>
      <c r="RXO4" s="408" t="str">
        <f t="shared" ca="1" si="205"/>
        <v/>
      </c>
      <c r="RXP4" s="408" t="str">
        <f t="shared" ca="1" si="205"/>
        <v/>
      </c>
      <c r="RXQ4" s="408" t="str">
        <f t="shared" ca="1" si="205"/>
        <v/>
      </c>
      <c r="RXR4" s="408" t="str">
        <f t="shared" ca="1" si="205"/>
        <v/>
      </c>
      <c r="RXS4" s="408" t="str">
        <f t="shared" ca="1" si="205"/>
        <v/>
      </c>
      <c r="RXT4" s="408" t="str">
        <f t="shared" ca="1" si="205"/>
        <v/>
      </c>
      <c r="RXU4" s="408" t="str">
        <f t="shared" ca="1" si="205"/>
        <v/>
      </c>
      <c r="RXV4" s="408" t="str">
        <f t="shared" ca="1" si="205"/>
        <v/>
      </c>
      <c r="RXW4" s="408" t="str">
        <f t="shared" ca="1" si="205"/>
        <v/>
      </c>
      <c r="RXX4" s="408" t="str">
        <f t="shared" ca="1" si="205"/>
        <v/>
      </c>
      <c r="RXY4" s="408" t="str">
        <f t="shared" ca="1" si="205"/>
        <v/>
      </c>
      <c r="RXZ4" s="408" t="str">
        <f t="shared" ca="1" si="205"/>
        <v/>
      </c>
      <c r="RYA4" s="408" t="str">
        <f t="shared" ca="1" si="205"/>
        <v/>
      </c>
      <c r="RYB4" s="408" t="str">
        <f t="shared" ca="1" si="205"/>
        <v/>
      </c>
      <c r="RYC4" s="408" t="str">
        <f t="shared" ca="1" si="205"/>
        <v/>
      </c>
      <c r="RYD4" s="408" t="str">
        <f t="shared" ca="1" si="205"/>
        <v/>
      </c>
      <c r="RYE4" s="408" t="str">
        <f t="shared" ca="1" si="205"/>
        <v/>
      </c>
      <c r="RYF4" s="408" t="str">
        <f t="shared" ca="1" si="205"/>
        <v/>
      </c>
      <c r="RYG4" s="408" t="str">
        <f t="shared" ca="1" si="205"/>
        <v/>
      </c>
      <c r="RYH4" s="408" t="str">
        <f t="shared" ca="1" si="205"/>
        <v/>
      </c>
      <c r="RYI4" s="408" t="str">
        <f t="shared" ca="1" si="205"/>
        <v/>
      </c>
      <c r="RYJ4" s="408" t="str">
        <f t="shared" ca="1" si="205"/>
        <v/>
      </c>
      <c r="RYK4" s="408" t="str">
        <f t="shared" ca="1" si="205"/>
        <v/>
      </c>
      <c r="RYL4" s="408" t="str">
        <f t="shared" ca="1" si="205"/>
        <v/>
      </c>
      <c r="RYM4" s="408" t="str">
        <f t="shared" ca="1" si="205"/>
        <v/>
      </c>
      <c r="RYN4" s="408" t="str">
        <f t="shared" ca="1" si="205"/>
        <v/>
      </c>
      <c r="RYO4" s="408" t="str">
        <f t="shared" ca="1" si="205"/>
        <v/>
      </c>
      <c r="RYP4" s="408" t="str">
        <f t="shared" ca="1" si="205"/>
        <v/>
      </c>
      <c r="RYQ4" s="408" t="str">
        <f t="shared" ca="1" si="205"/>
        <v/>
      </c>
      <c r="RYR4" s="408" t="str">
        <f t="shared" ca="1" si="205"/>
        <v/>
      </c>
      <c r="RYS4" s="408" t="str">
        <f t="shared" ca="1" si="205"/>
        <v/>
      </c>
      <c r="RYT4" s="408" t="str">
        <f t="shared" ca="1" si="205"/>
        <v/>
      </c>
      <c r="RYU4" s="408" t="str">
        <f t="shared" ca="1" si="205"/>
        <v/>
      </c>
      <c r="RYV4" s="408" t="str">
        <f t="shared" ca="1" si="205"/>
        <v/>
      </c>
      <c r="RYW4" s="408" t="str">
        <f t="shared" ca="1" si="205"/>
        <v/>
      </c>
      <c r="RYX4" s="408" t="str">
        <f t="shared" ca="1" si="205"/>
        <v/>
      </c>
      <c r="RYY4" s="408" t="str">
        <f t="shared" ca="1" si="205"/>
        <v/>
      </c>
      <c r="RYZ4" s="408" t="str">
        <f t="shared" ca="1" si="205"/>
        <v/>
      </c>
      <c r="RZA4" s="408" t="str">
        <f t="shared" ca="1" si="205"/>
        <v/>
      </c>
      <c r="RZB4" s="408" t="str">
        <f t="shared" ca="1" si="205"/>
        <v/>
      </c>
      <c r="RZC4" s="408" t="str">
        <f t="shared" ca="1" si="205"/>
        <v/>
      </c>
      <c r="RZD4" s="408" t="str">
        <f t="shared" ca="1" si="205"/>
        <v/>
      </c>
      <c r="RZE4" s="408" t="str">
        <f t="shared" ca="1" si="205"/>
        <v/>
      </c>
      <c r="RZF4" s="408" t="str">
        <f t="shared" ca="1" si="205"/>
        <v/>
      </c>
      <c r="RZG4" s="408" t="str">
        <f t="shared" ca="1" si="205"/>
        <v/>
      </c>
      <c r="RZH4" s="408" t="str">
        <f t="shared" ca="1" si="205"/>
        <v/>
      </c>
      <c r="RZI4" s="408" t="str">
        <f t="shared" ca="1" si="205"/>
        <v/>
      </c>
      <c r="RZJ4" s="408" t="str">
        <f t="shared" ca="1" si="205"/>
        <v/>
      </c>
      <c r="RZK4" s="408" t="str">
        <f t="shared" ca="1" si="205"/>
        <v/>
      </c>
      <c r="RZL4" s="408" t="str">
        <f t="shared" ca="1" si="205"/>
        <v/>
      </c>
      <c r="RZM4" s="408" t="str">
        <f t="shared" ca="1" si="205"/>
        <v/>
      </c>
      <c r="RZN4" s="408" t="str">
        <f t="shared" ca="1" si="205"/>
        <v/>
      </c>
      <c r="RZO4" s="408" t="str">
        <f t="shared" ca="1" si="205"/>
        <v/>
      </c>
      <c r="RZP4" s="408" t="str">
        <f t="shared" ca="1" si="205"/>
        <v/>
      </c>
      <c r="RZQ4" s="408" t="str">
        <f t="shared" ca="1" si="205"/>
        <v/>
      </c>
      <c r="RZR4" s="408" t="str">
        <f t="shared" ca="1" si="205"/>
        <v/>
      </c>
      <c r="RZS4" s="408" t="str">
        <f t="shared" ca="1" si="205"/>
        <v/>
      </c>
      <c r="RZT4" s="408" t="str">
        <f t="shared" ca="1" si="205"/>
        <v/>
      </c>
      <c r="RZU4" s="408" t="str">
        <f t="shared" ref="RZU4:SCF4" ca="1" si="206">IFERROR(IF(AND(OFFSET(RZU3,0,-1,1,1)=DATE(YEAR(OFFSET(RZU3,0,-1,1,1)),12,31),
                              OFFSET(RZU3,0,-2,1,1)&lt;&gt;DATE(YEAR(OFFSET(RZU3,0,-1,1,1)),12,31)),
                         "+",""),"")</f>
        <v/>
      </c>
      <c r="RZV4" s="408" t="str">
        <f t="shared" ca="1" si="206"/>
        <v/>
      </c>
      <c r="RZW4" s="408" t="str">
        <f t="shared" ca="1" si="206"/>
        <v/>
      </c>
      <c r="RZX4" s="408" t="str">
        <f t="shared" ca="1" si="206"/>
        <v/>
      </c>
      <c r="RZY4" s="408" t="str">
        <f t="shared" ca="1" si="206"/>
        <v/>
      </c>
      <c r="RZZ4" s="408" t="str">
        <f t="shared" ca="1" si="206"/>
        <v/>
      </c>
      <c r="SAA4" s="408" t="str">
        <f t="shared" ca="1" si="206"/>
        <v/>
      </c>
      <c r="SAB4" s="408" t="str">
        <f t="shared" ca="1" si="206"/>
        <v/>
      </c>
      <c r="SAC4" s="408" t="str">
        <f t="shared" ca="1" si="206"/>
        <v/>
      </c>
      <c r="SAD4" s="408" t="str">
        <f t="shared" ca="1" si="206"/>
        <v/>
      </c>
      <c r="SAE4" s="408" t="str">
        <f t="shared" ca="1" si="206"/>
        <v/>
      </c>
      <c r="SAF4" s="408" t="str">
        <f t="shared" ca="1" si="206"/>
        <v/>
      </c>
      <c r="SAG4" s="408" t="str">
        <f t="shared" ca="1" si="206"/>
        <v/>
      </c>
      <c r="SAH4" s="408" t="str">
        <f t="shared" ca="1" si="206"/>
        <v/>
      </c>
      <c r="SAI4" s="408" t="str">
        <f t="shared" ca="1" si="206"/>
        <v/>
      </c>
      <c r="SAJ4" s="408" t="str">
        <f t="shared" ca="1" si="206"/>
        <v/>
      </c>
      <c r="SAK4" s="408" t="str">
        <f t="shared" ca="1" si="206"/>
        <v/>
      </c>
      <c r="SAL4" s="408" t="str">
        <f t="shared" ca="1" si="206"/>
        <v/>
      </c>
      <c r="SAM4" s="408" t="str">
        <f t="shared" ca="1" si="206"/>
        <v/>
      </c>
      <c r="SAN4" s="408" t="str">
        <f t="shared" ca="1" si="206"/>
        <v/>
      </c>
      <c r="SAO4" s="408" t="str">
        <f t="shared" ca="1" si="206"/>
        <v/>
      </c>
      <c r="SAP4" s="408" t="str">
        <f t="shared" ca="1" si="206"/>
        <v/>
      </c>
      <c r="SAQ4" s="408" t="str">
        <f t="shared" ca="1" si="206"/>
        <v/>
      </c>
      <c r="SAR4" s="408" t="str">
        <f t="shared" ca="1" si="206"/>
        <v/>
      </c>
      <c r="SAS4" s="408" t="str">
        <f t="shared" ca="1" si="206"/>
        <v/>
      </c>
      <c r="SAT4" s="408" t="str">
        <f t="shared" ca="1" si="206"/>
        <v/>
      </c>
      <c r="SAU4" s="408" t="str">
        <f t="shared" ca="1" si="206"/>
        <v/>
      </c>
      <c r="SAV4" s="408" t="str">
        <f t="shared" ca="1" si="206"/>
        <v/>
      </c>
      <c r="SAW4" s="408" t="str">
        <f t="shared" ca="1" si="206"/>
        <v/>
      </c>
      <c r="SAX4" s="408" t="str">
        <f t="shared" ca="1" si="206"/>
        <v/>
      </c>
      <c r="SAY4" s="408" t="str">
        <f t="shared" ca="1" si="206"/>
        <v/>
      </c>
      <c r="SAZ4" s="408" t="str">
        <f t="shared" ca="1" si="206"/>
        <v/>
      </c>
      <c r="SBA4" s="408" t="str">
        <f t="shared" ca="1" si="206"/>
        <v/>
      </c>
      <c r="SBB4" s="408" t="str">
        <f t="shared" ca="1" si="206"/>
        <v/>
      </c>
      <c r="SBC4" s="408" t="str">
        <f t="shared" ca="1" si="206"/>
        <v/>
      </c>
      <c r="SBD4" s="408" t="str">
        <f t="shared" ca="1" si="206"/>
        <v/>
      </c>
      <c r="SBE4" s="408" t="str">
        <f t="shared" ca="1" si="206"/>
        <v/>
      </c>
      <c r="SBF4" s="408" t="str">
        <f t="shared" ca="1" si="206"/>
        <v/>
      </c>
      <c r="SBG4" s="408" t="str">
        <f t="shared" ca="1" si="206"/>
        <v/>
      </c>
      <c r="SBH4" s="408" t="str">
        <f t="shared" ca="1" si="206"/>
        <v/>
      </c>
      <c r="SBI4" s="408" t="str">
        <f t="shared" ca="1" si="206"/>
        <v/>
      </c>
      <c r="SBJ4" s="408" t="str">
        <f t="shared" ca="1" si="206"/>
        <v/>
      </c>
      <c r="SBK4" s="408" t="str">
        <f t="shared" ca="1" si="206"/>
        <v/>
      </c>
      <c r="SBL4" s="408" t="str">
        <f t="shared" ca="1" si="206"/>
        <v/>
      </c>
      <c r="SBM4" s="408" t="str">
        <f t="shared" ca="1" si="206"/>
        <v/>
      </c>
      <c r="SBN4" s="408" t="str">
        <f t="shared" ca="1" si="206"/>
        <v/>
      </c>
      <c r="SBO4" s="408" t="str">
        <f t="shared" ca="1" si="206"/>
        <v/>
      </c>
      <c r="SBP4" s="408" t="str">
        <f t="shared" ca="1" si="206"/>
        <v/>
      </c>
      <c r="SBQ4" s="408" t="str">
        <f t="shared" ca="1" si="206"/>
        <v/>
      </c>
      <c r="SBR4" s="408" t="str">
        <f t="shared" ca="1" si="206"/>
        <v/>
      </c>
      <c r="SBS4" s="408" t="str">
        <f t="shared" ca="1" si="206"/>
        <v/>
      </c>
      <c r="SBT4" s="408" t="str">
        <f t="shared" ca="1" si="206"/>
        <v/>
      </c>
      <c r="SBU4" s="408" t="str">
        <f t="shared" ca="1" si="206"/>
        <v/>
      </c>
      <c r="SBV4" s="408" t="str">
        <f t="shared" ca="1" si="206"/>
        <v/>
      </c>
      <c r="SBW4" s="408" t="str">
        <f t="shared" ca="1" si="206"/>
        <v/>
      </c>
      <c r="SBX4" s="408" t="str">
        <f t="shared" ca="1" si="206"/>
        <v/>
      </c>
      <c r="SBY4" s="408" t="str">
        <f t="shared" ca="1" si="206"/>
        <v/>
      </c>
      <c r="SBZ4" s="408" t="str">
        <f t="shared" ca="1" si="206"/>
        <v/>
      </c>
      <c r="SCA4" s="408" t="str">
        <f t="shared" ca="1" si="206"/>
        <v/>
      </c>
      <c r="SCB4" s="408" t="str">
        <f t="shared" ca="1" si="206"/>
        <v/>
      </c>
      <c r="SCC4" s="408" t="str">
        <f t="shared" ca="1" si="206"/>
        <v/>
      </c>
      <c r="SCD4" s="408" t="str">
        <f t="shared" ca="1" si="206"/>
        <v/>
      </c>
      <c r="SCE4" s="408" t="str">
        <f t="shared" ca="1" si="206"/>
        <v/>
      </c>
      <c r="SCF4" s="408" t="str">
        <f t="shared" ca="1" si="206"/>
        <v/>
      </c>
      <c r="SCG4" s="408" t="str">
        <f t="shared" ref="SCG4:SER4" ca="1" si="207">IFERROR(IF(AND(OFFSET(SCG3,0,-1,1,1)=DATE(YEAR(OFFSET(SCG3,0,-1,1,1)),12,31),
                              OFFSET(SCG3,0,-2,1,1)&lt;&gt;DATE(YEAR(OFFSET(SCG3,0,-1,1,1)),12,31)),
                         "+",""),"")</f>
        <v/>
      </c>
      <c r="SCH4" s="408" t="str">
        <f t="shared" ca="1" si="207"/>
        <v/>
      </c>
      <c r="SCI4" s="408" t="str">
        <f t="shared" ca="1" si="207"/>
        <v/>
      </c>
      <c r="SCJ4" s="408" t="str">
        <f t="shared" ca="1" si="207"/>
        <v/>
      </c>
      <c r="SCK4" s="408" t="str">
        <f t="shared" ca="1" si="207"/>
        <v/>
      </c>
      <c r="SCL4" s="408" t="str">
        <f t="shared" ca="1" si="207"/>
        <v/>
      </c>
      <c r="SCM4" s="408" t="str">
        <f t="shared" ca="1" si="207"/>
        <v/>
      </c>
      <c r="SCN4" s="408" t="str">
        <f t="shared" ca="1" si="207"/>
        <v/>
      </c>
      <c r="SCO4" s="408" t="str">
        <f t="shared" ca="1" si="207"/>
        <v/>
      </c>
      <c r="SCP4" s="408" t="str">
        <f t="shared" ca="1" si="207"/>
        <v/>
      </c>
      <c r="SCQ4" s="408" t="str">
        <f t="shared" ca="1" si="207"/>
        <v/>
      </c>
      <c r="SCR4" s="408" t="str">
        <f t="shared" ca="1" si="207"/>
        <v/>
      </c>
      <c r="SCS4" s="408" t="str">
        <f t="shared" ca="1" si="207"/>
        <v/>
      </c>
      <c r="SCT4" s="408" t="str">
        <f t="shared" ca="1" si="207"/>
        <v/>
      </c>
      <c r="SCU4" s="408" t="str">
        <f t="shared" ca="1" si="207"/>
        <v/>
      </c>
      <c r="SCV4" s="408" t="str">
        <f t="shared" ca="1" si="207"/>
        <v/>
      </c>
      <c r="SCW4" s="408" t="str">
        <f t="shared" ca="1" si="207"/>
        <v/>
      </c>
      <c r="SCX4" s="408" t="str">
        <f t="shared" ca="1" si="207"/>
        <v/>
      </c>
      <c r="SCY4" s="408" t="str">
        <f t="shared" ca="1" si="207"/>
        <v/>
      </c>
      <c r="SCZ4" s="408" t="str">
        <f t="shared" ca="1" si="207"/>
        <v/>
      </c>
      <c r="SDA4" s="408" t="str">
        <f t="shared" ca="1" si="207"/>
        <v/>
      </c>
      <c r="SDB4" s="408" t="str">
        <f t="shared" ca="1" si="207"/>
        <v/>
      </c>
      <c r="SDC4" s="408" t="str">
        <f t="shared" ca="1" si="207"/>
        <v/>
      </c>
      <c r="SDD4" s="408" t="str">
        <f t="shared" ca="1" si="207"/>
        <v/>
      </c>
      <c r="SDE4" s="408" t="str">
        <f t="shared" ca="1" si="207"/>
        <v/>
      </c>
      <c r="SDF4" s="408" t="str">
        <f t="shared" ca="1" si="207"/>
        <v/>
      </c>
      <c r="SDG4" s="408" t="str">
        <f t="shared" ca="1" si="207"/>
        <v/>
      </c>
      <c r="SDH4" s="408" t="str">
        <f t="shared" ca="1" si="207"/>
        <v/>
      </c>
      <c r="SDI4" s="408" t="str">
        <f t="shared" ca="1" si="207"/>
        <v/>
      </c>
      <c r="SDJ4" s="408" t="str">
        <f t="shared" ca="1" si="207"/>
        <v/>
      </c>
      <c r="SDK4" s="408" t="str">
        <f t="shared" ca="1" si="207"/>
        <v/>
      </c>
      <c r="SDL4" s="408" t="str">
        <f t="shared" ca="1" si="207"/>
        <v/>
      </c>
      <c r="SDM4" s="408" t="str">
        <f t="shared" ca="1" si="207"/>
        <v/>
      </c>
      <c r="SDN4" s="408" t="str">
        <f t="shared" ca="1" si="207"/>
        <v/>
      </c>
      <c r="SDO4" s="408" t="str">
        <f t="shared" ca="1" si="207"/>
        <v/>
      </c>
      <c r="SDP4" s="408" t="str">
        <f t="shared" ca="1" si="207"/>
        <v/>
      </c>
      <c r="SDQ4" s="408" t="str">
        <f t="shared" ca="1" si="207"/>
        <v/>
      </c>
      <c r="SDR4" s="408" t="str">
        <f t="shared" ca="1" si="207"/>
        <v/>
      </c>
      <c r="SDS4" s="408" t="str">
        <f t="shared" ca="1" si="207"/>
        <v/>
      </c>
      <c r="SDT4" s="408" t="str">
        <f t="shared" ca="1" si="207"/>
        <v/>
      </c>
      <c r="SDU4" s="408" t="str">
        <f t="shared" ca="1" si="207"/>
        <v/>
      </c>
      <c r="SDV4" s="408" t="str">
        <f t="shared" ca="1" si="207"/>
        <v/>
      </c>
      <c r="SDW4" s="408" t="str">
        <f t="shared" ca="1" si="207"/>
        <v/>
      </c>
      <c r="SDX4" s="408" t="str">
        <f t="shared" ca="1" si="207"/>
        <v/>
      </c>
      <c r="SDY4" s="408" t="str">
        <f t="shared" ca="1" si="207"/>
        <v/>
      </c>
      <c r="SDZ4" s="408" t="str">
        <f t="shared" ca="1" si="207"/>
        <v/>
      </c>
      <c r="SEA4" s="408" t="str">
        <f t="shared" ca="1" si="207"/>
        <v/>
      </c>
      <c r="SEB4" s="408" t="str">
        <f t="shared" ca="1" si="207"/>
        <v/>
      </c>
      <c r="SEC4" s="408" t="str">
        <f t="shared" ca="1" si="207"/>
        <v/>
      </c>
      <c r="SED4" s="408" t="str">
        <f t="shared" ca="1" si="207"/>
        <v/>
      </c>
      <c r="SEE4" s="408" t="str">
        <f t="shared" ca="1" si="207"/>
        <v/>
      </c>
      <c r="SEF4" s="408" t="str">
        <f t="shared" ca="1" si="207"/>
        <v/>
      </c>
      <c r="SEG4" s="408" t="str">
        <f t="shared" ca="1" si="207"/>
        <v/>
      </c>
      <c r="SEH4" s="408" t="str">
        <f t="shared" ca="1" si="207"/>
        <v/>
      </c>
      <c r="SEI4" s="408" t="str">
        <f t="shared" ca="1" si="207"/>
        <v/>
      </c>
      <c r="SEJ4" s="408" t="str">
        <f t="shared" ca="1" si="207"/>
        <v/>
      </c>
      <c r="SEK4" s="408" t="str">
        <f t="shared" ca="1" si="207"/>
        <v/>
      </c>
      <c r="SEL4" s="408" t="str">
        <f t="shared" ca="1" si="207"/>
        <v/>
      </c>
      <c r="SEM4" s="408" t="str">
        <f t="shared" ca="1" si="207"/>
        <v/>
      </c>
      <c r="SEN4" s="408" t="str">
        <f t="shared" ca="1" si="207"/>
        <v/>
      </c>
      <c r="SEO4" s="408" t="str">
        <f t="shared" ca="1" si="207"/>
        <v/>
      </c>
      <c r="SEP4" s="408" t="str">
        <f t="shared" ca="1" si="207"/>
        <v/>
      </c>
      <c r="SEQ4" s="408" t="str">
        <f t="shared" ca="1" si="207"/>
        <v/>
      </c>
      <c r="SER4" s="408" t="str">
        <f t="shared" ca="1" si="207"/>
        <v/>
      </c>
      <c r="SES4" s="408" t="str">
        <f t="shared" ref="SES4:SHD4" ca="1" si="208">IFERROR(IF(AND(OFFSET(SES3,0,-1,1,1)=DATE(YEAR(OFFSET(SES3,0,-1,1,1)),12,31),
                              OFFSET(SES3,0,-2,1,1)&lt;&gt;DATE(YEAR(OFFSET(SES3,0,-1,1,1)),12,31)),
                         "+",""),"")</f>
        <v/>
      </c>
      <c r="SET4" s="408" t="str">
        <f t="shared" ca="1" si="208"/>
        <v/>
      </c>
      <c r="SEU4" s="408" t="str">
        <f t="shared" ca="1" si="208"/>
        <v/>
      </c>
      <c r="SEV4" s="408" t="str">
        <f t="shared" ca="1" si="208"/>
        <v/>
      </c>
      <c r="SEW4" s="408" t="str">
        <f t="shared" ca="1" si="208"/>
        <v/>
      </c>
      <c r="SEX4" s="408" t="str">
        <f t="shared" ca="1" si="208"/>
        <v/>
      </c>
      <c r="SEY4" s="408" t="str">
        <f t="shared" ca="1" si="208"/>
        <v/>
      </c>
      <c r="SEZ4" s="408" t="str">
        <f t="shared" ca="1" si="208"/>
        <v/>
      </c>
      <c r="SFA4" s="408" t="str">
        <f t="shared" ca="1" si="208"/>
        <v/>
      </c>
      <c r="SFB4" s="408" t="str">
        <f t="shared" ca="1" si="208"/>
        <v/>
      </c>
      <c r="SFC4" s="408" t="str">
        <f t="shared" ca="1" si="208"/>
        <v/>
      </c>
      <c r="SFD4" s="408" t="str">
        <f t="shared" ca="1" si="208"/>
        <v/>
      </c>
      <c r="SFE4" s="408" t="str">
        <f t="shared" ca="1" si="208"/>
        <v/>
      </c>
      <c r="SFF4" s="408" t="str">
        <f t="shared" ca="1" si="208"/>
        <v/>
      </c>
      <c r="SFG4" s="408" t="str">
        <f t="shared" ca="1" si="208"/>
        <v/>
      </c>
      <c r="SFH4" s="408" t="str">
        <f t="shared" ca="1" si="208"/>
        <v/>
      </c>
      <c r="SFI4" s="408" t="str">
        <f t="shared" ca="1" si="208"/>
        <v/>
      </c>
      <c r="SFJ4" s="408" t="str">
        <f t="shared" ca="1" si="208"/>
        <v/>
      </c>
      <c r="SFK4" s="408" t="str">
        <f t="shared" ca="1" si="208"/>
        <v/>
      </c>
      <c r="SFL4" s="408" t="str">
        <f t="shared" ca="1" si="208"/>
        <v/>
      </c>
      <c r="SFM4" s="408" t="str">
        <f t="shared" ca="1" si="208"/>
        <v/>
      </c>
      <c r="SFN4" s="408" t="str">
        <f t="shared" ca="1" si="208"/>
        <v/>
      </c>
      <c r="SFO4" s="408" t="str">
        <f t="shared" ca="1" si="208"/>
        <v/>
      </c>
      <c r="SFP4" s="408" t="str">
        <f t="shared" ca="1" si="208"/>
        <v/>
      </c>
      <c r="SFQ4" s="408" t="str">
        <f t="shared" ca="1" si="208"/>
        <v/>
      </c>
      <c r="SFR4" s="408" t="str">
        <f t="shared" ca="1" si="208"/>
        <v/>
      </c>
      <c r="SFS4" s="408" t="str">
        <f t="shared" ca="1" si="208"/>
        <v/>
      </c>
      <c r="SFT4" s="408" t="str">
        <f t="shared" ca="1" si="208"/>
        <v/>
      </c>
      <c r="SFU4" s="408" t="str">
        <f t="shared" ca="1" si="208"/>
        <v/>
      </c>
      <c r="SFV4" s="408" t="str">
        <f t="shared" ca="1" si="208"/>
        <v/>
      </c>
      <c r="SFW4" s="408" t="str">
        <f t="shared" ca="1" si="208"/>
        <v/>
      </c>
      <c r="SFX4" s="408" t="str">
        <f t="shared" ca="1" si="208"/>
        <v/>
      </c>
      <c r="SFY4" s="408" t="str">
        <f t="shared" ca="1" si="208"/>
        <v/>
      </c>
      <c r="SFZ4" s="408" t="str">
        <f t="shared" ca="1" si="208"/>
        <v/>
      </c>
      <c r="SGA4" s="408" t="str">
        <f t="shared" ca="1" si="208"/>
        <v/>
      </c>
      <c r="SGB4" s="408" t="str">
        <f t="shared" ca="1" si="208"/>
        <v/>
      </c>
      <c r="SGC4" s="408" t="str">
        <f t="shared" ca="1" si="208"/>
        <v/>
      </c>
      <c r="SGD4" s="408" t="str">
        <f t="shared" ca="1" si="208"/>
        <v/>
      </c>
      <c r="SGE4" s="408" t="str">
        <f t="shared" ca="1" si="208"/>
        <v/>
      </c>
      <c r="SGF4" s="408" t="str">
        <f t="shared" ca="1" si="208"/>
        <v/>
      </c>
      <c r="SGG4" s="408" t="str">
        <f t="shared" ca="1" si="208"/>
        <v/>
      </c>
      <c r="SGH4" s="408" t="str">
        <f t="shared" ca="1" si="208"/>
        <v/>
      </c>
      <c r="SGI4" s="408" t="str">
        <f t="shared" ca="1" si="208"/>
        <v/>
      </c>
      <c r="SGJ4" s="408" t="str">
        <f t="shared" ca="1" si="208"/>
        <v/>
      </c>
      <c r="SGK4" s="408" t="str">
        <f t="shared" ca="1" si="208"/>
        <v/>
      </c>
      <c r="SGL4" s="408" t="str">
        <f t="shared" ca="1" si="208"/>
        <v/>
      </c>
      <c r="SGM4" s="408" t="str">
        <f t="shared" ca="1" si="208"/>
        <v/>
      </c>
      <c r="SGN4" s="408" t="str">
        <f t="shared" ca="1" si="208"/>
        <v/>
      </c>
      <c r="SGO4" s="408" t="str">
        <f t="shared" ca="1" si="208"/>
        <v/>
      </c>
      <c r="SGP4" s="408" t="str">
        <f t="shared" ca="1" si="208"/>
        <v/>
      </c>
      <c r="SGQ4" s="408" t="str">
        <f t="shared" ca="1" si="208"/>
        <v/>
      </c>
      <c r="SGR4" s="408" t="str">
        <f t="shared" ca="1" si="208"/>
        <v/>
      </c>
      <c r="SGS4" s="408" t="str">
        <f t="shared" ca="1" si="208"/>
        <v/>
      </c>
      <c r="SGT4" s="408" t="str">
        <f t="shared" ca="1" si="208"/>
        <v/>
      </c>
      <c r="SGU4" s="408" t="str">
        <f t="shared" ca="1" si="208"/>
        <v/>
      </c>
      <c r="SGV4" s="408" t="str">
        <f t="shared" ca="1" si="208"/>
        <v/>
      </c>
      <c r="SGW4" s="408" t="str">
        <f t="shared" ca="1" si="208"/>
        <v/>
      </c>
      <c r="SGX4" s="408" t="str">
        <f t="shared" ca="1" si="208"/>
        <v/>
      </c>
      <c r="SGY4" s="408" t="str">
        <f t="shared" ca="1" si="208"/>
        <v/>
      </c>
      <c r="SGZ4" s="408" t="str">
        <f t="shared" ca="1" si="208"/>
        <v/>
      </c>
      <c r="SHA4" s="408" t="str">
        <f t="shared" ca="1" si="208"/>
        <v/>
      </c>
      <c r="SHB4" s="408" t="str">
        <f t="shared" ca="1" si="208"/>
        <v/>
      </c>
      <c r="SHC4" s="408" t="str">
        <f t="shared" ca="1" si="208"/>
        <v/>
      </c>
      <c r="SHD4" s="408" t="str">
        <f t="shared" ca="1" si="208"/>
        <v/>
      </c>
      <c r="SHE4" s="408" t="str">
        <f t="shared" ref="SHE4:SJP4" ca="1" si="209">IFERROR(IF(AND(OFFSET(SHE3,0,-1,1,1)=DATE(YEAR(OFFSET(SHE3,0,-1,1,1)),12,31),
                              OFFSET(SHE3,0,-2,1,1)&lt;&gt;DATE(YEAR(OFFSET(SHE3,0,-1,1,1)),12,31)),
                         "+",""),"")</f>
        <v/>
      </c>
      <c r="SHF4" s="408" t="str">
        <f t="shared" ca="1" si="209"/>
        <v/>
      </c>
      <c r="SHG4" s="408" t="str">
        <f t="shared" ca="1" si="209"/>
        <v/>
      </c>
      <c r="SHH4" s="408" t="str">
        <f t="shared" ca="1" si="209"/>
        <v/>
      </c>
      <c r="SHI4" s="408" t="str">
        <f t="shared" ca="1" si="209"/>
        <v/>
      </c>
      <c r="SHJ4" s="408" t="str">
        <f t="shared" ca="1" si="209"/>
        <v/>
      </c>
      <c r="SHK4" s="408" t="str">
        <f t="shared" ca="1" si="209"/>
        <v/>
      </c>
      <c r="SHL4" s="408" t="str">
        <f t="shared" ca="1" si="209"/>
        <v/>
      </c>
      <c r="SHM4" s="408" t="str">
        <f t="shared" ca="1" si="209"/>
        <v/>
      </c>
      <c r="SHN4" s="408" t="str">
        <f t="shared" ca="1" si="209"/>
        <v/>
      </c>
      <c r="SHO4" s="408" t="str">
        <f t="shared" ca="1" si="209"/>
        <v/>
      </c>
      <c r="SHP4" s="408" t="str">
        <f t="shared" ca="1" si="209"/>
        <v/>
      </c>
      <c r="SHQ4" s="408" t="str">
        <f t="shared" ca="1" si="209"/>
        <v/>
      </c>
      <c r="SHR4" s="408" t="str">
        <f t="shared" ca="1" si="209"/>
        <v/>
      </c>
      <c r="SHS4" s="408" t="str">
        <f t="shared" ca="1" si="209"/>
        <v/>
      </c>
      <c r="SHT4" s="408" t="str">
        <f t="shared" ca="1" si="209"/>
        <v/>
      </c>
      <c r="SHU4" s="408" t="str">
        <f t="shared" ca="1" si="209"/>
        <v/>
      </c>
      <c r="SHV4" s="408" t="str">
        <f t="shared" ca="1" si="209"/>
        <v/>
      </c>
      <c r="SHW4" s="408" t="str">
        <f t="shared" ca="1" si="209"/>
        <v/>
      </c>
      <c r="SHX4" s="408" t="str">
        <f t="shared" ca="1" si="209"/>
        <v/>
      </c>
      <c r="SHY4" s="408" t="str">
        <f t="shared" ca="1" si="209"/>
        <v/>
      </c>
      <c r="SHZ4" s="408" t="str">
        <f t="shared" ca="1" si="209"/>
        <v/>
      </c>
      <c r="SIA4" s="408" t="str">
        <f t="shared" ca="1" si="209"/>
        <v/>
      </c>
      <c r="SIB4" s="408" t="str">
        <f t="shared" ca="1" si="209"/>
        <v/>
      </c>
      <c r="SIC4" s="408" t="str">
        <f t="shared" ca="1" si="209"/>
        <v/>
      </c>
      <c r="SID4" s="408" t="str">
        <f t="shared" ca="1" si="209"/>
        <v/>
      </c>
      <c r="SIE4" s="408" t="str">
        <f t="shared" ca="1" si="209"/>
        <v/>
      </c>
      <c r="SIF4" s="408" t="str">
        <f t="shared" ca="1" si="209"/>
        <v/>
      </c>
      <c r="SIG4" s="408" t="str">
        <f t="shared" ca="1" si="209"/>
        <v/>
      </c>
      <c r="SIH4" s="408" t="str">
        <f t="shared" ca="1" si="209"/>
        <v/>
      </c>
      <c r="SII4" s="408" t="str">
        <f t="shared" ca="1" si="209"/>
        <v/>
      </c>
      <c r="SIJ4" s="408" t="str">
        <f t="shared" ca="1" si="209"/>
        <v/>
      </c>
      <c r="SIK4" s="408" t="str">
        <f t="shared" ca="1" si="209"/>
        <v/>
      </c>
      <c r="SIL4" s="408" t="str">
        <f t="shared" ca="1" si="209"/>
        <v/>
      </c>
      <c r="SIM4" s="408" t="str">
        <f t="shared" ca="1" si="209"/>
        <v/>
      </c>
      <c r="SIN4" s="408" t="str">
        <f t="shared" ca="1" si="209"/>
        <v/>
      </c>
      <c r="SIO4" s="408" t="str">
        <f t="shared" ca="1" si="209"/>
        <v/>
      </c>
      <c r="SIP4" s="408" t="str">
        <f t="shared" ca="1" si="209"/>
        <v/>
      </c>
      <c r="SIQ4" s="408" t="str">
        <f t="shared" ca="1" si="209"/>
        <v/>
      </c>
      <c r="SIR4" s="408" t="str">
        <f t="shared" ca="1" si="209"/>
        <v/>
      </c>
      <c r="SIS4" s="408" t="str">
        <f t="shared" ca="1" si="209"/>
        <v/>
      </c>
      <c r="SIT4" s="408" t="str">
        <f t="shared" ca="1" si="209"/>
        <v/>
      </c>
      <c r="SIU4" s="408" t="str">
        <f t="shared" ca="1" si="209"/>
        <v/>
      </c>
      <c r="SIV4" s="408" t="str">
        <f t="shared" ca="1" si="209"/>
        <v/>
      </c>
      <c r="SIW4" s="408" t="str">
        <f t="shared" ca="1" si="209"/>
        <v/>
      </c>
      <c r="SIX4" s="408" t="str">
        <f t="shared" ca="1" si="209"/>
        <v/>
      </c>
      <c r="SIY4" s="408" t="str">
        <f t="shared" ca="1" si="209"/>
        <v/>
      </c>
      <c r="SIZ4" s="408" t="str">
        <f t="shared" ca="1" si="209"/>
        <v/>
      </c>
      <c r="SJA4" s="408" t="str">
        <f t="shared" ca="1" si="209"/>
        <v/>
      </c>
      <c r="SJB4" s="408" t="str">
        <f t="shared" ca="1" si="209"/>
        <v/>
      </c>
      <c r="SJC4" s="408" t="str">
        <f t="shared" ca="1" si="209"/>
        <v/>
      </c>
      <c r="SJD4" s="408" t="str">
        <f t="shared" ca="1" si="209"/>
        <v/>
      </c>
      <c r="SJE4" s="408" t="str">
        <f t="shared" ca="1" si="209"/>
        <v/>
      </c>
      <c r="SJF4" s="408" t="str">
        <f t="shared" ca="1" si="209"/>
        <v/>
      </c>
      <c r="SJG4" s="408" t="str">
        <f t="shared" ca="1" si="209"/>
        <v/>
      </c>
      <c r="SJH4" s="408" t="str">
        <f t="shared" ca="1" si="209"/>
        <v/>
      </c>
      <c r="SJI4" s="408" t="str">
        <f t="shared" ca="1" si="209"/>
        <v/>
      </c>
      <c r="SJJ4" s="408" t="str">
        <f t="shared" ca="1" si="209"/>
        <v/>
      </c>
      <c r="SJK4" s="408" t="str">
        <f t="shared" ca="1" si="209"/>
        <v/>
      </c>
      <c r="SJL4" s="408" t="str">
        <f t="shared" ca="1" si="209"/>
        <v/>
      </c>
      <c r="SJM4" s="408" t="str">
        <f t="shared" ca="1" si="209"/>
        <v/>
      </c>
      <c r="SJN4" s="408" t="str">
        <f t="shared" ca="1" si="209"/>
        <v/>
      </c>
      <c r="SJO4" s="408" t="str">
        <f t="shared" ca="1" si="209"/>
        <v/>
      </c>
      <c r="SJP4" s="408" t="str">
        <f t="shared" ca="1" si="209"/>
        <v/>
      </c>
      <c r="SJQ4" s="408" t="str">
        <f t="shared" ref="SJQ4:SMB4" ca="1" si="210">IFERROR(IF(AND(OFFSET(SJQ3,0,-1,1,1)=DATE(YEAR(OFFSET(SJQ3,0,-1,1,1)),12,31),
                              OFFSET(SJQ3,0,-2,1,1)&lt;&gt;DATE(YEAR(OFFSET(SJQ3,0,-1,1,1)),12,31)),
                         "+",""),"")</f>
        <v/>
      </c>
      <c r="SJR4" s="408" t="str">
        <f t="shared" ca="1" si="210"/>
        <v/>
      </c>
      <c r="SJS4" s="408" t="str">
        <f t="shared" ca="1" si="210"/>
        <v/>
      </c>
      <c r="SJT4" s="408" t="str">
        <f t="shared" ca="1" si="210"/>
        <v/>
      </c>
      <c r="SJU4" s="408" t="str">
        <f t="shared" ca="1" si="210"/>
        <v/>
      </c>
      <c r="SJV4" s="408" t="str">
        <f t="shared" ca="1" si="210"/>
        <v/>
      </c>
      <c r="SJW4" s="408" t="str">
        <f t="shared" ca="1" si="210"/>
        <v/>
      </c>
      <c r="SJX4" s="408" t="str">
        <f t="shared" ca="1" si="210"/>
        <v/>
      </c>
      <c r="SJY4" s="408" t="str">
        <f t="shared" ca="1" si="210"/>
        <v/>
      </c>
      <c r="SJZ4" s="408" t="str">
        <f t="shared" ca="1" si="210"/>
        <v/>
      </c>
      <c r="SKA4" s="408" t="str">
        <f t="shared" ca="1" si="210"/>
        <v/>
      </c>
      <c r="SKB4" s="408" t="str">
        <f t="shared" ca="1" si="210"/>
        <v/>
      </c>
      <c r="SKC4" s="408" t="str">
        <f t="shared" ca="1" si="210"/>
        <v/>
      </c>
      <c r="SKD4" s="408" t="str">
        <f t="shared" ca="1" si="210"/>
        <v/>
      </c>
      <c r="SKE4" s="408" t="str">
        <f t="shared" ca="1" si="210"/>
        <v/>
      </c>
      <c r="SKF4" s="408" t="str">
        <f t="shared" ca="1" si="210"/>
        <v/>
      </c>
      <c r="SKG4" s="408" t="str">
        <f t="shared" ca="1" si="210"/>
        <v/>
      </c>
      <c r="SKH4" s="408" t="str">
        <f t="shared" ca="1" si="210"/>
        <v/>
      </c>
      <c r="SKI4" s="408" t="str">
        <f t="shared" ca="1" si="210"/>
        <v/>
      </c>
      <c r="SKJ4" s="408" t="str">
        <f t="shared" ca="1" si="210"/>
        <v/>
      </c>
      <c r="SKK4" s="408" t="str">
        <f t="shared" ca="1" si="210"/>
        <v/>
      </c>
      <c r="SKL4" s="408" t="str">
        <f t="shared" ca="1" si="210"/>
        <v/>
      </c>
      <c r="SKM4" s="408" t="str">
        <f t="shared" ca="1" si="210"/>
        <v/>
      </c>
      <c r="SKN4" s="408" t="str">
        <f t="shared" ca="1" si="210"/>
        <v/>
      </c>
      <c r="SKO4" s="408" t="str">
        <f t="shared" ca="1" si="210"/>
        <v/>
      </c>
      <c r="SKP4" s="408" t="str">
        <f t="shared" ca="1" si="210"/>
        <v/>
      </c>
      <c r="SKQ4" s="408" t="str">
        <f t="shared" ca="1" si="210"/>
        <v/>
      </c>
      <c r="SKR4" s="408" t="str">
        <f t="shared" ca="1" si="210"/>
        <v/>
      </c>
      <c r="SKS4" s="408" t="str">
        <f t="shared" ca="1" si="210"/>
        <v/>
      </c>
      <c r="SKT4" s="408" t="str">
        <f t="shared" ca="1" si="210"/>
        <v/>
      </c>
      <c r="SKU4" s="408" t="str">
        <f t="shared" ca="1" si="210"/>
        <v/>
      </c>
      <c r="SKV4" s="408" t="str">
        <f t="shared" ca="1" si="210"/>
        <v/>
      </c>
      <c r="SKW4" s="408" t="str">
        <f t="shared" ca="1" si="210"/>
        <v/>
      </c>
      <c r="SKX4" s="408" t="str">
        <f t="shared" ca="1" si="210"/>
        <v/>
      </c>
      <c r="SKY4" s="408" t="str">
        <f t="shared" ca="1" si="210"/>
        <v/>
      </c>
      <c r="SKZ4" s="408" t="str">
        <f t="shared" ca="1" si="210"/>
        <v/>
      </c>
      <c r="SLA4" s="408" t="str">
        <f t="shared" ca="1" si="210"/>
        <v/>
      </c>
      <c r="SLB4" s="408" t="str">
        <f t="shared" ca="1" si="210"/>
        <v/>
      </c>
      <c r="SLC4" s="408" t="str">
        <f t="shared" ca="1" si="210"/>
        <v/>
      </c>
      <c r="SLD4" s="408" t="str">
        <f t="shared" ca="1" si="210"/>
        <v/>
      </c>
      <c r="SLE4" s="408" t="str">
        <f t="shared" ca="1" si="210"/>
        <v/>
      </c>
      <c r="SLF4" s="408" t="str">
        <f t="shared" ca="1" si="210"/>
        <v/>
      </c>
      <c r="SLG4" s="408" t="str">
        <f t="shared" ca="1" si="210"/>
        <v/>
      </c>
      <c r="SLH4" s="408" t="str">
        <f t="shared" ca="1" si="210"/>
        <v/>
      </c>
      <c r="SLI4" s="408" t="str">
        <f t="shared" ca="1" si="210"/>
        <v/>
      </c>
      <c r="SLJ4" s="408" t="str">
        <f t="shared" ca="1" si="210"/>
        <v/>
      </c>
      <c r="SLK4" s="408" t="str">
        <f t="shared" ca="1" si="210"/>
        <v/>
      </c>
      <c r="SLL4" s="408" t="str">
        <f t="shared" ca="1" si="210"/>
        <v/>
      </c>
      <c r="SLM4" s="408" t="str">
        <f t="shared" ca="1" si="210"/>
        <v/>
      </c>
      <c r="SLN4" s="408" t="str">
        <f t="shared" ca="1" si="210"/>
        <v/>
      </c>
      <c r="SLO4" s="408" t="str">
        <f t="shared" ca="1" si="210"/>
        <v/>
      </c>
      <c r="SLP4" s="408" t="str">
        <f t="shared" ca="1" si="210"/>
        <v/>
      </c>
      <c r="SLQ4" s="408" t="str">
        <f t="shared" ca="1" si="210"/>
        <v/>
      </c>
      <c r="SLR4" s="408" t="str">
        <f t="shared" ca="1" si="210"/>
        <v/>
      </c>
      <c r="SLS4" s="408" t="str">
        <f t="shared" ca="1" si="210"/>
        <v/>
      </c>
      <c r="SLT4" s="408" t="str">
        <f t="shared" ca="1" si="210"/>
        <v/>
      </c>
      <c r="SLU4" s="408" t="str">
        <f t="shared" ca="1" si="210"/>
        <v/>
      </c>
      <c r="SLV4" s="408" t="str">
        <f t="shared" ca="1" si="210"/>
        <v/>
      </c>
      <c r="SLW4" s="408" t="str">
        <f t="shared" ca="1" si="210"/>
        <v/>
      </c>
      <c r="SLX4" s="408" t="str">
        <f t="shared" ca="1" si="210"/>
        <v/>
      </c>
      <c r="SLY4" s="408" t="str">
        <f t="shared" ca="1" si="210"/>
        <v/>
      </c>
      <c r="SLZ4" s="408" t="str">
        <f t="shared" ca="1" si="210"/>
        <v/>
      </c>
      <c r="SMA4" s="408" t="str">
        <f t="shared" ca="1" si="210"/>
        <v/>
      </c>
      <c r="SMB4" s="408" t="str">
        <f t="shared" ca="1" si="210"/>
        <v/>
      </c>
      <c r="SMC4" s="408" t="str">
        <f t="shared" ref="SMC4:SON4" ca="1" si="211">IFERROR(IF(AND(OFFSET(SMC3,0,-1,1,1)=DATE(YEAR(OFFSET(SMC3,0,-1,1,1)),12,31),
                              OFFSET(SMC3,0,-2,1,1)&lt;&gt;DATE(YEAR(OFFSET(SMC3,0,-1,1,1)),12,31)),
                         "+",""),"")</f>
        <v/>
      </c>
      <c r="SMD4" s="408" t="str">
        <f t="shared" ca="1" si="211"/>
        <v/>
      </c>
      <c r="SME4" s="408" t="str">
        <f t="shared" ca="1" si="211"/>
        <v/>
      </c>
      <c r="SMF4" s="408" t="str">
        <f t="shared" ca="1" si="211"/>
        <v/>
      </c>
      <c r="SMG4" s="408" t="str">
        <f t="shared" ca="1" si="211"/>
        <v/>
      </c>
      <c r="SMH4" s="408" t="str">
        <f t="shared" ca="1" si="211"/>
        <v/>
      </c>
      <c r="SMI4" s="408" t="str">
        <f t="shared" ca="1" si="211"/>
        <v/>
      </c>
      <c r="SMJ4" s="408" t="str">
        <f t="shared" ca="1" si="211"/>
        <v/>
      </c>
      <c r="SMK4" s="408" t="str">
        <f t="shared" ca="1" si="211"/>
        <v/>
      </c>
      <c r="SML4" s="408" t="str">
        <f t="shared" ca="1" si="211"/>
        <v/>
      </c>
      <c r="SMM4" s="408" t="str">
        <f t="shared" ca="1" si="211"/>
        <v/>
      </c>
      <c r="SMN4" s="408" t="str">
        <f t="shared" ca="1" si="211"/>
        <v/>
      </c>
      <c r="SMO4" s="408" t="str">
        <f t="shared" ca="1" si="211"/>
        <v/>
      </c>
      <c r="SMP4" s="408" t="str">
        <f t="shared" ca="1" si="211"/>
        <v/>
      </c>
      <c r="SMQ4" s="408" t="str">
        <f t="shared" ca="1" si="211"/>
        <v/>
      </c>
      <c r="SMR4" s="408" t="str">
        <f t="shared" ca="1" si="211"/>
        <v/>
      </c>
      <c r="SMS4" s="408" t="str">
        <f t="shared" ca="1" si="211"/>
        <v/>
      </c>
      <c r="SMT4" s="408" t="str">
        <f t="shared" ca="1" si="211"/>
        <v/>
      </c>
      <c r="SMU4" s="408" t="str">
        <f t="shared" ca="1" si="211"/>
        <v/>
      </c>
      <c r="SMV4" s="408" t="str">
        <f t="shared" ca="1" si="211"/>
        <v/>
      </c>
      <c r="SMW4" s="408" t="str">
        <f t="shared" ca="1" si="211"/>
        <v/>
      </c>
      <c r="SMX4" s="408" t="str">
        <f t="shared" ca="1" si="211"/>
        <v/>
      </c>
      <c r="SMY4" s="408" t="str">
        <f t="shared" ca="1" si="211"/>
        <v/>
      </c>
      <c r="SMZ4" s="408" t="str">
        <f t="shared" ca="1" si="211"/>
        <v/>
      </c>
      <c r="SNA4" s="408" t="str">
        <f t="shared" ca="1" si="211"/>
        <v/>
      </c>
      <c r="SNB4" s="408" t="str">
        <f t="shared" ca="1" si="211"/>
        <v/>
      </c>
      <c r="SNC4" s="408" t="str">
        <f t="shared" ca="1" si="211"/>
        <v/>
      </c>
      <c r="SND4" s="408" t="str">
        <f t="shared" ca="1" si="211"/>
        <v/>
      </c>
      <c r="SNE4" s="408" t="str">
        <f t="shared" ca="1" si="211"/>
        <v/>
      </c>
      <c r="SNF4" s="408" t="str">
        <f t="shared" ca="1" si="211"/>
        <v/>
      </c>
      <c r="SNG4" s="408" t="str">
        <f t="shared" ca="1" si="211"/>
        <v/>
      </c>
      <c r="SNH4" s="408" t="str">
        <f t="shared" ca="1" si="211"/>
        <v/>
      </c>
      <c r="SNI4" s="408" t="str">
        <f t="shared" ca="1" si="211"/>
        <v/>
      </c>
      <c r="SNJ4" s="408" t="str">
        <f t="shared" ca="1" si="211"/>
        <v/>
      </c>
      <c r="SNK4" s="408" t="str">
        <f t="shared" ca="1" si="211"/>
        <v/>
      </c>
      <c r="SNL4" s="408" t="str">
        <f t="shared" ca="1" si="211"/>
        <v/>
      </c>
      <c r="SNM4" s="408" t="str">
        <f t="shared" ca="1" si="211"/>
        <v/>
      </c>
      <c r="SNN4" s="408" t="str">
        <f t="shared" ca="1" si="211"/>
        <v/>
      </c>
      <c r="SNO4" s="408" t="str">
        <f t="shared" ca="1" si="211"/>
        <v/>
      </c>
      <c r="SNP4" s="408" t="str">
        <f t="shared" ca="1" si="211"/>
        <v/>
      </c>
      <c r="SNQ4" s="408" t="str">
        <f t="shared" ca="1" si="211"/>
        <v/>
      </c>
      <c r="SNR4" s="408" t="str">
        <f t="shared" ca="1" si="211"/>
        <v/>
      </c>
      <c r="SNS4" s="408" t="str">
        <f t="shared" ca="1" si="211"/>
        <v/>
      </c>
      <c r="SNT4" s="408" t="str">
        <f t="shared" ca="1" si="211"/>
        <v/>
      </c>
      <c r="SNU4" s="408" t="str">
        <f t="shared" ca="1" si="211"/>
        <v/>
      </c>
      <c r="SNV4" s="408" t="str">
        <f t="shared" ca="1" si="211"/>
        <v/>
      </c>
      <c r="SNW4" s="408" t="str">
        <f t="shared" ca="1" si="211"/>
        <v/>
      </c>
      <c r="SNX4" s="408" t="str">
        <f t="shared" ca="1" si="211"/>
        <v/>
      </c>
      <c r="SNY4" s="408" t="str">
        <f t="shared" ca="1" si="211"/>
        <v/>
      </c>
      <c r="SNZ4" s="408" t="str">
        <f t="shared" ca="1" si="211"/>
        <v/>
      </c>
      <c r="SOA4" s="408" t="str">
        <f t="shared" ca="1" si="211"/>
        <v/>
      </c>
      <c r="SOB4" s="408" t="str">
        <f t="shared" ca="1" si="211"/>
        <v/>
      </c>
      <c r="SOC4" s="408" t="str">
        <f t="shared" ca="1" si="211"/>
        <v/>
      </c>
      <c r="SOD4" s="408" t="str">
        <f t="shared" ca="1" si="211"/>
        <v/>
      </c>
      <c r="SOE4" s="408" t="str">
        <f t="shared" ca="1" si="211"/>
        <v/>
      </c>
      <c r="SOF4" s="408" t="str">
        <f t="shared" ca="1" si="211"/>
        <v/>
      </c>
      <c r="SOG4" s="408" t="str">
        <f t="shared" ca="1" si="211"/>
        <v/>
      </c>
      <c r="SOH4" s="408" t="str">
        <f t="shared" ca="1" si="211"/>
        <v/>
      </c>
      <c r="SOI4" s="408" t="str">
        <f t="shared" ca="1" si="211"/>
        <v/>
      </c>
      <c r="SOJ4" s="408" t="str">
        <f t="shared" ca="1" si="211"/>
        <v/>
      </c>
      <c r="SOK4" s="408" t="str">
        <f t="shared" ca="1" si="211"/>
        <v/>
      </c>
      <c r="SOL4" s="408" t="str">
        <f t="shared" ca="1" si="211"/>
        <v/>
      </c>
      <c r="SOM4" s="408" t="str">
        <f t="shared" ca="1" si="211"/>
        <v/>
      </c>
      <c r="SON4" s="408" t="str">
        <f t="shared" ca="1" si="211"/>
        <v/>
      </c>
      <c r="SOO4" s="408" t="str">
        <f t="shared" ref="SOO4:SQZ4" ca="1" si="212">IFERROR(IF(AND(OFFSET(SOO3,0,-1,1,1)=DATE(YEAR(OFFSET(SOO3,0,-1,1,1)),12,31),
                              OFFSET(SOO3,0,-2,1,1)&lt;&gt;DATE(YEAR(OFFSET(SOO3,0,-1,1,1)),12,31)),
                         "+",""),"")</f>
        <v/>
      </c>
      <c r="SOP4" s="408" t="str">
        <f t="shared" ca="1" si="212"/>
        <v/>
      </c>
      <c r="SOQ4" s="408" t="str">
        <f t="shared" ca="1" si="212"/>
        <v/>
      </c>
      <c r="SOR4" s="408" t="str">
        <f t="shared" ca="1" si="212"/>
        <v/>
      </c>
      <c r="SOS4" s="408" t="str">
        <f t="shared" ca="1" si="212"/>
        <v/>
      </c>
      <c r="SOT4" s="408" t="str">
        <f t="shared" ca="1" si="212"/>
        <v/>
      </c>
      <c r="SOU4" s="408" t="str">
        <f t="shared" ca="1" si="212"/>
        <v/>
      </c>
      <c r="SOV4" s="408" t="str">
        <f t="shared" ca="1" si="212"/>
        <v/>
      </c>
      <c r="SOW4" s="408" t="str">
        <f t="shared" ca="1" si="212"/>
        <v/>
      </c>
      <c r="SOX4" s="408" t="str">
        <f t="shared" ca="1" si="212"/>
        <v/>
      </c>
      <c r="SOY4" s="408" t="str">
        <f t="shared" ca="1" si="212"/>
        <v/>
      </c>
      <c r="SOZ4" s="408" t="str">
        <f t="shared" ca="1" si="212"/>
        <v/>
      </c>
      <c r="SPA4" s="408" t="str">
        <f t="shared" ca="1" si="212"/>
        <v/>
      </c>
      <c r="SPB4" s="408" t="str">
        <f t="shared" ca="1" si="212"/>
        <v/>
      </c>
      <c r="SPC4" s="408" t="str">
        <f t="shared" ca="1" si="212"/>
        <v/>
      </c>
      <c r="SPD4" s="408" t="str">
        <f t="shared" ca="1" si="212"/>
        <v/>
      </c>
      <c r="SPE4" s="408" t="str">
        <f t="shared" ca="1" si="212"/>
        <v/>
      </c>
      <c r="SPF4" s="408" t="str">
        <f t="shared" ca="1" si="212"/>
        <v/>
      </c>
      <c r="SPG4" s="408" t="str">
        <f t="shared" ca="1" si="212"/>
        <v/>
      </c>
      <c r="SPH4" s="408" t="str">
        <f t="shared" ca="1" si="212"/>
        <v/>
      </c>
      <c r="SPI4" s="408" t="str">
        <f t="shared" ca="1" si="212"/>
        <v/>
      </c>
      <c r="SPJ4" s="408" t="str">
        <f t="shared" ca="1" si="212"/>
        <v/>
      </c>
      <c r="SPK4" s="408" t="str">
        <f t="shared" ca="1" si="212"/>
        <v/>
      </c>
      <c r="SPL4" s="408" t="str">
        <f t="shared" ca="1" si="212"/>
        <v/>
      </c>
      <c r="SPM4" s="408" t="str">
        <f t="shared" ca="1" si="212"/>
        <v/>
      </c>
      <c r="SPN4" s="408" t="str">
        <f t="shared" ca="1" si="212"/>
        <v/>
      </c>
      <c r="SPO4" s="408" t="str">
        <f t="shared" ca="1" si="212"/>
        <v/>
      </c>
      <c r="SPP4" s="408" t="str">
        <f t="shared" ca="1" si="212"/>
        <v/>
      </c>
      <c r="SPQ4" s="408" t="str">
        <f t="shared" ca="1" si="212"/>
        <v/>
      </c>
      <c r="SPR4" s="408" t="str">
        <f t="shared" ca="1" si="212"/>
        <v/>
      </c>
      <c r="SPS4" s="408" t="str">
        <f t="shared" ca="1" si="212"/>
        <v/>
      </c>
      <c r="SPT4" s="408" t="str">
        <f t="shared" ca="1" si="212"/>
        <v/>
      </c>
      <c r="SPU4" s="408" t="str">
        <f t="shared" ca="1" si="212"/>
        <v/>
      </c>
      <c r="SPV4" s="408" t="str">
        <f t="shared" ca="1" si="212"/>
        <v/>
      </c>
      <c r="SPW4" s="408" t="str">
        <f t="shared" ca="1" si="212"/>
        <v/>
      </c>
      <c r="SPX4" s="408" t="str">
        <f t="shared" ca="1" si="212"/>
        <v/>
      </c>
      <c r="SPY4" s="408" t="str">
        <f t="shared" ca="1" si="212"/>
        <v/>
      </c>
      <c r="SPZ4" s="408" t="str">
        <f t="shared" ca="1" si="212"/>
        <v/>
      </c>
      <c r="SQA4" s="408" t="str">
        <f t="shared" ca="1" si="212"/>
        <v/>
      </c>
      <c r="SQB4" s="408" t="str">
        <f t="shared" ca="1" si="212"/>
        <v/>
      </c>
      <c r="SQC4" s="408" t="str">
        <f t="shared" ca="1" si="212"/>
        <v/>
      </c>
      <c r="SQD4" s="408" t="str">
        <f t="shared" ca="1" si="212"/>
        <v/>
      </c>
      <c r="SQE4" s="408" t="str">
        <f t="shared" ca="1" si="212"/>
        <v/>
      </c>
      <c r="SQF4" s="408" t="str">
        <f t="shared" ca="1" si="212"/>
        <v/>
      </c>
      <c r="SQG4" s="408" t="str">
        <f t="shared" ca="1" si="212"/>
        <v/>
      </c>
      <c r="SQH4" s="408" t="str">
        <f t="shared" ca="1" si="212"/>
        <v/>
      </c>
      <c r="SQI4" s="408" t="str">
        <f t="shared" ca="1" si="212"/>
        <v/>
      </c>
      <c r="SQJ4" s="408" t="str">
        <f t="shared" ca="1" si="212"/>
        <v/>
      </c>
      <c r="SQK4" s="408" t="str">
        <f t="shared" ca="1" si="212"/>
        <v/>
      </c>
      <c r="SQL4" s="408" t="str">
        <f t="shared" ca="1" si="212"/>
        <v/>
      </c>
      <c r="SQM4" s="408" t="str">
        <f t="shared" ca="1" si="212"/>
        <v/>
      </c>
      <c r="SQN4" s="408" t="str">
        <f t="shared" ca="1" si="212"/>
        <v/>
      </c>
      <c r="SQO4" s="408" t="str">
        <f t="shared" ca="1" si="212"/>
        <v/>
      </c>
      <c r="SQP4" s="408" t="str">
        <f t="shared" ca="1" si="212"/>
        <v/>
      </c>
      <c r="SQQ4" s="408" t="str">
        <f t="shared" ca="1" si="212"/>
        <v/>
      </c>
      <c r="SQR4" s="408" t="str">
        <f t="shared" ca="1" si="212"/>
        <v/>
      </c>
      <c r="SQS4" s="408" t="str">
        <f t="shared" ca="1" si="212"/>
        <v/>
      </c>
      <c r="SQT4" s="408" t="str">
        <f t="shared" ca="1" si="212"/>
        <v/>
      </c>
      <c r="SQU4" s="408" t="str">
        <f t="shared" ca="1" si="212"/>
        <v/>
      </c>
      <c r="SQV4" s="408" t="str">
        <f t="shared" ca="1" si="212"/>
        <v/>
      </c>
      <c r="SQW4" s="408" t="str">
        <f t="shared" ca="1" si="212"/>
        <v/>
      </c>
      <c r="SQX4" s="408" t="str">
        <f t="shared" ca="1" si="212"/>
        <v/>
      </c>
      <c r="SQY4" s="408" t="str">
        <f t="shared" ca="1" si="212"/>
        <v/>
      </c>
      <c r="SQZ4" s="408" t="str">
        <f t="shared" ca="1" si="212"/>
        <v/>
      </c>
      <c r="SRA4" s="408" t="str">
        <f t="shared" ref="SRA4:STL4" ca="1" si="213">IFERROR(IF(AND(OFFSET(SRA3,0,-1,1,1)=DATE(YEAR(OFFSET(SRA3,0,-1,1,1)),12,31),
                              OFFSET(SRA3,0,-2,1,1)&lt;&gt;DATE(YEAR(OFFSET(SRA3,0,-1,1,1)),12,31)),
                         "+",""),"")</f>
        <v/>
      </c>
      <c r="SRB4" s="408" t="str">
        <f t="shared" ca="1" si="213"/>
        <v/>
      </c>
      <c r="SRC4" s="408" t="str">
        <f t="shared" ca="1" si="213"/>
        <v/>
      </c>
      <c r="SRD4" s="408" t="str">
        <f t="shared" ca="1" si="213"/>
        <v/>
      </c>
      <c r="SRE4" s="408" t="str">
        <f t="shared" ca="1" si="213"/>
        <v/>
      </c>
      <c r="SRF4" s="408" t="str">
        <f t="shared" ca="1" si="213"/>
        <v/>
      </c>
      <c r="SRG4" s="408" t="str">
        <f t="shared" ca="1" si="213"/>
        <v/>
      </c>
      <c r="SRH4" s="408" t="str">
        <f t="shared" ca="1" si="213"/>
        <v/>
      </c>
      <c r="SRI4" s="408" t="str">
        <f t="shared" ca="1" si="213"/>
        <v/>
      </c>
      <c r="SRJ4" s="408" t="str">
        <f t="shared" ca="1" si="213"/>
        <v/>
      </c>
      <c r="SRK4" s="408" t="str">
        <f t="shared" ca="1" si="213"/>
        <v/>
      </c>
      <c r="SRL4" s="408" t="str">
        <f t="shared" ca="1" si="213"/>
        <v/>
      </c>
      <c r="SRM4" s="408" t="str">
        <f t="shared" ca="1" si="213"/>
        <v/>
      </c>
      <c r="SRN4" s="408" t="str">
        <f t="shared" ca="1" si="213"/>
        <v/>
      </c>
      <c r="SRO4" s="408" t="str">
        <f t="shared" ca="1" si="213"/>
        <v/>
      </c>
      <c r="SRP4" s="408" t="str">
        <f t="shared" ca="1" si="213"/>
        <v/>
      </c>
      <c r="SRQ4" s="408" t="str">
        <f t="shared" ca="1" si="213"/>
        <v/>
      </c>
      <c r="SRR4" s="408" t="str">
        <f t="shared" ca="1" si="213"/>
        <v/>
      </c>
      <c r="SRS4" s="408" t="str">
        <f t="shared" ca="1" si="213"/>
        <v/>
      </c>
      <c r="SRT4" s="408" t="str">
        <f t="shared" ca="1" si="213"/>
        <v/>
      </c>
      <c r="SRU4" s="408" t="str">
        <f t="shared" ca="1" si="213"/>
        <v/>
      </c>
      <c r="SRV4" s="408" t="str">
        <f t="shared" ca="1" si="213"/>
        <v/>
      </c>
      <c r="SRW4" s="408" t="str">
        <f t="shared" ca="1" si="213"/>
        <v/>
      </c>
      <c r="SRX4" s="408" t="str">
        <f t="shared" ca="1" si="213"/>
        <v/>
      </c>
      <c r="SRY4" s="408" t="str">
        <f t="shared" ca="1" si="213"/>
        <v/>
      </c>
      <c r="SRZ4" s="408" t="str">
        <f t="shared" ca="1" si="213"/>
        <v/>
      </c>
      <c r="SSA4" s="408" t="str">
        <f t="shared" ca="1" si="213"/>
        <v/>
      </c>
      <c r="SSB4" s="408" t="str">
        <f t="shared" ca="1" si="213"/>
        <v/>
      </c>
      <c r="SSC4" s="408" t="str">
        <f t="shared" ca="1" si="213"/>
        <v/>
      </c>
      <c r="SSD4" s="408" t="str">
        <f t="shared" ca="1" si="213"/>
        <v/>
      </c>
      <c r="SSE4" s="408" t="str">
        <f t="shared" ca="1" si="213"/>
        <v/>
      </c>
      <c r="SSF4" s="408" t="str">
        <f t="shared" ca="1" si="213"/>
        <v/>
      </c>
      <c r="SSG4" s="408" t="str">
        <f t="shared" ca="1" si="213"/>
        <v/>
      </c>
      <c r="SSH4" s="408" t="str">
        <f t="shared" ca="1" si="213"/>
        <v/>
      </c>
      <c r="SSI4" s="408" t="str">
        <f t="shared" ca="1" si="213"/>
        <v/>
      </c>
      <c r="SSJ4" s="408" t="str">
        <f t="shared" ca="1" si="213"/>
        <v/>
      </c>
      <c r="SSK4" s="408" t="str">
        <f t="shared" ca="1" si="213"/>
        <v/>
      </c>
      <c r="SSL4" s="408" t="str">
        <f t="shared" ca="1" si="213"/>
        <v/>
      </c>
      <c r="SSM4" s="408" t="str">
        <f t="shared" ca="1" si="213"/>
        <v/>
      </c>
      <c r="SSN4" s="408" t="str">
        <f t="shared" ca="1" si="213"/>
        <v/>
      </c>
      <c r="SSO4" s="408" t="str">
        <f t="shared" ca="1" si="213"/>
        <v/>
      </c>
      <c r="SSP4" s="408" t="str">
        <f t="shared" ca="1" si="213"/>
        <v/>
      </c>
      <c r="SSQ4" s="408" t="str">
        <f t="shared" ca="1" si="213"/>
        <v/>
      </c>
      <c r="SSR4" s="408" t="str">
        <f t="shared" ca="1" si="213"/>
        <v/>
      </c>
      <c r="SSS4" s="408" t="str">
        <f t="shared" ca="1" si="213"/>
        <v/>
      </c>
      <c r="SST4" s="408" t="str">
        <f t="shared" ca="1" si="213"/>
        <v/>
      </c>
      <c r="SSU4" s="408" t="str">
        <f t="shared" ca="1" si="213"/>
        <v/>
      </c>
      <c r="SSV4" s="408" t="str">
        <f t="shared" ca="1" si="213"/>
        <v/>
      </c>
      <c r="SSW4" s="408" t="str">
        <f t="shared" ca="1" si="213"/>
        <v/>
      </c>
      <c r="SSX4" s="408" t="str">
        <f t="shared" ca="1" si="213"/>
        <v/>
      </c>
      <c r="SSY4" s="408" t="str">
        <f t="shared" ca="1" si="213"/>
        <v/>
      </c>
      <c r="SSZ4" s="408" t="str">
        <f t="shared" ca="1" si="213"/>
        <v/>
      </c>
      <c r="STA4" s="408" t="str">
        <f t="shared" ca="1" si="213"/>
        <v/>
      </c>
      <c r="STB4" s="408" t="str">
        <f t="shared" ca="1" si="213"/>
        <v/>
      </c>
      <c r="STC4" s="408" t="str">
        <f t="shared" ca="1" si="213"/>
        <v/>
      </c>
      <c r="STD4" s="408" t="str">
        <f t="shared" ca="1" si="213"/>
        <v/>
      </c>
      <c r="STE4" s="408" t="str">
        <f t="shared" ca="1" si="213"/>
        <v/>
      </c>
      <c r="STF4" s="408" t="str">
        <f t="shared" ca="1" si="213"/>
        <v/>
      </c>
      <c r="STG4" s="408" t="str">
        <f t="shared" ca="1" si="213"/>
        <v/>
      </c>
      <c r="STH4" s="408" t="str">
        <f t="shared" ca="1" si="213"/>
        <v/>
      </c>
      <c r="STI4" s="408" t="str">
        <f t="shared" ca="1" si="213"/>
        <v/>
      </c>
      <c r="STJ4" s="408" t="str">
        <f t="shared" ca="1" si="213"/>
        <v/>
      </c>
      <c r="STK4" s="408" t="str">
        <f t="shared" ca="1" si="213"/>
        <v/>
      </c>
      <c r="STL4" s="408" t="str">
        <f t="shared" ca="1" si="213"/>
        <v/>
      </c>
      <c r="STM4" s="408" t="str">
        <f t="shared" ref="STM4:SVX4" ca="1" si="214">IFERROR(IF(AND(OFFSET(STM3,0,-1,1,1)=DATE(YEAR(OFFSET(STM3,0,-1,1,1)),12,31),
                              OFFSET(STM3,0,-2,1,1)&lt;&gt;DATE(YEAR(OFFSET(STM3,0,-1,1,1)),12,31)),
                         "+",""),"")</f>
        <v/>
      </c>
      <c r="STN4" s="408" t="str">
        <f t="shared" ca="1" si="214"/>
        <v/>
      </c>
      <c r="STO4" s="408" t="str">
        <f t="shared" ca="1" si="214"/>
        <v/>
      </c>
      <c r="STP4" s="408" t="str">
        <f t="shared" ca="1" si="214"/>
        <v/>
      </c>
      <c r="STQ4" s="408" t="str">
        <f t="shared" ca="1" si="214"/>
        <v/>
      </c>
      <c r="STR4" s="408" t="str">
        <f t="shared" ca="1" si="214"/>
        <v/>
      </c>
      <c r="STS4" s="408" t="str">
        <f t="shared" ca="1" si="214"/>
        <v/>
      </c>
      <c r="STT4" s="408" t="str">
        <f t="shared" ca="1" si="214"/>
        <v/>
      </c>
      <c r="STU4" s="408" t="str">
        <f t="shared" ca="1" si="214"/>
        <v/>
      </c>
      <c r="STV4" s="408" t="str">
        <f t="shared" ca="1" si="214"/>
        <v/>
      </c>
      <c r="STW4" s="408" t="str">
        <f t="shared" ca="1" si="214"/>
        <v/>
      </c>
      <c r="STX4" s="408" t="str">
        <f t="shared" ca="1" si="214"/>
        <v/>
      </c>
      <c r="STY4" s="408" t="str">
        <f t="shared" ca="1" si="214"/>
        <v/>
      </c>
      <c r="STZ4" s="408" t="str">
        <f t="shared" ca="1" si="214"/>
        <v/>
      </c>
      <c r="SUA4" s="408" t="str">
        <f t="shared" ca="1" si="214"/>
        <v/>
      </c>
      <c r="SUB4" s="408" t="str">
        <f t="shared" ca="1" si="214"/>
        <v/>
      </c>
      <c r="SUC4" s="408" t="str">
        <f t="shared" ca="1" si="214"/>
        <v/>
      </c>
      <c r="SUD4" s="408" t="str">
        <f t="shared" ca="1" si="214"/>
        <v/>
      </c>
      <c r="SUE4" s="408" t="str">
        <f t="shared" ca="1" si="214"/>
        <v/>
      </c>
      <c r="SUF4" s="408" t="str">
        <f t="shared" ca="1" si="214"/>
        <v/>
      </c>
      <c r="SUG4" s="408" t="str">
        <f t="shared" ca="1" si="214"/>
        <v/>
      </c>
      <c r="SUH4" s="408" t="str">
        <f t="shared" ca="1" si="214"/>
        <v/>
      </c>
      <c r="SUI4" s="408" t="str">
        <f t="shared" ca="1" si="214"/>
        <v/>
      </c>
      <c r="SUJ4" s="408" t="str">
        <f t="shared" ca="1" si="214"/>
        <v/>
      </c>
      <c r="SUK4" s="408" t="str">
        <f t="shared" ca="1" si="214"/>
        <v/>
      </c>
      <c r="SUL4" s="408" t="str">
        <f t="shared" ca="1" si="214"/>
        <v/>
      </c>
      <c r="SUM4" s="408" t="str">
        <f t="shared" ca="1" si="214"/>
        <v/>
      </c>
      <c r="SUN4" s="408" t="str">
        <f t="shared" ca="1" si="214"/>
        <v/>
      </c>
      <c r="SUO4" s="408" t="str">
        <f t="shared" ca="1" si="214"/>
        <v/>
      </c>
      <c r="SUP4" s="408" t="str">
        <f t="shared" ca="1" si="214"/>
        <v/>
      </c>
      <c r="SUQ4" s="408" t="str">
        <f t="shared" ca="1" si="214"/>
        <v/>
      </c>
      <c r="SUR4" s="408" t="str">
        <f t="shared" ca="1" si="214"/>
        <v/>
      </c>
      <c r="SUS4" s="408" t="str">
        <f t="shared" ca="1" si="214"/>
        <v/>
      </c>
      <c r="SUT4" s="408" t="str">
        <f t="shared" ca="1" si="214"/>
        <v/>
      </c>
      <c r="SUU4" s="408" t="str">
        <f t="shared" ca="1" si="214"/>
        <v/>
      </c>
      <c r="SUV4" s="408" t="str">
        <f t="shared" ca="1" si="214"/>
        <v/>
      </c>
      <c r="SUW4" s="408" t="str">
        <f t="shared" ca="1" si="214"/>
        <v/>
      </c>
      <c r="SUX4" s="408" t="str">
        <f t="shared" ca="1" si="214"/>
        <v/>
      </c>
      <c r="SUY4" s="408" t="str">
        <f t="shared" ca="1" si="214"/>
        <v/>
      </c>
      <c r="SUZ4" s="408" t="str">
        <f t="shared" ca="1" si="214"/>
        <v/>
      </c>
      <c r="SVA4" s="408" t="str">
        <f t="shared" ca="1" si="214"/>
        <v/>
      </c>
      <c r="SVB4" s="408" t="str">
        <f t="shared" ca="1" si="214"/>
        <v/>
      </c>
      <c r="SVC4" s="408" t="str">
        <f t="shared" ca="1" si="214"/>
        <v/>
      </c>
      <c r="SVD4" s="408" t="str">
        <f t="shared" ca="1" si="214"/>
        <v/>
      </c>
      <c r="SVE4" s="408" t="str">
        <f t="shared" ca="1" si="214"/>
        <v/>
      </c>
      <c r="SVF4" s="408" t="str">
        <f t="shared" ca="1" si="214"/>
        <v/>
      </c>
      <c r="SVG4" s="408" t="str">
        <f t="shared" ca="1" si="214"/>
        <v/>
      </c>
      <c r="SVH4" s="408" t="str">
        <f t="shared" ca="1" si="214"/>
        <v/>
      </c>
      <c r="SVI4" s="408" t="str">
        <f t="shared" ca="1" si="214"/>
        <v/>
      </c>
      <c r="SVJ4" s="408" t="str">
        <f t="shared" ca="1" si="214"/>
        <v/>
      </c>
      <c r="SVK4" s="408" t="str">
        <f t="shared" ca="1" si="214"/>
        <v/>
      </c>
      <c r="SVL4" s="408" t="str">
        <f t="shared" ca="1" si="214"/>
        <v/>
      </c>
      <c r="SVM4" s="408" t="str">
        <f t="shared" ca="1" si="214"/>
        <v/>
      </c>
      <c r="SVN4" s="408" t="str">
        <f t="shared" ca="1" si="214"/>
        <v/>
      </c>
      <c r="SVO4" s="408" t="str">
        <f t="shared" ca="1" si="214"/>
        <v/>
      </c>
      <c r="SVP4" s="408" t="str">
        <f t="shared" ca="1" si="214"/>
        <v/>
      </c>
      <c r="SVQ4" s="408" t="str">
        <f t="shared" ca="1" si="214"/>
        <v/>
      </c>
      <c r="SVR4" s="408" t="str">
        <f t="shared" ca="1" si="214"/>
        <v/>
      </c>
      <c r="SVS4" s="408" t="str">
        <f t="shared" ca="1" si="214"/>
        <v/>
      </c>
      <c r="SVT4" s="408" t="str">
        <f t="shared" ca="1" si="214"/>
        <v/>
      </c>
      <c r="SVU4" s="408" t="str">
        <f t="shared" ca="1" si="214"/>
        <v/>
      </c>
      <c r="SVV4" s="408" t="str">
        <f t="shared" ca="1" si="214"/>
        <v/>
      </c>
      <c r="SVW4" s="408" t="str">
        <f t="shared" ca="1" si="214"/>
        <v/>
      </c>
      <c r="SVX4" s="408" t="str">
        <f t="shared" ca="1" si="214"/>
        <v/>
      </c>
      <c r="SVY4" s="408" t="str">
        <f t="shared" ref="SVY4:SYJ4" ca="1" si="215">IFERROR(IF(AND(OFFSET(SVY3,0,-1,1,1)=DATE(YEAR(OFFSET(SVY3,0,-1,1,1)),12,31),
                              OFFSET(SVY3,0,-2,1,1)&lt;&gt;DATE(YEAR(OFFSET(SVY3,0,-1,1,1)),12,31)),
                         "+",""),"")</f>
        <v/>
      </c>
      <c r="SVZ4" s="408" t="str">
        <f t="shared" ca="1" si="215"/>
        <v/>
      </c>
      <c r="SWA4" s="408" t="str">
        <f t="shared" ca="1" si="215"/>
        <v/>
      </c>
      <c r="SWB4" s="408" t="str">
        <f t="shared" ca="1" si="215"/>
        <v/>
      </c>
      <c r="SWC4" s="408" t="str">
        <f t="shared" ca="1" si="215"/>
        <v/>
      </c>
      <c r="SWD4" s="408" t="str">
        <f t="shared" ca="1" si="215"/>
        <v/>
      </c>
      <c r="SWE4" s="408" t="str">
        <f t="shared" ca="1" si="215"/>
        <v/>
      </c>
      <c r="SWF4" s="408" t="str">
        <f t="shared" ca="1" si="215"/>
        <v/>
      </c>
      <c r="SWG4" s="408" t="str">
        <f t="shared" ca="1" si="215"/>
        <v/>
      </c>
      <c r="SWH4" s="408" t="str">
        <f t="shared" ca="1" si="215"/>
        <v/>
      </c>
      <c r="SWI4" s="408" t="str">
        <f t="shared" ca="1" si="215"/>
        <v/>
      </c>
      <c r="SWJ4" s="408" t="str">
        <f t="shared" ca="1" si="215"/>
        <v/>
      </c>
      <c r="SWK4" s="408" t="str">
        <f t="shared" ca="1" si="215"/>
        <v/>
      </c>
      <c r="SWL4" s="408" t="str">
        <f t="shared" ca="1" si="215"/>
        <v/>
      </c>
      <c r="SWM4" s="408" t="str">
        <f t="shared" ca="1" si="215"/>
        <v/>
      </c>
      <c r="SWN4" s="408" t="str">
        <f t="shared" ca="1" si="215"/>
        <v/>
      </c>
      <c r="SWO4" s="408" t="str">
        <f t="shared" ca="1" si="215"/>
        <v/>
      </c>
      <c r="SWP4" s="408" t="str">
        <f t="shared" ca="1" si="215"/>
        <v/>
      </c>
      <c r="SWQ4" s="408" t="str">
        <f t="shared" ca="1" si="215"/>
        <v/>
      </c>
      <c r="SWR4" s="408" t="str">
        <f t="shared" ca="1" si="215"/>
        <v/>
      </c>
      <c r="SWS4" s="408" t="str">
        <f t="shared" ca="1" si="215"/>
        <v/>
      </c>
      <c r="SWT4" s="408" t="str">
        <f t="shared" ca="1" si="215"/>
        <v/>
      </c>
      <c r="SWU4" s="408" t="str">
        <f t="shared" ca="1" si="215"/>
        <v/>
      </c>
      <c r="SWV4" s="408" t="str">
        <f t="shared" ca="1" si="215"/>
        <v/>
      </c>
      <c r="SWW4" s="408" t="str">
        <f t="shared" ca="1" si="215"/>
        <v/>
      </c>
      <c r="SWX4" s="408" t="str">
        <f t="shared" ca="1" si="215"/>
        <v/>
      </c>
      <c r="SWY4" s="408" t="str">
        <f t="shared" ca="1" si="215"/>
        <v/>
      </c>
      <c r="SWZ4" s="408" t="str">
        <f t="shared" ca="1" si="215"/>
        <v/>
      </c>
      <c r="SXA4" s="408" t="str">
        <f t="shared" ca="1" si="215"/>
        <v/>
      </c>
      <c r="SXB4" s="408" t="str">
        <f t="shared" ca="1" si="215"/>
        <v/>
      </c>
      <c r="SXC4" s="408" t="str">
        <f t="shared" ca="1" si="215"/>
        <v/>
      </c>
      <c r="SXD4" s="408" t="str">
        <f t="shared" ca="1" si="215"/>
        <v/>
      </c>
      <c r="SXE4" s="408" t="str">
        <f t="shared" ca="1" si="215"/>
        <v/>
      </c>
      <c r="SXF4" s="408" t="str">
        <f t="shared" ca="1" si="215"/>
        <v/>
      </c>
      <c r="SXG4" s="408" t="str">
        <f t="shared" ca="1" si="215"/>
        <v/>
      </c>
      <c r="SXH4" s="408" t="str">
        <f t="shared" ca="1" si="215"/>
        <v/>
      </c>
      <c r="SXI4" s="408" t="str">
        <f t="shared" ca="1" si="215"/>
        <v/>
      </c>
      <c r="SXJ4" s="408" t="str">
        <f t="shared" ca="1" si="215"/>
        <v/>
      </c>
      <c r="SXK4" s="408" t="str">
        <f t="shared" ca="1" si="215"/>
        <v/>
      </c>
      <c r="SXL4" s="408" t="str">
        <f t="shared" ca="1" si="215"/>
        <v/>
      </c>
      <c r="SXM4" s="408" t="str">
        <f t="shared" ca="1" si="215"/>
        <v/>
      </c>
      <c r="SXN4" s="408" t="str">
        <f t="shared" ca="1" si="215"/>
        <v/>
      </c>
      <c r="SXO4" s="408" t="str">
        <f t="shared" ca="1" si="215"/>
        <v/>
      </c>
      <c r="SXP4" s="408" t="str">
        <f t="shared" ca="1" si="215"/>
        <v/>
      </c>
      <c r="SXQ4" s="408" t="str">
        <f t="shared" ca="1" si="215"/>
        <v/>
      </c>
      <c r="SXR4" s="408" t="str">
        <f t="shared" ca="1" si="215"/>
        <v/>
      </c>
      <c r="SXS4" s="408" t="str">
        <f t="shared" ca="1" si="215"/>
        <v/>
      </c>
      <c r="SXT4" s="408" t="str">
        <f t="shared" ca="1" si="215"/>
        <v/>
      </c>
      <c r="SXU4" s="408" t="str">
        <f t="shared" ca="1" si="215"/>
        <v/>
      </c>
      <c r="SXV4" s="408" t="str">
        <f t="shared" ca="1" si="215"/>
        <v/>
      </c>
      <c r="SXW4" s="408" t="str">
        <f t="shared" ca="1" si="215"/>
        <v/>
      </c>
      <c r="SXX4" s="408" t="str">
        <f t="shared" ca="1" si="215"/>
        <v/>
      </c>
      <c r="SXY4" s="408" t="str">
        <f t="shared" ca="1" si="215"/>
        <v/>
      </c>
      <c r="SXZ4" s="408" t="str">
        <f t="shared" ca="1" si="215"/>
        <v/>
      </c>
      <c r="SYA4" s="408" t="str">
        <f t="shared" ca="1" si="215"/>
        <v/>
      </c>
      <c r="SYB4" s="408" t="str">
        <f t="shared" ca="1" si="215"/>
        <v/>
      </c>
      <c r="SYC4" s="408" t="str">
        <f t="shared" ca="1" si="215"/>
        <v/>
      </c>
      <c r="SYD4" s="408" t="str">
        <f t="shared" ca="1" si="215"/>
        <v/>
      </c>
      <c r="SYE4" s="408" t="str">
        <f t="shared" ca="1" si="215"/>
        <v/>
      </c>
      <c r="SYF4" s="408" t="str">
        <f t="shared" ca="1" si="215"/>
        <v/>
      </c>
      <c r="SYG4" s="408" t="str">
        <f t="shared" ca="1" si="215"/>
        <v/>
      </c>
      <c r="SYH4" s="408" t="str">
        <f t="shared" ca="1" si="215"/>
        <v/>
      </c>
      <c r="SYI4" s="408" t="str">
        <f t="shared" ca="1" si="215"/>
        <v/>
      </c>
      <c r="SYJ4" s="408" t="str">
        <f t="shared" ca="1" si="215"/>
        <v/>
      </c>
      <c r="SYK4" s="408" t="str">
        <f t="shared" ref="SYK4:TAV4" ca="1" si="216">IFERROR(IF(AND(OFFSET(SYK3,0,-1,1,1)=DATE(YEAR(OFFSET(SYK3,0,-1,1,1)),12,31),
                              OFFSET(SYK3,0,-2,1,1)&lt;&gt;DATE(YEAR(OFFSET(SYK3,0,-1,1,1)),12,31)),
                         "+",""),"")</f>
        <v/>
      </c>
      <c r="SYL4" s="408" t="str">
        <f t="shared" ca="1" si="216"/>
        <v/>
      </c>
      <c r="SYM4" s="408" t="str">
        <f t="shared" ca="1" si="216"/>
        <v/>
      </c>
      <c r="SYN4" s="408" t="str">
        <f t="shared" ca="1" si="216"/>
        <v/>
      </c>
      <c r="SYO4" s="408" t="str">
        <f t="shared" ca="1" si="216"/>
        <v/>
      </c>
      <c r="SYP4" s="408" t="str">
        <f t="shared" ca="1" si="216"/>
        <v/>
      </c>
      <c r="SYQ4" s="408" t="str">
        <f t="shared" ca="1" si="216"/>
        <v/>
      </c>
      <c r="SYR4" s="408" t="str">
        <f t="shared" ca="1" si="216"/>
        <v/>
      </c>
      <c r="SYS4" s="408" t="str">
        <f t="shared" ca="1" si="216"/>
        <v/>
      </c>
      <c r="SYT4" s="408" t="str">
        <f t="shared" ca="1" si="216"/>
        <v/>
      </c>
      <c r="SYU4" s="408" t="str">
        <f t="shared" ca="1" si="216"/>
        <v/>
      </c>
      <c r="SYV4" s="408" t="str">
        <f t="shared" ca="1" si="216"/>
        <v/>
      </c>
      <c r="SYW4" s="408" t="str">
        <f t="shared" ca="1" si="216"/>
        <v/>
      </c>
      <c r="SYX4" s="408" t="str">
        <f t="shared" ca="1" si="216"/>
        <v/>
      </c>
      <c r="SYY4" s="408" t="str">
        <f t="shared" ca="1" si="216"/>
        <v/>
      </c>
      <c r="SYZ4" s="408" t="str">
        <f t="shared" ca="1" si="216"/>
        <v/>
      </c>
      <c r="SZA4" s="408" t="str">
        <f t="shared" ca="1" si="216"/>
        <v/>
      </c>
      <c r="SZB4" s="408" t="str">
        <f t="shared" ca="1" si="216"/>
        <v/>
      </c>
      <c r="SZC4" s="408" t="str">
        <f t="shared" ca="1" si="216"/>
        <v/>
      </c>
      <c r="SZD4" s="408" t="str">
        <f t="shared" ca="1" si="216"/>
        <v/>
      </c>
      <c r="SZE4" s="408" t="str">
        <f t="shared" ca="1" si="216"/>
        <v/>
      </c>
      <c r="SZF4" s="408" t="str">
        <f t="shared" ca="1" si="216"/>
        <v/>
      </c>
      <c r="SZG4" s="408" t="str">
        <f t="shared" ca="1" si="216"/>
        <v/>
      </c>
      <c r="SZH4" s="408" t="str">
        <f t="shared" ca="1" si="216"/>
        <v/>
      </c>
      <c r="SZI4" s="408" t="str">
        <f t="shared" ca="1" si="216"/>
        <v/>
      </c>
      <c r="SZJ4" s="408" t="str">
        <f t="shared" ca="1" si="216"/>
        <v/>
      </c>
      <c r="SZK4" s="408" t="str">
        <f t="shared" ca="1" si="216"/>
        <v/>
      </c>
      <c r="SZL4" s="408" t="str">
        <f t="shared" ca="1" si="216"/>
        <v/>
      </c>
      <c r="SZM4" s="408" t="str">
        <f t="shared" ca="1" si="216"/>
        <v/>
      </c>
      <c r="SZN4" s="408" t="str">
        <f t="shared" ca="1" si="216"/>
        <v/>
      </c>
      <c r="SZO4" s="408" t="str">
        <f t="shared" ca="1" si="216"/>
        <v/>
      </c>
      <c r="SZP4" s="408" t="str">
        <f t="shared" ca="1" si="216"/>
        <v/>
      </c>
      <c r="SZQ4" s="408" t="str">
        <f t="shared" ca="1" si="216"/>
        <v/>
      </c>
      <c r="SZR4" s="408" t="str">
        <f t="shared" ca="1" si="216"/>
        <v/>
      </c>
      <c r="SZS4" s="408" t="str">
        <f t="shared" ca="1" si="216"/>
        <v/>
      </c>
      <c r="SZT4" s="408" t="str">
        <f t="shared" ca="1" si="216"/>
        <v/>
      </c>
      <c r="SZU4" s="408" t="str">
        <f t="shared" ca="1" si="216"/>
        <v/>
      </c>
      <c r="SZV4" s="408" t="str">
        <f t="shared" ca="1" si="216"/>
        <v/>
      </c>
      <c r="SZW4" s="408" t="str">
        <f t="shared" ca="1" si="216"/>
        <v/>
      </c>
      <c r="SZX4" s="408" t="str">
        <f t="shared" ca="1" si="216"/>
        <v/>
      </c>
      <c r="SZY4" s="408" t="str">
        <f t="shared" ca="1" si="216"/>
        <v/>
      </c>
      <c r="SZZ4" s="408" t="str">
        <f t="shared" ca="1" si="216"/>
        <v/>
      </c>
      <c r="TAA4" s="408" t="str">
        <f t="shared" ca="1" si="216"/>
        <v/>
      </c>
      <c r="TAB4" s="408" t="str">
        <f t="shared" ca="1" si="216"/>
        <v/>
      </c>
      <c r="TAC4" s="408" t="str">
        <f t="shared" ca="1" si="216"/>
        <v/>
      </c>
      <c r="TAD4" s="408" t="str">
        <f t="shared" ca="1" si="216"/>
        <v/>
      </c>
      <c r="TAE4" s="408" t="str">
        <f t="shared" ca="1" si="216"/>
        <v/>
      </c>
      <c r="TAF4" s="408" t="str">
        <f t="shared" ca="1" si="216"/>
        <v/>
      </c>
      <c r="TAG4" s="408" t="str">
        <f t="shared" ca="1" si="216"/>
        <v/>
      </c>
      <c r="TAH4" s="408" t="str">
        <f t="shared" ca="1" si="216"/>
        <v/>
      </c>
      <c r="TAI4" s="408" t="str">
        <f t="shared" ca="1" si="216"/>
        <v/>
      </c>
      <c r="TAJ4" s="408" t="str">
        <f t="shared" ca="1" si="216"/>
        <v/>
      </c>
      <c r="TAK4" s="408" t="str">
        <f t="shared" ca="1" si="216"/>
        <v/>
      </c>
      <c r="TAL4" s="408" t="str">
        <f t="shared" ca="1" si="216"/>
        <v/>
      </c>
      <c r="TAM4" s="408" t="str">
        <f t="shared" ca="1" si="216"/>
        <v/>
      </c>
      <c r="TAN4" s="408" t="str">
        <f t="shared" ca="1" si="216"/>
        <v/>
      </c>
      <c r="TAO4" s="408" t="str">
        <f t="shared" ca="1" si="216"/>
        <v/>
      </c>
      <c r="TAP4" s="408" t="str">
        <f t="shared" ca="1" si="216"/>
        <v/>
      </c>
      <c r="TAQ4" s="408" t="str">
        <f t="shared" ca="1" si="216"/>
        <v/>
      </c>
      <c r="TAR4" s="408" t="str">
        <f t="shared" ca="1" si="216"/>
        <v/>
      </c>
      <c r="TAS4" s="408" t="str">
        <f t="shared" ca="1" si="216"/>
        <v/>
      </c>
      <c r="TAT4" s="408" t="str">
        <f t="shared" ca="1" si="216"/>
        <v/>
      </c>
      <c r="TAU4" s="408" t="str">
        <f t="shared" ca="1" si="216"/>
        <v/>
      </c>
      <c r="TAV4" s="408" t="str">
        <f t="shared" ca="1" si="216"/>
        <v/>
      </c>
      <c r="TAW4" s="408" t="str">
        <f t="shared" ref="TAW4:TDH4" ca="1" si="217">IFERROR(IF(AND(OFFSET(TAW3,0,-1,1,1)=DATE(YEAR(OFFSET(TAW3,0,-1,1,1)),12,31),
                              OFFSET(TAW3,0,-2,1,1)&lt;&gt;DATE(YEAR(OFFSET(TAW3,0,-1,1,1)),12,31)),
                         "+",""),"")</f>
        <v/>
      </c>
      <c r="TAX4" s="408" t="str">
        <f t="shared" ca="1" si="217"/>
        <v/>
      </c>
      <c r="TAY4" s="408" t="str">
        <f t="shared" ca="1" si="217"/>
        <v/>
      </c>
      <c r="TAZ4" s="408" t="str">
        <f t="shared" ca="1" si="217"/>
        <v/>
      </c>
      <c r="TBA4" s="408" t="str">
        <f t="shared" ca="1" si="217"/>
        <v/>
      </c>
      <c r="TBB4" s="408" t="str">
        <f t="shared" ca="1" si="217"/>
        <v/>
      </c>
      <c r="TBC4" s="408" t="str">
        <f t="shared" ca="1" si="217"/>
        <v/>
      </c>
      <c r="TBD4" s="408" t="str">
        <f t="shared" ca="1" si="217"/>
        <v/>
      </c>
      <c r="TBE4" s="408" t="str">
        <f t="shared" ca="1" si="217"/>
        <v/>
      </c>
      <c r="TBF4" s="408" t="str">
        <f t="shared" ca="1" si="217"/>
        <v/>
      </c>
      <c r="TBG4" s="408" t="str">
        <f t="shared" ca="1" si="217"/>
        <v/>
      </c>
      <c r="TBH4" s="408" t="str">
        <f t="shared" ca="1" si="217"/>
        <v/>
      </c>
      <c r="TBI4" s="408" t="str">
        <f t="shared" ca="1" si="217"/>
        <v/>
      </c>
      <c r="TBJ4" s="408" t="str">
        <f t="shared" ca="1" si="217"/>
        <v/>
      </c>
      <c r="TBK4" s="408" t="str">
        <f t="shared" ca="1" si="217"/>
        <v/>
      </c>
      <c r="TBL4" s="408" t="str">
        <f t="shared" ca="1" si="217"/>
        <v/>
      </c>
      <c r="TBM4" s="408" t="str">
        <f t="shared" ca="1" si="217"/>
        <v/>
      </c>
      <c r="TBN4" s="408" t="str">
        <f t="shared" ca="1" si="217"/>
        <v/>
      </c>
      <c r="TBO4" s="408" t="str">
        <f t="shared" ca="1" si="217"/>
        <v/>
      </c>
      <c r="TBP4" s="408" t="str">
        <f t="shared" ca="1" si="217"/>
        <v/>
      </c>
      <c r="TBQ4" s="408" t="str">
        <f t="shared" ca="1" si="217"/>
        <v/>
      </c>
      <c r="TBR4" s="408" t="str">
        <f t="shared" ca="1" si="217"/>
        <v/>
      </c>
      <c r="TBS4" s="408" t="str">
        <f t="shared" ca="1" si="217"/>
        <v/>
      </c>
      <c r="TBT4" s="408" t="str">
        <f t="shared" ca="1" si="217"/>
        <v/>
      </c>
      <c r="TBU4" s="408" t="str">
        <f t="shared" ca="1" si="217"/>
        <v/>
      </c>
      <c r="TBV4" s="408" t="str">
        <f t="shared" ca="1" si="217"/>
        <v/>
      </c>
      <c r="TBW4" s="408" t="str">
        <f t="shared" ca="1" si="217"/>
        <v/>
      </c>
      <c r="TBX4" s="408" t="str">
        <f t="shared" ca="1" si="217"/>
        <v/>
      </c>
      <c r="TBY4" s="408" t="str">
        <f t="shared" ca="1" si="217"/>
        <v/>
      </c>
      <c r="TBZ4" s="408" t="str">
        <f t="shared" ca="1" si="217"/>
        <v/>
      </c>
      <c r="TCA4" s="408" t="str">
        <f t="shared" ca="1" si="217"/>
        <v/>
      </c>
      <c r="TCB4" s="408" t="str">
        <f t="shared" ca="1" si="217"/>
        <v/>
      </c>
      <c r="TCC4" s="408" t="str">
        <f t="shared" ca="1" si="217"/>
        <v/>
      </c>
      <c r="TCD4" s="408" t="str">
        <f t="shared" ca="1" si="217"/>
        <v/>
      </c>
      <c r="TCE4" s="408" t="str">
        <f t="shared" ca="1" si="217"/>
        <v/>
      </c>
      <c r="TCF4" s="408" t="str">
        <f t="shared" ca="1" si="217"/>
        <v/>
      </c>
      <c r="TCG4" s="408" t="str">
        <f t="shared" ca="1" si="217"/>
        <v/>
      </c>
      <c r="TCH4" s="408" t="str">
        <f t="shared" ca="1" si="217"/>
        <v/>
      </c>
      <c r="TCI4" s="408" t="str">
        <f t="shared" ca="1" si="217"/>
        <v/>
      </c>
      <c r="TCJ4" s="408" t="str">
        <f t="shared" ca="1" si="217"/>
        <v/>
      </c>
      <c r="TCK4" s="408" t="str">
        <f t="shared" ca="1" si="217"/>
        <v/>
      </c>
      <c r="TCL4" s="408" t="str">
        <f t="shared" ca="1" si="217"/>
        <v/>
      </c>
      <c r="TCM4" s="408" t="str">
        <f t="shared" ca="1" si="217"/>
        <v/>
      </c>
      <c r="TCN4" s="408" t="str">
        <f t="shared" ca="1" si="217"/>
        <v/>
      </c>
      <c r="TCO4" s="408" t="str">
        <f t="shared" ca="1" si="217"/>
        <v/>
      </c>
      <c r="TCP4" s="408" t="str">
        <f t="shared" ca="1" si="217"/>
        <v/>
      </c>
      <c r="TCQ4" s="408" t="str">
        <f t="shared" ca="1" si="217"/>
        <v/>
      </c>
      <c r="TCR4" s="408" t="str">
        <f t="shared" ca="1" si="217"/>
        <v/>
      </c>
      <c r="TCS4" s="408" t="str">
        <f t="shared" ca="1" si="217"/>
        <v/>
      </c>
      <c r="TCT4" s="408" t="str">
        <f t="shared" ca="1" si="217"/>
        <v/>
      </c>
      <c r="TCU4" s="408" t="str">
        <f t="shared" ca="1" si="217"/>
        <v/>
      </c>
      <c r="TCV4" s="408" t="str">
        <f t="shared" ca="1" si="217"/>
        <v/>
      </c>
      <c r="TCW4" s="408" t="str">
        <f t="shared" ca="1" si="217"/>
        <v/>
      </c>
      <c r="TCX4" s="408" t="str">
        <f t="shared" ca="1" si="217"/>
        <v/>
      </c>
      <c r="TCY4" s="408" t="str">
        <f t="shared" ca="1" si="217"/>
        <v/>
      </c>
      <c r="TCZ4" s="408" t="str">
        <f t="shared" ca="1" si="217"/>
        <v/>
      </c>
      <c r="TDA4" s="408" t="str">
        <f t="shared" ca="1" si="217"/>
        <v/>
      </c>
      <c r="TDB4" s="408" t="str">
        <f t="shared" ca="1" si="217"/>
        <v/>
      </c>
      <c r="TDC4" s="408" t="str">
        <f t="shared" ca="1" si="217"/>
        <v/>
      </c>
      <c r="TDD4" s="408" t="str">
        <f t="shared" ca="1" si="217"/>
        <v/>
      </c>
      <c r="TDE4" s="408" t="str">
        <f t="shared" ca="1" si="217"/>
        <v/>
      </c>
      <c r="TDF4" s="408" t="str">
        <f t="shared" ca="1" si="217"/>
        <v/>
      </c>
      <c r="TDG4" s="408" t="str">
        <f t="shared" ca="1" si="217"/>
        <v/>
      </c>
      <c r="TDH4" s="408" t="str">
        <f t="shared" ca="1" si="217"/>
        <v/>
      </c>
      <c r="TDI4" s="408" t="str">
        <f t="shared" ref="TDI4:TFT4" ca="1" si="218">IFERROR(IF(AND(OFFSET(TDI3,0,-1,1,1)=DATE(YEAR(OFFSET(TDI3,0,-1,1,1)),12,31),
                              OFFSET(TDI3,0,-2,1,1)&lt;&gt;DATE(YEAR(OFFSET(TDI3,0,-1,1,1)),12,31)),
                         "+",""),"")</f>
        <v/>
      </c>
      <c r="TDJ4" s="408" t="str">
        <f t="shared" ca="1" si="218"/>
        <v/>
      </c>
      <c r="TDK4" s="408" t="str">
        <f t="shared" ca="1" si="218"/>
        <v/>
      </c>
      <c r="TDL4" s="408" t="str">
        <f t="shared" ca="1" si="218"/>
        <v/>
      </c>
      <c r="TDM4" s="408" t="str">
        <f t="shared" ca="1" si="218"/>
        <v/>
      </c>
      <c r="TDN4" s="408" t="str">
        <f t="shared" ca="1" si="218"/>
        <v/>
      </c>
      <c r="TDO4" s="408" t="str">
        <f t="shared" ca="1" si="218"/>
        <v/>
      </c>
      <c r="TDP4" s="408" t="str">
        <f t="shared" ca="1" si="218"/>
        <v/>
      </c>
      <c r="TDQ4" s="408" t="str">
        <f t="shared" ca="1" si="218"/>
        <v/>
      </c>
      <c r="TDR4" s="408" t="str">
        <f t="shared" ca="1" si="218"/>
        <v/>
      </c>
      <c r="TDS4" s="408" t="str">
        <f t="shared" ca="1" si="218"/>
        <v/>
      </c>
      <c r="TDT4" s="408" t="str">
        <f t="shared" ca="1" si="218"/>
        <v/>
      </c>
      <c r="TDU4" s="408" t="str">
        <f t="shared" ca="1" si="218"/>
        <v/>
      </c>
      <c r="TDV4" s="408" t="str">
        <f t="shared" ca="1" si="218"/>
        <v/>
      </c>
      <c r="TDW4" s="408" t="str">
        <f t="shared" ca="1" si="218"/>
        <v/>
      </c>
      <c r="TDX4" s="408" t="str">
        <f t="shared" ca="1" si="218"/>
        <v/>
      </c>
      <c r="TDY4" s="408" t="str">
        <f t="shared" ca="1" si="218"/>
        <v/>
      </c>
      <c r="TDZ4" s="408" t="str">
        <f t="shared" ca="1" si="218"/>
        <v/>
      </c>
      <c r="TEA4" s="408" t="str">
        <f t="shared" ca="1" si="218"/>
        <v/>
      </c>
      <c r="TEB4" s="408" t="str">
        <f t="shared" ca="1" si="218"/>
        <v/>
      </c>
      <c r="TEC4" s="408" t="str">
        <f t="shared" ca="1" si="218"/>
        <v/>
      </c>
      <c r="TED4" s="408" t="str">
        <f t="shared" ca="1" si="218"/>
        <v/>
      </c>
      <c r="TEE4" s="408" t="str">
        <f t="shared" ca="1" si="218"/>
        <v/>
      </c>
      <c r="TEF4" s="408" t="str">
        <f t="shared" ca="1" si="218"/>
        <v/>
      </c>
      <c r="TEG4" s="408" t="str">
        <f t="shared" ca="1" si="218"/>
        <v/>
      </c>
      <c r="TEH4" s="408" t="str">
        <f t="shared" ca="1" si="218"/>
        <v/>
      </c>
      <c r="TEI4" s="408" t="str">
        <f t="shared" ca="1" si="218"/>
        <v/>
      </c>
      <c r="TEJ4" s="408" t="str">
        <f t="shared" ca="1" si="218"/>
        <v/>
      </c>
      <c r="TEK4" s="408" t="str">
        <f t="shared" ca="1" si="218"/>
        <v/>
      </c>
      <c r="TEL4" s="408" t="str">
        <f t="shared" ca="1" si="218"/>
        <v/>
      </c>
      <c r="TEM4" s="408" t="str">
        <f t="shared" ca="1" si="218"/>
        <v/>
      </c>
      <c r="TEN4" s="408" t="str">
        <f t="shared" ca="1" si="218"/>
        <v/>
      </c>
      <c r="TEO4" s="408" t="str">
        <f t="shared" ca="1" si="218"/>
        <v/>
      </c>
      <c r="TEP4" s="408" t="str">
        <f t="shared" ca="1" si="218"/>
        <v/>
      </c>
      <c r="TEQ4" s="408" t="str">
        <f t="shared" ca="1" si="218"/>
        <v/>
      </c>
      <c r="TER4" s="408" t="str">
        <f t="shared" ca="1" si="218"/>
        <v/>
      </c>
      <c r="TES4" s="408" t="str">
        <f t="shared" ca="1" si="218"/>
        <v/>
      </c>
      <c r="TET4" s="408" t="str">
        <f t="shared" ca="1" si="218"/>
        <v/>
      </c>
      <c r="TEU4" s="408" t="str">
        <f t="shared" ca="1" si="218"/>
        <v/>
      </c>
      <c r="TEV4" s="408" t="str">
        <f t="shared" ca="1" si="218"/>
        <v/>
      </c>
      <c r="TEW4" s="408" t="str">
        <f t="shared" ca="1" si="218"/>
        <v/>
      </c>
      <c r="TEX4" s="408" t="str">
        <f t="shared" ca="1" si="218"/>
        <v/>
      </c>
      <c r="TEY4" s="408" t="str">
        <f t="shared" ca="1" si="218"/>
        <v/>
      </c>
      <c r="TEZ4" s="408" t="str">
        <f t="shared" ca="1" si="218"/>
        <v/>
      </c>
      <c r="TFA4" s="408" t="str">
        <f t="shared" ca="1" si="218"/>
        <v/>
      </c>
      <c r="TFB4" s="408" t="str">
        <f t="shared" ca="1" si="218"/>
        <v/>
      </c>
      <c r="TFC4" s="408" t="str">
        <f t="shared" ca="1" si="218"/>
        <v/>
      </c>
      <c r="TFD4" s="408" t="str">
        <f t="shared" ca="1" si="218"/>
        <v/>
      </c>
      <c r="TFE4" s="408" t="str">
        <f t="shared" ca="1" si="218"/>
        <v/>
      </c>
      <c r="TFF4" s="408" t="str">
        <f t="shared" ca="1" si="218"/>
        <v/>
      </c>
      <c r="TFG4" s="408" t="str">
        <f t="shared" ca="1" si="218"/>
        <v/>
      </c>
      <c r="TFH4" s="408" t="str">
        <f t="shared" ca="1" si="218"/>
        <v/>
      </c>
      <c r="TFI4" s="408" t="str">
        <f t="shared" ca="1" si="218"/>
        <v/>
      </c>
      <c r="TFJ4" s="408" t="str">
        <f t="shared" ca="1" si="218"/>
        <v/>
      </c>
      <c r="TFK4" s="408" t="str">
        <f t="shared" ca="1" si="218"/>
        <v/>
      </c>
      <c r="TFL4" s="408" t="str">
        <f t="shared" ca="1" si="218"/>
        <v/>
      </c>
      <c r="TFM4" s="408" t="str">
        <f t="shared" ca="1" si="218"/>
        <v/>
      </c>
      <c r="TFN4" s="408" t="str">
        <f t="shared" ca="1" si="218"/>
        <v/>
      </c>
      <c r="TFO4" s="408" t="str">
        <f t="shared" ca="1" si="218"/>
        <v/>
      </c>
      <c r="TFP4" s="408" t="str">
        <f t="shared" ca="1" si="218"/>
        <v/>
      </c>
      <c r="TFQ4" s="408" t="str">
        <f t="shared" ca="1" si="218"/>
        <v/>
      </c>
      <c r="TFR4" s="408" t="str">
        <f t="shared" ca="1" si="218"/>
        <v/>
      </c>
      <c r="TFS4" s="408" t="str">
        <f t="shared" ca="1" si="218"/>
        <v/>
      </c>
      <c r="TFT4" s="408" t="str">
        <f t="shared" ca="1" si="218"/>
        <v/>
      </c>
      <c r="TFU4" s="408" t="str">
        <f t="shared" ref="TFU4:TIF4" ca="1" si="219">IFERROR(IF(AND(OFFSET(TFU3,0,-1,1,1)=DATE(YEAR(OFFSET(TFU3,0,-1,1,1)),12,31),
                              OFFSET(TFU3,0,-2,1,1)&lt;&gt;DATE(YEAR(OFFSET(TFU3,0,-1,1,1)),12,31)),
                         "+",""),"")</f>
        <v/>
      </c>
      <c r="TFV4" s="408" t="str">
        <f t="shared" ca="1" si="219"/>
        <v/>
      </c>
      <c r="TFW4" s="408" t="str">
        <f t="shared" ca="1" si="219"/>
        <v/>
      </c>
      <c r="TFX4" s="408" t="str">
        <f t="shared" ca="1" si="219"/>
        <v/>
      </c>
      <c r="TFY4" s="408" t="str">
        <f t="shared" ca="1" si="219"/>
        <v/>
      </c>
      <c r="TFZ4" s="408" t="str">
        <f t="shared" ca="1" si="219"/>
        <v/>
      </c>
      <c r="TGA4" s="408" t="str">
        <f t="shared" ca="1" si="219"/>
        <v/>
      </c>
      <c r="TGB4" s="408" t="str">
        <f t="shared" ca="1" si="219"/>
        <v/>
      </c>
      <c r="TGC4" s="408" t="str">
        <f t="shared" ca="1" si="219"/>
        <v/>
      </c>
      <c r="TGD4" s="408" t="str">
        <f t="shared" ca="1" si="219"/>
        <v/>
      </c>
      <c r="TGE4" s="408" t="str">
        <f t="shared" ca="1" si="219"/>
        <v/>
      </c>
      <c r="TGF4" s="408" t="str">
        <f t="shared" ca="1" si="219"/>
        <v/>
      </c>
      <c r="TGG4" s="408" t="str">
        <f t="shared" ca="1" si="219"/>
        <v/>
      </c>
      <c r="TGH4" s="408" t="str">
        <f t="shared" ca="1" si="219"/>
        <v/>
      </c>
      <c r="TGI4" s="408" t="str">
        <f t="shared" ca="1" si="219"/>
        <v/>
      </c>
      <c r="TGJ4" s="408" t="str">
        <f t="shared" ca="1" si="219"/>
        <v/>
      </c>
      <c r="TGK4" s="408" t="str">
        <f t="shared" ca="1" si="219"/>
        <v/>
      </c>
      <c r="TGL4" s="408" t="str">
        <f t="shared" ca="1" si="219"/>
        <v/>
      </c>
      <c r="TGM4" s="408" t="str">
        <f t="shared" ca="1" si="219"/>
        <v/>
      </c>
      <c r="TGN4" s="408" t="str">
        <f t="shared" ca="1" si="219"/>
        <v/>
      </c>
      <c r="TGO4" s="408" t="str">
        <f t="shared" ca="1" si="219"/>
        <v/>
      </c>
      <c r="TGP4" s="408" t="str">
        <f t="shared" ca="1" si="219"/>
        <v/>
      </c>
      <c r="TGQ4" s="408" t="str">
        <f t="shared" ca="1" si="219"/>
        <v/>
      </c>
      <c r="TGR4" s="408" t="str">
        <f t="shared" ca="1" si="219"/>
        <v/>
      </c>
      <c r="TGS4" s="408" t="str">
        <f t="shared" ca="1" si="219"/>
        <v/>
      </c>
      <c r="TGT4" s="408" t="str">
        <f t="shared" ca="1" si="219"/>
        <v/>
      </c>
      <c r="TGU4" s="408" t="str">
        <f t="shared" ca="1" si="219"/>
        <v/>
      </c>
      <c r="TGV4" s="408" t="str">
        <f t="shared" ca="1" si="219"/>
        <v/>
      </c>
      <c r="TGW4" s="408" t="str">
        <f t="shared" ca="1" si="219"/>
        <v/>
      </c>
      <c r="TGX4" s="408" t="str">
        <f t="shared" ca="1" si="219"/>
        <v/>
      </c>
      <c r="TGY4" s="408" t="str">
        <f t="shared" ca="1" si="219"/>
        <v/>
      </c>
      <c r="TGZ4" s="408" t="str">
        <f t="shared" ca="1" si="219"/>
        <v/>
      </c>
      <c r="THA4" s="408" t="str">
        <f t="shared" ca="1" si="219"/>
        <v/>
      </c>
      <c r="THB4" s="408" t="str">
        <f t="shared" ca="1" si="219"/>
        <v/>
      </c>
      <c r="THC4" s="408" t="str">
        <f t="shared" ca="1" si="219"/>
        <v/>
      </c>
      <c r="THD4" s="408" t="str">
        <f t="shared" ca="1" si="219"/>
        <v/>
      </c>
      <c r="THE4" s="408" t="str">
        <f t="shared" ca="1" si="219"/>
        <v/>
      </c>
      <c r="THF4" s="408" t="str">
        <f t="shared" ca="1" si="219"/>
        <v/>
      </c>
      <c r="THG4" s="408" t="str">
        <f t="shared" ca="1" si="219"/>
        <v/>
      </c>
      <c r="THH4" s="408" t="str">
        <f t="shared" ca="1" si="219"/>
        <v/>
      </c>
      <c r="THI4" s="408" t="str">
        <f t="shared" ca="1" si="219"/>
        <v/>
      </c>
      <c r="THJ4" s="408" t="str">
        <f t="shared" ca="1" si="219"/>
        <v/>
      </c>
      <c r="THK4" s="408" t="str">
        <f t="shared" ca="1" si="219"/>
        <v/>
      </c>
      <c r="THL4" s="408" t="str">
        <f t="shared" ca="1" si="219"/>
        <v/>
      </c>
      <c r="THM4" s="408" t="str">
        <f t="shared" ca="1" si="219"/>
        <v/>
      </c>
      <c r="THN4" s="408" t="str">
        <f t="shared" ca="1" si="219"/>
        <v/>
      </c>
      <c r="THO4" s="408" t="str">
        <f t="shared" ca="1" si="219"/>
        <v/>
      </c>
      <c r="THP4" s="408" t="str">
        <f t="shared" ca="1" si="219"/>
        <v/>
      </c>
      <c r="THQ4" s="408" t="str">
        <f t="shared" ca="1" si="219"/>
        <v/>
      </c>
      <c r="THR4" s="408" t="str">
        <f t="shared" ca="1" si="219"/>
        <v/>
      </c>
      <c r="THS4" s="408" t="str">
        <f t="shared" ca="1" si="219"/>
        <v/>
      </c>
      <c r="THT4" s="408" t="str">
        <f t="shared" ca="1" si="219"/>
        <v/>
      </c>
      <c r="THU4" s="408" t="str">
        <f t="shared" ca="1" si="219"/>
        <v/>
      </c>
      <c r="THV4" s="408" t="str">
        <f t="shared" ca="1" si="219"/>
        <v/>
      </c>
      <c r="THW4" s="408" t="str">
        <f t="shared" ca="1" si="219"/>
        <v/>
      </c>
      <c r="THX4" s="408" t="str">
        <f t="shared" ca="1" si="219"/>
        <v/>
      </c>
      <c r="THY4" s="408" t="str">
        <f t="shared" ca="1" si="219"/>
        <v/>
      </c>
      <c r="THZ4" s="408" t="str">
        <f t="shared" ca="1" si="219"/>
        <v/>
      </c>
      <c r="TIA4" s="408" t="str">
        <f t="shared" ca="1" si="219"/>
        <v/>
      </c>
      <c r="TIB4" s="408" t="str">
        <f t="shared" ca="1" si="219"/>
        <v/>
      </c>
      <c r="TIC4" s="408" t="str">
        <f t="shared" ca="1" si="219"/>
        <v/>
      </c>
      <c r="TID4" s="408" t="str">
        <f t="shared" ca="1" si="219"/>
        <v/>
      </c>
      <c r="TIE4" s="408" t="str">
        <f t="shared" ca="1" si="219"/>
        <v/>
      </c>
      <c r="TIF4" s="408" t="str">
        <f t="shared" ca="1" si="219"/>
        <v/>
      </c>
      <c r="TIG4" s="408" t="str">
        <f t="shared" ref="TIG4:TKR4" ca="1" si="220">IFERROR(IF(AND(OFFSET(TIG3,0,-1,1,1)=DATE(YEAR(OFFSET(TIG3,0,-1,1,1)),12,31),
                              OFFSET(TIG3,0,-2,1,1)&lt;&gt;DATE(YEAR(OFFSET(TIG3,0,-1,1,1)),12,31)),
                         "+",""),"")</f>
        <v/>
      </c>
      <c r="TIH4" s="408" t="str">
        <f t="shared" ca="1" si="220"/>
        <v/>
      </c>
      <c r="TII4" s="408" t="str">
        <f t="shared" ca="1" si="220"/>
        <v/>
      </c>
      <c r="TIJ4" s="408" t="str">
        <f t="shared" ca="1" si="220"/>
        <v/>
      </c>
      <c r="TIK4" s="408" t="str">
        <f t="shared" ca="1" si="220"/>
        <v/>
      </c>
      <c r="TIL4" s="408" t="str">
        <f t="shared" ca="1" si="220"/>
        <v/>
      </c>
      <c r="TIM4" s="408" t="str">
        <f t="shared" ca="1" si="220"/>
        <v/>
      </c>
      <c r="TIN4" s="408" t="str">
        <f t="shared" ca="1" si="220"/>
        <v/>
      </c>
      <c r="TIO4" s="408" t="str">
        <f t="shared" ca="1" si="220"/>
        <v/>
      </c>
      <c r="TIP4" s="408" t="str">
        <f t="shared" ca="1" si="220"/>
        <v/>
      </c>
      <c r="TIQ4" s="408" t="str">
        <f t="shared" ca="1" si="220"/>
        <v/>
      </c>
      <c r="TIR4" s="408" t="str">
        <f t="shared" ca="1" si="220"/>
        <v/>
      </c>
      <c r="TIS4" s="408" t="str">
        <f t="shared" ca="1" si="220"/>
        <v/>
      </c>
      <c r="TIT4" s="408" t="str">
        <f t="shared" ca="1" si="220"/>
        <v/>
      </c>
      <c r="TIU4" s="408" t="str">
        <f t="shared" ca="1" si="220"/>
        <v/>
      </c>
      <c r="TIV4" s="408" t="str">
        <f t="shared" ca="1" si="220"/>
        <v/>
      </c>
      <c r="TIW4" s="408" t="str">
        <f t="shared" ca="1" si="220"/>
        <v/>
      </c>
      <c r="TIX4" s="408" t="str">
        <f t="shared" ca="1" si="220"/>
        <v/>
      </c>
      <c r="TIY4" s="408" t="str">
        <f t="shared" ca="1" si="220"/>
        <v/>
      </c>
      <c r="TIZ4" s="408" t="str">
        <f t="shared" ca="1" si="220"/>
        <v/>
      </c>
      <c r="TJA4" s="408" t="str">
        <f t="shared" ca="1" si="220"/>
        <v/>
      </c>
      <c r="TJB4" s="408" t="str">
        <f t="shared" ca="1" si="220"/>
        <v/>
      </c>
      <c r="TJC4" s="408" t="str">
        <f t="shared" ca="1" si="220"/>
        <v/>
      </c>
      <c r="TJD4" s="408" t="str">
        <f t="shared" ca="1" si="220"/>
        <v/>
      </c>
      <c r="TJE4" s="408" t="str">
        <f t="shared" ca="1" si="220"/>
        <v/>
      </c>
      <c r="TJF4" s="408" t="str">
        <f t="shared" ca="1" si="220"/>
        <v/>
      </c>
      <c r="TJG4" s="408" t="str">
        <f t="shared" ca="1" si="220"/>
        <v/>
      </c>
      <c r="TJH4" s="408" t="str">
        <f t="shared" ca="1" si="220"/>
        <v/>
      </c>
      <c r="TJI4" s="408" t="str">
        <f t="shared" ca="1" si="220"/>
        <v/>
      </c>
      <c r="TJJ4" s="408" t="str">
        <f t="shared" ca="1" si="220"/>
        <v/>
      </c>
      <c r="TJK4" s="408" t="str">
        <f t="shared" ca="1" si="220"/>
        <v/>
      </c>
      <c r="TJL4" s="408" t="str">
        <f t="shared" ca="1" si="220"/>
        <v/>
      </c>
      <c r="TJM4" s="408" t="str">
        <f t="shared" ca="1" si="220"/>
        <v/>
      </c>
      <c r="TJN4" s="408" t="str">
        <f t="shared" ca="1" si="220"/>
        <v/>
      </c>
      <c r="TJO4" s="408" t="str">
        <f t="shared" ca="1" si="220"/>
        <v/>
      </c>
      <c r="TJP4" s="408" t="str">
        <f t="shared" ca="1" si="220"/>
        <v/>
      </c>
      <c r="TJQ4" s="408" t="str">
        <f t="shared" ca="1" si="220"/>
        <v/>
      </c>
      <c r="TJR4" s="408" t="str">
        <f t="shared" ca="1" si="220"/>
        <v/>
      </c>
      <c r="TJS4" s="408" t="str">
        <f t="shared" ca="1" si="220"/>
        <v/>
      </c>
      <c r="TJT4" s="408" t="str">
        <f t="shared" ca="1" si="220"/>
        <v/>
      </c>
      <c r="TJU4" s="408" t="str">
        <f t="shared" ca="1" si="220"/>
        <v/>
      </c>
      <c r="TJV4" s="408" t="str">
        <f t="shared" ca="1" si="220"/>
        <v/>
      </c>
      <c r="TJW4" s="408" t="str">
        <f t="shared" ca="1" si="220"/>
        <v/>
      </c>
      <c r="TJX4" s="408" t="str">
        <f t="shared" ca="1" si="220"/>
        <v/>
      </c>
      <c r="TJY4" s="408" t="str">
        <f t="shared" ca="1" si="220"/>
        <v/>
      </c>
      <c r="TJZ4" s="408" t="str">
        <f t="shared" ca="1" si="220"/>
        <v/>
      </c>
      <c r="TKA4" s="408" t="str">
        <f t="shared" ca="1" si="220"/>
        <v/>
      </c>
      <c r="TKB4" s="408" t="str">
        <f t="shared" ca="1" si="220"/>
        <v/>
      </c>
      <c r="TKC4" s="408" t="str">
        <f t="shared" ca="1" si="220"/>
        <v/>
      </c>
      <c r="TKD4" s="408" t="str">
        <f t="shared" ca="1" si="220"/>
        <v/>
      </c>
      <c r="TKE4" s="408" t="str">
        <f t="shared" ca="1" si="220"/>
        <v/>
      </c>
      <c r="TKF4" s="408" t="str">
        <f t="shared" ca="1" si="220"/>
        <v/>
      </c>
      <c r="TKG4" s="408" t="str">
        <f t="shared" ca="1" si="220"/>
        <v/>
      </c>
      <c r="TKH4" s="408" t="str">
        <f t="shared" ca="1" si="220"/>
        <v/>
      </c>
      <c r="TKI4" s="408" t="str">
        <f t="shared" ca="1" si="220"/>
        <v/>
      </c>
      <c r="TKJ4" s="408" t="str">
        <f t="shared" ca="1" si="220"/>
        <v/>
      </c>
      <c r="TKK4" s="408" t="str">
        <f t="shared" ca="1" si="220"/>
        <v/>
      </c>
      <c r="TKL4" s="408" t="str">
        <f t="shared" ca="1" si="220"/>
        <v/>
      </c>
      <c r="TKM4" s="408" t="str">
        <f t="shared" ca="1" si="220"/>
        <v/>
      </c>
      <c r="TKN4" s="408" t="str">
        <f t="shared" ca="1" si="220"/>
        <v/>
      </c>
      <c r="TKO4" s="408" t="str">
        <f t="shared" ca="1" si="220"/>
        <v/>
      </c>
      <c r="TKP4" s="408" t="str">
        <f t="shared" ca="1" si="220"/>
        <v/>
      </c>
      <c r="TKQ4" s="408" t="str">
        <f t="shared" ca="1" si="220"/>
        <v/>
      </c>
      <c r="TKR4" s="408" t="str">
        <f t="shared" ca="1" si="220"/>
        <v/>
      </c>
      <c r="TKS4" s="408" t="str">
        <f t="shared" ref="TKS4:TND4" ca="1" si="221">IFERROR(IF(AND(OFFSET(TKS3,0,-1,1,1)=DATE(YEAR(OFFSET(TKS3,0,-1,1,1)),12,31),
                              OFFSET(TKS3,0,-2,1,1)&lt;&gt;DATE(YEAR(OFFSET(TKS3,0,-1,1,1)),12,31)),
                         "+",""),"")</f>
        <v/>
      </c>
      <c r="TKT4" s="408" t="str">
        <f t="shared" ca="1" si="221"/>
        <v/>
      </c>
      <c r="TKU4" s="408" t="str">
        <f t="shared" ca="1" si="221"/>
        <v/>
      </c>
      <c r="TKV4" s="408" t="str">
        <f t="shared" ca="1" si="221"/>
        <v/>
      </c>
      <c r="TKW4" s="408" t="str">
        <f t="shared" ca="1" si="221"/>
        <v/>
      </c>
      <c r="TKX4" s="408" t="str">
        <f t="shared" ca="1" si="221"/>
        <v/>
      </c>
      <c r="TKY4" s="408" t="str">
        <f t="shared" ca="1" si="221"/>
        <v/>
      </c>
      <c r="TKZ4" s="408" t="str">
        <f t="shared" ca="1" si="221"/>
        <v/>
      </c>
      <c r="TLA4" s="408" t="str">
        <f t="shared" ca="1" si="221"/>
        <v/>
      </c>
      <c r="TLB4" s="408" t="str">
        <f t="shared" ca="1" si="221"/>
        <v/>
      </c>
      <c r="TLC4" s="408" t="str">
        <f t="shared" ca="1" si="221"/>
        <v/>
      </c>
      <c r="TLD4" s="408" t="str">
        <f t="shared" ca="1" si="221"/>
        <v/>
      </c>
      <c r="TLE4" s="408" t="str">
        <f t="shared" ca="1" si="221"/>
        <v/>
      </c>
      <c r="TLF4" s="408" t="str">
        <f t="shared" ca="1" si="221"/>
        <v/>
      </c>
      <c r="TLG4" s="408" t="str">
        <f t="shared" ca="1" si="221"/>
        <v/>
      </c>
      <c r="TLH4" s="408" t="str">
        <f t="shared" ca="1" si="221"/>
        <v/>
      </c>
      <c r="TLI4" s="408" t="str">
        <f t="shared" ca="1" si="221"/>
        <v/>
      </c>
      <c r="TLJ4" s="408" t="str">
        <f t="shared" ca="1" si="221"/>
        <v/>
      </c>
      <c r="TLK4" s="408" t="str">
        <f t="shared" ca="1" si="221"/>
        <v/>
      </c>
      <c r="TLL4" s="408" t="str">
        <f t="shared" ca="1" si="221"/>
        <v/>
      </c>
      <c r="TLM4" s="408" t="str">
        <f t="shared" ca="1" si="221"/>
        <v/>
      </c>
      <c r="TLN4" s="408" t="str">
        <f t="shared" ca="1" si="221"/>
        <v/>
      </c>
      <c r="TLO4" s="408" t="str">
        <f t="shared" ca="1" si="221"/>
        <v/>
      </c>
      <c r="TLP4" s="408" t="str">
        <f t="shared" ca="1" si="221"/>
        <v/>
      </c>
      <c r="TLQ4" s="408" t="str">
        <f t="shared" ca="1" si="221"/>
        <v/>
      </c>
      <c r="TLR4" s="408" t="str">
        <f t="shared" ca="1" si="221"/>
        <v/>
      </c>
      <c r="TLS4" s="408" t="str">
        <f t="shared" ca="1" si="221"/>
        <v/>
      </c>
      <c r="TLT4" s="408" t="str">
        <f t="shared" ca="1" si="221"/>
        <v/>
      </c>
      <c r="TLU4" s="408" t="str">
        <f t="shared" ca="1" si="221"/>
        <v/>
      </c>
      <c r="TLV4" s="408" t="str">
        <f t="shared" ca="1" si="221"/>
        <v/>
      </c>
      <c r="TLW4" s="408" t="str">
        <f t="shared" ca="1" si="221"/>
        <v/>
      </c>
      <c r="TLX4" s="408" t="str">
        <f t="shared" ca="1" si="221"/>
        <v/>
      </c>
      <c r="TLY4" s="408" t="str">
        <f t="shared" ca="1" si="221"/>
        <v/>
      </c>
      <c r="TLZ4" s="408" t="str">
        <f t="shared" ca="1" si="221"/>
        <v/>
      </c>
      <c r="TMA4" s="408" t="str">
        <f t="shared" ca="1" si="221"/>
        <v/>
      </c>
      <c r="TMB4" s="408" t="str">
        <f t="shared" ca="1" si="221"/>
        <v/>
      </c>
      <c r="TMC4" s="408" t="str">
        <f t="shared" ca="1" si="221"/>
        <v/>
      </c>
      <c r="TMD4" s="408" t="str">
        <f t="shared" ca="1" si="221"/>
        <v/>
      </c>
      <c r="TME4" s="408" t="str">
        <f t="shared" ca="1" si="221"/>
        <v/>
      </c>
      <c r="TMF4" s="408" t="str">
        <f t="shared" ca="1" si="221"/>
        <v/>
      </c>
      <c r="TMG4" s="408" t="str">
        <f t="shared" ca="1" si="221"/>
        <v/>
      </c>
      <c r="TMH4" s="408" t="str">
        <f t="shared" ca="1" si="221"/>
        <v/>
      </c>
      <c r="TMI4" s="408" t="str">
        <f t="shared" ca="1" si="221"/>
        <v/>
      </c>
      <c r="TMJ4" s="408" t="str">
        <f t="shared" ca="1" si="221"/>
        <v/>
      </c>
      <c r="TMK4" s="408" t="str">
        <f t="shared" ca="1" si="221"/>
        <v/>
      </c>
      <c r="TML4" s="408" t="str">
        <f t="shared" ca="1" si="221"/>
        <v/>
      </c>
      <c r="TMM4" s="408" t="str">
        <f t="shared" ca="1" si="221"/>
        <v/>
      </c>
      <c r="TMN4" s="408" t="str">
        <f t="shared" ca="1" si="221"/>
        <v/>
      </c>
      <c r="TMO4" s="408" t="str">
        <f t="shared" ca="1" si="221"/>
        <v/>
      </c>
      <c r="TMP4" s="408" t="str">
        <f t="shared" ca="1" si="221"/>
        <v/>
      </c>
      <c r="TMQ4" s="408" t="str">
        <f t="shared" ca="1" si="221"/>
        <v/>
      </c>
      <c r="TMR4" s="408" t="str">
        <f t="shared" ca="1" si="221"/>
        <v/>
      </c>
      <c r="TMS4" s="408" t="str">
        <f t="shared" ca="1" si="221"/>
        <v/>
      </c>
      <c r="TMT4" s="408" t="str">
        <f t="shared" ca="1" si="221"/>
        <v/>
      </c>
      <c r="TMU4" s="408" t="str">
        <f t="shared" ca="1" si="221"/>
        <v/>
      </c>
      <c r="TMV4" s="408" t="str">
        <f t="shared" ca="1" si="221"/>
        <v/>
      </c>
      <c r="TMW4" s="408" t="str">
        <f t="shared" ca="1" si="221"/>
        <v/>
      </c>
      <c r="TMX4" s="408" t="str">
        <f t="shared" ca="1" si="221"/>
        <v/>
      </c>
      <c r="TMY4" s="408" t="str">
        <f t="shared" ca="1" si="221"/>
        <v/>
      </c>
      <c r="TMZ4" s="408" t="str">
        <f t="shared" ca="1" si="221"/>
        <v/>
      </c>
      <c r="TNA4" s="408" t="str">
        <f t="shared" ca="1" si="221"/>
        <v/>
      </c>
      <c r="TNB4" s="408" t="str">
        <f t="shared" ca="1" si="221"/>
        <v/>
      </c>
      <c r="TNC4" s="408" t="str">
        <f t="shared" ca="1" si="221"/>
        <v/>
      </c>
      <c r="TND4" s="408" t="str">
        <f t="shared" ca="1" si="221"/>
        <v/>
      </c>
      <c r="TNE4" s="408" t="str">
        <f t="shared" ref="TNE4:TPP4" ca="1" si="222">IFERROR(IF(AND(OFFSET(TNE3,0,-1,1,1)=DATE(YEAR(OFFSET(TNE3,0,-1,1,1)),12,31),
                              OFFSET(TNE3,0,-2,1,1)&lt;&gt;DATE(YEAR(OFFSET(TNE3,0,-1,1,1)),12,31)),
                         "+",""),"")</f>
        <v/>
      </c>
      <c r="TNF4" s="408" t="str">
        <f t="shared" ca="1" si="222"/>
        <v/>
      </c>
      <c r="TNG4" s="408" t="str">
        <f t="shared" ca="1" si="222"/>
        <v/>
      </c>
      <c r="TNH4" s="408" t="str">
        <f t="shared" ca="1" si="222"/>
        <v/>
      </c>
      <c r="TNI4" s="408" t="str">
        <f t="shared" ca="1" si="222"/>
        <v/>
      </c>
      <c r="TNJ4" s="408" t="str">
        <f t="shared" ca="1" si="222"/>
        <v/>
      </c>
      <c r="TNK4" s="408" t="str">
        <f t="shared" ca="1" si="222"/>
        <v/>
      </c>
      <c r="TNL4" s="408" t="str">
        <f t="shared" ca="1" si="222"/>
        <v/>
      </c>
      <c r="TNM4" s="408" t="str">
        <f t="shared" ca="1" si="222"/>
        <v/>
      </c>
      <c r="TNN4" s="408" t="str">
        <f t="shared" ca="1" si="222"/>
        <v/>
      </c>
      <c r="TNO4" s="408" t="str">
        <f t="shared" ca="1" si="222"/>
        <v/>
      </c>
      <c r="TNP4" s="408" t="str">
        <f t="shared" ca="1" si="222"/>
        <v/>
      </c>
      <c r="TNQ4" s="408" t="str">
        <f t="shared" ca="1" si="222"/>
        <v/>
      </c>
      <c r="TNR4" s="408" t="str">
        <f t="shared" ca="1" si="222"/>
        <v/>
      </c>
      <c r="TNS4" s="408" t="str">
        <f t="shared" ca="1" si="222"/>
        <v/>
      </c>
      <c r="TNT4" s="408" t="str">
        <f t="shared" ca="1" si="222"/>
        <v/>
      </c>
      <c r="TNU4" s="408" t="str">
        <f t="shared" ca="1" si="222"/>
        <v/>
      </c>
      <c r="TNV4" s="408" t="str">
        <f t="shared" ca="1" si="222"/>
        <v/>
      </c>
      <c r="TNW4" s="408" t="str">
        <f t="shared" ca="1" si="222"/>
        <v/>
      </c>
      <c r="TNX4" s="408" t="str">
        <f t="shared" ca="1" si="222"/>
        <v/>
      </c>
      <c r="TNY4" s="408" t="str">
        <f t="shared" ca="1" si="222"/>
        <v/>
      </c>
      <c r="TNZ4" s="408" t="str">
        <f t="shared" ca="1" si="222"/>
        <v/>
      </c>
      <c r="TOA4" s="408" t="str">
        <f t="shared" ca="1" si="222"/>
        <v/>
      </c>
      <c r="TOB4" s="408" t="str">
        <f t="shared" ca="1" si="222"/>
        <v/>
      </c>
      <c r="TOC4" s="408" t="str">
        <f t="shared" ca="1" si="222"/>
        <v/>
      </c>
      <c r="TOD4" s="408" t="str">
        <f t="shared" ca="1" si="222"/>
        <v/>
      </c>
      <c r="TOE4" s="408" t="str">
        <f t="shared" ca="1" si="222"/>
        <v/>
      </c>
      <c r="TOF4" s="408" t="str">
        <f t="shared" ca="1" si="222"/>
        <v/>
      </c>
      <c r="TOG4" s="408" t="str">
        <f t="shared" ca="1" si="222"/>
        <v/>
      </c>
      <c r="TOH4" s="408" t="str">
        <f t="shared" ca="1" si="222"/>
        <v/>
      </c>
      <c r="TOI4" s="408" t="str">
        <f t="shared" ca="1" si="222"/>
        <v/>
      </c>
      <c r="TOJ4" s="408" t="str">
        <f t="shared" ca="1" si="222"/>
        <v/>
      </c>
      <c r="TOK4" s="408" t="str">
        <f t="shared" ca="1" si="222"/>
        <v/>
      </c>
      <c r="TOL4" s="408" t="str">
        <f t="shared" ca="1" si="222"/>
        <v/>
      </c>
      <c r="TOM4" s="408" t="str">
        <f t="shared" ca="1" si="222"/>
        <v/>
      </c>
      <c r="TON4" s="408" t="str">
        <f t="shared" ca="1" si="222"/>
        <v/>
      </c>
      <c r="TOO4" s="408" t="str">
        <f t="shared" ca="1" si="222"/>
        <v/>
      </c>
      <c r="TOP4" s="408" t="str">
        <f t="shared" ca="1" si="222"/>
        <v/>
      </c>
      <c r="TOQ4" s="408" t="str">
        <f t="shared" ca="1" si="222"/>
        <v/>
      </c>
      <c r="TOR4" s="408" t="str">
        <f t="shared" ca="1" si="222"/>
        <v/>
      </c>
      <c r="TOS4" s="408" t="str">
        <f t="shared" ca="1" si="222"/>
        <v/>
      </c>
      <c r="TOT4" s="408" t="str">
        <f t="shared" ca="1" si="222"/>
        <v/>
      </c>
      <c r="TOU4" s="408" t="str">
        <f t="shared" ca="1" si="222"/>
        <v/>
      </c>
      <c r="TOV4" s="408" t="str">
        <f t="shared" ca="1" si="222"/>
        <v/>
      </c>
      <c r="TOW4" s="408" t="str">
        <f t="shared" ca="1" si="222"/>
        <v/>
      </c>
      <c r="TOX4" s="408" t="str">
        <f t="shared" ca="1" si="222"/>
        <v/>
      </c>
      <c r="TOY4" s="408" t="str">
        <f t="shared" ca="1" si="222"/>
        <v/>
      </c>
      <c r="TOZ4" s="408" t="str">
        <f t="shared" ca="1" si="222"/>
        <v/>
      </c>
      <c r="TPA4" s="408" t="str">
        <f t="shared" ca="1" si="222"/>
        <v/>
      </c>
      <c r="TPB4" s="408" t="str">
        <f t="shared" ca="1" si="222"/>
        <v/>
      </c>
      <c r="TPC4" s="408" t="str">
        <f t="shared" ca="1" si="222"/>
        <v/>
      </c>
      <c r="TPD4" s="408" t="str">
        <f t="shared" ca="1" si="222"/>
        <v/>
      </c>
      <c r="TPE4" s="408" t="str">
        <f t="shared" ca="1" si="222"/>
        <v/>
      </c>
      <c r="TPF4" s="408" t="str">
        <f t="shared" ca="1" si="222"/>
        <v/>
      </c>
      <c r="TPG4" s="408" t="str">
        <f t="shared" ca="1" si="222"/>
        <v/>
      </c>
      <c r="TPH4" s="408" t="str">
        <f t="shared" ca="1" si="222"/>
        <v/>
      </c>
      <c r="TPI4" s="408" t="str">
        <f t="shared" ca="1" si="222"/>
        <v/>
      </c>
      <c r="TPJ4" s="408" t="str">
        <f t="shared" ca="1" si="222"/>
        <v/>
      </c>
      <c r="TPK4" s="408" t="str">
        <f t="shared" ca="1" si="222"/>
        <v/>
      </c>
      <c r="TPL4" s="408" t="str">
        <f t="shared" ca="1" si="222"/>
        <v/>
      </c>
      <c r="TPM4" s="408" t="str">
        <f t="shared" ca="1" si="222"/>
        <v/>
      </c>
      <c r="TPN4" s="408" t="str">
        <f t="shared" ca="1" si="222"/>
        <v/>
      </c>
      <c r="TPO4" s="408" t="str">
        <f t="shared" ca="1" si="222"/>
        <v/>
      </c>
      <c r="TPP4" s="408" t="str">
        <f t="shared" ca="1" si="222"/>
        <v/>
      </c>
      <c r="TPQ4" s="408" t="str">
        <f t="shared" ref="TPQ4:TSB4" ca="1" si="223">IFERROR(IF(AND(OFFSET(TPQ3,0,-1,1,1)=DATE(YEAR(OFFSET(TPQ3,0,-1,1,1)),12,31),
                              OFFSET(TPQ3,0,-2,1,1)&lt;&gt;DATE(YEAR(OFFSET(TPQ3,0,-1,1,1)),12,31)),
                         "+",""),"")</f>
        <v/>
      </c>
      <c r="TPR4" s="408" t="str">
        <f t="shared" ca="1" si="223"/>
        <v/>
      </c>
      <c r="TPS4" s="408" t="str">
        <f t="shared" ca="1" si="223"/>
        <v/>
      </c>
      <c r="TPT4" s="408" t="str">
        <f t="shared" ca="1" si="223"/>
        <v/>
      </c>
      <c r="TPU4" s="408" t="str">
        <f t="shared" ca="1" si="223"/>
        <v/>
      </c>
      <c r="TPV4" s="408" t="str">
        <f t="shared" ca="1" si="223"/>
        <v/>
      </c>
      <c r="TPW4" s="408" t="str">
        <f t="shared" ca="1" si="223"/>
        <v/>
      </c>
      <c r="TPX4" s="408" t="str">
        <f t="shared" ca="1" si="223"/>
        <v/>
      </c>
      <c r="TPY4" s="408" t="str">
        <f t="shared" ca="1" si="223"/>
        <v/>
      </c>
      <c r="TPZ4" s="408" t="str">
        <f t="shared" ca="1" si="223"/>
        <v/>
      </c>
      <c r="TQA4" s="408" t="str">
        <f t="shared" ca="1" si="223"/>
        <v/>
      </c>
      <c r="TQB4" s="408" t="str">
        <f t="shared" ca="1" si="223"/>
        <v/>
      </c>
      <c r="TQC4" s="408" t="str">
        <f t="shared" ca="1" si="223"/>
        <v/>
      </c>
      <c r="TQD4" s="408" t="str">
        <f t="shared" ca="1" si="223"/>
        <v/>
      </c>
      <c r="TQE4" s="408" t="str">
        <f t="shared" ca="1" si="223"/>
        <v/>
      </c>
      <c r="TQF4" s="408" t="str">
        <f t="shared" ca="1" si="223"/>
        <v/>
      </c>
      <c r="TQG4" s="408" t="str">
        <f t="shared" ca="1" si="223"/>
        <v/>
      </c>
      <c r="TQH4" s="408" t="str">
        <f t="shared" ca="1" si="223"/>
        <v/>
      </c>
      <c r="TQI4" s="408" t="str">
        <f t="shared" ca="1" si="223"/>
        <v/>
      </c>
      <c r="TQJ4" s="408" t="str">
        <f t="shared" ca="1" si="223"/>
        <v/>
      </c>
      <c r="TQK4" s="408" t="str">
        <f t="shared" ca="1" si="223"/>
        <v/>
      </c>
      <c r="TQL4" s="408" t="str">
        <f t="shared" ca="1" si="223"/>
        <v/>
      </c>
      <c r="TQM4" s="408" t="str">
        <f t="shared" ca="1" si="223"/>
        <v/>
      </c>
      <c r="TQN4" s="408" t="str">
        <f t="shared" ca="1" si="223"/>
        <v/>
      </c>
      <c r="TQO4" s="408" t="str">
        <f t="shared" ca="1" si="223"/>
        <v/>
      </c>
      <c r="TQP4" s="408" t="str">
        <f t="shared" ca="1" si="223"/>
        <v/>
      </c>
      <c r="TQQ4" s="408" t="str">
        <f t="shared" ca="1" si="223"/>
        <v/>
      </c>
      <c r="TQR4" s="408" t="str">
        <f t="shared" ca="1" si="223"/>
        <v/>
      </c>
      <c r="TQS4" s="408" t="str">
        <f t="shared" ca="1" si="223"/>
        <v/>
      </c>
      <c r="TQT4" s="408" t="str">
        <f t="shared" ca="1" si="223"/>
        <v/>
      </c>
      <c r="TQU4" s="408" t="str">
        <f t="shared" ca="1" si="223"/>
        <v/>
      </c>
      <c r="TQV4" s="408" t="str">
        <f t="shared" ca="1" si="223"/>
        <v/>
      </c>
      <c r="TQW4" s="408" t="str">
        <f t="shared" ca="1" si="223"/>
        <v/>
      </c>
      <c r="TQX4" s="408" t="str">
        <f t="shared" ca="1" si="223"/>
        <v/>
      </c>
      <c r="TQY4" s="408" t="str">
        <f t="shared" ca="1" si="223"/>
        <v/>
      </c>
      <c r="TQZ4" s="408" t="str">
        <f t="shared" ca="1" si="223"/>
        <v/>
      </c>
      <c r="TRA4" s="408" t="str">
        <f t="shared" ca="1" si="223"/>
        <v/>
      </c>
      <c r="TRB4" s="408" t="str">
        <f t="shared" ca="1" si="223"/>
        <v/>
      </c>
      <c r="TRC4" s="408" t="str">
        <f t="shared" ca="1" si="223"/>
        <v/>
      </c>
      <c r="TRD4" s="408" t="str">
        <f t="shared" ca="1" si="223"/>
        <v/>
      </c>
      <c r="TRE4" s="408" t="str">
        <f t="shared" ca="1" si="223"/>
        <v/>
      </c>
      <c r="TRF4" s="408" t="str">
        <f t="shared" ca="1" si="223"/>
        <v/>
      </c>
      <c r="TRG4" s="408" t="str">
        <f t="shared" ca="1" si="223"/>
        <v/>
      </c>
      <c r="TRH4" s="408" t="str">
        <f t="shared" ca="1" si="223"/>
        <v/>
      </c>
      <c r="TRI4" s="408" t="str">
        <f t="shared" ca="1" si="223"/>
        <v/>
      </c>
      <c r="TRJ4" s="408" t="str">
        <f t="shared" ca="1" si="223"/>
        <v/>
      </c>
      <c r="TRK4" s="408" t="str">
        <f t="shared" ca="1" si="223"/>
        <v/>
      </c>
      <c r="TRL4" s="408" t="str">
        <f t="shared" ca="1" si="223"/>
        <v/>
      </c>
      <c r="TRM4" s="408" t="str">
        <f t="shared" ca="1" si="223"/>
        <v/>
      </c>
      <c r="TRN4" s="408" t="str">
        <f t="shared" ca="1" si="223"/>
        <v/>
      </c>
      <c r="TRO4" s="408" t="str">
        <f t="shared" ca="1" si="223"/>
        <v/>
      </c>
      <c r="TRP4" s="408" t="str">
        <f t="shared" ca="1" si="223"/>
        <v/>
      </c>
      <c r="TRQ4" s="408" t="str">
        <f t="shared" ca="1" si="223"/>
        <v/>
      </c>
      <c r="TRR4" s="408" t="str">
        <f t="shared" ca="1" si="223"/>
        <v/>
      </c>
      <c r="TRS4" s="408" t="str">
        <f t="shared" ca="1" si="223"/>
        <v/>
      </c>
      <c r="TRT4" s="408" t="str">
        <f t="shared" ca="1" si="223"/>
        <v/>
      </c>
      <c r="TRU4" s="408" t="str">
        <f t="shared" ca="1" si="223"/>
        <v/>
      </c>
      <c r="TRV4" s="408" t="str">
        <f t="shared" ca="1" si="223"/>
        <v/>
      </c>
      <c r="TRW4" s="408" t="str">
        <f t="shared" ca="1" si="223"/>
        <v/>
      </c>
      <c r="TRX4" s="408" t="str">
        <f t="shared" ca="1" si="223"/>
        <v/>
      </c>
      <c r="TRY4" s="408" t="str">
        <f t="shared" ca="1" si="223"/>
        <v/>
      </c>
      <c r="TRZ4" s="408" t="str">
        <f t="shared" ca="1" si="223"/>
        <v/>
      </c>
      <c r="TSA4" s="408" t="str">
        <f t="shared" ca="1" si="223"/>
        <v/>
      </c>
      <c r="TSB4" s="408" t="str">
        <f t="shared" ca="1" si="223"/>
        <v/>
      </c>
      <c r="TSC4" s="408" t="str">
        <f t="shared" ref="TSC4:TUN4" ca="1" si="224">IFERROR(IF(AND(OFFSET(TSC3,0,-1,1,1)=DATE(YEAR(OFFSET(TSC3,0,-1,1,1)),12,31),
                              OFFSET(TSC3,0,-2,1,1)&lt;&gt;DATE(YEAR(OFFSET(TSC3,0,-1,1,1)),12,31)),
                         "+",""),"")</f>
        <v/>
      </c>
      <c r="TSD4" s="408" t="str">
        <f t="shared" ca="1" si="224"/>
        <v/>
      </c>
      <c r="TSE4" s="408" t="str">
        <f t="shared" ca="1" si="224"/>
        <v/>
      </c>
      <c r="TSF4" s="408" t="str">
        <f t="shared" ca="1" si="224"/>
        <v/>
      </c>
      <c r="TSG4" s="408" t="str">
        <f t="shared" ca="1" si="224"/>
        <v/>
      </c>
      <c r="TSH4" s="408" t="str">
        <f t="shared" ca="1" si="224"/>
        <v/>
      </c>
      <c r="TSI4" s="408" t="str">
        <f t="shared" ca="1" si="224"/>
        <v/>
      </c>
      <c r="TSJ4" s="408" t="str">
        <f t="shared" ca="1" si="224"/>
        <v/>
      </c>
      <c r="TSK4" s="408" t="str">
        <f t="shared" ca="1" si="224"/>
        <v/>
      </c>
      <c r="TSL4" s="408" t="str">
        <f t="shared" ca="1" si="224"/>
        <v/>
      </c>
      <c r="TSM4" s="408" t="str">
        <f t="shared" ca="1" si="224"/>
        <v/>
      </c>
      <c r="TSN4" s="408" t="str">
        <f t="shared" ca="1" si="224"/>
        <v/>
      </c>
      <c r="TSO4" s="408" t="str">
        <f t="shared" ca="1" si="224"/>
        <v/>
      </c>
      <c r="TSP4" s="408" t="str">
        <f t="shared" ca="1" si="224"/>
        <v/>
      </c>
      <c r="TSQ4" s="408" t="str">
        <f t="shared" ca="1" si="224"/>
        <v/>
      </c>
      <c r="TSR4" s="408" t="str">
        <f t="shared" ca="1" si="224"/>
        <v/>
      </c>
      <c r="TSS4" s="408" t="str">
        <f t="shared" ca="1" si="224"/>
        <v/>
      </c>
      <c r="TST4" s="408" t="str">
        <f t="shared" ca="1" si="224"/>
        <v/>
      </c>
      <c r="TSU4" s="408" t="str">
        <f t="shared" ca="1" si="224"/>
        <v/>
      </c>
      <c r="TSV4" s="408" t="str">
        <f t="shared" ca="1" si="224"/>
        <v/>
      </c>
      <c r="TSW4" s="408" t="str">
        <f t="shared" ca="1" si="224"/>
        <v/>
      </c>
      <c r="TSX4" s="408" t="str">
        <f t="shared" ca="1" si="224"/>
        <v/>
      </c>
      <c r="TSY4" s="408" t="str">
        <f t="shared" ca="1" si="224"/>
        <v/>
      </c>
      <c r="TSZ4" s="408" t="str">
        <f t="shared" ca="1" si="224"/>
        <v/>
      </c>
      <c r="TTA4" s="408" t="str">
        <f t="shared" ca="1" si="224"/>
        <v/>
      </c>
      <c r="TTB4" s="408" t="str">
        <f t="shared" ca="1" si="224"/>
        <v/>
      </c>
      <c r="TTC4" s="408" t="str">
        <f t="shared" ca="1" si="224"/>
        <v/>
      </c>
      <c r="TTD4" s="408" t="str">
        <f t="shared" ca="1" si="224"/>
        <v/>
      </c>
      <c r="TTE4" s="408" t="str">
        <f t="shared" ca="1" si="224"/>
        <v/>
      </c>
      <c r="TTF4" s="408" t="str">
        <f t="shared" ca="1" si="224"/>
        <v/>
      </c>
      <c r="TTG4" s="408" t="str">
        <f t="shared" ca="1" si="224"/>
        <v/>
      </c>
      <c r="TTH4" s="408" t="str">
        <f t="shared" ca="1" si="224"/>
        <v/>
      </c>
      <c r="TTI4" s="408" t="str">
        <f t="shared" ca="1" si="224"/>
        <v/>
      </c>
      <c r="TTJ4" s="408" t="str">
        <f t="shared" ca="1" si="224"/>
        <v/>
      </c>
      <c r="TTK4" s="408" t="str">
        <f t="shared" ca="1" si="224"/>
        <v/>
      </c>
      <c r="TTL4" s="408" t="str">
        <f t="shared" ca="1" si="224"/>
        <v/>
      </c>
      <c r="TTM4" s="408" t="str">
        <f t="shared" ca="1" si="224"/>
        <v/>
      </c>
      <c r="TTN4" s="408" t="str">
        <f t="shared" ca="1" si="224"/>
        <v/>
      </c>
      <c r="TTO4" s="408" t="str">
        <f t="shared" ca="1" si="224"/>
        <v/>
      </c>
      <c r="TTP4" s="408" t="str">
        <f t="shared" ca="1" si="224"/>
        <v/>
      </c>
      <c r="TTQ4" s="408" t="str">
        <f t="shared" ca="1" si="224"/>
        <v/>
      </c>
      <c r="TTR4" s="408" t="str">
        <f t="shared" ca="1" si="224"/>
        <v/>
      </c>
      <c r="TTS4" s="408" t="str">
        <f t="shared" ca="1" si="224"/>
        <v/>
      </c>
      <c r="TTT4" s="408" t="str">
        <f t="shared" ca="1" si="224"/>
        <v/>
      </c>
      <c r="TTU4" s="408" t="str">
        <f t="shared" ca="1" si="224"/>
        <v/>
      </c>
      <c r="TTV4" s="408" t="str">
        <f t="shared" ca="1" si="224"/>
        <v/>
      </c>
      <c r="TTW4" s="408" t="str">
        <f t="shared" ca="1" si="224"/>
        <v/>
      </c>
      <c r="TTX4" s="408" t="str">
        <f t="shared" ca="1" si="224"/>
        <v/>
      </c>
      <c r="TTY4" s="408" t="str">
        <f t="shared" ca="1" si="224"/>
        <v/>
      </c>
      <c r="TTZ4" s="408" t="str">
        <f t="shared" ca="1" si="224"/>
        <v/>
      </c>
      <c r="TUA4" s="408" t="str">
        <f t="shared" ca="1" si="224"/>
        <v/>
      </c>
      <c r="TUB4" s="408" t="str">
        <f t="shared" ca="1" si="224"/>
        <v/>
      </c>
      <c r="TUC4" s="408" t="str">
        <f t="shared" ca="1" si="224"/>
        <v/>
      </c>
      <c r="TUD4" s="408" t="str">
        <f t="shared" ca="1" si="224"/>
        <v/>
      </c>
      <c r="TUE4" s="408" t="str">
        <f t="shared" ca="1" si="224"/>
        <v/>
      </c>
      <c r="TUF4" s="408" t="str">
        <f t="shared" ca="1" si="224"/>
        <v/>
      </c>
      <c r="TUG4" s="408" t="str">
        <f t="shared" ca="1" si="224"/>
        <v/>
      </c>
      <c r="TUH4" s="408" t="str">
        <f t="shared" ca="1" si="224"/>
        <v/>
      </c>
      <c r="TUI4" s="408" t="str">
        <f t="shared" ca="1" si="224"/>
        <v/>
      </c>
      <c r="TUJ4" s="408" t="str">
        <f t="shared" ca="1" si="224"/>
        <v/>
      </c>
      <c r="TUK4" s="408" t="str">
        <f t="shared" ca="1" si="224"/>
        <v/>
      </c>
      <c r="TUL4" s="408" t="str">
        <f t="shared" ca="1" si="224"/>
        <v/>
      </c>
      <c r="TUM4" s="408" t="str">
        <f t="shared" ca="1" si="224"/>
        <v/>
      </c>
      <c r="TUN4" s="408" t="str">
        <f t="shared" ca="1" si="224"/>
        <v/>
      </c>
      <c r="TUO4" s="408" t="str">
        <f t="shared" ref="TUO4:TWZ4" ca="1" si="225">IFERROR(IF(AND(OFFSET(TUO3,0,-1,1,1)=DATE(YEAR(OFFSET(TUO3,0,-1,1,1)),12,31),
                              OFFSET(TUO3,0,-2,1,1)&lt;&gt;DATE(YEAR(OFFSET(TUO3,0,-1,1,1)),12,31)),
                         "+",""),"")</f>
        <v/>
      </c>
      <c r="TUP4" s="408" t="str">
        <f t="shared" ca="1" si="225"/>
        <v/>
      </c>
      <c r="TUQ4" s="408" t="str">
        <f t="shared" ca="1" si="225"/>
        <v/>
      </c>
      <c r="TUR4" s="408" t="str">
        <f t="shared" ca="1" si="225"/>
        <v/>
      </c>
      <c r="TUS4" s="408" t="str">
        <f t="shared" ca="1" si="225"/>
        <v/>
      </c>
      <c r="TUT4" s="408" t="str">
        <f t="shared" ca="1" si="225"/>
        <v/>
      </c>
      <c r="TUU4" s="408" t="str">
        <f t="shared" ca="1" si="225"/>
        <v/>
      </c>
      <c r="TUV4" s="408" t="str">
        <f t="shared" ca="1" si="225"/>
        <v/>
      </c>
      <c r="TUW4" s="408" t="str">
        <f t="shared" ca="1" si="225"/>
        <v/>
      </c>
      <c r="TUX4" s="408" t="str">
        <f t="shared" ca="1" si="225"/>
        <v/>
      </c>
      <c r="TUY4" s="408" t="str">
        <f t="shared" ca="1" si="225"/>
        <v/>
      </c>
      <c r="TUZ4" s="408" t="str">
        <f t="shared" ca="1" si="225"/>
        <v/>
      </c>
      <c r="TVA4" s="408" t="str">
        <f t="shared" ca="1" si="225"/>
        <v/>
      </c>
      <c r="TVB4" s="408" t="str">
        <f t="shared" ca="1" si="225"/>
        <v/>
      </c>
      <c r="TVC4" s="408" t="str">
        <f t="shared" ca="1" si="225"/>
        <v/>
      </c>
      <c r="TVD4" s="408" t="str">
        <f t="shared" ca="1" si="225"/>
        <v/>
      </c>
      <c r="TVE4" s="408" t="str">
        <f t="shared" ca="1" si="225"/>
        <v/>
      </c>
      <c r="TVF4" s="408" t="str">
        <f t="shared" ca="1" si="225"/>
        <v/>
      </c>
      <c r="TVG4" s="408" t="str">
        <f t="shared" ca="1" si="225"/>
        <v/>
      </c>
      <c r="TVH4" s="408" t="str">
        <f t="shared" ca="1" si="225"/>
        <v/>
      </c>
      <c r="TVI4" s="408" t="str">
        <f t="shared" ca="1" si="225"/>
        <v/>
      </c>
      <c r="TVJ4" s="408" t="str">
        <f t="shared" ca="1" si="225"/>
        <v/>
      </c>
      <c r="TVK4" s="408" t="str">
        <f t="shared" ca="1" si="225"/>
        <v/>
      </c>
      <c r="TVL4" s="408" t="str">
        <f t="shared" ca="1" si="225"/>
        <v/>
      </c>
      <c r="TVM4" s="408" t="str">
        <f t="shared" ca="1" si="225"/>
        <v/>
      </c>
      <c r="TVN4" s="408" t="str">
        <f t="shared" ca="1" si="225"/>
        <v/>
      </c>
      <c r="TVO4" s="408" t="str">
        <f t="shared" ca="1" si="225"/>
        <v/>
      </c>
      <c r="TVP4" s="408" t="str">
        <f t="shared" ca="1" si="225"/>
        <v/>
      </c>
      <c r="TVQ4" s="408" t="str">
        <f t="shared" ca="1" si="225"/>
        <v/>
      </c>
      <c r="TVR4" s="408" t="str">
        <f t="shared" ca="1" si="225"/>
        <v/>
      </c>
      <c r="TVS4" s="408" t="str">
        <f t="shared" ca="1" si="225"/>
        <v/>
      </c>
      <c r="TVT4" s="408" t="str">
        <f t="shared" ca="1" si="225"/>
        <v/>
      </c>
      <c r="TVU4" s="408" t="str">
        <f t="shared" ca="1" si="225"/>
        <v/>
      </c>
      <c r="TVV4" s="408" t="str">
        <f t="shared" ca="1" si="225"/>
        <v/>
      </c>
      <c r="TVW4" s="408" t="str">
        <f t="shared" ca="1" si="225"/>
        <v/>
      </c>
      <c r="TVX4" s="408" t="str">
        <f t="shared" ca="1" si="225"/>
        <v/>
      </c>
      <c r="TVY4" s="408" t="str">
        <f t="shared" ca="1" si="225"/>
        <v/>
      </c>
      <c r="TVZ4" s="408" t="str">
        <f t="shared" ca="1" si="225"/>
        <v/>
      </c>
      <c r="TWA4" s="408" t="str">
        <f t="shared" ca="1" si="225"/>
        <v/>
      </c>
      <c r="TWB4" s="408" t="str">
        <f t="shared" ca="1" si="225"/>
        <v/>
      </c>
      <c r="TWC4" s="408" t="str">
        <f t="shared" ca="1" si="225"/>
        <v/>
      </c>
      <c r="TWD4" s="408" t="str">
        <f t="shared" ca="1" si="225"/>
        <v/>
      </c>
      <c r="TWE4" s="408" t="str">
        <f t="shared" ca="1" si="225"/>
        <v/>
      </c>
      <c r="TWF4" s="408" t="str">
        <f t="shared" ca="1" si="225"/>
        <v/>
      </c>
      <c r="TWG4" s="408" t="str">
        <f t="shared" ca="1" si="225"/>
        <v/>
      </c>
      <c r="TWH4" s="408" t="str">
        <f t="shared" ca="1" si="225"/>
        <v/>
      </c>
      <c r="TWI4" s="408" t="str">
        <f t="shared" ca="1" si="225"/>
        <v/>
      </c>
      <c r="TWJ4" s="408" t="str">
        <f t="shared" ca="1" si="225"/>
        <v/>
      </c>
      <c r="TWK4" s="408" t="str">
        <f t="shared" ca="1" si="225"/>
        <v/>
      </c>
      <c r="TWL4" s="408" t="str">
        <f t="shared" ca="1" si="225"/>
        <v/>
      </c>
      <c r="TWM4" s="408" t="str">
        <f t="shared" ca="1" si="225"/>
        <v/>
      </c>
      <c r="TWN4" s="408" t="str">
        <f t="shared" ca="1" si="225"/>
        <v/>
      </c>
      <c r="TWO4" s="408" t="str">
        <f t="shared" ca="1" si="225"/>
        <v/>
      </c>
      <c r="TWP4" s="408" t="str">
        <f t="shared" ca="1" si="225"/>
        <v/>
      </c>
      <c r="TWQ4" s="408" t="str">
        <f t="shared" ca="1" si="225"/>
        <v/>
      </c>
      <c r="TWR4" s="408" t="str">
        <f t="shared" ca="1" si="225"/>
        <v/>
      </c>
      <c r="TWS4" s="408" t="str">
        <f t="shared" ca="1" si="225"/>
        <v/>
      </c>
      <c r="TWT4" s="408" t="str">
        <f t="shared" ca="1" si="225"/>
        <v/>
      </c>
      <c r="TWU4" s="408" t="str">
        <f t="shared" ca="1" si="225"/>
        <v/>
      </c>
      <c r="TWV4" s="408" t="str">
        <f t="shared" ca="1" si="225"/>
        <v/>
      </c>
      <c r="TWW4" s="408" t="str">
        <f t="shared" ca="1" si="225"/>
        <v/>
      </c>
      <c r="TWX4" s="408" t="str">
        <f t="shared" ca="1" si="225"/>
        <v/>
      </c>
      <c r="TWY4" s="408" t="str">
        <f t="shared" ca="1" si="225"/>
        <v/>
      </c>
      <c r="TWZ4" s="408" t="str">
        <f t="shared" ca="1" si="225"/>
        <v/>
      </c>
      <c r="TXA4" s="408" t="str">
        <f t="shared" ref="TXA4:TZL4" ca="1" si="226">IFERROR(IF(AND(OFFSET(TXA3,0,-1,1,1)=DATE(YEAR(OFFSET(TXA3,0,-1,1,1)),12,31),
                              OFFSET(TXA3,0,-2,1,1)&lt;&gt;DATE(YEAR(OFFSET(TXA3,0,-1,1,1)),12,31)),
                         "+",""),"")</f>
        <v/>
      </c>
      <c r="TXB4" s="408" t="str">
        <f t="shared" ca="1" si="226"/>
        <v/>
      </c>
      <c r="TXC4" s="408" t="str">
        <f t="shared" ca="1" si="226"/>
        <v/>
      </c>
      <c r="TXD4" s="408" t="str">
        <f t="shared" ca="1" si="226"/>
        <v/>
      </c>
      <c r="TXE4" s="408" t="str">
        <f t="shared" ca="1" si="226"/>
        <v/>
      </c>
      <c r="TXF4" s="408" t="str">
        <f t="shared" ca="1" si="226"/>
        <v/>
      </c>
      <c r="TXG4" s="408" t="str">
        <f t="shared" ca="1" si="226"/>
        <v/>
      </c>
      <c r="TXH4" s="408" t="str">
        <f t="shared" ca="1" si="226"/>
        <v/>
      </c>
      <c r="TXI4" s="408" t="str">
        <f t="shared" ca="1" si="226"/>
        <v/>
      </c>
      <c r="TXJ4" s="408" t="str">
        <f t="shared" ca="1" si="226"/>
        <v/>
      </c>
      <c r="TXK4" s="408" t="str">
        <f t="shared" ca="1" si="226"/>
        <v/>
      </c>
      <c r="TXL4" s="408" t="str">
        <f t="shared" ca="1" si="226"/>
        <v/>
      </c>
      <c r="TXM4" s="408" t="str">
        <f t="shared" ca="1" si="226"/>
        <v/>
      </c>
      <c r="TXN4" s="408" t="str">
        <f t="shared" ca="1" si="226"/>
        <v/>
      </c>
      <c r="TXO4" s="408" t="str">
        <f t="shared" ca="1" si="226"/>
        <v/>
      </c>
      <c r="TXP4" s="408" t="str">
        <f t="shared" ca="1" si="226"/>
        <v/>
      </c>
      <c r="TXQ4" s="408" t="str">
        <f t="shared" ca="1" si="226"/>
        <v/>
      </c>
      <c r="TXR4" s="408" t="str">
        <f t="shared" ca="1" si="226"/>
        <v/>
      </c>
      <c r="TXS4" s="408" t="str">
        <f t="shared" ca="1" si="226"/>
        <v/>
      </c>
      <c r="TXT4" s="408" t="str">
        <f t="shared" ca="1" si="226"/>
        <v/>
      </c>
      <c r="TXU4" s="408" t="str">
        <f t="shared" ca="1" si="226"/>
        <v/>
      </c>
      <c r="TXV4" s="408" t="str">
        <f t="shared" ca="1" si="226"/>
        <v/>
      </c>
      <c r="TXW4" s="408" t="str">
        <f t="shared" ca="1" si="226"/>
        <v/>
      </c>
      <c r="TXX4" s="408" t="str">
        <f t="shared" ca="1" si="226"/>
        <v/>
      </c>
      <c r="TXY4" s="408" t="str">
        <f t="shared" ca="1" si="226"/>
        <v/>
      </c>
      <c r="TXZ4" s="408" t="str">
        <f t="shared" ca="1" si="226"/>
        <v/>
      </c>
      <c r="TYA4" s="408" t="str">
        <f t="shared" ca="1" si="226"/>
        <v/>
      </c>
      <c r="TYB4" s="408" t="str">
        <f t="shared" ca="1" si="226"/>
        <v/>
      </c>
      <c r="TYC4" s="408" t="str">
        <f t="shared" ca="1" si="226"/>
        <v/>
      </c>
      <c r="TYD4" s="408" t="str">
        <f t="shared" ca="1" si="226"/>
        <v/>
      </c>
      <c r="TYE4" s="408" t="str">
        <f t="shared" ca="1" si="226"/>
        <v/>
      </c>
      <c r="TYF4" s="408" t="str">
        <f t="shared" ca="1" si="226"/>
        <v/>
      </c>
      <c r="TYG4" s="408" t="str">
        <f t="shared" ca="1" si="226"/>
        <v/>
      </c>
      <c r="TYH4" s="408" t="str">
        <f t="shared" ca="1" si="226"/>
        <v/>
      </c>
      <c r="TYI4" s="408" t="str">
        <f t="shared" ca="1" si="226"/>
        <v/>
      </c>
      <c r="TYJ4" s="408" t="str">
        <f t="shared" ca="1" si="226"/>
        <v/>
      </c>
      <c r="TYK4" s="408" t="str">
        <f t="shared" ca="1" si="226"/>
        <v/>
      </c>
      <c r="TYL4" s="408" t="str">
        <f t="shared" ca="1" si="226"/>
        <v/>
      </c>
      <c r="TYM4" s="408" t="str">
        <f t="shared" ca="1" si="226"/>
        <v/>
      </c>
      <c r="TYN4" s="408" t="str">
        <f t="shared" ca="1" si="226"/>
        <v/>
      </c>
      <c r="TYO4" s="408" t="str">
        <f t="shared" ca="1" si="226"/>
        <v/>
      </c>
      <c r="TYP4" s="408" t="str">
        <f t="shared" ca="1" si="226"/>
        <v/>
      </c>
      <c r="TYQ4" s="408" t="str">
        <f t="shared" ca="1" si="226"/>
        <v/>
      </c>
      <c r="TYR4" s="408" t="str">
        <f t="shared" ca="1" si="226"/>
        <v/>
      </c>
      <c r="TYS4" s="408" t="str">
        <f t="shared" ca="1" si="226"/>
        <v/>
      </c>
      <c r="TYT4" s="408" t="str">
        <f t="shared" ca="1" si="226"/>
        <v/>
      </c>
      <c r="TYU4" s="408" t="str">
        <f t="shared" ca="1" si="226"/>
        <v/>
      </c>
      <c r="TYV4" s="408" t="str">
        <f t="shared" ca="1" si="226"/>
        <v/>
      </c>
      <c r="TYW4" s="408" t="str">
        <f t="shared" ca="1" si="226"/>
        <v/>
      </c>
      <c r="TYX4" s="408" t="str">
        <f t="shared" ca="1" si="226"/>
        <v/>
      </c>
      <c r="TYY4" s="408" t="str">
        <f t="shared" ca="1" si="226"/>
        <v/>
      </c>
      <c r="TYZ4" s="408" t="str">
        <f t="shared" ca="1" si="226"/>
        <v/>
      </c>
      <c r="TZA4" s="408" t="str">
        <f t="shared" ca="1" si="226"/>
        <v/>
      </c>
      <c r="TZB4" s="408" t="str">
        <f t="shared" ca="1" si="226"/>
        <v/>
      </c>
      <c r="TZC4" s="408" t="str">
        <f t="shared" ca="1" si="226"/>
        <v/>
      </c>
      <c r="TZD4" s="408" t="str">
        <f t="shared" ca="1" si="226"/>
        <v/>
      </c>
      <c r="TZE4" s="408" t="str">
        <f t="shared" ca="1" si="226"/>
        <v/>
      </c>
      <c r="TZF4" s="408" t="str">
        <f t="shared" ca="1" si="226"/>
        <v/>
      </c>
      <c r="TZG4" s="408" t="str">
        <f t="shared" ca="1" si="226"/>
        <v/>
      </c>
      <c r="TZH4" s="408" t="str">
        <f t="shared" ca="1" si="226"/>
        <v/>
      </c>
      <c r="TZI4" s="408" t="str">
        <f t="shared" ca="1" si="226"/>
        <v/>
      </c>
      <c r="TZJ4" s="408" t="str">
        <f t="shared" ca="1" si="226"/>
        <v/>
      </c>
      <c r="TZK4" s="408" t="str">
        <f t="shared" ca="1" si="226"/>
        <v/>
      </c>
      <c r="TZL4" s="408" t="str">
        <f t="shared" ca="1" si="226"/>
        <v/>
      </c>
      <c r="TZM4" s="408" t="str">
        <f t="shared" ref="TZM4:UBX4" ca="1" si="227">IFERROR(IF(AND(OFFSET(TZM3,0,-1,1,1)=DATE(YEAR(OFFSET(TZM3,0,-1,1,1)),12,31),
                              OFFSET(TZM3,0,-2,1,1)&lt;&gt;DATE(YEAR(OFFSET(TZM3,0,-1,1,1)),12,31)),
                         "+",""),"")</f>
        <v/>
      </c>
      <c r="TZN4" s="408" t="str">
        <f t="shared" ca="1" si="227"/>
        <v/>
      </c>
      <c r="TZO4" s="408" t="str">
        <f t="shared" ca="1" si="227"/>
        <v/>
      </c>
      <c r="TZP4" s="408" t="str">
        <f t="shared" ca="1" si="227"/>
        <v/>
      </c>
      <c r="TZQ4" s="408" t="str">
        <f t="shared" ca="1" si="227"/>
        <v/>
      </c>
      <c r="TZR4" s="408" t="str">
        <f t="shared" ca="1" si="227"/>
        <v/>
      </c>
      <c r="TZS4" s="408" t="str">
        <f t="shared" ca="1" si="227"/>
        <v/>
      </c>
      <c r="TZT4" s="408" t="str">
        <f t="shared" ca="1" si="227"/>
        <v/>
      </c>
      <c r="TZU4" s="408" t="str">
        <f t="shared" ca="1" si="227"/>
        <v/>
      </c>
      <c r="TZV4" s="408" t="str">
        <f t="shared" ca="1" si="227"/>
        <v/>
      </c>
      <c r="TZW4" s="408" t="str">
        <f t="shared" ca="1" si="227"/>
        <v/>
      </c>
      <c r="TZX4" s="408" t="str">
        <f t="shared" ca="1" si="227"/>
        <v/>
      </c>
      <c r="TZY4" s="408" t="str">
        <f t="shared" ca="1" si="227"/>
        <v/>
      </c>
      <c r="TZZ4" s="408" t="str">
        <f t="shared" ca="1" si="227"/>
        <v/>
      </c>
      <c r="UAA4" s="408" t="str">
        <f t="shared" ca="1" si="227"/>
        <v/>
      </c>
      <c r="UAB4" s="408" t="str">
        <f t="shared" ca="1" si="227"/>
        <v/>
      </c>
      <c r="UAC4" s="408" t="str">
        <f t="shared" ca="1" si="227"/>
        <v/>
      </c>
      <c r="UAD4" s="408" t="str">
        <f t="shared" ca="1" si="227"/>
        <v/>
      </c>
      <c r="UAE4" s="408" t="str">
        <f t="shared" ca="1" si="227"/>
        <v/>
      </c>
      <c r="UAF4" s="408" t="str">
        <f t="shared" ca="1" si="227"/>
        <v/>
      </c>
      <c r="UAG4" s="408" t="str">
        <f t="shared" ca="1" si="227"/>
        <v/>
      </c>
      <c r="UAH4" s="408" t="str">
        <f t="shared" ca="1" si="227"/>
        <v/>
      </c>
      <c r="UAI4" s="408" t="str">
        <f t="shared" ca="1" si="227"/>
        <v/>
      </c>
      <c r="UAJ4" s="408" t="str">
        <f t="shared" ca="1" si="227"/>
        <v/>
      </c>
      <c r="UAK4" s="408" t="str">
        <f t="shared" ca="1" si="227"/>
        <v/>
      </c>
      <c r="UAL4" s="408" t="str">
        <f t="shared" ca="1" si="227"/>
        <v/>
      </c>
      <c r="UAM4" s="408" t="str">
        <f t="shared" ca="1" si="227"/>
        <v/>
      </c>
      <c r="UAN4" s="408" t="str">
        <f t="shared" ca="1" si="227"/>
        <v/>
      </c>
      <c r="UAO4" s="408" t="str">
        <f t="shared" ca="1" si="227"/>
        <v/>
      </c>
      <c r="UAP4" s="408" t="str">
        <f t="shared" ca="1" si="227"/>
        <v/>
      </c>
      <c r="UAQ4" s="408" t="str">
        <f t="shared" ca="1" si="227"/>
        <v/>
      </c>
      <c r="UAR4" s="408" t="str">
        <f t="shared" ca="1" si="227"/>
        <v/>
      </c>
      <c r="UAS4" s="408" t="str">
        <f t="shared" ca="1" si="227"/>
        <v/>
      </c>
      <c r="UAT4" s="408" t="str">
        <f t="shared" ca="1" si="227"/>
        <v/>
      </c>
      <c r="UAU4" s="408" t="str">
        <f t="shared" ca="1" si="227"/>
        <v/>
      </c>
      <c r="UAV4" s="408" t="str">
        <f t="shared" ca="1" si="227"/>
        <v/>
      </c>
      <c r="UAW4" s="408" t="str">
        <f t="shared" ca="1" si="227"/>
        <v/>
      </c>
      <c r="UAX4" s="408" t="str">
        <f t="shared" ca="1" si="227"/>
        <v/>
      </c>
      <c r="UAY4" s="408" t="str">
        <f t="shared" ca="1" si="227"/>
        <v/>
      </c>
      <c r="UAZ4" s="408" t="str">
        <f t="shared" ca="1" si="227"/>
        <v/>
      </c>
      <c r="UBA4" s="408" t="str">
        <f t="shared" ca="1" si="227"/>
        <v/>
      </c>
      <c r="UBB4" s="408" t="str">
        <f t="shared" ca="1" si="227"/>
        <v/>
      </c>
      <c r="UBC4" s="408" t="str">
        <f t="shared" ca="1" si="227"/>
        <v/>
      </c>
      <c r="UBD4" s="408" t="str">
        <f t="shared" ca="1" si="227"/>
        <v/>
      </c>
      <c r="UBE4" s="408" t="str">
        <f t="shared" ca="1" si="227"/>
        <v/>
      </c>
      <c r="UBF4" s="408" t="str">
        <f t="shared" ca="1" si="227"/>
        <v/>
      </c>
      <c r="UBG4" s="408" t="str">
        <f t="shared" ca="1" si="227"/>
        <v/>
      </c>
      <c r="UBH4" s="408" t="str">
        <f t="shared" ca="1" si="227"/>
        <v/>
      </c>
      <c r="UBI4" s="408" t="str">
        <f t="shared" ca="1" si="227"/>
        <v/>
      </c>
      <c r="UBJ4" s="408" t="str">
        <f t="shared" ca="1" si="227"/>
        <v/>
      </c>
      <c r="UBK4" s="408" t="str">
        <f t="shared" ca="1" si="227"/>
        <v/>
      </c>
      <c r="UBL4" s="408" t="str">
        <f t="shared" ca="1" si="227"/>
        <v/>
      </c>
      <c r="UBM4" s="408" t="str">
        <f t="shared" ca="1" si="227"/>
        <v/>
      </c>
      <c r="UBN4" s="408" t="str">
        <f t="shared" ca="1" si="227"/>
        <v/>
      </c>
      <c r="UBO4" s="408" t="str">
        <f t="shared" ca="1" si="227"/>
        <v/>
      </c>
      <c r="UBP4" s="408" t="str">
        <f t="shared" ca="1" si="227"/>
        <v/>
      </c>
      <c r="UBQ4" s="408" t="str">
        <f t="shared" ca="1" si="227"/>
        <v/>
      </c>
      <c r="UBR4" s="408" t="str">
        <f t="shared" ca="1" si="227"/>
        <v/>
      </c>
      <c r="UBS4" s="408" t="str">
        <f t="shared" ca="1" si="227"/>
        <v/>
      </c>
      <c r="UBT4" s="408" t="str">
        <f t="shared" ca="1" si="227"/>
        <v/>
      </c>
      <c r="UBU4" s="408" t="str">
        <f t="shared" ca="1" si="227"/>
        <v/>
      </c>
      <c r="UBV4" s="408" t="str">
        <f t="shared" ca="1" si="227"/>
        <v/>
      </c>
      <c r="UBW4" s="408" t="str">
        <f t="shared" ca="1" si="227"/>
        <v/>
      </c>
      <c r="UBX4" s="408" t="str">
        <f t="shared" ca="1" si="227"/>
        <v/>
      </c>
      <c r="UBY4" s="408" t="str">
        <f t="shared" ref="UBY4:UEJ4" ca="1" si="228">IFERROR(IF(AND(OFFSET(UBY3,0,-1,1,1)=DATE(YEAR(OFFSET(UBY3,0,-1,1,1)),12,31),
                              OFFSET(UBY3,0,-2,1,1)&lt;&gt;DATE(YEAR(OFFSET(UBY3,0,-1,1,1)),12,31)),
                         "+",""),"")</f>
        <v/>
      </c>
      <c r="UBZ4" s="408" t="str">
        <f t="shared" ca="1" si="228"/>
        <v/>
      </c>
      <c r="UCA4" s="408" t="str">
        <f t="shared" ca="1" si="228"/>
        <v/>
      </c>
      <c r="UCB4" s="408" t="str">
        <f t="shared" ca="1" si="228"/>
        <v/>
      </c>
      <c r="UCC4" s="408" t="str">
        <f t="shared" ca="1" si="228"/>
        <v/>
      </c>
      <c r="UCD4" s="408" t="str">
        <f t="shared" ca="1" si="228"/>
        <v/>
      </c>
      <c r="UCE4" s="408" t="str">
        <f t="shared" ca="1" si="228"/>
        <v/>
      </c>
      <c r="UCF4" s="408" t="str">
        <f t="shared" ca="1" si="228"/>
        <v/>
      </c>
      <c r="UCG4" s="408" t="str">
        <f t="shared" ca="1" si="228"/>
        <v/>
      </c>
      <c r="UCH4" s="408" t="str">
        <f t="shared" ca="1" si="228"/>
        <v/>
      </c>
      <c r="UCI4" s="408" t="str">
        <f t="shared" ca="1" si="228"/>
        <v/>
      </c>
      <c r="UCJ4" s="408" t="str">
        <f t="shared" ca="1" si="228"/>
        <v/>
      </c>
      <c r="UCK4" s="408" t="str">
        <f t="shared" ca="1" si="228"/>
        <v/>
      </c>
      <c r="UCL4" s="408" t="str">
        <f t="shared" ca="1" si="228"/>
        <v/>
      </c>
      <c r="UCM4" s="408" t="str">
        <f t="shared" ca="1" si="228"/>
        <v/>
      </c>
      <c r="UCN4" s="408" t="str">
        <f t="shared" ca="1" si="228"/>
        <v/>
      </c>
      <c r="UCO4" s="408" t="str">
        <f t="shared" ca="1" si="228"/>
        <v/>
      </c>
      <c r="UCP4" s="408" t="str">
        <f t="shared" ca="1" si="228"/>
        <v/>
      </c>
      <c r="UCQ4" s="408" t="str">
        <f t="shared" ca="1" si="228"/>
        <v/>
      </c>
      <c r="UCR4" s="408" t="str">
        <f t="shared" ca="1" si="228"/>
        <v/>
      </c>
      <c r="UCS4" s="408" t="str">
        <f t="shared" ca="1" si="228"/>
        <v/>
      </c>
      <c r="UCT4" s="408" t="str">
        <f t="shared" ca="1" si="228"/>
        <v/>
      </c>
      <c r="UCU4" s="408" t="str">
        <f t="shared" ca="1" si="228"/>
        <v/>
      </c>
      <c r="UCV4" s="408" t="str">
        <f t="shared" ca="1" si="228"/>
        <v/>
      </c>
      <c r="UCW4" s="408" t="str">
        <f t="shared" ca="1" si="228"/>
        <v/>
      </c>
      <c r="UCX4" s="408" t="str">
        <f t="shared" ca="1" si="228"/>
        <v/>
      </c>
      <c r="UCY4" s="408" t="str">
        <f t="shared" ca="1" si="228"/>
        <v/>
      </c>
      <c r="UCZ4" s="408" t="str">
        <f t="shared" ca="1" si="228"/>
        <v/>
      </c>
      <c r="UDA4" s="408" t="str">
        <f t="shared" ca="1" si="228"/>
        <v/>
      </c>
      <c r="UDB4" s="408" t="str">
        <f t="shared" ca="1" si="228"/>
        <v/>
      </c>
      <c r="UDC4" s="408" t="str">
        <f t="shared" ca="1" si="228"/>
        <v/>
      </c>
      <c r="UDD4" s="408" t="str">
        <f t="shared" ca="1" si="228"/>
        <v/>
      </c>
      <c r="UDE4" s="408" t="str">
        <f t="shared" ca="1" si="228"/>
        <v/>
      </c>
      <c r="UDF4" s="408" t="str">
        <f t="shared" ca="1" si="228"/>
        <v/>
      </c>
      <c r="UDG4" s="408" t="str">
        <f t="shared" ca="1" si="228"/>
        <v/>
      </c>
      <c r="UDH4" s="408" t="str">
        <f t="shared" ca="1" si="228"/>
        <v/>
      </c>
      <c r="UDI4" s="408" t="str">
        <f t="shared" ca="1" si="228"/>
        <v/>
      </c>
      <c r="UDJ4" s="408" t="str">
        <f t="shared" ca="1" si="228"/>
        <v/>
      </c>
      <c r="UDK4" s="408" t="str">
        <f t="shared" ca="1" si="228"/>
        <v/>
      </c>
      <c r="UDL4" s="408" t="str">
        <f t="shared" ca="1" si="228"/>
        <v/>
      </c>
      <c r="UDM4" s="408" t="str">
        <f t="shared" ca="1" si="228"/>
        <v/>
      </c>
      <c r="UDN4" s="408" t="str">
        <f t="shared" ca="1" si="228"/>
        <v/>
      </c>
      <c r="UDO4" s="408" t="str">
        <f t="shared" ca="1" si="228"/>
        <v/>
      </c>
      <c r="UDP4" s="408" t="str">
        <f t="shared" ca="1" si="228"/>
        <v/>
      </c>
      <c r="UDQ4" s="408" t="str">
        <f t="shared" ca="1" si="228"/>
        <v/>
      </c>
      <c r="UDR4" s="408" t="str">
        <f t="shared" ca="1" si="228"/>
        <v/>
      </c>
      <c r="UDS4" s="408" t="str">
        <f t="shared" ca="1" si="228"/>
        <v/>
      </c>
      <c r="UDT4" s="408" t="str">
        <f t="shared" ca="1" si="228"/>
        <v/>
      </c>
      <c r="UDU4" s="408" t="str">
        <f t="shared" ca="1" si="228"/>
        <v/>
      </c>
      <c r="UDV4" s="408" t="str">
        <f t="shared" ca="1" si="228"/>
        <v/>
      </c>
      <c r="UDW4" s="408" t="str">
        <f t="shared" ca="1" si="228"/>
        <v/>
      </c>
      <c r="UDX4" s="408" t="str">
        <f t="shared" ca="1" si="228"/>
        <v/>
      </c>
      <c r="UDY4" s="408" t="str">
        <f t="shared" ca="1" si="228"/>
        <v/>
      </c>
      <c r="UDZ4" s="408" t="str">
        <f t="shared" ca="1" si="228"/>
        <v/>
      </c>
      <c r="UEA4" s="408" t="str">
        <f t="shared" ca="1" si="228"/>
        <v/>
      </c>
      <c r="UEB4" s="408" t="str">
        <f t="shared" ca="1" si="228"/>
        <v/>
      </c>
      <c r="UEC4" s="408" t="str">
        <f t="shared" ca="1" si="228"/>
        <v/>
      </c>
      <c r="UED4" s="408" t="str">
        <f t="shared" ca="1" si="228"/>
        <v/>
      </c>
      <c r="UEE4" s="408" t="str">
        <f t="shared" ca="1" si="228"/>
        <v/>
      </c>
      <c r="UEF4" s="408" t="str">
        <f t="shared" ca="1" si="228"/>
        <v/>
      </c>
      <c r="UEG4" s="408" t="str">
        <f t="shared" ca="1" si="228"/>
        <v/>
      </c>
      <c r="UEH4" s="408" t="str">
        <f t="shared" ca="1" si="228"/>
        <v/>
      </c>
      <c r="UEI4" s="408" t="str">
        <f t="shared" ca="1" si="228"/>
        <v/>
      </c>
      <c r="UEJ4" s="408" t="str">
        <f t="shared" ca="1" si="228"/>
        <v/>
      </c>
      <c r="UEK4" s="408" t="str">
        <f t="shared" ref="UEK4:UGV4" ca="1" si="229">IFERROR(IF(AND(OFFSET(UEK3,0,-1,1,1)=DATE(YEAR(OFFSET(UEK3,0,-1,1,1)),12,31),
                              OFFSET(UEK3,0,-2,1,1)&lt;&gt;DATE(YEAR(OFFSET(UEK3,0,-1,1,1)),12,31)),
                         "+",""),"")</f>
        <v/>
      </c>
      <c r="UEL4" s="408" t="str">
        <f t="shared" ca="1" si="229"/>
        <v/>
      </c>
      <c r="UEM4" s="408" t="str">
        <f t="shared" ca="1" si="229"/>
        <v/>
      </c>
      <c r="UEN4" s="408" t="str">
        <f t="shared" ca="1" si="229"/>
        <v/>
      </c>
      <c r="UEO4" s="408" t="str">
        <f t="shared" ca="1" si="229"/>
        <v/>
      </c>
      <c r="UEP4" s="408" t="str">
        <f t="shared" ca="1" si="229"/>
        <v/>
      </c>
      <c r="UEQ4" s="408" t="str">
        <f t="shared" ca="1" si="229"/>
        <v/>
      </c>
      <c r="UER4" s="408" t="str">
        <f t="shared" ca="1" si="229"/>
        <v/>
      </c>
      <c r="UES4" s="408" t="str">
        <f t="shared" ca="1" si="229"/>
        <v/>
      </c>
      <c r="UET4" s="408" t="str">
        <f t="shared" ca="1" si="229"/>
        <v/>
      </c>
      <c r="UEU4" s="408" t="str">
        <f t="shared" ca="1" si="229"/>
        <v/>
      </c>
      <c r="UEV4" s="408" t="str">
        <f t="shared" ca="1" si="229"/>
        <v/>
      </c>
      <c r="UEW4" s="408" t="str">
        <f t="shared" ca="1" si="229"/>
        <v/>
      </c>
      <c r="UEX4" s="408" t="str">
        <f t="shared" ca="1" si="229"/>
        <v/>
      </c>
      <c r="UEY4" s="408" t="str">
        <f t="shared" ca="1" si="229"/>
        <v/>
      </c>
      <c r="UEZ4" s="408" t="str">
        <f t="shared" ca="1" si="229"/>
        <v/>
      </c>
      <c r="UFA4" s="408" t="str">
        <f t="shared" ca="1" si="229"/>
        <v/>
      </c>
      <c r="UFB4" s="408" t="str">
        <f t="shared" ca="1" si="229"/>
        <v/>
      </c>
      <c r="UFC4" s="408" t="str">
        <f t="shared" ca="1" si="229"/>
        <v/>
      </c>
      <c r="UFD4" s="408" t="str">
        <f t="shared" ca="1" si="229"/>
        <v/>
      </c>
      <c r="UFE4" s="408" t="str">
        <f t="shared" ca="1" si="229"/>
        <v/>
      </c>
      <c r="UFF4" s="408" t="str">
        <f t="shared" ca="1" si="229"/>
        <v/>
      </c>
      <c r="UFG4" s="408" t="str">
        <f t="shared" ca="1" si="229"/>
        <v/>
      </c>
      <c r="UFH4" s="408" t="str">
        <f t="shared" ca="1" si="229"/>
        <v/>
      </c>
      <c r="UFI4" s="408" t="str">
        <f t="shared" ca="1" si="229"/>
        <v/>
      </c>
      <c r="UFJ4" s="408" t="str">
        <f t="shared" ca="1" si="229"/>
        <v/>
      </c>
      <c r="UFK4" s="408" t="str">
        <f t="shared" ca="1" si="229"/>
        <v/>
      </c>
      <c r="UFL4" s="408" t="str">
        <f t="shared" ca="1" si="229"/>
        <v/>
      </c>
      <c r="UFM4" s="408" t="str">
        <f t="shared" ca="1" si="229"/>
        <v/>
      </c>
      <c r="UFN4" s="408" t="str">
        <f t="shared" ca="1" si="229"/>
        <v/>
      </c>
      <c r="UFO4" s="408" t="str">
        <f t="shared" ca="1" si="229"/>
        <v/>
      </c>
      <c r="UFP4" s="408" t="str">
        <f t="shared" ca="1" si="229"/>
        <v/>
      </c>
      <c r="UFQ4" s="408" t="str">
        <f t="shared" ca="1" si="229"/>
        <v/>
      </c>
      <c r="UFR4" s="408" t="str">
        <f t="shared" ca="1" si="229"/>
        <v/>
      </c>
      <c r="UFS4" s="408" t="str">
        <f t="shared" ca="1" si="229"/>
        <v/>
      </c>
      <c r="UFT4" s="408" t="str">
        <f t="shared" ca="1" si="229"/>
        <v/>
      </c>
      <c r="UFU4" s="408" t="str">
        <f t="shared" ca="1" si="229"/>
        <v/>
      </c>
      <c r="UFV4" s="408" t="str">
        <f t="shared" ca="1" si="229"/>
        <v/>
      </c>
      <c r="UFW4" s="408" t="str">
        <f t="shared" ca="1" si="229"/>
        <v/>
      </c>
      <c r="UFX4" s="408" t="str">
        <f t="shared" ca="1" si="229"/>
        <v/>
      </c>
      <c r="UFY4" s="408" t="str">
        <f t="shared" ca="1" si="229"/>
        <v/>
      </c>
      <c r="UFZ4" s="408" t="str">
        <f t="shared" ca="1" si="229"/>
        <v/>
      </c>
      <c r="UGA4" s="408" t="str">
        <f t="shared" ca="1" si="229"/>
        <v/>
      </c>
      <c r="UGB4" s="408" t="str">
        <f t="shared" ca="1" si="229"/>
        <v/>
      </c>
      <c r="UGC4" s="408" t="str">
        <f t="shared" ca="1" si="229"/>
        <v/>
      </c>
      <c r="UGD4" s="408" t="str">
        <f t="shared" ca="1" si="229"/>
        <v/>
      </c>
      <c r="UGE4" s="408" t="str">
        <f t="shared" ca="1" si="229"/>
        <v/>
      </c>
      <c r="UGF4" s="408" t="str">
        <f t="shared" ca="1" si="229"/>
        <v/>
      </c>
      <c r="UGG4" s="408" t="str">
        <f t="shared" ca="1" si="229"/>
        <v/>
      </c>
      <c r="UGH4" s="408" t="str">
        <f t="shared" ca="1" si="229"/>
        <v/>
      </c>
      <c r="UGI4" s="408" t="str">
        <f t="shared" ca="1" si="229"/>
        <v/>
      </c>
      <c r="UGJ4" s="408" t="str">
        <f t="shared" ca="1" si="229"/>
        <v/>
      </c>
      <c r="UGK4" s="408" t="str">
        <f t="shared" ca="1" si="229"/>
        <v/>
      </c>
      <c r="UGL4" s="408" t="str">
        <f t="shared" ca="1" si="229"/>
        <v/>
      </c>
      <c r="UGM4" s="408" t="str">
        <f t="shared" ca="1" si="229"/>
        <v/>
      </c>
      <c r="UGN4" s="408" t="str">
        <f t="shared" ca="1" si="229"/>
        <v/>
      </c>
      <c r="UGO4" s="408" t="str">
        <f t="shared" ca="1" si="229"/>
        <v/>
      </c>
      <c r="UGP4" s="408" t="str">
        <f t="shared" ca="1" si="229"/>
        <v/>
      </c>
      <c r="UGQ4" s="408" t="str">
        <f t="shared" ca="1" si="229"/>
        <v/>
      </c>
      <c r="UGR4" s="408" t="str">
        <f t="shared" ca="1" si="229"/>
        <v/>
      </c>
      <c r="UGS4" s="408" t="str">
        <f t="shared" ca="1" si="229"/>
        <v/>
      </c>
      <c r="UGT4" s="408" t="str">
        <f t="shared" ca="1" si="229"/>
        <v/>
      </c>
      <c r="UGU4" s="408" t="str">
        <f t="shared" ca="1" si="229"/>
        <v/>
      </c>
      <c r="UGV4" s="408" t="str">
        <f t="shared" ca="1" si="229"/>
        <v/>
      </c>
      <c r="UGW4" s="408" t="str">
        <f t="shared" ref="UGW4:UJH4" ca="1" si="230">IFERROR(IF(AND(OFFSET(UGW3,0,-1,1,1)=DATE(YEAR(OFFSET(UGW3,0,-1,1,1)),12,31),
                              OFFSET(UGW3,0,-2,1,1)&lt;&gt;DATE(YEAR(OFFSET(UGW3,0,-1,1,1)),12,31)),
                         "+",""),"")</f>
        <v/>
      </c>
      <c r="UGX4" s="408" t="str">
        <f t="shared" ca="1" si="230"/>
        <v/>
      </c>
      <c r="UGY4" s="408" t="str">
        <f t="shared" ca="1" si="230"/>
        <v/>
      </c>
      <c r="UGZ4" s="408" t="str">
        <f t="shared" ca="1" si="230"/>
        <v/>
      </c>
      <c r="UHA4" s="408" t="str">
        <f t="shared" ca="1" si="230"/>
        <v/>
      </c>
      <c r="UHB4" s="408" t="str">
        <f t="shared" ca="1" si="230"/>
        <v/>
      </c>
      <c r="UHC4" s="408" t="str">
        <f t="shared" ca="1" si="230"/>
        <v/>
      </c>
      <c r="UHD4" s="408" t="str">
        <f t="shared" ca="1" si="230"/>
        <v/>
      </c>
      <c r="UHE4" s="408" t="str">
        <f t="shared" ca="1" si="230"/>
        <v/>
      </c>
      <c r="UHF4" s="408" t="str">
        <f t="shared" ca="1" si="230"/>
        <v/>
      </c>
      <c r="UHG4" s="408" t="str">
        <f t="shared" ca="1" si="230"/>
        <v/>
      </c>
      <c r="UHH4" s="408" t="str">
        <f t="shared" ca="1" si="230"/>
        <v/>
      </c>
      <c r="UHI4" s="408" t="str">
        <f t="shared" ca="1" si="230"/>
        <v/>
      </c>
      <c r="UHJ4" s="408" t="str">
        <f t="shared" ca="1" si="230"/>
        <v/>
      </c>
      <c r="UHK4" s="408" t="str">
        <f t="shared" ca="1" si="230"/>
        <v/>
      </c>
      <c r="UHL4" s="408" t="str">
        <f t="shared" ca="1" si="230"/>
        <v/>
      </c>
      <c r="UHM4" s="408" t="str">
        <f t="shared" ca="1" si="230"/>
        <v/>
      </c>
      <c r="UHN4" s="408" t="str">
        <f t="shared" ca="1" si="230"/>
        <v/>
      </c>
      <c r="UHO4" s="408" t="str">
        <f t="shared" ca="1" si="230"/>
        <v/>
      </c>
      <c r="UHP4" s="408" t="str">
        <f t="shared" ca="1" si="230"/>
        <v/>
      </c>
      <c r="UHQ4" s="408" t="str">
        <f t="shared" ca="1" si="230"/>
        <v/>
      </c>
      <c r="UHR4" s="408" t="str">
        <f t="shared" ca="1" si="230"/>
        <v/>
      </c>
      <c r="UHS4" s="408" t="str">
        <f t="shared" ca="1" si="230"/>
        <v/>
      </c>
      <c r="UHT4" s="408" t="str">
        <f t="shared" ca="1" si="230"/>
        <v/>
      </c>
      <c r="UHU4" s="408" t="str">
        <f t="shared" ca="1" si="230"/>
        <v/>
      </c>
      <c r="UHV4" s="408" t="str">
        <f t="shared" ca="1" si="230"/>
        <v/>
      </c>
      <c r="UHW4" s="408" t="str">
        <f t="shared" ca="1" si="230"/>
        <v/>
      </c>
      <c r="UHX4" s="408" t="str">
        <f t="shared" ca="1" si="230"/>
        <v/>
      </c>
      <c r="UHY4" s="408" t="str">
        <f t="shared" ca="1" si="230"/>
        <v/>
      </c>
      <c r="UHZ4" s="408" t="str">
        <f t="shared" ca="1" si="230"/>
        <v/>
      </c>
      <c r="UIA4" s="408" t="str">
        <f t="shared" ca="1" si="230"/>
        <v/>
      </c>
      <c r="UIB4" s="408" t="str">
        <f t="shared" ca="1" si="230"/>
        <v/>
      </c>
      <c r="UIC4" s="408" t="str">
        <f t="shared" ca="1" si="230"/>
        <v/>
      </c>
      <c r="UID4" s="408" t="str">
        <f t="shared" ca="1" si="230"/>
        <v/>
      </c>
      <c r="UIE4" s="408" t="str">
        <f t="shared" ca="1" si="230"/>
        <v/>
      </c>
      <c r="UIF4" s="408" t="str">
        <f t="shared" ca="1" si="230"/>
        <v/>
      </c>
      <c r="UIG4" s="408" t="str">
        <f t="shared" ca="1" si="230"/>
        <v/>
      </c>
      <c r="UIH4" s="408" t="str">
        <f t="shared" ca="1" si="230"/>
        <v/>
      </c>
      <c r="UII4" s="408" t="str">
        <f t="shared" ca="1" si="230"/>
        <v/>
      </c>
      <c r="UIJ4" s="408" t="str">
        <f t="shared" ca="1" si="230"/>
        <v/>
      </c>
      <c r="UIK4" s="408" t="str">
        <f t="shared" ca="1" si="230"/>
        <v/>
      </c>
      <c r="UIL4" s="408" t="str">
        <f t="shared" ca="1" si="230"/>
        <v/>
      </c>
      <c r="UIM4" s="408" t="str">
        <f t="shared" ca="1" si="230"/>
        <v/>
      </c>
      <c r="UIN4" s="408" t="str">
        <f t="shared" ca="1" si="230"/>
        <v/>
      </c>
      <c r="UIO4" s="408" t="str">
        <f t="shared" ca="1" si="230"/>
        <v/>
      </c>
      <c r="UIP4" s="408" t="str">
        <f t="shared" ca="1" si="230"/>
        <v/>
      </c>
      <c r="UIQ4" s="408" t="str">
        <f t="shared" ca="1" si="230"/>
        <v/>
      </c>
      <c r="UIR4" s="408" t="str">
        <f t="shared" ca="1" si="230"/>
        <v/>
      </c>
      <c r="UIS4" s="408" t="str">
        <f t="shared" ca="1" si="230"/>
        <v/>
      </c>
      <c r="UIT4" s="408" t="str">
        <f t="shared" ca="1" si="230"/>
        <v/>
      </c>
      <c r="UIU4" s="408" t="str">
        <f t="shared" ca="1" si="230"/>
        <v/>
      </c>
      <c r="UIV4" s="408" t="str">
        <f t="shared" ca="1" si="230"/>
        <v/>
      </c>
      <c r="UIW4" s="408" t="str">
        <f t="shared" ca="1" si="230"/>
        <v/>
      </c>
      <c r="UIX4" s="408" t="str">
        <f t="shared" ca="1" si="230"/>
        <v/>
      </c>
      <c r="UIY4" s="408" t="str">
        <f t="shared" ca="1" si="230"/>
        <v/>
      </c>
      <c r="UIZ4" s="408" t="str">
        <f t="shared" ca="1" si="230"/>
        <v/>
      </c>
      <c r="UJA4" s="408" t="str">
        <f t="shared" ca="1" si="230"/>
        <v/>
      </c>
      <c r="UJB4" s="408" t="str">
        <f t="shared" ca="1" si="230"/>
        <v/>
      </c>
      <c r="UJC4" s="408" t="str">
        <f t="shared" ca="1" si="230"/>
        <v/>
      </c>
      <c r="UJD4" s="408" t="str">
        <f t="shared" ca="1" si="230"/>
        <v/>
      </c>
      <c r="UJE4" s="408" t="str">
        <f t="shared" ca="1" si="230"/>
        <v/>
      </c>
      <c r="UJF4" s="408" t="str">
        <f t="shared" ca="1" si="230"/>
        <v/>
      </c>
      <c r="UJG4" s="408" t="str">
        <f t="shared" ca="1" si="230"/>
        <v/>
      </c>
      <c r="UJH4" s="408" t="str">
        <f t="shared" ca="1" si="230"/>
        <v/>
      </c>
      <c r="UJI4" s="408" t="str">
        <f t="shared" ref="UJI4:ULT4" ca="1" si="231">IFERROR(IF(AND(OFFSET(UJI3,0,-1,1,1)=DATE(YEAR(OFFSET(UJI3,0,-1,1,1)),12,31),
                              OFFSET(UJI3,0,-2,1,1)&lt;&gt;DATE(YEAR(OFFSET(UJI3,0,-1,1,1)),12,31)),
                         "+",""),"")</f>
        <v/>
      </c>
      <c r="UJJ4" s="408" t="str">
        <f t="shared" ca="1" si="231"/>
        <v/>
      </c>
      <c r="UJK4" s="408" t="str">
        <f t="shared" ca="1" si="231"/>
        <v/>
      </c>
      <c r="UJL4" s="408" t="str">
        <f t="shared" ca="1" si="231"/>
        <v/>
      </c>
      <c r="UJM4" s="408" t="str">
        <f t="shared" ca="1" si="231"/>
        <v/>
      </c>
      <c r="UJN4" s="408" t="str">
        <f t="shared" ca="1" si="231"/>
        <v/>
      </c>
      <c r="UJO4" s="408" t="str">
        <f t="shared" ca="1" si="231"/>
        <v/>
      </c>
      <c r="UJP4" s="408" t="str">
        <f t="shared" ca="1" si="231"/>
        <v/>
      </c>
      <c r="UJQ4" s="408" t="str">
        <f t="shared" ca="1" si="231"/>
        <v/>
      </c>
      <c r="UJR4" s="408" t="str">
        <f t="shared" ca="1" si="231"/>
        <v/>
      </c>
      <c r="UJS4" s="408" t="str">
        <f t="shared" ca="1" si="231"/>
        <v/>
      </c>
      <c r="UJT4" s="408" t="str">
        <f t="shared" ca="1" si="231"/>
        <v/>
      </c>
      <c r="UJU4" s="408" t="str">
        <f t="shared" ca="1" si="231"/>
        <v/>
      </c>
      <c r="UJV4" s="408" t="str">
        <f t="shared" ca="1" si="231"/>
        <v/>
      </c>
      <c r="UJW4" s="408" t="str">
        <f t="shared" ca="1" si="231"/>
        <v/>
      </c>
      <c r="UJX4" s="408" t="str">
        <f t="shared" ca="1" si="231"/>
        <v/>
      </c>
      <c r="UJY4" s="408" t="str">
        <f t="shared" ca="1" si="231"/>
        <v/>
      </c>
      <c r="UJZ4" s="408" t="str">
        <f t="shared" ca="1" si="231"/>
        <v/>
      </c>
      <c r="UKA4" s="408" t="str">
        <f t="shared" ca="1" si="231"/>
        <v/>
      </c>
      <c r="UKB4" s="408" t="str">
        <f t="shared" ca="1" si="231"/>
        <v/>
      </c>
      <c r="UKC4" s="408" t="str">
        <f t="shared" ca="1" si="231"/>
        <v/>
      </c>
      <c r="UKD4" s="408" t="str">
        <f t="shared" ca="1" si="231"/>
        <v/>
      </c>
      <c r="UKE4" s="408" t="str">
        <f t="shared" ca="1" si="231"/>
        <v/>
      </c>
      <c r="UKF4" s="408" t="str">
        <f t="shared" ca="1" si="231"/>
        <v/>
      </c>
      <c r="UKG4" s="408" t="str">
        <f t="shared" ca="1" si="231"/>
        <v/>
      </c>
      <c r="UKH4" s="408" t="str">
        <f t="shared" ca="1" si="231"/>
        <v/>
      </c>
      <c r="UKI4" s="408" t="str">
        <f t="shared" ca="1" si="231"/>
        <v/>
      </c>
      <c r="UKJ4" s="408" t="str">
        <f t="shared" ca="1" si="231"/>
        <v/>
      </c>
      <c r="UKK4" s="408" t="str">
        <f t="shared" ca="1" si="231"/>
        <v/>
      </c>
      <c r="UKL4" s="408" t="str">
        <f t="shared" ca="1" si="231"/>
        <v/>
      </c>
      <c r="UKM4" s="408" t="str">
        <f t="shared" ca="1" si="231"/>
        <v/>
      </c>
      <c r="UKN4" s="408" t="str">
        <f t="shared" ca="1" si="231"/>
        <v/>
      </c>
      <c r="UKO4" s="408" t="str">
        <f t="shared" ca="1" si="231"/>
        <v/>
      </c>
      <c r="UKP4" s="408" t="str">
        <f t="shared" ca="1" si="231"/>
        <v/>
      </c>
      <c r="UKQ4" s="408" t="str">
        <f t="shared" ca="1" si="231"/>
        <v/>
      </c>
      <c r="UKR4" s="408" t="str">
        <f t="shared" ca="1" si="231"/>
        <v/>
      </c>
      <c r="UKS4" s="408" t="str">
        <f t="shared" ca="1" si="231"/>
        <v/>
      </c>
      <c r="UKT4" s="408" t="str">
        <f t="shared" ca="1" si="231"/>
        <v/>
      </c>
      <c r="UKU4" s="408" t="str">
        <f t="shared" ca="1" si="231"/>
        <v/>
      </c>
      <c r="UKV4" s="408" t="str">
        <f t="shared" ca="1" si="231"/>
        <v/>
      </c>
      <c r="UKW4" s="408" t="str">
        <f t="shared" ca="1" si="231"/>
        <v/>
      </c>
      <c r="UKX4" s="408" t="str">
        <f t="shared" ca="1" si="231"/>
        <v/>
      </c>
      <c r="UKY4" s="408" t="str">
        <f t="shared" ca="1" si="231"/>
        <v/>
      </c>
      <c r="UKZ4" s="408" t="str">
        <f t="shared" ca="1" si="231"/>
        <v/>
      </c>
      <c r="ULA4" s="408" t="str">
        <f t="shared" ca="1" si="231"/>
        <v/>
      </c>
      <c r="ULB4" s="408" t="str">
        <f t="shared" ca="1" si="231"/>
        <v/>
      </c>
      <c r="ULC4" s="408" t="str">
        <f t="shared" ca="1" si="231"/>
        <v/>
      </c>
      <c r="ULD4" s="408" t="str">
        <f t="shared" ca="1" si="231"/>
        <v/>
      </c>
      <c r="ULE4" s="408" t="str">
        <f t="shared" ca="1" si="231"/>
        <v/>
      </c>
      <c r="ULF4" s="408" t="str">
        <f t="shared" ca="1" si="231"/>
        <v/>
      </c>
      <c r="ULG4" s="408" t="str">
        <f t="shared" ca="1" si="231"/>
        <v/>
      </c>
      <c r="ULH4" s="408" t="str">
        <f t="shared" ca="1" si="231"/>
        <v/>
      </c>
      <c r="ULI4" s="408" t="str">
        <f t="shared" ca="1" si="231"/>
        <v/>
      </c>
      <c r="ULJ4" s="408" t="str">
        <f t="shared" ca="1" si="231"/>
        <v/>
      </c>
      <c r="ULK4" s="408" t="str">
        <f t="shared" ca="1" si="231"/>
        <v/>
      </c>
      <c r="ULL4" s="408" t="str">
        <f t="shared" ca="1" si="231"/>
        <v/>
      </c>
      <c r="ULM4" s="408" t="str">
        <f t="shared" ca="1" si="231"/>
        <v/>
      </c>
      <c r="ULN4" s="408" t="str">
        <f t="shared" ca="1" si="231"/>
        <v/>
      </c>
      <c r="ULO4" s="408" t="str">
        <f t="shared" ca="1" si="231"/>
        <v/>
      </c>
      <c r="ULP4" s="408" t="str">
        <f t="shared" ca="1" si="231"/>
        <v/>
      </c>
      <c r="ULQ4" s="408" t="str">
        <f t="shared" ca="1" si="231"/>
        <v/>
      </c>
      <c r="ULR4" s="408" t="str">
        <f t="shared" ca="1" si="231"/>
        <v/>
      </c>
      <c r="ULS4" s="408" t="str">
        <f t="shared" ca="1" si="231"/>
        <v/>
      </c>
      <c r="ULT4" s="408" t="str">
        <f t="shared" ca="1" si="231"/>
        <v/>
      </c>
      <c r="ULU4" s="408" t="str">
        <f t="shared" ref="ULU4:UOF4" ca="1" si="232">IFERROR(IF(AND(OFFSET(ULU3,0,-1,1,1)=DATE(YEAR(OFFSET(ULU3,0,-1,1,1)),12,31),
                              OFFSET(ULU3,0,-2,1,1)&lt;&gt;DATE(YEAR(OFFSET(ULU3,0,-1,1,1)),12,31)),
                         "+",""),"")</f>
        <v/>
      </c>
      <c r="ULV4" s="408" t="str">
        <f t="shared" ca="1" si="232"/>
        <v/>
      </c>
      <c r="ULW4" s="408" t="str">
        <f t="shared" ca="1" si="232"/>
        <v/>
      </c>
      <c r="ULX4" s="408" t="str">
        <f t="shared" ca="1" si="232"/>
        <v/>
      </c>
      <c r="ULY4" s="408" t="str">
        <f t="shared" ca="1" si="232"/>
        <v/>
      </c>
      <c r="ULZ4" s="408" t="str">
        <f t="shared" ca="1" si="232"/>
        <v/>
      </c>
      <c r="UMA4" s="408" t="str">
        <f t="shared" ca="1" si="232"/>
        <v/>
      </c>
      <c r="UMB4" s="408" t="str">
        <f t="shared" ca="1" si="232"/>
        <v/>
      </c>
      <c r="UMC4" s="408" t="str">
        <f t="shared" ca="1" si="232"/>
        <v/>
      </c>
      <c r="UMD4" s="408" t="str">
        <f t="shared" ca="1" si="232"/>
        <v/>
      </c>
      <c r="UME4" s="408" t="str">
        <f t="shared" ca="1" si="232"/>
        <v/>
      </c>
      <c r="UMF4" s="408" t="str">
        <f t="shared" ca="1" si="232"/>
        <v/>
      </c>
      <c r="UMG4" s="408" t="str">
        <f t="shared" ca="1" si="232"/>
        <v/>
      </c>
      <c r="UMH4" s="408" t="str">
        <f t="shared" ca="1" si="232"/>
        <v/>
      </c>
      <c r="UMI4" s="408" t="str">
        <f t="shared" ca="1" si="232"/>
        <v/>
      </c>
      <c r="UMJ4" s="408" t="str">
        <f t="shared" ca="1" si="232"/>
        <v/>
      </c>
      <c r="UMK4" s="408" t="str">
        <f t="shared" ca="1" si="232"/>
        <v/>
      </c>
      <c r="UML4" s="408" t="str">
        <f t="shared" ca="1" si="232"/>
        <v/>
      </c>
      <c r="UMM4" s="408" t="str">
        <f t="shared" ca="1" si="232"/>
        <v/>
      </c>
      <c r="UMN4" s="408" t="str">
        <f t="shared" ca="1" si="232"/>
        <v/>
      </c>
      <c r="UMO4" s="408" t="str">
        <f t="shared" ca="1" si="232"/>
        <v/>
      </c>
      <c r="UMP4" s="408" t="str">
        <f t="shared" ca="1" si="232"/>
        <v/>
      </c>
      <c r="UMQ4" s="408" t="str">
        <f t="shared" ca="1" si="232"/>
        <v/>
      </c>
      <c r="UMR4" s="408" t="str">
        <f t="shared" ca="1" si="232"/>
        <v/>
      </c>
      <c r="UMS4" s="408" t="str">
        <f t="shared" ca="1" si="232"/>
        <v/>
      </c>
      <c r="UMT4" s="408" t="str">
        <f t="shared" ca="1" si="232"/>
        <v/>
      </c>
      <c r="UMU4" s="408" t="str">
        <f t="shared" ca="1" si="232"/>
        <v/>
      </c>
      <c r="UMV4" s="408" t="str">
        <f t="shared" ca="1" si="232"/>
        <v/>
      </c>
      <c r="UMW4" s="408" t="str">
        <f t="shared" ca="1" si="232"/>
        <v/>
      </c>
      <c r="UMX4" s="408" t="str">
        <f t="shared" ca="1" si="232"/>
        <v/>
      </c>
      <c r="UMY4" s="408" t="str">
        <f t="shared" ca="1" si="232"/>
        <v/>
      </c>
      <c r="UMZ4" s="408" t="str">
        <f t="shared" ca="1" si="232"/>
        <v/>
      </c>
      <c r="UNA4" s="408" t="str">
        <f t="shared" ca="1" si="232"/>
        <v/>
      </c>
      <c r="UNB4" s="408" t="str">
        <f t="shared" ca="1" si="232"/>
        <v/>
      </c>
      <c r="UNC4" s="408" t="str">
        <f t="shared" ca="1" si="232"/>
        <v/>
      </c>
      <c r="UND4" s="408" t="str">
        <f t="shared" ca="1" si="232"/>
        <v/>
      </c>
      <c r="UNE4" s="408" t="str">
        <f t="shared" ca="1" si="232"/>
        <v/>
      </c>
      <c r="UNF4" s="408" t="str">
        <f t="shared" ca="1" si="232"/>
        <v/>
      </c>
      <c r="UNG4" s="408" t="str">
        <f t="shared" ca="1" si="232"/>
        <v/>
      </c>
      <c r="UNH4" s="408" t="str">
        <f t="shared" ca="1" si="232"/>
        <v/>
      </c>
      <c r="UNI4" s="408" t="str">
        <f t="shared" ca="1" si="232"/>
        <v/>
      </c>
      <c r="UNJ4" s="408" t="str">
        <f t="shared" ca="1" si="232"/>
        <v/>
      </c>
      <c r="UNK4" s="408" t="str">
        <f t="shared" ca="1" si="232"/>
        <v/>
      </c>
      <c r="UNL4" s="408" t="str">
        <f t="shared" ca="1" si="232"/>
        <v/>
      </c>
      <c r="UNM4" s="408" t="str">
        <f t="shared" ca="1" si="232"/>
        <v/>
      </c>
      <c r="UNN4" s="408" t="str">
        <f t="shared" ca="1" si="232"/>
        <v/>
      </c>
      <c r="UNO4" s="408" t="str">
        <f t="shared" ca="1" si="232"/>
        <v/>
      </c>
      <c r="UNP4" s="408" t="str">
        <f t="shared" ca="1" si="232"/>
        <v/>
      </c>
      <c r="UNQ4" s="408" t="str">
        <f t="shared" ca="1" si="232"/>
        <v/>
      </c>
      <c r="UNR4" s="408" t="str">
        <f t="shared" ca="1" si="232"/>
        <v/>
      </c>
      <c r="UNS4" s="408" t="str">
        <f t="shared" ca="1" si="232"/>
        <v/>
      </c>
      <c r="UNT4" s="408" t="str">
        <f t="shared" ca="1" si="232"/>
        <v/>
      </c>
      <c r="UNU4" s="408" t="str">
        <f t="shared" ca="1" si="232"/>
        <v/>
      </c>
      <c r="UNV4" s="408" t="str">
        <f t="shared" ca="1" si="232"/>
        <v/>
      </c>
      <c r="UNW4" s="408" t="str">
        <f t="shared" ca="1" si="232"/>
        <v/>
      </c>
      <c r="UNX4" s="408" t="str">
        <f t="shared" ca="1" si="232"/>
        <v/>
      </c>
      <c r="UNY4" s="408" t="str">
        <f t="shared" ca="1" si="232"/>
        <v/>
      </c>
      <c r="UNZ4" s="408" t="str">
        <f t="shared" ca="1" si="232"/>
        <v/>
      </c>
      <c r="UOA4" s="408" t="str">
        <f t="shared" ca="1" si="232"/>
        <v/>
      </c>
      <c r="UOB4" s="408" t="str">
        <f t="shared" ca="1" si="232"/>
        <v/>
      </c>
      <c r="UOC4" s="408" t="str">
        <f t="shared" ca="1" si="232"/>
        <v/>
      </c>
      <c r="UOD4" s="408" t="str">
        <f t="shared" ca="1" si="232"/>
        <v/>
      </c>
      <c r="UOE4" s="408" t="str">
        <f t="shared" ca="1" si="232"/>
        <v/>
      </c>
      <c r="UOF4" s="408" t="str">
        <f t="shared" ca="1" si="232"/>
        <v/>
      </c>
      <c r="UOG4" s="408" t="str">
        <f t="shared" ref="UOG4:UQR4" ca="1" si="233">IFERROR(IF(AND(OFFSET(UOG3,0,-1,1,1)=DATE(YEAR(OFFSET(UOG3,0,-1,1,1)),12,31),
                              OFFSET(UOG3,0,-2,1,1)&lt;&gt;DATE(YEAR(OFFSET(UOG3,0,-1,1,1)),12,31)),
                         "+",""),"")</f>
        <v/>
      </c>
      <c r="UOH4" s="408" t="str">
        <f t="shared" ca="1" si="233"/>
        <v/>
      </c>
      <c r="UOI4" s="408" t="str">
        <f t="shared" ca="1" si="233"/>
        <v/>
      </c>
      <c r="UOJ4" s="408" t="str">
        <f t="shared" ca="1" si="233"/>
        <v/>
      </c>
      <c r="UOK4" s="408" t="str">
        <f t="shared" ca="1" si="233"/>
        <v/>
      </c>
      <c r="UOL4" s="408" t="str">
        <f t="shared" ca="1" si="233"/>
        <v/>
      </c>
      <c r="UOM4" s="408" t="str">
        <f t="shared" ca="1" si="233"/>
        <v/>
      </c>
      <c r="UON4" s="408" t="str">
        <f t="shared" ca="1" si="233"/>
        <v/>
      </c>
      <c r="UOO4" s="408" t="str">
        <f t="shared" ca="1" si="233"/>
        <v/>
      </c>
      <c r="UOP4" s="408" t="str">
        <f t="shared" ca="1" si="233"/>
        <v/>
      </c>
      <c r="UOQ4" s="408" t="str">
        <f t="shared" ca="1" si="233"/>
        <v/>
      </c>
      <c r="UOR4" s="408" t="str">
        <f t="shared" ca="1" si="233"/>
        <v/>
      </c>
      <c r="UOS4" s="408" t="str">
        <f t="shared" ca="1" si="233"/>
        <v/>
      </c>
      <c r="UOT4" s="408" t="str">
        <f t="shared" ca="1" si="233"/>
        <v/>
      </c>
      <c r="UOU4" s="408" t="str">
        <f t="shared" ca="1" si="233"/>
        <v/>
      </c>
      <c r="UOV4" s="408" t="str">
        <f t="shared" ca="1" si="233"/>
        <v/>
      </c>
      <c r="UOW4" s="408" t="str">
        <f t="shared" ca="1" si="233"/>
        <v/>
      </c>
      <c r="UOX4" s="408" t="str">
        <f t="shared" ca="1" si="233"/>
        <v/>
      </c>
      <c r="UOY4" s="408" t="str">
        <f t="shared" ca="1" si="233"/>
        <v/>
      </c>
      <c r="UOZ4" s="408" t="str">
        <f t="shared" ca="1" si="233"/>
        <v/>
      </c>
      <c r="UPA4" s="408" t="str">
        <f t="shared" ca="1" si="233"/>
        <v/>
      </c>
      <c r="UPB4" s="408" t="str">
        <f t="shared" ca="1" si="233"/>
        <v/>
      </c>
      <c r="UPC4" s="408" t="str">
        <f t="shared" ca="1" si="233"/>
        <v/>
      </c>
      <c r="UPD4" s="408" t="str">
        <f t="shared" ca="1" si="233"/>
        <v/>
      </c>
      <c r="UPE4" s="408" t="str">
        <f t="shared" ca="1" si="233"/>
        <v/>
      </c>
      <c r="UPF4" s="408" t="str">
        <f t="shared" ca="1" si="233"/>
        <v/>
      </c>
      <c r="UPG4" s="408" t="str">
        <f t="shared" ca="1" si="233"/>
        <v/>
      </c>
      <c r="UPH4" s="408" t="str">
        <f t="shared" ca="1" si="233"/>
        <v/>
      </c>
      <c r="UPI4" s="408" t="str">
        <f t="shared" ca="1" si="233"/>
        <v/>
      </c>
      <c r="UPJ4" s="408" t="str">
        <f t="shared" ca="1" si="233"/>
        <v/>
      </c>
      <c r="UPK4" s="408" t="str">
        <f t="shared" ca="1" si="233"/>
        <v/>
      </c>
      <c r="UPL4" s="408" t="str">
        <f t="shared" ca="1" si="233"/>
        <v/>
      </c>
      <c r="UPM4" s="408" t="str">
        <f t="shared" ca="1" si="233"/>
        <v/>
      </c>
      <c r="UPN4" s="408" t="str">
        <f t="shared" ca="1" si="233"/>
        <v/>
      </c>
      <c r="UPO4" s="408" t="str">
        <f t="shared" ca="1" si="233"/>
        <v/>
      </c>
      <c r="UPP4" s="408" t="str">
        <f t="shared" ca="1" si="233"/>
        <v/>
      </c>
      <c r="UPQ4" s="408" t="str">
        <f t="shared" ca="1" si="233"/>
        <v/>
      </c>
      <c r="UPR4" s="408" t="str">
        <f t="shared" ca="1" si="233"/>
        <v/>
      </c>
      <c r="UPS4" s="408" t="str">
        <f t="shared" ca="1" si="233"/>
        <v/>
      </c>
      <c r="UPT4" s="408" t="str">
        <f t="shared" ca="1" si="233"/>
        <v/>
      </c>
      <c r="UPU4" s="408" t="str">
        <f t="shared" ca="1" si="233"/>
        <v/>
      </c>
      <c r="UPV4" s="408" t="str">
        <f t="shared" ca="1" si="233"/>
        <v/>
      </c>
      <c r="UPW4" s="408" t="str">
        <f t="shared" ca="1" si="233"/>
        <v/>
      </c>
      <c r="UPX4" s="408" t="str">
        <f t="shared" ca="1" si="233"/>
        <v/>
      </c>
      <c r="UPY4" s="408" t="str">
        <f t="shared" ca="1" si="233"/>
        <v/>
      </c>
      <c r="UPZ4" s="408" t="str">
        <f t="shared" ca="1" si="233"/>
        <v/>
      </c>
      <c r="UQA4" s="408" t="str">
        <f t="shared" ca="1" si="233"/>
        <v/>
      </c>
      <c r="UQB4" s="408" t="str">
        <f t="shared" ca="1" si="233"/>
        <v/>
      </c>
      <c r="UQC4" s="408" t="str">
        <f t="shared" ca="1" si="233"/>
        <v/>
      </c>
      <c r="UQD4" s="408" t="str">
        <f t="shared" ca="1" si="233"/>
        <v/>
      </c>
      <c r="UQE4" s="408" t="str">
        <f t="shared" ca="1" si="233"/>
        <v/>
      </c>
      <c r="UQF4" s="408" t="str">
        <f t="shared" ca="1" si="233"/>
        <v/>
      </c>
      <c r="UQG4" s="408" t="str">
        <f t="shared" ca="1" si="233"/>
        <v/>
      </c>
      <c r="UQH4" s="408" t="str">
        <f t="shared" ca="1" si="233"/>
        <v/>
      </c>
      <c r="UQI4" s="408" t="str">
        <f t="shared" ca="1" si="233"/>
        <v/>
      </c>
      <c r="UQJ4" s="408" t="str">
        <f t="shared" ca="1" si="233"/>
        <v/>
      </c>
      <c r="UQK4" s="408" t="str">
        <f t="shared" ca="1" si="233"/>
        <v/>
      </c>
      <c r="UQL4" s="408" t="str">
        <f t="shared" ca="1" si="233"/>
        <v/>
      </c>
      <c r="UQM4" s="408" t="str">
        <f t="shared" ca="1" si="233"/>
        <v/>
      </c>
      <c r="UQN4" s="408" t="str">
        <f t="shared" ca="1" si="233"/>
        <v/>
      </c>
      <c r="UQO4" s="408" t="str">
        <f t="shared" ca="1" si="233"/>
        <v/>
      </c>
      <c r="UQP4" s="408" t="str">
        <f t="shared" ca="1" si="233"/>
        <v/>
      </c>
      <c r="UQQ4" s="408" t="str">
        <f t="shared" ca="1" si="233"/>
        <v/>
      </c>
      <c r="UQR4" s="408" t="str">
        <f t="shared" ca="1" si="233"/>
        <v/>
      </c>
      <c r="UQS4" s="408" t="str">
        <f t="shared" ref="UQS4:UTD4" ca="1" si="234">IFERROR(IF(AND(OFFSET(UQS3,0,-1,1,1)=DATE(YEAR(OFFSET(UQS3,0,-1,1,1)),12,31),
                              OFFSET(UQS3,0,-2,1,1)&lt;&gt;DATE(YEAR(OFFSET(UQS3,0,-1,1,1)),12,31)),
                         "+",""),"")</f>
        <v/>
      </c>
      <c r="UQT4" s="408" t="str">
        <f t="shared" ca="1" si="234"/>
        <v/>
      </c>
      <c r="UQU4" s="408" t="str">
        <f t="shared" ca="1" si="234"/>
        <v/>
      </c>
      <c r="UQV4" s="408" t="str">
        <f t="shared" ca="1" si="234"/>
        <v/>
      </c>
      <c r="UQW4" s="408" t="str">
        <f t="shared" ca="1" si="234"/>
        <v/>
      </c>
      <c r="UQX4" s="408" t="str">
        <f t="shared" ca="1" si="234"/>
        <v/>
      </c>
      <c r="UQY4" s="408" t="str">
        <f t="shared" ca="1" si="234"/>
        <v/>
      </c>
      <c r="UQZ4" s="408" t="str">
        <f t="shared" ca="1" si="234"/>
        <v/>
      </c>
      <c r="URA4" s="408" t="str">
        <f t="shared" ca="1" si="234"/>
        <v/>
      </c>
      <c r="URB4" s="408" t="str">
        <f t="shared" ca="1" si="234"/>
        <v/>
      </c>
      <c r="URC4" s="408" t="str">
        <f t="shared" ca="1" si="234"/>
        <v/>
      </c>
      <c r="URD4" s="408" t="str">
        <f t="shared" ca="1" si="234"/>
        <v/>
      </c>
      <c r="URE4" s="408" t="str">
        <f t="shared" ca="1" si="234"/>
        <v/>
      </c>
      <c r="URF4" s="408" t="str">
        <f t="shared" ca="1" si="234"/>
        <v/>
      </c>
      <c r="URG4" s="408" t="str">
        <f t="shared" ca="1" si="234"/>
        <v/>
      </c>
      <c r="URH4" s="408" t="str">
        <f t="shared" ca="1" si="234"/>
        <v/>
      </c>
      <c r="URI4" s="408" t="str">
        <f t="shared" ca="1" si="234"/>
        <v/>
      </c>
      <c r="URJ4" s="408" t="str">
        <f t="shared" ca="1" si="234"/>
        <v/>
      </c>
      <c r="URK4" s="408" t="str">
        <f t="shared" ca="1" si="234"/>
        <v/>
      </c>
      <c r="URL4" s="408" t="str">
        <f t="shared" ca="1" si="234"/>
        <v/>
      </c>
      <c r="URM4" s="408" t="str">
        <f t="shared" ca="1" si="234"/>
        <v/>
      </c>
      <c r="URN4" s="408" t="str">
        <f t="shared" ca="1" si="234"/>
        <v/>
      </c>
      <c r="URO4" s="408" t="str">
        <f t="shared" ca="1" si="234"/>
        <v/>
      </c>
      <c r="URP4" s="408" t="str">
        <f t="shared" ca="1" si="234"/>
        <v/>
      </c>
      <c r="URQ4" s="408" t="str">
        <f t="shared" ca="1" si="234"/>
        <v/>
      </c>
      <c r="URR4" s="408" t="str">
        <f t="shared" ca="1" si="234"/>
        <v/>
      </c>
      <c r="URS4" s="408" t="str">
        <f t="shared" ca="1" si="234"/>
        <v/>
      </c>
      <c r="URT4" s="408" t="str">
        <f t="shared" ca="1" si="234"/>
        <v/>
      </c>
      <c r="URU4" s="408" t="str">
        <f t="shared" ca="1" si="234"/>
        <v/>
      </c>
      <c r="URV4" s="408" t="str">
        <f t="shared" ca="1" si="234"/>
        <v/>
      </c>
      <c r="URW4" s="408" t="str">
        <f t="shared" ca="1" si="234"/>
        <v/>
      </c>
      <c r="URX4" s="408" t="str">
        <f t="shared" ca="1" si="234"/>
        <v/>
      </c>
      <c r="URY4" s="408" t="str">
        <f t="shared" ca="1" si="234"/>
        <v/>
      </c>
      <c r="URZ4" s="408" t="str">
        <f t="shared" ca="1" si="234"/>
        <v/>
      </c>
      <c r="USA4" s="408" t="str">
        <f t="shared" ca="1" si="234"/>
        <v/>
      </c>
      <c r="USB4" s="408" t="str">
        <f t="shared" ca="1" si="234"/>
        <v/>
      </c>
      <c r="USC4" s="408" t="str">
        <f t="shared" ca="1" si="234"/>
        <v/>
      </c>
      <c r="USD4" s="408" t="str">
        <f t="shared" ca="1" si="234"/>
        <v/>
      </c>
      <c r="USE4" s="408" t="str">
        <f t="shared" ca="1" si="234"/>
        <v/>
      </c>
      <c r="USF4" s="408" t="str">
        <f t="shared" ca="1" si="234"/>
        <v/>
      </c>
      <c r="USG4" s="408" t="str">
        <f t="shared" ca="1" si="234"/>
        <v/>
      </c>
      <c r="USH4" s="408" t="str">
        <f t="shared" ca="1" si="234"/>
        <v/>
      </c>
      <c r="USI4" s="408" t="str">
        <f t="shared" ca="1" si="234"/>
        <v/>
      </c>
      <c r="USJ4" s="408" t="str">
        <f t="shared" ca="1" si="234"/>
        <v/>
      </c>
      <c r="USK4" s="408" t="str">
        <f t="shared" ca="1" si="234"/>
        <v/>
      </c>
      <c r="USL4" s="408" t="str">
        <f t="shared" ca="1" si="234"/>
        <v/>
      </c>
      <c r="USM4" s="408" t="str">
        <f t="shared" ca="1" si="234"/>
        <v/>
      </c>
      <c r="USN4" s="408" t="str">
        <f t="shared" ca="1" si="234"/>
        <v/>
      </c>
      <c r="USO4" s="408" t="str">
        <f t="shared" ca="1" si="234"/>
        <v/>
      </c>
      <c r="USP4" s="408" t="str">
        <f t="shared" ca="1" si="234"/>
        <v/>
      </c>
      <c r="USQ4" s="408" t="str">
        <f t="shared" ca="1" si="234"/>
        <v/>
      </c>
      <c r="USR4" s="408" t="str">
        <f t="shared" ca="1" si="234"/>
        <v/>
      </c>
      <c r="USS4" s="408" t="str">
        <f t="shared" ca="1" si="234"/>
        <v/>
      </c>
      <c r="UST4" s="408" t="str">
        <f t="shared" ca="1" si="234"/>
        <v/>
      </c>
      <c r="USU4" s="408" t="str">
        <f t="shared" ca="1" si="234"/>
        <v/>
      </c>
      <c r="USV4" s="408" t="str">
        <f t="shared" ca="1" si="234"/>
        <v/>
      </c>
      <c r="USW4" s="408" t="str">
        <f t="shared" ca="1" si="234"/>
        <v/>
      </c>
      <c r="USX4" s="408" t="str">
        <f t="shared" ca="1" si="234"/>
        <v/>
      </c>
      <c r="USY4" s="408" t="str">
        <f t="shared" ca="1" si="234"/>
        <v/>
      </c>
      <c r="USZ4" s="408" t="str">
        <f t="shared" ca="1" si="234"/>
        <v/>
      </c>
      <c r="UTA4" s="408" t="str">
        <f t="shared" ca="1" si="234"/>
        <v/>
      </c>
      <c r="UTB4" s="408" t="str">
        <f t="shared" ca="1" si="234"/>
        <v/>
      </c>
      <c r="UTC4" s="408" t="str">
        <f t="shared" ca="1" si="234"/>
        <v/>
      </c>
      <c r="UTD4" s="408" t="str">
        <f t="shared" ca="1" si="234"/>
        <v/>
      </c>
      <c r="UTE4" s="408" t="str">
        <f t="shared" ref="UTE4:UVP4" ca="1" si="235">IFERROR(IF(AND(OFFSET(UTE3,0,-1,1,1)=DATE(YEAR(OFFSET(UTE3,0,-1,1,1)),12,31),
                              OFFSET(UTE3,0,-2,1,1)&lt;&gt;DATE(YEAR(OFFSET(UTE3,0,-1,1,1)),12,31)),
                         "+",""),"")</f>
        <v/>
      </c>
      <c r="UTF4" s="408" t="str">
        <f t="shared" ca="1" si="235"/>
        <v/>
      </c>
      <c r="UTG4" s="408" t="str">
        <f t="shared" ca="1" si="235"/>
        <v/>
      </c>
      <c r="UTH4" s="408" t="str">
        <f t="shared" ca="1" si="235"/>
        <v/>
      </c>
      <c r="UTI4" s="408" t="str">
        <f t="shared" ca="1" si="235"/>
        <v/>
      </c>
      <c r="UTJ4" s="408" t="str">
        <f t="shared" ca="1" si="235"/>
        <v/>
      </c>
      <c r="UTK4" s="408" t="str">
        <f t="shared" ca="1" si="235"/>
        <v/>
      </c>
      <c r="UTL4" s="408" t="str">
        <f t="shared" ca="1" si="235"/>
        <v/>
      </c>
      <c r="UTM4" s="408" t="str">
        <f t="shared" ca="1" si="235"/>
        <v/>
      </c>
      <c r="UTN4" s="408" t="str">
        <f t="shared" ca="1" si="235"/>
        <v/>
      </c>
      <c r="UTO4" s="408" t="str">
        <f t="shared" ca="1" si="235"/>
        <v/>
      </c>
      <c r="UTP4" s="408" t="str">
        <f t="shared" ca="1" si="235"/>
        <v/>
      </c>
      <c r="UTQ4" s="408" t="str">
        <f t="shared" ca="1" si="235"/>
        <v/>
      </c>
      <c r="UTR4" s="408" t="str">
        <f t="shared" ca="1" si="235"/>
        <v/>
      </c>
      <c r="UTS4" s="408" t="str">
        <f t="shared" ca="1" si="235"/>
        <v/>
      </c>
      <c r="UTT4" s="408" t="str">
        <f t="shared" ca="1" si="235"/>
        <v/>
      </c>
      <c r="UTU4" s="408" t="str">
        <f t="shared" ca="1" si="235"/>
        <v/>
      </c>
      <c r="UTV4" s="408" t="str">
        <f t="shared" ca="1" si="235"/>
        <v/>
      </c>
      <c r="UTW4" s="408" t="str">
        <f t="shared" ca="1" si="235"/>
        <v/>
      </c>
      <c r="UTX4" s="408" t="str">
        <f t="shared" ca="1" si="235"/>
        <v/>
      </c>
      <c r="UTY4" s="408" t="str">
        <f t="shared" ca="1" si="235"/>
        <v/>
      </c>
      <c r="UTZ4" s="408" t="str">
        <f t="shared" ca="1" si="235"/>
        <v/>
      </c>
      <c r="UUA4" s="408" t="str">
        <f t="shared" ca="1" si="235"/>
        <v/>
      </c>
      <c r="UUB4" s="408" t="str">
        <f t="shared" ca="1" si="235"/>
        <v/>
      </c>
      <c r="UUC4" s="408" t="str">
        <f t="shared" ca="1" si="235"/>
        <v/>
      </c>
      <c r="UUD4" s="408" t="str">
        <f t="shared" ca="1" si="235"/>
        <v/>
      </c>
      <c r="UUE4" s="408" t="str">
        <f t="shared" ca="1" si="235"/>
        <v/>
      </c>
      <c r="UUF4" s="408" t="str">
        <f t="shared" ca="1" si="235"/>
        <v/>
      </c>
      <c r="UUG4" s="408" t="str">
        <f t="shared" ca="1" si="235"/>
        <v/>
      </c>
      <c r="UUH4" s="408" t="str">
        <f t="shared" ca="1" si="235"/>
        <v/>
      </c>
      <c r="UUI4" s="408" t="str">
        <f t="shared" ca="1" si="235"/>
        <v/>
      </c>
      <c r="UUJ4" s="408" t="str">
        <f t="shared" ca="1" si="235"/>
        <v/>
      </c>
      <c r="UUK4" s="408" t="str">
        <f t="shared" ca="1" si="235"/>
        <v/>
      </c>
      <c r="UUL4" s="408" t="str">
        <f t="shared" ca="1" si="235"/>
        <v/>
      </c>
      <c r="UUM4" s="408" t="str">
        <f t="shared" ca="1" si="235"/>
        <v/>
      </c>
      <c r="UUN4" s="408" t="str">
        <f t="shared" ca="1" si="235"/>
        <v/>
      </c>
      <c r="UUO4" s="408" t="str">
        <f t="shared" ca="1" si="235"/>
        <v/>
      </c>
      <c r="UUP4" s="408" t="str">
        <f t="shared" ca="1" si="235"/>
        <v/>
      </c>
      <c r="UUQ4" s="408" t="str">
        <f t="shared" ca="1" si="235"/>
        <v/>
      </c>
      <c r="UUR4" s="408" t="str">
        <f t="shared" ca="1" si="235"/>
        <v/>
      </c>
      <c r="UUS4" s="408" t="str">
        <f t="shared" ca="1" si="235"/>
        <v/>
      </c>
      <c r="UUT4" s="408" t="str">
        <f t="shared" ca="1" si="235"/>
        <v/>
      </c>
      <c r="UUU4" s="408" t="str">
        <f t="shared" ca="1" si="235"/>
        <v/>
      </c>
      <c r="UUV4" s="408" t="str">
        <f t="shared" ca="1" si="235"/>
        <v/>
      </c>
      <c r="UUW4" s="408" t="str">
        <f t="shared" ca="1" si="235"/>
        <v/>
      </c>
      <c r="UUX4" s="408" t="str">
        <f t="shared" ca="1" si="235"/>
        <v/>
      </c>
      <c r="UUY4" s="408" t="str">
        <f t="shared" ca="1" si="235"/>
        <v/>
      </c>
      <c r="UUZ4" s="408" t="str">
        <f t="shared" ca="1" si="235"/>
        <v/>
      </c>
      <c r="UVA4" s="408" t="str">
        <f t="shared" ca="1" si="235"/>
        <v/>
      </c>
      <c r="UVB4" s="408" t="str">
        <f t="shared" ca="1" si="235"/>
        <v/>
      </c>
      <c r="UVC4" s="408" t="str">
        <f t="shared" ca="1" si="235"/>
        <v/>
      </c>
      <c r="UVD4" s="408" t="str">
        <f t="shared" ca="1" si="235"/>
        <v/>
      </c>
      <c r="UVE4" s="408" t="str">
        <f t="shared" ca="1" si="235"/>
        <v/>
      </c>
      <c r="UVF4" s="408" t="str">
        <f t="shared" ca="1" si="235"/>
        <v/>
      </c>
      <c r="UVG4" s="408" t="str">
        <f t="shared" ca="1" si="235"/>
        <v/>
      </c>
      <c r="UVH4" s="408" t="str">
        <f t="shared" ca="1" si="235"/>
        <v/>
      </c>
      <c r="UVI4" s="408" t="str">
        <f t="shared" ca="1" si="235"/>
        <v/>
      </c>
      <c r="UVJ4" s="408" t="str">
        <f t="shared" ca="1" si="235"/>
        <v/>
      </c>
      <c r="UVK4" s="408" t="str">
        <f t="shared" ca="1" si="235"/>
        <v/>
      </c>
      <c r="UVL4" s="408" t="str">
        <f t="shared" ca="1" si="235"/>
        <v/>
      </c>
      <c r="UVM4" s="408" t="str">
        <f t="shared" ca="1" si="235"/>
        <v/>
      </c>
      <c r="UVN4" s="408" t="str">
        <f t="shared" ca="1" si="235"/>
        <v/>
      </c>
      <c r="UVO4" s="408" t="str">
        <f t="shared" ca="1" si="235"/>
        <v/>
      </c>
      <c r="UVP4" s="408" t="str">
        <f t="shared" ca="1" si="235"/>
        <v/>
      </c>
      <c r="UVQ4" s="408" t="str">
        <f t="shared" ref="UVQ4:UYB4" ca="1" si="236">IFERROR(IF(AND(OFFSET(UVQ3,0,-1,1,1)=DATE(YEAR(OFFSET(UVQ3,0,-1,1,1)),12,31),
                              OFFSET(UVQ3,0,-2,1,1)&lt;&gt;DATE(YEAR(OFFSET(UVQ3,0,-1,1,1)),12,31)),
                         "+",""),"")</f>
        <v/>
      </c>
      <c r="UVR4" s="408" t="str">
        <f t="shared" ca="1" si="236"/>
        <v/>
      </c>
      <c r="UVS4" s="408" t="str">
        <f t="shared" ca="1" si="236"/>
        <v/>
      </c>
      <c r="UVT4" s="408" t="str">
        <f t="shared" ca="1" si="236"/>
        <v/>
      </c>
      <c r="UVU4" s="408" t="str">
        <f t="shared" ca="1" si="236"/>
        <v/>
      </c>
      <c r="UVV4" s="408" t="str">
        <f t="shared" ca="1" si="236"/>
        <v/>
      </c>
      <c r="UVW4" s="408" t="str">
        <f t="shared" ca="1" si="236"/>
        <v/>
      </c>
      <c r="UVX4" s="408" t="str">
        <f t="shared" ca="1" si="236"/>
        <v/>
      </c>
      <c r="UVY4" s="408" t="str">
        <f t="shared" ca="1" si="236"/>
        <v/>
      </c>
      <c r="UVZ4" s="408" t="str">
        <f t="shared" ca="1" si="236"/>
        <v/>
      </c>
      <c r="UWA4" s="408" t="str">
        <f t="shared" ca="1" si="236"/>
        <v/>
      </c>
      <c r="UWB4" s="408" t="str">
        <f t="shared" ca="1" si="236"/>
        <v/>
      </c>
      <c r="UWC4" s="408" t="str">
        <f t="shared" ca="1" si="236"/>
        <v/>
      </c>
      <c r="UWD4" s="408" t="str">
        <f t="shared" ca="1" si="236"/>
        <v/>
      </c>
      <c r="UWE4" s="408" t="str">
        <f t="shared" ca="1" si="236"/>
        <v/>
      </c>
      <c r="UWF4" s="408" t="str">
        <f t="shared" ca="1" si="236"/>
        <v/>
      </c>
      <c r="UWG4" s="408" t="str">
        <f t="shared" ca="1" si="236"/>
        <v/>
      </c>
      <c r="UWH4" s="408" t="str">
        <f t="shared" ca="1" si="236"/>
        <v/>
      </c>
      <c r="UWI4" s="408" t="str">
        <f t="shared" ca="1" si="236"/>
        <v/>
      </c>
      <c r="UWJ4" s="408" t="str">
        <f t="shared" ca="1" si="236"/>
        <v/>
      </c>
      <c r="UWK4" s="408" t="str">
        <f t="shared" ca="1" si="236"/>
        <v/>
      </c>
      <c r="UWL4" s="408" t="str">
        <f t="shared" ca="1" si="236"/>
        <v/>
      </c>
      <c r="UWM4" s="408" t="str">
        <f t="shared" ca="1" si="236"/>
        <v/>
      </c>
      <c r="UWN4" s="408" t="str">
        <f t="shared" ca="1" si="236"/>
        <v/>
      </c>
      <c r="UWO4" s="408" t="str">
        <f t="shared" ca="1" si="236"/>
        <v/>
      </c>
      <c r="UWP4" s="408" t="str">
        <f t="shared" ca="1" si="236"/>
        <v/>
      </c>
      <c r="UWQ4" s="408" t="str">
        <f t="shared" ca="1" si="236"/>
        <v/>
      </c>
      <c r="UWR4" s="408" t="str">
        <f t="shared" ca="1" si="236"/>
        <v/>
      </c>
      <c r="UWS4" s="408" t="str">
        <f t="shared" ca="1" si="236"/>
        <v/>
      </c>
      <c r="UWT4" s="408" t="str">
        <f t="shared" ca="1" si="236"/>
        <v/>
      </c>
      <c r="UWU4" s="408" t="str">
        <f t="shared" ca="1" si="236"/>
        <v/>
      </c>
      <c r="UWV4" s="408" t="str">
        <f t="shared" ca="1" si="236"/>
        <v/>
      </c>
      <c r="UWW4" s="408" t="str">
        <f t="shared" ca="1" si="236"/>
        <v/>
      </c>
      <c r="UWX4" s="408" t="str">
        <f t="shared" ca="1" si="236"/>
        <v/>
      </c>
      <c r="UWY4" s="408" t="str">
        <f t="shared" ca="1" si="236"/>
        <v/>
      </c>
      <c r="UWZ4" s="408" t="str">
        <f t="shared" ca="1" si="236"/>
        <v/>
      </c>
      <c r="UXA4" s="408" t="str">
        <f t="shared" ca="1" si="236"/>
        <v/>
      </c>
      <c r="UXB4" s="408" t="str">
        <f t="shared" ca="1" si="236"/>
        <v/>
      </c>
      <c r="UXC4" s="408" t="str">
        <f t="shared" ca="1" si="236"/>
        <v/>
      </c>
      <c r="UXD4" s="408" t="str">
        <f t="shared" ca="1" si="236"/>
        <v/>
      </c>
      <c r="UXE4" s="408" t="str">
        <f t="shared" ca="1" si="236"/>
        <v/>
      </c>
      <c r="UXF4" s="408" t="str">
        <f t="shared" ca="1" si="236"/>
        <v/>
      </c>
      <c r="UXG4" s="408" t="str">
        <f t="shared" ca="1" si="236"/>
        <v/>
      </c>
      <c r="UXH4" s="408" t="str">
        <f t="shared" ca="1" si="236"/>
        <v/>
      </c>
      <c r="UXI4" s="408" t="str">
        <f t="shared" ca="1" si="236"/>
        <v/>
      </c>
      <c r="UXJ4" s="408" t="str">
        <f t="shared" ca="1" si="236"/>
        <v/>
      </c>
      <c r="UXK4" s="408" t="str">
        <f t="shared" ca="1" si="236"/>
        <v/>
      </c>
      <c r="UXL4" s="408" t="str">
        <f t="shared" ca="1" si="236"/>
        <v/>
      </c>
      <c r="UXM4" s="408" t="str">
        <f t="shared" ca="1" si="236"/>
        <v/>
      </c>
      <c r="UXN4" s="408" t="str">
        <f t="shared" ca="1" si="236"/>
        <v/>
      </c>
      <c r="UXO4" s="408" t="str">
        <f t="shared" ca="1" si="236"/>
        <v/>
      </c>
      <c r="UXP4" s="408" t="str">
        <f t="shared" ca="1" si="236"/>
        <v/>
      </c>
      <c r="UXQ4" s="408" t="str">
        <f t="shared" ca="1" si="236"/>
        <v/>
      </c>
      <c r="UXR4" s="408" t="str">
        <f t="shared" ca="1" si="236"/>
        <v/>
      </c>
      <c r="UXS4" s="408" t="str">
        <f t="shared" ca="1" si="236"/>
        <v/>
      </c>
      <c r="UXT4" s="408" t="str">
        <f t="shared" ca="1" si="236"/>
        <v/>
      </c>
      <c r="UXU4" s="408" t="str">
        <f t="shared" ca="1" si="236"/>
        <v/>
      </c>
      <c r="UXV4" s="408" t="str">
        <f t="shared" ca="1" si="236"/>
        <v/>
      </c>
      <c r="UXW4" s="408" t="str">
        <f t="shared" ca="1" si="236"/>
        <v/>
      </c>
      <c r="UXX4" s="408" t="str">
        <f t="shared" ca="1" si="236"/>
        <v/>
      </c>
      <c r="UXY4" s="408" t="str">
        <f t="shared" ca="1" si="236"/>
        <v/>
      </c>
      <c r="UXZ4" s="408" t="str">
        <f t="shared" ca="1" si="236"/>
        <v/>
      </c>
      <c r="UYA4" s="408" t="str">
        <f t="shared" ca="1" si="236"/>
        <v/>
      </c>
      <c r="UYB4" s="408" t="str">
        <f t="shared" ca="1" si="236"/>
        <v/>
      </c>
      <c r="UYC4" s="408" t="str">
        <f t="shared" ref="UYC4:VAN4" ca="1" si="237">IFERROR(IF(AND(OFFSET(UYC3,0,-1,1,1)=DATE(YEAR(OFFSET(UYC3,0,-1,1,1)),12,31),
                              OFFSET(UYC3,0,-2,1,1)&lt;&gt;DATE(YEAR(OFFSET(UYC3,0,-1,1,1)),12,31)),
                         "+",""),"")</f>
        <v/>
      </c>
      <c r="UYD4" s="408" t="str">
        <f t="shared" ca="1" si="237"/>
        <v/>
      </c>
      <c r="UYE4" s="408" t="str">
        <f t="shared" ca="1" si="237"/>
        <v/>
      </c>
      <c r="UYF4" s="408" t="str">
        <f t="shared" ca="1" si="237"/>
        <v/>
      </c>
      <c r="UYG4" s="408" t="str">
        <f t="shared" ca="1" si="237"/>
        <v/>
      </c>
      <c r="UYH4" s="408" t="str">
        <f t="shared" ca="1" si="237"/>
        <v/>
      </c>
      <c r="UYI4" s="408" t="str">
        <f t="shared" ca="1" si="237"/>
        <v/>
      </c>
      <c r="UYJ4" s="408" t="str">
        <f t="shared" ca="1" si="237"/>
        <v/>
      </c>
      <c r="UYK4" s="408" t="str">
        <f t="shared" ca="1" si="237"/>
        <v/>
      </c>
      <c r="UYL4" s="408" t="str">
        <f t="shared" ca="1" si="237"/>
        <v/>
      </c>
      <c r="UYM4" s="408" t="str">
        <f t="shared" ca="1" si="237"/>
        <v/>
      </c>
      <c r="UYN4" s="408" t="str">
        <f t="shared" ca="1" si="237"/>
        <v/>
      </c>
      <c r="UYO4" s="408" t="str">
        <f t="shared" ca="1" si="237"/>
        <v/>
      </c>
      <c r="UYP4" s="408" t="str">
        <f t="shared" ca="1" si="237"/>
        <v/>
      </c>
      <c r="UYQ4" s="408" t="str">
        <f t="shared" ca="1" si="237"/>
        <v/>
      </c>
      <c r="UYR4" s="408" t="str">
        <f t="shared" ca="1" si="237"/>
        <v/>
      </c>
      <c r="UYS4" s="408" t="str">
        <f t="shared" ca="1" si="237"/>
        <v/>
      </c>
      <c r="UYT4" s="408" t="str">
        <f t="shared" ca="1" si="237"/>
        <v/>
      </c>
      <c r="UYU4" s="408" t="str">
        <f t="shared" ca="1" si="237"/>
        <v/>
      </c>
      <c r="UYV4" s="408" t="str">
        <f t="shared" ca="1" si="237"/>
        <v/>
      </c>
      <c r="UYW4" s="408" t="str">
        <f t="shared" ca="1" si="237"/>
        <v/>
      </c>
      <c r="UYX4" s="408" t="str">
        <f t="shared" ca="1" si="237"/>
        <v/>
      </c>
      <c r="UYY4" s="408" t="str">
        <f t="shared" ca="1" si="237"/>
        <v/>
      </c>
      <c r="UYZ4" s="408" t="str">
        <f t="shared" ca="1" si="237"/>
        <v/>
      </c>
      <c r="UZA4" s="408" t="str">
        <f t="shared" ca="1" si="237"/>
        <v/>
      </c>
      <c r="UZB4" s="408" t="str">
        <f t="shared" ca="1" si="237"/>
        <v/>
      </c>
      <c r="UZC4" s="408" t="str">
        <f t="shared" ca="1" si="237"/>
        <v/>
      </c>
      <c r="UZD4" s="408" t="str">
        <f t="shared" ca="1" si="237"/>
        <v/>
      </c>
      <c r="UZE4" s="408" t="str">
        <f t="shared" ca="1" si="237"/>
        <v/>
      </c>
      <c r="UZF4" s="408" t="str">
        <f t="shared" ca="1" si="237"/>
        <v/>
      </c>
      <c r="UZG4" s="408" t="str">
        <f t="shared" ca="1" si="237"/>
        <v/>
      </c>
      <c r="UZH4" s="408" t="str">
        <f t="shared" ca="1" si="237"/>
        <v/>
      </c>
      <c r="UZI4" s="408" t="str">
        <f t="shared" ca="1" si="237"/>
        <v/>
      </c>
      <c r="UZJ4" s="408" t="str">
        <f t="shared" ca="1" si="237"/>
        <v/>
      </c>
      <c r="UZK4" s="408" t="str">
        <f t="shared" ca="1" si="237"/>
        <v/>
      </c>
      <c r="UZL4" s="408" t="str">
        <f t="shared" ca="1" si="237"/>
        <v/>
      </c>
      <c r="UZM4" s="408" t="str">
        <f t="shared" ca="1" si="237"/>
        <v/>
      </c>
      <c r="UZN4" s="408" t="str">
        <f t="shared" ca="1" si="237"/>
        <v/>
      </c>
      <c r="UZO4" s="408" t="str">
        <f t="shared" ca="1" si="237"/>
        <v/>
      </c>
      <c r="UZP4" s="408" t="str">
        <f t="shared" ca="1" si="237"/>
        <v/>
      </c>
      <c r="UZQ4" s="408" t="str">
        <f t="shared" ca="1" si="237"/>
        <v/>
      </c>
      <c r="UZR4" s="408" t="str">
        <f t="shared" ca="1" si="237"/>
        <v/>
      </c>
      <c r="UZS4" s="408" t="str">
        <f t="shared" ca="1" si="237"/>
        <v/>
      </c>
      <c r="UZT4" s="408" t="str">
        <f t="shared" ca="1" si="237"/>
        <v/>
      </c>
      <c r="UZU4" s="408" t="str">
        <f t="shared" ca="1" si="237"/>
        <v/>
      </c>
      <c r="UZV4" s="408" t="str">
        <f t="shared" ca="1" si="237"/>
        <v/>
      </c>
      <c r="UZW4" s="408" t="str">
        <f t="shared" ca="1" si="237"/>
        <v/>
      </c>
      <c r="UZX4" s="408" t="str">
        <f t="shared" ca="1" si="237"/>
        <v/>
      </c>
      <c r="UZY4" s="408" t="str">
        <f t="shared" ca="1" si="237"/>
        <v/>
      </c>
      <c r="UZZ4" s="408" t="str">
        <f t="shared" ca="1" si="237"/>
        <v/>
      </c>
      <c r="VAA4" s="408" t="str">
        <f t="shared" ca="1" si="237"/>
        <v/>
      </c>
      <c r="VAB4" s="408" t="str">
        <f t="shared" ca="1" si="237"/>
        <v/>
      </c>
      <c r="VAC4" s="408" t="str">
        <f t="shared" ca="1" si="237"/>
        <v/>
      </c>
      <c r="VAD4" s="408" t="str">
        <f t="shared" ca="1" si="237"/>
        <v/>
      </c>
      <c r="VAE4" s="408" t="str">
        <f t="shared" ca="1" si="237"/>
        <v/>
      </c>
      <c r="VAF4" s="408" t="str">
        <f t="shared" ca="1" si="237"/>
        <v/>
      </c>
      <c r="VAG4" s="408" t="str">
        <f t="shared" ca="1" si="237"/>
        <v/>
      </c>
      <c r="VAH4" s="408" t="str">
        <f t="shared" ca="1" si="237"/>
        <v/>
      </c>
      <c r="VAI4" s="408" t="str">
        <f t="shared" ca="1" si="237"/>
        <v/>
      </c>
      <c r="VAJ4" s="408" t="str">
        <f t="shared" ca="1" si="237"/>
        <v/>
      </c>
      <c r="VAK4" s="408" t="str">
        <f t="shared" ca="1" si="237"/>
        <v/>
      </c>
      <c r="VAL4" s="408" t="str">
        <f t="shared" ca="1" si="237"/>
        <v/>
      </c>
      <c r="VAM4" s="408" t="str">
        <f t="shared" ca="1" si="237"/>
        <v/>
      </c>
      <c r="VAN4" s="408" t="str">
        <f t="shared" ca="1" si="237"/>
        <v/>
      </c>
      <c r="VAO4" s="408" t="str">
        <f t="shared" ref="VAO4:VCZ4" ca="1" si="238">IFERROR(IF(AND(OFFSET(VAO3,0,-1,1,1)=DATE(YEAR(OFFSET(VAO3,0,-1,1,1)),12,31),
                              OFFSET(VAO3,0,-2,1,1)&lt;&gt;DATE(YEAR(OFFSET(VAO3,0,-1,1,1)),12,31)),
                         "+",""),"")</f>
        <v/>
      </c>
      <c r="VAP4" s="408" t="str">
        <f t="shared" ca="1" si="238"/>
        <v/>
      </c>
      <c r="VAQ4" s="408" t="str">
        <f t="shared" ca="1" si="238"/>
        <v/>
      </c>
      <c r="VAR4" s="408" t="str">
        <f t="shared" ca="1" si="238"/>
        <v/>
      </c>
      <c r="VAS4" s="408" t="str">
        <f t="shared" ca="1" si="238"/>
        <v/>
      </c>
      <c r="VAT4" s="408" t="str">
        <f t="shared" ca="1" si="238"/>
        <v/>
      </c>
      <c r="VAU4" s="408" t="str">
        <f t="shared" ca="1" si="238"/>
        <v/>
      </c>
      <c r="VAV4" s="408" t="str">
        <f t="shared" ca="1" si="238"/>
        <v/>
      </c>
      <c r="VAW4" s="408" t="str">
        <f t="shared" ca="1" si="238"/>
        <v/>
      </c>
      <c r="VAX4" s="408" t="str">
        <f t="shared" ca="1" si="238"/>
        <v/>
      </c>
      <c r="VAY4" s="408" t="str">
        <f t="shared" ca="1" si="238"/>
        <v/>
      </c>
      <c r="VAZ4" s="408" t="str">
        <f t="shared" ca="1" si="238"/>
        <v/>
      </c>
      <c r="VBA4" s="408" t="str">
        <f t="shared" ca="1" si="238"/>
        <v/>
      </c>
      <c r="VBB4" s="408" t="str">
        <f t="shared" ca="1" si="238"/>
        <v/>
      </c>
      <c r="VBC4" s="408" t="str">
        <f t="shared" ca="1" si="238"/>
        <v/>
      </c>
      <c r="VBD4" s="408" t="str">
        <f t="shared" ca="1" si="238"/>
        <v/>
      </c>
      <c r="VBE4" s="408" t="str">
        <f t="shared" ca="1" si="238"/>
        <v/>
      </c>
      <c r="VBF4" s="408" t="str">
        <f t="shared" ca="1" si="238"/>
        <v/>
      </c>
      <c r="VBG4" s="408" t="str">
        <f t="shared" ca="1" si="238"/>
        <v/>
      </c>
      <c r="VBH4" s="408" t="str">
        <f t="shared" ca="1" si="238"/>
        <v/>
      </c>
      <c r="VBI4" s="408" t="str">
        <f t="shared" ca="1" si="238"/>
        <v/>
      </c>
      <c r="VBJ4" s="408" t="str">
        <f t="shared" ca="1" si="238"/>
        <v/>
      </c>
      <c r="VBK4" s="408" t="str">
        <f t="shared" ca="1" si="238"/>
        <v/>
      </c>
      <c r="VBL4" s="408" t="str">
        <f t="shared" ca="1" si="238"/>
        <v/>
      </c>
      <c r="VBM4" s="408" t="str">
        <f t="shared" ca="1" si="238"/>
        <v/>
      </c>
      <c r="VBN4" s="408" t="str">
        <f t="shared" ca="1" si="238"/>
        <v/>
      </c>
      <c r="VBO4" s="408" t="str">
        <f t="shared" ca="1" si="238"/>
        <v/>
      </c>
      <c r="VBP4" s="408" t="str">
        <f t="shared" ca="1" si="238"/>
        <v/>
      </c>
      <c r="VBQ4" s="408" t="str">
        <f t="shared" ca="1" si="238"/>
        <v/>
      </c>
      <c r="VBR4" s="408" t="str">
        <f t="shared" ca="1" si="238"/>
        <v/>
      </c>
      <c r="VBS4" s="408" t="str">
        <f t="shared" ca="1" si="238"/>
        <v/>
      </c>
      <c r="VBT4" s="408" t="str">
        <f t="shared" ca="1" si="238"/>
        <v/>
      </c>
      <c r="VBU4" s="408" t="str">
        <f t="shared" ca="1" si="238"/>
        <v/>
      </c>
      <c r="VBV4" s="408" t="str">
        <f t="shared" ca="1" si="238"/>
        <v/>
      </c>
      <c r="VBW4" s="408" t="str">
        <f t="shared" ca="1" si="238"/>
        <v/>
      </c>
      <c r="VBX4" s="408" t="str">
        <f t="shared" ca="1" si="238"/>
        <v/>
      </c>
      <c r="VBY4" s="408" t="str">
        <f t="shared" ca="1" si="238"/>
        <v/>
      </c>
      <c r="VBZ4" s="408" t="str">
        <f t="shared" ca="1" si="238"/>
        <v/>
      </c>
      <c r="VCA4" s="408" t="str">
        <f t="shared" ca="1" si="238"/>
        <v/>
      </c>
      <c r="VCB4" s="408" t="str">
        <f t="shared" ca="1" si="238"/>
        <v/>
      </c>
      <c r="VCC4" s="408" t="str">
        <f t="shared" ca="1" si="238"/>
        <v/>
      </c>
      <c r="VCD4" s="408" t="str">
        <f t="shared" ca="1" si="238"/>
        <v/>
      </c>
      <c r="VCE4" s="408" t="str">
        <f t="shared" ca="1" si="238"/>
        <v/>
      </c>
      <c r="VCF4" s="408" t="str">
        <f t="shared" ca="1" si="238"/>
        <v/>
      </c>
      <c r="VCG4" s="408" t="str">
        <f t="shared" ca="1" si="238"/>
        <v/>
      </c>
      <c r="VCH4" s="408" t="str">
        <f t="shared" ca="1" si="238"/>
        <v/>
      </c>
      <c r="VCI4" s="408" t="str">
        <f t="shared" ca="1" si="238"/>
        <v/>
      </c>
      <c r="VCJ4" s="408" t="str">
        <f t="shared" ca="1" si="238"/>
        <v/>
      </c>
      <c r="VCK4" s="408" t="str">
        <f t="shared" ca="1" si="238"/>
        <v/>
      </c>
      <c r="VCL4" s="408" t="str">
        <f t="shared" ca="1" si="238"/>
        <v/>
      </c>
      <c r="VCM4" s="408" t="str">
        <f t="shared" ca="1" si="238"/>
        <v/>
      </c>
      <c r="VCN4" s="408" t="str">
        <f t="shared" ca="1" si="238"/>
        <v/>
      </c>
      <c r="VCO4" s="408" t="str">
        <f t="shared" ca="1" si="238"/>
        <v/>
      </c>
      <c r="VCP4" s="408" t="str">
        <f t="shared" ca="1" si="238"/>
        <v/>
      </c>
      <c r="VCQ4" s="408" t="str">
        <f t="shared" ca="1" si="238"/>
        <v/>
      </c>
      <c r="VCR4" s="408" t="str">
        <f t="shared" ca="1" si="238"/>
        <v/>
      </c>
      <c r="VCS4" s="408" t="str">
        <f t="shared" ca="1" si="238"/>
        <v/>
      </c>
      <c r="VCT4" s="408" t="str">
        <f t="shared" ca="1" si="238"/>
        <v/>
      </c>
      <c r="VCU4" s="408" t="str">
        <f t="shared" ca="1" si="238"/>
        <v/>
      </c>
      <c r="VCV4" s="408" t="str">
        <f t="shared" ca="1" si="238"/>
        <v/>
      </c>
      <c r="VCW4" s="408" t="str">
        <f t="shared" ca="1" si="238"/>
        <v/>
      </c>
      <c r="VCX4" s="408" t="str">
        <f t="shared" ca="1" si="238"/>
        <v/>
      </c>
      <c r="VCY4" s="408" t="str">
        <f t="shared" ca="1" si="238"/>
        <v/>
      </c>
      <c r="VCZ4" s="408" t="str">
        <f t="shared" ca="1" si="238"/>
        <v/>
      </c>
      <c r="VDA4" s="408" t="str">
        <f t="shared" ref="VDA4:VFL4" ca="1" si="239">IFERROR(IF(AND(OFFSET(VDA3,0,-1,1,1)=DATE(YEAR(OFFSET(VDA3,0,-1,1,1)),12,31),
                              OFFSET(VDA3,0,-2,1,1)&lt;&gt;DATE(YEAR(OFFSET(VDA3,0,-1,1,1)),12,31)),
                         "+",""),"")</f>
        <v/>
      </c>
      <c r="VDB4" s="408" t="str">
        <f t="shared" ca="1" si="239"/>
        <v/>
      </c>
      <c r="VDC4" s="408" t="str">
        <f t="shared" ca="1" si="239"/>
        <v/>
      </c>
      <c r="VDD4" s="408" t="str">
        <f t="shared" ca="1" si="239"/>
        <v/>
      </c>
      <c r="VDE4" s="408" t="str">
        <f t="shared" ca="1" si="239"/>
        <v/>
      </c>
      <c r="VDF4" s="408" t="str">
        <f t="shared" ca="1" si="239"/>
        <v/>
      </c>
      <c r="VDG4" s="408" t="str">
        <f t="shared" ca="1" si="239"/>
        <v/>
      </c>
      <c r="VDH4" s="408" t="str">
        <f t="shared" ca="1" si="239"/>
        <v/>
      </c>
      <c r="VDI4" s="408" t="str">
        <f t="shared" ca="1" si="239"/>
        <v/>
      </c>
      <c r="VDJ4" s="408" t="str">
        <f t="shared" ca="1" si="239"/>
        <v/>
      </c>
      <c r="VDK4" s="408" t="str">
        <f t="shared" ca="1" si="239"/>
        <v/>
      </c>
      <c r="VDL4" s="408" t="str">
        <f t="shared" ca="1" si="239"/>
        <v/>
      </c>
      <c r="VDM4" s="408" t="str">
        <f t="shared" ca="1" si="239"/>
        <v/>
      </c>
      <c r="VDN4" s="408" t="str">
        <f t="shared" ca="1" si="239"/>
        <v/>
      </c>
      <c r="VDO4" s="408" t="str">
        <f t="shared" ca="1" si="239"/>
        <v/>
      </c>
      <c r="VDP4" s="408" t="str">
        <f t="shared" ca="1" si="239"/>
        <v/>
      </c>
      <c r="VDQ4" s="408" t="str">
        <f t="shared" ca="1" si="239"/>
        <v/>
      </c>
      <c r="VDR4" s="408" t="str">
        <f t="shared" ca="1" si="239"/>
        <v/>
      </c>
      <c r="VDS4" s="408" t="str">
        <f t="shared" ca="1" si="239"/>
        <v/>
      </c>
      <c r="VDT4" s="408" t="str">
        <f t="shared" ca="1" si="239"/>
        <v/>
      </c>
      <c r="VDU4" s="408" t="str">
        <f t="shared" ca="1" si="239"/>
        <v/>
      </c>
      <c r="VDV4" s="408" t="str">
        <f t="shared" ca="1" si="239"/>
        <v/>
      </c>
      <c r="VDW4" s="408" t="str">
        <f t="shared" ca="1" si="239"/>
        <v/>
      </c>
      <c r="VDX4" s="408" t="str">
        <f t="shared" ca="1" si="239"/>
        <v/>
      </c>
      <c r="VDY4" s="408" t="str">
        <f t="shared" ca="1" si="239"/>
        <v/>
      </c>
      <c r="VDZ4" s="408" t="str">
        <f t="shared" ca="1" si="239"/>
        <v/>
      </c>
      <c r="VEA4" s="408" t="str">
        <f t="shared" ca="1" si="239"/>
        <v/>
      </c>
      <c r="VEB4" s="408" t="str">
        <f t="shared" ca="1" si="239"/>
        <v/>
      </c>
      <c r="VEC4" s="408" t="str">
        <f t="shared" ca="1" si="239"/>
        <v/>
      </c>
      <c r="VED4" s="408" t="str">
        <f t="shared" ca="1" si="239"/>
        <v/>
      </c>
      <c r="VEE4" s="408" t="str">
        <f t="shared" ca="1" si="239"/>
        <v/>
      </c>
      <c r="VEF4" s="408" t="str">
        <f t="shared" ca="1" si="239"/>
        <v/>
      </c>
      <c r="VEG4" s="408" t="str">
        <f t="shared" ca="1" si="239"/>
        <v/>
      </c>
      <c r="VEH4" s="408" t="str">
        <f t="shared" ca="1" si="239"/>
        <v/>
      </c>
      <c r="VEI4" s="408" t="str">
        <f t="shared" ca="1" si="239"/>
        <v/>
      </c>
      <c r="VEJ4" s="408" t="str">
        <f t="shared" ca="1" si="239"/>
        <v/>
      </c>
      <c r="VEK4" s="408" t="str">
        <f t="shared" ca="1" si="239"/>
        <v/>
      </c>
      <c r="VEL4" s="408" t="str">
        <f t="shared" ca="1" si="239"/>
        <v/>
      </c>
      <c r="VEM4" s="408" t="str">
        <f t="shared" ca="1" si="239"/>
        <v/>
      </c>
      <c r="VEN4" s="408" t="str">
        <f t="shared" ca="1" si="239"/>
        <v/>
      </c>
      <c r="VEO4" s="408" t="str">
        <f t="shared" ca="1" si="239"/>
        <v/>
      </c>
      <c r="VEP4" s="408" t="str">
        <f t="shared" ca="1" si="239"/>
        <v/>
      </c>
      <c r="VEQ4" s="408" t="str">
        <f t="shared" ca="1" si="239"/>
        <v/>
      </c>
      <c r="VER4" s="408" t="str">
        <f t="shared" ca="1" si="239"/>
        <v/>
      </c>
      <c r="VES4" s="408" t="str">
        <f t="shared" ca="1" si="239"/>
        <v/>
      </c>
      <c r="VET4" s="408" t="str">
        <f t="shared" ca="1" si="239"/>
        <v/>
      </c>
      <c r="VEU4" s="408" t="str">
        <f t="shared" ca="1" si="239"/>
        <v/>
      </c>
      <c r="VEV4" s="408" t="str">
        <f t="shared" ca="1" si="239"/>
        <v/>
      </c>
      <c r="VEW4" s="408" t="str">
        <f t="shared" ca="1" si="239"/>
        <v/>
      </c>
      <c r="VEX4" s="408" t="str">
        <f t="shared" ca="1" si="239"/>
        <v/>
      </c>
      <c r="VEY4" s="408" t="str">
        <f t="shared" ca="1" si="239"/>
        <v/>
      </c>
      <c r="VEZ4" s="408" t="str">
        <f t="shared" ca="1" si="239"/>
        <v/>
      </c>
      <c r="VFA4" s="408" t="str">
        <f t="shared" ca="1" si="239"/>
        <v/>
      </c>
      <c r="VFB4" s="408" t="str">
        <f t="shared" ca="1" si="239"/>
        <v/>
      </c>
      <c r="VFC4" s="408" t="str">
        <f t="shared" ca="1" si="239"/>
        <v/>
      </c>
      <c r="VFD4" s="408" t="str">
        <f t="shared" ca="1" si="239"/>
        <v/>
      </c>
      <c r="VFE4" s="408" t="str">
        <f t="shared" ca="1" si="239"/>
        <v/>
      </c>
      <c r="VFF4" s="408" t="str">
        <f t="shared" ca="1" si="239"/>
        <v/>
      </c>
      <c r="VFG4" s="408" t="str">
        <f t="shared" ca="1" si="239"/>
        <v/>
      </c>
      <c r="VFH4" s="408" t="str">
        <f t="shared" ca="1" si="239"/>
        <v/>
      </c>
      <c r="VFI4" s="408" t="str">
        <f t="shared" ca="1" si="239"/>
        <v/>
      </c>
      <c r="VFJ4" s="408" t="str">
        <f t="shared" ca="1" si="239"/>
        <v/>
      </c>
      <c r="VFK4" s="408" t="str">
        <f t="shared" ca="1" si="239"/>
        <v/>
      </c>
      <c r="VFL4" s="408" t="str">
        <f t="shared" ca="1" si="239"/>
        <v/>
      </c>
      <c r="VFM4" s="408" t="str">
        <f t="shared" ref="VFM4:VHX4" ca="1" si="240">IFERROR(IF(AND(OFFSET(VFM3,0,-1,1,1)=DATE(YEAR(OFFSET(VFM3,0,-1,1,1)),12,31),
                              OFFSET(VFM3,0,-2,1,1)&lt;&gt;DATE(YEAR(OFFSET(VFM3,0,-1,1,1)),12,31)),
                         "+",""),"")</f>
        <v/>
      </c>
      <c r="VFN4" s="408" t="str">
        <f t="shared" ca="1" si="240"/>
        <v/>
      </c>
      <c r="VFO4" s="408" t="str">
        <f t="shared" ca="1" si="240"/>
        <v/>
      </c>
      <c r="VFP4" s="408" t="str">
        <f t="shared" ca="1" si="240"/>
        <v/>
      </c>
      <c r="VFQ4" s="408" t="str">
        <f t="shared" ca="1" si="240"/>
        <v/>
      </c>
      <c r="VFR4" s="408" t="str">
        <f t="shared" ca="1" si="240"/>
        <v/>
      </c>
      <c r="VFS4" s="408" t="str">
        <f t="shared" ca="1" si="240"/>
        <v/>
      </c>
      <c r="VFT4" s="408" t="str">
        <f t="shared" ca="1" si="240"/>
        <v/>
      </c>
      <c r="VFU4" s="408" t="str">
        <f t="shared" ca="1" si="240"/>
        <v/>
      </c>
      <c r="VFV4" s="408" t="str">
        <f t="shared" ca="1" si="240"/>
        <v/>
      </c>
      <c r="VFW4" s="408" t="str">
        <f t="shared" ca="1" si="240"/>
        <v/>
      </c>
      <c r="VFX4" s="408" t="str">
        <f t="shared" ca="1" si="240"/>
        <v/>
      </c>
      <c r="VFY4" s="408" t="str">
        <f t="shared" ca="1" si="240"/>
        <v/>
      </c>
      <c r="VFZ4" s="408" t="str">
        <f t="shared" ca="1" si="240"/>
        <v/>
      </c>
      <c r="VGA4" s="408" t="str">
        <f t="shared" ca="1" si="240"/>
        <v/>
      </c>
      <c r="VGB4" s="408" t="str">
        <f t="shared" ca="1" si="240"/>
        <v/>
      </c>
      <c r="VGC4" s="408" t="str">
        <f t="shared" ca="1" si="240"/>
        <v/>
      </c>
      <c r="VGD4" s="408" t="str">
        <f t="shared" ca="1" si="240"/>
        <v/>
      </c>
      <c r="VGE4" s="408" t="str">
        <f t="shared" ca="1" si="240"/>
        <v/>
      </c>
      <c r="VGF4" s="408" t="str">
        <f t="shared" ca="1" si="240"/>
        <v/>
      </c>
      <c r="VGG4" s="408" t="str">
        <f t="shared" ca="1" si="240"/>
        <v/>
      </c>
      <c r="VGH4" s="408" t="str">
        <f t="shared" ca="1" si="240"/>
        <v/>
      </c>
      <c r="VGI4" s="408" t="str">
        <f t="shared" ca="1" si="240"/>
        <v/>
      </c>
      <c r="VGJ4" s="408" t="str">
        <f t="shared" ca="1" si="240"/>
        <v/>
      </c>
      <c r="VGK4" s="408" t="str">
        <f t="shared" ca="1" si="240"/>
        <v/>
      </c>
      <c r="VGL4" s="408" t="str">
        <f t="shared" ca="1" si="240"/>
        <v/>
      </c>
      <c r="VGM4" s="408" t="str">
        <f t="shared" ca="1" si="240"/>
        <v/>
      </c>
      <c r="VGN4" s="408" t="str">
        <f t="shared" ca="1" si="240"/>
        <v/>
      </c>
      <c r="VGO4" s="408" t="str">
        <f t="shared" ca="1" si="240"/>
        <v/>
      </c>
      <c r="VGP4" s="408" t="str">
        <f t="shared" ca="1" si="240"/>
        <v/>
      </c>
      <c r="VGQ4" s="408" t="str">
        <f t="shared" ca="1" si="240"/>
        <v/>
      </c>
      <c r="VGR4" s="408" t="str">
        <f t="shared" ca="1" si="240"/>
        <v/>
      </c>
      <c r="VGS4" s="408" t="str">
        <f t="shared" ca="1" si="240"/>
        <v/>
      </c>
      <c r="VGT4" s="408" t="str">
        <f t="shared" ca="1" si="240"/>
        <v/>
      </c>
      <c r="VGU4" s="408" t="str">
        <f t="shared" ca="1" si="240"/>
        <v/>
      </c>
      <c r="VGV4" s="408" t="str">
        <f t="shared" ca="1" si="240"/>
        <v/>
      </c>
      <c r="VGW4" s="408" t="str">
        <f t="shared" ca="1" si="240"/>
        <v/>
      </c>
      <c r="VGX4" s="408" t="str">
        <f t="shared" ca="1" si="240"/>
        <v/>
      </c>
      <c r="VGY4" s="408" t="str">
        <f t="shared" ca="1" si="240"/>
        <v/>
      </c>
      <c r="VGZ4" s="408" t="str">
        <f t="shared" ca="1" si="240"/>
        <v/>
      </c>
      <c r="VHA4" s="408" t="str">
        <f t="shared" ca="1" si="240"/>
        <v/>
      </c>
      <c r="VHB4" s="408" t="str">
        <f t="shared" ca="1" si="240"/>
        <v/>
      </c>
      <c r="VHC4" s="408" t="str">
        <f t="shared" ca="1" si="240"/>
        <v/>
      </c>
      <c r="VHD4" s="408" t="str">
        <f t="shared" ca="1" si="240"/>
        <v/>
      </c>
      <c r="VHE4" s="408" t="str">
        <f t="shared" ca="1" si="240"/>
        <v/>
      </c>
      <c r="VHF4" s="408" t="str">
        <f t="shared" ca="1" si="240"/>
        <v/>
      </c>
      <c r="VHG4" s="408" t="str">
        <f t="shared" ca="1" si="240"/>
        <v/>
      </c>
      <c r="VHH4" s="408" t="str">
        <f t="shared" ca="1" si="240"/>
        <v/>
      </c>
      <c r="VHI4" s="408" t="str">
        <f t="shared" ca="1" si="240"/>
        <v/>
      </c>
      <c r="VHJ4" s="408" t="str">
        <f t="shared" ca="1" si="240"/>
        <v/>
      </c>
      <c r="VHK4" s="408" t="str">
        <f t="shared" ca="1" si="240"/>
        <v/>
      </c>
      <c r="VHL4" s="408" t="str">
        <f t="shared" ca="1" si="240"/>
        <v/>
      </c>
      <c r="VHM4" s="408" t="str">
        <f t="shared" ca="1" si="240"/>
        <v/>
      </c>
      <c r="VHN4" s="408" t="str">
        <f t="shared" ca="1" si="240"/>
        <v/>
      </c>
      <c r="VHO4" s="408" t="str">
        <f t="shared" ca="1" si="240"/>
        <v/>
      </c>
      <c r="VHP4" s="408" t="str">
        <f t="shared" ca="1" si="240"/>
        <v/>
      </c>
      <c r="VHQ4" s="408" t="str">
        <f t="shared" ca="1" si="240"/>
        <v/>
      </c>
      <c r="VHR4" s="408" t="str">
        <f t="shared" ca="1" si="240"/>
        <v/>
      </c>
      <c r="VHS4" s="408" t="str">
        <f t="shared" ca="1" si="240"/>
        <v/>
      </c>
      <c r="VHT4" s="408" t="str">
        <f t="shared" ca="1" si="240"/>
        <v/>
      </c>
      <c r="VHU4" s="408" t="str">
        <f t="shared" ca="1" si="240"/>
        <v/>
      </c>
      <c r="VHV4" s="408" t="str">
        <f t="shared" ca="1" si="240"/>
        <v/>
      </c>
      <c r="VHW4" s="408" t="str">
        <f t="shared" ca="1" si="240"/>
        <v/>
      </c>
      <c r="VHX4" s="408" t="str">
        <f t="shared" ca="1" si="240"/>
        <v/>
      </c>
      <c r="VHY4" s="408" t="str">
        <f t="shared" ref="VHY4:VKJ4" ca="1" si="241">IFERROR(IF(AND(OFFSET(VHY3,0,-1,1,1)=DATE(YEAR(OFFSET(VHY3,0,-1,1,1)),12,31),
                              OFFSET(VHY3,0,-2,1,1)&lt;&gt;DATE(YEAR(OFFSET(VHY3,0,-1,1,1)),12,31)),
                         "+",""),"")</f>
        <v/>
      </c>
      <c r="VHZ4" s="408" t="str">
        <f t="shared" ca="1" si="241"/>
        <v/>
      </c>
      <c r="VIA4" s="408" t="str">
        <f t="shared" ca="1" si="241"/>
        <v/>
      </c>
      <c r="VIB4" s="408" t="str">
        <f t="shared" ca="1" si="241"/>
        <v/>
      </c>
      <c r="VIC4" s="408" t="str">
        <f t="shared" ca="1" si="241"/>
        <v/>
      </c>
      <c r="VID4" s="408" t="str">
        <f t="shared" ca="1" si="241"/>
        <v/>
      </c>
      <c r="VIE4" s="408" t="str">
        <f t="shared" ca="1" si="241"/>
        <v/>
      </c>
      <c r="VIF4" s="408" t="str">
        <f t="shared" ca="1" si="241"/>
        <v/>
      </c>
      <c r="VIG4" s="408" t="str">
        <f t="shared" ca="1" si="241"/>
        <v/>
      </c>
      <c r="VIH4" s="408" t="str">
        <f t="shared" ca="1" si="241"/>
        <v/>
      </c>
      <c r="VII4" s="408" t="str">
        <f t="shared" ca="1" si="241"/>
        <v/>
      </c>
      <c r="VIJ4" s="408" t="str">
        <f t="shared" ca="1" si="241"/>
        <v/>
      </c>
      <c r="VIK4" s="408" t="str">
        <f t="shared" ca="1" si="241"/>
        <v/>
      </c>
      <c r="VIL4" s="408" t="str">
        <f t="shared" ca="1" si="241"/>
        <v/>
      </c>
      <c r="VIM4" s="408" t="str">
        <f t="shared" ca="1" si="241"/>
        <v/>
      </c>
      <c r="VIN4" s="408" t="str">
        <f t="shared" ca="1" si="241"/>
        <v/>
      </c>
      <c r="VIO4" s="408" t="str">
        <f t="shared" ca="1" si="241"/>
        <v/>
      </c>
      <c r="VIP4" s="408" t="str">
        <f t="shared" ca="1" si="241"/>
        <v/>
      </c>
      <c r="VIQ4" s="408" t="str">
        <f t="shared" ca="1" si="241"/>
        <v/>
      </c>
      <c r="VIR4" s="408" t="str">
        <f t="shared" ca="1" si="241"/>
        <v/>
      </c>
      <c r="VIS4" s="408" t="str">
        <f t="shared" ca="1" si="241"/>
        <v/>
      </c>
      <c r="VIT4" s="408" t="str">
        <f t="shared" ca="1" si="241"/>
        <v/>
      </c>
      <c r="VIU4" s="408" t="str">
        <f t="shared" ca="1" si="241"/>
        <v/>
      </c>
      <c r="VIV4" s="408" t="str">
        <f t="shared" ca="1" si="241"/>
        <v/>
      </c>
      <c r="VIW4" s="408" t="str">
        <f t="shared" ca="1" si="241"/>
        <v/>
      </c>
      <c r="VIX4" s="408" t="str">
        <f t="shared" ca="1" si="241"/>
        <v/>
      </c>
      <c r="VIY4" s="408" t="str">
        <f t="shared" ca="1" si="241"/>
        <v/>
      </c>
      <c r="VIZ4" s="408" t="str">
        <f t="shared" ca="1" si="241"/>
        <v/>
      </c>
      <c r="VJA4" s="408" t="str">
        <f t="shared" ca="1" si="241"/>
        <v/>
      </c>
      <c r="VJB4" s="408" t="str">
        <f t="shared" ca="1" si="241"/>
        <v/>
      </c>
      <c r="VJC4" s="408" t="str">
        <f t="shared" ca="1" si="241"/>
        <v/>
      </c>
      <c r="VJD4" s="408" t="str">
        <f t="shared" ca="1" si="241"/>
        <v/>
      </c>
      <c r="VJE4" s="408" t="str">
        <f t="shared" ca="1" si="241"/>
        <v/>
      </c>
      <c r="VJF4" s="408" t="str">
        <f t="shared" ca="1" si="241"/>
        <v/>
      </c>
      <c r="VJG4" s="408" t="str">
        <f t="shared" ca="1" si="241"/>
        <v/>
      </c>
      <c r="VJH4" s="408" t="str">
        <f t="shared" ca="1" si="241"/>
        <v/>
      </c>
      <c r="VJI4" s="408" t="str">
        <f t="shared" ca="1" si="241"/>
        <v/>
      </c>
      <c r="VJJ4" s="408" t="str">
        <f t="shared" ca="1" si="241"/>
        <v/>
      </c>
      <c r="VJK4" s="408" t="str">
        <f t="shared" ca="1" si="241"/>
        <v/>
      </c>
      <c r="VJL4" s="408" t="str">
        <f t="shared" ca="1" si="241"/>
        <v/>
      </c>
      <c r="VJM4" s="408" t="str">
        <f t="shared" ca="1" si="241"/>
        <v/>
      </c>
      <c r="VJN4" s="408" t="str">
        <f t="shared" ca="1" si="241"/>
        <v/>
      </c>
      <c r="VJO4" s="408" t="str">
        <f t="shared" ca="1" si="241"/>
        <v/>
      </c>
      <c r="VJP4" s="408" t="str">
        <f t="shared" ca="1" si="241"/>
        <v/>
      </c>
      <c r="VJQ4" s="408" t="str">
        <f t="shared" ca="1" si="241"/>
        <v/>
      </c>
      <c r="VJR4" s="408" t="str">
        <f t="shared" ca="1" si="241"/>
        <v/>
      </c>
      <c r="VJS4" s="408" t="str">
        <f t="shared" ca="1" si="241"/>
        <v/>
      </c>
      <c r="VJT4" s="408" t="str">
        <f t="shared" ca="1" si="241"/>
        <v/>
      </c>
      <c r="VJU4" s="408" t="str">
        <f t="shared" ca="1" si="241"/>
        <v/>
      </c>
      <c r="VJV4" s="408" t="str">
        <f t="shared" ca="1" si="241"/>
        <v/>
      </c>
      <c r="VJW4" s="408" t="str">
        <f t="shared" ca="1" si="241"/>
        <v/>
      </c>
      <c r="VJX4" s="408" t="str">
        <f t="shared" ca="1" si="241"/>
        <v/>
      </c>
      <c r="VJY4" s="408" t="str">
        <f t="shared" ca="1" si="241"/>
        <v/>
      </c>
      <c r="VJZ4" s="408" t="str">
        <f t="shared" ca="1" si="241"/>
        <v/>
      </c>
      <c r="VKA4" s="408" t="str">
        <f t="shared" ca="1" si="241"/>
        <v/>
      </c>
      <c r="VKB4" s="408" t="str">
        <f t="shared" ca="1" si="241"/>
        <v/>
      </c>
      <c r="VKC4" s="408" t="str">
        <f t="shared" ca="1" si="241"/>
        <v/>
      </c>
      <c r="VKD4" s="408" t="str">
        <f t="shared" ca="1" si="241"/>
        <v/>
      </c>
      <c r="VKE4" s="408" t="str">
        <f t="shared" ca="1" si="241"/>
        <v/>
      </c>
      <c r="VKF4" s="408" t="str">
        <f t="shared" ca="1" si="241"/>
        <v/>
      </c>
      <c r="VKG4" s="408" t="str">
        <f t="shared" ca="1" si="241"/>
        <v/>
      </c>
      <c r="VKH4" s="408" t="str">
        <f t="shared" ca="1" si="241"/>
        <v/>
      </c>
      <c r="VKI4" s="408" t="str">
        <f t="shared" ca="1" si="241"/>
        <v/>
      </c>
      <c r="VKJ4" s="408" t="str">
        <f t="shared" ca="1" si="241"/>
        <v/>
      </c>
      <c r="VKK4" s="408" t="str">
        <f t="shared" ref="VKK4:VMV4" ca="1" si="242">IFERROR(IF(AND(OFFSET(VKK3,0,-1,1,1)=DATE(YEAR(OFFSET(VKK3,0,-1,1,1)),12,31),
                              OFFSET(VKK3,0,-2,1,1)&lt;&gt;DATE(YEAR(OFFSET(VKK3,0,-1,1,1)),12,31)),
                         "+",""),"")</f>
        <v/>
      </c>
      <c r="VKL4" s="408" t="str">
        <f t="shared" ca="1" si="242"/>
        <v/>
      </c>
      <c r="VKM4" s="408" t="str">
        <f t="shared" ca="1" si="242"/>
        <v/>
      </c>
      <c r="VKN4" s="408" t="str">
        <f t="shared" ca="1" si="242"/>
        <v/>
      </c>
      <c r="VKO4" s="408" t="str">
        <f t="shared" ca="1" si="242"/>
        <v/>
      </c>
      <c r="VKP4" s="408" t="str">
        <f t="shared" ca="1" si="242"/>
        <v/>
      </c>
      <c r="VKQ4" s="408" t="str">
        <f t="shared" ca="1" si="242"/>
        <v/>
      </c>
      <c r="VKR4" s="408" t="str">
        <f t="shared" ca="1" si="242"/>
        <v/>
      </c>
      <c r="VKS4" s="408" t="str">
        <f t="shared" ca="1" si="242"/>
        <v/>
      </c>
      <c r="VKT4" s="408" t="str">
        <f t="shared" ca="1" si="242"/>
        <v/>
      </c>
      <c r="VKU4" s="408" t="str">
        <f t="shared" ca="1" si="242"/>
        <v/>
      </c>
      <c r="VKV4" s="408" t="str">
        <f t="shared" ca="1" si="242"/>
        <v/>
      </c>
      <c r="VKW4" s="408" t="str">
        <f t="shared" ca="1" si="242"/>
        <v/>
      </c>
      <c r="VKX4" s="408" t="str">
        <f t="shared" ca="1" si="242"/>
        <v/>
      </c>
      <c r="VKY4" s="408" t="str">
        <f t="shared" ca="1" si="242"/>
        <v/>
      </c>
      <c r="VKZ4" s="408" t="str">
        <f t="shared" ca="1" si="242"/>
        <v/>
      </c>
      <c r="VLA4" s="408" t="str">
        <f t="shared" ca="1" si="242"/>
        <v/>
      </c>
      <c r="VLB4" s="408" t="str">
        <f t="shared" ca="1" si="242"/>
        <v/>
      </c>
      <c r="VLC4" s="408" t="str">
        <f t="shared" ca="1" si="242"/>
        <v/>
      </c>
      <c r="VLD4" s="408" t="str">
        <f t="shared" ca="1" si="242"/>
        <v/>
      </c>
      <c r="VLE4" s="408" t="str">
        <f t="shared" ca="1" si="242"/>
        <v/>
      </c>
      <c r="VLF4" s="408" t="str">
        <f t="shared" ca="1" si="242"/>
        <v/>
      </c>
      <c r="VLG4" s="408" t="str">
        <f t="shared" ca="1" si="242"/>
        <v/>
      </c>
      <c r="VLH4" s="408" t="str">
        <f t="shared" ca="1" si="242"/>
        <v/>
      </c>
      <c r="VLI4" s="408" t="str">
        <f t="shared" ca="1" si="242"/>
        <v/>
      </c>
      <c r="VLJ4" s="408" t="str">
        <f t="shared" ca="1" si="242"/>
        <v/>
      </c>
      <c r="VLK4" s="408" t="str">
        <f t="shared" ca="1" si="242"/>
        <v/>
      </c>
      <c r="VLL4" s="408" t="str">
        <f t="shared" ca="1" si="242"/>
        <v/>
      </c>
      <c r="VLM4" s="408" t="str">
        <f t="shared" ca="1" si="242"/>
        <v/>
      </c>
      <c r="VLN4" s="408" t="str">
        <f t="shared" ca="1" si="242"/>
        <v/>
      </c>
      <c r="VLO4" s="408" t="str">
        <f t="shared" ca="1" si="242"/>
        <v/>
      </c>
      <c r="VLP4" s="408" t="str">
        <f t="shared" ca="1" si="242"/>
        <v/>
      </c>
      <c r="VLQ4" s="408" t="str">
        <f t="shared" ca="1" si="242"/>
        <v/>
      </c>
      <c r="VLR4" s="408" t="str">
        <f t="shared" ca="1" si="242"/>
        <v/>
      </c>
      <c r="VLS4" s="408" t="str">
        <f t="shared" ca="1" si="242"/>
        <v/>
      </c>
      <c r="VLT4" s="408" t="str">
        <f t="shared" ca="1" si="242"/>
        <v/>
      </c>
      <c r="VLU4" s="408" t="str">
        <f t="shared" ca="1" si="242"/>
        <v/>
      </c>
      <c r="VLV4" s="408" t="str">
        <f t="shared" ca="1" si="242"/>
        <v/>
      </c>
      <c r="VLW4" s="408" t="str">
        <f t="shared" ca="1" si="242"/>
        <v/>
      </c>
      <c r="VLX4" s="408" t="str">
        <f t="shared" ca="1" si="242"/>
        <v/>
      </c>
      <c r="VLY4" s="408" t="str">
        <f t="shared" ca="1" si="242"/>
        <v/>
      </c>
      <c r="VLZ4" s="408" t="str">
        <f t="shared" ca="1" si="242"/>
        <v/>
      </c>
      <c r="VMA4" s="408" t="str">
        <f t="shared" ca="1" si="242"/>
        <v/>
      </c>
      <c r="VMB4" s="408" t="str">
        <f t="shared" ca="1" si="242"/>
        <v/>
      </c>
      <c r="VMC4" s="408" t="str">
        <f t="shared" ca="1" si="242"/>
        <v/>
      </c>
      <c r="VMD4" s="408" t="str">
        <f t="shared" ca="1" si="242"/>
        <v/>
      </c>
      <c r="VME4" s="408" t="str">
        <f t="shared" ca="1" si="242"/>
        <v/>
      </c>
      <c r="VMF4" s="408" t="str">
        <f t="shared" ca="1" si="242"/>
        <v/>
      </c>
      <c r="VMG4" s="408" t="str">
        <f t="shared" ca="1" si="242"/>
        <v/>
      </c>
      <c r="VMH4" s="408" t="str">
        <f t="shared" ca="1" si="242"/>
        <v/>
      </c>
      <c r="VMI4" s="408" t="str">
        <f t="shared" ca="1" si="242"/>
        <v/>
      </c>
      <c r="VMJ4" s="408" t="str">
        <f t="shared" ca="1" si="242"/>
        <v/>
      </c>
      <c r="VMK4" s="408" t="str">
        <f t="shared" ca="1" si="242"/>
        <v/>
      </c>
      <c r="VML4" s="408" t="str">
        <f t="shared" ca="1" si="242"/>
        <v/>
      </c>
      <c r="VMM4" s="408" t="str">
        <f t="shared" ca="1" si="242"/>
        <v/>
      </c>
      <c r="VMN4" s="408" t="str">
        <f t="shared" ca="1" si="242"/>
        <v/>
      </c>
      <c r="VMO4" s="408" t="str">
        <f t="shared" ca="1" si="242"/>
        <v/>
      </c>
      <c r="VMP4" s="408" t="str">
        <f t="shared" ca="1" si="242"/>
        <v/>
      </c>
      <c r="VMQ4" s="408" t="str">
        <f t="shared" ca="1" si="242"/>
        <v/>
      </c>
      <c r="VMR4" s="408" t="str">
        <f t="shared" ca="1" si="242"/>
        <v/>
      </c>
      <c r="VMS4" s="408" t="str">
        <f t="shared" ca="1" si="242"/>
        <v/>
      </c>
      <c r="VMT4" s="408" t="str">
        <f t="shared" ca="1" si="242"/>
        <v/>
      </c>
      <c r="VMU4" s="408" t="str">
        <f t="shared" ca="1" si="242"/>
        <v/>
      </c>
      <c r="VMV4" s="408" t="str">
        <f t="shared" ca="1" si="242"/>
        <v/>
      </c>
      <c r="VMW4" s="408" t="str">
        <f t="shared" ref="VMW4:VPH4" ca="1" si="243">IFERROR(IF(AND(OFFSET(VMW3,0,-1,1,1)=DATE(YEAR(OFFSET(VMW3,0,-1,1,1)),12,31),
                              OFFSET(VMW3,0,-2,1,1)&lt;&gt;DATE(YEAR(OFFSET(VMW3,0,-1,1,1)),12,31)),
                         "+",""),"")</f>
        <v/>
      </c>
      <c r="VMX4" s="408" t="str">
        <f t="shared" ca="1" si="243"/>
        <v/>
      </c>
      <c r="VMY4" s="408" t="str">
        <f t="shared" ca="1" si="243"/>
        <v/>
      </c>
      <c r="VMZ4" s="408" t="str">
        <f t="shared" ca="1" si="243"/>
        <v/>
      </c>
      <c r="VNA4" s="408" t="str">
        <f t="shared" ca="1" si="243"/>
        <v/>
      </c>
      <c r="VNB4" s="408" t="str">
        <f t="shared" ca="1" si="243"/>
        <v/>
      </c>
      <c r="VNC4" s="408" t="str">
        <f t="shared" ca="1" si="243"/>
        <v/>
      </c>
      <c r="VND4" s="408" t="str">
        <f t="shared" ca="1" si="243"/>
        <v/>
      </c>
      <c r="VNE4" s="408" t="str">
        <f t="shared" ca="1" si="243"/>
        <v/>
      </c>
      <c r="VNF4" s="408" t="str">
        <f t="shared" ca="1" si="243"/>
        <v/>
      </c>
      <c r="VNG4" s="408" t="str">
        <f t="shared" ca="1" si="243"/>
        <v/>
      </c>
      <c r="VNH4" s="408" t="str">
        <f t="shared" ca="1" si="243"/>
        <v/>
      </c>
      <c r="VNI4" s="408" t="str">
        <f t="shared" ca="1" si="243"/>
        <v/>
      </c>
      <c r="VNJ4" s="408" t="str">
        <f t="shared" ca="1" si="243"/>
        <v/>
      </c>
      <c r="VNK4" s="408" t="str">
        <f t="shared" ca="1" si="243"/>
        <v/>
      </c>
      <c r="VNL4" s="408" t="str">
        <f t="shared" ca="1" si="243"/>
        <v/>
      </c>
      <c r="VNM4" s="408" t="str">
        <f t="shared" ca="1" si="243"/>
        <v/>
      </c>
      <c r="VNN4" s="408" t="str">
        <f t="shared" ca="1" si="243"/>
        <v/>
      </c>
      <c r="VNO4" s="408" t="str">
        <f t="shared" ca="1" si="243"/>
        <v/>
      </c>
      <c r="VNP4" s="408" t="str">
        <f t="shared" ca="1" si="243"/>
        <v/>
      </c>
      <c r="VNQ4" s="408" t="str">
        <f t="shared" ca="1" si="243"/>
        <v/>
      </c>
      <c r="VNR4" s="408" t="str">
        <f t="shared" ca="1" si="243"/>
        <v/>
      </c>
      <c r="VNS4" s="408" t="str">
        <f t="shared" ca="1" si="243"/>
        <v/>
      </c>
      <c r="VNT4" s="408" t="str">
        <f t="shared" ca="1" si="243"/>
        <v/>
      </c>
      <c r="VNU4" s="408" t="str">
        <f t="shared" ca="1" si="243"/>
        <v/>
      </c>
      <c r="VNV4" s="408" t="str">
        <f t="shared" ca="1" si="243"/>
        <v/>
      </c>
      <c r="VNW4" s="408" t="str">
        <f t="shared" ca="1" si="243"/>
        <v/>
      </c>
      <c r="VNX4" s="408" t="str">
        <f t="shared" ca="1" si="243"/>
        <v/>
      </c>
      <c r="VNY4" s="408" t="str">
        <f t="shared" ca="1" si="243"/>
        <v/>
      </c>
      <c r="VNZ4" s="408" t="str">
        <f t="shared" ca="1" si="243"/>
        <v/>
      </c>
      <c r="VOA4" s="408" t="str">
        <f t="shared" ca="1" si="243"/>
        <v/>
      </c>
      <c r="VOB4" s="408" t="str">
        <f t="shared" ca="1" si="243"/>
        <v/>
      </c>
      <c r="VOC4" s="408" t="str">
        <f t="shared" ca="1" si="243"/>
        <v/>
      </c>
      <c r="VOD4" s="408" t="str">
        <f t="shared" ca="1" si="243"/>
        <v/>
      </c>
      <c r="VOE4" s="408" t="str">
        <f t="shared" ca="1" si="243"/>
        <v/>
      </c>
      <c r="VOF4" s="408" t="str">
        <f t="shared" ca="1" si="243"/>
        <v/>
      </c>
      <c r="VOG4" s="408" t="str">
        <f t="shared" ca="1" si="243"/>
        <v/>
      </c>
      <c r="VOH4" s="408" t="str">
        <f t="shared" ca="1" si="243"/>
        <v/>
      </c>
      <c r="VOI4" s="408" t="str">
        <f t="shared" ca="1" si="243"/>
        <v/>
      </c>
      <c r="VOJ4" s="408" t="str">
        <f t="shared" ca="1" si="243"/>
        <v/>
      </c>
      <c r="VOK4" s="408" t="str">
        <f t="shared" ca="1" si="243"/>
        <v/>
      </c>
      <c r="VOL4" s="408" t="str">
        <f t="shared" ca="1" si="243"/>
        <v/>
      </c>
      <c r="VOM4" s="408" t="str">
        <f t="shared" ca="1" si="243"/>
        <v/>
      </c>
      <c r="VON4" s="408" t="str">
        <f t="shared" ca="1" si="243"/>
        <v/>
      </c>
      <c r="VOO4" s="408" t="str">
        <f t="shared" ca="1" si="243"/>
        <v/>
      </c>
      <c r="VOP4" s="408" t="str">
        <f t="shared" ca="1" si="243"/>
        <v/>
      </c>
      <c r="VOQ4" s="408" t="str">
        <f t="shared" ca="1" si="243"/>
        <v/>
      </c>
      <c r="VOR4" s="408" t="str">
        <f t="shared" ca="1" si="243"/>
        <v/>
      </c>
      <c r="VOS4" s="408" t="str">
        <f t="shared" ca="1" si="243"/>
        <v/>
      </c>
      <c r="VOT4" s="408" t="str">
        <f t="shared" ca="1" si="243"/>
        <v/>
      </c>
      <c r="VOU4" s="408" t="str">
        <f t="shared" ca="1" si="243"/>
        <v/>
      </c>
      <c r="VOV4" s="408" t="str">
        <f t="shared" ca="1" si="243"/>
        <v/>
      </c>
      <c r="VOW4" s="408" t="str">
        <f t="shared" ca="1" si="243"/>
        <v/>
      </c>
      <c r="VOX4" s="408" t="str">
        <f t="shared" ca="1" si="243"/>
        <v/>
      </c>
      <c r="VOY4" s="408" t="str">
        <f t="shared" ca="1" si="243"/>
        <v/>
      </c>
      <c r="VOZ4" s="408" t="str">
        <f t="shared" ca="1" si="243"/>
        <v/>
      </c>
      <c r="VPA4" s="408" t="str">
        <f t="shared" ca="1" si="243"/>
        <v/>
      </c>
      <c r="VPB4" s="408" t="str">
        <f t="shared" ca="1" si="243"/>
        <v/>
      </c>
      <c r="VPC4" s="408" t="str">
        <f t="shared" ca="1" si="243"/>
        <v/>
      </c>
      <c r="VPD4" s="408" t="str">
        <f t="shared" ca="1" si="243"/>
        <v/>
      </c>
      <c r="VPE4" s="408" t="str">
        <f t="shared" ca="1" si="243"/>
        <v/>
      </c>
      <c r="VPF4" s="408" t="str">
        <f t="shared" ca="1" si="243"/>
        <v/>
      </c>
      <c r="VPG4" s="408" t="str">
        <f t="shared" ca="1" si="243"/>
        <v/>
      </c>
      <c r="VPH4" s="408" t="str">
        <f t="shared" ca="1" si="243"/>
        <v/>
      </c>
      <c r="VPI4" s="408" t="str">
        <f t="shared" ref="VPI4:VRT4" ca="1" si="244">IFERROR(IF(AND(OFFSET(VPI3,0,-1,1,1)=DATE(YEAR(OFFSET(VPI3,0,-1,1,1)),12,31),
                              OFFSET(VPI3,0,-2,1,1)&lt;&gt;DATE(YEAR(OFFSET(VPI3,0,-1,1,1)),12,31)),
                         "+",""),"")</f>
        <v/>
      </c>
      <c r="VPJ4" s="408" t="str">
        <f t="shared" ca="1" si="244"/>
        <v/>
      </c>
      <c r="VPK4" s="408" t="str">
        <f t="shared" ca="1" si="244"/>
        <v/>
      </c>
      <c r="VPL4" s="408" t="str">
        <f t="shared" ca="1" si="244"/>
        <v/>
      </c>
      <c r="VPM4" s="408" t="str">
        <f t="shared" ca="1" si="244"/>
        <v/>
      </c>
      <c r="VPN4" s="408" t="str">
        <f t="shared" ca="1" si="244"/>
        <v/>
      </c>
      <c r="VPO4" s="408" t="str">
        <f t="shared" ca="1" si="244"/>
        <v/>
      </c>
      <c r="VPP4" s="408" t="str">
        <f t="shared" ca="1" si="244"/>
        <v/>
      </c>
      <c r="VPQ4" s="408" t="str">
        <f t="shared" ca="1" si="244"/>
        <v/>
      </c>
      <c r="VPR4" s="408" t="str">
        <f t="shared" ca="1" si="244"/>
        <v/>
      </c>
      <c r="VPS4" s="408" t="str">
        <f t="shared" ca="1" si="244"/>
        <v/>
      </c>
      <c r="VPT4" s="408" t="str">
        <f t="shared" ca="1" si="244"/>
        <v/>
      </c>
      <c r="VPU4" s="408" t="str">
        <f t="shared" ca="1" si="244"/>
        <v/>
      </c>
      <c r="VPV4" s="408" t="str">
        <f t="shared" ca="1" si="244"/>
        <v/>
      </c>
      <c r="VPW4" s="408" t="str">
        <f t="shared" ca="1" si="244"/>
        <v/>
      </c>
      <c r="VPX4" s="408" t="str">
        <f t="shared" ca="1" si="244"/>
        <v/>
      </c>
      <c r="VPY4" s="408" t="str">
        <f t="shared" ca="1" si="244"/>
        <v/>
      </c>
      <c r="VPZ4" s="408" t="str">
        <f t="shared" ca="1" si="244"/>
        <v/>
      </c>
      <c r="VQA4" s="408" t="str">
        <f t="shared" ca="1" si="244"/>
        <v/>
      </c>
      <c r="VQB4" s="408" t="str">
        <f t="shared" ca="1" si="244"/>
        <v/>
      </c>
      <c r="VQC4" s="408" t="str">
        <f t="shared" ca="1" si="244"/>
        <v/>
      </c>
      <c r="VQD4" s="408" t="str">
        <f t="shared" ca="1" si="244"/>
        <v/>
      </c>
      <c r="VQE4" s="408" t="str">
        <f t="shared" ca="1" si="244"/>
        <v/>
      </c>
      <c r="VQF4" s="408" t="str">
        <f t="shared" ca="1" si="244"/>
        <v/>
      </c>
      <c r="VQG4" s="408" t="str">
        <f t="shared" ca="1" si="244"/>
        <v/>
      </c>
      <c r="VQH4" s="408" t="str">
        <f t="shared" ca="1" si="244"/>
        <v/>
      </c>
      <c r="VQI4" s="408" t="str">
        <f t="shared" ca="1" si="244"/>
        <v/>
      </c>
      <c r="VQJ4" s="408" t="str">
        <f t="shared" ca="1" si="244"/>
        <v/>
      </c>
      <c r="VQK4" s="408" t="str">
        <f t="shared" ca="1" si="244"/>
        <v/>
      </c>
      <c r="VQL4" s="408" t="str">
        <f t="shared" ca="1" si="244"/>
        <v/>
      </c>
      <c r="VQM4" s="408" t="str">
        <f t="shared" ca="1" si="244"/>
        <v/>
      </c>
      <c r="VQN4" s="408" t="str">
        <f t="shared" ca="1" si="244"/>
        <v/>
      </c>
      <c r="VQO4" s="408" t="str">
        <f t="shared" ca="1" si="244"/>
        <v/>
      </c>
      <c r="VQP4" s="408" t="str">
        <f t="shared" ca="1" si="244"/>
        <v/>
      </c>
      <c r="VQQ4" s="408" t="str">
        <f t="shared" ca="1" si="244"/>
        <v/>
      </c>
      <c r="VQR4" s="408" t="str">
        <f t="shared" ca="1" si="244"/>
        <v/>
      </c>
      <c r="VQS4" s="408" t="str">
        <f t="shared" ca="1" si="244"/>
        <v/>
      </c>
      <c r="VQT4" s="408" t="str">
        <f t="shared" ca="1" si="244"/>
        <v/>
      </c>
      <c r="VQU4" s="408" t="str">
        <f t="shared" ca="1" si="244"/>
        <v/>
      </c>
      <c r="VQV4" s="408" t="str">
        <f t="shared" ca="1" si="244"/>
        <v/>
      </c>
      <c r="VQW4" s="408" t="str">
        <f t="shared" ca="1" si="244"/>
        <v/>
      </c>
      <c r="VQX4" s="408" t="str">
        <f t="shared" ca="1" si="244"/>
        <v/>
      </c>
      <c r="VQY4" s="408" t="str">
        <f t="shared" ca="1" si="244"/>
        <v/>
      </c>
      <c r="VQZ4" s="408" t="str">
        <f t="shared" ca="1" si="244"/>
        <v/>
      </c>
      <c r="VRA4" s="408" t="str">
        <f t="shared" ca="1" si="244"/>
        <v/>
      </c>
      <c r="VRB4" s="408" t="str">
        <f t="shared" ca="1" si="244"/>
        <v/>
      </c>
      <c r="VRC4" s="408" t="str">
        <f t="shared" ca="1" si="244"/>
        <v/>
      </c>
      <c r="VRD4" s="408" t="str">
        <f t="shared" ca="1" si="244"/>
        <v/>
      </c>
      <c r="VRE4" s="408" t="str">
        <f t="shared" ca="1" si="244"/>
        <v/>
      </c>
      <c r="VRF4" s="408" t="str">
        <f t="shared" ca="1" si="244"/>
        <v/>
      </c>
      <c r="VRG4" s="408" t="str">
        <f t="shared" ca="1" si="244"/>
        <v/>
      </c>
      <c r="VRH4" s="408" t="str">
        <f t="shared" ca="1" si="244"/>
        <v/>
      </c>
      <c r="VRI4" s="408" t="str">
        <f t="shared" ca="1" si="244"/>
        <v/>
      </c>
      <c r="VRJ4" s="408" t="str">
        <f t="shared" ca="1" si="244"/>
        <v/>
      </c>
      <c r="VRK4" s="408" t="str">
        <f t="shared" ca="1" si="244"/>
        <v/>
      </c>
      <c r="VRL4" s="408" t="str">
        <f t="shared" ca="1" si="244"/>
        <v/>
      </c>
      <c r="VRM4" s="408" t="str">
        <f t="shared" ca="1" si="244"/>
        <v/>
      </c>
      <c r="VRN4" s="408" t="str">
        <f t="shared" ca="1" si="244"/>
        <v/>
      </c>
      <c r="VRO4" s="408" t="str">
        <f t="shared" ca="1" si="244"/>
        <v/>
      </c>
      <c r="VRP4" s="408" t="str">
        <f t="shared" ca="1" si="244"/>
        <v/>
      </c>
      <c r="VRQ4" s="408" t="str">
        <f t="shared" ca="1" si="244"/>
        <v/>
      </c>
      <c r="VRR4" s="408" t="str">
        <f t="shared" ca="1" si="244"/>
        <v/>
      </c>
      <c r="VRS4" s="408" t="str">
        <f t="shared" ca="1" si="244"/>
        <v/>
      </c>
      <c r="VRT4" s="408" t="str">
        <f t="shared" ca="1" si="244"/>
        <v/>
      </c>
      <c r="VRU4" s="408" t="str">
        <f t="shared" ref="VRU4:VUF4" ca="1" si="245">IFERROR(IF(AND(OFFSET(VRU3,0,-1,1,1)=DATE(YEAR(OFFSET(VRU3,0,-1,1,1)),12,31),
                              OFFSET(VRU3,0,-2,1,1)&lt;&gt;DATE(YEAR(OFFSET(VRU3,0,-1,1,1)),12,31)),
                         "+",""),"")</f>
        <v/>
      </c>
      <c r="VRV4" s="408" t="str">
        <f t="shared" ca="1" si="245"/>
        <v/>
      </c>
      <c r="VRW4" s="408" t="str">
        <f t="shared" ca="1" si="245"/>
        <v/>
      </c>
      <c r="VRX4" s="408" t="str">
        <f t="shared" ca="1" si="245"/>
        <v/>
      </c>
      <c r="VRY4" s="408" t="str">
        <f t="shared" ca="1" si="245"/>
        <v/>
      </c>
      <c r="VRZ4" s="408" t="str">
        <f t="shared" ca="1" si="245"/>
        <v/>
      </c>
      <c r="VSA4" s="408" t="str">
        <f t="shared" ca="1" si="245"/>
        <v/>
      </c>
      <c r="VSB4" s="408" t="str">
        <f t="shared" ca="1" si="245"/>
        <v/>
      </c>
      <c r="VSC4" s="408" t="str">
        <f t="shared" ca="1" si="245"/>
        <v/>
      </c>
      <c r="VSD4" s="408" t="str">
        <f t="shared" ca="1" si="245"/>
        <v/>
      </c>
      <c r="VSE4" s="408" t="str">
        <f t="shared" ca="1" si="245"/>
        <v/>
      </c>
      <c r="VSF4" s="408" t="str">
        <f t="shared" ca="1" si="245"/>
        <v/>
      </c>
      <c r="VSG4" s="408" t="str">
        <f t="shared" ca="1" si="245"/>
        <v/>
      </c>
      <c r="VSH4" s="408" t="str">
        <f t="shared" ca="1" si="245"/>
        <v/>
      </c>
      <c r="VSI4" s="408" t="str">
        <f t="shared" ca="1" si="245"/>
        <v/>
      </c>
      <c r="VSJ4" s="408" t="str">
        <f t="shared" ca="1" si="245"/>
        <v/>
      </c>
      <c r="VSK4" s="408" t="str">
        <f t="shared" ca="1" si="245"/>
        <v/>
      </c>
      <c r="VSL4" s="408" t="str">
        <f t="shared" ca="1" si="245"/>
        <v/>
      </c>
      <c r="VSM4" s="408" t="str">
        <f t="shared" ca="1" si="245"/>
        <v/>
      </c>
      <c r="VSN4" s="408" t="str">
        <f t="shared" ca="1" si="245"/>
        <v/>
      </c>
      <c r="VSO4" s="408" t="str">
        <f t="shared" ca="1" si="245"/>
        <v/>
      </c>
      <c r="VSP4" s="408" t="str">
        <f t="shared" ca="1" si="245"/>
        <v/>
      </c>
      <c r="VSQ4" s="408" t="str">
        <f t="shared" ca="1" si="245"/>
        <v/>
      </c>
      <c r="VSR4" s="408" t="str">
        <f t="shared" ca="1" si="245"/>
        <v/>
      </c>
      <c r="VSS4" s="408" t="str">
        <f t="shared" ca="1" si="245"/>
        <v/>
      </c>
      <c r="VST4" s="408" t="str">
        <f t="shared" ca="1" si="245"/>
        <v/>
      </c>
      <c r="VSU4" s="408" t="str">
        <f t="shared" ca="1" si="245"/>
        <v/>
      </c>
      <c r="VSV4" s="408" t="str">
        <f t="shared" ca="1" si="245"/>
        <v/>
      </c>
      <c r="VSW4" s="408" t="str">
        <f t="shared" ca="1" si="245"/>
        <v/>
      </c>
      <c r="VSX4" s="408" t="str">
        <f t="shared" ca="1" si="245"/>
        <v/>
      </c>
      <c r="VSY4" s="408" t="str">
        <f t="shared" ca="1" si="245"/>
        <v/>
      </c>
      <c r="VSZ4" s="408" t="str">
        <f t="shared" ca="1" si="245"/>
        <v/>
      </c>
      <c r="VTA4" s="408" t="str">
        <f t="shared" ca="1" si="245"/>
        <v/>
      </c>
      <c r="VTB4" s="408" t="str">
        <f t="shared" ca="1" si="245"/>
        <v/>
      </c>
      <c r="VTC4" s="408" t="str">
        <f t="shared" ca="1" si="245"/>
        <v/>
      </c>
      <c r="VTD4" s="408" t="str">
        <f t="shared" ca="1" si="245"/>
        <v/>
      </c>
      <c r="VTE4" s="408" t="str">
        <f t="shared" ca="1" si="245"/>
        <v/>
      </c>
      <c r="VTF4" s="408" t="str">
        <f t="shared" ca="1" si="245"/>
        <v/>
      </c>
      <c r="VTG4" s="408" t="str">
        <f t="shared" ca="1" si="245"/>
        <v/>
      </c>
      <c r="VTH4" s="408" t="str">
        <f t="shared" ca="1" si="245"/>
        <v/>
      </c>
      <c r="VTI4" s="408" t="str">
        <f t="shared" ca="1" si="245"/>
        <v/>
      </c>
      <c r="VTJ4" s="408" t="str">
        <f t="shared" ca="1" si="245"/>
        <v/>
      </c>
      <c r="VTK4" s="408" t="str">
        <f t="shared" ca="1" si="245"/>
        <v/>
      </c>
      <c r="VTL4" s="408" t="str">
        <f t="shared" ca="1" si="245"/>
        <v/>
      </c>
      <c r="VTM4" s="408" t="str">
        <f t="shared" ca="1" si="245"/>
        <v/>
      </c>
      <c r="VTN4" s="408" t="str">
        <f t="shared" ca="1" si="245"/>
        <v/>
      </c>
      <c r="VTO4" s="408" t="str">
        <f t="shared" ca="1" si="245"/>
        <v/>
      </c>
      <c r="VTP4" s="408" t="str">
        <f t="shared" ca="1" si="245"/>
        <v/>
      </c>
      <c r="VTQ4" s="408" t="str">
        <f t="shared" ca="1" si="245"/>
        <v/>
      </c>
      <c r="VTR4" s="408" t="str">
        <f t="shared" ca="1" si="245"/>
        <v/>
      </c>
      <c r="VTS4" s="408" t="str">
        <f t="shared" ca="1" si="245"/>
        <v/>
      </c>
      <c r="VTT4" s="408" t="str">
        <f t="shared" ca="1" si="245"/>
        <v/>
      </c>
      <c r="VTU4" s="408" t="str">
        <f t="shared" ca="1" si="245"/>
        <v/>
      </c>
      <c r="VTV4" s="408" t="str">
        <f t="shared" ca="1" si="245"/>
        <v/>
      </c>
      <c r="VTW4" s="408" t="str">
        <f t="shared" ca="1" si="245"/>
        <v/>
      </c>
      <c r="VTX4" s="408" t="str">
        <f t="shared" ca="1" si="245"/>
        <v/>
      </c>
      <c r="VTY4" s="408" t="str">
        <f t="shared" ca="1" si="245"/>
        <v/>
      </c>
      <c r="VTZ4" s="408" t="str">
        <f t="shared" ca="1" si="245"/>
        <v/>
      </c>
      <c r="VUA4" s="408" t="str">
        <f t="shared" ca="1" si="245"/>
        <v/>
      </c>
      <c r="VUB4" s="408" t="str">
        <f t="shared" ca="1" si="245"/>
        <v/>
      </c>
      <c r="VUC4" s="408" t="str">
        <f t="shared" ca="1" si="245"/>
        <v/>
      </c>
      <c r="VUD4" s="408" t="str">
        <f t="shared" ca="1" si="245"/>
        <v/>
      </c>
      <c r="VUE4" s="408" t="str">
        <f t="shared" ca="1" si="245"/>
        <v/>
      </c>
      <c r="VUF4" s="408" t="str">
        <f t="shared" ca="1" si="245"/>
        <v/>
      </c>
      <c r="VUG4" s="408" t="str">
        <f t="shared" ref="VUG4:VWR4" ca="1" si="246">IFERROR(IF(AND(OFFSET(VUG3,0,-1,1,1)=DATE(YEAR(OFFSET(VUG3,0,-1,1,1)),12,31),
                              OFFSET(VUG3,0,-2,1,1)&lt;&gt;DATE(YEAR(OFFSET(VUG3,0,-1,1,1)),12,31)),
                         "+",""),"")</f>
        <v/>
      </c>
      <c r="VUH4" s="408" t="str">
        <f t="shared" ca="1" si="246"/>
        <v/>
      </c>
      <c r="VUI4" s="408" t="str">
        <f t="shared" ca="1" si="246"/>
        <v/>
      </c>
      <c r="VUJ4" s="408" t="str">
        <f t="shared" ca="1" si="246"/>
        <v/>
      </c>
      <c r="VUK4" s="408" t="str">
        <f t="shared" ca="1" si="246"/>
        <v/>
      </c>
      <c r="VUL4" s="408" t="str">
        <f t="shared" ca="1" si="246"/>
        <v/>
      </c>
      <c r="VUM4" s="408" t="str">
        <f t="shared" ca="1" si="246"/>
        <v/>
      </c>
      <c r="VUN4" s="408" t="str">
        <f t="shared" ca="1" si="246"/>
        <v/>
      </c>
      <c r="VUO4" s="408" t="str">
        <f t="shared" ca="1" si="246"/>
        <v/>
      </c>
      <c r="VUP4" s="408" t="str">
        <f t="shared" ca="1" si="246"/>
        <v/>
      </c>
      <c r="VUQ4" s="408" t="str">
        <f t="shared" ca="1" si="246"/>
        <v/>
      </c>
      <c r="VUR4" s="408" t="str">
        <f t="shared" ca="1" si="246"/>
        <v/>
      </c>
      <c r="VUS4" s="408" t="str">
        <f t="shared" ca="1" si="246"/>
        <v/>
      </c>
      <c r="VUT4" s="408" t="str">
        <f t="shared" ca="1" si="246"/>
        <v/>
      </c>
      <c r="VUU4" s="408" t="str">
        <f t="shared" ca="1" si="246"/>
        <v/>
      </c>
      <c r="VUV4" s="408" t="str">
        <f t="shared" ca="1" si="246"/>
        <v/>
      </c>
      <c r="VUW4" s="408" t="str">
        <f t="shared" ca="1" si="246"/>
        <v/>
      </c>
      <c r="VUX4" s="408" t="str">
        <f t="shared" ca="1" si="246"/>
        <v/>
      </c>
      <c r="VUY4" s="408" t="str">
        <f t="shared" ca="1" si="246"/>
        <v/>
      </c>
      <c r="VUZ4" s="408" t="str">
        <f t="shared" ca="1" si="246"/>
        <v/>
      </c>
      <c r="VVA4" s="408" t="str">
        <f t="shared" ca="1" si="246"/>
        <v/>
      </c>
      <c r="VVB4" s="408" t="str">
        <f t="shared" ca="1" si="246"/>
        <v/>
      </c>
      <c r="VVC4" s="408" t="str">
        <f t="shared" ca="1" si="246"/>
        <v/>
      </c>
      <c r="VVD4" s="408" t="str">
        <f t="shared" ca="1" si="246"/>
        <v/>
      </c>
      <c r="VVE4" s="408" t="str">
        <f t="shared" ca="1" si="246"/>
        <v/>
      </c>
      <c r="VVF4" s="408" t="str">
        <f t="shared" ca="1" si="246"/>
        <v/>
      </c>
      <c r="VVG4" s="408" t="str">
        <f t="shared" ca="1" si="246"/>
        <v/>
      </c>
      <c r="VVH4" s="408" t="str">
        <f t="shared" ca="1" si="246"/>
        <v/>
      </c>
      <c r="VVI4" s="408" t="str">
        <f t="shared" ca="1" si="246"/>
        <v/>
      </c>
      <c r="VVJ4" s="408" t="str">
        <f t="shared" ca="1" si="246"/>
        <v/>
      </c>
      <c r="VVK4" s="408" t="str">
        <f t="shared" ca="1" si="246"/>
        <v/>
      </c>
      <c r="VVL4" s="408" t="str">
        <f t="shared" ca="1" si="246"/>
        <v/>
      </c>
      <c r="VVM4" s="408" t="str">
        <f t="shared" ca="1" si="246"/>
        <v/>
      </c>
      <c r="VVN4" s="408" t="str">
        <f t="shared" ca="1" si="246"/>
        <v/>
      </c>
      <c r="VVO4" s="408" t="str">
        <f t="shared" ca="1" si="246"/>
        <v/>
      </c>
      <c r="VVP4" s="408" t="str">
        <f t="shared" ca="1" si="246"/>
        <v/>
      </c>
      <c r="VVQ4" s="408" t="str">
        <f t="shared" ca="1" si="246"/>
        <v/>
      </c>
      <c r="VVR4" s="408" t="str">
        <f t="shared" ca="1" si="246"/>
        <v/>
      </c>
      <c r="VVS4" s="408" t="str">
        <f t="shared" ca="1" si="246"/>
        <v/>
      </c>
      <c r="VVT4" s="408" t="str">
        <f t="shared" ca="1" si="246"/>
        <v/>
      </c>
      <c r="VVU4" s="408" t="str">
        <f t="shared" ca="1" si="246"/>
        <v/>
      </c>
      <c r="VVV4" s="408" t="str">
        <f t="shared" ca="1" si="246"/>
        <v/>
      </c>
      <c r="VVW4" s="408" t="str">
        <f t="shared" ca="1" si="246"/>
        <v/>
      </c>
      <c r="VVX4" s="408" t="str">
        <f t="shared" ca="1" si="246"/>
        <v/>
      </c>
      <c r="VVY4" s="408" t="str">
        <f t="shared" ca="1" si="246"/>
        <v/>
      </c>
      <c r="VVZ4" s="408" t="str">
        <f t="shared" ca="1" si="246"/>
        <v/>
      </c>
      <c r="VWA4" s="408" t="str">
        <f t="shared" ca="1" si="246"/>
        <v/>
      </c>
      <c r="VWB4" s="408" t="str">
        <f t="shared" ca="1" si="246"/>
        <v/>
      </c>
      <c r="VWC4" s="408" t="str">
        <f t="shared" ca="1" si="246"/>
        <v/>
      </c>
      <c r="VWD4" s="408" t="str">
        <f t="shared" ca="1" si="246"/>
        <v/>
      </c>
      <c r="VWE4" s="408" t="str">
        <f t="shared" ca="1" si="246"/>
        <v/>
      </c>
      <c r="VWF4" s="408" t="str">
        <f t="shared" ca="1" si="246"/>
        <v/>
      </c>
      <c r="VWG4" s="408" t="str">
        <f t="shared" ca="1" si="246"/>
        <v/>
      </c>
      <c r="VWH4" s="408" t="str">
        <f t="shared" ca="1" si="246"/>
        <v/>
      </c>
      <c r="VWI4" s="408" t="str">
        <f t="shared" ca="1" si="246"/>
        <v/>
      </c>
      <c r="VWJ4" s="408" t="str">
        <f t="shared" ca="1" si="246"/>
        <v/>
      </c>
      <c r="VWK4" s="408" t="str">
        <f t="shared" ca="1" si="246"/>
        <v/>
      </c>
      <c r="VWL4" s="408" t="str">
        <f t="shared" ca="1" si="246"/>
        <v/>
      </c>
      <c r="VWM4" s="408" t="str">
        <f t="shared" ca="1" si="246"/>
        <v/>
      </c>
      <c r="VWN4" s="408" t="str">
        <f t="shared" ca="1" si="246"/>
        <v/>
      </c>
      <c r="VWO4" s="408" t="str">
        <f t="shared" ca="1" si="246"/>
        <v/>
      </c>
      <c r="VWP4" s="408" t="str">
        <f t="shared" ca="1" si="246"/>
        <v/>
      </c>
      <c r="VWQ4" s="408" t="str">
        <f t="shared" ca="1" si="246"/>
        <v/>
      </c>
      <c r="VWR4" s="408" t="str">
        <f t="shared" ca="1" si="246"/>
        <v/>
      </c>
      <c r="VWS4" s="408" t="str">
        <f t="shared" ref="VWS4:VZD4" ca="1" si="247">IFERROR(IF(AND(OFFSET(VWS3,0,-1,1,1)=DATE(YEAR(OFFSET(VWS3,0,-1,1,1)),12,31),
                              OFFSET(VWS3,0,-2,1,1)&lt;&gt;DATE(YEAR(OFFSET(VWS3,0,-1,1,1)),12,31)),
                         "+",""),"")</f>
        <v/>
      </c>
      <c r="VWT4" s="408" t="str">
        <f t="shared" ca="1" si="247"/>
        <v/>
      </c>
      <c r="VWU4" s="408" t="str">
        <f t="shared" ca="1" si="247"/>
        <v/>
      </c>
      <c r="VWV4" s="408" t="str">
        <f t="shared" ca="1" si="247"/>
        <v/>
      </c>
      <c r="VWW4" s="408" t="str">
        <f t="shared" ca="1" si="247"/>
        <v/>
      </c>
      <c r="VWX4" s="408" t="str">
        <f t="shared" ca="1" si="247"/>
        <v/>
      </c>
      <c r="VWY4" s="408" t="str">
        <f t="shared" ca="1" si="247"/>
        <v/>
      </c>
      <c r="VWZ4" s="408" t="str">
        <f t="shared" ca="1" si="247"/>
        <v/>
      </c>
      <c r="VXA4" s="408" t="str">
        <f t="shared" ca="1" si="247"/>
        <v/>
      </c>
      <c r="VXB4" s="408" t="str">
        <f t="shared" ca="1" si="247"/>
        <v/>
      </c>
      <c r="VXC4" s="408" t="str">
        <f t="shared" ca="1" si="247"/>
        <v/>
      </c>
      <c r="VXD4" s="408" t="str">
        <f t="shared" ca="1" si="247"/>
        <v/>
      </c>
      <c r="VXE4" s="408" t="str">
        <f t="shared" ca="1" si="247"/>
        <v/>
      </c>
      <c r="VXF4" s="408" t="str">
        <f t="shared" ca="1" si="247"/>
        <v/>
      </c>
      <c r="VXG4" s="408" t="str">
        <f t="shared" ca="1" si="247"/>
        <v/>
      </c>
      <c r="VXH4" s="408" t="str">
        <f t="shared" ca="1" si="247"/>
        <v/>
      </c>
      <c r="VXI4" s="408" t="str">
        <f t="shared" ca="1" si="247"/>
        <v/>
      </c>
      <c r="VXJ4" s="408" t="str">
        <f t="shared" ca="1" si="247"/>
        <v/>
      </c>
      <c r="VXK4" s="408" t="str">
        <f t="shared" ca="1" si="247"/>
        <v/>
      </c>
      <c r="VXL4" s="408" t="str">
        <f t="shared" ca="1" si="247"/>
        <v/>
      </c>
      <c r="VXM4" s="408" t="str">
        <f t="shared" ca="1" si="247"/>
        <v/>
      </c>
      <c r="VXN4" s="408" t="str">
        <f t="shared" ca="1" si="247"/>
        <v/>
      </c>
      <c r="VXO4" s="408" t="str">
        <f t="shared" ca="1" si="247"/>
        <v/>
      </c>
      <c r="VXP4" s="408" t="str">
        <f t="shared" ca="1" si="247"/>
        <v/>
      </c>
      <c r="VXQ4" s="408" t="str">
        <f t="shared" ca="1" si="247"/>
        <v/>
      </c>
      <c r="VXR4" s="408" t="str">
        <f t="shared" ca="1" si="247"/>
        <v/>
      </c>
      <c r="VXS4" s="408" t="str">
        <f t="shared" ca="1" si="247"/>
        <v/>
      </c>
      <c r="VXT4" s="408" t="str">
        <f t="shared" ca="1" si="247"/>
        <v/>
      </c>
      <c r="VXU4" s="408" t="str">
        <f t="shared" ca="1" si="247"/>
        <v/>
      </c>
      <c r="VXV4" s="408" t="str">
        <f t="shared" ca="1" si="247"/>
        <v/>
      </c>
      <c r="VXW4" s="408" t="str">
        <f t="shared" ca="1" si="247"/>
        <v/>
      </c>
      <c r="VXX4" s="408" t="str">
        <f t="shared" ca="1" si="247"/>
        <v/>
      </c>
      <c r="VXY4" s="408" t="str">
        <f t="shared" ca="1" si="247"/>
        <v/>
      </c>
      <c r="VXZ4" s="408" t="str">
        <f t="shared" ca="1" si="247"/>
        <v/>
      </c>
      <c r="VYA4" s="408" t="str">
        <f t="shared" ca="1" si="247"/>
        <v/>
      </c>
      <c r="VYB4" s="408" t="str">
        <f t="shared" ca="1" si="247"/>
        <v/>
      </c>
      <c r="VYC4" s="408" t="str">
        <f t="shared" ca="1" si="247"/>
        <v/>
      </c>
      <c r="VYD4" s="408" t="str">
        <f t="shared" ca="1" si="247"/>
        <v/>
      </c>
      <c r="VYE4" s="408" t="str">
        <f t="shared" ca="1" si="247"/>
        <v/>
      </c>
      <c r="VYF4" s="408" t="str">
        <f t="shared" ca="1" si="247"/>
        <v/>
      </c>
      <c r="VYG4" s="408" t="str">
        <f t="shared" ca="1" si="247"/>
        <v/>
      </c>
      <c r="VYH4" s="408" t="str">
        <f t="shared" ca="1" si="247"/>
        <v/>
      </c>
      <c r="VYI4" s="408" t="str">
        <f t="shared" ca="1" si="247"/>
        <v/>
      </c>
      <c r="VYJ4" s="408" t="str">
        <f t="shared" ca="1" si="247"/>
        <v/>
      </c>
      <c r="VYK4" s="408" t="str">
        <f t="shared" ca="1" si="247"/>
        <v/>
      </c>
      <c r="VYL4" s="408" t="str">
        <f t="shared" ca="1" si="247"/>
        <v/>
      </c>
      <c r="VYM4" s="408" t="str">
        <f t="shared" ca="1" si="247"/>
        <v/>
      </c>
      <c r="VYN4" s="408" t="str">
        <f t="shared" ca="1" si="247"/>
        <v/>
      </c>
      <c r="VYO4" s="408" t="str">
        <f t="shared" ca="1" si="247"/>
        <v/>
      </c>
      <c r="VYP4" s="408" t="str">
        <f t="shared" ca="1" si="247"/>
        <v/>
      </c>
      <c r="VYQ4" s="408" t="str">
        <f t="shared" ca="1" si="247"/>
        <v/>
      </c>
      <c r="VYR4" s="408" t="str">
        <f t="shared" ca="1" si="247"/>
        <v/>
      </c>
      <c r="VYS4" s="408" t="str">
        <f t="shared" ca="1" si="247"/>
        <v/>
      </c>
      <c r="VYT4" s="408" t="str">
        <f t="shared" ca="1" si="247"/>
        <v/>
      </c>
      <c r="VYU4" s="408" t="str">
        <f t="shared" ca="1" si="247"/>
        <v/>
      </c>
      <c r="VYV4" s="408" t="str">
        <f t="shared" ca="1" si="247"/>
        <v/>
      </c>
      <c r="VYW4" s="408" t="str">
        <f t="shared" ca="1" si="247"/>
        <v/>
      </c>
      <c r="VYX4" s="408" t="str">
        <f t="shared" ca="1" si="247"/>
        <v/>
      </c>
      <c r="VYY4" s="408" t="str">
        <f t="shared" ca="1" si="247"/>
        <v/>
      </c>
      <c r="VYZ4" s="408" t="str">
        <f t="shared" ca="1" si="247"/>
        <v/>
      </c>
      <c r="VZA4" s="408" t="str">
        <f t="shared" ca="1" si="247"/>
        <v/>
      </c>
      <c r="VZB4" s="408" t="str">
        <f t="shared" ca="1" si="247"/>
        <v/>
      </c>
      <c r="VZC4" s="408" t="str">
        <f t="shared" ca="1" si="247"/>
        <v/>
      </c>
      <c r="VZD4" s="408" t="str">
        <f t="shared" ca="1" si="247"/>
        <v/>
      </c>
      <c r="VZE4" s="408" t="str">
        <f t="shared" ref="VZE4:WBP4" ca="1" si="248">IFERROR(IF(AND(OFFSET(VZE3,0,-1,1,1)=DATE(YEAR(OFFSET(VZE3,0,-1,1,1)),12,31),
                              OFFSET(VZE3,0,-2,1,1)&lt;&gt;DATE(YEAR(OFFSET(VZE3,0,-1,1,1)),12,31)),
                         "+",""),"")</f>
        <v/>
      </c>
      <c r="VZF4" s="408" t="str">
        <f t="shared" ca="1" si="248"/>
        <v/>
      </c>
      <c r="VZG4" s="408" t="str">
        <f t="shared" ca="1" si="248"/>
        <v/>
      </c>
      <c r="VZH4" s="408" t="str">
        <f t="shared" ca="1" si="248"/>
        <v/>
      </c>
      <c r="VZI4" s="408" t="str">
        <f t="shared" ca="1" si="248"/>
        <v/>
      </c>
      <c r="VZJ4" s="408" t="str">
        <f t="shared" ca="1" si="248"/>
        <v/>
      </c>
      <c r="VZK4" s="408" t="str">
        <f t="shared" ca="1" si="248"/>
        <v/>
      </c>
      <c r="VZL4" s="408" t="str">
        <f t="shared" ca="1" si="248"/>
        <v/>
      </c>
      <c r="VZM4" s="408" t="str">
        <f t="shared" ca="1" si="248"/>
        <v/>
      </c>
      <c r="VZN4" s="408" t="str">
        <f t="shared" ca="1" si="248"/>
        <v/>
      </c>
      <c r="VZO4" s="408" t="str">
        <f t="shared" ca="1" si="248"/>
        <v/>
      </c>
      <c r="VZP4" s="408" t="str">
        <f t="shared" ca="1" si="248"/>
        <v/>
      </c>
      <c r="VZQ4" s="408" t="str">
        <f t="shared" ca="1" si="248"/>
        <v/>
      </c>
      <c r="VZR4" s="408" t="str">
        <f t="shared" ca="1" si="248"/>
        <v/>
      </c>
      <c r="VZS4" s="408" t="str">
        <f t="shared" ca="1" si="248"/>
        <v/>
      </c>
      <c r="VZT4" s="408" t="str">
        <f t="shared" ca="1" si="248"/>
        <v/>
      </c>
      <c r="VZU4" s="408" t="str">
        <f t="shared" ca="1" si="248"/>
        <v/>
      </c>
      <c r="VZV4" s="408" t="str">
        <f t="shared" ca="1" si="248"/>
        <v/>
      </c>
      <c r="VZW4" s="408" t="str">
        <f t="shared" ca="1" si="248"/>
        <v/>
      </c>
      <c r="VZX4" s="408" t="str">
        <f t="shared" ca="1" si="248"/>
        <v/>
      </c>
      <c r="VZY4" s="408" t="str">
        <f t="shared" ca="1" si="248"/>
        <v/>
      </c>
      <c r="VZZ4" s="408" t="str">
        <f t="shared" ca="1" si="248"/>
        <v/>
      </c>
      <c r="WAA4" s="408" t="str">
        <f t="shared" ca="1" si="248"/>
        <v/>
      </c>
      <c r="WAB4" s="408" t="str">
        <f t="shared" ca="1" si="248"/>
        <v/>
      </c>
      <c r="WAC4" s="408" t="str">
        <f t="shared" ca="1" si="248"/>
        <v/>
      </c>
      <c r="WAD4" s="408" t="str">
        <f t="shared" ca="1" si="248"/>
        <v/>
      </c>
      <c r="WAE4" s="408" t="str">
        <f t="shared" ca="1" si="248"/>
        <v/>
      </c>
      <c r="WAF4" s="408" t="str">
        <f t="shared" ca="1" si="248"/>
        <v/>
      </c>
      <c r="WAG4" s="408" t="str">
        <f t="shared" ca="1" si="248"/>
        <v/>
      </c>
      <c r="WAH4" s="408" t="str">
        <f t="shared" ca="1" si="248"/>
        <v/>
      </c>
      <c r="WAI4" s="408" t="str">
        <f t="shared" ca="1" si="248"/>
        <v/>
      </c>
      <c r="WAJ4" s="408" t="str">
        <f t="shared" ca="1" si="248"/>
        <v/>
      </c>
      <c r="WAK4" s="408" t="str">
        <f t="shared" ca="1" si="248"/>
        <v/>
      </c>
      <c r="WAL4" s="408" t="str">
        <f t="shared" ca="1" si="248"/>
        <v/>
      </c>
      <c r="WAM4" s="408" t="str">
        <f t="shared" ca="1" si="248"/>
        <v/>
      </c>
      <c r="WAN4" s="408" t="str">
        <f t="shared" ca="1" si="248"/>
        <v/>
      </c>
      <c r="WAO4" s="408" t="str">
        <f t="shared" ca="1" si="248"/>
        <v/>
      </c>
      <c r="WAP4" s="408" t="str">
        <f t="shared" ca="1" si="248"/>
        <v/>
      </c>
      <c r="WAQ4" s="408" t="str">
        <f t="shared" ca="1" si="248"/>
        <v/>
      </c>
      <c r="WAR4" s="408" t="str">
        <f t="shared" ca="1" si="248"/>
        <v/>
      </c>
      <c r="WAS4" s="408" t="str">
        <f t="shared" ca="1" si="248"/>
        <v/>
      </c>
      <c r="WAT4" s="408" t="str">
        <f t="shared" ca="1" si="248"/>
        <v/>
      </c>
      <c r="WAU4" s="408" t="str">
        <f t="shared" ca="1" si="248"/>
        <v/>
      </c>
      <c r="WAV4" s="408" t="str">
        <f t="shared" ca="1" si="248"/>
        <v/>
      </c>
      <c r="WAW4" s="408" t="str">
        <f t="shared" ca="1" si="248"/>
        <v/>
      </c>
      <c r="WAX4" s="408" t="str">
        <f t="shared" ca="1" si="248"/>
        <v/>
      </c>
      <c r="WAY4" s="408" t="str">
        <f t="shared" ca="1" si="248"/>
        <v/>
      </c>
      <c r="WAZ4" s="408" t="str">
        <f t="shared" ca="1" si="248"/>
        <v/>
      </c>
      <c r="WBA4" s="408" t="str">
        <f t="shared" ca="1" si="248"/>
        <v/>
      </c>
      <c r="WBB4" s="408" t="str">
        <f t="shared" ca="1" si="248"/>
        <v/>
      </c>
      <c r="WBC4" s="408" t="str">
        <f t="shared" ca="1" si="248"/>
        <v/>
      </c>
      <c r="WBD4" s="408" t="str">
        <f t="shared" ca="1" si="248"/>
        <v/>
      </c>
      <c r="WBE4" s="408" t="str">
        <f t="shared" ca="1" si="248"/>
        <v/>
      </c>
      <c r="WBF4" s="408" t="str">
        <f t="shared" ca="1" si="248"/>
        <v/>
      </c>
      <c r="WBG4" s="408" t="str">
        <f t="shared" ca="1" si="248"/>
        <v/>
      </c>
      <c r="WBH4" s="408" t="str">
        <f t="shared" ca="1" si="248"/>
        <v/>
      </c>
      <c r="WBI4" s="408" t="str">
        <f t="shared" ca="1" si="248"/>
        <v/>
      </c>
      <c r="WBJ4" s="408" t="str">
        <f t="shared" ca="1" si="248"/>
        <v/>
      </c>
      <c r="WBK4" s="408" t="str">
        <f t="shared" ca="1" si="248"/>
        <v/>
      </c>
      <c r="WBL4" s="408" t="str">
        <f t="shared" ca="1" si="248"/>
        <v/>
      </c>
      <c r="WBM4" s="408" t="str">
        <f t="shared" ca="1" si="248"/>
        <v/>
      </c>
      <c r="WBN4" s="408" t="str">
        <f t="shared" ca="1" si="248"/>
        <v/>
      </c>
      <c r="WBO4" s="408" t="str">
        <f t="shared" ca="1" si="248"/>
        <v/>
      </c>
      <c r="WBP4" s="408" t="str">
        <f t="shared" ca="1" si="248"/>
        <v/>
      </c>
      <c r="WBQ4" s="408" t="str">
        <f t="shared" ref="WBQ4:WEB4" ca="1" si="249">IFERROR(IF(AND(OFFSET(WBQ3,0,-1,1,1)=DATE(YEAR(OFFSET(WBQ3,0,-1,1,1)),12,31),
                              OFFSET(WBQ3,0,-2,1,1)&lt;&gt;DATE(YEAR(OFFSET(WBQ3,0,-1,1,1)),12,31)),
                         "+",""),"")</f>
        <v/>
      </c>
      <c r="WBR4" s="408" t="str">
        <f t="shared" ca="1" si="249"/>
        <v/>
      </c>
      <c r="WBS4" s="408" t="str">
        <f t="shared" ca="1" si="249"/>
        <v/>
      </c>
      <c r="WBT4" s="408" t="str">
        <f t="shared" ca="1" si="249"/>
        <v/>
      </c>
      <c r="WBU4" s="408" t="str">
        <f t="shared" ca="1" si="249"/>
        <v/>
      </c>
      <c r="WBV4" s="408" t="str">
        <f t="shared" ca="1" si="249"/>
        <v/>
      </c>
      <c r="WBW4" s="408" t="str">
        <f t="shared" ca="1" si="249"/>
        <v/>
      </c>
      <c r="WBX4" s="408" t="str">
        <f t="shared" ca="1" si="249"/>
        <v/>
      </c>
      <c r="WBY4" s="408" t="str">
        <f t="shared" ca="1" si="249"/>
        <v/>
      </c>
      <c r="WBZ4" s="408" t="str">
        <f t="shared" ca="1" si="249"/>
        <v/>
      </c>
      <c r="WCA4" s="408" t="str">
        <f t="shared" ca="1" si="249"/>
        <v/>
      </c>
      <c r="WCB4" s="408" t="str">
        <f t="shared" ca="1" si="249"/>
        <v/>
      </c>
      <c r="WCC4" s="408" t="str">
        <f t="shared" ca="1" si="249"/>
        <v/>
      </c>
      <c r="WCD4" s="408" t="str">
        <f t="shared" ca="1" si="249"/>
        <v/>
      </c>
      <c r="WCE4" s="408" t="str">
        <f t="shared" ca="1" si="249"/>
        <v/>
      </c>
      <c r="WCF4" s="408" t="str">
        <f t="shared" ca="1" si="249"/>
        <v/>
      </c>
      <c r="WCG4" s="408" t="str">
        <f t="shared" ca="1" si="249"/>
        <v/>
      </c>
      <c r="WCH4" s="408" t="str">
        <f t="shared" ca="1" si="249"/>
        <v/>
      </c>
      <c r="WCI4" s="408" t="str">
        <f t="shared" ca="1" si="249"/>
        <v/>
      </c>
      <c r="WCJ4" s="408" t="str">
        <f t="shared" ca="1" si="249"/>
        <v/>
      </c>
      <c r="WCK4" s="408" t="str">
        <f t="shared" ca="1" si="249"/>
        <v/>
      </c>
      <c r="WCL4" s="408" t="str">
        <f t="shared" ca="1" si="249"/>
        <v/>
      </c>
      <c r="WCM4" s="408" t="str">
        <f t="shared" ca="1" si="249"/>
        <v/>
      </c>
      <c r="WCN4" s="408" t="str">
        <f t="shared" ca="1" si="249"/>
        <v/>
      </c>
      <c r="WCO4" s="408" t="str">
        <f t="shared" ca="1" si="249"/>
        <v/>
      </c>
      <c r="WCP4" s="408" t="str">
        <f t="shared" ca="1" si="249"/>
        <v/>
      </c>
      <c r="WCQ4" s="408" t="str">
        <f t="shared" ca="1" si="249"/>
        <v/>
      </c>
      <c r="WCR4" s="408" t="str">
        <f t="shared" ca="1" si="249"/>
        <v/>
      </c>
      <c r="WCS4" s="408" t="str">
        <f t="shared" ca="1" si="249"/>
        <v/>
      </c>
      <c r="WCT4" s="408" t="str">
        <f t="shared" ca="1" si="249"/>
        <v/>
      </c>
      <c r="WCU4" s="408" t="str">
        <f t="shared" ca="1" si="249"/>
        <v/>
      </c>
      <c r="WCV4" s="408" t="str">
        <f t="shared" ca="1" si="249"/>
        <v/>
      </c>
      <c r="WCW4" s="408" t="str">
        <f t="shared" ca="1" si="249"/>
        <v/>
      </c>
      <c r="WCX4" s="408" t="str">
        <f t="shared" ca="1" si="249"/>
        <v/>
      </c>
      <c r="WCY4" s="408" t="str">
        <f t="shared" ca="1" si="249"/>
        <v/>
      </c>
      <c r="WCZ4" s="408" t="str">
        <f t="shared" ca="1" si="249"/>
        <v/>
      </c>
      <c r="WDA4" s="408" t="str">
        <f t="shared" ca="1" si="249"/>
        <v/>
      </c>
      <c r="WDB4" s="408" t="str">
        <f t="shared" ca="1" si="249"/>
        <v/>
      </c>
      <c r="WDC4" s="408" t="str">
        <f t="shared" ca="1" si="249"/>
        <v/>
      </c>
      <c r="WDD4" s="408" t="str">
        <f t="shared" ca="1" si="249"/>
        <v/>
      </c>
      <c r="WDE4" s="408" t="str">
        <f t="shared" ca="1" si="249"/>
        <v/>
      </c>
      <c r="WDF4" s="408" t="str">
        <f t="shared" ca="1" si="249"/>
        <v/>
      </c>
      <c r="WDG4" s="408" t="str">
        <f t="shared" ca="1" si="249"/>
        <v/>
      </c>
      <c r="WDH4" s="408" t="str">
        <f t="shared" ca="1" si="249"/>
        <v/>
      </c>
      <c r="WDI4" s="408" t="str">
        <f t="shared" ca="1" si="249"/>
        <v/>
      </c>
      <c r="WDJ4" s="408" t="str">
        <f t="shared" ca="1" si="249"/>
        <v/>
      </c>
      <c r="WDK4" s="408" t="str">
        <f t="shared" ca="1" si="249"/>
        <v/>
      </c>
      <c r="WDL4" s="408" t="str">
        <f t="shared" ca="1" si="249"/>
        <v/>
      </c>
      <c r="WDM4" s="408" t="str">
        <f t="shared" ca="1" si="249"/>
        <v/>
      </c>
      <c r="WDN4" s="408" t="str">
        <f t="shared" ca="1" si="249"/>
        <v/>
      </c>
      <c r="WDO4" s="408" t="str">
        <f t="shared" ca="1" si="249"/>
        <v/>
      </c>
      <c r="WDP4" s="408" t="str">
        <f t="shared" ca="1" si="249"/>
        <v/>
      </c>
      <c r="WDQ4" s="408" t="str">
        <f t="shared" ca="1" si="249"/>
        <v/>
      </c>
      <c r="WDR4" s="408" t="str">
        <f t="shared" ca="1" si="249"/>
        <v/>
      </c>
      <c r="WDS4" s="408" t="str">
        <f t="shared" ca="1" si="249"/>
        <v/>
      </c>
      <c r="WDT4" s="408" t="str">
        <f t="shared" ca="1" si="249"/>
        <v/>
      </c>
      <c r="WDU4" s="408" t="str">
        <f t="shared" ca="1" si="249"/>
        <v/>
      </c>
      <c r="WDV4" s="408" t="str">
        <f t="shared" ca="1" si="249"/>
        <v/>
      </c>
      <c r="WDW4" s="408" t="str">
        <f t="shared" ca="1" si="249"/>
        <v/>
      </c>
      <c r="WDX4" s="408" t="str">
        <f t="shared" ca="1" si="249"/>
        <v/>
      </c>
      <c r="WDY4" s="408" t="str">
        <f t="shared" ca="1" si="249"/>
        <v/>
      </c>
      <c r="WDZ4" s="408" t="str">
        <f t="shared" ca="1" si="249"/>
        <v/>
      </c>
      <c r="WEA4" s="408" t="str">
        <f t="shared" ca="1" si="249"/>
        <v/>
      </c>
      <c r="WEB4" s="408" t="str">
        <f t="shared" ca="1" si="249"/>
        <v/>
      </c>
      <c r="WEC4" s="408" t="str">
        <f t="shared" ref="WEC4:WGN4" ca="1" si="250">IFERROR(IF(AND(OFFSET(WEC3,0,-1,1,1)=DATE(YEAR(OFFSET(WEC3,0,-1,1,1)),12,31),
                              OFFSET(WEC3,0,-2,1,1)&lt;&gt;DATE(YEAR(OFFSET(WEC3,0,-1,1,1)),12,31)),
                         "+",""),"")</f>
        <v/>
      </c>
      <c r="WED4" s="408" t="str">
        <f t="shared" ca="1" si="250"/>
        <v/>
      </c>
      <c r="WEE4" s="408" t="str">
        <f t="shared" ca="1" si="250"/>
        <v/>
      </c>
      <c r="WEF4" s="408" t="str">
        <f t="shared" ca="1" si="250"/>
        <v/>
      </c>
      <c r="WEG4" s="408" t="str">
        <f t="shared" ca="1" si="250"/>
        <v/>
      </c>
      <c r="WEH4" s="408" t="str">
        <f t="shared" ca="1" si="250"/>
        <v/>
      </c>
      <c r="WEI4" s="408" t="str">
        <f t="shared" ca="1" si="250"/>
        <v/>
      </c>
      <c r="WEJ4" s="408" t="str">
        <f t="shared" ca="1" si="250"/>
        <v/>
      </c>
      <c r="WEK4" s="408" t="str">
        <f t="shared" ca="1" si="250"/>
        <v/>
      </c>
      <c r="WEL4" s="408" t="str">
        <f t="shared" ca="1" si="250"/>
        <v/>
      </c>
      <c r="WEM4" s="408" t="str">
        <f t="shared" ca="1" si="250"/>
        <v/>
      </c>
      <c r="WEN4" s="408" t="str">
        <f t="shared" ca="1" si="250"/>
        <v/>
      </c>
      <c r="WEO4" s="408" t="str">
        <f t="shared" ca="1" si="250"/>
        <v/>
      </c>
      <c r="WEP4" s="408" t="str">
        <f t="shared" ca="1" si="250"/>
        <v/>
      </c>
      <c r="WEQ4" s="408" t="str">
        <f t="shared" ca="1" si="250"/>
        <v/>
      </c>
      <c r="WER4" s="408" t="str">
        <f t="shared" ca="1" si="250"/>
        <v/>
      </c>
      <c r="WES4" s="408" t="str">
        <f t="shared" ca="1" si="250"/>
        <v/>
      </c>
      <c r="WET4" s="408" t="str">
        <f t="shared" ca="1" si="250"/>
        <v/>
      </c>
      <c r="WEU4" s="408" t="str">
        <f t="shared" ca="1" si="250"/>
        <v/>
      </c>
      <c r="WEV4" s="408" t="str">
        <f t="shared" ca="1" si="250"/>
        <v/>
      </c>
      <c r="WEW4" s="408" t="str">
        <f t="shared" ca="1" si="250"/>
        <v/>
      </c>
      <c r="WEX4" s="408" t="str">
        <f t="shared" ca="1" si="250"/>
        <v/>
      </c>
      <c r="WEY4" s="408" t="str">
        <f t="shared" ca="1" si="250"/>
        <v/>
      </c>
      <c r="WEZ4" s="408" t="str">
        <f t="shared" ca="1" si="250"/>
        <v/>
      </c>
      <c r="WFA4" s="408" t="str">
        <f t="shared" ca="1" si="250"/>
        <v/>
      </c>
      <c r="WFB4" s="408" t="str">
        <f t="shared" ca="1" si="250"/>
        <v/>
      </c>
      <c r="WFC4" s="408" t="str">
        <f t="shared" ca="1" si="250"/>
        <v/>
      </c>
      <c r="WFD4" s="408" t="str">
        <f t="shared" ca="1" si="250"/>
        <v/>
      </c>
      <c r="WFE4" s="408" t="str">
        <f t="shared" ca="1" si="250"/>
        <v/>
      </c>
      <c r="WFF4" s="408" t="str">
        <f t="shared" ca="1" si="250"/>
        <v/>
      </c>
      <c r="WFG4" s="408" t="str">
        <f t="shared" ca="1" si="250"/>
        <v/>
      </c>
      <c r="WFH4" s="408" t="str">
        <f t="shared" ca="1" si="250"/>
        <v/>
      </c>
      <c r="WFI4" s="408" t="str">
        <f t="shared" ca="1" si="250"/>
        <v/>
      </c>
      <c r="WFJ4" s="408" t="str">
        <f t="shared" ca="1" si="250"/>
        <v/>
      </c>
      <c r="WFK4" s="408" t="str">
        <f t="shared" ca="1" si="250"/>
        <v/>
      </c>
      <c r="WFL4" s="408" t="str">
        <f t="shared" ca="1" si="250"/>
        <v/>
      </c>
      <c r="WFM4" s="408" t="str">
        <f t="shared" ca="1" si="250"/>
        <v/>
      </c>
      <c r="WFN4" s="408" t="str">
        <f t="shared" ca="1" si="250"/>
        <v/>
      </c>
      <c r="WFO4" s="408" t="str">
        <f t="shared" ca="1" si="250"/>
        <v/>
      </c>
      <c r="WFP4" s="408" t="str">
        <f t="shared" ca="1" si="250"/>
        <v/>
      </c>
      <c r="WFQ4" s="408" t="str">
        <f t="shared" ca="1" si="250"/>
        <v/>
      </c>
      <c r="WFR4" s="408" t="str">
        <f t="shared" ca="1" si="250"/>
        <v/>
      </c>
      <c r="WFS4" s="408" t="str">
        <f t="shared" ca="1" si="250"/>
        <v/>
      </c>
      <c r="WFT4" s="408" t="str">
        <f t="shared" ca="1" si="250"/>
        <v/>
      </c>
      <c r="WFU4" s="408" t="str">
        <f t="shared" ca="1" si="250"/>
        <v/>
      </c>
      <c r="WFV4" s="408" t="str">
        <f t="shared" ca="1" si="250"/>
        <v/>
      </c>
      <c r="WFW4" s="408" t="str">
        <f t="shared" ca="1" si="250"/>
        <v/>
      </c>
      <c r="WFX4" s="408" t="str">
        <f t="shared" ca="1" si="250"/>
        <v/>
      </c>
      <c r="WFY4" s="408" t="str">
        <f t="shared" ca="1" si="250"/>
        <v/>
      </c>
      <c r="WFZ4" s="408" t="str">
        <f t="shared" ca="1" si="250"/>
        <v/>
      </c>
      <c r="WGA4" s="408" t="str">
        <f t="shared" ca="1" si="250"/>
        <v/>
      </c>
      <c r="WGB4" s="408" t="str">
        <f t="shared" ca="1" si="250"/>
        <v/>
      </c>
      <c r="WGC4" s="408" t="str">
        <f t="shared" ca="1" si="250"/>
        <v/>
      </c>
      <c r="WGD4" s="408" t="str">
        <f t="shared" ca="1" si="250"/>
        <v/>
      </c>
      <c r="WGE4" s="408" t="str">
        <f t="shared" ca="1" si="250"/>
        <v/>
      </c>
      <c r="WGF4" s="408" t="str">
        <f t="shared" ca="1" si="250"/>
        <v/>
      </c>
      <c r="WGG4" s="408" t="str">
        <f t="shared" ca="1" si="250"/>
        <v/>
      </c>
      <c r="WGH4" s="408" t="str">
        <f t="shared" ca="1" si="250"/>
        <v/>
      </c>
      <c r="WGI4" s="408" t="str">
        <f t="shared" ca="1" si="250"/>
        <v/>
      </c>
      <c r="WGJ4" s="408" t="str">
        <f t="shared" ca="1" si="250"/>
        <v/>
      </c>
      <c r="WGK4" s="408" t="str">
        <f t="shared" ca="1" si="250"/>
        <v/>
      </c>
      <c r="WGL4" s="408" t="str">
        <f t="shared" ca="1" si="250"/>
        <v/>
      </c>
      <c r="WGM4" s="408" t="str">
        <f t="shared" ca="1" si="250"/>
        <v/>
      </c>
      <c r="WGN4" s="408" t="str">
        <f t="shared" ca="1" si="250"/>
        <v/>
      </c>
      <c r="WGO4" s="408" t="str">
        <f t="shared" ref="WGO4:WIZ4" ca="1" si="251">IFERROR(IF(AND(OFFSET(WGO3,0,-1,1,1)=DATE(YEAR(OFFSET(WGO3,0,-1,1,1)),12,31),
                              OFFSET(WGO3,0,-2,1,1)&lt;&gt;DATE(YEAR(OFFSET(WGO3,0,-1,1,1)),12,31)),
                         "+",""),"")</f>
        <v/>
      </c>
      <c r="WGP4" s="408" t="str">
        <f t="shared" ca="1" si="251"/>
        <v/>
      </c>
      <c r="WGQ4" s="408" t="str">
        <f t="shared" ca="1" si="251"/>
        <v/>
      </c>
      <c r="WGR4" s="408" t="str">
        <f t="shared" ca="1" si="251"/>
        <v/>
      </c>
      <c r="WGS4" s="408" t="str">
        <f t="shared" ca="1" si="251"/>
        <v/>
      </c>
      <c r="WGT4" s="408" t="str">
        <f t="shared" ca="1" si="251"/>
        <v/>
      </c>
      <c r="WGU4" s="408" t="str">
        <f t="shared" ca="1" si="251"/>
        <v/>
      </c>
      <c r="WGV4" s="408" t="str">
        <f t="shared" ca="1" si="251"/>
        <v/>
      </c>
      <c r="WGW4" s="408" t="str">
        <f t="shared" ca="1" si="251"/>
        <v/>
      </c>
      <c r="WGX4" s="408" t="str">
        <f t="shared" ca="1" si="251"/>
        <v/>
      </c>
      <c r="WGY4" s="408" t="str">
        <f t="shared" ca="1" si="251"/>
        <v/>
      </c>
      <c r="WGZ4" s="408" t="str">
        <f t="shared" ca="1" si="251"/>
        <v/>
      </c>
      <c r="WHA4" s="408" t="str">
        <f t="shared" ca="1" si="251"/>
        <v/>
      </c>
      <c r="WHB4" s="408" t="str">
        <f t="shared" ca="1" si="251"/>
        <v/>
      </c>
      <c r="WHC4" s="408" t="str">
        <f t="shared" ca="1" si="251"/>
        <v/>
      </c>
      <c r="WHD4" s="408" t="str">
        <f t="shared" ca="1" si="251"/>
        <v/>
      </c>
      <c r="WHE4" s="408" t="str">
        <f t="shared" ca="1" si="251"/>
        <v/>
      </c>
      <c r="WHF4" s="408" t="str">
        <f t="shared" ca="1" si="251"/>
        <v/>
      </c>
      <c r="WHG4" s="408" t="str">
        <f t="shared" ca="1" si="251"/>
        <v/>
      </c>
      <c r="WHH4" s="408" t="str">
        <f t="shared" ca="1" si="251"/>
        <v/>
      </c>
      <c r="WHI4" s="408" t="str">
        <f t="shared" ca="1" si="251"/>
        <v/>
      </c>
      <c r="WHJ4" s="408" t="str">
        <f t="shared" ca="1" si="251"/>
        <v/>
      </c>
      <c r="WHK4" s="408" t="str">
        <f t="shared" ca="1" si="251"/>
        <v/>
      </c>
      <c r="WHL4" s="408" t="str">
        <f t="shared" ca="1" si="251"/>
        <v/>
      </c>
      <c r="WHM4" s="408" t="str">
        <f t="shared" ca="1" si="251"/>
        <v/>
      </c>
      <c r="WHN4" s="408" t="str">
        <f t="shared" ca="1" si="251"/>
        <v/>
      </c>
      <c r="WHO4" s="408" t="str">
        <f t="shared" ca="1" si="251"/>
        <v/>
      </c>
      <c r="WHP4" s="408" t="str">
        <f t="shared" ca="1" si="251"/>
        <v/>
      </c>
      <c r="WHQ4" s="408" t="str">
        <f t="shared" ca="1" si="251"/>
        <v/>
      </c>
      <c r="WHR4" s="408" t="str">
        <f t="shared" ca="1" si="251"/>
        <v/>
      </c>
      <c r="WHS4" s="408" t="str">
        <f t="shared" ca="1" si="251"/>
        <v/>
      </c>
      <c r="WHT4" s="408" t="str">
        <f t="shared" ca="1" si="251"/>
        <v/>
      </c>
      <c r="WHU4" s="408" t="str">
        <f t="shared" ca="1" si="251"/>
        <v/>
      </c>
      <c r="WHV4" s="408" t="str">
        <f t="shared" ca="1" si="251"/>
        <v/>
      </c>
      <c r="WHW4" s="408" t="str">
        <f t="shared" ca="1" si="251"/>
        <v/>
      </c>
      <c r="WHX4" s="408" t="str">
        <f t="shared" ca="1" si="251"/>
        <v/>
      </c>
      <c r="WHY4" s="408" t="str">
        <f t="shared" ca="1" si="251"/>
        <v/>
      </c>
      <c r="WHZ4" s="408" t="str">
        <f t="shared" ca="1" si="251"/>
        <v/>
      </c>
      <c r="WIA4" s="408" t="str">
        <f t="shared" ca="1" si="251"/>
        <v/>
      </c>
      <c r="WIB4" s="408" t="str">
        <f t="shared" ca="1" si="251"/>
        <v/>
      </c>
      <c r="WIC4" s="408" t="str">
        <f t="shared" ca="1" si="251"/>
        <v/>
      </c>
      <c r="WID4" s="408" t="str">
        <f t="shared" ca="1" si="251"/>
        <v/>
      </c>
      <c r="WIE4" s="408" t="str">
        <f t="shared" ca="1" si="251"/>
        <v/>
      </c>
      <c r="WIF4" s="408" t="str">
        <f t="shared" ca="1" si="251"/>
        <v/>
      </c>
      <c r="WIG4" s="408" t="str">
        <f t="shared" ca="1" si="251"/>
        <v/>
      </c>
      <c r="WIH4" s="408" t="str">
        <f t="shared" ca="1" si="251"/>
        <v/>
      </c>
      <c r="WII4" s="408" t="str">
        <f t="shared" ca="1" si="251"/>
        <v/>
      </c>
      <c r="WIJ4" s="408" t="str">
        <f t="shared" ca="1" si="251"/>
        <v/>
      </c>
      <c r="WIK4" s="408" t="str">
        <f t="shared" ca="1" si="251"/>
        <v/>
      </c>
      <c r="WIL4" s="408" t="str">
        <f t="shared" ca="1" si="251"/>
        <v/>
      </c>
      <c r="WIM4" s="408" t="str">
        <f t="shared" ca="1" si="251"/>
        <v/>
      </c>
      <c r="WIN4" s="408" t="str">
        <f t="shared" ca="1" si="251"/>
        <v/>
      </c>
      <c r="WIO4" s="408" t="str">
        <f t="shared" ca="1" si="251"/>
        <v/>
      </c>
      <c r="WIP4" s="408" t="str">
        <f t="shared" ca="1" si="251"/>
        <v/>
      </c>
      <c r="WIQ4" s="408" t="str">
        <f t="shared" ca="1" si="251"/>
        <v/>
      </c>
      <c r="WIR4" s="408" t="str">
        <f t="shared" ca="1" si="251"/>
        <v/>
      </c>
      <c r="WIS4" s="408" t="str">
        <f t="shared" ca="1" si="251"/>
        <v/>
      </c>
      <c r="WIT4" s="408" t="str">
        <f t="shared" ca="1" si="251"/>
        <v/>
      </c>
      <c r="WIU4" s="408" t="str">
        <f t="shared" ca="1" si="251"/>
        <v/>
      </c>
      <c r="WIV4" s="408" t="str">
        <f t="shared" ca="1" si="251"/>
        <v/>
      </c>
      <c r="WIW4" s="408" t="str">
        <f t="shared" ca="1" si="251"/>
        <v/>
      </c>
      <c r="WIX4" s="408" t="str">
        <f t="shared" ca="1" si="251"/>
        <v/>
      </c>
      <c r="WIY4" s="408" t="str">
        <f t="shared" ca="1" si="251"/>
        <v/>
      </c>
      <c r="WIZ4" s="408" t="str">
        <f t="shared" ca="1" si="251"/>
        <v/>
      </c>
      <c r="WJA4" s="408" t="str">
        <f t="shared" ref="WJA4:WLL4" ca="1" si="252">IFERROR(IF(AND(OFFSET(WJA3,0,-1,1,1)=DATE(YEAR(OFFSET(WJA3,0,-1,1,1)),12,31),
                              OFFSET(WJA3,0,-2,1,1)&lt;&gt;DATE(YEAR(OFFSET(WJA3,0,-1,1,1)),12,31)),
                         "+",""),"")</f>
        <v/>
      </c>
      <c r="WJB4" s="408" t="str">
        <f t="shared" ca="1" si="252"/>
        <v/>
      </c>
      <c r="WJC4" s="408" t="str">
        <f t="shared" ca="1" si="252"/>
        <v/>
      </c>
      <c r="WJD4" s="408" t="str">
        <f t="shared" ca="1" si="252"/>
        <v/>
      </c>
      <c r="WJE4" s="408" t="str">
        <f t="shared" ca="1" si="252"/>
        <v/>
      </c>
      <c r="WJF4" s="408" t="str">
        <f t="shared" ca="1" si="252"/>
        <v/>
      </c>
      <c r="WJG4" s="408" t="str">
        <f t="shared" ca="1" si="252"/>
        <v/>
      </c>
      <c r="WJH4" s="408" t="str">
        <f t="shared" ca="1" si="252"/>
        <v/>
      </c>
      <c r="WJI4" s="408" t="str">
        <f t="shared" ca="1" si="252"/>
        <v/>
      </c>
      <c r="WJJ4" s="408" t="str">
        <f t="shared" ca="1" si="252"/>
        <v/>
      </c>
      <c r="WJK4" s="408" t="str">
        <f t="shared" ca="1" si="252"/>
        <v/>
      </c>
      <c r="WJL4" s="408" t="str">
        <f t="shared" ca="1" si="252"/>
        <v/>
      </c>
      <c r="WJM4" s="408" t="str">
        <f t="shared" ca="1" si="252"/>
        <v/>
      </c>
      <c r="WJN4" s="408" t="str">
        <f t="shared" ca="1" si="252"/>
        <v/>
      </c>
      <c r="WJO4" s="408" t="str">
        <f t="shared" ca="1" si="252"/>
        <v/>
      </c>
      <c r="WJP4" s="408" t="str">
        <f t="shared" ca="1" si="252"/>
        <v/>
      </c>
      <c r="WJQ4" s="408" t="str">
        <f t="shared" ca="1" si="252"/>
        <v/>
      </c>
      <c r="WJR4" s="408" t="str">
        <f t="shared" ca="1" si="252"/>
        <v/>
      </c>
      <c r="WJS4" s="408" t="str">
        <f t="shared" ca="1" si="252"/>
        <v/>
      </c>
      <c r="WJT4" s="408" t="str">
        <f t="shared" ca="1" si="252"/>
        <v/>
      </c>
      <c r="WJU4" s="408" t="str">
        <f t="shared" ca="1" si="252"/>
        <v/>
      </c>
      <c r="WJV4" s="408" t="str">
        <f t="shared" ca="1" si="252"/>
        <v/>
      </c>
      <c r="WJW4" s="408" t="str">
        <f t="shared" ca="1" si="252"/>
        <v/>
      </c>
      <c r="WJX4" s="408" t="str">
        <f t="shared" ca="1" si="252"/>
        <v/>
      </c>
      <c r="WJY4" s="408" t="str">
        <f t="shared" ca="1" si="252"/>
        <v/>
      </c>
      <c r="WJZ4" s="408" t="str">
        <f t="shared" ca="1" si="252"/>
        <v/>
      </c>
      <c r="WKA4" s="408" t="str">
        <f t="shared" ca="1" si="252"/>
        <v/>
      </c>
      <c r="WKB4" s="408" t="str">
        <f t="shared" ca="1" si="252"/>
        <v/>
      </c>
      <c r="WKC4" s="408" t="str">
        <f t="shared" ca="1" si="252"/>
        <v/>
      </c>
      <c r="WKD4" s="408" t="str">
        <f t="shared" ca="1" si="252"/>
        <v/>
      </c>
      <c r="WKE4" s="408" t="str">
        <f t="shared" ca="1" si="252"/>
        <v/>
      </c>
      <c r="WKF4" s="408" t="str">
        <f t="shared" ca="1" si="252"/>
        <v/>
      </c>
      <c r="WKG4" s="408" t="str">
        <f t="shared" ca="1" si="252"/>
        <v/>
      </c>
      <c r="WKH4" s="408" t="str">
        <f t="shared" ca="1" si="252"/>
        <v/>
      </c>
      <c r="WKI4" s="408" t="str">
        <f t="shared" ca="1" si="252"/>
        <v/>
      </c>
      <c r="WKJ4" s="408" t="str">
        <f t="shared" ca="1" si="252"/>
        <v/>
      </c>
      <c r="WKK4" s="408" t="str">
        <f t="shared" ca="1" si="252"/>
        <v/>
      </c>
      <c r="WKL4" s="408" t="str">
        <f t="shared" ca="1" si="252"/>
        <v/>
      </c>
      <c r="WKM4" s="408" t="str">
        <f t="shared" ca="1" si="252"/>
        <v/>
      </c>
      <c r="WKN4" s="408" t="str">
        <f t="shared" ca="1" si="252"/>
        <v/>
      </c>
      <c r="WKO4" s="408" t="str">
        <f t="shared" ca="1" si="252"/>
        <v/>
      </c>
      <c r="WKP4" s="408" t="str">
        <f t="shared" ca="1" si="252"/>
        <v/>
      </c>
      <c r="WKQ4" s="408" t="str">
        <f t="shared" ca="1" si="252"/>
        <v/>
      </c>
      <c r="WKR4" s="408" t="str">
        <f t="shared" ca="1" si="252"/>
        <v/>
      </c>
      <c r="WKS4" s="408" t="str">
        <f t="shared" ca="1" si="252"/>
        <v/>
      </c>
      <c r="WKT4" s="408" t="str">
        <f t="shared" ca="1" si="252"/>
        <v/>
      </c>
      <c r="WKU4" s="408" t="str">
        <f t="shared" ca="1" si="252"/>
        <v/>
      </c>
      <c r="WKV4" s="408" t="str">
        <f t="shared" ca="1" si="252"/>
        <v/>
      </c>
      <c r="WKW4" s="408" t="str">
        <f t="shared" ca="1" si="252"/>
        <v/>
      </c>
      <c r="WKX4" s="408" t="str">
        <f t="shared" ca="1" si="252"/>
        <v/>
      </c>
      <c r="WKY4" s="408" t="str">
        <f t="shared" ca="1" si="252"/>
        <v/>
      </c>
      <c r="WKZ4" s="408" t="str">
        <f t="shared" ca="1" si="252"/>
        <v/>
      </c>
      <c r="WLA4" s="408" t="str">
        <f t="shared" ca="1" si="252"/>
        <v/>
      </c>
      <c r="WLB4" s="408" t="str">
        <f t="shared" ca="1" si="252"/>
        <v/>
      </c>
      <c r="WLC4" s="408" t="str">
        <f t="shared" ca="1" si="252"/>
        <v/>
      </c>
      <c r="WLD4" s="408" t="str">
        <f t="shared" ca="1" si="252"/>
        <v/>
      </c>
      <c r="WLE4" s="408" t="str">
        <f t="shared" ca="1" si="252"/>
        <v/>
      </c>
      <c r="WLF4" s="408" t="str">
        <f t="shared" ca="1" si="252"/>
        <v/>
      </c>
      <c r="WLG4" s="408" t="str">
        <f t="shared" ca="1" si="252"/>
        <v/>
      </c>
      <c r="WLH4" s="408" t="str">
        <f t="shared" ca="1" si="252"/>
        <v/>
      </c>
      <c r="WLI4" s="408" t="str">
        <f t="shared" ca="1" si="252"/>
        <v/>
      </c>
      <c r="WLJ4" s="408" t="str">
        <f t="shared" ca="1" si="252"/>
        <v/>
      </c>
      <c r="WLK4" s="408" t="str">
        <f t="shared" ca="1" si="252"/>
        <v/>
      </c>
      <c r="WLL4" s="408" t="str">
        <f t="shared" ca="1" si="252"/>
        <v/>
      </c>
      <c r="WLM4" s="408" t="str">
        <f t="shared" ref="WLM4:WNX4" ca="1" si="253">IFERROR(IF(AND(OFFSET(WLM3,0,-1,1,1)=DATE(YEAR(OFFSET(WLM3,0,-1,1,1)),12,31),
                              OFFSET(WLM3,0,-2,1,1)&lt;&gt;DATE(YEAR(OFFSET(WLM3,0,-1,1,1)),12,31)),
                         "+",""),"")</f>
        <v/>
      </c>
      <c r="WLN4" s="408" t="str">
        <f t="shared" ca="1" si="253"/>
        <v/>
      </c>
      <c r="WLO4" s="408" t="str">
        <f t="shared" ca="1" si="253"/>
        <v/>
      </c>
      <c r="WLP4" s="408" t="str">
        <f t="shared" ca="1" si="253"/>
        <v/>
      </c>
      <c r="WLQ4" s="408" t="str">
        <f t="shared" ca="1" si="253"/>
        <v/>
      </c>
      <c r="WLR4" s="408" t="str">
        <f t="shared" ca="1" si="253"/>
        <v/>
      </c>
      <c r="WLS4" s="408" t="str">
        <f t="shared" ca="1" si="253"/>
        <v/>
      </c>
      <c r="WLT4" s="408" t="str">
        <f t="shared" ca="1" si="253"/>
        <v/>
      </c>
      <c r="WLU4" s="408" t="str">
        <f t="shared" ca="1" si="253"/>
        <v/>
      </c>
      <c r="WLV4" s="408" t="str">
        <f t="shared" ca="1" si="253"/>
        <v/>
      </c>
      <c r="WLW4" s="408" t="str">
        <f t="shared" ca="1" si="253"/>
        <v/>
      </c>
      <c r="WLX4" s="408" t="str">
        <f t="shared" ca="1" si="253"/>
        <v/>
      </c>
      <c r="WLY4" s="408" t="str">
        <f t="shared" ca="1" si="253"/>
        <v/>
      </c>
      <c r="WLZ4" s="408" t="str">
        <f t="shared" ca="1" si="253"/>
        <v/>
      </c>
      <c r="WMA4" s="408" t="str">
        <f t="shared" ca="1" si="253"/>
        <v/>
      </c>
      <c r="WMB4" s="408" t="str">
        <f t="shared" ca="1" si="253"/>
        <v/>
      </c>
      <c r="WMC4" s="408" t="str">
        <f t="shared" ca="1" si="253"/>
        <v/>
      </c>
      <c r="WMD4" s="408" t="str">
        <f t="shared" ca="1" si="253"/>
        <v/>
      </c>
      <c r="WME4" s="408" t="str">
        <f t="shared" ca="1" si="253"/>
        <v/>
      </c>
      <c r="WMF4" s="408" t="str">
        <f t="shared" ca="1" si="253"/>
        <v/>
      </c>
      <c r="WMG4" s="408" t="str">
        <f t="shared" ca="1" si="253"/>
        <v/>
      </c>
      <c r="WMH4" s="408" t="str">
        <f t="shared" ca="1" si="253"/>
        <v/>
      </c>
      <c r="WMI4" s="408" t="str">
        <f t="shared" ca="1" si="253"/>
        <v/>
      </c>
      <c r="WMJ4" s="408" t="str">
        <f t="shared" ca="1" si="253"/>
        <v/>
      </c>
      <c r="WMK4" s="408" t="str">
        <f t="shared" ca="1" si="253"/>
        <v/>
      </c>
      <c r="WML4" s="408" t="str">
        <f t="shared" ca="1" si="253"/>
        <v/>
      </c>
      <c r="WMM4" s="408" t="str">
        <f t="shared" ca="1" si="253"/>
        <v/>
      </c>
      <c r="WMN4" s="408" t="str">
        <f t="shared" ca="1" si="253"/>
        <v/>
      </c>
      <c r="WMO4" s="408" t="str">
        <f t="shared" ca="1" si="253"/>
        <v/>
      </c>
      <c r="WMP4" s="408" t="str">
        <f t="shared" ca="1" si="253"/>
        <v/>
      </c>
      <c r="WMQ4" s="408" t="str">
        <f t="shared" ca="1" si="253"/>
        <v/>
      </c>
      <c r="WMR4" s="408" t="str">
        <f t="shared" ca="1" si="253"/>
        <v/>
      </c>
      <c r="WMS4" s="408" t="str">
        <f t="shared" ca="1" si="253"/>
        <v/>
      </c>
      <c r="WMT4" s="408" t="str">
        <f t="shared" ca="1" si="253"/>
        <v/>
      </c>
      <c r="WMU4" s="408" t="str">
        <f t="shared" ca="1" si="253"/>
        <v/>
      </c>
      <c r="WMV4" s="408" t="str">
        <f t="shared" ca="1" si="253"/>
        <v/>
      </c>
      <c r="WMW4" s="408" t="str">
        <f t="shared" ca="1" si="253"/>
        <v/>
      </c>
      <c r="WMX4" s="408" t="str">
        <f t="shared" ca="1" si="253"/>
        <v/>
      </c>
      <c r="WMY4" s="408" t="str">
        <f t="shared" ca="1" si="253"/>
        <v/>
      </c>
      <c r="WMZ4" s="408" t="str">
        <f t="shared" ca="1" si="253"/>
        <v/>
      </c>
      <c r="WNA4" s="408" t="str">
        <f t="shared" ca="1" si="253"/>
        <v/>
      </c>
      <c r="WNB4" s="408" t="str">
        <f t="shared" ca="1" si="253"/>
        <v/>
      </c>
      <c r="WNC4" s="408" t="str">
        <f t="shared" ca="1" si="253"/>
        <v/>
      </c>
      <c r="WND4" s="408" t="str">
        <f t="shared" ca="1" si="253"/>
        <v/>
      </c>
      <c r="WNE4" s="408" t="str">
        <f t="shared" ca="1" si="253"/>
        <v/>
      </c>
      <c r="WNF4" s="408" t="str">
        <f t="shared" ca="1" si="253"/>
        <v/>
      </c>
      <c r="WNG4" s="408" t="str">
        <f t="shared" ca="1" si="253"/>
        <v/>
      </c>
      <c r="WNH4" s="408" t="str">
        <f t="shared" ca="1" si="253"/>
        <v/>
      </c>
      <c r="WNI4" s="408" t="str">
        <f t="shared" ca="1" si="253"/>
        <v/>
      </c>
      <c r="WNJ4" s="408" t="str">
        <f t="shared" ca="1" si="253"/>
        <v/>
      </c>
      <c r="WNK4" s="408" t="str">
        <f t="shared" ca="1" si="253"/>
        <v/>
      </c>
      <c r="WNL4" s="408" t="str">
        <f t="shared" ca="1" si="253"/>
        <v/>
      </c>
      <c r="WNM4" s="408" t="str">
        <f t="shared" ca="1" si="253"/>
        <v/>
      </c>
      <c r="WNN4" s="408" t="str">
        <f t="shared" ca="1" si="253"/>
        <v/>
      </c>
      <c r="WNO4" s="408" t="str">
        <f t="shared" ca="1" si="253"/>
        <v/>
      </c>
      <c r="WNP4" s="408" t="str">
        <f t="shared" ca="1" si="253"/>
        <v/>
      </c>
      <c r="WNQ4" s="408" t="str">
        <f t="shared" ca="1" si="253"/>
        <v/>
      </c>
      <c r="WNR4" s="408" t="str">
        <f t="shared" ca="1" si="253"/>
        <v/>
      </c>
      <c r="WNS4" s="408" t="str">
        <f t="shared" ca="1" si="253"/>
        <v/>
      </c>
      <c r="WNT4" s="408" t="str">
        <f t="shared" ca="1" si="253"/>
        <v/>
      </c>
      <c r="WNU4" s="408" t="str">
        <f t="shared" ca="1" si="253"/>
        <v/>
      </c>
      <c r="WNV4" s="408" t="str">
        <f t="shared" ca="1" si="253"/>
        <v/>
      </c>
      <c r="WNW4" s="408" t="str">
        <f t="shared" ca="1" si="253"/>
        <v/>
      </c>
      <c r="WNX4" s="408" t="str">
        <f t="shared" ca="1" si="253"/>
        <v/>
      </c>
      <c r="WNY4" s="408" t="str">
        <f t="shared" ref="WNY4:WQJ4" ca="1" si="254">IFERROR(IF(AND(OFFSET(WNY3,0,-1,1,1)=DATE(YEAR(OFFSET(WNY3,0,-1,1,1)),12,31),
                              OFFSET(WNY3,0,-2,1,1)&lt;&gt;DATE(YEAR(OFFSET(WNY3,0,-1,1,1)),12,31)),
                         "+",""),"")</f>
        <v/>
      </c>
      <c r="WNZ4" s="408" t="str">
        <f t="shared" ca="1" si="254"/>
        <v/>
      </c>
      <c r="WOA4" s="408" t="str">
        <f t="shared" ca="1" si="254"/>
        <v/>
      </c>
      <c r="WOB4" s="408" t="str">
        <f t="shared" ca="1" si="254"/>
        <v/>
      </c>
      <c r="WOC4" s="408" t="str">
        <f t="shared" ca="1" si="254"/>
        <v/>
      </c>
      <c r="WOD4" s="408" t="str">
        <f t="shared" ca="1" si="254"/>
        <v/>
      </c>
      <c r="WOE4" s="408" t="str">
        <f t="shared" ca="1" si="254"/>
        <v/>
      </c>
      <c r="WOF4" s="408" t="str">
        <f t="shared" ca="1" si="254"/>
        <v/>
      </c>
      <c r="WOG4" s="408" t="str">
        <f t="shared" ca="1" si="254"/>
        <v/>
      </c>
      <c r="WOH4" s="408" t="str">
        <f t="shared" ca="1" si="254"/>
        <v/>
      </c>
      <c r="WOI4" s="408" t="str">
        <f t="shared" ca="1" si="254"/>
        <v/>
      </c>
      <c r="WOJ4" s="408" t="str">
        <f t="shared" ca="1" si="254"/>
        <v/>
      </c>
      <c r="WOK4" s="408" t="str">
        <f t="shared" ca="1" si="254"/>
        <v/>
      </c>
      <c r="WOL4" s="408" t="str">
        <f t="shared" ca="1" si="254"/>
        <v/>
      </c>
      <c r="WOM4" s="408" t="str">
        <f t="shared" ca="1" si="254"/>
        <v/>
      </c>
      <c r="WON4" s="408" t="str">
        <f t="shared" ca="1" si="254"/>
        <v/>
      </c>
      <c r="WOO4" s="408" t="str">
        <f t="shared" ca="1" si="254"/>
        <v/>
      </c>
      <c r="WOP4" s="408" t="str">
        <f t="shared" ca="1" si="254"/>
        <v/>
      </c>
      <c r="WOQ4" s="408" t="str">
        <f t="shared" ca="1" si="254"/>
        <v/>
      </c>
      <c r="WOR4" s="408" t="str">
        <f t="shared" ca="1" si="254"/>
        <v/>
      </c>
      <c r="WOS4" s="408" t="str">
        <f t="shared" ca="1" si="254"/>
        <v/>
      </c>
      <c r="WOT4" s="408" t="str">
        <f t="shared" ca="1" si="254"/>
        <v/>
      </c>
      <c r="WOU4" s="408" t="str">
        <f t="shared" ca="1" si="254"/>
        <v/>
      </c>
      <c r="WOV4" s="408" t="str">
        <f t="shared" ca="1" si="254"/>
        <v/>
      </c>
      <c r="WOW4" s="408" t="str">
        <f t="shared" ca="1" si="254"/>
        <v/>
      </c>
      <c r="WOX4" s="408" t="str">
        <f t="shared" ca="1" si="254"/>
        <v/>
      </c>
      <c r="WOY4" s="408" t="str">
        <f t="shared" ca="1" si="254"/>
        <v/>
      </c>
      <c r="WOZ4" s="408" t="str">
        <f t="shared" ca="1" si="254"/>
        <v/>
      </c>
      <c r="WPA4" s="408" t="str">
        <f t="shared" ca="1" si="254"/>
        <v/>
      </c>
      <c r="WPB4" s="408" t="str">
        <f t="shared" ca="1" si="254"/>
        <v/>
      </c>
      <c r="WPC4" s="408" t="str">
        <f t="shared" ca="1" si="254"/>
        <v/>
      </c>
      <c r="WPD4" s="408" t="str">
        <f t="shared" ca="1" si="254"/>
        <v/>
      </c>
      <c r="WPE4" s="408" t="str">
        <f t="shared" ca="1" si="254"/>
        <v/>
      </c>
      <c r="WPF4" s="408" t="str">
        <f t="shared" ca="1" si="254"/>
        <v/>
      </c>
      <c r="WPG4" s="408" t="str">
        <f t="shared" ca="1" si="254"/>
        <v/>
      </c>
      <c r="WPH4" s="408" t="str">
        <f t="shared" ca="1" si="254"/>
        <v/>
      </c>
      <c r="WPI4" s="408" t="str">
        <f t="shared" ca="1" si="254"/>
        <v/>
      </c>
      <c r="WPJ4" s="408" t="str">
        <f t="shared" ca="1" si="254"/>
        <v/>
      </c>
      <c r="WPK4" s="408" t="str">
        <f t="shared" ca="1" si="254"/>
        <v/>
      </c>
      <c r="WPL4" s="408" t="str">
        <f t="shared" ca="1" si="254"/>
        <v/>
      </c>
      <c r="WPM4" s="408" t="str">
        <f t="shared" ca="1" si="254"/>
        <v/>
      </c>
      <c r="WPN4" s="408" t="str">
        <f t="shared" ca="1" si="254"/>
        <v/>
      </c>
      <c r="WPO4" s="408" t="str">
        <f t="shared" ca="1" si="254"/>
        <v/>
      </c>
      <c r="WPP4" s="408" t="str">
        <f t="shared" ca="1" si="254"/>
        <v/>
      </c>
      <c r="WPQ4" s="408" t="str">
        <f t="shared" ca="1" si="254"/>
        <v/>
      </c>
      <c r="WPR4" s="408" t="str">
        <f t="shared" ca="1" si="254"/>
        <v/>
      </c>
      <c r="WPS4" s="408" t="str">
        <f t="shared" ca="1" si="254"/>
        <v/>
      </c>
      <c r="WPT4" s="408" t="str">
        <f t="shared" ca="1" si="254"/>
        <v/>
      </c>
      <c r="WPU4" s="408" t="str">
        <f t="shared" ca="1" si="254"/>
        <v/>
      </c>
      <c r="WPV4" s="408" t="str">
        <f t="shared" ca="1" si="254"/>
        <v/>
      </c>
      <c r="WPW4" s="408" t="str">
        <f t="shared" ca="1" si="254"/>
        <v/>
      </c>
      <c r="WPX4" s="408" t="str">
        <f t="shared" ca="1" si="254"/>
        <v/>
      </c>
      <c r="WPY4" s="408" t="str">
        <f t="shared" ca="1" si="254"/>
        <v/>
      </c>
      <c r="WPZ4" s="408" t="str">
        <f t="shared" ca="1" si="254"/>
        <v/>
      </c>
      <c r="WQA4" s="408" t="str">
        <f t="shared" ca="1" si="254"/>
        <v/>
      </c>
      <c r="WQB4" s="408" t="str">
        <f t="shared" ca="1" si="254"/>
        <v/>
      </c>
      <c r="WQC4" s="408" t="str">
        <f t="shared" ca="1" si="254"/>
        <v/>
      </c>
      <c r="WQD4" s="408" t="str">
        <f t="shared" ca="1" si="254"/>
        <v/>
      </c>
      <c r="WQE4" s="408" t="str">
        <f t="shared" ca="1" si="254"/>
        <v/>
      </c>
      <c r="WQF4" s="408" t="str">
        <f t="shared" ca="1" si="254"/>
        <v/>
      </c>
      <c r="WQG4" s="408" t="str">
        <f t="shared" ca="1" si="254"/>
        <v/>
      </c>
      <c r="WQH4" s="408" t="str">
        <f t="shared" ca="1" si="254"/>
        <v/>
      </c>
      <c r="WQI4" s="408" t="str">
        <f t="shared" ca="1" si="254"/>
        <v/>
      </c>
      <c r="WQJ4" s="408" t="str">
        <f t="shared" ca="1" si="254"/>
        <v/>
      </c>
      <c r="WQK4" s="408" t="str">
        <f t="shared" ref="WQK4:WSV4" ca="1" si="255">IFERROR(IF(AND(OFFSET(WQK3,0,-1,1,1)=DATE(YEAR(OFFSET(WQK3,0,-1,1,1)),12,31),
                              OFFSET(WQK3,0,-2,1,1)&lt;&gt;DATE(YEAR(OFFSET(WQK3,0,-1,1,1)),12,31)),
                         "+",""),"")</f>
        <v/>
      </c>
      <c r="WQL4" s="408" t="str">
        <f t="shared" ca="1" si="255"/>
        <v/>
      </c>
      <c r="WQM4" s="408" t="str">
        <f t="shared" ca="1" si="255"/>
        <v/>
      </c>
      <c r="WQN4" s="408" t="str">
        <f t="shared" ca="1" si="255"/>
        <v/>
      </c>
      <c r="WQO4" s="408" t="str">
        <f t="shared" ca="1" si="255"/>
        <v/>
      </c>
      <c r="WQP4" s="408" t="str">
        <f t="shared" ca="1" si="255"/>
        <v/>
      </c>
      <c r="WQQ4" s="408" t="str">
        <f t="shared" ca="1" si="255"/>
        <v/>
      </c>
      <c r="WQR4" s="408" t="str">
        <f t="shared" ca="1" si="255"/>
        <v/>
      </c>
      <c r="WQS4" s="408" t="str">
        <f t="shared" ca="1" si="255"/>
        <v/>
      </c>
      <c r="WQT4" s="408" t="str">
        <f t="shared" ca="1" si="255"/>
        <v/>
      </c>
      <c r="WQU4" s="408" t="str">
        <f t="shared" ca="1" si="255"/>
        <v/>
      </c>
      <c r="WQV4" s="408" t="str">
        <f t="shared" ca="1" si="255"/>
        <v/>
      </c>
      <c r="WQW4" s="408" t="str">
        <f t="shared" ca="1" si="255"/>
        <v/>
      </c>
      <c r="WQX4" s="408" t="str">
        <f t="shared" ca="1" si="255"/>
        <v/>
      </c>
      <c r="WQY4" s="408" t="str">
        <f t="shared" ca="1" si="255"/>
        <v/>
      </c>
      <c r="WQZ4" s="408" t="str">
        <f t="shared" ca="1" si="255"/>
        <v/>
      </c>
      <c r="WRA4" s="408" t="str">
        <f t="shared" ca="1" si="255"/>
        <v/>
      </c>
      <c r="WRB4" s="408" t="str">
        <f t="shared" ca="1" si="255"/>
        <v/>
      </c>
      <c r="WRC4" s="408" t="str">
        <f t="shared" ca="1" si="255"/>
        <v/>
      </c>
      <c r="WRD4" s="408" t="str">
        <f t="shared" ca="1" si="255"/>
        <v/>
      </c>
      <c r="WRE4" s="408" t="str">
        <f t="shared" ca="1" si="255"/>
        <v/>
      </c>
      <c r="WRF4" s="408" t="str">
        <f t="shared" ca="1" si="255"/>
        <v/>
      </c>
      <c r="WRG4" s="408" t="str">
        <f t="shared" ca="1" si="255"/>
        <v/>
      </c>
      <c r="WRH4" s="408" t="str">
        <f t="shared" ca="1" si="255"/>
        <v/>
      </c>
      <c r="WRI4" s="408" t="str">
        <f t="shared" ca="1" si="255"/>
        <v/>
      </c>
      <c r="WRJ4" s="408" t="str">
        <f t="shared" ca="1" si="255"/>
        <v/>
      </c>
      <c r="WRK4" s="408" t="str">
        <f t="shared" ca="1" si="255"/>
        <v/>
      </c>
      <c r="WRL4" s="408" t="str">
        <f t="shared" ca="1" si="255"/>
        <v/>
      </c>
      <c r="WRM4" s="408" t="str">
        <f t="shared" ca="1" si="255"/>
        <v/>
      </c>
      <c r="WRN4" s="408" t="str">
        <f t="shared" ca="1" si="255"/>
        <v/>
      </c>
      <c r="WRO4" s="408" t="str">
        <f t="shared" ca="1" si="255"/>
        <v/>
      </c>
      <c r="WRP4" s="408" t="str">
        <f t="shared" ca="1" si="255"/>
        <v/>
      </c>
      <c r="WRQ4" s="408" t="str">
        <f t="shared" ca="1" si="255"/>
        <v/>
      </c>
      <c r="WRR4" s="408" t="str">
        <f t="shared" ca="1" si="255"/>
        <v/>
      </c>
      <c r="WRS4" s="408" t="str">
        <f t="shared" ca="1" si="255"/>
        <v/>
      </c>
      <c r="WRT4" s="408" t="str">
        <f t="shared" ca="1" si="255"/>
        <v/>
      </c>
      <c r="WRU4" s="408" t="str">
        <f t="shared" ca="1" si="255"/>
        <v/>
      </c>
      <c r="WRV4" s="408" t="str">
        <f t="shared" ca="1" si="255"/>
        <v/>
      </c>
      <c r="WRW4" s="408" t="str">
        <f t="shared" ca="1" si="255"/>
        <v/>
      </c>
      <c r="WRX4" s="408" t="str">
        <f t="shared" ca="1" si="255"/>
        <v/>
      </c>
      <c r="WRY4" s="408" t="str">
        <f t="shared" ca="1" si="255"/>
        <v/>
      </c>
      <c r="WRZ4" s="408" t="str">
        <f t="shared" ca="1" si="255"/>
        <v/>
      </c>
      <c r="WSA4" s="408" t="str">
        <f t="shared" ca="1" si="255"/>
        <v/>
      </c>
      <c r="WSB4" s="408" t="str">
        <f t="shared" ca="1" si="255"/>
        <v/>
      </c>
      <c r="WSC4" s="408" t="str">
        <f t="shared" ca="1" si="255"/>
        <v/>
      </c>
      <c r="WSD4" s="408" t="str">
        <f t="shared" ca="1" si="255"/>
        <v/>
      </c>
      <c r="WSE4" s="408" t="str">
        <f t="shared" ca="1" si="255"/>
        <v/>
      </c>
      <c r="WSF4" s="408" t="str">
        <f t="shared" ca="1" si="255"/>
        <v/>
      </c>
      <c r="WSG4" s="408" t="str">
        <f t="shared" ca="1" si="255"/>
        <v/>
      </c>
      <c r="WSH4" s="408" t="str">
        <f t="shared" ca="1" si="255"/>
        <v/>
      </c>
      <c r="WSI4" s="408" t="str">
        <f t="shared" ca="1" si="255"/>
        <v/>
      </c>
      <c r="WSJ4" s="408" t="str">
        <f t="shared" ca="1" si="255"/>
        <v/>
      </c>
      <c r="WSK4" s="408" t="str">
        <f t="shared" ca="1" si="255"/>
        <v/>
      </c>
      <c r="WSL4" s="408" t="str">
        <f t="shared" ca="1" si="255"/>
        <v/>
      </c>
      <c r="WSM4" s="408" t="str">
        <f t="shared" ca="1" si="255"/>
        <v/>
      </c>
      <c r="WSN4" s="408" t="str">
        <f t="shared" ca="1" si="255"/>
        <v/>
      </c>
      <c r="WSO4" s="408" t="str">
        <f t="shared" ca="1" si="255"/>
        <v/>
      </c>
      <c r="WSP4" s="408" t="str">
        <f t="shared" ca="1" si="255"/>
        <v/>
      </c>
      <c r="WSQ4" s="408" t="str">
        <f t="shared" ca="1" si="255"/>
        <v/>
      </c>
      <c r="WSR4" s="408" t="str">
        <f t="shared" ca="1" si="255"/>
        <v/>
      </c>
      <c r="WSS4" s="408" t="str">
        <f t="shared" ca="1" si="255"/>
        <v/>
      </c>
      <c r="WST4" s="408" t="str">
        <f t="shared" ca="1" si="255"/>
        <v/>
      </c>
      <c r="WSU4" s="408" t="str">
        <f t="shared" ca="1" si="255"/>
        <v/>
      </c>
      <c r="WSV4" s="408" t="str">
        <f t="shared" ca="1" si="255"/>
        <v/>
      </c>
      <c r="WSW4" s="408" t="str">
        <f t="shared" ref="WSW4:WVH4" ca="1" si="256">IFERROR(IF(AND(OFFSET(WSW3,0,-1,1,1)=DATE(YEAR(OFFSET(WSW3,0,-1,1,1)),12,31),
                              OFFSET(WSW3,0,-2,1,1)&lt;&gt;DATE(YEAR(OFFSET(WSW3,0,-1,1,1)),12,31)),
                         "+",""),"")</f>
        <v/>
      </c>
      <c r="WSX4" s="408" t="str">
        <f t="shared" ca="1" si="256"/>
        <v/>
      </c>
      <c r="WSY4" s="408" t="str">
        <f t="shared" ca="1" si="256"/>
        <v/>
      </c>
      <c r="WSZ4" s="408" t="str">
        <f t="shared" ca="1" si="256"/>
        <v/>
      </c>
      <c r="WTA4" s="408" t="str">
        <f t="shared" ca="1" si="256"/>
        <v/>
      </c>
      <c r="WTB4" s="408" t="str">
        <f t="shared" ca="1" si="256"/>
        <v/>
      </c>
      <c r="WTC4" s="408" t="str">
        <f t="shared" ca="1" si="256"/>
        <v/>
      </c>
      <c r="WTD4" s="408" t="str">
        <f t="shared" ca="1" si="256"/>
        <v/>
      </c>
      <c r="WTE4" s="408" t="str">
        <f t="shared" ca="1" si="256"/>
        <v/>
      </c>
      <c r="WTF4" s="408" t="str">
        <f t="shared" ca="1" si="256"/>
        <v/>
      </c>
      <c r="WTG4" s="408" t="str">
        <f t="shared" ca="1" si="256"/>
        <v/>
      </c>
      <c r="WTH4" s="408" t="str">
        <f t="shared" ca="1" si="256"/>
        <v/>
      </c>
      <c r="WTI4" s="408" t="str">
        <f t="shared" ca="1" si="256"/>
        <v/>
      </c>
      <c r="WTJ4" s="408" t="str">
        <f t="shared" ca="1" si="256"/>
        <v/>
      </c>
      <c r="WTK4" s="408" t="str">
        <f t="shared" ca="1" si="256"/>
        <v/>
      </c>
      <c r="WTL4" s="408" t="str">
        <f t="shared" ca="1" si="256"/>
        <v/>
      </c>
      <c r="WTM4" s="408" t="str">
        <f t="shared" ca="1" si="256"/>
        <v/>
      </c>
      <c r="WTN4" s="408" t="str">
        <f t="shared" ca="1" si="256"/>
        <v/>
      </c>
      <c r="WTO4" s="408" t="str">
        <f t="shared" ca="1" si="256"/>
        <v/>
      </c>
      <c r="WTP4" s="408" t="str">
        <f t="shared" ca="1" si="256"/>
        <v/>
      </c>
      <c r="WTQ4" s="408" t="str">
        <f t="shared" ca="1" si="256"/>
        <v/>
      </c>
      <c r="WTR4" s="408" t="str">
        <f t="shared" ca="1" si="256"/>
        <v/>
      </c>
      <c r="WTS4" s="408" t="str">
        <f t="shared" ca="1" si="256"/>
        <v/>
      </c>
      <c r="WTT4" s="408" t="str">
        <f t="shared" ca="1" si="256"/>
        <v/>
      </c>
      <c r="WTU4" s="408" t="str">
        <f t="shared" ca="1" si="256"/>
        <v/>
      </c>
      <c r="WTV4" s="408" t="str">
        <f t="shared" ca="1" si="256"/>
        <v/>
      </c>
      <c r="WTW4" s="408" t="str">
        <f t="shared" ca="1" si="256"/>
        <v/>
      </c>
      <c r="WTX4" s="408" t="str">
        <f t="shared" ca="1" si="256"/>
        <v/>
      </c>
      <c r="WTY4" s="408" t="str">
        <f t="shared" ca="1" si="256"/>
        <v/>
      </c>
      <c r="WTZ4" s="408" t="str">
        <f t="shared" ca="1" si="256"/>
        <v/>
      </c>
      <c r="WUA4" s="408" t="str">
        <f t="shared" ca="1" si="256"/>
        <v/>
      </c>
      <c r="WUB4" s="408" t="str">
        <f t="shared" ca="1" si="256"/>
        <v/>
      </c>
      <c r="WUC4" s="408" t="str">
        <f t="shared" ca="1" si="256"/>
        <v/>
      </c>
      <c r="WUD4" s="408" t="str">
        <f t="shared" ca="1" si="256"/>
        <v/>
      </c>
      <c r="WUE4" s="408" t="str">
        <f t="shared" ca="1" si="256"/>
        <v/>
      </c>
      <c r="WUF4" s="408" t="str">
        <f t="shared" ca="1" si="256"/>
        <v/>
      </c>
      <c r="WUG4" s="408" t="str">
        <f t="shared" ca="1" si="256"/>
        <v/>
      </c>
      <c r="WUH4" s="408" t="str">
        <f t="shared" ca="1" si="256"/>
        <v/>
      </c>
      <c r="WUI4" s="408" t="str">
        <f t="shared" ca="1" si="256"/>
        <v/>
      </c>
      <c r="WUJ4" s="408" t="str">
        <f t="shared" ca="1" si="256"/>
        <v/>
      </c>
      <c r="WUK4" s="408" t="str">
        <f t="shared" ca="1" si="256"/>
        <v/>
      </c>
      <c r="WUL4" s="408" t="str">
        <f t="shared" ca="1" si="256"/>
        <v/>
      </c>
      <c r="WUM4" s="408" t="str">
        <f t="shared" ca="1" si="256"/>
        <v/>
      </c>
      <c r="WUN4" s="408" t="str">
        <f t="shared" ca="1" si="256"/>
        <v/>
      </c>
      <c r="WUO4" s="408" t="str">
        <f t="shared" ca="1" si="256"/>
        <v/>
      </c>
      <c r="WUP4" s="408" t="str">
        <f t="shared" ca="1" si="256"/>
        <v/>
      </c>
      <c r="WUQ4" s="408" t="str">
        <f t="shared" ca="1" si="256"/>
        <v/>
      </c>
      <c r="WUR4" s="408" t="str">
        <f t="shared" ca="1" si="256"/>
        <v/>
      </c>
      <c r="WUS4" s="408" t="str">
        <f t="shared" ca="1" si="256"/>
        <v/>
      </c>
      <c r="WUT4" s="408" t="str">
        <f t="shared" ca="1" si="256"/>
        <v/>
      </c>
      <c r="WUU4" s="408" t="str">
        <f t="shared" ca="1" si="256"/>
        <v/>
      </c>
      <c r="WUV4" s="408" t="str">
        <f t="shared" ca="1" si="256"/>
        <v/>
      </c>
      <c r="WUW4" s="408" t="str">
        <f t="shared" ca="1" si="256"/>
        <v/>
      </c>
      <c r="WUX4" s="408" t="str">
        <f t="shared" ca="1" si="256"/>
        <v/>
      </c>
      <c r="WUY4" s="408" t="str">
        <f t="shared" ca="1" si="256"/>
        <v/>
      </c>
      <c r="WUZ4" s="408" t="str">
        <f t="shared" ca="1" si="256"/>
        <v/>
      </c>
      <c r="WVA4" s="408" t="str">
        <f t="shared" ca="1" si="256"/>
        <v/>
      </c>
      <c r="WVB4" s="408" t="str">
        <f t="shared" ca="1" si="256"/>
        <v/>
      </c>
      <c r="WVC4" s="408" t="str">
        <f t="shared" ca="1" si="256"/>
        <v/>
      </c>
      <c r="WVD4" s="408" t="str">
        <f t="shared" ca="1" si="256"/>
        <v/>
      </c>
      <c r="WVE4" s="408" t="str">
        <f t="shared" ca="1" si="256"/>
        <v/>
      </c>
      <c r="WVF4" s="408" t="str">
        <f t="shared" ca="1" si="256"/>
        <v/>
      </c>
      <c r="WVG4" s="408" t="str">
        <f t="shared" ca="1" si="256"/>
        <v/>
      </c>
      <c r="WVH4" s="408" t="str">
        <f t="shared" ca="1" si="256"/>
        <v/>
      </c>
      <c r="WVI4" s="408" t="str">
        <f t="shared" ref="WVI4:WXT4" ca="1" si="257">IFERROR(IF(AND(OFFSET(WVI3,0,-1,1,1)=DATE(YEAR(OFFSET(WVI3,0,-1,1,1)),12,31),
                              OFFSET(WVI3,0,-2,1,1)&lt;&gt;DATE(YEAR(OFFSET(WVI3,0,-1,1,1)),12,31)),
                         "+",""),"")</f>
        <v/>
      </c>
      <c r="WVJ4" s="408" t="str">
        <f t="shared" ca="1" si="257"/>
        <v/>
      </c>
      <c r="WVK4" s="408" t="str">
        <f t="shared" ca="1" si="257"/>
        <v/>
      </c>
      <c r="WVL4" s="408" t="str">
        <f t="shared" ca="1" si="257"/>
        <v/>
      </c>
      <c r="WVM4" s="408" t="str">
        <f t="shared" ca="1" si="257"/>
        <v/>
      </c>
      <c r="WVN4" s="408" t="str">
        <f t="shared" ca="1" si="257"/>
        <v/>
      </c>
      <c r="WVO4" s="408" t="str">
        <f t="shared" ca="1" si="257"/>
        <v/>
      </c>
      <c r="WVP4" s="408" t="str">
        <f t="shared" ca="1" si="257"/>
        <v/>
      </c>
      <c r="WVQ4" s="408" t="str">
        <f t="shared" ca="1" si="257"/>
        <v/>
      </c>
      <c r="WVR4" s="408" t="str">
        <f t="shared" ca="1" si="257"/>
        <v/>
      </c>
      <c r="WVS4" s="408" t="str">
        <f t="shared" ca="1" si="257"/>
        <v/>
      </c>
      <c r="WVT4" s="408" t="str">
        <f t="shared" ca="1" si="257"/>
        <v/>
      </c>
      <c r="WVU4" s="408" t="str">
        <f t="shared" ca="1" si="257"/>
        <v/>
      </c>
      <c r="WVV4" s="408" t="str">
        <f t="shared" ca="1" si="257"/>
        <v/>
      </c>
      <c r="WVW4" s="408" t="str">
        <f t="shared" ca="1" si="257"/>
        <v/>
      </c>
      <c r="WVX4" s="408" t="str">
        <f t="shared" ca="1" si="257"/>
        <v/>
      </c>
      <c r="WVY4" s="408" t="str">
        <f t="shared" ca="1" si="257"/>
        <v/>
      </c>
      <c r="WVZ4" s="408" t="str">
        <f t="shared" ca="1" si="257"/>
        <v/>
      </c>
      <c r="WWA4" s="408" t="str">
        <f t="shared" ca="1" si="257"/>
        <v/>
      </c>
      <c r="WWB4" s="408" t="str">
        <f t="shared" ca="1" si="257"/>
        <v/>
      </c>
      <c r="WWC4" s="408" t="str">
        <f t="shared" ca="1" si="257"/>
        <v/>
      </c>
      <c r="WWD4" s="408" t="str">
        <f t="shared" ca="1" si="257"/>
        <v/>
      </c>
      <c r="WWE4" s="408" t="str">
        <f t="shared" ca="1" si="257"/>
        <v/>
      </c>
      <c r="WWF4" s="408" t="str">
        <f t="shared" ca="1" si="257"/>
        <v/>
      </c>
      <c r="WWG4" s="408" t="str">
        <f t="shared" ca="1" si="257"/>
        <v/>
      </c>
      <c r="WWH4" s="408" t="str">
        <f t="shared" ca="1" si="257"/>
        <v/>
      </c>
      <c r="WWI4" s="408" t="str">
        <f t="shared" ca="1" si="257"/>
        <v/>
      </c>
      <c r="WWJ4" s="408" t="str">
        <f t="shared" ca="1" si="257"/>
        <v/>
      </c>
      <c r="WWK4" s="408" t="str">
        <f t="shared" ca="1" si="257"/>
        <v/>
      </c>
      <c r="WWL4" s="408" t="str">
        <f t="shared" ca="1" si="257"/>
        <v/>
      </c>
      <c r="WWM4" s="408" t="str">
        <f t="shared" ca="1" si="257"/>
        <v/>
      </c>
      <c r="WWN4" s="408" t="str">
        <f t="shared" ca="1" si="257"/>
        <v/>
      </c>
      <c r="WWO4" s="408" t="str">
        <f t="shared" ca="1" si="257"/>
        <v/>
      </c>
      <c r="WWP4" s="408" t="str">
        <f t="shared" ca="1" si="257"/>
        <v/>
      </c>
      <c r="WWQ4" s="408" t="str">
        <f t="shared" ca="1" si="257"/>
        <v/>
      </c>
      <c r="WWR4" s="408" t="str">
        <f t="shared" ca="1" si="257"/>
        <v/>
      </c>
      <c r="WWS4" s="408" t="str">
        <f t="shared" ca="1" si="257"/>
        <v/>
      </c>
      <c r="WWT4" s="408" t="str">
        <f t="shared" ca="1" si="257"/>
        <v/>
      </c>
      <c r="WWU4" s="408" t="str">
        <f t="shared" ca="1" si="257"/>
        <v/>
      </c>
      <c r="WWV4" s="408" t="str">
        <f t="shared" ca="1" si="257"/>
        <v/>
      </c>
      <c r="WWW4" s="408" t="str">
        <f t="shared" ca="1" si="257"/>
        <v/>
      </c>
      <c r="WWX4" s="408" t="str">
        <f t="shared" ca="1" si="257"/>
        <v/>
      </c>
      <c r="WWY4" s="408" t="str">
        <f t="shared" ca="1" si="257"/>
        <v/>
      </c>
      <c r="WWZ4" s="408" t="str">
        <f t="shared" ca="1" si="257"/>
        <v/>
      </c>
      <c r="WXA4" s="408" t="str">
        <f t="shared" ca="1" si="257"/>
        <v/>
      </c>
      <c r="WXB4" s="408" t="str">
        <f t="shared" ca="1" si="257"/>
        <v/>
      </c>
      <c r="WXC4" s="408" t="str">
        <f t="shared" ca="1" si="257"/>
        <v/>
      </c>
      <c r="WXD4" s="408" t="str">
        <f t="shared" ca="1" si="257"/>
        <v/>
      </c>
      <c r="WXE4" s="408" t="str">
        <f t="shared" ca="1" si="257"/>
        <v/>
      </c>
      <c r="WXF4" s="408" t="str">
        <f t="shared" ca="1" si="257"/>
        <v/>
      </c>
      <c r="WXG4" s="408" t="str">
        <f t="shared" ca="1" si="257"/>
        <v/>
      </c>
      <c r="WXH4" s="408" t="str">
        <f t="shared" ca="1" si="257"/>
        <v/>
      </c>
      <c r="WXI4" s="408" t="str">
        <f t="shared" ca="1" si="257"/>
        <v/>
      </c>
      <c r="WXJ4" s="408" t="str">
        <f t="shared" ca="1" si="257"/>
        <v/>
      </c>
      <c r="WXK4" s="408" t="str">
        <f t="shared" ca="1" si="257"/>
        <v/>
      </c>
      <c r="WXL4" s="408" t="str">
        <f t="shared" ca="1" si="257"/>
        <v/>
      </c>
      <c r="WXM4" s="408" t="str">
        <f t="shared" ca="1" si="257"/>
        <v/>
      </c>
      <c r="WXN4" s="408" t="str">
        <f t="shared" ca="1" si="257"/>
        <v/>
      </c>
      <c r="WXO4" s="408" t="str">
        <f t="shared" ca="1" si="257"/>
        <v/>
      </c>
      <c r="WXP4" s="408" t="str">
        <f t="shared" ca="1" si="257"/>
        <v/>
      </c>
      <c r="WXQ4" s="408" t="str">
        <f t="shared" ca="1" si="257"/>
        <v/>
      </c>
      <c r="WXR4" s="408" t="str">
        <f t="shared" ca="1" si="257"/>
        <v/>
      </c>
      <c r="WXS4" s="408" t="str">
        <f t="shared" ca="1" si="257"/>
        <v/>
      </c>
      <c r="WXT4" s="408" t="str">
        <f t="shared" ca="1" si="257"/>
        <v/>
      </c>
      <c r="WXU4" s="408" t="str">
        <f t="shared" ref="WXU4:XAF4" ca="1" si="258">IFERROR(IF(AND(OFFSET(WXU3,0,-1,1,1)=DATE(YEAR(OFFSET(WXU3,0,-1,1,1)),12,31),
                              OFFSET(WXU3,0,-2,1,1)&lt;&gt;DATE(YEAR(OFFSET(WXU3,0,-1,1,1)),12,31)),
                         "+",""),"")</f>
        <v/>
      </c>
      <c r="WXV4" s="408" t="str">
        <f t="shared" ca="1" si="258"/>
        <v/>
      </c>
      <c r="WXW4" s="408" t="str">
        <f t="shared" ca="1" si="258"/>
        <v/>
      </c>
      <c r="WXX4" s="408" t="str">
        <f t="shared" ca="1" si="258"/>
        <v/>
      </c>
      <c r="WXY4" s="408" t="str">
        <f t="shared" ca="1" si="258"/>
        <v/>
      </c>
      <c r="WXZ4" s="408" t="str">
        <f t="shared" ca="1" si="258"/>
        <v/>
      </c>
      <c r="WYA4" s="408" t="str">
        <f t="shared" ca="1" si="258"/>
        <v/>
      </c>
      <c r="WYB4" s="408" t="str">
        <f t="shared" ca="1" si="258"/>
        <v/>
      </c>
      <c r="WYC4" s="408" t="str">
        <f t="shared" ca="1" si="258"/>
        <v/>
      </c>
      <c r="WYD4" s="408" t="str">
        <f t="shared" ca="1" si="258"/>
        <v/>
      </c>
      <c r="WYE4" s="408" t="str">
        <f t="shared" ca="1" si="258"/>
        <v/>
      </c>
      <c r="WYF4" s="408" t="str">
        <f t="shared" ca="1" si="258"/>
        <v/>
      </c>
      <c r="WYG4" s="408" t="str">
        <f t="shared" ca="1" si="258"/>
        <v/>
      </c>
      <c r="WYH4" s="408" t="str">
        <f t="shared" ca="1" si="258"/>
        <v/>
      </c>
      <c r="WYI4" s="408" t="str">
        <f t="shared" ca="1" si="258"/>
        <v/>
      </c>
      <c r="WYJ4" s="408" t="str">
        <f t="shared" ca="1" si="258"/>
        <v/>
      </c>
      <c r="WYK4" s="408" t="str">
        <f t="shared" ca="1" si="258"/>
        <v/>
      </c>
      <c r="WYL4" s="408" t="str">
        <f t="shared" ca="1" si="258"/>
        <v/>
      </c>
      <c r="WYM4" s="408" t="str">
        <f t="shared" ca="1" si="258"/>
        <v/>
      </c>
      <c r="WYN4" s="408" t="str">
        <f t="shared" ca="1" si="258"/>
        <v/>
      </c>
      <c r="WYO4" s="408" t="str">
        <f t="shared" ca="1" si="258"/>
        <v/>
      </c>
      <c r="WYP4" s="408" t="str">
        <f t="shared" ca="1" si="258"/>
        <v/>
      </c>
      <c r="WYQ4" s="408" t="str">
        <f t="shared" ca="1" si="258"/>
        <v/>
      </c>
      <c r="WYR4" s="408" t="str">
        <f t="shared" ca="1" si="258"/>
        <v/>
      </c>
      <c r="WYS4" s="408" t="str">
        <f t="shared" ca="1" si="258"/>
        <v/>
      </c>
      <c r="WYT4" s="408" t="str">
        <f t="shared" ca="1" si="258"/>
        <v/>
      </c>
      <c r="WYU4" s="408" t="str">
        <f t="shared" ca="1" si="258"/>
        <v/>
      </c>
      <c r="WYV4" s="408" t="str">
        <f t="shared" ca="1" si="258"/>
        <v/>
      </c>
      <c r="WYW4" s="408" t="str">
        <f t="shared" ca="1" si="258"/>
        <v/>
      </c>
      <c r="WYX4" s="408" t="str">
        <f t="shared" ca="1" si="258"/>
        <v/>
      </c>
      <c r="WYY4" s="408" t="str">
        <f t="shared" ca="1" si="258"/>
        <v/>
      </c>
      <c r="WYZ4" s="408" t="str">
        <f t="shared" ca="1" si="258"/>
        <v/>
      </c>
      <c r="WZA4" s="408" t="str">
        <f t="shared" ca="1" si="258"/>
        <v/>
      </c>
      <c r="WZB4" s="408" t="str">
        <f t="shared" ca="1" si="258"/>
        <v/>
      </c>
      <c r="WZC4" s="408" t="str">
        <f t="shared" ca="1" si="258"/>
        <v/>
      </c>
      <c r="WZD4" s="408" t="str">
        <f t="shared" ca="1" si="258"/>
        <v/>
      </c>
      <c r="WZE4" s="408" t="str">
        <f t="shared" ca="1" si="258"/>
        <v/>
      </c>
      <c r="WZF4" s="408" t="str">
        <f t="shared" ca="1" si="258"/>
        <v/>
      </c>
      <c r="WZG4" s="408" t="str">
        <f t="shared" ca="1" si="258"/>
        <v/>
      </c>
      <c r="WZH4" s="408" t="str">
        <f t="shared" ca="1" si="258"/>
        <v/>
      </c>
      <c r="WZI4" s="408" t="str">
        <f t="shared" ca="1" si="258"/>
        <v/>
      </c>
      <c r="WZJ4" s="408" t="str">
        <f t="shared" ca="1" si="258"/>
        <v/>
      </c>
      <c r="WZK4" s="408" t="str">
        <f t="shared" ca="1" si="258"/>
        <v/>
      </c>
      <c r="WZL4" s="408" t="str">
        <f t="shared" ca="1" si="258"/>
        <v/>
      </c>
      <c r="WZM4" s="408" t="str">
        <f t="shared" ca="1" si="258"/>
        <v/>
      </c>
      <c r="WZN4" s="408" t="str">
        <f t="shared" ca="1" si="258"/>
        <v/>
      </c>
      <c r="WZO4" s="408" t="str">
        <f t="shared" ca="1" si="258"/>
        <v/>
      </c>
      <c r="WZP4" s="408" t="str">
        <f t="shared" ca="1" si="258"/>
        <v/>
      </c>
      <c r="WZQ4" s="408" t="str">
        <f t="shared" ca="1" si="258"/>
        <v/>
      </c>
      <c r="WZR4" s="408" t="str">
        <f t="shared" ca="1" si="258"/>
        <v/>
      </c>
      <c r="WZS4" s="408" t="str">
        <f t="shared" ca="1" si="258"/>
        <v/>
      </c>
      <c r="WZT4" s="408" t="str">
        <f t="shared" ca="1" si="258"/>
        <v/>
      </c>
      <c r="WZU4" s="408" t="str">
        <f t="shared" ca="1" si="258"/>
        <v/>
      </c>
      <c r="WZV4" s="408" t="str">
        <f t="shared" ca="1" si="258"/>
        <v/>
      </c>
      <c r="WZW4" s="408" t="str">
        <f t="shared" ca="1" si="258"/>
        <v/>
      </c>
      <c r="WZX4" s="408" t="str">
        <f t="shared" ca="1" si="258"/>
        <v/>
      </c>
      <c r="WZY4" s="408" t="str">
        <f t="shared" ca="1" si="258"/>
        <v/>
      </c>
      <c r="WZZ4" s="408" t="str">
        <f t="shared" ca="1" si="258"/>
        <v/>
      </c>
      <c r="XAA4" s="408" t="str">
        <f t="shared" ca="1" si="258"/>
        <v/>
      </c>
      <c r="XAB4" s="408" t="str">
        <f t="shared" ca="1" si="258"/>
        <v/>
      </c>
      <c r="XAC4" s="408" t="str">
        <f t="shared" ca="1" si="258"/>
        <v/>
      </c>
      <c r="XAD4" s="408" t="str">
        <f t="shared" ca="1" si="258"/>
        <v/>
      </c>
      <c r="XAE4" s="408" t="str">
        <f t="shared" ca="1" si="258"/>
        <v/>
      </c>
      <c r="XAF4" s="408" t="str">
        <f t="shared" ca="1" si="258"/>
        <v/>
      </c>
      <c r="XAG4" s="408" t="str">
        <f t="shared" ref="XAG4:XCR4" ca="1" si="259">IFERROR(IF(AND(OFFSET(XAG3,0,-1,1,1)=DATE(YEAR(OFFSET(XAG3,0,-1,1,1)),12,31),
                              OFFSET(XAG3,0,-2,1,1)&lt;&gt;DATE(YEAR(OFFSET(XAG3,0,-1,1,1)),12,31)),
                         "+",""),"")</f>
        <v/>
      </c>
      <c r="XAH4" s="408" t="str">
        <f t="shared" ca="1" si="259"/>
        <v/>
      </c>
      <c r="XAI4" s="408" t="str">
        <f t="shared" ca="1" si="259"/>
        <v/>
      </c>
      <c r="XAJ4" s="408" t="str">
        <f t="shared" ca="1" si="259"/>
        <v/>
      </c>
      <c r="XAK4" s="408" t="str">
        <f t="shared" ca="1" si="259"/>
        <v/>
      </c>
      <c r="XAL4" s="408" t="str">
        <f t="shared" ca="1" si="259"/>
        <v/>
      </c>
      <c r="XAM4" s="408" t="str">
        <f t="shared" ca="1" si="259"/>
        <v/>
      </c>
      <c r="XAN4" s="408" t="str">
        <f t="shared" ca="1" si="259"/>
        <v/>
      </c>
      <c r="XAO4" s="408" t="str">
        <f t="shared" ca="1" si="259"/>
        <v/>
      </c>
      <c r="XAP4" s="408" t="str">
        <f t="shared" ca="1" si="259"/>
        <v/>
      </c>
      <c r="XAQ4" s="408" t="str">
        <f t="shared" ca="1" si="259"/>
        <v/>
      </c>
      <c r="XAR4" s="408" t="str">
        <f t="shared" ca="1" si="259"/>
        <v/>
      </c>
      <c r="XAS4" s="408" t="str">
        <f t="shared" ca="1" si="259"/>
        <v/>
      </c>
      <c r="XAT4" s="408" t="str">
        <f t="shared" ca="1" si="259"/>
        <v/>
      </c>
      <c r="XAU4" s="408" t="str">
        <f t="shared" ca="1" si="259"/>
        <v/>
      </c>
      <c r="XAV4" s="408" t="str">
        <f t="shared" ca="1" si="259"/>
        <v/>
      </c>
      <c r="XAW4" s="408" t="str">
        <f t="shared" ca="1" si="259"/>
        <v/>
      </c>
      <c r="XAX4" s="408" t="str">
        <f t="shared" ca="1" si="259"/>
        <v/>
      </c>
      <c r="XAY4" s="408" t="str">
        <f t="shared" ca="1" si="259"/>
        <v/>
      </c>
      <c r="XAZ4" s="408" t="str">
        <f t="shared" ca="1" si="259"/>
        <v/>
      </c>
      <c r="XBA4" s="408" t="str">
        <f t="shared" ca="1" si="259"/>
        <v/>
      </c>
      <c r="XBB4" s="408" t="str">
        <f t="shared" ca="1" si="259"/>
        <v/>
      </c>
      <c r="XBC4" s="408" t="str">
        <f t="shared" ca="1" si="259"/>
        <v/>
      </c>
      <c r="XBD4" s="408" t="str">
        <f t="shared" ca="1" si="259"/>
        <v/>
      </c>
      <c r="XBE4" s="408" t="str">
        <f t="shared" ca="1" si="259"/>
        <v/>
      </c>
      <c r="XBF4" s="408" t="str">
        <f t="shared" ca="1" si="259"/>
        <v/>
      </c>
      <c r="XBG4" s="408" t="str">
        <f t="shared" ca="1" si="259"/>
        <v/>
      </c>
      <c r="XBH4" s="408" t="str">
        <f t="shared" ca="1" si="259"/>
        <v/>
      </c>
      <c r="XBI4" s="408" t="str">
        <f t="shared" ca="1" si="259"/>
        <v/>
      </c>
      <c r="XBJ4" s="408" t="str">
        <f t="shared" ca="1" si="259"/>
        <v/>
      </c>
      <c r="XBK4" s="408" t="str">
        <f t="shared" ca="1" si="259"/>
        <v/>
      </c>
      <c r="XBL4" s="408" t="str">
        <f t="shared" ca="1" si="259"/>
        <v/>
      </c>
      <c r="XBM4" s="408" t="str">
        <f t="shared" ca="1" si="259"/>
        <v/>
      </c>
      <c r="XBN4" s="408" t="str">
        <f t="shared" ca="1" si="259"/>
        <v/>
      </c>
      <c r="XBO4" s="408" t="str">
        <f t="shared" ca="1" si="259"/>
        <v/>
      </c>
      <c r="XBP4" s="408" t="str">
        <f t="shared" ca="1" si="259"/>
        <v/>
      </c>
      <c r="XBQ4" s="408" t="str">
        <f t="shared" ca="1" si="259"/>
        <v/>
      </c>
      <c r="XBR4" s="408" t="str">
        <f t="shared" ca="1" si="259"/>
        <v/>
      </c>
      <c r="XBS4" s="408" t="str">
        <f t="shared" ca="1" si="259"/>
        <v/>
      </c>
      <c r="XBT4" s="408" t="str">
        <f t="shared" ca="1" si="259"/>
        <v/>
      </c>
      <c r="XBU4" s="408" t="str">
        <f t="shared" ca="1" si="259"/>
        <v/>
      </c>
      <c r="XBV4" s="408" t="str">
        <f t="shared" ca="1" si="259"/>
        <v/>
      </c>
      <c r="XBW4" s="408" t="str">
        <f t="shared" ca="1" si="259"/>
        <v/>
      </c>
      <c r="XBX4" s="408" t="str">
        <f t="shared" ca="1" si="259"/>
        <v/>
      </c>
      <c r="XBY4" s="408" t="str">
        <f t="shared" ca="1" si="259"/>
        <v/>
      </c>
      <c r="XBZ4" s="408" t="str">
        <f t="shared" ca="1" si="259"/>
        <v/>
      </c>
      <c r="XCA4" s="408" t="str">
        <f t="shared" ca="1" si="259"/>
        <v/>
      </c>
      <c r="XCB4" s="408" t="str">
        <f t="shared" ca="1" si="259"/>
        <v/>
      </c>
      <c r="XCC4" s="408" t="str">
        <f t="shared" ca="1" si="259"/>
        <v/>
      </c>
      <c r="XCD4" s="408" t="str">
        <f t="shared" ca="1" si="259"/>
        <v/>
      </c>
      <c r="XCE4" s="408" t="str">
        <f t="shared" ca="1" si="259"/>
        <v/>
      </c>
      <c r="XCF4" s="408" t="str">
        <f t="shared" ca="1" si="259"/>
        <v/>
      </c>
      <c r="XCG4" s="408" t="str">
        <f t="shared" ca="1" si="259"/>
        <v/>
      </c>
      <c r="XCH4" s="408" t="str">
        <f t="shared" ca="1" si="259"/>
        <v/>
      </c>
      <c r="XCI4" s="408" t="str">
        <f t="shared" ca="1" si="259"/>
        <v/>
      </c>
      <c r="XCJ4" s="408" t="str">
        <f t="shared" ca="1" si="259"/>
        <v/>
      </c>
      <c r="XCK4" s="408" t="str">
        <f t="shared" ca="1" si="259"/>
        <v/>
      </c>
      <c r="XCL4" s="408" t="str">
        <f t="shared" ca="1" si="259"/>
        <v/>
      </c>
      <c r="XCM4" s="408" t="str">
        <f t="shared" ca="1" si="259"/>
        <v/>
      </c>
      <c r="XCN4" s="408" t="str">
        <f t="shared" ca="1" si="259"/>
        <v/>
      </c>
      <c r="XCO4" s="408" t="str">
        <f t="shared" ca="1" si="259"/>
        <v/>
      </c>
      <c r="XCP4" s="408" t="str">
        <f t="shared" ca="1" si="259"/>
        <v/>
      </c>
      <c r="XCQ4" s="408" t="str">
        <f t="shared" ca="1" si="259"/>
        <v/>
      </c>
      <c r="XCR4" s="408" t="str">
        <f t="shared" ca="1" si="259"/>
        <v/>
      </c>
      <c r="XCS4" s="408" t="str">
        <f t="shared" ref="XCS4:XFD4" ca="1" si="260">IFERROR(IF(AND(OFFSET(XCS3,0,-1,1,1)=DATE(YEAR(OFFSET(XCS3,0,-1,1,1)),12,31),
                              OFFSET(XCS3,0,-2,1,1)&lt;&gt;DATE(YEAR(OFFSET(XCS3,0,-1,1,1)),12,31)),
                         "+",""),"")</f>
        <v/>
      </c>
      <c r="XCT4" s="408" t="str">
        <f t="shared" ca="1" si="260"/>
        <v/>
      </c>
      <c r="XCU4" s="408" t="str">
        <f t="shared" ca="1" si="260"/>
        <v/>
      </c>
      <c r="XCV4" s="408" t="str">
        <f t="shared" ca="1" si="260"/>
        <v/>
      </c>
      <c r="XCW4" s="408" t="str">
        <f t="shared" ca="1" si="260"/>
        <v/>
      </c>
      <c r="XCX4" s="408" t="str">
        <f t="shared" ca="1" si="260"/>
        <v/>
      </c>
      <c r="XCY4" s="408" t="str">
        <f t="shared" ca="1" si="260"/>
        <v/>
      </c>
      <c r="XCZ4" s="408" t="str">
        <f t="shared" ca="1" si="260"/>
        <v/>
      </c>
      <c r="XDA4" s="408" t="str">
        <f t="shared" ca="1" si="260"/>
        <v/>
      </c>
      <c r="XDB4" s="408" t="str">
        <f t="shared" ca="1" si="260"/>
        <v/>
      </c>
      <c r="XDC4" s="408" t="str">
        <f t="shared" ca="1" si="260"/>
        <v/>
      </c>
      <c r="XDD4" s="408" t="str">
        <f t="shared" ca="1" si="260"/>
        <v/>
      </c>
      <c r="XDE4" s="408" t="str">
        <f t="shared" ca="1" si="260"/>
        <v/>
      </c>
      <c r="XDF4" s="408" t="str">
        <f t="shared" ca="1" si="260"/>
        <v/>
      </c>
      <c r="XDG4" s="408" t="str">
        <f t="shared" ca="1" si="260"/>
        <v/>
      </c>
      <c r="XDH4" s="408" t="str">
        <f t="shared" ca="1" si="260"/>
        <v/>
      </c>
      <c r="XDI4" s="408" t="str">
        <f t="shared" ca="1" si="260"/>
        <v/>
      </c>
      <c r="XDJ4" s="408" t="str">
        <f t="shared" ca="1" si="260"/>
        <v/>
      </c>
      <c r="XDK4" s="408" t="str">
        <f t="shared" ca="1" si="260"/>
        <v/>
      </c>
      <c r="XDL4" s="408" t="str">
        <f t="shared" ca="1" si="260"/>
        <v/>
      </c>
      <c r="XDM4" s="408" t="str">
        <f t="shared" ca="1" si="260"/>
        <v/>
      </c>
      <c r="XDN4" s="408" t="str">
        <f t="shared" ca="1" si="260"/>
        <v/>
      </c>
      <c r="XDO4" s="408" t="str">
        <f t="shared" ca="1" si="260"/>
        <v/>
      </c>
      <c r="XDP4" s="408" t="str">
        <f t="shared" ca="1" si="260"/>
        <v/>
      </c>
      <c r="XDQ4" s="408" t="str">
        <f t="shared" ca="1" si="260"/>
        <v/>
      </c>
      <c r="XDR4" s="408" t="str">
        <f t="shared" ca="1" si="260"/>
        <v/>
      </c>
      <c r="XDS4" s="408" t="str">
        <f t="shared" ca="1" si="260"/>
        <v/>
      </c>
      <c r="XDT4" s="408" t="str">
        <f t="shared" ca="1" si="260"/>
        <v/>
      </c>
      <c r="XDU4" s="408" t="str">
        <f t="shared" ca="1" si="260"/>
        <v/>
      </c>
      <c r="XDV4" s="408" t="str">
        <f t="shared" ca="1" si="260"/>
        <v/>
      </c>
      <c r="XDW4" s="408" t="str">
        <f t="shared" ca="1" si="260"/>
        <v/>
      </c>
      <c r="XDX4" s="408" t="str">
        <f t="shared" ca="1" si="260"/>
        <v/>
      </c>
      <c r="XDY4" s="408" t="str">
        <f t="shared" ca="1" si="260"/>
        <v/>
      </c>
      <c r="XDZ4" s="408" t="str">
        <f t="shared" ca="1" si="260"/>
        <v/>
      </c>
      <c r="XEA4" s="408" t="str">
        <f t="shared" ca="1" si="260"/>
        <v/>
      </c>
      <c r="XEB4" s="408" t="str">
        <f t="shared" ca="1" si="260"/>
        <v/>
      </c>
      <c r="XEC4" s="408" t="str">
        <f t="shared" ca="1" si="260"/>
        <v/>
      </c>
      <c r="XED4" s="408" t="str">
        <f t="shared" ca="1" si="260"/>
        <v/>
      </c>
      <c r="XEE4" s="408" t="str">
        <f t="shared" ca="1" si="260"/>
        <v/>
      </c>
      <c r="XEF4" s="408" t="str">
        <f t="shared" ca="1" si="260"/>
        <v/>
      </c>
      <c r="XEG4" s="408" t="str">
        <f t="shared" ca="1" si="260"/>
        <v/>
      </c>
      <c r="XEH4" s="408" t="str">
        <f t="shared" ca="1" si="260"/>
        <v/>
      </c>
      <c r="XEI4" s="408" t="str">
        <f t="shared" ca="1" si="260"/>
        <v/>
      </c>
      <c r="XEJ4" s="408" t="str">
        <f t="shared" ca="1" si="260"/>
        <v/>
      </c>
      <c r="XEK4" s="408" t="str">
        <f t="shared" ca="1" si="260"/>
        <v/>
      </c>
      <c r="XEL4" s="408" t="str">
        <f t="shared" ca="1" si="260"/>
        <v/>
      </c>
      <c r="XEM4" s="408" t="str">
        <f t="shared" ca="1" si="260"/>
        <v/>
      </c>
      <c r="XEN4" s="408" t="str">
        <f t="shared" ca="1" si="260"/>
        <v/>
      </c>
      <c r="XEO4" s="408" t="str">
        <f t="shared" ca="1" si="260"/>
        <v/>
      </c>
      <c r="XEP4" s="408" t="str">
        <f t="shared" ca="1" si="260"/>
        <v/>
      </c>
      <c r="XEQ4" s="408" t="str">
        <f t="shared" ca="1" si="260"/>
        <v/>
      </c>
      <c r="XER4" s="408" t="str">
        <f t="shared" ca="1" si="260"/>
        <v/>
      </c>
      <c r="XES4" s="408" t="str">
        <f t="shared" ca="1" si="260"/>
        <v/>
      </c>
      <c r="XET4" s="408" t="str">
        <f t="shared" ca="1" si="260"/>
        <v/>
      </c>
      <c r="XEU4" s="408" t="str">
        <f t="shared" ca="1" si="260"/>
        <v/>
      </c>
      <c r="XEV4" s="408" t="str">
        <f t="shared" ca="1" si="260"/>
        <v/>
      </c>
      <c r="XEW4" s="408" t="str">
        <f t="shared" ca="1" si="260"/>
        <v/>
      </c>
      <c r="XEX4" s="408" t="str">
        <f t="shared" ca="1" si="260"/>
        <v/>
      </c>
      <c r="XEY4" s="408" t="str">
        <f t="shared" ca="1" si="260"/>
        <v/>
      </c>
      <c r="XEZ4" s="408" t="str">
        <f t="shared" ca="1" si="260"/>
        <v/>
      </c>
      <c r="XFA4" s="408" t="str">
        <f t="shared" ca="1" si="260"/>
        <v/>
      </c>
      <c r="XFB4" s="408" t="str">
        <f t="shared" ca="1" si="260"/>
        <v/>
      </c>
      <c r="XFC4" s="408" t="str">
        <f t="shared" ca="1" si="260"/>
        <v/>
      </c>
      <c r="XFD4" s="408" t="str">
        <f t="shared" ca="1" si="260"/>
        <v/>
      </c>
    </row>
    <row r="5" spans="1:16384" s="28" customFormat="1" ht="12" outlineLevel="1">
      <c r="B5" s="29" t="str">
        <f t="shared" ref="B5" si="261">IF(B$3&lt;НачИнвП_Дата,"",DAY(B$3))</f>
        <v/>
      </c>
      <c r="C5" s="29" t="str">
        <f t="shared" ref="C5:AH5" ca="1" si="262">IF(C$3&lt;НачИнвП_Дата,"",DAY(C$3))</f>
        <v/>
      </c>
      <c r="D5" s="29" t="str">
        <f t="shared" ca="1" si="262"/>
        <v/>
      </c>
      <c r="E5" s="29" t="str">
        <f t="shared" ca="1" si="262"/>
        <v/>
      </c>
      <c r="F5" s="29" t="str">
        <f t="shared" ca="1" si="262"/>
        <v/>
      </c>
      <c r="G5" s="29" t="str">
        <f t="shared" ca="1" si="262"/>
        <v/>
      </c>
      <c r="H5" s="29" t="str">
        <f t="shared" ca="1" si="262"/>
        <v/>
      </c>
      <c r="I5" s="29" t="str">
        <f t="shared" ca="1" si="262"/>
        <v/>
      </c>
      <c r="J5" s="29" t="str">
        <f t="shared" ca="1" si="262"/>
        <v/>
      </c>
      <c r="K5" s="29" t="str">
        <f t="shared" ca="1" si="262"/>
        <v/>
      </c>
      <c r="L5" s="29" t="str">
        <f t="shared" ca="1" si="262"/>
        <v/>
      </c>
      <c r="M5" s="29" t="str">
        <f t="shared" ca="1" si="262"/>
        <v/>
      </c>
      <c r="N5" s="29">
        <f t="shared" ca="1" si="262"/>
        <v>1</v>
      </c>
      <c r="O5" s="29">
        <f t="shared" ca="1" si="262"/>
        <v>1</v>
      </c>
      <c r="P5" s="29">
        <f t="shared" ca="1" si="262"/>
        <v>1</v>
      </c>
      <c r="Q5" s="29">
        <f t="shared" ca="1" si="262"/>
        <v>31</v>
      </c>
      <c r="R5" s="29">
        <f t="shared" ca="1" si="262"/>
        <v>31</v>
      </c>
      <c r="S5" s="29">
        <f t="shared" ca="1" si="262"/>
        <v>1</v>
      </c>
      <c r="T5" s="29">
        <f t="shared" ca="1" si="262"/>
        <v>1</v>
      </c>
      <c r="U5" s="29">
        <f t="shared" ca="1" si="262"/>
        <v>1</v>
      </c>
      <c r="V5" s="29">
        <f t="shared" ca="1" si="262"/>
        <v>31</v>
      </c>
      <c r="W5" s="29">
        <f t="shared" ca="1" si="262"/>
        <v>1</v>
      </c>
      <c r="X5" s="29">
        <f t="shared" ca="1" si="262"/>
        <v>1</v>
      </c>
      <c r="Y5" s="29">
        <f t="shared" ca="1" si="262"/>
        <v>1</v>
      </c>
      <c r="Z5" s="29">
        <f t="shared" ca="1" si="262"/>
        <v>30</v>
      </c>
      <c r="AA5" s="29">
        <f t="shared" ca="1" si="262"/>
        <v>1</v>
      </c>
      <c r="AB5" s="29">
        <f t="shared" ca="1" si="262"/>
        <v>1</v>
      </c>
      <c r="AC5" s="29">
        <f t="shared" ca="1" si="262"/>
        <v>1</v>
      </c>
      <c r="AD5" s="29">
        <f t="shared" ca="1" si="262"/>
        <v>30</v>
      </c>
      <c r="AE5" s="29">
        <f t="shared" ca="1" si="262"/>
        <v>1</v>
      </c>
      <c r="AF5" s="29">
        <f t="shared" ca="1" si="262"/>
        <v>1</v>
      </c>
      <c r="AG5" s="29">
        <f t="shared" ca="1" si="262"/>
        <v>1</v>
      </c>
      <c r="AH5" s="29">
        <f t="shared" ca="1" si="262"/>
        <v>31</v>
      </c>
      <c r="AI5" s="29">
        <f t="shared" ref="AI5:BN5" ca="1" si="263">IF(AI$3&lt;НачИнвП_Дата,"",DAY(AI$3))</f>
        <v>31</v>
      </c>
      <c r="AJ5" s="29">
        <f t="shared" ca="1" si="263"/>
        <v>1</v>
      </c>
      <c r="AK5" s="29">
        <f t="shared" ca="1" si="263"/>
        <v>1</v>
      </c>
      <c r="AL5" s="29">
        <f t="shared" ca="1" si="263"/>
        <v>1</v>
      </c>
      <c r="AM5" s="29">
        <f t="shared" ca="1" si="263"/>
        <v>31</v>
      </c>
      <c r="AN5" s="29">
        <f t="shared" ca="1" si="263"/>
        <v>1</v>
      </c>
      <c r="AO5" s="29">
        <f t="shared" ca="1" si="263"/>
        <v>1</v>
      </c>
      <c r="AP5" s="29">
        <f t="shared" ca="1" si="263"/>
        <v>1</v>
      </c>
      <c r="AQ5" s="29">
        <f t="shared" ca="1" si="263"/>
        <v>30</v>
      </c>
      <c r="AR5" s="29">
        <f t="shared" ca="1" si="263"/>
        <v>1</v>
      </c>
      <c r="AS5" s="29">
        <f t="shared" ca="1" si="263"/>
        <v>1</v>
      </c>
      <c r="AT5" s="29">
        <f t="shared" ca="1" si="263"/>
        <v>1</v>
      </c>
      <c r="AU5" s="29">
        <f t="shared" ca="1" si="263"/>
        <v>30</v>
      </c>
      <c r="AV5" s="29">
        <f t="shared" ca="1" si="263"/>
        <v>1</v>
      </c>
      <c r="AW5" s="29">
        <f t="shared" ca="1" si="263"/>
        <v>1</v>
      </c>
      <c r="AX5" s="29">
        <f t="shared" ca="1" si="263"/>
        <v>1</v>
      </c>
      <c r="AY5" s="29">
        <f t="shared" ca="1" si="263"/>
        <v>31</v>
      </c>
      <c r="AZ5" s="29">
        <f t="shared" ca="1" si="263"/>
        <v>31</v>
      </c>
      <c r="BA5" s="29">
        <f t="shared" ca="1" si="263"/>
        <v>1</v>
      </c>
      <c r="BB5" s="29">
        <f t="shared" ca="1" si="263"/>
        <v>1</v>
      </c>
      <c r="BC5" s="29">
        <f t="shared" ca="1" si="263"/>
        <v>1</v>
      </c>
      <c r="BD5" s="29">
        <f t="shared" ca="1" si="263"/>
        <v>31</v>
      </c>
      <c r="BE5" s="29">
        <f t="shared" ca="1" si="263"/>
        <v>1</v>
      </c>
      <c r="BF5" s="29">
        <f t="shared" ca="1" si="263"/>
        <v>1</v>
      </c>
      <c r="BG5" s="29">
        <f t="shared" ca="1" si="263"/>
        <v>1</v>
      </c>
      <c r="BH5" s="29">
        <f t="shared" ca="1" si="263"/>
        <v>30</v>
      </c>
      <c r="BI5" s="29">
        <f t="shared" ca="1" si="263"/>
        <v>1</v>
      </c>
      <c r="BJ5" s="29">
        <f t="shared" ca="1" si="263"/>
        <v>1</v>
      </c>
      <c r="BK5" s="29">
        <f t="shared" ca="1" si="263"/>
        <v>1</v>
      </c>
      <c r="BL5" s="29">
        <f t="shared" ca="1" si="263"/>
        <v>30</v>
      </c>
      <c r="BM5" s="29">
        <f t="shared" ca="1" si="263"/>
        <v>1</v>
      </c>
      <c r="BN5" s="29">
        <f t="shared" ca="1" si="263"/>
        <v>1</v>
      </c>
      <c r="BO5" s="29">
        <f t="shared" ref="BO5:CT5" ca="1" si="264">IF(BO$3&lt;НачИнвП_Дата,"",DAY(BO$3))</f>
        <v>1</v>
      </c>
      <c r="BP5" s="29">
        <f t="shared" ca="1" si="264"/>
        <v>31</v>
      </c>
      <c r="BQ5" s="29">
        <f t="shared" ca="1" si="264"/>
        <v>31</v>
      </c>
      <c r="BR5" s="29">
        <f t="shared" ca="1" si="264"/>
        <v>1</v>
      </c>
      <c r="BS5" s="29">
        <f t="shared" ca="1" si="264"/>
        <v>1</v>
      </c>
      <c r="BT5" s="29">
        <f t="shared" ca="1" si="264"/>
        <v>1</v>
      </c>
      <c r="BU5" s="29">
        <f t="shared" ca="1" si="264"/>
        <v>31</v>
      </c>
      <c r="BV5" s="29">
        <f t="shared" ca="1" si="264"/>
        <v>1</v>
      </c>
      <c r="BW5" s="29">
        <f t="shared" ca="1" si="264"/>
        <v>1</v>
      </c>
      <c r="BX5" s="29">
        <f t="shared" ca="1" si="264"/>
        <v>1</v>
      </c>
      <c r="BY5" s="29">
        <f t="shared" ca="1" si="264"/>
        <v>30</v>
      </c>
      <c r="BZ5" s="29">
        <f t="shared" ca="1" si="264"/>
        <v>1</v>
      </c>
      <c r="CA5" s="29">
        <f t="shared" ca="1" si="264"/>
        <v>1</v>
      </c>
      <c r="CB5" s="29">
        <f t="shared" ca="1" si="264"/>
        <v>1</v>
      </c>
      <c r="CC5" s="29">
        <f t="shared" ca="1" si="264"/>
        <v>30</v>
      </c>
      <c r="CD5" s="29">
        <f t="shared" ca="1" si="264"/>
        <v>1</v>
      </c>
      <c r="CE5" s="29">
        <f t="shared" ca="1" si="264"/>
        <v>1</v>
      </c>
      <c r="CF5" s="29">
        <f t="shared" ca="1" si="264"/>
        <v>1</v>
      </c>
      <c r="CG5" s="29">
        <f t="shared" ca="1" si="264"/>
        <v>31</v>
      </c>
      <c r="CH5" s="29">
        <f t="shared" ca="1" si="264"/>
        <v>31</v>
      </c>
      <c r="CI5" s="29">
        <f t="shared" ca="1" si="264"/>
        <v>1</v>
      </c>
      <c r="CJ5" s="29">
        <f t="shared" ca="1" si="264"/>
        <v>1</v>
      </c>
      <c r="CK5" s="29">
        <f t="shared" ca="1" si="264"/>
        <v>1</v>
      </c>
      <c r="CL5" s="29">
        <f t="shared" ca="1" si="264"/>
        <v>31</v>
      </c>
      <c r="CM5" s="29">
        <f t="shared" ca="1" si="264"/>
        <v>1</v>
      </c>
      <c r="CN5" s="29">
        <f t="shared" ca="1" si="264"/>
        <v>1</v>
      </c>
      <c r="CO5" s="29">
        <f t="shared" ca="1" si="264"/>
        <v>1</v>
      </c>
      <c r="CP5" s="29">
        <f t="shared" ca="1" si="264"/>
        <v>30</v>
      </c>
      <c r="CQ5" s="29">
        <f t="shared" ca="1" si="264"/>
        <v>1</v>
      </c>
      <c r="CR5" s="29">
        <f t="shared" ca="1" si="264"/>
        <v>1</v>
      </c>
      <c r="CS5" s="29">
        <f t="shared" ca="1" si="264"/>
        <v>1</v>
      </c>
      <c r="CT5" s="29">
        <f t="shared" ca="1" si="264"/>
        <v>30</v>
      </c>
      <c r="CU5" s="29">
        <f t="shared" ref="CU5:DZ5" ca="1" si="265">IF(CU$3&lt;НачИнвП_Дата,"",DAY(CU$3))</f>
        <v>1</v>
      </c>
      <c r="CV5" s="29">
        <f t="shared" ca="1" si="265"/>
        <v>1</v>
      </c>
      <c r="CW5" s="29">
        <f t="shared" ca="1" si="265"/>
        <v>1</v>
      </c>
      <c r="CX5" s="29">
        <f t="shared" ca="1" si="265"/>
        <v>31</v>
      </c>
      <c r="CY5" s="29">
        <f t="shared" ca="1" si="265"/>
        <v>31</v>
      </c>
      <c r="CZ5" s="29">
        <f t="shared" ca="1" si="265"/>
        <v>1</v>
      </c>
      <c r="DA5" s="29">
        <f t="shared" ca="1" si="265"/>
        <v>1</v>
      </c>
      <c r="DB5" s="29">
        <f t="shared" ca="1" si="265"/>
        <v>1</v>
      </c>
      <c r="DC5" s="29">
        <f t="shared" ca="1" si="265"/>
        <v>31</v>
      </c>
      <c r="DD5" s="29">
        <f t="shared" ca="1" si="265"/>
        <v>1</v>
      </c>
      <c r="DE5" s="29">
        <f t="shared" ca="1" si="265"/>
        <v>1</v>
      </c>
      <c r="DF5" s="29">
        <f t="shared" ca="1" si="265"/>
        <v>1</v>
      </c>
      <c r="DG5" s="29">
        <f t="shared" ca="1" si="265"/>
        <v>30</v>
      </c>
      <c r="DH5" s="29">
        <f t="shared" ca="1" si="265"/>
        <v>1</v>
      </c>
      <c r="DI5" s="29">
        <f t="shared" ca="1" si="265"/>
        <v>1</v>
      </c>
      <c r="DJ5" s="29">
        <f t="shared" ca="1" si="265"/>
        <v>1</v>
      </c>
      <c r="DK5" s="29">
        <f t="shared" ca="1" si="265"/>
        <v>30</v>
      </c>
      <c r="DL5" s="29">
        <f t="shared" ca="1" si="265"/>
        <v>1</v>
      </c>
      <c r="DM5" s="29">
        <f t="shared" ca="1" si="265"/>
        <v>1</v>
      </c>
      <c r="DN5" s="29">
        <f t="shared" ca="1" si="265"/>
        <v>1</v>
      </c>
      <c r="DO5" s="29">
        <f t="shared" ca="1" si="265"/>
        <v>31</v>
      </c>
      <c r="DP5" s="29">
        <f t="shared" ca="1" si="265"/>
        <v>31</v>
      </c>
      <c r="DQ5" s="29">
        <f t="shared" ca="1" si="265"/>
        <v>1</v>
      </c>
      <c r="DR5" s="29">
        <f t="shared" ca="1" si="265"/>
        <v>1</v>
      </c>
      <c r="DS5" s="29">
        <f t="shared" ca="1" si="265"/>
        <v>1</v>
      </c>
      <c r="DT5" s="29">
        <f t="shared" ca="1" si="265"/>
        <v>31</v>
      </c>
      <c r="DU5" s="29">
        <f t="shared" ca="1" si="265"/>
        <v>1</v>
      </c>
      <c r="DV5" s="29">
        <f t="shared" ca="1" si="265"/>
        <v>1</v>
      </c>
      <c r="DW5" s="29">
        <f t="shared" ca="1" si="265"/>
        <v>1</v>
      </c>
      <c r="DX5" s="29">
        <f t="shared" ca="1" si="265"/>
        <v>30</v>
      </c>
      <c r="DY5" s="29">
        <f t="shared" ca="1" si="265"/>
        <v>1</v>
      </c>
      <c r="DZ5" s="29">
        <f t="shared" ca="1" si="265"/>
        <v>1</v>
      </c>
      <c r="EA5" s="29">
        <f t="shared" ref="EA5:EX5" ca="1" si="266">IF(EA$3&lt;НачИнвП_Дата,"",DAY(EA$3))</f>
        <v>1</v>
      </c>
      <c r="EB5" s="29">
        <f t="shared" ca="1" si="266"/>
        <v>30</v>
      </c>
      <c r="EC5" s="29">
        <f t="shared" ca="1" si="266"/>
        <v>1</v>
      </c>
      <c r="ED5" s="29">
        <f t="shared" ca="1" si="266"/>
        <v>1</v>
      </c>
      <c r="EE5" s="29">
        <f t="shared" ca="1" si="266"/>
        <v>1</v>
      </c>
      <c r="EF5" s="29">
        <f t="shared" ca="1" si="266"/>
        <v>31</v>
      </c>
      <c r="EG5" s="29">
        <f t="shared" ca="1" si="266"/>
        <v>31</v>
      </c>
      <c r="EH5" s="29">
        <f t="shared" ca="1" si="266"/>
        <v>1</v>
      </c>
      <c r="EI5" s="29">
        <f t="shared" ca="1" si="266"/>
        <v>1</v>
      </c>
      <c r="EJ5" s="29">
        <f t="shared" ca="1" si="266"/>
        <v>1</v>
      </c>
      <c r="EK5" s="29">
        <f t="shared" ca="1" si="266"/>
        <v>31</v>
      </c>
      <c r="EL5" s="29">
        <f t="shared" ca="1" si="266"/>
        <v>1</v>
      </c>
      <c r="EM5" s="29">
        <f t="shared" ca="1" si="266"/>
        <v>1</v>
      </c>
      <c r="EN5" s="29">
        <f t="shared" ca="1" si="266"/>
        <v>1</v>
      </c>
      <c r="EO5" s="29">
        <f t="shared" ca="1" si="266"/>
        <v>30</v>
      </c>
      <c r="EP5" s="29">
        <f t="shared" ca="1" si="266"/>
        <v>1</v>
      </c>
      <c r="EQ5" s="29">
        <f t="shared" ca="1" si="266"/>
        <v>1</v>
      </c>
      <c r="ER5" s="29">
        <f t="shared" ca="1" si="266"/>
        <v>1</v>
      </c>
      <c r="ES5" s="29">
        <f t="shared" ca="1" si="266"/>
        <v>30</v>
      </c>
      <c r="ET5" s="29">
        <f t="shared" ca="1" si="266"/>
        <v>1</v>
      </c>
      <c r="EU5" s="29">
        <f t="shared" ca="1" si="266"/>
        <v>1</v>
      </c>
      <c r="EV5" s="29">
        <f t="shared" ca="1" si="266"/>
        <v>1</v>
      </c>
      <c r="EW5" s="29">
        <f t="shared" ca="1" si="266"/>
        <v>31</v>
      </c>
      <c r="EX5" s="29">
        <f t="shared" ca="1" si="266"/>
        <v>31</v>
      </c>
    </row>
    <row r="6" spans="1:16384" s="26" customFormat="1" collapsed="1">
      <c r="A6" s="6" t="s">
        <v>24</v>
      </c>
      <c r="B6" s="25" t="str">
        <f>IF(B$5=1,IF(COUNTIF($B$5:B$5,"=1")&gt;Срок_кредитования_мес.,"",COUNTIF($B$5:B$5,"=1")),"")</f>
        <v/>
      </c>
      <c r="C6" s="25" t="str">
        <f ca="1">IF(C$5=1,IF(COUNTIF($B$5:C$5,"=1")&gt;Срок_кредитования_мес.,"",COUNTIF($B$5:C$5,"=1")),"")</f>
        <v/>
      </c>
      <c r="D6" s="25" t="str">
        <f ca="1">IF(D$5=1,IF(COUNTIF($B$5:D$5,"=1")&gt;Срок_кредитования_мес.,"",COUNTIF($B$5:D$5,"=1")),"")</f>
        <v/>
      </c>
      <c r="E6" s="25" t="str">
        <f ca="1">IF(E$5=1,IF(COUNTIF($B$5:E$5,"=1")&gt;Срок_кредитования_мес.,"",COUNTIF($B$5:E$5,"=1")),"")</f>
        <v/>
      </c>
      <c r="F6" s="25" t="str">
        <f ca="1">IF(F$5=1,IF(COUNTIF($B$5:F$5,"=1")&gt;Срок_кредитования_мес.,"",COUNTIF($B$5:F$5,"=1")),"")</f>
        <v/>
      </c>
      <c r="G6" s="25" t="str">
        <f ca="1">IF(G$5=1,IF(COUNTIF($B$5:G$5,"=1")&gt;Срок_кредитования_мес.,"",COUNTIF($B$5:G$5,"=1")),"")</f>
        <v/>
      </c>
      <c r="H6" s="25" t="str">
        <f ca="1">IF(H$5=1,IF(COUNTIF($B$5:H$5,"=1")&gt;Срок_кредитования_мес.,"",COUNTIF($B$5:H$5,"=1")),"")</f>
        <v/>
      </c>
      <c r="I6" s="25" t="str">
        <f ca="1">IF(I$5=1,IF(COUNTIF($B$5:I$5,"=1")&gt;Срок_кредитования_мес.,"",COUNTIF($B$5:I$5,"=1")),"")</f>
        <v/>
      </c>
      <c r="J6" s="25" t="str">
        <f ca="1">IF(J$5=1,IF(COUNTIF($B$5:J$5,"=1")&gt;Срок_кредитования_мес.,"",COUNTIF($B$5:J$5,"=1")),"")</f>
        <v/>
      </c>
      <c r="K6" s="25" t="str">
        <f ca="1">IF(K$5=1,IF(COUNTIF($B$5:K$5,"=1")&gt;Срок_кредитования_мес.,"",COUNTIF($B$5:K$5,"=1")),"")</f>
        <v/>
      </c>
      <c r="L6" s="25" t="str">
        <f ca="1">IF(L$5=1,IF(COUNTIF($B$5:L$5,"=1")&gt;Срок_кредитования_мес.,"",COUNTIF($B$5:L$5,"=1")),"")</f>
        <v/>
      </c>
      <c r="M6" s="25" t="str">
        <f ca="1">IF(M$5=1,IF(COUNTIF($B$5:M$5,"=1")&gt;Срок_кредитования_мес.,"",COUNTIF($B$5:M$5,"=1")),"")</f>
        <v/>
      </c>
      <c r="N6" s="25">
        <f ca="1">IF(N$5=1,IF(COUNTIF($B$5:N$5,"=1")&gt;Срок_кредитования_мес.,"",COUNTIF($B$5:N$5,"=1")),"")</f>
        <v>1</v>
      </c>
      <c r="O6" s="25">
        <f ca="1">IF(O$5=1,IF(COUNTIF($B$5:O$5,"=1")&gt;Срок_кредитования_мес.,"",COUNTIF($B$5:O$5,"=1")),"")</f>
        <v>2</v>
      </c>
      <c r="P6" s="25">
        <f ca="1">IF(P$5=1,IF(COUNTIF($B$5:P$5,"=1")&gt;Срок_кредитования_мес.,"",COUNTIF($B$5:P$5,"=1")),"")</f>
        <v>3</v>
      </c>
      <c r="Q6" s="25" t="str">
        <f ca="1">IF(Q$5=1,IF(COUNTIF($B$5:Q$5,"=1")&gt;Срок_кредитования_мес.,"",COUNTIF($B$5:Q$5,"=1")),"")</f>
        <v/>
      </c>
      <c r="R6" s="25" t="str">
        <f ca="1">IF(R$5=1,IF(COUNTIF($B$5:R$5,"=1")&gt;Срок_кредитования_мес.,"",COUNTIF($B$5:R$5,"=1")),"")</f>
        <v/>
      </c>
      <c r="S6" s="25">
        <f ca="1">IF(S$5=1,IF(COUNTIF($B$5:S$5,"=1")&gt;Срок_кредитования_мес.,"",COUNTIF($B$5:S$5,"=1")),"")</f>
        <v>4</v>
      </c>
      <c r="T6" s="25">
        <f ca="1">IF(T$5=1,IF(COUNTIF($B$5:T$5,"=1")&gt;Срок_кредитования_мес.,"",COUNTIF($B$5:T$5,"=1")),"")</f>
        <v>5</v>
      </c>
      <c r="U6" s="25">
        <f ca="1">IF(U$5=1,IF(COUNTIF($B$5:U$5,"=1")&gt;Срок_кредитования_мес.,"",COUNTIF($B$5:U$5,"=1")),"")</f>
        <v>6</v>
      </c>
      <c r="V6" s="25" t="str">
        <f ca="1">IF(V$5=1,IF(COUNTIF($B$5:V$5,"=1")&gt;Срок_кредитования_мес.,"",COUNTIF($B$5:V$5,"=1")),"")</f>
        <v/>
      </c>
      <c r="W6" s="25">
        <f ca="1">IF(W$5=1,IF(COUNTIF($B$5:W$5,"=1")&gt;Срок_кредитования_мес.,"",COUNTIF($B$5:W$5,"=1")),"")</f>
        <v>7</v>
      </c>
      <c r="X6" s="25">
        <f ca="1">IF(X$5=1,IF(COUNTIF($B$5:X$5,"=1")&gt;Срок_кредитования_мес.,"",COUNTIF($B$5:X$5,"=1")),"")</f>
        <v>8</v>
      </c>
      <c r="Y6" s="25">
        <f ca="1">IF(Y$5=1,IF(COUNTIF($B$5:Y$5,"=1")&gt;Срок_кредитования_мес.,"",COUNTIF($B$5:Y$5,"=1")),"")</f>
        <v>9</v>
      </c>
      <c r="Z6" s="25" t="str">
        <f ca="1">IF(Z$5=1,IF(COUNTIF($B$5:Z$5,"=1")&gt;Срок_кредитования_мес.,"",COUNTIF($B$5:Z$5,"=1")),"")</f>
        <v/>
      </c>
      <c r="AA6" s="25">
        <f ca="1">IF(AA$5=1,IF(COUNTIF($B$5:AA$5,"=1")&gt;Срок_кредитования_мес.,"",COUNTIF($B$5:AA$5,"=1")),"")</f>
        <v>10</v>
      </c>
      <c r="AB6" s="25">
        <f ca="1">IF(AB$5=1,IF(COUNTIF($B$5:AB$5,"=1")&gt;Срок_кредитования_мес.,"",COUNTIF($B$5:AB$5,"=1")),"")</f>
        <v>11</v>
      </c>
      <c r="AC6" s="25">
        <f ca="1">IF(AC$5=1,IF(COUNTIF($B$5:AC$5,"=1")&gt;Срок_кредитования_мес.,"",COUNTIF($B$5:AC$5,"=1")),"")</f>
        <v>12</v>
      </c>
      <c r="AD6" s="25" t="str">
        <f ca="1">IF(AD$5=1,IF(COUNTIF($B$5:AD$5,"=1")&gt;Срок_кредитования_мес.,"",COUNTIF($B$5:AD$5,"=1")),"")</f>
        <v/>
      </c>
      <c r="AE6" s="25">
        <f ca="1">IF(AE$5=1,IF(COUNTIF($B$5:AE$5,"=1")&gt;Срок_кредитования_мес.,"",COUNTIF($B$5:AE$5,"=1")),"")</f>
        <v>13</v>
      </c>
      <c r="AF6" s="25">
        <f ca="1">IF(AF$5=1,IF(COUNTIF($B$5:AF$5,"=1")&gt;Срок_кредитования_мес.,"",COUNTIF($B$5:AF$5,"=1")),"")</f>
        <v>14</v>
      </c>
      <c r="AG6" s="25">
        <f ca="1">IF(AG$5=1,IF(COUNTIF($B$5:AG$5,"=1")&gt;Срок_кредитования_мес.,"",COUNTIF($B$5:AG$5,"=1")),"")</f>
        <v>15</v>
      </c>
      <c r="AH6" s="25" t="str">
        <f ca="1">IF(AH$5=1,IF(COUNTIF($B$5:AH$5,"=1")&gt;Срок_кредитования_мес.,"",COUNTIF($B$5:AH$5,"=1")),"")</f>
        <v/>
      </c>
      <c r="AI6" s="25" t="str">
        <f ca="1">IF(AI$5=1,IF(COUNTIF($B$5:AI$5,"=1")&gt;Срок_кредитования_мес.,"",COUNTIF($B$5:AI$5,"=1")),"")</f>
        <v/>
      </c>
      <c r="AJ6" s="25">
        <f ca="1">IF(AJ$5=1,IF(COUNTIF($B$5:AJ$5,"=1")&gt;Срок_кредитования_мес.,"",COUNTIF($B$5:AJ$5,"=1")),"")</f>
        <v>16</v>
      </c>
      <c r="AK6" s="25">
        <f ca="1">IF(AK$5=1,IF(COUNTIF($B$5:AK$5,"=1")&gt;Срок_кредитования_мес.,"",COUNTIF($B$5:AK$5,"=1")),"")</f>
        <v>17</v>
      </c>
      <c r="AL6" s="25">
        <f ca="1">IF(AL$5=1,IF(COUNTIF($B$5:AL$5,"=1")&gt;Срок_кредитования_мес.,"",COUNTIF($B$5:AL$5,"=1")),"")</f>
        <v>18</v>
      </c>
      <c r="AM6" s="25" t="str">
        <f ca="1">IF(AM$5=1,IF(COUNTIF($B$5:AM$5,"=1")&gt;Срок_кредитования_мес.,"",COUNTIF($B$5:AM$5,"=1")),"")</f>
        <v/>
      </c>
      <c r="AN6" s="25">
        <f ca="1">IF(AN$5=1,IF(COUNTIF($B$5:AN$5,"=1")&gt;Срок_кредитования_мес.,"",COUNTIF($B$5:AN$5,"=1")),"")</f>
        <v>19</v>
      </c>
      <c r="AO6" s="25">
        <f ca="1">IF(AO$5=1,IF(COUNTIF($B$5:AO$5,"=1")&gt;Срок_кредитования_мес.,"",COUNTIF($B$5:AO$5,"=1")),"")</f>
        <v>20</v>
      </c>
      <c r="AP6" s="25">
        <f ca="1">IF(AP$5=1,IF(COUNTIF($B$5:AP$5,"=1")&gt;Срок_кредитования_мес.,"",COUNTIF($B$5:AP$5,"=1")),"")</f>
        <v>21</v>
      </c>
      <c r="AQ6" s="25" t="str">
        <f ca="1">IF(AQ$5=1,IF(COUNTIF($B$5:AQ$5,"=1")&gt;Срок_кредитования_мес.,"",COUNTIF($B$5:AQ$5,"=1")),"")</f>
        <v/>
      </c>
      <c r="AR6" s="25">
        <f ca="1">IF(AR$5=1,IF(COUNTIF($B$5:AR$5,"=1")&gt;Срок_кредитования_мес.,"",COUNTIF($B$5:AR$5,"=1")),"")</f>
        <v>22</v>
      </c>
      <c r="AS6" s="25">
        <f ca="1">IF(AS$5=1,IF(COUNTIF($B$5:AS$5,"=1")&gt;Срок_кредитования_мес.,"",COUNTIF($B$5:AS$5,"=1")),"")</f>
        <v>23</v>
      </c>
      <c r="AT6" s="25">
        <f ca="1">IF(AT$5=1,IF(COUNTIF($B$5:AT$5,"=1")&gt;Срок_кредитования_мес.,"",COUNTIF($B$5:AT$5,"=1")),"")</f>
        <v>24</v>
      </c>
      <c r="AU6" s="25" t="str">
        <f ca="1">IF(AU$5=1,IF(COUNTIF($B$5:AU$5,"=1")&gt;Срок_кредитования_мес.,"",COUNTIF($B$5:AU$5,"=1")),"")</f>
        <v/>
      </c>
      <c r="AV6" s="25">
        <f ca="1">IF(AV$5=1,IF(COUNTIF($B$5:AV$5,"=1")&gt;Срок_кредитования_мес.,"",COUNTIF($B$5:AV$5,"=1")),"")</f>
        <v>25</v>
      </c>
      <c r="AW6" s="25">
        <f ca="1">IF(AW$5=1,IF(COUNTIF($B$5:AW$5,"=1")&gt;Срок_кредитования_мес.,"",COUNTIF($B$5:AW$5,"=1")),"")</f>
        <v>26</v>
      </c>
      <c r="AX6" s="25">
        <f ca="1">IF(AX$5=1,IF(COUNTIF($B$5:AX$5,"=1")&gt;Срок_кредитования_мес.,"",COUNTIF($B$5:AX$5,"=1")),"")</f>
        <v>27</v>
      </c>
      <c r="AY6" s="25" t="str">
        <f ca="1">IF(AY$5=1,IF(COUNTIF($B$5:AY$5,"=1")&gt;Срок_кредитования_мес.,"",COUNTIF($B$5:AY$5,"=1")),"")</f>
        <v/>
      </c>
      <c r="AZ6" s="25" t="str">
        <f ca="1">IF(AZ$5=1,IF(COUNTIF($B$5:AZ$5,"=1")&gt;Срок_кредитования_мес.,"",COUNTIF($B$5:AZ$5,"=1")),"")</f>
        <v/>
      </c>
      <c r="BA6" s="25">
        <f ca="1">IF(BA$5=1,IF(COUNTIF($B$5:BA$5,"=1")&gt;Срок_кредитования_мес.,"",COUNTIF($B$5:BA$5,"=1")),"")</f>
        <v>28</v>
      </c>
      <c r="BB6" s="25">
        <f ca="1">IF(BB$5=1,IF(COUNTIF($B$5:BB$5,"=1")&gt;Срок_кредитования_мес.,"",COUNTIF($B$5:BB$5,"=1")),"")</f>
        <v>29</v>
      </c>
      <c r="BC6" s="25">
        <f ca="1">IF(BC$5=1,IF(COUNTIF($B$5:BC$5,"=1")&gt;Срок_кредитования_мес.,"",COUNTIF($B$5:BC$5,"=1")),"")</f>
        <v>30</v>
      </c>
      <c r="BD6" s="25" t="str">
        <f ca="1">IF(BD$5=1,IF(COUNTIF($B$5:BD$5,"=1")&gt;Срок_кредитования_мес.,"",COUNTIF($B$5:BD$5,"=1")),"")</f>
        <v/>
      </c>
      <c r="BE6" s="25">
        <f ca="1">IF(BE$5=1,IF(COUNTIF($B$5:BE$5,"=1")&gt;Срок_кредитования_мес.,"",COUNTIF($B$5:BE$5,"=1")),"")</f>
        <v>31</v>
      </c>
      <c r="BF6" s="25">
        <f ca="1">IF(BF$5=1,IF(COUNTIF($B$5:BF$5,"=1")&gt;Срок_кредитования_мес.,"",COUNTIF($B$5:BF$5,"=1")),"")</f>
        <v>32</v>
      </c>
      <c r="BG6" s="25">
        <f ca="1">IF(BG$5=1,IF(COUNTIF($B$5:BG$5,"=1")&gt;Срок_кредитования_мес.,"",COUNTIF($B$5:BG$5,"=1")),"")</f>
        <v>33</v>
      </c>
      <c r="BH6" s="25" t="str">
        <f ca="1">IF(BH$5=1,IF(COUNTIF($B$5:BH$5,"=1")&gt;Срок_кредитования_мес.,"",COUNTIF($B$5:BH$5,"=1")),"")</f>
        <v/>
      </c>
      <c r="BI6" s="25">
        <f ca="1">IF(BI$5=1,IF(COUNTIF($B$5:BI$5,"=1")&gt;Срок_кредитования_мес.,"",COUNTIF($B$5:BI$5,"=1")),"")</f>
        <v>34</v>
      </c>
      <c r="BJ6" s="25">
        <f ca="1">IF(BJ$5=1,IF(COUNTIF($B$5:BJ$5,"=1")&gt;Срок_кредитования_мес.,"",COUNTIF($B$5:BJ$5,"=1")),"")</f>
        <v>35</v>
      </c>
      <c r="BK6" s="25">
        <f ca="1">IF(BK$5=1,IF(COUNTIF($B$5:BK$5,"=1")&gt;Срок_кредитования_мес.,"",COUNTIF($B$5:BK$5,"=1")),"")</f>
        <v>36</v>
      </c>
      <c r="BL6" s="25" t="str">
        <f ca="1">IF(BL$5=1,IF(COUNTIF($B$5:BL$5,"=1")&gt;Срок_кредитования_мес.,"",COUNTIF($B$5:BL$5,"=1")),"")</f>
        <v/>
      </c>
      <c r="BM6" s="25">
        <f ca="1">IF(BM$5=1,IF(COUNTIF($B$5:BM$5,"=1")&gt;Срок_кредитования_мес.,"",COUNTIF($B$5:BM$5,"=1")),"")</f>
        <v>37</v>
      </c>
      <c r="BN6" s="25">
        <f ca="1">IF(BN$5=1,IF(COUNTIF($B$5:BN$5,"=1")&gt;Срок_кредитования_мес.,"",COUNTIF($B$5:BN$5,"=1")),"")</f>
        <v>38</v>
      </c>
      <c r="BO6" s="25">
        <f ca="1">IF(BO$5=1,IF(COUNTIF($B$5:BO$5,"=1")&gt;Срок_кредитования_мес.,"",COUNTIF($B$5:BO$5,"=1")),"")</f>
        <v>39</v>
      </c>
      <c r="BP6" s="25" t="str">
        <f ca="1">IF(BP$5=1,IF(COUNTIF($B$5:BP$5,"=1")&gt;Срок_кредитования_мес.,"",COUNTIF($B$5:BP$5,"=1")),"")</f>
        <v/>
      </c>
      <c r="BQ6" s="25" t="str">
        <f ca="1">IF(BQ$5=1,IF(COUNTIF($B$5:BQ$5,"=1")&gt;Срок_кредитования_мес.,"",COUNTIF($B$5:BQ$5,"=1")),"")</f>
        <v/>
      </c>
      <c r="BR6" s="25">
        <f ca="1">IF(BR$5=1,IF(COUNTIF($B$5:BR$5,"=1")&gt;Срок_кредитования_мес.,"",COUNTIF($B$5:BR$5,"=1")),"")</f>
        <v>40</v>
      </c>
      <c r="BS6" s="25">
        <f ca="1">IF(BS$5=1,IF(COUNTIF($B$5:BS$5,"=1")&gt;Срок_кредитования_мес.,"",COUNTIF($B$5:BS$5,"=1")),"")</f>
        <v>41</v>
      </c>
      <c r="BT6" s="25">
        <f ca="1">IF(BT$5=1,IF(COUNTIF($B$5:BT$5,"=1")&gt;Срок_кредитования_мес.,"",COUNTIF($B$5:BT$5,"=1")),"")</f>
        <v>42</v>
      </c>
      <c r="BU6" s="25" t="str">
        <f ca="1">IF(BU$5=1,IF(COUNTIF($B$5:BU$5,"=1")&gt;Срок_кредитования_мес.,"",COUNTIF($B$5:BU$5,"=1")),"")</f>
        <v/>
      </c>
      <c r="BV6" s="25">
        <f ca="1">IF(BV$5=1,IF(COUNTIF($B$5:BV$5,"=1")&gt;Срок_кредитования_мес.,"",COUNTIF($B$5:BV$5,"=1")),"")</f>
        <v>43</v>
      </c>
      <c r="BW6" s="25">
        <f ca="1">IF(BW$5=1,IF(COUNTIF($B$5:BW$5,"=1")&gt;Срок_кредитования_мес.,"",COUNTIF($B$5:BW$5,"=1")),"")</f>
        <v>44</v>
      </c>
      <c r="BX6" s="25">
        <f ca="1">IF(BX$5=1,IF(COUNTIF($B$5:BX$5,"=1")&gt;Срок_кредитования_мес.,"",COUNTIF($B$5:BX$5,"=1")),"")</f>
        <v>45</v>
      </c>
      <c r="BY6" s="25" t="str">
        <f ca="1">IF(BY$5=1,IF(COUNTIF($B$5:BY$5,"=1")&gt;Срок_кредитования_мес.,"",COUNTIF($B$5:BY$5,"=1")),"")</f>
        <v/>
      </c>
      <c r="BZ6" s="25">
        <f ca="1">IF(BZ$5=1,IF(COUNTIF($B$5:BZ$5,"=1")&gt;Срок_кредитования_мес.,"",COUNTIF($B$5:BZ$5,"=1")),"")</f>
        <v>46</v>
      </c>
      <c r="CA6" s="25">
        <f ca="1">IF(CA$5=1,IF(COUNTIF($B$5:CA$5,"=1")&gt;Срок_кредитования_мес.,"",COUNTIF($B$5:CA$5,"=1")),"")</f>
        <v>47</v>
      </c>
      <c r="CB6" s="25">
        <f ca="1">IF(CB$5=1,IF(COUNTIF($B$5:CB$5,"=1")&gt;Срок_кредитования_мес.,"",COUNTIF($B$5:CB$5,"=1")),"")</f>
        <v>48</v>
      </c>
      <c r="CC6" s="25" t="str">
        <f ca="1">IF(CC$5=1,IF(COUNTIF($B$5:CC$5,"=1")&gt;Срок_кредитования_мес.,"",COUNTIF($B$5:CC$5,"=1")),"")</f>
        <v/>
      </c>
      <c r="CD6" s="25">
        <f ca="1">IF(CD$5=1,IF(COUNTIF($B$5:CD$5,"=1")&gt;Срок_кредитования_мес.,"",COUNTIF($B$5:CD$5,"=1")),"")</f>
        <v>49</v>
      </c>
      <c r="CE6" s="25">
        <f ca="1">IF(CE$5=1,IF(COUNTIF($B$5:CE$5,"=1")&gt;Срок_кредитования_мес.,"",COUNTIF($B$5:CE$5,"=1")),"")</f>
        <v>50</v>
      </c>
      <c r="CF6" s="25">
        <f ca="1">IF(CF$5=1,IF(COUNTIF($B$5:CF$5,"=1")&gt;Срок_кредитования_мес.,"",COUNTIF($B$5:CF$5,"=1")),"")</f>
        <v>51</v>
      </c>
      <c r="CG6" s="25" t="str">
        <f ca="1">IF(CG$5=1,IF(COUNTIF($B$5:CG$5,"=1")&gt;Срок_кредитования_мес.,"",COUNTIF($B$5:CG$5,"=1")),"")</f>
        <v/>
      </c>
      <c r="CH6" s="25" t="str">
        <f ca="1">IF(CH$5=1,IF(COUNTIF($B$5:CH$5,"=1")&gt;Срок_кредитования_мес.,"",COUNTIF($B$5:CH$5,"=1")),"")</f>
        <v/>
      </c>
      <c r="CI6" s="25">
        <f ca="1">IF(CI$5=1,IF(COUNTIF($B$5:CI$5,"=1")&gt;Срок_кредитования_мес.,"",COUNTIF($B$5:CI$5,"=1")),"")</f>
        <v>52</v>
      </c>
      <c r="CJ6" s="25">
        <f ca="1">IF(CJ$5=1,IF(COUNTIF($B$5:CJ$5,"=1")&gt;Срок_кредитования_мес.,"",COUNTIF($B$5:CJ$5,"=1")),"")</f>
        <v>53</v>
      </c>
      <c r="CK6" s="25">
        <f ca="1">IF(CK$5=1,IF(COUNTIF($B$5:CK$5,"=1")&gt;Срок_кредитования_мес.,"",COUNTIF($B$5:CK$5,"=1")),"")</f>
        <v>54</v>
      </c>
      <c r="CL6" s="25" t="str">
        <f ca="1">IF(CL$5=1,IF(COUNTIF($B$5:CL$5,"=1")&gt;Срок_кредитования_мес.,"",COUNTIF($B$5:CL$5,"=1")),"")</f>
        <v/>
      </c>
      <c r="CM6" s="25">
        <f ca="1">IF(CM$5=1,IF(COUNTIF($B$5:CM$5,"=1")&gt;Срок_кредитования_мес.,"",COUNTIF($B$5:CM$5,"=1")),"")</f>
        <v>55</v>
      </c>
      <c r="CN6" s="25">
        <f ca="1">IF(CN$5=1,IF(COUNTIF($B$5:CN$5,"=1")&gt;Срок_кредитования_мес.,"",COUNTIF($B$5:CN$5,"=1")),"")</f>
        <v>56</v>
      </c>
      <c r="CO6" s="25">
        <f ca="1">IF(CO$5=1,IF(COUNTIF($B$5:CO$5,"=1")&gt;Срок_кредитования_мес.,"",COUNTIF($B$5:CO$5,"=1")),"")</f>
        <v>57</v>
      </c>
      <c r="CP6" s="25" t="str">
        <f ca="1">IF(CP$5=1,IF(COUNTIF($B$5:CP$5,"=1")&gt;Срок_кредитования_мес.,"",COUNTIF($B$5:CP$5,"=1")),"")</f>
        <v/>
      </c>
      <c r="CQ6" s="25">
        <f ca="1">IF(CQ$5=1,IF(COUNTIF($B$5:CQ$5,"=1")&gt;Срок_кредитования_мес.,"",COUNTIF($B$5:CQ$5,"=1")),"")</f>
        <v>58</v>
      </c>
      <c r="CR6" s="25">
        <f ca="1">IF(CR$5=1,IF(COUNTIF($B$5:CR$5,"=1")&gt;Срок_кредитования_мес.,"",COUNTIF($B$5:CR$5,"=1")),"")</f>
        <v>59</v>
      </c>
      <c r="CS6" s="25">
        <f ca="1">IF(CS$5=1,IF(COUNTIF($B$5:CS$5,"=1")&gt;Срок_кредитования_мес.,"",COUNTIF($B$5:CS$5,"=1")),"")</f>
        <v>60</v>
      </c>
      <c r="CT6" s="25" t="str">
        <f ca="1">IF(CT$5=1,IF(COUNTIF($B$5:CT$5,"=1")&gt;Срок_кредитования_мес.,"",COUNTIF($B$5:CT$5,"=1")),"")</f>
        <v/>
      </c>
      <c r="CU6" s="25">
        <f ca="1">IF(CU$5=1,IF(COUNTIF($B$5:CU$5,"=1")&gt;Срок_кредитования_мес.,"",COUNTIF($B$5:CU$5,"=1")),"")</f>
        <v>61</v>
      </c>
      <c r="CV6" s="25">
        <f ca="1">IF(CV$5=1,IF(COUNTIF($B$5:CV$5,"=1")&gt;Срок_кредитования_мес.,"",COUNTIF($B$5:CV$5,"=1")),"")</f>
        <v>62</v>
      </c>
      <c r="CW6" s="25">
        <f ca="1">IF(CW$5=1,IF(COUNTIF($B$5:CW$5,"=1")&gt;Срок_кредитования_мес.,"",COUNTIF($B$5:CW$5,"=1")),"")</f>
        <v>63</v>
      </c>
      <c r="CX6" s="25" t="str">
        <f ca="1">IF(CX$5=1,IF(COUNTIF($B$5:CX$5,"=1")&gt;Срок_кредитования_мес.,"",COUNTIF($B$5:CX$5,"=1")),"")</f>
        <v/>
      </c>
      <c r="CY6" s="25" t="str">
        <f ca="1">IF(CY$5=1,IF(COUNTIF($B$5:CY$5,"=1")&gt;Срок_кредитования_мес.,"",COUNTIF($B$5:CY$5,"=1")),"")</f>
        <v/>
      </c>
      <c r="CZ6" s="25">
        <f ca="1">IF(CZ$5=1,IF(COUNTIF($B$5:CZ$5,"=1")&gt;Срок_кредитования_мес.,"",COUNTIF($B$5:CZ$5,"=1")),"")</f>
        <v>64</v>
      </c>
      <c r="DA6" s="25">
        <f ca="1">IF(DA$5=1,IF(COUNTIF($B$5:DA$5,"=1")&gt;Срок_кредитования_мес.,"",COUNTIF($B$5:DA$5,"=1")),"")</f>
        <v>65</v>
      </c>
      <c r="DB6" s="25">
        <f ca="1">IF(DB$5=1,IF(COUNTIF($B$5:DB$5,"=1")&gt;Срок_кредитования_мес.,"",COUNTIF($B$5:DB$5,"=1")),"")</f>
        <v>66</v>
      </c>
      <c r="DC6" s="25" t="str">
        <f ca="1">IF(DC$5=1,IF(COUNTIF($B$5:DC$5,"=1")&gt;Срок_кредитования_мес.,"",COUNTIF($B$5:DC$5,"=1")),"")</f>
        <v/>
      </c>
      <c r="DD6" s="25">
        <f ca="1">IF(DD$5=1,IF(COUNTIF($B$5:DD$5,"=1")&gt;Срок_кредитования_мес.,"",COUNTIF($B$5:DD$5,"=1")),"")</f>
        <v>67</v>
      </c>
      <c r="DE6" s="25">
        <f ca="1">IF(DE$5=1,IF(COUNTIF($B$5:DE$5,"=1")&gt;Срок_кредитования_мес.,"",COUNTIF($B$5:DE$5,"=1")),"")</f>
        <v>68</v>
      </c>
      <c r="DF6" s="25">
        <f ca="1">IF(DF$5=1,IF(COUNTIF($B$5:DF$5,"=1")&gt;Срок_кредитования_мес.,"",COUNTIF($B$5:DF$5,"=1")),"")</f>
        <v>69</v>
      </c>
      <c r="DG6" s="25" t="str">
        <f ca="1">IF(DG$5=1,IF(COUNTIF($B$5:DG$5,"=1")&gt;Срок_кредитования_мес.,"",COUNTIF($B$5:DG$5,"=1")),"")</f>
        <v/>
      </c>
      <c r="DH6" s="25">
        <f ca="1">IF(DH$5=1,IF(COUNTIF($B$5:DH$5,"=1")&gt;Срок_кредитования_мес.,"",COUNTIF($B$5:DH$5,"=1")),"")</f>
        <v>70</v>
      </c>
      <c r="DI6" s="25">
        <f ca="1">IF(DI$5=1,IF(COUNTIF($B$5:DI$5,"=1")&gt;Срок_кредитования_мес.,"",COUNTIF($B$5:DI$5,"=1")),"")</f>
        <v>71</v>
      </c>
      <c r="DJ6" s="25">
        <f ca="1">IF(DJ$5=1,IF(COUNTIF($B$5:DJ$5,"=1")&gt;Срок_кредитования_мес.,"",COUNTIF($B$5:DJ$5,"=1")),"")</f>
        <v>72</v>
      </c>
      <c r="DK6" s="25" t="str">
        <f ca="1">IF(DK$5=1,IF(COUNTIF($B$5:DK$5,"=1")&gt;Срок_кредитования_мес.,"",COUNTIF($B$5:DK$5,"=1")),"")</f>
        <v/>
      </c>
      <c r="DL6" s="25">
        <f ca="1">IF(DL$5=1,IF(COUNTIF($B$5:DL$5,"=1")&gt;Срок_кредитования_мес.,"",COUNTIF($B$5:DL$5,"=1")),"")</f>
        <v>73</v>
      </c>
      <c r="DM6" s="25">
        <f ca="1">IF(DM$5=1,IF(COUNTIF($B$5:DM$5,"=1")&gt;Срок_кредитования_мес.,"",COUNTIF($B$5:DM$5,"=1")),"")</f>
        <v>74</v>
      </c>
      <c r="DN6" s="25">
        <f ca="1">IF(DN$5=1,IF(COUNTIF($B$5:DN$5,"=1")&gt;Срок_кредитования_мес.,"",COUNTIF($B$5:DN$5,"=1")),"")</f>
        <v>75</v>
      </c>
      <c r="DO6" s="25" t="str">
        <f ca="1">IF(DO$5=1,IF(COUNTIF($B$5:DO$5,"=1")&gt;Срок_кредитования_мес.,"",COUNTIF($B$5:DO$5,"=1")),"")</f>
        <v/>
      </c>
      <c r="DP6" s="25" t="str">
        <f ca="1">IF(DP$5=1,IF(COUNTIF($B$5:DP$5,"=1")&gt;Срок_кредитования_мес.,"",COUNTIF($B$5:DP$5,"=1")),"")</f>
        <v/>
      </c>
      <c r="DQ6" s="25">
        <f ca="1">IF(DQ$5=1,IF(COUNTIF($B$5:DQ$5,"=1")&gt;Срок_кредитования_мес.,"",COUNTIF($B$5:DQ$5,"=1")),"")</f>
        <v>76</v>
      </c>
      <c r="DR6" s="25">
        <f ca="1">IF(DR$5=1,IF(COUNTIF($B$5:DR$5,"=1")&gt;Срок_кредитования_мес.,"",COUNTIF($B$5:DR$5,"=1")),"")</f>
        <v>77</v>
      </c>
      <c r="DS6" s="25">
        <f ca="1">IF(DS$5=1,IF(COUNTIF($B$5:DS$5,"=1")&gt;Срок_кредитования_мес.,"",COUNTIF($B$5:DS$5,"=1")),"")</f>
        <v>78</v>
      </c>
      <c r="DT6" s="25" t="str">
        <f ca="1">IF(DT$5=1,IF(COUNTIF($B$5:DT$5,"=1")&gt;Срок_кредитования_мес.,"",COUNTIF($B$5:DT$5,"=1")),"")</f>
        <v/>
      </c>
      <c r="DU6" s="25">
        <f ca="1">IF(DU$5=1,IF(COUNTIF($B$5:DU$5,"=1")&gt;Срок_кредитования_мес.,"",COUNTIF($B$5:DU$5,"=1")),"")</f>
        <v>79</v>
      </c>
      <c r="DV6" s="25">
        <f ca="1">IF(DV$5=1,IF(COUNTIF($B$5:DV$5,"=1")&gt;Срок_кредитования_мес.,"",COUNTIF($B$5:DV$5,"=1")),"")</f>
        <v>80</v>
      </c>
      <c r="DW6" s="25">
        <f ca="1">IF(DW$5=1,IF(COUNTIF($B$5:DW$5,"=1")&gt;Срок_кредитования_мес.,"",COUNTIF($B$5:DW$5,"=1")),"")</f>
        <v>81</v>
      </c>
      <c r="DX6" s="25" t="str">
        <f ca="1">IF(DX$5=1,IF(COUNTIF($B$5:DX$5,"=1")&gt;Срок_кредитования_мес.,"",COUNTIF($B$5:DX$5,"=1")),"")</f>
        <v/>
      </c>
      <c r="DY6" s="25">
        <f ca="1">IF(DY$5=1,IF(COUNTIF($B$5:DY$5,"=1")&gt;Срок_кредитования_мес.,"",COUNTIF($B$5:DY$5,"=1")),"")</f>
        <v>82</v>
      </c>
      <c r="DZ6" s="25">
        <f ca="1">IF(DZ$5=1,IF(COUNTIF($B$5:DZ$5,"=1")&gt;Срок_кредитования_мес.,"",COUNTIF($B$5:DZ$5,"=1")),"")</f>
        <v>83</v>
      </c>
      <c r="EA6" s="25">
        <f ca="1">IF(EA$5=1,IF(COUNTIF($B$5:EA$5,"=1")&gt;Срок_кредитования_мес.,"",COUNTIF($B$5:EA$5,"=1")),"")</f>
        <v>84</v>
      </c>
      <c r="EB6" s="25" t="str">
        <f ca="1">IF(EB$5=1,IF(COUNTIF($B$5:EB$5,"=1")&gt;Срок_кредитования_мес.,"",COUNTIF($B$5:EB$5,"=1")),"")</f>
        <v/>
      </c>
      <c r="EC6" s="25">
        <f ca="1">IF(EC$5=1,IF(COUNTIF($B$5:EC$5,"=1")&gt;Срок_кредитования_мес.,"",COUNTIF($B$5:EC$5,"=1")),"")</f>
        <v>85</v>
      </c>
      <c r="ED6" s="25">
        <f ca="1">IF(ED$5=1,IF(COUNTIF($B$5:ED$5,"=1")&gt;Срок_кредитования_мес.,"",COUNTIF($B$5:ED$5,"=1")),"")</f>
        <v>86</v>
      </c>
      <c r="EE6" s="25">
        <f ca="1">IF(EE$5=1,IF(COUNTIF($B$5:EE$5,"=1")&gt;Срок_кредитования_мес.,"",COUNTIF($B$5:EE$5,"=1")),"")</f>
        <v>87</v>
      </c>
      <c r="EF6" s="25" t="str">
        <f ca="1">IF(EF$5=1,IF(COUNTIF($B$5:EF$5,"=1")&gt;Срок_кредитования_мес.,"",COUNTIF($B$5:EF$5,"=1")),"")</f>
        <v/>
      </c>
      <c r="EG6" s="25" t="str">
        <f ca="1">IF(EG$5=1,IF(COUNTIF($B$5:EG$5,"=1")&gt;Срок_кредитования_мес.,"",COUNTIF($B$5:EG$5,"=1")),"")</f>
        <v/>
      </c>
      <c r="EH6" s="25">
        <f ca="1">IF(EH$5=1,IF(COUNTIF($B$5:EH$5,"=1")&gt;Срок_кредитования_мес.,"",COUNTIF($B$5:EH$5,"=1")),"")</f>
        <v>88</v>
      </c>
      <c r="EI6" s="25">
        <f ca="1">IF(EI$5=1,IF(COUNTIF($B$5:EI$5,"=1")&gt;Срок_кредитования_мес.,"",COUNTIF($B$5:EI$5,"=1")),"")</f>
        <v>89</v>
      </c>
      <c r="EJ6" s="25">
        <f ca="1">IF(EJ$5=1,IF(COUNTIF($B$5:EJ$5,"=1")&gt;Срок_кредитования_мес.,"",COUNTIF($B$5:EJ$5,"=1")),"")</f>
        <v>90</v>
      </c>
      <c r="EK6" s="25" t="str">
        <f ca="1">IF(EK$5=1,IF(COUNTIF($B$5:EK$5,"=1")&gt;Срок_кредитования_мес.,"",COUNTIF($B$5:EK$5,"=1")),"")</f>
        <v/>
      </c>
      <c r="EL6" s="25">
        <f ca="1">IF(EL$5=1,IF(COUNTIF($B$5:EL$5,"=1")&gt;Срок_кредитования_мес.,"",COUNTIF($B$5:EL$5,"=1")),"")</f>
        <v>91</v>
      </c>
      <c r="EM6" s="25">
        <f ca="1">IF(EM$5=1,IF(COUNTIF($B$5:EM$5,"=1")&gt;Срок_кредитования_мес.,"",COUNTIF($B$5:EM$5,"=1")),"")</f>
        <v>92</v>
      </c>
      <c r="EN6" s="25">
        <f ca="1">IF(EN$5=1,IF(COUNTIF($B$5:EN$5,"=1")&gt;Срок_кредитования_мес.,"",COUNTIF($B$5:EN$5,"=1")),"")</f>
        <v>93</v>
      </c>
      <c r="EO6" s="25" t="str">
        <f ca="1">IF(EO$5=1,IF(COUNTIF($B$5:EO$5,"=1")&gt;Срок_кредитования_мес.,"",COUNTIF($B$5:EO$5,"=1")),"")</f>
        <v/>
      </c>
      <c r="EP6" s="25">
        <f ca="1">IF(EP$5=1,IF(COUNTIF($B$5:EP$5,"=1")&gt;Срок_кредитования_мес.,"",COUNTIF($B$5:EP$5,"=1")),"")</f>
        <v>94</v>
      </c>
      <c r="EQ6" s="25">
        <f ca="1">IF(EQ$5=1,IF(COUNTIF($B$5:EQ$5,"=1")&gt;Срок_кредитования_мес.,"",COUNTIF($B$5:EQ$5,"=1")),"")</f>
        <v>95</v>
      </c>
      <c r="ER6" s="25">
        <f ca="1">IF(ER$5=1,IF(COUNTIF($B$5:ER$5,"=1")&gt;Срок_кредитования_мес.,"",COUNTIF($B$5:ER$5,"=1")),"")</f>
        <v>96</v>
      </c>
      <c r="ES6" s="25" t="str">
        <f ca="1">IF(ES$5=1,IF(COUNTIF($B$5:ES$5,"=1")&gt;Срок_кредитования_мес.,"",COUNTIF($B$5:ES$5,"=1")),"")</f>
        <v/>
      </c>
      <c r="ET6" s="25">
        <f ca="1">IF(ET$5=1,IF(COUNTIF($B$5:ET$5,"=1")&gt;Срок_кредитования_мес.,"",COUNTIF($B$5:ET$5,"=1")),"")</f>
        <v>97</v>
      </c>
      <c r="EU6" s="25">
        <f ca="1">IF(EU$5=1,IF(COUNTIF($B$5:EU$5,"=1")&gt;Срок_кредитования_мес.,"",COUNTIF($B$5:EU$5,"=1")),"")</f>
        <v>98</v>
      </c>
      <c r="EV6" s="25">
        <f ca="1">IF(EV$5=1,IF(COUNTIF($B$5:EV$5,"=1")&gt;Срок_кредитования_мес.,"",COUNTIF($B$5:EV$5,"=1")),"")</f>
        <v>99</v>
      </c>
      <c r="EW6" s="25" t="str">
        <f ca="1">IF(EW$5=1,IF(COUNTIF($B$5:EW$5,"=1")&gt;Срок_кредитования_мес.,"",COUNTIF($B$5:EW$5,"=1")),"")</f>
        <v/>
      </c>
      <c r="EX6" s="25" t="str">
        <f ca="1">IF(EX$5=1,IF(COUNTIF($B$5:EX$5,"=1")&gt;Срок_кредитования_мес.,"",COUNTIF($B$5:EX$5,"=1")),"")</f>
        <v/>
      </c>
    </row>
    <row r="7" spans="1:16384" ht="15.75">
      <c r="A7" s="195" t="s">
        <v>144</v>
      </c>
      <c r="B7" s="27" t="str">
        <f t="shared" ref="B7:AG7" ca="1" si="267">IF(DAY(B$3)=1,
      TEXT(B$3,"[$-ru-RU] МММ ГГ;@"),
              IF(AND(OFFSET(B3,0,-1,1,1)=DATE(YEAR(OFFSET(B3,0,-1,1,1)),12,31),
                              OFFSET(B3,0,-2,1,1)&lt;&gt;DATE(YEAR(OFFSET(B3,0,-1,1,1)),12,31)),
                         YEAR(B$3),
      ROMAN(INT((MONTH(B$3)+2)/3))&amp;" кв."&amp;YEAR(B$3)))</f>
        <v xml:space="preserve"> янв 21</v>
      </c>
      <c r="C7" s="27" t="str">
        <f t="shared" ca="1" si="267"/>
        <v xml:space="preserve"> фев 21</v>
      </c>
      <c r="D7" s="27" t="str">
        <f t="shared" ca="1" si="267"/>
        <v xml:space="preserve"> мар 21</v>
      </c>
      <c r="E7" s="216" t="str">
        <f t="shared" ca="1" si="267"/>
        <v>I кв.2021</v>
      </c>
      <c r="F7" s="27" t="str">
        <f t="shared" ca="1" si="267"/>
        <v xml:space="preserve"> апр 21</v>
      </c>
      <c r="G7" s="27" t="str">
        <f t="shared" ca="1" si="267"/>
        <v xml:space="preserve"> май 21</v>
      </c>
      <c r="H7" s="27" t="str">
        <f t="shared" ca="1" si="267"/>
        <v xml:space="preserve"> июн 21</v>
      </c>
      <c r="I7" s="216" t="str">
        <f t="shared" ca="1" si="267"/>
        <v>II кв.2021</v>
      </c>
      <c r="J7" s="27" t="str">
        <f t="shared" ca="1" si="267"/>
        <v xml:space="preserve"> июл 21</v>
      </c>
      <c r="K7" s="27" t="str">
        <f t="shared" ca="1" si="267"/>
        <v xml:space="preserve"> авг 21</v>
      </c>
      <c r="L7" s="27" t="str">
        <f t="shared" ca="1" si="267"/>
        <v xml:space="preserve"> сен 21</v>
      </c>
      <c r="M7" s="218" t="str">
        <f t="shared" ca="1" si="267"/>
        <v>III кв.2021</v>
      </c>
      <c r="N7" s="27" t="str">
        <f t="shared" ca="1" si="267"/>
        <v xml:space="preserve"> окт 21</v>
      </c>
      <c r="O7" s="27" t="str">
        <f t="shared" ca="1" si="267"/>
        <v xml:space="preserve"> ноя 21</v>
      </c>
      <c r="P7" s="27" t="str">
        <f t="shared" ca="1" si="267"/>
        <v xml:space="preserve"> дек 21</v>
      </c>
      <c r="Q7" s="218" t="str">
        <f t="shared" ca="1" si="267"/>
        <v>IV кв.2021</v>
      </c>
      <c r="R7" s="31">
        <f t="shared" ca="1" si="267"/>
        <v>2021</v>
      </c>
      <c r="S7" s="27" t="str">
        <f t="shared" ca="1" si="267"/>
        <v xml:space="preserve"> янв 22</v>
      </c>
      <c r="T7" s="27" t="str">
        <f t="shared" ca="1" si="267"/>
        <v xml:space="preserve"> фев 22</v>
      </c>
      <c r="U7" s="27" t="str">
        <f t="shared" ca="1" si="267"/>
        <v xml:space="preserve"> мар 22</v>
      </c>
      <c r="V7" s="216" t="str">
        <f t="shared" ca="1" si="267"/>
        <v>I кв.2022</v>
      </c>
      <c r="W7" s="27" t="str">
        <f t="shared" ca="1" si="267"/>
        <v xml:space="preserve"> апр 22</v>
      </c>
      <c r="X7" s="27" t="str">
        <f t="shared" ca="1" si="267"/>
        <v xml:space="preserve"> май 22</v>
      </c>
      <c r="Y7" s="27" t="str">
        <f t="shared" ca="1" si="267"/>
        <v xml:space="preserve"> июн 22</v>
      </c>
      <c r="Z7" s="216" t="str">
        <f t="shared" ca="1" si="267"/>
        <v>II кв.2022</v>
      </c>
      <c r="AA7" s="27" t="str">
        <f t="shared" ca="1" si="267"/>
        <v xml:space="preserve"> июл 22</v>
      </c>
      <c r="AB7" s="27" t="str">
        <f t="shared" ca="1" si="267"/>
        <v xml:space="preserve"> авг 22</v>
      </c>
      <c r="AC7" s="27" t="str">
        <f t="shared" ca="1" si="267"/>
        <v xml:space="preserve"> сен 22</v>
      </c>
      <c r="AD7" s="218" t="str">
        <f t="shared" ca="1" si="267"/>
        <v>III кв.2022</v>
      </c>
      <c r="AE7" s="27" t="str">
        <f t="shared" ca="1" si="267"/>
        <v xml:space="preserve"> окт 22</v>
      </c>
      <c r="AF7" s="27" t="str">
        <f t="shared" ca="1" si="267"/>
        <v xml:space="preserve"> ноя 22</v>
      </c>
      <c r="AG7" s="27" t="str">
        <f t="shared" ca="1" si="267"/>
        <v xml:space="preserve"> дек 22</v>
      </c>
      <c r="AH7" s="218" t="str">
        <f t="shared" ref="AH7:BM7" ca="1" si="268">IF(DAY(AH$3)=1,
      TEXT(AH$3,"[$-ru-RU] МММ ГГ;@"),
              IF(AND(OFFSET(AH3,0,-1,1,1)=DATE(YEAR(OFFSET(AH3,0,-1,1,1)),12,31),
                              OFFSET(AH3,0,-2,1,1)&lt;&gt;DATE(YEAR(OFFSET(AH3,0,-1,1,1)),12,31)),
                         YEAR(AH$3),
      ROMAN(INT((MONTH(AH$3)+2)/3))&amp;" кв."&amp;YEAR(AH$3)))</f>
        <v>IV кв.2022</v>
      </c>
      <c r="AI7" s="31">
        <f t="shared" ca="1" si="268"/>
        <v>2022</v>
      </c>
      <c r="AJ7" s="27" t="str">
        <f t="shared" ca="1" si="268"/>
        <v xml:space="preserve"> янв 23</v>
      </c>
      <c r="AK7" s="27" t="str">
        <f t="shared" ca="1" si="268"/>
        <v xml:space="preserve"> фев 23</v>
      </c>
      <c r="AL7" s="27" t="str">
        <f t="shared" ca="1" si="268"/>
        <v xml:space="preserve"> мар 23</v>
      </c>
      <c r="AM7" s="216" t="str">
        <f t="shared" ca="1" si="268"/>
        <v>I кв.2023</v>
      </c>
      <c r="AN7" s="27" t="str">
        <f t="shared" ca="1" si="268"/>
        <v xml:space="preserve"> апр 23</v>
      </c>
      <c r="AO7" s="27" t="str">
        <f t="shared" ca="1" si="268"/>
        <v xml:space="preserve"> май 23</v>
      </c>
      <c r="AP7" s="27" t="str">
        <f t="shared" ca="1" si="268"/>
        <v xml:space="preserve"> июн 23</v>
      </c>
      <c r="AQ7" s="216" t="str">
        <f t="shared" ca="1" si="268"/>
        <v>II кв.2023</v>
      </c>
      <c r="AR7" s="27" t="str">
        <f t="shared" ca="1" si="268"/>
        <v xml:space="preserve"> июл 23</v>
      </c>
      <c r="AS7" s="27" t="str">
        <f t="shared" ca="1" si="268"/>
        <v xml:space="preserve"> авг 23</v>
      </c>
      <c r="AT7" s="27" t="str">
        <f t="shared" ca="1" si="268"/>
        <v xml:space="preserve"> сен 23</v>
      </c>
      <c r="AU7" s="218" t="str">
        <f t="shared" ca="1" si="268"/>
        <v>III кв.2023</v>
      </c>
      <c r="AV7" s="27" t="str">
        <f t="shared" ca="1" si="268"/>
        <v xml:space="preserve"> окт 23</v>
      </c>
      <c r="AW7" s="27" t="str">
        <f t="shared" ca="1" si="268"/>
        <v xml:space="preserve"> ноя 23</v>
      </c>
      <c r="AX7" s="27" t="str">
        <f t="shared" ca="1" si="268"/>
        <v xml:space="preserve"> дек 23</v>
      </c>
      <c r="AY7" s="218" t="str">
        <f t="shared" ca="1" si="268"/>
        <v>IV кв.2023</v>
      </c>
      <c r="AZ7" s="31">
        <f t="shared" ca="1" si="268"/>
        <v>2023</v>
      </c>
      <c r="BA7" s="27" t="str">
        <f t="shared" ca="1" si="268"/>
        <v xml:space="preserve"> янв 24</v>
      </c>
      <c r="BB7" s="27" t="str">
        <f t="shared" ca="1" si="268"/>
        <v xml:space="preserve"> фев 24</v>
      </c>
      <c r="BC7" s="27" t="str">
        <f t="shared" ca="1" si="268"/>
        <v xml:space="preserve"> мар 24</v>
      </c>
      <c r="BD7" s="216" t="str">
        <f t="shared" ca="1" si="268"/>
        <v>I кв.2024</v>
      </c>
      <c r="BE7" s="27" t="str">
        <f t="shared" ca="1" si="268"/>
        <v xml:space="preserve"> апр 24</v>
      </c>
      <c r="BF7" s="27" t="str">
        <f t="shared" ca="1" si="268"/>
        <v xml:space="preserve"> май 24</v>
      </c>
      <c r="BG7" s="27" t="str">
        <f t="shared" ca="1" si="268"/>
        <v xml:space="preserve"> июн 24</v>
      </c>
      <c r="BH7" s="216" t="str">
        <f t="shared" ca="1" si="268"/>
        <v>II кв.2024</v>
      </c>
      <c r="BI7" s="27" t="str">
        <f t="shared" ca="1" si="268"/>
        <v xml:space="preserve"> июл 24</v>
      </c>
      <c r="BJ7" s="27" t="str">
        <f t="shared" ca="1" si="268"/>
        <v xml:space="preserve"> авг 24</v>
      </c>
      <c r="BK7" s="27" t="str">
        <f t="shared" ca="1" si="268"/>
        <v xml:space="preserve"> сен 24</v>
      </c>
      <c r="BL7" s="218" t="str">
        <f t="shared" ca="1" si="268"/>
        <v>III кв.2024</v>
      </c>
      <c r="BM7" s="27" t="str">
        <f t="shared" ca="1" si="268"/>
        <v xml:space="preserve"> окт 24</v>
      </c>
      <c r="BN7" s="27" t="str">
        <f t="shared" ref="BN7:CS7" ca="1" si="269">IF(DAY(BN$3)=1,
      TEXT(BN$3,"[$-ru-RU] МММ ГГ;@"),
              IF(AND(OFFSET(BN3,0,-1,1,1)=DATE(YEAR(OFFSET(BN3,0,-1,1,1)),12,31),
                              OFFSET(BN3,0,-2,1,1)&lt;&gt;DATE(YEAR(OFFSET(BN3,0,-1,1,1)),12,31)),
                         YEAR(BN$3),
      ROMAN(INT((MONTH(BN$3)+2)/3))&amp;" кв."&amp;YEAR(BN$3)))</f>
        <v xml:space="preserve"> ноя 24</v>
      </c>
      <c r="BO7" s="27" t="str">
        <f t="shared" ca="1" si="269"/>
        <v xml:space="preserve"> дек 24</v>
      </c>
      <c r="BP7" s="218" t="str">
        <f t="shared" ca="1" si="269"/>
        <v>IV кв.2024</v>
      </c>
      <c r="BQ7" s="31">
        <f t="shared" ca="1" si="269"/>
        <v>2024</v>
      </c>
      <c r="BR7" s="27" t="str">
        <f t="shared" ca="1" si="269"/>
        <v xml:space="preserve"> янв 25</v>
      </c>
      <c r="BS7" s="27" t="str">
        <f t="shared" ca="1" si="269"/>
        <v xml:space="preserve"> фев 25</v>
      </c>
      <c r="BT7" s="27" t="str">
        <f t="shared" ca="1" si="269"/>
        <v xml:space="preserve"> мар 25</v>
      </c>
      <c r="BU7" s="216" t="str">
        <f t="shared" ca="1" si="269"/>
        <v>I кв.2025</v>
      </c>
      <c r="BV7" s="27" t="str">
        <f t="shared" ca="1" si="269"/>
        <v xml:space="preserve"> апр 25</v>
      </c>
      <c r="BW7" s="27" t="str">
        <f t="shared" ca="1" si="269"/>
        <v xml:space="preserve"> май 25</v>
      </c>
      <c r="BX7" s="27" t="str">
        <f t="shared" ca="1" si="269"/>
        <v xml:space="preserve"> июн 25</v>
      </c>
      <c r="BY7" s="216" t="str">
        <f t="shared" ca="1" si="269"/>
        <v>II кв.2025</v>
      </c>
      <c r="BZ7" s="27" t="str">
        <f t="shared" ca="1" si="269"/>
        <v xml:space="preserve"> июл 25</v>
      </c>
      <c r="CA7" s="27" t="str">
        <f t="shared" ca="1" si="269"/>
        <v xml:space="preserve"> авг 25</v>
      </c>
      <c r="CB7" s="27" t="str">
        <f t="shared" ca="1" si="269"/>
        <v xml:space="preserve"> сен 25</v>
      </c>
      <c r="CC7" s="218" t="str">
        <f t="shared" ca="1" si="269"/>
        <v>III кв.2025</v>
      </c>
      <c r="CD7" s="27" t="str">
        <f t="shared" ca="1" si="269"/>
        <v xml:space="preserve"> окт 25</v>
      </c>
      <c r="CE7" s="27" t="str">
        <f t="shared" ca="1" si="269"/>
        <v xml:space="preserve"> ноя 25</v>
      </c>
      <c r="CF7" s="27" t="str">
        <f t="shared" ca="1" si="269"/>
        <v xml:space="preserve"> дек 25</v>
      </c>
      <c r="CG7" s="218" t="str">
        <f t="shared" ca="1" si="269"/>
        <v>IV кв.2025</v>
      </c>
      <c r="CH7" s="31">
        <f t="shared" ca="1" si="269"/>
        <v>2025</v>
      </c>
      <c r="CI7" s="27" t="str">
        <f t="shared" ca="1" si="269"/>
        <v xml:space="preserve"> янв 26</v>
      </c>
      <c r="CJ7" s="27" t="str">
        <f t="shared" ca="1" si="269"/>
        <v xml:space="preserve"> фев 26</v>
      </c>
      <c r="CK7" s="27" t="str">
        <f t="shared" ca="1" si="269"/>
        <v xml:space="preserve"> мар 26</v>
      </c>
      <c r="CL7" s="216" t="str">
        <f t="shared" ca="1" si="269"/>
        <v>I кв.2026</v>
      </c>
      <c r="CM7" s="27" t="str">
        <f t="shared" ca="1" si="269"/>
        <v xml:space="preserve"> апр 26</v>
      </c>
      <c r="CN7" s="27" t="str">
        <f t="shared" ca="1" si="269"/>
        <v xml:space="preserve"> май 26</v>
      </c>
      <c r="CO7" s="27" t="str">
        <f t="shared" ca="1" si="269"/>
        <v xml:space="preserve"> июн 26</v>
      </c>
      <c r="CP7" s="216" t="str">
        <f t="shared" ca="1" si="269"/>
        <v>II кв.2026</v>
      </c>
      <c r="CQ7" s="27" t="str">
        <f t="shared" ca="1" si="269"/>
        <v xml:space="preserve"> июл 26</v>
      </c>
      <c r="CR7" s="27" t="str">
        <f t="shared" ca="1" si="269"/>
        <v xml:space="preserve"> авг 26</v>
      </c>
      <c r="CS7" s="27" t="str">
        <f t="shared" ca="1" si="269"/>
        <v xml:space="preserve"> сен 26</v>
      </c>
      <c r="CT7" s="218" t="str">
        <f t="shared" ref="CT7:DY7" ca="1" si="270">IF(DAY(CT$3)=1,
      TEXT(CT$3,"[$-ru-RU] МММ ГГ;@"),
              IF(AND(OFFSET(CT3,0,-1,1,1)=DATE(YEAR(OFFSET(CT3,0,-1,1,1)),12,31),
                              OFFSET(CT3,0,-2,1,1)&lt;&gt;DATE(YEAR(OFFSET(CT3,0,-1,1,1)),12,31)),
                         YEAR(CT$3),
      ROMAN(INT((MONTH(CT$3)+2)/3))&amp;" кв."&amp;YEAR(CT$3)))</f>
        <v>III кв.2026</v>
      </c>
      <c r="CU7" s="27" t="str">
        <f t="shared" ca="1" si="270"/>
        <v xml:space="preserve"> окт 26</v>
      </c>
      <c r="CV7" s="27" t="str">
        <f t="shared" ca="1" si="270"/>
        <v xml:space="preserve"> ноя 26</v>
      </c>
      <c r="CW7" s="27" t="str">
        <f t="shared" ca="1" si="270"/>
        <v xml:space="preserve"> дек 26</v>
      </c>
      <c r="CX7" s="218" t="str">
        <f t="shared" ca="1" si="270"/>
        <v>IV кв.2026</v>
      </c>
      <c r="CY7" s="31">
        <f t="shared" ca="1" si="270"/>
        <v>2026</v>
      </c>
      <c r="CZ7" s="27" t="str">
        <f t="shared" ca="1" si="270"/>
        <v xml:space="preserve"> янв 27</v>
      </c>
      <c r="DA7" s="27" t="str">
        <f t="shared" ca="1" si="270"/>
        <v xml:space="preserve"> фев 27</v>
      </c>
      <c r="DB7" s="27" t="str">
        <f t="shared" ca="1" si="270"/>
        <v xml:space="preserve"> мар 27</v>
      </c>
      <c r="DC7" s="216" t="str">
        <f t="shared" ca="1" si="270"/>
        <v>I кв.2027</v>
      </c>
      <c r="DD7" s="27" t="str">
        <f t="shared" ca="1" si="270"/>
        <v xml:space="preserve"> апр 27</v>
      </c>
      <c r="DE7" s="27" t="str">
        <f t="shared" ca="1" si="270"/>
        <v xml:space="preserve"> май 27</v>
      </c>
      <c r="DF7" s="27" t="str">
        <f t="shared" ca="1" si="270"/>
        <v xml:space="preserve"> июн 27</v>
      </c>
      <c r="DG7" s="216" t="str">
        <f t="shared" ca="1" si="270"/>
        <v>II кв.2027</v>
      </c>
      <c r="DH7" s="27" t="str">
        <f t="shared" ca="1" si="270"/>
        <v xml:space="preserve"> июл 27</v>
      </c>
      <c r="DI7" s="27" t="str">
        <f t="shared" ca="1" si="270"/>
        <v xml:space="preserve"> авг 27</v>
      </c>
      <c r="DJ7" s="27" t="str">
        <f t="shared" ca="1" si="270"/>
        <v xml:space="preserve"> сен 27</v>
      </c>
      <c r="DK7" s="218" t="str">
        <f t="shared" ca="1" si="270"/>
        <v>III кв.2027</v>
      </c>
      <c r="DL7" s="27" t="str">
        <f t="shared" ca="1" si="270"/>
        <v xml:space="preserve"> окт 27</v>
      </c>
      <c r="DM7" s="27" t="str">
        <f t="shared" ca="1" si="270"/>
        <v xml:space="preserve"> ноя 27</v>
      </c>
      <c r="DN7" s="27" t="str">
        <f t="shared" ca="1" si="270"/>
        <v xml:space="preserve"> дек 27</v>
      </c>
      <c r="DO7" s="218" t="str">
        <f t="shared" ca="1" si="270"/>
        <v>IV кв.2027</v>
      </c>
      <c r="DP7" s="31">
        <f t="shared" ca="1" si="270"/>
        <v>2027</v>
      </c>
      <c r="DQ7" s="27" t="str">
        <f t="shared" ca="1" si="270"/>
        <v xml:space="preserve"> янв 28</v>
      </c>
      <c r="DR7" s="27" t="str">
        <f t="shared" ca="1" si="270"/>
        <v xml:space="preserve"> фев 28</v>
      </c>
      <c r="DS7" s="27" t="str">
        <f t="shared" ca="1" si="270"/>
        <v xml:space="preserve"> мар 28</v>
      </c>
      <c r="DT7" s="216" t="str">
        <f t="shared" ca="1" si="270"/>
        <v>I кв.2028</v>
      </c>
      <c r="DU7" s="27" t="str">
        <f t="shared" ca="1" si="270"/>
        <v xml:space="preserve"> апр 28</v>
      </c>
      <c r="DV7" s="27" t="str">
        <f t="shared" ca="1" si="270"/>
        <v xml:space="preserve"> май 28</v>
      </c>
      <c r="DW7" s="27" t="str">
        <f t="shared" ca="1" si="270"/>
        <v xml:space="preserve"> июн 28</v>
      </c>
      <c r="DX7" s="216" t="str">
        <f t="shared" ca="1" si="270"/>
        <v>II кв.2028</v>
      </c>
      <c r="DY7" s="27" t="str">
        <f t="shared" ca="1" si="270"/>
        <v xml:space="preserve"> июл 28</v>
      </c>
      <c r="DZ7" s="27" t="str">
        <f t="shared" ref="DZ7:EX7" ca="1" si="271">IF(DAY(DZ$3)=1,
      TEXT(DZ$3,"[$-ru-RU] МММ ГГ;@"),
              IF(AND(OFFSET(DZ3,0,-1,1,1)=DATE(YEAR(OFFSET(DZ3,0,-1,1,1)),12,31),
                              OFFSET(DZ3,0,-2,1,1)&lt;&gt;DATE(YEAR(OFFSET(DZ3,0,-1,1,1)),12,31)),
                         YEAR(DZ$3),
      ROMAN(INT((MONTH(DZ$3)+2)/3))&amp;" кв."&amp;YEAR(DZ$3)))</f>
        <v xml:space="preserve"> авг 28</v>
      </c>
      <c r="EA7" s="27" t="str">
        <f t="shared" ca="1" si="271"/>
        <v xml:space="preserve"> сен 28</v>
      </c>
      <c r="EB7" s="218" t="str">
        <f t="shared" ca="1" si="271"/>
        <v>III кв.2028</v>
      </c>
      <c r="EC7" s="27" t="str">
        <f t="shared" ca="1" si="271"/>
        <v xml:space="preserve"> окт 28</v>
      </c>
      <c r="ED7" s="27" t="str">
        <f t="shared" ca="1" si="271"/>
        <v xml:space="preserve"> ноя 28</v>
      </c>
      <c r="EE7" s="27" t="str">
        <f t="shared" ca="1" si="271"/>
        <v xml:space="preserve"> дек 28</v>
      </c>
      <c r="EF7" s="218" t="str">
        <f t="shared" ca="1" si="271"/>
        <v>IV кв.2028</v>
      </c>
      <c r="EG7" s="31">
        <f t="shared" ca="1" si="271"/>
        <v>2028</v>
      </c>
      <c r="EH7" s="27" t="str">
        <f t="shared" ca="1" si="271"/>
        <v xml:space="preserve"> янв 29</v>
      </c>
      <c r="EI7" s="27" t="str">
        <f t="shared" ca="1" si="271"/>
        <v xml:space="preserve"> фев 29</v>
      </c>
      <c r="EJ7" s="27" t="str">
        <f t="shared" ca="1" si="271"/>
        <v xml:space="preserve"> мар 29</v>
      </c>
      <c r="EK7" s="216" t="str">
        <f t="shared" ca="1" si="271"/>
        <v>I кв.2029</v>
      </c>
      <c r="EL7" s="27" t="str">
        <f t="shared" ca="1" si="271"/>
        <v xml:space="preserve"> апр 29</v>
      </c>
      <c r="EM7" s="27" t="str">
        <f t="shared" ca="1" si="271"/>
        <v xml:space="preserve"> май 29</v>
      </c>
      <c r="EN7" s="27" t="str">
        <f t="shared" ca="1" si="271"/>
        <v xml:space="preserve"> июн 29</v>
      </c>
      <c r="EO7" s="216" t="str">
        <f t="shared" ca="1" si="271"/>
        <v>II кв.2029</v>
      </c>
      <c r="EP7" s="27" t="str">
        <f t="shared" ca="1" si="271"/>
        <v xml:space="preserve"> июл 29</v>
      </c>
      <c r="EQ7" s="27" t="str">
        <f t="shared" ca="1" si="271"/>
        <v xml:space="preserve"> авг 29</v>
      </c>
      <c r="ER7" s="27" t="str">
        <f t="shared" ca="1" si="271"/>
        <v xml:space="preserve"> сен 29</v>
      </c>
      <c r="ES7" s="218" t="str">
        <f t="shared" ca="1" si="271"/>
        <v>III кв.2029</v>
      </c>
      <c r="ET7" s="27" t="str">
        <f t="shared" ca="1" si="271"/>
        <v xml:space="preserve"> окт 29</v>
      </c>
      <c r="EU7" s="27" t="str">
        <f t="shared" ca="1" si="271"/>
        <v xml:space="preserve"> ноя 29</v>
      </c>
      <c r="EV7" s="27" t="str">
        <f t="shared" ca="1" si="271"/>
        <v xml:space="preserve"> дек 29</v>
      </c>
      <c r="EW7" s="218" t="str">
        <f t="shared" ca="1" si="271"/>
        <v>IV кв.2029</v>
      </c>
      <c r="EX7" s="31">
        <f t="shared" ca="1" si="271"/>
        <v>2029</v>
      </c>
      <c r="EY7" s="439" t="s">
        <v>117</v>
      </c>
      <c r="EZ7" s="27"/>
      <c r="FA7" s="27"/>
      <c r="FB7" s="30"/>
      <c r="FC7" s="27"/>
      <c r="FD7" s="27"/>
      <c r="FE7" s="27"/>
      <c r="FF7" s="30"/>
      <c r="FG7" s="27"/>
      <c r="FH7" s="27"/>
      <c r="FI7" s="27"/>
      <c r="FJ7" s="30"/>
      <c r="FK7" s="27"/>
      <c r="FL7" s="27"/>
      <c r="FM7" s="27"/>
      <c r="FN7" s="30"/>
      <c r="FO7" s="31"/>
      <c r="FP7" s="27"/>
      <c r="FQ7" s="27"/>
      <c r="FR7" s="27"/>
      <c r="FS7" s="30"/>
      <c r="FT7" s="27"/>
      <c r="FU7" s="27"/>
      <c r="FV7" s="27"/>
      <c r="FW7" s="30"/>
      <c r="FX7" s="27"/>
      <c r="FY7" s="27"/>
      <c r="FZ7" s="27"/>
      <c r="GA7" s="30"/>
      <c r="GB7" s="27"/>
      <c r="GC7" s="27"/>
      <c r="GD7" s="27"/>
      <c r="GE7" s="30"/>
      <c r="GF7" s="31"/>
      <c r="GG7" s="27"/>
      <c r="GH7" s="27"/>
      <c r="GI7" s="27"/>
      <c r="GJ7" s="30"/>
      <c r="GK7" s="27"/>
      <c r="GL7" s="27"/>
      <c r="GM7" s="27"/>
      <c r="GN7" s="30"/>
      <c r="GO7" s="27"/>
      <c r="GP7" s="27"/>
      <c r="GQ7" s="27"/>
      <c r="GR7" s="30"/>
      <c r="GS7" s="27"/>
      <c r="GT7" s="27"/>
      <c r="GU7" s="27"/>
      <c r="GV7" s="30"/>
      <c r="GW7" s="31"/>
      <c r="GX7" s="27"/>
      <c r="GY7" s="27"/>
      <c r="GZ7" s="27"/>
      <c r="HA7" s="30"/>
      <c r="HB7" s="27"/>
      <c r="HC7" s="27"/>
      <c r="HD7" s="27"/>
      <c r="HE7" s="30"/>
      <c r="HF7" s="27"/>
      <c r="HG7" s="27"/>
      <c r="HH7" s="27"/>
      <c r="HI7" s="30"/>
      <c r="HJ7" s="27"/>
      <c r="HK7" s="27"/>
      <c r="HL7" s="27"/>
      <c r="HM7" s="30"/>
      <c r="HN7" s="31"/>
      <c r="HO7" s="27"/>
      <c r="HP7" s="27"/>
      <c r="HQ7" s="27"/>
      <c r="HR7" s="30"/>
      <c r="HS7" s="27"/>
      <c r="HT7" s="27"/>
      <c r="HU7" s="27"/>
      <c r="HV7" s="30"/>
      <c r="HW7" s="27"/>
      <c r="HX7" s="27"/>
      <c r="HY7" s="27"/>
      <c r="HZ7" s="30"/>
      <c r="IA7" s="27"/>
      <c r="IB7" s="27"/>
      <c r="IC7" s="27"/>
      <c r="ID7" s="30"/>
      <c r="IE7" s="31"/>
      <c r="IF7" s="27"/>
      <c r="IG7" s="27"/>
      <c r="IH7" s="27"/>
      <c r="II7" s="30"/>
      <c r="IJ7" s="27"/>
      <c r="IK7" s="27"/>
      <c r="IL7" s="27"/>
      <c r="IM7" s="30"/>
      <c r="IN7" s="27"/>
      <c r="IO7" s="27"/>
      <c r="IP7" s="27"/>
      <c r="IQ7" s="30"/>
      <c r="IR7" s="27"/>
      <c r="IS7" s="27"/>
      <c r="IT7" s="27"/>
      <c r="IU7" s="30"/>
      <c r="IV7" s="31"/>
      <c r="IW7" s="27"/>
      <c r="IX7" s="27"/>
      <c r="IY7" s="27"/>
      <c r="IZ7" s="30"/>
      <c r="JA7" s="27"/>
      <c r="JB7" s="27"/>
      <c r="JC7" s="27"/>
      <c r="JD7" s="30"/>
      <c r="JE7" s="27"/>
      <c r="JF7" s="27"/>
      <c r="JG7" s="27"/>
      <c r="JH7" s="30"/>
      <c r="JI7" s="27"/>
      <c r="JJ7" s="27"/>
      <c r="JK7" s="27"/>
      <c r="JL7" s="30"/>
      <c r="JM7" s="31"/>
      <c r="JN7" s="27"/>
      <c r="JO7" s="27"/>
      <c r="JP7" s="27"/>
      <c r="JQ7" s="30"/>
      <c r="JR7" s="27"/>
      <c r="JS7" s="27"/>
      <c r="JT7" s="27"/>
      <c r="JU7" s="30"/>
      <c r="JV7" s="27"/>
      <c r="JW7" s="27"/>
      <c r="JX7" s="27"/>
      <c r="JY7" s="30"/>
      <c r="JZ7" s="27"/>
      <c r="KA7" s="27"/>
      <c r="KB7" s="27"/>
      <c r="KC7" s="30"/>
      <c r="KD7" s="31"/>
      <c r="KE7" s="27"/>
      <c r="KF7" s="27"/>
      <c r="KG7" s="27"/>
      <c r="KH7" s="30"/>
      <c r="KI7" s="27"/>
      <c r="KJ7" s="27"/>
      <c r="KK7" s="27"/>
      <c r="KL7" s="30"/>
      <c r="KM7" s="27"/>
      <c r="KN7" s="27"/>
      <c r="KO7" s="27"/>
      <c r="KP7" s="30"/>
      <c r="KQ7" s="27"/>
      <c r="KR7" s="27"/>
      <c r="KS7" s="27"/>
      <c r="KT7" s="30"/>
      <c r="KU7" s="31"/>
      <c r="KV7" s="27"/>
      <c r="KW7" s="27"/>
      <c r="KX7" s="27"/>
      <c r="KY7" s="30"/>
      <c r="KZ7" s="27"/>
      <c r="LA7" s="27"/>
      <c r="LB7" s="27"/>
      <c r="LC7" s="30"/>
      <c r="LD7" s="27"/>
      <c r="LE7" s="27"/>
      <c r="LF7" s="27"/>
      <c r="LG7" s="30"/>
      <c r="LH7" s="27"/>
      <c r="LI7" s="27"/>
      <c r="LJ7" s="27"/>
      <c r="LK7" s="30"/>
      <c r="LL7" s="31"/>
      <c r="LM7" s="27"/>
      <c r="LN7" s="27"/>
      <c r="LO7" s="27"/>
      <c r="LP7" s="30"/>
      <c r="LQ7" s="27"/>
      <c r="LR7" s="27"/>
      <c r="LS7" s="27"/>
      <c r="LT7" s="30"/>
      <c r="LU7" s="27"/>
      <c r="LV7" s="27"/>
      <c r="LW7" s="27"/>
      <c r="LX7" s="30"/>
      <c r="LY7" s="27"/>
      <c r="LZ7" s="27"/>
      <c r="MA7" s="27"/>
      <c r="MB7" s="30"/>
      <c r="MC7" s="31"/>
      <c r="MD7" s="27"/>
      <c r="ME7" s="27"/>
      <c r="MF7" s="27"/>
      <c r="MG7" s="30"/>
      <c r="MH7" s="27"/>
      <c r="MI7" s="27"/>
      <c r="MJ7" s="27"/>
      <c r="MK7" s="30"/>
      <c r="ML7" s="27"/>
      <c r="MM7" s="27"/>
      <c r="MN7" s="27"/>
      <c r="MO7" s="30"/>
      <c r="MP7" s="27"/>
      <c r="MQ7" s="27"/>
      <c r="MR7" s="27"/>
      <c r="MS7" s="30"/>
      <c r="MT7" s="31"/>
      <c r="MU7" s="27"/>
      <c r="MV7" s="27"/>
      <c r="MW7" s="27"/>
      <c r="MX7" s="30"/>
      <c r="MY7" s="27"/>
      <c r="MZ7" s="27"/>
      <c r="NA7" s="27"/>
      <c r="NB7" s="30"/>
      <c r="NC7" s="27"/>
      <c r="ND7" s="27"/>
      <c r="NE7" s="27"/>
      <c r="NF7" s="30"/>
      <c r="NG7" s="27"/>
      <c r="NH7" s="27"/>
      <c r="NI7" s="27"/>
      <c r="NJ7" s="30"/>
      <c r="NK7" s="31"/>
      <c r="NL7" s="27"/>
      <c r="NM7" s="27"/>
      <c r="NN7" s="27"/>
      <c r="NO7" s="30"/>
      <c r="NP7" s="27"/>
      <c r="NQ7" s="27"/>
      <c r="NR7" s="27"/>
      <c r="NS7" s="30"/>
      <c r="NT7" s="27"/>
      <c r="NU7" s="27"/>
      <c r="NV7" s="27"/>
      <c r="NW7" s="30"/>
      <c r="NX7" s="27"/>
      <c r="NY7" s="27"/>
      <c r="NZ7" s="27"/>
      <c r="OA7" s="30"/>
      <c r="OB7" s="31"/>
      <c r="OC7" s="27"/>
      <c r="OD7" s="27"/>
      <c r="OE7" s="27"/>
      <c r="OF7" s="30"/>
      <c r="OG7" s="27"/>
      <c r="OH7" s="27"/>
      <c r="OI7" s="27"/>
      <c r="OJ7" s="30"/>
      <c r="OK7" s="27"/>
      <c r="OL7" s="27"/>
      <c r="OM7" s="27"/>
      <c r="ON7" s="30"/>
      <c r="OO7" s="27"/>
      <c r="OP7" s="27"/>
      <c r="OQ7" s="27"/>
      <c r="OR7" s="30"/>
      <c r="OS7" s="31"/>
      <c r="OT7" s="27"/>
      <c r="OU7" s="27"/>
      <c r="OV7" s="27"/>
      <c r="OW7" s="30"/>
      <c r="OX7" s="27"/>
      <c r="OY7" s="27"/>
      <c r="OZ7" s="27"/>
      <c r="PA7" s="30"/>
      <c r="PB7" s="27"/>
      <c r="PC7" s="27"/>
      <c r="PD7" s="27"/>
      <c r="PE7" s="30"/>
      <c r="PF7" s="27"/>
      <c r="PG7" s="27"/>
      <c r="PH7" s="27"/>
      <c r="PI7" s="30"/>
      <c r="PJ7" s="31"/>
      <c r="PK7" s="27"/>
      <c r="PL7" s="27"/>
      <c r="PM7" s="27"/>
      <c r="PN7" s="30"/>
      <c r="PO7" s="27"/>
      <c r="PP7" s="27"/>
      <c r="PQ7" s="27"/>
      <c r="PR7" s="30"/>
      <c r="PS7" s="27"/>
      <c r="PT7" s="27"/>
      <c r="PU7" s="27"/>
      <c r="PV7" s="30"/>
      <c r="PW7" s="27"/>
      <c r="PX7" s="27"/>
      <c r="PY7" s="27"/>
      <c r="PZ7" s="30"/>
      <c r="QA7" s="31"/>
      <c r="QB7" s="27"/>
      <c r="QC7" s="27"/>
      <c r="QD7" s="27"/>
      <c r="QE7" s="30"/>
      <c r="QF7" s="27"/>
      <c r="QG7" s="27"/>
      <c r="QH7" s="27"/>
      <c r="QI7" s="30"/>
      <c r="QJ7" s="27"/>
      <c r="QK7" s="27"/>
      <c r="QL7" s="27"/>
      <c r="QM7" s="30"/>
      <c r="QN7" s="27"/>
      <c r="QO7" s="27"/>
      <c r="QP7" s="27"/>
      <c r="QQ7" s="30"/>
      <c r="QR7" s="31"/>
      <c r="QS7" s="27"/>
      <c r="QT7" s="27"/>
      <c r="QU7" s="27"/>
      <c r="QV7" s="30"/>
      <c r="QW7" s="27"/>
      <c r="QX7" s="27"/>
      <c r="QY7" s="27"/>
      <c r="QZ7" s="30"/>
      <c r="RA7" s="27"/>
      <c r="RB7" s="27"/>
      <c r="RC7" s="27"/>
      <c r="RD7" s="30"/>
      <c r="RE7" s="27"/>
      <c r="RF7" s="27"/>
      <c r="RG7" s="27"/>
      <c r="RH7" s="30"/>
      <c r="RI7" s="31"/>
      <c r="RJ7" s="27"/>
      <c r="RK7" s="27"/>
      <c r="RL7" s="27"/>
      <c r="RM7" s="30"/>
      <c r="RN7" s="27"/>
      <c r="RO7" s="27"/>
      <c r="RP7" s="27"/>
      <c r="RQ7" s="30"/>
      <c r="RR7" s="27"/>
      <c r="RS7" s="27"/>
      <c r="RT7" s="27"/>
      <c r="RU7" s="30"/>
      <c r="RV7" s="27"/>
      <c r="RW7" s="27"/>
      <c r="RX7" s="27"/>
      <c r="RY7" s="30"/>
    </row>
    <row r="8" spans="1:16384">
      <c r="A8" s="226" t="s">
        <v>238</v>
      </c>
      <c r="B8" s="259"/>
      <c r="C8" s="259"/>
      <c r="D8" s="259"/>
      <c r="E8" s="259"/>
      <c r="F8" s="259"/>
      <c r="G8" s="259"/>
      <c r="H8" s="259"/>
      <c r="I8" s="259"/>
      <c r="J8" s="260"/>
      <c r="K8" s="260"/>
      <c r="L8" s="260"/>
      <c r="M8" s="260"/>
      <c r="N8" s="260"/>
      <c r="O8" s="260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60"/>
      <c r="AB8" s="260"/>
      <c r="AC8" s="260"/>
      <c r="AD8" s="260"/>
      <c r="AE8" s="260"/>
      <c r="AF8" s="260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60"/>
      <c r="AS8" s="260"/>
      <c r="AT8" s="260"/>
      <c r="AU8" s="260"/>
      <c r="AV8" s="260"/>
      <c r="AW8" s="260"/>
      <c r="AX8" s="259"/>
      <c r="AY8" s="259"/>
      <c r="AZ8" s="259"/>
      <c r="BA8" s="259"/>
      <c r="BB8" s="259"/>
      <c r="BC8" s="259"/>
      <c r="BD8" s="259"/>
      <c r="BE8" s="259"/>
      <c r="BF8" s="259"/>
      <c r="BG8" s="259"/>
      <c r="BH8" s="259"/>
      <c r="BI8" s="260"/>
      <c r="BJ8" s="260"/>
      <c r="BK8" s="260"/>
      <c r="BL8" s="260"/>
      <c r="BM8" s="260"/>
      <c r="BN8" s="260"/>
      <c r="BO8" s="259"/>
      <c r="BP8" s="259"/>
      <c r="BQ8" s="259"/>
      <c r="BR8" s="259"/>
      <c r="BS8" s="259"/>
      <c r="BT8" s="259"/>
      <c r="BU8" s="259"/>
      <c r="BV8" s="259"/>
      <c r="BW8" s="259"/>
      <c r="BX8" s="259"/>
      <c r="BY8" s="259"/>
      <c r="BZ8" s="260"/>
      <c r="CA8" s="260"/>
      <c r="CB8" s="260"/>
      <c r="CC8" s="260"/>
      <c r="CD8" s="260"/>
      <c r="CE8" s="260"/>
      <c r="CF8" s="259"/>
      <c r="CG8" s="259"/>
      <c r="CH8" s="259"/>
      <c r="CI8" s="259"/>
      <c r="CJ8" s="259"/>
      <c r="CK8" s="259"/>
      <c r="CL8" s="259"/>
      <c r="CM8" s="259"/>
      <c r="CN8" s="259"/>
      <c r="CO8" s="259"/>
      <c r="CP8" s="259"/>
      <c r="CQ8" s="260"/>
      <c r="CR8" s="260"/>
      <c r="CS8" s="260"/>
      <c r="CT8" s="260"/>
      <c r="CU8" s="260"/>
      <c r="CV8" s="260"/>
      <c r="CW8" s="259"/>
      <c r="CX8" s="259"/>
      <c r="CY8" s="259"/>
      <c r="CZ8" s="259"/>
      <c r="DA8" s="259"/>
      <c r="DB8" s="259"/>
      <c r="DC8" s="259"/>
      <c r="DD8" s="259"/>
      <c r="DE8" s="259"/>
      <c r="DF8" s="259"/>
      <c r="DG8" s="259"/>
      <c r="DH8" s="260"/>
      <c r="DI8" s="260"/>
      <c r="DJ8" s="260"/>
      <c r="DK8" s="260"/>
      <c r="DL8" s="260"/>
      <c r="DM8" s="260"/>
      <c r="DN8" s="259"/>
      <c r="DO8" s="259"/>
      <c r="DP8" s="259"/>
      <c r="DQ8" s="259"/>
      <c r="DR8" s="259"/>
      <c r="DS8" s="259"/>
      <c r="DT8" s="259"/>
      <c r="DU8" s="259"/>
      <c r="DV8" s="259"/>
      <c r="DW8" s="259"/>
      <c r="DX8" s="259"/>
      <c r="DY8" s="260"/>
      <c r="DZ8" s="260"/>
      <c r="EA8" s="260"/>
      <c r="EB8" s="260"/>
      <c r="EC8" s="260"/>
      <c r="ED8" s="260"/>
      <c r="EE8" s="259"/>
      <c r="EF8" s="259"/>
      <c r="EG8" s="259"/>
      <c r="EH8" s="259"/>
      <c r="EI8" s="259"/>
      <c r="EJ8" s="259"/>
      <c r="EK8" s="259"/>
      <c r="EL8" s="259"/>
      <c r="EM8" s="259"/>
      <c r="EN8" s="259"/>
      <c r="EO8" s="259"/>
      <c r="EP8" s="260"/>
      <c r="EQ8" s="260"/>
      <c r="ER8" s="260"/>
      <c r="ES8" s="260"/>
      <c r="ET8" s="260"/>
      <c r="EU8" s="260"/>
      <c r="EV8" s="259"/>
      <c r="EW8" s="259"/>
      <c r="EX8" s="259"/>
      <c r="EY8" s="301"/>
    </row>
    <row r="9" spans="1:16384">
      <c r="A9" s="253" t="s">
        <v>241</v>
      </c>
      <c r="B9" s="248">
        <f t="shared" ref="B9:Q9" ca="1" si="272">B10+B13+B16+B19+B22+B25+B28+B31</f>
        <v>0</v>
      </c>
      <c r="C9" s="248">
        <f t="shared" ca="1" si="272"/>
        <v>0</v>
      </c>
      <c r="D9" s="248">
        <f t="shared" ca="1" si="272"/>
        <v>0</v>
      </c>
      <c r="E9" s="249">
        <f t="shared" ca="1" si="272"/>
        <v>0</v>
      </c>
      <c r="F9" s="248">
        <f t="shared" ca="1" si="272"/>
        <v>0</v>
      </c>
      <c r="G9" s="248">
        <f t="shared" ca="1" si="272"/>
        <v>0</v>
      </c>
      <c r="H9" s="248">
        <f t="shared" ca="1" si="272"/>
        <v>0</v>
      </c>
      <c r="I9" s="249">
        <f t="shared" ca="1" si="272"/>
        <v>0</v>
      </c>
      <c r="J9" s="248">
        <f t="shared" ca="1" si="272"/>
        <v>0</v>
      </c>
      <c r="K9" s="248">
        <f t="shared" ca="1" si="272"/>
        <v>0</v>
      </c>
      <c r="L9" s="248">
        <f t="shared" ca="1" si="272"/>
        <v>0</v>
      </c>
      <c r="M9" s="249">
        <f t="shared" ca="1" si="272"/>
        <v>0</v>
      </c>
      <c r="N9" s="248">
        <f t="shared" ca="1" si="272"/>
        <v>0</v>
      </c>
      <c r="O9" s="248">
        <f t="shared" ca="1" si="272"/>
        <v>0</v>
      </c>
      <c r="P9" s="248">
        <f t="shared" ca="1" si="272"/>
        <v>0</v>
      </c>
      <c r="Q9" s="249">
        <f t="shared" ca="1" si="272"/>
        <v>0</v>
      </c>
      <c r="R9" s="266">
        <f ca="1">SUM(E9+I9+M9+Q9)</f>
        <v>0</v>
      </c>
      <c r="S9" s="248">
        <f t="shared" ref="S9" ca="1" si="273">S10+S13+S16+S19+S22+S25+S28+S31</f>
        <v>0</v>
      </c>
      <c r="T9" s="248">
        <f t="shared" ref="T9" ca="1" si="274">T10+T13+T16+T19+T22+T25+T28+T31</f>
        <v>0</v>
      </c>
      <c r="U9" s="248">
        <f t="shared" ref="U9" ca="1" si="275">U10+U13+U16+U19+U22+U25+U28+U31</f>
        <v>0</v>
      </c>
      <c r="V9" s="249">
        <f t="shared" ref="V9" ca="1" si="276">V10+V13+V16+V19+V22+V25+V28+V31</f>
        <v>0</v>
      </c>
      <c r="W9" s="248">
        <f t="shared" ref="W9" ca="1" si="277">W10+W13+W16+W19+W22+W25+W28+W31</f>
        <v>0</v>
      </c>
      <c r="X9" s="248">
        <f t="shared" ref="X9" ca="1" si="278">X10+X13+X16+X19+X22+X25+X28+X31</f>
        <v>0</v>
      </c>
      <c r="Y9" s="248">
        <f t="shared" ref="Y9" ca="1" si="279">Y10+Y13+Y16+Y19+Y22+Y25+Y28+Y31</f>
        <v>0</v>
      </c>
      <c r="Z9" s="249">
        <f t="shared" ref="Z9" ca="1" si="280">Z10+Z13+Z16+Z19+Z22+Z25+Z28+Z31</f>
        <v>0</v>
      </c>
      <c r="AA9" s="248">
        <f t="shared" ref="AA9" ca="1" si="281">AA10+AA13+AA16+AA19+AA22+AA25+AA28+AA31</f>
        <v>0</v>
      </c>
      <c r="AB9" s="248">
        <f t="shared" ref="AB9" ca="1" si="282">AB10+AB13+AB16+AB19+AB22+AB25+AB28+AB31</f>
        <v>0</v>
      </c>
      <c r="AC9" s="248">
        <f t="shared" ref="AC9" ca="1" si="283">AC10+AC13+AC16+AC19+AC22+AC25+AC28+AC31</f>
        <v>0</v>
      </c>
      <c r="AD9" s="249">
        <f t="shared" ref="AD9" ca="1" si="284">AD10+AD13+AD16+AD19+AD22+AD25+AD28+AD31</f>
        <v>0</v>
      </c>
      <c r="AE9" s="248">
        <f t="shared" ref="AE9" ca="1" si="285">AE10+AE13+AE16+AE19+AE22+AE25+AE28+AE31</f>
        <v>0</v>
      </c>
      <c r="AF9" s="248">
        <f t="shared" ref="AF9" ca="1" si="286">AF10+AF13+AF16+AF19+AF22+AF25+AF28+AF31</f>
        <v>0</v>
      </c>
      <c r="AG9" s="248">
        <f t="shared" ref="AG9" ca="1" si="287">AG10+AG13+AG16+AG19+AG22+AG25+AG28+AG31</f>
        <v>0</v>
      </c>
      <c r="AH9" s="249">
        <f t="shared" ref="AH9:AI9" ca="1" si="288">AH10+AH13+AH16+AH19+AH22+AH25+AH28+AH31</f>
        <v>0</v>
      </c>
      <c r="AI9" s="266">
        <f t="shared" ca="1" si="288"/>
        <v>0</v>
      </c>
      <c r="AJ9" s="248">
        <f t="shared" ref="AJ9" ca="1" si="289">AJ10+AJ13+AJ16+AJ19+AJ22+AJ25+AJ28+AJ31</f>
        <v>0</v>
      </c>
      <c r="AK9" s="248">
        <f t="shared" ref="AK9" ca="1" si="290">AK10+AK13+AK16+AK19+AK22+AK25+AK28+AK31</f>
        <v>0</v>
      </c>
      <c r="AL9" s="248">
        <f t="shared" ref="AL9" ca="1" si="291">AL10+AL13+AL16+AL19+AL22+AL25+AL28+AL31</f>
        <v>0</v>
      </c>
      <c r="AM9" s="249">
        <f t="shared" ref="AM9" ca="1" si="292">AM10+AM13+AM16+AM19+AM22+AM25+AM28+AM31</f>
        <v>0</v>
      </c>
      <c r="AN9" s="248">
        <f t="shared" ref="AN9" ca="1" si="293">AN10+AN13+AN16+AN19+AN22+AN25+AN28+AN31</f>
        <v>0</v>
      </c>
      <c r="AO9" s="248">
        <f t="shared" ref="AO9" ca="1" si="294">AO10+AO13+AO16+AO19+AO22+AO25+AO28+AO31</f>
        <v>0</v>
      </c>
      <c r="AP9" s="248">
        <f t="shared" ref="AP9" ca="1" si="295">AP10+AP13+AP16+AP19+AP22+AP25+AP28+AP31</f>
        <v>0</v>
      </c>
      <c r="AQ9" s="249">
        <f t="shared" ref="AQ9" ca="1" si="296">AQ10+AQ13+AQ16+AQ19+AQ22+AQ25+AQ28+AQ31</f>
        <v>0</v>
      </c>
      <c r="AR9" s="248">
        <f t="shared" ref="AR9" ca="1" si="297">AR10+AR13+AR16+AR19+AR22+AR25+AR28+AR31</f>
        <v>0</v>
      </c>
      <c r="AS9" s="248">
        <f t="shared" ref="AS9" ca="1" si="298">AS10+AS13+AS16+AS19+AS22+AS25+AS28+AS31</f>
        <v>0</v>
      </c>
      <c r="AT9" s="248">
        <f t="shared" ref="AT9" ca="1" si="299">AT10+AT13+AT16+AT19+AT22+AT25+AT28+AT31</f>
        <v>0</v>
      </c>
      <c r="AU9" s="249">
        <f t="shared" ref="AU9" ca="1" si="300">AU10+AU13+AU16+AU19+AU22+AU25+AU28+AU31</f>
        <v>0</v>
      </c>
      <c r="AV9" s="248">
        <f t="shared" ref="AV9" ca="1" si="301">AV10+AV13+AV16+AV19+AV22+AV25+AV28+AV31</f>
        <v>0</v>
      </c>
      <c r="AW9" s="248">
        <f t="shared" ref="AW9" ca="1" si="302">AW10+AW13+AW16+AW19+AW22+AW25+AW28+AW31</f>
        <v>0</v>
      </c>
      <c r="AX9" s="248">
        <f t="shared" ref="AX9" ca="1" si="303">AX10+AX13+AX16+AX19+AX22+AX25+AX28+AX31</f>
        <v>0</v>
      </c>
      <c r="AY9" s="249">
        <f t="shared" ref="AY9:AZ9" ca="1" si="304">AY10+AY13+AY16+AY19+AY22+AY25+AY28+AY31</f>
        <v>0</v>
      </c>
      <c r="AZ9" s="266">
        <f t="shared" ca="1" si="304"/>
        <v>0</v>
      </c>
      <c r="BA9" s="248">
        <f t="shared" ref="BA9" ca="1" si="305">BA10+BA13+BA16+BA19+BA22+BA25+BA28+BA31</f>
        <v>0</v>
      </c>
      <c r="BB9" s="248">
        <f t="shared" ref="BB9" ca="1" si="306">BB10+BB13+BB16+BB19+BB22+BB25+BB28+BB31</f>
        <v>0</v>
      </c>
      <c r="BC9" s="248">
        <f t="shared" ref="BC9" ca="1" si="307">BC10+BC13+BC16+BC19+BC22+BC25+BC28+BC31</f>
        <v>0</v>
      </c>
      <c r="BD9" s="249">
        <f t="shared" ref="BD9" ca="1" si="308">BD10+BD13+BD16+BD19+BD22+BD25+BD28+BD31</f>
        <v>0</v>
      </c>
      <c r="BE9" s="248">
        <f t="shared" ref="BE9" ca="1" si="309">BE10+BE13+BE16+BE19+BE22+BE25+BE28+BE31</f>
        <v>0</v>
      </c>
      <c r="BF9" s="248">
        <f t="shared" ref="BF9" ca="1" si="310">BF10+BF13+BF16+BF19+BF22+BF25+BF28+BF31</f>
        <v>0</v>
      </c>
      <c r="BG9" s="248">
        <f t="shared" ref="BG9" ca="1" si="311">BG10+BG13+BG16+BG19+BG22+BG25+BG28+BG31</f>
        <v>0</v>
      </c>
      <c r="BH9" s="249">
        <f t="shared" ref="BH9" ca="1" si="312">BH10+BH13+BH16+BH19+BH22+BH25+BH28+BH31</f>
        <v>0</v>
      </c>
      <c r="BI9" s="248">
        <f t="shared" ref="BI9" ca="1" si="313">BI10+BI13+BI16+BI19+BI22+BI25+BI28+BI31</f>
        <v>0</v>
      </c>
      <c r="BJ9" s="248">
        <f t="shared" ref="BJ9" ca="1" si="314">BJ10+BJ13+BJ16+BJ19+BJ22+BJ25+BJ28+BJ31</f>
        <v>0</v>
      </c>
      <c r="BK9" s="248">
        <f t="shared" ref="BK9" ca="1" si="315">BK10+BK13+BK16+BK19+BK22+BK25+BK28+BK31</f>
        <v>0</v>
      </c>
      <c r="BL9" s="249">
        <f t="shared" ref="BL9" ca="1" si="316">BL10+BL13+BL16+BL19+BL22+BL25+BL28+BL31</f>
        <v>0</v>
      </c>
      <c r="BM9" s="248">
        <f t="shared" ref="BM9" ca="1" si="317">BM10+BM13+BM16+BM19+BM22+BM25+BM28+BM31</f>
        <v>0</v>
      </c>
      <c r="BN9" s="248">
        <f t="shared" ref="BN9" ca="1" si="318">BN10+BN13+BN16+BN19+BN22+BN25+BN28+BN31</f>
        <v>0</v>
      </c>
      <c r="BO9" s="248">
        <f t="shared" ref="BO9" ca="1" si="319">BO10+BO13+BO16+BO19+BO22+BO25+BO28+BO31</f>
        <v>0</v>
      </c>
      <c r="BP9" s="249">
        <f t="shared" ref="BP9:BQ9" ca="1" si="320">BP10+BP13+BP16+BP19+BP22+BP25+BP28+BP31</f>
        <v>0</v>
      </c>
      <c r="BQ9" s="266">
        <f t="shared" ca="1" si="320"/>
        <v>0</v>
      </c>
      <c r="BR9" s="248">
        <f t="shared" ref="BR9" ca="1" si="321">BR10+BR13+BR16+BR19+BR22+BR25+BR28+BR31</f>
        <v>0</v>
      </c>
      <c r="BS9" s="248">
        <f t="shared" ref="BS9" ca="1" si="322">BS10+BS13+BS16+BS19+BS22+BS25+BS28+BS31</f>
        <v>0</v>
      </c>
      <c r="BT9" s="248">
        <f t="shared" ref="BT9" ca="1" si="323">BT10+BT13+BT16+BT19+BT22+BT25+BT28+BT31</f>
        <v>0</v>
      </c>
      <c r="BU9" s="249">
        <f t="shared" ref="BU9" ca="1" si="324">BU10+BU13+BU16+BU19+BU22+BU25+BU28+BU31</f>
        <v>0</v>
      </c>
      <c r="BV9" s="248">
        <f t="shared" ref="BV9" ca="1" si="325">BV10+BV13+BV16+BV19+BV22+BV25+BV28+BV31</f>
        <v>0</v>
      </c>
      <c r="BW9" s="248">
        <f t="shared" ref="BW9" ca="1" si="326">BW10+BW13+BW16+BW19+BW22+BW25+BW28+BW31</f>
        <v>0</v>
      </c>
      <c r="BX9" s="248">
        <f t="shared" ref="BX9" ca="1" si="327">BX10+BX13+BX16+BX19+BX22+BX25+BX28+BX31</f>
        <v>0</v>
      </c>
      <c r="BY9" s="249">
        <f t="shared" ref="BY9" ca="1" si="328">BY10+BY13+BY16+BY19+BY22+BY25+BY28+BY31</f>
        <v>0</v>
      </c>
      <c r="BZ9" s="248">
        <f t="shared" ref="BZ9" ca="1" si="329">BZ10+BZ13+BZ16+BZ19+BZ22+BZ25+BZ28+BZ31</f>
        <v>0</v>
      </c>
      <c r="CA9" s="248">
        <f t="shared" ref="CA9" ca="1" si="330">CA10+CA13+CA16+CA19+CA22+CA25+CA28+CA31</f>
        <v>0</v>
      </c>
      <c r="CB9" s="248">
        <f t="shared" ref="CB9" ca="1" si="331">CB10+CB13+CB16+CB19+CB22+CB25+CB28+CB31</f>
        <v>0</v>
      </c>
      <c r="CC9" s="249">
        <f t="shared" ref="CC9" ca="1" si="332">CC10+CC13+CC16+CC19+CC22+CC25+CC28+CC31</f>
        <v>0</v>
      </c>
      <c r="CD9" s="248">
        <f t="shared" ref="CD9" ca="1" si="333">CD10+CD13+CD16+CD19+CD22+CD25+CD28+CD31</f>
        <v>0</v>
      </c>
      <c r="CE9" s="248">
        <f t="shared" ref="CE9" ca="1" si="334">CE10+CE13+CE16+CE19+CE22+CE25+CE28+CE31</f>
        <v>0</v>
      </c>
      <c r="CF9" s="248">
        <f t="shared" ref="CF9" ca="1" si="335">CF10+CF13+CF16+CF19+CF22+CF25+CF28+CF31</f>
        <v>0</v>
      </c>
      <c r="CG9" s="249">
        <f t="shared" ref="CG9:CH9" ca="1" si="336">CG10+CG13+CG16+CG19+CG22+CG25+CG28+CG31</f>
        <v>0</v>
      </c>
      <c r="CH9" s="266">
        <f t="shared" ca="1" si="336"/>
        <v>0</v>
      </c>
      <c r="CI9" s="248">
        <f t="shared" ref="CI9" ca="1" si="337">CI10+CI13+CI16+CI19+CI22+CI25+CI28+CI31</f>
        <v>0</v>
      </c>
      <c r="CJ9" s="248">
        <f t="shared" ref="CJ9" ca="1" si="338">CJ10+CJ13+CJ16+CJ19+CJ22+CJ25+CJ28+CJ31</f>
        <v>0</v>
      </c>
      <c r="CK9" s="248">
        <f t="shared" ref="CK9" ca="1" si="339">CK10+CK13+CK16+CK19+CK22+CK25+CK28+CK31</f>
        <v>0</v>
      </c>
      <c r="CL9" s="249">
        <f t="shared" ref="CL9" ca="1" si="340">CL10+CL13+CL16+CL19+CL22+CL25+CL28+CL31</f>
        <v>0</v>
      </c>
      <c r="CM9" s="248">
        <f t="shared" ref="CM9" ca="1" si="341">CM10+CM13+CM16+CM19+CM22+CM25+CM28+CM31</f>
        <v>0</v>
      </c>
      <c r="CN9" s="248">
        <f t="shared" ref="CN9" ca="1" si="342">CN10+CN13+CN16+CN19+CN22+CN25+CN28+CN31</f>
        <v>0</v>
      </c>
      <c r="CO9" s="248">
        <f t="shared" ref="CO9" ca="1" si="343">CO10+CO13+CO16+CO19+CO22+CO25+CO28+CO31</f>
        <v>0</v>
      </c>
      <c r="CP9" s="249">
        <f t="shared" ref="CP9" ca="1" si="344">CP10+CP13+CP16+CP19+CP22+CP25+CP28+CP31</f>
        <v>0</v>
      </c>
      <c r="CQ9" s="248">
        <f t="shared" ref="CQ9" ca="1" si="345">CQ10+CQ13+CQ16+CQ19+CQ22+CQ25+CQ28+CQ31</f>
        <v>0</v>
      </c>
      <c r="CR9" s="248">
        <f t="shared" ref="CR9" ca="1" si="346">CR10+CR13+CR16+CR19+CR22+CR25+CR28+CR31</f>
        <v>0</v>
      </c>
      <c r="CS9" s="248">
        <f t="shared" ref="CS9" ca="1" si="347">CS10+CS13+CS16+CS19+CS22+CS25+CS28+CS31</f>
        <v>0</v>
      </c>
      <c r="CT9" s="249">
        <f t="shared" ref="CT9" ca="1" si="348">CT10+CT13+CT16+CT19+CT22+CT25+CT28+CT31</f>
        <v>0</v>
      </c>
      <c r="CU9" s="248">
        <f t="shared" ref="CU9" ca="1" si="349">CU10+CU13+CU16+CU19+CU22+CU25+CU28+CU31</f>
        <v>0</v>
      </c>
      <c r="CV9" s="248">
        <f t="shared" ref="CV9" ca="1" si="350">CV10+CV13+CV16+CV19+CV22+CV25+CV28+CV31</f>
        <v>0</v>
      </c>
      <c r="CW9" s="248">
        <f t="shared" ref="CW9" ca="1" si="351">CW10+CW13+CW16+CW19+CW22+CW25+CW28+CW31</f>
        <v>0</v>
      </c>
      <c r="CX9" s="249">
        <f t="shared" ref="CX9:CY9" ca="1" si="352">CX10+CX13+CX16+CX19+CX22+CX25+CX28+CX31</f>
        <v>0</v>
      </c>
      <c r="CY9" s="266">
        <f t="shared" ca="1" si="352"/>
        <v>0</v>
      </c>
      <c r="CZ9" s="248">
        <f t="shared" ref="CZ9" ca="1" si="353">CZ10+CZ13+CZ16+CZ19+CZ22+CZ25+CZ28+CZ31</f>
        <v>0</v>
      </c>
      <c r="DA9" s="248">
        <f t="shared" ref="DA9" ca="1" si="354">DA10+DA13+DA16+DA19+DA22+DA25+DA28+DA31</f>
        <v>0</v>
      </c>
      <c r="DB9" s="248">
        <f t="shared" ref="DB9" ca="1" si="355">DB10+DB13+DB16+DB19+DB22+DB25+DB28+DB31</f>
        <v>0</v>
      </c>
      <c r="DC9" s="249">
        <f t="shared" ref="DC9" ca="1" si="356">DC10+DC13+DC16+DC19+DC22+DC25+DC28+DC31</f>
        <v>0</v>
      </c>
      <c r="DD9" s="248">
        <f t="shared" ref="DD9" ca="1" si="357">DD10+DD13+DD16+DD19+DD22+DD25+DD28+DD31</f>
        <v>0</v>
      </c>
      <c r="DE9" s="248">
        <f t="shared" ref="DE9" ca="1" si="358">DE10+DE13+DE16+DE19+DE22+DE25+DE28+DE31</f>
        <v>0</v>
      </c>
      <c r="DF9" s="248">
        <f t="shared" ref="DF9" ca="1" si="359">DF10+DF13+DF16+DF19+DF22+DF25+DF28+DF31</f>
        <v>0</v>
      </c>
      <c r="DG9" s="249">
        <f t="shared" ref="DG9" ca="1" si="360">DG10+DG13+DG16+DG19+DG22+DG25+DG28+DG31</f>
        <v>0</v>
      </c>
      <c r="DH9" s="248">
        <f t="shared" ref="DH9" ca="1" si="361">DH10+DH13+DH16+DH19+DH22+DH25+DH28+DH31</f>
        <v>0</v>
      </c>
      <c r="DI9" s="248">
        <f t="shared" ref="DI9" ca="1" si="362">DI10+DI13+DI16+DI19+DI22+DI25+DI28+DI31</f>
        <v>0</v>
      </c>
      <c r="DJ9" s="248">
        <f t="shared" ref="DJ9" ca="1" si="363">DJ10+DJ13+DJ16+DJ19+DJ22+DJ25+DJ28+DJ31</f>
        <v>0</v>
      </c>
      <c r="DK9" s="249">
        <f t="shared" ref="DK9" ca="1" si="364">DK10+DK13+DK16+DK19+DK22+DK25+DK28+DK31</f>
        <v>0</v>
      </c>
      <c r="DL9" s="248">
        <f t="shared" ref="DL9" ca="1" si="365">DL10+DL13+DL16+DL19+DL22+DL25+DL28+DL31</f>
        <v>0</v>
      </c>
      <c r="DM9" s="248">
        <f t="shared" ref="DM9" ca="1" si="366">DM10+DM13+DM16+DM19+DM22+DM25+DM28+DM31</f>
        <v>0</v>
      </c>
      <c r="DN9" s="248">
        <f t="shared" ref="DN9" ca="1" si="367">DN10+DN13+DN16+DN19+DN22+DN25+DN28+DN31</f>
        <v>0</v>
      </c>
      <c r="DO9" s="249">
        <f t="shared" ref="DO9:DP9" ca="1" si="368">DO10+DO13+DO16+DO19+DO22+DO25+DO28+DO31</f>
        <v>0</v>
      </c>
      <c r="DP9" s="266">
        <f t="shared" ca="1" si="368"/>
        <v>0</v>
      </c>
      <c r="DQ9" s="248">
        <f t="shared" ref="DQ9" ca="1" si="369">DQ10+DQ13+DQ16+DQ19+DQ22+DQ25+DQ28+DQ31</f>
        <v>0</v>
      </c>
      <c r="DR9" s="248">
        <f t="shared" ref="DR9" ca="1" si="370">DR10+DR13+DR16+DR19+DR22+DR25+DR28+DR31</f>
        <v>0</v>
      </c>
      <c r="DS9" s="248">
        <f t="shared" ref="DS9" ca="1" si="371">DS10+DS13+DS16+DS19+DS22+DS25+DS28+DS31</f>
        <v>0</v>
      </c>
      <c r="DT9" s="249">
        <f t="shared" ref="DT9" ca="1" si="372">DT10+DT13+DT16+DT19+DT22+DT25+DT28+DT31</f>
        <v>0</v>
      </c>
      <c r="DU9" s="248">
        <f t="shared" ref="DU9" ca="1" si="373">DU10+DU13+DU16+DU19+DU22+DU25+DU28+DU31</f>
        <v>0</v>
      </c>
      <c r="DV9" s="248">
        <f t="shared" ref="DV9" ca="1" si="374">DV10+DV13+DV16+DV19+DV22+DV25+DV28+DV31</f>
        <v>0</v>
      </c>
      <c r="DW9" s="248">
        <f t="shared" ref="DW9" ca="1" si="375">DW10+DW13+DW16+DW19+DW22+DW25+DW28+DW31</f>
        <v>0</v>
      </c>
      <c r="DX9" s="249">
        <f t="shared" ref="DX9" ca="1" si="376">DX10+DX13+DX16+DX19+DX22+DX25+DX28+DX31</f>
        <v>0</v>
      </c>
      <c r="DY9" s="248">
        <f t="shared" ref="DY9" ca="1" si="377">DY10+DY13+DY16+DY19+DY22+DY25+DY28+DY31</f>
        <v>0</v>
      </c>
      <c r="DZ9" s="248">
        <f t="shared" ref="DZ9" ca="1" si="378">DZ10+DZ13+DZ16+DZ19+DZ22+DZ25+DZ28+DZ31</f>
        <v>0</v>
      </c>
      <c r="EA9" s="248">
        <f t="shared" ref="EA9" ca="1" si="379">EA10+EA13+EA16+EA19+EA22+EA25+EA28+EA31</f>
        <v>0</v>
      </c>
      <c r="EB9" s="249">
        <f t="shared" ref="EB9" ca="1" si="380">EB10+EB13+EB16+EB19+EB22+EB25+EB28+EB31</f>
        <v>0</v>
      </c>
      <c r="EC9" s="248">
        <f t="shared" ref="EC9" ca="1" si="381">EC10+EC13+EC16+EC19+EC22+EC25+EC28+EC31</f>
        <v>0</v>
      </c>
      <c r="ED9" s="248">
        <f t="shared" ref="ED9" ca="1" si="382">ED10+ED13+ED16+ED19+ED22+ED25+ED28+ED31</f>
        <v>0</v>
      </c>
      <c r="EE9" s="248">
        <f t="shared" ref="EE9" ca="1" si="383">EE10+EE13+EE16+EE19+EE22+EE25+EE28+EE31</f>
        <v>0</v>
      </c>
      <c r="EF9" s="249">
        <f t="shared" ref="EF9:EG9" ca="1" si="384">EF10+EF13+EF16+EF19+EF22+EF25+EF28+EF31</f>
        <v>0</v>
      </c>
      <c r="EG9" s="266">
        <f t="shared" ca="1" si="384"/>
        <v>0</v>
      </c>
      <c r="EH9" s="248">
        <f t="shared" ref="EH9" ca="1" si="385">EH10+EH13+EH16+EH19+EH22+EH25+EH28+EH31</f>
        <v>0</v>
      </c>
      <c r="EI9" s="248">
        <f t="shared" ref="EI9" ca="1" si="386">EI10+EI13+EI16+EI19+EI22+EI25+EI28+EI31</f>
        <v>0</v>
      </c>
      <c r="EJ9" s="248">
        <f t="shared" ref="EJ9" ca="1" si="387">EJ10+EJ13+EJ16+EJ19+EJ22+EJ25+EJ28+EJ31</f>
        <v>0</v>
      </c>
      <c r="EK9" s="249">
        <f t="shared" ref="EK9" ca="1" si="388">EK10+EK13+EK16+EK19+EK22+EK25+EK28+EK31</f>
        <v>0</v>
      </c>
      <c r="EL9" s="248">
        <f t="shared" ref="EL9" ca="1" si="389">EL10+EL13+EL16+EL19+EL22+EL25+EL28+EL31</f>
        <v>0</v>
      </c>
      <c r="EM9" s="248">
        <f t="shared" ref="EM9" ca="1" si="390">EM10+EM13+EM16+EM19+EM22+EM25+EM28+EM31</f>
        <v>0</v>
      </c>
      <c r="EN9" s="248">
        <f t="shared" ref="EN9" ca="1" si="391">EN10+EN13+EN16+EN19+EN22+EN25+EN28+EN31</f>
        <v>0</v>
      </c>
      <c r="EO9" s="249">
        <f t="shared" ref="EO9" ca="1" si="392">EO10+EO13+EO16+EO19+EO22+EO25+EO28+EO31</f>
        <v>0</v>
      </c>
      <c r="EP9" s="248">
        <f t="shared" ref="EP9" ca="1" si="393">EP10+EP13+EP16+EP19+EP22+EP25+EP28+EP31</f>
        <v>0</v>
      </c>
      <c r="EQ9" s="248">
        <f t="shared" ref="EQ9" ca="1" si="394">EQ10+EQ13+EQ16+EQ19+EQ22+EQ25+EQ28+EQ31</f>
        <v>0</v>
      </c>
      <c r="ER9" s="248">
        <f t="shared" ref="ER9" ca="1" si="395">ER10+ER13+ER16+ER19+ER22+ER25+ER28+ER31</f>
        <v>0</v>
      </c>
      <c r="ES9" s="249">
        <f t="shared" ref="ES9" ca="1" si="396">ES10+ES13+ES16+ES19+ES22+ES25+ES28+ES31</f>
        <v>0</v>
      </c>
      <c r="ET9" s="248">
        <f t="shared" ref="ET9" ca="1" si="397">ET10+ET13+ET16+ET19+ET22+ET25+ET28+ET31</f>
        <v>0</v>
      </c>
      <c r="EU9" s="248">
        <f t="shared" ref="EU9" ca="1" si="398">EU10+EU13+EU16+EU19+EU22+EU25+EU28+EU31</f>
        <v>0</v>
      </c>
      <c r="EV9" s="248">
        <f t="shared" ref="EV9" ca="1" si="399">EV10+EV13+EV16+EV19+EV22+EV25+EV28+EV31</f>
        <v>0</v>
      </c>
      <c r="EW9" s="249">
        <f t="shared" ref="EW9:EX9" ca="1" si="400">EW10+EW13+EW16+EW19+EW22+EW25+EW28+EW31</f>
        <v>0</v>
      </c>
      <c r="EX9" s="426">
        <f t="shared" ca="1" si="400"/>
        <v>0</v>
      </c>
      <c r="EY9" s="438">
        <f ca="1">ROUND(SUMIF(Ф2!$4:$4,"+",9:9),0)</f>
        <v>0</v>
      </c>
    </row>
    <row r="10" spans="1:16384" outlineLevel="1" collapsed="1">
      <c r="A10" s="245" t="s">
        <v>407</v>
      </c>
      <c r="B10" s="236">
        <f t="shared" ref="B10" ca="1" si="401">IFERROR(B11*B12,0)</f>
        <v>0</v>
      </c>
      <c r="C10" s="236">
        <f t="shared" ref="C10" ca="1" si="402">IFERROR(C11*C12,0)</f>
        <v>0</v>
      </c>
      <c r="D10" s="236">
        <f t="shared" ref="D10" ca="1" si="403">IFERROR(D11*D12,0)</f>
        <v>0</v>
      </c>
      <c r="E10" s="237">
        <f t="shared" ref="E10:E11" ca="1" si="404">SUM(B10:D10)</f>
        <v>0</v>
      </c>
      <c r="F10" s="236">
        <f t="shared" ref="F10" ca="1" si="405">IFERROR(F11*F12,0)</f>
        <v>0</v>
      </c>
      <c r="G10" s="236">
        <f t="shared" ref="G10" ca="1" si="406">IFERROR(G11*G12,0)</f>
        <v>0</v>
      </c>
      <c r="H10" s="236">
        <f t="shared" ref="H10" ca="1" si="407">IFERROR(H11*H12,0)</f>
        <v>0</v>
      </c>
      <c r="I10" s="237">
        <f t="shared" ref="I10:I11" ca="1" si="408">SUM(F10:H10)</f>
        <v>0</v>
      </c>
      <c r="J10" s="236">
        <f t="shared" ref="J10" ca="1" si="409">IFERROR(J11*J12,0)</f>
        <v>0</v>
      </c>
      <c r="K10" s="236">
        <f t="shared" ref="K10" ca="1" si="410">IFERROR(K11*K12,0)</f>
        <v>0</v>
      </c>
      <c r="L10" s="236">
        <f t="shared" ref="L10" ca="1" si="411">IFERROR(L11*L12,0)</f>
        <v>0</v>
      </c>
      <c r="M10" s="237">
        <f t="shared" ref="M10:M11" ca="1" si="412">SUM(J10:L10)</f>
        <v>0</v>
      </c>
      <c r="N10" s="236">
        <f t="shared" ref="N10" ca="1" si="413">IFERROR(N11*N12,0)</f>
        <v>0</v>
      </c>
      <c r="O10" s="236">
        <f t="shared" ref="O10" ca="1" si="414">IFERROR(O11*O12,0)</f>
        <v>0</v>
      </c>
      <c r="P10" s="236">
        <f t="shared" ref="P10" ca="1" si="415">IFERROR(P11*P12,0)</f>
        <v>0</v>
      </c>
      <c r="Q10" s="237">
        <f t="shared" ref="Q10:Q11" ca="1" si="416">SUM(N10:P10)</f>
        <v>0</v>
      </c>
      <c r="R10" s="283">
        <f t="shared" ref="R10:R11" ca="1" si="417">SUM(E10,I10,M10,Q10)</f>
        <v>0</v>
      </c>
      <c r="S10" s="236">
        <f t="shared" ref="S10" ca="1" si="418">IFERROR(S11*S12,0)</f>
        <v>0</v>
      </c>
      <c r="T10" s="236">
        <f t="shared" ref="T10" ca="1" si="419">IFERROR(T11*T12,0)</f>
        <v>0</v>
      </c>
      <c r="U10" s="236">
        <f t="shared" ref="U10" ca="1" si="420">IFERROR(U11*U12,0)</f>
        <v>0</v>
      </c>
      <c r="V10" s="237">
        <f t="shared" ref="V10:V11" ca="1" si="421">SUM(S10:U10)</f>
        <v>0</v>
      </c>
      <c r="W10" s="236">
        <f t="shared" ref="W10" ca="1" si="422">IFERROR(W11*W12,0)</f>
        <v>0</v>
      </c>
      <c r="X10" s="236">
        <f t="shared" ref="X10" ca="1" si="423">IFERROR(X11*X12,0)</f>
        <v>0</v>
      </c>
      <c r="Y10" s="236">
        <f t="shared" ref="Y10" ca="1" si="424">IFERROR(Y11*Y12,0)</f>
        <v>0</v>
      </c>
      <c r="Z10" s="237">
        <f t="shared" ref="Z10:Z11" ca="1" si="425">SUM(W10:Y10)</f>
        <v>0</v>
      </c>
      <c r="AA10" s="236">
        <f t="shared" ref="AA10" ca="1" si="426">IFERROR(AA11*AA12,0)</f>
        <v>0</v>
      </c>
      <c r="AB10" s="236">
        <f t="shared" ref="AB10" ca="1" si="427">IFERROR(AB11*AB12,0)</f>
        <v>0</v>
      </c>
      <c r="AC10" s="236">
        <f t="shared" ref="AC10" ca="1" si="428">IFERROR(AC11*AC12,0)</f>
        <v>0</v>
      </c>
      <c r="AD10" s="237">
        <f t="shared" ref="AD10:AD11" ca="1" si="429">SUM(AA10:AC10)</f>
        <v>0</v>
      </c>
      <c r="AE10" s="236">
        <f t="shared" ref="AE10" ca="1" si="430">IFERROR(AE11*AE12,0)</f>
        <v>0</v>
      </c>
      <c r="AF10" s="236">
        <f t="shared" ref="AF10" ca="1" si="431">IFERROR(AF11*AF12,0)</f>
        <v>0</v>
      </c>
      <c r="AG10" s="236">
        <f t="shared" ref="AG10" ca="1" si="432">IFERROR(AG11*AG12,0)</f>
        <v>0</v>
      </c>
      <c r="AH10" s="237">
        <f t="shared" ref="AH10:AH11" ca="1" si="433">SUM(AE10:AG10)</f>
        <v>0</v>
      </c>
      <c r="AI10" s="283">
        <f t="shared" ref="AI10:AI11" ca="1" si="434">SUM(V10,Z10,AD10,AH10)</f>
        <v>0</v>
      </c>
      <c r="AJ10" s="236">
        <f t="shared" ref="AJ10" ca="1" si="435">IFERROR(AJ11*AJ12,0)</f>
        <v>0</v>
      </c>
      <c r="AK10" s="236">
        <f t="shared" ref="AK10" ca="1" si="436">IFERROR(AK11*AK12,0)</f>
        <v>0</v>
      </c>
      <c r="AL10" s="236">
        <f t="shared" ref="AL10" ca="1" si="437">IFERROR(AL11*AL12,0)</f>
        <v>0</v>
      </c>
      <c r="AM10" s="237">
        <f t="shared" ref="AM10:AM11" ca="1" si="438">SUM(AJ10:AL10)</f>
        <v>0</v>
      </c>
      <c r="AN10" s="236">
        <f t="shared" ref="AN10" ca="1" si="439">IFERROR(AN11*AN12,0)</f>
        <v>0</v>
      </c>
      <c r="AO10" s="236">
        <f t="shared" ref="AO10" ca="1" si="440">IFERROR(AO11*AO12,0)</f>
        <v>0</v>
      </c>
      <c r="AP10" s="236">
        <f t="shared" ref="AP10" ca="1" si="441">IFERROR(AP11*AP12,0)</f>
        <v>0</v>
      </c>
      <c r="AQ10" s="237">
        <f t="shared" ref="AQ10:AQ11" ca="1" si="442">SUM(AN10:AP10)</f>
        <v>0</v>
      </c>
      <c r="AR10" s="236">
        <f t="shared" ref="AR10" ca="1" si="443">IFERROR(AR11*AR12,0)</f>
        <v>0</v>
      </c>
      <c r="AS10" s="236">
        <f t="shared" ref="AS10" ca="1" si="444">IFERROR(AS11*AS12,0)</f>
        <v>0</v>
      </c>
      <c r="AT10" s="236">
        <f t="shared" ref="AT10" ca="1" si="445">IFERROR(AT11*AT12,0)</f>
        <v>0</v>
      </c>
      <c r="AU10" s="237">
        <f t="shared" ref="AU10:AU11" ca="1" si="446">SUM(AR10:AT10)</f>
        <v>0</v>
      </c>
      <c r="AV10" s="236">
        <f t="shared" ref="AV10" ca="1" si="447">IFERROR(AV11*AV12,0)</f>
        <v>0</v>
      </c>
      <c r="AW10" s="236">
        <f t="shared" ref="AW10" ca="1" si="448">IFERROR(AW11*AW12,0)</f>
        <v>0</v>
      </c>
      <c r="AX10" s="236">
        <f t="shared" ref="AX10" ca="1" si="449">IFERROR(AX11*AX12,0)</f>
        <v>0</v>
      </c>
      <c r="AY10" s="237">
        <f t="shared" ref="AY10:AY11" ca="1" si="450">SUM(AV10:AX10)</f>
        <v>0</v>
      </c>
      <c r="AZ10" s="283">
        <f t="shared" ref="AZ10:AZ11" ca="1" si="451">SUM(AM10,AQ10,AU10,AY10)</f>
        <v>0</v>
      </c>
      <c r="BA10" s="236">
        <f t="shared" ref="BA10" ca="1" si="452">IFERROR(BA11*BA12,0)</f>
        <v>0</v>
      </c>
      <c r="BB10" s="236">
        <f t="shared" ref="BB10" ca="1" si="453">IFERROR(BB11*BB12,0)</f>
        <v>0</v>
      </c>
      <c r="BC10" s="236">
        <f t="shared" ref="BC10" ca="1" si="454">IFERROR(BC11*BC12,0)</f>
        <v>0</v>
      </c>
      <c r="BD10" s="237">
        <f t="shared" ref="BD10:BD11" ca="1" si="455">SUM(BA10:BC10)</f>
        <v>0</v>
      </c>
      <c r="BE10" s="236">
        <f t="shared" ref="BE10" ca="1" si="456">IFERROR(BE11*BE12,0)</f>
        <v>0</v>
      </c>
      <c r="BF10" s="236">
        <f t="shared" ref="BF10" ca="1" si="457">IFERROR(BF11*BF12,0)</f>
        <v>0</v>
      </c>
      <c r="BG10" s="236">
        <f t="shared" ref="BG10" ca="1" si="458">IFERROR(BG11*BG12,0)</f>
        <v>0</v>
      </c>
      <c r="BH10" s="237">
        <f t="shared" ref="BH10:BH11" ca="1" si="459">SUM(BE10:BG10)</f>
        <v>0</v>
      </c>
      <c r="BI10" s="236">
        <f t="shared" ref="BI10" ca="1" si="460">IFERROR(BI11*BI12,0)</f>
        <v>0</v>
      </c>
      <c r="BJ10" s="236">
        <f t="shared" ref="BJ10" ca="1" si="461">IFERROR(BJ11*BJ12,0)</f>
        <v>0</v>
      </c>
      <c r="BK10" s="236">
        <f t="shared" ref="BK10" ca="1" si="462">IFERROR(BK11*BK12,0)</f>
        <v>0</v>
      </c>
      <c r="BL10" s="237">
        <f t="shared" ref="BL10:BL11" ca="1" si="463">SUM(BI10:BK10)</f>
        <v>0</v>
      </c>
      <c r="BM10" s="236">
        <f t="shared" ref="BM10" ca="1" si="464">IFERROR(BM11*BM12,0)</f>
        <v>0</v>
      </c>
      <c r="BN10" s="236">
        <f t="shared" ref="BN10" ca="1" si="465">IFERROR(BN11*BN12,0)</f>
        <v>0</v>
      </c>
      <c r="BO10" s="236">
        <f t="shared" ref="BO10" ca="1" si="466">IFERROR(BO11*BO12,0)</f>
        <v>0</v>
      </c>
      <c r="BP10" s="237">
        <f t="shared" ref="BP10:BP11" ca="1" si="467">SUM(BM10:BO10)</f>
        <v>0</v>
      </c>
      <c r="BQ10" s="283">
        <f t="shared" ref="BQ10:BQ11" ca="1" si="468">SUM(BD10,BH10,BL10,BP10)</f>
        <v>0</v>
      </c>
      <c r="BR10" s="236">
        <f t="shared" ref="BR10" ca="1" si="469">IFERROR(BR11*BR12,0)</f>
        <v>0</v>
      </c>
      <c r="BS10" s="236">
        <f t="shared" ref="BS10" ca="1" si="470">IFERROR(BS11*BS12,0)</f>
        <v>0</v>
      </c>
      <c r="BT10" s="236">
        <f t="shared" ref="BT10" ca="1" si="471">IFERROR(BT11*BT12,0)</f>
        <v>0</v>
      </c>
      <c r="BU10" s="237">
        <f t="shared" ref="BU10:BU11" ca="1" si="472">SUM(BR10:BT10)</f>
        <v>0</v>
      </c>
      <c r="BV10" s="236">
        <f t="shared" ref="BV10" ca="1" si="473">IFERROR(BV11*BV12,0)</f>
        <v>0</v>
      </c>
      <c r="BW10" s="236">
        <f t="shared" ref="BW10" ca="1" si="474">IFERROR(BW11*BW12,0)</f>
        <v>0</v>
      </c>
      <c r="BX10" s="236">
        <f t="shared" ref="BX10" ca="1" si="475">IFERROR(BX11*BX12,0)</f>
        <v>0</v>
      </c>
      <c r="BY10" s="237">
        <f t="shared" ref="BY10:BY11" ca="1" si="476">SUM(BV10:BX10)</f>
        <v>0</v>
      </c>
      <c r="BZ10" s="236">
        <f t="shared" ref="BZ10" ca="1" si="477">IFERROR(BZ11*BZ12,0)</f>
        <v>0</v>
      </c>
      <c r="CA10" s="236">
        <f t="shared" ref="CA10" ca="1" si="478">IFERROR(CA11*CA12,0)</f>
        <v>0</v>
      </c>
      <c r="CB10" s="236">
        <f t="shared" ref="CB10" ca="1" si="479">IFERROR(CB11*CB12,0)</f>
        <v>0</v>
      </c>
      <c r="CC10" s="237">
        <f t="shared" ref="CC10:CC11" ca="1" si="480">SUM(BZ10:CB10)</f>
        <v>0</v>
      </c>
      <c r="CD10" s="236">
        <f t="shared" ref="CD10" ca="1" si="481">IFERROR(CD11*CD12,0)</f>
        <v>0</v>
      </c>
      <c r="CE10" s="236">
        <f t="shared" ref="CE10" ca="1" si="482">IFERROR(CE11*CE12,0)</f>
        <v>0</v>
      </c>
      <c r="CF10" s="236">
        <f t="shared" ref="CF10" ca="1" si="483">IFERROR(CF11*CF12,0)</f>
        <v>0</v>
      </c>
      <c r="CG10" s="237">
        <f t="shared" ref="CG10:CG11" ca="1" si="484">SUM(CD10:CF10)</f>
        <v>0</v>
      </c>
      <c r="CH10" s="283">
        <f t="shared" ref="CH10:CH11" ca="1" si="485">SUM(BU10,BY10,CC10,CG10)</f>
        <v>0</v>
      </c>
      <c r="CI10" s="236">
        <f t="shared" ref="CI10" ca="1" si="486">IFERROR(CI11*CI12,0)</f>
        <v>0</v>
      </c>
      <c r="CJ10" s="236">
        <f t="shared" ref="CJ10" ca="1" si="487">IFERROR(CJ11*CJ12,0)</f>
        <v>0</v>
      </c>
      <c r="CK10" s="236">
        <f t="shared" ref="CK10" ca="1" si="488">IFERROR(CK11*CK12,0)</f>
        <v>0</v>
      </c>
      <c r="CL10" s="237">
        <f t="shared" ref="CL10:CL11" ca="1" si="489">SUM(CI10:CK10)</f>
        <v>0</v>
      </c>
      <c r="CM10" s="236">
        <f t="shared" ref="CM10" ca="1" si="490">IFERROR(CM11*CM12,0)</f>
        <v>0</v>
      </c>
      <c r="CN10" s="236">
        <f t="shared" ref="CN10" ca="1" si="491">IFERROR(CN11*CN12,0)</f>
        <v>0</v>
      </c>
      <c r="CO10" s="236">
        <f t="shared" ref="CO10" ca="1" si="492">IFERROR(CO11*CO12,0)</f>
        <v>0</v>
      </c>
      <c r="CP10" s="237">
        <f t="shared" ref="CP10:CP11" ca="1" si="493">SUM(CM10:CO10)</f>
        <v>0</v>
      </c>
      <c r="CQ10" s="236">
        <f t="shared" ref="CQ10" ca="1" si="494">IFERROR(CQ11*CQ12,0)</f>
        <v>0</v>
      </c>
      <c r="CR10" s="236">
        <f t="shared" ref="CR10" ca="1" si="495">IFERROR(CR11*CR12,0)</f>
        <v>0</v>
      </c>
      <c r="CS10" s="236">
        <f t="shared" ref="CS10" ca="1" si="496">IFERROR(CS11*CS12,0)</f>
        <v>0</v>
      </c>
      <c r="CT10" s="237">
        <f t="shared" ref="CT10:CT11" ca="1" si="497">SUM(CQ10:CS10)</f>
        <v>0</v>
      </c>
      <c r="CU10" s="236">
        <f t="shared" ref="CU10" ca="1" si="498">IFERROR(CU11*CU12,0)</f>
        <v>0</v>
      </c>
      <c r="CV10" s="236">
        <f t="shared" ref="CV10" ca="1" si="499">IFERROR(CV11*CV12,0)</f>
        <v>0</v>
      </c>
      <c r="CW10" s="236">
        <f t="shared" ref="CW10" ca="1" si="500">IFERROR(CW11*CW12,0)</f>
        <v>0</v>
      </c>
      <c r="CX10" s="237">
        <f t="shared" ref="CX10:CX11" ca="1" si="501">SUM(CU10:CW10)</f>
        <v>0</v>
      </c>
      <c r="CY10" s="283">
        <f t="shared" ref="CY10:CY11" ca="1" si="502">SUM(CL10,CP10,CT10,CX10)</f>
        <v>0</v>
      </c>
      <c r="CZ10" s="236">
        <f t="shared" ref="CZ10" ca="1" si="503">IFERROR(CZ11*CZ12,0)</f>
        <v>0</v>
      </c>
      <c r="DA10" s="236">
        <f t="shared" ref="DA10" ca="1" si="504">IFERROR(DA11*DA12,0)</f>
        <v>0</v>
      </c>
      <c r="DB10" s="236">
        <f t="shared" ref="DB10" ca="1" si="505">IFERROR(DB11*DB12,0)</f>
        <v>0</v>
      </c>
      <c r="DC10" s="237">
        <f t="shared" ref="DC10:DC11" ca="1" si="506">SUM(CZ10:DB10)</f>
        <v>0</v>
      </c>
      <c r="DD10" s="236">
        <f t="shared" ref="DD10" ca="1" si="507">IFERROR(DD11*DD12,0)</f>
        <v>0</v>
      </c>
      <c r="DE10" s="236">
        <f t="shared" ref="DE10" ca="1" si="508">IFERROR(DE11*DE12,0)</f>
        <v>0</v>
      </c>
      <c r="DF10" s="236">
        <f t="shared" ref="DF10" ca="1" si="509">IFERROR(DF11*DF12,0)</f>
        <v>0</v>
      </c>
      <c r="DG10" s="237">
        <f t="shared" ref="DG10:DG11" ca="1" si="510">SUM(DD10:DF10)</f>
        <v>0</v>
      </c>
      <c r="DH10" s="236">
        <f t="shared" ref="DH10" ca="1" si="511">IFERROR(DH11*DH12,0)</f>
        <v>0</v>
      </c>
      <c r="DI10" s="236">
        <f t="shared" ref="DI10" ca="1" si="512">IFERROR(DI11*DI12,0)</f>
        <v>0</v>
      </c>
      <c r="DJ10" s="236">
        <f t="shared" ref="DJ10" ca="1" si="513">IFERROR(DJ11*DJ12,0)</f>
        <v>0</v>
      </c>
      <c r="DK10" s="237">
        <f t="shared" ref="DK10:DK11" ca="1" si="514">SUM(DH10:DJ10)</f>
        <v>0</v>
      </c>
      <c r="DL10" s="236">
        <f t="shared" ref="DL10" ca="1" si="515">IFERROR(DL11*DL12,0)</f>
        <v>0</v>
      </c>
      <c r="DM10" s="236">
        <f t="shared" ref="DM10" ca="1" si="516">IFERROR(DM11*DM12,0)</f>
        <v>0</v>
      </c>
      <c r="DN10" s="236">
        <f t="shared" ref="DN10" ca="1" si="517">IFERROR(DN11*DN12,0)</f>
        <v>0</v>
      </c>
      <c r="DO10" s="237">
        <f t="shared" ref="DO10:DO11" ca="1" si="518">SUM(DL10:DN10)</f>
        <v>0</v>
      </c>
      <c r="DP10" s="283">
        <f t="shared" ref="DP10:DP11" ca="1" si="519">SUM(DC10,DG10,DK10,DO10)</f>
        <v>0</v>
      </c>
      <c r="DQ10" s="236">
        <f t="shared" ref="DQ10" ca="1" si="520">IFERROR(DQ11*DQ12,0)</f>
        <v>0</v>
      </c>
      <c r="DR10" s="236">
        <f t="shared" ref="DR10" ca="1" si="521">IFERROR(DR11*DR12,0)</f>
        <v>0</v>
      </c>
      <c r="DS10" s="236">
        <f t="shared" ref="DS10" ca="1" si="522">IFERROR(DS11*DS12,0)</f>
        <v>0</v>
      </c>
      <c r="DT10" s="237">
        <f t="shared" ref="DT10:DT11" ca="1" si="523">SUM(DQ10:DS10)</f>
        <v>0</v>
      </c>
      <c r="DU10" s="236">
        <f t="shared" ref="DU10" ca="1" si="524">IFERROR(DU11*DU12,0)</f>
        <v>0</v>
      </c>
      <c r="DV10" s="236">
        <f t="shared" ref="DV10" ca="1" si="525">IFERROR(DV11*DV12,0)</f>
        <v>0</v>
      </c>
      <c r="DW10" s="236">
        <f t="shared" ref="DW10" ca="1" si="526">IFERROR(DW11*DW12,0)</f>
        <v>0</v>
      </c>
      <c r="DX10" s="237">
        <f t="shared" ref="DX10:DX11" ca="1" si="527">SUM(DU10:DW10)</f>
        <v>0</v>
      </c>
      <c r="DY10" s="236">
        <f t="shared" ref="DY10" ca="1" si="528">IFERROR(DY11*DY12,0)</f>
        <v>0</v>
      </c>
      <c r="DZ10" s="236">
        <f t="shared" ref="DZ10" ca="1" si="529">IFERROR(DZ11*DZ12,0)</f>
        <v>0</v>
      </c>
      <c r="EA10" s="236">
        <f t="shared" ref="EA10" ca="1" si="530">IFERROR(EA11*EA12,0)</f>
        <v>0</v>
      </c>
      <c r="EB10" s="237">
        <f t="shared" ref="EB10:EB11" ca="1" si="531">SUM(DY10:EA10)</f>
        <v>0</v>
      </c>
      <c r="EC10" s="236">
        <f t="shared" ref="EC10" ca="1" si="532">IFERROR(EC11*EC12,0)</f>
        <v>0</v>
      </c>
      <c r="ED10" s="236">
        <f t="shared" ref="ED10" ca="1" si="533">IFERROR(ED11*ED12,0)</f>
        <v>0</v>
      </c>
      <c r="EE10" s="236">
        <f t="shared" ref="EE10" ca="1" si="534">IFERROR(EE11*EE12,0)</f>
        <v>0</v>
      </c>
      <c r="EF10" s="237">
        <f t="shared" ref="EF10:EF11" ca="1" si="535">SUM(EC10:EE10)</f>
        <v>0</v>
      </c>
      <c r="EG10" s="283">
        <f t="shared" ref="EG10:EG11" ca="1" si="536">SUM(DT10,DX10,EB10,EF10)</f>
        <v>0</v>
      </c>
      <c r="EH10" s="236">
        <f t="shared" ref="EH10" ca="1" si="537">IFERROR(EH11*EH12,0)</f>
        <v>0</v>
      </c>
      <c r="EI10" s="236">
        <f t="shared" ref="EI10" ca="1" si="538">IFERROR(EI11*EI12,0)</f>
        <v>0</v>
      </c>
      <c r="EJ10" s="236">
        <f t="shared" ref="EJ10" ca="1" si="539">IFERROR(EJ11*EJ12,0)</f>
        <v>0</v>
      </c>
      <c r="EK10" s="237">
        <f t="shared" ref="EK10:EK11" ca="1" si="540">SUM(EH10:EJ10)</f>
        <v>0</v>
      </c>
      <c r="EL10" s="236">
        <f t="shared" ref="EL10" ca="1" si="541">IFERROR(EL11*EL12,0)</f>
        <v>0</v>
      </c>
      <c r="EM10" s="236">
        <f t="shared" ref="EM10" ca="1" si="542">IFERROR(EM11*EM12,0)</f>
        <v>0</v>
      </c>
      <c r="EN10" s="236">
        <f t="shared" ref="EN10" ca="1" si="543">IFERROR(EN11*EN12,0)</f>
        <v>0</v>
      </c>
      <c r="EO10" s="237">
        <f t="shared" ref="EO10:EO11" ca="1" si="544">SUM(EL10:EN10)</f>
        <v>0</v>
      </c>
      <c r="EP10" s="236">
        <f t="shared" ref="EP10" ca="1" si="545">IFERROR(EP11*EP12,0)</f>
        <v>0</v>
      </c>
      <c r="EQ10" s="236">
        <f t="shared" ref="EQ10" ca="1" si="546">IFERROR(EQ11*EQ12,0)</f>
        <v>0</v>
      </c>
      <c r="ER10" s="236">
        <f t="shared" ref="ER10" ca="1" si="547">IFERROR(ER11*ER12,0)</f>
        <v>0</v>
      </c>
      <c r="ES10" s="237">
        <f t="shared" ref="ES10:ES11" ca="1" si="548">SUM(EP10:ER10)</f>
        <v>0</v>
      </c>
      <c r="ET10" s="236">
        <f t="shared" ref="ET10" ca="1" si="549">IFERROR(ET11*ET12,0)</f>
        <v>0</v>
      </c>
      <c r="EU10" s="236">
        <f t="shared" ref="EU10" ca="1" si="550">IFERROR(EU11*EU12,0)</f>
        <v>0</v>
      </c>
      <c r="EV10" s="236">
        <f t="shared" ref="EV10" ca="1" si="551">IFERROR(EV11*EV12,0)</f>
        <v>0</v>
      </c>
      <c r="EW10" s="237">
        <f t="shared" ref="EW10:EW11" ca="1" si="552">SUM(ET10:EV10)</f>
        <v>0</v>
      </c>
      <c r="EX10" s="427">
        <f t="shared" ref="EX10:EX11" ca="1" si="553">SUM(EK10,EO10,ES10,EW10)</f>
        <v>0</v>
      </c>
      <c r="EY10" s="438"/>
    </row>
    <row r="11" spans="1:16384" s="233" customFormat="1" hidden="1" outlineLevel="2">
      <c r="A11" s="231" t="s">
        <v>242</v>
      </c>
      <c r="B11" s="238" t="str" cm="1">
        <f t="array" ref="B11">IF(AND(НачИнвП_Дата&lt;=B$3,КИнвП_Дата&gt;B$3),
             INDEX(ЗФ!$A$1:$AO$91,MATCH($A10,ЗФ!$A:$A,0),MATCH("На реализацию"&amp;YEAR(Ф2!B$3),ЗФ!$2:$2,0))*INDEX(КЗ!$A$1:$O$13,MATCH($A10,КЗ!$A:$A,0),MATCH(MONTH(Ф2!B$3),КЗ!$1:$1,0)),"")</f>
        <v/>
      </c>
      <c r="C11" s="238" t="str" cm="1">
        <f t="array" aca="1" ref="C11" ca="1">IF(AND(НачИнвП_Дата&lt;=C$3,КИнвП_Дата&gt;C$3),
             INDEX(ЗФ!$A$1:$AO$91,MATCH($A10,ЗФ!$A:$A,0),MATCH("На реализацию"&amp;YEAR(Ф2!C$3),ЗФ!$2:$2,0))*INDEX(КЗ!$A$1:$O$13,MATCH($A10,КЗ!$A:$A,0),MATCH(MONTH(Ф2!C$3),КЗ!$1:$1,0)),"")</f>
        <v/>
      </c>
      <c r="D11" s="238" t="str" cm="1">
        <f t="array" aca="1" ref="D11" ca="1">IF(AND(НачИнвП_Дата&lt;=D$3,КИнвП_Дата&gt;D$3),
             INDEX(ЗФ!$A$1:$AO$91,MATCH($A10,ЗФ!$A:$A,0),MATCH("На реализацию"&amp;YEAR(Ф2!D$3),ЗФ!$2:$2,0))*INDEX(КЗ!$A$1:$O$13,MATCH($A10,КЗ!$A:$A,0),MATCH(MONTH(Ф2!D$3),КЗ!$1:$1,0)),"")</f>
        <v/>
      </c>
      <c r="E11" s="239">
        <f t="shared" ca="1" si="404"/>
        <v>0</v>
      </c>
      <c r="F11" s="238" t="str" cm="1">
        <f t="array" aca="1" ref="F11" ca="1">IF(AND(НачИнвП_Дата&lt;=F$3,КИнвП_Дата&gt;F$3),
             INDEX(ЗФ!$A$1:$AO$91,MATCH($A10,ЗФ!$A:$A,0),MATCH("На реализацию"&amp;YEAR(Ф2!F$3),ЗФ!$2:$2,0))*INDEX(КЗ!$A$1:$O$13,MATCH($A10,КЗ!$A:$A,0),MATCH(MONTH(Ф2!F$3),КЗ!$1:$1,0)),"")</f>
        <v/>
      </c>
      <c r="G11" s="238" t="str" cm="1">
        <f t="array" aca="1" ref="G11" ca="1">IF(AND(НачИнвП_Дата&lt;=G$3,КИнвП_Дата&gt;G$3),
             INDEX(ЗФ!$A$1:$AO$91,MATCH($A10,ЗФ!$A:$A,0),MATCH("На реализацию"&amp;YEAR(Ф2!G$3),ЗФ!$2:$2,0))*INDEX(КЗ!$A$1:$O$13,MATCH($A10,КЗ!$A:$A,0),MATCH(MONTH(Ф2!G$3),КЗ!$1:$1,0)),"")</f>
        <v/>
      </c>
      <c r="H11" s="238" t="str" cm="1">
        <f t="array" aca="1" ref="H11" ca="1">IF(AND(НачИнвП_Дата&lt;=H$3,КИнвП_Дата&gt;H$3),
             INDEX(ЗФ!$A$1:$AO$91,MATCH($A10,ЗФ!$A:$A,0),MATCH("На реализацию"&amp;YEAR(Ф2!H$3),ЗФ!$2:$2,0))*INDEX(КЗ!$A$1:$O$13,MATCH($A10,КЗ!$A:$A,0),MATCH(MONTH(Ф2!H$3),КЗ!$1:$1,0)),"")</f>
        <v/>
      </c>
      <c r="I11" s="239">
        <f t="shared" ca="1" si="408"/>
        <v>0</v>
      </c>
      <c r="J11" s="238" t="str" cm="1">
        <f t="array" aca="1" ref="J11" ca="1">IF(AND(НачИнвП_Дата&lt;=J$3,КИнвП_Дата&gt;J$3),
             INDEX(ЗФ!$A$1:$AO$91,MATCH($A10,ЗФ!$A:$A,0),MATCH("На реализацию"&amp;YEAR(Ф2!J$3),ЗФ!$2:$2,0))*INDEX(КЗ!$A$1:$O$13,MATCH($A10,КЗ!$A:$A,0),MATCH(MONTH(Ф2!J$3),КЗ!$1:$1,0)),"")</f>
        <v/>
      </c>
      <c r="K11" s="238" t="str" cm="1">
        <f t="array" aca="1" ref="K11" ca="1">IF(AND(НачИнвП_Дата&lt;=K$3,КИнвП_Дата&gt;K$3),
             INDEX(ЗФ!$A$1:$AO$91,MATCH($A10,ЗФ!$A:$A,0),MATCH("На реализацию"&amp;YEAR(Ф2!K$3),ЗФ!$2:$2,0))*INDEX(КЗ!$A$1:$O$13,MATCH($A10,КЗ!$A:$A,0),MATCH(MONTH(Ф2!K$3),КЗ!$1:$1,0)),"")</f>
        <v/>
      </c>
      <c r="L11" s="238" t="str" cm="1">
        <f t="array" aca="1" ref="L11" ca="1">IF(AND(НачИнвП_Дата&lt;=L$3,КИнвП_Дата&gt;L$3),
             INDEX(ЗФ!$A$1:$AO$91,MATCH($A10,ЗФ!$A:$A,0),MATCH("На реализацию"&amp;YEAR(Ф2!L$3),ЗФ!$2:$2,0))*INDEX(КЗ!$A$1:$O$13,MATCH($A10,КЗ!$A:$A,0),MATCH(MONTH(Ф2!L$3),КЗ!$1:$1,0)),"")</f>
        <v/>
      </c>
      <c r="M11" s="239">
        <f t="shared" ca="1" si="412"/>
        <v>0</v>
      </c>
      <c r="N11" s="238" t="e" cm="1">
        <f t="array" aca="1" ref="N11" ca="1">IF(AND(НачИнвП_Дата&lt;=N$3,КИнвП_Дата&gt;N$3),
             INDEX(ЗФ!$A$1:$AO$91,MATCH($A10,ЗФ!$A:$A,0),MATCH("На реализацию"&amp;YEAR(Ф2!N$3),ЗФ!$2:$2,0))*INDEX(КЗ!$A$1:$O$13,MATCH($A10,КЗ!$A:$A,0),MATCH(MONTH(Ф2!N$3),КЗ!$1:$1,0)),"")</f>
        <v>#N/A</v>
      </c>
      <c r="O11" s="238" t="e" cm="1">
        <f t="array" aca="1" ref="O11" ca="1">IF(AND(НачИнвП_Дата&lt;=O$3,КИнвП_Дата&gt;O$3),
             INDEX(ЗФ!$A$1:$AO$91,MATCH($A10,ЗФ!$A:$A,0),MATCH("На реализацию"&amp;YEAR(Ф2!O$3),ЗФ!$2:$2,0))*INDEX(КЗ!$A$1:$O$13,MATCH($A10,КЗ!$A:$A,0),MATCH(MONTH(Ф2!O$3),КЗ!$1:$1,0)),"")</f>
        <v>#N/A</v>
      </c>
      <c r="P11" s="238" t="e" cm="1">
        <f t="array" aca="1" ref="P11" ca="1">IF(AND(НачИнвП_Дата&lt;=P$3,КИнвП_Дата&gt;P$3),
             INDEX(ЗФ!$A$1:$AO$91,MATCH($A10,ЗФ!$A:$A,0),MATCH("На реализацию"&amp;YEAR(Ф2!P$3),ЗФ!$2:$2,0))*INDEX(КЗ!$A$1:$O$13,MATCH($A10,КЗ!$A:$A,0),MATCH(MONTH(Ф2!P$3),КЗ!$1:$1,0)),"")</f>
        <v>#N/A</v>
      </c>
      <c r="Q11" s="239" t="e">
        <f t="shared" ca="1" si="416"/>
        <v>#N/A</v>
      </c>
      <c r="R11" s="284" t="e">
        <f t="shared" ca="1" si="417"/>
        <v>#N/A</v>
      </c>
      <c r="S11" s="238" t="e" cm="1">
        <f t="array" aca="1" ref="S11" ca="1">IF(AND(НачИнвП_Дата&lt;=S$3,КИнвП_Дата&gt;S$3),
             INDEX(ЗФ!$A$1:$AO$91,MATCH($A10,ЗФ!$A:$A,0),MATCH("На реализацию"&amp;YEAR(Ф2!S$3),ЗФ!$2:$2,0))*INDEX(КЗ!$A$1:$O$13,MATCH($A10,КЗ!$A:$A,0),MATCH(MONTH(Ф2!S$3),КЗ!$1:$1,0)),"")</f>
        <v>#N/A</v>
      </c>
      <c r="T11" s="238" t="e" cm="1">
        <f t="array" aca="1" ref="T11" ca="1">IF(AND(НачИнвП_Дата&lt;=T$3,КИнвП_Дата&gt;T$3),
             INDEX(ЗФ!$A$1:$AO$91,MATCH($A10,ЗФ!$A:$A,0),MATCH("На реализацию"&amp;YEAR(Ф2!T$3),ЗФ!$2:$2,0))*INDEX(КЗ!$A$1:$O$13,MATCH($A10,КЗ!$A:$A,0),MATCH(MONTH(Ф2!T$3),КЗ!$1:$1,0)),"")</f>
        <v>#N/A</v>
      </c>
      <c r="U11" s="238" t="e" cm="1">
        <f t="array" aca="1" ref="U11" ca="1">IF(AND(НачИнвП_Дата&lt;=U$3,КИнвП_Дата&gt;U$3),
             INDEX(ЗФ!$A$1:$AO$91,MATCH($A10,ЗФ!$A:$A,0),MATCH("На реализацию"&amp;YEAR(Ф2!U$3),ЗФ!$2:$2,0))*INDEX(КЗ!$A$1:$O$13,MATCH($A10,КЗ!$A:$A,0),MATCH(MONTH(Ф2!U$3),КЗ!$1:$1,0)),"")</f>
        <v>#N/A</v>
      </c>
      <c r="V11" s="239" t="e">
        <f t="shared" ca="1" si="421"/>
        <v>#N/A</v>
      </c>
      <c r="W11" s="238" t="e" cm="1">
        <f t="array" aca="1" ref="W11" ca="1">IF(AND(НачИнвП_Дата&lt;=W$3,КИнвП_Дата&gt;W$3),
             INDEX(ЗФ!$A$1:$AO$91,MATCH($A10,ЗФ!$A:$A,0),MATCH("На реализацию"&amp;YEAR(Ф2!W$3),ЗФ!$2:$2,0))*INDEX(КЗ!$A$1:$O$13,MATCH($A10,КЗ!$A:$A,0),MATCH(MONTH(Ф2!W$3),КЗ!$1:$1,0)),"")</f>
        <v>#N/A</v>
      </c>
      <c r="X11" s="238" t="e" cm="1">
        <f t="array" aca="1" ref="X11" ca="1">IF(AND(НачИнвП_Дата&lt;=X$3,КИнвП_Дата&gt;X$3),
             INDEX(ЗФ!$A$1:$AO$91,MATCH($A10,ЗФ!$A:$A,0),MATCH("На реализацию"&amp;YEAR(Ф2!X$3),ЗФ!$2:$2,0))*INDEX(КЗ!$A$1:$O$13,MATCH($A10,КЗ!$A:$A,0),MATCH(MONTH(Ф2!X$3),КЗ!$1:$1,0)),"")</f>
        <v>#N/A</v>
      </c>
      <c r="Y11" s="238" t="e" cm="1">
        <f t="array" aca="1" ref="Y11" ca="1">IF(AND(НачИнвП_Дата&lt;=Y$3,КИнвП_Дата&gt;Y$3),
             INDEX(ЗФ!$A$1:$AO$91,MATCH($A10,ЗФ!$A:$A,0),MATCH("На реализацию"&amp;YEAR(Ф2!Y$3),ЗФ!$2:$2,0))*INDEX(КЗ!$A$1:$O$13,MATCH($A10,КЗ!$A:$A,0),MATCH(MONTH(Ф2!Y$3),КЗ!$1:$1,0)),"")</f>
        <v>#N/A</v>
      </c>
      <c r="Z11" s="239" t="e">
        <f t="shared" ca="1" si="425"/>
        <v>#N/A</v>
      </c>
      <c r="AA11" s="238" t="e" cm="1">
        <f t="array" aca="1" ref="AA11" ca="1">IF(AND(НачИнвП_Дата&lt;=AA$3,КИнвП_Дата&gt;AA$3),
             INDEX(ЗФ!$A$1:$AO$91,MATCH($A10,ЗФ!$A:$A,0),MATCH("На реализацию"&amp;YEAR(Ф2!AA$3),ЗФ!$2:$2,0))*INDEX(КЗ!$A$1:$O$13,MATCH($A10,КЗ!$A:$A,0),MATCH(MONTH(Ф2!AA$3),КЗ!$1:$1,0)),"")</f>
        <v>#N/A</v>
      </c>
      <c r="AB11" s="238" t="e" cm="1">
        <f t="array" aca="1" ref="AB11" ca="1">IF(AND(НачИнвП_Дата&lt;=AB$3,КИнвП_Дата&gt;AB$3),
             INDEX(ЗФ!$A$1:$AO$91,MATCH($A10,ЗФ!$A:$A,0),MATCH("На реализацию"&amp;YEAR(Ф2!AB$3),ЗФ!$2:$2,0))*INDEX(КЗ!$A$1:$O$13,MATCH($A10,КЗ!$A:$A,0),MATCH(MONTH(Ф2!AB$3),КЗ!$1:$1,0)),"")</f>
        <v>#N/A</v>
      </c>
      <c r="AC11" s="238" t="e" cm="1">
        <f t="array" aca="1" ref="AC11" ca="1">IF(AND(НачИнвП_Дата&lt;=AC$3,КИнвП_Дата&gt;AC$3),
             INDEX(ЗФ!$A$1:$AO$91,MATCH($A10,ЗФ!$A:$A,0),MATCH("На реализацию"&amp;YEAR(Ф2!AC$3),ЗФ!$2:$2,0))*INDEX(КЗ!$A$1:$O$13,MATCH($A10,КЗ!$A:$A,0),MATCH(MONTH(Ф2!AC$3),КЗ!$1:$1,0)),"")</f>
        <v>#N/A</v>
      </c>
      <c r="AD11" s="239" t="e">
        <f t="shared" ca="1" si="429"/>
        <v>#N/A</v>
      </c>
      <c r="AE11" s="238" t="e" cm="1">
        <f t="array" aca="1" ref="AE11" ca="1">IF(AND(НачИнвП_Дата&lt;=AE$3,КИнвП_Дата&gt;AE$3),
             INDEX(ЗФ!$A$1:$AO$91,MATCH($A10,ЗФ!$A:$A,0),MATCH("На реализацию"&amp;YEAR(Ф2!AE$3),ЗФ!$2:$2,0))*INDEX(КЗ!$A$1:$O$13,MATCH($A10,КЗ!$A:$A,0),MATCH(MONTH(Ф2!AE$3),КЗ!$1:$1,0)),"")</f>
        <v>#N/A</v>
      </c>
      <c r="AF11" s="238" t="e" cm="1">
        <f t="array" aca="1" ref="AF11" ca="1">IF(AND(НачИнвП_Дата&lt;=AF$3,КИнвП_Дата&gt;AF$3),
             INDEX(ЗФ!$A$1:$AO$91,MATCH($A10,ЗФ!$A:$A,0),MATCH("На реализацию"&amp;YEAR(Ф2!AF$3),ЗФ!$2:$2,0))*INDEX(КЗ!$A$1:$O$13,MATCH($A10,КЗ!$A:$A,0),MATCH(MONTH(Ф2!AF$3),КЗ!$1:$1,0)),"")</f>
        <v>#N/A</v>
      </c>
      <c r="AG11" s="238" t="e" cm="1">
        <f t="array" aca="1" ref="AG11" ca="1">IF(AND(НачИнвП_Дата&lt;=AG$3,КИнвП_Дата&gt;AG$3),
             INDEX(ЗФ!$A$1:$AO$91,MATCH($A10,ЗФ!$A:$A,0),MATCH("На реализацию"&amp;YEAR(Ф2!AG$3),ЗФ!$2:$2,0))*INDEX(КЗ!$A$1:$O$13,MATCH($A10,КЗ!$A:$A,0),MATCH(MONTH(Ф2!AG$3),КЗ!$1:$1,0)),"")</f>
        <v>#N/A</v>
      </c>
      <c r="AH11" s="239" t="e">
        <f t="shared" ca="1" si="433"/>
        <v>#N/A</v>
      </c>
      <c r="AI11" s="284" t="e">
        <f t="shared" ca="1" si="434"/>
        <v>#N/A</v>
      </c>
      <c r="AJ11" s="238" t="e" cm="1">
        <f t="array" aca="1" ref="AJ11" ca="1">IF(AND(НачИнвП_Дата&lt;=AJ$3,КИнвП_Дата&gt;AJ$3),
             INDEX(ЗФ!$A$1:$AO$91,MATCH($A10,ЗФ!$A:$A,0),MATCH("На реализацию"&amp;YEAR(Ф2!AJ$3),ЗФ!$2:$2,0))*INDEX(КЗ!$A$1:$O$13,MATCH($A10,КЗ!$A:$A,0),MATCH(MONTH(Ф2!AJ$3),КЗ!$1:$1,0)),"")</f>
        <v>#N/A</v>
      </c>
      <c r="AK11" s="238" t="e" cm="1">
        <f t="array" aca="1" ref="AK11" ca="1">IF(AND(НачИнвП_Дата&lt;=AK$3,КИнвП_Дата&gt;AK$3),
             INDEX(ЗФ!$A$1:$AO$91,MATCH($A10,ЗФ!$A:$A,0),MATCH("На реализацию"&amp;YEAR(Ф2!AK$3),ЗФ!$2:$2,0))*INDEX(КЗ!$A$1:$O$13,MATCH($A10,КЗ!$A:$A,0),MATCH(MONTH(Ф2!AK$3),КЗ!$1:$1,0)),"")</f>
        <v>#N/A</v>
      </c>
      <c r="AL11" s="238" t="e" cm="1">
        <f t="array" aca="1" ref="AL11" ca="1">IF(AND(НачИнвП_Дата&lt;=AL$3,КИнвП_Дата&gt;AL$3),
             INDEX(ЗФ!$A$1:$AO$91,MATCH($A10,ЗФ!$A:$A,0),MATCH("На реализацию"&amp;YEAR(Ф2!AL$3),ЗФ!$2:$2,0))*INDEX(КЗ!$A$1:$O$13,MATCH($A10,КЗ!$A:$A,0),MATCH(MONTH(Ф2!AL$3),КЗ!$1:$1,0)),"")</f>
        <v>#N/A</v>
      </c>
      <c r="AM11" s="239" t="e">
        <f t="shared" ca="1" si="438"/>
        <v>#N/A</v>
      </c>
      <c r="AN11" s="238" t="e" cm="1">
        <f t="array" aca="1" ref="AN11" ca="1">IF(AND(НачИнвП_Дата&lt;=AN$3,КИнвП_Дата&gt;AN$3),
             INDEX(ЗФ!$A$1:$AO$91,MATCH($A10,ЗФ!$A:$A,0),MATCH("На реализацию"&amp;YEAR(Ф2!AN$3),ЗФ!$2:$2,0))*INDEX(КЗ!$A$1:$O$13,MATCH($A10,КЗ!$A:$A,0),MATCH(MONTH(Ф2!AN$3),КЗ!$1:$1,0)),"")</f>
        <v>#N/A</v>
      </c>
      <c r="AO11" s="238" t="e" cm="1">
        <f t="array" aca="1" ref="AO11" ca="1">IF(AND(НачИнвП_Дата&lt;=AO$3,КИнвП_Дата&gt;AO$3),
             INDEX(ЗФ!$A$1:$AO$91,MATCH($A10,ЗФ!$A:$A,0),MATCH("На реализацию"&amp;YEAR(Ф2!AO$3),ЗФ!$2:$2,0))*INDEX(КЗ!$A$1:$O$13,MATCH($A10,КЗ!$A:$A,0),MATCH(MONTH(Ф2!AO$3),КЗ!$1:$1,0)),"")</f>
        <v>#N/A</v>
      </c>
      <c r="AP11" s="238" t="e" cm="1">
        <f t="array" aca="1" ref="AP11" ca="1">IF(AND(НачИнвП_Дата&lt;=AP$3,КИнвП_Дата&gt;AP$3),
             INDEX(ЗФ!$A$1:$AO$91,MATCH($A10,ЗФ!$A:$A,0),MATCH("На реализацию"&amp;YEAR(Ф2!AP$3),ЗФ!$2:$2,0))*INDEX(КЗ!$A$1:$O$13,MATCH($A10,КЗ!$A:$A,0),MATCH(MONTH(Ф2!AP$3),КЗ!$1:$1,0)),"")</f>
        <v>#N/A</v>
      </c>
      <c r="AQ11" s="239" t="e">
        <f t="shared" ca="1" si="442"/>
        <v>#N/A</v>
      </c>
      <c r="AR11" s="238" t="e" cm="1">
        <f t="array" aca="1" ref="AR11" ca="1">IF(AND(НачИнвП_Дата&lt;=AR$3,КИнвП_Дата&gt;AR$3),
             INDEX(ЗФ!$A$1:$AO$91,MATCH($A10,ЗФ!$A:$A,0),MATCH("На реализацию"&amp;YEAR(Ф2!AR$3),ЗФ!$2:$2,0))*INDEX(КЗ!$A$1:$O$13,MATCH($A10,КЗ!$A:$A,0),MATCH(MONTH(Ф2!AR$3),КЗ!$1:$1,0)),"")</f>
        <v>#N/A</v>
      </c>
      <c r="AS11" s="238" t="e" cm="1">
        <f t="array" aca="1" ref="AS11" ca="1">IF(AND(НачИнвП_Дата&lt;=AS$3,КИнвП_Дата&gt;AS$3),
             INDEX(ЗФ!$A$1:$AO$91,MATCH($A10,ЗФ!$A:$A,0),MATCH("На реализацию"&amp;YEAR(Ф2!AS$3),ЗФ!$2:$2,0))*INDEX(КЗ!$A$1:$O$13,MATCH($A10,КЗ!$A:$A,0),MATCH(MONTH(Ф2!AS$3),КЗ!$1:$1,0)),"")</f>
        <v>#N/A</v>
      </c>
      <c r="AT11" s="238" t="e" cm="1">
        <f t="array" aca="1" ref="AT11" ca="1">IF(AND(НачИнвП_Дата&lt;=AT$3,КИнвП_Дата&gt;AT$3),
             INDEX(ЗФ!$A$1:$AO$91,MATCH($A10,ЗФ!$A:$A,0),MATCH("На реализацию"&amp;YEAR(Ф2!AT$3),ЗФ!$2:$2,0))*INDEX(КЗ!$A$1:$O$13,MATCH($A10,КЗ!$A:$A,0),MATCH(MONTH(Ф2!AT$3),КЗ!$1:$1,0)),"")</f>
        <v>#N/A</v>
      </c>
      <c r="AU11" s="239" t="e">
        <f t="shared" ca="1" si="446"/>
        <v>#N/A</v>
      </c>
      <c r="AV11" s="238" t="e" cm="1">
        <f t="array" aca="1" ref="AV11" ca="1">IF(AND(НачИнвП_Дата&lt;=AV$3,КИнвП_Дата&gt;AV$3),
             INDEX(ЗФ!$A$1:$AO$91,MATCH($A10,ЗФ!$A:$A,0),MATCH("На реализацию"&amp;YEAR(Ф2!AV$3),ЗФ!$2:$2,0))*INDEX(КЗ!$A$1:$O$13,MATCH($A10,КЗ!$A:$A,0),MATCH(MONTH(Ф2!AV$3),КЗ!$1:$1,0)),"")</f>
        <v>#N/A</v>
      </c>
      <c r="AW11" s="238" t="e" cm="1">
        <f t="array" aca="1" ref="AW11" ca="1">IF(AND(НачИнвП_Дата&lt;=AW$3,КИнвП_Дата&gt;AW$3),
             INDEX(ЗФ!$A$1:$AO$91,MATCH($A10,ЗФ!$A:$A,0),MATCH("На реализацию"&amp;YEAR(Ф2!AW$3),ЗФ!$2:$2,0))*INDEX(КЗ!$A$1:$O$13,MATCH($A10,КЗ!$A:$A,0),MATCH(MONTH(Ф2!AW$3),КЗ!$1:$1,0)),"")</f>
        <v>#N/A</v>
      </c>
      <c r="AX11" s="238" t="e" cm="1">
        <f t="array" aca="1" ref="AX11" ca="1">IF(AND(НачИнвП_Дата&lt;=AX$3,КИнвП_Дата&gt;AX$3),
             INDEX(ЗФ!$A$1:$AO$91,MATCH($A10,ЗФ!$A:$A,0),MATCH("На реализацию"&amp;YEAR(Ф2!AX$3),ЗФ!$2:$2,0))*INDEX(КЗ!$A$1:$O$13,MATCH($A10,КЗ!$A:$A,0),MATCH(MONTH(Ф2!AX$3),КЗ!$1:$1,0)),"")</f>
        <v>#N/A</v>
      </c>
      <c r="AY11" s="239" t="e">
        <f t="shared" ca="1" si="450"/>
        <v>#N/A</v>
      </c>
      <c r="AZ11" s="284" t="e">
        <f t="shared" ca="1" si="451"/>
        <v>#N/A</v>
      </c>
      <c r="BA11" s="238" t="e" cm="1">
        <f t="array" aca="1" ref="BA11" ca="1">IF(AND(НачИнвП_Дата&lt;=BA$3,КИнвП_Дата&gt;BA$3),
             INDEX(ЗФ!$A$1:$AO$91,MATCH($A10,ЗФ!$A:$A,0),MATCH("На реализацию"&amp;YEAR(Ф2!BA$3),ЗФ!$2:$2,0))*INDEX(КЗ!$A$1:$O$13,MATCH($A10,КЗ!$A:$A,0),MATCH(MONTH(Ф2!BA$3),КЗ!$1:$1,0)),"")</f>
        <v>#N/A</v>
      </c>
      <c r="BB11" s="238" t="e" cm="1">
        <f t="array" aca="1" ref="BB11" ca="1">IF(AND(НачИнвП_Дата&lt;=BB$3,КИнвП_Дата&gt;BB$3),
             INDEX(ЗФ!$A$1:$AO$91,MATCH($A10,ЗФ!$A:$A,0),MATCH("На реализацию"&amp;YEAR(Ф2!BB$3),ЗФ!$2:$2,0))*INDEX(КЗ!$A$1:$O$13,MATCH($A10,КЗ!$A:$A,0),MATCH(MONTH(Ф2!BB$3),КЗ!$1:$1,0)),"")</f>
        <v>#N/A</v>
      </c>
      <c r="BC11" s="238" t="e" cm="1">
        <f t="array" aca="1" ref="BC11" ca="1">IF(AND(НачИнвП_Дата&lt;=BC$3,КИнвП_Дата&gt;BC$3),
             INDEX(ЗФ!$A$1:$AO$91,MATCH($A10,ЗФ!$A:$A,0),MATCH("На реализацию"&amp;YEAR(Ф2!BC$3),ЗФ!$2:$2,0))*INDEX(КЗ!$A$1:$O$13,MATCH($A10,КЗ!$A:$A,0),MATCH(MONTH(Ф2!BC$3),КЗ!$1:$1,0)),"")</f>
        <v>#N/A</v>
      </c>
      <c r="BD11" s="239" t="e">
        <f t="shared" ca="1" si="455"/>
        <v>#N/A</v>
      </c>
      <c r="BE11" s="238" t="e" cm="1">
        <f t="array" aca="1" ref="BE11" ca="1">IF(AND(НачИнвП_Дата&lt;=BE$3,КИнвП_Дата&gt;BE$3),
             INDEX(ЗФ!$A$1:$AO$91,MATCH($A10,ЗФ!$A:$A,0),MATCH("На реализацию"&amp;YEAR(Ф2!BE$3),ЗФ!$2:$2,0))*INDEX(КЗ!$A$1:$O$13,MATCH($A10,КЗ!$A:$A,0),MATCH(MONTH(Ф2!BE$3),КЗ!$1:$1,0)),"")</f>
        <v>#N/A</v>
      </c>
      <c r="BF11" s="238" t="e" cm="1">
        <f t="array" aca="1" ref="BF11" ca="1">IF(AND(НачИнвП_Дата&lt;=BF$3,КИнвП_Дата&gt;BF$3),
             INDEX(ЗФ!$A$1:$AO$91,MATCH($A10,ЗФ!$A:$A,0),MATCH("На реализацию"&amp;YEAR(Ф2!BF$3),ЗФ!$2:$2,0))*INDEX(КЗ!$A$1:$O$13,MATCH($A10,КЗ!$A:$A,0),MATCH(MONTH(Ф2!BF$3),КЗ!$1:$1,0)),"")</f>
        <v>#N/A</v>
      </c>
      <c r="BG11" s="238" t="e" cm="1">
        <f t="array" aca="1" ref="BG11" ca="1">IF(AND(НачИнвП_Дата&lt;=BG$3,КИнвП_Дата&gt;BG$3),
             INDEX(ЗФ!$A$1:$AO$91,MATCH($A10,ЗФ!$A:$A,0),MATCH("На реализацию"&amp;YEAR(Ф2!BG$3),ЗФ!$2:$2,0))*INDEX(КЗ!$A$1:$O$13,MATCH($A10,КЗ!$A:$A,0),MATCH(MONTH(Ф2!BG$3),КЗ!$1:$1,0)),"")</f>
        <v>#N/A</v>
      </c>
      <c r="BH11" s="239" t="e">
        <f t="shared" ca="1" si="459"/>
        <v>#N/A</v>
      </c>
      <c r="BI11" s="238" t="e" cm="1">
        <f t="array" aca="1" ref="BI11" ca="1">IF(AND(НачИнвП_Дата&lt;=BI$3,КИнвП_Дата&gt;BI$3),
             INDEX(ЗФ!$A$1:$AO$91,MATCH($A10,ЗФ!$A:$A,0),MATCH("На реализацию"&amp;YEAR(Ф2!BI$3),ЗФ!$2:$2,0))*INDEX(КЗ!$A$1:$O$13,MATCH($A10,КЗ!$A:$A,0),MATCH(MONTH(Ф2!BI$3),КЗ!$1:$1,0)),"")</f>
        <v>#N/A</v>
      </c>
      <c r="BJ11" s="238" t="e" cm="1">
        <f t="array" aca="1" ref="BJ11" ca="1">IF(AND(НачИнвП_Дата&lt;=BJ$3,КИнвП_Дата&gt;BJ$3),
             INDEX(ЗФ!$A$1:$AO$91,MATCH($A10,ЗФ!$A:$A,0),MATCH("На реализацию"&amp;YEAR(Ф2!BJ$3),ЗФ!$2:$2,0))*INDEX(КЗ!$A$1:$O$13,MATCH($A10,КЗ!$A:$A,0),MATCH(MONTH(Ф2!BJ$3),КЗ!$1:$1,0)),"")</f>
        <v>#N/A</v>
      </c>
      <c r="BK11" s="238" t="e" cm="1">
        <f t="array" aca="1" ref="BK11" ca="1">IF(AND(НачИнвП_Дата&lt;=BK$3,КИнвП_Дата&gt;BK$3),
             INDEX(ЗФ!$A$1:$AO$91,MATCH($A10,ЗФ!$A:$A,0),MATCH("На реализацию"&amp;YEAR(Ф2!BK$3),ЗФ!$2:$2,0))*INDEX(КЗ!$A$1:$O$13,MATCH($A10,КЗ!$A:$A,0),MATCH(MONTH(Ф2!BK$3),КЗ!$1:$1,0)),"")</f>
        <v>#N/A</v>
      </c>
      <c r="BL11" s="239" t="e">
        <f t="shared" ca="1" si="463"/>
        <v>#N/A</v>
      </c>
      <c r="BM11" s="238" t="e" cm="1">
        <f t="array" aca="1" ref="BM11" ca="1">IF(AND(НачИнвП_Дата&lt;=BM$3,КИнвП_Дата&gt;BM$3),
             INDEX(ЗФ!$A$1:$AO$91,MATCH($A10,ЗФ!$A:$A,0),MATCH("На реализацию"&amp;YEAR(Ф2!BM$3),ЗФ!$2:$2,0))*INDEX(КЗ!$A$1:$O$13,MATCH($A10,КЗ!$A:$A,0),MATCH(MONTH(Ф2!BM$3),КЗ!$1:$1,0)),"")</f>
        <v>#N/A</v>
      </c>
      <c r="BN11" s="238" t="e" cm="1">
        <f t="array" aca="1" ref="BN11" ca="1">IF(AND(НачИнвП_Дата&lt;=BN$3,КИнвП_Дата&gt;BN$3),
             INDEX(ЗФ!$A$1:$AO$91,MATCH($A10,ЗФ!$A:$A,0),MATCH("На реализацию"&amp;YEAR(Ф2!BN$3),ЗФ!$2:$2,0))*INDEX(КЗ!$A$1:$O$13,MATCH($A10,КЗ!$A:$A,0),MATCH(MONTH(Ф2!BN$3),КЗ!$1:$1,0)),"")</f>
        <v>#N/A</v>
      </c>
      <c r="BO11" s="238" t="e" cm="1">
        <f t="array" aca="1" ref="BO11" ca="1">IF(AND(НачИнвП_Дата&lt;=BO$3,КИнвП_Дата&gt;BO$3),
             INDEX(ЗФ!$A$1:$AO$91,MATCH($A10,ЗФ!$A:$A,0),MATCH("На реализацию"&amp;YEAR(Ф2!BO$3),ЗФ!$2:$2,0))*INDEX(КЗ!$A$1:$O$13,MATCH($A10,КЗ!$A:$A,0),MATCH(MONTH(Ф2!BO$3),КЗ!$1:$1,0)),"")</f>
        <v>#N/A</v>
      </c>
      <c r="BP11" s="239" t="e">
        <f t="shared" ca="1" si="467"/>
        <v>#N/A</v>
      </c>
      <c r="BQ11" s="284" t="e">
        <f t="shared" ca="1" si="468"/>
        <v>#N/A</v>
      </c>
      <c r="BR11" s="238" t="e" cm="1">
        <f t="array" aca="1" ref="BR11" ca="1">IF(AND(НачИнвП_Дата&lt;=BR$3,КИнвП_Дата&gt;BR$3),
             INDEX(ЗФ!$A$1:$AO$91,MATCH($A10,ЗФ!$A:$A,0),MATCH("На реализацию"&amp;YEAR(Ф2!BR$3),ЗФ!$2:$2,0))*INDEX(КЗ!$A$1:$O$13,MATCH($A10,КЗ!$A:$A,0),MATCH(MONTH(Ф2!BR$3),КЗ!$1:$1,0)),"")</f>
        <v>#N/A</v>
      </c>
      <c r="BS11" s="238" t="e" cm="1">
        <f t="array" aca="1" ref="BS11" ca="1">IF(AND(НачИнвП_Дата&lt;=BS$3,КИнвП_Дата&gt;BS$3),
             INDEX(ЗФ!$A$1:$AO$91,MATCH($A10,ЗФ!$A:$A,0),MATCH("На реализацию"&amp;YEAR(Ф2!BS$3),ЗФ!$2:$2,0))*INDEX(КЗ!$A$1:$O$13,MATCH($A10,КЗ!$A:$A,0),MATCH(MONTH(Ф2!BS$3),КЗ!$1:$1,0)),"")</f>
        <v>#N/A</v>
      </c>
      <c r="BT11" s="238" t="e" cm="1">
        <f t="array" aca="1" ref="BT11" ca="1">IF(AND(НачИнвП_Дата&lt;=BT$3,КИнвП_Дата&gt;BT$3),
             INDEX(ЗФ!$A$1:$AO$91,MATCH($A10,ЗФ!$A:$A,0),MATCH("На реализацию"&amp;YEAR(Ф2!BT$3),ЗФ!$2:$2,0))*INDEX(КЗ!$A$1:$O$13,MATCH($A10,КЗ!$A:$A,0),MATCH(MONTH(Ф2!BT$3),КЗ!$1:$1,0)),"")</f>
        <v>#N/A</v>
      </c>
      <c r="BU11" s="239" t="e">
        <f t="shared" ca="1" si="472"/>
        <v>#N/A</v>
      </c>
      <c r="BV11" s="238" t="e" cm="1">
        <f t="array" aca="1" ref="BV11" ca="1">IF(AND(НачИнвП_Дата&lt;=BV$3,КИнвП_Дата&gt;BV$3),
             INDEX(ЗФ!$A$1:$AO$91,MATCH($A10,ЗФ!$A:$A,0),MATCH("На реализацию"&amp;YEAR(Ф2!BV$3),ЗФ!$2:$2,0))*INDEX(КЗ!$A$1:$O$13,MATCH($A10,КЗ!$A:$A,0),MATCH(MONTH(Ф2!BV$3),КЗ!$1:$1,0)),"")</f>
        <v>#N/A</v>
      </c>
      <c r="BW11" s="238" t="e" cm="1">
        <f t="array" aca="1" ref="BW11" ca="1">IF(AND(НачИнвП_Дата&lt;=BW$3,КИнвП_Дата&gt;BW$3),
             INDEX(ЗФ!$A$1:$AO$91,MATCH($A10,ЗФ!$A:$A,0),MATCH("На реализацию"&amp;YEAR(Ф2!BW$3),ЗФ!$2:$2,0))*INDEX(КЗ!$A$1:$O$13,MATCH($A10,КЗ!$A:$A,0),MATCH(MONTH(Ф2!BW$3),КЗ!$1:$1,0)),"")</f>
        <v>#N/A</v>
      </c>
      <c r="BX11" s="238" t="e" cm="1">
        <f t="array" aca="1" ref="BX11" ca="1">IF(AND(НачИнвП_Дата&lt;=BX$3,КИнвП_Дата&gt;BX$3),
             INDEX(ЗФ!$A$1:$AO$91,MATCH($A10,ЗФ!$A:$A,0),MATCH("На реализацию"&amp;YEAR(Ф2!BX$3),ЗФ!$2:$2,0))*INDEX(КЗ!$A$1:$O$13,MATCH($A10,КЗ!$A:$A,0),MATCH(MONTH(Ф2!BX$3),КЗ!$1:$1,0)),"")</f>
        <v>#N/A</v>
      </c>
      <c r="BY11" s="239" t="e">
        <f t="shared" ca="1" si="476"/>
        <v>#N/A</v>
      </c>
      <c r="BZ11" s="238" t="e" cm="1">
        <f t="array" aca="1" ref="BZ11" ca="1">IF(AND(НачИнвП_Дата&lt;=BZ$3,КИнвП_Дата&gt;BZ$3),
             INDEX(ЗФ!$A$1:$AO$91,MATCH($A10,ЗФ!$A:$A,0),MATCH("На реализацию"&amp;YEAR(Ф2!BZ$3),ЗФ!$2:$2,0))*INDEX(КЗ!$A$1:$O$13,MATCH($A10,КЗ!$A:$A,0),MATCH(MONTH(Ф2!BZ$3),КЗ!$1:$1,0)),"")</f>
        <v>#N/A</v>
      </c>
      <c r="CA11" s="238" t="e" cm="1">
        <f t="array" aca="1" ref="CA11" ca="1">IF(AND(НачИнвП_Дата&lt;=CA$3,КИнвП_Дата&gt;CA$3),
             INDEX(ЗФ!$A$1:$AO$91,MATCH($A10,ЗФ!$A:$A,0),MATCH("На реализацию"&amp;YEAR(Ф2!CA$3),ЗФ!$2:$2,0))*INDEX(КЗ!$A$1:$O$13,MATCH($A10,КЗ!$A:$A,0),MATCH(MONTH(Ф2!CA$3),КЗ!$1:$1,0)),"")</f>
        <v>#N/A</v>
      </c>
      <c r="CB11" s="238" t="e" cm="1">
        <f t="array" aca="1" ref="CB11" ca="1">IF(AND(НачИнвП_Дата&lt;=CB$3,КИнвП_Дата&gt;CB$3),
             INDEX(ЗФ!$A$1:$AO$91,MATCH($A10,ЗФ!$A:$A,0),MATCH("На реализацию"&amp;YEAR(Ф2!CB$3),ЗФ!$2:$2,0))*INDEX(КЗ!$A$1:$O$13,MATCH($A10,КЗ!$A:$A,0),MATCH(MONTH(Ф2!CB$3),КЗ!$1:$1,0)),"")</f>
        <v>#N/A</v>
      </c>
      <c r="CC11" s="239" t="e">
        <f t="shared" ca="1" si="480"/>
        <v>#N/A</v>
      </c>
      <c r="CD11" s="238" t="e" cm="1">
        <f t="array" aca="1" ref="CD11" ca="1">IF(AND(НачИнвП_Дата&lt;=CD$3,КИнвП_Дата&gt;CD$3),
             INDEX(ЗФ!$A$1:$AO$91,MATCH($A10,ЗФ!$A:$A,0),MATCH("На реализацию"&amp;YEAR(Ф2!CD$3),ЗФ!$2:$2,0))*INDEX(КЗ!$A$1:$O$13,MATCH($A10,КЗ!$A:$A,0),MATCH(MONTH(Ф2!CD$3),КЗ!$1:$1,0)),"")</f>
        <v>#N/A</v>
      </c>
      <c r="CE11" s="238" t="e" cm="1">
        <f t="array" aca="1" ref="CE11" ca="1">IF(AND(НачИнвП_Дата&lt;=CE$3,КИнвП_Дата&gt;CE$3),
             INDEX(ЗФ!$A$1:$AO$91,MATCH($A10,ЗФ!$A:$A,0),MATCH("На реализацию"&amp;YEAR(Ф2!CE$3),ЗФ!$2:$2,0))*INDEX(КЗ!$A$1:$O$13,MATCH($A10,КЗ!$A:$A,0),MATCH(MONTH(Ф2!CE$3),КЗ!$1:$1,0)),"")</f>
        <v>#N/A</v>
      </c>
      <c r="CF11" s="238" t="e" cm="1">
        <f t="array" aca="1" ref="CF11" ca="1">IF(AND(НачИнвП_Дата&lt;=CF$3,КИнвП_Дата&gt;CF$3),
             INDEX(ЗФ!$A$1:$AO$91,MATCH($A10,ЗФ!$A:$A,0),MATCH("На реализацию"&amp;YEAR(Ф2!CF$3),ЗФ!$2:$2,0))*INDEX(КЗ!$A$1:$O$13,MATCH($A10,КЗ!$A:$A,0),MATCH(MONTH(Ф2!CF$3),КЗ!$1:$1,0)),"")</f>
        <v>#N/A</v>
      </c>
      <c r="CG11" s="239" t="e">
        <f t="shared" ca="1" si="484"/>
        <v>#N/A</v>
      </c>
      <c r="CH11" s="284" t="e">
        <f t="shared" ca="1" si="485"/>
        <v>#N/A</v>
      </c>
      <c r="CI11" s="238" t="e" cm="1">
        <f t="array" aca="1" ref="CI11" ca="1">IF(AND(НачИнвП_Дата&lt;=CI$3,КИнвП_Дата&gt;CI$3),
             INDEX(ЗФ!$A$1:$AO$91,MATCH($A10,ЗФ!$A:$A,0),MATCH("На реализацию"&amp;YEAR(Ф2!CI$3),ЗФ!$2:$2,0))*INDEX(КЗ!$A$1:$O$13,MATCH($A10,КЗ!$A:$A,0),MATCH(MONTH(Ф2!CI$3),КЗ!$1:$1,0)),"")</f>
        <v>#N/A</v>
      </c>
      <c r="CJ11" s="238" t="e" cm="1">
        <f t="array" aca="1" ref="CJ11" ca="1">IF(AND(НачИнвП_Дата&lt;=CJ$3,КИнвП_Дата&gt;CJ$3),
             INDEX(ЗФ!$A$1:$AO$91,MATCH($A10,ЗФ!$A:$A,0),MATCH("На реализацию"&amp;YEAR(Ф2!CJ$3),ЗФ!$2:$2,0))*INDEX(КЗ!$A$1:$O$13,MATCH($A10,КЗ!$A:$A,0),MATCH(MONTH(Ф2!CJ$3),КЗ!$1:$1,0)),"")</f>
        <v>#N/A</v>
      </c>
      <c r="CK11" s="238" t="e" cm="1">
        <f t="array" aca="1" ref="CK11" ca="1">IF(AND(НачИнвП_Дата&lt;=CK$3,КИнвП_Дата&gt;CK$3),
             INDEX(ЗФ!$A$1:$AO$91,MATCH($A10,ЗФ!$A:$A,0),MATCH("На реализацию"&amp;YEAR(Ф2!CK$3),ЗФ!$2:$2,0))*INDEX(КЗ!$A$1:$O$13,MATCH($A10,КЗ!$A:$A,0),MATCH(MONTH(Ф2!CK$3),КЗ!$1:$1,0)),"")</f>
        <v>#N/A</v>
      </c>
      <c r="CL11" s="239" t="e">
        <f t="shared" ca="1" si="489"/>
        <v>#N/A</v>
      </c>
      <c r="CM11" s="238" t="e" cm="1">
        <f t="array" aca="1" ref="CM11" ca="1">IF(AND(НачИнвП_Дата&lt;=CM$3,КИнвП_Дата&gt;CM$3),
             INDEX(ЗФ!$A$1:$AO$91,MATCH($A10,ЗФ!$A:$A,0),MATCH("На реализацию"&amp;YEAR(Ф2!CM$3),ЗФ!$2:$2,0))*INDEX(КЗ!$A$1:$O$13,MATCH($A10,КЗ!$A:$A,0),MATCH(MONTH(Ф2!CM$3),КЗ!$1:$1,0)),"")</f>
        <v>#N/A</v>
      </c>
      <c r="CN11" s="238" t="e" cm="1">
        <f t="array" aca="1" ref="CN11" ca="1">IF(AND(НачИнвП_Дата&lt;=CN$3,КИнвП_Дата&gt;CN$3),
             INDEX(ЗФ!$A$1:$AO$91,MATCH($A10,ЗФ!$A:$A,0),MATCH("На реализацию"&amp;YEAR(Ф2!CN$3),ЗФ!$2:$2,0))*INDEX(КЗ!$A$1:$O$13,MATCH($A10,КЗ!$A:$A,0),MATCH(MONTH(Ф2!CN$3),КЗ!$1:$1,0)),"")</f>
        <v>#N/A</v>
      </c>
      <c r="CO11" s="238" t="e" cm="1">
        <f t="array" aca="1" ref="CO11" ca="1">IF(AND(НачИнвП_Дата&lt;=CO$3,КИнвП_Дата&gt;CO$3),
             INDEX(ЗФ!$A$1:$AO$91,MATCH($A10,ЗФ!$A:$A,0),MATCH("На реализацию"&amp;YEAR(Ф2!CO$3),ЗФ!$2:$2,0))*INDEX(КЗ!$A$1:$O$13,MATCH($A10,КЗ!$A:$A,0),MATCH(MONTH(Ф2!CO$3),КЗ!$1:$1,0)),"")</f>
        <v>#N/A</v>
      </c>
      <c r="CP11" s="239" t="e">
        <f t="shared" ca="1" si="493"/>
        <v>#N/A</v>
      </c>
      <c r="CQ11" s="238" t="e" cm="1">
        <f t="array" aca="1" ref="CQ11" ca="1">IF(AND(НачИнвП_Дата&lt;=CQ$3,КИнвП_Дата&gt;CQ$3),
             INDEX(ЗФ!$A$1:$AO$91,MATCH($A10,ЗФ!$A:$A,0),MATCH("На реализацию"&amp;YEAR(Ф2!CQ$3),ЗФ!$2:$2,0))*INDEX(КЗ!$A$1:$O$13,MATCH($A10,КЗ!$A:$A,0),MATCH(MONTH(Ф2!CQ$3),КЗ!$1:$1,0)),"")</f>
        <v>#N/A</v>
      </c>
      <c r="CR11" s="238" t="e" cm="1">
        <f t="array" aca="1" ref="CR11" ca="1">IF(AND(НачИнвП_Дата&lt;=CR$3,КИнвП_Дата&gt;CR$3),
             INDEX(ЗФ!$A$1:$AO$91,MATCH($A10,ЗФ!$A:$A,0),MATCH("На реализацию"&amp;YEAR(Ф2!CR$3),ЗФ!$2:$2,0))*INDEX(КЗ!$A$1:$O$13,MATCH($A10,КЗ!$A:$A,0),MATCH(MONTH(Ф2!CR$3),КЗ!$1:$1,0)),"")</f>
        <v>#N/A</v>
      </c>
      <c r="CS11" s="238" t="e" cm="1">
        <f t="array" aca="1" ref="CS11" ca="1">IF(AND(НачИнвП_Дата&lt;=CS$3,КИнвП_Дата&gt;CS$3),
             INDEX(ЗФ!$A$1:$AO$91,MATCH($A10,ЗФ!$A:$A,0),MATCH("На реализацию"&amp;YEAR(Ф2!CS$3),ЗФ!$2:$2,0))*INDEX(КЗ!$A$1:$O$13,MATCH($A10,КЗ!$A:$A,0),MATCH(MONTH(Ф2!CS$3),КЗ!$1:$1,0)),"")</f>
        <v>#N/A</v>
      </c>
      <c r="CT11" s="239" t="e">
        <f t="shared" ca="1" si="497"/>
        <v>#N/A</v>
      </c>
      <c r="CU11" s="238" t="e" cm="1">
        <f t="array" aca="1" ref="CU11" ca="1">IF(AND(НачИнвП_Дата&lt;=CU$3,КИнвП_Дата&gt;CU$3),
             INDEX(ЗФ!$A$1:$AO$91,MATCH($A10,ЗФ!$A:$A,0),MATCH("На реализацию"&amp;YEAR(Ф2!CU$3),ЗФ!$2:$2,0))*INDEX(КЗ!$A$1:$O$13,MATCH($A10,КЗ!$A:$A,0),MATCH(MONTH(Ф2!CU$3),КЗ!$1:$1,0)),"")</f>
        <v>#N/A</v>
      </c>
      <c r="CV11" s="238" t="e" cm="1">
        <f t="array" aca="1" ref="CV11" ca="1">IF(AND(НачИнвП_Дата&lt;=CV$3,КИнвП_Дата&gt;CV$3),
             INDEX(ЗФ!$A$1:$AO$91,MATCH($A10,ЗФ!$A:$A,0),MATCH("На реализацию"&amp;YEAR(Ф2!CV$3),ЗФ!$2:$2,0))*INDEX(КЗ!$A$1:$O$13,MATCH($A10,КЗ!$A:$A,0),MATCH(MONTH(Ф2!CV$3),КЗ!$1:$1,0)),"")</f>
        <v>#N/A</v>
      </c>
      <c r="CW11" s="238" t="e" cm="1">
        <f t="array" aca="1" ref="CW11" ca="1">IF(AND(НачИнвП_Дата&lt;=CW$3,КИнвП_Дата&gt;CW$3),
             INDEX(ЗФ!$A$1:$AO$91,MATCH($A10,ЗФ!$A:$A,0),MATCH("На реализацию"&amp;YEAR(Ф2!CW$3),ЗФ!$2:$2,0))*INDEX(КЗ!$A$1:$O$13,MATCH($A10,КЗ!$A:$A,0),MATCH(MONTH(Ф2!CW$3),КЗ!$1:$1,0)),"")</f>
        <v>#N/A</v>
      </c>
      <c r="CX11" s="239" t="e">
        <f t="shared" ca="1" si="501"/>
        <v>#N/A</v>
      </c>
      <c r="CY11" s="284" t="e">
        <f t="shared" ca="1" si="502"/>
        <v>#N/A</v>
      </c>
      <c r="CZ11" s="238" t="e" cm="1">
        <f t="array" aca="1" ref="CZ11" ca="1">IF(AND(НачИнвП_Дата&lt;=CZ$3,КИнвП_Дата&gt;CZ$3),
             INDEX(ЗФ!$A$1:$AO$91,MATCH($A10,ЗФ!$A:$A,0),MATCH("На реализацию"&amp;YEAR(Ф2!CZ$3),ЗФ!$2:$2,0))*INDEX(КЗ!$A$1:$O$13,MATCH($A10,КЗ!$A:$A,0),MATCH(MONTH(Ф2!CZ$3),КЗ!$1:$1,0)),"")</f>
        <v>#N/A</v>
      </c>
      <c r="DA11" s="238" t="e" cm="1">
        <f t="array" aca="1" ref="DA11" ca="1">IF(AND(НачИнвП_Дата&lt;=DA$3,КИнвП_Дата&gt;DA$3),
             INDEX(ЗФ!$A$1:$AO$91,MATCH($A10,ЗФ!$A:$A,0),MATCH("На реализацию"&amp;YEAR(Ф2!DA$3),ЗФ!$2:$2,0))*INDEX(КЗ!$A$1:$O$13,MATCH($A10,КЗ!$A:$A,0),MATCH(MONTH(Ф2!DA$3),КЗ!$1:$1,0)),"")</f>
        <v>#N/A</v>
      </c>
      <c r="DB11" s="238" t="e" cm="1">
        <f t="array" aca="1" ref="DB11" ca="1">IF(AND(НачИнвП_Дата&lt;=DB$3,КИнвП_Дата&gt;DB$3),
             INDEX(ЗФ!$A$1:$AO$91,MATCH($A10,ЗФ!$A:$A,0),MATCH("На реализацию"&amp;YEAR(Ф2!DB$3),ЗФ!$2:$2,0))*INDEX(КЗ!$A$1:$O$13,MATCH($A10,КЗ!$A:$A,0),MATCH(MONTH(Ф2!DB$3),КЗ!$1:$1,0)),"")</f>
        <v>#N/A</v>
      </c>
      <c r="DC11" s="239" t="e">
        <f t="shared" ca="1" si="506"/>
        <v>#N/A</v>
      </c>
      <c r="DD11" s="238" t="e" cm="1">
        <f t="array" aca="1" ref="DD11" ca="1">IF(AND(НачИнвП_Дата&lt;=DD$3,КИнвП_Дата&gt;DD$3),
             INDEX(ЗФ!$A$1:$AO$91,MATCH($A10,ЗФ!$A:$A,0),MATCH("На реализацию"&amp;YEAR(Ф2!DD$3),ЗФ!$2:$2,0))*INDEX(КЗ!$A$1:$O$13,MATCH($A10,КЗ!$A:$A,0),MATCH(MONTH(Ф2!DD$3),КЗ!$1:$1,0)),"")</f>
        <v>#N/A</v>
      </c>
      <c r="DE11" s="238" t="e" cm="1">
        <f t="array" aca="1" ref="DE11" ca="1">IF(AND(НачИнвП_Дата&lt;=DE$3,КИнвП_Дата&gt;DE$3),
             INDEX(ЗФ!$A$1:$AO$91,MATCH($A10,ЗФ!$A:$A,0),MATCH("На реализацию"&amp;YEAR(Ф2!DE$3),ЗФ!$2:$2,0))*INDEX(КЗ!$A$1:$O$13,MATCH($A10,КЗ!$A:$A,0),MATCH(MONTH(Ф2!DE$3),КЗ!$1:$1,0)),"")</f>
        <v>#N/A</v>
      </c>
      <c r="DF11" s="238" t="e" cm="1">
        <f t="array" aca="1" ref="DF11" ca="1">IF(AND(НачИнвП_Дата&lt;=DF$3,КИнвП_Дата&gt;DF$3),
             INDEX(ЗФ!$A$1:$AO$91,MATCH($A10,ЗФ!$A:$A,0),MATCH("На реализацию"&amp;YEAR(Ф2!DF$3),ЗФ!$2:$2,0))*INDEX(КЗ!$A$1:$O$13,MATCH($A10,КЗ!$A:$A,0),MATCH(MONTH(Ф2!DF$3),КЗ!$1:$1,0)),"")</f>
        <v>#N/A</v>
      </c>
      <c r="DG11" s="239" t="e">
        <f t="shared" ca="1" si="510"/>
        <v>#N/A</v>
      </c>
      <c r="DH11" s="238" t="e" cm="1">
        <f t="array" aca="1" ref="DH11" ca="1">IF(AND(НачИнвП_Дата&lt;=DH$3,КИнвП_Дата&gt;DH$3),
             INDEX(ЗФ!$A$1:$AO$91,MATCH($A10,ЗФ!$A:$A,0),MATCH("На реализацию"&amp;YEAR(Ф2!DH$3),ЗФ!$2:$2,0))*INDEX(КЗ!$A$1:$O$13,MATCH($A10,КЗ!$A:$A,0),MATCH(MONTH(Ф2!DH$3),КЗ!$1:$1,0)),"")</f>
        <v>#N/A</v>
      </c>
      <c r="DI11" s="238" t="e" cm="1">
        <f t="array" aca="1" ref="DI11" ca="1">IF(AND(НачИнвП_Дата&lt;=DI$3,КИнвП_Дата&gt;DI$3),
             INDEX(ЗФ!$A$1:$AO$91,MATCH($A10,ЗФ!$A:$A,0),MATCH("На реализацию"&amp;YEAR(Ф2!DI$3),ЗФ!$2:$2,0))*INDEX(КЗ!$A$1:$O$13,MATCH($A10,КЗ!$A:$A,0),MATCH(MONTH(Ф2!DI$3),КЗ!$1:$1,0)),"")</f>
        <v>#N/A</v>
      </c>
      <c r="DJ11" s="238" t="e" cm="1">
        <f t="array" aca="1" ref="DJ11" ca="1">IF(AND(НачИнвП_Дата&lt;=DJ$3,КИнвП_Дата&gt;DJ$3),
             INDEX(ЗФ!$A$1:$AO$91,MATCH($A10,ЗФ!$A:$A,0),MATCH("На реализацию"&amp;YEAR(Ф2!DJ$3),ЗФ!$2:$2,0))*INDEX(КЗ!$A$1:$O$13,MATCH($A10,КЗ!$A:$A,0),MATCH(MONTH(Ф2!DJ$3),КЗ!$1:$1,0)),"")</f>
        <v>#N/A</v>
      </c>
      <c r="DK11" s="239" t="e">
        <f t="shared" ca="1" si="514"/>
        <v>#N/A</v>
      </c>
      <c r="DL11" s="238" t="e" cm="1">
        <f t="array" aca="1" ref="DL11" ca="1">IF(AND(НачИнвП_Дата&lt;=DL$3,КИнвП_Дата&gt;DL$3),
             INDEX(ЗФ!$A$1:$AO$91,MATCH($A10,ЗФ!$A:$A,0),MATCH("На реализацию"&amp;YEAR(Ф2!DL$3),ЗФ!$2:$2,0))*INDEX(КЗ!$A$1:$O$13,MATCH($A10,КЗ!$A:$A,0),MATCH(MONTH(Ф2!DL$3),КЗ!$1:$1,0)),"")</f>
        <v>#N/A</v>
      </c>
      <c r="DM11" s="238" t="e" cm="1">
        <f t="array" aca="1" ref="DM11" ca="1">IF(AND(НачИнвП_Дата&lt;=DM$3,КИнвП_Дата&gt;DM$3),
             INDEX(ЗФ!$A$1:$AO$91,MATCH($A10,ЗФ!$A:$A,0),MATCH("На реализацию"&amp;YEAR(Ф2!DM$3),ЗФ!$2:$2,0))*INDEX(КЗ!$A$1:$O$13,MATCH($A10,КЗ!$A:$A,0),MATCH(MONTH(Ф2!DM$3),КЗ!$1:$1,0)),"")</f>
        <v>#N/A</v>
      </c>
      <c r="DN11" s="238" t="e" cm="1">
        <f t="array" aca="1" ref="DN11" ca="1">IF(AND(НачИнвП_Дата&lt;=DN$3,КИнвП_Дата&gt;DN$3),
             INDEX(ЗФ!$A$1:$AO$91,MATCH($A10,ЗФ!$A:$A,0),MATCH("На реализацию"&amp;YEAR(Ф2!DN$3),ЗФ!$2:$2,0))*INDEX(КЗ!$A$1:$O$13,MATCH($A10,КЗ!$A:$A,0),MATCH(MONTH(Ф2!DN$3),КЗ!$1:$1,0)),"")</f>
        <v>#N/A</v>
      </c>
      <c r="DO11" s="239" t="e">
        <f t="shared" ca="1" si="518"/>
        <v>#N/A</v>
      </c>
      <c r="DP11" s="284" t="e">
        <f t="shared" ca="1" si="519"/>
        <v>#N/A</v>
      </c>
      <c r="DQ11" s="238" t="e" cm="1">
        <f t="array" aca="1" ref="DQ11" ca="1">IF(AND(НачИнвП_Дата&lt;=DQ$3,КИнвП_Дата&gt;DQ$3),
             INDEX(ЗФ!$A$1:$AO$91,MATCH($A10,ЗФ!$A:$A,0),MATCH("На реализацию"&amp;YEAR(Ф2!DQ$3),ЗФ!$2:$2,0))*INDEX(КЗ!$A$1:$O$13,MATCH($A10,КЗ!$A:$A,0),MATCH(MONTH(Ф2!DQ$3),КЗ!$1:$1,0)),"")</f>
        <v>#N/A</v>
      </c>
      <c r="DR11" s="238" t="e" cm="1">
        <f t="array" aca="1" ref="DR11" ca="1">IF(AND(НачИнвП_Дата&lt;=DR$3,КИнвП_Дата&gt;DR$3),
             INDEX(ЗФ!$A$1:$AO$91,MATCH($A10,ЗФ!$A:$A,0),MATCH("На реализацию"&amp;YEAR(Ф2!DR$3),ЗФ!$2:$2,0))*INDEX(КЗ!$A$1:$O$13,MATCH($A10,КЗ!$A:$A,0),MATCH(MONTH(Ф2!DR$3),КЗ!$1:$1,0)),"")</f>
        <v>#N/A</v>
      </c>
      <c r="DS11" s="238" t="e" cm="1">
        <f t="array" aca="1" ref="DS11" ca="1">IF(AND(НачИнвП_Дата&lt;=DS$3,КИнвП_Дата&gt;DS$3),
             INDEX(ЗФ!$A$1:$AO$91,MATCH($A10,ЗФ!$A:$A,0),MATCH("На реализацию"&amp;YEAR(Ф2!DS$3),ЗФ!$2:$2,0))*INDEX(КЗ!$A$1:$O$13,MATCH($A10,КЗ!$A:$A,0),MATCH(MONTH(Ф2!DS$3),КЗ!$1:$1,0)),"")</f>
        <v>#N/A</v>
      </c>
      <c r="DT11" s="239" t="e">
        <f t="shared" ca="1" si="523"/>
        <v>#N/A</v>
      </c>
      <c r="DU11" s="238" t="e" cm="1">
        <f t="array" aca="1" ref="DU11" ca="1">IF(AND(НачИнвП_Дата&lt;=DU$3,КИнвП_Дата&gt;DU$3),
             INDEX(ЗФ!$A$1:$AO$91,MATCH($A10,ЗФ!$A:$A,0),MATCH("На реализацию"&amp;YEAR(Ф2!DU$3),ЗФ!$2:$2,0))*INDEX(КЗ!$A$1:$O$13,MATCH($A10,КЗ!$A:$A,0),MATCH(MONTH(Ф2!DU$3),КЗ!$1:$1,0)),"")</f>
        <v>#N/A</v>
      </c>
      <c r="DV11" s="238" t="e" cm="1">
        <f t="array" aca="1" ref="DV11" ca="1">IF(AND(НачИнвП_Дата&lt;=DV$3,КИнвП_Дата&gt;DV$3),
             INDEX(ЗФ!$A$1:$AO$91,MATCH($A10,ЗФ!$A:$A,0),MATCH("На реализацию"&amp;YEAR(Ф2!DV$3),ЗФ!$2:$2,0))*INDEX(КЗ!$A$1:$O$13,MATCH($A10,КЗ!$A:$A,0),MATCH(MONTH(Ф2!DV$3),КЗ!$1:$1,0)),"")</f>
        <v>#N/A</v>
      </c>
      <c r="DW11" s="238" t="e" cm="1">
        <f t="array" aca="1" ref="DW11" ca="1">IF(AND(НачИнвП_Дата&lt;=DW$3,КИнвП_Дата&gt;DW$3),
             INDEX(ЗФ!$A$1:$AO$91,MATCH($A10,ЗФ!$A:$A,0),MATCH("На реализацию"&amp;YEAR(Ф2!DW$3),ЗФ!$2:$2,0))*INDEX(КЗ!$A$1:$O$13,MATCH($A10,КЗ!$A:$A,0),MATCH(MONTH(Ф2!DW$3),КЗ!$1:$1,0)),"")</f>
        <v>#N/A</v>
      </c>
      <c r="DX11" s="239" t="e">
        <f t="shared" ca="1" si="527"/>
        <v>#N/A</v>
      </c>
      <c r="DY11" s="238" t="e" cm="1">
        <f t="array" aca="1" ref="DY11" ca="1">IF(AND(НачИнвП_Дата&lt;=DY$3,КИнвП_Дата&gt;DY$3),
             INDEX(ЗФ!$A$1:$AO$91,MATCH($A10,ЗФ!$A:$A,0),MATCH("На реализацию"&amp;YEAR(Ф2!DY$3),ЗФ!$2:$2,0))*INDEX(КЗ!$A$1:$O$13,MATCH($A10,КЗ!$A:$A,0),MATCH(MONTH(Ф2!DY$3),КЗ!$1:$1,0)),"")</f>
        <v>#N/A</v>
      </c>
      <c r="DZ11" s="238" t="e" cm="1">
        <f t="array" aca="1" ref="DZ11" ca="1">IF(AND(НачИнвП_Дата&lt;=DZ$3,КИнвП_Дата&gt;DZ$3),
             INDEX(ЗФ!$A$1:$AO$91,MATCH($A10,ЗФ!$A:$A,0),MATCH("На реализацию"&amp;YEAR(Ф2!DZ$3),ЗФ!$2:$2,0))*INDEX(КЗ!$A$1:$O$13,MATCH($A10,КЗ!$A:$A,0),MATCH(MONTH(Ф2!DZ$3),КЗ!$1:$1,0)),"")</f>
        <v>#N/A</v>
      </c>
      <c r="EA11" s="238" t="e" cm="1">
        <f t="array" aca="1" ref="EA11" ca="1">IF(AND(НачИнвП_Дата&lt;=EA$3,КИнвП_Дата&gt;EA$3),
             INDEX(ЗФ!$A$1:$AO$91,MATCH($A10,ЗФ!$A:$A,0),MATCH("На реализацию"&amp;YEAR(Ф2!EA$3),ЗФ!$2:$2,0))*INDEX(КЗ!$A$1:$O$13,MATCH($A10,КЗ!$A:$A,0),MATCH(MONTH(Ф2!EA$3),КЗ!$1:$1,0)),"")</f>
        <v>#N/A</v>
      </c>
      <c r="EB11" s="239" t="e">
        <f t="shared" ca="1" si="531"/>
        <v>#N/A</v>
      </c>
      <c r="EC11" s="238" t="e" cm="1">
        <f t="array" aca="1" ref="EC11" ca="1">IF(AND(НачИнвП_Дата&lt;=EC$3,КИнвП_Дата&gt;EC$3),
             INDEX(ЗФ!$A$1:$AO$91,MATCH($A10,ЗФ!$A:$A,0),MATCH("На реализацию"&amp;YEAR(Ф2!EC$3),ЗФ!$2:$2,0))*INDEX(КЗ!$A$1:$O$13,MATCH($A10,КЗ!$A:$A,0),MATCH(MONTH(Ф2!EC$3),КЗ!$1:$1,0)),"")</f>
        <v>#N/A</v>
      </c>
      <c r="ED11" s="238" t="e" cm="1">
        <f t="array" aca="1" ref="ED11" ca="1">IF(AND(НачИнвП_Дата&lt;=ED$3,КИнвП_Дата&gt;ED$3),
             INDEX(ЗФ!$A$1:$AO$91,MATCH($A10,ЗФ!$A:$A,0),MATCH("На реализацию"&amp;YEAR(Ф2!ED$3),ЗФ!$2:$2,0))*INDEX(КЗ!$A$1:$O$13,MATCH($A10,КЗ!$A:$A,0),MATCH(MONTH(Ф2!ED$3),КЗ!$1:$1,0)),"")</f>
        <v>#N/A</v>
      </c>
      <c r="EE11" s="238" t="e" cm="1">
        <f t="array" aca="1" ref="EE11" ca="1">IF(AND(НачИнвП_Дата&lt;=EE$3,КИнвП_Дата&gt;EE$3),
             INDEX(ЗФ!$A$1:$AO$91,MATCH($A10,ЗФ!$A:$A,0),MATCH("На реализацию"&amp;YEAR(Ф2!EE$3),ЗФ!$2:$2,0))*INDEX(КЗ!$A$1:$O$13,MATCH($A10,КЗ!$A:$A,0),MATCH(MONTH(Ф2!EE$3),КЗ!$1:$1,0)),"")</f>
        <v>#N/A</v>
      </c>
      <c r="EF11" s="239" t="e">
        <f t="shared" ca="1" si="535"/>
        <v>#N/A</v>
      </c>
      <c r="EG11" s="284" t="e">
        <f t="shared" ca="1" si="536"/>
        <v>#N/A</v>
      </c>
      <c r="EH11" s="238" t="e" cm="1">
        <f t="array" aca="1" ref="EH11" ca="1">IF(AND(НачИнвП_Дата&lt;=EH$3,КИнвП_Дата&gt;EH$3),
             INDEX(ЗФ!$A$1:$AO$91,MATCH($A10,ЗФ!$A:$A,0),MATCH("На реализацию"&amp;YEAR(Ф2!EH$3),ЗФ!$2:$2,0))*INDEX(КЗ!$A$1:$O$13,MATCH($A10,КЗ!$A:$A,0),MATCH(MONTH(Ф2!EH$3),КЗ!$1:$1,0)),"")</f>
        <v>#N/A</v>
      </c>
      <c r="EI11" s="238" t="e" cm="1">
        <f t="array" aca="1" ref="EI11" ca="1">IF(AND(НачИнвП_Дата&lt;=EI$3,КИнвП_Дата&gt;EI$3),
             INDEX(ЗФ!$A$1:$AO$91,MATCH($A10,ЗФ!$A:$A,0),MATCH("На реализацию"&amp;YEAR(Ф2!EI$3),ЗФ!$2:$2,0))*INDEX(КЗ!$A$1:$O$13,MATCH($A10,КЗ!$A:$A,0),MATCH(MONTH(Ф2!EI$3),КЗ!$1:$1,0)),"")</f>
        <v>#N/A</v>
      </c>
      <c r="EJ11" s="238" t="e" cm="1">
        <f t="array" aca="1" ref="EJ11" ca="1">IF(AND(НачИнвП_Дата&lt;=EJ$3,КИнвП_Дата&gt;EJ$3),
             INDEX(ЗФ!$A$1:$AO$91,MATCH($A10,ЗФ!$A:$A,0),MATCH("На реализацию"&amp;YEAR(Ф2!EJ$3),ЗФ!$2:$2,0))*INDEX(КЗ!$A$1:$O$13,MATCH($A10,КЗ!$A:$A,0),MATCH(MONTH(Ф2!EJ$3),КЗ!$1:$1,0)),"")</f>
        <v>#N/A</v>
      </c>
      <c r="EK11" s="239" t="e">
        <f t="shared" ca="1" si="540"/>
        <v>#N/A</v>
      </c>
      <c r="EL11" s="238" t="e" cm="1">
        <f t="array" aca="1" ref="EL11" ca="1">IF(AND(НачИнвП_Дата&lt;=EL$3,КИнвП_Дата&gt;EL$3),
             INDEX(ЗФ!$A$1:$AO$91,MATCH($A10,ЗФ!$A:$A,0),MATCH("На реализацию"&amp;YEAR(Ф2!EL$3),ЗФ!$2:$2,0))*INDEX(КЗ!$A$1:$O$13,MATCH($A10,КЗ!$A:$A,0),MATCH(MONTH(Ф2!EL$3),КЗ!$1:$1,0)),"")</f>
        <v>#N/A</v>
      </c>
      <c r="EM11" s="238" t="e" cm="1">
        <f t="array" aca="1" ref="EM11" ca="1">IF(AND(НачИнвП_Дата&lt;=EM$3,КИнвП_Дата&gt;EM$3),
             INDEX(ЗФ!$A$1:$AO$91,MATCH($A10,ЗФ!$A:$A,0),MATCH("На реализацию"&amp;YEAR(Ф2!EM$3),ЗФ!$2:$2,0))*INDEX(КЗ!$A$1:$O$13,MATCH($A10,КЗ!$A:$A,0),MATCH(MONTH(Ф2!EM$3),КЗ!$1:$1,0)),"")</f>
        <v>#N/A</v>
      </c>
      <c r="EN11" s="238" t="e" cm="1">
        <f t="array" aca="1" ref="EN11" ca="1">IF(AND(НачИнвП_Дата&lt;=EN$3,КИнвП_Дата&gt;EN$3),
             INDEX(ЗФ!$A$1:$AO$91,MATCH($A10,ЗФ!$A:$A,0),MATCH("На реализацию"&amp;YEAR(Ф2!EN$3),ЗФ!$2:$2,0))*INDEX(КЗ!$A$1:$O$13,MATCH($A10,КЗ!$A:$A,0),MATCH(MONTH(Ф2!EN$3),КЗ!$1:$1,0)),"")</f>
        <v>#N/A</v>
      </c>
      <c r="EO11" s="239" t="e">
        <f t="shared" ca="1" si="544"/>
        <v>#N/A</v>
      </c>
      <c r="EP11" s="238" t="e" cm="1">
        <f t="array" aca="1" ref="EP11" ca="1">IF(AND(НачИнвП_Дата&lt;=EP$3,КИнвП_Дата&gt;EP$3),
             INDEX(ЗФ!$A$1:$AO$91,MATCH($A10,ЗФ!$A:$A,0),MATCH("На реализацию"&amp;YEAR(Ф2!EP$3),ЗФ!$2:$2,0))*INDEX(КЗ!$A$1:$O$13,MATCH($A10,КЗ!$A:$A,0),MATCH(MONTH(Ф2!EP$3),КЗ!$1:$1,0)),"")</f>
        <v>#N/A</v>
      </c>
      <c r="EQ11" s="238" t="e" cm="1">
        <f t="array" aca="1" ref="EQ11" ca="1">IF(AND(НачИнвП_Дата&lt;=EQ$3,КИнвП_Дата&gt;EQ$3),
             INDEX(ЗФ!$A$1:$AO$91,MATCH($A10,ЗФ!$A:$A,0),MATCH("На реализацию"&amp;YEAR(Ф2!EQ$3),ЗФ!$2:$2,0))*INDEX(КЗ!$A$1:$O$13,MATCH($A10,КЗ!$A:$A,0),MATCH(MONTH(Ф2!EQ$3),КЗ!$1:$1,0)),"")</f>
        <v>#N/A</v>
      </c>
      <c r="ER11" s="238" t="e" cm="1">
        <f t="array" aca="1" ref="ER11" ca="1">IF(AND(НачИнвП_Дата&lt;=ER$3,КИнвП_Дата&gt;ER$3),
             INDEX(ЗФ!$A$1:$AO$91,MATCH($A10,ЗФ!$A:$A,0),MATCH("На реализацию"&amp;YEAR(Ф2!ER$3),ЗФ!$2:$2,0))*INDEX(КЗ!$A$1:$O$13,MATCH($A10,КЗ!$A:$A,0),MATCH(MONTH(Ф2!ER$3),КЗ!$1:$1,0)),"")</f>
        <v>#N/A</v>
      </c>
      <c r="ES11" s="239" t="e">
        <f t="shared" ca="1" si="548"/>
        <v>#N/A</v>
      </c>
      <c r="ET11" s="238" t="e" cm="1">
        <f t="array" aca="1" ref="ET11" ca="1">IF(AND(НачИнвП_Дата&lt;=ET$3,КИнвП_Дата&gt;ET$3),
             INDEX(ЗФ!$A$1:$AO$91,MATCH($A10,ЗФ!$A:$A,0),MATCH("На реализацию"&amp;YEAR(Ф2!ET$3),ЗФ!$2:$2,0))*INDEX(КЗ!$A$1:$O$13,MATCH($A10,КЗ!$A:$A,0),MATCH(MONTH(Ф2!ET$3),КЗ!$1:$1,0)),"")</f>
        <v>#N/A</v>
      </c>
      <c r="EU11" s="238" t="e" cm="1">
        <f t="array" aca="1" ref="EU11" ca="1">IF(AND(НачИнвП_Дата&lt;=EU$3,КИнвП_Дата&gt;EU$3),
             INDEX(ЗФ!$A$1:$AO$91,MATCH($A10,ЗФ!$A:$A,0),MATCH("На реализацию"&amp;YEAR(Ф2!EU$3),ЗФ!$2:$2,0))*INDEX(КЗ!$A$1:$O$13,MATCH($A10,КЗ!$A:$A,0),MATCH(MONTH(Ф2!EU$3),КЗ!$1:$1,0)),"")</f>
        <v>#N/A</v>
      </c>
      <c r="EV11" s="238" t="e" cm="1">
        <f t="array" aca="1" ref="EV11" ca="1">IF(AND(НачИнвП_Дата&lt;=EV$3,КИнвП_Дата&gt;EV$3),
             INDEX(ЗФ!$A$1:$AO$91,MATCH($A10,ЗФ!$A:$A,0),MATCH("На реализацию"&amp;YEAR(Ф2!EV$3),ЗФ!$2:$2,0))*INDEX(КЗ!$A$1:$O$13,MATCH($A10,КЗ!$A:$A,0),MATCH(MONTH(Ф2!EV$3),КЗ!$1:$1,0)),"")</f>
        <v>#N/A</v>
      </c>
      <c r="EW11" s="239" t="e">
        <f t="shared" ca="1" si="552"/>
        <v>#N/A</v>
      </c>
      <c r="EX11" s="428" t="e">
        <f t="shared" ca="1" si="553"/>
        <v>#N/A</v>
      </c>
      <c r="EY11" s="438"/>
    </row>
    <row r="12" spans="1:16384" s="233" customFormat="1" hidden="1" outlineLevel="2">
      <c r="A12" s="231" t="s">
        <v>240</v>
      </c>
      <c r="B12" s="232">
        <f t="array" aca="1" ref="B12" ca="1">IF(OFFSET(B12,-1,0,1,1)&lt;&gt;"",INDEX('Кальк-я'!$A$1:$T$66,MATCH("Средняя цена реализация",'Кальк-я'!$A$1:$A$62,0),MATCH(MONTH(Ф2!B$3),MONTH('Кальк-я'!$A$1:$S$1),0))*(1+(1*АЧП!$D$6)),0)</f>
        <v>0</v>
      </c>
      <c r="C12" s="232">
        <f t="array" aca="1" ref="C12" ca="1">IF(OFFSET(C12,-1,0,1,1)&lt;&gt;"",INDEX('Кальк-я'!$A$1:$T$66,MATCH("Средняя цена реализация",'Кальк-я'!$A$1:$A$62,0),MATCH(MONTH(Ф2!C$3),MONTH('Кальк-я'!$A$1:$S$1),0))*(1+(1*АЧП!$D$6)),0)</f>
        <v>0</v>
      </c>
      <c r="D12" s="232">
        <f t="array" aca="1" ref="D12" ca="1">IF(OFFSET(D12,-1,0,1,1)&lt;&gt;"",INDEX('Кальк-я'!$A$1:$T$66,MATCH("Средняя цена реализация",'Кальк-я'!$A$1:$A$62,0),MATCH(MONTH(Ф2!D$3),MONTH('Кальк-я'!$A$1:$S$1),0))*(1+(1*АЧП!$D$6)),0)</f>
        <v>0</v>
      </c>
      <c r="E12" s="239">
        <f t="shared" ref="E12" ca="1" si="554">AVERAGE(B12:D12)</f>
        <v>0</v>
      </c>
      <c r="F12" s="232">
        <f t="array" aca="1" ref="F12" ca="1">IF(OFFSET(F12,-1,0,1,1)&lt;&gt;"",INDEX('Кальк-я'!$A$1:$T$66,MATCH("Средняя цена реализация",'Кальк-я'!$A$1:$A$62,0),MATCH(MONTH(Ф2!F$3),MONTH('Кальк-я'!$A$1:$S$1),0))*(1+(1*АЧП!$D$6)),0)</f>
        <v>0</v>
      </c>
      <c r="G12" s="232">
        <f t="array" aca="1" ref="G12" ca="1">IF(OFFSET(G12,-1,0,1,1)&lt;&gt;"",INDEX('Кальк-я'!$A$1:$T$66,MATCH("Средняя цена реализация",'Кальк-я'!$A$1:$A$62,0),MATCH(MONTH(Ф2!G$3),MONTH('Кальк-я'!$A$1:$S$1),0))*(1+(1*АЧП!$D$6)),0)</f>
        <v>0</v>
      </c>
      <c r="H12" s="232">
        <f t="array" aca="1" ref="H12" ca="1">IF(OFFSET(H12,-1,0,1,1)&lt;&gt;"",INDEX('Кальк-я'!$A$1:$T$66,MATCH("Средняя цена реализация",'Кальк-я'!$A$1:$A$62,0),MATCH(MONTH(Ф2!H$3),MONTH('Кальк-я'!$A$1:$S$1),0))*(1+(1*АЧП!$D$6)),0)</f>
        <v>0</v>
      </c>
      <c r="I12" s="239">
        <f t="shared" ref="I12" ca="1" si="555">AVERAGE(F12:H12)</f>
        <v>0</v>
      </c>
      <c r="J12" s="232">
        <f t="array" aca="1" ref="J12" ca="1">IF(OFFSET(J12,-1,0,1,1)&lt;&gt;"",INDEX('Кальк-я'!$A$1:$T$66,MATCH("Средняя цена реализация",'Кальк-я'!$A$1:$A$62,0),MATCH(MONTH(Ф2!J$3),MONTH('Кальк-я'!$A$1:$S$1),0))*(1+(1*АЧП!$D$6)),0)</f>
        <v>0</v>
      </c>
      <c r="K12" s="232">
        <f t="array" aca="1" ref="K12" ca="1">IF(OFFSET(K12,-1,0,1,1)&lt;&gt;"",INDEX('Кальк-я'!$A$1:$T$66,MATCH("Средняя цена реализация",'Кальк-я'!$A$1:$A$62,0),MATCH(MONTH(Ф2!K$3),MONTH('Кальк-я'!$A$1:$S$1),0))*(1+(1*АЧП!$D$6)),0)</f>
        <v>0</v>
      </c>
      <c r="L12" s="232">
        <f t="array" aca="1" ref="L12" ca="1">IF(OFFSET(L12,-1,0,1,1)&lt;&gt;"",INDEX('Кальк-я'!$A$1:$T$66,MATCH("Средняя цена реализация",'Кальк-я'!$A$1:$A$62,0),MATCH(MONTH(Ф2!L$3),MONTH('Кальк-я'!$A$1:$S$1),0))*(1+(1*АЧП!$D$6)),0)</f>
        <v>0</v>
      </c>
      <c r="M12" s="239">
        <f t="shared" ref="M12" ca="1" si="556">AVERAGE(J12:L12)</f>
        <v>0</v>
      </c>
      <c r="N12" s="232" t="e">
        <f t="array" aca="1" ref="N12" ca="1">IF(OFFSET(N12,-1,0,1,1)&lt;&gt;"",INDEX('Кальк-я'!$A$1:$T$66,MATCH("Средняя цена реализация",'Кальк-я'!$A$1:$A$62,0),MATCH(MONTH(Ф2!N$3),MONTH('Кальк-я'!$A$1:$S$1),0))*(1+(1*АЧП!$D$6)),0)</f>
        <v>#N/A</v>
      </c>
      <c r="O12" s="232" t="e">
        <f t="array" aca="1" ref="O12" ca="1">IF(OFFSET(O12,-1,0,1,1)&lt;&gt;"",INDEX('Кальк-я'!$A$1:$T$66,MATCH("Средняя цена реализация",'Кальк-я'!$A$1:$A$62,0),MATCH(MONTH(Ф2!O$3),MONTH('Кальк-я'!$A$1:$S$1),0))*(1+(1*АЧП!$D$6)),0)</f>
        <v>#N/A</v>
      </c>
      <c r="P12" s="232" t="e">
        <f t="array" aca="1" ref="P12" ca="1">IF(OFFSET(P12,-1,0,1,1)&lt;&gt;"",INDEX('Кальк-я'!$A$1:$T$66,MATCH("Средняя цена реализация",'Кальк-я'!$A$1:$A$62,0),MATCH(MONTH(Ф2!P$3),MONTH('Кальк-я'!$A$1:$S$1),0))*(1+(1*АЧП!$D$6)),0)</f>
        <v>#N/A</v>
      </c>
      <c r="Q12" s="239" t="e">
        <f ca="1">Q10/Q11</f>
        <v>#N/A</v>
      </c>
      <c r="R12" s="284" t="e">
        <f ca="1">R10/R11</f>
        <v>#N/A</v>
      </c>
      <c r="S12" s="232" t="e">
        <f t="array" aca="1" ref="S12" ca="1">IF(OFFSET(S12,-1,0,1,1)&lt;&gt;"",INDEX('Кальк-я'!$A$1:$T$66,MATCH("Средняя цена реализация",'Кальк-я'!$A$1:$A$62,0),MATCH(MONTH(Ф2!S$3),MONTH('Кальк-я'!$A$1:$S$1),0))*(1+(1*АЧП!$D$6)),0)</f>
        <v>#N/A</v>
      </c>
      <c r="T12" s="232" t="e">
        <f t="array" aca="1" ref="T12" ca="1">IF(OFFSET(T12,-1,0,1,1)&lt;&gt;"",INDEX('Кальк-я'!$A$1:$T$66,MATCH("Средняя цена реализация",'Кальк-я'!$A$1:$A$62,0),MATCH(MONTH(Ф2!T$3),MONTH('Кальк-я'!$A$1:$S$1),0))*(1+(1*АЧП!$D$6)),0)</f>
        <v>#N/A</v>
      </c>
      <c r="U12" s="232" t="e">
        <f t="array" aca="1" ref="U12" ca="1">IF(OFFSET(U12,-1,0,1,1)&lt;&gt;"",INDEX('Кальк-я'!$A$1:$T$66,MATCH("Средняя цена реализация",'Кальк-я'!$A$1:$A$62,0),MATCH(MONTH(Ф2!U$3),MONTH('Кальк-я'!$A$1:$S$1),0))*(1+(1*АЧП!$D$6)),0)</f>
        <v>#N/A</v>
      </c>
      <c r="V12" s="239" t="e">
        <f t="shared" ref="V12" ca="1" si="557">AVERAGE(S12:U12)</f>
        <v>#N/A</v>
      </c>
      <c r="W12" s="232" t="e">
        <f t="array" aca="1" ref="W12" ca="1">IF(OFFSET(W12,-1,0,1,1)&lt;&gt;"",INDEX('Кальк-я'!$A$1:$T$66,MATCH("Средняя цена реализация",'Кальк-я'!$A$1:$A$62,0),MATCH(MONTH(Ф2!W$3),MONTH('Кальк-я'!$A$1:$S$1),0))*(1+(1*АЧП!$D$6)),0)</f>
        <v>#N/A</v>
      </c>
      <c r="X12" s="232" t="e">
        <f t="array" aca="1" ref="X12" ca="1">IF(OFFSET(X12,-1,0,1,1)&lt;&gt;"",INDEX('Кальк-я'!$A$1:$T$66,MATCH("Средняя цена реализация",'Кальк-я'!$A$1:$A$62,0),MATCH(MONTH(Ф2!X$3),MONTH('Кальк-я'!$A$1:$S$1),0))*(1+(1*АЧП!$D$6)),0)</f>
        <v>#N/A</v>
      </c>
      <c r="Y12" s="232" t="e">
        <f t="array" aca="1" ref="Y12" ca="1">IF(OFFSET(Y12,-1,0,1,1)&lt;&gt;"",INDEX('Кальк-я'!$A$1:$T$66,MATCH("Средняя цена реализация",'Кальк-я'!$A$1:$A$62,0),MATCH(MONTH(Ф2!Y$3),MONTH('Кальк-я'!$A$1:$S$1),0))*(1+(1*АЧП!$D$6)),0)</f>
        <v>#N/A</v>
      </c>
      <c r="Z12" s="239" t="e">
        <f t="shared" ref="Z12" ca="1" si="558">AVERAGE(W12:Y12)</f>
        <v>#N/A</v>
      </c>
      <c r="AA12" s="232" t="e">
        <f t="array" aca="1" ref="AA12" ca="1">IF(OFFSET(AA12,-1,0,1,1)&lt;&gt;"",INDEX('Кальк-я'!$A$1:$T$66,MATCH("Средняя цена реализация",'Кальк-я'!$A$1:$A$62,0),MATCH(MONTH(Ф2!AA$3),MONTH('Кальк-я'!$A$1:$S$1),0))*(1+(1*АЧП!$D$6)),0)</f>
        <v>#N/A</v>
      </c>
      <c r="AB12" s="232" t="e">
        <f t="array" aca="1" ref="AB12" ca="1">IF(OFFSET(AB12,-1,0,1,1)&lt;&gt;"",INDEX('Кальк-я'!$A$1:$T$66,MATCH("Средняя цена реализация",'Кальк-я'!$A$1:$A$62,0),MATCH(MONTH(Ф2!AB$3),MONTH('Кальк-я'!$A$1:$S$1),0))*(1+(1*АЧП!$D$6)),0)</f>
        <v>#N/A</v>
      </c>
      <c r="AC12" s="232" t="e">
        <f t="array" aca="1" ref="AC12" ca="1">IF(OFFSET(AC12,-1,0,1,1)&lt;&gt;"",INDEX('Кальк-я'!$A$1:$T$66,MATCH("Средняя цена реализация",'Кальк-я'!$A$1:$A$62,0),MATCH(MONTH(Ф2!AC$3),MONTH('Кальк-я'!$A$1:$S$1),0))*(1+(1*АЧП!$D$6)),0)</f>
        <v>#N/A</v>
      </c>
      <c r="AD12" s="239" t="e">
        <f t="shared" ref="AD12" ca="1" si="559">AVERAGE(AA12:AC12)</f>
        <v>#N/A</v>
      </c>
      <c r="AE12" s="232" t="e">
        <f t="array" aca="1" ref="AE12" ca="1">IF(OFFSET(AE12,-1,0,1,1)&lt;&gt;"",INDEX('Кальк-я'!$A$1:$T$66,MATCH("Средняя цена реализация",'Кальк-я'!$A$1:$A$62,0),MATCH(MONTH(Ф2!AE$3),MONTH('Кальк-я'!$A$1:$S$1),0))*(1+(1*АЧП!$D$6)),0)</f>
        <v>#N/A</v>
      </c>
      <c r="AF12" s="232" t="e">
        <f t="array" aca="1" ref="AF12" ca="1">IF(OFFSET(AF12,-1,0,1,1)&lt;&gt;"",INDEX('Кальк-я'!$A$1:$T$66,MATCH("Средняя цена реализация",'Кальк-я'!$A$1:$A$62,0),MATCH(MONTH(Ф2!AF$3),MONTH('Кальк-я'!$A$1:$S$1),0))*(1+(1*АЧП!$D$6)),0)</f>
        <v>#N/A</v>
      </c>
      <c r="AG12" s="232" t="e">
        <f t="array" aca="1" ref="AG12" ca="1">IF(OFFSET(AG12,-1,0,1,1)&lt;&gt;"",INDEX('Кальк-я'!$A$1:$T$66,MATCH("Средняя цена реализация",'Кальк-я'!$A$1:$A$62,0),MATCH(MONTH(Ф2!AG$3),MONTH('Кальк-я'!$A$1:$S$1),0))*(1+(1*АЧП!$D$6)),0)</f>
        <v>#N/A</v>
      </c>
      <c r="AH12" s="239" t="e">
        <f t="shared" ref="AH12" ca="1" si="560">AVERAGE(AE12:AG12)</f>
        <v>#N/A</v>
      </c>
      <c r="AI12" s="284" t="e">
        <f t="shared" ref="AI12" ca="1" si="561">AI10/AI11</f>
        <v>#N/A</v>
      </c>
      <c r="AJ12" s="232" t="e">
        <f t="array" aca="1" ref="AJ12" ca="1">IF(OFFSET(AJ12,-1,0,1,1)&lt;&gt;"",INDEX('Кальк-я'!$A$1:$T$66,MATCH("Средняя цена реализация",'Кальк-я'!$A$1:$A$62,0),MATCH(MONTH(Ф2!AJ$3),MONTH('Кальк-я'!$A$1:$S$1),0))*(1+(1*АЧП!$D$6)),0)</f>
        <v>#N/A</v>
      </c>
      <c r="AK12" s="232" t="e">
        <f t="array" aca="1" ref="AK12" ca="1">IF(OFFSET(AK12,-1,0,1,1)&lt;&gt;"",INDEX('Кальк-я'!$A$1:$T$66,MATCH("Средняя цена реализация",'Кальк-я'!$A$1:$A$62,0),MATCH(MONTH(Ф2!AK$3),MONTH('Кальк-я'!$A$1:$S$1),0))*(1+(1*АЧП!$D$6)),0)</f>
        <v>#N/A</v>
      </c>
      <c r="AL12" s="232" t="e">
        <f t="array" aca="1" ref="AL12" ca="1">IF(OFFSET(AL12,-1,0,1,1)&lt;&gt;"",INDEX('Кальк-я'!$A$1:$T$66,MATCH("Средняя цена реализация",'Кальк-я'!$A$1:$A$62,0),MATCH(MONTH(Ф2!AL$3),MONTH('Кальк-я'!$A$1:$S$1),0))*(1+(1*АЧП!$D$6)),0)</f>
        <v>#N/A</v>
      </c>
      <c r="AM12" s="239" t="e">
        <f t="shared" ref="AM12" ca="1" si="562">AVERAGE(AJ12:AL12)</f>
        <v>#N/A</v>
      </c>
      <c r="AN12" s="232" t="e">
        <f t="array" aca="1" ref="AN12" ca="1">IF(OFFSET(AN12,-1,0,1,1)&lt;&gt;"",INDEX('Кальк-я'!$A$1:$T$66,MATCH("Средняя цена реализация",'Кальк-я'!$A$1:$A$62,0),MATCH(MONTH(Ф2!AN$3),MONTH('Кальк-я'!$A$1:$S$1),0))*(1+(1*АЧП!$D$6)),0)</f>
        <v>#N/A</v>
      </c>
      <c r="AO12" s="232" t="e">
        <f t="array" aca="1" ref="AO12" ca="1">IF(OFFSET(AO12,-1,0,1,1)&lt;&gt;"",INDEX('Кальк-я'!$A$1:$T$66,MATCH("Средняя цена реализация",'Кальк-я'!$A$1:$A$62,0),MATCH(MONTH(Ф2!AO$3),MONTH('Кальк-я'!$A$1:$S$1),0))*(1+(1*АЧП!$D$6)),0)</f>
        <v>#N/A</v>
      </c>
      <c r="AP12" s="232" t="e">
        <f t="array" aca="1" ref="AP12" ca="1">IF(OFFSET(AP12,-1,0,1,1)&lt;&gt;"",INDEX('Кальк-я'!$A$1:$T$66,MATCH("Средняя цена реализация",'Кальк-я'!$A$1:$A$62,0),MATCH(MONTH(Ф2!AP$3),MONTH('Кальк-я'!$A$1:$S$1),0))*(1+(1*АЧП!$D$6)),0)</f>
        <v>#N/A</v>
      </c>
      <c r="AQ12" s="239" t="e">
        <f t="shared" ref="AQ12" ca="1" si="563">AVERAGE(AN12:AP12)</f>
        <v>#N/A</v>
      </c>
      <c r="AR12" s="232" t="e">
        <f t="array" aca="1" ref="AR12" ca="1">IF(OFFSET(AR12,-1,0,1,1)&lt;&gt;"",INDEX('Кальк-я'!$A$1:$T$66,MATCH("Средняя цена реализация",'Кальк-я'!$A$1:$A$62,0),MATCH(MONTH(Ф2!AR$3),MONTH('Кальк-я'!$A$1:$S$1),0))*(1+(1*АЧП!$D$6)),0)</f>
        <v>#N/A</v>
      </c>
      <c r="AS12" s="232" t="e">
        <f t="array" aca="1" ref="AS12" ca="1">IF(OFFSET(AS12,-1,0,1,1)&lt;&gt;"",INDEX('Кальк-я'!$A$1:$T$66,MATCH("Средняя цена реализация",'Кальк-я'!$A$1:$A$62,0),MATCH(MONTH(Ф2!AS$3),MONTH('Кальк-я'!$A$1:$S$1),0))*(1+(1*АЧП!$D$6)),0)</f>
        <v>#N/A</v>
      </c>
      <c r="AT12" s="232" t="e">
        <f t="array" aca="1" ref="AT12" ca="1">IF(OFFSET(AT12,-1,0,1,1)&lt;&gt;"",INDEX('Кальк-я'!$A$1:$T$66,MATCH("Средняя цена реализация",'Кальк-я'!$A$1:$A$62,0),MATCH(MONTH(Ф2!AT$3),MONTH('Кальк-я'!$A$1:$S$1),0))*(1+(1*АЧП!$D$6)),0)</f>
        <v>#N/A</v>
      </c>
      <c r="AU12" s="239" t="e">
        <f t="shared" ref="AU12" ca="1" si="564">AVERAGE(AR12:AT12)</f>
        <v>#N/A</v>
      </c>
      <c r="AV12" s="232" t="e">
        <f t="array" aca="1" ref="AV12" ca="1">IF(OFFSET(AV12,-1,0,1,1)&lt;&gt;"",INDEX('Кальк-я'!$A$1:$T$66,MATCH("Средняя цена реализация",'Кальк-я'!$A$1:$A$62,0),MATCH(MONTH(Ф2!AV$3),MONTH('Кальк-я'!$A$1:$S$1),0))*(1+(1*АЧП!$D$6)),0)</f>
        <v>#N/A</v>
      </c>
      <c r="AW12" s="232" t="e">
        <f t="array" aca="1" ref="AW12" ca="1">IF(OFFSET(AW12,-1,0,1,1)&lt;&gt;"",INDEX('Кальк-я'!$A$1:$T$66,MATCH("Средняя цена реализация",'Кальк-я'!$A$1:$A$62,0),MATCH(MONTH(Ф2!AW$3),MONTH('Кальк-я'!$A$1:$S$1),0))*(1+(1*АЧП!$D$6)),0)</f>
        <v>#N/A</v>
      </c>
      <c r="AX12" s="232" t="e">
        <f t="array" aca="1" ref="AX12" ca="1">IF(OFFSET(AX12,-1,0,1,1)&lt;&gt;"",INDEX('Кальк-я'!$A$1:$T$66,MATCH("Средняя цена реализация",'Кальк-я'!$A$1:$A$62,0),MATCH(MONTH(Ф2!AX$3),MONTH('Кальк-я'!$A$1:$S$1),0))*(1+(1*АЧП!$D$6)),0)</f>
        <v>#N/A</v>
      </c>
      <c r="AY12" s="239" t="e">
        <f t="shared" ref="AY12" ca="1" si="565">AVERAGE(AV12:AX12)</f>
        <v>#N/A</v>
      </c>
      <c r="AZ12" s="284" t="e">
        <f t="shared" ref="AZ12" ca="1" si="566">AZ10/AZ11</f>
        <v>#N/A</v>
      </c>
      <c r="BA12" s="232" t="e">
        <f t="array" aca="1" ref="BA12" ca="1">IF(OFFSET(BA12,-1,0,1,1)&lt;&gt;"",INDEX('Кальк-я'!$A$1:$T$66,MATCH("Средняя цена реализация",'Кальк-я'!$A$1:$A$62,0),MATCH(MONTH(Ф2!BA$3),MONTH('Кальк-я'!$A$1:$S$1),0))*(1+(1*АЧП!$D$6)),0)</f>
        <v>#N/A</v>
      </c>
      <c r="BB12" s="232" t="e">
        <f t="array" aca="1" ref="BB12" ca="1">IF(OFFSET(BB12,-1,0,1,1)&lt;&gt;"",INDEX('Кальк-я'!$A$1:$T$66,MATCH("Средняя цена реализация",'Кальк-я'!$A$1:$A$62,0),MATCH(MONTH(Ф2!BB$3),MONTH('Кальк-я'!$A$1:$S$1),0))*(1+(1*АЧП!$D$6)),0)</f>
        <v>#N/A</v>
      </c>
      <c r="BC12" s="232" t="e">
        <f t="array" aca="1" ref="BC12" ca="1">IF(OFFSET(BC12,-1,0,1,1)&lt;&gt;"",INDEX('Кальк-я'!$A$1:$T$66,MATCH("Средняя цена реализация",'Кальк-я'!$A$1:$A$62,0),MATCH(MONTH(Ф2!BC$3),MONTH('Кальк-я'!$A$1:$S$1),0))*(1+(1*АЧП!$D$6)),0)</f>
        <v>#N/A</v>
      </c>
      <c r="BD12" s="239" t="e">
        <f t="shared" ref="BD12" ca="1" si="567">AVERAGE(BA12:BC12)</f>
        <v>#N/A</v>
      </c>
      <c r="BE12" s="232" t="e">
        <f t="array" aca="1" ref="BE12" ca="1">IF(OFFSET(BE12,-1,0,1,1)&lt;&gt;"",INDEX('Кальк-я'!$A$1:$T$66,MATCH("Средняя цена реализация",'Кальк-я'!$A$1:$A$62,0),MATCH(MONTH(Ф2!BE$3),MONTH('Кальк-я'!$A$1:$S$1),0))*(1+(1*АЧП!$D$6)),0)</f>
        <v>#N/A</v>
      </c>
      <c r="BF12" s="232" t="e">
        <f t="array" aca="1" ref="BF12" ca="1">IF(OFFSET(BF12,-1,0,1,1)&lt;&gt;"",INDEX('Кальк-я'!$A$1:$T$66,MATCH("Средняя цена реализация",'Кальк-я'!$A$1:$A$62,0),MATCH(MONTH(Ф2!BF$3),MONTH('Кальк-я'!$A$1:$S$1),0))*(1+(1*АЧП!$D$6)),0)</f>
        <v>#N/A</v>
      </c>
      <c r="BG12" s="232" t="e">
        <f t="array" aca="1" ref="BG12" ca="1">IF(OFFSET(BG12,-1,0,1,1)&lt;&gt;"",INDEX('Кальк-я'!$A$1:$T$66,MATCH("Средняя цена реализация",'Кальк-я'!$A$1:$A$62,0),MATCH(MONTH(Ф2!BG$3),MONTH('Кальк-я'!$A$1:$S$1),0))*(1+(1*АЧП!$D$6)),0)</f>
        <v>#N/A</v>
      </c>
      <c r="BH12" s="239" t="e">
        <f t="shared" ref="BH12" ca="1" si="568">AVERAGE(BE12:BG12)</f>
        <v>#N/A</v>
      </c>
      <c r="BI12" s="232" t="e">
        <f t="array" aca="1" ref="BI12" ca="1">IF(OFFSET(BI12,-1,0,1,1)&lt;&gt;"",INDEX('Кальк-я'!$A$1:$T$66,MATCH("Средняя цена реализация",'Кальк-я'!$A$1:$A$62,0),MATCH(MONTH(Ф2!BI$3),MONTH('Кальк-я'!$A$1:$S$1),0))*(1+(1*АЧП!$D$6)),0)</f>
        <v>#N/A</v>
      </c>
      <c r="BJ12" s="232" t="e">
        <f t="array" aca="1" ref="BJ12" ca="1">IF(OFFSET(BJ12,-1,0,1,1)&lt;&gt;"",INDEX('Кальк-я'!$A$1:$T$66,MATCH("Средняя цена реализация",'Кальк-я'!$A$1:$A$62,0),MATCH(MONTH(Ф2!BJ$3),MONTH('Кальк-я'!$A$1:$S$1),0))*(1+(1*АЧП!$D$6)),0)</f>
        <v>#N/A</v>
      </c>
      <c r="BK12" s="232" t="e">
        <f t="array" aca="1" ref="BK12" ca="1">IF(OFFSET(BK12,-1,0,1,1)&lt;&gt;"",INDEX('Кальк-я'!$A$1:$T$66,MATCH("Средняя цена реализация",'Кальк-я'!$A$1:$A$62,0),MATCH(MONTH(Ф2!BK$3),MONTH('Кальк-я'!$A$1:$S$1),0))*(1+(1*АЧП!$D$6)),0)</f>
        <v>#N/A</v>
      </c>
      <c r="BL12" s="239" t="e">
        <f t="shared" ref="BL12" ca="1" si="569">AVERAGE(BI12:BK12)</f>
        <v>#N/A</v>
      </c>
      <c r="BM12" s="232" t="e">
        <f t="array" aca="1" ref="BM12" ca="1">IF(OFFSET(BM12,-1,0,1,1)&lt;&gt;"",INDEX('Кальк-я'!$A$1:$T$66,MATCH("Средняя цена реализация",'Кальк-я'!$A$1:$A$62,0),MATCH(MONTH(Ф2!BM$3),MONTH('Кальк-я'!$A$1:$S$1),0))*(1+(1*АЧП!$D$6)),0)</f>
        <v>#N/A</v>
      </c>
      <c r="BN12" s="232" t="e">
        <f t="array" aca="1" ref="BN12" ca="1">IF(OFFSET(BN12,-1,0,1,1)&lt;&gt;"",INDEX('Кальк-я'!$A$1:$T$66,MATCH("Средняя цена реализация",'Кальк-я'!$A$1:$A$62,0),MATCH(MONTH(Ф2!BN$3),MONTH('Кальк-я'!$A$1:$S$1),0))*(1+(1*АЧП!$D$6)),0)</f>
        <v>#N/A</v>
      </c>
      <c r="BO12" s="232" t="e">
        <f t="array" aca="1" ref="BO12" ca="1">IF(OFFSET(BO12,-1,0,1,1)&lt;&gt;"",INDEX('Кальк-я'!$A$1:$T$66,MATCH("Средняя цена реализация",'Кальк-я'!$A$1:$A$62,0),MATCH(MONTH(Ф2!BO$3),MONTH('Кальк-я'!$A$1:$S$1),0))*(1+(1*АЧП!$D$6)),0)</f>
        <v>#N/A</v>
      </c>
      <c r="BP12" s="239" t="e">
        <f t="shared" ref="BP12" ca="1" si="570">AVERAGE(BM12:BO12)</f>
        <v>#N/A</v>
      </c>
      <c r="BQ12" s="284" t="e">
        <f t="shared" ref="BQ12" ca="1" si="571">BQ10/BQ11</f>
        <v>#N/A</v>
      </c>
      <c r="BR12" s="232" t="e">
        <f t="array" aca="1" ref="BR12" ca="1">IF(OFFSET(BR12,-1,0,1,1)&lt;&gt;"",INDEX('Кальк-я'!$A$1:$T$66,MATCH("Средняя цена реализация",'Кальк-я'!$A$1:$A$62,0),MATCH(MONTH(Ф2!BR$3),MONTH('Кальк-я'!$A$1:$S$1),0))*(1+(1*АЧП!$D$6)),0)</f>
        <v>#N/A</v>
      </c>
      <c r="BS12" s="232" t="e">
        <f t="array" aca="1" ref="BS12" ca="1">IF(OFFSET(BS12,-1,0,1,1)&lt;&gt;"",INDEX('Кальк-я'!$A$1:$T$66,MATCH("Средняя цена реализация",'Кальк-я'!$A$1:$A$62,0),MATCH(MONTH(Ф2!BS$3),MONTH('Кальк-я'!$A$1:$S$1),0))*(1+(1*АЧП!$D$6)),0)</f>
        <v>#N/A</v>
      </c>
      <c r="BT12" s="232" t="e">
        <f t="array" aca="1" ref="BT12" ca="1">IF(OFFSET(BT12,-1,0,1,1)&lt;&gt;"",INDEX('Кальк-я'!$A$1:$T$66,MATCH("Средняя цена реализация",'Кальк-я'!$A$1:$A$62,0),MATCH(MONTH(Ф2!BT$3),MONTH('Кальк-я'!$A$1:$S$1),0))*(1+(1*АЧП!$D$6)),0)</f>
        <v>#N/A</v>
      </c>
      <c r="BU12" s="239" t="e">
        <f t="shared" ref="BU12" ca="1" si="572">AVERAGE(BR12:BT12)</f>
        <v>#N/A</v>
      </c>
      <c r="BV12" s="232" t="e">
        <f t="array" aca="1" ref="BV12" ca="1">IF(OFFSET(BV12,-1,0,1,1)&lt;&gt;"",INDEX('Кальк-я'!$A$1:$T$66,MATCH("Средняя цена реализация",'Кальк-я'!$A$1:$A$62,0),MATCH(MONTH(Ф2!BV$3),MONTH('Кальк-я'!$A$1:$S$1),0))*(1+(1*АЧП!$D$6)),0)</f>
        <v>#N/A</v>
      </c>
      <c r="BW12" s="232" t="e">
        <f t="array" aca="1" ref="BW12" ca="1">IF(OFFSET(BW12,-1,0,1,1)&lt;&gt;"",INDEX('Кальк-я'!$A$1:$T$66,MATCH("Средняя цена реализация",'Кальк-я'!$A$1:$A$62,0),MATCH(MONTH(Ф2!BW$3),MONTH('Кальк-я'!$A$1:$S$1),0))*(1+(1*АЧП!$D$6)),0)</f>
        <v>#N/A</v>
      </c>
      <c r="BX12" s="232" t="e">
        <f t="array" aca="1" ref="BX12" ca="1">IF(OFFSET(BX12,-1,0,1,1)&lt;&gt;"",INDEX('Кальк-я'!$A$1:$T$66,MATCH("Средняя цена реализация",'Кальк-я'!$A$1:$A$62,0),MATCH(MONTH(Ф2!BX$3),MONTH('Кальк-я'!$A$1:$S$1),0))*(1+(1*АЧП!$D$6)),0)</f>
        <v>#N/A</v>
      </c>
      <c r="BY12" s="239" t="e">
        <f t="shared" ref="BY12" ca="1" si="573">AVERAGE(BV12:BX12)</f>
        <v>#N/A</v>
      </c>
      <c r="BZ12" s="232" t="e">
        <f t="array" aca="1" ref="BZ12" ca="1">IF(OFFSET(BZ12,-1,0,1,1)&lt;&gt;"",INDEX('Кальк-я'!$A$1:$T$66,MATCH("Средняя цена реализация",'Кальк-я'!$A$1:$A$62,0),MATCH(MONTH(Ф2!BZ$3),MONTH('Кальк-я'!$A$1:$S$1),0))*(1+(1*АЧП!$D$6)),0)</f>
        <v>#N/A</v>
      </c>
      <c r="CA12" s="232" t="e">
        <f t="array" aca="1" ref="CA12" ca="1">IF(OFFSET(CA12,-1,0,1,1)&lt;&gt;"",INDEX('Кальк-я'!$A$1:$T$66,MATCH("Средняя цена реализация",'Кальк-я'!$A$1:$A$62,0),MATCH(MONTH(Ф2!CA$3),MONTH('Кальк-я'!$A$1:$S$1),0))*(1+(1*АЧП!$D$6)),0)</f>
        <v>#N/A</v>
      </c>
      <c r="CB12" s="232" t="e">
        <f t="array" aca="1" ref="CB12" ca="1">IF(OFFSET(CB12,-1,0,1,1)&lt;&gt;"",INDEX('Кальк-я'!$A$1:$T$66,MATCH("Средняя цена реализация",'Кальк-я'!$A$1:$A$62,0),MATCH(MONTH(Ф2!CB$3),MONTH('Кальк-я'!$A$1:$S$1),0))*(1+(1*АЧП!$D$6)),0)</f>
        <v>#N/A</v>
      </c>
      <c r="CC12" s="239" t="e">
        <f t="shared" ref="CC12" ca="1" si="574">AVERAGE(BZ12:CB12)</f>
        <v>#N/A</v>
      </c>
      <c r="CD12" s="232" t="e">
        <f t="array" aca="1" ref="CD12" ca="1">IF(OFFSET(CD12,-1,0,1,1)&lt;&gt;"",INDEX('Кальк-я'!$A$1:$T$66,MATCH("Средняя цена реализация",'Кальк-я'!$A$1:$A$62,0),MATCH(MONTH(Ф2!CD$3),MONTH('Кальк-я'!$A$1:$S$1),0))*(1+(1*АЧП!$D$6)),0)</f>
        <v>#N/A</v>
      </c>
      <c r="CE12" s="232" t="e">
        <f t="array" aca="1" ref="CE12" ca="1">IF(OFFSET(CE12,-1,0,1,1)&lt;&gt;"",INDEX('Кальк-я'!$A$1:$T$66,MATCH("Средняя цена реализация",'Кальк-я'!$A$1:$A$62,0),MATCH(MONTH(Ф2!CE$3),MONTH('Кальк-я'!$A$1:$S$1),0))*(1+(1*АЧП!$D$6)),0)</f>
        <v>#N/A</v>
      </c>
      <c r="CF12" s="232" t="e">
        <f t="array" aca="1" ref="CF12" ca="1">IF(OFFSET(CF12,-1,0,1,1)&lt;&gt;"",INDEX('Кальк-я'!$A$1:$T$66,MATCH("Средняя цена реализация",'Кальк-я'!$A$1:$A$62,0),MATCH(MONTH(Ф2!CF$3),MONTH('Кальк-я'!$A$1:$S$1),0))*(1+(1*АЧП!$D$6)),0)</f>
        <v>#N/A</v>
      </c>
      <c r="CG12" s="239" t="e">
        <f t="shared" ref="CG12" ca="1" si="575">AVERAGE(CD12:CF12)</f>
        <v>#N/A</v>
      </c>
      <c r="CH12" s="284" t="e">
        <f t="shared" ref="CH12" ca="1" si="576">CH10/CH11</f>
        <v>#N/A</v>
      </c>
      <c r="CI12" s="232" t="e">
        <f t="array" aca="1" ref="CI12" ca="1">IF(OFFSET(CI12,-1,0,1,1)&lt;&gt;"",INDEX('Кальк-я'!$A$1:$T$66,MATCH("Средняя цена реализация",'Кальк-я'!$A$1:$A$62,0),MATCH(MONTH(Ф2!CI$3),MONTH('Кальк-я'!$A$1:$S$1),0))*(1+(1*АЧП!$D$6)),0)</f>
        <v>#N/A</v>
      </c>
      <c r="CJ12" s="232" t="e">
        <f t="array" aca="1" ref="CJ12" ca="1">IF(OFFSET(CJ12,-1,0,1,1)&lt;&gt;"",INDEX('Кальк-я'!$A$1:$T$66,MATCH("Средняя цена реализация",'Кальк-я'!$A$1:$A$62,0),MATCH(MONTH(Ф2!CJ$3),MONTH('Кальк-я'!$A$1:$S$1),0))*(1+(1*АЧП!$D$6)),0)</f>
        <v>#N/A</v>
      </c>
      <c r="CK12" s="232" t="e">
        <f t="array" aca="1" ref="CK12" ca="1">IF(OFFSET(CK12,-1,0,1,1)&lt;&gt;"",INDEX('Кальк-я'!$A$1:$T$66,MATCH("Средняя цена реализация",'Кальк-я'!$A$1:$A$62,0),MATCH(MONTH(Ф2!CK$3),MONTH('Кальк-я'!$A$1:$S$1),0))*(1+(1*АЧП!$D$6)),0)</f>
        <v>#N/A</v>
      </c>
      <c r="CL12" s="239" t="e">
        <f t="shared" ref="CL12" ca="1" si="577">AVERAGE(CI12:CK12)</f>
        <v>#N/A</v>
      </c>
      <c r="CM12" s="232" t="e">
        <f t="array" aca="1" ref="CM12" ca="1">IF(OFFSET(CM12,-1,0,1,1)&lt;&gt;"",INDEX('Кальк-я'!$A$1:$T$66,MATCH("Средняя цена реализация",'Кальк-я'!$A$1:$A$62,0),MATCH(MONTH(Ф2!CM$3),MONTH('Кальк-я'!$A$1:$S$1),0))*(1+(1*АЧП!$D$6)),0)</f>
        <v>#N/A</v>
      </c>
      <c r="CN12" s="232" t="e">
        <f t="array" aca="1" ref="CN12" ca="1">IF(OFFSET(CN12,-1,0,1,1)&lt;&gt;"",INDEX('Кальк-я'!$A$1:$T$66,MATCH("Средняя цена реализация",'Кальк-я'!$A$1:$A$62,0),MATCH(MONTH(Ф2!CN$3),MONTH('Кальк-я'!$A$1:$S$1),0))*(1+(1*АЧП!$D$6)),0)</f>
        <v>#N/A</v>
      </c>
      <c r="CO12" s="232" t="e">
        <f t="array" aca="1" ref="CO12" ca="1">IF(OFFSET(CO12,-1,0,1,1)&lt;&gt;"",INDEX('Кальк-я'!$A$1:$T$66,MATCH("Средняя цена реализация",'Кальк-я'!$A$1:$A$62,0),MATCH(MONTH(Ф2!CO$3),MONTH('Кальк-я'!$A$1:$S$1),0))*(1+(1*АЧП!$D$6)),0)</f>
        <v>#N/A</v>
      </c>
      <c r="CP12" s="239" t="e">
        <f t="shared" ref="CP12" ca="1" si="578">AVERAGE(CM12:CO12)</f>
        <v>#N/A</v>
      </c>
      <c r="CQ12" s="232" t="e">
        <f t="array" aca="1" ref="CQ12" ca="1">IF(OFFSET(CQ12,-1,0,1,1)&lt;&gt;"",INDEX('Кальк-я'!$A$1:$T$66,MATCH("Средняя цена реализация",'Кальк-я'!$A$1:$A$62,0),MATCH(MONTH(Ф2!CQ$3),MONTH('Кальк-я'!$A$1:$S$1),0))*(1+(1*АЧП!$D$6)),0)</f>
        <v>#N/A</v>
      </c>
      <c r="CR12" s="232" t="e">
        <f t="array" aca="1" ref="CR12" ca="1">IF(OFFSET(CR12,-1,0,1,1)&lt;&gt;"",INDEX('Кальк-я'!$A$1:$T$66,MATCH("Средняя цена реализация",'Кальк-я'!$A$1:$A$62,0),MATCH(MONTH(Ф2!CR$3),MONTH('Кальк-я'!$A$1:$S$1),0))*(1+(1*АЧП!$D$6)),0)</f>
        <v>#N/A</v>
      </c>
      <c r="CS12" s="232" t="e">
        <f t="array" aca="1" ref="CS12" ca="1">IF(OFFSET(CS12,-1,0,1,1)&lt;&gt;"",INDEX('Кальк-я'!$A$1:$T$66,MATCH("Средняя цена реализация",'Кальк-я'!$A$1:$A$62,0),MATCH(MONTH(Ф2!CS$3),MONTH('Кальк-я'!$A$1:$S$1),0))*(1+(1*АЧП!$D$6)),0)</f>
        <v>#N/A</v>
      </c>
      <c r="CT12" s="239" t="e">
        <f t="shared" ref="CT12" ca="1" si="579">AVERAGE(CQ12:CS12)</f>
        <v>#N/A</v>
      </c>
      <c r="CU12" s="232" t="e">
        <f t="array" aca="1" ref="CU12" ca="1">IF(OFFSET(CU12,-1,0,1,1)&lt;&gt;"",INDEX('Кальк-я'!$A$1:$T$66,MATCH("Средняя цена реализация",'Кальк-я'!$A$1:$A$62,0),MATCH(MONTH(Ф2!CU$3),MONTH('Кальк-я'!$A$1:$S$1),0))*(1+(1*АЧП!$D$6)),0)</f>
        <v>#N/A</v>
      </c>
      <c r="CV12" s="232" t="e">
        <f t="array" aca="1" ref="CV12" ca="1">IF(OFFSET(CV12,-1,0,1,1)&lt;&gt;"",INDEX('Кальк-я'!$A$1:$T$66,MATCH("Средняя цена реализация",'Кальк-я'!$A$1:$A$62,0),MATCH(MONTH(Ф2!CV$3),MONTH('Кальк-я'!$A$1:$S$1),0))*(1+(1*АЧП!$D$6)),0)</f>
        <v>#N/A</v>
      </c>
      <c r="CW12" s="232" t="e">
        <f t="array" aca="1" ref="CW12" ca="1">IF(OFFSET(CW12,-1,0,1,1)&lt;&gt;"",INDEX('Кальк-я'!$A$1:$T$66,MATCH("Средняя цена реализация",'Кальк-я'!$A$1:$A$62,0),MATCH(MONTH(Ф2!CW$3),MONTH('Кальк-я'!$A$1:$S$1),0))*(1+(1*АЧП!$D$6)),0)</f>
        <v>#N/A</v>
      </c>
      <c r="CX12" s="239" t="e">
        <f t="shared" ref="CX12" ca="1" si="580">AVERAGE(CU12:CW12)</f>
        <v>#N/A</v>
      </c>
      <c r="CY12" s="284" t="e">
        <f t="shared" ref="CY12" ca="1" si="581">CY10/CY11</f>
        <v>#N/A</v>
      </c>
      <c r="CZ12" s="232" t="e">
        <f t="array" aca="1" ref="CZ12" ca="1">IF(OFFSET(CZ12,-1,0,1,1)&lt;&gt;"",INDEX('Кальк-я'!$A$1:$T$66,MATCH("Средняя цена реализация",'Кальк-я'!$A$1:$A$62,0),MATCH(MONTH(Ф2!CZ$3),MONTH('Кальк-я'!$A$1:$S$1),0))*(1+(1*АЧП!$D$6)),0)</f>
        <v>#N/A</v>
      </c>
      <c r="DA12" s="232" t="e">
        <f t="array" aca="1" ref="DA12" ca="1">IF(OFFSET(DA12,-1,0,1,1)&lt;&gt;"",INDEX('Кальк-я'!$A$1:$T$66,MATCH("Средняя цена реализация",'Кальк-я'!$A$1:$A$62,0),MATCH(MONTH(Ф2!DA$3),MONTH('Кальк-я'!$A$1:$S$1),0))*(1+(1*АЧП!$D$6)),0)</f>
        <v>#N/A</v>
      </c>
      <c r="DB12" s="232" t="e">
        <f t="array" aca="1" ref="DB12" ca="1">IF(OFFSET(DB12,-1,0,1,1)&lt;&gt;"",INDEX('Кальк-я'!$A$1:$T$66,MATCH("Средняя цена реализация",'Кальк-я'!$A$1:$A$62,0),MATCH(MONTH(Ф2!DB$3),MONTH('Кальк-я'!$A$1:$S$1),0))*(1+(1*АЧП!$D$6)),0)</f>
        <v>#N/A</v>
      </c>
      <c r="DC12" s="239" t="e">
        <f t="shared" ref="DC12" ca="1" si="582">AVERAGE(CZ12:DB12)</f>
        <v>#N/A</v>
      </c>
      <c r="DD12" s="232" t="e">
        <f t="array" aca="1" ref="DD12" ca="1">IF(OFFSET(DD12,-1,0,1,1)&lt;&gt;"",INDEX('Кальк-я'!$A$1:$T$66,MATCH("Средняя цена реализация",'Кальк-я'!$A$1:$A$62,0),MATCH(MONTH(Ф2!DD$3),MONTH('Кальк-я'!$A$1:$S$1),0))*(1+(1*АЧП!$D$6)),0)</f>
        <v>#N/A</v>
      </c>
      <c r="DE12" s="232" t="e">
        <f t="array" aca="1" ref="DE12" ca="1">IF(OFFSET(DE12,-1,0,1,1)&lt;&gt;"",INDEX('Кальк-я'!$A$1:$T$66,MATCH("Средняя цена реализация",'Кальк-я'!$A$1:$A$62,0),MATCH(MONTH(Ф2!DE$3),MONTH('Кальк-я'!$A$1:$S$1),0))*(1+(1*АЧП!$D$6)),0)</f>
        <v>#N/A</v>
      </c>
      <c r="DF12" s="232" t="e">
        <f t="array" aca="1" ref="DF12" ca="1">IF(OFFSET(DF12,-1,0,1,1)&lt;&gt;"",INDEX('Кальк-я'!$A$1:$T$66,MATCH("Средняя цена реализация",'Кальк-я'!$A$1:$A$62,0),MATCH(MONTH(Ф2!DF$3),MONTH('Кальк-я'!$A$1:$S$1),0))*(1+(1*АЧП!$D$6)),0)</f>
        <v>#N/A</v>
      </c>
      <c r="DG12" s="239" t="e">
        <f t="shared" ref="DG12" ca="1" si="583">AVERAGE(DD12:DF12)</f>
        <v>#N/A</v>
      </c>
      <c r="DH12" s="232" t="e">
        <f t="array" aca="1" ref="DH12" ca="1">IF(OFFSET(DH12,-1,0,1,1)&lt;&gt;"",INDEX('Кальк-я'!$A$1:$T$66,MATCH("Средняя цена реализация",'Кальк-я'!$A$1:$A$62,0),MATCH(MONTH(Ф2!DH$3),MONTH('Кальк-я'!$A$1:$S$1),0))*(1+(1*АЧП!$D$6)),0)</f>
        <v>#N/A</v>
      </c>
      <c r="DI12" s="232" t="e">
        <f t="array" aca="1" ref="DI12" ca="1">IF(OFFSET(DI12,-1,0,1,1)&lt;&gt;"",INDEX('Кальк-я'!$A$1:$T$66,MATCH("Средняя цена реализация",'Кальк-я'!$A$1:$A$62,0),MATCH(MONTH(Ф2!DI$3),MONTH('Кальк-я'!$A$1:$S$1),0))*(1+(1*АЧП!$D$6)),0)</f>
        <v>#N/A</v>
      </c>
      <c r="DJ12" s="232" t="e">
        <f t="array" aca="1" ref="DJ12" ca="1">IF(OFFSET(DJ12,-1,0,1,1)&lt;&gt;"",INDEX('Кальк-я'!$A$1:$T$66,MATCH("Средняя цена реализация",'Кальк-я'!$A$1:$A$62,0),MATCH(MONTH(Ф2!DJ$3),MONTH('Кальк-я'!$A$1:$S$1),0))*(1+(1*АЧП!$D$6)),0)</f>
        <v>#N/A</v>
      </c>
      <c r="DK12" s="239" t="e">
        <f t="shared" ref="DK12" ca="1" si="584">AVERAGE(DH12:DJ12)</f>
        <v>#N/A</v>
      </c>
      <c r="DL12" s="232" t="e">
        <f t="array" aca="1" ref="DL12" ca="1">IF(OFFSET(DL12,-1,0,1,1)&lt;&gt;"",INDEX('Кальк-я'!$A$1:$T$66,MATCH("Средняя цена реализация",'Кальк-я'!$A$1:$A$62,0),MATCH(MONTH(Ф2!DL$3),MONTH('Кальк-я'!$A$1:$S$1),0))*(1+(1*АЧП!$D$6)),0)</f>
        <v>#N/A</v>
      </c>
      <c r="DM12" s="232" t="e">
        <f t="array" aca="1" ref="DM12" ca="1">IF(OFFSET(DM12,-1,0,1,1)&lt;&gt;"",INDEX('Кальк-я'!$A$1:$T$66,MATCH("Средняя цена реализация",'Кальк-я'!$A$1:$A$62,0),MATCH(MONTH(Ф2!DM$3),MONTH('Кальк-я'!$A$1:$S$1),0))*(1+(1*АЧП!$D$6)),0)</f>
        <v>#N/A</v>
      </c>
      <c r="DN12" s="232" t="e">
        <f t="array" aca="1" ref="DN12" ca="1">IF(OFFSET(DN12,-1,0,1,1)&lt;&gt;"",INDEX('Кальк-я'!$A$1:$T$66,MATCH("Средняя цена реализация",'Кальк-я'!$A$1:$A$62,0),MATCH(MONTH(Ф2!DN$3),MONTH('Кальк-я'!$A$1:$S$1),0))*(1+(1*АЧП!$D$6)),0)</f>
        <v>#N/A</v>
      </c>
      <c r="DO12" s="239" t="e">
        <f t="shared" ref="DO12" ca="1" si="585">AVERAGE(DL12:DN12)</f>
        <v>#N/A</v>
      </c>
      <c r="DP12" s="284" t="e">
        <f t="shared" ref="DP12" ca="1" si="586">DP10/DP11</f>
        <v>#N/A</v>
      </c>
      <c r="DQ12" s="232" t="e">
        <f t="array" aca="1" ref="DQ12" ca="1">IF(OFFSET(DQ12,-1,0,1,1)&lt;&gt;"",INDEX('Кальк-я'!$A$1:$T$66,MATCH("Средняя цена реализация",'Кальк-я'!$A$1:$A$62,0),MATCH(MONTH(Ф2!DQ$3),MONTH('Кальк-я'!$A$1:$S$1),0))*(1+(1*АЧП!$D$6)),0)</f>
        <v>#N/A</v>
      </c>
      <c r="DR12" s="232" t="e">
        <f t="array" aca="1" ref="DR12" ca="1">IF(OFFSET(DR12,-1,0,1,1)&lt;&gt;"",INDEX('Кальк-я'!$A$1:$T$66,MATCH("Средняя цена реализация",'Кальк-я'!$A$1:$A$62,0),MATCH(MONTH(Ф2!DR$3),MONTH('Кальк-я'!$A$1:$S$1),0))*(1+(1*АЧП!$D$6)),0)</f>
        <v>#N/A</v>
      </c>
      <c r="DS12" s="232" t="e">
        <f t="array" aca="1" ref="DS12" ca="1">IF(OFFSET(DS12,-1,0,1,1)&lt;&gt;"",INDEX('Кальк-я'!$A$1:$T$66,MATCH("Средняя цена реализация",'Кальк-я'!$A$1:$A$62,0),MATCH(MONTH(Ф2!DS$3),MONTH('Кальк-я'!$A$1:$S$1),0))*(1+(1*АЧП!$D$6)),0)</f>
        <v>#N/A</v>
      </c>
      <c r="DT12" s="239" t="e">
        <f t="shared" ref="DT12" ca="1" si="587">AVERAGE(DQ12:DS12)</f>
        <v>#N/A</v>
      </c>
      <c r="DU12" s="232" t="e">
        <f t="array" aca="1" ref="DU12" ca="1">IF(OFFSET(DU12,-1,0,1,1)&lt;&gt;"",INDEX('Кальк-я'!$A$1:$T$66,MATCH("Средняя цена реализация",'Кальк-я'!$A$1:$A$62,0),MATCH(MONTH(Ф2!DU$3),MONTH('Кальк-я'!$A$1:$S$1),0))*(1+(1*АЧП!$D$6)),0)</f>
        <v>#N/A</v>
      </c>
      <c r="DV12" s="232" t="e">
        <f t="array" aca="1" ref="DV12" ca="1">IF(OFFSET(DV12,-1,0,1,1)&lt;&gt;"",INDEX('Кальк-я'!$A$1:$T$66,MATCH("Средняя цена реализация",'Кальк-я'!$A$1:$A$62,0),MATCH(MONTH(Ф2!DV$3),MONTH('Кальк-я'!$A$1:$S$1),0))*(1+(1*АЧП!$D$6)),0)</f>
        <v>#N/A</v>
      </c>
      <c r="DW12" s="232" t="e">
        <f t="array" aca="1" ref="DW12" ca="1">IF(OFFSET(DW12,-1,0,1,1)&lt;&gt;"",INDEX('Кальк-я'!$A$1:$T$66,MATCH("Средняя цена реализация",'Кальк-я'!$A$1:$A$62,0),MATCH(MONTH(Ф2!DW$3),MONTH('Кальк-я'!$A$1:$S$1),0))*(1+(1*АЧП!$D$6)),0)</f>
        <v>#N/A</v>
      </c>
      <c r="DX12" s="239" t="e">
        <f t="shared" ref="DX12" ca="1" si="588">AVERAGE(DU12:DW12)</f>
        <v>#N/A</v>
      </c>
      <c r="DY12" s="232" t="e">
        <f t="array" aca="1" ref="DY12" ca="1">IF(OFFSET(DY12,-1,0,1,1)&lt;&gt;"",INDEX('Кальк-я'!$A$1:$T$66,MATCH("Средняя цена реализация",'Кальк-я'!$A$1:$A$62,0),MATCH(MONTH(Ф2!DY$3),MONTH('Кальк-я'!$A$1:$S$1),0))*(1+(1*АЧП!$D$6)),0)</f>
        <v>#N/A</v>
      </c>
      <c r="DZ12" s="232" t="e">
        <f t="array" aca="1" ref="DZ12" ca="1">IF(OFFSET(DZ12,-1,0,1,1)&lt;&gt;"",INDEX('Кальк-я'!$A$1:$T$66,MATCH("Средняя цена реализация",'Кальк-я'!$A$1:$A$62,0),MATCH(MONTH(Ф2!DZ$3),MONTH('Кальк-я'!$A$1:$S$1),0))*(1+(1*АЧП!$D$6)),0)</f>
        <v>#N/A</v>
      </c>
      <c r="EA12" s="232" t="e">
        <f t="array" aca="1" ref="EA12" ca="1">IF(OFFSET(EA12,-1,0,1,1)&lt;&gt;"",INDEX('Кальк-я'!$A$1:$T$66,MATCH("Средняя цена реализация",'Кальк-я'!$A$1:$A$62,0),MATCH(MONTH(Ф2!EA$3),MONTH('Кальк-я'!$A$1:$S$1),0))*(1+(1*АЧП!$D$6)),0)</f>
        <v>#N/A</v>
      </c>
      <c r="EB12" s="239" t="e">
        <f t="shared" ref="EB12" ca="1" si="589">AVERAGE(DY12:EA12)</f>
        <v>#N/A</v>
      </c>
      <c r="EC12" s="232" t="e">
        <f t="array" aca="1" ref="EC12" ca="1">IF(OFFSET(EC12,-1,0,1,1)&lt;&gt;"",INDEX('Кальк-я'!$A$1:$T$66,MATCH("Средняя цена реализация",'Кальк-я'!$A$1:$A$62,0),MATCH(MONTH(Ф2!EC$3),MONTH('Кальк-я'!$A$1:$S$1),0))*(1+(1*АЧП!$D$6)),0)</f>
        <v>#N/A</v>
      </c>
      <c r="ED12" s="232" t="e">
        <f t="array" aca="1" ref="ED12" ca="1">IF(OFFSET(ED12,-1,0,1,1)&lt;&gt;"",INDEX('Кальк-я'!$A$1:$T$66,MATCH("Средняя цена реализация",'Кальк-я'!$A$1:$A$62,0),MATCH(MONTH(Ф2!ED$3),MONTH('Кальк-я'!$A$1:$S$1),0))*(1+(1*АЧП!$D$6)),0)</f>
        <v>#N/A</v>
      </c>
      <c r="EE12" s="232" t="e">
        <f t="array" aca="1" ref="EE12" ca="1">IF(OFFSET(EE12,-1,0,1,1)&lt;&gt;"",INDEX('Кальк-я'!$A$1:$T$66,MATCH("Средняя цена реализация",'Кальк-я'!$A$1:$A$62,0),MATCH(MONTH(Ф2!EE$3),MONTH('Кальк-я'!$A$1:$S$1),0))*(1+(1*АЧП!$D$6)),0)</f>
        <v>#N/A</v>
      </c>
      <c r="EF12" s="239" t="e">
        <f t="shared" ref="EF12" ca="1" si="590">AVERAGE(EC12:EE12)</f>
        <v>#N/A</v>
      </c>
      <c r="EG12" s="284" t="e">
        <f t="shared" ref="EG12" ca="1" si="591">EG10/EG11</f>
        <v>#N/A</v>
      </c>
      <c r="EH12" s="232" t="e">
        <f t="array" aca="1" ref="EH12" ca="1">IF(OFFSET(EH12,-1,0,1,1)&lt;&gt;"",INDEX('Кальк-я'!$A$1:$T$66,MATCH("Средняя цена реализация",'Кальк-я'!$A$1:$A$62,0),MATCH(MONTH(Ф2!EH$3),MONTH('Кальк-я'!$A$1:$S$1),0))*(1+(1*АЧП!$D$6)),0)</f>
        <v>#N/A</v>
      </c>
      <c r="EI12" s="232" t="e">
        <f t="array" aca="1" ref="EI12" ca="1">IF(OFFSET(EI12,-1,0,1,1)&lt;&gt;"",INDEX('Кальк-я'!$A$1:$T$66,MATCH("Средняя цена реализация",'Кальк-я'!$A$1:$A$62,0),MATCH(MONTH(Ф2!EI$3),MONTH('Кальк-я'!$A$1:$S$1),0))*(1+(1*АЧП!$D$6)),0)</f>
        <v>#N/A</v>
      </c>
      <c r="EJ12" s="232" t="e">
        <f t="array" aca="1" ref="EJ12" ca="1">IF(OFFSET(EJ12,-1,0,1,1)&lt;&gt;"",INDEX('Кальк-я'!$A$1:$T$66,MATCH("Средняя цена реализация",'Кальк-я'!$A$1:$A$62,0),MATCH(MONTH(Ф2!EJ$3),MONTH('Кальк-я'!$A$1:$S$1),0))*(1+(1*АЧП!$D$6)),0)</f>
        <v>#N/A</v>
      </c>
      <c r="EK12" s="239" t="e">
        <f t="shared" ref="EK12" ca="1" si="592">AVERAGE(EH12:EJ12)</f>
        <v>#N/A</v>
      </c>
      <c r="EL12" s="232" t="e">
        <f t="array" aca="1" ref="EL12" ca="1">IF(OFFSET(EL12,-1,0,1,1)&lt;&gt;"",INDEX('Кальк-я'!$A$1:$T$66,MATCH("Средняя цена реализация",'Кальк-я'!$A$1:$A$62,0),MATCH(MONTH(Ф2!EL$3),MONTH('Кальк-я'!$A$1:$S$1),0))*(1+(1*АЧП!$D$6)),0)</f>
        <v>#N/A</v>
      </c>
      <c r="EM12" s="232" t="e">
        <f t="array" aca="1" ref="EM12" ca="1">IF(OFFSET(EM12,-1,0,1,1)&lt;&gt;"",INDEX('Кальк-я'!$A$1:$T$66,MATCH("Средняя цена реализация",'Кальк-я'!$A$1:$A$62,0),MATCH(MONTH(Ф2!EM$3),MONTH('Кальк-я'!$A$1:$S$1),0))*(1+(1*АЧП!$D$6)),0)</f>
        <v>#N/A</v>
      </c>
      <c r="EN12" s="232" t="e">
        <f t="array" aca="1" ref="EN12" ca="1">IF(OFFSET(EN12,-1,0,1,1)&lt;&gt;"",INDEX('Кальк-я'!$A$1:$T$66,MATCH("Средняя цена реализация",'Кальк-я'!$A$1:$A$62,0),MATCH(MONTH(Ф2!EN$3),MONTH('Кальк-я'!$A$1:$S$1),0))*(1+(1*АЧП!$D$6)),0)</f>
        <v>#N/A</v>
      </c>
      <c r="EO12" s="239" t="e">
        <f t="shared" ref="EO12" ca="1" si="593">AVERAGE(EL12:EN12)</f>
        <v>#N/A</v>
      </c>
      <c r="EP12" s="232" t="e">
        <f t="array" aca="1" ref="EP12" ca="1">IF(OFFSET(EP12,-1,0,1,1)&lt;&gt;"",INDEX('Кальк-я'!$A$1:$T$66,MATCH("Средняя цена реализация",'Кальк-я'!$A$1:$A$62,0),MATCH(MONTH(Ф2!EP$3),MONTH('Кальк-я'!$A$1:$S$1),0))*(1+(1*АЧП!$D$6)),0)</f>
        <v>#N/A</v>
      </c>
      <c r="EQ12" s="232" t="e">
        <f t="array" aca="1" ref="EQ12" ca="1">IF(OFFSET(EQ12,-1,0,1,1)&lt;&gt;"",INDEX('Кальк-я'!$A$1:$T$66,MATCH("Средняя цена реализация",'Кальк-я'!$A$1:$A$62,0),MATCH(MONTH(Ф2!EQ$3),MONTH('Кальк-я'!$A$1:$S$1),0))*(1+(1*АЧП!$D$6)),0)</f>
        <v>#N/A</v>
      </c>
      <c r="ER12" s="232" t="e">
        <f t="array" aca="1" ref="ER12" ca="1">IF(OFFSET(ER12,-1,0,1,1)&lt;&gt;"",INDEX('Кальк-я'!$A$1:$T$66,MATCH("Средняя цена реализация",'Кальк-я'!$A$1:$A$62,0),MATCH(MONTH(Ф2!ER$3),MONTH('Кальк-я'!$A$1:$S$1),0))*(1+(1*АЧП!$D$6)),0)</f>
        <v>#N/A</v>
      </c>
      <c r="ES12" s="239" t="e">
        <f t="shared" ref="ES12" ca="1" si="594">AVERAGE(EP12:ER12)</f>
        <v>#N/A</v>
      </c>
      <c r="ET12" s="232" t="e">
        <f t="array" aca="1" ref="ET12" ca="1">IF(OFFSET(ET12,-1,0,1,1)&lt;&gt;"",INDEX('Кальк-я'!$A$1:$T$66,MATCH("Средняя цена реализация",'Кальк-я'!$A$1:$A$62,0),MATCH(MONTH(Ф2!ET$3),MONTH('Кальк-я'!$A$1:$S$1),0))*(1+(1*АЧП!$D$6)),0)</f>
        <v>#N/A</v>
      </c>
      <c r="EU12" s="232" t="e">
        <f t="array" aca="1" ref="EU12" ca="1">IF(OFFSET(EU12,-1,0,1,1)&lt;&gt;"",INDEX('Кальк-я'!$A$1:$T$66,MATCH("Средняя цена реализация",'Кальк-я'!$A$1:$A$62,0),MATCH(MONTH(Ф2!EU$3),MONTH('Кальк-я'!$A$1:$S$1),0))*(1+(1*АЧП!$D$6)),0)</f>
        <v>#N/A</v>
      </c>
      <c r="EV12" s="232" t="e">
        <f t="array" aca="1" ref="EV12" ca="1">IF(OFFSET(EV12,-1,0,1,1)&lt;&gt;"",INDEX('Кальк-я'!$A$1:$T$66,MATCH("Средняя цена реализация",'Кальк-я'!$A$1:$A$62,0),MATCH(MONTH(Ф2!EV$3),MONTH('Кальк-я'!$A$1:$S$1),0))*(1+(1*АЧП!$D$6)),0)</f>
        <v>#N/A</v>
      </c>
      <c r="EW12" s="239" t="e">
        <f t="shared" ref="EW12" ca="1" si="595">AVERAGE(ET12:EV12)</f>
        <v>#N/A</v>
      </c>
      <c r="EX12" s="428" t="e">
        <f t="shared" ref="EX12" ca="1" si="596">EX10/EX11</f>
        <v>#N/A</v>
      </c>
      <c r="EY12" s="438"/>
    </row>
    <row r="13" spans="1:16384" outlineLevel="1" collapsed="1">
      <c r="A13" s="245" t="s">
        <v>259</v>
      </c>
      <c r="B13" s="236">
        <f t="shared" ref="B13" ca="1" si="597">IFERROR(B14*B15,0)</f>
        <v>0</v>
      </c>
      <c r="C13" s="236">
        <f t="shared" ref="C13" ca="1" si="598">IFERROR(C14*C15,0)</f>
        <v>0</v>
      </c>
      <c r="D13" s="236">
        <f t="shared" ref="D13" ca="1" si="599">IFERROR(D14*D15,0)</f>
        <v>0</v>
      </c>
      <c r="E13" s="237">
        <f t="shared" ref="E13:E14" ca="1" si="600">SUM(B13:D13)</f>
        <v>0</v>
      </c>
      <c r="F13" s="236">
        <f t="shared" ref="F13" ca="1" si="601">IFERROR(F14*F15,0)</f>
        <v>0</v>
      </c>
      <c r="G13" s="236">
        <f t="shared" ref="G13" ca="1" si="602">IFERROR(G14*G15,0)</f>
        <v>0</v>
      </c>
      <c r="H13" s="236">
        <f t="shared" ref="H13" ca="1" si="603">IFERROR(H14*H15,0)</f>
        <v>0</v>
      </c>
      <c r="I13" s="237">
        <f t="shared" ref="I13:I14" ca="1" si="604">SUM(F13:H13)</f>
        <v>0</v>
      </c>
      <c r="J13" s="236">
        <f t="shared" ref="J13" ca="1" si="605">IFERROR(J14*J15,0)</f>
        <v>0</v>
      </c>
      <c r="K13" s="236">
        <f t="shared" ref="K13" ca="1" si="606">IFERROR(K14*K15,0)</f>
        <v>0</v>
      </c>
      <c r="L13" s="236">
        <f t="shared" ref="L13" ca="1" si="607">IFERROR(L14*L15,0)</f>
        <v>0</v>
      </c>
      <c r="M13" s="237">
        <f t="shared" ref="M13:M14" ca="1" si="608">SUM(J13:L13)</f>
        <v>0</v>
      </c>
      <c r="N13" s="236">
        <f t="shared" ref="N13" ca="1" si="609">IFERROR(N14*N15,0)</f>
        <v>0</v>
      </c>
      <c r="O13" s="236">
        <f t="shared" ref="O13" ca="1" si="610">IFERROR(O14*O15,0)</f>
        <v>0</v>
      </c>
      <c r="P13" s="236">
        <f t="shared" ref="P13" ca="1" si="611">IFERROR(P14*P15,0)</f>
        <v>0</v>
      </c>
      <c r="Q13" s="237">
        <f t="shared" ref="Q13:Q14" ca="1" si="612">SUM(N13:P13)</f>
        <v>0</v>
      </c>
      <c r="R13" s="283">
        <f ca="1">SUM(E13,I13,M13,Q13)</f>
        <v>0</v>
      </c>
      <c r="S13" s="236">
        <f t="shared" ref="S13" ca="1" si="613">IFERROR(S14*S15,0)</f>
        <v>0</v>
      </c>
      <c r="T13" s="236">
        <f t="shared" ref="T13" ca="1" si="614">IFERROR(T14*T15,0)</f>
        <v>0</v>
      </c>
      <c r="U13" s="236">
        <f t="shared" ref="U13" ca="1" si="615">IFERROR(U14*U15,0)</f>
        <v>0</v>
      </c>
      <c r="V13" s="237">
        <f t="shared" ref="V13:V14" ca="1" si="616">SUM(S13:U13)</f>
        <v>0</v>
      </c>
      <c r="W13" s="236">
        <f t="shared" ref="W13" ca="1" si="617">IFERROR(W14*W15,0)</f>
        <v>0</v>
      </c>
      <c r="X13" s="236">
        <f t="shared" ref="X13" ca="1" si="618">IFERROR(X14*X15,0)</f>
        <v>0</v>
      </c>
      <c r="Y13" s="236">
        <f t="shared" ref="Y13" ca="1" si="619">IFERROR(Y14*Y15,0)</f>
        <v>0</v>
      </c>
      <c r="Z13" s="237">
        <f t="shared" ref="Z13:Z14" ca="1" si="620">SUM(W13:Y13)</f>
        <v>0</v>
      </c>
      <c r="AA13" s="236">
        <f t="shared" ref="AA13" ca="1" si="621">IFERROR(AA14*AA15,0)</f>
        <v>0</v>
      </c>
      <c r="AB13" s="236">
        <f t="shared" ref="AB13" ca="1" si="622">IFERROR(AB14*AB15,0)</f>
        <v>0</v>
      </c>
      <c r="AC13" s="236">
        <f t="shared" ref="AC13" ca="1" si="623">IFERROR(AC14*AC15,0)</f>
        <v>0</v>
      </c>
      <c r="AD13" s="237">
        <f t="shared" ref="AD13:AD14" ca="1" si="624">SUM(AA13:AC13)</f>
        <v>0</v>
      </c>
      <c r="AE13" s="236">
        <f t="shared" ref="AE13" ca="1" si="625">IFERROR(AE14*AE15,0)</f>
        <v>0</v>
      </c>
      <c r="AF13" s="236">
        <f t="shared" ref="AF13" ca="1" si="626">IFERROR(AF14*AF15,0)</f>
        <v>0</v>
      </c>
      <c r="AG13" s="236">
        <f t="shared" ref="AG13" ca="1" si="627">IFERROR(AG14*AG15,0)</f>
        <v>0</v>
      </c>
      <c r="AH13" s="237">
        <f t="shared" ref="AH13:AH14" ca="1" si="628">SUM(AE13:AG13)</f>
        <v>0</v>
      </c>
      <c r="AI13" s="283">
        <f t="shared" ref="AI13:AI14" ca="1" si="629">SUM(V13,Z13,AD13,AH13)</f>
        <v>0</v>
      </c>
      <c r="AJ13" s="236">
        <f t="shared" ref="AJ13" ca="1" si="630">IFERROR(AJ14*AJ15,0)</f>
        <v>0</v>
      </c>
      <c r="AK13" s="236">
        <f t="shared" ref="AK13" ca="1" si="631">IFERROR(AK14*AK15,0)</f>
        <v>0</v>
      </c>
      <c r="AL13" s="236">
        <f t="shared" ref="AL13" ca="1" si="632">IFERROR(AL14*AL15,0)</f>
        <v>0</v>
      </c>
      <c r="AM13" s="237">
        <f t="shared" ref="AM13:AM14" ca="1" si="633">SUM(AJ13:AL13)</f>
        <v>0</v>
      </c>
      <c r="AN13" s="236">
        <f t="shared" ref="AN13" ca="1" si="634">IFERROR(AN14*AN15,0)</f>
        <v>0</v>
      </c>
      <c r="AO13" s="236">
        <f t="shared" ref="AO13" ca="1" si="635">IFERROR(AO14*AO15,0)</f>
        <v>0</v>
      </c>
      <c r="AP13" s="236">
        <f t="shared" ref="AP13" ca="1" si="636">IFERROR(AP14*AP15,0)</f>
        <v>0</v>
      </c>
      <c r="AQ13" s="237">
        <f t="shared" ref="AQ13:AQ14" ca="1" si="637">SUM(AN13:AP13)</f>
        <v>0</v>
      </c>
      <c r="AR13" s="236">
        <f t="shared" ref="AR13" ca="1" si="638">IFERROR(AR14*AR15,0)</f>
        <v>0</v>
      </c>
      <c r="AS13" s="236">
        <f t="shared" ref="AS13" ca="1" si="639">IFERROR(AS14*AS15,0)</f>
        <v>0</v>
      </c>
      <c r="AT13" s="236">
        <f t="shared" ref="AT13" ca="1" si="640">IFERROR(AT14*AT15,0)</f>
        <v>0</v>
      </c>
      <c r="AU13" s="237">
        <f t="shared" ref="AU13:AU14" ca="1" si="641">SUM(AR13:AT13)</f>
        <v>0</v>
      </c>
      <c r="AV13" s="236">
        <f t="shared" ref="AV13" ca="1" si="642">IFERROR(AV14*AV15,0)</f>
        <v>0</v>
      </c>
      <c r="AW13" s="236">
        <f t="shared" ref="AW13" ca="1" si="643">IFERROR(AW14*AW15,0)</f>
        <v>0</v>
      </c>
      <c r="AX13" s="236">
        <f t="shared" ref="AX13" ca="1" si="644">IFERROR(AX14*AX15,0)</f>
        <v>0</v>
      </c>
      <c r="AY13" s="237">
        <f t="shared" ref="AY13:AY14" ca="1" si="645">SUM(AV13:AX13)</f>
        <v>0</v>
      </c>
      <c r="AZ13" s="283">
        <f t="shared" ref="AZ13:AZ14" ca="1" si="646">SUM(AM13,AQ13,AU13,AY13)</f>
        <v>0</v>
      </c>
      <c r="BA13" s="236">
        <f t="shared" ref="BA13" ca="1" si="647">IFERROR(BA14*BA15,0)</f>
        <v>0</v>
      </c>
      <c r="BB13" s="236">
        <f t="shared" ref="BB13" ca="1" si="648">IFERROR(BB14*BB15,0)</f>
        <v>0</v>
      </c>
      <c r="BC13" s="236">
        <f t="shared" ref="BC13" ca="1" si="649">IFERROR(BC14*BC15,0)</f>
        <v>0</v>
      </c>
      <c r="BD13" s="237">
        <f t="shared" ref="BD13:BD14" ca="1" si="650">SUM(BA13:BC13)</f>
        <v>0</v>
      </c>
      <c r="BE13" s="236">
        <f t="shared" ref="BE13" ca="1" si="651">IFERROR(BE14*BE15,0)</f>
        <v>0</v>
      </c>
      <c r="BF13" s="236">
        <f t="shared" ref="BF13" ca="1" si="652">IFERROR(BF14*BF15,0)</f>
        <v>0</v>
      </c>
      <c r="BG13" s="236">
        <f t="shared" ref="BG13" ca="1" si="653">IFERROR(BG14*BG15,0)</f>
        <v>0</v>
      </c>
      <c r="BH13" s="237">
        <f t="shared" ref="BH13:BH14" ca="1" si="654">SUM(BE13:BG13)</f>
        <v>0</v>
      </c>
      <c r="BI13" s="236">
        <f t="shared" ref="BI13" ca="1" si="655">IFERROR(BI14*BI15,0)</f>
        <v>0</v>
      </c>
      <c r="BJ13" s="236">
        <f t="shared" ref="BJ13" ca="1" si="656">IFERROR(BJ14*BJ15,0)</f>
        <v>0</v>
      </c>
      <c r="BK13" s="236">
        <f t="shared" ref="BK13" ca="1" si="657">IFERROR(BK14*BK15,0)</f>
        <v>0</v>
      </c>
      <c r="BL13" s="237">
        <f t="shared" ref="BL13:BL14" ca="1" si="658">SUM(BI13:BK13)</f>
        <v>0</v>
      </c>
      <c r="BM13" s="236">
        <f t="shared" ref="BM13" ca="1" si="659">IFERROR(BM14*BM15,0)</f>
        <v>0</v>
      </c>
      <c r="BN13" s="236">
        <f t="shared" ref="BN13" ca="1" si="660">IFERROR(BN14*BN15,0)</f>
        <v>0</v>
      </c>
      <c r="BO13" s="236">
        <f t="shared" ref="BO13" ca="1" si="661">IFERROR(BO14*BO15,0)</f>
        <v>0</v>
      </c>
      <c r="BP13" s="237">
        <f t="shared" ref="BP13:BP14" ca="1" si="662">SUM(BM13:BO13)</f>
        <v>0</v>
      </c>
      <c r="BQ13" s="283">
        <f t="shared" ref="BQ13:BQ14" ca="1" si="663">SUM(BD13,BH13,BL13,BP13)</f>
        <v>0</v>
      </c>
      <c r="BR13" s="236">
        <f t="shared" ref="BR13" ca="1" si="664">IFERROR(BR14*BR15,0)</f>
        <v>0</v>
      </c>
      <c r="BS13" s="236">
        <f t="shared" ref="BS13" ca="1" si="665">IFERROR(BS14*BS15,0)</f>
        <v>0</v>
      </c>
      <c r="BT13" s="236">
        <f t="shared" ref="BT13" ca="1" si="666">IFERROR(BT14*BT15,0)</f>
        <v>0</v>
      </c>
      <c r="BU13" s="237">
        <f t="shared" ref="BU13:BU14" ca="1" si="667">SUM(BR13:BT13)</f>
        <v>0</v>
      </c>
      <c r="BV13" s="236">
        <f t="shared" ref="BV13" ca="1" si="668">IFERROR(BV14*BV15,0)</f>
        <v>0</v>
      </c>
      <c r="BW13" s="236">
        <f t="shared" ref="BW13" ca="1" si="669">IFERROR(BW14*BW15,0)</f>
        <v>0</v>
      </c>
      <c r="BX13" s="236">
        <f t="shared" ref="BX13" ca="1" si="670">IFERROR(BX14*BX15,0)</f>
        <v>0</v>
      </c>
      <c r="BY13" s="237">
        <f t="shared" ref="BY13:BY14" ca="1" si="671">SUM(BV13:BX13)</f>
        <v>0</v>
      </c>
      <c r="BZ13" s="236">
        <f t="shared" ref="BZ13" ca="1" si="672">IFERROR(BZ14*BZ15,0)</f>
        <v>0</v>
      </c>
      <c r="CA13" s="236">
        <f t="shared" ref="CA13" ca="1" si="673">IFERROR(CA14*CA15,0)</f>
        <v>0</v>
      </c>
      <c r="CB13" s="236">
        <f t="shared" ref="CB13" ca="1" si="674">IFERROR(CB14*CB15,0)</f>
        <v>0</v>
      </c>
      <c r="CC13" s="237">
        <f t="shared" ref="CC13:CC14" ca="1" si="675">SUM(BZ13:CB13)</f>
        <v>0</v>
      </c>
      <c r="CD13" s="236">
        <f t="shared" ref="CD13" ca="1" si="676">IFERROR(CD14*CD15,0)</f>
        <v>0</v>
      </c>
      <c r="CE13" s="236">
        <f t="shared" ref="CE13" ca="1" si="677">IFERROR(CE14*CE15,0)</f>
        <v>0</v>
      </c>
      <c r="CF13" s="236">
        <f t="shared" ref="CF13" ca="1" si="678">IFERROR(CF14*CF15,0)</f>
        <v>0</v>
      </c>
      <c r="CG13" s="237">
        <f t="shared" ref="CG13:CG14" ca="1" si="679">SUM(CD13:CF13)</f>
        <v>0</v>
      </c>
      <c r="CH13" s="283">
        <f t="shared" ref="CH13:CH14" ca="1" si="680">SUM(BU13,BY13,CC13,CG13)</f>
        <v>0</v>
      </c>
      <c r="CI13" s="236">
        <f t="shared" ref="CI13" ca="1" si="681">IFERROR(CI14*CI15,0)</f>
        <v>0</v>
      </c>
      <c r="CJ13" s="236">
        <f t="shared" ref="CJ13" ca="1" si="682">IFERROR(CJ14*CJ15,0)</f>
        <v>0</v>
      </c>
      <c r="CK13" s="236">
        <f t="shared" ref="CK13" ca="1" si="683">IFERROR(CK14*CK15,0)</f>
        <v>0</v>
      </c>
      <c r="CL13" s="237">
        <f t="shared" ref="CL13:CL14" ca="1" si="684">SUM(CI13:CK13)</f>
        <v>0</v>
      </c>
      <c r="CM13" s="236">
        <f t="shared" ref="CM13" ca="1" si="685">IFERROR(CM14*CM15,0)</f>
        <v>0</v>
      </c>
      <c r="CN13" s="236">
        <f t="shared" ref="CN13" ca="1" si="686">IFERROR(CN14*CN15,0)</f>
        <v>0</v>
      </c>
      <c r="CO13" s="236">
        <f t="shared" ref="CO13" ca="1" si="687">IFERROR(CO14*CO15,0)</f>
        <v>0</v>
      </c>
      <c r="CP13" s="237">
        <f t="shared" ref="CP13:CP14" ca="1" si="688">SUM(CM13:CO13)</f>
        <v>0</v>
      </c>
      <c r="CQ13" s="236">
        <f t="shared" ref="CQ13" ca="1" si="689">IFERROR(CQ14*CQ15,0)</f>
        <v>0</v>
      </c>
      <c r="CR13" s="236">
        <f t="shared" ref="CR13" ca="1" si="690">IFERROR(CR14*CR15,0)</f>
        <v>0</v>
      </c>
      <c r="CS13" s="236">
        <f t="shared" ref="CS13" ca="1" si="691">IFERROR(CS14*CS15,0)</f>
        <v>0</v>
      </c>
      <c r="CT13" s="237">
        <f t="shared" ref="CT13:CT14" ca="1" si="692">SUM(CQ13:CS13)</f>
        <v>0</v>
      </c>
      <c r="CU13" s="236">
        <f t="shared" ref="CU13" ca="1" si="693">IFERROR(CU14*CU15,0)</f>
        <v>0</v>
      </c>
      <c r="CV13" s="236">
        <f t="shared" ref="CV13" ca="1" si="694">IFERROR(CV14*CV15,0)</f>
        <v>0</v>
      </c>
      <c r="CW13" s="236">
        <f t="shared" ref="CW13" ca="1" si="695">IFERROR(CW14*CW15,0)</f>
        <v>0</v>
      </c>
      <c r="CX13" s="237">
        <f t="shared" ref="CX13:CX14" ca="1" si="696">SUM(CU13:CW13)</f>
        <v>0</v>
      </c>
      <c r="CY13" s="283">
        <f t="shared" ref="CY13:CY14" ca="1" si="697">SUM(CL13,CP13,CT13,CX13)</f>
        <v>0</v>
      </c>
      <c r="CZ13" s="236">
        <f t="shared" ref="CZ13" ca="1" si="698">IFERROR(CZ14*CZ15,0)</f>
        <v>0</v>
      </c>
      <c r="DA13" s="236">
        <f t="shared" ref="DA13" ca="1" si="699">IFERROR(DA14*DA15,0)</f>
        <v>0</v>
      </c>
      <c r="DB13" s="236">
        <f t="shared" ref="DB13" ca="1" si="700">IFERROR(DB14*DB15,0)</f>
        <v>0</v>
      </c>
      <c r="DC13" s="237">
        <f t="shared" ref="DC13:DC14" ca="1" si="701">SUM(CZ13:DB13)</f>
        <v>0</v>
      </c>
      <c r="DD13" s="236">
        <f t="shared" ref="DD13" ca="1" si="702">IFERROR(DD14*DD15,0)</f>
        <v>0</v>
      </c>
      <c r="DE13" s="236">
        <f t="shared" ref="DE13" ca="1" si="703">IFERROR(DE14*DE15,0)</f>
        <v>0</v>
      </c>
      <c r="DF13" s="236">
        <f t="shared" ref="DF13" ca="1" si="704">IFERROR(DF14*DF15,0)</f>
        <v>0</v>
      </c>
      <c r="DG13" s="237">
        <f t="shared" ref="DG13:DG14" ca="1" si="705">SUM(DD13:DF13)</f>
        <v>0</v>
      </c>
      <c r="DH13" s="236">
        <f t="shared" ref="DH13" ca="1" si="706">IFERROR(DH14*DH15,0)</f>
        <v>0</v>
      </c>
      <c r="DI13" s="236">
        <f t="shared" ref="DI13" ca="1" si="707">IFERROR(DI14*DI15,0)</f>
        <v>0</v>
      </c>
      <c r="DJ13" s="236">
        <f t="shared" ref="DJ13" ca="1" si="708">IFERROR(DJ14*DJ15,0)</f>
        <v>0</v>
      </c>
      <c r="DK13" s="237">
        <f t="shared" ref="DK13:DK14" ca="1" si="709">SUM(DH13:DJ13)</f>
        <v>0</v>
      </c>
      <c r="DL13" s="236">
        <f t="shared" ref="DL13" ca="1" si="710">IFERROR(DL14*DL15,0)</f>
        <v>0</v>
      </c>
      <c r="DM13" s="236">
        <f t="shared" ref="DM13" ca="1" si="711">IFERROR(DM14*DM15,0)</f>
        <v>0</v>
      </c>
      <c r="DN13" s="236">
        <f t="shared" ref="DN13" ca="1" si="712">IFERROR(DN14*DN15,0)</f>
        <v>0</v>
      </c>
      <c r="DO13" s="237">
        <f t="shared" ref="DO13:DO14" ca="1" si="713">SUM(DL13:DN13)</f>
        <v>0</v>
      </c>
      <c r="DP13" s="283">
        <f t="shared" ref="DP13:DP14" ca="1" si="714">SUM(DC13,DG13,DK13,DO13)</f>
        <v>0</v>
      </c>
      <c r="DQ13" s="236">
        <f t="shared" ref="DQ13" ca="1" si="715">IFERROR(DQ14*DQ15,0)</f>
        <v>0</v>
      </c>
      <c r="DR13" s="236">
        <f t="shared" ref="DR13" ca="1" si="716">IFERROR(DR14*DR15,0)</f>
        <v>0</v>
      </c>
      <c r="DS13" s="236">
        <f t="shared" ref="DS13" ca="1" si="717">IFERROR(DS14*DS15,0)</f>
        <v>0</v>
      </c>
      <c r="DT13" s="237">
        <f t="shared" ref="DT13:DT14" ca="1" si="718">SUM(DQ13:DS13)</f>
        <v>0</v>
      </c>
      <c r="DU13" s="236">
        <f t="shared" ref="DU13" ca="1" si="719">IFERROR(DU14*DU15,0)</f>
        <v>0</v>
      </c>
      <c r="DV13" s="236">
        <f t="shared" ref="DV13" ca="1" si="720">IFERROR(DV14*DV15,0)</f>
        <v>0</v>
      </c>
      <c r="DW13" s="236">
        <f t="shared" ref="DW13" ca="1" si="721">IFERROR(DW14*DW15,0)</f>
        <v>0</v>
      </c>
      <c r="DX13" s="237">
        <f t="shared" ref="DX13:DX14" ca="1" si="722">SUM(DU13:DW13)</f>
        <v>0</v>
      </c>
      <c r="DY13" s="236">
        <f t="shared" ref="DY13" ca="1" si="723">IFERROR(DY14*DY15,0)</f>
        <v>0</v>
      </c>
      <c r="DZ13" s="236">
        <f t="shared" ref="DZ13" ca="1" si="724">IFERROR(DZ14*DZ15,0)</f>
        <v>0</v>
      </c>
      <c r="EA13" s="236">
        <f t="shared" ref="EA13" ca="1" si="725">IFERROR(EA14*EA15,0)</f>
        <v>0</v>
      </c>
      <c r="EB13" s="237">
        <f t="shared" ref="EB13:EB14" ca="1" si="726">SUM(DY13:EA13)</f>
        <v>0</v>
      </c>
      <c r="EC13" s="236">
        <f t="shared" ref="EC13" ca="1" si="727">IFERROR(EC14*EC15,0)</f>
        <v>0</v>
      </c>
      <c r="ED13" s="236">
        <f t="shared" ref="ED13" ca="1" si="728">IFERROR(ED14*ED15,0)</f>
        <v>0</v>
      </c>
      <c r="EE13" s="236">
        <f t="shared" ref="EE13" ca="1" si="729">IFERROR(EE14*EE15,0)</f>
        <v>0</v>
      </c>
      <c r="EF13" s="237">
        <f t="shared" ref="EF13:EF14" ca="1" si="730">SUM(EC13:EE13)</f>
        <v>0</v>
      </c>
      <c r="EG13" s="283">
        <f t="shared" ref="EG13:EG14" ca="1" si="731">SUM(DT13,DX13,EB13,EF13)</f>
        <v>0</v>
      </c>
      <c r="EH13" s="236">
        <f t="shared" ref="EH13" ca="1" si="732">IFERROR(EH14*EH15,0)</f>
        <v>0</v>
      </c>
      <c r="EI13" s="236">
        <f t="shared" ref="EI13" ca="1" si="733">IFERROR(EI14*EI15,0)</f>
        <v>0</v>
      </c>
      <c r="EJ13" s="236">
        <f t="shared" ref="EJ13" ca="1" si="734">IFERROR(EJ14*EJ15,0)</f>
        <v>0</v>
      </c>
      <c r="EK13" s="237">
        <f t="shared" ref="EK13:EK14" ca="1" si="735">SUM(EH13:EJ13)</f>
        <v>0</v>
      </c>
      <c r="EL13" s="236">
        <f t="shared" ref="EL13" ca="1" si="736">IFERROR(EL14*EL15,0)</f>
        <v>0</v>
      </c>
      <c r="EM13" s="236">
        <f t="shared" ref="EM13" ca="1" si="737">IFERROR(EM14*EM15,0)</f>
        <v>0</v>
      </c>
      <c r="EN13" s="236">
        <f t="shared" ref="EN13" ca="1" si="738">IFERROR(EN14*EN15,0)</f>
        <v>0</v>
      </c>
      <c r="EO13" s="237">
        <f t="shared" ref="EO13:EO14" ca="1" si="739">SUM(EL13:EN13)</f>
        <v>0</v>
      </c>
      <c r="EP13" s="236">
        <f t="shared" ref="EP13" ca="1" si="740">IFERROR(EP14*EP15,0)</f>
        <v>0</v>
      </c>
      <c r="EQ13" s="236">
        <f t="shared" ref="EQ13" ca="1" si="741">IFERROR(EQ14*EQ15,0)</f>
        <v>0</v>
      </c>
      <c r="ER13" s="236">
        <f t="shared" ref="ER13" ca="1" si="742">IFERROR(ER14*ER15,0)</f>
        <v>0</v>
      </c>
      <c r="ES13" s="237">
        <f t="shared" ref="ES13:ES14" ca="1" si="743">SUM(EP13:ER13)</f>
        <v>0</v>
      </c>
      <c r="ET13" s="236">
        <f t="shared" ref="ET13" ca="1" si="744">IFERROR(ET14*ET15,0)</f>
        <v>0</v>
      </c>
      <c r="EU13" s="236">
        <f t="shared" ref="EU13" ca="1" si="745">IFERROR(EU14*EU15,0)</f>
        <v>0</v>
      </c>
      <c r="EV13" s="236">
        <f t="shared" ref="EV13" ca="1" si="746">IFERROR(EV14*EV15,0)</f>
        <v>0</v>
      </c>
      <c r="EW13" s="237">
        <f t="shared" ref="EW13:EW14" ca="1" si="747">SUM(ET13:EV13)</f>
        <v>0</v>
      </c>
      <c r="EX13" s="427">
        <f t="shared" ref="EX13:EX14" ca="1" si="748">SUM(EK13,EO13,ES13,EW13)</f>
        <v>0</v>
      </c>
      <c r="EY13" s="438"/>
    </row>
    <row r="14" spans="1:16384" s="233" customFormat="1" hidden="1" outlineLevel="2">
      <c r="A14" s="231" t="s">
        <v>242</v>
      </c>
      <c r="B14" s="238" t="str" cm="1">
        <f t="array" ref="B14">IF(AND(НачИнвП_Дата&lt;=B$3,КИнвП_Дата&gt;B$3),
             INDEX(ЗФ!$A$1:$AO$91,MATCH($A13,ЗФ!$A:$A,0),MATCH("На реализацию"&amp;YEAR(Ф2!B$3),ЗФ!$2:$2,0))*INDEX(КЗ!$A$1:$O$13,MATCH($A13,КЗ!$A:$A,0),MATCH(MONTH(Ф2!B$3),КЗ!$1:$1,0)),"")</f>
        <v/>
      </c>
      <c r="C14" s="238" t="str" cm="1">
        <f t="array" aca="1" ref="C14" ca="1">IF(AND(НачИнвП_Дата&lt;=C$3,КИнвП_Дата&gt;C$3),
             INDEX(ЗФ!$A$1:$AO$91,MATCH($A13,ЗФ!$A:$A,0),MATCH("На реализацию"&amp;YEAR(Ф2!C$3),ЗФ!$2:$2,0))*INDEX(КЗ!$A$1:$O$13,MATCH($A13,КЗ!$A:$A,0),MATCH(MONTH(Ф2!C$3),КЗ!$1:$1,0)),"")</f>
        <v/>
      </c>
      <c r="D14" s="238" t="str" cm="1">
        <f t="array" aca="1" ref="D14" ca="1">IF(AND(НачИнвП_Дата&lt;=D$3,КИнвП_Дата&gt;D$3),
             INDEX(ЗФ!$A$1:$AO$91,MATCH($A13,ЗФ!$A:$A,0),MATCH("На реализацию"&amp;YEAR(Ф2!D$3),ЗФ!$2:$2,0))*INDEX(КЗ!$A$1:$O$13,MATCH($A13,КЗ!$A:$A,0),MATCH(MONTH(Ф2!D$3),КЗ!$1:$1,0)),"")</f>
        <v/>
      </c>
      <c r="E14" s="239">
        <f t="shared" ca="1" si="600"/>
        <v>0</v>
      </c>
      <c r="F14" s="238" t="str" cm="1">
        <f t="array" aca="1" ref="F14" ca="1">IF(AND(НачИнвП_Дата&lt;=F$3,КИнвП_Дата&gt;F$3),
             INDEX(ЗФ!$A$1:$AO$91,MATCH($A13,ЗФ!$A:$A,0),MATCH("На реализацию"&amp;YEAR(Ф2!F$3),ЗФ!$2:$2,0))*INDEX(КЗ!$A$1:$O$13,MATCH($A13,КЗ!$A:$A,0),MATCH(MONTH(Ф2!F$3),КЗ!$1:$1,0)),"")</f>
        <v/>
      </c>
      <c r="G14" s="238" t="str" cm="1">
        <f t="array" aca="1" ref="G14" ca="1">IF(AND(НачИнвП_Дата&lt;=G$3,КИнвП_Дата&gt;G$3),
             INDEX(ЗФ!$A$1:$AO$91,MATCH($A13,ЗФ!$A:$A,0),MATCH("На реализацию"&amp;YEAR(Ф2!G$3),ЗФ!$2:$2,0))*INDEX(КЗ!$A$1:$O$13,MATCH($A13,КЗ!$A:$A,0),MATCH(MONTH(Ф2!G$3),КЗ!$1:$1,0)),"")</f>
        <v/>
      </c>
      <c r="H14" s="238" t="str" cm="1">
        <f t="array" aca="1" ref="H14" ca="1">IF(AND(НачИнвП_Дата&lt;=H$3,КИнвП_Дата&gt;H$3),
             INDEX(ЗФ!$A$1:$AO$91,MATCH($A13,ЗФ!$A:$A,0),MATCH("На реализацию"&amp;YEAR(Ф2!H$3),ЗФ!$2:$2,0))*INDEX(КЗ!$A$1:$O$13,MATCH($A13,КЗ!$A:$A,0),MATCH(MONTH(Ф2!H$3),КЗ!$1:$1,0)),"")</f>
        <v/>
      </c>
      <c r="I14" s="239">
        <f t="shared" ca="1" si="604"/>
        <v>0</v>
      </c>
      <c r="J14" s="238" t="str" cm="1">
        <f t="array" aca="1" ref="J14" ca="1">IF(AND(НачИнвП_Дата&lt;=J$3,КИнвП_Дата&gt;J$3),
             INDEX(ЗФ!$A$1:$AO$91,MATCH($A13,ЗФ!$A:$A,0),MATCH("На реализацию"&amp;YEAR(Ф2!J$3),ЗФ!$2:$2,0))*INDEX(КЗ!$A$1:$O$13,MATCH($A13,КЗ!$A:$A,0),MATCH(MONTH(Ф2!J$3),КЗ!$1:$1,0)),"")</f>
        <v/>
      </c>
      <c r="K14" s="238" t="str" cm="1">
        <f t="array" aca="1" ref="K14" ca="1">IF(AND(НачИнвП_Дата&lt;=K$3,КИнвП_Дата&gt;K$3),
             INDEX(ЗФ!$A$1:$AO$91,MATCH($A13,ЗФ!$A:$A,0),MATCH("На реализацию"&amp;YEAR(Ф2!K$3),ЗФ!$2:$2,0))*INDEX(КЗ!$A$1:$O$13,MATCH($A13,КЗ!$A:$A,0),MATCH(MONTH(Ф2!K$3),КЗ!$1:$1,0)),"")</f>
        <v/>
      </c>
      <c r="L14" s="238" t="str" cm="1">
        <f t="array" aca="1" ref="L14" ca="1">IF(AND(НачИнвП_Дата&lt;=L$3,КИнвП_Дата&gt;L$3),
             INDEX(ЗФ!$A$1:$AO$91,MATCH($A13,ЗФ!$A:$A,0),MATCH("На реализацию"&amp;YEAR(Ф2!L$3),ЗФ!$2:$2,0))*INDEX(КЗ!$A$1:$O$13,MATCH($A13,КЗ!$A:$A,0),MATCH(MONTH(Ф2!L$3),КЗ!$1:$1,0)),"")</f>
        <v/>
      </c>
      <c r="M14" s="239">
        <f t="shared" ca="1" si="608"/>
        <v>0</v>
      </c>
      <c r="N14" s="238" t="e" cm="1">
        <f t="array" aca="1" ref="N14" ca="1">IF(AND(НачИнвП_Дата&lt;=N$3,КИнвП_Дата&gt;N$3),
             INDEX(ЗФ!$A$1:$AO$91,MATCH($A13,ЗФ!$A:$A,0),MATCH("На реализацию"&amp;YEAR(Ф2!N$3),ЗФ!$2:$2,0))*INDEX(КЗ!$A$1:$O$13,MATCH($A13,КЗ!$A:$A,0),MATCH(MONTH(Ф2!N$3),КЗ!$1:$1,0)),"")</f>
        <v>#N/A</v>
      </c>
      <c r="O14" s="238" t="e" cm="1">
        <f t="array" aca="1" ref="O14" ca="1">IF(AND(НачИнвП_Дата&lt;=O$3,КИнвП_Дата&gt;O$3),
             INDEX(ЗФ!$A$1:$AO$91,MATCH($A13,ЗФ!$A:$A,0),MATCH("На реализацию"&amp;YEAR(Ф2!O$3),ЗФ!$2:$2,0))*INDEX(КЗ!$A$1:$O$13,MATCH($A13,КЗ!$A:$A,0),MATCH(MONTH(Ф2!O$3),КЗ!$1:$1,0)),"")</f>
        <v>#N/A</v>
      </c>
      <c r="P14" s="238" t="e" cm="1">
        <f t="array" aca="1" ref="P14" ca="1">IF(AND(НачИнвП_Дата&lt;=P$3,КИнвП_Дата&gt;P$3),
             INDEX(ЗФ!$A$1:$AO$91,MATCH($A13,ЗФ!$A:$A,0),MATCH("На реализацию"&amp;YEAR(Ф2!P$3),ЗФ!$2:$2,0))*INDEX(КЗ!$A$1:$O$13,MATCH($A13,КЗ!$A:$A,0),MATCH(MONTH(Ф2!P$3),КЗ!$1:$1,0)),"")</f>
        <v>#N/A</v>
      </c>
      <c r="Q14" s="239" t="e">
        <f t="shared" ca="1" si="612"/>
        <v>#N/A</v>
      </c>
      <c r="R14" s="284" t="e">
        <f t="shared" ref="R14" ca="1" si="749">SUM(E14,I14,M14,Q14)</f>
        <v>#N/A</v>
      </c>
      <c r="S14" s="238" t="e" cm="1">
        <f t="array" aca="1" ref="S14" ca="1">IF(AND(НачИнвП_Дата&lt;=S$3,КИнвП_Дата&gt;S$3),
             INDEX(ЗФ!$A$1:$AO$91,MATCH($A13,ЗФ!$A:$A,0),MATCH("На реализацию"&amp;YEAR(Ф2!S$3),ЗФ!$2:$2,0))*INDEX(КЗ!$A$1:$O$13,MATCH($A13,КЗ!$A:$A,0),MATCH(MONTH(Ф2!S$3),КЗ!$1:$1,0)),"")</f>
        <v>#N/A</v>
      </c>
      <c r="T14" s="238" t="e" cm="1">
        <f t="array" aca="1" ref="T14" ca="1">IF(AND(НачИнвП_Дата&lt;=T$3,КИнвП_Дата&gt;T$3),
             INDEX(ЗФ!$A$1:$AO$91,MATCH($A13,ЗФ!$A:$A,0),MATCH("На реализацию"&amp;YEAR(Ф2!T$3),ЗФ!$2:$2,0))*INDEX(КЗ!$A$1:$O$13,MATCH($A13,КЗ!$A:$A,0),MATCH(MONTH(Ф2!T$3),КЗ!$1:$1,0)),"")</f>
        <v>#N/A</v>
      </c>
      <c r="U14" s="238" t="e" cm="1">
        <f t="array" aca="1" ref="U14" ca="1">IF(AND(НачИнвП_Дата&lt;=U$3,КИнвП_Дата&gt;U$3),
             INDEX(ЗФ!$A$1:$AO$91,MATCH($A13,ЗФ!$A:$A,0),MATCH("На реализацию"&amp;YEAR(Ф2!U$3),ЗФ!$2:$2,0))*INDEX(КЗ!$A$1:$O$13,MATCH($A13,КЗ!$A:$A,0),MATCH(MONTH(Ф2!U$3),КЗ!$1:$1,0)),"")</f>
        <v>#N/A</v>
      </c>
      <c r="V14" s="239" t="e">
        <f t="shared" ca="1" si="616"/>
        <v>#N/A</v>
      </c>
      <c r="W14" s="238" t="e" cm="1">
        <f t="array" aca="1" ref="W14" ca="1">IF(AND(НачИнвП_Дата&lt;=W$3,КИнвП_Дата&gt;W$3),
             INDEX(ЗФ!$A$1:$AO$91,MATCH($A13,ЗФ!$A:$A,0),MATCH("На реализацию"&amp;YEAR(Ф2!W$3),ЗФ!$2:$2,0))*INDEX(КЗ!$A$1:$O$13,MATCH($A13,КЗ!$A:$A,0),MATCH(MONTH(Ф2!W$3),КЗ!$1:$1,0)),"")</f>
        <v>#N/A</v>
      </c>
      <c r="X14" s="238" t="e" cm="1">
        <f t="array" aca="1" ref="X14" ca="1">IF(AND(НачИнвП_Дата&lt;=X$3,КИнвП_Дата&gt;X$3),
             INDEX(ЗФ!$A$1:$AO$91,MATCH($A13,ЗФ!$A:$A,0),MATCH("На реализацию"&amp;YEAR(Ф2!X$3),ЗФ!$2:$2,0))*INDEX(КЗ!$A$1:$O$13,MATCH($A13,КЗ!$A:$A,0),MATCH(MONTH(Ф2!X$3),КЗ!$1:$1,0)),"")</f>
        <v>#N/A</v>
      </c>
      <c r="Y14" s="238" t="e" cm="1">
        <f t="array" aca="1" ref="Y14" ca="1">IF(AND(НачИнвП_Дата&lt;=Y$3,КИнвП_Дата&gt;Y$3),
             INDEX(ЗФ!$A$1:$AO$91,MATCH($A13,ЗФ!$A:$A,0),MATCH("На реализацию"&amp;YEAR(Ф2!Y$3),ЗФ!$2:$2,0))*INDEX(КЗ!$A$1:$O$13,MATCH($A13,КЗ!$A:$A,0),MATCH(MONTH(Ф2!Y$3),КЗ!$1:$1,0)),"")</f>
        <v>#N/A</v>
      </c>
      <c r="Z14" s="239" t="e">
        <f t="shared" ca="1" si="620"/>
        <v>#N/A</v>
      </c>
      <c r="AA14" s="238" t="e" cm="1">
        <f t="array" aca="1" ref="AA14" ca="1">IF(AND(НачИнвП_Дата&lt;=AA$3,КИнвП_Дата&gt;AA$3),
             INDEX(ЗФ!$A$1:$AO$91,MATCH($A13,ЗФ!$A:$A,0),MATCH("На реализацию"&amp;YEAR(Ф2!AA$3),ЗФ!$2:$2,0))*INDEX(КЗ!$A$1:$O$13,MATCH($A13,КЗ!$A:$A,0),MATCH(MONTH(Ф2!AA$3),КЗ!$1:$1,0)),"")</f>
        <v>#N/A</v>
      </c>
      <c r="AB14" s="238" t="e" cm="1">
        <f t="array" aca="1" ref="AB14" ca="1">IF(AND(НачИнвП_Дата&lt;=AB$3,КИнвП_Дата&gt;AB$3),
             INDEX(ЗФ!$A$1:$AO$91,MATCH($A13,ЗФ!$A:$A,0),MATCH("На реализацию"&amp;YEAR(Ф2!AB$3),ЗФ!$2:$2,0))*INDEX(КЗ!$A$1:$O$13,MATCH($A13,КЗ!$A:$A,0),MATCH(MONTH(Ф2!AB$3),КЗ!$1:$1,0)),"")</f>
        <v>#N/A</v>
      </c>
      <c r="AC14" s="238" t="e" cm="1">
        <f t="array" aca="1" ref="AC14" ca="1">IF(AND(НачИнвП_Дата&lt;=AC$3,КИнвП_Дата&gt;AC$3),
             INDEX(ЗФ!$A$1:$AO$91,MATCH($A13,ЗФ!$A:$A,0),MATCH("На реализацию"&amp;YEAR(Ф2!AC$3),ЗФ!$2:$2,0))*INDEX(КЗ!$A$1:$O$13,MATCH($A13,КЗ!$A:$A,0),MATCH(MONTH(Ф2!AC$3),КЗ!$1:$1,0)),"")</f>
        <v>#N/A</v>
      </c>
      <c r="AD14" s="239" t="e">
        <f t="shared" ca="1" si="624"/>
        <v>#N/A</v>
      </c>
      <c r="AE14" s="238" t="e" cm="1">
        <f t="array" aca="1" ref="AE14" ca="1">IF(AND(НачИнвП_Дата&lt;=AE$3,КИнвП_Дата&gt;AE$3),
             INDEX(ЗФ!$A$1:$AO$91,MATCH($A13,ЗФ!$A:$A,0),MATCH("На реализацию"&amp;YEAR(Ф2!AE$3),ЗФ!$2:$2,0))*INDEX(КЗ!$A$1:$O$13,MATCH($A13,КЗ!$A:$A,0),MATCH(MONTH(Ф2!AE$3),КЗ!$1:$1,0)),"")</f>
        <v>#N/A</v>
      </c>
      <c r="AF14" s="238" t="e" cm="1">
        <f t="array" aca="1" ref="AF14" ca="1">IF(AND(НачИнвП_Дата&lt;=AF$3,КИнвП_Дата&gt;AF$3),
             INDEX(ЗФ!$A$1:$AO$91,MATCH($A13,ЗФ!$A:$A,0),MATCH("На реализацию"&amp;YEAR(Ф2!AF$3),ЗФ!$2:$2,0))*INDEX(КЗ!$A$1:$O$13,MATCH($A13,КЗ!$A:$A,0),MATCH(MONTH(Ф2!AF$3),КЗ!$1:$1,0)),"")</f>
        <v>#N/A</v>
      </c>
      <c r="AG14" s="238" t="e" cm="1">
        <f t="array" aca="1" ref="AG14" ca="1">IF(AND(НачИнвП_Дата&lt;=AG$3,КИнвП_Дата&gt;AG$3),
             INDEX(ЗФ!$A$1:$AO$91,MATCH($A13,ЗФ!$A:$A,0),MATCH("На реализацию"&amp;YEAR(Ф2!AG$3),ЗФ!$2:$2,0))*INDEX(КЗ!$A$1:$O$13,MATCH($A13,КЗ!$A:$A,0),MATCH(MONTH(Ф2!AG$3),КЗ!$1:$1,0)),"")</f>
        <v>#N/A</v>
      </c>
      <c r="AH14" s="239" t="e">
        <f t="shared" ca="1" si="628"/>
        <v>#N/A</v>
      </c>
      <c r="AI14" s="284" t="e">
        <f t="shared" ca="1" si="629"/>
        <v>#N/A</v>
      </c>
      <c r="AJ14" s="238" t="e" cm="1">
        <f t="array" aca="1" ref="AJ14" ca="1">IF(AND(НачИнвП_Дата&lt;=AJ$3,КИнвП_Дата&gt;AJ$3),
             INDEX(ЗФ!$A$1:$AO$91,MATCH($A13,ЗФ!$A:$A,0),MATCH("На реализацию"&amp;YEAR(Ф2!AJ$3),ЗФ!$2:$2,0))*INDEX(КЗ!$A$1:$O$13,MATCH($A13,КЗ!$A:$A,0),MATCH(MONTH(Ф2!AJ$3),КЗ!$1:$1,0)),"")</f>
        <v>#N/A</v>
      </c>
      <c r="AK14" s="238" t="e" cm="1">
        <f t="array" aca="1" ref="AK14" ca="1">IF(AND(НачИнвП_Дата&lt;=AK$3,КИнвП_Дата&gt;AK$3),
             INDEX(ЗФ!$A$1:$AO$91,MATCH($A13,ЗФ!$A:$A,0),MATCH("На реализацию"&amp;YEAR(Ф2!AK$3),ЗФ!$2:$2,0))*INDEX(КЗ!$A$1:$O$13,MATCH($A13,КЗ!$A:$A,0),MATCH(MONTH(Ф2!AK$3),КЗ!$1:$1,0)),"")</f>
        <v>#N/A</v>
      </c>
      <c r="AL14" s="238" t="e" cm="1">
        <f t="array" aca="1" ref="AL14" ca="1">IF(AND(НачИнвП_Дата&lt;=AL$3,КИнвП_Дата&gt;AL$3),
             INDEX(ЗФ!$A$1:$AO$91,MATCH($A13,ЗФ!$A:$A,0),MATCH("На реализацию"&amp;YEAR(Ф2!AL$3),ЗФ!$2:$2,0))*INDEX(КЗ!$A$1:$O$13,MATCH($A13,КЗ!$A:$A,0),MATCH(MONTH(Ф2!AL$3),КЗ!$1:$1,0)),"")</f>
        <v>#N/A</v>
      </c>
      <c r="AM14" s="239" t="e">
        <f t="shared" ca="1" si="633"/>
        <v>#N/A</v>
      </c>
      <c r="AN14" s="238" t="e" cm="1">
        <f t="array" aca="1" ref="AN14" ca="1">IF(AND(НачИнвП_Дата&lt;=AN$3,КИнвП_Дата&gt;AN$3),
             INDEX(ЗФ!$A$1:$AO$91,MATCH($A13,ЗФ!$A:$A,0),MATCH("На реализацию"&amp;YEAR(Ф2!AN$3),ЗФ!$2:$2,0))*INDEX(КЗ!$A$1:$O$13,MATCH($A13,КЗ!$A:$A,0),MATCH(MONTH(Ф2!AN$3),КЗ!$1:$1,0)),"")</f>
        <v>#N/A</v>
      </c>
      <c r="AO14" s="238" t="e" cm="1">
        <f t="array" aca="1" ref="AO14" ca="1">IF(AND(НачИнвП_Дата&lt;=AO$3,КИнвП_Дата&gt;AO$3),
             INDEX(ЗФ!$A$1:$AO$91,MATCH($A13,ЗФ!$A:$A,0),MATCH("На реализацию"&amp;YEAR(Ф2!AO$3),ЗФ!$2:$2,0))*INDEX(КЗ!$A$1:$O$13,MATCH($A13,КЗ!$A:$A,0),MATCH(MONTH(Ф2!AO$3),КЗ!$1:$1,0)),"")</f>
        <v>#N/A</v>
      </c>
      <c r="AP14" s="238" t="e" cm="1">
        <f t="array" aca="1" ref="AP14" ca="1">IF(AND(НачИнвП_Дата&lt;=AP$3,КИнвП_Дата&gt;AP$3),
             INDEX(ЗФ!$A$1:$AO$91,MATCH($A13,ЗФ!$A:$A,0),MATCH("На реализацию"&amp;YEAR(Ф2!AP$3),ЗФ!$2:$2,0))*INDEX(КЗ!$A$1:$O$13,MATCH($A13,КЗ!$A:$A,0),MATCH(MONTH(Ф2!AP$3),КЗ!$1:$1,0)),"")</f>
        <v>#N/A</v>
      </c>
      <c r="AQ14" s="239" t="e">
        <f t="shared" ca="1" si="637"/>
        <v>#N/A</v>
      </c>
      <c r="AR14" s="238" t="e" cm="1">
        <f t="array" aca="1" ref="AR14" ca="1">IF(AND(НачИнвП_Дата&lt;=AR$3,КИнвП_Дата&gt;AR$3),
             INDEX(ЗФ!$A$1:$AO$91,MATCH($A13,ЗФ!$A:$A,0),MATCH("На реализацию"&amp;YEAR(Ф2!AR$3),ЗФ!$2:$2,0))*INDEX(КЗ!$A$1:$O$13,MATCH($A13,КЗ!$A:$A,0),MATCH(MONTH(Ф2!AR$3),КЗ!$1:$1,0)),"")</f>
        <v>#N/A</v>
      </c>
      <c r="AS14" s="238" t="e" cm="1">
        <f t="array" aca="1" ref="AS14" ca="1">IF(AND(НачИнвП_Дата&lt;=AS$3,КИнвП_Дата&gt;AS$3),
             INDEX(ЗФ!$A$1:$AO$91,MATCH($A13,ЗФ!$A:$A,0),MATCH("На реализацию"&amp;YEAR(Ф2!AS$3),ЗФ!$2:$2,0))*INDEX(КЗ!$A$1:$O$13,MATCH($A13,КЗ!$A:$A,0),MATCH(MONTH(Ф2!AS$3),КЗ!$1:$1,0)),"")</f>
        <v>#N/A</v>
      </c>
      <c r="AT14" s="238" t="e" cm="1">
        <f t="array" aca="1" ref="AT14" ca="1">IF(AND(НачИнвП_Дата&lt;=AT$3,КИнвП_Дата&gt;AT$3),
             INDEX(ЗФ!$A$1:$AO$91,MATCH($A13,ЗФ!$A:$A,0),MATCH("На реализацию"&amp;YEAR(Ф2!AT$3),ЗФ!$2:$2,0))*INDEX(КЗ!$A$1:$O$13,MATCH($A13,КЗ!$A:$A,0),MATCH(MONTH(Ф2!AT$3),КЗ!$1:$1,0)),"")</f>
        <v>#N/A</v>
      </c>
      <c r="AU14" s="239" t="e">
        <f t="shared" ca="1" si="641"/>
        <v>#N/A</v>
      </c>
      <c r="AV14" s="238" t="e" cm="1">
        <f t="array" aca="1" ref="AV14" ca="1">IF(AND(НачИнвП_Дата&lt;=AV$3,КИнвП_Дата&gt;AV$3),
             INDEX(ЗФ!$A$1:$AO$91,MATCH($A13,ЗФ!$A:$A,0),MATCH("На реализацию"&amp;YEAR(Ф2!AV$3),ЗФ!$2:$2,0))*INDEX(КЗ!$A$1:$O$13,MATCH($A13,КЗ!$A:$A,0),MATCH(MONTH(Ф2!AV$3),КЗ!$1:$1,0)),"")</f>
        <v>#N/A</v>
      </c>
      <c r="AW14" s="238" t="e" cm="1">
        <f t="array" aca="1" ref="AW14" ca="1">IF(AND(НачИнвП_Дата&lt;=AW$3,КИнвП_Дата&gt;AW$3),
             INDEX(ЗФ!$A$1:$AO$91,MATCH($A13,ЗФ!$A:$A,0),MATCH("На реализацию"&amp;YEAR(Ф2!AW$3),ЗФ!$2:$2,0))*INDEX(КЗ!$A$1:$O$13,MATCH($A13,КЗ!$A:$A,0),MATCH(MONTH(Ф2!AW$3),КЗ!$1:$1,0)),"")</f>
        <v>#N/A</v>
      </c>
      <c r="AX14" s="238" t="e" cm="1">
        <f t="array" aca="1" ref="AX14" ca="1">IF(AND(НачИнвП_Дата&lt;=AX$3,КИнвП_Дата&gt;AX$3),
             INDEX(ЗФ!$A$1:$AO$91,MATCH($A13,ЗФ!$A:$A,0),MATCH("На реализацию"&amp;YEAR(Ф2!AX$3),ЗФ!$2:$2,0))*INDEX(КЗ!$A$1:$O$13,MATCH($A13,КЗ!$A:$A,0),MATCH(MONTH(Ф2!AX$3),КЗ!$1:$1,0)),"")</f>
        <v>#N/A</v>
      </c>
      <c r="AY14" s="239" t="e">
        <f t="shared" ca="1" si="645"/>
        <v>#N/A</v>
      </c>
      <c r="AZ14" s="284" t="e">
        <f t="shared" ca="1" si="646"/>
        <v>#N/A</v>
      </c>
      <c r="BA14" s="238" t="e" cm="1">
        <f t="array" aca="1" ref="BA14" ca="1">IF(AND(НачИнвП_Дата&lt;=BA$3,КИнвП_Дата&gt;BA$3),
             INDEX(ЗФ!$A$1:$AO$91,MATCH($A13,ЗФ!$A:$A,0),MATCH("На реализацию"&amp;YEAR(Ф2!BA$3),ЗФ!$2:$2,0))*INDEX(КЗ!$A$1:$O$13,MATCH($A13,КЗ!$A:$A,0),MATCH(MONTH(Ф2!BA$3),КЗ!$1:$1,0)),"")</f>
        <v>#N/A</v>
      </c>
      <c r="BB14" s="238" t="e" cm="1">
        <f t="array" aca="1" ref="BB14" ca="1">IF(AND(НачИнвП_Дата&lt;=BB$3,КИнвП_Дата&gt;BB$3),
             INDEX(ЗФ!$A$1:$AO$91,MATCH($A13,ЗФ!$A:$A,0),MATCH("На реализацию"&amp;YEAR(Ф2!BB$3),ЗФ!$2:$2,0))*INDEX(КЗ!$A$1:$O$13,MATCH($A13,КЗ!$A:$A,0),MATCH(MONTH(Ф2!BB$3),КЗ!$1:$1,0)),"")</f>
        <v>#N/A</v>
      </c>
      <c r="BC14" s="238" t="e" cm="1">
        <f t="array" aca="1" ref="BC14" ca="1">IF(AND(НачИнвП_Дата&lt;=BC$3,КИнвП_Дата&gt;BC$3),
             INDEX(ЗФ!$A$1:$AO$91,MATCH($A13,ЗФ!$A:$A,0),MATCH("На реализацию"&amp;YEAR(Ф2!BC$3),ЗФ!$2:$2,0))*INDEX(КЗ!$A$1:$O$13,MATCH($A13,КЗ!$A:$A,0),MATCH(MONTH(Ф2!BC$3),КЗ!$1:$1,0)),"")</f>
        <v>#N/A</v>
      </c>
      <c r="BD14" s="239" t="e">
        <f t="shared" ca="1" si="650"/>
        <v>#N/A</v>
      </c>
      <c r="BE14" s="238" t="e" cm="1">
        <f t="array" aca="1" ref="BE14" ca="1">IF(AND(НачИнвП_Дата&lt;=BE$3,КИнвП_Дата&gt;BE$3),
             INDEX(ЗФ!$A$1:$AO$91,MATCH($A13,ЗФ!$A:$A,0),MATCH("На реализацию"&amp;YEAR(Ф2!BE$3),ЗФ!$2:$2,0))*INDEX(КЗ!$A$1:$O$13,MATCH($A13,КЗ!$A:$A,0),MATCH(MONTH(Ф2!BE$3),КЗ!$1:$1,0)),"")</f>
        <v>#N/A</v>
      </c>
      <c r="BF14" s="238" t="e" cm="1">
        <f t="array" aca="1" ref="BF14" ca="1">IF(AND(НачИнвП_Дата&lt;=BF$3,КИнвП_Дата&gt;BF$3),
             INDEX(ЗФ!$A$1:$AO$91,MATCH($A13,ЗФ!$A:$A,0),MATCH("На реализацию"&amp;YEAR(Ф2!BF$3),ЗФ!$2:$2,0))*INDEX(КЗ!$A$1:$O$13,MATCH($A13,КЗ!$A:$A,0),MATCH(MONTH(Ф2!BF$3),КЗ!$1:$1,0)),"")</f>
        <v>#N/A</v>
      </c>
      <c r="BG14" s="238" t="e" cm="1">
        <f t="array" aca="1" ref="BG14" ca="1">IF(AND(НачИнвП_Дата&lt;=BG$3,КИнвП_Дата&gt;BG$3),
             INDEX(ЗФ!$A$1:$AO$91,MATCH($A13,ЗФ!$A:$A,0),MATCH("На реализацию"&amp;YEAR(Ф2!BG$3),ЗФ!$2:$2,0))*INDEX(КЗ!$A$1:$O$13,MATCH($A13,КЗ!$A:$A,0),MATCH(MONTH(Ф2!BG$3),КЗ!$1:$1,0)),"")</f>
        <v>#N/A</v>
      </c>
      <c r="BH14" s="239" t="e">
        <f t="shared" ca="1" si="654"/>
        <v>#N/A</v>
      </c>
      <c r="BI14" s="238" t="e" cm="1">
        <f t="array" aca="1" ref="BI14" ca="1">IF(AND(НачИнвП_Дата&lt;=BI$3,КИнвП_Дата&gt;BI$3),
             INDEX(ЗФ!$A$1:$AO$91,MATCH($A13,ЗФ!$A:$A,0),MATCH("На реализацию"&amp;YEAR(Ф2!BI$3),ЗФ!$2:$2,0))*INDEX(КЗ!$A$1:$O$13,MATCH($A13,КЗ!$A:$A,0),MATCH(MONTH(Ф2!BI$3),КЗ!$1:$1,0)),"")</f>
        <v>#N/A</v>
      </c>
      <c r="BJ14" s="238" t="e" cm="1">
        <f t="array" aca="1" ref="BJ14" ca="1">IF(AND(НачИнвП_Дата&lt;=BJ$3,КИнвП_Дата&gt;BJ$3),
             INDEX(ЗФ!$A$1:$AO$91,MATCH($A13,ЗФ!$A:$A,0),MATCH("На реализацию"&amp;YEAR(Ф2!BJ$3),ЗФ!$2:$2,0))*INDEX(КЗ!$A$1:$O$13,MATCH($A13,КЗ!$A:$A,0),MATCH(MONTH(Ф2!BJ$3),КЗ!$1:$1,0)),"")</f>
        <v>#N/A</v>
      </c>
      <c r="BK14" s="238" t="e" cm="1">
        <f t="array" aca="1" ref="BK14" ca="1">IF(AND(НачИнвП_Дата&lt;=BK$3,КИнвП_Дата&gt;BK$3),
             INDEX(ЗФ!$A$1:$AO$91,MATCH($A13,ЗФ!$A:$A,0),MATCH("На реализацию"&amp;YEAR(Ф2!BK$3),ЗФ!$2:$2,0))*INDEX(КЗ!$A$1:$O$13,MATCH($A13,КЗ!$A:$A,0),MATCH(MONTH(Ф2!BK$3),КЗ!$1:$1,0)),"")</f>
        <v>#N/A</v>
      </c>
      <c r="BL14" s="239" t="e">
        <f t="shared" ca="1" si="658"/>
        <v>#N/A</v>
      </c>
      <c r="BM14" s="238" t="e" cm="1">
        <f t="array" aca="1" ref="BM14" ca="1">IF(AND(НачИнвП_Дата&lt;=BM$3,КИнвП_Дата&gt;BM$3),
             INDEX(ЗФ!$A$1:$AO$91,MATCH($A13,ЗФ!$A:$A,0),MATCH("На реализацию"&amp;YEAR(Ф2!BM$3),ЗФ!$2:$2,0))*INDEX(КЗ!$A$1:$O$13,MATCH($A13,КЗ!$A:$A,0),MATCH(MONTH(Ф2!BM$3),КЗ!$1:$1,0)),"")</f>
        <v>#N/A</v>
      </c>
      <c r="BN14" s="238" t="e" cm="1">
        <f t="array" aca="1" ref="BN14" ca="1">IF(AND(НачИнвП_Дата&lt;=BN$3,КИнвП_Дата&gt;BN$3),
             INDEX(ЗФ!$A$1:$AO$91,MATCH($A13,ЗФ!$A:$A,0),MATCH("На реализацию"&amp;YEAR(Ф2!BN$3),ЗФ!$2:$2,0))*INDEX(КЗ!$A$1:$O$13,MATCH($A13,КЗ!$A:$A,0),MATCH(MONTH(Ф2!BN$3),КЗ!$1:$1,0)),"")</f>
        <v>#N/A</v>
      </c>
      <c r="BO14" s="238" t="e" cm="1">
        <f t="array" aca="1" ref="BO14" ca="1">IF(AND(НачИнвП_Дата&lt;=BO$3,КИнвП_Дата&gt;BO$3),
             INDEX(ЗФ!$A$1:$AO$91,MATCH($A13,ЗФ!$A:$A,0),MATCH("На реализацию"&amp;YEAR(Ф2!BO$3),ЗФ!$2:$2,0))*INDEX(КЗ!$A$1:$O$13,MATCH($A13,КЗ!$A:$A,0),MATCH(MONTH(Ф2!BO$3),КЗ!$1:$1,0)),"")</f>
        <v>#N/A</v>
      </c>
      <c r="BP14" s="239" t="e">
        <f t="shared" ca="1" si="662"/>
        <v>#N/A</v>
      </c>
      <c r="BQ14" s="284" t="e">
        <f t="shared" ca="1" si="663"/>
        <v>#N/A</v>
      </c>
      <c r="BR14" s="238" t="e" cm="1">
        <f t="array" aca="1" ref="BR14" ca="1">IF(AND(НачИнвП_Дата&lt;=BR$3,КИнвП_Дата&gt;BR$3),
             INDEX(ЗФ!$A$1:$AO$91,MATCH($A13,ЗФ!$A:$A,0),MATCH("На реализацию"&amp;YEAR(Ф2!BR$3),ЗФ!$2:$2,0))*INDEX(КЗ!$A$1:$O$13,MATCH($A13,КЗ!$A:$A,0),MATCH(MONTH(Ф2!BR$3),КЗ!$1:$1,0)),"")</f>
        <v>#REF!</v>
      </c>
      <c r="BS14" s="238" t="e" cm="1">
        <f t="array" aca="1" ref="BS14" ca="1">IF(AND(НачИнвП_Дата&lt;=BS$3,КИнвП_Дата&gt;BS$3),
             INDEX(ЗФ!$A$1:$AO$91,MATCH($A13,ЗФ!$A:$A,0),MATCH("На реализацию"&amp;YEAR(Ф2!BS$3),ЗФ!$2:$2,0))*INDEX(КЗ!$A$1:$O$13,MATCH($A13,КЗ!$A:$A,0),MATCH(MONTH(Ф2!BS$3),КЗ!$1:$1,0)),"")</f>
        <v>#REF!</v>
      </c>
      <c r="BT14" s="238" t="e" cm="1">
        <f t="array" aca="1" ref="BT14" ca="1">IF(AND(НачИнвП_Дата&lt;=BT$3,КИнвП_Дата&gt;BT$3),
             INDEX(ЗФ!$A$1:$AO$91,MATCH($A13,ЗФ!$A:$A,0),MATCH("На реализацию"&amp;YEAR(Ф2!BT$3),ЗФ!$2:$2,0))*INDEX(КЗ!$A$1:$O$13,MATCH($A13,КЗ!$A:$A,0),MATCH(MONTH(Ф2!BT$3),КЗ!$1:$1,0)),"")</f>
        <v>#REF!</v>
      </c>
      <c r="BU14" s="239" t="e">
        <f t="shared" ca="1" si="667"/>
        <v>#REF!</v>
      </c>
      <c r="BV14" s="238" t="e" cm="1">
        <f t="array" aca="1" ref="BV14" ca="1">IF(AND(НачИнвП_Дата&lt;=BV$3,КИнвП_Дата&gt;BV$3),
             INDEX(ЗФ!$A$1:$AO$91,MATCH($A13,ЗФ!$A:$A,0),MATCH("На реализацию"&amp;YEAR(Ф2!BV$3),ЗФ!$2:$2,0))*INDEX(КЗ!$A$1:$O$13,MATCH($A13,КЗ!$A:$A,0),MATCH(MONTH(Ф2!BV$3),КЗ!$1:$1,0)),"")</f>
        <v>#REF!</v>
      </c>
      <c r="BW14" s="238" t="e" cm="1">
        <f t="array" aca="1" ref="BW14" ca="1">IF(AND(НачИнвП_Дата&lt;=BW$3,КИнвП_Дата&gt;BW$3),
             INDEX(ЗФ!$A$1:$AO$91,MATCH($A13,ЗФ!$A:$A,0),MATCH("На реализацию"&amp;YEAR(Ф2!BW$3),ЗФ!$2:$2,0))*INDEX(КЗ!$A$1:$O$13,MATCH($A13,КЗ!$A:$A,0),MATCH(MONTH(Ф2!BW$3),КЗ!$1:$1,0)),"")</f>
        <v>#REF!</v>
      </c>
      <c r="BX14" s="238" t="e" cm="1">
        <f t="array" aca="1" ref="BX14" ca="1">IF(AND(НачИнвП_Дата&lt;=BX$3,КИнвП_Дата&gt;BX$3),
             INDEX(ЗФ!$A$1:$AO$91,MATCH($A13,ЗФ!$A:$A,0),MATCH("На реализацию"&amp;YEAR(Ф2!BX$3),ЗФ!$2:$2,0))*INDEX(КЗ!$A$1:$O$13,MATCH($A13,КЗ!$A:$A,0),MATCH(MONTH(Ф2!BX$3),КЗ!$1:$1,0)),"")</f>
        <v>#REF!</v>
      </c>
      <c r="BY14" s="239" t="e">
        <f t="shared" ca="1" si="671"/>
        <v>#REF!</v>
      </c>
      <c r="BZ14" s="238" t="e" cm="1">
        <f t="array" aca="1" ref="BZ14" ca="1">IF(AND(НачИнвП_Дата&lt;=BZ$3,КИнвП_Дата&gt;BZ$3),
             INDEX(ЗФ!$A$1:$AO$91,MATCH($A13,ЗФ!$A:$A,0),MATCH("На реализацию"&amp;YEAR(Ф2!BZ$3),ЗФ!$2:$2,0))*INDEX(КЗ!$A$1:$O$13,MATCH($A13,КЗ!$A:$A,0),MATCH(MONTH(Ф2!BZ$3),КЗ!$1:$1,0)),"")</f>
        <v>#REF!</v>
      </c>
      <c r="CA14" s="238" t="e" cm="1">
        <f t="array" aca="1" ref="CA14" ca="1">IF(AND(НачИнвП_Дата&lt;=CA$3,КИнвП_Дата&gt;CA$3),
             INDEX(ЗФ!$A$1:$AO$91,MATCH($A13,ЗФ!$A:$A,0),MATCH("На реализацию"&amp;YEAR(Ф2!CA$3),ЗФ!$2:$2,0))*INDEX(КЗ!$A$1:$O$13,MATCH($A13,КЗ!$A:$A,0),MATCH(MONTH(Ф2!CA$3),КЗ!$1:$1,0)),"")</f>
        <v>#REF!</v>
      </c>
      <c r="CB14" s="238" t="e" cm="1">
        <f t="array" aca="1" ref="CB14" ca="1">IF(AND(НачИнвП_Дата&lt;=CB$3,КИнвП_Дата&gt;CB$3),
             INDEX(ЗФ!$A$1:$AO$91,MATCH($A13,ЗФ!$A:$A,0),MATCH("На реализацию"&amp;YEAR(Ф2!CB$3),ЗФ!$2:$2,0))*INDEX(КЗ!$A$1:$O$13,MATCH($A13,КЗ!$A:$A,0),MATCH(MONTH(Ф2!CB$3),КЗ!$1:$1,0)),"")</f>
        <v>#REF!</v>
      </c>
      <c r="CC14" s="239" t="e">
        <f t="shared" ca="1" si="675"/>
        <v>#REF!</v>
      </c>
      <c r="CD14" s="238" t="e" cm="1">
        <f t="array" aca="1" ref="CD14" ca="1">IF(AND(НачИнвП_Дата&lt;=CD$3,КИнвП_Дата&gt;CD$3),
             INDEX(ЗФ!$A$1:$AO$91,MATCH($A13,ЗФ!$A:$A,0),MATCH("На реализацию"&amp;YEAR(Ф2!CD$3),ЗФ!$2:$2,0))*INDEX(КЗ!$A$1:$O$13,MATCH($A13,КЗ!$A:$A,0),MATCH(MONTH(Ф2!CD$3),КЗ!$1:$1,0)),"")</f>
        <v>#REF!</v>
      </c>
      <c r="CE14" s="238" t="e" cm="1">
        <f t="array" aca="1" ref="CE14" ca="1">IF(AND(НачИнвП_Дата&lt;=CE$3,КИнвП_Дата&gt;CE$3),
             INDEX(ЗФ!$A$1:$AO$91,MATCH($A13,ЗФ!$A:$A,0),MATCH("На реализацию"&amp;YEAR(Ф2!CE$3),ЗФ!$2:$2,0))*INDEX(КЗ!$A$1:$O$13,MATCH($A13,КЗ!$A:$A,0),MATCH(MONTH(Ф2!CE$3),КЗ!$1:$1,0)),"")</f>
        <v>#REF!</v>
      </c>
      <c r="CF14" s="238" t="e" cm="1">
        <f t="array" aca="1" ref="CF14" ca="1">IF(AND(НачИнвП_Дата&lt;=CF$3,КИнвП_Дата&gt;CF$3),
             INDEX(ЗФ!$A$1:$AO$91,MATCH($A13,ЗФ!$A:$A,0),MATCH("На реализацию"&amp;YEAR(Ф2!CF$3),ЗФ!$2:$2,0))*INDEX(КЗ!$A$1:$O$13,MATCH($A13,КЗ!$A:$A,0),MATCH(MONTH(Ф2!CF$3),КЗ!$1:$1,0)),"")</f>
        <v>#REF!</v>
      </c>
      <c r="CG14" s="239" t="e">
        <f t="shared" ca="1" si="679"/>
        <v>#REF!</v>
      </c>
      <c r="CH14" s="284" t="e">
        <f t="shared" ca="1" si="680"/>
        <v>#REF!</v>
      </c>
      <c r="CI14" s="238" t="e" cm="1">
        <f t="array" aca="1" ref="CI14" ca="1">IF(AND(НачИнвП_Дата&lt;=CI$3,КИнвП_Дата&gt;CI$3),
             INDEX(ЗФ!$A$1:$AO$91,MATCH($A13,ЗФ!$A:$A,0),MATCH("На реализацию"&amp;YEAR(Ф2!CI$3),ЗФ!$2:$2,0))*INDEX(КЗ!$A$1:$O$13,MATCH($A13,КЗ!$A:$A,0),MATCH(MONTH(Ф2!CI$3),КЗ!$1:$1,0)),"")</f>
        <v>#REF!</v>
      </c>
      <c r="CJ14" s="238" t="e" cm="1">
        <f t="array" aca="1" ref="CJ14" ca="1">IF(AND(НачИнвП_Дата&lt;=CJ$3,КИнвП_Дата&gt;CJ$3),
             INDEX(ЗФ!$A$1:$AO$91,MATCH($A13,ЗФ!$A:$A,0),MATCH("На реализацию"&amp;YEAR(Ф2!CJ$3),ЗФ!$2:$2,0))*INDEX(КЗ!$A$1:$O$13,MATCH($A13,КЗ!$A:$A,0),MATCH(MONTH(Ф2!CJ$3),КЗ!$1:$1,0)),"")</f>
        <v>#REF!</v>
      </c>
      <c r="CK14" s="238" t="e" cm="1">
        <f t="array" aca="1" ref="CK14" ca="1">IF(AND(НачИнвП_Дата&lt;=CK$3,КИнвП_Дата&gt;CK$3),
             INDEX(ЗФ!$A$1:$AO$91,MATCH($A13,ЗФ!$A:$A,0),MATCH("На реализацию"&amp;YEAR(Ф2!CK$3),ЗФ!$2:$2,0))*INDEX(КЗ!$A$1:$O$13,MATCH($A13,КЗ!$A:$A,0),MATCH(MONTH(Ф2!CK$3),КЗ!$1:$1,0)),"")</f>
        <v>#REF!</v>
      </c>
      <c r="CL14" s="239" t="e">
        <f t="shared" ca="1" si="684"/>
        <v>#REF!</v>
      </c>
      <c r="CM14" s="238" t="e" cm="1">
        <f t="array" aca="1" ref="CM14" ca="1">IF(AND(НачИнвП_Дата&lt;=CM$3,КИнвП_Дата&gt;CM$3),
             INDEX(ЗФ!$A$1:$AO$91,MATCH($A13,ЗФ!$A:$A,0),MATCH("На реализацию"&amp;YEAR(Ф2!CM$3),ЗФ!$2:$2,0))*INDEX(КЗ!$A$1:$O$13,MATCH($A13,КЗ!$A:$A,0),MATCH(MONTH(Ф2!CM$3),КЗ!$1:$1,0)),"")</f>
        <v>#REF!</v>
      </c>
      <c r="CN14" s="238" t="e" cm="1">
        <f t="array" aca="1" ref="CN14" ca="1">IF(AND(НачИнвП_Дата&lt;=CN$3,КИнвП_Дата&gt;CN$3),
             INDEX(ЗФ!$A$1:$AO$91,MATCH($A13,ЗФ!$A:$A,0),MATCH("На реализацию"&amp;YEAR(Ф2!CN$3),ЗФ!$2:$2,0))*INDEX(КЗ!$A$1:$O$13,MATCH($A13,КЗ!$A:$A,0),MATCH(MONTH(Ф2!CN$3),КЗ!$1:$1,0)),"")</f>
        <v>#REF!</v>
      </c>
      <c r="CO14" s="238" t="e" cm="1">
        <f t="array" aca="1" ref="CO14" ca="1">IF(AND(НачИнвП_Дата&lt;=CO$3,КИнвП_Дата&gt;CO$3),
             INDEX(ЗФ!$A$1:$AO$91,MATCH($A13,ЗФ!$A:$A,0),MATCH("На реализацию"&amp;YEAR(Ф2!CO$3),ЗФ!$2:$2,0))*INDEX(КЗ!$A$1:$O$13,MATCH($A13,КЗ!$A:$A,0),MATCH(MONTH(Ф2!CO$3),КЗ!$1:$1,0)),"")</f>
        <v>#REF!</v>
      </c>
      <c r="CP14" s="239" t="e">
        <f t="shared" ca="1" si="688"/>
        <v>#REF!</v>
      </c>
      <c r="CQ14" s="238" t="e" cm="1">
        <f t="array" aca="1" ref="CQ14" ca="1">IF(AND(НачИнвП_Дата&lt;=CQ$3,КИнвП_Дата&gt;CQ$3),
             INDEX(ЗФ!$A$1:$AO$91,MATCH($A13,ЗФ!$A:$A,0),MATCH("На реализацию"&amp;YEAR(Ф2!CQ$3),ЗФ!$2:$2,0))*INDEX(КЗ!$A$1:$O$13,MATCH($A13,КЗ!$A:$A,0),MATCH(MONTH(Ф2!CQ$3),КЗ!$1:$1,0)),"")</f>
        <v>#REF!</v>
      </c>
      <c r="CR14" s="238" t="e" cm="1">
        <f t="array" aca="1" ref="CR14" ca="1">IF(AND(НачИнвП_Дата&lt;=CR$3,КИнвП_Дата&gt;CR$3),
             INDEX(ЗФ!$A$1:$AO$91,MATCH($A13,ЗФ!$A:$A,0),MATCH("На реализацию"&amp;YEAR(Ф2!CR$3),ЗФ!$2:$2,0))*INDEX(КЗ!$A$1:$O$13,MATCH($A13,КЗ!$A:$A,0),MATCH(MONTH(Ф2!CR$3),КЗ!$1:$1,0)),"")</f>
        <v>#REF!</v>
      </c>
      <c r="CS14" s="238" t="e" cm="1">
        <f t="array" aca="1" ref="CS14" ca="1">IF(AND(НачИнвП_Дата&lt;=CS$3,КИнвП_Дата&gt;CS$3),
             INDEX(ЗФ!$A$1:$AO$91,MATCH($A13,ЗФ!$A:$A,0),MATCH("На реализацию"&amp;YEAR(Ф2!CS$3),ЗФ!$2:$2,0))*INDEX(КЗ!$A$1:$O$13,MATCH($A13,КЗ!$A:$A,0),MATCH(MONTH(Ф2!CS$3),КЗ!$1:$1,0)),"")</f>
        <v>#REF!</v>
      </c>
      <c r="CT14" s="239" t="e">
        <f t="shared" ca="1" si="692"/>
        <v>#REF!</v>
      </c>
      <c r="CU14" s="238" t="e" cm="1">
        <f t="array" aca="1" ref="CU14" ca="1">IF(AND(НачИнвП_Дата&lt;=CU$3,КИнвП_Дата&gt;CU$3),
             INDEX(ЗФ!$A$1:$AO$91,MATCH($A13,ЗФ!$A:$A,0),MATCH("На реализацию"&amp;YEAR(Ф2!CU$3),ЗФ!$2:$2,0))*INDEX(КЗ!$A$1:$O$13,MATCH($A13,КЗ!$A:$A,0),MATCH(MONTH(Ф2!CU$3),КЗ!$1:$1,0)),"")</f>
        <v>#REF!</v>
      </c>
      <c r="CV14" s="238" t="e" cm="1">
        <f t="array" aca="1" ref="CV14" ca="1">IF(AND(НачИнвП_Дата&lt;=CV$3,КИнвП_Дата&gt;CV$3),
             INDEX(ЗФ!$A$1:$AO$91,MATCH($A13,ЗФ!$A:$A,0),MATCH("На реализацию"&amp;YEAR(Ф2!CV$3),ЗФ!$2:$2,0))*INDEX(КЗ!$A$1:$O$13,MATCH($A13,КЗ!$A:$A,0),MATCH(MONTH(Ф2!CV$3),КЗ!$1:$1,0)),"")</f>
        <v>#REF!</v>
      </c>
      <c r="CW14" s="238" t="e" cm="1">
        <f t="array" aca="1" ref="CW14" ca="1">IF(AND(НачИнвП_Дата&lt;=CW$3,КИнвП_Дата&gt;CW$3),
             INDEX(ЗФ!$A$1:$AO$91,MATCH($A13,ЗФ!$A:$A,0),MATCH("На реализацию"&amp;YEAR(Ф2!CW$3),ЗФ!$2:$2,0))*INDEX(КЗ!$A$1:$O$13,MATCH($A13,КЗ!$A:$A,0),MATCH(MONTH(Ф2!CW$3),КЗ!$1:$1,0)),"")</f>
        <v>#REF!</v>
      </c>
      <c r="CX14" s="239" t="e">
        <f t="shared" ca="1" si="696"/>
        <v>#REF!</v>
      </c>
      <c r="CY14" s="284" t="e">
        <f t="shared" ca="1" si="697"/>
        <v>#REF!</v>
      </c>
      <c r="CZ14" s="238" t="e" cm="1">
        <f t="array" aca="1" ref="CZ14" ca="1">IF(AND(НачИнвП_Дата&lt;=CZ$3,КИнвП_Дата&gt;CZ$3),
             INDEX(ЗФ!$A$1:$AO$91,MATCH($A13,ЗФ!$A:$A,0),MATCH("На реализацию"&amp;YEAR(Ф2!CZ$3),ЗФ!$2:$2,0))*INDEX(КЗ!$A$1:$O$13,MATCH($A13,КЗ!$A:$A,0),MATCH(MONTH(Ф2!CZ$3),КЗ!$1:$1,0)),"")</f>
        <v>#REF!</v>
      </c>
      <c r="DA14" s="238" t="e" cm="1">
        <f t="array" aca="1" ref="DA14" ca="1">IF(AND(НачИнвП_Дата&lt;=DA$3,КИнвП_Дата&gt;DA$3),
             INDEX(ЗФ!$A$1:$AO$91,MATCH($A13,ЗФ!$A:$A,0),MATCH("На реализацию"&amp;YEAR(Ф2!DA$3),ЗФ!$2:$2,0))*INDEX(КЗ!$A$1:$O$13,MATCH($A13,КЗ!$A:$A,0),MATCH(MONTH(Ф2!DA$3),КЗ!$1:$1,0)),"")</f>
        <v>#REF!</v>
      </c>
      <c r="DB14" s="238" t="e" cm="1">
        <f t="array" aca="1" ref="DB14" ca="1">IF(AND(НачИнвП_Дата&lt;=DB$3,КИнвП_Дата&gt;DB$3),
             INDEX(ЗФ!$A$1:$AO$91,MATCH($A13,ЗФ!$A:$A,0),MATCH("На реализацию"&amp;YEAR(Ф2!DB$3),ЗФ!$2:$2,0))*INDEX(КЗ!$A$1:$O$13,MATCH($A13,КЗ!$A:$A,0),MATCH(MONTH(Ф2!DB$3),КЗ!$1:$1,0)),"")</f>
        <v>#REF!</v>
      </c>
      <c r="DC14" s="239" t="e">
        <f t="shared" ca="1" si="701"/>
        <v>#REF!</v>
      </c>
      <c r="DD14" s="238" t="e" cm="1">
        <f t="array" aca="1" ref="DD14" ca="1">IF(AND(НачИнвП_Дата&lt;=DD$3,КИнвП_Дата&gt;DD$3),
             INDEX(ЗФ!$A$1:$AO$91,MATCH($A13,ЗФ!$A:$A,0),MATCH("На реализацию"&amp;YEAR(Ф2!DD$3),ЗФ!$2:$2,0))*INDEX(КЗ!$A$1:$O$13,MATCH($A13,КЗ!$A:$A,0),MATCH(MONTH(Ф2!DD$3),КЗ!$1:$1,0)),"")</f>
        <v>#REF!</v>
      </c>
      <c r="DE14" s="238" t="e" cm="1">
        <f t="array" aca="1" ref="DE14" ca="1">IF(AND(НачИнвП_Дата&lt;=DE$3,КИнвП_Дата&gt;DE$3),
             INDEX(ЗФ!$A$1:$AO$91,MATCH($A13,ЗФ!$A:$A,0),MATCH("На реализацию"&amp;YEAR(Ф2!DE$3),ЗФ!$2:$2,0))*INDEX(КЗ!$A$1:$O$13,MATCH($A13,КЗ!$A:$A,0),MATCH(MONTH(Ф2!DE$3),КЗ!$1:$1,0)),"")</f>
        <v>#REF!</v>
      </c>
      <c r="DF14" s="238" t="e" cm="1">
        <f t="array" aca="1" ref="DF14" ca="1">IF(AND(НачИнвП_Дата&lt;=DF$3,КИнвП_Дата&gt;DF$3),
             INDEX(ЗФ!$A$1:$AO$91,MATCH($A13,ЗФ!$A:$A,0),MATCH("На реализацию"&amp;YEAR(Ф2!DF$3),ЗФ!$2:$2,0))*INDEX(КЗ!$A$1:$O$13,MATCH($A13,КЗ!$A:$A,0),MATCH(MONTH(Ф2!DF$3),КЗ!$1:$1,0)),"")</f>
        <v>#REF!</v>
      </c>
      <c r="DG14" s="239" t="e">
        <f t="shared" ca="1" si="705"/>
        <v>#REF!</v>
      </c>
      <c r="DH14" s="238" t="e" cm="1">
        <f t="array" aca="1" ref="DH14" ca="1">IF(AND(НачИнвП_Дата&lt;=DH$3,КИнвП_Дата&gt;DH$3),
             INDEX(ЗФ!$A$1:$AO$91,MATCH($A13,ЗФ!$A:$A,0),MATCH("На реализацию"&amp;YEAR(Ф2!DH$3),ЗФ!$2:$2,0))*INDEX(КЗ!$A$1:$O$13,MATCH($A13,КЗ!$A:$A,0),MATCH(MONTH(Ф2!DH$3),КЗ!$1:$1,0)),"")</f>
        <v>#REF!</v>
      </c>
      <c r="DI14" s="238" t="e" cm="1">
        <f t="array" aca="1" ref="DI14" ca="1">IF(AND(НачИнвП_Дата&lt;=DI$3,КИнвП_Дата&gt;DI$3),
             INDEX(ЗФ!$A$1:$AO$91,MATCH($A13,ЗФ!$A:$A,0),MATCH("На реализацию"&amp;YEAR(Ф2!DI$3),ЗФ!$2:$2,0))*INDEX(КЗ!$A$1:$O$13,MATCH($A13,КЗ!$A:$A,0),MATCH(MONTH(Ф2!DI$3),КЗ!$1:$1,0)),"")</f>
        <v>#REF!</v>
      </c>
      <c r="DJ14" s="238" t="e" cm="1">
        <f t="array" aca="1" ref="DJ14" ca="1">IF(AND(НачИнвП_Дата&lt;=DJ$3,КИнвП_Дата&gt;DJ$3),
             INDEX(ЗФ!$A$1:$AO$91,MATCH($A13,ЗФ!$A:$A,0),MATCH("На реализацию"&amp;YEAR(Ф2!DJ$3),ЗФ!$2:$2,0))*INDEX(КЗ!$A$1:$O$13,MATCH($A13,КЗ!$A:$A,0),MATCH(MONTH(Ф2!DJ$3),КЗ!$1:$1,0)),"")</f>
        <v>#REF!</v>
      </c>
      <c r="DK14" s="239" t="e">
        <f t="shared" ca="1" si="709"/>
        <v>#REF!</v>
      </c>
      <c r="DL14" s="238" t="e" cm="1">
        <f t="array" aca="1" ref="DL14" ca="1">IF(AND(НачИнвП_Дата&lt;=DL$3,КИнвП_Дата&gt;DL$3),
             INDEX(ЗФ!$A$1:$AO$91,MATCH($A13,ЗФ!$A:$A,0),MATCH("На реализацию"&amp;YEAR(Ф2!DL$3),ЗФ!$2:$2,0))*INDEX(КЗ!$A$1:$O$13,MATCH($A13,КЗ!$A:$A,0),MATCH(MONTH(Ф2!DL$3),КЗ!$1:$1,0)),"")</f>
        <v>#REF!</v>
      </c>
      <c r="DM14" s="238" t="e" cm="1">
        <f t="array" aca="1" ref="DM14" ca="1">IF(AND(НачИнвП_Дата&lt;=DM$3,КИнвП_Дата&gt;DM$3),
             INDEX(ЗФ!$A$1:$AO$91,MATCH($A13,ЗФ!$A:$A,0),MATCH("На реализацию"&amp;YEAR(Ф2!DM$3),ЗФ!$2:$2,0))*INDEX(КЗ!$A$1:$O$13,MATCH($A13,КЗ!$A:$A,0),MATCH(MONTH(Ф2!DM$3),КЗ!$1:$1,0)),"")</f>
        <v>#REF!</v>
      </c>
      <c r="DN14" s="238" t="e" cm="1">
        <f t="array" aca="1" ref="DN14" ca="1">IF(AND(НачИнвП_Дата&lt;=DN$3,КИнвП_Дата&gt;DN$3),
             INDEX(ЗФ!$A$1:$AO$91,MATCH($A13,ЗФ!$A:$A,0),MATCH("На реализацию"&amp;YEAR(Ф2!DN$3),ЗФ!$2:$2,0))*INDEX(КЗ!$A$1:$O$13,MATCH($A13,КЗ!$A:$A,0),MATCH(MONTH(Ф2!DN$3),КЗ!$1:$1,0)),"")</f>
        <v>#REF!</v>
      </c>
      <c r="DO14" s="239" t="e">
        <f t="shared" ca="1" si="713"/>
        <v>#REF!</v>
      </c>
      <c r="DP14" s="284" t="e">
        <f t="shared" ca="1" si="714"/>
        <v>#REF!</v>
      </c>
      <c r="DQ14" s="238" t="e" cm="1">
        <f t="array" aca="1" ref="DQ14" ca="1">IF(AND(НачИнвП_Дата&lt;=DQ$3,КИнвП_Дата&gt;DQ$3),
             INDEX(ЗФ!$A$1:$AO$91,MATCH($A13,ЗФ!$A:$A,0),MATCH("На реализацию"&amp;YEAR(Ф2!DQ$3),ЗФ!$2:$2,0))*INDEX(КЗ!$A$1:$O$13,MATCH($A13,КЗ!$A:$A,0),MATCH(MONTH(Ф2!DQ$3),КЗ!$1:$1,0)),"")</f>
        <v>#REF!</v>
      </c>
      <c r="DR14" s="238" t="e" cm="1">
        <f t="array" aca="1" ref="DR14" ca="1">IF(AND(НачИнвП_Дата&lt;=DR$3,КИнвП_Дата&gt;DR$3),
             INDEX(ЗФ!$A$1:$AO$91,MATCH($A13,ЗФ!$A:$A,0),MATCH("На реализацию"&amp;YEAR(Ф2!DR$3),ЗФ!$2:$2,0))*INDEX(КЗ!$A$1:$O$13,MATCH($A13,КЗ!$A:$A,0),MATCH(MONTH(Ф2!DR$3),КЗ!$1:$1,0)),"")</f>
        <v>#REF!</v>
      </c>
      <c r="DS14" s="238" t="e" cm="1">
        <f t="array" aca="1" ref="DS14" ca="1">IF(AND(НачИнвП_Дата&lt;=DS$3,КИнвП_Дата&gt;DS$3),
             INDEX(ЗФ!$A$1:$AO$91,MATCH($A13,ЗФ!$A:$A,0),MATCH("На реализацию"&amp;YEAR(Ф2!DS$3),ЗФ!$2:$2,0))*INDEX(КЗ!$A$1:$O$13,MATCH($A13,КЗ!$A:$A,0),MATCH(MONTH(Ф2!DS$3),КЗ!$1:$1,0)),"")</f>
        <v>#REF!</v>
      </c>
      <c r="DT14" s="239" t="e">
        <f t="shared" ca="1" si="718"/>
        <v>#REF!</v>
      </c>
      <c r="DU14" s="238" t="e" cm="1">
        <f t="array" aca="1" ref="DU14" ca="1">IF(AND(НачИнвП_Дата&lt;=DU$3,КИнвП_Дата&gt;DU$3),
             INDEX(ЗФ!$A$1:$AO$91,MATCH($A13,ЗФ!$A:$A,0),MATCH("На реализацию"&amp;YEAR(Ф2!DU$3),ЗФ!$2:$2,0))*INDEX(КЗ!$A$1:$O$13,MATCH($A13,КЗ!$A:$A,0),MATCH(MONTH(Ф2!DU$3),КЗ!$1:$1,0)),"")</f>
        <v>#REF!</v>
      </c>
      <c r="DV14" s="238" t="e" cm="1">
        <f t="array" aca="1" ref="DV14" ca="1">IF(AND(НачИнвП_Дата&lt;=DV$3,КИнвП_Дата&gt;DV$3),
             INDEX(ЗФ!$A$1:$AO$91,MATCH($A13,ЗФ!$A:$A,0),MATCH("На реализацию"&amp;YEAR(Ф2!DV$3),ЗФ!$2:$2,0))*INDEX(КЗ!$A$1:$O$13,MATCH($A13,КЗ!$A:$A,0),MATCH(MONTH(Ф2!DV$3),КЗ!$1:$1,0)),"")</f>
        <v>#REF!</v>
      </c>
      <c r="DW14" s="238" t="e" cm="1">
        <f t="array" aca="1" ref="DW14" ca="1">IF(AND(НачИнвП_Дата&lt;=DW$3,КИнвП_Дата&gt;DW$3),
             INDEX(ЗФ!$A$1:$AO$91,MATCH($A13,ЗФ!$A:$A,0),MATCH("На реализацию"&amp;YEAR(Ф2!DW$3),ЗФ!$2:$2,0))*INDEX(КЗ!$A$1:$O$13,MATCH($A13,КЗ!$A:$A,0),MATCH(MONTH(Ф2!DW$3),КЗ!$1:$1,0)),"")</f>
        <v>#REF!</v>
      </c>
      <c r="DX14" s="239" t="e">
        <f t="shared" ca="1" si="722"/>
        <v>#REF!</v>
      </c>
      <c r="DY14" s="238" t="e" cm="1">
        <f t="array" aca="1" ref="DY14" ca="1">IF(AND(НачИнвП_Дата&lt;=DY$3,КИнвП_Дата&gt;DY$3),
             INDEX(ЗФ!$A$1:$AO$91,MATCH($A13,ЗФ!$A:$A,0),MATCH("На реализацию"&amp;YEAR(Ф2!DY$3),ЗФ!$2:$2,0))*INDEX(КЗ!$A$1:$O$13,MATCH($A13,КЗ!$A:$A,0),MATCH(MONTH(Ф2!DY$3),КЗ!$1:$1,0)),"")</f>
        <v>#REF!</v>
      </c>
      <c r="DZ14" s="238" t="e" cm="1">
        <f t="array" aca="1" ref="DZ14" ca="1">IF(AND(НачИнвП_Дата&lt;=DZ$3,КИнвП_Дата&gt;DZ$3),
             INDEX(ЗФ!$A$1:$AO$91,MATCH($A13,ЗФ!$A:$A,0),MATCH("На реализацию"&amp;YEAR(Ф2!DZ$3),ЗФ!$2:$2,0))*INDEX(КЗ!$A$1:$O$13,MATCH($A13,КЗ!$A:$A,0),MATCH(MONTH(Ф2!DZ$3),КЗ!$1:$1,0)),"")</f>
        <v>#REF!</v>
      </c>
      <c r="EA14" s="238" t="e" cm="1">
        <f t="array" aca="1" ref="EA14" ca="1">IF(AND(НачИнвП_Дата&lt;=EA$3,КИнвП_Дата&gt;EA$3),
             INDEX(ЗФ!$A$1:$AO$91,MATCH($A13,ЗФ!$A:$A,0),MATCH("На реализацию"&amp;YEAR(Ф2!EA$3),ЗФ!$2:$2,0))*INDEX(КЗ!$A$1:$O$13,MATCH($A13,КЗ!$A:$A,0),MATCH(MONTH(Ф2!EA$3),КЗ!$1:$1,0)),"")</f>
        <v>#REF!</v>
      </c>
      <c r="EB14" s="239" t="e">
        <f t="shared" ca="1" si="726"/>
        <v>#REF!</v>
      </c>
      <c r="EC14" s="238" t="e" cm="1">
        <f t="array" aca="1" ref="EC14" ca="1">IF(AND(НачИнвП_Дата&lt;=EC$3,КИнвП_Дата&gt;EC$3),
             INDEX(ЗФ!$A$1:$AO$91,MATCH($A13,ЗФ!$A:$A,0),MATCH("На реализацию"&amp;YEAR(Ф2!EC$3),ЗФ!$2:$2,0))*INDEX(КЗ!$A$1:$O$13,MATCH($A13,КЗ!$A:$A,0),MATCH(MONTH(Ф2!EC$3),КЗ!$1:$1,0)),"")</f>
        <v>#REF!</v>
      </c>
      <c r="ED14" s="238" t="e" cm="1">
        <f t="array" aca="1" ref="ED14" ca="1">IF(AND(НачИнвП_Дата&lt;=ED$3,КИнвП_Дата&gt;ED$3),
             INDEX(ЗФ!$A$1:$AO$91,MATCH($A13,ЗФ!$A:$A,0),MATCH("На реализацию"&amp;YEAR(Ф2!ED$3),ЗФ!$2:$2,0))*INDEX(КЗ!$A$1:$O$13,MATCH($A13,КЗ!$A:$A,0),MATCH(MONTH(Ф2!ED$3),КЗ!$1:$1,0)),"")</f>
        <v>#REF!</v>
      </c>
      <c r="EE14" s="238" t="e" cm="1">
        <f t="array" aca="1" ref="EE14" ca="1">IF(AND(НачИнвП_Дата&lt;=EE$3,КИнвП_Дата&gt;EE$3),
             INDEX(ЗФ!$A$1:$AO$91,MATCH($A13,ЗФ!$A:$A,0),MATCH("На реализацию"&amp;YEAR(Ф2!EE$3),ЗФ!$2:$2,0))*INDEX(КЗ!$A$1:$O$13,MATCH($A13,КЗ!$A:$A,0),MATCH(MONTH(Ф2!EE$3),КЗ!$1:$1,0)),"")</f>
        <v>#REF!</v>
      </c>
      <c r="EF14" s="239" t="e">
        <f t="shared" ca="1" si="730"/>
        <v>#REF!</v>
      </c>
      <c r="EG14" s="284" t="e">
        <f t="shared" ca="1" si="731"/>
        <v>#REF!</v>
      </c>
      <c r="EH14" s="238" t="e" cm="1">
        <f t="array" aca="1" ref="EH14" ca="1">IF(AND(НачИнвП_Дата&lt;=EH$3,КИнвП_Дата&gt;EH$3),
             INDEX(ЗФ!$A$1:$AO$91,MATCH($A13,ЗФ!$A:$A,0),MATCH("На реализацию"&amp;YEAR(Ф2!EH$3),ЗФ!$2:$2,0))*INDEX(КЗ!$A$1:$O$13,MATCH($A13,КЗ!$A:$A,0),MATCH(MONTH(Ф2!EH$3),КЗ!$1:$1,0)),"")</f>
        <v>#REF!</v>
      </c>
      <c r="EI14" s="238" t="e" cm="1">
        <f t="array" aca="1" ref="EI14" ca="1">IF(AND(НачИнвП_Дата&lt;=EI$3,КИнвП_Дата&gt;EI$3),
             INDEX(ЗФ!$A$1:$AO$91,MATCH($A13,ЗФ!$A:$A,0),MATCH("На реализацию"&amp;YEAR(Ф2!EI$3),ЗФ!$2:$2,0))*INDEX(КЗ!$A$1:$O$13,MATCH($A13,КЗ!$A:$A,0),MATCH(MONTH(Ф2!EI$3),КЗ!$1:$1,0)),"")</f>
        <v>#REF!</v>
      </c>
      <c r="EJ14" s="238" t="e" cm="1">
        <f t="array" aca="1" ref="EJ14" ca="1">IF(AND(НачИнвП_Дата&lt;=EJ$3,КИнвП_Дата&gt;EJ$3),
             INDEX(ЗФ!$A$1:$AO$91,MATCH($A13,ЗФ!$A:$A,0),MATCH("На реализацию"&amp;YEAR(Ф2!EJ$3),ЗФ!$2:$2,0))*INDEX(КЗ!$A$1:$O$13,MATCH($A13,КЗ!$A:$A,0),MATCH(MONTH(Ф2!EJ$3),КЗ!$1:$1,0)),"")</f>
        <v>#REF!</v>
      </c>
      <c r="EK14" s="239" t="e">
        <f t="shared" ca="1" si="735"/>
        <v>#REF!</v>
      </c>
      <c r="EL14" s="238" t="e" cm="1">
        <f t="array" aca="1" ref="EL14" ca="1">IF(AND(НачИнвП_Дата&lt;=EL$3,КИнвП_Дата&gt;EL$3),
             INDEX(ЗФ!$A$1:$AO$91,MATCH($A13,ЗФ!$A:$A,0),MATCH("На реализацию"&amp;YEAR(Ф2!EL$3),ЗФ!$2:$2,0))*INDEX(КЗ!$A$1:$O$13,MATCH($A13,КЗ!$A:$A,0),MATCH(MONTH(Ф2!EL$3),КЗ!$1:$1,0)),"")</f>
        <v>#REF!</v>
      </c>
      <c r="EM14" s="238" t="e" cm="1">
        <f t="array" aca="1" ref="EM14" ca="1">IF(AND(НачИнвП_Дата&lt;=EM$3,КИнвП_Дата&gt;EM$3),
             INDEX(ЗФ!$A$1:$AO$91,MATCH($A13,ЗФ!$A:$A,0),MATCH("На реализацию"&amp;YEAR(Ф2!EM$3),ЗФ!$2:$2,0))*INDEX(КЗ!$A$1:$O$13,MATCH($A13,КЗ!$A:$A,0),MATCH(MONTH(Ф2!EM$3),КЗ!$1:$1,0)),"")</f>
        <v>#REF!</v>
      </c>
      <c r="EN14" s="238" t="e" cm="1">
        <f t="array" aca="1" ref="EN14" ca="1">IF(AND(НачИнвП_Дата&lt;=EN$3,КИнвП_Дата&gt;EN$3),
             INDEX(ЗФ!$A$1:$AO$91,MATCH($A13,ЗФ!$A:$A,0),MATCH("На реализацию"&amp;YEAR(Ф2!EN$3),ЗФ!$2:$2,0))*INDEX(КЗ!$A$1:$O$13,MATCH($A13,КЗ!$A:$A,0),MATCH(MONTH(Ф2!EN$3),КЗ!$1:$1,0)),"")</f>
        <v>#REF!</v>
      </c>
      <c r="EO14" s="239" t="e">
        <f t="shared" ca="1" si="739"/>
        <v>#REF!</v>
      </c>
      <c r="EP14" s="238" t="e" cm="1">
        <f t="array" aca="1" ref="EP14" ca="1">IF(AND(НачИнвП_Дата&lt;=EP$3,КИнвП_Дата&gt;EP$3),
             INDEX(ЗФ!$A$1:$AO$91,MATCH($A13,ЗФ!$A:$A,0),MATCH("На реализацию"&amp;YEAR(Ф2!EP$3),ЗФ!$2:$2,0))*INDEX(КЗ!$A$1:$O$13,MATCH($A13,КЗ!$A:$A,0),MATCH(MONTH(Ф2!EP$3),КЗ!$1:$1,0)),"")</f>
        <v>#REF!</v>
      </c>
      <c r="EQ14" s="238" t="e" cm="1">
        <f t="array" aca="1" ref="EQ14" ca="1">IF(AND(НачИнвП_Дата&lt;=EQ$3,КИнвП_Дата&gt;EQ$3),
             INDEX(ЗФ!$A$1:$AO$91,MATCH($A13,ЗФ!$A:$A,0),MATCH("На реализацию"&amp;YEAR(Ф2!EQ$3),ЗФ!$2:$2,0))*INDEX(КЗ!$A$1:$O$13,MATCH($A13,КЗ!$A:$A,0),MATCH(MONTH(Ф2!EQ$3),КЗ!$1:$1,0)),"")</f>
        <v>#REF!</v>
      </c>
      <c r="ER14" s="238" t="e" cm="1">
        <f t="array" aca="1" ref="ER14" ca="1">IF(AND(НачИнвП_Дата&lt;=ER$3,КИнвП_Дата&gt;ER$3),
             INDEX(ЗФ!$A$1:$AO$91,MATCH($A13,ЗФ!$A:$A,0),MATCH("На реализацию"&amp;YEAR(Ф2!ER$3),ЗФ!$2:$2,0))*INDEX(КЗ!$A$1:$O$13,MATCH($A13,КЗ!$A:$A,0),MATCH(MONTH(Ф2!ER$3),КЗ!$1:$1,0)),"")</f>
        <v>#REF!</v>
      </c>
      <c r="ES14" s="239" t="e">
        <f t="shared" ca="1" si="743"/>
        <v>#REF!</v>
      </c>
      <c r="ET14" s="238" t="e" cm="1">
        <f t="array" aca="1" ref="ET14" ca="1">IF(AND(НачИнвП_Дата&lt;=ET$3,КИнвП_Дата&gt;ET$3),
             INDEX(ЗФ!$A$1:$AO$91,MATCH($A13,ЗФ!$A:$A,0),MATCH("На реализацию"&amp;YEAR(Ф2!ET$3),ЗФ!$2:$2,0))*INDEX(КЗ!$A$1:$O$13,MATCH($A13,КЗ!$A:$A,0),MATCH(MONTH(Ф2!ET$3),КЗ!$1:$1,0)),"")</f>
        <v>#REF!</v>
      </c>
      <c r="EU14" s="238" t="e" cm="1">
        <f t="array" aca="1" ref="EU14" ca="1">IF(AND(НачИнвП_Дата&lt;=EU$3,КИнвП_Дата&gt;EU$3),
             INDEX(ЗФ!$A$1:$AO$91,MATCH($A13,ЗФ!$A:$A,0),MATCH("На реализацию"&amp;YEAR(Ф2!EU$3),ЗФ!$2:$2,0))*INDEX(КЗ!$A$1:$O$13,MATCH($A13,КЗ!$A:$A,0),MATCH(MONTH(Ф2!EU$3),КЗ!$1:$1,0)),"")</f>
        <v>#REF!</v>
      </c>
      <c r="EV14" s="238" t="e" cm="1">
        <f t="array" aca="1" ref="EV14" ca="1">IF(AND(НачИнвП_Дата&lt;=EV$3,КИнвП_Дата&gt;EV$3),
             INDEX(ЗФ!$A$1:$AO$91,MATCH($A13,ЗФ!$A:$A,0),MATCH("На реализацию"&amp;YEAR(Ф2!EV$3),ЗФ!$2:$2,0))*INDEX(КЗ!$A$1:$O$13,MATCH($A13,КЗ!$A:$A,0),MATCH(MONTH(Ф2!EV$3),КЗ!$1:$1,0)),"")</f>
        <v>#REF!</v>
      </c>
      <c r="EW14" s="239" t="e">
        <f t="shared" ca="1" si="747"/>
        <v>#REF!</v>
      </c>
      <c r="EX14" s="428" t="e">
        <f t="shared" ca="1" si="748"/>
        <v>#REF!</v>
      </c>
      <c r="EY14" s="438"/>
    </row>
    <row r="15" spans="1:16384" s="233" customFormat="1" hidden="1" outlineLevel="2">
      <c r="A15" s="231" t="s">
        <v>240</v>
      </c>
      <c r="B15" s="232">
        <f ca="1">IF(OFFSET(B15,-1,0,1,1)&lt;&gt;"", INDEX(ЗФ!$A$1:$AO$91,MATCH($A13,ЗФ!$A:$A,0),MATCH("Цена на реализацию"&amp;YEAR(Ф2!B$3),ЗФ!$2:$2,0)),0)</f>
        <v>0</v>
      </c>
      <c r="C15" s="232">
        <f ca="1">IF(OFFSET(C15,-1,0,1,1)&lt;&gt;"", INDEX(ЗФ!$A$1:$AO$91,MATCH($A13,ЗФ!$A:$A,0),MATCH("Цена на реализацию"&amp;YEAR(Ф2!C$3),ЗФ!$2:$2,0)),0)</f>
        <v>0</v>
      </c>
      <c r="D15" s="232">
        <f ca="1">IF(OFFSET(D15,-1,0,1,1)&lt;&gt;"", INDEX(ЗФ!$A$1:$AO$91,MATCH($A13,ЗФ!$A:$A,0),MATCH("Цена на реализацию"&amp;YEAR(Ф2!D$3),ЗФ!$2:$2,0)),0)</f>
        <v>0</v>
      </c>
      <c r="E15" s="239">
        <f t="shared" ref="E15" ca="1" si="750">AVERAGE(B15:D15)</f>
        <v>0</v>
      </c>
      <c r="F15" s="232">
        <f ca="1">IF(OFFSET(F15,-1,0,1,1)&lt;&gt;"", INDEX(ЗФ!$A$1:$AO$91,MATCH($A13,ЗФ!$A:$A,0),MATCH("Цена на реализацию"&amp;YEAR(Ф2!F$3),ЗФ!$2:$2,0)),0)</f>
        <v>0</v>
      </c>
      <c r="G15" s="232">
        <f ca="1">IF(OFFSET(G15,-1,0,1,1)&lt;&gt;"", INDEX(ЗФ!$A$1:$AO$91,MATCH($A13,ЗФ!$A:$A,0),MATCH("Цена на реализацию"&amp;YEAR(Ф2!G$3),ЗФ!$2:$2,0)),0)</f>
        <v>0</v>
      </c>
      <c r="H15" s="232">
        <f ca="1">IF(OFFSET(H15,-1,0,1,1)&lt;&gt;"", INDEX(ЗФ!$A$1:$AO$91,MATCH($A13,ЗФ!$A:$A,0),MATCH("Цена на реализацию"&amp;YEAR(Ф2!H$3),ЗФ!$2:$2,0)),0)</f>
        <v>0</v>
      </c>
      <c r="I15" s="239">
        <f t="shared" ref="I15" ca="1" si="751">AVERAGE(F15:H15)</f>
        <v>0</v>
      </c>
      <c r="J15" s="232">
        <f ca="1">IF(OFFSET(J15,-1,0,1,1)&lt;&gt;"", INDEX(ЗФ!$A$1:$AO$91,MATCH($A13,ЗФ!$A:$A,0),MATCH("Цена на реализацию"&amp;YEAR(Ф2!J$3),ЗФ!$2:$2,0)),0)</f>
        <v>0</v>
      </c>
      <c r="K15" s="232">
        <f ca="1">IF(OFFSET(K15,-1,0,1,1)&lt;&gt;"", INDEX(ЗФ!$A$1:$AO$91,MATCH($A13,ЗФ!$A:$A,0),MATCH("Цена на реализацию"&amp;YEAR(Ф2!K$3),ЗФ!$2:$2,0)),0)</f>
        <v>0</v>
      </c>
      <c r="L15" s="232">
        <f ca="1">IF(OFFSET(L15,-1,0,1,1)&lt;&gt;"", INDEX(ЗФ!$A$1:$AO$91,MATCH($A13,ЗФ!$A:$A,0),MATCH("Цена на реализацию"&amp;YEAR(Ф2!L$3),ЗФ!$2:$2,0)),0)</f>
        <v>0</v>
      </c>
      <c r="M15" s="239">
        <f ca="1">AVERAGE(J15:L15)</f>
        <v>0</v>
      </c>
      <c r="N15" s="232" t="e">
        <f ca="1">IF(OFFSET(N15,-1,0,1,1)&lt;&gt;"", INDEX(ЗФ!$A$1:$AO$91,MATCH($A13,ЗФ!$A:$A,0),MATCH("Цена на реализацию"&amp;YEAR(Ф2!N$3),ЗФ!$2:$2,0)),0)</f>
        <v>#N/A</v>
      </c>
      <c r="O15" s="232" t="e">
        <f ca="1">IF(OFFSET(O15,-1,0,1,1)&lt;&gt;"", INDEX(ЗФ!$A$1:$AO$91,MATCH($A13,ЗФ!$A:$A,0),MATCH("Цена на реализацию"&amp;YEAR(Ф2!O$3),ЗФ!$2:$2,0)),0)</f>
        <v>#N/A</v>
      </c>
      <c r="P15" s="232" t="e">
        <f ca="1">IF(OFFSET(P15,-1,0,1,1)&lt;&gt;"", INDEX(ЗФ!$A$1:$AO$91,MATCH($A13,ЗФ!$A:$A,0),MATCH("Цена на реализацию"&amp;YEAR(Ф2!P$3),ЗФ!$2:$2,0)),0)</f>
        <v>#N/A</v>
      </c>
      <c r="Q15" s="239" t="e">
        <f t="shared" ref="Q15" ca="1" si="752">AVERAGE(N15:P15)</f>
        <v>#N/A</v>
      </c>
      <c r="R15" s="284">
        <f ca="1">IFERROR(R13/R14,0)</f>
        <v>0</v>
      </c>
      <c r="S15" s="232" t="e">
        <f ca="1">IF(OFFSET(S15,-1,0,1,1)&lt;&gt;"", INDEX(ЗФ!$A$1:$AO$91,MATCH($A13,ЗФ!$A:$A,0),MATCH("Цена на реализацию"&amp;YEAR(Ф2!S$3),ЗФ!$2:$2,0)),0)</f>
        <v>#N/A</v>
      </c>
      <c r="T15" s="232" t="e">
        <f ca="1">IF(OFFSET(T15,-1,0,1,1)&lt;&gt;"", INDEX(ЗФ!$A$1:$AO$91,MATCH($A13,ЗФ!$A:$A,0),MATCH("Цена на реализацию"&amp;YEAR(Ф2!T$3),ЗФ!$2:$2,0)),0)</f>
        <v>#N/A</v>
      </c>
      <c r="U15" s="232" t="e">
        <f ca="1">IF(OFFSET(U15,-1,0,1,1)&lt;&gt;"", INDEX(ЗФ!$A$1:$AO$91,MATCH($A13,ЗФ!$A:$A,0),MATCH("Цена на реализацию"&amp;YEAR(Ф2!U$3),ЗФ!$2:$2,0)),0)</f>
        <v>#N/A</v>
      </c>
      <c r="V15" s="239" t="e">
        <f t="shared" ref="V15" ca="1" si="753">AVERAGE(S15:U15)</f>
        <v>#N/A</v>
      </c>
      <c r="W15" s="232" t="e">
        <f ca="1">IF(OFFSET(W15,-1,0,1,1)&lt;&gt;"", INDEX(ЗФ!$A$1:$AO$91,MATCH($A13,ЗФ!$A:$A,0),MATCH("Цена на реализацию"&amp;YEAR(Ф2!W$3),ЗФ!$2:$2,0)),0)</f>
        <v>#N/A</v>
      </c>
      <c r="X15" s="232" t="e">
        <f ca="1">IF(OFFSET(X15,-1,0,1,1)&lt;&gt;"", INDEX(ЗФ!$A$1:$AO$91,MATCH($A13,ЗФ!$A:$A,0),MATCH("Цена на реализацию"&amp;YEAR(Ф2!X$3),ЗФ!$2:$2,0)),0)</f>
        <v>#N/A</v>
      </c>
      <c r="Y15" s="232" t="e">
        <f ca="1">IF(OFFSET(Y15,-1,0,1,1)&lt;&gt;"", INDEX(ЗФ!$A$1:$AO$91,MATCH($A13,ЗФ!$A:$A,0),MATCH("Цена на реализацию"&amp;YEAR(Ф2!Y$3),ЗФ!$2:$2,0)),0)</f>
        <v>#N/A</v>
      </c>
      <c r="Z15" s="239" t="e">
        <f t="shared" ref="Z15" ca="1" si="754">AVERAGE(W15:Y15)</f>
        <v>#N/A</v>
      </c>
      <c r="AA15" s="232" t="e">
        <f ca="1">IF(OFFSET(AA15,-1,0,1,1)&lt;&gt;"", INDEX(ЗФ!$A$1:$AO$91,MATCH($A13,ЗФ!$A:$A,0),MATCH("Цена на реализацию"&amp;YEAR(Ф2!AA$3),ЗФ!$2:$2,0)),0)</f>
        <v>#N/A</v>
      </c>
      <c r="AB15" s="232" t="e">
        <f ca="1">IF(OFFSET(AB15,-1,0,1,1)&lt;&gt;"", INDEX(ЗФ!$A$1:$AO$91,MATCH($A13,ЗФ!$A:$A,0),MATCH("Цена на реализацию"&amp;YEAR(Ф2!AB$3),ЗФ!$2:$2,0)),0)</f>
        <v>#N/A</v>
      </c>
      <c r="AC15" s="232" t="e">
        <f ca="1">IF(OFFSET(AC15,-1,0,1,1)&lt;&gt;"", INDEX(ЗФ!$A$1:$AO$91,MATCH($A13,ЗФ!$A:$A,0),MATCH("Цена на реализацию"&amp;YEAR(Ф2!AC$3),ЗФ!$2:$2,0)),0)</f>
        <v>#N/A</v>
      </c>
      <c r="AD15" s="239" t="e">
        <f t="shared" ref="AD15" ca="1" si="755">AVERAGE(AA15:AC15)</f>
        <v>#N/A</v>
      </c>
      <c r="AE15" s="232" t="e">
        <f ca="1">IF(OFFSET(AE15,-1,0,1,1)&lt;&gt;"", INDEX(ЗФ!$A$1:$AO$91,MATCH($A13,ЗФ!$A:$A,0),MATCH("Цена на реализацию"&amp;YEAR(Ф2!AE$3),ЗФ!$2:$2,0)),0)</f>
        <v>#N/A</v>
      </c>
      <c r="AF15" s="232" t="e">
        <f ca="1">IF(OFFSET(AF15,-1,0,1,1)&lt;&gt;"", INDEX(ЗФ!$A$1:$AO$91,MATCH($A13,ЗФ!$A:$A,0),MATCH("Цена на реализацию"&amp;YEAR(Ф2!AF$3),ЗФ!$2:$2,0)),0)</f>
        <v>#N/A</v>
      </c>
      <c r="AG15" s="232" t="e">
        <f ca="1">IF(OFFSET(AG15,-1,0,1,1)&lt;&gt;"", INDEX(ЗФ!$A$1:$AO$91,MATCH($A13,ЗФ!$A:$A,0),MATCH("Цена на реализацию"&amp;YEAR(Ф2!AG$3),ЗФ!$2:$2,0)),0)</f>
        <v>#N/A</v>
      </c>
      <c r="AH15" s="239" t="e">
        <f t="shared" ref="AH15" ca="1" si="756">AVERAGE(AE15:AG15)</f>
        <v>#N/A</v>
      </c>
      <c r="AI15" s="284">
        <f t="shared" ref="AI15" ca="1" si="757">IFERROR(AI13/AI14,0)</f>
        <v>0</v>
      </c>
      <c r="AJ15" s="232" t="e">
        <f ca="1">IF(OFFSET(AJ15,-1,0,1,1)&lt;&gt;"", INDEX(ЗФ!$A$1:$AO$91,MATCH($A13,ЗФ!$A:$A,0),MATCH("Цена на реализацию"&amp;YEAR(Ф2!AJ$3),ЗФ!$2:$2,0)),0)</f>
        <v>#N/A</v>
      </c>
      <c r="AK15" s="232" t="e">
        <f ca="1">IF(OFFSET(AK15,-1,0,1,1)&lt;&gt;"", INDEX(ЗФ!$A$1:$AO$91,MATCH($A13,ЗФ!$A:$A,0),MATCH("Цена на реализацию"&amp;YEAR(Ф2!AK$3),ЗФ!$2:$2,0)),0)</f>
        <v>#N/A</v>
      </c>
      <c r="AL15" s="232" t="e">
        <f ca="1">IF(OFFSET(AL15,-1,0,1,1)&lt;&gt;"", INDEX(ЗФ!$A$1:$AO$91,MATCH($A13,ЗФ!$A:$A,0),MATCH("Цена на реализацию"&amp;YEAR(Ф2!AL$3),ЗФ!$2:$2,0)),0)</f>
        <v>#N/A</v>
      </c>
      <c r="AM15" s="239" t="e">
        <f t="shared" ref="AM15" ca="1" si="758">AVERAGE(AJ15:AL15)</f>
        <v>#N/A</v>
      </c>
      <c r="AN15" s="232" t="e">
        <f ca="1">IF(OFFSET(AN15,-1,0,1,1)&lt;&gt;"", INDEX(ЗФ!$A$1:$AO$91,MATCH($A13,ЗФ!$A:$A,0),MATCH("Цена на реализацию"&amp;YEAR(Ф2!AN$3),ЗФ!$2:$2,0)),0)</f>
        <v>#N/A</v>
      </c>
      <c r="AO15" s="232" t="e">
        <f ca="1">IF(OFFSET(AO15,-1,0,1,1)&lt;&gt;"", INDEX(ЗФ!$A$1:$AO$91,MATCH($A13,ЗФ!$A:$A,0),MATCH("Цена на реализацию"&amp;YEAR(Ф2!AO$3),ЗФ!$2:$2,0)),0)</f>
        <v>#N/A</v>
      </c>
      <c r="AP15" s="232" t="e">
        <f ca="1">IF(OFFSET(AP15,-1,0,1,1)&lt;&gt;"", INDEX(ЗФ!$A$1:$AO$91,MATCH($A13,ЗФ!$A:$A,0),MATCH("Цена на реализацию"&amp;YEAR(Ф2!AP$3),ЗФ!$2:$2,0)),0)</f>
        <v>#N/A</v>
      </c>
      <c r="AQ15" s="239" t="e">
        <f t="shared" ref="AQ15" ca="1" si="759">AVERAGE(AN15:AP15)</f>
        <v>#N/A</v>
      </c>
      <c r="AR15" s="232" t="e">
        <f ca="1">IF(OFFSET(AR15,-1,0,1,1)&lt;&gt;"", INDEX(ЗФ!$A$1:$AO$91,MATCH($A13,ЗФ!$A:$A,0),MATCH("Цена на реализацию"&amp;YEAR(Ф2!AR$3),ЗФ!$2:$2,0)),0)</f>
        <v>#N/A</v>
      </c>
      <c r="AS15" s="232" t="e">
        <f ca="1">IF(OFFSET(AS15,-1,0,1,1)&lt;&gt;"", INDEX(ЗФ!$A$1:$AO$91,MATCH($A13,ЗФ!$A:$A,0),MATCH("Цена на реализацию"&amp;YEAR(Ф2!AS$3),ЗФ!$2:$2,0)),0)</f>
        <v>#N/A</v>
      </c>
      <c r="AT15" s="232" t="e">
        <f ca="1">IF(OFFSET(AT15,-1,0,1,1)&lt;&gt;"", INDEX(ЗФ!$A$1:$AO$91,MATCH($A13,ЗФ!$A:$A,0),MATCH("Цена на реализацию"&amp;YEAR(Ф2!AT$3),ЗФ!$2:$2,0)),0)</f>
        <v>#N/A</v>
      </c>
      <c r="AU15" s="239" t="e">
        <f t="shared" ref="AU15" ca="1" si="760">AVERAGE(AR15:AT15)</f>
        <v>#N/A</v>
      </c>
      <c r="AV15" s="232" t="e">
        <f ca="1">IF(OFFSET(AV15,-1,0,1,1)&lt;&gt;"", INDEX(ЗФ!$A$1:$AO$91,MATCH($A13,ЗФ!$A:$A,0),MATCH("Цена на реализацию"&amp;YEAR(Ф2!AV$3),ЗФ!$2:$2,0)),0)</f>
        <v>#N/A</v>
      </c>
      <c r="AW15" s="232" t="e">
        <f ca="1">IF(OFFSET(AW15,-1,0,1,1)&lt;&gt;"", INDEX(ЗФ!$A$1:$AO$91,MATCH($A13,ЗФ!$A:$A,0),MATCH("Цена на реализацию"&amp;YEAR(Ф2!AW$3),ЗФ!$2:$2,0)),0)</f>
        <v>#N/A</v>
      </c>
      <c r="AX15" s="232" t="e">
        <f ca="1">IF(OFFSET(AX15,-1,0,1,1)&lt;&gt;"", INDEX(ЗФ!$A$1:$AO$91,MATCH($A13,ЗФ!$A:$A,0),MATCH("Цена на реализацию"&amp;YEAR(Ф2!AX$3),ЗФ!$2:$2,0)),0)</f>
        <v>#N/A</v>
      </c>
      <c r="AY15" s="239" t="e">
        <f t="shared" ref="AY15" ca="1" si="761">AVERAGE(AV15:AX15)</f>
        <v>#N/A</v>
      </c>
      <c r="AZ15" s="284">
        <f t="shared" ref="AZ15" ca="1" si="762">IFERROR(AZ13/AZ14,0)</f>
        <v>0</v>
      </c>
      <c r="BA15" s="232" t="e">
        <f ca="1">IF(OFFSET(BA15,-1,0,1,1)&lt;&gt;"", INDEX(ЗФ!$A$1:$AO$91,MATCH($A13,ЗФ!$A:$A,0),MATCH("Цена на реализацию"&amp;YEAR(Ф2!BA$3),ЗФ!$2:$2,0)),0)</f>
        <v>#N/A</v>
      </c>
      <c r="BB15" s="232" t="e">
        <f ca="1">IF(OFFSET(BB15,-1,0,1,1)&lt;&gt;"", INDEX(ЗФ!$A$1:$AO$91,MATCH($A13,ЗФ!$A:$A,0),MATCH("Цена на реализацию"&amp;YEAR(Ф2!BB$3),ЗФ!$2:$2,0)),0)</f>
        <v>#N/A</v>
      </c>
      <c r="BC15" s="232" t="e">
        <f ca="1">IF(OFFSET(BC15,-1,0,1,1)&lt;&gt;"", INDEX(ЗФ!$A$1:$AO$91,MATCH($A13,ЗФ!$A:$A,0),MATCH("Цена на реализацию"&amp;YEAR(Ф2!BC$3),ЗФ!$2:$2,0)),0)</f>
        <v>#N/A</v>
      </c>
      <c r="BD15" s="239" t="e">
        <f t="shared" ref="BD15" ca="1" si="763">AVERAGE(BA15:BC15)</f>
        <v>#N/A</v>
      </c>
      <c r="BE15" s="232" t="e">
        <f ca="1">IF(OFFSET(BE15,-1,0,1,1)&lt;&gt;"", INDEX(ЗФ!$A$1:$AO$91,MATCH($A13,ЗФ!$A:$A,0),MATCH("Цена на реализацию"&amp;YEAR(Ф2!BE$3),ЗФ!$2:$2,0)),0)</f>
        <v>#N/A</v>
      </c>
      <c r="BF15" s="232" t="e">
        <f ca="1">IF(OFFSET(BF15,-1,0,1,1)&lt;&gt;"", INDEX(ЗФ!$A$1:$AO$91,MATCH($A13,ЗФ!$A:$A,0),MATCH("Цена на реализацию"&amp;YEAR(Ф2!BF$3),ЗФ!$2:$2,0)),0)</f>
        <v>#N/A</v>
      </c>
      <c r="BG15" s="232" t="e">
        <f ca="1">IF(OFFSET(BG15,-1,0,1,1)&lt;&gt;"", INDEX(ЗФ!$A$1:$AO$91,MATCH($A13,ЗФ!$A:$A,0),MATCH("Цена на реализацию"&amp;YEAR(Ф2!BG$3),ЗФ!$2:$2,0)),0)</f>
        <v>#N/A</v>
      </c>
      <c r="BH15" s="239" t="e">
        <f t="shared" ref="BH15" ca="1" si="764">AVERAGE(BE15:BG15)</f>
        <v>#N/A</v>
      </c>
      <c r="BI15" s="232" t="e">
        <f ca="1">IF(OFFSET(BI15,-1,0,1,1)&lt;&gt;"", INDEX(ЗФ!$A$1:$AO$91,MATCH($A13,ЗФ!$A:$A,0),MATCH("Цена на реализацию"&amp;YEAR(Ф2!BI$3),ЗФ!$2:$2,0)),0)</f>
        <v>#N/A</v>
      </c>
      <c r="BJ15" s="232" t="e">
        <f ca="1">IF(OFFSET(BJ15,-1,0,1,1)&lt;&gt;"", INDEX(ЗФ!$A$1:$AO$91,MATCH($A13,ЗФ!$A:$A,0),MATCH("Цена на реализацию"&amp;YEAR(Ф2!BJ$3),ЗФ!$2:$2,0)),0)</f>
        <v>#N/A</v>
      </c>
      <c r="BK15" s="232" t="e">
        <f ca="1">IF(OFFSET(BK15,-1,0,1,1)&lt;&gt;"", INDEX(ЗФ!$A$1:$AO$91,MATCH($A13,ЗФ!$A:$A,0),MATCH("Цена на реализацию"&amp;YEAR(Ф2!BK$3),ЗФ!$2:$2,0)),0)</f>
        <v>#N/A</v>
      </c>
      <c r="BL15" s="239" t="e">
        <f t="shared" ref="BL15" ca="1" si="765">AVERAGE(BI15:BK15)</f>
        <v>#N/A</v>
      </c>
      <c r="BM15" s="232" t="e">
        <f ca="1">IF(OFFSET(BM15,-1,0,1,1)&lt;&gt;"", INDEX(ЗФ!$A$1:$AO$91,MATCH($A13,ЗФ!$A:$A,0),MATCH("Цена на реализацию"&amp;YEAR(Ф2!BM$3),ЗФ!$2:$2,0)),0)</f>
        <v>#N/A</v>
      </c>
      <c r="BN15" s="232" t="e">
        <f ca="1">IF(OFFSET(BN15,-1,0,1,1)&lt;&gt;"", INDEX(ЗФ!$A$1:$AO$91,MATCH($A13,ЗФ!$A:$A,0),MATCH("Цена на реализацию"&amp;YEAR(Ф2!BN$3),ЗФ!$2:$2,0)),0)</f>
        <v>#N/A</v>
      </c>
      <c r="BO15" s="232" t="e">
        <f ca="1">IF(OFFSET(BO15,-1,0,1,1)&lt;&gt;"", INDEX(ЗФ!$A$1:$AO$91,MATCH($A13,ЗФ!$A:$A,0),MATCH("Цена на реализацию"&amp;YEAR(Ф2!BO$3),ЗФ!$2:$2,0)),0)</f>
        <v>#N/A</v>
      </c>
      <c r="BP15" s="239" t="e">
        <f t="shared" ref="BP15" ca="1" si="766">AVERAGE(BM15:BO15)</f>
        <v>#N/A</v>
      </c>
      <c r="BQ15" s="284">
        <f t="shared" ref="BQ15" ca="1" si="767">IFERROR(BQ13/BQ14,0)</f>
        <v>0</v>
      </c>
      <c r="BR15" s="232" t="e">
        <f ca="1">IF(OFFSET(BR15,-1,0,1,1)&lt;&gt;"", INDEX(ЗФ!$A$1:$AO$91,MATCH($A13,ЗФ!$A:$A,0),MATCH("Цена на реализацию"&amp;YEAR(Ф2!BR$3),ЗФ!$2:$2,0)),0)</f>
        <v>#REF!</v>
      </c>
      <c r="BS15" s="232" t="e">
        <f ca="1">IF(OFFSET(BS15,-1,0,1,1)&lt;&gt;"", INDEX(ЗФ!$A$1:$AO$91,MATCH($A13,ЗФ!$A:$A,0),MATCH("Цена на реализацию"&amp;YEAR(Ф2!BS$3),ЗФ!$2:$2,0)),0)</f>
        <v>#REF!</v>
      </c>
      <c r="BT15" s="232" t="e">
        <f ca="1">IF(OFFSET(BT15,-1,0,1,1)&lt;&gt;"", INDEX(ЗФ!$A$1:$AO$91,MATCH($A13,ЗФ!$A:$A,0),MATCH("Цена на реализацию"&amp;YEAR(Ф2!BT$3),ЗФ!$2:$2,0)),0)</f>
        <v>#REF!</v>
      </c>
      <c r="BU15" s="239" t="e">
        <f t="shared" ref="BU15" ca="1" si="768">AVERAGE(BR15:BT15)</f>
        <v>#REF!</v>
      </c>
      <c r="BV15" s="232" t="e">
        <f ca="1">IF(OFFSET(BV15,-1,0,1,1)&lt;&gt;"", INDEX(ЗФ!$A$1:$AO$91,MATCH($A13,ЗФ!$A:$A,0),MATCH("Цена на реализацию"&amp;YEAR(Ф2!BV$3),ЗФ!$2:$2,0)),0)</f>
        <v>#REF!</v>
      </c>
      <c r="BW15" s="232" t="e">
        <f ca="1">IF(OFFSET(BW15,-1,0,1,1)&lt;&gt;"", INDEX(ЗФ!$A$1:$AO$91,MATCH($A13,ЗФ!$A:$A,0),MATCH("Цена на реализацию"&amp;YEAR(Ф2!BW$3),ЗФ!$2:$2,0)),0)</f>
        <v>#REF!</v>
      </c>
      <c r="BX15" s="232" t="e">
        <f ca="1">IF(OFFSET(BX15,-1,0,1,1)&lt;&gt;"", INDEX(ЗФ!$A$1:$AO$91,MATCH($A13,ЗФ!$A:$A,0),MATCH("Цена на реализацию"&amp;YEAR(Ф2!BX$3),ЗФ!$2:$2,0)),0)</f>
        <v>#REF!</v>
      </c>
      <c r="BY15" s="239" t="e">
        <f t="shared" ref="BY15" ca="1" si="769">AVERAGE(BV15:BX15)</f>
        <v>#REF!</v>
      </c>
      <c r="BZ15" s="232" t="e">
        <f ca="1">IF(OFFSET(BZ15,-1,0,1,1)&lt;&gt;"", INDEX(ЗФ!$A$1:$AO$91,MATCH($A13,ЗФ!$A:$A,0),MATCH("Цена на реализацию"&amp;YEAR(Ф2!BZ$3),ЗФ!$2:$2,0)),0)</f>
        <v>#REF!</v>
      </c>
      <c r="CA15" s="232" t="e">
        <f ca="1">IF(OFFSET(CA15,-1,0,1,1)&lt;&gt;"", INDEX(ЗФ!$A$1:$AO$91,MATCH($A13,ЗФ!$A:$A,0),MATCH("Цена на реализацию"&amp;YEAR(Ф2!CA$3),ЗФ!$2:$2,0)),0)</f>
        <v>#REF!</v>
      </c>
      <c r="CB15" s="232" t="e">
        <f ca="1">IF(OFFSET(CB15,-1,0,1,1)&lt;&gt;"", INDEX(ЗФ!$A$1:$AO$91,MATCH($A13,ЗФ!$A:$A,0),MATCH("Цена на реализацию"&amp;YEAR(Ф2!CB$3),ЗФ!$2:$2,0)),0)</f>
        <v>#REF!</v>
      </c>
      <c r="CC15" s="239" t="e">
        <f t="shared" ref="CC15" ca="1" si="770">AVERAGE(BZ15:CB15)</f>
        <v>#REF!</v>
      </c>
      <c r="CD15" s="232" t="e">
        <f ca="1">IF(OFFSET(CD15,-1,0,1,1)&lt;&gt;"", INDEX(ЗФ!$A$1:$AO$91,MATCH($A13,ЗФ!$A:$A,0),MATCH("Цена на реализацию"&amp;YEAR(Ф2!CD$3),ЗФ!$2:$2,0)),0)</f>
        <v>#REF!</v>
      </c>
      <c r="CE15" s="232" t="e">
        <f ca="1">IF(OFFSET(CE15,-1,0,1,1)&lt;&gt;"", INDEX(ЗФ!$A$1:$AO$91,MATCH($A13,ЗФ!$A:$A,0),MATCH("Цена на реализацию"&amp;YEAR(Ф2!CE$3),ЗФ!$2:$2,0)),0)</f>
        <v>#REF!</v>
      </c>
      <c r="CF15" s="232" t="e">
        <f ca="1">IF(OFFSET(CF15,-1,0,1,1)&lt;&gt;"", INDEX(ЗФ!$A$1:$AO$91,MATCH($A13,ЗФ!$A:$A,0),MATCH("Цена на реализацию"&amp;YEAR(Ф2!CF$3),ЗФ!$2:$2,0)),0)</f>
        <v>#REF!</v>
      </c>
      <c r="CG15" s="239" t="e">
        <f t="shared" ref="CG15" ca="1" si="771">AVERAGE(CD15:CF15)</f>
        <v>#REF!</v>
      </c>
      <c r="CH15" s="284">
        <f t="shared" ref="CH15" ca="1" si="772">IFERROR(CH13/CH14,0)</f>
        <v>0</v>
      </c>
      <c r="CI15" s="232" t="e">
        <f ca="1">IF(OFFSET(CI15,-1,0,1,1)&lt;&gt;"", INDEX(ЗФ!$A$1:$AO$91,MATCH($A13,ЗФ!$A:$A,0),MATCH("Цена на реализацию"&amp;YEAR(Ф2!CI$3),ЗФ!$2:$2,0)),0)</f>
        <v>#REF!</v>
      </c>
      <c r="CJ15" s="232" t="e">
        <f ca="1">IF(OFFSET(CJ15,-1,0,1,1)&lt;&gt;"", INDEX(ЗФ!$A$1:$AO$91,MATCH($A13,ЗФ!$A:$A,0),MATCH("Цена на реализацию"&amp;YEAR(Ф2!CJ$3),ЗФ!$2:$2,0)),0)</f>
        <v>#REF!</v>
      </c>
      <c r="CK15" s="232" t="e">
        <f ca="1">IF(OFFSET(CK15,-1,0,1,1)&lt;&gt;"", INDEX(ЗФ!$A$1:$AO$91,MATCH($A13,ЗФ!$A:$A,0),MATCH("Цена на реализацию"&amp;YEAR(Ф2!CK$3),ЗФ!$2:$2,0)),0)</f>
        <v>#REF!</v>
      </c>
      <c r="CL15" s="239" t="e">
        <f t="shared" ref="CL15" ca="1" si="773">AVERAGE(CI15:CK15)</f>
        <v>#REF!</v>
      </c>
      <c r="CM15" s="232" t="e">
        <f ca="1">IF(OFFSET(CM15,-1,0,1,1)&lt;&gt;"", INDEX(ЗФ!$A$1:$AO$91,MATCH($A13,ЗФ!$A:$A,0),MATCH("Цена на реализацию"&amp;YEAR(Ф2!CM$3),ЗФ!$2:$2,0)),0)</f>
        <v>#REF!</v>
      </c>
      <c r="CN15" s="232" t="e">
        <f ca="1">IF(OFFSET(CN15,-1,0,1,1)&lt;&gt;"", INDEX(ЗФ!$A$1:$AO$91,MATCH($A13,ЗФ!$A:$A,0),MATCH("Цена на реализацию"&amp;YEAR(Ф2!CN$3),ЗФ!$2:$2,0)),0)</f>
        <v>#REF!</v>
      </c>
      <c r="CO15" s="232" t="e">
        <f ca="1">IF(OFFSET(CO15,-1,0,1,1)&lt;&gt;"", INDEX(ЗФ!$A$1:$AO$91,MATCH($A13,ЗФ!$A:$A,0),MATCH("Цена на реализацию"&amp;YEAR(Ф2!CO$3),ЗФ!$2:$2,0)),0)</f>
        <v>#REF!</v>
      </c>
      <c r="CP15" s="239" t="e">
        <f t="shared" ref="CP15" ca="1" si="774">AVERAGE(CM15:CO15)</f>
        <v>#REF!</v>
      </c>
      <c r="CQ15" s="232" t="e">
        <f ca="1">IF(OFFSET(CQ15,-1,0,1,1)&lt;&gt;"", INDEX(ЗФ!$A$1:$AO$91,MATCH($A13,ЗФ!$A:$A,0),MATCH("Цена на реализацию"&amp;YEAR(Ф2!CQ$3),ЗФ!$2:$2,0)),0)</f>
        <v>#REF!</v>
      </c>
      <c r="CR15" s="232" t="e">
        <f ca="1">IF(OFFSET(CR15,-1,0,1,1)&lt;&gt;"", INDEX(ЗФ!$A$1:$AO$91,MATCH($A13,ЗФ!$A:$A,0),MATCH("Цена на реализацию"&amp;YEAR(Ф2!CR$3),ЗФ!$2:$2,0)),0)</f>
        <v>#REF!</v>
      </c>
      <c r="CS15" s="232" t="e">
        <f ca="1">IF(OFFSET(CS15,-1,0,1,1)&lt;&gt;"", INDEX(ЗФ!$A$1:$AO$91,MATCH($A13,ЗФ!$A:$A,0),MATCH("Цена на реализацию"&amp;YEAR(Ф2!CS$3),ЗФ!$2:$2,0)),0)</f>
        <v>#REF!</v>
      </c>
      <c r="CT15" s="239" t="e">
        <f t="shared" ref="CT15" ca="1" si="775">AVERAGE(CQ15:CS15)</f>
        <v>#REF!</v>
      </c>
      <c r="CU15" s="232" t="e">
        <f ca="1">IF(OFFSET(CU15,-1,0,1,1)&lt;&gt;"", INDEX(ЗФ!$A$1:$AO$91,MATCH($A13,ЗФ!$A:$A,0),MATCH("Цена на реализацию"&amp;YEAR(Ф2!CU$3),ЗФ!$2:$2,0)),0)</f>
        <v>#REF!</v>
      </c>
      <c r="CV15" s="232" t="e">
        <f ca="1">IF(OFFSET(CV15,-1,0,1,1)&lt;&gt;"", INDEX(ЗФ!$A$1:$AO$91,MATCH($A13,ЗФ!$A:$A,0),MATCH("Цена на реализацию"&amp;YEAR(Ф2!CV$3),ЗФ!$2:$2,0)),0)</f>
        <v>#REF!</v>
      </c>
      <c r="CW15" s="232" t="e">
        <f ca="1">IF(OFFSET(CW15,-1,0,1,1)&lt;&gt;"", INDEX(ЗФ!$A$1:$AO$91,MATCH($A13,ЗФ!$A:$A,0),MATCH("Цена на реализацию"&amp;YEAR(Ф2!CW$3),ЗФ!$2:$2,0)),0)</f>
        <v>#REF!</v>
      </c>
      <c r="CX15" s="239" t="e">
        <f t="shared" ref="CX15" ca="1" si="776">AVERAGE(CU15:CW15)</f>
        <v>#REF!</v>
      </c>
      <c r="CY15" s="284">
        <f t="shared" ref="CY15" ca="1" si="777">IFERROR(CY13/CY14,0)</f>
        <v>0</v>
      </c>
      <c r="CZ15" s="232" t="e">
        <f ca="1">IF(OFFSET(CZ15,-1,0,1,1)&lt;&gt;"", INDEX(ЗФ!$A$1:$AO$91,MATCH($A13,ЗФ!$A:$A,0),MATCH("Цена на реализацию"&amp;YEAR(Ф2!CZ$3),ЗФ!$2:$2,0)),0)</f>
        <v>#REF!</v>
      </c>
      <c r="DA15" s="232" t="e">
        <f ca="1">IF(OFFSET(DA15,-1,0,1,1)&lt;&gt;"", INDEX(ЗФ!$A$1:$AO$91,MATCH($A13,ЗФ!$A:$A,0),MATCH("Цена на реализацию"&amp;YEAR(Ф2!DA$3),ЗФ!$2:$2,0)),0)</f>
        <v>#REF!</v>
      </c>
      <c r="DB15" s="232" t="e">
        <f ca="1">IF(OFFSET(DB15,-1,0,1,1)&lt;&gt;"", INDEX(ЗФ!$A$1:$AO$91,MATCH($A13,ЗФ!$A:$A,0),MATCH("Цена на реализацию"&amp;YEAR(Ф2!DB$3),ЗФ!$2:$2,0)),0)</f>
        <v>#REF!</v>
      </c>
      <c r="DC15" s="239" t="e">
        <f t="shared" ref="DC15" ca="1" si="778">AVERAGE(CZ15:DB15)</f>
        <v>#REF!</v>
      </c>
      <c r="DD15" s="232" t="e">
        <f ca="1">IF(OFFSET(DD15,-1,0,1,1)&lt;&gt;"", INDEX(ЗФ!$A$1:$AO$91,MATCH($A13,ЗФ!$A:$A,0),MATCH("Цена на реализацию"&amp;YEAR(Ф2!DD$3),ЗФ!$2:$2,0)),0)</f>
        <v>#REF!</v>
      </c>
      <c r="DE15" s="232" t="e">
        <f ca="1">IF(OFFSET(DE15,-1,0,1,1)&lt;&gt;"", INDEX(ЗФ!$A$1:$AO$91,MATCH($A13,ЗФ!$A:$A,0),MATCH("Цена на реализацию"&amp;YEAR(Ф2!DE$3),ЗФ!$2:$2,0)),0)</f>
        <v>#REF!</v>
      </c>
      <c r="DF15" s="232" t="e">
        <f ca="1">IF(OFFSET(DF15,-1,0,1,1)&lt;&gt;"", INDEX(ЗФ!$A$1:$AO$91,MATCH($A13,ЗФ!$A:$A,0),MATCH("Цена на реализацию"&amp;YEAR(Ф2!DF$3),ЗФ!$2:$2,0)),0)</f>
        <v>#REF!</v>
      </c>
      <c r="DG15" s="239" t="e">
        <f t="shared" ref="DG15" ca="1" si="779">AVERAGE(DD15:DF15)</f>
        <v>#REF!</v>
      </c>
      <c r="DH15" s="232" t="e">
        <f ca="1">IF(OFFSET(DH15,-1,0,1,1)&lt;&gt;"", INDEX(ЗФ!$A$1:$AO$91,MATCH($A13,ЗФ!$A:$A,0),MATCH("Цена на реализацию"&amp;YEAR(Ф2!DH$3),ЗФ!$2:$2,0)),0)</f>
        <v>#REF!</v>
      </c>
      <c r="DI15" s="232" t="e">
        <f ca="1">IF(OFFSET(DI15,-1,0,1,1)&lt;&gt;"", INDEX(ЗФ!$A$1:$AO$91,MATCH($A13,ЗФ!$A:$A,0),MATCH("Цена на реализацию"&amp;YEAR(Ф2!DI$3),ЗФ!$2:$2,0)),0)</f>
        <v>#REF!</v>
      </c>
      <c r="DJ15" s="232" t="e">
        <f ca="1">IF(OFFSET(DJ15,-1,0,1,1)&lt;&gt;"", INDEX(ЗФ!$A$1:$AO$91,MATCH($A13,ЗФ!$A:$A,0),MATCH("Цена на реализацию"&amp;YEAR(Ф2!DJ$3),ЗФ!$2:$2,0)),0)</f>
        <v>#REF!</v>
      </c>
      <c r="DK15" s="239" t="e">
        <f t="shared" ref="DK15" ca="1" si="780">AVERAGE(DH15:DJ15)</f>
        <v>#REF!</v>
      </c>
      <c r="DL15" s="232" t="e">
        <f ca="1">IF(OFFSET(DL15,-1,0,1,1)&lt;&gt;"", INDEX(ЗФ!$A$1:$AO$91,MATCH($A13,ЗФ!$A:$A,0),MATCH("Цена на реализацию"&amp;YEAR(Ф2!DL$3),ЗФ!$2:$2,0)),0)</f>
        <v>#REF!</v>
      </c>
      <c r="DM15" s="232" t="e">
        <f ca="1">IF(OFFSET(DM15,-1,0,1,1)&lt;&gt;"", INDEX(ЗФ!$A$1:$AO$91,MATCH($A13,ЗФ!$A:$A,0),MATCH("Цена на реализацию"&amp;YEAR(Ф2!DM$3),ЗФ!$2:$2,0)),0)</f>
        <v>#REF!</v>
      </c>
      <c r="DN15" s="232" t="e">
        <f ca="1">IF(OFFSET(DN15,-1,0,1,1)&lt;&gt;"", INDEX(ЗФ!$A$1:$AO$91,MATCH($A13,ЗФ!$A:$A,0),MATCH("Цена на реализацию"&amp;YEAR(Ф2!DN$3),ЗФ!$2:$2,0)),0)</f>
        <v>#REF!</v>
      </c>
      <c r="DO15" s="239" t="e">
        <f t="shared" ref="DO15" ca="1" si="781">AVERAGE(DL15:DN15)</f>
        <v>#REF!</v>
      </c>
      <c r="DP15" s="284">
        <f t="shared" ref="DP15" ca="1" si="782">IFERROR(DP13/DP14,0)</f>
        <v>0</v>
      </c>
      <c r="DQ15" s="232" t="e">
        <f ca="1">IF(OFFSET(DQ15,-1,0,1,1)&lt;&gt;"", INDEX(ЗФ!$A$1:$AO$91,MATCH($A13,ЗФ!$A:$A,0),MATCH("Цена на реализацию"&amp;YEAR(Ф2!DQ$3),ЗФ!$2:$2,0)),0)</f>
        <v>#REF!</v>
      </c>
      <c r="DR15" s="232" t="e">
        <f ca="1">IF(OFFSET(DR15,-1,0,1,1)&lt;&gt;"", INDEX(ЗФ!$A$1:$AO$91,MATCH($A13,ЗФ!$A:$A,0),MATCH("Цена на реализацию"&amp;YEAR(Ф2!DR$3),ЗФ!$2:$2,0)),0)</f>
        <v>#REF!</v>
      </c>
      <c r="DS15" s="232" t="e">
        <f ca="1">IF(OFFSET(DS15,-1,0,1,1)&lt;&gt;"", INDEX(ЗФ!$A$1:$AO$91,MATCH($A13,ЗФ!$A:$A,0),MATCH("Цена на реализацию"&amp;YEAR(Ф2!DS$3),ЗФ!$2:$2,0)),0)</f>
        <v>#REF!</v>
      </c>
      <c r="DT15" s="239" t="e">
        <f t="shared" ref="DT15" ca="1" si="783">AVERAGE(DQ15:DS15)</f>
        <v>#REF!</v>
      </c>
      <c r="DU15" s="232" t="e">
        <f ca="1">IF(OFFSET(DU15,-1,0,1,1)&lt;&gt;"", INDEX(ЗФ!$A$1:$AO$91,MATCH($A13,ЗФ!$A:$A,0),MATCH("Цена на реализацию"&amp;YEAR(Ф2!DU$3),ЗФ!$2:$2,0)),0)</f>
        <v>#REF!</v>
      </c>
      <c r="DV15" s="232" t="e">
        <f ca="1">IF(OFFSET(DV15,-1,0,1,1)&lt;&gt;"", INDEX(ЗФ!$A$1:$AO$91,MATCH($A13,ЗФ!$A:$A,0),MATCH("Цена на реализацию"&amp;YEAR(Ф2!DV$3),ЗФ!$2:$2,0)),0)</f>
        <v>#REF!</v>
      </c>
      <c r="DW15" s="232" t="e">
        <f ca="1">IF(OFFSET(DW15,-1,0,1,1)&lt;&gt;"", INDEX(ЗФ!$A$1:$AO$91,MATCH($A13,ЗФ!$A:$A,0),MATCH("Цена на реализацию"&amp;YEAR(Ф2!DW$3),ЗФ!$2:$2,0)),0)</f>
        <v>#REF!</v>
      </c>
      <c r="DX15" s="239" t="e">
        <f t="shared" ref="DX15" ca="1" si="784">AVERAGE(DU15:DW15)</f>
        <v>#REF!</v>
      </c>
      <c r="DY15" s="232" t="e">
        <f ca="1">IF(OFFSET(DY15,-1,0,1,1)&lt;&gt;"", INDEX(ЗФ!$A$1:$AO$91,MATCH($A13,ЗФ!$A:$A,0),MATCH("Цена на реализацию"&amp;YEAR(Ф2!DY$3),ЗФ!$2:$2,0)),0)</f>
        <v>#REF!</v>
      </c>
      <c r="DZ15" s="232" t="e">
        <f ca="1">IF(OFFSET(DZ15,-1,0,1,1)&lt;&gt;"", INDEX(ЗФ!$A$1:$AO$91,MATCH($A13,ЗФ!$A:$A,0),MATCH("Цена на реализацию"&amp;YEAR(Ф2!DZ$3),ЗФ!$2:$2,0)),0)</f>
        <v>#REF!</v>
      </c>
      <c r="EA15" s="232" t="e">
        <f ca="1">IF(OFFSET(EA15,-1,0,1,1)&lt;&gt;"", INDEX(ЗФ!$A$1:$AO$91,MATCH($A13,ЗФ!$A:$A,0),MATCH("Цена на реализацию"&amp;YEAR(Ф2!EA$3),ЗФ!$2:$2,0)),0)</f>
        <v>#REF!</v>
      </c>
      <c r="EB15" s="239" t="e">
        <f t="shared" ref="EB15" ca="1" si="785">AVERAGE(DY15:EA15)</f>
        <v>#REF!</v>
      </c>
      <c r="EC15" s="232" t="e">
        <f ca="1">IF(OFFSET(EC15,-1,0,1,1)&lt;&gt;"", INDEX(ЗФ!$A$1:$AO$91,MATCH($A13,ЗФ!$A:$A,0),MATCH("Цена на реализацию"&amp;YEAR(Ф2!EC$3),ЗФ!$2:$2,0)),0)</f>
        <v>#REF!</v>
      </c>
      <c r="ED15" s="232" t="e">
        <f ca="1">IF(OFFSET(ED15,-1,0,1,1)&lt;&gt;"", INDEX(ЗФ!$A$1:$AO$91,MATCH($A13,ЗФ!$A:$A,0),MATCH("Цена на реализацию"&amp;YEAR(Ф2!ED$3),ЗФ!$2:$2,0)),0)</f>
        <v>#REF!</v>
      </c>
      <c r="EE15" s="232" t="e">
        <f ca="1">IF(OFFSET(EE15,-1,0,1,1)&lt;&gt;"", INDEX(ЗФ!$A$1:$AO$91,MATCH($A13,ЗФ!$A:$A,0),MATCH("Цена на реализацию"&amp;YEAR(Ф2!EE$3),ЗФ!$2:$2,0)),0)</f>
        <v>#REF!</v>
      </c>
      <c r="EF15" s="239" t="e">
        <f t="shared" ref="EF15" ca="1" si="786">AVERAGE(EC15:EE15)</f>
        <v>#REF!</v>
      </c>
      <c r="EG15" s="284">
        <f t="shared" ref="EG15" ca="1" si="787">IFERROR(EG13/EG14,0)</f>
        <v>0</v>
      </c>
      <c r="EH15" s="232" t="e">
        <f ca="1">IF(OFFSET(EH15,-1,0,1,1)&lt;&gt;"", INDEX(ЗФ!$A$1:$AO$91,MATCH($A13,ЗФ!$A:$A,0),MATCH("Цена на реализацию"&amp;YEAR(Ф2!EH$3),ЗФ!$2:$2,0)),0)</f>
        <v>#REF!</v>
      </c>
      <c r="EI15" s="232" t="e">
        <f ca="1">IF(OFFSET(EI15,-1,0,1,1)&lt;&gt;"", INDEX(ЗФ!$A$1:$AO$91,MATCH($A13,ЗФ!$A:$A,0),MATCH("Цена на реализацию"&amp;YEAR(Ф2!EI$3),ЗФ!$2:$2,0)),0)</f>
        <v>#REF!</v>
      </c>
      <c r="EJ15" s="232" t="e">
        <f ca="1">IF(OFFSET(EJ15,-1,0,1,1)&lt;&gt;"", INDEX(ЗФ!$A$1:$AO$91,MATCH($A13,ЗФ!$A:$A,0),MATCH("Цена на реализацию"&amp;YEAR(Ф2!EJ$3),ЗФ!$2:$2,0)),0)</f>
        <v>#REF!</v>
      </c>
      <c r="EK15" s="239" t="e">
        <f t="shared" ref="EK15" ca="1" si="788">AVERAGE(EH15:EJ15)</f>
        <v>#REF!</v>
      </c>
      <c r="EL15" s="232" t="e">
        <f ca="1">IF(OFFSET(EL15,-1,0,1,1)&lt;&gt;"", INDEX(ЗФ!$A$1:$AO$91,MATCH($A13,ЗФ!$A:$A,0),MATCH("Цена на реализацию"&amp;YEAR(Ф2!EL$3),ЗФ!$2:$2,0)),0)</f>
        <v>#REF!</v>
      </c>
      <c r="EM15" s="232" t="e">
        <f ca="1">IF(OFFSET(EM15,-1,0,1,1)&lt;&gt;"", INDEX(ЗФ!$A$1:$AO$91,MATCH($A13,ЗФ!$A:$A,0),MATCH("Цена на реализацию"&amp;YEAR(Ф2!EM$3),ЗФ!$2:$2,0)),0)</f>
        <v>#REF!</v>
      </c>
      <c r="EN15" s="232" t="e">
        <f ca="1">IF(OFFSET(EN15,-1,0,1,1)&lt;&gt;"", INDEX(ЗФ!$A$1:$AO$91,MATCH($A13,ЗФ!$A:$A,0),MATCH("Цена на реализацию"&amp;YEAR(Ф2!EN$3),ЗФ!$2:$2,0)),0)</f>
        <v>#REF!</v>
      </c>
      <c r="EO15" s="239" t="e">
        <f t="shared" ref="EO15" ca="1" si="789">AVERAGE(EL15:EN15)</f>
        <v>#REF!</v>
      </c>
      <c r="EP15" s="232" t="e">
        <f ca="1">IF(OFFSET(EP15,-1,0,1,1)&lt;&gt;"", INDEX(ЗФ!$A$1:$AO$91,MATCH($A13,ЗФ!$A:$A,0),MATCH("Цена на реализацию"&amp;YEAR(Ф2!EP$3),ЗФ!$2:$2,0)),0)</f>
        <v>#REF!</v>
      </c>
      <c r="EQ15" s="232" t="e">
        <f ca="1">IF(OFFSET(EQ15,-1,0,1,1)&lt;&gt;"", INDEX(ЗФ!$A$1:$AO$91,MATCH($A13,ЗФ!$A:$A,0),MATCH("Цена на реализацию"&amp;YEAR(Ф2!EQ$3),ЗФ!$2:$2,0)),0)</f>
        <v>#REF!</v>
      </c>
      <c r="ER15" s="232" t="e">
        <f ca="1">IF(OFFSET(ER15,-1,0,1,1)&lt;&gt;"", INDEX(ЗФ!$A$1:$AO$91,MATCH($A13,ЗФ!$A:$A,0),MATCH("Цена на реализацию"&amp;YEAR(Ф2!ER$3),ЗФ!$2:$2,0)),0)</f>
        <v>#REF!</v>
      </c>
      <c r="ES15" s="239" t="e">
        <f t="shared" ref="ES15" ca="1" si="790">AVERAGE(EP15:ER15)</f>
        <v>#REF!</v>
      </c>
      <c r="ET15" s="232" t="e">
        <f ca="1">IF(OFFSET(ET15,-1,0,1,1)&lt;&gt;"", INDEX(ЗФ!$A$1:$AO$91,MATCH($A13,ЗФ!$A:$A,0),MATCH("Цена на реализацию"&amp;YEAR(Ф2!ET$3),ЗФ!$2:$2,0)),0)</f>
        <v>#REF!</v>
      </c>
      <c r="EU15" s="232" t="e">
        <f ca="1">IF(OFFSET(EU15,-1,0,1,1)&lt;&gt;"", INDEX(ЗФ!$A$1:$AO$91,MATCH($A13,ЗФ!$A:$A,0),MATCH("Цена на реализацию"&amp;YEAR(Ф2!EU$3),ЗФ!$2:$2,0)),0)</f>
        <v>#REF!</v>
      </c>
      <c r="EV15" s="232" t="e">
        <f ca="1">IF(OFFSET(EV15,-1,0,1,1)&lt;&gt;"", INDEX(ЗФ!$A$1:$AO$91,MATCH($A13,ЗФ!$A:$A,0),MATCH("Цена на реализацию"&amp;YEAR(Ф2!EV$3),ЗФ!$2:$2,0)),0)</f>
        <v>#REF!</v>
      </c>
      <c r="EW15" s="239" t="e">
        <f t="shared" ref="EW15" ca="1" si="791">AVERAGE(ET15:EV15)</f>
        <v>#REF!</v>
      </c>
      <c r="EX15" s="428">
        <f t="shared" ref="EX15" ca="1" si="792">IFERROR(EX13/EX14,0)</f>
        <v>0</v>
      </c>
      <c r="EY15" s="438"/>
    </row>
    <row r="16" spans="1:16384" outlineLevel="1" collapsed="1">
      <c r="A16" s="245" t="s">
        <v>260</v>
      </c>
      <c r="B16" s="236">
        <f t="shared" ref="B16" ca="1" si="793">IFERROR(B17*B18,0)</f>
        <v>0</v>
      </c>
      <c r="C16" s="236">
        <f t="shared" ref="C16" ca="1" si="794">IFERROR(C17*C18,0)</f>
        <v>0</v>
      </c>
      <c r="D16" s="236">
        <f t="shared" ref="D16" ca="1" si="795">IFERROR(D17*D18,0)</f>
        <v>0</v>
      </c>
      <c r="E16" s="237">
        <f t="shared" ref="E16:E17" ca="1" si="796">SUM(B16:D16)</f>
        <v>0</v>
      </c>
      <c r="F16" s="236">
        <f t="shared" ref="F16" ca="1" si="797">IFERROR(F17*F18,0)</f>
        <v>0</v>
      </c>
      <c r="G16" s="236">
        <f t="shared" ref="G16" ca="1" si="798">IFERROR(G17*G18,0)</f>
        <v>0</v>
      </c>
      <c r="H16" s="236">
        <f t="shared" ref="H16" ca="1" si="799">IFERROR(H17*H18,0)</f>
        <v>0</v>
      </c>
      <c r="I16" s="237">
        <f t="shared" ref="I16:I17" ca="1" si="800">SUM(F16:H16)</f>
        <v>0</v>
      </c>
      <c r="J16" s="236">
        <f t="shared" ref="J16" ca="1" si="801">IFERROR(J17*J18,0)</f>
        <v>0</v>
      </c>
      <c r="K16" s="236">
        <f t="shared" ref="K16" ca="1" si="802">IFERROR(K17*K18,0)</f>
        <v>0</v>
      </c>
      <c r="L16" s="236">
        <f t="shared" ref="L16" ca="1" si="803">IFERROR(L17*L18,0)</f>
        <v>0</v>
      </c>
      <c r="M16" s="237">
        <f t="shared" ref="M16:M17" ca="1" si="804">SUM(J16:L16)</f>
        <v>0</v>
      </c>
      <c r="N16" s="236">
        <f t="shared" ref="N16" ca="1" si="805">IFERROR(N17*N18,0)</f>
        <v>0</v>
      </c>
      <c r="O16" s="236">
        <f t="shared" ref="O16" ca="1" si="806">IFERROR(O17*O18,0)</f>
        <v>0</v>
      </c>
      <c r="P16" s="236">
        <f t="shared" ref="P16" ca="1" si="807">IFERROR(P17*P18,0)</f>
        <v>0</v>
      </c>
      <c r="Q16" s="237">
        <f t="shared" ref="Q16:Q17" ca="1" si="808">SUM(N16:P16)</f>
        <v>0</v>
      </c>
      <c r="R16" s="283">
        <f t="shared" ref="R16:R17" ca="1" si="809">SUM(E16,I16,M16,Q16)</f>
        <v>0</v>
      </c>
      <c r="S16" s="236">
        <f t="shared" ref="S16" ca="1" si="810">IFERROR(S17*S18,0)</f>
        <v>0</v>
      </c>
      <c r="T16" s="236">
        <f t="shared" ref="T16" ca="1" si="811">IFERROR(T17*T18,0)</f>
        <v>0</v>
      </c>
      <c r="U16" s="236">
        <f t="shared" ref="U16" ca="1" si="812">IFERROR(U17*U18,0)</f>
        <v>0</v>
      </c>
      <c r="V16" s="237">
        <f t="shared" ref="V16:V17" ca="1" si="813">SUM(S16:U16)</f>
        <v>0</v>
      </c>
      <c r="W16" s="236">
        <f t="shared" ref="W16" ca="1" si="814">IFERROR(W17*W18,0)</f>
        <v>0</v>
      </c>
      <c r="X16" s="236">
        <f t="shared" ref="X16" ca="1" si="815">IFERROR(X17*X18,0)</f>
        <v>0</v>
      </c>
      <c r="Y16" s="236">
        <f t="shared" ref="Y16" ca="1" si="816">IFERROR(Y17*Y18,0)</f>
        <v>0</v>
      </c>
      <c r="Z16" s="237">
        <f t="shared" ref="Z16:Z17" ca="1" si="817">SUM(W16:Y16)</f>
        <v>0</v>
      </c>
      <c r="AA16" s="236">
        <f t="shared" ref="AA16" ca="1" si="818">IFERROR(AA17*AA18,0)</f>
        <v>0</v>
      </c>
      <c r="AB16" s="236">
        <f t="shared" ref="AB16" ca="1" si="819">IFERROR(AB17*AB18,0)</f>
        <v>0</v>
      </c>
      <c r="AC16" s="236">
        <f t="shared" ref="AC16" ca="1" si="820">IFERROR(AC17*AC18,0)</f>
        <v>0</v>
      </c>
      <c r="AD16" s="237">
        <f t="shared" ref="AD16:AD17" ca="1" si="821">SUM(AA16:AC16)</f>
        <v>0</v>
      </c>
      <c r="AE16" s="236">
        <f t="shared" ref="AE16" ca="1" si="822">IFERROR(AE17*AE18,0)</f>
        <v>0</v>
      </c>
      <c r="AF16" s="236">
        <f t="shared" ref="AF16" ca="1" si="823">IFERROR(AF17*AF18,0)</f>
        <v>0</v>
      </c>
      <c r="AG16" s="236">
        <f t="shared" ref="AG16" ca="1" si="824">IFERROR(AG17*AG18,0)</f>
        <v>0</v>
      </c>
      <c r="AH16" s="237">
        <f t="shared" ref="AH16:AH17" ca="1" si="825">SUM(AE16:AG16)</f>
        <v>0</v>
      </c>
      <c r="AI16" s="283">
        <f t="shared" ref="AI16:AI17" ca="1" si="826">SUM(V16,Z16,AD16,AH16)</f>
        <v>0</v>
      </c>
      <c r="AJ16" s="236">
        <f t="shared" ref="AJ16" ca="1" si="827">IFERROR(AJ17*AJ18,0)</f>
        <v>0</v>
      </c>
      <c r="AK16" s="236">
        <f t="shared" ref="AK16" ca="1" si="828">IFERROR(AK17*AK18,0)</f>
        <v>0</v>
      </c>
      <c r="AL16" s="236">
        <f t="shared" ref="AL16" ca="1" si="829">IFERROR(AL17*AL18,0)</f>
        <v>0</v>
      </c>
      <c r="AM16" s="237">
        <f t="shared" ref="AM16:AM17" ca="1" si="830">SUM(AJ16:AL16)</f>
        <v>0</v>
      </c>
      <c r="AN16" s="236">
        <f t="shared" ref="AN16" ca="1" si="831">IFERROR(AN17*AN18,0)</f>
        <v>0</v>
      </c>
      <c r="AO16" s="236">
        <f t="shared" ref="AO16" ca="1" si="832">IFERROR(AO17*AO18,0)</f>
        <v>0</v>
      </c>
      <c r="AP16" s="236">
        <f t="shared" ref="AP16" ca="1" si="833">IFERROR(AP17*AP18,0)</f>
        <v>0</v>
      </c>
      <c r="AQ16" s="237">
        <f t="shared" ref="AQ16:AQ17" ca="1" si="834">SUM(AN16:AP16)</f>
        <v>0</v>
      </c>
      <c r="AR16" s="236">
        <f t="shared" ref="AR16" ca="1" si="835">IFERROR(AR17*AR18,0)</f>
        <v>0</v>
      </c>
      <c r="AS16" s="236">
        <f t="shared" ref="AS16" ca="1" si="836">IFERROR(AS17*AS18,0)</f>
        <v>0</v>
      </c>
      <c r="AT16" s="236">
        <f t="shared" ref="AT16" ca="1" si="837">IFERROR(AT17*AT18,0)</f>
        <v>0</v>
      </c>
      <c r="AU16" s="237">
        <f t="shared" ref="AU16:AU17" ca="1" si="838">SUM(AR16:AT16)</f>
        <v>0</v>
      </c>
      <c r="AV16" s="236">
        <f t="shared" ref="AV16" ca="1" si="839">IFERROR(AV17*AV18,0)</f>
        <v>0</v>
      </c>
      <c r="AW16" s="236">
        <f t="shared" ref="AW16" ca="1" si="840">IFERROR(AW17*AW18,0)</f>
        <v>0</v>
      </c>
      <c r="AX16" s="236">
        <f t="shared" ref="AX16" ca="1" si="841">IFERROR(AX17*AX18,0)</f>
        <v>0</v>
      </c>
      <c r="AY16" s="237">
        <f t="shared" ref="AY16:AY17" ca="1" si="842">SUM(AV16:AX16)</f>
        <v>0</v>
      </c>
      <c r="AZ16" s="283">
        <f t="shared" ref="AZ16:AZ17" ca="1" si="843">SUM(AM16,AQ16,AU16,AY16)</f>
        <v>0</v>
      </c>
      <c r="BA16" s="236">
        <f t="shared" ref="BA16" ca="1" si="844">IFERROR(BA17*BA18,0)</f>
        <v>0</v>
      </c>
      <c r="BB16" s="236">
        <f t="shared" ref="BB16" ca="1" si="845">IFERROR(BB17*BB18,0)</f>
        <v>0</v>
      </c>
      <c r="BC16" s="236">
        <f t="shared" ref="BC16" ca="1" si="846">IFERROR(BC17*BC18,0)</f>
        <v>0</v>
      </c>
      <c r="BD16" s="237">
        <f t="shared" ref="BD16:BD17" ca="1" si="847">SUM(BA16:BC16)</f>
        <v>0</v>
      </c>
      <c r="BE16" s="236">
        <f t="shared" ref="BE16" ca="1" si="848">IFERROR(BE17*BE18,0)</f>
        <v>0</v>
      </c>
      <c r="BF16" s="236">
        <f t="shared" ref="BF16" ca="1" si="849">IFERROR(BF17*BF18,0)</f>
        <v>0</v>
      </c>
      <c r="BG16" s="236">
        <f t="shared" ref="BG16" ca="1" si="850">IFERROR(BG17*BG18,0)</f>
        <v>0</v>
      </c>
      <c r="BH16" s="237">
        <f t="shared" ref="BH16:BH17" ca="1" si="851">SUM(BE16:BG16)</f>
        <v>0</v>
      </c>
      <c r="BI16" s="236">
        <f t="shared" ref="BI16" ca="1" si="852">IFERROR(BI17*BI18,0)</f>
        <v>0</v>
      </c>
      <c r="BJ16" s="236">
        <f t="shared" ref="BJ16" ca="1" si="853">IFERROR(BJ17*BJ18,0)</f>
        <v>0</v>
      </c>
      <c r="BK16" s="236">
        <f t="shared" ref="BK16" ca="1" si="854">IFERROR(BK17*BK18,0)</f>
        <v>0</v>
      </c>
      <c r="BL16" s="237">
        <f t="shared" ref="BL16:BL17" ca="1" si="855">SUM(BI16:BK16)</f>
        <v>0</v>
      </c>
      <c r="BM16" s="236">
        <f t="shared" ref="BM16" ca="1" si="856">IFERROR(BM17*BM18,0)</f>
        <v>0</v>
      </c>
      <c r="BN16" s="236">
        <f t="shared" ref="BN16" ca="1" si="857">IFERROR(BN17*BN18,0)</f>
        <v>0</v>
      </c>
      <c r="BO16" s="236">
        <f t="shared" ref="BO16" ca="1" si="858">IFERROR(BO17*BO18,0)</f>
        <v>0</v>
      </c>
      <c r="BP16" s="237">
        <f t="shared" ref="BP16:BP17" ca="1" si="859">SUM(BM16:BO16)</f>
        <v>0</v>
      </c>
      <c r="BQ16" s="283">
        <f t="shared" ref="BQ16:BQ17" ca="1" si="860">SUM(BD16,BH16,BL16,BP16)</f>
        <v>0</v>
      </c>
      <c r="BR16" s="236">
        <f t="shared" ref="BR16" ca="1" si="861">IFERROR(BR17*BR18,0)</f>
        <v>0</v>
      </c>
      <c r="BS16" s="236">
        <f t="shared" ref="BS16" ca="1" si="862">IFERROR(BS17*BS18,0)</f>
        <v>0</v>
      </c>
      <c r="BT16" s="236">
        <f t="shared" ref="BT16" ca="1" si="863">IFERROR(BT17*BT18,0)</f>
        <v>0</v>
      </c>
      <c r="BU16" s="237">
        <f t="shared" ref="BU16:BU17" ca="1" si="864">SUM(BR16:BT16)</f>
        <v>0</v>
      </c>
      <c r="BV16" s="236">
        <f t="shared" ref="BV16" ca="1" si="865">IFERROR(BV17*BV18,0)</f>
        <v>0</v>
      </c>
      <c r="BW16" s="236">
        <f t="shared" ref="BW16" ca="1" si="866">IFERROR(BW17*BW18,0)</f>
        <v>0</v>
      </c>
      <c r="BX16" s="236">
        <f t="shared" ref="BX16" ca="1" si="867">IFERROR(BX17*BX18,0)</f>
        <v>0</v>
      </c>
      <c r="BY16" s="237">
        <f t="shared" ref="BY16:BY17" ca="1" si="868">SUM(BV16:BX16)</f>
        <v>0</v>
      </c>
      <c r="BZ16" s="236">
        <f t="shared" ref="BZ16" ca="1" si="869">IFERROR(BZ17*BZ18,0)</f>
        <v>0</v>
      </c>
      <c r="CA16" s="236">
        <f t="shared" ref="CA16" ca="1" si="870">IFERROR(CA17*CA18,0)</f>
        <v>0</v>
      </c>
      <c r="CB16" s="236">
        <f t="shared" ref="CB16" ca="1" si="871">IFERROR(CB17*CB18,0)</f>
        <v>0</v>
      </c>
      <c r="CC16" s="237">
        <f t="shared" ref="CC16:CC17" ca="1" si="872">SUM(BZ16:CB16)</f>
        <v>0</v>
      </c>
      <c r="CD16" s="236">
        <f t="shared" ref="CD16" ca="1" si="873">IFERROR(CD17*CD18,0)</f>
        <v>0</v>
      </c>
      <c r="CE16" s="236">
        <f t="shared" ref="CE16" ca="1" si="874">IFERROR(CE17*CE18,0)</f>
        <v>0</v>
      </c>
      <c r="CF16" s="236">
        <f t="shared" ref="CF16" ca="1" si="875">IFERROR(CF17*CF18,0)</f>
        <v>0</v>
      </c>
      <c r="CG16" s="237">
        <f t="shared" ref="CG16:CG17" ca="1" si="876">SUM(CD16:CF16)</f>
        <v>0</v>
      </c>
      <c r="CH16" s="283">
        <f t="shared" ref="CH16:CH17" ca="1" si="877">SUM(BU16,BY16,CC16,CG16)</f>
        <v>0</v>
      </c>
      <c r="CI16" s="236">
        <f t="shared" ref="CI16" ca="1" si="878">IFERROR(CI17*CI18,0)</f>
        <v>0</v>
      </c>
      <c r="CJ16" s="236">
        <f t="shared" ref="CJ16" ca="1" si="879">IFERROR(CJ17*CJ18,0)</f>
        <v>0</v>
      </c>
      <c r="CK16" s="236">
        <f t="shared" ref="CK16" ca="1" si="880">IFERROR(CK17*CK18,0)</f>
        <v>0</v>
      </c>
      <c r="CL16" s="237">
        <f t="shared" ref="CL16:CL17" ca="1" si="881">SUM(CI16:CK16)</f>
        <v>0</v>
      </c>
      <c r="CM16" s="236">
        <f t="shared" ref="CM16" ca="1" si="882">IFERROR(CM17*CM18,0)</f>
        <v>0</v>
      </c>
      <c r="CN16" s="236">
        <f t="shared" ref="CN16" ca="1" si="883">IFERROR(CN17*CN18,0)</f>
        <v>0</v>
      </c>
      <c r="CO16" s="236">
        <f t="shared" ref="CO16" ca="1" si="884">IFERROR(CO17*CO18,0)</f>
        <v>0</v>
      </c>
      <c r="CP16" s="237">
        <f t="shared" ref="CP16:CP17" ca="1" si="885">SUM(CM16:CO16)</f>
        <v>0</v>
      </c>
      <c r="CQ16" s="236">
        <f t="shared" ref="CQ16" ca="1" si="886">IFERROR(CQ17*CQ18,0)</f>
        <v>0</v>
      </c>
      <c r="CR16" s="236">
        <f t="shared" ref="CR16" ca="1" si="887">IFERROR(CR17*CR18,0)</f>
        <v>0</v>
      </c>
      <c r="CS16" s="236">
        <f t="shared" ref="CS16" ca="1" si="888">IFERROR(CS17*CS18,0)</f>
        <v>0</v>
      </c>
      <c r="CT16" s="237">
        <f t="shared" ref="CT16:CT17" ca="1" si="889">SUM(CQ16:CS16)</f>
        <v>0</v>
      </c>
      <c r="CU16" s="236">
        <f t="shared" ref="CU16" ca="1" si="890">IFERROR(CU17*CU18,0)</f>
        <v>0</v>
      </c>
      <c r="CV16" s="236">
        <f t="shared" ref="CV16" ca="1" si="891">IFERROR(CV17*CV18,0)</f>
        <v>0</v>
      </c>
      <c r="CW16" s="236">
        <f t="shared" ref="CW16" ca="1" si="892">IFERROR(CW17*CW18,0)</f>
        <v>0</v>
      </c>
      <c r="CX16" s="237">
        <f t="shared" ref="CX16:CX17" ca="1" si="893">SUM(CU16:CW16)</f>
        <v>0</v>
      </c>
      <c r="CY16" s="283">
        <f t="shared" ref="CY16:CY17" ca="1" si="894">SUM(CL16,CP16,CT16,CX16)</f>
        <v>0</v>
      </c>
      <c r="CZ16" s="236">
        <f t="shared" ref="CZ16" ca="1" si="895">IFERROR(CZ17*CZ18,0)</f>
        <v>0</v>
      </c>
      <c r="DA16" s="236">
        <f t="shared" ref="DA16" ca="1" si="896">IFERROR(DA17*DA18,0)</f>
        <v>0</v>
      </c>
      <c r="DB16" s="236">
        <f t="shared" ref="DB16" ca="1" si="897">IFERROR(DB17*DB18,0)</f>
        <v>0</v>
      </c>
      <c r="DC16" s="237">
        <f t="shared" ref="DC16:DC17" ca="1" si="898">SUM(CZ16:DB16)</f>
        <v>0</v>
      </c>
      <c r="DD16" s="236">
        <f t="shared" ref="DD16" ca="1" si="899">IFERROR(DD17*DD18,0)</f>
        <v>0</v>
      </c>
      <c r="DE16" s="236">
        <f t="shared" ref="DE16" ca="1" si="900">IFERROR(DE17*DE18,0)</f>
        <v>0</v>
      </c>
      <c r="DF16" s="236">
        <f t="shared" ref="DF16" ca="1" si="901">IFERROR(DF17*DF18,0)</f>
        <v>0</v>
      </c>
      <c r="DG16" s="237">
        <f t="shared" ref="DG16:DG17" ca="1" si="902">SUM(DD16:DF16)</f>
        <v>0</v>
      </c>
      <c r="DH16" s="236">
        <f t="shared" ref="DH16" ca="1" si="903">IFERROR(DH17*DH18,0)</f>
        <v>0</v>
      </c>
      <c r="DI16" s="236">
        <f t="shared" ref="DI16" ca="1" si="904">IFERROR(DI17*DI18,0)</f>
        <v>0</v>
      </c>
      <c r="DJ16" s="236">
        <f t="shared" ref="DJ16" ca="1" si="905">IFERROR(DJ17*DJ18,0)</f>
        <v>0</v>
      </c>
      <c r="DK16" s="237">
        <f t="shared" ref="DK16:DK17" ca="1" si="906">SUM(DH16:DJ16)</f>
        <v>0</v>
      </c>
      <c r="DL16" s="236">
        <f t="shared" ref="DL16" ca="1" si="907">IFERROR(DL17*DL18,0)</f>
        <v>0</v>
      </c>
      <c r="DM16" s="236">
        <f t="shared" ref="DM16" ca="1" si="908">IFERROR(DM17*DM18,0)</f>
        <v>0</v>
      </c>
      <c r="DN16" s="236">
        <f t="shared" ref="DN16" ca="1" si="909">IFERROR(DN17*DN18,0)</f>
        <v>0</v>
      </c>
      <c r="DO16" s="237">
        <f t="shared" ref="DO16:DO17" ca="1" si="910">SUM(DL16:DN16)</f>
        <v>0</v>
      </c>
      <c r="DP16" s="283">
        <f t="shared" ref="DP16:DP17" ca="1" si="911">SUM(DC16,DG16,DK16,DO16)</f>
        <v>0</v>
      </c>
      <c r="DQ16" s="236">
        <f t="shared" ref="DQ16" ca="1" si="912">IFERROR(DQ17*DQ18,0)</f>
        <v>0</v>
      </c>
      <c r="DR16" s="236">
        <f t="shared" ref="DR16" ca="1" si="913">IFERROR(DR17*DR18,0)</f>
        <v>0</v>
      </c>
      <c r="DS16" s="236">
        <f t="shared" ref="DS16" ca="1" si="914">IFERROR(DS17*DS18,0)</f>
        <v>0</v>
      </c>
      <c r="DT16" s="237">
        <f t="shared" ref="DT16:DT17" ca="1" si="915">SUM(DQ16:DS16)</f>
        <v>0</v>
      </c>
      <c r="DU16" s="236">
        <f t="shared" ref="DU16" ca="1" si="916">IFERROR(DU17*DU18,0)</f>
        <v>0</v>
      </c>
      <c r="DV16" s="236">
        <f t="shared" ref="DV16" ca="1" si="917">IFERROR(DV17*DV18,0)</f>
        <v>0</v>
      </c>
      <c r="DW16" s="236">
        <f t="shared" ref="DW16" ca="1" si="918">IFERROR(DW17*DW18,0)</f>
        <v>0</v>
      </c>
      <c r="DX16" s="237">
        <f t="shared" ref="DX16:DX17" ca="1" si="919">SUM(DU16:DW16)</f>
        <v>0</v>
      </c>
      <c r="DY16" s="236">
        <f t="shared" ref="DY16" ca="1" si="920">IFERROR(DY17*DY18,0)</f>
        <v>0</v>
      </c>
      <c r="DZ16" s="236">
        <f t="shared" ref="DZ16" ca="1" si="921">IFERROR(DZ17*DZ18,0)</f>
        <v>0</v>
      </c>
      <c r="EA16" s="236">
        <f t="shared" ref="EA16" ca="1" si="922">IFERROR(EA17*EA18,0)</f>
        <v>0</v>
      </c>
      <c r="EB16" s="237">
        <f t="shared" ref="EB16:EB17" ca="1" si="923">SUM(DY16:EA16)</f>
        <v>0</v>
      </c>
      <c r="EC16" s="236">
        <f t="shared" ref="EC16" ca="1" si="924">IFERROR(EC17*EC18,0)</f>
        <v>0</v>
      </c>
      <c r="ED16" s="236">
        <f t="shared" ref="ED16" ca="1" si="925">IFERROR(ED17*ED18,0)</f>
        <v>0</v>
      </c>
      <c r="EE16" s="236">
        <f t="shared" ref="EE16" ca="1" si="926">IFERROR(EE17*EE18,0)</f>
        <v>0</v>
      </c>
      <c r="EF16" s="237">
        <f t="shared" ref="EF16:EF17" ca="1" si="927">SUM(EC16:EE16)</f>
        <v>0</v>
      </c>
      <c r="EG16" s="283">
        <f t="shared" ref="EG16:EG17" ca="1" si="928">SUM(DT16,DX16,EB16,EF16)</f>
        <v>0</v>
      </c>
      <c r="EH16" s="236">
        <f t="shared" ref="EH16" ca="1" si="929">IFERROR(EH17*EH18,0)</f>
        <v>0</v>
      </c>
      <c r="EI16" s="236">
        <f t="shared" ref="EI16" ca="1" si="930">IFERROR(EI17*EI18,0)</f>
        <v>0</v>
      </c>
      <c r="EJ16" s="236">
        <f t="shared" ref="EJ16" ca="1" si="931">IFERROR(EJ17*EJ18,0)</f>
        <v>0</v>
      </c>
      <c r="EK16" s="237">
        <f t="shared" ref="EK16:EK17" ca="1" si="932">SUM(EH16:EJ16)</f>
        <v>0</v>
      </c>
      <c r="EL16" s="236">
        <f t="shared" ref="EL16" ca="1" si="933">IFERROR(EL17*EL18,0)</f>
        <v>0</v>
      </c>
      <c r="EM16" s="236">
        <f t="shared" ref="EM16" ca="1" si="934">IFERROR(EM17*EM18,0)</f>
        <v>0</v>
      </c>
      <c r="EN16" s="236">
        <f t="shared" ref="EN16" ca="1" si="935">IFERROR(EN17*EN18,0)</f>
        <v>0</v>
      </c>
      <c r="EO16" s="237">
        <f t="shared" ref="EO16:EO17" ca="1" si="936">SUM(EL16:EN16)</f>
        <v>0</v>
      </c>
      <c r="EP16" s="236">
        <f t="shared" ref="EP16" ca="1" si="937">IFERROR(EP17*EP18,0)</f>
        <v>0</v>
      </c>
      <c r="EQ16" s="236">
        <f t="shared" ref="EQ16" ca="1" si="938">IFERROR(EQ17*EQ18,0)</f>
        <v>0</v>
      </c>
      <c r="ER16" s="236">
        <f t="shared" ref="ER16" ca="1" si="939">IFERROR(ER17*ER18,0)</f>
        <v>0</v>
      </c>
      <c r="ES16" s="237">
        <f t="shared" ref="ES16:ES17" ca="1" si="940">SUM(EP16:ER16)</f>
        <v>0</v>
      </c>
      <c r="ET16" s="236">
        <f t="shared" ref="ET16" ca="1" si="941">IFERROR(ET17*ET18,0)</f>
        <v>0</v>
      </c>
      <c r="EU16" s="236">
        <f t="shared" ref="EU16" ca="1" si="942">IFERROR(EU17*EU18,0)</f>
        <v>0</v>
      </c>
      <c r="EV16" s="236">
        <f t="shared" ref="EV16" ca="1" si="943">IFERROR(EV17*EV18,0)</f>
        <v>0</v>
      </c>
      <c r="EW16" s="237">
        <f t="shared" ref="EW16:EW17" ca="1" si="944">SUM(ET16:EV16)</f>
        <v>0</v>
      </c>
      <c r="EX16" s="427">
        <f t="shared" ref="EX16:EX17" ca="1" si="945">SUM(EK16,EO16,ES16,EW16)</f>
        <v>0</v>
      </c>
      <c r="EY16" s="438"/>
    </row>
    <row r="17" spans="1:155" s="233" customFormat="1" hidden="1" outlineLevel="2">
      <c r="A17" s="231" t="s">
        <v>242</v>
      </c>
      <c r="B17" s="238" t="str" cm="1">
        <f t="array" ref="B17">IF(AND(НачИнвП_Дата&lt;=B$3,КИнвП_Дата&gt;B$3),
             INDEX(ЗФ!$A$1:$AO$91,MATCH($A16,ЗФ!$A:$A,0),MATCH("На реализацию"&amp;YEAR(Ф2!B$3),ЗФ!$2:$2,0))*INDEX(КЗ!$A$1:$O$13,MATCH($A16,КЗ!$A:$A,0),MATCH(MONTH(Ф2!B$3),КЗ!$1:$1,0)),"")</f>
        <v/>
      </c>
      <c r="C17" s="238" t="str" cm="1">
        <f t="array" aca="1" ref="C17" ca="1">IF(AND(НачИнвП_Дата&lt;=C$3,КИнвП_Дата&gt;C$3),
             INDEX(ЗФ!$A$1:$AO$91,MATCH($A16,ЗФ!$A:$A,0),MATCH("На реализацию"&amp;YEAR(Ф2!C$3),ЗФ!$2:$2,0))*INDEX(КЗ!$A$1:$O$13,MATCH($A16,КЗ!$A:$A,0),MATCH(MONTH(Ф2!C$3),КЗ!$1:$1,0)),"")</f>
        <v/>
      </c>
      <c r="D17" s="238" t="str" cm="1">
        <f t="array" aca="1" ref="D17" ca="1">IF(AND(НачИнвП_Дата&lt;=D$3,КИнвП_Дата&gt;D$3),
             INDEX(ЗФ!$A$1:$AO$91,MATCH($A16,ЗФ!$A:$A,0),MATCH("На реализацию"&amp;YEAR(Ф2!D$3),ЗФ!$2:$2,0))*INDEX(КЗ!$A$1:$O$13,MATCH($A16,КЗ!$A:$A,0),MATCH(MONTH(Ф2!D$3),КЗ!$1:$1,0)),"")</f>
        <v/>
      </c>
      <c r="E17" s="239">
        <f t="shared" ca="1" si="796"/>
        <v>0</v>
      </c>
      <c r="F17" s="238" t="str" cm="1">
        <f t="array" aca="1" ref="F17" ca="1">IF(AND(НачИнвП_Дата&lt;=F$3,КИнвП_Дата&gt;F$3),
             INDEX(ЗФ!$A$1:$AO$91,MATCH($A16,ЗФ!$A:$A,0),MATCH("На реализацию"&amp;YEAR(Ф2!F$3),ЗФ!$2:$2,0))*INDEX(КЗ!$A$1:$O$13,MATCH($A16,КЗ!$A:$A,0),MATCH(MONTH(Ф2!F$3),КЗ!$1:$1,0)),"")</f>
        <v/>
      </c>
      <c r="G17" s="238" t="str" cm="1">
        <f t="array" aca="1" ref="G17" ca="1">IF(AND(НачИнвП_Дата&lt;=G$3,КИнвП_Дата&gt;G$3),
             INDEX(ЗФ!$A$1:$AO$91,MATCH($A16,ЗФ!$A:$A,0),MATCH("На реализацию"&amp;YEAR(Ф2!G$3),ЗФ!$2:$2,0))*INDEX(КЗ!$A$1:$O$13,MATCH($A16,КЗ!$A:$A,0),MATCH(MONTH(Ф2!G$3),КЗ!$1:$1,0)),"")</f>
        <v/>
      </c>
      <c r="H17" s="238" t="str" cm="1">
        <f t="array" aca="1" ref="H17" ca="1">IF(AND(НачИнвП_Дата&lt;=H$3,КИнвП_Дата&gt;H$3),
             INDEX(ЗФ!$A$1:$AO$91,MATCH($A16,ЗФ!$A:$A,0),MATCH("На реализацию"&amp;YEAR(Ф2!H$3),ЗФ!$2:$2,0))*INDEX(КЗ!$A$1:$O$13,MATCH($A16,КЗ!$A:$A,0),MATCH(MONTH(Ф2!H$3),КЗ!$1:$1,0)),"")</f>
        <v/>
      </c>
      <c r="I17" s="239">
        <f t="shared" ca="1" si="800"/>
        <v>0</v>
      </c>
      <c r="J17" s="238" t="str" cm="1">
        <f t="array" aca="1" ref="J17" ca="1">IF(AND(НачИнвП_Дата&lt;=J$3,КИнвП_Дата&gt;J$3),
             INDEX(ЗФ!$A$1:$AO$91,MATCH($A16,ЗФ!$A:$A,0),MATCH("На реализацию"&amp;YEAR(Ф2!J$3),ЗФ!$2:$2,0))*INDEX(КЗ!$A$1:$O$13,MATCH($A16,КЗ!$A:$A,0),MATCH(MONTH(Ф2!J$3),КЗ!$1:$1,0)),"")</f>
        <v/>
      </c>
      <c r="K17" s="238" t="str" cm="1">
        <f t="array" aca="1" ref="K17" ca="1">IF(AND(НачИнвП_Дата&lt;=K$3,КИнвП_Дата&gt;K$3),
             INDEX(ЗФ!$A$1:$AO$91,MATCH($A16,ЗФ!$A:$A,0),MATCH("На реализацию"&amp;YEAR(Ф2!K$3),ЗФ!$2:$2,0))*INDEX(КЗ!$A$1:$O$13,MATCH($A16,КЗ!$A:$A,0),MATCH(MONTH(Ф2!K$3),КЗ!$1:$1,0)),"")</f>
        <v/>
      </c>
      <c r="L17" s="238" t="str" cm="1">
        <f t="array" aca="1" ref="L17" ca="1">IF(AND(НачИнвП_Дата&lt;=L$3,КИнвП_Дата&gt;L$3),
             INDEX(ЗФ!$A$1:$AO$91,MATCH($A16,ЗФ!$A:$A,0),MATCH("На реализацию"&amp;YEAR(Ф2!L$3),ЗФ!$2:$2,0))*INDEX(КЗ!$A$1:$O$13,MATCH($A16,КЗ!$A:$A,0),MATCH(MONTH(Ф2!L$3),КЗ!$1:$1,0)),"")</f>
        <v/>
      </c>
      <c r="M17" s="239">
        <f t="shared" ca="1" si="804"/>
        <v>0</v>
      </c>
      <c r="N17" s="238" t="e" cm="1">
        <f t="array" aca="1" ref="N17" ca="1">IF(AND(НачИнвП_Дата&lt;=N$3,КИнвП_Дата&gt;N$3),
             INDEX(ЗФ!$A$1:$AO$91,MATCH($A16,ЗФ!$A:$A,0),MATCH("На реализацию"&amp;YEAR(Ф2!N$3),ЗФ!$2:$2,0))*INDEX(КЗ!$A$1:$O$13,MATCH($A16,КЗ!$A:$A,0),MATCH(MONTH(Ф2!N$3),КЗ!$1:$1,0)),"")</f>
        <v>#N/A</v>
      </c>
      <c r="O17" s="238" t="e" cm="1">
        <f t="array" aca="1" ref="O17" ca="1">IF(AND(НачИнвП_Дата&lt;=O$3,КИнвП_Дата&gt;O$3),
             INDEX(ЗФ!$A$1:$AO$91,MATCH($A16,ЗФ!$A:$A,0),MATCH("На реализацию"&amp;YEAR(Ф2!O$3),ЗФ!$2:$2,0))*INDEX(КЗ!$A$1:$O$13,MATCH($A16,КЗ!$A:$A,0),MATCH(MONTH(Ф2!O$3),КЗ!$1:$1,0)),"")</f>
        <v>#N/A</v>
      </c>
      <c r="P17" s="238" t="e" cm="1">
        <f t="array" aca="1" ref="P17" ca="1">IF(AND(НачИнвП_Дата&lt;=P$3,КИнвП_Дата&gt;P$3),
             INDEX(ЗФ!$A$1:$AO$91,MATCH($A16,ЗФ!$A:$A,0),MATCH("На реализацию"&amp;YEAR(Ф2!P$3),ЗФ!$2:$2,0))*INDEX(КЗ!$A$1:$O$13,MATCH($A16,КЗ!$A:$A,0),MATCH(MONTH(Ф2!P$3),КЗ!$1:$1,0)),"")</f>
        <v>#N/A</v>
      </c>
      <c r="Q17" s="239" t="e">
        <f t="shared" ca="1" si="808"/>
        <v>#N/A</v>
      </c>
      <c r="R17" s="284" t="e">
        <f t="shared" ca="1" si="809"/>
        <v>#N/A</v>
      </c>
      <c r="S17" s="238" t="e" cm="1">
        <f t="array" aca="1" ref="S17" ca="1">IF(AND(НачИнвП_Дата&lt;=S$3,КИнвП_Дата&gt;S$3),
             INDEX(ЗФ!$A$1:$AO$91,MATCH($A16,ЗФ!$A:$A,0),MATCH("На реализацию"&amp;YEAR(Ф2!S$3),ЗФ!$2:$2,0))*INDEX(КЗ!$A$1:$O$13,MATCH($A16,КЗ!$A:$A,0),MATCH(MONTH(Ф2!S$3),КЗ!$1:$1,0)),"")</f>
        <v>#N/A</v>
      </c>
      <c r="T17" s="238" t="e" cm="1">
        <f t="array" aca="1" ref="T17" ca="1">IF(AND(НачИнвП_Дата&lt;=T$3,КИнвП_Дата&gt;T$3),
             INDEX(ЗФ!$A$1:$AO$91,MATCH($A16,ЗФ!$A:$A,0),MATCH("На реализацию"&amp;YEAR(Ф2!T$3),ЗФ!$2:$2,0))*INDEX(КЗ!$A$1:$O$13,MATCH($A16,КЗ!$A:$A,0),MATCH(MONTH(Ф2!T$3),КЗ!$1:$1,0)),"")</f>
        <v>#N/A</v>
      </c>
      <c r="U17" s="238" t="e" cm="1">
        <f t="array" aca="1" ref="U17" ca="1">IF(AND(НачИнвП_Дата&lt;=U$3,КИнвП_Дата&gt;U$3),
             INDEX(ЗФ!$A$1:$AO$91,MATCH($A16,ЗФ!$A:$A,0),MATCH("На реализацию"&amp;YEAR(Ф2!U$3),ЗФ!$2:$2,0))*INDEX(КЗ!$A$1:$O$13,MATCH($A16,КЗ!$A:$A,0),MATCH(MONTH(Ф2!U$3),КЗ!$1:$1,0)),"")</f>
        <v>#N/A</v>
      </c>
      <c r="V17" s="239" t="e">
        <f t="shared" ca="1" si="813"/>
        <v>#N/A</v>
      </c>
      <c r="W17" s="238" t="e" cm="1">
        <f t="array" aca="1" ref="W17" ca="1">IF(AND(НачИнвП_Дата&lt;=W$3,КИнвП_Дата&gt;W$3),
             INDEX(ЗФ!$A$1:$AO$91,MATCH($A16,ЗФ!$A:$A,0),MATCH("На реализацию"&amp;YEAR(Ф2!W$3),ЗФ!$2:$2,0))*INDEX(КЗ!$A$1:$O$13,MATCH($A16,КЗ!$A:$A,0),MATCH(MONTH(Ф2!W$3),КЗ!$1:$1,0)),"")</f>
        <v>#N/A</v>
      </c>
      <c r="X17" s="238" t="e" cm="1">
        <f t="array" aca="1" ref="X17" ca="1">IF(AND(НачИнвП_Дата&lt;=X$3,КИнвП_Дата&gt;X$3),
             INDEX(ЗФ!$A$1:$AO$91,MATCH($A16,ЗФ!$A:$A,0),MATCH("На реализацию"&amp;YEAR(Ф2!X$3),ЗФ!$2:$2,0))*INDEX(КЗ!$A$1:$O$13,MATCH($A16,КЗ!$A:$A,0),MATCH(MONTH(Ф2!X$3),КЗ!$1:$1,0)),"")</f>
        <v>#N/A</v>
      </c>
      <c r="Y17" s="238" t="e" cm="1">
        <f t="array" aca="1" ref="Y17" ca="1">IF(AND(НачИнвП_Дата&lt;=Y$3,КИнвП_Дата&gt;Y$3),
             INDEX(ЗФ!$A$1:$AO$91,MATCH($A16,ЗФ!$A:$A,0),MATCH("На реализацию"&amp;YEAR(Ф2!Y$3),ЗФ!$2:$2,0))*INDEX(КЗ!$A$1:$O$13,MATCH($A16,КЗ!$A:$A,0),MATCH(MONTH(Ф2!Y$3),КЗ!$1:$1,0)),"")</f>
        <v>#N/A</v>
      </c>
      <c r="Z17" s="239" t="e">
        <f t="shared" ca="1" si="817"/>
        <v>#N/A</v>
      </c>
      <c r="AA17" s="238" t="e" cm="1">
        <f t="array" aca="1" ref="AA17" ca="1">IF(AND(НачИнвП_Дата&lt;=AA$3,КИнвП_Дата&gt;AA$3),
             INDEX(ЗФ!$A$1:$AO$91,MATCH($A16,ЗФ!$A:$A,0),MATCH("На реализацию"&amp;YEAR(Ф2!AA$3),ЗФ!$2:$2,0))*INDEX(КЗ!$A$1:$O$13,MATCH($A16,КЗ!$A:$A,0),MATCH(MONTH(Ф2!AA$3),КЗ!$1:$1,0)),"")</f>
        <v>#N/A</v>
      </c>
      <c r="AB17" s="238" t="e" cm="1">
        <f t="array" aca="1" ref="AB17" ca="1">IF(AND(НачИнвП_Дата&lt;=AB$3,КИнвП_Дата&gt;AB$3),
             INDEX(ЗФ!$A$1:$AO$91,MATCH($A16,ЗФ!$A:$A,0),MATCH("На реализацию"&amp;YEAR(Ф2!AB$3),ЗФ!$2:$2,0))*INDEX(КЗ!$A$1:$O$13,MATCH($A16,КЗ!$A:$A,0),MATCH(MONTH(Ф2!AB$3),КЗ!$1:$1,0)),"")</f>
        <v>#N/A</v>
      </c>
      <c r="AC17" s="238" t="e" cm="1">
        <f t="array" aca="1" ref="AC17" ca="1">IF(AND(НачИнвП_Дата&lt;=AC$3,КИнвП_Дата&gt;AC$3),
             INDEX(ЗФ!$A$1:$AO$91,MATCH($A16,ЗФ!$A:$A,0),MATCH("На реализацию"&amp;YEAR(Ф2!AC$3),ЗФ!$2:$2,0))*INDEX(КЗ!$A$1:$O$13,MATCH($A16,КЗ!$A:$A,0),MATCH(MONTH(Ф2!AC$3),КЗ!$1:$1,0)),"")</f>
        <v>#N/A</v>
      </c>
      <c r="AD17" s="239" t="e">
        <f t="shared" ca="1" si="821"/>
        <v>#N/A</v>
      </c>
      <c r="AE17" s="238" t="e" cm="1">
        <f t="array" aca="1" ref="AE17" ca="1">IF(AND(НачИнвП_Дата&lt;=AE$3,КИнвП_Дата&gt;AE$3),
             INDEX(ЗФ!$A$1:$AO$91,MATCH($A16,ЗФ!$A:$A,0),MATCH("На реализацию"&amp;YEAR(Ф2!AE$3),ЗФ!$2:$2,0))*INDEX(КЗ!$A$1:$O$13,MATCH($A16,КЗ!$A:$A,0),MATCH(MONTH(Ф2!AE$3),КЗ!$1:$1,0)),"")</f>
        <v>#N/A</v>
      </c>
      <c r="AF17" s="238" t="e" cm="1">
        <f t="array" aca="1" ref="AF17" ca="1">IF(AND(НачИнвП_Дата&lt;=AF$3,КИнвП_Дата&gt;AF$3),
             INDEX(ЗФ!$A$1:$AO$91,MATCH($A16,ЗФ!$A:$A,0),MATCH("На реализацию"&amp;YEAR(Ф2!AF$3),ЗФ!$2:$2,0))*INDEX(КЗ!$A$1:$O$13,MATCH($A16,КЗ!$A:$A,0),MATCH(MONTH(Ф2!AF$3),КЗ!$1:$1,0)),"")</f>
        <v>#N/A</v>
      </c>
      <c r="AG17" s="238" t="e" cm="1">
        <f t="array" aca="1" ref="AG17" ca="1">IF(AND(НачИнвП_Дата&lt;=AG$3,КИнвП_Дата&gt;AG$3),
             INDEX(ЗФ!$A$1:$AO$91,MATCH($A16,ЗФ!$A:$A,0),MATCH("На реализацию"&amp;YEAR(Ф2!AG$3),ЗФ!$2:$2,0))*INDEX(КЗ!$A$1:$O$13,MATCH($A16,КЗ!$A:$A,0),MATCH(MONTH(Ф2!AG$3),КЗ!$1:$1,0)),"")</f>
        <v>#N/A</v>
      </c>
      <c r="AH17" s="239" t="e">
        <f t="shared" ca="1" si="825"/>
        <v>#N/A</v>
      </c>
      <c r="AI17" s="284" t="e">
        <f t="shared" ca="1" si="826"/>
        <v>#N/A</v>
      </c>
      <c r="AJ17" s="238" t="e" cm="1">
        <f t="array" aca="1" ref="AJ17" ca="1">IF(AND(НачИнвП_Дата&lt;=AJ$3,КИнвП_Дата&gt;AJ$3),
             INDEX(ЗФ!$A$1:$AO$91,MATCH($A16,ЗФ!$A:$A,0),MATCH("На реализацию"&amp;YEAR(Ф2!AJ$3),ЗФ!$2:$2,0))*INDEX(КЗ!$A$1:$O$13,MATCH($A16,КЗ!$A:$A,0),MATCH(MONTH(Ф2!AJ$3),КЗ!$1:$1,0)),"")</f>
        <v>#N/A</v>
      </c>
      <c r="AK17" s="238" t="e" cm="1">
        <f t="array" aca="1" ref="AK17" ca="1">IF(AND(НачИнвП_Дата&lt;=AK$3,КИнвП_Дата&gt;AK$3),
             INDEX(ЗФ!$A$1:$AO$91,MATCH($A16,ЗФ!$A:$A,0),MATCH("На реализацию"&amp;YEAR(Ф2!AK$3),ЗФ!$2:$2,0))*INDEX(КЗ!$A$1:$O$13,MATCH($A16,КЗ!$A:$A,0),MATCH(MONTH(Ф2!AK$3),КЗ!$1:$1,0)),"")</f>
        <v>#N/A</v>
      </c>
      <c r="AL17" s="238" t="e" cm="1">
        <f t="array" aca="1" ref="AL17" ca="1">IF(AND(НачИнвП_Дата&lt;=AL$3,КИнвП_Дата&gt;AL$3),
             INDEX(ЗФ!$A$1:$AO$91,MATCH($A16,ЗФ!$A:$A,0),MATCH("На реализацию"&amp;YEAR(Ф2!AL$3),ЗФ!$2:$2,0))*INDEX(КЗ!$A$1:$O$13,MATCH($A16,КЗ!$A:$A,0),MATCH(MONTH(Ф2!AL$3),КЗ!$1:$1,0)),"")</f>
        <v>#N/A</v>
      </c>
      <c r="AM17" s="239" t="e">
        <f t="shared" ca="1" si="830"/>
        <v>#N/A</v>
      </c>
      <c r="AN17" s="238" t="e" cm="1">
        <f t="array" aca="1" ref="AN17" ca="1">IF(AND(НачИнвП_Дата&lt;=AN$3,КИнвП_Дата&gt;AN$3),
             INDEX(ЗФ!$A$1:$AO$91,MATCH($A16,ЗФ!$A:$A,0),MATCH("На реализацию"&amp;YEAR(Ф2!AN$3),ЗФ!$2:$2,0))*INDEX(КЗ!$A$1:$O$13,MATCH($A16,КЗ!$A:$A,0),MATCH(MONTH(Ф2!AN$3),КЗ!$1:$1,0)),"")</f>
        <v>#N/A</v>
      </c>
      <c r="AO17" s="238" t="e" cm="1">
        <f t="array" aca="1" ref="AO17" ca="1">IF(AND(НачИнвП_Дата&lt;=AO$3,КИнвП_Дата&gt;AO$3),
             INDEX(ЗФ!$A$1:$AO$91,MATCH($A16,ЗФ!$A:$A,0),MATCH("На реализацию"&amp;YEAR(Ф2!AO$3),ЗФ!$2:$2,0))*INDEX(КЗ!$A$1:$O$13,MATCH($A16,КЗ!$A:$A,0),MATCH(MONTH(Ф2!AO$3),КЗ!$1:$1,0)),"")</f>
        <v>#N/A</v>
      </c>
      <c r="AP17" s="238" t="e" cm="1">
        <f t="array" aca="1" ref="AP17" ca="1">IF(AND(НачИнвП_Дата&lt;=AP$3,КИнвП_Дата&gt;AP$3),
             INDEX(ЗФ!$A$1:$AO$91,MATCH($A16,ЗФ!$A:$A,0),MATCH("На реализацию"&amp;YEAR(Ф2!AP$3),ЗФ!$2:$2,0))*INDEX(КЗ!$A$1:$O$13,MATCH($A16,КЗ!$A:$A,0),MATCH(MONTH(Ф2!AP$3),КЗ!$1:$1,0)),"")</f>
        <v>#N/A</v>
      </c>
      <c r="AQ17" s="239" t="e">
        <f t="shared" ca="1" si="834"/>
        <v>#N/A</v>
      </c>
      <c r="AR17" s="238" t="e" cm="1">
        <f t="array" aca="1" ref="AR17" ca="1">IF(AND(НачИнвП_Дата&lt;=AR$3,КИнвП_Дата&gt;AR$3),
             INDEX(ЗФ!$A$1:$AO$91,MATCH($A16,ЗФ!$A:$A,0),MATCH("На реализацию"&amp;YEAR(Ф2!AR$3),ЗФ!$2:$2,0))*INDEX(КЗ!$A$1:$O$13,MATCH($A16,КЗ!$A:$A,0),MATCH(MONTH(Ф2!AR$3),КЗ!$1:$1,0)),"")</f>
        <v>#N/A</v>
      </c>
      <c r="AS17" s="238" t="e" cm="1">
        <f t="array" aca="1" ref="AS17" ca="1">IF(AND(НачИнвП_Дата&lt;=AS$3,КИнвП_Дата&gt;AS$3),
             INDEX(ЗФ!$A$1:$AO$91,MATCH($A16,ЗФ!$A:$A,0),MATCH("На реализацию"&amp;YEAR(Ф2!AS$3),ЗФ!$2:$2,0))*INDEX(КЗ!$A$1:$O$13,MATCH($A16,КЗ!$A:$A,0),MATCH(MONTH(Ф2!AS$3),КЗ!$1:$1,0)),"")</f>
        <v>#N/A</v>
      </c>
      <c r="AT17" s="238" t="e" cm="1">
        <f t="array" aca="1" ref="AT17" ca="1">IF(AND(НачИнвП_Дата&lt;=AT$3,КИнвП_Дата&gt;AT$3),
             INDEX(ЗФ!$A$1:$AO$91,MATCH($A16,ЗФ!$A:$A,0),MATCH("На реализацию"&amp;YEAR(Ф2!AT$3),ЗФ!$2:$2,0))*INDEX(КЗ!$A$1:$O$13,MATCH($A16,КЗ!$A:$A,0),MATCH(MONTH(Ф2!AT$3),КЗ!$1:$1,0)),"")</f>
        <v>#N/A</v>
      </c>
      <c r="AU17" s="239" t="e">
        <f t="shared" ca="1" si="838"/>
        <v>#N/A</v>
      </c>
      <c r="AV17" s="238" t="e" cm="1">
        <f t="array" aca="1" ref="AV17" ca="1">IF(AND(НачИнвП_Дата&lt;=AV$3,КИнвП_Дата&gt;AV$3),
             INDEX(ЗФ!$A$1:$AO$91,MATCH($A16,ЗФ!$A:$A,0),MATCH("На реализацию"&amp;YEAR(Ф2!AV$3),ЗФ!$2:$2,0))*INDEX(КЗ!$A$1:$O$13,MATCH($A16,КЗ!$A:$A,0),MATCH(MONTH(Ф2!AV$3),КЗ!$1:$1,0)),"")</f>
        <v>#N/A</v>
      </c>
      <c r="AW17" s="238" t="e" cm="1">
        <f t="array" aca="1" ref="AW17" ca="1">IF(AND(НачИнвП_Дата&lt;=AW$3,КИнвП_Дата&gt;AW$3),
             INDEX(ЗФ!$A$1:$AO$91,MATCH($A16,ЗФ!$A:$A,0),MATCH("На реализацию"&amp;YEAR(Ф2!AW$3),ЗФ!$2:$2,0))*INDEX(КЗ!$A$1:$O$13,MATCH($A16,КЗ!$A:$A,0),MATCH(MONTH(Ф2!AW$3),КЗ!$1:$1,0)),"")</f>
        <v>#N/A</v>
      </c>
      <c r="AX17" s="238" t="e" cm="1">
        <f t="array" aca="1" ref="AX17" ca="1">IF(AND(НачИнвП_Дата&lt;=AX$3,КИнвП_Дата&gt;AX$3),
             INDEX(ЗФ!$A$1:$AO$91,MATCH($A16,ЗФ!$A:$A,0),MATCH("На реализацию"&amp;YEAR(Ф2!AX$3),ЗФ!$2:$2,0))*INDEX(КЗ!$A$1:$O$13,MATCH($A16,КЗ!$A:$A,0),MATCH(MONTH(Ф2!AX$3),КЗ!$1:$1,0)),"")</f>
        <v>#N/A</v>
      </c>
      <c r="AY17" s="239" t="e">
        <f t="shared" ca="1" si="842"/>
        <v>#N/A</v>
      </c>
      <c r="AZ17" s="284" t="e">
        <f t="shared" ca="1" si="843"/>
        <v>#N/A</v>
      </c>
      <c r="BA17" s="238" t="e" cm="1">
        <f t="array" aca="1" ref="BA17" ca="1">IF(AND(НачИнвП_Дата&lt;=BA$3,КИнвП_Дата&gt;BA$3),
             INDEX(ЗФ!$A$1:$AO$91,MATCH($A16,ЗФ!$A:$A,0),MATCH("На реализацию"&amp;YEAR(Ф2!BA$3),ЗФ!$2:$2,0))*INDEX(КЗ!$A$1:$O$13,MATCH($A16,КЗ!$A:$A,0),MATCH(MONTH(Ф2!BA$3),КЗ!$1:$1,0)),"")</f>
        <v>#N/A</v>
      </c>
      <c r="BB17" s="238" t="e" cm="1">
        <f t="array" aca="1" ref="BB17" ca="1">IF(AND(НачИнвП_Дата&lt;=BB$3,КИнвП_Дата&gt;BB$3),
             INDEX(ЗФ!$A$1:$AO$91,MATCH($A16,ЗФ!$A:$A,0),MATCH("На реализацию"&amp;YEAR(Ф2!BB$3),ЗФ!$2:$2,0))*INDEX(КЗ!$A$1:$O$13,MATCH($A16,КЗ!$A:$A,0),MATCH(MONTH(Ф2!BB$3),КЗ!$1:$1,0)),"")</f>
        <v>#N/A</v>
      </c>
      <c r="BC17" s="238" t="e" cm="1">
        <f t="array" aca="1" ref="BC17" ca="1">IF(AND(НачИнвП_Дата&lt;=BC$3,КИнвП_Дата&gt;BC$3),
             INDEX(ЗФ!$A$1:$AO$91,MATCH($A16,ЗФ!$A:$A,0),MATCH("На реализацию"&amp;YEAR(Ф2!BC$3),ЗФ!$2:$2,0))*INDEX(КЗ!$A$1:$O$13,MATCH($A16,КЗ!$A:$A,0),MATCH(MONTH(Ф2!BC$3),КЗ!$1:$1,0)),"")</f>
        <v>#N/A</v>
      </c>
      <c r="BD17" s="239" t="e">
        <f t="shared" ca="1" si="847"/>
        <v>#N/A</v>
      </c>
      <c r="BE17" s="238" t="e" cm="1">
        <f t="array" aca="1" ref="BE17" ca="1">IF(AND(НачИнвП_Дата&lt;=BE$3,КИнвП_Дата&gt;BE$3),
             INDEX(ЗФ!$A$1:$AO$91,MATCH($A16,ЗФ!$A:$A,0),MATCH("На реализацию"&amp;YEAR(Ф2!BE$3),ЗФ!$2:$2,0))*INDEX(КЗ!$A$1:$O$13,MATCH($A16,КЗ!$A:$A,0),MATCH(MONTH(Ф2!BE$3),КЗ!$1:$1,0)),"")</f>
        <v>#N/A</v>
      </c>
      <c r="BF17" s="238" t="e" cm="1">
        <f t="array" aca="1" ref="BF17" ca="1">IF(AND(НачИнвП_Дата&lt;=BF$3,КИнвП_Дата&gt;BF$3),
             INDEX(ЗФ!$A$1:$AO$91,MATCH($A16,ЗФ!$A:$A,0),MATCH("На реализацию"&amp;YEAR(Ф2!BF$3),ЗФ!$2:$2,0))*INDEX(КЗ!$A$1:$O$13,MATCH($A16,КЗ!$A:$A,0),MATCH(MONTH(Ф2!BF$3),КЗ!$1:$1,0)),"")</f>
        <v>#N/A</v>
      </c>
      <c r="BG17" s="238" t="e" cm="1">
        <f t="array" aca="1" ref="BG17" ca="1">IF(AND(НачИнвП_Дата&lt;=BG$3,КИнвП_Дата&gt;BG$3),
             INDEX(ЗФ!$A$1:$AO$91,MATCH($A16,ЗФ!$A:$A,0),MATCH("На реализацию"&amp;YEAR(Ф2!BG$3),ЗФ!$2:$2,0))*INDEX(КЗ!$A$1:$O$13,MATCH($A16,КЗ!$A:$A,0),MATCH(MONTH(Ф2!BG$3),КЗ!$1:$1,0)),"")</f>
        <v>#N/A</v>
      </c>
      <c r="BH17" s="239" t="e">
        <f t="shared" ca="1" si="851"/>
        <v>#N/A</v>
      </c>
      <c r="BI17" s="238" t="e" cm="1">
        <f t="array" aca="1" ref="BI17" ca="1">IF(AND(НачИнвП_Дата&lt;=BI$3,КИнвП_Дата&gt;BI$3),
             INDEX(ЗФ!$A$1:$AO$91,MATCH($A16,ЗФ!$A:$A,0),MATCH("На реализацию"&amp;YEAR(Ф2!BI$3),ЗФ!$2:$2,0))*INDEX(КЗ!$A$1:$O$13,MATCH($A16,КЗ!$A:$A,0),MATCH(MONTH(Ф2!BI$3),КЗ!$1:$1,0)),"")</f>
        <v>#N/A</v>
      </c>
      <c r="BJ17" s="238" t="e" cm="1">
        <f t="array" aca="1" ref="BJ17" ca="1">IF(AND(НачИнвП_Дата&lt;=BJ$3,КИнвП_Дата&gt;BJ$3),
             INDEX(ЗФ!$A$1:$AO$91,MATCH($A16,ЗФ!$A:$A,0),MATCH("На реализацию"&amp;YEAR(Ф2!BJ$3),ЗФ!$2:$2,0))*INDEX(КЗ!$A$1:$O$13,MATCH($A16,КЗ!$A:$A,0),MATCH(MONTH(Ф2!BJ$3),КЗ!$1:$1,0)),"")</f>
        <v>#N/A</v>
      </c>
      <c r="BK17" s="238" t="e" cm="1">
        <f t="array" aca="1" ref="BK17" ca="1">IF(AND(НачИнвП_Дата&lt;=BK$3,КИнвП_Дата&gt;BK$3),
             INDEX(ЗФ!$A$1:$AO$91,MATCH($A16,ЗФ!$A:$A,0),MATCH("На реализацию"&amp;YEAR(Ф2!BK$3),ЗФ!$2:$2,0))*INDEX(КЗ!$A$1:$O$13,MATCH($A16,КЗ!$A:$A,0),MATCH(MONTH(Ф2!BK$3),КЗ!$1:$1,0)),"")</f>
        <v>#N/A</v>
      </c>
      <c r="BL17" s="239" t="e">
        <f t="shared" ca="1" si="855"/>
        <v>#N/A</v>
      </c>
      <c r="BM17" s="238" t="e" cm="1">
        <f t="array" aca="1" ref="BM17" ca="1">IF(AND(НачИнвП_Дата&lt;=BM$3,КИнвП_Дата&gt;BM$3),
             INDEX(ЗФ!$A$1:$AO$91,MATCH($A16,ЗФ!$A:$A,0),MATCH("На реализацию"&amp;YEAR(Ф2!BM$3),ЗФ!$2:$2,0))*INDEX(КЗ!$A$1:$O$13,MATCH($A16,КЗ!$A:$A,0),MATCH(MONTH(Ф2!BM$3),КЗ!$1:$1,0)),"")</f>
        <v>#N/A</v>
      </c>
      <c r="BN17" s="238" t="e" cm="1">
        <f t="array" aca="1" ref="BN17" ca="1">IF(AND(НачИнвП_Дата&lt;=BN$3,КИнвП_Дата&gt;BN$3),
             INDEX(ЗФ!$A$1:$AO$91,MATCH($A16,ЗФ!$A:$A,0),MATCH("На реализацию"&amp;YEAR(Ф2!BN$3),ЗФ!$2:$2,0))*INDEX(КЗ!$A$1:$O$13,MATCH($A16,КЗ!$A:$A,0),MATCH(MONTH(Ф2!BN$3),КЗ!$1:$1,0)),"")</f>
        <v>#N/A</v>
      </c>
      <c r="BO17" s="238" t="e" cm="1">
        <f t="array" aca="1" ref="BO17" ca="1">IF(AND(НачИнвП_Дата&lt;=BO$3,КИнвП_Дата&gt;BO$3),
             INDEX(ЗФ!$A$1:$AO$91,MATCH($A16,ЗФ!$A:$A,0),MATCH("На реализацию"&amp;YEAR(Ф2!BO$3),ЗФ!$2:$2,0))*INDEX(КЗ!$A$1:$O$13,MATCH($A16,КЗ!$A:$A,0),MATCH(MONTH(Ф2!BO$3),КЗ!$1:$1,0)),"")</f>
        <v>#N/A</v>
      </c>
      <c r="BP17" s="239" t="e">
        <f t="shared" ca="1" si="859"/>
        <v>#N/A</v>
      </c>
      <c r="BQ17" s="284" t="e">
        <f t="shared" ca="1" si="860"/>
        <v>#N/A</v>
      </c>
      <c r="BR17" s="238" t="e" cm="1">
        <f t="array" aca="1" ref="BR17" ca="1">IF(AND(НачИнвП_Дата&lt;=BR$3,КИнвП_Дата&gt;BR$3),
             INDEX(ЗФ!$A$1:$AO$91,MATCH($A16,ЗФ!$A:$A,0),MATCH("На реализацию"&amp;YEAR(Ф2!BR$3),ЗФ!$2:$2,0))*INDEX(КЗ!$A$1:$O$13,MATCH($A16,КЗ!$A:$A,0),MATCH(MONTH(Ф2!BR$3),КЗ!$1:$1,0)),"")</f>
        <v>#REF!</v>
      </c>
      <c r="BS17" s="238" t="e" cm="1">
        <f t="array" aca="1" ref="BS17" ca="1">IF(AND(НачИнвП_Дата&lt;=BS$3,КИнвП_Дата&gt;BS$3),
             INDEX(ЗФ!$A$1:$AO$91,MATCH($A16,ЗФ!$A:$A,0),MATCH("На реализацию"&amp;YEAR(Ф2!BS$3),ЗФ!$2:$2,0))*INDEX(КЗ!$A$1:$O$13,MATCH($A16,КЗ!$A:$A,0),MATCH(MONTH(Ф2!BS$3),КЗ!$1:$1,0)),"")</f>
        <v>#REF!</v>
      </c>
      <c r="BT17" s="238" t="e" cm="1">
        <f t="array" aca="1" ref="BT17" ca="1">IF(AND(НачИнвП_Дата&lt;=BT$3,КИнвП_Дата&gt;BT$3),
             INDEX(ЗФ!$A$1:$AO$91,MATCH($A16,ЗФ!$A:$A,0),MATCH("На реализацию"&amp;YEAR(Ф2!BT$3),ЗФ!$2:$2,0))*INDEX(КЗ!$A$1:$O$13,MATCH($A16,КЗ!$A:$A,0),MATCH(MONTH(Ф2!BT$3),КЗ!$1:$1,0)),"")</f>
        <v>#REF!</v>
      </c>
      <c r="BU17" s="239" t="e">
        <f t="shared" ca="1" si="864"/>
        <v>#REF!</v>
      </c>
      <c r="BV17" s="238" t="e" cm="1">
        <f t="array" aca="1" ref="BV17" ca="1">IF(AND(НачИнвП_Дата&lt;=BV$3,КИнвП_Дата&gt;BV$3),
             INDEX(ЗФ!$A$1:$AO$91,MATCH($A16,ЗФ!$A:$A,0),MATCH("На реализацию"&amp;YEAR(Ф2!BV$3),ЗФ!$2:$2,0))*INDEX(КЗ!$A$1:$O$13,MATCH($A16,КЗ!$A:$A,0),MATCH(MONTH(Ф2!BV$3),КЗ!$1:$1,0)),"")</f>
        <v>#REF!</v>
      </c>
      <c r="BW17" s="238" t="e" cm="1">
        <f t="array" aca="1" ref="BW17" ca="1">IF(AND(НачИнвП_Дата&lt;=BW$3,КИнвП_Дата&gt;BW$3),
             INDEX(ЗФ!$A$1:$AO$91,MATCH($A16,ЗФ!$A:$A,0),MATCH("На реализацию"&amp;YEAR(Ф2!BW$3),ЗФ!$2:$2,0))*INDEX(КЗ!$A$1:$O$13,MATCH($A16,КЗ!$A:$A,0),MATCH(MONTH(Ф2!BW$3),КЗ!$1:$1,0)),"")</f>
        <v>#REF!</v>
      </c>
      <c r="BX17" s="238" t="e" cm="1">
        <f t="array" aca="1" ref="BX17" ca="1">IF(AND(НачИнвП_Дата&lt;=BX$3,КИнвП_Дата&gt;BX$3),
             INDEX(ЗФ!$A$1:$AO$91,MATCH($A16,ЗФ!$A:$A,0),MATCH("На реализацию"&amp;YEAR(Ф2!BX$3),ЗФ!$2:$2,0))*INDEX(КЗ!$A$1:$O$13,MATCH($A16,КЗ!$A:$A,0),MATCH(MONTH(Ф2!BX$3),КЗ!$1:$1,0)),"")</f>
        <v>#REF!</v>
      </c>
      <c r="BY17" s="239" t="e">
        <f t="shared" ca="1" si="868"/>
        <v>#REF!</v>
      </c>
      <c r="BZ17" s="238" t="e" cm="1">
        <f t="array" aca="1" ref="BZ17" ca="1">IF(AND(НачИнвП_Дата&lt;=BZ$3,КИнвП_Дата&gt;BZ$3),
             INDEX(ЗФ!$A$1:$AO$91,MATCH($A16,ЗФ!$A:$A,0),MATCH("На реализацию"&amp;YEAR(Ф2!BZ$3),ЗФ!$2:$2,0))*INDEX(КЗ!$A$1:$O$13,MATCH($A16,КЗ!$A:$A,0),MATCH(MONTH(Ф2!BZ$3),КЗ!$1:$1,0)),"")</f>
        <v>#REF!</v>
      </c>
      <c r="CA17" s="238" t="e" cm="1">
        <f t="array" aca="1" ref="CA17" ca="1">IF(AND(НачИнвП_Дата&lt;=CA$3,КИнвП_Дата&gt;CA$3),
             INDEX(ЗФ!$A$1:$AO$91,MATCH($A16,ЗФ!$A:$A,0),MATCH("На реализацию"&amp;YEAR(Ф2!CA$3),ЗФ!$2:$2,0))*INDEX(КЗ!$A$1:$O$13,MATCH($A16,КЗ!$A:$A,0),MATCH(MONTH(Ф2!CA$3),КЗ!$1:$1,0)),"")</f>
        <v>#REF!</v>
      </c>
      <c r="CB17" s="238" t="e" cm="1">
        <f t="array" aca="1" ref="CB17" ca="1">IF(AND(НачИнвП_Дата&lt;=CB$3,КИнвП_Дата&gt;CB$3),
             INDEX(ЗФ!$A$1:$AO$91,MATCH($A16,ЗФ!$A:$A,0),MATCH("На реализацию"&amp;YEAR(Ф2!CB$3),ЗФ!$2:$2,0))*INDEX(КЗ!$A$1:$O$13,MATCH($A16,КЗ!$A:$A,0),MATCH(MONTH(Ф2!CB$3),КЗ!$1:$1,0)),"")</f>
        <v>#REF!</v>
      </c>
      <c r="CC17" s="239" t="e">
        <f t="shared" ca="1" si="872"/>
        <v>#REF!</v>
      </c>
      <c r="CD17" s="238" t="e" cm="1">
        <f t="array" aca="1" ref="CD17" ca="1">IF(AND(НачИнвП_Дата&lt;=CD$3,КИнвП_Дата&gt;CD$3),
             INDEX(ЗФ!$A$1:$AO$91,MATCH($A16,ЗФ!$A:$A,0),MATCH("На реализацию"&amp;YEAR(Ф2!CD$3),ЗФ!$2:$2,0))*INDEX(КЗ!$A$1:$O$13,MATCH($A16,КЗ!$A:$A,0),MATCH(MONTH(Ф2!CD$3),КЗ!$1:$1,0)),"")</f>
        <v>#REF!</v>
      </c>
      <c r="CE17" s="238" t="e" cm="1">
        <f t="array" aca="1" ref="CE17" ca="1">IF(AND(НачИнвП_Дата&lt;=CE$3,КИнвП_Дата&gt;CE$3),
             INDEX(ЗФ!$A$1:$AO$91,MATCH($A16,ЗФ!$A:$A,0),MATCH("На реализацию"&amp;YEAR(Ф2!CE$3),ЗФ!$2:$2,0))*INDEX(КЗ!$A$1:$O$13,MATCH($A16,КЗ!$A:$A,0),MATCH(MONTH(Ф2!CE$3),КЗ!$1:$1,0)),"")</f>
        <v>#REF!</v>
      </c>
      <c r="CF17" s="238" t="e" cm="1">
        <f t="array" aca="1" ref="CF17" ca="1">IF(AND(НачИнвП_Дата&lt;=CF$3,КИнвП_Дата&gt;CF$3),
             INDEX(ЗФ!$A$1:$AO$91,MATCH($A16,ЗФ!$A:$A,0),MATCH("На реализацию"&amp;YEAR(Ф2!CF$3),ЗФ!$2:$2,0))*INDEX(КЗ!$A$1:$O$13,MATCH($A16,КЗ!$A:$A,0),MATCH(MONTH(Ф2!CF$3),КЗ!$1:$1,0)),"")</f>
        <v>#REF!</v>
      </c>
      <c r="CG17" s="239" t="e">
        <f t="shared" ca="1" si="876"/>
        <v>#REF!</v>
      </c>
      <c r="CH17" s="284" t="e">
        <f t="shared" ca="1" si="877"/>
        <v>#REF!</v>
      </c>
      <c r="CI17" s="238" t="e" cm="1">
        <f t="array" aca="1" ref="CI17" ca="1">IF(AND(НачИнвП_Дата&lt;=CI$3,КИнвП_Дата&gt;CI$3),
             INDEX(ЗФ!$A$1:$AO$91,MATCH($A16,ЗФ!$A:$A,0),MATCH("На реализацию"&amp;YEAR(Ф2!CI$3),ЗФ!$2:$2,0))*INDEX(КЗ!$A$1:$O$13,MATCH($A16,КЗ!$A:$A,0),MATCH(MONTH(Ф2!CI$3),КЗ!$1:$1,0)),"")</f>
        <v>#REF!</v>
      </c>
      <c r="CJ17" s="238" t="e" cm="1">
        <f t="array" aca="1" ref="CJ17" ca="1">IF(AND(НачИнвП_Дата&lt;=CJ$3,КИнвП_Дата&gt;CJ$3),
             INDEX(ЗФ!$A$1:$AO$91,MATCH($A16,ЗФ!$A:$A,0),MATCH("На реализацию"&amp;YEAR(Ф2!CJ$3),ЗФ!$2:$2,0))*INDEX(КЗ!$A$1:$O$13,MATCH($A16,КЗ!$A:$A,0),MATCH(MONTH(Ф2!CJ$3),КЗ!$1:$1,0)),"")</f>
        <v>#REF!</v>
      </c>
      <c r="CK17" s="238" t="e" cm="1">
        <f t="array" aca="1" ref="CK17" ca="1">IF(AND(НачИнвП_Дата&lt;=CK$3,КИнвП_Дата&gt;CK$3),
             INDEX(ЗФ!$A$1:$AO$91,MATCH($A16,ЗФ!$A:$A,0),MATCH("На реализацию"&amp;YEAR(Ф2!CK$3),ЗФ!$2:$2,0))*INDEX(КЗ!$A$1:$O$13,MATCH($A16,КЗ!$A:$A,0),MATCH(MONTH(Ф2!CK$3),КЗ!$1:$1,0)),"")</f>
        <v>#REF!</v>
      </c>
      <c r="CL17" s="239" t="e">
        <f t="shared" ca="1" si="881"/>
        <v>#REF!</v>
      </c>
      <c r="CM17" s="238" t="e" cm="1">
        <f t="array" aca="1" ref="CM17" ca="1">IF(AND(НачИнвП_Дата&lt;=CM$3,КИнвП_Дата&gt;CM$3),
             INDEX(ЗФ!$A$1:$AO$91,MATCH($A16,ЗФ!$A:$A,0),MATCH("На реализацию"&amp;YEAR(Ф2!CM$3),ЗФ!$2:$2,0))*INDEX(КЗ!$A$1:$O$13,MATCH($A16,КЗ!$A:$A,0),MATCH(MONTH(Ф2!CM$3),КЗ!$1:$1,0)),"")</f>
        <v>#REF!</v>
      </c>
      <c r="CN17" s="238" t="e" cm="1">
        <f t="array" aca="1" ref="CN17" ca="1">IF(AND(НачИнвП_Дата&lt;=CN$3,КИнвП_Дата&gt;CN$3),
             INDEX(ЗФ!$A$1:$AO$91,MATCH($A16,ЗФ!$A:$A,0),MATCH("На реализацию"&amp;YEAR(Ф2!CN$3),ЗФ!$2:$2,0))*INDEX(КЗ!$A$1:$O$13,MATCH($A16,КЗ!$A:$A,0),MATCH(MONTH(Ф2!CN$3),КЗ!$1:$1,0)),"")</f>
        <v>#REF!</v>
      </c>
      <c r="CO17" s="238" t="e" cm="1">
        <f t="array" aca="1" ref="CO17" ca="1">IF(AND(НачИнвП_Дата&lt;=CO$3,КИнвП_Дата&gt;CO$3),
             INDEX(ЗФ!$A$1:$AO$91,MATCH($A16,ЗФ!$A:$A,0),MATCH("На реализацию"&amp;YEAR(Ф2!CO$3),ЗФ!$2:$2,0))*INDEX(КЗ!$A$1:$O$13,MATCH($A16,КЗ!$A:$A,0),MATCH(MONTH(Ф2!CO$3),КЗ!$1:$1,0)),"")</f>
        <v>#REF!</v>
      </c>
      <c r="CP17" s="239" t="e">
        <f t="shared" ca="1" si="885"/>
        <v>#REF!</v>
      </c>
      <c r="CQ17" s="238" t="e" cm="1">
        <f t="array" aca="1" ref="CQ17" ca="1">IF(AND(НачИнвП_Дата&lt;=CQ$3,КИнвП_Дата&gt;CQ$3),
             INDEX(ЗФ!$A$1:$AO$91,MATCH($A16,ЗФ!$A:$A,0),MATCH("На реализацию"&amp;YEAR(Ф2!CQ$3),ЗФ!$2:$2,0))*INDEX(КЗ!$A$1:$O$13,MATCH($A16,КЗ!$A:$A,0),MATCH(MONTH(Ф2!CQ$3),КЗ!$1:$1,0)),"")</f>
        <v>#REF!</v>
      </c>
      <c r="CR17" s="238" t="e" cm="1">
        <f t="array" aca="1" ref="CR17" ca="1">IF(AND(НачИнвП_Дата&lt;=CR$3,КИнвП_Дата&gt;CR$3),
             INDEX(ЗФ!$A$1:$AO$91,MATCH($A16,ЗФ!$A:$A,0),MATCH("На реализацию"&amp;YEAR(Ф2!CR$3),ЗФ!$2:$2,0))*INDEX(КЗ!$A$1:$O$13,MATCH($A16,КЗ!$A:$A,0),MATCH(MONTH(Ф2!CR$3),КЗ!$1:$1,0)),"")</f>
        <v>#REF!</v>
      </c>
      <c r="CS17" s="238" t="e" cm="1">
        <f t="array" aca="1" ref="CS17" ca="1">IF(AND(НачИнвП_Дата&lt;=CS$3,КИнвП_Дата&gt;CS$3),
             INDEX(ЗФ!$A$1:$AO$91,MATCH($A16,ЗФ!$A:$A,0),MATCH("На реализацию"&amp;YEAR(Ф2!CS$3),ЗФ!$2:$2,0))*INDEX(КЗ!$A$1:$O$13,MATCH($A16,КЗ!$A:$A,0),MATCH(MONTH(Ф2!CS$3),КЗ!$1:$1,0)),"")</f>
        <v>#REF!</v>
      </c>
      <c r="CT17" s="239" t="e">
        <f t="shared" ca="1" si="889"/>
        <v>#REF!</v>
      </c>
      <c r="CU17" s="238" t="e" cm="1">
        <f t="array" aca="1" ref="CU17" ca="1">IF(AND(НачИнвП_Дата&lt;=CU$3,КИнвП_Дата&gt;CU$3),
             INDEX(ЗФ!$A$1:$AO$91,MATCH($A16,ЗФ!$A:$A,0),MATCH("На реализацию"&amp;YEAR(Ф2!CU$3),ЗФ!$2:$2,0))*INDEX(КЗ!$A$1:$O$13,MATCH($A16,КЗ!$A:$A,0),MATCH(MONTH(Ф2!CU$3),КЗ!$1:$1,0)),"")</f>
        <v>#REF!</v>
      </c>
      <c r="CV17" s="238" t="e" cm="1">
        <f t="array" aca="1" ref="CV17" ca="1">IF(AND(НачИнвП_Дата&lt;=CV$3,КИнвП_Дата&gt;CV$3),
             INDEX(ЗФ!$A$1:$AO$91,MATCH($A16,ЗФ!$A:$A,0),MATCH("На реализацию"&amp;YEAR(Ф2!CV$3),ЗФ!$2:$2,0))*INDEX(КЗ!$A$1:$O$13,MATCH($A16,КЗ!$A:$A,0),MATCH(MONTH(Ф2!CV$3),КЗ!$1:$1,0)),"")</f>
        <v>#REF!</v>
      </c>
      <c r="CW17" s="238" t="e" cm="1">
        <f t="array" aca="1" ref="CW17" ca="1">IF(AND(НачИнвП_Дата&lt;=CW$3,КИнвП_Дата&gt;CW$3),
             INDEX(ЗФ!$A$1:$AO$91,MATCH($A16,ЗФ!$A:$A,0),MATCH("На реализацию"&amp;YEAR(Ф2!CW$3),ЗФ!$2:$2,0))*INDEX(КЗ!$A$1:$O$13,MATCH($A16,КЗ!$A:$A,0),MATCH(MONTH(Ф2!CW$3),КЗ!$1:$1,0)),"")</f>
        <v>#REF!</v>
      </c>
      <c r="CX17" s="239" t="e">
        <f t="shared" ca="1" si="893"/>
        <v>#REF!</v>
      </c>
      <c r="CY17" s="284" t="e">
        <f t="shared" ca="1" si="894"/>
        <v>#REF!</v>
      </c>
      <c r="CZ17" s="238" t="e" cm="1">
        <f t="array" aca="1" ref="CZ17" ca="1">IF(AND(НачИнвП_Дата&lt;=CZ$3,КИнвП_Дата&gt;CZ$3),
             INDEX(ЗФ!$A$1:$AO$91,MATCH($A16,ЗФ!$A:$A,0),MATCH("На реализацию"&amp;YEAR(Ф2!CZ$3),ЗФ!$2:$2,0))*INDEX(КЗ!$A$1:$O$13,MATCH($A16,КЗ!$A:$A,0),MATCH(MONTH(Ф2!CZ$3),КЗ!$1:$1,0)),"")</f>
        <v>#REF!</v>
      </c>
      <c r="DA17" s="238" t="e" cm="1">
        <f t="array" aca="1" ref="DA17" ca="1">IF(AND(НачИнвП_Дата&lt;=DA$3,КИнвП_Дата&gt;DA$3),
             INDEX(ЗФ!$A$1:$AO$91,MATCH($A16,ЗФ!$A:$A,0),MATCH("На реализацию"&amp;YEAR(Ф2!DA$3),ЗФ!$2:$2,0))*INDEX(КЗ!$A$1:$O$13,MATCH($A16,КЗ!$A:$A,0),MATCH(MONTH(Ф2!DA$3),КЗ!$1:$1,0)),"")</f>
        <v>#REF!</v>
      </c>
      <c r="DB17" s="238" t="e" cm="1">
        <f t="array" aca="1" ref="DB17" ca="1">IF(AND(НачИнвП_Дата&lt;=DB$3,КИнвП_Дата&gt;DB$3),
             INDEX(ЗФ!$A$1:$AO$91,MATCH($A16,ЗФ!$A:$A,0),MATCH("На реализацию"&amp;YEAR(Ф2!DB$3),ЗФ!$2:$2,0))*INDEX(КЗ!$A$1:$O$13,MATCH($A16,КЗ!$A:$A,0),MATCH(MONTH(Ф2!DB$3),КЗ!$1:$1,0)),"")</f>
        <v>#REF!</v>
      </c>
      <c r="DC17" s="239" t="e">
        <f t="shared" ca="1" si="898"/>
        <v>#REF!</v>
      </c>
      <c r="DD17" s="238" t="e" cm="1">
        <f t="array" aca="1" ref="DD17" ca="1">IF(AND(НачИнвП_Дата&lt;=DD$3,КИнвП_Дата&gt;DD$3),
             INDEX(ЗФ!$A$1:$AO$91,MATCH($A16,ЗФ!$A:$A,0),MATCH("На реализацию"&amp;YEAR(Ф2!DD$3),ЗФ!$2:$2,0))*INDEX(КЗ!$A$1:$O$13,MATCH($A16,КЗ!$A:$A,0),MATCH(MONTH(Ф2!DD$3),КЗ!$1:$1,0)),"")</f>
        <v>#REF!</v>
      </c>
      <c r="DE17" s="238" t="e" cm="1">
        <f t="array" aca="1" ref="DE17" ca="1">IF(AND(НачИнвП_Дата&lt;=DE$3,КИнвП_Дата&gt;DE$3),
             INDEX(ЗФ!$A$1:$AO$91,MATCH($A16,ЗФ!$A:$A,0),MATCH("На реализацию"&amp;YEAR(Ф2!DE$3),ЗФ!$2:$2,0))*INDEX(КЗ!$A$1:$O$13,MATCH($A16,КЗ!$A:$A,0),MATCH(MONTH(Ф2!DE$3),КЗ!$1:$1,0)),"")</f>
        <v>#REF!</v>
      </c>
      <c r="DF17" s="238" t="e" cm="1">
        <f t="array" aca="1" ref="DF17" ca="1">IF(AND(НачИнвП_Дата&lt;=DF$3,КИнвП_Дата&gt;DF$3),
             INDEX(ЗФ!$A$1:$AO$91,MATCH($A16,ЗФ!$A:$A,0),MATCH("На реализацию"&amp;YEAR(Ф2!DF$3),ЗФ!$2:$2,0))*INDEX(КЗ!$A$1:$O$13,MATCH($A16,КЗ!$A:$A,0),MATCH(MONTH(Ф2!DF$3),КЗ!$1:$1,0)),"")</f>
        <v>#REF!</v>
      </c>
      <c r="DG17" s="239" t="e">
        <f t="shared" ca="1" si="902"/>
        <v>#REF!</v>
      </c>
      <c r="DH17" s="238" t="e" cm="1">
        <f t="array" aca="1" ref="DH17" ca="1">IF(AND(НачИнвП_Дата&lt;=DH$3,КИнвП_Дата&gt;DH$3),
             INDEX(ЗФ!$A$1:$AO$91,MATCH($A16,ЗФ!$A:$A,0),MATCH("На реализацию"&amp;YEAR(Ф2!DH$3),ЗФ!$2:$2,0))*INDEX(КЗ!$A$1:$O$13,MATCH($A16,КЗ!$A:$A,0),MATCH(MONTH(Ф2!DH$3),КЗ!$1:$1,0)),"")</f>
        <v>#REF!</v>
      </c>
      <c r="DI17" s="238" t="e" cm="1">
        <f t="array" aca="1" ref="DI17" ca="1">IF(AND(НачИнвП_Дата&lt;=DI$3,КИнвП_Дата&gt;DI$3),
             INDEX(ЗФ!$A$1:$AO$91,MATCH($A16,ЗФ!$A:$A,0),MATCH("На реализацию"&amp;YEAR(Ф2!DI$3),ЗФ!$2:$2,0))*INDEX(КЗ!$A$1:$O$13,MATCH($A16,КЗ!$A:$A,0),MATCH(MONTH(Ф2!DI$3),КЗ!$1:$1,0)),"")</f>
        <v>#REF!</v>
      </c>
      <c r="DJ17" s="238" t="e" cm="1">
        <f t="array" aca="1" ref="DJ17" ca="1">IF(AND(НачИнвП_Дата&lt;=DJ$3,КИнвП_Дата&gt;DJ$3),
             INDEX(ЗФ!$A$1:$AO$91,MATCH($A16,ЗФ!$A:$A,0),MATCH("На реализацию"&amp;YEAR(Ф2!DJ$3),ЗФ!$2:$2,0))*INDEX(КЗ!$A$1:$O$13,MATCH($A16,КЗ!$A:$A,0),MATCH(MONTH(Ф2!DJ$3),КЗ!$1:$1,0)),"")</f>
        <v>#REF!</v>
      </c>
      <c r="DK17" s="239" t="e">
        <f t="shared" ca="1" si="906"/>
        <v>#REF!</v>
      </c>
      <c r="DL17" s="238" t="e" cm="1">
        <f t="array" aca="1" ref="DL17" ca="1">IF(AND(НачИнвП_Дата&lt;=DL$3,КИнвП_Дата&gt;DL$3),
             INDEX(ЗФ!$A$1:$AO$91,MATCH($A16,ЗФ!$A:$A,0),MATCH("На реализацию"&amp;YEAR(Ф2!DL$3),ЗФ!$2:$2,0))*INDEX(КЗ!$A$1:$O$13,MATCH($A16,КЗ!$A:$A,0),MATCH(MONTH(Ф2!DL$3),КЗ!$1:$1,0)),"")</f>
        <v>#REF!</v>
      </c>
      <c r="DM17" s="238" t="e" cm="1">
        <f t="array" aca="1" ref="DM17" ca="1">IF(AND(НачИнвП_Дата&lt;=DM$3,КИнвП_Дата&gt;DM$3),
             INDEX(ЗФ!$A$1:$AO$91,MATCH($A16,ЗФ!$A:$A,0),MATCH("На реализацию"&amp;YEAR(Ф2!DM$3),ЗФ!$2:$2,0))*INDEX(КЗ!$A$1:$O$13,MATCH($A16,КЗ!$A:$A,0),MATCH(MONTH(Ф2!DM$3),КЗ!$1:$1,0)),"")</f>
        <v>#REF!</v>
      </c>
      <c r="DN17" s="238" t="e" cm="1">
        <f t="array" aca="1" ref="DN17" ca="1">IF(AND(НачИнвП_Дата&lt;=DN$3,КИнвП_Дата&gt;DN$3),
             INDEX(ЗФ!$A$1:$AO$91,MATCH($A16,ЗФ!$A:$A,0),MATCH("На реализацию"&amp;YEAR(Ф2!DN$3),ЗФ!$2:$2,0))*INDEX(КЗ!$A$1:$O$13,MATCH($A16,КЗ!$A:$A,0),MATCH(MONTH(Ф2!DN$3),КЗ!$1:$1,0)),"")</f>
        <v>#REF!</v>
      </c>
      <c r="DO17" s="239" t="e">
        <f t="shared" ca="1" si="910"/>
        <v>#REF!</v>
      </c>
      <c r="DP17" s="284" t="e">
        <f t="shared" ca="1" si="911"/>
        <v>#REF!</v>
      </c>
      <c r="DQ17" s="238" t="e" cm="1">
        <f t="array" aca="1" ref="DQ17" ca="1">IF(AND(НачИнвП_Дата&lt;=DQ$3,КИнвП_Дата&gt;DQ$3),
             INDEX(ЗФ!$A$1:$AO$91,MATCH($A16,ЗФ!$A:$A,0),MATCH("На реализацию"&amp;YEAR(Ф2!DQ$3),ЗФ!$2:$2,0))*INDEX(КЗ!$A$1:$O$13,MATCH($A16,КЗ!$A:$A,0),MATCH(MONTH(Ф2!DQ$3),КЗ!$1:$1,0)),"")</f>
        <v>#REF!</v>
      </c>
      <c r="DR17" s="238" t="e" cm="1">
        <f t="array" aca="1" ref="DR17" ca="1">IF(AND(НачИнвП_Дата&lt;=DR$3,КИнвП_Дата&gt;DR$3),
             INDEX(ЗФ!$A$1:$AO$91,MATCH($A16,ЗФ!$A:$A,0),MATCH("На реализацию"&amp;YEAR(Ф2!DR$3),ЗФ!$2:$2,0))*INDEX(КЗ!$A$1:$O$13,MATCH($A16,КЗ!$A:$A,0),MATCH(MONTH(Ф2!DR$3),КЗ!$1:$1,0)),"")</f>
        <v>#REF!</v>
      </c>
      <c r="DS17" s="238" t="e" cm="1">
        <f t="array" aca="1" ref="DS17" ca="1">IF(AND(НачИнвП_Дата&lt;=DS$3,КИнвП_Дата&gt;DS$3),
             INDEX(ЗФ!$A$1:$AO$91,MATCH($A16,ЗФ!$A:$A,0),MATCH("На реализацию"&amp;YEAR(Ф2!DS$3),ЗФ!$2:$2,0))*INDEX(КЗ!$A$1:$O$13,MATCH($A16,КЗ!$A:$A,0),MATCH(MONTH(Ф2!DS$3),КЗ!$1:$1,0)),"")</f>
        <v>#REF!</v>
      </c>
      <c r="DT17" s="239" t="e">
        <f t="shared" ca="1" si="915"/>
        <v>#REF!</v>
      </c>
      <c r="DU17" s="238" t="e" cm="1">
        <f t="array" aca="1" ref="DU17" ca="1">IF(AND(НачИнвП_Дата&lt;=DU$3,КИнвП_Дата&gt;DU$3),
             INDEX(ЗФ!$A$1:$AO$91,MATCH($A16,ЗФ!$A:$A,0),MATCH("На реализацию"&amp;YEAR(Ф2!DU$3),ЗФ!$2:$2,0))*INDEX(КЗ!$A$1:$O$13,MATCH($A16,КЗ!$A:$A,0),MATCH(MONTH(Ф2!DU$3),КЗ!$1:$1,0)),"")</f>
        <v>#REF!</v>
      </c>
      <c r="DV17" s="238" t="e" cm="1">
        <f t="array" aca="1" ref="DV17" ca="1">IF(AND(НачИнвП_Дата&lt;=DV$3,КИнвП_Дата&gt;DV$3),
             INDEX(ЗФ!$A$1:$AO$91,MATCH($A16,ЗФ!$A:$A,0),MATCH("На реализацию"&amp;YEAR(Ф2!DV$3),ЗФ!$2:$2,0))*INDEX(КЗ!$A$1:$O$13,MATCH($A16,КЗ!$A:$A,0),MATCH(MONTH(Ф2!DV$3),КЗ!$1:$1,0)),"")</f>
        <v>#REF!</v>
      </c>
      <c r="DW17" s="238" t="e" cm="1">
        <f t="array" aca="1" ref="DW17" ca="1">IF(AND(НачИнвП_Дата&lt;=DW$3,КИнвП_Дата&gt;DW$3),
             INDEX(ЗФ!$A$1:$AO$91,MATCH($A16,ЗФ!$A:$A,0),MATCH("На реализацию"&amp;YEAR(Ф2!DW$3),ЗФ!$2:$2,0))*INDEX(КЗ!$A$1:$O$13,MATCH($A16,КЗ!$A:$A,0),MATCH(MONTH(Ф2!DW$3),КЗ!$1:$1,0)),"")</f>
        <v>#REF!</v>
      </c>
      <c r="DX17" s="239" t="e">
        <f t="shared" ca="1" si="919"/>
        <v>#REF!</v>
      </c>
      <c r="DY17" s="238" t="e" cm="1">
        <f t="array" aca="1" ref="DY17" ca="1">IF(AND(НачИнвП_Дата&lt;=DY$3,КИнвП_Дата&gt;DY$3),
             INDEX(ЗФ!$A$1:$AO$91,MATCH($A16,ЗФ!$A:$A,0),MATCH("На реализацию"&amp;YEAR(Ф2!DY$3),ЗФ!$2:$2,0))*INDEX(КЗ!$A$1:$O$13,MATCH($A16,КЗ!$A:$A,0),MATCH(MONTH(Ф2!DY$3),КЗ!$1:$1,0)),"")</f>
        <v>#REF!</v>
      </c>
      <c r="DZ17" s="238" t="e" cm="1">
        <f t="array" aca="1" ref="DZ17" ca="1">IF(AND(НачИнвП_Дата&lt;=DZ$3,КИнвП_Дата&gt;DZ$3),
             INDEX(ЗФ!$A$1:$AO$91,MATCH($A16,ЗФ!$A:$A,0),MATCH("На реализацию"&amp;YEAR(Ф2!DZ$3),ЗФ!$2:$2,0))*INDEX(КЗ!$A$1:$O$13,MATCH($A16,КЗ!$A:$A,0),MATCH(MONTH(Ф2!DZ$3),КЗ!$1:$1,0)),"")</f>
        <v>#REF!</v>
      </c>
      <c r="EA17" s="238" t="e" cm="1">
        <f t="array" aca="1" ref="EA17" ca="1">IF(AND(НачИнвП_Дата&lt;=EA$3,КИнвП_Дата&gt;EA$3),
             INDEX(ЗФ!$A$1:$AO$91,MATCH($A16,ЗФ!$A:$A,0),MATCH("На реализацию"&amp;YEAR(Ф2!EA$3),ЗФ!$2:$2,0))*INDEX(КЗ!$A$1:$O$13,MATCH($A16,КЗ!$A:$A,0),MATCH(MONTH(Ф2!EA$3),КЗ!$1:$1,0)),"")</f>
        <v>#REF!</v>
      </c>
      <c r="EB17" s="239" t="e">
        <f t="shared" ca="1" si="923"/>
        <v>#REF!</v>
      </c>
      <c r="EC17" s="238" t="e" cm="1">
        <f t="array" aca="1" ref="EC17" ca="1">IF(AND(НачИнвП_Дата&lt;=EC$3,КИнвП_Дата&gt;EC$3),
             INDEX(ЗФ!$A$1:$AO$91,MATCH($A16,ЗФ!$A:$A,0),MATCH("На реализацию"&amp;YEAR(Ф2!EC$3),ЗФ!$2:$2,0))*INDEX(КЗ!$A$1:$O$13,MATCH($A16,КЗ!$A:$A,0),MATCH(MONTH(Ф2!EC$3),КЗ!$1:$1,0)),"")</f>
        <v>#REF!</v>
      </c>
      <c r="ED17" s="238" t="e" cm="1">
        <f t="array" aca="1" ref="ED17" ca="1">IF(AND(НачИнвП_Дата&lt;=ED$3,КИнвП_Дата&gt;ED$3),
             INDEX(ЗФ!$A$1:$AO$91,MATCH($A16,ЗФ!$A:$A,0),MATCH("На реализацию"&amp;YEAR(Ф2!ED$3),ЗФ!$2:$2,0))*INDEX(КЗ!$A$1:$O$13,MATCH($A16,КЗ!$A:$A,0),MATCH(MONTH(Ф2!ED$3),КЗ!$1:$1,0)),"")</f>
        <v>#REF!</v>
      </c>
      <c r="EE17" s="238" t="e" cm="1">
        <f t="array" aca="1" ref="EE17" ca="1">IF(AND(НачИнвП_Дата&lt;=EE$3,КИнвП_Дата&gt;EE$3),
             INDEX(ЗФ!$A$1:$AO$91,MATCH($A16,ЗФ!$A:$A,0),MATCH("На реализацию"&amp;YEAR(Ф2!EE$3),ЗФ!$2:$2,0))*INDEX(КЗ!$A$1:$O$13,MATCH($A16,КЗ!$A:$A,0),MATCH(MONTH(Ф2!EE$3),КЗ!$1:$1,0)),"")</f>
        <v>#REF!</v>
      </c>
      <c r="EF17" s="239" t="e">
        <f t="shared" ca="1" si="927"/>
        <v>#REF!</v>
      </c>
      <c r="EG17" s="284" t="e">
        <f t="shared" ca="1" si="928"/>
        <v>#REF!</v>
      </c>
      <c r="EH17" s="238" t="e" cm="1">
        <f t="array" aca="1" ref="EH17" ca="1">IF(AND(НачИнвП_Дата&lt;=EH$3,КИнвП_Дата&gt;EH$3),
             INDEX(ЗФ!$A$1:$AO$91,MATCH($A16,ЗФ!$A:$A,0),MATCH("На реализацию"&amp;YEAR(Ф2!EH$3),ЗФ!$2:$2,0))*INDEX(КЗ!$A$1:$O$13,MATCH($A16,КЗ!$A:$A,0),MATCH(MONTH(Ф2!EH$3),КЗ!$1:$1,0)),"")</f>
        <v>#REF!</v>
      </c>
      <c r="EI17" s="238" t="e" cm="1">
        <f t="array" aca="1" ref="EI17" ca="1">IF(AND(НачИнвП_Дата&lt;=EI$3,КИнвП_Дата&gt;EI$3),
             INDEX(ЗФ!$A$1:$AO$91,MATCH($A16,ЗФ!$A:$A,0),MATCH("На реализацию"&amp;YEAR(Ф2!EI$3),ЗФ!$2:$2,0))*INDEX(КЗ!$A$1:$O$13,MATCH($A16,КЗ!$A:$A,0),MATCH(MONTH(Ф2!EI$3),КЗ!$1:$1,0)),"")</f>
        <v>#REF!</v>
      </c>
      <c r="EJ17" s="238" t="e" cm="1">
        <f t="array" aca="1" ref="EJ17" ca="1">IF(AND(НачИнвП_Дата&lt;=EJ$3,КИнвП_Дата&gt;EJ$3),
             INDEX(ЗФ!$A$1:$AO$91,MATCH($A16,ЗФ!$A:$A,0),MATCH("На реализацию"&amp;YEAR(Ф2!EJ$3),ЗФ!$2:$2,0))*INDEX(КЗ!$A$1:$O$13,MATCH($A16,КЗ!$A:$A,0),MATCH(MONTH(Ф2!EJ$3),КЗ!$1:$1,0)),"")</f>
        <v>#REF!</v>
      </c>
      <c r="EK17" s="239" t="e">
        <f t="shared" ca="1" si="932"/>
        <v>#REF!</v>
      </c>
      <c r="EL17" s="238" t="e" cm="1">
        <f t="array" aca="1" ref="EL17" ca="1">IF(AND(НачИнвП_Дата&lt;=EL$3,КИнвП_Дата&gt;EL$3),
             INDEX(ЗФ!$A$1:$AO$91,MATCH($A16,ЗФ!$A:$A,0),MATCH("На реализацию"&amp;YEAR(Ф2!EL$3),ЗФ!$2:$2,0))*INDEX(КЗ!$A$1:$O$13,MATCH($A16,КЗ!$A:$A,0),MATCH(MONTH(Ф2!EL$3),КЗ!$1:$1,0)),"")</f>
        <v>#REF!</v>
      </c>
      <c r="EM17" s="238" t="e" cm="1">
        <f t="array" aca="1" ref="EM17" ca="1">IF(AND(НачИнвП_Дата&lt;=EM$3,КИнвП_Дата&gt;EM$3),
             INDEX(ЗФ!$A$1:$AO$91,MATCH($A16,ЗФ!$A:$A,0),MATCH("На реализацию"&amp;YEAR(Ф2!EM$3),ЗФ!$2:$2,0))*INDEX(КЗ!$A$1:$O$13,MATCH($A16,КЗ!$A:$A,0),MATCH(MONTH(Ф2!EM$3),КЗ!$1:$1,0)),"")</f>
        <v>#REF!</v>
      </c>
      <c r="EN17" s="238" t="e" cm="1">
        <f t="array" aca="1" ref="EN17" ca="1">IF(AND(НачИнвП_Дата&lt;=EN$3,КИнвП_Дата&gt;EN$3),
             INDEX(ЗФ!$A$1:$AO$91,MATCH($A16,ЗФ!$A:$A,0),MATCH("На реализацию"&amp;YEAR(Ф2!EN$3),ЗФ!$2:$2,0))*INDEX(КЗ!$A$1:$O$13,MATCH($A16,КЗ!$A:$A,0),MATCH(MONTH(Ф2!EN$3),КЗ!$1:$1,0)),"")</f>
        <v>#REF!</v>
      </c>
      <c r="EO17" s="239" t="e">
        <f t="shared" ca="1" si="936"/>
        <v>#REF!</v>
      </c>
      <c r="EP17" s="238" t="e" cm="1">
        <f t="array" aca="1" ref="EP17" ca="1">IF(AND(НачИнвП_Дата&lt;=EP$3,КИнвП_Дата&gt;EP$3),
             INDEX(ЗФ!$A$1:$AO$91,MATCH($A16,ЗФ!$A:$A,0),MATCH("На реализацию"&amp;YEAR(Ф2!EP$3),ЗФ!$2:$2,0))*INDEX(КЗ!$A$1:$O$13,MATCH($A16,КЗ!$A:$A,0),MATCH(MONTH(Ф2!EP$3),КЗ!$1:$1,0)),"")</f>
        <v>#REF!</v>
      </c>
      <c r="EQ17" s="238" t="e" cm="1">
        <f t="array" aca="1" ref="EQ17" ca="1">IF(AND(НачИнвП_Дата&lt;=EQ$3,КИнвП_Дата&gt;EQ$3),
             INDEX(ЗФ!$A$1:$AO$91,MATCH($A16,ЗФ!$A:$A,0),MATCH("На реализацию"&amp;YEAR(Ф2!EQ$3),ЗФ!$2:$2,0))*INDEX(КЗ!$A$1:$O$13,MATCH($A16,КЗ!$A:$A,0),MATCH(MONTH(Ф2!EQ$3),КЗ!$1:$1,0)),"")</f>
        <v>#REF!</v>
      </c>
      <c r="ER17" s="238" t="e" cm="1">
        <f t="array" aca="1" ref="ER17" ca="1">IF(AND(НачИнвП_Дата&lt;=ER$3,КИнвП_Дата&gt;ER$3),
             INDEX(ЗФ!$A$1:$AO$91,MATCH($A16,ЗФ!$A:$A,0),MATCH("На реализацию"&amp;YEAR(Ф2!ER$3),ЗФ!$2:$2,0))*INDEX(КЗ!$A$1:$O$13,MATCH($A16,КЗ!$A:$A,0),MATCH(MONTH(Ф2!ER$3),КЗ!$1:$1,0)),"")</f>
        <v>#REF!</v>
      </c>
      <c r="ES17" s="239" t="e">
        <f t="shared" ca="1" si="940"/>
        <v>#REF!</v>
      </c>
      <c r="ET17" s="238" t="e" cm="1">
        <f t="array" aca="1" ref="ET17" ca="1">IF(AND(НачИнвП_Дата&lt;=ET$3,КИнвП_Дата&gt;ET$3),
             INDEX(ЗФ!$A$1:$AO$91,MATCH($A16,ЗФ!$A:$A,0),MATCH("На реализацию"&amp;YEAR(Ф2!ET$3),ЗФ!$2:$2,0))*INDEX(КЗ!$A$1:$O$13,MATCH($A16,КЗ!$A:$A,0),MATCH(MONTH(Ф2!ET$3),КЗ!$1:$1,0)),"")</f>
        <v>#REF!</v>
      </c>
      <c r="EU17" s="238" t="e" cm="1">
        <f t="array" aca="1" ref="EU17" ca="1">IF(AND(НачИнвП_Дата&lt;=EU$3,КИнвП_Дата&gt;EU$3),
             INDEX(ЗФ!$A$1:$AO$91,MATCH($A16,ЗФ!$A:$A,0),MATCH("На реализацию"&amp;YEAR(Ф2!EU$3),ЗФ!$2:$2,0))*INDEX(КЗ!$A$1:$O$13,MATCH($A16,КЗ!$A:$A,0),MATCH(MONTH(Ф2!EU$3),КЗ!$1:$1,0)),"")</f>
        <v>#REF!</v>
      </c>
      <c r="EV17" s="238" t="e" cm="1">
        <f t="array" aca="1" ref="EV17" ca="1">IF(AND(НачИнвП_Дата&lt;=EV$3,КИнвП_Дата&gt;EV$3),
             INDEX(ЗФ!$A$1:$AO$91,MATCH($A16,ЗФ!$A:$A,0),MATCH("На реализацию"&amp;YEAR(Ф2!EV$3),ЗФ!$2:$2,0))*INDEX(КЗ!$A$1:$O$13,MATCH($A16,КЗ!$A:$A,0),MATCH(MONTH(Ф2!EV$3),КЗ!$1:$1,0)),"")</f>
        <v>#REF!</v>
      </c>
      <c r="EW17" s="239" t="e">
        <f t="shared" ca="1" si="944"/>
        <v>#REF!</v>
      </c>
      <c r="EX17" s="428" t="e">
        <f t="shared" ca="1" si="945"/>
        <v>#REF!</v>
      </c>
      <c r="EY17" s="438"/>
    </row>
    <row r="18" spans="1:155" s="233" customFormat="1" hidden="1" outlineLevel="2">
      <c r="A18" s="231" t="s">
        <v>240</v>
      </c>
      <c r="B18" s="232">
        <f ca="1">IF(OFFSET(B18,-1,0,1,1)&lt;&gt;"", INDEX(ЗФ!$A$1:$AO$91,MATCH($A16,ЗФ!$A:$A,0),MATCH("Цена на реализацию"&amp;YEAR(Ф2!B$3),ЗФ!$2:$2,0)),0)</f>
        <v>0</v>
      </c>
      <c r="C18" s="232">
        <f ca="1">IF(OFFSET(C18,-1,0,1,1)&lt;&gt;"", INDEX(ЗФ!$A$1:$AO$91,MATCH($A16,ЗФ!$A:$A,0),MATCH("Цена на реализацию"&amp;YEAR(Ф2!C$3),ЗФ!$2:$2,0)),0)</f>
        <v>0</v>
      </c>
      <c r="D18" s="232">
        <f ca="1">IF(OFFSET(D18,-1,0,1,1)&lt;&gt;"", INDEX(ЗФ!$A$1:$AO$91,MATCH($A16,ЗФ!$A:$A,0),MATCH("Цена на реализацию"&amp;YEAR(Ф2!D$3),ЗФ!$2:$2,0)),0)</f>
        <v>0</v>
      </c>
      <c r="E18" s="239">
        <f t="shared" ref="E18" ca="1" si="946">AVERAGE(B18:D18)</f>
        <v>0</v>
      </c>
      <c r="F18" s="232">
        <f ca="1">IF(OFFSET(F18,-1,0,1,1)&lt;&gt;"", INDEX(ЗФ!$A$1:$AO$91,MATCH($A16,ЗФ!$A:$A,0),MATCH("Цена на реализацию"&amp;YEAR(Ф2!F$3),ЗФ!$2:$2,0)),0)</f>
        <v>0</v>
      </c>
      <c r="G18" s="232">
        <f ca="1">IF(OFFSET(G18,-1,0,1,1)&lt;&gt;"", INDEX(ЗФ!$A$1:$AO$91,MATCH($A16,ЗФ!$A:$A,0),MATCH("Цена на реализацию"&amp;YEAR(Ф2!G$3),ЗФ!$2:$2,0)),0)</f>
        <v>0</v>
      </c>
      <c r="H18" s="232">
        <f ca="1">IF(OFFSET(H18,-1,0,1,1)&lt;&gt;"", INDEX(ЗФ!$A$1:$AO$91,MATCH($A16,ЗФ!$A:$A,0),MATCH("Цена на реализацию"&amp;YEAR(Ф2!H$3),ЗФ!$2:$2,0)),0)</f>
        <v>0</v>
      </c>
      <c r="I18" s="239">
        <f t="shared" ref="I18" ca="1" si="947">AVERAGE(F18:H18)</f>
        <v>0</v>
      </c>
      <c r="J18" s="232">
        <f ca="1">IF(OFFSET(J18,-1,0,1,1)&lt;&gt;"", INDEX(ЗФ!$A$1:$AO$91,MATCH($A16,ЗФ!$A:$A,0),MATCH("Цена на реализацию"&amp;YEAR(Ф2!J$3),ЗФ!$2:$2,0)),0)</f>
        <v>0</v>
      </c>
      <c r="K18" s="232">
        <f ca="1">IF(OFFSET(K18,-1,0,1,1)&lt;&gt;"", INDEX(ЗФ!$A$1:$AO$91,MATCH($A16,ЗФ!$A:$A,0),MATCH("Цена на реализацию"&amp;YEAR(Ф2!K$3),ЗФ!$2:$2,0)),0)</f>
        <v>0</v>
      </c>
      <c r="L18" s="232">
        <f ca="1">IF(OFFSET(L18,-1,0,1,1)&lt;&gt;"", INDEX(ЗФ!$A$1:$AO$91,MATCH($A16,ЗФ!$A:$A,0),MATCH("Цена на реализацию"&amp;YEAR(Ф2!L$3),ЗФ!$2:$2,0)),0)</f>
        <v>0</v>
      </c>
      <c r="M18" s="239">
        <f t="shared" ref="M18" ca="1" si="948">AVERAGE(J18:L18)</f>
        <v>0</v>
      </c>
      <c r="N18" s="232" t="e">
        <f ca="1">IF(OFFSET(N18,-1,0,1,1)&lt;&gt;"", INDEX(ЗФ!$A$1:$AO$91,MATCH($A16,ЗФ!$A:$A,0),MATCH("Цена на реализацию"&amp;YEAR(Ф2!N$3),ЗФ!$2:$2,0)),0)</f>
        <v>#N/A</v>
      </c>
      <c r="O18" s="232" t="e">
        <f ca="1">IF(OFFSET(O18,-1,0,1,1)&lt;&gt;"", INDEX(ЗФ!$A$1:$AO$91,MATCH($A16,ЗФ!$A:$A,0),MATCH("Цена на реализацию"&amp;YEAR(Ф2!O$3),ЗФ!$2:$2,0)),0)</f>
        <v>#N/A</v>
      </c>
      <c r="P18" s="232" t="e">
        <f ca="1">IF(OFFSET(P18,-1,0,1,1)&lt;&gt;"", INDEX(ЗФ!$A$1:$AO$91,MATCH($A16,ЗФ!$A:$A,0),MATCH("Цена на реализацию"&amp;YEAR(Ф2!P$3),ЗФ!$2:$2,0)),0)</f>
        <v>#N/A</v>
      </c>
      <c r="Q18" s="239" t="e">
        <f t="shared" ref="Q18" ca="1" si="949">AVERAGE(N18:P18)</f>
        <v>#N/A</v>
      </c>
      <c r="R18" s="284">
        <f t="shared" ref="R18" ca="1" si="950">IFERROR(R16/R17,0)</f>
        <v>0</v>
      </c>
      <c r="S18" s="232" t="e">
        <f ca="1">IF(OFFSET(S18,-1,0,1,1)&lt;&gt;"", INDEX(ЗФ!$A$1:$AO$91,MATCH($A16,ЗФ!$A:$A,0),MATCH("Цена на реализацию"&amp;YEAR(Ф2!S$3),ЗФ!$2:$2,0)),0)</f>
        <v>#N/A</v>
      </c>
      <c r="T18" s="232" t="e">
        <f ca="1">IF(OFFSET(T18,-1,0,1,1)&lt;&gt;"", INDEX(ЗФ!$A$1:$AO$91,MATCH($A16,ЗФ!$A:$A,0),MATCH("Цена на реализацию"&amp;YEAR(Ф2!T$3),ЗФ!$2:$2,0)),0)</f>
        <v>#N/A</v>
      </c>
      <c r="U18" s="232" t="e">
        <f ca="1">IF(OFFSET(U18,-1,0,1,1)&lt;&gt;"", INDEX(ЗФ!$A$1:$AO$91,MATCH($A16,ЗФ!$A:$A,0),MATCH("Цена на реализацию"&amp;YEAR(Ф2!U$3),ЗФ!$2:$2,0)),0)</f>
        <v>#N/A</v>
      </c>
      <c r="V18" s="239" t="e">
        <f t="shared" ref="V18" ca="1" si="951">AVERAGE(S18:U18)</f>
        <v>#N/A</v>
      </c>
      <c r="W18" s="232" t="e">
        <f ca="1">IF(OFFSET(W18,-1,0,1,1)&lt;&gt;"", INDEX(ЗФ!$A$1:$AO$91,MATCH($A16,ЗФ!$A:$A,0),MATCH("Цена на реализацию"&amp;YEAR(Ф2!W$3),ЗФ!$2:$2,0)),0)</f>
        <v>#N/A</v>
      </c>
      <c r="X18" s="232" t="e">
        <f ca="1">IF(OFFSET(X18,-1,0,1,1)&lt;&gt;"", INDEX(ЗФ!$A$1:$AO$91,MATCH($A16,ЗФ!$A:$A,0),MATCH("Цена на реализацию"&amp;YEAR(Ф2!X$3),ЗФ!$2:$2,0)),0)</f>
        <v>#N/A</v>
      </c>
      <c r="Y18" s="232" t="e">
        <f ca="1">IF(OFFSET(Y18,-1,0,1,1)&lt;&gt;"", INDEX(ЗФ!$A$1:$AO$91,MATCH($A16,ЗФ!$A:$A,0),MATCH("Цена на реализацию"&amp;YEAR(Ф2!Y$3),ЗФ!$2:$2,0)),0)</f>
        <v>#N/A</v>
      </c>
      <c r="Z18" s="239" t="e">
        <f t="shared" ref="Z18" ca="1" si="952">AVERAGE(W18:Y18)</f>
        <v>#N/A</v>
      </c>
      <c r="AA18" s="232" t="e">
        <f ca="1">IF(OFFSET(AA18,-1,0,1,1)&lt;&gt;"", INDEX(ЗФ!$A$1:$AO$91,MATCH($A16,ЗФ!$A:$A,0),MATCH("Цена на реализацию"&amp;YEAR(Ф2!AA$3),ЗФ!$2:$2,0)),0)</f>
        <v>#N/A</v>
      </c>
      <c r="AB18" s="232" t="e">
        <f ca="1">IF(OFFSET(AB18,-1,0,1,1)&lt;&gt;"", INDEX(ЗФ!$A$1:$AO$91,MATCH($A16,ЗФ!$A:$A,0),MATCH("Цена на реализацию"&amp;YEAR(Ф2!AB$3),ЗФ!$2:$2,0)),0)</f>
        <v>#N/A</v>
      </c>
      <c r="AC18" s="232" t="e">
        <f ca="1">IF(OFFSET(AC18,-1,0,1,1)&lt;&gt;"", INDEX(ЗФ!$A$1:$AO$91,MATCH($A16,ЗФ!$A:$A,0),MATCH("Цена на реализацию"&amp;YEAR(Ф2!AC$3),ЗФ!$2:$2,0)),0)</f>
        <v>#N/A</v>
      </c>
      <c r="AD18" s="239" t="e">
        <f t="shared" ref="AD18" ca="1" si="953">AVERAGE(AA18:AC18)</f>
        <v>#N/A</v>
      </c>
      <c r="AE18" s="232" t="e">
        <f ca="1">IF(OFFSET(AE18,-1,0,1,1)&lt;&gt;"", INDEX(ЗФ!$A$1:$AO$91,MATCH($A16,ЗФ!$A:$A,0),MATCH("Цена на реализацию"&amp;YEAR(Ф2!AE$3),ЗФ!$2:$2,0)),0)</f>
        <v>#N/A</v>
      </c>
      <c r="AF18" s="232" t="e">
        <f ca="1">IF(OFFSET(AF18,-1,0,1,1)&lt;&gt;"", INDEX(ЗФ!$A$1:$AO$91,MATCH($A16,ЗФ!$A:$A,0),MATCH("Цена на реализацию"&amp;YEAR(Ф2!AF$3),ЗФ!$2:$2,0)),0)</f>
        <v>#N/A</v>
      </c>
      <c r="AG18" s="232" t="e">
        <f ca="1">IF(OFFSET(AG18,-1,0,1,1)&lt;&gt;"", INDEX(ЗФ!$A$1:$AO$91,MATCH($A16,ЗФ!$A:$A,0),MATCH("Цена на реализацию"&amp;YEAR(Ф2!AG$3),ЗФ!$2:$2,0)),0)</f>
        <v>#N/A</v>
      </c>
      <c r="AH18" s="239" t="e">
        <f t="shared" ref="AH18" ca="1" si="954">AVERAGE(AE18:AG18)</f>
        <v>#N/A</v>
      </c>
      <c r="AI18" s="284">
        <f t="shared" ref="AI18" ca="1" si="955">IFERROR(AI16/AI17,0)</f>
        <v>0</v>
      </c>
      <c r="AJ18" s="232" t="e">
        <f ca="1">IF(OFFSET(AJ18,-1,0,1,1)&lt;&gt;"", INDEX(ЗФ!$A$1:$AO$91,MATCH($A16,ЗФ!$A:$A,0),MATCH("Цена на реализацию"&amp;YEAR(Ф2!AJ$3),ЗФ!$2:$2,0)),0)</f>
        <v>#N/A</v>
      </c>
      <c r="AK18" s="232" t="e">
        <f ca="1">IF(OFFSET(AK18,-1,0,1,1)&lt;&gt;"", INDEX(ЗФ!$A$1:$AO$91,MATCH($A16,ЗФ!$A:$A,0),MATCH("Цена на реализацию"&amp;YEAR(Ф2!AK$3),ЗФ!$2:$2,0)),0)</f>
        <v>#N/A</v>
      </c>
      <c r="AL18" s="232" t="e">
        <f ca="1">IF(OFFSET(AL18,-1,0,1,1)&lt;&gt;"", INDEX(ЗФ!$A$1:$AO$91,MATCH($A16,ЗФ!$A:$A,0),MATCH("Цена на реализацию"&amp;YEAR(Ф2!AL$3),ЗФ!$2:$2,0)),0)</f>
        <v>#N/A</v>
      </c>
      <c r="AM18" s="239" t="e">
        <f t="shared" ref="AM18" ca="1" si="956">AVERAGE(AJ18:AL18)</f>
        <v>#N/A</v>
      </c>
      <c r="AN18" s="232" t="e">
        <f ca="1">IF(OFFSET(AN18,-1,0,1,1)&lt;&gt;"", INDEX(ЗФ!$A$1:$AO$91,MATCH($A16,ЗФ!$A:$A,0),MATCH("Цена на реализацию"&amp;YEAR(Ф2!AN$3),ЗФ!$2:$2,0)),0)</f>
        <v>#N/A</v>
      </c>
      <c r="AO18" s="232" t="e">
        <f ca="1">IF(OFFSET(AO18,-1,0,1,1)&lt;&gt;"", INDEX(ЗФ!$A$1:$AO$91,MATCH($A16,ЗФ!$A:$A,0),MATCH("Цена на реализацию"&amp;YEAR(Ф2!AO$3),ЗФ!$2:$2,0)),0)</f>
        <v>#N/A</v>
      </c>
      <c r="AP18" s="232" t="e">
        <f ca="1">IF(OFFSET(AP18,-1,0,1,1)&lt;&gt;"", INDEX(ЗФ!$A$1:$AO$91,MATCH($A16,ЗФ!$A:$A,0),MATCH("Цена на реализацию"&amp;YEAR(Ф2!AP$3),ЗФ!$2:$2,0)),0)</f>
        <v>#N/A</v>
      </c>
      <c r="AQ18" s="239" t="e">
        <f t="shared" ref="AQ18" ca="1" si="957">AVERAGE(AN18:AP18)</f>
        <v>#N/A</v>
      </c>
      <c r="AR18" s="232" t="e">
        <f ca="1">IF(OFFSET(AR18,-1,0,1,1)&lt;&gt;"", INDEX(ЗФ!$A$1:$AO$91,MATCH($A16,ЗФ!$A:$A,0),MATCH("Цена на реализацию"&amp;YEAR(Ф2!AR$3),ЗФ!$2:$2,0)),0)</f>
        <v>#N/A</v>
      </c>
      <c r="AS18" s="232" t="e">
        <f ca="1">IF(OFFSET(AS18,-1,0,1,1)&lt;&gt;"", INDEX(ЗФ!$A$1:$AO$91,MATCH($A16,ЗФ!$A:$A,0),MATCH("Цена на реализацию"&amp;YEAR(Ф2!AS$3),ЗФ!$2:$2,0)),0)</f>
        <v>#N/A</v>
      </c>
      <c r="AT18" s="232" t="e">
        <f ca="1">IF(OFFSET(AT18,-1,0,1,1)&lt;&gt;"", INDEX(ЗФ!$A$1:$AO$91,MATCH($A16,ЗФ!$A:$A,0),MATCH("Цена на реализацию"&amp;YEAR(Ф2!AT$3),ЗФ!$2:$2,0)),0)</f>
        <v>#N/A</v>
      </c>
      <c r="AU18" s="239" t="e">
        <f t="shared" ref="AU18" ca="1" si="958">AVERAGE(AR18:AT18)</f>
        <v>#N/A</v>
      </c>
      <c r="AV18" s="232" t="e">
        <f ca="1">IF(OFFSET(AV18,-1,0,1,1)&lt;&gt;"", INDEX(ЗФ!$A$1:$AO$91,MATCH($A16,ЗФ!$A:$A,0),MATCH("Цена на реализацию"&amp;YEAR(Ф2!AV$3),ЗФ!$2:$2,0)),0)</f>
        <v>#N/A</v>
      </c>
      <c r="AW18" s="232" t="e">
        <f ca="1">IF(OFFSET(AW18,-1,0,1,1)&lt;&gt;"", INDEX(ЗФ!$A$1:$AO$91,MATCH($A16,ЗФ!$A:$A,0),MATCH("Цена на реализацию"&amp;YEAR(Ф2!AW$3),ЗФ!$2:$2,0)),0)</f>
        <v>#N/A</v>
      </c>
      <c r="AX18" s="232" t="e">
        <f ca="1">IF(OFFSET(AX18,-1,0,1,1)&lt;&gt;"", INDEX(ЗФ!$A$1:$AO$91,MATCH($A16,ЗФ!$A:$A,0),MATCH("Цена на реализацию"&amp;YEAR(Ф2!AX$3),ЗФ!$2:$2,0)),0)</f>
        <v>#N/A</v>
      </c>
      <c r="AY18" s="239" t="e">
        <f t="shared" ref="AY18" ca="1" si="959">AVERAGE(AV18:AX18)</f>
        <v>#N/A</v>
      </c>
      <c r="AZ18" s="284">
        <f t="shared" ref="AZ18" ca="1" si="960">IFERROR(AZ16/AZ17,0)</f>
        <v>0</v>
      </c>
      <c r="BA18" s="232" t="e">
        <f ca="1">IF(OFFSET(BA18,-1,0,1,1)&lt;&gt;"", INDEX(ЗФ!$A$1:$AO$91,MATCH($A16,ЗФ!$A:$A,0),MATCH("Цена на реализацию"&amp;YEAR(Ф2!BA$3),ЗФ!$2:$2,0)),0)</f>
        <v>#N/A</v>
      </c>
      <c r="BB18" s="232" t="e">
        <f ca="1">IF(OFFSET(BB18,-1,0,1,1)&lt;&gt;"", INDEX(ЗФ!$A$1:$AO$91,MATCH($A16,ЗФ!$A:$A,0),MATCH("Цена на реализацию"&amp;YEAR(Ф2!BB$3),ЗФ!$2:$2,0)),0)</f>
        <v>#N/A</v>
      </c>
      <c r="BC18" s="232" t="e">
        <f ca="1">IF(OFFSET(BC18,-1,0,1,1)&lt;&gt;"", INDEX(ЗФ!$A$1:$AO$91,MATCH($A16,ЗФ!$A:$A,0),MATCH("Цена на реализацию"&amp;YEAR(Ф2!BC$3),ЗФ!$2:$2,0)),0)</f>
        <v>#N/A</v>
      </c>
      <c r="BD18" s="239" t="e">
        <f t="shared" ref="BD18" ca="1" si="961">AVERAGE(BA18:BC18)</f>
        <v>#N/A</v>
      </c>
      <c r="BE18" s="232" t="e">
        <f ca="1">IF(OFFSET(BE18,-1,0,1,1)&lt;&gt;"", INDEX(ЗФ!$A$1:$AO$91,MATCH($A16,ЗФ!$A:$A,0),MATCH("Цена на реализацию"&amp;YEAR(Ф2!BE$3),ЗФ!$2:$2,0)),0)</f>
        <v>#N/A</v>
      </c>
      <c r="BF18" s="232" t="e">
        <f ca="1">IF(OFFSET(BF18,-1,0,1,1)&lt;&gt;"", INDEX(ЗФ!$A$1:$AO$91,MATCH($A16,ЗФ!$A:$A,0),MATCH("Цена на реализацию"&amp;YEAR(Ф2!BF$3),ЗФ!$2:$2,0)),0)</f>
        <v>#N/A</v>
      </c>
      <c r="BG18" s="232" t="e">
        <f ca="1">IF(OFFSET(BG18,-1,0,1,1)&lt;&gt;"", INDEX(ЗФ!$A$1:$AO$91,MATCH($A16,ЗФ!$A:$A,0),MATCH("Цена на реализацию"&amp;YEAR(Ф2!BG$3),ЗФ!$2:$2,0)),0)</f>
        <v>#N/A</v>
      </c>
      <c r="BH18" s="239" t="e">
        <f t="shared" ref="BH18" ca="1" si="962">AVERAGE(BE18:BG18)</f>
        <v>#N/A</v>
      </c>
      <c r="BI18" s="232" t="e">
        <f ca="1">IF(OFFSET(BI18,-1,0,1,1)&lt;&gt;"", INDEX(ЗФ!$A$1:$AO$91,MATCH($A16,ЗФ!$A:$A,0),MATCH("Цена на реализацию"&amp;YEAR(Ф2!BI$3),ЗФ!$2:$2,0)),0)</f>
        <v>#N/A</v>
      </c>
      <c r="BJ18" s="232" t="e">
        <f ca="1">IF(OFFSET(BJ18,-1,0,1,1)&lt;&gt;"", INDEX(ЗФ!$A$1:$AO$91,MATCH($A16,ЗФ!$A:$A,0),MATCH("Цена на реализацию"&amp;YEAR(Ф2!BJ$3),ЗФ!$2:$2,0)),0)</f>
        <v>#N/A</v>
      </c>
      <c r="BK18" s="232" t="e">
        <f ca="1">IF(OFFSET(BK18,-1,0,1,1)&lt;&gt;"", INDEX(ЗФ!$A$1:$AO$91,MATCH($A16,ЗФ!$A:$A,0),MATCH("Цена на реализацию"&amp;YEAR(Ф2!BK$3),ЗФ!$2:$2,0)),0)</f>
        <v>#N/A</v>
      </c>
      <c r="BL18" s="239" t="e">
        <f t="shared" ref="BL18" ca="1" si="963">AVERAGE(BI18:BK18)</f>
        <v>#N/A</v>
      </c>
      <c r="BM18" s="232" t="e">
        <f ca="1">IF(OFFSET(BM18,-1,0,1,1)&lt;&gt;"", INDEX(ЗФ!$A$1:$AO$91,MATCH($A16,ЗФ!$A:$A,0),MATCH("Цена на реализацию"&amp;YEAR(Ф2!BM$3),ЗФ!$2:$2,0)),0)</f>
        <v>#N/A</v>
      </c>
      <c r="BN18" s="232" t="e">
        <f ca="1">IF(OFFSET(BN18,-1,0,1,1)&lt;&gt;"", INDEX(ЗФ!$A$1:$AO$91,MATCH($A16,ЗФ!$A:$A,0),MATCH("Цена на реализацию"&amp;YEAR(Ф2!BN$3),ЗФ!$2:$2,0)),0)</f>
        <v>#N/A</v>
      </c>
      <c r="BO18" s="232" t="e">
        <f ca="1">IF(OFFSET(BO18,-1,0,1,1)&lt;&gt;"", INDEX(ЗФ!$A$1:$AO$91,MATCH($A16,ЗФ!$A:$A,0),MATCH("Цена на реализацию"&amp;YEAR(Ф2!BO$3),ЗФ!$2:$2,0)),0)</f>
        <v>#N/A</v>
      </c>
      <c r="BP18" s="239" t="e">
        <f t="shared" ref="BP18" ca="1" si="964">AVERAGE(BM18:BO18)</f>
        <v>#N/A</v>
      </c>
      <c r="BQ18" s="284">
        <f t="shared" ref="BQ18" ca="1" si="965">IFERROR(BQ16/BQ17,0)</f>
        <v>0</v>
      </c>
      <c r="BR18" s="232" t="e">
        <f ca="1">IF(OFFSET(BR18,-1,0,1,1)&lt;&gt;"", INDEX(ЗФ!$A$1:$AO$91,MATCH($A16,ЗФ!$A:$A,0),MATCH("Цена на реализацию"&amp;YEAR(Ф2!BR$3),ЗФ!$2:$2,0)),0)</f>
        <v>#REF!</v>
      </c>
      <c r="BS18" s="232" t="e">
        <f ca="1">IF(OFFSET(BS18,-1,0,1,1)&lt;&gt;"", INDEX(ЗФ!$A$1:$AO$91,MATCH($A16,ЗФ!$A:$A,0),MATCH("Цена на реализацию"&amp;YEAR(Ф2!BS$3),ЗФ!$2:$2,0)),0)</f>
        <v>#REF!</v>
      </c>
      <c r="BT18" s="232" t="e">
        <f ca="1">IF(OFFSET(BT18,-1,0,1,1)&lt;&gt;"", INDEX(ЗФ!$A$1:$AO$91,MATCH($A16,ЗФ!$A:$A,0),MATCH("Цена на реализацию"&amp;YEAR(Ф2!BT$3),ЗФ!$2:$2,0)),0)</f>
        <v>#REF!</v>
      </c>
      <c r="BU18" s="239" t="e">
        <f t="shared" ref="BU18" ca="1" si="966">AVERAGE(BR18:BT18)</f>
        <v>#REF!</v>
      </c>
      <c r="BV18" s="232" t="e">
        <f ca="1">IF(OFFSET(BV18,-1,0,1,1)&lt;&gt;"", INDEX(ЗФ!$A$1:$AO$91,MATCH($A16,ЗФ!$A:$A,0),MATCH("Цена на реализацию"&amp;YEAR(Ф2!BV$3),ЗФ!$2:$2,0)),0)</f>
        <v>#REF!</v>
      </c>
      <c r="BW18" s="232" t="e">
        <f ca="1">IF(OFFSET(BW18,-1,0,1,1)&lt;&gt;"", INDEX(ЗФ!$A$1:$AO$91,MATCH($A16,ЗФ!$A:$A,0),MATCH("Цена на реализацию"&amp;YEAR(Ф2!BW$3),ЗФ!$2:$2,0)),0)</f>
        <v>#REF!</v>
      </c>
      <c r="BX18" s="232" t="e">
        <f ca="1">IF(OFFSET(BX18,-1,0,1,1)&lt;&gt;"", INDEX(ЗФ!$A$1:$AO$91,MATCH($A16,ЗФ!$A:$A,0),MATCH("Цена на реализацию"&amp;YEAR(Ф2!BX$3),ЗФ!$2:$2,0)),0)</f>
        <v>#REF!</v>
      </c>
      <c r="BY18" s="239" t="e">
        <f t="shared" ref="BY18" ca="1" si="967">AVERAGE(BV18:BX18)</f>
        <v>#REF!</v>
      </c>
      <c r="BZ18" s="232" t="e">
        <f ca="1">IF(OFFSET(BZ18,-1,0,1,1)&lt;&gt;"", INDEX(ЗФ!$A$1:$AO$91,MATCH($A16,ЗФ!$A:$A,0),MATCH("Цена на реализацию"&amp;YEAR(Ф2!BZ$3),ЗФ!$2:$2,0)),0)</f>
        <v>#REF!</v>
      </c>
      <c r="CA18" s="232" t="e">
        <f ca="1">IF(OFFSET(CA18,-1,0,1,1)&lt;&gt;"", INDEX(ЗФ!$A$1:$AO$91,MATCH($A16,ЗФ!$A:$A,0),MATCH("Цена на реализацию"&amp;YEAR(Ф2!CA$3),ЗФ!$2:$2,0)),0)</f>
        <v>#REF!</v>
      </c>
      <c r="CB18" s="232" t="e">
        <f ca="1">IF(OFFSET(CB18,-1,0,1,1)&lt;&gt;"", INDEX(ЗФ!$A$1:$AO$91,MATCH($A16,ЗФ!$A:$A,0),MATCH("Цена на реализацию"&amp;YEAR(Ф2!CB$3),ЗФ!$2:$2,0)),0)</f>
        <v>#REF!</v>
      </c>
      <c r="CC18" s="239" t="e">
        <f t="shared" ref="CC18" ca="1" si="968">AVERAGE(BZ18:CB18)</f>
        <v>#REF!</v>
      </c>
      <c r="CD18" s="232" t="e">
        <f ca="1">IF(OFFSET(CD18,-1,0,1,1)&lt;&gt;"", INDEX(ЗФ!$A$1:$AO$91,MATCH($A16,ЗФ!$A:$A,0),MATCH("Цена на реализацию"&amp;YEAR(Ф2!CD$3),ЗФ!$2:$2,0)),0)</f>
        <v>#REF!</v>
      </c>
      <c r="CE18" s="232" t="e">
        <f ca="1">IF(OFFSET(CE18,-1,0,1,1)&lt;&gt;"", INDEX(ЗФ!$A$1:$AO$91,MATCH($A16,ЗФ!$A:$A,0),MATCH("Цена на реализацию"&amp;YEAR(Ф2!CE$3),ЗФ!$2:$2,0)),0)</f>
        <v>#REF!</v>
      </c>
      <c r="CF18" s="232" t="e">
        <f ca="1">IF(OFFSET(CF18,-1,0,1,1)&lt;&gt;"", INDEX(ЗФ!$A$1:$AO$91,MATCH($A16,ЗФ!$A:$A,0),MATCH("Цена на реализацию"&amp;YEAR(Ф2!CF$3),ЗФ!$2:$2,0)),0)</f>
        <v>#REF!</v>
      </c>
      <c r="CG18" s="239" t="e">
        <f t="shared" ref="CG18" ca="1" si="969">AVERAGE(CD18:CF18)</f>
        <v>#REF!</v>
      </c>
      <c r="CH18" s="284">
        <f t="shared" ref="CH18" ca="1" si="970">IFERROR(CH16/CH17,0)</f>
        <v>0</v>
      </c>
      <c r="CI18" s="232" t="e">
        <f ca="1">IF(OFFSET(CI18,-1,0,1,1)&lt;&gt;"", INDEX(ЗФ!$A$1:$AO$91,MATCH($A16,ЗФ!$A:$A,0),MATCH("Цена на реализацию"&amp;YEAR(Ф2!CI$3),ЗФ!$2:$2,0)),0)</f>
        <v>#REF!</v>
      </c>
      <c r="CJ18" s="232" t="e">
        <f ca="1">IF(OFFSET(CJ18,-1,0,1,1)&lt;&gt;"", INDEX(ЗФ!$A$1:$AO$91,MATCH($A16,ЗФ!$A:$A,0),MATCH("Цена на реализацию"&amp;YEAR(Ф2!CJ$3),ЗФ!$2:$2,0)),0)</f>
        <v>#REF!</v>
      </c>
      <c r="CK18" s="232" t="e">
        <f ca="1">IF(OFFSET(CK18,-1,0,1,1)&lt;&gt;"", INDEX(ЗФ!$A$1:$AO$91,MATCH($A16,ЗФ!$A:$A,0),MATCH("Цена на реализацию"&amp;YEAR(Ф2!CK$3),ЗФ!$2:$2,0)),0)</f>
        <v>#REF!</v>
      </c>
      <c r="CL18" s="239" t="e">
        <f t="shared" ref="CL18" ca="1" si="971">AVERAGE(CI18:CK18)</f>
        <v>#REF!</v>
      </c>
      <c r="CM18" s="232" t="e">
        <f ca="1">IF(OFFSET(CM18,-1,0,1,1)&lt;&gt;"", INDEX(ЗФ!$A$1:$AO$91,MATCH($A16,ЗФ!$A:$A,0),MATCH("Цена на реализацию"&amp;YEAR(Ф2!CM$3),ЗФ!$2:$2,0)),0)</f>
        <v>#REF!</v>
      </c>
      <c r="CN18" s="232" t="e">
        <f ca="1">IF(OFFSET(CN18,-1,0,1,1)&lt;&gt;"", INDEX(ЗФ!$A$1:$AO$91,MATCH($A16,ЗФ!$A:$A,0),MATCH("Цена на реализацию"&amp;YEAR(Ф2!CN$3),ЗФ!$2:$2,0)),0)</f>
        <v>#REF!</v>
      </c>
      <c r="CO18" s="232" t="e">
        <f ca="1">IF(OFFSET(CO18,-1,0,1,1)&lt;&gt;"", INDEX(ЗФ!$A$1:$AO$91,MATCH($A16,ЗФ!$A:$A,0),MATCH("Цена на реализацию"&amp;YEAR(Ф2!CO$3),ЗФ!$2:$2,0)),0)</f>
        <v>#REF!</v>
      </c>
      <c r="CP18" s="239" t="e">
        <f t="shared" ref="CP18" ca="1" si="972">AVERAGE(CM18:CO18)</f>
        <v>#REF!</v>
      </c>
      <c r="CQ18" s="232" t="e">
        <f ca="1">IF(OFFSET(CQ18,-1,0,1,1)&lt;&gt;"", INDEX(ЗФ!$A$1:$AO$91,MATCH($A16,ЗФ!$A:$A,0),MATCH("Цена на реализацию"&amp;YEAR(Ф2!CQ$3),ЗФ!$2:$2,0)),0)</f>
        <v>#REF!</v>
      </c>
      <c r="CR18" s="232" t="e">
        <f ca="1">IF(OFFSET(CR18,-1,0,1,1)&lt;&gt;"", INDEX(ЗФ!$A$1:$AO$91,MATCH($A16,ЗФ!$A:$A,0),MATCH("Цена на реализацию"&amp;YEAR(Ф2!CR$3),ЗФ!$2:$2,0)),0)</f>
        <v>#REF!</v>
      </c>
      <c r="CS18" s="232" t="e">
        <f ca="1">IF(OFFSET(CS18,-1,0,1,1)&lt;&gt;"", INDEX(ЗФ!$A$1:$AO$91,MATCH($A16,ЗФ!$A:$A,0),MATCH("Цена на реализацию"&amp;YEAR(Ф2!CS$3),ЗФ!$2:$2,0)),0)</f>
        <v>#REF!</v>
      </c>
      <c r="CT18" s="239" t="e">
        <f t="shared" ref="CT18" ca="1" si="973">AVERAGE(CQ18:CS18)</f>
        <v>#REF!</v>
      </c>
      <c r="CU18" s="232" t="e">
        <f ca="1">IF(OFFSET(CU18,-1,0,1,1)&lt;&gt;"", INDEX(ЗФ!$A$1:$AO$91,MATCH($A16,ЗФ!$A:$A,0),MATCH("Цена на реализацию"&amp;YEAR(Ф2!CU$3),ЗФ!$2:$2,0)),0)</f>
        <v>#REF!</v>
      </c>
      <c r="CV18" s="232" t="e">
        <f ca="1">IF(OFFSET(CV18,-1,0,1,1)&lt;&gt;"", INDEX(ЗФ!$A$1:$AO$91,MATCH($A16,ЗФ!$A:$A,0),MATCH("Цена на реализацию"&amp;YEAR(Ф2!CV$3),ЗФ!$2:$2,0)),0)</f>
        <v>#REF!</v>
      </c>
      <c r="CW18" s="232" t="e">
        <f ca="1">IF(OFFSET(CW18,-1,0,1,1)&lt;&gt;"", INDEX(ЗФ!$A$1:$AO$91,MATCH($A16,ЗФ!$A:$A,0),MATCH("Цена на реализацию"&amp;YEAR(Ф2!CW$3),ЗФ!$2:$2,0)),0)</f>
        <v>#REF!</v>
      </c>
      <c r="CX18" s="239" t="e">
        <f t="shared" ref="CX18" ca="1" si="974">AVERAGE(CU18:CW18)</f>
        <v>#REF!</v>
      </c>
      <c r="CY18" s="284">
        <f t="shared" ref="CY18" ca="1" si="975">IFERROR(CY16/CY17,0)</f>
        <v>0</v>
      </c>
      <c r="CZ18" s="232" t="e">
        <f ca="1">IF(OFFSET(CZ18,-1,0,1,1)&lt;&gt;"", INDEX(ЗФ!$A$1:$AO$91,MATCH($A16,ЗФ!$A:$A,0),MATCH("Цена на реализацию"&amp;YEAR(Ф2!CZ$3),ЗФ!$2:$2,0)),0)</f>
        <v>#REF!</v>
      </c>
      <c r="DA18" s="232" t="e">
        <f ca="1">IF(OFFSET(DA18,-1,0,1,1)&lt;&gt;"", INDEX(ЗФ!$A$1:$AO$91,MATCH($A16,ЗФ!$A:$A,0),MATCH("Цена на реализацию"&amp;YEAR(Ф2!DA$3),ЗФ!$2:$2,0)),0)</f>
        <v>#REF!</v>
      </c>
      <c r="DB18" s="232" t="e">
        <f ca="1">IF(OFFSET(DB18,-1,0,1,1)&lt;&gt;"", INDEX(ЗФ!$A$1:$AO$91,MATCH($A16,ЗФ!$A:$A,0),MATCH("Цена на реализацию"&amp;YEAR(Ф2!DB$3),ЗФ!$2:$2,0)),0)</f>
        <v>#REF!</v>
      </c>
      <c r="DC18" s="239" t="e">
        <f t="shared" ref="DC18" ca="1" si="976">AVERAGE(CZ18:DB18)</f>
        <v>#REF!</v>
      </c>
      <c r="DD18" s="232" t="e">
        <f ca="1">IF(OFFSET(DD18,-1,0,1,1)&lt;&gt;"", INDEX(ЗФ!$A$1:$AO$91,MATCH($A16,ЗФ!$A:$A,0),MATCH("Цена на реализацию"&amp;YEAR(Ф2!DD$3),ЗФ!$2:$2,0)),0)</f>
        <v>#REF!</v>
      </c>
      <c r="DE18" s="232" t="e">
        <f ca="1">IF(OFFSET(DE18,-1,0,1,1)&lt;&gt;"", INDEX(ЗФ!$A$1:$AO$91,MATCH($A16,ЗФ!$A:$A,0),MATCH("Цена на реализацию"&amp;YEAR(Ф2!DE$3),ЗФ!$2:$2,0)),0)</f>
        <v>#REF!</v>
      </c>
      <c r="DF18" s="232" t="e">
        <f ca="1">IF(OFFSET(DF18,-1,0,1,1)&lt;&gt;"", INDEX(ЗФ!$A$1:$AO$91,MATCH($A16,ЗФ!$A:$A,0),MATCH("Цена на реализацию"&amp;YEAR(Ф2!DF$3),ЗФ!$2:$2,0)),0)</f>
        <v>#REF!</v>
      </c>
      <c r="DG18" s="239" t="e">
        <f t="shared" ref="DG18" ca="1" si="977">AVERAGE(DD18:DF18)</f>
        <v>#REF!</v>
      </c>
      <c r="DH18" s="232" t="e">
        <f ca="1">IF(OFFSET(DH18,-1,0,1,1)&lt;&gt;"", INDEX(ЗФ!$A$1:$AO$91,MATCH($A16,ЗФ!$A:$A,0),MATCH("Цена на реализацию"&amp;YEAR(Ф2!DH$3),ЗФ!$2:$2,0)),0)</f>
        <v>#REF!</v>
      </c>
      <c r="DI18" s="232" t="e">
        <f ca="1">IF(OFFSET(DI18,-1,0,1,1)&lt;&gt;"", INDEX(ЗФ!$A$1:$AO$91,MATCH($A16,ЗФ!$A:$A,0),MATCH("Цена на реализацию"&amp;YEAR(Ф2!DI$3),ЗФ!$2:$2,0)),0)</f>
        <v>#REF!</v>
      </c>
      <c r="DJ18" s="232" t="e">
        <f ca="1">IF(OFFSET(DJ18,-1,0,1,1)&lt;&gt;"", INDEX(ЗФ!$A$1:$AO$91,MATCH($A16,ЗФ!$A:$A,0),MATCH("Цена на реализацию"&amp;YEAR(Ф2!DJ$3),ЗФ!$2:$2,0)),0)</f>
        <v>#REF!</v>
      </c>
      <c r="DK18" s="239" t="e">
        <f t="shared" ref="DK18" ca="1" si="978">AVERAGE(DH18:DJ18)</f>
        <v>#REF!</v>
      </c>
      <c r="DL18" s="232" t="e">
        <f ca="1">IF(OFFSET(DL18,-1,0,1,1)&lt;&gt;"", INDEX(ЗФ!$A$1:$AO$91,MATCH($A16,ЗФ!$A:$A,0),MATCH("Цена на реализацию"&amp;YEAR(Ф2!DL$3),ЗФ!$2:$2,0)),0)</f>
        <v>#REF!</v>
      </c>
      <c r="DM18" s="232" t="e">
        <f ca="1">IF(OFFSET(DM18,-1,0,1,1)&lt;&gt;"", INDEX(ЗФ!$A$1:$AO$91,MATCH($A16,ЗФ!$A:$A,0),MATCH("Цена на реализацию"&amp;YEAR(Ф2!DM$3),ЗФ!$2:$2,0)),0)</f>
        <v>#REF!</v>
      </c>
      <c r="DN18" s="232" t="e">
        <f ca="1">IF(OFFSET(DN18,-1,0,1,1)&lt;&gt;"", INDEX(ЗФ!$A$1:$AO$91,MATCH($A16,ЗФ!$A:$A,0),MATCH("Цена на реализацию"&amp;YEAR(Ф2!DN$3),ЗФ!$2:$2,0)),0)</f>
        <v>#REF!</v>
      </c>
      <c r="DO18" s="239" t="e">
        <f t="shared" ref="DO18" ca="1" si="979">AVERAGE(DL18:DN18)</f>
        <v>#REF!</v>
      </c>
      <c r="DP18" s="284">
        <f t="shared" ref="DP18" ca="1" si="980">IFERROR(DP16/DP17,0)</f>
        <v>0</v>
      </c>
      <c r="DQ18" s="232" t="e">
        <f ca="1">IF(OFFSET(DQ18,-1,0,1,1)&lt;&gt;"", INDEX(ЗФ!$A$1:$AO$91,MATCH($A16,ЗФ!$A:$A,0),MATCH("Цена на реализацию"&amp;YEAR(Ф2!DQ$3),ЗФ!$2:$2,0)),0)</f>
        <v>#REF!</v>
      </c>
      <c r="DR18" s="232" t="e">
        <f ca="1">IF(OFFSET(DR18,-1,0,1,1)&lt;&gt;"", INDEX(ЗФ!$A$1:$AO$91,MATCH($A16,ЗФ!$A:$A,0),MATCH("Цена на реализацию"&amp;YEAR(Ф2!DR$3),ЗФ!$2:$2,0)),0)</f>
        <v>#REF!</v>
      </c>
      <c r="DS18" s="232" t="e">
        <f ca="1">IF(OFFSET(DS18,-1,0,1,1)&lt;&gt;"", INDEX(ЗФ!$A$1:$AO$91,MATCH($A16,ЗФ!$A:$A,0),MATCH("Цена на реализацию"&amp;YEAR(Ф2!DS$3),ЗФ!$2:$2,0)),0)</f>
        <v>#REF!</v>
      </c>
      <c r="DT18" s="239" t="e">
        <f t="shared" ref="DT18" ca="1" si="981">AVERAGE(DQ18:DS18)</f>
        <v>#REF!</v>
      </c>
      <c r="DU18" s="232" t="e">
        <f ca="1">IF(OFFSET(DU18,-1,0,1,1)&lt;&gt;"", INDEX(ЗФ!$A$1:$AO$91,MATCH($A16,ЗФ!$A:$A,0),MATCH("Цена на реализацию"&amp;YEAR(Ф2!DU$3),ЗФ!$2:$2,0)),0)</f>
        <v>#REF!</v>
      </c>
      <c r="DV18" s="232" t="e">
        <f ca="1">IF(OFFSET(DV18,-1,0,1,1)&lt;&gt;"", INDEX(ЗФ!$A$1:$AO$91,MATCH($A16,ЗФ!$A:$A,0),MATCH("Цена на реализацию"&amp;YEAR(Ф2!DV$3),ЗФ!$2:$2,0)),0)</f>
        <v>#REF!</v>
      </c>
      <c r="DW18" s="232" t="e">
        <f ca="1">IF(OFFSET(DW18,-1,0,1,1)&lt;&gt;"", INDEX(ЗФ!$A$1:$AO$91,MATCH($A16,ЗФ!$A:$A,0),MATCH("Цена на реализацию"&amp;YEAR(Ф2!DW$3),ЗФ!$2:$2,0)),0)</f>
        <v>#REF!</v>
      </c>
      <c r="DX18" s="239" t="e">
        <f t="shared" ref="DX18" ca="1" si="982">AVERAGE(DU18:DW18)</f>
        <v>#REF!</v>
      </c>
      <c r="DY18" s="232" t="e">
        <f ca="1">IF(OFFSET(DY18,-1,0,1,1)&lt;&gt;"", INDEX(ЗФ!$A$1:$AO$91,MATCH($A16,ЗФ!$A:$A,0),MATCH("Цена на реализацию"&amp;YEAR(Ф2!DY$3),ЗФ!$2:$2,0)),0)</f>
        <v>#REF!</v>
      </c>
      <c r="DZ18" s="232" t="e">
        <f ca="1">IF(OFFSET(DZ18,-1,0,1,1)&lt;&gt;"", INDEX(ЗФ!$A$1:$AO$91,MATCH($A16,ЗФ!$A:$A,0),MATCH("Цена на реализацию"&amp;YEAR(Ф2!DZ$3),ЗФ!$2:$2,0)),0)</f>
        <v>#REF!</v>
      </c>
      <c r="EA18" s="232" t="e">
        <f ca="1">IF(OFFSET(EA18,-1,0,1,1)&lt;&gt;"", INDEX(ЗФ!$A$1:$AO$91,MATCH($A16,ЗФ!$A:$A,0),MATCH("Цена на реализацию"&amp;YEAR(Ф2!EA$3),ЗФ!$2:$2,0)),0)</f>
        <v>#REF!</v>
      </c>
      <c r="EB18" s="239" t="e">
        <f t="shared" ref="EB18" ca="1" si="983">AVERAGE(DY18:EA18)</f>
        <v>#REF!</v>
      </c>
      <c r="EC18" s="232" t="e">
        <f ca="1">IF(OFFSET(EC18,-1,0,1,1)&lt;&gt;"", INDEX(ЗФ!$A$1:$AO$91,MATCH($A16,ЗФ!$A:$A,0),MATCH("Цена на реализацию"&amp;YEAR(Ф2!EC$3),ЗФ!$2:$2,0)),0)</f>
        <v>#REF!</v>
      </c>
      <c r="ED18" s="232" t="e">
        <f ca="1">IF(OFFSET(ED18,-1,0,1,1)&lt;&gt;"", INDEX(ЗФ!$A$1:$AO$91,MATCH($A16,ЗФ!$A:$A,0),MATCH("Цена на реализацию"&amp;YEAR(Ф2!ED$3),ЗФ!$2:$2,0)),0)</f>
        <v>#REF!</v>
      </c>
      <c r="EE18" s="232" t="e">
        <f ca="1">IF(OFFSET(EE18,-1,0,1,1)&lt;&gt;"", INDEX(ЗФ!$A$1:$AO$91,MATCH($A16,ЗФ!$A:$A,0),MATCH("Цена на реализацию"&amp;YEAR(Ф2!EE$3),ЗФ!$2:$2,0)),0)</f>
        <v>#REF!</v>
      </c>
      <c r="EF18" s="239" t="e">
        <f t="shared" ref="EF18" ca="1" si="984">AVERAGE(EC18:EE18)</f>
        <v>#REF!</v>
      </c>
      <c r="EG18" s="284">
        <f t="shared" ref="EG18" ca="1" si="985">IFERROR(EG16/EG17,0)</f>
        <v>0</v>
      </c>
      <c r="EH18" s="232" t="e">
        <f ca="1">IF(OFFSET(EH18,-1,0,1,1)&lt;&gt;"", INDEX(ЗФ!$A$1:$AO$91,MATCH($A16,ЗФ!$A:$A,0),MATCH("Цена на реализацию"&amp;YEAR(Ф2!EH$3),ЗФ!$2:$2,0)),0)</f>
        <v>#REF!</v>
      </c>
      <c r="EI18" s="232" t="e">
        <f ca="1">IF(OFFSET(EI18,-1,0,1,1)&lt;&gt;"", INDEX(ЗФ!$A$1:$AO$91,MATCH($A16,ЗФ!$A:$A,0),MATCH("Цена на реализацию"&amp;YEAR(Ф2!EI$3),ЗФ!$2:$2,0)),0)</f>
        <v>#REF!</v>
      </c>
      <c r="EJ18" s="232" t="e">
        <f ca="1">IF(OFFSET(EJ18,-1,0,1,1)&lt;&gt;"", INDEX(ЗФ!$A$1:$AO$91,MATCH($A16,ЗФ!$A:$A,0),MATCH("Цена на реализацию"&amp;YEAR(Ф2!EJ$3),ЗФ!$2:$2,0)),0)</f>
        <v>#REF!</v>
      </c>
      <c r="EK18" s="239" t="e">
        <f t="shared" ref="EK18" ca="1" si="986">AVERAGE(EH18:EJ18)</f>
        <v>#REF!</v>
      </c>
      <c r="EL18" s="232" t="e">
        <f ca="1">IF(OFFSET(EL18,-1,0,1,1)&lt;&gt;"", INDEX(ЗФ!$A$1:$AO$91,MATCH($A16,ЗФ!$A:$A,0),MATCH("Цена на реализацию"&amp;YEAR(Ф2!EL$3),ЗФ!$2:$2,0)),0)</f>
        <v>#REF!</v>
      </c>
      <c r="EM18" s="232" t="e">
        <f ca="1">IF(OFFSET(EM18,-1,0,1,1)&lt;&gt;"", INDEX(ЗФ!$A$1:$AO$91,MATCH($A16,ЗФ!$A:$A,0),MATCH("Цена на реализацию"&amp;YEAR(Ф2!EM$3),ЗФ!$2:$2,0)),0)</f>
        <v>#REF!</v>
      </c>
      <c r="EN18" s="232" t="e">
        <f ca="1">IF(OFFSET(EN18,-1,0,1,1)&lt;&gt;"", INDEX(ЗФ!$A$1:$AO$91,MATCH($A16,ЗФ!$A:$A,0),MATCH("Цена на реализацию"&amp;YEAR(Ф2!EN$3),ЗФ!$2:$2,0)),0)</f>
        <v>#REF!</v>
      </c>
      <c r="EO18" s="239" t="e">
        <f t="shared" ref="EO18" ca="1" si="987">AVERAGE(EL18:EN18)</f>
        <v>#REF!</v>
      </c>
      <c r="EP18" s="232" t="e">
        <f ca="1">IF(OFFSET(EP18,-1,0,1,1)&lt;&gt;"", INDEX(ЗФ!$A$1:$AO$91,MATCH($A16,ЗФ!$A:$A,0),MATCH("Цена на реализацию"&amp;YEAR(Ф2!EP$3),ЗФ!$2:$2,0)),0)</f>
        <v>#REF!</v>
      </c>
      <c r="EQ18" s="232" t="e">
        <f ca="1">IF(OFFSET(EQ18,-1,0,1,1)&lt;&gt;"", INDEX(ЗФ!$A$1:$AO$91,MATCH($A16,ЗФ!$A:$A,0),MATCH("Цена на реализацию"&amp;YEAR(Ф2!EQ$3),ЗФ!$2:$2,0)),0)</f>
        <v>#REF!</v>
      </c>
      <c r="ER18" s="232" t="e">
        <f ca="1">IF(OFFSET(ER18,-1,0,1,1)&lt;&gt;"", INDEX(ЗФ!$A$1:$AO$91,MATCH($A16,ЗФ!$A:$A,0),MATCH("Цена на реализацию"&amp;YEAR(Ф2!ER$3),ЗФ!$2:$2,0)),0)</f>
        <v>#REF!</v>
      </c>
      <c r="ES18" s="239" t="e">
        <f t="shared" ref="ES18" ca="1" si="988">AVERAGE(EP18:ER18)</f>
        <v>#REF!</v>
      </c>
      <c r="ET18" s="232" t="e">
        <f ca="1">IF(OFFSET(ET18,-1,0,1,1)&lt;&gt;"", INDEX(ЗФ!$A$1:$AO$91,MATCH($A16,ЗФ!$A:$A,0),MATCH("Цена на реализацию"&amp;YEAR(Ф2!ET$3),ЗФ!$2:$2,0)),0)</f>
        <v>#REF!</v>
      </c>
      <c r="EU18" s="232" t="e">
        <f ca="1">IF(OFFSET(EU18,-1,0,1,1)&lt;&gt;"", INDEX(ЗФ!$A$1:$AO$91,MATCH($A16,ЗФ!$A:$A,0),MATCH("Цена на реализацию"&amp;YEAR(Ф2!EU$3),ЗФ!$2:$2,0)),0)</f>
        <v>#REF!</v>
      </c>
      <c r="EV18" s="232" t="e">
        <f ca="1">IF(OFFSET(EV18,-1,0,1,1)&lt;&gt;"", INDEX(ЗФ!$A$1:$AO$91,MATCH($A16,ЗФ!$A:$A,0),MATCH("Цена на реализацию"&amp;YEAR(Ф2!EV$3),ЗФ!$2:$2,0)),0)</f>
        <v>#REF!</v>
      </c>
      <c r="EW18" s="239" t="e">
        <f t="shared" ref="EW18" ca="1" si="989">AVERAGE(ET18:EV18)</f>
        <v>#REF!</v>
      </c>
      <c r="EX18" s="428">
        <f t="shared" ref="EX18" ca="1" si="990">IFERROR(EX16/EX17,0)</f>
        <v>0</v>
      </c>
      <c r="EY18" s="438"/>
    </row>
    <row r="19" spans="1:155" outlineLevel="1" collapsed="1">
      <c r="A19" s="245" t="s">
        <v>261</v>
      </c>
      <c r="B19" s="236">
        <f t="shared" ref="B19" ca="1" si="991">IFERROR(B20*B21,0)</f>
        <v>0</v>
      </c>
      <c r="C19" s="236">
        <f t="shared" ref="C19" ca="1" si="992">IFERROR(C20*C21,0)</f>
        <v>0</v>
      </c>
      <c r="D19" s="236">
        <f t="shared" ref="D19" ca="1" si="993">IFERROR(D20*D21,0)</f>
        <v>0</v>
      </c>
      <c r="E19" s="237">
        <f t="shared" ref="E19:E20" ca="1" si="994">SUM(B19:D19)</f>
        <v>0</v>
      </c>
      <c r="F19" s="236">
        <f t="shared" ref="F19" ca="1" si="995">IFERROR(F20*F21,0)</f>
        <v>0</v>
      </c>
      <c r="G19" s="236">
        <f t="shared" ref="G19" ca="1" si="996">IFERROR(G20*G21,0)</f>
        <v>0</v>
      </c>
      <c r="H19" s="236">
        <f t="shared" ref="H19" ca="1" si="997">IFERROR(H20*H21,0)</f>
        <v>0</v>
      </c>
      <c r="I19" s="237">
        <f t="shared" ref="I19:I20" ca="1" si="998">SUM(F19:H19)</f>
        <v>0</v>
      </c>
      <c r="J19" s="236">
        <f t="shared" ref="J19" ca="1" si="999">IFERROR(J20*J21,0)</f>
        <v>0</v>
      </c>
      <c r="K19" s="236">
        <f t="shared" ref="K19" ca="1" si="1000">IFERROR(K20*K21,0)</f>
        <v>0</v>
      </c>
      <c r="L19" s="236">
        <f t="shared" ref="L19" ca="1" si="1001">IFERROR(L20*L21,0)</f>
        <v>0</v>
      </c>
      <c r="M19" s="237">
        <f t="shared" ref="M19:M20" ca="1" si="1002">SUM(J19:L19)</f>
        <v>0</v>
      </c>
      <c r="N19" s="236">
        <f t="shared" ref="N19" ca="1" si="1003">IFERROR(N20*N21,0)</f>
        <v>0</v>
      </c>
      <c r="O19" s="236">
        <f t="shared" ref="O19" ca="1" si="1004">IFERROR(O20*O21,0)</f>
        <v>0</v>
      </c>
      <c r="P19" s="236">
        <f t="shared" ref="P19" ca="1" si="1005">IFERROR(P20*P21,0)</f>
        <v>0</v>
      </c>
      <c r="Q19" s="237">
        <f t="shared" ref="Q19:Q20" ca="1" si="1006">SUM(N19:P19)</f>
        <v>0</v>
      </c>
      <c r="R19" s="283">
        <f t="shared" ref="R19:R20" ca="1" si="1007">SUM(E19,I19,M19,Q19)</f>
        <v>0</v>
      </c>
      <c r="S19" s="236">
        <f t="shared" ref="S19" ca="1" si="1008">IFERROR(S20*S21,0)</f>
        <v>0</v>
      </c>
      <c r="T19" s="236">
        <f t="shared" ref="T19" ca="1" si="1009">IFERROR(T20*T21,0)</f>
        <v>0</v>
      </c>
      <c r="U19" s="236">
        <f t="shared" ref="U19" ca="1" si="1010">IFERROR(U20*U21,0)</f>
        <v>0</v>
      </c>
      <c r="V19" s="237">
        <f t="shared" ref="V19:V20" ca="1" si="1011">SUM(S19:U19)</f>
        <v>0</v>
      </c>
      <c r="W19" s="236">
        <f t="shared" ref="W19" ca="1" si="1012">IFERROR(W20*W21,0)</f>
        <v>0</v>
      </c>
      <c r="X19" s="236">
        <f t="shared" ref="X19" ca="1" si="1013">IFERROR(X20*X21,0)</f>
        <v>0</v>
      </c>
      <c r="Y19" s="236">
        <f t="shared" ref="Y19" ca="1" si="1014">IFERROR(Y20*Y21,0)</f>
        <v>0</v>
      </c>
      <c r="Z19" s="237">
        <f t="shared" ref="Z19:Z20" ca="1" si="1015">SUM(W19:Y19)</f>
        <v>0</v>
      </c>
      <c r="AA19" s="236">
        <f t="shared" ref="AA19" ca="1" si="1016">IFERROR(AA20*AA21,0)</f>
        <v>0</v>
      </c>
      <c r="AB19" s="236">
        <f t="shared" ref="AB19" ca="1" si="1017">IFERROR(AB20*AB21,0)</f>
        <v>0</v>
      </c>
      <c r="AC19" s="236">
        <f t="shared" ref="AC19" ca="1" si="1018">IFERROR(AC20*AC21,0)</f>
        <v>0</v>
      </c>
      <c r="AD19" s="237">
        <f t="shared" ref="AD19:AD20" ca="1" si="1019">SUM(AA19:AC19)</f>
        <v>0</v>
      </c>
      <c r="AE19" s="236">
        <f t="shared" ref="AE19" ca="1" si="1020">IFERROR(AE20*AE21,0)</f>
        <v>0</v>
      </c>
      <c r="AF19" s="236">
        <f t="shared" ref="AF19" ca="1" si="1021">IFERROR(AF20*AF21,0)</f>
        <v>0</v>
      </c>
      <c r="AG19" s="236">
        <f t="shared" ref="AG19" ca="1" si="1022">IFERROR(AG20*AG21,0)</f>
        <v>0</v>
      </c>
      <c r="AH19" s="237">
        <f t="shared" ref="AH19:AH20" ca="1" si="1023">SUM(AE19:AG19)</f>
        <v>0</v>
      </c>
      <c r="AI19" s="283">
        <f t="shared" ref="AI19:AI20" ca="1" si="1024">SUM(V19,Z19,AD19,AH19)</f>
        <v>0</v>
      </c>
      <c r="AJ19" s="236">
        <f t="shared" ref="AJ19" ca="1" si="1025">IFERROR(AJ20*AJ21,0)</f>
        <v>0</v>
      </c>
      <c r="AK19" s="236">
        <f t="shared" ref="AK19" ca="1" si="1026">IFERROR(AK20*AK21,0)</f>
        <v>0</v>
      </c>
      <c r="AL19" s="236">
        <f t="shared" ref="AL19" ca="1" si="1027">IFERROR(AL20*AL21,0)</f>
        <v>0</v>
      </c>
      <c r="AM19" s="237">
        <f t="shared" ref="AM19:AM20" ca="1" si="1028">SUM(AJ19:AL19)</f>
        <v>0</v>
      </c>
      <c r="AN19" s="236">
        <f t="shared" ref="AN19" ca="1" si="1029">IFERROR(AN20*AN21,0)</f>
        <v>0</v>
      </c>
      <c r="AO19" s="236">
        <f t="shared" ref="AO19" ca="1" si="1030">IFERROR(AO20*AO21,0)</f>
        <v>0</v>
      </c>
      <c r="AP19" s="236">
        <f t="shared" ref="AP19" ca="1" si="1031">IFERROR(AP20*AP21,0)</f>
        <v>0</v>
      </c>
      <c r="AQ19" s="237">
        <f t="shared" ref="AQ19:AQ20" ca="1" si="1032">SUM(AN19:AP19)</f>
        <v>0</v>
      </c>
      <c r="AR19" s="236">
        <f t="shared" ref="AR19" ca="1" si="1033">IFERROR(AR20*AR21,0)</f>
        <v>0</v>
      </c>
      <c r="AS19" s="236">
        <f t="shared" ref="AS19" ca="1" si="1034">IFERROR(AS20*AS21,0)</f>
        <v>0</v>
      </c>
      <c r="AT19" s="236">
        <f t="shared" ref="AT19" ca="1" si="1035">IFERROR(AT20*AT21,0)</f>
        <v>0</v>
      </c>
      <c r="AU19" s="237">
        <f t="shared" ref="AU19:AU20" ca="1" si="1036">SUM(AR19:AT19)</f>
        <v>0</v>
      </c>
      <c r="AV19" s="236">
        <f t="shared" ref="AV19" ca="1" si="1037">IFERROR(AV20*AV21,0)</f>
        <v>0</v>
      </c>
      <c r="AW19" s="236">
        <f t="shared" ref="AW19" ca="1" si="1038">IFERROR(AW20*AW21,0)</f>
        <v>0</v>
      </c>
      <c r="AX19" s="236">
        <f t="shared" ref="AX19" ca="1" si="1039">IFERROR(AX20*AX21,0)</f>
        <v>0</v>
      </c>
      <c r="AY19" s="237">
        <f t="shared" ref="AY19:AY20" ca="1" si="1040">SUM(AV19:AX19)</f>
        <v>0</v>
      </c>
      <c r="AZ19" s="283">
        <f t="shared" ref="AZ19:AZ20" ca="1" si="1041">SUM(AM19,AQ19,AU19,AY19)</f>
        <v>0</v>
      </c>
      <c r="BA19" s="236">
        <f t="shared" ref="BA19" ca="1" si="1042">IFERROR(BA20*BA21,0)</f>
        <v>0</v>
      </c>
      <c r="BB19" s="236">
        <f t="shared" ref="BB19" ca="1" si="1043">IFERROR(BB20*BB21,0)</f>
        <v>0</v>
      </c>
      <c r="BC19" s="236">
        <f t="shared" ref="BC19" ca="1" si="1044">IFERROR(BC20*BC21,0)</f>
        <v>0</v>
      </c>
      <c r="BD19" s="237">
        <f t="shared" ref="BD19:BD20" ca="1" si="1045">SUM(BA19:BC19)</f>
        <v>0</v>
      </c>
      <c r="BE19" s="236">
        <f t="shared" ref="BE19" ca="1" si="1046">IFERROR(BE20*BE21,0)</f>
        <v>0</v>
      </c>
      <c r="BF19" s="236">
        <f t="shared" ref="BF19" ca="1" si="1047">IFERROR(BF20*BF21,0)</f>
        <v>0</v>
      </c>
      <c r="BG19" s="236">
        <f t="shared" ref="BG19" ca="1" si="1048">IFERROR(BG20*BG21,0)</f>
        <v>0</v>
      </c>
      <c r="BH19" s="237">
        <f t="shared" ref="BH19:BH20" ca="1" si="1049">SUM(BE19:BG19)</f>
        <v>0</v>
      </c>
      <c r="BI19" s="236">
        <f t="shared" ref="BI19" ca="1" si="1050">IFERROR(BI20*BI21,0)</f>
        <v>0</v>
      </c>
      <c r="BJ19" s="236">
        <f t="shared" ref="BJ19" ca="1" si="1051">IFERROR(BJ20*BJ21,0)</f>
        <v>0</v>
      </c>
      <c r="BK19" s="236">
        <f t="shared" ref="BK19" ca="1" si="1052">IFERROR(BK20*BK21,0)</f>
        <v>0</v>
      </c>
      <c r="BL19" s="237">
        <f t="shared" ref="BL19:BL20" ca="1" si="1053">SUM(BI19:BK19)</f>
        <v>0</v>
      </c>
      <c r="BM19" s="236">
        <f t="shared" ref="BM19" ca="1" si="1054">IFERROR(BM20*BM21,0)</f>
        <v>0</v>
      </c>
      <c r="BN19" s="236">
        <f t="shared" ref="BN19" ca="1" si="1055">IFERROR(BN20*BN21,0)</f>
        <v>0</v>
      </c>
      <c r="BO19" s="236">
        <f t="shared" ref="BO19" ca="1" si="1056">IFERROR(BO20*BO21,0)</f>
        <v>0</v>
      </c>
      <c r="BP19" s="237">
        <f t="shared" ref="BP19:BP20" ca="1" si="1057">SUM(BM19:BO19)</f>
        <v>0</v>
      </c>
      <c r="BQ19" s="283">
        <f t="shared" ref="BQ19:BQ20" ca="1" si="1058">SUM(BD19,BH19,BL19,BP19)</f>
        <v>0</v>
      </c>
      <c r="BR19" s="236">
        <f t="shared" ref="BR19" ca="1" si="1059">IFERROR(BR20*BR21,0)</f>
        <v>0</v>
      </c>
      <c r="BS19" s="236">
        <f t="shared" ref="BS19" ca="1" si="1060">IFERROR(BS20*BS21,0)</f>
        <v>0</v>
      </c>
      <c r="BT19" s="236">
        <f t="shared" ref="BT19" ca="1" si="1061">IFERROR(BT20*BT21,0)</f>
        <v>0</v>
      </c>
      <c r="BU19" s="237">
        <f t="shared" ref="BU19:BU20" ca="1" si="1062">SUM(BR19:BT19)</f>
        <v>0</v>
      </c>
      <c r="BV19" s="236">
        <f t="shared" ref="BV19" ca="1" si="1063">IFERROR(BV20*BV21,0)</f>
        <v>0</v>
      </c>
      <c r="BW19" s="236">
        <f t="shared" ref="BW19" ca="1" si="1064">IFERROR(BW20*BW21,0)</f>
        <v>0</v>
      </c>
      <c r="BX19" s="236">
        <f t="shared" ref="BX19" ca="1" si="1065">IFERROR(BX20*BX21,0)</f>
        <v>0</v>
      </c>
      <c r="BY19" s="237">
        <f t="shared" ref="BY19:BY20" ca="1" si="1066">SUM(BV19:BX19)</f>
        <v>0</v>
      </c>
      <c r="BZ19" s="236">
        <f t="shared" ref="BZ19" ca="1" si="1067">IFERROR(BZ20*BZ21,0)</f>
        <v>0</v>
      </c>
      <c r="CA19" s="236">
        <f t="shared" ref="CA19" ca="1" si="1068">IFERROR(CA20*CA21,0)</f>
        <v>0</v>
      </c>
      <c r="CB19" s="236">
        <f t="shared" ref="CB19" ca="1" si="1069">IFERROR(CB20*CB21,0)</f>
        <v>0</v>
      </c>
      <c r="CC19" s="237">
        <f t="shared" ref="CC19:CC20" ca="1" si="1070">SUM(BZ19:CB19)</f>
        <v>0</v>
      </c>
      <c r="CD19" s="236">
        <f t="shared" ref="CD19" ca="1" si="1071">IFERROR(CD20*CD21,0)</f>
        <v>0</v>
      </c>
      <c r="CE19" s="236">
        <f t="shared" ref="CE19" ca="1" si="1072">IFERROR(CE20*CE21,0)</f>
        <v>0</v>
      </c>
      <c r="CF19" s="236">
        <f t="shared" ref="CF19" ca="1" si="1073">IFERROR(CF20*CF21,0)</f>
        <v>0</v>
      </c>
      <c r="CG19" s="237">
        <f t="shared" ref="CG19:CG20" ca="1" si="1074">SUM(CD19:CF19)</f>
        <v>0</v>
      </c>
      <c r="CH19" s="283">
        <f t="shared" ref="CH19:CH20" ca="1" si="1075">SUM(BU19,BY19,CC19,CG19)</f>
        <v>0</v>
      </c>
      <c r="CI19" s="236">
        <f t="shared" ref="CI19" ca="1" si="1076">IFERROR(CI20*CI21,0)</f>
        <v>0</v>
      </c>
      <c r="CJ19" s="236">
        <f t="shared" ref="CJ19" ca="1" si="1077">IFERROR(CJ20*CJ21,0)</f>
        <v>0</v>
      </c>
      <c r="CK19" s="236">
        <f t="shared" ref="CK19" ca="1" si="1078">IFERROR(CK20*CK21,0)</f>
        <v>0</v>
      </c>
      <c r="CL19" s="237">
        <f t="shared" ref="CL19:CL20" ca="1" si="1079">SUM(CI19:CK19)</f>
        <v>0</v>
      </c>
      <c r="CM19" s="236">
        <f t="shared" ref="CM19" ca="1" si="1080">IFERROR(CM20*CM21,0)</f>
        <v>0</v>
      </c>
      <c r="CN19" s="236">
        <f t="shared" ref="CN19" ca="1" si="1081">IFERROR(CN20*CN21,0)</f>
        <v>0</v>
      </c>
      <c r="CO19" s="236">
        <f t="shared" ref="CO19" ca="1" si="1082">IFERROR(CO20*CO21,0)</f>
        <v>0</v>
      </c>
      <c r="CP19" s="237">
        <f t="shared" ref="CP19:CP20" ca="1" si="1083">SUM(CM19:CO19)</f>
        <v>0</v>
      </c>
      <c r="CQ19" s="236">
        <f t="shared" ref="CQ19" ca="1" si="1084">IFERROR(CQ20*CQ21,0)</f>
        <v>0</v>
      </c>
      <c r="CR19" s="236">
        <f t="shared" ref="CR19" ca="1" si="1085">IFERROR(CR20*CR21,0)</f>
        <v>0</v>
      </c>
      <c r="CS19" s="236">
        <f t="shared" ref="CS19" ca="1" si="1086">IFERROR(CS20*CS21,0)</f>
        <v>0</v>
      </c>
      <c r="CT19" s="237">
        <f t="shared" ref="CT19:CT20" ca="1" si="1087">SUM(CQ19:CS19)</f>
        <v>0</v>
      </c>
      <c r="CU19" s="236">
        <f t="shared" ref="CU19" ca="1" si="1088">IFERROR(CU20*CU21,0)</f>
        <v>0</v>
      </c>
      <c r="CV19" s="236">
        <f t="shared" ref="CV19" ca="1" si="1089">IFERROR(CV20*CV21,0)</f>
        <v>0</v>
      </c>
      <c r="CW19" s="236">
        <f t="shared" ref="CW19" ca="1" si="1090">IFERROR(CW20*CW21,0)</f>
        <v>0</v>
      </c>
      <c r="CX19" s="237">
        <f t="shared" ref="CX19:CX20" ca="1" si="1091">SUM(CU19:CW19)</f>
        <v>0</v>
      </c>
      <c r="CY19" s="283">
        <f t="shared" ref="CY19:CY20" ca="1" si="1092">SUM(CL19,CP19,CT19,CX19)</f>
        <v>0</v>
      </c>
      <c r="CZ19" s="236">
        <f t="shared" ref="CZ19" ca="1" si="1093">IFERROR(CZ20*CZ21,0)</f>
        <v>0</v>
      </c>
      <c r="DA19" s="236">
        <f t="shared" ref="DA19" ca="1" si="1094">IFERROR(DA20*DA21,0)</f>
        <v>0</v>
      </c>
      <c r="DB19" s="236">
        <f t="shared" ref="DB19" ca="1" si="1095">IFERROR(DB20*DB21,0)</f>
        <v>0</v>
      </c>
      <c r="DC19" s="237">
        <f t="shared" ref="DC19:DC20" ca="1" si="1096">SUM(CZ19:DB19)</f>
        <v>0</v>
      </c>
      <c r="DD19" s="236">
        <f t="shared" ref="DD19" ca="1" si="1097">IFERROR(DD20*DD21,0)</f>
        <v>0</v>
      </c>
      <c r="DE19" s="236">
        <f t="shared" ref="DE19" ca="1" si="1098">IFERROR(DE20*DE21,0)</f>
        <v>0</v>
      </c>
      <c r="DF19" s="236">
        <f t="shared" ref="DF19" ca="1" si="1099">IFERROR(DF20*DF21,0)</f>
        <v>0</v>
      </c>
      <c r="DG19" s="237">
        <f t="shared" ref="DG19:DG20" ca="1" si="1100">SUM(DD19:DF19)</f>
        <v>0</v>
      </c>
      <c r="DH19" s="236">
        <f t="shared" ref="DH19" ca="1" si="1101">IFERROR(DH20*DH21,0)</f>
        <v>0</v>
      </c>
      <c r="DI19" s="236">
        <f t="shared" ref="DI19" ca="1" si="1102">IFERROR(DI20*DI21,0)</f>
        <v>0</v>
      </c>
      <c r="DJ19" s="236">
        <f t="shared" ref="DJ19" ca="1" si="1103">IFERROR(DJ20*DJ21,0)</f>
        <v>0</v>
      </c>
      <c r="DK19" s="237">
        <f t="shared" ref="DK19:DK20" ca="1" si="1104">SUM(DH19:DJ19)</f>
        <v>0</v>
      </c>
      <c r="DL19" s="236">
        <f t="shared" ref="DL19" ca="1" si="1105">IFERROR(DL20*DL21,0)</f>
        <v>0</v>
      </c>
      <c r="DM19" s="236">
        <f t="shared" ref="DM19" ca="1" si="1106">IFERROR(DM20*DM21,0)</f>
        <v>0</v>
      </c>
      <c r="DN19" s="236">
        <f t="shared" ref="DN19" ca="1" si="1107">IFERROR(DN20*DN21,0)</f>
        <v>0</v>
      </c>
      <c r="DO19" s="237">
        <f t="shared" ref="DO19:DO20" ca="1" si="1108">SUM(DL19:DN19)</f>
        <v>0</v>
      </c>
      <c r="DP19" s="283">
        <f t="shared" ref="DP19:DP20" ca="1" si="1109">SUM(DC19,DG19,DK19,DO19)</f>
        <v>0</v>
      </c>
      <c r="DQ19" s="236">
        <f t="shared" ref="DQ19" ca="1" si="1110">IFERROR(DQ20*DQ21,0)</f>
        <v>0</v>
      </c>
      <c r="DR19" s="236">
        <f t="shared" ref="DR19" ca="1" si="1111">IFERROR(DR20*DR21,0)</f>
        <v>0</v>
      </c>
      <c r="DS19" s="236">
        <f t="shared" ref="DS19" ca="1" si="1112">IFERROR(DS20*DS21,0)</f>
        <v>0</v>
      </c>
      <c r="DT19" s="237">
        <f t="shared" ref="DT19:DT20" ca="1" si="1113">SUM(DQ19:DS19)</f>
        <v>0</v>
      </c>
      <c r="DU19" s="236">
        <f t="shared" ref="DU19" ca="1" si="1114">IFERROR(DU20*DU21,0)</f>
        <v>0</v>
      </c>
      <c r="DV19" s="236">
        <f t="shared" ref="DV19" ca="1" si="1115">IFERROR(DV20*DV21,0)</f>
        <v>0</v>
      </c>
      <c r="DW19" s="236">
        <f t="shared" ref="DW19" ca="1" si="1116">IFERROR(DW20*DW21,0)</f>
        <v>0</v>
      </c>
      <c r="DX19" s="237">
        <f t="shared" ref="DX19:DX20" ca="1" si="1117">SUM(DU19:DW19)</f>
        <v>0</v>
      </c>
      <c r="DY19" s="236">
        <f t="shared" ref="DY19" ca="1" si="1118">IFERROR(DY20*DY21,0)</f>
        <v>0</v>
      </c>
      <c r="DZ19" s="236">
        <f t="shared" ref="DZ19" ca="1" si="1119">IFERROR(DZ20*DZ21,0)</f>
        <v>0</v>
      </c>
      <c r="EA19" s="236">
        <f t="shared" ref="EA19" ca="1" si="1120">IFERROR(EA20*EA21,0)</f>
        <v>0</v>
      </c>
      <c r="EB19" s="237">
        <f t="shared" ref="EB19:EB20" ca="1" si="1121">SUM(DY19:EA19)</f>
        <v>0</v>
      </c>
      <c r="EC19" s="236">
        <f t="shared" ref="EC19" ca="1" si="1122">IFERROR(EC20*EC21,0)</f>
        <v>0</v>
      </c>
      <c r="ED19" s="236">
        <f t="shared" ref="ED19" ca="1" si="1123">IFERROR(ED20*ED21,0)</f>
        <v>0</v>
      </c>
      <c r="EE19" s="236">
        <f t="shared" ref="EE19" ca="1" si="1124">IFERROR(EE20*EE21,0)</f>
        <v>0</v>
      </c>
      <c r="EF19" s="237">
        <f t="shared" ref="EF19:EF20" ca="1" si="1125">SUM(EC19:EE19)</f>
        <v>0</v>
      </c>
      <c r="EG19" s="283">
        <f t="shared" ref="EG19:EG20" ca="1" si="1126">SUM(DT19,DX19,EB19,EF19)</f>
        <v>0</v>
      </c>
      <c r="EH19" s="236">
        <f t="shared" ref="EH19" ca="1" si="1127">IFERROR(EH20*EH21,0)</f>
        <v>0</v>
      </c>
      <c r="EI19" s="236">
        <f t="shared" ref="EI19" ca="1" si="1128">IFERROR(EI20*EI21,0)</f>
        <v>0</v>
      </c>
      <c r="EJ19" s="236">
        <f t="shared" ref="EJ19" ca="1" si="1129">IFERROR(EJ20*EJ21,0)</f>
        <v>0</v>
      </c>
      <c r="EK19" s="237">
        <f t="shared" ref="EK19:EK20" ca="1" si="1130">SUM(EH19:EJ19)</f>
        <v>0</v>
      </c>
      <c r="EL19" s="236">
        <f t="shared" ref="EL19" ca="1" si="1131">IFERROR(EL20*EL21,0)</f>
        <v>0</v>
      </c>
      <c r="EM19" s="236">
        <f t="shared" ref="EM19" ca="1" si="1132">IFERROR(EM20*EM21,0)</f>
        <v>0</v>
      </c>
      <c r="EN19" s="236">
        <f t="shared" ref="EN19" ca="1" si="1133">IFERROR(EN20*EN21,0)</f>
        <v>0</v>
      </c>
      <c r="EO19" s="237">
        <f t="shared" ref="EO19:EO20" ca="1" si="1134">SUM(EL19:EN19)</f>
        <v>0</v>
      </c>
      <c r="EP19" s="236">
        <f t="shared" ref="EP19" ca="1" si="1135">IFERROR(EP20*EP21,0)</f>
        <v>0</v>
      </c>
      <c r="EQ19" s="236">
        <f t="shared" ref="EQ19" ca="1" si="1136">IFERROR(EQ20*EQ21,0)</f>
        <v>0</v>
      </c>
      <c r="ER19" s="236">
        <f t="shared" ref="ER19" ca="1" si="1137">IFERROR(ER20*ER21,0)</f>
        <v>0</v>
      </c>
      <c r="ES19" s="237">
        <f t="shared" ref="ES19:ES20" ca="1" si="1138">SUM(EP19:ER19)</f>
        <v>0</v>
      </c>
      <c r="ET19" s="236">
        <f t="shared" ref="ET19" ca="1" si="1139">IFERROR(ET20*ET21,0)</f>
        <v>0</v>
      </c>
      <c r="EU19" s="236">
        <f t="shared" ref="EU19" ca="1" si="1140">IFERROR(EU20*EU21,0)</f>
        <v>0</v>
      </c>
      <c r="EV19" s="236">
        <f t="shared" ref="EV19" ca="1" si="1141">IFERROR(EV20*EV21,0)</f>
        <v>0</v>
      </c>
      <c r="EW19" s="237">
        <f t="shared" ref="EW19:EW20" ca="1" si="1142">SUM(ET19:EV19)</f>
        <v>0</v>
      </c>
      <c r="EX19" s="427">
        <f t="shared" ref="EX19:EX20" ca="1" si="1143">SUM(EK19,EO19,ES19,EW19)</f>
        <v>0</v>
      </c>
      <c r="EY19" s="438"/>
    </row>
    <row r="20" spans="1:155" s="233" customFormat="1" hidden="1" outlineLevel="2">
      <c r="A20" s="231" t="s">
        <v>242</v>
      </c>
      <c r="B20" s="238" t="str" cm="1">
        <f t="array" ref="B20">IF(AND(НачИнвП_Дата&lt;=B$3,КИнвП_Дата&gt;B$3),
             INDEX(ЗФ!$A$1:$AO$91,MATCH($A19,ЗФ!$A:$A,0),MATCH("На реализацию"&amp;YEAR(Ф2!B$3),ЗФ!$2:$2,0))*INDEX(КЗ!$A$1:$O$13,MATCH($A19,КЗ!$A:$A,0),MATCH(MONTH(Ф2!B$3),КЗ!$1:$1,0)),"")</f>
        <v/>
      </c>
      <c r="C20" s="238" t="str" cm="1">
        <f t="array" aca="1" ref="C20" ca="1">IF(AND(НачИнвП_Дата&lt;=C$3,КИнвП_Дата&gt;C$3),
             INDEX(ЗФ!$A$1:$AO$91,MATCH($A19,ЗФ!$A:$A,0),MATCH("На реализацию"&amp;YEAR(Ф2!C$3),ЗФ!$2:$2,0))*INDEX(КЗ!$A$1:$O$13,MATCH($A19,КЗ!$A:$A,0),MATCH(MONTH(Ф2!C$3),КЗ!$1:$1,0)),"")</f>
        <v/>
      </c>
      <c r="D20" s="238" t="str" cm="1">
        <f t="array" aca="1" ref="D20" ca="1">IF(AND(НачИнвП_Дата&lt;=D$3,КИнвП_Дата&gt;D$3),
             INDEX(ЗФ!$A$1:$AO$91,MATCH($A19,ЗФ!$A:$A,0),MATCH("На реализацию"&amp;YEAR(Ф2!D$3),ЗФ!$2:$2,0))*INDEX(КЗ!$A$1:$O$13,MATCH($A19,КЗ!$A:$A,0),MATCH(MONTH(Ф2!D$3),КЗ!$1:$1,0)),"")</f>
        <v/>
      </c>
      <c r="E20" s="239">
        <f t="shared" ca="1" si="994"/>
        <v>0</v>
      </c>
      <c r="F20" s="238" t="str" cm="1">
        <f t="array" aca="1" ref="F20" ca="1">IF(AND(НачИнвП_Дата&lt;=F$3,КИнвП_Дата&gt;F$3),
             INDEX(ЗФ!$A$1:$AO$91,MATCH($A19,ЗФ!$A:$A,0),MATCH("На реализацию"&amp;YEAR(Ф2!F$3),ЗФ!$2:$2,0))*INDEX(КЗ!$A$1:$O$13,MATCH($A19,КЗ!$A:$A,0),MATCH(MONTH(Ф2!F$3),КЗ!$1:$1,0)),"")</f>
        <v/>
      </c>
      <c r="G20" s="238" t="str" cm="1">
        <f t="array" aca="1" ref="G20" ca="1">IF(AND(НачИнвП_Дата&lt;=G$3,КИнвП_Дата&gt;G$3),
             INDEX(ЗФ!$A$1:$AO$91,MATCH($A19,ЗФ!$A:$A,0),MATCH("На реализацию"&amp;YEAR(Ф2!G$3),ЗФ!$2:$2,0))*INDEX(КЗ!$A$1:$O$13,MATCH($A19,КЗ!$A:$A,0),MATCH(MONTH(Ф2!G$3),КЗ!$1:$1,0)),"")</f>
        <v/>
      </c>
      <c r="H20" s="238" t="str" cm="1">
        <f t="array" aca="1" ref="H20" ca="1">IF(AND(НачИнвП_Дата&lt;=H$3,КИнвП_Дата&gt;H$3),
             INDEX(ЗФ!$A$1:$AO$91,MATCH($A19,ЗФ!$A:$A,0),MATCH("На реализацию"&amp;YEAR(Ф2!H$3),ЗФ!$2:$2,0))*INDEX(КЗ!$A$1:$O$13,MATCH($A19,КЗ!$A:$A,0),MATCH(MONTH(Ф2!H$3),КЗ!$1:$1,0)),"")</f>
        <v/>
      </c>
      <c r="I20" s="239">
        <f t="shared" ca="1" si="998"/>
        <v>0</v>
      </c>
      <c r="J20" s="238" t="str" cm="1">
        <f t="array" aca="1" ref="J20" ca="1">IF(AND(НачИнвП_Дата&lt;=J$3,КИнвП_Дата&gt;J$3),
             INDEX(ЗФ!$A$1:$AO$91,MATCH($A19,ЗФ!$A:$A,0),MATCH("На реализацию"&amp;YEAR(Ф2!J$3),ЗФ!$2:$2,0))*INDEX(КЗ!$A$1:$O$13,MATCH($A19,КЗ!$A:$A,0),MATCH(MONTH(Ф2!J$3),КЗ!$1:$1,0)),"")</f>
        <v/>
      </c>
      <c r="K20" s="238" t="str" cm="1">
        <f t="array" aca="1" ref="K20" ca="1">IF(AND(НачИнвП_Дата&lt;=K$3,КИнвП_Дата&gt;K$3),
             INDEX(ЗФ!$A$1:$AO$91,MATCH($A19,ЗФ!$A:$A,0),MATCH("На реализацию"&amp;YEAR(Ф2!K$3),ЗФ!$2:$2,0))*INDEX(КЗ!$A$1:$O$13,MATCH($A19,КЗ!$A:$A,0),MATCH(MONTH(Ф2!K$3),КЗ!$1:$1,0)),"")</f>
        <v/>
      </c>
      <c r="L20" s="238" t="str" cm="1">
        <f t="array" aca="1" ref="L20" ca="1">IF(AND(НачИнвП_Дата&lt;=L$3,КИнвП_Дата&gt;L$3),
             INDEX(ЗФ!$A$1:$AO$91,MATCH($A19,ЗФ!$A:$A,0),MATCH("На реализацию"&amp;YEAR(Ф2!L$3),ЗФ!$2:$2,0))*INDEX(КЗ!$A$1:$O$13,MATCH($A19,КЗ!$A:$A,0),MATCH(MONTH(Ф2!L$3),КЗ!$1:$1,0)),"")</f>
        <v/>
      </c>
      <c r="M20" s="239">
        <f t="shared" ca="1" si="1002"/>
        <v>0</v>
      </c>
      <c r="N20" s="238" t="e" cm="1">
        <f t="array" aca="1" ref="N20" ca="1">IF(AND(НачИнвП_Дата&lt;=N$3,КИнвП_Дата&gt;N$3),
             INDEX(ЗФ!$A$1:$AO$91,MATCH($A19,ЗФ!$A:$A,0),MATCH("На реализацию"&amp;YEAR(Ф2!N$3),ЗФ!$2:$2,0))*INDEX(КЗ!$A$1:$O$13,MATCH($A19,КЗ!$A:$A,0),MATCH(MONTH(Ф2!N$3),КЗ!$1:$1,0)),"")</f>
        <v>#N/A</v>
      </c>
      <c r="O20" s="238" t="e" cm="1">
        <f t="array" aca="1" ref="O20" ca="1">IF(AND(НачИнвП_Дата&lt;=O$3,КИнвП_Дата&gt;O$3),
             INDEX(ЗФ!$A$1:$AO$91,MATCH($A19,ЗФ!$A:$A,0),MATCH("На реализацию"&amp;YEAR(Ф2!O$3),ЗФ!$2:$2,0))*INDEX(КЗ!$A$1:$O$13,MATCH($A19,КЗ!$A:$A,0),MATCH(MONTH(Ф2!O$3),КЗ!$1:$1,0)),"")</f>
        <v>#N/A</v>
      </c>
      <c r="P20" s="238" t="e" cm="1">
        <f t="array" aca="1" ref="P20" ca="1">IF(AND(НачИнвП_Дата&lt;=P$3,КИнвП_Дата&gt;P$3),
             INDEX(ЗФ!$A$1:$AO$91,MATCH($A19,ЗФ!$A:$A,0),MATCH("На реализацию"&amp;YEAR(Ф2!P$3),ЗФ!$2:$2,0))*INDEX(КЗ!$A$1:$O$13,MATCH($A19,КЗ!$A:$A,0),MATCH(MONTH(Ф2!P$3),КЗ!$1:$1,0)),"")</f>
        <v>#N/A</v>
      </c>
      <c r="Q20" s="239" t="e">
        <f t="shared" ca="1" si="1006"/>
        <v>#N/A</v>
      </c>
      <c r="R20" s="284" t="e">
        <f t="shared" ca="1" si="1007"/>
        <v>#N/A</v>
      </c>
      <c r="S20" s="238" t="e" cm="1">
        <f t="array" aca="1" ref="S20" ca="1">IF(AND(НачИнвП_Дата&lt;=S$3,КИнвП_Дата&gt;S$3),
             INDEX(ЗФ!$A$1:$AO$91,MATCH($A19,ЗФ!$A:$A,0),MATCH("На реализацию"&amp;YEAR(Ф2!S$3),ЗФ!$2:$2,0))*INDEX(КЗ!$A$1:$O$13,MATCH($A19,КЗ!$A:$A,0),MATCH(MONTH(Ф2!S$3),КЗ!$1:$1,0)),"")</f>
        <v>#N/A</v>
      </c>
      <c r="T20" s="238" t="e" cm="1">
        <f t="array" aca="1" ref="T20" ca="1">IF(AND(НачИнвП_Дата&lt;=T$3,КИнвП_Дата&gt;T$3),
             INDEX(ЗФ!$A$1:$AO$91,MATCH($A19,ЗФ!$A:$A,0),MATCH("На реализацию"&amp;YEAR(Ф2!T$3),ЗФ!$2:$2,0))*INDEX(КЗ!$A$1:$O$13,MATCH($A19,КЗ!$A:$A,0),MATCH(MONTH(Ф2!T$3),КЗ!$1:$1,0)),"")</f>
        <v>#N/A</v>
      </c>
      <c r="U20" s="238" t="e" cm="1">
        <f t="array" aca="1" ref="U20" ca="1">IF(AND(НачИнвП_Дата&lt;=U$3,КИнвП_Дата&gt;U$3),
             INDEX(ЗФ!$A$1:$AO$91,MATCH($A19,ЗФ!$A:$A,0),MATCH("На реализацию"&amp;YEAR(Ф2!U$3),ЗФ!$2:$2,0))*INDEX(КЗ!$A$1:$O$13,MATCH($A19,КЗ!$A:$A,0),MATCH(MONTH(Ф2!U$3),КЗ!$1:$1,0)),"")</f>
        <v>#N/A</v>
      </c>
      <c r="V20" s="239" t="e">
        <f t="shared" ca="1" si="1011"/>
        <v>#N/A</v>
      </c>
      <c r="W20" s="238" t="e" cm="1">
        <f t="array" aca="1" ref="W20" ca="1">IF(AND(НачИнвП_Дата&lt;=W$3,КИнвП_Дата&gt;W$3),
             INDEX(ЗФ!$A$1:$AO$91,MATCH($A19,ЗФ!$A:$A,0),MATCH("На реализацию"&amp;YEAR(Ф2!W$3),ЗФ!$2:$2,0))*INDEX(КЗ!$A$1:$O$13,MATCH($A19,КЗ!$A:$A,0),MATCH(MONTH(Ф2!W$3),КЗ!$1:$1,0)),"")</f>
        <v>#N/A</v>
      </c>
      <c r="X20" s="238" t="e" cm="1">
        <f t="array" aca="1" ref="X20" ca="1">IF(AND(НачИнвП_Дата&lt;=X$3,КИнвП_Дата&gt;X$3),
             INDEX(ЗФ!$A$1:$AO$91,MATCH($A19,ЗФ!$A:$A,0),MATCH("На реализацию"&amp;YEAR(Ф2!X$3),ЗФ!$2:$2,0))*INDEX(КЗ!$A$1:$O$13,MATCH($A19,КЗ!$A:$A,0),MATCH(MONTH(Ф2!X$3),КЗ!$1:$1,0)),"")</f>
        <v>#N/A</v>
      </c>
      <c r="Y20" s="238" t="e" cm="1">
        <f t="array" aca="1" ref="Y20" ca="1">IF(AND(НачИнвП_Дата&lt;=Y$3,КИнвП_Дата&gt;Y$3),
             INDEX(ЗФ!$A$1:$AO$91,MATCH($A19,ЗФ!$A:$A,0),MATCH("На реализацию"&amp;YEAR(Ф2!Y$3),ЗФ!$2:$2,0))*INDEX(КЗ!$A$1:$O$13,MATCH($A19,КЗ!$A:$A,0),MATCH(MONTH(Ф2!Y$3),КЗ!$1:$1,0)),"")</f>
        <v>#N/A</v>
      </c>
      <c r="Z20" s="239" t="e">
        <f t="shared" ca="1" si="1015"/>
        <v>#N/A</v>
      </c>
      <c r="AA20" s="238" t="e" cm="1">
        <f t="array" aca="1" ref="AA20" ca="1">IF(AND(НачИнвП_Дата&lt;=AA$3,КИнвП_Дата&gt;AA$3),
             INDEX(ЗФ!$A$1:$AO$91,MATCH($A19,ЗФ!$A:$A,0),MATCH("На реализацию"&amp;YEAR(Ф2!AA$3),ЗФ!$2:$2,0))*INDEX(КЗ!$A$1:$O$13,MATCH($A19,КЗ!$A:$A,0),MATCH(MONTH(Ф2!AA$3),КЗ!$1:$1,0)),"")</f>
        <v>#N/A</v>
      </c>
      <c r="AB20" s="238" t="e" cm="1">
        <f t="array" aca="1" ref="AB20" ca="1">IF(AND(НачИнвП_Дата&lt;=AB$3,КИнвП_Дата&gt;AB$3),
             INDEX(ЗФ!$A$1:$AO$91,MATCH($A19,ЗФ!$A:$A,0),MATCH("На реализацию"&amp;YEAR(Ф2!AB$3),ЗФ!$2:$2,0))*INDEX(КЗ!$A$1:$O$13,MATCH($A19,КЗ!$A:$A,0),MATCH(MONTH(Ф2!AB$3),КЗ!$1:$1,0)),"")</f>
        <v>#N/A</v>
      </c>
      <c r="AC20" s="238" t="e" cm="1">
        <f t="array" aca="1" ref="AC20" ca="1">IF(AND(НачИнвП_Дата&lt;=AC$3,КИнвП_Дата&gt;AC$3),
             INDEX(ЗФ!$A$1:$AO$91,MATCH($A19,ЗФ!$A:$A,0),MATCH("На реализацию"&amp;YEAR(Ф2!AC$3),ЗФ!$2:$2,0))*INDEX(КЗ!$A$1:$O$13,MATCH($A19,КЗ!$A:$A,0),MATCH(MONTH(Ф2!AC$3),КЗ!$1:$1,0)),"")</f>
        <v>#N/A</v>
      </c>
      <c r="AD20" s="239" t="e">
        <f t="shared" ca="1" si="1019"/>
        <v>#N/A</v>
      </c>
      <c r="AE20" s="238" t="e" cm="1">
        <f t="array" aca="1" ref="AE20" ca="1">IF(AND(НачИнвП_Дата&lt;=AE$3,КИнвП_Дата&gt;AE$3),
             INDEX(ЗФ!$A$1:$AO$91,MATCH($A19,ЗФ!$A:$A,0),MATCH("На реализацию"&amp;YEAR(Ф2!AE$3),ЗФ!$2:$2,0))*INDEX(КЗ!$A$1:$O$13,MATCH($A19,КЗ!$A:$A,0),MATCH(MONTH(Ф2!AE$3),КЗ!$1:$1,0)),"")</f>
        <v>#N/A</v>
      </c>
      <c r="AF20" s="238" t="e" cm="1">
        <f t="array" aca="1" ref="AF20" ca="1">IF(AND(НачИнвП_Дата&lt;=AF$3,КИнвП_Дата&gt;AF$3),
             INDEX(ЗФ!$A$1:$AO$91,MATCH($A19,ЗФ!$A:$A,0),MATCH("На реализацию"&amp;YEAR(Ф2!AF$3),ЗФ!$2:$2,0))*INDEX(КЗ!$A$1:$O$13,MATCH($A19,КЗ!$A:$A,0),MATCH(MONTH(Ф2!AF$3),КЗ!$1:$1,0)),"")</f>
        <v>#N/A</v>
      </c>
      <c r="AG20" s="238" t="e" cm="1">
        <f t="array" aca="1" ref="AG20" ca="1">IF(AND(НачИнвП_Дата&lt;=AG$3,КИнвП_Дата&gt;AG$3),
             INDEX(ЗФ!$A$1:$AO$91,MATCH($A19,ЗФ!$A:$A,0),MATCH("На реализацию"&amp;YEAR(Ф2!AG$3),ЗФ!$2:$2,0))*INDEX(КЗ!$A$1:$O$13,MATCH($A19,КЗ!$A:$A,0),MATCH(MONTH(Ф2!AG$3),КЗ!$1:$1,0)),"")</f>
        <v>#N/A</v>
      </c>
      <c r="AH20" s="239" t="e">
        <f t="shared" ca="1" si="1023"/>
        <v>#N/A</v>
      </c>
      <c r="AI20" s="284" t="e">
        <f t="shared" ca="1" si="1024"/>
        <v>#N/A</v>
      </c>
      <c r="AJ20" s="238" t="e" cm="1">
        <f t="array" aca="1" ref="AJ20" ca="1">IF(AND(НачИнвП_Дата&lt;=AJ$3,КИнвП_Дата&gt;AJ$3),
             INDEX(ЗФ!$A$1:$AO$91,MATCH($A19,ЗФ!$A:$A,0),MATCH("На реализацию"&amp;YEAR(Ф2!AJ$3),ЗФ!$2:$2,0))*INDEX(КЗ!$A$1:$O$13,MATCH($A19,КЗ!$A:$A,0),MATCH(MONTH(Ф2!AJ$3),КЗ!$1:$1,0)),"")</f>
        <v>#N/A</v>
      </c>
      <c r="AK20" s="238" t="e" cm="1">
        <f t="array" aca="1" ref="AK20" ca="1">IF(AND(НачИнвП_Дата&lt;=AK$3,КИнвП_Дата&gt;AK$3),
             INDEX(ЗФ!$A$1:$AO$91,MATCH($A19,ЗФ!$A:$A,0),MATCH("На реализацию"&amp;YEAR(Ф2!AK$3),ЗФ!$2:$2,0))*INDEX(КЗ!$A$1:$O$13,MATCH($A19,КЗ!$A:$A,0),MATCH(MONTH(Ф2!AK$3),КЗ!$1:$1,0)),"")</f>
        <v>#N/A</v>
      </c>
      <c r="AL20" s="238" t="e" cm="1">
        <f t="array" aca="1" ref="AL20" ca="1">IF(AND(НачИнвП_Дата&lt;=AL$3,КИнвП_Дата&gt;AL$3),
             INDEX(ЗФ!$A$1:$AO$91,MATCH($A19,ЗФ!$A:$A,0),MATCH("На реализацию"&amp;YEAR(Ф2!AL$3),ЗФ!$2:$2,0))*INDEX(КЗ!$A$1:$O$13,MATCH($A19,КЗ!$A:$A,0),MATCH(MONTH(Ф2!AL$3),КЗ!$1:$1,0)),"")</f>
        <v>#N/A</v>
      </c>
      <c r="AM20" s="239" t="e">
        <f t="shared" ca="1" si="1028"/>
        <v>#N/A</v>
      </c>
      <c r="AN20" s="238" t="e" cm="1">
        <f t="array" aca="1" ref="AN20" ca="1">IF(AND(НачИнвП_Дата&lt;=AN$3,КИнвП_Дата&gt;AN$3),
             INDEX(ЗФ!$A$1:$AO$91,MATCH($A19,ЗФ!$A:$A,0),MATCH("На реализацию"&amp;YEAR(Ф2!AN$3),ЗФ!$2:$2,0))*INDEX(КЗ!$A$1:$O$13,MATCH($A19,КЗ!$A:$A,0),MATCH(MONTH(Ф2!AN$3),КЗ!$1:$1,0)),"")</f>
        <v>#N/A</v>
      </c>
      <c r="AO20" s="238" t="e" cm="1">
        <f t="array" aca="1" ref="AO20" ca="1">IF(AND(НачИнвП_Дата&lt;=AO$3,КИнвП_Дата&gt;AO$3),
             INDEX(ЗФ!$A$1:$AO$91,MATCH($A19,ЗФ!$A:$A,0),MATCH("На реализацию"&amp;YEAR(Ф2!AO$3),ЗФ!$2:$2,0))*INDEX(КЗ!$A$1:$O$13,MATCH($A19,КЗ!$A:$A,0),MATCH(MONTH(Ф2!AO$3),КЗ!$1:$1,0)),"")</f>
        <v>#N/A</v>
      </c>
      <c r="AP20" s="238" t="e" cm="1">
        <f t="array" aca="1" ref="AP20" ca="1">IF(AND(НачИнвП_Дата&lt;=AP$3,КИнвП_Дата&gt;AP$3),
             INDEX(ЗФ!$A$1:$AO$91,MATCH($A19,ЗФ!$A:$A,0),MATCH("На реализацию"&amp;YEAR(Ф2!AP$3),ЗФ!$2:$2,0))*INDEX(КЗ!$A$1:$O$13,MATCH($A19,КЗ!$A:$A,0),MATCH(MONTH(Ф2!AP$3),КЗ!$1:$1,0)),"")</f>
        <v>#N/A</v>
      </c>
      <c r="AQ20" s="239" t="e">
        <f t="shared" ca="1" si="1032"/>
        <v>#N/A</v>
      </c>
      <c r="AR20" s="238" t="e" cm="1">
        <f t="array" aca="1" ref="AR20" ca="1">IF(AND(НачИнвП_Дата&lt;=AR$3,КИнвП_Дата&gt;AR$3),
             INDEX(ЗФ!$A$1:$AO$91,MATCH($A19,ЗФ!$A:$A,0),MATCH("На реализацию"&amp;YEAR(Ф2!AR$3),ЗФ!$2:$2,0))*INDEX(КЗ!$A$1:$O$13,MATCH($A19,КЗ!$A:$A,0),MATCH(MONTH(Ф2!AR$3),КЗ!$1:$1,0)),"")</f>
        <v>#N/A</v>
      </c>
      <c r="AS20" s="238" t="e" cm="1">
        <f t="array" aca="1" ref="AS20" ca="1">IF(AND(НачИнвП_Дата&lt;=AS$3,КИнвП_Дата&gt;AS$3),
             INDEX(ЗФ!$A$1:$AO$91,MATCH($A19,ЗФ!$A:$A,0),MATCH("На реализацию"&amp;YEAR(Ф2!AS$3),ЗФ!$2:$2,0))*INDEX(КЗ!$A$1:$O$13,MATCH($A19,КЗ!$A:$A,0),MATCH(MONTH(Ф2!AS$3),КЗ!$1:$1,0)),"")</f>
        <v>#N/A</v>
      </c>
      <c r="AT20" s="238" t="e" cm="1">
        <f t="array" aca="1" ref="AT20" ca="1">IF(AND(НачИнвП_Дата&lt;=AT$3,КИнвП_Дата&gt;AT$3),
             INDEX(ЗФ!$A$1:$AO$91,MATCH($A19,ЗФ!$A:$A,0),MATCH("На реализацию"&amp;YEAR(Ф2!AT$3),ЗФ!$2:$2,0))*INDEX(КЗ!$A$1:$O$13,MATCH($A19,КЗ!$A:$A,0),MATCH(MONTH(Ф2!AT$3),КЗ!$1:$1,0)),"")</f>
        <v>#N/A</v>
      </c>
      <c r="AU20" s="239" t="e">
        <f t="shared" ca="1" si="1036"/>
        <v>#N/A</v>
      </c>
      <c r="AV20" s="238" t="e" cm="1">
        <f t="array" aca="1" ref="AV20" ca="1">IF(AND(НачИнвП_Дата&lt;=AV$3,КИнвП_Дата&gt;AV$3),
             INDEX(ЗФ!$A$1:$AO$91,MATCH($A19,ЗФ!$A:$A,0),MATCH("На реализацию"&amp;YEAR(Ф2!AV$3),ЗФ!$2:$2,0))*INDEX(КЗ!$A$1:$O$13,MATCH($A19,КЗ!$A:$A,0),MATCH(MONTH(Ф2!AV$3),КЗ!$1:$1,0)),"")</f>
        <v>#N/A</v>
      </c>
      <c r="AW20" s="238" t="e" cm="1">
        <f t="array" aca="1" ref="AW20" ca="1">IF(AND(НачИнвП_Дата&lt;=AW$3,КИнвП_Дата&gt;AW$3),
             INDEX(ЗФ!$A$1:$AO$91,MATCH($A19,ЗФ!$A:$A,0),MATCH("На реализацию"&amp;YEAR(Ф2!AW$3),ЗФ!$2:$2,0))*INDEX(КЗ!$A$1:$O$13,MATCH($A19,КЗ!$A:$A,0),MATCH(MONTH(Ф2!AW$3),КЗ!$1:$1,0)),"")</f>
        <v>#N/A</v>
      </c>
      <c r="AX20" s="238" t="e" cm="1">
        <f t="array" aca="1" ref="AX20" ca="1">IF(AND(НачИнвП_Дата&lt;=AX$3,КИнвП_Дата&gt;AX$3),
             INDEX(ЗФ!$A$1:$AO$91,MATCH($A19,ЗФ!$A:$A,0),MATCH("На реализацию"&amp;YEAR(Ф2!AX$3),ЗФ!$2:$2,0))*INDEX(КЗ!$A$1:$O$13,MATCH($A19,КЗ!$A:$A,0),MATCH(MONTH(Ф2!AX$3),КЗ!$1:$1,0)),"")</f>
        <v>#N/A</v>
      </c>
      <c r="AY20" s="239" t="e">
        <f t="shared" ca="1" si="1040"/>
        <v>#N/A</v>
      </c>
      <c r="AZ20" s="284" t="e">
        <f t="shared" ca="1" si="1041"/>
        <v>#N/A</v>
      </c>
      <c r="BA20" s="238" t="e" cm="1">
        <f t="array" aca="1" ref="BA20" ca="1">IF(AND(НачИнвП_Дата&lt;=BA$3,КИнвП_Дата&gt;BA$3),
             INDEX(ЗФ!$A$1:$AO$91,MATCH($A19,ЗФ!$A:$A,0),MATCH("На реализацию"&amp;YEAR(Ф2!BA$3),ЗФ!$2:$2,0))*INDEX(КЗ!$A$1:$O$13,MATCH($A19,КЗ!$A:$A,0),MATCH(MONTH(Ф2!BA$3),КЗ!$1:$1,0)),"")</f>
        <v>#N/A</v>
      </c>
      <c r="BB20" s="238" t="e" cm="1">
        <f t="array" aca="1" ref="BB20" ca="1">IF(AND(НачИнвП_Дата&lt;=BB$3,КИнвП_Дата&gt;BB$3),
             INDEX(ЗФ!$A$1:$AO$91,MATCH($A19,ЗФ!$A:$A,0),MATCH("На реализацию"&amp;YEAR(Ф2!BB$3),ЗФ!$2:$2,0))*INDEX(КЗ!$A$1:$O$13,MATCH($A19,КЗ!$A:$A,0),MATCH(MONTH(Ф2!BB$3),КЗ!$1:$1,0)),"")</f>
        <v>#N/A</v>
      </c>
      <c r="BC20" s="238" t="e" cm="1">
        <f t="array" aca="1" ref="BC20" ca="1">IF(AND(НачИнвП_Дата&lt;=BC$3,КИнвП_Дата&gt;BC$3),
             INDEX(ЗФ!$A$1:$AO$91,MATCH($A19,ЗФ!$A:$A,0),MATCH("На реализацию"&amp;YEAR(Ф2!BC$3),ЗФ!$2:$2,0))*INDEX(КЗ!$A$1:$O$13,MATCH($A19,КЗ!$A:$A,0),MATCH(MONTH(Ф2!BC$3),КЗ!$1:$1,0)),"")</f>
        <v>#N/A</v>
      </c>
      <c r="BD20" s="239" t="e">
        <f t="shared" ca="1" si="1045"/>
        <v>#N/A</v>
      </c>
      <c r="BE20" s="238" t="e" cm="1">
        <f t="array" aca="1" ref="BE20" ca="1">IF(AND(НачИнвП_Дата&lt;=BE$3,КИнвП_Дата&gt;BE$3),
             INDEX(ЗФ!$A$1:$AO$91,MATCH($A19,ЗФ!$A:$A,0),MATCH("На реализацию"&amp;YEAR(Ф2!BE$3),ЗФ!$2:$2,0))*INDEX(КЗ!$A$1:$O$13,MATCH($A19,КЗ!$A:$A,0),MATCH(MONTH(Ф2!BE$3),КЗ!$1:$1,0)),"")</f>
        <v>#N/A</v>
      </c>
      <c r="BF20" s="238" t="e" cm="1">
        <f t="array" aca="1" ref="BF20" ca="1">IF(AND(НачИнвП_Дата&lt;=BF$3,КИнвП_Дата&gt;BF$3),
             INDEX(ЗФ!$A$1:$AO$91,MATCH($A19,ЗФ!$A:$A,0),MATCH("На реализацию"&amp;YEAR(Ф2!BF$3),ЗФ!$2:$2,0))*INDEX(КЗ!$A$1:$O$13,MATCH($A19,КЗ!$A:$A,0),MATCH(MONTH(Ф2!BF$3),КЗ!$1:$1,0)),"")</f>
        <v>#N/A</v>
      </c>
      <c r="BG20" s="238" t="e" cm="1">
        <f t="array" aca="1" ref="BG20" ca="1">IF(AND(НачИнвП_Дата&lt;=BG$3,КИнвП_Дата&gt;BG$3),
             INDEX(ЗФ!$A$1:$AO$91,MATCH($A19,ЗФ!$A:$A,0),MATCH("На реализацию"&amp;YEAR(Ф2!BG$3),ЗФ!$2:$2,0))*INDEX(КЗ!$A$1:$O$13,MATCH($A19,КЗ!$A:$A,0),MATCH(MONTH(Ф2!BG$3),КЗ!$1:$1,0)),"")</f>
        <v>#N/A</v>
      </c>
      <c r="BH20" s="239" t="e">
        <f t="shared" ca="1" si="1049"/>
        <v>#N/A</v>
      </c>
      <c r="BI20" s="238" t="e" cm="1">
        <f t="array" aca="1" ref="BI20" ca="1">IF(AND(НачИнвП_Дата&lt;=BI$3,КИнвП_Дата&gt;BI$3),
             INDEX(ЗФ!$A$1:$AO$91,MATCH($A19,ЗФ!$A:$A,0),MATCH("На реализацию"&amp;YEAR(Ф2!BI$3),ЗФ!$2:$2,0))*INDEX(КЗ!$A$1:$O$13,MATCH($A19,КЗ!$A:$A,0),MATCH(MONTH(Ф2!BI$3),КЗ!$1:$1,0)),"")</f>
        <v>#N/A</v>
      </c>
      <c r="BJ20" s="238" t="e" cm="1">
        <f t="array" aca="1" ref="BJ20" ca="1">IF(AND(НачИнвП_Дата&lt;=BJ$3,КИнвП_Дата&gt;BJ$3),
             INDEX(ЗФ!$A$1:$AO$91,MATCH($A19,ЗФ!$A:$A,0),MATCH("На реализацию"&amp;YEAR(Ф2!BJ$3),ЗФ!$2:$2,0))*INDEX(КЗ!$A$1:$O$13,MATCH($A19,КЗ!$A:$A,0),MATCH(MONTH(Ф2!BJ$3),КЗ!$1:$1,0)),"")</f>
        <v>#N/A</v>
      </c>
      <c r="BK20" s="238" t="e" cm="1">
        <f t="array" aca="1" ref="BK20" ca="1">IF(AND(НачИнвП_Дата&lt;=BK$3,КИнвП_Дата&gt;BK$3),
             INDEX(ЗФ!$A$1:$AO$91,MATCH($A19,ЗФ!$A:$A,0),MATCH("На реализацию"&amp;YEAR(Ф2!BK$3),ЗФ!$2:$2,0))*INDEX(КЗ!$A$1:$O$13,MATCH($A19,КЗ!$A:$A,0),MATCH(MONTH(Ф2!BK$3),КЗ!$1:$1,0)),"")</f>
        <v>#N/A</v>
      </c>
      <c r="BL20" s="239" t="e">
        <f t="shared" ca="1" si="1053"/>
        <v>#N/A</v>
      </c>
      <c r="BM20" s="238" t="e" cm="1">
        <f t="array" aca="1" ref="BM20" ca="1">IF(AND(НачИнвП_Дата&lt;=BM$3,КИнвП_Дата&gt;BM$3),
             INDEX(ЗФ!$A$1:$AO$91,MATCH($A19,ЗФ!$A:$A,0),MATCH("На реализацию"&amp;YEAR(Ф2!BM$3),ЗФ!$2:$2,0))*INDEX(КЗ!$A$1:$O$13,MATCH($A19,КЗ!$A:$A,0),MATCH(MONTH(Ф2!BM$3),КЗ!$1:$1,0)),"")</f>
        <v>#N/A</v>
      </c>
      <c r="BN20" s="238" t="e" cm="1">
        <f t="array" aca="1" ref="BN20" ca="1">IF(AND(НачИнвП_Дата&lt;=BN$3,КИнвП_Дата&gt;BN$3),
             INDEX(ЗФ!$A$1:$AO$91,MATCH($A19,ЗФ!$A:$A,0),MATCH("На реализацию"&amp;YEAR(Ф2!BN$3),ЗФ!$2:$2,0))*INDEX(КЗ!$A$1:$O$13,MATCH($A19,КЗ!$A:$A,0),MATCH(MONTH(Ф2!BN$3),КЗ!$1:$1,0)),"")</f>
        <v>#N/A</v>
      </c>
      <c r="BO20" s="238" t="e" cm="1">
        <f t="array" aca="1" ref="BO20" ca="1">IF(AND(НачИнвП_Дата&lt;=BO$3,КИнвП_Дата&gt;BO$3),
             INDEX(ЗФ!$A$1:$AO$91,MATCH($A19,ЗФ!$A:$A,0),MATCH("На реализацию"&amp;YEAR(Ф2!BO$3),ЗФ!$2:$2,0))*INDEX(КЗ!$A$1:$O$13,MATCH($A19,КЗ!$A:$A,0),MATCH(MONTH(Ф2!BO$3),КЗ!$1:$1,0)),"")</f>
        <v>#N/A</v>
      </c>
      <c r="BP20" s="239" t="e">
        <f t="shared" ca="1" si="1057"/>
        <v>#N/A</v>
      </c>
      <c r="BQ20" s="284" t="e">
        <f t="shared" ca="1" si="1058"/>
        <v>#N/A</v>
      </c>
      <c r="BR20" s="238" t="e" cm="1">
        <f t="array" aca="1" ref="BR20" ca="1">IF(AND(НачИнвП_Дата&lt;=BR$3,КИнвП_Дата&gt;BR$3),
             INDEX(ЗФ!$A$1:$AO$91,MATCH($A19,ЗФ!$A:$A,0),MATCH("На реализацию"&amp;YEAR(Ф2!BR$3),ЗФ!$2:$2,0))*INDEX(КЗ!$A$1:$O$13,MATCH($A19,КЗ!$A:$A,0),MATCH(MONTH(Ф2!BR$3),КЗ!$1:$1,0)),"")</f>
        <v>#REF!</v>
      </c>
      <c r="BS20" s="238" t="e" cm="1">
        <f t="array" aca="1" ref="BS20" ca="1">IF(AND(НачИнвП_Дата&lt;=BS$3,КИнвП_Дата&gt;BS$3),
             INDEX(ЗФ!$A$1:$AO$91,MATCH($A19,ЗФ!$A:$A,0),MATCH("На реализацию"&amp;YEAR(Ф2!BS$3),ЗФ!$2:$2,0))*INDEX(КЗ!$A$1:$O$13,MATCH($A19,КЗ!$A:$A,0),MATCH(MONTH(Ф2!BS$3),КЗ!$1:$1,0)),"")</f>
        <v>#REF!</v>
      </c>
      <c r="BT20" s="238" t="e" cm="1">
        <f t="array" aca="1" ref="BT20" ca="1">IF(AND(НачИнвП_Дата&lt;=BT$3,КИнвП_Дата&gt;BT$3),
             INDEX(ЗФ!$A$1:$AO$91,MATCH($A19,ЗФ!$A:$A,0),MATCH("На реализацию"&amp;YEAR(Ф2!BT$3),ЗФ!$2:$2,0))*INDEX(КЗ!$A$1:$O$13,MATCH($A19,КЗ!$A:$A,0),MATCH(MONTH(Ф2!BT$3),КЗ!$1:$1,0)),"")</f>
        <v>#REF!</v>
      </c>
      <c r="BU20" s="239" t="e">
        <f t="shared" ca="1" si="1062"/>
        <v>#REF!</v>
      </c>
      <c r="BV20" s="238" t="e" cm="1">
        <f t="array" aca="1" ref="BV20" ca="1">IF(AND(НачИнвП_Дата&lt;=BV$3,КИнвП_Дата&gt;BV$3),
             INDEX(ЗФ!$A$1:$AO$91,MATCH($A19,ЗФ!$A:$A,0),MATCH("На реализацию"&amp;YEAR(Ф2!BV$3),ЗФ!$2:$2,0))*INDEX(КЗ!$A$1:$O$13,MATCH($A19,КЗ!$A:$A,0),MATCH(MONTH(Ф2!BV$3),КЗ!$1:$1,0)),"")</f>
        <v>#REF!</v>
      </c>
      <c r="BW20" s="238" t="e" cm="1">
        <f t="array" aca="1" ref="BW20" ca="1">IF(AND(НачИнвП_Дата&lt;=BW$3,КИнвП_Дата&gt;BW$3),
             INDEX(ЗФ!$A$1:$AO$91,MATCH($A19,ЗФ!$A:$A,0),MATCH("На реализацию"&amp;YEAR(Ф2!BW$3),ЗФ!$2:$2,0))*INDEX(КЗ!$A$1:$O$13,MATCH($A19,КЗ!$A:$A,0),MATCH(MONTH(Ф2!BW$3),КЗ!$1:$1,0)),"")</f>
        <v>#REF!</v>
      </c>
      <c r="BX20" s="238" t="e" cm="1">
        <f t="array" aca="1" ref="BX20" ca="1">IF(AND(НачИнвП_Дата&lt;=BX$3,КИнвП_Дата&gt;BX$3),
             INDEX(ЗФ!$A$1:$AO$91,MATCH($A19,ЗФ!$A:$A,0),MATCH("На реализацию"&amp;YEAR(Ф2!BX$3),ЗФ!$2:$2,0))*INDEX(КЗ!$A$1:$O$13,MATCH($A19,КЗ!$A:$A,0),MATCH(MONTH(Ф2!BX$3),КЗ!$1:$1,0)),"")</f>
        <v>#REF!</v>
      </c>
      <c r="BY20" s="239" t="e">
        <f t="shared" ca="1" si="1066"/>
        <v>#REF!</v>
      </c>
      <c r="BZ20" s="238" t="e" cm="1">
        <f t="array" aca="1" ref="BZ20" ca="1">IF(AND(НачИнвП_Дата&lt;=BZ$3,КИнвП_Дата&gt;BZ$3),
             INDEX(ЗФ!$A$1:$AO$91,MATCH($A19,ЗФ!$A:$A,0),MATCH("На реализацию"&amp;YEAR(Ф2!BZ$3),ЗФ!$2:$2,0))*INDEX(КЗ!$A$1:$O$13,MATCH($A19,КЗ!$A:$A,0),MATCH(MONTH(Ф2!BZ$3),КЗ!$1:$1,0)),"")</f>
        <v>#REF!</v>
      </c>
      <c r="CA20" s="238" t="e" cm="1">
        <f t="array" aca="1" ref="CA20" ca="1">IF(AND(НачИнвП_Дата&lt;=CA$3,КИнвП_Дата&gt;CA$3),
             INDEX(ЗФ!$A$1:$AO$91,MATCH($A19,ЗФ!$A:$A,0),MATCH("На реализацию"&amp;YEAR(Ф2!CA$3),ЗФ!$2:$2,0))*INDEX(КЗ!$A$1:$O$13,MATCH($A19,КЗ!$A:$A,0),MATCH(MONTH(Ф2!CA$3),КЗ!$1:$1,0)),"")</f>
        <v>#REF!</v>
      </c>
      <c r="CB20" s="238" t="e" cm="1">
        <f t="array" aca="1" ref="CB20" ca="1">IF(AND(НачИнвП_Дата&lt;=CB$3,КИнвП_Дата&gt;CB$3),
             INDEX(ЗФ!$A$1:$AO$91,MATCH($A19,ЗФ!$A:$A,0),MATCH("На реализацию"&amp;YEAR(Ф2!CB$3),ЗФ!$2:$2,0))*INDEX(КЗ!$A$1:$O$13,MATCH($A19,КЗ!$A:$A,0),MATCH(MONTH(Ф2!CB$3),КЗ!$1:$1,0)),"")</f>
        <v>#REF!</v>
      </c>
      <c r="CC20" s="239" t="e">
        <f t="shared" ca="1" si="1070"/>
        <v>#REF!</v>
      </c>
      <c r="CD20" s="238" t="e" cm="1">
        <f t="array" aca="1" ref="CD20" ca="1">IF(AND(НачИнвП_Дата&lt;=CD$3,КИнвП_Дата&gt;CD$3),
             INDEX(ЗФ!$A$1:$AO$91,MATCH($A19,ЗФ!$A:$A,0),MATCH("На реализацию"&amp;YEAR(Ф2!CD$3),ЗФ!$2:$2,0))*INDEX(КЗ!$A$1:$O$13,MATCH($A19,КЗ!$A:$A,0),MATCH(MONTH(Ф2!CD$3),КЗ!$1:$1,0)),"")</f>
        <v>#REF!</v>
      </c>
      <c r="CE20" s="238" t="e" cm="1">
        <f t="array" aca="1" ref="CE20" ca="1">IF(AND(НачИнвП_Дата&lt;=CE$3,КИнвП_Дата&gt;CE$3),
             INDEX(ЗФ!$A$1:$AO$91,MATCH($A19,ЗФ!$A:$A,0),MATCH("На реализацию"&amp;YEAR(Ф2!CE$3),ЗФ!$2:$2,0))*INDEX(КЗ!$A$1:$O$13,MATCH($A19,КЗ!$A:$A,0),MATCH(MONTH(Ф2!CE$3),КЗ!$1:$1,0)),"")</f>
        <v>#REF!</v>
      </c>
      <c r="CF20" s="238" t="e" cm="1">
        <f t="array" aca="1" ref="CF20" ca="1">IF(AND(НачИнвП_Дата&lt;=CF$3,КИнвП_Дата&gt;CF$3),
             INDEX(ЗФ!$A$1:$AO$91,MATCH($A19,ЗФ!$A:$A,0),MATCH("На реализацию"&amp;YEAR(Ф2!CF$3),ЗФ!$2:$2,0))*INDEX(КЗ!$A$1:$O$13,MATCH($A19,КЗ!$A:$A,0),MATCH(MONTH(Ф2!CF$3),КЗ!$1:$1,0)),"")</f>
        <v>#REF!</v>
      </c>
      <c r="CG20" s="239" t="e">
        <f t="shared" ca="1" si="1074"/>
        <v>#REF!</v>
      </c>
      <c r="CH20" s="284" t="e">
        <f t="shared" ca="1" si="1075"/>
        <v>#REF!</v>
      </c>
      <c r="CI20" s="238" t="e" cm="1">
        <f t="array" aca="1" ref="CI20" ca="1">IF(AND(НачИнвП_Дата&lt;=CI$3,КИнвП_Дата&gt;CI$3),
             INDEX(ЗФ!$A$1:$AO$91,MATCH($A19,ЗФ!$A:$A,0),MATCH("На реализацию"&amp;YEAR(Ф2!CI$3),ЗФ!$2:$2,0))*INDEX(КЗ!$A$1:$O$13,MATCH($A19,КЗ!$A:$A,0),MATCH(MONTH(Ф2!CI$3),КЗ!$1:$1,0)),"")</f>
        <v>#REF!</v>
      </c>
      <c r="CJ20" s="238" t="e" cm="1">
        <f t="array" aca="1" ref="CJ20" ca="1">IF(AND(НачИнвП_Дата&lt;=CJ$3,КИнвП_Дата&gt;CJ$3),
             INDEX(ЗФ!$A$1:$AO$91,MATCH($A19,ЗФ!$A:$A,0),MATCH("На реализацию"&amp;YEAR(Ф2!CJ$3),ЗФ!$2:$2,0))*INDEX(КЗ!$A$1:$O$13,MATCH($A19,КЗ!$A:$A,0),MATCH(MONTH(Ф2!CJ$3),КЗ!$1:$1,0)),"")</f>
        <v>#REF!</v>
      </c>
      <c r="CK20" s="238" t="e" cm="1">
        <f t="array" aca="1" ref="CK20" ca="1">IF(AND(НачИнвП_Дата&lt;=CK$3,КИнвП_Дата&gt;CK$3),
             INDEX(ЗФ!$A$1:$AO$91,MATCH($A19,ЗФ!$A:$A,0),MATCH("На реализацию"&amp;YEAR(Ф2!CK$3),ЗФ!$2:$2,0))*INDEX(КЗ!$A$1:$O$13,MATCH($A19,КЗ!$A:$A,0),MATCH(MONTH(Ф2!CK$3),КЗ!$1:$1,0)),"")</f>
        <v>#REF!</v>
      </c>
      <c r="CL20" s="239" t="e">
        <f t="shared" ca="1" si="1079"/>
        <v>#REF!</v>
      </c>
      <c r="CM20" s="238" t="e" cm="1">
        <f t="array" aca="1" ref="CM20" ca="1">IF(AND(НачИнвП_Дата&lt;=CM$3,КИнвП_Дата&gt;CM$3),
             INDEX(ЗФ!$A$1:$AO$91,MATCH($A19,ЗФ!$A:$A,0),MATCH("На реализацию"&amp;YEAR(Ф2!CM$3),ЗФ!$2:$2,0))*INDEX(КЗ!$A$1:$O$13,MATCH($A19,КЗ!$A:$A,0),MATCH(MONTH(Ф2!CM$3),КЗ!$1:$1,0)),"")</f>
        <v>#REF!</v>
      </c>
      <c r="CN20" s="238" t="e" cm="1">
        <f t="array" aca="1" ref="CN20" ca="1">IF(AND(НачИнвП_Дата&lt;=CN$3,КИнвП_Дата&gt;CN$3),
             INDEX(ЗФ!$A$1:$AO$91,MATCH($A19,ЗФ!$A:$A,0),MATCH("На реализацию"&amp;YEAR(Ф2!CN$3),ЗФ!$2:$2,0))*INDEX(КЗ!$A$1:$O$13,MATCH($A19,КЗ!$A:$A,0),MATCH(MONTH(Ф2!CN$3),КЗ!$1:$1,0)),"")</f>
        <v>#REF!</v>
      </c>
      <c r="CO20" s="238" t="e" cm="1">
        <f t="array" aca="1" ref="CO20" ca="1">IF(AND(НачИнвП_Дата&lt;=CO$3,КИнвП_Дата&gt;CO$3),
             INDEX(ЗФ!$A$1:$AO$91,MATCH($A19,ЗФ!$A:$A,0),MATCH("На реализацию"&amp;YEAR(Ф2!CO$3),ЗФ!$2:$2,0))*INDEX(КЗ!$A$1:$O$13,MATCH($A19,КЗ!$A:$A,0),MATCH(MONTH(Ф2!CO$3),КЗ!$1:$1,0)),"")</f>
        <v>#REF!</v>
      </c>
      <c r="CP20" s="239" t="e">
        <f t="shared" ca="1" si="1083"/>
        <v>#REF!</v>
      </c>
      <c r="CQ20" s="238" t="e" cm="1">
        <f t="array" aca="1" ref="CQ20" ca="1">IF(AND(НачИнвП_Дата&lt;=CQ$3,КИнвП_Дата&gt;CQ$3),
             INDEX(ЗФ!$A$1:$AO$91,MATCH($A19,ЗФ!$A:$A,0),MATCH("На реализацию"&amp;YEAR(Ф2!CQ$3),ЗФ!$2:$2,0))*INDEX(КЗ!$A$1:$O$13,MATCH($A19,КЗ!$A:$A,0),MATCH(MONTH(Ф2!CQ$3),КЗ!$1:$1,0)),"")</f>
        <v>#REF!</v>
      </c>
      <c r="CR20" s="238" t="e" cm="1">
        <f t="array" aca="1" ref="CR20" ca="1">IF(AND(НачИнвП_Дата&lt;=CR$3,КИнвП_Дата&gt;CR$3),
             INDEX(ЗФ!$A$1:$AO$91,MATCH($A19,ЗФ!$A:$A,0),MATCH("На реализацию"&amp;YEAR(Ф2!CR$3),ЗФ!$2:$2,0))*INDEX(КЗ!$A$1:$O$13,MATCH($A19,КЗ!$A:$A,0),MATCH(MONTH(Ф2!CR$3),КЗ!$1:$1,0)),"")</f>
        <v>#REF!</v>
      </c>
      <c r="CS20" s="238" t="e" cm="1">
        <f t="array" aca="1" ref="CS20" ca="1">IF(AND(НачИнвП_Дата&lt;=CS$3,КИнвП_Дата&gt;CS$3),
             INDEX(ЗФ!$A$1:$AO$91,MATCH($A19,ЗФ!$A:$A,0),MATCH("На реализацию"&amp;YEAR(Ф2!CS$3),ЗФ!$2:$2,0))*INDEX(КЗ!$A$1:$O$13,MATCH($A19,КЗ!$A:$A,0),MATCH(MONTH(Ф2!CS$3),КЗ!$1:$1,0)),"")</f>
        <v>#REF!</v>
      </c>
      <c r="CT20" s="239" t="e">
        <f t="shared" ca="1" si="1087"/>
        <v>#REF!</v>
      </c>
      <c r="CU20" s="238" t="e" cm="1">
        <f t="array" aca="1" ref="CU20" ca="1">IF(AND(НачИнвП_Дата&lt;=CU$3,КИнвП_Дата&gt;CU$3),
             INDEX(ЗФ!$A$1:$AO$91,MATCH($A19,ЗФ!$A:$A,0),MATCH("На реализацию"&amp;YEAR(Ф2!CU$3),ЗФ!$2:$2,0))*INDEX(КЗ!$A$1:$O$13,MATCH($A19,КЗ!$A:$A,0),MATCH(MONTH(Ф2!CU$3),КЗ!$1:$1,0)),"")</f>
        <v>#REF!</v>
      </c>
      <c r="CV20" s="238" t="e" cm="1">
        <f t="array" aca="1" ref="CV20" ca="1">IF(AND(НачИнвП_Дата&lt;=CV$3,КИнвП_Дата&gt;CV$3),
             INDEX(ЗФ!$A$1:$AO$91,MATCH($A19,ЗФ!$A:$A,0),MATCH("На реализацию"&amp;YEAR(Ф2!CV$3),ЗФ!$2:$2,0))*INDEX(КЗ!$A$1:$O$13,MATCH($A19,КЗ!$A:$A,0),MATCH(MONTH(Ф2!CV$3),КЗ!$1:$1,0)),"")</f>
        <v>#REF!</v>
      </c>
      <c r="CW20" s="238" t="e" cm="1">
        <f t="array" aca="1" ref="CW20" ca="1">IF(AND(НачИнвП_Дата&lt;=CW$3,КИнвП_Дата&gt;CW$3),
             INDEX(ЗФ!$A$1:$AO$91,MATCH($A19,ЗФ!$A:$A,0),MATCH("На реализацию"&amp;YEAR(Ф2!CW$3),ЗФ!$2:$2,0))*INDEX(КЗ!$A$1:$O$13,MATCH($A19,КЗ!$A:$A,0),MATCH(MONTH(Ф2!CW$3),КЗ!$1:$1,0)),"")</f>
        <v>#REF!</v>
      </c>
      <c r="CX20" s="239" t="e">
        <f t="shared" ca="1" si="1091"/>
        <v>#REF!</v>
      </c>
      <c r="CY20" s="284" t="e">
        <f t="shared" ca="1" si="1092"/>
        <v>#REF!</v>
      </c>
      <c r="CZ20" s="238" t="e" cm="1">
        <f t="array" aca="1" ref="CZ20" ca="1">IF(AND(НачИнвП_Дата&lt;=CZ$3,КИнвП_Дата&gt;CZ$3),
             INDEX(ЗФ!$A$1:$AO$91,MATCH($A19,ЗФ!$A:$A,0),MATCH("На реализацию"&amp;YEAR(Ф2!CZ$3),ЗФ!$2:$2,0))*INDEX(КЗ!$A$1:$O$13,MATCH($A19,КЗ!$A:$A,0),MATCH(MONTH(Ф2!CZ$3),КЗ!$1:$1,0)),"")</f>
        <v>#REF!</v>
      </c>
      <c r="DA20" s="238" t="e" cm="1">
        <f t="array" aca="1" ref="DA20" ca="1">IF(AND(НачИнвП_Дата&lt;=DA$3,КИнвП_Дата&gt;DA$3),
             INDEX(ЗФ!$A$1:$AO$91,MATCH($A19,ЗФ!$A:$A,0),MATCH("На реализацию"&amp;YEAR(Ф2!DA$3),ЗФ!$2:$2,0))*INDEX(КЗ!$A$1:$O$13,MATCH($A19,КЗ!$A:$A,0),MATCH(MONTH(Ф2!DA$3),КЗ!$1:$1,0)),"")</f>
        <v>#REF!</v>
      </c>
      <c r="DB20" s="238" t="e" cm="1">
        <f t="array" aca="1" ref="DB20" ca="1">IF(AND(НачИнвП_Дата&lt;=DB$3,КИнвП_Дата&gt;DB$3),
             INDEX(ЗФ!$A$1:$AO$91,MATCH($A19,ЗФ!$A:$A,0),MATCH("На реализацию"&amp;YEAR(Ф2!DB$3),ЗФ!$2:$2,0))*INDEX(КЗ!$A$1:$O$13,MATCH($A19,КЗ!$A:$A,0),MATCH(MONTH(Ф2!DB$3),КЗ!$1:$1,0)),"")</f>
        <v>#REF!</v>
      </c>
      <c r="DC20" s="239" t="e">
        <f t="shared" ca="1" si="1096"/>
        <v>#REF!</v>
      </c>
      <c r="DD20" s="238" t="e" cm="1">
        <f t="array" aca="1" ref="DD20" ca="1">IF(AND(НачИнвП_Дата&lt;=DD$3,КИнвП_Дата&gt;DD$3),
             INDEX(ЗФ!$A$1:$AO$91,MATCH($A19,ЗФ!$A:$A,0),MATCH("На реализацию"&amp;YEAR(Ф2!DD$3),ЗФ!$2:$2,0))*INDEX(КЗ!$A$1:$O$13,MATCH($A19,КЗ!$A:$A,0),MATCH(MONTH(Ф2!DD$3),КЗ!$1:$1,0)),"")</f>
        <v>#REF!</v>
      </c>
      <c r="DE20" s="238" t="e" cm="1">
        <f t="array" aca="1" ref="DE20" ca="1">IF(AND(НачИнвП_Дата&lt;=DE$3,КИнвП_Дата&gt;DE$3),
             INDEX(ЗФ!$A$1:$AO$91,MATCH($A19,ЗФ!$A:$A,0),MATCH("На реализацию"&amp;YEAR(Ф2!DE$3),ЗФ!$2:$2,0))*INDEX(КЗ!$A$1:$O$13,MATCH($A19,КЗ!$A:$A,0),MATCH(MONTH(Ф2!DE$3),КЗ!$1:$1,0)),"")</f>
        <v>#REF!</v>
      </c>
      <c r="DF20" s="238" t="e" cm="1">
        <f t="array" aca="1" ref="DF20" ca="1">IF(AND(НачИнвП_Дата&lt;=DF$3,КИнвП_Дата&gt;DF$3),
             INDEX(ЗФ!$A$1:$AO$91,MATCH($A19,ЗФ!$A:$A,0),MATCH("На реализацию"&amp;YEAR(Ф2!DF$3),ЗФ!$2:$2,0))*INDEX(КЗ!$A$1:$O$13,MATCH($A19,КЗ!$A:$A,0),MATCH(MONTH(Ф2!DF$3),КЗ!$1:$1,0)),"")</f>
        <v>#REF!</v>
      </c>
      <c r="DG20" s="239" t="e">
        <f t="shared" ca="1" si="1100"/>
        <v>#REF!</v>
      </c>
      <c r="DH20" s="238" t="e" cm="1">
        <f t="array" aca="1" ref="DH20" ca="1">IF(AND(НачИнвП_Дата&lt;=DH$3,КИнвП_Дата&gt;DH$3),
             INDEX(ЗФ!$A$1:$AO$91,MATCH($A19,ЗФ!$A:$A,0),MATCH("На реализацию"&amp;YEAR(Ф2!DH$3),ЗФ!$2:$2,0))*INDEX(КЗ!$A$1:$O$13,MATCH($A19,КЗ!$A:$A,0),MATCH(MONTH(Ф2!DH$3),КЗ!$1:$1,0)),"")</f>
        <v>#REF!</v>
      </c>
      <c r="DI20" s="238" t="e" cm="1">
        <f t="array" aca="1" ref="DI20" ca="1">IF(AND(НачИнвП_Дата&lt;=DI$3,КИнвП_Дата&gt;DI$3),
             INDEX(ЗФ!$A$1:$AO$91,MATCH($A19,ЗФ!$A:$A,0),MATCH("На реализацию"&amp;YEAR(Ф2!DI$3),ЗФ!$2:$2,0))*INDEX(КЗ!$A$1:$O$13,MATCH($A19,КЗ!$A:$A,0),MATCH(MONTH(Ф2!DI$3),КЗ!$1:$1,0)),"")</f>
        <v>#REF!</v>
      </c>
      <c r="DJ20" s="238" t="e" cm="1">
        <f t="array" aca="1" ref="DJ20" ca="1">IF(AND(НачИнвП_Дата&lt;=DJ$3,КИнвП_Дата&gt;DJ$3),
             INDEX(ЗФ!$A$1:$AO$91,MATCH($A19,ЗФ!$A:$A,0),MATCH("На реализацию"&amp;YEAR(Ф2!DJ$3),ЗФ!$2:$2,0))*INDEX(КЗ!$A$1:$O$13,MATCH($A19,КЗ!$A:$A,0),MATCH(MONTH(Ф2!DJ$3),КЗ!$1:$1,0)),"")</f>
        <v>#REF!</v>
      </c>
      <c r="DK20" s="239" t="e">
        <f t="shared" ca="1" si="1104"/>
        <v>#REF!</v>
      </c>
      <c r="DL20" s="238" t="e" cm="1">
        <f t="array" aca="1" ref="DL20" ca="1">IF(AND(НачИнвП_Дата&lt;=DL$3,КИнвП_Дата&gt;DL$3),
             INDEX(ЗФ!$A$1:$AO$91,MATCH($A19,ЗФ!$A:$A,0),MATCH("На реализацию"&amp;YEAR(Ф2!DL$3),ЗФ!$2:$2,0))*INDEX(КЗ!$A$1:$O$13,MATCH($A19,КЗ!$A:$A,0),MATCH(MONTH(Ф2!DL$3),КЗ!$1:$1,0)),"")</f>
        <v>#REF!</v>
      </c>
      <c r="DM20" s="238" t="e" cm="1">
        <f t="array" aca="1" ref="DM20" ca="1">IF(AND(НачИнвП_Дата&lt;=DM$3,КИнвП_Дата&gt;DM$3),
             INDEX(ЗФ!$A$1:$AO$91,MATCH($A19,ЗФ!$A:$A,0),MATCH("На реализацию"&amp;YEAR(Ф2!DM$3),ЗФ!$2:$2,0))*INDEX(КЗ!$A$1:$O$13,MATCH($A19,КЗ!$A:$A,0),MATCH(MONTH(Ф2!DM$3),КЗ!$1:$1,0)),"")</f>
        <v>#REF!</v>
      </c>
      <c r="DN20" s="238" t="e" cm="1">
        <f t="array" aca="1" ref="DN20" ca="1">IF(AND(НачИнвП_Дата&lt;=DN$3,КИнвП_Дата&gt;DN$3),
             INDEX(ЗФ!$A$1:$AO$91,MATCH($A19,ЗФ!$A:$A,0),MATCH("На реализацию"&amp;YEAR(Ф2!DN$3),ЗФ!$2:$2,0))*INDEX(КЗ!$A$1:$O$13,MATCH($A19,КЗ!$A:$A,0),MATCH(MONTH(Ф2!DN$3),КЗ!$1:$1,0)),"")</f>
        <v>#REF!</v>
      </c>
      <c r="DO20" s="239" t="e">
        <f t="shared" ca="1" si="1108"/>
        <v>#REF!</v>
      </c>
      <c r="DP20" s="284" t="e">
        <f t="shared" ca="1" si="1109"/>
        <v>#REF!</v>
      </c>
      <c r="DQ20" s="238" t="e" cm="1">
        <f t="array" aca="1" ref="DQ20" ca="1">IF(AND(НачИнвП_Дата&lt;=DQ$3,КИнвП_Дата&gt;DQ$3),
             INDEX(ЗФ!$A$1:$AO$91,MATCH($A19,ЗФ!$A:$A,0),MATCH("На реализацию"&amp;YEAR(Ф2!DQ$3),ЗФ!$2:$2,0))*INDEX(КЗ!$A$1:$O$13,MATCH($A19,КЗ!$A:$A,0),MATCH(MONTH(Ф2!DQ$3),КЗ!$1:$1,0)),"")</f>
        <v>#REF!</v>
      </c>
      <c r="DR20" s="238" t="e" cm="1">
        <f t="array" aca="1" ref="DR20" ca="1">IF(AND(НачИнвП_Дата&lt;=DR$3,КИнвП_Дата&gt;DR$3),
             INDEX(ЗФ!$A$1:$AO$91,MATCH($A19,ЗФ!$A:$A,0),MATCH("На реализацию"&amp;YEAR(Ф2!DR$3),ЗФ!$2:$2,0))*INDEX(КЗ!$A$1:$O$13,MATCH($A19,КЗ!$A:$A,0),MATCH(MONTH(Ф2!DR$3),КЗ!$1:$1,0)),"")</f>
        <v>#REF!</v>
      </c>
      <c r="DS20" s="238" t="e" cm="1">
        <f t="array" aca="1" ref="DS20" ca="1">IF(AND(НачИнвП_Дата&lt;=DS$3,КИнвП_Дата&gt;DS$3),
             INDEX(ЗФ!$A$1:$AO$91,MATCH($A19,ЗФ!$A:$A,0),MATCH("На реализацию"&amp;YEAR(Ф2!DS$3),ЗФ!$2:$2,0))*INDEX(КЗ!$A$1:$O$13,MATCH($A19,КЗ!$A:$A,0),MATCH(MONTH(Ф2!DS$3),КЗ!$1:$1,0)),"")</f>
        <v>#REF!</v>
      </c>
      <c r="DT20" s="239" t="e">
        <f t="shared" ca="1" si="1113"/>
        <v>#REF!</v>
      </c>
      <c r="DU20" s="238" t="e" cm="1">
        <f t="array" aca="1" ref="DU20" ca="1">IF(AND(НачИнвП_Дата&lt;=DU$3,КИнвП_Дата&gt;DU$3),
             INDEX(ЗФ!$A$1:$AO$91,MATCH($A19,ЗФ!$A:$A,0),MATCH("На реализацию"&amp;YEAR(Ф2!DU$3),ЗФ!$2:$2,0))*INDEX(КЗ!$A$1:$O$13,MATCH($A19,КЗ!$A:$A,0),MATCH(MONTH(Ф2!DU$3),КЗ!$1:$1,0)),"")</f>
        <v>#REF!</v>
      </c>
      <c r="DV20" s="238" t="e" cm="1">
        <f t="array" aca="1" ref="DV20" ca="1">IF(AND(НачИнвП_Дата&lt;=DV$3,КИнвП_Дата&gt;DV$3),
             INDEX(ЗФ!$A$1:$AO$91,MATCH($A19,ЗФ!$A:$A,0),MATCH("На реализацию"&amp;YEAR(Ф2!DV$3),ЗФ!$2:$2,0))*INDEX(КЗ!$A$1:$O$13,MATCH($A19,КЗ!$A:$A,0),MATCH(MONTH(Ф2!DV$3),КЗ!$1:$1,0)),"")</f>
        <v>#REF!</v>
      </c>
      <c r="DW20" s="238" t="e" cm="1">
        <f t="array" aca="1" ref="DW20" ca="1">IF(AND(НачИнвП_Дата&lt;=DW$3,КИнвП_Дата&gt;DW$3),
             INDEX(ЗФ!$A$1:$AO$91,MATCH($A19,ЗФ!$A:$A,0),MATCH("На реализацию"&amp;YEAR(Ф2!DW$3),ЗФ!$2:$2,0))*INDEX(КЗ!$A$1:$O$13,MATCH($A19,КЗ!$A:$A,0),MATCH(MONTH(Ф2!DW$3),КЗ!$1:$1,0)),"")</f>
        <v>#REF!</v>
      </c>
      <c r="DX20" s="239" t="e">
        <f t="shared" ca="1" si="1117"/>
        <v>#REF!</v>
      </c>
      <c r="DY20" s="238" t="e" cm="1">
        <f t="array" aca="1" ref="DY20" ca="1">IF(AND(НачИнвП_Дата&lt;=DY$3,КИнвП_Дата&gt;DY$3),
             INDEX(ЗФ!$A$1:$AO$91,MATCH($A19,ЗФ!$A:$A,0),MATCH("На реализацию"&amp;YEAR(Ф2!DY$3),ЗФ!$2:$2,0))*INDEX(КЗ!$A$1:$O$13,MATCH($A19,КЗ!$A:$A,0),MATCH(MONTH(Ф2!DY$3),КЗ!$1:$1,0)),"")</f>
        <v>#REF!</v>
      </c>
      <c r="DZ20" s="238" t="e" cm="1">
        <f t="array" aca="1" ref="DZ20" ca="1">IF(AND(НачИнвП_Дата&lt;=DZ$3,КИнвП_Дата&gt;DZ$3),
             INDEX(ЗФ!$A$1:$AO$91,MATCH($A19,ЗФ!$A:$A,0),MATCH("На реализацию"&amp;YEAR(Ф2!DZ$3),ЗФ!$2:$2,0))*INDEX(КЗ!$A$1:$O$13,MATCH($A19,КЗ!$A:$A,0),MATCH(MONTH(Ф2!DZ$3),КЗ!$1:$1,0)),"")</f>
        <v>#REF!</v>
      </c>
      <c r="EA20" s="238" t="e" cm="1">
        <f t="array" aca="1" ref="EA20" ca="1">IF(AND(НачИнвП_Дата&lt;=EA$3,КИнвП_Дата&gt;EA$3),
             INDEX(ЗФ!$A$1:$AO$91,MATCH($A19,ЗФ!$A:$A,0),MATCH("На реализацию"&amp;YEAR(Ф2!EA$3),ЗФ!$2:$2,0))*INDEX(КЗ!$A$1:$O$13,MATCH($A19,КЗ!$A:$A,0),MATCH(MONTH(Ф2!EA$3),КЗ!$1:$1,0)),"")</f>
        <v>#REF!</v>
      </c>
      <c r="EB20" s="239" t="e">
        <f t="shared" ca="1" si="1121"/>
        <v>#REF!</v>
      </c>
      <c r="EC20" s="238" t="e" cm="1">
        <f t="array" aca="1" ref="EC20" ca="1">IF(AND(НачИнвП_Дата&lt;=EC$3,КИнвП_Дата&gt;EC$3),
             INDEX(ЗФ!$A$1:$AO$91,MATCH($A19,ЗФ!$A:$A,0),MATCH("На реализацию"&amp;YEAR(Ф2!EC$3),ЗФ!$2:$2,0))*INDEX(КЗ!$A$1:$O$13,MATCH($A19,КЗ!$A:$A,0),MATCH(MONTH(Ф2!EC$3),КЗ!$1:$1,0)),"")</f>
        <v>#REF!</v>
      </c>
      <c r="ED20" s="238" t="e" cm="1">
        <f t="array" aca="1" ref="ED20" ca="1">IF(AND(НачИнвП_Дата&lt;=ED$3,КИнвП_Дата&gt;ED$3),
             INDEX(ЗФ!$A$1:$AO$91,MATCH($A19,ЗФ!$A:$A,0),MATCH("На реализацию"&amp;YEAR(Ф2!ED$3),ЗФ!$2:$2,0))*INDEX(КЗ!$A$1:$O$13,MATCH($A19,КЗ!$A:$A,0),MATCH(MONTH(Ф2!ED$3),КЗ!$1:$1,0)),"")</f>
        <v>#REF!</v>
      </c>
      <c r="EE20" s="238" t="e" cm="1">
        <f t="array" aca="1" ref="EE20" ca="1">IF(AND(НачИнвП_Дата&lt;=EE$3,КИнвП_Дата&gt;EE$3),
             INDEX(ЗФ!$A$1:$AO$91,MATCH($A19,ЗФ!$A:$A,0),MATCH("На реализацию"&amp;YEAR(Ф2!EE$3),ЗФ!$2:$2,0))*INDEX(КЗ!$A$1:$O$13,MATCH($A19,КЗ!$A:$A,0),MATCH(MONTH(Ф2!EE$3),КЗ!$1:$1,0)),"")</f>
        <v>#REF!</v>
      </c>
      <c r="EF20" s="239" t="e">
        <f t="shared" ca="1" si="1125"/>
        <v>#REF!</v>
      </c>
      <c r="EG20" s="284" t="e">
        <f t="shared" ca="1" si="1126"/>
        <v>#REF!</v>
      </c>
      <c r="EH20" s="238" t="e" cm="1">
        <f t="array" aca="1" ref="EH20" ca="1">IF(AND(НачИнвП_Дата&lt;=EH$3,КИнвП_Дата&gt;EH$3),
             INDEX(ЗФ!$A$1:$AO$91,MATCH($A19,ЗФ!$A:$A,0),MATCH("На реализацию"&amp;YEAR(Ф2!EH$3),ЗФ!$2:$2,0))*INDEX(КЗ!$A$1:$O$13,MATCH($A19,КЗ!$A:$A,0),MATCH(MONTH(Ф2!EH$3),КЗ!$1:$1,0)),"")</f>
        <v>#REF!</v>
      </c>
      <c r="EI20" s="238" t="e" cm="1">
        <f t="array" aca="1" ref="EI20" ca="1">IF(AND(НачИнвП_Дата&lt;=EI$3,КИнвП_Дата&gt;EI$3),
             INDEX(ЗФ!$A$1:$AO$91,MATCH($A19,ЗФ!$A:$A,0),MATCH("На реализацию"&amp;YEAR(Ф2!EI$3),ЗФ!$2:$2,0))*INDEX(КЗ!$A$1:$O$13,MATCH($A19,КЗ!$A:$A,0),MATCH(MONTH(Ф2!EI$3),КЗ!$1:$1,0)),"")</f>
        <v>#REF!</v>
      </c>
      <c r="EJ20" s="238" t="e" cm="1">
        <f t="array" aca="1" ref="EJ20" ca="1">IF(AND(НачИнвП_Дата&lt;=EJ$3,КИнвП_Дата&gt;EJ$3),
             INDEX(ЗФ!$A$1:$AO$91,MATCH($A19,ЗФ!$A:$A,0),MATCH("На реализацию"&amp;YEAR(Ф2!EJ$3),ЗФ!$2:$2,0))*INDEX(КЗ!$A$1:$O$13,MATCH($A19,КЗ!$A:$A,0),MATCH(MONTH(Ф2!EJ$3),КЗ!$1:$1,0)),"")</f>
        <v>#REF!</v>
      </c>
      <c r="EK20" s="239" t="e">
        <f t="shared" ca="1" si="1130"/>
        <v>#REF!</v>
      </c>
      <c r="EL20" s="238" t="e" cm="1">
        <f t="array" aca="1" ref="EL20" ca="1">IF(AND(НачИнвП_Дата&lt;=EL$3,КИнвП_Дата&gt;EL$3),
             INDEX(ЗФ!$A$1:$AO$91,MATCH($A19,ЗФ!$A:$A,0),MATCH("На реализацию"&amp;YEAR(Ф2!EL$3),ЗФ!$2:$2,0))*INDEX(КЗ!$A$1:$O$13,MATCH($A19,КЗ!$A:$A,0),MATCH(MONTH(Ф2!EL$3),КЗ!$1:$1,0)),"")</f>
        <v>#REF!</v>
      </c>
      <c r="EM20" s="238" t="e" cm="1">
        <f t="array" aca="1" ref="EM20" ca="1">IF(AND(НачИнвП_Дата&lt;=EM$3,КИнвП_Дата&gt;EM$3),
             INDEX(ЗФ!$A$1:$AO$91,MATCH($A19,ЗФ!$A:$A,0),MATCH("На реализацию"&amp;YEAR(Ф2!EM$3),ЗФ!$2:$2,0))*INDEX(КЗ!$A$1:$O$13,MATCH($A19,КЗ!$A:$A,0),MATCH(MONTH(Ф2!EM$3),КЗ!$1:$1,0)),"")</f>
        <v>#REF!</v>
      </c>
      <c r="EN20" s="238" t="e" cm="1">
        <f t="array" aca="1" ref="EN20" ca="1">IF(AND(НачИнвП_Дата&lt;=EN$3,КИнвП_Дата&gt;EN$3),
             INDEX(ЗФ!$A$1:$AO$91,MATCH($A19,ЗФ!$A:$A,0),MATCH("На реализацию"&amp;YEAR(Ф2!EN$3),ЗФ!$2:$2,0))*INDEX(КЗ!$A$1:$O$13,MATCH($A19,КЗ!$A:$A,0),MATCH(MONTH(Ф2!EN$3),КЗ!$1:$1,0)),"")</f>
        <v>#REF!</v>
      </c>
      <c r="EO20" s="239" t="e">
        <f t="shared" ca="1" si="1134"/>
        <v>#REF!</v>
      </c>
      <c r="EP20" s="238" t="e" cm="1">
        <f t="array" aca="1" ref="EP20" ca="1">IF(AND(НачИнвП_Дата&lt;=EP$3,КИнвП_Дата&gt;EP$3),
             INDEX(ЗФ!$A$1:$AO$91,MATCH($A19,ЗФ!$A:$A,0),MATCH("На реализацию"&amp;YEAR(Ф2!EP$3),ЗФ!$2:$2,0))*INDEX(КЗ!$A$1:$O$13,MATCH($A19,КЗ!$A:$A,0),MATCH(MONTH(Ф2!EP$3),КЗ!$1:$1,0)),"")</f>
        <v>#REF!</v>
      </c>
      <c r="EQ20" s="238" t="e" cm="1">
        <f t="array" aca="1" ref="EQ20" ca="1">IF(AND(НачИнвП_Дата&lt;=EQ$3,КИнвП_Дата&gt;EQ$3),
             INDEX(ЗФ!$A$1:$AO$91,MATCH($A19,ЗФ!$A:$A,0),MATCH("На реализацию"&amp;YEAR(Ф2!EQ$3),ЗФ!$2:$2,0))*INDEX(КЗ!$A$1:$O$13,MATCH($A19,КЗ!$A:$A,0),MATCH(MONTH(Ф2!EQ$3),КЗ!$1:$1,0)),"")</f>
        <v>#REF!</v>
      </c>
      <c r="ER20" s="238" t="e" cm="1">
        <f t="array" aca="1" ref="ER20" ca="1">IF(AND(НачИнвП_Дата&lt;=ER$3,КИнвП_Дата&gt;ER$3),
             INDEX(ЗФ!$A$1:$AO$91,MATCH($A19,ЗФ!$A:$A,0),MATCH("На реализацию"&amp;YEAR(Ф2!ER$3),ЗФ!$2:$2,0))*INDEX(КЗ!$A$1:$O$13,MATCH($A19,КЗ!$A:$A,0),MATCH(MONTH(Ф2!ER$3),КЗ!$1:$1,0)),"")</f>
        <v>#REF!</v>
      </c>
      <c r="ES20" s="239" t="e">
        <f t="shared" ca="1" si="1138"/>
        <v>#REF!</v>
      </c>
      <c r="ET20" s="238" t="e" cm="1">
        <f t="array" aca="1" ref="ET20" ca="1">IF(AND(НачИнвП_Дата&lt;=ET$3,КИнвП_Дата&gt;ET$3),
             INDEX(ЗФ!$A$1:$AO$91,MATCH($A19,ЗФ!$A:$A,0),MATCH("На реализацию"&amp;YEAR(Ф2!ET$3),ЗФ!$2:$2,0))*INDEX(КЗ!$A$1:$O$13,MATCH($A19,КЗ!$A:$A,0),MATCH(MONTH(Ф2!ET$3),КЗ!$1:$1,0)),"")</f>
        <v>#REF!</v>
      </c>
      <c r="EU20" s="238" t="e" cm="1">
        <f t="array" aca="1" ref="EU20" ca="1">IF(AND(НачИнвП_Дата&lt;=EU$3,КИнвП_Дата&gt;EU$3),
             INDEX(ЗФ!$A$1:$AO$91,MATCH($A19,ЗФ!$A:$A,0),MATCH("На реализацию"&amp;YEAR(Ф2!EU$3),ЗФ!$2:$2,0))*INDEX(КЗ!$A$1:$O$13,MATCH($A19,КЗ!$A:$A,0),MATCH(MONTH(Ф2!EU$3),КЗ!$1:$1,0)),"")</f>
        <v>#REF!</v>
      </c>
      <c r="EV20" s="238" t="e" cm="1">
        <f t="array" aca="1" ref="EV20" ca="1">IF(AND(НачИнвП_Дата&lt;=EV$3,КИнвП_Дата&gt;EV$3),
             INDEX(ЗФ!$A$1:$AO$91,MATCH($A19,ЗФ!$A:$A,0),MATCH("На реализацию"&amp;YEAR(Ф2!EV$3),ЗФ!$2:$2,0))*INDEX(КЗ!$A$1:$O$13,MATCH($A19,КЗ!$A:$A,0),MATCH(MONTH(Ф2!EV$3),КЗ!$1:$1,0)),"")</f>
        <v>#REF!</v>
      </c>
      <c r="EW20" s="239" t="e">
        <f t="shared" ca="1" si="1142"/>
        <v>#REF!</v>
      </c>
      <c r="EX20" s="428" t="e">
        <f t="shared" ca="1" si="1143"/>
        <v>#REF!</v>
      </c>
      <c r="EY20" s="438"/>
    </row>
    <row r="21" spans="1:155" s="233" customFormat="1" hidden="1" outlineLevel="2">
      <c r="A21" s="231" t="s">
        <v>240</v>
      </c>
      <c r="B21" s="232">
        <f ca="1">IF(OFFSET(B21,-1,0,1,1)&lt;&gt;"", INDEX(ЗФ!$A$1:$AO$91,MATCH($A19,ЗФ!$A:$A,0),MATCH("Цена на реализацию"&amp;YEAR(Ф2!B$3),ЗФ!$2:$2,0)),0)</f>
        <v>0</v>
      </c>
      <c r="C21" s="232">
        <f ca="1">IF(OFFSET(C21,-1,0,1,1)&lt;&gt;"", INDEX(ЗФ!$A$1:$AO$91,MATCH($A19,ЗФ!$A:$A,0),MATCH("Цена на реализацию"&amp;YEAR(Ф2!C$3),ЗФ!$2:$2,0)),0)</f>
        <v>0</v>
      </c>
      <c r="D21" s="232">
        <f ca="1">IF(OFFSET(D21,-1,0,1,1)&lt;&gt;"", INDEX(ЗФ!$A$1:$AO$91,MATCH($A19,ЗФ!$A:$A,0),MATCH("Цена на реализацию"&amp;YEAR(Ф2!D$3),ЗФ!$2:$2,0)),0)</f>
        <v>0</v>
      </c>
      <c r="E21" s="239">
        <f t="shared" ref="E21" ca="1" si="1144">AVERAGE(B21:D21)</f>
        <v>0</v>
      </c>
      <c r="F21" s="232">
        <f ca="1">IF(OFFSET(F21,-1,0,1,1)&lt;&gt;"", INDEX(ЗФ!$A$1:$AO$91,MATCH($A19,ЗФ!$A:$A,0),MATCH("Цена на реализацию"&amp;YEAR(Ф2!F$3),ЗФ!$2:$2,0)),0)</f>
        <v>0</v>
      </c>
      <c r="G21" s="232">
        <f ca="1">IF(OFFSET(G21,-1,0,1,1)&lt;&gt;"", INDEX(ЗФ!$A$1:$AO$91,MATCH($A19,ЗФ!$A:$A,0),MATCH("Цена на реализацию"&amp;YEAR(Ф2!G$3),ЗФ!$2:$2,0)),0)</f>
        <v>0</v>
      </c>
      <c r="H21" s="232">
        <f ca="1">IF(OFFSET(H21,-1,0,1,1)&lt;&gt;"", INDEX(ЗФ!$A$1:$AO$91,MATCH($A19,ЗФ!$A:$A,0),MATCH("Цена на реализацию"&amp;YEAR(Ф2!H$3),ЗФ!$2:$2,0)),0)</f>
        <v>0</v>
      </c>
      <c r="I21" s="239">
        <f t="shared" ref="I21" ca="1" si="1145">AVERAGE(F21:H21)</f>
        <v>0</v>
      </c>
      <c r="J21" s="232">
        <f ca="1">IF(OFFSET(J21,-1,0,1,1)&lt;&gt;"", INDEX(ЗФ!$A$1:$AO$91,MATCH($A19,ЗФ!$A:$A,0),MATCH("Цена на реализацию"&amp;YEAR(Ф2!J$3),ЗФ!$2:$2,0)),0)</f>
        <v>0</v>
      </c>
      <c r="K21" s="232">
        <f ca="1">IF(OFFSET(K21,-1,0,1,1)&lt;&gt;"", INDEX(ЗФ!$A$1:$AO$91,MATCH($A19,ЗФ!$A:$A,0),MATCH("Цена на реализацию"&amp;YEAR(Ф2!K$3),ЗФ!$2:$2,0)),0)</f>
        <v>0</v>
      </c>
      <c r="L21" s="232">
        <f ca="1">IF(OFFSET(L21,-1,0,1,1)&lt;&gt;"", INDEX(ЗФ!$A$1:$AO$91,MATCH($A19,ЗФ!$A:$A,0),MATCH("Цена на реализацию"&amp;YEAR(Ф2!L$3),ЗФ!$2:$2,0)),0)</f>
        <v>0</v>
      </c>
      <c r="M21" s="239">
        <f t="shared" ref="M21" ca="1" si="1146">AVERAGE(J21:L21)</f>
        <v>0</v>
      </c>
      <c r="N21" s="232" t="e">
        <f ca="1">IF(OFFSET(N21,-1,0,1,1)&lt;&gt;"", INDEX(ЗФ!$A$1:$AO$91,MATCH($A19,ЗФ!$A:$A,0),MATCH("Цена на реализацию"&amp;YEAR(Ф2!N$3),ЗФ!$2:$2,0)),0)</f>
        <v>#N/A</v>
      </c>
      <c r="O21" s="232" t="e">
        <f ca="1">IF(OFFSET(O21,-1,0,1,1)&lt;&gt;"", INDEX(ЗФ!$A$1:$AO$91,MATCH($A19,ЗФ!$A:$A,0),MATCH("Цена на реализацию"&amp;YEAR(Ф2!O$3),ЗФ!$2:$2,0)),0)</f>
        <v>#N/A</v>
      </c>
      <c r="P21" s="232" t="e">
        <f ca="1">IF(OFFSET(P21,-1,0,1,1)&lt;&gt;"", INDEX(ЗФ!$A$1:$AO$91,MATCH($A19,ЗФ!$A:$A,0),MATCH("Цена на реализацию"&amp;YEAR(Ф2!P$3),ЗФ!$2:$2,0)),0)</f>
        <v>#N/A</v>
      </c>
      <c r="Q21" s="239" t="e">
        <f t="shared" ref="Q21" ca="1" si="1147">AVERAGE(N21:P21)</f>
        <v>#N/A</v>
      </c>
      <c r="R21" s="284">
        <f t="shared" ref="R21" ca="1" si="1148">IFERROR(R19/R20,0)</f>
        <v>0</v>
      </c>
      <c r="S21" s="232" t="e">
        <f ca="1">IF(OFFSET(S21,-1,0,1,1)&lt;&gt;"", INDEX(ЗФ!$A$1:$AO$91,MATCH($A19,ЗФ!$A:$A,0),MATCH("Цена на реализацию"&amp;YEAR(Ф2!S$3),ЗФ!$2:$2,0)),0)</f>
        <v>#N/A</v>
      </c>
      <c r="T21" s="232" t="e">
        <f ca="1">IF(OFFSET(T21,-1,0,1,1)&lt;&gt;"", INDEX(ЗФ!$A$1:$AO$91,MATCH($A19,ЗФ!$A:$A,0),MATCH("Цена на реализацию"&amp;YEAR(Ф2!T$3),ЗФ!$2:$2,0)),0)</f>
        <v>#N/A</v>
      </c>
      <c r="U21" s="232" t="e">
        <f ca="1">IF(OFFSET(U21,-1,0,1,1)&lt;&gt;"", INDEX(ЗФ!$A$1:$AO$91,MATCH($A19,ЗФ!$A:$A,0),MATCH("Цена на реализацию"&amp;YEAR(Ф2!U$3),ЗФ!$2:$2,0)),0)</f>
        <v>#N/A</v>
      </c>
      <c r="V21" s="239" t="e">
        <f t="shared" ref="V21" ca="1" si="1149">AVERAGE(S21:U21)</f>
        <v>#N/A</v>
      </c>
      <c r="W21" s="232" t="e">
        <f ca="1">IF(OFFSET(W21,-1,0,1,1)&lt;&gt;"", INDEX(ЗФ!$A$1:$AO$91,MATCH($A19,ЗФ!$A:$A,0),MATCH("Цена на реализацию"&amp;YEAR(Ф2!W$3),ЗФ!$2:$2,0)),0)</f>
        <v>#N/A</v>
      </c>
      <c r="X21" s="232" t="e">
        <f ca="1">IF(OFFSET(X21,-1,0,1,1)&lt;&gt;"", INDEX(ЗФ!$A$1:$AO$91,MATCH($A19,ЗФ!$A:$A,0),MATCH("Цена на реализацию"&amp;YEAR(Ф2!X$3),ЗФ!$2:$2,0)),0)</f>
        <v>#N/A</v>
      </c>
      <c r="Y21" s="232" t="e">
        <f ca="1">IF(OFFSET(Y21,-1,0,1,1)&lt;&gt;"", INDEX(ЗФ!$A$1:$AO$91,MATCH($A19,ЗФ!$A:$A,0),MATCH("Цена на реализацию"&amp;YEAR(Ф2!Y$3),ЗФ!$2:$2,0)),0)</f>
        <v>#N/A</v>
      </c>
      <c r="Z21" s="239" t="e">
        <f t="shared" ref="Z21" ca="1" si="1150">AVERAGE(W21:Y21)</f>
        <v>#N/A</v>
      </c>
      <c r="AA21" s="232" t="e">
        <f ca="1">IF(OFFSET(AA21,-1,0,1,1)&lt;&gt;"", INDEX(ЗФ!$A$1:$AO$91,MATCH($A19,ЗФ!$A:$A,0),MATCH("Цена на реализацию"&amp;YEAR(Ф2!AA$3),ЗФ!$2:$2,0)),0)</f>
        <v>#N/A</v>
      </c>
      <c r="AB21" s="232" t="e">
        <f ca="1">IF(OFFSET(AB21,-1,0,1,1)&lt;&gt;"", INDEX(ЗФ!$A$1:$AO$91,MATCH($A19,ЗФ!$A:$A,0),MATCH("Цена на реализацию"&amp;YEAR(Ф2!AB$3),ЗФ!$2:$2,0)),0)</f>
        <v>#N/A</v>
      </c>
      <c r="AC21" s="232" t="e">
        <f ca="1">IF(OFFSET(AC21,-1,0,1,1)&lt;&gt;"", INDEX(ЗФ!$A$1:$AO$91,MATCH($A19,ЗФ!$A:$A,0),MATCH("Цена на реализацию"&amp;YEAR(Ф2!AC$3),ЗФ!$2:$2,0)),0)</f>
        <v>#N/A</v>
      </c>
      <c r="AD21" s="239" t="e">
        <f t="shared" ref="AD21" ca="1" si="1151">AVERAGE(AA21:AC21)</f>
        <v>#N/A</v>
      </c>
      <c r="AE21" s="232" t="e">
        <f ca="1">IF(OFFSET(AE21,-1,0,1,1)&lt;&gt;"", INDEX(ЗФ!$A$1:$AO$91,MATCH($A19,ЗФ!$A:$A,0),MATCH("Цена на реализацию"&amp;YEAR(Ф2!AE$3),ЗФ!$2:$2,0)),0)</f>
        <v>#N/A</v>
      </c>
      <c r="AF21" s="232" t="e">
        <f ca="1">IF(OFFSET(AF21,-1,0,1,1)&lt;&gt;"", INDEX(ЗФ!$A$1:$AO$91,MATCH($A19,ЗФ!$A:$A,0),MATCH("Цена на реализацию"&amp;YEAR(Ф2!AF$3),ЗФ!$2:$2,0)),0)</f>
        <v>#N/A</v>
      </c>
      <c r="AG21" s="232" t="e">
        <f ca="1">IF(OFFSET(AG21,-1,0,1,1)&lt;&gt;"", INDEX(ЗФ!$A$1:$AO$91,MATCH($A19,ЗФ!$A:$A,0),MATCH("Цена на реализацию"&amp;YEAR(Ф2!AG$3),ЗФ!$2:$2,0)),0)</f>
        <v>#N/A</v>
      </c>
      <c r="AH21" s="239" t="e">
        <f t="shared" ref="AH21" ca="1" si="1152">AVERAGE(AE21:AG21)</f>
        <v>#N/A</v>
      </c>
      <c r="AI21" s="284">
        <f t="shared" ref="AI21" ca="1" si="1153">IFERROR(AI19/AI20,0)</f>
        <v>0</v>
      </c>
      <c r="AJ21" s="232" t="e">
        <f ca="1">IF(OFFSET(AJ21,-1,0,1,1)&lt;&gt;"", INDEX(ЗФ!$A$1:$AO$91,MATCH($A19,ЗФ!$A:$A,0),MATCH("Цена на реализацию"&amp;YEAR(Ф2!AJ$3),ЗФ!$2:$2,0)),0)</f>
        <v>#N/A</v>
      </c>
      <c r="AK21" s="232" t="e">
        <f ca="1">IF(OFFSET(AK21,-1,0,1,1)&lt;&gt;"", INDEX(ЗФ!$A$1:$AO$91,MATCH($A19,ЗФ!$A:$A,0),MATCH("Цена на реализацию"&amp;YEAR(Ф2!AK$3),ЗФ!$2:$2,0)),0)</f>
        <v>#N/A</v>
      </c>
      <c r="AL21" s="232" t="e">
        <f ca="1">IF(OFFSET(AL21,-1,0,1,1)&lt;&gt;"", INDEX(ЗФ!$A$1:$AO$91,MATCH($A19,ЗФ!$A:$A,0),MATCH("Цена на реализацию"&amp;YEAR(Ф2!AL$3),ЗФ!$2:$2,0)),0)</f>
        <v>#N/A</v>
      </c>
      <c r="AM21" s="239" t="e">
        <f t="shared" ref="AM21" ca="1" si="1154">AVERAGE(AJ21:AL21)</f>
        <v>#N/A</v>
      </c>
      <c r="AN21" s="232" t="e">
        <f ca="1">IF(OFFSET(AN21,-1,0,1,1)&lt;&gt;"", INDEX(ЗФ!$A$1:$AO$91,MATCH($A19,ЗФ!$A:$A,0),MATCH("Цена на реализацию"&amp;YEAR(Ф2!AN$3),ЗФ!$2:$2,0)),0)</f>
        <v>#N/A</v>
      </c>
      <c r="AO21" s="232" t="e">
        <f ca="1">IF(OFFSET(AO21,-1,0,1,1)&lt;&gt;"", INDEX(ЗФ!$A$1:$AO$91,MATCH($A19,ЗФ!$A:$A,0),MATCH("Цена на реализацию"&amp;YEAR(Ф2!AO$3),ЗФ!$2:$2,0)),0)</f>
        <v>#N/A</v>
      </c>
      <c r="AP21" s="232" t="e">
        <f ca="1">IF(OFFSET(AP21,-1,0,1,1)&lt;&gt;"", INDEX(ЗФ!$A$1:$AO$91,MATCH($A19,ЗФ!$A:$A,0),MATCH("Цена на реализацию"&amp;YEAR(Ф2!AP$3),ЗФ!$2:$2,0)),0)</f>
        <v>#N/A</v>
      </c>
      <c r="AQ21" s="239" t="e">
        <f t="shared" ref="AQ21" ca="1" si="1155">AVERAGE(AN21:AP21)</f>
        <v>#N/A</v>
      </c>
      <c r="AR21" s="232" t="e">
        <f ca="1">IF(OFFSET(AR21,-1,0,1,1)&lt;&gt;"", INDEX(ЗФ!$A$1:$AO$91,MATCH($A19,ЗФ!$A:$A,0),MATCH("Цена на реализацию"&amp;YEAR(Ф2!AR$3),ЗФ!$2:$2,0)),0)</f>
        <v>#N/A</v>
      </c>
      <c r="AS21" s="232" t="e">
        <f ca="1">IF(OFFSET(AS21,-1,0,1,1)&lt;&gt;"", INDEX(ЗФ!$A$1:$AO$91,MATCH($A19,ЗФ!$A:$A,0),MATCH("Цена на реализацию"&amp;YEAR(Ф2!AS$3),ЗФ!$2:$2,0)),0)</f>
        <v>#N/A</v>
      </c>
      <c r="AT21" s="232" t="e">
        <f ca="1">IF(OFFSET(AT21,-1,0,1,1)&lt;&gt;"", INDEX(ЗФ!$A$1:$AO$91,MATCH($A19,ЗФ!$A:$A,0),MATCH("Цена на реализацию"&amp;YEAR(Ф2!AT$3),ЗФ!$2:$2,0)),0)</f>
        <v>#N/A</v>
      </c>
      <c r="AU21" s="239" t="e">
        <f t="shared" ref="AU21" ca="1" si="1156">AVERAGE(AR21:AT21)</f>
        <v>#N/A</v>
      </c>
      <c r="AV21" s="232" t="e">
        <f ca="1">IF(OFFSET(AV21,-1,0,1,1)&lt;&gt;"", INDEX(ЗФ!$A$1:$AO$91,MATCH($A19,ЗФ!$A:$A,0),MATCH("Цена на реализацию"&amp;YEAR(Ф2!AV$3),ЗФ!$2:$2,0)),0)</f>
        <v>#N/A</v>
      </c>
      <c r="AW21" s="232" t="e">
        <f ca="1">IF(OFFSET(AW21,-1,0,1,1)&lt;&gt;"", INDEX(ЗФ!$A$1:$AO$91,MATCH($A19,ЗФ!$A:$A,0),MATCH("Цена на реализацию"&amp;YEAR(Ф2!AW$3),ЗФ!$2:$2,0)),0)</f>
        <v>#N/A</v>
      </c>
      <c r="AX21" s="232" t="e">
        <f ca="1">IF(OFFSET(AX21,-1,0,1,1)&lt;&gt;"", INDEX(ЗФ!$A$1:$AO$91,MATCH($A19,ЗФ!$A:$A,0),MATCH("Цена на реализацию"&amp;YEAR(Ф2!AX$3),ЗФ!$2:$2,0)),0)</f>
        <v>#N/A</v>
      </c>
      <c r="AY21" s="239" t="e">
        <f t="shared" ref="AY21" ca="1" si="1157">AVERAGE(AV21:AX21)</f>
        <v>#N/A</v>
      </c>
      <c r="AZ21" s="284">
        <f t="shared" ref="AZ21" ca="1" si="1158">IFERROR(AZ19/AZ20,0)</f>
        <v>0</v>
      </c>
      <c r="BA21" s="232" t="e">
        <f ca="1">IF(OFFSET(BA21,-1,0,1,1)&lt;&gt;"", INDEX(ЗФ!$A$1:$AO$91,MATCH($A19,ЗФ!$A:$A,0),MATCH("Цена на реализацию"&amp;YEAR(Ф2!BA$3),ЗФ!$2:$2,0)),0)</f>
        <v>#N/A</v>
      </c>
      <c r="BB21" s="232" t="e">
        <f ca="1">IF(OFFSET(BB21,-1,0,1,1)&lt;&gt;"", INDEX(ЗФ!$A$1:$AO$91,MATCH($A19,ЗФ!$A:$A,0),MATCH("Цена на реализацию"&amp;YEAR(Ф2!BB$3),ЗФ!$2:$2,0)),0)</f>
        <v>#N/A</v>
      </c>
      <c r="BC21" s="232" t="e">
        <f ca="1">IF(OFFSET(BC21,-1,0,1,1)&lt;&gt;"", INDEX(ЗФ!$A$1:$AO$91,MATCH($A19,ЗФ!$A:$A,0),MATCH("Цена на реализацию"&amp;YEAR(Ф2!BC$3),ЗФ!$2:$2,0)),0)</f>
        <v>#N/A</v>
      </c>
      <c r="BD21" s="239" t="e">
        <f t="shared" ref="BD21" ca="1" si="1159">AVERAGE(BA21:BC21)</f>
        <v>#N/A</v>
      </c>
      <c r="BE21" s="232" t="e">
        <f ca="1">IF(OFFSET(BE21,-1,0,1,1)&lt;&gt;"", INDEX(ЗФ!$A$1:$AO$91,MATCH($A19,ЗФ!$A:$A,0),MATCH("Цена на реализацию"&amp;YEAR(Ф2!BE$3),ЗФ!$2:$2,0)),0)</f>
        <v>#N/A</v>
      </c>
      <c r="BF21" s="232" t="e">
        <f ca="1">IF(OFFSET(BF21,-1,0,1,1)&lt;&gt;"", INDEX(ЗФ!$A$1:$AO$91,MATCH($A19,ЗФ!$A:$A,0),MATCH("Цена на реализацию"&amp;YEAR(Ф2!BF$3),ЗФ!$2:$2,0)),0)</f>
        <v>#N/A</v>
      </c>
      <c r="BG21" s="232" t="e">
        <f ca="1">IF(OFFSET(BG21,-1,0,1,1)&lt;&gt;"", INDEX(ЗФ!$A$1:$AO$91,MATCH($A19,ЗФ!$A:$A,0),MATCH("Цена на реализацию"&amp;YEAR(Ф2!BG$3),ЗФ!$2:$2,0)),0)</f>
        <v>#N/A</v>
      </c>
      <c r="BH21" s="239" t="e">
        <f t="shared" ref="BH21" ca="1" si="1160">AVERAGE(BE21:BG21)</f>
        <v>#N/A</v>
      </c>
      <c r="BI21" s="232" t="e">
        <f ca="1">IF(OFFSET(BI21,-1,0,1,1)&lt;&gt;"", INDEX(ЗФ!$A$1:$AO$91,MATCH($A19,ЗФ!$A:$A,0),MATCH("Цена на реализацию"&amp;YEAR(Ф2!BI$3),ЗФ!$2:$2,0)),0)</f>
        <v>#N/A</v>
      </c>
      <c r="BJ21" s="232" t="e">
        <f ca="1">IF(OFFSET(BJ21,-1,0,1,1)&lt;&gt;"", INDEX(ЗФ!$A$1:$AO$91,MATCH($A19,ЗФ!$A:$A,0),MATCH("Цена на реализацию"&amp;YEAR(Ф2!BJ$3),ЗФ!$2:$2,0)),0)</f>
        <v>#N/A</v>
      </c>
      <c r="BK21" s="232" t="e">
        <f ca="1">IF(OFFSET(BK21,-1,0,1,1)&lt;&gt;"", INDEX(ЗФ!$A$1:$AO$91,MATCH($A19,ЗФ!$A:$A,0),MATCH("Цена на реализацию"&amp;YEAR(Ф2!BK$3),ЗФ!$2:$2,0)),0)</f>
        <v>#N/A</v>
      </c>
      <c r="BL21" s="239" t="e">
        <f t="shared" ref="BL21" ca="1" si="1161">AVERAGE(BI21:BK21)</f>
        <v>#N/A</v>
      </c>
      <c r="BM21" s="232" t="e">
        <f ca="1">IF(OFFSET(BM21,-1,0,1,1)&lt;&gt;"", INDEX(ЗФ!$A$1:$AO$91,MATCH($A19,ЗФ!$A:$A,0),MATCH("Цена на реализацию"&amp;YEAR(Ф2!BM$3),ЗФ!$2:$2,0)),0)</f>
        <v>#N/A</v>
      </c>
      <c r="BN21" s="232" t="e">
        <f ca="1">IF(OFFSET(BN21,-1,0,1,1)&lt;&gt;"", INDEX(ЗФ!$A$1:$AO$91,MATCH($A19,ЗФ!$A:$A,0),MATCH("Цена на реализацию"&amp;YEAR(Ф2!BN$3),ЗФ!$2:$2,0)),0)</f>
        <v>#N/A</v>
      </c>
      <c r="BO21" s="232" t="e">
        <f ca="1">IF(OFFSET(BO21,-1,0,1,1)&lt;&gt;"", INDEX(ЗФ!$A$1:$AO$91,MATCH($A19,ЗФ!$A:$A,0),MATCH("Цена на реализацию"&amp;YEAR(Ф2!BO$3),ЗФ!$2:$2,0)),0)</f>
        <v>#N/A</v>
      </c>
      <c r="BP21" s="239" t="e">
        <f t="shared" ref="BP21" ca="1" si="1162">AVERAGE(BM21:BO21)</f>
        <v>#N/A</v>
      </c>
      <c r="BQ21" s="284">
        <f t="shared" ref="BQ21" ca="1" si="1163">IFERROR(BQ19/BQ20,0)</f>
        <v>0</v>
      </c>
      <c r="BR21" s="232" t="e">
        <f ca="1">IF(OFFSET(BR21,-1,0,1,1)&lt;&gt;"", INDEX(ЗФ!$A$1:$AO$91,MATCH($A19,ЗФ!$A:$A,0),MATCH("Цена на реализацию"&amp;YEAR(Ф2!BR$3),ЗФ!$2:$2,0)),0)</f>
        <v>#REF!</v>
      </c>
      <c r="BS21" s="232" t="e">
        <f ca="1">IF(OFFSET(BS21,-1,0,1,1)&lt;&gt;"", INDEX(ЗФ!$A$1:$AO$91,MATCH($A19,ЗФ!$A:$A,0),MATCH("Цена на реализацию"&amp;YEAR(Ф2!BS$3),ЗФ!$2:$2,0)),0)</f>
        <v>#REF!</v>
      </c>
      <c r="BT21" s="232" t="e">
        <f ca="1">IF(OFFSET(BT21,-1,0,1,1)&lt;&gt;"", INDEX(ЗФ!$A$1:$AO$91,MATCH($A19,ЗФ!$A:$A,0),MATCH("Цена на реализацию"&amp;YEAR(Ф2!BT$3),ЗФ!$2:$2,0)),0)</f>
        <v>#REF!</v>
      </c>
      <c r="BU21" s="239" t="e">
        <f t="shared" ref="BU21" ca="1" si="1164">AVERAGE(BR21:BT21)</f>
        <v>#REF!</v>
      </c>
      <c r="BV21" s="232" t="e">
        <f ca="1">IF(OFFSET(BV21,-1,0,1,1)&lt;&gt;"", INDEX(ЗФ!$A$1:$AO$91,MATCH($A19,ЗФ!$A:$A,0),MATCH("Цена на реализацию"&amp;YEAR(Ф2!BV$3),ЗФ!$2:$2,0)),0)</f>
        <v>#REF!</v>
      </c>
      <c r="BW21" s="232" t="e">
        <f ca="1">IF(OFFSET(BW21,-1,0,1,1)&lt;&gt;"", INDEX(ЗФ!$A$1:$AO$91,MATCH($A19,ЗФ!$A:$A,0),MATCH("Цена на реализацию"&amp;YEAR(Ф2!BW$3),ЗФ!$2:$2,0)),0)</f>
        <v>#REF!</v>
      </c>
      <c r="BX21" s="232" t="e">
        <f ca="1">IF(OFFSET(BX21,-1,0,1,1)&lt;&gt;"", INDEX(ЗФ!$A$1:$AO$91,MATCH($A19,ЗФ!$A:$A,0),MATCH("Цена на реализацию"&amp;YEAR(Ф2!BX$3),ЗФ!$2:$2,0)),0)</f>
        <v>#REF!</v>
      </c>
      <c r="BY21" s="239" t="e">
        <f t="shared" ref="BY21" ca="1" si="1165">AVERAGE(BV21:BX21)</f>
        <v>#REF!</v>
      </c>
      <c r="BZ21" s="232" t="e">
        <f ca="1">IF(OFFSET(BZ21,-1,0,1,1)&lt;&gt;"", INDEX(ЗФ!$A$1:$AO$91,MATCH($A19,ЗФ!$A:$A,0),MATCH("Цена на реализацию"&amp;YEAR(Ф2!BZ$3),ЗФ!$2:$2,0)),0)</f>
        <v>#REF!</v>
      </c>
      <c r="CA21" s="232" t="e">
        <f ca="1">IF(OFFSET(CA21,-1,0,1,1)&lt;&gt;"", INDEX(ЗФ!$A$1:$AO$91,MATCH($A19,ЗФ!$A:$A,0),MATCH("Цена на реализацию"&amp;YEAR(Ф2!CA$3),ЗФ!$2:$2,0)),0)</f>
        <v>#REF!</v>
      </c>
      <c r="CB21" s="232" t="e">
        <f ca="1">IF(OFFSET(CB21,-1,0,1,1)&lt;&gt;"", INDEX(ЗФ!$A$1:$AO$91,MATCH($A19,ЗФ!$A:$A,0),MATCH("Цена на реализацию"&amp;YEAR(Ф2!CB$3),ЗФ!$2:$2,0)),0)</f>
        <v>#REF!</v>
      </c>
      <c r="CC21" s="239" t="e">
        <f t="shared" ref="CC21" ca="1" si="1166">AVERAGE(BZ21:CB21)</f>
        <v>#REF!</v>
      </c>
      <c r="CD21" s="232" t="e">
        <f ca="1">IF(OFFSET(CD21,-1,0,1,1)&lt;&gt;"", INDEX(ЗФ!$A$1:$AO$91,MATCH($A19,ЗФ!$A:$A,0),MATCH("Цена на реализацию"&amp;YEAR(Ф2!CD$3),ЗФ!$2:$2,0)),0)</f>
        <v>#REF!</v>
      </c>
      <c r="CE21" s="232" t="e">
        <f ca="1">IF(OFFSET(CE21,-1,0,1,1)&lt;&gt;"", INDEX(ЗФ!$A$1:$AO$91,MATCH($A19,ЗФ!$A:$A,0),MATCH("Цена на реализацию"&amp;YEAR(Ф2!CE$3),ЗФ!$2:$2,0)),0)</f>
        <v>#REF!</v>
      </c>
      <c r="CF21" s="232" t="e">
        <f ca="1">IF(OFFSET(CF21,-1,0,1,1)&lt;&gt;"", INDEX(ЗФ!$A$1:$AO$91,MATCH($A19,ЗФ!$A:$A,0),MATCH("Цена на реализацию"&amp;YEAR(Ф2!CF$3),ЗФ!$2:$2,0)),0)</f>
        <v>#REF!</v>
      </c>
      <c r="CG21" s="239" t="e">
        <f t="shared" ref="CG21" ca="1" si="1167">AVERAGE(CD21:CF21)</f>
        <v>#REF!</v>
      </c>
      <c r="CH21" s="284">
        <f t="shared" ref="CH21" ca="1" si="1168">IFERROR(CH19/CH20,0)</f>
        <v>0</v>
      </c>
      <c r="CI21" s="232" t="e">
        <f ca="1">IF(OFFSET(CI21,-1,0,1,1)&lt;&gt;"", INDEX(ЗФ!$A$1:$AO$91,MATCH($A19,ЗФ!$A:$A,0),MATCH("Цена на реализацию"&amp;YEAR(Ф2!CI$3),ЗФ!$2:$2,0)),0)</f>
        <v>#REF!</v>
      </c>
      <c r="CJ21" s="232" t="e">
        <f ca="1">IF(OFFSET(CJ21,-1,0,1,1)&lt;&gt;"", INDEX(ЗФ!$A$1:$AO$91,MATCH($A19,ЗФ!$A:$A,0),MATCH("Цена на реализацию"&amp;YEAR(Ф2!CJ$3),ЗФ!$2:$2,0)),0)</f>
        <v>#REF!</v>
      </c>
      <c r="CK21" s="232" t="e">
        <f ca="1">IF(OFFSET(CK21,-1,0,1,1)&lt;&gt;"", INDEX(ЗФ!$A$1:$AO$91,MATCH($A19,ЗФ!$A:$A,0),MATCH("Цена на реализацию"&amp;YEAR(Ф2!CK$3),ЗФ!$2:$2,0)),0)</f>
        <v>#REF!</v>
      </c>
      <c r="CL21" s="239" t="e">
        <f t="shared" ref="CL21" ca="1" si="1169">AVERAGE(CI21:CK21)</f>
        <v>#REF!</v>
      </c>
      <c r="CM21" s="232" t="e">
        <f ca="1">IF(OFFSET(CM21,-1,0,1,1)&lt;&gt;"", INDEX(ЗФ!$A$1:$AO$91,MATCH($A19,ЗФ!$A:$A,0),MATCH("Цена на реализацию"&amp;YEAR(Ф2!CM$3),ЗФ!$2:$2,0)),0)</f>
        <v>#REF!</v>
      </c>
      <c r="CN21" s="232" t="e">
        <f ca="1">IF(OFFSET(CN21,-1,0,1,1)&lt;&gt;"", INDEX(ЗФ!$A$1:$AO$91,MATCH($A19,ЗФ!$A:$A,0),MATCH("Цена на реализацию"&amp;YEAR(Ф2!CN$3),ЗФ!$2:$2,0)),0)</f>
        <v>#REF!</v>
      </c>
      <c r="CO21" s="232" t="e">
        <f ca="1">IF(OFFSET(CO21,-1,0,1,1)&lt;&gt;"", INDEX(ЗФ!$A$1:$AO$91,MATCH($A19,ЗФ!$A:$A,0),MATCH("Цена на реализацию"&amp;YEAR(Ф2!CO$3),ЗФ!$2:$2,0)),0)</f>
        <v>#REF!</v>
      </c>
      <c r="CP21" s="239" t="e">
        <f t="shared" ref="CP21" ca="1" si="1170">AVERAGE(CM21:CO21)</f>
        <v>#REF!</v>
      </c>
      <c r="CQ21" s="232" t="e">
        <f ca="1">IF(OFFSET(CQ21,-1,0,1,1)&lt;&gt;"", INDEX(ЗФ!$A$1:$AO$91,MATCH($A19,ЗФ!$A:$A,0),MATCH("Цена на реализацию"&amp;YEAR(Ф2!CQ$3),ЗФ!$2:$2,0)),0)</f>
        <v>#REF!</v>
      </c>
      <c r="CR21" s="232" t="e">
        <f ca="1">IF(OFFSET(CR21,-1,0,1,1)&lt;&gt;"", INDEX(ЗФ!$A$1:$AO$91,MATCH($A19,ЗФ!$A:$A,0),MATCH("Цена на реализацию"&amp;YEAR(Ф2!CR$3),ЗФ!$2:$2,0)),0)</f>
        <v>#REF!</v>
      </c>
      <c r="CS21" s="232" t="e">
        <f ca="1">IF(OFFSET(CS21,-1,0,1,1)&lt;&gt;"", INDEX(ЗФ!$A$1:$AO$91,MATCH($A19,ЗФ!$A:$A,0),MATCH("Цена на реализацию"&amp;YEAR(Ф2!CS$3),ЗФ!$2:$2,0)),0)</f>
        <v>#REF!</v>
      </c>
      <c r="CT21" s="239" t="e">
        <f t="shared" ref="CT21" ca="1" si="1171">AVERAGE(CQ21:CS21)</f>
        <v>#REF!</v>
      </c>
      <c r="CU21" s="232" t="e">
        <f ca="1">IF(OFFSET(CU21,-1,0,1,1)&lt;&gt;"", INDEX(ЗФ!$A$1:$AO$91,MATCH($A19,ЗФ!$A:$A,0),MATCH("Цена на реализацию"&amp;YEAR(Ф2!CU$3),ЗФ!$2:$2,0)),0)</f>
        <v>#REF!</v>
      </c>
      <c r="CV21" s="232" t="e">
        <f ca="1">IF(OFFSET(CV21,-1,0,1,1)&lt;&gt;"", INDEX(ЗФ!$A$1:$AO$91,MATCH($A19,ЗФ!$A:$A,0),MATCH("Цена на реализацию"&amp;YEAR(Ф2!CV$3),ЗФ!$2:$2,0)),0)</f>
        <v>#REF!</v>
      </c>
      <c r="CW21" s="232" t="e">
        <f ca="1">IF(OFFSET(CW21,-1,0,1,1)&lt;&gt;"", INDEX(ЗФ!$A$1:$AO$91,MATCH($A19,ЗФ!$A:$A,0),MATCH("Цена на реализацию"&amp;YEAR(Ф2!CW$3),ЗФ!$2:$2,0)),0)</f>
        <v>#REF!</v>
      </c>
      <c r="CX21" s="239" t="e">
        <f t="shared" ref="CX21" ca="1" si="1172">AVERAGE(CU21:CW21)</f>
        <v>#REF!</v>
      </c>
      <c r="CY21" s="284">
        <f t="shared" ref="CY21" ca="1" si="1173">IFERROR(CY19/CY20,0)</f>
        <v>0</v>
      </c>
      <c r="CZ21" s="232" t="e">
        <f ca="1">IF(OFFSET(CZ21,-1,0,1,1)&lt;&gt;"", INDEX(ЗФ!$A$1:$AO$91,MATCH($A19,ЗФ!$A:$A,0),MATCH("Цена на реализацию"&amp;YEAR(Ф2!CZ$3),ЗФ!$2:$2,0)),0)</f>
        <v>#REF!</v>
      </c>
      <c r="DA21" s="232" t="e">
        <f ca="1">IF(OFFSET(DA21,-1,0,1,1)&lt;&gt;"", INDEX(ЗФ!$A$1:$AO$91,MATCH($A19,ЗФ!$A:$A,0),MATCH("Цена на реализацию"&amp;YEAR(Ф2!DA$3),ЗФ!$2:$2,0)),0)</f>
        <v>#REF!</v>
      </c>
      <c r="DB21" s="232" t="e">
        <f ca="1">IF(OFFSET(DB21,-1,0,1,1)&lt;&gt;"", INDEX(ЗФ!$A$1:$AO$91,MATCH($A19,ЗФ!$A:$A,0),MATCH("Цена на реализацию"&amp;YEAR(Ф2!DB$3),ЗФ!$2:$2,0)),0)</f>
        <v>#REF!</v>
      </c>
      <c r="DC21" s="239" t="e">
        <f t="shared" ref="DC21" ca="1" si="1174">AVERAGE(CZ21:DB21)</f>
        <v>#REF!</v>
      </c>
      <c r="DD21" s="232" t="e">
        <f ca="1">IF(OFFSET(DD21,-1,0,1,1)&lt;&gt;"", INDEX(ЗФ!$A$1:$AO$91,MATCH($A19,ЗФ!$A:$A,0),MATCH("Цена на реализацию"&amp;YEAR(Ф2!DD$3),ЗФ!$2:$2,0)),0)</f>
        <v>#REF!</v>
      </c>
      <c r="DE21" s="232" t="e">
        <f ca="1">IF(OFFSET(DE21,-1,0,1,1)&lt;&gt;"", INDEX(ЗФ!$A$1:$AO$91,MATCH($A19,ЗФ!$A:$A,0),MATCH("Цена на реализацию"&amp;YEAR(Ф2!DE$3),ЗФ!$2:$2,0)),0)</f>
        <v>#REF!</v>
      </c>
      <c r="DF21" s="232" t="e">
        <f ca="1">IF(OFFSET(DF21,-1,0,1,1)&lt;&gt;"", INDEX(ЗФ!$A$1:$AO$91,MATCH($A19,ЗФ!$A:$A,0),MATCH("Цена на реализацию"&amp;YEAR(Ф2!DF$3),ЗФ!$2:$2,0)),0)</f>
        <v>#REF!</v>
      </c>
      <c r="DG21" s="239" t="e">
        <f t="shared" ref="DG21" ca="1" si="1175">AVERAGE(DD21:DF21)</f>
        <v>#REF!</v>
      </c>
      <c r="DH21" s="232" t="e">
        <f ca="1">IF(OFFSET(DH21,-1,0,1,1)&lt;&gt;"", INDEX(ЗФ!$A$1:$AO$91,MATCH($A19,ЗФ!$A:$A,0),MATCH("Цена на реализацию"&amp;YEAR(Ф2!DH$3),ЗФ!$2:$2,0)),0)</f>
        <v>#REF!</v>
      </c>
      <c r="DI21" s="232" t="e">
        <f ca="1">IF(OFFSET(DI21,-1,0,1,1)&lt;&gt;"", INDEX(ЗФ!$A$1:$AO$91,MATCH($A19,ЗФ!$A:$A,0),MATCH("Цена на реализацию"&amp;YEAR(Ф2!DI$3),ЗФ!$2:$2,0)),0)</f>
        <v>#REF!</v>
      </c>
      <c r="DJ21" s="232" t="e">
        <f ca="1">IF(OFFSET(DJ21,-1,0,1,1)&lt;&gt;"", INDEX(ЗФ!$A$1:$AO$91,MATCH($A19,ЗФ!$A:$A,0),MATCH("Цена на реализацию"&amp;YEAR(Ф2!DJ$3),ЗФ!$2:$2,0)),0)</f>
        <v>#REF!</v>
      </c>
      <c r="DK21" s="239" t="e">
        <f t="shared" ref="DK21" ca="1" si="1176">AVERAGE(DH21:DJ21)</f>
        <v>#REF!</v>
      </c>
      <c r="DL21" s="232" t="e">
        <f ca="1">IF(OFFSET(DL21,-1,0,1,1)&lt;&gt;"", INDEX(ЗФ!$A$1:$AO$91,MATCH($A19,ЗФ!$A:$A,0),MATCH("Цена на реализацию"&amp;YEAR(Ф2!DL$3),ЗФ!$2:$2,0)),0)</f>
        <v>#REF!</v>
      </c>
      <c r="DM21" s="232" t="e">
        <f ca="1">IF(OFFSET(DM21,-1,0,1,1)&lt;&gt;"", INDEX(ЗФ!$A$1:$AO$91,MATCH($A19,ЗФ!$A:$A,0),MATCH("Цена на реализацию"&amp;YEAR(Ф2!DM$3),ЗФ!$2:$2,0)),0)</f>
        <v>#REF!</v>
      </c>
      <c r="DN21" s="232" t="e">
        <f ca="1">IF(OFFSET(DN21,-1,0,1,1)&lt;&gt;"", INDEX(ЗФ!$A$1:$AO$91,MATCH($A19,ЗФ!$A:$A,0),MATCH("Цена на реализацию"&amp;YEAR(Ф2!DN$3),ЗФ!$2:$2,0)),0)</f>
        <v>#REF!</v>
      </c>
      <c r="DO21" s="239" t="e">
        <f t="shared" ref="DO21" ca="1" si="1177">AVERAGE(DL21:DN21)</f>
        <v>#REF!</v>
      </c>
      <c r="DP21" s="284">
        <f t="shared" ref="DP21" ca="1" si="1178">IFERROR(DP19/DP20,0)</f>
        <v>0</v>
      </c>
      <c r="DQ21" s="232" t="e">
        <f ca="1">IF(OFFSET(DQ21,-1,0,1,1)&lt;&gt;"", INDEX(ЗФ!$A$1:$AO$91,MATCH($A19,ЗФ!$A:$A,0),MATCH("Цена на реализацию"&amp;YEAR(Ф2!DQ$3),ЗФ!$2:$2,0)),0)</f>
        <v>#REF!</v>
      </c>
      <c r="DR21" s="232" t="e">
        <f ca="1">IF(OFFSET(DR21,-1,0,1,1)&lt;&gt;"", INDEX(ЗФ!$A$1:$AO$91,MATCH($A19,ЗФ!$A:$A,0),MATCH("Цена на реализацию"&amp;YEAR(Ф2!DR$3),ЗФ!$2:$2,0)),0)</f>
        <v>#REF!</v>
      </c>
      <c r="DS21" s="232" t="e">
        <f ca="1">IF(OFFSET(DS21,-1,0,1,1)&lt;&gt;"", INDEX(ЗФ!$A$1:$AO$91,MATCH($A19,ЗФ!$A:$A,0),MATCH("Цена на реализацию"&amp;YEAR(Ф2!DS$3),ЗФ!$2:$2,0)),0)</f>
        <v>#REF!</v>
      </c>
      <c r="DT21" s="239" t="e">
        <f t="shared" ref="DT21" ca="1" si="1179">AVERAGE(DQ21:DS21)</f>
        <v>#REF!</v>
      </c>
      <c r="DU21" s="232" t="e">
        <f ca="1">IF(OFFSET(DU21,-1,0,1,1)&lt;&gt;"", INDEX(ЗФ!$A$1:$AO$91,MATCH($A19,ЗФ!$A:$A,0),MATCH("Цена на реализацию"&amp;YEAR(Ф2!DU$3),ЗФ!$2:$2,0)),0)</f>
        <v>#REF!</v>
      </c>
      <c r="DV21" s="232" t="e">
        <f ca="1">IF(OFFSET(DV21,-1,0,1,1)&lt;&gt;"", INDEX(ЗФ!$A$1:$AO$91,MATCH($A19,ЗФ!$A:$A,0),MATCH("Цена на реализацию"&amp;YEAR(Ф2!DV$3),ЗФ!$2:$2,0)),0)</f>
        <v>#REF!</v>
      </c>
      <c r="DW21" s="232" t="e">
        <f ca="1">IF(OFFSET(DW21,-1,0,1,1)&lt;&gt;"", INDEX(ЗФ!$A$1:$AO$91,MATCH($A19,ЗФ!$A:$A,0),MATCH("Цена на реализацию"&amp;YEAR(Ф2!DW$3),ЗФ!$2:$2,0)),0)</f>
        <v>#REF!</v>
      </c>
      <c r="DX21" s="239" t="e">
        <f t="shared" ref="DX21" ca="1" si="1180">AVERAGE(DU21:DW21)</f>
        <v>#REF!</v>
      </c>
      <c r="DY21" s="232" t="e">
        <f ca="1">IF(OFFSET(DY21,-1,0,1,1)&lt;&gt;"", INDEX(ЗФ!$A$1:$AO$91,MATCH($A19,ЗФ!$A:$A,0),MATCH("Цена на реализацию"&amp;YEAR(Ф2!DY$3),ЗФ!$2:$2,0)),0)</f>
        <v>#REF!</v>
      </c>
      <c r="DZ21" s="232" t="e">
        <f ca="1">IF(OFFSET(DZ21,-1,0,1,1)&lt;&gt;"", INDEX(ЗФ!$A$1:$AO$91,MATCH($A19,ЗФ!$A:$A,0),MATCH("Цена на реализацию"&amp;YEAR(Ф2!DZ$3),ЗФ!$2:$2,0)),0)</f>
        <v>#REF!</v>
      </c>
      <c r="EA21" s="232" t="e">
        <f ca="1">IF(OFFSET(EA21,-1,0,1,1)&lt;&gt;"", INDEX(ЗФ!$A$1:$AO$91,MATCH($A19,ЗФ!$A:$A,0),MATCH("Цена на реализацию"&amp;YEAR(Ф2!EA$3),ЗФ!$2:$2,0)),0)</f>
        <v>#REF!</v>
      </c>
      <c r="EB21" s="239" t="e">
        <f t="shared" ref="EB21" ca="1" si="1181">AVERAGE(DY21:EA21)</f>
        <v>#REF!</v>
      </c>
      <c r="EC21" s="232" t="e">
        <f ca="1">IF(OFFSET(EC21,-1,0,1,1)&lt;&gt;"", INDEX(ЗФ!$A$1:$AO$91,MATCH($A19,ЗФ!$A:$A,0),MATCH("Цена на реализацию"&amp;YEAR(Ф2!EC$3),ЗФ!$2:$2,0)),0)</f>
        <v>#REF!</v>
      </c>
      <c r="ED21" s="232" t="e">
        <f ca="1">IF(OFFSET(ED21,-1,0,1,1)&lt;&gt;"", INDEX(ЗФ!$A$1:$AO$91,MATCH($A19,ЗФ!$A:$A,0),MATCH("Цена на реализацию"&amp;YEAR(Ф2!ED$3),ЗФ!$2:$2,0)),0)</f>
        <v>#REF!</v>
      </c>
      <c r="EE21" s="232" t="e">
        <f ca="1">IF(OFFSET(EE21,-1,0,1,1)&lt;&gt;"", INDEX(ЗФ!$A$1:$AO$91,MATCH($A19,ЗФ!$A:$A,0),MATCH("Цена на реализацию"&amp;YEAR(Ф2!EE$3),ЗФ!$2:$2,0)),0)</f>
        <v>#REF!</v>
      </c>
      <c r="EF21" s="239" t="e">
        <f t="shared" ref="EF21" ca="1" si="1182">AVERAGE(EC21:EE21)</f>
        <v>#REF!</v>
      </c>
      <c r="EG21" s="284">
        <f t="shared" ref="EG21" ca="1" si="1183">IFERROR(EG19/EG20,0)</f>
        <v>0</v>
      </c>
      <c r="EH21" s="232" t="e">
        <f ca="1">IF(OFFSET(EH21,-1,0,1,1)&lt;&gt;"", INDEX(ЗФ!$A$1:$AO$91,MATCH($A19,ЗФ!$A:$A,0),MATCH("Цена на реализацию"&amp;YEAR(Ф2!EH$3),ЗФ!$2:$2,0)),0)</f>
        <v>#REF!</v>
      </c>
      <c r="EI21" s="232" t="e">
        <f ca="1">IF(OFFSET(EI21,-1,0,1,1)&lt;&gt;"", INDEX(ЗФ!$A$1:$AO$91,MATCH($A19,ЗФ!$A:$A,0),MATCH("Цена на реализацию"&amp;YEAR(Ф2!EI$3),ЗФ!$2:$2,0)),0)</f>
        <v>#REF!</v>
      </c>
      <c r="EJ21" s="232" t="e">
        <f ca="1">IF(OFFSET(EJ21,-1,0,1,1)&lt;&gt;"", INDEX(ЗФ!$A$1:$AO$91,MATCH($A19,ЗФ!$A:$A,0),MATCH("Цена на реализацию"&amp;YEAR(Ф2!EJ$3),ЗФ!$2:$2,0)),0)</f>
        <v>#REF!</v>
      </c>
      <c r="EK21" s="239" t="e">
        <f t="shared" ref="EK21" ca="1" si="1184">AVERAGE(EH21:EJ21)</f>
        <v>#REF!</v>
      </c>
      <c r="EL21" s="232" t="e">
        <f ca="1">IF(OFFSET(EL21,-1,0,1,1)&lt;&gt;"", INDEX(ЗФ!$A$1:$AO$91,MATCH($A19,ЗФ!$A:$A,0),MATCH("Цена на реализацию"&amp;YEAR(Ф2!EL$3),ЗФ!$2:$2,0)),0)</f>
        <v>#REF!</v>
      </c>
      <c r="EM21" s="232" t="e">
        <f ca="1">IF(OFFSET(EM21,-1,0,1,1)&lt;&gt;"", INDEX(ЗФ!$A$1:$AO$91,MATCH($A19,ЗФ!$A:$A,0),MATCH("Цена на реализацию"&amp;YEAR(Ф2!EM$3),ЗФ!$2:$2,0)),0)</f>
        <v>#REF!</v>
      </c>
      <c r="EN21" s="232" t="e">
        <f ca="1">IF(OFFSET(EN21,-1,0,1,1)&lt;&gt;"", INDEX(ЗФ!$A$1:$AO$91,MATCH($A19,ЗФ!$A:$A,0),MATCH("Цена на реализацию"&amp;YEAR(Ф2!EN$3),ЗФ!$2:$2,0)),0)</f>
        <v>#REF!</v>
      </c>
      <c r="EO21" s="239" t="e">
        <f t="shared" ref="EO21" ca="1" si="1185">AVERAGE(EL21:EN21)</f>
        <v>#REF!</v>
      </c>
      <c r="EP21" s="232" t="e">
        <f ca="1">IF(OFFSET(EP21,-1,0,1,1)&lt;&gt;"", INDEX(ЗФ!$A$1:$AO$91,MATCH($A19,ЗФ!$A:$A,0),MATCH("Цена на реализацию"&amp;YEAR(Ф2!EP$3),ЗФ!$2:$2,0)),0)</f>
        <v>#REF!</v>
      </c>
      <c r="EQ21" s="232" t="e">
        <f ca="1">IF(OFFSET(EQ21,-1,0,1,1)&lt;&gt;"", INDEX(ЗФ!$A$1:$AO$91,MATCH($A19,ЗФ!$A:$A,0),MATCH("Цена на реализацию"&amp;YEAR(Ф2!EQ$3),ЗФ!$2:$2,0)),0)</f>
        <v>#REF!</v>
      </c>
      <c r="ER21" s="232" t="e">
        <f ca="1">IF(OFFSET(ER21,-1,0,1,1)&lt;&gt;"", INDEX(ЗФ!$A$1:$AO$91,MATCH($A19,ЗФ!$A:$A,0),MATCH("Цена на реализацию"&amp;YEAR(Ф2!ER$3),ЗФ!$2:$2,0)),0)</f>
        <v>#REF!</v>
      </c>
      <c r="ES21" s="239" t="e">
        <f t="shared" ref="ES21" ca="1" si="1186">AVERAGE(EP21:ER21)</f>
        <v>#REF!</v>
      </c>
      <c r="ET21" s="232" t="e">
        <f ca="1">IF(OFFSET(ET21,-1,0,1,1)&lt;&gt;"", INDEX(ЗФ!$A$1:$AO$91,MATCH($A19,ЗФ!$A:$A,0),MATCH("Цена на реализацию"&amp;YEAR(Ф2!ET$3),ЗФ!$2:$2,0)),0)</f>
        <v>#REF!</v>
      </c>
      <c r="EU21" s="232" t="e">
        <f ca="1">IF(OFFSET(EU21,-1,0,1,1)&lt;&gt;"", INDEX(ЗФ!$A$1:$AO$91,MATCH($A19,ЗФ!$A:$A,0),MATCH("Цена на реализацию"&amp;YEAR(Ф2!EU$3),ЗФ!$2:$2,0)),0)</f>
        <v>#REF!</v>
      </c>
      <c r="EV21" s="232" t="e">
        <f ca="1">IF(OFFSET(EV21,-1,0,1,1)&lt;&gt;"", INDEX(ЗФ!$A$1:$AO$91,MATCH($A19,ЗФ!$A:$A,0),MATCH("Цена на реализацию"&amp;YEAR(Ф2!EV$3),ЗФ!$2:$2,0)),0)</f>
        <v>#REF!</v>
      </c>
      <c r="EW21" s="239" t="e">
        <f t="shared" ref="EW21" ca="1" si="1187">AVERAGE(ET21:EV21)</f>
        <v>#REF!</v>
      </c>
      <c r="EX21" s="428">
        <f t="shared" ref="EX21" ca="1" si="1188">IFERROR(EX19/EX20,0)</f>
        <v>0</v>
      </c>
      <c r="EY21" s="438"/>
    </row>
    <row r="22" spans="1:155" outlineLevel="1" collapsed="1">
      <c r="A22" s="245" t="s">
        <v>262</v>
      </c>
      <c r="B22" s="236">
        <f t="shared" ref="B22" ca="1" si="1189">IFERROR(B23*B24,0)</f>
        <v>0</v>
      </c>
      <c r="C22" s="236">
        <f t="shared" ref="C22" ca="1" si="1190">IFERROR(C23*C24,0)</f>
        <v>0</v>
      </c>
      <c r="D22" s="236">
        <f t="shared" ref="D22" ca="1" si="1191">IFERROR(D23*D24,0)</f>
        <v>0</v>
      </c>
      <c r="E22" s="237">
        <f t="shared" ref="E22:E23" ca="1" si="1192">SUM(B22:D22)</f>
        <v>0</v>
      </c>
      <c r="F22" s="236">
        <f t="shared" ref="F22" ca="1" si="1193">IFERROR(F23*F24,0)</f>
        <v>0</v>
      </c>
      <c r="G22" s="236">
        <f t="shared" ref="G22" ca="1" si="1194">IFERROR(G23*G24,0)</f>
        <v>0</v>
      </c>
      <c r="H22" s="236">
        <f t="shared" ref="H22" ca="1" si="1195">IFERROR(H23*H24,0)</f>
        <v>0</v>
      </c>
      <c r="I22" s="237">
        <f t="shared" ref="I22:I23" ca="1" si="1196">SUM(F22:H22)</f>
        <v>0</v>
      </c>
      <c r="J22" s="236">
        <f t="shared" ref="J22" ca="1" si="1197">IFERROR(J23*J24,0)</f>
        <v>0</v>
      </c>
      <c r="K22" s="236">
        <f t="shared" ref="K22" ca="1" si="1198">IFERROR(K23*K24,0)</f>
        <v>0</v>
      </c>
      <c r="L22" s="236">
        <f t="shared" ref="L22" ca="1" si="1199">IFERROR(L23*L24,0)</f>
        <v>0</v>
      </c>
      <c r="M22" s="237">
        <f t="shared" ref="M22:M23" ca="1" si="1200">SUM(J22:L22)</f>
        <v>0</v>
      </c>
      <c r="N22" s="236">
        <f t="shared" ref="N22" ca="1" si="1201">IFERROR(N23*N24,0)</f>
        <v>0</v>
      </c>
      <c r="O22" s="236">
        <f t="shared" ref="O22" ca="1" si="1202">IFERROR(O23*O24,0)</f>
        <v>0</v>
      </c>
      <c r="P22" s="236">
        <f t="shared" ref="P22" ca="1" si="1203">IFERROR(P23*P24,0)</f>
        <v>0</v>
      </c>
      <c r="Q22" s="237">
        <f t="shared" ref="Q22:Q23" ca="1" si="1204">SUM(N22:P22)</f>
        <v>0</v>
      </c>
      <c r="R22" s="283">
        <f t="shared" ref="R22:R23" ca="1" si="1205">SUM(E22,I22,M22,Q22)</f>
        <v>0</v>
      </c>
      <c r="S22" s="236">
        <f t="shared" ref="S22" ca="1" si="1206">IFERROR(S23*S24,0)</f>
        <v>0</v>
      </c>
      <c r="T22" s="236">
        <f t="shared" ref="T22" ca="1" si="1207">IFERROR(T23*T24,0)</f>
        <v>0</v>
      </c>
      <c r="U22" s="236">
        <f t="shared" ref="U22" ca="1" si="1208">IFERROR(U23*U24,0)</f>
        <v>0</v>
      </c>
      <c r="V22" s="237">
        <f t="shared" ref="V22:V23" ca="1" si="1209">SUM(S22:U22)</f>
        <v>0</v>
      </c>
      <c r="W22" s="236">
        <f t="shared" ref="W22" ca="1" si="1210">IFERROR(W23*W24,0)</f>
        <v>0</v>
      </c>
      <c r="X22" s="236">
        <f t="shared" ref="X22" ca="1" si="1211">IFERROR(X23*X24,0)</f>
        <v>0</v>
      </c>
      <c r="Y22" s="236">
        <f t="shared" ref="Y22" ca="1" si="1212">IFERROR(Y23*Y24,0)</f>
        <v>0</v>
      </c>
      <c r="Z22" s="237">
        <f t="shared" ref="Z22:Z23" ca="1" si="1213">SUM(W22:Y22)</f>
        <v>0</v>
      </c>
      <c r="AA22" s="236">
        <f t="shared" ref="AA22" ca="1" si="1214">IFERROR(AA23*AA24,0)</f>
        <v>0</v>
      </c>
      <c r="AB22" s="236">
        <f t="shared" ref="AB22" ca="1" si="1215">IFERROR(AB23*AB24,0)</f>
        <v>0</v>
      </c>
      <c r="AC22" s="236">
        <f t="shared" ref="AC22" ca="1" si="1216">IFERROR(AC23*AC24,0)</f>
        <v>0</v>
      </c>
      <c r="AD22" s="237">
        <f t="shared" ref="AD22:AD23" ca="1" si="1217">SUM(AA22:AC22)</f>
        <v>0</v>
      </c>
      <c r="AE22" s="236">
        <f t="shared" ref="AE22" ca="1" si="1218">IFERROR(AE23*AE24,0)</f>
        <v>0</v>
      </c>
      <c r="AF22" s="236">
        <f t="shared" ref="AF22" ca="1" si="1219">IFERROR(AF23*AF24,0)</f>
        <v>0</v>
      </c>
      <c r="AG22" s="236">
        <f t="shared" ref="AG22" ca="1" si="1220">IFERROR(AG23*AG24,0)</f>
        <v>0</v>
      </c>
      <c r="AH22" s="237">
        <f t="shared" ref="AH22:AH23" ca="1" si="1221">SUM(AE22:AG22)</f>
        <v>0</v>
      </c>
      <c r="AI22" s="283">
        <f t="shared" ref="AI22:AI23" ca="1" si="1222">SUM(V22,Z22,AD22,AH22)</f>
        <v>0</v>
      </c>
      <c r="AJ22" s="236">
        <f t="shared" ref="AJ22" ca="1" si="1223">IFERROR(AJ23*AJ24,0)</f>
        <v>0</v>
      </c>
      <c r="AK22" s="236">
        <f t="shared" ref="AK22" ca="1" si="1224">IFERROR(AK23*AK24,0)</f>
        <v>0</v>
      </c>
      <c r="AL22" s="236">
        <f t="shared" ref="AL22" ca="1" si="1225">IFERROR(AL23*AL24,0)</f>
        <v>0</v>
      </c>
      <c r="AM22" s="237">
        <f t="shared" ref="AM22:AM23" ca="1" si="1226">SUM(AJ22:AL22)</f>
        <v>0</v>
      </c>
      <c r="AN22" s="236">
        <f t="shared" ref="AN22" ca="1" si="1227">IFERROR(AN23*AN24,0)</f>
        <v>0</v>
      </c>
      <c r="AO22" s="236">
        <f t="shared" ref="AO22" ca="1" si="1228">IFERROR(AO23*AO24,0)</f>
        <v>0</v>
      </c>
      <c r="AP22" s="236">
        <f t="shared" ref="AP22" ca="1" si="1229">IFERROR(AP23*AP24,0)</f>
        <v>0</v>
      </c>
      <c r="AQ22" s="237">
        <f t="shared" ref="AQ22:AQ23" ca="1" si="1230">SUM(AN22:AP22)</f>
        <v>0</v>
      </c>
      <c r="AR22" s="236">
        <f t="shared" ref="AR22" ca="1" si="1231">IFERROR(AR23*AR24,0)</f>
        <v>0</v>
      </c>
      <c r="AS22" s="236">
        <f t="shared" ref="AS22" ca="1" si="1232">IFERROR(AS23*AS24,0)</f>
        <v>0</v>
      </c>
      <c r="AT22" s="236">
        <f t="shared" ref="AT22" ca="1" si="1233">IFERROR(AT23*AT24,0)</f>
        <v>0</v>
      </c>
      <c r="AU22" s="237">
        <f t="shared" ref="AU22:AU23" ca="1" si="1234">SUM(AR22:AT22)</f>
        <v>0</v>
      </c>
      <c r="AV22" s="236">
        <f t="shared" ref="AV22" ca="1" si="1235">IFERROR(AV23*AV24,0)</f>
        <v>0</v>
      </c>
      <c r="AW22" s="236">
        <f t="shared" ref="AW22" ca="1" si="1236">IFERROR(AW23*AW24,0)</f>
        <v>0</v>
      </c>
      <c r="AX22" s="236">
        <f t="shared" ref="AX22" ca="1" si="1237">IFERROR(AX23*AX24,0)</f>
        <v>0</v>
      </c>
      <c r="AY22" s="237">
        <f t="shared" ref="AY22:AY23" ca="1" si="1238">SUM(AV22:AX22)</f>
        <v>0</v>
      </c>
      <c r="AZ22" s="283">
        <f t="shared" ref="AZ22:AZ23" ca="1" si="1239">SUM(AM22,AQ22,AU22,AY22)</f>
        <v>0</v>
      </c>
      <c r="BA22" s="236">
        <f t="shared" ref="BA22" ca="1" si="1240">IFERROR(BA23*BA24,0)</f>
        <v>0</v>
      </c>
      <c r="BB22" s="236">
        <f t="shared" ref="BB22" ca="1" si="1241">IFERROR(BB23*BB24,0)</f>
        <v>0</v>
      </c>
      <c r="BC22" s="236">
        <f t="shared" ref="BC22" ca="1" si="1242">IFERROR(BC23*BC24,0)</f>
        <v>0</v>
      </c>
      <c r="BD22" s="237">
        <f t="shared" ref="BD22:BD23" ca="1" si="1243">SUM(BA22:BC22)</f>
        <v>0</v>
      </c>
      <c r="BE22" s="236">
        <f t="shared" ref="BE22" ca="1" si="1244">IFERROR(BE23*BE24,0)</f>
        <v>0</v>
      </c>
      <c r="BF22" s="236">
        <f t="shared" ref="BF22" ca="1" si="1245">IFERROR(BF23*BF24,0)</f>
        <v>0</v>
      </c>
      <c r="BG22" s="236">
        <f t="shared" ref="BG22" ca="1" si="1246">IFERROR(BG23*BG24,0)</f>
        <v>0</v>
      </c>
      <c r="BH22" s="237">
        <f t="shared" ref="BH22:BH23" ca="1" si="1247">SUM(BE22:BG22)</f>
        <v>0</v>
      </c>
      <c r="BI22" s="236">
        <f t="shared" ref="BI22" ca="1" si="1248">IFERROR(BI23*BI24,0)</f>
        <v>0</v>
      </c>
      <c r="BJ22" s="236">
        <f t="shared" ref="BJ22" ca="1" si="1249">IFERROR(BJ23*BJ24,0)</f>
        <v>0</v>
      </c>
      <c r="BK22" s="236">
        <f t="shared" ref="BK22" ca="1" si="1250">IFERROR(BK23*BK24,0)</f>
        <v>0</v>
      </c>
      <c r="BL22" s="237">
        <f t="shared" ref="BL22:BL23" ca="1" si="1251">SUM(BI22:BK22)</f>
        <v>0</v>
      </c>
      <c r="BM22" s="236">
        <f t="shared" ref="BM22" ca="1" si="1252">IFERROR(BM23*BM24,0)</f>
        <v>0</v>
      </c>
      <c r="BN22" s="236">
        <f t="shared" ref="BN22" ca="1" si="1253">IFERROR(BN23*BN24,0)</f>
        <v>0</v>
      </c>
      <c r="BO22" s="236">
        <f t="shared" ref="BO22" ca="1" si="1254">IFERROR(BO23*BO24,0)</f>
        <v>0</v>
      </c>
      <c r="BP22" s="237">
        <f t="shared" ref="BP22:BP23" ca="1" si="1255">SUM(BM22:BO22)</f>
        <v>0</v>
      </c>
      <c r="BQ22" s="283">
        <f t="shared" ref="BQ22:BQ23" ca="1" si="1256">SUM(BD22,BH22,BL22,BP22)</f>
        <v>0</v>
      </c>
      <c r="BR22" s="236">
        <f t="shared" ref="BR22" ca="1" si="1257">IFERROR(BR23*BR24,0)</f>
        <v>0</v>
      </c>
      <c r="BS22" s="236">
        <f t="shared" ref="BS22" ca="1" si="1258">IFERROR(BS23*BS24,0)</f>
        <v>0</v>
      </c>
      <c r="BT22" s="236">
        <f t="shared" ref="BT22" ca="1" si="1259">IFERROR(BT23*BT24,0)</f>
        <v>0</v>
      </c>
      <c r="BU22" s="237">
        <f t="shared" ref="BU22:BU23" ca="1" si="1260">SUM(BR22:BT22)</f>
        <v>0</v>
      </c>
      <c r="BV22" s="236">
        <f t="shared" ref="BV22" ca="1" si="1261">IFERROR(BV23*BV24,0)</f>
        <v>0</v>
      </c>
      <c r="BW22" s="236">
        <f t="shared" ref="BW22" ca="1" si="1262">IFERROR(BW23*BW24,0)</f>
        <v>0</v>
      </c>
      <c r="BX22" s="236">
        <f t="shared" ref="BX22" ca="1" si="1263">IFERROR(BX23*BX24,0)</f>
        <v>0</v>
      </c>
      <c r="BY22" s="237">
        <f t="shared" ref="BY22:BY23" ca="1" si="1264">SUM(BV22:BX22)</f>
        <v>0</v>
      </c>
      <c r="BZ22" s="236">
        <f t="shared" ref="BZ22" ca="1" si="1265">IFERROR(BZ23*BZ24,0)</f>
        <v>0</v>
      </c>
      <c r="CA22" s="236">
        <f t="shared" ref="CA22" ca="1" si="1266">IFERROR(CA23*CA24,0)</f>
        <v>0</v>
      </c>
      <c r="CB22" s="236">
        <f t="shared" ref="CB22" ca="1" si="1267">IFERROR(CB23*CB24,0)</f>
        <v>0</v>
      </c>
      <c r="CC22" s="237">
        <f t="shared" ref="CC22:CC23" ca="1" si="1268">SUM(BZ22:CB22)</f>
        <v>0</v>
      </c>
      <c r="CD22" s="236">
        <f t="shared" ref="CD22" ca="1" si="1269">IFERROR(CD23*CD24,0)</f>
        <v>0</v>
      </c>
      <c r="CE22" s="236">
        <f t="shared" ref="CE22" ca="1" si="1270">IFERROR(CE23*CE24,0)</f>
        <v>0</v>
      </c>
      <c r="CF22" s="236">
        <f t="shared" ref="CF22" ca="1" si="1271">IFERROR(CF23*CF24,0)</f>
        <v>0</v>
      </c>
      <c r="CG22" s="237">
        <f t="shared" ref="CG22:CG23" ca="1" si="1272">SUM(CD22:CF22)</f>
        <v>0</v>
      </c>
      <c r="CH22" s="283">
        <f t="shared" ref="CH22:CH23" ca="1" si="1273">SUM(BU22,BY22,CC22,CG22)</f>
        <v>0</v>
      </c>
      <c r="CI22" s="236">
        <f t="shared" ref="CI22" ca="1" si="1274">IFERROR(CI23*CI24,0)</f>
        <v>0</v>
      </c>
      <c r="CJ22" s="236">
        <f t="shared" ref="CJ22" ca="1" si="1275">IFERROR(CJ23*CJ24,0)</f>
        <v>0</v>
      </c>
      <c r="CK22" s="236">
        <f t="shared" ref="CK22" ca="1" si="1276">IFERROR(CK23*CK24,0)</f>
        <v>0</v>
      </c>
      <c r="CL22" s="237">
        <f t="shared" ref="CL22:CL23" ca="1" si="1277">SUM(CI22:CK22)</f>
        <v>0</v>
      </c>
      <c r="CM22" s="236">
        <f t="shared" ref="CM22" ca="1" si="1278">IFERROR(CM23*CM24,0)</f>
        <v>0</v>
      </c>
      <c r="CN22" s="236">
        <f t="shared" ref="CN22" ca="1" si="1279">IFERROR(CN23*CN24,0)</f>
        <v>0</v>
      </c>
      <c r="CO22" s="236">
        <f t="shared" ref="CO22" ca="1" si="1280">IFERROR(CO23*CO24,0)</f>
        <v>0</v>
      </c>
      <c r="CP22" s="237">
        <f t="shared" ref="CP22:CP23" ca="1" si="1281">SUM(CM22:CO22)</f>
        <v>0</v>
      </c>
      <c r="CQ22" s="236">
        <f t="shared" ref="CQ22" ca="1" si="1282">IFERROR(CQ23*CQ24,0)</f>
        <v>0</v>
      </c>
      <c r="CR22" s="236">
        <f t="shared" ref="CR22" ca="1" si="1283">IFERROR(CR23*CR24,0)</f>
        <v>0</v>
      </c>
      <c r="CS22" s="236">
        <f t="shared" ref="CS22" ca="1" si="1284">IFERROR(CS23*CS24,0)</f>
        <v>0</v>
      </c>
      <c r="CT22" s="237">
        <f t="shared" ref="CT22:CT23" ca="1" si="1285">SUM(CQ22:CS22)</f>
        <v>0</v>
      </c>
      <c r="CU22" s="236">
        <f t="shared" ref="CU22" ca="1" si="1286">IFERROR(CU23*CU24,0)</f>
        <v>0</v>
      </c>
      <c r="CV22" s="236">
        <f t="shared" ref="CV22" ca="1" si="1287">IFERROR(CV23*CV24,0)</f>
        <v>0</v>
      </c>
      <c r="CW22" s="236">
        <f t="shared" ref="CW22" ca="1" si="1288">IFERROR(CW23*CW24,0)</f>
        <v>0</v>
      </c>
      <c r="CX22" s="237">
        <f t="shared" ref="CX22:CX23" ca="1" si="1289">SUM(CU22:CW22)</f>
        <v>0</v>
      </c>
      <c r="CY22" s="283">
        <f t="shared" ref="CY22:CY23" ca="1" si="1290">SUM(CL22,CP22,CT22,CX22)</f>
        <v>0</v>
      </c>
      <c r="CZ22" s="236">
        <f t="shared" ref="CZ22" ca="1" si="1291">IFERROR(CZ23*CZ24,0)</f>
        <v>0</v>
      </c>
      <c r="DA22" s="236">
        <f t="shared" ref="DA22" ca="1" si="1292">IFERROR(DA23*DA24,0)</f>
        <v>0</v>
      </c>
      <c r="DB22" s="236">
        <f t="shared" ref="DB22" ca="1" si="1293">IFERROR(DB23*DB24,0)</f>
        <v>0</v>
      </c>
      <c r="DC22" s="237">
        <f t="shared" ref="DC22:DC23" ca="1" si="1294">SUM(CZ22:DB22)</f>
        <v>0</v>
      </c>
      <c r="DD22" s="236">
        <f t="shared" ref="DD22" ca="1" si="1295">IFERROR(DD23*DD24,0)</f>
        <v>0</v>
      </c>
      <c r="DE22" s="236">
        <f t="shared" ref="DE22" ca="1" si="1296">IFERROR(DE23*DE24,0)</f>
        <v>0</v>
      </c>
      <c r="DF22" s="236">
        <f t="shared" ref="DF22" ca="1" si="1297">IFERROR(DF23*DF24,0)</f>
        <v>0</v>
      </c>
      <c r="DG22" s="237">
        <f t="shared" ref="DG22:DG23" ca="1" si="1298">SUM(DD22:DF22)</f>
        <v>0</v>
      </c>
      <c r="DH22" s="236">
        <f t="shared" ref="DH22" ca="1" si="1299">IFERROR(DH23*DH24,0)</f>
        <v>0</v>
      </c>
      <c r="DI22" s="236">
        <f t="shared" ref="DI22" ca="1" si="1300">IFERROR(DI23*DI24,0)</f>
        <v>0</v>
      </c>
      <c r="DJ22" s="236">
        <f t="shared" ref="DJ22" ca="1" si="1301">IFERROR(DJ23*DJ24,0)</f>
        <v>0</v>
      </c>
      <c r="DK22" s="237">
        <f t="shared" ref="DK22:DK23" ca="1" si="1302">SUM(DH22:DJ22)</f>
        <v>0</v>
      </c>
      <c r="DL22" s="236">
        <f t="shared" ref="DL22" ca="1" si="1303">IFERROR(DL23*DL24,0)</f>
        <v>0</v>
      </c>
      <c r="DM22" s="236">
        <f t="shared" ref="DM22" ca="1" si="1304">IFERROR(DM23*DM24,0)</f>
        <v>0</v>
      </c>
      <c r="DN22" s="236">
        <f t="shared" ref="DN22" ca="1" si="1305">IFERROR(DN23*DN24,0)</f>
        <v>0</v>
      </c>
      <c r="DO22" s="237">
        <f t="shared" ref="DO22:DO23" ca="1" si="1306">SUM(DL22:DN22)</f>
        <v>0</v>
      </c>
      <c r="DP22" s="283">
        <f t="shared" ref="DP22:DP23" ca="1" si="1307">SUM(DC22,DG22,DK22,DO22)</f>
        <v>0</v>
      </c>
      <c r="DQ22" s="236">
        <f t="shared" ref="DQ22" ca="1" si="1308">IFERROR(DQ23*DQ24,0)</f>
        <v>0</v>
      </c>
      <c r="DR22" s="236">
        <f t="shared" ref="DR22" ca="1" si="1309">IFERROR(DR23*DR24,0)</f>
        <v>0</v>
      </c>
      <c r="DS22" s="236">
        <f t="shared" ref="DS22" ca="1" si="1310">IFERROR(DS23*DS24,0)</f>
        <v>0</v>
      </c>
      <c r="DT22" s="237">
        <f t="shared" ref="DT22:DT23" ca="1" si="1311">SUM(DQ22:DS22)</f>
        <v>0</v>
      </c>
      <c r="DU22" s="236">
        <f t="shared" ref="DU22" ca="1" si="1312">IFERROR(DU23*DU24,0)</f>
        <v>0</v>
      </c>
      <c r="DV22" s="236">
        <f t="shared" ref="DV22" ca="1" si="1313">IFERROR(DV23*DV24,0)</f>
        <v>0</v>
      </c>
      <c r="DW22" s="236">
        <f t="shared" ref="DW22" ca="1" si="1314">IFERROR(DW23*DW24,0)</f>
        <v>0</v>
      </c>
      <c r="DX22" s="237">
        <f t="shared" ref="DX22:DX23" ca="1" si="1315">SUM(DU22:DW22)</f>
        <v>0</v>
      </c>
      <c r="DY22" s="236">
        <f t="shared" ref="DY22" ca="1" si="1316">IFERROR(DY23*DY24,0)</f>
        <v>0</v>
      </c>
      <c r="DZ22" s="236">
        <f t="shared" ref="DZ22" ca="1" si="1317">IFERROR(DZ23*DZ24,0)</f>
        <v>0</v>
      </c>
      <c r="EA22" s="236">
        <f t="shared" ref="EA22" ca="1" si="1318">IFERROR(EA23*EA24,0)</f>
        <v>0</v>
      </c>
      <c r="EB22" s="237">
        <f t="shared" ref="EB22:EB23" ca="1" si="1319">SUM(DY22:EA22)</f>
        <v>0</v>
      </c>
      <c r="EC22" s="236">
        <f t="shared" ref="EC22" ca="1" si="1320">IFERROR(EC23*EC24,0)</f>
        <v>0</v>
      </c>
      <c r="ED22" s="236">
        <f t="shared" ref="ED22" ca="1" si="1321">IFERROR(ED23*ED24,0)</f>
        <v>0</v>
      </c>
      <c r="EE22" s="236">
        <f t="shared" ref="EE22" ca="1" si="1322">IFERROR(EE23*EE24,0)</f>
        <v>0</v>
      </c>
      <c r="EF22" s="237">
        <f t="shared" ref="EF22:EF23" ca="1" si="1323">SUM(EC22:EE22)</f>
        <v>0</v>
      </c>
      <c r="EG22" s="283">
        <f t="shared" ref="EG22:EG23" ca="1" si="1324">SUM(DT22,DX22,EB22,EF22)</f>
        <v>0</v>
      </c>
      <c r="EH22" s="236">
        <f t="shared" ref="EH22" ca="1" si="1325">IFERROR(EH23*EH24,0)</f>
        <v>0</v>
      </c>
      <c r="EI22" s="236">
        <f t="shared" ref="EI22" ca="1" si="1326">IFERROR(EI23*EI24,0)</f>
        <v>0</v>
      </c>
      <c r="EJ22" s="236">
        <f t="shared" ref="EJ22" ca="1" si="1327">IFERROR(EJ23*EJ24,0)</f>
        <v>0</v>
      </c>
      <c r="EK22" s="237">
        <f t="shared" ref="EK22:EK23" ca="1" si="1328">SUM(EH22:EJ22)</f>
        <v>0</v>
      </c>
      <c r="EL22" s="236">
        <f t="shared" ref="EL22" ca="1" si="1329">IFERROR(EL23*EL24,0)</f>
        <v>0</v>
      </c>
      <c r="EM22" s="236">
        <f t="shared" ref="EM22" ca="1" si="1330">IFERROR(EM23*EM24,0)</f>
        <v>0</v>
      </c>
      <c r="EN22" s="236">
        <f t="shared" ref="EN22" ca="1" si="1331">IFERROR(EN23*EN24,0)</f>
        <v>0</v>
      </c>
      <c r="EO22" s="237">
        <f t="shared" ref="EO22:EO23" ca="1" si="1332">SUM(EL22:EN22)</f>
        <v>0</v>
      </c>
      <c r="EP22" s="236">
        <f t="shared" ref="EP22" ca="1" si="1333">IFERROR(EP23*EP24,0)</f>
        <v>0</v>
      </c>
      <c r="EQ22" s="236">
        <f t="shared" ref="EQ22" ca="1" si="1334">IFERROR(EQ23*EQ24,0)</f>
        <v>0</v>
      </c>
      <c r="ER22" s="236">
        <f t="shared" ref="ER22" ca="1" si="1335">IFERROR(ER23*ER24,0)</f>
        <v>0</v>
      </c>
      <c r="ES22" s="237">
        <f t="shared" ref="ES22:ES23" ca="1" si="1336">SUM(EP22:ER22)</f>
        <v>0</v>
      </c>
      <c r="ET22" s="236">
        <f t="shared" ref="ET22" ca="1" si="1337">IFERROR(ET23*ET24,0)</f>
        <v>0</v>
      </c>
      <c r="EU22" s="236">
        <f t="shared" ref="EU22" ca="1" si="1338">IFERROR(EU23*EU24,0)</f>
        <v>0</v>
      </c>
      <c r="EV22" s="236">
        <f t="shared" ref="EV22" ca="1" si="1339">IFERROR(EV23*EV24,0)</f>
        <v>0</v>
      </c>
      <c r="EW22" s="237">
        <f t="shared" ref="EW22:EW23" ca="1" si="1340">SUM(ET22:EV22)</f>
        <v>0</v>
      </c>
      <c r="EX22" s="427">
        <f t="shared" ref="EX22:EX23" ca="1" si="1341">SUM(EK22,EO22,ES22,EW22)</f>
        <v>0</v>
      </c>
      <c r="EY22" s="438"/>
    </row>
    <row r="23" spans="1:155" s="233" customFormat="1" hidden="1" outlineLevel="2">
      <c r="A23" s="231" t="s">
        <v>242</v>
      </c>
      <c r="B23" s="238" t="str" cm="1">
        <f t="array" ref="B23">IF(AND(НачИнвП_Дата&lt;=B$3,КИнвП_Дата&gt;B$3),
             INDEX(ЗФ!$A$1:$AO$91,MATCH($A22,ЗФ!$A:$A,0),MATCH("На реализацию"&amp;YEAR(Ф2!B$3),ЗФ!$2:$2,0))*INDEX(КЗ!$A$1:$O$13,MATCH($A22,КЗ!$A:$A,0),MATCH(MONTH(Ф2!B$3),КЗ!$1:$1,0)),"")</f>
        <v/>
      </c>
      <c r="C23" s="238" t="str" cm="1">
        <f t="array" aca="1" ref="C23" ca="1">IF(AND(НачИнвП_Дата&lt;=C$3,КИнвП_Дата&gt;C$3),
             INDEX(ЗФ!$A$1:$AO$91,MATCH($A22,ЗФ!$A:$A,0),MATCH("На реализацию"&amp;YEAR(Ф2!C$3),ЗФ!$2:$2,0))*INDEX(КЗ!$A$1:$O$13,MATCH($A22,КЗ!$A:$A,0),MATCH(MONTH(Ф2!C$3),КЗ!$1:$1,0)),"")</f>
        <v/>
      </c>
      <c r="D23" s="238" t="str" cm="1">
        <f t="array" aca="1" ref="D23" ca="1">IF(AND(НачИнвП_Дата&lt;=D$3,КИнвП_Дата&gt;D$3),
             INDEX(ЗФ!$A$1:$AO$91,MATCH($A22,ЗФ!$A:$A,0),MATCH("На реализацию"&amp;YEAR(Ф2!D$3),ЗФ!$2:$2,0))*INDEX(КЗ!$A$1:$O$13,MATCH($A22,КЗ!$A:$A,0),MATCH(MONTH(Ф2!D$3),КЗ!$1:$1,0)),"")</f>
        <v/>
      </c>
      <c r="E23" s="239">
        <f t="shared" ca="1" si="1192"/>
        <v>0</v>
      </c>
      <c r="F23" s="238" t="str" cm="1">
        <f t="array" aca="1" ref="F23" ca="1">IF(AND(НачИнвП_Дата&lt;=F$3,КИнвП_Дата&gt;F$3),
             INDEX(ЗФ!$A$1:$AO$91,MATCH($A22,ЗФ!$A:$A,0),MATCH("На реализацию"&amp;YEAR(Ф2!F$3),ЗФ!$2:$2,0))*INDEX(КЗ!$A$1:$O$13,MATCH($A22,КЗ!$A:$A,0),MATCH(MONTH(Ф2!F$3),КЗ!$1:$1,0)),"")</f>
        <v/>
      </c>
      <c r="G23" s="238" t="str" cm="1">
        <f t="array" aca="1" ref="G23" ca="1">IF(AND(НачИнвП_Дата&lt;=G$3,КИнвП_Дата&gt;G$3),
             INDEX(ЗФ!$A$1:$AO$91,MATCH($A22,ЗФ!$A:$A,0),MATCH("На реализацию"&amp;YEAR(Ф2!G$3),ЗФ!$2:$2,0))*INDEX(КЗ!$A$1:$O$13,MATCH($A22,КЗ!$A:$A,0),MATCH(MONTH(Ф2!G$3),КЗ!$1:$1,0)),"")</f>
        <v/>
      </c>
      <c r="H23" s="238" t="str" cm="1">
        <f t="array" aca="1" ref="H23" ca="1">IF(AND(НачИнвП_Дата&lt;=H$3,КИнвП_Дата&gt;H$3),
             INDEX(ЗФ!$A$1:$AO$91,MATCH($A22,ЗФ!$A:$A,0),MATCH("На реализацию"&amp;YEAR(Ф2!H$3),ЗФ!$2:$2,0))*INDEX(КЗ!$A$1:$O$13,MATCH($A22,КЗ!$A:$A,0),MATCH(MONTH(Ф2!H$3),КЗ!$1:$1,0)),"")</f>
        <v/>
      </c>
      <c r="I23" s="239">
        <f t="shared" ca="1" si="1196"/>
        <v>0</v>
      </c>
      <c r="J23" s="238" t="str" cm="1">
        <f t="array" aca="1" ref="J23" ca="1">IF(AND(НачИнвП_Дата&lt;=J$3,КИнвП_Дата&gt;J$3),
             INDEX(ЗФ!$A$1:$AO$91,MATCH($A22,ЗФ!$A:$A,0),MATCH("На реализацию"&amp;YEAR(Ф2!J$3),ЗФ!$2:$2,0))*INDEX(КЗ!$A$1:$O$13,MATCH($A22,КЗ!$A:$A,0),MATCH(MONTH(Ф2!J$3),КЗ!$1:$1,0)),"")</f>
        <v/>
      </c>
      <c r="K23" s="238" t="str" cm="1">
        <f t="array" aca="1" ref="K23" ca="1">IF(AND(НачИнвП_Дата&lt;=K$3,КИнвП_Дата&gt;K$3),
             INDEX(ЗФ!$A$1:$AO$91,MATCH($A22,ЗФ!$A:$A,0),MATCH("На реализацию"&amp;YEAR(Ф2!K$3),ЗФ!$2:$2,0))*INDEX(КЗ!$A$1:$O$13,MATCH($A22,КЗ!$A:$A,0),MATCH(MONTH(Ф2!K$3),КЗ!$1:$1,0)),"")</f>
        <v/>
      </c>
      <c r="L23" s="238" t="str" cm="1">
        <f t="array" aca="1" ref="L23" ca="1">IF(AND(НачИнвП_Дата&lt;=L$3,КИнвП_Дата&gt;L$3),
             INDEX(ЗФ!$A$1:$AO$91,MATCH($A22,ЗФ!$A:$A,0),MATCH("На реализацию"&amp;YEAR(Ф2!L$3),ЗФ!$2:$2,0))*INDEX(КЗ!$A$1:$O$13,MATCH($A22,КЗ!$A:$A,0),MATCH(MONTH(Ф2!L$3),КЗ!$1:$1,0)),"")</f>
        <v/>
      </c>
      <c r="M23" s="239">
        <f t="shared" ca="1" si="1200"/>
        <v>0</v>
      </c>
      <c r="N23" s="238" t="e" cm="1">
        <f t="array" aca="1" ref="N23" ca="1">IF(AND(НачИнвП_Дата&lt;=N$3,КИнвП_Дата&gt;N$3),
             INDEX(ЗФ!$A$1:$AO$91,MATCH($A22,ЗФ!$A:$A,0),MATCH("На реализацию"&amp;YEAR(Ф2!N$3),ЗФ!$2:$2,0))*INDEX(КЗ!$A$1:$O$13,MATCH($A22,КЗ!$A:$A,0),MATCH(MONTH(Ф2!N$3),КЗ!$1:$1,0)),"")</f>
        <v>#N/A</v>
      </c>
      <c r="O23" s="238" t="e" cm="1">
        <f t="array" aca="1" ref="O23" ca="1">IF(AND(НачИнвП_Дата&lt;=O$3,КИнвП_Дата&gt;O$3),
             INDEX(ЗФ!$A$1:$AO$91,MATCH($A22,ЗФ!$A:$A,0),MATCH("На реализацию"&amp;YEAR(Ф2!O$3),ЗФ!$2:$2,0))*INDEX(КЗ!$A$1:$O$13,MATCH($A22,КЗ!$A:$A,0),MATCH(MONTH(Ф2!O$3),КЗ!$1:$1,0)),"")</f>
        <v>#N/A</v>
      </c>
      <c r="P23" s="238" t="e" cm="1">
        <f t="array" aca="1" ref="P23" ca="1">IF(AND(НачИнвП_Дата&lt;=P$3,КИнвП_Дата&gt;P$3),
             INDEX(ЗФ!$A$1:$AO$91,MATCH($A22,ЗФ!$A:$A,0),MATCH("На реализацию"&amp;YEAR(Ф2!P$3),ЗФ!$2:$2,0))*INDEX(КЗ!$A$1:$O$13,MATCH($A22,КЗ!$A:$A,0),MATCH(MONTH(Ф2!P$3),КЗ!$1:$1,0)),"")</f>
        <v>#N/A</v>
      </c>
      <c r="Q23" s="239" t="e">
        <f t="shared" ca="1" si="1204"/>
        <v>#N/A</v>
      </c>
      <c r="R23" s="284" t="e">
        <f t="shared" ca="1" si="1205"/>
        <v>#N/A</v>
      </c>
      <c r="S23" s="238" t="e" cm="1">
        <f t="array" aca="1" ref="S23" ca="1">IF(AND(НачИнвП_Дата&lt;=S$3,КИнвП_Дата&gt;S$3),
             INDEX(ЗФ!$A$1:$AO$91,MATCH($A22,ЗФ!$A:$A,0),MATCH("На реализацию"&amp;YEAR(Ф2!S$3),ЗФ!$2:$2,0))*INDEX(КЗ!$A$1:$O$13,MATCH($A22,КЗ!$A:$A,0),MATCH(MONTH(Ф2!S$3),КЗ!$1:$1,0)),"")</f>
        <v>#N/A</v>
      </c>
      <c r="T23" s="238" t="e" cm="1">
        <f t="array" aca="1" ref="T23" ca="1">IF(AND(НачИнвП_Дата&lt;=T$3,КИнвП_Дата&gt;T$3),
             INDEX(ЗФ!$A$1:$AO$91,MATCH($A22,ЗФ!$A:$A,0),MATCH("На реализацию"&amp;YEAR(Ф2!T$3),ЗФ!$2:$2,0))*INDEX(КЗ!$A$1:$O$13,MATCH($A22,КЗ!$A:$A,0),MATCH(MONTH(Ф2!T$3),КЗ!$1:$1,0)),"")</f>
        <v>#N/A</v>
      </c>
      <c r="U23" s="238" t="e" cm="1">
        <f t="array" aca="1" ref="U23" ca="1">IF(AND(НачИнвП_Дата&lt;=U$3,КИнвП_Дата&gt;U$3),
             INDEX(ЗФ!$A$1:$AO$91,MATCH($A22,ЗФ!$A:$A,0),MATCH("На реализацию"&amp;YEAR(Ф2!U$3),ЗФ!$2:$2,0))*INDEX(КЗ!$A$1:$O$13,MATCH($A22,КЗ!$A:$A,0),MATCH(MONTH(Ф2!U$3),КЗ!$1:$1,0)),"")</f>
        <v>#N/A</v>
      </c>
      <c r="V23" s="239" t="e">
        <f t="shared" ca="1" si="1209"/>
        <v>#N/A</v>
      </c>
      <c r="W23" s="238" t="e" cm="1">
        <f t="array" aca="1" ref="W23" ca="1">IF(AND(НачИнвП_Дата&lt;=W$3,КИнвП_Дата&gt;W$3),
             INDEX(ЗФ!$A$1:$AO$91,MATCH($A22,ЗФ!$A:$A,0),MATCH("На реализацию"&amp;YEAR(Ф2!W$3),ЗФ!$2:$2,0))*INDEX(КЗ!$A$1:$O$13,MATCH($A22,КЗ!$A:$A,0),MATCH(MONTH(Ф2!W$3),КЗ!$1:$1,0)),"")</f>
        <v>#N/A</v>
      </c>
      <c r="X23" s="238" t="e" cm="1">
        <f t="array" aca="1" ref="X23" ca="1">IF(AND(НачИнвП_Дата&lt;=X$3,КИнвП_Дата&gt;X$3),
             INDEX(ЗФ!$A$1:$AO$91,MATCH($A22,ЗФ!$A:$A,0),MATCH("На реализацию"&amp;YEAR(Ф2!X$3),ЗФ!$2:$2,0))*INDEX(КЗ!$A$1:$O$13,MATCH($A22,КЗ!$A:$A,0),MATCH(MONTH(Ф2!X$3),КЗ!$1:$1,0)),"")</f>
        <v>#N/A</v>
      </c>
      <c r="Y23" s="238" t="e" cm="1">
        <f t="array" aca="1" ref="Y23" ca="1">IF(AND(НачИнвП_Дата&lt;=Y$3,КИнвП_Дата&gt;Y$3),
             INDEX(ЗФ!$A$1:$AO$91,MATCH($A22,ЗФ!$A:$A,0),MATCH("На реализацию"&amp;YEAR(Ф2!Y$3),ЗФ!$2:$2,0))*INDEX(КЗ!$A$1:$O$13,MATCH($A22,КЗ!$A:$A,0),MATCH(MONTH(Ф2!Y$3),КЗ!$1:$1,0)),"")</f>
        <v>#N/A</v>
      </c>
      <c r="Z23" s="239" t="e">
        <f t="shared" ca="1" si="1213"/>
        <v>#N/A</v>
      </c>
      <c r="AA23" s="238" t="e" cm="1">
        <f t="array" aca="1" ref="AA23" ca="1">IF(AND(НачИнвП_Дата&lt;=AA$3,КИнвП_Дата&gt;AA$3),
             INDEX(ЗФ!$A$1:$AO$91,MATCH($A22,ЗФ!$A:$A,0),MATCH("На реализацию"&amp;YEAR(Ф2!AA$3),ЗФ!$2:$2,0))*INDEX(КЗ!$A$1:$O$13,MATCH($A22,КЗ!$A:$A,0),MATCH(MONTH(Ф2!AA$3),КЗ!$1:$1,0)),"")</f>
        <v>#N/A</v>
      </c>
      <c r="AB23" s="238" t="e" cm="1">
        <f t="array" aca="1" ref="AB23" ca="1">IF(AND(НачИнвП_Дата&lt;=AB$3,КИнвП_Дата&gt;AB$3),
             INDEX(ЗФ!$A$1:$AO$91,MATCH($A22,ЗФ!$A:$A,0),MATCH("На реализацию"&amp;YEAR(Ф2!AB$3),ЗФ!$2:$2,0))*INDEX(КЗ!$A$1:$O$13,MATCH($A22,КЗ!$A:$A,0),MATCH(MONTH(Ф2!AB$3),КЗ!$1:$1,0)),"")</f>
        <v>#N/A</v>
      </c>
      <c r="AC23" s="238" t="e" cm="1">
        <f t="array" aca="1" ref="AC23" ca="1">IF(AND(НачИнвП_Дата&lt;=AC$3,КИнвП_Дата&gt;AC$3),
             INDEX(ЗФ!$A$1:$AO$91,MATCH($A22,ЗФ!$A:$A,0),MATCH("На реализацию"&amp;YEAR(Ф2!AC$3),ЗФ!$2:$2,0))*INDEX(КЗ!$A$1:$O$13,MATCH($A22,КЗ!$A:$A,0),MATCH(MONTH(Ф2!AC$3),КЗ!$1:$1,0)),"")</f>
        <v>#N/A</v>
      </c>
      <c r="AD23" s="239" t="e">
        <f t="shared" ca="1" si="1217"/>
        <v>#N/A</v>
      </c>
      <c r="AE23" s="238" t="e" cm="1">
        <f t="array" aca="1" ref="AE23" ca="1">IF(AND(НачИнвП_Дата&lt;=AE$3,КИнвП_Дата&gt;AE$3),
             INDEX(ЗФ!$A$1:$AO$91,MATCH($A22,ЗФ!$A:$A,0),MATCH("На реализацию"&amp;YEAR(Ф2!AE$3),ЗФ!$2:$2,0))*INDEX(КЗ!$A$1:$O$13,MATCH($A22,КЗ!$A:$A,0),MATCH(MONTH(Ф2!AE$3),КЗ!$1:$1,0)),"")</f>
        <v>#N/A</v>
      </c>
      <c r="AF23" s="238" t="e" cm="1">
        <f t="array" aca="1" ref="AF23" ca="1">IF(AND(НачИнвП_Дата&lt;=AF$3,КИнвП_Дата&gt;AF$3),
             INDEX(ЗФ!$A$1:$AO$91,MATCH($A22,ЗФ!$A:$A,0),MATCH("На реализацию"&amp;YEAR(Ф2!AF$3),ЗФ!$2:$2,0))*INDEX(КЗ!$A$1:$O$13,MATCH($A22,КЗ!$A:$A,0),MATCH(MONTH(Ф2!AF$3),КЗ!$1:$1,0)),"")</f>
        <v>#N/A</v>
      </c>
      <c r="AG23" s="238" t="e" cm="1">
        <f t="array" aca="1" ref="AG23" ca="1">IF(AND(НачИнвП_Дата&lt;=AG$3,КИнвП_Дата&gt;AG$3),
             INDEX(ЗФ!$A$1:$AO$91,MATCH($A22,ЗФ!$A:$A,0),MATCH("На реализацию"&amp;YEAR(Ф2!AG$3),ЗФ!$2:$2,0))*INDEX(КЗ!$A$1:$O$13,MATCH($A22,КЗ!$A:$A,0),MATCH(MONTH(Ф2!AG$3),КЗ!$1:$1,0)),"")</f>
        <v>#N/A</v>
      </c>
      <c r="AH23" s="239" t="e">
        <f t="shared" ca="1" si="1221"/>
        <v>#N/A</v>
      </c>
      <c r="AI23" s="284" t="e">
        <f t="shared" ca="1" si="1222"/>
        <v>#N/A</v>
      </c>
      <c r="AJ23" s="238" t="e" cm="1">
        <f t="array" aca="1" ref="AJ23" ca="1">IF(AND(НачИнвП_Дата&lt;=AJ$3,КИнвП_Дата&gt;AJ$3),
             INDEX(ЗФ!$A$1:$AO$91,MATCH($A22,ЗФ!$A:$A,0),MATCH("На реализацию"&amp;YEAR(Ф2!AJ$3),ЗФ!$2:$2,0))*INDEX(КЗ!$A$1:$O$13,MATCH($A22,КЗ!$A:$A,0),MATCH(MONTH(Ф2!AJ$3),КЗ!$1:$1,0)),"")</f>
        <v>#N/A</v>
      </c>
      <c r="AK23" s="238" t="e" cm="1">
        <f t="array" aca="1" ref="AK23" ca="1">IF(AND(НачИнвП_Дата&lt;=AK$3,КИнвП_Дата&gt;AK$3),
             INDEX(ЗФ!$A$1:$AO$91,MATCH($A22,ЗФ!$A:$A,0),MATCH("На реализацию"&amp;YEAR(Ф2!AK$3),ЗФ!$2:$2,0))*INDEX(КЗ!$A$1:$O$13,MATCH($A22,КЗ!$A:$A,0),MATCH(MONTH(Ф2!AK$3),КЗ!$1:$1,0)),"")</f>
        <v>#N/A</v>
      </c>
      <c r="AL23" s="238" t="e" cm="1">
        <f t="array" aca="1" ref="AL23" ca="1">IF(AND(НачИнвП_Дата&lt;=AL$3,КИнвП_Дата&gt;AL$3),
             INDEX(ЗФ!$A$1:$AO$91,MATCH($A22,ЗФ!$A:$A,0),MATCH("На реализацию"&amp;YEAR(Ф2!AL$3),ЗФ!$2:$2,0))*INDEX(КЗ!$A$1:$O$13,MATCH($A22,КЗ!$A:$A,0),MATCH(MONTH(Ф2!AL$3),КЗ!$1:$1,0)),"")</f>
        <v>#N/A</v>
      </c>
      <c r="AM23" s="239" t="e">
        <f t="shared" ca="1" si="1226"/>
        <v>#N/A</v>
      </c>
      <c r="AN23" s="238" t="e" cm="1">
        <f t="array" aca="1" ref="AN23" ca="1">IF(AND(НачИнвП_Дата&lt;=AN$3,КИнвП_Дата&gt;AN$3),
             INDEX(ЗФ!$A$1:$AO$91,MATCH($A22,ЗФ!$A:$A,0),MATCH("На реализацию"&amp;YEAR(Ф2!AN$3),ЗФ!$2:$2,0))*INDEX(КЗ!$A$1:$O$13,MATCH($A22,КЗ!$A:$A,0),MATCH(MONTH(Ф2!AN$3),КЗ!$1:$1,0)),"")</f>
        <v>#N/A</v>
      </c>
      <c r="AO23" s="238" t="e" cm="1">
        <f t="array" aca="1" ref="AO23" ca="1">IF(AND(НачИнвП_Дата&lt;=AO$3,КИнвП_Дата&gt;AO$3),
             INDEX(ЗФ!$A$1:$AO$91,MATCH($A22,ЗФ!$A:$A,0),MATCH("На реализацию"&amp;YEAR(Ф2!AO$3),ЗФ!$2:$2,0))*INDEX(КЗ!$A$1:$O$13,MATCH($A22,КЗ!$A:$A,0),MATCH(MONTH(Ф2!AO$3),КЗ!$1:$1,0)),"")</f>
        <v>#N/A</v>
      </c>
      <c r="AP23" s="238" t="e" cm="1">
        <f t="array" aca="1" ref="AP23" ca="1">IF(AND(НачИнвП_Дата&lt;=AP$3,КИнвП_Дата&gt;AP$3),
             INDEX(ЗФ!$A$1:$AO$91,MATCH($A22,ЗФ!$A:$A,0),MATCH("На реализацию"&amp;YEAR(Ф2!AP$3),ЗФ!$2:$2,0))*INDEX(КЗ!$A$1:$O$13,MATCH($A22,КЗ!$A:$A,0),MATCH(MONTH(Ф2!AP$3),КЗ!$1:$1,0)),"")</f>
        <v>#N/A</v>
      </c>
      <c r="AQ23" s="239" t="e">
        <f t="shared" ca="1" si="1230"/>
        <v>#N/A</v>
      </c>
      <c r="AR23" s="238" t="e" cm="1">
        <f t="array" aca="1" ref="AR23" ca="1">IF(AND(НачИнвП_Дата&lt;=AR$3,КИнвП_Дата&gt;AR$3),
             INDEX(ЗФ!$A$1:$AO$91,MATCH($A22,ЗФ!$A:$A,0),MATCH("На реализацию"&amp;YEAR(Ф2!AR$3),ЗФ!$2:$2,0))*INDEX(КЗ!$A$1:$O$13,MATCH($A22,КЗ!$A:$A,0),MATCH(MONTH(Ф2!AR$3),КЗ!$1:$1,0)),"")</f>
        <v>#N/A</v>
      </c>
      <c r="AS23" s="238" t="e" cm="1">
        <f t="array" aca="1" ref="AS23" ca="1">IF(AND(НачИнвП_Дата&lt;=AS$3,КИнвП_Дата&gt;AS$3),
             INDEX(ЗФ!$A$1:$AO$91,MATCH($A22,ЗФ!$A:$A,0),MATCH("На реализацию"&amp;YEAR(Ф2!AS$3),ЗФ!$2:$2,0))*INDEX(КЗ!$A$1:$O$13,MATCH($A22,КЗ!$A:$A,0),MATCH(MONTH(Ф2!AS$3),КЗ!$1:$1,0)),"")</f>
        <v>#N/A</v>
      </c>
      <c r="AT23" s="238" t="e" cm="1">
        <f t="array" aca="1" ref="AT23" ca="1">IF(AND(НачИнвП_Дата&lt;=AT$3,КИнвП_Дата&gt;AT$3),
             INDEX(ЗФ!$A$1:$AO$91,MATCH($A22,ЗФ!$A:$A,0),MATCH("На реализацию"&amp;YEAR(Ф2!AT$3),ЗФ!$2:$2,0))*INDEX(КЗ!$A$1:$O$13,MATCH($A22,КЗ!$A:$A,0),MATCH(MONTH(Ф2!AT$3),КЗ!$1:$1,0)),"")</f>
        <v>#N/A</v>
      </c>
      <c r="AU23" s="239" t="e">
        <f t="shared" ca="1" si="1234"/>
        <v>#N/A</v>
      </c>
      <c r="AV23" s="238" t="e" cm="1">
        <f t="array" aca="1" ref="AV23" ca="1">IF(AND(НачИнвП_Дата&lt;=AV$3,КИнвП_Дата&gt;AV$3),
             INDEX(ЗФ!$A$1:$AO$91,MATCH($A22,ЗФ!$A:$A,0),MATCH("На реализацию"&amp;YEAR(Ф2!AV$3),ЗФ!$2:$2,0))*INDEX(КЗ!$A$1:$O$13,MATCH($A22,КЗ!$A:$A,0),MATCH(MONTH(Ф2!AV$3),КЗ!$1:$1,0)),"")</f>
        <v>#N/A</v>
      </c>
      <c r="AW23" s="238" t="e" cm="1">
        <f t="array" aca="1" ref="AW23" ca="1">IF(AND(НачИнвП_Дата&lt;=AW$3,КИнвП_Дата&gt;AW$3),
             INDEX(ЗФ!$A$1:$AO$91,MATCH($A22,ЗФ!$A:$A,0),MATCH("На реализацию"&amp;YEAR(Ф2!AW$3),ЗФ!$2:$2,0))*INDEX(КЗ!$A$1:$O$13,MATCH($A22,КЗ!$A:$A,0),MATCH(MONTH(Ф2!AW$3),КЗ!$1:$1,0)),"")</f>
        <v>#N/A</v>
      </c>
      <c r="AX23" s="238" t="e" cm="1">
        <f t="array" aca="1" ref="AX23" ca="1">IF(AND(НачИнвП_Дата&lt;=AX$3,КИнвП_Дата&gt;AX$3),
             INDEX(ЗФ!$A$1:$AO$91,MATCH($A22,ЗФ!$A:$A,0),MATCH("На реализацию"&amp;YEAR(Ф2!AX$3),ЗФ!$2:$2,0))*INDEX(КЗ!$A$1:$O$13,MATCH($A22,КЗ!$A:$A,0),MATCH(MONTH(Ф2!AX$3),КЗ!$1:$1,0)),"")</f>
        <v>#N/A</v>
      </c>
      <c r="AY23" s="239" t="e">
        <f t="shared" ca="1" si="1238"/>
        <v>#N/A</v>
      </c>
      <c r="AZ23" s="284" t="e">
        <f t="shared" ca="1" si="1239"/>
        <v>#N/A</v>
      </c>
      <c r="BA23" s="238" t="e" cm="1">
        <f t="array" aca="1" ref="BA23" ca="1">IF(AND(НачИнвП_Дата&lt;=BA$3,КИнвП_Дата&gt;BA$3),
             INDEX(ЗФ!$A$1:$AO$91,MATCH($A22,ЗФ!$A:$A,0),MATCH("На реализацию"&amp;YEAR(Ф2!BA$3),ЗФ!$2:$2,0))*INDEX(КЗ!$A$1:$O$13,MATCH($A22,КЗ!$A:$A,0),MATCH(MONTH(Ф2!BA$3),КЗ!$1:$1,0)),"")</f>
        <v>#N/A</v>
      </c>
      <c r="BB23" s="238" t="e" cm="1">
        <f t="array" aca="1" ref="BB23" ca="1">IF(AND(НачИнвП_Дата&lt;=BB$3,КИнвП_Дата&gt;BB$3),
             INDEX(ЗФ!$A$1:$AO$91,MATCH($A22,ЗФ!$A:$A,0),MATCH("На реализацию"&amp;YEAR(Ф2!BB$3),ЗФ!$2:$2,0))*INDEX(КЗ!$A$1:$O$13,MATCH($A22,КЗ!$A:$A,0),MATCH(MONTH(Ф2!BB$3),КЗ!$1:$1,0)),"")</f>
        <v>#N/A</v>
      </c>
      <c r="BC23" s="238" t="e" cm="1">
        <f t="array" aca="1" ref="BC23" ca="1">IF(AND(НачИнвП_Дата&lt;=BC$3,КИнвП_Дата&gt;BC$3),
             INDEX(ЗФ!$A$1:$AO$91,MATCH($A22,ЗФ!$A:$A,0),MATCH("На реализацию"&amp;YEAR(Ф2!BC$3),ЗФ!$2:$2,0))*INDEX(КЗ!$A$1:$O$13,MATCH($A22,КЗ!$A:$A,0),MATCH(MONTH(Ф2!BC$3),КЗ!$1:$1,0)),"")</f>
        <v>#N/A</v>
      </c>
      <c r="BD23" s="239" t="e">
        <f t="shared" ca="1" si="1243"/>
        <v>#N/A</v>
      </c>
      <c r="BE23" s="238" t="e" cm="1">
        <f t="array" aca="1" ref="BE23" ca="1">IF(AND(НачИнвП_Дата&lt;=BE$3,КИнвП_Дата&gt;BE$3),
             INDEX(ЗФ!$A$1:$AO$91,MATCH($A22,ЗФ!$A:$A,0),MATCH("На реализацию"&amp;YEAR(Ф2!BE$3),ЗФ!$2:$2,0))*INDEX(КЗ!$A$1:$O$13,MATCH($A22,КЗ!$A:$A,0),MATCH(MONTH(Ф2!BE$3),КЗ!$1:$1,0)),"")</f>
        <v>#N/A</v>
      </c>
      <c r="BF23" s="238" t="e" cm="1">
        <f t="array" aca="1" ref="BF23" ca="1">IF(AND(НачИнвП_Дата&lt;=BF$3,КИнвП_Дата&gt;BF$3),
             INDEX(ЗФ!$A$1:$AO$91,MATCH($A22,ЗФ!$A:$A,0),MATCH("На реализацию"&amp;YEAR(Ф2!BF$3),ЗФ!$2:$2,0))*INDEX(КЗ!$A$1:$O$13,MATCH($A22,КЗ!$A:$A,0),MATCH(MONTH(Ф2!BF$3),КЗ!$1:$1,0)),"")</f>
        <v>#N/A</v>
      </c>
      <c r="BG23" s="238" t="e" cm="1">
        <f t="array" aca="1" ref="BG23" ca="1">IF(AND(НачИнвП_Дата&lt;=BG$3,КИнвП_Дата&gt;BG$3),
             INDEX(ЗФ!$A$1:$AO$91,MATCH($A22,ЗФ!$A:$A,0),MATCH("На реализацию"&amp;YEAR(Ф2!BG$3),ЗФ!$2:$2,0))*INDEX(КЗ!$A$1:$O$13,MATCH($A22,КЗ!$A:$A,0),MATCH(MONTH(Ф2!BG$3),КЗ!$1:$1,0)),"")</f>
        <v>#N/A</v>
      </c>
      <c r="BH23" s="239" t="e">
        <f t="shared" ca="1" si="1247"/>
        <v>#N/A</v>
      </c>
      <c r="BI23" s="238" t="e" cm="1">
        <f t="array" aca="1" ref="BI23" ca="1">IF(AND(НачИнвП_Дата&lt;=BI$3,КИнвП_Дата&gt;BI$3),
             INDEX(ЗФ!$A$1:$AO$91,MATCH($A22,ЗФ!$A:$A,0),MATCH("На реализацию"&amp;YEAR(Ф2!BI$3),ЗФ!$2:$2,0))*INDEX(КЗ!$A$1:$O$13,MATCH($A22,КЗ!$A:$A,0),MATCH(MONTH(Ф2!BI$3),КЗ!$1:$1,0)),"")</f>
        <v>#N/A</v>
      </c>
      <c r="BJ23" s="238" t="e" cm="1">
        <f t="array" aca="1" ref="BJ23" ca="1">IF(AND(НачИнвП_Дата&lt;=BJ$3,КИнвП_Дата&gt;BJ$3),
             INDEX(ЗФ!$A$1:$AO$91,MATCH($A22,ЗФ!$A:$A,0),MATCH("На реализацию"&amp;YEAR(Ф2!BJ$3),ЗФ!$2:$2,0))*INDEX(КЗ!$A$1:$O$13,MATCH($A22,КЗ!$A:$A,0),MATCH(MONTH(Ф2!BJ$3),КЗ!$1:$1,0)),"")</f>
        <v>#N/A</v>
      </c>
      <c r="BK23" s="238" t="e" cm="1">
        <f t="array" aca="1" ref="BK23" ca="1">IF(AND(НачИнвП_Дата&lt;=BK$3,КИнвП_Дата&gt;BK$3),
             INDEX(ЗФ!$A$1:$AO$91,MATCH($A22,ЗФ!$A:$A,0),MATCH("На реализацию"&amp;YEAR(Ф2!BK$3),ЗФ!$2:$2,0))*INDEX(КЗ!$A$1:$O$13,MATCH($A22,КЗ!$A:$A,0),MATCH(MONTH(Ф2!BK$3),КЗ!$1:$1,0)),"")</f>
        <v>#N/A</v>
      </c>
      <c r="BL23" s="239" t="e">
        <f t="shared" ca="1" si="1251"/>
        <v>#N/A</v>
      </c>
      <c r="BM23" s="238" t="e" cm="1">
        <f t="array" aca="1" ref="BM23" ca="1">IF(AND(НачИнвП_Дата&lt;=BM$3,КИнвП_Дата&gt;BM$3),
             INDEX(ЗФ!$A$1:$AO$91,MATCH($A22,ЗФ!$A:$A,0),MATCH("На реализацию"&amp;YEAR(Ф2!BM$3),ЗФ!$2:$2,0))*INDEX(КЗ!$A$1:$O$13,MATCH($A22,КЗ!$A:$A,0),MATCH(MONTH(Ф2!BM$3),КЗ!$1:$1,0)),"")</f>
        <v>#N/A</v>
      </c>
      <c r="BN23" s="238" t="e" cm="1">
        <f t="array" aca="1" ref="BN23" ca="1">IF(AND(НачИнвП_Дата&lt;=BN$3,КИнвП_Дата&gt;BN$3),
             INDEX(ЗФ!$A$1:$AO$91,MATCH($A22,ЗФ!$A:$A,0),MATCH("На реализацию"&amp;YEAR(Ф2!BN$3),ЗФ!$2:$2,0))*INDEX(КЗ!$A$1:$O$13,MATCH($A22,КЗ!$A:$A,0),MATCH(MONTH(Ф2!BN$3),КЗ!$1:$1,0)),"")</f>
        <v>#N/A</v>
      </c>
      <c r="BO23" s="238" t="e" cm="1">
        <f t="array" aca="1" ref="BO23" ca="1">IF(AND(НачИнвП_Дата&lt;=BO$3,КИнвП_Дата&gt;BO$3),
             INDEX(ЗФ!$A$1:$AO$91,MATCH($A22,ЗФ!$A:$A,0),MATCH("На реализацию"&amp;YEAR(Ф2!BO$3),ЗФ!$2:$2,0))*INDEX(КЗ!$A$1:$O$13,MATCH($A22,КЗ!$A:$A,0),MATCH(MONTH(Ф2!BO$3),КЗ!$1:$1,0)),"")</f>
        <v>#N/A</v>
      </c>
      <c r="BP23" s="239" t="e">
        <f t="shared" ca="1" si="1255"/>
        <v>#N/A</v>
      </c>
      <c r="BQ23" s="284" t="e">
        <f t="shared" ca="1" si="1256"/>
        <v>#N/A</v>
      </c>
      <c r="BR23" s="238" t="e" cm="1">
        <f t="array" aca="1" ref="BR23" ca="1">IF(AND(НачИнвП_Дата&lt;=BR$3,КИнвП_Дата&gt;BR$3),
             INDEX(ЗФ!$A$1:$AO$91,MATCH($A22,ЗФ!$A:$A,0),MATCH("На реализацию"&amp;YEAR(Ф2!BR$3),ЗФ!$2:$2,0))*INDEX(КЗ!$A$1:$O$13,MATCH($A22,КЗ!$A:$A,0),MATCH(MONTH(Ф2!BR$3),КЗ!$1:$1,0)),"")</f>
        <v>#REF!</v>
      </c>
      <c r="BS23" s="238" t="e" cm="1">
        <f t="array" aca="1" ref="BS23" ca="1">IF(AND(НачИнвП_Дата&lt;=BS$3,КИнвП_Дата&gt;BS$3),
             INDEX(ЗФ!$A$1:$AO$91,MATCH($A22,ЗФ!$A:$A,0),MATCH("На реализацию"&amp;YEAR(Ф2!BS$3),ЗФ!$2:$2,0))*INDEX(КЗ!$A$1:$O$13,MATCH($A22,КЗ!$A:$A,0),MATCH(MONTH(Ф2!BS$3),КЗ!$1:$1,0)),"")</f>
        <v>#REF!</v>
      </c>
      <c r="BT23" s="238" t="e" cm="1">
        <f t="array" aca="1" ref="BT23" ca="1">IF(AND(НачИнвП_Дата&lt;=BT$3,КИнвП_Дата&gt;BT$3),
             INDEX(ЗФ!$A$1:$AO$91,MATCH($A22,ЗФ!$A:$A,0),MATCH("На реализацию"&amp;YEAR(Ф2!BT$3),ЗФ!$2:$2,0))*INDEX(КЗ!$A$1:$O$13,MATCH($A22,КЗ!$A:$A,0),MATCH(MONTH(Ф2!BT$3),КЗ!$1:$1,0)),"")</f>
        <v>#REF!</v>
      </c>
      <c r="BU23" s="239" t="e">
        <f t="shared" ca="1" si="1260"/>
        <v>#REF!</v>
      </c>
      <c r="BV23" s="238" t="e" cm="1">
        <f t="array" aca="1" ref="BV23" ca="1">IF(AND(НачИнвП_Дата&lt;=BV$3,КИнвП_Дата&gt;BV$3),
             INDEX(ЗФ!$A$1:$AO$91,MATCH($A22,ЗФ!$A:$A,0),MATCH("На реализацию"&amp;YEAR(Ф2!BV$3),ЗФ!$2:$2,0))*INDEX(КЗ!$A$1:$O$13,MATCH($A22,КЗ!$A:$A,0),MATCH(MONTH(Ф2!BV$3),КЗ!$1:$1,0)),"")</f>
        <v>#REF!</v>
      </c>
      <c r="BW23" s="238" t="e" cm="1">
        <f t="array" aca="1" ref="BW23" ca="1">IF(AND(НачИнвП_Дата&lt;=BW$3,КИнвП_Дата&gt;BW$3),
             INDEX(ЗФ!$A$1:$AO$91,MATCH($A22,ЗФ!$A:$A,0),MATCH("На реализацию"&amp;YEAR(Ф2!BW$3),ЗФ!$2:$2,0))*INDEX(КЗ!$A$1:$O$13,MATCH($A22,КЗ!$A:$A,0),MATCH(MONTH(Ф2!BW$3),КЗ!$1:$1,0)),"")</f>
        <v>#REF!</v>
      </c>
      <c r="BX23" s="238" t="e" cm="1">
        <f t="array" aca="1" ref="BX23" ca="1">IF(AND(НачИнвП_Дата&lt;=BX$3,КИнвП_Дата&gt;BX$3),
             INDEX(ЗФ!$A$1:$AO$91,MATCH($A22,ЗФ!$A:$A,0),MATCH("На реализацию"&amp;YEAR(Ф2!BX$3),ЗФ!$2:$2,0))*INDEX(КЗ!$A$1:$O$13,MATCH($A22,КЗ!$A:$A,0),MATCH(MONTH(Ф2!BX$3),КЗ!$1:$1,0)),"")</f>
        <v>#REF!</v>
      </c>
      <c r="BY23" s="239" t="e">
        <f t="shared" ca="1" si="1264"/>
        <v>#REF!</v>
      </c>
      <c r="BZ23" s="238" t="e" cm="1">
        <f t="array" aca="1" ref="BZ23" ca="1">IF(AND(НачИнвП_Дата&lt;=BZ$3,КИнвП_Дата&gt;BZ$3),
             INDEX(ЗФ!$A$1:$AO$91,MATCH($A22,ЗФ!$A:$A,0),MATCH("На реализацию"&amp;YEAR(Ф2!BZ$3),ЗФ!$2:$2,0))*INDEX(КЗ!$A$1:$O$13,MATCH($A22,КЗ!$A:$A,0),MATCH(MONTH(Ф2!BZ$3),КЗ!$1:$1,0)),"")</f>
        <v>#REF!</v>
      </c>
      <c r="CA23" s="238" t="e" cm="1">
        <f t="array" aca="1" ref="CA23" ca="1">IF(AND(НачИнвП_Дата&lt;=CA$3,КИнвП_Дата&gt;CA$3),
             INDEX(ЗФ!$A$1:$AO$91,MATCH($A22,ЗФ!$A:$A,0),MATCH("На реализацию"&amp;YEAR(Ф2!CA$3),ЗФ!$2:$2,0))*INDEX(КЗ!$A$1:$O$13,MATCH($A22,КЗ!$A:$A,0),MATCH(MONTH(Ф2!CA$3),КЗ!$1:$1,0)),"")</f>
        <v>#REF!</v>
      </c>
      <c r="CB23" s="238" t="e" cm="1">
        <f t="array" aca="1" ref="CB23" ca="1">IF(AND(НачИнвП_Дата&lt;=CB$3,КИнвП_Дата&gt;CB$3),
             INDEX(ЗФ!$A$1:$AO$91,MATCH($A22,ЗФ!$A:$A,0),MATCH("На реализацию"&amp;YEAR(Ф2!CB$3),ЗФ!$2:$2,0))*INDEX(КЗ!$A$1:$O$13,MATCH($A22,КЗ!$A:$A,0),MATCH(MONTH(Ф2!CB$3),КЗ!$1:$1,0)),"")</f>
        <v>#REF!</v>
      </c>
      <c r="CC23" s="239" t="e">
        <f t="shared" ca="1" si="1268"/>
        <v>#REF!</v>
      </c>
      <c r="CD23" s="238" t="e" cm="1">
        <f t="array" aca="1" ref="CD23" ca="1">IF(AND(НачИнвП_Дата&lt;=CD$3,КИнвП_Дата&gt;CD$3),
             INDEX(ЗФ!$A$1:$AO$91,MATCH($A22,ЗФ!$A:$A,0),MATCH("На реализацию"&amp;YEAR(Ф2!CD$3),ЗФ!$2:$2,0))*INDEX(КЗ!$A$1:$O$13,MATCH($A22,КЗ!$A:$A,0),MATCH(MONTH(Ф2!CD$3),КЗ!$1:$1,0)),"")</f>
        <v>#REF!</v>
      </c>
      <c r="CE23" s="238" t="e" cm="1">
        <f t="array" aca="1" ref="CE23" ca="1">IF(AND(НачИнвП_Дата&lt;=CE$3,КИнвП_Дата&gt;CE$3),
             INDEX(ЗФ!$A$1:$AO$91,MATCH($A22,ЗФ!$A:$A,0),MATCH("На реализацию"&amp;YEAR(Ф2!CE$3),ЗФ!$2:$2,0))*INDEX(КЗ!$A$1:$O$13,MATCH($A22,КЗ!$A:$A,0),MATCH(MONTH(Ф2!CE$3),КЗ!$1:$1,0)),"")</f>
        <v>#REF!</v>
      </c>
      <c r="CF23" s="238" t="e" cm="1">
        <f t="array" aca="1" ref="CF23" ca="1">IF(AND(НачИнвП_Дата&lt;=CF$3,КИнвП_Дата&gt;CF$3),
             INDEX(ЗФ!$A$1:$AO$91,MATCH($A22,ЗФ!$A:$A,0),MATCH("На реализацию"&amp;YEAR(Ф2!CF$3),ЗФ!$2:$2,0))*INDEX(КЗ!$A$1:$O$13,MATCH($A22,КЗ!$A:$A,0),MATCH(MONTH(Ф2!CF$3),КЗ!$1:$1,0)),"")</f>
        <v>#REF!</v>
      </c>
      <c r="CG23" s="239" t="e">
        <f t="shared" ca="1" si="1272"/>
        <v>#REF!</v>
      </c>
      <c r="CH23" s="284" t="e">
        <f t="shared" ca="1" si="1273"/>
        <v>#REF!</v>
      </c>
      <c r="CI23" s="238" t="e" cm="1">
        <f t="array" aca="1" ref="CI23" ca="1">IF(AND(НачИнвП_Дата&lt;=CI$3,КИнвП_Дата&gt;CI$3),
             INDEX(ЗФ!$A$1:$AO$91,MATCH($A22,ЗФ!$A:$A,0),MATCH("На реализацию"&amp;YEAR(Ф2!CI$3),ЗФ!$2:$2,0))*INDEX(КЗ!$A$1:$O$13,MATCH($A22,КЗ!$A:$A,0),MATCH(MONTH(Ф2!CI$3),КЗ!$1:$1,0)),"")</f>
        <v>#REF!</v>
      </c>
      <c r="CJ23" s="238" t="e" cm="1">
        <f t="array" aca="1" ref="CJ23" ca="1">IF(AND(НачИнвП_Дата&lt;=CJ$3,КИнвП_Дата&gt;CJ$3),
             INDEX(ЗФ!$A$1:$AO$91,MATCH($A22,ЗФ!$A:$A,0),MATCH("На реализацию"&amp;YEAR(Ф2!CJ$3),ЗФ!$2:$2,0))*INDEX(КЗ!$A$1:$O$13,MATCH($A22,КЗ!$A:$A,0),MATCH(MONTH(Ф2!CJ$3),КЗ!$1:$1,0)),"")</f>
        <v>#REF!</v>
      </c>
      <c r="CK23" s="238" t="e" cm="1">
        <f t="array" aca="1" ref="CK23" ca="1">IF(AND(НачИнвП_Дата&lt;=CK$3,КИнвП_Дата&gt;CK$3),
             INDEX(ЗФ!$A$1:$AO$91,MATCH($A22,ЗФ!$A:$A,0),MATCH("На реализацию"&amp;YEAR(Ф2!CK$3),ЗФ!$2:$2,0))*INDEX(КЗ!$A$1:$O$13,MATCH($A22,КЗ!$A:$A,0),MATCH(MONTH(Ф2!CK$3),КЗ!$1:$1,0)),"")</f>
        <v>#REF!</v>
      </c>
      <c r="CL23" s="239" t="e">
        <f t="shared" ca="1" si="1277"/>
        <v>#REF!</v>
      </c>
      <c r="CM23" s="238" t="e" cm="1">
        <f t="array" aca="1" ref="CM23" ca="1">IF(AND(НачИнвП_Дата&lt;=CM$3,КИнвП_Дата&gt;CM$3),
             INDEX(ЗФ!$A$1:$AO$91,MATCH($A22,ЗФ!$A:$A,0),MATCH("На реализацию"&amp;YEAR(Ф2!CM$3),ЗФ!$2:$2,0))*INDEX(КЗ!$A$1:$O$13,MATCH($A22,КЗ!$A:$A,0),MATCH(MONTH(Ф2!CM$3),КЗ!$1:$1,0)),"")</f>
        <v>#REF!</v>
      </c>
      <c r="CN23" s="238" t="e" cm="1">
        <f t="array" aca="1" ref="CN23" ca="1">IF(AND(НачИнвП_Дата&lt;=CN$3,КИнвП_Дата&gt;CN$3),
             INDEX(ЗФ!$A$1:$AO$91,MATCH($A22,ЗФ!$A:$A,0),MATCH("На реализацию"&amp;YEAR(Ф2!CN$3),ЗФ!$2:$2,0))*INDEX(КЗ!$A$1:$O$13,MATCH($A22,КЗ!$A:$A,0),MATCH(MONTH(Ф2!CN$3),КЗ!$1:$1,0)),"")</f>
        <v>#REF!</v>
      </c>
      <c r="CO23" s="238" t="e" cm="1">
        <f t="array" aca="1" ref="CO23" ca="1">IF(AND(НачИнвП_Дата&lt;=CO$3,КИнвП_Дата&gt;CO$3),
             INDEX(ЗФ!$A$1:$AO$91,MATCH($A22,ЗФ!$A:$A,0),MATCH("На реализацию"&amp;YEAR(Ф2!CO$3),ЗФ!$2:$2,0))*INDEX(КЗ!$A$1:$O$13,MATCH($A22,КЗ!$A:$A,0),MATCH(MONTH(Ф2!CO$3),КЗ!$1:$1,0)),"")</f>
        <v>#REF!</v>
      </c>
      <c r="CP23" s="239" t="e">
        <f t="shared" ca="1" si="1281"/>
        <v>#REF!</v>
      </c>
      <c r="CQ23" s="238" t="e" cm="1">
        <f t="array" aca="1" ref="CQ23" ca="1">IF(AND(НачИнвП_Дата&lt;=CQ$3,КИнвП_Дата&gt;CQ$3),
             INDEX(ЗФ!$A$1:$AO$91,MATCH($A22,ЗФ!$A:$A,0),MATCH("На реализацию"&amp;YEAR(Ф2!CQ$3),ЗФ!$2:$2,0))*INDEX(КЗ!$A$1:$O$13,MATCH($A22,КЗ!$A:$A,0),MATCH(MONTH(Ф2!CQ$3),КЗ!$1:$1,0)),"")</f>
        <v>#REF!</v>
      </c>
      <c r="CR23" s="238" t="e" cm="1">
        <f t="array" aca="1" ref="CR23" ca="1">IF(AND(НачИнвП_Дата&lt;=CR$3,КИнвП_Дата&gt;CR$3),
             INDEX(ЗФ!$A$1:$AO$91,MATCH($A22,ЗФ!$A:$A,0),MATCH("На реализацию"&amp;YEAR(Ф2!CR$3),ЗФ!$2:$2,0))*INDEX(КЗ!$A$1:$O$13,MATCH($A22,КЗ!$A:$A,0),MATCH(MONTH(Ф2!CR$3),КЗ!$1:$1,0)),"")</f>
        <v>#REF!</v>
      </c>
      <c r="CS23" s="238" t="e" cm="1">
        <f t="array" aca="1" ref="CS23" ca="1">IF(AND(НачИнвП_Дата&lt;=CS$3,КИнвП_Дата&gt;CS$3),
             INDEX(ЗФ!$A$1:$AO$91,MATCH($A22,ЗФ!$A:$A,0),MATCH("На реализацию"&amp;YEAR(Ф2!CS$3),ЗФ!$2:$2,0))*INDEX(КЗ!$A$1:$O$13,MATCH($A22,КЗ!$A:$A,0),MATCH(MONTH(Ф2!CS$3),КЗ!$1:$1,0)),"")</f>
        <v>#REF!</v>
      </c>
      <c r="CT23" s="239" t="e">
        <f t="shared" ca="1" si="1285"/>
        <v>#REF!</v>
      </c>
      <c r="CU23" s="238" t="e" cm="1">
        <f t="array" aca="1" ref="CU23" ca="1">IF(AND(НачИнвП_Дата&lt;=CU$3,КИнвП_Дата&gt;CU$3),
             INDEX(ЗФ!$A$1:$AO$91,MATCH($A22,ЗФ!$A:$A,0),MATCH("На реализацию"&amp;YEAR(Ф2!CU$3),ЗФ!$2:$2,0))*INDEX(КЗ!$A$1:$O$13,MATCH($A22,КЗ!$A:$A,0),MATCH(MONTH(Ф2!CU$3),КЗ!$1:$1,0)),"")</f>
        <v>#REF!</v>
      </c>
      <c r="CV23" s="238" t="e" cm="1">
        <f t="array" aca="1" ref="CV23" ca="1">IF(AND(НачИнвП_Дата&lt;=CV$3,КИнвП_Дата&gt;CV$3),
             INDEX(ЗФ!$A$1:$AO$91,MATCH($A22,ЗФ!$A:$A,0),MATCH("На реализацию"&amp;YEAR(Ф2!CV$3),ЗФ!$2:$2,0))*INDEX(КЗ!$A$1:$O$13,MATCH($A22,КЗ!$A:$A,0),MATCH(MONTH(Ф2!CV$3),КЗ!$1:$1,0)),"")</f>
        <v>#REF!</v>
      </c>
      <c r="CW23" s="238" t="e" cm="1">
        <f t="array" aca="1" ref="CW23" ca="1">IF(AND(НачИнвП_Дата&lt;=CW$3,КИнвП_Дата&gt;CW$3),
             INDEX(ЗФ!$A$1:$AO$91,MATCH($A22,ЗФ!$A:$A,0),MATCH("На реализацию"&amp;YEAR(Ф2!CW$3),ЗФ!$2:$2,0))*INDEX(КЗ!$A$1:$O$13,MATCH($A22,КЗ!$A:$A,0),MATCH(MONTH(Ф2!CW$3),КЗ!$1:$1,0)),"")</f>
        <v>#REF!</v>
      </c>
      <c r="CX23" s="239" t="e">
        <f t="shared" ca="1" si="1289"/>
        <v>#REF!</v>
      </c>
      <c r="CY23" s="284" t="e">
        <f t="shared" ca="1" si="1290"/>
        <v>#REF!</v>
      </c>
      <c r="CZ23" s="238" t="e" cm="1">
        <f t="array" aca="1" ref="CZ23" ca="1">IF(AND(НачИнвП_Дата&lt;=CZ$3,КИнвП_Дата&gt;CZ$3),
             INDEX(ЗФ!$A$1:$AO$91,MATCH($A22,ЗФ!$A:$A,0),MATCH("На реализацию"&amp;YEAR(Ф2!CZ$3),ЗФ!$2:$2,0))*INDEX(КЗ!$A$1:$O$13,MATCH($A22,КЗ!$A:$A,0),MATCH(MONTH(Ф2!CZ$3),КЗ!$1:$1,0)),"")</f>
        <v>#REF!</v>
      </c>
      <c r="DA23" s="238" t="e" cm="1">
        <f t="array" aca="1" ref="DA23" ca="1">IF(AND(НачИнвП_Дата&lt;=DA$3,КИнвП_Дата&gt;DA$3),
             INDEX(ЗФ!$A$1:$AO$91,MATCH($A22,ЗФ!$A:$A,0),MATCH("На реализацию"&amp;YEAR(Ф2!DA$3),ЗФ!$2:$2,0))*INDEX(КЗ!$A$1:$O$13,MATCH($A22,КЗ!$A:$A,0),MATCH(MONTH(Ф2!DA$3),КЗ!$1:$1,0)),"")</f>
        <v>#REF!</v>
      </c>
      <c r="DB23" s="238" t="e" cm="1">
        <f t="array" aca="1" ref="DB23" ca="1">IF(AND(НачИнвП_Дата&lt;=DB$3,КИнвП_Дата&gt;DB$3),
             INDEX(ЗФ!$A$1:$AO$91,MATCH($A22,ЗФ!$A:$A,0),MATCH("На реализацию"&amp;YEAR(Ф2!DB$3),ЗФ!$2:$2,0))*INDEX(КЗ!$A$1:$O$13,MATCH($A22,КЗ!$A:$A,0),MATCH(MONTH(Ф2!DB$3),КЗ!$1:$1,0)),"")</f>
        <v>#REF!</v>
      </c>
      <c r="DC23" s="239" t="e">
        <f t="shared" ca="1" si="1294"/>
        <v>#REF!</v>
      </c>
      <c r="DD23" s="238" t="e" cm="1">
        <f t="array" aca="1" ref="DD23" ca="1">IF(AND(НачИнвП_Дата&lt;=DD$3,КИнвП_Дата&gt;DD$3),
             INDEX(ЗФ!$A$1:$AO$91,MATCH($A22,ЗФ!$A:$A,0),MATCH("На реализацию"&amp;YEAR(Ф2!DD$3),ЗФ!$2:$2,0))*INDEX(КЗ!$A$1:$O$13,MATCH($A22,КЗ!$A:$A,0),MATCH(MONTH(Ф2!DD$3),КЗ!$1:$1,0)),"")</f>
        <v>#REF!</v>
      </c>
      <c r="DE23" s="238" t="e" cm="1">
        <f t="array" aca="1" ref="DE23" ca="1">IF(AND(НачИнвП_Дата&lt;=DE$3,КИнвП_Дата&gt;DE$3),
             INDEX(ЗФ!$A$1:$AO$91,MATCH($A22,ЗФ!$A:$A,0),MATCH("На реализацию"&amp;YEAR(Ф2!DE$3),ЗФ!$2:$2,0))*INDEX(КЗ!$A$1:$O$13,MATCH($A22,КЗ!$A:$A,0),MATCH(MONTH(Ф2!DE$3),КЗ!$1:$1,0)),"")</f>
        <v>#REF!</v>
      </c>
      <c r="DF23" s="238" t="e" cm="1">
        <f t="array" aca="1" ref="DF23" ca="1">IF(AND(НачИнвП_Дата&lt;=DF$3,КИнвП_Дата&gt;DF$3),
             INDEX(ЗФ!$A$1:$AO$91,MATCH($A22,ЗФ!$A:$A,0),MATCH("На реализацию"&amp;YEAR(Ф2!DF$3),ЗФ!$2:$2,0))*INDEX(КЗ!$A$1:$O$13,MATCH($A22,КЗ!$A:$A,0),MATCH(MONTH(Ф2!DF$3),КЗ!$1:$1,0)),"")</f>
        <v>#REF!</v>
      </c>
      <c r="DG23" s="239" t="e">
        <f t="shared" ca="1" si="1298"/>
        <v>#REF!</v>
      </c>
      <c r="DH23" s="238" t="e" cm="1">
        <f t="array" aca="1" ref="DH23" ca="1">IF(AND(НачИнвП_Дата&lt;=DH$3,КИнвП_Дата&gt;DH$3),
             INDEX(ЗФ!$A$1:$AO$91,MATCH($A22,ЗФ!$A:$A,0),MATCH("На реализацию"&amp;YEAR(Ф2!DH$3),ЗФ!$2:$2,0))*INDEX(КЗ!$A$1:$O$13,MATCH($A22,КЗ!$A:$A,0),MATCH(MONTH(Ф2!DH$3),КЗ!$1:$1,0)),"")</f>
        <v>#REF!</v>
      </c>
      <c r="DI23" s="238" t="e" cm="1">
        <f t="array" aca="1" ref="DI23" ca="1">IF(AND(НачИнвП_Дата&lt;=DI$3,КИнвП_Дата&gt;DI$3),
             INDEX(ЗФ!$A$1:$AO$91,MATCH($A22,ЗФ!$A:$A,0),MATCH("На реализацию"&amp;YEAR(Ф2!DI$3),ЗФ!$2:$2,0))*INDEX(КЗ!$A$1:$O$13,MATCH($A22,КЗ!$A:$A,0),MATCH(MONTH(Ф2!DI$3),КЗ!$1:$1,0)),"")</f>
        <v>#REF!</v>
      </c>
      <c r="DJ23" s="238" t="e" cm="1">
        <f t="array" aca="1" ref="DJ23" ca="1">IF(AND(НачИнвП_Дата&lt;=DJ$3,КИнвП_Дата&gt;DJ$3),
             INDEX(ЗФ!$A$1:$AO$91,MATCH($A22,ЗФ!$A:$A,0),MATCH("На реализацию"&amp;YEAR(Ф2!DJ$3),ЗФ!$2:$2,0))*INDEX(КЗ!$A$1:$O$13,MATCH($A22,КЗ!$A:$A,0),MATCH(MONTH(Ф2!DJ$3),КЗ!$1:$1,0)),"")</f>
        <v>#REF!</v>
      </c>
      <c r="DK23" s="239" t="e">
        <f t="shared" ca="1" si="1302"/>
        <v>#REF!</v>
      </c>
      <c r="DL23" s="238" t="e" cm="1">
        <f t="array" aca="1" ref="DL23" ca="1">IF(AND(НачИнвП_Дата&lt;=DL$3,КИнвП_Дата&gt;DL$3),
             INDEX(ЗФ!$A$1:$AO$91,MATCH($A22,ЗФ!$A:$A,0),MATCH("На реализацию"&amp;YEAR(Ф2!DL$3),ЗФ!$2:$2,0))*INDEX(КЗ!$A$1:$O$13,MATCH($A22,КЗ!$A:$A,0),MATCH(MONTH(Ф2!DL$3),КЗ!$1:$1,0)),"")</f>
        <v>#REF!</v>
      </c>
      <c r="DM23" s="238" t="e" cm="1">
        <f t="array" aca="1" ref="DM23" ca="1">IF(AND(НачИнвП_Дата&lt;=DM$3,КИнвП_Дата&gt;DM$3),
             INDEX(ЗФ!$A$1:$AO$91,MATCH($A22,ЗФ!$A:$A,0),MATCH("На реализацию"&amp;YEAR(Ф2!DM$3),ЗФ!$2:$2,0))*INDEX(КЗ!$A$1:$O$13,MATCH($A22,КЗ!$A:$A,0),MATCH(MONTH(Ф2!DM$3),КЗ!$1:$1,0)),"")</f>
        <v>#REF!</v>
      </c>
      <c r="DN23" s="238" t="e" cm="1">
        <f t="array" aca="1" ref="DN23" ca="1">IF(AND(НачИнвП_Дата&lt;=DN$3,КИнвП_Дата&gt;DN$3),
             INDEX(ЗФ!$A$1:$AO$91,MATCH($A22,ЗФ!$A:$A,0),MATCH("На реализацию"&amp;YEAR(Ф2!DN$3),ЗФ!$2:$2,0))*INDEX(КЗ!$A$1:$O$13,MATCH($A22,КЗ!$A:$A,0),MATCH(MONTH(Ф2!DN$3),КЗ!$1:$1,0)),"")</f>
        <v>#REF!</v>
      </c>
      <c r="DO23" s="239" t="e">
        <f t="shared" ca="1" si="1306"/>
        <v>#REF!</v>
      </c>
      <c r="DP23" s="284" t="e">
        <f t="shared" ca="1" si="1307"/>
        <v>#REF!</v>
      </c>
      <c r="DQ23" s="238" t="e" cm="1">
        <f t="array" aca="1" ref="DQ23" ca="1">IF(AND(НачИнвП_Дата&lt;=DQ$3,КИнвП_Дата&gt;DQ$3),
             INDEX(ЗФ!$A$1:$AO$91,MATCH($A22,ЗФ!$A:$A,0),MATCH("На реализацию"&amp;YEAR(Ф2!DQ$3),ЗФ!$2:$2,0))*INDEX(КЗ!$A$1:$O$13,MATCH($A22,КЗ!$A:$A,0),MATCH(MONTH(Ф2!DQ$3),КЗ!$1:$1,0)),"")</f>
        <v>#REF!</v>
      </c>
      <c r="DR23" s="238" t="e" cm="1">
        <f t="array" aca="1" ref="DR23" ca="1">IF(AND(НачИнвП_Дата&lt;=DR$3,КИнвП_Дата&gt;DR$3),
             INDEX(ЗФ!$A$1:$AO$91,MATCH($A22,ЗФ!$A:$A,0),MATCH("На реализацию"&amp;YEAR(Ф2!DR$3),ЗФ!$2:$2,0))*INDEX(КЗ!$A$1:$O$13,MATCH($A22,КЗ!$A:$A,0),MATCH(MONTH(Ф2!DR$3),КЗ!$1:$1,0)),"")</f>
        <v>#REF!</v>
      </c>
      <c r="DS23" s="238" t="e" cm="1">
        <f t="array" aca="1" ref="DS23" ca="1">IF(AND(НачИнвП_Дата&lt;=DS$3,КИнвП_Дата&gt;DS$3),
             INDEX(ЗФ!$A$1:$AO$91,MATCH($A22,ЗФ!$A:$A,0),MATCH("На реализацию"&amp;YEAR(Ф2!DS$3),ЗФ!$2:$2,0))*INDEX(КЗ!$A$1:$O$13,MATCH($A22,КЗ!$A:$A,0),MATCH(MONTH(Ф2!DS$3),КЗ!$1:$1,0)),"")</f>
        <v>#REF!</v>
      </c>
      <c r="DT23" s="239" t="e">
        <f t="shared" ca="1" si="1311"/>
        <v>#REF!</v>
      </c>
      <c r="DU23" s="238" t="e" cm="1">
        <f t="array" aca="1" ref="DU23" ca="1">IF(AND(НачИнвП_Дата&lt;=DU$3,КИнвП_Дата&gt;DU$3),
             INDEX(ЗФ!$A$1:$AO$91,MATCH($A22,ЗФ!$A:$A,0),MATCH("На реализацию"&amp;YEAR(Ф2!DU$3),ЗФ!$2:$2,0))*INDEX(КЗ!$A$1:$O$13,MATCH($A22,КЗ!$A:$A,0),MATCH(MONTH(Ф2!DU$3),КЗ!$1:$1,0)),"")</f>
        <v>#REF!</v>
      </c>
      <c r="DV23" s="238" t="e" cm="1">
        <f t="array" aca="1" ref="DV23" ca="1">IF(AND(НачИнвП_Дата&lt;=DV$3,КИнвП_Дата&gt;DV$3),
             INDEX(ЗФ!$A$1:$AO$91,MATCH($A22,ЗФ!$A:$A,0),MATCH("На реализацию"&amp;YEAR(Ф2!DV$3),ЗФ!$2:$2,0))*INDEX(КЗ!$A$1:$O$13,MATCH($A22,КЗ!$A:$A,0),MATCH(MONTH(Ф2!DV$3),КЗ!$1:$1,0)),"")</f>
        <v>#REF!</v>
      </c>
      <c r="DW23" s="238" t="e" cm="1">
        <f t="array" aca="1" ref="DW23" ca="1">IF(AND(НачИнвП_Дата&lt;=DW$3,КИнвП_Дата&gt;DW$3),
             INDEX(ЗФ!$A$1:$AO$91,MATCH($A22,ЗФ!$A:$A,0),MATCH("На реализацию"&amp;YEAR(Ф2!DW$3),ЗФ!$2:$2,0))*INDEX(КЗ!$A$1:$O$13,MATCH($A22,КЗ!$A:$A,0),MATCH(MONTH(Ф2!DW$3),КЗ!$1:$1,0)),"")</f>
        <v>#REF!</v>
      </c>
      <c r="DX23" s="239" t="e">
        <f t="shared" ca="1" si="1315"/>
        <v>#REF!</v>
      </c>
      <c r="DY23" s="238" t="e" cm="1">
        <f t="array" aca="1" ref="DY23" ca="1">IF(AND(НачИнвП_Дата&lt;=DY$3,КИнвП_Дата&gt;DY$3),
             INDEX(ЗФ!$A$1:$AO$91,MATCH($A22,ЗФ!$A:$A,0),MATCH("На реализацию"&amp;YEAR(Ф2!DY$3),ЗФ!$2:$2,0))*INDEX(КЗ!$A$1:$O$13,MATCH($A22,КЗ!$A:$A,0),MATCH(MONTH(Ф2!DY$3),КЗ!$1:$1,0)),"")</f>
        <v>#REF!</v>
      </c>
      <c r="DZ23" s="238" t="e" cm="1">
        <f t="array" aca="1" ref="DZ23" ca="1">IF(AND(НачИнвП_Дата&lt;=DZ$3,КИнвП_Дата&gt;DZ$3),
             INDEX(ЗФ!$A$1:$AO$91,MATCH($A22,ЗФ!$A:$A,0),MATCH("На реализацию"&amp;YEAR(Ф2!DZ$3),ЗФ!$2:$2,0))*INDEX(КЗ!$A$1:$O$13,MATCH($A22,КЗ!$A:$A,0),MATCH(MONTH(Ф2!DZ$3),КЗ!$1:$1,0)),"")</f>
        <v>#REF!</v>
      </c>
      <c r="EA23" s="238" t="e" cm="1">
        <f t="array" aca="1" ref="EA23" ca="1">IF(AND(НачИнвП_Дата&lt;=EA$3,КИнвП_Дата&gt;EA$3),
             INDEX(ЗФ!$A$1:$AO$91,MATCH($A22,ЗФ!$A:$A,0),MATCH("На реализацию"&amp;YEAR(Ф2!EA$3),ЗФ!$2:$2,0))*INDEX(КЗ!$A$1:$O$13,MATCH($A22,КЗ!$A:$A,0),MATCH(MONTH(Ф2!EA$3),КЗ!$1:$1,0)),"")</f>
        <v>#REF!</v>
      </c>
      <c r="EB23" s="239" t="e">
        <f t="shared" ca="1" si="1319"/>
        <v>#REF!</v>
      </c>
      <c r="EC23" s="238" t="e" cm="1">
        <f t="array" aca="1" ref="EC23" ca="1">IF(AND(НачИнвП_Дата&lt;=EC$3,КИнвП_Дата&gt;EC$3),
             INDEX(ЗФ!$A$1:$AO$91,MATCH($A22,ЗФ!$A:$A,0),MATCH("На реализацию"&amp;YEAR(Ф2!EC$3),ЗФ!$2:$2,0))*INDEX(КЗ!$A$1:$O$13,MATCH($A22,КЗ!$A:$A,0),MATCH(MONTH(Ф2!EC$3),КЗ!$1:$1,0)),"")</f>
        <v>#REF!</v>
      </c>
      <c r="ED23" s="238" t="e" cm="1">
        <f t="array" aca="1" ref="ED23" ca="1">IF(AND(НачИнвП_Дата&lt;=ED$3,КИнвП_Дата&gt;ED$3),
             INDEX(ЗФ!$A$1:$AO$91,MATCH($A22,ЗФ!$A:$A,0),MATCH("На реализацию"&amp;YEAR(Ф2!ED$3),ЗФ!$2:$2,0))*INDEX(КЗ!$A$1:$O$13,MATCH($A22,КЗ!$A:$A,0),MATCH(MONTH(Ф2!ED$3),КЗ!$1:$1,0)),"")</f>
        <v>#REF!</v>
      </c>
      <c r="EE23" s="238" t="e" cm="1">
        <f t="array" aca="1" ref="EE23" ca="1">IF(AND(НачИнвП_Дата&lt;=EE$3,КИнвП_Дата&gt;EE$3),
             INDEX(ЗФ!$A$1:$AO$91,MATCH($A22,ЗФ!$A:$A,0),MATCH("На реализацию"&amp;YEAR(Ф2!EE$3),ЗФ!$2:$2,0))*INDEX(КЗ!$A$1:$O$13,MATCH($A22,КЗ!$A:$A,0),MATCH(MONTH(Ф2!EE$3),КЗ!$1:$1,0)),"")</f>
        <v>#REF!</v>
      </c>
      <c r="EF23" s="239" t="e">
        <f t="shared" ca="1" si="1323"/>
        <v>#REF!</v>
      </c>
      <c r="EG23" s="284" t="e">
        <f t="shared" ca="1" si="1324"/>
        <v>#REF!</v>
      </c>
      <c r="EH23" s="238" t="e" cm="1">
        <f t="array" aca="1" ref="EH23" ca="1">IF(AND(НачИнвП_Дата&lt;=EH$3,КИнвП_Дата&gt;EH$3),
             INDEX(ЗФ!$A$1:$AO$91,MATCH($A22,ЗФ!$A:$A,0),MATCH("На реализацию"&amp;YEAR(Ф2!EH$3),ЗФ!$2:$2,0))*INDEX(КЗ!$A$1:$O$13,MATCH($A22,КЗ!$A:$A,0),MATCH(MONTH(Ф2!EH$3),КЗ!$1:$1,0)),"")</f>
        <v>#REF!</v>
      </c>
      <c r="EI23" s="238" t="e" cm="1">
        <f t="array" aca="1" ref="EI23" ca="1">IF(AND(НачИнвП_Дата&lt;=EI$3,КИнвП_Дата&gt;EI$3),
             INDEX(ЗФ!$A$1:$AO$91,MATCH($A22,ЗФ!$A:$A,0),MATCH("На реализацию"&amp;YEAR(Ф2!EI$3),ЗФ!$2:$2,0))*INDEX(КЗ!$A$1:$O$13,MATCH($A22,КЗ!$A:$A,0),MATCH(MONTH(Ф2!EI$3),КЗ!$1:$1,0)),"")</f>
        <v>#REF!</v>
      </c>
      <c r="EJ23" s="238" t="e" cm="1">
        <f t="array" aca="1" ref="EJ23" ca="1">IF(AND(НачИнвП_Дата&lt;=EJ$3,КИнвП_Дата&gt;EJ$3),
             INDEX(ЗФ!$A$1:$AO$91,MATCH($A22,ЗФ!$A:$A,0),MATCH("На реализацию"&amp;YEAR(Ф2!EJ$3),ЗФ!$2:$2,0))*INDEX(КЗ!$A$1:$O$13,MATCH($A22,КЗ!$A:$A,0),MATCH(MONTH(Ф2!EJ$3),КЗ!$1:$1,0)),"")</f>
        <v>#REF!</v>
      </c>
      <c r="EK23" s="239" t="e">
        <f t="shared" ca="1" si="1328"/>
        <v>#REF!</v>
      </c>
      <c r="EL23" s="238" t="e" cm="1">
        <f t="array" aca="1" ref="EL23" ca="1">IF(AND(НачИнвП_Дата&lt;=EL$3,КИнвП_Дата&gt;EL$3),
             INDEX(ЗФ!$A$1:$AO$91,MATCH($A22,ЗФ!$A:$A,0),MATCH("На реализацию"&amp;YEAR(Ф2!EL$3),ЗФ!$2:$2,0))*INDEX(КЗ!$A$1:$O$13,MATCH($A22,КЗ!$A:$A,0),MATCH(MONTH(Ф2!EL$3),КЗ!$1:$1,0)),"")</f>
        <v>#REF!</v>
      </c>
      <c r="EM23" s="238" t="e" cm="1">
        <f t="array" aca="1" ref="EM23" ca="1">IF(AND(НачИнвП_Дата&lt;=EM$3,КИнвП_Дата&gt;EM$3),
             INDEX(ЗФ!$A$1:$AO$91,MATCH($A22,ЗФ!$A:$A,0),MATCH("На реализацию"&amp;YEAR(Ф2!EM$3),ЗФ!$2:$2,0))*INDEX(КЗ!$A$1:$O$13,MATCH($A22,КЗ!$A:$A,0),MATCH(MONTH(Ф2!EM$3),КЗ!$1:$1,0)),"")</f>
        <v>#REF!</v>
      </c>
      <c r="EN23" s="238" t="e" cm="1">
        <f t="array" aca="1" ref="EN23" ca="1">IF(AND(НачИнвП_Дата&lt;=EN$3,КИнвП_Дата&gt;EN$3),
             INDEX(ЗФ!$A$1:$AO$91,MATCH($A22,ЗФ!$A:$A,0),MATCH("На реализацию"&amp;YEAR(Ф2!EN$3),ЗФ!$2:$2,0))*INDEX(КЗ!$A$1:$O$13,MATCH($A22,КЗ!$A:$A,0),MATCH(MONTH(Ф2!EN$3),КЗ!$1:$1,0)),"")</f>
        <v>#REF!</v>
      </c>
      <c r="EO23" s="239" t="e">
        <f t="shared" ca="1" si="1332"/>
        <v>#REF!</v>
      </c>
      <c r="EP23" s="238" t="e" cm="1">
        <f t="array" aca="1" ref="EP23" ca="1">IF(AND(НачИнвП_Дата&lt;=EP$3,КИнвП_Дата&gt;EP$3),
             INDEX(ЗФ!$A$1:$AO$91,MATCH($A22,ЗФ!$A:$A,0),MATCH("На реализацию"&amp;YEAR(Ф2!EP$3),ЗФ!$2:$2,0))*INDEX(КЗ!$A$1:$O$13,MATCH($A22,КЗ!$A:$A,0),MATCH(MONTH(Ф2!EP$3),КЗ!$1:$1,0)),"")</f>
        <v>#REF!</v>
      </c>
      <c r="EQ23" s="238" t="e" cm="1">
        <f t="array" aca="1" ref="EQ23" ca="1">IF(AND(НачИнвП_Дата&lt;=EQ$3,КИнвП_Дата&gt;EQ$3),
             INDEX(ЗФ!$A$1:$AO$91,MATCH($A22,ЗФ!$A:$A,0),MATCH("На реализацию"&amp;YEAR(Ф2!EQ$3),ЗФ!$2:$2,0))*INDEX(КЗ!$A$1:$O$13,MATCH($A22,КЗ!$A:$A,0),MATCH(MONTH(Ф2!EQ$3),КЗ!$1:$1,0)),"")</f>
        <v>#REF!</v>
      </c>
      <c r="ER23" s="238" t="e" cm="1">
        <f t="array" aca="1" ref="ER23" ca="1">IF(AND(НачИнвП_Дата&lt;=ER$3,КИнвП_Дата&gt;ER$3),
             INDEX(ЗФ!$A$1:$AO$91,MATCH($A22,ЗФ!$A:$A,0),MATCH("На реализацию"&amp;YEAR(Ф2!ER$3),ЗФ!$2:$2,0))*INDEX(КЗ!$A$1:$O$13,MATCH($A22,КЗ!$A:$A,0),MATCH(MONTH(Ф2!ER$3),КЗ!$1:$1,0)),"")</f>
        <v>#REF!</v>
      </c>
      <c r="ES23" s="239" t="e">
        <f t="shared" ca="1" si="1336"/>
        <v>#REF!</v>
      </c>
      <c r="ET23" s="238" t="e" cm="1">
        <f t="array" aca="1" ref="ET23" ca="1">IF(AND(НачИнвП_Дата&lt;=ET$3,КИнвП_Дата&gt;ET$3),
             INDEX(ЗФ!$A$1:$AO$91,MATCH($A22,ЗФ!$A:$A,0),MATCH("На реализацию"&amp;YEAR(Ф2!ET$3),ЗФ!$2:$2,0))*INDEX(КЗ!$A$1:$O$13,MATCH($A22,КЗ!$A:$A,0),MATCH(MONTH(Ф2!ET$3),КЗ!$1:$1,0)),"")</f>
        <v>#REF!</v>
      </c>
      <c r="EU23" s="238" t="e" cm="1">
        <f t="array" aca="1" ref="EU23" ca="1">IF(AND(НачИнвП_Дата&lt;=EU$3,КИнвП_Дата&gt;EU$3),
             INDEX(ЗФ!$A$1:$AO$91,MATCH($A22,ЗФ!$A:$A,0),MATCH("На реализацию"&amp;YEAR(Ф2!EU$3),ЗФ!$2:$2,0))*INDEX(КЗ!$A$1:$O$13,MATCH($A22,КЗ!$A:$A,0),MATCH(MONTH(Ф2!EU$3),КЗ!$1:$1,0)),"")</f>
        <v>#REF!</v>
      </c>
      <c r="EV23" s="238" t="e" cm="1">
        <f t="array" aca="1" ref="EV23" ca="1">IF(AND(НачИнвП_Дата&lt;=EV$3,КИнвП_Дата&gt;EV$3),
             INDEX(ЗФ!$A$1:$AO$91,MATCH($A22,ЗФ!$A:$A,0),MATCH("На реализацию"&amp;YEAR(Ф2!EV$3),ЗФ!$2:$2,0))*INDEX(КЗ!$A$1:$O$13,MATCH($A22,КЗ!$A:$A,0),MATCH(MONTH(Ф2!EV$3),КЗ!$1:$1,0)),"")</f>
        <v>#REF!</v>
      </c>
      <c r="EW23" s="239" t="e">
        <f t="shared" ca="1" si="1340"/>
        <v>#REF!</v>
      </c>
      <c r="EX23" s="428" t="e">
        <f t="shared" ca="1" si="1341"/>
        <v>#REF!</v>
      </c>
      <c r="EY23" s="438"/>
    </row>
    <row r="24" spans="1:155" s="233" customFormat="1" hidden="1" outlineLevel="2">
      <c r="A24" s="231" t="s">
        <v>240</v>
      </c>
      <c r="B24" s="232">
        <f ca="1">IF(OFFSET(B24,-1,0,1,1)&lt;&gt;"", INDEX(ЗФ!$A$1:$AO$91,MATCH($A22,ЗФ!$A:$A,0),MATCH("Цена на реализацию"&amp;YEAR(Ф2!B$3),ЗФ!$2:$2,0)),0)</f>
        <v>0</v>
      </c>
      <c r="C24" s="232">
        <f ca="1">IF(OFFSET(C24,-1,0,1,1)&lt;&gt;"", INDEX(ЗФ!$A$1:$AO$91,MATCH($A22,ЗФ!$A:$A,0),MATCH("Цена на реализацию"&amp;YEAR(Ф2!C$3),ЗФ!$2:$2,0)),0)</f>
        <v>0</v>
      </c>
      <c r="D24" s="232">
        <f ca="1">IF(OFFSET(D24,-1,0,1,1)&lt;&gt;"", INDEX(ЗФ!$A$1:$AO$91,MATCH($A22,ЗФ!$A:$A,0),MATCH("Цена на реализацию"&amp;YEAR(Ф2!D$3),ЗФ!$2:$2,0)),0)</f>
        <v>0</v>
      </c>
      <c r="E24" s="239">
        <f t="shared" ref="E24" ca="1" si="1342">AVERAGE(B24:D24)</f>
        <v>0</v>
      </c>
      <c r="F24" s="232">
        <f ca="1">IF(OFFSET(F24,-1,0,1,1)&lt;&gt;"", INDEX(ЗФ!$A$1:$AO$91,MATCH($A22,ЗФ!$A:$A,0),MATCH("Цена на реализацию"&amp;YEAR(Ф2!F$3),ЗФ!$2:$2,0)),0)</f>
        <v>0</v>
      </c>
      <c r="G24" s="232">
        <f ca="1">IF(OFFSET(G24,-1,0,1,1)&lt;&gt;"", INDEX(ЗФ!$A$1:$AO$91,MATCH($A22,ЗФ!$A:$A,0),MATCH("Цена на реализацию"&amp;YEAR(Ф2!G$3),ЗФ!$2:$2,0)),0)</f>
        <v>0</v>
      </c>
      <c r="H24" s="232">
        <f ca="1">IF(OFFSET(H24,-1,0,1,1)&lt;&gt;"", INDEX(ЗФ!$A$1:$AO$91,MATCH($A22,ЗФ!$A:$A,0),MATCH("Цена на реализацию"&amp;YEAR(Ф2!H$3),ЗФ!$2:$2,0)),0)</f>
        <v>0</v>
      </c>
      <c r="I24" s="239">
        <f t="shared" ref="I24" ca="1" si="1343">AVERAGE(F24:H24)</f>
        <v>0</v>
      </c>
      <c r="J24" s="232">
        <f ca="1">IF(OFFSET(J24,-1,0,1,1)&lt;&gt;"", INDEX(ЗФ!$A$1:$AO$91,MATCH($A22,ЗФ!$A:$A,0),MATCH("Цена на реализацию"&amp;YEAR(Ф2!J$3),ЗФ!$2:$2,0)),0)</f>
        <v>0</v>
      </c>
      <c r="K24" s="232">
        <f ca="1">IF(OFFSET(K24,-1,0,1,1)&lt;&gt;"", INDEX(ЗФ!$A$1:$AO$91,MATCH($A22,ЗФ!$A:$A,0),MATCH("Цена на реализацию"&amp;YEAR(Ф2!K$3),ЗФ!$2:$2,0)),0)</f>
        <v>0</v>
      </c>
      <c r="L24" s="232">
        <f ca="1">IF(OFFSET(L24,-1,0,1,1)&lt;&gt;"", INDEX(ЗФ!$A$1:$AO$91,MATCH($A22,ЗФ!$A:$A,0),MATCH("Цена на реализацию"&amp;YEAR(Ф2!L$3),ЗФ!$2:$2,0)),0)</f>
        <v>0</v>
      </c>
      <c r="M24" s="239">
        <f t="shared" ref="M24" ca="1" si="1344">AVERAGE(J24:L24)</f>
        <v>0</v>
      </c>
      <c r="N24" s="232" t="e">
        <f ca="1">IF(OFFSET(N24,-1,0,1,1)&lt;&gt;"", INDEX(ЗФ!$A$1:$AO$91,MATCH($A22,ЗФ!$A:$A,0),MATCH("Цена на реализацию"&amp;YEAR(Ф2!N$3),ЗФ!$2:$2,0)),0)</f>
        <v>#N/A</v>
      </c>
      <c r="O24" s="232" t="e">
        <f ca="1">IF(OFFSET(O24,-1,0,1,1)&lt;&gt;"", INDEX(ЗФ!$A$1:$AO$91,MATCH($A22,ЗФ!$A:$A,0),MATCH("Цена на реализацию"&amp;YEAR(Ф2!O$3),ЗФ!$2:$2,0)),0)</f>
        <v>#N/A</v>
      </c>
      <c r="P24" s="232" t="e">
        <f ca="1">IF(OFFSET(P24,-1,0,1,1)&lt;&gt;"", INDEX(ЗФ!$A$1:$AO$91,MATCH($A22,ЗФ!$A:$A,0),MATCH("Цена на реализацию"&amp;YEAR(Ф2!P$3),ЗФ!$2:$2,0)),0)</f>
        <v>#N/A</v>
      </c>
      <c r="Q24" s="239" t="e">
        <f t="shared" ref="Q24" ca="1" si="1345">AVERAGE(N24:P24)</f>
        <v>#N/A</v>
      </c>
      <c r="R24" s="284">
        <f t="shared" ref="R24" ca="1" si="1346">IFERROR(R22/R23,0)</f>
        <v>0</v>
      </c>
      <c r="S24" s="232" t="e">
        <f ca="1">IF(OFFSET(S24,-1,0,1,1)&lt;&gt;"", INDEX(ЗФ!$A$1:$AO$91,MATCH($A22,ЗФ!$A:$A,0),MATCH("Цена на реализацию"&amp;YEAR(Ф2!S$3),ЗФ!$2:$2,0)),0)</f>
        <v>#N/A</v>
      </c>
      <c r="T24" s="232" t="e">
        <f ca="1">IF(OFFSET(T24,-1,0,1,1)&lt;&gt;"", INDEX(ЗФ!$A$1:$AO$91,MATCH($A22,ЗФ!$A:$A,0),MATCH("Цена на реализацию"&amp;YEAR(Ф2!T$3),ЗФ!$2:$2,0)),0)</f>
        <v>#N/A</v>
      </c>
      <c r="U24" s="232" t="e">
        <f ca="1">IF(OFFSET(U24,-1,0,1,1)&lt;&gt;"", INDEX(ЗФ!$A$1:$AO$91,MATCH($A22,ЗФ!$A:$A,0),MATCH("Цена на реализацию"&amp;YEAR(Ф2!U$3),ЗФ!$2:$2,0)),0)</f>
        <v>#N/A</v>
      </c>
      <c r="V24" s="239" t="e">
        <f t="shared" ref="V24" ca="1" si="1347">AVERAGE(S24:U24)</f>
        <v>#N/A</v>
      </c>
      <c r="W24" s="232" t="e">
        <f ca="1">IF(OFFSET(W24,-1,0,1,1)&lt;&gt;"", INDEX(ЗФ!$A$1:$AO$91,MATCH($A22,ЗФ!$A:$A,0),MATCH("Цена на реализацию"&amp;YEAR(Ф2!W$3),ЗФ!$2:$2,0)),0)</f>
        <v>#N/A</v>
      </c>
      <c r="X24" s="232" t="e">
        <f ca="1">IF(OFFSET(X24,-1,0,1,1)&lt;&gt;"", INDEX(ЗФ!$A$1:$AO$91,MATCH($A22,ЗФ!$A:$A,0),MATCH("Цена на реализацию"&amp;YEAR(Ф2!X$3),ЗФ!$2:$2,0)),0)</f>
        <v>#N/A</v>
      </c>
      <c r="Y24" s="232" t="e">
        <f ca="1">IF(OFFSET(Y24,-1,0,1,1)&lt;&gt;"", INDEX(ЗФ!$A$1:$AO$91,MATCH($A22,ЗФ!$A:$A,0),MATCH("Цена на реализацию"&amp;YEAR(Ф2!Y$3),ЗФ!$2:$2,0)),0)</f>
        <v>#N/A</v>
      </c>
      <c r="Z24" s="239" t="e">
        <f t="shared" ref="Z24" ca="1" si="1348">AVERAGE(W24:Y24)</f>
        <v>#N/A</v>
      </c>
      <c r="AA24" s="232" t="e">
        <f ca="1">IF(OFFSET(AA24,-1,0,1,1)&lt;&gt;"", INDEX(ЗФ!$A$1:$AO$91,MATCH($A22,ЗФ!$A:$A,0),MATCH("Цена на реализацию"&amp;YEAR(Ф2!AA$3),ЗФ!$2:$2,0)),0)</f>
        <v>#N/A</v>
      </c>
      <c r="AB24" s="232" t="e">
        <f ca="1">IF(OFFSET(AB24,-1,0,1,1)&lt;&gt;"", INDEX(ЗФ!$A$1:$AO$91,MATCH($A22,ЗФ!$A:$A,0),MATCH("Цена на реализацию"&amp;YEAR(Ф2!AB$3),ЗФ!$2:$2,0)),0)</f>
        <v>#N/A</v>
      </c>
      <c r="AC24" s="232" t="e">
        <f ca="1">IF(OFFSET(AC24,-1,0,1,1)&lt;&gt;"", INDEX(ЗФ!$A$1:$AO$91,MATCH($A22,ЗФ!$A:$A,0),MATCH("Цена на реализацию"&amp;YEAR(Ф2!AC$3),ЗФ!$2:$2,0)),0)</f>
        <v>#N/A</v>
      </c>
      <c r="AD24" s="239" t="e">
        <f t="shared" ref="AD24" ca="1" si="1349">AVERAGE(AA24:AC24)</f>
        <v>#N/A</v>
      </c>
      <c r="AE24" s="232" t="e">
        <f ca="1">IF(OFFSET(AE24,-1,0,1,1)&lt;&gt;"", INDEX(ЗФ!$A$1:$AO$91,MATCH($A22,ЗФ!$A:$A,0),MATCH("Цена на реализацию"&amp;YEAR(Ф2!AE$3),ЗФ!$2:$2,0)),0)</f>
        <v>#N/A</v>
      </c>
      <c r="AF24" s="232" t="e">
        <f ca="1">IF(OFFSET(AF24,-1,0,1,1)&lt;&gt;"", INDEX(ЗФ!$A$1:$AO$91,MATCH($A22,ЗФ!$A:$A,0),MATCH("Цена на реализацию"&amp;YEAR(Ф2!AF$3),ЗФ!$2:$2,0)),0)</f>
        <v>#N/A</v>
      </c>
      <c r="AG24" s="232" t="e">
        <f ca="1">IF(OFFSET(AG24,-1,0,1,1)&lt;&gt;"", INDEX(ЗФ!$A$1:$AO$91,MATCH($A22,ЗФ!$A:$A,0),MATCH("Цена на реализацию"&amp;YEAR(Ф2!AG$3),ЗФ!$2:$2,0)),0)</f>
        <v>#N/A</v>
      </c>
      <c r="AH24" s="239" t="e">
        <f t="shared" ref="AH24" ca="1" si="1350">AVERAGE(AE24:AG24)</f>
        <v>#N/A</v>
      </c>
      <c r="AI24" s="284">
        <f t="shared" ref="AI24" ca="1" si="1351">IFERROR(AI22/AI23,0)</f>
        <v>0</v>
      </c>
      <c r="AJ24" s="232" t="e">
        <f ca="1">IF(OFFSET(AJ24,-1,0,1,1)&lt;&gt;"", INDEX(ЗФ!$A$1:$AO$91,MATCH($A22,ЗФ!$A:$A,0),MATCH("Цена на реализацию"&amp;YEAR(Ф2!AJ$3),ЗФ!$2:$2,0)),0)</f>
        <v>#N/A</v>
      </c>
      <c r="AK24" s="232" t="e">
        <f ca="1">IF(OFFSET(AK24,-1,0,1,1)&lt;&gt;"", INDEX(ЗФ!$A$1:$AO$91,MATCH($A22,ЗФ!$A:$A,0),MATCH("Цена на реализацию"&amp;YEAR(Ф2!AK$3),ЗФ!$2:$2,0)),0)</f>
        <v>#N/A</v>
      </c>
      <c r="AL24" s="232" t="e">
        <f ca="1">IF(OFFSET(AL24,-1,0,1,1)&lt;&gt;"", INDEX(ЗФ!$A$1:$AO$91,MATCH($A22,ЗФ!$A:$A,0),MATCH("Цена на реализацию"&amp;YEAR(Ф2!AL$3),ЗФ!$2:$2,0)),0)</f>
        <v>#N/A</v>
      </c>
      <c r="AM24" s="239" t="e">
        <f t="shared" ref="AM24" ca="1" si="1352">AVERAGE(AJ24:AL24)</f>
        <v>#N/A</v>
      </c>
      <c r="AN24" s="232" t="e">
        <f ca="1">IF(OFFSET(AN24,-1,0,1,1)&lt;&gt;"", INDEX(ЗФ!$A$1:$AO$91,MATCH($A22,ЗФ!$A:$A,0),MATCH("Цена на реализацию"&amp;YEAR(Ф2!AN$3),ЗФ!$2:$2,0)),0)</f>
        <v>#N/A</v>
      </c>
      <c r="AO24" s="232" t="e">
        <f ca="1">IF(OFFSET(AO24,-1,0,1,1)&lt;&gt;"", INDEX(ЗФ!$A$1:$AO$91,MATCH($A22,ЗФ!$A:$A,0),MATCH("Цена на реализацию"&amp;YEAR(Ф2!AO$3),ЗФ!$2:$2,0)),0)</f>
        <v>#N/A</v>
      </c>
      <c r="AP24" s="232" t="e">
        <f ca="1">IF(OFFSET(AP24,-1,0,1,1)&lt;&gt;"", INDEX(ЗФ!$A$1:$AO$91,MATCH($A22,ЗФ!$A:$A,0),MATCH("Цена на реализацию"&amp;YEAR(Ф2!AP$3),ЗФ!$2:$2,0)),0)</f>
        <v>#N/A</v>
      </c>
      <c r="AQ24" s="239" t="e">
        <f t="shared" ref="AQ24" ca="1" si="1353">AVERAGE(AN24:AP24)</f>
        <v>#N/A</v>
      </c>
      <c r="AR24" s="232" t="e">
        <f ca="1">IF(OFFSET(AR24,-1,0,1,1)&lt;&gt;"", INDEX(ЗФ!$A$1:$AO$91,MATCH($A22,ЗФ!$A:$A,0),MATCH("Цена на реализацию"&amp;YEAR(Ф2!AR$3),ЗФ!$2:$2,0)),0)</f>
        <v>#N/A</v>
      </c>
      <c r="AS24" s="232" t="e">
        <f ca="1">IF(OFFSET(AS24,-1,0,1,1)&lt;&gt;"", INDEX(ЗФ!$A$1:$AO$91,MATCH($A22,ЗФ!$A:$A,0),MATCH("Цена на реализацию"&amp;YEAR(Ф2!AS$3),ЗФ!$2:$2,0)),0)</f>
        <v>#N/A</v>
      </c>
      <c r="AT24" s="232" t="e">
        <f ca="1">IF(OFFSET(AT24,-1,0,1,1)&lt;&gt;"", INDEX(ЗФ!$A$1:$AO$91,MATCH($A22,ЗФ!$A:$A,0),MATCH("Цена на реализацию"&amp;YEAR(Ф2!AT$3),ЗФ!$2:$2,0)),0)</f>
        <v>#N/A</v>
      </c>
      <c r="AU24" s="239" t="e">
        <f t="shared" ref="AU24" ca="1" si="1354">AVERAGE(AR24:AT24)</f>
        <v>#N/A</v>
      </c>
      <c r="AV24" s="232" t="e">
        <f ca="1">IF(OFFSET(AV24,-1,0,1,1)&lt;&gt;"", INDEX(ЗФ!$A$1:$AO$91,MATCH($A22,ЗФ!$A:$A,0),MATCH("Цена на реализацию"&amp;YEAR(Ф2!AV$3),ЗФ!$2:$2,0)),0)</f>
        <v>#N/A</v>
      </c>
      <c r="AW24" s="232" t="e">
        <f ca="1">IF(OFFSET(AW24,-1,0,1,1)&lt;&gt;"", INDEX(ЗФ!$A$1:$AO$91,MATCH($A22,ЗФ!$A:$A,0),MATCH("Цена на реализацию"&amp;YEAR(Ф2!AW$3),ЗФ!$2:$2,0)),0)</f>
        <v>#N/A</v>
      </c>
      <c r="AX24" s="232" t="e">
        <f ca="1">IF(OFFSET(AX24,-1,0,1,1)&lt;&gt;"", INDEX(ЗФ!$A$1:$AO$91,MATCH($A22,ЗФ!$A:$A,0),MATCH("Цена на реализацию"&amp;YEAR(Ф2!AX$3),ЗФ!$2:$2,0)),0)</f>
        <v>#N/A</v>
      </c>
      <c r="AY24" s="239" t="e">
        <f t="shared" ref="AY24" ca="1" si="1355">AVERAGE(AV24:AX24)</f>
        <v>#N/A</v>
      </c>
      <c r="AZ24" s="284">
        <f t="shared" ref="AZ24" ca="1" si="1356">IFERROR(AZ22/AZ23,0)</f>
        <v>0</v>
      </c>
      <c r="BA24" s="232" t="e">
        <f ca="1">IF(OFFSET(BA24,-1,0,1,1)&lt;&gt;"", INDEX(ЗФ!$A$1:$AO$91,MATCH($A22,ЗФ!$A:$A,0),MATCH("Цена на реализацию"&amp;YEAR(Ф2!BA$3),ЗФ!$2:$2,0)),0)</f>
        <v>#N/A</v>
      </c>
      <c r="BB24" s="232" t="e">
        <f ca="1">IF(OFFSET(BB24,-1,0,1,1)&lt;&gt;"", INDEX(ЗФ!$A$1:$AO$91,MATCH($A22,ЗФ!$A:$A,0),MATCH("Цена на реализацию"&amp;YEAR(Ф2!BB$3),ЗФ!$2:$2,0)),0)</f>
        <v>#N/A</v>
      </c>
      <c r="BC24" s="232" t="e">
        <f ca="1">IF(OFFSET(BC24,-1,0,1,1)&lt;&gt;"", INDEX(ЗФ!$A$1:$AO$91,MATCH($A22,ЗФ!$A:$A,0),MATCH("Цена на реализацию"&amp;YEAR(Ф2!BC$3),ЗФ!$2:$2,0)),0)</f>
        <v>#N/A</v>
      </c>
      <c r="BD24" s="239" t="e">
        <f t="shared" ref="BD24" ca="1" si="1357">AVERAGE(BA24:BC24)</f>
        <v>#N/A</v>
      </c>
      <c r="BE24" s="232" t="e">
        <f ca="1">IF(OFFSET(BE24,-1,0,1,1)&lt;&gt;"", INDEX(ЗФ!$A$1:$AO$91,MATCH($A22,ЗФ!$A:$A,0),MATCH("Цена на реализацию"&amp;YEAR(Ф2!BE$3),ЗФ!$2:$2,0)),0)</f>
        <v>#N/A</v>
      </c>
      <c r="BF24" s="232" t="e">
        <f ca="1">IF(OFFSET(BF24,-1,0,1,1)&lt;&gt;"", INDEX(ЗФ!$A$1:$AO$91,MATCH($A22,ЗФ!$A:$A,0),MATCH("Цена на реализацию"&amp;YEAR(Ф2!BF$3),ЗФ!$2:$2,0)),0)</f>
        <v>#N/A</v>
      </c>
      <c r="BG24" s="232" t="e">
        <f ca="1">IF(OFFSET(BG24,-1,0,1,1)&lt;&gt;"", INDEX(ЗФ!$A$1:$AO$91,MATCH($A22,ЗФ!$A:$A,0),MATCH("Цена на реализацию"&amp;YEAR(Ф2!BG$3),ЗФ!$2:$2,0)),0)</f>
        <v>#N/A</v>
      </c>
      <c r="BH24" s="239" t="e">
        <f t="shared" ref="BH24" ca="1" si="1358">AVERAGE(BE24:BG24)</f>
        <v>#N/A</v>
      </c>
      <c r="BI24" s="232" t="e">
        <f ca="1">IF(OFFSET(BI24,-1,0,1,1)&lt;&gt;"", INDEX(ЗФ!$A$1:$AO$91,MATCH($A22,ЗФ!$A:$A,0),MATCH("Цена на реализацию"&amp;YEAR(Ф2!BI$3),ЗФ!$2:$2,0)),0)</f>
        <v>#N/A</v>
      </c>
      <c r="BJ24" s="232" t="e">
        <f ca="1">IF(OFFSET(BJ24,-1,0,1,1)&lt;&gt;"", INDEX(ЗФ!$A$1:$AO$91,MATCH($A22,ЗФ!$A:$A,0),MATCH("Цена на реализацию"&amp;YEAR(Ф2!BJ$3),ЗФ!$2:$2,0)),0)</f>
        <v>#N/A</v>
      </c>
      <c r="BK24" s="232" t="e">
        <f ca="1">IF(OFFSET(BK24,-1,0,1,1)&lt;&gt;"", INDEX(ЗФ!$A$1:$AO$91,MATCH($A22,ЗФ!$A:$A,0),MATCH("Цена на реализацию"&amp;YEAR(Ф2!BK$3),ЗФ!$2:$2,0)),0)</f>
        <v>#N/A</v>
      </c>
      <c r="BL24" s="239" t="e">
        <f t="shared" ref="BL24" ca="1" si="1359">AVERAGE(BI24:BK24)</f>
        <v>#N/A</v>
      </c>
      <c r="BM24" s="232" t="e">
        <f ca="1">IF(OFFSET(BM24,-1,0,1,1)&lt;&gt;"", INDEX(ЗФ!$A$1:$AO$91,MATCH($A22,ЗФ!$A:$A,0),MATCH("Цена на реализацию"&amp;YEAR(Ф2!BM$3),ЗФ!$2:$2,0)),0)</f>
        <v>#N/A</v>
      </c>
      <c r="BN24" s="232" t="e">
        <f ca="1">IF(OFFSET(BN24,-1,0,1,1)&lt;&gt;"", INDEX(ЗФ!$A$1:$AO$91,MATCH($A22,ЗФ!$A:$A,0),MATCH("Цена на реализацию"&amp;YEAR(Ф2!BN$3),ЗФ!$2:$2,0)),0)</f>
        <v>#N/A</v>
      </c>
      <c r="BO24" s="232" t="e">
        <f ca="1">IF(OFFSET(BO24,-1,0,1,1)&lt;&gt;"", INDEX(ЗФ!$A$1:$AO$91,MATCH($A22,ЗФ!$A:$A,0),MATCH("Цена на реализацию"&amp;YEAR(Ф2!BO$3),ЗФ!$2:$2,0)),0)</f>
        <v>#N/A</v>
      </c>
      <c r="BP24" s="239" t="e">
        <f t="shared" ref="BP24" ca="1" si="1360">AVERAGE(BM24:BO24)</f>
        <v>#N/A</v>
      </c>
      <c r="BQ24" s="284">
        <f t="shared" ref="BQ24" ca="1" si="1361">IFERROR(BQ22/BQ23,0)</f>
        <v>0</v>
      </c>
      <c r="BR24" s="232" t="e">
        <f ca="1">IF(OFFSET(BR24,-1,0,1,1)&lt;&gt;"", INDEX(ЗФ!$A$1:$AO$91,MATCH($A22,ЗФ!$A:$A,0),MATCH("Цена на реализацию"&amp;YEAR(Ф2!BR$3),ЗФ!$2:$2,0)),0)</f>
        <v>#REF!</v>
      </c>
      <c r="BS24" s="232" t="e">
        <f ca="1">IF(OFFSET(BS24,-1,0,1,1)&lt;&gt;"", INDEX(ЗФ!$A$1:$AO$91,MATCH($A22,ЗФ!$A:$A,0),MATCH("Цена на реализацию"&amp;YEAR(Ф2!BS$3),ЗФ!$2:$2,0)),0)</f>
        <v>#REF!</v>
      </c>
      <c r="BT24" s="232" t="e">
        <f ca="1">IF(OFFSET(BT24,-1,0,1,1)&lt;&gt;"", INDEX(ЗФ!$A$1:$AO$91,MATCH($A22,ЗФ!$A:$A,0),MATCH("Цена на реализацию"&amp;YEAR(Ф2!BT$3),ЗФ!$2:$2,0)),0)</f>
        <v>#REF!</v>
      </c>
      <c r="BU24" s="239" t="e">
        <f t="shared" ref="BU24" ca="1" si="1362">AVERAGE(BR24:BT24)</f>
        <v>#REF!</v>
      </c>
      <c r="BV24" s="232" t="e">
        <f ca="1">IF(OFFSET(BV24,-1,0,1,1)&lt;&gt;"", INDEX(ЗФ!$A$1:$AO$91,MATCH($A22,ЗФ!$A:$A,0),MATCH("Цена на реализацию"&amp;YEAR(Ф2!BV$3),ЗФ!$2:$2,0)),0)</f>
        <v>#REF!</v>
      </c>
      <c r="BW24" s="232" t="e">
        <f ca="1">IF(OFFSET(BW24,-1,0,1,1)&lt;&gt;"", INDEX(ЗФ!$A$1:$AO$91,MATCH($A22,ЗФ!$A:$A,0),MATCH("Цена на реализацию"&amp;YEAR(Ф2!BW$3),ЗФ!$2:$2,0)),0)</f>
        <v>#REF!</v>
      </c>
      <c r="BX24" s="232" t="e">
        <f ca="1">IF(OFFSET(BX24,-1,0,1,1)&lt;&gt;"", INDEX(ЗФ!$A$1:$AO$91,MATCH($A22,ЗФ!$A:$A,0),MATCH("Цена на реализацию"&amp;YEAR(Ф2!BX$3),ЗФ!$2:$2,0)),0)</f>
        <v>#REF!</v>
      </c>
      <c r="BY24" s="239" t="e">
        <f t="shared" ref="BY24" ca="1" si="1363">AVERAGE(BV24:BX24)</f>
        <v>#REF!</v>
      </c>
      <c r="BZ24" s="232" t="e">
        <f ca="1">IF(OFFSET(BZ24,-1,0,1,1)&lt;&gt;"", INDEX(ЗФ!$A$1:$AO$91,MATCH($A22,ЗФ!$A:$A,0),MATCH("Цена на реализацию"&amp;YEAR(Ф2!BZ$3),ЗФ!$2:$2,0)),0)</f>
        <v>#REF!</v>
      </c>
      <c r="CA24" s="232" t="e">
        <f ca="1">IF(OFFSET(CA24,-1,0,1,1)&lt;&gt;"", INDEX(ЗФ!$A$1:$AO$91,MATCH($A22,ЗФ!$A:$A,0),MATCH("Цена на реализацию"&amp;YEAR(Ф2!CA$3),ЗФ!$2:$2,0)),0)</f>
        <v>#REF!</v>
      </c>
      <c r="CB24" s="232" t="e">
        <f ca="1">IF(OFFSET(CB24,-1,0,1,1)&lt;&gt;"", INDEX(ЗФ!$A$1:$AO$91,MATCH($A22,ЗФ!$A:$A,0),MATCH("Цена на реализацию"&amp;YEAR(Ф2!CB$3),ЗФ!$2:$2,0)),0)</f>
        <v>#REF!</v>
      </c>
      <c r="CC24" s="239" t="e">
        <f t="shared" ref="CC24" ca="1" si="1364">AVERAGE(BZ24:CB24)</f>
        <v>#REF!</v>
      </c>
      <c r="CD24" s="232" t="e">
        <f ca="1">IF(OFFSET(CD24,-1,0,1,1)&lt;&gt;"", INDEX(ЗФ!$A$1:$AO$91,MATCH($A22,ЗФ!$A:$A,0),MATCH("Цена на реализацию"&amp;YEAR(Ф2!CD$3),ЗФ!$2:$2,0)),0)</f>
        <v>#REF!</v>
      </c>
      <c r="CE24" s="232" t="e">
        <f ca="1">IF(OFFSET(CE24,-1,0,1,1)&lt;&gt;"", INDEX(ЗФ!$A$1:$AO$91,MATCH($A22,ЗФ!$A:$A,0),MATCH("Цена на реализацию"&amp;YEAR(Ф2!CE$3),ЗФ!$2:$2,0)),0)</f>
        <v>#REF!</v>
      </c>
      <c r="CF24" s="232" t="e">
        <f ca="1">IF(OFFSET(CF24,-1,0,1,1)&lt;&gt;"", INDEX(ЗФ!$A$1:$AO$91,MATCH($A22,ЗФ!$A:$A,0),MATCH("Цена на реализацию"&amp;YEAR(Ф2!CF$3),ЗФ!$2:$2,0)),0)</f>
        <v>#REF!</v>
      </c>
      <c r="CG24" s="239" t="e">
        <f t="shared" ref="CG24" ca="1" si="1365">AVERAGE(CD24:CF24)</f>
        <v>#REF!</v>
      </c>
      <c r="CH24" s="284">
        <f t="shared" ref="CH24" ca="1" si="1366">IFERROR(CH22/CH23,0)</f>
        <v>0</v>
      </c>
      <c r="CI24" s="232" t="e">
        <f ca="1">IF(OFFSET(CI24,-1,0,1,1)&lt;&gt;"", INDEX(ЗФ!$A$1:$AO$91,MATCH($A22,ЗФ!$A:$A,0),MATCH("Цена на реализацию"&amp;YEAR(Ф2!CI$3),ЗФ!$2:$2,0)),0)</f>
        <v>#REF!</v>
      </c>
      <c r="CJ24" s="232" t="e">
        <f ca="1">IF(OFFSET(CJ24,-1,0,1,1)&lt;&gt;"", INDEX(ЗФ!$A$1:$AO$91,MATCH($A22,ЗФ!$A:$A,0),MATCH("Цена на реализацию"&amp;YEAR(Ф2!CJ$3),ЗФ!$2:$2,0)),0)</f>
        <v>#REF!</v>
      </c>
      <c r="CK24" s="232" t="e">
        <f ca="1">IF(OFFSET(CK24,-1,0,1,1)&lt;&gt;"", INDEX(ЗФ!$A$1:$AO$91,MATCH($A22,ЗФ!$A:$A,0),MATCH("Цена на реализацию"&amp;YEAR(Ф2!CK$3),ЗФ!$2:$2,0)),0)</f>
        <v>#REF!</v>
      </c>
      <c r="CL24" s="239" t="e">
        <f t="shared" ref="CL24" ca="1" si="1367">AVERAGE(CI24:CK24)</f>
        <v>#REF!</v>
      </c>
      <c r="CM24" s="232" t="e">
        <f ca="1">IF(OFFSET(CM24,-1,0,1,1)&lt;&gt;"", INDEX(ЗФ!$A$1:$AO$91,MATCH($A22,ЗФ!$A:$A,0),MATCH("Цена на реализацию"&amp;YEAR(Ф2!CM$3),ЗФ!$2:$2,0)),0)</f>
        <v>#REF!</v>
      </c>
      <c r="CN24" s="232" t="e">
        <f ca="1">IF(OFFSET(CN24,-1,0,1,1)&lt;&gt;"", INDEX(ЗФ!$A$1:$AO$91,MATCH($A22,ЗФ!$A:$A,0),MATCH("Цена на реализацию"&amp;YEAR(Ф2!CN$3),ЗФ!$2:$2,0)),0)</f>
        <v>#REF!</v>
      </c>
      <c r="CO24" s="232" t="e">
        <f ca="1">IF(OFFSET(CO24,-1,0,1,1)&lt;&gt;"", INDEX(ЗФ!$A$1:$AO$91,MATCH($A22,ЗФ!$A:$A,0),MATCH("Цена на реализацию"&amp;YEAR(Ф2!CO$3),ЗФ!$2:$2,0)),0)</f>
        <v>#REF!</v>
      </c>
      <c r="CP24" s="239" t="e">
        <f t="shared" ref="CP24" ca="1" si="1368">AVERAGE(CM24:CO24)</f>
        <v>#REF!</v>
      </c>
      <c r="CQ24" s="232" t="e">
        <f ca="1">IF(OFFSET(CQ24,-1,0,1,1)&lt;&gt;"", INDEX(ЗФ!$A$1:$AO$91,MATCH($A22,ЗФ!$A:$A,0),MATCH("Цена на реализацию"&amp;YEAR(Ф2!CQ$3),ЗФ!$2:$2,0)),0)</f>
        <v>#REF!</v>
      </c>
      <c r="CR24" s="232" t="e">
        <f ca="1">IF(OFFSET(CR24,-1,0,1,1)&lt;&gt;"", INDEX(ЗФ!$A$1:$AO$91,MATCH($A22,ЗФ!$A:$A,0),MATCH("Цена на реализацию"&amp;YEAR(Ф2!CR$3),ЗФ!$2:$2,0)),0)</f>
        <v>#REF!</v>
      </c>
      <c r="CS24" s="232" t="e">
        <f ca="1">IF(OFFSET(CS24,-1,0,1,1)&lt;&gt;"", INDEX(ЗФ!$A$1:$AO$91,MATCH($A22,ЗФ!$A:$A,0),MATCH("Цена на реализацию"&amp;YEAR(Ф2!CS$3),ЗФ!$2:$2,0)),0)</f>
        <v>#REF!</v>
      </c>
      <c r="CT24" s="239" t="e">
        <f t="shared" ref="CT24" ca="1" si="1369">AVERAGE(CQ24:CS24)</f>
        <v>#REF!</v>
      </c>
      <c r="CU24" s="232" t="e">
        <f ca="1">IF(OFFSET(CU24,-1,0,1,1)&lt;&gt;"", INDEX(ЗФ!$A$1:$AO$91,MATCH($A22,ЗФ!$A:$A,0),MATCH("Цена на реализацию"&amp;YEAR(Ф2!CU$3),ЗФ!$2:$2,0)),0)</f>
        <v>#REF!</v>
      </c>
      <c r="CV24" s="232" t="e">
        <f ca="1">IF(OFFSET(CV24,-1,0,1,1)&lt;&gt;"", INDEX(ЗФ!$A$1:$AO$91,MATCH($A22,ЗФ!$A:$A,0),MATCH("Цена на реализацию"&amp;YEAR(Ф2!CV$3),ЗФ!$2:$2,0)),0)</f>
        <v>#REF!</v>
      </c>
      <c r="CW24" s="232" t="e">
        <f ca="1">IF(OFFSET(CW24,-1,0,1,1)&lt;&gt;"", INDEX(ЗФ!$A$1:$AO$91,MATCH($A22,ЗФ!$A:$A,0),MATCH("Цена на реализацию"&amp;YEAR(Ф2!CW$3),ЗФ!$2:$2,0)),0)</f>
        <v>#REF!</v>
      </c>
      <c r="CX24" s="239" t="e">
        <f t="shared" ref="CX24" ca="1" si="1370">AVERAGE(CU24:CW24)</f>
        <v>#REF!</v>
      </c>
      <c r="CY24" s="284">
        <f t="shared" ref="CY24" ca="1" si="1371">IFERROR(CY22/CY23,0)</f>
        <v>0</v>
      </c>
      <c r="CZ24" s="232" t="e">
        <f ca="1">IF(OFFSET(CZ24,-1,0,1,1)&lt;&gt;"", INDEX(ЗФ!$A$1:$AO$91,MATCH($A22,ЗФ!$A:$A,0),MATCH("Цена на реализацию"&amp;YEAR(Ф2!CZ$3),ЗФ!$2:$2,0)),0)</f>
        <v>#REF!</v>
      </c>
      <c r="DA24" s="232" t="e">
        <f ca="1">IF(OFFSET(DA24,-1,0,1,1)&lt;&gt;"", INDEX(ЗФ!$A$1:$AO$91,MATCH($A22,ЗФ!$A:$A,0),MATCH("Цена на реализацию"&amp;YEAR(Ф2!DA$3),ЗФ!$2:$2,0)),0)</f>
        <v>#REF!</v>
      </c>
      <c r="DB24" s="232" t="e">
        <f ca="1">IF(OFFSET(DB24,-1,0,1,1)&lt;&gt;"", INDEX(ЗФ!$A$1:$AO$91,MATCH($A22,ЗФ!$A:$A,0),MATCH("Цена на реализацию"&amp;YEAR(Ф2!DB$3),ЗФ!$2:$2,0)),0)</f>
        <v>#REF!</v>
      </c>
      <c r="DC24" s="239" t="e">
        <f t="shared" ref="DC24" ca="1" si="1372">AVERAGE(CZ24:DB24)</f>
        <v>#REF!</v>
      </c>
      <c r="DD24" s="232" t="e">
        <f ca="1">IF(OFFSET(DD24,-1,0,1,1)&lt;&gt;"", INDEX(ЗФ!$A$1:$AO$91,MATCH($A22,ЗФ!$A:$A,0),MATCH("Цена на реализацию"&amp;YEAR(Ф2!DD$3),ЗФ!$2:$2,0)),0)</f>
        <v>#REF!</v>
      </c>
      <c r="DE24" s="232" t="e">
        <f ca="1">IF(OFFSET(DE24,-1,0,1,1)&lt;&gt;"", INDEX(ЗФ!$A$1:$AO$91,MATCH($A22,ЗФ!$A:$A,0),MATCH("Цена на реализацию"&amp;YEAR(Ф2!DE$3),ЗФ!$2:$2,0)),0)</f>
        <v>#REF!</v>
      </c>
      <c r="DF24" s="232" t="e">
        <f ca="1">IF(OFFSET(DF24,-1,0,1,1)&lt;&gt;"", INDEX(ЗФ!$A$1:$AO$91,MATCH($A22,ЗФ!$A:$A,0),MATCH("Цена на реализацию"&amp;YEAR(Ф2!DF$3),ЗФ!$2:$2,0)),0)</f>
        <v>#REF!</v>
      </c>
      <c r="DG24" s="239" t="e">
        <f t="shared" ref="DG24" ca="1" si="1373">AVERAGE(DD24:DF24)</f>
        <v>#REF!</v>
      </c>
      <c r="DH24" s="232" t="e">
        <f ca="1">IF(OFFSET(DH24,-1,0,1,1)&lt;&gt;"", INDEX(ЗФ!$A$1:$AO$91,MATCH($A22,ЗФ!$A:$A,0),MATCH("Цена на реализацию"&amp;YEAR(Ф2!DH$3),ЗФ!$2:$2,0)),0)</f>
        <v>#REF!</v>
      </c>
      <c r="DI24" s="232" t="e">
        <f ca="1">IF(OFFSET(DI24,-1,0,1,1)&lt;&gt;"", INDEX(ЗФ!$A$1:$AO$91,MATCH($A22,ЗФ!$A:$A,0),MATCH("Цена на реализацию"&amp;YEAR(Ф2!DI$3),ЗФ!$2:$2,0)),0)</f>
        <v>#REF!</v>
      </c>
      <c r="DJ24" s="232" t="e">
        <f ca="1">IF(OFFSET(DJ24,-1,0,1,1)&lt;&gt;"", INDEX(ЗФ!$A$1:$AO$91,MATCH($A22,ЗФ!$A:$A,0),MATCH("Цена на реализацию"&amp;YEAR(Ф2!DJ$3),ЗФ!$2:$2,0)),0)</f>
        <v>#REF!</v>
      </c>
      <c r="DK24" s="239" t="e">
        <f t="shared" ref="DK24" ca="1" si="1374">AVERAGE(DH24:DJ24)</f>
        <v>#REF!</v>
      </c>
      <c r="DL24" s="232" t="e">
        <f ca="1">IF(OFFSET(DL24,-1,0,1,1)&lt;&gt;"", INDEX(ЗФ!$A$1:$AO$91,MATCH($A22,ЗФ!$A:$A,0),MATCH("Цена на реализацию"&amp;YEAR(Ф2!DL$3),ЗФ!$2:$2,0)),0)</f>
        <v>#REF!</v>
      </c>
      <c r="DM24" s="232" t="e">
        <f ca="1">IF(OFFSET(DM24,-1,0,1,1)&lt;&gt;"", INDEX(ЗФ!$A$1:$AO$91,MATCH($A22,ЗФ!$A:$A,0),MATCH("Цена на реализацию"&amp;YEAR(Ф2!DM$3),ЗФ!$2:$2,0)),0)</f>
        <v>#REF!</v>
      </c>
      <c r="DN24" s="232" t="e">
        <f ca="1">IF(OFFSET(DN24,-1,0,1,1)&lt;&gt;"", INDEX(ЗФ!$A$1:$AO$91,MATCH($A22,ЗФ!$A:$A,0),MATCH("Цена на реализацию"&amp;YEAR(Ф2!DN$3),ЗФ!$2:$2,0)),0)</f>
        <v>#REF!</v>
      </c>
      <c r="DO24" s="239" t="e">
        <f t="shared" ref="DO24" ca="1" si="1375">AVERAGE(DL24:DN24)</f>
        <v>#REF!</v>
      </c>
      <c r="DP24" s="284">
        <f t="shared" ref="DP24" ca="1" si="1376">IFERROR(DP22/DP23,0)</f>
        <v>0</v>
      </c>
      <c r="DQ24" s="232" t="e">
        <f ca="1">IF(OFFSET(DQ24,-1,0,1,1)&lt;&gt;"", INDEX(ЗФ!$A$1:$AO$91,MATCH($A22,ЗФ!$A:$A,0),MATCH("Цена на реализацию"&amp;YEAR(Ф2!DQ$3),ЗФ!$2:$2,0)),0)</f>
        <v>#REF!</v>
      </c>
      <c r="DR24" s="232" t="e">
        <f ca="1">IF(OFFSET(DR24,-1,0,1,1)&lt;&gt;"", INDEX(ЗФ!$A$1:$AO$91,MATCH($A22,ЗФ!$A:$A,0),MATCH("Цена на реализацию"&amp;YEAR(Ф2!DR$3),ЗФ!$2:$2,0)),0)</f>
        <v>#REF!</v>
      </c>
      <c r="DS24" s="232" t="e">
        <f ca="1">IF(OFFSET(DS24,-1,0,1,1)&lt;&gt;"", INDEX(ЗФ!$A$1:$AO$91,MATCH($A22,ЗФ!$A:$A,0),MATCH("Цена на реализацию"&amp;YEAR(Ф2!DS$3),ЗФ!$2:$2,0)),0)</f>
        <v>#REF!</v>
      </c>
      <c r="DT24" s="239" t="e">
        <f t="shared" ref="DT24" ca="1" si="1377">AVERAGE(DQ24:DS24)</f>
        <v>#REF!</v>
      </c>
      <c r="DU24" s="232" t="e">
        <f ca="1">IF(OFFSET(DU24,-1,0,1,1)&lt;&gt;"", INDEX(ЗФ!$A$1:$AO$91,MATCH($A22,ЗФ!$A:$A,0),MATCH("Цена на реализацию"&amp;YEAR(Ф2!DU$3),ЗФ!$2:$2,0)),0)</f>
        <v>#REF!</v>
      </c>
      <c r="DV24" s="232" t="e">
        <f ca="1">IF(OFFSET(DV24,-1,0,1,1)&lt;&gt;"", INDEX(ЗФ!$A$1:$AO$91,MATCH($A22,ЗФ!$A:$A,0),MATCH("Цена на реализацию"&amp;YEAR(Ф2!DV$3),ЗФ!$2:$2,0)),0)</f>
        <v>#REF!</v>
      </c>
      <c r="DW24" s="232" t="e">
        <f ca="1">IF(OFFSET(DW24,-1,0,1,1)&lt;&gt;"", INDEX(ЗФ!$A$1:$AO$91,MATCH($A22,ЗФ!$A:$A,0),MATCH("Цена на реализацию"&amp;YEAR(Ф2!DW$3),ЗФ!$2:$2,0)),0)</f>
        <v>#REF!</v>
      </c>
      <c r="DX24" s="239" t="e">
        <f t="shared" ref="DX24" ca="1" si="1378">AVERAGE(DU24:DW24)</f>
        <v>#REF!</v>
      </c>
      <c r="DY24" s="232" t="e">
        <f ca="1">IF(OFFSET(DY24,-1,0,1,1)&lt;&gt;"", INDEX(ЗФ!$A$1:$AO$91,MATCH($A22,ЗФ!$A:$A,0),MATCH("Цена на реализацию"&amp;YEAR(Ф2!DY$3),ЗФ!$2:$2,0)),0)</f>
        <v>#REF!</v>
      </c>
      <c r="DZ24" s="232" t="e">
        <f ca="1">IF(OFFSET(DZ24,-1,0,1,1)&lt;&gt;"", INDEX(ЗФ!$A$1:$AO$91,MATCH($A22,ЗФ!$A:$A,0),MATCH("Цена на реализацию"&amp;YEAR(Ф2!DZ$3),ЗФ!$2:$2,0)),0)</f>
        <v>#REF!</v>
      </c>
      <c r="EA24" s="232" t="e">
        <f ca="1">IF(OFFSET(EA24,-1,0,1,1)&lt;&gt;"", INDEX(ЗФ!$A$1:$AO$91,MATCH($A22,ЗФ!$A:$A,0),MATCH("Цена на реализацию"&amp;YEAR(Ф2!EA$3),ЗФ!$2:$2,0)),0)</f>
        <v>#REF!</v>
      </c>
      <c r="EB24" s="239" t="e">
        <f t="shared" ref="EB24" ca="1" si="1379">AVERAGE(DY24:EA24)</f>
        <v>#REF!</v>
      </c>
      <c r="EC24" s="232" t="e">
        <f ca="1">IF(OFFSET(EC24,-1,0,1,1)&lt;&gt;"", INDEX(ЗФ!$A$1:$AO$91,MATCH($A22,ЗФ!$A:$A,0),MATCH("Цена на реализацию"&amp;YEAR(Ф2!EC$3),ЗФ!$2:$2,0)),0)</f>
        <v>#REF!</v>
      </c>
      <c r="ED24" s="232" t="e">
        <f ca="1">IF(OFFSET(ED24,-1,0,1,1)&lt;&gt;"", INDEX(ЗФ!$A$1:$AO$91,MATCH($A22,ЗФ!$A:$A,0),MATCH("Цена на реализацию"&amp;YEAR(Ф2!ED$3),ЗФ!$2:$2,0)),0)</f>
        <v>#REF!</v>
      </c>
      <c r="EE24" s="232" t="e">
        <f ca="1">IF(OFFSET(EE24,-1,0,1,1)&lt;&gt;"", INDEX(ЗФ!$A$1:$AO$91,MATCH($A22,ЗФ!$A:$A,0),MATCH("Цена на реализацию"&amp;YEAR(Ф2!EE$3),ЗФ!$2:$2,0)),0)</f>
        <v>#REF!</v>
      </c>
      <c r="EF24" s="239" t="e">
        <f t="shared" ref="EF24" ca="1" si="1380">AVERAGE(EC24:EE24)</f>
        <v>#REF!</v>
      </c>
      <c r="EG24" s="284">
        <f t="shared" ref="EG24" ca="1" si="1381">IFERROR(EG22/EG23,0)</f>
        <v>0</v>
      </c>
      <c r="EH24" s="232" t="e">
        <f ca="1">IF(OFFSET(EH24,-1,0,1,1)&lt;&gt;"", INDEX(ЗФ!$A$1:$AO$91,MATCH($A22,ЗФ!$A:$A,0),MATCH("Цена на реализацию"&amp;YEAR(Ф2!EH$3),ЗФ!$2:$2,0)),0)</f>
        <v>#REF!</v>
      </c>
      <c r="EI24" s="232" t="e">
        <f ca="1">IF(OFFSET(EI24,-1,0,1,1)&lt;&gt;"", INDEX(ЗФ!$A$1:$AO$91,MATCH($A22,ЗФ!$A:$A,0),MATCH("Цена на реализацию"&amp;YEAR(Ф2!EI$3),ЗФ!$2:$2,0)),0)</f>
        <v>#REF!</v>
      </c>
      <c r="EJ24" s="232" t="e">
        <f ca="1">IF(OFFSET(EJ24,-1,0,1,1)&lt;&gt;"", INDEX(ЗФ!$A$1:$AO$91,MATCH($A22,ЗФ!$A:$A,0),MATCH("Цена на реализацию"&amp;YEAR(Ф2!EJ$3),ЗФ!$2:$2,0)),0)</f>
        <v>#REF!</v>
      </c>
      <c r="EK24" s="239" t="e">
        <f t="shared" ref="EK24" ca="1" si="1382">AVERAGE(EH24:EJ24)</f>
        <v>#REF!</v>
      </c>
      <c r="EL24" s="232" t="e">
        <f ca="1">IF(OFFSET(EL24,-1,0,1,1)&lt;&gt;"", INDEX(ЗФ!$A$1:$AO$91,MATCH($A22,ЗФ!$A:$A,0),MATCH("Цена на реализацию"&amp;YEAR(Ф2!EL$3),ЗФ!$2:$2,0)),0)</f>
        <v>#REF!</v>
      </c>
      <c r="EM24" s="232" t="e">
        <f ca="1">IF(OFFSET(EM24,-1,0,1,1)&lt;&gt;"", INDEX(ЗФ!$A$1:$AO$91,MATCH($A22,ЗФ!$A:$A,0),MATCH("Цена на реализацию"&amp;YEAR(Ф2!EM$3),ЗФ!$2:$2,0)),0)</f>
        <v>#REF!</v>
      </c>
      <c r="EN24" s="232" t="e">
        <f ca="1">IF(OFFSET(EN24,-1,0,1,1)&lt;&gt;"", INDEX(ЗФ!$A$1:$AO$91,MATCH($A22,ЗФ!$A:$A,0),MATCH("Цена на реализацию"&amp;YEAR(Ф2!EN$3),ЗФ!$2:$2,0)),0)</f>
        <v>#REF!</v>
      </c>
      <c r="EO24" s="239" t="e">
        <f t="shared" ref="EO24" ca="1" si="1383">AVERAGE(EL24:EN24)</f>
        <v>#REF!</v>
      </c>
      <c r="EP24" s="232" t="e">
        <f ca="1">IF(OFFSET(EP24,-1,0,1,1)&lt;&gt;"", INDEX(ЗФ!$A$1:$AO$91,MATCH($A22,ЗФ!$A:$A,0),MATCH("Цена на реализацию"&amp;YEAR(Ф2!EP$3),ЗФ!$2:$2,0)),0)</f>
        <v>#REF!</v>
      </c>
      <c r="EQ24" s="232" t="e">
        <f ca="1">IF(OFFSET(EQ24,-1,0,1,1)&lt;&gt;"", INDEX(ЗФ!$A$1:$AO$91,MATCH($A22,ЗФ!$A:$A,0),MATCH("Цена на реализацию"&amp;YEAR(Ф2!EQ$3),ЗФ!$2:$2,0)),0)</f>
        <v>#REF!</v>
      </c>
      <c r="ER24" s="232" t="e">
        <f ca="1">IF(OFFSET(ER24,-1,0,1,1)&lt;&gt;"", INDEX(ЗФ!$A$1:$AO$91,MATCH($A22,ЗФ!$A:$A,0),MATCH("Цена на реализацию"&amp;YEAR(Ф2!ER$3),ЗФ!$2:$2,0)),0)</f>
        <v>#REF!</v>
      </c>
      <c r="ES24" s="239" t="e">
        <f t="shared" ref="ES24" ca="1" si="1384">AVERAGE(EP24:ER24)</f>
        <v>#REF!</v>
      </c>
      <c r="ET24" s="232" t="e">
        <f ca="1">IF(OFFSET(ET24,-1,0,1,1)&lt;&gt;"", INDEX(ЗФ!$A$1:$AO$91,MATCH($A22,ЗФ!$A:$A,0),MATCH("Цена на реализацию"&amp;YEAR(Ф2!ET$3),ЗФ!$2:$2,0)),0)</f>
        <v>#REF!</v>
      </c>
      <c r="EU24" s="232" t="e">
        <f ca="1">IF(OFFSET(EU24,-1,0,1,1)&lt;&gt;"", INDEX(ЗФ!$A$1:$AO$91,MATCH($A22,ЗФ!$A:$A,0),MATCH("Цена на реализацию"&amp;YEAR(Ф2!EU$3),ЗФ!$2:$2,0)),0)</f>
        <v>#REF!</v>
      </c>
      <c r="EV24" s="232" t="e">
        <f ca="1">IF(OFFSET(EV24,-1,0,1,1)&lt;&gt;"", INDEX(ЗФ!$A$1:$AO$91,MATCH($A22,ЗФ!$A:$A,0),MATCH("Цена на реализацию"&amp;YEAR(Ф2!EV$3),ЗФ!$2:$2,0)),0)</f>
        <v>#REF!</v>
      </c>
      <c r="EW24" s="239" t="e">
        <f t="shared" ref="EW24" ca="1" si="1385">AVERAGE(ET24:EV24)</f>
        <v>#REF!</v>
      </c>
      <c r="EX24" s="428">
        <f t="shared" ref="EX24" ca="1" si="1386">IFERROR(EX22/EX23,0)</f>
        <v>0</v>
      </c>
      <c r="EY24" s="438"/>
    </row>
    <row r="25" spans="1:155" outlineLevel="1" collapsed="1">
      <c r="A25" s="245" t="s">
        <v>263</v>
      </c>
      <c r="B25" s="236">
        <f t="shared" ref="B25" ca="1" si="1387">IFERROR(B26*B27,0)</f>
        <v>0</v>
      </c>
      <c r="C25" s="236">
        <f t="shared" ref="C25" ca="1" si="1388">IFERROR(C26*C27,0)</f>
        <v>0</v>
      </c>
      <c r="D25" s="236">
        <f t="shared" ref="D25" ca="1" si="1389">IFERROR(D26*D27,0)</f>
        <v>0</v>
      </c>
      <c r="E25" s="237">
        <f t="shared" ref="E25:E26" ca="1" si="1390">SUM(B25:D25)</f>
        <v>0</v>
      </c>
      <c r="F25" s="236">
        <f t="shared" ref="F25" ca="1" si="1391">IFERROR(F26*F27,0)</f>
        <v>0</v>
      </c>
      <c r="G25" s="236">
        <f t="shared" ref="G25" ca="1" si="1392">IFERROR(G26*G27,0)</f>
        <v>0</v>
      </c>
      <c r="H25" s="236">
        <f t="shared" ref="H25" ca="1" si="1393">IFERROR(H26*H27,0)</f>
        <v>0</v>
      </c>
      <c r="I25" s="237">
        <f t="shared" ref="I25:I26" ca="1" si="1394">SUM(F25:H25)</f>
        <v>0</v>
      </c>
      <c r="J25" s="236">
        <f t="shared" ref="J25" ca="1" si="1395">IFERROR(J26*J27,0)</f>
        <v>0</v>
      </c>
      <c r="K25" s="236">
        <f t="shared" ref="K25" ca="1" si="1396">IFERROR(K26*K27,0)</f>
        <v>0</v>
      </c>
      <c r="L25" s="236">
        <f t="shared" ref="L25" ca="1" si="1397">IFERROR(L26*L27,0)</f>
        <v>0</v>
      </c>
      <c r="M25" s="237">
        <f t="shared" ref="M25:M26" ca="1" si="1398">SUM(J25:L25)</f>
        <v>0</v>
      </c>
      <c r="N25" s="236">
        <f t="shared" ref="N25" ca="1" si="1399">IFERROR(N26*N27,0)</f>
        <v>0</v>
      </c>
      <c r="O25" s="236">
        <f t="shared" ref="O25" ca="1" si="1400">IFERROR(O26*O27,0)</f>
        <v>0</v>
      </c>
      <c r="P25" s="236">
        <f t="shared" ref="P25" ca="1" si="1401">IFERROR(P26*P27,0)</f>
        <v>0</v>
      </c>
      <c r="Q25" s="237">
        <f t="shared" ref="Q25:Q26" ca="1" si="1402">SUM(N25:P25)</f>
        <v>0</v>
      </c>
      <c r="R25" s="283">
        <f t="shared" ref="R25:R26" ca="1" si="1403">SUM(E25,I25,M25,Q25)</f>
        <v>0</v>
      </c>
      <c r="S25" s="236">
        <f t="shared" ref="S25" ca="1" si="1404">IFERROR(S26*S27,0)</f>
        <v>0</v>
      </c>
      <c r="T25" s="236">
        <f t="shared" ref="T25" ca="1" si="1405">IFERROR(T26*T27,0)</f>
        <v>0</v>
      </c>
      <c r="U25" s="236">
        <f t="shared" ref="U25" ca="1" si="1406">IFERROR(U26*U27,0)</f>
        <v>0</v>
      </c>
      <c r="V25" s="237">
        <f t="shared" ref="V25:V26" ca="1" si="1407">SUM(S25:U25)</f>
        <v>0</v>
      </c>
      <c r="W25" s="236">
        <f t="shared" ref="W25" ca="1" si="1408">IFERROR(W26*W27,0)</f>
        <v>0</v>
      </c>
      <c r="X25" s="236">
        <f t="shared" ref="X25" ca="1" si="1409">IFERROR(X26*X27,0)</f>
        <v>0</v>
      </c>
      <c r="Y25" s="236">
        <f t="shared" ref="Y25" ca="1" si="1410">IFERROR(Y26*Y27,0)</f>
        <v>0</v>
      </c>
      <c r="Z25" s="237">
        <f t="shared" ref="Z25:Z26" ca="1" si="1411">SUM(W25:Y25)</f>
        <v>0</v>
      </c>
      <c r="AA25" s="236">
        <f t="shared" ref="AA25" ca="1" si="1412">IFERROR(AA26*AA27,0)</f>
        <v>0</v>
      </c>
      <c r="AB25" s="236">
        <f t="shared" ref="AB25" ca="1" si="1413">IFERROR(AB26*AB27,0)</f>
        <v>0</v>
      </c>
      <c r="AC25" s="236">
        <f t="shared" ref="AC25" ca="1" si="1414">IFERROR(AC26*AC27,0)</f>
        <v>0</v>
      </c>
      <c r="AD25" s="237">
        <f t="shared" ref="AD25:AD26" ca="1" si="1415">SUM(AA25:AC25)</f>
        <v>0</v>
      </c>
      <c r="AE25" s="236">
        <f t="shared" ref="AE25" ca="1" si="1416">IFERROR(AE26*AE27,0)</f>
        <v>0</v>
      </c>
      <c r="AF25" s="236">
        <f t="shared" ref="AF25" ca="1" si="1417">IFERROR(AF26*AF27,0)</f>
        <v>0</v>
      </c>
      <c r="AG25" s="236">
        <f t="shared" ref="AG25" ca="1" si="1418">IFERROR(AG26*AG27,0)</f>
        <v>0</v>
      </c>
      <c r="AH25" s="237">
        <f t="shared" ref="AH25:AH26" ca="1" si="1419">SUM(AE25:AG25)</f>
        <v>0</v>
      </c>
      <c r="AI25" s="283">
        <f t="shared" ref="AI25:AI26" ca="1" si="1420">SUM(V25,Z25,AD25,AH25)</f>
        <v>0</v>
      </c>
      <c r="AJ25" s="236">
        <f t="shared" ref="AJ25" ca="1" si="1421">IFERROR(AJ26*AJ27,0)</f>
        <v>0</v>
      </c>
      <c r="AK25" s="236">
        <f t="shared" ref="AK25" ca="1" si="1422">IFERROR(AK26*AK27,0)</f>
        <v>0</v>
      </c>
      <c r="AL25" s="236">
        <f t="shared" ref="AL25" ca="1" si="1423">IFERROR(AL26*AL27,0)</f>
        <v>0</v>
      </c>
      <c r="AM25" s="237">
        <f t="shared" ref="AM25:AM26" ca="1" si="1424">SUM(AJ25:AL25)</f>
        <v>0</v>
      </c>
      <c r="AN25" s="236">
        <f t="shared" ref="AN25" ca="1" si="1425">IFERROR(AN26*AN27,0)</f>
        <v>0</v>
      </c>
      <c r="AO25" s="236">
        <f t="shared" ref="AO25" ca="1" si="1426">IFERROR(AO26*AO27,0)</f>
        <v>0</v>
      </c>
      <c r="AP25" s="236">
        <f t="shared" ref="AP25" ca="1" si="1427">IFERROR(AP26*AP27,0)</f>
        <v>0</v>
      </c>
      <c r="AQ25" s="237">
        <f t="shared" ref="AQ25:AQ26" ca="1" si="1428">SUM(AN25:AP25)</f>
        <v>0</v>
      </c>
      <c r="AR25" s="236">
        <f t="shared" ref="AR25" ca="1" si="1429">IFERROR(AR26*AR27,0)</f>
        <v>0</v>
      </c>
      <c r="AS25" s="236">
        <f t="shared" ref="AS25" ca="1" si="1430">IFERROR(AS26*AS27,0)</f>
        <v>0</v>
      </c>
      <c r="AT25" s="236">
        <f t="shared" ref="AT25" ca="1" si="1431">IFERROR(AT26*AT27,0)</f>
        <v>0</v>
      </c>
      <c r="AU25" s="237">
        <f t="shared" ref="AU25:AU26" ca="1" si="1432">SUM(AR25:AT25)</f>
        <v>0</v>
      </c>
      <c r="AV25" s="236">
        <f t="shared" ref="AV25" ca="1" si="1433">IFERROR(AV26*AV27,0)</f>
        <v>0</v>
      </c>
      <c r="AW25" s="236">
        <f t="shared" ref="AW25" ca="1" si="1434">IFERROR(AW26*AW27,0)</f>
        <v>0</v>
      </c>
      <c r="AX25" s="236">
        <f t="shared" ref="AX25" ca="1" si="1435">IFERROR(AX26*AX27,0)</f>
        <v>0</v>
      </c>
      <c r="AY25" s="237">
        <f t="shared" ref="AY25:AY26" ca="1" si="1436">SUM(AV25:AX25)</f>
        <v>0</v>
      </c>
      <c r="AZ25" s="283">
        <f t="shared" ref="AZ25:AZ26" ca="1" si="1437">SUM(AM25,AQ25,AU25,AY25)</f>
        <v>0</v>
      </c>
      <c r="BA25" s="236">
        <f t="shared" ref="BA25" ca="1" si="1438">IFERROR(BA26*BA27,0)</f>
        <v>0</v>
      </c>
      <c r="BB25" s="236">
        <f t="shared" ref="BB25" ca="1" si="1439">IFERROR(BB26*BB27,0)</f>
        <v>0</v>
      </c>
      <c r="BC25" s="236">
        <f t="shared" ref="BC25" ca="1" si="1440">IFERROR(BC26*BC27,0)</f>
        <v>0</v>
      </c>
      <c r="BD25" s="237">
        <f t="shared" ref="BD25:BD26" ca="1" si="1441">SUM(BA25:BC25)</f>
        <v>0</v>
      </c>
      <c r="BE25" s="236">
        <f t="shared" ref="BE25" ca="1" si="1442">IFERROR(BE26*BE27,0)</f>
        <v>0</v>
      </c>
      <c r="BF25" s="236">
        <f t="shared" ref="BF25" ca="1" si="1443">IFERROR(BF26*BF27,0)</f>
        <v>0</v>
      </c>
      <c r="BG25" s="236">
        <f t="shared" ref="BG25" ca="1" si="1444">IFERROR(BG26*BG27,0)</f>
        <v>0</v>
      </c>
      <c r="BH25" s="237">
        <f t="shared" ref="BH25:BH26" ca="1" si="1445">SUM(BE25:BG25)</f>
        <v>0</v>
      </c>
      <c r="BI25" s="236">
        <f t="shared" ref="BI25" ca="1" si="1446">IFERROR(BI26*BI27,0)</f>
        <v>0</v>
      </c>
      <c r="BJ25" s="236">
        <f t="shared" ref="BJ25" ca="1" si="1447">IFERROR(BJ26*BJ27,0)</f>
        <v>0</v>
      </c>
      <c r="BK25" s="236">
        <f t="shared" ref="BK25" ca="1" si="1448">IFERROR(BK26*BK27,0)</f>
        <v>0</v>
      </c>
      <c r="BL25" s="237">
        <f t="shared" ref="BL25:BL26" ca="1" si="1449">SUM(BI25:BK25)</f>
        <v>0</v>
      </c>
      <c r="BM25" s="236">
        <f t="shared" ref="BM25" ca="1" si="1450">IFERROR(BM26*BM27,0)</f>
        <v>0</v>
      </c>
      <c r="BN25" s="236">
        <f t="shared" ref="BN25" ca="1" si="1451">IFERROR(BN26*BN27,0)</f>
        <v>0</v>
      </c>
      <c r="BO25" s="236">
        <f t="shared" ref="BO25" ca="1" si="1452">IFERROR(BO26*BO27,0)</f>
        <v>0</v>
      </c>
      <c r="BP25" s="237">
        <f t="shared" ref="BP25:BP26" ca="1" si="1453">SUM(BM25:BO25)</f>
        <v>0</v>
      </c>
      <c r="BQ25" s="283">
        <f t="shared" ref="BQ25:BQ26" ca="1" si="1454">SUM(BD25,BH25,BL25,BP25)</f>
        <v>0</v>
      </c>
      <c r="BR25" s="236">
        <f t="shared" ref="BR25" ca="1" si="1455">IFERROR(BR26*BR27,0)</f>
        <v>0</v>
      </c>
      <c r="BS25" s="236">
        <f t="shared" ref="BS25" ca="1" si="1456">IFERROR(BS26*BS27,0)</f>
        <v>0</v>
      </c>
      <c r="BT25" s="236">
        <f t="shared" ref="BT25" ca="1" si="1457">IFERROR(BT26*BT27,0)</f>
        <v>0</v>
      </c>
      <c r="BU25" s="237">
        <f t="shared" ref="BU25:BU26" ca="1" si="1458">SUM(BR25:BT25)</f>
        <v>0</v>
      </c>
      <c r="BV25" s="236">
        <f t="shared" ref="BV25" ca="1" si="1459">IFERROR(BV26*BV27,0)</f>
        <v>0</v>
      </c>
      <c r="BW25" s="236">
        <f t="shared" ref="BW25" ca="1" si="1460">IFERROR(BW26*BW27,0)</f>
        <v>0</v>
      </c>
      <c r="BX25" s="236">
        <f t="shared" ref="BX25" ca="1" si="1461">IFERROR(BX26*BX27,0)</f>
        <v>0</v>
      </c>
      <c r="BY25" s="237">
        <f t="shared" ref="BY25:BY26" ca="1" si="1462">SUM(BV25:BX25)</f>
        <v>0</v>
      </c>
      <c r="BZ25" s="236">
        <f t="shared" ref="BZ25" ca="1" si="1463">IFERROR(BZ26*BZ27,0)</f>
        <v>0</v>
      </c>
      <c r="CA25" s="236">
        <f t="shared" ref="CA25" ca="1" si="1464">IFERROR(CA26*CA27,0)</f>
        <v>0</v>
      </c>
      <c r="CB25" s="236">
        <f t="shared" ref="CB25" ca="1" si="1465">IFERROR(CB26*CB27,0)</f>
        <v>0</v>
      </c>
      <c r="CC25" s="237">
        <f t="shared" ref="CC25:CC26" ca="1" si="1466">SUM(BZ25:CB25)</f>
        <v>0</v>
      </c>
      <c r="CD25" s="236">
        <f t="shared" ref="CD25" ca="1" si="1467">IFERROR(CD26*CD27,0)</f>
        <v>0</v>
      </c>
      <c r="CE25" s="236">
        <f t="shared" ref="CE25" ca="1" si="1468">IFERROR(CE26*CE27,0)</f>
        <v>0</v>
      </c>
      <c r="CF25" s="236">
        <f t="shared" ref="CF25" ca="1" si="1469">IFERROR(CF26*CF27,0)</f>
        <v>0</v>
      </c>
      <c r="CG25" s="237">
        <f t="shared" ref="CG25:CG26" ca="1" si="1470">SUM(CD25:CF25)</f>
        <v>0</v>
      </c>
      <c r="CH25" s="283">
        <f t="shared" ref="CH25:CH26" ca="1" si="1471">SUM(BU25,BY25,CC25,CG25)</f>
        <v>0</v>
      </c>
      <c r="CI25" s="236">
        <f t="shared" ref="CI25" ca="1" si="1472">IFERROR(CI26*CI27,0)</f>
        <v>0</v>
      </c>
      <c r="CJ25" s="236">
        <f t="shared" ref="CJ25" ca="1" si="1473">IFERROR(CJ26*CJ27,0)</f>
        <v>0</v>
      </c>
      <c r="CK25" s="236">
        <f t="shared" ref="CK25" ca="1" si="1474">IFERROR(CK26*CK27,0)</f>
        <v>0</v>
      </c>
      <c r="CL25" s="237">
        <f t="shared" ref="CL25:CL26" ca="1" si="1475">SUM(CI25:CK25)</f>
        <v>0</v>
      </c>
      <c r="CM25" s="236">
        <f t="shared" ref="CM25" ca="1" si="1476">IFERROR(CM26*CM27,0)</f>
        <v>0</v>
      </c>
      <c r="CN25" s="236">
        <f t="shared" ref="CN25" ca="1" si="1477">IFERROR(CN26*CN27,0)</f>
        <v>0</v>
      </c>
      <c r="CO25" s="236">
        <f t="shared" ref="CO25" ca="1" si="1478">IFERROR(CO26*CO27,0)</f>
        <v>0</v>
      </c>
      <c r="CP25" s="237">
        <f t="shared" ref="CP25:CP26" ca="1" si="1479">SUM(CM25:CO25)</f>
        <v>0</v>
      </c>
      <c r="CQ25" s="236">
        <f t="shared" ref="CQ25" ca="1" si="1480">IFERROR(CQ26*CQ27,0)</f>
        <v>0</v>
      </c>
      <c r="CR25" s="236">
        <f t="shared" ref="CR25" ca="1" si="1481">IFERROR(CR26*CR27,0)</f>
        <v>0</v>
      </c>
      <c r="CS25" s="236">
        <f t="shared" ref="CS25" ca="1" si="1482">IFERROR(CS26*CS27,0)</f>
        <v>0</v>
      </c>
      <c r="CT25" s="237">
        <f t="shared" ref="CT25:CT26" ca="1" si="1483">SUM(CQ25:CS25)</f>
        <v>0</v>
      </c>
      <c r="CU25" s="236">
        <f t="shared" ref="CU25" ca="1" si="1484">IFERROR(CU26*CU27,0)</f>
        <v>0</v>
      </c>
      <c r="CV25" s="236">
        <f t="shared" ref="CV25" ca="1" si="1485">IFERROR(CV26*CV27,0)</f>
        <v>0</v>
      </c>
      <c r="CW25" s="236">
        <f t="shared" ref="CW25" ca="1" si="1486">IFERROR(CW26*CW27,0)</f>
        <v>0</v>
      </c>
      <c r="CX25" s="237">
        <f t="shared" ref="CX25:CX26" ca="1" si="1487">SUM(CU25:CW25)</f>
        <v>0</v>
      </c>
      <c r="CY25" s="283">
        <f t="shared" ref="CY25:CY26" ca="1" si="1488">SUM(CL25,CP25,CT25,CX25)</f>
        <v>0</v>
      </c>
      <c r="CZ25" s="236">
        <f t="shared" ref="CZ25" ca="1" si="1489">IFERROR(CZ26*CZ27,0)</f>
        <v>0</v>
      </c>
      <c r="DA25" s="236">
        <f t="shared" ref="DA25" ca="1" si="1490">IFERROR(DA26*DA27,0)</f>
        <v>0</v>
      </c>
      <c r="DB25" s="236">
        <f t="shared" ref="DB25" ca="1" si="1491">IFERROR(DB26*DB27,0)</f>
        <v>0</v>
      </c>
      <c r="DC25" s="237">
        <f t="shared" ref="DC25:DC26" ca="1" si="1492">SUM(CZ25:DB25)</f>
        <v>0</v>
      </c>
      <c r="DD25" s="236">
        <f t="shared" ref="DD25" ca="1" si="1493">IFERROR(DD26*DD27,0)</f>
        <v>0</v>
      </c>
      <c r="DE25" s="236">
        <f t="shared" ref="DE25" ca="1" si="1494">IFERROR(DE26*DE27,0)</f>
        <v>0</v>
      </c>
      <c r="DF25" s="236">
        <f t="shared" ref="DF25" ca="1" si="1495">IFERROR(DF26*DF27,0)</f>
        <v>0</v>
      </c>
      <c r="DG25" s="237">
        <f t="shared" ref="DG25:DG26" ca="1" si="1496">SUM(DD25:DF25)</f>
        <v>0</v>
      </c>
      <c r="DH25" s="236">
        <f t="shared" ref="DH25" ca="1" si="1497">IFERROR(DH26*DH27,0)</f>
        <v>0</v>
      </c>
      <c r="DI25" s="236">
        <f t="shared" ref="DI25" ca="1" si="1498">IFERROR(DI26*DI27,0)</f>
        <v>0</v>
      </c>
      <c r="DJ25" s="236">
        <f t="shared" ref="DJ25" ca="1" si="1499">IFERROR(DJ26*DJ27,0)</f>
        <v>0</v>
      </c>
      <c r="DK25" s="237">
        <f t="shared" ref="DK25:DK26" ca="1" si="1500">SUM(DH25:DJ25)</f>
        <v>0</v>
      </c>
      <c r="DL25" s="236">
        <f t="shared" ref="DL25" ca="1" si="1501">IFERROR(DL26*DL27,0)</f>
        <v>0</v>
      </c>
      <c r="DM25" s="236">
        <f t="shared" ref="DM25" ca="1" si="1502">IFERROR(DM26*DM27,0)</f>
        <v>0</v>
      </c>
      <c r="DN25" s="236">
        <f t="shared" ref="DN25" ca="1" si="1503">IFERROR(DN26*DN27,0)</f>
        <v>0</v>
      </c>
      <c r="DO25" s="237">
        <f t="shared" ref="DO25:DO26" ca="1" si="1504">SUM(DL25:DN25)</f>
        <v>0</v>
      </c>
      <c r="DP25" s="283">
        <f t="shared" ref="DP25:DP26" ca="1" si="1505">SUM(DC25,DG25,DK25,DO25)</f>
        <v>0</v>
      </c>
      <c r="DQ25" s="236">
        <f t="shared" ref="DQ25" ca="1" si="1506">IFERROR(DQ26*DQ27,0)</f>
        <v>0</v>
      </c>
      <c r="DR25" s="236">
        <f t="shared" ref="DR25" ca="1" si="1507">IFERROR(DR26*DR27,0)</f>
        <v>0</v>
      </c>
      <c r="DS25" s="236">
        <f t="shared" ref="DS25" ca="1" si="1508">IFERROR(DS26*DS27,0)</f>
        <v>0</v>
      </c>
      <c r="DT25" s="237">
        <f t="shared" ref="DT25:DT26" ca="1" si="1509">SUM(DQ25:DS25)</f>
        <v>0</v>
      </c>
      <c r="DU25" s="236">
        <f t="shared" ref="DU25" ca="1" si="1510">IFERROR(DU26*DU27,0)</f>
        <v>0</v>
      </c>
      <c r="DV25" s="236">
        <f t="shared" ref="DV25" ca="1" si="1511">IFERROR(DV26*DV27,0)</f>
        <v>0</v>
      </c>
      <c r="DW25" s="236">
        <f t="shared" ref="DW25" ca="1" si="1512">IFERROR(DW26*DW27,0)</f>
        <v>0</v>
      </c>
      <c r="DX25" s="237">
        <f t="shared" ref="DX25:DX26" ca="1" si="1513">SUM(DU25:DW25)</f>
        <v>0</v>
      </c>
      <c r="DY25" s="236">
        <f t="shared" ref="DY25" ca="1" si="1514">IFERROR(DY26*DY27,0)</f>
        <v>0</v>
      </c>
      <c r="DZ25" s="236">
        <f t="shared" ref="DZ25" ca="1" si="1515">IFERROR(DZ26*DZ27,0)</f>
        <v>0</v>
      </c>
      <c r="EA25" s="236">
        <f t="shared" ref="EA25" ca="1" si="1516">IFERROR(EA26*EA27,0)</f>
        <v>0</v>
      </c>
      <c r="EB25" s="237">
        <f t="shared" ref="EB25:EB26" ca="1" si="1517">SUM(DY25:EA25)</f>
        <v>0</v>
      </c>
      <c r="EC25" s="236">
        <f t="shared" ref="EC25" ca="1" si="1518">IFERROR(EC26*EC27,0)</f>
        <v>0</v>
      </c>
      <c r="ED25" s="236">
        <f t="shared" ref="ED25" ca="1" si="1519">IFERROR(ED26*ED27,0)</f>
        <v>0</v>
      </c>
      <c r="EE25" s="236">
        <f t="shared" ref="EE25" ca="1" si="1520">IFERROR(EE26*EE27,0)</f>
        <v>0</v>
      </c>
      <c r="EF25" s="237">
        <f t="shared" ref="EF25:EF26" ca="1" si="1521">SUM(EC25:EE25)</f>
        <v>0</v>
      </c>
      <c r="EG25" s="283">
        <f t="shared" ref="EG25:EG26" ca="1" si="1522">SUM(DT25,DX25,EB25,EF25)</f>
        <v>0</v>
      </c>
      <c r="EH25" s="236">
        <f t="shared" ref="EH25" ca="1" si="1523">IFERROR(EH26*EH27,0)</f>
        <v>0</v>
      </c>
      <c r="EI25" s="236">
        <f t="shared" ref="EI25" ca="1" si="1524">IFERROR(EI26*EI27,0)</f>
        <v>0</v>
      </c>
      <c r="EJ25" s="236">
        <f t="shared" ref="EJ25" ca="1" si="1525">IFERROR(EJ26*EJ27,0)</f>
        <v>0</v>
      </c>
      <c r="EK25" s="237">
        <f t="shared" ref="EK25:EK26" ca="1" si="1526">SUM(EH25:EJ25)</f>
        <v>0</v>
      </c>
      <c r="EL25" s="236">
        <f t="shared" ref="EL25" ca="1" si="1527">IFERROR(EL26*EL27,0)</f>
        <v>0</v>
      </c>
      <c r="EM25" s="236">
        <f t="shared" ref="EM25" ca="1" si="1528">IFERROR(EM26*EM27,0)</f>
        <v>0</v>
      </c>
      <c r="EN25" s="236">
        <f t="shared" ref="EN25" ca="1" si="1529">IFERROR(EN26*EN27,0)</f>
        <v>0</v>
      </c>
      <c r="EO25" s="237">
        <f t="shared" ref="EO25:EO26" ca="1" si="1530">SUM(EL25:EN25)</f>
        <v>0</v>
      </c>
      <c r="EP25" s="236">
        <f t="shared" ref="EP25" ca="1" si="1531">IFERROR(EP26*EP27,0)</f>
        <v>0</v>
      </c>
      <c r="EQ25" s="236">
        <f t="shared" ref="EQ25" ca="1" si="1532">IFERROR(EQ26*EQ27,0)</f>
        <v>0</v>
      </c>
      <c r="ER25" s="236">
        <f t="shared" ref="ER25" ca="1" si="1533">IFERROR(ER26*ER27,0)</f>
        <v>0</v>
      </c>
      <c r="ES25" s="237">
        <f t="shared" ref="ES25:ES26" ca="1" si="1534">SUM(EP25:ER25)</f>
        <v>0</v>
      </c>
      <c r="ET25" s="236">
        <f t="shared" ref="ET25" ca="1" si="1535">IFERROR(ET26*ET27,0)</f>
        <v>0</v>
      </c>
      <c r="EU25" s="236">
        <f t="shared" ref="EU25" ca="1" si="1536">IFERROR(EU26*EU27,0)</f>
        <v>0</v>
      </c>
      <c r="EV25" s="236">
        <f t="shared" ref="EV25" ca="1" si="1537">IFERROR(EV26*EV27,0)</f>
        <v>0</v>
      </c>
      <c r="EW25" s="237">
        <f t="shared" ref="EW25:EW26" ca="1" si="1538">SUM(ET25:EV25)</f>
        <v>0</v>
      </c>
      <c r="EX25" s="427">
        <f t="shared" ref="EX25:EX26" ca="1" si="1539">SUM(EK25,EO25,ES25,EW25)</f>
        <v>0</v>
      </c>
      <c r="EY25" s="438"/>
    </row>
    <row r="26" spans="1:155" s="233" customFormat="1" hidden="1" outlineLevel="2">
      <c r="A26" s="231" t="s">
        <v>242</v>
      </c>
      <c r="B26" s="238" t="str" cm="1">
        <f t="array" ref="B26">IF(AND(НачИнвП_Дата&lt;=B$3,КИнвП_Дата&gt;B$3),
             INDEX(ЗФ!$A$1:$AO$91,MATCH($A25,ЗФ!$A:$A,0),MATCH("На реализацию"&amp;YEAR(Ф2!B$3),ЗФ!$2:$2,0))*INDEX(КЗ!$A$1:$O$13,MATCH($A25,КЗ!$A:$A,0),MATCH(MONTH(Ф2!B$3),КЗ!$1:$1,0)),"")</f>
        <v/>
      </c>
      <c r="C26" s="238" t="str" cm="1">
        <f t="array" aca="1" ref="C26" ca="1">IF(AND(НачИнвП_Дата&lt;=C$3,КИнвП_Дата&gt;C$3),
             INDEX(ЗФ!$A$1:$AO$91,MATCH($A25,ЗФ!$A:$A,0),MATCH("На реализацию"&amp;YEAR(Ф2!C$3),ЗФ!$2:$2,0))*INDEX(КЗ!$A$1:$O$13,MATCH($A25,КЗ!$A:$A,0),MATCH(MONTH(Ф2!C$3),КЗ!$1:$1,0)),"")</f>
        <v/>
      </c>
      <c r="D26" s="238" t="str" cm="1">
        <f t="array" aca="1" ref="D26" ca="1">IF(AND(НачИнвП_Дата&lt;=D$3,КИнвП_Дата&gt;D$3),
             INDEX(ЗФ!$A$1:$AO$91,MATCH($A25,ЗФ!$A:$A,0),MATCH("На реализацию"&amp;YEAR(Ф2!D$3),ЗФ!$2:$2,0))*INDEX(КЗ!$A$1:$O$13,MATCH($A25,КЗ!$A:$A,0),MATCH(MONTH(Ф2!D$3),КЗ!$1:$1,0)),"")</f>
        <v/>
      </c>
      <c r="E26" s="239">
        <f t="shared" ca="1" si="1390"/>
        <v>0</v>
      </c>
      <c r="F26" s="238" t="str" cm="1">
        <f t="array" aca="1" ref="F26" ca="1">IF(AND(НачИнвП_Дата&lt;=F$3,КИнвП_Дата&gt;F$3),
             INDEX(ЗФ!$A$1:$AO$91,MATCH($A25,ЗФ!$A:$A,0),MATCH("На реализацию"&amp;YEAR(Ф2!F$3),ЗФ!$2:$2,0))*INDEX(КЗ!$A$1:$O$13,MATCH($A25,КЗ!$A:$A,0),MATCH(MONTH(Ф2!F$3),КЗ!$1:$1,0)),"")</f>
        <v/>
      </c>
      <c r="G26" s="238" t="str" cm="1">
        <f t="array" aca="1" ref="G26" ca="1">IF(AND(НачИнвП_Дата&lt;=G$3,КИнвП_Дата&gt;G$3),
             INDEX(ЗФ!$A$1:$AO$91,MATCH($A25,ЗФ!$A:$A,0),MATCH("На реализацию"&amp;YEAR(Ф2!G$3),ЗФ!$2:$2,0))*INDEX(КЗ!$A$1:$O$13,MATCH($A25,КЗ!$A:$A,0),MATCH(MONTH(Ф2!G$3),КЗ!$1:$1,0)),"")</f>
        <v/>
      </c>
      <c r="H26" s="238" t="str" cm="1">
        <f t="array" aca="1" ref="H26" ca="1">IF(AND(НачИнвП_Дата&lt;=H$3,КИнвП_Дата&gt;H$3),
             INDEX(ЗФ!$A$1:$AO$91,MATCH($A25,ЗФ!$A:$A,0),MATCH("На реализацию"&amp;YEAR(Ф2!H$3),ЗФ!$2:$2,0))*INDEX(КЗ!$A$1:$O$13,MATCH($A25,КЗ!$A:$A,0),MATCH(MONTH(Ф2!H$3),КЗ!$1:$1,0)),"")</f>
        <v/>
      </c>
      <c r="I26" s="239">
        <f t="shared" ca="1" si="1394"/>
        <v>0</v>
      </c>
      <c r="J26" s="238" t="str" cm="1">
        <f t="array" aca="1" ref="J26" ca="1">IF(AND(НачИнвП_Дата&lt;=J$3,КИнвП_Дата&gt;J$3),
             INDEX(ЗФ!$A$1:$AO$91,MATCH($A25,ЗФ!$A:$A,0),MATCH("На реализацию"&amp;YEAR(Ф2!J$3),ЗФ!$2:$2,0))*INDEX(КЗ!$A$1:$O$13,MATCH($A25,КЗ!$A:$A,0),MATCH(MONTH(Ф2!J$3),КЗ!$1:$1,0)),"")</f>
        <v/>
      </c>
      <c r="K26" s="238" t="str" cm="1">
        <f t="array" aca="1" ref="K26" ca="1">IF(AND(НачИнвП_Дата&lt;=K$3,КИнвП_Дата&gt;K$3),
             INDEX(ЗФ!$A$1:$AO$91,MATCH($A25,ЗФ!$A:$A,0),MATCH("На реализацию"&amp;YEAR(Ф2!K$3),ЗФ!$2:$2,0))*INDEX(КЗ!$A$1:$O$13,MATCH($A25,КЗ!$A:$A,0),MATCH(MONTH(Ф2!K$3),КЗ!$1:$1,0)),"")</f>
        <v/>
      </c>
      <c r="L26" s="238" t="str" cm="1">
        <f t="array" aca="1" ref="L26" ca="1">IF(AND(НачИнвП_Дата&lt;=L$3,КИнвП_Дата&gt;L$3),
             INDEX(ЗФ!$A$1:$AO$91,MATCH($A25,ЗФ!$A:$A,0),MATCH("На реализацию"&amp;YEAR(Ф2!L$3),ЗФ!$2:$2,0))*INDEX(КЗ!$A$1:$O$13,MATCH($A25,КЗ!$A:$A,0),MATCH(MONTH(Ф2!L$3),КЗ!$1:$1,0)),"")</f>
        <v/>
      </c>
      <c r="M26" s="239">
        <f t="shared" ca="1" si="1398"/>
        <v>0</v>
      </c>
      <c r="N26" s="238" t="e" cm="1">
        <f t="array" aca="1" ref="N26" ca="1">IF(AND(НачИнвП_Дата&lt;=N$3,КИнвП_Дата&gt;N$3),
             INDEX(ЗФ!$A$1:$AO$91,MATCH($A25,ЗФ!$A:$A,0),MATCH("На реализацию"&amp;YEAR(Ф2!N$3),ЗФ!$2:$2,0))*INDEX(КЗ!$A$1:$O$13,MATCH($A25,КЗ!$A:$A,0),MATCH(MONTH(Ф2!N$3),КЗ!$1:$1,0)),"")</f>
        <v>#N/A</v>
      </c>
      <c r="O26" s="238" t="e" cm="1">
        <f t="array" aca="1" ref="O26" ca="1">IF(AND(НачИнвП_Дата&lt;=O$3,КИнвП_Дата&gt;O$3),
             INDEX(ЗФ!$A$1:$AO$91,MATCH($A25,ЗФ!$A:$A,0),MATCH("На реализацию"&amp;YEAR(Ф2!O$3),ЗФ!$2:$2,0))*INDEX(КЗ!$A$1:$O$13,MATCH($A25,КЗ!$A:$A,0),MATCH(MONTH(Ф2!O$3),КЗ!$1:$1,0)),"")</f>
        <v>#N/A</v>
      </c>
      <c r="P26" s="238" t="e" cm="1">
        <f t="array" aca="1" ref="P26" ca="1">IF(AND(НачИнвП_Дата&lt;=P$3,КИнвП_Дата&gt;P$3),
             INDEX(ЗФ!$A$1:$AO$91,MATCH($A25,ЗФ!$A:$A,0),MATCH("На реализацию"&amp;YEAR(Ф2!P$3),ЗФ!$2:$2,0))*INDEX(КЗ!$A$1:$O$13,MATCH($A25,КЗ!$A:$A,0),MATCH(MONTH(Ф2!P$3),КЗ!$1:$1,0)),"")</f>
        <v>#N/A</v>
      </c>
      <c r="Q26" s="239" t="e">
        <f t="shared" ca="1" si="1402"/>
        <v>#N/A</v>
      </c>
      <c r="R26" s="284" t="e">
        <f t="shared" ca="1" si="1403"/>
        <v>#N/A</v>
      </c>
      <c r="S26" s="238" t="e" cm="1">
        <f t="array" aca="1" ref="S26" ca="1">IF(AND(НачИнвП_Дата&lt;=S$3,КИнвП_Дата&gt;S$3),
             INDEX(ЗФ!$A$1:$AO$91,MATCH($A25,ЗФ!$A:$A,0),MATCH("На реализацию"&amp;YEAR(Ф2!S$3),ЗФ!$2:$2,0))*INDEX(КЗ!$A$1:$O$13,MATCH($A25,КЗ!$A:$A,0),MATCH(MONTH(Ф2!S$3),КЗ!$1:$1,0)),"")</f>
        <v>#N/A</v>
      </c>
      <c r="T26" s="238" t="e" cm="1">
        <f t="array" aca="1" ref="T26" ca="1">IF(AND(НачИнвП_Дата&lt;=T$3,КИнвП_Дата&gt;T$3),
             INDEX(ЗФ!$A$1:$AO$91,MATCH($A25,ЗФ!$A:$A,0),MATCH("На реализацию"&amp;YEAR(Ф2!T$3),ЗФ!$2:$2,0))*INDEX(КЗ!$A$1:$O$13,MATCH($A25,КЗ!$A:$A,0),MATCH(MONTH(Ф2!T$3),КЗ!$1:$1,0)),"")</f>
        <v>#N/A</v>
      </c>
      <c r="U26" s="238" t="e" cm="1">
        <f t="array" aca="1" ref="U26" ca="1">IF(AND(НачИнвП_Дата&lt;=U$3,КИнвП_Дата&gt;U$3),
             INDEX(ЗФ!$A$1:$AO$91,MATCH($A25,ЗФ!$A:$A,0),MATCH("На реализацию"&amp;YEAR(Ф2!U$3),ЗФ!$2:$2,0))*INDEX(КЗ!$A$1:$O$13,MATCH($A25,КЗ!$A:$A,0),MATCH(MONTH(Ф2!U$3),КЗ!$1:$1,0)),"")</f>
        <v>#N/A</v>
      </c>
      <c r="V26" s="239" t="e">
        <f t="shared" ca="1" si="1407"/>
        <v>#N/A</v>
      </c>
      <c r="W26" s="238" t="e" cm="1">
        <f t="array" aca="1" ref="W26" ca="1">IF(AND(НачИнвП_Дата&lt;=W$3,КИнвП_Дата&gt;W$3),
             INDEX(ЗФ!$A$1:$AO$91,MATCH($A25,ЗФ!$A:$A,0),MATCH("На реализацию"&amp;YEAR(Ф2!W$3),ЗФ!$2:$2,0))*INDEX(КЗ!$A$1:$O$13,MATCH($A25,КЗ!$A:$A,0),MATCH(MONTH(Ф2!W$3),КЗ!$1:$1,0)),"")</f>
        <v>#N/A</v>
      </c>
      <c r="X26" s="238" t="e" cm="1">
        <f t="array" aca="1" ref="X26" ca="1">IF(AND(НачИнвП_Дата&lt;=X$3,КИнвП_Дата&gt;X$3),
             INDEX(ЗФ!$A$1:$AO$91,MATCH($A25,ЗФ!$A:$A,0),MATCH("На реализацию"&amp;YEAR(Ф2!X$3),ЗФ!$2:$2,0))*INDEX(КЗ!$A$1:$O$13,MATCH($A25,КЗ!$A:$A,0),MATCH(MONTH(Ф2!X$3),КЗ!$1:$1,0)),"")</f>
        <v>#N/A</v>
      </c>
      <c r="Y26" s="238" t="e" cm="1">
        <f t="array" aca="1" ref="Y26" ca="1">IF(AND(НачИнвП_Дата&lt;=Y$3,КИнвП_Дата&gt;Y$3),
             INDEX(ЗФ!$A$1:$AO$91,MATCH($A25,ЗФ!$A:$A,0),MATCH("На реализацию"&amp;YEAR(Ф2!Y$3),ЗФ!$2:$2,0))*INDEX(КЗ!$A$1:$O$13,MATCH($A25,КЗ!$A:$A,0),MATCH(MONTH(Ф2!Y$3),КЗ!$1:$1,0)),"")</f>
        <v>#N/A</v>
      </c>
      <c r="Z26" s="239" t="e">
        <f t="shared" ca="1" si="1411"/>
        <v>#N/A</v>
      </c>
      <c r="AA26" s="238" t="e" cm="1">
        <f t="array" aca="1" ref="AA26" ca="1">IF(AND(НачИнвП_Дата&lt;=AA$3,КИнвП_Дата&gt;AA$3),
             INDEX(ЗФ!$A$1:$AO$91,MATCH($A25,ЗФ!$A:$A,0),MATCH("На реализацию"&amp;YEAR(Ф2!AA$3),ЗФ!$2:$2,0))*INDEX(КЗ!$A$1:$O$13,MATCH($A25,КЗ!$A:$A,0),MATCH(MONTH(Ф2!AA$3),КЗ!$1:$1,0)),"")</f>
        <v>#N/A</v>
      </c>
      <c r="AB26" s="238" t="e" cm="1">
        <f t="array" aca="1" ref="AB26" ca="1">IF(AND(НачИнвП_Дата&lt;=AB$3,КИнвП_Дата&gt;AB$3),
             INDEX(ЗФ!$A$1:$AO$91,MATCH($A25,ЗФ!$A:$A,0),MATCH("На реализацию"&amp;YEAR(Ф2!AB$3),ЗФ!$2:$2,0))*INDEX(КЗ!$A$1:$O$13,MATCH($A25,КЗ!$A:$A,0),MATCH(MONTH(Ф2!AB$3),КЗ!$1:$1,0)),"")</f>
        <v>#N/A</v>
      </c>
      <c r="AC26" s="238" t="e" cm="1">
        <f t="array" aca="1" ref="AC26" ca="1">IF(AND(НачИнвП_Дата&lt;=AC$3,КИнвП_Дата&gt;AC$3),
             INDEX(ЗФ!$A$1:$AO$91,MATCH($A25,ЗФ!$A:$A,0),MATCH("На реализацию"&amp;YEAR(Ф2!AC$3),ЗФ!$2:$2,0))*INDEX(КЗ!$A$1:$O$13,MATCH($A25,КЗ!$A:$A,0),MATCH(MONTH(Ф2!AC$3),КЗ!$1:$1,0)),"")</f>
        <v>#N/A</v>
      </c>
      <c r="AD26" s="239" t="e">
        <f t="shared" ca="1" si="1415"/>
        <v>#N/A</v>
      </c>
      <c r="AE26" s="238" t="e" cm="1">
        <f t="array" aca="1" ref="AE26" ca="1">IF(AND(НачИнвП_Дата&lt;=AE$3,КИнвП_Дата&gt;AE$3),
             INDEX(ЗФ!$A$1:$AO$91,MATCH($A25,ЗФ!$A:$A,0),MATCH("На реализацию"&amp;YEAR(Ф2!AE$3),ЗФ!$2:$2,0))*INDEX(КЗ!$A$1:$O$13,MATCH($A25,КЗ!$A:$A,0),MATCH(MONTH(Ф2!AE$3),КЗ!$1:$1,0)),"")</f>
        <v>#N/A</v>
      </c>
      <c r="AF26" s="238" t="e" cm="1">
        <f t="array" aca="1" ref="AF26" ca="1">IF(AND(НачИнвП_Дата&lt;=AF$3,КИнвП_Дата&gt;AF$3),
             INDEX(ЗФ!$A$1:$AO$91,MATCH($A25,ЗФ!$A:$A,0),MATCH("На реализацию"&amp;YEAR(Ф2!AF$3),ЗФ!$2:$2,0))*INDEX(КЗ!$A$1:$O$13,MATCH($A25,КЗ!$A:$A,0),MATCH(MONTH(Ф2!AF$3),КЗ!$1:$1,0)),"")</f>
        <v>#N/A</v>
      </c>
      <c r="AG26" s="238" t="e" cm="1">
        <f t="array" aca="1" ref="AG26" ca="1">IF(AND(НачИнвП_Дата&lt;=AG$3,КИнвП_Дата&gt;AG$3),
             INDEX(ЗФ!$A$1:$AO$91,MATCH($A25,ЗФ!$A:$A,0),MATCH("На реализацию"&amp;YEAR(Ф2!AG$3),ЗФ!$2:$2,0))*INDEX(КЗ!$A$1:$O$13,MATCH($A25,КЗ!$A:$A,0),MATCH(MONTH(Ф2!AG$3),КЗ!$1:$1,0)),"")</f>
        <v>#N/A</v>
      </c>
      <c r="AH26" s="239" t="e">
        <f t="shared" ca="1" si="1419"/>
        <v>#N/A</v>
      </c>
      <c r="AI26" s="284" t="e">
        <f t="shared" ca="1" si="1420"/>
        <v>#N/A</v>
      </c>
      <c r="AJ26" s="238" t="e" cm="1">
        <f t="array" aca="1" ref="AJ26" ca="1">IF(AND(НачИнвП_Дата&lt;=AJ$3,КИнвП_Дата&gt;AJ$3),
             INDEX(ЗФ!$A$1:$AO$91,MATCH($A25,ЗФ!$A:$A,0),MATCH("На реализацию"&amp;YEAR(Ф2!AJ$3),ЗФ!$2:$2,0))*INDEX(КЗ!$A$1:$O$13,MATCH($A25,КЗ!$A:$A,0),MATCH(MONTH(Ф2!AJ$3),КЗ!$1:$1,0)),"")</f>
        <v>#N/A</v>
      </c>
      <c r="AK26" s="238" t="e" cm="1">
        <f t="array" aca="1" ref="AK26" ca="1">IF(AND(НачИнвП_Дата&lt;=AK$3,КИнвП_Дата&gt;AK$3),
             INDEX(ЗФ!$A$1:$AO$91,MATCH($A25,ЗФ!$A:$A,0),MATCH("На реализацию"&amp;YEAR(Ф2!AK$3),ЗФ!$2:$2,0))*INDEX(КЗ!$A$1:$O$13,MATCH($A25,КЗ!$A:$A,0),MATCH(MONTH(Ф2!AK$3),КЗ!$1:$1,0)),"")</f>
        <v>#N/A</v>
      </c>
      <c r="AL26" s="238" t="e" cm="1">
        <f t="array" aca="1" ref="AL26" ca="1">IF(AND(НачИнвП_Дата&lt;=AL$3,КИнвП_Дата&gt;AL$3),
             INDEX(ЗФ!$A$1:$AO$91,MATCH($A25,ЗФ!$A:$A,0),MATCH("На реализацию"&amp;YEAR(Ф2!AL$3),ЗФ!$2:$2,0))*INDEX(КЗ!$A$1:$O$13,MATCH($A25,КЗ!$A:$A,0),MATCH(MONTH(Ф2!AL$3),КЗ!$1:$1,0)),"")</f>
        <v>#N/A</v>
      </c>
      <c r="AM26" s="239" t="e">
        <f t="shared" ca="1" si="1424"/>
        <v>#N/A</v>
      </c>
      <c r="AN26" s="238" t="e" cm="1">
        <f t="array" aca="1" ref="AN26" ca="1">IF(AND(НачИнвП_Дата&lt;=AN$3,КИнвП_Дата&gt;AN$3),
             INDEX(ЗФ!$A$1:$AO$91,MATCH($A25,ЗФ!$A:$A,0),MATCH("На реализацию"&amp;YEAR(Ф2!AN$3),ЗФ!$2:$2,0))*INDEX(КЗ!$A$1:$O$13,MATCH($A25,КЗ!$A:$A,0),MATCH(MONTH(Ф2!AN$3),КЗ!$1:$1,0)),"")</f>
        <v>#N/A</v>
      </c>
      <c r="AO26" s="238" t="e" cm="1">
        <f t="array" aca="1" ref="AO26" ca="1">IF(AND(НачИнвП_Дата&lt;=AO$3,КИнвП_Дата&gt;AO$3),
             INDEX(ЗФ!$A$1:$AO$91,MATCH($A25,ЗФ!$A:$A,0),MATCH("На реализацию"&amp;YEAR(Ф2!AO$3),ЗФ!$2:$2,0))*INDEX(КЗ!$A$1:$O$13,MATCH($A25,КЗ!$A:$A,0),MATCH(MONTH(Ф2!AO$3),КЗ!$1:$1,0)),"")</f>
        <v>#N/A</v>
      </c>
      <c r="AP26" s="238" t="e" cm="1">
        <f t="array" aca="1" ref="AP26" ca="1">IF(AND(НачИнвП_Дата&lt;=AP$3,КИнвП_Дата&gt;AP$3),
             INDEX(ЗФ!$A$1:$AO$91,MATCH($A25,ЗФ!$A:$A,0),MATCH("На реализацию"&amp;YEAR(Ф2!AP$3),ЗФ!$2:$2,0))*INDEX(КЗ!$A$1:$O$13,MATCH($A25,КЗ!$A:$A,0),MATCH(MONTH(Ф2!AP$3),КЗ!$1:$1,0)),"")</f>
        <v>#N/A</v>
      </c>
      <c r="AQ26" s="239" t="e">
        <f t="shared" ca="1" si="1428"/>
        <v>#N/A</v>
      </c>
      <c r="AR26" s="238" t="e" cm="1">
        <f t="array" aca="1" ref="AR26" ca="1">IF(AND(НачИнвП_Дата&lt;=AR$3,КИнвП_Дата&gt;AR$3),
             INDEX(ЗФ!$A$1:$AO$91,MATCH($A25,ЗФ!$A:$A,0),MATCH("На реализацию"&amp;YEAR(Ф2!AR$3),ЗФ!$2:$2,0))*INDEX(КЗ!$A$1:$O$13,MATCH($A25,КЗ!$A:$A,0),MATCH(MONTH(Ф2!AR$3),КЗ!$1:$1,0)),"")</f>
        <v>#N/A</v>
      </c>
      <c r="AS26" s="238" t="e" cm="1">
        <f t="array" aca="1" ref="AS26" ca="1">IF(AND(НачИнвП_Дата&lt;=AS$3,КИнвП_Дата&gt;AS$3),
             INDEX(ЗФ!$A$1:$AO$91,MATCH($A25,ЗФ!$A:$A,0),MATCH("На реализацию"&amp;YEAR(Ф2!AS$3),ЗФ!$2:$2,0))*INDEX(КЗ!$A$1:$O$13,MATCH($A25,КЗ!$A:$A,0),MATCH(MONTH(Ф2!AS$3),КЗ!$1:$1,0)),"")</f>
        <v>#N/A</v>
      </c>
      <c r="AT26" s="238" t="e" cm="1">
        <f t="array" aca="1" ref="AT26" ca="1">IF(AND(НачИнвП_Дата&lt;=AT$3,КИнвП_Дата&gt;AT$3),
             INDEX(ЗФ!$A$1:$AO$91,MATCH($A25,ЗФ!$A:$A,0),MATCH("На реализацию"&amp;YEAR(Ф2!AT$3),ЗФ!$2:$2,0))*INDEX(КЗ!$A$1:$O$13,MATCH($A25,КЗ!$A:$A,0),MATCH(MONTH(Ф2!AT$3),КЗ!$1:$1,0)),"")</f>
        <v>#N/A</v>
      </c>
      <c r="AU26" s="239" t="e">
        <f t="shared" ca="1" si="1432"/>
        <v>#N/A</v>
      </c>
      <c r="AV26" s="238" t="e" cm="1">
        <f t="array" aca="1" ref="AV26" ca="1">IF(AND(НачИнвП_Дата&lt;=AV$3,КИнвП_Дата&gt;AV$3),
             INDEX(ЗФ!$A$1:$AO$91,MATCH($A25,ЗФ!$A:$A,0),MATCH("На реализацию"&amp;YEAR(Ф2!AV$3),ЗФ!$2:$2,0))*INDEX(КЗ!$A$1:$O$13,MATCH($A25,КЗ!$A:$A,0),MATCH(MONTH(Ф2!AV$3),КЗ!$1:$1,0)),"")</f>
        <v>#N/A</v>
      </c>
      <c r="AW26" s="238" t="e" cm="1">
        <f t="array" aca="1" ref="AW26" ca="1">IF(AND(НачИнвП_Дата&lt;=AW$3,КИнвП_Дата&gt;AW$3),
             INDEX(ЗФ!$A$1:$AO$91,MATCH($A25,ЗФ!$A:$A,0),MATCH("На реализацию"&amp;YEAR(Ф2!AW$3),ЗФ!$2:$2,0))*INDEX(КЗ!$A$1:$O$13,MATCH($A25,КЗ!$A:$A,0),MATCH(MONTH(Ф2!AW$3),КЗ!$1:$1,0)),"")</f>
        <v>#N/A</v>
      </c>
      <c r="AX26" s="238" t="e" cm="1">
        <f t="array" aca="1" ref="AX26" ca="1">IF(AND(НачИнвП_Дата&lt;=AX$3,КИнвП_Дата&gt;AX$3),
             INDEX(ЗФ!$A$1:$AO$91,MATCH($A25,ЗФ!$A:$A,0),MATCH("На реализацию"&amp;YEAR(Ф2!AX$3),ЗФ!$2:$2,0))*INDEX(КЗ!$A$1:$O$13,MATCH($A25,КЗ!$A:$A,0),MATCH(MONTH(Ф2!AX$3),КЗ!$1:$1,0)),"")</f>
        <v>#N/A</v>
      </c>
      <c r="AY26" s="239" t="e">
        <f t="shared" ca="1" si="1436"/>
        <v>#N/A</v>
      </c>
      <c r="AZ26" s="284" t="e">
        <f t="shared" ca="1" si="1437"/>
        <v>#N/A</v>
      </c>
      <c r="BA26" s="238" t="e" cm="1">
        <f t="array" aca="1" ref="BA26" ca="1">IF(AND(НачИнвП_Дата&lt;=BA$3,КИнвП_Дата&gt;BA$3),
             INDEX(ЗФ!$A$1:$AO$91,MATCH($A25,ЗФ!$A:$A,0),MATCH("На реализацию"&amp;YEAR(Ф2!BA$3),ЗФ!$2:$2,0))*INDEX(КЗ!$A$1:$O$13,MATCH($A25,КЗ!$A:$A,0),MATCH(MONTH(Ф2!BA$3),КЗ!$1:$1,0)),"")</f>
        <v>#N/A</v>
      </c>
      <c r="BB26" s="238" t="e" cm="1">
        <f t="array" aca="1" ref="BB26" ca="1">IF(AND(НачИнвП_Дата&lt;=BB$3,КИнвП_Дата&gt;BB$3),
             INDEX(ЗФ!$A$1:$AO$91,MATCH($A25,ЗФ!$A:$A,0),MATCH("На реализацию"&amp;YEAR(Ф2!BB$3),ЗФ!$2:$2,0))*INDEX(КЗ!$A$1:$O$13,MATCH($A25,КЗ!$A:$A,0),MATCH(MONTH(Ф2!BB$3),КЗ!$1:$1,0)),"")</f>
        <v>#N/A</v>
      </c>
      <c r="BC26" s="238" t="e" cm="1">
        <f t="array" aca="1" ref="BC26" ca="1">IF(AND(НачИнвП_Дата&lt;=BC$3,КИнвП_Дата&gt;BC$3),
             INDEX(ЗФ!$A$1:$AO$91,MATCH($A25,ЗФ!$A:$A,0),MATCH("На реализацию"&amp;YEAR(Ф2!BC$3),ЗФ!$2:$2,0))*INDEX(КЗ!$A$1:$O$13,MATCH($A25,КЗ!$A:$A,0),MATCH(MONTH(Ф2!BC$3),КЗ!$1:$1,0)),"")</f>
        <v>#N/A</v>
      </c>
      <c r="BD26" s="239" t="e">
        <f t="shared" ca="1" si="1441"/>
        <v>#N/A</v>
      </c>
      <c r="BE26" s="238" t="e" cm="1">
        <f t="array" aca="1" ref="BE26" ca="1">IF(AND(НачИнвП_Дата&lt;=BE$3,КИнвП_Дата&gt;BE$3),
             INDEX(ЗФ!$A$1:$AO$91,MATCH($A25,ЗФ!$A:$A,0),MATCH("На реализацию"&amp;YEAR(Ф2!BE$3),ЗФ!$2:$2,0))*INDEX(КЗ!$A$1:$O$13,MATCH($A25,КЗ!$A:$A,0),MATCH(MONTH(Ф2!BE$3),КЗ!$1:$1,0)),"")</f>
        <v>#N/A</v>
      </c>
      <c r="BF26" s="238" t="e" cm="1">
        <f t="array" aca="1" ref="BF26" ca="1">IF(AND(НачИнвП_Дата&lt;=BF$3,КИнвП_Дата&gt;BF$3),
             INDEX(ЗФ!$A$1:$AO$91,MATCH($A25,ЗФ!$A:$A,0),MATCH("На реализацию"&amp;YEAR(Ф2!BF$3),ЗФ!$2:$2,0))*INDEX(КЗ!$A$1:$O$13,MATCH($A25,КЗ!$A:$A,0),MATCH(MONTH(Ф2!BF$3),КЗ!$1:$1,0)),"")</f>
        <v>#N/A</v>
      </c>
      <c r="BG26" s="238" t="e" cm="1">
        <f t="array" aca="1" ref="BG26" ca="1">IF(AND(НачИнвП_Дата&lt;=BG$3,КИнвП_Дата&gt;BG$3),
             INDEX(ЗФ!$A$1:$AO$91,MATCH($A25,ЗФ!$A:$A,0),MATCH("На реализацию"&amp;YEAR(Ф2!BG$3),ЗФ!$2:$2,0))*INDEX(КЗ!$A$1:$O$13,MATCH($A25,КЗ!$A:$A,0),MATCH(MONTH(Ф2!BG$3),КЗ!$1:$1,0)),"")</f>
        <v>#N/A</v>
      </c>
      <c r="BH26" s="239" t="e">
        <f t="shared" ca="1" si="1445"/>
        <v>#N/A</v>
      </c>
      <c r="BI26" s="238" t="e" cm="1">
        <f t="array" aca="1" ref="BI26" ca="1">IF(AND(НачИнвП_Дата&lt;=BI$3,КИнвП_Дата&gt;BI$3),
             INDEX(ЗФ!$A$1:$AO$91,MATCH($A25,ЗФ!$A:$A,0),MATCH("На реализацию"&amp;YEAR(Ф2!BI$3),ЗФ!$2:$2,0))*INDEX(КЗ!$A$1:$O$13,MATCH($A25,КЗ!$A:$A,0),MATCH(MONTH(Ф2!BI$3),КЗ!$1:$1,0)),"")</f>
        <v>#N/A</v>
      </c>
      <c r="BJ26" s="238" t="e" cm="1">
        <f t="array" aca="1" ref="BJ26" ca="1">IF(AND(НачИнвП_Дата&lt;=BJ$3,КИнвП_Дата&gt;BJ$3),
             INDEX(ЗФ!$A$1:$AO$91,MATCH($A25,ЗФ!$A:$A,0),MATCH("На реализацию"&amp;YEAR(Ф2!BJ$3),ЗФ!$2:$2,0))*INDEX(КЗ!$A$1:$O$13,MATCH($A25,КЗ!$A:$A,0),MATCH(MONTH(Ф2!BJ$3),КЗ!$1:$1,0)),"")</f>
        <v>#N/A</v>
      </c>
      <c r="BK26" s="238" t="e" cm="1">
        <f t="array" aca="1" ref="BK26" ca="1">IF(AND(НачИнвП_Дата&lt;=BK$3,КИнвП_Дата&gt;BK$3),
             INDEX(ЗФ!$A$1:$AO$91,MATCH($A25,ЗФ!$A:$A,0),MATCH("На реализацию"&amp;YEAR(Ф2!BK$3),ЗФ!$2:$2,0))*INDEX(КЗ!$A$1:$O$13,MATCH($A25,КЗ!$A:$A,0),MATCH(MONTH(Ф2!BK$3),КЗ!$1:$1,0)),"")</f>
        <v>#N/A</v>
      </c>
      <c r="BL26" s="239" t="e">
        <f t="shared" ca="1" si="1449"/>
        <v>#N/A</v>
      </c>
      <c r="BM26" s="238" t="e" cm="1">
        <f t="array" aca="1" ref="BM26" ca="1">IF(AND(НачИнвП_Дата&lt;=BM$3,КИнвП_Дата&gt;BM$3),
             INDEX(ЗФ!$A$1:$AO$91,MATCH($A25,ЗФ!$A:$A,0),MATCH("На реализацию"&amp;YEAR(Ф2!BM$3),ЗФ!$2:$2,0))*INDEX(КЗ!$A$1:$O$13,MATCH($A25,КЗ!$A:$A,0),MATCH(MONTH(Ф2!BM$3),КЗ!$1:$1,0)),"")</f>
        <v>#N/A</v>
      </c>
      <c r="BN26" s="238" t="e" cm="1">
        <f t="array" aca="1" ref="BN26" ca="1">IF(AND(НачИнвП_Дата&lt;=BN$3,КИнвП_Дата&gt;BN$3),
             INDEX(ЗФ!$A$1:$AO$91,MATCH($A25,ЗФ!$A:$A,0),MATCH("На реализацию"&amp;YEAR(Ф2!BN$3),ЗФ!$2:$2,0))*INDEX(КЗ!$A$1:$O$13,MATCH($A25,КЗ!$A:$A,0),MATCH(MONTH(Ф2!BN$3),КЗ!$1:$1,0)),"")</f>
        <v>#N/A</v>
      </c>
      <c r="BO26" s="238" t="e" cm="1">
        <f t="array" aca="1" ref="BO26" ca="1">IF(AND(НачИнвП_Дата&lt;=BO$3,КИнвП_Дата&gt;BO$3),
             INDEX(ЗФ!$A$1:$AO$91,MATCH($A25,ЗФ!$A:$A,0),MATCH("На реализацию"&amp;YEAR(Ф2!BO$3),ЗФ!$2:$2,0))*INDEX(КЗ!$A$1:$O$13,MATCH($A25,КЗ!$A:$A,0),MATCH(MONTH(Ф2!BO$3),КЗ!$1:$1,0)),"")</f>
        <v>#N/A</v>
      </c>
      <c r="BP26" s="239" t="e">
        <f t="shared" ca="1" si="1453"/>
        <v>#N/A</v>
      </c>
      <c r="BQ26" s="284" t="e">
        <f t="shared" ca="1" si="1454"/>
        <v>#N/A</v>
      </c>
      <c r="BR26" s="238" t="e" cm="1">
        <f t="array" aca="1" ref="BR26" ca="1">IF(AND(НачИнвП_Дата&lt;=BR$3,КИнвП_Дата&gt;BR$3),
             INDEX(ЗФ!$A$1:$AO$91,MATCH($A25,ЗФ!$A:$A,0),MATCH("На реализацию"&amp;YEAR(Ф2!BR$3),ЗФ!$2:$2,0))*INDEX(КЗ!$A$1:$O$13,MATCH($A25,КЗ!$A:$A,0),MATCH(MONTH(Ф2!BR$3),КЗ!$1:$1,0)),"")</f>
        <v>#REF!</v>
      </c>
      <c r="BS26" s="238" t="e" cm="1">
        <f t="array" aca="1" ref="BS26" ca="1">IF(AND(НачИнвП_Дата&lt;=BS$3,КИнвП_Дата&gt;BS$3),
             INDEX(ЗФ!$A$1:$AO$91,MATCH($A25,ЗФ!$A:$A,0),MATCH("На реализацию"&amp;YEAR(Ф2!BS$3),ЗФ!$2:$2,0))*INDEX(КЗ!$A$1:$O$13,MATCH($A25,КЗ!$A:$A,0),MATCH(MONTH(Ф2!BS$3),КЗ!$1:$1,0)),"")</f>
        <v>#REF!</v>
      </c>
      <c r="BT26" s="238" t="e" cm="1">
        <f t="array" aca="1" ref="BT26" ca="1">IF(AND(НачИнвП_Дата&lt;=BT$3,КИнвП_Дата&gt;BT$3),
             INDEX(ЗФ!$A$1:$AO$91,MATCH($A25,ЗФ!$A:$A,0),MATCH("На реализацию"&amp;YEAR(Ф2!BT$3),ЗФ!$2:$2,0))*INDEX(КЗ!$A$1:$O$13,MATCH($A25,КЗ!$A:$A,0),MATCH(MONTH(Ф2!BT$3),КЗ!$1:$1,0)),"")</f>
        <v>#REF!</v>
      </c>
      <c r="BU26" s="239" t="e">
        <f t="shared" ca="1" si="1458"/>
        <v>#REF!</v>
      </c>
      <c r="BV26" s="238" t="e" cm="1">
        <f t="array" aca="1" ref="BV26" ca="1">IF(AND(НачИнвП_Дата&lt;=BV$3,КИнвП_Дата&gt;BV$3),
             INDEX(ЗФ!$A$1:$AO$91,MATCH($A25,ЗФ!$A:$A,0),MATCH("На реализацию"&amp;YEAR(Ф2!BV$3),ЗФ!$2:$2,0))*INDEX(КЗ!$A$1:$O$13,MATCH($A25,КЗ!$A:$A,0),MATCH(MONTH(Ф2!BV$3),КЗ!$1:$1,0)),"")</f>
        <v>#REF!</v>
      </c>
      <c r="BW26" s="238" t="e" cm="1">
        <f t="array" aca="1" ref="BW26" ca="1">IF(AND(НачИнвП_Дата&lt;=BW$3,КИнвП_Дата&gt;BW$3),
             INDEX(ЗФ!$A$1:$AO$91,MATCH($A25,ЗФ!$A:$A,0),MATCH("На реализацию"&amp;YEAR(Ф2!BW$3),ЗФ!$2:$2,0))*INDEX(КЗ!$A$1:$O$13,MATCH($A25,КЗ!$A:$A,0),MATCH(MONTH(Ф2!BW$3),КЗ!$1:$1,0)),"")</f>
        <v>#REF!</v>
      </c>
      <c r="BX26" s="238" t="e" cm="1">
        <f t="array" aca="1" ref="BX26" ca="1">IF(AND(НачИнвП_Дата&lt;=BX$3,КИнвП_Дата&gt;BX$3),
             INDEX(ЗФ!$A$1:$AO$91,MATCH($A25,ЗФ!$A:$A,0),MATCH("На реализацию"&amp;YEAR(Ф2!BX$3),ЗФ!$2:$2,0))*INDEX(КЗ!$A$1:$O$13,MATCH($A25,КЗ!$A:$A,0),MATCH(MONTH(Ф2!BX$3),КЗ!$1:$1,0)),"")</f>
        <v>#REF!</v>
      </c>
      <c r="BY26" s="239" t="e">
        <f t="shared" ca="1" si="1462"/>
        <v>#REF!</v>
      </c>
      <c r="BZ26" s="238" t="e" cm="1">
        <f t="array" aca="1" ref="BZ26" ca="1">IF(AND(НачИнвП_Дата&lt;=BZ$3,КИнвП_Дата&gt;BZ$3),
             INDEX(ЗФ!$A$1:$AO$91,MATCH($A25,ЗФ!$A:$A,0),MATCH("На реализацию"&amp;YEAR(Ф2!BZ$3),ЗФ!$2:$2,0))*INDEX(КЗ!$A$1:$O$13,MATCH($A25,КЗ!$A:$A,0),MATCH(MONTH(Ф2!BZ$3),КЗ!$1:$1,0)),"")</f>
        <v>#REF!</v>
      </c>
      <c r="CA26" s="238" t="e" cm="1">
        <f t="array" aca="1" ref="CA26" ca="1">IF(AND(НачИнвП_Дата&lt;=CA$3,КИнвП_Дата&gt;CA$3),
             INDEX(ЗФ!$A$1:$AO$91,MATCH($A25,ЗФ!$A:$A,0),MATCH("На реализацию"&amp;YEAR(Ф2!CA$3),ЗФ!$2:$2,0))*INDEX(КЗ!$A$1:$O$13,MATCH($A25,КЗ!$A:$A,0),MATCH(MONTH(Ф2!CA$3),КЗ!$1:$1,0)),"")</f>
        <v>#REF!</v>
      </c>
      <c r="CB26" s="238" t="e" cm="1">
        <f t="array" aca="1" ref="CB26" ca="1">IF(AND(НачИнвП_Дата&lt;=CB$3,КИнвП_Дата&gt;CB$3),
             INDEX(ЗФ!$A$1:$AO$91,MATCH($A25,ЗФ!$A:$A,0),MATCH("На реализацию"&amp;YEAR(Ф2!CB$3),ЗФ!$2:$2,0))*INDEX(КЗ!$A$1:$O$13,MATCH($A25,КЗ!$A:$A,0),MATCH(MONTH(Ф2!CB$3),КЗ!$1:$1,0)),"")</f>
        <v>#REF!</v>
      </c>
      <c r="CC26" s="239" t="e">
        <f t="shared" ca="1" si="1466"/>
        <v>#REF!</v>
      </c>
      <c r="CD26" s="238" t="e" cm="1">
        <f t="array" aca="1" ref="CD26" ca="1">IF(AND(НачИнвП_Дата&lt;=CD$3,КИнвП_Дата&gt;CD$3),
             INDEX(ЗФ!$A$1:$AO$91,MATCH($A25,ЗФ!$A:$A,0),MATCH("На реализацию"&amp;YEAR(Ф2!CD$3),ЗФ!$2:$2,0))*INDEX(КЗ!$A$1:$O$13,MATCH($A25,КЗ!$A:$A,0),MATCH(MONTH(Ф2!CD$3),КЗ!$1:$1,0)),"")</f>
        <v>#REF!</v>
      </c>
      <c r="CE26" s="238" t="e" cm="1">
        <f t="array" aca="1" ref="CE26" ca="1">IF(AND(НачИнвП_Дата&lt;=CE$3,КИнвП_Дата&gt;CE$3),
             INDEX(ЗФ!$A$1:$AO$91,MATCH($A25,ЗФ!$A:$A,0),MATCH("На реализацию"&amp;YEAR(Ф2!CE$3),ЗФ!$2:$2,0))*INDEX(КЗ!$A$1:$O$13,MATCH($A25,КЗ!$A:$A,0),MATCH(MONTH(Ф2!CE$3),КЗ!$1:$1,0)),"")</f>
        <v>#REF!</v>
      </c>
      <c r="CF26" s="238" t="e" cm="1">
        <f t="array" aca="1" ref="CF26" ca="1">IF(AND(НачИнвП_Дата&lt;=CF$3,КИнвП_Дата&gt;CF$3),
             INDEX(ЗФ!$A$1:$AO$91,MATCH($A25,ЗФ!$A:$A,0),MATCH("На реализацию"&amp;YEAR(Ф2!CF$3),ЗФ!$2:$2,0))*INDEX(КЗ!$A$1:$O$13,MATCH($A25,КЗ!$A:$A,0),MATCH(MONTH(Ф2!CF$3),КЗ!$1:$1,0)),"")</f>
        <v>#REF!</v>
      </c>
      <c r="CG26" s="239" t="e">
        <f t="shared" ca="1" si="1470"/>
        <v>#REF!</v>
      </c>
      <c r="CH26" s="284" t="e">
        <f t="shared" ca="1" si="1471"/>
        <v>#REF!</v>
      </c>
      <c r="CI26" s="238" t="e" cm="1">
        <f t="array" aca="1" ref="CI26" ca="1">IF(AND(НачИнвП_Дата&lt;=CI$3,КИнвП_Дата&gt;CI$3),
             INDEX(ЗФ!$A$1:$AO$91,MATCH($A25,ЗФ!$A:$A,0),MATCH("На реализацию"&amp;YEAR(Ф2!CI$3),ЗФ!$2:$2,0))*INDEX(КЗ!$A$1:$O$13,MATCH($A25,КЗ!$A:$A,0),MATCH(MONTH(Ф2!CI$3),КЗ!$1:$1,0)),"")</f>
        <v>#REF!</v>
      </c>
      <c r="CJ26" s="238" t="e" cm="1">
        <f t="array" aca="1" ref="CJ26" ca="1">IF(AND(НачИнвП_Дата&lt;=CJ$3,КИнвП_Дата&gt;CJ$3),
             INDEX(ЗФ!$A$1:$AO$91,MATCH($A25,ЗФ!$A:$A,0),MATCH("На реализацию"&amp;YEAR(Ф2!CJ$3),ЗФ!$2:$2,0))*INDEX(КЗ!$A$1:$O$13,MATCH($A25,КЗ!$A:$A,0),MATCH(MONTH(Ф2!CJ$3),КЗ!$1:$1,0)),"")</f>
        <v>#REF!</v>
      </c>
      <c r="CK26" s="238" t="e" cm="1">
        <f t="array" aca="1" ref="CK26" ca="1">IF(AND(НачИнвП_Дата&lt;=CK$3,КИнвП_Дата&gt;CK$3),
             INDEX(ЗФ!$A$1:$AO$91,MATCH($A25,ЗФ!$A:$A,0),MATCH("На реализацию"&amp;YEAR(Ф2!CK$3),ЗФ!$2:$2,0))*INDEX(КЗ!$A$1:$O$13,MATCH($A25,КЗ!$A:$A,0),MATCH(MONTH(Ф2!CK$3),КЗ!$1:$1,0)),"")</f>
        <v>#REF!</v>
      </c>
      <c r="CL26" s="239" t="e">
        <f t="shared" ca="1" si="1475"/>
        <v>#REF!</v>
      </c>
      <c r="CM26" s="238" t="e" cm="1">
        <f t="array" aca="1" ref="CM26" ca="1">IF(AND(НачИнвП_Дата&lt;=CM$3,КИнвП_Дата&gt;CM$3),
             INDEX(ЗФ!$A$1:$AO$91,MATCH($A25,ЗФ!$A:$A,0),MATCH("На реализацию"&amp;YEAR(Ф2!CM$3),ЗФ!$2:$2,0))*INDEX(КЗ!$A$1:$O$13,MATCH($A25,КЗ!$A:$A,0),MATCH(MONTH(Ф2!CM$3),КЗ!$1:$1,0)),"")</f>
        <v>#REF!</v>
      </c>
      <c r="CN26" s="238" t="e" cm="1">
        <f t="array" aca="1" ref="CN26" ca="1">IF(AND(НачИнвП_Дата&lt;=CN$3,КИнвП_Дата&gt;CN$3),
             INDEX(ЗФ!$A$1:$AO$91,MATCH($A25,ЗФ!$A:$A,0),MATCH("На реализацию"&amp;YEAR(Ф2!CN$3),ЗФ!$2:$2,0))*INDEX(КЗ!$A$1:$O$13,MATCH($A25,КЗ!$A:$A,0),MATCH(MONTH(Ф2!CN$3),КЗ!$1:$1,0)),"")</f>
        <v>#REF!</v>
      </c>
      <c r="CO26" s="238" t="e" cm="1">
        <f t="array" aca="1" ref="CO26" ca="1">IF(AND(НачИнвП_Дата&lt;=CO$3,КИнвП_Дата&gt;CO$3),
             INDEX(ЗФ!$A$1:$AO$91,MATCH($A25,ЗФ!$A:$A,0),MATCH("На реализацию"&amp;YEAR(Ф2!CO$3),ЗФ!$2:$2,0))*INDEX(КЗ!$A$1:$O$13,MATCH($A25,КЗ!$A:$A,0),MATCH(MONTH(Ф2!CO$3),КЗ!$1:$1,0)),"")</f>
        <v>#REF!</v>
      </c>
      <c r="CP26" s="239" t="e">
        <f t="shared" ca="1" si="1479"/>
        <v>#REF!</v>
      </c>
      <c r="CQ26" s="238" t="e" cm="1">
        <f t="array" aca="1" ref="CQ26" ca="1">IF(AND(НачИнвП_Дата&lt;=CQ$3,КИнвП_Дата&gt;CQ$3),
             INDEX(ЗФ!$A$1:$AO$91,MATCH($A25,ЗФ!$A:$A,0),MATCH("На реализацию"&amp;YEAR(Ф2!CQ$3),ЗФ!$2:$2,0))*INDEX(КЗ!$A$1:$O$13,MATCH($A25,КЗ!$A:$A,0),MATCH(MONTH(Ф2!CQ$3),КЗ!$1:$1,0)),"")</f>
        <v>#REF!</v>
      </c>
      <c r="CR26" s="238" t="e" cm="1">
        <f t="array" aca="1" ref="CR26" ca="1">IF(AND(НачИнвП_Дата&lt;=CR$3,КИнвП_Дата&gt;CR$3),
             INDEX(ЗФ!$A$1:$AO$91,MATCH($A25,ЗФ!$A:$A,0),MATCH("На реализацию"&amp;YEAR(Ф2!CR$3),ЗФ!$2:$2,0))*INDEX(КЗ!$A$1:$O$13,MATCH($A25,КЗ!$A:$A,0),MATCH(MONTH(Ф2!CR$3),КЗ!$1:$1,0)),"")</f>
        <v>#REF!</v>
      </c>
      <c r="CS26" s="238" t="e" cm="1">
        <f t="array" aca="1" ref="CS26" ca="1">IF(AND(НачИнвП_Дата&lt;=CS$3,КИнвП_Дата&gt;CS$3),
             INDEX(ЗФ!$A$1:$AO$91,MATCH($A25,ЗФ!$A:$A,0),MATCH("На реализацию"&amp;YEAR(Ф2!CS$3),ЗФ!$2:$2,0))*INDEX(КЗ!$A$1:$O$13,MATCH($A25,КЗ!$A:$A,0),MATCH(MONTH(Ф2!CS$3),КЗ!$1:$1,0)),"")</f>
        <v>#REF!</v>
      </c>
      <c r="CT26" s="239" t="e">
        <f t="shared" ca="1" si="1483"/>
        <v>#REF!</v>
      </c>
      <c r="CU26" s="238" t="e" cm="1">
        <f t="array" aca="1" ref="CU26" ca="1">IF(AND(НачИнвП_Дата&lt;=CU$3,КИнвП_Дата&gt;CU$3),
             INDEX(ЗФ!$A$1:$AO$91,MATCH($A25,ЗФ!$A:$A,0),MATCH("На реализацию"&amp;YEAR(Ф2!CU$3),ЗФ!$2:$2,0))*INDEX(КЗ!$A$1:$O$13,MATCH($A25,КЗ!$A:$A,0),MATCH(MONTH(Ф2!CU$3),КЗ!$1:$1,0)),"")</f>
        <v>#REF!</v>
      </c>
      <c r="CV26" s="238" t="e" cm="1">
        <f t="array" aca="1" ref="CV26" ca="1">IF(AND(НачИнвП_Дата&lt;=CV$3,КИнвП_Дата&gt;CV$3),
             INDEX(ЗФ!$A$1:$AO$91,MATCH($A25,ЗФ!$A:$A,0),MATCH("На реализацию"&amp;YEAR(Ф2!CV$3),ЗФ!$2:$2,0))*INDEX(КЗ!$A$1:$O$13,MATCH($A25,КЗ!$A:$A,0),MATCH(MONTH(Ф2!CV$3),КЗ!$1:$1,0)),"")</f>
        <v>#REF!</v>
      </c>
      <c r="CW26" s="238" t="e" cm="1">
        <f t="array" aca="1" ref="CW26" ca="1">IF(AND(НачИнвП_Дата&lt;=CW$3,КИнвП_Дата&gt;CW$3),
             INDEX(ЗФ!$A$1:$AO$91,MATCH($A25,ЗФ!$A:$A,0),MATCH("На реализацию"&amp;YEAR(Ф2!CW$3),ЗФ!$2:$2,0))*INDEX(КЗ!$A$1:$O$13,MATCH($A25,КЗ!$A:$A,0),MATCH(MONTH(Ф2!CW$3),КЗ!$1:$1,0)),"")</f>
        <v>#REF!</v>
      </c>
      <c r="CX26" s="239" t="e">
        <f t="shared" ca="1" si="1487"/>
        <v>#REF!</v>
      </c>
      <c r="CY26" s="284" t="e">
        <f t="shared" ca="1" si="1488"/>
        <v>#REF!</v>
      </c>
      <c r="CZ26" s="238" t="e" cm="1">
        <f t="array" aca="1" ref="CZ26" ca="1">IF(AND(НачИнвП_Дата&lt;=CZ$3,КИнвП_Дата&gt;CZ$3),
             INDEX(ЗФ!$A$1:$AO$91,MATCH($A25,ЗФ!$A:$A,0),MATCH("На реализацию"&amp;YEAR(Ф2!CZ$3),ЗФ!$2:$2,0))*INDEX(КЗ!$A$1:$O$13,MATCH($A25,КЗ!$A:$A,0),MATCH(MONTH(Ф2!CZ$3),КЗ!$1:$1,0)),"")</f>
        <v>#REF!</v>
      </c>
      <c r="DA26" s="238" t="e" cm="1">
        <f t="array" aca="1" ref="DA26" ca="1">IF(AND(НачИнвП_Дата&lt;=DA$3,КИнвП_Дата&gt;DA$3),
             INDEX(ЗФ!$A$1:$AO$91,MATCH($A25,ЗФ!$A:$A,0),MATCH("На реализацию"&amp;YEAR(Ф2!DA$3),ЗФ!$2:$2,0))*INDEX(КЗ!$A$1:$O$13,MATCH($A25,КЗ!$A:$A,0),MATCH(MONTH(Ф2!DA$3),КЗ!$1:$1,0)),"")</f>
        <v>#REF!</v>
      </c>
      <c r="DB26" s="238" t="e" cm="1">
        <f t="array" aca="1" ref="DB26" ca="1">IF(AND(НачИнвП_Дата&lt;=DB$3,КИнвП_Дата&gt;DB$3),
             INDEX(ЗФ!$A$1:$AO$91,MATCH($A25,ЗФ!$A:$A,0),MATCH("На реализацию"&amp;YEAR(Ф2!DB$3),ЗФ!$2:$2,0))*INDEX(КЗ!$A$1:$O$13,MATCH($A25,КЗ!$A:$A,0),MATCH(MONTH(Ф2!DB$3),КЗ!$1:$1,0)),"")</f>
        <v>#REF!</v>
      </c>
      <c r="DC26" s="239" t="e">
        <f t="shared" ca="1" si="1492"/>
        <v>#REF!</v>
      </c>
      <c r="DD26" s="238" t="e" cm="1">
        <f t="array" aca="1" ref="DD26" ca="1">IF(AND(НачИнвП_Дата&lt;=DD$3,КИнвП_Дата&gt;DD$3),
             INDEX(ЗФ!$A$1:$AO$91,MATCH($A25,ЗФ!$A:$A,0),MATCH("На реализацию"&amp;YEAR(Ф2!DD$3),ЗФ!$2:$2,0))*INDEX(КЗ!$A$1:$O$13,MATCH($A25,КЗ!$A:$A,0),MATCH(MONTH(Ф2!DD$3),КЗ!$1:$1,0)),"")</f>
        <v>#REF!</v>
      </c>
      <c r="DE26" s="238" t="e" cm="1">
        <f t="array" aca="1" ref="DE26" ca="1">IF(AND(НачИнвП_Дата&lt;=DE$3,КИнвП_Дата&gt;DE$3),
             INDEX(ЗФ!$A$1:$AO$91,MATCH($A25,ЗФ!$A:$A,0),MATCH("На реализацию"&amp;YEAR(Ф2!DE$3),ЗФ!$2:$2,0))*INDEX(КЗ!$A$1:$O$13,MATCH($A25,КЗ!$A:$A,0),MATCH(MONTH(Ф2!DE$3),КЗ!$1:$1,0)),"")</f>
        <v>#REF!</v>
      </c>
      <c r="DF26" s="238" t="e" cm="1">
        <f t="array" aca="1" ref="DF26" ca="1">IF(AND(НачИнвП_Дата&lt;=DF$3,КИнвП_Дата&gt;DF$3),
             INDEX(ЗФ!$A$1:$AO$91,MATCH($A25,ЗФ!$A:$A,0),MATCH("На реализацию"&amp;YEAR(Ф2!DF$3),ЗФ!$2:$2,0))*INDEX(КЗ!$A$1:$O$13,MATCH($A25,КЗ!$A:$A,0),MATCH(MONTH(Ф2!DF$3),КЗ!$1:$1,0)),"")</f>
        <v>#REF!</v>
      </c>
      <c r="DG26" s="239" t="e">
        <f t="shared" ca="1" si="1496"/>
        <v>#REF!</v>
      </c>
      <c r="DH26" s="238" t="e" cm="1">
        <f t="array" aca="1" ref="DH26" ca="1">IF(AND(НачИнвП_Дата&lt;=DH$3,КИнвП_Дата&gt;DH$3),
             INDEX(ЗФ!$A$1:$AO$91,MATCH($A25,ЗФ!$A:$A,0),MATCH("На реализацию"&amp;YEAR(Ф2!DH$3),ЗФ!$2:$2,0))*INDEX(КЗ!$A$1:$O$13,MATCH($A25,КЗ!$A:$A,0),MATCH(MONTH(Ф2!DH$3),КЗ!$1:$1,0)),"")</f>
        <v>#REF!</v>
      </c>
      <c r="DI26" s="238" t="e" cm="1">
        <f t="array" aca="1" ref="DI26" ca="1">IF(AND(НачИнвП_Дата&lt;=DI$3,КИнвП_Дата&gt;DI$3),
             INDEX(ЗФ!$A$1:$AO$91,MATCH($A25,ЗФ!$A:$A,0),MATCH("На реализацию"&amp;YEAR(Ф2!DI$3),ЗФ!$2:$2,0))*INDEX(КЗ!$A$1:$O$13,MATCH($A25,КЗ!$A:$A,0),MATCH(MONTH(Ф2!DI$3),КЗ!$1:$1,0)),"")</f>
        <v>#REF!</v>
      </c>
      <c r="DJ26" s="238" t="e" cm="1">
        <f t="array" aca="1" ref="DJ26" ca="1">IF(AND(НачИнвП_Дата&lt;=DJ$3,КИнвП_Дата&gt;DJ$3),
             INDEX(ЗФ!$A$1:$AO$91,MATCH($A25,ЗФ!$A:$A,0),MATCH("На реализацию"&amp;YEAR(Ф2!DJ$3),ЗФ!$2:$2,0))*INDEX(КЗ!$A$1:$O$13,MATCH($A25,КЗ!$A:$A,0),MATCH(MONTH(Ф2!DJ$3),КЗ!$1:$1,0)),"")</f>
        <v>#REF!</v>
      </c>
      <c r="DK26" s="239" t="e">
        <f t="shared" ca="1" si="1500"/>
        <v>#REF!</v>
      </c>
      <c r="DL26" s="238" t="e" cm="1">
        <f t="array" aca="1" ref="DL26" ca="1">IF(AND(НачИнвП_Дата&lt;=DL$3,КИнвП_Дата&gt;DL$3),
             INDEX(ЗФ!$A$1:$AO$91,MATCH($A25,ЗФ!$A:$A,0),MATCH("На реализацию"&amp;YEAR(Ф2!DL$3),ЗФ!$2:$2,0))*INDEX(КЗ!$A$1:$O$13,MATCH($A25,КЗ!$A:$A,0),MATCH(MONTH(Ф2!DL$3),КЗ!$1:$1,0)),"")</f>
        <v>#REF!</v>
      </c>
      <c r="DM26" s="238" t="e" cm="1">
        <f t="array" aca="1" ref="DM26" ca="1">IF(AND(НачИнвП_Дата&lt;=DM$3,КИнвП_Дата&gt;DM$3),
             INDEX(ЗФ!$A$1:$AO$91,MATCH($A25,ЗФ!$A:$A,0),MATCH("На реализацию"&amp;YEAR(Ф2!DM$3),ЗФ!$2:$2,0))*INDEX(КЗ!$A$1:$O$13,MATCH($A25,КЗ!$A:$A,0),MATCH(MONTH(Ф2!DM$3),КЗ!$1:$1,0)),"")</f>
        <v>#REF!</v>
      </c>
      <c r="DN26" s="238" t="e" cm="1">
        <f t="array" aca="1" ref="DN26" ca="1">IF(AND(НачИнвП_Дата&lt;=DN$3,КИнвП_Дата&gt;DN$3),
             INDEX(ЗФ!$A$1:$AO$91,MATCH($A25,ЗФ!$A:$A,0),MATCH("На реализацию"&amp;YEAR(Ф2!DN$3),ЗФ!$2:$2,0))*INDEX(КЗ!$A$1:$O$13,MATCH($A25,КЗ!$A:$A,0),MATCH(MONTH(Ф2!DN$3),КЗ!$1:$1,0)),"")</f>
        <v>#REF!</v>
      </c>
      <c r="DO26" s="239" t="e">
        <f t="shared" ca="1" si="1504"/>
        <v>#REF!</v>
      </c>
      <c r="DP26" s="284" t="e">
        <f t="shared" ca="1" si="1505"/>
        <v>#REF!</v>
      </c>
      <c r="DQ26" s="238" t="e" cm="1">
        <f t="array" aca="1" ref="DQ26" ca="1">IF(AND(НачИнвП_Дата&lt;=DQ$3,КИнвП_Дата&gt;DQ$3),
             INDEX(ЗФ!$A$1:$AO$91,MATCH($A25,ЗФ!$A:$A,0),MATCH("На реализацию"&amp;YEAR(Ф2!DQ$3),ЗФ!$2:$2,0))*INDEX(КЗ!$A$1:$O$13,MATCH($A25,КЗ!$A:$A,0),MATCH(MONTH(Ф2!DQ$3),КЗ!$1:$1,0)),"")</f>
        <v>#REF!</v>
      </c>
      <c r="DR26" s="238" t="e" cm="1">
        <f t="array" aca="1" ref="DR26" ca="1">IF(AND(НачИнвП_Дата&lt;=DR$3,КИнвП_Дата&gt;DR$3),
             INDEX(ЗФ!$A$1:$AO$91,MATCH($A25,ЗФ!$A:$A,0),MATCH("На реализацию"&amp;YEAR(Ф2!DR$3),ЗФ!$2:$2,0))*INDEX(КЗ!$A$1:$O$13,MATCH($A25,КЗ!$A:$A,0),MATCH(MONTH(Ф2!DR$3),КЗ!$1:$1,0)),"")</f>
        <v>#REF!</v>
      </c>
      <c r="DS26" s="238" t="e" cm="1">
        <f t="array" aca="1" ref="DS26" ca="1">IF(AND(НачИнвП_Дата&lt;=DS$3,КИнвП_Дата&gt;DS$3),
             INDEX(ЗФ!$A$1:$AO$91,MATCH($A25,ЗФ!$A:$A,0),MATCH("На реализацию"&amp;YEAR(Ф2!DS$3),ЗФ!$2:$2,0))*INDEX(КЗ!$A$1:$O$13,MATCH($A25,КЗ!$A:$A,0),MATCH(MONTH(Ф2!DS$3),КЗ!$1:$1,0)),"")</f>
        <v>#REF!</v>
      </c>
      <c r="DT26" s="239" t="e">
        <f t="shared" ca="1" si="1509"/>
        <v>#REF!</v>
      </c>
      <c r="DU26" s="238" t="e" cm="1">
        <f t="array" aca="1" ref="DU26" ca="1">IF(AND(НачИнвП_Дата&lt;=DU$3,КИнвП_Дата&gt;DU$3),
             INDEX(ЗФ!$A$1:$AO$91,MATCH($A25,ЗФ!$A:$A,0),MATCH("На реализацию"&amp;YEAR(Ф2!DU$3),ЗФ!$2:$2,0))*INDEX(КЗ!$A$1:$O$13,MATCH($A25,КЗ!$A:$A,0),MATCH(MONTH(Ф2!DU$3),КЗ!$1:$1,0)),"")</f>
        <v>#REF!</v>
      </c>
      <c r="DV26" s="238" t="e" cm="1">
        <f t="array" aca="1" ref="DV26" ca="1">IF(AND(НачИнвП_Дата&lt;=DV$3,КИнвП_Дата&gt;DV$3),
             INDEX(ЗФ!$A$1:$AO$91,MATCH($A25,ЗФ!$A:$A,0),MATCH("На реализацию"&amp;YEAR(Ф2!DV$3),ЗФ!$2:$2,0))*INDEX(КЗ!$A$1:$O$13,MATCH($A25,КЗ!$A:$A,0),MATCH(MONTH(Ф2!DV$3),КЗ!$1:$1,0)),"")</f>
        <v>#REF!</v>
      </c>
      <c r="DW26" s="238" t="e" cm="1">
        <f t="array" aca="1" ref="DW26" ca="1">IF(AND(НачИнвП_Дата&lt;=DW$3,КИнвП_Дата&gt;DW$3),
             INDEX(ЗФ!$A$1:$AO$91,MATCH($A25,ЗФ!$A:$A,0),MATCH("На реализацию"&amp;YEAR(Ф2!DW$3),ЗФ!$2:$2,0))*INDEX(КЗ!$A$1:$O$13,MATCH($A25,КЗ!$A:$A,0),MATCH(MONTH(Ф2!DW$3),КЗ!$1:$1,0)),"")</f>
        <v>#REF!</v>
      </c>
      <c r="DX26" s="239" t="e">
        <f t="shared" ca="1" si="1513"/>
        <v>#REF!</v>
      </c>
      <c r="DY26" s="238" t="e" cm="1">
        <f t="array" aca="1" ref="DY26" ca="1">IF(AND(НачИнвП_Дата&lt;=DY$3,КИнвП_Дата&gt;DY$3),
             INDEX(ЗФ!$A$1:$AO$91,MATCH($A25,ЗФ!$A:$A,0),MATCH("На реализацию"&amp;YEAR(Ф2!DY$3),ЗФ!$2:$2,0))*INDEX(КЗ!$A$1:$O$13,MATCH($A25,КЗ!$A:$A,0),MATCH(MONTH(Ф2!DY$3),КЗ!$1:$1,0)),"")</f>
        <v>#REF!</v>
      </c>
      <c r="DZ26" s="238" t="e" cm="1">
        <f t="array" aca="1" ref="DZ26" ca="1">IF(AND(НачИнвП_Дата&lt;=DZ$3,КИнвП_Дата&gt;DZ$3),
             INDEX(ЗФ!$A$1:$AO$91,MATCH($A25,ЗФ!$A:$A,0),MATCH("На реализацию"&amp;YEAR(Ф2!DZ$3),ЗФ!$2:$2,0))*INDEX(КЗ!$A$1:$O$13,MATCH($A25,КЗ!$A:$A,0),MATCH(MONTH(Ф2!DZ$3),КЗ!$1:$1,0)),"")</f>
        <v>#REF!</v>
      </c>
      <c r="EA26" s="238" t="e" cm="1">
        <f t="array" aca="1" ref="EA26" ca="1">IF(AND(НачИнвП_Дата&lt;=EA$3,КИнвП_Дата&gt;EA$3),
             INDEX(ЗФ!$A$1:$AO$91,MATCH($A25,ЗФ!$A:$A,0),MATCH("На реализацию"&amp;YEAR(Ф2!EA$3),ЗФ!$2:$2,0))*INDEX(КЗ!$A$1:$O$13,MATCH($A25,КЗ!$A:$A,0),MATCH(MONTH(Ф2!EA$3),КЗ!$1:$1,0)),"")</f>
        <v>#REF!</v>
      </c>
      <c r="EB26" s="239" t="e">
        <f t="shared" ca="1" si="1517"/>
        <v>#REF!</v>
      </c>
      <c r="EC26" s="238" t="e" cm="1">
        <f t="array" aca="1" ref="EC26" ca="1">IF(AND(НачИнвП_Дата&lt;=EC$3,КИнвП_Дата&gt;EC$3),
             INDEX(ЗФ!$A$1:$AO$91,MATCH($A25,ЗФ!$A:$A,0),MATCH("На реализацию"&amp;YEAR(Ф2!EC$3),ЗФ!$2:$2,0))*INDEX(КЗ!$A$1:$O$13,MATCH($A25,КЗ!$A:$A,0),MATCH(MONTH(Ф2!EC$3),КЗ!$1:$1,0)),"")</f>
        <v>#REF!</v>
      </c>
      <c r="ED26" s="238" t="e" cm="1">
        <f t="array" aca="1" ref="ED26" ca="1">IF(AND(НачИнвП_Дата&lt;=ED$3,КИнвП_Дата&gt;ED$3),
             INDEX(ЗФ!$A$1:$AO$91,MATCH($A25,ЗФ!$A:$A,0),MATCH("На реализацию"&amp;YEAR(Ф2!ED$3),ЗФ!$2:$2,0))*INDEX(КЗ!$A$1:$O$13,MATCH($A25,КЗ!$A:$A,0),MATCH(MONTH(Ф2!ED$3),КЗ!$1:$1,0)),"")</f>
        <v>#REF!</v>
      </c>
      <c r="EE26" s="238" t="e" cm="1">
        <f t="array" aca="1" ref="EE26" ca="1">IF(AND(НачИнвП_Дата&lt;=EE$3,КИнвП_Дата&gt;EE$3),
             INDEX(ЗФ!$A$1:$AO$91,MATCH($A25,ЗФ!$A:$A,0),MATCH("На реализацию"&amp;YEAR(Ф2!EE$3),ЗФ!$2:$2,0))*INDEX(КЗ!$A$1:$O$13,MATCH($A25,КЗ!$A:$A,0),MATCH(MONTH(Ф2!EE$3),КЗ!$1:$1,0)),"")</f>
        <v>#REF!</v>
      </c>
      <c r="EF26" s="239" t="e">
        <f t="shared" ca="1" si="1521"/>
        <v>#REF!</v>
      </c>
      <c r="EG26" s="284" t="e">
        <f t="shared" ca="1" si="1522"/>
        <v>#REF!</v>
      </c>
      <c r="EH26" s="238" t="e" cm="1">
        <f t="array" aca="1" ref="EH26" ca="1">IF(AND(НачИнвП_Дата&lt;=EH$3,КИнвП_Дата&gt;EH$3),
             INDEX(ЗФ!$A$1:$AO$91,MATCH($A25,ЗФ!$A:$A,0),MATCH("На реализацию"&amp;YEAR(Ф2!EH$3),ЗФ!$2:$2,0))*INDEX(КЗ!$A$1:$O$13,MATCH($A25,КЗ!$A:$A,0),MATCH(MONTH(Ф2!EH$3),КЗ!$1:$1,0)),"")</f>
        <v>#REF!</v>
      </c>
      <c r="EI26" s="238" t="e" cm="1">
        <f t="array" aca="1" ref="EI26" ca="1">IF(AND(НачИнвП_Дата&lt;=EI$3,КИнвП_Дата&gt;EI$3),
             INDEX(ЗФ!$A$1:$AO$91,MATCH($A25,ЗФ!$A:$A,0),MATCH("На реализацию"&amp;YEAR(Ф2!EI$3),ЗФ!$2:$2,0))*INDEX(КЗ!$A$1:$O$13,MATCH($A25,КЗ!$A:$A,0),MATCH(MONTH(Ф2!EI$3),КЗ!$1:$1,0)),"")</f>
        <v>#REF!</v>
      </c>
      <c r="EJ26" s="238" t="e" cm="1">
        <f t="array" aca="1" ref="EJ26" ca="1">IF(AND(НачИнвП_Дата&lt;=EJ$3,КИнвП_Дата&gt;EJ$3),
             INDEX(ЗФ!$A$1:$AO$91,MATCH($A25,ЗФ!$A:$A,0),MATCH("На реализацию"&amp;YEAR(Ф2!EJ$3),ЗФ!$2:$2,0))*INDEX(КЗ!$A$1:$O$13,MATCH($A25,КЗ!$A:$A,0),MATCH(MONTH(Ф2!EJ$3),КЗ!$1:$1,0)),"")</f>
        <v>#REF!</v>
      </c>
      <c r="EK26" s="239" t="e">
        <f t="shared" ca="1" si="1526"/>
        <v>#REF!</v>
      </c>
      <c r="EL26" s="238" t="e" cm="1">
        <f t="array" aca="1" ref="EL26" ca="1">IF(AND(НачИнвП_Дата&lt;=EL$3,КИнвП_Дата&gt;EL$3),
             INDEX(ЗФ!$A$1:$AO$91,MATCH($A25,ЗФ!$A:$A,0),MATCH("На реализацию"&amp;YEAR(Ф2!EL$3),ЗФ!$2:$2,0))*INDEX(КЗ!$A$1:$O$13,MATCH($A25,КЗ!$A:$A,0),MATCH(MONTH(Ф2!EL$3),КЗ!$1:$1,0)),"")</f>
        <v>#REF!</v>
      </c>
      <c r="EM26" s="238" t="e" cm="1">
        <f t="array" aca="1" ref="EM26" ca="1">IF(AND(НачИнвП_Дата&lt;=EM$3,КИнвП_Дата&gt;EM$3),
             INDEX(ЗФ!$A$1:$AO$91,MATCH($A25,ЗФ!$A:$A,0),MATCH("На реализацию"&amp;YEAR(Ф2!EM$3),ЗФ!$2:$2,0))*INDEX(КЗ!$A$1:$O$13,MATCH($A25,КЗ!$A:$A,0),MATCH(MONTH(Ф2!EM$3),КЗ!$1:$1,0)),"")</f>
        <v>#REF!</v>
      </c>
      <c r="EN26" s="238" t="e" cm="1">
        <f t="array" aca="1" ref="EN26" ca="1">IF(AND(НачИнвП_Дата&lt;=EN$3,КИнвП_Дата&gt;EN$3),
             INDEX(ЗФ!$A$1:$AO$91,MATCH($A25,ЗФ!$A:$A,0),MATCH("На реализацию"&amp;YEAR(Ф2!EN$3),ЗФ!$2:$2,0))*INDEX(КЗ!$A$1:$O$13,MATCH($A25,КЗ!$A:$A,0),MATCH(MONTH(Ф2!EN$3),КЗ!$1:$1,0)),"")</f>
        <v>#REF!</v>
      </c>
      <c r="EO26" s="239" t="e">
        <f t="shared" ca="1" si="1530"/>
        <v>#REF!</v>
      </c>
      <c r="EP26" s="238" t="e" cm="1">
        <f t="array" aca="1" ref="EP26" ca="1">IF(AND(НачИнвП_Дата&lt;=EP$3,КИнвП_Дата&gt;EP$3),
             INDEX(ЗФ!$A$1:$AO$91,MATCH($A25,ЗФ!$A:$A,0),MATCH("На реализацию"&amp;YEAR(Ф2!EP$3),ЗФ!$2:$2,0))*INDEX(КЗ!$A$1:$O$13,MATCH($A25,КЗ!$A:$A,0),MATCH(MONTH(Ф2!EP$3),КЗ!$1:$1,0)),"")</f>
        <v>#REF!</v>
      </c>
      <c r="EQ26" s="238" t="e" cm="1">
        <f t="array" aca="1" ref="EQ26" ca="1">IF(AND(НачИнвП_Дата&lt;=EQ$3,КИнвП_Дата&gt;EQ$3),
             INDEX(ЗФ!$A$1:$AO$91,MATCH($A25,ЗФ!$A:$A,0),MATCH("На реализацию"&amp;YEAR(Ф2!EQ$3),ЗФ!$2:$2,0))*INDEX(КЗ!$A$1:$O$13,MATCH($A25,КЗ!$A:$A,0),MATCH(MONTH(Ф2!EQ$3),КЗ!$1:$1,0)),"")</f>
        <v>#REF!</v>
      </c>
      <c r="ER26" s="238" t="e" cm="1">
        <f t="array" aca="1" ref="ER26" ca="1">IF(AND(НачИнвП_Дата&lt;=ER$3,КИнвП_Дата&gt;ER$3),
             INDEX(ЗФ!$A$1:$AO$91,MATCH($A25,ЗФ!$A:$A,0),MATCH("На реализацию"&amp;YEAR(Ф2!ER$3),ЗФ!$2:$2,0))*INDEX(КЗ!$A$1:$O$13,MATCH($A25,КЗ!$A:$A,0),MATCH(MONTH(Ф2!ER$3),КЗ!$1:$1,0)),"")</f>
        <v>#REF!</v>
      </c>
      <c r="ES26" s="239" t="e">
        <f t="shared" ca="1" si="1534"/>
        <v>#REF!</v>
      </c>
      <c r="ET26" s="238" t="e" cm="1">
        <f t="array" aca="1" ref="ET26" ca="1">IF(AND(НачИнвП_Дата&lt;=ET$3,КИнвП_Дата&gt;ET$3),
             INDEX(ЗФ!$A$1:$AO$91,MATCH($A25,ЗФ!$A:$A,0),MATCH("На реализацию"&amp;YEAR(Ф2!ET$3),ЗФ!$2:$2,0))*INDEX(КЗ!$A$1:$O$13,MATCH($A25,КЗ!$A:$A,0),MATCH(MONTH(Ф2!ET$3),КЗ!$1:$1,0)),"")</f>
        <v>#REF!</v>
      </c>
      <c r="EU26" s="238" t="e" cm="1">
        <f t="array" aca="1" ref="EU26" ca="1">IF(AND(НачИнвП_Дата&lt;=EU$3,КИнвП_Дата&gt;EU$3),
             INDEX(ЗФ!$A$1:$AO$91,MATCH($A25,ЗФ!$A:$A,0),MATCH("На реализацию"&amp;YEAR(Ф2!EU$3),ЗФ!$2:$2,0))*INDEX(КЗ!$A$1:$O$13,MATCH($A25,КЗ!$A:$A,0),MATCH(MONTH(Ф2!EU$3),КЗ!$1:$1,0)),"")</f>
        <v>#REF!</v>
      </c>
      <c r="EV26" s="238" t="e" cm="1">
        <f t="array" aca="1" ref="EV26" ca="1">IF(AND(НачИнвП_Дата&lt;=EV$3,КИнвП_Дата&gt;EV$3),
             INDEX(ЗФ!$A$1:$AO$91,MATCH($A25,ЗФ!$A:$A,0),MATCH("На реализацию"&amp;YEAR(Ф2!EV$3),ЗФ!$2:$2,0))*INDEX(КЗ!$A$1:$O$13,MATCH($A25,КЗ!$A:$A,0),MATCH(MONTH(Ф2!EV$3),КЗ!$1:$1,0)),"")</f>
        <v>#REF!</v>
      </c>
      <c r="EW26" s="239" t="e">
        <f t="shared" ca="1" si="1538"/>
        <v>#REF!</v>
      </c>
      <c r="EX26" s="428" t="e">
        <f t="shared" ca="1" si="1539"/>
        <v>#REF!</v>
      </c>
      <c r="EY26" s="438"/>
    </row>
    <row r="27" spans="1:155" s="233" customFormat="1" hidden="1" outlineLevel="2">
      <c r="A27" s="231" t="s">
        <v>240</v>
      </c>
      <c r="B27" s="232">
        <f ca="1">IF(OFFSET(B27,-1,0,1,1)&lt;&gt;"", INDEX(ЗФ!$A$1:$AO$91,MATCH($A25,ЗФ!$A:$A,0),MATCH("Цена на реализацию"&amp;YEAR(Ф2!B$3),ЗФ!$2:$2,0)),0)</f>
        <v>0</v>
      </c>
      <c r="C27" s="232">
        <f ca="1">IF(OFFSET(C27,-1,0,1,1)&lt;&gt;"", INDEX(ЗФ!$A$1:$AO$91,MATCH($A25,ЗФ!$A:$A,0),MATCH("Цена на реализацию"&amp;YEAR(Ф2!C$3),ЗФ!$2:$2,0)),0)</f>
        <v>0</v>
      </c>
      <c r="D27" s="232">
        <f ca="1">IF(OFFSET(D27,-1,0,1,1)&lt;&gt;"", INDEX(ЗФ!$A$1:$AO$91,MATCH($A25,ЗФ!$A:$A,0),MATCH("Цена на реализацию"&amp;YEAR(Ф2!D$3),ЗФ!$2:$2,0)),0)</f>
        <v>0</v>
      </c>
      <c r="E27" s="239">
        <f t="shared" ref="E27" ca="1" si="1540">AVERAGE(B27:D27)</f>
        <v>0</v>
      </c>
      <c r="F27" s="232">
        <f ca="1">IF(OFFSET(F27,-1,0,1,1)&lt;&gt;"", INDEX(ЗФ!$A$1:$AO$91,MATCH($A25,ЗФ!$A:$A,0),MATCH("Цена на реализацию"&amp;YEAR(Ф2!F$3),ЗФ!$2:$2,0)),0)</f>
        <v>0</v>
      </c>
      <c r="G27" s="232">
        <f ca="1">IF(OFFSET(G27,-1,0,1,1)&lt;&gt;"", INDEX(ЗФ!$A$1:$AO$91,MATCH($A25,ЗФ!$A:$A,0),MATCH("Цена на реализацию"&amp;YEAR(Ф2!G$3),ЗФ!$2:$2,0)),0)</f>
        <v>0</v>
      </c>
      <c r="H27" s="232">
        <f ca="1">IF(OFFSET(H27,-1,0,1,1)&lt;&gt;"", INDEX(ЗФ!$A$1:$AO$91,MATCH($A25,ЗФ!$A:$A,0),MATCH("Цена на реализацию"&amp;YEAR(Ф2!H$3),ЗФ!$2:$2,0)),0)</f>
        <v>0</v>
      </c>
      <c r="I27" s="239">
        <f t="shared" ref="I27" ca="1" si="1541">AVERAGE(F27:H27)</f>
        <v>0</v>
      </c>
      <c r="J27" s="232">
        <f ca="1">IF(OFFSET(J27,-1,0,1,1)&lt;&gt;"", INDEX(ЗФ!$A$1:$AO$91,MATCH($A25,ЗФ!$A:$A,0),MATCH("Цена на реализацию"&amp;YEAR(Ф2!J$3),ЗФ!$2:$2,0)),0)</f>
        <v>0</v>
      </c>
      <c r="K27" s="232">
        <f ca="1">IF(OFFSET(K27,-1,0,1,1)&lt;&gt;"", INDEX(ЗФ!$A$1:$AO$91,MATCH($A25,ЗФ!$A:$A,0),MATCH("Цена на реализацию"&amp;YEAR(Ф2!K$3),ЗФ!$2:$2,0)),0)</f>
        <v>0</v>
      </c>
      <c r="L27" s="232">
        <f ca="1">IF(OFFSET(L27,-1,0,1,1)&lt;&gt;"", INDEX(ЗФ!$A$1:$AO$91,MATCH($A25,ЗФ!$A:$A,0),MATCH("Цена на реализацию"&amp;YEAR(Ф2!L$3),ЗФ!$2:$2,0)),0)</f>
        <v>0</v>
      </c>
      <c r="M27" s="239">
        <f t="shared" ref="M27" ca="1" si="1542">AVERAGE(J27:L27)</f>
        <v>0</v>
      </c>
      <c r="N27" s="232" t="e">
        <f ca="1">IF(OFFSET(N27,-1,0,1,1)&lt;&gt;"", INDEX(ЗФ!$A$1:$AO$91,MATCH($A25,ЗФ!$A:$A,0),MATCH("Цена на реализацию"&amp;YEAR(Ф2!N$3),ЗФ!$2:$2,0)),0)</f>
        <v>#N/A</v>
      </c>
      <c r="O27" s="232" t="e">
        <f ca="1">IF(OFFSET(O27,-1,0,1,1)&lt;&gt;"", INDEX(ЗФ!$A$1:$AO$91,MATCH($A25,ЗФ!$A:$A,0),MATCH("Цена на реализацию"&amp;YEAR(Ф2!O$3),ЗФ!$2:$2,0)),0)</f>
        <v>#N/A</v>
      </c>
      <c r="P27" s="232" t="e">
        <f ca="1">IF(OFFSET(P27,-1,0,1,1)&lt;&gt;"", INDEX(ЗФ!$A$1:$AO$91,MATCH($A25,ЗФ!$A:$A,0),MATCH("Цена на реализацию"&amp;YEAR(Ф2!P$3),ЗФ!$2:$2,0)),0)</f>
        <v>#N/A</v>
      </c>
      <c r="Q27" s="239" t="e">
        <f t="shared" ref="Q27" ca="1" si="1543">AVERAGE(N27:P27)</f>
        <v>#N/A</v>
      </c>
      <c r="R27" s="284">
        <f t="shared" ref="R27" ca="1" si="1544">IFERROR(R25/R26,0)</f>
        <v>0</v>
      </c>
      <c r="S27" s="232" t="e">
        <f ca="1">IF(OFFSET(S27,-1,0,1,1)&lt;&gt;"", INDEX(ЗФ!$A$1:$AO$91,MATCH($A25,ЗФ!$A:$A,0),MATCH("Цена на реализацию"&amp;YEAR(Ф2!S$3),ЗФ!$2:$2,0)),0)</f>
        <v>#N/A</v>
      </c>
      <c r="T27" s="232" t="e">
        <f ca="1">IF(OFFSET(T27,-1,0,1,1)&lt;&gt;"", INDEX(ЗФ!$A$1:$AO$91,MATCH($A25,ЗФ!$A:$A,0),MATCH("Цена на реализацию"&amp;YEAR(Ф2!T$3),ЗФ!$2:$2,0)),0)</f>
        <v>#N/A</v>
      </c>
      <c r="U27" s="232" t="e">
        <f ca="1">IF(OFFSET(U27,-1,0,1,1)&lt;&gt;"", INDEX(ЗФ!$A$1:$AO$91,MATCH($A25,ЗФ!$A:$A,0),MATCH("Цена на реализацию"&amp;YEAR(Ф2!U$3),ЗФ!$2:$2,0)),0)</f>
        <v>#N/A</v>
      </c>
      <c r="V27" s="239" t="e">
        <f t="shared" ref="V27" ca="1" si="1545">AVERAGE(S27:U27)</f>
        <v>#N/A</v>
      </c>
      <c r="W27" s="232" t="e">
        <f ca="1">IF(OFFSET(W27,-1,0,1,1)&lt;&gt;"", INDEX(ЗФ!$A$1:$AO$91,MATCH($A25,ЗФ!$A:$A,0),MATCH("Цена на реализацию"&amp;YEAR(Ф2!W$3),ЗФ!$2:$2,0)),0)</f>
        <v>#N/A</v>
      </c>
      <c r="X27" s="232" t="e">
        <f ca="1">IF(OFFSET(X27,-1,0,1,1)&lt;&gt;"", INDEX(ЗФ!$A$1:$AO$91,MATCH($A25,ЗФ!$A:$A,0),MATCH("Цена на реализацию"&amp;YEAR(Ф2!X$3),ЗФ!$2:$2,0)),0)</f>
        <v>#N/A</v>
      </c>
      <c r="Y27" s="232" t="e">
        <f ca="1">IF(OFFSET(Y27,-1,0,1,1)&lt;&gt;"", INDEX(ЗФ!$A$1:$AO$91,MATCH($A25,ЗФ!$A:$A,0),MATCH("Цена на реализацию"&amp;YEAR(Ф2!Y$3),ЗФ!$2:$2,0)),0)</f>
        <v>#N/A</v>
      </c>
      <c r="Z27" s="239" t="e">
        <f t="shared" ref="Z27" ca="1" si="1546">AVERAGE(W27:Y27)</f>
        <v>#N/A</v>
      </c>
      <c r="AA27" s="232" t="e">
        <f ca="1">IF(OFFSET(AA27,-1,0,1,1)&lt;&gt;"", INDEX(ЗФ!$A$1:$AO$91,MATCH($A25,ЗФ!$A:$A,0),MATCH("Цена на реализацию"&amp;YEAR(Ф2!AA$3),ЗФ!$2:$2,0)),0)</f>
        <v>#N/A</v>
      </c>
      <c r="AB27" s="232" t="e">
        <f ca="1">IF(OFFSET(AB27,-1,0,1,1)&lt;&gt;"", INDEX(ЗФ!$A$1:$AO$91,MATCH($A25,ЗФ!$A:$A,0),MATCH("Цена на реализацию"&amp;YEAR(Ф2!AB$3),ЗФ!$2:$2,0)),0)</f>
        <v>#N/A</v>
      </c>
      <c r="AC27" s="232" t="e">
        <f ca="1">IF(OFFSET(AC27,-1,0,1,1)&lt;&gt;"", INDEX(ЗФ!$A$1:$AO$91,MATCH($A25,ЗФ!$A:$A,0),MATCH("Цена на реализацию"&amp;YEAR(Ф2!AC$3),ЗФ!$2:$2,0)),0)</f>
        <v>#N/A</v>
      </c>
      <c r="AD27" s="239" t="e">
        <f t="shared" ref="AD27" ca="1" si="1547">AVERAGE(AA27:AC27)</f>
        <v>#N/A</v>
      </c>
      <c r="AE27" s="232" t="e">
        <f ca="1">IF(OFFSET(AE27,-1,0,1,1)&lt;&gt;"", INDEX(ЗФ!$A$1:$AO$91,MATCH($A25,ЗФ!$A:$A,0),MATCH("Цена на реализацию"&amp;YEAR(Ф2!AE$3),ЗФ!$2:$2,0)),0)</f>
        <v>#N/A</v>
      </c>
      <c r="AF27" s="232" t="e">
        <f ca="1">IF(OFFSET(AF27,-1,0,1,1)&lt;&gt;"", INDEX(ЗФ!$A$1:$AO$91,MATCH($A25,ЗФ!$A:$A,0),MATCH("Цена на реализацию"&amp;YEAR(Ф2!AF$3),ЗФ!$2:$2,0)),0)</f>
        <v>#N/A</v>
      </c>
      <c r="AG27" s="232" t="e">
        <f ca="1">IF(OFFSET(AG27,-1,0,1,1)&lt;&gt;"", INDEX(ЗФ!$A$1:$AO$91,MATCH($A25,ЗФ!$A:$A,0),MATCH("Цена на реализацию"&amp;YEAR(Ф2!AG$3),ЗФ!$2:$2,0)),0)</f>
        <v>#N/A</v>
      </c>
      <c r="AH27" s="239" t="e">
        <f t="shared" ref="AH27" ca="1" si="1548">AVERAGE(AE27:AG27)</f>
        <v>#N/A</v>
      </c>
      <c r="AI27" s="284">
        <f t="shared" ref="AI27" ca="1" si="1549">IFERROR(AI25/AI26,0)</f>
        <v>0</v>
      </c>
      <c r="AJ27" s="232" t="e">
        <f ca="1">IF(OFFSET(AJ27,-1,0,1,1)&lt;&gt;"", INDEX(ЗФ!$A$1:$AO$91,MATCH($A25,ЗФ!$A:$A,0),MATCH("Цена на реализацию"&amp;YEAR(Ф2!AJ$3),ЗФ!$2:$2,0)),0)</f>
        <v>#N/A</v>
      </c>
      <c r="AK27" s="232" t="e">
        <f ca="1">IF(OFFSET(AK27,-1,0,1,1)&lt;&gt;"", INDEX(ЗФ!$A$1:$AO$91,MATCH($A25,ЗФ!$A:$A,0),MATCH("Цена на реализацию"&amp;YEAR(Ф2!AK$3),ЗФ!$2:$2,0)),0)</f>
        <v>#N/A</v>
      </c>
      <c r="AL27" s="232" t="e">
        <f ca="1">IF(OFFSET(AL27,-1,0,1,1)&lt;&gt;"", INDEX(ЗФ!$A$1:$AO$91,MATCH($A25,ЗФ!$A:$A,0),MATCH("Цена на реализацию"&amp;YEAR(Ф2!AL$3),ЗФ!$2:$2,0)),0)</f>
        <v>#N/A</v>
      </c>
      <c r="AM27" s="239" t="e">
        <f t="shared" ref="AM27" ca="1" si="1550">AVERAGE(AJ27:AL27)</f>
        <v>#N/A</v>
      </c>
      <c r="AN27" s="232" t="e">
        <f ca="1">IF(OFFSET(AN27,-1,0,1,1)&lt;&gt;"", INDEX(ЗФ!$A$1:$AO$91,MATCH($A25,ЗФ!$A:$A,0),MATCH("Цена на реализацию"&amp;YEAR(Ф2!AN$3),ЗФ!$2:$2,0)),0)</f>
        <v>#N/A</v>
      </c>
      <c r="AO27" s="232" t="e">
        <f ca="1">IF(OFFSET(AO27,-1,0,1,1)&lt;&gt;"", INDEX(ЗФ!$A$1:$AO$91,MATCH($A25,ЗФ!$A:$A,0),MATCH("Цена на реализацию"&amp;YEAR(Ф2!AO$3),ЗФ!$2:$2,0)),0)</f>
        <v>#N/A</v>
      </c>
      <c r="AP27" s="232" t="e">
        <f ca="1">IF(OFFSET(AP27,-1,0,1,1)&lt;&gt;"", INDEX(ЗФ!$A$1:$AO$91,MATCH($A25,ЗФ!$A:$A,0),MATCH("Цена на реализацию"&amp;YEAR(Ф2!AP$3),ЗФ!$2:$2,0)),0)</f>
        <v>#N/A</v>
      </c>
      <c r="AQ27" s="239" t="e">
        <f t="shared" ref="AQ27" ca="1" si="1551">AVERAGE(AN27:AP27)</f>
        <v>#N/A</v>
      </c>
      <c r="AR27" s="232" t="e">
        <f ca="1">IF(OFFSET(AR27,-1,0,1,1)&lt;&gt;"", INDEX(ЗФ!$A$1:$AO$91,MATCH($A25,ЗФ!$A:$A,0),MATCH("Цена на реализацию"&amp;YEAR(Ф2!AR$3),ЗФ!$2:$2,0)),0)</f>
        <v>#N/A</v>
      </c>
      <c r="AS27" s="232" t="e">
        <f ca="1">IF(OFFSET(AS27,-1,0,1,1)&lt;&gt;"", INDEX(ЗФ!$A$1:$AO$91,MATCH($A25,ЗФ!$A:$A,0),MATCH("Цена на реализацию"&amp;YEAR(Ф2!AS$3),ЗФ!$2:$2,0)),0)</f>
        <v>#N/A</v>
      </c>
      <c r="AT27" s="232" t="e">
        <f ca="1">IF(OFFSET(AT27,-1,0,1,1)&lt;&gt;"", INDEX(ЗФ!$A$1:$AO$91,MATCH($A25,ЗФ!$A:$A,0),MATCH("Цена на реализацию"&amp;YEAR(Ф2!AT$3),ЗФ!$2:$2,0)),0)</f>
        <v>#N/A</v>
      </c>
      <c r="AU27" s="239" t="e">
        <f t="shared" ref="AU27" ca="1" si="1552">AVERAGE(AR27:AT27)</f>
        <v>#N/A</v>
      </c>
      <c r="AV27" s="232" t="e">
        <f ca="1">IF(OFFSET(AV27,-1,0,1,1)&lt;&gt;"", INDEX(ЗФ!$A$1:$AO$91,MATCH($A25,ЗФ!$A:$A,0),MATCH("Цена на реализацию"&amp;YEAR(Ф2!AV$3),ЗФ!$2:$2,0)),0)</f>
        <v>#N/A</v>
      </c>
      <c r="AW27" s="232" t="e">
        <f ca="1">IF(OFFSET(AW27,-1,0,1,1)&lt;&gt;"", INDEX(ЗФ!$A$1:$AO$91,MATCH($A25,ЗФ!$A:$A,0),MATCH("Цена на реализацию"&amp;YEAR(Ф2!AW$3),ЗФ!$2:$2,0)),0)</f>
        <v>#N/A</v>
      </c>
      <c r="AX27" s="232" t="e">
        <f ca="1">IF(OFFSET(AX27,-1,0,1,1)&lt;&gt;"", INDEX(ЗФ!$A$1:$AO$91,MATCH($A25,ЗФ!$A:$A,0),MATCH("Цена на реализацию"&amp;YEAR(Ф2!AX$3),ЗФ!$2:$2,0)),0)</f>
        <v>#N/A</v>
      </c>
      <c r="AY27" s="239" t="e">
        <f t="shared" ref="AY27" ca="1" si="1553">AVERAGE(AV27:AX27)</f>
        <v>#N/A</v>
      </c>
      <c r="AZ27" s="284">
        <f t="shared" ref="AZ27" ca="1" si="1554">IFERROR(AZ25/AZ26,0)</f>
        <v>0</v>
      </c>
      <c r="BA27" s="232" t="e">
        <f ca="1">IF(OFFSET(BA27,-1,0,1,1)&lt;&gt;"", INDEX(ЗФ!$A$1:$AO$91,MATCH($A25,ЗФ!$A:$A,0),MATCH("Цена на реализацию"&amp;YEAR(Ф2!BA$3),ЗФ!$2:$2,0)),0)</f>
        <v>#N/A</v>
      </c>
      <c r="BB27" s="232" t="e">
        <f ca="1">IF(OFFSET(BB27,-1,0,1,1)&lt;&gt;"", INDEX(ЗФ!$A$1:$AO$91,MATCH($A25,ЗФ!$A:$A,0),MATCH("Цена на реализацию"&amp;YEAR(Ф2!BB$3),ЗФ!$2:$2,0)),0)</f>
        <v>#N/A</v>
      </c>
      <c r="BC27" s="232" t="e">
        <f ca="1">IF(OFFSET(BC27,-1,0,1,1)&lt;&gt;"", INDEX(ЗФ!$A$1:$AO$91,MATCH($A25,ЗФ!$A:$A,0),MATCH("Цена на реализацию"&amp;YEAR(Ф2!BC$3),ЗФ!$2:$2,0)),0)</f>
        <v>#N/A</v>
      </c>
      <c r="BD27" s="239" t="e">
        <f t="shared" ref="BD27" ca="1" si="1555">AVERAGE(BA27:BC27)</f>
        <v>#N/A</v>
      </c>
      <c r="BE27" s="232" t="e">
        <f ca="1">IF(OFFSET(BE27,-1,0,1,1)&lt;&gt;"", INDEX(ЗФ!$A$1:$AO$91,MATCH($A25,ЗФ!$A:$A,0),MATCH("Цена на реализацию"&amp;YEAR(Ф2!BE$3),ЗФ!$2:$2,0)),0)</f>
        <v>#N/A</v>
      </c>
      <c r="BF27" s="232" t="e">
        <f ca="1">IF(OFFSET(BF27,-1,0,1,1)&lt;&gt;"", INDEX(ЗФ!$A$1:$AO$91,MATCH($A25,ЗФ!$A:$A,0),MATCH("Цена на реализацию"&amp;YEAR(Ф2!BF$3),ЗФ!$2:$2,0)),0)</f>
        <v>#N/A</v>
      </c>
      <c r="BG27" s="232" t="e">
        <f ca="1">IF(OFFSET(BG27,-1,0,1,1)&lt;&gt;"", INDEX(ЗФ!$A$1:$AO$91,MATCH($A25,ЗФ!$A:$A,0),MATCH("Цена на реализацию"&amp;YEAR(Ф2!BG$3),ЗФ!$2:$2,0)),0)</f>
        <v>#N/A</v>
      </c>
      <c r="BH27" s="239" t="e">
        <f t="shared" ref="BH27" ca="1" si="1556">AVERAGE(BE27:BG27)</f>
        <v>#N/A</v>
      </c>
      <c r="BI27" s="232" t="e">
        <f ca="1">IF(OFFSET(BI27,-1,0,1,1)&lt;&gt;"", INDEX(ЗФ!$A$1:$AO$91,MATCH($A25,ЗФ!$A:$A,0),MATCH("Цена на реализацию"&amp;YEAR(Ф2!BI$3),ЗФ!$2:$2,0)),0)</f>
        <v>#N/A</v>
      </c>
      <c r="BJ27" s="232" t="e">
        <f ca="1">IF(OFFSET(BJ27,-1,0,1,1)&lt;&gt;"", INDEX(ЗФ!$A$1:$AO$91,MATCH($A25,ЗФ!$A:$A,0),MATCH("Цена на реализацию"&amp;YEAR(Ф2!BJ$3),ЗФ!$2:$2,0)),0)</f>
        <v>#N/A</v>
      </c>
      <c r="BK27" s="232" t="e">
        <f ca="1">IF(OFFSET(BK27,-1,0,1,1)&lt;&gt;"", INDEX(ЗФ!$A$1:$AO$91,MATCH($A25,ЗФ!$A:$A,0),MATCH("Цена на реализацию"&amp;YEAR(Ф2!BK$3),ЗФ!$2:$2,0)),0)</f>
        <v>#N/A</v>
      </c>
      <c r="BL27" s="239" t="e">
        <f t="shared" ref="BL27" ca="1" si="1557">AVERAGE(BI27:BK27)</f>
        <v>#N/A</v>
      </c>
      <c r="BM27" s="232" t="e">
        <f ca="1">IF(OFFSET(BM27,-1,0,1,1)&lt;&gt;"", INDEX(ЗФ!$A$1:$AO$91,MATCH($A25,ЗФ!$A:$A,0),MATCH("Цена на реализацию"&amp;YEAR(Ф2!BM$3),ЗФ!$2:$2,0)),0)</f>
        <v>#N/A</v>
      </c>
      <c r="BN27" s="232" t="e">
        <f ca="1">IF(OFFSET(BN27,-1,0,1,1)&lt;&gt;"", INDEX(ЗФ!$A$1:$AO$91,MATCH($A25,ЗФ!$A:$A,0),MATCH("Цена на реализацию"&amp;YEAR(Ф2!BN$3),ЗФ!$2:$2,0)),0)</f>
        <v>#N/A</v>
      </c>
      <c r="BO27" s="232" t="e">
        <f ca="1">IF(OFFSET(BO27,-1,0,1,1)&lt;&gt;"", INDEX(ЗФ!$A$1:$AO$91,MATCH($A25,ЗФ!$A:$A,0),MATCH("Цена на реализацию"&amp;YEAR(Ф2!BO$3),ЗФ!$2:$2,0)),0)</f>
        <v>#N/A</v>
      </c>
      <c r="BP27" s="239" t="e">
        <f t="shared" ref="BP27" ca="1" si="1558">AVERAGE(BM27:BO27)</f>
        <v>#N/A</v>
      </c>
      <c r="BQ27" s="284">
        <f t="shared" ref="BQ27" ca="1" si="1559">IFERROR(BQ25/BQ26,0)</f>
        <v>0</v>
      </c>
      <c r="BR27" s="232" t="e">
        <f ca="1">IF(OFFSET(BR27,-1,0,1,1)&lt;&gt;"", INDEX(ЗФ!$A$1:$AO$91,MATCH($A25,ЗФ!$A:$A,0),MATCH("Цена на реализацию"&amp;YEAR(Ф2!BR$3),ЗФ!$2:$2,0)),0)</f>
        <v>#REF!</v>
      </c>
      <c r="BS27" s="232" t="e">
        <f ca="1">IF(OFFSET(BS27,-1,0,1,1)&lt;&gt;"", INDEX(ЗФ!$A$1:$AO$91,MATCH($A25,ЗФ!$A:$A,0),MATCH("Цена на реализацию"&amp;YEAR(Ф2!BS$3),ЗФ!$2:$2,0)),0)</f>
        <v>#REF!</v>
      </c>
      <c r="BT27" s="232" t="e">
        <f ca="1">IF(OFFSET(BT27,-1,0,1,1)&lt;&gt;"", INDEX(ЗФ!$A$1:$AO$91,MATCH($A25,ЗФ!$A:$A,0),MATCH("Цена на реализацию"&amp;YEAR(Ф2!BT$3),ЗФ!$2:$2,0)),0)</f>
        <v>#REF!</v>
      </c>
      <c r="BU27" s="239" t="e">
        <f t="shared" ref="BU27" ca="1" si="1560">AVERAGE(BR27:BT27)</f>
        <v>#REF!</v>
      </c>
      <c r="BV27" s="232" t="e">
        <f ca="1">IF(OFFSET(BV27,-1,0,1,1)&lt;&gt;"", INDEX(ЗФ!$A$1:$AO$91,MATCH($A25,ЗФ!$A:$A,0),MATCH("Цена на реализацию"&amp;YEAR(Ф2!BV$3),ЗФ!$2:$2,0)),0)</f>
        <v>#REF!</v>
      </c>
      <c r="BW27" s="232" t="e">
        <f ca="1">IF(OFFSET(BW27,-1,0,1,1)&lt;&gt;"", INDEX(ЗФ!$A$1:$AO$91,MATCH($A25,ЗФ!$A:$A,0),MATCH("Цена на реализацию"&amp;YEAR(Ф2!BW$3),ЗФ!$2:$2,0)),0)</f>
        <v>#REF!</v>
      </c>
      <c r="BX27" s="232" t="e">
        <f ca="1">IF(OFFSET(BX27,-1,0,1,1)&lt;&gt;"", INDEX(ЗФ!$A$1:$AO$91,MATCH($A25,ЗФ!$A:$A,0),MATCH("Цена на реализацию"&amp;YEAR(Ф2!BX$3),ЗФ!$2:$2,0)),0)</f>
        <v>#REF!</v>
      </c>
      <c r="BY27" s="239" t="e">
        <f t="shared" ref="BY27" ca="1" si="1561">AVERAGE(BV27:BX27)</f>
        <v>#REF!</v>
      </c>
      <c r="BZ27" s="232" t="e">
        <f ca="1">IF(OFFSET(BZ27,-1,0,1,1)&lt;&gt;"", INDEX(ЗФ!$A$1:$AO$91,MATCH($A25,ЗФ!$A:$A,0),MATCH("Цена на реализацию"&amp;YEAR(Ф2!BZ$3),ЗФ!$2:$2,0)),0)</f>
        <v>#REF!</v>
      </c>
      <c r="CA27" s="232" t="e">
        <f ca="1">IF(OFFSET(CA27,-1,0,1,1)&lt;&gt;"", INDEX(ЗФ!$A$1:$AO$91,MATCH($A25,ЗФ!$A:$A,0),MATCH("Цена на реализацию"&amp;YEAR(Ф2!CA$3),ЗФ!$2:$2,0)),0)</f>
        <v>#REF!</v>
      </c>
      <c r="CB27" s="232" t="e">
        <f ca="1">IF(OFFSET(CB27,-1,0,1,1)&lt;&gt;"", INDEX(ЗФ!$A$1:$AO$91,MATCH($A25,ЗФ!$A:$A,0),MATCH("Цена на реализацию"&amp;YEAR(Ф2!CB$3),ЗФ!$2:$2,0)),0)</f>
        <v>#REF!</v>
      </c>
      <c r="CC27" s="239" t="e">
        <f t="shared" ref="CC27" ca="1" si="1562">AVERAGE(BZ27:CB27)</f>
        <v>#REF!</v>
      </c>
      <c r="CD27" s="232" t="e">
        <f ca="1">IF(OFFSET(CD27,-1,0,1,1)&lt;&gt;"", INDEX(ЗФ!$A$1:$AO$91,MATCH($A25,ЗФ!$A:$A,0),MATCH("Цена на реализацию"&amp;YEAR(Ф2!CD$3),ЗФ!$2:$2,0)),0)</f>
        <v>#REF!</v>
      </c>
      <c r="CE27" s="232" t="e">
        <f ca="1">IF(OFFSET(CE27,-1,0,1,1)&lt;&gt;"", INDEX(ЗФ!$A$1:$AO$91,MATCH($A25,ЗФ!$A:$A,0),MATCH("Цена на реализацию"&amp;YEAR(Ф2!CE$3),ЗФ!$2:$2,0)),0)</f>
        <v>#REF!</v>
      </c>
      <c r="CF27" s="232" t="e">
        <f ca="1">IF(OFFSET(CF27,-1,0,1,1)&lt;&gt;"", INDEX(ЗФ!$A$1:$AO$91,MATCH($A25,ЗФ!$A:$A,0),MATCH("Цена на реализацию"&amp;YEAR(Ф2!CF$3),ЗФ!$2:$2,0)),0)</f>
        <v>#REF!</v>
      </c>
      <c r="CG27" s="239" t="e">
        <f t="shared" ref="CG27" ca="1" si="1563">AVERAGE(CD27:CF27)</f>
        <v>#REF!</v>
      </c>
      <c r="CH27" s="284">
        <f t="shared" ref="CH27" ca="1" si="1564">IFERROR(CH25/CH26,0)</f>
        <v>0</v>
      </c>
      <c r="CI27" s="232" t="e">
        <f ca="1">IF(OFFSET(CI27,-1,0,1,1)&lt;&gt;"", INDEX(ЗФ!$A$1:$AO$91,MATCH($A25,ЗФ!$A:$A,0),MATCH("Цена на реализацию"&amp;YEAR(Ф2!CI$3),ЗФ!$2:$2,0)),0)</f>
        <v>#REF!</v>
      </c>
      <c r="CJ27" s="232" t="e">
        <f ca="1">IF(OFFSET(CJ27,-1,0,1,1)&lt;&gt;"", INDEX(ЗФ!$A$1:$AO$91,MATCH($A25,ЗФ!$A:$A,0),MATCH("Цена на реализацию"&amp;YEAR(Ф2!CJ$3),ЗФ!$2:$2,0)),0)</f>
        <v>#REF!</v>
      </c>
      <c r="CK27" s="232" t="e">
        <f ca="1">IF(OFFSET(CK27,-1,0,1,1)&lt;&gt;"", INDEX(ЗФ!$A$1:$AO$91,MATCH($A25,ЗФ!$A:$A,0),MATCH("Цена на реализацию"&amp;YEAR(Ф2!CK$3),ЗФ!$2:$2,0)),0)</f>
        <v>#REF!</v>
      </c>
      <c r="CL27" s="239" t="e">
        <f t="shared" ref="CL27" ca="1" si="1565">AVERAGE(CI27:CK27)</f>
        <v>#REF!</v>
      </c>
      <c r="CM27" s="232" t="e">
        <f ca="1">IF(OFFSET(CM27,-1,0,1,1)&lt;&gt;"", INDEX(ЗФ!$A$1:$AO$91,MATCH($A25,ЗФ!$A:$A,0),MATCH("Цена на реализацию"&amp;YEAR(Ф2!CM$3),ЗФ!$2:$2,0)),0)</f>
        <v>#REF!</v>
      </c>
      <c r="CN27" s="232" t="e">
        <f ca="1">IF(OFFSET(CN27,-1,0,1,1)&lt;&gt;"", INDEX(ЗФ!$A$1:$AO$91,MATCH($A25,ЗФ!$A:$A,0),MATCH("Цена на реализацию"&amp;YEAR(Ф2!CN$3),ЗФ!$2:$2,0)),0)</f>
        <v>#REF!</v>
      </c>
      <c r="CO27" s="232" t="e">
        <f ca="1">IF(OFFSET(CO27,-1,0,1,1)&lt;&gt;"", INDEX(ЗФ!$A$1:$AO$91,MATCH($A25,ЗФ!$A:$A,0),MATCH("Цена на реализацию"&amp;YEAR(Ф2!CO$3),ЗФ!$2:$2,0)),0)</f>
        <v>#REF!</v>
      </c>
      <c r="CP27" s="239" t="e">
        <f t="shared" ref="CP27" ca="1" si="1566">AVERAGE(CM27:CO27)</f>
        <v>#REF!</v>
      </c>
      <c r="CQ27" s="232" t="e">
        <f ca="1">IF(OFFSET(CQ27,-1,0,1,1)&lt;&gt;"", INDEX(ЗФ!$A$1:$AO$91,MATCH($A25,ЗФ!$A:$A,0),MATCH("Цена на реализацию"&amp;YEAR(Ф2!CQ$3),ЗФ!$2:$2,0)),0)</f>
        <v>#REF!</v>
      </c>
      <c r="CR27" s="232" t="e">
        <f ca="1">IF(OFFSET(CR27,-1,0,1,1)&lt;&gt;"", INDEX(ЗФ!$A$1:$AO$91,MATCH($A25,ЗФ!$A:$A,0),MATCH("Цена на реализацию"&amp;YEAR(Ф2!CR$3),ЗФ!$2:$2,0)),0)</f>
        <v>#REF!</v>
      </c>
      <c r="CS27" s="232" t="e">
        <f ca="1">IF(OFFSET(CS27,-1,0,1,1)&lt;&gt;"", INDEX(ЗФ!$A$1:$AO$91,MATCH($A25,ЗФ!$A:$A,0),MATCH("Цена на реализацию"&amp;YEAR(Ф2!CS$3),ЗФ!$2:$2,0)),0)</f>
        <v>#REF!</v>
      </c>
      <c r="CT27" s="239" t="e">
        <f t="shared" ref="CT27" ca="1" si="1567">AVERAGE(CQ27:CS27)</f>
        <v>#REF!</v>
      </c>
      <c r="CU27" s="232" t="e">
        <f ca="1">IF(OFFSET(CU27,-1,0,1,1)&lt;&gt;"", INDEX(ЗФ!$A$1:$AO$91,MATCH($A25,ЗФ!$A:$A,0),MATCH("Цена на реализацию"&amp;YEAR(Ф2!CU$3),ЗФ!$2:$2,0)),0)</f>
        <v>#REF!</v>
      </c>
      <c r="CV27" s="232" t="e">
        <f ca="1">IF(OFFSET(CV27,-1,0,1,1)&lt;&gt;"", INDEX(ЗФ!$A$1:$AO$91,MATCH($A25,ЗФ!$A:$A,0),MATCH("Цена на реализацию"&amp;YEAR(Ф2!CV$3),ЗФ!$2:$2,0)),0)</f>
        <v>#REF!</v>
      </c>
      <c r="CW27" s="232" t="e">
        <f ca="1">IF(OFFSET(CW27,-1,0,1,1)&lt;&gt;"", INDEX(ЗФ!$A$1:$AO$91,MATCH($A25,ЗФ!$A:$A,0),MATCH("Цена на реализацию"&amp;YEAR(Ф2!CW$3),ЗФ!$2:$2,0)),0)</f>
        <v>#REF!</v>
      </c>
      <c r="CX27" s="239" t="e">
        <f t="shared" ref="CX27" ca="1" si="1568">AVERAGE(CU27:CW27)</f>
        <v>#REF!</v>
      </c>
      <c r="CY27" s="284">
        <f t="shared" ref="CY27" ca="1" si="1569">IFERROR(CY25/CY26,0)</f>
        <v>0</v>
      </c>
      <c r="CZ27" s="232" t="e">
        <f ca="1">IF(OFFSET(CZ27,-1,0,1,1)&lt;&gt;"", INDEX(ЗФ!$A$1:$AO$91,MATCH($A25,ЗФ!$A:$A,0),MATCH("Цена на реализацию"&amp;YEAR(Ф2!CZ$3),ЗФ!$2:$2,0)),0)</f>
        <v>#REF!</v>
      </c>
      <c r="DA27" s="232" t="e">
        <f ca="1">IF(OFFSET(DA27,-1,0,1,1)&lt;&gt;"", INDEX(ЗФ!$A$1:$AO$91,MATCH($A25,ЗФ!$A:$A,0),MATCH("Цена на реализацию"&amp;YEAR(Ф2!DA$3),ЗФ!$2:$2,0)),0)</f>
        <v>#REF!</v>
      </c>
      <c r="DB27" s="232" t="e">
        <f ca="1">IF(OFFSET(DB27,-1,0,1,1)&lt;&gt;"", INDEX(ЗФ!$A$1:$AO$91,MATCH($A25,ЗФ!$A:$A,0),MATCH("Цена на реализацию"&amp;YEAR(Ф2!DB$3),ЗФ!$2:$2,0)),0)</f>
        <v>#REF!</v>
      </c>
      <c r="DC27" s="239" t="e">
        <f t="shared" ref="DC27" ca="1" si="1570">AVERAGE(CZ27:DB27)</f>
        <v>#REF!</v>
      </c>
      <c r="DD27" s="232" t="e">
        <f ca="1">IF(OFFSET(DD27,-1,0,1,1)&lt;&gt;"", INDEX(ЗФ!$A$1:$AO$91,MATCH($A25,ЗФ!$A:$A,0),MATCH("Цена на реализацию"&amp;YEAR(Ф2!DD$3),ЗФ!$2:$2,0)),0)</f>
        <v>#REF!</v>
      </c>
      <c r="DE27" s="232" t="e">
        <f ca="1">IF(OFFSET(DE27,-1,0,1,1)&lt;&gt;"", INDEX(ЗФ!$A$1:$AO$91,MATCH($A25,ЗФ!$A:$A,0),MATCH("Цена на реализацию"&amp;YEAR(Ф2!DE$3),ЗФ!$2:$2,0)),0)</f>
        <v>#REF!</v>
      </c>
      <c r="DF27" s="232" t="e">
        <f ca="1">IF(OFFSET(DF27,-1,0,1,1)&lt;&gt;"", INDEX(ЗФ!$A$1:$AO$91,MATCH($A25,ЗФ!$A:$A,0),MATCH("Цена на реализацию"&amp;YEAR(Ф2!DF$3),ЗФ!$2:$2,0)),0)</f>
        <v>#REF!</v>
      </c>
      <c r="DG27" s="239" t="e">
        <f t="shared" ref="DG27" ca="1" si="1571">AVERAGE(DD27:DF27)</f>
        <v>#REF!</v>
      </c>
      <c r="DH27" s="232" t="e">
        <f ca="1">IF(OFFSET(DH27,-1,0,1,1)&lt;&gt;"", INDEX(ЗФ!$A$1:$AO$91,MATCH($A25,ЗФ!$A:$A,0),MATCH("Цена на реализацию"&amp;YEAR(Ф2!DH$3),ЗФ!$2:$2,0)),0)</f>
        <v>#REF!</v>
      </c>
      <c r="DI27" s="232" t="e">
        <f ca="1">IF(OFFSET(DI27,-1,0,1,1)&lt;&gt;"", INDEX(ЗФ!$A$1:$AO$91,MATCH($A25,ЗФ!$A:$A,0),MATCH("Цена на реализацию"&amp;YEAR(Ф2!DI$3),ЗФ!$2:$2,0)),0)</f>
        <v>#REF!</v>
      </c>
      <c r="DJ27" s="232" t="e">
        <f ca="1">IF(OFFSET(DJ27,-1,0,1,1)&lt;&gt;"", INDEX(ЗФ!$A$1:$AO$91,MATCH($A25,ЗФ!$A:$A,0),MATCH("Цена на реализацию"&amp;YEAR(Ф2!DJ$3),ЗФ!$2:$2,0)),0)</f>
        <v>#REF!</v>
      </c>
      <c r="DK27" s="239" t="e">
        <f t="shared" ref="DK27" ca="1" si="1572">AVERAGE(DH27:DJ27)</f>
        <v>#REF!</v>
      </c>
      <c r="DL27" s="232" t="e">
        <f ca="1">IF(OFFSET(DL27,-1,0,1,1)&lt;&gt;"", INDEX(ЗФ!$A$1:$AO$91,MATCH($A25,ЗФ!$A:$A,0),MATCH("Цена на реализацию"&amp;YEAR(Ф2!DL$3),ЗФ!$2:$2,0)),0)</f>
        <v>#REF!</v>
      </c>
      <c r="DM27" s="232" t="e">
        <f ca="1">IF(OFFSET(DM27,-1,0,1,1)&lt;&gt;"", INDEX(ЗФ!$A$1:$AO$91,MATCH($A25,ЗФ!$A:$A,0),MATCH("Цена на реализацию"&amp;YEAR(Ф2!DM$3),ЗФ!$2:$2,0)),0)</f>
        <v>#REF!</v>
      </c>
      <c r="DN27" s="232" t="e">
        <f ca="1">IF(OFFSET(DN27,-1,0,1,1)&lt;&gt;"", INDEX(ЗФ!$A$1:$AO$91,MATCH($A25,ЗФ!$A:$A,0),MATCH("Цена на реализацию"&amp;YEAR(Ф2!DN$3),ЗФ!$2:$2,0)),0)</f>
        <v>#REF!</v>
      </c>
      <c r="DO27" s="239" t="e">
        <f t="shared" ref="DO27" ca="1" si="1573">AVERAGE(DL27:DN27)</f>
        <v>#REF!</v>
      </c>
      <c r="DP27" s="284">
        <f t="shared" ref="DP27" ca="1" si="1574">IFERROR(DP25/DP26,0)</f>
        <v>0</v>
      </c>
      <c r="DQ27" s="232" t="e">
        <f ca="1">IF(OFFSET(DQ27,-1,0,1,1)&lt;&gt;"", INDEX(ЗФ!$A$1:$AO$91,MATCH($A25,ЗФ!$A:$A,0),MATCH("Цена на реализацию"&amp;YEAR(Ф2!DQ$3),ЗФ!$2:$2,0)),0)</f>
        <v>#REF!</v>
      </c>
      <c r="DR27" s="232" t="e">
        <f ca="1">IF(OFFSET(DR27,-1,0,1,1)&lt;&gt;"", INDEX(ЗФ!$A$1:$AO$91,MATCH($A25,ЗФ!$A:$A,0),MATCH("Цена на реализацию"&amp;YEAR(Ф2!DR$3),ЗФ!$2:$2,0)),0)</f>
        <v>#REF!</v>
      </c>
      <c r="DS27" s="232" t="e">
        <f ca="1">IF(OFFSET(DS27,-1,0,1,1)&lt;&gt;"", INDEX(ЗФ!$A$1:$AO$91,MATCH($A25,ЗФ!$A:$A,0),MATCH("Цена на реализацию"&amp;YEAR(Ф2!DS$3),ЗФ!$2:$2,0)),0)</f>
        <v>#REF!</v>
      </c>
      <c r="DT27" s="239" t="e">
        <f t="shared" ref="DT27" ca="1" si="1575">AVERAGE(DQ27:DS27)</f>
        <v>#REF!</v>
      </c>
      <c r="DU27" s="232" t="e">
        <f ca="1">IF(OFFSET(DU27,-1,0,1,1)&lt;&gt;"", INDEX(ЗФ!$A$1:$AO$91,MATCH($A25,ЗФ!$A:$A,0),MATCH("Цена на реализацию"&amp;YEAR(Ф2!DU$3),ЗФ!$2:$2,0)),0)</f>
        <v>#REF!</v>
      </c>
      <c r="DV27" s="232" t="e">
        <f ca="1">IF(OFFSET(DV27,-1,0,1,1)&lt;&gt;"", INDEX(ЗФ!$A$1:$AO$91,MATCH($A25,ЗФ!$A:$A,0),MATCH("Цена на реализацию"&amp;YEAR(Ф2!DV$3),ЗФ!$2:$2,0)),0)</f>
        <v>#REF!</v>
      </c>
      <c r="DW27" s="232" t="e">
        <f ca="1">IF(OFFSET(DW27,-1,0,1,1)&lt;&gt;"", INDEX(ЗФ!$A$1:$AO$91,MATCH($A25,ЗФ!$A:$A,0),MATCH("Цена на реализацию"&amp;YEAR(Ф2!DW$3),ЗФ!$2:$2,0)),0)</f>
        <v>#REF!</v>
      </c>
      <c r="DX27" s="239" t="e">
        <f t="shared" ref="DX27" ca="1" si="1576">AVERAGE(DU27:DW27)</f>
        <v>#REF!</v>
      </c>
      <c r="DY27" s="232" t="e">
        <f ca="1">IF(OFFSET(DY27,-1,0,1,1)&lt;&gt;"", INDEX(ЗФ!$A$1:$AO$91,MATCH($A25,ЗФ!$A:$A,0),MATCH("Цена на реализацию"&amp;YEAR(Ф2!DY$3),ЗФ!$2:$2,0)),0)</f>
        <v>#REF!</v>
      </c>
      <c r="DZ27" s="232" t="e">
        <f ca="1">IF(OFFSET(DZ27,-1,0,1,1)&lt;&gt;"", INDEX(ЗФ!$A$1:$AO$91,MATCH($A25,ЗФ!$A:$A,0),MATCH("Цена на реализацию"&amp;YEAR(Ф2!DZ$3),ЗФ!$2:$2,0)),0)</f>
        <v>#REF!</v>
      </c>
      <c r="EA27" s="232" t="e">
        <f ca="1">IF(OFFSET(EA27,-1,0,1,1)&lt;&gt;"", INDEX(ЗФ!$A$1:$AO$91,MATCH($A25,ЗФ!$A:$A,0),MATCH("Цена на реализацию"&amp;YEAR(Ф2!EA$3),ЗФ!$2:$2,0)),0)</f>
        <v>#REF!</v>
      </c>
      <c r="EB27" s="239" t="e">
        <f t="shared" ref="EB27" ca="1" si="1577">AVERAGE(DY27:EA27)</f>
        <v>#REF!</v>
      </c>
      <c r="EC27" s="232" t="e">
        <f ca="1">IF(OFFSET(EC27,-1,0,1,1)&lt;&gt;"", INDEX(ЗФ!$A$1:$AO$91,MATCH($A25,ЗФ!$A:$A,0),MATCH("Цена на реализацию"&amp;YEAR(Ф2!EC$3),ЗФ!$2:$2,0)),0)</f>
        <v>#REF!</v>
      </c>
      <c r="ED27" s="232" t="e">
        <f ca="1">IF(OFFSET(ED27,-1,0,1,1)&lt;&gt;"", INDEX(ЗФ!$A$1:$AO$91,MATCH($A25,ЗФ!$A:$A,0),MATCH("Цена на реализацию"&amp;YEAR(Ф2!ED$3),ЗФ!$2:$2,0)),0)</f>
        <v>#REF!</v>
      </c>
      <c r="EE27" s="232" t="e">
        <f ca="1">IF(OFFSET(EE27,-1,0,1,1)&lt;&gt;"", INDEX(ЗФ!$A$1:$AO$91,MATCH($A25,ЗФ!$A:$A,0),MATCH("Цена на реализацию"&amp;YEAR(Ф2!EE$3),ЗФ!$2:$2,0)),0)</f>
        <v>#REF!</v>
      </c>
      <c r="EF27" s="239" t="e">
        <f t="shared" ref="EF27" ca="1" si="1578">AVERAGE(EC27:EE27)</f>
        <v>#REF!</v>
      </c>
      <c r="EG27" s="284">
        <f t="shared" ref="EG27" ca="1" si="1579">IFERROR(EG25/EG26,0)</f>
        <v>0</v>
      </c>
      <c r="EH27" s="232" t="e">
        <f ca="1">IF(OFFSET(EH27,-1,0,1,1)&lt;&gt;"", INDEX(ЗФ!$A$1:$AO$91,MATCH($A25,ЗФ!$A:$A,0),MATCH("Цена на реализацию"&amp;YEAR(Ф2!EH$3),ЗФ!$2:$2,0)),0)</f>
        <v>#REF!</v>
      </c>
      <c r="EI27" s="232" t="e">
        <f ca="1">IF(OFFSET(EI27,-1,0,1,1)&lt;&gt;"", INDEX(ЗФ!$A$1:$AO$91,MATCH($A25,ЗФ!$A:$A,0),MATCH("Цена на реализацию"&amp;YEAR(Ф2!EI$3),ЗФ!$2:$2,0)),0)</f>
        <v>#REF!</v>
      </c>
      <c r="EJ27" s="232" t="e">
        <f ca="1">IF(OFFSET(EJ27,-1,0,1,1)&lt;&gt;"", INDEX(ЗФ!$A$1:$AO$91,MATCH($A25,ЗФ!$A:$A,0),MATCH("Цена на реализацию"&amp;YEAR(Ф2!EJ$3),ЗФ!$2:$2,0)),0)</f>
        <v>#REF!</v>
      </c>
      <c r="EK27" s="239" t="e">
        <f t="shared" ref="EK27" ca="1" si="1580">AVERAGE(EH27:EJ27)</f>
        <v>#REF!</v>
      </c>
      <c r="EL27" s="232" t="e">
        <f ca="1">IF(OFFSET(EL27,-1,0,1,1)&lt;&gt;"", INDEX(ЗФ!$A$1:$AO$91,MATCH($A25,ЗФ!$A:$A,0),MATCH("Цена на реализацию"&amp;YEAR(Ф2!EL$3),ЗФ!$2:$2,0)),0)</f>
        <v>#REF!</v>
      </c>
      <c r="EM27" s="232" t="e">
        <f ca="1">IF(OFFSET(EM27,-1,0,1,1)&lt;&gt;"", INDEX(ЗФ!$A$1:$AO$91,MATCH($A25,ЗФ!$A:$A,0),MATCH("Цена на реализацию"&amp;YEAR(Ф2!EM$3),ЗФ!$2:$2,0)),0)</f>
        <v>#REF!</v>
      </c>
      <c r="EN27" s="232" t="e">
        <f ca="1">IF(OFFSET(EN27,-1,0,1,1)&lt;&gt;"", INDEX(ЗФ!$A$1:$AO$91,MATCH($A25,ЗФ!$A:$A,0),MATCH("Цена на реализацию"&amp;YEAR(Ф2!EN$3),ЗФ!$2:$2,0)),0)</f>
        <v>#REF!</v>
      </c>
      <c r="EO27" s="239" t="e">
        <f t="shared" ref="EO27" ca="1" si="1581">AVERAGE(EL27:EN27)</f>
        <v>#REF!</v>
      </c>
      <c r="EP27" s="232" t="e">
        <f ca="1">IF(OFFSET(EP27,-1,0,1,1)&lt;&gt;"", INDEX(ЗФ!$A$1:$AO$91,MATCH($A25,ЗФ!$A:$A,0),MATCH("Цена на реализацию"&amp;YEAR(Ф2!EP$3),ЗФ!$2:$2,0)),0)</f>
        <v>#REF!</v>
      </c>
      <c r="EQ27" s="232" t="e">
        <f ca="1">IF(OFFSET(EQ27,-1,0,1,1)&lt;&gt;"", INDEX(ЗФ!$A$1:$AO$91,MATCH($A25,ЗФ!$A:$A,0),MATCH("Цена на реализацию"&amp;YEAR(Ф2!EQ$3),ЗФ!$2:$2,0)),0)</f>
        <v>#REF!</v>
      </c>
      <c r="ER27" s="232" t="e">
        <f ca="1">IF(OFFSET(ER27,-1,0,1,1)&lt;&gt;"", INDEX(ЗФ!$A$1:$AO$91,MATCH($A25,ЗФ!$A:$A,0),MATCH("Цена на реализацию"&amp;YEAR(Ф2!ER$3),ЗФ!$2:$2,0)),0)</f>
        <v>#REF!</v>
      </c>
      <c r="ES27" s="239" t="e">
        <f t="shared" ref="ES27" ca="1" si="1582">AVERAGE(EP27:ER27)</f>
        <v>#REF!</v>
      </c>
      <c r="ET27" s="232" t="e">
        <f ca="1">IF(OFFSET(ET27,-1,0,1,1)&lt;&gt;"", INDEX(ЗФ!$A$1:$AO$91,MATCH($A25,ЗФ!$A:$A,0),MATCH("Цена на реализацию"&amp;YEAR(Ф2!ET$3),ЗФ!$2:$2,0)),0)</f>
        <v>#REF!</v>
      </c>
      <c r="EU27" s="232" t="e">
        <f ca="1">IF(OFFSET(EU27,-1,0,1,1)&lt;&gt;"", INDEX(ЗФ!$A$1:$AO$91,MATCH($A25,ЗФ!$A:$A,0),MATCH("Цена на реализацию"&amp;YEAR(Ф2!EU$3),ЗФ!$2:$2,0)),0)</f>
        <v>#REF!</v>
      </c>
      <c r="EV27" s="232" t="e">
        <f ca="1">IF(OFFSET(EV27,-1,0,1,1)&lt;&gt;"", INDEX(ЗФ!$A$1:$AO$91,MATCH($A25,ЗФ!$A:$A,0),MATCH("Цена на реализацию"&amp;YEAR(Ф2!EV$3),ЗФ!$2:$2,0)),0)</f>
        <v>#REF!</v>
      </c>
      <c r="EW27" s="239" t="e">
        <f t="shared" ref="EW27" ca="1" si="1583">AVERAGE(ET27:EV27)</f>
        <v>#REF!</v>
      </c>
      <c r="EX27" s="428">
        <f t="shared" ref="EX27" ca="1" si="1584">IFERROR(EX25/EX26,0)</f>
        <v>0</v>
      </c>
      <c r="EY27" s="438"/>
    </row>
    <row r="28" spans="1:155" outlineLevel="1" collapsed="1">
      <c r="A28" s="245" t="s">
        <v>264</v>
      </c>
      <c r="B28" s="236">
        <f t="shared" ref="B28" ca="1" si="1585">IFERROR(B29*B30,0)</f>
        <v>0</v>
      </c>
      <c r="C28" s="236">
        <f t="shared" ref="C28" ca="1" si="1586">IFERROR(C29*C30,0)</f>
        <v>0</v>
      </c>
      <c r="D28" s="236">
        <f t="shared" ref="D28" ca="1" si="1587">IFERROR(D29*D30,0)</f>
        <v>0</v>
      </c>
      <c r="E28" s="237">
        <f t="shared" ref="E28:E29" ca="1" si="1588">SUM(B28:D28)</f>
        <v>0</v>
      </c>
      <c r="F28" s="236">
        <f t="shared" ref="F28" ca="1" si="1589">IFERROR(F29*F30,0)</f>
        <v>0</v>
      </c>
      <c r="G28" s="236">
        <f t="shared" ref="G28" ca="1" si="1590">IFERROR(G29*G30,0)</f>
        <v>0</v>
      </c>
      <c r="H28" s="236">
        <f t="shared" ref="H28" ca="1" si="1591">IFERROR(H29*H30,0)</f>
        <v>0</v>
      </c>
      <c r="I28" s="237">
        <f t="shared" ref="I28:I29" ca="1" si="1592">SUM(F28:H28)</f>
        <v>0</v>
      </c>
      <c r="J28" s="236">
        <f t="shared" ref="J28" ca="1" si="1593">IFERROR(J29*J30,0)</f>
        <v>0</v>
      </c>
      <c r="K28" s="236">
        <f t="shared" ref="K28" ca="1" si="1594">IFERROR(K29*K30,0)</f>
        <v>0</v>
      </c>
      <c r="L28" s="236">
        <f t="shared" ref="L28" ca="1" si="1595">IFERROR(L29*L30,0)</f>
        <v>0</v>
      </c>
      <c r="M28" s="237">
        <f t="shared" ref="M28:M29" ca="1" si="1596">SUM(J28:L28)</f>
        <v>0</v>
      </c>
      <c r="N28" s="236">
        <f t="shared" ref="N28" ca="1" si="1597">IFERROR(N29*N30,0)</f>
        <v>0</v>
      </c>
      <c r="O28" s="236">
        <f t="shared" ref="O28" ca="1" si="1598">IFERROR(O29*O30,0)</f>
        <v>0</v>
      </c>
      <c r="P28" s="236">
        <f t="shared" ref="P28" ca="1" si="1599">IFERROR(P29*P30,0)</f>
        <v>0</v>
      </c>
      <c r="Q28" s="237">
        <f t="shared" ref="Q28:Q29" ca="1" si="1600">SUM(N28:P28)</f>
        <v>0</v>
      </c>
      <c r="R28" s="283">
        <f t="shared" ref="R28:R29" ca="1" si="1601">SUM(E28,I28,M28,Q28)</f>
        <v>0</v>
      </c>
      <c r="S28" s="236">
        <f t="shared" ref="S28" ca="1" si="1602">IFERROR(S29*S30,0)</f>
        <v>0</v>
      </c>
      <c r="T28" s="236">
        <f t="shared" ref="T28" ca="1" si="1603">IFERROR(T29*T30,0)</f>
        <v>0</v>
      </c>
      <c r="U28" s="236">
        <f t="shared" ref="U28" ca="1" si="1604">IFERROR(U29*U30,0)</f>
        <v>0</v>
      </c>
      <c r="V28" s="237">
        <f t="shared" ref="V28:V29" ca="1" si="1605">SUM(S28:U28)</f>
        <v>0</v>
      </c>
      <c r="W28" s="236">
        <f t="shared" ref="W28" ca="1" si="1606">IFERROR(W29*W30,0)</f>
        <v>0</v>
      </c>
      <c r="X28" s="236">
        <f t="shared" ref="X28" ca="1" si="1607">IFERROR(X29*X30,0)</f>
        <v>0</v>
      </c>
      <c r="Y28" s="236">
        <f t="shared" ref="Y28" ca="1" si="1608">IFERROR(Y29*Y30,0)</f>
        <v>0</v>
      </c>
      <c r="Z28" s="237">
        <f t="shared" ref="Z28:Z29" ca="1" si="1609">SUM(W28:Y28)</f>
        <v>0</v>
      </c>
      <c r="AA28" s="236">
        <f t="shared" ref="AA28" ca="1" si="1610">IFERROR(AA29*AA30,0)</f>
        <v>0</v>
      </c>
      <c r="AB28" s="236">
        <f t="shared" ref="AB28" ca="1" si="1611">IFERROR(AB29*AB30,0)</f>
        <v>0</v>
      </c>
      <c r="AC28" s="236">
        <f t="shared" ref="AC28" ca="1" si="1612">IFERROR(AC29*AC30,0)</f>
        <v>0</v>
      </c>
      <c r="AD28" s="237">
        <f t="shared" ref="AD28:AD29" ca="1" si="1613">SUM(AA28:AC28)</f>
        <v>0</v>
      </c>
      <c r="AE28" s="236">
        <f t="shared" ref="AE28" ca="1" si="1614">IFERROR(AE29*AE30,0)</f>
        <v>0</v>
      </c>
      <c r="AF28" s="236">
        <f t="shared" ref="AF28" ca="1" si="1615">IFERROR(AF29*AF30,0)</f>
        <v>0</v>
      </c>
      <c r="AG28" s="236">
        <f t="shared" ref="AG28" ca="1" si="1616">IFERROR(AG29*AG30,0)</f>
        <v>0</v>
      </c>
      <c r="AH28" s="237">
        <f t="shared" ref="AH28:AH29" ca="1" si="1617">SUM(AE28:AG28)</f>
        <v>0</v>
      </c>
      <c r="AI28" s="283">
        <f t="shared" ref="AI28:AI29" ca="1" si="1618">SUM(V28,Z28,AD28,AH28)</f>
        <v>0</v>
      </c>
      <c r="AJ28" s="236">
        <f t="shared" ref="AJ28" ca="1" si="1619">IFERROR(AJ29*AJ30,0)</f>
        <v>0</v>
      </c>
      <c r="AK28" s="236">
        <f t="shared" ref="AK28" ca="1" si="1620">IFERROR(AK29*AK30,0)</f>
        <v>0</v>
      </c>
      <c r="AL28" s="236">
        <f t="shared" ref="AL28" ca="1" si="1621">IFERROR(AL29*AL30,0)</f>
        <v>0</v>
      </c>
      <c r="AM28" s="237">
        <f t="shared" ref="AM28:AM29" ca="1" si="1622">SUM(AJ28:AL28)</f>
        <v>0</v>
      </c>
      <c r="AN28" s="236">
        <f t="shared" ref="AN28" ca="1" si="1623">IFERROR(AN29*AN30,0)</f>
        <v>0</v>
      </c>
      <c r="AO28" s="236">
        <f t="shared" ref="AO28" ca="1" si="1624">IFERROR(AO29*AO30,0)</f>
        <v>0</v>
      </c>
      <c r="AP28" s="236">
        <f t="shared" ref="AP28" ca="1" si="1625">IFERROR(AP29*AP30,0)</f>
        <v>0</v>
      </c>
      <c r="AQ28" s="237">
        <f t="shared" ref="AQ28:AQ29" ca="1" si="1626">SUM(AN28:AP28)</f>
        <v>0</v>
      </c>
      <c r="AR28" s="236">
        <f t="shared" ref="AR28" ca="1" si="1627">IFERROR(AR29*AR30,0)</f>
        <v>0</v>
      </c>
      <c r="AS28" s="236">
        <f t="shared" ref="AS28" ca="1" si="1628">IFERROR(AS29*AS30,0)</f>
        <v>0</v>
      </c>
      <c r="AT28" s="236">
        <f t="shared" ref="AT28" ca="1" si="1629">IFERROR(AT29*AT30,0)</f>
        <v>0</v>
      </c>
      <c r="AU28" s="237">
        <f t="shared" ref="AU28:AU29" ca="1" si="1630">SUM(AR28:AT28)</f>
        <v>0</v>
      </c>
      <c r="AV28" s="236">
        <f t="shared" ref="AV28" ca="1" si="1631">IFERROR(AV29*AV30,0)</f>
        <v>0</v>
      </c>
      <c r="AW28" s="236">
        <f t="shared" ref="AW28" ca="1" si="1632">IFERROR(AW29*AW30,0)</f>
        <v>0</v>
      </c>
      <c r="AX28" s="236">
        <f t="shared" ref="AX28" ca="1" si="1633">IFERROR(AX29*AX30,0)</f>
        <v>0</v>
      </c>
      <c r="AY28" s="237">
        <f t="shared" ref="AY28:AY29" ca="1" si="1634">SUM(AV28:AX28)</f>
        <v>0</v>
      </c>
      <c r="AZ28" s="283">
        <f t="shared" ref="AZ28:AZ29" ca="1" si="1635">SUM(AM28,AQ28,AU28,AY28)</f>
        <v>0</v>
      </c>
      <c r="BA28" s="236">
        <f t="shared" ref="BA28" ca="1" si="1636">IFERROR(BA29*BA30,0)</f>
        <v>0</v>
      </c>
      <c r="BB28" s="236">
        <f t="shared" ref="BB28" ca="1" si="1637">IFERROR(BB29*BB30,0)</f>
        <v>0</v>
      </c>
      <c r="BC28" s="236">
        <f t="shared" ref="BC28" ca="1" si="1638">IFERROR(BC29*BC30,0)</f>
        <v>0</v>
      </c>
      <c r="BD28" s="237">
        <f t="shared" ref="BD28:BD29" ca="1" si="1639">SUM(BA28:BC28)</f>
        <v>0</v>
      </c>
      <c r="BE28" s="236">
        <f t="shared" ref="BE28" ca="1" si="1640">IFERROR(BE29*BE30,0)</f>
        <v>0</v>
      </c>
      <c r="BF28" s="236">
        <f t="shared" ref="BF28" ca="1" si="1641">IFERROR(BF29*BF30,0)</f>
        <v>0</v>
      </c>
      <c r="BG28" s="236">
        <f t="shared" ref="BG28" ca="1" si="1642">IFERROR(BG29*BG30,0)</f>
        <v>0</v>
      </c>
      <c r="BH28" s="237">
        <f t="shared" ref="BH28:BH29" ca="1" si="1643">SUM(BE28:BG28)</f>
        <v>0</v>
      </c>
      <c r="BI28" s="236">
        <f t="shared" ref="BI28" ca="1" si="1644">IFERROR(BI29*BI30,0)</f>
        <v>0</v>
      </c>
      <c r="BJ28" s="236">
        <f t="shared" ref="BJ28" ca="1" si="1645">IFERROR(BJ29*BJ30,0)</f>
        <v>0</v>
      </c>
      <c r="BK28" s="236">
        <f t="shared" ref="BK28" ca="1" si="1646">IFERROR(BK29*BK30,0)</f>
        <v>0</v>
      </c>
      <c r="BL28" s="237">
        <f t="shared" ref="BL28:BL29" ca="1" si="1647">SUM(BI28:BK28)</f>
        <v>0</v>
      </c>
      <c r="BM28" s="236">
        <f t="shared" ref="BM28" ca="1" si="1648">IFERROR(BM29*BM30,0)</f>
        <v>0</v>
      </c>
      <c r="BN28" s="236">
        <f t="shared" ref="BN28" ca="1" si="1649">IFERROR(BN29*BN30,0)</f>
        <v>0</v>
      </c>
      <c r="BO28" s="236">
        <f t="shared" ref="BO28" ca="1" si="1650">IFERROR(BO29*BO30,0)</f>
        <v>0</v>
      </c>
      <c r="BP28" s="237">
        <f t="shared" ref="BP28:BP29" ca="1" si="1651">SUM(BM28:BO28)</f>
        <v>0</v>
      </c>
      <c r="BQ28" s="283">
        <f t="shared" ref="BQ28:BQ29" ca="1" si="1652">SUM(BD28,BH28,BL28,BP28)</f>
        <v>0</v>
      </c>
      <c r="BR28" s="236">
        <f t="shared" ref="BR28" ca="1" si="1653">IFERROR(BR29*BR30,0)</f>
        <v>0</v>
      </c>
      <c r="BS28" s="236">
        <f t="shared" ref="BS28" ca="1" si="1654">IFERROR(BS29*BS30,0)</f>
        <v>0</v>
      </c>
      <c r="BT28" s="236">
        <f t="shared" ref="BT28" ca="1" si="1655">IFERROR(BT29*BT30,0)</f>
        <v>0</v>
      </c>
      <c r="BU28" s="237">
        <f t="shared" ref="BU28:BU29" ca="1" si="1656">SUM(BR28:BT28)</f>
        <v>0</v>
      </c>
      <c r="BV28" s="236">
        <f t="shared" ref="BV28" ca="1" si="1657">IFERROR(BV29*BV30,0)</f>
        <v>0</v>
      </c>
      <c r="BW28" s="236">
        <f t="shared" ref="BW28" ca="1" si="1658">IFERROR(BW29*BW30,0)</f>
        <v>0</v>
      </c>
      <c r="BX28" s="236">
        <f t="shared" ref="BX28" ca="1" si="1659">IFERROR(BX29*BX30,0)</f>
        <v>0</v>
      </c>
      <c r="BY28" s="237">
        <f t="shared" ref="BY28:BY29" ca="1" si="1660">SUM(BV28:BX28)</f>
        <v>0</v>
      </c>
      <c r="BZ28" s="236">
        <f t="shared" ref="BZ28" ca="1" si="1661">IFERROR(BZ29*BZ30,0)</f>
        <v>0</v>
      </c>
      <c r="CA28" s="236">
        <f t="shared" ref="CA28" ca="1" si="1662">IFERROR(CA29*CA30,0)</f>
        <v>0</v>
      </c>
      <c r="CB28" s="236">
        <f t="shared" ref="CB28" ca="1" si="1663">IFERROR(CB29*CB30,0)</f>
        <v>0</v>
      </c>
      <c r="CC28" s="237">
        <f t="shared" ref="CC28:CC29" ca="1" si="1664">SUM(BZ28:CB28)</f>
        <v>0</v>
      </c>
      <c r="CD28" s="236">
        <f t="shared" ref="CD28" ca="1" si="1665">IFERROR(CD29*CD30,0)</f>
        <v>0</v>
      </c>
      <c r="CE28" s="236">
        <f t="shared" ref="CE28" ca="1" si="1666">IFERROR(CE29*CE30,0)</f>
        <v>0</v>
      </c>
      <c r="CF28" s="236">
        <f t="shared" ref="CF28" ca="1" si="1667">IFERROR(CF29*CF30,0)</f>
        <v>0</v>
      </c>
      <c r="CG28" s="237">
        <f t="shared" ref="CG28:CG29" ca="1" si="1668">SUM(CD28:CF28)</f>
        <v>0</v>
      </c>
      <c r="CH28" s="283">
        <f t="shared" ref="CH28:CH29" ca="1" si="1669">SUM(BU28,BY28,CC28,CG28)</f>
        <v>0</v>
      </c>
      <c r="CI28" s="236">
        <f t="shared" ref="CI28" ca="1" si="1670">IFERROR(CI29*CI30,0)</f>
        <v>0</v>
      </c>
      <c r="CJ28" s="236">
        <f t="shared" ref="CJ28" ca="1" si="1671">IFERROR(CJ29*CJ30,0)</f>
        <v>0</v>
      </c>
      <c r="CK28" s="236">
        <f t="shared" ref="CK28" ca="1" si="1672">IFERROR(CK29*CK30,0)</f>
        <v>0</v>
      </c>
      <c r="CL28" s="237">
        <f t="shared" ref="CL28:CL29" ca="1" si="1673">SUM(CI28:CK28)</f>
        <v>0</v>
      </c>
      <c r="CM28" s="236">
        <f t="shared" ref="CM28" ca="1" si="1674">IFERROR(CM29*CM30,0)</f>
        <v>0</v>
      </c>
      <c r="CN28" s="236">
        <f t="shared" ref="CN28" ca="1" si="1675">IFERROR(CN29*CN30,0)</f>
        <v>0</v>
      </c>
      <c r="CO28" s="236">
        <f t="shared" ref="CO28" ca="1" si="1676">IFERROR(CO29*CO30,0)</f>
        <v>0</v>
      </c>
      <c r="CP28" s="237">
        <f t="shared" ref="CP28:CP29" ca="1" si="1677">SUM(CM28:CO28)</f>
        <v>0</v>
      </c>
      <c r="CQ28" s="236">
        <f t="shared" ref="CQ28" ca="1" si="1678">IFERROR(CQ29*CQ30,0)</f>
        <v>0</v>
      </c>
      <c r="CR28" s="236">
        <f t="shared" ref="CR28" ca="1" si="1679">IFERROR(CR29*CR30,0)</f>
        <v>0</v>
      </c>
      <c r="CS28" s="236">
        <f t="shared" ref="CS28" ca="1" si="1680">IFERROR(CS29*CS30,0)</f>
        <v>0</v>
      </c>
      <c r="CT28" s="237">
        <f t="shared" ref="CT28:CT29" ca="1" si="1681">SUM(CQ28:CS28)</f>
        <v>0</v>
      </c>
      <c r="CU28" s="236">
        <f t="shared" ref="CU28" ca="1" si="1682">IFERROR(CU29*CU30,0)</f>
        <v>0</v>
      </c>
      <c r="CV28" s="236">
        <f t="shared" ref="CV28" ca="1" si="1683">IFERROR(CV29*CV30,0)</f>
        <v>0</v>
      </c>
      <c r="CW28" s="236">
        <f t="shared" ref="CW28" ca="1" si="1684">IFERROR(CW29*CW30,0)</f>
        <v>0</v>
      </c>
      <c r="CX28" s="237">
        <f t="shared" ref="CX28:CX29" ca="1" si="1685">SUM(CU28:CW28)</f>
        <v>0</v>
      </c>
      <c r="CY28" s="283">
        <f t="shared" ref="CY28:CY29" ca="1" si="1686">SUM(CL28,CP28,CT28,CX28)</f>
        <v>0</v>
      </c>
      <c r="CZ28" s="236">
        <f t="shared" ref="CZ28" ca="1" si="1687">IFERROR(CZ29*CZ30,0)</f>
        <v>0</v>
      </c>
      <c r="DA28" s="236">
        <f t="shared" ref="DA28" ca="1" si="1688">IFERROR(DA29*DA30,0)</f>
        <v>0</v>
      </c>
      <c r="DB28" s="236">
        <f t="shared" ref="DB28" ca="1" si="1689">IFERROR(DB29*DB30,0)</f>
        <v>0</v>
      </c>
      <c r="DC28" s="237">
        <f t="shared" ref="DC28:DC29" ca="1" si="1690">SUM(CZ28:DB28)</f>
        <v>0</v>
      </c>
      <c r="DD28" s="236">
        <f t="shared" ref="DD28" ca="1" si="1691">IFERROR(DD29*DD30,0)</f>
        <v>0</v>
      </c>
      <c r="DE28" s="236">
        <f t="shared" ref="DE28" ca="1" si="1692">IFERROR(DE29*DE30,0)</f>
        <v>0</v>
      </c>
      <c r="DF28" s="236">
        <f t="shared" ref="DF28" ca="1" si="1693">IFERROR(DF29*DF30,0)</f>
        <v>0</v>
      </c>
      <c r="DG28" s="237">
        <f t="shared" ref="DG28:DG29" ca="1" si="1694">SUM(DD28:DF28)</f>
        <v>0</v>
      </c>
      <c r="DH28" s="236">
        <f t="shared" ref="DH28" ca="1" si="1695">IFERROR(DH29*DH30,0)</f>
        <v>0</v>
      </c>
      <c r="DI28" s="236">
        <f t="shared" ref="DI28" ca="1" si="1696">IFERROR(DI29*DI30,0)</f>
        <v>0</v>
      </c>
      <c r="DJ28" s="236">
        <f t="shared" ref="DJ28" ca="1" si="1697">IFERROR(DJ29*DJ30,0)</f>
        <v>0</v>
      </c>
      <c r="DK28" s="237">
        <f t="shared" ref="DK28:DK29" ca="1" si="1698">SUM(DH28:DJ28)</f>
        <v>0</v>
      </c>
      <c r="DL28" s="236">
        <f t="shared" ref="DL28" ca="1" si="1699">IFERROR(DL29*DL30,0)</f>
        <v>0</v>
      </c>
      <c r="DM28" s="236">
        <f t="shared" ref="DM28" ca="1" si="1700">IFERROR(DM29*DM30,0)</f>
        <v>0</v>
      </c>
      <c r="DN28" s="236">
        <f t="shared" ref="DN28" ca="1" si="1701">IFERROR(DN29*DN30,0)</f>
        <v>0</v>
      </c>
      <c r="DO28" s="237">
        <f t="shared" ref="DO28:DO29" ca="1" si="1702">SUM(DL28:DN28)</f>
        <v>0</v>
      </c>
      <c r="DP28" s="283">
        <f t="shared" ref="DP28:DP29" ca="1" si="1703">SUM(DC28,DG28,DK28,DO28)</f>
        <v>0</v>
      </c>
      <c r="DQ28" s="236">
        <f t="shared" ref="DQ28" ca="1" si="1704">IFERROR(DQ29*DQ30,0)</f>
        <v>0</v>
      </c>
      <c r="DR28" s="236">
        <f t="shared" ref="DR28" ca="1" si="1705">IFERROR(DR29*DR30,0)</f>
        <v>0</v>
      </c>
      <c r="DS28" s="236">
        <f t="shared" ref="DS28" ca="1" si="1706">IFERROR(DS29*DS30,0)</f>
        <v>0</v>
      </c>
      <c r="DT28" s="237">
        <f t="shared" ref="DT28:DT29" ca="1" si="1707">SUM(DQ28:DS28)</f>
        <v>0</v>
      </c>
      <c r="DU28" s="236">
        <f t="shared" ref="DU28" ca="1" si="1708">IFERROR(DU29*DU30,0)</f>
        <v>0</v>
      </c>
      <c r="DV28" s="236">
        <f t="shared" ref="DV28" ca="1" si="1709">IFERROR(DV29*DV30,0)</f>
        <v>0</v>
      </c>
      <c r="DW28" s="236">
        <f t="shared" ref="DW28" ca="1" si="1710">IFERROR(DW29*DW30,0)</f>
        <v>0</v>
      </c>
      <c r="DX28" s="237">
        <f t="shared" ref="DX28:DX29" ca="1" si="1711">SUM(DU28:DW28)</f>
        <v>0</v>
      </c>
      <c r="DY28" s="236">
        <f t="shared" ref="DY28" ca="1" si="1712">IFERROR(DY29*DY30,0)</f>
        <v>0</v>
      </c>
      <c r="DZ28" s="236">
        <f t="shared" ref="DZ28" ca="1" si="1713">IFERROR(DZ29*DZ30,0)</f>
        <v>0</v>
      </c>
      <c r="EA28" s="236">
        <f t="shared" ref="EA28" ca="1" si="1714">IFERROR(EA29*EA30,0)</f>
        <v>0</v>
      </c>
      <c r="EB28" s="237">
        <f t="shared" ref="EB28:EB29" ca="1" si="1715">SUM(DY28:EA28)</f>
        <v>0</v>
      </c>
      <c r="EC28" s="236">
        <f t="shared" ref="EC28" ca="1" si="1716">IFERROR(EC29*EC30,0)</f>
        <v>0</v>
      </c>
      <c r="ED28" s="236">
        <f t="shared" ref="ED28" ca="1" si="1717">IFERROR(ED29*ED30,0)</f>
        <v>0</v>
      </c>
      <c r="EE28" s="236">
        <f t="shared" ref="EE28" ca="1" si="1718">IFERROR(EE29*EE30,0)</f>
        <v>0</v>
      </c>
      <c r="EF28" s="237">
        <f t="shared" ref="EF28:EF29" ca="1" si="1719">SUM(EC28:EE28)</f>
        <v>0</v>
      </c>
      <c r="EG28" s="283">
        <f t="shared" ref="EG28:EG29" ca="1" si="1720">SUM(DT28,DX28,EB28,EF28)</f>
        <v>0</v>
      </c>
      <c r="EH28" s="236">
        <f t="shared" ref="EH28" ca="1" si="1721">IFERROR(EH29*EH30,0)</f>
        <v>0</v>
      </c>
      <c r="EI28" s="236">
        <f t="shared" ref="EI28" ca="1" si="1722">IFERROR(EI29*EI30,0)</f>
        <v>0</v>
      </c>
      <c r="EJ28" s="236">
        <f t="shared" ref="EJ28" ca="1" si="1723">IFERROR(EJ29*EJ30,0)</f>
        <v>0</v>
      </c>
      <c r="EK28" s="237">
        <f t="shared" ref="EK28:EK29" ca="1" si="1724">SUM(EH28:EJ28)</f>
        <v>0</v>
      </c>
      <c r="EL28" s="236">
        <f t="shared" ref="EL28" ca="1" si="1725">IFERROR(EL29*EL30,0)</f>
        <v>0</v>
      </c>
      <c r="EM28" s="236">
        <f t="shared" ref="EM28" ca="1" si="1726">IFERROR(EM29*EM30,0)</f>
        <v>0</v>
      </c>
      <c r="EN28" s="236">
        <f t="shared" ref="EN28" ca="1" si="1727">IFERROR(EN29*EN30,0)</f>
        <v>0</v>
      </c>
      <c r="EO28" s="237">
        <f t="shared" ref="EO28:EO29" ca="1" si="1728">SUM(EL28:EN28)</f>
        <v>0</v>
      </c>
      <c r="EP28" s="236">
        <f t="shared" ref="EP28" ca="1" si="1729">IFERROR(EP29*EP30,0)</f>
        <v>0</v>
      </c>
      <c r="EQ28" s="236">
        <f t="shared" ref="EQ28" ca="1" si="1730">IFERROR(EQ29*EQ30,0)</f>
        <v>0</v>
      </c>
      <c r="ER28" s="236">
        <f t="shared" ref="ER28" ca="1" si="1731">IFERROR(ER29*ER30,0)</f>
        <v>0</v>
      </c>
      <c r="ES28" s="237">
        <f t="shared" ref="ES28:ES29" ca="1" si="1732">SUM(EP28:ER28)</f>
        <v>0</v>
      </c>
      <c r="ET28" s="236">
        <f t="shared" ref="ET28" ca="1" si="1733">IFERROR(ET29*ET30,0)</f>
        <v>0</v>
      </c>
      <c r="EU28" s="236">
        <f t="shared" ref="EU28" ca="1" si="1734">IFERROR(EU29*EU30,0)</f>
        <v>0</v>
      </c>
      <c r="EV28" s="236">
        <f t="shared" ref="EV28" ca="1" si="1735">IFERROR(EV29*EV30,0)</f>
        <v>0</v>
      </c>
      <c r="EW28" s="237">
        <f t="shared" ref="EW28:EW29" ca="1" si="1736">SUM(ET28:EV28)</f>
        <v>0</v>
      </c>
      <c r="EX28" s="427">
        <f t="shared" ref="EX28:EX29" ca="1" si="1737">SUM(EK28,EO28,ES28,EW28)</f>
        <v>0</v>
      </c>
      <c r="EY28" s="438"/>
    </row>
    <row r="29" spans="1:155" s="233" customFormat="1" hidden="1" outlineLevel="2">
      <c r="A29" s="231" t="s">
        <v>242</v>
      </c>
      <c r="B29" s="238" t="str" cm="1">
        <f t="array" ref="B29">IF(AND(НачИнвП_Дата&lt;=B$3,КИнвП_Дата&gt;B$3),
             INDEX(ЗФ!$A$1:$AO$91,MATCH($A28,ЗФ!$A:$A,0),MATCH("На реализацию"&amp;YEAR(Ф2!B$3),ЗФ!$2:$2,0))*INDEX(КЗ!$A$1:$O$13,MATCH($A28,КЗ!$A:$A,0),MATCH(MONTH(Ф2!B$3),КЗ!$1:$1,0)),"")</f>
        <v/>
      </c>
      <c r="C29" s="238" t="str" cm="1">
        <f t="array" aca="1" ref="C29" ca="1">IF(AND(НачИнвП_Дата&lt;=C$3,КИнвП_Дата&gt;C$3),
             INDEX(ЗФ!$A$1:$AO$91,MATCH($A28,ЗФ!$A:$A,0),MATCH("На реализацию"&amp;YEAR(Ф2!C$3),ЗФ!$2:$2,0))*INDEX(КЗ!$A$1:$O$13,MATCH($A28,КЗ!$A:$A,0),MATCH(MONTH(Ф2!C$3),КЗ!$1:$1,0)),"")</f>
        <v/>
      </c>
      <c r="D29" s="238" t="str" cm="1">
        <f t="array" aca="1" ref="D29" ca="1">IF(AND(НачИнвП_Дата&lt;=D$3,КИнвП_Дата&gt;D$3),
             INDEX(ЗФ!$A$1:$AO$91,MATCH($A28,ЗФ!$A:$A,0),MATCH("На реализацию"&amp;YEAR(Ф2!D$3),ЗФ!$2:$2,0))*INDEX(КЗ!$A$1:$O$13,MATCH($A28,КЗ!$A:$A,0),MATCH(MONTH(Ф2!D$3),КЗ!$1:$1,0)),"")</f>
        <v/>
      </c>
      <c r="E29" s="239">
        <f t="shared" ca="1" si="1588"/>
        <v>0</v>
      </c>
      <c r="F29" s="238" t="str" cm="1">
        <f t="array" aca="1" ref="F29" ca="1">IF(AND(НачИнвП_Дата&lt;=F$3,КИнвП_Дата&gt;F$3),
             INDEX(ЗФ!$A$1:$AO$91,MATCH($A28,ЗФ!$A:$A,0),MATCH("На реализацию"&amp;YEAR(Ф2!F$3),ЗФ!$2:$2,0))*INDEX(КЗ!$A$1:$O$13,MATCH($A28,КЗ!$A:$A,0),MATCH(MONTH(Ф2!F$3),КЗ!$1:$1,0)),"")</f>
        <v/>
      </c>
      <c r="G29" s="238" t="str" cm="1">
        <f t="array" aca="1" ref="G29" ca="1">IF(AND(НачИнвП_Дата&lt;=G$3,КИнвП_Дата&gt;G$3),
             INDEX(ЗФ!$A$1:$AO$91,MATCH($A28,ЗФ!$A:$A,0),MATCH("На реализацию"&amp;YEAR(Ф2!G$3),ЗФ!$2:$2,0))*INDEX(КЗ!$A$1:$O$13,MATCH($A28,КЗ!$A:$A,0),MATCH(MONTH(Ф2!G$3),КЗ!$1:$1,0)),"")</f>
        <v/>
      </c>
      <c r="H29" s="238" t="str" cm="1">
        <f t="array" aca="1" ref="H29" ca="1">IF(AND(НачИнвП_Дата&lt;=H$3,КИнвП_Дата&gt;H$3),
             INDEX(ЗФ!$A$1:$AO$91,MATCH($A28,ЗФ!$A:$A,0),MATCH("На реализацию"&amp;YEAR(Ф2!H$3),ЗФ!$2:$2,0))*INDEX(КЗ!$A$1:$O$13,MATCH($A28,КЗ!$A:$A,0),MATCH(MONTH(Ф2!H$3),КЗ!$1:$1,0)),"")</f>
        <v/>
      </c>
      <c r="I29" s="239">
        <f t="shared" ca="1" si="1592"/>
        <v>0</v>
      </c>
      <c r="J29" s="238" t="str" cm="1">
        <f t="array" aca="1" ref="J29" ca="1">IF(AND(НачИнвП_Дата&lt;=J$3,КИнвП_Дата&gt;J$3),
             INDEX(ЗФ!$A$1:$AO$91,MATCH($A28,ЗФ!$A:$A,0),MATCH("На реализацию"&amp;YEAR(Ф2!J$3),ЗФ!$2:$2,0))*INDEX(КЗ!$A$1:$O$13,MATCH($A28,КЗ!$A:$A,0),MATCH(MONTH(Ф2!J$3),КЗ!$1:$1,0)),"")</f>
        <v/>
      </c>
      <c r="K29" s="238" t="str" cm="1">
        <f t="array" aca="1" ref="K29" ca="1">IF(AND(НачИнвП_Дата&lt;=K$3,КИнвП_Дата&gt;K$3),
             INDEX(ЗФ!$A$1:$AO$91,MATCH($A28,ЗФ!$A:$A,0),MATCH("На реализацию"&amp;YEAR(Ф2!K$3),ЗФ!$2:$2,0))*INDEX(КЗ!$A$1:$O$13,MATCH($A28,КЗ!$A:$A,0),MATCH(MONTH(Ф2!K$3),КЗ!$1:$1,0)),"")</f>
        <v/>
      </c>
      <c r="L29" s="238" t="str" cm="1">
        <f t="array" aca="1" ref="L29" ca="1">IF(AND(НачИнвП_Дата&lt;=L$3,КИнвП_Дата&gt;L$3),
             INDEX(ЗФ!$A$1:$AO$91,MATCH($A28,ЗФ!$A:$A,0),MATCH("На реализацию"&amp;YEAR(Ф2!L$3),ЗФ!$2:$2,0))*INDEX(КЗ!$A$1:$O$13,MATCH($A28,КЗ!$A:$A,0),MATCH(MONTH(Ф2!L$3),КЗ!$1:$1,0)),"")</f>
        <v/>
      </c>
      <c r="M29" s="239">
        <f t="shared" ca="1" si="1596"/>
        <v>0</v>
      </c>
      <c r="N29" s="238" t="e" cm="1">
        <f t="array" aca="1" ref="N29" ca="1">IF(AND(НачИнвП_Дата&lt;=N$3,КИнвП_Дата&gt;N$3),
             INDEX(ЗФ!$A$1:$AO$91,MATCH($A28,ЗФ!$A:$A,0),MATCH("На реализацию"&amp;YEAR(Ф2!N$3),ЗФ!$2:$2,0))*INDEX(КЗ!$A$1:$O$13,MATCH($A28,КЗ!$A:$A,0),MATCH(MONTH(Ф2!N$3),КЗ!$1:$1,0)),"")</f>
        <v>#N/A</v>
      </c>
      <c r="O29" s="238" t="e" cm="1">
        <f t="array" aca="1" ref="O29" ca="1">IF(AND(НачИнвП_Дата&lt;=O$3,КИнвП_Дата&gt;O$3),
             INDEX(ЗФ!$A$1:$AO$91,MATCH($A28,ЗФ!$A:$A,0),MATCH("На реализацию"&amp;YEAR(Ф2!O$3),ЗФ!$2:$2,0))*INDEX(КЗ!$A$1:$O$13,MATCH($A28,КЗ!$A:$A,0),MATCH(MONTH(Ф2!O$3),КЗ!$1:$1,0)),"")</f>
        <v>#N/A</v>
      </c>
      <c r="P29" s="238" t="e" cm="1">
        <f t="array" aca="1" ref="P29" ca="1">IF(AND(НачИнвП_Дата&lt;=P$3,КИнвП_Дата&gt;P$3),
             INDEX(ЗФ!$A$1:$AO$91,MATCH($A28,ЗФ!$A:$A,0),MATCH("На реализацию"&amp;YEAR(Ф2!P$3),ЗФ!$2:$2,0))*INDEX(КЗ!$A$1:$O$13,MATCH($A28,КЗ!$A:$A,0),MATCH(MONTH(Ф2!P$3),КЗ!$1:$1,0)),"")</f>
        <v>#N/A</v>
      </c>
      <c r="Q29" s="239" t="e">
        <f t="shared" ca="1" si="1600"/>
        <v>#N/A</v>
      </c>
      <c r="R29" s="284" t="e">
        <f t="shared" ca="1" si="1601"/>
        <v>#N/A</v>
      </c>
      <c r="S29" s="238" t="e" cm="1">
        <f t="array" aca="1" ref="S29" ca="1">IF(AND(НачИнвП_Дата&lt;=S$3,КИнвП_Дата&gt;S$3),
             INDEX(ЗФ!$A$1:$AO$91,MATCH($A28,ЗФ!$A:$A,0),MATCH("На реализацию"&amp;YEAR(Ф2!S$3),ЗФ!$2:$2,0))*INDEX(КЗ!$A$1:$O$13,MATCH($A28,КЗ!$A:$A,0),MATCH(MONTH(Ф2!S$3),КЗ!$1:$1,0)),"")</f>
        <v>#N/A</v>
      </c>
      <c r="T29" s="238" t="e" cm="1">
        <f t="array" aca="1" ref="T29" ca="1">IF(AND(НачИнвП_Дата&lt;=T$3,КИнвП_Дата&gt;T$3),
             INDEX(ЗФ!$A$1:$AO$91,MATCH($A28,ЗФ!$A:$A,0),MATCH("На реализацию"&amp;YEAR(Ф2!T$3),ЗФ!$2:$2,0))*INDEX(КЗ!$A$1:$O$13,MATCH($A28,КЗ!$A:$A,0),MATCH(MONTH(Ф2!T$3),КЗ!$1:$1,0)),"")</f>
        <v>#N/A</v>
      </c>
      <c r="U29" s="238" t="e" cm="1">
        <f t="array" aca="1" ref="U29" ca="1">IF(AND(НачИнвП_Дата&lt;=U$3,КИнвП_Дата&gt;U$3),
             INDEX(ЗФ!$A$1:$AO$91,MATCH($A28,ЗФ!$A:$A,0),MATCH("На реализацию"&amp;YEAR(Ф2!U$3),ЗФ!$2:$2,0))*INDEX(КЗ!$A$1:$O$13,MATCH($A28,КЗ!$A:$A,0),MATCH(MONTH(Ф2!U$3),КЗ!$1:$1,0)),"")</f>
        <v>#N/A</v>
      </c>
      <c r="V29" s="239" t="e">
        <f t="shared" ca="1" si="1605"/>
        <v>#N/A</v>
      </c>
      <c r="W29" s="238" t="e" cm="1">
        <f t="array" aca="1" ref="W29" ca="1">IF(AND(НачИнвП_Дата&lt;=W$3,КИнвП_Дата&gt;W$3),
             INDEX(ЗФ!$A$1:$AO$91,MATCH($A28,ЗФ!$A:$A,0),MATCH("На реализацию"&amp;YEAR(Ф2!W$3),ЗФ!$2:$2,0))*INDEX(КЗ!$A$1:$O$13,MATCH($A28,КЗ!$A:$A,0),MATCH(MONTH(Ф2!W$3),КЗ!$1:$1,0)),"")</f>
        <v>#N/A</v>
      </c>
      <c r="X29" s="238" t="e" cm="1">
        <f t="array" aca="1" ref="X29" ca="1">IF(AND(НачИнвП_Дата&lt;=X$3,КИнвП_Дата&gt;X$3),
             INDEX(ЗФ!$A$1:$AO$91,MATCH($A28,ЗФ!$A:$A,0),MATCH("На реализацию"&amp;YEAR(Ф2!X$3),ЗФ!$2:$2,0))*INDEX(КЗ!$A$1:$O$13,MATCH($A28,КЗ!$A:$A,0),MATCH(MONTH(Ф2!X$3),КЗ!$1:$1,0)),"")</f>
        <v>#N/A</v>
      </c>
      <c r="Y29" s="238" t="e" cm="1">
        <f t="array" aca="1" ref="Y29" ca="1">IF(AND(НачИнвП_Дата&lt;=Y$3,КИнвП_Дата&gt;Y$3),
             INDEX(ЗФ!$A$1:$AO$91,MATCH($A28,ЗФ!$A:$A,0),MATCH("На реализацию"&amp;YEAR(Ф2!Y$3),ЗФ!$2:$2,0))*INDEX(КЗ!$A$1:$O$13,MATCH($A28,КЗ!$A:$A,0),MATCH(MONTH(Ф2!Y$3),КЗ!$1:$1,0)),"")</f>
        <v>#N/A</v>
      </c>
      <c r="Z29" s="239" t="e">
        <f t="shared" ca="1" si="1609"/>
        <v>#N/A</v>
      </c>
      <c r="AA29" s="238" t="e" cm="1">
        <f t="array" aca="1" ref="AA29" ca="1">IF(AND(НачИнвП_Дата&lt;=AA$3,КИнвП_Дата&gt;AA$3),
             INDEX(ЗФ!$A$1:$AO$91,MATCH($A28,ЗФ!$A:$A,0),MATCH("На реализацию"&amp;YEAR(Ф2!AA$3),ЗФ!$2:$2,0))*INDEX(КЗ!$A$1:$O$13,MATCH($A28,КЗ!$A:$A,0),MATCH(MONTH(Ф2!AA$3),КЗ!$1:$1,0)),"")</f>
        <v>#N/A</v>
      </c>
      <c r="AB29" s="238" t="e" cm="1">
        <f t="array" aca="1" ref="AB29" ca="1">IF(AND(НачИнвП_Дата&lt;=AB$3,КИнвП_Дата&gt;AB$3),
             INDEX(ЗФ!$A$1:$AO$91,MATCH($A28,ЗФ!$A:$A,0),MATCH("На реализацию"&amp;YEAR(Ф2!AB$3),ЗФ!$2:$2,0))*INDEX(КЗ!$A$1:$O$13,MATCH($A28,КЗ!$A:$A,0),MATCH(MONTH(Ф2!AB$3),КЗ!$1:$1,0)),"")</f>
        <v>#N/A</v>
      </c>
      <c r="AC29" s="238" t="e" cm="1">
        <f t="array" aca="1" ref="AC29" ca="1">IF(AND(НачИнвП_Дата&lt;=AC$3,КИнвП_Дата&gt;AC$3),
             INDEX(ЗФ!$A$1:$AO$91,MATCH($A28,ЗФ!$A:$A,0),MATCH("На реализацию"&amp;YEAR(Ф2!AC$3),ЗФ!$2:$2,0))*INDEX(КЗ!$A$1:$O$13,MATCH($A28,КЗ!$A:$A,0),MATCH(MONTH(Ф2!AC$3),КЗ!$1:$1,0)),"")</f>
        <v>#N/A</v>
      </c>
      <c r="AD29" s="239" t="e">
        <f t="shared" ca="1" si="1613"/>
        <v>#N/A</v>
      </c>
      <c r="AE29" s="238" t="e" cm="1">
        <f t="array" aca="1" ref="AE29" ca="1">IF(AND(НачИнвП_Дата&lt;=AE$3,КИнвП_Дата&gt;AE$3),
             INDEX(ЗФ!$A$1:$AO$91,MATCH($A28,ЗФ!$A:$A,0),MATCH("На реализацию"&amp;YEAR(Ф2!AE$3),ЗФ!$2:$2,0))*INDEX(КЗ!$A$1:$O$13,MATCH($A28,КЗ!$A:$A,0),MATCH(MONTH(Ф2!AE$3),КЗ!$1:$1,0)),"")</f>
        <v>#N/A</v>
      </c>
      <c r="AF29" s="238" t="e" cm="1">
        <f t="array" aca="1" ref="AF29" ca="1">IF(AND(НачИнвП_Дата&lt;=AF$3,КИнвП_Дата&gt;AF$3),
             INDEX(ЗФ!$A$1:$AO$91,MATCH($A28,ЗФ!$A:$A,0),MATCH("На реализацию"&amp;YEAR(Ф2!AF$3),ЗФ!$2:$2,0))*INDEX(КЗ!$A$1:$O$13,MATCH($A28,КЗ!$A:$A,0),MATCH(MONTH(Ф2!AF$3),КЗ!$1:$1,0)),"")</f>
        <v>#N/A</v>
      </c>
      <c r="AG29" s="238" t="e" cm="1">
        <f t="array" aca="1" ref="AG29" ca="1">IF(AND(НачИнвП_Дата&lt;=AG$3,КИнвП_Дата&gt;AG$3),
             INDEX(ЗФ!$A$1:$AO$91,MATCH($A28,ЗФ!$A:$A,0),MATCH("На реализацию"&amp;YEAR(Ф2!AG$3),ЗФ!$2:$2,0))*INDEX(КЗ!$A$1:$O$13,MATCH($A28,КЗ!$A:$A,0),MATCH(MONTH(Ф2!AG$3),КЗ!$1:$1,0)),"")</f>
        <v>#N/A</v>
      </c>
      <c r="AH29" s="239" t="e">
        <f t="shared" ca="1" si="1617"/>
        <v>#N/A</v>
      </c>
      <c r="AI29" s="284" t="e">
        <f t="shared" ca="1" si="1618"/>
        <v>#N/A</v>
      </c>
      <c r="AJ29" s="238" t="e" cm="1">
        <f t="array" aca="1" ref="AJ29" ca="1">IF(AND(НачИнвП_Дата&lt;=AJ$3,КИнвП_Дата&gt;AJ$3),
             INDEX(ЗФ!$A$1:$AO$91,MATCH($A28,ЗФ!$A:$A,0),MATCH("На реализацию"&amp;YEAR(Ф2!AJ$3),ЗФ!$2:$2,0))*INDEX(КЗ!$A$1:$O$13,MATCH($A28,КЗ!$A:$A,0),MATCH(MONTH(Ф2!AJ$3),КЗ!$1:$1,0)),"")</f>
        <v>#N/A</v>
      </c>
      <c r="AK29" s="238" t="e" cm="1">
        <f t="array" aca="1" ref="AK29" ca="1">IF(AND(НачИнвП_Дата&lt;=AK$3,КИнвП_Дата&gt;AK$3),
             INDEX(ЗФ!$A$1:$AO$91,MATCH($A28,ЗФ!$A:$A,0),MATCH("На реализацию"&amp;YEAR(Ф2!AK$3),ЗФ!$2:$2,0))*INDEX(КЗ!$A$1:$O$13,MATCH($A28,КЗ!$A:$A,0),MATCH(MONTH(Ф2!AK$3),КЗ!$1:$1,0)),"")</f>
        <v>#N/A</v>
      </c>
      <c r="AL29" s="238" t="e" cm="1">
        <f t="array" aca="1" ref="AL29" ca="1">IF(AND(НачИнвП_Дата&lt;=AL$3,КИнвП_Дата&gt;AL$3),
             INDEX(ЗФ!$A$1:$AO$91,MATCH($A28,ЗФ!$A:$A,0),MATCH("На реализацию"&amp;YEAR(Ф2!AL$3),ЗФ!$2:$2,0))*INDEX(КЗ!$A$1:$O$13,MATCH($A28,КЗ!$A:$A,0),MATCH(MONTH(Ф2!AL$3),КЗ!$1:$1,0)),"")</f>
        <v>#N/A</v>
      </c>
      <c r="AM29" s="239" t="e">
        <f t="shared" ca="1" si="1622"/>
        <v>#N/A</v>
      </c>
      <c r="AN29" s="238" t="e" cm="1">
        <f t="array" aca="1" ref="AN29" ca="1">IF(AND(НачИнвП_Дата&lt;=AN$3,КИнвП_Дата&gt;AN$3),
             INDEX(ЗФ!$A$1:$AO$91,MATCH($A28,ЗФ!$A:$A,0),MATCH("На реализацию"&amp;YEAR(Ф2!AN$3),ЗФ!$2:$2,0))*INDEX(КЗ!$A$1:$O$13,MATCH($A28,КЗ!$A:$A,0),MATCH(MONTH(Ф2!AN$3),КЗ!$1:$1,0)),"")</f>
        <v>#N/A</v>
      </c>
      <c r="AO29" s="238" t="e" cm="1">
        <f t="array" aca="1" ref="AO29" ca="1">IF(AND(НачИнвП_Дата&lt;=AO$3,КИнвП_Дата&gt;AO$3),
             INDEX(ЗФ!$A$1:$AO$91,MATCH($A28,ЗФ!$A:$A,0),MATCH("На реализацию"&amp;YEAR(Ф2!AO$3),ЗФ!$2:$2,0))*INDEX(КЗ!$A$1:$O$13,MATCH($A28,КЗ!$A:$A,0),MATCH(MONTH(Ф2!AO$3),КЗ!$1:$1,0)),"")</f>
        <v>#N/A</v>
      </c>
      <c r="AP29" s="238" t="e" cm="1">
        <f t="array" aca="1" ref="AP29" ca="1">IF(AND(НачИнвП_Дата&lt;=AP$3,КИнвП_Дата&gt;AP$3),
             INDEX(ЗФ!$A$1:$AO$91,MATCH($A28,ЗФ!$A:$A,0),MATCH("На реализацию"&amp;YEAR(Ф2!AP$3),ЗФ!$2:$2,0))*INDEX(КЗ!$A$1:$O$13,MATCH($A28,КЗ!$A:$A,0),MATCH(MONTH(Ф2!AP$3),КЗ!$1:$1,0)),"")</f>
        <v>#N/A</v>
      </c>
      <c r="AQ29" s="239" t="e">
        <f t="shared" ca="1" si="1626"/>
        <v>#N/A</v>
      </c>
      <c r="AR29" s="238" t="e" cm="1">
        <f t="array" aca="1" ref="AR29" ca="1">IF(AND(НачИнвП_Дата&lt;=AR$3,КИнвП_Дата&gt;AR$3),
             INDEX(ЗФ!$A$1:$AO$91,MATCH($A28,ЗФ!$A:$A,0),MATCH("На реализацию"&amp;YEAR(Ф2!AR$3),ЗФ!$2:$2,0))*INDEX(КЗ!$A$1:$O$13,MATCH($A28,КЗ!$A:$A,0),MATCH(MONTH(Ф2!AR$3),КЗ!$1:$1,0)),"")</f>
        <v>#N/A</v>
      </c>
      <c r="AS29" s="238" t="e" cm="1">
        <f t="array" aca="1" ref="AS29" ca="1">IF(AND(НачИнвП_Дата&lt;=AS$3,КИнвП_Дата&gt;AS$3),
             INDEX(ЗФ!$A$1:$AO$91,MATCH($A28,ЗФ!$A:$A,0),MATCH("На реализацию"&amp;YEAR(Ф2!AS$3),ЗФ!$2:$2,0))*INDEX(КЗ!$A$1:$O$13,MATCH($A28,КЗ!$A:$A,0),MATCH(MONTH(Ф2!AS$3),КЗ!$1:$1,0)),"")</f>
        <v>#N/A</v>
      </c>
      <c r="AT29" s="238" t="e" cm="1">
        <f t="array" aca="1" ref="AT29" ca="1">IF(AND(НачИнвП_Дата&lt;=AT$3,КИнвП_Дата&gt;AT$3),
             INDEX(ЗФ!$A$1:$AO$91,MATCH($A28,ЗФ!$A:$A,0),MATCH("На реализацию"&amp;YEAR(Ф2!AT$3),ЗФ!$2:$2,0))*INDEX(КЗ!$A$1:$O$13,MATCH($A28,КЗ!$A:$A,0),MATCH(MONTH(Ф2!AT$3),КЗ!$1:$1,0)),"")</f>
        <v>#N/A</v>
      </c>
      <c r="AU29" s="239" t="e">
        <f t="shared" ca="1" si="1630"/>
        <v>#N/A</v>
      </c>
      <c r="AV29" s="238" t="e" cm="1">
        <f t="array" aca="1" ref="AV29" ca="1">IF(AND(НачИнвП_Дата&lt;=AV$3,КИнвП_Дата&gt;AV$3),
             INDEX(ЗФ!$A$1:$AO$91,MATCH($A28,ЗФ!$A:$A,0),MATCH("На реализацию"&amp;YEAR(Ф2!AV$3),ЗФ!$2:$2,0))*INDEX(КЗ!$A$1:$O$13,MATCH($A28,КЗ!$A:$A,0),MATCH(MONTH(Ф2!AV$3),КЗ!$1:$1,0)),"")</f>
        <v>#N/A</v>
      </c>
      <c r="AW29" s="238" t="e" cm="1">
        <f t="array" aca="1" ref="AW29" ca="1">IF(AND(НачИнвП_Дата&lt;=AW$3,КИнвП_Дата&gt;AW$3),
             INDEX(ЗФ!$A$1:$AO$91,MATCH($A28,ЗФ!$A:$A,0),MATCH("На реализацию"&amp;YEAR(Ф2!AW$3),ЗФ!$2:$2,0))*INDEX(КЗ!$A$1:$O$13,MATCH($A28,КЗ!$A:$A,0),MATCH(MONTH(Ф2!AW$3),КЗ!$1:$1,0)),"")</f>
        <v>#N/A</v>
      </c>
      <c r="AX29" s="238" t="e" cm="1">
        <f t="array" aca="1" ref="AX29" ca="1">IF(AND(НачИнвП_Дата&lt;=AX$3,КИнвП_Дата&gt;AX$3),
             INDEX(ЗФ!$A$1:$AO$91,MATCH($A28,ЗФ!$A:$A,0),MATCH("На реализацию"&amp;YEAR(Ф2!AX$3),ЗФ!$2:$2,0))*INDEX(КЗ!$A$1:$O$13,MATCH($A28,КЗ!$A:$A,0),MATCH(MONTH(Ф2!AX$3),КЗ!$1:$1,0)),"")</f>
        <v>#N/A</v>
      </c>
      <c r="AY29" s="239" t="e">
        <f t="shared" ca="1" si="1634"/>
        <v>#N/A</v>
      </c>
      <c r="AZ29" s="284" t="e">
        <f t="shared" ca="1" si="1635"/>
        <v>#N/A</v>
      </c>
      <c r="BA29" s="238" t="e" cm="1">
        <f t="array" aca="1" ref="BA29" ca="1">IF(AND(НачИнвП_Дата&lt;=BA$3,КИнвП_Дата&gt;BA$3),
             INDEX(ЗФ!$A$1:$AO$91,MATCH($A28,ЗФ!$A:$A,0),MATCH("На реализацию"&amp;YEAR(Ф2!BA$3),ЗФ!$2:$2,0))*INDEX(КЗ!$A$1:$O$13,MATCH($A28,КЗ!$A:$A,0),MATCH(MONTH(Ф2!BA$3),КЗ!$1:$1,0)),"")</f>
        <v>#N/A</v>
      </c>
      <c r="BB29" s="238" t="e" cm="1">
        <f t="array" aca="1" ref="BB29" ca="1">IF(AND(НачИнвП_Дата&lt;=BB$3,КИнвП_Дата&gt;BB$3),
             INDEX(ЗФ!$A$1:$AO$91,MATCH($A28,ЗФ!$A:$A,0),MATCH("На реализацию"&amp;YEAR(Ф2!BB$3),ЗФ!$2:$2,0))*INDEX(КЗ!$A$1:$O$13,MATCH($A28,КЗ!$A:$A,0),MATCH(MONTH(Ф2!BB$3),КЗ!$1:$1,0)),"")</f>
        <v>#N/A</v>
      </c>
      <c r="BC29" s="238" t="e" cm="1">
        <f t="array" aca="1" ref="BC29" ca="1">IF(AND(НачИнвП_Дата&lt;=BC$3,КИнвП_Дата&gt;BC$3),
             INDEX(ЗФ!$A$1:$AO$91,MATCH($A28,ЗФ!$A:$A,0),MATCH("На реализацию"&amp;YEAR(Ф2!BC$3),ЗФ!$2:$2,0))*INDEX(КЗ!$A$1:$O$13,MATCH($A28,КЗ!$A:$A,0),MATCH(MONTH(Ф2!BC$3),КЗ!$1:$1,0)),"")</f>
        <v>#N/A</v>
      </c>
      <c r="BD29" s="239" t="e">
        <f t="shared" ca="1" si="1639"/>
        <v>#N/A</v>
      </c>
      <c r="BE29" s="238" t="e" cm="1">
        <f t="array" aca="1" ref="BE29" ca="1">IF(AND(НачИнвП_Дата&lt;=BE$3,КИнвП_Дата&gt;BE$3),
             INDEX(ЗФ!$A$1:$AO$91,MATCH($A28,ЗФ!$A:$A,0),MATCH("На реализацию"&amp;YEAR(Ф2!BE$3),ЗФ!$2:$2,0))*INDEX(КЗ!$A$1:$O$13,MATCH($A28,КЗ!$A:$A,0),MATCH(MONTH(Ф2!BE$3),КЗ!$1:$1,0)),"")</f>
        <v>#N/A</v>
      </c>
      <c r="BF29" s="238" t="e" cm="1">
        <f t="array" aca="1" ref="BF29" ca="1">IF(AND(НачИнвП_Дата&lt;=BF$3,КИнвП_Дата&gt;BF$3),
             INDEX(ЗФ!$A$1:$AO$91,MATCH($A28,ЗФ!$A:$A,0),MATCH("На реализацию"&amp;YEAR(Ф2!BF$3),ЗФ!$2:$2,0))*INDEX(КЗ!$A$1:$O$13,MATCH($A28,КЗ!$A:$A,0),MATCH(MONTH(Ф2!BF$3),КЗ!$1:$1,0)),"")</f>
        <v>#N/A</v>
      </c>
      <c r="BG29" s="238" t="e" cm="1">
        <f t="array" aca="1" ref="BG29" ca="1">IF(AND(НачИнвП_Дата&lt;=BG$3,КИнвП_Дата&gt;BG$3),
             INDEX(ЗФ!$A$1:$AO$91,MATCH($A28,ЗФ!$A:$A,0),MATCH("На реализацию"&amp;YEAR(Ф2!BG$3),ЗФ!$2:$2,0))*INDEX(КЗ!$A$1:$O$13,MATCH($A28,КЗ!$A:$A,0),MATCH(MONTH(Ф2!BG$3),КЗ!$1:$1,0)),"")</f>
        <v>#N/A</v>
      </c>
      <c r="BH29" s="239" t="e">
        <f t="shared" ca="1" si="1643"/>
        <v>#N/A</v>
      </c>
      <c r="BI29" s="238" t="e" cm="1">
        <f t="array" aca="1" ref="BI29" ca="1">IF(AND(НачИнвП_Дата&lt;=BI$3,КИнвП_Дата&gt;BI$3),
             INDEX(ЗФ!$A$1:$AO$91,MATCH($A28,ЗФ!$A:$A,0),MATCH("На реализацию"&amp;YEAR(Ф2!BI$3),ЗФ!$2:$2,0))*INDEX(КЗ!$A$1:$O$13,MATCH($A28,КЗ!$A:$A,0),MATCH(MONTH(Ф2!BI$3),КЗ!$1:$1,0)),"")</f>
        <v>#N/A</v>
      </c>
      <c r="BJ29" s="238" t="e" cm="1">
        <f t="array" aca="1" ref="BJ29" ca="1">IF(AND(НачИнвП_Дата&lt;=BJ$3,КИнвП_Дата&gt;BJ$3),
             INDEX(ЗФ!$A$1:$AO$91,MATCH($A28,ЗФ!$A:$A,0),MATCH("На реализацию"&amp;YEAR(Ф2!BJ$3),ЗФ!$2:$2,0))*INDEX(КЗ!$A$1:$O$13,MATCH($A28,КЗ!$A:$A,0),MATCH(MONTH(Ф2!BJ$3),КЗ!$1:$1,0)),"")</f>
        <v>#N/A</v>
      </c>
      <c r="BK29" s="238" t="e" cm="1">
        <f t="array" aca="1" ref="BK29" ca="1">IF(AND(НачИнвП_Дата&lt;=BK$3,КИнвП_Дата&gt;BK$3),
             INDEX(ЗФ!$A$1:$AO$91,MATCH($A28,ЗФ!$A:$A,0),MATCH("На реализацию"&amp;YEAR(Ф2!BK$3),ЗФ!$2:$2,0))*INDEX(КЗ!$A$1:$O$13,MATCH($A28,КЗ!$A:$A,0),MATCH(MONTH(Ф2!BK$3),КЗ!$1:$1,0)),"")</f>
        <v>#N/A</v>
      </c>
      <c r="BL29" s="239" t="e">
        <f t="shared" ca="1" si="1647"/>
        <v>#N/A</v>
      </c>
      <c r="BM29" s="238" t="e" cm="1">
        <f t="array" aca="1" ref="BM29" ca="1">IF(AND(НачИнвП_Дата&lt;=BM$3,КИнвП_Дата&gt;BM$3),
             INDEX(ЗФ!$A$1:$AO$91,MATCH($A28,ЗФ!$A:$A,0),MATCH("На реализацию"&amp;YEAR(Ф2!BM$3),ЗФ!$2:$2,0))*INDEX(КЗ!$A$1:$O$13,MATCH($A28,КЗ!$A:$A,0),MATCH(MONTH(Ф2!BM$3),КЗ!$1:$1,0)),"")</f>
        <v>#N/A</v>
      </c>
      <c r="BN29" s="238" t="e" cm="1">
        <f t="array" aca="1" ref="BN29" ca="1">IF(AND(НачИнвП_Дата&lt;=BN$3,КИнвП_Дата&gt;BN$3),
             INDEX(ЗФ!$A$1:$AO$91,MATCH($A28,ЗФ!$A:$A,0),MATCH("На реализацию"&amp;YEAR(Ф2!BN$3),ЗФ!$2:$2,0))*INDEX(КЗ!$A$1:$O$13,MATCH($A28,КЗ!$A:$A,0),MATCH(MONTH(Ф2!BN$3),КЗ!$1:$1,0)),"")</f>
        <v>#N/A</v>
      </c>
      <c r="BO29" s="238" t="e" cm="1">
        <f t="array" aca="1" ref="BO29" ca="1">IF(AND(НачИнвП_Дата&lt;=BO$3,КИнвП_Дата&gt;BO$3),
             INDEX(ЗФ!$A$1:$AO$91,MATCH($A28,ЗФ!$A:$A,0),MATCH("На реализацию"&amp;YEAR(Ф2!BO$3),ЗФ!$2:$2,0))*INDEX(КЗ!$A$1:$O$13,MATCH($A28,КЗ!$A:$A,0),MATCH(MONTH(Ф2!BO$3),КЗ!$1:$1,0)),"")</f>
        <v>#N/A</v>
      </c>
      <c r="BP29" s="239" t="e">
        <f t="shared" ca="1" si="1651"/>
        <v>#N/A</v>
      </c>
      <c r="BQ29" s="284" t="e">
        <f t="shared" ca="1" si="1652"/>
        <v>#N/A</v>
      </c>
      <c r="BR29" s="238" t="e" cm="1">
        <f t="array" aca="1" ref="BR29" ca="1">IF(AND(НачИнвП_Дата&lt;=BR$3,КИнвП_Дата&gt;BR$3),
             INDEX(ЗФ!$A$1:$AO$91,MATCH($A28,ЗФ!$A:$A,0),MATCH("На реализацию"&amp;YEAR(Ф2!BR$3),ЗФ!$2:$2,0))*INDEX(КЗ!$A$1:$O$13,MATCH($A28,КЗ!$A:$A,0),MATCH(MONTH(Ф2!BR$3),КЗ!$1:$1,0)),"")</f>
        <v>#REF!</v>
      </c>
      <c r="BS29" s="238" t="e" cm="1">
        <f t="array" aca="1" ref="BS29" ca="1">IF(AND(НачИнвП_Дата&lt;=BS$3,КИнвП_Дата&gt;BS$3),
             INDEX(ЗФ!$A$1:$AO$91,MATCH($A28,ЗФ!$A:$A,0),MATCH("На реализацию"&amp;YEAR(Ф2!BS$3),ЗФ!$2:$2,0))*INDEX(КЗ!$A$1:$O$13,MATCH($A28,КЗ!$A:$A,0),MATCH(MONTH(Ф2!BS$3),КЗ!$1:$1,0)),"")</f>
        <v>#REF!</v>
      </c>
      <c r="BT29" s="238" t="e" cm="1">
        <f t="array" aca="1" ref="BT29" ca="1">IF(AND(НачИнвП_Дата&lt;=BT$3,КИнвП_Дата&gt;BT$3),
             INDEX(ЗФ!$A$1:$AO$91,MATCH($A28,ЗФ!$A:$A,0),MATCH("На реализацию"&amp;YEAR(Ф2!BT$3),ЗФ!$2:$2,0))*INDEX(КЗ!$A$1:$O$13,MATCH($A28,КЗ!$A:$A,0),MATCH(MONTH(Ф2!BT$3),КЗ!$1:$1,0)),"")</f>
        <v>#REF!</v>
      </c>
      <c r="BU29" s="239" t="e">
        <f t="shared" ca="1" si="1656"/>
        <v>#REF!</v>
      </c>
      <c r="BV29" s="238" t="e" cm="1">
        <f t="array" aca="1" ref="BV29" ca="1">IF(AND(НачИнвП_Дата&lt;=BV$3,КИнвП_Дата&gt;BV$3),
             INDEX(ЗФ!$A$1:$AO$91,MATCH($A28,ЗФ!$A:$A,0),MATCH("На реализацию"&amp;YEAR(Ф2!BV$3),ЗФ!$2:$2,0))*INDEX(КЗ!$A$1:$O$13,MATCH($A28,КЗ!$A:$A,0),MATCH(MONTH(Ф2!BV$3),КЗ!$1:$1,0)),"")</f>
        <v>#REF!</v>
      </c>
      <c r="BW29" s="238" t="e" cm="1">
        <f t="array" aca="1" ref="BW29" ca="1">IF(AND(НачИнвП_Дата&lt;=BW$3,КИнвП_Дата&gt;BW$3),
             INDEX(ЗФ!$A$1:$AO$91,MATCH($A28,ЗФ!$A:$A,0),MATCH("На реализацию"&amp;YEAR(Ф2!BW$3),ЗФ!$2:$2,0))*INDEX(КЗ!$A$1:$O$13,MATCH($A28,КЗ!$A:$A,0),MATCH(MONTH(Ф2!BW$3),КЗ!$1:$1,0)),"")</f>
        <v>#REF!</v>
      </c>
      <c r="BX29" s="238" t="e" cm="1">
        <f t="array" aca="1" ref="BX29" ca="1">IF(AND(НачИнвП_Дата&lt;=BX$3,КИнвП_Дата&gt;BX$3),
             INDEX(ЗФ!$A$1:$AO$91,MATCH($A28,ЗФ!$A:$A,0),MATCH("На реализацию"&amp;YEAR(Ф2!BX$3),ЗФ!$2:$2,0))*INDEX(КЗ!$A$1:$O$13,MATCH($A28,КЗ!$A:$A,0),MATCH(MONTH(Ф2!BX$3),КЗ!$1:$1,0)),"")</f>
        <v>#REF!</v>
      </c>
      <c r="BY29" s="239" t="e">
        <f t="shared" ca="1" si="1660"/>
        <v>#REF!</v>
      </c>
      <c r="BZ29" s="238" t="e" cm="1">
        <f t="array" aca="1" ref="BZ29" ca="1">IF(AND(НачИнвП_Дата&lt;=BZ$3,КИнвП_Дата&gt;BZ$3),
             INDEX(ЗФ!$A$1:$AO$91,MATCH($A28,ЗФ!$A:$A,0),MATCH("На реализацию"&amp;YEAR(Ф2!BZ$3),ЗФ!$2:$2,0))*INDEX(КЗ!$A$1:$O$13,MATCH($A28,КЗ!$A:$A,0),MATCH(MONTH(Ф2!BZ$3),КЗ!$1:$1,0)),"")</f>
        <v>#REF!</v>
      </c>
      <c r="CA29" s="238" t="e" cm="1">
        <f t="array" aca="1" ref="CA29" ca="1">IF(AND(НачИнвП_Дата&lt;=CA$3,КИнвП_Дата&gt;CA$3),
             INDEX(ЗФ!$A$1:$AO$91,MATCH($A28,ЗФ!$A:$A,0),MATCH("На реализацию"&amp;YEAR(Ф2!CA$3),ЗФ!$2:$2,0))*INDEX(КЗ!$A$1:$O$13,MATCH($A28,КЗ!$A:$A,0),MATCH(MONTH(Ф2!CA$3),КЗ!$1:$1,0)),"")</f>
        <v>#REF!</v>
      </c>
      <c r="CB29" s="238" t="e" cm="1">
        <f t="array" aca="1" ref="CB29" ca="1">IF(AND(НачИнвП_Дата&lt;=CB$3,КИнвП_Дата&gt;CB$3),
             INDEX(ЗФ!$A$1:$AO$91,MATCH($A28,ЗФ!$A:$A,0),MATCH("На реализацию"&amp;YEAR(Ф2!CB$3),ЗФ!$2:$2,0))*INDEX(КЗ!$A$1:$O$13,MATCH($A28,КЗ!$A:$A,0),MATCH(MONTH(Ф2!CB$3),КЗ!$1:$1,0)),"")</f>
        <v>#REF!</v>
      </c>
      <c r="CC29" s="239" t="e">
        <f t="shared" ca="1" si="1664"/>
        <v>#REF!</v>
      </c>
      <c r="CD29" s="238" t="e" cm="1">
        <f t="array" aca="1" ref="CD29" ca="1">IF(AND(НачИнвП_Дата&lt;=CD$3,КИнвП_Дата&gt;CD$3),
             INDEX(ЗФ!$A$1:$AO$91,MATCH($A28,ЗФ!$A:$A,0),MATCH("На реализацию"&amp;YEAR(Ф2!CD$3),ЗФ!$2:$2,0))*INDEX(КЗ!$A$1:$O$13,MATCH($A28,КЗ!$A:$A,0),MATCH(MONTH(Ф2!CD$3),КЗ!$1:$1,0)),"")</f>
        <v>#REF!</v>
      </c>
      <c r="CE29" s="238" t="e" cm="1">
        <f t="array" aca="1" ref="CE29" ca="1">IF(AND(НачИнвП_Дата&lt;=CE$3,КИнвП_Дата&gt;CE$3),
             INDEX(ЗФ!$A$1:$AO$91,MATCH($A28,ЗФ!$A:$A,0),MATCH("На реализацию"&amp;YEAR(Ф2!CE$3),ЗФ!$2:$2,0))*INDEX(КЗ!$A$1:$O$13,MATCH($A28,КЗ!$A:$A,0),MATCH(MONTH(Ф2!CE$3),КЗ!$1:$1,0)),"")</f>
        <v>#REF!</v>
      </c>
      <c r="CF29" s="238" t="e" cm="1">
        <f t="array" aca="1" ref="CF29" ca="1">IF(AND(НачИнвП_Дата&lt;=CF$3,КИнвП_Дата&gt;CF$3),
             INDEX(ЗФ!$A$1:$AO$91,MATCH($A28,ЗФ!$A:$A,0),MATCH("На реализацию"&amp;YEAR(Ф2!CF$3),ЗФ!$2:$2,0))*INDEX(КЗ!$A$1:$O$13,MATCH($A28,КЗ!$A:$A,0),MATCH(MONTH(Ф2!CF$3),КЗ!$1:$1,0)),"")</f>
        <v>#REF!</v>
      </c>
      <c r="CG29" s="239" t="e">
        <f t="shared" ca="1" si="1668"/>
        <v>#REF!</v>
      </c>
      <c r="CH29" s="284" t="e">
        <f t="shared" ca="1" si="1669"/>
        <v>#REF!</v>
      </c>
      <c r="CI29" s="238" t="e" cm="1">
        <f t="array" aca="1" ref="CI29" ca="1">IF(AND(НачИнвП_Дата&lt;=CI$3,КИнвП_Дата&gt;CI$3),
             INDEX(ЗФ!$A$1:$AO$91,MATCH($A28,ЗФ!$A:$A,0),MATCH("На реализацию"&amp;YEAR(Ф2!CI$3),ЗФ!$2:$2,0))*INDEX(КЗ!$A$1:$O$13,MATCH($A28,КЗ!$A:$A,0),MATCH(MONTH(Ф2!CI$3),КЗ!$1:$1,0)),"")</f>
        <v>#REF!</v>
      </c>
      <c r="CJ29" s="238" t="e" cm="1">
        <f t="array" aca="1" ref="CJ29" ca="1">IF(AND(НачИнвП_Дата&lt;=CJ$3,КИнвП_Дата&gt;CJ$3),
             INDEX(ЗФ!$A$1:$AO$91,MATCH($A28,ЗФ!$A:$A,0),MATCH("На реализацию"&amp;YEAR(Ф2!CJ$3),ЗФ!$2:$2,0))*INDEX(КЗ!$A$1:$O$13,MATCH($A28,КЗ!$A:$A,0),MATCH(MONTH(Ф2!CJ$3),КЗ!$1:$1,0)),"")</f>
        <v>#REF!</v>
      </c>
      <c r="CK29" s="238" t="e" cm="1">
        <f t="array" aca="1" ref="CK29" ca="1">IF(AND(НачИнвП_Дата&lt;=CK$3,КИнвП_Дата&gt;CK$3),
             INDEX(ЗФ!$A$1:$AO$91,MATCH($A28,ЗФ!$A:$A,0),MATCH("На реализацию"&amp;YEAR(Ф2!CK$3),ЗФ!$2:$2,0))*INDEX(КЗ!$A$1:$O$13,MATCH($A28,КЗ!$A:$A,0),MATCH(MONTH(Ф2!CK$3),КЗ!$1:$1,0)),"")</f>
        <v>#REF!</v>
      </c>
      <c r="CL29" s="239" t="e">
        <f t="shared" ca="1" si="1673"/>
        <v>#REF!</v>
      </c>
      <c r="CM29" s="238" t="e" cm="1">
        <f t="array" aca="1" ref="CM29" ca="1">IF(AND(НачИнвП_Дата&lt;=CM$3,КИнвП_Дата&gt;CM$3),
             INDEX(ЗФ!$A$1:$AO$91,MATCH($A28,ЗФ!$A:$A,0),MATCH("На реализацию"&amp;YEAR(Ф2!CM$3),ЗФ!$2:$2,0))*INDEX(КЗ!$A$1:$O$13,MATCH($A28,КЗ!$A:$A,0),MATCH(MONTH(Ф2!CM$3),КЗ!$1:$1,0)),"")</f>
        <v>#REF!</v>
      </c>
      <c r="CN29" s="238" t="e" cm="1">
        <f t="array" aca="1" ref="CN29" ca="1">IF(AND(НачИнвП_Дата&lt;=CN$3,КИнвП_Дата&gt;CN$3),
             INDEX(ЗФ!$A$1:$AO$91,MATCH($A28,ЗФ!$A:$A,0),MATCH("На реализацию"&amp;YEAR(Ф2!CN$3),ЗФ!$2:$2,0))*INDEX(КЗ!$A$1:$O$13,MATCH($A28,КЗ!$A:$A,0),MATCH(MONTH(Ф2!CN$3),КЗ!$1:$1,0)),"")</f>
        <v>#REF!</v>
      </c>
      <c r="CO29" s="238" t="e" cm="1">
        <f t="array" aca="1" ref="CO29" ca="1">IF(AND(НачИнвП_Дата&lt;=CO$3,КИнвП_Дата&gt;CO$3),
             INDEX(ЗФ!$A$1:$AO$91,MATCH($A28,ЗФ!$A:$A,0),MATCH("На реализацию"&amp;YEAR(Ф2!CO$3),ЗФ!$2:$2,0))*INDEX(КЗ!$A$1:$O$13,MATCH($A28,КЗ!$A:$A,0),MATCH(MONTH(Ф2!CO$3),КЗ!$1:$1,0)),"")</f>
        <v>#REF!</v>
      </c>
      <c r="CP29" s="239" t="e">
        <f t="shared" ca="1" si="1677"/>
        <v>#REF!</v>
      </c>
      <c r="CQ29" s="238" t="e" cm="1">
        <f t="array" aca="1" ref="CQ29" ca="1">IF(AND(НачИнвП_Дата&lt;=CQ$3,КИнвП_Дата&gt;CQ$3),
             INDEX(ЗФ!$A$1:$AO$91,MATCH($A28,ЗФ!$A:$A,0),MATCH("На реализацию"&amp;YEAR(Ф2!CQ$3),ЗФ!$2:$2,0))*INDEX(КЗ!$A$1:$O$13,MATCH($A28,КЗ!$A:$A,0),MATCH(MONTH(Ф2!CQ$3),КЗ!$1:$1,0)),"")</f>
        <v>#REF!</v>
      </c>
      <c r="CR29" s="238" t="e" cm="1">
        <f t="array" aca="1" ref="CR29" ca="1">IF(AND(НачИнвП_Дата&lt;=CR$3,КИнвП_Дата&gt;CR$3),
             INDEX(ЗФ!$A$1:$AO$91,MATCH($A28,ЗФ!$A:$A,0),MATCH("На реализацию"&amp;YEAR(Ф2!CR$3),ЗФ!$2:$2,0))*INDEX(КЗ!$A$1:$O$13,MATCH($A28,КЗ!$A:$A,0),MATCH(MONTH(Ф2!CR$3),КЗ!$1:$1,0)),"")</f>
        <v>#REF!</v>
      </c>
      <c r="CS29" s="238" t="e" cm="1">
        <f t="array" aca="1" ref="CS29" ca="1">IF(AND(НачИнвП_Дата&lt;=CS$3,КИнвП_Дата&gt;CS$3),
             INDEX(ЗФ!$A$1:$AO$91,MATCH($A28,ЗФ!$A:$A,0),MATCH("На реализацию"&amp;YEAR(Ф2!CS$3),ЗФ!$2:$2,0))*INDEX(КЗ!$A$1:$O$13,MATCH($A28,КЗ!$A:$A,0),MATCH(MONTH(Ф2!CS$3),КЗ!$1:$1,0)),"")</f>
        <v>#REF!</v>
      </c>
      <c r="CT29" s="239" t="e">
        <f t="shared" ca="1" si="1681"/>
        <v>#REF!</v>
      </c>
      <c r="CU29" s="238" t="e" cm="1">
        <f t="array" aca="1" ref="CU29" ca="1">IF(AND(НачИнвП_Дата&lt;=CU$3,КИнвП_Дата&gt;CU$3),
             INDEX(ЗФ!$A$1:$AO$91,MATCH($A28,ЗФ!$A:$A,0),MATCH("На реализацию"&amp;YEAR(Ф2!CU$3),ЗФ!$2:$2,0))*INDEX(КЗ!$A$1:$O$13,MATCH($A28,КЗ!$A:$A,0),MATCH(MONTH(Ф2!CU$3),КЗ!$1:$1,0)),"")</f>
        <v>#REF!</v>
      </c>
      <c r="CV29" s="238" t="e" cm="1">
        <f t="array" aca="1" ref="CV29" ca="1">IF(AND(НачИнвП_Дата&lt;=CV$3,КИнвП_Дата&gt;CV$3),
             INDEX(ЗФ!$A$1:$AO$91,MATCH($A28,ЗФ!$A:$A,0),MATCH("На реализацию"&amp;YEAR(Ф2!CV$3),ЗФ!$2:$2,0))*INDEX(КЗ!$A$1:$O$13,MATCH($A28,КЗ!$A:$A,0),MATCH(MONTH(Ф2!CV$3),КЗ!$1:$1,0)),"")</f>
        <v>#REF!</v>
      </c>
      <c r="CW29" s="238" t="e" cm="1">
        <f t="array" aca="1" ref="CW29" ca="1">IF(AND(НачИнвП_Дата&lt;=CW$3,КИнвП_Дата&gt;CW$3),
             INDEX(ЗФ!$A$1:$AO$91,MATCH($A28,ЗФ!$A:$A,0),MATCH("На реализацию"&amp;YEAR(Ф2!CW$3),ЗФ!$2:$2,0))*INDEX(КЗ!$A$1:$O$13,MATCH($A28,КЗ!$A:$A,0),MATCH(MONTH(Ф2!CW$3),КЗ!$1:$1,0)),"")</f>
        <v>#REF!</v>
      </c>
      <c r="CX29" s="239" t="e">
        <f t="shared" ca="1" si="1685"/>
        <v>#REF!</v>
      </c>
      <c r="CY29" s="284" t="e">
        <f t="shared" ca="1" si="1686"/>
        <v>#REF!</v>
      </c>
      <c r="CZ29" s="238" t="e" cm="1">
        <f t="array" aca="1" ref="CZ29" ca="1">IF(AND(НачИнвП_Дата&lt;=CZ$3,КИнвП_Дата&gt;CZ$3),
             INDEX(ЗФ!$A$1:$AO$91,MATCH($A28,ЗФ!$A:$A,0),MATCH("На реализацию"&amp;YEAR(Ф2!CZ$3),ЗФ!$2:$2,0))*INDEX(КЗ!$A$1:$O$13,MATCH($A28,КЗ!$A:$A,0),MATCH(MONTH(Ф2!CZ$3),КЗ!$1:$1,0)),"")</f>
        <v>#REF!</v>
      </c>
      <c r="DA29" s="238" t="e" cm="1">
        <f t="array" aca="1" ref="DA29" ca="1">IF(AND(НачИнвП_Дата&lt;=DA$3,КИнвП_Дата&gt;DA$3),
             INDEX(ЗФ!$A$1:$AO$91,MATCH($A28,ЗФ!$A:$A,0),MATCH("На реализацию"&amp;YEAR(Ф2!DA$3),ЗФ!$2:$2,0))*INDEX(КЗ!$A$1:$O$13,MATCH($A28,КЗ!$A:$A,0),MATCH(MONTH(Ф2!DA$3),КЗ!$1:$1,0)),"")</f>
        <v>#REF!</v>
      </c>
      <c r="DB29" s="238" t="e" cm="1">
        <f t="array" aca="1" ref="DB29" ca="1">IF(AND(НачИнвП_Дата&lt;=DB$3,КИнвП_Дата&gt;DB$3),
             INDEX(ЗФ!$A$1:$AO$91,MATCH($A28,ЗФ!$A:$A,0),MATCH("На реализацию"&amp;YEAR(Ф2!DB$3),ЗФ!$2:$2,0))*INDEX(КЗ!$A$1:$O$13,MATCH($A28,КЗ!$A:$A,0),MATCH(MONTH(Ф2!DB$3),КЗ!$1:$1,0)),"")</f>
        <v>#REF!</v>
      </c>
      <c r="DC29" s="239" t="e">
        <f t="shared" ca="1" si="1690"/>
        <v>#REF!</v>
      </c>
      <c r="DD29" s="238" t="e" cm="1">
        <f t="array" aca="1" ref="DD29" ca="1">IF(AND(НачИнвП_Дата&lt;=DD$3,КИнвП_Дата&gt;DD$3),
             INDEX(ЗФ!$A$1:$AO$91,MATCH($A28,ЗФ!$A:$A,0),MATCH("На реализацию"&amp;YEAR(Ф2!DD$3),ЗФ!$2:$2,0))*INDEX(КЗ!$A$1:$O$13,MATCH($A28,КЗ!$A:$A,0),MATCH(MONTH(Ф2!DD$3),КЗ!$1:$1,0)),"")</f>
        <v>#REF!</v>
      </c>
      <c r="DE29" s="238" t="e" cm="1">
        <f t="array" aca="1" ref="DE29" ca="1">IF(AND(НачИнвП_Дата&lt;=DE$3,КИнвП_Дата&gt;DE$3),
             INDEX(ЗФ!$A$1:$AO$91,MATCH($A28,ЗФ!$A:$A,0),MATCH("На реализацию"&amp;YEAR(Ф2!DE$3),ЗФ!$2:$2,0))*INDEX(КЗ!$A$1:$O$13,MATCH($A28,КЗ!$A:$A,0),MATCH(MONTH(Ф2!DE$3),КЗ!$1:$1,0)),"")</f>
        <v>#REF!</v>
      </c>
      <c r="DF29" s="238" t="e" cm="1">
        <f t="array" aca="1" ref="DF29" ca="1">IF(AND(НачИнвП_Дата&lt;=DF$3,КИнвП_Дата&gt;DF$3),
             INDEX(ЗФ!$A$1:$AO$91,MATCH($A28,ЗФ!$A:$A,0),MATCH("На реализацию"&amp;YEAR(Ф2!DF$3),ЗФ!$2:$2,0))*INDEX(КЗ!$A$1:$O$13,MATCH($A28,КЗ!$A:$A,0),MATCH(MONTH(Ф2!DF$3),КЗ!$1:$1,0)),"")</f>
        <v>#REF!</v>
      </c>
      <c r="DG29" s="239" t="e">
        <f t="shared" ca="1" si="1694"/>
        <v>#REF!</v>
      </c>
      <c r="DH29" s="238" t="e" cm="1">
        <f t="array" aca="1" ref="DH29" ca="1">IF(AND(НачИнвП_Дата&lt;=DH$3,КИнвП_Дата&gt;DH$3),
             INDEX(ЗФ!$A$1:$AO$91,MATCH($A28,ЗФ!$A:$A,0),MATCH("На реализацию"&amp;YEAR(Ф2!DH$3),ЗФ!$2:$2,0))*INDEX(КЗ!$A$1:$O$13,MATCH($A28,КЗ!$A:$A,0),MATCH(MONTH(Ф2!DH$3),КЗ!$1:$1,0)),"")</f>
        <v>#REF!</v>
      </c>
      <c r="DI29" s="238" t="e" cm="1">
        <f t="array" aca="1" ref="DI29" ca="1">IF(AND(НачИнвП_Дата&lt;=DI$3,КИнвП_Дата&gt;DI$3),
             INDEX(ЗФ!$A$1:$AO$91,MATCH($A28,ЗФ!$A:$A,0),MATCH("На реализацию"&amp;YEAR(Ф2!DI$3),ЗФ!$2:$2,0))*INDEX(КЗ!$A$1:$O$13,MATCH($A28,КЗ!$A:$A,0),MATCH(MONTH(Ф2!DI$3),КЗ!$1:$1,0)),"")</f>
        <v>#REF!</v>
      </c>
      <c r="DJ29" s="238" t="e" cm="1">
        <f t="array" aca="1" ref="DJ29" ca="1">IF(AND(НачИнвП_Дата&lt;=DJ$3,КИнвП_Дата&gt;DJ$3),
             INDEX(ЗФ!$A$1:$AO$91,MATCH($A28,ЗФ!$A:$A,0),MATCH("На реализацию"&amp;YEAR(Ф2!DJ$3),ЗФ!$2:$2,0))*INDEX(КЗ!$A$1:$O$13,MATCH($A28,КЗ!$A:$A,0),MATCH(MONTH(Ф2!DJ$3),КЗ!$1:$1,0)),"")</f>
        <v>#REF!</v>
      </c>
      <c r="DK29" s="239" t="e">
        <f t="shared" ca="1" si="1698"/>
        <v>#REF!</v>
      </c>
      <c r="DL29" s="238" t="e" cm="1">
        <f t="array" aca="1" ref="DL29" ca="1">IF(AND(НачИнвП_Дата&lt;=DL$3,КИнвП_Дата&gt;DL$3),
             INDEX(ЗФ!$A$1:$AO$91,MATCH($A28,ЗФ!$A:$A,0),MATCH("На реализацию"&amp;YEAR(Ф2!DL$3),ЗФ!$2:$2,0))*INDEX(КЗ!$A$1:$O$13,MATCH($A28,КЗ!$A:$A,0),MATCH(MONTH(Ф2!DL$3),КЗ!$1:$1,0)),"")</f>
        <v>#REF!</v>
      </c>
      <c r="DM29" s="238" t="e" cm="1">
        <f t="array" aca="1" ref="DM29" ca="1">IF(AND(НачИнвП_Дата&lt;=DM$3,КИнвП_Дата&gt;DM$3),
             INDEX(ЗФ!$A$1:$AO$91,MATCH($A28,ЗФ!$A:$A,0),MATCH("На реализацию"&amp;YEAR(Ф2!DM$3),ЗФ!$2:$2,0))*INDEX(КЗ!$A$1:$O$13,MATCH($A28,КЗ!$A:$A,0),MATCH(MONTH(Ф2!DM$3),КЗ!$1:$1,0)),"")</f>
        <v>#REF!</v>
      </c>
      <c r="DN29" s="238" t="e" cm="1">
        <f t="array" aca="1" ref="DN29" ca="1">IF(AND(НачИнвП_Дата&lt;=DN$3,КИнвП_Дата&gt;DN$3),
             INDEX(ЗФ!$A$1:$AO$91,MATCH($A28,ЗФ!$A:$A,0),MATCH("На реализацию"&amp;YEAR(Ф2!DN$3),ЗФ!$2:$2,0))*INDEX(КЗ!$A$1:$O$13,MATCH($A28,КЗ!$A:$A,0),MATCH(MONTH(Ф2!DN$3),КЗ!$1:$1,0)),"")</f>
        <v>#REF!</v>
      </c>
      <c r="DO29" s="239" t="e">
        <f t="shared" ca="1" si="1702"/>
        <v>#REF!</v>
      </c>
      <c r="DP29" s="284" t="e">
        <f t="shared" ca="1" si="1703"/>
        <v>#REF!</v>
      </c>
      <c r="DQ29" s="238" t="e" cm="1">
        <f t="array" aca="1" ref="DQ29" ca="1">IF(AND(НачИнвП_Дата&lt;=DQ$3,КИнвП_Дата&gt;DQ$3),
             INDEX(ЗФ!$A$1:$AO$91,MATCH($A28,ЗФ!$A:$A,0),MATCH("На реализацию"&amp;YEAR(Ф2!DQ$3),ЗФ!$2:$2,0))*INDEX(КЗ!$A$1:$O$13,MATCH($A28,КЗ!$A:$A,0),MATCH(MONTH(Ф2!DQ$3),КЗ!$1:$1,0)),"")</f>
        <v>#REF!</v>
      </c>
      <c r="DR29" s="238" t="e" cm="1">
        <f t="array" aca="1" ref="DR29" ca="1">IF(AND(НачИнвП_Дата&lt;=DR$3,КИнвП_Дата&gt;DR$3),
             INDEX(ЗФ!$A$1:$AO$91,MATCH($A28,ЗФ!$A:$A,0),MATCH("На реализацию"&amp;YEAR(Ф2!DR$3),ЗФ!$2:$2,0))*INDEX(КЗ!$A$1:$O$13,MATCH($A28,КЗ!$A:$A,0),MATCH(MONTH(Ф2!DR$3),КЗ!$1:$1,0)),"")</f>
        <v>#REF!</v>
      </c>
      <c r="DS29" s="238" t="e" cm="1">
        <f t="array" aca="1" ref="DS29" ca="1">IF(AND(НачИнвП_Дата&lt;=DS$3,КИнвП_Дата&gt;DS$3),
             INDEX(ЗФ!$A$1:$AO$91,MATCH($A28,ЗФ!$A:$A,0),MATCH("На реализацию"&amp;YEAR(Ф2!DS$3),ЗФ!$2:$2,0))*INDEX(КЗ!$A$1:$O$13,MATCH($A28,КЗ!$A:$A,0),MATCH(MONTH(Ф2!DS$3),КЗ!$1:$1,0)),"")</f>
        <v>#REF!</v>
      </c>
      <c r="DT29" s="239" t="e">
        <f t="shared" ca="1" si="1707"/>
        <v>#REF!</v>
      </c>
      <c r="DU29" s="238" t="e" cm="1">
        <f t="array" aca="1" ref="DU29" ca="1">IF(AND(НачИнвП_Дата&lt;=DU$3,КИнвП_Дата&gt;DU$3),
             INDEX(ЗФ!$A$1:$AO$91,MATCH($A28,ЗФ!$A:$A,0),MATCH("На реализацию"&amp;YEAR(Ф2!DU$3),ЗФ!$2:$2,0))*INDEX(КЗ!$A$1:$O$13,MATCH($A28,КЗ!$A:$A,0),MATCH(MONTH(Ф2!DU$3),КЗ!$1:$1,0)),"")</f>
        <v>#REF!</v>
      </c>
      <c r="DV29" s="238" t="e" cm="1">
        <f t="array" aca="1" ref="DV29" ca="1">IF(AND(НачИнвП_Дата&lt;=DV$3,КИнвП_Дата&gt;DV$3),
             INDEX(ЗФ!$A$1:$AO$91,MATCH($A28,ЗФ!$A:$A,0),MATCH("На реализацию"&amp;YEAR(Ф2!DV$3),ЗФ!$2:$2,0))*INDEX(КЗ!$A$1:$O$13,MATCH($A28,КЗ!$A:$A,0),MATCH(MONTH(Ф2!DV$3),КЗ!$1:$1,0)),"")</f>
        <v>#REF!</v>
      </c>
      <c r="DW29" s="238" t="e" cm="1">
        <f t="array" aca="1" ref="DW29" ca="1">IF(AND(НачИнвП_Дата&lt;=DW$3,КИнвП_Дата&gt;DW$3),
             INDEX(ЗФ!$A$1:$AO$91,MATCH($A28,ЗФ!$A:$A,0),MATCH("На реализацию"&amp;YEAR(Ф2!DW$3),ЗФ!$2:$2,0))*INDEX(КЗ!$A$1:$O$13,MATCH($A28,КЗ!$A:$A,0),MATCH(MONTH(Ф2!DW$3),КЗ!$1:$1,0)),"")</f>
        <v>#REF!</v>
      </c>
      <c r="DX29" s="239" t="e">
        <f t="shared" ca="1" si="1711"/>
        <v>#REF!</v>
      </c>
      <c r="DY29" s="238" t="e" cm="1">
        <f t="array" aca="1" ref="DY29" ca="1">IF(AND(НачИнвП_Дата&lt;=DY$3,КИнвП_Дата&gt;DY$3),
             INDEX(ЗФ!$A$1:$AO$91,MATCH($A28,ЗФ!$A:$A,0),MATCH("На реализацию"&amp;YEAR(Ф2!DY$3),ЗФ!$2:$2,0))*INDEX(КЗ!$A$1:$O$13,MATCH($A28,КЗ!$A:$A,0),MATCH(MONTH(Ф2!DY$3),КЗ!$1:$1,0)),"")</f>
        <v>#REF!</v>
      </c>
      <c r="DZ29" s="238" t="e" cm="1">
        <f t="array" aca="1" ref="DZ29" ca="1">IF(AND(НачИнвП_Дата&lt;=DZ$3,КИнвП_Дата&gt;DZ$3),
             INDEX(ЗФ!$A$1:$AO$91,MATCH($A28,ЗФ!$A:$A,0),MATCH("На реализацию"&amp;YEAR(Ф2!DZ$3),ЗФ!$2:$2,0))*INDEX(КЗ!$A$1:$O$13,MATCH($A28,КЗ!$A:$A,0),MATCH(MONTH(Ф2!DZ$3),КЗ!$1:$1,0)),"")</f>
        <v>#REF!</v>
      </c>
      <c r="EA29" s="238" t="e" cm="1">
        <f t="array" aca="1" ref="EA29" ca="1">IF(AND(НачИнвП_Дата&lt;=EA$3,КИнвП_Дата&gt;EA$3),
             INDEX(ЗФ!$A$1:$AO$91,MATCH($A28,ЗФ!$A:$A,0),MATCH("На реализацию"&amp;YEAR(Ф2!EA$3),ЗФ!$2:$2,0))*INDEX(КЗ!$A$1:$O$13,MATCH($A28,КЗ!$A:$A,0),MATCH(MONTH(Ф2!EA$3),КЗ!$1:$1,0)),"")</f>
        <v>#REF!</v>
      </c>
      <c r="EB29" s="239" t="e">
        <f t="shared" ca="1" si="1715"/>
        <v>#REF!</v>
      </c>
      <c r="EC29" s="238" t="e" cm="1">
        <f t="array" aca="1" ref="EC29" ca="1">IF(AND(НачИнвП_Дата&lt;=EC$3,КИнвП_Дата&gt;EC$3),
             INDEX(ЗФ!$A$1:$AO$91,MATCH($A28,ЗФ!$A:$A,0),MATCH("На реализацию"&amp;YEAR(Ф2!EC$3),ЗФ!$2:$2,0))*INDEX(КЗ!$A$1:$O$13,MATCH($A28,КЗ!$A:$A,0),MATCH(MONTH(Ф2!EC$3),КЗ!$1:$1,0)),"")</f>
        <v>#REF!</v>
      </c>
      <c r="ED29" s="238" t="e" cm="1">
        <f t="array" aca="1" ref="ED29" ca="1">IF(AND(НачИнвП_Дата&lt;=ED$3,КИнвП_Дата&gt;ED$3),
             INDEX(ЗФ!$A$1:$AO$91,MATCH($A28,ЗФ!$A:$A,0),MATCH("На реализацию"&amp;YEAR(Ф2!ED$3),ЗФ!$2:$2,0))*INDEX(КЗ!$A$1:$O$13,MATCH($A28,КЗ!$A:$A,0),MATCH(MONTH(Ф2!ED$3),КЗ!$1:$1,0)),"")</f>
        <v>#REF!</v>
      </c>
      <c r="EE29" s="238" t="e" cm="1">
        <f t="array" aca="1" ref="EE29" ca="1">IF(AND(НачИнвП_Дата&lt;=EE$3,КИнвП_Дата&gt;EE$3),
             INDEX(ЗФ!$A$1:$AO$91,MATCH($A28,ЗФ!$A:$A,0),MATCH("На реализацию"&amp;YEAR(Ф2!EE$3),ЗФ!$2:$2,0))*INDEX(КЗ!$A$1:$O$13,MATCH($A28,КЗ!$A:$A,0),MATCH(MONTH(Ф2!EE$3),КЗ!$1:$1,0)),"")</f>
        <v>#REF!</v>
      </c>
      <c r="EF29" s="239" t="e">
        <f t="shared" ca="1" si="1719"/>
        <v>#REF!</v>
      </c>
      <c r="EG29" s="284" t="e">
        <f t="shared" ca="1" si="1720"/>
        <v>#REF!</v>
      </c>
      <c r="EH29" s="238" t="e" cm="1">
        <f t="array" aca="1" ref="EH29" ca="1">IF(AND(НачИнвП_Дата&lt;=EH$3,КИнвП_Дата&gt;EH$3),
             INDEX(ЗФ!$A$1:$AO$91,MATCH($A28,ЗФ!$A:$A,0),MATCH("На реализацию"&amp;YEAR(Ф2!EH$3),ЗФ!$2:$2,0))*INDEX(КЗ!$A$1:$O$13,MATCH($A28,КЗ!$A:$A,0),MATCH(MONTH(Ф2!EH$3),КЗ!$1:$1,0)),"")</f>
        <v>#REF!</v>
      </c>
      <c r="EI29" s="238" t="e" cm="1">
        <f t="array" aca="1" ref="EI29" ca="1">IF(AND(НачИнвП_Дата&lt;=EI$3,КИнвП_Дата&gt;EI$3),
             INDEX(ЗФ!$A$1:$AO$91,MATCH($A28,ЗФ!$A:$A,0),MATCH("На реализацию"&amp;YEAR(Ф2!EI$3),ЗФ!$2:$2,0))*INDEX(КЗ!$A$1:$O$13,MATCH($A28,КЗ!$A:$A,0),MATCH(MONTH(Ф2!EI$3),КЗ!$1:$1,0)),"")</f>
        <v>#REF!</v>
      </c>
      <c r="EJ29" s="238" t="e" cm="1">
        <f t="array" aca="1" ref="EJ29" ca="1">IF(AND(НачИнвП_Дата&lt;=EJ$3,КИнвП_Дата&gt;EJ$3),
             INDEX(ЗФ!$A$1:$AO$91,MATCH($A28,ЗФ!$A:$A,0),MATCH("На реализацию"&amp;YEAR(Ф2!EJ$3),ЗФ!$2:$2,0))*INDEX(КЗ!$A$1:$O$13,MATCH($A28,КЗ!$A:$A,0),MATCH(MONTH(Ф2!EJ$3),КЗ!$1:$1,0)),"")</f>
        <v>#REF!</v>
      </c>
      <c r="EK29" s="239" t="e">
        <f t="shared" ca="1" si="1724"/>
        <v>#REF!</v>
      </c>
      <c r="EL29" s="238" t="e" cm="1">
        <f t="array" aca="1" ref="EL29" ca="1">IF(AND(НачИнвП_Дата&lt;=EL$3,КИнвП_Дата&gt;EL$3),
             INDEX(ЗФ!$A$1:$AO$91,MATCH($A28,ЗФ!$A:$A,0),MATCH("На реализацию"&amp;YEAR(Ф2!EL$3),ЗФ!$2:$2,0))*INDEX(КЗ!$A$1:$O$13,MATCH($A28,КЗ!$A:$A,0),MATCH(MONTH(Ф2!EL$3),КЗ!$1:$1,0)),"")</f>
        <v>#REF!</v>
      </c>
      <c r="EM29" s="238" t="e" cm="1">
        <f t="array" aca="1" ref="EM29" ca="1">IF(AND(НачИнвП_Дата&lt;=EM$3,КИнвП_Дата&gt;EM$3),
             INDEX(ЗФ!$A$1:$AO$91,MATCH($A28,ЗФ!$A:$A,0),MATCH("На реализацию"&amp;YEAR(Ф2!EM$3),ЗФ!$2:$2,0))*INDEX(КЗ!$A$1:$O$13,MATCH($A28,КЗ!$A:$A,0),MATCH(MONTH(Ф2!EM$3),КЗ!$1:$1,0)),"")</f>
        <v>#REF!</v>
      </c>
      <c r="EN29" s="238" t="e" cm="1">
        <f t="array" aca="1" ref="EN29" ca="1">IF(AND(НачИнвП_Дата&lt;=EN$3,КИнвП_Дата&gt;EN$3),
             INDEX(ЗФ!$A$1:$AO$91,MATCH($A28,ЗФ!$A:$A,0),MATCH("На реализацию"&amp;YEAR(Ф2!EN$3),ЗФ!$2:$2,0))*INDEX(КЗ!$A$1:$O$13,MATCH($A28,КЗ!$A:$A,0),MATCH(MONTH(Ф2!EN$3),КЗ!$1:$1,0)),"")</f>
        <v>#REF!</v>
      </c>
      <c r="EO29" s="239" t="e">
        <f t="shared" ca="1" si="1728"/>
        <v>#REF!</v>
      </c>
      <c r="EP29" s="238" t="e" cm="1">
        <f t="array" aca="1" ref="EP29" ca="1">IF(AND(НачИнвП_Дата&lt;=EP$3,КИнвП_Дата&gt;EP$3),
             INDEX(ЗФ!$A$1:$AO$91,MATCH($A28,ЗФ!$A:$A,0),MATCH("На реализацию"&amp;YEAR(Ф2!EP$3),ЗФ!$2:$2,0))*INDEX(КЗ!$A$1:$O$13,MATCH($A28,КЗ!$A:$A,0),MATCH(MONTH(Ф2!EP$3),КЗ!$1:$1,0)),"")</f>
        <v>#REF!</v>
      </c>
      <c r="EQ29" s="238" t="e" cm="1">
        <f t="array" aca="1" ref="EQ29" ca="1">IF(AND(НачИнвП_Дата&lt;=EQ$3,КИнвП_Дата&gt;EQ$3),
             INDEX(ЗФ!$A$1:$AO$91,MATCH($A28,ЗФ!$A:$A,0),MATCH("На реализацию"&amp;YEAR(Ф2!EQ$3),ЗФ!$2:$2,0))*INDEX(КЗ!$A$1:$O$13,MATCH($A28,КЗ!$A:$A,0),MATCH(MONTH(Ф2!EQ$3),КЗ!$1:$1,0)),"")</f>
        <v>#REF!</v>
      </c>
      <c r="ER29" s="238" t="e" cm="1">
        <f t="array" aca="1" ref="ER29" ca="1">IF(AND(НачИнвП_Дата&lt;=ER$3,КИнвП_Дата&gt;ER$3),
             INDEX(ЗФ!$A$1:$AO$91,MATCH($A28,ЗФ!$A:$A,0),MATCH("На реализацию"&amp;YEAR(Ф2!ER$3),ЗФ!$2:$2,0))*INDEX(КЗ!$A$1:$O$13,MATCH($A28,КЗ!$A:$A,0),MATCH(MONTH(Ф2!ER$3),КЗ!$1:$1,0)),"")</f>
        <v>#REF!</v>
      </c>
      <c r="ES29" s="239" t="e">
        <f t="shared" ca="1" si="1732"/>
        <v>#REF!</v>
      </c>
      <c r="ET29" s="238" t="e" cm="1">
        <f t="array" aca="1" ref="ET29" ca="1">IF(AND(НачИнвП_Дата&lt;=ET$3,КИнвП_Дата&gt;ET$3),
             INDEX(ЗФ!$A$1:$AO$91,MATCH($A28,ЗФ!$A:$A,0),MATCH("На реализацию"&amp;YEAR(Ф2!ET$3),ЗФ!$2:$2,0))*INDEX(КЗ!$A$1:$O$13,MATCH($A28,КЗ!$A:$A,0),MATCH(MONTH(Ф2!ET$3),КЗ!$1:$1,0)),"")</f>
        <v>#REF!</v>
      </c>
      <c r="EU29" s="238" t="e" cm="1">
        <f t="array" aca="1" ref="EU29" ca="1">IF(AND(НачИнвП_Дата&lt;=EU$3,КИнвП_Дата&gt;EU$3),
             INDEX(ЗФ!$A$1:$AO$91,MATCH($A28,ЗФ!$A:$A,0),MATCH("На реализацию"&amp;YEAR(Ф2!EU$3),ЗФ!$2:$2,0))*INDEX(КЗ!$A$1:$O$13,MATCH($A28,КЗ!$A:$A,0),MATCH(MONTH(Ф2!EU$3),КЗ!$1:$1,0)),"")</f>
        <v>#REF!</v>
      </c>
      <c r="EV29" s="238" t="e" cm="1">
        <f t="array" aca="1" ref="EV29" ca="1">IF(AND(НачИнвП_Дата&lt;=EV$3,КИнвП_Дата&gt;EV$3),
             INDEX(ЗФ!$A$1:$AO$91,MATCH($A28,ЗФ!$A:$A,0),MATCH("На реализацию"&amp;YEAR(Ф2!EV$3),ЗФ!$2:$2,0))*INDEX(КЗ!$A$1:$O$13,MATCH($A28,КЗ!$A:$A,0),MATCH(MONTH(Ф2!EV$3),КЗ!$1:$1,0)),"")</f>
        <v>#REF!</v>
      </c>
      <c r="EW29" s="239" t="e">
        <f t="shared" ca="1" si="1736"/>
        <v>#REF!</v>
      </c>
      <c r="EX29" s="428" t="e">
        <f t="shared" ca="1" si="1737"/>
        <v>#REF!</v>
      </c>
      <c r="EY29" s="438"/>
    </row>
    <row r="30" spans="1:155" s="233" customFormat="1" hidden="1" outlineLevel="2">
      <c r="A30" s="231" t="s">
        <v>240</v>
      </c>
      <c r="B30" s="232">
        <f ca="1">IF(OFFSET(B30,-1,0,1,1)&lt;&gt;"", INDEX(ЗФ!$A$1:$AO$91,MATCH($A28,ЗФ!$A:$A,0),MATCH("Цена на реализацию"&amp;YEAR(Ф2!B$3),ЗФ!$2:$2,0)),0)</f>
        <v>0</v>
      </c>
      <c r="C30" s="232">
        <f ca="1">IF(OFFSET(C30,-1,0,1,1)&lt;&gt;"", INDEX(ЗФ!$A$1:$AO$91,MATCH($A28,ЗФ!$A:$A,0),MATCH("Цена на реализацию"&amp;YEAR(Ф2!C$3),ЗФ!$2:$2,0)),0)</f>
        <v>0</v>
      </c>
      <c r="D30" s="232">
        <f ca="1">IF(OFFSET(D30,-1,0,1,1)&lt;&gt;"", INDEX(ЗФ!$A$1:$AO$91,MATCH($A28,ЗФ!$A:$A,0),MATCH("Цена на реализацию"&amp;YEAR(Ф2!D$3),ЗФ!$2:$2,0)),0)</f>
        <v>0</v>
      </c>
      <c r="E30" s="239">
        <f t="shared" ref="E30" ca="1" si="1738">AVERAGE(B30:D30)</f>
        <v>0</v>
      </c>
      <c r="F30" s="232">
        <f ca="1">IF(OFFSET(F30,-1,0,1,1)&lt;&gt;"", INDEX(ЗФ!$A$1:$AO$91,MATCH($A28,ЗФ!$A:$A,0),MATCH("Цена на реализацию"&amp;YEAR(Ф2!F$3),ЗФ!$2:$2,0)),0)</f>
        <v>0</v>
      </c>
      <c r="G30" s="232">
        <f ca="1">IF(OFFSET(G30,-1,0,1,1)&lt;&gt;"", INDEX(ЗФ!$A$1:$AO$91,MATCH($A28,ЗФ!$A:$A,0),MATCH("Цена на реализацию"&amp;YEAR(Ф2!G$3),ЗФ!$2:$2,0)),0)</f>
        <v>0</v>
      </c>
      <c r="H30" s="232">
        <f ca="1">IF(OFFSET(H30,-1,0,1,1)&lt;&gt;"", INDEX(ЗФ!$A$1:$AO$91,MATCH($A28,ЗФ!$A:$A,0),MATCH("Цена на реализацию"&amp;YEAR(Ф2!H$3),ЗФ!$2:$2,0)),0)</f>
        <v>0</v>
      </c>
      <c r="I30" s="239">
        <f t="shared" ref="I30" ca="1" si="1739">AVERAGE(F30:H30)</f>
        <v>0</v>
      </c>
      <c r="J30" s="232">
        <f ca="1">IF(OFFSET(J30,-1,0,1,1)&lt;&gt;"", INDEX(ЗФ!$A$1:$AO$91,MATCH($A28,ЗФ!$A:$A,0),MATCH("Цена на реализацию"&amp;YEAR(Ф2!J$3),ЗФ!$2:$2,0)),0)</f>
        <v>0</v>
      </c>
      <c r="K30" s="232">
        <f ca="1">IF(OFFSET(K30,-1,0,1,1)&lt;&gt;"", INDEX(ЗФ!$A$1:$AO$91,MATCH($A28,ЗФ!$A:$A,0),MATCH("Цена на реализацию"&amp;YEAR(Ф2!K$3),ЗФ!$2:$2,0)),0)</f>
        <v>0</v>
      </c>
      <c r="L30" s="232">
        <f ca="1">IF(OFFSET(L30,-1,0,1,1)&lt;&gt;"", INDEX(ЗФ!$A$1:$AO$91,MATCH($A28,ЗФ!$A:$A,0),MATCH("Цена на реализацию"&amp;YEAR(Ф2!L$3),ЗФ!$2:$2,0)),0)</f>
        <v>0</v>
      </c>
      <c r="M30" s="239">
        <f t="shared" ref="M30" ca="1" si="1740">AVERAGE(J30:L30)</f>
        <v>0</v>
      </c>
      <c r="N30" s="232" t="e">
        <f ca="1">IF(OFFSET(N30,-1,0,1,1)&lt;&gt;"", INDEX(ЗФ!$A$1:$AO$91,MATCH($A28,ЗФ!$A:$A,0),MATCH("Цена на реализацию"&amp;YEAR(Ф2!N$3),ЗФ!$2:$2,0)),0)</f>
        <v>#N/A</v>
      </c>
      <c r="O30" s="232" t="e">
        <f ca="1">IF(OFFSET(O30,-1,0,1,1)&lt;&gt;"", INDEX(ЗФ!$A$1:$AO$91,MATCH($A28,ЗФ!$A:$A,0),MATCH("Цена на реализацию"&amp;YEAR(Ф2!O$3),ЗФ!$2:$2,0)),0)</f>
        <v>#N/A</v>
      </c>
      <c r="P30" s="232" t="e">
        <f ca="1">IF(OFFSET(P30,-1,0,1,1)&lt;&gt;"", INDEX(ЗФ!$A$1:$AO$91,MATCH($A28,ЗФ!$A:$A,0),MATCH("Цена на реализацию"&amp;YEAR(Ф2!P$3),ЗФ!$2:$2,0)),0)</f>
        <v>#N/A</v>
      </c>
      <c r="Q30" s="239" t="e">
        <f t="shared" ref="Q30" ca="1" si="1741">AVERAGE(N30:P30)</f>
        <v>#N/A</v>
      </c>
      <c r="R30" s="284">
        <f t="shared" ref="R30" ca="1" si="1742">IFERROR(R28/R29,0)</f>
        <v>0</v>
      </c>
      <c r="S30" s="232" t="e">
        <f ca="1">IF(OFFSET(S30,-1,0,1,1)&lt;&gt;"", INDEX(ЗФ!$A$1:$AO$91,MATCH($A28,ЗФ!$A:$A,0),MATCH("Цена на реализацию"&amp;YEAR(Ф2!S$3),ЗФ!$2:$2,0)),0)</f>
        <v>#N/A</v>
      </c>
      <c r="T30" s="232" t="e">
        <f ca="1">IF(OFFSET(T30,-1,0,1,1)&lt;&gt;"", INDEX(ЗФ!$A$1:$AO$91,MATCH($A28,ЗФ!$A:$A,0),MATCH("Цена на реализацию"&amp;YEAR(Ф2!T$3),ЗФ!$2:$2,0)),0)</f>
        <v>#N/A</v>
      </c>
      <c r="U30" s="232" t="e">
        <f ca="1">IF(OFFSET(U30,-1,0,1,1)&lt;&gt;"", INDEX(ЗФ!$A$1:$AO$91,MATCH($A28,ЗФ!$A:$A,0),MATCH("Цена на реализацию"&amp;YEAR(Ф2!U$3),ЗФ!$2:$2,0)),0)</f>
        <v>#N/A</v>
      </c>
      <c r="V30" s="239" t="e">
        <f t="shared" ref="V30" ca="1" si="1743">AVERAGE(S30:U30)</f>
        <v>#N/A</v>
      </c>
      <c r="W30" s="232" t="e">
        <f ca="1">IF(OFFSET(W30,-1,0,1,1)&lt;&gt;"", INDEX(ЗФ!$A$1:$AO$91,MATCH($A28,ЗФ!$A:$A,0),MATCH("Цена на реализацию"&amp;YEAR(Ф2!W$3),ЗФ!$2:$2,0)),0)</f>
        <v>#N/A</v>
      </c>
      <c r="X30" s="232" t="e">
        <f ca="1">IF(OFFSET(X30,-1,0,1,1)&lt;&gt;"", INDEX(ЗФ!$A$1:$AO$91,MATCH($A28,ЗФ!$A:$A,0),MATCH("Цена на реализацию"&amp;YEAR(Ф2!X$3),ЗФ!$2:$2,0)),0)</f>
        <v>#N/A</v>
      </c>
      <c r="Y30" s="232" t="e">
        <f ca="1">IF(OFFSET(Y30,-1,0,1,1)&lt;&gt;"", INDEX(ЗФ!$A$1:$AO$91,MATCH($A28,ЗФ!$A:$A,0),MATCH("Цена на реализацию"&amp;YEAR(Ф2!Y$3),ЗФ!$2:$2,0)),0)</f>
        <v>#N/A</v>
      </c>
      <c r="Z30" s="239" t="e">
        <f t="shared" ref="Z30" ca="1" si="1744">AVERAGE(W30:Y30)</f>
        <v>#N/A</v>
      </c>
      <c r="AA30" s="232" t="e">
        <f ca="1">IF(OFFSET(AA30,-1,0,1,1)&lt;&gt;"", INDEX(ЗФ!$A$1:$AO$91,MATCH($A28,ЗФ!$A:$A,0),MATCH("Цена на реализацию"&amp;YEAR(Ф2!AA$3),ЗФ!$2:$2,0)),0)</f>
        <v>#N/A</v>
      </c>
      <c r="AB30" s="232" t="e">
        <f ca="1">IF(OFFSET(AB30,-1,0,1,1)&lt;&gt;"", INDEX(ЗФ!$A$1:$AO$91,MATCH($A28,ЗФ!$A:$A,0),MATCH("Цена на реализацию"&amp;YEAR(Ф2!AB$3),ЗФ!$2:$2,0)),0)</f>
        <v>#N/A</v>
      </c>
      <c r="AC30" s="232" t="e">
        <f ca="1">IF(OFFSET(AC30,-1,0,1,1)&lt;&gt;"", INDEX(ЗФ!$A$1:$AO$91,MATCH($A28,ЗФ!$A:$A,0),MATCH("Цена на реализацию"&amp;YEAR(Ф2!AC$3),ЗФ!$2:$2,0)),0)</f>
        <v>#N/A</v>
      </c>
      <c r="AD30" s="239" t="e">
        <f t="shared" ref="AD30" ca="1" si="1745">AVERAGE(AA30:AC30)</f>
        <v>#N/A</v>
      </c>
      <c r="AE30" s="232" t="e">
        <f ca="1">IF(OFFSET(AE30,-1,0,1,1)&lt;&gt;"", INDEX(ЗФ!$A$1:$AO$91,MATCH($A28,ЗФ!$A:$A,0),MATCH("Цена на реализацию"&amp;YEAR(Ф2!AE$3),ЗФ!$2:$2,0)),0)</f>
        <v>#N/A</v>
      </c>
      <c r="AF30" s="232" t="e">
        <f ca="1">IF(OFFSET(AF30,-1,0,1,1)&lt;&gt;"", INDEX(ЗФ!$A$1:$AO$91,MATCH($A28,ЗФ!$A:$A,0),MATCH("Цена на реализацию"&amp;YEAR(Ф2!AF$3),ЗФ!$2:$2,0)),0)</f>
        <v>#N/A</v>
      </c>
      <c r="AG30" s="232" t="e">
        <f ca="1">IF(OFFSET(AG30,-1,0,1,1)&lt;&gt;"", INDEX(ЗФ!$A$1:$AO$91,MATCH($A28,ЗФ!$A:$A,0),MATCH("Цена на реализацию"&amp;YEAR(Ф2!AG$3),ЗФ!$2:$2,0)),0)</f>
        <v>#N/A</v>
      </c>
      <c r="AH30" s="239" t="e">
        <f t="shared" ref="AH30" ca="1" si="1746">AVERAGE(AE30:AG30)</f>
        <v>#N/A</v>
      </c>
      <c r="AI30" s="284">
        <f t="shared" ref="AI30" ca="1" si="1747">IFERROR(AI28/AI29,0)</f>
        <v>0</v>
      </c>
      <c r="AJ30" s="232" t="e">
        <f ca="1">IF(OFFSET(AJ30,-1,0,1,1)&lt;&gt;"", INDEX(ЗФ!$A$1:$AO$91,MATCH($A28,ЗФ!$A:$A,0),MATCH("Цена на реализацию"&amp;YEAR(Ф2!AJ$3),ЗФ!$2:$2,0)),0)</f>
        <v>#N/A</v>
      </c>
      <c r="AK30" s="232" t="e">
        <f ca="1">IF(OFFSET(AK30,-1,0,1,1)&lt;&gt;"", INDEX(ЗФ!$A$1:$AO$91,MATCH($A28,ЗФ!$A:$A,0),MATCH("Цена на реализацию"&amp;YEAR(Ф2!AK$3),ЗФ!$2:$2,0)),0)</f>
        <v>#N/A</v>
      </c>
      <c r="AL30" s="232" t="e">
        <f ca="1">IF(OFFSET(AL30,-1,0,1,1)&lt;&gt;"", INDEX(ЗФ!$A$1:$AO$91,MATCH($A28,ЗФ!$A:$A,0),MATCH("Цена на реализацию"&amp;YEAR(Ф2!AL$3),ЗФ!$2:$2,0)),0)</f>
        <v>#N/A</v>
      </c>
      <c r="AM30" s="239" t="e">
        <f t="shared" ref="AM30" ca="1" si="1748">AVERAGE(AJ30:AL30)</f>
        <v>#N/A</v>
      </c>
      <c r="AN30" s="232" t="e">
        <f ca="1">IF(OFFSET(AN30,-1,0,1,1)&lt;&gt;"", INDEX(ЗФ!$A$1:$AO$91,MATCH($A28,ЗФ!$A:$A,0),MATCH("Цена на реализацию"&amp;YEAR(Ф2!AN$3),ЗФ!$2:$2,0)),0)</f>
        <v>#N/A</v>
      </c>
      <c r="AO30" s="232" t="e">
        <f ca="1">IF(OFFSET(AO30,-1,0,1,1)&lt;&gt;"", INDEX(ЗФ!$A$1:$AO$91,MATCH($A28,ЗФ!$A:$A,0),MATCH("Цена на реализацию"&amp;YEAR(Ф2!AO$3),ЗФ!$2:$2,0)),0)</f>
        <v>#N/A</v>
      </c>
      <c r="AP30" s="232" t="e">
        <f ca="1">IF(OFFSET(AP30,-1,0,1,1)&lt;&gt;"", INDEX(ЗФ!$A$1:$AO$91,MATCH($A28,ЗФ!$A:$A,0),MATCH("Цена на реализацию"&amp;YEAR(Ф2!AP$3),ЗФ!$2:$2,0)),0)</f>
        <v>#N/A</v>
      </c>
      <c r="AQ30" s="239" t="e">
        <f t="shared" ref="AQ30" ca="1" si="1749">AVERAGE(AN30:AP30)</f>
        <v>#N/A</v>
      </c>
      <c r="AR30" s="232" t="e">
        <f ca="1">IF(OFFSET(AR30,-1,0,1,1)&lt;&gt;"", INDEX(ЗФ!$A$1:$AO$91,MATCH($A28,ЗФ!$A:$A,0),MATCH("Цена на реализацию"&amp;YEAR(Ф2!AR$3),ЗФ!$2:$2,0)),0)</f>
        <v>#N/A</v>
      </c>
      <c r="AS30" s="232" t="e">
        <f ca="1">IF(OFFSET(AS30,-1,0,1,1)&lt;&gt;"", INDEX(ЗФ!$A$1:$AO$91,MATCH($A28,ЗФ!$A:$A,0),MATCH("Цена на реализацию"&amp;YEAR(Ф2!AS$3),ЗФ!$2:$2,0)),0)</f>
        <v>#N/A</v>
      </c>
      <c r="AT30" s="232" t="e">
        <f ca="1">IF(OFFSET(AT30,-1,0,1,1)&lt;&gt;"", INDEX(ЗФ!$A$1:$AO$91,MATCH($A28,ЗФ!$A:$A,0),MATCH("Цена на реализацию"&amp;YEAR(Ф2!AT$3),ЗФ!$2:$2,0)),0)</f>
        <v>#N/A</v>
      </c>
      <c r="AU30" s="239" t="e">
        <f t="shared" ref="AU30" ca="1" si="1750">AVERAGE(AR30:AT30)</f>
        <v>#N/A</v>
      </c>
      <c r="AV30" s="232" t="e">
        <f ca="1">IF(OFFSET(AV30,-1,0,1,1)&lt;&gt;"", INDEX(ЗФ!$A$1:$AO$91,MATCH($A28,ЗФ!$A:$A,0),MATCH("Цена на реализацию"&amp;YEAR(Ф2!AV$3),ЗФ!$2:$2,0)),0)</f>
        <v>#N/A</v>
      </c>
      <c r="AW30" s="232" t="e">
        <f ca="1">IF(OFFSET(AW30,-1,0,1,1)&lt;&gt;"", INDEX(ЗФ!$A$1:$AO$91,MATCH($A28,ЗФ!$A:$A,0),MATCH("Цена на реализацию"&amp;YEAR(Ф2!AW$3),ЗФ!$2:$2,0)),0)</f>
        <v>#N/A</v>
      </c>
      <c r="AX30" s="232" t="e">
        <f ca="1">IF(OFFSET(AX30,-1,0,1,1)&lt;&gt;"", INDEX(ЗФ!$A$1:$AO$91,MATCH($A28,ЗФ!$A:$A,0),MATCH("Цена на реализацию"&amp;YEAR(Ф2!AX$3),ЗФ!$2:$2,0)),0)</f>
        <v>#N/A</v>
      </c>
      <c r="AY30" s="239" t="e">
        <f t="shared" ref="AY30" ca="1" si="1751">AVERAGE(AV30:AX30)</f>
        <v>#N/A</v>
      </c>
      <c r="AZ30" s="284">
        <f t="shared" ref="AZ30" ca="1" si="1752">IFERROR(AZ28/AZ29,0)</f>
        <v>0</v>
      </c>
      <c r="BA30" s="232" t="e">
        <f ca="1">IF(OFFSET(BA30,-1,0,1,1)&lt;&gt;"", INDEX(ЗФ!$A$1:$AO$91,MATCH($A28,ЗФ!$A:$A,0),MATCH("Цена на реализацию"&amp;YEAR(Ф2!BA$3),ЗФ!$2:$2,0)),0)</f>
        <v>#N/A</v>
      </c>
      <c r="BB30" s="232" t="e">
        <f ca="1">IF(OFFSET(BB30,-1,0,1,1)&lt;&gt;"", INDEX(ЗФ!$A$1:$AO$91,MATCH($A28,ЗФ!$A:$A,0),MATCH("Цена на реализацию"&amp;YEAR(Ф2!BB$3),ЗФ!$2:$2,0)),0)</f>
        <v>#N/A</v>
      </c>
      <c r="BC30" s="232" t="e">
        <f ca="1">IF(OFFSET(BC30,-1,0,1,1)&lt;&gt;"", INDEX(ЗФ!$A$1:$AO$91,MATCH($A28,ЗФ!$A:$A,0),MATCH("Цена на реализацию"&amp;YEAR(Ф2!BC$3),ЗФ!$2:$2,0)),0)</f>
        <v>#N/A</v>
      </c>
      <c r="BD30" s="239" t="e">
        <f t="shared" ref="BD30" ca="1" si="1753">AVERAGE(BA30:BC30)</f>
        <v>#N/A</v>
      </c>
      <c r="BE30" s="232" t="e">
        <f ca="1">IF(OFFSET(BE30,-1,0,1,1)&lt;&gt;"", INDEX(ЗФ!$A$1:$AO$91,MATCH($A28,ЗФ!$A:$A,0),MATCH("Цена на реализацию"&amp;YEAR(Ф2!BE$3),ЗФ!$2:$2,0)),0)</f>
        <v>#N/A</v>
      </c>
      <c r="BF30" s="232" t="e">
        <f ca="1">IF(OFFSET(BF30,-1,0,1,1)&lt;&gt;"", INDEX(ЗФ!$A$1:$AO$91,MATCH($A28,ЗФ!$A:$A,0),MATCH("Цена на реализацию"&amp;YEAR(Ф2!BF$3),ЗФ!$2:$2,0)),0)</f>
        <v>#N/A</v>
      </c>
      <c r="BG30" s="232" t="e">
        <f ca="1">IF(OFFSET(BG30,-1,0,1,1)&lt;&gt;"", INDEX(ЗФ!$A$1:$AO$91,MATCH($A28,ЗФ!$A:$A,0),MATCH("Цена на реализацию"&amp;YEAR(Ф2!BG$3),ЗФ!$2:$2,0)),0)</f>
        <v>#N/A</v>
      </c>
      <c r="BH30" s="239" t="e">
        <f t="shared" ref="BH30" ca="1" si="1754">AVERAGE(BE30:BG30)</f>
        <v>#N/A</v>
      </c>
      <c r="BI30" s="232" t="e">
        <f ca="1">IF(OFFSET(BI30,-1,0,1,1)&lt;&gt;"", INDEX(ЗФ!$A$1:$AO$91,MATCH($A28,ЗФ!$A:$A,0),MATCH("Цена на реализацию"&amp;YEAR(Ф2!BI$3),ЗФ!$2:$2,0)),0)</f>
        <v>#N/A</v>
      </c>
      <c r="BJ30" s="232" t="e">
        <f ca="1">IF(OFFSET(BJ30,-1,0,1,1)&lt;&gt;"", INDEX(ЗФ!$A$1:$AO$91,MATCH($A28,ЗФ!$A:$A,0),MATCH("Цена на реализацию"&amp;YEAR(Ф2!BJ$3),ЗФ!$2:$2,0)),0)</f>
        <v>#N/A</v>
      </c>
      <c r="BK30" s="232" t="e">
        <f ca="1">IF(OFFSET(BK30,-1,0,1,1)&lt;&gt;"", INDEX(ЗФ!$A$1:$AO$91,MATCH($A28,ЗФ!$A:$A,0),MATCH("Цена на реализацию"&amp;YEAR(Ф2!BK$3),ЗФ!$2:$2,0)),0)</f>
        <v>#N/A</v>
      </c>
      <c r="BL30" s="239" t="e">
        <f t="shared" ref="BL30" ca="1" si="1755">AVERAGE(BI30:BK30)</f>
        <v>#N/A</v>
      </c>
      <c r="BM30" s="232" t="e">
        <f ca="1">IF(OFFSET(BM30,-1,0,1,1)&lt;&gt;"", INDEX(ЗФ!$A$1:$AO$91,MATCH($A28,ЗФ!$A:$A,0),MATCH("Цена на реализацию"&amp;YEAR(Ф2!BM$3),ЗФ!$2:$2,0)),0)</f>
        <v>#N/A</v>
      </c>
      <c r="BN30" s="232" t="e">
        <f ca="1">IF(OFFSET(BN30,-1,0,1,1)&lt;&gt;"", INDEX(ЗФ!$A$1:$AO$91,MATCH($A28,ЗФ!$A:$A,0),MATCH("Цена на реализацию"&amp;YEAR(Ф2!BN$3),ЗФ!$2:$2,0)),0)</f>
        <v>#N/A</v>
      </c>
      <c r="BO30" s="232" t="e">
        <f ca="1">IF(OFFSET(BO30,-1,0,1,1)&lt;&gt;"", INDEX(ЗФ!$A$1:$AO$91,MATCH($A28,ЗФ!$A:$A,0),MATCH("Цена на реализацию"&amp;YEAR(Ф2!BO$3),ЗФ!$2:$2,0)),0)</f>
        <v>#N/A</v>
      </c>
      <c r="BP30" s="239" t="e">
        <f t="shared" ref="BP30" ca="1" si="1756">AVERAGE(BM30:BO30)</f>
        <v>#N/A</v>
      </c>
      <c r="BQ30" s="284">
        <f t="shared" ref="BQ30" ca="1" si="1757">IFERROR(BQ28/BQ29,0)</f>
        <v>0</v>
      </c>
      <c r="BR30" s="232" t="e">
        <f ca="1">IF(OFFSET(BR30,-1,0,1,1)&lt;&gt;"", INDEX(ЗФ!$A$1:$AO$91,MATCH($A28,ЗФ!$A:$A,0),MATCH("Цена на реализацию"&amp;YEAR(Ф2!BR$3),ЗФ!$2:$2,0)),0)</f>
        <v>#REF!</v>
      </c>
      <c r="BS30" s="232" t="e">
        <f ca="1">IF(OFFSET(BS30,-1,0,1,1)&lt;&gt;"", INDEX(ЗФ!$A$1:$AO$91,MATCH($A28,ЗФ!$A:$A,0),MATCH("Цена на реализацию"&amp;YEAR(Ф2!BS$3),ЗФ!$2:$2,0)),0)</f>
        <v>#REF!</v>
      </c>
      <c r="BT30" s="232" t="e">
        <f ca="1">IF(OFFSET(BT30,-1,0,1,1)&lt;&gt;"", INDEX(ЗФ!$A$1:$AO$91,MATCH($A28,ЗФ!$A:$A,0),MATCH("Цена на реализацию"&amp;YEAR(Ф2!BT$3),ЗФ!$2:$2,0)),0)</f>
        <v>#REF!</v>
      </c>
      <c r="BU30" s="239" t="e">
        <f t="shared" ref="BU30" ca="1" si="1758">AVERAGE(BR30:BT30)</f>
        <v>#REF!</v>
      </c>
      <c r="BV30" s="232" t="e">
        <f ca="1">IF(OFFSET(BV30,-1,0,1,1)&lt;&gt;"", INDEX(ЗФ!$A$1:$AO$91,MATCH($A28,ЗФ!$A:$A,0),MATCH("Цена на реализацию"&amp;YEAR(Ф2!BV$3),ЗФ!$2:$2,0)),0)</f>
        <v>#REF!</v>
      </c>
      <c r="BW30" s="232" t="e">
        <f ca="1">IF(OFFSET(BW30,-1,0,1,1)&lt;&gt;"", INDEX(ЗФ!$A$1:$AO$91,MATCH($A28,ЗФ!$A:$A,0),MATCH("Цена на реализацию"&amp;YEAR(Ф2!BW$3),ЗФ!$2:$2,0)),0)</f>
        <v>#REF!</v>
      </c>
      <c r="BX30" s="232" t="e">
        <f ca="1">IF(OFFSET(BX30,-1,0,1,1)&lt;&gt;"", INDEX(ЗФ!$A$1:$AO$91,MATCH($A28,ЗФ!$A:$A,0),MATCH("Цена на реализацию"&amp;YEAR(Ф2!BX$3),ЗФ!$2:$2,0)),0)</f>
        <v>#REF!</v>
      </c>
      <c r="BY30" s="239" t="e">
        <f t="shared" ref="BY30" ca="1" si="1759">AVERAGE(BV30:BX30)</f>
        <v>#REF!</v>
      </c>
      <c r="BZ30" s="232" t="e">
        <f ca="1">IF(OFFSET(BZ30,-1,0,1,1)&lt;&gt;"", INDEX(ЗФ!$A$1:$AO$91,MATCH($A28,ЗФ!$A:$A,0),MATCH("Цена на реализацию"&amp;YEAR(Ф2!BZ$3),ЗФ!$2:$2,0)),0)</f>
        <v>#REF!</v>
      </c>
      <c r="CA30" s="232" t="e">
        <f ca="1">IF(OFFSET(CA30,-1,0,1,1)&lt;&gt;"", INDEX(ЗФ!$A$1:$AO$91,MATCH($A28,ЗФ!$A:$A,0),MATCH("Цена на реализацию"&amp;YEAR(Ф2!CA$3),ЗФ!$2:$2,0)),0)</f>
        <v>#REF!</v>
      </c>
      <c r="CB30" s="232" t="e">
        <f ca="1">IF(OFFSET(CB30,-1,0,1,1)&lt;&gt;"", INDEX(ЗФ!$A$1:$AO$91,MATCH($A28,ЗФ!$A:$A,0),MATCH("Цена на реализацию"&amp;YEAR(Ф2!CB$3),ЗФ!$2:$2,0)),0)</f>
        <v>#REF!</v>
      </c>
      <c r="CC30" s="239" t="e">
        <f t="shared" ref="CC30" ca="1" si="1760">AVERAGE(BZ30:CB30)</f>
        <v>#REF!</v>
      </c>
      <c r="CD30" s="232" t="e">
        <f ca="1">IF(OFFSET(CD30,-1,0,1,1)&lt;&gt;"", INDEX(ЗФ!$A$1:$AO$91,MATCH($A28,ЗФ!$A:$A,0),MATCH("Цена на реализацию"&amp;YEAR(Ф2!CD$3),ЗФ!$2:$2,0)),0)</f>
        <v>#REF!</v>
      </c>
      <c r="CE30" s="232" t="e">
        <f ca="1">IF(OFFSET(CE30,-1,0,1,1)&lt;&gt;"", INDEX(ЗФ!$A$1:$AO$91,MATCH($A28,ЗФ!$A:$A,0),MATCH("Цена на реализацию"&amp;YEAR(Ф2!CE$3),ЗФ!$2:$2,0)),0)</f>
        <v>#REF!</v>
      </c>
      <c r="CF30" s="232" t="e">
        <f ca="1">IF(OFFSET(CF30,-1,0,1,1)&lt;&gt;"", INDEX(ЗФ!$A$1:$AO$91,MATCH($A28,ЗФ!$A:$A,0),MATCH("Цена на реализацию"&amp;YEAR(Ф2!CF$3),ЗФ!$2:$2,0)),0)</f>
        <v>#REF!</v>
      </c>
      <c r="CG30" s="239" t="e">
        <f t="shared" ref="CG30" ca="1" si="1761">AVERAGE(CD30:CF30)</f>
        <v>#REF!</v>
      </c>
      <c r="CH30" s="284">
        <f t="shared" ref="CH30" ca="1" si="1762">IFERROR(CH28/CH29,0)</f>
        <v>0</v>
      </c>
      <c r="CI30" s="232" t="e">
        <f ca="1">IF(OFFSET(CI30,-1,0,1,1)&lt;&gt;"", INDEX(ЗФ!$A$1:$AO$91,MATCH($A28,ЗФ!$A:$A,0),MATCH("Цена на реализацию"&amp;YEAR(Ф2!CI$3),ЗФ!$2:$2,0)),0)</f>
        <v>#REF!</v>
      </c>
      <c r="CJ30" s="232" t="e">
        <f ca="1">IF(OFFSET(CJ30,-1,0,1,1)&lt;&gt;"", INDEX(ЗФ!$A$1:$AO$91,MATCH($A28,ЗФ!$A:$A,0),MATCH("Цена на реализацию"&amp;YEAR(Ф2!CJ$3),ЗФ!$2:$2,0)),0)</f>
        <v>#REF!</v>
      </c>
      <c r="CK30" s="232" t="e">
        <f ca="1">IF(OFFSET(CK30,-1,0,1,1)&lt;&gt;"", INDEX(ЗФ!$A$1:$AO$91,MATCH($A28,ЗФ!$A:$A,0),MATCH("Цена на реализацию"&amp;YEAR(Ф2!CK$3),ЗФ!$2:$2,0)),0)</f>
        <v>#REF!</v>
      </c>
      <c r="CL30" s="239" t="e">
        <f t="shared" ref="CL30" ca="1" si="1763">AVERAGE(CI30:CK30)</f>
        <v>#REF!</v>
      </c>
      <c r="CM30" s="232" t="e">
        <f ca="1">IF(OFFSET(CM30,-1,0,1,1)&lt;&gt;"", INDEX(ЗФ!$A$1:$AO$91,MATCH($A28,ЗФ!$A:$A,0),MATCH("Цена на реализацию"&amp;YEAR(Ф2!CM$3),ЗФ!$2:$2,0)),0)</f>
        <v>#REF!</v>
      </c>
      <c r="CN30" s="232" t="e">
        <f ca="1">IF(OFFSET(CN30,-1,0,1,1)&lt;&gt;"", INDEX(ЗФ!$A$1:$AO$91,MATCH($A28,ЗФ!$A:$A,0),MATCH("Цена на реализацию"&amp;YEAR(Ф2!CN$3),ЗФ!$2:$2,0)),0)</f>
        <v>#REF!</v>
      </c>
      <c r="CO30" s="232" t="e">
        <f ca="1">IF(OFFSET(CO30,-1,0,1,1)&lt;&gt;"", INDEX(ЗФ!$A$1:$AO$91,MATCH($A28,ЗФ!$A:$A,0),MATCH("Цена на реализацию"&amp;YEAR(Ф2!CO$3),ЗФ!$2:$2,0)),0)</f>
        <v>#REF!</v>
      </c>
      <c r="CP30" s="239" t="e">
        <f t="shared" ref="CP30" ca="1" si="1764">AVERAGE(CM30:CO30)</f>
        <v>#REF!</v>
      </c>
      <c r="CQ30" s="232" t="e">
        <f ca="1">IF(OFFSET(CQ30,-1,0,1,1)&lt;&gt;"", INDEX(ЗФ!$A$1:$AO$91,MATCH($A28,ЗФ!$A:$A,0),MATCH("Цена на реализацию"&amp;YEAR(Ф2!CQ$3),ЗФ!$2:$2,0)),0)</f>
        <v>#REF!</v>
      </c>
      <c r="CR30" s="232" t="e">
        <f ca="1">IF(OFFSET(CR30,-1,0,1,1)&lt;&gt;"", INDEX(ЗФ!$A$1:$AO$91,MATCH($A28,ЗФ!$A:$A,0),MATCH("Цена на реализацию"&amp;YEAR(Ф2!CR$3),ЗФ!$2:$2,0)),0)</f>
        <v>#REF!</v>
      </c>
      <c r="CS30" s="232" t="e">
        <f ca="1">IF(OFFSET(CS30,-1,0,1,1)&lt;&gt;"", INDEX(ЗФ!$A$1:$AO$91,MATCH($A28,ЗФ!$A:$A,0),MATCH("Цена на реализацию"&amp;YEAR(Ф2!CS$3),ЗФ!$2:$2,0)),0)</f>
        <v>#REF!</v>
      </c>
      <c r="CT30" s="239" t="e">
        <f t="shared" ref="CT30" ca="1" si="1765">AVERAGE(CQ30:CS30)</f>
        <v>#REF!</v>
      </c>
      <c r="CU30" s="232" t="e">
        <f ca="1">IF(OFFSET(CU30,-1,0,1,1)&lt;&gt;"", INDEX(ЗФ!$A$1:$AO$91,MATCH($A28,ЗФ!$A:$A,0),MATCH("Цена на реализацию"&amp;YEAR(Ф2!CU$3),ЗФ!$2:$2,0)),0)</f>
        <v>#REF!</v>
      </c>
      <c r="CV30" s="232" t="e">
        <f ca="1">IF(OFFSET(CV30,-1,0,1,1)&lt;&gt;"", INDEX(ЗФ!$A$1:$AO$91,MATCH($A28,ЗФ!$A:$A,0),MATCH("Цена на реализацию"&amp;YEAR(Ф2!CV$3),ЗФ!$2:$2,0)),0)</f>
        <v>#REF!</v>
      </c>
      <c r="CW30" s="232" t="e">
        <f ca="1">IF(OFFSET(CW30,-1,0,1,1)&lt;&gt;"", INDEX(ЗФ!$A$1:$AO$91,MATCH($A28,ЗФ!$A:$A,0),MATCH("Цена на реализацию"&amp;YEAR(Ф2!CW$3),ЗФ!$2:$2,0)),0)</f>
        <v>#REF!</v>
      </c>
      <c r="CX30" s="239" t="e">
        <f t="shared" ref="CX30" ca="1" si="1766">AVERAGE(CU30:CW30)</f>
        <v>#REF!</v>
      </c>
      <c r="CY30" s="284">
        <f t="shared" ref="CY30" ca="1" si="1767">IFERROR(CY28/CY29,0)</f>
        <v>0</v>
      </c>
      <c r="CZ30" s="232" t="e">
        <f ca="1">IF(OFFSET(CZ30,-1,0,1,1)&lt;&gt;"", INDEX(ЗФ!$A$1:$AO$91,MATCH($A28,ЗФ!$A:$A,0),MATCH("Цена на реализацию"&amp;YEAR(Ф2!CZ$3),ЗФ!$2:$2,0)),0)</f>
        <v>#REF!</v>
      </c>
      <c r="DA30" s="232" t="e">
        <f ca="1">IF(OFFSET(DA30,-1,0,1,1)&lt;&gt;"", INDEX(ЗФ!$A$1:$AO$91,MATCH($A28,ЗФ!$A:$A,0),MATCH("Цена на реализацию"&amp;YEAR(Ф2!DA$3),ЗФ!$2:$2,0)),0)</f>
        <v>#REF!</v>
      </c>
      <c r="DB30" s="232" t="e">
        <f ca="1">IF(OFFSET(DB30,-1,0,1,1)&lt;&gt;"", INDEX(ЗФ!$A$1:$AO$91,MATCH($A28,ЗФ!$A:$A,0),MATCH("Цена на реализацию"&amp;YEAR(Ф2!DB$3),ЗФ!$2:$2,0)),0)</f>
        <v>#REF!</v>
      </c>
      <c r="DC30" s="239" t="e">
        <f t="shared" ref="DC30" ca="1" si="1768">AVERAGE(CZ30:DB30)</f>
        <v>#REF!</v>
      </c>
      <c r="DD30" s="232" t="e">
        <f ca="1">IF(OFFSET(DD30,-1,0,1,1)&lt;&gt;"", INDEX(ЗФ!$A$1:$AO$91,MATCH($A28,ЗФ!$A:$A,0),MATCH("Цена на реализацию"&amp;YEAR(Ф2!DD$3),ЗФ!$2:$2,0)),0)</f>
        <v>#REF!</v>
      </c>
      <c r="DE30" s="232" t="e">
        <f ca="1">IF(OFFSET(DE30,-1,0,1,1)&lt;&gt;"", INDEX(ЗФ!$A$1:$AO$91,MATCH($A28,ЗФ!$A:$A,0),MATCH("Цена на реализацию"&amp;YEAR(Ф2!DE$3),ЗФ!$2:$2,0)),0)</f>
        <v>#REF!</v>
      </c>
      <c r="DF30" s="232" t="e">
        <f ca="1">IF(OFFSET(DF30,-1,0,1,1)&lt;&gt;"", INDEX(ЗФ!$A$1:$AO$91,MATCH($A28,ЗФ!$A:$A,0),MATCH("Цена на реализацию"&amp;YEAR(Ф2!DF$3),ЗФ!$2:$2,0)),0)</f>
        <v>#REF!</v>
      </c>
      <c r="DG30" s="239" t="e">
        <f t="shared" ref="DG30" ca="1" si="1769">AVERAGE(DD30:DF30)</f>
        <v>#REF!</v>
      </c>
      <c r="DH30" s="232" t="e">
        <f ca="1">IF(OFFSET(DH30,-1,0,1,1)&lt;&gt;"", INDEX(ЗФ!$A$1:$AO$91,MATCH($A28,ЗФ!$A:$A,0),MATCH("Цена на реализацию"&amp;YEAR(Ф2!DH$3),ЗФ!$2:$2,0)),0)</f>
        <v>#REF!</v>
      </c>
      <c r="DI30" s="232" t="e">
        <f ca="1">IF(OFFSET(DI30,-1,0,1,1)&lt;&gt;"", INDEX(ЗФ!$A$1:$AO$91,MATCH($A28,ЗФ!$A:$A,0),MATCH("Цена на реализацию"&amp;YEAR(Ф2!DI$3),ЗФ!$2:$2,0)),0)</f>
        <v>#REF!</v>
      </c>
      <c r="DJ30" s="232" t="e">
        <f ca="1">IF(OFFSET(DJ30,-1,0,1,1)&lt;&gt;"", INDEX(ЗФ!$A$1:$AO$91,MATCH($A28,ЗФ!$A:$A,0),MATCH("Цена на реализацию"&amp;YEAR(Ф2!DJ$3),ЗФ!$2:$2,0)),0)</f>
        <v>#REF!</v>
      </c>
      <c r="DK30" s="239" t="e">
        <f t="shared" ref="DK30" ca="1" si="1770">AVERAGE(DH30:DJ30)</f>
        <v>#REF!</v>
      </c>
      <c r="DL30" s="232" t="e">
        <f ca="1">IF(OFFSET(DL30,-1,0,1,1)&lt;&gt;"", INDEX(ЗФ!$A$1:$AO$91,MATCH($A28,ЗФ!$A:$A,0),MATCH("Цена на реализацию"&amp;YEAR(Ф2!DL$3),ЗФ!$2:$2,0)),0)</f>
        <v>#REF!</v>
      </c>
      <c r="DM30" s="232" t="e">
        <f ca="1">IF(OFFSET(DM30,-1,0,1,1)&lt;&gt;"", INDEX(ЗФ!$A$1:$AO$91,MATCH($A28,ЗФ!$A:$A,0),MATCH("Цена на реализацию"&amp;YEAR(Ф2!DM$3),ЗФ!$2:$2,0)),0)</f>
        <v>#REF!</v>
      </c>
      <c r="DN30" s="232" t="e">
        <f ca="1">IF(OFFSET(DN30,-1,0,1,1)&lt;&gt;"", INDEX(ЗФ!$A$1:$AO$91,MATCH($A28,ЗФ!$A:$A,0),MATCH("Цена на реализацию"&amp;YEAR(Ф2!DN$3),ЗФ!$2:$2,0)),0)</f>
        <v>#REF!</v>
      </c>
      <c r="DO30" s="239" t="e">
        <f t="shared" ref="DO30" ca="1" si="1771">AVERAGE(DL30:DN30)</f>
        <v>#REF!</v>
      </c>
      <c r="DP30" s="284">
        <f t="shared" ref="DP30" ca="1" si="1772">IFERROR(DP28/DP29,0)</f>
        <v>0</v>
      </c>
      <c r="DQ30" s="232" t="e">
        <f ca="1">IF(OFFSET(DQ30,-1,0,1,1)&lt;&gt;"", INDEX(ЗФ!$A$1:$AO$91,MATCH($A28,ЗФ!$A:$A,0),MATCH("Цена на реализацию"&amp;YEAR(Ф2!DQ$3),ЗФ!$2:$2,0)),0)</f>
        <v>#REF!</v>
      </c>
      <c r="DR30" s="232" t="e">
        <f ca="1">IF(OFFSET(DR30,-1,0,1,1)&lt;&gt;"", INDEX(ЗФ!$A$1:$AO$91,MATCH($A28,ЗФ!$A:$A,0),MATCH("Цена на реализацию"&amp;YEAR(Ф2!DR$3),ЗФ!$2:$2,0)),0)</f>
        <v>#REF!</v>
      </c>
      <c r="DS30" s="232" t="e">
        <f ca="1">IF(OFFSET(DS30,-1,0,1,1)&lt;&gt;"", INDEX(ЗФ!$A$1:$AO$91,MATCH($A28,ЗФ!$A:$A,0),MATCH("Цена на реализацию"&amp;YEAR(Ф2!DS$3),ЗФ!$2:$2,0)),0)</f>
        <v>#REF!</v>
      </c>
      <c r="DT30" s="239" t="e">
        <f t="shared" ref="DT30" ca="1" si="1773">AVERAGE(DQ30:DS30)</f>
        <v>#REF!</v>
      </c>
      <c r="DU30" s="232" t="e">
        <f ca="1">IF(OFFSET(DU30,-1,0,1,1)&lt;&gt;"", INDEX(ЗФ!$A$1:$AO$91,MATCH($A28,ЗФ!$A:$A,0),MATCH("Цена на реализацию"&amp;YEAR(Ф2!DU$3),ЗФ!$2:$2,0)),0)</f>
        <v>#REF!</v>
      </c>
      <c r="DV30" s="232" t="e">
        <f ca="1">IF(OFFSET(DV30,-1,0,1,1)&lt;&gt;"", INDEX(ЗФ!$A$1:$AO$91,MATCH($A28,ЗФ!$A:$A,0),MATCH("Цена на реализацию"&amp;YEAR(Ф2!DV$3),ЗФ!$2:$2,0)),0)</f>
        <v>#REF!</v>
      </c>
      <c r="DW30" s="232" t="e">
        <f ca="1">IF(OFFSET(DW30,-1,0,1,1)&lt;&gt;"", INDEX(ЗФ!$A$1:$AO$91,MATCH($A28,ЗФ!$A:$A,0),MATCH("Цена на реализацию"&amp;YEAR(Ф2!DW$3),ЗФ!$2:$2,0)),0)</f>
        <v>#REF!</v>
      </c>
      <c r="DX30" s="239" t="e">
        <f t="shared" ref="DX30" ca="1" si="1774">AVERAGE(DU30:DW30)</f>
        <v>#REF!</v>
      </c>
      <c r="DY30" s="232" t="e">
        <f ca="1">IF(OFFSET(DY30,-1,0,1,1)&lt;&gt;"", INDEX(ЗФ!$A$1:$AO$91,MATCH($A28,ЗФ!$A:$A,0),MATCH("Цена на реализацию"&amp;YEAR(Ф2!DY$3),ЗФ!$2:$2,0)),0)</f>
        <v>#REF!</v>
      </c>
      <c r="DZ30" s="232" t="e">
        <f ca="1">IF(OFFSET(DZ30,-1,0,1,1)&lt;&gt;"", INDEX(ЗФ!$A$1:$AO$91,MATCH($A28,ЗФ!$A:$A,0),MATCH("Цена на реализацию"&amp;YEAR(Ф2!DZ$3),ЗФ!$2:$2,0)),0)</f>
        <v>#REF!</v>
      </c>
      <c r="EA30" s="232" t="e">
        <f ca="1">IF(OFFSET(EA30,-1,0,1,1)&lt;&gt;"", INDEX(ЗФ!$A$1:$AO$91,MATCH($A28,ЗФ!$A:$A,0),MATCH("Цена на реализацию"&amp;YEAR(Ф2!EA$3),ЗФ!$2:$2,0)),0)</f>
        <v>#REF!</v>
      </c>
      <c r="EB30" s="239" t="e">
        <f t="shared" ref="EB30" ca="1" si="1775">AVERAGE(DY30:EA30)</f>
        <v>#REF!</v>
      </c>
      <c r="EC30" s="232" t="e">
        <f ca="1">IF(OFFSET(EC30,-1,0,1,1)&lt;&gt;"", INDEX(ЗФ!$A$1:$AO$91,MATCH($A28,ЗФ!$A:$A,0),MATCH("Цена на реализацию"&amp;YEAR(Ф2!EC$3),ЗФ!$2:$2,0)),0)</f>
        <v>#REF!</v>
      </c>
      <c r="ED30" s="232" t="e">
        <f ca="1">IF(OFFSET(ED30,-1,0,1,1)&lt;&gt;"", INDEX(ЗФ!$A$1:$AO$91,MATCH($A28,ЗФ!$A:$A,0),MATCH("Цена на реализацию"&amp;YEAR(Ф2!ED$3),ЗФ!$2:$2,0)),0)</f>
        <v>#REF!</v>
      </c>
      <c r="EE30" s="232" t="e">
        <f ca="1">IF(OFFSET(EE30,-1,0,1,1)&lt;&gt;"", INDEX(ЗФ!$A$1:$AO$91,MATCH($A28,ЗФ!$A:$A,0),MATCH("Цена на реализацию"&amp;YEAR(Ф2!EE$3),ЗФ!$2:$2,0)),0)</f>
        <v>#REF!</v>
      </c>
      <c r="EF30" s="239" t="e">
        <f t="shared" ref="EF30" ca="1" si="1776">AVERAGE(EC30:EE30)</f>
        <v>#REF!</v>
      </c>
      <c r="EG30" s="284">
        <f t="shared" ref="EG30" ca="1" si="1777">IFERROR(EG28/EG29,0)</f>
        <v>0</v>
      </c>
      <c r="EH30" s="232" t="e">
        <f ca="1">IF(OFFSET(EH30,-1,0,1,1)&lt;&gt;"", INDEX(ЗФ!$A$1:$AO$91,MATCH($A28,ЗФ!$A:$A,0),MATCH("Цена на реализацию"&amp;YEAR(Ф2!EH$3),ЗФ!$2:$2,0)),0)</f>
        <v>#REF!</v>
      </c>
      <c r="EI30" s="232" t="e">
        <f ca="1">IF(OFFSET(EI30,-1,0,1,1)&lt;&gt;"", INDEX(ЗФ!$A$1:$AO$91,MATCH($A28,ЗФ!$A:$A,0),MATCH("Цена на реализацию"&amp;YEAR(Ф2!EI$3),ЗФ!$2:$2,0)),0)</f>
        <v>#REF!</v>
      </c>
      <c r="EJ30" s="232" t="e">
        <f ca="1">IF(OFFSET(EJ30,-1,0,1,1)&lt;&gt;"", INDEX(ЗФ!$A$1:$AO$91,MATCH($A28,ЗФ!$A:$A,0),MATCH("Цена на реализацию"&amp;YEAR(Ф2!EJ$3),ЗФ!$2:$2,0)),0)</f>
        <v>#REF!</v>
      </c>
      <c r="EK30" s="239" t="e">
        <f t="shared" ref="EK30" ca="1" si="1778">AVERAGE(EH30:EJ30)</f>
        <v>#REF!</v>
      </c>
      <c r="EL30" s="232" t="e">
        <f ca="1">IF(OFFSET(EL30,-1,0,1,1)&lt;&gt;"", INDEX(ЗФ!$A$1:$AO$91,MATCH($A28,ЗФ!$A:$A,0),MATCH("Цена на реализацию"&amp;YEAR(Ф2!EL$3),ЗФ!$2:$2,0)),0)</f>
        <v>#REF!</v>
      </c>
      <c r="EM30" s="232" t="e">
        <f ca="1">IF(OFFSET(EM30,-1,0,1,1)&lt;&gt;"", INDEX(ЗФ!$A$1:$AO$91,MATCH($A28,ЗФ!$A:$A,0),MATCH("Цена на реализацию"&amp;YEAR(Ф2!EM$3),ЗФ!$2:$2,0)),0)</f>
        <v>#REF!</v>
      </c>
      <c r="EN30" s="232" t="e">
        <f ca="1">IF(OFFSET(EN30,-1,0,1,1)&lt;&gt;"", INDEX(ЗФ!$A$1:$AO$91,MATCH($A28,ЗФ!$A:$A,0),MATCH("Цена на реализацию"&amp;YEAR(Ф2!EN$3),ЗФ!$2:$2,0)),0)</f>
        <v>#REF!</v>
      </c>
      <c r="EO30" s="239" t="e">
        <f t="shared" ref="EO30" ca="1" si="1779">AVERAGE(EL30:EN30)</f>
        <v>#REF!</v>
      </c>
      <c r="EP30" s="232" t="e">
        <f ca="1">IF(OFFSET(EP30,-1,0,1,1)&lt;&gt;"", INDEX(ЗФ!$A$1:$AO$91,MATCH($A28,ЗФ!$A:$A,0),MATCH("Цена на реализацию"&amp;YEAR(Ф2!EP$3),ЗФ!$2:$2,0)),0)</f>
        <v>#REF!</v>
      </c>
      <c r="EQ30" s="232" t="e">
        <f ca="1">IF(OFFSET(EQ30,-1,0,1,1)&lt;&gt;"", INDEX(ЗФ!$A$1:$AO$91,MATCH($A28,ЗФ!$A:$A,0),MATCH("Цена на реализацию"&amp;YEAR(Ф2!EQ$3),ЗФ!$2:$2,0)),0)</f>
        <v>#REF!</v>
      </c>
      <c r="ER30" s="232" t="e">
        <f ca="1">IF(OFFSET(ER30,-1,0,1,1)&lt;&gt;"", INDEX(ЗФ!$A$1:$AO$91,MATCH($A28,ЗФ!$A:$A,0),MATCH("Цена на реализацию"&amp;YEAR(Ф2!ER$3),ЗФ!$2:$2,0)),0)</f>
        <v>#REF!</v>
      </c>
      <c r="ES30" s="239" t="e">
        <f t="shared" ref="ES30" ca="1" si="1780">AVERAGE(EP30:ER30)</f>
        <v>#REF!</v>
      </c>
      <c r="ET30" s="232" t="e">
        <f ca="1">IF(OFFSET(ET30,-1,0,1,1)&lt;&gt;"", INDEX(ЗФ!$A$1:$AO$91,MATCH($A28,ЗФ!$A:$A,0),MATCH("Цена на реализацию"&amp;YEAR(Ф2!ET$3),ЗФ!$2:$2,0)),0)</f>
        <v>#REF!</v>
      </c>
      <c r="EU30" s="232" t="e">
        <f ca="1">IF(OFFSET(EU30,-1,0,1,1)&lt;&gt;"", INDEX(ЗФ!$A$1:$AO$91,MATCH($A28,ЗФ!$A:$A,0),MATCH("Цена на реализацию"&amp;YEAR(Ф2!EU$3),ЗФ!$2:$2,0)),0)</f>
        <v>#REF!</v>
      </c>
      <c r="EV30" s="232" t="e">
        <f ca="1">IF(OFFSET(EV30,-1,0,1,1)&lt;&gt;"", INDEX(ЗФ!$A$1:$AO$91,MATCH($A28,ЗФ!$A:$A,0),MATCH("Цена на реализацию"&amp;YEAR(Ф2!EV$3),ЗФ!$2:$2,0)),0)</f>
        <v>#REF!</v>
      </c>
      <c r="EW30" s="239" t="e">
        <f t="shared" ref="EW30" ca="1" si="1781">AVERAGE(ET30:EV30)</f>
        <v>#REF!</v>
      </c>
      <c r="EX30" s="428">
        <f t="shared" ref="EX30" ca="1" si="1782">IFERROR(EX28/EX29,0)</f>
        <v>0</v>
      </c>
      <c r="EY30" s="438"/>
    </row>
    <row r="31" spans="1:155" outlineLevel="1" collapsed="1">
      <c r="A31" s="245" t="s">
        <v>266</v>
      </c>
      <c r="B31" s="236">
        <f t="shared" ref="B31" ca="1" si="1783">IFERROR(B32*B33,0)</f>
        <v>0</v>
      </c>
      <c r="C31" s="236">
        <f t="shared" ref="C31" ca="1" si="1784">IFERROR(C32*C33,0)</f>
        <v>0</v>
      </c>
      <c r="D31" s="236">
        <f t="shared" ref="D31" ca="1" si="1785">IFERROR(D32*D33,0)</f>
        <v>0</v>
      </c>
      <c r="E31" s="237">
        <f t="shared" ref="E31:E32" ca="1" si="1786">SUM(B31:D31)</f>
        <v>0</v>
      </c>
      <c r="F31" s="236">
        <f t="shared" ref="F31" ca="1" si="1787">IFERROR(F32*F33,0)</f>
        <v>0</v>
      </c>
      <c r="G31" s="236">
        <f t="shared" ref="G31" ca="1" si="1788">IFERROR(G32*G33,0)</f>
        <v>0</v>
      </c>
      <c r="H31" s="236">
        <f t="shared" ref="H31" ca="1" si="1789">IFERROR(H32*H33,0)</f>
        <v>0</v>
      </c>
      <c r="I31" s="237">
        <f t="shared" ref="I31:I32" ca="1" si="1790">SUM(F31:H31)</f>
        <v>0</v>
      </c>
      <c r="J31" s="236">
        <f t="shared" ref="J31" ca="1" si="1791">IFERROR(J32*J33,0)</f>
        <v>0</v>
      </c>
      <c r="K31" s="236">
        <f t="shared" ref="K31" ca="1" si="1792">IFERROR(K32*K33,0)</f>
        <v>0</v>
      </c>
      <c r="L31" s="236">
        <f t="shared" ref="L31" ca="1" si="1793">IFERROR(L32*L33,0)</f>
        <v>0</v>
      </c>
      <c r="M31" s="237">
        <f t="shared" ref="M31:M32" ca="1" si="1794">SUM(J31:L31)</f>
        <v>0</v>
      </c>
      <c r="N31" s="236">
        <f t="shared" ref="N31" ca="1" si="1795">IFERROR(N32*N33,0)</f>
        <v>0</v>
      </c>
      <c r="O31" s="236">
        <f t="shared" ref="O31" ca="1" si="1796">IFERROR(O32*O33,0)</f>
        <v>0</v>
      </c>
      <c r="P31" s="236">
        <f t="shared" ref="P31" ca="1" si="1797">IFERROR(P32*P33,0)</f>
        <v>0</v>
      </c>
      <c r="Q31" s="237">
        <f t="shared" ref="Q31:Q32" ca="1" si="1798">SUM(N31:P31)</f>
        <v>0</v>
      </c>
      <c r="R31" s="283">
        <f t="shared" ref="R31:R32" ca="1" si="1799">SUM(E31,I31,M31,Q31)</f>
        <v>0</v>
      </c>
      <c r="S31" s="236">
        <f t="shared" ref="S31" ca="1" si="1800">IFERROR(S32*S33,0)</f>
        <v>0</v>
      </c>
      <c r="T31" s="236">
        <f t="shared" ref="T31" ca="1" si="1801">IFERROR(T32*T33,0)</f>
        <v>0</v>
      </c>
      <c r="U31" s="236">
        <f t="shared" ref="U31" ca="1" si="1802">IFERROR(U32*U33,0)</f>
        <v>0</v>
      </c>
      <c r="V31" s="237">
        <f t="shared" ref="V31:V32" ca="1" si="1803">SUM(S31:U31)</f>
        <v>0</v>
      </c>
      <c r="W31" s="236">
        <f t="shared" ref="W31" ca="1" si="1804">IFERROR(W32*W33,0)</f>
        <v>0</v>
      </c>
      <c r="X31" s="236">
        <f t="shared" ref="X31" ca="1" si="1805">IFERROR(X32*X33,0)</f>
        <v>0</v>
      </c>
      <c r="Y31" s="236">
        <f t="shared" ref="Y31" ca="1" si="1806">IFERROR(Y32*Y33,0)</f>
        <v>0</v>
      </c>
      <c r="Z31" s="237">
        <f t="shared" ref="Z31:Z32" ca="1" si="1807">SUM(W31:Y31)</f>
        <v>0</v>
      </c>
      <c r="AA31" s="236">
        <f t="shared" ref="AA31" ca="1" si="1808">IFERROR(AA32*AA33,0)</f>
        <v>0</v>
      </c>
      <c r="AB31" s="236">
        <f t="shared" ref="AB31" ca="1" si="1809">IFERROR(AB32*AB33,0)</f>
        <v>0</v>
      </c>
      <c r="AC31" s="236">
        <f t="shared" ref="AC31" ca="1" si="1810">IFERROR(AC32*AC33,0)</f>
        <v>0</v>
      </c>
      <c r="AD31" s="237">
        <f t="shared" ref="AD31:AD32" ca="1" si="1811">SUM(AA31:AC31)</f>
        <v>0</v>
      </c>
      <c r="AE31" s="236">
        <f t="shared" ref="AE31" ca="1" si="1812">IFERROR(AE32*AE33,0)</f>
        <v>0</v>
      </c>
      <c r="AF31" s="236">
        <f t="shared" ref="AF31" ca="1" si="1813">IFERROR(AF32*AF33,0)</f>
        <v>0</v>
      </c>
      <c r="AG31" s="236">
        <f t="shared" ref="AG31" ca="1" si="1814">IFERROR(AG32*AG33,0)</f>
        <v>0</v>
      </c>
      <c r="AH31" s="237">
        <f t="shared" ref="AH31:AH32" ca="1" si="1815">SUM(AE31:AG31)</f>
        <v>0</v>
      </c>
      <c r="AI31" s="283">
        <f t="shared" ref="AI31:AI32" ca="1" si="1816">SUM(V31,Z31,AD31,AH31)</f>
        <v>0</v>
      </c>
      <c r="AJ31" s="236">
        <f t="shared" ref="AJ31" ca="1" si="1817">IFERROR(AJ32*AJ33,0)</f>
        <v>0</v>
      </c>
      <c r="AK31" s="236">
        <f t="shared" ref="AK31" ca="1" si="1818">IFERROR(AK32*AK33,0)</f>
        <v>0</v>
      </c>
      <c r="AL31" s="236">
        <f t="shared" ref="AL31" ca="1" si="1819">IFERROR(AL32*AL33,0)</f>
        <v>0</v>
      </c>
      <c r="AM31" s="237">
        <f t="shared" ref="AM31:AM32" ca="1" si="1820">SUM(AJ31:AL31)</f>
        <v>0</v>
      </c>
      <c r="AN31" s="236">
        <f t="shared" ref="AN31" ca="1" si="1821">IFERROR(AN32*AN33,0)</f>
        <v>0</v>
      </c>
      <c r="AO31" s="236">
        <f t="shared" ref="AO31" ca="1" si="1822">IFERROR(AO32*AO33,0)</f>
        <v>0</v>
      </c>
      <c r="AP31" s="236">
        <f t="shared" ref="AP31" ca="1" si="1823">IFERROR(AP32*AP33,0)</f>
        <v>0</v>
      </c>
      <c r="AQ31" s="237">
        <f t="shared" ref="AQ31:AQ32" ca="1" si="1824">SUM(AN31:AP31)</f>
        <v>0</v>
      </c>
      <c r="AR31" s="236">
        <f t="shared" ref="AR31" ca="1" si="1825">IFERROR(AR32*AR33,0)</f>
        <v>0</v>
      </c>
      <c r="AS31" s="236">
        <f t="shared" ref="AS31" ca="1" si="1826">IFERROR(AS32*AS33,0)</f>
        <v>0</v>
      </c>
      <c r="AT31" s="236">
        <f t="shared" ref="AT31" ca="1" si="1827">IFERROR(AT32*AT33,0)</f>
        <v>0</v>
      </c>
      <c r="AU31" s="237">
        <f t="shared" ref="AU31:AU32" ca="1" si="1828">SUM(AR31:AT31)</f>
        <v>0</v>
      </c>
      <c r="AV31" s="236">
        <f t="shared" ref="AV31" ca="1" si="1829">IFERROR(AV32*AV33,0)</f>
        <v>0</v>
      </c>
      <c r="AW31" s="236">
        <f t="shared" ref="AW31" ca="1" si="1830">IFERROR(AW32*AW33,0)</f>
        <v>0</v>
      </c>
      <c r="AX31" s="236">
        <f t="shared" ref="AX31" ca="1" si="1831">IFERROR(AX32*AX33,0)</f>
        <v>0</v>
      </c>
      <c r="AY31" s="237">
        <f t="shared" ref="AY31:AY32" ca="1" si="1832">SUM(AV31:AX31)</f>
        <v>0</v>
      </c>
      <c r="AZ31" s="283">
        <f t="shared" ref="AZ31:AZ32" ca="1" si="1833">SUM(AM31,AQ31,AU31,AY31)</f>
        <v>0</v>
      </c>
      <c r="BA31" s="236">
        <f t="shared" ref="BA31" ca="1" si="1834">IFERROR(BA32*BA33,0)</f>
        <v>0</v>
      </c>
      <c r="BB31" s="236">
        <f t="shared" ref="BB31" ca="1" si="1835">IFERROR(BB32*BB33,0)</f>
        <v>0</v>
      </c>
      <c r="BC31" s="236">
        <f t="shared" ref="BC31" ca="1" si="1836">IFERROR(BC32*BC33,0)</f>
        <v>0</v>
      </c>
      <c r="BD31" s="237">
        <f t="shared" ref="BD31:BD32" ca="1" si="1837">SUM(BA31:BC31)</f>
        <v>0</v>
      </c>
      <c r="BE31" s="236">
        <f t="shared" ref="BE31" ca="1" si="1838">IFERROR(BE32*BE33,0)</f>
        <v>0</v>
      </c>
      <c r="BF31" s="236">
        <f t="shared" ref="BF31" ca="1" si="1839">IFERROR(BF32*BF33,0)</f>
        <v>0</v>
      </c>
      <c r="BG31" s="236">
        <f t="shared" ref="BG31" ca="1" si="1840">IFERROR(BG32*BG33,0)</f>
        <v>0</v>
      </c>
      <c r="BH31" s="237">
        <f t="shared" ref="BH31:BH32" ca="1" si="1841">SUM(BE31:BG31)</f>
        <v>0</v>
      </c>
      <c r="BI31" s="236">
        <f t="shared" ref="BI31" ca="1" si="1842">IFERROR(BI32*BI33,0)</f>
        <v>0</v>
      </c>
      <c r="BJ31" s="236">
        <f t="shared" ref="BJ31" ca="1" si="1843">IFERROR(BJ32*BJ33,0)</f>
        <v>0</v>
      </c>
      <c r="BK31" s="236">
        <f t="shared" ref="BK31" ca="1" si="1844">IFERROR(BK32*BK33,0)</f>
        <v>0</v>
      </c>
      <c r="BL31" s="237">
        <f t="shared" ref="BL31:BL32" ca="1" si="1845">SUM(BI31:BK31)</f>
        <v>0</v>
      </c>
      <c r="BM31" s="236">
        <f t="shared" ref="BM31" ca="1" si="1846">IFERROR(BM32*BM33,0)</f>
        <v>0</v>
      </c>
      <c r="BN31" s="236">
        <f t="shared" ref="BN31" ca="1" si="1847">IFERROR(BN32*BN33,0)</f>
        <v>0</v>
      </c>
      <c r="BO31" s="236">
        <f t="shared" ref="BO31" ca="1" si="1848">IFERROR(BO32*BO33,0)</f>
        <v>0</v>
      </c>
      <c r="BP31" s="237">
        <f t="shared" ref="BP31:BP32" ca="1" si="1849">SUM(BM31:BO31)</f>
        <v>0</v>
      </c>
      <c r="BQ31" s="283">
        <f t="shared" ref="BQ31:BQ32" ca="1" si="1850">SUM(BD31,BH31,BL31,BP31)</f>
        <v>0</v>
      </c>
      <c r="BR31" s="236">
        <f t="shared" ref="BR31" ca="1" si="1851">IFERROR(BR32*BR33,0)</f>
        <v>0</v>
      </c>
      <c r="BS31" s="236">
        <f t="shared" ref="BS31" ca="1" si="1852">IFERROR(BS32*BS33,0)</f>
        <v>0</v>
      </c>
      <c r="BT31" s="236">
        <f t="shared" ref="BT31" ca="1" si="1853">IFERROR(BT32*BT33,0)</f>
        <v>0</v>
      </c>
      <c r="BU31" s="237">
        <f t="shared" ref="BU31:BU32" ca="1" si="1854">SUM(BR31:BT31)</f>
        <v>0</v>
      </c>
      <c r="BV31" s="236">
        <f t="shared" ref="BV31" ca="1" si="1855">IFERROR(BV32*BV33,0)</f>
        <v>0</v>
      </c>
      <c r="BW31" s="236">
        <f t="shared" ref="BW31" ca="1" si="1856">IFERROR(BW32*BW33,0)</f>
        <v>0</v>
      </c>
      <c r="BX31" s="236">
        <f t="shared" ref="BX31" ca="1" si="1857">IFERROR(BX32*BX33,0)</f>
        <v>0</v>
      </c>
      <c r="BY31" s="237">
        <f t="shared" ref="BY31:BY32" ca="1" si="1858">SUM(BV31:BX31)</f>
        <v>0</v>
      </c>
      <c r="BZ31" s="236">
        <f t="shared" ref="BZ31" ca="1" si="1859">IFERROR(BZ32*BZ33,0)</f>
        <v>0</v>
      </c>
      <c r="CA31" s="236">
        <f t="shared" ref="CA31" ca="1" si="1860">IFERROR(CA32*CA33,0)</f>
        <v>0</v>
      </c>
      <c r="CB31" s="236">
        <f t="shared" ref="CB31" ca="1" si="1861">IFERROR(CB32*CB33,0)</f>
        <v>0</v>
      </c>
      <c r="CC31" s="237">
        <f t="shared" ref="CC31:CC32" ca="1" si="1862">SUM(BZ31:CB31)</f>
        <v>0</v>
      </c>
      <c r="CD31" s="236">
        <f t="shared" ref="CD31" ca="1" si="1863">IFERROR(CD32*CD33,0)</f>
        <v>0</v>
      </c>
      <c r="CE31" s="236">
        <f t="shared" ref="CE31" ca="1" si="1864">IFERROR(CE32*CE33,0)</f>
        <v>0</v>
      </c>
      <c r="CF31" s="236">
        <f t="shared" ref="CF31" ca="1" si="1865">IFERROR(CF32*CF33,0)</f>
        <v>0</v>
      </c>
      <c r="CG31" s="237">
        <f t="shared" ref="CG31:CG32" ca="1" si="1866">SUM(CD31:CF31)</f>
        <v>0</v>
      </c>
      <c r="CH31" s="283">
        <f t="shared" ref="CH31:CH32" ca="1" si="1867">SUM(BU31,BY31,CC31,CG31)</f>
        <v>0</v>
      </c>
      <c r="CI31" s="236">
        <f t="shared" ref="CI31" ca="1" si="1868">IFERROR(CI32*CI33,0)</f>
        <v>0</v>
      </c>
      <c r="CJ31" s="236">
        <f t="shared" ref="CJ31" ca="1" si="1869">IFERROR(CJ32*CJ33,0)</f>
        <v>0</v>
      </c>
      <c r="CK31" s="236">
        <f t="shared" ref="CK31" ca="1" si="1870">IFERROR(CK32*CK33,0)</f>
        <v>0</v>
      </c>
      <c r="CL31" s="237">
        <f t="shared" ref="CL31:CL32" ca="1" si="1871">SUM(CI31:CK31)</f>
        <v>0</v>
      </c>
      <c r="CM31" s="236">
        <f t="shared" ref="CM31" ca="1" si="1872">IFERROR(CM32*CM33,0)</f>
        <v>0</v>
      </c>
      <c r="CN31" s="236">
        <f t="shared" ref="CN31" ca="1" si="1873">IFERROR(CN32*CN33,0)</f>
        <v>0</v>
      </c>
      <c r="CO31" s="236">
        <f t="shared" ref="CO31" ca="1" si="1874">IFERROR(CO32*CO33,0)</f>
        <v>0</v>
      </c>
      <c r="CP31" s="237">
        <f t="shared" ref="CP31:CP32" ca="1" si="1875">SUM(CM31:CO31)</f>
        <v>0</v>
      </c>
      <c r="CQ31" s="236">
        <f t="shared" ref="CQ31" ca="1" si="1876">IFERROR(CQ32*CQ33,0)</f>
        <v>0</v>
      </c>
      <c r="CR31" s="236">
        <f t="shared" ref="CR31" ca="1" si="1877">IFERROR(CR32*CR33,0)</f>
        <v>0</v>
      </c>
      <c r="CS31" s="236">
        <f t="shared" ref="CS31" ca="1" si="1878">IFERROR(CS32*CS33,0)</f>
        <v>0</v>
      </c>
      <c r="CT31" s="237">
        <f t="shared" ref="CT31:CT32" ca="1" si="1879">SUM(CQ31:CS31)</f>
        <v>0</v>
      </c>
      <c r="CU31" s="236">
        <f t="shared" ref="CU31" ca="1" si="1880">IFERROR(CU32*CU33,0)</f>
        <v>0</v>
      </c>
      <c r="CV31" s="236">
        <f t="shared" ref="CV31" ca="1" si="1881">IFERROR(CV32*CV33,0)</f>
        <v>0</v>
      </c>
      <c r="CW31" s="236">
        <f t="shared" ref="CW31" ca="1" si="1882">IFERROR(CW32*CW33,0)</f>
        <v>0</v>
      </c>
      <c r="CX31" s="237">
        <f t="shared" ref="CX31:CX32" ca="1" si="1883">SUM(CU31:CW31)</f>
        <v>0</v>
      </c>
      <c r="CY31" s="283">
        <f t="shared" ref="CY31:CY32" ca="1" si="1884">SUM(CL31,CP31,CT31,CX31)</f>
        <v>0</v>
      </c>
      <c r="CZ31" s="236">
        <f t="shared" ref="CZ31" ca="1" si="1885">IFERROR(CZ32*CZ33,0)</f>
        <v>0</v>
      </c>
      <c r="DA31" s="236">
        <f t="shared" ref="DA31" ca="1" si="1886">IFERROR(DA32*DA33,0)</f>
        <v>0</v>
      </c>
      <c r="DB31" s="236">
        <f t="shared" ref="DB31" ca="1" si="1887">IFERROR(DB32*DB33,0)</f>
        <v>0</v>
      </c>
      <c r="DC31" s="237">
        <f t="shared" ref="DC31:DC32" ca="1" si="1888">SUM(CZ31:DB31)</f>
        <v>0</v>
      </c>
      <c r="DD31" s="236">
        <f t="shared" ref="DD31" ca="1" si="1889">IFERROR(DD32*DD33,0)</f>
        <v>0</v>
      </c>
      <c r="DE31" s="236">
        <f t="shared" ref="DE31" ca="1" si="1890">IFERROR(DE32*DE33,0)</f>
        <v>0</v>
      </c>
      <c r="DF31" s="236">
        <f t="shared" ref="DF31" ca="1" si="1891">IFERROR(DF32*DF33,0)</f>
        <v>0</v>
      </c>
      <c r="DG31" s="237">
        <f t="shared" ref="DG31:DG32" ca="1" si="1892">SUM(DD31:DF31)</f>
        <v>0</v>
      </c>
      <c r="DH31" s="236">
        <f t="shared" ref="DH31" ca="1" si="1893">IFERROR(DH32*DH33,0)</f>
        <v>0</v>
      </c>
      <c r="DI31" s="236">
        <f t="shared" ref="DI31" ca="1" si="1894">IFERROR(DI32*DI33,0)</f>
        <v>0</v>
      </c>
      <c r="DJ31" s="236">
        <f t="shared" ref="DJ31" ca="1" si="1895">IFERROR(DJ32*DJ33,0)</f>
        <v>0</v>
      </c>
      <c r="DK31" s="237">
        <f t="shared" ref="DK31:DK32" ca="1" si="1896">SUM(DH31:DJ31)</f>
        <v>0</v>
      </c>
      <c r="DL31" s="236">
        <f t="shared" ref="DL31" ca="1" si="1897">IFERROR(DL32*DL33,0)</f>
        <v>0</v>
      </c>
      <c r="DM31" s="236">
        <f t="shared" ref="DM31" ca="1" si="1898">IFERROR(DM32*DM33,0)</f>
        <v>0</v>
      </c>
      <c r="DN31" s="236">
        <f t="shared" ref="DN31" ca="1" si="1899">IFERROR(DN32*DN33,0)</f>
        <v>0</v>
      </c>
      <c r="DO31" s="237">
        <f t="shared" ref="DO31:DO32" ca="1" si="1900">SUM(DL31:DN31)</f>
        <v>0</v>
      </c>
      <c r="DP31" s="283">
        <f t="shared" ref="DP31:DP32" ca="1" si="1901">SUM(DC31,DG31,DK31,DO31)</f>
        <v>0</v>
      </c>
      <c r="DQ31" s="236">
        <f t="shared" ref="DQ31" ca="1" si="1902">IFERROR(DQ32*DQ33,0)</f>
        <v>0</v>
      </c>
      <c r="DR31" s="236">
        <f t="shared" ref="DR31" ca="1" si="1903">IFERROR(DR32*DR33,0)</f>
        <v>0</v>
      </c>
      <c r="DS31" s="236">
        <f t="shared" ref="DS31" ca="1" si="1904">IFERROR(DS32*DS33,0)</f>
        <v>0</v>
      </c>
      <c r="DT31" s="237">
        <f t="shared" ref="DT31:DT32" ca="1" si="1905">SUM(DQ31:DS31)</f>
        <v>0</v>
      </c>
      <c r="DU31" s="236">
        <f t="shared" ref="DU31" ca="1" si="1906">IFERROR(DU32*DU33,0)</f>
        <v>0</v>
      </c>
      <c r="DV31" s="236">
        <f t="shared" ref="DV31" ca="1" si="1907">IFERROR(DV32*DV33,0)</f>
        <v>0</v>
      </c>
      <c r="DW31" s="236">
        <f t="shared" ref="DW31" ca="1" si="1908">IFERROR(DW32*DW33,0)</f>
        <v>0</v>
      </c>
      <c r="DX31" s="237">
        <f t="shared" ref="DX31:DX32" ca="1" si="1909">SUM(DU31:DW31)</f>
        <v>0</v>
      </c>
      <c r="DY31" s="236">
        <f t="shared" ref="DY31" ca="1" si="1910">IFERROR(DY32*DY33,0)</f>
        <v>0</v>
      </c>
      <c r="DZ31" s="236">
        <f t="shared" ref="DZ31" ca="1" si="1911">IFERROR(DZ32*DZ33,0)</f>
        <v>0</v>
      </c>
      <c r="EA31" s="236">
        <f t="shared" ref="EA31" ca="1" si="1912">IFERROR(EA32*EA33,0)</f>
        <v>0</v>
      </c>
      <c r="EB31" s="237">
        <f t="shared" ref="EB31:EB32" ca="1" si="1913">SUM(DY31:EA31)</f>
        <v>0</v>
      </c>
      <c r="EC31" s="236">
        <f t="shared" ref="EC31" ca="1" si="1914">IFERROR(EC32*EC33,0)</f>
        <v>0</v>
      </c>
      <c r="ED31" s="236">
        <f t="shared" ref="ED31" ca="1" si="1915">IFERROR(ED32*ED33,0)</f>
        <v>0</v>
      </c>
      <c r="EE31" s="236">
        <f t="shared" ref="EE31" ca="1" si="1916">IFERROR(EE32*EE33,0)</f>
        <v>0</v>
      </c>
      <c r="EF31" s="237">
        <f t="shared" ref="EF31:EF32" ca="1" si="1917">SUM(EC31:EE31)</f>
        <v>0</v>
      </c>
      <c r="EG31" s="283">
        <f t="shared" ref="EG31:EG32" ca="1" si="1918">SUM(DT31,DX31,EB31,EF31)</f>
        <v>0</v>
      </c>
      <c r="EH31" s="236">
        <f t="shared" ref="EH31" ca="1" si="1919">IFERROR(EH32*EH33,0)</f>
        <v>0</v>
      </c>
      <c r="EI31" s="236">
        <f t="shared" ref="EI31" ca="1" si="1920">IFERROR(EI32*EI33,0)</f>
        <v>0</v>
      </c>
      <c r="EJ31" s="236">
        <f t="shared" ref="EJ31" ca="1" si="1921">IFERROR(EJ32*EJ33,0)</f>
        <v>0</v>
      </c>
      <c r="EK31" s="237">
        <f t="shared" ref="EK31:EK32" ca="1" si="1922">SUM(EH31:EJ31)</f>
        <v>0</v>
      </c>
      <c r="EL31" s="236">
        <f t="shared" ref="EL31" ca="1" si="1923">IFERROR(EL32*EL33,0)</f>
        <v>0</v>
      </c>
      <c r="EM31" s="236">
        <f t="shared" ref="EM31" ca="1" si="1924">IFERROR(EM32*EM33,0)</f>
        <v>0</v>
      </c>
      <c r="EN31" s="236">
        <f t="shared" ref="EN31" ca="1" si="1925">IFERROR(EN32*EN33,0)</f>
        <v>0</v>
      </c>
      <c r="EO31" s="237">
        <f t="shared" ref="EO31:EO32" ca="1" si="1926">SUM(EL31:EN31)</f>
        <v>0</v>
      </c>
      <c r="EP31" s="236">
        <f t="shared" ref="EP31" ca="1" si="1927">IFERROR(EP32*EP33,0)</f>
        <v>0</v>
      </c>
      <c r="EQ31" s="236">
        <f t="shared" ref="EQ31" ca="1" si="1928">IFERROR(EQ32*EQ33,0)</f>
        <v>0</v>
      </c>
      <c r="ER31" s="236">
        <f t="shared" ref="ER31" ca="1" si="1929">IFERROR(ER32*ER33,0)</f>
        <v>0</v>
      </c>
      <c r="ES31" s="237">
        <f t="shared" ref="ES31:ES32" ca="1" si="1930">SUM(EP31:ER31)</f>
        <v>0</v>
      </c>
      <c r="ET31" s="236">
        <f t="shared" ref="ET31" ca="1" si="1931">IFERROR(ET32*ET33,0)</f>
        <v>0</v>
      </c>
      <c r="EU31" s="236">
        <f t="shared" ref="EU31" ca="1" si="1932">IFERROR(EU32*EU33,0)</f>
        <v>0</v>
      </c>
      <c r="EV31" s="236">
        <f t="shared" ref="EV31" ca="1" si="1933">IFERROR(EV32*EV33,0)</f>
        <v>0</v>
      </c>
      <c r="EW31" s="237">
        <f t="shared" ref="EW31:EW32" ca="1" si="1934">SUM(ET31:EV31)</f>
        <v>0</v>
      </c>
      <c r="EX31" s="427">
        <f t="shared" ref="EX31:EX32" ca="1" si="1935">SUM(EK31,EO31,ES31,EW31)</f>
        <v>0</v>
      </c>
      <c r="EY31" s="438"/>
    </row>
    <row r="32" spans="1:155" s="233" customFormat="1" hidden="1" outlineLevel="2">
      <c r="A32" s="231" t="s">
        <v>242</v>
      </c>
      <c r="B32" s="238" t="str" cm="1">
        <f t="array" ref="B32">IF(AND(НачИнвП_Дата&lt;=B$3,КИнвП_Дата&gt;B$3),
             INDEX(ЗФ!$A$1:$AO$91,MATCH($A31,ЗФ!$A:$A,0),MATCH("На реализацию"&amp;YEAR(Ф2!B$3),ЗФ!$2:$2,0))*INDEX(КЗ!$A$1:$O$13,MATCH($A31,КЗ!$A:$A,0),MATCH(MONTH(Ф2!B$3),КЗ!$1:$1,0)),"")</f>
        <v/>
      </c>
      <c r="C32" s="238" t="str" cm="1">
        <f t="array" aca="1" ref="C32" ca="1">IF(AND(НачИнвП_Дата&lt;=C$3,КИнвП_Дата&gt;C$3),
             INDEX(ЗФ!$A$1:$AO$91,MATCH($A31,ЗФ!$A:$A,0),MATCH("На реализацию"&amp;YEAR(Ф2!C$3),ЗФ!$2:$2,0))*INDEX(КЗ!$A$1:$O$13,MATCH($A31,КЗ!$A:$A,0),MATCH(MONTH(Ф2!C$3),КЗ!$1:$1,0)),"")</f>
        <v/>
      </c>
      <c r="D32" s="238" t="str" cm="1">
        <f t="array" aca="1" ref="D32" ca="1">IF(AND(НачИнвП_Дата&lt;=D$3,КИнвП_Дата&gt;D$3),
             INDEX(ЗФ!$A$1:$AO$91,MATCH($A31,ЗФ!$A:$A,0),MATCH("На реализацию"&amp;YEAR(Ф2!D$3),ЗФ!$2:$2,0))*INDEX(КЗ!$A$1:$O$13,MATCH($A31,КЗ!$A:$A,0),MATCH(MONTH(Ф2!D$3),КЗ!$1:$1,0)),"")</f>
        <v/>
      </c>
      <c r="E32" s="239">
        <f t="shared" ca="1" si="1786"/>
        <v>0</v>
      </c>
      <c r="F32" s="238" t="str" cm="1">
        <f t="array" aca="1" ref="F32" ca="1">IF(AND(НачИнвП_Дата&lt;=F$3,КИнвП_Дата&gt;F$3),
             INDEX(ЗФ!$A$1:$AO$91,MATCH($A31,ЗФ!$A:$A,0),MATCH("На реализацию"&amp;YEAR(Ф2!F$3),ЗФ!$2:$2,0))*INDEX(КЗ!$A$1:$O$13,MATCH($A31,КЗ!$A:$A,0),MATCH(MONTH(Ф2!F$3),КЗ!$1:$1,0)),"")</f>
        <v/>
      </c>
      <c r="G32" s="238" t="str" cm="1">
        <f t="array" aca="1" ref="G32" ca="1">IF(AND(НачИнвП_Дата&lt;=G$3,КИнвП_Дата&gt;G$3),
             INDEX(ЗФ!$A$1:$AO$91,MATCH($A31,ЗФ!$A:$A,0),MATCH("На реализацию"&amp;YEAR(Ф2!G$3),ЗФ!$2:$2,0))*INDEX(КЗ!$A$1:$O$13,MATCH($A31,КЗ!$A:$A,0),MATCH(MONTH(Ф2!G$3),КЗ!$1:$1,0)),"")</f>
        <v/>
      </c>
      <c r="H32" s="238" t="str" cm="1">
        <f t="array" aca="1" ref="H32" ca="1">IF(AND(НачИнвП_Дата&lt;=H$3,КИнвП_Дата&gt;H$3),
             INDEX(ЗФ!$A$1:$AO$91,MATCH($A31,ЗФ!$A:$A,0),MATCH("На реализацию"&amp;YEAR(Ф2!H$3),ЗФ!$2:$2,0))*INDEX(КЗ!$A$1:$O$13,MATCH($A31,КЗ!$A:$A,0),MATCH(MONTH(Ф2!H$3),КЗ!$1:$1,0)),"")</f>
        <v/>
      </c>
      <c r="I32" s="239">
        <f t="shared" ca="1" si="1790"/>
        <v>0</v>
      </c>
      <c r="J32" s="238" t="str" cm="1">
        <f t="array" aca="1" ref="J32" ca="1">IF(AND(НачИнвП_Дата&lt;=J$3,КИнвП_Дата&gt;J$3),
             INDEX(ЗФ!$A$1:$AO$91,MATCH($A31,ЗФ!$A:$A,0),MATCH("На реализацию"&amp;YEAR(Ф2!J$3),ЗФ!$2:$2,0))*INDEX(КЗ!$A$1:$O$13,MATCH($A31,КЗ!$A:$A,0),MATCH(MONTH(Ф2!J$3),КЗ!$1:$1,0)),"")</f>
        <v/>
      </c>
      <c r="K32" s="238" t="str" cm="1">
        <f t="array" aca="1" ref="K32" ca="1">IF(AND(НачИнвП_Дата&lt;=K$3,КИнвП_Дата&gt;K$3),
             INDEX(ЗФ!$A$1:$AO$91,MATCH($A31,ЗФ!$A:$A,0),MATCH("На реализацию"&amp;YEAR(Ф2!K$3),ЗФ!$2:$2,0))*INDEX(КЗ!$A$1:$O$13,MATCH($A31,КЗ!$A:$A,0),MATCH(MONTH(Ф2!K$3),КЗ!$1:$1,0)),"")</f>
        <v/>
      </c>
      <c r="L32" s="238" t="str" cm="1">
        <f t="array" aca="1" ref="L32" ca="1">IF(AND(НачИнвП_Дата&lt;=L$3,КИнвП_Дата&gt;L$3),
             INDEX(ЗФ!$A$1:$AO$91,MATCH($A31,ЗФ!$A:$A,0),MATCH("На реализацию"&amp;YEAR(Ф2!L$3),ЗФ!$2:$2,0))*INDEX(КЗ!$A$1:$O$13,MATCH($A31,КЗ!$A:$A,0),MATCH(MONTH(Ф2!L$3),КЗ!$1:$1,0)),"")</f>
        <v/>
      </c>
      <c r="M32" s="239">
        <f t="shared" ca="1" si="1794"/>
        <v>0</v>
      </c>
      <c r="N32" s="238" t="e" cm="1">
        <f t="array" aca="1" ref="N32" ca="1">IF(AND(НачИнвП_Дата&lt;=N$3,КИнвП_Дата&gt;N$3),
             INDEX(ЗФ!$A$1:$AO$91,MATCH($A31,ЗФ!$A:$A,0),MATCH("На реализацию"&amp;YEAR(Ф2!N$3),ЗФ!$2:$2,0))*INDEX(КЗ!$A$1:$O$13,MATCH($A31,КЗ!$A:$A,0),MATCH(MONTH(Ф2!N$3),КЗ!$1:$1,0)),"")</f>
        <v>#N/A</v>
      </c>
      <c r="O32" s="238" t="e" cm="1">
        <f t="array" aca="1" ref="O32" ca="1">IF(AND(НачИнвП_Дата&lt;=O$3,КИнвП_Дата&gt;O$3),
             INDEX(ЗФ!$A$1:$AO$91,MATCH($A31,ЗФ!$A:$A,0),MATCH("На реализацию"&amp;YEAR(Ф2!O$3),ЗФ!$2:$2,0))*INDEX(КЗ!$A$1:$O$13,MATCH($A31,КЗ!$A:$A,0),MATCH(MONTH(Ф2!O$3),КЗ!$1:$1,0)),"")</f>
        <v>#N/A</v>
      </c>
      <c r="P32" s="238" t="e" cm="1">
        <f t="array" aca="1" ref="P32" ca="1">IF(AND(НачИнвП_Дата&lt;=P$3,КИнвП_Дата&gt;P$3),
             INDEX(ЗФ!$A$1:$AO$91,MATCH($A31,ЗФ!$A:$A,0),MATCH("На реализацию"&amp;YEAR(Ф2!P$3),ЗФ!$2:$2,0))*INDEX(КЗ!$A$1:$O$13,MATCH($A31,КЗ!$A:$A,0),MATCH(MONTH(Ф2!P$3),КЗ!$1:$1,0)),"")</f>
        <v>#N/A</v>
      </c>
      <c r="Q32" s="239" t="e">
        <f t="shared" ca="1" si="1798"/>
        <v>#N/A</v>
      </c>
      <c r="R32" s="267" t="e">
        <f t="shared" ca="1" si="1799"/>
        <v>#N/A</v>
      </c>
      <c r="S32" s="238" t="e" cm="1">
        <f t="array" aca="1" ref="S32" ca="1">IF(AND(НачИнвП_Дата&lt;=S$3,КИнвП_Дата&gt;S$3),
             INDEX(ЗФ!$A$1:$AO$91,MATCH($A31,ЗФ!$A:$A,0),MATCH("На реализацию"&amp;YEAR(Ф2!S$3),ЗФ!$2:$2,0))*INDEX(КЗ!$A$1:$O$13,MATCH($A31,КЗ!$A:$A,0),MATCH(MONTH(Ф2!S$3),КЗ!$1:$1,0)),"")</f>
        <v>#N/A</v>
      </c>
      <c r="T32" s="238" t="e" cm="1">
        <f t="array" aca="1" ref="T32" ca="1">IF(AND(НачИнвП_Дата&lt;=T$3,КИнвП_Дата&gt;T$3),
             INDEX(ЗФ!$A$1:$AO$91,MATCH($A31,ЗФ!$A:$A,0),MATCH("На реализацию"&amp;YEAR(Ф2!T$3),ЗФ!$2:$2,0))*INDEX(КЗ!$A$1:$O$13,MATCH($A31,КЗ!$A:$A,0),MATCH(MONTH(Ф2!T$3),КЗ!$1:$1,0)),"")</f>
        <v>#N/A</v>
      </c>
      <c r="U32" s="238" t="e" cm="1">
        <f t="array" aca="1" ref="U32" ca="1">IF(AND(НачИнвП_Дата&lt;=U$3,КИнвП_Дата&gt;U$3),
             INDEX(ЗФ!$A$1:$AO$91,MATCH($A31,ЗФ!$A:$A,0),MATCH("На реализацию"&amp;YEAR(Ф2!U$3),ЗФ!$2:$2,0))*INDEX(КЗ!$A$1:$O$13,MATCH($A31,КЗ!$A:$A,0),MATCH(MONTH(Ф2!U$3),КЗ!$1:$1,0)),"")</f>
        <v>#N/A</v>
      </c>
      <c r="V32" s="239" t="e">
        <f t="shared" ca="1" si="1803"/>
        <v>#N/A</v>
      </c>
      <c r="W32" s="238" t="e" cm="1">
        <f t="array" aca="1" ref="W32" ca="1">IF(AND(НачИнвП_Дата&lt;=W$3,КИнвП_Дата&gt;W$3),
             INDEX(ЗФ!$A$1:$AO$91,MATCH($A31,ЗФ!$A:$A,0),MATCH("На реализацию"&amp;YEAR(Ф2!W$3),ЗФ!$2:$2,0))*INDEX(КЗ!$A$1:$O$13,MATCH($A31,КЗ!$A:$A,0),MATCH(MONTH(Ф2!W$3),КЗ!$1:$1,0)),"")</f>
        <v>#N/A</v>
      </c>
      <c r="X32" s="238" t="e" cm="1">
        <f t="array" aca="1" ref="X32" ca="1">IF(AND(НачИнвП_Дата&lt;=X$3,КИнвП_Дата&gt;X$3),
             INDEX(ЗФ!$A$1:$AO$91,MATCH($A31,ЗФ!$A:$A,0),MATCH("На реализацию"&amp;YEAR(Ф2!X$3),ЗФ!$2:$2,0))*INDEX(КЗ!$A$1:$O$13,MATCH($A31,КЗ!$A:$A,0),MATCH(MONTH(Ф2!X$3),КЗ!$1:$1,0)),"")</f>
        <v>#N/A</v>
      </c>
      <c r="Y32" s="238" t="e" cm="1">
        <f t="array" aca="1" ref="Y32" ca="1">IF(AND(НачИнвП_Дата&lt;=Y$3,КИнвП_Дата&gt;Y$3),
             INDEX(ЗФ!$A$1:$AO$91,MATCH($A31,ЗФ!$A:$A,0),MATCH("На реализацию"&amp;YEAR(Ф2!Y$3),ЗФ!$2:$2,0))*INDEX(КЗ!$A$1:$O$13,MATCH($A31,КЗ!$A:$A,0),MATCH(MONTH(Ф2!Y$3),КЗ!$1:$1,0)),"")</f>
        <v>#N/A</v>
      </c>
      <c r="Z32" s="239" t="e">
        <f t="shared" ca="1" si="1807"/>
        <v>#N/A</v>
      </c>
      <c r="AA32" s="238" t="e" cm="1">
        <f t="array" aca="1" ref="AA32" ca="1">IF(AND(НачИнвП_Дата&lt;=AA$3,КИнвП_Дата&gt;AA$3),
             INDEX(ЗФ!$A$1:$AO$91,MATCH($A31,ЗФ!$A:$A,0),MATCH("На реализацию"&amp;YEAR(Ф2!AA$3),ЗФ!$2:$2,0))*INDEX(КЗ!$A$1:$O$13,MATCH($A31,КЗ!$A:$A,0),MATCH(MONTH(Ф2!AA$3),КЗ!$1:$1,0)),"")</f>
        <v>#N/A</v>
      </c>
      <c r="AB32" s="238" t="e" cm="1">
        <f t="array" aca="1" ref="AB32" ca="1">IF(AND(НачИнвП_Дата&lt;=AB$3,КИнвП_Дата&gt;AB$3),
             INDEX(ЗФ!$A$1:$AO$91,MATCH($A31,ЗФ!$A:$A,0),MATCH("На реализацию"&amp;YEAR(Ф2!AB$3),ЗФ!$2:$2,0))*INDEX(КЗ!$A$1:$O$13,MATCH($A31,КЗ!$A:$A,0),MATCH(MONTH(Ф2!AB$3),КЗ!$1:$1,0)),"")</f>
        <v>#N/A</v>
      </c>
      <c r="AC32" s="238" t="e" cm="1">
        <f t="array" aca="1" ref="AC32" ca="1">IF(AND(НачИнвП_Дата&lt;=AC$3,КИнвП_Дата&gt;AC$3),
             INDEX(ЗФ!$A$1:$AO$91,MATCH($A31,ЗФ!$A:$A,0),MATCH("На реализацию"&amp;YEAR(Ф2!AC$3),ЗФ!$2:$2,0))*INDEX(КЗ!$A$1:$O$13,MATCH($A31,КЗ!$A:$A,0),MATCH(MONTH(Ф2!AC$3),КЗ!$1:$1,0)),"")</f>
        <v>#N/A</v>
      </c>
      <c r="AD32" s="239" t="e">
        <f t="shared" ca="1" si="1811"/>
        <v>#N/A</v>
      </c>
      <c r="AE32" s="238" t="e" cm="1">
        <f t="array" aca="1" ref="AE32" ca="1">IF(AND(НачИнвП_Дата&lt;=AE$3,КИнвП_Дата&gt;AE$3),
             INDEX(ЗФ!$A$1:$AO$91,MATCH($A31,ЗФ!$A:$A,0),MATCH("На реализацию"&amp;YEAR(Ф2!AE$3),ЗФ!$2:$2,0))*INDEX(КЗ!$A$1:$O$13,MATCH($A31,КЗ!$A:$A,0),MATCH(MONTH(Ф2!AE$3),КЗ!$1:$1,0)),"")</f>
        <v>#N/A</v>
      </c>
      <c r="AF32" s="238" t="e" cm="1">
        <f t="array" aca="1" ref="AF32" ca="1">IF(AND(НачИнвП_Дата&lt;=AF$3,КИнвП_Дата&gt;AF$3),
             INDEX(ЗФ!$A$1:$AO$91,MATCH($A31,ЗФ!$A:$A,0),MATCH("На реализацию"&amp;YEAR(Ф2!AF$3),ЗФ!$2:$2,0))*INDEX(КЗ!$A$1:$O$13,MATCH($A31,КЗ!$A:$A,0),MATCH(MONTH(Ф2!AF$3),КЗ!$1:$1,0)),"")</f>
        <v>#N/A</v>
      </c>
      <c r="AG32" s="238" t="e" cm="1">
        <f t="array" aca="1" ref="AG32" ca="1">IF(AND(НачИнвП_Дата&lt;=AG$3,КИнвП_Дата&gt;AG$3),
             INDEX(ЗФ!$A$1:$AO$91,MATCH($A31,ЗФ!$A:$A,0),MATCH("На реализацию"&amp;YEAR(Ф2!AG$3),ЗФ!$2:$2,0))*INDEX(КЗ!$A$1:$O$13,MATCH($A31,КЗ!$A:$A,0),MATCH(MONTH(Ф2!AG$3),КЗ!$1:$1,0)),"")</f>
        <v>#N/A</v>
      </c>
      <c r="AH32" s="239" t="e">
        <f t="shared" ca="1" si="1815"/>
        <v>#N/A</v>
      </c>
      <c r="AI32" s="267" t="e">
        <f t="shared" ca="1" si="1816"/>
        <v>#N/A</v>
      </c>
      <c r="AJ32" s="238" t="e" cm="1">
        <f t="array" aca="1" ref="AJ32" ca="1">IF(AND(НачИнвП_Дата&lt;=AJ$3,КИнвП_Дата&gt;AJ$3),
             INDEX(ЗФ!$A$1:$AO$91,MATCH($A31,ЗФ!$A:$A,0),MATCH("На реализацию"&amp;YEAR(Ф2!AJ$3),ЗФ!$2:$2,0))*INDEX(КЗ!$A$1:$O$13,MATCH($A31,КЗ!$A:$A,0),MATCH(MONTH(Ф2!AJ$3),КЗ!$1:$1,0)),"")</f>
        <v>#N/A</v>
      </c>
      <c r="AK32" s="238" t="e" cm="1">
        <f t="array" aca="1" ref="AK32" ca="1">IF(AND(НачИнвП_Дата&lt;=AK$3,КИнвП_Дата&gt;AK$3),
             INDEX(ЗФ!$A$1:$AO$91,MATCH($A31,ЗФ!$A:$A,0),MATCH("На реализацию"&amp;YEAR(Ф2!AK$3),ЗФ!$2:$2,0))*INDEX(КЗ!$A$1:$O$13,MATCH($A31,КЗ!$A:$A,0),MATCH(MONTH(Ф2!AK$3),КЗ!$1:$1,0)),"")</f>
        <v>#N/A</v>
      </c>
      <c r="AL32" s="238" t="e" cm="1">
        <f t="array" aca="1" ref="AL32" ca="1">IF(AND(НачИнвП_Дата&lt;=AL$3,КИнвП_Дата&gt;AL$3),
             INDEX(ЗФ!$A$1:$AO$91,MATCH($A31,ЗФ!$A:$A,0),MATCH("На реализацию"&amp;YEAR(Ф2!AL$3),ЗФ!$2:$2,0))*INDEX(КЗ!$A$1:$O$13,MATCH($A31,КЗ!$A:$A,0),MATCH(MONTH(Ф2!AL$3),КЗ!$1:$1,0)),"")</f>
        <v>#N/A</v>
      </c>
      <c r="AM32" s="239" t="e">
        <f t="shared" ca="1" si="1820"/>
        <v>#N/A</v>
      </c>
      <c r="AN32" s="238" t="e" cm="1">
        <f t="array" aca="1" ref="AN32" ca="1">IF(AND(НачИнвП_Дата&lt;=AN$3,КИнвП_Дата&gt;AN$3),
             INDEX(ЗФ!$A$1:$AO$91,MATCH($A31,ЗФ!$A:$A,0),MATCH("На реализацию"&amp;YEAR(Ф2!AN$3),ЗФ!$2:$2,0))*INDEX(КЗ!$A$1:$O$13,MATCH($A31,КЗ!$A:$A,0),MATCH(MONTH(Ф2!AN$3),КЗ!$1:$1,0)),"")</f>
        <v>#N/A</v>
      </c>
      <c r="AO32" s="238" t="e" cm="1">
        <f t="array" aca="1" ref="AO32" ca="1">IF(AND(НачИнвП_Дата&lt;=AO$3,КИнвП_Дата&gt;AO$3),
             INDEX(ЗФ!$A$1:$AO$91,MATCH($A31,ЗФ!$A:$A,0),MATCH("На реализацию"&amp;YEAR(Ф2!AO$3),ЗФ!$2:$2,0))*INDEX(КЗ!$A$1:$O$13,MATCH($A31,КЗ!$A:$A,0),MATCH(MONTH(Ф2!AO$3),КЗ!$1:$1,0)),"")</f>
        <v>#N/A</v>
      </c>
      <c r="AP32" s="238" t="e" cm="1">
        <f t="array" aca="1" ref="AP32" ca="1">IF(AND(НачИнвП_Дата&lt;=AP$3,КИнвП_Дата&gt;AP$3),
             INDEX(ЗФ!$A$1:$AO$91,MATCH($A31,ЗФ!$A:$A,0),MATCH("На реализацию"&amp;YEAR(Ф2!AP$3),ЗФ!$2:$2,0))*INDEX(КЗ!$A$1:$O$13,MATCH($A31,КЗ!$A:$A,0),MATCH(MONTH(Ф2!AP$3),КЗ!$1:$1,0)),"")</f>
        <v>#N/A</v>
      </c>
      <c r="AQ32" s="239" t="e">
        <f t="shared" ca="1" si="1824"/>
        <v>#N/A</v>
      </c>
      <c r="AR32" s="238" t="e" cm="1">
        <f t="array" aca="1" ref="AR32" ca="1">IF(AND(НачИнвП_Дата&lt;=AR$3,КИнвП_Дата&gt;AR$3),
             INDEX(ЗФ!$A$1:$AO$91,MATCH($A31,ЗФ!$A:$A,0),MATCH("На реализацию"&amp;YEAR(Ф2!AR$3),ЗФ!$2:$2,0))*INDEX(КЗ!$A$1:$O$13,MATCH($A31,КЗ!$A:$A,0),MATCH(MONTH(Ф2!AR$3),КЗ!$1:$1,0)),"")</f>
        <v>#N/A</v>
      </c>
      <c r="AS32" s="238" t="e" cm="1">
        <f t="array" aca="1" ref="AS32" ca="1">IF(AND(НачИнвП_Дата&lt;=AS$3,КИнвП_Дата&gt;AS$3),
             INDEX(ЗФ!$A$1:$AO$91,MATCH($A31,ЗФ!$A:$A,0),MATCH("На реализацию"&amp;YEAR(Ф2!AS$3),ЗФ!$2:$2,0))*INDEX(КЗ!$A$1:$O$13,MATCH($A31,КЗ!$A:$A,0),MATCH(MONTH(Ф2!AS$3),КЗ!$1:$1,0)),"")</f>
        <v>#N/A</v>
      </c>
      <c r="AT32" s="238" t="e" cm="1">
        <f t="array" aca="1" ref="AT32" ca="1">IF(AND(НачИнвП_Дата&lt;=AT$3,КИнвП_Дата&gt;AT$3),
             INDEX(ЗФ!$A$1:$AO$91,MATCH($A31,ЗФ!$A:$A,0),MATCH("На реализацию"&amp;YEAR(Ф2!AT$3),ЗФ!$2:$2,0))*INDEX(КЗ!$A$1:$O$13,MATCH($A31,КЗ!$A:$A,0),MATCH(MONTH(Ф2!AT$3),КЗ!$1:$1,0)),"")</f>
        <v>#N/A</v>
      </c>
      <c r="AU32" s="239" t="e">
        <f t="shared" ca="1" si="1828"/>
        <v>#N/A</v>
      </c>
      <c r="AV32" s="238" t="e" cm="1">
        <f t="array" aca="1" ref="AV32" ca="1">IF(AND(НачИнвП_Дата&lt;=AV$3,КИнвП_Дата&gt;AV$3),
             INDEX(ЗФ!$A$1:$AO$91,MATCH($A31,ЗФ!$A:$A,0),MATCH("На реализацию"&amp;YEAR(Ф2!AV$3),ЗФ!$2:$2,0))*INDEX(КЗ!$A$1:$O$13,MATCH($A31,КЗ!$A:$A,0),MATCH(MONTH(Ф2!AV$3),КЗ!$1:$1,0)),"")</f>
        <v>#N/A</v>
      </c>
      <c r="AW32" s="238" t="e" cm="1">
        <f t="array" aca="1" ref="AW32" ca="1">IF(AND(НачИнвП_Дата&lt;=AW$3,КИнвП_Дата&gt;AW$3),
             INDEX(ЗФ!$A$1:$AO$91,MATCH($A31,ЗФ!$A:$A,0),MATCH("На реализацию"&amp;YEAR(Ф2!AW$3),ЗФ!$2:$2,0))*INDEX(КЗ!$A$1:$O$13,MATCH($A31,КЗ!$A:$A,0),MATCH(MONTH(Ф2!AW$3),КЗ!$1:$1,0)),"")</f>
        <v>#N/A</v>
      </c>
      <c r="AX32" s="238" t="e" cm="1">
        <f t="array" aca="1" ref="AX32" ca="1">IF(AND(НачИнвП_Дата&lt;=AX$3,КИнвП_Дата&gt;AX$3),
             INDEX(ЗФ!$A$1:$AO$91,MATCH($A31,ЗФ!$A:$A,0),MATCH("На реализацию"&amp;YEAR(Ф2!AX$3),ЗФ!$2:$2,0))*INDEX(КЗ!$A$1:$O$13,MATCH($A31,КЗ!$A:$A,0),MATCH(MONTH(Ф2!AX$3),КЗ!$1:$1,0)),"")</f>
        <v>#N/A</v>
      </c>
      <c r="AY32" s="239" t="e">
        <f t="shared" ca="1" si="1832"/>
        <v>#N/A</v>
      </c>
      <c r="AZ32" s="267" t="e">
        <f t="shared" ca="1" si="1833"/>
        <v>#N/A</v>
      </c>
      <c r="BA32" s="238" t="e" cm="1">
        <f t="array" aca="1" ref="BA32" ca="1">IF(AND(НачИнвП_Дата&lt;=BA$3,КИнвП_Дата&gt;BA$3),
             INDEX(ЗФ!$A$1:$AO$91,MATCH($A31,ЗФ!$A:$A,0),MATCH("На реализацию"&amp;YEAR(Ф2!BA$3),ЗФ!$2:$2,0))*INDEX(КЗ!$A$1:$O$13,MATCH($A31,КЗ!$A:$A,0),MATCH(MONTH(Ф2!BA$3),КЗ!$1:$1,0)),"")</f>
        <v>#N/A</v>
      </c>
      <c r="BB32" s="238" t="e" cm="1">
        <f t="array" aca="1" ref="BB32" ca="1">IF(AND(НачИнвП_Дата&lt;=BB$3,КИнвП_Дата&gt;BB$3),
             INDEX(ЗФ!$A$1:$AO$91,MATCH($A31,ЗФ!$A:$A,0),MATCH("На реализацию"&amp;YEAR(Ф2!BB$3),ЗФ!$2:$2,0))*INDEX(КЗ!$A$1:$O$13,MATCH($A31,КЗ!$A:$A,0),MATCH(MONTH(Ф2!BB$3),КЗ!$1:$1,0)),"")</f>
        <v>#N/A</v>
      </c>
      <c r="BC32" s="238" t="e" cm="1">
        <f t="array" aca="1" ref="BC32" ca="1">IF(AND(НачИнвП_Дата&lt;=BC$3,КИнвП_Дата&gt;BC$3),
             INDEX(ЗФ!$A$1:$AO$91,MATCH($A31,ЗФ!$A:$A,0),MATCH("На реализацию"&amp;YEAR(Ф2!BC$3),ЗФ!$2:$2,0))*INDEX(КЗ!$A$1:$O$13,MATCH($A31,КЗ!$A:$A,0),MATCH(MONTH(Ф2!BC$3),КЗ!$1:$1,0)),"")</f>
        <v>#N/A</v>
      </c>
      <c r="BD32" s="239" t="e">
        <f t="shared" ca="1" si="1837"/>
        <v>#N/A</v>
      </c>
      <c r="BE32" s="238" t="e" cm="1">
        <f t="array" aca="1" ref="BE32" ca="1">IF(AND(НачИнвП_Дата&lt;=BE$3,КИнвП_Дата&gt;BE$3),
             INDEX(ЗФ!$A$1:$AO$91,MATCH($A31,ЗФ!$A:$A,0),MATCH("На реализацию"&amp;YEAR(Ф2!BE$3),ЗФ!$2:$2,0))*INDEX(КЗ!$A$1:$O$13,MATCH($A31,КЗ!$A:$A,0),MATCH(MONTH(Ф2!BE$3),КЗ!$1:$1,0)),"")</f>
        <v>#N/A</v>
      </c>
      <c r="BF32" s="238" t="e" cm="1">
        <f t="array" aca="1" ref="BF32" ca="1">IF(AND(НачИнвП_Дата&lt;=BF$3,КИнвП_Дата&gt;BF$3),
             INDEX(ЗФ!$A$1:$AO$91,MATCH($A31,ЗФ!$A:$A,0),MATCH("На реализацию"&amp;YEAR(Ф2!BF$3),ЗФ!$2:$2,0))*INDEX(КЗ!$A$1:$O$13,MATCH($A31,КЗ!$A:$A,0),MATCH(MONTH(Ф2!BF$3),КЗ!$1:$1,0)),"")</f>
        <v>#N/A</v>
      </c>
      <c r="BG32" s="238" t="e" cm="1">
        <f t="array" aca="1" ref="BG32" ca="1">IF(AND(НачИнвП_Дата&lt;=BG$3,КИнвП_Дата&gt;BG$3),
             INDEX(ЗФ!$A$1:$AO$91,MATCH($A31,ЗФ!$A:$A,0),MATCH("На реализацию"&amp;YEAR(Ф2!BG$3),ЗФ!$2:$2,0))*INDEX(КЗ!$A$1:$O$13,MATCH($A31,КЗ!$A:$A,0),MATCH(MONTH(Ф2!BG$3),КЗ!$1:$1,0)),"")</f>
        <v>#N/A</v>
      </c>
      <c r="BH32" s="239" t="e">
        <f t="shared" ca="1" si="1841"/>
        <v>#N/A</v>
      </c>
      <c r="BI32" s="238" t="e" cm="1">
        <f t="array" aca="1" ref="BI32" ca="1">IF(AND(НачИнвП_Дата&lt;=BI$3,КИнвП_Дата&gt;BI$3),
             INDEX(ЗФ!$A$1:$AO$91,MATCH($A31,ЗФ!$A:$A,0),MATCH("На реализацию"&amp;YEAR(Ф2!BI$3),ЗФ!$2:$2,0))*INDEX(КЗ!$A$1:$O$13,MATCH($A31,КЗ!$A:$A,0),MATCH(MONTH(Ф2!BI$3),КЗ!$1:$1,0)),"")</f>
        <v>#N/A</v>
      </c>
      <c r="BJ32" s="238" t="e" cm="1">
        <f t="array" aca="1" ref="BJ32" ca="1">IF(AND(НачИнвП_Дата&lt;=BJ$3,КИнвП_Дата&gt;BJ$3),
             INDEX(ЗФ!$A$1:$AO$91,MATCH($A31,ЗФ!$A:$A,0),MATCH("На реализацию"&amp;YEAR(Ф2!BJ$3),ЗФ!$2:$2,0))*INDEX(КЗ!$A$1:$O$13,MATCH($A31,КЗ!$A:$A,0),MATCH(MONTH(Ф2!BJ$3),КЗ!$1:$1,0)),"")</f>
        <v>#N/A</v>
      </c>
      <c r="BK32" s="238" t="e" cm="1">
        <f t="array" aca="1" ref="BK32" ca="1">IF(AND(НачИнвП_Дата&lt;=BK$3,КИнвП_Дата&gt;BK$3),
             INDEX(ЗФ!$A$1:$AO$91,MATCH($A31,ЗФ!$A:$A,0),MATCH("На реализацию"&amp;YEAR(Ф2!BK$3),ЗФ!$2:$2,0))*INDEX(КЗ!$A$1:$O$13,MATCH($A31,КЗ!$A:$A,0),MATCH(MONTH(Ф2!BK$3),КЗ!$1:$1,0)),"")</f>
        <v>#N/A</v>
      </c>
      <c r="BL32" s="239" t="e">
        <f t="shared" ca="1" si="1845"/>
        <v>#N/A</v>
      </c>
      <c r="BM32" s="238" t="e" cm="1">
        <f t="array" aca="1" ref="BM32" ca="1">IF(AND(НачИнвП_Дата&lt;=BM$3,КИнвП_Дата&gt;BM$3),
             INDEX(ЗФ!$A$1:$AO$91,MATCH($A31,ЗФ!$A:$A,0),MATCH("На реализацию"&amp;YEAR(Ф2!BM$3),ЗФ!$2:$2,0))*INDEX(КЗ!$A$1:$O$13,MATCH($A31,КЗ!$A:$A,0),MATCH(MONTH(Ф2!BM$3),КЗ!$1:$1,0)),"")</f>
        <v>#N/A</v>
      </c>
      <c r="BN32" s="238" t="e" cm="1">
        <f t="array" aca="1" ref="BN32" ca="1">IF(AND(НачИнвП_Дата&lt;=BN$3,КИнвП_Дата&gt;BN$3),
             INDEX(ЗФ!$A$1:$AO$91,MATCH($A31,ЗФ!$A:$A,0),MATCH("На реализацию"&amp;YEAR(Ф2!BN$3),ЗФ!$2:$2,0))*INDEX(КЗ!$A$1:$O$13,MATCH($A31,КЗ!$A:$A,0),MATCH(MONTH(Ф2!BN$3),КЗ!$1:$1,0)),"")</f>
        <v>#N/A</v>
      </c>
      <c r="BO32" s="238" t="e" cm="1">
        <f t="array" aca="1" ref="BO32" ca="1">IF(AND(НачИнвП_Дата&lt;=BO$3,КИнвП_Дата&gt;BO$3),
             INDEX(ЗФ!$A$1:$AO$91,MATCH($A31,ЗФ!$A:$A,0),MATCH("На реализацию"&amp;YEAR(Ф2!BO$3),ЗФ!$2:$2,0))*INDEX(КЗ!$A$1:$O$13,MATCH($A31,КЗ!$A:$A,0),MATCH(MONTH(Ф2!BO$3),КЗ!$1:$1,0)),"")</f>
        <v>#N/A</v>
      </c>
      <c r="BP32" s="239" t="e">
        <f t="shared" ca="1" si="1849"/>
        <v>#N/A</v>
      </c>
      <c r="BQ32" s="267" t="e">
        <f t="shared" ca="1" si="1850"/>
        <v>#N/A</v>
      </c>
      <c r="BR32" s="238" t="e" cm="1">
        <f t="array" aca="1" ref="BR32" ca="1">IF(AND(НачИнвП_Дата&lt;=BR$3,КИнвП_Дата&gt;BR$3),
             INDEX(ЗФ!$A$1:$AO$91,MATCH($A31,ЗФ!$A:$A,0),MATCH("На реализацию"&amp;YEAR(Ф2!BR$3),ЗФ!$2:$2,0))*INDEX(КЗ!$A$1:$O$13,MATCH($A31,КЗ!$A:$A,0),MATCH(MONTH(Ф2!BR$3),КЗ!$1:$1,0)),"")</f>
        <v>#REF!</v>
      </c>
      <c r="BS32" s="238" t="e" cm="1">
        <f t="array" aca="1" ref="BS32" ca="1">IF(AND(НачИнвП_Дата&lt;=BS$3,КИнвП_Дата&gt;BS$3),
             INDEX(ЗФ!$A$1:$AO$91,MATCH($A31,ЗФ!$A:$A,0),MATCH("На реализацию"&amp;YEAR(Ф2!BS$3),ЗФ!$2:$2,0))*INDEX(КЗ!$A$1:$O$13,MATCH($A31,КЗ!$A:$A,0),MATCH(MONTH(Ф2!BS$3),КЗ!$1:$1,0)),"")</f>
        <v>#REF!</v>
      </c>
      <c r="BT32" s="238" t="e" cm="1">
        <f t="array" aca="1" ref="BT32" ca="1">IF(AND(НачИнвП_Дата&lt;=BT$3,КИнвП_Дата&gt;BT$3),
             INDEX(ЗФ!$A$1:$AO$91,MATCH($A31,ЗФ!$A:$A,0),MATCH("На реализацию"&amp;YEAR(Ф2!BT$3),ЗФ!$2:$2,0))*INDEX(КЗ!$A$1:$O$13,MATCH($A31,КЗ!$A:$A,0),MATCH(MONTH(Ф2!BT$3),КЗ!$1:$1,0)),"")</f>
        <v>#REF!</v>
      </c>
      <c r="BU32" s="239" t="e">
        <f t="shared" ca="1" si="1854"/>
        <v>#REF!</v>
      </c>
      <c r="BV32" s="238" t="e" cm="1">
        <f t="array" aca="1" ref="BV32" ca="1">IF(AND(НачИнвП_Дата&lt;=BV$3,КИнвП_Дата&gt;BV$3),
             INDEX(ЗФ!$A$1:$AO$91,MATCH($A31,ЗФ!$A:$A,0),MATCH("На реализацию"&amp;YEAR(Ф2!BV$3),ЗФ!$2:$2,0))*INDEX(КЗ!$A$1:$O$13,MATCH($A31,КЗ!$A:$A,0),MATCH(MONTH(Ф2!BV$3),КЗ!$1:$1,0)),"")</f>
        <v>#REF!</v>
      </c>
      <c r="BW32" s="238" t="e" cm="1">
        <f t="array" aca="1" ref="BW32" ca="1">IF(AND(НачИнвП_Дата&lt;=BW$3,КИнвП_Дата&gt;BW$3),
             INDEX(ЗФ!$A$1:$AO$91,MATCH($A31,ЗФ!$A:$A,0),MATCH("На реализацию"&amp;YEAR(Ф2!BW$3),ЗФ!$2:$2,0))*INDEX(КЗ!$A$1:$O$13,MATCH($A31,КЗ!$A:$A,0),MATCH(MONTH(Ф2!BW$3),КЗ!$1:$1,0)),"")</f>
        <v>#REF!</v>
      </c>
      <c r="BX32" s="238" t="e" cm="1">
        <f t="array" aca="1" ref="BX32" ca="1">IF(AND(НачИнвП_Дата&lt;=BX$3,КИнвП_Дата&gt;BX$3),
             INDEX(ЗФ!$A$1:$AO$91,MATCH($A31,ЗФ!$A:$A,0),MATCH("На реализацию"&amp;YEAR(Ф2!BX$3),ЗФ!$2:$2,0))*INDEX(КЗ!$A$1:$O$13,MATCH($A31,КЗ!$A:$A,0),MATCH(MONTH(Ф2!BX$3),КЗ!$1:$1,0)),"")</f>
        <v>#REF!</v>
      </c>
      <c r="BY32" s="239" t="e">
        <f t="shared" ca="1" si="1858"/>
        <v>#REF!</v>
      </c>
      <c r="BZ32" s="238" t="e" cm="1">
        <f t="array" aca="1" ref="BZ32" ca="1">IF(AND(НачИнвП_Дата&lt;=BZ$3,КИнвП_Дата&gt;BZ$3),
             INDEX(ЗФ!$A$1:$AO$91,MATCH($A31,ЗФ!$A:$A,0),MATCH("На реализацию"&amp;YEAR(Ф2!BZ$3),ЗФ!$2:$2,0))*INDEX(КЗ!$A$1:$O$13,MATCH($A31,КЗ!$A:$A,0),MATCH(MONTH(Ф2!BZ$3),КЗ!$1:$1,0)),"")</f>
        <v>#REF!</v>
      </c>
      <c r="CA32" s="238" t="e" cm="1">
        <f t="array" aca="1" ref="CA32" ca="1">IF(AND(НачИнвП_Дата&lt;=CA$3,КИнвП_Дата&gt;CA$3),
             INDEX(ЗФ!$A$1:$AO$91,MATCH($A31,ЗФ!$A:$A,0),MATCH("На реализацию"&amp;YEAR(Ф2!CA$3),ЗФ!$2:$2,0))*INDEX(КЗ!$A$1:$O$13,MATCH($A31,КЗ!$A:$A,0),MATCH(MONTH(Ф2!CA$3),КЗ!$1:$1,0)),"")</f>
        <v>#REF!</v>
      </c>
      <c r="CB32" s="238" t="e" cm="1">
        <f t="array" aca="1" ref="CB32" ca="1">IF(AND(НачИнвП_Дата&lt;=CB$3,КИнвП_Дата&gt;CB$3),
             INDEX(ЗФ!$A$1:$AO$91,MATCH($A31,ЗФ!$A:$A,0),MATCH("На реализацию"&amp;YEAR(Ф2!CB$3),ЗФ!$2:$2,0))*INDEX(КЗ!$A$1:$O$13,MATCH($A31,КЗ!$A:$A,0),MATCH(MONTH(Ф2!CB$3),КЗ!$1:$1,0)),"")</f>
        <v>#REF!</v>
      </c>
      <c r="CC32" s="239" t="e">
        <f t="shared" ca="1" si="1862"/>
        <v>#REF!</v>
      </c>
      <c r="CD32" s="238" t="e" cm="1">
        <f t="array" aca="1" ref="CD32" ca="1">IF(AND(НачИнвП_Дата&lt;=CD$3,КИнвП_Дата&gt;CD$3),
             INDEX(ЗФ!$A$1:$AO$91,MATCH($A31,ЗФ!$A:$A,0),MATCH("На реализацию"&amp;YEAR(Ф2!CD$3),ЗФ!$2:$2,0))*INDEX(КЗ!$A$1:$O$13,MATCH($A31,КЗ!$A:$A,0),MATCH(MONTH(Ф2!CD$3),КЗ!$1:$1,0)),"")</f>
        <v>#REF!</v>
      </c>
      <c r="CE32" s="238" t="e" cm="1">
        <f t="array" aca="1" ref="CE32" ca="1">IF(AND(НачИнвП_Дата&lt;=CE$3,КИнвП_Дата&gt;CE$3),
             INDEX(ЗФ!$A$1:$AO$91,MATCH($A31,ЗФ!$A:$A,0),MATCH("На реализацию"&amp;YEAR(Ф2!CE$3),ЗФ!$2:$2,0))*INDEX(КЗ!$A$1:$O$13,MATCH($A31,КЗ!$A:$A,0),MATCH(MONTH(Ф2!CE$3),КЗ!$1:$1,0)),"")</f>
        <v>#REF!</v>
      </c>
      <c r="CF32" s="238" t="e" cm="1">
        <f t="array" aca="1" ref="CF32" ca="1">IF(AND(НачИнвП_Дата&lt;=CF$3,КИнвП_Дата&gt;CF$3),
             INDEX(ЗФ!$A$1:$AO$91,MATCH($A31,ЗФ!$A:$A,0),MATCH("На реализацию"&amp;YEAR(Ф2!CF$3),ЗФ!$2:$2,0))*INDEX(КЗ!$A$1:$O$13,MATCH($A31,КЗ!$A:$A,0),MATCH(MONTH(Ф2!CF$3),КЗ!$1:$1,0)),"")</f>
        <v>#REF!</v>
      </c>
      <c r="CG32" s="239" t="e">
        <f t="shared" ca="1" si="1866"/>
        <v>#REF!</v>
      </c>
      <c r="CH32" s="267" t="e">
        <f t="shared" ca="1" si="1867"/>
        <v>#REF!</v>
      </c>
      <c r="CI32" s="238" t="e" cm="1">
        <f t="array" aca="1" ref="CI32" ca="1">IF(AND(НачИнвП_Дата&lt;=CI$3,КИнвП_Дата&gt;CI$3),
             INDEX(ЗФ!$A$1:$AO$91,MATCH($A31,ЗФ!$A:$A,0),MATCH("На реализацию"&amp;YEAR(Ф2!CI$3),ЗФ!$2:$2,0))*INDEX(КЗ!$A$1:$O$13,MATCH($A31,КЗ!$A:$A,0),MATCH(MONTH(Ф2!CI$3),КЗ!$1:$1,0)),"")</f>
        <v>#REF!</v>
      </c>
      <c r="CJ32" s="238" t="e" cm="1">
        <f t="array" aca="1" ref="CJ32" ca="1">IF(AND(НачИнвП_Дата&lt;=CJ$3,КИнвП_Дата&gt;CJ$3),
             INDEX(ЗФ!$A$1:$AO$91,MATCH($A31,ЗФ!$A:$A,0),MATCH("На реализацию"&amp;YEAR(Ф2!CJ$3),ЗФ!$2:$2,0))*INDEX(КЗ!$A$1:$O$13,MATCH($A31,КЗ!$A:$A,0),MATCH(MONTH(Ф2!CJ$3),КЗ!$1:$1,0)),"")</f>
        <v>#REF!</v>
      </c>
      <c r="CK32" s="238" t="e" cm="1">
        <f t="array" aca="1" ref="CK32" ca="1">IF(AND(НачИнвП_Дата&lt;=CK$3,КИнвП_Дата&gt;CK$3),
             INDEX(ЗФ!$A$1:$AO$91,MATCH($A31,ЗФ!$A:$A,0),MATCH("На реализацию"&amp;YEAR(Ф2!CK$3),ЗФ!$2:$2,0))*INDEX(КЗ!$A$1:$O$13,MATCH($A31,КЗ!$A:$A,0),MATCH(MONTH(Ф2!CK$3),КЗ!$1:$1,0)),"")</f>
        <v>#REF!</v>
      </c>
      <c r="CL32" s="239" t="e">
        <f t="shared" ca="1" si="1871"/>
        <v>#REF!</v>
      </c>
      <c r="CM32" s="238" t="e" cm="1">
        <f t="array" aca="1" ref="CM32" ca="1">IF(AND(НачИнвП_Дата&lt;=CM$3,КИнвП_Дата&gt;CM$3),
             INDEX(ЗФ!$A$1:$AO$91,MATCH($A31,ЗФ!$A:$A,0),MATCH("На реализацию"&amp;YEAR(Ф2!CM$3),ЗФ!$2:$2,0))*INDEX(КЗ!$A$1:$O$13,MATCH($A31,КЗ!$A:$A,0),MATCH(MONTH(Ф2!CM$3),КЗ!$1:$1,0)),"")</f>
        <v>#REF!</v>
      </c>
      <c r="CN32" s="238" t="e" cm="1">
        <f t="array" aca="1" ref="CN32" ca="1">IF(AND(НачИнвП_Дата&lt;=CN$3,КИнвП_Дата&gt;CN$3),
             INDEX(ЗФ!$A$1:$AO$91,MATCH($A31,ЗФ!$A:$A,0),MATCH("На реализацию"&amp;YEAR(Ф2!CN$3),ЗФ!$2:$2,0))*INDEX(КЗ!$A$1:$O$13,MATCH($A31,КЗ!$A:$A,0),MATCH(MONTH(Ф2!CN$3),КЗ!$1:$1,0)),"")</f>
        <v>#REF!</v>
      </c>
      <c r="CO32" s="238" t="e" cm="1">
        <f t="array" aca="1" ref="CO32" ca="1">IF(AND(НачИнвП_Дата&lt;=CO$3,КИнвП_Дата&gt;CO$3),
             INDEX(ЗФ!$A$1:$AO$91,MATCH($A31,ЗФ!$A:$A,0),MATCH("На реализацию"&amp;YEAR(Ф2!CO$3),ЗФ!$2:$2,0))*INDEX(КЗ!$A$1:$O$13,MATCH($A31,КЗ!$A:$A,0),MATCH(MONTH(Ф2!CO$3),КЗ!$1:$1,0)),"")</f>
        <v>#REF!</v>
      </c>
      <c r="CP32" s="239" t="e">
        <f t="shared" ca="1" si="1875"/>
        <v>#REF!</v>
      </c>
      <c r="CQ32" s="238" t="e" cm="1">
        <f t="array" aca="1" ref="CQ32" ca="1">IF(AND(НачИнвП_Дата&lt;=CQ$3,КИнвП_Дата&gt;CQ$3),
             INDEX(ЗФ!$A$1:$AO$91,MATCH($A31,ЗФ!$A:$A,0),MATCH("На реализацию"&amp;YEAR(Ф2!CQ$3),ЗФ!$2:$2,0))*INDEX(КЗ!$A$1:$O$13,MATCH($A31,КЗ!$A:$A,0),MATCH(MONTH(Ф2!CQ$3),КЗ!$1:$1,0)),"")</f>
        <v>#REF!</v>
      </c>
      <c r="CR32" s="238" t="e" cm="1">
        <f t="array" aca="1" ref="CR32" ca="1">IF(AND(НачИнвП_Дата&lt;=CR$3,КИнвП_Дата&gt;CR$3),
             INDEX(ЗФ!$A$1:$AO$91,MATCH($A31,ЗФ!$A:$A,0),MATCH("На реализацию"&amp;YEAR(Ф2!CR$3),ЗФ!$2:$2,0))*INDEX(КЗ!$A$1:$O$13,MATCH($A31,КЗ!$A:$A,0),MATCH(MONTH(Ф2!CR$3),КЗ!$1:$1,0)),"")</f>
        <v>#REF!</v>
      </c>
      <c r="CS32" s="238" t="e" cm="1">
        <f t="array" aca="1" ref="CS32" ca="1">IF(AND(НачИнвП_Дата&lt;=CS$3,КИнвП_Дата&gt;CS$3),
             INDEX(ЗФ!$A$1:$AO$91,MATCH($A31,ЗФ!$A:$A,0),MATCH("На реализацию"&amp;YEAR(Ф2!CS$3),ЗФ!$2:$2,0))*INDEX(КЗ!$A$1:$O$13,MATCH($A31,КЗ!$A:$A,0),MATCH(MONTH(Ф2!CS$3),КЗ!$1:$1,0)),"")</f>
        <v>#REF!</v>
      </c>
      <c r="CT32" s="239" t="e">
        <f t="shared" ca="1" si="1879"/>
        <v>#REF!</v>
      </c>
      <c r="CU32" s="238" t="e" cm="1">
        <f t="array" aca="1" ref="CU32" ca="1">IF(AND(НачИнвП_Дата&lt;=CU$3,КИнвП_Дата&gt;CU$3),
             INDEX(ЗФ!$A$1:$AO$91,MATCH($A31,ЗФ!$A:$A,0),MATCH("На реализацию"&amp;YEAR(Ф2!CU$3),ЗФ!$2:$2,0))*INDEX(КЗ!$A$1:$O$13,MATCH($A31,КЗ!$A:$A,0),MATCH(MONTH(Ф2!CU$3),КЗ!$1:$1,0)),"")</f>
        <v>#REF!</v>
      </c>
      <c r="CV32" s="238" t="e" cm="1">
        <f t="array" aca="1" ref="CV32" ca="1">IF(AND(НачИнвП_Дата&lt;=CV$3,КИнвП_Дата&gt;CV$3),
             INDEX(ЗФ!$A$1:$AO$91,MATCH($A31,ЗФ!$A:$A,0),MATCH("На реализацию"&amp;YEAR(Ф2!CV$3),ЗФ!$2:$2,0))*INDEX(КЗ!$A$1:$O$13,MATCH($A31,КЗ!$A:$A,0),MATCH(MONTH(Ф2!CV$3),КЗ!$1:$1,0)),"")</f>
        <v>#REF!</v>
      </c>
      <c r="CW32" s="238" t="e" cm="1">
        <f t="array" aca="1" ref="CW32" ca="1">IF(AND(НачИнвП_Дата&lt;=CW$3,КИнвП_Дата&gt;CW$3),
             INDEX(ЗФ!$A$1:$AO$91,MATCH($A31,ЗФ!$A:$A,0),MATCH("На реализацию"&amp;YEAR(Ф2!CW$3),ЗФ!$2:$2,0))*INDEX(КЗ!$A$1:$O$13,MATCH($A31,КЗ!$A:$A,0),MATCH(MONTH(Ф2!CW$3),КЗ!$1:$1,0)),"")</f>
        <v>#REF!</v>
      </c>
      <c r="CX32" s="239" t="e">
        <f t="shared" ca="1" si="1883"/>
        <v>#REF!</v>
      </c>
      <c r="CY32" s="267" t="e">
        <f t="shared" ca="1" si="1884"/>
        <v>#REF!</v>
      </c>
      <c r="CZ32" s="238" t="e" cm="1">
        <f t="array" aca="1" ref="CZ32" ca="1">IF(AND(НачИнвП_Дата&lt;=CZ$3,КИнвП_Дата&gt;CZ$3),
             INDEX(ЗФ!$A$1:$AO$91,MATCH($A31,ЗФ!$A:$A,0),MATCH("На реализацию"&amp;YEAR(Ф2!CZ$3),ЗФ!$2:$2,0))*INDEX(КЗ!$A$1:$O$13,MATCH($A31,КЗ!$A:$A,0),MATCH(MONTH(Ф2!CZ$3),КЗ!$1:$1,0)),"")</f>
        <v>#REF!</v>
      </c>
      <c r="DA32" s="238" t="e" cm="1">
        <f t="array" aca="1" ref="DA32" ca="1">IF(AND(НачИнвП_Дата&lt;=DA$3,КИнвП_Дата&gt;DA$3),
             INDEX(ЗФ!$A$1:$AO$91,MATCH($A31,ЗФ!$A:$A,0),MATCH("На реализацию"&amp;YEAR(Ф2!DA$3),ЗФ!$2:$2,0))*INDEX(КЗ!$A$1:$O$13,MATCH($A31,КЗ!$A:$A,0),MATCH(MONTH(Ф2!DA$3),КЗ!$1:$1,0)),"")</f>
        <v>#REF!</v>
      </c>
      <c r="DB32" s="238" t="e" cm="1">
        <f t="array" aca="1" ref="DB32" ca="1">IF(AND(НачИнвП_Дата&lt;=DB$3,КИнвП_Дата&gt;DB$3),
             INDEX(ЗФ!$A$1:$AO$91,MATCH($A31,ЗФ!$A:$A,0),MATCH("На реализацию"&amp;YEAR(Ф2!DB$3),ЗФ!$2:$2,0))*INDEX(КЗ!$A$1:$O$13,MATCH($A31,КЗ!$A:$A,0),MATCH(MONTH(Ф2!DB$3),КЗ!$1:$1,0)),"")</f>
        <v>#REF!</v>
      </c>
      <c r="DC32" s="239" t="e">
        <f t="shared" ca="1" si="1888"/>
        <v>#REF!</v>
      </c>
      <c r="DD32" s="238" t="e" cm="1">
        <f t="array" aca="1" ref="DD32" ca="1">IF(AND(НачИнвП_Дата&lt;=DD$3,КИнвП_Дата&gt;DD$3),
             INDEX(ЗФ!$A$1:$AO$91,MATCH($A31,ЗФ!$A:$A,0),MATCH("На реализацию"&amp;YEAR(Ф2!DD$3),ЗФ!$2:$2,0))*INDEX(КЗ!$A$1:$O$13,MATCH($A31,КЗ!$A:$A,0),MATCH(MONTH(Ф2!DD$3),КЗ!$1:$1,0)),"")</f>
        <v>#REF!</v>
      </c>
      <c r="DE32" s="238" t="e" cm="1">
        <f t="array" aca="1" ref="DE32" ca="1">IF(AND(НачИнвП_Дата&lt;=DE$3,КИнвП_Дата&gt;DE$3),
             INDEX(ЗФ!$A$1:$AO$91,MATCH($A31,ЗФ!$A:$A,0),MATCH("На реализацию"&amp;YEAR(Ф2!DE$3),ЗФ!$2:$2,0))*INDEX(КЗ!$A$1:$O$13,MATCH($A31,КЗ!$A:$A,0),MATCH(MONTH(Ф2!DE$3),КЗ!$1:$1,0)),"")</f>
        <v>#REF!</v>
      </c>
      <c r="DF32" s="238" t="e" cm="1">
        <f t="array" aca="1" ref="DF32" ca="1">IF(AND(НачИнвП_Дата&lt;=DF$3,КИнвП_Дата&gt;DF$3),
             INDEX(ЗФ!$A$1:$AO$91,MATCH($A31,ЗФ!$A:$A,0),MATCH("На реализацию"&amp;YEAR(Ф2!DF$3),ЗФ!$2:$2,0))*INDEX(КЗ!$A$1:$O$13,MATCH($A31,КЗ!$A:$A,0),MATCH(MONTH(Ф2!DF$3),КЗ!$1:$1,0)),"")</f>
        <v>#REF!</v>
      </c>
      <c r="DG32" s="239" t="e">
        <f t="shared" ca="1" si="1892"/>
        <v>#REF!</v>
      </c>
      <c r="DH32" s="238" t="e" cm="1">
        <f t="array" aca="1" ref="DH32" ca="1">IF(AND(НачИнвП_Дата&lt;=DH$3,КИнвП_Дата&gt;DH$3),
             INDEX(ЗФ!$A$1:$AO$91,MATCH($A31,ЗФ!$A:$A,0),MATCH("На реализацию"&amp;YEAR(Ф2!DH$3),ЗФ!$2:$2,0))*INDEX(КЗ!$A$1:$O$13,MATCH($A31,КЗ!$A:$A,0),MATCH(MONTH(Ф2!DH$3),КЗ!$1:$1,0)),"")</f>
        <v>#REF!</v>
      </c>
      <c r="DI32" s="238" t="e" cm="1">
        <f t="array" aca="1" ref="DI32" ca="1">IF(AND(НачИнвП_Дата&lt;=DI$3,КИнвП_Дата&gt;DI$3),
             INDEX(ЗФ!$A$1:$AO$91,MATCH($A31,ЗФ!$A:$A,0),MATCH("На реализацию"&amp;YEAR(Ф2!DI$3),ЗФ!$2:$2,0))*INDEX(КЗ!$A$1:$O$13,MATCH($A31,КЗ!$A:$A,0),MATCH(MONTH(Ф2!DI$3),КЗ!$1:$1,0)),"")</f>
        <v>#REF!</v>
      </c>
      <c r="DJ32" s="238" t="e" cm="1">
        <f t="array" aca="1" ref="DJ32" ca="1">IF(AND(НачИнвП_Дата&lt;=DJ$3,КИнвП_Дата&gt;DJ$3),
             INDEX(ЗФ!$A$1:$AO$91,MATCH($A31,ЗФ!$A:$A,0),MATCH("На реализацию"&amp;YEAR(Ф2!DJ$3),ЗФ!$2:$2,0))*INDEX(КЗ!$A$1:$O$13,MATCH($A31,КЗ!$A:$A,0),MATCH(MONTH(Ф2!DJ$3),КЗ!$1:$1,0)),"")</f>
        <v>#REF!</v>
      </c>
      <c r="DK32" s="239" t="e">
        <f t="shared" ca="1" si="1896"/>
        <v>#REF!</v>
      </c>
      <c r="DL32" s="238" t="e" cm="1">
        <f t="array" aca="1" ref="DL32" ca="1">IF(AND(НачИнвП_Дата&lt;=DL$3,КИнвП_Дата&gt;DL$3),
             INDEX(ЗФ!$A$1:$AO$91,MATCH($A31,ЗФ!$A:$A,0),MATCH("На реализацию"&amp;YEAR(Ф2!DL$3),ЗФ!$2:$2,0))*INDEX(КЗ!$A$1:$O$13,MATCH($A31,КЗ!$A:$A,0),MATCH(MONTH(Ф2!DL$3),КЗ!$1:$1,0)),"")</f>
        <v>#REF!</v>
      </c>
      <c r="DM32" s="238" t="e" cm="1">
        <f t="array" aca="1" ref="DM32" ca="1">IF(AND(НачИнвП_Дата&lt;=DM$3,КИнвП_Дата&gt;DM$3),
             INDEX(ЗФ!$A$1:$AO$91,MATCH($A31,ЗФ!$A:$A,0),MATCH("На реализацию"&amp;YEAR(Ф2!DM$3),ЗФ!$2:$2,0))*INDEX(КЗ!$A$1:$O$13,MATCH($A31,КЗ!$A:$A,0),MATCH(MONTH(Ф2!DM$3),КЗ!$1:$1,0)),"")</f>
        <v>#REF!</v>
      </c>
      <c r="DN32" s="238" t="e" cm="1">
        <f t="array" aca="1" ref="DN32" ca="1">IF(AND(НачИнвП_Дата&lt;=DN$3,КИнвП_Дата&gt;DN$3),
             INDEX(ЗФ!$A$1:$AO$91,MATCH($A31,ЗФ!$A:$A,0),MATCH("На реализацию"&amp;YEAR(Ф2!DN$3),ЗФ!$2:$2,0))*INDEX(КЗ!$A$1:$O$13,MATCH($A31,КЗ!$A:$A,0),MATCH(MONTH(Ф2!DN$3),КЗ!$1:$1,0)),"")</f>
        <v>#REF!</v>
      </c>
      <c r="DO32" s="239" t="e">
        <f t="shared" ca="1" si="1900"/>
        <v>#REF!</v>
      </c>
      <c r="DP32" s="267" t="e">
        <f t="shared" ca="1" si="1901"/>
        <v>#REF!</v>
      </c>
      <c r="DQ32" s="238" t="e" cm="1">
        <f t="array" aca="1" ref="DQ32" ca="1">IF(AND(НачИнвП_Дата&lt;=DQ$3,КИнвП_Дата&gt;DQ$3),
             INDEX(ЗФ!$A$1:$AO$91,MATCH($A31,ЗФ!$A:$A,0),MATCH("На реализацию"&amp;YEAR(Ф2!DQ$3),ЗФ!$2:$2,0))*INDEX(КЗ!$A$1:$O$13,MATCH($A31,КЗ!$A:$A,0),MATCH(MONTH(Ф2!DQ$3),КЗ!$1:$1,0)),"")</f>
        <v>#REF!</v>
      </c>
      <c r="DR32" s="238" t="e" cm="1">
        <f t="array" aca="1" ref="DR32" ca="1">IF(AND(НачИнвП_Дата&lt;=DR$3,КИнвП_Дата&gt;DR$3),
             INDEX(ЗФ!$A$1:$AO$91,MATCH($A31,ЗФ!$A:$A,0),MATCH("На реализацию"&amp;YEAR(Ф2!DR$3),ЗФ!$2:$2,0))*INDEX(КЗ!$A$1:$O$13,MATCH($A31,КЗ!$A:$A,0),MATCH(MONTH(Ф2!DR$3),КЗ!$1:$1,0)),"")</f>
        <v>#REF!</v>
      </c>
      <c r="DS32" s="238" t="e" cm="1">
        <f t="array" aca="1" ref="DS32" ca="1">IF(AND(НачИнвП_Дата&lt;=DS$3,КИнвП_Дата&gt;DS$3),
             INDEX(ЗФ!$A$1:$AO$91,MATCH($A31,ЗФ!$A:$A,0),MATCH("На реализацию"&amp;YEAR(Ф2!DS$3),ЗФ!$2:$2,0))*INDEX(КЗ!$A$1:$O$13,MATCH($A31,КЗ!$A:$A,0),MATCH(MONTH(Ф2!DS$3),КЗ!$1:$1,0)),"")</f>
        <v>#REF!</v>
      </c>
      <c r="DT32" s="239" t="e">
        <f t="shared" ca="1" si="1905"/>
        <v>#REF!</v>
      </c>
      <c r="DU32" s="238" t="e" cm="1">
        <f t="array" aca="1" ref="DU32" ca="1">IF(AND(НачИнвП_Дата&lt;=DU$3,КИнвП_Дата&gt;DU$3),
             INDEX(ЗФ!$A$1:$AO$91,MATCH($A31,ЗФ!$A:$A,0),MATCH("На реализацию"&amp;YEAR(Ф2!DU$3),ЗФ!$2:$2,0))*INDEX(КЗ!$A$1:$O$13,MATCH($A31,КЗ!$A:$A,0),MATCH(MONTH(Ф2!DU$3),КЗ!$1:$1,0)),"")</f>
        <v>#REF!</v>
      </c>
      <c r="DV32" s="238" t="e" cm="1">
        <f t="array" aca="1" ref="DV32" ca="1">IF(AND(НачИнвП_Дата&lt;=DV$3,КИнвП_Дата&gt;DV$3),
             INDEX(ЗФ!$A$1:$AO$91,MATCH($A31,ЗФ!$A:$A,0),MATCH("На реализацию"&amp;YEAR(Ф2!DV$3),ЗФ!$2:$2,0))*INDEX(КЗ!$A$1:$O$13,MATCH($A31,КЗ!$A:$A,0),MATCH(MONTH(Ф2!DV$3),КЗ!$1:$1,0)),"")</f>
        <v>#REF!</v>
      </c>
      <c r="DW32" s="238" t="e" cm="1">
        <f t="array" aca="1" ref="DW32" ca="1">IF(AND(НачИнвП_Дата&lt;=DW$3,КИнвП_Дата&gt;DW$3),
             INDEX(ЗФ!$A$1:$AO$91,MATCH($A31,ЗФ!$A:$A,0),MATCH("На реализацию"&amp;YEAR(Ф2!DW$3),ЗФ!$2:$2,0))*INDEX(КЗ!$A$1:$O$13,MATCH($A31,КЗ!$A:$A,0),MATCH(MONTH(Ф2!DW$3),КЗ!$1:$1,0)),"")</f>
        <v>#REF!</v>
      </c>
      <c r="DX32" s="239" t="e">
        <f t="shared" ca="1" si="1909"/>
        <v>#REF!</v>
      </c>
      <c r="DY32" s="238" t="e" cm="1">
        <f t="array" aca="1" ref="DY32" ca="1">IF(AND(НачИнвП_Дата&lt;=DY$3,КИнвП_Дата&gt;DY$3),
             INDEX(ЗФ!$A$1:$AO$91,MATCH($A31,ЗФ!$A:$A,0),MATCH("На реализацию"&amp;YEAR(Ф2!DY$3),ЗФ!$2:$2,0))*INDEX(КЗ!$A$1:$O$13,MATCH($A31,КЗ!$A:$A,0),MATCH(MONTH(Ф2!DY$3),КЗ!$1:$1,0)),"")</f>
        <v>#REF!</v>
      </c>
      <c r="DZ32" s="238" t="e" cm="1">
        <f t="array" aca="1" ref="DZ32" ca="1">IF(AND(НачИнвП_Дата&lt;=DZ$3,КИнвП_Дата&gt;DZ$3),
             INDEX(ЗФ!$A$1:$AO$91,MATCH($A31,ЗФ!$A:$A,0),MATCH("На реализацию"&amp;YEAR(Ф2!DZ$3),ЗФ!$2:$2,0))*INDEX(КЗ!$A$1:$O$13,MATCH($A31,КЗ!$A:$A,0),MATCH(MONTH(Ф2!DZ$3),КЗ!$1:$1,0)),"")</f>
        <v>#REF!</v>
      </c>
      <c r="EA32" s="238" t="e" cm="1">
        <f t="array" aca="1" ref="EA32" ca="1">IF(AND(НачИнвП_Дата&lt;=EA$3,КИнвП_Дата&gt;EA$3),
             INDEX(ЗФ!$A$1:$AO$91,MATCH($A31,ЗФ!$A:$A,0),MATCH("На реализацию"&amp;YEAR(Ф2!EA$3),ЗФ!$2:$2,0))*INDEX(КЗ!$A$1:$O$13,MATCH($A31,КЗ!$A:$A,0),MATCH(MONTH(Ф2!EA$3),КЗ!$1:$1,0)),"")</f>
        <v>#REF!</v>
      </c>
      <c r="EB32" s="239" t="e">
        <f t="shared" ca="1" si="1913"/>
        <v>#REF!</v>
      </c>
      <c r="EC32" s="238" t="e" cm="1">
        <f t="array" aca="1" ref="EC32" ca="1">IF(AND(НачИнвП_Дата&lt;=EC$3,КИнвП_Дата&gt;EC$3),
             INDEX(ЗФ!$A$1:$AO$91,MATCH($A31,ЗФ!$A:$A,0),MATCH("На реализацию"&amp;YEAR(Ф2!EC$3),ЗФ!$2:$2,0))*INDEX(КЗ!$A$1:$O$13,MATCH($A31,КЗ!$A:$A,0),MATCH(MONTH(Ф2!EC$3),КЗ!$1:$1,0)),"")</f>
        <v>#REF!</v>
      </c>
      <c r="ED32" s="238" t="e" cm="1">
        <f t="array" aca="1" ref="ED32" ca="1">IF(AND(НачИнвП_Дата&lt;=ED$3,КИнвП_Дата&gt;ED$3),
             INDEX(ЗФ!$A$1:$AO$91,MATCH($A31,ЗФ!$A:$A,0),MATCH("На реализацию"&amp;YEAR(Ф2!ED$3),ЗФ!$2:$2,0))*INDEX(КЗ!$A$1:$O$13,MATCH($A31,КЗ!$A:$A,0),MATCH(MONTH(Ф2!ED$3),КЗ!$1:$1,0)),"")</f>
        <v>#REF!</v>
      </c>
      <c r="EE32" s="238" t="e" cm="1">
        <f t="array" aca="1" ref="EE32" ca="1">IF(AND(НачИнвП_Дата&lt;=EE$3,КИнвП_Дата&gt;EE$3),
             INDEX(ЗФ!$A$1:$AO$91,MATCH($A31,ЗФ!$A:$A,0),MATCH("На реализацию"&amp;YEAR(Ф2!EE$3),ЗФ!$2:$2,0))*INDEX(КЗ!$A$1:$O$13,MATCH($A31,КЗ!$A:$A,0),MATCH(MONTH(Ф2!EE$3),КЗ!$1:$1,0)),"")</f>
        <v>#REF!</v>
      </c>
      <c r="EF32" s="239" t="e">
        <f t="shared" ca="1" si="1917"/>
        <v>#REF!</v>
      </c>
      <c r="EG32" s="267" t="e">
        <f t="shared" ca="1" si="1918"/>
        <v>#REF!</v>
      </c>
      <c r="EH32" s="238" t="e" cm="1">
        <f t="array" aca="1" ref="EH32" ca="1">IF(AND(НачИнвП_Дата&lt;=EH$3,КИнвП_Дата&gt;EH$3),
             INDEX(ЗФ!$A$1:$AO$91,MATCH($A31,ЗФ!$A:$A,0),MATCH("На реализацию"&amp;YEAR(Ф2!EH$3),ЗФ!$2:$2,0))*INDEX(КЗ!$A$1:$O$13,MATCH($A31,КЗ!$A:$A,0),MATCH(MONTH(Ф2!EH$3),КЗ!$1:$1,0)),"")</f>
        <v>#REF!</v>
      </c>
      <c r="EI32" s="238" t="e" cm="1">
        <f t="array" aca="1" ref="EI32" ca="1">IF(AND(НачИнвП_Дата&lt;=EI$3,КИнвП_Дата&gt;EI$3),
             INDEX(ЗФ!$A$1:$AO$91,MATCH($A31,ЗФ!$A:$A,0),MATCH("На реализацию"&amp;YEAR(Ф2!EI$3),ЗФ!$2:$2,0))*INDEX(КЗ!$A$1:$O$13,MATCH($A31,КЗ!$A:$A,0),MATCH(MONTH(Ф2!EI$3),КЗ!$1:$1,0)),"")</f>
        <v>#REF!</v>
      </c>
      <c r="EJ32" s="238" t="e" cm="1">
        <f t="array" aca="1" ref="EJ32" ca="1">IF(AND(НачИнвП_Дата&lt;=EJ$3,КИнвП_Дата&gt;EJ$3),
             INDEX(ЗФ!$A$1:$AO$91,MATCH($A31,ЗФ!$A:$A,0),MATCH("На реализацию"&amp;YEAR(Ф2!EJ$3),ЗФ!$2:$2,0))*INDEX(КЗ!$A$1:$O$13,MATCH($A31,КЗ!$A:$A,0),MATCH(MONTH(Ф2!EJ$3),КЗ!$1:$1,0)),"")</f>
        <v>#REF!</v>
      </c>
      <c r="EK32" s="239" t="e">
        <f t="shared" ca="1" si="1922"/>
        <v>#REF!</v>
      </c>
      <c r="EL32" s="238" t="e" cm="1">
        <f t="array" aca="1" ref="EL32" ca="1">IF(AND(НачИнвП_Дата&lt;=EL$3,КИнвП_Дата&gt;EL$3),
             INDEX(ЗФ!$A$1:$AO$91,MATCH($A31,ЗФ!$A:$A,0),MATCH("На реализацию"&amp;YEAR(Ф2!EL$3),ЗФ!$2:$2,0))*INDEX(КЗ!$A$1:$O$13,MATCH($A31,КЗ!$A:$A,0),MATCH(MONTH(Ф2!EL$3),КЗ!$1:$1,0)),"")</f>
        <v>#REF!</v>
      </c>
      <c r="EM32" s="238" t="e" cm="1">
        <f t="array" aca="1" ref="EM32" ca="1">IF(AND(НачИнвП_Дата&lt;=EM$3,КИнвП_Дата&gt;EM$3),
             INDEX(ЗФ!$A$1:$AO$91,MATCH($A31,ЗФ!$A:$A,0),MATCH("На реализацию"&amp;YEAR(Ф2!EM$3),ЗФ!$2:$2,0))*INDEX(КЗ!$A$1:$O$13,MATCH($A31,КЗ!$A:$A,0),MATCH(MONTH(Ф2!EM$3),КЗ!$1:$1,0)),"")</f>
        <v>#REF!</v>
      </c>
      <c r="EN32" s="238" t="e" cm="1">
        <f t="array" aca="1" ref="EN32" ca="1">IF(AND(НачИнвП_Дата&lt;=EN$3,КИнвП_Дата&gt;EN$3),
             INDEX(ЗФ!$A$1:$AO$91,MATCH($A31,ЗФ!$A:$A,0),MATCH("На реализацию"&amp;YEAR(Ф2!EN$3),ЗФ!$2:$2,0))*INDEX(КЗ!$A$1:$O$13,MATCH($A31,КЗ!$A:$A,0),MATCH(MONTH(Ф2!EN$3),КЗ!$1:$1,0)),"")</f>
        <v>#REF!</v>
      </c>
      <c r="EO32" s="239" t="e">
        <f t="shared" ca="1" si="1926"/>
        <v>#REF!</v>
      </c>
      <c r="EP32" s="238" t="e" cm="1">
        <f t="array" aca="1" ref="EP32" ca="1">IF(AND(НачИнвП_Дата&lt;=EP$3,КИнвП_Дата&gt;EP$3),
             INDEX(ЗФ!$A$1:$AO$91,MATCH($A31,ЗФ!$A:$A,0),MATCH("На реализацию"&amp;YEAR(Ф2!EP$3),ЗФ!$2:$2,0))*INDEX(КЗ!$A$1:$O$13,MATCH($A31,КЗ!$A:$A,0),MATCH(MONTH(Ф2!EP$3),КЗ!$1:$1,0)),"")</f>
        <v>#REF!</v>
      </c>
      <c r="EQ32" s="238" t="e" cm="1">
        <f t="array" aca="1" ref="EQ32" ca="1">IF(AND(НачИнвП_Дата&lt;=EQ$3,КИнвП_Дата&gt;EQ$3),
             INDEX(ЗФ!$A$1:$AO$91,MATCH($A31,ЗФ!$A:$A,0),MATCH("На реализацию"&amp;YEAR(Ф2!EQ$3),ЗФ!$2:$2,0))*INDEX(КЗ!$A$1:$O$13,MATCH($A31,КЗ!$A:$A,0),MATCH(MONTH(Ф2!EQ$3),КЗ!$1:$1,0)),"")</f>
        <v>#REF!</v>
      </c>
      <c r="ER32" s="238" t="e" cm="1">
        <f t="array" aca="1" ref="ER32" ca="1">IF(AND(НачИнвП_Дата&lt;=ER$3,КИнвП_Дата&gt;ER$3),
             INDEX(ЗФ!$A$1:$AO$91,MATCH($A31,ЗФ!$A:$A,0),MATCH("На реализацию"&amp;YEAR(Ф2!ER$3),ЗФ!$2:$2,0))*INDEX(КЗ!$A$1:$O$13,MATCH($A31,КЗ!$A:$A,0),MATCH(MONTH(Ф2!ER$3),КЗ!$1:$1,0)),"")</f>
        <v>#REF!</v>
      </c>
      <c r="ES32" s="239" t="e">
        <f t="shared" ca="1" si="1930"/>
        <v>#REF!</v>
      </c>
      <c r="ET32" s="238" t="e" cm="1">
        <f t="array" aca="1" ref="ET32" ca="1">IF(AND(НачИнвП_Дата&lt;=ET$3,КИнвП_Дата&gt;ET$3),
             INDEX(ЗФ!$A$1:$AO$91,MATCH($A31,ЗФ!$A:$A,0),MATCH("На реализацию"&amp;YEAR(Ф2!ET$3),ЗФ!$2:$2,0))*INDEX(КЗ!$A$1:$O$13,MATCH($A31,КЗ!$A:$A,0),MATCH(MONTH(Ф2!ET$3),КЗ!$1:$1,0)),"")</f>
        <v>#REF!</v>
      </c>
      <c r="EU32" s="238" t="e" cm="1">
        <f t="array" aca="1" ref="EU32" ca="1">IF(AND(НачИнвП_Дата&lt;=EU$3,КИнвП_Дата&gt;EU$3),
             INDEX(ЗФ!$A$1:$AO$91,MATCH($A31,ЗФ!$A:$A,0),MATCH("На реализацию"&amp;YEAR(Ф2!EU$3),ЗФ!$2:$2,0))*INDEX(КЗ!$A$1:$O$13,MATCH($A31,КЗ!$A:$A,0),MATCH(MONTH(Ф2!EU$3),КЗ!$1:$1,0)),"")</f>
        <v>#REF!</v>
      </c>
      <c r="EV32" s="238" t="e" cm="1">
        <f t="array" aca="1" ref="EV32" ca="1">IF(AND(НачИнвП_Дата&lt;=EV$3,КИнвП_Дата&gt;EV$3),
             INDEX(ЗФ!$A$1:$AO$91,MATCH($A31,ЗФ!$A:$A,0),MATCH("На реализацию"&amp;YEAR(Ф2!EV$3),ЗФ!$2:$2,0))*INDEX(КЗ!$A$1:$O$13,MATCH($A31,КЗ!$A:$A,0),MATCH(MONTH(Ф2!EV$3),КЗ!$1:$1,0)),"")</f>
        <v>#REF!</v>
      </c>
      <c r="EW32" s="239" t="e">
        <f t="shared" ca="1" si="1934"/>
        <v>#REF!</v>
      </c>
      <c r="EX32" s="429" t="e">
        <f t="shared" ca="1" si="1935"/>
        <v>#REF!</v>
      </c>
      <c r="EY32" s="438"/>
    </row>
    <row r="33" spans="1:155" s="233" customFormat="1" hidden="1" outlineLevel="2">
      <c r="A33" s="231" t="s">
        <v>240</v>
      </c>
      <c r="B33" s="232">
        <f ca="1">IF(OFFSET(B33,-1,0,1,1)&lt;&gt;"", INDEX(ЗФ!$A$1:$AO$91,MATCH($A31,ЗФ!$A:$A,0),MATCH("Цена на реализацию"&amp;YEAR(Ф2!B$3),ЗФ!$2:$2,0)),0)</f>
        <v>0</v>
      </c>
      <c r="C33" s="232">
        <f ca="1">IF(OFFSET(C33,-1,0,1,1)&lt;&gt;"", INDEX(ЗФ!$A$1:$AO$91,MATCH($A31,ЗФ!$A:$A,0),MATCH("Цена на реализацию"&amp;YEAR(Ф2!C$3),ЗФ!$2:$2,0)),0)</f>
        <v>0</v>
      </c>
      <c r="D33" s="232">
        <f ca="1">IF(OFFSET(D33,-1,0,1,1)&lt;&gt;"", INDEX(ЗФ!$A$1:$AO$91,MATCH($A31,ЗФ!$A:$A,0),MATCH("Цена на реализацию"&amp;YEAR(Ф2!D$3),ЗФ!$2:$2,0)),0)</f>
        <v>0</v>
      </c>
      <c r="E33" s="239">
        <f t="shared" ref="E33" ca="1" si="1936">AVERAGE(B33:D33)</f>
        <v>0</v>
      </c>
      <c r="F33" s="232">
        <f ca="1">IF(OFFSET(F33,-1,0,1,1)&lt;&gt;"", INDEX(ЗФ!$A$1:$AO$91,MATCH($A31,ЗФ!$A:$A,0),MATCH("Цена на реализацию"&amp;YEAR(Ф2!F$3),ЗФ!$2:$2,0)),0)</f>
        <v>0</v>
      </c>
      <c r="G33" s="232">
        <f ca="1">IF(OFFSET(G33,-1,0,1,1)&lt;&gt;"", INDEX(ЗФ!$A$1:$AO$91,MATCH($A31,ЗФ!$A:$A,0),MATCH("Цена на реализацию"&amp;YEAR(Ф2!G$3),ЗФ!$2:$2,0)),0)</f>
        <v>0</v>
      </c>
      <c r="H33" s="232">
        <f ca="1">IF(OFFSET(H33,-1,0,1,1)&lt;&gt;"", INDEX(ЗФ!$A$1:$AO$91,MATCH($A31,ЗФ!$A:$A,0),MATCH("Цена на реализацию"&amp;YEAR(Ф2!H$3),ЗФ!$2:$2,0)),0)</f>
        <v>0</v>
      </c>
      <c r="I33" s="239">
        <f t="shared" ref="I33" ca="1" si="1937">AVERAGE(F33:H33)</f>
        <v>0</v>
      </c>
      <c r="J33" s="232">
        <f ca="1">IF(OFFSET(J33,-1,0,1,1)&lt;&gt;"", INDEX(ЗФ!$A$1:$AO$91,MATCH($A31,ЗФ!$A:$A,0),MATCH("Цена на реализацию"&amp;YEAR(Ф2!J$3),ЗФ!$2:$2,0)),0)</f>
        <v>0</v>
      </c>
      <c r="K33" s="232">
        <f ca="1">IF(OFFSET(K33,-1,0,1,1)&lt;&gt;"", INDEX(ЗФ!$A$1:$AO$91,MATCH($A31,ЗФ!$A:$A,0),MATCH("Цена на реализацию"&amp;YEAR(Ф2!K$3),ЗФ!$2:$2,0)),0)</f>
        <v>0</v>
      </c>
      <c r="L33" s="232">
        <f ca="1">IF(OFFSET(L33,-1,0,1,1)&lt;&gt;"", INDEX(ЗФ!$A$1:$AO$91,MATCH($A31,ЗФ!$A:$A,0),MATCH("Цена на реализацию"&amp;YEAR(Ф2!L$3),ЗФ!$2:$2,0)),0)</f>
        <v>0</v>
      </c>
      <c r="M33" s="239">
        <f t="shared" ref="M33" ca="1" si="1938">AVERAGE(J33:L33)</f>
        <v>0</v>
      </c>
      <c r="N33" s="232" t="e">
        <f ca="1">IF(OFFSET(N33,-1,0,1,1)&lt;&gt;"", INDEX(ЗФ!$A$1:$AO$91,MATCH($A31,ЗФ!$A:$A,0),MATCH("Цена на реализацию"&amp;YEAR(Ф2!N$3),ЗФ!$2:$2,0)),0)</f>
        <v>#N/A</v>
      </c>
      <c r="O33" s="232" t="e">
        <f ca="1">IF(OFFSET(O33,-1,0,1,1)&lt;&gt;"", INDEX(ЗФ!$A$1:$AO$91,MATCH($A31,ЗФ!$A:$A,0),MATCH("Цена на реализацию"&amp;YEAR(Ф2!O$3),ЗФ!$2:$2,0)),0)</f>
        <v>#N/A</v>
      </c>
      <c r="P33" s="232" t="e">
        <f ca="1">IF(OFFSET(P33,-1,0,1,1)&lt;&gt;"", INDEX(ЗФ!$A$1:$AO$91,MATCH($A31,ЗФ!$A:$A,0),MATCH("Цена на реализацию"&amp;YEAR(Ф2!P$3),ЗФ!$2:$2,0)),0)</f>
        <v>#N/A</v>
      </c>
      <c r="Q33" s="239" t="e">
        <f t="shared" ref="Q33" ca="1" si="1939">AVERAGE(N33:P33)</f>
        <v>#N/A</v>
      </c>
      <c r="R33" s="267">
        <f t="shared" ref="R33" ca="1" si="1940">IFERROR(R31/R32,0)</f>
        <v>0</v>
      </c>
      <c r="S33" s="232" t="e">
        <f ca="1">IF(OFFSET(S33,-1,0,1,1)&lt;&gt;"", INDEX(ЗФ!$A$1:$AO$91,MATCH($A31,ЗФ!$A:$A,0),MATCH("Цена на реализацию"&amp;YEAR(Ф2!S$3),ЗФ!$2:$2,0)),0)</f>
        <v>#N/A</v>
      </c>
      <c r="T33" s="232" t="e">
        <f ca="1">IF(OFFSET(T33,-1,0,1,1)&lt;&gt;"", INDEX(ЗФ!$A$1:$AO$91,MATCH($A31,ЗФ!$A:$A,0),MATCH("Цена на реализацию"&amp;YEAR(Ф2!T$3),ЗФ!$2:$2,0)),0)</f>
        <v>#N/A</v>
      </c>
      <c r="U33" s="232" t="e">
        <f ca="1">IF(OFFSET(U33,-1,0,1,1)&lt;&gt;"", INDEX(ЗФ!$A$1:$AO$91,MATCH($A31,ЗФ!$A:$A,0),MATCH("Цена на реализацию"&amp;YEAR(Ф2!U$3),ЗФ!$2:$2,0)),0)</f>
        <v>#N/A</v>
      </c>
      <c r="V33" s="239" t="e">
        <f t="shared" ref="V33" ca="1" si="1941">AVERAGE(S33:U33)</f>
        <v>#N/A</v>
      </c>
      <c r="W33" s="232" t="e">
        <f ca="1">IF(OFFSET(W33,-1,0,1,1)&lt;&gt;"", INDEX(ЗФ!$A$1:$AO$91,MATCH($A31,ЗФ!$A:$A,0),MATCH("Цена на реализацию"&amp;YEAR(Ф2!W$3),ЗФ!$2:$2,0)),0)</f>
        <v>#N/A</v>
      </c>
      <c r="X33" s="232" t="e">
        <f ca="1">IF(OFFSET(X33,-1,0,1,1)&lt;&gt;"", INDEX(ЗФ!$A$1:$AO$91,MATCH($A31,ЗФ!$A:$A,0),MATCH("Цена на реализацию"&amp;YEAR(Ф2!X$3),ЗФ!$2:$2,0)),0)</f>
        <v>#N/A</v>
      </c>
      <c r="Y33" s="232" t="e">
        <f ca="1">IF(OFFSET(Y33,-1,0,1,1)&lt;&gt;"", INDEX(ЗФ!$A$1:$AO$91,MATCH($A31,ЗФ!$A:$A,0),MATCH("Цена на реализацию"&amp;YEAR(Ф2!Y$3),ЗФ!$2:$2,0)),0)</f>
        <v>#N/A</v>
      </c>
      <c r="Z33" s="239" t="e">
        <f t="shared" ref="Z33" ca="1" si="1942">AVERAGE(W33:Y33)</f>
        <v>#N/A</v>
      </c>
      <c r="AA33" s="232" t="e">
        <f ca="1">IF(OFFSET(AA33,-1,0,1,1)&lt;&gt;"", INDEX(ЗФ!$A$1:$AO$91,MATCH($A31,ЗФ!$A:$A,0),MATCH("Цена на реализацию"&amp;YEAR(Ф2!AA$3),ЗФ!$2:$2,0)),0)</f>
        <v>#N/A</v>
      </c>
      <c r="AB33" s="232" t="e">
        <f ca="1">IF(OFFSET(AB33,-1,0,1,1)&lt;&gt;"", INDEX(ЗФ!$A$1:$AO$91,MATCH($A31,ЗФ!$A:$A,0),MATCH("Цена на реализацию"&amp;YEAR(Ф2!AB$3),ЗФ!$2:$2,0)),0)</f>
        <v>#N/A</v>
      </c>
      <c r="AC33" s="232" t="e">
        <f ca="1">IF(OFFSET(AC33,-1,0,1,1)&lt;&gt;"", INDEX(ЗФ!$A$1:$AO$91,MATCH($A31,ЗФ!$A:$A,0),MATCH("Цена на реализацию"&amp;YEAR(Ф2!AC$3),ЗФ!$2:$2,0)),0)</f>
        <v>#N/A</v>
      </c>
      <c r="AD33" s="239" t="e">
        <f t="shared" ref="AD33" ca="1" si="1943">AVERAGE(AA33:AC33)</f>
        <v>#N/A</v>
      </c>
      <c r="AE33" s="232" t="e">
        <f ca="1">IF(OFFSET(AE33,-1,0,1,1)&lt;&gt;"", INDEX(ЗФ!$A$1:$AO$91,MATCH($A31,ЗФ!$A:$A,0),MATCH("Цена на реализацию"&amp;YEAR(Ф2!AE$3),ЗФ!$2:$2,0)),0)</f>
        <v>#N/A</v>
      </c>
      <c r="AF33" s="232" t="e">
        <f ca="1">IF(OFFSET(AF33,-1,0,1,1)&lt;&gt;"", INDEX(ЗФ!$A$1:$AO$91,MATCH($A31,ЗФ!$A:$A,0),MATCH("Цена на реализацию"&amp;YEAR(Ф2!AF$3),ЗФ!$2:$2,0)),0)</f>
        <v>#N/A</v>
      </c>
      <c r="AG33" s="232" t="e">
        <f ca="1">IF(OFFSET(AG33,-1,0,1,1)&lt;&gt;"", INDEX(ЗФ!$A$1:$AO$91,MATCH($A31,ЗФ!$A:$A,0),MATCH("Цена на реализацию"&amp;YEAR(Ф2!AG$3),ЗФ!$2:$2,0)),0)</f>
        <v>#N/A</v>
      </c>
      <c r="AH33" s="239" t="e">
        <f t="shared" ref="AH33" ca="1" si="1944">AVERAGE(AE33:AG33)</f>
        <v>#N/A</v>
      </c>
      <c r="AI33" s="267">
        <f t="shared" ref="AI33" ca="1" si="1945">IFERROR(AI31/AI32,0)</f>
        <v>0</v>
      </c>
      <c r="AJ33" s="232" t="e">
        <f ca="1">IF(OFFSET(AJ33,-1,0,1,1)&lt;&gt;"", INDEX(ЗФ!$A$1:$AO$91,MATCH($A31,ЗФ!$A:$A,0),MATCH("Цена на реализацию"&amp;YEAR(Ф2!AJ$3),ЗФ!$2:$2,0)),0)</f>
        <v>#N/A</v>
      </c>
      <c r="AK33" s="232" t="e">
        <f ca="1">IF(OFFSET(AK33,-1,0,1,1)&lt;&gt;"", INDEX(ЗФ!$A$1:$AO$91,MATCH($A31,ЗФ!$A:$A,0),MATCH("Цена на реализацию"&amp;YEAR(Ф2!AK$3),ЗФ!$2:$2,0)),0)</f>
        <v>#N/A</v>
      </c>
      <c r="AL33" s="232" t="e">
        <f ca="1">IF(OFFSET(AL33,-1,0,1,1)&lt;&gt;"", INDEX(ЗФ!$A$1:$AO$91,MATCH($A31,ЗФ!$A:$A,0),MATCH("Цена на реализацию"&amp;YEAR(Ф2!AL$3),ЗФ!$2:$2,0)),0)</f>
        <v>#N/A</v>
      </c>
      <c r="AM33" s="239" t="e">
        <f t="shared" ref="AM33" ca="1" si="1946">AVERAGE(AJ33:AL33)</f>
        <v>#N/A</v>
      </c>
      <c r="AN33" s="232" t="e">
        <f ca="1">IF(OFFSET(AN33,-1,0,1,1)&lt;&gt;"", INDEX(ЗФ!$A$1:$AO$91,MATCH($A31,ЗФ!$A:$A,0),MATCH("Цена на реализацию"&amp;YEAR(Ф2!AN$3),ЗФ!$2:$2,0)),0)</f>
        <v>#N/A</v>
      </c>
      <c r="AO33" s="232" t="e">
        <f ca="1">IF(OFFSET(AO33,-1,0,1,1)&lt;&gt;"", INDEX(ЗФ!$A$1:$AO$91,MATCH($A31,ЗФ!$A:$A,0),MATCH("Цена на реализацию"&amp;YEAR(Ф2!AO$3),ЗФ!$2:$2,0)),0)</f>
        <v>#N/A</v>
      </c>
      <c r="AP33" s="232" t="e">
        <f ca="1">IF(OFFSET(AP33,-1,0,1,1)&lt;&gt;"", INDEX(ЗФ!$A$1:$AO$91,MATCH($A31,ЗФ!$A:$A,0),MATCH("Цена на реализацию"&amp;YEAR(Ф2!AP$3),ЗФ!$2:$2,0)),0)</f>
        <v>#N/A</v>
      </c>
      <c r="AQ33" s="239" t="e">
        <f t="shared" ref="AQ33" ca="1" si="1947">AVERAGE(AN33:AP33)</f>
        <v>#N/A</v>
      </c>
      <c r="AR33" s="232" t="e">
        <f ca="1">IF(OFFSET(AR33,-1,0,1,1)&lt;&gt;"", INDEX(ЗФ!$A$1:$AO$91,MATCH($A31,ЗФ!$A:$A,0),MATCH("Цена на реализацию"&amp;YEAR(Ф2!AR$3),ЗФ!$2:$2,0)),0)</f>
        <v>#N/A</v>
      </c>
      <c r="AS33" s="232" t="e">
        <f ca="1">IF(OFFSET(AS33,-1,0,1,1)&lt;&gt;"", INDEX(ЗФ!$A$1:$AO$91,MATCH($A31,ЗФ!$A:$A,0),MATCH("Цена на реализацию"&amp;YEAR(Ф2!AS$3),ЗФ!$2:$2,0)),0)</f>
        <v>#N/A</v>
      </c>
      <c r="AT33" s="232" t="e">
        <f ca="1">IF(OFFSET(AT33,-1,0,1,1)&lt;&gt;"", INDEX(ЗФ!$A$1:$AO$91,MATCH($A31,ЗФ!$A:$A,0),MATCH("Цена на реализацию"&amp;YEAR(Ф2!AT$3),ЗФ!$2:$2,0)),0)</f>
        <v>#N/A</v>
      </c>
      <c r="AU33" s="239" t="e">
        <f t="shared" ref="AU33" ca="1" si="1948">AVERAGE(AR33:AT33)</f>
        <v>#N/A</v>
      </c>
      <c r="AV33" s="232" t="e">
        <f ca="1">IF(OFFSET(AV33,-1,0,1,1)&lt;&gt;"", INDEX(ЗФ!$A$1:$AO$91,MATCH($A31,ЗФ!$A:$A,0),MATCH("Цена на реализацию"&amp;YEAR(Ф2!AV$3),ЗФ!$2:$2,0)),0)</f>
        <v>#N/A</v>
      </c>
      <c r="AW33" s="232" t="e">
        <f ca="1">IF(OFFSET(AW33,-1,0,1,1)&lt;&gt;"", INDEX(ЗФ!$A$1:$AO$91,MATCH($A31,ЗФ!$A:$A,0),MATCH("Цена на реализацию"&amp;YEAR(Ф2!AW$3),ЗФ!$2:$2,0)),0)</f>
        <v>#N/A</v>
      </c>
      <c r="AX33" s="232" t="e">
        <f ca="1">IF(OFFSET(AX33,-1,0,1,1)&lt;&gt;"", INDEX(ЗФ!$A$1:$AO$91,MATCH($A31,ЗФ!$A:$A,0),MATCH("Цена на реализацию"&amp;YEAR(Ф2!AX$3),ЗФ!$2:$2,0)),0)</f>
        <v>#N/A</v>
      </c>
      <c r="AY33" s="239" t="e">
        <f t="shared" ref="AY33" ca="1" si="1949">AVERAGE(AV33:AX33)</f>
        <v>#N/A</v>
      </c>
      <c r="AZ33" s="267">
        <f t="shared" ref="AZ33" ca="1" si="1950">IFERROR(AZ31/AZ32,0)</f>
        <v>0</v>
      </c>
      <c r="BA33" s="232" t="e">
        <f ca="1">IF(OFFSET(BA33,-1,0,1,1)&lt;&gt;"", INDEX(ЗФ!$A$1:$AO$91,MATCH($A31,ЗФ!$A:$A,0),MATCH("Цена на реализацию"&amp;YEAR(Ф2!BA$3),ЗФ!$2:$2,0)),0)</f>
        <v>#N/A</v>
      </c>
      <c r="BB33" s="232" t="e">
        <f ca="1">IF(OFFSET(BB33,-1,0,1,1)&lt;&gt;"", INDEX(ЗФ!$A$1:$AO$91,MATCH($A31,ЗФ!$A:$A,0),MATCH("Цена на реализацию"&amp;YEAR(Ф2!BB$3),ЗФ!$2:$2,0)),0)</f>
        <v>#N/A</v>
      </c>
      <c r="BC33" s="232" t="e">
        <f ca="1">IF(OFFSET(BC33,-1,0,1,1)&lt;&gt;"", INDEX(ЗФ!$A$1:$AO$91,MATCH($A31,ЗФ!$A:$A,0),MATCH("Цена на реализацию"&amp;YEAR(Ф2!BC$3),ЗФ!$2:$2,0)),0)</f>
        <v>#N/A</v>
      </c>
      <c r="BD33" s="239" t="e">
        <f t="shared" ref="BD33" ca="1" si="1951">AVERAGE(BA33:BC33)</f>
        <v>#N/A</v>
      </c>
      <c r="BE33" s="232" t="e">
        <f ca="1">IF(OFFSET(BE33,-1,0,1,1)&lt;&gt;"", INDEX(ЗФ!$A$1:$AO$91,MATCH($A31,ЗФ!$A:$A,0),MATCH("Цена на реализацию"&amp;YEAR(Ф2!BE$3),ЗФ!$2:$2,0)),0)</f>
        <v>#N/A</v>
      </c>
      <c r="BF33" s="232" t="e">
        <f ca="1">IF(OFFSET(BF33,-1,0,1,1)&lt;&gt;"", INDEX(ЗФ!$A$1:$AO$91,MATCH($A31,ЗФ!$A:$A,0),MATCH("Цена на реализацию"&amp;YEAR(Ф2!BF$3),ЗФ!$2:$2,0)),0)</f>
        <v>#N/A</v>
      </c>
      <c r="BG33" s="232" t="e">
        <f ca="1">IF(OFFSET(BG33,-1,0,1,1)&lt;&gt;"", INDEX(ЗФ!$A$1:$AO$91,MATCH($A31,ЗФ!$A:$A,0),MATCH("Цена на реализацию"&amp;YEAR(Ф2!BG$3),ЗФ!$2:$2,0)),0)</f>
        <v>#N/A</v>
      </c>
      <c r="BH33" s="239" t="e">
        <f t="shared" ref="BH33" ca="1" si="1952">AVERAGE(BE33:BG33)</f>
        <v>#N/A</v>
      </c>
      <c r="BI33" s="232" t="e">
        <f ca="1">IF(OFFSET(BI33,-1,0,1,1)&lt;&gt;"", INDEX(ЗФ!$A$1:$AO$91,MATCH($A31,ЗФ!$A:$A,0),MATCH("Цена на реализацию"&amp;YEAR(Ф2!BI$3),ЗФ!$2:$2,0)),0)</f>
        <v>#N/A</v>
      </c>
      <c r="BJ33" s="232" t="e">
        <f ca="1">IF(OFFSET(BJ33,-1,0,1,1)&lt;&gt;"", INDEX(ЗФ!$A$1:$AO$91,MATCH($A31,ЗФ!$A:$A,0),MATCH("Цена на реализацию"&amp;YEAR(Ф2!BJ$3),ЗФ!$2:$2,0)),0)</f>
        <v>#N/A</v>
      </c>
      <c r="BK33" s="232" t="e">
        <f ca="1">IF(OFFSET(BK33,-1,0,1,1)&lt;&gt;"", INDEX(ЗФ!$A$1:$AO$91,MATCH($A31,ЗФ!$A:$A,0),MATCH("Цена на реализацию"&amp;YEAR(Ф2!BK$3),ЗФ!$2:$2,0)),0)</f>
        <v>#N/A</v>
      </c>
      <c r="BL33" s="239" t="e">
        <f t="shared" ref="BL33" ca="1" si="1953">AVERAGE(BI33:BK33)</f>
        <v>#N/A</v>
      </c>
      <c r="BM33" s="232" t="e">
        <f ca="1">IF(OFFSET(BM33,-1,0,1,1)&lt;&gt;"", INDEX(ЗФ!$A$1:$AO$91,MATCH($A31,ЗФ!$A:$A,0),MATCH("Цена на реализацию"&amp;YEAR(Ф2!BM$3),ЗФ!$2:$2,0)),0)</f>
        <v>#N/A</v>
      </c>
      <c r="BN33" s="232" t="e">
        <f ca="1">IF(OFFSET(BN33,-1,0,1,1)&lt;&gt;"", INDEX(ЗФ!$A$1:$AO$91,MATCH($A31,ЗФ!$A:$A,0),MATCH("Цена на реализацию"&amp;YEAR(Ф2!BN$3),ЗФ!$2:$2,0)),0)</f>
        <v>#N/A</v>
      </c>
      <c r="BO33" s="232" t="e">
        <f ca="1">IF(OFFSET(BO33,-1,0,1,1)&lt;&gt;"", INDEX(ЗФ!$A$1:$AO$91,MATCH($A31,ЗФ!$A:$A,0),MATCH("Цена на реализацию"&amp;YEAR(Ф2!BO$3),ЗФ!$2:$2,0)),0)</f>
        <v>#N/A</v>
      </c>
      <c r="BP33" s="239" t="e">
        <f t="shared" ref="BP33" ca="1" si="1954">AVERAGE(BM33:BO33)</f>
        <v>#N/A</v>
      </c>
      <c r="BQ33" s="267">
        <f t="shared" ref="BQ33" ca="1" si="1955">IFERROR(BQ31/BQ32,0)</f>
        <v>0</v>
      </c>
      <c r="BR33" s="232" t="e">
        <f ca="1">IF(OFFSET(BR33,-1,0,1,1)&lt;&gt;"", INDEX(ЗФ!$A$1:$AO$91,MATCH($A31,ЗФ!$A:$A,0),MATCH("Цена на реализацию"&amp;YEAR(Ф2!BR$3),ЗФ!$2:$2,0)),0)</f>
        <v>#REF!</v>
      </c>
      <c r="BS33" s="232" t="e">
        <f ca="1">IF(OFFSET(BS33,-1,0,1,1)&lt;&gt;"", INDEX(ЗФ!$A$1:$AO$91,MATCH($A31,ЗФ!$A:$A,0),MATCH("Цена на реализацию"&amp;YEAR(Ф2!BS$3),ЗФ!$2:$2,0)),0)</f>
        <v>#REF!</v>
      </c>
      <c r="BT33" s="232" t="e">
        <f ca="1">IF(OFFSET(BT33,-1,0,1,1)&lt;&gt;"", INDEX(ЗФ!$A$1:$AO$91,MATCH($A31,ЗФ!$A:$A,0),MATCH("Цена на реализацию"&amp;YEAR(Ф2!BT$3),ЗФ!$2:$2,0)),0)</f>
        <v>#REF!</v>
      </c>
      <c r="BU33" s="239" t="e">
        <f t="shared" ref="BU33" ca="1" si="1956">AVERAGE(BR33:BT33)</f>
        <v>#REF!</v>
      </c>
      <c r="BV33" s="232" t="e">
        <f ca="1">IF(OFFSET(BV33,-1,0,1,1)&lt;&gt;"", INDEX(ЗФ!$A$1:$AO$91,MATCH($A31,ЗФ!$A:$A,0),MATCH("Цена на реализацию"&amp;YEAR(Ф2!BV$3),ЗФ!$2:$2,0)),0)</f>
        <v>#REF!</v>
      </c>
      <c r="BW33" s="232" t="e">
        <f ca="1">IF(OFFSET(BW33,-1,0,1,1)&lt;&gt;"", INDEX(ЗФ!$A$1:$AO$91,MATCH($A31,ЗФ!$A:$A,0),MATCH("Цена на реализацию"&amp;YEAR(Ф2!BW$3),ЗФ!$2:$2,0)),0)</f>
        <v>#REF!</v>
      </c>
      <c r="BX33" s="232" t="e">
        <f ca="1">IF(OFFSET(BX33,-1,0,1,1)&lt;&gt;"", INDEX(ЗФ!$A$1:$AO$91,MATCH($A31,ЗФ!$A:$A,0),MATCH("Цена на реализацию"&amp;YEAR(Ф2!BX$3),ЗФ!$2:$2,0)),0)</f>
        <v>#REF!</v>
      </c>
      <c r="BY33" s="239" t="e">
        <f t="shared" ref="BY33" ca="1" si="1957">AVERAGE(BV33:BX33)</f>
        <v>#REF!</v>
      </c>
      <c r="BZ33" s="232" t="e">
        <f ca="1">IF(OFFSET(BZ33,-1,0,1,1)&lt;&gt;"", INDEX(ЗФ!$A$1:$AO$91,MATCH($A31,ЗФ!$A:$A,0),MATCH("Цена на реализацию"&amp;YEAR(Ф2!BZ$3),ЗФ!$2:$2,0)),0)</f>
        <v>#REF!</v>
      </c>
      <c r="CA33" s="232" t="e">
        <f ca="1">IF(OFFSET(CA33,-1,0,1,1)&lt;&gt;"", INDEX(ЗФ!$A$1:$AO$91,MATCH($A31,ЗФ!$A:$A,0),MATCH("Цена на реализацию"&amp;YEAR(Ф2!CA$3),ЗФ!$2:$2,0)),0)</f>
        <v>#REF!</v>
      </c>
      <c r="CB33" s="232" t="e">
        <f ca="1">IF(OFFSET(CB33,-1,0,1,1)&lt;&gt;"", INDEX(ЗФ!$A$1:$AO$91,MATCH($A31,ЗФ!$A:$A,0),MATCH("Цена на реализацию"&amp;YEAR(Ф2!CB$3),ЗФ!$2:$2,0)),0)</f>
        <v>#REF!</v>
      </c>
      <c r="CC33" s="239" t="e">
        <f t="shared" ref="CC33" ca="1" si="1958">AVERAGE(BZ33:CB33)</f>
        <v>#REF!</v>
      </c>
      <c r="CD33" s="232" t="e">
        <f ca="1">IF(OFFSET(CD33,-1,0,1,1)&lt;&gt;"", INDEX(ЗФ!$A$1:$AO$91,MATCH($A31,ЗФ!$A:$A,0),MATCH("Цена на реализацию"&amp;YEAR(Ф2!CD$3),ЗФ!$2:$2,0)),0)</f>
        <v>#REF!</v>
      </c>
      <c r="CE33" s="232" t="e">
        <f ca="1">IF(OFFSET(CE33,-1,0,1,1)&lt;&gt;"", INDEX(ЗФ!$A$1:$AO$91,MATCH($A31,ЗФ!$A:$A,0),MATCH("Цена на реализацию"&amp;YEAR(Ф2!CE$3),ЗФ!$2:$2,0)),0)</f>
        <v>#REF!</v>
      </c>
      <c r="CF33" s="232" t="e">
        <f ca="1">IF(OFFSET(CF33,-1,0,1,1)&lt;&gt;"", INDEX(ЗФ!$A$1:$AO$91,MATCH($A31,ЗФ!$A:$A,0),MATCH("Цена на реализацию"&amp;YEAR(Ф2!CF$3),ЗФ!$2:$2,0)),0)</f>
        <v>#REF!</v>
      </c>
      <c r="CG33" s="239" t="e">
        <f t="shared" ref="CG33" ca="1" si="1959">AVERAGE(CD33:CF33)</f>
        <v>#REF!</v>
      </c>
      <c r="CH33" s="267">
        <f t="shared" ref="CH33" ca="1" si="1960">IFERROR(CH31/CH32,0)</f>
        <v>0</v>
      </c>
      <c r="CI33" s="232" t="e">
        <f ca="1">IF(OFFSET(CI33,-1,0,1,1)&lt;&gt;"", INDEX(ЗФ!$A$1:$AO$91,MATCH($A31,ЗФ!$A:$A,0),MATCH("Цена на реализацию"&amp;YEAR(Ф2!CI$3),ЗФ!$2:$2,0)),0)</f>
        <v>#REF!</v>
      </c>
      <c r="CJ33" s="232" t="e">
        <f ca="1">IF(OFFSET(CJ33,-1,0,1,1)&lt;&gt;"", INDEX(ЗФ!$A$1:$AO$91,MATCH($A31,ЗФ!$A:$A,0),MATCH("Цена на реализацию"&amp;YEAR(Ф2!CJ$3),ЗФ!$2:$2,0)),0)</f>
        <v>#REF!</v>
      </c>
      <c r="CK33" s="232" t="e">
        <f ca="1">IF(OFFSET(CK33,-1,0,1,1)&lt;&gt;"", INDEX(ЗФ!$A$1:$AO$91,MATCH($A31,ЗФ!$A:$A,0),MATCH("Цена на реализацию"&amp;YEAR(Ф2!CK$3),ЗФ!$2:$2,0)),0)</f>
        <v>#REF!</v>
      </c>
      <c r="CL33" s="239" t="e">
        <f t="shared" ref="CL33" ca="1" si="1961">AVERAGE(CI33:CK33)</f>
        <v>#REF!</v>
      </c>
      <c r="CM33" s="232" t="e">
        <f ca="1">IF(OFFSET(CM33,-1,0,1,1)&lt;&gt;"", INDEX(ЗФ!$A$1:$AO$91,MATCH($A31,ЗФ!$A:$A,0),MATCH("Цена на реализацию"&amp;YEAR(Ф2!CM$3),ЗФ!$2:$2,0)),0)</f>
        <v>#REF!</v>
      </c>
      <c r="CN33" s="232" t="e">
        <f ca="1">IF(OFFSET(CN33,-1,0,1,1)&lt;&gt;"", INDEX(ЗФ!$A$1:$AO$91,MATCH($A31,ЗФ!$A:$A,0),MATCH("Цена на реализацию"&amp;YEAR(Ф2!CN$3),ЗФ!$2:$2,0)),0)</f>
        <v>#REF!</v>
      </c>
      <c r="CO33" s="232" t="e">
        <f ca="1">IF(OFFSET(CO33,-1,0,1,1)&lt;&gt;"", INDEX(ЗФ!$A$1:$AO$91,MATCH($A31,ЗФ!$A:$A,0),MATCH("Цена на реализацию"&amp;YEAR(Ф2!CO$3),ЗФ!$2:$2,0)),0)</f>
        <v>#REF!</v>
      </c>
      <c r="CP33" s="239" t="e">
        <f t="shared" ref="CP33" ca="1" si="1962">AVERAGE(CM33:CO33)</f>
        <v>#REF!</v>
      </c>
      <c r="CQ33" s="232" t="e">
        <f ca="1">IF(OFFSET(CQ33,-1,0,1,1)&lt;&gt;"", INDEX(ЗФ!$A$1:$AO$91,MATCH($A31,ЗФ!$A:$A,0),MATCH("Цена на реализацию"&amp;YEAR(Ф2!CQ$3),ЗФ!$2:$2,0)),0)</f>
        <v>#REF!</v>
      </c>
      <c r="CR33" s="232" t="e">
        <f ca="1">IF(OFFSET(CR33,-1,0,1,1)&lt;&gt;"", INDEX(ЗФ!$A$1:$AO$91,MATCH($A31,ЗФ!$A:$A,0),MATCH("Цена на реализацию"&amp;YEAR(Ф2!CR$3),ЗФ!$2:$2,0)),0)</f>
        <v>#REF!</v>
      </c>
      <c r="CS33" s="232" t="e">
        <f ca="1">IF(OFFSET(CS33,-1,0,1,1)&lt;&gt;"", INDEX(ЗФ!$A$1:$AO$91,MATCH($A31,ЗФ!$A:$A,0),MATCH("Цена на реализацию"&amp;YEAR(Ф2!CS$3),ЗФ!$2:$2,0)),0)</f>
        <v>#REF!</v>
      </c>
      <c r="CT33" s="239" t="e">
        <f t="shared" ref="CT33" ca="1" si="1963">AVERAGE(CQ33:CS33)</f>
        <v>#REF!</v>
      </c>
      <c r="CU33" s="232" t="e">
        <f ca="1">IF(OFFSET(CU33,-1,0,1,1)&lt;&gt;"", INDEX(ЗФ!$A$1:$AO$91,MATCH($A31,ЗФ!$A:$A,0),MATCH("Цена на реализацию"&amp;YEAR(Ф2!CU$3),ЗФ!$2:$2,0)),0)</f>
        <v>#REF!</v>
      </c>
      <c r="CV33" s="232" t="e">
        <f ca="1">IF(OFFSET(CV33,-1,0,1,1)&lt;&gt;"", INDEX(ЗФ!$A$1:$AO$91,MATCH($A31,ЗФ!$A:$A,0),MATCH("Цена на реализацию"&amp;YEAR(Ф2!CV$3),ЗФ!$2:$2,0)),0)</f>
        <v>#REF!</v>
      </c>
      <c r="CW33" s="232" t="e">
        <f ca="1">IF(OFFSET(CW33,-1,0,1,1)&lt;&gt;"", INDEX(ЗФ!$A$1:$AO$91,MATCH($A31,ЗФ!$A:$A,0),MATCH("Цена на реализацию"&amp;YEAR(Ф2!CW$3),ЗФ!$2:$2,0)),0)</f>
        <v>#REF!</v>
      </c>
      <c r="CX33" s="239" t="e">
        <f t="shared" ref="CX33" ca="1" si="1964">AVERAGE(CU33:CW33)</f>
        <v>#REF!</v>
      </c>
      <c r="CY33" s="267">
        <f t="shared" ref="CY33" ca="1" si="1965">IFERROR(CY31/CY32,0)</f>
        <v>0</v>
      </c>
      <c r="CZ33" s="232" t="e">
        <f ca="1">IF(OFFSET(CZ33,-1,0,1,1)&lt;&gt;"", INDEX(ЗФ!$A$1:$AO$91,MATCH($A31,ЗФ!$A:$A,0),MATCH("Цена на реализацию"&amp;YEAR(Ф2!CZ$3),ЗФ!$2:$2,0)),0)</f>
        <v>#REF!</v>
      </c>
      <c r="DA33" s="232" t="e">
        <f ca="1">IF(OFFSET(DA33,-1,0,1,1)&lt;&gt;"", INDEX(ЗФ!$A$1:$AO$91,MATCH($A31,ЗФ!$A:$A,0),MATCH("Цена на реализацию"&amp;YEAR(Ф2!DA$3),ЗФ!$2:$2,0)),0)</f>
        <v>#REF!</v>
      </c>
      <c r="DB33" s="232" t="e">
        <f ca="1">IF(OFFSET(DB33,-1,0,1,1)&lt;&gt;"", INDEX(ЗФ!$A$1:$AO$91,MATCH($A31,ЗФ!$A:$A,0),MATCH("Цена на реализацию"&amp;YEAR(Ф2!DB$3),ЗФ!$2:$2,0)),0)</f>
        <v>#REF!</v>
      </c>
      <c r="DC33" s="239" t="e">
        <f t="shared" ref="DC33" ca="1" si="1966">AVERAGE(CZ33:DB33)</f>
        <v>#REF!</v>
      </c>
      <c r="DD33" s="232" t="e">
        <f ca="1">IF(OFFSET(DD33,-1,0,1,1)&lt;&gt;"", INDEX(ЗФ!$A$1:$AO$91,MATCH($A31,ЗФ!$A:$A,0),MATCH("Цена на реализацию"&amp;YEAR(Ф2!DD$3),ЗФ!$2:$2,0)),0)</f>
        <v>#REF!</v>
      </c>
      <c r="DE33" s="232" t="e">
        <f ca="1">IF(OFFSET(DE33,-1,0,1,1)&lt;&gt;"", INDEX(ЗФ!$A$1:$AO$91,MATCH($A31,ЗФ!$A:$A,0),MATCH("Цена на реализацию"&amp;YEAR(Ф2!DE$3),ЗФ!$2:$2,0)),0)</f>
        <v>#REF!</v>
      </c>
      <c r="DF33" s="232" t="e">
        <f ca="1">IF(OFFSET(DF33,-1,0,1,1)&lt;&gt;"", INDEX(ЗФ!$A$1:$AO$91,MATCH($A31,ЗФ!$A:$A,0),MATCH("Цена на реализацию"&amp;YEAR(Ф2!DF$3),ЗФ!$2:$2,0)),0)</f>
        <v>#REF!</v>
      </c>
      <c r="DG33" s="239" t="e">
        <f t="shared" ref="DG33" ca="1" si="1967">AVERAGE(DD33:DF33)</f>
        <v>#REF!</v>
      </c>
      <c r="DH33" s="232" t="e">
        <f ca="1">IF(OFFSET(DH33,-1,0,1,1)&lt;&gt;"", INDEX(ЗФ!$A$1:$AO$91,MATCH($A31,ЗФ!$A:$A,0),MATCH("Цена на реализацию"&amp;YEAR(Ф2!DH$3),ЗФ!$2:$2,0)),0)</f>
        <v>#REF!</v>
      </c>
      <c r="DI33" s="232" t="e">
        <f ca="1">IF(OFFSET(DI33,-1,0,1,1)&lt;&gt;"", INDEX(ЗФ!$A$1:$AO$91,MATCH($A31,ЗФ!$A:$A,0),MATCH("Цена на реализацию"&amp;YEAR(Ф2!DI$3),ЗФ!$2:$2,0)),0)</f>
        <v>#REF!</v>
      </c>
      <c r="DJ33" s="232" t="e">
        <f ca="1">IF(OFFSET(DJ33,-1,0,1,1)&lt;&gt;"", INDEX(ЗФ!$A$1:$AO$91,MATCH($A31,ЗФ!$A:$A,0),MATCH("Цена на реализацию"&amp;YEAR(Ф2!DJ$3),ЗФ!$2:$2,0)),0)</f>
        <v>#REF!</v>
      </c>
      <c r="DK33" s="239" t="e">
        <f t="shared" ref="DK33" ca="1" si="1968">AVERAGE(DH33:DJ33)</f>
        <v>#REF!</v>
      </c>
      <c r="DL33" s="232" t="e">
        <f ca="1">IF(OFFSET(DL33,-1,0,1,1)&lt;&gt;"", INDEX(ЗФ!$A$1:$AO$91,MATCH($A31,ЗФ!$A:$A,0),MATCH("Цена на реализацию"&amp;YEAR(Ф2!DL$3),ЗФ!$2:$2,0)),0)</f>
        <v>#REF!</v>
      </c>
      <c r="DM33" s="232" t="e">
        <f ca="1">IF(OFFSET(DM33,-1,0,1,1)&lt;&gt;"", INDEX(ЗФ!$A$1:$AO$91,MATCH($A31,ЗФ!$A:$A,0),MATCH("Цена на реализацию"&amp;YEAR(Ф2!DM$3),ЗФ!$2:$2,0)),0)</f>
        <v>#REF!</v>
      </c>
      <c r="DN33" s="232" t="e">
        <f ca="1">IF(OFFSET(DN33,-1,0,1,1)&lt;&gt;"", INDEX(ЗФ!$A$1:$AO$91,MATCH($A31,ЗФ!$A:$A,0),MATCH("Цена на реализацию"&amp;YEAR(Ф2!DN$3),ЗФ!$2:$2,0)),0)</f>
        <v>#REF!</v>
      </c>
      <c r="DO33" s="239" t="e">
        <f t="shared" ref="DO33" ca="1" si="1969">AVERAGE(DL33:DN33)</f>
        <v>#REF!</v>
      </c>
      <c r="DP33" s="267">
        <f t="shared" ref="DP33" ca="1" si="1970">IFERROR(DP31/DP32,0)</f>
        <v>0</v>
      </c>
      <c r="DQ33" s="232" t="e">
        <f ca="1">IF(OFFSET(DQ33,-1,0,1,1)&lt;&gt;"", INDEX(ЗФ!$A$1:$AO$91,MATCH($A31,ЗФ!$A:$A,0),MATCH("Цена на реализацию"&amp;YEAR(Ф2!DQ$3),ЗФ!$2:$2,0)),0)</f>
        <v>#REF!</v>
      </c>
      <c r="DR33" s="232" t="e">
        <f ca="1">IF(OFFSET(DR33,-1,0,1,1)&lt;&gt;"", INDEX(ЗФ!$A$1:$AO$91,MATCH($A31,ЗФ!$A:$A,0),MATCH("Цена на реализацию"&amp;YEAR(Ф2!DR$3),ЗФ!$2:$2,0)),0)</f>
        <v>#REF!</v>
      </c>
      <c r="DS33" s="232" t="e">
        <f ca="1">IF(OFFSET(DS33,-1,0,1,1)&lt;&gt;"", INDEX(ЗФ!$A$1:$AO$91,MATCH($A31,ЗФ!$A:$A,0),MATCH("Цена на реализацию"&amp;YEAR(Ф2!DS$3),ЗФ!$2:$2,0)),0)</f>
        <v>#REF!</v>
      </c>
      <c r="DT33" s="239" t="e">
        <f t="shared" ref="DT33" ca="1" si="1971">AVERAGE(DQ33:DS33)</f>
        <v>#REF!</v>
      </c>
      <c r="DU33" s="232" t="e">
        <f ca="1">IF(OFFSET(DU33,-1,0,1,1)&lt;&gt;"", INDEX(ЗФ!$A$1:$AO$91,MATCH($A31,ЗФ!$A:$A,0),MATCH("Цена на реализацию"&amp;YEAR(Ф2!DU$3),ЗФ!$2:$2,0)),0)</f>
        <v>#REF!</v>
      </c>
      <c r="DV33" s="232" t="e">
        <f ca="1">IF(OFFSET(DV33,-1,0,1,1)&lt;&gt;"", INDEX(ЗФ!$A$1:$AO$91,MATCH($A31,ЗФ!$A:$A,0),MATCH("Цена на реализацию"&amp;YEAR(Ф2!DV$3),ЗФ!$2:$2,0)),0)</f>
        <v>#REF!</v>
      </c>
      <c r="DW33" s="232" t="e">
        <f ca="1">IF(OFFSET(DW33,-1,0,1,1)&lt;&gt;"", INDEX(ЗФ!$A$1:$AO$91,MATCH($A31,ЗФ!$A:$A,0),MATCH("Цена на реализацию"&amp;YEAR(Ф2!DW$3),ЗФ!$2:$2,0)),0)</f>
        <v>#REF!</v>
      </c>
      <c r="DX33" s="239" t="e">
        <f t="shared" ref="DX33" ca="1" si="1972">AVERAGE(DU33:DW33)</f>
        <v>#REF!</v>
      </c>
      <c r="DY33" s="232" t="e">
        <f ca="1">IF(OFFSET(DY33,-1,0,1,1)&lt;&gt;"", INDEX(ЗФ!$A$1:$AO$91,MATCH($A31,ЗФ!$A:$A,0),MATCH("Цена на реализацию"&amp;YEAR(Ф2!DY$3),ЗФ!$2:$2,0)),0)</f>
        <v>#REF!</v>
      </c>
      <c r="DZ33" s="232" t="e">
        <f ca="1">IF(OFFSET(DZ33,-1,0,1,1)&lt;&gt;"", INDEX(ЗФ!$A$1:$AO$91,MATCH($A31,ЗФ!$A:$A,0),MATCH("Цена на реализацию"&amp;YEAR(Ф2!DZ$3),ЗФ!$2:$2,0)),0)</f>
        <v>#REF!</v>
      </c>
      <c r="EA33" s="232" t="e">
        <f ca="1">IF(OFFSET(EA33,-1,0,1,1)&lt;&gt;"", INDEX(ЗФ!$A$1:$AO$91,MATCH($A31,ЗФ!$A:$A,0),MATCH("Цена на реализацию"&amp;YEAR(Ф2!EA$3),ЗФ!$2:$2,0)),0)</f>
        <v>#REF!</v>
      </c>
      <c r="EB33" s="239" t="e">
        <f t="shared" ref="EB33" ca="1" si="1973">AVERAGE(DY33:EA33)</f>
        <v>#REF!</v>
      </c>
      <c r="EC33" s="232" t="e">
        <f ca="1">IF(OFFSET(EC33,-1,0,1,1)&lt;&gt;"", INDEX(ЗФ!$A$1:$AO$91,MATCH($A31,ЗФ!$A:$A,0),MATCH("Цена на реализацию"&amp;YEAR(Ф2!EC$3),ЗФ!$2:$2,0)),0)</f>
        <v>#REF!</v>
      </c>
      <c r="ED33" s="232" t="e">
        <f ca="1">IF(OFFSET(ED33,-1,0,1,1)&lt;&gt;"", INDEX(ЗФ!$A$1:$AO$91,MATCH($A31,ЗФ!$A:$A,0),MATCH("Цена на реализацию"&amp;YEAR(Ф2!ED$3),ЗФ!$2:$2,0)),0)</f>
        <v>#REF!</v>
      </c>
      <c r="EE33" s="232" t="e">
        <f ca="1">IF(OFFSET(EE33,-1,0,1,1)&lt;&gt;"", INDEX(ЗФ!$A$1:$AO$91,MATCH($A31,ЗФ!$A:$A,0),MATCH("Цена на реализацию"&amp;YEAR(Ф2!EE$3),ЗФ!$2:$2,0)),0)</f>
        <v>#REF!</v>
      </c>
      <c r="EF33" s="239" t="e">
        <f t="shared" ref="EF33" ca="1" si="1974">AVERAGE(EC33:EE33)</f>
        <v>#REF!</v>
      </c>
      <c r="EG33" s="267">
        <f t="shared" ref="EG33" ca="1" si="1975">IFERROR(EG31/EG32,0)</f>
        <v>0</v>
      </c>
      <c r="EH33" s="232" t="e">
        <f ca="1">IF(OFFSET(EH33,-1,0,1,1)&lt;&gt;"", INDEX(ЗФ!$A$1:$AO$91,MATCH($A31,ЗФ!$A:$A,0),MATCH("Цена на реализацию"&amp;YEAR(Ф2!EH$3),ЗФ!$2:$2,0)),0)</f>
        <v>#REF!</v>
      </c>
      <c r="EI33" s="232" t="e">
        <f ca="1">IF(OFFSET(EI33,-1,0,1,1)&lt;&gt;"", INDEX(ЗФ!$A$1:$AO$91,MATCH($A31,ЗФ!$A:$A,0),MATCH("Цена на реализацию"&amp;YEAR(Ф2!EI$3),ЗФ!$2:$2,0)),0)</f>
        <v>#REF!</v>
      </c>
      <c r="EJ33" s="232" t="e">
        <f ca="1">IF(OFFSET(EJ33,-1,0,1,1)&lt;&gt;"", INDEX(ЗФ!$A$1:$AO$91,MATCH($A31,ЗФ!$A:$A,0),MATCH("Цена на реализацию"&amp;YEAR(Ф2!EJ$3),ЗФ!$2:$2,0)),0)</f>
        <v>#REF!</v>
      </c>
      <c r="EK33" s="239" t="e">
        <f t="shared" ref="EK33" ca="1" si="1976">AVERAGE(EH33:EJ33)</f>
        <v>#REF!</v>
      </c>
      <c r="EL33" s="232" t="e">
        <f ca="1">IF(OFFSET(EL33,-1,0,1,1)&lt;&gt;"", INDEX(ЗФ!$A$1:$AO$91,MATCH($A31,ЗФ!$A:$A,0),MATCH("Цена на реализацию"&amp;YEAR(Ф2!EL$3),ЗФ!$2:$2,0)),0)</f>
        <v>#REF!</v>
      </c>
      <c r="EM33" s="232" t="e">
        <f ca="1">IF(OFFSET(EM33,-1,0,1,1)&lt;&gt;"", INDEX(ЗФ!$A$1:$AO$91,MATCH($A31,ЗФ!$A:$A,0),MATCH("Цена на реализацию"&amp;YEAR(Ф2!EM$3),ЗФ!$2:$2,0)),0)</f>
        <v>#REF!</v>
      </c>
      <c r="EN33" s="232" t="e">
        <f ca="1">IF(OFFSET(EN33,-1,0,1,1)&lt;&gt;"", INDEX(ЗФ!$A$1:$AO$91,MATCH($A31,ЗФ!$A:$A,0),MATCH("Цена на реализацию"&amp;YEAR(Ф2!EN$3),ЗФ!$2:$2,0)),0)</f>
        <v>#REF!</v>
      </c>
      <c r="EO33" s="239" t="e">
        <f t="shared" ref="EO33" ca="1" si="1977">AVERAGE(EL33:EN33)</f>
        <v>#REF!</v>
      </c>
      <c r="EP33" s="232" t="e">
        <f ca="1">IF(OFFSET(EP33,-1,0,1,1)&lt;&gt;"", INDEX(ЗФ!$A$1:$AO$91,MATCH($A31,ЗФ!$A:$A,0),MATCH("Цена на реализацию"&amp;YEAR(Ф2!EP$3),ЗФ!$2:$2,0)),0)</f>
        <v>#REF!</v>
      </c>
      <c r="EQ33" s="232" t="e">
        <f ca="1">IF(OFFSET(EQ33,-1,0,1,1)&lt;&gt;"", INDEX(ЗФ!$A$1:$AO$91,MATCH($A31,ЗФ!$A:$A,0),MATCH("Цена на реализацию"&amp;YEAR(Ф2!EQ$3),ЗФ!$2:$2,0)),0)</f>
        <v>#REF!</v>
      </c>
      <c r="ER33" s="232" t="e">
        <f ca="1">IF(OFFSET(ER33,-1,0,1,1)&lt;&gt;"", INDEX(ЗФ!$A$1:$AO$91,MATCH($A31,ЗФ!$A:$A,0),MATCH("Цена на реализацию"&amp;YEAR(Ф2!ER$3),ЗФ!$2:$2,0)),0)</f>
        <v>#REF!</v>
      </c>
      <c r="ES33" s="239" t="e">
        <f t="shared" ref="ES33" ca="1" si="1978">AVERAGE(EP33:ER33)</f>
        <v>#REF!</v>
      </c>
      <c r="ET33" s="232" t="e">
        <f ca="1">IF(OFFSET(ET33,-1,0,1,1)&lt;&gt;"", INDEX(ЗФ!$A$1:$AO$91,MATCH($A31,ЗФ!$A:$A,0),MATCH("Цена на реализацию"&amp;YEAR(Ф2!ET$3),ЗФ!$2:$2,0)),0)</f>
        <v>#REF!</v>
      </c>
      <c r="EU33" s="232" t="e">
        <f ca="1">IF(OFFSET(EU33,-1,0,1,1)&lt;&gt;"", INDEX(ЗФ!$A$1:$AO$91,MATCH($A31,ЗФ!$A:$A,0),MATCH("Цена на реализацию"&amp;YEAR(Ф2!EU$3),ЗФ!$2:$2,0)),0)</f>
        <v>#REF!</v>
      </c>
      <c r="EV33" s="232" t="e">
        <f ca="1">IF(OFFSET(EV33,-1,0,1,1)&lt;&gt;"", INDEX(ЗФ!$A$1:$AO$91,MATCH($A31,ЗФ!$A:$A,0),MATCH("Цена на реализацию"&amp;YEAR(Ф2!EV$3),ЗФ!$2:$2,0)),0)</f>
        <v>#REF!</v>
      </c>
      <c r="EW33" s="239" t="e">
        <f t="shared" ref="EW33" ca="1" si="1979">AVERAGE(ET33:EV33)</f>
        <v>#REF!</v>
      </c>
      <c r="EX33" s="429">
        <f t="shared" ref="EX33" ca="1" si="1980">IFERROR(EX31/EX32,0)</f>
        <v>0</v>
      </c>
      <c r="EY33" s="438"/>
    </row>
    <row r="34" spans="1:155">
      <c r="A34" s="254" t="s">
        <v>243</v>
      </c>
      <c r="B34" s="248">
        <f>SUM(B35:B44)</f>
        <v>0</v>
      </c>
      <c r="C34" s="248">
        <f t="shared" ref="C34:BN34" ca="1" si="1981">SUM(C35:C44)</f>
        <v>0</v>
      </c>
      <c r="D34" s="248">
        <f t="shared" ca="1" si="1981"/>
        <v>0</v>
      </c>
      <c r="E34" s="249">
        <f t="shared" ca="1" si="1981"/>
        <v>0</v>
      </c>
      <c r="F34" s="248">
        <f t="shared" ca="1" si="1981"/>
        <v>0</v>
      </c>
      <c r="G34" s="248">
        <f t="shared" ca="1" si="1981"/>
        <v>0</v>
      </c>
      <c r="H34" s="248">
        <f t="shared" ca="1" si="1981"/>
        <v>0</v>
      </c>
      <c r="I34" s="249">
        <f t="shared" ca="1" si="1981"/>
        <v>0</v>
      </c>
      <c r="J34" s="248">
        <f t="shared" ca="1" si="1981"/>
        <v>0</v>
      </c>
      <c r="K34" s="248">
        <f t="shared" ca="1" si="1981"/>
        <v>0</v>
      </c>
      <c r="L34" s="248">
        <f t="shared" ca="1" si="1981"/>
        <v>0</v>
      </c>
      <c r="M34" s="249">
        <f t="shared" ca="1" si="1981"/>
        <v>0</v>
      </c>
      <c r="N34" s="248" t="e">
        <f t="shared" ca="1" si="1981"/>
        <v>#N/A</v>
      </c>
      <c r="O34" s="248" t="e">
        <f t="shared" ca="1" si="1981"/>
        <v>#N/A</v>
      </c>
      <c r="P34" s="248" t="e">
        <f t="shared" ca="1" si="1981"/>
        <v>#N/A</v>
      </c>
      <c r="Q34" s="249" t="e">
        <f t="shared" ca="1" si="1981"/>
        <v>#N/A</v>
      </c>
      <c r="R34" s="266" t="e">
        <f t="shared" ca="1" si="1981"/>
        <v>#N/A</v>
      </c>
      <c r="S34" s="248" t="e">
        <f t="shared" ca="1" si="1981"/>
        <v>#N/A</v>
      </c>
      <c r="T34" s="248" t="e">
        <f t="shared" ca="1" si="1981"/>
        <v>#N/A</v>
      </c>
      <c r="U34" s="248" t="e">
        <f t="shared" ca="1" si="1981"/>
        <v>#N/A</v>
      </c>
      <c r="V34" s="249" t="e">
        <f t="shared" ca="1" si="1981"/>
        <v>#N/A</v>
      </c>
      <c r="W34" s="248" t="e">
        <f t="shared" ca="1" si="1981"/>
        <v>#N/A</v>
      </c>
      <c r="X34" s="248" t="e">
        <f t="shared" ca="1" si="1981"/>
        <v>#N/A</v>
      </c>
      <c r="Y34" s="248" t="e">
        <f t="shared" ca="1" si="1981"/>
        <v>#N/A</v>
      </c>
      <c r="Z34" s="249" t="e">
        <f t="shared" ca="1" si="1981"/>
        <v>#N/A</v>
      </c>
      <c r="AA34" s="248" t="e">
        <f t="shared" ca="1" si="1981"/>
        <v>#N/A</v>
      </c>
      <c r="AB34" s="248" t="e">
        <f t="shared" ca="1" si="1981"/>
        <v>#N/A</v>
      </c>
      <c r="AC34" s="248" t="e">
        <f t="shared" ca="1" si="1981"/>
        <v>#N/A</v>
      </c>
      <c r="AD34" s="249" t="e">
        <f t="shared" ca="1" si="1981"/>
        <v>#N/A</v>
      </c>
      <c r="AE34" s="248" t="e">
        <f t="shared" ca="1" si="1981"/>
        <v>#N/A</v>
      </c>
      <c r="AF34" s="248" t="e">
        <f t="shared" ca="1" si="1981"/>
        <v>#N/A</v>
      </c>
      <c r="AG34" s="248" t="e">
        <f t="shared" ca="1" si="1981"/>
        <v>#N/A</v>
      </c>
      <c r="AH34" s="249" t="e">
        <f t="shared" ca="1" si="1981"/>
        <v>#N/A</v>
      </c>
      <c r="AI34" s="266" t="e">
        <f t="shared" ca="1" si="1981"/>
        <v>#N/A</v>
      </c>
      <c r="AJ34" s="248" t="e">
        <f t="shared" ca="1" si="1981"/>
        <v>#N/A</v>
      </c>
      <c r="AK34" s="248" t="e">
        <f t="shared" ca="1" si="1981"/>
        <v>#N/A</v>
      </c>
      <c r="AL34" s="248" t="e">
        <f t="shared" ca="1" si="1981"/>
        <v>#N/A</v>
      </c>
      <c r="AM34" s="249" t="e">
        <f t="shared" ca="1" si="1981"/>
        <v>#N/A</v>
      </c>
      <c r="AN34" s="248" t="e">
        <f t="shared" ca="1" si="1981"/>
        <v>#N/A</v>
      </c>
      <c r="AO34" s="248" t="e">
        <f t="shared" ca="1" si="1981"/>
        <v>#N/A</v>
      </c>
      <c r="AP34" s="248" t="e">
        <f t="shared" ca="1" si="1981"/>
        <v>#N/A</v>
      </c>
      <c r="AQ34" s="249" t="e">
        <f t="shared" ca="1" si="1981"/>
        <v>#N/A</v>
      </c>
      <c r="AR34" s="248" t="e">
        <f t="shared" ca="1" si="1981"/>
        <v>#N/A</v>
      </c>
      <c r="AS34" s="248" t="e">
        <f t="shared" ca="1" si="1981"/>
        <v>#N/A</v>
      </c>
      <c r="AT34" s="248" t="e">
        <f t="shared" ca="1" si="1981"/>
        <v>#N/A</v>
      </c>
      <c r="AU34" s="249" t="e">
        <f t="shared" ca="1" si="1981"/>
        <v>#N/A</v>
      </c>
      <c r="AV34" s="248" t="e">
        <f t="shared" ca="1" si="1981"/>
        <v>#N/A</v>
      </c>
      <c r="AW34" s="248" t="e">
        <f t="shared" ca="1" si="1981"/>
        <v>#N/A</v>
      </c>
      <c r="AX34" s="248" t="e">
        <f t="shared" ca="1" si="1981"/>
        <v>#N/A</v>
      </c>
      <c r="AY34" s="249" t="e">
        <f t="shared" ca="1" si="1981"/>
        <v>#N/A</v>
      </c>
      <c r="AZ34" s="266" t="e">
        <f t="shared" ca="1" si="1981"/>
        <v>#N/A</v>
      </c>
      <c r="BA34" s="248" t="e">
        <f t="shared" ca="1" si="1981"/>
        <v>#N/A</v>
      </c>
      <c r="BB34" s="248" t="e">
        <f t="shared" ca="1" si="1981"/>
        <v>#N/A</v>
      </c>
      <c r="BC34" s="248" t="e">
        <f t="shared" ca="1" si="1981"/>
        <v>#N/A</v>
      </c>
      <c r="BD34" s="249" t="e">
        <f t="shared" ca="1" si="1981"/>
        <v>#N/A</v>
      </c>
      <c r="BE34" s="248" t="e">
        <f t="shared" ca="1" si="1981"/>
        <v>#N/A</v>
      </c>
      <c r="BF34" s="248" t="e">
        <f t="shared" ca="1" si="1981"/>
        <v>#N/A</v>
      </c>
      <c r="BG34" s="248" t="e">
        <f t="shared" ca="1" si="1981"/>
        <v>#N/A</v>
      </c>
      <c r="BH34" s="249" t="e">
        <f t="shared" ca="1" si="1981"/>
        <v>#N/A</v>
      </c>
      <c r="BI34" s="248" t="e">
        <f t="shared" ca="1" si="1981"/>
        <v>#N/A</v>
      </c>
      <c r="BJ34" s="248" t="e">
        <f t="shared" ca="1" si="1981"/>
        <v>#N/A</v>
      </c>
      <c r="BK34" s="248" t="e">
        <f t="shared" ca="1" si="1981"/>
        <v>#N/A</v>
      </c>
      <c r="BL34" s="249" t="e">
        <f t="shared" ca="1" si="1981"/>
        <v>#N/A</v>
      </c>
      <c r="BM34" s="248" t="e">
        <f t="shared" ca="1" si="1981"/>
        <v>#N/A</v>
      </c>
      <c r="BN34" s="248" t="e">
        <f t="shared" ca="1" si="1981"/>
        <v>#N/A</v>
      </c>
      <c r="BO34" s="248" t="e">
        <f t="shared" ref="BO34:DZ34" ca="1" si="1982">SUM(BO35:BO44)</f>
        <v>#N/A</v>
      </c>
      <c r="BP34" s="249" t="e">
        <f t="shared" ca="1" si="1982"/>
        <v>#N/A</v>
      </c>
      <c r="BQ34" s="266" t="e">
        <f t="shared" ca="1" si="1982"/>
        <v>#N/A</v>
      </c>
      <c r="BR34" s="248" t="e">
        <f t="shared" ca="1" si="1982"/>
        <v>#N/A</v>
      </c>
      <c r="BS34" s="248" t="e">
        <f t="shared" ca="1" si="1982"/>
        <v>#N/A</v>
      </c>
      <c r="BT34" s="248" t="e">
        <f t="shared" ca="1" si="1982"/>
        <v>#N/A</v>
      </c>
      <c r="BU34" s="249" t="e">
        <f t="shared" ca="1" si="1982"/>
        <v>#N/A</v>
      </c>
      <c r="BV34" s="248" t="e">
        <f t="shared" ca="1" si="1982"/>
        <v>#N/A</v>
      </c>
      <c r="BW34" s="248" t="e">
        <f t="shared" ca="1" si="1982"/>
        <v>#N/A</v>
      </c>
      <c r="BX34" s="248" t="e">
        <f t="shared" ca="1" si="1982"/>
        <v>#N/A</v>
      </c>
      <c r="BY34" s="249" t="e">
        <f t="shared" ca="1" si="1982"/>
        <v>#N/A</v>
      </c>
      <c r="BZ34" s="248" t="e">
        <f t="shared" ca="1" si="1982"/>
        <v>#N/A</v>
      </c>
      <c r="CA34" s="248" t="e">
        <f t="shared" ca="1" si="1982"/>
        <v>#N/A</v>
      </c>
      <c r="CB34" s="248" t="e">
        <f t="shared" ca="1" si="1982"/>
        <v>#N/A</v>
      </c>
      <c r="CC34" s="249" t="e">
        <f t="shared" ca="1" si="1982"/>
        <v>#N/A</v>
      </c>
      <c r="CD34" s="248" t="e">
        <f t="shared" ca="1" si="1982"/>
        <v>#N/A</v>
      </c>
      <c r="CE34" s="248" t="e">
        <f t="shared" ca="1" si="1982"/>
        <v>#N/A</v>
      </c>
      <c r="CF34" s="248" t="e">
        <f t="shared" ca="1" si="1982"/>
        <v>#N/A</v>
      </c>
      <c r="CG34" s="249" t="e">
        <f t="shared" ca="1" si="1982"/>
        <v>#N/A</v>
      </c>
      <c r="CH34" s="266" t="e">
        <f t="shared" ca="1" si="1982"/>
        <v>#N/A</v>
      </c>
      <c r="CI34" s="248" t="e">
        <f t="shared" ca="1" si="1982"/>
        <v>#N/A</v>
      </c>
      <c r="CJ34" s="248" t="e">
        <f t="shared" ca="1" si="1982"/>
        <v>#N/A</v>
      </c>
      <c r="CK34" s="248" t="e">
        <f t="shared" ca="1" si="1982"/>
        <v>#N/A</v>
      </c>
      <c r="CL34" s="249" t="e">
        <f t="shared" ca="1" si="1982"/>
        <v>#N/A</v>
      </c>
      <c r="CM34" s="248" t="e">
        <f t="shared" ca="1" si="1982"/>
        <v>#N/A</v>
      </c>
      <c r="CN34" s="248" t="e">
        <f t="shared" ca="1" si="1982"/>
        <v>#N/A</v>
      </c>
      <c r="CO34" s="248" t="e">
        <f t="shared" ca="1" si="1982"/>
        <v>#N/A</v>
      </c>
      <c r="CP34" s="249" t="e">
        <f t="shared" ca="1" si="1982"/>
        <v>#N/A</v>
      </c>
      <c r="CQ34" s="248" t="e">
        <f t="shared" ca="1" si="1982"/>
        <v>#N/A</v>
      </c>
      <c r="CR34" s="248" t="e">
        <f t="shared" ca="1" si="1982"/>
        <v>#N/A</v>
      </c>
      <c r="CS34" s="248" t="e">
        <f t="shared" ca="1" si="1982"/>
        <v>#N/A</v>
      </c>
      <c r="CT34" s="249" t="e">
        <f t="shared" ca="1" si="1982"/>
        <v>#N/A</v>
      </c>
      <c r="CU34" s="248" t="e">
        <f t="shared" ca="1" si="1982"/>
        <v>#N/A</v>
      </c>
      <c r="CV34" s="248" t="e">
        <f t="shared" ca="1" si="1982"/>
        <v>#N/A</v>
      </c>
      <c r="CW34" s="248" t="e">
        <f t="shared" ca="1" si="1982"/>
        <v>#N/A</v>
      </c>
      <c r="CX34" s="249" t="e">
        <f t="shared" ca="1" si="1982"/>
        <v>#N/A</v>
      </c>
      <c r="CY34" s="266" t="e">
        <f t="shared" ca="1" si="1982"/>
        <v>#N/A</v>
      </c>
      <c r="CZ34" s="248" t="e">
        <f t="shared" ca="1" si="1982"/>
        <v>#N/A</v>
      </c>
      <c r="DA34" s="248" t="e">
        <f t="shared" ca="1" si="1982"/>
        <v>#N/A</v>
      </c>
      <c r="DB34" s="248" t="e">
        <f t="shared" ca="1" si="1982"/>
        <v>#N/A</v>
      </c>
      <c r="DC34" s="249" t="e">
        <f t="shared" ca="1" si="1982"/>
        <v>#N/A</v>
      </c>
      <c r="DD34" s="248" t="e">
        <f t="shared" ca="1" si="1982"/>
        <v>#N/A</v>
      </c>
      <c r="DE34" s="248" t="e">
        <f t="shared" ca="1" si="1982"/>
        <v>#N/A</v>
      </c>
      <c r="DF34" s="248" t="e">
        <f t="shared" ca="1" si="1982"/>
        <v>#N/A</v>
      </c>
      <c r="DG34" s="249" t="e">
        <f t="shared" ca="1" si="1982"/>
        <v>#N/A</v>
      </c>
      <c r="DH34" s="248" t="e">
        <f t="shared" ca="1" si="1982"/>
        <v>#N/A</v>
      </c>
      <c r="DI34" s="248" t="e">
        <f t="shared" ca="1" si="1982"/>
        <v>#N/A</v>
      </c>
      <c r="DJ34" s="248" t="e">
        <f t="shared" ca="1" si="1982"/>
        <v>#N/A</v>
      </c>
      <c r="DK34" s="249" t="e">
        <f t="shared" ca="1" si="1982"/>
        <v>#N/A</v>
      </c>
      <c r="DL34" s="248" t="e">
        <f t="shared" ca="1" si="1982"/>
        <v>#N/A</v>
      </c>
      <c r="DM34" s="248" t="e">
        <f t="shared" ca="1" si="1982"/>
        <v>#N/A</v>
      </c>
      <c r="DN34" s="248" t="e">
        <f t="shared" ca="1" si="1982"/>
        <v>#N/A</v>
      </c>
      <c r="DO34" s="249" t="e">
        <f t="shared" ca="1" si="1982"/>
        <v>#N/A</v>
      </c>
      <c r="DP34" s="266" t="e">
        <f t="shared" ca="1" si="1982"/>
        <v>#N/A</v>
      </c>
      <c r="DQ34" s="248" t="e">
        <f t="shared" ca="1" si="1982"/>
        <v>#N/A</v>
      </c>
      <c r="DR34" s="248" t="e">
        <f t="shared" ca="1" si="1982"/>
        <v>#N/A</v>
      </c>
      <c r="DS34" s="248" t="e">
        <f t="shared" ca="1" si="1982"/>
        <v>#N/A</v>
      </c>
      <c r="DT34" s="249" t="e">
        <f t="shared" ca="1" si="1982"/>
        <v>#N/A</v>
      </c>
      <c r="DU34" s="248" t="e">
        <f t="shared" ca="1" si="1982"/>
        <v>#N/A</v>
      </c>
      <c r="DV34" s="248" t="e">
        <f t="shared" ca="1" si="1982"/>
        <v>#N/A</v>
      </c>
      <c r="DW34" s="248" t="e">
        <f t="shared" ca="1" si="1982"/>
        <v>#N/A</v>
      </c>
      <c r="DX34" s="249" t="e">
        <f t="shared" ca="1" si="1982"/>
        <v>#N/A</v>
      </c>
      <c r="DY34" s="248" t="e">
        <f t="shared" ca="1" si="1982"/>
        <v>#N/A</v>
      </c>
      <c r="DZ34" s="248" t="e">
        <f t="shared" ca="1" si="1982"/>
        <v>#N/A</v>
      </c>
      <c r="EA34" s="248" t="e">
        <f t="shared" ref="EA34:EX34" ca="1" si="1983">SUM(EA35:EA44)</f>
        <v>#N/A</v>
      </c>
      <c r="EB34" s="249" t="e">
        <f t="shared" ca="1" si="1983"/>
        <v>#N/A</v>
      </c>
      <c r="EC34" s="248" t="e">
        <f t="shared" ca="1" si="1983"/>
        <v>#N/A</v>
      </c>
      <c r="ED34" s="248" t="e">
        <f t="shared" ca="1" si="1983"/>
        <v>#N/A</v>
      </c>
      <c r="EE34" s="248" t="e">
        <f t="shared" ca="1" si="1983"/>
        <v>#N/A</v>
      </c>
      <c r="EF34" s="249" t="e">
        <f t="shared" ca="1" si="1983"/>
        <v>#N/A</v>
      </c>
      <c r="EG34" s="266" t="e">
        <f t="shared" ca="1" si="1983"/>
        <v>#N/A</v>
      </c>
      <c r="EH34" s="248" t="e">
        <f t="shared" ca="1" si="1983"/>
        <v>#N/A</v>
      </c>
      <c r="EI34" s="248" t="e">
        <f t="shared" ca="1" si="1983"/>
        <v>#N/A</v>
      </c>
      <c r="EJ34" s="248" t="e">
        <f t="shared" ca="1" si="1983"/>
        <v>#N/A</v>
      </c>
      <c r="EK34" s="249" t="e">
        <f t="shared" ca="1" si="1983"/>
        <v>#N/A</v>
      </c>
      <c r="EL34" s="248" t="e">
        <f t="shared" ca="1" si="1983"/>
        <v>#N/A</v>
      </c>
      <c r="EM34" s="248" t="e">
        <f t="shared" ca="1" si="1983"/>
        <v>#N/A</v>
      </c>
      <c r="EN34" s="248" t="e">
        <f t="shared" ca="1" si="1983"/>
        <v>#N/A</v>
      </c>
      <c r="EO34" s="249" t="e">
        <f t="shared" ca="1" si="1983"/>
        <v>#N/A</v>
      </c>
      <c r="EP34" s="248" t="e">
        <f t="shared" ca="1" si="1983"/>
        <v>#N/A</v>
      </c>
      <c r="EQ34" s="248" t="e">
        <f t="shared" ca="1" si="1983"/>
        <v>#N/A</v>
      </c>
      <c r="ER34" s="248" t="e">
        <f t="shared" ca="1" si="1983"/>
        <v>#N/A</v>
      </c>
      <c r="ES34" s="249" t="e">
        <f t="shared" ca="1" si="1983"/>
        <v>#N/A</v>
      </c>
      <c r="ET34" s="248" t="e">
        <f t="shared" ca="1" si="1983"/>
        <v>#N/A</v>
      </c>
      <c r="EU34" s="248" t="e">
        <f t="shared" ca="1" si="1983"/>
        <v>#N/A</v>
      </c>
      <c r="EV34" s="248" t="e">
        <f t="shared" ca="1" si="1983"/>
        <v>#N/A</v>
      </c>
      <c r="EW34" s="249" t="e">
        <f t="shared" ca="1" si="1983"/>
        <v>#N/A</v>
      </c>
      <c r="EX34" s="426" t="e">
        <f t="shared" ca="1" si="1983"/>
        <v>#N/A</v>
      </c>
      <c r="EY34" s="438" t="e">
        <f ca="1">ROUND(SUMIF(Ф2!$4:$4,"+",34:34),0)</f>
        <v>#N/A</v>
      </c>
    </row>
    <row r="35" spans="1:155" outlineLevel="1">
      <c r="A35" s="261" t="s">
        <v>265</v>
      </c>
      <c r="B35" s="251" t="str" cm="1">
        <f t="array" ref="B35">IF(AND(НачИнвП_Дата&lt;=B$3,КИнвП_Дата&gt;B$3),
            INDEX($A$10:$EX$31,MATCH($A35,$A$10:$A$31,0),MATCH(B$3,$A$3:$EX$3,0))/Внут_коэф._продаж,"")</f>
        <v/>
      </c>
      <c r="C35" s="251" t="str" cm="1">
        <f t="array" aca="1" ref="C35" ca="1">IF(AND(НачИнвП_Дата&lt;=C$3,КИнвП_Дата&gt;C$3),
            INDEX($A$10:$EX$31,MATCH($A35,$A$10:$A$31,0),MATCH(C$3,$A$3:$EX$3,0))/Внут_коэф._продаж,"")</f>
        <v/>
      </c>
      <c r="D35" s="251" t="str" cm="1">
        <f t="array" aca="1" ref="D35" ca="1">IF(AND(НачИнвП_Дата&lt;=D$3,КИнвП_Дата&gt;D$3),
            INDEX($A$10:$EX$31,MATCH($A35,$A$10:$A$31,0),MATCH(D$3,$A$3:$EX$3,0))/Внут_коэф._продаж,"")</f>
        <v/>
      </c>
      <c r="E35" s="252">
        <f t="shared" ref="E35" ca="1" si="1984">SUM(B35:D35)</f>
        <v>0</v>
      </c>
      <c r="F35" s="251" t="str" cm="1">
        <f t="array" aca="1" ref="F35" ca="1">IF(AND(НачИнвП_Дата&lt;=F$3,КИнвП_Дата&gt;F$3),
            INDEX($A$10:$EX$31,MATCH($A35,$A$10:$A$31,0),MATCH(F$3,$A$3:$EX$3,0))/Внут_коэф._продаж,"")</f>
        <v/>
      </c>
      <c r="G35" s="251" t="str" cm="1">
        <f t="array" aca="1" ref="G35" ca="1">IF(AND(НачИнвП_Дата&lt;=G$3,КИнвП_Дата&gt;G$3),
            INDEX($A$10:$EX$31,MATCH($A35,$A$10:$A$31,0),MATCH(G$3,$A$3:$EX$3,0))/Внут_коэф._продаж,"")</f>
        <v/>
      </c>
      <c r="H35" s="251" t="str" cm="1">
        <f t="array" aca="1" ref="H35" ca="1">IF(AND(НачИнвП_Дата&lt;=H$3,КИнвП_Дата&gt;H$3),
            INDEX($A$10:$EX$31,MATCH($A35,$A$10:$A$31,0),MATCH(H$3,$A$3:$EX$3,0))/Внут_коэф._продаж,"")</f>
        <v/>
      </c>
      <c r="I35" s="252">
        <f t="shared" ref="I35" ca="1" si="1985">SUM(F35:H35)</f>
        <v>0</v>
      </c>
      <c r="J35" s="251" t="str" cm="1">
        <f t="array" aca="1" ref="J35" ca="1">IF(AND(НачИнвП_Дата&lt;=J$3,КИнвП_Дата&gt;J$3),
            INDEX($A$10:$EX$31,MATCH($A35,$A$10:$A$31,0),MATCH(J$3,$A$3:$EX$3,0))/Внут_коэф._продаж,"")</f>
        <v/>
      </c>
      <c r="K35" s="251" t="str" cm="1">
        <f t="array" aca="1" ref="K35" ca="1">IF(AND(НачИнвП_Дата&lt;=K$3,КИнвП_Дата&gt;K$3),
            INDEX($A$10:$EX$31,MATCH($A35,$A$10:$A$31,0),MATCH(K$3,$A$3:$EX$3,0))/Внут_коэф._продаж,"")</f>
        <v/>
      </c>
      <c r="L35" s="251" t="str" cm="1">
        <f t="array" aca="1" ref="L35" ca="1">IF(AND(НачИнвП_Дата&lt;=L$3,КИнвП_Дата&gt;L$3),
            INDEX($A$10:$EX$31,MATCH($A35,$A$10:$A$31,0),MATCH(L$3,$A$3:$EX$3,0))/Внут_коэф._продаж,"")</f>
        <v/>
      </c>
      <c r="M35" s="252">
        <f t="shared" ref="M35" ca="1" si="1986">SUM(J35:L35)</f>
        <v>0</v>
      </c>
      <c r="N35" s="251" t="e" cm="1">
        <f t="array" aca="1" ref="N35" ca="1">IF(AND(НачИнвП_Дата&lt;=N$3,КИнвП_Дата&gt;N$3),
            INDEX($A$10:$EX$31,MATCH($A35,$A$10:$A$31,0),MATCH(N$3,$A$3:$EX$3,0))/Внут_коэф._продаж,"")</f>
        <v>#N/A</v>
      </c>
      <c r="O35" s="251" t="e" cm="1">
        <f t="array" aca="1" ref="O35" ca="1">IF(AND(НачИнвП_Дата&lt;=O$3,КИнвП_Дата&gt;O$3),
            INDEX($A$10:$EX$31,MATCH($A35,$A$10:$A$31,0),MATCH(O$3,$A$3:$EX$3,0))/Внут_коэф._продаж,"")</f>
        <v>#N/A</v>
      </c>
      <c r="P35" s="251" t="e" cm="1">
        <f t="array" aca="1" ref="P35" ca="1">IF(AND(НачИнвП_Дата&lt;=P$3,КИнвП_Дата&gt;P$3),
            INDEX($A$10:$EX$31,MATCH($A35,$A$10:$A$31,0),MATCH(P$3,$A$3:$EX$3,0))/Внут_коэф._продаж,"")</f>
        <v>#N/A</v>
      </c>
      <c r="Q35" s="252" t="e">
        <f t="shared" ref="Q35" ca="1" si="1987">SUM(N35:P35)</f>
        <v>#N/A</v>
      </c>
      <c r="R35" s="285" t="e">
        <f ca="1">SUM(E35+I35+M35+Q35)</f>
        <v>#N/A</v>
      </c>
      <c r="S35" s="251" t="e" cm="1">
        <f t="array" aca="1" ref="S35" ca="1">IF(AND(НачИнвП_Дата&lt;=S$3,КИнвП_Дата&gt;S$3),
            INDEX($A$10:$EX$31,MATCH($A35,$A$10:$A$31,0),MATCH(S$3,$A$3:$EX$3,0))/Внут_коэф._продаж,"")</f>
        <v>#N/A</v>
      </c>
      <c r="T35" s="251" t="e" cm="1">
        <f t="array" aca="1" ref="T35" ca="1">IF(AND(НачИнвП_Дата&lt;=T$3,КИнвП_Дата&gt;T$3),
            INDEX($A$10:$EX$31,MATCH($A35,$A$10:$A$31,0),MATCH(T$3,$A$3:$EX$3,0))/Внут_коэф._продаж,"")</f>
        <v>#N/A</v>
      </c>
      <c r="U35" s="251" t="e" cm="1">
        <f t="array" aca="1" ref="U35" ca="1">IF(AND(НачИнвП_Дата&lt;=U$3,КИнвП_Дата&gt;U$3),
            INDEX($A$10:$EX$31,MATCH($A35,$A$10:$A$31,0),MATCH(U$3,$A$3:$EX$3,0))/Внут_коэф._продаж,"")</f>
        <v>#N/A</v>
      </c>
      <c r="V35" s="252" t="e">
        <f t="shared" ref="V35:V44" ca="1" si="1988">SUM(S35:U35)</f>
        <v>#N/A</v>
      </c>
      <c r="W35" s="251" t="e" cm="1">
        <f t="array" aca="1" ref="W35" ca="1">IF(AND(НачИнвП_Дата&lt;=W$3,КИнвП_Дата&gt;W$3),
            INDEX($A$10:$EX$31,MATCH($A35,$A$10:$A$31,0),MATCH(W$3,$A$3:$EX$3,0))/Внут_коэф._продаж,"")</f>
        <v>#N/A</v>
      </c>
      <c r="X35" s="251" t="e" cm="1">
        <f t="array" aca="1" ref="X35" ca="1">IF(AND(НачИнвП_Дата&lt;=X$3,КИнвП_Дата&gt;X$3),
            INDEX($A$10:$EX$31,MATCH($A35,$A$10:$A$31,0),MATCH(X$3,$A$3:$EX$3,0))/Внут_коэф._продаж,"")</f>
        <v>#N/A</v>
      </c>
      <c r="Y35" s="251" t="e" cm="1">
        <f t="array" aca="1" ref="Y35" ca="1">IF(AND(НачИнвП_Дата&lt;=Y$3,КИнвП_Дата&gt;Y$3),
            INDEX($A$10:$EX$31,MATCH($A35,$A$10:$A$31,0),MATCH(Y$3,$A$3:$EX$3,0))/Внут_коэф._продаж,"")</f>
        <v>#N/A</v>
      </c>
      <c r="Z35" s="252" t="e">
        <f t="shared" ref="Z35:Z44" ca="1" si="1989">SUM(W35:Y35)</f>
        <v>#N/A</v>
      </c>
      <c r="AA35" s="251" t="e" cm="1">
        <f t="array" aca="1" ref="AA35" ca="1">IF(AND(НачИнвП_Дата&lt;=AA$3,КИнвП_Дата&gt;AA$3),
            INDEX($A$10:$EX$31,MATCH($A35,$A$10:$A$31,0),MATCH(AA$3,$A$3:$EX$3,0))/Внут_коэф._продаж,"")</f>
        <v>#N/A</v>
      </c>
      <c r="AB35" s="251" t="e" cm="1">
        <f t="array" aca="1" ref="AB35" ca="1">IF(AND(НачИнвП_Дата&lt;=AB$3,КИнвП_Дата&gt;AB$3),
            INDEX($A$10:$EX$31,MATCH($A35,$A$10:$A$31,0),MATCH(AB$3,$A$3:$EX$3,0))/Внут_коэф._продаж,"")</f>
        <v>#N/A</v>
      </c>
      <c r="AC35" s="251" t="e" cm="1">
        <f t="array" aca="1" ref="AC35" ca="1">IF(AND(НачИнвП_Дата&lt;=AC$3,КИнвП_Дата&gt;AC$3),
            INDEX($A$10:$EX$31,MATCH($A35,$A$10:$A$31,0),MATCH(AC$3,$A$3:$EX$3,0))/Внут_коэф._продаж,"")</f>
        <v>#N/A</v>
      </c>
      <c r="AD35" s="252" t="e">
        <f t="shared" ref="AD35:AD44" ca="1" si="1990">SUM(AA35:AC35)</f>
        <v>#N/A</v>
      </c>
      <c r="AE35" s="251" t="e" cm="1">
        <f t="array" aca="1" ref="AE35" ca="1">IF(AND(НачИнвП_Дата&lt;=AE$3,КИнвП_Дата&gt;AE$3),
            INDEX($A$10:$EX$31,MATCH($A35,$A$10:$A$31,0),MATCH(AE$3,$A$3:$EX$3,0))/Внут_коэф._продаж,"")</f>
        <v>#N/A</v>
      </c>
      <c r="AF35" s="251" t="e" cm="1">
        <f t="array" aca="1" ref="AF35" ca="1">IF(AND(НачИнвП_Дата&lt;=AF$3,КИнвП_Дата&gt;AF$3),
            INDEX($A$10:$EX$31,MATCH($A35,$A$10:$A$31,0),MATCH(AF$3,$A$3:$EX$3,0))/Внут_коэф._продаж,"")</f>
        <v>#N/A</v>
      </c>
      <c r="AG35" s="251" t="e" cm="1">
        <f t="array" aca="1" ref="AG35" ca="1">IF(AND(НачИнвП_Дата&lt;=AG$3,КИнвП_Дата&gt;AG$3),
            INDEX($A$10:$EX$31,MATCH($A35,$A$10:$A$31,0),MATCH(AG$3,$A$3:$EX$3,0))/Внут_коэф._продаж,"")</f>
        <v>#N/A</v>
      </c>
      <c r="AH35" s="252" t="e">
        <f t="shared" ref="AH35:AH44" ca="1" si="1991">SUM(AE35:AG35)</f>
        <v>#N/A</v>
      </c>
      <c r="AI35" s="285" t="e">
        <f ca="1">SUM(V35+Z35+AD35+AH35)</f>
        <v>#N/A</v>
      </c>
      <c r="AJ35" s="264" t="e" cm="1">
        <f t="array" aca="1" ref="AJ35" ca="1">IF(AND(НачИнвП_Дата&lt;=AJ$3,КИнвП_Дата&gt;AJ$3),
            INDEX($A$10:$EX$31,MATCH($A35,$A$10:$A$31,0),MATCH(AJ$3,$A$3:$EX$3,0))/Внут_коэф._продаж,"")</f>
        <v>#N/A</v>
      </c>
      <c r="AK35" s="264" t="e" cm="1">
        <f t="array" aca="1" ref="AK35" ca="1">IF(AND(НачИнвП_Дата&lt;=AK$3,КИнвП_Дата&gt;AK$3),
            INDEX($A$10:$EX$31,MATCH($A35,$A$10:$A$31,0),MATCH(AK$3,$A$3:$EX$3,0))/Внут_коэф._продаж,"")</f>
        <v>#N/A</v>
      </c>
      <c r="AL35" s="264" t="e" cm="1">
        <f t="array" aca="1" ref="AL35" ca="1">IF(AND(НачИнвП_Дата&lt;=AL$3,КИнвП_Дата&gt;AL$3),
            INDEX($A$10:$EX$31,MATCH($A35,$A$10:$A$31,0),MATCH(AL$3,$A$3:$EX$3,0))/Внут_коэф._продаж,"")</f>
        <v>#N/A</v>
      </c>
      <c r="AM35" s="265" t="e">
        <f t="shared" ref="AM35:AM44" ca="1" si="1992">SUM(AJ35:AL35)</f>
        <v>#N/A</v>
      </c>
      <c r="AN35" s="264" t="e" cm="1">
        <f t="array" aca="1" ref="AN35" ca="1">IF(AND(НачИнвП_Дата&lt;=AN$3,КИнвП_Дата&gt;AN$3),
            INDEX($A$10:$EX$31,MATCH($A35,$A$10:$A$31,0),MATCH(AN$3,$A$3:$EX$3,0))/Внут_коэф._продаж,"")</f>
        <v>#N/A</v>
      </c>
      <c r="AO35" s="264" t="e" cm="1">
        <f t="array" aca="1" ref="AO35" ca="1">IF(AND(НачИнвП_Дата&lt;=AO$3,КИнвП_Дата&gt;AO$3),
            INDEX($A$10:$EX$31,MATCH($A35,$A$10:$A$31,0),MATCH(AO$3,$A$3:$EX$3,0))/Внут_коэф._продаж,"")</f>
        <v>#N/A</v>
      </c>
      <c r="AP35" s="264" t="e" cm="1">
        <f t="array" aca="1" ref="AP35" ca="1">IF(AND(НачИнвП_Дата&lt;=AP$3,КИнвП_Дата&gt;AP$3),
            INDEX($A$10:$EX$31,MATCH($A35,$A$10:$A$31,0),MATCH(AP$3,$A$3:$EX$3,0))/Внут_коэф._продаж,"")</f>
        <v>#N/A</v>
      </c>
      <c r="AQ35" s="265" t="e">
        <f t="shared" ref="AQ35:AQ44" ca="1" si="1993">SUM(AN35:AP35)</f>
        <v>#N/A</v>
      </c>
      <c r="AR35" s="264" t="e" cm="1">
        <f t="array" aca="1" ref="AR35" ca="1">IF(AND(НачИнвП_Дата&lt;=AR$3,КИнвП_Дата&gt;AR$3),
            INDEX($A$10:$EX$31,MATCH($A35,$A$10:$A$31,0),MATCH(AR$3,$A$3:$EX$3,0))/Внут_коэф._продаж,"")</f>
        <v>#N/A</v>
      </c>
      <c r="AS35" s="264" t="e" cm="1">
        <f t="array" aca="1" ref="AS35" ca="1">IF(AND(НачИнвП_Дата&lt;=AS$3,КИнвП_Дата&gt;AS$3),
            INDEX($A$10:$EX$31,MATCH($A35,$A$10:$A$31,0),MATCH(AS$3,$A$3:$EX$3,0))/Внут_коэф._продаж,"")</f>
        <v>#N/A</v>
      </c>
      <c r="AT35" s="264" t="e" cm="1">
        <f t="array" aca="1" ref="AT35" ca="1">IF(AND(НачИнвП_Дата&lt;=AT$3,КИнвП_Дата&gt;AT$3),
            INDEX($A$10:$EX$31,MATCH($A35,$A$10:$A$31,0),MATCH(AT$3,$A$3:$EX$3,0))/Внут_коэф._продаж,"")</f>
        <v>#N/A</v>
      </c>
      <c r="AU35" s="265" t="e">
        <f t="shared" ref="AU35:AU44" ca="1" si="1994">SUM(AR35:AT35)</f>
        <v>#N/A</v>
      </c>
      <c r="AV35" s="264" t="e" cm="1">
        <f t="array" aca="1" ref="AV35" ca="1">IF(AND(НачИнвП_Дата&lt;=AV$3,КИнвП_Дата&gt;AV$3),
            INDEX($A$10:$EX$31,MATCH($A35,$A$10:$A$31,0),MATCH(AV$3,$A$3:$EX$3,0))/Внут_коэф._продаж,"")</f>
        <v>#N/A</v>
      </c>
      <c r="AW35" s="264" t="e" cm="1">
        <f t="array" aca="1" ref="AW35" ca="1">IF(AND(НачИнвП_Дата&lt;=AW$3,КИнвП_Дата&gt;AW$3),
            INDEX($A$10:$EX$31,MATCH($A35,$A$10:$A$31,0),MATCH(AW$3,$A$3:$EX$3,0))/Внут_коэф._продаж,"")</f>
        <v>#N/A</v>
      </c>
      <c r="AX35" s="264" t="e" cm="1">
        <f t="array" aca="1" ref="AX35" ca="1">IF(AND(НачИнвП_Дата&lt;=AX$3,КИнвП_Дата&gt;AX$3),
            INDEX($A$10:$EX$31,MATCH($A35,$A$10:$A$31,0),MATCH(AX$3,$A$3:$EX$3,0))/Внут_коэф._продаж,"")</f>
        <v>#N/A</v>
      </c>
      <c r="AY35" s="265" t="e">
        <f t="shared" ref="AY35:AY44" ca="1" si="1995">SUM(AV35:AX35)</f>
        <v>#N/A</v>
      </c>
      <c r="AZ35" s="285" t="e">
        <f t="shared" ref="AZ35:AZ44" ca="1" si="1996">SUM(AM35+AQ35+AU35+AY35)</f>
        <v>#N/A</v>
      </c>
      <c r="BA35" s="264" t="e" cm="1">
        <f t="array" aca="1" ref="BA35" ca="1">IF(AND(НачИнвП_Дата&lt;=BA$3,КИнвП_Дата&gt;BA$3),
            INDEX($A$10:$EX$31,MATCH($A35,$A$10:$A$31,0),MATCH(BA$3,$A$3:$EX$3,0))/Внут_коэф._продаж,"")</f>
        <v>#N/A</v>
      </c>
      <c r="BB35" s="264" t="e" cm="1">
        <f t="array" aca="1" ref="BB35" ca="1">IF(AND(НачИнвП_Дата&lt;=BB$3,КИнвП_Дата&gt;BB$3),
            INDEX($A$10:$EX$31,MATCH($A35,$A$10:$A$31,0),MATCH(BB$3,$A$3:$EX$3,0))/Внут_коэф._продаж,"")</f>
        <v>#N/A</v>
      </c>
      <c r="BC35" s="264" t="e" cm="1">
        <f t="array" aca="1" ref="BC35" ca="1">IF(AND(НачИнвП_Дата&lt;=BC$3,КИнвП_Дата&gt;BC$3),
            INDEX($A$10:$EX$31,MATCH($A35,$A$10:$A$31,0),MATCH(BC$3,$A$3:$EX$3,0))/Внут_коэф._продаж,"")</f>
        <v>#N/A</v>
      </c>
      <c r="BD35" s="265" t="e">
        <f t="shared" ref="BD35:BD44" ca="1" si="1997">SUM(BA35:BC35)</f>
        <v>#N/A</v>
      </c>
      <c r="BE35" s="264" t="e" cm="1">
        <f t="array" aca="1" ref="BE35" ca="1">IF(AND(НачИнвП_Дата&lt;=BE$3,КИнвП_Дата&gt;BE$3),
            INDEX($A$10:$EX$31,MATCH($A35,$A$10:$A$31,0),MATCH(BE$3,$A$3:$EX$3,0))/Внут_коэф._продаж,"")</f>
        <v>#N/A</v>
      </c>
      <c r="BF35" s="264" t="e" cm="1">
        <f t="array" aca="1" ref="BF35" ca="1">IF(AND(НачИнвП_Дата&lt;=BF$3,КИнвП_Дата&gt;BF$3),
            INDEX($A$10:$EX$31,MATCH($A35,$A$10:$A$31,0),MATCH(BF$3,$A$3:$EX$3,0))/Внут_коэф._продаж,"")</f>
        <v>#N/A</v>
      </c>
      <c r="BG35" s="264" t="e" cm="1">
        <f t="array" aca="1" ref="BG35" ca="1">IF(AND(НачИнвП_Дата&lt;=BG$3,КИнвП_Дата&gt;BG$3),
            INDEX($A$10:$EX$31,MATCH($A35,$A$10:$A$31,0),MATCH(BG$3,$A$3:$EX$3,0))/Внут_коэф._продаж,"")</f>
        <v>#N/A</v>
      </c>
      <c r="BH35" s="265" t="e">
        <f t="shared" ref="BH35:BH44" ca="1" si="1998">SUM(BE35:BG35)</f>
        <v>#N/A</v>
      </c>
      <c r="BI35" s="264" t="e" cm="1">
        <f t="array" aca="1" ref="BI35" ca="1">IF(AND(НачИнвП_Дата&lt;=BI$3,КИнвП_Дата&gt;BI$3),
            INDEX($A$10:$EX$31,MATCH($A35,$A$10:$A$31,0),MATCH(BI$3,$A$3:$EX$3,0))/Внут_коэф._продаж,"")</f>
        <v>#N/A</v>
      </c>
      <c r="BJ35" s="264" t="e" cm="1">
        <f t="array" aca="1" ref="BJ35" ca="1">IF(AND(НачИнвП_Дата&lt;=BJ$3,КИнвП_Дата&gt;BJ$3),
            INDEX($A$10:$EX$31,MATCH($A35,$A$10:$A$31,0),MATCH(BJ$3,$A$3:$EX$3,0))/Внут_коэф._продаж,"")</f>
        <v>#N/A</v>
      </c>
      <c r="BK35" s="264" t="e" cm="1">
        <f t="array" aca="1" ref="BK35" ca="1">IF(AND(НачИнвП_Дата&lt;=BK$3,КИнвП_Дата&gt;BK$3),
            INDEX($A$10:$EX$31,MATCH($A35,$A$10:$A$31,0),MATCH(BK$3,$A$3:$EX$3,0))/Внут_коэф._продаж,"")</f>
        <v>#N/A</v>
      </c>
      <c r="BL35" s="265" t="e">
        <f t="shared" ref="BL35:BL44" ca="1" si="1999">SUM(BI35:BK35)</f>
        <v>#N/A</v>
      </c>
      <c r="BM35" s="264" t="e" cm="1">
        <f t="array" aca="1" ref="BM35" ca="1">IF(AND(НачИнвП_Дата&lt;=BM$3,КИнвП_Дата&gt;BM$3),
            INDEX($A$10:$EX$31,MATCH($A35,$A$10:$A$31,0),MATCH(BM$3,$A$3:$EX$3,0))/Внут_коэф._продаж,"")</f>
        <v>#N/A</v>
      </c>
      <c r="BN35" s="264" t="e" cm="1">
        <f t="array" aca="1" ref="BN35" ca="1">IF(AND(НачИнвП_Дата&lt;=BN$3,КИнвП_Дата&gt;BN$3),
            INDEX($A$10:$EX$31,MATCH($A35,$A$10:$A$31,0),MATCH(BN$3,$A$3:$EX$3,0))/Внут_коэф._продаж,"")</f>
        <v>#N/A</v>
      </c>
      <c r="BO35" s="264" t="e" cm="1">
        <f t="array" aca="1" ref="BO35" ca="1">IF(AND(НачИнвП_Дата&lt;=BO$3,КИнвП_Дата&gt;BO$3),
            INDEX($A$10:$EX$31,MATCH($A35,$A$10:$A$31,0),MATCH(BO$3,$A$3:$EX$3,0))/Внут_коэф._продаж,"")</f>
        <v>#N/A</v>
      </c>
      <c r="BP35" s="265" t="e">
        <f t="shared" ref="BP35:BP44" ca="1" si="2000">SUM(BM35:BO35)</f>
        <v>#N/A</v>
      </c>
      <c r="BQ35" s="285" t="e">
        <f t="shared" ref="BQ35:BQ44" ca="1" si="2001">SUM(BD35+BH35+BL35+BP35)</f>
        <v>#N/A</v>
      </c>
      <c r="BR35" s="264" t="e" cm="1">
        <f t="array" aca="1" ref="BR35" ca="1">IF(AND(НачИнвП_Дата&lt;=BR$3,КИнвП_Дата&gt;BR$3),
            INDEX($A$10:$EX$31,MATCH($A35,$A$10:$A$31,0),MATCH(BR$3,$A$3:$EX$3,0))/Внут_коэф._продаж,"")</f>
        <v>#N/A</v>
      </c>
      <c r="BS35" s="264" t="e" cm="1">
        <f t="array" aca="1" ref="BS35" ca="1">IF(AND(НачИнвП_Дата&lt;=BS$3,КИнвП_Дата&gt;BS$3),
            INDEX($A$10:$EX$31,MATCH($A35,$A$10:$A$31,0),MATCH(BS$3,$A$3:$EX$3,0))/Внут_коэф._продаж,"")</f>
        <v>#N/A</v>
      </c>
      <c r="BT35" s="264" t="e" cm="1">
        <f t="array" aca="1" ref="BT35" ca="1">IF(AND(НачИнвП_Дата&lt;=BT$3,КИнвП_Дата&gt;BT$3),
            INDEX($A$10:$EX$31,MATCH($A35,$A$10:$A$31,0),MATCH(BT$3,$A$3:$EX$3,0))/Внут_коэф._продаж,"")</f>
        <v>#N/A</v>
      </c>
      <c r="BU35" s="265" t="e">
        <f t="shared" ref="BU35:BU44" ca="1" si="2002">SUM(BR35:BT35)</f>
        <v>#N/A</v>
      </c>
      <c r="BV35" s="264" t="e" cm="1">
        <f t="array" aca="1" ref="BV35" ca="1">IF(AND(НачИнвП_Дата&lt;=BV$3,КИнвП_Дата&gt;BV$3),
            INDEX($A$10:$EX$31,MATCH($A35,$A$10:$A$31,0),MATCH(BV$3,$A$3:$EX$3,0))/Внут_коэф._продаж,"")</f>
        <v>#N/A</v>
      </c>
      <c r="BW35" s="264" t="e" cm="1">
        <f t="array" aca="1" ref="BW35" ca="1">IF(AND(НачИнвП_Дата&lt;=BW$3,КИнвП_Дата&gt;BW$3),
            INDEX($A$10:$EX$31,MATCH($A35,$A$10:$A$31,0),MATCH(BW$3,$A$3:$EX$3,0))/Внут_коэф._продаж,"")</f>
        <v>#N/A</v>
      </c>
      <c r="BX35" s="264" t="e" cm="1">
        <f t="array" aca="1" ref="BX35" ca="1">IF(AND(НачИнвП_Дата&lt;=BX$3,КИнвП_Дата&gt;BX$3),
            INDEX($A$10:$EX$31,MATCH($A35,$A$10:$A$31,0),MATCH(BX$3,$A$3:$EX$3,0))/Внут_коэф._продаж,"")</f>
        <v>#N/A</v>
      </c>
      <c r="BY35" s="265" t="e">
        <f t="shared" ref="BY35:BY44" ca="1" si="2003">SUM(BV35:BX35)</f>
        <v>#N/A</v>
      </c>
      <c r="BZ35" s="264" t="e" cm="1">
        <f t="array" aca="1" ref="BZ35" ca="1">IF(AND(НачИнвП_Дата&lt;=BZ$3,КИнвП_Дата&gt;BZ$3),
            INDEX($A$10:$EX$31,MATCH($A35,$A$10:$A$31,0),MATCH(BZ$3,$A$3:$EX$3,0))/Внут_коэф._продаж,"")</f>
        <v>#N/A</v>
      </c>
      <c r="CA35" s="264" t="e" cm="1">
        <f t="array" aca="1" ref="CA35" ca="1">IF(AND(НачИнвП_Дата&lt;=CA$3,КИнвП_Дата&gt;CA$3),
            INDEX($A$10:$EX$31,MATCH($A35,$A$10:$A$31,0),MATCH(CA$3,$A$3:$EX$3,0))/Внут_коэф._продаж,"")</f>
        <v>#N/A</v>
      </c>
      <c r="CB35" s="264" t="e" cm="1">
        <f t="array" aca="1" ref="CB35" ca="1">IF(AND(НачИнвП_Дата&lt;=CB$3,КИнвП_Дата&gt;CB$3),
            INDEX($A$10:$EX$31,MATCH($A35,$A$10:$A$31,0),MATCH(CB$3,$A$3:$EX$3,0))/Внут_коэф._продаж,"")</f>
        <v>#N/A</v>
      </c>
      <c r="CC35" s="265" t="e">
        <f t="shared" ref="CC35:CC44" ca="1" si="2004">SUM(BZ35:CB35)</f>
        <v>#N/A</v>
      </c>
      <c r="CD35" s="264" t="e" cm="1">
        <f t="array" aca="1" ref="CD35" ca="1">IF(AND(НачИнвП_Дата&lt;=CD$3,КИнвП_Дата&gt;CD$3),
            INDEX($A$10:$EX$31,MATCH($A35,$A$10:$A$31,0),MATCH(CD$3,$A$3:$EX$3,0))/Внут_коэф._продаж,"")</f>
        <v>#N/A</v>
      </c>
      <c r="CE35" s="264" t="e" cm="1">
        <f t="array" aca="1" ref="CE35" ca="1">IF(AND(НачИнвП_Дата&lt;=CE$3,КИнвП_Дата&gt;CE$3),
            INDEX($A$10:$EX$31,MATCH($A35,$A$10:$A$31,0),MATCH(CE$3,$A$3:$EX$3,0))/Внут_коэф._продаж,"")</f>
        <v>#N/A</v>
      </c>
      <c r="CF35" s="264" t="e" cm="1">
        <f t="array" aca="1" ref="CF35" ca="1">IF(AND(НачИнвП_Дата&lt;=CF$3,КИнвП_Дата&gt;CF$3),
            INDEX($A$10:$EX$31,MATCH($A35,$A$10:$A$31,0),MATCH(CF$3,$A$3:$EX$3,0))/Внут_коэф._продаж,"")</f>
        <v>#N/A</v>
      </c>
      <c r="CG35" s="265" t="e">
        <f t="shared" ref="CG35:CG44" ca="1" si="2005">SUM(CD35:CF35)</f>
        <v>#N/A</v>
      </c>
      <c r="CH35" s="285" t="e">
        <f t="shared" ref="CH35:CH44" ca="1" si="2006">SUM(BU35+BY35+CC35+CG35)</f>
        <v>#N/A</v>
      </c>
      <c r="CI35" s="264" t="e" cm="1">
        <f t="array" aca="1" ref="CI35" ca="1">IF(AND(НачИнвП_Дата&lt;=CI$3,КИнвП_Дата&gt;CI$3),
            INDEX($A$10:$EX$31,MATCH($A35,$A$10:$A$31,0),MATCH(CI$3,$A$3:$EX$3,0))/Внут_коэф._продаж,"")</f>
        <v>#N/A</v>
      </c>
      <c r="CJ35" s="264" t="e" cm="1">
        <f t="array" aca="1" ref="CJ35" ca="1">IF(AND(НачИнвП_Дата&lt;=CJ$3,КИнвП_Дата&gt;CJ$3),
            INDEX($A$10:$EX$31,MATCH($A35,$A$10:$A$31,0),MATCH(CJ$3,$A$3:$EX$3,0))/Внут_коэф._продаж,"")</f>
        <v>#N/A</v>
      </c>
      <c r="CK35" s="264" t="e" cm="1">
        <f t="array" aca="1" ref="CK35" ca="1">IF(AND(НачИнвП_Дата&lt;=CK$3,КИнвП_Дата&gt;CK$3),
            INDEX($A$10:$EX$31,MATCH($A35,$A$10:$A$31,0),MATCH(CK$3,$A$3:$EX$3,0))/Внут_коэф._продаж,"")</f>
        <v>#N/A</v>
      </c>
      <c r="CL35" s="265" t="e">
        <f t="shared" ref="CL35:CL44" ca="1" si="2007">SUM(CI35:CK35)</f>
        <v>#N/A</v>
      </c>
      <c r="CM35" s="264" t="e" cm="1">
        <f t="array" aca="1" ref="CM35" ca="1">IF(AND(НачИнвП_Дата&lt;=CM$3,КИнвП_Дата&gt;CM$3),
            INDEX($A$10:$EX$31,MATCH($A35,$A$10:$A$31,0),MATCH(CM$3,$A$3:$EX$3,0))/Внут_коэф._продаж,"")</f>
        <v>#N/A</v>
      </c>
      <c r="CN35" s="264" t="e" cm="1">
        <f t="array" aca="1" ref="CN35" ca="1">IF(AND(НачИнвП_Дата&lt;=CN$3,КИнвП_Дата&gt;CN$3),
            INDEX($A$10:$EX$31,MATCH($A35,$A$10:$A$31,0),MATCH(CN$3,$A$3:$EX$3,0))/Внут_коэф._продаж,"")</f>
        <v>#N/A</v>
      </c>
      <c r="CO35" s="264" t="e" cm="1">
        <f t="array" aca="1" ref="CO35" ca="1">IF(AND(НачИнвП_Дата&lt;=CO$3,КИнвП_Дата&gt;CO$3),
            INDEX($A$10:$EX$31,MATCH($A35,$A$10:$A$31,0),MATCH(CO$3,$A$3:$EX$3,0))/Внут_коэф._продаж,"")</f>
        <v>#N/A</v>
      </c>
      <c r="CP35" s="265" t="e">
        <f t="shared" ref="CP35:CP44" ca="1" si="2008">SUM(CM35:CO35)</f>
        <v>#N/A</v>
      </c>
      <c r="CQ35" s="264" t="e" cm="1">
        <f t="array" aca="1" ref="CQ35" ca="1">IF(AND(НачИнвП_Дата&lt;=CQ$3,КИнвП_Дата&gt;CQ$3),
            INDEX($A$10:$EX$31,MATCH($A35,$A$10:$A$31,0),MATCH(CQ$3,$A$3:$EX$3,0))/Внут_коэф._продаж,"")</f>
        <v>#N/A</v>
      </c>
      <c r="CR35" s="264" t="e" cm="1">
        <f t="array" aca="1" ref="CR35" ca="1">IF(AND(НачИнвП_Дата&lt;=CR$3,КИнвП_Дата&gt;CR$3),
            INDEX($A$10:$EX$31,MATCH($A35,$A$10:$A$31,0),MATCH(CR$3,$A$3:$EX$3,0))/Внут_коэф._продаж,"")</f>
        <v>#N/A</v>
      </c>
      <c r="CS35" s="264" t="e" cm="1">
        <f t="array" aca="1" ref="CS35" ca="1">IF(AND(НачИнвП_Дата&lt;=CS$3,КИнвП_Дата&gt;CS$3),
            INDEX($A$10:$EX$31,MATCH($A35,$A$10:$A$31,0),MATCH(CS$3,$A$3:$EX$3,0))/Внут_коэф._продаж,"")</f>
        <v>#N/A</v>
      </c>
      <c r="CT35" s="265" t="e">
        <f t="shared" ref="CT35:CT44" ca="1" si="2009">SUM(CQ35:CS35)</f>
        <v>#N/A</v>
      </c>
      <c r="CU35" s="264" t="e" cm="1">
        <f t="array" aca="1" ref="CU35" ca="1">IF(AND(НачИнвП_Дата&lt;=CU$3,КИнвП_Дата&gt;CU$3),
            INDEX($A$10:$EX$31,MATCH($A35,$A$10:$A$31,0),MATCH(CU$3,$A$3:$EX$3,0))/Внут_коэф._продаж,"")</f>
        <v>#N/A</v>
      </c>
      <c r="CV35" s="264" t="e" cm="1">
        <f t="array" aca="1" ref="CV35" ca="1">IF(AND(НачИнвП_Дата&lt;=CV$3,КИнвП_Дата&gt;CV$3),
            INDEX($A$10:$EX$31,MATCH($A35,$A$10:$A$31,0),MATCH(CV$3,$A$3:$EX$3,0))/Внут_коэф._продаж,"")</f>
        <v>#N/A</v>
      </c>
      <c r="CW35" s="264" t="e" cm="1">
        <f t="array" aca="1" ref="CW35" ca="1">IF(AND(НачИнвП_Дата&lt;=CW$3,КИнвП_Дата&gt;CW$3),
            INDEX($A$10:$EX$31,MATCH($A35,$A$10:$A$31,0),MATCH(CW$3,$A$3:$EX$3,0))/Внут_коэф._продаж,"")</f>
        <v>#N/A</v>
      </c>
      <c r="CX35" s="265" t="e">
        <f t="shared" ref="CX35:CX44" ca="1" si="2010">SUM(CU35:CW35)</f>
        <v>#N/A</v>
      </c>
      <c r="CY35" s="285" t="e">
        <f t="shared" ref="CY35:CY44" ca="1" si="2011">SUM(CL35+CP35+CT35+CX35)</f>
        <v>#N/A</v>
      </c>
      <c r="CZ35" s="264" t="e" cm="1">
        <f t="array" aca="1" ref="CZ35" ca="1">IF(AND(НачИнвП_Дата&lt;=CZ$3,КИнвП_Дата&gt;CZ$3),
            INDEX($A$10:$EX$31,MATCH($A35,$A$10:$A$31,0),MATCH(CZ$3,$A$3:$EX$3,0))/Внут_коэф._продаж,"")</f>
        <v>#N/A</v>
      </c>
      <c r="DA35" s="264" t="e" cm="1">
        <f t="array" aca="1" ref="DA35" ca="1">IF(AND(НачИнвП_Дата&lt;=DA$3,КИнвП_Дата&gt;DA$3),
            INDEX($A$10:$EX$31,MATCH($A35,$A$10:$A$31,0),MATCH(DA$3,$A$3:$EX$3,0))/Внут_коэф._продаж,"")</f>
        <v>#N/A</v>
      </c>
      <c r="DB35" s="264" t="e" cm="1">
        <f t="array" aca="1" ref="DB35" ca="1">IF(AND(НачИнвП_Дата&lt;=DB$3,КИнвП_Дата&gt;DB$3),
            INDEX($A$10:$EX$31,MATCH($A35,$A$10:$A$31,0),MATCH(DB$3,$A$3:$EX$3,0))/Внут_коэф._продаж,"")</f>
        <v>#N/A</v>
      </c>
      <c r="DC35" s="265" t="e">
        <f t="shared" ref="DC35:DC44" ca="1" si="2012">SUM(CZ35:DB35)</f>
        <v>#N/A</v>
      </c>
      <c r="DD35" s="264" t="e" cm="1">
        <f t="array" aca="1" ref="DD35" ca="1">IF(AND(НачИнвП_Дата&lt;=DD$3,КИнвП_Дата&gt;DD$3),
            INDEX($A$10:$EX$31,MATCH($A35,$A$10:$A$31,0),MATCH(DD$3,$A$3:$EX$3,0))/Внут_коэф._продаж,"")</f>
        <v>#N/A</v>
      </c>
      <c r="DE35" s="264" t="e" cm="1">
        <f t="array" aca="1" ref="DE35" ca="1">IF(AND(НачИнвП_Дата&lt;=DE$3,КИнвП_Дата&gt;DE$3),
            INDEX($A$10:$EX$31,MATCH($A35,$A$10:$A$31,0),MATCH(DE$3,$A$3:$EX$3,0))/Внут_коэф._продаж,"")</f>
        <v>#N/A</v>
      </c>
      <c r="DF35" s="264" t="e" cm="1">
        <f t="array" aca="1" ref="DF35" ca="1">IF(AND(НачИнвП_Дата&lt;=DF$3,КИнвП_Дата&gt;DF$3),
            INDEX($A$10:$EX$31,MATCH($A35,$A$10:$A$31,0),MATCH(DF$3,$A$3:$EX$3,0))/Внут_коэф._продаж,"")</f>
        <v>#N/A</v>
      </c>
      <c r="DG35" s="265" t="e">
        <f t="shared" ref="DG35:DG44" ca="1" si="2013">SUM(DD35:DF35)</f>
        <v>#N/A</v>
      </c>
      <c r="DH35" s="264" t="e" cm="1">
        <f t="array" aca="1" ref="DH35" ca="1">IF(AND(НачИнвП_Дата&lt;=DH$3,КИнвП_Дата&gt;DH$3),
            INDEX($A$10:$EX$31,MATCH($A35,$A$10:$A$31,0),MATCH(DH$3,$A$3:$EX$3,0))/Внут_коэф._продаж,"")</f>
        <v>#N/A</v>
      </c>
      <c r="DI35" s="264" t="e" cm="1">
        <f t="array" aca="1" ref="DI35" ca="1">IF(AND(НачИнвП_Дата&lt;=DI$3,КИнвП_Дата&gt;DI$3),
            INDEX($A$10:$EX$31,MATCH($A35,$A$10:$A$31,0),MATCH(DI$3,$A$3:$EX$3,0))/Внут_коэф._продаж,"")</f>
        <v>#N/A</v>
      </c>
      <c r="DJ35" s="264" t="e" cm="1">
        <f t="array" aca="1" ref="DJ35" ca="1">IF(AND(НачИнвП_Дата&lt;=DJ$3,КИнвП_Дата&gt;DJ$3),
            INDEX($A$10:$EX$31,MATCH($A35,$A$10:$A$31,0),MATCH(DJ$3,$A$3:$EX$3,0))/Внут_коэф._продаж,"")</f>
        <v>#N/A</v>
      </c>
      <c r="DK35" s="265" t="e">
        <f t="shared" ref="DK35:DK44" ca="1" si="2014">SUM(DH35:DJ35)</f>
        <v>#N/A</v>
      </c>
      <c r="DL35" s="264" t="e" cm="1">
        <f t="array" aca="1" ref="DL35" ca="1">IF(AND(НачИнвП_Дата&lt;=DL$3,КИнвП_Дата&gt;DL$3),
            INDEX($A$10:$EX$31,MATCH($A35,$A$10:$A$31,0),MATCH(DL$3,$A$3:$EX$3,0))/Внут_коэф._продаж,"")</f>
        <v>#N/A</v>
      </c>
      <c r="DM35" s="264" t="e" cm="1">
        <f t="array" aca="1" ref="DM35" ca="1">IF(AND(НачИнвП_Дата&lt;=DM$3,КИнвП_Дата&gt;DM$3),
            INDEX($A$10:$EX$31,MATCH($A35,$A$10:$A$31,0),MATCH(DM$3,$A$3:$EX$3,0))/Внут_коэф._продаж,"")</f>
        <v>#N/A</v>
      </c>
      <c r="DN35" s="264" t="e" cm="1">
        <f t="array" aca="1" ref="DN35" ca="1">IF(AND(НачИнвП_Дата&lt;=DN$3,КИнвП_Дата&gt;DN$3),
            INDEX($A$10:$EX$31,MATCH($A35,$A$10:$A$31,0),MATCH(DN$3,$A$3:$EX$3,0))/Внут_коэф._продаж,"")</f>
        <v>#N/A</v>
      </c>
      <c r="DO35" s="265" t="e">
        <f t="shared" ref="DO35:DO44" ca="1" si="2015">SUM(DL35:DN35)</f>
        <v>#N/A</v>
      </c>
      <c r="DP35" s="285" t="e">
        <f t="shared" ref="DP35:DP44" ca="1" si="2016">SUM(DC35+DG35+DK35+DO35)</f>
        <v>#N/A</v>
      </c>
      <c r="DQ35" s="264" t="e" cm="1">
        <f t="array" aca="1" ref="DQ35" ca="1">IF(AND(НачИнвП_Дата&lt;=DQ$3,КИнвП_Дата&gt;DQ$3),
            INDEX($A$10:$EX$31,MATCH($A35,$A$10:$A$31,0),MATCH(DQ$3,$A$3:$EX$3,0))/Внут_коэф._продаж,"")</f>
        <v>#N/A</v>
      </c>
      <c r="DR35" s="264" t="e" cm="1">
        <f t="array" aca="1" ref="DR35" ca="1">IF(AND(НачИнвП_Дата&lt;=DR$3,КИнвП_Дата&gt;DR$3),
            INDEX($A$10:$EX$31,MATCH($A35,$A$10:$A$31,0),MATCH(DR$3,$A$3:$EX$3,0))/Внут_коэф._продаж,"")</f>
        <v>#N/A</v>
      </c>
      <c r="DS35" s="264" t="e" cm="1">
        <f t="array" aca="1" ref="DS35" ca="1">IF(AND(НачИнвП_Дата&lt;=DS$3,КИнвП_Дата&gt;DS$3),
            INDEX($A$10:$EX$31,MATCH($A35,$A$10:$A$31,0),MATCH(DS$3,$A$3:$EX$3,0))/Внут_коэф._продаж,"")</f>
        <v>#N/A</v>
      </c>
      <c r="DT35" s="265" t="e">
        <f t="shared" ref="DT35:DT44" ca="1" si="2017">SUM(DQ35:DS35)</f>
        <v>#N/A</v>
      </c>
      <c r="DU35" s="264" t="e" cm="1">
        <f t="array" aca="1" ref="DU35" ca="1">IF(AND(НачИнвП_Дата&lt;=DU$3,КИнвП_Дата&gt;DU$3),
            INDEX($A$10:$EX$31,MATCH($A35,$A$10:$A$31,0),MATCH(DU$3,$A$3:$EX$3,0))/Внут_коэф._продаж,"")</f>
        <v>#N/A</v>
      </c>
      <c r="DV35" s="264" t="e" cm="1">
        <f t="array" aca="1" ref="DV35" ca="1">IF(AND(НачИнвП_Дата&lt;=DV$3,КИнвП_Дата&gt;DV$3),
            INDEX($A$10:$EX$31,MATCH($A35,$A$10:$A$31,0),MATCH(DV$3,$A$3:$EX$3,0))/Внут_коэф._продаж,"")</f>
        <v>#N/A</v>
      </c>
      <c r="DW35" s="264" t="e" cm="1">
        <f t="array" aca="1" ref="DW35" ca="1">IF(AND(НачИнвП_Дата&lt;=DW$3,КИнвП_Дата&gt;DW$3),
            INDEX($A$10:$EX$31,MATCH($A35,$A$10:$A$31,0),MATCH(DW$3,$A$3:$EX$3,0))/Внут_коэф._продаж,"")</f>
        <v>#N/A</v>
      </c>
      <c r="DX35" s="265" t="e">
        <f t="shared" ref="DX35:DX44" ca="1" si="2018">SUM(DU35:DW35)</f>
        <v>#N/A</v>
      </c>
      <c r="DY35" s="264" t="e" cm="1">
        <f t="array" aca="1" ref="DY35" ca="1">IF(AND(НачИнвП_Дата&lt;=DY$3,КИнвП_Дата&gt;DY$3),
            INDEX($A$10:$EX$31,MATCH($A35,$A$10:$A$31,0),MATCH(DY$3,$A$3:$EX$3,0))/Внут_коэф._продаж,"")</f>
        <v>#N/A</v>
      </c>
      <c r="DZ35" s="264" t="e" cm="1">
        <f t="array" aca="1" ref="DZ35" ca="1">IF(AND(НачИнвП_Дата&lt;=DZ$3,КИнвП_Дата&gt;DZ$3),
            INDEX($A$10:$EX$31,MATCH($A35,$A$10:$A$31,0),MATCH(DZ$3,$A$3:$EX$3,0))/Внут_коэф._продаж,"")</f>
        <v>#N/A</v>
      </c>
      <c r="EA35" s="264" t="e" cm="1">
        <f t="array" aca="1" ref="EA35" ca="1">IF(AND(НачИнвП_Дата&lt;=EA$3,КИнвП_Дата&gt;EA$3),
            INDEX($A$10:$EX$31,MATCH($A35,$A$10:$A$31,0),MATCH(EA$3,$A$3:$EX$3,0))/Внут_коэф._продаж,"")</f>
        <v>#N/A</v>
      </c>
      <c r="EB35" s="265" t="e">
        <f t="shared" ref="EB35:EB44" ca="1" si="2019">SUM(DY35:EA35)</f>
        <v>#N/A</v>
      </c>
      <c r="EC35" s="264" t="e" cm="1">
        <f t="array" aca="1" ref="EC35" ca="1">IF(AND(НачИнвП_Дата&lt;=EC$3,КИнвП_Дата&gt;EC$3),
            INDEX($A$10:$EX$31,MATCH($A35,$A$10:$A$31,0),MATCH(EC$3,$A$3:$EX$3,0))/Внут_коэф._продаж,"")</f>
        <v>#N/A</v>
      </c>
      <c r="ED35" s="264" t="e" cm="1">
        <f t="array" aca="1" ref="ED35" ca="1">IF(AND(НачИнвП_Дата&lt;=ED$3,КИнвП_Дата&gt;ED$3),
            INDEX($A$10:$EX$31,MATCH($A35,$A$10:$A$31,0),MATCH(ED$3,$A$3:$EX$3,0))/Внут_коэф._продаж,"")</f>
        <v>#N/A</v>
      </c>
      <c r="EE35" s="264" t="e" cm="1">
        <f t="array" aca="1" ref="EE35" ca="1">IF(AND(НачИнвП_Дата&lt;=EE$3,КИнвП_Дата&gt;EE$3),
            INDEX($A$10:$EX$31,MATCH($A35,$A$10:$A$31,0),MATCH(EE$3,$A$3:$EX$3,0))/Внут_коэф._продаж,"")</f>
        <v>#N/A</v>
      </c>
      <c r="EF35" s="265" t="e">
        <f t="shared" ref="EF35:EF44" ca="1" si="2020">SUM(EC35:EE35)</f>
        <v>#N/A</v>
      </c>
      <c r="EG35" s="285" t="e">
        <f t="shared" ref="EG35:EG44" ca="1" si="2021">SUM(DT35+DX35+EB35+EF35)</f>
        <v>#N/A</v>
      </c>
      <c r="EH35" s="264" t="e" cm="1">
        <f t="array" aca="1" ref="EH35" ca="1">IF(AND(НачИнвП_Дата&lt;=EH$3,КИнвП_Дата&gt;EH$3),
            INDEX($A$10:$EX$31,MATCH($A35,$A$10:$A$31,0),MATCH(EH$3,$A$3:$EX$3,0))/Внут_коэф._продаж,"")</f>
        <v>#N/A</v>
      </c>
      <c r="EI35" s="264" t="e" cm="1">
        <f t="array" aca="1" ref="EI35" ca="1">IF(AND(НачИнвП_Дата&lt;=EI$3,КИнвП_Дата&gt;EI$3),
            INDEX($A$10:$EX$31,MATCH($A35,$A$10:$A$31,0),MATCH(EI$3,$A$3:$EX$3,0))/Внут_коэф._продаж,"")</f>
        <v>#N/A</v>
      </c>
      <c r="EJ35" s="264" t="e" cm="1">
        <f t="array" aca="1" ref="EJ35" ca="1">IF(AND(НачИнвП_Дата&lt;=EJ$3,КИнвП_Дата&gt;EJ$3),
            INDEX($A$10:$EX$31,MATCH($A35,$A$10:$A$31,0),MATCH(EJ$3,$A$3:$EX$3,0))/Внут_коэф._продаж,"")</f>
        <v>#N/A</v>
      </c>
      <c r="EK35" s="265" t="e">
        <f t="shared" ref="EK35:EK44" ca="1" si="2022">SUM(EH35:EJ35)</f>
        <v>#N/A</v>
      </c>
      <c r="EL35" s="264" t="e" cm="1">
        <f t="array" aca="1" ref="EL35" ca="1">IF(AND(НачИнвП_Дата&lt;=EL$3,КИнвП_Дата&gt;EL$3),
            INDEX($A$10:$EX$31,MATCH($A35,$A$10:$A$31,0),MATCH(EL$3,$A$3:$EX$3,0))/Внут_коэф._продаж,"")</f>
        <v>#N/A</v>
      </c>
      <c r="EM35" s="264" t="e" cm="1">
        <f t="array" aca="1" ref="EM35" ca="1">IF(AND(НачИнвП_Дата&lt;=EM$3,КИнвП_Дата&gt;EM$3),
            INDEX($A$10:$EX$31,MATCH($A35,$A$10:$A$31,0),MATCH(EM$3,$A$3:$EX$3,0))/Внут_коэф._продаж,"")</f>
        <v>#N/A</v>
      </c>
      <c r="EN35" s="264" t="e" cm="1">
        <f t="array" aca="1" ref="EN35" ca="1">IF(AND(НачИнвП_Дата&lt;=EN$3,КИнвП_Дата&gt;EN$3),
            INDEX($A$10:$EX$31,MATCH($A35,$A$10:$A$31,0),MATCH(EN$3,$A$3:$EX$3,0))/Внут_коэф._продаж,"")</f>
        <v>#N/A</v>
      </c>
      <c r="EO35" s="265" t="e">
        <f t="shared" ref="EO35:EO44" ca="1" si="2023">SUM(EL35:EN35)</f>
        <v>#N/A</v>
      </c>
      <c r="EP35" s="264" t="e" cm="1">
        <f t="array" aca="1" ref="EP35" ca="1">IF(AND(НачИнвП_Дата&lt;=EP$3,КИнвП_Дата&gt;EP$3),
            INDEX($A$10:$EX$31,MATCH($A35,$A$10:$A$31,0),MATCH(EP$3,$A$3:$EX$3,0))/Внут_коэф._продаж,"")</f>
        <v>#N/A</v>
      </c>
      <c r="EQ35" s="264" t="e" cm="1">
        <f t="array" aca="1" ref="EQ35" ca="1">IF(AND(НачИнвП_Дата&lt;=EQ$3,КИнвП_Дата&gt;EQ$3),
            INDEX($A$10:$EX$31,MATCH($A35,$A$10:$A$31,0),MATCH(EQ$3,$A$3:$EX$3,0))/Внут_коэф._продаж,"")</f>
        <v>#N/A</v>
      </c>
      <c r="ER35" s="264" t="e" cm="1">
        <f t="array" aca="1" ref="ER35" ca="1">IF(AND(НачИнвП_Дата&lt;=ER$3,КИнвП_Дата&gt;ER$3),
            INDEX($A$10:$EX$31,MATCH($A35,$A$10:$A$31,0),MATCH(ER$3,$A$3:$EX$3,0))/Внут_коэф._продаж,"")</f>
        <v>#N/A</v>
      </c>
      <c r="ES35" s="265" t="e">
        <f t="shared" ref="ES35:ES44" ca="1" si="2024">SUM(EP35:ER35)</f>
        <v>#N/A</v>
      </c>
      <c r="ET35" s="264" t="e" cm="1">
        <f t="array" aca="1" ref="ET35" ca="1">IF(AND(НачИнвП_Дата&lt;=ET$3,КИнвП_Дата&gt;ET$3),
            INDEX($A$10:$EX$31,MATCH($A35,$A$10:$A$31,0),MATCH(ET$3,$A$3:$EX$3,0))/Внут_коэф._продаж,"")</f>
        <v>#N/A</v>
      </c>
      <c r="EU35" s="264" t="e" cm="1">
        <f t="array" aca="1" ref="EU35" ca="1">IF(AND(НачИнвП_Дата&lt;=EU$3,КИнвП_Дата&gt;EU$3),
            INDEX($A$10:$EX$31,MATCH($A35,$A$10:$A$31,0),MATCH(EU$3,$A$3:$EX$3,0))/Внут_коэф._продаж,"")</f>
        <v>#N/A</v>
      </c>
      <c r="EV35" s="264" t="e" cm="1">
        <f t="array" aca="1" ref="EV35" ca="1">IF(AND(НачИнвП_Дата&lt;=EV$3,КИнвП_Дата&gt;EV$3),
            INDEX($A$10:$EX$31,MATCH($A35,$A$10:$A$31,0),MATCH(EV$3,$A$3:$EX$3,0))/Внут_коэф._продаж,"")</f>
        <v>#N/A</v>
      </c>
      <c r="EW35" s="265" t="e">
        <f t="shared" ref="EW35:EW44" ca="1" si="2025">SUM(ET35:EV35)</f>
        <v>#N/A</v>
      </c>
      <c r="EX35" s="430" t="e">
        <f t="shared" ref="EX35:EX44" ca="1" si="2026">SUM(EK35+EO35+ES35+EW35)</f>
        <v>#N/A</v>
      </c>
      <c r="EY35" s="438"/>
    </row>
    <row r="36" spans="1:155" outlineLevel="1">
      <c r="A36" s="261" t="s">
        <v>286</v>
      </c>
      <c r="B36" s="251" t="str" cm="1">
        <f t="array" ref="B36">IF(AND(НачИнвП_Дата&lt;=B$3,КИнвП_Дата&gt;B$3),
            INDEX($A$10:$EX$31,MATCH($A36,$A$10:$A$31,0),MATCH(B$3,$A$3:$EX$3,0))/Внут_коэф._продаж,"")</f>
        <v/>
      </c>
      <c r="C36" s="251" t="str" cm="1">
        <f t="array" aca="1" ref="C36" ca="1">IF(AND(НачИнвП_Дата&lt;=C$3,КИнвП_Дата&gt;C$3),
            INDEX($A$10:$EX$31,MATCH($A36,$A$10:$A$31,0),MATCH(C$3,$A$3:$EX$3,0))/Внут_коэф._продаж,"")</f>
        <v/>
      </c>
      <c r="D36" s="251" t="str" cm="1">
        <f t="array" aca="1" ref="D36" ca="1">IF(AND(НачИнвП_Дата&lt;=D$3,КИнвП_Дата&gt;D$3),
            INDEX($A$10:$EX$31,MATCH($A36,$A$10:$A$31,0),MATCH(D$3,$A$3:$EX$3,0))/Внут_коэф._продаж,"")</f>
        <v/>
      </c>
      <c r="E36" s="252">
        <f t="shared" ref="E36:E44" ca="1" si="2027">SUM(B36:D36)</f>
        <v>0</v>
      </c>
      <c r="F36" s="251" t="str" cm="1">
        <f t="array" aca="1" ref="F36" ca="1">IF(AND(НачИнвП_Дата&lt;=F$3,КИнвП_Дата&gt;F$3),
            INDEX($A$10:$EX$31,MATCH($A36,$A$10:$A$31,0),MATCH(F$3,$A$3:$EX$3,0))/Внут_коэф._продаж,"")</f>
        <v/>
      </c>
      <c r="G36" s="251" t="str" cm="1">
        <f t="array" aca="1" ref="G36" ca="1">IF(AND(НачИнвП_Дата&lt;=G$3,КИнвП_Дата&gt;G$3),
            INDEX($A$10:$EX$31,MATCH($A36,$A$10:$A$31,0),MATCH(G$3,$A$3:$EX$3,0))/Внут_коэф._продаж,"")</f>
        <v/>
      </c>
      <c r="H36" s="251" t="str" cm="1">
        <f t="array" aca="1" ref="H36" ca="1">IF(AND(НачИнвП_Дата&lt;=H$3,КИнвП_Дата&gt;H$3),
            INDEX($A$10:$EX$31,MATCH($A36,$A$10:$A$31,0),MATCH(H$3,$A$3:$EX$3,0))/Внут_коэф._продаж,"")</f>
        <v/>
      </c>
      <c r="I36" s="252">
        <f t="shared" ref="I36:I44" ca="1" si="2028">SUM(F36:H36)</f>
        <v>0</v>
      </c>
      <c r="J36" s="251" t="str" cm="1">
        <f t="array" aca="1" ref="J36" ca="1">IF(AND(НачИнвП_Дата&lt;=J$3,КИнвП_Дата&gt;J$3),
            INDEX($A$10:$EX$31,MATCH($A36,$A$10:$A$31,0),MATCH(J$3,$A$3:$EX$3,0))/Внут_коэф._продаж,"")</f>
        <v/>
      </c>
      <c r="K36" s="251" t="str" cm="1">
        <f t="array" aca="1" ref="K36" ca="1">IF(AND(НачИнвП_Дата&lt;=K$3,КИнвП_Дата&gt;K$3),
            INDEX($A$10:$EX$31,MATCH($A36,$A$10:$A$31,0),MATCH(K$3,$A$3:$EX$3,0))/Внут_коэф._продаж,"")</f>
        <v/>
      </c>
      <c r="L36" s="251" t="str" cm="1">
        <f t="array" aca="1" ref="L36" ca="1">IF(AND(НачИнвП_Дата&lt;=L$3,КИнвП_Дата&gt;L$3),
            INDEX($A$10:$EX$31,MATCH($A36,$A$10:$A$31,0),MATCH(L$3,$A$3:$EX$3,0))/Внут_коэф._продаж,"")</f>
        <v/>
      </c>
      <c r="M36" s="252">
        <f t="shared" ref="M36:M42" ca="1" si="2029">SUM(J36:L36)</f>
        <v>0</v>
      </c>
      <c r="N36" s="251" cm="1">
        <f t="array" aca="1" ref="N36" ca="1">IF(AND(НачИнвП_Дата&lt;=N$3,КИнвП_Дата&gt;N$3),
            INDEX($A$10:$EX$31,MATCH($A36,$A$10:$A$31,0),MATCH(N$3,$A$3:$EX$3,0))/Внут_коэф._продаж,"")</f>
        <v>0</v>
      </c>
      <c r="O36" s="251" cm="1">
        <f t="array" aca="1" ref="O36" ca="1">IF(AND(НачИнвП_Дата&lt;=O$3,КИнвП_Дата&gt;O$3),
            INDEX($A$10:$EX$31,MATCH($A36,$A$10:$A$31,0),MATCH(O$3,$A$3:$EX$3,0))/Внут_коэф._продаж,"")</f>
        <v>0</v>
      </c>
      <c r="P36" s="251" cm="1">
        <f t="array" aca="1" ref="P36" ca="1">IF(AND(НачИнвП_Дата&lt;=P$3,КИнвП_Дата&gt;P$3),
            INDEX($A$10:$EX$31,MATCH($A36,$A$10:$A$31,0),MATCH(P$3,$A$3:$EX$3,0))/Внут_коэф._продаж,"")</f>
        <v>0</v>
      </c>
      <c r="Q36" s="252">
        <f t="shared" ref="Q36:Q44" ca="1" si="2030">SUM(N36:P36)</f>
        <v>0</v>
      </c>
      <c r="R36" s="285">
        <f t="shared" ref="R36:R42" ca="1" si="2031">SUM(E36+I36+M36+Q36)</f>
        <v>0</v>
      </c>
      <c r="S36" s="251" cm="1">
        <f t="array" aca="1" ref="S36" ca="1">IF(AND(НачИнвП_Дата&lt;=S$3,КИнвП_Дата&gt;S$3),
            INDEX($A$10:$EX$31,MATCH($A36,$A$10:$A$31,0),MATCH(S$3,$A$3:$EX$3,0))/Внут_коэф._продаж,"")</f>
        <v>0</v>
      </c>
      <c r="T36" s="251" cm="1">
        <f t="array" aca="1" ref="T36" ca="1">IF(AND(НачИнвП_Дата&lt;=T$3,КИнвП_Дата&gt;T$3),
            INDEX($A$10:$EX$31,MATCH($A36,$A$10:$A$31,0),MATCH(T$3,$A$3:$EX$3,0))/Внут_коэф._продаж,"")</f>
        <v>0</v>
      </c>
      <c r="U36" s="251" cm="1">
        <f t="array" aca="1" ref="U36" ca="1">IF(AND(НачИнвП_Дата&lt;=U$3,КИнвП_Дата&gt;U$3),
            INDEX($A$10:$EX$31,MATCH($A36,$A$10:$A$31,0),MATCH(U$3,$A$3:$EX$3,0))/Внут_коэф._продаж,"")</f>
        <v>0</v>
      </c>
      <c r="V36" s="252">
        <f t="shared" ca="1" si="1988"/>
        <v>0</v>
      </c>
      <c r="W36" s="251" cm="1">
        <f t="array" aca="1" ref="W36" ca="1">IF(AND(НачИнвП_Дата&lt;=W$3,КИнвП_Дата&gt;W$3),
            INDEX($A$10:$EX$31,MATCH($A36,$A$10:$A$31,0),MATCH(W$3,$A$3:$EX$3,0))/Внут_коэф._продаж,"")</f>
        <v>0</v>
      </c>
      <c r="X36" s="251" cm="1">
        <f t="array" aca="1" ref="X36" ca="1">IF(AND(НачИнвП_Дата&lt;=X$3,КИнвП_Дата&gt;X$3),
            INDEX($A$10:$EX$31,MATCH($A36,$A$10:$A$31,0),MATCH(X$3,$A$3:$EX$3,0))/Внут_коэф._продаж,"")</f>
        <v>0</v>
      </c>
      <c r="Y36" s="251" cm="1">
        <f t="array" aca="1" ref="Y36" ca="1">IF(AND(НачИнвП_Дата&lt;=Y$3,КИнвП_Дата&gt;Y$3),
            INDEX($A$10:$EX$31,MATCH($A36,$A$10:$A$31,0),MATCH(Y$3,$A$3:$EX$3,0))/Внут_коэф._продаж,"")</f>
        <v>0</v>
      </c>
      <c r="Z36" s="252">
        <f t="shared" ca="1" si="1989"/>
        <v>0</v>
      </c>
      <c r="AA36" s="251" cm="1">
        <f t="array" aca="1" ref="AA36" ca="1">IF(AND(НачИнвП_Дата&lt;=AA$3,КИнвП_Дата&gt;AA$3),
            INDEX($A$10:$EX$31,MATCH($A36,$A$10:$A$31,0),MATCH(AA$3,$A$3:$EX$3,0))/Внут_коэф._продаж,"")</f>
        <v>0</v>
      </c>
      <c r="AB36" s="251" cm="1">
        <f t="array" aca="1" ref="AB36" ca="1">IF(AND(НачИнвП_Дата&lt;=AB$3,КИнвП_Дата&gt;AB$3),
            INDEX($A$10:$EX$31,MATCH($A36,$A$10:$A$31,0),MATCH(AB$3,$A$3:$EX$3,0))/Внут_коэф._продаж,"")</f>
        <v>0</v>
      </c>
      <c r="AC36" s="251" cm="1">
        <f t="array" aca="1" ref="AC36" ca="1">IF(AND(НачИнвП_Дата&lt;=AC$3,КИнвП_Дата&gt;AC$3),
            INDEX($A$10:$EX$31,MATCH($A36,$A$10:$A$31,0),MATCH(AC$3,$A$3:$EX$3,0))/Внут_коэф._продаж,"")</f>
        <v>0</v>
      </c>
      <c r="AD36" s="252">
        <f t="shared" ca="1" si="1990"/>
        <v>0</v>
      </c>
      <c r="AE36" s="251" cm="1">
        <f t="array" aca="1" ref="AE36" ca="1">IF(AND(НачИнвП_Дата&lt;=AE$3,КИнвП_Дата&gt;AE$3),
            INDEX($A$10:$EX$31,MATCH($A36,$A$10:$A$31,0),MATCH(AE$3,$A$3:$EX$3,0))/Внут_коэф._продаж,"")</f>
        <v>0</v>
      </c>
      <c r="AF36" s="251" cm="1">
        <f t="array" aca="1" ref="AF36" ca="1">IF(AND(НачИнвП_Дата&lt;=AF$3,КИнвП_Дата&gt;AF$3),
            INDEX($A$10:$EX$31,MATCH($A36,$A$10:$A$31,0),MATCH(AF$3,$A$3:$EX$3,0))/Внут_коэф._продаж,"")</f>
        <v>0</v>
      </c>
      <c r="AG36" s="251" cm="1">
        <f t="array" aca="1" ref="AG36" ca="1">IF(AND(НачИнвП_Дата&lt;=AG$3,КИнвП_Дата&gt;AG$3),
            INDEX($A$10:$EX$31,MATCH($A36,$A$10:$A$31,0),MATCH(AG$3,$A$3:$EX$3,0))/Внут_коэф._продаж,"")</f>
        <v>0</v>
      </c>
      <c r="AH36" s="252">
        <f t="shared" ca="1" si="1991"/>
        <v>0</v>
      </c>
      <c r="AI36" s="285">
        <f t="shared" ref="AI36:AI44" ca="1" si="2032">SUM(V36+Z36+AD36+AH36)</f>
        <v>0</v>
      </c>
      <c r="AJ36" s="264" cm="1">
        <f t="array" aca="1" ref="AJ36" ca="1">IF(AND(НачИнвП_Дата&lt;=AJ$3,КИнвП_Дата&gt;AJ$3),
            INDEX($A$10:$EX$31,MATCH($A36,$A$10:$A$31,0),MATCH(AJ$3,$A$3:$EX$3,0))/Внут_коэф._продаж,"")</f>
        <v>0</v>
      </c>
      <c r="AK36" s="264" cm="1">
        <f t="array" aca="1" ref="AK36" ca="1">IF(AND(НачИнвП_Дата&lt;=AK$3,КИнвП_Дата&gt;AK$3),
            INDEX($A$10:$EX$31,MATCH($A36,$A$10:$A$31,0),MATCH(AK$3,$A$3:$EX$3,0))/Внут_коэф._продаж,"")</f>
        <v>0</v>
      </c>
      <c r="AL36" s="264" cm="1">
        <f t="array" aca="1" ref="AL36" ca="1">IF(AND(НачИнвП_Дата&lt;=AL$3,КИнвП_Дата&gt;AL$3),
            INDEX($A$10:$EX$31,MATCH($A36,$A$10:$A$31,0),MATCH(AL$3,$A$3:$EX$3,0))/Внут_коэф._продаж,"")</f>
        <v>0</v>
      </c>
      <c r="AM36" s="265">
        <f t="shared" ca="1" si="1992"/>
        <v>0</v>
      </c>
      <c r="AN36" s="264" cm="1">
        <f t="array" aca="1" ref="AN36" ca="1">IF(AND(НачИнвП_Дата&lt;=AN$3,КИнвП_Дата&gt;AN$3),
            INDEX($A$10:$EX$31,MATCH($A36,$A$10:$A$31,0),MATCH(AN$3,$A$3:$EX$3,0))/Внут_коэф._продаж,"")</f>
        <v>0</v>
      </c>
      <c r="AO36" s="264" cm="1">
        <f t="array" aca="1" ref="AO36" ca="1">IF(AND(НачИнвП_Дата&lt;=AO$3,КИнвП_Дата&gt;AO$3),
            INDEX($A$10:$EX$31,MATCH($A36,$A$10:$A$31,0),MATCH(AO$3,$A$3:$EX$3,0))/Внут_коэф._продаж,"")</f>
        <v>0</v>
      </c>
      <c r="AP36" s="264" cm="1">
        <f t="array" aca="1" ref="AP36" ca="1">IF(AND(НачИнвП_Дата&lt;=AP$3,КИнвП_Дата&gt;AP$3),
            INDEX($A$10:$EX$31,MATCH($A36,$A$10:$A$31,0),MATCH(AP$3,$A$3:$EX$3,0))/Внут_коэф._продаж,"")</f>
        <v>0</v>
      </c>
      <c r="AQ36" s="265">
        <f t="shared" ca="1" si="1993"/>
        <v>0</v>
      </c>
      <c r="AR36" s="264" cm="1">
        <f t="array" aca="1" ref="AR36" ca="1">IF(AND(НачИнвП_Дата&lt;=AR$3,КИнвП_Дата&gt;AR$3),
            INDEX($A$10:$EX$31,MATCH($A36,$A$10:$A$31,0),MATCH(AR$3,$A$3:$EX$3,0))/Внут_коэф._продаж,"")</f>
        <v>0</v>
      </c>
      <c r="AS36" s="264" cm="1">
        <f t="array" aca="1" ref="AS36" ca="1">IF(AND(НачИнвП_Дата&lt;=AS$3,КИнвП_Дата&gt;AS$3),
            INDEX($A$10:$EX$31,MATCH($A36,$A$10:$A$31,0),MATCH(AS$3,$A$3:$EX$3,0))/Внут_коэф._продаж,"")</f>
        <v>0</v>
      </c>
      <c r="AT36" s="264" cm="1">
        <f t="array" aca="1" ref="AT36" ca="1">IF(AND(НачИнвП_Дата&lt;=AT$3,КИнвП_Дата&gt;AT$3),
            INDEX($A$10:$EX$31,MATCH($A36,$A$10:$A$31,0),MATCH(AT$3,$A$3:$EX$3,0))/Внут_коэф._продаж,"")</f>
        <v>0</v>
      </c>
      <c r="AU36" s="265">
        <f t="shared" ca="1" si="1994"/>
        <v>0</v>
      </c>
      <c r="AV36" s="264" cm="1">
        <f t="array" aca="1" ref="AV36" ca="1">IF(AND(НачИнвП_Дата&lt;=AV$3,КИнвП_Дата&gt;AV$3),
            INDEX($A$10:$EX$31,MATCH($A36,$A$10:$A$31,0),MATCH(AV$3,$A$3:$EX$3,0))/Внут_коэф._продаж,"")</f>
        <v>0</v>
      </c>
      <c r="AW36" s="264" cm="1">
        <f t="array" aca="1" ref="AW36" ca="1">IF(AND(НачИнвП_Дата&lt;=AW$3,КИнвП_Дата&gt;AW$3),
            INDEX($A$10:$EX$31,MATCH($A36,$A$10:$A$31,0),MATCH(AW$3,$A$3:$EX$3,0))/Внут_коэф._продаж,"")</f>
        <v>0</v>
      </c>
      <c r="AX36" s="264" cm="1">
        <f t="array" aca="1" ref="AX36" ca="1">IF(AND(НачИнвП_Дата&lt;=AX$3,КИнвП_Дата&gt;AX$3),
            INDEX($A$10:$EX$31,MATCH($A36,$A$10:$A$31,0),MATCH(AX$3,$A$3:$EX$3,0))/Внут_коэф._продаж,"")</f>
        <v>0</v>
      </c>
      <c r="AY36" s="265">
        <f t="shared" ca="1" si="1995"/>
        <v>0</v>
      </c>
      <c r="AZ36" s="285">
        <f t="shared" ca="1" si="1996"/>
        <v>0</v>
      </c>
      <c r="BA36" s="264" cm="1">
        <f t="array" aca="1" ref="BA36" ca="1">IF(AND(НачИнвП_Дата&lt;=BA$3,КИнвП_Дата&gt;BA$3),
            INDEX($A$10:$EX$31,MATCH($A36,$A$10:$A$31,0),MATCH(BA$3,$A$3:$EX$3,0))/Внут_коэф._продаж,"")</f>
        <v>0</v>
      </c>
      <c r="BB36" s="264" cm="1">
        <f t="array" aca="1" ref="BB36" ca="1">IF(AND(НачИнвП_Дата&lt;=BB$3,КИнвП_Дата&gt;BB$3),
            INDEX($A$10:$EX$31,MATCH($A36,$A$10:$A$31,0),MATCH(BB$3,$A$3:$EX$3,0))/Внут_коэф._продаж,"")</f>
        <v>0</v>
      </c>
      <c r="BC36" s="264" cm="1">
        <f t="array" aca="1" ref="BC36" ca="1">IF(AND(НачИнвП_Дата&lt;=BC$3,КИнвП_Дата&gt;BC$3),
            INDEX($A$10:$EX$31,MATCH($A36,$A$10:$A$31,0),MATCH(BC$3,$A$3:$EX$3,0))/Внут_коэф._продаж,"")</f>
        <v>0</v>
      </c>
      <c r="BD36" s="265">
        <f t="shared" ca="1" si="1997"/>
        <v>0</v>
      </c>
      <c r="BE36" s="264" cm="1">
        <f t="array" aca="1" ref="BE36" ca="1">IF(AND(НачИнвП_Дата&lt;=BE$3,КИнвП_Дата&gt;BE$3),
            INDEX($A$10:$EX$31,MATCH($A36,$A$10:$A$31,0),MATCH(BE$3,$A$3:$EX$3,0))/Внут_коэф._продаж,"")</f>
        <v>0</v>
      </c>
      <c r="BF36" s="264" cm="1">
        <f t="array" aca="1" ref="BF36" ca="1">IF(AND(НачИнвП_Дата&lt;=BF$3,КИнвП_Дата&gt;BF$3),
            INDEX($A$10:$EX$31,MATCH($A36,$A$10:$A$31,0),MATCH(BF$3,$A$3:$EX$3,0))/Внут_коэф._продаж,"")</f>
        <v>0</v>
      </c>
      <c r="BG36" s="264" cm="1">
        <f t="array" aca="1" ref="BG36" ca="1">IF(AND(НачИнвП_Дата&lt;=BG$3,КИнвП_Дата&gt;BG$3),
            INDEX($A$10:$EX$31,MATCH($A36,$A$10:$A$31,0),MATCH(BG$3,$A$3:$EX$3,0))/Внут_коэф._продаж,"")</f>
        <v>0</v>
      </c>
      <c r="BH36" s="265">
        <f t="shared" ca="1" si="1998"/>
        <v>0</v>
      </c>
      <c r="BI36" s="264" cm="1">
        <f t="array" aca="1" ref="BI36" ca="1">IF(AND(НачИнвП_Дата&lt;=BI$3,КИнвП_Дата&gt;BI$3),
            INDEX($A$10:$EX$31,MATCH($A36,$A$10:$A$31,0),MATCH(BI$3,$A$3:$EX$3,0))/Внут_коэф._продаж,"")</f>
        <v>0</v>
      </c>
      <c r="BJ36" s="264" cm="1">
        <f t="array" aca="1" ref="BJ36" ca="1">IF(AND(НачИнвП_Дата&lt;=BJ$3,КИнвП_Дата&gt;BJ$3),
            INDEX($A$10:$EX$31,MATCH($A36,$A$10:$A$31,0),MATCH(BJ$3,$A$3:$EX$3,0))/Внут_коэф._продаж,"")</f>
        <v>0</v>
      </c>
      <c r="BK36" s="264" cm="1">
        <f t="array" aca="1" ref="BK36" ca="1">IF(AND(НачИнвП_Дата&lt;=BK$3,КИнвП_Дата&gt;BK$3),
            INDEX($A$10:$EX$31,MATCH($A36,$A$10:$A$31,0),MATCH(BK$3,$A$3:$EX$3,0))/Внут_коэф._продаж,"")</f>
        <v>0</v>
      </c>
      <c r="BL36" s="265">
        <f t="shared" ca="1" si="1999"/>
        <v>0</v>
      </c>
      <c r="BM36" s="264" cm="1">
        <f t="array" aca="1" ref="BM36" ca="1">IF(AND(НачИнвП_Дата&lt;=BM$3,КИнвП_Дата&gt;BM$3),
            INDEX($A$10:$EX$31,MATCH($A36,$A$10:$A$31,0),MATCH(BM$3,$A$3:$EX$3,0))/Внут_коэф._продаж,"")</f>
        <v>0</v>
      </c>
      <c r="BN36" s="264" cm="1">
        <f t="array" aca="1" ref="BN36" ca="1">IF(AND(НачИнвП_Дата&lt;=BN$3,КИнвП_Дата&gt;BN$3),
            INDEX($A$10:$EX$31,MATCH($A36,$A$10:$A$31,0),MATCH(BN$3,$A$3:$EX$3,0))/Внут_коэф._продаж,"")</f>
        <v>0</v>
      </c>
      <c r="BO36" s="264" cm="1">
        <f t="array" aca="1" ref="BO36" ca="1">IF(AND(НачИнвП_Дата&lt;=BO$3,КИнвП_Дата&gt;BO$3),
            INDEX($A$10:$EX$31,MATCH($A36,$A$10:$A$31,0),MATCH(BO$3,$A$3:$EX$3,0))/Внут_коэф._продаж,"")</f>
        <v>0</v>
      </c>
      <c r="BP36" s="265">
        <f t="shared" ca="1" si="2000"/>
        <v>0</v>
      </c>
      <c r="BQ36" s="285">
        <f t="shared" ca="1" si="2001"/>
        <v>0</v>
      </c>
      <c r="BR36" s="264" cm="1">
        <f t="array" aca="1" ref="BR36" ca="1">IF(AND(НачИнвП_Дата&lt;=BR$3,КИнвП_Дата&gt;BR$3),
            INDEX($A$10:$EX$31,MATCH($A36,$A$10:$A$31,0),MATCH(BR$3,$A$3:$EX$3,0))/Внут_коэф._продаж,"")</f>
        <v>0</v>
      </c>
      <c r="BS36" s="264" cm="1">
        <f t="array" aca="1" ref="BS36" ca="1">IF(AND(НачИнвП_Дата&lt;=BS$3,КИнвП_Дата&gt;BS$3),
            INDEX($A$10:$EX$31,MATCH($A36,$A$10:$A$31,0),MATCH(BS$3,$A$3:$EX$3,0))/Внут_коэф._продаж,"")</f>
        <v>0</v>
      </c>
      <c r="BT36" s="264" cm="1">
        <f t="array" aca="1" ref="BT36" ca="1">IF(AND(НачИнвП_Дата&lt;=BT$3,КИнвП_Дата&gt;BT$3),
            INDEX($A$10:$EX$31,MATCH($A36,$A$10:$A$31,0),MATCH(BT$3,$A$3:$EX$3,0))/Внут_коэф._продаж,"")</f>
        <v>0</v>
      </c>
      <c r="BU36" s="265">
        <f t="shared" ca="1" si="2002"/>
        <v>0</v>
      </c>
      <c r="BV36" s="264" cm="1">
        <f t="array" aca="1" ref="BV36" ca="1">IF(AND(НачИнвП_Дата&lt;=BV$3,КИнвП_Дата&gt;BV$3),
            INDEX($A$10:$EX$31,MATCH($A36,$A$10:$A$31,0),MATCH(BV$3,$A$3:$EX$3,0))/Внут_коэф._продаж,"")</f>
        <v>0</v>
      </c>
      <c r="BW36" s="264" cm="1">
        <f t="array" aca="1" ref="BW36" ca="1">IF(AND(НачИнвП_Дата&lt;=BW$3,КИнвП_Дата&gt;BW$3),
            INDEX($A$10:$EX$31,MATCH($A36,$A$10:$A$31,0),MATCH(BW$3,$A$3:$EX$3,0))/Внут_коэф._продаж,"")</f>
        <v>0</v>
      </c>
      <c r="BX36" s="264" cm="1">
        <f t="array" aca="1" ref="BX36" ca="1">IF(AND(НачИнвП_Дата&lt;=BX$3,КИнвП_Дата&gt;BX$3),
            INDEX($A$10:$EX$31,MATCH($A36,$A$10:$A$31,0),MATCH(BX$3,$A$3:$EX$3,0))/Внут_коэф._продаж,"")</f>
        <v>0</v>
      </c>
      <c r="BY36" s="265">
        <f t="shared" ca="1" si="2003"/>
        <v>0</v>
      </c>
      <c r="BZ36" s="264" cm="1">
        <f t="array" aca="1" ref="BZ36" ca="1">IF(AND(НачИнвП_Дата&lt;=BZ$3,КИнвП_Дата&gt;BZ$3),
            INDEX($A$10:$EX$31,MATCH($A36,$A$10:$A$31,0),MATCH(BZ$3,$A$3:$EX$3,0))/Внут_коэф._продаж,"")</f>
        <v>0</v>
      </c>
      <c r="CA36" s="264" cm="1">
        <f t="array" aca="1" ref="CA36" ca="1">IF(AND(НачИнвП_Дата&lt;=CA$3,КИнвП_Дата&gt;CA$3),
            INDEX($A$10:$EX$31,MATCH($A36,$A$10:$A$31,0),MATCH(CA$3,$A$3:$EX$3,0))/Внут_коэф._продаж,"")</f>
        <v>0</v>
      </c>
      <c r="CB36" s="264" cm="1">
        <f t="array" aca="1" ref="CB36" ca="1">IF(AND(НачИнвП_Дата&lt;=CB$3,КИнвП_Дата&gt;CB$3),
            INDEX($A$10:$EX$31,MATCH($A36,$A$10:$A$31,0),MATCH(CB$3,$A$3:$EX$3,0))/Внут_коэф._продаж,"")</f>
        <v>0</v>
      </c>
      <c r="CC36" s="265">
        <f t="shared" ca="1" si="2004"/>
        <v>0</v>
      </c>
      <c r="CD36" s="264" cm="1">
        <f t="array" aca="1" ref="CD36" ca="1">IF(AND(НачИнвП_Дата&lt;=CD$3,КИнвП_Дата&gt;CD$3),
            INDEX($A$10:$EX$31,MATCH($A36,$A$10:$A$31,0),MATCH(CD$3,$A$3:$EX$3,0))/Внут_коэф._продаж,"")</f>
        <v>0</v>
      </c>
      <c r="CE36" s="264" cm="1">
        <f t="array" aca="1" ref="CE36" ca="1">IF(AND(НачИнвП_Дата&lt;=CE$3,КИнвП_Дата&gt;CE$3),
            INDEX($A$10:$EX$31,MATCH($A36,$A$10:$A$31,0),MATCH(CE$3,$A$3:$EX$3,0))/Внут_коэф._продаж,"")</f>
        <v>0</v>
      </c>
      <c r="CF36" s="264" cm="1">
        <f t="array" aca="1" ref="CF36" ca="1">IF(AND(НачИнвП_Дата&lt;=CF$3,КИнвП_Дата&gt;CF$3),
            INDEX($A$10:$EX$31,MATCH($A36,$A$10:$A$31,0),MATCH(CF$3,$A$3:$EX$3,0))/Внут_коэф._продаж,"")</f>
        <v>0</v>
      </c>
      <c r="CG36" s="265">
        <f t="shared" ca="1" si="2005"/>
        <v>0</v>
      </c>
      <c r="CH36" s="285">
        <f t="shared" ca="1" si="2006"/>
        <v>0</v>
      </c>
      <c r="CI36" s="264" cm="1">
        <f t="array" aca="1" ref="CI36" ca="1">IF(AND(НачИнвП_Дата&lt;=CI$3,КИнвП_Дата&gt;CI$3),
            INDEX($A$10:$EX$31,MATCH($A36,$A$10:$A$31,0),MATCH(CI$3,$A$3:$EX$3,0))/Внут_коэф._продаж,"")</f>
        <v>0</v>
      </c>
      <c r="CJ36" s="264" cm="1">
        <f t="array" aca="1" ref="CJ36" ca="1">IF(AND(НачИнвП_Дата&lt;=CJ$3,КИнвП_Дата&gt;CJ$3),
            INDEX($A$10:$EX$31,MATCH($A36,$A$10:$A$31,0),MATCH(CJ$3,$A$3:$EX$3,0))/Внут_коэф._продаж,"")</f>
        <v>0</v>
      </c>
      <c r="CK36" s="264" cm="1">
        <f t="array" aca="1" ref="CK36" ca="1">IF(AND(НачИнвП_Дата&lt;=CK$3,КИнвП_Дата&gt;CK$3),
            INDEX($A$10:$EX$31,MATCH($A36,$A$10:$A$31,0),MATCH(CK$3,$A$3:$EX$3,0))/Внут_коэф._продаж,"")</f>
        <v>0</v>
      </c>
      <c r="CL36" s="265">
        <f t="shared" ca="1" si="2007"/>
        <v>0</v>
      </c>
      <c r="CM36" s="264" cm="1">
        <f t="array" aca="1" ref="CM36" ca="1">IF(AND(НачИнвП_Дата&lt;=CM$3,КИнвП_Дата&gt;CM$3),
            INDEX($A$10:$EX$31,MATCH($A36,$A$10:$A$31,0),MATCH(CM$3,$A$3:$EX$3,0))/Внут_коэф._продаж,"")</f>
        <v>0</v>
      </c>
      <c r="CN36" s="264" cm="1">
        <f t="array" aca="1" ref="CN36" ca="1">IF(AND(НачИнвП_Дата&lt;=CN$3,КИнвП_Дата&gt;CN$3),
            INDEX($A$10:$EX$31,MATCH($A36,$A$10:$A$31,0),MATCH(CN$3,$A$3:$EX$3,0))/Внут_коэф._продаж,"")</f>
        <v>0</v>
      </c>
      <c r="CO36" s="264" cm="1">
        <f t="array" aca="1" ref="CO36" ca="1">IF(AND(НачИнвП_Дата&lt;=CO$3,КИнвП_Дата&gt;CO$3),
            INDEX($A$10:$EX$31,MATCH($A36,$A$10:$A$31,0),MATCH(CO$3,$A$3:$EX$3,0))/Внут_коэф._продаж,"")</f>
        <v>0</v>
      </c>
      <c r="CP36" s="265">
        <f t="shared" ca="1" si="2008"/>
        <v>0</v>
      </c>
      <c r="CQ36" s="264" cm="1">
        <f t="array" aca="1" ref="CQ36" ca="1">IF(AND(НачИнвП_Дата&lt;=CQ$3,КИнвП_Дата&gt;CQ$3),
            INDEX($A$10:$EX$31,MATCH($A36,$A$10:$A$31,0),MATCH(CQ$3,$A$3:$EX$3,0))/Внут_коэф._продаж,"")</f>
        <v>0</v>
      </c>
      <c r="CR36" s="264" cm="1">
        <f t="array" aca="1" ref="CR36" ca="1">IF(AND(НачИнвП_Дата&lt;=CR$3,КИнвП_Дата&gt;CR$3),
            INDEX($A$10:$EX$31,MATCH($A36,$A$10:$A$31,0),MATCH(CR$3,$A$3:$EX$3,0))/Внут_коэф._продаж,"")</f>
        <v>0</v>
      </c>
      <c r="CS36" s="264" cm="1">
        <f t="array" aca="1" ref="CS36" ca="1">IF(AND(НачИнвП_Дата&lt;=CS$3,КИнвП_Дата&gt;CS$3),
            INDEX($A$10:$EX$31,MATCH($A36,$A$10:$A$31,0),MATCH(CS$3,$A$3:$EX$3,0))/Внут_коэф._продаж,"")</f>
        <v>0</v>
      </c>
      <c r="CT36" s="265">
        <f t="shared" ca="1" si="2009"/>
        <v>0</v>
      </c>
      <c r="CU36" s="264" cm="1">
        <f t="array" aca="1" ref="CU36" ca="1">IF(AND(НачИнвП_Дата&lt;=CU$3,КИнвП_Дата&gt;CU$3),
            INDEX($A$10:$EX$31,MATCH($A36,$A$10:$A$31,0),MATCH(CU$3,$A$3:$EX$3,0))/Внут_коэф._продаж,"")</f>
        <v>0</v>
      </c>
      <c r="CV36" s="264" cm="1">
        <f t="array" aca="1" ref="CV36" ca="1">IF(AND(НачИнвП_Дата&lt;=CV$3,КИнвП_Дата&gt;CV$3),
            INDEX($A$10:$EX$31,MATCH($A36,$A$10:$A$31,0),MATCH(CV$3,$A$3:$EX$3,0))/Внут_коэф._продаж,"")</f>
        <v>0</v>
      </c>
      <c r="CW36" s="264" cm="1">
        <f t="array" aca="1" ref="CW36" ca="1">IF(AND(НачИнвП_Дата&lt;=CW$3,КИнвП_Дата&gt;CW$3),
            INDEX($A$10:$EX$31,MATCH($A36,$A$10:$A$31,0),MATCH(CW$3,$A$3:$EX$3,0))/Внут_коэф._продаж,"")</f>
        <v>0</v>
      </c>
      <c r="CX36" s="265">
        <f t="shared" ca="1" si="2010"/>
        <v>0</v>
      </c>
      <c r="CY36" s="285">
        <f t="shared" ca="1" si="2011"/>
        <v>0</v>
      </c>
      <c r="CZ36" s="264" cm="1">
        <f t="array" aca="1" ref="CZ36" ca="1">IF(AND(НачИнвП_Дата&lt;=CZ$3,КИнвП_Дата&gt;CZ$3),
            INDEX($A$10:$EX$31,MATCH($A36,$A$10:$A$31,0),MATCH(CZ$3,$A$3:$EX$3,0))/Внут_коэф._продаж,"")</f>
        <v>0</v>
      </c>
      <c r="DA36" s="264" cm="1">
        <f t="array" aca="1" ref="DA36" ca="1">IF(AND(НачИнвП_Дата&lt;=DA$3,КИнвП_Дата&gt;DA$3),
            INDEX($A$10:$EX$31,MATCH($A36,$A$10:$A$31,0),MATCH(DA$3,$A$3:$EX$3,0))/Внут_коэф._продаж,"")</f>
        <v>0</v>
      </c>
      <c r="DB36" s="264" cm="1">
        <f t="array" aca="1" ref="DB36" ca="1">IF(AND(НачИнвП_Дата&lt;=DB$3,КИнвП_Дата&gt;DB$3),
            INDEX($A$10:$EX$31,MATCH($A36,$A$10:$A$31,0),MATCH(DB$3,$A$3:$EX$3,0))/Внут_коэф._продаж,"")</f>
        <v>0</v>
      </c>
      <c r="DC36" s="265">
        <f t="shared" ca="1" si="2012"/>
        <v>0</v>
      </c>
      <c r="DD36" s="264" cm="1">
        <f t="array" aca="1" ref="DD36" ca="1">IF(AND(НачИнвП_Дата&lt;=DD$3,КИнвП_Дата&gt;DD$3),
            INDEX($A$10:$EX$31,MATCH($A36,$A$10:$A$31,0),MATCH(DD$3,$A$3:$EX$3,0))/Внут_коэф._продаж,"")</f>
        <v>0</v>
      </c>
      <c r="DE36" s="264" cm="1">
        <f t="array" aca="1" ref="DE36" ca="1">IF(AND(НачИнвП_Дата&lt;=DE$3,КИнвП_Дата&gt;DE$3),
            INDEX($A$10:$EX$31,MATCH($A36,$A$10:$A$31,0),MATCH(DE$3,$A$3:$EX$3,0))/Внут_коэф._продаж,"")</f>
        <v>0</v>
      </c>
      <c r="DF36" s="264" cm="1">
        <f t="array" aca="1" ref="DF36" ca="1">IF(AND(НачИнвП_Дата&lt;=DF$3,КИнвП_Дата&gt;DF$3),
            INDEX($A$10:$EX$31,MATCH($A36,$A$10:$A$31,0),MATCH(DF$3,$A$3:$EX$3,0))/Внут_коэф._продаж,"")</f>
        <v>0</v>
      </c>
      <c r="DG36" s="265">
        <f t="shared" ca="1" si="2013"/>
        <v>0</v>
      </c>
      <c r="DH36" s="264" cm="1">
        <f t="array" aca="1" ref="DH36" ca="1">IF(AND(НачИнвП_Дата&lt;=DH$3,КИнвП_Дата&gt;DH$3),
            INDEX($A$10:$EX$31,MATCH($A36,$A$10:$A$31,0),MATCH(DH$3,$A$3:$EX$3,0))/Внут_коэф._продаж,"")</f>
        <v>0</v>
      </c>
      <c r="DI36" s="264" cm="1">
        <f t="array" aca="1" ref="DI36" ca="1">IF(AND(НачИнвП_Дата&lt;=DI$3,КИнвП_Дата&gt;DI$3),
            INDEX($A$10:$EX$31,MATCH($A36,$A$10:$A$31,0),MATCH(DI$3,$A$3:$EX$3,0))/Внут_коэф._продаж,"")</f>
        <v>0</v>
      </c>
      <c r="DJ36" s="264" cm="1">
        <f t="array" aca="1" ref="DJ36" ca="1">IF(AND(НачИнвП_Дата&lt;=DJ$3,КИнвП_Дата&gt;DJ$3),
            INDEX($A$10:$EX$31,MATCH($A36,$A$10:$A$31,0),MATCH(DJ$3,$A$3:$EX$3,0))/Внут_коэф._продаж,"")</f>
        <v>0</v>
      </c>
      <c r="DK36" s="265">
        <f t="shared" ca="1" si="2014"/>
        <v>0</v>
      </c>
      <c r="DL36" s="264" cm="1">
        <f t="array" aca="1" ref="DL36" ca="1">IF(AND(НачИнвП_Дата&lt;=DL$3,КИнвП_Дата&gt;DL$3),
            INDEX($A$10:$EX$31,MATCH($A36,$A$10:$A$31,0),MATCH(DL$3,$A$3:$EX$3,0))/Внут_коэф._продаж,"")</f>
        <v>0</v>
      </c>
      <c r="DM36" s="264" cm="1">
        <f t="array" aca="1" ref="DM36" ca="1">IF(AND(НачИнвП_Дата&lt;=DM$3,КИнвП_Дата&gt;DM$3),
            INDEX($A$10:$EX$31,MATCH($A36,$A$10:$A$31,0),MATCH(DM$3,$A$3:$EX$3,0))/Внут_коэф._продаж,"")</f>
        <v>0</v>
      </c>
      <c r="DN36" s="264" cm="1">
        <f t="array" aca="1" ref="DN36" ca="1">IF(AND(НачИнвП_Дата&lt;=DN$3,КИнвП_Дата&gt;DN$3),
            INDEX($A$10:$EX$31,MATCH($A36,$A$10:$A$31,0),MATCH(DN$3,$A$3:$EX$3,0))/Внут_коэф._продаж,"")</f>
        <v>0</v>
      </c>
      <c r="DO36" s="265">
        <f t="shared" ca="1" si="2015"/>
        <v>0</v>
      </c>
      <c r="DP36" s="285">
        <f t="shared" ca="1" si="2016"/>
        <v>0</v>
      </c>
      <c r="DQ36" s="264" cm="1">
        <f t="array" aca="1" ref="DQ36" ca="1">IF(AND(НачИнвП_Дата&lt;=DQ$3,КИнвП_Дата&gt;DQ$3),
            INDEX($A$10:$EX$31,MATCH($A36,$A$10:$A$31,0),MATCH(DQ$3,$A$3:$EX$3,0))/Внут_коэф._продаж,"")</f>
        <v>0</v>
      </c>
      <c r="DR36" s="264" cm="1">
        <f t="array" aca="1" ref="DR36" ca="1">IF(AND(НачИнвП_Дата&lt;=DR$3,КИнвП_Дата&gt;DR$3),
            INDEX($A$10:$EX$31,MATCH($A36,$A$10:$A$31,0),MATCH(DR$3,$A$3:$EX$3,0))/Внут_коэф._продаж,"")</f>
        <v>0</v>
      </c>
      <c r="DS36" s="264" cm="1">
        <f t="array" aca="1" ref="DS36" ca="1">IF(AND(НачИнвП_Дата&lt;=DS$3,КИнвП_Дата&gt;DS$3),
            INDEX($A$10:$EX$31,MATCH($A36,$A$10:$A$31,0),MATCH(DS$3,$A$3:$EX$3,0))/Внут_коэф._продаж,"")</f>
        <v>0</v>
      </c>
      <c r="DT36" s="265">
        <f t="shared" ca="1" si="2017"/>
        <v>0</v>
      </c>
      <c r="DU36" s="264" cm="1">
        <f t="array" aca="1" ref="DU36" ca="1">IF(AND(НачИнвП_Дата&lt;=DU$3,КИнвП_Дата&gt;DU$3),
            INDEX($A$10:$EX$31,MATCH($A36,$A$10:$A$31,0),MATCH(DU$3,$A$3:$EX$3,0))/Внут_коэф._продаж,"")</f>
        <v>0</v>
      </c>
      <c r="DV36" s="264" cm="1">
        <f t="array" aca="1" ref="DV36" ca="1">IF(AND(НачИнвП_Дата&lt;=DV$3,КИнвП_Дата&gt;DV$3),
            INDEX($A$10:$EX$31,MATCH($A36,$A$10:$A$31,0),MATCH(DV$3,$A$3:$EX$3,0))/Внут_коэф._продаж,"")</f>
        <v>0</v>
      </c>
      <c r="DW36" s="264" cm="1">
        <f t="array" aca="1" ref="DW36" ca="1">IF(AND(НачИнвП_Дата&lt;=DW$3,КИнвП_Дата&gt;DW$3),
            INDEX($A$10:$EX$31,MATCH($A36,$A$10:$A$31,0),MATCH(DW$3,$A$3:$EX$3,0))/Внут_коэф._продаж,"")</f>
        <v>0</v>
      </c>
      <c r="DX36" s="265">
        <f t="shared" ca="1" si="2018"/>
        <v>0</v>
      </c>
      <c r="DY36" s="264" cm="1">
        <f t="array" aca="1" ref="DY36" ca="1">IF(AND(НачИнвП_Дата&lt;=DY$3,КИнвП_Дата&gt;DY$3),
            INDEX($A$10:$EX$31,MATCH($A36,$A$10:$A$31,0),MATCH(DY$3,$A$3:$EX$3,0))/Внут_коэф._продаж,"")</f>
        <v>0</v>
      </c>
      <c r="DZ36" s="264" cm="1">
        <f t="array" aca="1" ref="DZ36" ca="1">IF(AND(НачИнвП_Дата&lt;=DZ$3,КИнвП_Дата&gt;DZ$3),
            INDEX($A$10:$EX$31,MATCH($A36,$A$10:$A$31,0),MATCH(DZ$3,$A$3:$EX$3,0))/Внут_коэф._продаж,"")</f>
        <v>0</v>
      </c>
      <c r="EA36" s="264" cm="1">
        <f t="array" aca="1" ref="EA36" ca="1">IF(AND(НачИнвП_Дата&lt;=EA$3,КИнвП_Дата&gt;EA$3),
            INDEX($A$10:$EX$31,MATCH($A36,$A$10:$A$31,0),MATCH(EA$3,$A$3:$EX$3,0))/Внут_коэф._продаж,"")</f>
        <v>0</v>
      </c>
      <c r="EB36" s="265">
        <f t="shared" ca="1" si="2019"/>
        <v>0</v>
      </c>
      <c r="EC36" s="264" cm="1">
        <f t="array" aca="1" ref="EC36" ca="1">IF(AND(НачИнвП_Дата&lt;=EC$3,КИнвП_Дата&gt;EC$3),
            INDEX($A$10:$EX$31,MATCH($A36,$A$10:$A$31,0),MATCH(EC$3,$A$3:$EX$3,0))/Внут_коэф._продаж,"")</f>
        <v>0</v>
      </c>
      <c r="ED36" s="264" cm="1">
        <f t="array" aca="1" ref="ED36" ca="1">IF(AND(НачИнвП_Дата&lt;=ED$3,КИнвП_Дата&gt;ED$3),
            INDEX($A$10:$EX$31,MATCH($A36,$A$10:$A$31,0),MATCH(ED$3,$A$3:$EX$3,0))/Внут_коэф._продаж,"")</f>
        <v>0</v>
      </c>
      <c r="EE36" s="264" cm="1">
        <f t="array" aca="1" ref="EE36" ca="1">IF(AND(НачИнвП_Дата&lt;=EE$3,КИнвП_Дата&gt;EE$3),
            INDEX($A$10:$EX$31,MATCH($A36,$A$10:$A$31,0),MATCH(EE$3,$A$3:$EX$3,0))/Внут_коэф._продаж,"")</f>
        <v>0</v>
      </c>
      <c r="EF36" s="265">
        <f t="shared" ca="1" si="2020"/>
        <v>0</v>
      </c>
      <c r="EG36" s="285">
        <f t="shared" ca="1" si="2021"/>
        <v>0</v>
      </c>
      <c r="EH36" s="264" cm="1">
        <f t="array" aca="1" ref="EH36" ca="1">IF(AND(НачИнвП_Дата&lt;=EH$3,КИнвП_Дата&gt;EH$3),
            INDEX($A$10:$EX$31,MATCH($A36,$A$10:$A$31,0),MATCH(EH$3,$A$3:$EX$3,0))/Внут_коэф._продаж,"")</f>
        <v>0</v>
      </c>
      <c r="EI36" s="264" cm="1">
        <f t="array" aca="1" ref="EI36" ca="1">IF(AND(НачИнвП_Дата&lt;=EI$3,КИнвП_Дата&gt;EI$3),
            INDEX($A$10:$EX$31,MATCH($A36,$A$10:$A$31,0),MATCH(EI$3,$A$3:$EX$3,0))/Внут_коэф._продаж,"")</f>
        <v>0</v>
      </c>
      <c r="EJ36" s="264" cm="1">
        <f t="array" aca="1" ref="EJ36" ca="1">IF(AND(НачИнвП_Дата&lt;=EJ$3,КИнвП_Дата&gt;EJ$3),
            INDEX($A$10:$EX$31,MATCH($A36,$A$10:$A$31,0),MATCH(EJ$3,$A$3:$EX$3,0))/Внут_коэф._продаж,"")</f>
        <v>0</v>
      </c>
      <c r="EK36" s="265">
        <f t="shared" ca="1" si="2022"/>
        <v>0</v>
      </c>
      <c r="EL36" s="264" cm="1">
        <f t="array" aca="1" ref="EL36" ca="1">IF(AND(НачИнвП_Дата&lt;=EL$3,КИнвП_Дата&gt;EL$3),
            INDEX($A$10:$EX$31,MATCH($A36,$A$10:$A$31,0),MATCH(EL$3,$A$3:$EX$3,0))/Внут_коэф._продаж,"")</f>
        <v>0</v>
      </c>
      <c r="EM36" s="264" cm="1">
        <f t="array" aca="1" ref="EM36" ca="1">IF(AND(НачИнвП_Дата&lt;=EM$3,КИнвП_Дата&gt;EM$3),
            INDEX($A$10:$EX$31,MATCH($A36,$A$10:$A$31,0),MATCH(EM$3,$A$3:$EX$3,0))/Внут_коэф._продаж,"")</f>
        <v>0</v>
      </c>
      <c r="EN36" s="264" cm="1">
        <f t="array" aca="1" ref="EN36" ca="1">IF(AND(НачИнвП_Дата&lt;=EN$3,КИнвП_Дата&gt;EN$3),
            INDEX($A$10:$EX$31,MATCH($A36,$A$10:$A$31,0),MATCH(EN$3,$A$3:$EX$3,0))/Внут_коэф._продаж,"")</f>
        <v>0</v>
      </c>
      <c r="EO36" s="265">
        <f t="shared" ca="1" si="2023"/>
        <v>0</v>
      </c>
      <c r="EP36" s="264" cm="1">
        <f t="array" aca="1" ref="EP36" ca="1">IF(AND(НачИнвП_Дата&lt;=EP$3,КИнвП_Дата&gt;EP$3),
            INDEX($A$10:$EX$31,MATCH($A36,$A$10:$A$31,0),MATCH(EP$3,$A$3:$EX$3,0))/Внут_коэф._продаж,"")</f>
        <v>0</v>
      </c>
      <c r="EQ36" s="264" cm="1">
        <f t="array" aca="1" ref="EQ36" ca="1">IF(AND(НачИнвП_Дата&lt;=EQ$3,КИнвП_Дата&gt;EQ$3),
            INDEX($A$10:$EX$31,MATCH($A36,$A$10:$A$31,0),MATCH(EQ$3,$A$3:$EX$3,0))/Внут_коэф._продаж,"")</f>
        <v>0</v>
      </c>
      <c r="ER36" s="264" cm="1">
        <f t="array" aca="1" ref="ER36" ca="1">IF(AND(НачИнвП_Дата&lt;=ER$3,КИнвП_Дата&gt;ER$3),
            INDEX($A$10:$EX$31,MATCH($A36,$A$10:$A$31,0),MATCH(ER$3,$A$3:$EX$3,0))/Внут_коэф._продаж,"")</f>
        <v>0</v>
      </c>
      <c r="ES36" s="265">
        <f t="shared" ca="1" si="2024"/>
        <v>0</v>
      </c>
      <c r="ET36" s="264" cm="1">
        <f t="array" aca="1" ref="ET36" ca="1">IF(AND(НачИнвП_Дата&lt;=ET$3,КИнвП_Дата&gt;ET$3),
            INDEX($A$10:$EX$31,MATCH($A36,$A$10:$A$31,0),MATCH(ET$3,$A$3:$EX$3,0))/Внут_коэф._продаж,"")</f>
        <v>0</v>
      </c>
      <c r="EU36" s="264" cm="1">
        <f t="array" aca="1" ref="EU36" ca="1">IF(AND(НачИнвП_Дата&lt;=EU$3,КИнвП_Дата&gt;EU$3),
            INDEX($A$10:$EX$31,MATCH($A36,$A$10:$A$31,0),MATCH(EU$3,$A$3:$EX$3,0))/Внут_коэф._продаж,"")</f>
        <v>0</v>
      </c>
      <c r="EV36" s="264" cm="1">
        <f t="array" aca="1" ref="EV36" ca="1">IF(AND(НачИнвП_Дата&lt;=EV$3,КИнвП_Дата&gt;EV$3),
            INDEX($A$10:$EX$31,MATCH($A36,$A$10:$A$31,0),MATCH(EV$3,$A$3:$EX$3,0))/Внут_коэф._продаж,"")</f>
        <v>0</v>
      </c>
      <c r="EW36" s="265">
        <f t="shared" ca="1" si="2025"/>
        <v>0</v>
      </c>
      <c r="EX36" s="430">
        <f t="shared" ca="1" si="2026"/>
        <v>0</v>
      </c>
      <c r="EY36" s="438"/>
    </row>
    <row r="37" spans="1:155" outlineLevel="1">
      <c r="A37" s="261" t="s">
        <v>260</v>
      </c>
      <c r="B37" s="251" t="str" cm="1">
        <f t="array" ref="B37">IF(AND(НачИнвП_Дата&lt;=B$3,КИнвП_Дата&gt;B$3),
            INDEX($A$10:$EX$31,MATCH($A37,$A$10:$A$31,0),MATCH(B$3,$A$3:$EX$3,0))/Внут_коэф._продаж,"")</f>
        <v/>
      </c>
      <c r="C37" s="251" t="str" cm="1">
        <f t="array" aca="1" ref="C37" ca="1">IF(AND(НачИнвП_Дата&lt;=C$3,КИнвП_Дата&gt;C$3),
            INDEX($A$10:$EX$31,MATCH($A37,$A$10:$A$31,0),MATCH(C$3,$A$3:$EX$3,0))/Внут_коэф._продаж,"")</f>
        <v/>
      </c>
      <c r="D37" s="251" t="str" cm="1">
        <f t="array" aca="1" ref="D37" ca="1">IF(AND(НачИнвП_Дата&lt;=D$3,КИнвП_Дата&gt;D$3),
            INDEX($A$10:$EX$31,MATCH($A37,$A$10:$A$31,0),MATCH(D$3,$A$3:$EX$3,0))/Внут_коэф._продаж,"")</f>
        <v/>
      </c>
      <c r="E37" s="252">
        <f t="shared" ca="1" si="2027"/>
        <v>0</v>
      </c>
      <c r="F37" s="251" t="str" cm="1">
        <f t="array" aca="1" ref="F37" ca="1">IF(AND(НачИнвП_Дата&lt;=F$3,КИнвП_Дата&gt;F$3),
            INDEX($A$10:$EX$31,MATCH($A37,$A$10:$A$31,0),MATCH(F$3,$A$3:$EX$3,0))/Внут_коэф._продаж,"")</f>
        <v/>
      </c>
      <c r="G37" s="251" t="str" cm="1">
        <f t="array" aca="1" ref="G37" ca="1">IF(AND(НачИнвП_Дата&lt;=G$3,КИнвП_Дата&gt;G$3),
            INDEX($A$10:$EX$31,MATCH($A37,$A$10:$A$31,0),MATCH(G$3,$A$3:$EX$3,0))/Внут_коэф._продаж,"")</f>
        <v/>
      </c>
      <c r="H37" s="251" t="str" cm="1">
        <f t="array" aca="1" ref="H37" ca="1">IF(AND(НачИнвП_Дата&lt;=H$3,КИнвП_Дата&gt;H$3),
            INDEX($A$10:$EX$31,MATCH($A37,$A$10:$A$31,0),MATCH(H$3,$A$3:$EX$3,0))/Внут_коэф._продаж,"")</f>
        <v/>
      </c>
      <c r="I37" s="252">
        <f t="shared" ca="1" si="2028"/>
        <v>0</v>
      </c>
      <c r="J37" s="251" t="str" cm="1">
        <f t="array" aca="1" ref="J37" ca="1">IF(AND(НачИнвП_Дата&lt;=J$3,КИнвП_Дата&gt;J$3),
            INDEX($A$10:$EX$31,MATCH($A37,$A$10:$A$31,0),MATCH(J$3,$A$3:$EX$3,0))/Внут_коэф._продаж,"")</f>
        <v/>
      </c>
      <c r="K37" s="251" t="str" cm="1">
        <f t="array" aca="1" ref="K37" ca="1">IF(AND(НачИнвП_Дата&lt;=K$3,КИнвП_Дата&gt;K$3),
            INDEX($A$10:$EX$31,MATCH($A37,$A$10:$A$31,0),MATCH(K$3,$A$3:$EX$3,0))/Внут_коэф._продаж,"")</f>
        <v/>
      </c>
      <c r="L37" s="251" t="str" cm="1">
        <f t="array" aca="1" ref="L37" ca="1">IF(AND(НачИнвП_Дата&lt;=L$3,КИнвП_Дата&gt;L$3),
            INDEX($A$10:$EX$31,MATCH($A37,$A$10:$A$31,0),MATCH(L$3,$A$3:$EX$3,0))/Внут_коэф._продаж,"")</f>
        <v/>
      </c>
      <c r="M37" s="252">
        <f t="shared" ca="1" si="2029"/>
        <v>0</v>
      </c>
      <c r="N37" s="251" cm="1">
        <f t="array" aca="1" ref="N37" ca="1">IF(AND(НачИнвП_Дата&lt;=N$3,КИнвП_Дата&gt;N$3),
            INDEX($A$10:$EX$31,MATCH($A37,$A$10:$A$31,0),MATCH(N$3,$A$3:$EX$3,0))/Внут_коэф._продаж,"")</f>
        <v>0</v>
      </c>
      <c r="O37" s="251" cm="1">
        <f t="array" aca="1" ref="O37" ca="1">IF(AND(НачИнвП_Дата&lt;=O$3,КИнвП_Дата&gt;O$3),
            INDEX($A$10:$EX$31,MATCH($A37,$A$10:$A$31,0),MATCH(O$3,$A$3:$EX$3,0))/Внут_коэф._продаж,"")</f>
        <v>0</v>
      </c>
      <c r="P37" s="251" cm="1">
        <f t="array" aca="1" ref="P37" ca="1">IF(AND(НачИнвП_Дата&lt;=P$3,КИнвП_Дата&gt;P$3),
            INDEX($A$10:$EX$31,MATCH($A37,$A$10:$A$31,0),MATCH(P$3,$A$3:$EX$3,0))/Внут_коэф._продаж,"")</f>
        <v>0</v>
      </c>
      <c r="Q37" s="252">
        <f t="shared" ca="1" si="2030"/>
        <v>0</v>
      </c>
      <c r="R37" s="285">
        <f t="shared" ca="1" si="2031"/>
        <v>0</v>
      </c>
      <c r="S37" s="251" cm="1">
        <f t="array" aca="1" ref="S37" ca="1">IF(AND(НачИнвП_Дата&lt;=S$3,КИнвП_Дата&gt;S$3),
            INDEX($A$10:$EX$31,MATCH($A37,$A$10:$A$31,0),MATCH(S$3,$A$3:$EX$3,0))/Внут_коэф._продаж,"")</f>
        <v>0</v>
      </c>
      <c r="T37" s="251" cm="1">
        <f t="array" aca="1" ref="T37" ca="1">IF(AND(НачИнвП_Дата&lt;=T$3,КИнвП_Дата&gt;T$3),
            INDEX($A$10:$EX$31,MATCH($A37,$A$10:$A$31,0),MATCH(T$3,$A$3:$EX$3,0))/Внут_коэф._продаж,"")</f>
        <v>0</v>
      </c>
      <c r="U37" s="251" cm="1">
        <f t="array" aca="1" ref="U37" ca="1">IF(AND(НачИнвП_Дата&lt;=U$3,КИнвП_Дата&gt;U$3),
            INDEX($A$10:$EX$31,MATCH($A37,$A$10:$A$31,0),MATCH(U$3,$A$3:$EX$3,0))/Внут_коэф._продаж,"")</f>
        <v>0</v>
      </c>
      <c r="V37" s="252">
        <f t="shared" ca="1" si="1988"/>
        <v>0</v>
      </c>
      <c r="W37" s="251" cm="1">
        <f t="array" aca="1" ref="W37" ca="1">IF(AND(НачИнвП_Дата&lt;=W$3,КИнвП_Дата&gt;W$3),
            INDEX($A$10:$EX$31,MATCH($A37,$A$10:$A$31,0),MATCH(W$3,$A$3:$EX$3,0))/Внут_коэф._продаж,"")</f>
        <v>0</v>
      </c>
      <c r="X37" s="251" cm="1">
        <f t="array" aca="1" ref="X37" ca="1">IF(AND(НачИнвП_Дата&lt;=X$3,КИнвП_Дата&gt;X$3),
            INDEX($A$10:$EX$31,MATCH($A37,$A$10:$A$31,0),MATCH(X$3,$A$3:$EX$3,0))/Внут_коэф._продаж,"")</f>
        <v>0</v>
      </c>
      <c r="Y37" s="251" cm="1">
        <f t="array" aca="1" ref="Y37" ca="1">IF(AND(НачИнвП_Дата&lt;=Y$3,КИнвП_Дата&gt;Y$3),
            INDEX($A$10:$EX$31,MATCH($A37,$A$10:$A$31,0),MATCH(Y$3,$A$3:$EX$3,0))/Внут_коэф._продаж,"")</f>
        <v>0</v>
      </c>
      <c r="Z37" s="252">
        <f t="shared" ca="1" si="1989"/>
        <v>0</v>
      </c>
      <c r="AA37" s="251" cm="1">
        <f t="array" aca="1" ref="AA37" ca="1">IF(AND(НачИнвП_Дата&lt;=AA$3,КИнвП_Дата&gt;AA$3),
            INDEX($A$10:$EX$31,MATCH($A37,$A$10:$A$31,0),MATCH(AA$3,$A$3:$EX$3,0))/Внут_коэф._продаж,"")</f>
        <v>0</v>
      </c>
      <c r="AB37" s="251" cm="1">
        <f t="array" aca="1" ref="AB37" ca="1">IF(AND(НачИнвП_Дата&lt;=AB$3,КИнвП_Дата&gt;AB$3),
            INDEX($A$10:$EX$31,MATCH($A37,$A$10:$A$31,0),MATCH(AB$3,$A$3:$EX$3,0))/Внут_коэф._продаж,"")</f>
        <v>0</v>
      </c>
      <c r="AC37" s="251" cm="1">
        <f t="array" aca="1" ref="AC37" ca="1">IF(AND(НачИнвП_Дата&lt;=AC$3,КИнвП_Дата&gt;AC$3),
            INDEX($A$10:$EX$31,MATCH($A37,$A$10:$A$31,0),MATCH(AC$3,$A$3:$EX$3,0))/Внут_коэф._продаж,"")</f>
        <v>0</v>
      </c>
      <c r="AD37" s="252">
        <f t="shared" ca="1" si="1990"/>
        <v>0</v>
      </c>
      <c r="AE37" s="251" cm="1">
        <f t="array" aca="1" ref="AE37" ca="1">IF(AND(НачИнвП_Дата&lt;=AE$3,КИнвП_Дата&gt;AE$3),
            INDEX($A$10:$EX$31,MATCH($A37,$A$10:$A$31,0),MATCH(AE$3,$A$3:$EX$3,0))/Внут_коэф._продаж,"")</f>
        <v>0</v>
      </c>
      <c r="AF37" s="251" cm="1">
        <f t="array" aca="1" ref="AF37" ca="1">IF(AND(НачИнвП_Дата&lt;=AF$3,КИнвП_Дата&gt;AF$3),
            INDEX($A$10:$EX$31,MATCH($A37,$A$10:$A$31,0),MATCH(AF$3,$A$3:$EX$3,0))/Внут_коэф._продаж,"")</f>
        <v>0</v>
      </c>
      <c r="AG37" s="251" cm="1">
        <f t="array" aca="1" ref="AG37" ca="1">IF(AND(НачИнвП_Дата&lt;=AG$3,КИнвП_Дата&gt;AG$3),
            INDEX($A$10:$EX$31,MATCH($A37,$A$10:$A$31,0),MATCH(AG$3,$A$3:$EX$3,0))/Внут_коэф._продаж,"")</f>
        <v>0</v>
      </c>
      <c r="AH37" s="252">
        <f t="shared" ca="1" si="1991"/>
        <v>0</v>
      </c>
      <c r="AI37" s="285">
        <f t="shared" ca="1" si="2032"/>
        <v>0</v>
      </c>
      <c r="AJ37" s="264" cm="1">
        <f t="array" aca="1" ref="AJ37" ca="1">IF(AND(НачИнвП_Дата&lt;=AJ$3,КИнвП_Дата&gt;AJ$3),
            INDEX($A$10:$EX$31,MATCH($A37,$A$10:$A$31,0),MATCH(AJ$3,$A$3:$EX$3,0))/Внут_коэф._продаж,"")</f>
        <v>0</v>
      </c>
      <c r="AK37" s="264" cm="1">
        <f t="array" aca="1" ref="AK37" ca="1">IF(AND(НачИнвП_Дата&lt;=AK$3,КИнвП_Дата&gt;AK$3),
            INDEX($A$10:$EX$31,MATCH($A37,$A$10:$A$31,0),MATCH(AK$3,$A$3:$EX$3,0))/Внут_коэф._продаж,"")</f>
        <v>0</v>
      </c>
      <c r="AL37" s="264" cm="1">
        <f t="array" aca="1" ref="AL37" ca="1">IF(AND(НачИнвП_Дата&lt;=AL$3,КИнвП_Дата&gt;AL$3),
            INDEX($A$10:$EX$31,MATCH($A37,$A$10:$A$31,0),MATCH(AL$3,$A$3:$EX$3,0))/Внут_коэф._продаж,"")</f>
        <v>0</v>
      </c>
      <c r="AM37" s="265">
        <f t="shared" ca="1" si="1992"/>
        <v>0</v>
      </c>
      <c r="AN37" s="264" cm="1">
        <f t="array" aca="1" ref="AN37" ca="1">IF(AND(НачИнвП_Дата&lt;=AN$3,КИнвП_Дата&gt;AN$3),
            INDEX($A$10:$EX$31,MATCH($A37,$A$10:$A$31,0),MATCH(AN$3,$A$3:$EX$3,0))/Внут_коэф._продаж,"")</f>
        <v>0</v>
      </c>
      <c r="AO37" s="264" cm="1">
        <f t="array" aca="1" ref="AO37" ca="1">IF(AND(НачИнвП_Дата&lt;=AO$3,КИнвП_Дата&gt;AO$3),
            INDEX($A$10:$EX$31,MATCH($A37,$A$10:$A$31,0),MATCH(AO$3,$A$3:$EX$3,0))/Внут_коэф._продаж,"")</f>
        <v>0</v>
      </c>
      <c r="AP37" s="264" cm="1">
        <f t="array" aca="1" ref="AP37" ca="1">IF(AND(НачИнвП_Дата&lt;=AP$3,КИнвП_Дата&gt;AP$3),
            INDEX($A$10:$EX$31,MATCH($A37,$A$10:$A$31,0),MATCH(AP$3,$A$3:$EX$3,0))/Внут_коэф._продаж,"")</f>
        <v>0</v>
      </c>
      <c r="AQ37" s="265">
        <f t="shared" ca="1" si="1993"/>
        <v>0</v>
      </c>
      <c r="AR37" s="264" cm="1">
        <f t="array" aca="1" ref="AR37" ca="1">IF(AND(НачИнвП_Дата&lt;=AR$3,КИнвП_Дата&gt;AR$3),
            INDEX($A$10:$EX$31,MATCH($A37,$A$10:$A$31,0),MATCH(AR$3,$A$3:$EX$3,0))/Внут_коэф._продаж,"")</f>
        <v>0</v>
      </c>
      <c r="AS37" s="264" cm="1">
        <f t="array" aca="1" ref="AS37" ca="1">IF(AND(НачИнвП_Дата&lt;=AS$3,КИнвП_Дата&gt;AS$3),
            INDEX($A$10:$EX$31,MATCH($A37,$A$10:$A$31,0),MATCH(AS$3,$A$3:$EX$3,0))/Внут_коэф._продаж,"")</f>
        <v>0</v>
      </c>
      <c r="AT37" s="264" cm="1">
        <f t="array" aca="1" ref="AT37" ca="1">IF(AND(НачИнвП_Дата&lt;=AT$3,КИнвП_Дата&gt;AT$3),
            INDEX($A$10:$EX$31,MATCH($A37,$A$10:$A$31,0),MATCH(AT$3,$A$3:$EX$3,0))/Внут_коэф._продаж,"")</f>
        <v>0</v>
      </c>
      <c r="AU37" s="265">
        <f t="shared" ca="1" si="1994"/>
        <v>0</v>
      </c>
      <c r="AV37" s="264" cm="1">
        <f t="array" aca="1" ref="AV37" ca="1">IF(AND(НачИнвП_Дата&lt;=AV$3,КИнвП_Дата&gt;AV$3),
            INDEX($A$10:$EX$31,MATCH($A37,$A$10:$A$31,0),MATCH(AV$3,$A$3:$EX$3,0))/Внут_коэф._продаж,"")</f>
        <v>0</v>
      </c>
      <c r="AW37" s="264" cm="1">
        <f t="array" aca="1" ref="AW37" ca="1">IF(AND(НачИнвП_Дата&lt;=AW$3,КИнвП_Дата&gt;AW$3),
            INDEX($A$10:$EX$31,MATCH($A37,$A$10:$A$31,0),MATCH(AW$3,$A$3:$EX$3,0))/Внут_коэф._продаж,"")</f>
        <v>0</v>
      </c>
      <c r="AX37" s="264" cm="1">
        <f t="array" aca="1" ref="AX37" ca="1">IF(AND(НачИнвП_Дата&lt;=AX$3,КИнвП_Дата&gt;AX$3),
            INDEX($A$10:$EX$31,MATCH($A37,$A$10:$A$31,0),MATCH(AX$3,$A$3:$EX$3,0))/Внут_коэф._продаж,"")</f>
        <v>0</v>
      </c>
      <c r="AY37" s="265">
        <f t="shared" ca="1" si="1995"/>
        <v>0</v>
      </c>
      <c r="AZ37" s="285">
        <f t="shared" ca="1" si="1996"/>
        <v>0</v>
      </c>
      <c r="BA37" s="264" cm="1">
        <f t="array" aca="1" ref="BA37" ca="1">IF(AND(НачИнвП_Дата&lt;=BA$3,КИнвП_Дата&gt;BA$3),
            INDEX($A$10:$EX$31,MATCH($A37,$A$10:$A$31,0),MATCH(BA$3,$A$3:$EX$3,0))/Внут_коэф._продаж,"")</f>
        <v>0</v>
      </c>
      <c r="BB37" s="264" cm="1">
        <f t="array" aca="1" ref="BB37" ca="1">IF(AND(НачИнвП_Дата&lt;=BB$3,КИнвП_Дата&gt;BB$3),
            INDEX($A$10:$EX$31,MATCH($A37,$A$10:$A$31,0),MATCH(BB$3,$A$3:$EX$3,0))/Внут_коэф._продаж,"")</f>
        <v>0</v>
      </c>
      <c r="BC37" s="264" cm="1">
        <f t="array" aca="1" ref="BC37" ca="1">IF(AND(НачИнвП_Дата&lt;=BC$3,КИнвП_Дата&gt;BC$3),
            INDEX($A$10:$EX$31,MATCH($A37,$A$10:$A$31,0),MATCH(BC$3,$A$3:$EX$3,0))/Внут_коэф._продаж,"")</f>
        <v>0</v>
      </c>
      <c r="BD37" s="265">
        <f t="shared" ca="1" si="1997"/>
        <v>0</v>
      </c>
      <c r="BE37" s="264" cm="1">
        <f t="array" aca="1" ref="BE37" ca="1">IF(AND(НачИнвП_Дата&lt;=BE$3,КИнвП_Дата&gt;BE$3),
            INDEX($A$10:$EX$31,MATCH($A37,$A$10:$A$31,0),MATCH(BE$3,$A$3:$EX$3,0))/Внут_коэф._продаж,"")</f>
        <v>0</v>
      </c>
      <c r="BF37" s="264" cm="1">
        <f t="array" aca="1" ref="BF37" ca="1">IF(AND(НачИнвП_Дата&lt;=BF$3,КИнвП_Дата&gt;BF$3),
            INDEX($A$10:$EX$31,MATCH($A37,$A$10:$A$31,0),MATCH(BF$3,$A$3:$EX$3,0))/Внут_коэф._продаж,"")</f>
        <v>0</v>
      </c>
      <c r="BG37" s="264" cm="1">
        <f t="array" aca="1" ref="BG37" ca="1">IF(AND(НачИнвП_Дата&lt;=BG$3,КИнвП_Дата&gt;BG$3),
            INDEX($A$10:$EX$31,MATCH($A37,$A$10:$A$31,0),MATCH(BG$3,$A$3:$EX$3,0))/Внут_коэф._продаж,"")</f>
        <v>0</v>
      </c>
      <c r="BH37" s="265">
        <f t="shared" ca="1" si="1998"/>
        <v>0</v>
      </c>
      <c r="BI37" s="264" cm="1">
        <f t="array" aca="1" ref="BI37" ca="1">IF(AND(НачИнвП_Дата&lt;=BI$3,КИнвП_Дата&gt;BI$3),
            INDEX($A$10:$EX$31,MATCH($A37,$A$10:$A$31,0),MATCH(BI$3,$A$3:$EX$3,0))/Внут_коэф._продаж,"")</f>
        <v>0</v>
      </c>
      <c r="BJ37" s="264" cm="1">
        <f t="array" aca="1" ref="BJ37" ca="1">IF(AND(НачИнвП_Дата&lt;=BJ$3,КИнвП_Дата&gt;BJ$3),
            INDEX($A$10:$EX$31,MATCH($A37,$A$10:$A$31,0),MATCH(BJ$3,$A$3:$EX$3,0))/Внут_коэф._продаж,"")</f>
        <v>0</v>
      </c>
      <c r="BK37" s="264" cm="1">
        <f t="array" aca="1" ref="BK37" ca="1">IF(AND(НачИнвП_Дата&lt;=BK$3,КИнвП_Дата&gt;BK$3),
            INDEX($A$10:$EX$31,MATCH($A37,$A$10:$A$31,0),MATCH(BK$3,$A$3:$EX$3,0))/Внут_коэф._продаж,"")</f>
        <v>0</v>
      </c>
      <c r="BL37" s="265">
        <f t="shared" ca="1" si="1999"/>
        <v>0</v>
      </c>
      <c r="BM37" s="264" cm="1">
        <f t="array" aca="1" ref="BM37" ca="1">IF(AND(НачИнвП_Дата&lt;=BM$3,КИнвП_Дата&gt;BM$3),
            INDEX($A$10:$EX$31,MATCH($A37,$A$10:$A$31,0),MATCH(BM$3,$A$3:$EX$3,0))/Внут_коэф._продаж,"")</f>
        <v>0</v>
      </c>
      <c r="BN37" s="264" cm="1">
        <f t="array" aca="1" ref="BN37" ca="1">IF(AND(НачИнвП_Дата&lt;=BN$3,КИнвП_Дата&gt;BN$3),
            INDEX($A$10:$EX$31,MATCH($A37,$A$10:$A$31,0),MATCH(BN$3,$A$3:$EX$3,0))/Внут_коэф._продаж,"")</f>
        <v>0</v>
      </c>
      <c r="BO37" s="264" cm="1">
        <f t="array" aca="1" ref="BO37" ca="1">IF(AND(НачИнвП_Дата&lt;=BO$3,КИнвП_Дата&gt;BO$3),
            INDEX($A$10:$EX$31,MATCH($A37,$A$10:$A$31,0),MATCH(BO$3,$A$3:$EX$3,0))/Внут_коэф._продаж,"")</f>
        <v>0</v>
      </c>
      <c r="BP37" s="265">
        <f t="shared" ca="1" si="2000"/>
        <v>0</v>
      </c>
      <c r="BQ37" s="285">
        <f t="shared" ca="1" si="2001"/>
        <v>0</v>
      </c>
      <c r="BR37" s="264" cm="1">
        <f t="array" aca="1" ref="BR37" ca="1">IF(AND(НачИнвП_Дата&lt;=BR$3,КИнвП_Дата&gt;BR$3),
            INDEX($A$10:$EX$31,MATCH($A37,$A$10:$A$31,0),MATCH(BR$3,$A$3:$EX$3,0))/Внут_коэф._продаж,"")</f>
        <v>0</v>
      </c>
      <c r="BS37" s="264" cm="1">
        <f t="array" aca="1" ref="BS37" ca="1">IF(AND(НачИнвП_Дата&lt;=BS$3,КИнвП_Дата&gt;BS$3),
            INDEX($A$10:$EX$31,MATCH($A37,$A$10:$A$31,0),MATCH(BS$3,$A$3:$EX$3,0))/Внут_коэф._продаж,"")</f>
        <v>0</v>
      </c>
      <c r="BT37" s="264" cm="1">
        <f t="array" aca="1" ref="BT37" ca="1">IF(AND(НачИнвП_Дата&lt;=BT$3,КИнвП_Дата&gt;BT$3),
            INDEX($A$10:$EX$31,MATCH($A37,$A$10:$A$31,0),MATCH(BT$3,$A$3:$EX$3,0))/Внут_коэф._продаж,"")</f>
        <v>0</v>
      </c>
      <c r="BU37" s="265">
        <f t="shared" ca="1" si="2002"/>
        <v>0</v>
      </c>
      <c r="BV37" s="264" cm="1">
        <f t="array" aca="1" ref="BV37" ca="1">IF(AND(НачИнвП_Дата&lt;=BV$3,КИнвП_Дата&gt;BV$3),
            INDEX($A$10:$EX$31,MATCH($A37,$A$10:$A$31,0),MATCH(BV$3,$A$3:$EX$3,0))/Внут_коэф._продаж,"")</f>
        <v>0</v>
      </c>
      <c r="BW37" s="264" cm="1">
        <f t="array" aca="1" ref="BW37" ca="1">IF(AND(НачИнвП_Дата&lt;=BW$3,КИнвП_Дата&gt;BW$3),
            INDEX($A$10:$EX$31,MATCH($A37,$A$10:$A$31,0),MATCH(BW$3,$A$3:$EX$3,0))/Внут_коэф._продаж,"")</f>
        <v>0</v>
      </c>
      <c r="BX37" s="264" cm="1">
        <f t="array" aca="1" ref="BX37" ca="1">IF(AND(НачИнвП_Дата&lt;=BX$3,КИнвП_Дата&gt;BX$3),
            INDEX($A$10:$EX$31,MATCH($A37,$A$10:$A$31,0),MATCH(BX$3,$A$3:$EX$3,0))/Внут_коэф._продаж,"")</f>
        <v>0</v>
      </c>
      <c r="BY37" s="265">
        <f t="shared" ca="1" si="2003"/>
        <v>0</v>
      </c>
      <c r="BZ37" s="264" cm="1">
        <f t="array" aca="1" ref="BZ37" ca="1">IF(AND(НачИнвП_Дата&lt;=BZ$3,КИнвП_Дата&gt;BZ$3),
            INDEX($A$10:$EX$31,MATCH($A37,$A$10:$A$31,0),MATCH(BZ$3,$A$3:$EX$3,0))/Внут_коэф._продаж,"")</f>
        <v>0</v>
      </c>
      <c r="CA37" s="264" cm="1">
        <f t="array" aca="1" ref="CA37" ca="1">IF(AND(НачИнвП_Дата&lt;=CA$3,КИнвП_Дата&gt;CA$3),
            INDEX($A$10:$EX$31,MATCH($A37,$A$10:$A$31,0),MATCH(CA$3,$A$3:$EX$3,0))/Внут_коэф._продаж,"")</f>
        <v>0</v>
      </c>
      <c r="CB37" s="264" cm="1">
        <f t="array" aca="1" ref="CB37" ca="1">IF(AND(НачИнвП_Дата&lt;=CB$3,КИнвП_Дата&gt;CB$3),
            INDEX($A$10:$EX$31,MATCH($A37,$A$10:$A$31,0),MATCH(CB$3,$A$3:$EX$3,0))/Внут_коэф._продаж,"")</f>
        <v>0</v>
      </c>
      <c r="CC37" s="265">
        <f t="shared" ca="1" si="2004"/>
        <v>0</v>
      </c>
      <c r="CD37" s="264" cm="1">
        <f t="array" aca="1" ref="CD37" ca="1">IF(AND(НачИнвП_Дата&lt;=CD$3,КИнвП_Дата&gt;CD$3),
            INDEX($A$10:$EX$31,MATCH($A37,$A$10:$A$31,0),MATCH(CD$3,$A$3:$EX$3,0))/Внут_коэф._продаж,"")</f>
        <v>0</v>
      </c>
      <c r="CE37" s="264" cm="1">
        <f t="array" aca="1" ref="CE37" ca="1">IF(AND(НачИнвП_Дата&lt;=CE$3,КИнвП_Дата&gt;CE$3),
            INDEX($A$10:$EX$31,MATCH($A37,$A$10:$A$31,0),MATCH(CE$3,$A$3:$EX$3,0))/Внут_коэф._продаж,"")</f>
        <v>0</v>
      </c>
      <c r="CF37" s="264" cm="1">
        <f t="array" aca="1" ref="CF37" ca="1">IF(AND(НачИнвП_Дата&lt;=CF$3,КИнвП_Дата&gt;CF$3),
            INDEX($A$10:$EX$31,MATCH($A37,$A$10:$A$31,0),MATCH(CF$3,$A$3:$EX$3,0))/Внут_коэф._продаж,"")</f>
        <v>0</v>
      </c>
      <c r="CG37" s="265">
        <f t="shared" ca="1" si="2005"/>
        <v>0</v>
      </c>
      <c r="CH37" s="285">
        <f t="shared" ca="1" si="2006"/>
        <v>0</v>
      </c>
      <c r="CI37" s="264" cm="1">
        <f t="array" aca="1" ref="CI37" ca="1">IF(AND(НачИнвП_Дата&lt;=CI$3,КИнвП_Дата&gt;CI$3),
            INDEX($A$10:$EX$31,MATCH($A37,$A$10:$A$31,0),MATCH(CI$3,$A$3:$EX$3,0))/Внут_коэф._продаж,"")</f>
        <v>0</v>
      </c>
      <c r="CJ37" s="264" cm="1">
        <f t="array" aca="1" ref="CJ37" ca="1">IF(AND(НачИнвП_Дата&lt;=CJ$3,КИнвП_Дата&gt;CJ$3),
            INDEX($A$10:$EX$31,MATCH($A37,$A$10:$A$31,0),MATCH(CJ$3,$A$3:$EX$3,0))/Внут_коэф._продаж,"")</f>
        <v>0</v>
      </c>
      <c r="CK37" s="264" cm="1">
        <f t="array" aca="1" ref="CK37" ca="1">IF(AND(НачИнвП_Дата&lt;=CK$3,КИнвП_Дата&gt;CK$3),
            INDEX($A$10:$EX$31,MATCH($A37,$A$10:$A$31,0),MATCH(CK$3,$A$3:$EX$3,0))/Внут_коэф._продаж,"")</f>
        <v>0</v>
      </c>
      <c r="CL37" s="265">
        <f t="shared" ca="1" si="2007"/>
        <v>0</v>
      </c>
      <c r="CM37" s="264" cm="1">
        <f t="array" aca="1" ref="CM37" ca="1">IF(AND(НачИнвП_Дата&lt;=CM$3,КИнвП_Дата&gt;CM$3),
            INDEX($A$10:$EX$31,MATCH($A37,$A$10:$A$31,0),MATCH(CM$3,$A$3:$EX$3,0))/Внут_коэф._продаж,"")</f>
        <v>0</v>
      </c>
      <c r="CN37" s="264" cm="1">
        <f t="array" aca="1" ref="CN37" ca="1">IF(AND(НачИнвП_Дата&lt;=CN$3,КИнвП_Дата&gt;CN$3),
            INDEX($A$10:$EX$31,MATCH($A37,$A$10:$A$31,0),MATCH(CN$3,$A$3:$EX$3,0))/Внут_коэф._продаж,"")</f>
        <v>0</v>
      </c>
      <c r="CO37" s="264" cm="1">
        <f t="array" aca="1" ref="CO37" ca="1">IF(AND(НачИнвП_Дата&lt;=CO$3,КИнвП_Дата&gt;CO$3),
            INDEX($A$10:$EX$31,MATCH($A37,$A$10:$A$31,0),MATCH(CO$3,$A$3:$EX$3,0))/Внут_коэф._продаж,"")</f>
        <v>0</v>
      </c>
      <c r="CP37" s="265">
        <f t="shared" ca="1" si="2008"/>
        <v>0</v>
      </c>
      <c r="CQ37" s="264" cm="1">
        <f t="array" aca="1" ref="CQ37" ca="1">IF(AND(НачИнвП_Дата&lt;=CQ$3,КИнвП_Дата&gt;CQ$3),
            INDEX($A$10:$EX$31,MATCH($A37,$A$10:$A$31,0),MATCH(CQ$3,$A$3:$EX$3,0))/Внут_коэф._продаж,"")</f>
        <v>0</v>
      </c>
      <c r="CR37" s="264" cm="1">
        <f t="array" aca="1" ref="CR37" ca="1">IF(AND(НачИнвП_Дата&lt;=CR$3,КИнвП_Дата&gt;CR$3),
            INDEX($A$10:$EX$31,MATCH($A37,$A$10:$A$31,0),MATCH(CR$3,$A$3:$EX$3,0))/Внут_коэф._продаж,"")</f>
        <v>0</v>
      </c>
      <c r="CS37" s="264" cm="1">
        <f t="array" aca="1" ref="CS37" ca="1">IF(AND(НачИнвП_Дата&lt;=CS$3,КИнвП_Дата&gt;CS$3),
            INDEX($A$10:$EX$31,MATCH($A37,$A$10:$A$31,0),MATCH(CS$3,$A$3:$EX$3,0))/Внут_коэф._продаж,"")</f>
        <v>0</v>
      </c>
      <c r="CT37" s="265">
        <f t="shared" ca="1" si="2009"/>
        <v>0</v>
      </c>
      <c r="CU37" s="264" cm="1">
        <f t="array" aca="1" ref="CU37" ca="1">IF(AND(НачИнвП_Дата&lt;=CU$3,КИнвП_Дата&gt;CU$3),
            INDEX($A$10:$EX$31,MATCH($A37,$A$10:$A$31,0),MATCH(CU$3,$A$3:$EX$3,0))/Внут_коэф._продаж,"")</f>
        <v>0</v>
      </c>
      <c r="CV37" s="264" cm="1">
        <f t="array" aca="1" ref="CV37" ca="1">IF(AND(НачИнвП_Дата&lt;=CV$3,КИнвП_Дата&gt;CV$3),
            INDEX($A$10:$EX$31,MATCH($A37,$A$10:$A$31,0),MATCH(CV$3,$A$3:$EX$3,0))/Внут_коэф._продаж,"")</f>
        <v>0</v>
      </c>
      <c r="CW37" s="264" cm="1">
        <f t="array" aca="1" ref="CW37" ca="1">IF(AND(НачИнвП_Дата&lt;=CW$3,КИнвП_Дата&gt;CW$3),
            INDEX($A$10:$EX$31,MATCH($A37,$A$10:$A$31,0),MATCH(CW$3,$A$3:$EX$3,0))/Внут_коэф._продаж,"")</f>
        <v>0</v>
      </c>
      <c r="CX37" s="265">
        <f t="shared" ca="1" si="2010"/>
        <v>0</v>
      </c>
      <c r="CY37" s="285">
        <f t="shared" ca="1" si="2011"/>
        <v>0</v>
      </c>
      <c r="CZ37" s="264" cm="1">
        <f t="array" aca="1" ref="CZ37" ca="1">IF(AND(НачИнвП_Дата&lt;=CZ$3,КИнвП_Дата&gt;CZ$3),
            INDEX($A$10:$EX$31,MATCH($A37,$A$10:$A$31,0),MATCH(CZ$3,$A$3:$EX$3,0))/Внут_коэф._продаж,"")</f>
        <v>0</v>
      </c>
      <c r="DA37" s="264" cm="1">
        <f t="array" aca="1" ref="DA37" ca="1">IF(AND(НачИнвП_Дата&lt;=DA$3,КИнвП_Дата&gt;DA$3),
            INDEX($A$10:$EX$31,MATCH($A37,$A$10:$A$31,0),MATCH(DA$3,$A$3:$EX$3,0))/Внут_коэф._продаж,"")</f>
        <v>0</v>
      </c>
      <c r="DB37" s="264" cm="1">
        <f t="array" aca="1" ref="DB37" ca="1">IF(AND(НачИнвП_Дата&lt;=DB$3,КИнвП_Дата&gt;DB$3),
            INDEX($A$10:$EX$31,MATCH($A37,$A$10:$A$31,0),MATCH(DB$3,$A$3:$EX$3,0))/Внут_коэф._продаж,"")</f>
        <v>0</v>
      </c>
      <c r="DC37" s="265">
        <f t="shared" ca="1" si="2012"/>
        <v>0</v>
      </c>
      <c r="DD37" s="264" cm="1">
        <f t="array" aca="1" ref="DD37" ca="1">IF(AND(НачИнвП_Дата&lt;=DD$3,КИнвП_Дата&gt;DD$3),
            INDEX($A$10:$EX$31,MATCH($A37,$A$10:$A$31,0),MATCH(DD$3,$A$3:$EX$3,0))/Внут_коэф._продаж,"")</f>
        <v>0</v>
      </c>
      <c r="DE37" s="264" cm="1">
        <f t="array" aca="1" ref="DE37" ca="1">IF(AND(НачИнвП_Дата&lt;=DE$3,КИнвП_Дата&gt;DE$3),
            INDEX($A$10:$EX$31,MATCH($A37,$A$10:$A$31,0),MATCH(DE$3,$A$3:$EX$3,0))/Внут_коэф._продаж,"")</f>
        <v>0</v>
      </c>
      <c r="DF37" s="264" cm="1">
        <f t="array" aca="1" ref="DF37" ca="1">IF(AND(НачИнвП_Дата&lt;=DF$3,КИнвП_Дата&gt;DF$3),
            INDEX($A$10:$EX$31,MATCH($A37,$A$10:$A$31,0),MATCH(DF$3,$A$3:$EX$3,0))/Внут_коэф._продаж,"")</f>
        <v>0</v>
      </c>
      <c r="DG37" s="265">
        <f t="shared" ca="1" si="2013"/>
        <v>0</v>
      </c>
      <c r="DH37" s="264" cm="1">
        <f t="array" aca="1" ref="DH37" ca="1">IF(AND(НачИнвП_Дата&lt;=DH$3,КИнвП_Дата&gt;DH$3),
            INDEX($A$10:$EX$31,MATCH($A37,$A$10:$A$31,0),MATCH(DH$3,$A$3:$EX$3,0))/Внут_коэф._продаж,"")</f>
        <v>0</v>
      </c>
      <c r="DI37" s="264" cm="1">
        <f t="array" aca="1" ref="DI37" ca="1">IF(AND(НачИнвП_Дата&lt;=DI$3,КИнвП_Дата&gt;DI$3),
            INDEX($A$10:$EX$31,MATCH($A37,$A$10:$A$31,0),MATCH(DI$3,$A$3:$EX$3,0))/Внут_коэф._продаж,"")</f>
        <v>0</v>
      </c>
      <c r="DJ37" s="264" cm="1">
        <f t="array" aca="1" ref="DJ37" ca="1">IF(AND(НачИнвП_Дата&lt;=DJ$3,КИнвП_Дата&gt;DJ$3),
            INDEX($A$10:$EX$31,MATCH($A37,$A$10:$A$31,0),MATCH(DJ$3,$A$3:$EX$3,0))/Внут_коэф._продаж,"")</f>
        <v>0</v>
      </c>
      <c r="DK37" s="265">
        <f t="shared" ca="1" si="2014"/>
        <v>0</v>
      </c>
      <c r="DL37" s="264" cm="1">
        <f t="array" aca="1" ref="DL37" ca="1">IF(AND(НачИнвП_Дата&lt;=DL$3,КИнвП_Дата&gt;DL$3),
            INDEX($A$10:$EX$31,MATCH($A37,$A$10:$A$31,0),MATCH(DL$3,$A$3:$EX$3,0))/Внут_коэф._продаж,"")</f>
        <v>0</v>
      </c>
      <c r="DM37" s="264" cm="1">
        <f t="array" aca="1" ref="DM37" ca="1">IF(AND(НачИнвП_Дата&lt;=DM$3,КИнвП_Дата&gt;DM$3),
            INDEX($A$10:$EX$31,MATCH($A37,$A$10:$A$31,0),MATCH(DM$3,$A$3:$EX$3,0))/Внут_коэф._продаж,"")</f>
        <v>0</v>
      </c>
      <c r="DN37" s="264" cm="1">
        <f t="array" aca="1" ref="DN37" ca="1">IF(AND(НачИнвП_Дата&lt;=DN$3,КИнвП_Дата&gt;DN$3),
            INDEX($A$10:$EX$31,MATCH($A37,$A$10:$A$31,0),MATCH(DN$3,$A$3:$EX$3,0))/Внут_коэф._продаж,"")</f>
        <v>0</v>
      </c>
      <c r="DO37" s="265">
        <f t="shared" ca="1" si="2015"/>
        <v>0</v>
      </c>
      <c r="DP37" s="285">
        <f t="shared" ca="1" si="2016"/>
        <v>0</v>
      </c>
      <c r="DQ37" s="264" cm="1">
        <f t="array" aca="1" ref="DQ37" ca="1">IF(AND(НачИнвП_Дата&lt;=DQ$3,КИнвП_Дата&gt;DQ$3),
            INDEX($A$10:$EX$31,MATCH($A37,$A$10:$A$31,0),MATCH(DQ$3,$A$3:$EX$3,0))/Внут_коэф._продаж,"")</f>
        <v>0</v>
      </c>
      <c r="DR37" s="264" cm="1">
        <f t="array" aca="1" ref="DR37" ca="1">IF(AND(НачИнвП_Дата&lt;=DR$3,КИнвП_Дата&gt;DR$3),
            INDEX($A$10:$EX$31,MATCH($A37,$A$10:$A$31,0),MATCH(DR$3,$A$3:$EX$3,0))/Внут_коэф._продаж,"")</f>
        <v>0</v>
      </c>
      <c r="DS37" s="264" cm="1">
        <f t="array" aca="1" ref="DS37" ca="1">IF(AND(НачИнвП_Дата&lt;=DS$3,КИнвП_Дата&gt;DS$3),
            INDEX($A$10:$EX$31,MATCH($A37,$A$10:$A$31,0),MATCH(DS$3,$A$3:$EX$3,0))/Внут_коэф._продаж,"")</f>
        <v>0</v>
      </c>
      <c r="DT37" s="265">
        <f t="shared" ca="1" si="2017"/>
        <v>0</v>
      </c>
      <c r="DU37" s="264" cm="1">
        <f t="array" aca="1" ref="DU37" ca="1">IF(AND(НачИнвП_Дата&lt;=DU$3,КИнвП_Дата&gt;DU$3),
            INDEX($A$10:$EX$31,MATCH($A37,$A$10:$A$31,0),MATCH(DU$3,$A$3:$EX$3,0))/Внут_коэф._продаж,"")</f>
        <v>0</v>
      </c>
      <c r="DV37" s="264" cm="1">
        <f t="array" aca="1" ref="DV37" ca="1">IF(AND(НачИнвП_Дата&lt;=DV$3,КИнвП_Дата&gt;DV$3),
            INDEX($A$10:$EX$31,MATCH($A37,$A$10:$A$31,0),MATCH(DV$3,$A$3:$EX$3,0))/Внут_коэф._продаж,"")</f>
        <v>0</v>
      </c>
      <c r="DW37" s="264" cm="1">
        <f t="array" aca="1" ref="DW37" ca="1">IF(AND(НачИнвП_Дата&lt;=DW$3,КИнвП_Дата&gt;DW$3),
            INDEX($A$10:$EX$31,MATCH($A37,$A$10:$A$31,0),MATCH(DW$3,$A$3:$EX$3,0))/Внут_коэф._продаж,"")</f>
        <v>0</v>
      </c>
      <c r="DX37" s="265">
        <f t="shared" ca="1" si="2018"/>
        <v>0</v>
      </c>
      <c r="DY37" s="264" cm="1">
        <f t="array" aca="1" ref="DY37" ca="1">IF(AND(НачИнвП_Дата&lt;=DY$3,КИнвП_Дата&gt;DY$3),
            INDEX($A$10:$EX$31,MATCH($A37,$A$10:$A$31,0),MATCH(DY$3,$A$3:$EX$3,0))/Внут_коэф._продаж,"")</f>
        <v>0</v>
      </c>
      <c r="DZ37" s="264" cm="1">
        <f t="array" aca="1" ref="DZ37" ca="1">IF(AND(НачИнвП_Дата&lt;=DZ$3,КИнвП_Дата&gt;DZ$3),
            INDEX($A$10:$EX$31,MATCH($A37,$A$10:$A$31,0),MATCH(DZ$3,$A$3:$EX$3,0))/Внут_коэф._продаж,"")</f>
        <v>0</v>
      </c>
      <c r="EA37" s="264" cm="1">
        <f t="array" aca="1" ref="EA37" ca="1">IF(AND(НачИнвП_Дата&lt;=EA$3,КИнвП_Дата&gt;EA$3),
            INDEX($A$10:$EX$31,MATCH($A37,$A$10:$A$31,0),MATCH(EA$3,$A$3:$EX$3,0))/Внут_коэф._продаж,"")</f>
        <v>0</v>
      </c>
      <c r="EB37" s="265">
        <f t="shared" ca="1" si="2019"/>
        <v>0</v>
      </c>
      <c r="EC37" s="264" cm="1">
        <f t="array" aca="1" ref="EC37" ca="1">IF(AND(НачИнвП_Дата&lt;=EC$3,КИнвП_Дата&gt;EC$3),
            INDEX($A$10:$EX$31,MATCH($A37,$A$10:$A$31,0),MATCH(EC$3,$A$3:$EX$3,0))/Внут_коэф._продаж,"")</f>
        <v>0</v>
      </c>
      <c r="ED37" s="264" cm="1">
        <f t="array" aca="1" ref="ED37" ca="1">IF(AND(НачИнвП_Дата&lt;=ED$3,КИнвП_Дата&gt;ED$3),
            INDEX($A$10:$EX$31,MATCH($A37,$A$10:$A$31,0),MATCH(ED$3,$A$3:$EX$3,0))/Внут_коэф._продаж,"")</f>
        <v>0</v>
      </c>
      <c r="EE37" s="264" cm="1">
        <f t="array" aca="1" ref="EE37" ca="1">IF(AND(НачИнвП_Дата&lt;=EE$3,КИнвП_Дата&gt;EE$3),
            INDEX($A$10:$EX$31,MATCH($A37,$A$10:$A$31,0),MATCH(EE$3,$A$3:$EX$3,0))/Внут_коэф._продаж,"")</f>
        <v>0</v>
      </c>
      <c r="EF37" s="265">
        <f t="shared" ca="1" si="2020"/>
        <v>0</v>
      </c>
      <c r="EG37" s="285">
        <f t="shared" ca="1" si="2021"/>
        <v>0</v>
      </c>
      <c r="EH37" s="264" cm="1">
        <f t="array" aca="1" ref="EH37" ca="1">IF(AND(НачИнвП_Дата&lt;=EH$3,КИнвП_Дата&gt;EH$3),
            INDEX($A$10:$EX$31,MATCH($A37,$A$10:$A$31,0),MATCH(EH$3,$A$3:$EX$3,0))/Внут_коэф._продаж,"")</f>
        <v>0</v>
      </c>
      <c r="EI37" s="264" cm="1">
        <f t="array" aca="1" ref="EI37" ca="1">IF(AND(НачИнвП_Дата&lt;=EI$3,КИнвП_Дата&gt;EI$3),
            INDEX($A$10:$EX$31,MATCH($A37,$A$10:$A$31,0),MATCH(EI$3,$A$3:$EX$3,0))/Внут_коэф._продаж,"")</f>
        <v>0</v>
      </c>
      <c r="EJ37" s="264" cm="1">
        <f t="array" aca="1" ref="EJ37" ca="1">IF(AND(НачИнвП_Дата&lt;=EJ$3,КИнвП_Дата&gt;EJ$3),
            INDEX($A$10:$EX$31,MATCH($A37,$A$10:$A$31,0),MATCH(EJ$3,$A$3:$EX$3,0))/Внут_коэф._продаж,"")</f>
        <v>0</v>
      </c>
      <c r="EK37" s="265">
        <f t="shared" ca="1" si="2022"/>
        <v>0</v>
      </c>
      <c r="EL37" s="264" cm="1">
        <f t="array" aca="1" ref="EL37" ca="1">IF(AND(НачИнвП_Дата&lt;=EL$3,КИнвП_Дата&gt;EL$3),
            INDEX($A$10:$EX$31,MATCH($A37,$A$10:$A$31,0),MATCH(EL$3,$A$3:$EX$3,0))/Внут_коэф._продаж,"")</f>
        <v>0</v>
      </c>
      <c r="EM37" s="264" cm="1">
        <f t="array" aca="1" ref="EM37" ca="1">IF(AND(НачИнвП_Дата&lt;=EM$3,КИнвП_Дата&gt;EM$3),
            INDEX($A$10:$EX$31,MATCH($A37,$A$10:$A$31,0),MATCH(EM$3,$A$3:$EX$3,0))/Внут_коэф._продаж,"")</f>
        <v>0</v>
      </c>
      <c r="EN37" s="264" cm="1">
        <f t="array" aca="1" ref="EN37" ca="1">IF(AND(НачИнвП_Дата&lt;=EN$3,КИнвП_Дата&gt;EN$3),
            INDEX($A$10:$EX$31,MATCH($A37,$A$10:$A$31,0),MATCH(EN$3,$A$3:$EX$3,0))/Внут_коэф._продаж,"")</f>
        <v>0</v>
      </c>
      <c r="EO37" s="265">
        <f t="shared" ca="1" si="2023"/>
        <v>0</v>
      </c>
      <c r="EP37" s="264" cm="1">
        <f t="array" aca="1" ref="EP37" ca="1">IF(AND(НачИнвП_Дата&lt;=EP$3,КИнвП_Дата&gt;EP$3),
            INDEX($A$10:$EX$31,MATCH($A37,$A$10:$A$31,0),MATCH(EP$3,$A$3:$EX$3,0))/Внут_коэф._продаж,"")</f>
        <v>0</v>
      </c>
      <c r="EQ37" s="264" cm="1">
        <f t="array" aca="1" ref="EQ37" ca="1">IF(AND(НачИнвП_Дата&lt;=EQ$3,КИнвП_Дата&gt;EQ$3),
            INDEX($A$10:$EX$31,MATCH($A37,$A$10:$A$31,0),MATCH(EQ$3,$A$3:$EX$3,0))/Внут_коэф._продаж,"")</f>
        <v>0</v>
      </c>
      <c r="ER37" s="264" cm="1">
        <f t="array" aca="1" ref="ER37" ca="1">IF(AND(НачИнвП_Дата&lt;=ER$3,КИнвП_Дата&gt;ER$3),
            INDEX($A$10:$EX$31,MATCH($A37,$A$10:$A$31,0),MATCH(ER$3,$A$3:$EX$3,0))/Внут_коэф._продаж,"")</f>
        <v>0</v>
      </c>
      <c r="ES37" s="265">
        <f t="shared" ca="1" si="2024"/>
        <v>0</v>
      </c>
      <c r="ET37" s="264" cm="1">
        <f t="array" aca="1" ref="ET37" ca="1">IF(AND(НачИнвП_Дата&lt;=ET$3,КИнвП_Дата&gt;ET$3),
            INDEX($A$10:$EX$31,MATCH($A37,$A$10:$A$31,0),MATCH(ET$3,$A$3:$EX$3,0))/Внут_коэф._продаж,"")</f>
        <v>0</v>
      </c>
      <c r="EU37" s="264" cm="1">
        <f t="array" aca="1" ref="EU37" ca="1">IF(AND(НачИнвП_Дата&lt;=EU$3,КИнвП_Дата&gt;EU$3),
            INDEX($A$10:$EX$31,MATCH($A37,$A$10:$A$31,0),MATCH(EU$3,$A$3:$EX$3,0))/Внут_коэф._продаж,"")</f>
        <v>0</v>
      </c>
      <c r="EV37" s="264" cm="1">
        <f t="array" aca="1" ref="EV37" ca="1">IF(AND(НачИнвП_Дата&lt;=EV$3,КИнвП_Дата&gt;EV$3),
            INDEX($A$10:$EX$31,MATCH($A37,$A$10:$A$31,0),MATCH(EV$3,$A$3:$EX$3,0))/Внут_коэф._продаж,"")</f>
        <v>0</v>
      </c>
      <c r="EW37" s="265">
        <f t="shared" ca="1" si="2025"/>
        <v>0</v>
      </c>
      <c r="EX37" s="430">
        <f t="shared" ca="1" si="2026"/>
        <v>0</v>
      </c>
      <c r="EY37" s="438"/>
    </row>
    <row r="38" spans="1:155" outlineLevel="1">
      <c r="A38" s="261" t="s">
        <v>261</v>
      </c>
      <c r="B38" s="251" t="str" cm="1">
        <f t="array" ref="B38">IF(AND(НачИнвП_Дата&lt;=B$3,КИнвП_Дата&gt;B$3),
            INDEX($A$10:$EX$31,MATCH($A38,$A$10:$A$31,0),MATCH(B$3,$A$3:$EX$3,0))/Внут_коэф._продаж,"")</f>
        <v/>
      </c>
      <c r="C38" s="251" t="str" cm="1">
        <f t="array" aca="1" ref="C38" ca="1">IF(AND(НачИнвП_Дата&lt;=C$3,КИнвП_Дата&gt;C$3),
            INDEX($A$10:$EX$31,MATCH($A38,$A$10:$A$31,0),MATCH(C$3,$A$3:$EX$3,0))/Внут_коэф._продаж,"")</f>
        <v/>
      </c>
      <c r="D38" s="251" t="str" cm="1">
        <f t="array" aca="1" ref="D38" ca="1">IF(AND(НачИнвП_Дата&lt;=D$3,КИнвП_Дата&gt;D$3),
            INDEX($A$10:$EX$31,MATCH($A38,$A$10:$A$31,0),MATCH(D$3,$A$3:$EX$3,0))/Внут_коэф._продаж,"")</f>
        <v/>
      </c>
      <c r="E38" s="252">
        <f t="shared" ca="1" si="2027"/>
        <v>0</v>
      </c>
      <c r="F38" s="251" t="str" cm="1">
        <f t="array" aca="1" ref="F38" ca="1">IF(AND(НачИнвП_Дата&lt;=F$3,КИнвП_Дата&gt;F$3),
            INDEX($A$10:$EX$31,MATCH($A38,$A$10:$A$31,0),MATCH(F$3,$A$3:$EX$3,0))/Внут_коэф._продаж,"")</f>
        <v/>
      </c>
      <c r="G38" s="251" t="str" cm="1">
        <f t="array" aca="1" ref="G38" ca="1">IF(AND(НачИнвП_Дата&lt;=G$3,КИнвП_Дата&gt;G$3),
            INDEX($A$10:$EX$31,MATCH($A38,$A$10:$A$31,0),MATCH(G$3,$A$3:$EX$3,0))/Внут_коэф._продаж,"")</f>
        <v/>
      </c>
      <c r="H38" s="251" t="str" cm="1">
        <f t="array" aca="1" ref="H38" ca="1">IF(AND(НачИнвП_Дата&lt;=H$3,КИнвП_Дата&gt;H$3),
            INDEX($A$10:$EX$31,MATCH($A38,$A$10:$A$31,0),MATCH(H$3,$A$3:$EX$3,0))/Внут_коэф._продаж,"")</f>
        <v/>
      </c>
      <c r="I38" s="252">
        <f t="shared" ca="1" si="2028"/>
        <v>0</v>
      </c>
      <c r="J38" s="251" t="str" cm="1">
        <f t="array" aca="1" ref="J38" ca="1">IF(AND(НачИнвП_Дата&lt;=J$3,КИнвП_Дата&gt;J$3),
            INDEX($A$10:$EX$31,MATCH($A38,$A$10:$A$31,0),MATCH(J$3,$A$3:$EX$3,0))/Внут_коэф._продаж,"")</f>
        <v/>
      </c>
      <c r="K38" s="251" t="str" cm="1">
        <f t="array" aca="1" ref="K38" ca="1">IF(AND(НачИнвП_Дата&lt;=K$3,КИнвП_Дата&gt;K$3),
            INDEX($A$10:$EX$31,MATCH($A38,$A$10:$A$31,0),MATCH(K$3,$A$3:$EX$3,0))/Внут_коэф._продаж,"")</f>
        <v/>
      </c>
      <c r="L38" s="251" t="str" cm="1">
        <f t="array" aca="1" ref="L38" ca="1">IF(AND(НачИнвП_Дата&lt;=L$3,КИнвП_Дата&gt;L$3),
            INDEX($A$10:$EX$31,MATCH($A38,$A$10:$A$31,0),MATCH(L$3,$A$3:$EX$3,0))/Внут_коэф._продаж,"")</f>
        <v/>
      </c>
      <c r="M38" s="252">
        <f t="shared" ca="1" si="2029"/>
        <v>0</v>
      </c>
      <c r="N38" s="251" cm="1">
        <f t="array" aca="1" ref="N38" ca="1">IF(AND(НачИнвП_Дата&lt;=N$3,КИнвП_Дата&gt;N$3),
            INDEX($A$10:$EX$31,MATCH($A38,$A$10:$A$31,0),MATCH(N$3,$A$3:$EX$3,0))/Внут_коэф._продаж,"")</f>
        <v>0</v>
      </c>
      <c r="O38" s="251" cm="1">
        <f t="array" aca="1" ref="O38" ca="1">IF(AND(НачИнвП_Дата&lt;=O$3,КИнвП_Дата&gt;O$3),
            INDEX($A$10:$EX$31,MATCH($A38,$A$10:$A$31,0),MATCH(O$3,$A$3:$EX$3,0))/Внут_коэф._продаж,"")</f>
        <v>0</v>
      </c>
      <c r="P38" s="251" cm="1">
        <f t="array" aca="1" ref="P38" ca="1">IF(AND(НачИнвП_Дата&lt;=P$3,КИнвП_Дата&gt;P$3),
            INDEX($A$10:$EX$31,MATCH($A38,$A$10:$A$31,0),MATCH(P$3,$A$3:$EX$3,0))/Внут_коэф._продаж,"")</f>
        <v>0</v>
      </c>
      <c r="Q38" s="252">
        <f t="shared" ca="1" si="2030"/>
        <v>0</v>
      </c>
      <c r="R38" s="285">
        <f t="shared" ca="1" si="2031"/>
        <v>0</v>
      </c>
      <c r="S38" s="251" cm="1">
        <f t="array" aca="1" ref="S38" ca="1">IF(AND(НачИнвП_Дата&lt;=S$3,КИнвП_Дата&gt;S$3),
            INDEX($A$10:$EX$31,MATCH($A38,$A$10:$A$31,0),MATCH(S$3,$A$3:$EX$3,0))/Внут_коэф._продаж,"")</f>
        <v>0</v>
      </c>
      <c r="T38" s="251" cm="1">
        <f t="array" aca="1" ref="T38" ca="1">IF(AND(НачИнвП_Дата&lt;=T$3,КИнвП_Дата&gt;T$3),
            INDEX($A$10:$EX$31,MATCH($A38,$A$10:$A$31,0),MATCH(T$3,$A$3:$EX$3,0))/Внут_коэф._продаж,"")</f>
        <v>0</v>
      </c>
      <c r="U38" s="251" cm="1">
        <f t="array" aca="1" ref="U38" ca="1">IF(AND(НачИнвП_Дата&lt;=U$3,КИнвП_Дата&gt;U$3),
            INDEX($A$10:$EX$31,MATCH($A38,$A$10:$A$31,0),MATCH(U$3,$A$3:$EX$3,0))/Внут_коэф._продаж,"")</f>
        <v>0</v>
      </c>
      <c r="V38" s="252">
        <f t="shared" ca="1" si="1988"/>
        <v>0</v>
      </c>
      <c r="W38" s="251" cm="1">
        <f t="array" aca="1" ref="W38" ca="1">IF(AND(НачИнвП_Дата&lt;=W$3,КИнвП_Дата&gt;W$3),
            INDEX($A$10:$EX$31,MATCH($A38,$A$10:$A$31,0),MATCH(W$3,$A$3:$EX$3,0))/Внут_коэф._продаж,"")</f>
        <v>0</v>
      </c>
      <c r="X38" s="251" cm="1">
        <f t="array" aca="1" ref="X38" ca="1">IF(AND(НачИнвП_Дата&lt;=X$3,КИнвП_Дата&gt;X$3),
            INDEX($A$10:$EX$31,MATCH($A38,$A$10:$A$31,0),MATCH(X$3,$A$3:$EX$3,0))/Внут_коэф._продаж,"")</f>
        <v>0</v>
      </c>
      <c r="Y38" s="251" cm="1">
        <f t="array" aca="1" ref="Y38" ca="1">IF(AND(НачИнвП_Дата&lt;=Y$3,КИнвП_Дата&gt;Y$3),
            INDEX($A$10:$EX$31,MATCH($A38,$A$10:$A$31,0),MATCH(Y$3,$A$3:$EX$3,0))/Внут_коэф._продаж,"")</f>
        <v>0</v>
      </c>
      <c r="Z38" s="252">
        <f t="shared" ca="1" si="1989"/>
        <v>0</v>
      </c>
      <c r="AA38" s="251" cm="1">
        <f t="array" aca="1" ref="AA38" ca="1">IF(AND(НачИнвП_Дата&lt;=AA$3,КИнвП_Дата&gt;AA$3),
            INDEX($A$10:$EX$31,MATCH($A38,$A$10:$A$31,0),MATCH(AA$3,$A$3:$EX$3,0))/Внут_коэф._продаж,"")</f>
        <v>0</v>
      </c>
      <c r="AB38" s="251" cm="1">
        <f t="array" aca="1" ref="AB38" ca="1">IF(AND(НачИнвП_Дата&lt;=AB$3,КИнвП_Дата&gt;AB$3),
            INDEX($A$10:$EX$31,MATCH($A38,$A$10:$A$31,0),MATCH(AB$3,$A$3:$EX$3,0))/Внут_коэф._продаж,"")</f>
        <v>0</v>
      </c>
      <c r="AC38" s="251" cm="1">
        <f t="array" aca="1" ref="AC38" ca="1">IF(AND(НачИнвП_Дата&lt;=AC$3,КИнвП_Дата&gt;AC$3),
            INDEX($A$10:$EX$31,MATCH($A38,$A$10:$A$31,0),MATCH(AC$3,$A$3:$EX$3,0))/Внут_коэф._продаж,"")</f>
        <v>0</v>
      </c>
      <c r="AD38" s="252">
        <f t="shared" ca="1" si="1990"/>
        <v>0</v>
      </c>
      <c r="AE38" s="251" cm="1">
        <f t="array" aca="1" ref="AE38" ca="1">IF(AND(НачИнвП_Дата&lt;=AE$3,КИнвП_Дата&gt;AE$3),
            INDEX($A$10:$EX$31,MATCH($A38,$A$10:$A$31,0),MATCH(AE$3,$A$3:$EX$3,0))/Внут_коэф._продаж,"")</f>
        <v>0</v>
      </c>
      <c r="AF38" s="251" cm="1">
        <f t="array" aca="1" ref="AF38" ca="1">IF(AND(НачИнвП_Дата&lt;=AF$3,КИнвП_Дата&gt;AF$3),
            INDEX($A$10:$EX$31,MATCH($A38,$A$10:$A$31,0),MATCH(AF$3,$A$3:$EX$3,0))/Внут_коэф._продаж,"")</f>
        <v>0</v>
      </c>
      <c r="AG38" s="251" cm="1">
        <f t="array" aca="1" ref="AG38" ca="1">IF(AND(НачИнвП_Дата&lt;=AG$3,КИнвП_Дата&gt;AG$3),
            INDEX($A$10:$EX$31,MATCH($A38,$A$10:$A$31,0),MATCH(AG$3,$A$3:$EX$3,0))/Внут_коэф._продаж,"")</f>
        <v>0</v>
      </c>
      <c r="AH38" s="252">
        <f t="shared" ca="1" si="1991"/>
        <v>0</v>
      </c>
      <c r="AI38" s="285">
        <f t="shared" ca="1" si="2032"/>
        <v>0</v>
      </c>
      <c r="AJ38" s="264" cm="1">
        <f t="array" aca="1" ref="AJ38" ca="1">IF(AND(НачИнвП_Дата&lt;=AJ$3,КИнвП_Дата&gt;AJ$3),
            INDEX($A$10:$EX$31,MATCH($A38,$A$10:$A$31,0),MATCH(AJ$3,$A$3:$EX$3,0))/Внут_коэф._продаж,"")</f>
        <v>0</v>
      </c>
      <c r="AK38" s="264" cm="1">
        <f t="array" aca="1" ref="AK38" ca="1">IF(AND(НачИнвП_Дата&lt;=AK$3,КИнвП_Дата&gt;AK$3),
            INDEX($A$10:$EX$31,MATCH($A38,$A$10:$A$31,0),MATCH(AK$3,$A$3:$EX$3,0))/Внут_коэф._продаж,"")</f>
        <v>0</v>
      </c>
      <c r="AL38" s="264" cm="1">
        <f t="array" aca="1" ref="AL38" ca="1">IF(AND(НачИнвП_Дата&lt;=AL$3,КИнвП_Дата&gt;AL$3),
            INDEX($A$10:$EX$31,MATCH($A38,$A$10:$A$31,0),MATCH(AL$3,$A$3:$EX$3,0))/Внут_коэф._продаж,"")</f>
        <v>0</v>
      </c>
      <c r="AM38" s="265">
        <f t="shared" ca="1" si="1992"/>
        <v>0</v>
      </c>
      <c r="AN38" s="264" cm="1">
        <f t="array" aca="1" ref="AN38" ca="1">IF(AND(НачИнвП_Дата&lt;=AN$3,КИнвП_Дата&gt;AN$3),
            INDEX($A$10:$EX$31,MATCH($A38,$A$10:$A$31,0),MATCH(AN$3,$A$3:$EX$3,0))/Внут_коэф._продаж,"")</f>
        <v>0</v>
      </c>
      <c r="AO38" s="264" cm="1">
        <f t="array" aca="1" ref="AO38" ca="1">IF(AND(НачИнвП_Дата&lt;=AO$3,КИнвП_Дата&gt;AO$3),
            INDEX($A$10:$EX$31,MATCH($A38,$A$10:$A$31,0),MATCH(AO$3,$A$3:$EX$3,0))/Внут_коэф._продаж,"")</f>
        <v>0</v>
      </c>
      <c r="AP38" s="264" cm="1">
        <f t="array" aca="1" ref="AP38" ca="1">IF(AND(НачИнвП_Дата&lt;=AP$3,КИнвП_Дата&gt;AP$3),
            INDEX($A$10:$EX$31,MATCH($A38,$A$10:$A$31,0),MATCH(AP$3,$A$3:$EX$3,0))/Внут_коэф._продаж,"")</f>
        <v>0</v>
      </c>
      <c r="AQ38" s="265">
        <f t="shared" ca="1" si="1993"/>
        <v>0</v>
      </c>
      <c r="AR38" s="264" cm="1">
        <f t="array" aca="1" ref="AR38" ca="1">IF(AND(НачИнвП_Дата&lt;=AR$3,КИнвП_Дата&gt;AR$3),
            INDEX($A$10:$EX$31,MATCH($A38,$A$10:$A$31,0),MATCH(AR$3,$A$3:$EX$3,0))/Внут_коэф._продаж,"")</f>
        <v>0</v>
      </c>
      <c r="AS38" s="264" cm="1">
        <f t="array" aca="1" ref="AS38" ca="1">IF(AND(НачИнвП_Дата&lt;=AS$3,КИнвП_Дата&gt;AS$3),
            INDEX($A$10:$EX$31,MATCH($A38,$A$10:$A$31,0),MATCH(AS$3,$A$3:$EX$3,0))/Внут_коэф._продаж,"")</f>
        <v>0</v>
      </c>
      <c r="AT38" s="264" cm="1">
        <f t="array" aca="1" ref="AT38" ca="1">IF(AND(НачИнвП_Дата&lt;=AT$3,КИнвП_Дата&gt;AT$3),
            INDEX($A$10:$EX$31,MATCH($A38,$A$10:$A$31,0),MATCH(AT$3,$A$3:$EX$3,0))/Внут_коэф._продаж,"")</f>
        <v>0</v>
      </c>
      <c r="AU38" s="265">
        <f t="shared" ca="1" si="1994"/>
        <v>0</v>
      </c>
      <c r="AV38" s="264" cm="1">
        <f t="array" aca="1" ref="AV38" ca="1">IF(AND(НачИнвП_Дата&lt;=AV$3,КИнвП_Дата&gt;AV$3),
            INDEX($A$10:$EX$31,MATCH($A38,$A$10:$A$31,0),MATCH(AV$3,$A$3:$EX$3,0))/Внут_коэф._продаж,"")</f>
        <v>0</v>
      </c>
      <c r="AW38" s="264" cm="1">
        <f t="array" aca="1" ref="AW38" ca="1">IF(AND(НачИнвП_Дата&lt;=AW$3,КИнвП_Дата&gt;AW$3),
            INDEX($A$10:$EX$31,MATCH($A38,$A$10:$A$31,0),MATCH(AW$3,$A$3:$EX$3,0))/Внут_коэф._продаж,"")</f>
        <v>0</v>
      </c>
      <c r="AX38" s="264" cm="1">
        <f t="array" aca="1" ref="AX38" ca="1">IF(AND(НачИнвП_Дата&lt;=AX$3,КИнвП_Дата&gt;AX$3),
            INDEX($A$10:$EX$31,MATCH($A38,$A$10:$A$31,0),MATCH(AX$3,$A$3:$EX$3,0))/Внут_коэф._продаж,"")</f>
        <v>0</v>
      </c>
      <c r="AY38" s="265">
        <f t="shared" ca="1" si="1995"/>
        <v>0</v>
      </c>
      <c r="AZ38" s="285">
        <f t="shared" ca="1" si="1996"/>
        <v>0</v>
      </c>
      <c r="BA38" s="264" cm="1">
        <f t="array" aca="1" ref="BA38" ca="1">IF(AND(НачИнвП_Дата&lt;=BA$3,КИнвП_Дата&gt;BA$3),
            INDEX($A$10:$EX$31,MATCH($A38,$A$10:$A$31,0),MATCH(BA$3,$A$3:$EX$3,0))/Внут_коэф._продаж,"")</f>
        <v>0</v>
      </c>
      <c r="BB38" s="264" cm="1">
        <f t="array" aca="1" ref="BB38" ca="1">IF(AND(НачИнвП_Дата&lt;=BB$3,КИнвП_Дата&gt;BB$3),
            INDEX($A$10:$EX$31,MATCH($A38,$A$10:$A$31,0),MATCH(BB$3,$A$3:$EX$3,0))/Внут_коэф._продаж,"")</f>
        <v>0</v>
      </c>
      <c r="BC38" s="264" cm="1">
        <f t="array" aca="1" ref="BC38" ca="1">IF(AND(НачИнвП_Дата&lt;=BC$3,КИнвП_Дата&gt;BC$3),
            INDEX($A$10:$EX$31,MATCH($A38,$A$10:$A$31,0),MATCH(BC$3,$A$3:$EX$3,0))/Внут_коэф._продаж,"")</f>
        <v>0</v>
      </c>
      <c r="BD38" s="265">
        <f t="shared" ca="1" si="1997"/>
        <v>0</v>
      </c>
      <c r="BE38" s="264" cm="1">
        <f t="array" aca="1" ref="BE38" ca="1">IF(AND(НачИнвП_Дата&lt;=BE$3,КИнвП_Дата&gt;BE$3),
            INDEX($A$10:$EX$31,MATCH($A38,$A$10:$A$31,0),MATCH(BE$3,$A$3:$EX$3,0))/Внут_коэф._продаж,"")</f>
        <v>0</v>
      </c>
      <c r="BF38" s="264" cm="1">
        <f t="array" aca="1" ref="BF38" ca="1">IF(AND(НачИнвП_Дата&lt;=BF$3,КИнвП_Дата&gt;BF$3),
            INDEX($A$10:$EX$31,MATCH($A38,$A$10:$A$31,0),MATCH(BF$3,$A$3:$EX$3,0))/Внут_коэф._продаж,"")</f>
        <v>0</v>
      </c>
      <c r="BG38" s="264" cm="1">
        <f t="array" aca="1" ref="BG38" ca="1">IF(AND(НачИнвП_Дата&lt;=BG$3,КИнвП_Дата&gt;BG$3),
            INDEX($A$10:$EX$31,MATCH($A38,$A$10:$A$31,0),MATCH(BG$3,$A$3:$EX$3,0))/Внут_коэф._продаж,"")</f>
        <v>0</v>
      </c>
      <c r="BH38" s="265">
        <f t="shared" ca="1" si="1998"/>
        <v>0</v>
      </c>
      <c r="BI38" s="264" cm="1">
        <f t="array" aca="1" ref="BI38" ca="1">IF(AND(НачИнвП_Дата&lt;=BI$3,КИнвП_Дата&gt;BI$3),
            INDEX($A$10:$EX$31,MATCH($A38,$A$10:$A$31,0),MATCH(BI$3,$A$3:$EX$3,0))/Внут_коэф._продаж,"")</f>
        <v>0</v>
      </c>
      <c r="BJ38" s="264" cm="1">
        <f t="array" aca="1" ref="BJ38" ca="1">IF(AND(НачИнвП_Дата&lt;=BJ$3,КИнвП_Дата&gt;BJ$3),
            INDEX($A$10:$EX$31,MATCH($A38,$A$10:$A$31,0),MATCH(BJ$3,$A$3:$EX$3,0))/Внут_коэф._продаж,"")</f>
        <v>0</v>
      </c>
      <c r="BK38" s="264" cm="1">
        <f t="array" aca="1" ref="BK38" ca="1">IF(AND(НачИнвП_Дата&lt;=BK$3,КИнвП_Дата&gt;BK$3),
            INDEX($A$10:$EX$31,MATCH($A38,$A$10:$A$31,0),MATCH(BK$3,$A$3:$EX$3,0))/Внут_коэф._продаж,"")</f>
        <v>0</v>
      </c>
      <c r="BL38" s="265">
        <f t="shared" ca="1" si="1999"/>
        <v>0</v>
      </c>
      <c r="BM38" s="264" cm="1">
        <f t="array" aca="1" ref="BM38" ca="1">IF(AND(НачИнвП_Дата&lt;=BM$3,КИнвП_Дата&gt;BM$3),
            INDEX($A$10:$EX$31,MATCH($A38,$A$10:$A$31,0),MATCH(BM$3,$A$3:$EX$3,0))/Внут_коэф._продаж,"")</f>
        <v>0</v>
      </c>
      <c r="BN38" s="264" cm="1">
        <f t="array" aca="1" ref="BN38" ca="1">IF(AND(НачИнвП_Дата&lt;=BN$3,КИнвП_Дата&gt;BN$3),
            INDEX($A$10:$EX$31,MATCH($A38,$A$10:$A$31,0),MATCH(BN$3,$A$3:$EX$3,0))/Внут_коэф._продаж,"")</f>
        <v>0</v>
      </c>
      <c r="BO38" s="264" cm="1">
        <f t="array" aca="1" ref="BO38" ca="1">IF(AND(НачИнвП_Дата&lt;=BO$3,КИнвП_Дата&gt;BO$3),
            INDEX($A$10:$EX$31,MATCH($A38,$A$10:$A$31,0),MATCH(BO$3,$A$3:$EX$3,0))/Внут_коэф._продаж,"")</f>
        <v>0</v>
      </c>
      <c r="BP38" s="265">
        <f t="shared" ca="1" si="2000"/>
        <v>0</v>
      </c>
      <c r="BQ38" s="285">
        <f t="shared" ca="1" si="2001"/>
        <v>0</v>
      </c>
      <c r="BR38" s="264" cm="1">
        <f t="array" aca="1" ref="BR38" ca="1">IF(AND(НачИнвП_Дата&lt;=BR$3,КИнвП_Дата&gt;BR$3),
            INDEX($A$10:$EX$31,MATCH($A38,$A$10:$A$31,0),MATCH(BR$3,$A$3:$EX$3,0))/Внут_коэф._продаж,"")</f>
        <v>0</v>
      </c>
      <c r="BS38" s="264" cm="1">
        <f t="array" aca="1" ref="BS38" ca="1">IF(AND(НачИнвП_Дата&lt;=BS$3,КИнвП_Дата&gt;BS$3),
            INDEX($A$10:$EX$31,MATCH($A38,$A$10:$A$31,0),MATCH(BS$3,$A$3:$EX$3,0))/Внут_коэф._продаж,"")</f>
        <v>0</v>
      </c>
      <c r="BT38" s="264" cm="1">
        <f t="array" aca="1" ref="BT38" ca="1">IF(AND(НачИнвП_Дата&lt;=BT$3,КИнвП_Дата&gt;BT$3),
            INDEX($A$10:$EX$31,MATCH($A38,$A$10:$A$31,0),MATCH(BT$3,$A$3:$EX$3,0))/Внут_коэф._продаж,"")</f>
        <v>0</v>
      </c>
      <c r="BU38" s="265">
        <f t="shared" ca="1" si="2002"/>
        <v>0</v>
      </c>
      <c r="BV38" s="264" cm="1">
        <f t="array" aca="1" ref="BV38" ca="1">IF(AND(НачИнвП_Дата&lt;=BV$3,КИнвП_Дата&gt;BV$3),
            INDEX($A$10:$EX$31,MATCH($A38,$A$10:$A$31,0),MATCH(BV$3,$A$3:$EX$3,0))/Внут_коэф._продаж,"")</f>
        <v>0</v>
      </c>
      <c r="BW38" s="264" cm="1">
        <f t="array" aca="1" ref="BW38" ca="1">IF(AND(НачИнвП_Дата&lt;=BW$3,КИнвП_Дата&gt;BW$3),
            INDEX($A$10:$EX$31,MATCH($A38,$A$10:$A$31,0),MATCH(BW$3,$A$3:$EX$3,0))/Внут_коэф._продаж,"")</f>
        <v>0</v>
      </c>
      <c r="BX38" s="264" cm="1">
        <f t="array" aca="1" ref="BX38" ca="1">IF(AND(НачИнвП_Дата&lt;=BX$3,КИнвП_Дата&gt;BX$3),
            INDEX($A$10:$EX$31,MATCH($A38,$A$10:$A$31,0),MATCH(BX$3,$A$3:$EX$3,0))/Внут_коэф._продаж,"")</f>
        <v>0</v>
      </c>
      <c r="BY38" s="265">
        <f t="shared" ca="1" si="2003"/>
        <v>0</v>
      </c>
      <c r="BZ38" s="264" cm="1">
        <f t="array" aca="1" ref="BZ38" ca="1">IF(AND(НачИнвП_Дата&lt;=BZ$3,КИнвП_Дата&gt;BZ$3),
            INDEX($A$10:$EX$31,MATCH($A38,$A$10:$A$31,0),MATCH(BZ$3,$A$3:$EX$3,0))/Внут_коэф._продаж,"")</f>
        <v>0</v>
      </c>
      <c r="CA38" s="264" cm="1">
        <f t="array" aca="1" ref="CA38" ca="1">IF(AND(НачИнвП_Дата&lt;=CA$3,КИнвП_Дата&gt;CA$3),
            INDEX($A$10:$EX$31,MATCH($A38,$A$10:$A$31,0),MATCH(CA$3,$A$3:$EX$3,0))/Внут_коэф._продаж,"")</f>
        <v>0</v>
      </c>
      <c r="CB38" s="264" cm="1">
        <f t="array" aca="1" ref="CB38" ca="1">IF(AND(НачИнвП_Дата&lt;=CB$3,КИнвП_Дата&gt;CB$3),
            INDEX($A$10:$EX$31,MATCH($A38,$A$10:$A$31,0),MATCH(CB$3,$A$3:$EX$3,0))/Внут_коэф._продаж,"")</f>
        <v>0</v>
      </c>
      <c r="CC38" s="265">
        <f t="shared" ca="1" si="2004"/>
        <v>0</v>
      </c>
      <c r="CD38" s="264" cm="1">
        <f t="array" aca="1" ref="CD38" ca="1">IF(AND(НачИнвП_Дата&lt;=CD$3,КИнвП_Дата&gt;CD$3),
            INDEX($A$10:$EX$31,MATCH($A38,$A$10:$A$31,0),MATCH(CD$3,$A$3:$EX$3,0))/Внут_коэф._продаж,"")</f>
        <v>0</v>
      </c>
      <c r="CE38" s="264" cm="1">
        <f t="array" aca="1" ref="CE38" ca="1">IF(AND(НачИнвП_Дата&lt;=CE$3,КИнвП_Дата&gt;CE$3),
            INDEX($A$10:$EX$31,MATCH($A38,$A$10:$A$31,0),MATCH(CE$3,$A$3:$EX$3,0))/Внут_коэф._продаж,"")</f>
        <v>0</v>
      </c>
      <c r="CF38" s="264" cm="1">
        <f t="array" aca="1" ref="CF38" ca="1">IF(AND(НачИнвП_Дата&lt;=CF$3,КИнвП_Дата&gt;CF$3),
            INDEX($A$10:$EX$31,MATCH($A38,$A$10:$A$31,0),MATCH(CF$3,$A$3:$EX$3,0))/Внут_коэф._продаж,"")</f>
        <v>0</v>
      </c>
      <c r="CG38" s="265">
        <f t="shared" ca="1" si="2005"/>
        <v>0</v>
      </c>
      <c r="CH38" s="285">
        <f t="shared" ca="1" si="2006"/>
        <v>0</v>
      </c>
      <c r="CI38" s="264" cm="1">
        <f t="array" aca="1" ref="CI38" ca="1">IF(AND(НачИнвП_Дата&lt;=CI$3,КИнвП_Дата&gt;CI$3),
            INDEX($A$10:$EX$31,MATCH($A38,$A$10:$A$31,0),MATCH(CI$3,$A$3:$EX$3,0))/Внут_коэф._продаж,"")</f>
        <v>0</v>
      </c>
      <c r="CJ38" s="264" cm="1">
        <f t="array" aca="1" ref="CJ38" ca="1">IF(AND(НачИнвП_Дата&lt;=CJ$3,КИнвП_Дата&gt;CJ$3),
            INDEX($A$10:$EX$31,MATCH($A38,$A$10:$A$31,0),MATCH(CJ$3,$A$3:$EX$3,0))/Внут_коэф._продаж,"")</f>
        <v>0</v>
      </c>
      <c r="CK38" s="264" cm="1">
        <f t="array" aca="1" ref="CK38" ca="1">IF(AND(НачИнвП_Дата&lt;=CK$3,КИнвП_Дата&gt;CK$3),
            INDEX($A$10:$EX$31,MATCH($A38,$A$10:$A$31,0),MATCH(CK$3,$A$3:$EX$3,0))/Внут_коэф._продаж,"")</f>
        <v>0</v>
      </c>
      <c r="CL38" s="265">
        <f t="shared" ca="1" si="2007"/>
        <v>0</v>
      </c>
      <c r="CM38" s="264" cm="1">
        <f t="array" aca="1" ref="CM38" ca="1">IF(AND(НачИнвП_Дата&lt;=CM$3,КИнвП_Дата&gt;CM$3),
            INDEX($A$10:$EX$31,MATCH($A38,$A$10:$A$31,0),MATCH(CM$3,$A$3:$EX$3,0))/Внут_коэф._продаж,"")</f>
        <v>0</v>
      </c>
      <c r="CN38" s="264" cm="1">
        <f t="array" aca="1" ref="CN38" ca="1">IF(AND(НачИнвП_Дата&lt;=CN$3,КИнвП_Дата&gt;CN$3),
            INDEX($A$10:$EX$31,MATCH($A38,$A$10:$A$31,0),MATCH(CN$3,$A$3:$EX$3,0))/Внут_коэф._продаж,"")</f>
        <v>0</v>
      </c>
      <c r="CO38" s="264" cm="1">
        <f t="array" aca="1" ref="CO38" ca="1">IF(AND(НачИнвП_Дата&lt;=CO$3,КИнвП_Дата&gt;CO$3),
            INDEX($A$10:$EX$31,MATCH($A38,$A$10:$A$31,0),MATCH(CO$3,$A$3:$EX$3,0))/Внут_коэф._продаж,"")</f>
        <v>0</v>
      </c>
      <c r="CP38" s="265">
        <f t="shared" ca="1" si="2008"/>
        <v>0</v>
      </c>
      <c r="CQ38" s="264" cm="1">
        <f t="array" aca="1" ref="CQ38" ca="1">IF(AND(НачИнвП_Дата&lt;=CQ$3,КИнвП_Дата&gt;CQ$3),
            INDEX($A$10:$EX$31,MATCH($A38,$A$10:$A$31,0),MATCH(CQ$3,$A$3:$EX$3,0))/Внут_коэф._продаж,"")</f>
        <v>0</v>
      </c>
      <c r="CR38" s="264" cm="1">
        <f t="array" aca="1" ref="CR38" ca="1">IF(AND(НачИнвП_Дата&lt;=CR$3,КИнвП_Дата&gt;CR$3),
            INDEX($A$10:$EX$31,MATCH($A38,$A$10:$A$31,0),MATCH(CR$3,$A$3:$EX$3,0))/Внут_коэф._продаж,"")</f>
        <v>0</v>
      </c>
      <c r="CS38" s="264" cm="1">
        <f t="array" aca="1" ref="CS38" ca="1">IF(AND(НачИнвП_Дата&lt;=CS$3,КИнвП_Дата&gt;CS$3),
            INDEX($A$10:$EX$31,MATCH($A38,$A$10:$A$31,0),MATCH(CS$3,$A$3:$EX$3,0))/Внут_коэф._продаж,"")</f>
        <v>0</v>
      </c>
      <c r="CT38" s="265">
        <f t="shared" ca="1" si="2009"/>
        <v>0</v>
      </c>
      <c r="CU38" s="264" cm="1">
        <f t="array" aca="1" ref="CU38" ca="1">IF(AND(НачИнвП_Дата&lt;=CU$3,КИнвП_Дата&gt;CU$3),
            INDEX($A$10:$EX$31,MATCH($A38,$A$10:$A$31,0),MATCH(CU$3,$A$3:$EX$3,0))/Внут_коэф._продаж,"")</f>
        <v>0</v>
      </c>
      <c r="CV38" s="264" cm="1">
        <f t="array" aca="1" ref="CV38" ca="1">IF(AND(НачИнвП_Дата&lt;=CV$3,КИнвП_Дата&gt;CV$3),
            INDEX($A$10:$EX$31,MATCH($A38,$A$10:$A$31,0),MATCH(CV$3,$A$3:$EX$3,0))/Внут_коэф._продаж,"")</f>
        <v>0</v>
      </c>
      <c r="CW38" s="264" cm="1">
        <f t="array" aca="1" ref="CW38" ca="1">IF(AND(НачИнвП_Дата&lt;=CW$3,КИнвП_Дата&gt;CW$3),
            INDEX($A$10:$EX$31,MATCH($A38,$A$10:$A$31,0),MATCH(CW$3,$A$3:$EX$3,0))/Внут_коэф._продаж,"")</f>
        <v>0</v>
      </c>
      <c r="CX38" s="265">
        <f t="shared" ca="1" si="2010"/>
        <v>0</v>
      </c>
      <c r="CY38" s="285">
        <f t="shared" ca="1" si="2011"/>
        <v>0</v>
      </c>
      <c r="CZ38" s="264" cm="1">
        <f t="array" aca="1" ref="CZ38" ca="1">IF(AND(НачИнвП_Дата&lt;=CZ$3,КИнвП_Дата&gt;CZ$3),
            INDEX($A$10:$EX$31,MATCH($A38,$A$10:$A$31,0),MATCH(CZ$3,$A$3:$EX$3,0))/Внут_коэф._продаж,"")</f>
        <v>0</v>
      </c>
      <c r="DA38" s="264" cm="1">
        <f t="array" aca="1" ref="DA38" ca="1">IF(AND(НачИнвП_Дата&lt;=DA$3,КИнвП_Дата&gt;DA$3),
            INDEX($A$10:$EX$31,MATCH($A38,$A$10:$A$31,0),MATCH(DA$3,$A$3:$EX$3,0))/Внут_коэф._продаж,"")</f>
        <v>0</v>
      </c>
      <c r="DB38" s="264" cm="1">
        <f t="array" aca="1" ref="DB38" ca="1">IF(AND(НачИнвП_Дата&lt;=DB$3,КИнвП_Дата&gt;DB$3),
            INDEX($A$10:$EX$31,MATCH($A38,$A$10:$A$31,0),MATCH(DB$3,$A$3:$EX$3,0))/Внут_коэф._продаж,"")</f>
        <v>0</v>
      </c>
      <c r="DC38" s="265">
        <f t="shared" ca="1" si="2012"/>
        <v>0</v>
      </c>
      <c r="DD38" s="264" cm="1">
        <f t="array" aca="1" ref="DD38" ca="1">IF(AND(НачИнвП_Дата&lt;=DD$3,КИнвП_Дата&gt;DD$3),
            INDEX($A$10:$EX$31,MATCH($A38,$A$10:$A$31,0),MATCH(DD$3,$A$3:$EX$3,0))/Внут_коэф._продаж,"")</f>
        <v>0</v>
      </c>
      <c r="DE38" s="264" cm="1">
        <f t="array" aca="1" ref="DE38" ca="1">IF(AND(НачИнвП_Дата&lt;=DE$3,КИнвП_Дата&gt;DE$3),
            INDEX($A$10:$EX$31,MATCH($A38,$A$10:$A$31,0),MATCH(DE$3,$A$3:$EX$3,0))/Внут_коэф._продаж,"")</f>
        <v>0</v>
      </c>
      <c r="DF38" s="264" cm="1">
        <f t="array" aca="1" ref="DF38" ca="1">IF(AND(НачИнвП_Дата&lt;=DF$3,КИнвП_Дата&gt;DF$3),
            INDEX($A$10:$EX$31,MATCH($A38,$A$10:$A$31,0),MATCH(DF$3,$A$3:$EX$3,0))/Внут_коэф._продаж,"")</f>
        <v>0</v>
      </c>
      <c r="DG38" s="265">
        <f t="shared" ca="1" si="2013"/>
        <v>0</v>
      </c>
      <c r="DH38" s="264" cm="1">
        <f t="array" aca="1" ref="DH38" ca="1">IF(AND(НачИнвП_Дата&lt;=DH$3,КИнвП_Дата&gt;DH$3),
            INDEX($A$10:$EX$31,MATCH($A38,$A$10:$A$31,0),MATCH(DH$3,$A$3:$EX$3,0))/Внут_коэф._продаж,"")</f>
        <v>0</v>
      </c>
      <c r="DI38" s="264" cm="1">
        <f t="array" aca="1" ref="DI38" ca="1">IF(AND(НачИнвП_Дата&lt;=DI$3,КИнвП_Дата&gt;DI$3),
            INDEX($A$10:$EX$31,MATCH($A38,$A$10:$A$31,0),MATCH(DI$3,$A$3:$EX$3,0))/Внут_коэф._продаж,"")</f>
        <v>0</v>
      </c>
      <c r="DJ38" s="264" cm="1">
        <f t="array" aca="1" ref="DJ38" ca="1">IF(AND(НачИнвП_Дата&lt;=DJ$3,КИнвП_Дата&gt;DJ$3),
            INDEX($A$10:$EX$31,MATCH($A38,$A$10:$A$31,0),MATCH(DJ$3,$A$3:$EX$3,0))/Внут_коэф._продаж,"")</f>
        <v>0</v>
      </c>
      <c r="DK38" s="265">
        <f t="shared" ca="1" si="2014"/>
        <v>0</v>
      </c>
      <c r="DL38" s="264" cm="1">
        <f t="array" aca="1" ref="DL38" ca="1">IF(AND(НачИнвП_Дата&lt;=DL$3,КИнвП_Дата&gt;DL$3),
            INDEX($A$10:$EX$31,MATCH($A38,$A$10:$A$31,0),MATCH(DL$3,$A$3:$EX$3,0))/Внут_коэф._продаж,"")</f>
        <v>0</v>
      </c>
      <c r="DM38" s="264" cm="1">
        <f t="array" aca="1" ref="DM38" ca="1">IF(AND(НачИнвП_Дата&lt;=DM$3,КИнвП_Дата&gt;DM$3),
            INDEX($A$10:$EX$31,MATCH($A38,$A$10:$A$31,0),MATCH(DM$3,$A$3:$EX$3,0))/Внут_коэф._продаж,"")</f>
        <v>0</v>
      </c>
      <c r="DN38" s="264" cm="1">
        <f t="array" aca="1" ref="DN38" ca="1">IF(AND(НачИнвП_Дата&lt;=DN$3,КИнвП_Дата&gt;DN$3),
            INDEX($A$10:$EX$31,MATCH($A38,$A$10:$A$31,0),MATCH(DN$3,$A$3:$EX$3,0))/Внут_коэф._продаж,"")</f>
        <v>0</v>
      </c>
      <c r="DO38" s="265">
        <f t="shared" ca="1" si="2015"/>
        <v>0</v>
      </c>
      <c r="DP38" s="285">
        <f t="shared" ca="1" si="2016"/>
        <v>0</v>
      </c>
      <c r="DQ38" s="264" cm="1">
        <f t="array" aca="1" ref="DQ38" ca="1">IF(AND(НачИнвП_Дата&lt;=DQ$3,КИнвП_Дата&gt;DQ$3),
            INDEX($A$10:$EX$31,MATCH($A38,$A$10:$A$31,0),MATCH(DQ$3,$A$3:$EX$3,0))/Внут_коэф._продаж,"")</f>
        <v>0</v>
      </c>
      <c r="DR38" s="264" cm="1">
        <f t="array" aca="1" ref="DR38" ca="1">IF(AND(НачИнвП_Дата&lt;=DR$3,КИнвП_Дата&gt;DR$3),
            INDEX($A$10:$EX$31,MATCH($A38,$A$10:$A$31,0),MATCH(DR$3,$A$3:$EX$3,0))/Внут_коэф._продаж,"")</f>
        <v>0</v>
      </c>
      <c r="DS38" s="264" cm="1">
        <f t="array" aca="1" ref="DS38" ca="1">IF(AND(НачИнвП_Дата&lt;=DS$3,КИнвП_Дата&gt;DS$3),
            INDEX($A$10:$EX$31,MATCH($A38,$A$10:$A$31,0),MATCH(DS$3,$A$3:$EX$3,0))/Внут_коэф._продаж,"")</f>
        <v>0</v>
      </c>
      <c r="DT38" s="265">
        <f t="shared" ca="1" si="2017"/>
        <v>0</v>
      </c>
      <c r="DU38" s="264" cm="1">
        <f t="array" aca="1" ref="DU38" ca="1">IF(AND(НачИнвП_Дата&lt;=DU$3,КИнвП_Дата&gt;DU$3),
            INDEX($A$10:$EX$31,MATCH($A38,$A$10:$A$31,0),MATCH(DU$3,$A$3:$EX$3,0))/Внут_коэф._продаж,"")</f>
        <v>0</v>
      </c>
      <c r="DV38" s="264" cm="1">
        <f t="array" aca="1" ref="DV38" ca="1">IF(AND(НачИнвП_Дата&lt;=DV$3,КИнвП_Дата&gt;DV$3),
            INDEX($A$10:$EX$31,MATCH($A38,$A$10:$A$31,0),MATCH(DV$3,$A$3:$EX$3,0))/Внут_коэф._продаж,"")</f>
        <v>0</v>
      </c>
      <c r="DW38" s="264" cm="1">
        <f t="array" aca="1" ref="DW38" ca="1">IF(AND(НачИнвП_Дата&lt;=DW$3,КИнвП_Дата&gt;DW$3),
            INDEX($A$10:$EX$31,MATCH($A38,$A$10:$A$31,0),MATCH(DW$3,$A$3:$EX$3,0))/Внут_коэф._продаж,"")</f>
        <v>0</v>
      </c>
      <c r="DX38" s="265">
        <f t="shared" ca="1" si="2018"/>
        <v>0</v>
      </c>
      <c r="DY38" s="264" cm="1">
        <f t="array" aca="1" ref="DY38" ca="1">IF(AND(НачИнвП_Дата&lt;=DY$3,КИнвП_Дата&gt;DY$3),
            INDEX($A$10:$EX$31,MATCH($A38,$A$10:$A$31,0),MATCH(DY$3,$A$3:$EX$3,0))/Внут_коэф._продаж,"")</f>
        <v>0</v>
      </c>
      <c r="DZ38" s="264" cm="1">
        <f t="array" aca="1" ref="DZ38" ca="1">IF(AND(НачИнвП_Дата&lt;=DZ$3,КИнвП_Дата&gt;DZ$3),
            INDEX($A$10:$EX$31,MATCH($A38,$A$10:$A$31,0),MATCH(DZ$3,$A$3:$EX$3,0))/Внут_коэф._продаж,"")</f>
        <v>0</v>
      </c>
      <c r="EA38" s="264" cm="1">
        <f t="array" aca="1" ref="EA38" ca="1">IF(AND(НачИнвП_Дата&lt;=EA$3,КИнвП_Дата&gt;EA$3),
            INDEX($A$10:$EX$31,MATCH($A38,$A$10:$A$31,0),MATCH(EA$3,$A$3:$EX$3,0))/Внут_коэф._продаж,"")</f>
        <v>0</v>
      </c>
      <c r="EB38" s="265">
        <f t="shared" ca="1" si="2019"/>
        <v>0</v>
      </c>
      <c r="EC38" s="264" cm="1">
        <f t="array" aca="1" ref="EC38" ca="1">IF(AND(НачИнвП_Дата&lt;=EC$3,КИнвП_Дата&gt;EC$3),
            INDEX($A$10:$EX$31,MATCH($A38,$A$10:$A$31,0),MATCH(EC$3,$A$3:$EX$3,0))/Внут_коэф._продаж,"")</f>
        <v>0</v>
      </c>
      <c r="ED38" s="264" cm="1">
        <f t="array" aca="1" ref="ED38" ca="1">IF(AND(НачИнвП_Дата&lt;=ED$3,КИнвП_Дата&gt;ED$3),
            INDEX($A$10:$EX$31,MATCH($A38,$A$10:$A$31,0),MATCH(ED$3,$A$3:$EX$3,0))/Внут_коэф._продаж,"")</f>
        <v>0</v>
      </c>
      <c r="EE38" s="264" cm="1">
        <f t="array" aca="1" ref="EE38" ca="1">IF(AND(НачИнвП_Дата&lt;=EE$3,КИнвП_Дата&gt;EE$3),
            INDEX($A$10:$EX$31,MATCH($A38,$A$10:$A$31,0),MATCH(EE$3,$A$3:$EX$3,0))/Внут_коэф._продаж,"")</f>
        <v>0</v>
      </c>
      <c r="EF38" s="265">
        <f t="shared" ca="1" si="2020"/>
        <v>0</v>
      </c>
      <c r="EG38" s="285">
        <f t="shared" ca="1" si="2021"/>
        <v>0</v>
      </c>
      <c r="EH38" s="264" cm="1">
        <f t="array" aca="1" ref="EH38" ca="1">IF(AND(НачИнвП_Дата&lt;=EH$3,КИнвП_Дата&gt;EH$3),
            INDEX($A$10:$EX$31,MATCH($A38,$A$10:$A$31,0),MATCH(EH$3,$A$3:$EX$3,0))/Внут_коэф._продаж,"")</f>
        <v>0</v>
      </c>
      <c r="EI38" s="264" cm="1">
        <f t="array" aca="1" ref="EI38" ca="1">IF(AND(НачИнвП_Дата&lt;=EI$3,КИнвП_Дата&gt;EI$3),
            INDEX($A$10:$EX$31,MATCH($A38,$A$10:$A$31,0),MATCH(EI$3,$A$3:$EX$3,0))/Внут_коэф._продаж,"")</f>
        <v>0</v>
      </c>
      <c r="EJ38" s="264" cm="1">
        <f t="array" aca="1" ref="EJ38" ca="1">IF(AND(НачИнвП_Дата&lt;=EJ$3,КИнвП_Дата&gt;EJ$3),
            INDEX($A$10:$EX$31,MATCH($A38,$A$10:$A$31,0),MATCH(EJ$3,$A$3:$EX$3,0))/Внут_коэф._продаж,"")</f>
        <v>0</v>
      </c>
      <c r="EK38" s="265">
        <f t="shared" ca="1" si="2022"/>
        <v>0</v>
      </c>
      <c r="EL38" s="264" cm="1">
        <f t="array" aca="1" ref="EL38" ca="1">IF(AND(НачИнвП_Дата&lt;=EL$3,КИнвП_Дата&gt;EL$3),
            INDEX($A$10:$EX$31,MATCH($A38,$A$10:$A$31,0),MATCH(EL$3,$A$3:$EX$3,0))/Внут_коэф._продаж,"")</f>
        <v>0</v>
      </c>
      <c r="EM38" s="264" cm="1">
        <f t="array" aca="1" ref="EM38" ca="1">IF(AND(НачИнвП_Дата&lt;=EM$3,КИнвП_Дата&gt;EM$3),
            INDEX($A$10:$EX$31,MATCH($A38,$A$10:$A$31,0),MATCH(EM$3,$A$3:$EX$3,0))/Внут_коэф._продаж,"")</f>
        <v>0</v>
      </c>
      <c r="EN38" s="264" cm="1">
        <f t="array" aca="1" ref="EN38" ca="1">IF(AND(НачИнвП_Дата&lt;=EN$3,КИнвП_Дата&gt;EN$3),
            INDEX($A$10:$EX$31,MATCH($A38,$A$10:$A$31,0),MATCH(EN$3,$A$3:$EX$3,0))/Внут_коэф._продаж,"")</f>
        <v>0</v>
      </c>
      <c r="EO38" s="265">
        <f t="shared" ca="1" si="2023"/>
        <v>0</v>
      </c>
      <c r="EP38" s="264" cm="1">
        <f t="array" aca="1" ref="EP38" ca="1">IF(AND(НачИнвП_Дата&lt;=EP$3,КИнвП_Дата&gt;EP$3),
            INDEX($A$10:$EX$31,MATCH($A38,$A$10:$A$31,0),MATCH(EP$3,$A$3:$EX$3,0))/Внут_коэф._продаж,"")</f>
        <v>0</v>
      </c>
      <c r="EQ38" s="264" cm="1">
        <f t="array" aca="1" ref="EQ38" ca="1">IF(AND(НачИнвП_Дата&lt;=EQ$3,КИнвП_Дата&gt;EQ$3),
            INDEX($A$10:$EX$31,MATCH($A38,$A$10:$A$31,0),MATCH(EQ$3,$A$3:$EX$3,0))/Внут_коэф._продаж,"")</f>
        <v>0</v>
      </c>
      <c r="ER38" s="264" cm="1">
        <f t="array" aca="1" ref="ER38" ca="1">IF(AND(НачИнвП_Дата&lt;=ER$3,КИнвП_Дата&gt;ER$3),
            INDEX($A$10:$EX$31,MATCH($A38,$A$10:$A$31,0),MATCH(ER$3,$A$3:$EX$3,0))/Внут_коэф._продаж,"")</f>
        <v>0</v>
      </c>
      <c r="ES38" s="265">
        <f t="shared" ca="1" si="2024"/>
        <v>0</v>
      </c>
      <c r="ET38" s="264" cm="1">
        <f t="array" aca="1" ref="ET38" ca="1">IF(AND(НачИнвП_Дата&lt;=ET$3,КИнвП_Дата&gt;ET$3),
            INDEX($A$10:$EX$31,MATCH($A38,$A$10:$A$31,0),MATCH(ET$3,$A$3:$EX$3,0))/Внут_коэф._продаж,"")</f>
        <v>0</v>
      </c>
      <c r="EU38" s="264" cm="1">
        <f t="array" aca="1" ref="EU38" ca="1">IF(AND(НачИнвП_Дата&lt;=EU$3,КИнвП_Дата&gt;EU$3),
            INDEX($A$10:$EX$31,MATCH($A38,$A$10:$A$31,0),MATCH(EU$3,$A$3:$EX$3,0))/Внут_коэф._продаж,"")</f>
        <v>0</v>
      </c>
      <c r="EV38" s="264" cm="1">
        <f t="array" aca="1" ref="EV38" ca="1">IF(AND(НачИнвП_Дата&lt;=EV$3,КИнвП_Дата&gt;EV$3),
            INDEX($A$10:$EX$31,MATCH($A38,$A$10:$A$31,0),MATCH(EV$3,$A$3:$EX$3,0))/Внут_коэф._продаж,"")</f>
        <v>0</v>
      </c>
      <c r="EW38" s="265">
        <f t="shared" ca="1" si="2025"/>
        <v>0</v>
      </c>
      <c r="EX38" s="430">
        <f t="shared" ca="1" si="2026"/>
        <v>0</v>
      </c>
      <c r="EY38" s="438"/>
    </row>
    <row r="39" spans="1:155" outlineLevel="1">
      <c r="A39" s="261" t="s">
        <v>262</v>
      </c>
      <c r="B39" s="251" t="str" cm="1">
        <f t="array" ref="B39">IF(AND(НачИнвП_Дата&lt;=B$3,КИнвП_Дата&gt;B$3),
            INDEX($A$10:$EX$31,MATCH($A39,$A$10:$A$31,0),MATCH(B$3,$A$3:$EX$3,0))/Внут_коэф._продаж,"")</f>
        <v/>
      </c>
      <c r="C39" s="251" t="str" cm="1">
        <f t="array" aca="1" ref="C39" ca="1">IF(AND(НачИнвП_Дата&lt;=C$3,КИнвП_Дата&gt;C$3),
            INDEX($A$10:$EX$31,MATCH($A39,$A$10:$A$31,0),MATCH(C$3,$A$3:$EX$3,0))/Внут_коэф._продаж,"")</f>
        <v/>
      </c>
      <c r="D39" s="251" t="str" cm="1">
        <f t="array" aca="1" ref="D39" ca="1">IF(AND(НачИнвП_Дата&lt;=D$3,КИнвП_Дата&gt;D$3),
            INDEX($A$10:$EX$31,MATCH($A39,$A$10:$A$31,0),MATCH(D$3,$A$3:$EX$3,0))/Внут_коэф._продаж,"")</f>
        <v/>
      </c>
      <c r="E39" s="252">
        <f t="shared" ca="1" si="2027"/>
        <v>0</v>
      </c>
      <c r="F39" s="251" t="str" cm="1">
        <f t="array" aca="1" ref="F39" ca="1">IF(AND(НачИнвП_Дата&lt;=F$3,КИнвП_Дата&gt;F$3),
            INDEX($A$10:$EX$31,MATCH($A39,$A$10:$A$31,0),MATCH(F$3,$A$3:$EX$3,0))/Внут_коэф._продаж,"")</f>
        <v/>
      </c>
      <c r="G39" s="251" t="str" cm="1">
        <f t="array" aca="1" ref="G39" ca="1">IF(AND(НачИнвП_Дата&lt;=G$3,КИнвП_Дата&gt;G$3),
            INDEX($A$10:$EX$31,MATCH($A39,$A$10:$A$31,0),MATCH(G$3,$A$3:$EX$3,0))/Внут_коэф._продаж,"")</f>
        <v/>
      </c>
      <c r="H39" s="251" t="str" cm="1">
        <f t="array" aca="1" ref="H39" ca="1">IF(AND(НачИнвП_Дата&lt;=H$3,КИнвП_Дата&gt;H$3),
            INDEX($A$10:$EX$31,MATCH($A39,$A$10:$A$31,0),MATCH(H$3,$A$3:$EX$3,0))/Внут_коэф._продаж,"")</f>
        <v/>
      </c>
      <c r="I39" s="252">
        <f t="shared" ca="1" si="2028"/>
        <v>0</v>
      </c>
      <c r="J39" s="251" t="str" cm="1">
        <f t="array" aca="1" ref="J39" ca="1">IF(AND(НачИнвП_Дата&lt;=J$3,КИнвП_Дата&gt;J$3),
            INDEX($A$10:$EX$31,MATCH($A39,$A$10:$A$31,0),MATCH(J$3,$A$3:$EX$3,0))/Внут_коэф._продаж,"")</f>
        <v/>
      </c>
      <c r="K39" s="251" t="str" cm="1">
        <f t="array" aca="1" ref="K39" ca="1">IF(AND(НачИнвП_Дата&lt;=K$3,КИнвП_Дата&gt;K$3),
            INDEX($A$10:$EX$31,MATCH($A39,$A$10:$A$31,0),MATCH(K$3,$A$3:$EX$3,0))/Внут_коэф._продаж,"")</f>
        <v/>
      </c>
      <c r="L39" s="251" t="str" cm="1">
        <f t="array" aca="1" ref="L39" ca="1">IF(AND(НачИнвП_Дата&lt;=L$3,КИнвП_Дата&gt;L$3),
            INDEX($A$10:$EX$31,MATCH($A39,$A$10:$A$31,0),MATCH(L$3,$A$3:$EX$3,0))/Внут_коэф._продаж,"")</f>
        <v/>
      </c>
      <c r="M39" s="252">
        <f t="shared" ca="1" si="2029"/>
        <v>0</v>
      </c>
      <c r="N39" s="251" cm="1">
        <f t="array" aca="1" ref="N39" ca="1">IF(AND(НачИнвП_Дата&lt;=N$3,КИнвП_Дата&gt;N$3),
            INDEX($A$10:$EX$31,MATCH($A39,$A$10:$A$31,0),MATCH(N$3,$A$3:$EX$3,0))/Внут_коэф._продаж,"")</f>
        <v>0</v>
      </c>
      <c r="O39" s="251" cm="1">
        <f t="array" aca="1" ref="O39" ca="1">IF(AND(НачИнвП_Дата&lt;=O$3,КИнвП_Дата&gt;O$3),
            INDEX($A$10:$EX$31,MATCH($A39,$A$10:$A$31,0),MATCH(O$3,$A$3:$EX$3,0))/Внут_коэф._продаж,"")</f>
        <v>0</v>
      </c>
      <c r="P39" s="251" cm="1">
        <f t="array" aca="1" ref="P39" ca="1">IF(AND(НачИнвП_Дата&lt;=P$3,КИнвП_Дата&gt;P$3),
            INDEX($A$10:$EX$31,MATCH($A39,$A$10:$A$31,0),MATCH(P$3,$A$3:$EX$3,0))/Внут_коэф._продаж,"")</f>
        <v>0</v>
      </c>
      <c r="Q39" s="252">
        <f t="shared" ca="1" si="2030"/>
        <v>0</v>
      </c>
      <c r="R39" s="285">
        <f t="shared" ca="1" si="2031"/>
        <v>0</v>
      </c>
      <c r="S39" s="251" cm="1">
        <f t="array" aca="1" ref="S39" ca="1">IF(AND(НачИнвП_Дата&lt;=S$3,КИнвП_Дата&gt;S$3),
            INDEX($A$10:$EX$31,MATCH($A39,$A$10:$A$31,0),MATCH(S$3,$A$3:$EX$3,0))/Внут_коэф._продаж,"")</f>
        <v>0</v>
      </c>
      <c r="T39" s="251" cm="1">
        <f t="array" aca="1" ref="T39" ca="1">IF(AND(НачИнвП_Дата&lt;=T$3,КИнвП_Дата&gt;T$3),
            INDEX($A$10:$EX$31,MATCH($A39,$A$10:$A$31,0),MATCH(T$3,$A$3:$EX$3,0))/Внут_коэф._продаж,"")</f>
        <v>0</v>
      </c>
      <c r="U39" s="251" cm="1">
        <f t="array" aca="1" ref="U39" ca="1">IF(AND(НачИнвП_Дата&lt;=U$3,КИнвП_Дата&gt;U$3),
            INDEX($A$10:$EX$31,MATCH($A39,$A$10:$A$31,0),MATCH(U$3,$A$3:$EX$3,0))/Внут_коэф._продаж,"")</f>
        <v>0</v>
      </c>
      <c r="V39" s="252">
        <f t="shared" ca="1" si="1988"/>
        <v>0</v>
      </c>
      <c r="W39" s="251" cm="1">
        <f t="array" aca="1" ref="W39" ca="1">IF(AND(НачИнвП_Дата&lt;=W$3,КИнвП_Дата&gt;W$3),
            INDEX($A$10:$EX$31,MATCH($A39,$A$10:$A$31,0),MATCH(W$3,$A$3:$EX$3,0))/Внут_коэф._продаж,"")</f>
        <v>0</v>
      </c>
      <c r="X39" s="251" cm="1">
        <f t="array" aca="1" ref="X39" ca="1">IF(AND(НачИнвП_Дата&lt;=X$3,КИнвП_Дата&gt;X$3),
            INDEX($A$10:$EX$31,MATCH($A39,$A$10:$A$31,0),MATCH(X$3,$A$3:$EX$3,0))/Внут_коэф._продаж,"")</f>
        <v>0</v>
      </c>
      <c r="Y39" s="251" cm="1">
        <f t="array" aca="1" ref="Y39" ca="1">IF(AND(НачИнвП_Дата&lt;=Y$3,КИнвП_Дата&gt;Y$3),
            INDEX($A$10:$EX$31,MATCH($A39,$A$10:$A$31,0),MATCH(Y$3,$A$3:$EX$3,0))/Внут_коэф._продаж,"")</f>
        <v>0</v>
      </c>
      <c r="Z39" s="252">
        <f t="shared" ca="1" si="1989"/>
        <v>0</v>
      </c>
      <c r="AA39" s="251" cm="1">
        <f t="array" aca="1" ref="AA39" ca="1">IF(AND(НачИнвП_Дата&lt;=AA$3,КИнвП_Дата&gt;AA$3),
            INDEX($A$10:$EX$31,MATCH($A39,$A$10:$A$31,0),MATCH(AA$3,$A$3:$EX$3,0))/Внут_коэф._продаж,"")</f>
        <v>0</v>
      </c>
      <c r="AB39" s="251" cm="1">
        <f t="array" aca="1" ref="AB39" ca="1">IF(AND(НачИнвП_Дата&lt;=AB$3,КИнвП_Дата&gt;AB$3),
            INDEX($A$10:$EX$31,MATCH($A39,$A$10:$A$31,0),MATCH(AB$3,$A$3:$EX$3,0))/Внут_коэф._продаж,"")</f>
        <v>0</v>
      </c>
      <c r="AC39" s="251" cm="1">
        <f t="array" aca="1" ref="AC39" ca="1">IF(AND(НачИнвП_Дата&lt;=AC$3,КИнвП_Дата&gt;AC$3),
            INDEX($A$10:$EX$31,MATCH($A39,$A$10:$A$31,0),MATCH(AC$3,$A$3:$EX$3,0))/Внут_коэф._продаж,"")</f>
        <v>0</v>
      </c>
      <c r="AD39" s="252">
        <f t="shared" ca="1" si="1990"/>
        <v>0</v>
      </c>
      <c r="AE39" s="251" cm="1">
        <f t="array" aca="1" ref="AE39" ca="1">IF(AND(НачИнвП_Дата&lt;=AE$3,КИнвП_Дата&gt;AE$3),
            INDEX($A$10:$EX$31,MATCH($A39,$A$10:$A$31,0),MATCH(AE$3,$A$3:$EX$3,0))/Внут_коэф._продаж,"")</f>
        <v>0</v>
      </c>
      <c r="AF39" s="251" cm="1">
        <f t="array" aca="1" ref="AF39" ca="1">IF(AND(НачИнвП_Дата&lt;=AF$3,КИнвП_Дата&gt;AF$3),
            INDEX($A$10:$EX$31,MATCH($A39,$A$10:$A$31,0),MATCH(AF$3,$A$3:$EX$3,0))/Внут_коэф._продаж,"")</f>
        <v>0</v>
      </c>
      <c r="AG39" s="251" cm="1">
        <f t="array" aca="1" ref="AG39" ca="1">IF(AND(НачИнвП_Дата&lt;=AG$3,КИнвП_Дата&gt;AG$3),
            INDEX($A$10:$EX$31,MATCH($A39,$A$10:$A$31,0),MATCH(AG$3,$A$3:$EX$3,0))/Внут_коэф._продаж,"")</f>
        <v>0</v>
      </c>
      <c r="AH39" s="252">
        <f t="shared" ca="1" si="1991"/>
        <v>0</v>
      </c>
      <c r="AI39" s="285">
        <f t="shared" ca="1" si="2032"/>
        <v>0</v>
      </c>
      <c r="AJ39" s="264" cm="1">
        <f t="array" aca="1" ref="AJ39" ca="1">IF(AND(НачИнвП_Дата&lt;=AJ$3,КИнвП_Дата&gt;AJ$3),
            INDEX($A$10:$EX$31,MATCH($A39,$A$10:$A$31,0),MATCH(AJ$3,$A$3:$EX$3,0))/Внут_коэф._продаж,"")</f>
        <v>0</v>
      </c>
      <c r="AK39" s="264" cm="1">
        <f t="array" aca="1" ref="AK39" ca="1">IF(AND(НачИнвП_Дата&lt;=AK$3,КИнвП_Дата&gt;AK$3),
            INDEX($A$10:$EX$31,MATCH($A39,$A$10:$A$31,0),MATCH(AK$3,$A$3:$EX$3,0))/Внут_коэф._продаж,"")</f>
        <v>0</v>
      </c>
      <c r="AL39" s="264" cm="1">
        <f t="array" aca="1" ref="AL39" ca="1">IF(AND(НачИнвП_Дата&lt;=AL$3,КИнвП_Дата&gt;AL$3),
            INDEX($A$10:$EX$31,MATCH($A39,$A$10:$A$31,0),MATCH(AL$3,$A$3:$EX$3,0))/Внут_коэф._продаж,"")</f>
        <v>0</v>
      </c>
      <c r="AM39" s="265">
        <f t="shared" ca="1" si="1992"/>
        <v>0</v>
      </c>
      <c r="AN39" s="264" cm="1">
        <f t="array" aca="1" ref="AN39" ca="1">IF(AND(НачИнвП_Дата&lt;=AN$3,КИнвП_Дата&gt;AN$3),
            INDEX($A$10:$EX$31,MATCH($A39,$A$10:$A$31,0),MATCH(AN$3,$A$3:$EX$3,0))/Внут_коэф._продаж,"")</f>
        <v>0</v>
      </c>
      <c r="AO39" s="264" cm="1">
        <f t="array" aca="1" ref="AO39" ca="1">IF(AND(НачИнвП_Дата&lt;=AO$3,КИнвП_Дата&gt;AO$3),
            INDEX($A$10:$EX$31,MATCH($A39,$A$10:$A$31,0),MATCH(AO$3,$A$3:$EX$3,0))/Внут_коэф._продаж,"")</f>
        <v>0</v>
      </c>
      <c r="AP39" s="264" cm="1">
        <f t="array" aca="1" ref="AP39" ca="1">IF(AND(НачИнвП_Дата&lt;=AP$3,КИнвП_Дата&gt;AP$3),
            INDEX($A$10:$EX$31,MATCH($A39,$A$10:$A$31,0),MATCH(AP$3,$A$3:$EX$3,0))/Внут_коэф._продаж,"")</f>
        <v>0</v>
      </c>
      <c r="AQ39" s="265">
        <f t="shared" ca="1" si="1993"/>
        <v>0</v>
      </c>
      <c r="AR39" s="264" cm="1">
        <f t="array" aca="1" ref="AR39" ca="1">IF(AND(НачИнвП_Дата&lt;=AR$3,КИнвП_Дата&gt;AR$3),
            INDEX($A$10:$EX$31,MATCH($A39,$A$10:$A$31,0),MATCH(AR$3,$A$3:$EX$3,0))/Внут_коэф._продаж,"")</f>
        <v>0</v>
      </c>
      <c r="AS39" s="264" cm="1">
        <f t="array" aca="1" ref="AS39" ca="1">IF(AND(НачИнвП_Дата&lt;=AS$3,КИнвП_Дата&gt;AS$3),
            INDEX($A$10:$EX$31,MATCH($A39,$A$10:$A$31,0),MATCH(AS$3,$A$3:$EX$3,0))/Внут_коэф._продаж,"")</f>
        <v>0</v>
      </c>
      <c r="AT39" s="264" cm="1">
        <f t="array" aca="1" ref="AT39" ca="1">IF(AND(НачИнвП_Дата&lt;=AT$3,КИнвП_Дата&gt;AT$3),
            INDEX($A$10:$EX$31,MATCH($A39,$A$10:$A$31,0),MATCH(AT$3,$A$3:$EX$3,0))/Внут_коэф._продаж,"")</f>
        <v>0</v>
      </c>
      <c r="AU39" s="265">
        <f t="shared" ca="1" si="1994"/>
        <v>0</v>
      </c>
      <c r="AV39" s="264" cm="1">
        <f t="array" aca="1" ref="AV39" ca="1">IF(AND(НачИнвП_Дата&lt;=AV$3,КИнвП_Дата&gt;AV$3),
            INDEX($A$10:$EX$31,MATCH($A39,$A$10:$A$31,0),MATCH(AV$3,$A$3:$EX$3,0))/Внут_коэф._продаж,"")</f>
        <v>0</v>
      </c>
      <c r="AW39" s="264" cm="1">
        <f t="array" aca="1" ref="AW39" ca="1">IF(AND(НачИнвП_Дата&lt;=AW$3,КИнвП_Дата&gt;AW$3),
            INDEX($A$10:$EX$31,MATCH($A39,$A$10:$A$31,0),MATCH(AW$3,$A$3:$EX$3,0))/Внут_коэф._продаж,"")</f>
        <v>0</v>
      </c>
      <c r="AX39" s="264" cm="1">
        <f t="array" aca="1" ref="AX39" ca="1">IF(AND(НачИнвП_Дата&lt;=AX$3,КИнвП_Дата&gt;AX$3),
            INDEX($A$10:$EX$31,MATCH($A39,$A$10:$A$31,0),MATCH(AX$3,$A$3:$EX$3,0))/Внут_коэф._продаж,"")</f>
        <v>0</v>
      </c>
      <c r="AY39" s="265">
        <f t="shared" ca="1" si="1995"/>
        <v>0</v>
      </c>
      <c r="AZ39" s="285">
        <f t="shared" ca="1" si="1996"/>
        <v>0</v>
      </c>
      <c r="BA39" s="264" cm="1">
        <f t="array" aca="1" ref="BA39" ca="1">IF(AND(НачИнвП_Дата&lt;=BA$3,КИнвП_Дата&gt;BA$3),
            INDEX($A$10:$EX$31,MATCH($A39,$A$10:$A$31,0),MATCH(BA$3,$A$3:$EX$3,0))/Внут_коэф._продаж,"")</f>
        <v>0</v>
      </c>
      <c r="BB39" s="264" cm="1">
        <f t="array" aca="1" ref="BB39" ca="1">IF(AND(НачИнвП_Дата&lt;=BB$3,КИнвП_Дата&gt;BB$3),
            INDEX($A$10:$EX$31,MATCH($A39,$A$10:$A$31,0),MATCH(BB$3,$A$3:$EX$3,0))/Внут_коэф._продаж,"")</f>
        <v>0</v>
      </c>
      <c r="BC39" s="264" cm="1">
        <f t="array" aca="1" ref="BC39" ca="1">IF(AND(НачИнвП_Дата&lt;=BC$3,КИнвП_Дата&gt;BC$3),
            INDEX($A$10:$EX$31,MATCH($A39,$A$10:$A$31,0),MATCH(BC$3,$A$3:$EX$3,0))/Внут_коэф._продаж,"")</f>
        <v>0</v>
      </c>
      <c r="BD39" s="265">
        <f t="shared" ca="1" si="1997"/>
        <v>0</v>
      </c>
      <c r="BE39" s="264" cm="1">
        <f t="array" aca="1" ref="BE39" ca="1">IF(AND(НачИнвП_Дата&lt;=BE$3,КИнвП_Дата&gt;BE$3),
            INDEX($A$10:$EX$31,MATCH($A39,$A$10:$A$31,0),MATCH(BE$3,$A$3:$EX$3,0))/Внут_коэф._продаж,"")</f>
        <v>0</v>
      </c>
      <c r="BF39" s="264" cm="1">
        <f t="array" aca="1" ref="BF39" ca="1">IF(AND(НачИнвП_Дата&lt;=BF$3,КИнвП_Дата&gt;BF$3),
            INDEX($A$10:$EX$31,MATCH($A39,$A$10:$A$31,0),MATCH(BF$3,$A$3:$EX$3,0))/Внут_коэф._продаж,"")</f>
        <v>0</v>
      </c>
      <c r="BG39" s="264" cm="1">
        <f t="array" aca="1" ref="BG39" ca="1">IF(AND(НачИнвП_Дата&lt;=BG$3,КИнвП_Дата&gt;BG$3),
            INDEX($A$10:$EX$31,MATCH($A39,$A$10:$A$31,0),MATCH(BG$3,$A$3:$EX$3,0))/Внут_коэф._продаж,"")</f>
        <v>0</v>
      </c>
      <c r="BH39" s="265">
        <f t="shared" ca="1" si="1998"/>
        <v>0</v>
      </c>
      <c r="BI39" s="264" cm="1">
        <f t="array" aca="1" ref="BI39" ca="1">IF(AND(НачИнвП_Дата&lt;=BI$3,КИнвП_Дата&gt;BI$3),
            INDEX($A$10:$EX$31,MATCH($A39,$A$10:$A$31,0),MATCH(BI$3,$A$3:$EX$3,0))/Внут_коэф._продаж,"")</f>
        <v>0</v>
      </c>
      <c r="BJ39" s="264" cm="1">
        <f t="array" aca="1" ref="BJ39" ca="1">IF(AND(НачИнвП_Дата&lt;=BJ$3,КИнвП_Дата&gt;BJ$3),
            INDEX($A$10:$EX$31,MATCH($A39,$A$10:$A$31,0),MATCH(BJ$3,$A$3:$EX$3,0))/Внут_коэф._продаж,"")</f>
        <v>0</v>
      </c>
      <c r="BK39" s="264" cm="1">
        <f t="array" aca="1" ref="BK39" ca="1">IF(AND(НачИнвП_Дата&lt;=BK$3,КИнвП_Дата&gt;BK$3),
            INDEX($A$10:$EX$31,MATCH($A39,$A$10:$A$31,0),MATCH(BK$3,$A$3:$EX$3,0))/Внут_коэф._продаж,"")</f>
        <v>0</v>
      </c>
      <c r="BL39" s="265">
        <f t="shared" ca="1" si="1999"/>
        <v>0</v>
      </c>
      <c r="BM39" s="264" cm="1">
        <f t="array" aca="1" ref="BM39" ca="1">IF(AND(НачИнвП_Дата&lt;=BM$3,КИнвП_Дата&gt;BM$3),
            INDEX($A$10:$EX$31,MATCH($A39,$A$10:$A$31,0),MATCH(BM$3,$A$3:$EX$3,0))/Внут_коэф._продаж,"")</f>
        <v>0</v>
      </c>
      <c r="BN39" s="264" cm="1">
        <f t="array" aca="1" ref="BN39" ca="1">IF(AND(НачИнвП_Дата&lt;=BN$3,КИнвП_Дата&gt;BN$3),
            INDEX($A$10:$EX$31,MATCH($A39,$A$10:$A$31,0),MATCH(BN$3,$A$3:$EX$3,0))/Внут_коэф._продаж,"")</f>
        <v>0</v>
      </c>
      <c r="BO39" s="264" cm="1">
        <f t="array" aca="1" ref="BO39" ca="1">IF(AND(НачИнвП_Дата&lt;=BO$3,КИнвП_Дата&gt;BO$3),
            INDEX($A$10:$EX$31,MATCH($A39,$A$10:$A$31,0),MATCH(BO$3,$A$3:$EX$3,0))/Внут_коэф._продаж,"")</f>
        <v>0</v>
      </c>
      <c r="BP39" s="265">
        <f t="shared" ca="1" si="2000"/>
        <v>0</v>
      </c>
      <c r="BQ39" s="285">
        <f t="shared" ca="1" si="2001"/>
        <v>0</v>
      </c>
      <c r="BR39" s="264" cm="1">
        <f t="array" aca="1" ref="BR39" ca="1">IF(AND(НачИнвП_Дата&lt;=BR$3,КИнвП_Дата&gt;BR$3),
            INDEX($A$10:$EX$31,MATCH($A39,$A$10:$A$31,0),MATCH(BR$3,$A$3:$EX$3,0))/Внут_коэф._продаж,"")</f>
        <v>0</v>
      </c>
      <c r="BS39" s="264" cm="1">
        <f t="array" aca="1" ref="BS39" ca="1">IF(AND(НачИнвП_Дата&lt;=BS$3,КИнвП_Дата&gt;BS$3),
            INDEX($A$10:$EX$31,MATCH($A39,$A$10:$A$31,0),MATCH(BS$3,$A$3:$EX$3,0))/Внут_коэф._продаж,"")</f>
        <v>0</v>
      </c>
      <c r="BT39" s="264" cm="1">
        <f t="array" aca="1" ref="BT39" ca="1">IF(AND(НачИнвП_Дата&lt;=BT$3,КИнвП_Дата&gt;BT$3),
            INDEX($A$10:$EX$31,MATCH($A39,$A$10:$A$31,0),MATCH(BT$3,$A$3:$EX$3,0))/Внут_коэф._продаж,"")</f>
        <v>0</v>
      </c>
      <c r="BU39" s="265">
        <f t="shared" ca="1" si="2002"/>
        <v>0</v>
      </c>
      <c r="BV39" s="264" cm="1">
        <f t="array" aca="1" ref="BV39" ca="1">IF(AND(НачИнвП_Дата&lt;=BV$3,КИнвП_Дата&gt;BV$3),
            INDEX($A$10:$EX$31,MATCH($A39,$A$10:$A$31,0),MATCH(BV$3,$A$3:$EX$3,0))/Внут_коэф._продаж,"")</f>
        <v>0</v>
      </c>
      <c r="BW39" s="264" cm="1">
        <f t="array" aca="1" ref="BW39" ca="1">IF(AND(НачИнвП_Дата&lt;=BW$3,КИнвП_Дата&gt;BW$3),
            INDEX($A$10:$EX$31,MATCH($A39,$A$10:$A$31,0),MATCH(BW$3,$A$3:$EX$3,0))/Внут_коэф._продаж,"")</f>
        <v>0</v>
      </c>
      <c r="BX39" s="264" cm="1">
        <f t="array" aca="1" ref="BX39" ca="1">IF(AND(НачИнвП_Дата&lt;=BX$3,КИнвП_Дата&gt;BX$3),
            INDEX($A$10:$EX$31,MATCH($A39,$A$10:$A$31,0),MATCH(BX$3,$A$3:$EX$3,0))/Внут_коэф._продаж,"")</f>
        <v>0</v>
      </c>
      <c r="BY39" s="265">
        <f t="shared" ca="1" si="2003"/>
        <v>0</v>
      </c>
      <c r="BZ39" s="264" cm="1">
        <f t="array" aca="1" ref="BZ39" ca="1">IF(AND(НачИнвП_Дата&lt;=BZ$3,КИнвП_Дата&gt;BZ$3),
            INDEX($A$10:$EX$31,MATCH($A39,$A$10:$A$31,0),MATCH(BZ$3,$A$3:$EX$3,0))/Внут_коэф._продаж,"")</f>
        <v>0</v>
      </c>
      <c r="CA39" s="264" cm="1">
        <f t="array" aca="1" ref="CA39" ca="1">IF(AND(НачИнвП_Дата&lt;=CA$3,КИнвП_Дата&gt;CA$3),
            INDEX($A$10:$EX$31,MATCH($A39,$A$10:$A$31,0),MATCH(CA$3,$A$3:$EX$3,0))/Внут_коэф._продаж,"")</f>
        <v>0</v>
      </c>
      <c r="CB39" s="264" cm="1">
        <f t="array" aca="1" ref="CB39" ca="1">IF(AND(НачИнвП_Дата&lt;=CB$3,КИнвП_Дата&gt;CB$3),
            INDEX($A$10:$EX$31,MATCH($A39,$A$10:$A$31,0),MATCH(CB$3,$A$3:$EX$3,0))/Внут_коэф._продаж,"")</f>
        <v>0</v>
      </c>
      <c r="CC39" s="265">
        <f t="shared" ca="1" si="2004"/>
        <v>0</v>
      </c>
      <c r="CD39" s="264" cm="1">
        <f t="array" aca="1" ref="CD39" ca="1">IF(AND(НачИнвП_Дата&lt;=CD$3,КИнвП_Дата&gt;CD$3),
            INDEX($A$10:$EX$31,MATCH($A39,$A$10:$A$31,0),MATCH(CD$3,$A$3:$EX$3,0))/Внут_коэф._продаж,"")</f>
        <v>0</v>
      </c>
      <c r="CE39" s="264" cm="1">
        <f t="array" aca="1" ref="CE39" ca="1">IF(AND(НачИнвП_Дата&lt;=CE$3,КИнвП_Дата&gt;CE$3),
            INDEX($A$10:$EX$31,MATCH($A39,$A$10:$A$31,0),MATCH(CE$3,$A$3:$EX$3,0))/Внут_коэф._продаж,"")</f>
        <v>0</v>
      </c>
      <c r="CF39" s="264" cm="1">
        <f t="array" aca="1" ref="CF39" ca="1">IF(AND(НачИнвП_Дата&lt;=CF$3,КИнвП_Дата&gt;CF$3),
            INDEX($A$10:$EX$31,MATCH($A39,$A$10:$A$31,0),MATCH(CF$3,$A$3:$EX$3,0))/Внут_коэф._продаж,"")</f>
        <v>0</v>
      </c>
      <c r="CG39" s="265">
        <f t="shared" ca="1" si="2005"/>
        <v>0</v>
      </c>
      <c r="CH39" s="285">
        <f t="shared" ca="1" si="2006"/>
        <v>0</v>
      </c>
      <c r="CI39" s="264" cm="1">
        <f t="array" aca="1" ref="CI39" ca="1">IF(AND(НачИнвП_Дата&lt;=CI$3,КИнвП_Дата&gt;CI$3),
            INDEX($A$10:$EX$31,MATCH($A39,$A$10:$A$31,0),MATCH(CI$3,$A$3:$EX$3,0))/Внут_коэф._продаж,"")</f>
        <v>0</v>
      </c>
      <c r="CJ39" s="264" cm="1">
        <f t="array" aca="1" ref="CJ39" ca="1">IF(AND(НачИнвП_Дата&lt;=CJ$3,КИнвП_Дата&gt;CJ$3),
            INDEX($A$10:$EX$31,MATCH($A39,$A$10:$A$31,0),MATCH(CJ$3,$A$3:$EX$3,0))/Внут_коэф._продаж,"")</f>
        <v>0</v>
      </c>
      <c r="CK39" s="264" cm="1">
        <f t="array" aca="1" ref="CK39" ca="1">IF(AND(НачИнвП_Дата&lt;=CK$3,КИнвП_Дата&gt;CK$3),
            INDEX($A$10:$EX$31,MATCH($A39,$A$10:$A$31,0),MATCH(CK$3,$A$3:$EX$3,0))/Внут_коэф._продаж,"")</f>
        <v>0</v>
      </c>
      <c r="CL39" s="265">
        <f t="shared" ca="1" si="2007"/>
        <v>0</v>
      </c>
      <c r="CM39" s="264" cm="1">
        <f t="array" aca="1" ref="CM39" ca="1">IF(AND(НачИнвП_Дата&lt;=CM$3,КИнвП_Дата&gt;CM$3),
            INDEX($A$10:$EX$31,MATCH($A39,$A$10:$A$31,0),MATCH(CM$3,$A$3:$EX$3,0))/Внут_коэф._продаж,"")</f>
        <v>0</v>
      </c>
      <c r="CN39" s="264" cm="1">
        <f t="array" aca="1" ref="CN39" ca="1">IF(AND(НачИнвП_Дата&lt;=CN$3,КИнвП_Дата&gt;CN$3),
            INDEX($A$10:$EX$31,MATCH($A39,$A$10:$A$31,0),MATCH(CN$3,$A$3:$EX$3,0))/Внут_коэф._продаж,"")</f>
        <v>0</v>
      </c>
      <c r="CO39" s="264" cm="1">
        <f t="array" aca="1" ref="CO39" ca="1">IF(AND(НачИнвП_Дата&lt;=CO$3,КИнвП_Дата&gt;CO$3),
            INDEX($A$10:$EX$31,MATCH($A39,$A$10:$A$31,0),MATCH(CO$3,$A$3:$EX$3,0))/Внут_коэф._продаж,"")</f>
        <v>0</v>
      </c>
      <c r="CP39" s="265">
        <f t="shared" ca="1" si="2008"/>
        <v>0</v>
      </c>
      <c r="CQ39" s="264" cm="1">
        <f t="array" aca="1" ref="CQ39" ca="1">IF(AND(НачИнвП_Дата&lt;=CQ$3,КИнвП_Дата&gt;CQ$3),
            INDEX($A$10:$EX$31,MATCH($A39,$A$10:$A$31,0),MATCH(CQ$3,$A$3:$EX$3,0))/Внут_коэф._продаж,"")</f>
        <v>0</v>
      </c>
      <c r="CR39" s="264" cm="1">
        <f t="array" aca="1" ref="CR39" ca="1">IF(AND(НачИнвП_Дата&lt;=CR$3,КИнвП_Дата&gt;CR$3),
            INDEX($A$10:$EX$31,MATCH($A39,$A$10:$A$31,0),MATCH(CR$3,$A$3:$EX$3,0))/Внут_коэф._продаж,"")</f>
        <v>0</v>
      </c>
      <c r="CS39" s="264" cm="1">
        <f t="array" aca="1" ref="CS39" ca="1">IF(AND(НачИнвП_Дата&lt;=CS$3,КИнвП_Дата&gt;CS$3),
            INDEX($A$10:$EX$31,MATCH($A39,$A$10:$A$31,0),MATCH(CS$3,$A$3:$EX$3,0))/Внут_коэф._продаж,"")</f>
        <v>0</v>
      </c>
      <c r="CT39" s="265">
        <f t="shared" ca="1" si="2009"/>
        <v>0</v>
      </c>
      <c r="CU39" s="264" cm="1">
        <f t="array" aca="1" ref="CU39" ca="1">IF(AND(НачИнвП_Дата&lt;=CU$3,КИнвП_Дата&gt;CU$3),
            INDEX($A$10:$EX$31,MATCH($A39,$A$10:$A$31,0),MATCH(CU$3,$A$3:$EX$3,0))/Внут_коэф._продаж,"")</f>
        <v>0</v>
      </c>
      <c r="CV39" s="264" cm="1">
        <f t="array" aca="1" ref="CV39" ca="1">IF(AND(НачИнвП_Дата&lt;=CV$3,КИнвП_Дата&gt;CV$3),
            INDEX($A$10:$EX$31,MATCH($A39,$A$10:$A$31,0),MATCH(CV$3,$A$3:$EX$3,0))/Внут_коэф._продаж,"")</f>
        <v>0</v>
      </c>
      <c r="CW39" s="264" cm="1">
        <f t="array" aca="1" ref="CW39" ca="1">IF(AND(НачИнвП_Дата&lt;=CW$3,КИнвП_Дата&gt;CW$3),
            INDEX($A$10:$EX$31,MATCH($A39,$A$10:$A$31,0),MATCH(CW$3,$A$3:$EX$3,0))/Внут_коэф._продаж,"")</f>
        <v>0</v>
      </c>
      <c r="CX39" s="265">
        <f t="shared" ca="1" si="2010"/>
        <v>0</v>
      </c>
      <c r="CY39" s="285">
        <f t="shared" ca="1" si="2011"/>
        <v>0</v>
      </c>
      <c r="CZ39" s="264" cm="1">
        <f t="array" aca="1" ref="CZ39" ca="1">IF(AND(НачИнвП_Дата&lt;=CZ$3,КИнвП_Дата&gt;CZ$3),
            INDEX($A$10:$EX$31,MATCH($A39,$A$10:$A$31,0),MATCH(CZ$3,$A$3:$EX$3,0))/Внут_коэф._продаж,"")</f>
        <v>0</v>
      </c>
      <c r="DA39" s="264" cm="1">
        <f t="array" aca="1" ref="DA39" ca="1">IF(AND(НачИнвП_Дата&lt;=DA$3,КИнвП_Дата&gt;DA$3),
            INDEX($A$10:$EX$31,MATCH($A39,$A$10:$A$31,0),MATCH(DA$3,$A$3:$EX$3,0))/Внут_коэф._продаж,"")</f>
        <v>0</v>
      </c>
      <c r="DB39" s="264" cm="1">
        <f t="array" aca="1" ref="DB39" ca="1">IF(AND(НачИнвП_Дата&lt;=DB$3,КИнвП_Дата&gt;DB$3),
            INDEX($A$10:$EX$31,MATCH($A39,$A$10:$A$31,0),MATCH(DB$3,$A$3:$EX$3,0))/Внут_коэф._продаж,"")</f>
        <v>0</v>
      </c>
      <c r="DC39" s="265">
        <f t="shared" ca="1" si="2012"/>
        <v>0</v>
      </c>
      <c r="DD39" s="264" cm="1">
        <f t="array" aca="1" ref="DD39" ca="1">IF(AND(НачИнвП_Дата&lt;=DD$3,КИнвП_Дата&gt;DD$3),
            INDEX($A$10:$EX$31,MATCH($A39,$A$10:$A$31,0),MATCH(DD$3,$A$3:$EX$3,0))/Внут_коэф._продаж,"")</f>
        <v>0</v>
      </c>
      <c r="DE39" s="264" cm="1">
        <f t="array" aca="1" ref="DE39" ca="1">IF(AND(НачИнвП_Дата&lt;=DE$3,КИнвП_Дата&gt;DE$3),
            INDEX($A$10:$EX$31,MATCH($A39,$A$10:$A$31,0),MATCH(DE$3,$A$3:$EX$3,0))/Внут_коэф._продаж,"")</f>
        <v>0</v>
      </c>
      <c r="DF39" s="264" cm="1">
        <f t="array" aca="1" ref="DF39" ca="1">IF(AND(НачИнвП_Дата&lt;=DF$3,КИнвП_Дата&gt;DF$3),
            INDEX($A$10:$EX$31,MATCH($A39,$A$10:$A$31,0),MATCH(DF$3,$A$3:$EX$3,0))/Внут_коэф._продаж,"")</f>
        <v>0</v>
      </c>
      <c r="DG39" s="265">
        <f t="shared" ca="1" si="2013"/>
        <v>0</v>
      </c>
      <c r="DH39" s="264" cm="1">
        <f t="array" aca="1" ref="DH39" ca="1">IF(AND(НачИнвП_Дата&lt;=DH$3,КИнвП_Дата&gt;DH$3),
            INDEX($A$10:$EX$31,MATCH($A39,$A$10:$A$31,0),MATCH(DH$3,$A$3:$EX$3,0))/Внут_коэф._продаж,"")</f>
        <v>0</v>
      </c>
      <c r="DI39" s="264" cm="1">
        <f t="array" aca="1" ref="DI39" ca="1">IF(AND(НачИнвП_Дата&lt;=DI$3,КИнвП_Дата&gt;DI$3),
            INDEX($A$10:$EX$31,MATCH($A39,$A$10:$A$31,0),MATCH(DI$3,$A$3:$EX$3,0))/Внут_коэф._продаж,"")</f>
        <v>0</v>
      </c>
      <c r="DJ39" s="264" cm="1">
        <f t="array" aca="1" ref="DJ39" ca="1">IF(AND(НачИнвП_Дата&lt;=DJ$3,КИнвП_Дата&gt;DJ$3),
            INDEX($A$10:$EX$31,MATCH($A39,$A$10:$A$31,0),MATCH(DJ$3,$A$3:$EX$3,0))/Внут_коэф._продаж,"")</f>
        <v>0</v>
      </c>
      <c r="DK39" s="265">
        <f t="shared" ca="1" si="2014"/>
        <v>0</v>
      </c>
      <c r="DL39" s="264" cm="1">
        <f t="array" aca="1" ref="DL39" ca="1">IF(AND(НачИнвП_Дата&lt;=DL$3,КИнвП_Дата&gt;DL$3),
            INDEX($A$10:$EX$31,MATCH($A39,$A$10:$A$31,0),MATCH(DL$3,$A$3:$EX$3,0))/Внут_коэф._продаж,"")</f>
        <v>0</v>
      </c>
      <c r="DM39" s="264" cm="1">
        <f t="array" aca="1" ref="DM39" ca="1">IF(AND(НачИнвП_Дата&lt;=DM$3,КИнвП_Дата&gt;DM$3),
            INDEX($A$10:$EX$31,MATCH($A39,$A$10:$A$31,0),MATCH(DM$3,$A$3:$EX$3,0))/Внут_коэф._продаж,"")</f>
        <v>0</v>
      </c>
      <c r="DN39" s="264" cm="1">
        <f t="array" aca="1" ref="DN39" ca="1">IF(AND(НачИнвП_Дата&lt;=DN$3,КИнвП_Дата&gt;DN$3),
            INDEX($A$10:$EX$31,MATCH($A39,$A$10:$A$31,0),MATCH(DN$3,$A$3:$EX$3,0))/Внут_коэф._продаж,"")</f>
        <v>0</v>
      </c>
      <c r="DO39" s="265">
        <f t="shared" ca="1" si="2015"/>
        <v>0</v>
      </c>
      <c r="DP39" s="285">
        <f t="shared" ca="1" si="2016"/>
        <v>0</v>
      </c>
      <c r="DQ39" s="264" cm="1">
        <f t="array" aca="1" ref="DQ39" ca="1">IF(AND(НачИнвП_Дата&lt;=DQ$3,КИнвП_Дата&gt;DQ$3),
            INDEX($A$10:$EX$31,MATCH($A39,$A$10:$A$31,0),MATCH(DQ$3,$A$3:$EX$3,0))/Внут_коэф._продаж,"")</f>
        <v>0</v>
      </c>
      <c r="DR39" s="264" cm="1">
        <f t="array" aca="1" ref="DR39" ca="1">IF(AND(НачИнвП_Дата&lt;=DR$3,КИнвП_Дата&gt;DR$3),
            INDEX($A$10:$EX$31,MATCH($A39,$A$10:$A$31,0),MATCH(DR$3,$A$3:$EX$3,0))/Внут_коэф._продаж,"")</f>
        <v>0</v>
      </c>
      <c r="DS39" s="264" cm="1">
        <f t="array" aca="1" ref="DS39" ca="1">IF(AND(НачИнвП_Дата&lt;=DS$3,КИнвП_Дата&gt;DS$3),
            INDEX($A$10:$EX$31,MATCH($A39,$A$10:$A$31,0),MATCH(DS$3,$A$3:$EX$3,0))/Внут_коэф._продаж,"")</f>
        <v>0</v>
      </c>
      <c r="DT39" s="265">
        <f t="shared" ca="1" si="2017"/>
        <v>0</v>
      </c>
      <c r="DU39" s="264" cm="1">
        <f t="array" aca="1" ref="DU39" ca="1">IF(AND(НачИнвП_Дата&lt;=DU$3,КИнвП_Дата&gt;DU$3),
            INDEX($A$10:$EX$31,MATCH($A39,$A$10:$A$31,0),MATCH(DU$3,$A$3:$EX$3,0))/Внут_коэф._продаж,"")</f>
        <v>0</v>
      </c>
      <c r="DV39" s="264" cm="1">
        <f t="array" aca="1" ref="DV39" ca="1">IF(AND(НачИнвП_Дата&lt;=DV$3,КИнвП_Дата&gt;DV$3),
            INDEX($A$10:$EX$31,MATCH($A39,$A$10:$A$31,0),MATCH(DV$3,$A$3:$EX$3,0))/Внут_коэф._продаж,"")</f>
        <v>0</v>
      </c>
      <c r="DW39" s="264" cm="1">
        <f t="array" aca="1" ref="DW39" ca="1">IF(AND(НачИнвП_Дата&lt;=DW$3,КИнвП_Дата&gt;DW$3),
            INDEX($A$10:$EX$31,MATCH($A39,$A$10:$A$31,0),MATCH(DW$3,$A$3:$EX$3,0))/Внут_коэф._продаж,"")</f>
        <v>0</v>
      </c>
      <c r="DX39" s="265">
        <f t="shared" ca="1" si="2018"/>
        <v>0</v>
      </c>
      <c r="DY39" s="264" cm="1">
        <f t="array" aca="1" ref="DY39" ca="1">IF(AND(НачИнвП_Дата&lt;=DY$3,КИнвП_Дата&gt;DY$3),
            INDEX($A$10:$EX$31,MATCH($A39,$A$10:$A$31,0),MATCH(DY$3,$A$3:$EX$3,0))/Внут_коэф._продаж,"")</f>
        <v>0</v>
      </c>
      <c r="DZ39" s="264" cm="1">
        <f t="array" aca="1" ref="DZ39" ca="1">IF(AND(НачИнвП_Дата&lt;=DZ$3,КИнвП_Дата&gt;DZ$3),
            INDEX($A$10:$EX$31,MATCH($A39,$A$10:$A$31,0),MATCH(DZ$3,$A$3:$EX$3,0))/Внут_коэф._продаж,"")</f>
        <v>0</v>
      </c>
      <c r="EA39" s="264" cm="1">
        <f t="array" aca="1" ref="EA39" ca="1">IF(AND(НачИнвП_Дата&lt;=EA$3,КИнвП_Дата&gt;EA$3),
            INDEX($A$10:$EX$31,MATCH($A39,$A$10:$A$31,0),MATCH(EA$3,$A$3:$EX$3,0))/Внут_коэф._продаж,"")</f>
        <v>0</v>
      </c>
      <c r="EB39" s="265">
        <f t="shared" ca="1" si="2019"/>
        <v>0</v>
      </c>
      <c r="EC39" s="264" cm="1">
        <f t="array" aca="1" ref="EC39" ca="1">IF(AND(НачИнвП_Дата&lt;=EC$3,КИнвП_Дата&gt;EC$3),
            INDEX($A$10:$EX$31,MATCH($A39,$A$10:$A$31,0),MATCH(EC$3,$A$3:$EX$3,0))/Внут_коэф._продаж,"")</f>
        <v>0</v>
      </c>
      <c r="ED39" s="264" cm="1">
        <f t="array" aca="1" ref="ED39" ca="1">IF(AND(НачИнвП_Дата&lt;=ED$3,КИнвП_Дата&gt;ED$3),
            INDEX($A$10:$EX$31,MATCH($A39,$A$10:$A$31,0),MATCH(ED$3,$A$3:$EX$3,0))/Внут_коэф._продаж,"")</f>
        <v>0</v>
      </c>
      <c r="EE39" s="264" cm="1">
        <f t="array" aca="1" ref="EE39" ca="1">IF(AND(НачИнвП_Дата&lt;=EE$3,КИнвП_Дата&gt;EE$3),
            INDEX($A$10:$EX$31,MATCH($A39,$A$10:$A$31,0),MATCH(EE$3,$A$3:$EX$3,0))/Внут_коэф._продаж,"")</f>
        <v>0</v>
      </c>
      <c r="EF39" s="265">
        <f t="shared" ca="1" si="2020"/>
        <v>0</v>
      </c>
      <c r="EG39" s="285">
        <f t="shared" ca="1" si="2021"/>
        <v>0</v>
      </c>
      <c r="EH39" s="264" cm="1">
        <f t="array" aca="1" ref="EH39" ca="1">IF(AND(НачИнвП_Дата&lt;=EH$3,КИнвП_Дата&gt;EH$3),
            INDEX($A$10:$EX$31,MATCH($A39,$A$10:$A$31,0),MATCH(EH$3,$A$3:$EX$3,0))/Внут_коэф._продаж,"")</f>
        <v>0</v>
      </c>
      <c r="EI39" s="264" cm="1">
        <f t="array" aca="1" ref="EI39" ca="1">IF(AND(НачИнвП_Дата&lt;=EI$3,КИнвП_Дата&gt;EI$3),
            INDEX($A$10:$EX$31,MATCH($A39,$A$10:$A$31,0),MATCH(EI$3,$A$3:$EX$3,0))/Внут_коэф._продаж,"")</f>
        <v>0</v>
      </c>
      <c r="EJ39" s="264" cm="1">
        <f t="array" aca="1" ref="EJ39" ca="1">IF(AND(НачИнвП_Дата&lt;=EJ$3,КИнвП_Дата&gt;EJ$3),
            INDEX($A$10:$EX$31,MATCH($A39,$A$10:$A$31,0),MATCH(EJ$3,$A$3:$EX$3,0))/Внут_коэф._продаж,"")</f>
        <v>0</v>
      </c>
      <c r="EK39" s="265">
        <f t="shared" ca="1" si="2022"/>
        <v>0</v>
      </c>
      <c r="EL39" s="264" cm="1">
        <f t="array" aca="1" ref="EL39" ca="1">IF(AND(НачИнвП_Дата&lt;=EL$3,КИнвП_Дата&gt;EL$3),
            INDEX($A$10:$EX$31,MATCH($A39,$A$10:$A$31,0),MATCH(EL$3,$A$3:$EX$3,0))/Внут_коэф._продаж,"")</f>
        <v>0</v>
      </c>
      <c r="EM39" s="264" cm="1">
        <f t="array" aca="1" ref="EM39" ca="1">IF(AND(НачИнвП_Дата&lt;=EM$3,КИнвП_Дата&gt;EM$3),
            INDEX($A$10:$EX$31,MATCH($A39,$A$10:$A$31,0),MATCH(EM$3,$A$3:$EX$3,0))/Внут_коэф._продаж,"")</f>
        <v>0</v>
      </c>
      <c r="EN39" s="264" cm="1">
        <f t="array" aca="1" ref="EN39" ca="1">IF(AND(НачИнвП_Дата&lt;=EN$3,КИнвП_Дата&gt;EN$3),
            INDEX($A$10:$EX$31,MATCH($A39,$A$10:$A$31,0),MATCH(EN$3,$A$3:$EX$3,0))/Внут_коэф._продаж,"")</f>
        <v>0</v>
      </c>
      <c r="EO39" s="265">
        <f t="shared" ca="1" si="2023"/>
        <v>0</v>
      </c>
      <c r="EP39" s="264" cm="1">
        <f t="array" aca="1" ref="EP39" ca="1">IF(AND(НачИнвП_Дата&lt;=EP$3,КИнвП_Дата&gt;EP$3),
            INDEX($A$10:$EX$31,MATCH($A39,$A$10:$A$31,0),MATCH(EP$3,$A$3:$EX$3,0))/Внут_коэф._продаж,"")</f>
        <v>0</v>
      </c>
      <c r="EQ39" s="264" cm="1">
        <f t="array" aca="1" ref="EQ39" ca="1">IF(AND(НачИнвП_Дата&lt;=EQ$3,КИнвП_Дата&gt;EQ$3),
            INDEX($A$10:$EX$31,MATCH($A39,$A$10:$A$31,0),MATCH(EQ$3,$A$3:$EX$3,0))/Внут_коэф._продаж,"")</f>
        <v>0</v>
      </c>
      <c r="ER39" s="264" cm="1">
        <f t="array" aca="1" ref="ER39" ca="1">IF(AND(НачИнвП_Дата&lt;=ER$3,КИнвП_Дата&gt;ER$3),
            INDEX($A$10:$EX$31,MATCH($A39,$A$10:$A$31,0),MATCH(ER$3,$A$3:$EX$3,0))/Внут_коэф._продаж,"")</f>
        <v>0</v>
      </c>
      <c r="ES39" s="265">
        <f t="shared" ca="1" si="2024"/>
        <v>0</v>
      </c>
      <c r="ET39" s="264" cm="1">
        <f t="array" aca="1" ref="ET39" ca="1">IF(AND(НачИнвП_Дата&lt;=ET$3,КИнвП_Дата&gt;ET$3),
            INDEX($A$10:$EX$31,MATCH($A39,$A$10:$A$31,0),MATCH(ET$3,$A$3:$EX$3,0))/Внут_коэф._продаж,"")</f>
        <v>0</v>
      </c>
      <c r="EU39" s="264" cm="1">
        <f t="array" aca="1" ref="EU39" ca="1">IF(AND(НачИнвП_Дата&lt;=EU$3,КИнвП_Дата&gt;EU$3),
            INDEX($A$10:$EX$31,MATCH($A39,$A$10:$A$31,0),MATCH(EU$3,$A$3:$EX$3,0))/Внут_коэф._продаж,"")</f>
        <v>0</v>
      </c>
      <c r="EV39" s="264" cm="1">
        <f t="array" aca="1" ref="EV39" ca="1">IF(AND(НачИнвП_Дата&lt;=EV$3,КИнвП_Дата&gt;EV$3),
            INDEX($A$10:$EX$31,MATCH($A39,$A$10:$A$31,0),MATCH(EV$3,$A$3:$EX$3,0))/Внут_коэф._продаж,"")</f>
        <v>0</v>
      </c>
      <c r="EW39" s="265">
        <f t="shared" ca="1" si="2025"/>
        <v>0</v>
      </c>
      <c r="EX39" s="430">
        <f t="shared" ca="1" si="2026"/>
        <v>0</v>
      </c>
      <c r="EY39" s="438"/>
    </row>
    <row r="40" spans="1:155" outlineLevel="1">
      <c r="A40" s="261" t="s">
        <v>263</v>
      </c>
      <c r="B40" s="251" t="str" cm="1">
        <f t="array" ref="B40">IF(AND(НачИнвП_Дата&lt;=B$3,КИнвП_Дата&gt;B$3),
            INDEX($A$10:$EX$31,MATCH($A40,$A$10:$A$31,0),MATCH(B$3,$A$3:$EX$3,0))/Внут_коэф._продаж,"")</f>
        <v/>
      </c>
      <c r="C40" s="251" t="str" cm="1">
        <f t="array" aca="1" ref="C40" ca="1">IF(AND(НачИнвП_Дата&lt;=C$3,КИнвП_Дата&gt;C$3),
            INDEX($A$10:$EX$31,MATCH($A40,$A$10:$A$31,0),MATCH(C$3,$A$3:$EX$3,0))/Внут_коэф._продаж,"")</f>
        <v/>
      </c>
      <c r="D40" s="251" t="str" cm="1">
        <f t="array" aca="1" ref="D40" ca="1">IF(AND(НачИнвП_Дата&lt;=D$3,КИнвП_Дата&gt;D$3),
            INDEX($A$10:$EX$31,MATCH($A40,$A$10:$A$31,0),MATCH(D$3,$A$3:$EX$3,0))/Внут_коэф._продаж,"")</f>
        <v/>
      </c>
      <c r="E40" s="252">
        <f t="shared" ca="1" si="2027"/>
        <v>0</v>
      </c>
      <c r="F40" s="251" t="str" cm="1">
        <f t="array" aca="1" ref="F40" ca="1">IF(AND(НачИнвП_Дата&lt;=F$3,КИнвП_Дата&gt;F$3),
            INDEX($A$10:$EX$31,MATCH($A40,$A$10:$A$31,0),MATCH(F$3,$A$3:$EX$3,0))/Внут_коэф._продаж,"")</f>
        <v/>
      </c>
      <c r="G40" s="251" t="str" cm="1">
        <f t="array" aca="1" ref="G40" ca="1">IF(AND(НачИнвП_Дата&lt;=G$3,КИнвП_Дата&gt;G$3),
            INDEX($A$10:$EX$31,MATCH($A40,$A$10:$A$31,0),MATCH(G$3,$A$3:$EX$3,0))/Внут_коэф._продаж,"")</f>
        <v/>
      </c>
      <c r="H40" s="251" t="str" cm="1">
        <f t="array" aca="1" ref="H40" ca="1">IF(AND(НачИнвП_Дата&lt;=H$3,КИнвП_Дата&gt;H$3),
            INDEX($A$10:$EX$31,MATCH($A40,$A$10:$A$31,0),MATCH(H$3,$A$3:$EX$3,0))/Внут_коэф._продаж,"")</f>
        <v/>
      </c>
      <c r="I40" s="252">
        <f t="shared" ca="1" si="2028"/>
        <v>0</v>
      </c>
      <c r="J40" s="251" t="str" cm="1">
        <f t="array" aca="1" ref="J40" ca="1">IF(AND(НачИнвП_Дата&lt;=J$3,КИнвП_Дата&gt;J$3),
            INDEX($A$10:$EX$31,MATCH($A40,$A$10:$A$31,0),MATCH(J$3,$A$3:$EX$3,0))/Внут_коэф._продаж,"")</f>
        <v/>
      </c>
      <c r="K40" s="251" t="str" cm="1">
        <f t="array" aca="1" ref="K40" ca="1">IF(AND(НачИнвП_Дата&lt;=K$3,КИнвП_Дата&gt;K$3),
            INDEX($A$10:$EX$31,MATCH($A40,$A$10:$A$31,0),MATCH(K$3,$A$3:$EX$3,0))/Внут_коэф._продаж,"")</f>
        <v/>
      </c>
      <c r="L40" s="251" t="str" cm="1">
        <f t="array" aca="1" ref="L40" ca="1">IF(AND(НачИнвП_Дата&lt;=L$3,КИнвП_Дата&gt;L$3),
            INDEX($A$10:$EX$31,MATCH($A40,$A$10:$A$31,0),MATCH(L$3,$A$3:$EX$3,0))/Внут_коэф._продаж,"")</f>
        <v/>
      </c>
      <c r="M40" s="252">
        <f t="shared" ca="1" si="2029"/>
        <v>0</v>
      </c>
      <c r="N40" s="251" cm="1">
        <f t="array" aca="1" ref="N40" ca="1">IF(AND(НачИнвП_Дата&lt;=N$3,КИнвП_Дата&gt;N$3),
            INDEX($A$10:$EX$31,MATCH($A40,$A$10:$A$31,0),MATCH(N$3,$A$3:$EX$3,0))/Внут_коэф._продаж,"")</f>
        <v>0</v>
      </c>
      <c r="O40" s="251" cm="1">
        <f t="array" aca="1" ref="O40" ca="1">IF(AND(НачИнвП_Дата&lt;=O$3,КИнвП_Дата&gt;O$3),
            INDEX($A$10:$EX$31,MATCH($A40,$A$10:$A$31,0),MATCH(O$3,$A$3:$EX$3,0))/Внут_коэф._продаж,"")</f>
        <v>0</v>
      </c>
      <c r="P40" s="251" cm="1">
        <f t="array" aca="1" ref="P40" ca="1">IF(AND(НачИнвП_Дата&lt;=P$3,КИнвП_Дата&gt;P$3),
            INDEX($A$10:$EX$31,MATCH($A40,$A$10:$A$31,0),MATCH(P$3,$A$3:$EX$3,0))/Внут_коэф._продаж,"")</f>
        <v>0</v>
      </c>
      <c r="Q40" s="252">
        <f t="shared" ca="1" si="2030"/>
        <v>0</v>
      </c>
      <c r="R40" s="285">
        <f t="shared" ca="1" si="2031"/>
        <v>0</v>
      </c>
      <c r="S40" s="251" cm="1">
        <f t="array" aca="1" ref="S40" ca="1">IF(AND(НачИнвП_Дата&lt;=S$3,КИнвП_Дата&gt;S$3),
            INDEX($A$10:$EX$31,MATCH($A40,$A$10:$A$31,0),MATCH(S$3,$A$3:$EX$3,0))/Внут_коэф._продаж,"")</f>
        <v>0</v>
      </c>
      <c r="T40" s="251" cm="1">
        <f t="array" aca="1" ref="T40" ca="1">IF(AND(НачИнвП_Дата&lt;=T$3,КИнвП_Дата&gt;T$3),
            INDEX($A$10:$EX$31,MATCH($A40,$A$10:$A$31,0),MATCH(T$3,$A$3:$EX$3,0))/Внут_коэф._продаж,"")</f>
        <v>0</v>
      </c>
      <c r="U40" s="251" cm="1">
        <f t="array" aca="1" ref="U40" ca="1">IF(AND(НачИнвП_Дата&lt;=U$3,КИнвП_Дата&gt;U$3),
            INDEX($A$10:$EX$31,MATCH($A40,$A$10:$A$31,0),MATCH(U$3,$A$3:$EX$3,0))/Внут_коэф._продаж,"")</f>
        <v>0</v>
      </c>
      <c r="V40" s="252">
        <f t="shared" ca="1" si="1988"/>
        <v>0</v>
      </c>
      <c r="W40" s="251" cm="1">
        <f t="array" aca="1" ref="W40" ca="1">IF(AND(НачИнвП_Дата&lt;=W$3,КИнвП_Дата&gt;W$3),
            INDEX($A$10:$EX$31,MATCH($A40,$A$10:$A$31,0),MATCH(W$3,$A$3:$EX$3,0))/Внут_коэф._продаж,"")</f>
        <v>0</v>
      </c>
      <c r="X40" s="251" cm="1">
        <f t="array" aca="1" ref="X40" ca="1">IF(AND(НачИнвП_Дата&lt;=X$3,КИнвП_Дата&gt;X$3),
            INDEX($A$10:$EX$31,MATCH($A40,$A$10:$A$31,0),MATCH(X$3,$A$3:$EX$3,0))/Внут_коэф._продаж,"")</f>
        <v>0</v>
      </c>
      <c r="Y40" s="251" cm="1">
        <f t="array" aca="1" ref="Y40" ca="1">IF(AND(НачИнвП_Дата&lt;=Y$3,КИнвП_Дата&gt;Y$3),
            INDEX($A$10:$EX$31,MATCH($A40,$A$10:$A$31,0),MATCH(Y$3,$A$3:$EX$3,0))/Внут_коэф._продаж,"")</f>
        <v>0</v>
      </c>
      <c r="Z40" s="252">
        <f t="shared" ca="1" si="1989"/>
        <v>0</v>
      </c>
      <c r="AA40" s="251" cm="1">
        <f t="array" aca="1" ref="AA40" ca="1">IF(AND(НачИнвП_Дата&lt;=AA$3,КИнвП_Дата&gt;AA$3),
            INDEX($A$10:$EX$31,MATCH($A40,$A$10:$A$31,0),MATCH(AA$3,$A$3:$EX$3,0))/Внут_коэф._продаж,"")</f>
        <v>0</v>
      </c>
      <c r="AB40" s="251" cm="1">
        <f t="array" aca="1" ref="AB40" ca="1">IF(AND(НачИнвП_Дата&lt;=AB$3,КИнвП_Дата&gt;AB$3),
            INDEX($A$10:$EX$31,MATCH($A40,$A$10:$A$31,0),MATCH(AB$3,$A$3:$EX$3,0))/Внут_коэф._продаж,"")</f>
        <v>0</v>
      </c>
      <c r="AC40" s="251" cm="1">
        <f t="array" aca="1" ref="AC40" ca="1">IF(AND(НачИнвП_Дата&lt;=AC$3,КИнвП_Дата&gt;AC$3),
            INDEX($A$10:$EX$31,MATCH($A40,$A$10:$A$31,0),MATCH(AC$3,$A$3:$EX$3,0))/Внут_коэф._продаж,"")</f>
        <v>0</v>
      </c>
      <c r="AD40" s="252">
        <f t="shared" ca="1" si="1990"/>
        <v>0</v>
      </c>
      <c r="AE40" s="251" cm="1">
        <f t="array" aca="1" ref="AE40" ca="1">IF(AND(НачИнвП_Дата&lt;=AE$3,КИнвП_Дата&gt;AE$3),
            INDEX($A$10:$EX$31,MATCH($A40,$A$10:$A$31,0),MATCH(AE$3,$A$3:$EX$3,0))/Внут_коэф._продаж,"")</f>
        <v>0</v>
      </c>
      <c r="AF40" s="251" cm="1">
        <f t="array" aca="1" ref="AF40" ca="1">IF(AND(НачИнвП_Дата&lt;=AF$3,КИнвП_Дата&gt;AF$3),
            INDEX($A$10:$EX$31,MATCH($A40,$A$10:$A$31,0),MATCH(AF$3,$A$3:$EX$3,0))/Внут_коэф._продаж,"")</f>
        <v>0</v>
      </c>
      <c r="AG40" s="251" cm="1">
        <f t="array" aca="1" ref="AG40" ca="1">IF(AND(НачИнвП_Дата&lt;=AG$3,КИнвП_Дата&gt;AG$3),
            INDEX($A$10:$EX$31,MATCH($A40,$A$10:$A$31,0),MATCH(AG$3,$A$3:$EX$3,0))/Внут_коэф._продаж,"")</f>
        <v>0</v>
      </c>
      <c r="AH40" s="252">
        <f t="shared" ca="1" si="1991"/>
        <v>0</v>
      </c>
      <c r="AI40" s="285">
        <f t="shared" ca="1" si="2032"/>
        <v>0</v>
      </c>
      <c r="AJ40" s="264" cm="1">
        <f t="array" aca="1" ref="AJ40" ca="1">IF(AND(НачИнвП_Дата&lt;=AJ$3,КИнвП_Дата&gt;AJ$3),
            INDEX($A$10:$EX$31,MATCH($A40,$A$10:$A$31,0),MATCH(AJ$3,$A$3:$EX$3,0))/Внут_коэф._продаж,"")</f>
        <v>0</v>
      </c>
      <c r="AK40" s="264" cm="1">
        <f t="array" aca="1" ref="AK40" ca="1">IF(AND(НачИнвП_Дата&lt;=AK$3,КИнвП_Дата&gt;AK$3),
            INDEX($A$10:$EX$31,MATCH($A40,$A$10:$A$31,0),MATCH(AK$3,$A$3:$EX$3,0))/Внут_коэф._продаж,"")</f>
        <v>0</v>
      </c>
      <c r="AL40" s="264" cm="1">
        <f t="array" aca="1" ref="AL40" ca="1">IF(AND(НачИнвП_Дата&lt;=AL$3,КИнвП_Дата&gt;AL$3),
            INDEX($A$10:$EX$31,MATCH($A40,$A$10:$A$31,0),MATCH(AL$3,$A$3:$EX$3,0))/Внут_коэф._продаж,"")</f>
        <v>0</v>
      </c>
      <c r="AM40" s="265">
        <f t="shared" ca="1" si="1992"/>
        <v>0</v>
      </c>
      <c r="AN40" s="264" cm="1">
        <f t="array" aca="1" ref="AN40" ca="1">IF(AND(НачИнвП_Дата&lt;=AN$3,КИнвП_Дата&gt;AN$3),
            INDEX($A$10:$EX$31,MATCH($A40,$A$10:$A$31,0),MATCH(AN$3,$A$3:$EX$3,0))/Внут_коэф._продаж,"")</f>
        <v>0</v>
      </c>
      <c r="AO40" s="264" cm="1">
        <f t="array" aca="1" ref="AO40" ca="1">IF(AND(НачИнвП_Дата&lt;=AO$3,КИнвП_Дата&gt;AO$3),
            INDEX($A$10:$EX$31,MATCH($A40,$A$10:$A$31,0),MATCH(AO$3,$A$3:$EX$3,0))/Внут_коэф._продаж,"")</f>
        <v>0</v>
      </c>
      <c r="AP40" s="264" cm="1">
        <f t="array" aca="1" ref="AP40" ca="1">IF(AND(НачИнвП_Дата&lt;=AP$3,КИнвП_Дата&gt;AP$3),
            INDEX($A$10:$EX$31,MATCH($A40,$A$10:$A$31,0),MATCH(AP$3,$A$3:$EX$3,0))/Внут_коэф._продаж,"")</f>
        <v>0</v>
      </c>
      <c r="AQ40" s="265">
        <f t="shared" ca="1" si="1993"/>
        <v>0</v>
      </c>
      <c r="AR40" s="264" cm="1">
        <f t="array" aca="1" ref="AR40" ca="1">IF(AND(НачИнвП_Дата&lt;=AR$3,КИнвП_Дата&gt;AR$3),
            INDEX($A$10:$EX$31,MATCH($A40,$A$10:$A$31,0),MATCH(AR$3,$A$3:$EX$3,0))/Внут_коэф._продаж,"")</f>
        <v>0</v>
      </c>
      <c r="AS40" s="264" cm="1">
        <f t="array" aca="1" ref="AS40" ca="1">IF(AND(НачИнвП_Дата&lt;=AS$3,КИнвП_Дата&gt;AS$3),
            INDEX($A$10:$EX$31,MATCH($A40,$A$10:$A$31,0),MATCH(AS$3,$A$3:$EX$3,0))/Внут_коэф._продаж,"")</f>
        <v>0</v>
      </c>
      <c r="AT40" s="264" cm="1">
        <f t="array" aca="1" ref="AT40" ca="1">IF(AND(НачИнвП_Дата&lt;=AT$3,КИнвП_Дата&gt;AT$3),
            INDEX($A$10:$EX$31,MATCH($A40,$A$10:$A$31,0),MATCH(AT$3,$A$3:$EX$3,0))/Внут_коэф._продаж,"")</f>
        <v>0</v>
      </c>
      <c r="AU40" s="265">
        <f t="shared" ca="1" si="1994"/>
        <v>0</v>
      </c>
      <c r="AV40" s="264" cm="1">
        <f t="array" aca="1" ref="AV40" ca="1">IF(AND(НачИнвП_Дата&lt;=AV$3,КИнвП_Дата&gt;AV$3),
            INDEX($A$10:$EX$31,MATCH($A40,$A$10:$A$31,0),MATCH(AV$3,$A$3:$EX$3,0))/Внут_коэф._продаж,"")</f>
        <v>0</v>
      </c>
      <c r="AW40" s="264" cm="1">
        <f t="array" aca="1" ref="AW40" ca="1">IF(AND(НачИнвП_Дата&lt;=AW$3,КИнвП_Дата&gt;AW$3),
            INDEX($A$10:$EX$31,MATCH($A40,$A$10:$A$31,0),MATCH(AW$3,$A$3:$EX$3,0))/Внут_коэф._продаж,"")</f>
        <v>0</v>
      </c>
      <c r="AX40" s="264" cm="1">
        <f t="array" aca="1" ref="AX40" ca="1">IF(AND(НачИнвП_Дата&lt;=AX$3,КИнвП_Дата&gt;AX$3),
            INDEX($A$10:$EX$31,MATCH($A40,$A$10:$A$31,0),MATCH(AX$3,$A$3:$EX$3,0))/Внут_коэф._продаж,"")</f>
        <v>0</v>
      </c>
      <c r="AY40" s="265">
        <f t="shared" ca="1" si="1995"/>
        <v>0</v>
      </c>
      <c r="AZ40" s="285">
        <f t="shared" ca="1" si="1996"/>
        <v>0</v>
      </c>
      <c r="BA40" s="264" cm="1">
        <f t="array" aca="1" ref="BA40" ca="1">IF(AND(НачИнвП_Дата&lt;=BA$3,КИнвП_Дата&gt;BA$3),
            INDEX($A$10:$EX$31,MATCH($A40,$A$10:$A$31,0),MATCH(BA$3,$A$3:$EX$3,0))/Внут_коэф._продаж,"")</f>
        <v>0</v>
      </c>
      <c r="BB40" s="264" cm="1">
        <f t="array" aca="1" ref="BB40" ca="1">IF(AND(НачИнвП_Дата&lt;=BB$3,КИнвП_Дата&gt;BB$3),
            INDEX($A$10:$EX$31,MATCH($A40,$A$10:$A$31,0),MATCH(BB$3,$A$3:$EX$3,0))/Внут_коэф._продаж,"")</f>
        <v>0</v>
      </c>
      <c r="BC40" s="264" cm="1">
        <f t="array" aca="1" ref="BC40" ca="1">IF(AND(НачИнвП_Дата&lt;=BC$3,КИнвП_Дата&gt;BC$3),
            INDEX($A$10:$EX$31,MATCH($A40,$A$10:$A$31,0),MATCH(BC$3,$A$3:$EX$3,0))/Внут_коэф._продаж,"")</f>
        <v>0</v>
      </c>
      <c r="BD40" s="265">
        <f t="shared" ca="1" si="1997"/>
        <v>0</v>
      </c>
      <c r="BE40" s="264" cm="1">
        <f t="array" aca="1" ref="BE40" ca="1">IF(AND(НачИнвП_Дата&lt;=BE$3,КИнвП_Дата&gt;BE$3),
            INDEX($A$10:$EX$31,MATCH($A40,$A$10:$A$31,0),MATCH(BE$3,$A$3:$EX$3,0))/Внут_коэф._продаж,"")</f>
        <v>0</v>
      </c>
      <c r="BF40" s="264" cm="1">
        <f t="array" aca="1" ref="BF40" ca="1">IF(AND(НачИнвП_Дата&lt;=BF$3,КИнвП_Дата&gt;BF$3),
            INDEX($A$10:$EX$31,MATCH($A40,$A$10:$A$31,0),MATCH(BF$3,$A$3:$EX$3,0))/Внут_коэф._продаж,"")</f>
        <v>0</v>
      </c>
      <c r="BG40" s="264" cm="1">
        <f t="array" aca="1" ref="BG40" ca="1">IF(AND(НачИнвП_Дата&lt;=BG$3,КИнвП_Дата&gt;BG$3),
            INDEX($A$10:$EX$31,MATCH($A40,$A$10:$A$31,0),MATCH(BG$3,$A$3:$EX$3,0))/Внут_коэф._продаж,"")</f>
        <v>0</v>
      </c>
      <c r="BH40" s="265">
        <f t="shared" ca="1" si="1998"/>
        <v>0</v>
      </c>
      <c r="BI40" s="264" cm="1">
        <f t="array" aca="1" ref="BI40" ca="1">IF(AND(НачИнвП_Дата&lt;=BI$3,КИнвП_Дата&gt;BI$3),
            INDEX($A$10:$EX$31,MATCH($A40,$A$10:$A$31,0),MATCH(BI$3,$A$3:$EX$3,0))/Внут_коэф._продаж,"")</f>
        <v>0</v>
      </c>
      <c r="BJ40" s="264" cm="1">
        <f t="array" aca="1" ref="BJ40" ca="1">IF(AND(НачИнвП_Дата&lt;=BJ$3,КИнвП_Дата&gt;BJ$3),
            INDEX($A$10:$EX$31,MATCH($A40,$A$10:$A$31,0),MATCH(BJ$3,$A$3:$EX$3,0))/Внут_коэф._продаж,"")</f>
        <v>0</v>
      </c>
      <c r="BK40" s="264" cm="1">
        <f t="array" aca="1" ref="BK40" ca="1">IF(AND(НачИнвП_Дата&lt;=BK$3,КИнвП_Дата&gt;BK$3),
            INDEX($A$10:$EX$31,MATCH($A40,$A$10:$A$31,0),MATCH(BK$3,$A$3:$EX$3,0))/Внут_коэф._продаж,"")</f>
        <v>0</v>
      </c>
      <c r="BL40" s="265">
        <f t="shared" ca="1" si="1999"/>
        <v>0</v>
      </c>
      <c r="BM40" s="264" cm="1">
        <f t="array" aca="1" ref="BM40" ca="1">IF(AND(НачИнвП_Дата&lt;=BM$3,КИнвП_Дата&gt;BM$3),
            INDEX($A$10:$EX$31,MATCH($A40,$A$10:$A$31,0),MATCH(BM$3,$A$3:$EX$3,0))/Внут_коэф._продаж,"")</f>
        <v>0</v>
      </c>
      <c r="BN40" s="264" cm="1">
        <f t="array" aca="1" ref="BN40" ca="1">IF(AND(НачИнвП_Дата&lt;=BN$3,КИнвП_Дата&gt;BN$3),
            INDEX($A$10:$EX$31,MATCH($A40,$A$10:$A$31,0),MATCH(BN$3,$A$3:$EX$3,0))/Внут_коэф._продаж,"")</f>
        <v>0</v>
      </c>
      <c r="BO40" s="264" cm="1">
        <f t="array" aca="1" ref="BO40" ca="1">IF(AND(НачИнвП_Дата&lt;=BO$3,КИнвП_Дата&gt;BO$3),
            INDEX($A$10:$EX$31,MATCH($A40,$A$10:$A$31,0),MATCH(BO$3,$A$3:$EX$3,0))/Внут_коэф._продаж,"")</f>
        <v>0</v>
      </c>
      <c r="BP40" s="265">
        <f t="shared" ca="1" si="2000"/>
        <v>0</v>
      </c>
      <c r="BQ40" s="285">
        <f t="shared" ca="1" si="2001"/>
        <v>0</v>
      </c>
      <c r="BR40" s="264" cm="1">
        <f t="array" aca="1" ref="BR40" ca="1">IF(AND(НачИнвП_Дата&lt;=BR$3,КИнвП_Дата&gt;BR$3),
            INDEX($A$10:$EX$31,MATCH($A40,$A$10:$A$31,0),MATCH(BR$3,$A$3:$EX$3,0))/Внут_коэф._продаж,"")</f>
        <v>0</v>
      </c>
      <c r="BS40" s="264" cm="1">
        <f t="array" aca="1" ref="BS40" ca="1">IF(AND(НачИнвП_Дата&lt;=BS$3,КИнвП_Дата&gt;BS$3),
            INDEX($A$10:$EX$31,MATCH($A40,$A$10:$A$31,0),MATCH(BS$3,$A$3:$EX$3,0))/Внут_коэф._продаж,"")</f>
        <v>0</v>
      </c>
      <c r="BT40" s="264" cm="1">
        <f t="array" aca="1" ref="BT40" ca="1">IF(AND(НачИнвП_Дата&lt;=BT$3,КИнвП_Дата&gt;BT$3),
            INDEX($A$10:$EX$31,MATCH($A40,$A$10:$A$31,0),MATCH(BT$3,$A$3:$EX$3,0))/Внут_коэф._продаж,"")</f>
        <v>0</v>
      </c>
      <c r="BU40" s="265">
        <f t="shared" ca="1" si="2002"/>
        <v>0</v>
      </c>
      <c r="BV40" s="264" cm="1">
        <f t="array" aca="1" ref="BV40" ca="1">IF(AND(НачИнвП_Дата&lt;=BV$3,КИнвП_Дата&gt;BV$3),
            INDEX($A$10:$EX$31,MATCH($A40,$A$10:$A$31,0),MATCH(BV$3,$A$3:$EX$3,0))/Внут_коэф._продаж,"")</f>
        <v>0</v>
      </c>
      <c r="BW40" s="264" cm="1">
        <f t="array" aca="1" ref="BW40" ca="1">IF(AND(НачИнвП_Дата&lt;=BW$3,КИнвП_Дата&gt;BW$3),
            INDEX($A$10:$EX$31,MATCH($A40,$A$10:$A$31,0),MATCH(BW$3,$A$3:$EX$3,0))/Внут_коэф._продаж,"")</f>
        <v>0</v>
      </c>
      <c r="BX40" s="264" cm="1">
        <f t="array" aca="1" ref="BX40" ca="1">IF(AND(НачИнвП_Дата&lt;=BX$3,КИнвП_Дата&gt;BX$3),
            INDEX($A$10:$EX$31,MATCH($A40,$A$10:$A$31,0),MATCH(BX$3,$A$3:$EX$3,0))/Внут_коэф._продаж,"")</f>
        <v>0</v>
      </c>
      <c r="BY40" s="265">
        <f t="shared" ca="1" si="2003"/>
        <v>0</v>
      </c>
      <c r="BZ40" s="264" cm="1">
        <f t="array" aca="1" ref="BZ40" ca="1">IF(AND(НачИнвП_Дата&lt;=BZ$3,КИнвП_Дата&gt;BZ$3),
            INDEX($A$10:$EX$31,MATCH($A40,$A$10:$A$31,0),MATCH(BZ$3,$A$3:$EX$3,0))/Внут_коэф._продаж,"")</f>
        <v>0</v>
      </c>
      <c r="CA40" s="264" cm="1">
        <f t="array" aca="1" ref="CA40" ca="1">IF(AND(НачИнвП_Дата&lt;=CA$3,КИнвП_Дата&gt;CA$3),
            INDEX($A$10:$EX$31,MATCH($A40,$A$10:$A$31,0),MATCH(CA$3,$A$3:$EX$3,0))/Внут_коэф._продаж,"")</f>
        <v>0</v>
      </c>
      <c r="CB40" s="264" cm="1">
        <f t="array" aca="1" ref="CB40" ca="1">IF(AND(НачИнвП_Дата&lt;=CB$3,КИнвП_Дата&gt;CB$3),
            INDEX($A$10:$EX$31,MATCH($A40,$A$10:$A$31,0),MATCH(CB$3,$A$3:$EX$3,0))/Внут_коэф._продаж,"")</f>
        <v>0</v>
      </c>
      <c r="CC40" s="265">
        <f t="shared" ca="1" si="2004"/>
        <v>0</v>
      </c>
      <c r="CD40" s="264" cm="1">
        <f t="array" aca="1" ref="CD40" ca="1">IF(AND(НачИнвП_Дата&lt;=CD$3,КИнвП_Дата&gt;CD$3),
            INDEX($A$10:$EX$31,MATCH($A40,$A$10:$A$31,0),MATCH(CD$3,$A$3:$EX$3,0))/Внут_коэф._продаж,"")</f>
        <v>0</v>
      </c>
      <c r="CE40" s="264" cm="1">
        <f t="array" aca="1" ref="CE40" ca="1">IF(AND(НачИнвП_Дата&lt;=CE$3,КИнвП_Дата&gt;CE$3),
            INDEX($A$10:$EX$31,MATCH($A40,$A$10:$A$31,0),MATCH(CE$3,$A$3:$EX$3,0))/Внут_коэф._продаж,"")</f>
        <v>0</v>
      </c>
      <c r="CF40" s="264" cm="1">
        <f t="array" aca="1" ref="CF40" ca="1">IF(AND(НачИнвП_Дата&lt;=CF$3,КИнвП_Дата&gt;CF$3),
            INDEX($A$10:$EX$31,MATCH($A40,$A$10:$A$31,0),MATCH(CF$3,$A$3:$EX$3,0))/Внут_коэф._продаж,"")</f>
        <v>0</v>
      </c>
      <c r="CG40" s="265">
        <f t="shared" ca="1" si="2005"/>
        <v>0</v>
      </c>
      <c r="CH40" s="285">
        <f t="shared" ca="1" si="2006"/>
        <v>0</v>
      </c>
      <c r="CI40" s="264" cm="1">
        <f t="array" aca="1" ref="CI40" ca="1">IF(AND(НачИнвП_Дата&lt;=CI$3,КИнвП_Дата&gt;CI$3),
            INDEX($A$10:$EX$31,MATCH($A40,$A$10:$A$31,0),MATCH(CI$3,$A$3:$EX$3,0))/Внут_коэф._продаж,"")</f>
        <v>0</v>
      </c>
      <c r="CJ40" s="264" cm="1">
        <f t="array" aca="1" ref="CJ40" ca="1">IF(AND(НачИнвП_Дата&lt;=CJ$3,КИнвП_Дата&gt;CJ$3),
            INDEX($A$10:$EX$31,MATCH($A40,$A$10:$A$31,0),MATCH(CJ$3,$A$3:$EX$3,0))/Внут_коэф._продаж,"")</f>
        <v>0</v>
      </c>
      <c r="CK40" s="264" cm="1">
        <f t="array" aca="1" ref="CK40" ca="1">IF(AND(НачИнвП_Дата&lt;=CK$3,КИнвП_Дата&gt;CK$3),
            INDEX($A$10:$EX$31,MATCH($A40,$A$10:$A$31,0),MATCH(CK$3,$A$3:$EX$3,0))/Внут_коэф._продаж,"")</f>
        <v>0</v>
      </c>
      <c r="CL40" s="265">
        <f t="shared" ca="1" si="2007"/>
        <v>0</v>
      </c>
      <c r="CM40" s="264" cm="1">
        <f t="array" aca="1" ref="CM40" ca="1">IF(AND(НачИнвП_Дата&lt;=CM$3,КИнвП_Дата&gt;CM$3),
            INDEX($A$10:$EX$31,MATCH($A40,$A$10:$A$31,0),MATCH(CM$3,$A$3:$EX$3,0))/Внут_коэф._продаж,"")</f>
        <v>0</v>
      </c>
      <c r="CN40" s="264" cm="1">
        <f t="array" aca="1" ref="CN40" ca="1">IF(AND(НачИнвП_Дата&lt;=CN$3,КИнвП_Дата&gt;CN$3),
            INDEX($A$10:$EX$31,MATCH($A40,$A$10:$A$31,0),MATCH(CN$3,$A$3:$EX$3,0))/Внут_коэф._продаж,"")</f>
        <v>0</v>
      </c>
      <c r="CO40" s="264" cm="1">
        <f t="array" aca="1" ref="CO40" ca="1">IF(AND(НачИнвП_Дата&lt;=CO$3,КИнвП_Дата&gt;CO$3),
            INDEX($A$10:$EX$31,MATCH($A40,$A$10:$A$31,0),MATCH(CO$3,$A$3:$EX$3,0))/Внут_коэф._продаж,"")</f>
        <v>0</v>
      </c>
      <c r="CP40" s="265">
        <f t="shared" ca="1" si="2008"/>
        <v>0</v>
      </c>
      <c r="CQ40" s="264" cm="1">
        <f t="array" aca="1" ref="CQ40" ca="1">IF(AND(НачИнвП_Дата&lt;=CQ$3,КИнвП_Дата&gt;CQ$3),
            INDEX($A$10:$EX$31,MATCH($A40,$A$10:$A$31,0),MATCH(CQ$3,$A$3:$EX$3,0))/Внут_коэф._продаж,"")</f>
        <v>0</v>
      </c>
      <c r="CR40" s="264" cm="1">
        <f t="array" aca="1" ref="CR40" ca="1">IF(AND(НачИнвП_Дата&lt;=CR$3,КИнвП_Дата&gt;CR$3),
            INDEX($A$10:$EX$31,MATCH($A40,$A$10:$A$31,0),MATCH(CR$3,$A$3:$EX$3,0))/Внут_коэф._продаж,"")</f>
        <v>0</v>
      </c>
      <c r="CS40" s="264" cm="1">
        <f t="array" aca="1" ref="CS40" ca="1">IF(AND(НачИнвП_Дата&lt;=CS$3,КИнвП_Дата&gt;CS$3),
            INDEX($A$10:$EX$31,MATCH($A40,$A$10:$A$31,0),MATCH(CS$3,$A$3:$EX$3,0))/Внут_коэф._продаж,"")</f>
        <v>0</v>
      </c>
      <c r="CT40" s="265">
        <f t="shared" ca="1" si="2009"/>
        <v>0</v>
      </c>
      <c r="CU40" s="264" cm="1">
        <f t="array" aca="1" ref="CU40" ca="1">IF(AND(НачИнвП_Дата&lt;=CU$3,КИнвП_Дата&gt;CU$3),
            INDEX($A$10:$EX$31,MATCH($A40,$A$10:$A$31,0),MATCH(CU$3,$A$3:$EX$3,0))/Внут_коэф._продаж,"")</f>
        <v>0</v>
      </c>
      <c r="CV40" s="264" cm="1">
        <f t="array" aca="1" ref="CV40" ca="1">IF(AND(НачИнвП_Дата&lt;=CV$3,КИнвП_Дата&gt;CV$3),
            INDEX($A$10:$EX$31,MATCH($A40,$A$10:$A$31,0),MATCH(CV$3,$A$3:$EX$3,0))/Внут_коэф._продаж,"")</f>
        <v>0</v>
      </c>
      <c r="CW40" s="264" cm="1">
        <f t="array" aca="1" ref="CW40" ca="1">IF(AND(НачИнвП_Дата&lt;=CW$3,КИнвП_Дата&gt;CW$3),
            INDEX($A$10:$EX$31,MATCH($A40,$A$10:$A$31,0),MATCH(CW$3,$A$3:$EX$3,0))/Внут_коэф._продаж,"")</f>
        <v>0</v>
      </c>
      <c r="CX40" s="265">
        <f t="shared" ca="1" si="2010"/>
        <v>0</v>
      </c>
      <c r="CY40" s="285">
        <f t="shared" ca="1" si="2011"/>
        <v>0</v>
      </c>
      <c r="CZ40" s="264" cm="1">
        <f t="array" aca="1" ref="CZ40" ca="1">IF(AND(НачИнвП_Дата&lt;=CZ$3,КИнвП_Дата&gt;CZ$3),
            INDEX($A$10:$EX$31,MATCH($A40,$A$10:$A$31,0),MATCH(CZ$3,$A$3:$EX$3,0))/Внут_коэф._продаж,"")</f>
        <v>0</v>
      </c>
      <c r="DA40" s="264" cm="1">
        <f t="array" aca="1" ref="DA40" ca="1">IF(AND(НачИнвП_Дата&lt;=DA$3,КИнвП_Дата&gt;DA$3),
            INDEX($A$10:$EX$31,MATCH($A40,$A$10:$A$31,0),MATCH(DA$3,$A$3:$EX$3,0))/Внут_коэф._продаж,"")</f>
        <v>0</v>
      </c>
      <c r="DB40" s="264" cm="1">
        <f t="array" aca="1" ref="DB40" ca="1">IF(AND(НачИнвП_Дата&lt;=DB$3,КИнвП_Дата&gt;DB$3),
            INDEX($A$10:$EX$31,MATCH($A40,$A$10:$A$31,0),MATCH(DB$3,$A$3:$EX$3,0))/Внут_коэф._продаж,"")</f>
        <v>0</v>
      </c>
      <c r="DC40" s="265">
        <f t="shared" ca="1" si="2012"/>
        <v>0</v>
      </c>
      <c r="DD40" s="264" cm="1">
        <f t="array" aca="1" ref="DD40" ca="1">IF(AND(НачИнвП_Дата&lt;=DD$3,КИнвП_Дата&gt;DD$3),
            INDEX($A$10:$EX$31,MATCH($A40,$A$10:$A$31,0),MATCH(DD$3,$A$3:$EX$3,0))/Внут_коэф._продаж,"")</f>
        <v>0</v>
      </c>
      <c r="DE40" s="264" cm="1">
        <f t="array" aca="1" ref="DE40" ca="1">IF(AND(НачИнвП_Дата&lt;=DE$3,КИнвП_Дата&gt;DE$3),
            INDEX($A$10:$EX$31,MATCH($A40,$A$10:$A$31,0),MATCH(DE$3,$A$3:$EX$3,0))/Внут_коэф._продаж,"")</f>
        <v>0</v>
      </c>
      <c r="DF40" s="264" cm="1">
        <f t="array" aca="1" ref="DF40" ca="1">IF(AND(НачИнвП_Дата&lt;=DF$3,КИнвП_Дата&gt;DF$3),
            INDEX($A$10:$EX$31,MATCH($A40,$A$10:$A$31,0),MATCH(DF$3,$A$3:$EX$3,0))/Внут_коэф._продаж,"")</f>
        <v>0</v>
      </c>
      <c r="DG40" s="265">
        <f t="shared" ca="1" si="2013"/>
        <v>0</v>
      </c>
      <c r="DH40" s="264" cm="1">
        <f t="array" aca="1" ref="DH40" ca="1">IF(AND(НачИнвП_Дата&lt;=DH$3,КИнвП_Дата&gt;DH$3),
            INDEX($A$10:$EX$31,MATCH($A40,$A$10:$A$31,0),MATCH(DH$3,$A$3:$EX$3,0))/Внут_коэф._продаж,"")</f>
        <v>0</v>
      </c>
      <c r="DI40" s="264" cm="1">
        <f t="array" aca="1" ref="DI40" ca="1">IF(AND(НачИнвП_Дата&lt;=DI$3,КИнвП_Дата&gt;DI$3),
            INDEX($A$10:$EX$31,MATCH($A40,$A$10:$A$31,0),MATCH(DI$3,$A$3:$EX$3,0))/Внут_коэф._продаж,"")</f>
        <v>0</v>
      </c>
      <c r="DJ40" s="264" cm="1">
        <f t="array" aca="1" ref="DJ40" ca="1">IF(AND(НачИнвП_Дата&lt;=DJ$3,КИнвП_Дата&gt;DJ$3),
            INDEX($A$10:$EX$31,MATCH($A40,$A$10:$A$31,0),MATCH(DJ$3,$A$3:$EX$3,0))/Внут_коэф._продаж,"")</f>
        <v>0</v>
      </c>
      <c r="DK40" s="265">
        <f t="shared" ca="1" si="2014"/>
        <v>0</v>
      </c>
      <c r="DL40" s="264" cm="1">
        <f t="array" aca="1" ref="DL40" ca="1">IF(AND(НачИнвП_Дата&lt;=DL$3,КИнвП_Дата&gt;DL$3),
            INDEX($A$10:$EX$31,MATCH($A40,$A$10:$A$31,0),MATCH(DL$3,$A$3:$EX$3,0))/Внут_коэф._продаж,"")</f>
        <v>0</v>
      </c>
      <c r="DM40" s="264" cm="1">
        <f t="array" aca="1" ref="DM40" ca="1">IF(AND(НачИнвП_Дата&lt;=DM$3,КИнвП_Дата&gt;DM$3),
            INDEX($A$10:$EX$31,MATCH($A40,$A$10:$A$31,0),MATCH(DM$3,$A$3:$EX$3,0))/Внут_коэф._продаж,"")</f>
        <v>0</v>
      </c>
      <c r="DN40" s="264" cm="1">
        <f t="array" aca="1" ref="DN40" ca="1">IF(AND(НачИнвП_Дата&lt;=DN$3,КИнвП_Дата&gt;DN$3),
            INDEX($A$10:$EX$31,MATCH($A40,$A$10:$A$31,0),MATCH(DN$3,$A$3:$EX$3,0))/Внут_коэф._продаж,"")</f>
        <v>0</v>
      </c>
      <c r="DO40" s="265">
        <f t="shared" ca="1" si="2015"/>
        <v>0</v>
      </c>
      <c r="DP40" s="285">
        <f t="shared" ca="1" si="2016"/>
        <v>0</v>
      </c>
      <c r="DQ40" s="264" cm="1">
        <f t="array" aca="1" ref="DQ40" ca="1">IF(AND(НачИнвП_Дата&lt;=DQ$3,КИнвП_Дата&gt;DQ$3),
            INDEX($A$10:$EX$31,MATCH($A40,$A$10:$A$31,0),MATCH(DQ$3,$A$3:$EX$3,0))/Внут_коэф._продаж,"")</f>
        <v>0</v>
      </c>
      <c r="DR40" s="264" cm="1">
        <f t="array" aca="1" ref="DR40" ca="1">IF(AND(НачИнвП_Дата&lt;=DR$3,КИнвП_Дата&gt;DR$3),
            INDEX($A$10:$EX$31,MATCH($A40,$A$10:$A$31,0),MATCH(DR$3,$A$3:$EX$3,0))/Внут_коэф._продаж,"")</f>
        <v>0</v>
      </c>
      <c r="DS40" s="264" cm="1">
        <f t="array" aca="1" ref="DS40" ca="1">IF(AND(НачИнвП_Дата&lt;=DS$3,КИнвП_Дата&gt;DS$3),
            INDEX($A$10:$EX$31,MATCH($A40,$A$10:$A$31,0),MATCH(DS$3,$A$3:$EX$3,0))/Внут_коэф._продаж,"")</f>
        <v>0</v>
      </c>
      <c r="DT40" s="265">
        <f t="shared" ca="1" si="2017"/>
        <v>0</v>
      </c>
      <c r="DU40" s="264" cm="1">
        <f t="array" aca="1" ref="DU40" ca="1">IF(AND(НачИнвП_Дата&lt;=DU$3,КИнвП_Дата&gt;DU$3),
            INDEX($A$10:$EX$31,MATCH($A40,$A$10:$A$31,0),MATCH(DU$3,$A$3:$EX$3,0))/Внут_коэф._продаж,"")</f>
        <v>0</v>
      </c>
      <c r="DV40" s="264" cm="1">
        <f t="array" aca="1" ref="DV40" ca="1">IF(AND(НачИнвП_Дата&lt;=DV$3,КИнвП_Дата&gt;DV$3),
            INDEX($A$10:$EX$31,MATCH($A40,$A$10:$A$31,0),MATCH(DV$3,$A$3:$EX$3,0))/Внут_коэф._продаж,"")</f>
        <v>0</v>
      </c>
      <c r="DW40" s="264" cm="1">
        <f t="array" aca="1" ref="DW40" ca="1">IF(AND(НачИнвП_Дата&lt;=DW$3,КИнвП_Дата&gt;DW$3),
            INDEX($A$10:$EX$31,MATCH($A40,$A$10:$A$31,0),MATCH(DW$3,$A$3:$EX$3,0))/Внут_коэф._продаж,"")</f>
        <v>0</v>
      </c>
      <c r="DX40" s="265">
        <f t="shared" ca="1" si="2018"/>
        <v>0</v>
      </c>
      <c r="DY40" s="264" cm="1">
        <f t="array" aca="1" ref="DY40" ca="1">IF(AND(НачИнвП_Дата&lt;=DY$3,КИнвП_Дата&gt;DY$3),
            INDEX($A$10:$EX$31,MATCH($A40,$A$10:$A$31,0),MATCH(DY$3,$A$3:$EX$3,0))/Внут_коэф._продаж,"")</f>
        <v>0</v>
      </c>
      <c r="DZ40" s="264" cm="1">
        <f t="array" aca="1" ref="DZ40" ca="1">IF(AND(НачИнвП_Дата&lt;=DZ$3,КИнвП_Дата&gt;DZ$3),
            INDEX($A$10:$EX$31,MATCH($A40,$A$10:$A$31,0),MATCH(DZ$3,$A$3:$EX$3,0))/Внут_коэф._продаж,"")</f>
        <v>0</v>
      </c>
      <c r="EA40" s="264" cm="1">
        <f t="array" aca="1" ref="EA40" ca="1">IF(AND(НачИнвП_Дата&lt;=EA$3,КИнвП_Дата&gt;EA$3),
            INDEX($A$10:$EX$31,MATCH($A40,$A$10:$A$31,0),MATCH(EA$3,$A$3:$EX$3,0))/Внут_коэф._продаж,"")</f>
        <v>0</v>
      </c>
      <c r="EB40" s="265">
        <f t="shared" ca="1" si="2019"/>
        <v>0</v>
      </c>
      <c r="EC40" s="264" cm="1">
        <f t="array" aca="1" ref="EC40" ca="1">IF(AND(НачИнвП_Дата&lt;=EC$3,КИнвП_Дата&gt;EC$3),
            INDEX($A$10:$EX$31,MATCH($A40,$A$10:$A$31,0),MATCH(EC$3,$A$3:$EX$3,0))/Внут_коэф._продаж,"")</f>
        <v>0</v>
      </c>
      <c r="ED40" s="264" cm="1">
        <f t="array" aca="1" ref="ED40" ca="1">IF(AND(НачИнвП_Дата&lt;=ED$3,КИнвП_Дата&gt;ED$3),
            INDEX($A$10:$EX$31,MATCH($A40,$A$10:$A$31,0),MATCH(ED$3,$A$3:$EX$3,0))/Внут_коэф._продаж,"")</f>
        <v>0</v>
      </c>
      <c r="EE40" s="264" cm="1">
        <f t="array" aca="1" ref="EE40" ca="1">IF(AND(НачИнвП_Дата&lt;=EE$3,КИнвП_Дата&gt;EE$3),
            INDEX($A$10:$EX$31,MATCH($A40,$A$10:$A$31,0),MATCH(EE$3,$A$3:$EX$3,0))/Внут_коэф._продаж,"")</f>
        <v>0</v>
      </c>
      <c r="EF40" s="265">
        <f t="shared" ca="1" si="2020"/>
        <v>0</v>
      </c>
      <c r="EG40" s="285">
        <f t="shared" ca="1" si="2021"/>
        <v>0</v>
      </c>
      <c r="EH40" s="264" cm="1">
        <f t="array" aca="1" ref="EH40" ca="1">IF(AND(НачИнвП_Дата&lt;=EH$3,КИнвП_Дата&gt;EH$3),
            INDEX($A$10:$EX$31,MATCH($A40,$A$10:$A$31,0),MATCH(EH$3,$A$3:$EX$3,0))/Внут_коэф._продаж,"")</f>
        <v>0</v>
      </c>
      <c r="EI40" s="264" cm="1">
        <f t="array" aca="1" ref="EI40" ca="1">IF(AND(НачИнвП_Дата&lt;=EI$3,КИнвП_Дата&gt;EI$3),
            INDEX($A$10:$EX$31,MATCH($A40,$A$10:$A$31,0),MATCH(EI$3,$A$3:$EX$3,0))/Внут_коэф._продаж,"")</f>
        <v>0</v>
      </c>
      <c r="EJ40" s="264" cm="1">
        <f t="array" aca="1" ref="EJ40" ca="1">IF(AND(НачИнвП_Дата&lt;=EJ$3,КИнвП_Дата&gt;EJ$3),
            INDEX($A$10:$EX$31,MATCH($A40,$A$10:$A$31,0),MATCH(EJ$3,$A$3:$EX$3,0))/Внут_коэф._продаж,"")</f>
        <v>0</v>
      </c>
      <c r="EK40" s="265">
        <f t="shared" ca="1" si="2022"/>
        <v>0</v>
      </c>
      <c r="EL40" s="264" cm="1">
        <f t="array" aca="1" ref="EL40" ca="1">IF(AND(НачИнвП_Дата&lt;=EL$3,КИнвП_Дата&gt;EL$3),
            INDEX($A$10:$EX$31,MATCH($A40,$A$10:$A$31,0),MATCH(EL$3,$A$3:$EX$3,0))/Внут_коэф._продаж,"")</f>
        <v>0</v>
      </c>
      <c r="EM40" s="264" cm="1">
        <f t="array" aca="1" ref="EM40" ca="1">IF(AND(НачИнвП_Дата&lt;=EM$3,КИнвП_Дата&gt;EM$3),
            INDEX($A$10:$EX$31,MATCH($A40,$A$10:$A$31,0),MATCH(EM$3,$A$3:$EX$3,0))/Внут_коэф._продаж,"")</f>
        <v>0</v>
      </c>
      <c r="EN40" s="264" cm="1">
        <f t="array" aca="1" ref="EN40" ca="1">IF(AND(НачИнвП_Дата&lt;=EN$3,КИнвП_Дата&gt;EN$3),
            INDEX($A$10:$EX$31,MATCH($A40,$A$10:$A$31,0),MATCH(EN$3,$A$3:$EX$3,0))/Внут_коэф._продаж,"")</f>
        <v>0</v>
      </c>
      <c r="EO40" s="265">
        <f t="shared" ca="1" si="2023"/>
        <v>0</v>
      </c>
      <c r="EP40" s="264" cm="1">
        <f t="array" aca="1" ref="EP40" ca="1">IF(AND(НачИнвП_Дата&lt;=EP$3,КИнвП_Дата&gt;EP$3),
            INDEX($A$10:$EX$31,MATCH($A40,$A$10:$A$31,0),MATCH(EP$3,$A$3:$EX$3,0))/Внут_коэф._продаж,"")</f>
        <v>0</v>
      </c>
      <c r="EQ40" s="264" cm="1">
        <f t="array" aca="1" ref="EQ40" ca="1">IF(AND(НачИнвП_Дата&lt;=EQ$3,КИнвП_Дата&gt;EQ$3),
            INDEX($A$10:$EX$31,MATCH($A40,$A$10:$A$31,0),MATCH(EQ$3,$A$3:$EX$3,0))/Внут_коэф._продаж,"")</f>
        <v>0</v>
      </c>
      <c r="ER40" s="264" cm="1">
        <f t="array" aca="1" ref="ER40" ca="1">IF(AND(НачИнвП_Дата&lt;=ER$3,КИнвП_Дата&gt;ER$3),
            INDEX($A$10:$EX$31,MATCH($A40,$A$10:$A$31,0),MATCH(ER$3,$A$3:$EX$3,0))/Внут_коэф._продаж,"")</f>
        <v>0</v>
      </c>
      <c r="ES40" s="265">
        <f t="shared" ca="1" si="2024"/>
        <v>0</v>
      </c>
      <c r="ET40" s="264" cm="1">
        <f t="array" aca="1" ref="ET40" ca="1">IF(AND(НачИнвП_Дата&lt;=ET$3,КИнвП_Дата&gt;ET$3),
            INDEX($A$10:$EX$31,MATCH($A40,$A$10:$A$31,0),MATCH(ET$3,$A$3:$EX$3,0))/Внут_коэф._продаж,"")</f>
        <v>0</v>
      </c>
      <c r="EU40" s="264" cm="1">
        <f t="array" aca="1" ref="EU40" ca="1">IF(AND(НачИнвП_Дата&lt;=EU$3,КИнвП_Дата&gt;EU$3),
            INDEX($A$10:$EX$31,MATCH($A40,$A$10:$A$31,0),MATCH(EU$3,$A$3:$EX$3,0))/Внут_коэф._продаж,"")</f>
        <v>0</v>
      </c>
      <c r="EV40" s="264" cm="1">
        <f t="array" aca="1" ref="EV40" ca="1">IF(AND(НачИнвП_Дата&lt;=EV$3,КИнвП_Дата&gt;EV$3),
            INDEX($A$10:$EX$31,MATCH($A40,$A$10:$A$31,0),MATCH(EV$3,$A$3:$EX$3,0))/Внут_коэф._продаж,"")</f>
        <v>0</v>
      </c>
      <c r="EW40" s="265">
        <f t="shared" ca="1" si="2025"/>
        <v>0</v>
      </c>
      <c r="EX40" s="430">
        <f t="shared" ca="1" si="2026"/>
        <v>0</v>
      </c>
      <c r="EY40" s="438"/>
    </row>
    <row r="41" spans="1:155" outlineLevel="1">
      <c r="A41" s="261" t="s">
        <v>264</v>
      </c>
      <c r="B41" s="251" t="str" cm="1">
        <f t="array" ref="B41">IF(AND(НачИнвП_Дата&lt;=B$3,КИнвП_Дата&gt;B$3),
            INDEX($A$10:$EX$31,MATCH($A41,$A$10:$A$31,0),MATCH(B$3,$A$3:$EX$3,0))/Внут_коэф._продаж,"")</f>
        <v/>
      </c>
      <c r="C41" s="251" t="str" cm="1">
        <f t="array" aca="1" ref="C41" ca="1">IF(AND(НачИнвП_Дата&lt;=C$3,КИнвП_Дата&gt;C$3),
            INDEX($A$10:$EX$31,MATCH($A41,$A$10:$A$31,0),MATCH(C$3,$A$3:$EX$3,0))/Внут_коэф._продаж,"")</f>
        <v/>
      </c>
      <c r="D41" s="251" t="str" cm="1">
        <f t="array" aca="1" ref="D41" ca="1">IF(AND(НачИнвП_Дата&lt;=D$3,КИнвП_Дата&gt;D$3),
            INDEX($A$10:$EX$31,MATCH($A41,$A$10:$A$31,0),MATCH(D$3,$A$3:$EX$3,0))/Внут_коэф._продаж,"")</f>
        <v/>
      </c>
      <c r="E41" s="252">
        <f t="shared" ca="1" si="2027"/>
        <v>0</v>
      </c>
      <c r="F41" s="251" t="str" cm="1">
        <f t="array" aca="1" ref="F41" ca="1">IF(AND(НачИнвП_Дата&lt;=F$3,КИнвП_Дата&gt;F$3),
            INDEX($A$10:$EX$31,MATCH($A41,$A$10:$A$31,0),MATCH(F$3,$A$3:$EX$3,0))/Внут_коэф._продаж,"")</f>
        <v/>
      </c>
      <c r="G41" s="251" t="str" cm="1">
        <f t="array" aca="1" ref="G41" ca="1">IF(AND(НачИнвП_Дата&lt;=G$3,КИнвП_Дата&gt;G$3),
            INDEX($A$10:$EX$31,MATCH($A41,$A$10:$A$31,0),MATCH(G$3,$A$3:$EX$3,0))/Внут_коэф._продаж,"")</f>
        <v/>
      </c>
      <c r="H41" s="251" t="str" cm="1">
        <f t="array" aca="1" ref="H41" ca="1">IF(AND(НачИнвП_Дата&lt;=H$3,КИнвП_Дата&gt;H$3),
            INDEX($A$10:$EX$31,MATCH($A41,$A$10:$A$31,0),MATCH(H$3,$A$3:$EX$3,0))/Внут_коэф._продаж,"")</f>
        <v/>
      </c>
      <c r="I41" s="252">
        <f t="shared" ca="1" si="2028"/>
        <v>0</v>
      </c>
      <c r="J41" s="251" t="str" cm="1">
        <f t="array" aca="1" ref="J41" ca="1">IF(AND(НачИнвП_Дата&lt;=J$3,КИнвП_Дата&gt;J$3),
            INDEX($A$10:$EX$31,MATCH($A41,$A$10:$A$31,0),MATCH(J$3,$A$3:$EX$3,0))/Внут_коэф._продаж,"")</f>
        <v/>
      </c>
      <c r="K41" s="251" t="str" cm="1">
        <f t="array" aca="1" ref="K41" ca="1">IF(AND(НачИнвП_Дата&lt;=K$3,КИнвП_Дата&gt;K$3),
            INDEX($A$10:$EX$31,MATCH($A41,$A$10:$A$31,0),MATCH(K$3,$A$3:$EX$3,0))/Внут_коэф._продаж,"")</f>
        <v/>
      </c>
      <c r="L41" s="251" t="str" cm="1">
        <f t="array" aca="1" ref="L41" ca="1">IF(AND(НачИнвП_Дата&lt;=L$3,КИнвП_Дата&gt;L$3),
            INDEX($A$10:$EX$31,MATCH($A41,$A$10:$A$31,0),MATCH(L$3,$A$3:$EX$3,0))/Внут_коэф._продаж,"")</f>
        <v/>
      </c>
      <c r="M41" s="252">
        <f t="shared" ca="1" si="2029"/>
        <v>0</v>
      </c>
      <c r="N41" s="251" cm="1">
        <f t="array" aca="1" ref="N41" ca="1">IF(AND(НачИнвП_Дата&lt;=N$3,КИнвП_Дата&gt;N$3),
            INDEX($A$10:$EX$31,MATCH($A41,$A$10:$A$31,0),MATCH(N$3,$A$3:$EX$3,0))/Внут_коэф._продаж,"")</f>
        <v>0</v>
      </c>
      <c r="O41" s="251" cm="1">
        <f t="array" aca="1" ref="O41" ca="1">IF(AND(НачИнвП_Дата&lt;=O$3,КИнвП_Дата&gt;O$3),
            INDEX($A$10:$EX$31,MATCH($A41,$A$10:$A$31,0),MATCH(O$3,$A$3:$EX$3,0))/Внут_коэф._продаж,"")</f>
        <v>0</v>
      </c>
      <c r="P41" s="251" cm="1">
        <f t="array" aca="1" ref="P41" ca="1">IF(AND(НачИнвП_Дата&lt;=P$3,КИнвП_Дата&gt;P$3),
            INDEX($A$10:$EX$31,MATCH($A41,$A$10:$A$31,0),MATCH(P$3,$A$3:$EX$3,0))/Внут_коэф._продаж,"")</f>
        <v>0</v>
      </c>
      <c r="Q41" s="252">
        <f t="shared" ca="1" si="2030"/>
        <v>0</v>
      </c>
      <c r="R41" s="285">
        <f t="shared" ca="1" si="2031"/>
        <v>0</v>
      </c>
      <c r="S41" s="251" cm="1">
        <f t="array" aca="1" ref="S41" ca="1">IF(AND(НачИнвП_Дата&lt;=S$3,КИнвП_Дата&gt;S$3),
            INDEX($A$10:$EX$31,MATCH($A41,$A$10:$A$31,0),MATCH(S$3,$A$3:$EX$3,0))/Внут_коэф._продаж,"")</f>
        <v>0</v>
      </c>
      <c r="T41" s="251" cm="1">
        <f t="array" aca="1" ref="T41" ca="1">IF(AND(НачИнвП_Дата&lt;=T$3,КИнвП_Дата&gt;T$3),
            INDEX($A$10:$EX$31,MATCH($A41,$A$10:$A$31,0),MATCH(T$3,$A$3:$EX$3,0))/Внут_коэф._продаж,"")</f>
        <v>0</v>
      </c>
      <c r="U41" s="251" cm="1">
        <f t="array" aca="1" ref="U41" ca="1">IF(AND(НачИнвП_Дата&lt;=U$3,КИнвП_Дата&gt;U$3),
            INDEX($A$10:$EX$31,MATCH($A41,$A$10:$A$31,0),MATCH(U$3,$A$3:$EX$3,0))/Внут_коэф._продаж,"")</f>
        <v>0</v>
      </c>
      <c r="V41" s="252">
        <f t="shared" ca="1" si="1988"/>
        <v>0</v>
      </c>
      <c r="W41" s="251" cm="1">
        <f t="array" aca="1" ref="W41" ca="1">IF(AND(НачИнвП_Дата&lt;=W$3,КИнвП_Дата&gt;W$3),
            INDEX($A$10:$EX$31,MATCH($A41,$A$10:$A$31,0),MATCH(W$3,$A$3:$EX$3,0))/Внут_коэф._продаж,"")</f>
        <v>0</v>
      </c>
      <c r="X41" s="251" cm="1">
        <f t="array" aca="1" ref="X41" ca="1">IF(AND(НачИнвП_Дата&lt;=X$3,КИнвП_Дата&gt;X$3),
            INDEX($A$10:$EX$31,MATCH($A41,$A$10:$A$31,0),MATCH(X$3,$A$3:$EX$3,0))/Внут_коэф._продаж,"")</f>
        <v>0</v>
      </c>
      <c r="Y41" s="251" cm="1">
        <f t="array" aca="1" ref="Y41" ca="1">IF(AND(НачИнвП_Дата&lt;=Y$3,КИнвП_Дата&gt;Y$3),
            INDEX($A$10:$EX$31,MATCH($A41,$A$10:$A$31,0),MATCH(Y$3,$A$3:$EX$3,0))/Внут_коэф._продаж,"")</f>
        <v>0</v>
      </c>
      <c r="Z41" s="252">
        <f t="shared" ca="1" si="1989"/>
        <v>0</v>
      </c>
      <c r="AA41" s="251" cm="1">
        <f t="array" aca="1" ref="AA41" ca="1">IF(AND(НачИнвП_Дата&lt;=AA$3,КИнвП_Дата&gt;AA$3),
            INDEX($A$10:$EX$31,MATCH($A41,$A$10:$A$31,0),MATCH(AA$3,$A$3:$EX$3,0))/Внут_коэф._продаж,"")</f>
        <v>0</v>
      </c>
      <c r="AB41" s="251" cm="1">
        <f t="array" aca="1" ref="AB41" ca="1">IF(AND(НачИнвП_Дата&lt;=AB$3,КИнвП_Дата&gt;AB$3),
            INDEX($A$10:$EX$31,MATCH($A41,$A$10:$A$31,0),MATCH(AB$3,$A$3:$EX$3,0))/Внут_коэф._продаж,"")</f>
        <v>0</v>
      </c>
      <c r="AC41" s="251" cm="1">
        <f t="array" aca="1" ref="AC41" ca="1">IF(AND(НачИнвП_Дата&lt;=AC$3,КИнвП_Дата&gt;AC$3),
            INDEX($A$10:$EX$31,MATCH($A41,$A$10:$A$31,0),MATCH(AC$3,$A$3:$EX$3,0))/Внут_коэф._продаж,"")</f>
        <v>0</v>
      </c>
      <c r="AD41" s="252">
        <f t="shared" ca="1" si="1990"/>
        <v>0</v>
      </c>
      <c r="AE41" s="251" cm="1">
        <f t="array" aca="1" ref="AE41" ca="1">IF(AND(НачИнвП_Дата&lt;=AE$3,КИнвП_Дата&gt;AE$3),
            INDEX($A$10:$EX$31,MATCH($A41,$A$10:$A$31,0),MATCH(AE$3,$A$3:$EX$3,0))/Внут_коэф._продаж,"")</f>
        <v>0</v>
      </c>
      <c r="AF41" s="251" cm="1">
        <f t="array" aca="1" ref="AF41" ca="1">IF(AND(НачИнвП_Дата&lt;=AF$3,КИнвП_Дата&gt;AF$3),
            INDEX($A$10:$EX$31,MATCH($A41,$A$10:$A$31,0),MATCH(AF$3,$A$3:$EX$3,0))/Внут_коэф._продаж,"")</f>
        <v>0</v>
      </c>
      <c r="AG41" s="251" cm="1">
        <f t="array" aca="1" ref="AG41" ca="1">IF(AND(НачИнвП_Дата&lt;=AG$3,КИнвП_Дата&gt;AG$3),
            INDEX($A$10:$EX$31,MATCH($A41,$A$10:$A$31,0),MATCH(AG$3,$A$3:$EX$3,0))/Внут_коэф._продаж,"")</f>
        <v>0</v>
      </c>
      <c r="AH41" s="252">
        <f t="shared" ca="1" si="1991"/>
        <v>0</v>
      </c>
      <c r="AI41" s="285">
        <f t="shared" ca="1" si="2032"/>
        <v>0</v>
      </c>
      <c r="AJ41" s="264" cm="1">
        <f t="array" aca="1" ref="AJ41" ca="1">IF(AND(НачИнвП_Дата&lt;=AJ$3,КИнвП_Дата&gt;AJ$3),
            INDEX($A$10:$EX$31,MATCH($A41,$A$10:$A$31,0),MATCH(AJ$3,$A$3:$EX$3,0))/Внут_коэф._продаж,"")</f>
        <v>0</v>
      </c>
      <c r="AK41" s="264" cm="1">
        <f t="array" aca="1" ref="AK41" ca="1">IF(AND(НачИнвП_Дата&lt;=AK$3,КИнвП_Дата&gt;AK$3),
            INDEX($A$10:$EX$31,MATCH($A41,$A$10:$A$31,0),MATCH(AK$3,$A$3:$EX$3,0))/Внут_коэф._продаж,"")</f>
        <v>0</v>
      </c>
      <c r="AL41" s="264" cm="1">
        <f t="array" aca="1" ref="AL41" ca="1">IF(AND(НачИнвП_Дата&lt;=AL$3,КИнвП_Дата&gt;AL$3),
            INDEX($A$10:$EX$31,MATCH($A41,$A$10:$A$31,0),MATCH(AL$3,$A$3:$EX$3,0))/Внут_коэф._продаж,"")</f>
        <v>0</v>
      </c>
      <c r="AM41" s="265">
        <f t="shared" ca="1" si="1992"/>
        <v>0</v>
      </c>
      <c r="AN41" s="264" cm="1">
        <f t="array" aca="1" ref="AN41" ca="1">IF(AND(НачИнвП_Дата&lt;=AN$3,КИнвП_Дата&gt;AN$3),
            INDEX($A$10:$EX$31,MATCH($A41,$A$10:$A$31,0),MATCH(AN$3,$A$3:$EX$3,0))/Внут_коэф._продаж,"")</f>
        <v>0</v>
      </c>
      <c r="AO41" s="264" cm="1">
        <f t="array" aca="1" ref="AO41" ca="1">IF(AND(НачИнвП_Дата&lt;=AO$3,КИнвП_Дата&gt;AO$3),
            INDEX($A$10:$EX$31,MATCH($A41,$A$10:$A$31,0),MATCH(AO$3,$A$3:$EX$3,0))/Внут_коэф._продаж,"")</f>
        <v>0</v>
      </c>
      <c r="AP41" s="264" cm="1">
        <f t="array" aca="1" ref="AP41" ca="1">IF(AND(НачИнвП_Дата&lt;=AP$3,КИнвП_Дата&gt;AP$3),
            INDEX($A$10:$EX$31,MATCH($A41,$A$10:$A$31,0),MATCH(AP$3,$A$3:$EX$3,0))/Внут_коэф._продаж,"")</f>
        <v>0</v>
      </c>
      <c r="AQ41" s="265">
        <f t="shared" ca="1" si="1993"/>
        <v>0</v>
      </c>
      <c r="AR41" s="264" cm="1">
        <f t="array" aca="1" ref="AR41" ca="1">IF(AND(НачИнвП_Дата&lt;=AR$3,КИнвП_Дата&gt;AR$3),
            INDEX($A$10:$EX$31,MATCH($A41,$A$10:$A$31,0),MATCH(AR$3,$A$3:$EX$3,0))/Внут_коэф._продаж,"")</f>
        <v>0</v>
      </c>
      <c r="AS41" s="264" cm="1">
        <f t="array" aca="1" ref="AS41" ca="1">IF(AND(НачИнвП_Дата&lt;=AS$3,КИнвП_Дата&gt;AS$3),
            INDEX($A$10:$EX$31,MATCH($A41,$A$10:$A$31,0),MATCH(AS$3,$A$3:$EX$3,0))/Внут_коэф._продаж,"")</f>
        <v>0</v>
      </c>
      <c r="AT41" s="264" cm="1">
        <f t="array" aca="1" ref="AT41" ca="1">IF(AND(НачИнвП_Дата&lt;=AT$3,КИнвП_Дата&gt;AT$3),
            INDEX($A$10:$EX$31,MATCH($A41,$A$10:$A$31,0),MATCH(AT$3,$A$3:$EX$3,0))/Внут_коэф._продаж,"")</f>
        <v>0</v>
      </c>
      <c r="AU41" s="265">
        <f t="shared" ca="1" si="1994"/>
        <v>0</v>
      </c>
      <c r="AV41" s="264" cm="1">
        <f t="array" aca="1" ref="AV41" ca="1">IF(AND(НачИнвП_Дата&lt;=AV$3,КИнвП_Дата&gt;AV$3),
            INDEX($A$10:$EX$31,MATCH($A41,$A$10:$A$31,0),MATCH(AV$3,$A$3:$EX$3,0))/Внут_коэф._продаж,"")</f>
        <v>0</v>
      </c>
      <c r="AW41" s="264" cm="1">
        <f t="array" aca="1" ref="AW41" ca="1">IF(AND(НачИнвП_Дата&lt;=AW$3,КИнвП_Дата&gt;AW$3),
            INDEX($A$10:$EX$31,MATCH($A41,$A$10:$A$31,0),MATCH(AW$3,$A$3:$EX$3,0))/Внут_коэф._продаж,"")</f>
        <v>0</v>
      </c>
      <c r="AX41" s="264" cm="1">
        <f t="array" aca="1" ref="AX41" ca="1">IF(AND(НачИнвП_Дата&lt;=AX$3,КИнвП_Дата&gt;AX$3),
            INDEX($A$10:$EX$31,MATCH($A41,$A$10:$A$31,0),MATCH(AX$3,$A$3:$EX$3,0))/Внут_коэф._продаж,"")</f>
        <v>0</v>
      </c>
      <c r="AY41" s="265">
        <f t="shared" ca="1" si="1995"/>
        <v>0</v>
      </c>
      <c r="AZ41" s="285">
        <f t="shared" ca="1" si="1996"/>
        <v>0</v>
      </c>
      <c r="BA41" s="264" cm="1">
        <f t="array" aca="1" ref="BA41" ca="1">IF(AND(НачИнвП_Дата&lt;=BA$3,КИнвП_Дата&gt;BA$3),
            INDEX($A$10:$EX$31,MATCH($A41,$A$10:$A$31,0),MATCH(BA$3,$A$3:$EX$3,0))/Внут_коэф._продаж,"")</f>
        <v>0</v>
      </c>
      <c r="BB41" s="264" cm="1">
        <f t="array" aca="1" ref="BB41" ca="1">IF(AND(НачИнвП_Дата&lt;=BB$3,КИнвП_Дата&gt;BB$3),
            INDEX($A$10:$EX$31,MATCH($A41,$A$10:$A$31,0),MATCH(BB$3,$A$3:$EX$3,0))/Внут_коэф._продаж,"")</f>
        <v>0</v>
      </c>
      <c r="BC41" s="264" cm="1">
        <f t="array" aca="1" ref="BC41" ca="1">IF(AND(НачИнвП_Дата&lt;=BC$3,КИнвП_Дата&gt;BC$3),
            INDEX($A$10:$EX$31,MATCH($A41,$A$10:$A$31,0),MATCH(BC$3,$A$3:$EX$3,0))/Внут_коэф._продаж,"")</f>
        <v>0</v>
      </c>
      <c r="BD41" s="265">
        <f t="shared" ca="1" si="1997"/>
        <v>0</v>
      </c>
      <c r="BE41" s="264" cm="1">
        <f t="array" aca="1" ref="BE41" ca="1">IF(AND(НачИнвП_Дата&lt;=BE$3,КИнвП_Дата&gt;BE$3),
            INDEX($A$10:$EX$31,MATCH($A41,$A$10:$A$31,0),MATCH(BE$3,$A$3:$EX$3,0))/Внут_коэф._продаж,"")</f>
        <v>0</v>
      </c>
      <c r="BF41" s="264" cm="1">
        <f t="array" aca="1" ref="BF41" ca="1">IF(AND(НачИнвП_Дата&lt;=BF$3,КИнвП_Дата&gt;BF$3),
            INDEX($A$10:$EX$31,MATCH($A41,$A$10:$A$31,0),MATCH(BF$3,$A$3:$EX$3,0))/Внут_коэф._продаж,"")</f>
        <v>0</v>
      </c>
      <c r="BG41" s="264" cm="1">
        <f t="array" aca="1" ref="BG41" ca="1">IF(AND(НачИнвП_Дата&lt;=BG$3,КИнвП_Дата&gt;BG$3),
            INDEX($A$10:$EX$31,MATCH($A41,$A$10:$A$31,0),MATCH(BG$3,$A$3:$EX$3,0))/Внут_коэф._продаж,"")</f>
        <v>0</v>
      </c>
      <c r="BH41" s="265">
        <f t="shared" ca="1" si="1998"/>
        <v>0</v>
      </c>
      <c r="BI41" s="264" cm="1">
        <f t="array" aca="1" ref="BI41" ca="1">IF(AND(НачИнвП_Дата&lt;=BI$3,КИнвП_Дата&gt;BI$3),
            INDEX($A$10:$EX$31,MATCH($A41,$A$10:$A$31,0),MATCH(BI$3,$A$3:$EX$3,0))/Внут_коэф._продаж,"")</f>
        <v>0</v>
      </c>
      <c r="BJ41" s="264" cm="1">
        <f t="array" aca="1" ref="BJ41" ca="1">IF(AND(НачИнвП_Дата&lt;=BJ$3,КИнвП_Дата&gt;BJ$3),
            INDEX($A$10:$EX$31,MATCH($A41,$A$10:$A$31,0),MATCH(BJ$3,$A$3:$EX$3,0))/Внут_коэф._продаж,"")</f>
        <v>0</v>
      </c>
      <c r="BK41" s="264" cm="1">
        <f t="array" aca="1" ref="BK41" ca="1">IF(AND(НачИнвП_Дата&lt;=BK$3,КИнвП_Дата&gt;BK$3),
            INDEX($A$10:$EX$31,MATCH($A41,$A$10:$A$31,0),MATCH(BK$3,$A$3:$EX$3,0))/Внут_коэф._продаж,"")</f>
        <v>0</v>
      </c>
      <c r="BL41" s="265">
        <f t="shared" ca="1" si="1999"/>
        <v>0</v>
      </c>
      <c r="BM41" s="264" cm="1">
        <f t="array" aca="1" ref="BM41" ca="1">IF(AND(НачИнвП_Дата&lt;=BM$3,КИнвП_Дата&gt;BM$3),
            INDEX($A$10:$EX$31,MATCH($A41,$A$10:$A$31,0),MATCH(BM$3,$A$3:$EX$3,0))/Внут_коэф._продаж,"")</f>
        <v>0</v>
      </c>
      <c r="BN41" s="264" cm="1">
        <f t="array" aca="1" ref="BN41" ca="1">IF(AND(НачИнвП_Дата&lt;=BN$3,КИнвП_Дата&gt;BN$3),
            INDEX($A$10:$EX$31,MATCH($A41,$A$10:$A$31,0),MATCH(BN$3,$A$3:$EX$3,0))/Внут_коэф._продаж,"")</f>
        <v>0</v>
      </c>
      <c r="BO41" s="264" cm="1">
        <f t="array" aca="1" ref="BO41" ca="1">IF(AND(НачИнвП_Дата&lt;=BO$3,КИнвП_Дата&gt;BO$3),
            INDEX($A$10:$EX$31,MATCH($A41,$A$10:$A$31,0),MATCH(BO$3,$A$3:$EX$3,0))/Внут_коэф._продаж,"")</f>
        <v>0</v>
      </c>
      <c r="BP41" s="265">
        <f t="shared" ca="1" si="2000"/>
        <v>0</v>
      </c>
      <c r="BQ41" s="285">
        <f t="shared" ca="1" si="2001"/>
        <v>0</v>
      </c>
      <c r="BR41" s="264" cm="1">
        <f t="array" aca="1" ref="BR41" ca="1">IF(AND(НачИнвП_Дата&lt;=BR$3,КИнвП_Дата&gt;BR$3),
            INDEX($A$10:$EX$31,MATCH($A41,$A$10:$A$31,0),MATCH(BR$3,$A$3:$EX$3,0))/Внут_коэф._продаж,"")</f>
        <v>0</v>
      </c>
      <c r="BS41" s="264" cm="1">
        <f t="array" aca="1" ref="BS41" ca="1">IF(AND(НачИнвП_Дата&lt;=BS$3,КИнвП_Дата&gt;BS$3),
            INDEX($A$10:$EX$31,MATCH($A41,$A$10:$A$31,0),MATCH(BS$3,$A$3:$EX$3,0))/Внут_коэф._продаж,"")</f>
        <v>0</v>
      </c>
      <c r="BT41" s="264" cm="1">
        <f t="array" aca="1" ref="BT41" ca="1">IF(AND(НачИнвП_Дата&lt;=BT$3,КИнвП_Дата&gt;BT$3),
            INDEX($A$10:$EX$31,MATCH($A41,$A$10:$A$31,0),MATCH(BT$3,$A$3:$EX$3,0))/Внут_коэф._продаж,"")</f>
        <v>0</v>
      </c>
      <c r="BU41" s="265">
        <f t="shared" ca="1" si="2002"/>
        <v>0</v>
      </c>
      <c r="BV41" s="264" cm="1">
        <f t="array" aca="1" ref="BV41" ca="1">IF(AND(НачИнвП_Дата&lt;=BV$3,КИнвП_Дата&gt;BV$3),
            INDEX($A$10:$EX$31,MATCH($A41,$A$10:$A$31,0),MATCH(BV$3,$A$3:$EX$3,0))/Внут_коэф._продаж,"")</f>
        <v>0</v>
      </c>
      <c r="BW41" s="264" cm="1">
        <f t="array" aca="1" ref="BW41" ca="1">IF(AND(НачИнвП_Дата&lt;=BW$3,КИнвП_Дата&gt;BW$3),
            INDEX($A$10:$EX$31,MATCH($A41,$A$10:$A$31,0),MATCH(BW$3,$A$3:$EX$3,0))/Внут_коэф._продаж,"")</f>
        <v>0</v>
      </c>
      <c r="BX41" s="264" cm="1">
        <f t="array" aca="1" ref="BX41" ca="1">IF(AND(НачИнвП_Дата&lt;=BX$3,КИнвП_Дата&gt;BX$3),
            INDEX($A$10:$EX$31,MATCH($A41,$A$10:$A$31,0),MATCH(BX$3,$A$3:$EX$3,0))/Внут_коэф._продаж,"")</f>
        <v>0</v>
      </c>
      <c r="BY41" s="265">
        <f t="shared" ca="1" si="2003"/>
        <v>0</v>
      </c>
      <c r="BZ41" s="264" cm="1">
        <f t="array" aca="1" ref="BZ41" ca="1">IF(AND(НачИнвП_Дата&lt;=BZ$3,КИнвП_Дата&gt;BZ$3),
            INDEX($A$10:$EX$31,MATCH($A41,$A$10:$A$31,0),MATCH(BZ$3,$A$3:$EX$3,0))/Внут_коэф._продаж,"")</f>
        <v>0</v>
      </c>
      <c r="CA41" s="264" cm="1">
        <f t="array" aca="1" ref="CA41" ca="1">IF(AND(НачИнвП_Дата&lt;=CA$3,КИнвП_Дата&gt;CA$3),
            INDEX($A$10:$EX$31,MATCH($A41,$A$10:$A$31,0),MATCH(CA$3,$A$3:$EX$3,0))/Внут_коэф._продаж,"")</f>
        <v>0</v>
      </c>
      <c r="CB41" s="264" cm="1">
        <f t="array" aca="1" ref="CB41" ca="1">IF(AND(НачИнвП_Дата&lt;=CB$3,КИнвП_Дата&gt;CB$3),
            INDEX($A$10:$EX$31,MATCH($A41,$A$10:$A$31,0),MATCH(CB$3,$A$3:$EX$3,0))/Внут_коэф._продаж,"")</f>
        <v>0</v>
      </c>
      <c r="CC41" s="265">
        <f t="shared" ca="1" si="2004"/>
        <v>0</v>
      </c>
      <c r="CD41" s="264" cm="1">
        <f t="array" aca="1" ref="CD41" ca="1">IF(AND(НачИнвП_Дата&lt;=CD$3,КИнвП_Дата&gt;CD$3),
            INDEX($A$10:$EX$31,MATCH($A41,$A$10:$A$31,0),MATCH(CD$3,$A$3:$EX$3,0))/Внут_коэф._продаж,"")</f>
        <v>0</v>
      </c>
      <c r="CE41" s="264" cm="1">
        <f t="array" aca="1" ref="CE41" ca="1">IF(AND(НачИнвП_Дата&lt;=CE$3,КИнвП_Дата&gt;CE$3),
            INDEX($A$10:$EX$31,MATCH($A41,$A$10:$A$31,0),MATCH(CE$3,$A$3:$EX$3,0))/Внут_коэф._продаж,"")</f>
        <v>0</v>
      </c>
      <c r="CF41" s="264" cm="1">
        <f t="array" aca="1" ref="CF41" ca="1">IF(AND(НачИнвП_Дата&lt;=CF$3,КИнвП_Дата&gt;CF$3),
            INDEX($A$10:$EX$31,MATCH($A41,$A$10:$A$31,0),MATCH(CF$3,$A$3:$EX$3,0))/Внут_коэф._продаж,"")</f>
        <v>0</v>
      </c>
      <c r="CG41" s="265">
        <f t="shared" ca="1" si="2005"/>
        <v>0</v>
      </c>
      <c r="CH41" s="285">
        <f t="shared" ca="1" si="2006"/>
        <v>0</v>
      </c>
      <c r="CI41" s="264" cm="1">
        <f t="array" aca="1" ref="CI41" ca="1">IF(AND(НачИнвП_Дата&lt;=CI$3,КИнвП_Дата&gt;CI$3),
            INDEX($A$10:$EX$31,MATCH($A41,$A$10:$A$31,0),MATCH(CI$3,$A$3:$EX$3,0))/Внут_коэф._продаж,"")</f>
        <v>0</v>
      </c>
      <c r="CJ41" s="264" cm="1">
        <f t="array" aca="1" ref="CJ41" ca="1">IF(AND(НачИнвП_Дата&lt;=CJ$3,КИнвП_Дата&gt;CJ$3),
            INDEX($A$10:$EX$31,MATCH($A41,$A$10:$A$31,0),MATCH(CJ$3,$A$3:$EX$3,0))/Внут_коэф._продаж,"")</f>
        <v>0</v>
      </c>
      <c r="CK41" s="264" cm="1">
        <f t="array" aca="1" ref="CK41" ca="1">IF(AND(НачИнвП_Дата&lt;=CK$3,КИнвП_Дата&gt;CK$3),
            INDEX($A$10:$EX$31,MATCH($A41,$A$10:$A$31,0),MATCH(CK$3,$A$3:$EX$3,0))/Внут_коэф._продаж,"")</f>
        <v>0</v>
      </c>
      <c r="CL41" s="265">
        <f t="shared" ca="1" si="2007"/>
        <v>0</v>
      </c>
      <c r="CM41" s="264" cm="1">
        <f t="array" aca="1" ref="CM41" ca="1">IF(AND(НачИнвП_Дата&lt;=CM$3,КИнвП_Дата&gt;CM$3),
            INDEX($A$10:$EX$31,MATCH($A41,$A$10:$A$31,0),MATCH(CM$3,$A$3:$EX$3,0))/Внут_коэф._продаж,"")</f>
        <v>0</v>
      </c>
      <c r="CN41" s="264" cm="1">
        <f t="array" aca="1" ref="CN41" ca="1">IF(AND(НачИнвП_Дата&lt;=CN$3,КИнвП_Дата&gt;CN$3),
            INDEX($A$10:$EX$31,MATCH($A41,$A$10:$A$31,0),MATCH(CN$3,$A$3:$EX$3,0))/Внут_коэф._продаж,"")</f>
        <v>0</v>
      </c>
      <c r="CO41" s="264" cm="1">
        <f t="array" aca="1" ref="CO41" ca="1">IF(AND(НачИнвП_Дата&lt;=CO$3,КИнвП_Дата&gt;CO$3),
            INDEX($A$10:$EX$31,MATCH($A41,$A$10:$A$31,0),MATCH(CO$3,$A$3:$EX$3,0))/Внут_коэф._продаж,"")</f>
        <v>0</v>
      </c>
      <c r="CP41" s="265">
        <f t="shared" ca="1" si="2008"/>
        <v>0</v>
      </c>
      <c r="CQ41" s="264" cm="1">
        <f t="array" aca="1" ref="CQ41" ca="1">IF(AND(НачИнвП_Дата&lt;=CQ$3,КИнвП_Дата&gt;CQ$3),
            INDEX($A$10:$EX$31,MATCH($A41,$A$10:$A$31,0),MATCH(CQ$3,$A$3:$EX$3,0))/Внут_коэф._продаж,"")</f>
        <v>0</v>
      </c>
      <c r="CR41" s="264" cm="1">
        <f t="array" aca="1" ref="CR41" ca="1">IF(AND(НачИнвП_Дата&lt;=CR$3,КИнвП_Дата&gt;CR$3),
            INDEX($A$10:$EX$31,MATCH($A41,$A$10:$A$31,0),MATCH(CR$3,$A$3:$EX$3,0))/Внут_коэф._продаж,"")</f>
        <v>0</v>
      </c>
      <c r="CS41" s="264" cm="1">
        <f t="array" aca="1" ref="CS41" ca="1">IF(AND(НачИнвП_Дата&lt;=CS$3,КИнвП_Дата&gt;CS$3),
            INDEX($A$10:$EX$31,MATCH($A41,$A$10:$A$31,0),MATCH(CS$3,$A$3:$EX$3,0))/Внут_коэф._продаж,"")</f>
        <v>0</v>
      </c>
      <c r="CT41" s="265">
        <f t="shared" ca="1" si="2009"/>
        <v>0</v>
      </c>
      <c r="CU41" s="264" cm="1">
        <f t="array" aca="1" ref="CU41" ca="1">IF(AND(НачИнвП_Дата&lt;=CU$3,КИнвП_Дата&gt;CU$3),
            INDEX($A$10:$EX$31,MATCH($A41,$A$10:$A$31,0),MATCH(CU$3,$A$3:$EX$3,0))/Внут_коэф._продаж,"")</f>
        <v>0</v>
      </c>
      <c r="CV41" s="264" cm="1">
        <f t="array" aca="1" ref="CV41" ca="1">IF(AND(НачИнвП_Дата&lt;=CV$3,КИнвП_Дата&gt;CV$3),
            INDEX($A$10:$EX$31,MATCH($A41,$A$10:$A$31,0),MATCH(CV$3,$A$3:$EX$3,0))/Внут_коэф._продаж,"")</f>
        <v>0</v>
      </c>
      <c r="CW41" s="264" cm="1">
        <f t="array" aca="1" ref="CW41" ca="1">IF(AND(НачИнвП_Дата&lt;=CW$3,КИнвП_Дата&gt;CW$3),
            INDEX($A$10:$EX$31,MATCH($A41,$A$10:$A$31,0),MATCH(CW$3,$A$3:$EX$3,0))/Внут_коэф._продаж,"")</f>
        <v>0</v>
      </c>
      <c r="CX41" s="265">
        <f t="shared" ca="1" si="2010"/>
        <v>0</v>
      </c>
      <c r="CY41" s="285">
        <f t="shared" ca="1" si="2011"/>
        <v>0</v>
      </c>
      <c r="CZ41" s="264" cm="1">
        <f t="array" aca="1" ref="CZ41" ca="1">IF(AND(НачИнвП_Дата&lt;=CZ$3,КИнвП_Дата&gt;CZ$3),
            INDEX($A$10:$EX$31,MATCH($A41,$A$10:$A$31,0),MATCH(CZ$3,$A$3:$EX$3,0))/Внут_коэф._продаж,"")</f>
        <v>0</v>
      </c>
      <c r="DA41" s="264" cm="1">
        <f t="array" aca="1" ref="DA41" ca="1">IF(AND(НачИнвП_Дата&lt;=DA$3,КИнвП_Дата&gt;DA$3),
            INDEX($A$10:$EX$31,MATCH($A41,$A$10:$A$31,0),MATCH(DA$3,$A$3:$EX$3,0))/Внут_коэф._продаж,"")</f>
        <v>0</v>
      </c>
      <c r="DB41" s="264" cm="1">
        <f t="array" aca="1" ref="DB41" ca="1">IF(AND(НачИнвП_Дата&lt;=DB$3,КИнвП_Дата&gt;DB$3),
            INDEX($A$10:$EX$31,MATCH($A41,$A$10:$A$31,0),MATCH(DB$3,$A$3:$EX$3,0))/Внут_коэф._продаж,"")</f>
        <v>0</v>
      </c>
      <c r="DC41" s="265">
        <f t="shared" ca="1" si="2012"/>
        <v>0</v>
      </c>
      <c r="DD41" s="264" cm="1">
        <f t="array" aca="1" ref="DD41" ca="1">IF(AND(НачИнвП_Дата&lt;=DD$3,КИнвП_Дата&gt;DD$3),
            INDEX($A$10:$EX$31,MATCH($A41,$A$10:$A$31,0),MATCH(DD$3,$A$3:$EX$3,0))/Внут_коэф._продаж,"")</f>
        <v>0</v>
      </c>
      <c r="DE41" s="264" cm="1">
        <f t="array" aca="1" ref="DE41" ca="1">IF(AND(НачИнвП_Дата&lt;=DE$3,КИнвП_Дата&gt;DE$3),
            INDEX($A$10:$EX$31,MATCH($A41,$A$10:$A$31,0),MATCH(DE$3,$A$3:$EX$3,0))/Внут_коэф._продаж,"")</f>
        <v>0</v>
      </c>
      <c r="DF41" s="264" cm="1">
        <f t="array" aca="1" ref="DF41" ca="1">IF(AND(НачИнвП_Дата&lt;=DF$3,КИнвП_Дата&gt;DF$3),
            INDEX($A$10:$EX$31,MATCH($A41,$A$10:$A$31,0),MATCH(DF$3,$A$3:$EX$3,0))/Внут_коэф._продаж,"")</f>
        <v>0</v>
      </c>
      <c r="DG41" s="265">
        <f t="shared" ca="1" si="2013"/>
        <v>0</v>
      </c>
      <c r="DH41" s="264" cm="1">
        <f t="array" aca="1" ref="DH41" ca="1">IF(AND(НачИнвП_Дата&lt;=DH$3,КИнвП_Дата&gt;DH$3),
            INDEX($A$10:$EX$31,MATCH($A41,$A$10:$A$31,0),MATCH(DH$3,$A$3:$EX$3,0))/Внут_коэф._продаж,"")</f>
        <v>0</v>
      </c>
      <c r="DI41" s="264" cm="1">
        <f t="array" aca="1" ref="DI41" ca="1">IF(AND(НачИнвП_Дата&lt;=DI$3,КИнвП_Дата&gt;DI$3),
            INDEX($A$10:$EX$31,MATCH($A41,$A$10:$A$31,0),MATCH(DI$3,$A$3:$EX$3,0))/Внут_коэф._продаж,"")</f>
        <v>0</v>
      </c>
      <c r="DJ41" s="264" cm="1">
        <f t="array" aca="1" ref="DJ41" ca="1">IF(AND(НачИнвП_Дата&lt;=DJ$3,КИнвП_Дата&gt;DJ$3),
            INDEX($A$10:$EX$31,MATCH($A41,$A$10:$A$31,0),MATCH(DJ$3,$A$3:$EX$3,0))/Внут_коэф._продаж,"")</f>
        <v>0</v>
      </c>
      <c r="DK41" s="265">
        <f t="shared" ca="1" si="2014"/>
        <v>0</v>
      </c>
      <c r="DL41" s="264" cm="1">
        <f t="array" aca="1" ref="DL41" ca="1">IF(AND(НачИнвП_Дата&lt;=DL$3,КИнвП_Дата&gt;DL$3),
            INDEX($A$10:$EX$31,MATCH($A41,$A$10:$A$31,0),MATCH(DL$3,$A$3:$EX$3,0))/Внут_коэф._продаж,"")</f>
        <v>0</v>
      </c>
      <c r="DM41" s="264" cm="1">
        <f t="array" aca="1" ref="DM41" ca="1">IF(AND(НачИнвП_Дата&lt;=DM$3,КИнвП_Дата&gt;DM$3),
            INDEX($A$10:$EX$31,MATCH($A41,$A$10:$A$31,0),MATCH(DM$3,$A$3:$EX$3,0))/Внут_коэф._продаж,"")</f>
        <v>0</v>
      </c>
      <c r="DN41" s="264" cm="1">
        <f t="array" aca="1" ref="DN41" ca="1">IF(AND(НачИнвП_Дата&lt;=DN$3,КИнвП_Дата&gt;DN$3),
            INDEX($A$10:$EX$31,MATCH($A41,$A$10:$A$31,0),MATCH(DN$3,$A$3:$EX$3,0))/Внут_коэф._продаж,"")</f>
        <v>0</v>
      </c>
      <c r="DO41" s="265">
        <f t="shared" ca="1" si="2015"/>
        <v>0</v>
      </c>
      <c r="DP41" s="285">
        <f t="shared" ca="1" si="2016"/>
        <v>0</v>
      </c>
      <c r="DQ41" s="264" cm="1">
        <f t="array" aca="1" ref="DQ41" ca="1">IF(AND(НачИнвП_Дата&lt;=DQ$3,КИнвП_Дата&gt;DQ$3),
            INDEX($A$10:$EX$31,MATCH($A41,$A$10:$A$31,0),MATCH(DQ$3,$A$3:$EX$3,0))/Внут_коэф._продаж,"")</f>
        <v>0</v>
      </c>
      <c r="DR41" s="264" cm="1">
        <f t="array" aca="1" ref="DR41" ca="1">IF(AND(НачИнвП_Дата&lt;=DR$3,КИнвП_Дата&gt;DR$3),
            INDEX($A$10:$EX$31,MATCH($A41,$A$10:$A$31,0),MATCH(DR$3,$A$3:$EX$3,0))/Внут_коэф._продаж,"")</f>
        <v>0</v>
      </c>
      <c r="DS41" s="264" cm="1">
        <f t="array" aca="1" ref="DS41" ca="1">IF(AND(НачИнвП_Дата&lt;=DS$3,КИнвП_Дата&gt;DS$3),
            INDEX($A$10:$EX$31,MATCH($A41,$A$10:$A$31,0),MATCH(DS$3,$A$3:$EX$3,0))/Внут_коэф._продаж,"")</f>
        <v>0</v>
      </c>
      <c r="DT41" s="265">
        <f t="shared" ca="1" si="2017"/>
        <v>0</v>
      </c>
      <c r="DU41" s="264" cm="1">
        <f t="array" aca="1" ref="DU41" ca="1">IF(AND(НачИнвП_Дата&lt;=DU$3,КИнвП_Дата&gt;DU$3),
            INDEX($A$10:$EX$31,MATCH($A41,$A$10:$A$31,0),MATCH(DU$3,$A$3:$EX$3,0))/Внут_коэф._продаж,"")</f>
        <v>0</v>
      </c>
      <c r="DV41" s="264" cm="1">
        <f t="array" aca="1" ref="DV41" ca="1">IF(AND(НачИнвП_Дата&lt;=DV$3,КИнвП_Дата&gt;DV$3),
            INDEX($A$10:$EX$31,MATCH($A41,$A$10:$A$31,0),MATCH(DV$3,$A$3:$EX$3,0))/Внут_коэф._продаж,"")</f>
        <v>0</v>
      </c>
      <c r="DW41" s="264" cm="1">
        <f t="array" aca="1" ref="DW41" ca="1">IF(AND(НачИнвП_Дата&lt;=DW$3,КИнвП_Дата&gt;DW$3),
            INDEX($A$10:$EX$31,MATCH($A41,$A$10:$A$31,0),MATCH(DW$3,$A$3:$EX$3,0))/Внут_коэф._продаж,"")</f>
        <v>0</v>
      </c>
      <c r="DX41" s="265">
        <f t="shared" ca="1" si="2018"/>
        <v>0</v>
      </c>
      <c r="DY41" s="264" cm="1">
        <f t="array" aca="1" ref="DY41" ca="1">IF(AND(НачИнвП_Дата&lt;=DY$3,КИнвП_Дата&gt;DY$3),
            INDEX($A$10:$EX$31,MATCH($A41,$A$10:$A$31,0),MATCH(DY$3,$A$3:$EX$3,0))/Внут_коэф._продаж,"")</f>
        <v>0</v>
      </c>
      <c r="DZ41" s="264" cm="1">
        <f t="array" aca="1" ref="DZ41" ca="1">IF(AND(НачИнвП_Дата&lt;=DZ$3,КИнвП_Дата&gt;DZ$3),
            INDEX($A$10:$EX$31,MATCH($A41,$A$10:$A$31,0),MATCH(DZ$3,$A$3:$EX$3,0))/Внут_коэф._продаж,"")</f>
        <v>0</v>
      </c>
      <c r="EA41" s="264" cm="1">
        <f t="array" aca="1" ref="EA41" ca="1">IF(AND(НачИнвП_Дата&lt;=EA$3,КИнвП_Дата&gt;EA$3),
            INDEX($A$10:$EX$31,MATCH($A41,$A$10:$A$31,0),MATCH(EA$3,$A$3:$EX$3,0))/Внут_коэф._продаж,"")</f>
        <v>0</v>
      </c>
      <c r="EB41" s="265">
        <f t="shared" ca="1" si="2019"/>
        <v>0</v>
      </c>
      <c r="EC41" s="264" cm="1">
        <f t="array" aca="1" ref="EC41" ca="1">IF(AND(НачИнвП_Дата&lt;=EC$3,КИнвП_Дата&gt;EC$3),
            INDEX($A$10:$EX$31,MATCH($A41,$A$10:$A$31,0),MATCH(EC$3,$A$3:$EX$3,0))/Внут_коэф._продаж,"")</f>
        <v>0</v>
      </c>
      <c r="ED41" s="264" cm="1">
        <f t="array" aca="1" ref="ED41" ca="1">IF(AND(НачИнвП_Дата&lt;=ED$3,КИнвП_Дата&gt;ED$3),
            INDEX($A$10:$EX$31,MATCH($A41,$A$10:$A$31,0),MATCH(ED$3,$A$3:$EX$3,0))/Внут_коэф._продаж,"")</f>
        <v>0</v>
      </c>
      <c r="EE41" s="264" cm="1">
        <f t="array" aca="1" ref="EE41" ca="1">IF(AND(НачИнвП_Дата&lt;=EE$3,КИнвП_Дата&gt;EE$3),
            INDEX($A$10:$EX$31,MATCH($A41,$A$10:$A$31,0),MATCH(EE$3,$A$3:$EX$3,0))/Внут_коэф._продаж,"")</f>
        <v>0</v>
      </c>
      <c r="EF41" s="265">
        <f t="shared" ca="1" si="2020"/>
        <v>0</v>
      </c>
      <c r="EG41" s="285">
        <f t="shared" ca="1" si="2021"/>
        <v>0</v>
      </c>
      <c r="EH41" s="264" cm="1">
        <f t="array" aca="1" ref="EH41" ca="1">IF(AND(НачИнвП_Дата&lt;=EH$3,КИнвП_Дата&gt;EH$3),
            INDEX($A$10:$EX$31,MATCH($A41,$A$10:$A$31,0),MATCH(EH$3,$A$3:$EX$3,0))/Внут_коэф._продаж,"")</f>
        <v>0</v>
      </c>
      <c r="EI41" s="264" cm="1">
        <f t="array" aca="1" ref="EI41" ca="1">IF(AND(НачИнвП_Дата&lt;=EI$3,КИнвП_Дата&gt;EI$3),
            INDEX($A$10:$EX$31,MATCH($A41,$A$10:$A$31,0),MATCH(EI$3,$A$3:$EX$3,0))/Внут_коэф._продаж,"")</f>
        <v>0</v>
      </c>
      <c r="EJ41" s="264" cm="1">
        <f t="array" aca="1" ref="EJ41" ca="1">IF(AND(НачИнвП_Дата&lt;=EJ$3,КИнвП_Дата&gt;EJ$3),
            INDEX($A$10:$EX$31,MATCH($A41,$A$10:$A$31,0),MATCH(EJ$3,$A$3:$EX$3,0))/Внут_коэф._продаж,"")</f>
        <v>0</v>
      </c>
      <c r="EK41" s="265">
        <f t="shared" ca="1" si="2022"/>
        <v>0</v>
      </c>
      <c r="EL41" s="264" cm="1">
        <f t="array" aca="1" ref="EL41" ca="1">IF(AND(НачИнвП_Дата&lt;=EL$3,КИнвП_Дата&gt;EL$3),
            INDEX($A$10:$EX$31,MATCH($A41,$A$10:$A$31,0),MATCH(EL$3,$A$3:$EX$3,0))/Внут_коэф._продаж,"")</f>
        <v>0</v>
      </c>
      <c r="EM41" s="264" cm="1">
        <f t="array" aca="1" ref="EM41" ca="1">IF(AND(НачИнвП_Дата&lt;=EM$3,КИнвП_Дата&gt;EM$3),
            INDEX($A$10:$EX$31,MATCH($A41,$A$10:$A$31,0),MATCH(EM$3,$A$3:$EX$3,0))/Внут_коэф._продаж,"")</f>
        <v>0</v>
      </c>
      <c r="EN41" s="264" cm="1">
        <f t="array" aca="1" ref="EN41" ca="1">IF(AND(НачИнвП_Дата&lt;=EN$3,КИнвП_Дата&gt;EN$3),
            INDEX($A$10:$EX$31,MATCH($A41,$A$10:$A$31,0),MATCH(EN$3,$A$3:$EX$3,0))/Внут_коэф._продаж,"")</f>
        <v>0</v>
      </c>
      <c r="EO41" s="265">
        <f t="shared" ca="1" si="2023"/>
        <v>0</v>
      </c>
      <c r="EP41" s="264" cm="1">
        <f t="array" aca="1" ref="EP41" ca="1">IF(AND(НачИнвП_Дата&lt;=EP$3,КИнвП_Дата&gt;EP$3),
            INDEX($A$10:$EX$31,MATCH($A41,$A$10:$A$31,0),MATCH(EP$3,$A$3:$EX$3,0))/Внут_коэф._продаж,"")</f>
        <v>0</v>
      </c>
      <c r="EQ41" s="264" cm="1">
        <f t="array" aca="1" ref="EQ41" ca="1">IF(AND(НачИнвП_Дата&lt;=EQ$3,КИнвП_Дата&gt;EQ$3),
            INDEX($A$10:$EX$31,MATCH($A41,$A$10:$A$31,0),MATCH(EQ$3,$A$3:$EX$3,0))/Внут_коэф._продаж,"")</f>
        <v>0</v>
      </c>
      <c r="ER41" s="264" cm="1">
        <f t="array" aca="1" ref="ER41" ca="1">IF(AND(НачИнвП_Дата&lt;=ER$3,КИнвП_Дата&gt;ER$3),
            INDEX($A$10:$EX$31,MATCH($A41,$A$10:$A$31,0),MATCH(ER$3,$A$3:$EX$3,0))/Внут_коэф._продаж,"")</f>
        <v>0</v>
      </c>
      <c r="ES41" s="265">
        <f t="shared" ca="1" si="2024"/>
        <v>0</v>
      </c>
      <c r="ET41" s="264" cm="1">
        <f t="array" aca="1" ref="ET41" ca="1">IF(AND(НачИнвП_Дата&lt;=ET$3,КИнвП_Дата&gt;ET$3),
            INDEX($A$10:$EX$31,MATCH($A41,$A$10:$A$31,0),MATCH(ET$3,$A$3:$EX$3,0))/Внут_коэф._продаж,"")</f>
        <v>0</v>
      </c>
      <c r="EU41" s="264" cm="1">
        <f t="array" aca="1" ref="EU41" ca="1">IF(AND(НачИнвП_Дата&lt;=EU$3,КИнвП_Дата&gt;EU$3),
            INDEX($A$10:$EX$31,MATCH($A41,$A$10:$A$31,0),MATCH(EU$3,$A$3:$EX$3,0))/Внут_коэф._продаж,"")</f>
        <v>0</v>
      </c>
      <c r="EV41" s="264" cm="1">
        <f t="array" aca="1" ref="EV41" ca="1">IF(AND(НачИнвП_Дата&lt;=EV$3,КИнвП_Дата&gt;EV$3),
            INDEX($A$10:$EX$31,MATCH($A41,$A$10:$A$31,0),MATCH(EV$3,$A$3:$EX$3,0))/Внут_коэф._продаж,"")</f>
        <v>0</v>
      </c>
      <c r="EW41" s="265">
        <f t="shared" ca="1" si="2025"/>
        <v>0</v>
      </c>
      <c r="EX41" s="430">
        <f t="shared" ca="1" si="2026"/>
        <v>0</v>
      </c>
      <c r="EY41" s="438"/>
    </row>
    <row r="42" spans="1:155" outlineLevel="1">
      <c r="A42" s="261" t="s">
        <v>266</v>
      </c>
      <c r="B42" s="251" t="str" cm="1">
        <f t="array" ref="B42">IF(AND(НачИнвП_Дата&lt;=B$3,КИнвП_Дата&gt;B$3),
            INDEX($A$10:$EX$31,MATCH($A42,$A$10:$A$31,0),MATCH(B$3,$A$3:$EX$3,0))/Внут_коэф._продаж,"")</f>
        <v/>
      </c>
      <c r="C42" s="251" t="str" cm="1">
        <f t="array" aca="1" ref="C42" ca="1">IF(AND(НачИнвП_Дата&lt;=C$3,КИнвП_Дата&gt;C$3),
            INDEX($A$10:$EX$31,MATCH($A42,$A$10:$A$31,0),MATCH(C$3,$A$3:$EX$3,0))/Внут_коэф._продаж,"")</f>
        <v/>
      </c>
      <c r="D42" s="251" t="str" cm="1">
        <f t="array" aca="1" ref="D42" ca="1">IF(AND(НачИнвП_Дата&lt;=D$3,КИнвП_Дата&gt;D$3),
            INDEX($A$10:$EX$31,MATCH($A42,$A$10:$A$31,0),MATCH(D$3,$A$3:$EX$3,0))/Внут_коэф._продаж,"")</f>
        <v/>
      </c>
      <c r="E42" s="252">
        <f t="shared" ca="1" si="2027"/>
        <v>0</v>
      </c>
      <c r="F42" s="251" t="str" cm="1">
        <f t="array" aca="1" ref="F42" ca="1">IF(AND(НачИнвП_Дата&lt;=F$3,КИнвП_Дата&gt;F$3),
            INDEX($A$10:$EX$31,MATCH($A42,$A$10:$A$31,0),MATCH(F$3,$A$3:$EX$3,0))/Внут_коэф._продаж,"")</f>
        <v/>
      </c>
      <c r="G42" s="251" t="str" cm="1">
        <f t="array" aca="1" ref="G42" ca="1">IF(AND(НачИнвП_Дата&lt;=G$3,КИнвП_Дата&gt;G$3),
            INDEX($A$10:$EX$31,MATCH($A42,$A$10:$A$31,0),MATCH(G$3,$A$3:$EX$3,0))/Внут_коэф._продаж,"")</f>
        <v/>
      </c>
      <c r="H42" s="251" t="str" cm="1">
        <f t="array" aca="1" ref="H42" ca="1">IF(AND(НачИнвП_Дата&lt;=H$3,КИнвП_Дата&gt;H$3),
            INDEX($A$10:$EX$31,MATCH($A42,$A$10:$A$31,0),MATCH(H$3,$A$3:$EX$3,0))/Внут_коэф._продаж,"")</f>
        <v/>
      </c>
      <c r="I42" s="252">
        <f t="shared" ca="1" si="2028"/>
        <v>0</v>
      </c>
      <c r="J42" s="251" t="str" cm="1">
        <f t="array" aca="1" ref="J42" ca="1">IF(AND(НачИнвП_Дата&lt;=J$3,КИнвП_Дата&gt;J$3),
            INDEX($A$10:$EX$31,MATCH($A42,$A$10:$A$31,0),MATCH(J$3,$A$3:$EX$3,0))/Внут_коэф._продаж,"")</f>
        <v/>
      </c>
      <c r="K42" s="251" t="str" cm="1">
        <f t="array" aca="1" ref="K42" ca="1">IF(AND(НачИнвП_Дата&lt;=K$3,КИнвП_Дата&gt;K$3),
            INDEX($A$10:$EX$31,MATCH($A42,$A$10:$A$31,0),MATCH(K$3,$A$3:$EX$3,0))/Внут_коэф._продаж,"")</f>
        <v/>
      </c>
      <c r="L42" s="251" t="str" cm="1">
        <f t="array" aca="1" ref="L42" ca="1">IF(AND(НачИнвП_Дата&lt;=L$3,КИнвП_Дата&gt;L$3),
            INDEX($A$10:$EX$31,MATCH($A42,$A$10:$A$31,0),MATCH(L$3,$A$3:$EX$3,0))/Внут_коэф._продаж,"")</f>
        <v/>
      </c>
      <c r="M42" s="252">
        <f t="shared" ca="1" si="2029"/>
        <v>0</v>
      </c>
      <c r="N42" s="251" cm="1">
        <f t="array" aca="1" ref="N42" ca="1">IF(AND(НачИнвП_Дата&lt;=N$3,КИнвП_Дата&gt;N$3),
            INDEX($A$10:$EX$31,MATCH($A42,$A$10:$A$31,0),MATCH(N$3,$A$3:$EX$3,0))/Внут_коэф._продаж,"")</f>
        <v>0</v>
      </c>
      <c r="O42" s="251" cm="1">
        <f t="array" aca="1" ref="O42" ca="1">IF(AND(НачИнвП_Дата&lt;=O$3,КИнвП_Дата&gt;O$3),
            INDEX($A$10:$EX$31,MATCH($A42,$A$10:$A$31,0),MATCH(O$3,$A$3:$EX$3,0))/Внут_коэф._продаж,"")</f>
        <v>0</v>
      </c>
      <c r="P42" s="251" cm="1">
        <f t="array" aca="1" ref="P42" ca="1">IF(AND(НачИнвП_Дата&lt;=P$3,КИнвП_Дата&gt;P$3),
            INDEX($A$10:$EX$31,MATCH($A42,$A$10:$A$31,0),MATCH(P$3,$A$3:$EX$3,0))/Внут_коэф._продаж,"")</f>
        <v>0</v>
      </c>
      <c r="Q42" s="252">
        <f t="shared" ca="1" si="2030"/>
        <v>0</v>
      </c>
      <c r="R42" s="285">
        <f t="shared" ca="1" si="2031"/>
        <v>0</v>
      </c>
      <c r="S42" s="251" cm="1">
        <f t="array" aca="1" ref="S42" ca="1">IF(AND(НачИнвП_Дата&lt;=S$3,КИнвП_Дата&gt;S$3),
            INDEX($A$10:$EX$31,MATCH($A42,$A$10:$A$31,0),MATCH(S$3,$A$3:$EX$3,0))/Внут_коэф._продаж,"")</f>
        <v>0</v>
      </c>
      <c r="T42" s="251" cm="1">
        <f t="array" aca="1" ref="T42" ca="1">IF(AND(НачИнвП_Дата&lt;=T$3,КИнвП_Дата&gt;T$3),
            INDEX($A$10:$EX$31,MATCH($A42,$A$10:$A$31,0),MATCH(T$3,$A$3:$EX$3,0))/Внут_коэф._продаж,"")</f>
        <v>0</v>
      </c>
      <c r="U42" s="251" cm="1">
        <f t="array" aca="1" ref="U42" ca="1">IF(AND(НачИнвП_Дата&lt;=U$3,КИнвП_Дата&gt;U$3),
            INDEX($A$10:$EX$31,MATCH($A42,$A$10:$A$31,0),MATCH(U$3,$A$3:$EX$3,0))/Внут_коэф._продаж,"")</f>
        <v>0</v>
      </c>
      <c r="V42" s="252">
        <f t="shared" ca="1" si="1988"/>
        <v>0</v>
      </c>
      <c r="W42" s="251" cm="1">
        <f t="array" aca="1" ref="W42" ca="1">IF(AND(НачИнвП_Дата&lt;=W$3,КИнвП_Дата&gt;W$3),
            INDEX($A$10:$EX$31,MATCH($A42,$A$10:$A$31,0),MATCH(W$3,$A$3:$EX$3,0))/Внут_коэф._продаж,"")</f>
        <v>0</v>
      </c>
      <c r="X42" s="251" cm="1">
        <f t="array" aca="1" ref="X42" ca="1">IF(AND(НачИнвП_Дата&lt;=X$3,КИнвП_Дата&gt;X$3),
            INDEX($A$10:$EX$31,MATCH($A42,$A$10:$A$31,0),MATCH(X$3,$A$3:$EX$3,0))/Внут_коэф._продаж,"")</f>
        <v>0</v>
      </c>
      <c r="Y42" s="251" cm="1">
        <f t="array" aca="1" ref="Y42" ca="1">IF(AND(НачИнвП_Дата&lt;=Y$3,КИнвП_Дата&gt;Y$3),
            INDEX($A$10:$EX$31,MATCH($A42,$A$10:$A$31,0),MATCH(Y$3,$A$3:$EX$3,0))/Внут_коэф._продаж,"")</f>
        <v>0</v>
      </c>
      <c r="Z42" s="252">
        <f t="shared" ca="1" si="1989"/>
        <v>0</v>
      </c>
      <c r="AA42" s="251" cm="1">
        <f t="array" aca="1" ref="AA42" ca="1">IF(AND(НачИнвП_Дата&lt;=AA$3,КИнвП_Дата&gt;AA$3),
            INDEX($A$10:$EX$31,MATCH($A42,$A$10:$A$31,0),MATCH(AA$3,$A$3:$EX$3,0))/Внут_коэф._продаж,"")</f>
        <v>0</v>
      </c>
      <c r="AB42" s="251" cm="1">
        <f t="array" aca="1" ref="AB42" ca="1">IF(AND(НачИнвП_Дата&lt;=AB$3,КИнвП_Дата&gt;AB$3),
            INDEX($A$10:$EX$31,MATCH($A42,$A$10:$A$31,0),MATCH(AB$3,$A$3:$EX$3,0))/Внут_коэф._продаж,"")</f>
        <v>0</v>
      </c>
      <c r="AC42" s="251" cm="1">
        <f t="array" aca="1" ref="AC42" ca="1">IF(AND(НачИнвП_Дата&lt;=AC$3,КИнвП_Дата&gt;AC$3),
            INDEX($A$10:$EX$31,MATCH($A42,$A$10:$A$31,0),MATCH(AC$3,$A$3:$EX$3,0))/Внут_коэф._продаж,"")</f>
        <v>0</v>
      </c>
      <c r="AD42" s="252">
        <f t="shared" ca="1" si="1990"/>
        <v>0</v>
      </c>
      <c r="AE42" s="251" cm="1">
        <f t="array" aca="1" ref="AE42" ca="1">IF(AND(НачИнвП_Дата&lt;=AE$3,КИнвП_Дата&gt;AE$3),
            INDEX($A$10:$EX$31,MATCH($A42,$A$10:$A$31,0),MATCH(AE$3,$A$3:$EX$3,0))/Внут_коэф._продаж,"")</f>
        <v>0</v>
      </c>
      <c r="AF42" s="251" cm="1">
        <f t="array" aca="1" ref="AF42" ca="1">IF(AND(НачИнвП_Дата&lt;=AF$3,КИнвП_Дата&gt;AF$3),
            INDEX($A$10:$EX$31,MATCH($A42,$A$10:$A$31,0),MATCH(AF$3,$A$3:$EX$3,0))/Внут_коэф._продаж,"")</f>
        <v>0</v>
      </c>
      <c r="AG42" s="251" cm="1">
        <f t="array" aca="1" ref="AG42" ca="1">IF(AND(НачИнвП_Дата&lt;=AG$3,КИнвП_Дата&gt;AG$3),
            INDEX($A$10:$EX$31,MATCH($A42,$A$10:$A$31,0),MATCH(AG$3,$A$3:$EX$3,0))/Внут_коэф._продаж,"")</f>
        <v>0</v>
      </c>
      <c r="AH42" s="252">
        <f t="shared" ca="1" si="1991"/>
        <v>0</v>
      </c>
      <c r="AI42" s="285">
        <f t="shared" ca="1" si="2032"/>
        <v>0</v>
      </c>
      <c r="AJ42" s="264" cm="1">
        <f t="array" aca="1" ref="AJ42" ca="1">IF(AND(НачИнвП_Дата&lt;=AJ$3,КИнвП_Дата&gt;AJ$3),
            INDEX($A$10:$EX$31,MATCH($A42,$A$10:$A$31,0),MATCH(AJ$3,$A$3:$EX$3,0))/Внут_коэф._продаж,"")</f>
        <v>0</v>
      </c>
      <c r="AK42" s="264" cm="1">
        <f t="array" aca="1" ref="AK42" ca="1">IF(AND(НачИнвП_Дата&lt;=AK$3,КИнвП_Дата&gt;AK$3),
            INDEX($A$10:$EX$31,MATCH($A42,$A$10:$A$31,0),MATCH(AK$3,$A$3:$EX$3,0))/Внут_коэф._продаж,"")</f>
        <v>0</v>
      </c>
      <c r="AL42" s="264" cm="1">
        <f t="array" aca="1" ref="AL42" ca="1">IF(AND(НачИнвП_Дата&lt;=AL$3,КИнвП_Дата&gt;AL$3),
            INDEX($A$10:$EX$31,MATCH($A42,$A$10:$A$31,0),MATCH(AL$3,$A$3:$EX$3,0))/Внут_коэф._продаж,"")</f>
        <v>0</v>
      </c>
      <c r="AM42" s="265">
        <f t="shared" ca="1" si="1992"/>
        <v>0</v>
      </c>
      <c r="AN42" s="264" cm="1">
        <f t="array" aca="1" ref="AN42" ca="1">IF(AND(НачИнвП_Дата&lt;=AN$3,КИнвП_Дата&gt;AN$3),
            INDEX($A$10:$EX$31,MATCH($A42,$A$10:$A$31,0),MATCH(AN$3,$A$3:$EX$3,0))/Внут_коэф._продаж,"")</f>
        <v>0</v>
      </c>
      <c r="AO42" s="264" cm="1">
        <f t="array" aca="1" ref="AO42" ca="1">IF(AND(НачИнвП_Дата&lt;=AO$3,КИнвП_Дата&gt;AO$3),
            INDEX($A$10:$EX$31,MATCH($A42,$A$10:$A$31,0),MATCH(AO$3,$A$3:$EX$3,0))/Внут_коэф._продаж,"")</f>
        <v>0</v>
      </c>
      <c r="AP42" s="264" cm="1">
        <f t="array" aca="1" ref="AP42" ca="1">IF(AND(НачИнвП_Дата&lt;=AP$3,КИнвП_Дата&gt;AP$3),
            INDEX($A$10:$EX$31,MATCH($A42,$A$10:$A$31,0),MATCH(AP$3,$A$3:$EX$3,0))/Внут_коэф._продаж,"")</f>
        <v>0</v>
      </c>
      <c r="AQ42" s="265">
        <f t="shared" ca="1" si="1993"/>
        <v>0</v>
      </c>
      <c r="AR42" s="264" cm="1">
        <f t="array" aca="1" ref="AR42" ca="1">IF(AND(НачИнвП_Дата&lt;=AR$3,КИнвП_Дата&gt;AR$3),
            INDEX($A$10:$EX$31,MATCH($A42,$A$10:$A$31,0),MATCH(AR$3,$A$3:$EX$3,0))/Внут_коэф._продаж,"")</f>
        <v>0</v>
      </c>
      <c r="AS42" s="264" cm="1">
        <f t="array" aca="1" ref="AS42" ca="1">IF(AND(НачИнвП_Дата&lt;=AS$3,КИнвП_Дата&gt;AS$3),
            INDEX($A$10:$EX$31,MATCH($A42,$A$10:$A$31,0),MATCH(AS$3,$A$3:$EX$3,0))/Внут_коэф._продаж,"")</f>
        <v>0</v>
      </c>
      <c r="AT42" s="264" cm="1">
        <f t="array" aca="1" ref="AT42" ca="1">IF(AND(НачИнвП_Дата&lt;=AT$3,КИнвП_Дата&gt;AT$3),
            INDEX($A$10:$EX$31,MATCH($A42,$A$10:$A$31,0),MATCH(AT$3,$A$3:$EX$3,0))/Внут_коэф._продаж,"")</f>
        <v>0</v>
      </c>
      <c r="AU42" s="265">
        <f t="shared" ca="1" si="1994"/>
        <v>0</v>
      </c>
      <c r="AV42" s="264" cm="1">
        <f t="array" aca="1" ref="AV42" ca="1">IF(AND(НачИнвП_Дата&lt;=AV$3,КИнвП_Дата&gt;AV$3),
            INDEX($A$10:$EX$31,MATCH($A42,$A$10:$A$31,0),MATCH(AV$3,$A$3:$EX$3,0))/Внут_коэф._продаж,"")</f>
        <v>0</v>
      </c>
      <c r="AW42" s="264" cm="1">
        <f t="array" aca="1" ref="AW42" ca="1">IF(AND(НачИнвП_Дата&lt;=AW$3,КИнвП_Дата&gt;AW$3),
            INDEX($A$10:$EX$31,MATCH($A42,$A$10:$A$31,0),MATCH(AW$3,$A$3:$EX$3,0))/Внут_коэф._продаж,"")</f>
        <v>0</v>
      </c>
      <c r="AX42" s="264" cm="1">
        <f t="array" aca="1" ref="AX42" ca="1">IF(AND(НачИнвП_Дата&lt;=AX$3,КИнвП_Дата&gt;AX$3),
            INDEX($A$10:$EX$31,MATCH($A42,$A$10:$A$31,0),MATCH(AX$3,$A$3:$EX$3,0))/Внут_коэф._продаж,"")</f>
        <v>0</v>
      </c>
      <c r="AY42" s="265">
        <f t="shared" ca="1" si="1995"/>
        <v>0</v>
      </c>
      <c r="AZ42" s="285">
        <f t="shared" ca="1" si="1996"/>
        <v>0</v>
      </c>
      <c r="BA42" s="264" cm="1">
        <f t="array" aca="1" ref="BA42" ca="1">IF(AND(НачИнвП_Дата&lt;=BA$3,КИнвП_Дата&gt;BA$3),
            INDEX($A$10:$EX$31,MATCH($A42,$A$10:$A$31,0),MATCH(BA$3,$A$3:$EX$3,0))/Внут_коэф._продаж,"")</f>
        <v>0</v>
      </c>
      <c r="BB42" s="264" cm="1">
        <f t="array" aca="1" ref="BB42" ca="1">IF(AND(НачИнвП_Дата&lt;=BB$3,КИнвП_Дата&gt;BB$3),
            INDEX($A$10:$EX$31,MATCH($A42,$A$10:$A$31,0),MATCH(BB$3,$A$3:$EX$3,0))/Внут_коэф._продаж,"")</f>
        <v>0</v>
      </c>
      <c r="BC42" s="264" cm="1">
        <f t="array" aca="1" ref="BC42" ca="1">IF(AND(НачИнвП_Дата&lt;=BC$3,КИнвП_Дата&gt;BC$3),
            INDEX($A$10:$EX$31,MATCH($A42,$A$10:$A$31,0),MATCH(BC$3,$A$3:$EX$3,0))/Внут_коэф._продаж,"")</f>
        <v>0</v>
      </c>
      <c r="BD42" s="265">
        <f t="shared" ca="1" si="1997"/>
        <v>0</v>
      </c>
      <c r="BE42" s="264" cm="1">
        <f t="array" aca="1" ref="BE42" ca="1">IF(AND(НачИнвП_Дата&lt;=BE$3,КИнвП_Дата&gt;BE$3),
            INDEX($A$10:$EX$31,MATCH($A42,$A$10:$A$31,0),MATCH(BE$3,$A$3:$EX$3,0))/Внут_коэф._продаж,"")</f>
        <v>0</v>
      </c>
      <c r="BF42" s="264" cm="1">
        <f t="array" aca="1" ref="BF42" ca="1">IF(AND(НачИнвП_Дата&lt;=BF$3,КИнвП_Дата&gt;BF$3),
            INDEX($A$10:$EX$31,MATCH($A42,$A$10:$A$31,0),MATCH(BF$3,$A$3:$EX$3,0))/Внут_коэф._продаж,"")</f>
        <v>0</v>
      </c>
      <c r="BG42" s="264" cm="1">
        <f t="array" aca="1" ref="BG42" ca="1">IF(AND(НачИнвП_Дата&lt;=BG$3,КИнвП_Дата&gt;BG$3),
            INDEX($A$10:$EX$31,MATCH($A42,$A$10:$A$31,0),MATCH(BG$3,$A$3:$EX$3,0))/Внут_коэф._продаж,"")</f>
        <v>0</v>
      </c>
      <c r="BH42" s="265">
        <f t="shared" ca="1" si="1998"/>
        <v>0</v>
      </c>
      <c r="BI42" s="264" cm="1">
        <f t="array" aca="1" ref="BI42" ca="1">IF(AND(НачИнвП_Дата&lt;=BI$3,КИнвП_Дата&gt;BI$3),
            INDEX($A$10:$EX$31,MATCH($A42,$A$10:$A$31,0),MATCH(BI$3,$A$3:$EX$3,0))/Внут_коэф._продаж,"")</f>
        <v>0</v>
      </c>
      <c r="BJ42" s="264" cm="1">
        <f t="array" aca="1" ref="BJ42" ca="1">IF(AND(НачИнвП_Дата&lt;=BJ$3,КИнвП_Дата&gt;BJ$3),
            INDEX($A$10:$EX$31,MATCH($A42,$A$10:$A$31,0),MATCH(BJ$3,$A$3:$EX$3,0))/Внут_коэф._продаж,"")</f>
        <v>0</v>
      </c>
      <c r="BK42" s="264" cm="1">
        <f t="array" aca="1" ref="BK42" ca="1">IF(AND(НачИнвП_Дата&lt;=BK$3,КИнвП_Дата&gt;BK$3),
            INDEX($A$10:$EX$31,MATCH($A42,$A$10:$A$31,0),MATCH(BK$3,$A$3:$EX$3,0))/Внут_коэф._продаж,"")</f>
        <v>0</v>
      </c>
      <c r="BL42" s="265">
        <f t="shared" ca="1" si="1999"/>
        <v>0</v>
      </c>
      <c r="BM42" s="264" cm="1">
        <f t="array" aca="1" ref="BM42" ca="1">IF(AND(НачИнвП_Дата&lt;=BM$3,КИнвП_Дата&gt;BM$3),
            INDEX($A$10:$EX$31,MATCH($A42,$A$10:$A$31,0),MATCH(BM$3,$A$3:$EX$3,0))/Внут_коэф._продаж,"")</f>
        <v>0</v>
      </c>
      <c r="BN42" s="264" cm="1">
        <f t="array" aca="1" ref="BN42" ca="1">IF(AND(НачИнвП_Дата&lt;=BN$3,КИнвП_Дата&gt;BN$3),
            INDEX($A$10:$EX$31,MATCH($A42,$A$10:$A$31,0),MATCH(BN$3,$A$3:$EX$3,0))/Внут_коэф._продаж,"")</f>
        <v>0</v>
      </c>
      <c r="BO42" s="264" cm="1">
        <f t="array" aca="1" ref="BO42" ca="1">IF(AND(НачИнвП_Дата&lt;=BO$3,КИнвП_Дата&gt;BO$3),
            INDEX($A$10:$EX$31,MATCH($A42,$A$10:$A$31,0),MATCH(BO$3,$A$3:$EX$3,0))/Внут_коэф._продаж,"")</f>
        <v>0</v>
      </c>
      <c r="BP42" s="265">
        <f t="shared" ca="1" si="2000"/>
        <v>0</v>
      </c>
      <c r="BQ42" s="285">
        <f t="shared" ca="1" si="2001"/>
        <v>0</v>
      </c>
      <c r="BR42" s="264" cm="1">
        <f t="array" aca="1" ref="BR42" ca="1">IF(AND(НачИнвП_Дата&lt;=BR$3,КИнвП_Дата&gt;BR$3),
            INDEX($A$10:$EX$31,MATCH($A42,$A$10:$A$31,0),MATCH(BR$3,$A$3:$EX$3,0))/Внут_коэф._продаж,"")</f>
        <v>0</v>
      </c>
      <c r="BS42" s="264" cm="1">
        <f t="array" aca="1" ref="BS42" ca="1">IF(AND(НачИнвП_Дата&lt;=BS$3,КИнвП_Дата&gt;BS$3),
            INDEX($A$10:$EX$31,MATCH($A42,$A$10:$A$31,0),MATCH(BS$3,$A$3:$EX$3,0))/Внут_коэф._продаж,"")</f>
        <v>0</v>
      </c>
      <c r="BT42" s="264" cm="1">
        <f t="array" aca="1" ref="BT42" ca="1">IF(AND(НачИнвП_Дата&lt;=BT$3,КИнвП_Дата&gt;BT$3),
            INDEX($A$10:$EX$31,MATCH($A42,$A$10:$A$31,0),MATCH(BT$3,$A$3:$EX$3,0))/Внут_коэф._продаж,"")</f>
        <v>0</v>
      </c>
      <c r="BU42" s="265">
        <f t="shared" ca="1" si="2002"/>
        <v>0</v>
      </c>
      <c r="BV42" s="264" cm="1">
        <f t="array" aca="1" ref="BV42" ca="1">IF(AND(НачИнвП_Дата&lt;=BV$3,КИнвП_Дата&gt;BV$3),
            INDEX($A$10:$EX$31,MATCH($A42,$A$10:$A$31,0),MATCH(BV$3,$A$3:$EX$3,0))/Внут_коэф._продаж,"")</f>
        <v>0</v>
      </c>
      <c r="BW42" s="264" cm="1">
        <f t="array" aca="1" ref="BW42" ca="1">IF(AND(НачИнвП_Дата&lt;=BW$3,КИнвП_Дата&gt;BW$3),
            INDEX($A$10:$EX$31,MATCH($A42,$A$10:$A$31,0),MATCH(BW$3,$A$3:$EX$3,0))/Внут_коэф._продаж,"")</f>
        <v>0</v>
      </c>
      <c r="BX42" s="264" cm="1">
        <f t="array" aca="1" ref="BX42" ca="1">IF(AND(НачИнвП_Дата&lt;=BX$3,КИнвП_Дата&gt;BX$3),
            INDEX($A$10:$EX$31,MATCH($A42,$A$10:$A$31,0),MATCH(BX$3,$A$3:$EX$3,0))/Внут_коэф._продаж,"")</f>
        <v>0</v>
      </c>
      <c r="BY42" s="265">
        <f t="shared" ca="1" si="2003"/>
        <v>0</v>
      </c>
      <c r="BZ42" s="264" cm="1">
        <f t="array" aca="1" ref="BZ42" ca="1">IF(AND(НачИнвП_Дата&lt;=BZ$3,КИнвП_Дата&gt;BZ$3),
            INDEX($A$10:$EX$31,MATCH($A42,$A$10:$A$31,0),MATCH(BZ$3,$A$3:$EX$3,0))/Внут_коэф._продаж,"")</f>
        <v>0</v>
      </c>
      <c r="CA42" s="264" cm="1">
        <f t="array" aca="1" ref="CA42" ca="1">IF(AND(НачИнвП_Дата&lt;=CA$3,КИнвП_Дата&gt;CA$3),
            INDEX($A$10:$EX$31,MATCH($A42,$A$10:$A$31,0),MATCH(CA$3,$A$3:$EX$3,0))/Внут_коэф._продаж,"")</f>
        <v>0</v>
      </c>
      <c r="CB42" s="264" cm="1">
        <f t="array" aca="1" ref="CB42" ca="1">IF(AND(НачИнвП_Дата&lt;=CB$3,КИнвП_Дата&gt;CB$3),
            INDEX($A$10:$EX$31,MATCH($A42,$A$10:$A$31,0),MATCH(CB$3,$A$3:$EX$3,0))/Внут_коэф._продаж,"")</f>
        <v>0</v>
      </c>
      <c r="CC42" s="265">
        <f t="shared" ca="1" si="2004"/>
        <v>0</v>
      </c>
      <c r="CD42" s="264" cm="1">
        <f t="array" aca="1" ref="CD42" ca="1">IF(AND(НачИнвП_Дата&lt;=CD$3,КИнвП_Дата&gt;CD$3),
            INDEX($A$10:$EX$31,MATCH($A42,$A$10:$A$31,0),MATCH(CD$3,$A$3:$EX$3,0))/Внут_коэф._продаж,"")</f>
        <v>0</v>
      </c>
      <c r="CE42" s="264" cm="1">
        <f t="array" aca="1" ref="CE42" ca="1">IF(AND(НачИнвП_Дата&lt;=CE$3,КИнвП_Дата&gt;CE$3),
            INDEX($A$10:$EX$31,MATCH($A42,$A$10:$A$31,0),MATCH(CE$3,$A$3:$EX$3,0))/Внут_коэф._продаж,"")</f>
        <v>0</v>
      </c>
      <c r="CF42" s="264" cm="1">
        <f t="array" aca="1" ref="CF42" ca="1">IF(AND(НачИнвП_Дата&lt;=CF$3,КИнвП_Дата&gt;CF$3),
            INDEX($A$10:$EX$31,MATCH($A42,$A$10:$A$31,0),MATCH(CF$3,$A$3:$EX$3,0))/Внут_коэф._продаж,"")</f>
        <v>0</v>
      </c>
      <c r="CG42" s="265">
        <f t="shared" ca="1" si="2005"/>
        <v>0</v>
      </c>
      <c r="CH42" s="285">
        <f t="shared" ca="1" si="2006"/>
        <v>0</v>
      </c>
      <c r="CI42" s="264" cm="1">
        <f t="array" aca="1" ref="CI42" ca="1">IF(AND(НачИнвП_Дата&lt;=CI$3,КИнвП_Дата&gt;CI$3),
            INDEX($A$10:$EX$31,MATCH($A42,$A$10:$A$31,0),MATCH(CI$3,$A$3:$EX$3,0))/Внут_коэф._продаж,"")</f>
        <v>0</v>
      </c>
      <c r="CJ42" s="264" cm="1">
        <f t="array" aca="1" ref="CJ42" ca="1">IF(AND(НачИнвП_Дата&lt;=CJ$3,КИнвП_Дата&gt;CJ$3),
            INDEX($A$10:$EX$31,MATCH($A42,$A$10:$A$31,0),MATCH(CJ$3,$A$3:$EX$3,0))/Внут_коэф._продаж,"")</f>
        <v>0</v>
      </c>
      <c r="CK42" s="264" cm="1">
        <f t="array" aca="1" ref="CK42" ca="1">IF(AND(НачИнвП_Дата&lt;=CK$3,КИнвП_Дата&gt;CK$3),
            INDEX($A$10:$EX$31,MATCH($A42,$A$10:$A$31,0),MATCH(CK$3,$A$3:$EX$3,0))/Внут_коэф._продаж,"")</f>
        <v>0</v>
      </c>
      <c r="CL42" s="265">
        <f t="shared" ca="1" si="2007"/>
        <v>0</v>
      </c>
      <c r="CM42" s="264" cm="1">
        <f t="array" aca="1" ref="CM42" ca="1">IF(AND(НачИнвП_Дата&lt;=CM$3,КИнвП_Дата&gt;CM$3),
            INDEX($A$10:$EX$31,MATCH($A42,$A$10:$A$31,0),MATCH(CM$3,$A$3:$EX$3,0))/Внут_коэф._продаж,"")</f>
        <v>0</v>
      </c>
      <c r="CN42" s="264" cm="1">
        <f t="array" aca="1" ref="CN42" ca="1">IF(AND(НачИнвП_Дата&lt;=CN$3,КИнвП_Дата&gt;CN$3),
            INDEX($A$10:$EX$31,MATCH($A42,$A$10:$A$31,0),MATCH(CN$3,$A$3:$EX$3,0))/Внут_коэф._продаж,"")</f>
        <v>0</v>
      </c>
      <c r="CO42" s="264" cm="1">
        <f t="array" aca="1" ref="CO42" ca="1">IF(AND(НачИнвП_Дата&lt;=CO$3,КИнвП_Дата&gt;CO$3),
            INDEX($A$10:$EX$31,MATCH($A42,$A$10:$A$31,0),MATCH(CO$3,$A$3:$EX$3,0))/Внут_коэф._продаж,"")</f>
        <v>0</v>
      </c>
      <c r="CP42" s="265">
        <f t="shared" ca="1" si="2008"/>
        <v>0</v>
      </c>
      <c r="CQ42" s="264" cm="1">
        <f t="array" aca="1" ref="CQ42" ca="1">IF(AND(НачИнвП_Дата&lt;=CQ$3,КИнвП_Дата&gt;CQ$3),
            INDEX($A$10:$EX$31,MATCH($A42,$A$10:$A$31,0),MATCH(CQ$3,$A$3:$EX$3,0))/Внут_коэф._продаж,"")</f>
        <v>0</v>
      </c>
      <c r="CR42" s="264" cm="1">
        <f t="array" aca="1" ref="CR42" ca="1">IF(AND(НачИнвП_Дата&lt;=CR$3,КИнвП_Дата&gt;CR$3),
            INDEX($A$10:$EX$31,MATCH($A42,$A$10:$A$31,0),MATCH(CR$3,$A$3:$EX$3,0))/Внут_коэф._продаж,"")</f>
        <v>0</v>
      </c>
      <c r="CS42" s="264" cm="1">
        <f t="array" aca="1" ref="CS42" ca="1">IF(AND(НачИнвП_Дата&lt;=CS$3,КИнвП_Дата&gt;CS$3),
            INDEX($A$10:$EX$31,MATCH($A42,$A$10:$A$31,0),MATCH(CS$3,$A$3:$EX$3,0))/Внут_коэф._продаж,"")</f>
        <v>0</v>
      </c>
      <c r="CT42" s="265">
        <f t="shared" ca="1" si="2009"/>
        <v>0</v>
      </c>
      <c r="CU42" s="264" cm="1">
        <f t="array" aca="1" ref="CU42" ca="1">IF(AND(НачИнвП_Дата&lt;=CU$3,КИнвП_Дата&gt;CU$3),
            INDEX($A$10:$EX$31,MATCH($A42,$A$10:$A$31,0),MATCH(CU$3,$A$3:$EX$3,0))/Внут_коэф._продаж,"")</f>
        <v>0</v>
      </c>
      <c r="CV42" s="264" cm="1">
        <f t="array" aca="1" ref="CV42" ca="1">IF(AND(НачИнвП_Дата&lt;=CV$3,КИнвП_Дата&gt;CV$3),
            INDEX($A$10:$EX$31,MATCH($A42,$A$10:$A$31,0),MATCH(CV$3,$A$3:$EX$3,0))/Внут_коэф._продаж,"")</f>
        <v>0</v>
      </c>
      <c r="CW42" s="264" cm="1">
        <f t="array" aca="1" ref="CW42" ca="1">IF(AND(НачИнвП_Дата&lt;=CW$3,КИнвП_Дата&gt;CW$3),
            INDEX($A$10:$EX$31,MATCH($A42,$A$10:$A$31,0),MATCH(CW$3,$A$3:$EX$3,0))/Внут_коэф._продаж,"")</f>
        <v>0</v>
      </c>
      <c r="CX42" s="265">
        <f t="shared" ca="1" si="2010"/>
        <v>0</v>
      </c>
      <c r="CY42" s="285">
        <f t="shared" ca="1" si="2011"/>
        <v>0</v>
      </c>
      <c r="CZ42" s="264" cm="1">
        <f t="array" aca="1" ref="CZ42" ca="1">IF(AND(НачИнвП_Дата&lt;=CZ$3,КИнвП_Дата&gt;CZ$3),
            INDEX($A$10:$EX$31,MATCH($A42,$A$10:$A$31,0),MATCH(CZ$3,$A$3:$EX$3,0))/Внут_коэф._продаж,"")</f>
        <v>0</v>
      </c>
      <c r="DA42" s="264" cm="1">
        <f t="array" aca="1" ref="DA42" ca="1">IF(AND(НачИнвП_Дата&lt;=DA$3,КИнвП_Дата&gt;DA$3),
            INDEX($A$10:$EX$31,MATCH($A42,$A$10:$A$31,0),MATCH(DA$3,$A$3:$EX$3,0))/Внут_коэф._продаж,"")</f>
        <v>0</v>
      </c>
      <c r="DB42" s="264" cm="1">
        <f t="array" aca="1" ref="DB42" ca="1">IF(AND(НачИнвП_Дата&lt;=DB$3,КИнвП_Дата&gt;DB$3),
            INDEX($A$10:$EX$31,MATCH($A42,$A$10:$A$31,0),MATCH(DB$3,$A$3:$EX$3,0))/Внут_коэф._продаж,"")</f>
        <v>0</v>
      </c>
      <c r="DC42" s="265">
        <f t="shared" ca="1" si="2012"/>
        <v>0</v>
      </c>
      <c r="DD42" s="264" cm="1">
        <f t="array" aca="1" ref="DD42" ca="1">IF(AND(НачИнвП_Дата&lt;=DD$3,КИнвП_Дата&gt;DD$3),
            INDEX($A$10:$EX$31,MATCH($A42,$A$10:$A$31,0),MATCH(DD$3,$A$3:$EX$3,0))/Внут_коэф._продаж,"")</f>
        <v>0</v>
      </c>
      <c r="DE42" s="264" cm="1">
        <f t="array" aca="1" ref="DE42" ca="1">IF(AND(НачИнвП_Дата&lt;=DE$3,КИнвП_Дата&gt;DE$3),
            INDEX($A$10:$EX$31,MATCH($A42,$A$10:$A$31,0),MATCH(DE$3,$A$3:$EX$3,0))/Внут_коэф._продаж,"")</f>
        <v>0</v>
      </c>
      <c r="DF42" s="264" cm="1">
        <f t="array" aca="1" ref="DF42" ca="1">IF(AND(НачИнвП_Дата&lt;=DF$3,КИнвП_Дата&gt;DF$3),
            INDEX($A$10:$EX$31,MATCH($A42,$A$10:$A$31,0),MATCH(DF$3,$A$3:$EX$3,0))/Внут_коэф._продаж,"")</f>
        <v>0</v>
      </c>
      <c r="DG42" s="265">
        <f t="shared" ca="1" si="2013"/>
        <v>0</v>
      </c>
      <c r="DH42" s="264" cm="1">
        <f t="array" aca="1" ref="DH42" ca="1">IF(AND(НачИнвП_Дата&lt;=DH$3,КИнвП_Дата&gt;DH$3),
            INDEX($A$10:$EX$31,MATCH($A42,$A$10:$A$31,0),MATCH(DH$3,$A$3:$EX$3,0))/Внут_коэф._продаж,"")</f>
        <v>0</v>
      </c>
      <c r="DI42" s="264" cm="1">
        <f t="array" aca="1" ref="DI42" ca="1">IF(AND(НачИнвП_Дата&lt;=DI$3,КИнвП_Дата&gt;DI$3),
            INDEX($A$10:$EX$31,MATCH($A42,$A$10:$A$31,0),MATCH(DI$3,$A$3:$EX$3,0))/Внут_коэф._продаж,"")</f>
        <v>0</v>
      </c>
      <c r="DJ42" s="264" cm="1">
        <f t="array" aca="1" ref="DJ42" ca="1">IF(AND(НачИнвП_Дата&lt;=DJ$3,КИнвП_Дата&gt;DJ$3),
            INDEX($A$10:$EX$31,MATCH($A42,$A$10:$A$31,0),MATCH(DJ$3,$A$3:$EX$3,0))/Внут_коэф._продаж,"")</f>
        <v>0</v>
      </c>
      <c r="DK42" s="265">
        <f t="shared" ca="1" si="2014"/>
        <v>0</v>
      </c>
      <c r="DL42" s="264" cm="1">
        <f t="array" aca="1" ref="DL42" ca="1">IF(AND(НачИнвП_Дата&lt;=DL$3,КИнвП_Дата&gt;DL$3),
            INDEX($A$10:$EX$31,MATCH($A42,$A$10:$A$31,0),MATCH(DL$3,$A$3:$EX$3,0))/Внут_коэф._продаж,"")</f>
        <v>0</v>
      </c>
      <c r="DM42" s="264" cm="1">
        <f t="array" aca="1" ref="DM42" ca="1">IF(AND(НачИнвП_Дата&lt;=DM$3,КИнвП_Дата&gt;DM$3),
            INDEX($A$10:$EX$31,MATCH($A42,$A$10:$A$31,0),MATCH(DM$3,$A$3:$EX$3,0))/Внут_коэф._продаж,"")</f>
        <v>0</v>
      </c>
      <c r="DN42" s="264" cm="1">
        <f t="array" aca="1" ref="DN42" ca="1">IF(AND(НачИнвП_Дата&lt;=DN$3,КИнвП_Дата&gt;DN$3),
            INDEX($A$10:$EX$31,MATCH($A42,$A$10:$A$31,0),MATCH(DN$3,$A$3:$EX$3,0))/Внут_коэф._продаж,"")</f>
        <v>0</v>
      </c>
      <c r="DO42" s="265">
        <f t="shared" ca="1" si="2015"/>
        <v>0</v>
      </c>
      <c r="DP42" s="285">
        <f t="shared" ca="1" si="2016"/>
        <v>0</v>
      </c>
      <c r="DQ42" s="264" cm="1">
        <f t="array" aca="1" ref="DQ42" ca="1">IF(AND(НачИнвП_Дата&lt;=DQ$3,КИнвП_Дата&gt;DQ$3),
            INDEX($A$10:$EX$31,MATCH($A42,$A$10:$A$31,0),MATCH(DQ$3,$A$3:$EX$3,0))/Внут_коэф._продаж,"")</f>
        <v>0</v>
      </c>
      <c r="DR42" s="264" cm="1">
        <f t="array" aca="1" ref="DR42" ca="1">IF(AND(НачИнвП_Дата&lt;=DR$3,КИнвП_Дата&gt;DR$3),
            INDEX($A$10:$EX$31,MATCH($A42,$A$10:$A$31,0),MATCH(DR$3,$A$3:$EX$3,0))/Внут_коэф._продаж,"")</f>
        <v>0</v>
      </c>
      <c r="DS42" s="264" cm="1">
        <f t="array" aca="1" ref="DS42" ca="1">IF(AND(НачИнвП_Дата&lt;=DS$3,КИнвП_Дата&gt;DS$3),
            INDEX($A$10:$EX$31,MATCH($A42,$A$10:$A$31,0),MATCH(DS$3,$A$3:$EX$3,0))/Внут_коэф._продаж,"")</f>
        <v>0</v>
      </c>
      <c r="DT42" s="265">
        <f t="shared" ca="1" si="2017"/>
        <v>0</v>
      </c>
      <c r="DU42" s="264" cm="1">
        <f t="array" aca="1" ref="DU42" ca="1">IF(AND(НачИнвП_Дата&lt;=DU$3,КИнвП_Дата&gt;DU$3),
            INDEX($A$10:$EX$31,MATCH($A42,$A$10:$A$31,0),MATCH(DU$3,$A$3:$EX$3,0))/Внут_коэф._продаж,"")</f>
        <v>0</v>
      </c>
      <c r="DV42" s="264" cm="1">
        <f t="array" aca="1" ref="DV42" ca="1">IF(AND(НачИнвП_Дата&lt;=DV$3,КИнвП_Дата&gt;DV$3),
            INDEX($A$10:$EX$31,MATCH($A42,$A$10:$A$31,0),MATCH(DV$3,$A$3:$EX$3,0))/Внут_коэф._продаж,"")</f>
        <v>0</v>
      </c>
      <c r="DW42" s="264" cm="1">
        <f t="array" aca="1" ref="DW42" ca="1">IF(AND(НачИнвП_Дата&lt;=DW$3,КИнвП_Дата&gt;DW$3),
            INDEX($A$10:$EX$31,MATCH($A42,$A$10:$A$31,0),MATCH(DW$3,$A$3:$EX$3,0))/Внут_коэф._продаж,"")</f>
        <v>0</v>
      </c>
      <c r="DX42" s="265">
        <f t="shared" ca="1" si="2018"/>
        <v>0</v>
      </c>
      <c r="DY42" s="264" cm="1">
        <f t="array" aca="1" ref="DY42" ca="1">IF(AND(НачИнвП_Дата&lt;=DY$3,КИнвП_Дата&gt;DY$3),
            INDEX($A$10:$EX$31,MATCH($A42,$A$10:$A$31,0),MATCH(DY$3,$A$3:$EX$3,0))/Внут_коэф._продаж,"")</f>
        <v>0</v>
      </c>
      <c r="DZ42" s="264" cm="1">
        <f t="array" aca="1" ref="DZ42" ca="1">IF(AND(НачИнвП_Дата&lt;=DZ$3,КИнвП_Дата&gt;DZ$3),
            INDEX($A$10:$EX$31,MATCH($A42,$A$10:$A$31,0),MATCH(DZ$3,$A$3:$EX$3,0))/Внут_коэф._продаж,"")</f>
        <v>0</v>
      </c>
      <c r="EA42" s="264" cm="1">
        <f t="array" aca="1" ref="EA42" ca="1">IF(AND(НачИнвП_Дата&lt;=EA$3,КИнвП_Дата&gt;EA$3),
            INDEX($A$10:$EX$31,MATCH($A42,$A$10:$A$31,0),MATCH(EA$3,$A$3:$EX$3,0))/Внут_коэф._продаж,"")</f>
        <v>0</v>
      </c>
      <c r="EB42" s="265">
        <f t="shared" ca="1" si="2019"/>
        <v>0</v>
      </c>
      <c r="EC42" s="264" cm="1">
        <f t="array" aca="1" ref="EC42" ca="1">IF(AND(НачИнвП_Дата&lt;=EC$3,КИнвП_Дата&gt;EC$3),
            INDEX($A$10:$EX$31,MATCH($A42,$A$10:$A$31,0),MATCH(EC$3,$A$3:$EX$3,0))/Внут_коэф._продаж,"")</f>
        <v>0</v>
      </c>
      <c r="ED42" s="264" cm="1">
        <f t="array" aca="1" ref="ED42" ca="1">IF(AND(НачИнвП_Дата&lt;=ED$3,КИнвП_Дата&gt;ED$3),
            INDEX($A$10:$EX$31,MATCH($A42,$A$10:$A$31,0),MATCH(ED$3,$A$3:$EX$3,0))/Внут_коэф._продаж,"")</f>
        <v>0</v>
      </c>
      <c r="EE42" s="264" cm="1">
        <f t="array" aca="1" ref="EE42" ca="1">IF(AND(НачИнвП_Дата&lt;=EE$3,КИнвП_Дата&gt;EE$3),
            INDEX($A$10:$EX$31,MATCH($A42,$A$10:$A$31,0),MATCH(EE$3,$A$3:$EX$3,0))/Внут_коэф._продаж,"")</f>
        <v>0</v>
      </c>
      <c r="EF42" s="265">
        <f t="shared" ca="1" si="2020"/>
        <v>0</v>
      </c>
      <c r="EG42" s="285">
        <f t="shared" ca="1" si="2021"/>
        <v>0</v>
      </c>
      <c r="EH42" s="264" cm="1">
        <f t="array" aca="1" ref="EH42" ca="1">IF(AND(НачИнвП_Дата&lt;=EH$3,КИнвП_Дата&gt;EH$3),
            INDEX($A$10:$EX$31,MATCH($A42,$A$10:$A$31,0),MATCH(EH$3,$A$3:$EX$3,0))/Внут_коэф._продаж,"")</f>
        <v>0</v>
      </c>
      <c r="EI42" s="264" cm="1">
        <f t="array" aca="1" ref="EI42" ca="1">IF(AND(НачИнвП_Дата&lt;=EI$3,КИнвП_Дата&gt;EI$3),
            INDEX($A$10:$EX$31,MATCH($A42,$A$10:$A$31,0),MATCH(EI$3,$A$3:$EX$3,0))/Внут_коэф._продаж,"")</f>
        <v>0</v>
      </c>
      <c r="EJ42" s="264" cm="1">
        <f t="array" aca="1" ref="EJ42" ca="1">IF(AND(НачИнвП_Дата&lt;=EJ$3,КИнвП_Дата&gt;EJ$3),
            INDEX($A$10:$EX$31,MATCH($A42,$A$10:$A$31,0),MATCH(EJ$3,$A$3:$EX$3,0))/Внут_коэф._продаж,"")</f>
        <v>0</v>
      </c>
      <c r="EK42" s="265">
        <f t="shared" ca="1" si="2022"/>
        <v>0</v>
      </c>
      <c r="EL42" s="264" cm="1">
        <f t="array" aca="1" ref="EL42" ca="1">IF(AND(НачИнвП_Дата&lt;=EL$3,КИнвП_Дата&gt;EL$3),
            INDEX($A$10:$EX$31,MATCH($A42,$A$10:$A$31,0),MATCH(EL$3,$A$3:$EX$3,0))/Внут_коэф._продаж,"")</f>
        <v>0</v>
      </c>
      <c r="EM42" s="264" cm="1">
        <f t="array" aca="1" ref="EM42" ca="1">IF(AND(НачИнвП_Дата&lt;=EM$3,КИнвП_Дата&gt;EM$3),
            INDEX($A$10:$EX$31,MATCH($A42,$A$10:$A$31,0),MATCH(EM$3,$A$3:$EX$3,0))/Внут_коэф._продаж,"")</f>
        <v>0</v>
      </c>
      <c r="EN42" s="264" cm="1">
        <f t="array" aca="1" ref="EN42" ca="1">IF(AND(НачИнвП_Дата&lt;=EN$3,КИнвП_Дата&gt;EN$3),
            INDEX($A$10:$EX$31,MATCH($A42,$A$10:$A$31,0),MATCH(EN$3,$A$3:$EX$3,0))/Внут_коэф._продаж,"")</f>
        <v>0</v>
      </c>
      <c r="EO42" s="265">
        <f t="shared" ca="1" si="2023"/>
        <v>0</v>
      </c>
      <c r="EP42" s="264" cm="1">
        <f t="array" aca="1" ref="EP42" ca="1">IF(AND(НачИнвП_Дата&lt;=EP$3,КИнвП_Дата&gt;EP$3),
            INDEX($A$10:$EX$31,MATCH($A42,$A$10:$A$31,0),MATCH(EP$3,$A$3:$EX$3,0))/Внут_коэф._продаж,"")</f>
        <v>0</v>
      </c>
      <c r="EQ42" s="264" cm="1">
        <f t="array" aca="1" ref="EQ42" ca="1">IF(AND(НачИнвП_Дата&lt;=EQ$3,КИнвП_Дата&gt;EQ$3),
            INDEX($A$10:$EX$31,MATCH($A42,$A$10:$A$31,0),MATCH(EQ$3,$A$3:$EX$3,0))/Внут_коэф._продаж,"")</f>
        <v>0</v>
      </c>
      <c r="ER42" s="264" cm="1">
        <f t="array" aca="1" ref="ER42" ca="1">IF(AND(НачИнвП_Дата&lt;=ER$3,КИнвП_Дата&gt;ER$3),
            INDEX($A$10:$EX$31,MATCH($A42,$A$10:$A$31,0),MATCH(ER$3,$A$3:$EX$3,0))/Внут_коэф._продаж,"")</f>
        <v>0</v>
      </c>
      <c r="ES42" s="265">
        <f t="shared" ca="1" si="2024"/>
        <v>0</v>
      </c>
      <c r="ET42" s="264" cm="1">
        <f t="array" aca="1" ref="ET42" ca="1">IF(AND(НачИнвП_Дата&lt;=ET$3,КИнвП_Дата&gt;ET$3),
            INDEX($A$10:$EX$31,MATCH($A42,$A$10:$A$31,0),MATCH(ET$3,$A$3:$EX$3,0))/Внут_коэф._продаж,"")</f>
        <v>0</v>
      </c>
      <c r="EU42" s="264" cm="1">
        <f t="array" aca="1" ref="EU42" ca="1">IF(AND(НачИнвП_Дата&lt;=EU$3,КИнвП_Дата&gt;EU$3),
            INDEX($A$10:$EX$31,MATCH($A42,$A$10:$A$31,0),MATCH(EU$3,$A$3:$EX$3,0))/Внут_коэф._продаж,"")</f>
        <v>0</v>
      </c>
      <c r="EV42" s="264" cm="1">
        <f t="array" aca="1" ref="EV42" ca="1">IF(AND(НачИнвП_Дата&lt;=EV$3,КИнвП_Дата&gt;EV$3),
            INDEX($A$10:$EX$31,MATCH($A42,$A$10:$A$31,0),MATCH(EV$3,$A$3:$EX$3,0))/Внут_коэф._продаж,"")</f>
        <v>0</v>
      </c>
      <c r="EW42" s="265">
        <f t="shared" ca="1" si="2025"/>
        <v>0</v>
      </c>
      <c r="EX42" s="430">
        <f t="shared" ca="1" si="2026"/>
        <v>0</v>
      </c>
      <c r="EY42" s="438"/>
    </row>
    <row r="43" spans="1:155" outlineLevel="1">
      <c r="A43" s="397" t="s">
        <v>239</v>
      </c>
      <c r="B43" s="248" cm="1">
        <f t="array" ref="B43">IF(AND(НачИнвП_Дата&lt;=B$3,КИнвП_Дата&gt;B$3),
            INDEX(ФОТ!$A$7:$EY$11,MATCH("Заработная плата к выплате, руб.",ФОТ!$A$7:$A$11,0),MATCH(B$3,ФОТ!$3:$3,0))/1000,0)</f>
        <v>0</v>
      </c>
      <c r="C43" s="248" cm="1">
        <f t="array" aca="1" ref="C43" ca="1">IF(AND(НачИнвП_Дата&lt;=C$3,КИнвП_Дата&gt;C$3),
            INDEX(ФОТ!$A$7:$EY$11,MATCH("Заработная плата к выплате, руб.",ФОТ!$A$7:$A$11,0),MATCH(C$3,ФОТ!$3:$3,0))/1000,0)</f>
        <v>0</v>
      </c>
      <c r="D43" s="248" cm="1">
        <f t="array" aca="1" ref="D43" ca="1">IF(AND(НачИнвП_Дата&lt;=D$3,КИнвП_Дата&gt;D$3),
            INDEX(ФОТ!$A$7:$EY$11,MATCH("Заработная плата к выплате, руб.",ФОТ!$A$7:$A$11,0),MATCH(D$3,ФОТ!$3:$3,0))/1000,0)</f>
        <v>0</v>
      </c>
      <c r="E43" s="249">
        <f t="shared" ca="1" si="2027"/>
        <v>0</v>
      </c>
      <c r="F43" s="248" cm="1">
        <f t="array" aca="1" ref="F43" ca="1">IF(AND(НачИнвП_Дата&lt;=F$3,КИнвП_Дата&gt;F$3),
            INDEX(ФОТ!$A$7:$EY$11,MATCH("Заработная плата к выплате, руб.",ФОТ!$A$7:$A$11,0),MATCH(F$3,ФОТ!$3:$3,0))/1000,0)</f>
        <v>0</v>
      </c>
      <c r="G43" s="248" cm="1">
        <f t="array" aca="1" ref="G43" ca="1">IF(AND(НачИнвП_Дата&lt;=G$3,КИнвП_Дата&gt;G$3),
            INDEX(ФОТ!$A$7:$EY$11,MATCH("Заработная плата к выплате, руб.",ФОТ!$A$7:$A$11,0),MATCH(G$3,ФОТ!$3:$3,0))/1000,0)</f>
        <v>0</v>
      </c>
      <c r="H43" s="248" cm="1">
        <f t="array" aca="1" ref="H43" ca="1">IF(AND(НачИнвП_Дата&lt;=H$3,КИнвП_Дата&gt;H$3),
            INDEX(ФОТ!$A$7:$EY$11,MATCH("Заработная плата к выплате, руб.",ФОТ!$A$7:$A$11,0),MATCH(H$3,ФОТ!$3:$3,0))/1000,0)</f>
        <v>0</v>
      </c>
      <c r="I43" s="249">
        <f t="shared" ca="1" si="2028"/>
        <v>0</v>
      </c>
      <c r="J43" s="248" cm="1">
        <f t="array" aca="1" ref="J43" ca="1">IF(AND(НачИнвП_Дата&lt;=J$3,КИнвП_Дата&gt;J$3),
            INDEX(ФОТ!$A$7:$EY$11,MATCH("Заработная плата к выплате, руб.",ФОТ!$A$7:$A$11,0),MATCH(J$3,ФОТ!$3:$3,0))/1000,0)</f>
        <v>0</v>
      </c>
      <c r="K43" s="248" cm="1">
        <f t="array" aca="1" ref="K43" ca="1">IF(AND(НачИнвП_Дата&lt;=K$3,КИнвП_Дата&gt;K$3),
            INDEX(ФОТ!$A$7:$EY$11,MATCH("Заработная плата к выплате, руб.",ФОТ!$A$7:$A$11,0),MATCH(K$3,ФОТ!$3:$3,0))/1000,0)</f>
        <v>0</v>
      </c>
      <c r="L43" s="248" cm="1">
        <f t="array" aca="1" ref="L43" ca="1">IF(AND(НачИнвП_Дата&lt;=L$3,КИнвП_Дата&gt;L$3),
            INDEX(ФОТ!$A$7:$EY$11,MATCH("Заработная плата к выплате, руб.",ФОТ!$A$7:$A$11,0),MATCH(L$3,ФОТ!$3:$3,0))/1000,0)</f>
        <v>0</v>
      </c>
      <c r="M43" s="249">
        <f ca="1">SUM(J43:L43)</f>
        <v>0</v>
      </c>
      <c r="N43" s="248" cm="1">
        <f t="array" aca="1" ref="N43" ca="1">IF(AND(НачИнвП_Дата&lt;=N$3,КИнвП_Дата&gt;N$3),
            INDEX(ФОТ!$A$7:$EY$11,MATCH("Заработная плата к выплате, руб.",ФОТ!$A$7:$A$11,0),MATCH(N$3,ФОТ!$3:$3,0))/1000,0)</f>
        <v>81</v>
      </c>
      <c r="O43" s="248" cm="1">
        <f t="array" aca="1" ref="O43" ca="1">IF(AND(НачИнвП_Дата&lt;=O$3,КИнвП_Дата&gt;O$3),
            INDEX(ФОТ!$A$7:$EY$11,MATCH("Заработная плата к выплате, руб.",ФОТ!$A$7:$A$11,0),MATCH(O$3,ФОТ!$3:$3,0))/1000,0)</f>
        <v>81</v>
      </c>
      <c r="P43" s="248" cm="1">
        <f t="array" aca="1" ref="P43" ca="1">IF(AND(НачИнвП_Дата&lt;=P$3,КИнвП_Дата&gt;P$3),
            INDEX(ФОТ!$A$7:$EY$11,MATCH("Заработная плата к выплате, руб.",ФОТ!$A$7:$A$11,0),MATCH(P$3,ФОТ!$3:$3,0))/1000,0)</f>
        <v>81</v>
      </c>
      <c r="Q43" s="249">
        <f t="shared" ca="1" si="2030"/>
        <v>243</v>
      </c>
      <c r="R43" s="266">
        <f ca="1">SUM(E43+I43+M43+Q43)</f>
        <v>243</v>
      </c>
      <c r="S43" s="248" cm="1">
        <f t="array" aca="1" ref="S43" ca="1">IF(AND(НачИнвП_Дата&lt;=S$3,КИнвП_Дата&gt;S$3),
            INDEX(ФОТ!$A$7:$EY$11,MATCH("Заработная плата к выплате, руб.",ФОТ!$A$7:$A$11,0),MATCH(S$3,ФОТ!$3:$3,0))/1000,0)</f>
        <v>81</v>
      </c>
      <c r="T43" s="248" cm="1">
        <f t="array" aca="1" ref="T43" ca="1">IF(AND(НачИнвП_Дата&lt;=T$3,КИнвП_Дата&gt;T$3),
            INDEX(ФОТ!$A$7:$EY$11,MATCH("Заработная плата к выплате, руб.",ФОТ!$A$7:$A$11,0),MATCH(T$3,ФОТ!$3:$3,0))/1000,0)</f>
        <v>81</v>
      </c>
      <c r="U43" s="248" cm="1">
        <f t="array" aca="1" ref="U43" ca="1">IF(AND(НачИнвП_Дата&lt;=U$3,КИнвП_Дата&gt;U$3),
            INDEX(ФОТ!$A$7:$EY$11,MATCH("Заработная плата к выплате, руб.",ФОТ!$A$7:$A$11,0),MATCH(U$3,ФОТ!$3:$3,0))/1000,0)</f>
        <v>81</v>
      </c>
      <c r="V43" s="249">
        <f t="shared" ca="1" si="1988"/>
        <v>243</v>
      </c>
      <c r="W43" s="248" cm="1">
        <f t="array" aca="1" ref="W43" ca="1">IF(AND(НачИнвП_Дата&lt;=W$3,КИнвП_Дата&gt;W$3),
            INDEX(ФОТ!$A$7:$EY$11,MATCH("Заработная плата к выплате, руб.",ФОТ!$A$7:$A$11,0),MATCH(W$3,ФОТ!$3:$3,0))/1000,0)</f>
        <v>81</v>
      </c>
      <c r="X43" s="248" cm="1">
        <f t="array" aca="1" ref="X43" ca="1">IF(AND(НачИнвП_Дата&lt;=X$3,КИнвП_Дата&gt;X$3),
            INDEX(ФОТ!$A$7:$EY$11,MATCH("Заработная плата к выплате, руб.",ФОТ!$A$7:$A$11,0),MATCH(X$3,ФОТ!$3:$3,0))/1000,0)</f>
        <v>81</v>
      </c>
      <c r="Y43" s="248" cm="1">
        <f t="array" aca="1" ref="Y43" ca="1">IF(AND(НачИнвП_Дата&lt;=Y$3,КИнвП_Дата&gt;Y$3),
            INDEX(ФОТ!$A$7:$EY$11,MATCH("Заработная плата к выплате, руб.",ФОТ!$A$7:$A$11,0),MATCH(Y$3,ФОТ!$3:$3,0))/1000,0)</f>
        <v>81</v>
      </c>
      <c r="Z43" s="249">
        <f t="shared" ca="1" si="1989"/>
        <v>243</v>
      </c>
      <c r="AA43" s="248" cm="1">
        <f t="array" aca="1" ref="AA43" ca="1">IF(AND(НачИнвП_Дата&lt;=AA$3,КИнвП_Дата&gt;AA$3),
            INDEX(ФОТ!$A$7:$EY$11,MATCH("Заработная плата к выплате, руб.",ФОТ!$A$7:$A$11,0),MATCH(AA$3,ФОТ!$3:$3,0))/1000,0)</f>
        <v>81</v>
      </c>
      <c r="AB43" s="248" cm="1">
        <f t="array" aca="1" ref="AB43" ca="1">IF(AND(НачИнвП_Дата&lt;=AB$3,КИнвП_Дата&gt;AB$3),
            INDEX(ФОТ!$A$7:$EY$11,MATCH("Заработная плата к выплате, руб.",ФОТ!$A$7:$A$11,0),MATCH(AB$3,ФОТ!$3:$3,0))/1000,0)</f>
        <v>81</v>
      </c>
      <c r="AC43" s="248" cm="1">
        <f t="array" aca="1" ref="AC43" ca="1">IF(AND(НачИнвП_Дата&lt;=AC$3,КИнвП_Дата&gt;AC$3),
            INDEX(ФОТ!$A$7:$EY$11,MATCH("Заработная плата к выплате, руб.",ФОТ!$A$7:$A$11,0),MATCH(AC$3,ФОТ!$3:$3,0))/1000,0)</f>
        <v>81</v>
      </c>
      <c r="AD43" s="249">
        <f t="shared" ca="1" si="1990"/>
        <v>243</v>
      </c>
      <c r="AE43" s="248" cm="1">
        <f t="array" aca="1" ref="AE43" ca="1">IF(AND(НачИнвП_Дата&lt;=AE$3,КИнвП_Дата&gt;AE$3),
            INDEX(ФОТ!$A$7:$EY$11,MATCH("Заработная плата к выплате, руб.",ФОТ!$A$7:$A$11,0),MATCH(AE$3,ФОТ!$3:$3,0))/1000,0)</f>
        <v>81</v>
      </c>
      <c r="AF43" s="248" cm="1">
        <f t="array" aca="1" ref="AF43" ca="1">IF(AND(НачИнвП_Дата&lt;=AF$3,КИнвП_Дата&gt;AF$3),
            INDEX(ФОТ!$A$7:$EY$11,MATCH("Заработная плата к выплате, руб.",ФОТ!$A$7:$A$11,0),MATCH(AF$3,ФОТ!$3:$3,0))/1000,0)</f>
        <v>81</v>
      </c>
      <c r="AG43" s="248" cm="1">
        <f t="array" aca="1" ref="AG43" ca="1">IF(AND(НачИнвП_Дата&lt;=AG$3,КИнвП_Дата&gt;AG$3),
            INDEX(ФОТ!$A$7:$EY$11,MATCH("Заработная плата к выплате, руб.",ФОТ!$A$7:$A$11,0),MATCH(AG$3,ФОТ!$3:$3,0))/1000,0)</f>
        <v>81</v>
      </c>
      <c r="AH43" s="249">
        <f t="shared" ca="1" si="1991"/>
        <v>243</v>
      </c>
      <c r="AI43" s="266">
        <f t="shared" ca="1" si="2032"/>
        <v>972</v>
      </c>
      <c r="AJ43" s="248" cm="1">
        <f t="array" aca="1" ref="AJ43" ca="1">IF(AND(НачИнвП_Дата&lt;=AJ$3,КИнвП_Дата&gt;AJ$3),
            INDEX(ФОТ!$A$7:$EY$11,MATCH("Заработная плата к выплате, руб.",ФОТ!$A$7:$A$11,0),MATCH(AJ$3,ФОТ!$3:$3,0))/1000,0)</f>
        <v>81</v>
      </c>
      <c r="AK43" s="248" cm="1">
        <f t="array" aca="1" ref="AK43" ca="1">IF(AND(НачИнвП_Дата&lt;=AK$3,КИнвП_Дата&gt;AK$3),
            INDEX(ФОТ!$A$7:$EY$11,MATCH("Заработная плата к выплате, руб.",ФОТ!$A$7:$A$11,0),MATCH(AK$3,ФОТ!$3:$3,0))/1000,0)</f>
        <v>81</v>
      </c>
      <c r="AL43" s="248" cm="1">
        <f t="array" aca="1" ref="AL43" ca="1">IF(AND(НачИнвП_Дата&lt;=AL$3,КИнвП_Дата&gt;AL$3),
            INDEX(ФОТ!$A$7:$EY$11,MATCH("Заработная плата к выплате, руб.",ФОТ!$A$7:$A$11,0),MATCH(AL$3,ФОТ!$3:$3,0))/1000,0)</f>
        <v>81</v>
      </c>
      <c r="AM43" s="249">
        <f t="shared" ca="1" si="1992"/>
        <v>243</v>
      </c>
      <c r="AN43" s="248" cm="1">
        <f t="array" aca="1" ref="AN43" ca="1">IF(AND(НачИнвП_Дата&lt;=AN$3,КИнвП_Дата&gt;AN$3),
            INDEX(ФОТ!$A$7:$EY$11,MATCH("Заработная плата к выплате, руб.",ФОТ!$A$7:$A$11,0),MATCH(AN$3,ФОТ!$3:$3,0))/1000,0)</f>
        <v>81</v>
      </c>
      <c r="AO43" s="248" cm="1">
        <f t="array" aca="1" ref="AO43" ca="1">IF(AND(НачИнвП_Дата&lt;=AO$3,КИнвП_Дата&gt;AO$3),
            INDEX(ФОТ!$A$7:$EY$11,MATCH("Заработная плата к выплате, руб.",ФОТ!$A$7:$A$11,0),MATCH(AO$3,ФОТ!$3:$3,0))/1000,0)</f>
        <v>81</v>
      </c>
      <c r="AP43" s="248" cm="1">
        <f t="array" aca="1" ref="AP43" ca="1">IF(AND(НачИнвП_Дата&lt;=AP$3,КИнвП_Дата&gt;AP$3),
            INDEX(ФОТ!$A$7:$EY$11,MATCH("Заработная плата к выплате, руб.",ФОТ!$A$7:$A$11,0),MATCH(AP$3,ФОТ!$3:$3,0))/1000,0)</f>
        <v>81</v>
      </c>
      <c r="AQ43" s="249">
        <f t="shared" ca="1" si="1993"/>
        <v>243</v>
      </c>
      <c r="AR43" s="248" cm="1">
        <f t="array" aca="1" ref="AR43" ca="1">IF(AND(НачИнвП_Дата&lt;=AR$3,КИнвП_Дата&gt;AR$3),
            INDEX(ФОТ!$A$7:$EY$11,MATCH("Заработная плата к выплате, руб.",ФОТ!$A$7:$A$11,0),MATCH(AR$3,ФОТ!$3:$3,0))/1000,0)</f>
        <v>81</v>
      </c>
      <c r="AS43" s="248" cm="1">
        <f t="array" aca="1" ref="AS43" ca="1">IF(AND(НачИнвП_Дата&lt;=AS$3,КИнвП_Дата&gt;AS$3),
            INDEX(ФОТ!$A$7:$EY$11,MATCH("Заработная плата к выплате, руб.",ФОТ!$A$7:$A$11,0),MATCH(AS$3,ФОТ!$3:$3,0))/1000,0)</f>
        <v>81</v>
      </c>
      <c r="AT43" s="248" cm="1">
        <f t="array" aca="1" ref="AT43" ca="1">IF(AND(НачИнвП_Дата&lt;=AT$3,КИнвП_Дата&gt;AT$3),
            INDEX(ФОТ!$A$7:$EY$11,MATCH("Заработная плата к выплате, руб.",ФОТ!$A$7:$A$11,0),MATCH(AT$3,ФОТ!$3:$3,0))/1000,0)</f>
        <v>81</v>
      </c>
      <c r="AU43" s="249">
        <f t="shared" ca="1" si="1994"/>
        <v>243</v>
      </c>
      <c r="AV43" s="248" cm="1">
        <f t="array" aca="1" ref="AV43" ca="1">IF(AND(НачИнвП_Дата&lt;=AV$3,КИнвП_Дата&gt;AV$3),
            INDEX(ФОТ!$A$7:$EY$11,MATCH("Заработная плата к выплате, руб.",ФОТ!$A$7:$A$11,0),MATCH(AV$3,ФОТ!$3:$3,0))/1000,0)</f>
        <v>81</v>
      </c>
      <c r="AW43" s="248" cm="1">
        <f t="array" aca="1" ref="AW43" ca="1">IF(AND(НачИнвП_Дата&lt;=AW$3,КИнвП_Дата&gt;AW$3),
            INDEX(ФОТ!$A$7:$EY$11,MATCH("Заработная плата к выплате, руб.",ФОТ!$A$7:$A$11,0),MATCH(AW$3,ФОТ!$3:$3,0))/1000,0)</f>
        <v>81</v>
      </c>
      <c r="AX43" s="248" cm="1">
        <f t="array" aca="1" ref="AX43" ca="1">IF(AND(НачИнвП_Дата&lt;=AX$3,КИнвП_Дата&gt;AX$3),
            INDEX(ФОТ!$A$7:$EY$11,MATCH("Заработная плата к выплате, руб.",ФОТ!$A$7:$A$11,0),MATCH(AX$3,ФОТ!$3:$3,0))/1000,0)</f>
        <v>81</v>
      </c>
      <c r="AY43" s="249">
        <f t="shared" ca="1" si="1995"/>
        <v>243</v>
      </c>
      <c r="AZ43" s="266">
        <f t="shared" ca="1" si="1996"/>
        <v>972</v>
      </c>
      <c r="BA43" s="248" cm="1">
        <f t="array" aca="1" ref="BA43" ca="1">IF(AND(НачИнвП_Дата&lt;=BA$3,КИнвП_Дата&gt;BA$3),
            INDEX(ФОТ!$A$7:$EY$11,MATCH("Заработная плата к выплате, руб.",ФОТ!$A$7:$A$11,0),MATCH(BA$3,ФОТ!$3:$3,0))/1000,0)</f>
        <v>81</v>
      </c>
      <c r="BB43" s="248" cm="1">
        <f t="array" aca="1" ref="BB43" ca="1">IF(AND(НачИнвП_Дата&lt;=BB$3,КИнвП_Дата&gt;BB$3),
            INDEX(ФОТ!$A$7:$EY$11,MATCH("Заработная плата к выплате, руб.",ФОТ!$A$7:$A$11,0),MATCH(BB$3,ФОТ!$3:$3,0))/1000,0)</f>
        <v>81</v>
      </c>
      <c r="BC43" s="248" cm="1">
        <f t="array" aca="1" ref="BC43" ca="1">IF(AND(НачИнвП_Дата&lt;=BC$3,КИнвП_Дата&gt;BC$3),
            INDEX(ФОТ!$A$7:$EY$11,MATCH("Заработная плата к выплате, руб.",ФОТ!$A$7:$A$11,0),MATCH(BC$3,ФОТ!$3:$3,0))/1000,0)</f>
        <v>81</v>
      </c>
      <c r="BD43" s="249">
        <f t="shared" ca="1" si="1997"/>
        <v>243</v>
      </c>
      <c r="BE43" s="248" cm="1">
        <f t="array" aca="1" ref="BE43" ca="1">IF(AND(НачИнвП_Дата&lt;=BE$3,КИнвП_Дата&gt;BE$3),
            INDEX(ФОТ!$A$7:$EY$11,MATCH("Заработная плата к выплате, руб.",ФОТ!$A$7:$A$11,0),MATCH(BE$3,ФОТ!$3:$3,0))/1000,0)</f>
        <v>81</v>
      </c>
      <c r="BF43" s="248" cm="1">
        <f t="array" aca="1" ref="BF43" ca="1">IF(AND(НачИнвП_Дата&lt;=BF$3,КИнвП_Дата&gt;BF$3),
            INDEX(ФОТ!$A$7:$EY$11,MATCH("Заработная плата к выплате, руб.",ФОТ!$A$7:$A$11,0),MATCH(BF$3,ФОТ!$3:$3,0))/1000,0)</f>
        <v>81</v>
      </c>
      <c r="BG43" s="248" cm="1">
        <f t="array" aca="1" ref="BG43" ca="1">IF(AND(НачИнвП_Дата&lt;=BG$3,КИнвП_Дата&gt;BG$3),
            INDEX(ФОТ!$A$7:$EY$11,MATCH("Заработная плата к выплате, руб.",ФОТ!$A$7:$A$11,0),MATCH(BG$3,ФОТ!$3:$3,0))/1000,0)</f>
        <v>81</v>
      </c>
      <c r="BH43" s="249">
        <f t="shared" ca="1" si="1998"/>
        <v>243</v>
      </c>
      <c r="BI43" s="248" cm="1">
        <f t="array" aca="1" ref="BI43" ca="1">IF(AND(НачИнвП_Дата&lt;=BI$3,КИнвП_Дата&gt;BI$3),
            INDEX(ФОТ!$A$7:$EY$11,MATCH("Заработная плата к выплате, руб.",ФОТ!$A$7:$A$11,0),MATCH(BI$3,ФОТ!$3:$3,0))/1000,0)</f>
        <v>81</v>
      </c>
      <c r="BJ43" s="248" cm="1">
        <f t="array" aca="1" ref="BJ43" ca="1">IF(AND(НачИнвП_Дата&lt;=BJ$3,КИнвП_Дата&gt;BJ$3),
            INDEX(ФОТ!$A$7:$EY$11,MATCH("Заработная плата к выплате, руб.",ФОТ!$A$7:$A$11,0),MATCH(BJ$3,ФОТ!$3:$3,0))/1000,0)</f>
        <v>81</v>
      </c>
      <c r="BK43" s="248" cm="1">
        <f t="array" aca="1" ref="BK43" ca="1">IF(AND(НачИнвП_Дата&lt;=BK$3,КИнвП_Дата&gt;BK$3),
            INDEX(ФОТ!$A$7:$EY$11,MATCH("Заработная плата к выплате, руб.",ФОТ!$A$7:$A$11,0),MATCH(BK$3,ФОТ!$3:$3,0))/1000,0)</f>
        <v>81</v>
      </c>
      <c r="BL43" s="249">
        <f t="shared" ca="1" si="1999"/>
        <v>243</v>
      </c>
      <c r="BM43" s="248" cm="1">
        <f t="array" aca="1" ref="BM43" ca="1">IF(AND(НачИнвП_Дата&lt;=BM$3,КИнвП_Дата&gt;BM$3),
            INDEX(ФОТ!$A$7:$EY$11,MATCH("Заработная плата к выплате, руб.",ФОТ!$A$7:$A$11,0),MATCH(BM$3,ФОТ!$3:$3,0))/1000,0)</f>
        <v>81</v>
      </c>
      <c r="BN43" s="248" cm="1">
        <f t="array" aca="1" ref="BN43" ca="1">IF(AND(НачИнвП_Дата&lt;=BN$3,КИнвП_Дата&gt;BN$3),
            INDEX(ФОТ!$A$7:$EY$11,MATCH("Заработная плата к выплате, руб.",ФОТ!$A$7:$A$11,0),MATCH(BN$3,ФОТ!$3:$3,0))/1000,0)</f>
        <v>81</v>
      </c>
      <c r="BO43" s="248" cm="1">
        <f t="array" aca="1" ref="BO43" ca="1">IF(AND(НачИнвП_Дата&lt;=BO$3,КИнвП_Дата&gt;BO$3),
            INDEX(ФОТ!$A$7:$EY$11,MATCH("Заработная плата к выплате, руб.",ФОТ!$A$7:$A$11,0),MATCH(BO$3,ФОТ!$3:$3,0))/1000,0)</f>
        <v>81</v>
      </c>
      <c r="BP43" s="249">
        <f t="shared" ca="1" si="2000"/>
        <v>243</v>
      </c>
      <c r="BQ43" s="266">
        <f t="shared" ca="1" si="2001"/>
        <v>972</v>
      </c>
      <c r="BR43" s="248" cm="1">
        <f t="array" aca="1" ref="BR43" ca="1">IF(AND(НачИнвП_Дата&lt;=BR$3,КИнвП_Дата&gt;BR$3),
            INDEX(ФОТ!$A$7:$EY$11,MATCH("Заработная плата к выплате, руб.",ФОТ!$A$7:$A$11,0),MATCH(BR$3,ФОТ!$3:$3,0))/1000,0)</f>
        <v>81</v>
      </c>
      <c r="BS43" s="248" cm="1">
        <f t="array" aca="1" ref="BS43" ca="1">IF(AND(НачИнвП_Дата&lt;=BS$3,КИнвП_Дата&gt;BS$3),
            INDEX(ФОТ!$A$7:$EY$11,MATCH("Заработная плата к выплате, руб.",ФОТ!$A$7:$A$11,0),MATCH(BS$3,ФОТ!$3:$3,0))/1000,0)</f>
        <v>81</v>
      </c>
      <c r="BT43" s="248" cm="1">
        <f t="array" aca="1" ref="BT43" ca="1">IF(AND(НачИнвП_Дата&lt;=BT$3,КИнвП_Дата&gt;BT$3),
            INDEX(ФОТ!$A$7:$EY$11,MATCH("Заработная плата к выплате, руб.",ФОТ!$A$7:$A$11,0),MATCH(BT$3,ФОТ!$3:$3,0))/1000,0)</f>
        <v>81</v>
      </c>
      <c r="BU43" s="249">
        <f t="shared" ca="1" si="2002"/>
        <v>243</v>
      </c>
      <c r="BV43" s="248" cm="1">
        <f t="array" aca="1" ref="BV43" ca="1">IF(AND(НачИнвП_Дата&lt;=BV$3,КИнвП_Дата&gt;BV$3),
            INDEX(ФОТ!$A$7:$EY$11,MATCH("Заработная плата к выплате, руб.",ФОТ!$A$7:$A$11,0),MATCH(BV$3,ФОТ!$3:$3,0))/1000,0)</f>
        <v>81</v>
      </c>
      <c r="BW43" s="248" cm="1">
        <f t="array" aca="1" ref="BW43" ca="1">IF(AND(НачИнвП_Дата&lt;=BW$3,КИнвП_Дата&gt;BW$3),
            INDEX(ФОТ!$A$7:$EY$11,MATCH("Заработная плата к выплате, руб.",ФОТ!$A$7:$A$11,0),MATCH(BW$3,ФОТ!$3:$3,0))/1000,0)</f>
        <v>81</v>
      </c>
      <c r="BX43" s="248" cm="1">
        <f t="array" aca="1" ref="BX43" ca="1">IF(AND(НачИнвП_Дата&lt;=BX$3,КИнвП_Дата&gt;BX$3),
            INDEX(ФОТ!$A$7:$EY$11,MATCH("Заработная плата к выплате, руб.",ФОТ!$A$7:$A$11,0),MATCH(BX$3,ФОТ!$3:$3,0))/1000,0)</f>
        <v>81</v>
      </c>
      <c r="BY43" s="249">
        <f t="shared" ca="1" si="2003"/>
        <v>243</v>
      </c>
      <c r="BZ43" s="248" cm="1">
        <f t="array" aca="1" ref="BZ43" ca="1">IF(AND(НачИнвП_Дата&lt;=BZ$3,КИнвП_Дата&gt;BZ$3),
            INDEX(ФОТ!$A$7:$EY$11,MATCH("Заработная плата к выплате, руб.",ФОТ!$A$7:$A$11,0),MATCH(BZ$3,ФОТ!$3:$3,0))/1000,0)</f>
        <v>81</v>
      </c>
      <c r="CA43" s="248" cm="1">
        <f t="array" aca="1" ref="CA43" ca="1">IF(AND(НачИнвП_Дата&lt;=CA$3,КИнвП_Дата&gt;CA$3),
            INDEX(ФОТ!$A$7:$EY$11,MATCH("Заработная плата к выплате, руб.",ФОТ!$A$7:$A$11,0),MATCH(CA$3,ФОТ!$3:$3,0))/1000,0)</f>
        <v>81</v>
      </c>
      <c r="CB43" s="248" cm="1">
        <f t="array" aca="1" ref="CB43" ca="1">IF(AND(НачИнвП_Дата&lt;=CB$3,КИнвП_Дата&gt;CB$3),
            INDEX(ФОТ!$A$7:$EY$11,MATCH("Заработная плата к выплате, руб.",ФОТ!$A$7:$A$11,0),MATCH(CB$3,ФОТ!$3:$3,0))/1000,0)</f>
        <v>81</v>
      </c>
      <c r="CC43" s="249">
        <f t="shared" ca="1" si="2004"/>
        <v>243</v>
      </c>
      <c r="CD43" s="248" cm="1">
        <f t="array" aca="1" ref="CD43" ca="1">IF(AND(НачИнвП_Дата&lt;=CD$3,КИнвП_Дата&gt;CD$3),
            INDEX(ФОТ!$A$7:$EY$11,MATCH("Заработная плата к выплате, руб.",ФОТ!$A$7:$A$11,0),MATCH(CD$3,ФОТ!$3:$3,0))/1000,0)</f>
        <v>81</v>
      </c>
      <c r="CE43" s="248" cm="1">
        <f t="array" aca="1" ref="CE43" ca="1">IF(AND(НачИнвП_Дата&lt;=CE$3,КИнвП_Дата&gt;CE$3),
            INDEX(ФОТ!$A$7:$EY$11,MATCH("Заработная плата к выплате, руб.",ФОТ!$A$7:$A$11,0),MATCH(CE$3,ФОТ!$3:$3,0))/1000,0)</f>
        <v>81</v>
      </c>
      <c r="CF43" s="248" cm="1">
        <f t="array" aca="1" ref="CF43" ca="1">IF(AND(НачИнвП_Дата&lt;=CF$3,КИнвП_Дата&gt;CF$3),
            INDEX(ФОТ!$A$7:$EY$11,MATCH("Заработная плата к выплате, руб.",ФОТ!$A$7:$A$11,0),MATCH(CF$3,ФОТ!$3:$3,0))/1000,0)</f>
        <v>81</v>
      </c>
      <c r="CG43" s="249">
        <f t="shared" ca="1" si="2005"/>
        <v>243</v>
      </c>
      <c r="CH43" s="266">
        <f t="shared" ca="1" si="2006"/>
        <v>972</v>
      </c>
      <c r="CI43" s="248" cm="1">
        <f t="array" aca="1" ref="CI43" ca="1">IF(AND(НачИнвП_Дата&lt;=CI$3,КИнвП_Дата&gt;CI$3),
            INDEX(ФОТ!$A$7:$EY$11,MATCH("Заработная плата к выплате, руб.",ФОТ!$A$7:$A$11,0),MATCH(CI$3,ФОТ!$3:$3,0))/1000,0)</f>
        <v>81</v>
      </c>
      <c r="CJ43" s="248" cm="1">
        <f t="array" aca="1" ref="CJ43" ca="1">IF(AND(НачИнвП_Дата&lt;=CJ$3,КИнвП_Дата&gt;CJ$3),
            INDEX(ФОТ!$A$7:$EY$11,MATCH("Заработная плата к выплате, руб.",ФОТ!$A$7:$A$11,0),MATCH(CJ$3,ФОТ!$3:$3,0))/1000,0)</f>
        <v>81</v>
      </c>
      <c r="CK43" s="248" cm="1">
        <f t="array" aca="1" ref="CK43" ca="1">IF(AND(НачИнвП_Дата&lt;=CK$3,КИнвП_Дата&gt;CK$3),
            INDEX(ФОТ!$A$7:$EY$11,MATCH("Заработная плата к выплате, руб.",ФОТ!$A$7:$A$11,0),MATCH(CK$3,ФОТ!$3:$3,0))/1000,0)</f>
        <v>81</v>
      </c>
      <c r="CL43" s="249">
        <f t="shared" ca="1" si="2007"/>
        <v>243</v>
      </c>
      <c r="CM43" s="248" cm="1">
        <f t="array" aca="1" ref="CM43" ca="1">IF(AND(НачИнвП_Дата&lt;=CM$3,КИнвП_Дата&gt;CM$3),
            INDEX(ФОТ!$A$7:$EY$11,MATCH("Заработная плата к выплате, руб.",ФОТ!$A$7:$A$11,0),MATCH(CM$3,ФОТ!$3:$3,0))/1000,0)</f>
        <v>81</v>
      </c>
      <c r="CN43" s="248" cm="1">
        <f t="array" aca="1" ref="CN43" ca="1">IF(AND(НачИнвП_Дата&lt;=CN$3,КИнвП_Дата&gt;CN$3),
            INDEX(ФОТ!$A$7:$EY$11,MATCH("Заработная плата к выплате, руб.",ФОТ!$A$7:$A$11,0),MATCH(CN$3,ФОТ!$3:$3,0))/1000,0)</f>
        <v>81</v>
      </c>
      <c r="CO43" s="248" cm="1">
        <f t="array" aca="1" ref="CO43" ca="1">IF(AND(НачИнвП_Дата&lt;=CO$3,КИнвП_Дата&gt;CO$3),
            INDEX(ФОТ!$A$7:$EY$11,MATCH("Заработная плата к выплате, руб.",ФОТ!$A$7:$A$11,0),MATCH(CO$3,ФОТ!$3:$3,0))/1000,0)</f>
        <v>81</v>
      </c>
      <c r="CP43" s="249">
        <f t="shared" ca="1" si="2008"/>
        <v>243</v>
      </c>
      <c r="CQ43" s="248" cm="1">
        <f t="array" aca="1" ref="CQ43" ca="1">IF(AND(НачИнвП_Дата&lt;=CQ$3,КИнвП_Дата&gt;CQ$3),
            INDEX(ФОТ!$A$7:$EY$11,MATCH("Заработная плата к выплате, руб.",ФОТ!$A$7:$A$11,0),MATCH(CQ$3,ФОТ!$3:$3,0))/1000,0)</f>
        <v>81</v>
      </c>
      <c r="CR43" s="248" cm="1">
        <f t="array" aca="1" ref="CR43" ca="1">IF(AND(НачИнвП_Дата&lt;=CR$3,КИнвП_Дата&gt;CR$3),
            INDEX(ФОТ!$A$7:$EY$11,MATCH("Заработная плата к выплате, руб.",ФОТ!$A$7:$A$11,0),MATCH(CR$3,ФОТ!$3:$3,0))/1000,0)</f>
        <v>81</v>
      </c>
      <c r="CS43" s="248" cm="1">
        <f t="array" aca="1" ref="CS43" ca="1">IF(AND(НачИнвП_Дата&lt;=CS$3,КИнвП_Дата&gt;CS$3),
            INDEX(ФОТ!$A$7:$EY$11,MATCH("Заработная плата к выплате, руб.",ФОТ!$A$7:$A$11,0),MATCH(CS$3,ФОТ!$3:$3,0))/1000,0)</f>
        <v>81</v>
      </c>
      <c r="CT43" s="249">
        <f t="shared" ca="1" si="2009"/>
        <v>243</v>
      </c>
      <c r="CU43" s="248" cm="1">
        <f t="array" aca="1" ref="CU43" ca="1">IF(AND(НачИнвП_Дата&lt;=CU$3,КИнвП_Дата&gt;CU$3),
            INDEX(ФОТ!$A$7:$EY$11,MATCH("Заработная плата к выплате, руб.",ФОТ!$A$7:$A$11,0),MATCH(CU$3,ФОТ!$3:$3,0))/1000,0)</f>
        <v>81</v>
      </c>
      <c r="CV43" s="248" cm="1">
        <f t="array" aca="1" ref="CV43" ca="1">IF(AND(НачИнвП_Дата&lt;=CV$3,КИнвП_Дата&gt;CV$3),
            INDEX(ФОТ!$A$7:$EY$11,MATCH("Заработная плата к выплате, руб.",ФОТ!$A$7:$A$11,0),MATCH(CV$3,ФОТ!$3:$3,0))/1000,0)</f>
        <v>81</v>
      </c>
      <c r="CW43" s="248" cm="1">
        <f t="array" aca="1" ref="CW43" ca="1">IF(AND(НачИнвП_Дата&lt;=CW$3,КИнвП_Дата&gt;CW$3),
            INDEX(ФОТ!$A$7:$EY$11,MATCH("Заработная плата к выплате, руб.",ФОТ!$A$7:$A$11,0),MATCH(CW$3,ФОТ!$3:$3,0))/1000,0)</f>
        <v>81</v>
      </c>
      <c r="CX43" s="249">
        <f t="shared" ca="1" si="2010"/>
        <v>243</v>
      </c>
      <c r="CY43" s="266">
        <f t="shared" ca="1" si="2011"/>
        <v>972</v>
      </c>
      <c r="CZ43" s="248" cm="1">
        <f t="array" aca="1" ref="CZ43" ca="1">IF(AND(НачИнвП_Дата&lt;=CZ$3,КИнвП_Дата&gt;CZ$3),
            INDEX(ФОТ!$A$7:$EY$11,MATCH("Заработная плата к выплате, руб.",ФОТ!$A$7:$A$11,0),MATCH(CZ$3,ФОТ!$3:$3,0))/1000,0)</f>
        <v>81</v>
      </c>
      <c r="DA43" s="248" cm="1">
        <f t="array" aca="1" ref="DA43" ca="1">IF(AND(НачИнвП_Дата&lt;=DA$3,КИнвП_Дата&gt;DA$3),
            INDEX(ФОТ!$A$7:$EY$11,MATCH("Заработная плата к выплате, руб.",ФОТ!$A$7:$A$11,0),MATCH(DA$3,ФОТ!$3:$3,0))/1000,0)</f>
        <v>81</v>
      </c>
      <c r="DB43" s="248" cm="1">
        <f t="array" aca="1" ref="DB43" ca="1">IF(AND(НачИнвП_Дата&lt;=DB$3,КИнвП_Дата&gt;DB$3),
            INDEX(ФОТ!$A$7:$EY$11,MATCH("Заработная плата к выплате, руб.",ФОТ!$A$7:$A$11,0),MATCH(DB$3,ФОТ!$3:$3,0))/1000,0)</f>
        <v>81</v>
      </c>
      <c r="DC43" s="249">
        <f t="shared" ca="1" si="2012"/>
        <v>243</v>
      </c>
      <c r="DD43" s="248" cm="1">
        <f t="array" aca="1" ref="DD43" ca="1">IF(AND(НачИнвП_Дата&lt;=DD$3,КИнвП_Дата&gt;DD$3),
            INDEX(ФОТ!$A$7:$EY$11,MATCH("Заработная плата к выплате, руб.",ФОТ!$A$7:$A$11,0),MATCH(DD$3,ФОТ!$3:$3,0))/1000,0)</f>
        <v>81</v>
      </c>
      <c r="DE43" s="248" cm="1">
        <f t="array" aca="1" ref="DE43" ca="1">IF(AND(НачИнвП_Дата&lt;=DE$3,КИнвП_Дата&gt;DE$3),
            INDEX(ФОТ!$A$7:$EY$11,MATCH("Заработная плата к выплате, руб.",ФОТ!$A$7:$A$11,0),MATCH(DE$3,ФОТ!$3:$3,0))/1000,0)</f>
        <v>81</v>
      </c>
      <c r="DF43" s="248" cm="1">
        <f t="array" aca="1" ref="DF43" ca="1">IF(AND(НачИнвП_Дата&lt;=DF$3,КИнвП_Дата&gt;DF$3),
            INDEX(ФОТ!$A$7:$EY$11,MATCH("Заработная плата к выплате, руб.",ФОТ!$A$7:$A$11,0),MATCH(DF$3,ФОТ!$3:$3,0))/1000,0)</f>
        <v>81</v>
      </c>
      <c r="DG43" s="249">
        <f t="shared" ca="1" si="2013"/>
        <v>243</v>
      </c>
      <c r="DH43" s="248" cm="1">
        <f t="array" aca="1" ref="DH43" ca="1">IF(AND(НачИнвП_Дата&lt;=DH$3,КИнвП_Дата&gt;DH$3),
            INDEX(ФОТ!$A$7:$EY$11,MATCH("Заработная плата к выплате, руб.",ФОТ!$A$7:$A$11,0),MATCH(DH$3,ФОТ!$3:$3,0))/1000,0)</f>
        <v>81</v>
      </c>
      <c r="DI43" s="248" cm="1">
        <f t="array" aca="1" ref="DI43" ca="1">IF(AND(НачИнвП_Дата&lt;=DI$3,КИнвП_Дата&gt;DI$3),
            INDEX(ФОТ!$A$7:$EY$11,MATCH("Заработная плата к выплате, руб.",ФОТ!$A$7:$A$11,0),MATCH(DI$3,ФОТ!$3:$3,0))/1000,0)</f>
        <v>81</v>
      </c>
      <c r="DJ43" s="248" cm="1">
        <f t="array" aca="1" ref="DJ43" ca="1">IF(AND(НачИнвП_Дата&lt;=DJ$3,КИнвП_Дата&gt;DJ$3),
            INDEX(ФОТ!$A$7:$EY$11,MATCH("Заработная плата к выплате, руб.",ФОТ!$A$7:$A$11,0),MATCH(DJ$3,ФОТ!$3:$3,0))/1000,0)</f>
        <v>81</v>
      </c>
      <c r="DK43" s="249">
        <f t="shared" ca="1" si="2014"/>
        <v>243</v>
      </c>
      <c r="DL43" s="248" cm="1">
        <f t="array" aca="1" ref="DL43" ca="1">IF(AND(НачИнвП_Дата&lt;=DL$3,КИнвП_Дата&gt;DL$3),
            INDEX(ФОТ!$A$7:$EY$11,MATCH("Заработная плата к выплате, руб.",ФОТ!$A$7:$A$11,0),MATCH(DL$3,ФОТ!$3:$3,0))/1000,0)</f>
        <v>81</v>
      </c>
      <c r="DM43" s="248" cm="1">
        <f t="array" aca="1" ref="DM43" ca="1">IF(AND(НачИнвП_Дата&lt;=DM$3,КИнвП_Дата&gt;DM$3),
            INDEX(ФОТ!$A$7:$EY$11,MATCH("Заработная плата к выплате, руб.",ФОТ!$A$7:$A$11,0),MATCH(DM$3,ФОТ!$3:$3,0))/1000,0)</f>
        <v>81</v>
      </c>
      <c r="DN43" s="248" cm="1">
        <f t="array" aca="1" ref="DN43" ca="1">IF(AND(НачИнвП_Дата&lt;=DN$3,КИнвП_Дата&gt;DN$3),
            INDEX(ФОТ!$A$7:$EY$11,MATCH("Заработная плата к выплате, руб.",ФОТ!$A$7:$A$11,0),MATCH(DN$3,ФОТ!$3:$3,0))/1000,0)</f>
        <v>81</v>
      </c>
      <c r="DO43" s="249">
        <f t="shared" ca="1" si="2015"/>
        <v>243</v>
      </c>
      <c r="DP43" s="266">
        <f t="shared" ca="1" si="2016"/>
        <v>972</v>
      </c>
      <c r="DQ43" s="248" cm="1">
        <f t="array" aca="1" ref="DQ43" ca="1">IF(AND(НачИнвП_Дата&lt;=DQ$3,КИнвП_Дата&gt;DQ$3),
            INDEX(ФОТ!$A$7:$EY$11,MATCH("Заработная плата к выплате, руб.",ФОТ!$A$7:$A$11,0),MATCH(DQ$3,ФОТ!$3:$3,0))/1000,0)</f>
        <v>81</v>
      </c>
      <c r="DR43" s="248" cm="1">
        <f t="array" aca="1" ref="DR43" ca="1">IF(AND(НачИнвП_Дата&lt;=DR$3,КИнвП_Дата&gt;DR$3),
            INDEX(ФОТ!$A$7:$EY$11,MATCH("Заработная плата к выплате, руб.",ФОТ!$A$7:$A$11,0),MATCH(DR$3,ФОТ!$3:$3,0))/1000,0)</f>
        <v>81</v>
      </c>
      <c r="DS43" s="248" cm="1">
        <f t="array" aca="1" ref="DS43" ca="1">IF(AND(НачИнвП_Дата&lt;=DS$3,КИнвП_Дата&gt;DS$3),
            INDEX(ФОТ!$A$7:$EY$11,MATCH("Заработная плата к выплате, руб.",ФОТ!$A$7:$A$11,0),MATCH(DS$3,ФОТ!$3:$3,0))/1000,0)</f>
        <v>81</v>
      </c>
      <c r="DT43" s="249">
        <f t="shared" ca="1" si="2017"/>
        <v>243</v>
      </c>
      <c r="DU43" s="248" cm="1">
        <f t="array" aca="1" ref="DU43" ca="1">IF(AND(НачИнвП_Дата&lt;=DU$3,КИнвП_Дата&gt;DU$3),
            INDEX(ФОТ!$A$7:$EY$11,MATCH("Заработная плата к выплате, руб.",ФОТ!$A$7:$A$11,0),MATCH(DU$3,ФОТ!$3:$3,0))/1000,0)</f>
        <v>81</v>
      </c>
      <c r="DV43" s="248" cm="1">
        <f t="array" aca="1" ref="DV43" ca="1">IF(AND(НачИнвП_Дата&lt;=DV$3,КИнвП_Дата&gt;DV$3),
            INDEX(ФОТ!$A$7:$EY$11,MATCH("Заработная плата к выплате, руб.",ФОТ!$A$7:$A$11,0),MATCH(DV$3,ФОТ!$3:$3,0))/1000,0)</f>
        <v>81</v>
      </c>
      <c r="DW43" s="248" cm="1">
        <f t="array" aca="1" ref="DW43" ca="1">IF(AND(НачИнвП_Дата&lt;=DW$3,КИнвП_Дата&gt;DW$3),
            INDEX(ФОТ!$A$7:$EY$11,MATCH("Заработная плата к выплате, руб.",ФОТ!$A$7:$A$11,0),MATCH(DW$3,ФОТ!$3:$3,0))/1000,0)</f>
        <v>81</v>
      </c>
      <c r="DX43" s="249">
        <f t="shared" ca="1" si="2018"/>
        <v>243</v>
      </c>
      <c r="DY43" s="248" cm="1">
        <f t="array" aca="1" ref="DY43" ca="1">IF(AND(НачИнвП_Дата&lt;=DY$3,КИнвП_Дата&gt;DY$3),
            INDEX(ФОТ!$A$7:$EY$11,MATCH("Заработная плата к выплате, руб.",ФОТ!$A$7:$A$11,0),MATCH(DY$3,ФОТ!$3:$3,0))/1000,0)</f>
        <v>81</v>
      </c>
      <c r="DZ43" s="248" cm="1">
        <f t="array" aca="1" ref="DZ43" ca="1">IF(AND(НачИнвП_Дата&lt;=DZ$3,КИнвП_Дата&gt;DZ$3),
            INDEX(ФОТ!$A$7:$EY$11,MATCH("Заработная плата к выплате, руб.",ФОТ!$A$7:$A$11,0),MATCH(DZ$3,ФОТ!$3:$3,0))/1000,0)</f>
        <v>81</v>
      </c>
      <c r="EA43" s="248" cm="1">
        <f t="array" aca="1" ref="EA43" ca="1">IF(AND(НачИнвП_Дата&lt;=EA$3,КИнвП_Дата&gt;EA$3),
            INDEX(ФОТ!$A$7:$EY$11,MATCH("Заработная плата к выплате, руб.",ФОТ!$A$7:$A$11,0),MATCH(EA$3,ФОТ!$3:$3,0))/1000,0)</f>
        <v>81</v>
      </c>
      <c r="EB43" s="249">
        <f t="shared" ca="1" si="2019"/>
        <v>243</v>
      </c>
      <c r="EC43" s="248" cm="1">
        <f t="array" aca="1" ref="EC43" ca="1">IF(AND(НачИнвП_Дата&lt;=EC$3,КИнвП_Дата&gt;EC$3),
            INDEX(ФОТ!$A$7:$EY$11,MATCH("Заработная плата к выплате, руб.",ФОТ!$A$7:$A$11,0),MATCH(EC$3,ФОТ!$3:$3,0))/1000,0)</f>
        <v>81</v>
      </c>
      <c r="ED43" s="248" cm="1">
        <f t="array" aca="1" ref="ED43" ca="1">IF(AND(НачИнвП_Дата&lt;=ED$3,КИнвП_Дата&gt;ED$3),
            INDEX(ФОТ!$A$7:$EY$11,MATCH("Заработная плата к выплате, руб.",ФОТ!$A$7:$A$11,0),MATCH(ED$3,ФОТ!$3:$3,0))/1000,0)</f>
        <v>81</v>
      </c>
      <c r="EE43" s="248" cm="1">
        <f t="array" aca="1" ref="EE43" ca="1">IF(AND(НачИнвП_Дата&lt;=EE$3,КИнвП_Дата&gt;EE$3),
            INDEX(ФОТ!$A$7:$EY$11,MATCH("Заработная плата к выплате, руб.",ФОТ!$A$7:$A$11,0),MATCH(EE$3,ФОТ!$3:$3,0))/1000,0)</f>
        <v>81</v>
      </c>
      <c r="EF43" s="249">
        <f t="shared" ca="1" si="2020"/>
        <v>243</v>
      </c>
      <c r="EG43" s="266">
        <f t="shared" ca="1" si="2021"/>
        <v>972</v>
      </c>
      <c r="EH43" s="248" cm="1">
        <f t="array" aca="1" ref="EH43" ca="1">IF(AND(НачИнвП_Дата&lt;=EH$3,КИнвП_Дата&gt;EH$3),
            INDEX(ФОТ!$A$7:$EY$11,MATCH("Заработная плата к выплате, руб.",ФОТ!$A$7:$A$11,0),MATCH(EH$3,ФОТ!$3:$3,0))/1000,0)</f>
        <v>81</v>
      </c>
      <c r="EI43" s="248" cm="1">
        <f t="array" aca="1" ref="EI43" ca="1">IF(AND(НачИнвП_Дата&lt;=EI$3,КИнвП_Дата&gt;EI$3),
            INDEX(ФОТ!$A$7:$EY$11,MATCH("Заработная плата к выплате, руб.",ФОТ!$A$7:$A$11,0),MATCH(EI$3,ФОТ!$3:$3,0))/1000,0)</f>
        <v>81</v>
      </c>
      <c r="EJ43" s="248" cm="1">
        <f t="array" aca="1" ref="EJ43" ca="1">IF(AND(НачИнвП_Дата&lt;=EJ$3,КИнвП_Дата&gt;EJ$3),
            INDEX(ФОТ!$A$7:$EY$11,MATCH("Заработная плата к выплате, руб.",ФОТ!$A$7:$A$11,0),MATCH(EJ$3,ФОТ!$3:$3,0))/1000,0)</f>
        <v>81</v>
      </c>
      <c r="EK43" s="249">
        <f t="shared" ca="1" si="2022"/>
        <v>243</v>
      </c>
      <c r="EL43" s="248" cm="1">
        <f t="array" aca="1" ref="EL43" ca="1">IF(AND(НачИнвП_Дата&lt;=EL$3,КИнвП_Дата&gt;EL$3),
            INDEX(ФОТ!$A$7:$EY$11,MATCH("Заработная плата к выплате, руб.",ФОТ!$A$7:$A$11,0),MATCH(EL$3,ФОТ!$3:$3,0))/1000,0)</f>
        <v>81</v>
      </c>
      <c r="EM43" s="248" cm="1">
        <f t="array" aca="1" ref="EM43" ca="1">IF(AND(НачИнвП_Дата&lt;=EM$3,КИнвП_Дата&gt;EM$3),
            INDEX(ФОТ!$A$7:$EY$11,MATCH("Заработная плата к выплате, руб.",ФОТ!$A$7:$A$11,0),MATCH(EM$3,ФОТ!$3:$3,0))/1000,0)</f>
        <v>81</v>
      </c>
      <c r="EN43" s="248" cm="1">
        <f t="array" aca="1" ref="EN43" ca="1">IF(AND(НачИнвП_Дата&lt;=EN$3,КИнвП_Дата&gt;EN$3),
            INDEX(ФОТ!$A$7:$EY$11,MATCH("Заработная плата к выплате, руб.",ФОТ!$A$7:$A$11,0),MATCH(EN$3,ФОТ!$3:$3,0))/1000,0)</f>
        <v>81</v>
      </c>
      <c r="EO43" s="249">
        <f t="shared" ca="1" si="2023"/>
        <v>243</v>
      </c>
      <c r="EP43" s="248" cm="1">
        <f t="array" aca="1" ref="EP43" ca="1">IF(AND(НачИнвП_Дата&lt;=EP$3,КИнвП_Дата&gt;EP$3),
            INDEX(ФОТ!$A$7:$EY$11,MATCH("Заработная плата к выплате, руб.",ФОТ!$A$7:$A$11,0),MATCH(EP$3,ФОТ!$3:$3,0))/1000,0)</f>
        <v>81</v>
      </c>
      <c r="EQ43" s="248" cm="1">
        <f t="array" aca="1" ref="EQ43" ca="1">IF(AND(НачИнвП_Дата&lt;=EQ$3,КИнвП_Дата&gt;EQ$3),
            INDEX(ФОТ!$A$7:$EY$11,MATCH("Заработная плата к выплате, руб.",ФОТ!$A$7:$A$11,0),MATCH(EQ$3,ФОТ!$3:$3,0))/1000,0)</f>
        <v>81</v>
      </c>
      <c r="ER43" s="248" cm="1">
        <f t="array" aca="1" ref="ER43" ca="1">IF(AND(НачИнвП_Дата&lt;=ER$3,КИнвП_Дата&gt;ER$3),
            INDEX(ФОТ!$A$7:$EY$11,MATCH("Заработная плата к выплате, руб.",ФОТ!$A$7:$A$11,0),MATCH(ER$3,ФОТ!$3:$3,0))/1000,0)</f>
        <v>81</v>
      </c>
      <c r="ES43" s="249">
        <f t="shared" ca="1" si="2024"/>
        <v>243</v>
      </c>
      <c r="ET43" s="248" cm="1">
        <f t="array" aca="1" ref="ET43" ca="1">IF(AND(НачИнвП_Дата&lt;=ET$3,КИнвП_Дата&gt;ET$3),
            INDEX(ФОТ!$A$7:$EY$11,MATCH("Заработная плата к выплате, руб.",ФОТ!$A$7:$A$11,0),MATCH(ET$3,ФОТ!$3:$3,0))/1000,0)</f>
        <v>81</v>
      </c>
      <c r="EU43" s="248" cm="1">
        <f t="array" aca="1" ref="EU43" ca="1">IF(AND(НачИнвП_Дата&lt;=EU$3,КИнвП_Дата&gt;EU$3),
            INDEX(ФОТ!$A$7:$EY$11,MATCH("Заработная плата к выплате, руб.",ФОТ!$A$7:$A$11,0),MATCH(EU$3,ФОТ!$3:$3,0))/1000,0)</f>
        <v>81</v>
      </c>
      <c r="EV43" s="248" cm="1">
        <f t="array" aca="1" ref="EV43" ca="1">IF(AND(НачИнвП_Дата&lt;=EV$3,КИнвП_Дата&gt;EV$3),
            INDEX(ФОТ!$A$7:$EY$11,MATCH("Заработная плата к выплате, руб.",ФОТ!$A$7:$A$11,0),MATCH(EV$3,ФОТ!$3:$3,0))/1000,0)</f>
        <v>81</v>
      </c>
      <c r="EW43" s="249">
        <f t="shared" ca="1" si="2025"/>
        <v>243</v>
      </c>
      <c r="EX43" s="426">
        <f t="shared" ca="1" si="2026"/>
        <v>972</v>
      </c>
      <c r="EY43" s="438"/>
    </row>
    <row r="44" spans="1:155" outlineLevel="1">
      <c r="A44" s="397" t="s">
        <v>297</v>
      </c>
      <c r="B44" s="248" cm="1">
        <f t="array" ref="B44">IF(AND(НачИнвП_Дата&lt;=B$3,КИнвП_Дата&gt;B$3),
            INDEX(ФОТ!$A$7:$EY$11,MATCH("Страховые взносы, руб.",ФОТ!$A$7:$A$11,0),MATCH(B$3,ФОТ!$3:$3,0))/1000,0)</f>
        <v>0</v>
      </c>
      <c r="C44" s="248">
        <f ca="1">IF(AND(НачИнвП_Дата&lt;=C$3,КИнвП_Дата&gt;C$3),
            INDEX(ФОТ!$A$7:$EY$11,MATCH("Страховые взносы, руб.",ФОТ!$A$7:$A$11,0),MATCH(C$3,ФОТ!$3:$3,0))/1000,0)</f>
        <v>0</v>
      </c>
      <c r="D44" s="248" cm="1">
        <f t="array" aca="1" ref="D44" ca="1">IF(AND(НачИнвП_Дата&lt;=D$3,КИнвП_Дата&gt;D$3),
            INDEX(ФОТ!$A$7:$EY$11,MATCH("Страховые взносы, руб.",ФОТ!$A$7:$A$11,0),MATCH(D$3,ФОТ!$3:$3,0))/1000,0)</f>
        <v>0</v>
      </c>
      <c r="E44" s="249">
        <f t="shared" ca="1" si="2027"/>
        <v>0</v>
      </c>
      <c r="F44" s="248" cm="1">
        <f t="array" aca="1" ref="F44" ca="1">IF(AND(НачИнвП_Дата&lt;=F$3,КИнвП_Дата&gt;F$3),
            INDEX(ФОТ!$A$7:$EY$11,MATCH("Страховые взносы, руб.",ФОТ!$A$7:$A$11,0),MATCH(F$3,ФОТ!$3:$3,0))/1000,0)</f>
        <v>0</v>
      </c>
      <c r="G44" s="248" cm="1">
        <f t="array" aca="1" ref="G44" ca="1">IF(AND(НачИнвП_Дата&lt;=G$3,КИнвП_Дата&gt;G$3),
            INDEX(ФОТ!$A$7:$EY$11,MATCH("Страховые взносы, руб.",ФОТ!$A$7:$A$11,0),MATCH(G$3,ФОТ!$3:$3,0))/1000,0)</f>
        <v>0</v>
      </c>
      <c r="H44" s="248" cm="1">
        <f t="array" aca="1" ref="H44" ca="1">IF(AND(НачИнвП_Дата&lt;=H$3,КИнвП_Дата&gt;H$3),
            INDEX(ФОТ!$A$7:$EY$11,MATCH("Страховые взносы, руб.",ФОТ!$A$7:$A$11,0),MATCH(H$3,ФОТ!$3:$3,0))/1000,0)</f>
        <v>0</v>
      </c>
      <c r="I44" s="249">
        <f t="shared" ca="1" si="2028"/>
        <v>0</v>
      </c>
      <c r="J44" s="248" cm="1">
        <f t="array" aca="1" ref="J44" ca="1">IF(AND(НачИнвП_Дата&lt;=J$3,КИнвП_Дата&gt;J$3),
            INDEX(ФОТ!$A$7:$EY$11,MATCH("Страховые взносы, руб.",ФОТ!$A$7:$A$11,0),MATCH(J$3,ФОТ!$3:$3,0))/1000,0)</f>
        <v>0</v>
      </c>
      <c r="K44" s="248" cm="1">
        <f t="array" aca="1" ref="K44" ca="1">IF(AND(НачИнвП_Дата&lt;=K$3,КИнвП_Дата&gt;K$3),
            INDEX(ФОТ!$A$7:$EY$11,MATCH("Страховые взносы, руб.",ФОТ!$A$7:$A$11,0),MATCH(K$3,ФОТ!$3:$3,0))/1000,0)</f>
        <v>0</v>
      </c>
      <c r="L44" s="248" cm="1">
        <f t="array" aca="1" ref="L44" ca="1">IF(AND(НачИнвП_Дата&lt;=L$3,КИнвП_Дата&gt;L$3),
            INDEX(ФОТ!$A$7:$EY$11,MATCH("Страховые взносы, руб.",ФОТ!$A$7:$A$11,0),MATCH(L$3,ФОТ!$3:$3,0))/1000,0)</f>
        <v>0</v>
      </c>
      <c r="M44" s="249">
        <f ca="1">SUM(J44:L44)</f>
        <v>0</v>
      </c>
      <c r="N44" s="248" cm="1">
        <f t="array" aca="1" ref="N44" ca="1">IF(AND(НачИнвП_Дата&lt;=N$3,КИнвП_Дата&gt;N$3),
            INDEX(ФОТ!$A$7:$EY$11,MATCH("Страховые взносы, руб.",ФОТ!$A$7:$A$11,0),MATCH(N$3,ФОТ!$3:$3,0))/1000,0)</f>
        <v>25.515000000000001</v>
      </c>
      <c r="O44" s="248" cm="1">
        <f t="array" aca="1" ref="O44" ca="1">IF(AND(НачИнвП_Дата&lt;=O$3,КИнвП_Дата&gt;O$3),
            INDEX(ФОТ!$A$7:$EY$11,MATCH("Страховые взносы, руб.",ФОТ!$A$7:$A$11,0),MATCH(O$3,ФОТ!$3:$3,0))/1000,0)</f>
        <v>25.515000000000001</v>
      </c>
      <c r="P44" s="248" cm="1">
        <f t="array" aca="1" ref="P44" ca="1">IF(AND(НачИнвП_Дата&lt;=P$3,КИнвП_Дата&gt;P$3),
            INDEX(ФОТ!$A$7:$EY$11,MATCH("Страховые взносы, руб.",ФОТ!$A$7:$A$11,0),MATCH(P$3,ФОТ!$3:$3,0))/1000,0)</f>
        <v>25.515000000000001</v>
      </c>
      <c r="Q44" s="249">
        <f t="shared" ca="1" si="2030"/>
        <v>76.545000000000002</v>
      </c>
      <c r="R44" s="266">
        <f ca="1">SUM(E44+I44+M44+Q44)</f>
        <v>76.545000000000002</v>
      </c>
      <c r="S44" s="248" cm="1">
        <f t="array" aca="1" ref="S44" ca="1">IF(AND(НачИнвП_Дата&lt;=S$3,КИнвП_Дата&gt;S$3),
            INDEX(ФОТ!$A$7:$EY$11,MATCH("Страховые взносы, руб.",ФОТ!$A$7:$A$11,0),MATCH(S$3,ФОТ!$3:$3,0))/1000,0)</f>
        <v>25.515000000000001</v>
      </c>
      <c r="T44" s="248" cm="1">
        <f t="array" aca="1" ref="T44" ca="1">IF(AND(НачИнвП_Дата&lt;=T$3,КИнвП_Дата&gt;T$3),
            INDEX(ФОТ!$A$7:$EY$11,MATCH("Страховые взносы, руб.",ФОТ!$A$7:$A$11,0),MATCH(T$3,ФОТ!$3:$3,0))/1000,0)</f>
        <v>25.515000000000001</v>
      </c>
      <c r="U44" s="248" cm="1">
        <f t="array" aca="1" ref="U44" ca="1">IF(AND(НачИнвП_Дата&lt;=U$3,КИнвП_Дата&gt;U$3),
            INDEX(ФОТ!$A$7:$EY$11,MATCH("Страховые взносы, руб.",ФОТ!$A$7:$A$11,0),MATCH(U$3,ФОТ!$3:$3,0))/1000,0)</f>
        <v>25.515000000000001</v>
      </c>
      <c r="V44" s="249">
        <f t="shared" ca="1" si="1988"/>
        <v>76.545000000000002</v>
      </c>
      <c r="W44" s="248" cm="1">
        <f t="array" aca="1" ref="W44" ca="1">IF(AND(НачИнвП_Дата&lt;=W$3,КИнвП_Дата&gt;W$3),
            INDEX(ФОТ!$A$7:$EY$11,MATCH("Страховые взносы, руб.",ФОТ!$A$7:$A$11,0),MATCH(W$3,ФОТ!$3:$3,0))/1000,0)</f>
        <v>25.515000000000001</v>
      </c>
      <c r="X44" s="248" cm="1">
        <f t="array" aca="1" ref="X44" ca="1">IF(AND(НачИнвП_Дата&lt;=X$3,КИнвП_Дата&gt;X$3),
            INDEX(ФОТ!$A$7:$EY$11,MATCH("Страховые взносы, руб.",ФОТ!$A$7:$A$11,0),MATCH(X$3,ФОТ!$3:$3,0))/1000,0)</f>
        <v>25.515000000000001</v>
      </c>
      <c r="Y44" s="248" cm="1">
        <f t="array" aca="1" ref="Y44" ca="1">IF(AND(НачИнвП_Дата&lt;=Y$3,КИнвП_Дата&gt;Y$3),
            INDEX(ФОТ!$A$7:$EY$11,MATCH("Страховые взносы, руб.",ФОТ!$A$7:$A$11,0),MATCH(Y$3,ФОТ!$3:$3,0))/1000,0)</f>
        <v>25.515000000000001</v>
      </c>
      <c r="Z44" s="249">
        <f t="shared" ca="1" si="1989"/>
        <v>76.545000000000002</v>
      </c>
      <c r="AA44" s="248" cm="1">
        <f t="array" aca="1" ref="AA44" ca="1">IF(AND(НачИнвП_Дата&lt;=AA$3,КИнвП_Дата&gt;AA$3),
            INDEX(ФОТ!$A$7:$EY$11,MATCH("Страховые взносы, руб.",ФОТ!$A$7:$A$11,0),MATCH(AA$3,ФОТ!$3:$3,0))/1000,0)</f>
        <v>25.515000000000001</v>
      </c>
      <c r="AB44" s="248" cm="1">
        <f t="array" aca="1" ref="AB44" ca="1">IF(AND(НачИнвП_Дата&lt;=AB$3,КИнвП_Дата&gt;AB$3),
            INDEX(ФОТ!$A$7:$EY$11,MATCH("Страховые взносы, руб.",ФОТ!$A$7:$A$11,0),MATCH(AB$3,ФОТ!$3:$3,0))/1000,0)</f>
        <v>25.515000000000001</v>
      </c>
      <c r="AC44" s="248" cm="1">
        <f t="array" aca="1" ref="AC44" ca="1">IF(AND(НачИнвП_Дата&lt;=AC$3,КИнвП_Дата&gt;AC$3),
            INDEX(ФОТ!$A$7:$EY$11,MATCH("Страховые взносы, руб.",ФОТ!$A$7:$A$11,0),MATCH(AC$3,ФОТ!$3:$3,0))/1000,0)</f>
        <v>25.515000000000001</v>
      </c>
      <c r="AD44" s="249">
        <f t="shared" ca="1" si="1990"/>
        <v>76.545000000000002</v>
      </c>
      <c r="AE44" s="248" cm="1">
        <f t="array" aca="1" ref="AE44" ca="1">IF(AND(НачИнвП_Дата&lt;=AE$3,КИнвП_Дата&gt;AE$3),
            INDEX(ФОТ!$A$7:$EY$11,MATCH("Страховые взносы, руб.",ФОТ!$A$7:$A$11,0),MATCH(AE$3,ФОТ!$3:$3,0))/1000,0)</f>
        <v>25.515000000000001</v>
      </c>
      <c r="AF44" s="248" cm="1">
        <f t="array" aca="1" ref="AF44" ca="1">IF(AND(НачИнвП_Дата&lt;=AF$3,КИнвП_Дата&gt;AF$3),
            INDEX(ФОТ!$A$7:$EY$11,MATCH("Страховые взносы, руб.",ФОТ!$A$7:$A$11,0),MATCH(AF$3,ФОТ!$3:$3,0))/1000,0)</f>
        <v>25.515000000000001</v>
      </c>
      <c r="AG44" s="248" cm="1">
        <f t="array" aca="1" ref="AG44" ca="1">IF(AND(НачИнвП_Дата&lt;=AG$3,КИнвП_Дата&gt;AG$3),
            INDEX(ФОТ!$A$7:$EY$11,MATCH("Страховые взносы, руб.",ФОТ!$A$7:$A$11,0),MATCH(AG$3,ФОТ!$3:$3,0))/1000,0)</f>
        <v>25.515000000000001</v>
      </c>
      <c r="AH44" s="249">
        <f t="shared" ca="1" si="1991"/>
        <v>76.545000000000002</v>
      </c>
      <c r="AI44" s="266">
        <f t="shared" ca="1" si="2032"/>
        <v>306.18</v>
      </c>
      <c r="AJ44" s="248" cm="1">
        <f t="array" aca="1" ref="AJ44" ca="1">IF(AND(НачИнвП_Дата&lt;=AJ$3,КИнвП_Дата&gt;AJ$3),
            INDEX(ФОТ!$A$7:$EY$11,MATCH("Страховые взносы, руб.",ФОТ!$A$7:$A$11,0),MATCH(AJ$3,ФОТ!$3:$3,0))/1000,0)</f>
        <v>25.515000000000001</v>
      </c>
      <c r="AK44" s="248" cm="1">
        <f t="array" aca="1" ref="AK44" ca="1">IF(AND(НачИнвП_Дата&lt;=AK$3,КИнвП_Дата&gt;AK$3),
            INDEX(ФОТ!$A$7:$EY$11,MATCH("Страховые взносы, руб.",ФОТ!$A$7:$A$11,0),MATCH(AK$3,ФОТ!$3:$3,0))/1000,0)</f>
        <v>25.515000000000001</v>
      </c>
      <c r="AL44" s="248" cm="1">
        <f t="array" aca="1" ref="AL44" ca="1">IF(AND(НачИнвП_Дата&lt;=AL$3,КИнвП_Дата&gt;AL$3),
            INDEX(ФОТ!$A$7:$EY$11,MATCH("Страховые взносы, руб.",ФОТ!$A$7:$A$11,0),MATCH(AL$3,ФОТ!$3:$3,0))/1000,0)</f>
        <v>25.515000000000001</v>
      </c>
      <c r="AM44" s="249">
        <f t="shared" ca="1" si="1992"/>
        <v>76.545000000000002</v>
      </c>
      <c r="AN44" s="248" cm="1">
        <f t="array" aca="1" ref="AN44" ca="1">IF(AND(НачИнвП_Дата&lt;=AN$3,КИнвП_Дата&gt;AN$3),
            INDEX(ФОТ!$A$7:$EY$11,MATCH("Страховые взносы, руб.",ФОТ!$A$7:$A$11,0),MATCH(AN$3,ФОТ!$3:$3,0))/1000,0)</f>
        <v>25.515000000000001</v>
      </c>
      <c r="AO44" s="248" cm="1">
        <f t="array" aca="1" ref="AO44" ca="1">IF(AND(НачИнвП_Дата&lt;=AO$3,КИнвП_Дата&gt;AO$3),
            INDEX(ФОТ!$A$7:$EY$11,MATCH("Страховые взносы, руб.",ФОТ!$A$7:$A$11,0),MATCH(AO$3,ФОТ!$3:$3,0))/1000,0)</f>
        <v>25.515000000000001</v>
      </c>
      <c r="AP44" s="248" cm="1">
        <f t="array" aca="1" ref="AP44" ca="1">IF(AND(НачИнвП_Дата&lt;=AP$3,КИнвП_Дата&gt;AP$3),
            INDEX(ФОТ!$A$7:$EY$11,MATCH("Страховые взносы, руб.",ФОТ!$A$7:$A$11,0),MATCH(AP$3,ФОТ!$3:$3,0))/1000,0)</f>
        <v>25.515000000000001</v>
      </c>
      <c r="AQ44" s="249">
        <f t="shared" ca="1" si="1993"/>
        <v>76.545000000000002</v>
      </c>
      <c r="AR44" s="248" cm="1">
        <f t="array" aca="1" ref="AR44" ca="1">IF(AND(НачИнвП_Дата&lt;=AR$3,КИнвП_Дата&gt;AR$3),
            INDEX(ФОТ!$A$7:$EY$11,MATCH("Страховые взносы, руб.",ФОТ!$A$7:$A$11,0),MATCH(AR$3,ФОТ!$3:$3,0))/1000,0)</f>
        <v>25.515000000000001</v>
      </c>
      <c r="AS44" s="248" cm="1">
        <f t="array" aca="1" ref="AS44" ca="1">IF(AND(НачИнвП_Дата&lt;=AS$3,КИнвП_Дата&gt;AS$3),
            INDEX(ФОТ!$A$7:$EY$11,MATCH("Страховые взносы, руб.",ФОТ!$A$7:$A$11,0),MATCH(AS$3,ФОТ!$3:$3,0))/1000,0)</f>
        <v>25.515000000000001</v>
      </c>
      <c r="AT44" s="248" cm="1">
        <f t="array" aca="1" ref="AT44" ca="1">IF(AND(НачИнвП_Дата&lt;=AT$3,КИнвП_Дата&gt;AT$3),
            INDEX(ФОТ!$A$7:$EY$11,MATCH("Страховые взносы, руб.",ФОТ!$A$7:$A$11,0),MATCH(AT$3,ФОТ!$3:$3,0))/1000,0)</f>
        <v>25.515000000000001</v>
      </c>
      <c r="AU44" s="249">
        <f t="shared" ca="1" si="1994"/>
        <v>76.545000000000002</v>
      </c>
      <c r="AV44" s="248" cm="1">
        <f t="array" aca="1" ref="AV44" ca="1">IF(AND(НачИнвП_Дата&lt;=AV$3,КИнвП_Дата&gt;AV$3),
            INDEX(ФОТ!$A$7:$EY$11,MATCH("Страховые взносы, руб.",ФОТ!$A$7:$A$11,0),MATCH(AV$3,ФОТ!$3:$3,0))/1000,0)</f>
        <v>25.515000000000001</v>
      </c>
      <c r="AW44" s="248" cm="1">
        <f t="array" aca="1" ref="AW44" ca="1">IF(AND(НачИнвП_Дата&lt;=AW$3,КИнвП_Дата&gt;AW$3),
            INDEX(ФОТ!$A$7:$EY$11,MATCH("Страховые взносы, руб.",ФОТ!$A$7:$A$11,0),MATCH(AW$3,ФОТ!$3:$3,0))/1000,0)</f>
        <v>25.515000000000001</v>
      </c>
      <c r="AX44" s="248" cm="1">
        <f t="array" aca="1" ref="AX44" ca="1">IF(AND(НачИнвП_Дата&lt;=AX$3,КИнвП_Дата&gt;AX$3),
            INDEX(ФОТ!$A$7:$EY$11,MATCH("Страховые взносы, руб.",ФОТ!$A$7:$A$11,0),MATCH(AX$3,ФОТ!$3:$3,0))/1000,0)</f>
        <v>25.515000000000001</v>
      </c>
      <c r="AY44" s="249">
        <f t="shared" ca="1" si="1995"/>
        <v>76.545000000000002</v>
      </c>
      <c r="AZ44" s="266">
        <f t="shared" ca="1" si="1996"/>
        <v>306.18</v>
      </c>
      <c r="BA44" s="248" cm="1">
        <f t="array" aca="1" ref="BA44" ca="1">IF(AND(НачИнвП_Дата&lt;=BA$3,КИнвП_Дата&gt;BA$3),
            INDEX(ФОТ!$A$7:$EY$11,MATCH("Страховые взносы, руб.",ФОТ!$A$7:$A$11,0),MATCH(BA$3,ФОТ!$3:$3,0))/1000,0)</f>
        <v>25.515000000000001</v>
      </c>
      <c r="BB44" s="248" cm="1">
        <f t="array" aca="1" ref="BB44" ca="1">IF(AND(НачИнвП_Дата&lt;=BB$3,КИнвП_Дата&gt;BB$3),
            INDEX(ФОТ!$A$7:$EY$11,MATCH("Страховые взносы, руб.",ФОТ!$A$7:$A$11,0),MATCH(BB$3,ФОТ!$3:$3,0))/1000,0)</f>
        <v>25.515000000000001</v>
      </c>
      <c r="BC44" s="248" cm="1">
        <f t="array" aca="1" ref="BC44" ca="1">IF(AND(НачИнвП_Дата&lt;=BC$3,КИнвП_Дата&gt;BC$3),
            INDEX(ФОТ!$A$7:$EY$11,MATCH("Страховые взносы, руб.",ФОТ!$A$7:$A$11,0),MATCH(BC$3,ФОТ!$3:$3,0))/1000,0)</f>
        <v>25.515000000000001</v>
      </c>
      <c r="BD44" s="249">
        <f t="shared" ca="1" si="1997"/>
        <v>76.545000000000002</v>
      </c>
      <c r="BE44" s="248" cm="1">
        <f t="array" aca="1" ref="BE44" ca="1">IF(AND(НачИнвП_Дата&lt;=BE$3,КИнвП_Дата&gt;BE$3),
            INDEX(ФОТ!$A$7:$EY$11,MATCH("Страховые взносы, руб.",ФОТ!$A$7:$A$11,0),MATCH(BE$3,ФОТ!$3:$3,0))/1000,0)</f>
        <v>25.515000000000001</v>
      </c>
      <c r="BF44" s="248" cm="1">
        <f t="array" aca="1" ref="BF44" ca="1">IF(AND(НачИнвП_Дата&lt;=BF$3,КИнвП_Дата&gt;BF$3),
            INDEX(ФОТ!$A$7:$EY$11,MATCH("Страховые взносы, руб.",ФОТ!$A$7:$A$11,0),MATCH(BF$3,ФОТ!$3:$3,0))/1000,0)</f>
        <v>25.515000000000001</v>
      </c>
      <c r="BG44" s="248" cm="1">
        <f t="array" aca="1" ref="BG44" ca="1">IF(AND(НачИнвП_Дата&lt;=BG$3,КИнвП_Дата&gt;BG$3),
            INDEX(ФОТ!$A$7:$EY$11,MATCH("Страховые взносы, руб.",ФОТ!$A$7:$A$11,0),MATCH(BG$3,ФОТ!$3:$3,0))/1000,0)</f>
        <v>25.515000000000001</v>
      </c>
      <c r="BH44" s="249">
        <f t="shared" ca="1" si="1998"/>
        <v>76.545000000000002</v>
      </c>
      <c r="BI44" s="248" cm="1">
        <f t="array" aca="1" ref="BI44" ca="1">IF(AND(НачИнвП_Дата&lt;=BI$3,КИнвП_Дата&gt;BI$3),
            INDEX(ФОТ!$A$7:$EY$11,MATCH("Страховые взносы, руб.",ФОТ!$A$7:$A$11,0),MATCH(BI$3,ФОТ!$3:$3,0))/1000,0)</f>
        <v>25.515000000000001</v>
      </c>
      <c r="BJ44" s="248" cm="1">
        <f t="array" aca="1" ref="BJ44" ca="1">IF(AND(НачИнвП_Дата&lt;=BJ$3,КИнвП_Дата&gt;BJ$3),
            INDEX(ФОТ!$A$7:$EY$11,MATCH("Страховые взносы, руб.",ФОТ!$A$7:$A$11,0),MATCH(BJ$3,ФОТ!$3:$3,0))/1000,0)</f>
        <v>25.515000000000001</v>
      </c>
      <c r="BK44" s="248" cm="1">
        <f t="array" aca="1" ref="BK44" ca="1">IF(AND(НачИнвП_Дата&lt;=BK$3,КИнвП_Дата&gt;BK$3),
            INDEX(ФОТ!$A$7:$EY$11,MATCH("Страховые взносы, руб.",ФОТ!$A$7:$A$11,0),MATCH(BK$3,ФОТ!$3:$3,0))/1000,0)</f>
        <v>25.515000000000001</v>
      </c>
      <c r="BL44" s="249">
        <f t="shared" ca="1" si="1999"/>
        <v>76.545000000000002</v>
      </c>
      <c r="BM44" s="248" cm="1">
        <f t="array" aca="1" ref="BM44" ca="1">IF(AND(НачИнвП_Дата&lt;=BM$3,КИнвП_Дата&gt;BM$3),
            INDEX(ФОТ!$A$7:$EY$11,MATCH("Страховые взносы, руб.",ФОТ!$A$7:$A$11,0),MATCH(BM$3,ФОТ!$3:$3,0))/1000,0)</f>
        <v>25.515000000000001</v>
      </c>
      <c r="BN44" s="248" cm="1">
        <f t="array" aca="1" ref="BN44" ca="1">IF(AND(НачИнвП_Дата&lt;=BN$3,КИнвП_Дата&gt;BN$3),
            INDEX(ФОТ!$A$7:$EY$11,MATCH("Страховые взносы, руб.",ФОТ!$A$7:$A$11,0),MATCH(BN$3,ФОТ!$3:$3,0))/1000,0)</f>
        <v>25.515000000000001</v>
      </c>
      <c r="BO44" s="248" cm="1">
        <f t="array" aca="1" ref="BO44" ca="1">IF(AND(НачИнвП_Дата&lt;=BO$3,КИнвП_Дата&gt;BO$3),
            INDEX(ФОТ!$A$7:$EY$11,MATCH("Страховые взносы, руб.",ФОТ!$A$7:$A$11,0),MATCH(BO$3,ФОТ!$3:$3,0))/1000,0)</f>
        <v>25.515000000000001</v>
      </c>
      <c r="BP44" s="249">
        <f t="shared" ca="1" si="2000"/>
        <v>76.545000000000002</v>
      </c>
      <c r="BQ44" s="266">
        <f t="shared" ca="1" si="2001"/>
        <v>306.18</v>
      </c>
      <c r="BR44" s="248" cm="1">
        <f t="array" aca="1" ref="BR44" ca="1">IF(AND(НачИнвП_Дата&lt;=BR$3,КИнвП_Дата&gt;BR$3),
            INDEX(ФОТ!$A$7:$EY$11,MATCH("Страховые взносы, руб.",ФОТ!$A$7:$A$11,0),MATCH(BR$3,ФОТ!$3:$3,0))/1000,0)</f>
        <v>25.515000000000001</v>
      </c>
      <c r="BS44" s="248" cm="1">
        <f t="array" aca="1" ref="BS44" ca="1">IF(AND(НачИнвП_Дата&lt;=BS$3,КИнвП_Дата&gt;BS$3),
            INDEX(ФОТ!$A$7:$EY$11,MATCH("Страховые взносы, руб.",ФОТ!$A$7:$A$11,0),MATCH(BS$3,ФОТ!$3:$3,0))/1000,0)</f>
        <v>25.515000000000001</v>
      </c>
      <c r="BT44" s="248" cm="1">
        <f t="array" aca="1" ref="BT44" ca="1">IF(AND(НачИнвП_Дата&lt;=BT$3,КИнвП_Дата&gt;BT$3),
            INDEX(ФОТ!$A$7:$EY$11,MATCH("Страховые взносы, руб.",ФОТ!$A$7:$A$11,0),MATCH(BT$3,ФОТ!$3:$3,0))/1000,0)</f>
        <v>25.515000000000001</v>
      </c>
      <c r="BU44" s="249">
        <f t="shared" ca="1" si="2002"/>
        <v>76.545000000000002</v>
      </c>
      <c r="BV44" s="248" cm="1">
        <f t="array" aca="1" ref="BV44" ca="1">IF(AND(НачИнвП_Дата&lt;=BV$3,КИнвП_Дата&gt;BV$3),
            INDEX(ФОТ!$A$7:$EY$11,MATCH("Страховые взносы, руб.",ФОТ!$A$7:$A$11,0),MATCH(BV$3,ФОТ!$3:$3,0))/1000,0)</f>
        <v>25.515000000000001</v>
      </c>
      <c r="BW44" s="248" cm="1">
        <f t="array" aca="1" ref="BW44" ca="1">IF(AND(НачИнвП_Дата&lt;=BW$3,КИнвП_Дата&gt;BW$3),
            INDEX(ФОТ!$A$7:$EY$11,MATCH("Страховые взносы, руб.",ФОТ!$A$7:$A$11,0),MATCH(BW$3,ФОТ!$3:$3,0))/1000,0)</f>
        <v>25.515000000000001</v>
      </c>
      <c r="BX44" s="248" cm="1">
        <f t="array" aca="1" ref="BX44" ca="1">IF(AND(НачИнвП_Дата&lt;=BX$3,КИнвП_Дата&gt;BX$3),
            INDEX(ФОТ!$A$7:$EY$11,MATCH("Страховые взносы, руб.",ФОТ!$A$7:$A$11,0),MATCH(BX$3,ФОТ!$3:$3,0))/1000,0)</f>
        <v>25.515000000000001</v>
      </c>
      <c r="BY44" s="249">
        <f t="shared" ca="1" si="2003"/>
        <v>76.545000000000002</v>
      </c>
      <c r="BZ44" s="248" cm="1">
        <f t="array" aca="1" ref="BZ44" ca="1">IF(AND(НачИнвП_Дата&lt;=BZ$3,КИнвП_Дата&gt;BZ$3),
            INDEX(ФОТ!$A$7:$EY$11,MATCH("Страховые взносы, руб.",ФОТ!$A$7:$A$11,0),MATCH(BZ$3,ФОТ!$3:$3,0))/1000,0)</f>
        <v>25.515000000000001</v>
      </c>
      <c r="CA44" s="248" cm="1">
        <f t="array" aca="1" ref="CA44" ca="1">IF(AND(НачИнвП_Дата&lt;=CA$3,КИнвП_Дата&gt;CA$3),
            INDEX(ФОТ!$A$7:$EY$11,MATCH("Страховые взносы, руб.",ФОТ!$A$7:$A$11,0),MATCH(CA$3,ФОТ!$3:$3,0))/1000,0)</f>
        <v>25.515000000000001</v>
      </c>
      <c r="CB44" s="248" cm="1">
        <f t="array" aca="1" ref="CB44" ca="1">IF(AND(НачИнвП_Дата&lt;=CB$3,КИнвП_Дата&gt;CB$3),
            INDEX(ФОТ!$A$7:$EY$11,MATCH("Страховые взносы, руб.",ФОТ!$A$7:$A$11,0),MATCH(CB$3,ФОТ!$3:$3,0))/1000,0)</f>
        <v>25.515000000000001</v>
      </c>
      <c r="CC44" s="249">
        <f t="shared" ca="1" si="2004"/>
        <v>76.545000000000002</v>
      </c>
      <c r="CD44" s="248" cm="1">
        <f t="array" aca="1" ref="CD44" ca="1">IF(AND(НачИнвП_Дата&lt;=CD$3,КИнвП_Дата&gt;CD$3),
            INDEX(ФОТ!$A$7:$EY$11,MATCH("Страховые взносы, руб.",ФОТ!$A$7:$A$11,0),MATCH(CD$3,ФОТ!$3:$3,0))/1000,0)</f>
        <v>25.515000000000001</v>
      </c>
      <c r="CE44" s="248" cm="1">
        <f t="array" aca="1" ref="CE44" ca="1">IF(AND(НачИнвП_Дата&lt;=CE$3,КИнвП_Дата&gt;CE$3),
            INDEX(ФОТ!$A$7:$EY$11,MATCH("Страховые взносы, руб.",ФОТ!$A$7:$A$11,0),MATCH(CE$3,ФОТ!$3:$3,0))/1000,0)</f>
        <v>25.515000000000001</v>
      </c>
      <c r="CF44" s="248" cm="1">
        <f t="array" aca="1" ref="CF44" ca="1">IF(AND(НачИнвП_Дата&lt;=CF$3,КИнвП_Дата&gt;CF$3),
            INDEX(ФОТ!$A$7:$EY$11,MATCH("Страховые взносы, руб.",ФОТ!$A$7:$A$11,0),MATCH(CF$3,ФОТ!$3:$3,0))/1000,0)</f>
        <v>25.515000000000001</v>
      </c>
      <c r="CG44" s="249">
        <f t="shared" ca="1" si="2005"/>
        <v>76.545000000000002</v>
      </c>
      <c r="CH44" s="266">
        <f t="shared" ca="1" si="2006"/>
        <v>306.18</v>
      </c>
      <c r="CI44" s="248" cm="1">
        <f t="array" aca="1" ref="CI44" ca="1">IF(AND(НачИнвП_Дата&lt;=CI$3,КИнвП_Дата&gt;CI$3),
            INDEX(ФОТ!$A$7:$EY$11,MATCH("Страховые взносы, руб.",ФОТ!$A$7:$A$11,0),MATCH(CI$3,ФОТ!$3:$3,0))/1000,0)</f>
        <v>25.515000000000001</v>
      </c>
      <c r="CJ44" s="248" cm="1">
        <f t="array" aca="1" ref="CJ44" ca="1">IF(AND(НачИнвП_Дата&lt;=CJ$3,КИнвП_Дата&gt;CJ$3),
            INDEX(ФОТ!$A$7:$EY$11,MATCH("Страховые взносы, руб.",ФОТ!$A$7:$A$11,0),MATCH(CJ$3,ФОТ!$3:$3,0))/1000,0)</f>
        <v>25.515000000000001</v>
      </c>
      <c r="CK44" s="248" cm="1">
        <f t="array" aca="1" ref="CK44" ca="1">IF(AND(НачИнвП_Дата&lt;=CK$3,КИнвП_Дата&gt;CK$3),
            INDEX(ФОТ!$A$7:$EY$11,MATCH("Страховые взносы, руб.",ФОТ!$A$7:$A$11,0),MATCH(CK$3,ФОТ!$3:$3,0))/1000,0)</f>
        <v>25.515000000000001</v>
      </c>
      <c r="CL44" s="249">
        <f t="shared" ca="1" si="2007"/>
        <v>76.545000000000002</v>
      </c>
      <c r="CM44" s="248" cm="1">
        <f t="array" aca="1" ref="CM44" ca="1">IF(AND(НачИнвП_Дата&lt;=CM$3,КИнвП_Дата&gt;CM$3),
            INDEX(ФОТ!$A$7:$EY$11,MATCH("Страховые взносы, руб.",ФОТ!$A$7:$A$11,0),MATCH(CM$3,ФОТ!$3:$3,0))/1000,0)</f>
        <v>25.515000000000001</v>
      </c>
      <c r="CN44" s="248" cm="1">
        <f t="array" aca="1" ref="CN44" ca="1">IF(AND(НачИнвП_Дата&lt;=CN$3,КИнвП_Дата&gt;CN$3),
            INDEX(ФОТ!$A$7:$EY$11,MATCH("Страховые взносы, руб.",ФОТ!$A$7:$A$11,0),MATCH(CN$3,ФОТ!$3:$3,0))/1000,0)</f>
        <v>25.515000000000001</v>
      </c>
      <c r="CO44" s="248" cm="1">
        <f t="array" aca="1" ref="CO44" ca="1">IF(AND(НачИнвП_Дата&lt;=CO$3,КИнвП_Дата&gt;CO$3),
            INDEX(ФОТ!$A$7:$EY$11,MATCH("Страховые взносы, руб.",ФОТ!$A$7:$A$11,0),MATCH(CO$3,ФОТ!$3:$3,0))/1000,0)</f>
        <v>25.515000000000001</v>
      </c>
      <c r="CP44" s="249">
        <f t="shared" ca="1" si="2008"/>
        <v>76.545000000000002</v>
      </c>
      <c r="CQ44" s="248" cm="1">
        <f t="array" aca="1" ref="CQ44" ca="1">IF(AND(НачИнвП_Дата&lt;=CQ$3,КИнвП_Дата&gt;CQ$3),
            INDEX(ФОТ!$A$7:$EY$11,MATCH("Страховые взносы, руб.",ФОТ!$A$7:$A$11,0),MATCH(CQ$3,ФОТ!$3:$3,0))/1000,0)</f>
        <v>25.515000000000001</v>
      </c>
      <c r="CR44" s="248" cm="1">
        <f t="array" aca="1" ref="CR44" ca="1">IF(AND(НачИнвП_Дата&lt;=CR$3,КИнвП_Дата&gt;CR$3),
            INDEX(ФОТ!$A$7:$EY$11,MATCH("Страховые взносы, руб.",ФОТ!$A$7:$A$11,0),MATCH(CR$3,ФОТ!$3:$3,0))/1000,0)</f>
        <v>25.515000000000001</v>
      </c>
      <c r="CS44" s="248" cm="1">
        <f t="array" aca="1" ref="CS44" ca="1">IF(AND(НачИнвП_Дата&lt;=CS$3,КИнвП_Дата&gt;CS$3),
            INDEX(ФОТ!$A$7:$EY$11,MATCH("Страховые взносы, руб.",ФОТ!$A$7:$A$11,0),MATCH(CS$3,ФОТ!$3:$3,0))/1000,0)</f>
        <v>25.515000000000001</v>
      </c>
      <c r="CT44" s="249">
        <f t="shared" ca="1" si="2009"/>
        <v>76.545000000000002</v>
      </c>
      <c r="CU44" s="248" cm="1">
        <f t="array" aca="1" ref="CU44" ca="1">IF(AND(НачИнвП_Дата&lt;=CU$3,КИнвП_Дата&gt;CU$3),
            INDEX(ФОТ!$A$7:$EY$11,MATCH("Страховые взносы, руб.",ФОТ!$A$7:$A$11,0),MATCH(CU$3,ФОТ!$3:$3,0))/1000,0)</f>
        <v>25.515000000000001</v>
      </c>
      <c r="CV44" s="248" cm="1">
        <f t="array" aca="1" ref="CV44" ca="1">IF(AND(НачИнвП_Дата&lt;=CV$3,КИнвП_Дата&gt;CV$3),
            INDEX(ФОТ!$A$7:$EY$11,MATCH("Страховые взносы, руб.",ФОТ!$A$7:$A$11,0),MATCH(CV$3,ФОТ!$3:$3,0))/1000,0)</f>
        <v>25.515000000000001</v>
      </c>
      <c r="CW44" s="248" cm="1">
        <f t="array" aca="1" ref="CW44" ca="1">IF(AND(НачИнвП_Дата&lt;=CW$3,КИнвП_Дата&gt;CW$3),
            INDEX(ФОТ!$A$7:$EY$11,MATCH("Страховые взносы, руб.",ФОТ!$A$7:$A$11,0),MATCH(CW$3,ФОТ!$3:$3,0))/1000,0)</f>
        <v>25.515000000000001</v>
      </c>
      <c r="CX44" s="249">
        <f t="shared" ca="1" si="2010"/>
        <v>76.545000000000002</v>
      </c>
      <c r="CY44" s="266">
        <f t="shared" ca="1" si="2011"/>
        <v>306.18</v>
      </c>
      <c r="CZ44" s="248" cm="1">
        <f t="array" aca="1" ref="CZ44" ca="1">IF(AND(НачИнвП_Дата&lt;=CZ$3,КИнвП_Дата&gt;CZ$3),
            INDEX(ФОТ!$A$7:$EY$11,MATCH("Страховые взносы, руб.",ФОТ!$A$7:$A$11,0),MATCH(CZ$3,ФОТ!$3:$3,0))/1000,0)</f>
        <v>25.515000000000001</v>
      </c>
      <c r="DA44" s="248" cm="1">
        <f t="array" aca="1" ref="DA44" ca="1">IF(AND(НачИнвП_Дата&lt;=DA$3,КИнвП_Дата&gt;DA$3),
            INDEX(ФОТ!$A$7:$EY$11,MATCH("Страховые взносы, руб.",ФОТ!$A$7:$A$11,0),MATCH(DA$3,ФОТ!$3:$3,0))/1000,0)</f>
        <v>25.515000000000001</v>
      </c>
      <c r="DB44" s="248" cm="1">
        <f t="array" aca="1" ref="DB44" ca="1">IF(AND(НачИнвП_Дата&lt;=DB$3,КИнвП_Дата&gt;DB$3),
            INDEX(ФОТ!$A$7:$EY$11,MATCH("Страховые взносы, руб.",ФОТ!$A$7:$A$11,0),MATCH(DB$3,ФОТ!$3:$3,0))/1000,0)</f>
        <v>25.515000000000001</v>
      </c>
      <c r="DC44" s="249">
        <f t="shared" ca="1" si="2012"/>
        <v>76.545000000000002</v>
      </c>
      <c r="DD44" s="248" cm="1">
        <f t="array" aca="1" ref="DD44" ca="1">IF(AND(НачИнвП_Дата&lt;=DD$3,КИнвП_Дата&gt;DD$3),
            INDEX(ФОТ!$A$7:$EY$11,MATCH("Страховые взносы, руб.",ФОТ!$A$7:$A$11,0),MATCH(DD$3,ФОТ!$3:$3,0))/1000,0)</f>
        <v>25.515000000000001</v>
      </c>
      <c r="DE44" s="248" cm="1">
        <f t="array" aca="1" ref="DE44" ca="1">IF(AND(НачИнвП_Дата&lt;=DE$3,КИнвП_Дата&gt;DE$3),
            INDEX(ФОТ!$A$7:$EY$11,MATCH("Страховые взносы, руб.",ФОТ!$A$7:$A$11,0),MATCH(DE$3,ФОТ!$3:$3,0))/1000,0)</f>
        <v>25.515000000000001</v>
      </c>
      <c r="DF44" s="248" cm="1">
        <f t="array" aca="1" ref="DF44" ca="1">IF(AND(НачИнвП_Дата&lt;=DF$3,КИнвП_Дата&gt;DF$3),
            INDEX(ФОТ!$A$7:$EY$11,MATCH("Страховые взносы, руб.",ФОТ!$A$7:$A$11,0),MATCH(DF$3,ФОТ!$3:$3,0))/1000,0)</f>
        <v>25.515000000000001</v>
      </c>
      <c r="DG44" s="249">
        <f t="shared" ca="1" si="2013"/>
        <v>76.545000000000002</v>
      </c>
      <c r="DH44" s="248" cm="1">
        <f t="array" aca="1" ref="DH44" ca="1">IF(AND(НачИнвП_Дата&lt;=DH$3,КИнвП_Дата&gt;DH$3),
            INDEX(ФОТ!$A$7:$EY$11,MATCH("Страховые взносы, руб.",ФОТ!$A$7:$A$11,0),MATCH(DH$3,ФОТ!$3:$3,0))/1000,0)</f>
        <v>25.515000000000001</v>
      </c>
      <c r="DI44" s="248" cm="1">
        <f t="array" aca="1" ref="DI44" ca="1">IF(AND(НачИнвП_Дата&lt;=DI$3,КИнвП_Дата&gt;DI$3),
            INDEX(ФОТ!$A$7:$EY$11,MATCH("Страховые взносы, руб.",ФОТ!$A$7:$A$11,0),MATCH(DI$3,ФОТ!$3:$3,0))/1000,0)</f>
        <v>25.515000000000001</v>
      </c>
      <c r="DJ44" s="248" cm="1">
        <f t="array" aca="1" ref="DJ44" ca="1">IF(AND(НачИнвП_Дата&lt;=DJ$3,КИнвП_Дата&gt;DJ$3),
            INDEX(ФОТ!$A$7:$EY$11,MATCH("Страховые взносы, руб.",ФОТ!$A$7:$A$11,0),MATCH(DJ$3,ФОТ!$3:$3,0))/1000,0)</f>
        <v>25.515000000000001</v>
      </c>
      <c r="DK44" s="249">
        <f t="shared" ca="1" si="2014"/>
        <v>76.545000000000002</v>
      </c>
      <c r="DL44" s="248" cm="1">
        <f t="array" aca="1" ref="DL44" ca="1">IF(AND(НачИнвП_Дата&lt;=DL$3,КИнвП_Дата&gt;DL$3),
            INDEX(ФОТ!$A$7:$EY$11,MATCH("Страховые взносы, руб.",ФОТ!$A$7:$A$11,0),MATCH(DL$3,ФОТ!$3:$3,0))/1000,0)</f>
        <v>25.515000000000001</v>
      </c>
      <c r="DM44" s="248" cm="1">
        <f t="array" aca="1" ref="DM44" ca="1">IF(AND(НачИнвП_Дата&lt;=DM$3,КИнвП_Дата&gt;DM$3),
            INDEX(ФОТ!$A$7:$EY$11,MATCH("Страховые взносы, руб.",ФОТ!$A$7:$A$11,0),MATCH(DM$3,ФОТ!$3:$3,0))/1000,0)</f>
        <v>25.515000000000001</v>
      </c>
      <c r="DN44" s="248" cm="1">
        <f t="array" aca="1" ref="DN44" ca="1">IF(AND(НачИнвП_Дата&lt;=DN$3,КИнвП_Дата&gt;DN$3),
            INDEX(ФОТ!$A$7:$EY$11,MATCH("Страховые взносы, руб.",ФОТ!$A$7:$A$11,0),MATCH(DN$3,ФОТ!$3:$3,0))/1000,0)</f>
        <v>25.515000000000001</v>
      </c>
      <c r="DO44" s="249">
        <f t="shared" ca="1" si="2015"/>
        <v>76.545000000000002</v>
      </c>
      <c r="DP44" s="266">
        <f t="shared" ca="1" si="2016"/>
        <v>306.18</v>
      </c>
      <c r="DQ44" s="248" cm="1">
        <f t="array" aca="1" ref="DQ44" ca="1">IF(AND(НачИнвП_Дата&lt;=DQ$3,КИнвП_Дата&gt;DQ$3),
            INDEX(ФОТ!$A$7:$EY$11,MATCH("Страховые взносы, руб.",ФОТ!$A$7:$A$11,0),MATCH(DQ$3,ФОТ!$3:$3,0))/1000,0)</f>
        <v>25.515000000000001</v>
      </c>
      <c r="DR44" s="248" cm="1">
        <f t="array" aca="1" ref="DR44" ca="1">IF(AND(НачИнвП_Дата&lt;=DR$3,КИнвП_Дата&gt;DR$3),
            INDEX(ФОТ!$A$7:$EY$11,MATCH("Страховые взносы, руб.",ФОТ!$A$7:$A$11,0),MATCH(DR$3,ФОТ!$3:$3,0))/1000,0)</f>
        <v>25.515000000000001</v>
      </c>
      <c r="DS44" s="248" cm="1">
        <f t="array" aca="1" ref="DS44" ca="1">IF(AND(НачИнвП_Дата&lt;=DS$3,КИнвП_Дата&gt;DS$3),
            INDEX(ФОТ!$A$7:$EY$11,MATCH("Страховые взносы, руб.",ФОТ!$A$7:$A$11,0),MATCH(DS$3,ФОТ!$3:$3,0))/1000,0)</f>
        <v>25.515000000000001</v>
      </c>
      <c r="DT44" s="249">
        <f t="shared" ca="1" si="2017"/>
        <v>76.545000000000002</v>
      </c>
      <c r="DU44" s="248" cm="1">
        <f t="array" aca="1" ref="DU44" ca="1">IF(AND(НачИнвП_Дата&lt;=DU$3,КИнвП_Дата&gt;DU$3),
            INDEX(ФОТ!$A$7:$EY$11,MATCH("Страховые взносы, руб.",ФОТ!$A$7:$A$11,0),MATCH(DU$3,ФОТ!$3:$3,0))/1000,0)</f>
        <v>25.515000000000001</v>
      </c>
      <c r="DV44" s="248" cm="1">
        <f t="array" aca="1" ref="DV44" ca="1">IF(AND(НачИнвП_Дата&lt;=DV$3,КИнвП_Дата&gt;DV$3),
            INDEX(ФОТ!$A$7:$EY$11,MATCH("Страховые взносы, руб.",ФОТ!$A$7:$A$11,0),MATCH(DV$3,ФОТ!$3:$3,0))/1000,0)</f>
        <v>25.515000000000001</v>
      </c>
      <c r="DW44" s="248" cm="1">
        <f t="array" aca="1" ref="DW44" ca="1">IF(AND(НачИнвП_Дата&lt;=DW$3,КИнвП_Дата&gt;DW$3),
            INDEX(ФОТ!$A$7:$EY$11,MATCH("Страховые взносы, руб.",ФОТ!$A$7:$A$11,0),MATCH(DW$3,ФОТ!$3:$3,0))/1000,0)</f>
        <v>25.515000000000001</v>
      </c>
      <c r="DX44" s="249">
        <f t="shared" ca="1" si="2018"/>
        <v>76.545000000000002</v>
      </c>
      <c r="DY44" s="248" cm="1">
        <f t="array" aca="1" ref="DY44" ca="1">IF(AND(НачИнвП_Дата&lt;=DY$3,КИнвП_Дата&gt;DY$3),
            INDEX(ФОТ!$A$7:$EY$11,MATCH("Страховые взносы, руб.",ФОТ!$A$7:$A$11,0),MATCH(DY$3,ФОТ!$3:$3,0))/1000,0)</f>
        <v>25.515000000000001</v>
      </c>
      <c r="DZ44" s="248" cm="1">
        <f t="array" aca="1" ref="DZ44" ca="1">IF(AND(НачИнвП_Дата&lt;=DZ$3,КИнвП_Дата&gt;DZ$3),
            INDEX(ФОТ!$A$7:$EY$11,MATCH("Страховые взносы, руб.",ФОТ!$A$7:$A$11,0),MATCH(DZ$3,ФОТ!$3:$3,0))/1000,0)</f>
        <v>25.515000000000001</v>
      </c>
      <c r="EA44" s="248" cm="1">
        <f t="array" aca="1" ref="EA44" ca="1">IF(AND(НачИнвП_Дата&lt;=EA$3,КИнвП_Дата&gt;EA$3),
            INDEX(ФОТ!$A$7:$EY$11,MATCH("Страховые взносы, руб.",ФОТ!$A$7:$A$11,0),MATCH(EA$3,ФОТ!$3:$3,0))/1000,0)</f>
        <v>25.515000000000001</v>
      </c>
      <c r="EB44" s="249">
        <f t="shared" ca="1" si="2019"/>
        <v>76.545000000000002</v>
      </c>
      <c r="EC44" s="248" cm="1">
        <f t="array" aca="1" ref="EC44" ca="1">IF(AND(НачИнвП_Дата&lt;=EC$3,КИнвП_Дата&gt;EC$3),
            INDEX(ФОТ!$A$7:$EY$11,MATCH("Страховые взносы, руб.",ФОТ!$A$7:$A$11,0),MATCH(EC$3,ФОТ!$3:$3,0))/1000,0)</f>
        <v>25.515000000000001</v>
      </c>
      <c r="ED44" s="248" cm="1">
        <f t="array" aca="1" ref="ED44" ca="1">IF(AND(НачИнвП_Дата&lt;=ED$3,КИнвП_Дата&gt;ED$3),
            INDEX(ФОТ!$A$7:$EY$11,MATCH("Страховые взносы, руб.",ФОТ!$A$7:$A$11,0),MATCH(ED$3,ФОТ!$3:$3,0))/1000,0)</f>
        <v>25.515000000000001</v>
      </c>
      <c r="EE44" s="248" cm="1">
        <f t="array" aca="1" ref="EE44" ca="1">IF(AND(НачИнвП_Дата&lt;=EE$3,КИнвП_Дата&gt;EE$3),
            INDEX(ФОТ!$A$7:$EY$11,MATCH("Страховые взносы, руб.",ФОТ!$A$7:$A$11,0),MATCH(EE$3,ФОТ!$3:$3,0))/1000,0)</f>
        <v>25.515000000000001</v>
      </c>
      <c r="EF44" s="249">
        <f t="shared" ca="1" si="2020"/>
        <v>76.545000000000002</v>
      </c>
      <c r="EG44" s="266">
        <f t="shared" ca="1" si="2021"/>
        <v>306.18</v>
      </c>
      <c r="EH44" s="248" cm="1">
        <f t="array" aca="1" ref="EH44" ca="1">IF(AND(НачИнвП_Дата&lt;=EH$3,КИнвП_Дата&gt;EH$3),
            INDEX(ФОТ!$A$7:$EY$11,MATCH("Страховые взносы, руб.",ФОТ!$A$7:$A$11,0),MATCH(EH$3,ФОТ!$3:$3,0))/1000,0)</f>
        <v>25.515000000000001</v>
      </c>
      <c r="EI44" s="248" cm="1">
        <f t="array" aca="1" ref="EI44" ca="1">IF(AND(НачИнвП_Дата&lt;=EI$3,КИнвП_Дата&gt;EI$3),
            INDEX(ФОТ!$A$7:$EY$11,MATCH("Страховые взносы, руб.",ФОТ!$A$7:$A$11,0),MATCH(EI$3,ФОТ!$3:$3,0))/1000,0)</f>
        <v>25.515000000000001</v>
      </c>
      <c r="EJ44" s="248" cm="1">
        <f t="array" aca="1" ref="EJ44" ca="1">IF(AND(НачИнвП_Дата&lt;=EJ$3,КИнвП_Дата&gt;EJ$3),
            INDEX(ФОТ!$A$7:$EY$11,MATCH("Страховые взносы, руб.",ФОТ!$A$7:$A$11,0),MATCH(EJ$3,ФОТ!$3:$3,0))/1000,0)</f>
        <v>25.515000000000001</v>
      </c>
      <c r="EK44" s="249">
        <f t="shared" ca="1" si="2022"/>
        <v>76.545000000000002</v>
      </c>
      <c r="EL44" s="248" cm="1">
        <f t="array" aca="1" ref="EL44" ca="1">IF(AND(НачИнвП_Дата&lt;=EL$3,КИнвП_Дата&gt;EL$3),
            INDEX(ФОТ!$A$7:$EY$11,MATCH("Страховые взносы, руб.",ФОТ!$A$7:$A$11,0),MATCH(EL$3,ФОТ!$3:$3,0))/1000,0)</f>
        <v>25.515000000000001</v>
      </c>
      <c r="EM44" s="248" cm="1">
        <f t="array" aca="1" ref="EM44" ca="1">IF(AND(НачИнвП_Дата&lt;=EM$3,КИнвП_Дата&gt;EM$3),
            INDEX(ФОТ!$A$7:$EY$11,MATCH("Страховые взносы, руб.",ФОТ!$A$7:$A$11,0),MATCH(EM$3,ФОТ!$3:$3,0))/1000,0)</f>
        <v>25.515000000000001</v>
      </c>
      <c r="EN44" s="248" cm="1">
        <f t="array" aca="1" ref="EN44" ca="1">IF(AND(НачИнвП_Дата&lt;=EN$3,КИнвП_Дата&gt;EN$3),
            INDEX(ФОТ!$A$7:$EY$11,MATCH("Страховые взносы, руб.",ФОТ!$A$7:$A$11,0),MATCH(EN$3,ФОТ!$3:$3,0))/1000,0)</f>
        <v>25.515000000000001</v>
      </c>
      <c r="EO44" s="249">
        <f t="shared" ca="1" si="2023"/>
        <v>76.545000000000002</v>
      </c>
      <c r="EP44" s="248" cm="1">
        <f t="array" aca="1" ref="EP44" ca="1">IF(AND(НачИнвП_Дата&lt;=EP$3,КИнвП_Дата&gt;EP$3),
            INDEX(ФОТ!$A$7:$EY$11,MATCH("Страховые взносы, руб.",ФОТ!$A$7:$A$11,0),MATCH(EP$3,ФОТ!$3:$3,0))/1000,0)</f>
        <v>25.515000000000001</v>
      </c>
      <c r="EQ44" s="248" cm="1">
        <f t="array" aca="1" ref="EQ44" ca="1">IF(AND(НачИнвП_Дата&lt;=EQ$3,КИнвП_Дата&gt;EQ$3),
            INDEX(ФОТ!$A$7:$EY$11,MATCH("Страховые взносы, руб.",ФОТ!$A$7:$A$11,0),MATCH(EQ$3,ФОТ!$3:$3,0))/1000,0)</f>
        <v>25.515000000000001</v>
      </c>
      <c r="ER44" s="248" cm="1">
        <f t="array" aca="1" ref="ER44" ca="1">IF(AND(НачИнвП_Дата&lt;=ER$3,КИнвП_Дата&gt;ER$3),
            INDEX(ФОТ!$A$7:$EY$11,MATCH("Страховые взносы, руб.",ФОТ!$A$7:$A$11,0),MATCH(ER$3,ФОТ!$3:$3,0))/1000,0)</f>
        <v>25.515000000000001</v>
      </c>
      <c r="ES44" s="249">
        <f t="shared" ca="1" si="2024"/>
        <v>76.545000000000002</v>
      </c>
      <c r="ET44" s="248" cm="1">
        <f t="array" aca="1" ref="ET44" ca="1">IF(AND(НачИнвП_Дата&lt;=ET$3,КИнвП_Дата&gt;ET$3),
            INDEX(ФОТ!$A$7:$EY$11,MATCH("Страховые взносы, руб.",ФОТ!$A$7:$A$11,0),MATCH(ET$3,ФОТ!$3:$3,0))/1000,0)</f>
        <v>25.515000000000001</v>
      </c>
      <c r="EU44" s="248" cm="1">
        <f t="array" aca="1" ref="EU44" ca="1">IF(AND(НачИнвП_Дата&lt;=EU$3,КИнвП_Дата&gt;EU$3),
            INDEX(ФОТ!$A$7:$EY$11,MATCH("Страховые взносы, руб.",ФОТ!$A$7:$A$11,0),MATCH(EU$3,ФОТ!$3:$3,0))/1000,0)</f>
        <v>25.515000000000001</v>
      </c>
      <c r="EV44" s="248" cm="1">
        <f t="array" aca="1" ref="EV44" ca="1">IF(AND(НачИнвП_Дата&lt;=EV$3,КИнвП_Дата&gt;EV$3),
            INDEX(ФОТ!$A$7:$EY$11,MATCH("Страховые взносы, руб.",ФОТ!$A$7:$A$11,0),MATCH(EV$3,ФОТ!$3:$3,0))/1000,0)</f>
        <v>25.515000000000001</v>
      </c>
      <c r="EW44" s="249">
        <f t="shared" ca="1" si="2025"/>
        <v>76.545000000000002</v>
      </c>
      <c r="EX44" s="426">
        <f t="shared" ca="1" si="2026"/>
        <v>306.18</v>
      </c>
      <c r="EY44" s="438"/>
    </row>
    <row r="45" spans="1:155" ht="17.25" customHeight="1">
      <c r="A45" s="257" t="s">
        <v>245</v>
      </c>
      <c r="B45" s="255">
        <f ca="1">B9-B34</f>
        <v>0</v>
      </c>
      <c r="C45" s="255">
        <f t="shared" ref="C45:BN45" ca="1" si="2033">C9-C34</f>
        <v>0</v>
      </c>
      <c r="D45" s="255">
        <f t="shared" ca="1" si="2033"/>
        <v>0</v>
      </c>
      <c r="E45" s="256">
        <f t="shared" ca="1" si="2033"/>
        <v>0</v>
      </c>
      <c r="F45" s="255">
        <f t="shared" ca="1" si="2033"/>
        <v>0</v>
      </c>
      <c r="G45" s="255">
        <f t="shared" ca="1" si="2033"/>
        <v>0</v>
      </c>
      <c r="H45" s="255">
        <f t="shared" ca="1" si="2033"/>
        <v>0</v>
      </c>
      <c r="I45" s="256">
        <f t="shared" ca="1" si="2033"/>
        <v>0</v>
      </c>
      <c r="J45" s="255">
        <f t="shared" ca="1" si="2033"/>
        <v>0</v>
      </c>
      <c r="K45" s="255">
        <f t="shared" ca="1" si="2033"/>
        <v>0</v>
      </c>
      <c r="L45" s="255">
        <f t="shared" ca="1" si="2033"/>
        <v>0</v>
      </c>
      <c r="M45" s="256">
        <f t="shared" ca="1" si="2033"/>
        <v>0</v>
      </c>
      <c r="N45" s="255" t="e">
        <f t="shared" ca="1" si="2033"/>
        <v>#N/A</v>
      </c>
      <c r="O45" s="255" t="e">
        <f t="shared" ca="1" si="2033"/>
        <v>#N/A</v>
      </c>
      <c r="P45" s="255" t="e">
        <f t="shared" ca="1" si="2033"/>
        <v>#N/A</v>
      </c>
      <c r="Q45" s="256" t="e">
        <f t="shared" ca="1" si="2033"/>
        <v>#N/A</v>
      </c>
      <c r="R45" s="268" t="e">
        <f t="shared" ca="1" si="2033"/>
        <v>#N/A</v>
      </c>
      <c r="S45" s="255" t="e">
        <f t="shared" ca="1" si="2033"/>
        <v>#N/A</v>
      </c>
      <c r="T45" s="255" t="e">
        <f t="shared" ca="1" si="2033"/>
        <v>#N/A</v>
      </c>
      <c r="U45" s="255" t="e">
        <f t="shared" ca="1" si="2033"/>
        <v>#N/A</v>
      </c>
      <c r="V45" s="256" t="e">
        <f t="shared" ca="1" si="2033"/>
        <v>#N/A</v>
      </c>
      <c r="W45" s="255" t="e">
        <f t="shared" ca="1" si="2033"/>
        <v>#N/A</v>
      </c>
      <c r="X45" s="255" t="e">
        <f t="shared" ca="1" si="2033"/>
        <v>#N/A</v>
      </c>
      <c r="Y45" s="255" t="e">
        <f t="shared" ca="1" si="2033"/>
        <v>#N/A</v>
      </c>
      <c r="Z45" s="256" t="e">
        <f t="shared" ca="1" si="2033"/>
        <v>#N/A</v>
      </c>
      <c r="AA45" s="255" t="e">
        <f t="shared" ca="1" si="2033"/>
        <v>#N/A</v>
      </c>
      <c r="AB45" s="255" t="e">
        <f t="shared" ca="1" si="2033"/>
        <v>#N/A</v>
      </c>
      <c r="AC45" s="255" t="e">
        <f t="shared" ca="1" si="2033"/>
        <v>#N/A</v>
      </c>
      <c r="AD45" s="256" t="e">
        <f t="shared" ca="1" si="2033"/>
        <v>#N/A</v>
      </c>
      <c r="AE45" s="255" t="e">
        <f t="shared" ca="1" si="2033"/>
        <v>#N/A</v>
      </c>
      <c r="AF45" s="255" t="e">
        <f t="shared" ca="1" si="2033"/>
        <v>#N/A</v>
      </c>
      <c r="AG45" s="255" t="e">
        <f t="shared" ca="1" si="2033"/>
        <v>#N/A</v>
      </c>
      <c r="AH45" s="256" t="e">
        <f t="shared" ca="1" si="2033"/>
        <v>#N/A</v>
      </c>
      <c r="AI45" s="268" t="e">
        <f t="shared" ca="1" si="2033"/>
        <v>#N/A</v>
      </c>
      <c r="AJ45" s="255" t="e">
        <f t="shared" ca="1" si="2033"/>
        <v>#N/A</v>
      </c>
      <c r="AK45" s="255" t="e">
        <f t="shared" ca="1" si="2033"/>
        <v>#N/A</v>
      </c>
      <c r="AL45" s="255" t="e">
        <f t="shared" ca="1" si="2033"/>
        <v>#N/A</v>
      </c>
      <c r="AM45" s="256" t="e">
        <f t="shared" ca="1" si="2033"/>
        <v>#N/A</v>
      </c>
      <c r="AN45" s="255" t="e">
        <f t="shared" ca="1" si="2033"/>
        <v>#N/A</v>
      </c>
      <c r="AO45" s="255" t="e">
        <f t="shared" ca="1" si="2033"/>
        <v>#N/A</v>
      </c>
      <c r="AP45" s="255" t="e">
        <f t="shared" ca="1" si="2033"/>
        <v>#N/A</v>
      </c>
      <c r="AQ45" s="256" t="e">
        <f t="shared" ca="1" si="2033"/>
        <v>#N/A</v>
      </c>
      <c r="AR45" s="255" t="e">
        <f t="shared" ca="1" si="2033"/>
        <v>#N/A</v>
      </c>
      <c r="AS45" s="255" t="e">
        <f t="shared" ca="1" si="2033"/>
        <v>#N/A</v>
      </c>
      <c r="AT45" s="255" t="e">
        <f t="shared" ca="1" si="2033"/>
        <v>#N/A</v>
      </c>
      <c r="AU45" s="256" t="e">
        <f t="shared" ca="1" si="2033"/>
        <v>#N/A</v>
      </c>
      <c r="AV45" s="255" t="e">
        <f t="shared" ca="1" si="2033"/>
        <v>#N/A</v>
      </c>
      <c r="AW45" s="255" t="e">
        <f t="shared" ca="1" si="2033"/>
        <v>#N/A</v>
      </c>
      <c r="AX45" s="255" t="e">
        <f t="shared" ca="1" si="2033"/>
        <v>#N/A</v>
      </c>
      <c r="AY45" s="256" t="e">
        <f t="shared" ca="1" si="2033"/>
        <v>#N/A</v>
      </c>
      <c r="AZ45" s="268" t="e">
        <f t="shared" ca="1" si="2033"/>
        <v>#N/A</v>
      </c>
      <c r="BA45" s="255" t="e">
        <f t="shared" ca="1" si="2033"/>
        <v>#N/A</v>
      </c>
      <c r="BB45" s="255" t="e">
        <f t="shared" ca="1" si="2033"/>
        <v>#N/A</v>
      </c>
      <c r="BC45" s="255" t="e">
        <f t="shared" ca="1" si="2033"/>
        <v>#N/A</v>
      </c>
      <c r="BD45" s="256" t="e">
        <f t="shared" ca="1" si="2033"/>
        <v>#N/A</v>
      </c>
      <c r="BE45" s="255" t="e">
        <f t="shared" ca="1" si="2033"/>
        <v>#N/A</v>
      </c>
      <c r="BF45" s="255" t="e">
        <f t="shared" ca="1" si="2033"/>
        <v>#N/A</v>
      </c>
      <c r="BG45" s="255" t="e">
        <f t="shared" ca="1" si="2033"/>
        <v>#N/A</v>
      </c>
      <c r="BH45" s="256" t="e">
        <f t="shared" ca="1" si="2033"/>
        <v>#N/A</v>
      </c>
      <c r="BI45" s="255" t="e">
        <f t="shared" ca="1" si="2033"/>
        <v>#N/A</v>
      </c>
      <c r="BJ45" s="255" t="e">
        <f t="shared" ca="1" si="2033"/>
        <v>#N/A</v>
      </c>
      <c r="BK45" s="255" t="e">
        <f t="shared" ca="1" si="2033"/>
        <v>#N/A</v>
      </c>
      <c r="BL45" s="256" t="e">
        <f t="shared" ca="1" si="2033"/>
        <v>#N/A</v>
      </c>
      <c r="BM45" s="255" t="e">
        <f t="shared" ca="1" si="2033"/>
        <v>#N/A</v>
      </c>
      <c r="BN45" s="255" t="e">
        <f t="shared" ca="1" si="2033"/>
        <v>#N/A</v>
      </c>
      <c r="BO45" s="255" t="e">
        <f t="shared" ref="BO45:DZ45" ca="1" si="2034">BO9-BO34</f>
        <v>#N/A</v>
      </c>
      <c r="BP45" s="256" t="e">
        <f t="shared" ca="1" si="2034"/>
        <v>#N/A</v>
      </c>
      <c r="BQ45" s="268" t="e">
        <f t="shared" ca="1" si="2034"/>
        <v>#N/A</v>
      </c>
      <c r="BR45" s="255" t="e">
        <f t="shared" ca="1" si="2034"/>
        <v>#N/A</v>
      </c>
      <c r="BS45" s="255" t="e">
        <f t="shared" ca="1" si="2034"/>
        <v>#N/A</v>
      </c>
      <c r="BT45" s="255" t="e">
        <f t="shared" ca="1" si="2034"/>
        <v>#N/A</v>
      </c>
      <c r="BU45" s="256" t="e">
        <f t="shared" ca="1" si="2034"/>
        <v>#N/A</v>
      </c>
      <c r="BV45" s="255" t="e">
        <f t="shared" ca="1" si="2034"/>
        <v>#N/A</v>
      </c>
      <c r="BW45" s="255" t="e">
        <f t="shared" ca="1" si="2034"/>
        <v>#N/A</v>
      </c>
      <c r="BX45" s="255" t="e">
        <f t="shared" ca="1" si="2034"/>
        <v>#N/A</v>
      </c>
      <c r="BY45" s="256" t="e">
        <f t="shared" ca="1" si="2034"/>
        <v>#N/A</v>
      </c>
      <c r="BZ45" s="255" t="e">
        <f t="shared" ca="1" si="2034"/>
        <v>#N/A</v>
      </c>
      <c r="CA45" s="255" t="e">
        <f t="shared" ca="1" si="2034"/>
        <v>#N/A</v>
      </c>
      <c r="CB45" s="255" t="e">
        <f t="shared" ca="1" si="2034"/>
        <v>#N/A</v>
      </c>
      <c r="CC45" s="256" t="e">
        <f t="shared" ca="1" si="2034"/>
        <v>#N/A</v>
      </c>
      <c r="CD45" s="255" t="e">
        <f t="shared" ca="1" si="2034"/>
        <v>#N/A</v>
      </c>
      <c r="CE45" s="255" t="e">
        <f t="shared" ca="1" si="2034"/>
        <v>#N/A</v>
      </c>
      <c r="CF45" s="255" t="e">
        <f t="shared" ca="1" si="2034"/>
        <v>#N/A</v>
      </c>
      <c r="CG45" s="256" t="e">
        <f t="shared" ca="1" si="2034"/>
        <v>#N/A</v>
      </c>
      <c r="CH45" s="268" t="e">
        <f t="shared" ca="1" si="2034"/>
        <v>#N/A</v>
      </c>
      <c r="CI45" s="255" t="e">
        <f t="shared" ca="1" si="2034"/>
        <v>#N/A</v>
      </c>
      <c r="CJ45" s="255" t="e">
        <f t="shared" ca="1" si="2034"/>
        <v>#N/A</v>
      </c>
      <c r="CK45" s="255" t="e">
        <f t="shared" ca="1" si="2034"/>
        <v>#N/A</v>
      </c>
      <c r="CL45" s="256" t="e">
        <f t="shared" ca="1" si="2034"/>
        <v>#N/A</v>
      </c>
      <c r="CM45" s="255" t="e">
        <f t="shared" ca="1" si="2034"/>
        <v>#N/A</v>
      </c>
      <c r="CN45" s="255" t="e">
        <f t="shared" ca="1" si="2034"/>
        <v>#N/A</v>
      </c>
      <c r="CO45" s="255" t="e">
        <f t="shared" ca="1" si="2034"/>
        <v>#N/A</v>
      </c>
      <c r="CP45" s="256" t="e">
        <f t="shared" ca="1" si="2034"/>
        <v>#N/A</v>
      </c>
      <c r="CQ45" s="255" t="e">
        <f t="shared" ca="1" si="2034"/>
        <v>#N/A</v>
      </c>
      <c r="CR45" s="255" t="e">
        <f t="shared" ca="1" si="2034"/>
        <v>#N/A</v>
      </c>
      <c r="CS45" s="255" t="e">
        <f t="shared" ca="1" si="2034"/>
        <v>#N/A</v>
      </c>
      <c r="CT45" s="256" t="e">
        <f t="shared" ca="1" si="2034"/>
        <v>#N/A</v>
      </c>
      <c r="CU45" s="255" t="e">
        <f t="shared" ca="1" si="2034"/>
        <v>#N/A</v>
      </c>
      <c r="CV45" s="255" t="e">
        <f t="shared" ca="1" si="2034"/>
        <v>#N/A</v>
      </c>
      <c r="CW45" s="255" t="e">
        <f t="shared" ca="1" si="2034"/>
        <v>#N/A</v>
      </c>
      <c r="CX45" s="256" t="e">
        <f t="shared" ca="1" si="2034"/>
        <v>#N/A</v>
      </c>
      <c r="CY45" s="268" t="e">
        <f t="shared" ca="1" si="2034"/>
        <v>#N/A</v>
      </c>
      <c r="CZ45" s="255" t="e">
        <f t="shared" ca="1" si="2034"/>
        <v>#N/A</v>
      </c>
      <c r="DA45" s="255" t="e">
        <f t="shared" ca="1" si="2034"/>
        <v>#N/A</v>
      </c>
      <c r="DB45" s="255" t="e">
        <f t="shared" ca="1" si="2034"/>
        <v>#N/A</v>
      </c>
      <c r="DC45" s="256" t="e">
        <f t="shared" ca="1" si="2034"/>
        <v>#N/A</v>
      </c>
      <c r="DD45" s="255" t="e">
        <f t="shared" ca="1" si="2034"/>
        <v>#N/A</v>
      </c>
      <c r="DE45" s="255" t="e">
        <f t="shared" ca="1" si="2034"/>
        <v>#N/A</v>
      </c>
      <c r="DF45" s="255" t="e">
        <f t="shared" ca="1" si="2034"/>
        <v>#N/A</v>
      </c>
      <c r="DG45" s="256" t="e">
        <f t="shared" ca="1" si="2034"/>
        <v>#N/A</v>
      </c>
      <c r="DH45" s="255" t="e">
        <f t="shared" ca="1" si="2034"/>
        <v>#N/A</v>
      </c>
      <c r="DI45" s="255" t="e">
        <f t="shared" ca="1" si="2034"/>
        <v>#N/A</v>
      </c>
      <c r="DJ45" s="255" t="e">
        <f t="shared" ca="1" si="2034"/>
        <v>#N/A</v>
      </c>
      <c r="DK45" s="256" t="e">
        <f t="shared" ca="1" si="2034"/>
        <v>#N/A</v>
      </c>
      <c r="DL45" s="255" t="e">
        <f t="shared" ca="1" si="2034"/>
        <v>#N/A</v>
      </c>
      <c r="DM45" s="255" t="e">
        <f t="shared" ca="1" si="2034"/>
        <v>#N/A</v>
      </c>
      <c r="DN45" s="255" t="e">
        <f t="shared" ca="1" si="2034"/>
        <v>#N/A</v>
      </c>
      <c r="DO45" s="256" t="e">
        <f t="shared" ca="1" si="2034"/>
        <v>#N/A</v>
      </c>
      <c r="DP45" s="268" t="e">
        <f t="shared" ca="1" si="2034"/>
        <v>#N/A</v>
      </c>
      <c r="DQ45" s="255" t="e">
        <f t="shared" ca="1" si="2034"/>
        <v>#N/A</v>
      </c>
      <c r="DR45" s="255" t="e">
        <f t="shared" ca="1" si="2034"/>
        <v>#N/A</v>
      </c>
      <c r="DS45" s="255" t="e">
        <f t="shared" ca="1" si="2034"/>
        <v>#N/A</v>
      </c>
      <c r="DT45" s="256" t="e">
        <f t="shared" ca="1" si="2034"/>
        <v>#N/A</v>
      </c>
      <c r="DU45" s="255" t="e">
        <f t="shared" ca="1" si="2034"/>
        <v>#N/A</v>
      </c>
      <c r="DV45" s="255" t="e">
        <f t="shared" ca="1" si="2034"/>
        <v>#N/A</v>
      </c>
      <c r="DW45" s="255" t="e">
        <f t="shared" ca="1" si="2034"/>
        <v>#N/A</v>
      </c>
      <c r="DX45" s="256" t="e">
        <f t="shared" ca="1" si="2034"/>
        <v>#N/A</v>
      </c>
      <c r="DY45" s="255" t="e">
        <f t="shared" ca="1" si="2034"/>
        <v>#N/A</v>
      </c>
      <c r="DZ45" s="255" t="e">
        <f t="shared" ca="1" si="2034"/>
        <v>#N/A</v>
      </c>
      <c r="EA45" s="255" t="e">
        <f t="shared" ref="EA45:EX45" ca="1" si="2035">EA9-EA34</f>
        <v>#N/A</v>
      </c>
      <c r="EB45" s="256" t="e">
        <f t="shared" ca="1" si="2035"/>
        <v>#N/A</v>
      </c>
      <c r="EC45" s="255" t="e">
        <f t="shared" ca="1" si="2035"/>
        <v>#N/A</v>
      </c>
      <c r="ED45" s="255" t="e">
        <f t="shared" ca="1" si="2035"/>
        <v>#N/A</v>
      </c>
      <c r="EE45" s="255" t="e">
        <f t="shared" ca="1" si="2035"/>
        <v>#N/A</v>
      </c>
      <c r="EF45" s="256" t="e">
        <f t="shared" ca="1" si="2035"/>
        <v>#N/A</v>
      </c>
      <c r="EG45" s="268" t="e">
        <f t="shared" ca="1" si="2035"/>
        <v>#N/A</v>
      </c>
      <c r="EH45" s="255" t="e">
        <f t="shared" ca="1" si="2035"/>
        <v>#N/A</v>
      </c>
      <c r="EI45" s="255" t="e">
        <f t="shared" ca="1" si="2035"/>
        <v>#N/A</v>
      </c>
      <c r="EJ45" s="255" t="e">
        <f t="shared" ca="1" si="2035"/>
        <v>#N/A</v>
      </c>
      <c r="EK45" s="256" t="e">
        <f t="shared" ca="1" si="2035"/>
        <v>#N/A</v>
      </c>
      <c r="EL45" s="255" t="e">
        <f t="shared" ca="1" si="2035"/>
        <v>#N/A</v>
      </c>
      <c r="EM45" s="255" t="e">
        <f t="shared" ca="1" si="2035"/>
        <v>#N/A</v>
      </c>
      <c r="EN45" s="255" t="e">
        <f t="shared" ca="1" si="2035"/>
        <v>#N/A</v>
      </c>
      <c r="EO45" s="256" t="e">
        <f t="shared" ca="1" si="2035"/>
        <v>#N/A</v>
      </c>
      <c r="EP45" s="255" t="e">
        <f t="shared" ca="1" si="2035"/>
        <v>#N/A</v>
      </c>
      <c r="EQ45" s="255" t="e">
        <f t="shared" ca="1" si="2035"/>
        <v>#N/A</v>
      </c>
      <c r="ER45" s="255" t="e">
        <f t="shared" ca="1" si="2035"/>
        <v>#N/A</v>
      </c>
      <c r="ES45" s="256" t="e">
        <f t="shared" ca="1" si="2035"/>
        <v>#N/A</v>
      </c>
      <c r="ET45" s="255" t="e">
        <f t="shared" ca="1" si="2035"/>
        <v>#N/A</v>
      </c>
      <c r="EU45" s="255" t="e">
        <f t="shared" ca="1" si="2035"/>
        <v>#N/A</v>
      </c>
      <c r="EV45" s="255" t="e">
        <f t="shared" ca="1" si="2035"/>
        <v>#N/A</v>
      </c>
      <c r="EW45" s="256" t="e">
        <f t="shared" ca="1" si="2035"/>
        <v>#N/A</v>
      </c>
      <c r="EX45" s="431" t="e">
        <f t="shared" ca="1" si="2035"/>
        <v>#N/A</v>
      </c>
      <c r="EY45" s="438" t="e">
        <f ca="1">ROUND(SUMIF(Ф2!$4:$4,"+",45:45),0)</f>
        <v>#N/A</v>
      </c>
    </row>
    <row r="46" spans="1:155">
      <c r="A46" s="226" t="s">
        <v>246</v>
      </c>
      <c r="B46" s="259"/>
      <c r="C46" s="259"/>
      <c r="D46" s="259"/>
      <c r="E46" s="259"/>
      <c r="F46" s="259"/>
      <c r="G46" s="259"/>
      <c r="H46" s="259"/>
      <c r="I46" s="259"/>
      <c r="J46" s="260"/>
      <c r="K46" s="260"/>
      <c r="L46" s="260"/>
      <c r="M46" s="260"/>
      <c r="N46" s="260"/>
      <c r="O46" s="260"/>
      <c r="P46" s="259"/>
      <c r="Q46" s="259"/>
      <c r="R46" s="259"/>
      <c r="S46" s="259"/>
      <c r="T46" s="259"/>
      <c r="U46" s="259"/>
      <c r="V46" s="259"/>
      <c r="W46" s="259"/>
      <c r="X46" s="259"/>
      <c r="Y46" s="259"/>
      <c r="Z46" s="259"/>
      <c r="AA46" s="260"/>
      <c r="AB46" s="260"/>
      <c r="AC46" s="260"/>
      <c r="AD46" s="260"/>
      <c r="AE46" s="260"/>
      <c r="AF46" s="260"/>
      <c r="AG46" s="259"/>
      <c r="AH46" s="259"/>
      <c r="AI46" s="259"/>
      <c r="AJ46" s="259"/>
      <c r="AK46" s="259"/>
      <c r="AL46" s="259"/>
      <c r="AM46" s="259"/>
      <c r="AN46" s="259"/>
      <c r="AO46" s="259"/>
      <c r="AP46" s="259"/>
      <c r="AQ46" s="259"/>
      <c r="AR46" s="260"/>
      <c r="AS46" s="260"/>
      <c r="AT46" s="260"/>
      <c r="AU46" s="260"/>
      <c r="AV46" s="260"/>
      <c r="AW46" s="260"/>
      <c r="AX46" s="259"/>
      <c r="AY46" s="259"/>
      <c r="AZ46" s="259"/>
      <c r="BA46" s="259"/>
      <c r="BB46" s="259"/>
      <c r="BC46" s="259"/>
      <c r="BD46" s="259"/>
      <c r="BE46" s="259"/>
      <c r="BF46" s="259"/>
      <c r="BG46" s="259"/>
      <c r="BH46" s="259"/>
      <c r="BI46" s="260"/>
      <c r="BJ46" s="260"/>
      <c r="BK46" s="260"/>
      <c r="BL46" s="260"/>
      <c r="BM46" s="260"/>
      <c r="BN46" s="260"/>
      <c r="BO46" s="259"/>
      <c r="BP46" s="259"/>
      <c r="BQ46" s="259"/>
      <c r="BR46" s="259"/>
      <c r="BS46" s="259"/>
      <c r="BT46" s="259"/>
      <c r="BU46" s="259"/>
      <c r="BV46" s="259"/>
      <c r="BW46" s="259"/>
      <c r="BX46" s="259"/>
      <c r="BY46" s="259"/>
      <c r="BZ46" s="260"/>
      <c r="CA46" s="260"/>
      <c r="CB46" s="260"/>
      <c r="CC46" s="260"/>
      <c r="CD46" s="260"/>
      <c r="CE46" s="260"/>
      <c r="CF46" s="259"/>
      <c r="CG46" s="259"/>
      <c r="CH46" s="259"/>
      <c r="CI46" s="259"/>
      <c r="CJ46" s="259"/>
      <c r="CK46" s="259"/>
      <c r="CL46" s="259"/>
      <c r="CM46" s="259"/>
      <c r="CN46" s="259"/>
      <c r="CO46" s="259"/>
      <c r="CP46" s="259"/>
      <c r="CQ46" s="260"/>
      <c r="CR46" s="260"/>
      <c r="CS46" s="260"/>
      <c r="CT46" s="260"/>
      <c r="CU46" s="260"/>
      <c r="CV46" s="260"/>
      <c r="CW46" s="259"/>
      <c r="CX46" s="259"/>
      <c r="CY46" s="259"/>
      <c r="CZ46" s="259"/>
      <c r="DA46" s="259"/>
      <c r="DB46" s="259"/>
      <c r="DC46" s="259"/>
      <c r="DD46" s="259"/>
      <c r="DE46" s="259"/>
      <c r="DF46" s="259"/>
      <c r="DG46" s="259"/>
      <c r="DH46" s="260"/>
      <c r="DI46" s="260"/>
      <c r="DJ46" s="260"/>
      <c r="DK46" s="260"/>
      <c r="DL46" s="260"/>
      <c r="DM46" s="260"/>
      <c r="DN46" s="259"/>
      <c r="DO46" s="259"/>
      <c r="DP46" s="259"/>
      <c r="DQ46" s="259"/>
      <c r="DR46" s="259"/>
      <c r="DS46" s="259"/>
      <c r="DT46" s="259"/>
      <c r="DU46" s="259"/>
      <c r="DV46" s="259"/>
      <c r="DW46" s="259"/>
      <c r="DX46" s="259"/>
      <c r="DY46" s="260"/>
      <c r="DZ46" s="260"/>
      <c r="EA46" s="260"/>
      <c r="EB46" s="260"/>
      <c r="EC46" s="260"/>
      <c r="ED46" s="260"/>
      <c r="EE46" s="259"/>
      <c r="EF46" s="259"/>
      <c r="EG46" s="259"/>
      <c r="EH46" s="259"/>
      <c r="EI46" s="259"/>
      <c r="EJ46" s="259"/>
      <c r="EK46" s="259"/>
      <c r="EL46" s="259"/>
      <c r="EM46" s="259"/>
      <c r="EN46" s="259"/>
      <c r="EO46" s="259"/>
      <c r="EP46" s="260"/>
      <c r="EQ46" s="260"/>
      <c r="ER46" s="260"/>
      <c r="ES46" s="260"/>
      <c r="ET46" s="260"/>
      <c r="EU46" s="260"/>
      <c r="EV46" s="259"/>
      <c r="EW46" s="259"/>
      <c r="EX46" s="259"/>
      <c r="EY46" s="301"/>
    </row>
    <row r="47" spans="1:155">
      <c r="A47" s="227" t="s">
        <v>241</v>
      </c>
      <c r="B47" s="248">
        <f t="shared" ref="B47" ca="1" si="2036">B48</f>
        <v>0</v>
      </c>
      <c r="C47" s="248">
        <f t="shared" ref="C47" ca="1" si="2037">C48</f>
        <v>0</v>
      </c>
      <c r="D47" s="248">
        <f t="shared" ref="D47" ca="1" si="2038">D48</f>
        <v>0</v>
      </c>
      <c r="E47" s="249">
        <f t="shared" ref="E47" ca="1" si="2039">E48</f>
        <v>0</v>
      </c>
      <c r="F47" s="248">
        <f t="shared" ref="F47" ca="1" si="2040">F48</f>
        <v>0</v>
      </c>
      <c r="G47" s="248">
        <f t="shared" ref="G47" ca="1" si="2041">G48</f>
        <v>0</v>
      </c>
      <c r="H47" s="248">
        <f t="shared" ref="H47" ca="1" si="2042">H48</f>
        <v>0</v>
      </c>
      <c r="I47" s="249">
        <f t="shared" ref="I47" ca="1" si="2043">I48</f>
        <v>0</v>
      </c>
      <c r="J47" s="248">
        <f t="shared" ref="J47" ca="1" si="2044">J48</f>
        <v>0</v>
      </c>
      <c r="K47" s="248">
        <f t="shared" ref="K47" ca="1" si="2045">K48</f>
        <v>0</v>
      </c>
      <c r="L47" s="248">
        <f t="shared" ref="L47" ca="1" si="2046">L48</f>
        <v>0</v>
      </c>
      <c r="M47" s="249">
        <f t="shared" ref="M47" ca="1" si="2047">M48</f>
        <v>0</v>
      </c>
      <c r="N47" s="248">
        <f t="shared" ref="N47" ca="1" si="2048">N48</f>
        <v>0</v>
      </c>
      <c r="O47" s="248">
        <f t="shared" ref="O47" ca="1" si="2049">O48</f>
        <v>0</v>
      </c>
      <c r="P47" s="248">
        <f t="shared" ref="P47" ca="1" si="2050">P48</f>
        <v>0</v>
      </c>
      <c r="Q47" s="249">
        <f t="shared" ref="Q47" ca="1" si="2051">Q48</f>
        <v>0</v>
      </c>
      <c r="R47" s="250">
        <f t="shared" ref="R47" ca="1" si="2052">R48</f>
        <v>0</v>
      </c>
      <c r="S47" s="248">
        <f ca="1">S48</f>
        <v>0</v>
      </c>
      <c r="T47" s="248">
        <f t="shared" ref="T47:AJ47" ca="1" si="2053">T48</f>
        <v>0</v>
      </c>
      <c r="U47" s="248">
        <f t="shared" ca="1" si="2053"/>
        <v>0</v>
      </c>
      <c r="V47" s="249">
        <f t="shared" ca="1" si="2053"/>
        <v>0</v>
      </c>
      <c r="W47" s="248">
        <f t="shared" ca="1" si="2053"/>
        <v>0</v>
      </c>
      <c r="X47" s="248">
        <f t="shared" ca="1" si="2053"/>
        <v>0</v>
      </c>
      <c r="Y47" s="248">
        <f t="shared" ca="1" si="2053"/>
        <v>0</v>
      </c>
      <c r="Z47" s="249">
        <f t="shared" ca="1" si="2053"/>
        <v>0</v>
      </c>
      <c r="AA47" s="248">
        <f t="shared" ca="1" si="2053"/>
        <v>0</v>
      </c>
      <c r="AB47" s="248">
        <f t="shared" ca="1" si="2053"/>
        <v>0</v>
      </c>
      <c r="AC47" s="248">
        <f t="shared" ca="1" si="2053"/>
        <v>0</v>
      </c>
      <c r="AD47" s="249">
        <f t="shared" ca="1" si="2053"/>
        <v>0</v>
      </c>
      <c r="AE47" s="248">
        <f t="shared" ca="1" si="2053"/>
        <v>0</v>
      </c>
      <c r="AF47" s="248">
        <f t="shared" ca="1" si="2053"/>
        <v>0</v>
      </c>
      <c r="AG47" s="248">
        <f t="shared" ca="1" si="2053"/>
        <v>0</v>
      </c>
      <c r="AH47" s="249">
        <f t="shared" ca="1" si="2053"/>
        <v>0</v>
      </c>
      <c r="AI47" s="250">
        <f t="shared" ca="1" si="2053"/>
        <v>0</v>
      </c>
      <c r="AJ47" s="248">
        <f t="shared" ca="1" si="2053"/>
        <v>0</v>
      </c>
      <c r="AK47" s="248">
        <f t="shared" ref="AK47" ca="1" si="2054">AK48</f>
        <v>0</v>
      </c>
      <c r="AL47" s="248">
        <f t="shared" ref="AL47" ca="1" si="2055">AL48</f>
        <v>0</v>
      </c>
      <c r="AM47" s="249">
        <f t="shared" ref="AM47" ca="1" si="2056">AM48</f>
        <v>0</v>
      </c>
      <c r="AN47" s="248">
        <f t="shared" ref="AN47" ca="1" si="2057">AN48</f>
        <v>0</v>
      </c>
      <c r="AO47" s="248">
        <f t="shared" ref="AO47" ca="1" si="2058">AO48</f>
        <v>0</v>
      </c>
      <c r="AP47" s="248">
        <f t="shared" ref="AP47" ca="1" si="2059">AP48</f>
        <v>0</v>
      </c>
      <c r="AQ47" s="249">
        <f t="shared" ref="AQ47" ca="1" si="2060">AQ48</f>
        <v>0</v>
      </c>
      <c r="AR47" s="248">
        <f t="shared" ref="AR47" ca="1" si="2061">AR48</f>
        <v>0</v>
      </c>
      <c r="AS47" s="248">
        <f t="shared" ref="AS47" ca="1" si="2062">AS48</f>
        <v>0</v>
      </c>
      <c r="AT47" s="248">
        <f t="shared" ref="AT47" ca="1" si="2063">AT48</f>
        <v>0</v>
      </c>
      <c r="AU47" s="249">
        <f t="shared" ref="AU47" ca="1" si="2064">AU48</f>
        <v>0</v>
      </c>
      <c r="AV47" s="248">
        <f t="shared" ref="AV47" ca="1" si="2065">AV48</f>
        <v>0</v>
      </c>
      <c r="AW47" s="248">
        <f t="shared" ref="AW47" ca="1" si="2066">AW48</f>
        <v>0</v>
      </c>
      <c r="AX47" s="248">
        <f t="shared" ref="AX47" ca="1" si="2067">AX48</f>
        <v>0</v>
      </c>
      <c r="AY47" s="249">
        <f t="shared" ref="AY47" ca="1" si="2068">AY48</f>
        <v>0</v>
      </c>
      <c r="AZ47" s="250">
        <f t="shared" ref="AZ47:BA47" ca="1" si="2069">AZ48</f>
        <v>0</v>
      </c>
      <c r="BA47" s="248">
        <f t="shared" ca="1" si="2069"/>
        <v>0</v>
      </c>
      <c r="BB47" s="248">
        <f t="shared" ref="BB47" ca="1" si="2070">BB48</f>
        <v>0</v>
      </c>
      <c r="BC47" s="248">
        <f t="shared" ref="BC47" ca="1" si="2071">BC48</f>
        <v>0</v>
      </c>
      <c r="BD47" s="249">
        <f t="shared" ref="BD47" ca="1" si="2072">BD48</f>
        <v>0</v>
      </c>
      <c r="BE47" s="248">
        <f t="shared" ref="BE47" ca="1" si="2073">BE48</f>
        <v>0</v>
      </c>
      <c r="BF47" s="248">
        <f t="shared" ref="BF47" ca="1" si="2074">BF48</f>
        <v>0</v>
      </c>
      <c r="BG47" s="248">
        <f t="shared" ref="BG47" ca="1" si="2075">BG48</f>
        <v>0</v>
      </c>
      <c r="BH47" s="249">
        <f t="shared" ref="BH47" ca="1" si="2076">BH48</f>
        <v>0</v>
      </c>
      <c r="BI47" s="248">
        <f t="shared" ref="BI47" ca="1" si="2077">BI48</f>
        <v>0</v>
      </c>
      <c r="BJ47" s="248">
        <f t="shared" ref="BJ47" ca="1" si="2078">BJ48</f>
        <v>0</v>
      </c>
      <c r="BK47" s="248">
        <f t="shared" ref="BK47" ca="1" si="2079">BK48</f>
        <v>0</v>
      </c>
      <c r="BL47" s="249">
        <f t="shared" ref="BL47" ca="1" si="2080">BL48</f>
        <v>0</v>
      </c>
      <c r="BM47" s="248">
        <f t="shared" ref="BM47" ca="1" si="2081">BM48</f>
        <v>0</v>
      </c>
      <c r="BN47" s="248">
        <f t="shared" ref="BN47" ca="1" si="2082">BN48</f>
        <v>0</v>
      </c>
      <c r="BO47" s="248">
        <f t="shared" ref="BO47" ca="1" si="2083">BO48</f>
        <v>0</v>
      </c>
      <c r="BP47" s="249">
        <f t="shared" ref="BP47" ca="1" si="2084">BP48</f>
        <v>0</v>
      </c>
      <c r="BQ47" s="250">
        <f t="shared" ref="BQ47:BR47" ca="1" si="2085">BQ48</f>
        <v>0</v>
      </c>
      <c r="BR47" s="248">
        <f t="shared" ca="1" si="2085"/>
        <v>0</v>
      </c>
      <c r="BS47" s="248">
        <f t="shared" ref="BS47" ca="1" si="2086">BS48</f>
        <v>0</v>
      </c>
      <c r="BT47" s="248">
        <f t="shared" ref="BT47" ca="1" si="2087">BT48</f>
        <v>0</v>
      </c>
      <c r="BU47" s="249">
        <f t="shared" ref="BU47" ca="1" si="2088">BU48</f>
        <v>0</v>
      </c>
      <c r="BV47" s="248">
        <f t="shared" ref="BV47" ca="1" si="2089">BV48</f>
        <v>0</v>
      </c>
      <c r="BW47" s="248">
        <f t="shared" ref="BW47" ca="1" si="2090">BW48</f>
        <v>0</v>
      </c>
      <c r="BX47" s="248">
        <f t="shared" ref="BX47" ca="1" si="2091">BX48</f>
        <v>0</v>
      </c>
      <c r="BY47" s="249">
        <f t="shared" ref="BY47" ca="1" si="2092">BY48</f>
        <v>0</v>
      </c>
      <c r="BZ47" s="248">
        <f t="shared" ref="BZ47" ca="1" si="2093">BZ48</f>
        <v>0</v>
      </c>
      <c r="CA47" s="248">
        <f t="shared" ref="CA47" ca="1" si="2094">CA48</f>
        <v>0</v>
      </c>
      <c r="CB47" s="248">
        <f t="shared" ref="CB47" ca="1" si="2095">CB48</f>
        <v>0</v>
      </c>
      <c r="CC47" s="249">
        <f t="shared" ref="CC47" ca="1" si="2096">CC48</f>
        <v>0</v>
      </c>
      <c r="CD47" s="248">
        <f t="shared" ref="CD47" ca="1" si="2097">CD48</f>
        <v>0</v>
      </c>
      <c r="CE47" s="248">
        <f t="shared" ref="CE47" ca="1" si="2098">CE48</f>
        <v>0</v>
      </c>
      <c r="CF47" s="248">
        <f t="shared" ref="CF47" ca="1" si="2099">CF48</f>
        <v>0</v>
      </c>
      <c r="CG47" s="249">
        <f t="shared" ref="CG47" ca="1" si="2100">CG48</f>
        <v>0</v>
      </c>
      <c r="CH47" s="250">
        <f t="shared" ref="CH47:CI47" ca="1" si="2101">CH48</f>
        <v>0</v>
      </c>
      <c r="CI47" s="248">
        <f t="shared" ca="1" si="2101"/>
        <v>0</v>
      </c>
      <c r="CJ47" s="248">
        <f t="shared" ref="CJ47" ca="1" si="2102">CJ48</f>
        <v>0</v>
      </c>
      <c r="CK47" s="248">
        <f t="shared" ref="CK47" ca="1" si="2103">CK48</f>
        <v>0</v>
      </c>
      <c r="CL47" s="249">
        <f t="shared" ref="CL47" ca="1" si="2104">CL48</f>
        <v>0</v>
      </c>
      <c r="CM47" s="248">
        <f t="shared" ref="CM47" ca="1" si="2105">CM48</f>
        <v>0</v>
      </c>
      <c r="CN47" s="248">
        <f t="shared" ref="CN47" ca="1" si="2106">CN48</f>
        <v>0</v>
      </c>
      <c r="CO47" s="248">
        <f t="shared" ref="CO47" ca="1" si="2107">CO48</f>
        <v>0</v>
      </c>
      <c r="CP47" s="249">
        <f t="shared" ref="CP47" ca="1" si="2108">CP48</f>
        <v>0</v>
      </c>
      <c r="CQ47" s="248">
        <f t="shared" ref="CQ47" ca="1" si="2109">CQ48</f>
        <v>0</v>
      </c>
      <c r="CR47" s="248">
        <f t="shared" ref="CR47" ca="1" si="2110">CR48</f>
        <v>0</v>
      </c>
      <c r="CS47" s="248">
        <f t="shared" ref="CS47" ca="1" si="2111">CS48</f>
        <v>0</v>
      </c>
      <c r="CT47" s="249">
        <f t="shared" ref="CT47" ca="1" si="2112">CT48</f>
        <v>0</v>
      </c>
      <c r="CU47" s="248">
        <f t="shared" ref="CU47" ca="1" si="2113">CU48</f>
        <v>0</v>
      </c>
      <c r="CV47" s="248">
        <f t="shared" ref="CV47" ca="1" si="2114">CV48</f>
        <v>0</v>
      </c>
      <c r="CW47" s="248">
        <f t="shared" ref="CW47" ca="1" si="2115">CW48</f>
        <v>0</v>
      </c>
      <c r="CX47" s="249">
        <f t="shared" ref="CX47" ca="1" si="2116">CX48</f>
        <v>0</v>
      </c>
      <c r="CY47" s="250">
        <f t="shared" ref="CY47:CZ47" ca="1" si="2117">CY48</f>
        <v>0</v>
      </c>
      <c r="CZ47" s="248">
        <f t="shared" ca="1" si="2117"/>
        <v>0</v>
      </c>
      <c r="DA47" s="248">
        <f t="shared" ref="DA47" ca="1" si="2118">DA48</f>
        <v>0</v>
      </c>
      <c r="DB47" s="248">
        <f t="shared" ref="DB47" ca="1" si="2119">DB48</f>
        <v>0</v>
      </c>
      <c r="DC47" s="249">
        <f t="shared" ref="DC47" ca="1" si="2120">DC48</f>
        <v>0</v>
      </c>
      <c r="DD47" s="248">
        <f t="shared" ref="DD47" ca="1" si="2121">DD48</f>
        <v>0</v>
      </c>
      <c r="DE47" s="248">
        <f t="shared" ref="DE47" ca="1" si="2122">DE48</f>
        <v>0</v>
      </c>
      <c r="DF47" s="248">
        <f t="shared" ref="DF47" ca="1" si="2123">DF48</f>
        <v>0</v>
      </c>
      <c r="DG47" s="249">
        <f t="shared" ref="DG47" ca="1" si="2124">DG48</f>
        <v>0</v>
      </c>
      <c r="DH47" s="248">
        <f t="shared" ref="DH47" ca="1" si="2125">DH48</f>
        <v>0</v>
      </c>
      <c r="DI47" s="248">
        <f t="shared" ref="DI47" ca="1" si="2126">DI48</f>
        <v>0</v>
      </c>
      <c r="DJ47" s="248">
        <f t="shared" ref="DJ47" ca="1" si="2127">DJ48</f>
        <v>0</v>
      </c>
      <c r="DK47" s="249">
        <f t="shared" ref="DK47" ca="1" si="2128">DK48</f>
        <v>0</v>
      </c>
      <c r="DL47" s="248">
        <f t="shared" ref="DL47" ca="1" si="2129">DL48</f>
        <v>0</v>
      </c>
      <c r="DM47" s="248">
        <f t="shared" ref="DM47" ca="1" si="2130">DM48</f>
        <v>0</v>
      </c>
      <c r="DN47" s="248">
        <f t="shared" ref="DN47" ca="1" si="2131">DN48</f>
        <v>0</v>
      </c>
      <c r="DO47" s="249">
        <f t="shared" ref="DO47" ca="1" si="2132">DO48</f>
        <v>0</v>
      </c>
      <c r="DP47" s="250">
        <f t="shared" ref="DP47:DQ47" ca="1" si="2133">DP48</f>
        <v>0</v>
      </c>
      <c r="DQ47" s="248">
        <f t="shared" ca="1" si="2133"/>
        <v>0</v>
      </c>
      <c r="DR47" s="248">
        <f t="shared" ref="DR47" ca="1" si="2134">DR48</f>
        <v>0</v>
      </c>
      <c r="DS47" s="248">
        <f t="shared" ref="DS47" ca="1" si="2135">DS48</f>
        <v>0</v>
      </c>
      <c r="DT47" s="249">
        <f t="shared" ref="DT47" ca="1" si="2136">DT48</f>
        <v>0</v>
      </c>
      <c r="DU47" s="248">
        <f t="shared" ref="DU47" ca="1" si="2137">DU48</f>
        <v>0</v>
      </c>
      <c r="DV47" s="248">
        <f t="shared" ref="DV47" ca="1" si="2138">DV48</f>
        <v>0</v>
      </c>
      <c r="DW47" s="248">
        <f t="shared" ref="DW47" ca="1" si="2139">DW48</f>
        <v>0</v>
      </c>
      <c r="DX47" s="249">
        <f t="shared" ref="DX47" ca="1" si="2140">DX48</f>
        <v>0</v>
      </c>
      <c r="DY47" s="248">
        <f t="shared" ref="DY47" ca="1" si="2141">DY48</f>
        <v>0</v>
      </c>
      <c r="DZ47" s="248">
        <f t="shared" ref="DZ47" ca="1" si="2142">DZ48</f>
        <v>0</v>
      </c>
      <c r="EA47" s="248">
        <f t="shared" ref="EA47" ca="1" si="2143">EA48</f>
        <v>0</v>
      </c>
      <c r="EB47" s="249">
        <f t="shared" ref="EB47" ca="1" si="2144">EB48</f>
        <v>0</v>
      </c>
      <c r="EC47" s="248">
        <f t="shared" ref="EC47" ca="1" si="2145">EC48</f>
        <v>0</v>
      </c>
      <c r="ED47" s="248">
        <f t="shared" ref="ED47" ca="1" si="2146">ED48</f>
        <v>0</v>
      </c>
      <c r="EE47" s="248">
        <f t="shared" ref="EE47" ca="1" si="2147">EE48</f>
        <v>0</v>
      </c>
      <c r="EF47" s="249">
        <f t="shared" ref="EF47" ca="1" si="2148">EF48</f>
        <v>0</v>
      </c>
      <c r="EG47" s="250">
        <f t="shared" ref="EG47:EH47" ca="1" si="2149">EG48</f>
        <v>0</v>
      </c>
      <c r="EH47" s="248">
        <f t="shared" ca="1" si="2149"/>
        <v>0</v>
      </c>
      <c r="EI47" s="248">
        <f t="shared" ref="EI47" ca="1" si="2150">EI48</f>
        <v>0</v>
      </c>
      <c r="EJ47" s="248">
        <f t="shared" ref="EJ47" ca="1" si="2151">EJ48</f>
        <v>0</v>
      </c>
      <c r="EK47" s="249">
        <f t="shared" ref="EK47" ca="1" si="2152">EK48</f>
        <v>0</v>
      </c>
      <c r="EL47" s="248">
        <f t="shared" ref="EL47" ca="1" si="2153">EL48</f>
        <v>0</v>
      </c>
      <c r="EM47" s="248">
        <f t="shared" ref="EM47" ca="1" si="2154">EM48</f>
        <v>0</v>
      </c>
      <c r="EN47" s="248">
        <f t="shared" ref="EN47" ca="1" si="2155">EN48</f>
        <v>0</v>
      </c>
      <c r="EO47" s="249">
        <f t="shared" ref="EO47" ca="1" si="2156">EO48</f>
        <v>0</v>
      </c>
      <c r="EP47" s="248">
        <f t="shared" ref="EP47" ca="1" si="2157">EP48</f>
        <v>0</v>
      </c>
      <c r="EQ47" s="248">
        <f t="shared" ref="EQ47" ca="1" si="2158">EQ48</f>
        <v>0</v>
      </c>
      <c r="ER47" s="248">
        <f t="shared" ref="ER47" ca="1" si="2159">ER48</f>
        <v>0</v>
      </c>
      <c r="ES47" s="249">
        <f t="shared" ref="ES47" ca="1" si="2160">ES48</f>
        <v>0</v>
      </c>
      <c r="ET47" s="248">
        <f t="shared" ref="ET47" ca="1" si="2161">ET48</f>
        <v>0</v>
      </c>
      <c r="EU47" s="248">
        <f t="shared" ref="EU47" ca="1" si="2162">EU48</f>
        <v>0</v>
      </c>
      <c r="EV47" s="248">
        <f t="shared" ref="EV47" ca="1" si="2163">EV48</f>
        <v>0</v>
      </c>
      <c r="EW47" s="249">
        <f t="shared" ref="EW47" ca="1" si="2164">EW48</f>
        <v>0</v>
      </c>
      <c r="EX47" s="432">
        <f t="shared" ref="EX47" ca="1" si="2165">EX48</f>
        <v>0</v>
      </c>
      <c r="EY47" s="437">
        <f ca="1">ROUND(SUMIF(Ф2!$4:$4,"+",47:47),0)</f>
        <v>0</v>
      </c>
    </row>
    <row r="48" spans="1:155" outlineLevel="1" collapsed="1">
      <c r="A48" s="245" t="s">
        <v>267</v>
      </c>
      <c r="B48" s="236">
        <f t="shared" ref="B48" ca="1" si="2166">IFERROR(B49*B50,0)</f>
        <v>0</v>
      </c>
      <c r="C48" s="236">
        <f t="shared" ref="C48" ca="1" si="2167">IFERROR(C49*C50,0)</f>
        <v>0</v>
      </c>
      <c r="D48" s="236">
        <f t="shared" ref="D48" ca="1" si="2168">IFERROR(D49*D50,0)</f>
        <v>0</v>
      </c>
      <c r="E48" s="237">
        <f t="shared" ref="E48" ca="1" si="2169">SUM(B48:D48)</f>
        <v>0</v>
      </c>
      <c r="F48" s="236">
        <f t="shared" ref="F48" ca="1" si="2170">IFERROR(F49*F50,0)</f>
        <v>0</v>
      </c>
      <c r="G48" s="236">
        <f t="shared" ref="G48" ca="1" si="2171">IFERROR(G49*G50,0)</f>
        <v>0</v>
      </c>
      <c r="H48" s="236">
        <f t="shared" ref="H48" ca="1" si="2172">IFERROR(H49*H50,0)</f>
        <v>0</v>
      </c>
      <c r="I48" s="237">
        <f t="shared" ref="I48" ca="1" si="2173">SUM(F48:H48)</f>
        <v>0</v>
      </c>
      <c r="J48" s="236">
        <f t="shared" ref="J48" ca="1" si="2174">IFERROR(J49*J50,0)</f>
        <v>0</v>
      </c>
      <c r="K48" s="236">
        <f t="shared" ref="K48" ca="1" si="2175">IFERROR(K49*K50,0)</f>
        <v>0</v>
      </c>
      <c r="L48" s="236">
        <f t="shared" ref="L48" ca="1" si="2176">IFERROR(L49*L50,0)</f>
        <v>0</v>
      </c>
      <c r="M48" s="237">
        <f t="shared" ref="M48" ca="1" si="2177">SUM(J48:L48)</f>
        <v>0</v>
      </c>
      <c r="N48" s="236">
        <f t="shared" ref="N48" ca="1" si="2178">IFERROR(N49*N50,0)</f>
        <v>0</v>
      </c>
      <c r="O48" s="236">
        <f t="shared" ref="O48" ca="1" si="2179">IFERROR(O49*O50,0)</f>
        <v>0</v>
      </c>
      <c r="P48" s="236">
        <f t="shared" ref="P48" ca="1" si="2180">IFERROR(P49*P50,0)</f>
        <v>0</v>
      </c>
      <c r="Q48" s="237">
        <f t="shared" ref="Q48" ca="1" si="2181">SUM(N48:P48)</f>
        <v>0</v>
      </c>
      <c r="R48" s="247">
        <f t="shared" ref="R48" ca="1" si="2182">SUM(E48,I48,M48,Q48)</f>
        <v>0</v>
      </c>
      <c r="S48" s="236">
        <f t="shared" ref="S48" ca="1" si="2183">IFERROR(S49*S50,0)</f>
        <v>0</v>
      </c>
      <c r="T48" s="236">
        <f t="shared" ref="T48" ca="1" si="2184">IFERROR(T49*T50,0)</f>
        <v>0</v>
      </c>
      <c r="U48" s="236">
        <f t="shared" ref="U48" ca="1" si="2185">IFERROR(U49*U50,0)</f>
        <v>0</v>
      </c>
      <c r="V48" s="237">
        <f t="shared" ref="V48:V49" ca="1" si="2186">SUM(S48:U48)</f>
        <v>0</v>
      </c>
      <c r="W48" s="236">
        <f t="shared" ref="W48" ca="1" si="2187">IFERROR(W49*W50,0)</f>
        <v>0</v>
      </c>
      <c r="X48" s="236">
        <f t="shared" ref="X48" ca="1" si="2188">IFERROR(X49*X50,0)</f>
        <v>0</v>
      </c>
      <c r="Y48" s="236">
        <f t="shared" ref="Y48" ca="1" si="2189">IFERROR(Y49*Y50,0)</f>
        <v>0</v>
      </c>
      <c r="Z48" s="237">
        <f t="shared" ref="Z48:Z49" ca="1" si="2190">SUM(W48:Y48)</f>
        <v>0</v>
      </c>
      <c r="AA48" s="236">
        <f t="shared" ref="AA48" ca="1" si="2191">IFERROR(AA49*AA50,0)</f>
        <v>0</v>
      </c>
      <c r="AB48" s="236">
        <f t="shared" ref="AB48" ca="1" si="2192">IFERROR(AB49*AB50,0)</f>
        <v>0</v>
      </c>
      <c r="AC48" s="236">
        <f t="shared" ref="AC48" ca="1" si="2193">IFERROR(AC49*AC50,0)</f>
        <v>0</v>
      </c>
      <c r="AD48" s="237">
        <f t="shared" ref="AD48:AD49" ca="1" si="2194">SUM(AA48:AC48)</f>
        <v>0</v>
      </c>
      <c r="AE48" s="236">
        <f t="shared" ref="AE48" ca="1" si="2195">IFERROR(AE49*AE50,0)</f>
        <v>0</v>
      </c>
      <c r="AF48" s="236">
        <f t="shared" ref="AF48" ca="1" si="2196">IFERROR(AF49*AF50,0)</f>
        <v>0</v>
      </c>
      <c r="AG48" s="236">
        <f t="shared" ref="AG48" ca="1" si="2197">IFERROR(AG49*AG50,0)</f>
        <v>0</v>
      </c>
      <c r="AH48" s="237">
        <f t="shared" ref="AH48:AH49" ca="1" si="2198">SUM(AE48:AG48)</f>
        <v>0</v>
      </c>
      <c r="AI48" s="247">
        <f t="shared" ref="AI48:AI49" ca="1" si="2199">SUM(V48,Z48,AD48,AH48)</f>
        <v>0</v>
      </c>
      <c r="AJ48" s="236">
        <f t="shared" ref="AJ48" ca="1" si="2200">IFERROR(AJ49*AJ50,0)</f>
        <v>0</v>
      </c>
      <c r="AK48" s="236">
        <f t="shared" ref="AK48" ca="1" si="2201">IFERROR(AK49*AK50,0)</f>
        <v>0</v>
      </c>
      <c r="AL48" s="236">
        <f t="shared" ref="AL48" ca="1" si="2202">IFERROR(AL49*AL50,0)</f>
        <v>0</v>
      </c>
      <c r="AM48" s="237">
        <f t="shared" ref="AM48:AM49" ca="1" si="2203">SUM(AJ48:AL48)</f>
        <v>0</v>
      </c>
      <c r="AN48" s="236">
        <f t="shared" ref="AN48" ca="1" si="2204">IFERROR(AN49*AN50,0)</f>
        <v>0</v>
      </c>
      <c r="AO48" s="236">
        <f t="shared" ref="AO48" ca="1" si="2205">IFERROR(AO49*AO50,0)</f>
        <v>0</v>
      </c>
      <c r="AP48" s="236">
        <f t="shared" ref="AP48" ca="1" si="2206">IFERROR(AP49*AP50,0)</f>
        <v>0</v>
      </c>
      <c r="AQ48" s="237">
        <f t="shared" ref="AQ48:AQ49" ca="1" si="2207">SUM(AN48:AP48)</f>
        <v>0</v>
      </c>
      <c r="AR48" s="236">
        <f t="shared" ref="AR48" ca="1" si="2208">IFERROR(AR49*AR50,0)</f>
        <v>0</v>
      </c>
      <c r="AS48" s="236">
        <f t="shared" ref="AS48" ca="1" si="2209">IFERROR(AS49*AS50,0)</f>
        <v>0</v>
      </c>
      <c r="AT48" s="236">
        <f t="shared" ref="AT48" ca="1" si="2210">IFERROR(AT49*AT50,0)</f>
        <v>0</v>
      </c>
      <c r="AU48" s="237">
        <f t="shared" ref="AU48:AU49" ca="1" si="2211">SUM(AR48:AT48)</f>
        <v>0</v>
      </c>
      <c r="AV48" s="236">
        <f t="shared" ref="AV48" ca="1" si="2212">IFERROR(AV49*AV50,0)</f>
        <v>0</v>
      </c>
      <c r="AW48" s="236">
        <f t="shared" ref="AW48" ca="1" si="2213">IFERROR(AW49*AW50,0)</f>
        <v>0</v>
      </c>
      <c r="AX48" s="236">
        <f t="shared" ref="AX48" ca="1" si="2214">IFERROR(AX49*AX50,0)</f>
        <v>0</v>
      </c>
      <c r="AY48" s="237">
        <f t="shared" ref="AY48:AY49" ca="1" si="2215">SUM(AV48:AX48)</f>
        <v>0</v>
      </c>
      <c r="AZ48" s="247">
        <f t="shared" ref="AZ48:AZ49" ca="1" si="2216">SUM(AM48,AQ48,AU48,AY48)</f>
        <v>0</v>
      </c>
      <c r="BA48" s="236">
        <f t="shared" ref="BA48" ca="1" si="2217">IFERROR(BA49*BA50,0)</f>
        <v>0</v>
      </c>
      <c r="BB48" s="236">
        <f t="shared" ref="BB48" ca="1" si="2218">IFERROR(BB49*BB50,0)</f>
        <v>0</v>
      </c>
      <c r="BC48" s="236">
        <f t="shared" ref="BC48" ca="1" si="2219">IFERROR(BC49*BC50,0)</f>
        <v>0</v>
      </c>
      <c r="BD48" s="237">
        <f t="shared" ref="BD48:BD49" ca="1" si="2220">SUM(BA48:BC48)</f>
        <v>0</v>
      </c>
      <c r="BE48" s="236">
        <f t="shared" ref="BE48" ca="1" si="2221">IFERROR(BE49*BE50,0)</f>
        <v>0</v>
      </c>
      <c r="BF48" s="236">
        <f t="shared" ref="BF48" ca="1" si="2222">IFERROR(BF49*BF50,0)</f>
        <v>0</v>
      </c>
      <c r="BG48" s="236">
        <f t="shared" ref="BG48" ca="1" si="2223">IFERROR(BG49*BG50,0)</f>
        <v>0</v>
      </c>
      <c r="BH48" s="237">
        <f t="shared" ref="BH48:BH49" ca="1" si="2224">SUM(BE48:BG48)</f>
        <v>0</v>
      </c>
      <c r="BI48" s="236">
        <f t="shared" ref="BI48" ca="1" si="2225">IFERROR(BI49*BI50,0)</f>
        <v>0</v>
      </c>
      <c r="BJ48" s="236">
        <f t="shared" ref="BJ48" ca="1" si="2226">IFERROR(BJ49*BJ50,0)</f>
        <v>0</v>
      </c>
      <c r="BK48" s="236">
        <f t="shared" ref="BK48" ca="1" si="2227">IFERROR(BK49*BK50,0)</f>
        <v>0</v>
      </c>
      <c r="BL48" s="237">
        <f t="shared" ref="BL48:BL49" ca="1" si="2228">SUM(BI48:BK48)</f>
        <v>0</v>
      </c>
      <c r="BM48" s="236">
        <f t="shared" ref="BM48" ca="1" si="2229">IFERROR(BM49*BM50,0)</f>
        <v>0</v>
      </c>
      <c r="BN48" s="236">
        <f t="shared" ref="BN48" ca="1" si="2230">IFERROR(BN49*BN50,0)</f>
        <v>0</v>
      </c>
      <c r="BO48" s="236">
        <f t="shared" ref="BO48" ca="1" si="2231">IFERROR(BO49*BO50,0)</f>
        <v>0</v>
      </c>
      <c r="BP48" s="237">
        <f t="shared" ref="BP48:BP49" ca="1" si="2232">SUM(BM48:BO48)</f>
        <v>0</v>
      </c>
      <c r="BQ48" s="247">
        <f t="shared" ref="BQ48:BQ49" ca="1" si="2233">SUM(BD48,BH48,BL48,BP48)</f>
        <v>0</v>
      </c>
      <c r="BR48" s="236">
        <f t="shared" ref="BR48" ca="1" si="2234">IFERROR(BR49*BR50,0)</f>
        <v>0</v>
      </c>
      <c r="BS48" s="236">
        <f t="shared" ref="BS48" ca="1" si="2235">IFERROR(BS49*BS50,0)</f>
        <v>0</v>
      </c>
      <c r="BT48" s="236">
        <f t="shared" ref="BT48" ca="1" si="2236">IFERROR(BT49*BT50,0)</f>
        <v>0</v>
      </c>
      <c r="BU48" s="237">
        <f t="shared" ref="BU48:BU49" ca="1" si="2237">SUM(BR48:BT48)</f>
        <v>0</v>
      </c>
      <c r="BV48" s="236">
        <f t="shared" ref="BV48" ca="1" si="2238">IFERROR(BV49*BV50,0)</f>
        <v>0</v>
      </c>
      <c r="BW48" s="236">
        <f t="shared" ref="BW48" ca="1" si="2239">IFERROR(BW49*BW50,0)</f>
        <v>0</v>
      </c>
      <c r="BX48" s="236">
        <f t="shared" ref="BX48" ca="1" si="2240">IFERROR(BX49*BX50,0)</f>
        <v>0</v>
      </c>
      <c r="BY48" s="237">
        <f t="shared" ref="BY48:BY49" ca="1" si="2241">SUM(BV48:BX48)</f>
        <v>0</v>
      </c>
      <c r="BZ48" s="236">
        <f t="shared" ref="BZ48" ca="1" si="2242">IFERROR(BZ49*BZ50,0)</f>
        <v>0</v>
      </c>
      <c r="CA48" s="236">
        <f t="shared" ref="CA48" ca="1" si="2243">IFERROR(CA49*CA50,0)</f>
        <v>0</v>
      </c>
      <c r="CB48" s="236">
        <f t="shared" ref="CB48" ca="1" si="2244">IFERROR(CB49*CB50,0)</f>
        <v>0</v>
      </c>
      <c r="CC48" s="237">
        <f t="shared" ref="CC48:CC49" ca="1" si="2245">SUM(BZ48:CB48)</f>
        <v>0</v>
      </c>
      <c r="CD48" s="236">
        <f t="shared" ref="CD48" ca="1" si="2246">IFERROR(CD49*CD50,0)</f>
        <v>0</v>
      </c>
      <c r="CE48" s="236">
        <f t="shared" ref="CE48" ca="1" si="2247">IFERROR(CE49*CE50,0)</f>
        <v>0</v>
      </c>
      <c r="CF48" s="236">
        <f t="shared" ref="CF48" ca="1" si="2248">IFERROR(CF49*CF50,0)</f>
        <v>0</v>
      </c>
      <c r="CG48" s="237">
        <f t="shared" ref="CG48:CG49" ca="1" si="2249">SUM(CD48:CF48)</f>
        <v>0</v>
      </c>
      <c r="CH48" s="247">
        <f t="shared" ref="CH48:CH49" ca="1" si="2250">SUM(BU48,BY48,CC48,CG48)</f>
        <v>0</v>
      </c>
      <c r="CI48" s="236">
        <f t="shared" ref="CI48" ca="1" si="2251">IFERROR(CI49*CI50,0)</f>
        <v>0</v>
      </c>
      <c r="CJ48" s="236">
        <f t="shared" ref="CJ48" ca="1" si="2252">IFERROR(CJ49*CJ50,0)</f>
        <v>0</v>
      </c>
      <c r="CK48" s="236">
        <f t="shared" ref="CK48" ca="1" si="2253">IFERROR(CK49*CK50,0)</f>
        <v>0</v>
      </c>
      <c r="CL48" s="237">
        <f t="shared" ref="CL48:CL49" ca="1" si="2254">SUM(CI48:CK48)</f>
        <v>0</v>
      </c>
      <c r="CM48" s="236">
        <f t="shared" ref="CM48" ca="1" si="2255">IFERROR(CM49*CM50,0)</f>
        <v>0</v>
      </c>
      <c r="CN48" s="236">
        <f t="shared" ref="CN48" ca="1" si="2256">IFERROR(CN49*CN50,0)</f>
        <v>0</v>
      </c>
      <c r="CO48" s="236">
        <f t="shared" ref="CO48" ca="1" si="2257">IFERROR(CO49*CO50,0)</f>
        <v>0</v>
      </c>
      <c r="CP48" s="237">
        <f t="shared" ref="CP48:CP49" ca="1" si="2258">SUM(CM48:CO48)</f>
        <v>0</v>
      </c>
      <c r="CQ48" s="236">
        <f t="shared" ref="CQ48" ca="1" si="2259">IFERROR(CQ49*CQ50,0)</f>
        <v>0</v>
      </c>
      <c r="CR48" s="236">
        <f t="shared" ref="CR48" ca="1" si="2260">IFERROR(CR49*CR50,0)</f>
        <v>0</v>
      </c>
      <c r="CS48" s="236">
        <f t="shared" ref="CS48" ca="1" si="2261">IFERROR(CS49*CS50,0)</f>
        <v>0</v>
      </c>
      <c r="CT48" s="237">
        <f t="shared" ref="CT48:CT49" ca="1" si="2262">SUM(CQ48:CS48)</f>
        <v>0</v>
      </c>
      <c r="CU48" s="236">
        <f t="shared" ref="CU48" ca="1" si="2263">IFERROR(CU49*CU50,0)</f>
        <v>0</v>
      </c>
      <c r="CV48" s="236">
        <f t="shared" ref="CV48" ca="1" si="2264">IFERROR(CV49*CV50,0)</f>
        <v>0</v>
      </c>
      <c r="CW48" s="236">
        <f t="shared" ref="CW48" ca="1" si="2265">IFERROR(CW49*CW50,0)</f>
        <v>0</v>
      </c>
      <c r="CX48" s="237">
        <f t="shared" ref="CX48:CX49" ca="1" si="2266">SUM(CU48:CW48)</f>
        <v>0</v>
      </c>
      <c r="CY48" s="247">
        <f t="shared" ref="CY48:CY49" ca="1" si="2267">SUM(CL48,CP48,CT48,CX48)</f>
        <v>0</v>
      </c>
      <c r="CZ48" s="236">
        <f t="shared" ref="CZ48" ca="1" si="2268">IFERROR(CZ49*CZ50,0)</f>
        <v>0</v>
      </c>
      <c r="DA48" s="236">
        <f t="shared" ref="DA48" ca="1" si="2269">IFERROR(DA49*DA50,0)</f>
        <v>0</v>
      </c>
      <c r="DB48" s="236">
        <f t="shared" ref="DB48" ca="1" si="2270">IFERROR(DB49*DB50,0)</f>
        <v>0</v>
      </c>
      <c r="DC48" s="237">
        <f t="shared" ref="DC48:DC49" ca="1" si="2271">SUM(CZ48:DB48)</f>
        <v>0</v>
      </c>
      <c r="DD48" s="236">
        <f t="shared" ref="DD48" ca="1" si="2272">IFERROR(DD49*DD50,0)</f>
        <v>0</v>
      </c>
      <c r="DE48" s="236">
        <f t="shared" ref="DE48" ca="1" si="2273">IFERROR(DE49*DE50,0)</f>
        <v>0</v>
      </c>
      <c r="DF48" s="236">
        <f t="shared" ref="DF48" ca="1" si="2274">IFERROR(DF49*DF50,0)</f>
        <v>0</v>
      </c>
      <c r="DG48" s="237">
        <f t="shared" ref="DG48:DG49" ca="1" si="2275">SUM(DD48:DF48)</f>
        <v>0</v>
      </c>
      <c r="DH48" s="236">
        <f t="shared" ref="DH48" ca="1" si="2276">IFERROR(DH49*DH50,0)</f>
        <v>0</v>
      </c>
      <c r="DI48" s="236">
        <f t="shared" ref="DI48" ca="1" si="2277">IFERROR(DI49*DI50,0)</f>
        <v>0</v>
      </c>
      <c r="DJ48" s="236">
        <f t="shared" ref="DJ48" ca="1" si="2278">IFERROR(DJ49*DJ50,0)</f>
        <v>0</v>
      </c>
      <c r="DK48" s="237">
        <f t="shared" ref="DK48:DK49" ca="1" si="2279">SUM(DH48:DJ48)</f>
        <v>0</v>
      </c>
      <c r="DL48" s="236">
        <f t="shared" ref="DL48" ca="1" si="2280">IFERROR(DL49*DL50,0)</f>
        <v>0</v>
      </c>
      <c r="DM48" s="236">
        <f t="shared" ref="DM48" ca="1" si="2281">IFERROR(DM49*DM50,0)</f>
        <v>0</v>
      </c>
      <c r="DN48" s="236">
        <f t="shared" ref="DN48" ca="1" si="2282">IFERROR(DN49*DN50,0)</f>
        <v>0</v>
      </c>
      <c r="DO48" s="237">
        <f t="shared" ref="DO48:DO49" ca="1" si="2283">SUM(DL48:DN48)</f>
        <v>0</v>
      </c>
      <c r="DP48" s="247">
        <f t="shared" ref="DP48:DP49" ca="1" si="2284">SUM(DC48,DG48,DK48,DO48)</f>
        <v>0</v>
      </c>
      <c r="DQ48" s="236">
        <f t="shared" ref="DQ48" ca="1" si="2285">IFERROR(DQ49*DQ50,0)</f>
        <v>0</v>
      </c>
      <c r="DR48" s="236">
        <f t="shared" ref="DR48" ca="1" si="2286">IFERROR(DR49*DR50,0)</f>
        <v>0</v>
      </c>
      <c r="DS48" s="236">
        <f t="shared" ref="DS48" ca="1" si="2287">IFERROR(DS49*DS50,0)</f>
        <v>0</v>
      </c>
      <c r="DT48" s="237">
        <f t="shared" ref="DT48:DT49" ca="1" si="2288">SUM(DQ48:DS48)</f>
        <v>0</v>
      </c>
      <c r="DU48" s="236">
        <f t="shared" ref="DU48" ca="1" si="2289">IFERROR(DU49*DU50,0)</f>
        <v>0</v>
      </c>
      <c r="DV48" s="236">
        <f t="shared" ref="DV48" ca="1" si="2290">IFERROR(DV49*DV50,0)</f>
        <v>0</v>
      </c>
      <c r="DW48" s="236">
        <f t="shared" ref="DW48" ca="1" si="2291">IFERROR(DW49*DW50,0)</f>
        <v>0</v>
      </c>
      <c r="DX48" s="237">
        <f t="shared" ref="DX48:DX49" ca="1" si="2292">SUM(DU48:DW48)</f>
        <v>0</v>
      </c>
      <c r="DY48" s="236">
        <f t="shared" ref="DY48" ca="1" si="2293">IFERROR(DY49*DY50,0)</f>
        <v>0</v>
      </c>
      <c r="DZ48" s="236">
        <f t="shared" ref="DZ48" ca="1" si="2294">IFERROR(DZ49*DZ50,0)</f>
        <v>0</v>
      </c>
      <c r="EA48" s="236">
        <f t="shared" ref="EA48" ca="1" si="2295">IFERROR(EA49*EA50,0)</f>
        <v>0</v>
      </c>
      <c r="EB48" s="237">
        <f t="shared" ref="EB48:EB49" ca="1" si="2296">SUM(DY48:EA48)</f>
        <v>0</v>
      </c>
      <c r="EC48" s="236">
        <f t="shared" ref="EC48" ca="1" si="2297">IFERROR(EC49*EC50,0)</f>
        <v>0</v>
      </c>
      <c r="ED48" s="236">
        <f t="shared" ref="ED48" ca="1" si="2298">IFERROR(ED49*ED50,0)</f>
        <v>0</v>
      </c>
      <c r="EE48" s="236">
        <f t="shared" ref="EE48" ca="1" si="2299">IFERROR(EE49*EE50,0)</f>
        <v>0</v>
      </c>
      <c r="EF48" s="237">
        <f t="shared" ref="EF48:EF49" ca="1" si="2300">SUM(EC48:EE48)</f>
        <v>0</v>
      </c>
      <c r="EG48" s="247">
        <f t="shared" ref="EG48:EG49" ca="1" si="2301">SUM(DT48,DX48,EB48,EF48)</f>
        <v>0</v>
      </c>
      <c r="EH48" s="236">
        <f t="shared" ref="EH48" ca="1" si="2302">IFERROR(EH49*EH50,0)</f>
        <v>0</v>
      </c>
      <c r="EI48" s="236">
        <f t="shared" ref="EI48" ca="1" si="2303">IFERROR(EI49*EI50,0)</f>
        <v>0</v>
      </c>
      <c r="EJ48" s="236">
        <f t="shared" ref="EJ48" ca="1" si="2304">IFERROR(EJ49*EJ50,0)</f>
        <v>0</v>
      </c>
      <c r="EK48" s="237">
        <f t="shared" ref="EK48:EK49" ca="1" si="2305">SUM(EH48:EJ48)</f>
        <v>0</v>
      </c>
      <c r="EL48" s="236">
        <f t="shared" ref="EL48" ca="1" si="2306">IFERROR(EL49*EL50,0)</f>
        <v>0</v>
      </c>
      <c r="EM48" s="236">
        <f t="shared" ref="EM48" ca="1" si="2307">IFERROR(EM49*EM50,0)</f>
        <v>0</v>
      </c>
      <c r="EN48" s="236">
        <f t="shared" ref="EN48" ca="1" si="2308">IFERROR(EN49*EN50,0)</f>
        <v>0</v>
      </c>
      <c r="EO48" s="237">
        <f t="shared" ref="EO48:EO49" ca="1" si="2309">SUM(EL48:EN48)</f>
        <v>0</v>
      </c>
      <c r="EP48" s="236">
        <f t="shared" ref="EP48" ca="1" si="2310">IFERROR(EP49*EP50,0)</f>
        <v>0</v>
      </c>
      <c r="EQ48" s="236">
        <f t="shared" ref="EQ48" ca="1" si="2311">IFERROR(EQ49*EQ50,0)</f>
        <v>0</v>
      </c>
      <c r="ER48" s="236">
        <f t="shared" ref="ER48" ca="1" si="2312">IFERROR(ER49*ER50,0)</f>
        <v>0</v>
      </c>
      <c r="ES48" s="237">
        <f t="shared" ref="ES48:ES49" ca="1" si="2313">SUM(EP48:ER48)</f>
        <v>0</v>
      </c>
      <c r="ET48" s="236">
        <f t="shared" ref="ET48" ca="1" si="2314">IFERROR(ET49*ET50,0)</f>
        <v>0</v>
      </c>
      <c r="EU48" s="236">
        <f t="shared" ref="EU48" ca="1" si="2315">IFERROR(EU49*EU50,0)</f>
        <v>0</v>
      </c>
      <c r="EV48" s="236">
        <f t="shared" ref="EV48" ca="1" si="2316">IFERROR(EV49*EV50,0)</f>
        <v>0</v>
      </c>
      <c r="EW48" s="237">
        <f t="shared" ref="EW48:EW49" ca="1" si="2317">SUM(ET48:EV48)</f>
        <v>0</v>
      </c>
      <c r="EX48" s="433">
        <f t="shared" ref="EX48:EX49" ca="1" si="2318">SUM(EK48,EO48,ES48,EW48)</f>
        <v>0</v>
      </c>
      <c r="EY48" s="440"/>
    </row>
    <row r="49" spans="1:155" s="233" customFormat="1" ht="13.5" hidden="1" outlineLevel="2">
      <c r="A49" s="231" t="s">
        <v>242</v>
      </c>
      <c r="B49" s="238" t="str" cm="1">
        <f t="array" ref="B49">IF(AND(НачЦ_ИнвП_Дата&lt;=B$3,КИнвП_Дата&gt;B$3),
             INDEX(ЗФ!$A$1:$AO$91,MATCH($A48,ЗФ!$A:$A,0),MATCH("На реализацию"&amp;YEAR(Ф2!B$3),ЗФ!$2:$2,0))*INDEX(КЗ!$A$1:$O$13,MATCH($A48,КЗ!$A:$A,0),MATCH(MONTH(Ф2!B$3),КЗ!$1:$1,0)),"")</f>
        <v/>
      </c>
      <c r="C49" s="238" t="str" cm="1">
        <f t="array" aca="1" ref="C49" ca="1">IF(AND(НачЦ_ИнвП_Дата&lt;=C$3,КИнвП_Дата&gt;C$3),
             INDEX(ЗФ!$A$1:$AO$91,MATCH($A48,ЗФ!$A:$A,0),MATCH("На реализацию"&amp;YEAR(Ф2!C$3),ЗФ!$2:$2,0))*INDEX(КЗ!$A$1:$O$13,MATCH($A48,КЗ!$A:$A,0),MATCH(MONTH(Ф2!C$3),КЗ!$1:$1,0)),"")</f>
        <v/>
      </c>
      <c r="D49" s="238" t="str" cm="1">
        <f t="array" aca="1" ref="D49" ca="1">IF(AND(НачЦ_ИнвП_Дата&lt;=D$3,КИнвП_Дата&gt;D$3),
             INDEX(ЗФ!$A$1:$AO$91,MATCH($A48,ЗФ!$A:$A,0),MATCH("На реализацию"&amp;YEAR(Ф2!D$3),ЗФ!$2:$2,0))*INDEX(КЗ!$A$1:$O$13,MATCH($A48,КЗ!$A:$A,0),MATCH(MONTH(Ф2!D$3),КЗ!$1:$1,0)),"")</f>
        <v/>
      </c>
      <c r="E49" s="239">
        <f t="shared" ref="E49" ca="1" si="2319">SUM(B49:D49)</f>
        <v>0</v>
      </c>
      <c r="F49" s="238" t="str" cm="1">
        <f t="array" aca="1" ref="F49" ca="1">IF(AND(НачЦ_ИнвП_Дата&lt;=F$3,КИнвП_Дата&gt;F$3),
             INDEX(ЗФ!$A$1:$AO$91,MATCH($A48,ЗФ!$A:$A,0),MATCH("На реализацию"&amp;YEAR(Ф2!F$3),ЗФ!$2:$2,0))*INDEX(КЗ!$A$1:$O$13,MATCH($A48,КЗ!$A:$A,0),MATCH(MONTH(Ф2!F$3),КЗ!$1:$1,0)),"")</f>
        <v/>
      </c>
      <c r="G49" s="238" t="str">
        <f ca="1">IF(AND(НачЦ_ИнвП_Дата&lt;=G$3,КИнвП_Дата&gt;G$3),
             INDEX(ЗФ!$A$1:$AO$91,MATCH($A48,ЗФ!$A:$A,0),MATCH("На реализацию"&amp;YEAR(Ф2!G$3),ЗФ!$2:$2,0))*INDEX(КЗ!$A$1:$O$13,MATCH($A48,КЗ!$A:$A,0),MATCH(MONTH(Ф2!G$3),КЗ!$1:$1,0)),"")</f>
        <v/>
      </c>
      <c r="H49" s="238" t="str" cm="1">
        <f t="array" aca="1" ref="H49" ca="1">IF(AND(НачЦ_ИнвП_Дата&lt;=H$3,КИнвП_Дата&gt;H$3),
             INDEX(ЗФ!$A$1:$AO$91,MATCH($A48,ЗФ!$A:$A,0),MATCH("На реализацию"&amp;YEAR(Ф2!H$3),ЗФ!$2:$2,0))*INDEX(КЗ!$A$1:$O$13,MATCH($A48,КЗ!$A:$A,0),MATCH(MONTH(Ф2!H$3),КЗ!$1:$1,0)),"")</f>
        <v/>
      </c>
      <c r="I49" s="239">
        <f t="shared" ref="I49" ca="1" si="2320">SUM(F49:H49)</f>
        <v>0</v>
      </c>
      <c r="J49" s="238" t="str" cm="1">
        <f t="array" aca="1" ref="J49" ca="1">IF(AND(НачЦ_ИнвП_Дата&lt;=J$3,КИнвП_Дата&gt;J$3),
             INDEX(ЗФ!$A$1:$AO$91,MATCH($A48,ЗФ!$A:$A,0),MATCH("На реализацию"&amp;YEAR(Ф2!J$3),ЗФ!$2:$2,0))*INDEX(КЗ!$A$1:$O$13,MATCH($A48,КЗ!$A:$A,0),MATCH(MONTH(Ф2!J$3),КЗ!$1:$1,0)),"")</f>
        <v/>
      </c>
      <c r="K49" s="238" t="str" cm="1">
        <f t="array" aca="1" ref="K49" ca="1">IF(AND(НачЦ_ИнвП_Дата&lt;=K$3,КИнвП_Дата&gt;K$3),
             INDEX(ЗФ!$A$1:$AO$91,MATCH($A48,ЗФ!$A:$A,0),MATCH("На реализацию"&amp;YEAR(Ф2!K$3),ЗФ!$2:$2,0))*INDEX(КЗ!$A$1:$O$13,MATCH($A48,КЗ!$A:$A,0),MATCH(MONTH(Ф2!K$3),КЗ!$1:$1,0)),"")</f>
        <v/>
      </c>
      <c r="L49" s="238" t="str" cm="1">
        <f t="array" aca="1" ref="L49" ca="1">IF(AND(НачЦ_ИнвП_Дата&lt;=L$3,КИнвП_Дата&gt;L$3),
             INDEX(ЗФ!$A$1:$AO$91,MATCH($A48,ЗФ!$A:$A,0),MATCH("На реализацию"&amp;YEAR(Ф2!L$3),ЗФ!$2:$2,0))*INDEX(КЗ!$A$1:$O$13,MATCH($A48,КЗ!$A:$A,0),MATCH(MONTH(Ф2!L$3),КЗ!$1:$1,0)),"")</f>
        <v/>
      </c>
      <c r="M49" s="239">
        <f t="shared" ref="M49" ca="1" si="2321">SUM(J49:L49)</f>
        <v>0</v>
      </c>
      <c r="N49" s="238" t="e" cm="1">
        <f t="array" aca="1" ref="N49" ca="1">IF(AND(НачЦ_ИнвП_Дата&lt;=N$3,КИнвП_Дата&gt;N$3),
             INDEX(ЗФ!$A$1:$AO$91,MATCH($A48,ЗФ!$A:$A,0),MATCH("На реализацию"&amp;YEAR(Ф2!N$3),ЗФ!$2:$2,0))*INDEX(КЗ!$A$1:$O$13,MATCH($A48,КЗ!$A:$A,0),MATCH(MONTH(Ф2!N$3),КЗ!$1:$1,0)),"")</f>
        <v>#N/A</v>
      </c>
      <c r="O49" s="238" t="e" cm="1">
        <f t="array" aca="1" ref="O49" ca="1">IF(AND(НачЦ_ИнвП_Дата&lt;=O$3,КИнвП_Дата&gt;O$3),
             INDEX(ЗФ!$A$1:$AO$91,MATCH($A48,ЗФ!$A:$A,0),MATCH("На реализацию"&amp;YEAR(Ф2!O$3),ЗФ!$2:$2,0))*INDEX(КЗ!$A$1:$O$13,MATCH($A48,КЗ!$A:$A,0),MATCH(MONTH(Ф2!O$3),КЗ!$1:$1,0)),"")</f>
        <v>#N/A</v>
      </c>
      <c r="P49" s="238" t="e" cm="1">
        <f t="array" aca="1" ref="P49" ca="1">IF(AND(НачЦ_ИнвП_Дата&lt;=P$3,КИнвП_Дата&gt;P$3),
             INDEX(ЗФ!$A$1:$AO$91,MATCH($A48,ЗФ!$A:$A,0),MATCH("На реализацию"&amp;YEAR(Ф2!P$3),ЗФ!$2:$2,0))*INDEX(КЗ!$A$1:$O$13,MATCH($A48,КЗ!$A:$A,0),MATCH(MONTH(Ф2!P$3),КЗ!$1:$1,0)),"")</f>
        <v>#N/A</v>
      </c>
      <c r="Q49" s="239" t="e">
        <f t="shared" ref="Q49" ca="1" si="2322">SUM(N49:P49)</f>
        <v>#N/A</v>
      </c>
      <c r="R49" s="246" t="e">
        <f t="shared" ref="R49" ca="1" si="2323">SUM(E49,I49,M49,Q49)</f>
        <v>#N/A</v>
      </c>
      <c r="S49" s="238" t="e" cm="1">
        <f t="array" aca="1" ref="S49" ca="1">IF(AND(НачЦ_ИнвП_Дата&lt;=S$3,КИнвП_Дата&gt;S$3),
             INDEX(ЗФ!$A$1:$AO$91,MATCH($A48,ЗФ!$A:$A,0),MATCH("На реализацию"&amp;YEAR(Ф2!S$3),ЗФ!$2:$2,0))*INDEX(КЗ!$A$1:$O$13,MATCH($A48,КЗ!$A:$A,0),MATCH(MONTH(Ф2!S$3),КЗ!$1:$1,0)),"")</f>
        <v>#N/A</v>
      </c>
      <c r="T49" s="238" t="e" cm="1">
        <f t="array" aca="1" ref="T49" ca="1">IF(AND(НачЦ_ИнвП_Дата&lt;=T$3,КИнвП_Дата&gt;T$3),
             INDEX(ЗФ!$A$1:$AO$91,MATCH($A48,ЗФ!$A:$A,0),MATCH("На реализацию"&amp;YEAR(Ф2!T$3),ЗФ!$2:$2,0))*INDEX(КЗ!$A$1:$O$13,MATCH($A48,КЗ!$A:$A,0),MATCH(MONTH(Ф2!T$3),КЗ!$1:$1,0)),"")</f>
        <v>#N/A</v>
      </c>
      <c r="U49" s="238" t="e">
        <f ca="1">IF(AND(НачЦ_ИнвП_Дата&lt;=U$3,КИнвП_Дата&gt;U$3),
             INDEX(ЗФ!$A$1:$AO$91,MATCH($A48,ЗФ!$A:$A,0),MATCH("На реализацию"&amp;YEAR(Ф2!U$3),ЗФ!$2:$2,0))*INDEX(КЗ!$A$1:$O$13,MATCH($A48,КЗ!$A:$A,0),MATCH(MONTH(Ф2!U$3),КЗ!$1:$1,0)),"")</f>
        <v>#N/A</v>
      </c>
      <c r="V49" s="239" t="e">
        <f t="shared" ca="1" si="2186"/>
        <v>#N/A</v>
      </c>
      <c r="W49" s="238" t="e" cm="1">
        <f t="array" aca="1" ref="W49" ca="1">IF(AND(НачЦ_ИнвП_Дата&lt;=W$3,КИнвП_Дата&gt;W$3),
             INDEX(ЗФ!$A$1:$AO$91,MATCH($A48,ЗФ!$A:$A,0),MATCH("На реализацию"&amp;YEAR(Ф2!W$3),ЗФ!$2:$2,0))*INDEX(КЗ!$A$1:$O$13,MATCH($A48,КЗ!$A:$A,0),MATCH(MONTH(Ф2!W$3),КЗ!$1:$1,0)),"")</f>
        <v>#N/A</v>
      </c>
      <c r="X49" s="238" t="e" cm="1">
        <f t="array" aca="1" ref="X49" ca="1">IF(AND(НачЦ_ИнвП_Дата&lt;=X$3,КИнвП_Дата&gt;X$3),
             INDEX(ЗФ!$A$1:$AO$91,MATCH($A48,ЗФ!$A:$A,0),MATCH("На реализацию"&amp;YEAR(Ф2!X$3),ЗФ!$2:$2,0))*INDEX(КЗ!$A$1:$O$13,MATCH($A48,КЗ!$A:$A,0),MATCH(MONTH(Ф2!X$3),КЗ!$1:$1,0)),"")</f>
        <v>#N/A</v>
      </c>
      <c r="Y49" s="238" t="e" cm="1">
        <f t="array" aca="1" ref="Y49" ca="1">IF(AND(НачЦ_ИнвП_Дата&lt;=Y$3,КИнвП_Дата&gt;Y$3),
             INDEX(ЗФ!$A$1:$AO$91,MATCH($A48,ЗФ!$A:$A,0),MATCH("На реализацию"&amp;YEAR(Ф2!Y$3),ЗФ!$2:$2,0))*INDEX(КЗ!$A$1:$O$13,MATCH($A48,КЗ!$A:$A,0),MATCH(MONTH(Ф2!Y$3),КЗ!$1:$1,0)),"")</f>
        <v>#N/A</v>
      </c>
      <c r="Z49" s="239" t="e">
        <f t="shared" ca="1" si="2190"/>
        <v>#N/A</v>
      </c>
      <c r="AA49" s="238" t="e" cm="1">
        <f t="array" aca="1" ref="AA49" ca="1">IF(AND(НачЦ_ИнвП_Дата&lt;=AA$3,КИнвП_Дата&gt;AA$3),
             INDEX(ЗФ!$A$1:$AO$91,MATCH($A48,ЗФ!$A:$A,0),MATCH("На реализацию"&amp;YEAR(Ф2!AA$3),ЗФ!$2:$2,0))*INDEX(КЗ!$A$1:$O$13,MATCH($A48,КЗ!$A:$A,0),MATCH(MONTH(Ф2!AA$3),КЗ!$1:$1,0)),"")</f>
        <v>#N/A</v>
      </c>
      <c r="AB49" s="238" t="e" cm="1">
        <f t="array" aca="1" ref="AB49" ca="1">IF(AND(НачЦ_ИнвП_Дата&lt;=AB$3,КИнвП_Дата&gt;AB$3),
             INDEX(ЗФ!$A$1:$AO$91,MATCH($A48,ЗФ!$A:$A,0),MATCH("На реализацию"&amp;YEAR(Ф2!AB$3),ЗФ!$2:$2,0))*INDEX(КЗ!$A$1:$O$13,MATCH($A48,КЗ!$A:$A,0),MATCH(MONTH(Ф2!AB$3),КЗ!$1:$1,0)),"")</f>
        <v>#N/A</v>
      </c>
      <c r="AC49" s="238" t="e" cm="1">
        <f t="array" aca="1" ref="AC49" ca="1">IF(AND(НачЦ_ИнвП_Дата&lt;=AC$3,КИнвП_Дата&gt;AC$3),
             INDEX(ЗФ!$A$1:$AO$91,MATCH($A48,ЗФ!$A:$A,0),MATCH("На реализацию"&amp;YEAR(Ф2!AC$3),ЗФ!$2:$2,0))*INDEX(КЗ!$A$1:$O$13,MATCH($A48,КЗ!$A:$A,0),MATCH(MONTH(Ф2!AC$3),КЗ!$1:$1,0)),"")</f>
        <v>#N/A</v>
      </c>
      <c r="AD49" s="239" t="e">
        <f t="shared" ca="1" si="2194"/>
        <v>#N/A</v>
      </c>
      <c r="AE49" s="238" t="e" cm="1">
        <f t="array" aca="1" ref="AE49" ca="1">IF(AND(НачЦ_ИнвП_Дата&lt;=AE$3,КИнвП_Дата&gt;AE$3),
             INDEX(ЗФ!$A$1:$AO$91,MATCH($A48,ЗФ!$A:$A,0),MATCH("На реализацию"&amp;YEAR(Ф2!AE$3),ЗФ!$2:$2,0))*INDEX(КЗ!$A$1:$O$13,MATCH($A48,КЗ!$A:$A,0),MATCH(MONTH(Ф2!AE$3),КЗ!$1:$1,0)),"")</f>
        <v>#N/A</v>
      </c>
      <c r="AF49" s="238" t="e" cm="1">
        <f t="array" aca="1" ref="AF49" ca="1">IF(AND(НачЦ_ИнвП_Дата&lt;=AF$3,КИнвП_Дата&gt;AF$3),
             INDEX(ЗФ!$A$1:$AO$91,MATCH($A48,ЗФ!$A:$A,0),MATCH("На реализацию"&amp;YEAR(Ф2!AF$3),ЗФ!$2:$2,0))*INDEX(КЗ!$A$1:$O$13,MATCH($A48,КЗ!$A:$A,0),MATCH(MONTH(Ф2!AF$3),КЗ!$1:$1,0)),"")</f>
        <v>#N/A</v>
      </c>
      <c r="AG49" s="238" t="e" cm="1">
        <f t="array" aca="1" ref="AG49" ca="1">IF(AND(НачЦ_ИнвП_Дата&lt;=AG$3,КИнвП_Дата&gt;AG$3),
             INDEX(ЗФ!$A$1:$AO$91,MATCH($A48,ЗФ!$A:$A,0),MATCH("На реализацию"&amp;YEAR(Ф2!AG$3),ЗФ!$2:$2,0))*INDEX(КЗ!$A$1:$O$13,MATCH($A48,КЗ!$A:$A,0),MATCH(MONTH(Ф2!AG$3),КЗ!$1:$1,0)),"")</f>
        <v>#N/A</v>
      </c>
      <c r="AH49" s="239" t="e">
        <f t="shared" ca="1" si="2198"/>
        <v>#N/A</v>
      </c>
      <c r="AI49" s="246" t="e">
        <f t="shared" ca="1" si="2199"/>
        <v>#N/A</v>
      </c>
      <c r="AJ49" s="238" t="e" cm="1">
        <f t="array" aca="1" ref="AJ49" ca="1">IF(AND(НачЦ_ИнвП_Дата&lt;=AJ$3,КИнвП_Дата&gt;AJ$3),
             INDEX(ЗФ!$A$1:$AO$91,MATCH($A48,ЗФ!$A:$A,0),MATCH("На реализацию"&amp;YEAR(Ф2!AJ$3),ЗФ!$2:$2,0))*INDEX(КЗ!$A$1:$O$13,MATCH($A48,КЗ!$A:$A,0),MATCH(MONTH(Ф2!AJ$3),КЗ!$1:$1,0)),"")</f>
        <v>#N/A</v>
      </c>
      <c r="AK49" s="238" t="e" cm="1">
        <f t="array" aca="1" ref="AK49" ca="1">IF(AND(НачЦ_ИнвП_Дата&lt;=AK$3,КИнвП_Дата&gt;AK$3),
             INDEX(ЗФ!$A$1:$AO$91,MATCH($A48,ЗФ!$A:$A,0),MATCH("На реализацию"&amp;YEAR(Ф2!AK$3),ЗФ!$2:$2,0))*INDEX(КЗ!$A$1:$O$13,MATCH($A48,КЗ!$A:$A,0),MATCH(MONTH(Ф2!AK$3),КЗ!$1:$1,0)),"")</f>
        <v>#N/A</v>
      </c>
      <c r="AL49" s="238" t="e" cm="1">
        <f t="array" aca="1" ref="AL49" ca="1">IF(AND(НачЦ_ИнвП_Дата&lt;=AL$3,КИнвП_Дата&gt;AL$3),
             INDEX(ЗФ!$A$1:$AO$91,MATCH($A48,ЗФ!$A:$A,0),MATCH("На реализацию"&amp;YEAR(Ф2!AL$3),ЗФ!$2:$2,0))*INDEX(КЗ!$A$1:$O$13,MATCH($A48,КЗ!$A:$A,0),MATCH(MONTH(Ф2!AL$3),КЗ!$1:$1,0)),"")</f>
        <v>#N/A</v>
      </c>
      <c r="AM49" s="239" t="e">
        <f t="shared" ca="1" si="2203"/>
        <v>#N/A</v>
      </c>
      <c r="AN49" s="238" t="e" cm="1">
        <f t="array" aca="1" ref="AN49" ca="1">IF(AND(НачЦ_ИнвП_Дата&lt;=AN$3,КИнвП_Дата&gt;AN$3),
             INDEX(ЗФ!$A$1:$AO$91,MATCH($A48,ЗФ!$A:$A,0),MATCH("На реализацию"&amp;YEAR(Ф2!AN$3),ЗФ!$2:$2,0))*INDEX(КЗ!$A$1:$O$13,MATCH($A48,КЗ!$A:$A,0),MATCH(MONTH(Ф2!AN$3),КЗ!$1:$1,0)),"")</f>
        <v>#N/A</v>
      </c>
      <c r="AO49" s="238" t="e" cm="1">
        <f t="array" aca="1" ref="AO49" ca="1">IF(AND(НачЦ_ИнвП_Дата&lt;=AO$3,КИнвП_Дата&gt;AO$3),
             INDEX(ЗФ!$A$1:$AO$91,MATCH($A48,ЗФ!$A:$A,0),MATCH("На реализацию"&amp;YEAR(Ф2!AO$3),ЗФ!$2:$2,0))*INDEX(КЗ!$A$1:$O$13,MATCH($A48,КЗ!$A:$A,0),MATCH(MONTH(Ф2!AO$3),КЗ!$1:$1,0)),"")</f>
        <v>#N/A</v>
      </c>
      <c r="AP49" s="238" t="e" cm="1">
        <f t="array" aca="1" ref="AP49" ca="1">IF(AND(НачЦ_ИнвП_Дата&lt;=AP$3,КИнвП_Дата&gt;AP$3),
             INDEX(ЗФ!$A$1:$AO$91,MATCH($A48,ЗФ!$A:$A,0),MATCH("На реализацию"&amp;YEAR(Ф2!AP$3),ЗФ!$2:$2,0))*INDEX(КЗ!$A$1:$O$13,MATCH($A48,КЗ!$A:$A,0),MATCH(MONTH(Ф2!AP$3),КЗ!$1:$1,0)),"")</f>
        <v>#N/A</v>
      </c>
      <c r="AQ49" s="239" t="e">
        <f t="shared" ca="1" si="2207"/>
        <v>#N/A</v>
      </c>
      <c r="AR49" s="238" t="e" cm="1">
        <f t="array" aca="1" ref="AR49" ca="1">IF(AND(НачЦ_ИнвП_Дата&lt;=AR$3,КИнвП_Дата&gt;AR$3),
             INDEX(ЗФ!$A$1:$AO$91,MATCH($A48,ЗФ!$A:$A,0),MATCH("На реализацию"&amp;YEAR(Ф2!AR$3),ЗФ!$2:$2,0))*INDEX(КЗ!$A$1:$O$13,MATCH($A48,КЗ!$A:$A,0),MATCH(MONTH(Ф2!AR$3),КЗ!$1:$1,0)),"")</f>
        <v>#N/A</v>
      </c>
      <c r="AS49" s="238" t="e" cm="1">
        <f t="array" aca="1" ref="AS49" ca="1">IF(AND(НачЦ_ИнвП_Дата&lt;=AS$3,КИнвП_Дата&gt;AS$3),
             INDEX(ЗФ!$A$1:$AO$91,MATCH($A48,ЗФ!$A:$A,0),MATCH("На реализацию"&amp;YEAR(Ф2!AS$3),ЗФ!$2:$2,0))*INDEX(КЗ!$A$1:$O$13,MATCH($A48,КЗ!$A:$A,0),MATCH(MONTH(Ф2!AS$3),КЗ!$1:$1,0)),"")</f>
        <v>#N/A</v>
      </c>
      <c r="AT49" s="238" t="e" cm="1">
        <f t="array" aca="1" ref="AT49" ca="1">IF(AND(НачЦ_ИнвП_Дата&lt;=AT$3,КИнвП_Дата&gt;AT$3),
             INDEX(ЗФ!$A$1:$AO$91,MATCH($A48,ЗФ!$A:$A,0),MATCH("На реализацию"&amp;YEAR(Ф2!AT$3),ЗФ!$2:$2,0))*INDEX(КЗ!$A$1:$O$13,MATCH($A48,КЗ!$A:$A,0),MATCH(MONTH(Ф2!AT$3),КЗ!$1:$1,0)),"")</f>
        <v>#N/A</v>
      </c>
      <c r="AU49" s="239" t="e">
        <f t="shared" ca="1" si="2211"/>
        <v>#N/A</v>
      </c>
      <c r="AV49" s="238" t="e" cm="1">
        <f t="array" aca="1" ref="AV49" ca="1">IF(AND(НачЦ_ИнвП_Дата&lt;=AV$3,КИнвП_Дата&gt;AV$3),
             INDEX(ЗФ!$A$1:$AO$91,MATCH($A48,ЗФ!$A:$A,0),MATCH("На реализацию"&amp;YEAR(Ф2!AV$3),ЗФ!$2:$2,0))*INDEX(КЗ!$A$1:$O$13,MATCH($A48,КЗ!$A:$A,0),MATCH(MONTH(Ф2!AV$3),КЗ!$1:$1,0)),"")</f>
        <v>#N/A</v>
      </c>
      <c r="AW49" s="238" t="e" cm="1">
        <f t="array" aca="1" ref="AW49" ca="1">IF(AND(НачЦ_ИнвП_Дата&lt;=AW$3,КИнвП_Дата&gt;AW$3),
             INDEX(ЗФ!$A$1:$AO$91,MATCH($A48,ЗФ!$A:$A,0),MATCH("На реализацию"&amp;YEAR(Ф2!AW$3),ЗФ!$2:$2,0))*INDEX(КЗ!$A$1:$O$13,MATCH($A48,КЗ!$A:$A,0),MATCH(MONTH(Ф2!AW$3),КЗ!$1:$1,0)),"")</f>
        <v>#N/A</v>
      </c>
      <c r="AX49" s="238" t="e" cm="1">
        <f t="array" aca="1" ref="AX49" ca="1">IF(AND(НачЦ_ИнвП_Дата&lt;=AX$3,КИнвП_Дата&gt;AX$3),
             INDEX(ЗФ!$A$1:$AO$91,MATCH($A48,ЗФ!$A:$A,0),MATCH("На реализацию"&amp;YEAR(Ф2!AX$3),ЗФ!$2:$2,0))*INDEX(КЗ!$A$1:$O$13,MATCH($A48,КЗ!$A:$A,0),MATCH(MONTH(Ф2!AX$3),КЗ!$1:$1,0)),"")</f>
        <v>#N/A</v>
      </c>
      <c r="AY49" s="239" t="e">
        <f t="shared" ca="1" si="2215"/>
        <v>#N/A</v>
      </c>
      <c r="AZ49" s="246" t="e">
        <f t="shared" ca="1" si="2216"/>
        <v>#N/A</v>
      </c>
      <c r="BA49" s="238" t="e" cm="1">
        <f t="array" aca="1" ref="BA49" ca="1">IF(AND(НачЦ_ИнвП_Дата&lt;=BA$3,КИнвП_Дата&gt;BA$3),
             INDEX(ЗФ!$A$1:$AO$91,MATCH($A48,ЗФ!$A:$A,0),MATCH("На реализацию"&amp;YEAR(Ф2!BA$3),ЗФ!$2:$2,0))*INDEX(КЗ!$A$1:$O$13,MATCH($A48,КЗ!$A:$A,0),MATCH(MONTH(Ф2!BA$3),КЗ!$1:$1,0)),"")</f>
        <v>#N/A</v>
      </c>
      <c r="BB49" s="238" t="e" cm="1">
        <f t="array" aca="1" ref="BB49" ca="1">IF(AND(НачЦ_ИнвП_Дата&lt;=BB$3,КИнвП_Дата&gt;BB$3),
             INDEX(ЗФ!$A$1:$AO$91,MATCH($A48,ЗФ!$A:$A,0),MATCH("На реализацию"&amp;YEAR(Ф2!BB$3),ЗФ!$2:$2,0))*INDEX(КЗ!$A$1:$O$13,MATCH($A48,КЗ!$A:$A,0),MATCH(MONTH(Ф2!BB$3),КЗ!$1:$1,0)),"")</f>
        <v>#N/A</v>
      </c>
      <c r="BC49" s="238" t="e" cm="1">
        <f t="array" aca="1" ref="BC49" ca="1">IF(AND(НачЦ_ИнвП_Дата&lt;=BC$3,КИнвП_Дата&gt;BC$3),
             INDEX(ЗФ!$A$1:$AO$91,MATCH($A48,ЗФ!$A:$A,0),MATCH("На реализацию"&amp;YEAR(Ф2!BC$3),ЗФ!$2:$2,0))*INDEX(КЗ!$A$1:$O$13,MATCH($A48,КЗ!$A:$A,0),MATCH(MONTH(Ф2!BC$3),КЗ!$1:$1,0)),"")</f>
        <v>#N/A</v>
      </c>
      <c r="BD49" s="239" t="e">
        <f t="shared" ca="1" si="2220"/>
        <v>#N/A</v>
      </c>
      <c r="BE49" s="238" t="e" cm="1">
        <f t="array" aca="1" ref="BE49" ca="1">IF(AND(НачЦ_ИнвП_Дата&lt;=BE$3,КИнвП_Дата&gt;BE$3),
             INDEX(ЗФ!$A$1:$AO$91,MATCH($A48,ЗФ!$A:$A,0),MATCH("На реализацию"&amp;YEAR(Ф2!BE$3),ЗФ!$2:$2,0))*INDEX(КЗ!$A$1:$O$13,MATCH($A48,КЗ!$A:$A,0),MATCH(MONTH(Ф2!BE$3),КЗ!$1:$1,0)),"")</f>
        <v>#N/A</v>
      </c>
      <c r="BF49" s="238" t="e" cm="1">
        <f t="array" aca="1" ref="BF49" ca="1">IF(AND(НачЦ_ИнвП_Дата&lt;=BF$3,КИнвП_Дата&gt;BF$3),
             INDEX(ЗФ!$A$1:$AO$91,MATCH($A48,ЗФ!$A:$A,0),MATCH("На реализацию"&amp;YEAR(Ф2!BF$3),ЗФ!$2:$2,0))*INDEX(КЗ!$A$1:$O$13,MATCH($A48,КЗ!$A:$A,0),MATCH(MONTH(Ф2!BF$3),КЗ!$1:$1,0)),"")</f>
        <v>#N/A</v>
      </c>
      <c r="BG49" s="238" t="e" cm="1">
        <f t="array" aca="1" ref="BG49" ca="1">IF(AND(НачЦ_ИнвП_Дата&lt;=BG$3,КИнвП_Дата&gt;BG$3),
             INDEX(ЗФ!$A$1:$AO$91,MATCH($A48,ЗФ!$A:$A,0),MATCH("На реализацию"&amp;YEAR(Ф2!BG$3),ЗФ!$2:$2,0))*INDEX(КЗ!$A$1:$O$13,MATCH($A48,КЗ!$A:$A,0),MATCH(MONTH(Ф2!BG$3),КЗ!$1:$1,0)),"")</f>
        <v>#N/A</v>
      </c>
      <c r="BH49" s="239" t="e">
        <f t="shared" ca="1" si="2224"/>
        <v>#N/A</v>
      </c>
      <c r="BI49" s="238" t="e" cm="1">
        <f t="array" aca="1" ref="BI49" ca="1">IF(AND(НачЦ_ИнвП_Дата&lt;=BI$3,КИнвП_Дата&gt;BI$3),
             INDEX(ЗФ!$A$1:$AO$91,MATCH($A48,ЗФ!$A:$A,0),MATCH("На реализацию"&amp;YEAR(Ф2!BI$3),ЗФ!$2:$2,0))*INDEX(КЗ!$A$1:$O$13,MATCH($A48,КЗ!$A:$A,0),MATCH(MONTH(Ф2!BI$3),КЗ!$1:$1,0)),"")</f>
        <v>#N/A</v>
      </c>
      <c r="BJ49" s="238" t="e" cm="1">
        <f t="array" aca="1" ref="BJ49" ca="1">IF(AND(НачЦ_ИнвП_Дата&lt;=BJ$3,КИнвП_Дата&gt;BJ$3),
             INDEX(ЗФ!$A$1:$AO$91,MATCH($A48,ЗФ!$A:$A,0),MATCH("На реализацию"&amp;YEAR(Ф2!BJ$3),ЗФ!$2:$2,0))*INDEX(КЗ!$A$1:$O$13,MATCH($A48,КЗ!$A:$A,0),MATCH(MONTH(Ф2!BJ$3),КЗ!$1:$1,0)),"")</f>
        <v>#N/A</v>
      </c>
      <c r="BK49" s="238" t="e" cm="1">
        <f t="array" aca="1" ref="BK49" ca="1">IF(AND(НачЦ_ИнвП_Дата&lt;=BK$3,КИнвП_Дата&gt;BK$3),
             INDEX(ЗФ!$A$1:$AO$91,MATCH($A48,ЗФ!$A:$A,0),MATCH("На реализацию"&amp;YEAR(Ф2!BK$3),ЗФ!$2:$2,0))*INDEX(КЗ!$A$1:$O$13,MATCH($A48,КЗ!$A:$A,0),MATCH(MONTH(Ф2!BK$3),КЗ!$1:$1,0)),"")</f>
        <v>#N/A</v>
      </c>
      <c r="BL49" s="239" t="e">
        <f t="shared" ca="1" si="2228"/>
        <v>#N/A</v>
      </c>
      <c r="BM49" s="238" t="e" cm="1">
        <f t="array" aca="1" ref="BM49" ca="1">IF(AND(НачЦ_ИнвП_Дата&lt;=BM$3,КИнвП_Дата&gt;BM$3),
             INDEX(ЗФ!$A$1:$AO$91,MATCH($A48,ЗФ!$A:$A,0),MATCH("На реализацию"&amp;YEAR(Ф2!BM$3),ЗФ!$2:$2,0))*INDEX(КЗ!$A$1:$O$13,MATCH($A48,КЗ!$A:$A,0),MATCH(MONTH(Ф2!BM$3),КЗ!$1:$1,0)),"")</f>
        <v>#N/A</v>
      </c>
      <c r="BN49" s="238" t="e" cm="1">
        <f t="array" aca="1" ref="BN49" ca="1">IF(AND(НачЦ_ИнвП_Дата&lt;=BN$3,КИнвП_Дата&gt;BN$3),
             INDEX(ЗФ!$A$1:$AO$91,MATCH($A48,ЗФ!$A:$A,0),MATCH("На реализацию"&amp;YEAR(Ф2!BN$3),ЗФ!$2:$2,0))*INDEX(КЗ!$A$1:$O$13,MATCH($A48,КЗ!$A:$A,0),MATCH(MONTH(Ф2!BN$3),КЗ!$1:$1,0)),"")</f>
        <v>#N/A</v>
      </c>
      <c r="BO49" s="238" t="e" cm="1">
        <f t="array" aca="1" ref="BO49" ca="1">IF(AND(НачЦ_ИнвП_Дата&lt;=BO$3,КИнвП_Дата&gt;BO$3),
             INDEX(ЗФ!$A$1:$AO$91,MATCH($A48,ЗФ!$A:$A,0),MATCH("На реализацию"&amp;YEAR(Ф2!BO$3),ЗФ!$2:$2,0))*INDEX(КЗ!$A$1:$O$13,MATCH($A48,КЗ!$A:$A,0),MATCH(MONTH(Ф2!BO$3),КЗ!$1:$1,0)),"")</f>
        <v>#N/A</v>
      </c>
      <c r="BP49" s="239" t="e">
        <f t="shared" ca="1" si="2232"/>
        <v>#N/A</v>
      </c>
      <c r="BQ49" s="246" t="e">
        <f t="shared" ca="1" si="2233"/>
        <v>#N/A</v>
      </c>
      <c r="BR49" s="238" t="e" cm="1">
        <f t="array" aca="1" ref="BR49" ca="1">IF(AND(НачЦ_ИнвП_Дата&lt;=BR$3,КИнвП_Дата&gt;BR$3),
             INDEX(ЗФ!$A$1:$AO$91,MATCH($A48,ЗФ!$A:$A,0),MATCH("На реализацию"&amp;YEAR(Ф2!BR$3),ЗФ!$2:$2,0))*INDEX(КЗ!$A$1:$O$13,MATCH($A48,КЗ!$A:$A,0),MATCH(MONTH(Ф2!BR$3),КЗ!$1:$1,0)),"")</f>
        <v>#REF!</v>
      </c>
      <c r="BS49" s="238" t="e" cm="1">
        <f t="array" aca="1" ref="BS49" ca="1">IF(AND(НачЦ_ИнвП_Дата&lt;=BS$3,КИнвП_Дата&gt;BS$3),
             INDEX(ЗФ!$A$1:$AO$91,MATCH($A48,ЗФ!$A:$A,0),MATCH("На реализацию"&amp;YEAR(Ф2!BS$3),ЗФ!$2:$2,0))*INDEX(КЗ!$A$1:$O$13,MATCH($A48,КЗ!$A:$A,0),MATCH(MONTH(Ф2!BS$3),КЗ!$1:$1,0)),"")</f>
        <v>#REF!</v>
      </c>
      <c r="BT49" s="238" t="e" cm="1">
        <f t="array" aca="1" ref="BT49" ca="1">IF(AND(НачЦ_ИнвП_Дата&lt;=BT$3,КИнвП_Дата&gt;BT$3),
             INDEX(ЗФ!$A$1:$AO$91,MATCH($A48,ЗФ!$A:$A,0),MATCH("На реализацию"&amp;YEAR(Ф2!BT$3),ЗФ!$2:$2,0))*INDEX(КЗ!$A$1:$O$13,MATCH($A48,КЗ!$A:$A,0),MATCH(MONTH(Ф2!BT$3),КЗ!$1:$1,0)),"")</f>
        <v>#REF!</v>
      </c>
      <c r="BU49" s="239" t="e">
        <f t="shared" ca="1" si="2237"/>
        <v>#REF!</v>
      </c>
      <c r="BV49" s="238" t="e" cm="1">
        <f t="array" aca="1" ref="BV49" ca="1">IF(AND(НачЦ_ИнвП_Дата&lt;=BV$3,КИнвП_Дата&gt;BV$3),
             INDEX(ЗФ!$A$1:$AO$91,MATCH($A48,ЗФ!$A:$A,0),MATCH("На реализацию"&amp;YEAR(Ф2!BV$3),ЗФ!$2:$2,0))*INDEX(КЗ!$A$1:$O$13,MATCH($A48,КЗ!$A:$A,0),MATCH(MONTH(Ф2!BV$3),КЗ!$1:$1,0)),"")</f>
        <v>#REF!</v>
      </c>
      <c r="BW49" s="238" t="e" cm="1">
        <f t="array" aca="1" ref="BW49" ca="1">IF(AND(НачЦ_ИнвП_Дата&lt;=BW$3,КИнвП_Дата&gt;BW$3),
             INDEX(ЗФ!$A$1:$AO$91,MATCH($A48,ЗФ!$A:$A,0),MATCH("На реализацию"&amp;YEAR(Ф2!BW$3),ЗФ!$2:$2,0))*INDEX(КЗ!$A$1:$O$13,MATCH($A48,КЗ!$A:$A,0),MATCH(MONTH(Ф2!BW$3),КЗ!$1:$1,0)),"")</f>
        <v>#REF!</v>
      </c>
      <c r="BX49" s="238" t="e" cm="1">
        <f t="array" aca="1" ref="BX49" ca="1">IF(AND(НачЦ_ИнвП_Дата&lt;=BX$3,КИнвП_Дата&gt;BX$3),
             INDEX(ЗФ!$A$1:$AO$91,MATCH($A48,ЗФ!$A:$A,0),MATCH("На реализацию"&amp;YEAR(Ф2!BX$3),ЗФ!$2:$2,0))*INDEX(КЗ!$A$1:$O$13,MATCH($A48,КЗ!$A:$A,0),MATCH(MONTH(Ф2!BX$3),КЗ!$1:$1,0)),"")</f>
        <v>#REF!</v>
      </c>
      <c r="BY49" s="239" t="e">
        <f t="shared" ca="1" si="2241"/>
        <v>#REF!</v>
      </c>
      <c r="BZ49" s="238" t="e" cm="1">
        <f t="array" aca="1" ref="BZ49" ca="1">IF(AND(НачЦ_ИнвП_Дата&lt;=BZ$3,КИнвП_Дата&gt;BZ$3),
             INDEX(ЗФ!$A$1:$AO$91,MATCH($A48,ЗФ!$A:$A,0),MATCH("На реализацию"&amp;YEAR(Ф2!BZ$3),ЗФ!$2:$2,0))*INDEX(КЗ!$A$1:$O$13,MATCH($A48,КЗ!$A:$A,0),MATCH(MONTH(Ф2!BZ$3),КЗ!$1:$1,0)),"")</f>
        <v>#REF!</v>
      </c>
      <c r="CA49" s="238" t="e" cm="1">
        <f t="array" aca="1" ref="CA49" ca="1">IF(AND(НачЦ_ИнвП_Дата&lt;=CA$3,КИнвП_Дата&gt;CA$3),
             INDEX(ЗФ!$A$1:$AO$91,MATCH($A48,ЗФ!$A:$A,0),MATCH("На реализацию"&amp;YEAR(Ф2!CA$3),ЗФ!$2:$2,0))*INDEX(КЗ!$A$1:$O$13,MATCH($A48,КЗ!$A:$A,0),MATCH(MONTH(Ф2!CA$3),КЗ!$1:$1,0)),"")</f>
        <v>#REF!</v>
      </c>
      <c r="CB49" s="238" t="e" cm="1">
        <f t="array" aca="1" ref="CB49" ca="1">IF(AND(НачЦ_ИнвП_Дата&lt;=CB$3,КИнвП_Дата&gt;CB$3),
             INDEX(ЗФ!$A$1:$AO$91,MATCH($A48,ЗФ!$A:$A,0),MATCH("На реализацию"&amp;YEAR(Ф2!CB$3),ЗФ!$2:$2,0))*INDEX(КЗ!$A$1:$O$13,MATCH($A48,КЗ!$A:$A,0),MATCH(MONTH(Ф2!CB$3),КЗ!$1:$1,0)),"")</f>
        <v>#REF!</v>
      </c>
      <c r="CC49" s="239" t="e">
        <f t="shared" ca="1" si="2245"/>
        <v>#REF!</v>
      </c>
      <c r="CD49" s="238" t="e" cm="1">
        <f t="array" aca="1" ref="CD49" ca="1">IF(AND(НачЦ_ИнвП_Дата&lt;=CD$3,КИнвП_Дата&gt;CD$3),
             INDEX(ЗФ!$A$1:$AO$91,MATCH($A48,ЗФ!$A:$A,0),MATCH("На реализацию"&amp;YEAR(Ф2!CD$3),ЗФ!$2:$2,0))*INDEX(КЗ!$A$1:$O$13,MATCH($A48,КЗ!$A:$A,0),MATCH(MONTH(Ф2!CD$3),КЗ!$1:$1,0)),"")</f>
        <v>#REF!</v>
      </c>
      <c r="CE49" s="238" t="e" cm="1">
        <f t="array" aca="1" ref="CE49" ca="1">IF(AND(НачЦ_ИнвП_Дата&lt;=CE$3,КИнвП_Дата&gt;CE$3),
             INDEX(ЗФ!$A$1:$AO$91,MATCH($A48,ЗФ!$A:$A,0),MATCH("На реализацию"&amp;YEAR(Ф2!CE$3),ЗФ!$2:$2,0))*INDEX(КЗ!$A$1:$O$13,MATCH($A48,КЗ!$A:$A,0),MATCH(MONTH(Ф2!CE$3),КЗ!$1:$1,0)),"")</f>
        <v>#REF!</v>
      </c>
      <c r="CF49" s="238" t="e" cm="1">
        <f t="array" aca="1" ref="CF49" ca="1">IF(AND(НачЦ_ИнвП_Дата&lt;=CF$3,КИнвП_Дата&gt;CF$3),
             INDEX(ЗФ!$A$1:$AO$91,MATCH($A48,ЗФ!$A:$A,0),MATCH("На реализацию"&amp;YEAR(Ф2!CF$3),ЗФ!$2:$2,0))*INDEX(КЗ!$A$1:$O$13,MATCH($A48,КЗ!$A:$A,0),MATCH(MONTH(Ф2!CF$3),КЗ!$1:$1,0)),"")</f>
        <v>#REF!</v>
      </c>
      <c r="CG49" s="239" t="e">
        <f t="shared" ca="1" si="2249"/>
        <v>#REF!</v>
      </c>
      <c r="CH49" s="246" t="e">
        <f t="shared" ca="1" si="2250"/>
        <v>#REF!</v>
      </c>
      <c r="CI49" s="238" t="e" cm="1">
        <f t="array" aca="1" ref="CI49" ca="1">IF(AND(НачЦ_ИнвП_Дата&lt;=CI$3,КИнвП_Дата&gt;CI$3),
             INDEX(ЗФ!$A$1:$AO$91,MATCH($A48,ЗФ!$A:$A,0),MATCH("На реализацию"&amp;YEAR(Ф2!CI$3),ЗФ!$2:$2,0))*INDEX(КЗ!$A$1:$O$13,MATCH($A48,КЗ!$A:$A,0),MATCH(MONTH(Ф2!CI$3),КЗ!$1:$1,0)),"")</f>
        <v>#REF!</v>
      </c>
      <c r="CJ49" s="238" t="e" cm="1">
        <f t="array" aca="1" ref="CJ49" ca="1">IF(AND(НачЦ_ИнвП_Дата&lt;=CJ$3,КИнвП_Дата&gt;CJ$3),
             INDEX(ЗФ!$A$1:$AO$91,MATCH($A48,ЗФ!$A:$A,0),MATCH("На реализацию"&amp;YEAR(Ф2!CJ$3),ЗФ!$2:$2,0))*INDEX(КЗ!$A$1:$O$13,MATCH($A48,КЗ!$A:$A,0),MATCH(MONTH(Ф2!CJ$3),КЗ!$1:$1,0)),"")</f>
        <v>#REF!</v>
      </c>
      <c r="CK49" s="238" t="e" cm="1">
        <f t="array" aca="1" ref="CK49" ca="1">IF(AND(НачЦ_ИнвП_Дата&lt;=CK$3,КИнвП_Дата&gt;CK$3),
             INDEX(ЗФ!$A$1:$AO$91,MATCH($A48,ЗФ!$A:$A,0),MATCH("На реализацию"&amp;YEAR(Ф2!CK$3),ЗФ!$2:$2,0))*INDEX(КЗ!$A$1:$O$13,MATCH($A48,КЗ!$A:$A,0),MATCH(MONTH(Ф2!CK$3),КЗ!$1:$1,0)),"")</f>
        <v>#REF!</v>
      </c>
      <c r="CL49" s="239" t="e">
        <f t="shared" ca="1" si="2254"/>
        <v>#REF!</v>
      </c>
      <c r="CM49" s="238" t="e" cm="1">
        <f t="array" aca="1" ref="CM49" ca="1">IF(AND(НачЦ_ИнвП_Дата&lt;=CM$3,КИнвП_Дата&gt;CM$3),
             INDEX(ЗФ!$A$1:$AO$91,MATCH($A48,ЗФ!$A:$A,0),MATCH("На реализацию"&amp;YEAR(Ф2!CM$3),ЗФ!$2:$2,0))*INDEX(КЗ!$A$1:$O$13,MATCH($A48,КЗ!$A:$A,0),MATCH(MONTH(Ф2!CM$3),КЗ!$1:$1,0)),"")</f>
        <v>#REF!</v>
      </c>
      <c r="CN49" s="238" t="e" cm="1">
        <f t="array" aca="1" ref="CN49" ca="1">IF(AND(НачЦ_ИнвП_Дата&lt;=CN$3,КИнвП_Дата&gt;CN$3),
             INDEX(ЗФ!$A$1:$AO$91,MATCH($A48,ЗФ!$A:$A,0),MATCH("На реализацию"&amp;YEAR(Ф2!CN$3),ЗФ!$2:$2,0))*INDEX(КЗ!$A$1:$O$13,MATCH($A48,КЗ!$A:$A,0),MATCH(MONTH(Ф2!CN$3),КЗ!$1:$1,0)),"")</f>
        <v>#REF!</v>
      </c>
      <c r="CO49" s="238" t="e" cm="1">
        <f t="array" aca="1" ref="CO49" ca="1">IF(AND(НачЦ_ИнвП_Дата&lt;=CO$3,КИнвП_Дата&gt;CO$3),
             INDEX(ЗФ!$A$1:$AO$91,MATCH($A48,ЗФ!$A:$A,0),MATCH("На реализацию"&amp;YEAR(Ф2!CO$3),ЗФ!$2:$2,0))*INDEX(КЗ!$A$1:$O$13,MATCH($A48,КЗ!$A:$A,0),MATCH(MONTH(Ф2!CO$3),КЗ!$1:$1,0)),"")</f>
        <v>#REF!</v>
      </c>
      <c r="CP49" s="239" t="e">
        <f t="shared" ca="1" si="2258"/>
        <v>#REF!</v>
      </c>
      <c r="CQ49" s="238" t="e" cm="1">
        <f t="array" aca="1" ref="CQ49" ca="1">IF(AND(НачЦ_ИнвП_Дата&lt;=CQ$3,КИнвП_Дата&gt;CQ$3),
             INDEX(ЗФ!$A$1:$AO$91,MATCH($A48,ЗФ!$A:$A,0),MATCH("На реализацию"&amp;YEAR(Ф2!CQ$3),ЗФ!$2:$2,0))*INDEX(КЗ!$A$1:$O$13,MATCH($A48,КЗ!$A:$A,0),MATCH(MONTH(Ф2!CQ$3),КЗ!$1:$1,0)),"")</f>
        <v>#REF!</v>
      </c>
      <c r="CR49" s="238" t="e" cm="1">
        <f t="array" aca="1" ref="CR49" ca="1">IF(AND(НачЦ_ИнвП_Дата&lt;=CR$3,КИнвП_Дата&gt;CR$3),
             INDEX(ЗФ!$A$1:$AO$91,MATCH($A48,ЗФ!$A:$A,0),MATCH("На реализацию"&amp;YEAR(Ф2!CR$3),ЗФ!$2:$2,0))*INDEX(КЗ!$A$1:$O$13,MATCH($A48,КЗ!$A:$A,0),MATCH(MONTH(Ф2!CR$3),КЗ!$1:$1,0)),"")</f>
        <v>#REF!</v>
      </c>
      <c r="CS49" s="238" t="e" cm="1">
        <f t="array" aca="1" ref="CS49" ca="1">IF(AND(НачЦ_ИнвП_Дата&lt;=CS$3,КИнвП_Дата&gt;CS$3),
             INDEX(ЗФ!$A$1:$AO$91,MATCH($A48,ЗФ!$A:$A,0),MATCH("На реализацию"&amp;YEAR(Ф2!CS$3),ЗФ!$2:$2,0))*INDEX(КЗ!$A$1:$O$13,MATCH($A48,КЗ!$A:$A,0),MATCH(MONTH(Ф2!CS$3),КЗ!$1:$1,0)),"")</f>
        <v>#REF!</v>
      </c>
      <c r="CT49" s="239" t="e">
        <f t="shared" ca="1" si="2262"/>
        <v>#REF!</v>
      </c>
      <c r="CU49" s="238" t="e" cm="1">
        <f t="array" aca="1" ref="CU49" ca="1">IF(AND(НачЦ_ИнвП_Дата&lt;=CU$3,КИнвП_Дата&gt;CU$3),
             INDEX(ЗФ!$A$1:$AO$91,MATCH($A48,ЗФ!$A:$A,0),MATCH("На реализацию"&amp;YEAR(Ф2!CU$3),ЗФ!$2:$2,0))*INDEX(КЗ!$A$1:$O$13,MATCH($A48,КЗ!$A:$A,0),MATCH(MONTH(Ф2!CU$3),КЗ!$1:$1,0)),"")</f>
        <v>#REF!</v>
      </c>
      <c r="CV49" s="238" t="e" cm="1">
        <f t="array" aca="1" ref="CV49" ca="1">IF(AND(НачЦ_ИнвП_Дата&lt;=CV$3,КИнвП_Дата&gt;CV$3),
             INDEX(ЗФ!$A$1:$AO$91,MATCH($A48,ЗФ!$A:$A,0),MATCH("На реализацию"&amp;YEAR(Ф2!CV$3),ЗФ!$2:$2,0))*INDEX(КЗ!$A$1:$O$13,MATCH($A48,КЗ!$A:$A,0),MATCH(MONTH(Ф2!CV$3),КЗ!$1:$1,0)),"")</f>
        <v>#REF!</v>
      </c>
      <c r="CW49" s="238" t="e" cm="1">
        <f t="array" aca="1" ref="CW49" ca="1">IF(AND(НачЦ_ИнвП_Дата&lt;=CW$3,КИнвП_Дата&gt;CW$3),
             INDEX(ЗФ!$A$1:$AO$91,MATCH($A48,ЗФ!$A:$A,0),MATCH("На реализацию"&amp;YEAR(Ф2!CW$3),ЗФ!$2:$2,0))*INDEX(КЗ!$A$1:$O$13,MATCH($A48,КЗ!$A:$A,0),MATCH(MONTH(Ф2!CW$3),КЗ!$1:$1,0)),"")</f>
        <v>#REF!</v>
      </c>
      <c r="CX49" s="239" t="e">
        <f t="shared" ca="1" si="2266"/>
        <v>#REF!</v>
      </c>
      <c r="CY49" s="246" t="e">
        <f t="shared" ca="1" si="2267"/>
        <v>#REF!</v>
      </c>
      <c r="CZ49" s="238" t="e" cm="1">
        <f t="array" aca="1" ref="CZ49" ca="1">IF(AND(НачЦ_ИнвП_Дата&lt;=CZ$3,КИнвП_Дата&gt;CZ$3),
             INDEX(ЗФ!$A$1:$AO$91,MATCH($A48,ЗФ!$A:$A,0),MATCH("На реализацию"&amp;YEAR(Ф2!CZ$3),ЗФ!$2:$2,0))*INDEX(КЗ!$A$1:$O$13,MATCH($A48,КЗ!$A:$A,0),MATCH(MONTH(Ф2!CZ$3),КЗ!$1:$1,0)),"")</f>
        <v>#REF!</v>
      </c>
      <c r="DA49" s="238" t="e" cm="1">
        <f t="array" aca="1" ref="DA49" ca="1">IF(AND(НачЦ_ИнвП_Дата&lt;=DA$3,КИнвП_Дата&gt;DA$3),
             INDEX(ЗФ!$A$1:$AO$91,MATCH($A48,ЗФ!$A:$A,0),MATCH("На реализацию"&amp;YEAR(Ф2!DA$3),ЗФ!$2:$2,0))*INDEX(КЗ!$A$1:$O$13,MATCH($A48,КЗ!$A:$A,0),MATCH(MONTH(Ф2!DA$3),КЗ!$1:$1,0)),"")</f>
        <v>#REF!</v>
      </c>
      <c r="DB49" s="238" t="e" cm="1">
        <f t="array" aca="1" ref="DB49" ca="1">IF(AND(НачЦ_ИнвП_Дата&lt;=DB$3,КИнвП_Дата&gt;DB$3),
             INDEX(ЗФ!$A$1:$AO$91,MATCH($A48,ЗФ!$A:$A,0),MATCH("На реализацию"&amp;YEAR(Ф2!DB$3),ЗФ!$2:$2,0))*INDEX(КЗ!$A$1:$O$13,MATCH($A48,КЗ!$A:$A,0),MATCH(MONTH(Ф2!DB$3),КЗ!$1:$1,0)),"")</f>
        <v>#REF!</v>
      </c>
      <c r="DC49" s="239" t="e">
        <f t="shared" ca="1" si="2271"/>
        <v>#REF!</v>
      </c>
      <c r="DD49" s="238" t="e" cm="1">
        <f t="array" aca="1" ref="DD49" ca="1">IF(AND(НачЦ_ИнвП_Дата&lt;=DD$3,КИнвП_Дата&gt;DD$3),
             INDEX(ЗФ!$A$1:$AO$91,MATCH($A48,ЗФ!$A:$A,0),MATCH("На реализацию"&amp;YEAR(Ф2!DD$3),ЗФ!$2:$2,0))*INDEX(КЗ!$A$1:$O$13,MATCH($A48,КЗ!$A:$A,0),MATCH(MONTH(Ф2!DD$3),КЗ!$1:$1,0)),"")</f>
        <v>#REF!</v>
      </c>
      <c r="DE49" s="238" t="e" cm="1">
        <f t="array" aca="1" ref="DE49" ca="1">IF(AND(НачЦ_ИнвП_Дата&lt;=DE$3,КИнвП_Дата&gt;DE$3),
             INDEX(ЗФ!$A$1:$AO$91,MATCH($A48,ЗФ!$A:$A,0),MATCH("На реализацию"&amp;YEAR(Ф2!DE$3),ЗФ!$2:$2,0))*INDEX(КЗ!$A$1:$O$13,MATCH($A48,КЗ!$A:$A,0),MATCH(MONTH(Ф2!DE$3),КЗ!$1:$1,0)),"")</f>
        <v>#REF!</v>
      </c>
      <c r="DF49" s="238" t="e" cm="1">
        <f t="array" aca="1" ref="DF49" ca="1">IF(AND(НачЦ_ИнвП_Дата&lt;=DF$3,КИнвП_Дата&gt;DF$3),
             INDEX(ЗФ!$A$1:$AO$91,MATCH($A48,ЗФ!$A:$A,0),MATCH("На реализацию"&amp;YEAR(Ф2!DF$3),ЗФ!$2:$2,0))*INDEX(КЗ!$A$1:$O$13,MATCH($A48,КЗ!$A:$A,0),MATCH(MONTH(Ф2!DF$3),КЗ!$1:$1,0)),"")</f>
        <v>#REF!</v>
      </c>
      <c r="DG49" s="239" t="e">
        <f t="shared" ca="1" si="2275"/>
        <v>#REF!</v>
      </c>
      <c r="DH49" s="238" t="e" cm="1">
        <f t="array" aca="1" ref="DH49" ca="1">IF(AND(НачЦ_ИнвП_Дата&lt;=DH$3,КИнвП_Дата&gt;DH$3),
             INDEX(ЗФ!$A$1:$AO$91,MATCH($A48,ЗФ!$A:$A,0),MATCH("На реализацию"&amp;YEAR(Ф2!DH$3),ЗФ!$2:$2,0))*INDEX(КЗ!$A$1:$O$13,MATCH($A48,КЗ!$A:$A,0),MATCH(MONTH(Ф2!DH$3),КЗ!$1:$1,0)),"")</f>
        <v>#REF!</v>
      </c>
      <c r="DI49" s="238" t="e" cm="1">
        <f t="array" aca="1" ref="DI49" ca="1">IF(AND(НачЦ_ИнвП_Дата&lt;=DI$3,КИнвП_Дата&gt;DI$3),
             INDEX(ЗФ!$A$1:$AO$91,MATCH($A48,ЗФ!$A:$A,0),MATCH("На реализацию"&amp;YEAR(Ф2!DI$3),ЗФ!$2:$2,0))*INDEX(КЗ!$A$1:$O$13,MATCH($A48,КЗ!$A:$A,0),MATCH(MONTH(Ф2!DI$3),КЗ!$1:$1,0)),"")</f>
        <v>#REF!</v>
      </c>
      <c r="DJ49" s="238" t="e" cm="1">
        <f t="array" aca="1" ref="DJ49" ca="1">IF(AND(НачЦ_ИнвП_Дата&lt;=DJ$3,КИнвП_Дата&gt;DJ$3),
             INDEX(ЗФ!$A$1:$AO$91,MATCH($A48,ЗФ!$A:$A,0),MATCH("На реализацию"&amp;YEAR(Ф2!DJ$3),ЗФ!$2:$2,0))*INDEX(КЗ!$A$1:$O$13,MATCH($A48,КЗ!$A:$A,0),MATCH(MONTH(Ф2!DJ$3),КЗ!$1:$1,0)),"")</f>
        <v>#REF!</v>
      </c>
      <c r="DK49" s="239" t="e">
        <f t="shared" ca="1" si="2279"/>
        <v>#REF!</v>
      </c>
      <c r="DL49" s="238" t="e" cm="1">
        <f t="array" aca="1" ref="DL49" ca="1">IF(AND(НачЦ_ИнвП_Дата&lt;=DL$3,КИнвП_Дата&gt;DL$3),
             INDEX(ЗФ!$A$1:$AO$91,MATCH($A48,ЗФ!$A:$A,0),MATCH("На реализацию"&amp;YEAR(Ф2!DL$3),ЗФ!$2:$2,0))*INDEX(КЗ!$A$1:$O$13,MATCH($A48,КЗ!$A:$A,0),MATCH(MONTH(Ф2!DL$3),КЗ!$1:$1,0)),"")</f>
        <v>#REF!</v>
      </c>
      <c r="DM49" s="238" t="e" cm="1">
        <f t="array" aca="1" ref="DM49" ca="1">IF(AND(НачЦ_ИнвП_Дата&lt;=DM$3,КИнвП_Дата&gt;DM$3),
             INDEX(ЗФ!$A$1:$AO$91,MATCH($A48,ЗФ!$A:$A,0),MATCH("На реализацию"&amp;YEAR(Ф2!DM$3),ЗФ!$2:$2,0))*INDEX(КЗ!$A$1:$O$13,MATCH($A48,КЗ!$A:$A,0),MATCH(MONTH(Ф2!DM$3),КЗ!$1:$1,0)),"")</f>
        <v>#REF!</v>
      </c>
      <c r="DN49" s="238" t="e" cm="1">
        <f t="array" aca="1" ref="DN49" ca="1">IF(AND(НачЦ_ИнвП_Дата&lt;=DN$3,КИнвП_Дата&gt;DN$3),
             INDEX(ЗФ!$A$1:$AO$91,MATCH($A48,ЗФ!$A:$A,0),MATCH("На реализацию"&amp;YEAR(Ф2!DN$3),ЗФ!$2:$2,0))*INDEX(КЗ!$A$1:$O$13,MATCH($A48,КЗ!$A:$A,0),MATCH(MONTH(Ф2!DN$3),КЗ!$1:$1,0)),"")</f>
        <v>#REF!</v>
      </c>
      <c r="DO49" s="239" t="e">
        <f t="shared" ca="1" si="2283"/>
        <v>#REF!</v>
      </c>
      <c r="DP49" s="246" t="e">
        <f t="shared" ca="1" si="2284"/>
        <v>#REF!</v>
      </c>
      <c r="DQ49" s="238" t="e" cm="1">
        <f t="array" aca="1" ref="DQ49" ca="1">IF(AND(НачЦ_ИнвП_Дата&lt;=DQ$3,КИнвП_Дата&gt;DQ$3),
             INDEX(ЗФ!$A$1:$AO$91,MATCH($A48,ЗФ!$A:$A,0),MATCH("На реализацию"&amp;YEAR(Ф2!DQ$3),ЗФ!$2:$2,0))*INDEX(КЗ!$A$1:$O$13,MATCH($A48,КЗ!$A:$A,0),MATCH(MONTH(Ф2!DQ$3),КЗ!$1:$1,0)),"")</f>
        <v>#REF!</v>
      </c>
      <c r="DR49" s="238" t="e" cm="1">
        <f t="array" aca="1" ref="DR49" ca="1">IF(AND(НачЦ_ИнвП_Дата&lt;=DR$3,КИнвП_Дата&gt;DR$3),
             INDEX(ЗФ!$A$1:$AO$91,MATCH($A48,ЗФ!$A:$A,0),MATCH("На реализацию"&amp;YEAR(Ф2!DR$3),ЗФ!$2:$2,0))*INDEX(КЗ!$A$1:$O$13,MATCH($A48,КЗ!$A:$A,0),MATCH(MONTH(Ф2!DR$3),КЗ!$1:$1,0)),"")</f>
        <v>#REF!</v>
      </c>
      <c r="DS49" s="238" t="e" cm="1">
        <f t="array" aca="1" ref="DS49" ca="1">IF(AND(НачЦ_ИнвП_Дата&lt;=DS$3,КИнвП_Дата&gt;DS$3),
             INDEX(ЗФ!$A$1:$AO$91,MATCH($A48,ЗФ!$A:$A,0),MATCH("На реализацию"&amp;YEAR(Ф2!DS$3),ЗФ!$2:$2,0))*INDEX(КЗ!$A$1:$O$13,MATCH($A48,КЗ!$A:$A,0),MATCH(MONTH(Ф2!DS$3),КЗ!$1:$1,0)),"")</f>
        <v>#REF!</v>
      </c>
      <c r="DT49" s="239" t="e">
        <f t="shared" ca="1" si="2288"/>
        <v>#REF!</v>
      </c>
      <c r="DU49" s="238" t="e" cm="1">
        <f t="array" aca="1" ref="DU49" ca="1">IF(AND(НачЦ_ИнвП_Дата&lt;=DU$3,КИнвП_Дата&gt;DU$3),
             INDEX(ЗФ!$A$1:$AO$91,MATCH($A48,ЗФ!$A:$A,0),MATCH("На реализацию"&amp;YEAR(Ф2!DU$3),ЗФ!$2:$2,0))*INDEX(КЗ!$A$1:$O$13,MATCH($A48,КЗ!$A:$A,0),MATCH(MONTH(Ф2!DU$3),КЗ!$1:$1,0)),"")</f>
        <v>#REF!</v>
      </c>
      <c r="DV49" s="238" t="e" cm="1">
        <f t="array" aca="1" ref="DV49" ca="1">IF(AND(НачЦ_ИнвП_Дата&lt;=DV$3,КИнвП_Дата&gt;DV$3),
             INDEX(ЗФ!$A$1:$AO$91,MATCH($A48,ЗФ!$A:$A,0),MATCH("На реализацию"&amp;YEAR(Ф2!DV$3),ЗФ!$2:$2,0))*INDEX(КЗ!$A$1:$O$13,MATCH($A48,КЗ!$A:$A,0),MATCH(MONTH(Ф2!DV$3),КЗ!$1:$1,0)),"")</f>
        <v>#REF!</v>
      </c>
      <c r="DW49" s="238" t="e" cm="1">
        <f t="array" aca="1" ref="DW49" ca="1">IF(AND(НачЦ_ИнвП_Дата&lt;=DW$3,КИнвП_Дата&gt;DW$3),
             INDEX(ЗФ!$A$1:$AO$91,MATCH($A48,ЗФ!$A:$A,0),MATCH("На реализацию"&amp;YEAR(Ф2!DW$3),ЗФ!$2:$2,0))*INDEX(КЗ!$A$1:$O$13,MATCH($A48,КЗ!$A:$A,0),MATCH(MONTH(Ф2!DW$3),КЗ!$1:$1,0)),"")</f>
        <v>#REF!</v>
      </c>
      <c r="DX49" s="239" t="e">
        <f t="shared" ca="1" si="2292"/>
        <v>#REF!</v>
      </c>
      <c r="DY49" s="238" t="e" cm="1">
        <f t="array" aca="1" ref="DY49" ca="1">IF(AND(НачЦ_ИнвП_Дата&lt;=DY$3,КИнвП_Дата&gt;DY$3),
             INDEX(ЗФ!$A$1:$AO$91,MATCH($A48,ЗФ!$A:$A,0),MATCH("На реализацию"&amp;YEAR(Ф2!DY$3),ЗФ!$2:$2,0))*INDEX(КЗ!$A$1:$O$13,MATCH($A48,КЗ!$A:$A,0),MATCH(MONTH(Ф2!DY$3),КЗ!$1:$1,0)),"")</f>
        <v>#REF!</v>
      </c>
      <c r="DZ49" s="238" t="e" cm="1">
        <f t="array" aca="1" ref="DZ49" ca="1">IF(AND(НачЦ_ИнвП_Дата&lt;=DZ$3,КИнвП_Дата&gt;DZ$3),
             INDEX(ЗФ!$A$1:$AO$91,MATCH($A48,ЗФ!$A:$A,0),MATCH("На реализацию"&amp;YEAR(Ф2!DZ$3),ЗФ!$2:$2,0))*INDEX(КЗ!$A$1:$O$13,MATCH($A48,КЗ!$A:$A,0),MATCH(MONTH(Ф2!DZ$3),КЗ!$1:$1,0)),"")</f>
        <v>#REF!</v>
      </c>
      <c r="EA49" s="238" t="e" cm="1">
        <f t="array" aca="1" ref="EA49" ca="1">IF(AND(НачЦ_ИнвП_Дата&lt;=EA$3,КИнвП_Дата&gt;EA$3),
             INDEX(ЗФ!$A$1:$AO$91,MATCH($A48,ЗФ!$A:$A,0),MATCH("На реализацию"&amp;YEAR(Ф2!EA$3),ЗФ!$2:$2,0))*INDEX(КЗ!$A$1:$O$13,MATCH($A48,КЗ!$A:$A,0),MATCH(MONTH(Ф2!EA$3),КЗ!$1:$1,0)),"")</f>
        <v>#REF!</v>
      </c>
      <c r="EB49" s="239" t="e">
        <f t="shared" ca="1" si="2296"/>
        <v>#REF!</v>
      </c>
      <c r="EC49" s="238" t="e" cm="1">
        <f t="array" aca="1" ref="EC49" ca="1">IF(AND(НачЦ_ИнвП_Дата&lt;=EC$3,КИнвП_Дата&gt;EC$3),
             INDEX(ЗФ!$A$1:$AO$91,MATCH($A48,ЗФ!$A:$A,0),MATCH("На реализацию"&amp;YEAR(Ф2!EC$3),ЗФ!$2:$2,0))*INDEX(КЗ!$A$1:$O$13,MATCH($A48,КЗ!$A:$A,0),MATCH(MONTH(Ф2!EC$3),КЗ!$1:$1,0)),"")</f>
        <v>#REF!</v>
      </c>
      <c r="ED49" s="238" t="e" cm="1">
        <f t="array" aca="1" ref="ED49" ca="1">IF(AND(НачЦ_ИнвП_Дата&lt;=ED$3,КИнвП_Дата&gt;ED$3),
             INDEX(ЗФ!$A$1:$AO$91,MATCH($A48,ЗФ!$A:$A,0),MATCH("На реализацию"&amp;YEAR(Ф2!ED$3),ЗФ!$2:$2,0))*INDEX(КЗ!$A$1:$O$13,MATCH($A48,КЗ!$A:$A,0),MATCH(MONTH(Ф2!ED$3),КЗ!$1:$1,0)),"")</f>
        <v>#REF!</v>
      </c>
      <c r="EE49" s="238" t="e" cm="1">
        <f t="array" aca="1" ref="EE49" ca="1">IF(AND(НачЦ_ИнвП_Дата&lt;=EE$3,КИнвП_Дата&gt;EE$3),
             INDEX(ЗФ!$A$1:$AO$91,MATCH($A48,ЗФ!$A:$A,0),MATCH("На реализацию"&amp;YEAR(Ф2!EE$3),ЗФ!$2:$2,0))*INDEX(КЗ!$A$1:$O$13,MATCH($A48,КЗ!$A:$A,0),MATCH(MONTH(Ф2!EE$3),КЗ!$1:$1,0)),"")</f>
        <v>#REF!</v>
      </c>
      <c r="EF49" s="239" t="e">
        <f t="shared" ca="1" si="2300"/>
        <v>#REF!</v>
      </c>
      <c r="EG49" s="246" t="e">
        <f t="shared" ca="1" si="2301"/>
        <v>#REF!</v>
      </c>
      <c r="EH49" s="238" t="e" cm="1">
        <f t="array" aca="1" ref="EH49" ca="1">IF(AND(НачЦ_ИнвП_Дата&lt;=EH$3,КИнвП_Дата&gt;EH$3),
             INDEX(ЗФ!$A$1:$AO$91,MATCH($A48,ЗФ!$A:$A,0),MATCH("На реализацию"&amp;YEAR(Ф2!EH$3),ЗФ!$2:$2,0))*INDEX(КЗ!$A$1:$O$13,MATCH($A48,КЗ!$A:$A,0),MATCH(MONTH(Ф2!EH$3),КЗ!$1:$1,0)),"")</f>
        <v>#REF!</v>
      </c>
      <c r="EI49" s="238" t="e" cm="1">
        <f t="array" aca="1" ref="EI49" ca="1">IF(AND(НачЦ_ИнвП_Дата&lt;=EI$3,КИнвП_Дата&gt;EI$3),
             INDEX(ЗФ!$A$1:$AO$91,MATCH($A48,ЗФ!$A:$A,0),MATCH("На реализацию"&amp;YEAR(Ф2!EI$3),ЗФ!$2:$2,0))*INDEX(КЗ!$A$1:$O$13,MATCH($A48,КЗ!$A:$A,0),MATCH(MONTH(Ф2!EI$3),КЗ!$1:$1,0)),"")</f>
        <v>#REF!</v>
      </c>
      <c r="EJ49" s="238" t="e" cm="1">
        <f t="array" aca="1" ref="EJ49" ca="1">IF(AND(НачЦ_ИнвП_Дата&lt;=EJ$3,КИнвП_Дата&gt;EJ$3),
             INDEX(ЗФ!$A$1:$AO$91,MATCH($A48,ЗФ!$A:$A,0),MATCH("На реализацию"&amp;YEAR(Ф2!EJ$3),ЗФ!$2:$2,0))*INDEX(КЗ!$A$1:$O$13,MATCH($A48,КЗ!$A:$A,0),MATCH(MONTH(Ф2!EJ$3),КЗ!$1:$1,0)),"")</f>
        <v>#REF!</v>
      </c>
      <c r="EK49" s="239" t="e">
        <f t="shared" ca="1" si="2305"/>
        <v>#REF!</v>
      </c>
      <c r="EL49" s="238" t="e" cm="1">
        <f t="array" aca="1" ref="EL49" ca="1">IF(AND(НачЦ_ИнвП_Дата&lt;=EL$3,КИнвП_Дата&gt;EL$3),
             INDEX(ЗФ!$A$1:$AO$91,MATCH($A48,ЗФ!$A:$A,0),MATCH("На реализацию"&amp;YEAR(Ф2!EL$3),ЗФ!$2:$2,0))*INDEX(КЗ!$A$1:$O$13,MATCH($A48,КЗ!$A:$A,0),MATCH(MONTH(Ф2!EL$3),КЗ!$1:$1,0)),"")</f>
        <v>#REF!</v>
      </c>
      <c r="EM49" s="238" t="e" cm="1">
        <f t="array" aca="1" ref="EM49" ca="1">IF(AND(НачЦ_ИнвП_Дата&lt;=EM$3,КИнвП_Дата&gt;EM$3),
             INDEX(ЗФ!$A$1:$AO$91,MATCH($A48,ЗФ!$A:$A,0),MATCH("На реализацию"&amp;YEAR(Ф2!EM$3),ЗФ!$2:$2,0))*INDEX(КЗ!$A$1:$O$13,MATCH($A48,КЗ!$A:$A,0),MATCH(MONTH(Ф2!EM$3),КЗ!$1:$1,0)),"")</f>
        <v>#REF!</v>
      </c>
      <c r="EN49" s="238" t="e" cm="1">
        <f t="array" aca="1" ref="EN49" ca="1">IF(AND(НачЦ_ИнвП_Дата&lt;=EN$3,КИнвП_Дата&gt;EN$3),
             INDEX(ЗФ!$A$1:$AO$91,MATCH($A48,ЗФ!$A:$A,0),MATCH("На реализацию"&amp;YEAR(Ф2!EN$3),ЗФ!$2:$2,0))*INDEX(КЗ!$A$1:$O$13,MATCH($A48,КЗ!$A:$A,0),MATCH(MONTH(Ф2!EN$3),КЗ!$1:$1,0)),"")</f>
        <v>#REF!</v>
      </c>
      <c r="EO49" s="239" t="e">
        <f t="shared" ca="1" si="2309"/>
        <v>#REF!</v>
      </c>
      <c r="EP49" s="238" t="e" cm="1">
        <f t="array" aca="1" ref="EP49" ca="1">IF(AND(НачЦ_ИнвП_Дата&lt;=EP$3,КИнвП_Дата&gt;EP$3),
             INDEX(ЗФ!$A$1:$AO$91,MATCH($A48,ЗФ!$A:$A,0),MATCH("На реализацию"&amp;YEAR(Ф2!EP$3),ЗФ!$2:$2,0))*INDEX(КЗ!$A$1:$O$13,MATCH($A48,КЗ!$A:$A,0),MATCH(MONTH(Ф2!EP$3),КЗ!$1:$1,0)),"")</f>
        <v>#REF!</v>
      </c>
      <c r="EQ49" s="238" t="e" cm="1">
        <f t="array" aca="1" ref="EQ49" ca="1">IF(AND(НачЦ_ИнвП_Дата&lt;=EQ$3,КИнвП_Дата&gt;EQ$3),
             INDEX(ЗФ!$A$1:$AO$91,MATCH($A48,ЗФ!$A:$A,0),MATCH("На реализацию"&amp;YEAR(Ф2!EQ$3),ЗФ!$2:$2,0))*INDEX(КЗ!$A$1:$O$13,MATCH($A48,КЗ!$A:$A,0),MATCH(MONTH(Ф2!EQ$3),КЗ!$1:$1,0)),"")</f>
        <v>#REF!</v>
      </c>
      <c r="ER49" s="238" t="e" cm="1">
        <f t="array" aca="1" ref="ER49" ca="1">IF(AND(НачЦ_ИнвП_Дата&lt;=ER$3,КИнвП_Дата&gt;ER$3),
             INDEX(ЗФ!$A$1:$AO$91,MATCH($A48,ЗФ!$A:$A,0),MATCH("На реализацию"&amp;YEAR(Ф2!ER$3),ЗФ!$2:$2,0))*INDEX(КЗ!$A$1:$O$13,MATCH($A48,КЗ!$A:$A,0),MATCH(MONTH(Ф2!ER$3),КЗ!$1:$1,0)),"")</f>
        <v>#REF!</v>
      </c>
      <c r="ES49" s="239" t="e">
        <f t="shared" ca="1" si="2313"/>
        <v>#REF!</v>
      </c>
      <c r="ET49" s="238" t="e" cm="1">
        <f t="array" aca="1" ref="ET49" ca="1">IF(AND(НачЦ_ИнвП_Дата&lt;=ET$3,КИнвП_Дата&gt;ET$3),
             INDEX(ЗФ!$A$1:$AO$91,MATCH($A48,ЗФ!$A:$A,0),MATCH("На реализацию"&amp;YEAR(Ф2!ET$3),ЗФ!$2:$2,0))*INDEX(КЗ!$A$1:$O$13,MATCH($A48,КЗ!$A:$A,0),MATCH(MONTH(Ф2!ET$3),КЗ!$1:$1,0)),"")</f>
        <v>#REF!</v>
      </c>
      <c r="EU49" s="238" t="e" cm="1">
        <f t="array" aca="1" ref="EU49" ca="1">IF(AND(НачЦ_ИнвП_Дата&lt;=EU$3,КИнвП_Дата&gt;EU$3),
             INDEX(ЗФ!$A$1:$AO$91,MATCH($A48,ЗФ!$A:$A,0),MATCH("На реализацию"&amp;YEAR(Ф2!EU$3),ЗФ!$2:$2,0))*INDEX(КЗ!$A$1:$O$13,MATCH($A48,КЗ!$A:$A,0),MATCH(MONTH(Ф2!EU$3),КЗ!$1:$1,0)),"")</f>
        <v>#REF!</v>
      </c>
      <c r="EV49" s="238" t="e" cm="1">
        <f t="array" aca="1" ref="EV49" ca="1">IF(AND(НачЦ_ИнвП_Дата&lt;=EV$3,КИнвП_Дата&gt;EV$3),
             INDEX(ЗФ!$A$1:$AO$91,MATCH($A48,ЗФ!$A:$A,0),MATCH("На реализацию"&amp;YEAR(Ф2!EV$3),ЗФ!$2:$2,0))*INDEX(КЗ!$A$1:$O$13,MATCH($A48,КЗ!$A:$A,0),MATCH(MONTH(Ф2!EV$3),КЗ!$1:$1,0)),"")</f>
        <v>#REF!</v>
      </c>
      <c r="EW49" s="239" t="e">
        <f t="shared" ca="1" si="2317"/>
        <v>#REF!</v>
      </c>
      <c r="EX49" s="434" t="e">
        <f t="shared" ca="1" si="2318"/>
        <v>#REF!</v>
      </c>
      <c r="EY49" s="441"/>
    </row>
    <row r="50" spans="1:155" s="233" customFormat="1" ht="13.5" hidden="1" outlineLevel="2">
      <c r="A50" s="231" t="s">
        <v>240</v>
      </c>
      <c r="B50" s="232">
        <f t="array" aca="1" ref="B50" ca="1">IF(OFFSET(B50,-1,0,1,1)&lt;&gt;"",INDEX('Кальк-я'!$A$1:$T$66,MATCH("Средняя цена реализация",'Кальк-я'!$A$1:$A$62,0),MATCH(MONTH(Ф2!B$3),MONTH('Кальк-я'!$A$1:$S$1),0))*(1+(1*АЧП!$D$6)),0)</f>
        <v>0</v>
      </c>
      <c r="C50" s="232">
        <f t="array" aca="1" ref="C50" ca="1">IF(OFFSET(C50,-1,0,1,1)&lt;&gt;"",INDEX('Кальк-я'!$A$1:$T$66,MATCH("Средняя цена реализация",'Кальк-я'!$A$1:$A$62,0),MATCH(MONTH(Ф2!C$3),MONTH('Кальк-я'!$A$1:$S$1),0))*(1+(1*АЧП!$D$6)),0)</f>
        <v>0</v>
      </c>
      <c r="D50" s="232">
        <f t="array" aca="1" ref="D50" ca="1">IF(OFFSET(D50,-1,0,1,1)&lt;&gt;"",INDEX('Кальк-я'!$A$1:$T$66,MATCH("Средняя цена реализация",'Кальк-я'!$A$1:$A$62,0),MATCH(MONTH(Ф2!D$3),MONTH('Кальк-я'!$A$1:$S$1),0))*(1+(1*АЧП!$D$6)),0)</f>
        <v>0</v>
      </c>
      <c r="E50" s="239">
        <f t="shared" ref="E50" ca="1" si="2324">AVERAGE(B50:D50)</f>
        <v>0</v>
      </c>
      <c r="F50" s="232">
        <f t="array" aca="1" ref="F50" ca="1">IF(OFFSET(F50,-1,0,1,1)&lt;&gt;"",INDEX('Кальк-я'!$A$1:$T$66,MATCH("Средняя цена реализация",'Кальк-я'!$A$1:$A$62,0),MATCH(MONTH(Ф2!F$3),MONTH('Кальк-я'!$A$1:$S$1),0))*(1+(1*АЧП!$D$6)),0)</f>
        <v>0</v>
      </c>
      <c r="G50" s="232">
        <f t="array" aca="1" ref="G50" ca="1">IF(OFFSET(G50,-1,0,1,1)&lt;&gt;"",INDEX('Кальк-я'!$A$1:$T$66,MATCH("Средняя цена реализация",'Кальк-я'!$A$1:$A$62,0),MATCH(MONTH(Ф2!G$3),MONTH('Кальк-я'!$A$1:$S$1),0))*(1+(1*АЧП!$D$6)),0)</f>
        <v>0</v>
      </c>
      <c r="H50" s="232">
        <f t="array" aca="1" ref="H50" ca="1">IF(OFFSET(H50,-1,0,1,1)&lt;&gt;"",INDEX('Кальк-я'!$A$1:$T$66,MATCH("Средняя цена реализация",'Кальк-я'!$A$1:$A$62,0),MATCH(MONTH(Ф2!H$3),MONTH('Кальк-я'!$A$1:$S$1),0))*(1+(1*АЧП!$D$6)),0)</f>
        <v>0</v>
      </c>
      <c r="I50" s="239">
        <f t="shared" ref="I50" ca="1" si="2325">AVERAGE(F50:H50)</f>
        <v>0</v>
      </c>
      <c r="J50" s="232">
        <f t="array" aca="1" ref="J50" ca="1">IF(OFFSET(J50,-1,0,1,1)&lt;&gt;"",INDEX('Кальк-я'!$A$1:$T$66,MATCH("Средняя цена реализация",'Кальк-я'!$A$1:$A$62,0),MATCH(MONTH(Ф2!J$3),MONTH('Кальк-я'!$A$1:$S$1),0))*(1+(1*АЧП!$D$6)),0)</f>
        <v>0</v>
      </c>
      <c r="K50" s="232">
        <f t="array" aca="1" ref="K50" ca="1">IF(OFFSET(K50,-1,0,1,1)&lt;&gt;"",INDEX('Кальк-я'!$A$1:$T$66,MATCH("Средняя цена реализация",'Кальк-я'!$A$1:$A$62,0),MATCH(MONTH(Ф2!K$3),MONTH('Кальк-я'!$A$1:$S$1),0))*(1+(1*АЧП!$D$6)),0)</f>
        <v>0</v>
      </c>
      <c r="L50" s="232">
        <f t="array" aca="1" ref="L50" ca="1">IF(OFFSET(L50,-1,0,1,1)&lt;&gt;"",INDEX('Кальк-я'!$A$1:$T$66,MATCH("Средняя цена реализация",'Кальк-я'!$A$1:$A$62,0),MATCH(MONTH(Ф2!L$3),MONTH('Кальк-я'!$A$1:$S$1),0))*(1+(1*АЧП!$D$6)),0)</f>
        <v>0</v>
      </c>
      <c r="M50" s="239">
        <f t="shared" ref="M50" ca="1" si="2326">AVERAGE(J50:L50)</f>
        <v>0</v>
      </c>
      <c r="N50" s="232" t="e">
        <f t="array" aca="1" ref="N50" ca="1">IF(OFFSET(N50,-1,0,1,1)&lt;&gt;"",INDEX('Кальк-я'!$A$1:$T$66,MATCH("Средняя цена реализация",'Кальк-я'!$A$1:$A$62,0),MATCH(MONTH(Ф2!N$3),MONTH('Кальк-я'!$A$1:$S$1),0))*(1+(1*АЧП!$D$6)),0)</f>
        <v>#N/A</v>
      </c>
      <c r="O50" s="232" t="e">
        <f t="array" aca="1" ref="O50" ca="1">IF(OFFSET(O50,-1,0,1,1)&lt;&gt;"",INDEX('Кальк-я'!$A$1:$T$66,MATCH("Средняя цена реализация",'Кальк-я'!$A$1:$A$62,0),MATCH(MONTH(Ф2!O$3),MONTH('Кальк-я'!$A$1:$S$1),0))*(1+(1*АЧП!$D$6)),0)</f>
        <v>#N/A</v>
      </c>
      <c r="P50" s="232" t="e">
        <f t="array" aca="1" ref="P50" ca="1">IF(OFFSET(P50,-1,0,1,1)&lt;&gt;"",INDEX('Кальк-я'!$A$1:$T$66,MATCH("Средняя цена реализация",'Кальк-я'!$A$1:$A$62,0),MATCH(MONTH(Ф2!P$3),MONTH('Кальк-я'!$A$1:$S$1),0))*(1+(1*АЧП!$D$6)),0)</f>
        <v>#N/A</v>
      </c>
      <c r="Q50" s="239" t="e">
        <f t="shared" ref="Q50" ca="1" si="2327">AVERAGE(N50:P50)</f>
        <v>#N/A</v>
      </c>
      <c r="R50" s="246">
        <f ca="1">IFERROR(R48/R49,0)</f>
        <v>0</v>
      </c>
      <c r="S50" s="232" t="e">
        <f t="array" aca="1" ref="S50" ca="1">IF(OFFSET(S50,-1,0,1,1)&lt;&gt;"",INDEX('Кальк-я'!$A$1:$T$66,MATCH("Средняя цена реализация",'Кальк-я'!$A$1:$A$62,0),MATCH(MONTH(Ф2!S$3),MONTH('Кальк-я'!$A$1:$S$1),0))*(1+(1*АЧП!$D$6)),0)</f>
        <v>#N/A</v>
      </c>
      <c r="T50" s="232" t="e">
        <f t="array" aca="1" ref="T50" ca="1">IF(OFFSET(T50,-1,0,1,1)&lt;&gt;"",INDEX('Кальк-я'!$A$1:$T$66,MATCH("Средняя цена реализация",'Кальк-я'!$A$1:$A$62,0),MATCH(MONTH(Ф2!T$3),MONTH('Кальк-я'!$A$1:$S$1),0))*(1+(1*АЧП!$D$6)),0)</f>
        <v>#N/A</v>
      </c>
      <c r="U50" s="232" t="e">
        <f t="array" aca="1" ref="U50" ca="1">IF(OFFSET(U50,-1,0,1,1)&lt;&gt;"",INDEX('Кальк-я'!$A$1:$T$66,MATCH("Средняя цена реализация",'Кальк-я'!$A$1:$A$62,0),MATCH(MONTH(Ф2!U$3),MONTH('Кальк-я'!$A$1:$S$1),0))*(1+(1*АЧП!$D$6)),0)</f>
        <v>#N/A</v>
      </c>
      <c r="V50" s="239" t="e">
        <f t="shared" ref="V50" ca="1" si="2328">AVERAGE(S50:U50)</f>
        <v>#N/A</v>
      </c>
      <c r="W50" s="232" t="e">
        <f t="array" aca="1" ref="W50" ca="1">IF(OFFSET(W50,-1,0,1,1)&lt;&gt;"",INDEX('Кальк-я'!$A$1:$T$66,MATCH("Средняя цена реализация",'Кальк-я'!$A$1:$A$62,0),MATCH(MONTH(Ф2!W$3),MONTH('Кальк-я'!$A$1:$S$1),0))*(1+(1*АЧП!$D$6)),0)</f>
        <v>#N/A</v>
      </c>
      <c r="X50" s="232" t="e">
        <f t="array" aca="1" ref="X50" ca="1">IF(OFFSET(X50,-1,0,1,1)&lt;&gt;"",INDEX('Кальк-я'!$A$1:$T$66,MATCH("Средняя цена реализация",'Кальк-я'!$A$1:$A$62,0),MATCH(MONTH(Ф2!X$3),MONTH('Кальк-я'!$A$1:$S$1),0))*(1+(1*АЧП!$D$6)),0)</f>
        <v>#N/A</v>
      </c>
      <c r="Y50" s="232" t="e">
        <f t="array" aca="1" ref="Y50" ca="1">IF(OFFSET(Y50,-1,0,1,1)&lt;&gt;"",INDEX('Кальк-я'!$A$1:$T$66,MATCH("Средняя цена реализация",'Кальк-я'!$A$1:$A$62,0),MATCH(MONTH(Ф2!Y$3),MONTH('Кальк-я'!$A$1:$S$1),0))*(1+(1*АЧП!$D$6)),0)</f>
        <v>#N/A</v>
      </c>
      <c r="Z50" s="239" t="e">
        <f t="shared" ref="Z50" ca="1" si="2329">AVERAGE(W50:Y50)</f>
        <v>#N/A</v>
      </c>
      <c r="AA50" s="232" t="e">
        <f t="array" aca="1" ref="AA50" ca="1">IF(OFFSET(AA50,-1,0,1,1)&lt;&gt;"",INDEX('Кальк-я'!$A$1:$T$66,MATCH("Средняя цена реализация",'Кальк-я'!$A$1:$A$62,0),MATCH(MONTH(Ф2!AA$3),MONTH('Кальк-я'!$A$1:$S$1),0))*(1+(1*АЧП!$D$6)),0)</f>
        <v>#N/A</v>
      </c>
      <c r="AB50" s="232" t="e">
        <f t="array" aca="1" ref="AB50" ca="1">IF(OFFSET(AB50,-1,0,1,1)&lt;&gt;"",INDEX('Кальк-я'!$A$1:$T$66,MATCH("Средняя цена реализация",'Кальк-я'!$A$1:$A$62,0),MATCH(MONTH(Ф2!AB$3),MONTH('Кальк-я'!$A$1:$S$1),0))*(1+(1*АЧП!$D$6)),0)</f>
        <v>#N/A</v>
      </c>
      <c r="AC50" s="232" t="e">
        <f t="array" aca="1" ref="AC50" ca="1">IF(OFFSET(AC50,-1,0,1,1)&lt;&gt;"",INDEX('Кальк-я'!$A$1:$T$66,MATCH("Средняя цена реализация",'Кальк-я'!$A$1:$A$62,0),MATCH(MONTH(Ф2!AC$3),MONTH('Кальк-я'!$A$1:$S$1),0))*(1+(1*АЧП!$D$6)),0)</f>
        <v>#N/A</v>
      </c>
      <c r="AD50" s="239" t="e">
        <f t="shared" ref="AD50" ca="1" si="2330">AVERAGE(AA50:AC50)</f>
        <v>#N/A</v>
      </c>
      <c r="AE50" s="232" t="e">
        <f t="array" aca="1" ref="AE50" ca="1">IF(OFFSET(AE50,-1,0,1,1)&lt;&gt;"",INDEX('Кальк-я'!$A$1:$T$66,MATCH("Средняя цена реализация",'Кальк-я'!$A$1:$A$62,0),MATCH(MONTH(Ф2!AE$3),MONTH('Кальк-я'!$A$1:$S$1),0))*(1+(1*АЧП!$D$6)),0)</f>
        <v>#N/A</v>
      </c>
      <c r="AF50" s="232" t="e">
        <f t="array" aca="1" ref="AF50" ca="1">IF(OFFSET(AF50,-1,0,1,1)&lt;&gt;"",INDEX('Кальк-я'!$A$1:$T$66,MATCH("Средняя цена реализация",'Кальк-я'!$A$1:$A$62,0),MATCH(MONTH(Ф2!AF$3),MONTH('Кальк-я'!$A$1:$S$1),0))*(1+(1*АЧП!$D$6)),0)</f>
        <v>#N/A</v>
      </c>
      <c r="AG50" s="232" t="e">
        <f t="array" aca="1" ref="AG50" ca="1">IF(OFFSET(AG50,-1,0,1,1)&lt;&gt;"",INDEX('Кальк-я'!$A$1:$T$66,MATCH("Средняя цена реализация",'Кальк-я'!$A$1:$A$62,0),MATCH(MONTH(Ф2!AG$3),MONTH('Кальк-я'!$A$1:$S$1),0))*(1+(1*АЧП!$D$6)),0)</f>
        <v>#N/A</v>
      </c>
      <c r="AH50" s="239" t="e">
        <f t="shared" ref="AH50" ca="1" si="2331">AVERAGE(AE50:AG50)</f>
        <v>#N/A</v>
      </c>
      <c r="AI50" s="258">
        <f t="shared" ref="AI50" ca="1" si="2332">IFERROR(AI48/AI49,0)</f>
        <v>0</v>
      </c>
      <c r="AJ50" s="232" t="e">
        <f t="array" aca="1" ref="AJ50" ca="1">IF(OFFSET(AJ50,-1,0,1,1)&lt;&gt;"",INDEX('Кальк-я'!$A$1:$T$66,MATCH("Средняя цена реализация",'Кальк-я'!$A$1:$A$62,0),MATCH(MONTH(Ф2!AJ$3),MONTH('Кальк-я'!$A$1:$S$1),0))*(1+(1*АЧП!$D$6)),0)</f>
        <v>#N/A</v>
      </c>
      <c r="AK50" s="232" t="e">
        <f t="array" aca="1" ref="AK50" ca="1">IF(OFFSET(AK50,-1,0,1,1)&lt;&gt;"",INDEX('Кальк-я'!$A$1:$T$66,MATCH("Средняя цена реализация",'Кальк-я'!$A$1:$A$62,0),MATCH(MONTH(Ф2!AK$3),MONTH('Кальк-я'!$A$1:$S$1),0))*(1+(1*АЧП!$D$6)),0)</f>
        <v>#N/A</v>
      </c>
      <c r="AL50" s="232" t="e">
        <f t="array" aca="1" ref="AL50" ca="1">IF(OFFSET(AL50,-1,0,1,1)&lt;&gt;"",INDEX('Кальк-я'!$A$1:$T$66,MATCH("Средняя цена реализация",'Кальк-я'!$A$1:$A$62,0),MATCH(MONTH(Ф2!AL$3),MONTH('Кальк-я'!$A$1:$S$1),0))*(1+(1*АЧП!$D$6)),0)</f>
        <v>#N/A</v>
      </c>
      <c r="AM50" s="239" t="e">
        <f t="shared" ref="AM50" ca="1" si="2333">AVERAGE(AJ50:AL50)</f>
        <v>#N/A</v>
      </c>
      <c r="AN50" s="232" t="e">
        <f t="array" aca="1" ref="AN50" ca="1">IF(OFFSET(AN50,-1,0,1,1)&lt;&gt;"",INDEX('Кальк-я'!$A$1:$T$66,MATCH("Средняя цена реализация",'Кальк-я'!$A$1:$A$62,0),MATCH(MONTH(Ф2!AN$3),MONTH('Кальк-я'!$A$1:$S$1),0))*(1+(1*АЧП!$D$6)),0)</f>
        <v>#N/A</v>
      </c>
      <c r="AO50" s="232" t="e">
        <f t="array" aca="1" ref="AO50" ca="1">IF(OFFSET(AO50,-1,0,1,1)&lt;&gt;"",INDEX('Кальк-я'!$A$1:$T$66,MATCH("Средняя цена реализация",'Кальк-я'!$A$1:$A$62,0),MATCH(MONTH(Ф2!AO$3),MONTH('Кальк-я'!$A$1:$S$1),0))*(1+(1*АЧП!$D$6)),0)</f>
        <v>#N/A</v>
      </c>
      <c r="AP50" s="232" t="e">
        <f t="array" aca="1" ref="AP50" ca="1">IF(OFFSET(AP50,-1,0,1,1)&lt;&gt;"",INDEX('Кальк-я'!$A$1:$T$66,MATCH("Средняя цена реализация",'Кальк-я'!$A$1:$A$62,0),MATCH(MONTH(Ф2!AP$3),MONTH('Кальк-я'!$A$1:$S$1),0))*(1+(1*АЧП!$D$6)),0)</f>
        <v>#N/A</v>
      </c>
      <c r="AQ50" s="239" t="e">
        <f t="shared" ref="AQ50" ca="1" si="2334">AVERAGE(AN50:AP50)</f>
        <v>#N/A</v>
      </c>
      <c r="AR50" s="232" t="e">
        <f t="array" aca="1" ref="AR50" ca="1">IF(OFFSET(AR50,-1,0,1,1)&lt;&gt;"",INDEX('Кальк-я'!$A$1:$T$66,MATCH("Средняя цена реализация",'Кальк-я'!$A$1:$A$62,0),MATCH(MONTH(Ф2!AR$3),MONTH('Кальк-я'!$A$1:$S$1),0))*(1+(1*АЧП!$D$6)),0)</f>
        <v>#N/A</v>
      </c>
      <c r="AS50" s="232" t="e">
        <f t="array" aca="1" ref="AS50" ca="1">IF(OFFSET(AS50,-1,0,1,1)&lt;&gt;"",INDEX('Кальк-я'!$A$1:$T$66,MATCH("Средняя цена реализация",'Кальк-я'!$A$1:$A$62,0),MATCH(MONTH(Ф2!AS$3),MONTH('Кальк-я'!$A$1:$S$1),0))*(1+(1*АЧП!$D$6)),0)</f>
        <v>#N/A</v>
      </c>
      <c r="AT50" s="232" t="e">
        <f t="array" aca="1" ref="AT50" ca="1">IF(OFFSET(AT50,-1,0,1,1)&lt;&gt;"",INDEX('Кальк-я'!$A$1:$T$66,MATCH("Средняя цена реализация",'Кальк-я'!$A$1:$A$62,0),MATCH(MONTH(Ф2!AT$3),MONTH('Кальк-я'!$A$1:$S$1),0))*(1+(1*АЧП!$D$6)),0)</f>
        <v>#N/A</v>
      </c>
      <c r="AU50" s="239" t="e">
        <f t="shared" ref="AU50" ca="1" si="2335">AVERAGE(AR50:AT50)</f>
        <v>#N/A</v>
      </c>
      <c r="AV50" s="232" t="e">
        <f t="array" aca="1" ref="AV50" ca="1">IF(OFFSET(AV50,-1,0,1,1)&lt;&gt;"",INDEX('Кальк-я'!$A$1:$T$66,MATCH("Средняя цена реализация",'Кальк-я'!$A$1:$A$62,0),MATCH(MONTH(Ф2!AV$3),MONTH('Кальк-я'!$A$1:$S$1),0))*(1+(1*АЧП!$D$6)),0)</f>
        <v>#N/A</v>
      </c>
      <c r="AW50" s="232" t="e">
        <f t="array" aca="1" ref="AW50" ca="1">IF(OFFSET(AW50,-1,0,1,1)&lt;&gt;"",INDEX('Кальк-я'!$A$1:$T$66,MATCH("Средняя цена реализация",'Кальк-я'!$A$1:$A$62,0),MATCH(MONTH(Ф2!AW$3),MONTH('Кальк-я'!$A$1:$S$1),0))*(1+(1*АЧП!$D$6)),0)</f>
        <v>#N/A</v>
      </c>
      <c r="AX50" s="232" t="e">
        <f t="array" aca="1" ref="AX50" ca="1">IF(OFFSET(AX50,-1,0,1,1)&lt;&gt;"",INDEX('Кальк-я'!$A$1:$T$66,MATCH("Средняя цена реализация",'Кальк-я'!$A$1:$A$62,0),MATCH(MONTH(Ф2!AX$3),MONTH('Кальк-я'!$A$1:$S$1),0))*(1+(1*АЧП!$D$6)),0)</f>
        <v>#N/A</v>
      </c>
      <c r="AY50" s="239" t="e">
        <f t="shared" ref="AY50" ca="1" si="2336">AVERAGE(AV50:AX50)</f>
        <v>#N/A</v>
      </c>
      <c r="AZ50" s="258">
        <f t="shared" ref="AZ50" ca="1" si="2337">IFERROR(AZ48/AZ49,0)</f>
        <v>0</v>
      </c>
      <c r="BA50" s="232" t="e">
        <f t="array" aca="1" ref="BA50" ca="1">IF(OFFSET(BA50,-1,0,1,1)&lt;&gt;"",INDEX('Кальк-я'!$A$1:$T$66,MATCH("Средняя цена реализация",'Кальк-я'!$A$1:$A$62,0),MATCH(MONTH(Ф2!BA$3),MONTH('Кальк-я'!$A$1:$S$1),0))*(1+(1*АЧП!$D$6)),0)</f>
        <v>#N/A</v>
      </c>
      <c r="BB50" s="232" t="e">
        <f t="array" aca="1" ref="BB50" ca="1">IF(OFFSET(BB50,-1,0,1,1)&lt;&gt;"",INDEX('Кальк-я'!$A$1:$T$66,MATCH("Средняя цена реализация",'Кальк-я'!$A$1:$A$62,0),MATCH(MONTH(Ф2!BB$3),MONTH('Кальк-я'!$A$1:$S$1),0))*(1+(1*АЧП!$D$6)),0)</f>
        <v>#N/A</v>
      </c>
      <c r="BC50" s="232" t="e">
        <f t="array" aca="1" ref="BC50" ca="1">IF(OFFSET(BC50,-1,0,1,1)&lt;&gt;"",INDEX('Кальк-я'!$A$1:$T$66,MATCH("Средняя цена реализация",'Кальк-я'!$A$1:$A$62,0),MATCH(MONTH(Ф2!BC$3),MONTH('Кальк-я'!$A$1:$S$1),0))*(1+(1*АЧП!$D$6)),0)</f>
        <v>#N/A</v>
      </c>
      <c r="BD50" s="239" t="e">
        <f t="shared" ref="BD50" ca="1" si="2338">AVERAGE(BA50:BC50)</f>
        <v>#N/A</v>
      </c>
      <c r="BE50" s="232" t="e">
        <f t="array" aca="1" ref="BE50" ca="1">IF(OFFSET(BE50,-1,0,1,1)&lt;&gt;"",INDEX('Кальк-я'!$A$1:$T$66,MATCH("Средняя цена реализация",'Кальк-я'!$A$1:$A$62,0),MATCH(MONTH(Ф2!BE$3),MONTH('Кальк-я'!$A$1:$S$1),0))*(1+(1*АЧП!$D$6)),0)</f>
        <v>#N/A</v>
      </c>
      <c r="BF50" s="232" t="e">
        <f t="array" aca="1" ref="BF50" ca="1">IF(OFFSET(BF50,-1,0,1,1)&lt;&gt;"",INDEX('Кальк-я'!$A$1:$T$66,MATCH("Средняя цена реализация",'Кальк-я'!$A$1:$A$62,0),MATCH(MONTH(Ф2!BF$3),MONTH('Кальк-я'!$A$1:$S$1),0))*(1+(1*АЧП!$D$6)),0)</f>
        <v>#N/A</v>
      </c>
      <c r="BG50" s="232" t="e">
        <f t="array" aca="1" ref="BG50" ca="1">IF(OFFSET(BG50,-1,0,1,1)&lt;&gt;"",INDEX('Кальк-я'!$A$1:$T$66,MATCH("Средняя цена реализация",'Кальк-я'!$A$1:$A$62,0),MATCH(MONTH(Ф2!BG$3),MONTH('Кальк-я'!$A$1:$S$1),0))*(1+(1*АЧП!$D$6)),0)</f>
        <v>#N/A</v>
      </c>
      <c r="BH50" s="239" t="e">
        <f t="shared" ref="BH50" ca="1" si="2339">AVERAGE(BE50:BG50)</f>
        <v>#N/A</v>
      </c>
      <c r="BI50" s="232" t="e">
        <f t="array" aca="1" ref="BI50" ca="1">IF(OFFSET(BI50,-1,0,1,1)&lt;&gt;"",INDEX('Кальк-я'!$A$1:$T$66,MATCH("Средняя цена реализация",'Кальк-я'!$A$1:$A$62,0),MATCH(MONTH(Ф2!BI$3),MONTH('Кальк-я'!$A$1:$S$1),0))*(1+(1*АЧП!$D$6)),0)</f>
        <v>#N/A</v>
      </c>
      <c r="BJ50" s="232" t="e">
        <f t="array" aca="1" ref="BJ50" ca="1">IF(OFFSET(BJ50,-1,0,1,1)&lt;&gt;"",INDEX('Кальк-я'!$A$1:$T$66,MATCH("Средняя цена реализация",'Кальк-я'!$A$1:$A$62,0),MATCH(MONTH(Ф2!BJ$3),MONTH('Кальк-я'!$A$1:$S$1),0))*(1+(1*АЧП!$D$6)),0)</f>
        <v>#N/A</v>
      </c>
      <c r="BK50" s="232" t="e">
        <f t="array" aca="1" ref="BK50" ca="1">IF(OFFSET(BK50,-1,0,1,1)&lt;&gt;"",INDEX('Кальк-я'!$A$1:$T$66,MATCH("Средняя цена реализация",'Кальк-я'!$A$1:$A$62,0),MATCH(MONTH(Ф2!BK$3),MONTH('Кальк-я'!$A$1:$S$1),0))*(1+(1*АЧП!$D$6)),0)</f>
        <v>#N/A</v>
      </c>
      <c r="BL50" s="239" t="e">
        <f t="shared" ref="BL50" ca="1" si="2340">AVERAGE(BI50:BK50)</f>
        <v>#N/A</v>
      </c>
      <c r="BM50" s="232" t="e">
        <f t="array" aca="1" ref="BM50" ca="1">IF(OFFSET(BM50,-1,0,1,1)&lt;&gt;"",INDEX('Кальк-я'!$A$1:$T$66,MATCH("Средняя цена реализация",'Кальк-я'!$A$1:$A$62,0),MATCH(MONTH(Ф2!BM$3),MONTH('Кальк-я'!$A$1:$S$1),0))*(1+(1*АЧП!$D$6)),0)</f>
        <v>#N/A</v>
      </c>
      <c r="BN50" s="232" t="e">
        <f t="array" aca="1" ref="BN50" ca="1">IF(OFFSET(BN50,-1,0,1,1)&lt;&gt;"",INDEX('Кальк-я'!$A$1:$T$66,MATCH("Средняя цена реализация",'Кальк-я'!$A$1:$A$62,0),MATCH(MONTH(Ф2!BN$3),MONTH('Кальк-я'!$A$1:$S$1),0))*(1+(1*АЧП!$D$6)),0)</f>
        <v>#N/A</v>
      </c>
      <c r="BO50" s="232" t="e">
        <f t="array" aca="1" ref="BO50" ca="1">IF(OFFSET(BO50,-1,0,1,1)&lt;&gt;"",INDEX('Кальк-я'!$A$1:$T$66,MATCH("Средняя цена реализация",'Кальк-я'!$A$1:$A$62,0),MATCH(MONTH(Ф2!BO$3),MONTH('Кальк-я'!$A$1:$S$1),0))*(1+(1*АЧП!$D$6)),0)</f>
        <v>#N/A</v>
      </c>
      <c r="BP50" s="239" t="e">
        <f t="shared" ref="BP50" ca="1" si="2341">AVERAGE(BM50:BO50)</f>
        <v>#N/A</v>
      </c>
      <c r="BQ50" s="258">
        <f t="shared" ref="BQ50" ca="1" si="2342">IFERROR(BQ48/BQ49,0)</f>
        <v>0</v>
      </c>
      <c r="BR50" s="232" t="e">
        <f t="array" aca="1" ref="BR50" ca="1">IF(OFFSET(BR50,-1,0,1,1)&lt;&gt;"",INDEX('Кальк-я'!$A$1:$T$66,MATCH("Средняя цена реализация",'Кальк-я'!$A$1:$A$62,0),MATCH(MONTH(Ф2!BR$3),MONTH('Кальк-я'!$A$1:$S$1),0))*(1+(1*АЧП!$D$6)),0)</f>
        <v>#REF!</v>
      </c>
      <c r="BS50" s="232" t="e">
        <f t="array" aca="1" ref="BS50" ca="1">IF(OFFSET(BS50,-1,0,1,1)&lt;&gt;"",INDEX('Кальк-я'!$A$1:$T$66,MATCH("Средняя цена реализация",'Кальк-я'!$A$1:$A$62,0),MATCH(MONTH(Ф2!BS$3),MONTH('Кальк-я'!$A$1:$S$1),0))*(1+(1*АЧП!$D$6)),0)</f>
        <v>#REF!</v>
      </c>
      <c r="BT50" s="232" t="e">
        <f t="array" aca="1" ref="BT50" ca="1">IF(OFFSET(BT50,-1,0,1,1)&lt;&gt;"",INDEX('Кальк-я'!$A$1:$T$66,MATCH("Средняя цена реализация",'Кальк-я'!$A$1:$A$62,0),MATCH(MONTH(Ф2!BT$3),MONTH('Кальк-я'!$A$1:$S$1),0))*(1+(1*АЧП!$D$6)),0)</f>
        <v>#REF!</v>
      </c>
      <c r="BU50" s="239" t="e">
        <f t="shared" ref="BU50" ca="1" si="2343">AVERAGE(BR50:BT50)</f>
        <v>#REF!</v>
      </c>
      <c r="BV50" s="232" t="e">
        <f t="array" aca="1" ref="BV50" ca="1">IF(OFFSET(BV50,-1,0,1,1)&lt;&gt;"",INDEX('Кальк-я'!$A$1:$T$66,MATCH("Средняя цена реализация",'Кальк-я'!$A$1:$A$62,0),MATCH(MONTH(Ф2!BV$3),MONTH('Кальк-я'!$A$1:$S$1),0))*(1+(1*АЧП!$D$6)),0)</f>
        <v>#REF!</v>
      </c>
      <c r="BW50" s="232" t="e">
        <f t="array" aca="1" ref="BW50" ca="1">IF(OFFSET(BW50,-1,0,1,1)&lt;&gt;"",INDEX('Кальк-я'!$A$1:$T$66,MATCH("Средняя цена реализация",'Кальк-я'!$A$1:$A$62,0),MATCH(MONTH(Ф2!BW$3),MONTH('Кальк-я'!$A$1:$S$1),0))*(1+(1*АЧП!$D$6)),0)</f>
        <v>#REF!</v>
      </c>
      <c r="BX50" s="232" t="e">
        <f t="array" aca="1" ref="BX50" ca="1">IF(OFFSET(BX50,-1,0,1,1)&lt;&gt;"",INDEX('Кальк-я'!$A$1:$T$66,MATCH("Средняя цена реализация",'Кальк-я'!$A$1:$A$62,0),MATCH(MONTH(Ф2!BX$3),MONTH('Кальк-я'!$A$1:$S$1),0))*(1+(1*АЧП!$D$6)),0)</f>
        <v>#REF!</v>
      </c>
      <c r="BY50" s="239" t="e">
        <f t="shared" ref="BY50" ca="1" si="2344">AVERAGE(BV50:BX50)</f>
        <v>#REF!</v>
      </c>
      <c r="BZ50" s="232" t="e">
        <f t="array" aca="1" ref="BZ50" ca="1">IF(OFFSET(BZ50,-1,0,1,1)&lt;&gt;"",INDEX('Кальк-я'!$A$1:$T$66,MATCH("Средняя цена реализация",'Кальк-я'!$A$1:$A$62,0),MATCH(MONTH(Ф2!BZ$3),MONTH('Кальк-я'!$A$1:$S$1),0))*(1+(1*АЧП!$D$6)),0)</f>
        <v>#REF!</v>
      </c>
      <c r="CA50" s="232" t="e">
        <f t="array" aca="1" ref="CA50" ca="1">IF(OFFSET(CA50,-1,0,1,1)&lt;&gt;"",INDEX('Кальк-я'!$A$1:$T$66,MATCH("Средняя цена реализация",'Кальк-я'!$A$1:$A$62,0),MATCH(MONTH(Ф2!CA$3),MONTH('Кальк-я'!$A$1:$S$1),0))*(1+(1*АЧП!$D$6)),0)</f>
        <v>#REF!</v>
      </c>
      <c r="CB50" s="232" t="e">
        <f t="array" aca="1" ref="CB50" ca="1">IF(OFFSET(CB50,-1,0,1,1)&lt;&gt;"",INDEX('Кальк-я'!$A$1:$T$66,MATCH("Средняя цена реализация",'Кальк-я'!$A$1:$A$62,0),MATCH(MONTH(Ф2!CB$3),MONTH('Кальк-я'!$A$1:$S$1),0))*(1+(1*АЧП!$D$6)),0)</f>
        <v>#REF!</v>
      </c>
      <c r="CC50" s="239" t="e">
        <f t="shared" ref="CC50" ca="1" si="2345">AVERAGE(BZ50:CB50)</f>
        <v>#REF!</v>
      </c>
      <c r="CD50" s="232" t="e">
        <f t="array" aca="1" ref="CD50" ca="1">IF(OFFSET(CD50,-1,0,1,1)&lt;&gt;"",INDEX('Кальк-я'!$A$1:$T$66,MATCH("Средняя цена реализация",'Кальк-я'!$A$1:$A$62,0),MATCH(MONTH(Ф2!CD$3),MONTH('Кальк-я'!$A$1:$S$1),0))*(1+(1*АЧП!$D$6)),0)</f>
        <v>#REF!</v>
      </c>
      <c r="CE50" s="232" t="e">
        <f t="array" aca="1" ref="CE50" ca="1">IF(OFFSET(CE50,-1,0,1,1)&lt;&gt;"",INDEX('Кальк-я'!$A$1:$T$66,MATCH("Средняя цена реализация",'Кальк-я'!$A$1:$A$62,0),MATCH(MONTH(Ф2!CE$3),MONTH('Кальк-я'!$A$1:$S$1),0))*(1+(1*АЧП!$D$6)),0)</f>
        <v>#REF!</v>
      </c>
      <c r="CF50" s="232" t="e">
        <f t="array" aca="1" ref="CF50" ca="1">IF(OFFSET(CF50,-1,0,1,1)&lt;&gt;"",INDEX('Кальк-я'!$A$1:$T$66,MATCH("Средняя цена реализация",'Кальк-я'!$A$1:$A$62,0),MATCH(MONTH(Ф2!CF$3),MONTH('Кальк-я'!$A$1:$S$1),0))*(1+(1*АЧП!$D$6)),0)</f>
        <v>#REF!</v>
      </c>
      <c r="CG50" s="239" t="e">
        <f t="shared" ref="CG50" ca="1" si="2346">AVERAGE(CD50:CF50)</f>
        <v>#REF!</v>
      </c>
      <c r="CH50" s="258">
        <f t="shared" ref="CH50" ca="1" si="2347">IFERROR(CH48/CH49,0)</f>
        <v>0</v>
      </c>
      <c r="CI50" s="232" t="e">
        <f t="array" aca="1" ref="CI50" ca="1">IF(OFFSET(CI50,-1,0,1,1)&lt;&gt;"",INDEX('Кальк-я'!$A$1:$T$66,MATCH("Средняя цена реализация",'Кальк-я'!$A$1:$A$62,0),MATCH(MONTH(Ф2!CI$3),MONTH('Кальк-я'!$A$1:$S$1),0))*(1+(1*АЧП!$D$6)),0)</f>
        <v>#REF!</v>
      </c>
      <c r="CJ50" s="232" t="e">
        <f t="array" aca="1" ref="CJ50" ca="1">IF(OFFSET(CJ50,-1,0,1,1)&lt;&gt;"",INDEX('Кальк-я'!$A$1:$T$66,MATCH("Средняя цена реализация",'Кальк-я'!$A$1:$A$62,0),MATCH(MONTH(Ф2!CJ$3),MONTH('Кальк-я'!$A$1:$S$1),0))*(1+(1*АЧП!$D$6)),0)</f>
        <v>#REF!</v>
      </c>
      <c r="CK50" s="232" t="e">
        <f t="array" aca="1" ref="CK50" ca="1">IF(OFFSET(CK50,-1,0,1,1)&lt;&gt;"",INDEX('Кальк-я'!$A$1:$T$66,MATCH("Средняя цена реализация",'Кальк-я'!$A$1:$A$62,0),MATCH(MONTH(Ф2!CK$3),MONTH('Кальк-я'!$A$1:$S$1),0))*(1+(1*АЧП!$D$6)),0)</f>
        <v>#REF!</v>
      </c>
      <c r="CL50" s="239" t="e">
        <f t="shared" ref="CL50" ca="1" si="2348">AVERAGE(CI50:CK50)</f>
        <v>#REF!</v>
      </c>
      <c r="CM50" s="232" t="e">
        <f t="array" aca="1" ref="CM50" ca="1">IF(OFFSET(CM50,-1,0,1,1)&lt;&gt;"",INDEX('Кальк-я'!$A$1:$T$66,MATCH("Средняя цена реализация",'Кальк-я'!$A$1:$A$62,0),MATCH(MONTH(Ф2!CM$3),MONTH('Кальк-я'!$A$1:$S$1),0))*(1+(1*АЧП!$D$6)),0)</f>
        <v>#REF!</v>
      </c>
      <c r="CN50" s="232" t="e">
        <f t="array" aca="1" ref="CN50" ca="1">IF(OFFSET(CN50,-1,0,1,1)&lt;&gt;"",INDEX('Кальк-я'!$A$1:$T$66,MATCH("Средняя цена реализация",'Кальк-я'!$A$1:$A$62,0),MATCH(MONTH(Ф2!CN$3),MONTH('Кальк-я'!$A$1:$S$1),0))*(1+(1*АЧП!$D$6)),0)</f>
        <v>#REF!</v>
      </c>
      <c r="CO50" s="232" t="e">
        <f t="array" aca="1" ref="CO50" ca="1">IF(OFFSET(CO50,-1,0,1,1)&lt;&gt;"",INDEX('Кальк-я'!$A$1:$T$66,MATCH("Средняя цена реализация",'Кальк-я'!$A$1:$A$62,0),MATCH(MONTH(Ф2!CO$3),MONTH('Кальк-я'!$A$1:$S$1),0))*(1+(1*АЧП!$D$6)),0)</f>
        <v>#REF!</v>
      </c>
      <c r="CP50" s="239" t="e">
        <f t="shared" ref="CP50" ca="1" si="2349">AVERAGE(CM50:CO50)</f>
        <v>#REF!</v>
      </c>
      <c r="CQ50" s="232" t="e">
        <f t="array" aca="1" ref="CQ50" ca="1">IF(OFFSET(CQ50,-1,0,1,1)&lt;&gt;"",INDEX('Кальк-я'!$A$1:$T$66,MATCH("Средняя цена реализация",'Кальк-я'!$A$1:$A$62,0),MATCH(MONTH(Ф2!CQ$3),MONTH('Кальк-я'!$A$1:$S$1),0))*(1+(1*АЧП!$D$6)),0)</f>
        <v>#REF!</v>
      </c>
      <c r="CR50" s="232" t="e">
        <f t="array" aca="1" ref="CR50" ca="1">IF(OFFSET(CR50,-1,0,1,1)&lt;&gt;"",INDEX('Кальк-я'!$A$1:$T$66,MATCH("Средняя цена реализация",'Кальк-я'!$A$1:$A$62,0),MATCH(MONTH(Ф2!CR$3),MONTH('Кальк-я'!$A$1:$S$1),0))*(1+(1*АЧП!$D$6)),0)</f>
        <v>#REF!</v>
      </c>
      <c r="CS50" s="232" t="e">
        <f t="array" aca="1" ref="CS50" ca="1">IF(OFFSET(CS50,-1,0,1,1)&lt;&gt;"",INDEX('Кальк-я'!$A$1:$T$66,MATCH("Средняя цена реализация",'Кальк-я'!$A$1:$A$62,0),MATCH(MONTH(Ф2!CS$3),MONTH('Кальк-я'!$A$1:$S$1),0))*(1+(1*АЧП!$D$6)),0)</f>
        <v>#REF!</v>
      </c>
      <c r="CT50" s="239" t="e">
        <f t="shared" ref="CT50" ca="1" si="2350">AVERAGE(CQ50:CS50)</f>
        <v>#REF!</v>
      </c>
      <c r="CU50" s="232" t="e">
        <f t="array" aca="1" ref="CU50" ca="1">IF(OFFSET(CU50,-1,0,1,1)&lt;&gt;"",INDEX('Кальк-я'!$A$1:$T$66,MATCH("Средняя цена реализация",'Кальк-я'!$A$1:$A$62,0),MATCH(MONTH(Ф2!CU$3),MONTH('Кальк-я'!$A$1:$S$1),0))*(1+(1*АЧП!$D$6)),0)</f>
        <v>#REF!</v>
      </c>
      <c r="CV50" s="232" t="e">
        <f t="array" aca="1" ref="CV50" ca="1">IF(OFFSET(CV50,-1,0,1,1)&lt;&gt;"",INDEX('Кальк-я'!$A$1:$T$66,MATCH("Средняя цена реализация",'Кальк-я'!$A$1:$A$62,0),MATCH(MONTH(Ф2!CV$3),MONTH('Кальк-я'!$A$1:$S$1),0))*(1+(1*АЧП!$D$6)),0)</f>
        <v>#REF!</v>
      </c>
      <c r="CW50" s="232" t="e">
        <f t="array" aca="1" ref="CW50" ca="1">IF(OFFSET(CW50,-1,0,1,1)&lt;&gt;"",INDEX('Кальк-я'!$A$1:$T$66,MATCH("Средняя цена реализация",'Кальк-я'!$A$1:$A$62,0),MATCH(MONTH(Ф2!CW$3),MONTH('Кальк-я'!$A$1:$S$1),0))*(1+(1*АЧП!$D$6)),0)</f>
        <v>#REF!</v>
      </c>
      <c r="CX50" s="239" t="e">
        <f t="shared" ref="CX50" ca="1" si="2351">AVERAGE(CU50:CW50)</f>
        <v>#REF!</v>
      </c>
      <c r="CY50" s="258">
        <f t="shared" ref="CY50" ca="1" si="2352">IFERROR(CY48/CY49,0)</f>
        <v>0</v>
      </c>
      <c r="CZ50" s="232" t="e">
        <f t="array" aca="1" ref="CZ50" ca="1">IF(OFFSET(CZ50,-1,0,1,1)&lt;&gt;"",INDEX('Кальк-я'!$A$1:$T$66,MATCH("Средняя цена реализация",'Кальк-я'!$A$1:$A$62,0),MATCH(MONTH(Ф2!CZ$3),MONTH('Кальк-я'!$A$1:$S$1),0))*(1+(1*АЧП!$D$6)),0)</f>
        <v>#REF!</v>
      </c>
      <c r="DA50" s="232" t="e">
        <f t="array" aca="1" ref="DA50" ca="1">IF(OFFSET(DA50,-1,0,1,1)&lt;&gt;"",INDEX('Кальк-я'!$A$1:$T$66,MATCH("Средняя цена реализация",'Кальк-я'!$A$1:$A$62,0),MATCH(MONTH(Ф2!DA$3),MONTH('Кальк-я'!$A$1:$S$1),0))*(1+(1*АЧП!$D$6)),0)</f>
        <v>#REF!</v>
      </c>
      <c r="DB50" s="232" t="e">
        <f t="array" aca="1" ref="DB50" ca="1">IF(OFFSET(DB50,-1,0,1,1)&lt;&gt;"",INDEX('Кальк-я'!$A$1:$T$66,MATCH("Средняя цена реализация",'Кальк-я'!$A$1:$A$62,0),MATCH(MONTH(Ф2!DB$3),MONTH('Кальк-я'!$A$1:$S$1),0))*(1+(1*АЧП!$D$6)),0)</f>
        <v>#REF!</v>
      </c>
      <c r="DC50" s="239" t="e">
        <f t="shared" ref="DC50" ca="1" si="2353">AVERAGE(CZ50:DB50)</f>
        <v>#REF!</v>
      </c>
      <c r="DD50" s="232" t="e">
        <f t="array" aca="1" ref="DD50" ca="1">IF(OFFSET(DD50,-1,0,1,1)&lt;&gt;"",INDEX('Кальк-я'!$A$1:$T$66,MATCH("Средняя цена реализация",'Кальк-я'!$A$1:$A$62,0),MATCH(MONTH(Ф2!DD$3),MONTH('Кальк-я'!$A$1:$S$1),0))*(1+(1*АЧП!$D$6)),0)</f>
        <v>#REF!</v>
      </c>
      <c r="DE50" s="232" t="e">
        <f t="array" aca="1" ref="DE50" ca="1">IF(OFFSET(DE50,-1,0,1,1)&lt;&gt;"",INDEX('Кальк-я'!$A$1:$T$66,MATCH("Средняя цена реализация",'Кальк-я'!$A$1:$A$62,0),MATCH(MONTH(Ф2!DE$3),MONTH('Кальк-я'!$A$1:$S$1),0))*(1+(1*АЧП!$D$6)),0)</f>
        <v>#REF!</v>
      </c>
      <c r="DF50" s="232" t="e">
        <f t="array" aca="1" ref="DF50" ca="1">IF(OFFSET(DF50,-1,0,1,1)&lt;&gt;"",INDEX('Кальк-я'!$A$1:$T$66,MATCH("Средняя цена реализация",'Кальк-я'!$A$1:$A$62,0),MATCH(MONTH(Ф2!DF$3),MONTH('Кальк-я'!$A$1:$S$1),0))*(1+(1*АЧП!$D$6)),0)</f>
        <v>#REF!</v>
      </c>
      <c r="DG50" s="239" t="e">
        <f t="shared" ref="DG50" ca="1" si="2354">AVERAGE(DD50:DF50)</f>
        <v>#REF!</v>
      </c>
      <c r="DH50" s="232" t="e">
        <f t="array" aca="1" ref="DH50" ca="1">IF(OFFSET(DH50,-1,0,1,1)&lt;&gt;"",INDEX('Кальк-я'!$A$1:$T$66,MATCH("Средняя цена реализация",'Кальк-я'!$A$1:$A$62,0),MATCH(MONTH(Ф2!DH$3),MONTH('Кальк-я'!$A$1:$S$1),0))*(1+(1*АЧП!$D$6)),0)</f>
        <v>#REF!</v>
      </c>
      <c r="DI50" s="232" t="e">
        <f t="array" aca="1" ref="DI50" ca="1">IF(OFFSET(DI50,-1,0,1,1)&lt;&gt;"",INDEX('Кальк-я'!$A$1:$T$66,MATCH("Средняя цена реализация",'Кальк-я'!$A$1:$A$62,0),MATCH(MONTH(Ф2!DI$3),MONTH('Кальк-я'!$A$1:$S$1),0))*(1+(1*АЧП!$D$6)),0)</f>
        <v>#REF!</v>
      </c>
      <c r="DJ50" s="232" t="e">
        <f t="array" aca="1" ref="DJ50" ca="1">IF(OFFSET(DJ50,-1,0,1,1)&lt;&gt;"",INDEX('Кальк-я'!$A$1:$T$66,MATCH("Средняя цена реализация",'Кальк-я'!$A$1:$A$62,0),MATCH(MONTH(Ф2!DJ$3),MONTH('Кальк-я'!$A$1:$S$1),0))*(1+(1*АЧП!$D$6)),0)</f>
        <v>#REF!</v>
      </c>
      <c r="DK50" s="239" t="e">
        <f t="shared" ref="DK50" ca="1" si="2355">AVERAGE(DH50:DJ50)</f>
        <v>#REF!</v>
      </c>
      <c r="DL50" s="232" t="e">
        <f t="array" aca="1" ref="DL50" ca="1">IF(OFFSET(DL50,-1,0,1,1)&lt;&gt;"",INDEX('Кальк-я'!$A$1:$T$66,MATCH("Средняя цена реализация",'Кальк-я'!$A$1:$A$62,0),MATCH(MONTH(Ф2!DL$3),MONTH('Кальк-я'!$A$1:$S$1),0))*(1+(1*АЧП!$D$6)),0)</f>
        <v>#REF!</v>
      </c>
      <c r="DM50" s="232" t="e">
        <f t="array" aca="1" ref="DM50" ca="1">IF(OFFSET(DM50,-1,0,1,1)&lt;&gt;"",INDEX('Кальк-я'!$A$1:$T$66,MATCH("Средняя цена реализация",'Кальк-я'!$A$1:$A$62,0),MATCH(MONTH(Ф2!DM$3),MONTH('Кальк-я'!$A$1:$S$1),0))*(1+(1*АЧП!$D$6)),0)</f>
        <v>#REF!</v>
      </c>
      <c r="DN50" s="232" t="e">
        <f t="array" aca="1" ref="DN50" ca="1">IF(OFFSET(DN50,-1,0,1,1)&lt;&gt;"",INDEX('Кальк-я'!$A$1:$T$66,MATCH("Средняя цена реализация",'Кальк-я'!$A$1:$A$62,0),MATCH(MONTH(Ф2!DN$3),MONTH('Кальк-я'!$A$1:$S$1),0))*(1+(1*АЧП!$D$6)),0)</f>
        <v>#REF!</v>
      </c>
      <c r="DO50" s="239" t="e">
        <f t="shared" ref="DO50" ca="1" si="2356">AVERAGE(DL50:DN50)</f>
        <v>#REF!</v>
      </c>
      <c r="DP50" s="258">
        <f t="shared" ref="DP50" ca="1" si="2357">IFERROR(DP48/DP49,0)</f>
        <v>0</v>
      </c>
      <c r="DQ50" s="232" t="e">
        <f t="array" aca="1" ref="DQ50" ca="1">IF(OFFSET(DQ50,-1,0,1,1)&lt;&gt;"",INDEX('Кальк-я'!$A$1:$T$66,MATCH("Средняя цена реализация",'Кальк-я'!$A$1:$A$62,0),MATCH(MONTH(Ф2!DQ$3),MONTH('Кальк-я'!$A$1:$S$1),0))*(1+(1*АЧП!$D$6)),0)</f>
        <v>#REF!</v>
      </c>
      <c r="DR50" s="232" t="e">
        <f t="array" aca="1" ref="DR50" ca="1">IF(OFFSET(DR50,-1,0,1,1)&lt;&gt;"",INDEX('Кальк-я'!$A$1:$T$66,MATCH("Средняя цена реализация",'Кальк-я'!$A$1:$A$62,0),MATCH(MONTH(Ф2!DR$3),MONTH('Кальк-я'!$A$1:$S$1),0))*(1+(1*АЧП!$D$6)),0)</f>
        <v>#REF!</v>
      </c>
      <c r="DS50" s="232" t="e">
        <f t="array" aca="1" ref="DS50" ca="1">IF(OFFSET(DS50,-1,0,1,1)&lt;&gt;"",INDEX('Кальк-я'!$A$1:$T$66,MATCH("Средняя цена реализация",'Кальк-я'!$A$1:$A$62,0),MATCH(MONTH(Ф2!DS$3),MONTH('Кальк-я'!$A$1:$S$1),0))*(1+(1*АЧП!$D$6)),0)</f>
        <v>#REF!</v>
      </c>
      <c r="DT50" s="239" t="e">
        <f t="shared" ref="DT50" ca="1" si="2358">AVERAGE(DQ50:DS50)</f>
        <v>#REF!</v>
      </c>
      <c r="DU50" s="232" t="e">
        <f t="array" aca="1" ref="DU50" ca="1">IF(OFFSET(DU50,-1,0,1,1)&lt;&gt;"",INDEX('Кальк-я'!$A$1:$T$66,MATCH("Средняя цена реализация",'Кальк-я'!$A$1:$A$62,0),MATCH(MONTH(Ф2!DU$3),MONTH('Кальк-я'!$A$1:$S$1),0))*(1+(1*АЧП!$D$6)),0)</f>
        <v>#REF!</v>
      </c>
      <c r="DV50" s="232" t="e">
        <f t="array" aca="1" ref="DV50" ca="1">IF(OFFSET(DV50,-1,0,1,1)&lt;&gt;"",INDEX('Кальк-я'!$A$1:$T$66,MATCH("Средняя цена реализация",'Кальк-я'!$A$1:$A$62,0),MATCH(MONTH(Ф2!DV$3),MONTH('Кальк-я'!$A$1:$S$1),0))*(1+(1*АЧП!$D$6)),0)</f>
        <v>#REF!</v>
      </c>
      <c r="DW50" s="232" t="e">
        <f t="array" aca="1" ref="DW50" ca="1">IF(OFFSET(DW50,-1,0,1,1)&lt;&gt;"",INDEX('Кальк-я'!$A$1:$T$66,MATCH("Средняя цена реализация",'Кальк-я'!$A$1:$A$62,0),MATCH(MONTH(Ф2!DW$3),MONTH('Кальк-я'!$A$1:$S$1),0))*(1+(1*АЧП!$D$6)),0)</f>
        <v>#REF!</v>
      </c>
      <c r="DX50" s="239" t="e">
        <f t="shared" ref="DX50" ca="1" si="2359">AVERAGE(DU50:DW50)</f>
        <v>#REF!</v>
      </c>
      <c r="DY50" s="232" t="e">
        <f t="array" aca="1" ref="DY50" ca="1">IF(OFFSET(DY50,-1,0,1,1)&lt;&gt;"",INDEX('Кальк-я'!$A$1:$T$66,MATCH("Средняя цена реализация",'Кальк-я'!$A$1:$A$62,0),MATCH(MONTH(Ф2!DY$3),MONTH('Кальк-я'!$A$1:$S$1),0))*(1+(1*АЧП!$D$6)),0)</f>
        <v>#REF!</v>
      </c>
      <c r="DZ50" s="232" t="e">
        <f t="array" aca="1" ref="DZ50" ca="1">IF(OFFSET(DZ50,-1,0,1,1)&lt;&gt;"",INDEX('Кальк-я'!$A$1:$T$66,MATCH("Средняя цена реализация",'Кальк-я'!$A$1:$A$62,0),MATCH(MONTH(Ф2!DZ$3),MONTH('Кальк-я'!$A$1:$S$1),0))*(1+(1*АЧП!$D$6)),0)</f>
        <v>#REF!</v>
      </c>
      <c r="EA50" s="232" t="e">
        <f t="array" aca="1" ref="EA50" ca="1">IF(OFFSET(EA50,-1,0,1,1)&lt;&gt;"",INDEX('Кальк-я'!$A$1:$T$66,MATCH("Средняя цена реализация",'Кальк-я'!$A$1:$A$62,0),MATCH(MONTH(Ф2!EA$3),MONTH('Кальк-я'!$A$1:$S$1),0))*(1+(1*АЧП!$D$6)),0)</f>
        <v>#REF!</v>
      </c>
      <c r="EB50" s="239" t="e">
        <f t="shared" ref="EB50" ca="1" si="2360">AVERAGE(DY50:EA50)</f>
        <v>#REF!</v>
      </c>
      <c r="EC50" s="232" t="e">
        <f t="array" aca="1" ref="EC50" ca="1">IF(OFFSET(EC50,-1,0,1,1)&lt;&gt;"",INDEX('Кальк-я'!$A$1:$T$66,MATCH("Средняя цена реализация",'Кальк-я'!$A$1:$A$62,0),MATCH(MONTH(Ф2!EC$3),MONTH('Кальк-я'!$A$1:$S$1),0))*(1+(1*АЧП!$D$6)),0)</f>
        <v>#REF!</v>
      </c>
      <c r="ED50" s="232" t="e">
        <f t="array" aca="1" ref="ED50" ca="1">IF(OFFSET(ED50,-1,0,1,1)&lt;&gt;"",INDEX('Кальк-я'!$A$1:$T$66,MATCH("Средняя цена реализация",'Кальк-я'!$A$1:$A$62,0),MATCH(MONTH(Ф2!ED$3),MONTH('Кальк-я'!$A$1:$S$1),0))*(1+(1*АЧП!$D$6)),0)</f>
        <v>#REF!</v>
      </c>
      <c r="EE50" s="232" t="e">
        <f t="array" aca="1" ref="EE50" ca="1">IF(OFFSET(EE50,-1,0,1,1)&lt;&gt;"",INDEX('Кальк-я'!$A$1:$T$66,MATCH("Средняя цена реализация",'Кальк-я'!$A$1:$A$62,0),MATCH(MONTH(Ф2!EE$3),MONTH('Кальк-я'!$A$1:$S$1),0))*(1+(1*АЧП!$D$6)),0)</f>
        <v>#REF!</v>
      </c>
      <c r="EF50" s="239" t="e">
        <f t="shared" ref="EF50" ca="1" si="2361">AVERAGE(EC50:EE50)</f>
        <v>#REF!</v>
      </c>
      <c r="EG50" s="258">
        <f t="shared" ref="EG50" ca="1" si="2362">IFERROR(EG48/EG49,0)</f>
        <v>0</v>
      </c>
      <c r="EH50" s="232" t="e">
        <f t="array" aca="1" ref="EH50" ca="1">IF(OFFSET(EH50,-1,0,1,1)&lt;&gt;"",INDEX('Кальк-я'!$A$1:$T$66,MATCH("Средняя цена реализация",'Кальк-я'!$A$1:$A$62,0),MATCH(MONTH(Ф2!EH$3),MONTH('Кальк-я'!$A$1:$S$1),0))*(1+(1*АЧП!$D$6)),0)</f>
        <v>#REF!</v>
      </c>
      <c r="EI50" s="232" t="e">
        <f t="array" aca="1" ref="EI50" ca="1">IF(OFFSET(EI50,-1,0,1,1)&lt;&gt;"",INDEX('Кальк-я'!$A$1:$T$66,MATCH("Средняя цена реализация",'Кальк-я'!$A$1:$A$62,0),MATCH(MONTH(Ф2!EI$3),MONTH('Кальк-я'!$A$1:$S$1),0))*(1+(1*АЧП!$D$6)),0)</f>
        <v>#REF!</v>
      </c>
      <c r="EJ50" s="232" t="e">
        <f t="array" aca="1" ref="EJ50" ca="1">IF(OFFSET(EJ50,-1,0,1,1)&lt;&gt;"",INDEX('Кальк-я'!$A$1:$T$66,MATCH("Средняя цена реализация",'Кальк-я'!$A$1:$A$62,0),MATCH(MONTH(Ф2!EJ$3),MONTH('Кальк-я'!$A$1:$S$1),0))*(1+(1*АЧП!$D$6)),0)</f>
        <v>#REF!</v>
      </c>
      <c r="EK50" s="239" t="e">
        <f t="shared" ref="EK50" ca="1" si="2363">AVERAGE(EH50:EJ50)</f>
        <v>#REF!</v>
      </c>
      <c r="EL50" s="232" t="e">
        <f t="array" aca="1" ref="EL50" ca="1">IF(OFFSET(EL50,-1,0,1,1)&lt;&gt;"",INDEX('Кальк-я'!$A$1:$T$66,MATCH("Средняя цена реализация",'Кальк-я'!$A$1:$A$62,0),MATCH(MONTH(Ф2!EL$3),MONTH('Кальк-я'!$A$1:$S$1),0))*(1+(1*АЧП!$D$6)),0)</f>
        <v>#REF!</v>
      </c>
      <c r="EM50" s="232" t="e">
        <f t="array" aca="1" ref="EM50" ca="1">IF(OFFSET(EM50,-1,0,1,1)&lt;&gt;"",INDEX('Кальк-я'!$A$1:$T$66,MATCH("Средняя цена реализация",'Кальк-я'!$A$1:$A$62,0),MATCH(MONTH(Ф2!EM$3),MONTH('Кальк-я'!$A$1:$S$1),0))*(1+(1*АЧП!$D$6)),0)</f>
        <v>#REF!</v>
      </c>
      <c r="EN50" s="232" t="e">
        <f t="array" aca="1" ref="EN50" ca="1">IF(OFFSET(EN50,-1,0,1,1)&lt;&gt;"",INDEX('Кальк-я'!$A$1:$T$66,MATCH("Средняя цена реализация",'Кальк-я'!$A$1:$A$62,0),MATCH(MONTH(Ф2!EN$3),MONTH('Кальк-я'!$A$1:$S$1),0))*(1+(1*АЧП!$D$6)),0)</f>
        <v>#REF!</v>
      </c>
      <c r="EO50" s="239" t="e">
        <f t="shared" ref="EO50" ca="1" si="2364">AVERAGE(EL50:EN50)</f>
        <v>#REF!</v>
      </c>
      <c r="EP50" s="232" t="e">
        <f t="array" aca="1" ref="EP50" ca="1">IF(OFFSET(EP50,-1,0,1,1)&lt;&gt;"",INDEX('Кальк-я'!$A$1:$T$66,MATCH("Средняя цена реализация",'Кальк-я'!$A$1:$A$62,0),MATCH(MONTH(Ф2!EP$3),MONTH('Кальк-я'!$A$1:$S$1),0))*(1+(1*АЧП!$D$6)),0)</f>
        <v>#REF!</v>
      </c>
      <c r="EQ50" s="232" t="e">
        <f t="array" aca="1" ref="EQ50" ca="1">IF(OFFSET(EQ50,-1,0,1,1)&lt;&gt;"",INDEX('Кальк-я'!$A$1:$T$66,MATCH("Средняя цена реализация",'Кальк-я'!$A$1:$A$62,0),MATCH(MONTH(Ф2!EQ$3),MONTH('Кальк-я'!$A$1:$S$1),0))*(1+(1*АЧП!$D$6)),0)</f>
        <v>#REF!</v>
      </c>
      <c r="ER50" s="232" t="e">
        <f t="array" aca="1" ref="ER50" ca="1">IF(OFFSET(ER50,-1,0,1,1)&lt;&gt;"",INDEX('Кальк-я'!$A$1:$T$66,MATCH("Средняя цена реализация",'Кальк-я'!$A$1:$A$62,0),MATCH(MONTH(Ф2!ER$3),MONTH('Кальк-я'!$A$1:$S$1),0))*(1+(1*АЧП!$D$6)),0)</f>
        <v>#REF!</v>
      </c>
      <c r="ES50" s="239" t="e">
        <f t="shared" ref="ES50" ca="1" si="2365">AVERAGE(EP50:ER50)</f>
        <v>#REF!</v>
      </c>
      <c r="ET50" s="232" t="e">
        <f t="array" aca="1" ref="ET50" ca="1">IF(OFFSET(ET50,-1,0,1,1)&lt;&gt;"",INDEX('Кальк-я'!$A$1:$T$66,MATCH("Средняя цена реализация",'Кальк-я'!$A$1:$A$62,0),MATCH(MONTH(Ф2!ET$3),MONTH('Кальк-я'!$A$1:$S$1),0))*(1+(1*АЧП!$D$6)),0)</f>
        <v>#REF!</v>
      </c>
      <c r="EU50" s="232" t="e">
        <f t="array" aca="1" ref="EU50" ca="1">IF(OFFSET(EU50,-1,0,1,1)&lt;&gt;"",INDEX('Кальк-я'!$A$1:$T$66,MATCH("Средняя цена реализация",'Кальк-я'!$A$1:$A$62,0),MATCH(MONTH(Ф2!EU$3),MONTH('Кальк-я'!$A$1:$S$1),0))*(1+(1*АЧП!$D$6)),0)</f>
        <v>#REF!</v>
      </c>
      <c r="EV50" s="232" t="e">
        <f t="array" aca="1" ref="EV50" ca="1">IF(OFFSET(EV50,-1,0,1,1)&lt;&gt;"",INDEX('Кальк-я'!$A$1:$T$66,MATCH("Средняя цена реализация",'Кальк-я'!$A$1:$A$62,0),MATCH(MONTH(Ф2!EV$3),MONTH('Кальк-я'!$A$1:$S$1),0))*(1+(1*АЧП!$D$6)),0)</f>
        <v>#REF!</v>
      </c>
      <c r="EW50" s="239" t="e">
        <f t="shared" ref="EW50" ca="1" si="2366">AVERAGE(ET50:EV50)</f>
        <v>#REF!</v>
      </c>
      <c r="EX50" s="435">
        <f t="shared" ref="EX50" ca="1" si="2367">IFERROR(EX48/EX49,0)</f>
        <v>0</v>
      </c>
      <c r="EY50" s="441"/>
    </row>
    <row r="51" spans="1:155" collapsed="1">
      <c r="A51" s="228" t="s">
        <v>328</v>
      </c>
      <c r="B51" s="248">
        <f>SUM(B52:B62)</f>
        <v>0</v>
      </c>
      <c r="C51" s="248">
        <f t="shared" ref="C51:S51" ca="1" si="2368">SUM(C52:C62)</f>
        <v>0</v>
      </c>
      <c r="D51" s="248">
        <f t="shared" ca="1" si="2368"/>
        <v>0</v>
      </c>
      <c r="E51" s="249">
        <f t="shared" ca="1" si="2368"/>
        <v>0</v>
      </c>
      <c r="F51" s="248">
        <f t="shared" ca="1" si="2368"/>
        <v>0</v>
      </c>
      <c r="G51" s="248">
        <f t="shared" ca="1" si="2368"/>
        <v>0</v>
      </c>
      <c r="H51" s="248">
        <f t="shared" ca="1" si="2368"/>
        <v>0</v>
      </c>
      <c r="I51" s="249">
        <f t="shared" ca="1" si="2368"/>
        <v>0</v>
      </c>
      <c r="J51" s="248">
        <f t="shared" ca="1" si="2368"/>
        <v>0</v>
      </c>
      <c r="K51" s="248">
        <f t="shared" ca="1" si="2368"/>
        <v>0</v>
      </c>
      <c r="L51" s="248">
        <f t="shared" ca="1" si="2368"/>
        <v>0</v>
      </c>
      <c r="M51" s="249">
        <f t="shared" ca="1" si="2368"/>
        <v>0</v>
      </c>
      <c r="N51" s="248">
        <f t="shared" ca="1" si="2368"/>
        <v>672.38752566666676</v>
      </c>
      <c r="O51" s="248">
        <f t="shared" ca="1" si="2368"/>
        <v>563.96404166666673</v>
      </c>
      <c r="P51" s="248">
        <f t="shared" ca="1" si="2368"/>
        <v>570.46978196666669</v>
      </c>
      <c r="Q51" s="249">
        <f t="shared" ca="1" si="2368"/>
        <v>1806.8213493000001</v>
      </c>
      <c r="R51" s="250">
        <f t="shared" ca="1" si="2368"/>
        <v>1806.8213493000001</v>
      </c>
      <c r="S51" s="248">
        <f t="shared" ca="1" si="2368"/>
        <v>460.62682166666667</v>
      </c>
      <c r="T51" s="248">
        <f t="shared" ref="T51" ca="1" si="2369">SUM(T52:T62)</f>
        <v>669.84439366666675</v>
      </c>
      <c r="U51" s="248">
        <f t="shared" ref="U51" ca="1" si="2370">SUM(U52:U62)</f>
        <v>422.04166666666669</v>
      </c>
      <c r="V51" s="249">
        <f t="shared" ref="V51" ca="1" si="2371">SUM(V52:V62)</f>
        <v>1552.512882</v>
      </c>
      <c r="W51" s="248">
        <f t="shared" ref="W51" ca="1" si="2372">SUM(W52:W62)</f>
        <v>460.62682166666667</v>
      </c>
      <c r="X51" s="248">
        <f t="shared" ref="X51" ca="1" si="2373">SUM(X52:X62)</f>
        <v>775.72474566666665</v>
      </c>
      <c r="Y51" s="248">
        <f t="shared" ref="Y51" ca="1" si="2374">SUM(Y52:Y62)</f>
        <v>422.04166666666669</v>
      </c>
      <c r="Z51" s="249">
        <f t="shared" ref="Z51" ca="1" si="2375">SUM(Z52:Z62)</f>
        <v>1658.3932340000001</v>
      </c>
      <c r="AA51" s="248">
        <f t="shared" ref="AA51" ca="1" si="2376">SUM(AA52:AA62)</f>
        <v>460.62682166666667</v>
      </c>
      <c r="AB51" s="248">
        <f t="shared" ref="AB51" ca="1" si="2377">SUM(AB52:AB62)</f>
        <v>563.96404166666673</v>
      </c>
      <c r="AC51" s="248">
        <f t="shared" ref="AC51" ca="1" si="2378">SUM(AC52:AC62)</f>
        <v>570.46978196666669</v>
      </c>
      <c r="AD51" s="249">
        <f t="shared" ref="AD51" ca="1" si="2379">SUM(AD52:AD62)</f>
        <v>1595.0606453</v>
      </c>
      <c r="AE51" s="248">
        <f t="shared" ref="AE51" ca="1" si="2380">SUM(AE52:AE62)</f>
        <v>672.38752566666676</v>
      </c>
      <c r="AF51" s="248">
        <f t="shared" ref="AF51" ca="1" si="2381">SUM(AF52:AF62)</f>
        <v>563.96404166666673</v>
      </c>
      <c r="AG51" s="248">
        <f t="shared" ref="AG51" ca="1" si="2382">SUM(AG52:AG62)</f>
        <v>570.46978196666669</v>
      </c>
      <c r="AH51" s="249">
        <f t="shared" ref="AH51" ca="1" si="2383">SUM(AH52:AH62)</f>
        <v>1806.8213493000001</v>
      </c>
      <c r="AI51" s="250">
        <f t="shared" ref="AI51:AJ51" ca="1" si="2384">SUM(AI52:AI62)</f>
        <v>6612.7881106000004</v>
      </c>
      <c r="AJ51" s="248">
        <f t="shared" ca="1" si="2384"/>
        <v>460.62682166666667</v>
      </c>
      <c r="AK51" s="248">
        <f t="shared" ref="AK51" ca="1" si="2385">SUM(AK52:AK62)</f>
        <v>669.84439366666675</v>
      </c>
      <c r="AL51" s="248">
        <f t="shared" ref="AL51" ca="1" si="2386">SUM(AL52:AL62)</f>
        <v>422.04166666666669</v>
      </c>
      <c r="AM51" s="249">
        <f t="shared" ref="AM51" ca="1" si="2387">SUM(AM52:AM62)</f>
        <v>1552.512882</v>
      </c>
      <c r="AN51" s="248">
        <f t="shared" ref="AN51" ca="1" si="2388">SUM(AN52:AN62)</f>
        <v>460.62682166666667</v>
      </c>
      <c r="AO51" s="248">
        <f t="shared" ref="AO51" ca="1" si="2389">SUM(AO52:AO62)</f>
        <v>775.72474566666665</v>
      </c>
      <c r="AP51" s="248">
        <f t="shared" ref="AP51" ca="1" si="2390">SUM(AP52:AP62)</f>
        <v>422.04166666666669</v>
      </c>
      <c r="AQ51" s="249">
        <f t="shared" ref="AQ51" ca="1" si="2391">SUM(AQ52:AQ62)</f>
        <v>1658.3932340000001</v>
      </c>
      <c r="AR51" s="248">
        <f t="shared" ref="AR51" ca="1" si="2392">SUM(AR52:AR62)</f>
        <v>460.62682166666667</v>
      </c>
      <c r="AS51" s="248">
        <f t="shared" ref="AS51" ca="1" si="2393">SUM(AS52:AS62)</f>
        <v>563.96404166666673</v>
      </c>
      <c r="AT51" s="248">
        <f t="shared" ref="AT51" ca="1" si="2394">SUM(AT52:AT62)</f>
        <v>570.46978196666669</v>
      </c>
      <c r="AU51" s="249">
        <f t="shared" ref="AU51" ca="1" si="2395">SUM(AU52:AU62)</f>
        <v>1595.0606453</v>
      </c>
      <c r="AV51" s="248">
        <f t="shared" ref="AV51" ca="1" si="2396">SUM(AV52:AV62)</f>
        <v>672.38752566666676</v>
      </c>
      <c r="AW51" s="248">
        <f t="shared" ref="AW51" ca="1" si="2397">SUM(AW52:AW62)</f>
        <v>563.96404166666673</v>
      </c>
      <c r="AX51" s="248">
        <f t="shared" ref="AX51" ca="1" si="2398">SUM(AX52:AX62)</f>
        <v>570.46978196666669</v>
      </c>
      <c r="AY51" s="249">
        <f t="shared" ref="AY51" ca="1" si="2399">SUM(AY52:AY62)</f>
        <v>1806.8213493000001</v>
      </c>
      <c r="AZ51" s="250">
        <f t="shared" ref="AZ51:BA51" ca="1" si="2400">SUM(AZ52:AZ62)</f>
        <v>6612.7881106000004</v>
      </c>
      <c r="BA51" s="248">
        <f t="shared" ca="1" si="2400"/>
        <v>460.62682166666667</v>
      </c>
      <c r="BB51" s="248">
        <f t="shared" ref="BB51" ca="1" si="2401">SUM(BB52:BB62)</f>
        <v>669.84439366666675</v>
      </c>
      <c r="BC51" s="248">
        <f t="shared" ref="BC51" ca="1" si="2402">SUM(BC52:BC62)</f>
        <v>422.04166666666669</v>
      </c>
      <c r="BD51" s="249">
        <f t="shared" ref="BD51" ca="1" si="2403">SUM(BD52:BD62)</f>
        <v>1552.512882</v>
      </c>
      <c r="BE51" s="248">
        <f t="shared" ref="BE51" ca="1" si="2404">SUM(BE52:BE62)</f>
        <v>460.62682166666667</v>
      </c>
      <c r="BF51" s="248">
        <f t="shared" ref="BF51" ca="1" si="2405">SUM(BF52:BF62)</f>
        <v>775.72474566666665</v>
      </c>
      <c r="BG51" s="248">
        <f t="shared" ref="BG51" ca="1" si="2406">SUM(BG52:BG62)</f>
        <v>422.04166666666669</v>
      </c>
      <c r="BH51" s="249">
        <f t="shared" ref="BH51" ca="1" si="2407">SUM(BH52:BH62)</f>
        <v>1658.3932340000001</v>
      </c>
      <c r="BI51" s="248">
        <f t="shared" ref="BI51" ca="1" si="2408">SUM(BI52:BI62)</f>
        <v>460.62682166666667</v>
      </c>
      <c r="BJ51" s="248">
        <f t="shared" ref="BJ51" ca="1" si="2409">SUM(BJ52:BJ62)</f>
        <v>563.96404166666673</v>
      </c>
      <c r="BK51" s="248">
        <f t="shared" ref="BK51" ca="1" si="2410">SUM(BK52:BK62)</f>
        <v>570.46978196666669</v>
      </c>
      <c r="BL51" s="249">
        <f t="shared" ref="BL51" ca="1" si="2411">SUM(BL52:BL62)</f>
        <v>1595.0606453</v>
      </c>
      <c r="BM51" s="248">
        <f t="shared" ref="BM51" ca="1" si="2412">SUM(BM52:BM62)</f>
        <v>672.38752566666676</v>
      </c>
      <c r="BN51" s="248">
        <f t="shared" ref="BN51" ca="1" si="2413">SUM(BN52:BN62)</f>
        <v>563.96404166666673</v>
      </c>
      <c r="BO51" s="248">
        <f t="shared" ref="BO51" ca="1" si="2414">SUM(BO52:BO62)</f>
        <v>570.46978196666669</v>
      </c>
      <c r="BP51" s="249">
        <f t="shared" ref="BP51" ca="1" si="2415">SUM(BP52:BP62)</f>
        <v>1806.8213493000001</v>
      </c>
      <c r="BQ51" s="250">
        <f t="shared" ref="BQ51:BR51" ca="1" si="2416">SUM(BQ52:BQ62)</f>
        <v>6612.7881106000004</v>
      </c>
      <c r="BR51" s="248">
        <f t="shared" ca="1" si="2416"/>
        <v>460.62682166666667</v>
      </c>
      <c r="BS51" s="248">
        <f t="shared" ref="BS51" ca="1" si="2417">SUM(BS52:BS62)</f>
        <v>669.84439366666675</v>
      </c>
      <c r="BT51" s="248">
        <f t="shared" ref="BT51" ca="1" si="2418">SUM(BT52:BT62)</f>
        <v>422.04166666666669</v>
      </c>
      <c r="BU51" s="249">
        <f t="shared" ref="BU51" ca="1" si="2419">SUM(BU52:BU62)</f>
        <v>1552.512882</v>
      </c>
      <c r="BV51" s="248">
        <f t="shared" ref="BV51" ca="1" si="2420">SUM(BV52:BV62)</f>
        <v>460.62682166666667</v>
      </c>
      <c r="BW51" s="248">
        <f t="shared" ref="BW51" ca="1" si="2421">SUM(BW52:BW62)</f>
        <v>775.72474566666665</v>
      </c>
      <c r="BX51" s="248">
        <f t="shared" ref="BX51" ca="1" si="2422">SUM(BX52:BX62)</f>
        <v>422.04166666666669</v>
      </c>
      <c r="BY51" s="249">
        <f t="shared" ref="BY51" ca="1" si="2423">SUM(BY52:BY62)</f>
        <v>1658.3932340000001</v>
      </c>
      <c r="BZ51" s="248">
        <f t="shared" ref="BZ51" ca="1" si="2424">SUM(BZ52:BZ62)</f>
        <v>460.62682166666667</v>
      </c>
      <c r="CA51" s="248">
        <f t="shared" ref="CA51" ca="1" si="2425">SUM(CA52:CA62)</f>
        <v>563.96404166666673</v>
      </c>
      <c r="CB51" s="248">
        <f t="shared" ref="CB51" ca="1" si="2426">SUM(CB52:CB62)</f>
        <v>570.46978196666669</v>
      </c>
      <c r="CC51" s="249">
        <f t="shared" ref="CC51" ca="1" si="2427">SUM(CC52:CC62)</f>
        <v>1595.0606453</v>
      </c>
      <c r="CD51" s="248">
        <f t="shared" ref="CD51" ca="1" si="2428">SUM(CD52:CD62)</f>
        <v>672.38752566666676</v>
      </c>
      <c r="CE51" s="248">
        <f t="shared" ref="CE51" ca="1" si="2429">SUM(CE52:CE62)</f>
        <v>563.96404166666673</v>
      </c>
      <c r="CF51" s="248">
        <f t="shared" ref="CF51" ca="1" si="2430">SUM(CF52:CF62)</f>
        <v>570.46978196666669</v>
      </c>
      <c r="CG51" s="249">
        <f t="shared" ref="CG51" ca="1" si="2431">SUM(CG52:CG62)</f>
        <v>1806.8213493000001</v>
      </c>
      <c r="CH51" s="250">
        <f t="shared" ref="CH51:CI51" ca="1" si="2432">SUM(CH52:CH62)</f>
        <v>6612.7881106000004</v>
      </c>
      <c r="CI51" s="248">
        <f t="shared" ca="1" si="2432"/>
        <v>460.62682166666667</v>
      </c>
      <c r="CJ51" s="248">
        <f t="shared" ref="CJ51" ca="1" si="2433">SUM(CJ52:CJ62)</f>
        <v>669.84439366666675</v>
      </c>
      <c r="CK51" s="248">
        <f t="shared" ref="CK51" ca="1" si="2434">SUM(CK52:CK62)</f>
        <v>422.04166666666669</v>
      </c>
      <c r="CL51" s="249">
        <f t="shared" ref="CL51" ca="1" si="2435">SUM(CL52:CL62)</f>
        <v>1552.512882</v>
      </c>
      <c r="CM51" s="248">
        <f t="shared" ref="CM51" ca="1" si="2436">SUM(CM52:CM62)</f>
        <v>460.62682166666667</v>
      </c>
      <c r="CN51" s="248">
        <f t="shared" ref="CN51" ca="1" si="2437">SUM(CN52:CN62)</f>
        <v>775.72474566666665</v>
      </c>
      <c r="CO51" s="248">
        <f t="shared" ref="CO51" ca="1" si="2438">SUM(CO52:CO62)</f>
        <v>422.04166666666669</v>
      </c>
      <c r="CP51" s="249">
        <f t="shared" ref="CP51" ca="1" si="2439">SUM(CP52:CP62)</f>
        <v>1658.3932340000001</v>
      </c>
      <c r="CQ51" s="248">
        <f t="shared" ref="CQ51" ca="1" si="2440">SUM(CQ52:CQ62)</f>
        <v>460.62682166666667</v>
      </c>
      <c r="CR51" s="248">
        <f t="shared" ref="CR51" ca="1" si="2441">SUM(CR52:CR62)</f>
        <v>563.96404166666673</v>
      </c>
      <c r="CS51" s="248">
        <f t="shared" ref="CS51" ca="1" si="2442">SUM(CS52:CS62)</f>
        <v>570.46978196666669</v>
      </c>
      <c r="CT51" s="249">
        <f t="shared" ref="CT51" ca="1" si="2443">SUM(CT52:CT62)</f>
        <v>1595.0606453</v>
      </c>
      <c r="CU51" s="248">
        <f t="shared" ref="CU51" ca="1" si="2444">SUM(CU52:CU62)</f>
        <v>672.38752566666676</v>
      </c>
      <c r="CV51" s="248">
        <f t="shared" ref="CV51" ca="1" si="2445">SUM(CV52:CV62)</f>
        <v>563.96404166666673</v>
      </c>
      <c r="CW51" s="248">
        <f t="shared" ref="CW51" ca="1" si="2446">SUM(CW52:CW62)</f>
        <v>570.46978196666669</v>
      </c>
      <c r="CX51" s="249">
        <f t="shared" ref="CX51" ca="1" si="2447">SUM(CX52:CX62)</f>
        <v>1806.8213493000001</v>
      </c>
      <c r="CY51" s="250">
        <f t="shared" ref="CY51:CZ51" ca="1" si="2448">SUM(CY52:CY62)</f>
        <v>6612.7881106000004</v>
      </c>
      <c r="CZ51" s="248">
        <f t="shared" ca="1" si="2448"/>
        <v>460.62682166666667</v>
      </c>
      <c r="DA51" s="248">
        <f t="shared" ref="DA51" ca="1" si="2449">SUM(DA52:DA62)</f>
        <v>669.84439366666675</v>
      </c>
      <c r="DB51" s="248">
        <f t="shared" ref="DB51" ca="1" si="2450">SUM(DB52:DB62)</f>
        <v>422.04166666666669</v>
      </c>
      <c r="DC51" s="249">
        <f t="shared" ref="DC51" ca="1" si="2451">SUM(DC52:DC62)</f>
        <v>1552.512882</v>
      </c>
      <c r="DD51" s="248">
        <f t="shared" ref="DD51" ca="1" si="2452">SUM(DD52:DD62)</f>
        <v>460.62682166666667</v>
      </c>
      <c r="DE51" s="248">
        <f t="shared" ref="DE51" ca="1" si="2453">SUM(DE52:DE62)</f>
        <v>775.72474566666665</v>
      </c>
      <c r="DF51" s="248">
        <f t="shared" ref="DF51" ca="1" si="2454">SUM(DF52:DF62)</f>
        <v>422.04166666666669</v>
      </c>
      <c r="DG51" s="249">
        <f t="shared" ref="DG51" ca="1" si="2455">SUM(DG52:DG62)</f>
        <v>1658.3932340000001</v>
      </c>
      <c r="DH51" s="248">
        <f t="shared" ref="DH51" ca="1" si="2456">SUM(DH52:DH62)</f>
        <v>460.62682166666667</v>
      </c>
      <c r="DI51" s="248">
        <f t="shared" ref="DI51" ca="1" si="2457">SUM(DI52:DI62)</f>
        <v>563.96404166666673</v>
      </c>
      <c r="DJ51" s="248">
        <f t="shared" ref="DJ51" ca="1" si="2458">SUM(DJ52:DJ62)</f>
        <v>570.46978196666669</v>
      </c>
      <c r="DK51" s="249">
        <f t="shared" ref="DK51" ca="1" si="2459">SUM(DK52:DK62)</f>
        <v>1595.0606453</v>
      </c>
      <c r="DL51" s="248">
        <f t="shared" ref="DL51" ca="1" si="2460">SUM(DL52:DL62)</f>
        <v>672.38752566666676</v>
      </c>
      <c r="DM51" s="248">
        <f t="shared" ref="DM51" ca="1" si="2461">SUM(DM52:DM62)</f>
        <v>563.96404166666673</v>
      </c>
      <c r="DN51" s="248">
        <f t="shared" ref="DN51" ca="1" si="2462">SUM(DN52:DN62)</f>
        <v>570.46978196666669</v>
      </c>
      <c r="DO51" s="249">
        <f t="shared" ref="DO51" ca="1" si="2463">SUM(DO52:DO62)</f>
        <v>1806.8213493000001</v>
      </c>
      <c r="DP51" s="250">
        <f t="shared" ref="DP51:DQ51" ca="1" si="2464">SUM(DP52:DP62)</f>
        <v>6612.7881106000004</v>
      </c>
      <c r="DQ51" s="248">
        <f t="shared" ca="1" si="2464"/>
        <v>460.62682166666667</v>
      </c>
      <c r="DR51" s="248">
        <f t="shared" ref="DR51" ca="1" si="2465">SUM(DR52:DR62)</f>
        <v>669.84439366666675</v>
      </c>
      <c r="DS51" s="248">
        <f t="shared" ref="DS51" ca="1" si="2466">SUM(DS52:DS62)</f>
        <v>422.04166666666669</v>
      </c>
      <c r="DT51" s="249">
        <f t="shared" ref="DT51" ca="1" si="2467">SUM(DT52:DT62)</f>
        <v>1552.512882</v>
      </c>
      <c r="DU51" s="248">
        <f t="shared" ref="DU51" ca="1" si="2468">SUM(DU52:DU62)</f>
        <v>460.62682166666667</v>
      </c>
      <c r="DV51" s="248">
        <f t="shared" ref="DV51" ca="1" si="2469">SUM(DV52:DV62)</f>
        <v>775.72474566666665</v>
      </c>
      <c r="DW51" s="248">
        <f t="shared" ref="DW51" ca="1" si="2470">SUM(DW52:DW62)</f>
        <v>422.04166666666669</v>
      </c>
      <c r="DX51" s="249">
        <f t="shared" ref="DX51" ca="1" si="2471">SUM(DX52:DX62)</f>
        <v>1658.3932340000001</v>
      </c>
      <c r="DY51" s="248">
        <f t="shared" ref="DY51" ca="1" si="2472">SUM(DY52:DY62)</f>
        <v>460.62682166666667</v>
      </c>
      <c r="DZ51" s="248">
        <f t="shared" ref="DZ51" ca="1" si="2473">SUM(DZ52:DZ62)</f>
        <v>563.96404166666673</v>
      </c>
      <c r="EA51" s="248">
        <f t="shared" ref="EA51" ca="1" si="2474">SUM(EA52:EA62)</f>
        <v>570.46978196666669</v>
      </c>
      <c r="EB51" s="249">
        <f t="shared" ref="EB51" ca="1" si="2475">SUM(EB52:EB62)</f>
        <v>1595.0606453</v>
      </c>
      <c r="EC51" s="248">
        <f t="shared" ref="EC51" ca="1" si="2476">SUM(EC52:EC62)</f>
        <v>672.38752566666676</v>
      </c>
      <c r="ED51" s="248">
        <f t="shared" ref="ED51" ca="1" si="2477">SUM(ED52:ED62)</f>
        <v>563.96404166666673</v>
      </c>
      <c r="EE51" s="248">
        <f t="shared" ref="EE51" ca="1" si="2478">SUM(EE52:EE62)</f>
        <v>570.46978196666669</v>
      </c>
      <c r="EF51" s="249">
        <f t="shared" ref="EF51" ca="1" si="2479">SUM(EF52:EF62)</f>
        <v>1806.8213493000001</v>
      </c>
      <c r="EG51" s="250">
        <f t="shared" ref="EG51:EH51" ca="1" si="2480">SUM(EG52:EG62)</f>
        <v>6612.7881106000004</v>
      </c>
      <c r="EH51" s="248">
        <f t="shared" ca="1" si="2480"/>
        <v>460.62682166666667</v>
      </c>
      <c r="EI51" s="248">
        <f t="shared" ref="EI51" ca="1" si="2481">SUM(EI52:EI62)</f>
        <v>669.84439366666675</v>
      </c>
      <c r="EJ51" s="248">
        <f t="shared" ref="EJ51" ca="1" si="2482">SUM(EJ52:EJ62)</f>
        <v>422.04166666666669</v>
      </c>
      <c r="EK51" s="249">
        <f t="shared" ref="EK51" ca="1" si="2483">SUM(EK52:EK62)</f>
        <v>1552.512882</v>
      </c>
      <c r="EL51" s="248">
        <f t="shared" ref="EL51" ca="1" si="2484">SUM(EL52:EL62)</f>
        <v>460.62682166666667</v>
      </c>
      <c r="EM51" s="248">
        <f t="shared" ref="EM51" ca="1" si="2485">SUM(EM52:EM62)</f>
        <v>775.72474566666665</v>
      </c>
      <c r="EN51" s="248">
        <f t="shared" ref="EN51" ca="1" si="2486">SUM(EN52:EN62)</f>
        <v>422.04166666666669</v>
      </c>
      <c r="EO51" s="249">
        <f t="shared" ref="EO51" ca="1" si="2487">SUM(EO52:EO62)</f>
        <v>1658.3932340000001</v>
      </c>
      <c r="EP51" s="248">
        <f t="shared" ref="EP51" ca="1" si="2488">SUM(EP52:EP62)</f>
        <v>460.62682166666667</v>
      </c>
      <c r="EQ51" s="248">
        <f t="shared" ref="EQ51" ca="1" si="2489">SUM(EQ52:EQ62)</f>
        <v>563.96404166666673</v>
      </c>
      <c r="ER51" s="248">
        <f t="shared" ref="ER51" ca="1" si="2490">SUM(ER52:ER62)</f>
        <v>570.46978196666669</v>
      </c>
      <c r="ES51" s="249">
        <f t="shared" ref="ES51" ca="1" si="2491">SUM(ES52:ES62)</f>
        <v>1595.0606453</v>
      </c>
      <c r="ET51" s="248">
        <f t="shared" ref="ET51" ca="1" si="2492">SUM(ET52:ET62)</f>
        <v>672.38752566666676</v>
      </c>
      <c r="EU51" s="248">
        <f t="shared" ref="EU51" ca="1" si="2493">SUM(EU52:EU62)</f>
        <v>563.96404166666673</v>
      </c>
      <c r="EV51" s="248">
        <f t="shared" ref="EV51" ca="1" si="2494">SUM(EV52:EV62)</f>
        <v>570.46978196666669</v>
      </c>
      <c r="EW51" s="249">
        <f t="shared" ref="EW51" ca="1" si="2495">SUM(EW52:EW62)</f>
        <v>1806.8213493000001</v>
      </c>
      <c r="EX51" s="432">
        <f t="shared" ref="EX51" ca="1" si="2496">SUM(EX52:EX62)</f>
        <v>6612.7881106000004</v>
      </c>
      <c r="EY51" s="437">
        <f ca="1">ROUND(SUMIF(Ф2!$4:$4,"+",51:51),0)</f>
        <v>54709</v>
      </c>
    </row>
    <row r="52" spans="1:155" hidden="1" outlineLevel="1">
      <c r="A52" s="230" t="s">
        <v>92</v>
      </c>
      <c r="B52" s="251" t="str">
        <f t="array" ref="B52">IFERROR(IF(AND(НачЦ_ИнвП_Дата&lt;=B$3,КИнвП_Дата&gt;B$3),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*INDEX(Коэф.закупка_год_огурец[],MATCH(Ф2!$A52,Коэф.закупка_год_огурец[1],0),MATCH(MONTH(Ф2!B$3),КЗ!$1:$1,0)),""),0)</f>
        <v/>
      </c>
      <c r="C52" s="251" t="str">
        <f t="array" aca="1" ref="C52" ca="1">IFERROR(IF(AND(НачЦ_ИнвП_Дата&lt;=C$3,КИнвП_Дата&gt;C$3),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*INDEX(Коэф.закупка_год_огурец[],MATCH(Ф2!$A52,Коэф.закупка_год_огурец[1],0),MATCH(MONTH(Ф2!C$3),КЗ!$1:$1,0)),""),0)</f>
        <v/>
      </c>
      <c r="D52" s="251" t="str">
        <f t="array" aca="1" ref="D52" ca="1">IFERROR(IF(AND(НачЦ_ИнвП_Дата&lt;=D$3,КИнвП_Дата&gt;D$3),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*INDEX(Коэф.закупка_год_огурец[],MATCH(Ф2!$A52,Коэф.закупка_год_огурец[1],0),MATCH(MONTH(Ф2!D$3),КЗ!$1:$1,0)),""),0)</f>
        <v/>
      </c>
      <c r="E52" s="252">
        <f t="shared" ref="E52:E58" ca="1" si="2497">SUM(B52:D52)</f>
        <v>0</v>
      </c>
      <c r="F52" s="251" t="str">
        <f t="array" aca="1" ref="F52" ca="1">IFERROR(IF(AND(НачЦ_ИнвП_Дата&lt;=F$3,КИнвП_Дата&gt;F$3),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*INDEX(Коэф.закупка_год_огурец[],MATCH(Ф2!$A52,Коэф.закупка_год_огурец[1],0),MATCH(MONTH(Ф2!F$3),КЗ!$1:$1,0)),""),0)</f>
        <v/>
      </c>
      <c r="G52" s="251" t="str">
        <f t="array" aca="1" ref="G52" ca="1">IFERROR(IF(AND(НачЦ_ИнвП_Дата&lt;=G$3,КИнвП_Дата&gt;G$3),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*INDEX(Коэф.закупка_год_огурец[],MATCH(Ф2!$A52,Коэф.закупка_год_огурец[1],0),MATCH(MONTH(Ф2!G$3),КЗ!$1:$1,0)),""),0)</f>
        <v/>
      </c>
      <c r="H52" s="251" t="str">
        <f t="array" aca="1" ref="H52" ca="1">IFERROR(IF(AND(НачЦ_ИнвП_Дата&lt;=H$3,КИнвП_Дата&gt;H$3),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*INDEX(Коэф.закупка_год_огурец[],MATCH(Ф2!$A52,Коэф.закупка_год_огурец[1],0),MATCH(MONTH(Ф2!H$3),КЗ!$1:$1,0)),""),0)</f>
        <v/>
      </c>
      <c r="I52" s="252">
        <f t="shared" ref="I52:I58" ca="1" si="2498">SUM(F52:H52)</f>
        <v>0</v>
      </c>
      <c r="J52" s="251" t="str">
        <f t="array" aca="1" ref="J52" ca="1">IFERROR(IF(AND(НачЦ_ИнвП_Дата&lt;=J$3,КИнвП_Дата&gt;J$3),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*INDEX(Коэф.закупка_год_огурец[],MATCH(Ф2!$A52,Коэф.закупка_год_огурец[1],0),MATCH(MONTH(Ф2!J$3),КЗ!$1:$1,0)),""),0)</f>
        <v/>
      </c>
      <c r="K52" s="251" t="str">
        <f t="array" aca="1" ref="K52" ca="1">IFERROR(IF(AND(НачЦ_ИнвП_Дата&lt;=K$3,КИнвП_Дата&gt;K$3),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*INDEX(Коэф.закупка_год_огурец[],MATCH(Ф2!$A52,Коэф.закупка_год_огурец[1],0),MATCH(MONTH(Ф2!K$3),КЗ!$1:$1,0)),""),0)</f>
        <v/>
      </c>
      <c r="L52" s="251" t="str">
        <f t="array" aca="1" ref="L52" ca="1">IFERROR(IF(AND(НачЦ_ИнвП_Дата&lt;=L$3,КИнвП_Дата&gt;L$3),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*INDEX(Коэф.закупка_год_огурец[],MATCH(Ф2!$A52,Коэф.закупка_год_огурец[1],0),MATCH(MONTH(Ф2!L$3),КЗ!$1:$1,0)),""),0)</f>
        <v/>
      </c>
      <c r="M52" s="252">
        <f t="shared" ref="M52:M58" ca="1" si="2499">SUM(J52:L52)</f>
        <v>0</v>
      </c>
      <c r="N52" s="251">
        <f t="array" aca="1" ref="N52" ca="1">IFERROR(IF(AND(НачЦ_ИнвП_Дата&lt;=N$3,КИнвП_Дата&gt;N$3),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*INDEX(Коэф.закупка_год_огурец[],MATCH(Ф2!$A52,Коэф.закупка_год_огурец[1],0),MATCH(MONTH(Ф2!N$3),КЗ!$1:$1,0)),""),0)</f>
        <v>0</v>
      </c>
      <c r="O52" s="251">
        <f t="array" aca="1" ref="O52" ca="1">IFERROR(IF(AND(НачЦ_ИнвП_Дата&lt;=O$3,КИнвП_Дата&gt;O$3),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*INDEX(Коэф.закупка_год_огурец[],MATCH(Ф2!$A52,Коэф.закупка_год_огурец[1],0),MATCH(MONTH(Ф2!O$3),КЗ!$1:$1,0)),""),0)</f>
        <v>0</v>
      </c>
      <c r="P52" s="251">
        <f t="array" aca="1" ref="P52" ca="1">IFERROR(IF(AND(НачЦ_ИнвП_Дата&lt;=P$3,КИнвП_Дата&gt;P$3),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*INDEX(Коэф.закупка_год_огурец[],MATCH(Ф2!$A52,Коэф.закупка_год_огурец[1],0),MATCH(MONTH(Ф2!P$3),КЗ!$1:$1,0)),""),0)</f>
        <v>13.9691153</v>
      </c>
      <c r="Q52" s="252">
        <f t="shared" ref="Q52:Q58" ca="1" si="2500">SUM(N52:P52)</f>
        <v>13.9691153</v>
      </c>
      <c r="R52" s="285">
        <f t="shared" ref="R52:R58" ca="1" si="2501">SUM(E52+I52+M52+Q52)</f>
        <v>13.9691153</v>
      </c>
      <c r="S52" s="251">
        <f t="array" aca="1" ref="S52" ca="1">IFERROR(IF(AND(НачЦ_ИнвП_Дата&lt;=S$3,КИнвП_Дата&gt;S$3),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*INDEX(Коэф.закупка_год_огурец[],MATCH(Ф2!$A52,Коэф.закупка_год_огурец[1],0),MATCH(MONTH(Ф2!S$3),КЗ!$1:$1,0)),""),0)</f>
        <v>0</v>
      </c>
      <c r="T52" s="251">
        <f t="array" aca="1" ref="T52" ca="1">IFERROR(IF(AND(НачЦ_ИнвП_Дата&lt;=T$3,КИнвП_Дата&gt;T$3),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*INDEX(Коэф.закупка_год_огурец[],MATCH(Ф2!$A52,Коэф.закупка_год_огурец[1],0),MATCH(MONTH(Ф2!T$3),КЗ!$1:$1,0)),""),0)</f>
        <v>0</v>
      </c>
      <c r="U52" s="251">
        <f t="array" aca="1" ref="U52" ca="1">IFERROR(IF(AND(НачЦ_ИнвП_Дата&lt;=U$3,КИнвП_Дата&gt;U$3),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*INDEX(Коэф.закупка_год_огурец[],MATCH(Ф2!$A52,Коэф.закупка_год_огурец[1],0),MATCH(MONTH(Ф2!U$3),КЗ!$1:$1,0)),""),0)</f>
        <v>0</v>
      </c>
      <c r="V52" s="252">
        <f t="shared" ref="V52:Z60" ca="1" si="2502">SUM(S52:U52)</f>
        <v>0</v>
      </c>
      <c r="W52" s="251">
        <f t="array" aca="1" ref="W52" ca="1">IFERROR(IF(AND(НачЦ_ИнвП_Дата&lt;=W$3,КИнвП_Дата&gt;W$3),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*INDEX(Коэф.закупка_год_огурец[],MATCH(Ф2!$A52,Коэф.закупка_год_огурец[1],0),MATCH(MONTH(Ф2!W$3),КЗ!$1:$1,0)),""),0)</f>
        <v>0</v>
      </c>
      <c r="X52" s="251">
        <f t="array" aca="1" ref="X52" ca="1">IFERROR(IF(AND(НачЦ_ИнвП_Дата&lt;=X$3,КИнвП_Дата&gt;X$3),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*INDEX(Коэф.закупка_год_огурец[],MATCH(Ф2!$A52,Коэф.закупка_год_огурец[1],0),MATCH(MONTH(Ф2!X$3),КЗ!$1:$1,0)),""),0)</f>
        <v>0</v>
      </c>
      <c r="Y52" s="251">
        <f t="array" aca="1" ref="Y52" ca="1">IFERROR(IF(AND(НачЦ_ИнвП_Дата&lt;=Y$3,КИнвП_Дата&gt;Y$3),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*INDEX(Коэф.закупка_год_огурец[],MATCH(Ф2!$A52,Коэф.закупка_год_огурец[1],0),MATCH(MONTH(Ф2!Y$3),КЗ!$1:$1,0)),""),0)</f>
        <v>0</v>
      </c>
      <c r="Z52" s="252">
        <f t="shared" ca="1" si="2502"/>
        <v>0</v>
      </c>
      <c r="AA52" s="251">
        <f t="array" aca="1" ref="AA52" ca="1">IFERROR(IF(AND(НачЦ_ИнвП_Дата&lt;=AA$3,КИнвП_Дата&gt;AA$3),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*INDEX(Коэф.закупка_год_огурец[],MATCH(Ф2!$A52,Коэф.закупка_год_огурец[1],0),MATCH(MONTH(Ф2!AA$3),КЗ!$1:$1,0)),""),0)</f>
        <v>0</v>
      </c>
      <c r="AB52" s="251">
        <f t="array" aca="1" ref="AB52" ca="1">IFERROR(IF(AND(НачЦ_ИнвП_Дата&lt;=AB$3,КИнвП_Дата&gt;AB$3),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*INDEX(Коэф.закупка_год_огурец[],MATCH(Ф2!$A52,Коэф.закупка_год_огурец[1],0),MATCH(MONTH(Ф2!AB$3),КЗ!$1:$1,0)),""),0)</f>
        <v>0</v>
      </c>
      <c r="AC52" s="251">
        <f t="array" aca="1" ref="AC52" ca="1">IFERROR(IF(AND(НачЦ_ИнвП_Дата&lt;=AC$3,КИнвП_Дата&gt;AC$3),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*INDEX(Коэф.закупка_год_огурец[],MATCH(Ф2!$A52,Коэф.закупка_год_огурец[1],0),MATCH(MONTH(Ф2!AC$3),КЗ!$1:$1,0)),""),0)</f>
        <v>13.9691153</v>
      </c>
      <c r="AD52" s="252">
        <f t="shared" ref="AD52:AD60" ca="1" si="2503">SUM(AA52:AC52)</f>
        <v>13.9691153</v>
      </c>
      <c r="AE52" s="251">
        <f t="array" aca="1" ref="AE52" ca="1">IFERROR(IF(AND(НачЦ_ИнвП_Дата&lt;=AE$3,КИнвП_Дата&gt;AE$3),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*INDEX(Коэф.закупка_год_огурец[],MATCH(Ф2!$A52,Коэф.закупка_год_огурец[1],0),MATCH(MONTH(Ф2!AE$3),КЗ!$1:$1,0)),""),0)</f>
        <v>0</v>
      </c>
      <c r="AF52" s="251">
        <f t="array" aca="1" ref="AF52" ca="1">IFERROR(IF(AND(НачЦ_ИнвП_Дата&lt;=AF$3,КИнвП_Дата&gt;AF$3),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*INDEX(Коэф.закупка_год_огурец[],MATCH(Ф2!$A52,Коэф.закупка_год_огурец[1],0),MATCH(MONTH(Ф2!AF$3),КЗ!$1:$1,0)),""),0)</f>
        <v>0</v>
      </c>
      <c r="AG52" s="251">
        <f t="array" aca="1" ref="AG52" ca="1">IFERROR(IF(AND(НачЦ_ИнвП_Дата&lt;=AG$3,КИнвП_Дата&gt;AG$3),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*INDEX(Коэф.закупка_год_огурец[],MATCH(Ф2!$A52,Коэф.закупка_год_огурец[1],0),MATCH(MONTH(Ф2!AG$3),КЗ!$1:$1,0)),""),0)</f>
        <v>13.9691153</v>
      </c>
      <c r="AH52" s="252">
        <f t="shared" ref="AH52:AH60" ca="1" si="2504">SUM(AE52:AG52)</f>
        <v>13.9691153</v>
      </c>
      <c r="AI52" s="285">
        <f t="shared" ref="AI52" ca="1" si="2505">SUM(V52+Z52+AD52+AH52)</f>
        <v>27.938230600000001</v>
      </c>
      <c r="AJ52" s="251">
        <f t="array" aca="1" ref="AJ52" ca="1">IFERROR(IF(AND(НачЦ_ИнвП_Дата&lt;=AJ$3,КИнвП_Дата&gt;AJ$3),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*INDEX(Коэф.закупка_год_огурец[],MATCH(Ф2!$A52,Коэф.закупка_год_огурец[1],0),MATCH(MONTH(Ф2!AJ$3),КЗ!$1:$1,0)),""),0)</f>
        <v>0</v>
      </c>
      <c r="AK52" s="251">
        <f t="array" aca="1" ref="AK52" ca="1">IFERROR(IF(AND(НачЦ_ИнвП_Дата&lt;=AK$3,КИнвП_Дата&gt;AK$3),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*INDEX(Коэф.закупка_год_огурец[],MATCH(Ф2!$A52,Коэф.закупка_год_огурец[1],0),MATCH(MONTH(Ф2!AK$3),КЗ!$1:$1,0)),""),0)</f>
        <v>0</v>
      </c>
      <c r="AL52" s="251">
        <f t="array" aca="1" ref="AL52" ca="1">IFERROR(IF(AND(НачЦ_ИнвП_Дата&lt;=AL$3,КИнвП_Дата&gt;AL$3),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*INDEX(Коэф.закупка_год_огурец[],MATCH(Ф2!$A52,Коэф.закупка_год_огурец[1],0),MATCH(MONTH(Ф2!AL$3),КЗ!$1:$1,0)),""),0)</f>
        <v>0</v>
      </c>
      <c r="AM52" s="252">
        <f t="shared" ref="AM52:AM58" ca="1" si="2506">SUM(AJ52:AL52)</f>
        <v>0</v>
      </c>
      <c r="AN52" s="251">
        <f t="array" aca="1" ref="AN52" ca="1">IFERROR(IF(AND(НачЦ_ИнвП_Дата&lt;=AN$3,КИнвП_Дата&gt;AN$3),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*INDEX(Коэф.закупка_год_огурец[],MATCH(Ф2!$A52,Коэф.закупка_год_огурец[1],0),MATCH(MONTH(Ф2!AN$3),КЗ!$1:$1,0)),""),0)</f>
        <v>0</v>
      </c>
      <c r="AO52" s="251">
        <f t="array" aca="1" ref="AO52" ca="1">IFERROR(IF(AND(НачЦ_ИнвП_Дата&lt;=AO$3,КИнвП_Дата&gt;AO$3),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*INDEX(Коэф.закупка_год_огурец[],MATCH(Ф2!$A52,Коэф.закупка_год_огурец[1],0),MATCH(MONTH(Ф2!AO$3),КЗ!$1:$1,0)),""),0)</f>
        <v>0</v>
      </c>
      <c r="AP52" s="251">
        <f t="array" aca="1" ref="AP52" ca="1">IFERROR(IF(AND(НачЦ_ИнвП_Дата&lt;=AP$3,КИнвП_Дата&gt;AP$3),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*INDEX(Коэф.закупка_год_огурец[],MATCH(Ф2!$A52,Коэф.закупка_год_огурец[1],0),MATCH(MONTH(Ф2!AP$3),КЗ!$1:$1,0)),""),0)</f>
        <v>0</v>
      </c>
      <c r="AQ52" s="252">
        <f t="shared" ref="AQ52:AQ58" ca="1" si="2507">SUM(AN52:AP52)</f>
        <v>0</v>
      </c>
      <c r="AR52" s="251">
        <f t="array" aca="1" ref="AR52" ca="1">IFERROR(IF(AND(НачЦ_ИнвП_Дата&lt;=AR$3,КИнвП_Дата&gt;AR$3),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*INDEX(Коэф.закупка_год_огурец[],MATCH(Ф2!$A52,Коэф.закупка_год_огурец[1],0),MATCH(MONTH(Ф2!AR$3),КЗ!$1:$1,0)),""),0)</f>
        <v>0</v>
      </c>
      <c r="AS52" s="251">
        <f t="array" aca="1" ref="AS52" ca="1">IFERROR(IF(AND(НачЦ_ИнвП_Дата&lt;=AS$3,КИнвП_Дата&gt;AS$3),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*INDEX(Коэф.закупка_год_огурец[],MATCH(Ф2!$A52,Коэф.закупка_год_огурец[1],0),MATCH(MONTH(Ф2!AS$3),КЗ!$1:$1,0)),""),0)</f>
        <v>0</v>
      </c>
      <c r="AT52" s="251">
        <f t="array" aca="1" ref="AT52" ca="1">IFERROR(IF(AND(НачЦ_ИнвП_Дата&lt;=AT$3,КИнвП_Дата&gt;AT$3),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*INDEX(Коэф.закупка_год_огурец[],MATCH(Ф2!$A52,Коэф.закупка_год_огурец[1],0),MATCH(MONTH(Ф2!AT$3),КЗ!$1:$1,0)),""),0)</f>
        <v>13.9691153</v>
      </c>
      <c r="AU52" s="252">
        <f t="shared" ref="AU52:AU58" ca="1" si="2508">SUM(AR52:AT52)</f>
        <v>13.9691153</v>
      </c>
      <c r="AV52" s="251">
        <f t="array" aca="1" ref="AV52" ca="1">IFERROR(IF(AND(НачЦ_ИнвП_Дата&lt;=AV$3,КИнвП_Дата&gt;AV$3),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*INDEX(Коэф.закупка_год_огурец[],MATCH(Ф2!$A52,Коэф.закупка_год_огурец[1],0),MATCH(MONTH(Ф2!AV$3),КЗ!$1:$1,0)),""),0)</f>
        <v>0</v>
      </c>
      <c r="AW52" s="251">
        <f t="array" aca="1" ref="AW52" ca="1">IFERROR(IF(AND(НачЦ_ИнвП_Дата&lt;=AW$3,КИнвП_Дата&gt;AW$3),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*INDEX(Коэф.закупка_год_огурец[],MATCH(Ф2!$A52,Коэф.закупка_год_огурец[1],0),MATCH(MONTH(Ф2!AW$3),КЗ!$1:$1,0)),""),0)</f>
        <v>0</v>
      </c>
      <c r="AX52" s="251">
        <f t="array" aca="1" ref="AX52" ca="1">IFERROR(IF(AND(НачЦ_ИнвП_Дата&lt;=AX$3,КИнвП_Дата&gt;AX$3),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*INDEX(Коэф.закупка_год_огурец[],MATCH(Ф2!$A52,Коэф.закупка_год_огурец[1],0),MATCH(MONTH(Ф2!AX$3),КЗ!$1:$1,0)),""),0)</f>
        <v>13.9691153</v>
      </c>
      <c r="AY52" s="252">
        <f t="shared" ref="AY52:AY58" ca="1" si="2509">SUM(AV52:AX52)</f>
        <v>13.9691153</v>
      </c>
      <c r="AZ52" s="285">
        <f t="shared" ref="AZ52:AZ58" ca="1" si="2510">SUM(AM52+AQ52+AU52+AY52)</f>
        <v>27.938230600000001</v>
      </c>
      <c r="BA52" s="251">
        <f t="array" aca="1" ref="BA52" ca="1">IFERROR(IF(AND(НачЦ_ИнвП_Дата&lt;=BA$3,КИнвП_Дата&gt;BA$3),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*INDEX(Коэф.закупка_год_огурец[],MATCH(Ф2!$A52,Коэф.закупка_год_огурец[1],0),MATCH(MONTH(Ф2!BA$3),КЗ!$1:$1,0)),""),0)</f>
        <v>0</v>
      </c>
      <c r="BB52" s="251">
        <f t="array" aca="1" ref="BB52" ca="1">IFERROR(IF(AND(НачЦ_ИнвП_Дата&lt;=BB$3,КИнвП_Дата&gt;BB$3),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*INDEX(Коэф.закупка_год_огурец[],MATCH(Ф2!$A52,Коэф.закупка_год_огурец[1],0),MATCH(MONTH(Ф2!BB$3),КЗ!$1:$1,0)),""),0)</f>
        <v>0</v>
      </c>
      <c r="BC52" s="251">
        <f t="array" aca="1" ref="BC52" ca="1">IFERROR(IF(AND(НачЦ_ИнвП_Дата&lt;=BC$3,КИнвП_Дата&gt;BC$3),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*INDEX(Коэф.закупка_год_огурец[],MATCH(Ф2!$A52,Коэф.закупка_год_огурец[1],0),MATCH(MONTH(Ф2!BC$3),КЗ!$1:$1,0)),""),0)</f>
        <v>0</v>
      </c>
      <c r="BD52" s="252">
        <f t="shared" ref="BD52:BD58" ca="1" si="2511">SUM(BA52:BC52)</f>
        <v>0</v>
      </c>
      <c r="BE52" s="251">
        <f t="array" aca="1" ref="BE52" ca="1">IFERROR(IF(AND(НачЦ_ИнвП_Дата&lt;=BE$3,КИнвП_Дата&gt;BE$3),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*INDEX(Коэф.закупка_год_огурец[],MATCH(Ф2!$A52,Коэф.закупка_год_огурец[1],0),MATCH(MONTH(Ф2!BE$3),КЗ!$1:$1,0)),""),0)</f>
        <v>0</v>
      </c>
      <c r="BF52" s="251">
        <f t="array" aca="1" ref="BF52" ca="1">IFERROR(IF(AND(НачЦ_ИнвП_Дата&lt;=BF$3,КИнвП_Дата&gt;BF$3),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*INDEX(Коэф.закупка_год_огурец[],MATCH(Ф2!$A52,Коэф.закупка_год_огурец[1],0),MATCH(MONTH(Ф2!BF$3),КЗ!$1:$1,0)),""),0)</f>
        <v>0</v>
      </c>
      <c r="BG52" s="251">
        <f t="array" aca="1" ref="BG52" ca="1">IFERROR(IF(AND(НачЦ_ИнвП_Дата&lt;=BG$3,КИнвП_Дата&gt;BG$3),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*INDEX(Коэф.закупка_год_огурец[],MATCH(Ф2!$A52,Коэф.закупка_год_огурец[1],0),MATCH(MONTH(Ф2!BG$3),КЗ!$1:$1,0)),""),0)</f>
        <v>0</v>
      </c>
      <c r="BH52" s="252">
        <f t="shared" ref="BH52:BH58" ca="1" si="2512">SUM(BE52:BG52)</f>
        <v>0</v>
      </c>
      <c r="BI52" s="251">
        <f t="array" aca="1" ref="BI52" ca="1">IFERROR(IF(AND(НачЦ_ИнвП_Дата&lt;=BI$3,КИнвП_Дата&gt;BI$3),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*INDEX(Коэф.закупка_год_огурец[],MATCH(Ф2!$A52,Коэф.закупка_год_огурец[1],0),MATCH(MONTH(Ф2!BI$3),КЗ!$1:$1,0)),""),0)</f>
        <v>0</v>
      </c>
      <c r="BJ52" s="251">
        <f t="array" aca="1" ref="BJ52" ca="1">IFERROR(IF(AND(НачЦ_ИнвП_Дата&lt;=BJ$3,КИнвП_Дата&gt;BJ$3),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*INDEX(Коэф.закупка_год_огурец[],MATCH(Ф2!$A52,Коэф.закупка_год_огурец[1],0),MATCH(MONTH(Ф2!BJ$3),КЗ!$1:$1,0)),""),0)</f>
        <v>0</v>
      </c>
      <c r="BK52" s="251">
        <f t="array" aca="1" ref="BK52" ca="1">IFERROR(IF(AND(НачЦ_ИнвП_Дата&lt;=BK$3,КИнвП_Дата&gt;BK$3),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*INDEX(Коэф.закупка_год_огурец[],MATCH(Ф2!$A52,Коэф.закупка_год_огурец[1],0),MATCH(MONTH(Ф2!BK$3),КЗ!$1:$1,0)),""),0)</f>
        <v>13.9691153</v>
      </c>
      <c r="BL52" s="252">
        <f t="shared" ref="BL52:BL58" ca="1" si="2513">SUM(BI52:BK52)</f>
        <v>13.9691153</v>
      </c>
      <c r="BM52" s="251">
        <f t="array" aca="1" ref="BM52" ca="1">IFERROR(IF(AND(НачЦ_ИнвП_Дата&lt;=BM$3,КИнвП_Дата&gt;BM$3),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*INDEX(Коэф.закупка_год_огурец[],MATCH(Ф2!$A52,Коэф.закупка_год_огурец[1],0),MATCH(MONTH(Ф2!BM$3),КЗ!$1:$1,0)),""),0)</f>
        <v>0</v>
      </c>
      <c r="BN52" s="251">
        <f t="array" aca="1" ref="BN52" ca="1">IFERROR(IF(AND(НачЦ_ИнвП_Дата&lt;=BN$3,КИнвП_Дата&gt;BN$3),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*INDEX(Коэф.закупка_год_огурец[],MATCH(Ф2!$A52,Коэф.закупка_год_огурец[1],0),MATCH(MONTH(Ф2!BN$3),КЗ!$1:$1,0)),""),0)</f>
        <v>0</v>
      </c>
      <c r="BO52" s="251">
        <f t="array" aca="1" ref="BO52" ca="1">IFERROR(IF(AND(НачЦ_ИнвП_Дата&lt;=BO$3,КИнвП_Дата&gt;BO$3),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*INDEX(Коэф.закупка_год_огурец[],MATCH(Ф2!$A52,Коэф.закупка_год_огурец[1],0),MATCH(MONTH(Ф2!BO$3),КЗ!$1:$1,0)),""),0)</f>
        <v>13.9691153</v>
      </c>
      <c r="BP52" s="252">
        <f t="shared" ref="BP52:BP58" ca="1" si="2514">SUM(BM52:BO52)</f>
        <v>13.9691153</v>
      </c>
      <c r="BQ52" s="285">
        <f t="shared" ref="BQ52:BQ58" ca="1" si="2515">SUM(BD52+BH52+BL52+BP52)</f>
        <v>27.938230600000001</v>
      </c>
      <c r="BR52" s="251">
        <f t="array" aca="1" ref="BR52" ca="1">IFERROR(IF(AND(НачЦ_ИнвП_Дата&lt;=BR$3,КИнвП_Дата&gt;BR$3),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*INDEX(Коэф.закупка_год_огурец[],MATCH(Ф2!$A52,Коэф.закупка_год_огурец[1],0),MATCH(MONTH(Ф2!BR$3),КЗ!$1:$1,0)),""),0)</f>
        <v>0</v>
      </c>
      <c r="BS52" s="251">
        <f t="array" aca="1" ref="BS52" ca="1">IFERROR(IF(AND(НачЦ_ИнвП_Дата&lt;=BS$3,КИнвП_Дата&gt;BS$3),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*INDEX(Коэф.закупка_год_огурец[],MATCH(Ф2!$A52,Коэф.закупка_год_огурец[1],0),MATCH(MONTH(Ф2!BS$3),КЗ!$1:$1,0)),""),0)</f>
        <v>0</v>
      </c>
      <c r="BT52" s="251">
        <f t="array" aca="1" ref="BT52" ca="1">IFERROR(IF(AND(НачЦ_ИнвП_Дата&lt;=BT$3,КИнвП_Дата&gt;BT$3),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*INDEX(Коэф.закупка_год_огурец[],MATCH(Ф2!$A52,Коэф.закупка_год_огурец[1],0),MATCH(MONTH(Ф2!BT$3),КЗ!$1:$1,0)),""),0)</f>
        <v>0</v>
      </c>
      <c r="BU52" s="252">
        <f t="shared" ref="BU52:BU58" ca="1" si="2516">SUM(BR52:BT52)</f>
        <v>0</v>
      </c>
      <c r="BV52" s="251">
        <f t="array" aca="1" ref="BV52" ca="1">IFERROR(IF(AND(НачЦ_ИнвП_Дата&lt;=BV$3,КИнвП_Дата&gt;BV$3),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*INDEX(Коэф.закупка_год_огурец[],MATCH(Ф2!$A52,Коэф.закупка_год_огурец[1],0),MATCH(MONTH(Ф2!BV$3),КЗ!$1:$1,0)),""),0)</f>
        <v>0</v>
      </c>
      <c r="BW52" s="251">
        <f t="array" aca="1" ref="BW52" ca="1">IFERROR(IF(AND(НачЦ_ИнвП_Дата&lt;=BW$3,КИнвП_Дата&gt;BW$3),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*INDEX(Коэф.закупка_год_огурец[],MATCH(Ф2!$A52,Коэф.закупка_год_огурец[1],0),MATCH(MONTH(Ф2!BW$3),КЗ!$1:$1,0)),""),0)</f>
        <v>0</v>
      </c>
      <c r="BX52" s="251">
        <f t="array" aca="1" ref="BX52" ca="1">IFERROR(IF(AND(НачЦ_ИнвП_Дата&lt;=BX$3,КИнвП_Дата&gt;BX$3),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*INDEX(Коэф.закупка_год_огурец[],MATCH(Ф2!$A52,Коэф.закупка_год_огурец[1],0),MATCH(MONTH(Ф2!BX$3),КЗ!$1:$1,0)),""),0)</f>
        <v>0</v>
      </c>
      <c r="BY52" s="252">
        <f t="shared" ref="BY52:BY58" ca="1" si="2517">SUM(BV52:BX52)</f>
        <v>0</v>
      </c>
      <c r="BZ52" s="251">
        <f t="array" aca="1" ref="BZ52" ca="1">IFERROR(IF(AND(НачЦ_ИнвП_Дата&lt;=BZ$3,КИнвП_Дата&gt;BZ$3),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*INDEX(Коэф.закупка_год_огурец[],MATCH(Ф2!$A52,Коэф.закупка_год_огурец[1],0),MATCH(MONTH(Ф2!BZ$3),КЗ!$1:$1,0)),""),0)</f>
        <v>0</v>
      </c>
      <c r="CA52" s="251">
        <f t="array" aca="1" ref="CA52" ca="1">IFERROR(IF(AND(НачЦ_ИнвП_Дата&lt;=CA$3,КИнвП_Дата&gt;CA$3),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*INDEX(Коэф.закупка_год_огурец[],MATCH(Ф2!$A52,Коэф.закупка_год_огурец[1],0),MATCH(MONTH(Ф2!CA$3),КЗ!$1:$1,0)),""),0)</f>
        <v>0</v>
      </c>
      <c r="CB52" s="251">
        <f t="array" aca="1" ref="CB52" ca="1">IFERROR(IF(AND(НачЦ_ИнвП_Дата&lt;=CB$3,КИнвП_Дата&gt;CB$3),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*INDEX(Коэф.закупка_год_огурец[],MATCH(Ф2!$A52,Коэф.закупка_год_огурец[1],0),MATCH(MONTH(Ф2!CB$3),КЗ!$1:$1,0)),""),0)</f>
        <v>13.9691153</v>
      </c>
      <c r="CC52" s="252">
        <f t="shared" ref="CC52:CC58" ca="1" si="2518">SUM(BZ52:CB52)</f>
        <v>13.9691153</v>
      </c>
      <c r="CD52" s="251">
        <f t="array" aca="1" ref="CD52" ca="1">IFERROR(IF(AND(НачЦ_ИнвП_Дата&lt;=CD$3,КИнвП_Дата&gt;CD$3),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*INDEX(Коэф.закупка_год_огурец[],MATCH(Ф2!$A52,Коэф.закупка_год_огурец[1],0),MATCH(MONTH(Ф2!CD$3),КЗ!$1:$1,0)),""),0)</f>
        <v>0</v>
      </c>
      <c r="CE52" s="251">
        <f t="array" aca="1" ref="CE52" ca="1">IFERROR(IF(AND(НачЦ_ИнвП_Дата&lt;=CE$3,КИнвП_Дата&gt;CE$3),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*INDEX(Коэф.закупка_год_огурец[],MATCH(Ф2!$A52,Коэф.закупка_год_огурец[1],0),MATCH(MONTH(Ф2!CE$3),КЗ!$1:$1,0)),""),0)</f>
        <v>0</v>
      </c>
      <c r="CF52" s="251">
        <f t="array" aca="1" ref="CF52" ca="1">IFERROR(IF(AND(НачЦ_ИнвП_Дата&lt;=CF$3,КИнвП_Дата&gt;CF$3),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*INDEX(Коэф.закупка_год_огурец[],MATCH(Ф2!$A52,Коэф.закупка_год_огурец[1],0),MATCH(MONTH(Ф2!CF$3),КЗ!$1:$1,0)),""),0)</f>
        <v>13.9691153</v>
      </c>
      <c r="CG52" s="252">
        <f t="shared" ref="CG52:CG58" ca="1" si="2519">SUM(CD52:CF52)</f>
        <v>13.9691153</v>
      </c>
      <c r="CH52" s="285">
        <f t="shared" ref="CH52:CH58" ca="1" si="2520">SUM(BU52+BY52+CC52+CG52)</f>
        <v>27.938230600000001</v>
      </c>
      <c r="CI52" s="251">
        <f t="array" aca="1" ref="CI52" ca="1">IFERROR(IF(AND(НачЦ_ИнвП_Дата&lt;=CI$3,КИнвП_Дата&gt;CI$3),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*INDEX(Коэф.закупка_год_огурец[],MATCH(Ф2!$A52,Коэф.закупка_год_огурец[1],0),MATCH(MONTH(Ф2!CI$3),КЗ!$1:$1,0)),""),0)</f>
        <v>0</v>
      </c>
      <c r="CJ52" s="251">
        <f t="array" aca="1" ref="CJ52" ca="1">IFERROR(IF(AND(НачЦ_ИнвП_Дата&lt;=CJ$3,КИнвП_Дата&gt;CJ$3),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*INDEX(Коэф.закупка_год_огурец[],MATCH(Ф2!$A52,Коэф.закупка_год_огурец[1],0),MATCH(MONTH(Ф2!CJ$3),КЗ!$1:$1,0)),""),0)</f>
        <v>0</v>
      </c>
      <c r="CK52" s="251">
        <f t="array" aca="1" ref="CK52" ca="1">IFERROR(IF(AND(НачЦ_ИнвП_Дата&lt;=CK$3,КИнвП_Дата&gt;CK$3),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*INDEX(Коэф.закупка_год_огурец[],MATCH(Ф2!$A52,Коэф.закупка_год_огурец[1],0),MATCH(MONTH(Ф2!CK$3),КЗ!$1:$1,0)),""),0)</f>
        <v>0</v>
      </c>
      <c r="CL52" s="252">
        <f t="shared" ref="CL52:CL58" ca="1" si="2521">SUM(CI52:CK52)</f>
        <v>0</v>
      </c>
      <c r="CM52" s="251">
        <f t="array" aca="1" ref="CM52" ca="1">IFERROR(IF(AND(НачЦ_ИнвП_Дата&lt;=CM$3,КИнвП_Дата&gt;CM$3),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*INDEX(Коэф.закупка_год_огурец[],MATCH(Ф2!$A52,Коэф.закупка_год_огурец[1],0),MATCH(MONTH(Ф2!CM$3),КЗ!$1:$1,0)),""),0)</f>
        <v>0</v>
      </c>
      <c r="CN52" s="251">
        <f t="array" aca="1" ref="CN52" ca="1">IFERROR(IF(AND(НачЦ_ИнвП_Дата&lt;=CN$3,КИнвП_Дата&gt;CN$3),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*INDEX(Коэф.закупка_год_огурец[],MATCH(Ф2!$A52,Коэф.закупка_год_огурец[1],0),MATCH(MONTH(Ф2!CN$3),КЗ!$1:$1,0)),""),0)</f>
        <v>0</v>
      </c>
      <c r="CO52" s="251">
        <f t="array" aca="1" ref="CO52" ca="1">IFERROR(IF(AND(НачЦ_ИнвП_Дата&lt;=CO$3,КИнвП_Дата&gt;CO$3),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*INDEX(Коэф.закупка_год_огурец[],MATCH(Ф2!$A52,Коэф.закупка_год_огурец[1],0),MATCH(MONTH(Ф2!CO$3),КЗ!$1:$1,0)),""),0)</f>
        <v>0</v>
      </c>
      <c r="CP52" s="252">
        <f t="shared" ref="CP52:CP58" ca="1" si="2522">SUM(CM52:CO52)</f>
        <v>0</v>
      </c>
      <c r="CQ52" s="251">
        <f t="array" aca="1" ref="CQ52" ca="1">IFERROR(IF(AND(НачЦ_ИнвП_Дата&lt;=CQ$3,КИнвП_Дата&gt;CQ$3),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*INDEX(Коэф.закупка_год_огурец[],MATCH(Ф2!$A52,Коэф.закупка_год_огурец[1],0),MATCH(MONTH(Ф2!CQ$3),КЗ!$1:$1,0)),""),0)</f>
        <v>0</v>
      </c>
      <c r="CR52" s="251">
        <f t="array" aca="1" ref="CR52" ca="1">IFERROR(IF(AND(НачЦ_ИнвП_Дата&lt;=CR$3,КИнвП_Дата&gt;CR$3),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*INDEX(Коэф.закупка_год_огурец[],MATCH(Ф2!$A52,Коэф.закупка_год_огурец[1],0),MATCH(MONTH(Ф2!CR$3),КЗ!$1:$1,0)),""),0)</f>
        <v>0</v>
      </c>
      <c r="CS52" s="251">
        <f t="array" aca="1" ref="CS52" ca="1">IFERROR(IF(AND(НачЦ_ИнвП_Дата&lt;=CS$3,КИнвП_Дата&gt;CS$3),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*INDEX(Коэф.закупка_год_огурец[],MATCH(Ф2!$A52,Коэф.закупка_год_огурец[1],0),MATCH(MONTH(Ф2!CS$3),КЗ!$1:$1,0)),""),0)</f>
        <v>13.9691153</v>
      </c>
      <c r="CT52" s="252">
        <f t="shared" ref="CT52:CT58" ca="1" si="2523">SUM(CQ52:CS52)</f>
        <v>13.9691153</v>
      </c>
      <c r="CU52" s="251">
        <f t="array" aca="1" ref="CU52" ca="1">IFERROR(IF(AND(НачЦ_ИнвП_Дата&lt;=CU$3,КИнвП_Дата&gt;CU$3),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*INDEX(Коэф.закупка_год_огурец[],MATCH(Ф2!$A52,Коэф.закупка_год_огурец[1],0),MATCH(MONTH(Ф2!CU$3),КЗ!$1:$1,0)),""),0)</f>
        <v>0</v>
      </c>
      <c r="CV52" s="251">
        <f t="array" aca="1" ref="CV52" ca="1">IFERROR(IF(AND(НачЦ_ИнвП_Дата&lt;=CV$3,КИнвП_Дата&gt;CV$3),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*INDEX(Коэф.закупка_год_огурец[],MATCH(Ф2!$A52,Коэф.закупка_год_огурец[1],0),MATCH(MONTH(Ф2!CV$3),КЗ!$1:$1,0)),""),0)</f>
        <v>0</v>
      </c>
      <c r="CW52" s="251">
        <f t="array" aca="1" ref="CW52" ca="1">IFERROR(IF(AND(НачЦ_ИнвП_Дата&lt;=CW$3,КИнвП_Дата&gt;CW$3),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*INDEX(Коэф.закупка_год_огурец[],MATCH(Ф2!$A52,Коэф.закупка_год_огурец[1],0),MATCH(MONTH(Ф2!CW$3),КЗ!$1:$1,0)),""),0)</f>
        <v>13.9691153</v>
      </c>
      <c r="CX52" s="252">
        <f t="shared" ref="CX52:CX58" ca="1" si="2524">SUM(CU52:CW52)</f>
        <v>13.9691153</v>
      </c>
      <c r="CY52" s="285">
        <f t="shared" ref="CY52:CY58" ca="1" si="2525">SUM(CL52+CP52+CT52+CX52)</f>
        <v>27.938230600000001</v>
      </c>
      <c r="CZ52" s="251">
        <f t="array" aca="1" ref="CZ52" ca="1">IFERROR(IF(AND(НачЦ_ИнвП_Дата&lt;=CZ$3,КИнвП_Дата&gt;CZ$3),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*INDEX(Коэф.закупка_год_огурец[],MATCH(Ф2!$A52,Коэф.закупка_год_огурец[1],0),MATCH(MONTH(Ф2!CZ$3),КЗ!$1:$1,0)),""),0)</f>
        <v>0</v>
      </c>
      <c r="DA52" s="251">
        <f t="array" aca="1" ref="DA52" ca="1">IFERROR(IF(AND(НачЦ_ИнвП_Дата&lt;=DA$3,КИнвП_Дата&gt;DA$3),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*INDEX(Коэф.закупка_год_огурец[],MATCH(Ф2!$A52,Коэф.закупка_год_огурец[1],0),MATCH(MONTH(Ф2!DA$3),КЗ!$1:$1,0)),""),0)</f>
        <v>0</v>
      </c>
      <c r="DB52" s="251">
        <f t="array" aca="1" ref="DB52" ca="1">IFERROR(IF(AND(НачЦ_ИнвП_Дата&lt;=DB$3,КИнвП_Дата&gt;DB$3),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*INDEX(Коэф.закупка_год_огурец[],MATCH(Ф2!$A52,Коэф.закупка_год_огурец[1],0),MATCH(MONTH(Ф2!DB$3),КЗ!$1:$1,0)),""),0)</f>
        <v>0</v>
      </c>
      <c r="DC52" s="252">
        <f t="shared" ref="DC52:DC58" ca="1" si="2526">SUM(CZ52:DB52)</f>
        <v>0</v>
      </c>
      <c r="DD52" s="251">
        <f t="array" aca="1" ref="DD52" ca="1">IFERROR(IF(AND(НачЦ_ИнвП_Дата&lt;=DD$3,КИнвП_Дата&gt;DD$3),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*INDEX(Коэф.закупка_год_огурец[],MATCH(Ф2!$A52,Коэф.закупка_год_огурец[1],0),MATCH(MONTH(Ф2!DD$3),КЗ!$1:$1,0)),""),0)</f>
        <v>0</v>
      </c>
      <c r="DE52" s="251">
        <f t="array" aca="1" ref="DE52" ca="1">IFERROR(IF(AND(НачЦ_ИнвП_Дата&lt;=DE$3,КИнвП_Дата&gt;DE$3),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*INDEX(Коэф.закупка_год_огурец[],MATCH(Ф2!$A52,Коэф.закупка_год_огурец[1],0),MATCH(MONTH(Ф2!DE$3),КЗ!$1:$1,0)),""),0)</f>
        <v>0</v>
      </c>
      <c r="DF52" s="251">
        <f t="array" aca="1" ref="DF52" ca="1">IFERROR(IF(AND(НачЦ_ИнвП_Дата&lt;=DF$3,КИнвП_Дата&gt;DF$3),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*INDEX(Коэф.закупка_год_огурец[],MATCH(Ф2!$A52,Коэф.закупка_год_огурец[1],0),MATCH(MONTH(Ф2!DF$3),КЗ!$1:$1,0)),""),0)</f>
        <v>0</v>
      </c>
      <c r="DG52" s="252">
        <f t="shared" ref="DG52:DG58" ca="1" si="2527">SUM(DD52:DF52)</f>
        <v>0</v>
      </c>
      <c r="DH52" s="251">
        <f t="array" aca="1" ref="DH52" ca="1">IFERROR(IF(AND(НачЦ_ИнвП_Дата&lt;=DH$3,КИнвП_Дата&gt;DH$3),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*INDEX(Коэф.закупка_год_огурец[],MATCH(Ф2!$A52,Коэф.закупка_год_огурец[1],0),MATCH(MONTH(Ф2!DH$3),КЗ!$1:$1,0)),""),0)</f>
        <v>0</v>
      </c>
      <c r="DI52" s="251">
        <f t="array" aca="1" ref="DI52" ca="1">IFERROR(IF(AND(НачЦ_ИнвП_Дата&lt;=DI$3,КИнвП_Дата&gt;DI$3),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*INDEX(Коэф.закупка_год_огурец[],MATCH(Ф2!$A52,Коэф.закупка_год_огурец[1],0),MATCH(MONTH(Ф2!DI$3),КЗ!$1:$1,0)),""),0)</f>
        <v>0</v>
      </c>
      <c r="DJ52" s="251">
        <f t="array" aca="1" ref="DJ52" ca="1">IFERROR(IF(AND(НачЦ_ИнвП_Дата&lt;=DJ$3,КИнвП_Дата&gt;DJ$3),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*INDEX(Коэф.закупка_год_огурец[],MATCH(Ф2!$A52,Коэф.закупка_год_огурец[1],0),MATCH(MONTH(Ф2!DJ$3),КЗ!$1:$1,0)),""),0)</f>
        <v>13.9691153</v>
      </c>
      <c r="DK52" s="252">
        <f t="shared" ref="DK52:DK58" ca="1" si="2528">SUM(DH52:DJ52)</f>
        <v>13.9691153</v>
      </c>
      <c r="DL52" s="251">
        <f t="array" aca="1" ref="DL52" ca="1">IFERROR(IF(AND(НачЦ_ИнвП_Дата&lt;=DL$3,КИнвП_Дата&gt;DL$3),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*INDEX(Коэф.закупка_год_огурец[],MATCH(Ф2!$A52,Коэф.закупка_год_огурец[1],0),MATCH(MONTH(Ф2!DL$3),КЗ!$1:$1,0)),""),0)</f>
        <v>0</v>
      </c>
      <c r="DM52" s="251">
        <f t="array" aca="1" ref="DM52" ca="1">IFERROR(IF(AND(НачЦ_ИнвП_Дата&lt;=DM$3,КИнвП_Дата&gt;DM$3),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*INDEX(Коэф.закупка_год_огурец[],MATCH(Ф2!$A52,Коэф.закупка_год_огурец[1],0),MATCH(MONTH(Ф2!DM$3),КЗ!$1:$1,0)),""),0)</f>
        <v>0</v>
      </c>
      <c r="DN52" s="251">
        <f t="array" aca="1" ref="DN52" ca="1">IFERROR(IF(AND(НачЦ_ИнвП_Дата&lt;=DN$3,КИнвП_Дата&gt;DN$3),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*INDEX(Коэф.закупка_год_огурец[],MATCH(Ф2!$A52,Коэф.закупка_год_огурец[1],0),MATCH(MONTH(Ф2!DN$3),КЗ!$1:$1,0)),""),0)</f>
        <v>13.9691153</v>
      </c>
      <c r="DO52" s="252">
        <f t="shared" ref="DO52:DO58" ca="1" si="2529">SUM(DL52:DN52)</f>
        <v>13.9691153</v>
      </c>
      <c r="DP52" s="285">
        <f t="shared" ref="DP52:DP58" ca="1" si="2530">SUM(DC52+DG52+DK52+DO52)</f>
        <v>27.938230600000001</v>
      </c>
      <c r="DQ52" s="251">
        <f t="array" aca="1" ref="DQ52" ca="1">IFERROR(IF(AND(НачЦ_ИнвП_Дата&lt;=DQ$3,КИнвП_Дата&gt;DQ$3),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*INDEX(Коэф.закупка_год_огурец[],MATCH(Ф2!$A52,Коэф.закупка_год_огурец[1],0),MATCH(MONTH(Ф2!DQ$3),КЗ!$1:$1,0)),""),0)</f>
        <v>0</v>
      </c>
      <c r="DR52" s="251">
        <f t="array" aca="1" ref="DR52" ca="1">IFERROR(IF(AND(НачЦ_ИнвП_Дата&lt;=DR$3,КИнвП_Дата&gt;DR$3),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*INDEX(Коэф.закупка_год_огурец[],MATCH(Ф2!$A52,Коэф.закупка_год_огурец[1],0),MATCH(MONTH(Ф2!DR$3),КЗ!$1:$1,0)),""),0)</f>
        <v>0</v>
      </c>
      <c r="DS52" s="251">
        <f t="array" aca="1" ref="DS52" ca="1">IFERROR(IF(AND(НачЦ_ИнвП_Дата&lt;=DS$3,КИнвП_Дата&gt;DS$3),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*INDEX(Коэф.закупка_год_огурец[],MATCH(Ф2!$A52,Коэф.закупка_год_огурец[1],0),MATCH(MONTH(Ф2!DS$3),КЗ!$1:$1,0)),""),0)</f>
        <v>0</v>
      </c>
      <c r="DT52" s="252">
        <f t="shared" ref="DT52:DT58" ca="1" si="2531">SUM(DQ52:DS52)</f>
        <v>0</v>
      </c>
      <c r="DU52" s="251">
        <f t="array" aca="1" ref="DU52" ca="1">IFERROR(IF(AND(НачЦ_ИнвП_Дата&lt;=DU$3,КИнвП_Дата&gt;DU$3),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*INDEX(Коэф.закупка_год_огурец[],MATCH(Ф2!$A52,Коэф.закупка_год_огурец[1],0),MATCH(MONTH(Ф2!DU$3),КЗ!$1:$1,0)),""),0)</f>
        <v>0</v>
      </c>
      <c r="DV52" s="251">
        <f t="array" aca="1" ref="DV52" ca="1">IFERROR(IF(AND(НачЦ_ИнвП_Дата&lt;=DV$3,КИнвП_Дата&gt;DV$3),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*INDEX(Коэф.закупка_год_огурец[],MATCH(Ф2!$A52,Коэф.закупка_год_огурец[1],0),MATCH(MONTH(Ф2!DV$3),КЗ!$1:$1,0)),""),0)</f>
        <v>0</v>
      </c>
      <c r="DW52" s="251">
        <f t="array" aca="1" ref="DW52" ca="1">IFERROR(IF(AND(НачЦ_ИнвП_Дата&lt;=DW$3,КИнвП_Дата&gt;DW$3),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*INDEX(Коэф.закупка_год_огурец[],MATCH(Ф2!$A52,Коэф.закупка_год_огурец[1],0),MATCH(MONTH(Ф2!DW$3),КЗ!$1:$1,0)),""),0)</f>
        <v>0</v>
      </c>
      <c r="DX52" s="252">
        <f t="shared" ref="DX52:DX58" ca="1" si="2532">SUM(DU52:DW52)</f>
        <v>0</v>
      </c>
      <c r="DY52" s="251">
        <f t="array" aca="1" ref="DY52" ca="1">IFERROR(IF(AND(НачЦ_ИнвП_Дата&lt;=DY$3,КИнвП_Дата&gt;DY$3),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*INDEX(Коэф.закупка_год_огурец[],MATCH(Ф2!$A52,Коэф.закупка_год_огурец[1],0),MATCH(MONTH(Ф2!DY$3),КЗ!$1:$1,0)),""),0)</f>
        <v>0</v>
      </c>
      <c r="DZ52" s="251">
        <f t="array" aca="1" ref="DZ52" ca="1">IFERROR(IF(AND(НачЦ_ИнвП_Дата&lt;=DZ$3,КИнвП_Дата&gt;DZ$3),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*INDEX(Коэф.закупка_год_огурец[],MATCH(Ф2!$A52,Коэф.закупка_год_огурец[1],0),MATCH(MONTH(Ф2!DZ$3),КЗ!$1:$1,0)),""),0)</f>
        <v>0</v>
      </c>
      <c r="EA52" s="251">
        <f t="array" aca="1" ref="EA52" ca="1">IFERROR(IF(AND(НачЦ_ИнвП_Дата&lt;=EA$3,КИнвП_Дата&gt;EA$3),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*INDEX(Коэф.закупка_год_огурец[],MATCH(Ф2!$A52,Коэф.закупка_год_огурец[1],0),MATCH(MONTH(Ф2!EA$3),КЗ!$1:$1,0)),""),0)</f>
        <v>13.9691153</v>
      </c>
      <c r="EB52" s="252">
        <f t="shared" ref="EB52:EB58" ca="1" si="2533">SUM(DY52:EA52)</f>
        <v>13.9691153</v>
      </c>
      <c r="EC52" s="251">
        <f t="array" aca="1" ref="EC52" ca="1">IFERROR(IF(AND(НачЦ_ИнвП_Дата&lt;=EC$3,КИнвП_Дата&gt;EC$3),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*INDEX(Коэф.закупка_год_огурец[],MATCH(Ф2!$A52,Коэф.закупка_год_огурец[1],0),MATCH(MONTH(Ф2!EC$3),КЗ!$1:$1,0)),""),0)</f>
        <v>0</v>
      </c>
      <c r="ED52" s="251">
        <f t="array" aca="1" ref="ED52" ca="1">IFERROR(IF(AND(НачЦ_ИнвП_Дата&lt;=ED$3,КИнвП_Дата&gt;ED$3),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*INDEX(Коэф.закупка_год_огурец[],MATCH(Ф2!$A52,Коэф.закупка_год_огурец[1],0),MATCH(MONTH(Ф2!ED$3),КЗ!$1:$1,0)),""),0)</f>
        <v>0</v>
      </c>
      <c r="EE52" s="251">
        <f t="array" aca="1" ref="EE52" ca="1">IFERROR(IF(AND(НачЦ_ИнвП_Дата&lt;=EE$3,КИнвП_Дата&gt;EE$3),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*INDEX(Коэф.закупка_год_огурец[],MATCH(Ф2!$A52,Коэф.закупка_год_огурец[1],0),MATCH(MONTH(Ф2!EE$3),КЗ!$1:$1,0)),""),0)</f>
        <v>13.9691153</v>
      </c>
      <c r="EF52" s="252">
        <f t="shared" ref="EF52:EF58" ca="1" si="2534">SUM(EC52:EE52)</f>
        <v>13.9691153</v>
      </c>
      <c r="EG52" s="285">
        <f t="shared" ref="EG52:EG58" ca="1" si="2535">SUM(DT52+DX52+EB52+EF52)</f>
        <v>27.938230600000001</v>
      </c>
      <c r="EH52" s="251">
        <f t="array" aca="1" ref="EH52" ca="1">IFERROR(IF(AND(НачЦ_ИнвП_Дата&lt;=EH$3,КИнвП_Дата&gt;EH$3),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*INDEX(Коэф.закупка_год_огурец[],MATCH(Ф2!$A52,Коэф.закупка_год_огурец[1],0),MATCH(MONTH(Ф2!EH$3),КЗ!$1:$1,0)),""),0)</f>
        <v>0</v>
      </c>
      <c r="EI52" s="251">
        <f t="array" aca="1" ref="EI52" ca="1">IFERROR(IF(AND(НачЦ_ИнвП_Дата&lt;=EI$3,КИнвП_Дата&gt;EI$3),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*INDEX(Коэф.закупка_год_огурец[],MATCH(Ф2!$A52,Коэф.закупка_год_огурец[1],0),MATCH(MONTH(Ф2!EI$3),КЗ!$1:$1,0)),""),0)</f>
        <v>0</v>
      </c>
      <c r="EJ52" s="251">
        <f t="array" aca="1" ref="EJ52" ca="1">IFERROR(IF(AND(НачЦ_ИнвП_Дата&lt;=EJ$3,КИнвП_Дата&gt;EJ$3),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*INDEX(Коэф.закупка_год_огурец[],MATCH(Ф2!$A52,Коэф.закупка_год_огурец[1],0),MATCH(MONTH(Ф2!EJ$3),КЗ!$1:$1,0)),""),0)</f>
        <v>0</v>
      </c>
      <c r="EK52" s="252">
        <f t="shared" ref="EK52:EK58" ca="1" si="2536">SUM(EH52:EJ52)</f>
        <v>0</v>
      </c>
      <c r="EL52" s="251">
        <f t="array" aca="1" ref="EL52" ca="1">IFERROR(IF(AND(НачЦ_ИнвП_Дата&lt;=EL$3,КИнвП_Дата&gt;EL$3),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*INDEX(Коэф.закупка_год_огурец[],MATCH(Ф2!$A52,Коэф.закупка_год_огурец[1],0),MATCH(MONTH(Ф2!EL$3),КЗ!$1:$1,0)),""),0)</f>
        <v>0</v>
      </c>
      <c r="EM52" s="251">
        <f t="array" aca="1" ref="EM52" ca="1">IFERROR(IF(AND(НачЦ_ИнвП_Дата&lt;=EM$3,КИнвП_Дата&gt;EM$3),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*INDEX(Коэф.закупка_год_огурец[],MATCH(Ф2!$A52,Коэф.закупка_год_огурец[1],0),MATCH(MONTH(Ф2!EM$3),КЗ!$1:$1,0)),""),0)</f>
        <v>0</v>
      </c>
      <c r="EN52" s="251">
        <f t="array" aca="1" ref="EN52" ca="1">IFERROR(IF(AND(НачЦ_ИнвП_Дата&lt;=EN$3,КИнвП_Дата&gt;EN$3),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*INDEX(Коэф.закупка_год_огурец[],MATCH(Ф2!$A52,Коэф.закупка_год_огурец[1],0),MATCH(MONTH(Ф2!EN$3),КЗ!$1:$1,0)),""),0)</f>
        <v>0</v>
      </c>
      <c r="EO52" s="252">
        <f t="shared" ref="EO52:EO58" ca="1" si="2537">SUM(EL52:EN52)</f>
        <v>0</v>
      </c>
      <c r="EP52" s="251">
        <f t="array" aca="1" ref="EP52" ca="1">IFERROR(IF(AND(НачЦ_ИнвП_Дата&lt;=EP$3,КИнвП_Дата&gt;EP$3),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*INDEX(Коэф.закупка_год_огурец[],MATCH(Ф2!$A52,Коэф.закупка_год_огурец[1],0),MATCH(MONTH(Ф2!EP$3),КЗ!$1:$1,0)),""),0)</f>
        <v>0</v>
      </c>
      <c r="EQ52" s="251">
        <f t="array" aca="1" ref="EQ52" ca="1">IFERROR(IF(AND(НачЦ_ИнвП_Дата&lt;=EQ$3,КИнвП_Дата&gt;EQ$3),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*INDEX(Коэф.закупка_год_огурец[],MATCH(Ф2!$A52,Коэф.закупка_год_огурец[1],0),MATCH(MONTH(Ф2!EQ$3),КЗ!$1:$1,0)),""),0)</f>
        <v>0</v>
      </c>
      <c r="ER52" s="251">
        <f t="array" aca="1" ref="ER52" ca="1">IFERROR(IF(AND(НачЦ_ИнвП_Дата&lt;=ER$3,КИнвП_Дата&gt;ER$3),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*INDEX(Коэф.закупка_год_огурец[],MATCH(Ф2!$A52,Коэф.закупка_год_огурец[1],0),MATCH(MONTH(Ф2!ER$3),КЗ!$1:$1,0)),""),0)</f>
        <v>13.9691153</v>
      </c>
      <c r="ES52" s="252">
        <f t="shared" ref="ES52:ES58" ca="1" si="2538">SUM(EP52:ER52)</f>
        <v>13.9691153</v>
      </c>
      <c r="ET52" s="251">
        <f t="array" aca="1" ref="ET52" ca="1">IFERROR(IF(AND(НачЦ_ИнвП_Дата&lt;=ET$3,КИнвП_Дата&gt;ET$3),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*INDEX(Коэф.закупка_год_огурец[],MATCH(Ф2!$A52,Коэф.закупка_год_огурец[1],0),MATCH(MONTH(Ф2!ET$3),КЗ!$1:$1,0)),""),0)</f>
        <v>0</v>
      </c>
      <c r="EU52" s="251">
        <f t="array" aca="1" ref="EU52" ca="1">IFERROR(IF(AND(НачЦ_ИнвП_Дата&lt;=EU$3,КИнвП_Дата&gt;EU$3),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*INDEX(Коэф.закупка_год_огурец[],MATCH(Ф2!$A52,Коэф.закупка_год_огурец[1],0),MATCH(MONTH(Ф2!EU$3),КЗ!$1:$1,0)),""),0)</f>
        <v>0</v>
      </c>
      <c r="EV52" s="251">
        <f t="array" aca="1" ref="EV52" ca="1">IFERROR(IF(AND(НачЦ_ИнвП_Дата&lt;=EV$3,КИнвП_Дата&gt;EV$3),
             INDEX('Кальк-я'!$A$16:$Y$87,MATCH(Ф2!$A52,'Кальк-я'!$A$16:$A$87,0),MATCH("Сумма затрат, т.руб.",'Кальк-я'!$5:$5,0))
              *INDEX(Коэф.закупка_год_огурец[],MATCH(Ф2!$A52,Коэф.закупка_год_огурец[1],0),MATCH(MONTH(Ф2!EV$3),КЗ!$1:$1,0)),""),0)</f>
        <v>13.9691153</v>
      </c>
      <c r="EW52" s="252">
        <f t="shared" ref="EW52:EW58" ca="1" si="2539">SUM(ET52:EV52)</f>
        <v>13.9691153</v>
      </c>
      <c r="EX52" s="430">
        <f t="shared" ref="EX52:EX58" ca="1" si="2540">SUM(EK52+EO52+ES52+EW52)</f>
        <v>27.938230600000001</v>
      </c>
      <c r="EY52" s="301">
        <f ca="1">ROUND(SUMIF(Ф2!$4:$4,"+",52:52),0)</f>
        <v>237</v>
      </c>
    </row>
    <row r="53" spans="1:155" hidden="1" outlineLevel="1">
      <c r="A53" s="230" t="s">
        <v>40</v>
      </c>
      <c r="B53" s="251" t="str">
        <f t="array" ref="B53">IFERROR(IF(AND(НачЦ_ИнвП_Дата&lt;=B$3,КИнвП_Дата&gt;B$3),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*INDEX(Коэф.закупка_год_огурец[],MATCH(Ф2!$A53,Коэф.закупка_год_огурец[1],0),MATCH(MONTH(Ф2!B$3),КЗ!$1:$1,0)),""),0)</f>
        <v/>
      </c>
      <c r="C53" s="251" t="str">
        <f t="array" aca="1" ref="C53" ca="1">IFERROR(IF(AND(НачЦ_ИнвП_Дата&lt;=C$3,КИнвП_Дата&gt;C$3),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*INDEX(Коэф.закупка_год_огурец[],MATCH(Ф2!$A53,Коэф.закупка_год_огурец[1],0),MATCH(MONTH(Ф2!C$3),КЗ!$1:$1,0)),""),0)</f>
        <v/>
      </c>
      <c r="D53" s="251" t="str">
        <f t="array" aca="1" ref="D53" ca="1">IFERROR(IF(AND(НачЦ_ИнвП_Дата&lt;=D$3,КИнвП_Дата&gt;D$3),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*INDEX(Коэф.закупка_год_огурец[],MATCH(Ф2!$A53,Коэф.закупка_год_огурец[1],0),MATCH(MONTH(Ф2!D$3),КЗ!$1:$1,0)),""),0)</f>
        <v/>
      </c>
      <c r="E53" s="252">
        <f t="shared" ca="1" si="2497"/>
        <v>0</v>
      </c>
      <c r="F53" s="251" t="str">
        <f t="array" aca="1" ref="F53" ca="1">IFERROR(IF(AND(НачЦ_ИнвП_Дата&lt;=F$3,КИнвП_Дата&gt;F$3),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*INDEX(Коэф.закупка_год_огурец[],MATCH(Ф2!$A53,Коэф.закупка_год_огурец[1],0),MATCH(MONTH(Ф2!F$3),КЗ!$1:$1,0)),""),0)</f>
        <v/>
      </c>
      <c r="G53" s="251" t="str">
        <f t="array" aca="1" ref="G53" ca="1">IFERROR(IF(AND(НачЦ_ИнвП_Дата&lt;=G$3,КИнвП_Дата&gt;G$3),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*INDEX(Коэф.закупка_год_огурец[],MATCH(Ф2!$A53,Коэф.закупка_год_огурец[1],0),MATCH(MONTH(Ф2!G$3),КЗ!$1:$1,0)),""),0)</f>
        <v/>
      </c>
      <c r="H53" s="251" t="str">
        <f t="array" aca="1" ref="H53" ca="1">IFERROR(IF(AND(НачЦ_ИнвП_Дата&lt;=H$3,КИнвП_Дата&gt;H$3),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*INDEX(Коэф.закупка_год_огурец[],MATCH(Ф2!$A53,Коэф.закупка_год_огурец[1],0),MATCH(MONTH(Ф2!H$3),КЗ!$1:$1,0)),""),0)</f>
        <v/>
      </c>
      <c r="I53" s="252">
        <f t="shared" ca="1" si="2498"/>
        <v>0</v>
      </c>
      <c r="J53" s="251" t="str">
        <f t="array" aca="1" ref="J53" ca="1">IFERROR(IF(AND(НачЦ_ИнвП_Дата&lt;=J$3,КИнвП_Дата&gt;J$3),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*INDEX(Коэф.закупка_год_огурец[],MATCH(Ф2!$A53,Коэф.закупка_год_огурец[1],0),MATCH(MONTH(Ф2!J$3),КЗ!$1:$1,0)),""),0)</f>
        <v/>
      </c>
      <c r="K53" s="251" t="str">
        <f t="array" aca="1" ref="K53" ca="1">IFERROR(IF(AND(НачЦ_ИнвП_Дата&lt;=K$3,КИнвП_Дата&gt;K$3),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*INDEX(Коэф.закупка_год_огурец[],MATCH(Ф2!$A53,Коэф.закупка_год_огурец[1],0),MATCH(MONTH(Ф2!K$3),КЗ!$1:$1,0)),""),0)</f>
        <v/>
      </c>
      <c r="L53" s="251" t="str">
        <f t="array" aca="1" ref="L53" ca="1">IFERROR(IF(AND(НачЦ_ИнвП_Дата&lt;=L$3,КИнвП_Дата&gt;L$3),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*INDEX(Коэф.закупка_год_огурец[],MATCH(Ф2!$A53,Коэф.закупка_год_огурец[1],0),MATCH(MONTH(Ф2!L$3),КЗ!$1:$1,0)),""),0)</f>
        <v/>
      </c>
      <c r="M53" s="252">
        <f t="shared" ca="1" si="2499"/>
        <v>0</v>
      </c>
      <c r="N53" s="251">
        <f t="array" aca="1" ref="N53" ca="1">IFERROR(IF(AND(НачЦ_ИнвП_Дата&lt;=N$3,КИнвП_Дата&gt;N$3),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*INDEX(Коэф.закупка_год_огурец[],MATCH(Ф2!$A53,Коэф.закупка_год_огурец[1],0),MATCH(MONTH(Ф2!N$3),КЗ!$1:$1,0)),""),0)</f>
        <v>0</v>
      </c>
      <c r="O53" s="251">
        <f t="array" aca="1" ref="O53" ca="1">IFERROR(IF(AND(НачЦ_ИнвП_Дата&lt;=O$3,КИнвП_Дата&gt;O$3),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*INDEX(Коэф.закупка_год_огурец[],MATCH(Ф2!$A53,Коэф.закупка_год_огурец[1],0),MATCH(MONTH(Ф2!O$3),КЗ!$1:$1,0)),""),0)</f>
        <v>0</v>
      </c>
      <c r="P53" s="251">
        <f t="array" aca="1" ref="P53" ca="1">IFERROR(IF(AND(НачЦ_ИнвП_Дата&lt;=P$3,КИнвП_Дата&gt;P$3),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*INDEX(Коэф.закупка_год_огурец[],MATCH(Ф2!$A53,Коэф.закупка_год_огурец[1],0),MATCH(MONTH(Ф2!P$3),КЗ!$1:$1,0)),""),0)</f>
        <v>134.459</v>
      </c>
      <c r="Q53" s="252">
        <f t="shared" ca="1" si="2500"/>
        <v>134.459</v>
      </c>
      <c r="R53" s="285">
        <f t="shared" ca="1" si="2501"/>
        <v>134.459</v>
      </c>
      <c r="S53" s="251">
        <f t="array" aca="1" ref="S53" ca="1">IFERROR(IF(AND(НачЦ_ИнвП_Дата&lt;=S$3,КИнвП_Дата&gt;S$3),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*INDEX(Коэф.закупка_год_огурец[],MATCH(Ф2!$A53,Коэф.закупка_год_огурец[1],0),MATCH(MONTH(Ф2!S$3),КЗ!$1:$1,0)),""),0)</f>
        <v>0</v>
      </c>
      <c r="T53" s="251">
        <f t="array" aca="1" ref="T53" ca="1">IFERROR(IF(AND(НачЦ_ИнвП_Дата&lt;=T$3,КИнвП_Дата&gt;T$3),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*INDEX(Коэф.закупка_год_огурец[],MATCH(Ф2!$A53,Коэф.закупка_год_огурец[1],0),MATCH(MONTH(Ф2!T$3),КЗ!$1:$1,0)),""),0)</f>
        <v>0</v>
      </c>
      <c r="U53" s="251">
        <f t="array" aca="1" ref="U53" ca="1">IFERROR(IF(AND(НачЦ_ИнвП_Дата&lt;=U$3,КИнвП_Дата&gt;U$3),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*INDEX(Коэф.закупка_год_огурец[],MATCH(Ф2!$A53,Коэф.закупка_год_огурец[1],0),MATCH(MONTH(Ф2!U$3),КЗ!$1:$1,0)),""),0)</f>
        <v>0</v>
      </c>
      <c r="V53" s="252">
        <f t="shared" ref="V53:V58" ca="1" si="2541">SUM(S53:U53)</f>
        <v>0</v>
      </c>
      <c r="W53" s="251">
        <f t="array" aca="1" ref="W53" ca="1">IFERROR(IF(AND(НачЦ_ИнвП_Дата&lt;=W$3,КИнвП_Дата&gt;W$3),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*INDEX(Коэф.закупка_год_огурец[],MATCH(Ф2!$A53,Коэф.закупка_год_огурец[1],0),MATCH(MONTH(Ф2!W$3),КЗ!$1:$1,0)),""),0)</f>
        <v>0</v>
      </c>
      <c r="X53" s="251">
        <f t="array" aca="1" ref="X53" ca="1">IFERROR(IF(AND(НачЦ_ИнвП_Дата&lt;=X$3,КИнвП_Дата&gt;X$3),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*INDEX(Коэф.закупка_год_огурец[],MATCH(Ф2!$A53,Коэф.закупка_год_огурец[1],0),MATCH(MONTH(Ф2!X$3),КЗ!$1:$1,0)),""),0)</f>
        <v>0</v>
      </c>
      <c r="Y53" s="251">
        <f t="array" aca="1" ref="Y53" ca="1">IFERROR(IF(AND(НачЦ_ИнвП_Дата&lt;=Y$3,КИнвП_Дата&gt;Y$3),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*INDEX(Коэф.закупка_год_огурец[],MATCH(Ф2!$A53,Коэф.закупка_год_огурец[1],0),MATCH(MONTH(Ф2!Y$3),КЗ!$1:$1,0)),""),0)</f>
        <v>0</v>
      </c>
      <c r="Z53" s="252">
        <f t="shared" ref="Z53:Z58" ca="1" si="2542">SUM(W53:Y53)</f>
        <v>0</v>
      </c>
      <c r="AA53" s="251">
        <f t="array" aca="1" ref="AA53" ca="1">IFERROR(IF(AND(НачЦ_ИнвП_Дата&lt;=AA$3,КИнвП_Дата&gt;AA$3),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*INDEX(Коэф.закупка_год_огурец[],MATCH(Ф2!$A53,Коэф.закупка_год_огурец[1],0),MATCH(MONTH(Ф2!AA$3),КЗ!$1:$1,0)),""),0)</f>
        <v>0</v>
      </c>
      <c r="AB53" s="251">
        <f t="array" aca="1" ref="AB53" ca="1">IFERROR(IF(AND(НачЦ_ИнвП_Дата&lt;=AB$3,КИнвП_Дата&gt;AB$3),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*INDEX(Коэф.закупка_год_огурец[],MATCH(Ф2!$A53,Коэф.закупка_год_огурец[1],0),MATCH(MONTH(Ф2!AB$3),КЗ!$1:$1,0)),""),0)</f>
        <v>0</v>
      </c>
      <c r="AC53" s="251">
        <f t="array" aca="1" ref="AC53" ca="1">IFERROR(IF(AND(НачЦ_ИнвП_Дата&lt;=AC$3,КИнвП_Дата&gt;AC$3),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*INDEX(Коэф.закупка_год_огурец[],MATCH(Ф2!$A53,Коэф.закупка_год_огурец[1],0),MATCH(MONTH(Ф2!AC$3),КЗ!$1:$1,0)),""),0)</f>
        <v>134.459</v>
      </c>
      <c r="AD53" s="252">
        <f t="shared" ref="AD53:AD58" ca="1" si="2543">SUM(AA53:AC53)</f>
        <v>134.459</v>
      </c>
      <c r="AE53" s="251">
        <f t="array" aca="1" ref="AE53" ca="1">IFERROR(IF(AND(НачЦ_ИнвП_Дата&lt;=AE$3,КИнвП_Дата&gt;AE$3),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*INDEX(Коэф.закупка_год_огурец[],MATCH(Ф2!$A53,Коэф.закупка_год_огурец[1],0),MATCH(MONTH(Ф2!AE$3),КЗ!$1:$1,0)),""),0)</f>
        <v>0</v>
      </c>
      <c r="AF53" s="251">
        <f t="array" aca="1" ref="AF53" ca="1">IFERROR(IF(AND(НачЦ_ИнвП_Дата&lt;=AF$3,КИнвП_Дата&gt;AF$3),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*INDEX(Коэф.закупка_год_огурец[],MATCH(Ф2!$A53,Коэф.закупка_год_огурец[1],0),MATCH(MONTH(Ф2!AF$3),КЗ!$1:$1,0)),""),0)</f>
        <v>0</v>
      </c>
      <c r="AG53" s="251">
        <f t="array" aca="1" ref="AG53" ca="1">IFERROR(IF(AND(НачЦ_ИнвП_Дата&lt;=AG$3,КИнвП_Дата&gt;AG$3),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*INDEX(Коэф.закупка_год_огурец[],MATCH(Ф2!$A53,Коэф.закупка_год_огурец[1],0),MATCH(MONTH(Ф2!AG$3),КЗ!$1:$1,0)),""),0)</f>
        <v>134.459</v>
      </c>
      <c r="AH53" s="252">
        <f t="shared" ref="AH53:AH58" ca="1" si="2544">SUM(AE53:AG53)</f>
        <v>134.459</v>
      </c>
      <c r="AI53" s="285">
        <f t="shared" ref="AI53:AI58" ca="1" si="2545">SUM(V53+Z53+AD53+AH53)</f>
        <v>268.91800000000001</v>
      </c>
      <c r="AJ53" s="251">
        <f t="array" aca="1" ref="AJ53" ca="1">IFERROR(IF(AND(НачЦ_ИнвП_Дата&lt;=AJ$3,КИнвП_Дата&gt;AJ$3),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*INDEX(Коэф.закупка_год_огурец[],MATCH(Ф2!$A53,Коэф.закупка_год_огурец[1],0),MATCH(MONTH(Ф2!AJ$3),КЗ!$1:$1,0)),""),0)</f>
        <v>0</v>
      </c>
      <c r="AK53" s="251">
        <f t="array" aca="1" ref="AK53" ca="1">IFERROR(IF(AND(НачЦ_ИнвП_Дата&lt;=AK$3,КИнвП_Дата&gt;AK$3),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*INDEX(Коэф.закупка_год_огурец[],MATCH(Ф2!$A53,Коэф.закупка_год_огурец[1],0),MATCH(MONTH(Ф2!AK$3),КЗ!$1:$1,0)),""),0)</f>
        <v>0</v>
      </c>
      <c r="AL53" s="251">
        <f t="array" aca="1" ref="AL53" ca="1">IFERROR(IF(AND(НачЦ_ИнвП_Дата&lt;=AL$3,КИнвП_Дата&gt;AL$3),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*INDEX(Коэф.закупка_год_огурец[],MATCH(Ф2!$A53,Коэф.закупка_год_огурец[1],0),MATCH(MONTH(Ф2!AL$3),КЗ!$1:$1,0)),""),0)</f>
        <v>0</v>
      </c>
      <c r="AM53" s="252">
        <f t="shared" ca="1" si="2506"/>
        <v>0</v>
      </c>
      <c r="AN53" s="251">
        <f t="array" aca="1" ref="AN53" ca="1">IFERROR(IF(AND(НачЦ_ИнвП_Дата&lt;=AN$3,КИнвП_Дата&gt;AN$3),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*INDEX(Коэф.закупка_год_огурец[],MATCH(Ф2!$A53,Коэф.закупка_год_огурец[1],0),MATCH(MONTH(Ф2!AN$3),КЗ!$1:$1,0)),""),0)</f>
        <v>0</v>
      </c>
      <c r="AO53" s="251">
        <f t="array" aca="1" ref="AO53" ca="1">IFERROR(IF(AND(НачЦ_ИнвП_Дата&lt;=AO$3,КИнвП_Дата&gt;AO$3),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*INDEX(Коэф.закупка_год_огурец[],MATCH(Ф2!$A53,Коэф.закупка_год_огурец[1],0),MATCH(MONTH(Ф2!AO$3),КЗ!$1:$1,0)),""),0)</f>
        <v>0</v>
      </c>
      <c r="AP53" s="251">
        <f t="array" aca="1" ref="AP53" ca="1">IFERROR(IF(AND(НачЦ_ИнвП_Дата&lt;=AP$3,КИнвП_Дата&gt;AP$3),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*INDEX(Коэф.закупка_год_огурец[],MATCH(Ф2!$A53,Коэф.закупка_год_огурец[1],0),MATCH(MONTH(Ф2!AP$3),КЗ!$1:$1,0)),""),0)</f>
        <v>0</v>
      </c>
      <c r="AQ53" s="252">
        <f t="shared" ca="1" si="2507"/>
        <v>0</v>
      </c>
      <c r="AR53" s="251">
        <f t="array" aca="1" ref="AR53" ca="1">IFERROR(IF(AND(НачЦ_ИнвП_Дата&lt;=AR$3,КИнвП_Дата&gt;AR$3),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*INDEX(Коэф.закупка_год_огурец[],MATCH(Ф2!$A53,Коэф.закупка_год_огурец[1],0),MATCH(MONTH(Ф2!AR$3),КЗ!$1:$1,0)),""),0)</f>
        <v>0</v>
      </c>
      <c r="AS53" s="251">
        <f t="array" aca="1" ref="AS53" ca="1">IFERROR(IF(AND(НачЦ_ИнвП_Дата&lt;=AS$3,КИнвП_Дата&gt;AS$3),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*INDEX(Коэф.закупка_год_огурец[],MATCH(Ф2!$A53,Коэф.закупка_год_огурец[1],0),MATCH(MONTH(Ф2!AS$3),КЗ!$1:$1,0)),""),0)</f>
        <v>0</v>
      </c>
      <c r="AT53" s="251">
        <f t="array" aca="1" ref="AT53" ca="1">IFERROR(IF(AND(НачЦ_ИнвП_Дата&lt;=AT$3,КИнвП_Дата&gt;AT$3),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*INDEX(Коэф.закупка_год_огурец[],MATCH(Ф2!$A53,Коэф.закупка_год_огурец[1],0),MATCH(MONTH(Ф2!AT$3),КЗ!$1:$1,0)),""),0)</f>
        <v>134.459</v>
      </c>
      <c r="AU53" s="252">
        <f t="shared" ca="1" si="2508"/>
        <v>134.459</v>
      </c>
      <c r="AV53" s="251">
        <f t="array" aca="1" ref="AV53" ca="1">IFERROR(IF(AND(НачЦ_ИнвП_Дата&lt;=AV$3,КИнвП_Дата&gt;AV$3),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*INDEX(Коэф.закупка_год_огурец[],MATCH(Ф2!$A53,Коэф.закупка_год_огурец[1],0),MATCH(MONTH(Ф2!AV$3),КЗ!$1:$1,0)),""),0)</f>
        <v>0</v>
      </c>
      <c r="AW53" s="251">
        <f t="array" aca="1" ref="AW53" ca="1">IFERROR(IF(AND(НачЦ_ИнвП_Дата&lt;=AW$3,КИнвП_Дата&gt;AW$3),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*INDEX(Коэф.закупка_год_огурец[],MATCH(Ф2!$A53,Коэф.закупка_год_огурец[1],0),MATCH(MONTH(Ф2!AW$3),КЗ!$1:$1,0)),""),0)</f>
        <v>0</v>
      </c>
      <c r="AX53" s="251">
        <f t="array" aca="1" ref="AX53" ca="1">IFERROR(IF(AND(НачЦ_ИнвП_Дата&lt;=AX$3,КИнвП_Дата&gt;AX$3),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*INDEX(Коэф.закупка_год_огурец[],MATCH(Ф2!$A53,Коэф.закупка_год_огурец[1],0),MATCH(MONTH(Ф2!AX$3),КЗ!$1:$1,0)),""),0)</f>
        <v>134.459</v>
      </c>
      <c r="AY53" s="252">
        <f t="shared" ca="1" si="2509"/>
        <v>134.459</v>
      </c>
      <c r="AZ53" s="285">
        <f t="shared" ca="1" si="2510"/>
        <v>268.91800000000001</v>
      </c>
      <c r="BA53" s="251">
        <f t="array" aca="1" ref="BA53" ca="1">IFERROR(IF(AND(НачЦ_ИнвП_Дата&lt;=BA$3,КИнвП_Дата&gt;BA$3),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*INDEX(Коэф.закупка_год_огурец[],MATCH(Ф2!$A53,Коэф.закупка_год_огурец[1],0),MATCH(MONTH(Ф2!BA$3),КЗ!$1:$1,0)),""),0)</f>
        <v>0</v>
      </c>
      <c r="BB53" s="251">
        <f t="array" aca="1" ref="BB53" ca="1">IFERROR(IF(AND(НачЦ_ИнвП_Дата&lt;=BB$3,КИнвП_Дата&gt;BB$3),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*INDEX(Коэф.закупка_год_огурец[],MATCH(Ф2!$A53,Коэф.закупка_год_огурец[1],0),MATCH(MONTH(Ф2!BB$3),КЗ!$1:$1,0)),""),0)</f>
        <v>0</v>
      </c>
      <c r="BC53" s="251">
        <f t="array" aca="1" ref="BC53" ca="1">IFERROR(IF(AND(НачЦ_ИнвП_Дата&lt;=BC$3,КИнвП_Дата&gt;BC$3),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*INDEX(Коэф.закупка_год_огурец[],MATCH(Ф2!$A53,Коэф.закупка_год_огурец[1],0),MATCH(MONTH(Ф2!BC$3),КЗ!$1:$1,0)),""),0)</f>
        <v>0</v>
      </c>
      <c r="BD53" s="252">
        <f t="shared" ca="1" si="2511"/>
        <v>0</v>
      </c>
      <c r="BE53" s="251">
        <f t="array" aca="1" ref="BE53" ca="1">IFERROR(IF(AND(НачЦ_ИнвП_Дата&lt;=BE$3,КИнвП_Дата&gt;BE$3),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*INDEX(Коэф.закупка_год_огурец[],MATCH(Ф2!$A53,Коэф.закупка_год_огурец[1],0),MATCH(MONTH(Ф2!BE$3),КЗ!$1:$1,0)),""),0)</f>
        <v>0</v>
      </c>
      <c r="BF53" s="251">
        <f t="array" aca="1" ref="BF53" ca="1">IFERROR(IF(AND(НачЦ_ИнвП_Дата&lt;=BF$3,КИнвП_Дата&gt;BF$3),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*INDEX(Коэф.закупка_год_огурец[],MATCH(Ф2!$A53,Коэф.закупка_год_огурец[1],0),MATCH(MONTH(Ф2!BF$3),КЗ!$1:$1,0)),""),0)</f>
        <v>0</v>
      </c>
      <c r="BG53" s="251">
        <f t="array" aca="1" ref="BG53" ca="1">IFERROR(IF(AND(НачЦ_ИнвП_Дата&lt;=BG$3,КИнвП_Дата&gt;BG$3),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*INDEX(Коэф.закупка_год_огурец[],MATCH(Ф2!$A53,Коэф.закупка_год_огурец[1],0),MATCH(MONTH(Ф2!BG$3),КЗ!$1:$1,0)),""),0)</f>
        <v>0</v>
      </c>
      <c r="BH53" s="252">
        <f t="shared" ca="1" si="2512"/>
        <v>0</v>
      </c>
      <c r="BI53" s="251">
        <f t="array" aca="1" ref="BI53" ca="1">IFERROR(IF(AND(НачЦ_ИнвП_Дата&lt;=BI$3,КИнвП_Дата&gt;BI$3),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*INDEX(Коэф.закупка_год_огурец[],MATCH(Ф2!$A53,Коэф.закупка_год_огурец[1],0),MATCH(MONTH(Ф2!BI$3),КЗ!$1:$1,0)),""),0)</f>
        <v>0</v>
      </c>
      <c r="BJ53" s="251">
        <f t="array" aca="1" ref="BJ53" ca="1">IFERROR(IF(AND(НачЦ_ИнвП_Дата&lt;=BJ$3,КИнвП_Дата&gt;BJ$3),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*INDEX(Коэф.закупка_год_огурец[],MATCH(Ф2!$A53,Коэф.закупка_год_огурец[1],0),MATCH(MONTH(Ф2!BJ$3),КЗ!$1:$1,0)),""),0)</f>
        <v>0</v>
      </c>
      <c r="BK53" s="251">
        <f t="array" aca="1" ref="BK53" ca="1">IFERROR(IF(AND(НачЦ_ИнвП_Дата&lt;=BK$3,КИнвП_Дата&gt;BK$3),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*INDEX(Коэф.закупка_год_огурец[],MATCH(Ф2!$A53,Коэф.закупка_год_огурец[1],0),MATCH(MONTH(Ф2!BK$3),КЗ!$1:$1,0)),""),0)</f>
        <v>134.459</v>
      </c>
      <c r="BL53" s="252">
        <f t="shared" ca="1" si="2513"/>
        <v>134.459</v>
      </c>
      <c r="BM53" s="251">
        <f t="array" aca="1" ref="BM53" ca="1">IFERROR(IF(AND(НачЦ_ИнвП_Дата&lt;=BM$3,КИнвП_Дата&gt;BM$3),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*INDEX(Коэф.закупка_год_огурец[],MATCH(Ф2!$A53,Коэф.закупка_год_огурец[1],0),MATCH(MONTH(Ф2!BM$3),КЗ!$1:$1,0)),""),0)</f>
        <v>0</v>
      </c>
      <c r="BN53" s="251">
        <f t="array" aca="1" ref="BN53" ca="1">IFERROR(IF(AND(НачЦ_ИнвП_Дата&lt;=BN$3,КИнвП_Дата&gt;BN$3),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*INDEX(Коэф.закупка_год_огурец[],MATCH(Ф2!$A53,Коэф.закупка_год_огурец[1],0),MATCH(MONTH(Ф2!BN$3),КЗ!$1:$1,0)),""),0)</f>
        <v>0</v>
      </c>
      <c r="BO53" s="251">
        <f t="array" aca="1" ref="BO53" ca="1">IFERROR(IF(AND(НачЦ_ИнвП_Дата&lt;=BO$3,КИнвП_Дата&gt;BO$3),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*INDEX(Коэф.закупка_год_огурец[],MATCH(Ф2!$A53,Коэф.закупка_год_огурец[1],0),MATCH(MONTH(Ф2!BO$3),КЗ!$1:$1,0)),""),0)</f>
        <v>134.459</v>
      </c>
      <c r="BP53" s="252">
        <f t="shared" ca="1" si="2514"/>
        <v>134.459</v>
      </c>
      <c r="BQ53" s="285">
        <f t="shared" ca="1" si="2515"/>
        <v>268.91800000000001</v>
      </c>
      <c r="BR53" s="251">
        <f t="array" aca="1" ref="BR53" ca="1">IFERROR(IF(AND(НачЦ_ИнвП_Дата&lt;=BR$3,КИнвП_Дата&gt;BR$3),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*INDEX(Коэф.закупка_год_огурец[],MATCH(Ф2!$A53,Коэф.закупка_год_огурец[1],0),MATCH(MONTH(Ф2!BR$3),КЗ!$1:$1,0)),""),0)</f>
        <v>0</v>
      </c>
      <c r="BS53" s="251">
        <f t="array" aca="1" ref="BS53" ca="1">IFERROR(IF(AND(НачЦ_ИнвП_Дата&lt;=BS$3,КИнвП_Дата&gt;BS$3),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*INDEX(Коэф.закупка_год_огурец[],MATCH(Ф2!$A53,Коэф.закупка_год_огурец[1],0),MATCH(MONTH(Ф2!BS$3),КЗ!$1:$1,0)),""),0)</f>
        <v>0</v>
      </c>
      <c r="BT53" s="251">
        <f t="array" aca="1" ref="BT53" ca="1">IFERROR(IF(AND(НачЦ_ИнвП_Дата&lt;=BT$3,КИнвП_Дата&gt;BT$3),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*INDEX(Коэф.закупка_год_огурец[],MATCH(Ф2!$A53,Коэф.закупка_год_огурец[1],0),MATCH(MONTH(Ф2!BT$3),КЗ!$1:$1,0)),""),0)</f>
        <v>0</v>
      </c>
      <c r="BU53" s="252">
        <f t="shared" ca="1" si="2516"/>
        <v>0</v>
      </c>
      <c r="BV53" s="251">
        <f t="array" aca="1" ref="BV53" ca="1">IFERROR(IF(AND(НачЦ_ИнвП_Дата&lt;=BV$3,КИнвП_Дата&gt;BV$3),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*INDEX(Коэф.закупка_год_огурец[],MATCH(Ф2!$A53,Коэф.закупка_год_огурец[1],0),MATCH(MONTH(Ф2!BV$3),КЗ!$1:$1,0)),""),0)</f>
        <v>0</v>
      </c>
      <c r="BW53" s="251">
        <f t="array" aca="1" ref="BW53" ca="1">IFERROR(IF(AND(НачЦ_ИнвП_Дата&lt;=BW$3,КИнвП_Дата&gt;BW$3),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*INDEX(Коэф.закупка_год_огурец[],MATCH(Ф2!$A53,Коэф.закупка_год_огурец[1],0),MATCH(MONTH(Ф2!BW$3),КЗ!$1:$1,0)),""),0)</f>
        <v>0</v>
      </c>
      <c r="BX53" s="251">
        <f t="array" aca="1" ref="BX53" ca="1">IFERROR(IF(AND(НачЦ_ИнвП_Дата&lt;=BX$3,КИнвП_Дата&gt;BX$3),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*INDEX(Коэф.закупка_год_огурец[],MATCH(Ф2!$A53,Коэф.закупка_год_огурец[1],0),MATCH(MONTH(Ф2!BX$3),КЗ!$1:$1,0)),""),0)</f>
        <v>0</v>
      </c>
      <c r="BY53" s="252">
        <f t="shared" ca="1" si="2517"/>
        <v>0</v>
      </c>
      <c r="BZ53" s="251">
        <f t="array" aca="1" ref="BZ53" ca="1">IFERROR(IF(AND(НачЦ_ИнвП_Дата&lt;=BZ$3,КИнвП_Дата&gt;BZ$3),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*INDEX(Коэф.закупка_год_огурец[],MATCH(Ф2!$A53,Коэф.закупка_год_огурец[1],0),MATCH(MONTH(Ф2!BZ$3),КЗ!$1:$1,0)),""),0)</f>
        <v>0</v>
      </c>
      <c r="CA53" s="251">
        <f t="array" aca="1" ref="CA53" ca="1">IFERROR(IF(AND(НачЦ_ИнвП_Дата&lt;=CA$3,КИнвП_Дата&gt;CA$3),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*INDEX(Коэф.закупка_год_огурец[],MATCH(Ф2!$A53,Коэф.закупка_год_огурец[1],0),MATCH(MONTH(Ф2!CA$3),КЗ!$1:$1,0)),""),0)</f>
        <v>0</v>
      </c>
      <c r="CB53" s="251">
        <f t="array" aca="1" ref="CB53" ca="1">IFERROR(IF(AND(НачЦ_ИнвП_Дата&lt;=CB$3,КИнвП_Дата&gt;CB$3),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*INDEX(Коэф.закупка_год_огурец[],MATCH(Ф2!$A53,Коэф.закупка_год_огурец[1],0),MATCH(MONTH(Ф2!CB$3),КЗ!$1:$1,0)),""),0)</f>
        <v>134.459</v>
      </c>
      <c r="CC53" s="252">
        <f t="shared" ca="1" si="2518"/>
        <v>134.459</v>
      </c>
      <c r="CD53" s="251">
        <f t="array" aca="1" ref="CD53" ca="1">IFERROR(IF(AND(НачЦ_ИнвП_Дата&lt;=CD$3,КИнвП_Дата&gt;CD$3),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*INDEX(Коэф.закупка_год_огурец[],MATCH(Ф2!$A53,Коэф.закупка_год_огурец[1],0),MATCH(MONTH(Ф2!CD$3),КЗ!$1:$1,0)),""),0)</f>
        <v>0</v>
      </c>
      <c r="CE53" s="251">
        <f t="array" aca="1" ref="CE53" ca="1">IFERROR(IF(AND(НачЦ_ИнвП_Дата&lt;=CE$3,КИнвП_Дата&gt;CE$3),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*INDEX(Коэф.закупка_год_огурец[],MATCH(Ф2!$A53,Коэф.закупка_год_огурец[1],0),MATCH(MONTH(Ф2!CE$3),КЗ!$1:$1,0)),""),0)</f>
        <v>0</v>
      </c>
      <c r="CF53" s="251">
        <f t="array" aca="1" ref="CF53" ca="1">IFERROR(IF(AND(НачЦ_ИнвП_Дата&lt;=CF$3,КИнвП_Дата&gt;CF$3),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*INDEX(Коэф.закупка_год_огурец[],MATCH(Ф2!$A53,Коэф.закупка_год_огурец[1],0),MATCH(MONTH(Ф2!CF$3),КЗ!$1:$1,0)),""),0)</f>
        <v>134.459</v>
      </c>
      <c r="CG53" s="252">
        <f t="shared" ca="1" si="2519"/>
        <v>134.459</v>
      </c>
      <c r="CH53" s="285">
        <f t="shared" ca="1" si="2520"/>
        <v>268.91800000000001</v>
      </c>
      <c r="CI53" s="251">
        <f t="array" aca="1" ref="CI53" ca="1">IFERROR(IF(AND(НачЦ_ИнвП_Дата&lt;=CI$3,КИнвП_Дата&gt;CI$3),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*INDEX(Коэф.закупка_год_огурец[],MATCH(Ф2!$A53,Коэф.закупка_год_огурец[1],0),MATCH(MONTH(Ф2!CI$3),КЗ!$1:$1,0)),""),0)</f>
        <v>0</v>
      </c>
      <c r="CJ53" s="251">
        <f t="array" aca="1" ref="CJ53" ca="1">IFERROR(IF(AND(НачЦ_ИнвП_Дата&lt;=CJ$3,КИнвП_Дата&gt;CJ$3),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*INDEX(Коэф.закупка_год_огурец[],MATCH(Ф2!$A53,Коэф.закупка_год_огурец[1],0),MATCH(MONTH(Ф2!CJ$3),КЗ!$1:$1,0)),""),0)</f>
        <v>0</v>
      </c>
      <c r="CK53" s="251">
        <f t="array" aca="1" ref="CK53" ca="1">IFERROR(IF(AND(НачЦ_ИнвП_Дата&lt;=CK$3,КИнвП_Дата&gt;CK$3),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*INDEX(Коэф.закупка_год_огурец[],MATCH(Ф2!$A53,Коэф.закупка_год_огурец[1],0),MATCH(MONTH(Ф2!CK$3),КЗ!$1:$1,0)),""),0)</f>
        <v>0</v>
      </c>
      <c r="CL53" s="252">
        <f t="shared" ca="1" si="2521"/>
        <v>0</v>
      </c>
      <c r="CM53" s="251">
        <f t="array" aca="1" ref="CM53" ca="1">IFERROR(IF(AND(НачЦ_ИнвП_Дата&lt;=CM$3,КИнвП_Дата&gt;CM$3),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*INDEX(Коэф.закупка_год_огурец[],MATCH(Ф2!$A53,Коэф.закупка_год_огурец[1],0),MATCH(MONTH(Ф2!CM$3),КЗ!$1:$1,0)),""),0)</f>
        <v>0</v>
      </c>
      <c r="CN53" s="251">
        <f t="array" aca="1" ref="CN53" ca="1">IFERROR(IF(AND(НачЦ_ИнвП_Дата&lt;=CN$3,КИнвП_Дата&gt;CN$3),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*INDEX(Коэф.закупка_год_огурец[],MATCH(Ф2!$A53,Коэф.закупка_год_огурец[1],0),MATCH(MONTH(Ф2!CN$3),КЗ!$1:$1,0)),""),0)</f>
        <v>0</v>
      </c>
      <c r="CO53" s="251">
        <f t="array" aca="1" ref="CO53" ca="1">IFERROR(IF(AND(НачЦ_ИнвП_Дата&lt;=CO$3,КИнвП_Дата&gt;CO$3),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*INDEX(Коэф.закупка_год_огурец[],MATCH(Ф2!$A53,Коэф.закупка_год_огурец[1],0),MATCH(MONTH(Ф2!CO$3),КЗ!$1:$1,0)),""),0)</f>
        <v>0</v>
      </c>
      <c r="CP53" s="252">
        <f t="shared" ca="1" si="2522"/>
        <v>0</v>
      </c>
      <c r="CQ53" s="251">
        <f t="array" aca="1" ref="CQ53" ca="1">IFERROR(IF(AND(НачЦ_ИнвП_Дата&lt;=CQ$3,КИнвП_Дата&gt;CQ$3),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*INDEX(Коэф.закупка_год_огурец[],MATCH(Ф2!$A53,Коэф.закупка_год_огурец[1],0),MATCH(MONTH(Ф2!CQ$3),КЗ!$1:$1,0)),""),0)</f>
        <v>0</v>
      </c>
      <c r="CR53" s="251">
        <f t="array" aca="1" ref="CR53" ca="1">IFERROR(IF(AND(НачЦ_ИнвП_Дата&lt;=CR$3,КИнвП_Дата&gt;CR$3),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*INDEX(Коэф.закупка_год_огурец[],MATCH(Ф2!$A53,Коэф.закупка_год_огурец[1],0),MATCH(MONTH(Ф2!CR$3),КЗ!$1:$1,0)),""),0)</f>
        <v>0</v>
      </c>
      <c r="CS53" s="251">
        <f t="array" aca="1" ref="CS53" ca="1">IFERROR(IF(AND(НачЦ_ИнвП_Дата&lt;=CS$3,КИнвП_Дата&gt;CS$3),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*INDEX(Коэф.закупка_год_огурец[],MATCH(Ф2!$A53,Коэф.закупка_год_огурец[1],0),MATCH(MONTH(Ф2!CS$3),КЗ!$1:$1,0)),""),0)</f>
        <v>134.459</v>
      </c>
      <c r="CT53" s="252">
        <f t="shared" ca="1" si="2523"/>
        <v>134.459</v>
      </c>
      <c r="CU53" s="251">
        <f t="array" aca="1" ref="CU53" ca="1">IFERROR(IF(AND(НачЦ_ИнвП_Дата&lt;=CU$3,КИнвП_Дата&gt;CU$3),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*INDEX(Коэф.закупка_год_огурец[],MATCH(Ф2!$A53,Коэф.закупка_год_огурец[1],0),MATCH(MONTH(Ф2!CU$3),КЗ!$1:$1,0)),""),0)</f>
        <v>0</v>
      </c>
      <c r="CV53" s="251">
        <f t="array" aca="1" ref="CV53" ca="1">IFERROR(IF(AND(НачЦ_ИнвП_Дата&lt;=CV$3,КИнвП_Дата&gt;CV$3),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*INDEX(Коэф.закупка_год_огурец[],MATCH(Ф2!$A53,Коэф.закупка_год_огурец[1],0),MATCH(MONTH(Ф2!CV$3),КЗ!$1:$1,0)),""),0)</f>
        <v>0</v>
      </c>
      <c r="CW53" s="251">
        <f t="array" aca="1" ref="CW53" ca="1">IFERROR(IF(AND(НачЦ_ИнвП_Дата&lt;=CW$3,КИнвП_Дата&gt;CW$3),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*INDEX(Коэф.закупка_год_огурец[],MATCH(Ф2!$A53,Коэф.закупка_год_огурец[1],0),MATCH(MONTH(Ф2!CW$3),КЗ!$1:$1,0)),""),0)</f>
        <v>134.459</v>
      </c>
      <c r="CX53" s="252">
        <f t="shared" ca="1" si="2524"/>
        <v>134.459</v>
      </c>
      <c r="CY53" s="285">
        <f t="shared" ca="1" si="2525"/>
        <v>268.91800000000001</v>
      </c>
      <c r="CZ53" s="251">
        <f t="array" aca="1" ref="CZ53" ca="1">IFERROR(IF(AND(НачЦ_ИнвП_Дата&lt;=CZ$3,КИнвП_Дата&gt;CZ$3),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*INDEX(Коэф.закупка_год_огурец[],MATCH(Ф2!$A53,Коэф.закупка_год_огурец[1],0),MATCH(MONTH(Ф2!CZ$3),КЗ!$1:$1,0)),""),0)</f>
        <v>0</v>
      </c>
      <c r="DA53" s="251">
        <f t="array" aca="1" ref="DA53" ca="1">IFERROR(IF(AND(НачЦ_ИнвП_Дата&lt;=DA$3,КИнвП_Дата&gt;DA$3),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*INDEX(Коэф.закупка_год_огурец[],MATCH(Ф2!$A53,Коэф.закупка_год_огурец[1],0),MATCH(MONTH(Ф2!DA$3),КЗ!$1:$1,0)),""),0)</f>
        <v>0</v>
      </c>
      <c r="DB53" s="251">
        <f t="array" aca="1" ref="DB53" ca="1">IFERROR(IF(AND(НачЦ_ИнвП_Дата&lt;=DB$3,КИнвП_Дата&gt;DB$3),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*INDEX(Коэф.закупка_год_огурец[],MATCH(Ф2!$A53,Коэф.закупка_год_огурец[1],0),MATCH(MONTH(Ф2!DB$3),КЗ!$1:$1,0)),""),0)</f>
        <v>0</v>
      </c>
      <c r="DC53" s="252">
        <f t="shared" ca="1" si="2526"/>
        <v>0</v>
      </c>
      <c r="DD53" s="251">
        <f t="array" aca="1" ref="DD53" ca="1">IFERROR(IF(AND(НачЦ_ИнвП_Дата&lt;=DD$3,КИнвП_Дата&gt;DD$3),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*INDEX(Коэф.закупка_год_огурец[],MATCH(Ф2!$A53,Коэф.закупка_год_огурец[1],0),MATCH(MONTH(Ф2!DD$3),КЗ!$1:$1,0)),""),0)</f>
        <v>0</v>
      </c>
      <c r="DE53" s="251">
        <f t="array" aca="1" ref="DE53" ca="1">IFERROR(IF(AND(НачЦ_ИнвП_Дата&lt;=DE$3,КИнвП_Дата&gt;DE$3),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*INDEX(Коэф.закупка_год_огурец[],MATCH(Ф2!$A53,Коэф.закупка_год_огурец[1],0),MATCH(MONTH(Ф2!DE$3),КЗ!$1:$1,0)),""),0)</f>
        <v>0</v>
      </c>
      <c r="DF53" s="251">
        <f t="array" aca="1" ref="DF53" ca="1">IFERROR(IF(AND(НачЦ_ИнвП_Дата&lt;=DF$3,КИнвП_Дата&gt;DF$3),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*INDEX(Коэф.закупка_год_огурец[],MATCH(Ф2!$A53,Коэф.закупка_год_огурец[1],0),MATCH(MONTH(Ф2!DF$3),КЗ!$1:$1,0)),""),0)</f>
        <v>0</v>
      </c>
      <c r="DG53" s="252">
        <f t="shared" ca="1" si="2527"/>
        <v>0</v>
      </c>
      <c r="DH53" s="251">
        <f t="array" aca="1" ref="DH53" ca="1">IFERROR(IF(AND(НачЦ_ИнвП_Дата&lt;=DH$3,КИнвП_Дата&gt;DH$3),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*INDEX(Коэф.закупка_год_огурец[],MATCH(Ф2!$A53,Коэф.закупка_год_огурец[1],0),MATCH(MONTH(Ф2!DH$3),КЗ!$1:$1,0)),""),0)</f>
        <v>0</v>
      </c>
      <c r="DI53" s="251">
        <f t="array" aca="1" ref="DI53" ca="1">IFERROR(IF(AND(НачЦ_ИнвП_Дата&lt;=DI$3,КИнвП_Дата&gt;DI$3),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*INDEX(Коэф.закупка_год_огурец[],MATCH(Ф2!$A53,Коэф.закупка_год_огурец[1],0),MATCH(MONTH(Ф2!DI$3),КЗ!$1:$1,0)),""),0)</f>
        <v>0</v>
      </c>
      <c r="DJ53" s="251">
        <f t="array" aca="1" ref="DJ53" ca="1">IFERROR(IF(AND(НачЦ_ИнвП_Дата&lt;=DJ$3,КИнвП_Дата&gt;DJ$3),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*INDEX(Коэф.закупка_год_огурец[],MATCH(Ф2!$A53,Коэф.закупка_год_огурец[1],0),MATCH(MONTH(Ф2!DJ$3),КЗ!$1:$1,0)),""),0)</f>
        <v>134.459</v>
      </c>
      <c r="DK53" s="252">
        <f t="shared" ca="1" si="2528"/>
        <v>134.459</v>
      </c>
      <c r="DL53" s="251">
        <f t="array" aca="1" ref="DL53" ca="1">IFERROR(IF(AND(НачЦ_ИнвП_Дата&lt;=DL$3,КИнвП_Дата&gt;DL$3),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*INDEX(Коэф.закупка_год_огурец[],MATCH(Ф2!$A53,Коэф.закупка_год_огурец[1],0),MATCH(MONTH(Ф2!DL$3),КЗ!$1:$1,0)),""),0)</f>
        <v>0</v>
      </c>
      <c r="DM53" s="251">
        <f t="array" aca="1" ref="DM53" ca="1">IFERROR(IF(AND(НачЦ_ИнвП_Дата&lt;=DM$3,КИнвП_Дата&gt;DM$3),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*INDEX(Коэф.закупка_год_огурец[],MATCH(Ф2!$A53,Коэф.закупка_год_огурец[1],0),MATCH(MONTH(Ф2!DM$3),КЗ!$1:$1,0)),""),0)</f>
        <v>0</v>
      </c>
      <c r="DN53" s="251">
        <f t="array" aca="1" ref="DN53" ca="1">IFERROR(IF(AND(НачЦ_ИнвП_Дата&lt;=DN$3,КИнвП_Дата&gt;DN$3),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*INDEX(Коэф.закупка_год_огурец[],MATCH(Ф2!$A53,Коэф.закупка_год_огурец[1],0),MATCH(MONTH(Ф2!DN$3),КЗ!$1:$1,0)),""),0)</f>
        <v>134.459</v>
      </c>
      <c r="DO53" s="252">
        <f t="shared" ca="1" si="2529"/>
        <v>134.459</v>
      </c>
      <c r="DP53" s="285">
        <f t="shared" ca="1" si="2530"/>
        <v>268.91800000000001</v>
      </c>
      <c r="DQ53" s="251">
        <f t="array" aca="1" ref="DQ53" ca="1">IFERROR(IF(AND(НачЦ_ИнвП_Дата&lt;=DQ$3,КИнвП_Дата&gt;DQ$3),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*INDEX(Коэф.закупка_год_огурец[],MATCH(Ф2!$A53,Коэф.закупка_год_огурец[1],0),MATCH(MONTH(Ф2!DQ$3),КЗ!$1:$1,0)),""),0)</f>
        <v>0</v>
      </c>
      <c r="DR53" s="251">
        <f t="array" aca="1" ref="DR53" ca="1">IFERROR(IF(AND(НачЦ_ИнвП_Дата&lt;=DR$3,КИнвП_Дата&gt;DR$3),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*INDEX(Коэф.закупка_год_огурец[],MATCH(Ф2!$A53,Коэф.закупка_год_огурец[1],0),MATCH(MONTH(Ф2!DR$3),КЗ!$1:$1,0)),""),0)</f>
        <v>0</v>
      </c>
      <c r="DS53" s="251">
        <f t="array" aca="1" ref="DS53" ca="1">IFERROR(IF(AND(НачЦ_ИнвП_Дата&lt;=DS$3,КИнвП_Дата&gt;DS$3),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*INDEX(Коэф.закупка_год_огурец[],MATCH(Ф2!$A53,Коэф.закупка_год_огурец[1],0),MATCH(MONTH(Ф2!DS$3),КЗ!$1:$1,0)),""),0)</f>
        <v>0</v>
      </c>
      <c r="DT53" s="252">
        <f t="shared" ca="1" si="2531"/>
        <v>0</v>
      </c>
      <c r="DU53" s="251">
        <f t="array" aca="1" ref="DU53" ca="1">IFERROR(IF(AND(НачЦ_ИнвП_Дата&lt;=DU$3,КИнвП_Дата&gt;DU$3),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*INDEX(Коэф.закупка_год_огурец[],MATCH(Ф2!$A53,Коэф.закупка_год_огурец[1],0),MATCH(MONTH(Ф2!DU$3),КЗ!$1:$1,0)),""),0)</f>
        <v>0</v>
      </c>
      <c r="DV53" s="251">
        <f t="array" aca="1" ref="DV53" ca="1">IFERROR(IF(AND(НачЦ_ИнвП_Дата&lt;=DV$3,КИнвП_Дата&gt;DV$3),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*INDEX(Коэф.закупка_год_огурец[],MATCH(Ф2!$A53,Коэф.закупка_год_огурец[1],0),MATCH(MONTH(Ф2!DV$3),КЗ!$1:$1,0)),""),0)</f>
        <v>0</v>
      </c>
      <c r="DW53" s="251">
        <f t="array" aca="1" ref="DW53" ca="1">IFERROR(IF(AND(НачЦ_ИнвП_Дата&lt;=DW$3,КИнвП_Дата&gt;DW$3),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*INDEX(Коэф.закупка_год_огурец[],MATCH(Ф2!$A53,Коэф.закупка_год_огурец[1],0),MATCH(MONTH(Ф2!DW$3),КЗ!$1:$1,0)),""),0)</f>
        <v>0</v>
      </c>
      <c r="DX53" s="252">
        <f t="shared" ca="1" si="2532"/>
        <v>0</v>
      </c>
      <c r="DY53" s="251">
        <f t="array" aca="1" ref="DY53" ca="1">IFERROR(IF(AND(НачЦ_ИнвП_Дата&lt;=DY$3,КИнвП_Дата&gt;DY$3),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*INDEX(Коэф.закупка_год_огурец[],MATCH(Ф2!$A53,Коэф.закупка_год_огурец[1],0),MATCH(MONTH(Ф2!DY$3),КЗ!$1:$1,0)),""),0)</f>
        <v>0</v>
      </c>
      <c r="DZ53" s="251">
        <f t="array" aca="1" ref="DZ53" ca="1">IFERROR(IF(AND(НачЦ_ИнвП_Дата&lt;=DZ$3,КИнвП_Дата&gt;DZ$3),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*INDEX(Коэф.закупка_год_огурец[],MATCH(Ф2!$A53,Коэф.закупка_год_огурец[1],0),MATCH(MONTH(Ф2!DZ$3),КЗ!$1:$1,0)),""),0)</f>
        <v>0</v>
      </c>
      <c r="EA53" s="251">
        <f t="array" aca="1" ref="EA53" ca="1">IFERROR(IF(AND(НачЦ_ИнвП_Дата&lt;=EA$3,КИнвП_Дата&gt;EA$3),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*INDEX(Коэф.закупка_год_огурец[],MATCH(Ф2!$A53,Коэф.закупка_год_огурец[1],0),MATCH(MONTH(Ф2!EA$3),КЗ!$1:$1,0)),""),0)</f>
        <v>134.459</v>
      </c>
      <c r="EB53" s="252">
        <f t="shared" ca="1" si="2533"/>
        <v>134.459</v>
      </c>
      <c r="EC53" s="251">
        <f t="array" aca="1" ref="EC53" ca="1">IFERROR(IF(AND(НачЦ_ИнвП_Дата&lt;=EC$3,КИнвП_Дата&gt;EC$3),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*INDEX(Коэф.закупка_год_огурец[],MATCH(Ф2!$A53,Коэф.закупка_год_огурец[1],0),MATCH(MONTH(Ф2!EC$3),КЗ!$1:$1,0)),""),0)</f>
        <v>0</v>
      </c>
      <c r="ED53" s="251">
        <f t="array" aca="1" ref="ED53" ca="1">IFERROR(IF(AND(НачЦ_ИнвП_Дата&lt;=ED$3,КИнвП_Дата&gt;ED$3),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*INDEX(Коэф.закупка_год_огурец[],MATCH(Ф2!$A53,Коэф.закупка_год_огурец[1],0),MATCH(MONTH(Ф2!ED$3),КЗ!$1:$1,0)),""),0)</f>
        <v>0</v>
      </c>
      <c r="EE53" s="251">
        <f t="array" aca="1" ref="EE53" ca="1">IFERROR(IF(AND(НачЦ_ИнвП_Дата&lt;=EE$3,КИнвП_Дата&gt;EE$3),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*INDEX(Коэф.закупка_год_огурец[],MATCH(Ф2!$A53,Коэф.закупка_год_огурец[1],0),MATCH(MONTH(Ф2!EE$3),КЗ!$1:$1,0)),""),0)</f>
        <v>134.459</v>
      </c>
      <c r="EF53" s="252">
        <f t="shared" ca="1" si="2534"/>
        <v>134.459</v>
      </c>
      <c r="EG53" s="285">
        <f t="shared" ca="1" si="2535"/>
        <v>268.91800000000001</v>
      </c>
      <c r="EH53" s="251">
        <f t="array" aca="1" ref="EH53" ca="1">IFERROR(IF(AND(НачЦ_ИнвП_Дата&lt;=EH$3,КИнвП_Дата&gt;EH$3),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*INDEX(Коэф.закупка_год_огурец[],MATCH(Ф2!$A53,Коэф.закупка_год_огурец[1],0),MATCH(MONTH(Ф2!EH$3),КЗ!$1:$1,0)),""),0)</f>
        <v>0</v>
      </c>
      <c r="EI53" s="251">
        <f t="array" aca="1" ref="EI53" ca="1">IFERROR(IF(AND(НачЦ_ИнвП_Дата&lt;=EI$3,КИнвП_Дата&gt;EI$3),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*INDEX(Коэф.закупка_год_огурец[],MATCH(Ф2!$A53,Коэф.закупка_год_огурец[1],0),MATCH(MONTH(Ф2!EI$3),КЗ!$1:$1,0)),""),0)</f>
        <v>0</v>
      </c>
      <c r="EJ53" s="251">
        <f t="array" aca="1" ref="EJ53" ca="1">IFERROR(IF(AND(НачЦ_ИнвП_Дата&lt;=EJ$3,КИнвП_Дата&gt;EJ$3),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*INDEX(Коэф.закупка_год_огурец[],MATCH(Ф2!$A53,Коэф.закупка_год_огурец[1],0),MATCH(MONTH(Ф2!EJ$3),КЗ!$1:$1,0)),""),0)</f>
        <v>0</v>
      </c>
      <c r="EK53" s="252">
        <f t="shared" ca="1" si="2536"/>
        <v>0</v>
      </c>
      <c r="EL53" s="251">
        <f t="array" aca="1" ref="EL53" ca="1">IFERROR(IF(AND(НачЦ_ИнвП_Дата&lt;=EL$3,КИнвП_Дата&gt;EL$3),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*INDEX(Коэф.закупка_год_огурец[],MATCH(Ф2!$A53,Коэф.закупка_год_огурец[1],0),MATCH(MONTH(Ф2!EL$3),КЗ!$1:$1,0)),""),0)</f>
        <v>0</v>
      </c>
      <c r="EM53" s="251">
        <f t="array" aca="1" ref="EM53" ca="1">IFERROR(IF(AND(НачЦ_ИнвП_Дата&lt;=EM$3,КИнвП_Дата&gt;EM$3),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*INDEX(Коэф.закупка_год_огурец[],MATCH(Ф2!$A53,Коэф.закупка_год_огурец[1],0),MATCH(MONTH(Ф2!EM$3),КЗ!$1:$1,0)),""),0)</f>
        <v>0</v>
      </c>
      <c r="EN53" s="251">
        <f t="array" aca="1" ref="EN53" ca="1">IFERROR(IF(AND(НачЦ_ИнвП_Дата&lt;=EN$3,КИнвП_Дата&gt;EN$3),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*INDEX(Коэф.закупка_год_огурец[],MATCH(Ф2!$A53,Коэф.закупка_год_огурец[1],0),MATCH(MONTH(Ф2!EN$3),КЗ!$1:$1,0)),""),0)</f>
        <v>0</v>
      </c>
      <c r="EO53" s="252">
        <f t="shared" ca="1" si="2537"/>
        <v>0</v>
      </c>
      <c r="EP53" s="251">
        <f t="array" aca="1" ref="EP53" ca="1">IFERROR(IF(AND(НачЦ_ИнвП_Дата&lt;=EP$3,КИнвП_Дата&gt;EP$3),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*INDEX(Коэф.закупка_год_огурец[],MATCH(Ф2!$A53,Коэф.закупка_год_огурец[1],0),MATCH(MONTH(Ф2!EP$3),КЗ!$1:$1,0)),""),0)</f>
        <v>0</v>
      </c>
      <c r="EQ53" s="251">
        <f t="array" aca="1" ref="EQ53" ca="1">IFERROR(IF(AND(НачЦ_ИнвП_Дата&lt;=EQ$3,КИнвП_Дата&gt;EQ$3),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*INDEX(Коэф.закупка_год_огурец[],MATCH(Ф2!$A53,Коэф.закупка_год_огурец[1],0),MATCH(MONTH(Ф2!EQ$3),КЗ!$1:$1,0)),""),0)</f>
        <v>0</v>
      </c>
      <c r="ER53" s="251">
        <f t="array" aca="1" ref="ER53" ca="1">IFERROR(IF(AND(НачЦ_ИнвП_Дата&lt;=ER$3,КИнвП_Дата&gt;ER$3),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*INDEX(Коэф.закупка_год_огурец[],MATCH(Ф2!$A53,Коэф.закупка_год_огурец[1],0),MATCH(MONTH(Ф2!ER$3),КЗ!$1:$1,0)),""),0)</f>
        <v>134.459</v>
      </c>
      <c r="ES53" s="252">
        <f t="shared" ca="1" si="2538"/>
        <v>134.459</v>
      </c>
      <c r="ET53" s="251">
        <f t="array" aca="1" ref="ET53" ca="1">IFERROR(IF(AND(НачЦ_ИнвП_Дата&lt;=ET$3,КИнвП_Дата&gt;ET$3),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*INDEX(Коэф.закупка_год_огурец[],MATCH(Ф2!$A53,Коэф.закупка_год_огурец[1],0),MATCH(MONTH(Ф2!ET$3),КЗ!$1:$1,0)),""),0)</f>
        <v>0</v>
      </c>
      <c r="EU53" s="251">
        <f t="array" aca="1" ref="EU53" ca="1">IFERROR(IF(AND(НачЦ_ИнвП_Дата&lt;=EU$3,КИнвП_Дата&gt;EU$3),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*INDEX(Коэф.закупка_год_огурец[],MATCH(Ф2!$A53,Коэф.закупка_год_огурец[1],0),MATCH(MONTH(Ф2!EU$3),КЗ!$1:$1,0)),""),0)</f>
        <v>0</v>
      </c>
      <c r="EV53" s="251">
        <f t="array" aca="1" ref="EV53" ca="1">IFERROR(IF(AND(НачЦ_ИнвП_Дата&lt;=EV$3,КИнвП_Дата&gt;EV$3),
             INDEX('Кальк-я'!$A$16:$Y$87,MATCH(Ф2!$A53,'Кальк-я'!$A$16:$A$87,0),MATCH("Сумма затрат, т.руб.",'Кальк-я'!$5:$5,0))
              *INDEX(Коэф.закупка_год_огурец[],MATCH(Ф2!$A53,Коэф.закупка_год_огурец[1],0),MATCH(MONTH(Ф2!EV$3),КЗ!$1:$1,0)),""),0)</f>
        <v>134.459</v>
      </c>
      <c r="EW53" s="252">
        <f t="shared" ca="1" si="2539"/>
        <v>134.459</v>
      </c>
      <c r="EX53" s="430">
        <f t="shared" ca="1" si="2540"/>
        <v>268.91800000000001</v>
      </c>
      <c r="EY53" s="301">
        <f ca="1">ROUND(SUMIF(Ф2!$4:$4,"+",53:53),0)</f>
        <v>2286</v>
      </c>
    </row>
    <row r="54" spans="1:155" hidden="1" outlineLevel="1">
      <c r="A54" s="230" t="s">
        <v>45</v>
      </c>
      <c r="B54" s="251" t="str">
        <f t="array" ref="B54">IFERROR(IF(AND(НачЦ_ИнвП_Дата&lt;=B$3,КИнвП_Дата&gt;B$3),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*INDEX(Коэф.закупка_год_огурец[],MATCH(Ф2!$A54,Коэф.закупка_год_огурец[1],0),MATCH(MONTH(Ф2!B$3),КЗ!$1:$1,0)),""),0)</f>
        <v/>
      </c>
      <c r="C54" s="251" t="str">
        <f t="array" aca="1" ref="C54" ca="1">IFERROR(IF(AND(НачЦ_ИнвП_Дата&lt;=C$3,КИнвП_Дата&gt;C$3),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*INDEX(Коэф.закупка_год_огурец[],MATCH(Ф2!$A54,Коэф.закупка_год_огурец[1],0),MATCH(MONTH(Ф2!C$3),КЗ!$1:$1,0)),""),0)</f>
        <v/>
      </c>
      <c r="D54" s="251" t="str">
        <f t="array" aca="1" ref="D54" ca="1">IFERROR(IF(AND(НачЦ_ИнвП_Дата&lt;=D$3,КИнвП_Дата&gt;D$3),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*INDEX(Коэф.закупка_год_огурец[],MATCH(Ф2!$A54,Коэф.закупка_год_огурец[1],0),MATCH(MONTH(Ф2!D$3),КЗ!$1:$1,0)),""),0)</f>
        <v/>
      </c>
      <c r="E54" s="252">
        <f t="shared" ca="1" si="2497"/>
        <v>0</v>
      </c>
      <c r="F54" s="251" t="str">
        <f t="array" aca="1" ref="F54" ca="1">IFERROR(IF(AND(НачЦ_ИнвП_Дата&lt;=F$3,КИнвП_Дата&gt;F$3),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*INDEX(Коэф.закупка_год_огурец[],MATCH(Ф2!$A54,Коэф.закупка_год_огурец[1],0),MATCH(MONTH(Ф2!F$3),КЗ!$1:$1,0)),""),0)</f>
        <v/>
      </c>
      <c r="G54" s="251" t="str">
        <f t="array" aca="1" ref="G54" ca="1">IFERROR(IF(AND(НачЦ_ИнвП_Дата&lt;=G$3,КИнвП_Дата&gt;G$3),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*INDEX(Коэф.закупка_год_огурец[],MATCH(Ф2!$A54,Коэф.закупка_год_огурец[1],0),MATCH(MONTH(Ф2!G$3),КЗ!$1:$1,0)),""),0)</f>
        <v/>
      </c>
      <c r="H54" s="251" t="str">
        <f t="array" aca="1" ref="H54" ca="1">IFERROR(IF(AND(НачЦ_ИнвП_Дата&lt;=H$3,КИнвП_Дата&gt;H$3),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*INDEX(Коэф.закупка_год_огурец[],MATCH(Ф2!$A54,Коэф.закупка_год_огурец[1],0),MATCH(MONTH(Ф2!H$3),КЗ!$1:$1,0)),""),0)</f>
        <v/>
      </c>
      <c r="I54" s="252">
        <f t="shared" ca="1" si="2498"/>
        <v>0</v>
      </c>
      <c r="J54" s="251" t="str">
        <f t="array" aca="1" ref="J54" ca="1">IFERROR(IF(AND(НачЦ_ИнвП_Дата&lt;=J$3,КИнвП_Дата&gt;J$3),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*INDEX(Коэф.закупка_год_огурец[],MATCH(Ф2!$A54,Коэф.закупка_год_огурец[1],0),MATCH(MONTH(Ф2!J$3),КЗ!$1:$1,0)),""),0)</f>
        <v/>
      </c>
      <c r="K54" s="251" t="str">
        <f t="array" aca="1" ref="K54" ca="1">IFERROR(IF(AND(НачЦ_ИнвП_Дата&lt;=K$3,КИнвП_Дата&gt;K$3),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*INDEX(Коэф.закупка_год_огурец[],MATCH(Ф2!$A54,Коэф.закупка_год_огурец[1],0),MATCH(MONTH(Ф2!K$3),КЗ!$1:$1,0)),""),0)</f>
        <v/>
      </c>
      <c r="L54" s="251" t="str">
        <f t="array" aca="1" ref="L54" ca="1">IFERROR(IF(AND(НачЦ_ИнвП_Дата&lt;=L$3,КИнвП_Дата&gt;L$3),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*INDEX(Коэф.закупка_год_огурец[],MATCH(Ф2!$A54,Коэф.закупка_год_огурец[1],0),MATCH(MONTH(Ф2!L$3),КЗ!$1:$1,0)),""),0)</f>
        <v/>
      </c>
      <c r="M54" s="252">
        <f t="shared" ca="1" si="2499"/>
        <v>0</v>
      </c>
      <c r="N54" s="251">
        <f t="array" aca="1" ref="N54" ca="1">IFERROR(IF(AND(НачЦ_ИнвП_Дата&lt;=N$3,КИнвП_Дата&gt;N$3),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*INDEX(Коэф.закупка_год_огурец[],MATCH(Ф2!$A54,Коэф.закупка_год_огурец[1],0),MATCH(MONTH(Ф2!N$3),КЗ!$1:$1,0)),""),0)</f>
        <v>211.760704</v>
      </c>
      <c r="O54" s="251">
        <f t="array" aca="1" ref="O54" ca="1">IFERROR(IF(AND(НачЦ_ИнвП_Дата&lt;=O$3,КИнвП_Дата&gt;O$3),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*INDEX(Коэф.закупка_год_огурец[],MATCH(Ф2!$A54,Коэф.закупка_год_огурец[1],0),MATCH(MONTH(Ф2!O$3),КЗ!$1:$1,0)),""),0)</f>
        <v>0</v>
      </c>
      <c r="P54" s="251">
        <f t="array" aca="1" ref="P54" ca="1">IFERROR(IF(AND(НачЦ_ИнвП_Дата&lt;=P$3,КИнвП_Дата&gt;P$3),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*INDEX(Коэф.закупка_год_огурец[],MATCH(Ф2!$A54,Коэф.закупка_год_огурец[1],0),MATCH(MONTH(Ф2!P$3),КЗ!$1:$1,0)),""),0)</f>
        <v>0</v>
      </c>
      <c r="Q54" s="252">
        <f t="shared" ca="1" si="2500"/>
        <v>211.760704</v>
      </c>
      <c r="R54" s="285">
        <f t="shared" ca="1" si="2501"/>
        <v>211.760704</v>
      </c>
      <c r="S54" s="251">
        <f t="array" aca="1" ref="S54" ca="1">IFERROR(IF(AND(НачЦ_ИнвП_Дата&lt;=S$3,КИнвП_Дата&gt;S$3),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*INDEX(Коэф.закупка_год_огурец[],MATCH(Ф2!$A54,Коэф.закупка_год_огурец[1],0),MATCH(MONTH(Ф2!S$3),КЗ!$1:$1,0)),""),0)</f>
        <v>0</v>
      </c>
      <c r="T54" s="251">
        <f t="array" aca="1" ref="T54" ca="1">IFERROR(IF(AND(НачЦ_ИнвП_Дата&lt;=T$3,КИнвП_Дата&gt;T$3),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*INDEX(Коэф.закупка_год_огурец[],MATCH(Ф2!$A54,Коэф.закупка_год_огурец[1],0),MATCH(MONTH(Ф2!T$3),КЗ!$1:$1,0)),""),0)</f>
        <v>105.880352</v>
      </c>
      <c r="U54" s="251">
        <f t="array" aca="1" ref="U54" ca="1">IFERROR(IF(AND(НачЦ_ИнвП_Дата&lt;=U$3,КИнвП_Дата&gt;U$3),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*INDEX(Коэф.закупка_год_огурец[],MATCH(Ф2!$A54,Коэф.закупка_год_огурец[1],0),MATCH(MONTH(Ф2!U$3),КЗ!$1:$1,0)),""),0)</f>
        <v>0</v>
      </c>
      <c r="V54" s="252">
        <f t="shared" ca="1" si="2541"/>
        <v>105.880352</v>
      </c>
      <c r="W54" s="251">
        <f t="array" aca="1" ref="W54" ca="1">IFERROR(IF(AND(НачЦ_ИнвП_Дата&lt;=W$3,КИнвП_Дата&gt;W$3),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*INDEX(Коэф.закупка_год_огурец[],MATCH(Ф2!$A54,Коэф.закупка_год_огурец[1],0),MATCH(MONTH(Ф2!W$3),КЗ!$1:$1,0)),""),0)</f>
        <v>0</v>
      </c>
      <c r="X54" s="251">
        <f t="array" aca="1" ref="X54" ca="1">IFERROR(IF(AND(НачЦ_ИнвП_Дата&lt;=X$3,КИнвП_Дата&gt;X$3),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*INDEX(Коэф.закупка_год_огурец[],MATCH(Ф2!$A54,Коэф.закупка_год_огурец[1],0),MATCH(MONTH(Ф2!X$3),КЗ!$1:$1,0)),""),0)</f>
        <v>211.760704</v>
      </c>
      <c r="Y54" s="251">
        <f t="array" aca="1" ref="Y54" ca="1">IFERROR(IF(AND(НачЦ_ИнвП_Дата&lt;=Y$3,КИнвП_Дата&gt;Y$3),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*INDEX(Коэф.закупка_год_огурец[],MATCH(Ф2!$A54,Коэф.закупка_год_огурец[1],0),MATCH(MONTH(Ф2!Y$3),КЗ!$1:$1,0)),""),0)</f>
        <v>0</v>
      </c>
      <c r="Z54" s="252">
        <f t="shared" ca="1" si="2542"/>
        <v>211.760704</v>
      </c>
      <c r="AA54" s="251">
        <f t="array" aca="1" ref="AA54" ca="1">IFERROR(IF(AND(НачЦ_ИнвП_Дата&lt;=AA$3,КИнвП_Дата&gt;AA$3),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*INDEX(Коэф.закупка_год_огурец[],MATCH(Ф2!$A54,Коэф.закупка_год_огурец[1],0),MATCH(MONTH(Ф2!AA$3),КЗ!$1:$1,0)),""),0)</f>
        <v>0</v>
      </c>
      <c r="AB54" s="251">
        <f t="array" aca="1" ref="AB54" ca="1">IFERROR(IF(AND(НачЦ_ИнвП_Дата&lt;=AB$3,КИнвП_Дата&gt;AB$3),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*INDEX(Коэф.закупка_год_огурец[],MATCH(Ф2!$A54,Коэф.закупка_год_огурец[1],0),MATCH(MONTH(Ф2!AB$3),КЗ!$1:$1,0)),""),0)</f>
        <v>0</v>
      </c>
      <c r="AC54" s="251">
        <f t="array" aca="1" ref="AC54" ca="1">IFERROR(IF(AND(НачЦ_ИнвП_Дата&lt;=AC$3,КИнвП_Дата&gt;AC$3),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*INDEX(Коэф.закупка_год_огурец[],MATCH(Ф2!$A54,Коэф.закупка_год_огурец[1],0),MATCH(MONTH(Ф2!AC$3),КЗ!$1:$1,0)),""),0)</f>
        <v>0</v>
      </c>
      <c r="AD54" s="252">
        <f t="shared" ca="1" si="2543"/>
        <v>0</v>
      </c>
      <c r="AE54" s="251">
        <f t="array" aca="1" ref="AE54" ca="1">IFERROR(IF(AND(НачЦ_ИнвП_Дата&lt;=AE$3,КИнвП_Дата&gt;AE$3),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*INDEX(Коэф.закупка_год_огурец[],MATCH(Ф2!$A54,Коэф.закупка_год_огурец[1],0),MATCH(MONTH(Ф2!AE$3),КЗ!$1:$1,0)),""),0)</f>
        <v>211.760704</v>
      </c>
      <c r="AF54" s="251">
        <f t="array" aca="1" ref="AF54" ca="1">IFERROR(IF(AND(НачЦ_ИнвП_Дата&lt;=AF$3,КИнвП_Дата&gt;AF$3),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*INDEX(Коэф.закупка_год_огурец[],MATCH(Ф2!$A54,Коэф.закупка_год_огурец[1],0),MATCH(MONTH(Ф2!AF$3),КЗ!$1:$1,0)),""),0)</f>
        <v>0</v>
      </c>
      <c r="AG54" s="251">
        <f t="array" aca="1" ref="AG54" ca="1">IFERROR(IF(AND(НачЦ_ИнвП_Дата&lt;=AG$3,КИнвП_Дата&gt;AG$3),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*INDEX(Коэф.закупка_год_огурец[],MATCH(Ф2!$A54,Коэф.закупка_год_огурец[1],0),MATCH(MONTH(Ф2!AG$3),КЗ!$1:$1,0)),""),0)</f>
        <v>0</v>
      </c>
      <c r="AH54" s="252">
        <f t="shared" ca="1" si="2544"/>
        <v>211.760704</v>
      </c>
      <c r="AI54" s="285">
        <f t="shared" ca="1" si="2545"/>
        <v>529.40175999999997</v>
      </c>
      <c r="AJ54" s="251">
        <f t="array" aca="1" ref="AJ54" ca="1">IFERROR(IF(AND(НачЦ_ИнвП_Дата&lt;=AJ$3,КИнвП_Дата&gt;AJ$3),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*INDEX(Коэф.закупка_год_огурец[],MATCH(Ф2!$A54,Коэф.закупка_год_огурец[1],0),MATCH(MONTH(Ф2!AJ$3),КЗ!$1:$1,0)),""),0)</f>
        <v>0</v>
      </c>
      <c r="AK54" s="251">
        <f t="array" aca="1" ref="AK54" ca="1">IFERROR(IF(AND(НачЦ_ИнвП_Дата&lt;=AK$3,КИнвП_Дата&gt;AK$3),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*INDEX(Коэф.закупка_год_огурец[],MATCH(Ф2!$A54,Коэф.закупка_год_огурец[1],0),MATCH(MONTH(Ф2!AK$3),КЗ!$1:$1,0)),""),0)</f>
        <v>105.880352</v>
      </c>
      <c r="AL54" s="251">
        <f t="array" aca="1" ref="AL54" ca="1">IFERROR(IF(AND(НачЦ_ИнвП_Дата&lt;=AL$3,КИнвП_Дата&gt;AL$3),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*INDEX(Коэф.закупка_год_огурец[],MATCH(Ф2!$A54,Коэф.закупка_год_огурец[1],0),MATCH(MONTH(Ф2!AL$3),КЗ!$1:$1,0)),""),0)</f>
        <v>0</v>
      </c>
      <c r="AM54" s="252">
        <f t="shared" ca="1" si="2506"/>
        <v>105.880352</v>
      </c>
      <c r="AN54" s="251">
        <f t="array" aca="1" ref="AN54" ca="1">IFERROR(IF(AND(НачЦ_ИнвП_Дата&lt;=AN$3,КИнвП_Дата&gt;AN$3),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*INDEX(Коэф.закупка_год_огурец[],MATCH(Ф2!$A54,Коэф.закупка_год_огурец[1],0),MATCH(MONTH(Ф2!AN$3),КЗ!$1:$1,0)),""),0)</f>
        <v>0</v>
      </c>
      <c r="AO54" s="251">
        <f t="array" aca="1" ref="AO54" ca="1">IFERROR(IF(AND(НачЦ_ИнвП_Дата&lt;=AO$3,КИнвП_Дата&gt;AO$3),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*INDEX(Коэф.закупка_год_огурец[],MATCH(Ф2!$A54,Коэф.закупка_год_огурец[1],0),MATCH(MONTH(Ф2!AO$3),КЗ!$1:$1,0)),""),0)</f>
        <v>211.760704</v>
      </c>
      <c r="AP54" s="251">
        <f t="array" aca="1" ref="AP54" ca="1">IFERROR(IF(AND(НачЦ_ИнвП_Дата&lt;=AP$3,КИнвП_Дата&gt;AP$3),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*INDEX(Коэф.закупка_год_огурец[],MATCH(Ф2!$A54,Коэф.закупка_год_огурец[1],0),MATCH(MONTH(Ф2!AP$3),КЗ!$1:$1,0)),""),0)</f>
        <v>0</v>
      </c>
      <c r="AQ54" s="252">
        <f t="shared" ca="1" si="2507"/>
        <v>211.760704</v>
      </c>
      <c r="AR54" s="251">
        <f t="array" aca="1" ref="AR54" ca="1">IFERROR(IF(AND(НачЦ_ИнвП_Дата&lt;=AR$3,КИнвП_Дата&gt;AR$3),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*INDEX(Коэф.закупка_год_огурец[],MATCH(Ф2!$A54,Коэф.закупка_год_огурец[1],0),MATCH(MONTH(Ф2!AR$3),КЗ!$1:$1,0)),""),0)</f>
        <v>0</v>
      </c>
      <c r="AS54" s="251">
        <f t="array" aca="1" ref="AS54" ca="1">IFERROR(IF(AND(НачЦ_ИнвП_Дата&lt;=AS$3,КИнвП_Дата&gt;AS$3),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*INDEX(Коэф.закупка_год_огурец[],MATCH(Ф2!$A54,Коэф.закупка_год_огурец[1],0),MATCH(MONTH(Ф2!AS$3),КЗ!$1:$1,0)),""),0)</f>
        <v>0</v>
      </c>
      <c r="AT54" s="251">
        <f t="array" aca="1" ref="AT54" ca="1">IFERROR(IF(AND(НачЦ_ИнвП_Дата&lt;=AT$3,КИнвП_Дата&gt;AT$3),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*INDEX(Коэф.закупка_год_огурец[],MATCH(Ф2!$A54,Коэф.закупка_год_огурец[1],0),MATCH(MONTH(Ф2!AT$3),КЗ!$1:$1,0)),""),0)</f>
        <v>0</v>
      </c>
      <c r="AU54" s="252">
        <f t="shared" ca="1" si="2508"/>
        <v>0</v>
      </c>
      <c r="AV54" s="251">
        <f t="array" aca="1" ref="AV54" ca="1">IFERROR(IF(AND(НачЦ_ИнвП_Дата&lt;=AV$3,КИнвП_Дата&gt;AV$3),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*INDEX(Коэф.закупка_год_огурец[],MATCH(Ф2!$A54,Коэф.закупка_год_огурец[1],0),MATCH(MONTH(Ф2!AV$3),КЗ!$1:$1,0)),""),0)</f>
        <v>211.760704</v>
      </c>
      <c r="AW54" s="251">
        <f t="array" aca="1" ref="AW54" ca="1">IFERROR(IF(AND(НачЦ_ИнвП_Дата&lt;=AW$3,КИнвП_Дата&gt;AW$3),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*INDEX(Коэф.закупка_год_огурец[],MATCH(Ф2!$A54,Коэф.закупка_год_огурец[1],0),MATCH(MONTH(Ф2!AW$3),КЗ!$1:$1,0)),""),0)</f>
        <v>0</v>
      </c>
      <c r="AX54" s="251">
        <f t="array" aca="1" ref="AX54" ca="1">IFERROR(IF(AND(НачЦ_ИнвП_Дата&lt;=AX$3,КИнвП_Дата&gt;AX$3),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*INDEX(Коэф.закупка_год_огурец[],MATCH(Ф2!$A54,Коэф.закупка_год_огурец[1],0),MATCH(MONTH(Ф2!AX$3),КЗ!$1:$1,0)),""),0)</f>
        <v>0</v>
      </c>
      <c r="AY54" s="252">
        <f t="shared" ca="1" si="2509"/>
        <v>211.760704</v>
      </c>
      <c r="AZ54" s="285">
        <f t="shared" ca="1" si="2510"/>
        <v>529.40175999999997</v>
      </c>
      <c r="BA54" s="251">
        <f t="array" aca="1" ref="BA54" ca="1">IFERROR(IF(AND(НачЦ_ИнвП_Дата&lt;=BA$3,КИнвП_Дата&gt;BA$3),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*INDEX(Коэф.закупка_год_огурец[],MATCH(Ф2!$A54,Коэф.закупка_год_огурец[1],0),MATCH(MONTH(Ф2!BA$3),КЗ!$1:$1,0)),""),0)</f>
        <v>0</v>
      </c>
      <c r="BB54" s="251">
        <f t="array" aca="1" ref="BB54" ca="1">IFERROR(IF(AND(НачЦ_ИнвП_Дата&lt;=BB$3,КИнвП_Дата&gt;BB$3),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*INDEX(Коэф.закупка_год_огурец[],MATCH(Ф2!$A54,Коэф.закупка_год_огурец[1],0),MATCH(MONTH(Ф2!BB$3),КЗ!$1:$1,0)),""),0)</f>
        <v>105.880352</v>
      </c>
      <c r="BC54" s="251">
        <f t="array" aca="1" ref="BC54" ca="1">IFERROR(IF(AND(НачЦ_ИнвП_Дата&lt;=BC$3,КИнвП_Дата&gt;BC$3),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*INDEX(Коэф.закупка_год_огурец[],MATCH(Ф2!$A54,Коэф.закупка_год_огурец[1],0),MATCH(MONTH(Ф2!BC$3),КЗ!$1:$1,0)),""),0)</f>
        <v>0</v>
      </c>
      <c r="BD54" s="252">
        <f t="shared" ca="1" si="2511"/>
        <v>105.880352</v>
      </c>
      <c r="BE54" s="251">
        <f t="array" aca="1" ref="BE54" ca="1">IFERROR(IF(AND(НачЦ_ИнвП_Дата&lt;=BE$3,КИнвП_Дата&gt;BE$3),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*INDEX(Коэф.закупка_год_огурец[],MATCH(Ф2!$A54,Коэф.закупка_год_огурец[1],0),MATCH(MONTH(Ф2!BE$3),КЗ!$1:$1,0)),""),0)</f>
        <v>0</v>
      </c>
      <c r="BF54" s="251">
        <f t="array" aca="1" ref="BF54" ca="1">IFERROR(IF(AND(НачЦ_ИнвП_Дата&lt;=BF$3,КИнвП_Дата&gt;BF$3),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*INDEX(Коэф.закупка_год_огурец[],MATCH(Ф2!$A54,Коэф.закупка_год_огурец[1],0),MATCH(MONTH(Ф2!BF$3),КЗ!$1:$1,0)),""),0)</f>
        <v>211.760704</v>
      </c>
      <c r="BG54" s="251">
        <f t="array" aca="1" ref="BG54" ca="1">IFERROR(IF(AND(НачЦ_ИнвП_Дата&lt;=BG$3,КИнвП_Дата&gt;BG$3),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*INDEX(Коэф.закупка_год_огурец[],MATCH(Ф2!$A54,Коэф.закупка_год_огурец[1],0),MATCH(MONTH(Ф2!BG$3),КЗ!$1:$1,0)),""),0)</f>
        <v>0</v>
      </c>
      <c r="BH54" s="252">
        <f t="shared" ca="1" si="2512"/>
        <v>211.760704</v>
      </c>
      <c r="BI54" s="251">
        <f t="array" aca="1" ref="BI54" ca="1">IFERROR(IF(AND(НачЦ_ИнвП_Дата&lt;=BI$3,КИнвП_Дата&gt;BI$3),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*INDEX(Коэф.закупка_год_огурец[],MATCH(Ф2!$A54,Коэф.закупка_год_огурец[1],0),MATCH(MONTH(Ф2!BI$3),КЗ!$1:$1,0)),""),0)</f>
        <v>0</v>
      </c>
      <c r="BJ54" s="251">
        <f t="array" aca="1" ref="BJ54" ca="1">IFERROR(IF(AND(НачЦ_ИнвП_Дата&lt;=BJ$3,КИнвП_Дата&gt;BJ$3),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*INDEX(Коэф.закупка_год_огурец[],MATCH(Ф2!$A54,Коэф.закупка_год_огурец[1],0),MATCH(MONTH(Ф2!BJ$3),КЗ!$1:$1,0)),""),0)</f>
        <v>0</v>
      </c>
      <c r="BK54" s="251">
        <f t="array" aca="1" ref="BK54" ca="1">IFERROR(IF(AND(НачЦ_ИнвП_Дата&lt;=BK$3,КИнвП_Дата&gt;BK$3),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*INDEX(Коэф.закупка_год_огурец[],MATCH(Ф2!$A54,Коэф.закупка_год_огурец[1],0),MATCH(MONTH(Ф2!BK$3),КЗ!$1:$1,0)),""),0)</f>
        <v>0</v>
      </c>
      <c r="BL54" s="252">
        <f t="shared" ca="1" si="2513"/>
        <v>0</v>
      </c>
      <c r="BM54" s="251">
        <f t="array" aca="1" ref="BM54" ca="1">IFERROR(IF(AND(НачЦ_ИнвП_Дата&lt;=BM$3,КИнвП_Дата&gt;BM$3),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*INDEX(Коэф.закупка_год_огурец[],MATCH(Ф2!$A54,Коэф.закупка_год_огурец[1],0),MATCH(MONTH(Ф2!BM$3),КЗ!$1:$1,0)),""),0)</f>
        <v>211.760704</v>
      </c>
      <c r="BN54" s="251">
        <f t="array" aca="1" ref="BN54" ca="1">IFERROR(IF(AND(НачЦ_ИнвП_Дата&lt;=BN$3,КИнвП_Дата&gt;BN$3),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*INDEX(Коэф.закупка_год_огурец[],MATCH(Ф2!$A54,Коэф.закупка_год_огурец[1],0),MATCH(MONTH(Ф2!BN$3),КЗ!$1:$1,0)),""),0)</f>
        <v>0</v>
      </c>
      <c r="BO54" s="251">
        <f t="array" aca="1" ref="BO54" ca="1">IFERROR(IF(AND(НачЦ_ИнвП_Дата&lt;=BO$3,КИнвП_Дата&gt;BO$3),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*INDEX(Коэф.закупка_год_огурец[],MATCH(Ф2!$A54,Коэф.закупка_год_огурец[1],0),MATCH(MONTH(Ф2!BO$3),КЗ!$1:$1,0)),""),0)</f>
        <v>0</v>
      </c>
      <c r="BP54" s="252">
        <f t="shared" ca="1" si="2514"/>
        <v>211.760704</v>
      </c>
      <c r="BQ54" s="285">
        <f t="shared" ca="1" si="2515"/>
        <v>529.40175999999997</v>
      </c>
      <c r="BR54" s="251">
        <f t="array" aca="1" ref="BR54" ca="1">IFERROR(IF(AND(НачЦ_ИнвП_Дата&lt;=BR$3,КИнвП_Дата&gt;BR$3),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*INDEX(Коэф.закупка_год_огурец[],MATCH(Ф2!$A54,Коэф.закупка_год_огурец[1],0),MATCH(MONTH(Ф2!BR$3),КЗ!$1:$1,0)),""),0)</f>
        <v>0</v>
      </c>
      <c r="BS54" s="251">
        <f t="array" aca="1" ref="BS54" ca="1">IFERROR(IF(AND(НачЦ_ИнвП_Дата&lt;=BS$3,КИнвП_Дата&gt;BS$3),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*INDEX(Коэф.закупка_год_огурец[],MATCH(Ф2!$A54,Коэф.закупка_год_огурец[1],0),MATCH(MONTH(Ф2!BS$3),КЗ!$1:$1,0)),""),0)</f>
        <v>105.880352</v>
      </c>
      <c r="BT54" s="251">
        <f t="array" aca="1" ref="BT54" ca="1">IFERROR(IF(AND(НачЦ_ИнвП_Дата&lt;=BT$3,КИнвП_Дата&gt;BT$3),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*INDEX(Коэф.закупка_год_огурец[],MATCH(Ф2!$A54,Коэф.закупка_год_огурец[1],0),MATCH(MONTH(Ф2!BT$3),КЗ!$1:$1,0)),""),0)</f>
        <v>0</v>
      </c>
      <c r="BU54" s="252">
        <f t="shared" ca="1" si="2516"/>
        <v>105.880352</v>
      </c>
      <c r="BV54" s="251">
        <f t="array" aca="1" ref="BV54" ca="1">IFERROR(IF(AND(НачЦ_ИнвП_Дата&lt;=BV$3,КИнвП_Дата&gt;BV$3),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*INDEX(Коэф.закупка_год_огурец[],MATCH(Ф2!$A54,Коэф.закупка_год_огурец[1],0),MATCH(MONTH(Ф2!BV$3),КЗ!$1:$1,0)),""),0)</f>
        <v>0</v>
      </c>
      <c r="BW54" s="251">
        <f t="array" aca="1" ref="BW54" ca="1">IFERROR(IF(AND(НачЦ_ИнвП_Дата&lt;=BW$3,КИнвП_Дата&gt;BW$3),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*INDEX(Коэф.закупка_год_огурец[],MATCH(Ф2!$A54,Коэф.закупка_год_огурец[1],0),MATCH(MONTH(Ф2!BW$3),КЗ!$1:$1,0)),""),0)</f>
        <v>211.760704</v>
      </c>
      <c r="BX54" s="251">
        <f t="array" aca="1" ref="BX54" ca="1">IFERROR(IF(AND(НачЦ_ИнвП_Дата&lt;=BX$3,КИнвП_Дата&gt;BX$3),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*INDEX(Коэф.закупка_год_огурец[],MATCH(Ф2!$A54,Коэф.закупка_год_огурец[1],0),MATCH(MONTH(Ф2!BX$3),КЗ!$1:$1,0)),""),0)</f>
        <v>0</v>
      </c>
      <c r="BY54" s="252">
        <f t="shared" ca="1" si="2517"/>
        <v>211.760704</v>
      </c>
      <c r="BZ54" s="251">
        <f t="array" aca="1" ref="BZ54" ca="1">IFERROR(IF(AND(НачЦ_ИнвП_Дата&lt;=BZ$3,КИнвП_Дата&gt;BZ$3),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*INDEX(Коэф.закупка_год_огурец[],MATCH(Ф2!$A54,Коэф.закупка_год_огурец[1],0),MATCH(MONTH(Ф2!BZ$3),КЗ!$1:$1,0)),""),0)</f>
        <v>0</v>
      </c>
      <c r="CA54" s="251">
        <f t="array" aca="1" ref="CA54" ca="1">IFERROR(IF(AND(НачЦ_ИнвП_Дата&lt;=CA$3,КИнвП_Дата&gt;CA$3),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*INDEX(Коэф.закупка_год_огурец[],MATCH(Ф2!$A54,Коэф.закупка_год_огурец[1],0),MATCH(MONTH(Ф2!CA$3),КЗ!$1:$1,0)),""),0)</f>
        <v>0</v>
      </c>
      <c r="CB54" s="251">
        <f t="array" aca="1" ref="CB54" ca="1">IFERROR(IF(AND(НачЦ_ИнвП_Дата&lt;=CB$3,КИнвП_Дата&gt;CB$3),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*INDEX(Коэф.закупка_год_огурец[],MATCH(Ф2!$A54,Коэф.закупка_год_огурец[1],0),MATCH(MONTH(Ф2!CB$3),КЗ!$1:$1,0)),""),0)</f>
        <v>0</v>
      </c>
      <c r="CC54" s="252">
        <f t="shared" ca="1" si="2518"/>
        <v>0</v>
      </c>
      <c r="CD54" s="251">
        <f t="array" aca="1" ref="CD54" ca="1">IFERROR(IF(AND(НачЦ_ИнвП_Дата&lt;=CD$3,КИнвП_Дата&gt;CD$3),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*INDEX(Коэф.закупка_год_огурец[],MATCH(Ф2!$A54,Коэф.закупка_год_огурец[1],0),MATCH(MONTH(Ф2!CD$3),КЗ!$1:$1,0)),""),0)</f>
        <v>211.760704</v>
      </c>
      <c r="CE54" s="251">
        <f t="array" aca="1" ref="CE54" ca="1">IFERROR(IF(AND(НачЦ_ИнвП_Дата&lt;=CE$3,КИнвП_Дата&gt;CE$3),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*INDEX(Коэф.закупка_год_огурец[],MATCH(Ф2!$A54,Коэф.закупка_год_огурец[1],0),MATCH(MONTH(Ф2!CE$3),КЗ!$1:$1,0)),""),0)</f>
        <v>0</v>
      </c>
      <c r="CF54" s="251">
        <f t="array" aca="1" ref="CF54" ca="1">IFERROR(IF(AND(НачЦ_ИнвП_Дата&lt;=CF$3,КИнвП_Дата&gt;CF$3),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*INDEX(Коэф.закупка_год_огурец[],MATCH(Ф2!$A54,Коэф.закупка_год_огурец[1],0),MATCH(MONTH(Ф2!CF$3),КЗ!$1:$1,0)),""),0)</f>
        <v>0</v>
      </c>
      <c r="CG54" s="252">
        <f t="shared" ca="1" si="2519"/>
        <v>211.760704</v>
      </c>
      <c r="CH54" s="285">
        <f t="shared" ca="1" si="2520"/>
        <v>529.40175999999997</v>
      </c>
      <c r="CI54" s="251">
        <f t="array" aca="1" ref="CI54" ca="1">IFERROR(IF(AND(НачЦ_ИнвП_Дата&lt;=CI$3,КИнвП_Дата&gt;CI$3),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*INDEX(Коэф.закупка_год_огурец[],MATCH(Ф2!$A54,Коэф.закупка_год_огурец[1],0),MATCH(MONTH(Ф2!CI$3),КЗ!$1:$1,0)),""),0)</f>
        <v>0</v>
      </c>
      <c r="CJ54" s="251">
        <f t="array" aca="1" ref="CJ54" ca="1">IFERROR(IF(AND(НачЦ_ИнвП_Дата&lt;=CJ$3,КИнвП_Дата&gt;CJ$3),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*INDEX(Коэф.закупка_год_огурец[],MATCH(Ф2!$A54,Коэф.закупка_год_огурец[1],0),MATCH(MONTH(Ф2!CJ$3),КЗ!$1:$1,0)),""),0)</f>
        <v>105.880352</v>
      </c>
      <c r="CK54" s="251">
        <f t="array" aca="1" ref="CK54" ca="1">IFERROR(IF(AND(НачЦ_ИнвП_Дата&lt;=CK$3,КИнвП_Дата&gt;CK$3),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*INDEX(Коэф.закупка_год_огурец[],MATCH(Ф2!$A54,Коэф.закупка_год_огурец[1],0),MATCH(MONTH(Ф2!CK$3),КЗ!$1:$1,0)),""),0)</f>
        <v>0</v>
      </c>
      <c r="CL54" s="252">
        <f t="shared" ca="1" si="2521"/>
        <v>105.880352</v>
      </c>
      <c r="CM54" s="251">
        <f t="array" aca="1" ref="CM54" ca="1">IFERROR(IF(AND(НачЦ_ИнвП_Дата&lt;=CM$3,КИнвП_Дата&gt;CM$3),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*INDEX(Коэф.закупка_год_огурец[],MATCH(Ф2!$A54,Коэф.закупка_год_огурец[1],0),MATCH(MONTH(Ф2!CM$3),КЗ!$1:$1,0)),""),0)</f>
        <v>0</v>
      </c>
      <c r="CN54" s="251">
        <f t="array" aca="1" ref="CN54" ca="1">IFERROR(IF(AND(НачЦ_ИнвП_Дата&lt;=CN$3,КИнвП_Дата&gt;CN$3),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*INDEX(Коэф.закупка_год_огурец[],MATCH(Ф2!$A54,Коэф.закупка_год_огурец[1],0),MATCH(MONTH(Ф2!CN$3),КЗ!$1:$1,0)),""),0)</f>
        <v>211.760704</v>
      </c>
      <c r="CO54" s="251">
        <f t="array" aca="1" ref="CO54" ca="1">IFERROR(IF(AND(НачЦ_ИнвП_Дата&lt;=CO$3,КИнвП_Дата&gt;CO$3),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*INDEX(Коэф.закупка_год_огурец[],MATCH(Ф2!$A54,Коэф.закупка_год_огурец[1],0),MATCH(MONTH(Ф2!CO$3),КЗ!$1:$1,0)),""),0)</f>
        <v>0</v>
      </c>
      <c r="CP54" s="252">
        <f t="shared" ca="1" si="2522"/>
        <v>211.760704</v>
      </c>
      <c r="CQ54" s="251">
        <f t="array" aca="1" ref="CQ54" ca="1">IFERROR(IF(AND(НачЦ_ИнвП_Дата&lt;=CQ$3,КИнвП_Дата&gt;CQ$3),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*INDEX(Коэф.закупка_год_огурец[],MATCH(Ф2!$A54,Коэф.закупка_год_огурец[1],0),MATCH(MONTH(Ф2!CQ$3),КЗ!$1:$1,0)),""),0)</f>
        <v>0</v>
      </c>
      <c r="CR54" s="251">
        <f t="array" aca="1" ref="CR54" ca="1">IFERROR(IF(AND(НачЦ_ИнвП_Дата&lt;=CR$3,КИнвП_Дата&gt;CR$3),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*INDEX(Коэф.закупка_год_огурец[],MATCH(Ф2!$A54,Коэф.закупка_год_огурец[1],0),MATCH(MONTH(Ф2!CR$3),КЗ!$1:$1,0)),""),0)</f>
        <v>0</v>
      </c>
      <c r="CS54" s="251">
        <f t="array" aca="1" ref="CS54" ca="1">IFERROR(IF(AND(НачЦ_ИнвП_Дата&lt;=CS$3,КИнвП_Дата&gt;CS$3),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*INDEX(Коэф.закупка_год_огурец[],MATCH(Ф2!$A54,Коэф.закупка_год_огурец[1],0),MATCH(MONTH(Ф2!CS$3),КЗ!$1:$1,0)),""),0)</f>
        <v>0</v>
      </c>
      <c r="CT54" s="252">
        <f t="shared" ca="1" si="2523"/>
        <v>0</v>
      </c>
      <c r="CU54" s="251">
        <f t="array" aca="1" ref="CU54" ca="1">IFERROR(IF(AND(НачЦ_ИнвП_Дата&lt;=CU$3,КИнвП_Дата&gt;CU$3),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*INDEX(Коэф.закупка_год_огурец[],MATCH(Ф2!$A54,Коэф.закупка_год_огурец[1],0),MATCH(MONTH(Ф2!CU$3),КЗ!$1:$1,0)),""),0)</f>
        <v>211.760704</v>
      </c>
      <c r="CV54" s="251">
        <f t="array" aca="1" ref="CV54" ca="1">IFERROR(IF(AND(НачЦ_ИнвП_Дата&lt;=CV$3,КИнвП_Дата&gt;CV$3),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*INDEX(Коэф.закупка_год_огурец[],MATCH(Ф2!$A54,Коэф.закупка_год_огурец[1],0),MATCH(MONTH(Ф2!CV$3),КЗ!$1:$1,0)),""),0)</f>
        <v>0</v>
      </c>
      <c r="CW54" s="251">
        <f t="array" aca="1" ref="CW54" ca="1">IFERROR(IF(AND(НачЦ_ИнвП_Дата&lt;=CW$3,КИнвП_Дата&gt;CW$3),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*INDEX(Коэф.закупка_год_огурец[],MATCH(Ф2!$A54,Коэф.закупка_год_огурец[1],0),MATCH(MONTH(Ф2!CW$3),КЗ!$1:$1,0)),""),0)</f>
        <v>0</v>
      </c>
      <c r="CX54" s="252">
        <f t="shared" ca="1" si="2524"/>
        <v>211.760704</v>
      </c>
      <c r="CY54" s="285">
        <f t="shared" ca="1" si="2525"/>
        <v>529.40175999999997</v>
      </c>
      <c r="CZ54" s="251">
        <f t="array" aca="1" ref="CZ54" ca="1">IFERROR(IF(AND(НачЦ_ИнвП_Дата&lt;=CZ$3,КИнвП_Дата&gt;CZ$3),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*INDEX(Коэф.закупка_год_огурец[],MATCH(Ф2!$A54,Коэф.закупка_год_огурец[1],0),MATCH(MONTH(Ф2!CZ$3),КЗ!$1:$1,0)),""),0)</f>
        <v>0</v>
      </c>
      <c r="DA54" s="251">
        <f t="array" aca="1" ref="DA54" ca="1">IFERROR(IF(AND(НачЦ_ИнвП_Дата&lt;=DA$3,КИнвП_Дата&gt;DA$3),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*INDEX(Коэф.закупка_год_огурец[],MATCH(Ф2!$A54,Коэф.закупка_год_огурец[1],0),MATCH(MONTH(Ф2!DA$3),КЗ!$1:$1,0)),""),0)</f>
        <v>105.880352</v>
      </c>
      <c r="DB54" s="251">
        <f t="array" aca="1" ref="DB54" ca="1">IFERROR(IF(AND(НачЦ_ИнвП_Дата&lt;=DB$3,КИнвП_Дата&gt;DB$3),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*INDEX(Коэф.закупка_год_огурец[],MATCH(Ф2!$A54,Коэф.закупка_год_огурец[1],0),MATCH(MONTH(Ф2!DB$3),КЗ!$1:$1,0)),""),0)</f>
        <v>0</v>
      </c>
      <c r="DC54" s="252">
        <f t="shared" ca="1" si="2526"/>
        <v>105.880352</v>
      </c>
      <c r="DD54" s="251">
        <f t="array" aca="1" ref="DD54" ca="1">IFERROR(IF(AND(НачЦ_ИнвП_Дата&lt;=DD$3,КИнвП_Дата&gt;DD$3),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*INDEX(Коэф.закупка_год_огурец[],MATCH(Ф2!$A54,Коэф.закупка_год_огурец[1],0),MATCH(MONTH(Ф2!DD$3),КЗ!$1:$1,0)),""),0)</f>
        <v>0</v>
      </c>
      <c r="DE54" s="251">
        <f t="array" aca="1" ref="DE54" ca="1">IFERROR(IF(AND(НачЦ_ИнвП_Дата&lt;=DE$3,КИнвП_Дата&gt;DE$3),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*INDEX(Коэф.закупка_год_огурец[],MATCH(Ф2!$A54,Коэф.закупка_год_огурец[1],0),MATCH(MONTH(Ф2!DE$3),КЗ!$1:$1,0)),""),0)</f>
        <v>211.760704</v>
      </c>
      <c r="DF54" s="251">
        <f t="array" aca="1" ref="DF54" ca="1">IFERROR(IF(AND(НачЦ_ИнвП_Дата&lt;=DF$3,КИнвП_Дата&gt;DF$3),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*INDEX(Коэф.закупка_год_огурец[],MATCH(Ф2!$A54,Коэф.закупка_год_огурец[1],0),MATCH(MONTH(Ф2!DF$3),КЗ!$1:$1,0)),""),0)</f>
        <v>0</v>
      </c>
      <c r="DG54" s="252">
        <f t="shared" ca="1" si="2527"/>
        <v>211.760704</v>
      </c>
      <c r="DH54" s="251">
        <f t="array" aca="1" ref="DH54" ca="1">IFERROR(IF(AND(НачЦ_ИнвП_Дата&lt;=DH$3,КИнвП_Дата&gt;DH$3),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*INDEX(Коэф.закупка_год_огурец[],MATCH(Ф2!$A54,Коэф.закупка_год_огурец[1],0),MATCH(MONTH(Ф2!DH$3),КЗ!$1:$1,0)),""),0)</f>
        <v>0</v>
      </c>
      <c r="DI54" s="251">
        <f t="array" aca="1" ref="DI54" ca="1">IFERROR(IF(AND(НачЦ_ИнвП_Дата&lt;=DI$3,КИнвП_Дата&gt;DI$3),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*INDEX(Коэф.закупка_год_огурец[],MATCH(Ф2!$A54,Коэф.закупка_год_огурец[1],0),MATCH(MONTH(Ф2!DI$3),КЗ!$1:$1,0)),""),0)</f>
        <v>0</v>
      </c>
      <c r="DJ54" s="251">
        <f t="array" aca="1" ref="DJ54" ca="1">IFERROR(IF(AND(НачЦ_ИнвП_Дата&lt;=DJ$3,КИнвП_Дата&gt;DJ$3),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*INDEX(Коэф.закупка_год_огурец[],MATCH(Ф2!$A54,Коэф.закупка_год_огурец[1],0),MATCH(MONTH(Ф2!DJ$3),КЗ!$1:$1,0)),""),0)</f>
        <v>0</v>
      </c>
      <c r="DK54" s="252">
        <f t="shared" ca="1" si="2528"/>
        <v>0</v>
      </c>
      <c r="DL54" s="251">
        <f t="array" aca="1" ref="DL54" ca="1">IFERROR(IF(AND(НачЦ_ИнвП_Дата&lt;=DL$3,КИнвП_Дата&gt;DL$3),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*INDEX(Коэф.закупка_год_огурец[],MATCH(Ф2!$A54,Коэф.закупка_год_огурец[1],0),MATCH(MONTH(Ф2!DL$3),КЗ!$1:$1,0)),""),0)</f>
        <v>211.760704</v>
      </c>
      <c r="DM54" s="251">
        <f t="array" aca="1" ref="DM54" ca="1">IFERROR(IF(AND(НачЦ_ИнвП_Дата&lt;=DM$3,КИнвП_Дата&gt;DM$3),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*INDEX(Коэф.закупка_год_огурец[],MATCH(Ф2!$A54,Коэф.закупка_год_огурец[1],0),MATCH(MONTH(Ф2!DM$3),КЗ!$1:$1,0)),""),0)</f>
        <v>0</v>
      </c>
      <c r="DN54" s="251">
        <f t="array" aca="1" ref="DN54" ca="1">IFERROR(IF(AND(НачЦ_ИнвП_Дата&lt;=DN$3,КИнвП_Дата&gt;DN$3),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*INDEX(Коэф.закупка_год_огурец[],MATCH(Ф2!$A54,Коэф.закупка_год_огурец[1],0),MATCH(MONTH(Ф2!DN$3),КЗ!$1:$1,0)),""),0)</f>
        <v>0</v>
      </c>
      <c r="DO54" s="252">
        <f t="shared" ca="1" si="2529"/>
        <v>211.760704</v>
      </c>
      <c r="DP54" s="285">
        <f t="shared" ca="1" si="2530"/>
        <v>529.40175999999997</v>
      </c>
      <c r="DQ54" s="251">
        <f t="array" aca="1" ref="DQ54" ca="1">IFERROR(IF(AND(НачЦ_ИнвП_Дата&lt;=DQ$3,КИнвП_Дата&gt;DQ$3),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*INDEX(Коэф.закупка_год_огурец[],MATCH(Ф2!$A54,Коэф.закупка_год_огурец[1],0),MATCH(MONTH(Ф2!DQ$3),КЗ!$1:$1,0)),""),0)</f>
        <v>0</v>
      </c>
      <c r="DR54" s="251">
        <f t="array" aca="1" ref="DR54" ca="1">IFERROR(IF(AND(НачЦ_ИнвП_Дата&lt;=DR$3,КИнвП_Дата&gt;DR$3),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*INDEX(Коэф.закупка_год_огурец[],MATCH(Ф2!$A54,Коэф.закупка_год_огурец[1],0),MATCH(MONTH(Ф2!DR$3),КЗ!$1:$1,0)),""),0)</f>
        <v>105.880352</v>
      </c>
      <c r="DS54" s="251">
        <f t="array" aca="1" ref="DS54" ca="1">IFERROR(IF(AND(НачЦ_ИнвП_Дата&lt;=DS$3,КИнвП_Дата&gt;DS$3),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*INDEX(Коэф.закупка_год_огурец[],MATCH(Ф2!$A54,Коэф.закупка_год_огурец[1],0),MATCH(MONTH(Ф2!DS$3),КЗ!$1:$1,0)),""),0)</f>
        <v>0</v>
      </c>
      <c r="DT54" s="252">
        <f t="shared" ca="1" si="2531"/>
        <v>105.880352</v>
      </c>
      <c r="DU54" s="251">
        <f t="array" aca="1" ref="DU54" ca="1">IFERROR(IF(AND(НачЦ_ИнвП_Дата&lt;=DU$3,КИнвП_Дата&gt;DU$3),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*INDEX(Коэф.закупка_год_огурец[],MATCH(Ф2!$A54,Коэф.закупка_год_огурец[1],0),MATCH(MONTH(Ф2!DU$3),КЗ!$1:$1,0)),""),0)</f>
        <v>0</v>
      </c>
      <c r="DV54" s="251">
        <f t="array" aca="1" ref="DV54" ca="1">IFERROR(IF(AND(НачЦ_ИнвП_Дата&lt;=DV$3,КИнвП_Дата&gt;DV$3),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*INDEX(Коэф.закупка_год_огурец[],MATCH(Ф2!$A54,Коэф.закупка_год_огурец[1],0),MATCH(MONTH(Ф2!DV$3),КЗ!$1:$1,0)),""),0)</f>
        <v>211.760704</v>
      </c>
      <c r="DW54" s="251">
        <f t="array" aca="1" ref="DW54" ca="1">IFERROR(IF(AND(НачЦ_ИнвП_Дата&lt;=DW$3,КИнвП_Дата&gt;DW$3),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*INDEX(Коэф.закупка_год_огурец[],MATCH(Ф2!$A54,Коэф.закупка_год_огурец[1],0),MATCH(MONTH(Ф2!DW$3),КЗ!$1:$1,0)),""),0)</f>
        <v>0</v>
      </c>
      <c r="DX54" s="252">
        <f t="shared" ca="1" si="2532"/>
        <v>211.760704</v>
      </c>
      <c r="DY54" s="251">
        <f t="array" aca="1" ref="DY54" ca="1">IFERROR(IF(AND(НачЦ_ИнвП_Дата&lt;=DY$3,КИнвП_Дата&gt;DY$3),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*INDEX(Коэф.закупка_год_огурец[],MATCH(Ф2!$A54,Коэф.закупка_год_огурец[1],0),MATCH(MONTH(Ф2!DY$3),КЗ!$1:$1,0)),""),0)</f>
        <v>0</v>
      </c>
      <c r="DZ54" s="251">
        <f t="array" aca="1" ref="DZ54" ca="1">IFERROR(IF(AND(НачЦ_ИнвП_Дата&lt;=DZ$3,КИнвП_Дата&gt;DZ$3),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*INDEX(Коэф.закупка_год_огурец[],MATCH(Ф2!$A54,Коэф.закупка_год_огурец[1],0),MATCH(MONTH(Ф2!DZ$3),КЗ!$1:$1,0)),""),0)</f>
        <v>0</v>
      </c>
      <c r="EA54" s="251">
        <f t="array" aca="1" ref="EA54" ca="1">IFERROR(IF(AND(НачЦ_ИнвП_Дата&lt;=EA$3,КИнвП_Дата&gt;EA$3),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*INDEX(Коэф.закупка_год_огурец[],MATCH(Ф2!$A54,Коэф.закупка_год_огурец[1],0),MATCH(MONTH(Ф2!EA$3),КЗ!$1:$1,0)),""),0)</f>
        <v>0</v>
      </c>
      <c r="EB54" s="252">
        <f t="shared" ca="1" si="2533"/>
        <v>0</v>
      </c>
      <c r="EC54" s="251">
        <f t="array" aca="1" ref="EC54" ca="1">IFERROR(IF(AND(НачЦ_ИнвП_Дата&lt;=EC$3,КИнвП_Дата&gt;EC$3),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*INDEX(Коэф.закупка_год_огурец[],MATCH(Ф2!$A54,Коэф.закупка_год_огурец[1],0),MATCH(MONTH(Ф2!EC$3),КЗ!$1:$1,0)),""),0)</f>
        <v>211.760704</v>
      </c>
      <c r="ED54" s="251">
        <f t="array" aca="1" ref="ED54" ca="1">IFERROR(IF(AND(НачЦ_ИнвП_Дата&lt;=ED$3,КИнвП_Дата&gt;ED$3),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*INDEX(Коэф.закупка_год_огурец[],MATCH(Ф2!$A54,Коэф.закупка_год_огурец[1],0),MATCH(MONTH(Ф2!ED$3),КЗ!$1:$1,0)),""),0)</f>
        <v>0</v>
      </c>
      <c r="EE54" s="251">
        <f t="array" aca="1" ref="EE54" ca="1">IFERROR(IF(AND(НачЦ_ИнвП_Дата&lt;=EE$3,КИнвП_Дата&gt;EE$3),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*INDEX(Коэф.закупка_год_огурец[],MATCH(Ф2!$A54,Коэф.закупка_год_огурец[1],0),MATCH(MONTH(Ф2!EE$3),КЗ!$1:$1,0)),""),0)</f>
        <v>0</v>
      </c>
      <c r="EF54" s="252">
        <f t="shared" ca="1" si="2534"/>
        <v>211.760704</v>
      </c>
      <c r="EG54" s="285">
        <f t="shared" ca="1" si="2535"/>
        <v>529.40175999999997</v>
      </c>
      <c r="EH54" s="251">
        <f t="array" aca="1" ref="EH54" ca="1">IFERROR(IF(AND(НачЦ_ИнвП_Дата&lt;=EH$3,КИнвП_Дата&gt;EH$3),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*INDEX(Коэф.закупка_год_огурец[],MATCH(Ф2!$A54,Коэф.закупка_год_огурец[1],0),MATCH(MONTH(Ф2!EH$3),КЗ!$1:$1,0)),""),0)</f>
        <v>0</v>
      </c>
      <c r="EI54" s="251">
        <f t="array" aca="1" ref="EI54" ca="1">IFERROR(IF(AND(НачЦ_ИнвП_Дата&lt;=EI$3,КИнвП_Дата&gt;EI$3),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*INDEX(Коэф.закупка_год_огурец[],MATCH(Ф2!$A54,Коэф.закупка_год_огурец[1],0),MATCH(MONTH(Ф2!EI$3),КЗ!$1:$1,0)),""),0)</f>
        <v>105.880352</v>
      </c>
      <c r="EJ54" s="251">
        <f t="array" aca="1" ref="EJ54" ca="1">IFERROR(IF(AND(НачЦ_ИнвП_Дата&lt;=EJ$3,КИнвП_Дата&gt;EJ$3),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*INDEX(Коэф.закупка_год_огурец[],MATCH(Ф2!$A54,Коэф.закупка_год_огурец[1],0),MATCH(MONTH(Ф2!EJ$3),КЗ!$1:$1,0)),""),0)</f>
        <v>0</v>
      </c>
      <c r="EK54" s="252">
        <f t="shared" ca="1" si="2536"/>
        <v>105.880352</v>
      </c>
      <c r="EL54" s="251">
        <f t="array" aca="1" ref="EL54" ca="1">IFERROR(IF(AND(НачЦ_ИнвП_Дата&lt;=EL$3,КИнвП_Дата&gt;EL$3),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*INDEX(Коэф.закупка_год_огурец[],MATCH(Ф2!$A54,Коэф.закупка_год_огурец[1],0),MATCH(MONTH(Ф2!EL$3),КЗ!$1:$1,0)),""),0)</f>
        <v>0</v>
      </c>
      <c r="EM54" s="251">
        <f t="array" aca="1" ref="EM54" ca="1">IFERROR(IF(AND(НачЦ_ИнвП_Дата&lt;=EM$3,КИнвП_Дата&gt;EM$3),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*INDEX(Коэф.закупка_год_огурец[],MATCH(Ф2!$A54,Коэф.закупка_год_огурец[1],0),MATCH(MONTH(Ф2!EM$3),КЗ!$1:$1,0)),""),0)</f>
        <v>211.760704</v>
      </c>
      <c r="EN54" s="251">
        <f t="array" aca="1" ref="EN54" ca="1">IFERROR(IF(AND(НачЦ_ИнвП_Дата&lt;=EN$3,КИнвП_Дата&gt;EN$3),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*INDEX(Коэф.закупка_год_огурец[],MATCH(Ф2!$A54,Коэф.закупка_год_огурец[1],0),MATCH(MONTH(Ф2!EN$3),КЗ!$1:$1,0)),""),0)</f>
        <v>0</v>
      </c>
      <c r="EO54" s="252">
        <f t="shared" ca="1" si="2537"/>
        <v>211.760704</v>
      </c>
      <c r="EP54" s="251">
        <f t="array" aca="1" ref="EP54" ca="1">IFERROR(IF(AND(НачЦ_ИнвП_Дата&lt;=EP$3,КИнвП_Дата&gt;EP$3),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*INDEX(Коэф.закупка_год_огурец[],MATCH(Ф2!$A54,Коэф.закупка_год_огурец[1],0),MATCH(MONTH(Ф2!EP$3),КЗ!$1:$1,0)),""),0)</f>
        <v>0</v>
      </c>
      <c r="EQ54" s="251">
        <f t="array" aca="1" ref="EQ54" ca="1">IFERROR(IF(AND(НачЦ_ИнвП_Дата&lt;=EQ$3,КИнвП_Дата&gt;EQ$3),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*INDEX(Коэф.закупка_год_огурец[],MATCH(Ф2!$A54,Коэф.закупка_год_огурец[1],0),MATCH(MONTH(Ф2!EQ$3),КЗ!$1:$1,0)),""),0)</f>
        <v>0</v>
      </c>
      <c r="ER54" s="251">
        <f t="array" aca="1" ref="ER54" ca="1">IFERROR(IF(AND(НачЦ_ИнвП_Дата&lt;=ER$3,КИнвП_Дата&gt;ER$3),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*INDEX(Коэф.закупка_год_огурец[],MATCH(Ф2!$A54,Коэф.закупка_год_огурец[1],0),MATCH(MONTH(Ф2!ER$3),КЗ!$1:$1,0)),""),0)</f>
        <v>0</v>
      </c>
      <c r="ES54" s="252">
        <f t="shared" ca="1" si="2538"/>
        <v>0</v>
      </c>
      <c r="ET54" s="251">
        <f t="array" aca="1" ref="ET54" ca="1">IFERROR(IF(AND(НачЦ_ИнвП_Дата&lt;=ET$3,КИнвП_Дата&gt;ET$3),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*INDEX(Коэф.закупка_год_огурец[],MATCH(Ф2!$A54,Коэф.закупка_год_огурец[1],0),MATCH(MONTH(Ф2!ET$3),КЗ!$1:$1,0)),""),0)</f>
        <v>211.760704</v>
      </c>
      <c r="EU54" s="251">
        <f t="array" aca="1" ref="EU54" ca="1">IFERROR(IF(AND(НачЦ_ИнвП_Дата&lt;=EU$3,КИнвП_Дата&gt;EU$3),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*INDEX(Коэф.закупка_год_огурец[],MATCH(Ф2!$A54,Коэф.закупка_год_огурец[1],0),MATCH(MONTH(Ф2!EU$3),КЗ!$1:$1,0)),""),0)</f>
        <v>0</v>
      </c>
      <c r="EV54" s="251">
        <f t="array" aca="1" ref="EV54" ca="1">IFERROR(IF(AND(НачЦ_ИнвП_Дата&lt;=EV$3,КИнвП_Дата&gt;EV$3),
             INDEX('Кальк-я'!$A$16:$Y$87,MATCH(Ф2!$A54,'Кальк-я'!$A$16:$A$87,0),MATCH("Сумма затрат, т.руб.",'Кальк-я'!$5:$5,0))
              *INDEX(Коэф.закупка_год_огурец[],MATCH(Ф2!$A54,Коэф.закупка_год_огурец[1],0),MATCH(MONTH(Ф2!EV$3),КЗ!$1:$1,0)),""),0)</f>
        <v>0</v>
      </c>
      <c r="EW54" s="252">
        <f t="shared" ca="1" si="2539"/>
        <v>211.760704</v>
      </c>
      <c r="EX54" s="430">
        <f t="shared" ca="1" si="2540"/>
        <v>529.40175999999997</v>
      </c>
      <c r="EY54" s="301">
        <f ca="1">ROUND(SUMIF(Ф2!$4:$4,"+",54:54),0)</f>
        <v>4447</v>
      </c>
    </row>
    <row r="55" spans="1:155" hidden="1" outlineLevel="1">
      <c r="A55" s="230" t="s">
        <v>76</v>
      </c>
      <c r="B55" s="251" t="str">
        <f t="array" ref="B55">IFERROR(IF(AND(НачЦ_ИнвП_Дата&lt;=B$3,КИнвП_Дата&gt;B$3),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*INDEX(Коэф.закупка_год_огурец[],MATCH(Ф2!$A55,Коэф.закупка_год_огурец[1],0),MATCH(MONTH(Ф2!B$3),КЗ!$1:$1,0)),""),0)</f>
        <v/>
      </c>
      <c r="C55" s="251" t="str">
        <f t="array" aca="1" ref="C55" ca="1">IFERROR(IF(AND(НачЦ_ИнвП_Дата&lt;=C$3,КИнвП_Дата&gt;C$3),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*INDEX(Коэф.закупка_год_огурец[],MATCH(Ф2!$A55,Коэф.закупка_год_огурец[1],0),MATCH(MONTH(Ф2!C$3),КЗ!$1:$1,0)),""),0)</f>
        <v/>
      </c>
      <c r="D55" s="251" t="str">
        <f t="array" aca="1" ref="D55" ca="1">IFERROR(IF(AND(НачЦ_ИнвП_Дата&lt;=D$3,КИнвП_Дата&gt;D$3),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*INDEX(Коэф.закупка_год_огурец[],MATCH(Ф2!$A55,Коэф.закупка_год_огурец[1],0),MATCH(MONTH(Ф2!D$3),КЗ!$1:$1,0)),""),0)</f>
        <v/>
      </c>
      <c r="E55" s="252">
        <f t="shared" ca="1" si="2497"/>
        <v>0</v>
      </c>
      <c r="F55" s="251" t="str">
        <f t="array" aca="1" ref="F55" ca="1">IFERROR(IF(AND(НачЦ_ИнвП_Дата&lt;=F$3,КИнвП_Дата&gt;F$3),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*INDEX(Коэф.закупка_год_огурец[],MATCH(Ф2!$A55,Коэф.закупка_год_огурец[1],0),MATCH(MONTH(Ф2!F$3),КЗ!$1:$1,0)),""),0)</f>
        <v/>
      </c>
      <c r="G55" s="251" t="str">
        <f t="array" aca="1" ref="G55" ca="1">IFERROR(IF(AND(НачЦ_ИнвП_Дата&lt;=G$3,КИнвП_Дата&gt;G$3),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*INDEX(Коэф.закупка_год_огурец[],MATCH(Ф2!$A55,Коэф.закупка_год_огурец[1],0),MATCH(MONTH(Ф2!G$3),КЗ!$1:$1,0)),""),0)</f>
        <v/>
      </c>
      <c r="H55" s="251" t="str">
        <f t="array" aca="1" ref="H55" ca="1">IFERROR(IF(AND(НачЦ_ИнвП_Дата&lt;=H$3,КИнвП_Дата&gt;H$3),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*INDEX(Коэф.закупка_год_огурец[],MATCH(Ф2!$A55,Коэф.закупка_год_огурец[1],0),MATCH(MONTH(Ф2!H$3),КЗ!$1:$1,0)),""),0)</f>
        <v/>
      </c>
      <c r="I55" s="252">
        <f t="shared" ca="1" si="2498"/>
        <v>0</v>
      </c>
      <c r="J55" s="251" t="str">
        <f t="array" aca="1" ref="J55" ca="1">IFERROR(IF(AND(НачЦ_ИнвП_Дата&lt;=J$3,КИнвП_Дата&gt;J$3),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*INDEX(Коэф.закупка_год_огурец[],MATCH(Ф2!$A55,Коэф.закупка_год_огурец[1],0),MATCH(MONTH(Ф2!J$3),КЗ!$1:$1,0)),""),0)</f>
        <v/>
      </c>
      <c r="K55" s="251" t="str">
        <f t="array" aca="1" ref="K55" ca="1">IFERROR(IF(AND(НачЦ_ИнвП_Дата&lt;=K$3,КИнвП_Дата&gt;K$3),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*INDEX(Коэф.закупка_год_огурец[],MATCH(Ф2!$A55,Коэф.закупка_год_огурец[1],0),MATCH(MONTH(Ф2!K$3),КЗ!$1:$1,0)),""),0)</f>
        <v/>
      </c>
      <c r="L55" s="251" t="str">
        <f t="array" aca="1" ref="L55" ca="1">IFERROR(IF(AND(НачЦ_ИнвП_Дата&lt;=L$3,КИнвП_Дата&gt;L$3),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*INDEX(Коэф.закупка_год_огурец[],MATCH(Ф2!$A55,Коэф.закупка_год_огурец[1],0),MATCH(MONTH(Ф2!L$3),КЗ!$1:$1,0)),""),0)</f>
        <v/>
      </c>
      <c r="M55" s="252">
        <f t="shared" ca="1" si="2499"/>
        <v>0</v>
      </c>
      <c r="N55" s="251">
        <f t="array" aca="1" ref="N55" ca="1">IFERROR(IF(AND(НачЦ_ИнвП_Дата&lt;=N$3,КИнвП_Дата&gt;N$3),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*INDEX(Коэф.закупка_год_огурец[],MATCH(Ф2!$A55,Коэф.закупка_год_огурец[1],0),MATCH(MONTH(Ф2!N$3),КЗ!$1:$1,0)),""),0)</f>
        <v>38.585154999999993</v>
      </c>
      <c r="O55" s="251">
        <f t="array" aca="1" ref="O55" ca="1">IFERROR(IF(AND(НачЦ_ИнвП_Дата&lt;=O$3,КИнвП_Дата&gt;O$3),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*INDEX(Коэф.закупка_год_огурец[],MATCH(Ф2!$A55,Коэф.закупка_год_огурец[1],0),MATCH(MONTH(Ф2!O$3),КЗ!$1:$1,0)),""),0)</f>
        <v>0</v>
      </c>
      <c r="P55" s="251">
        <f t="array" aca="1" ref="P55" ca="1">IFERROR(IF(AND(НачЦ_ИнвП_Дата&lt;=P$3,КИнвП_Дата&gt;P$3),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*INDEX(Коэф.закупка_год_огурец[],MATCH(Ф2!$A55,Коэф.закупка_год_огурец[1],0),MATCH(MONTH(Ф2!P$3),КЗ!$1:$1,0)),""),0)</f>
        <v>0</v>
      </c>
      <c r="Q55" s="252">
        <f t="shared" ca="1" si="2500"/>
        <v>38.585154999999993</v>
      </c>
      <c r="R55" s="285">
        <f t="shared" ca="1" si="2501"/>
        <v>38.585154999999993</v>
      </c>
      <c r="S55" s="251">
        <f t="array" aca="1" ref="S55" ca="1">IFERROR(IF(AND(НачЦ_ИнвП_Дата&lt;=S$3,КИнвП_Дата&gt;S$3),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*INDEX(Коэф.закупка_год_огурец[],MATCH(Ф2!$A55,Коэф.закупка_год_огурец[1],0),MATCH(MONTH(Ф2!S$3),КЗ!$1:$1,0)),""),0)</f>
        <v>38.585154999999993</v>
      </c>
      <c r="T55" s="251">
        <f t="array" aca="1" ref="T55" ca="1">IFERROR(IF(AND(НачЦ_ИнвП_Дата&lt;=T$3,КИнвП_Дата&gt;T$3),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*INDEX(Коэф.закупка_год_огурец[],MATCH(Ф2!$A55,Коэф.закупка_год_огурец[1],0),MATCH(MONTH(Ф2!T$3),КЗ!$1:$1,0)),""),0)</f>
        <v>0</v>
      </c>
      <c r="U55" s="251">
        <f t="array" aca="1" ref="U55" ca="1">IFERROR(IF(AND(НачЦ_ИнвП_Дата&lt;=U$3,КИнвП_Дата&gt;U$3),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*INDEX(Коэф.закупка_год_огурец[],MATCH(Ф2!$A55,Коэф.закупка_год_огурец[1],0),MATCH(MONTH(Ф2!U$3),КЗ!$1:$1,0)),""),0)</f>
        <v>0</v>
      </c>
      <c r="V55" s="252">
        <f t="shared" ca="1" si="2541"/>
        <v>38.585154999999993</v>
      </c>
      <c r="W55" s="251">
        <f t="array" aca="1" ref="W55" ca="1">IFERROR(IF(AND(НачЦ_ИнвП_Дата&lt;=W$3,КИнвП_Дата&gt;W$3),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*INDEX(Коэф.закупка_год_огурец[],MATCH(Ф2!$A55,Коэф.закупка_год_огурец[1],0),MATCH(MONTH(Ф2!W$3),КЗ!$1:$1,0)),""),0)</f>
        <v>38.585154999999993</v>
      </c>
      <c r="X55" s="251">
        <f t="array" aca="1" ref="X55" ca="1">IFERROR(IF(AND(НачЦ_ИнвП_Дата&lt;=X$3,КИнвП_Дата&gt;X$3),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*INDEX(Коэф.закупка_год_огурец[],MATCH(Ф2!$A55,Коэф.закупка_год_огурец[1],0),MATCH(MONTH(Ф2!X$3),КЗ!$1:$1,0)),""),0)</f>
        <v>0</v>
      </c>
      <c r="Y55" s="251">
        <f t="array" aca="1" ref="Y55" ca="1">IFERROR(IF(AND(НачЦ_ИнвП_Дата&lt;=Y$3,КИнвП_Дата&gt;Y$3),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*INDEX(Коэф.закупка_год_огурец[],MATCH(Ф2!$A55,Коэф.закупка_год_огурец[1],0),MATCH(MONTH(Ф2!Y$3),КЗ!$1:$1,0)),""),0)</f>
        <v>0</v>
      </c>
      <c r="Z55" s="252">
        <f t="shared" ca="1" si="2542"/>
        <v>38.585154999999993</v>
      </c>
      <c r="AA55" s="251">
        <f t="array" aca="1" ref="AA55" ca="1">IFERROR(IF(AND(НачЦ_ИнвП_Дата&lt;=AA$3,КИнвП_Дата&gt;AA$3),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*INDEX(Коэф.закупка_год_огурец[],MATCH(Ф2!$A55,Коэф.закупка_год_огурец[1],0),MATCH(MONTH(Ф2!AA$3),КЗ!$1:$1,0)),""),0)</f>
        <v>38.585154999999993</v>
      </c>
      <c r="AB55" s="251">
        <f t="array" aca="1" ref="AB55" ca="1">IFERROR(IF(AND(НачЦ_ИнвП_Дата&lt;=AB$3,КИнвП_Дата&gt;AB$3),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*INDEX(Коэф.закупка_год_огурец[],MATCH(Ф2!$A55,Коэф.закупка_год_огурец[1],0),MATCH(MONTH(Ф2!AB$3),КЗ!$1:$1,0)),""),0)</f>
        <v>0</v>
      </c>
      <c r="AC55" s="251">
        <f t="array" aca="1" ref="AC55" ca="1">IFERROR(IF(AND(НачЦ_ИнвП_Дата&lt;=AC$3,КИнвП_Дата&gt;AC$3),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*INDEX(Коэф.закупка_год_огурец[],MATCH(Ф2!$A55,Коэф.закупка_год_огурец[1],0),MATCH(MONTH(Ф2!AC$3),КЗ!$1:$1,0)),""),0)</f>
        <v>0</v>
      </c>
      <c r="AD55" s="252">
        <f t="shared" ca="1" si="2543"/>
        <v>38.585154999999993</v>
      </c>
      <c r="AE55" s="251">
        <f t="array" aca="1" ref="AE55" ca="1">IFERROR(IF(AND(НачЦ_ИнвП_Дата&lt;=AE$3,КИнвП_Дата&gt;AE$3),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*INDEX(Коэф.закупка_год_огурец[],MATCH(Ф2!$A55,Коэф.закупка_год_огурец[1],0),MATCH(MONTH(Ф2!AE$3),КЗ!$1:$1,0)),""),0)</f>
        <v>38.585154999999993</v>
      </c>
      <c r="AF55" s="251">
        <f t="array" aca="1" ref="AF55" ca="1">IFERROR(IF(AND(НачЦ_ИнвП_Дата&lt;=AF$3,КИнвП_Дата&gt;AF$3),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*INDEX(Коэф.закупка_год_огурец[],MATCH(Ф2!$A55,Коэф.закупка_год_огурец[1],0),MATCH(MONTH(Ф2!AF$3),КЗ!$1:$1,0)),""),0)</f>
        <v>0</v>
      </c>
      <c r="AG55" s="251">
        <f t="array" aca="1" ref="AG55" ca="1">IFERROR(IF(AND(НачЦ_ИнвП_Дата&lt;=AG$3,КИнвП_Дата&gt;AG$3),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*INDEX(Коэф.закупка_год_огурец[],MATCH(Ф2!$A55,Коэф.закупка_год_огурец[1],0),MATCH(MONTH(Ф2!AG$3),КЗ!$1:$1,0)),""),0)</f>
        <v>0</v>
      </c>
      <c r="AH55" s="252">
        <f t="shared" ca="1" si="2544"/>
        <v>38.585154999999993</v>
      </c>
      <c r="AI55" s="285">
        <f t="shared" ca="1" si="2545"/>
        <v>154.34061999999997</v>
      </c>
      <c r="AJ55" s="251">
        <f t="array" aca="1" ref="AJ55" ca="1">IFERROR(IF(AND(НачЦ_ИнвП_Дата&lt;=AJ$3,КИнвП_Дата&gt;AJ$3),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*INDEX(Коэф.закупка_год_огурец[],MATCH(Ф2!$A55,Коэф.закупка_год_огурец[1],0),MATCH(MONTH(Ф2!AJ$3),КЗ!$1:$1,0)),""),0)</f>
        <v>38.585154999999993</v>
      </c>
      <c r="AK55" s="251">
        <f t="array" aca="1" ref="AK55" ca="1">IFERROR(IF(AND(НачЦ_ИнвП_Дата&lt;=AK$3,КИнвП_Дата&gt;AK$3),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*INDEX(Коэф.закупка_год_огурец[],MATCH(Ф2!$A55,Коэф.закупка_год_огурец[1],0),MATCH(MONTH(Ф2!AK$3),КЗ!$1:$1,0)),""),0)</f>
        <v>0</v>
      </c>
      <c r="AL55" s="251">
        <f t="array" aca="1" ref="AL55" ca="1">IFERROR(IF(AND(НачЦ_ИнвП_Дата&lt;=AL$3,КИнвП_Дата&gt;AL$3),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*INDEX(Коэф.закупка_год_огурец[],MATCH(Ф2!$A55,Коэф.закупка_год_огурец[1],0),MATCH(MONTH(Ф2!AL$3),КЗ!$1:$1,0)),""),0)</f>
        <v>0</v>
      </c>
      <c r="AM55" s="252">
        <f t="shared" ca="1" si="2506"/>
        <v>38.585154999999993</v>
      </c>
      <c r="AN55" s="251">
        <f t="array" aca="1" ref="AN55" ca="1">IFERROR(IF(AND(НачЦ_ИнвП_Дата&lt;=AN$3,КИнвП_Дата&gt;AN$3),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*INDEX(Коэф.закупка_год_огурец[],MATCH(Ф2!$A55,Коэф.закупка_год_огурец[1],0),MATCH(MONTH(Ф2!AN$3),КЗ!$1:$1,0)),""),0)</f>
        <v>38.585154999999993</v>
      </c>
      <c r="AO55" s="251">
        <f t="array" aca="1" ref="AO55" ca="1">IFERROR(IF(AND(НачЦ_ИнвП_Дата&lt;=AO$3,КИнвП_Дата&gt;AO$3),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*INDEX(Коэф.закупка_год_огурец[],MATCH(Ф2!$A55,Коэф.закупка_год_огурец[1],0),MATCH(MONTH(Ф2!AO$3),КЗ!$1:$1,0)),""),0)</f>
        <v>0</v>
      </c>
      <c r="AP55" s="251">
        <f t="array" aca="1" ref="AP55" ca="1">IFERROR(IF(AND(НачЦ_ИнвП_Дата&lt;=AP$3,КИнвП_Дата&gt;AP$3),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*INDEX(Коэф.закупка_год_огурец[],MATCH(Ф2!$A55,Коэф.закупка_год_огурец[1],0),MATCH(MONTH(Ф2!AP$3),КЗ!$1:$1,0)),""),0)</f>
        <v>0</v>
      </c>
      <c r="AQ55" s="252">
        <f t="shared" ca="1" si="2507"/>
        <v>38.585154999999993</v>
      </c>
      <c r="AR55" s="251">
        <f t="array" aca="1" ref="AR55" ca="1">IFERROR(IF(AND(НачЦ_ИнвП_Дата&lt;=AR$3,КИнвП_Дата&gt;AR$3),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*INDEX(Коэф.закупка_год_огурец[],MATCH(Ф2!$A55,Коэф.закупка_год_огурец[1],0),MATCH(MONTH(Ф2!AR$3),КЗ!$1:$1,0)),""),0)</f>
        <v>38.585154999999993</v>
      </c>
      <c r="AS55" s="251">
        <f t="array" aca="1" ref="AS55" ca="1">IFERROR(IF(AND(НачЦ_ИнвП_Дата&lt;=AS$3,КИнвП_Дата&gt;AS$3),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*INDEX(Коэф.закупка_год_огурец[],MATCH(Ф2!$A55,Коэф.закупка_год_огурец[1],0),MATCH(MONTH(Ф2!AS$3),КЗ!$1:$1,0)),""),0)</f>
        <v>0</v>
      </c>
      <c r="AT55" s="251">
        <f t="array" aca="1" ref="AT55" ca="1">IFERROR(IF(AND(НачЦ_ИнвП_Дата&lt;=AT$3,КИнвП_Дата&gt;AT$3),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*INDEX(Коэф.закупка_год_огурец[],MATCH(Ф2!$A55,Коэф.закупка_год_огурец[1],0),MATCH(MONTH(Ф2!AT$3),КЗ!$1:$1,0)),""),0)</f>
        <v>0</v>
      </c>
      <c r="AU55" s="252">
        <f t="shared" ca="1" si="2508"/>
        <v>38.585154999999993</v>
      </c>
      <c r="AV55" s="251">
        <f t="array" aca="1" ref="AV55" ca="1">IFERROR(IF(AND(НачЦ_ИнвП_Дата&lt;=AV$3,КИнвП_Дата&gt;AV$3),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*INDEX(Коэф.закупка_год_огурец[],MATCH(Ф2!$A55,Коэф.закупка_год_огурец[1],0),MATCH(MONTH(Ф2!AV$3),КЗ!$1:$1,0)),""),0)</f>
        <v>38.585154999999993</v>
      </c>
      <c r="AW55" s="251">
        <f t="array" aca="1" ref="AW55" ca="1">IFERROR(IF(AND(НачЦ_ИнвП_Дата&lt;=AW$3,КИнвП_Дата&gt;AW$3),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*INDEX(Коэф.закупка_год_огурец[],MATCH(Ф2!$A55,Коэф.закупка_год_огурец[1],0),MATCH(MONTH(Ф2!AW$3),КЗ!$1:$1,0)),""),0)</f>
        <v>0</v>
      </c>
      <c r="AX55" s="251">
        <f t="array" aca="1" ref="AX55" ca="1">IFERROR(IF(AND(НачЦ_ИнвП_Дата&lt;=AX$3,КИнвП_Дата&gt;AX$3),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*INDEX(Коэф.закупка_год_огурец[],MATCH(Ф2!$A55,Коэф.закупка_год_огурец[1],0),MATCH(MONTH(Ф2!AX$3),КЗ!$1:$1,0)),""),0)</f>
        <v>0</v>
      </c>
      <c r="AY55" s="252">
        <f t="shared" ca="1" si="2509"/>
        <v>38.585154999999993</v>
      </c>
      <c r="AZ55" s="285">
        <f t="shared" ca="1" si="2510"/>
        <v>154.34061999999997</v>
      </c>
      <c r="BA55" s="251">
        <f t="array" aca="1" ref="BA55" ca="1">IFERROR(IF(AND(НачЦ_ИнвП_Дата&lt;=BA$3,КИнвП_Дата&gt;BA$3),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*INDEX(Коэф.закупка_год_огурец[],MATCH(Ф2!$A55,Коэф.закупка_год_огурец[1],0),MATCH(MONTH(Ф2!BA$3),КЗ!$1:$1,0)),""),0)</f>
        <v>38.585154999999993</v>
      </c>
      <c r="BB55" s="251">
        <f t="array" aca="1" ref="BB55" ca="1">IFERROR(IF(AND(НачЦ_ИнвП_Дата&lt;=BB$3,КИнвП_Дата&gt;BB$3),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*INDEX(Коэф.закупка_год_огурец[],MATCH(Ф2!$A55,Коэф.закупка_год_огурец[1],0),MATCH(MONTH(Ф2!BB$3),КЗ!$1:$1,0)),""),0)</f>
        <v>0</v>
      </c>
      <c r="BC55" s="251">
        <f t="array" aca="1" ref="BC55" ca="1">IFERROR(IF(AND(НачЦ_ИнвП_Дата&lt;=BC$3,КИнвП_Дата&gt;BC$3),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*INDEX(Коэф.закупка_год_огурец[],MATCH(Ф2!$A55,Коэф.закупка_год_огурец[1],0),MATCH(MONTH(Ф2!BC$3),КЗ!$1:$1,0)),""),0)</f>
        <v>0</v>
      </c>
      <c r="BD55" s="252">
        <f t="shared" ca="1" si="2511"/>
        <v>38.585154999999993</v>
      </c>
      <c r="BE55" s="251">
        <f t="array" aca="1" ref="BE55" ca="1">IFERROR(IF(AND(НачЦ_ИнвП_Дата&lt;=BE$3,КИнвП_Дата&gt;BE$3),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*INDEX(Коэф.закупка_год_огурец[],MATCH(Ф2!$A55,Коэф.закупка_год_огурец[1],0),MATCH(MONTH(Ф2!BE$3),КЗ!$1:$1,0)),""),0)</f>
        <v>38.585154999999993</v>
      </c>
      <c r="BF55" s="251">
        <f t="array" aca="1" ref="BF55" ca="1">IFERROR(IF(AND(НачЦ_ИнвП_Дата&lt;=BF$3,КИнвП_Дата&gt;BF$3),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*INDEX(Коэф.закупка_год_огурец[],MATCH(Ф2!$A55,Коэф.закупка_год_огурец[1],0),MATCH(MONTH(Ф2!BF$3),КЗ!$1:$1,0)),""),0)</f>
        <v>0</v>
      </c>
      <c r="BG55" s="251">
        <f t="array" aca="1" ref="BG55" ca="1">IFERROR(IF(AND(НачЦ_ИнвП_Дата&lt;=BG$3,КИнвП_Дата&gt;BG$3),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*INDEX(Коэф.закупка_год_огурец[],MATCH(Ф2!$A55,Коэф.закупка_год_огурец[1],0),MATCH(MONTH(Ф2!BG$3),КЗ!$1:$1,0)),""),0)</f>
        <v>0</v>
      </c>
      <c r="BH55" s="252">
        <f t="shared" ca="1" si="2512"/>
        <v>38.585154999999993</v>
      </c>
      <c r="BI55" s="251">
        <f t="array" aca="1" ref="BI55" ca="1">IFERROR(IF(AND(НачЦ_ИнвП_Дата&lt;=BI$3,КИнвП_Дата&gt;BI$3),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*INDEX(Коэф.закупка_год_огурец[],MATCH(Ф2!$A55,Коэф.закупка_год_огурец[1],0),MATCH(MONTH(Ф2!BI$3),КЗ!$1:$1,0)),""),0)</f>
        <v>38.585154999999993</v>
      </c>
      <c r="BJ55" s="251">
        <f t="array" aca="1" ref="BJ55" ca="1">IFERROR(IF(AND(НачЦ_ИнвП_Дата&lt;=BJ$3,КИнвП_Дата&gt;BJ$3),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*INDEX(Коэф.закупка_год_огурец[],MATCH(Ф2!$A55,Коэф.закупка_год_огурец[1],0),MATCH(MONTH(Ф2!BJ$3),КЗ!$1:$1,0)),""),0)</f>
        <v>0</v>
      </c>
      <c r="BK55" s="251">
        <f t="array" aca="1" ref="BK55" ca="1">IFERROR(IF(AND(НачЦ_ИнвП_Дата&lt;=BK$3,КИнвП_Дата&gt;BK$3),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*INDEX(Коэф.закупка_год_огурец[],MATCH(Ф2!$A55,Коэф.закупка_год_огурец[1],0),MATCH(MONTH(Ф2!BK$3),КЗ!$1:$1,0)),""),0)</f>
        <v>0</v>
      </c>
      <c r="BL55" s="252">
        <f t="shared" ca="1" si="2513"/>
        <v>38.585154999999993</v>
      </c>
      <c r="BM55" s="251">
        <f t="array" aca="1" ref="BM55" ca="1">IFERROR(IF(AND(НачЦ_ИнвП_Дата&lt;=BM$3,КИнвП_Дата&gt;BM$3),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*INDEX(Коэф.закупка_год_огурец[],MATCH(Ф2!$A55,Коэф.закупка_год_огурец[1],0),MATCH(MONTH(Ф2!BM$3),КЗ!$1:$1,0)),""),0)</f>
        <v>38.585154999999993</v>
      </c>
      <c r="BN55" s="251">
        <f t="array" aca="1" ref="BN55" ca="1">IFERROR(IF(AND(НачЦ_ИнвП_Дата&lt;=BN$3,КИнвП_Дата&gt;BN$3),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*INDEX(Коэф.закупка_год_огурец[],MATCH(Ф2!$A55,Коэф.закупка_год_огурец[1],0),MATCH(MONTH(Ф2!BN$3),КЗ!$1:$1,0)),""),0)</f>
        <v>0</v>
      </c>
      <c r="BO55" s="251">
        <f t="array" aca="1" ref="BO55" ca="1">IFERROR(IF(AND(НачЦ_ИнвП_Дата&lt;=BO$3,КИнвП_Дата&gt;BO$3),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*INDEX(Коэф.закупка_год_огурец[],MATCH(Ф2!$A55,Коэф.закупка_год_огурец[1],0),MATCH(MONTH(Ф2!BO$3),КЗ!$1:$1,0)),""),0)</f>
        <v>0</v>
      </c>
      <c r="BP55" s="252">
        <f t="shared" ca="1" si="2514"/>
        <v>38.585154999999993</v>
      </c>
      <c r="BQ55" s="285">
        <f t="shared" ca="1" si="2515"/>
        <v>154.34061999999997</v>
      </c>
      <c r="BR55" s="251">
        <f t="array" aca="1" ref="BR55" ca="1">IFERROR(IF(AND(НачЦ_ИнвП_Дата&lt;=BR$3,КИнвП_Дата&gt;BR$3),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*INDEX(Коэф.закупка_год_огурец[],MATCH(Ф2!$A55,Коэф.закупка_год_огурец[1],0),MATCH(MONTH(Ф2!BR$3),КЗ!$1:$1,0)),""),0)</f>
        <v>38.585154999999993</v>
      </c>
      <c r="BS55" s="251">
        <f t="array" aca="1" ref="BS55" ca="1">IFERROR(IF(AND(НачЦ_ИнвП_Дата&lt;=BS$3,КИнвП_Дата&gt;BS$3),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*INDEX(Коэф.закупка_год_огурец[],MATCH(Ф2!$A55,Коэф.закупка_год_огурец[1],0),MATCH(MONTH(Ф2!BS$3),КЗ!$1:$1,0)),""),0)</f>
        <v>0</v>
      </c>
      <c r="BT55" s="251">
        <f t="array" aca="1" ref="BT55" ca="1">IFERROR(IF(AND(НачЦ_ИнвП_Дата&lt;=BT$3,КИнвП_Дата&gt;BT$3),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*INDEX(Коэф.закупка_год_огурец[],MATCH(Ф2!$A55,Коэф.закупка_год_огурец[1],0),MATCH(MONTH(Ф2!BT$3),КЗ!$1:$1,0)),""),0)</f>
        <v>0</v>
      </c>
      <c r="BU55" s="252">
        <f t="shared" ca="1" si="2516"/>
        <v>38.585154999999993</v>
      </c>
      <c r="BV55" s="251">
        <f t="array" aca="1" ref="BV55" ca="1">IFERROR(IF(AND(НачЦ_ИнвП_Дата&lt;=BV$3,КИнвП_Дата&gt;BV$3),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*INDEX(Коэф.закупка_год_огурец[],MATCH(Ф2!$A55,Коэф.закупка_год_огурец[1],0),MATCH(MONTH(Ф2!BV$3),КЗ!$1:$1,0)),""),0)</f>
        <v>38.585154999999993</v>
      </c>
      <c r="BW55" s="251">
        <f t="array" aca="1" ref="BW55" ca="1">IFERROR(IF(AND(НачЦ_ИнвП_Дата&lt;=BW$3,КИнвП_Дата&gt;BW$3),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*INDEX(Коэф.закупка_год_огурец[],MATCH(Ф2!$A55,Коэф.закупка_год_огурец[1],0),MATCH(MONTH(Ф2!BW$3),КЗ!$1:$1,0)),""),0)</f>
        <v>0</v>
      </c>
      <c r="BX55" s="251">
        <f t="array" aca="1" ref="BX55" ca="1">IFERROR(IF(AND(НачЦ_ИнвП_Дата&lt;=BX$3,КИнвП_Дата&gt;BX$3),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*INDEX(Коэф.закупка_год_огурец[],MATCH(Ф2!$A55,Коэф.закупка_год_огурец[1],0),MATCH(MONTH(Ф2!BX$3),КЗ!$1:$1,0)),""),0)</f>
        <v>0</v>
      </c>
      <c r="BY55" s="252">
        <f t="shared" ca="1" si="2517"/>
        <v>38.585154999999993</v>
      </c>
      <c r="BZ55" s="251">
        <f t="array" aca="1" ref="BZ55" ca="1">IFERROR(IF(AND(НачЦ_ИнвП_Дата&lt;=BZ$3,КИнвП_Дата&gt;BZ$3),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*INDEX(Коэф.закупка_год_огурец[],MATCH(Ф2!$A55,Коэф.закупка_год_огурец[1],0),MATCH(MONTH(Ф2!BZ$3),КЗ!$1:$1,0)),""),0)</f>
        <v>38.585154999999993</v>
      </c>
      <c r="CA55" s="251">
        <f t="array" aca="1" ref="CA55" ca="1">IFERROR(IF(AND(НачЦ_ИнвП_Дата&lt;=CA$3,КИнвП_Дата&gt;CA$3),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*INDEX(Коэф.закупка_год_огурец[],MATCH(Ф2!$A55,Коэф.закупка_год_огурец[1],0),MATCH(MONTH(Ф2!CA$3),КЗ!$1:$1,0)),""),0)</f>
        <v>0</v>
      </c>
      <c r="CB55" s="251">
        <f t="array" aca="1" ref="CB55" ca="1">IFERROR(IF(AND(НачЦ_ИнвП_Дата&lt;=CB$3,КИнвП_Дата&gt;CB$3),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*INDEX(Коэф.закупка_год_огурец[],MATCH(Ф2!$A55,Коэф.закупка_год_огурец[1],0),MATCH(MONTH(Ф2!CB$3),КЗ!$1:$1,0)),""),0)</f>
        <v>0</v>
      </c>
      <c r="CC55" s="252">
        <f t="shared" ca="1" si="2518"/>
        <v>38.585154999999993</v>
      </c>
      <c r="CD55" s="251">
        <f t="array" aca="1" ref="CD55" ca="1">IFERROR(IF(AND(НачЦ_ИнвП_Дата&lt;=CD$3,КИнвП_Дата&gt;CD$3),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*INDEX(Коэф.закупка_год_огурец[],MATCH(Ф2!$A55,Коэф.закупка_год_огурец[1],0),MATCH(MONTH(Ф2!CD$3),КЗ!$1:$1,0)),""),0)</f>
        <v>38.585154999999993</v>
      </c>
      <c r="CE55" s="251">
        <f t="array" aca="1" ref="CE55" ca="1">IFERROR(IF(AND(НачЦ_ИнвП_Дата&lt;=CE$3,КИнвП_Дата&gt;CE$3),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*INDEX(Коэф.закупка_год_огурец[],MATCH(Ф2!$A55,Коэф.закупка_год_огурец[1],0),MATCH(MONTH(Ф2!CE$3),КЗ!$1:$1,0)),""),0)</f>
        <v>0</v>
      </c>
      <c r="CF55" s="251">
        <f t="array" aca="1" ref="CF55" ca="1">IFERROR(IF(AND(НачЦ_ИнвП_Дата&lt;=CF$3,КИнвП_Дата&gt;CF$3),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*INDEX(Коэф.закупка_год_огурец[],MATCH(Ф2!$A55,Коэф.закупка_год_огурец[1],0),MATCH(MONTH(Ф2!CF$3),КЗ!$1:$1,0)),""),0)</f>
        <v>0</v>
      </c>
      <c r="CG55" s="252">
        <f t="shared" ca="1" si="2519"/>
        <v>38.585154999999993</v>
      </c>
      <c r="CH55" s="285">
        <f t="shared" ca="1" si="2520"/>
        <v>154.34061999999997</v>
      </c>
      <c r="CI55" s="251">
        <f t="array" aca="1" ref="CI55" ca="1">IFERROR(IF(AND(НачЦ_ИнвП_Дата&lt;=CI$3,КИнвП_Дата&gt;CI$3),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*INDEX(Коэф.закупка_год_огурец[],MATCH(Ф2!$A55,Коэф.закупка_год_огурец[1],0),MATCH(MONTH(Ф2!CI$3),КЗ!$1:$1,0)),""),0)</f>
        <v>38.585154999999993</v>
      </c>
      <c r="CJ55" s="251">
        <f t="array" aca="1" ref="CJ55" ca="1">IFERROR(IF(AND(НачЦ_ИнвП_Дата&lt;=CJ$3,КИнвП_Дата&gt;CJ$3),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*INDEX(Коэф.закупка_год_огурец[],MATCH(Ф2!$A55,Коэф.закупка_год_огурец[1],0),MATCH(MONTH(Ф2!CJ$3),КЗ!$1:$1,0)),""),0)</f>
        <v>0</v>
      </c>
      <c r="CK55" s="251">
        <f t="array" aca="1" ref="CK55" ca="1">IFERROR(IF(AND(НачЦ_ИнвП_Дата&lt;=CK$3,КИнвП_Дата&gt;CK$3),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*INDEX(Коэф.закупка_год_огурец[],MATCH(Ф2!$A55,Коэф.закупка_год_огурец[1],0),MATCH(MONTH(Ф2!CK$3),КЗ!$1:$1,0)),""),0)</f>
        <v>0</v>
      </c>
      <c r="CL55" s="252">
        <f t="shared" ca="1" si="2521"/>
        <v>38.585154999999993</v>
      </c>
      <c r="CM55" s="251">
        <f t="array" aca="1" ref="CM55" ca="1">IFERROR(IF(AND(НачЦ_ИнвП_Дата&lt;=CM$3,КИнвП_Дата&gt;CM$3),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*INDEX(Коэф.закупка_год_огурец[],MATCH(Ф2!$A55,Коэф.закупка_год_огурец[1],0),MATCH(MONTH(Ф2!CM$3),КЗ!$1:$1,0)),""),0)</f>
        <v>38.585154999999993</v>
      </c>
      <c r="CN55" s="251">
        <f t="array" aca="1" ref="CN55" ca="1">IFERROR(IF(AND(НачЦ_ИнвП_Дата&lt;=CN$3,КИнвП_Дата&gt;CN$3),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*INDEX(Коэф.закупка_год_огурец[],MATCH(Ф2!$A55,Коэф.закупка_год_огурец[1],0),MATCH(MONTH(Ф2!CN$3),КЗ!$1:$1,0)),""),0)</f>
        <v>0</v>
      </c>
      <c r="CO55" s="251">
        <f t="array" aca="1" ref="CO55" ca="1">IFERROR(IF(AND(НачЦ_ИнвП_Дата&lt;=CO$3,КИнвП_Дата&gt;CO$3),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*INDEX(Коэф.закупка_год_огурец[],MATCH(Ф2!$A55,Коэф.закупка_год_огурец[1],0),MATCH(MONTH(Ф2!CO$3),КЗ!$1:$1,0)),""),0)</f>
        <v>0</v>
      </c>
      <c r="CP55" s="252">
        <f t="shared" ca="1" si="2522"/>
        <v>38.585154999999993</v>
      </c>
      <c r="CQ55" s="251">
        <f t="array" aca="1" ref="CQ55" ca="1">IFERROR(IF(AND(НачЦ_ИнвП_Дата&lt;=CQ$3,КИнвП_Дата&gt;CQ$3),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*INDEX(Коэф.закупка_год_огурец[],MATCH(Ф2!$A55,Коэф.закупка_год_огурец[1],0),MATCH(MONTH(Ф2!CQ$3),КЗ!$1:$1,0)),""),0)</f>
        <v>38.585154999999993</v>
      </c>
      <c r="CR55" s="251">
        <f t="array" aca="1" ref="CR55" ca="1">IFERROR(IF(AND(НачЦ_ИнвП_Дата&lt;=CR$3,КИнвП_Дата&gt;CR$3),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*INDEX(Коэф.закупка_год_огурец[],MATCH(Ф2!$A55,Коэф.закупка_год_огурец[1],0),MATCH(MONTH(Ф2!CR$3),КЗ!$1:$1,0)),""),0)</f>
        <v>0</v>
      </c>
      <c r="CS55" s="251">
        <f t="array" aca="1" ref="CS55" ca="1">IFERROR(IF(AND(НачЦ_ИнвП_Дата&lt;=CS$3,КИнвП_Дата&gt;CS$3),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*INDEX(Коэф.закупка_год_огурец[],MATCH(Ф2!$A55,Коэф.закупка_год_огурец[1],0),MATCH(MONTH(Ф2!CS$3),КЗ!$1:$1,0)),""),0)</f>
        <v>0</v>
      </c>
      <c r="CT55" s="252">
        <f t="shared" ca="1" si="2523"/>
        <v>38.585154999999993</v>
      </c>
      <c r="CU55" s="251">
        <f t="array" aca="1" ref="CU55" ca="1">IFERROR(IF(AND(НачЦ_ИнвП_Дата&lt;=CU$3,КИнвП_Дата&gt;CU$3),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*INDEX(Коэф.закупка_год_огурец[],MATCH(Ф2!$A55,Коэф.закупка_год_огурец[1],0),MATCH(MONTH(Ф2!CU$3),КЗ!$1:$1,0)),""),0)</f>
        <v>38.585154999999993</v>
      </c>
      <c r="CV55" s="251">
        <f t="array" aca="1" ref="CV55" ca="1">IFERROR(IF(AND(НачЦ_ИнвП_Дата&lt;=CV$3,КИнвП_Дата&gt;CV$3),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*INDEX(Коэф.закупка_год_огурец[],MATCH(Ф2!$A55,Коэф.закупка_год_огурец[1],0),MATCH(MONTH(Ф2!CV$3),КЗ!$1:$1,0)),""),0)</f>
        <v>0</v>
      </c>
      <c r="CW55" s="251">
        <f t="array" aca="1" ref="CW55" ca="1">IFERROR(IF(AND(НачЦ_ИнвП_Дата&lt;=CW$3,КИнвП_Дата&gt;CW$3),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*INDEX(Коэф.закупка_год_огурец[],MATCH(Ф2!$A55,Коэф.закупка_год_огурец[1],0),MATCH(MONTH(Ф2!CW$3),КЗ!$1:$1,0)),""),0)</f>
        <v>0</v>
      </c>
      <c r="CX55" s="252">
        <f t="shared" ca="1" si="2524"/>
        <v>38.585154999999993</v>
      </c>
      <c r="CY55" s="285">
        <f t="shared" ca="1" si="2525"/>
        <v>154.34061999999997</v>
      </c>
      <c r="CZ55" s="251">
        <f t="array" aca="1" ref="CZ55" ca="1">IFERROR(IF(AND(НачЦ_ИнвП_Дата&lt;=CZ$3,КИнвП_Дата&gt;CZ$3),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*INDEX(Коэф.закупка_год_огурец[],MATCH(Ф2!$A55,Коэф.закупка_год_огурец[1],0),MATCH(MONTH(Ф2!CZ$3),КЗ!$1:$1,0)),""),0)</f>
        <v>38.585154999999993</v>
      </c>
      <c r="DA55" s="251">
        <f t="array" aca="1" ref="DA55" ca="1">IFERROR(IF(AND(НачЦ_ИнвП_Дата&lt;=DA$3,КИнвП_Дата&gt;DA$3),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*INDEX(Коэф.закупка_год_огурец[],MATCH(Ф2!$A55,Коэф.закупка_год_огурец[1],0),MATCH(MONTH(Ф2!DA$3),КЗ!$1:$1,0)),""),0)</f>
        <v>0</v>
      </c>
      <c r="DB55" s="251">
        <f t="array" aca="1" ref="DB55" ca="1">IFERROR(IF(AND(НачЦ_ИнвП_Дата&lt;=DB$3,КИнвП_Дата&gt;DB$3),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*INDEX(Коэф.закупка_год_огурец[],MATCH(Ф2!$A55,Коэф.закупка_год_огурец[1],0),MATCH(MONTH(Ф2!DB$3),КЗ!$1:$1,0)),""),0)</f>
        <v>0</v>
      </c>
      <c r="DC55" s="252">
        <f t="shared" ca="1" si="2526"/>
        <v>38.585154999999993</v>
      </c>
      <c r="DD55" s="251">
        <f t="array" aca="1" ref="DD55" ca="1">IFERROR(IF(AND(НачЦ_ИнвП_Дата&lt;=DD$3,КИнвП_Дата&gt;DD$3),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*INDEX(Коэф.закупка_год_огурец[],MATCH(Ф2!$A55,Коэф.закупка_год_огурец[1],0),MATCH(MONTH(Ф2!DD$3),КЗ!$1:$1,0)),""),0)</f>
        <v>38.585154999999993</v>
      </c>
      <c r="DE55" s="251">
        <f t="array" aca="1" ref="DE55" ca="1">IFERROR(IF(AND(НачЦ_ИнвП_Дата&lt;=DE$3,КИнвП_Дата&gt;DE$3),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*INDEX(Коэф.закупка_год_огурец[],MATCH(Ф2!$A55,Коэф.закупка_год_огурец[1],0),MATCH(MONTH(Ф2!DE$3),КЗ!$1:$1,0)),""),0)</f>
        <v>0</v>
      </c>
      <c r="DF55" s="251">
        <f t="array" aca="1" ref="DF55" ca="1">IFERROR(IF(AND(НачЦ_ИнвП_Дата&lt;=DF$3,КИнвП_Дата&gt;DF$3),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*INDEX(Коэф.закупка_год_огурец[],MATCH(Ф2!$A55,Коэф.закупка_год_огурец[1],0),MATCH(MONTH(Ф2!DF$3),КЗ!$1:$1,0)),""),0)</f>
        <v>0</v>
      </c>
      <c r="DG55" s="252">
        <f t="shared" ca="1" si="2527"/>
        <v>38.585154999999993</v>
      </c>
      <c r="DH55" s="251">
        <f t="array" aca="1" ref="DH55" ca="1">IFERROR(IF(AND(НачЦ_ИнвП_Дата&lt;=DH$3,КИнвП_Дата&gt;DH$3),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*INDEX(Коэф.закупка_год_огурец[],MATCH(Ф2!$A55,Коэф.закупка_год_огурец[1],0),MATCH(MONTH(Ф2!DH$3),КЗ!$1:$1,0)),""),0)</f>
        <v>38.585154999999993</v>
      </c>
      <c r="DI55" s="251">
        <f t="array" aca="1" ref="DI55" ca="1">IFERROR(IF(AND(НачЦ_ИнвП_Дата&lt;=DI$3,КИнвП_Дата&gt;DI$3),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*INDEX(Коэф.закупка_год_огурец[],MATCH(Ф2!$A55,Коэф.закупка_год_огурец[1],0),MATCH(MONTH(Ф2!DI$3),КЗ!$1:$1,0)),""),0)</f>
        <v>0</v>
      </c>
      <c r="DJ55" s="251">
        <f t="array" aca="1" ref="DJ55" ca="1">IFERROR(IF(AND(НачЦ_ИнвП_Дата&lt;=DJ$3,КИнвП_Дата&gt;DJ$3),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*INDEX(Коэф.закупка_год_огурец[],MATCH(Ф2!$A55,Коэф.закупка_год_огурец[1],0),MATCH(MONTH(Ф2!DJ$3),КЗ!$1:$1,0)),""),0)</f>
        <v>0</v>
      </c>
      <c r="DK55" s="252">
        <f t="shared" ca="1" si="2528"/>
        <v>38.585154999999993</v>
      </c>
      <c r="DL55" s="251">
        <f t="array" aca="1" ref="DL55" ca="1">IFERROR(IF(AND(НачЦ_ИнвП_Дата&lt;=DL$3,КИнвП_Дата&gt;DL$3),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*INDEX(Коэф.закупка_год_огурец[],MATCH(Ф2!$A55,Коэф.закупка_год_огурец[1],0),MATCH(MONTH(Ф2!DL$3),КЗ!$1:$1,0)),""),0)</f>
        <v>38.585154999999993</v>
      </c>
      <c r="DM55" s="251">
        <f t="array" aca="1" ref="DM55" ca="1">IFERROR(IF(AND(НачЦ_ИнвП_Дата&lt;=DM$3,КИнвП_Дата&gt;DM$3),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*INDEX(Коэф.закупка_год_огурец[],MATCH(Ф2!$A55,Коэф.закупка_год_огурец[1],0),MATCH(MONTH(Ф2!DM$3),КЗ!$1:$1,0)),""),0)</f>
        <v>0</v>
      </c>
      <c r="DN55" s="251">
        <f t="array" aca="1" ref="DN55" ca="1">IFERROR(IF(AND(НачЦ_ИнвП_Дата&lt;=DN$3,КИнвП_Дата&gt;DN$3),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*INDEX(Коэф.закупка_год_огурец[],MATCH(Ф2!$A55,Коэф.закупка_год_огурец[1],0),MATCH(MONTH(Ф2!DN$3),КЗ!$1:$1,0)),""),0)</f>
        <v>0</v>
      </c>
      <c r="DO55" s="252">
        <f t="shared" ca="1" si="2529"/>
        <v>38.585154999999993</v>
      </c>
      <c r="DP55" s="285">
        <f t="shared" ca="1" si="2530"/>
        <v>154.34061999999997</v>
      </c>
      <c r="DQ55" s="251">
        <f t="array" aca="1" ref="DQ55" ca="1">IFERROR(IF(AND(НачЦ_ИнвП_Дата&lt;=DQ$3,КИнвП_Дата&gt;DQ$3),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*INDEX(Коэф.закупка_год_огурец[],MATCH(Ф2!$A55,Коэф.закупка_год_огурец[1],0),MATCH(MONTH(Ф2!DQ$3),КЗ!$1:$1,0)),""),0)</f>
        <v>38.585154999999993</v>
      </c>
      <c r="DR55" s="251">
        <f t="array" aca="1" ref="DR55" ca="1">IFERROR(IF(AND(НачЦ_ИнвП_Дата&lt;=DR$3,КИнвП_Дата&gt;DR$3),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*INDEX(Коэф.закупка_год_огурец[],MATCH(Ф2!$A55,Коэф.закупка_год_огурец[1],0),MATCH(MONTH(Ф2!DR$3),КЗ!$1:$1,0)),""),0)</f>
        <v>0</v>
      </c>
      <c r="DS55" s="251">
        <f t="array" aca="1" ref="DS55" ca="1">IFERROR(IF(AND(НачЦ_ИнвП_Дата&lt;=DS$3,КИнвП_Дата&gt;DS$3),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*INDEX(Коэф.закупка_год_огурец[],MATCH(Ф2!$A55,Коэф.закупка_год_огурец[1],0),MATCH(MONTH(Ф2!DS$3),КЗ!$1:$1,0)),""),0)</f>
        <v>0</v>
      </c>
      <c r="DT55" s="252">
        <f t="shared" ca="1" si="2531"/>
        <v>38.585154999999993</v>
      </c>
      <c r="DU55" s="251">
        <f t="array" aca="1" ref="DU55" ca="1">IFERROR(IF(AND(НачЦ_ИнвП_Дата&lt;=DU$3,КИнвП_Дата&gt;DU$3),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*INDEX(Коэф.закупка_год_огурец[],MATCH(Ф2!$A55,Коэф.закупка_год_огурец[1],0),MATCH(MONTH(Ф2!DU$3),КЗ!$1:$1,0)),""),0)</f>
        <v>38.585154999999993</v>
      </c>
      <c r="DV55" s="251">
        <f t="array" aca="1" ref="DV55" ca="1">IFERROR(IF(AND(НачЦ_ИнвП_Дата&lt;=DV$3,КИнвП_Дата&gt;DV$3),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*INDEX(Коэф.закупка_год_огурец[],MATCH(Ф2!$A55,Коэф.закупка_год_огурец[1],0),MATCH(MONTH(Ф2!DV$3),КЗ!$1:$1,0)),""),0)</f>
        <v>0</v>
      </c>
      <c r="DW55" s="251">
        <f t="array" aca="1" ref="DW55" ca="1">IFERROR(IF(AND(НачЦ_ИнвП_Дата&lt;=DW$3,КИнвП_Дата&gt;DW$3),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*INDEX(Коэф.закупка_год_огурец[],MATCH(Ф2!$A55,Коэф.закупка_год_огурец[1],0),MATCH(MONTH(Ф2!DW$3),КЗ!$1:$1,0)),""),0)</f>
        <v>0</v>
      </c>
      <c r="DX55" s="252">
        <f t="shared" ca="1" si="2532"/>
        <v>38.585154999999993</v>
      </c>
      <c r="DY55" s="251">
        <f t="array" aca="1" ref="DY55" ca="1">IFERROR(IF(AND(НачЦ_ИнвП_Дата&lt;=DY$3,КИнвП_Дата&gt;DY$3),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*INDEX(Коэф.закупка_год_огурец[],MATCH(Ф2!$A55,Коэф.закупка_год_огурец[1],0),MATCH(MONTH(Ф2!DY$3),КЗ!$1:$1,0)),""),0)</f>
        <v>38.585154999999993</v>
      </c>
      <c r="DZ55" s="251">
        <f t="array" aca="1" ref="DZ55" ca="1">IFERROR(IF(AND(НачЦ_ИнвП_Дата&lt;=DZ$3,КИнвП_Дата&gt;DZ$3),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*INDEX(Коэф.закупка_год_огурец[],MATCH(Ф2!$A55,Коэф.закупка_год_огурец[1],0),MATCH(MONTH(Ф2!DZ$3),КЗ!$1:$1,0)),""),0)</f>
        <v>0</v>
      </c>
      <c r="EA55" s="251">
        <f t="array" aca="1" ref="EA55" ca="1">IFERROR(IF(AND(НачЦ_ИнвП_Дата&lt;=EA$3,КИнвП_Дата&gt;EA$3),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*INDEX(Коэф.закупка_год_огурец[],MATCH(Ф2!$A55,Коэф.закупка_год_огурец[1],0),MATCH(MONTH(Ф2!EA$3),КЗ!$1:$1,0)),""),0)</f>
        <v>0</v>
      </c>
      <c r="EB55" s="252">
        <f t="shared" ca="1" si="2533"/>
        <v>38.585154999999993</v>
      </c>
      <c r="EC55" s="251">
        <f t="array" aca="1" ref="EC55" ca="1">IFERROR(IF(AND(НачЦ_ИнвП_Дата&lt;=EC$3,КИнвП_Дата&gt;EC$3),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*INDEX(Коэф.закупка_год_огурец[],MATCH(Ф2!$A55,Коэф.закупка_год_огурец[1],0),MATCH(MONTH(Ф2!EC$3),КЗ!$1:$1,0)),""),0)</f>
        <v>38.585154999999993</v>
      </c>
      <c r="ED55" s="251">
        <f t="array" aca="1" ref="ED55" ca="1">IFERROR(IF(AND(НачЦ_ИнвП_Дата&lt;=ED$3,КИнвП_Дата&gt;ED$3),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*INDEX(Коэф.закупка_год_огурец[],MATCH(Ф2!$A55,Коэф.закупка_год_огурец[1],0),MATCH(MONTH(Ф2!ED$3),КЗ!$1:$1,0)),""),0)</f>
        <v>0</v>
      </c>
      <c r="EE55" s="251">
        <f t="array" aca="1" ref="EE55" ca="1">IFERROR(IF(AND(НачЦ_ИнвП_Дата&lt;=EE$3,КИнвП_Дата&gt;EE$3),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*INDEX(Коэф.закупка_год_огурец[],MATCH(Ф2!$A55,Коэф.закупка_год_огурец[1],0),MATCH(MONTH(Ф2!EE$3),КЗ!$1:$1,0)),""),0)</f>
        <v>0</v>
      </c>
      <c r="EF55" s="252">
        <f t="shared" ca="1" si="2534"/>
        <v>38.585154999999993</v>
      </c>
      <c r="EG55" s="285">
        <f t="shared" ca="1" si="2535"/>
        <v>154.34061999999997</v>
      </c>
      <c r="EH55" s="251">
        <f t="array" aca="1" ref="EH55" ca="1">IFERROR(IF(AND(НачЦ_ИнвП_Дата&lt;=EH$3,КИнвП_Дата&gt;EH$3),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*INDEX(Коэф.закупка_год_огурец[],MATCH(Ф2!$A55,Коэф.закупка_год_огурец[1],0),MATCH(MONTH(Ф2!EH$3),КЗ!$1:$1,0)),""),0)</f>
        <v>38.585154999999993</v>
      </c>
      <c r="EI55" s="251">
        <f t="array" aca="1" ref="EI55" ca="1">IFERROR(IF(AND(НачЦ_ИнвП_Дата&lt;=EI$3,КИнвП_Дата&gt;EI$3),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*INDEX(Коэф.закупка_год_огурец[],MATCH(Ф2!$A55,Коэф.закупка_год_огурец[1],0),MATCH(MONTH(Ф2!EI$3),КЗ!$1:$1,0)),""),0)</f>
        <v>0</v>
      </c>
      <c r="EJ55" s="251">
        <f t="array" aca="1" ref="EJ55" ca="1">IFERROR(IF(AND(НачЦ_ИнвП_Дата&lt;=EJ$3,КИнвП_Дата&gt;EJ$3),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*INDEX(Коэф.закупка_год_огурец[],MATCH(Ф2!$A55,Коэф.закупка_год_огурец[1],0),MATCH(MONTH(Ф2!EJ$3),КЗ!$1:$1,0)),""),0)</f>
        <v>0</v>
      </c>
      <c r="EK55" s="252">
        <f t="shared" ca="1" si="2536"/>
        <v>38.585154999999993</v>
      </c>
      <c r="EL55" s="251">
        <f t="array" aca="1" ref="EL55" ca="1">IFERROR(IF(AND(НачЦ_ИнвП_Дата&lt;=EL$3,КИнвП_Дата&gt;EL$3),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*INDEX(Коэф.закупка_год_огурец[],MATCH(Ф2!$A55,Коэф.закупка_год_огурец[1],0),MATCH(MONTH(Ф2!EL$3),КЗ!$1:$1,0)),""),0)</f>
        <v>38.585154999999993</v>
      </c>
      <c r="EM55" s="251">
        <f t="array" aca="1" ref="EM55" ca="1">IFERROR(IF(AND(НачЦ_ИнвП_Дата&lt;=EM$3,КИнвП_Дата&gt;EM$3),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*INDEX(Коэф.закупка_год_огурец[],MATCH(Ф2!$A55,Коэф.закупка_год_огурец[1],0),MATCH(MONTH(Ф2!EM$3),КЗ!$1:$1,0)),""),0)</f>
        <v>0</v>
      </c>
      <c r="EN55" s="251">
        <f t="array" aca="1" ref="EN55" ca="1">IFERROR(IF(AND(НачЦ_ИнвП_Дата&lt;=EN$3,КИнвП_Дата&gt;EN$3),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*INDEX(Коэф.закупка_год_огурец[],MATCH(Ф2!$A55,Коэф.закупка_год_огурец[1],0),MATCH(MONTH(Ф2!EN$3),КЗ!$1:$1,0)),""),0)</f>
        <v>0</v>
      </c>
      <c r="EO55" s="252">
        <f t="shared" ca="1" si="2537"/>
        <v>38.585154999999993</v>
      </c>
      <c r="EP55" s="251">
        <f t="array" aca="1" ref="EP55" ca="1">IFERROR(IF(AND(НачЦ_ИнвП_Дата&lt;=EP$3,КИнвП_Дата&gt;EP$3),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*INDEX(Коэф.закупка_год_огурец[],MATCH(Ф2!$A55,Коэф.закупка_год_огурец[1],0),MATCH(MONTH(Ф2!EP$3),КЗ!$1:$1,0)),""),0)</f>
        <v>38.585154999999993</v>
      </c>
      <c r="EQ55" s="251">
        <f t="array" aca="1" ref="EQ55" ca="1">IFERROR(IF(AND(НачЦ_ИнвП_Дата&lt;=EQ$3,КИнвП_Дата&gt;EQ$3),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*INDEX(Коэф.закупка_год_огурец[],MATCH(Ф2!$A55,Коэф.закупка_год_огурец[1],0),MATCH(MONTH(Ф2!EQ$3),КЗ!$1:$1,0)),""),0)</f>
        <v>0</v>
      </c>
      <c r="ER55" s="251">
        <f t="array" aca="1" ref="ER55" ca="1">IFERROR(IF(AND(НачЦ_ИнвП_Дата&lt;=ER$3,КИнвП_Дата&gt;ER$3),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*INDEX(Коэф.закупка_год_огурец[],MATCH(Ф2!$A55,Коэф.закупка_год_огурец[1],0),MATCH(MONTH(Ф2!ER$3),КЗ!$1:$1,0)),""),0)</f>
        <v>0</v>
      </c>
      <c r="ES55" s="252">
        <f t="shared" ca="1" si="2538"/>
        <v>38.585154999999993</v>
      </c>
      <c r="ET55" s="251">
        <f t="array" aca="1" ref="ET55" ca="1">IFERROR(IF(AND(НачЦ_ИнвП_Дата&lt;=ET$3,КИнвП_Дата&gt;ET$3),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*INDEX(Коэф.закупка_год_огурец[],MATCH(Ф2!$A55,Коэф.закупка_год_огурец[1],0),MATCH(MONTH(Ф2!ET$3),КЗ!$1:$1,0)),""),0)</f>
        <v>38.585154999999993</v>
      </c>
      <c r="EU55" s="251">
        <f t="array" aca="1" ref="EU55" ca="1">IFERROR(IF(AND(НачЦ_ИнвП_Дата&lt;=EU$3,КИнвП_Дата&gt;EU$3),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*INDEX(Коэф.закупка_год_огурец[],MATCH(Ф2!$A55,Коэф.закупка_год_огурец[1],0),MATCH(MONTH(Ф2!EU$3),КЗ!$1:$1,0)),""),0)</f>
        <v>0</v>
      </c>
      <c r="EV55" s="251">
        <f t="array" aca="1" ref="EV55" ca="1">IFERROR(IF(AND(НачЦ_ИнвП_Дата&lt;=EV$3,КИнвП_Дата&gt;EV$3),
             INDEX('Кальк-я'!$A$16:$Y$87,MATCH(Ф2!$A55,'Кальк-я'!$A$16:$A$87,0),MATCH("Сумма затрат, т.руб.",'Кальк-я'!$5:$5,0))
              *INDEX(Коэф.закупка_год_огурец[],MATCH(Ф2!$A55,Коэф.закупка_год_огурец[1],0),MATCH(MONTH(Ф2!EV$3),КЗ!$1:$1,0)),""),0)</f>
        <v>0</v>
      </c>
      <c r="EW55" s="252">
        <f t="shared" ca="1" si="2539"/>
        <v>38.585154999999993</v>
      </c>
      <c r="EX55" s="430">
        <f t="shared" ca="1" si="2540"/>
        <v>154.34061999999997</v>
      </c>
      <c r="EY55" s="301">
        <f ca="1">ROUND(SUMIF(Ф2!$4:$4,"+",55:55),0)</f>
        <v>1273</v>
      </c>
    </row>
    <row r="56" spans="1:155" hidden="1" outlineLevel="1">
      <c r="A56" s="230" t="s">
        <v>247</v>
      </c>
      <c r="B56" s="251" t="str">
        <f t="array" ref="B56">IFERROR(IF(AND(НачЦ_ИнвП_Дата&lt;=B$3,КИнвП_Дата&gt;B$3),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*INDEX(Коэф.закупка_год_огурец[],MATCH(Ф2!$A56,Коэф.закупка_год_огурец[1],0),MATCH(MONTH(Ф2!B$3),КЗ!$1:$1,0)),""),0)</f>
        <v/>
      </c>
      <c r="C56" s="251" t="str">
        <f t="array" aca="1" ref="C56" ca="1">IFERROR(IF(AND(НачЦ_ИнвП_Дата&lt;=C$3,КИнвП_Дата&gt;C$3),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*INDEX(Коэф.закупка_год_огурец[],MATCH(Ф2!$A56,Коэф.закупка_год_огурец[1],0),MATCH(MONTH(Ф2!C$3),КЗ!$1:$1,0)),""),0)</f>
        <v/>
      </c>
      <c r="D56" s="251" t="str">
        <f t="array" aca="1" ref="D56" ca="1">IFERROR(IF(AND(НачЦ_ИнвП_Дата&lt;=D$3,КИнвП_Дата&gt;D$3),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*INDEX(Коэф.закупка_год_огурец[],MATCH(Ф2!$A56,Коэф.закупка_год_огурец[1],0),MATCH(MONTH(Ф2!D$3),КЗ!$1:$1,0)),""),0)</f>
        <v/>
      </c>
      <c r="E56" s="252">
        <f t="shared" ca="1" si="2497"/>
        <v>0</v>
      </c>
      <c r="F56" s="251" t="str">
        <f t="array" aca="1" ref="F56" ca="1">IFERROR(IF(AND(НачЦ_ИнвП_Дата&lt;=F$3,КИнвП_Дата&gt;F$3),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*INDEX(Коэф.закупка_год_огурец[],MATCH(Ф2!$A56,Коэф.закупка_год_огурец[1],0),MATCH(MONTH(Ф2!F$3),КЗ!$1:$1,0)),""),0)</f>
        <v/>
      </c>
      <c r="G56" s="251" t="str">
        <f t="array" aca="1" ref="G56" ca="1">IFERROR(IF(AND(НачЦ_ИнвП_Дата&lt;=G$3,КИнвП_Дата&gt;G$3),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*INDEX(Коэф.закупка_год_огурец[],MATCH(Ф2!$A56,Коэф.закупка_год_огурец[1],0),MATCH(MONTH(Ф2!G$3),КЗ!$1:$1,0)),""),0)</f>
        <v/>
      </c>
      <c r="H56" s="251" t="str">
        <f t="array" aca="1" ref="H56" ca="1">IFERROR(IF(AND(НачЦ_ИнвП_Дата&lt;=H$3,КИнвП_Дата&gt;H$3),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*INDEX(Коэф.закупка_год_огурец[],MATCH(Ф2!$A56,Коэф.закупка_год_огурец[1],0),MATCH(MONTH(Ф2!H$3),КЗ!$1:$1,0)),""),0)</f>
        <v/>
      </c>
      <c r="I56" s="252">
        <f t="shared" ca="1" si="2498"/>
        <v>0</v>
      </c>
      <c r="J56" s="251" t="str">
        <f t="array" aca="1" ref="J56" ca="1">IFERROR(IF(AND(НачЦ_ИнвП_Дата&lt;=J$3,КИнвП_Дата&gt;J$3),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*INDEX(Коэф.закупка_год_огурец[],MATCH(Ф2!$A56,Коэф.закупка_год_огурец[1],0),MATCH(MONTH(Ф2!J$3),КЗ!$1:$1,0)),""),0)</f>
        <v/>
      </c>
      <c r="K56" s="251" t="str">
        <f t="array" aca="1" ref="K56" ca="1">IFERROR(IF(AND(НачЦ_ИнвП_Дата&lt;=K$3,КИнвП_Дата&gt;K$3),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*INDEX(Коэф.закупка_год_огурец[],MATCH(Ф2!$A56,Коэф.закупка_год_огурец[1],0),MATCH(MONTH(Ф2!K$3),КЗ!$1:$1,0)),""),0)</f>
        <v/>
      </c>
      <c r="L56" s="251" t="str">
        <f t="array" aca="1" ref="L56" ca="1">IFERROR(IF(AND(НачЦ_ИнвП_Дата&lt;=L$3,КИнвП_Дата&gt;L$3),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*INDEX(Коэф.закупка_год_огурец[],MATCH(Ф2!$A56,Коэф.закупка_год_огурец[1],0),MATCH(MONTH(Ф2!L$3),КЗ!$1:$1,0)),""),0)</f>
        <v/>
      </c>
      <c r="M56" s="252">
        <f t="shared" ca="1" si="2499"/>
        <v>0</v>
      </c>
      <c r="N56" s="251">
        <f t="array" aca="1" ref="N56" ca="1">IFERROR(IF(AND(НачЦ_ИнвП_Дата&lt;=N$3,КИнвП_Дата&gt;N$3),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*INDEX(Коэф.закупка_год_огурец[],MATCH(Ф2!$A56,Коэф.закупка_год_огурец[1],0),MATCH(MONTH(Ф2!N$3),КЗ!$1:$1,0)),""),0)</f>
        <v>0</v>
      </c>
      <c r="O56" s="251">
        <f t="array" aca="1" ref="O56" ca="1">IFERROR(IF(AND(НачЦ_ИнвП_Дата&lt;=O$3,КИнвП_Дата&gt;O$3),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*INDEX(Коэф.закупка_год_огурец[],MATCH(Ф2!$A56,Коэф.закупка_год_огурец[1],0),MATCH(MONTH(Ф2!O$3),КЗ!$1:$1,0)),""),0)</f>
        <v>141.92237500000002</v>
      </c>
      <c r="P56" s="251">
        <f t="array" aca="1" ref="P56" ca="1">IFERROR(IF(AND(НачЦ_ИнвП_Дата&lt;=P$3,КИнвП_Дата&gt;P$3),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*INDEX(Коэф.закупка_год_огурец[],MATCH(Ф2!$A56,Коэф.закупка_год_огурец[1],0),MATCH(MONTH(Ф2!P$3),КЗ!$1:$1,0)),""),0)</f>
        <v>0</v>
      </c>
      <c r="Q56" s="252">
        <f t="shared" ca="1" si="2500"/>
        <v>141.92237500000002</v>
      </c>
      <c r="R56" s="285">
        <f t="shared" ca="1" si="2501"/>
        <v>141.92237500000002</v>
      </c>
      <c r="S56" s="251">
        <f t="array" aca="1" ref="S56" ca="1">IFERROR(IF(AND(НачЦ_ИнвП_Дата&lt;=S$3,КИнвП_Дата&gt;S$3),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*INDEX(Коэф.закупка_год_огурец[],MATCH(Ф2!$A56,Коэф.закупка_год_огурец[1],0),MATCH(MONTH(Ф2!S$3),КЗ!$1:$1,0)),""),0)</f>
        <v>0</v>
      </c>
      <c r="T56" s="251">
        <f t="array" aca="1" ref="T56" ca="1">IFERROR(IF(AND(НачЦ_ИнвП_Дата&lt;=T$3,КИнвП_Дата&gt;T$3),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*INDEX(Коэф.закупка_год_огурец[],MATCH(Ф2!$A56,Коэф.закупка_год_огурец[1],0),MATCH(MONTH(Ф2!T$3),КЗ!$1:$1,0)),""),0)</f>
        <v>141.92237500000002</v>
      </c>
      <c r="U56" s="251">
        <f t="array" aca="1" ref="U56" ca="1">IFERROR(IF(AND(НачЦ_ИнвП_Дата&lt;=U$3,КИнвП_Дата&gt;U$3),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*INDEX(Коэф.закупка_год_огурец[],MATCH(Ф2!$A56,Коэф.закупка_год_огурец[1],0),MATCH(MONTH(Ф2!U$3),КЗ!$1:$1,0)),""),0)</f>
        <v>0</v>
      </c>
      <c r="V56" s="252">
        <f t="shared" ca="1" si="2541"/>
        <v>141.92237500000002</v>
      </c>
      <c r="W56" s="251">
        <f t="array" aca="1" ref="W56" ca="1">IFERROR(IF(AND(НачЦ_ИнвП_Дата&lt;=W$3,КИнвП_Дата&gt;W$3),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*INDEX(Коэф.закупка_год_огурец[],MATCH(Ф2!$A56,Коэф.закупка_год_огурец[1],0),MATCH(MONTH(Ф2!W$3),КЗ!$1:$1,0)),""),0)</f>
        <v>0</v>
      </c>
      <c r="X56" s="251">
        <f t="array" aca="1" ref="X56" ca="1">IFERROR(IF(AND(НачЦ_ИнвП_Дата&lt;=X$3,КИнвП_Дата&gt;X$3),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*INDEX(Коэф.закупка_год_огурец[],MATCH(Ф2!$A56,Коэф.закупка_год_огурец[1],0),MATCH(MONTH(Ф2!X$3),КЗ!$1:$1,0)),""),0)</f>
        <v>141.92237500000002</v>
      </c>
      <c r="Y56" s="251">
        <f t="array" aca="1" ref="Y56" ca="1">IFERROR(IF(AND(НачЦ_ИнвП_Дата&lt;=Y$3,КИнвП_Дата&gt;Y$3),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*INDEX(Коэф.закупка_год_огурец[],MATCH(Ф2!$A56,Коэф.закупка_год_огурец[1],0),MATCH(MONTH(Ф2!Y$3),КЗ!$1:$1,0)),""),0)</f>
        <v>0</v>
      </c>
      <c r="Z56" s="252">
        <f t="shared" ca="1" si="2542"/>
        <v>141.92237500000002</v>
      </c>
      <c r="AA56" s="251">
        <f t="array" aca="1" ref="AA56" ca="1">IFERROR(IF(AND(НачЦ_ИнвП_Дата&lt;=AA$3,КИнвП_Дата&gt;AA$3),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*INDEX(Коэф.закупка_год_огурец[],MATCH(Ф2!$A56,Коэф.закупка_год_огурец[1],0),MATCH(MONTH(Ф2!AA$3),КЗ!$1:$1,0)),""),0)</f>
        <v>0</v>
      </c>
      <c r="AB56" s="251">
        <f t="array" aca="1" ref="AB56" ca="1">IFERROR(IF(AND(НачЦ_ИнвП_Дата&lt;=AB$3,КИнвП_Дата&gt;AB$3),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*INDEX(Коэф.закупка_год_огурец[],MATCH(Ф2!$A56,Коэф.закупка_год_огурец[1],0),MATCH(MONTH(Ф2!AB$3),КЗ!$1:$1,0)),""),0)</f>
        <v>141.92237500000002</v>
      </c>
      <c r="AC56" s="251">
        <f t="array" aca="1" ref="AC56" ca="1">IFERROR(IF(AND(НачЦ_ИнвП_Дата&lt;=AC$3,КИнвП_Дата&gt;AC$3),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*INDEX(Коэф.закупка_год_огурец[],MATCH(Ф2!$A56,Коэф.закупка_год_огурец[1],0),MATCH(MONTH(Ф2!AC$3),КЗ!$1:$1,0)),""),0)</f>
        <v>0</v>
      </c>
      <c r="AD56" s="252">
        <f t="shared" ca="1" si="2543"/>
        <v>141.92237500000002</v>
      </c>
      <c r="AE56" s="251">
        <f t="array" aca="1" ref="AE56" ca="1">IFERROR(IF(AND(НачЦ_ИнвП_Дата&lt;=AE$3,КИнвП_Дата&gt;AE$3),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*INDEX(Коэф.закупка_год_огурец[],MATCH(Ф2!$A56,Коэф.закупка_год_огурец[1],0),MATCH(MONTH(Ф2!AE$3),КЗ!$1:$1,0)),""),0)</f>
        <v>0</v>
      </c>
      <c r="AF56" s="251">
        <f t="array" aca="1" ref="AF56" ca="1">IFERROR(IF(AND(НачЦ_ИнвП_Дата&lt;=AF$3,КИнвП_Дата&gt;AF$3),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*INDEX(Коэф.закупка_год_огурец[],MATCH(Ф2!$A56,Коэф.закупка_год_огурец[1],0),MATCH(MONTH(Ф2!AF$3),КЗ!$1:$1,0)),""),0)</f>
        <v>141.92237500000002</v>
      </c>
      <c r="AG56" s="251">
        <f t="array" aca="1" ref="AG56" ca="1">IFERROR(IF(AND(НачЦ_ИнвП_Дата&lt;=AG$3,КИнвП_Дата&gt;AG$3),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*INDEX(Коэф.закупка_год_огурец[],MATCH(Ф2!$A56,Коэф.закупка_год_огурец[1],0),MATCH(MONTH(Ф2!AG$3),КЗ!$1:$1,0)),""),0)</f>
        <v>0</v>
      </c>
      <c r="AH56" s="252">
        <f t="shared" ca="1" si="2544"/>
        <v>141.92237500000002</v>
      </c>
      <c r="AI56" s="285">
        <f t="shared" ca="1" si="2545"/>
        <v>567.68950000000007</v>
      </c>
      <c r="AJ56" s="251">
        <f t="array" aca="1" ref="AJ56" ca="1">IFERROR(IF(AND(НачЦ_ИнвП_Дата&lt;=AJ$3,КИнвП_Дата&gt;AJ$3),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*INDEX(Коэф.закупка_год_огурец[],MATCH(Ф2!$A56,Коэф.закупка_год_огурец[1],0),MATCH(MONTH(Ф2!AJ$3),КЗ!$1:$1,0)),""),0)</f>
        <v>0</v>
      </c>
      <c r="AK56" s="251">
        <f t="array" aca="1" ref="AK56" ca="1">IFERROR(IF(AND(НачЦ_ИнвП_Дата&lt;=AK$3,КИнвП_Дата&gt;AK$3),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*INDEX(Коэф.закупка_год_огурец[],MATCH(Ф2!$A56,Коэф.закупка_год_огурец[1],0),MATCH(MONTH(Ф2!AK$3),КЗ!$1:$1,0)),""),0)</f>
        <v>141.92237500000002</v>
      </c>
      <c r="AL56" s="251">
        <f t="array" aca="1" ref="AL56" ca="1">IFERROR(IF(AND(НачЦ_ИнвП_Дата&lt;=AL$3,КИнвП_Дата&gt;AL$3),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*INDEX(Коэф.закупка_год_огурец[],MATCH(Ф2!$A56,Коэф.закупка_год_огурец[1],0),MATCH(MONTH(Ф2!AL$3),КЗ!$1:$1,0)),""),0)</f>
        <v>0</v>
      </c>
      <c r="AM56" s="252">
        <f t="shared" ca="1" si="2506"/>
        <v>141.92237500000002</v>
      </c>
      <c r="AN56" s="251">
        <f t="array" aca="1" ref="AN56" ca="1">IFERROR(IF(AND(НачЦ_ИнвП_Дата&lt;=AN$3,КИнвП_Дата&gt;AN$3),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*INDEX(Коэф.закупка_год_огурец[],MATCH(Ф2!$A56,Коэф.закупка_год_огурец[1],0),MATCH(MONTH(Ф2!AN$3),КЗ!$1:$1,0)),""),0)</f>
        <v>0</v>
      </c>
      <c r="AO56" s="251">
        <f t="array" aca="1" ref="AO56" ca="1">IFERROR(IF(AND(НачЦ_ИнвП_Дата&lt;=AO$3,КИнвП_Дата&gt;AO$3),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*INDEX(Коэф.закупка_год_огурец[],MATCH(Ф2!$A56,Коэф.закупка_год_огурец[1],0),MATCH(MONTH(Ф2!AO$3),КЗ!$1:$1,0)),""),0)</f>
        <v>141.92237500000002</v>
      </c>
      <c r="AP56" s="251">
        <f t="array" aca="1" ref="AP56" ca="1">IFERROR(IF(AND(НачЦ_ИнвП_Дата&lt;=AP$3,КИнвП_Дата&gt;AP$3),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*INDEX(Коэф.закупка_год_огурец[],MATCH(Ф2!$A56,Коэф.закупка_год_огурец[1],0),MATCH(MONTH(Ф2!AP$3),КЗ!$1:$1,0)),""),0)</f>
        <v>0</v>
      </c>
      <c r="AQ56" s="252">
        <f t="shared" ca="1" si="2507"/>
        <v>141.92237500000002</v>
      </c>
      <c r="AR56" s="251">
        <f t="array" aca="1" ref="AR56" ca="1">IFERROR(IF(AND(НачЦ_ИнвП_Дата&lt;=AR$3,КИнвП_Дата&gt;AR$3),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*INDEX(Коэф.закупка_год_огурец[],MATCH(Ф2!$A56,Коэф.закупка_год_огурец[1],0),MATCH(MONTH(Ф2!AR$3),КЗ!$1:$1,0)),""),0)</f>
        <v>0</v>
      </c>
      <c r="AS56" s="251">
        <f t="array" aca="1" ref="AS56" ca="1">IFERROR(IF(AND(НачЦ_ИнвП_Дата&lt;=AS$3,КИнвП_Дата&gt;AS$3),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*INDEX(Коэф.закупка_год_огурец[],MATCH(Ф2!$A56,Коэф.закупка_год_огурец[1],0),MATCH(MONTH(Ф2!AS$3),КЗ!$1:$1,0)),""),0)</f>
        <v>141.92237500000002</v>
      </c>
      <c r="AT56" s="251">
        <f t="array" aca="1" ref="AT56" ca="1">IFERROR(IF(AND(НачЦ_ИнвП_Дата&lt;=AT$3,КИнвП_Дата&gt;AT$3),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*INDEX(Коэф.закупка_год_огурец[],MATCH(Ф2!$A56,Коэф.закупка_год_огурец[1],0),MATCH(MONTH(Ф2!AT$3),КЗ!$1:$1,0)),""),0)</f>
        <v>0</v>
      </c>
      <c r="AU56" s="252">
        <f t="shared" ca="1" si="2508"/>
        <v>141.92237500000002</v>
      </c>
      <c r="AV56" s="251">
        <f t="array" aca="1" ref="AV56" ca="1">IFERROR(IF(AND(НачЦ_ИнвП_Дата&lt;=AV$3,КИнвП_Дата&gt;AV$3),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*INDEX(Коэф.закупка_год_огурец[],MATCH(Ф2!$A56,Коэф.закупка_год_огурец[1],0),MATCH(MONTH(Ф2!AV$3),КЗ!$1:$1,0)),""),0)</f>
        <v>0</v>
      </c>
      <c r="AW56" s="251">
        <f t="array" aca="1" ref="AW56" ca="1">IFERROR(IF(AND(НачЦ_ИнвП_Дата&lt;=AW$3,КИнвП_Дата&gt;AW$3),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*INDEX(Коэф.закупка_год_огурец[],MATCH(Ф2!$A56,Коэф.закупка_год_огурец[1],0),MATCH(MONTH(Ф2!AW$3),КЗ!$1:$1,0)),""),0)</f>
        <v>141.92237500000002</v>
      </c>
      <c r="AX56" s="251">
        <f t="array" aca="1" ref="AX56" ca="1">IFERROR(IF(AND(НачЦ_ИнвП_Дата&lt;=AX$3,КИнвП_Дата&gt;AX$3),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*INDEX(Коэф.закупка_год_огурец[],MATCH(Ф2!$A56,Коэф.закупка_год_огурец[1],0),MATCH(MONTH(Ф2!AX$3),КЗ!$1:$1,0)),""),0)</f>
        <v>0</v>
      </c>
      <c r="AY56" s="252">
        <f t="shared" ca="1" si="2509"/>
        <v>141.92237500000002</v>
      </c>
      <c r="AZ56" s="285">
        <f t="shared" ca="1" si="2510"/>
        <v>567.68950000000007</v>
      </c>
      <c r="BA56" s="251">
        <f t="array" aca="1" ref="BA56" ca="1">IFERROR(IF(AND(НачЦ_ИнвП_Дата&lt;=BA$3,КИнвП_Дата&gt;BA$3),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*INDEX(Коэф.закупка_год_огурец[],MATCH(Ф2!$A56,Коэф.закупка_год_огурец[1],0),MATCH(MONTH(Ф2!BA$3),КЗ!$1:$1,0)),""),0)</f>
        <v>0</v>
      </c>
      <c r="BB56" s="251">
        <f t="array" aca="1" ref="BB56" ca="1">IFERROR(IF(AND(НачЦ_ИнвП_Дата&lt;=BB$3,КИнвП_Дата&gt;BB$3),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*INDEX(Коэф.закупка_год_огурец[],MATCH(Ф2!$A56,Коэф.закупка_год_огурец[1],0),MATCH(MONTH(Ф2!BB$3),КЗ!$1:$1,0)),""),0)</f>
        <v>141.92237500000002</v>
      </c>
      <c r="BC56" s="251">
        <f t="array" aca="1" ref="BC56" ca="1">IFERROR(IF(AND(НачЦ_ИнвП_Дата&lt;=BC$3,КИнвП_Дата&gt;BC$3),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*INDEX(Коэф.закупка_год_огурец[],MATCH(Ф2!$A56,Коэф.закупка_год_огурец[1],0),MATCH(MONTH(Ф2!BC$3),КЗ!$1:$1,0)),""),0)</f>
        <v>0</v>
      </c>
      <c r="BD56" s="252">
        <f t="shared" ca="1" si="2511"/>
        <v>141.92237500000002</v>
      </c>
      <c r="BE56" s="251">
        <f t="array" aca="1" ref="BE56" ca="1">IFERROR(IF(AND(НачЦ_ИнвП_Дата&lt;=BE$3,КИнвП_Дата&gt;BE$3),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*INDEX(Коэф.закупка_год_огурец[],MATCH(Ф2!$A56,Коэф.закупка_год_огурец[1],0),MATCH(MONTH(Ф2!BE$3),КЗ!$1:$1,0)),""),0)</f>
        <v>0</v>
      </c>
      <c r="BF56" s="251">
        <f t="array" aca="1" ref="BF56" ca="1">IFERROR(IF(AND(НачЦ_ИнвП_Дата&lt;=BF$3,КИнвП_Дата&gt;BF$3),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*INDEX(Коэф.закупка_год_огурец[],MATCH(Ф2!$A56,Коэф.закупка_год_огурец[1],0),MATCH(MONTH(Ф2!BF$3),КЗ!$1:$1,0)),""),0)</f>
        <v>141.92237500000002</v>
      </c>
      <c r="BG56" s="251">
        <f t="array" aca="1" ref="BG56" ca="1">IFERROR(IF(AND(НачЦ_ИнвП_Дата&lt;=BG$3,КИнвП_Дата&gt;BG$3),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*INDEX(Коэф.закупка_год_огурец[],MATCH(Ф2!$A56,Коэф.закупка_год_огурец[1],0),MATCH(MONTH(Ф2!BG$3),КЗ!$1:$1,0)),""),0)</f>
        <v>0</v>
      </c>
      <c r="BH56" s="252">
        <f t="shared" ca="1" si="2512"/>
        <v>141.92237500000002</v>
      </c>
      <c r="BI56" s="251">
        <f t="array" aca="1" ref="BI56" ca="1">IFERROR(IF(AND(НачЦ_ИнвП_Дата&lt;=BI$3,КИнвП_Дата&gt;BI$3),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*INDEX(Коэф.закупка_год_огурец[],MATCH(Ф2!$A56,Коэф.закупка_год_огурец[1],0),MATCH(MONTH(Ф2!BI$3),КЗ!$1:$1,0)),""),0)</f>
        <v>0</v>
      </c>
      <c r="BJ56" s="251">
        <f t="array" aca="1" ref="BJ56" ca="1">IFERROR(IF(AND(НачЦ_ИнвП_Дата&lt;=BJ$3,КИнвП_Дата&gt;BJ$3),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*INDEX(Коэф.закупка_год_огурец[],MATCH(Ф2!$A56,Коэф.закупка_год_огурец[1],0),MATCH(MONTH(Ф2!BJ$3),КЗ!$1:$1,0)),""),0)</f>
        <v>141.92237500000002</v>
      </c>
      <c r="BK56" s="251">
        <f t="array" aca="1" ref="BK56" ca="1">IFERROR(IF(AND(НачЦ_ИнвП_Дата&lt;=BK$3,КИнвП_Дата&gt;BK$3),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*INDEX(Коэф.закупка_год_огурец[],MATCH(Ф2!$A56,Коэф.закупка_год_огурец[1],0),MATCH(MONTH(Ф2!BK$3),КЗ!$1:$1,0)),""),0)</f>
        <v>0</v>
      </c>
      <c r="BL56" s="252">
        <f t="shared" ca="1" si="2513"/>
        <v>141.92237500000002</v>
      </c>
      <c r="BM56" s="251">
        <f t="array" aca="1" ref="BM56" ca="1">IFERROR(IF(AND(НачЦ_ИнвП_Дата&lt;=BM$3,КИнвП_Дата&gt;BM$3),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*INDEX(Коэф.закупка_год_огурец[],MATCH(Ф2!$A56,Коэф.закупка_год_огурец[1],0),MATCH(MONTH(Ф2!BM$3),КЗ!$1:$1,0)),""),0)</f>
        <v>0</v>
      </c>
      <c r="BN56" s="251">
        <f t="array" aca="1" ref="BN56" ca="1">IFERROR(IF(AND(НачЦ_ИнвП_Дата&lt;=BN$3,КИнвП_Дата&gt;BN$3),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*INDEX(Коэф.закупка_год_огурец[],MATCH(Ф2!$A56,Коэф.закупка_год_огурец[1],0),MATCH(MONTH(Ф2!BN$3),КЗ!$1:$1,0)),""),0)</f>
        <v>141.92237500000002</v>
      </c>
      <c r="BO56" s="251">
        <f t="array" aca="1" ref="BO56" ca="1">IFERROR(IF(AND(НачЦ_ИнвП_Дата&lt;=BO$3,КИнвП_Дата&gt;BO$3),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*INDEX(Коэф.закупка_год_огурец[],MATCH(Ф2!$A56,Коэф.закупка_год_огурец[1],0),MATCH(MONTH(Ф2!BO$3),КЗ!$1:$1,0)),""),0)</f>
        <v>0</v>
      </c>
      <c r="BP56" s="252">
        <f t="shared" ca="1" si="2514"/>
        <v>141.92237500000002</v>
      </c>
      <c r="BQ56" s="285">
        <f t="shared" ca="1" si="2515"/>
        <v>567.68950000000007</v>
      </c>
      <c r="BR56" s="251">
        <f t="array" aca="1" ref="BR56" ca="1">IFERROR(IF(AND(НачЦ_ИнвП_Дата&lt;=BR$3,КИнвП_Дата&gt;BR$3),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*INDEX(Коэф.закупка_год_огурец[],MATCH(Ф2!$A56,Коэф.закупка_год_огурец[1],0),MATCH(MONTH(Ф2!BR$3),КЗ!$1:$1,0)),""),0)</f>
        <v>0</v>
      </c>
      <c r="BS56" s="251">
        <f t="array" aca="1" ref="BS56" ca="1">IFERROR(IF(AND(НачЦ_ИнвП_Дата&lt;=BS$3,КИнвП_Дата&gt;BS$3),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*INDEX(Коэф.закупка_год_огурец[],MATCH(Ф2!$A56,Коэф.закупка_год_огурец[1],0),MATCH(MONTH(Ф2!BS$3),КЗ!$1:$1,0)),""),0)</f>
        <v>141.92237500000002</v>
      </c>
      <c r="BT56" s="251">
        <f t="array" aca="1" ref="BT56" ca="1">IFERROR(IF(AND(НачЦ_ИнвП_Дата&lt;=BT$3,КИнвП_Дата&gt;BT$3),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*INDEX(Коэф.закупка_год_огурец[],MATCH(Ф2!$A56,Коэф.закупка_год_огурец[1],0),MATCH(MONTH(Ф2!BT$3),КЗ!$1:$1,0)),""),0)</f>
        <v>0</v>
      </c>
      <c r="BU56" s="252">
        <f t="shared" ca="1" si="2516"/>
        <v>141.92237500000002</v>
      </c>
      <c r="BV56" s="251">
        <f t="array" aca="1" ref="BV56" ca="1">IFERROR(IF(AND(НачЦ_ИнвП_Дата&lt;=BV$3,КИнвП_Дата&gt;BV$3),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*INDEX(Коэф.закупка_год_огурец[],MATCH(Ф2!$A56,Коэф.закупка_год_огурец[1],0),MATCH(MONTH(Ф2!BV$3),КЗ!$1:$1,0)),""),0)</f>
        <v>0</v>
      </c>
      <c r="BW56" s="251">
        <f t="array" aca="1" ref="BW56" ca="1">IFERROR(IF(AND(НачЦ_ИнвП_Дата&lt;=BW$3,КИнвП_Дата&gt;BW$3),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*INDEX(Коэф.закупка_год_огурец[],MATCH(Ф2!$A56,Коэф.закупка_год_огурец[1],0),MATCH(MONTH(Ф2!BW$3),КЗ!$1:$1,0)),""),0)</f>
        <v>141.92237500000002</v>
      </c>
      <c r="BX56" s="251">
        <f t="array" aca="1" ref="BX56" ca="1">IFERROR(IF(AND(НачЦ_ИнвП_Дата&lt;=BX$3,КИнвП_Дата&gt;BX$3),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*INDEX(Коэф.закупка_год_огурец[],MATCH(Ф2!$A56,Коэф.закупка_год_огурец[1],0),MATCH(MONTH(Ф2!BX$3),КЗ!$1:$1,0)),""),0)</f>
        <v>0</v>
      </c>
      <c r="BY56" s="252">
        <f t="shared" ca="1" si="2517"/>
        <v>141.92237500000002</v>
      </c>
      <c r="BZ56" s="251">
        <f t="array" aca="1" ref="BZ56" ca="1">IFERROR(IF(AND(НачЦ_ИнвП_Дата&lt;=BZ$3,КИнвП_Дата&gt;BZ$3),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*INDEX(Коэф.закупка_год_огурец[],MATCH(Ф2!$A56,Коэф.закупка_год_огурец[1],0),MATCH(MONTH(Ф2!BZ$3),КЗ!$1:$1,0)),""),0)</f>
        <v>0</v>
      </c>
      <c r="CA56" s="251">
        <f t="array" aca="1" ref="CA56" ca="1">IFERROR(IF(AND(НачЦ_ИнвП_Дата&lt;=CA$3,КИнвП_Дата&gt;CA$3),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*INDEX(Коэф.закупка_год_огурец[],MATCH(Ф2!$A56,Коэф.закупка_год_огурец[1],0),MATCH(MONTH(Ф2!CA$3),КЗ!$1:$1,0)),""),0)</f>
        <v>141.92237500000002</v>
      </c>
      <c r="CB56" s="251">
        <f t="array" aca="1" ref="CB56" ca="1">IFERROR(IF(AND(НачЦ_ИнвП_Дата&lt;=CB$3,КИнвП_Дата&gt;CB$3),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*INDEX(Коэф.закупка_год_огурец[],MATCH(Ф2!$A56,Коэф.закупка_год_огурец[1],0),MATCH(MONTH(Ф2!CB$3),КЗ!$1:$1,0)),""),0)</f>
        <v>0</v>
      </c>
      <c r="CC56" s="252">
        <f t="shared" ca="1" si="2518"/>
        <v>141.92237500000002</v>
      </c>
      <c r="CD56" s="251">
        <f t="array" aca="1" ref="CD56" ca="1">IFERROR(IF(AND(НачЦ_ИнвП_Дата&lt;=CD$3,КИнвП_Дата&gt;CD$3),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*INDEX(Коэф.закупка_год_огурец[],MATCH(Ф2!$A56,Коэф.закупка_год_огурец[1],0),MATCH(MONTH(Ф2!CD$3),КЗ!$1:$1,0)),""),0)</f>
        <v>0</v>
      </c>
      <c r="CE56" s="251">
        <f t="array" aca="1" ref="CE56" ca="1">IFERROR(IF(AND(НачЦ_ИнвП_Дата&lt;=CE$3,КИнвП_Дата&gt;CE$3),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*INDEX(Коэф.закупка_год_огурец[],MATCH(Ф2!$A56,Коэф.закупка_год_огурец[1],0),MATCH(MONTH(Ф2!CE$3),КЗ!$1:$1,0)),""),0)</f>
        <v>141.92237500000002</v>
      </c>
      <c r="CF56" s="251">
        <f t="array" aca="1" ref="CF56" ca="1">IFERROR(IF(AND(НачЦ_ИнвП_Дата&lt;=CF$3,КИнвП_Дата&gt;CF$3),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*INDEX(Коэф.закупка_год_огурец[],MATCH(Ф2!$A56,Коэф.закупка_год_огурец[1],0),MATCH(MONTH(Ф2!CF$3),КЗ!$1:$1,0)),""),0)</f>
        <v>0</v>
      </c>
      <c r="CG56" s="252">
        <f t="shared" ca="1" si="2519"/>
        <v>141.92237500000002</v>
      </c>
      <c r="CH56" s="285">
        <f t="shared" ca="1" si="2520"/>
        <v>567.68950000000007</v>
      </c>
      <c r="CI56" s="251">
        <f t="array" aca="1" ref="CI56" ca="1">IFERROR(IF(AND(НачЦ_ИнвП_Дата&lt;=CI$3,КИнвП_Дата&gt;CI$3),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*INDEX(Коэф.закупка_год_огурец[],MATCH(Ф2!$A56,Коэф.закупка_год_огурец[1],0),MATCH(MONTH(Ф2!CI$3),КЗ!$1:$1,0)),""),0)</f>
        <v>0</v>
      </c>
      <c r="CJ56" s="251">
        <f t="array" aca="1" ref="CJ56" ca="1">IFERROR(IF(AND(НачЦ_ИнвП_Дата&lt;=CJ$3,КИнвП_Дата&gt;CJ$3),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*INDEX(Коэф.закупка_год_огурец[],MATCH(Ф2!$A56,Коэф.закупка_год_огурец[1],0),MATCH(MONTH(Ф2!CJ$3),КЗ!$1:$1,0)),""),0)</f>
        <v>141.92237500000002</v>
      </c>
      <c r="CK56" s="251">
        <f t="array" aca="1" ref="CK56" ca="1">IFERROR(IF(AND(НачЦ_ИнвП_Дата&lt;=CK$3,КИнвП_Дата&gt;CK$3),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*INDEX(Коэф.закупка_год_огурец[],MATCH(Ф2!$A56,Коэф.закупка_год_огурец[1],0),MATCH(MONTH(Ф2!CK$3),КЗ!$1:$1,0)),""),0)</f>
        <v>0</v>
      </c>
      <c r="CL56" s="252">
        <f t="shared" ca="1" si="2521"/>
        <v>141.92237500000002</v>
      </c>
      <c r="CM56" s="251">
        <f t="array" aca="1" ref="CM56" ca="1">IFERROR(IF(AND(НачЦ_ИнвП_Дата&lt;=CM$3,КИнвП_Дата&gt;CM$3),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*INDEX(Коэф.закупка_год_огурец[],MATCH(Ф2!$A56,Коэф.закупка_год_огурец[1],0),MATCH(MONTH(Ф2!CM$3),КЗ!$1:$1,0)),""),0)</f>
        <v>0</v>
      </c>
      <c r="CN56" s="251">
        <f t="array" aca="1" ref="CN56" ca="1">IFERROR(IF(AND(НачЦ_ИнвП_Дата&lt;=CN$3,КИнвП_Дата&gt;CN$3),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*INDEX(Коэф.закупка_год_огурец[],MATCH(Ф2!$A56,Коэф.закупка_год_огурец[1],0),MATCH(MONTH(Ф2!CN$3),КЗ!$1:$1,0)),""),0)</f>
        <v>141.92237500000002</v>
      </c>
      <c r="CO56" s="251">
        <f t="array" aca="1" ref="CO56" ca="1">IFERROR(IF(AND(НачЦ_ИнвП_Дата&lt;=CO$3,КИнвП_Дата&gt;CO$3),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*INDEX(Коэф.закупка_год_огурец[],MATCH(Ф2!$A56,Коэф.закупка_год_огурец[1],0),MATCH(MONTH(Ф2!CO$3),КЗ!$1:$1,0)),""),0)</f>
        <v>0</v>
      </c>
      <c r="CP56" s="252">
        <f t="shared" ca="1" si="2522"/>
        <v>141.92237500000002</v>
      </c>
      <c r="CQ56" s="251">
        <f t="array" aca="1" ref="CQ56" ca="1">IFERROR(IF(AND(НачЦ_ИнвП_Дата&lt;=CQ$3,КИнвП_Дата&gt;CQ$3),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*INDEX(Коэф.закупка_год_огурец[],MATCH(Ф2!$A56,Коэф.закупка_год_огурец[1],0),MATCH(MONTH(Ф2!CQ$3),КЗ!$1:$1,0)),""),0)</f>
        <v>0</v>
      </c>
      <c r="CR56" s="251">
        <f t="array" aca="1" ref="CR56" ca="1">IFERROR(IF(AND(НачЦ_ИнвП_Дата&lt;=CR$3,КИнвП_Дата&gt;CR$3),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*INDEX(Коэф.закупка_год_огурец[],MATCH(Ф2!$A56,Коэф.закупка_год_огурец[1],0),MATCH(MONTH(Ф2!CR$3),КЗ!$1:$1,0)),""),0)</f>
        <v>141.92237500000002</v>
      </c>
      <c r="CS56" s="251">
        <f t="array" aca="1" ref="CS56" ca="1">IFERROR(IF(AND(НачЦ_ИнвП_Дата&lt;=CS$3,КИнвП_Дата&gt;CS$3),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*INDEX(Коэф.закупка_год_огурец[],MATCH(Ф2!$A56,Коэф.закупка_год_огурец[1],0),MATCH(MONTH(Ф2!CS$3),КЗ!$1:$1,0)),""),0)</f>
        <v>0</v>
      </c>
      <c r="CT56" s="252">
        <f t="shared" ca="1" si="2523"/>
        <v>141.92237500000002</v>
      </c>
      <c r="CU56" s="251">
        <f t="array" aca="1" ref="CU56" ca="1">IFERROR(IF(AND(НачЦ_ИнвП_Дата&lt;=CU$3,КИнвП_Дата&gt;CU$3),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*INDEX(Коэф.закупка_год_огурец[],MATCH(Ф2!$A56,Коэф.закупка_год_огурец[1],0),MATCH(MONTH(Ф2!CU$3),КЗ!$1:$1,0)),""),0)</f>
        <v>0</v>
      </c>
      <c r="CV56" s="251">
        <f t="array" aca="1" ref="CV56" ca="1">IFERROR(IF(AND(НачЦ_ИнвП_Дата&lt;=CV$3,КИнвП_Дата&gt;CV$3),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*INDEX(Коэф.закупка_год_огурец[],MATCH(Ф2!$A56,Коэф.закупка_год_огурец[1],0),MATCH(MONTH(Ф2!CV$3),КЗ!$1:$1,0)),""),0)</f>
        <v>141.92237500000002</v>
      </c>
      <c r="CW56" s="251">
        <f t="array" aca="1" ref="CW56" ca="1">IFERROR(IF(AND(НачЦ_ИнвП_Дата&lt;=CW$3,КИнвП_Дата&gt;CW$3),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*INDEX(Коэф.закупка_год_огурец[],MATCH(Ф2!$A56,Коэф.закупка_год_огурец[1],0),MATCH(MONTH(Ф2!CW$3),КЗ!$1:$1,0)),""),0)</f>
        <v>0</v>
      </c>
      <c r="CX56" s="252">
        <f t="shared" ca="1" si="2524"/>
        <v>141.92237500000002</v>
      </c>
      <c r="CY56" s="285">
        <f t="shared" ca="1" si="2525"/>
        <v>567.68950000000007</v>
      </c>
      <c r="CZ56" s="251">
        <f t="array" aca="1" ref="CZ56" ca="1">IFERROR(IF(AND(НачЦ_ИнвП_Дата&lt;=CZ$3,КИнвП_Дата&gt;CZ$3),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*INDEX(Коэф.закупка_год_огурец[],MATCH(Ф2!$A56,Коэф.закупка_год_огурец[1],0),MATCH(MONTH(Ф2!CZ$3),КЗ!$1:$1,0)),""),0)</f>
        <v>0</v>
      </c>
      <c r="DA56" s="251">
        <f t="array" aca="1" ref="DA56" ca="1">IFERROR(IF(AND(НачЦ_ИнвП_Дата&lt;=DA$3,КИнвП_Дата&gt;DA$3),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*INDEX(Коэф.закупка_год_огурец[],MATCH(Ф2!$A56,Коэф.закупка_год_огурец[1],0),MATCH(MONTH(Ф2!DA$3),КЗ!$1:$1,0)),""),0)</f>
        <v>141.92237500000002</v>
      </c>
      <c r="DB56" s="251">
        <f t="array" aca="1" ref="DB56" ca="1">IFERROR(IF(AND(НачЦ_ИнвП_Дата&lt;=DB$3,КИнвП_Дата&gt;DB$3),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*INDEX(Коэф.закупка_год_огурец[],MATCH(Ф2!$A56,Коэф.закупка_год_огурец[1],0),MATCH(MONTH(Ф2!DB$3),КЗ!$1:$1,0)),""),0)</f>
        <v>0</v>
      </c>
      <c r="DC56" s="252">
        <f t="shared" ca="1" si="2526"/>
        <v>141.92237500000002</v>
      </c>
      <c r="DD56" s="251">
        <f t="array" aca="1" ref="DD56" ca="1">IFERROR(IF(AND(НачЦ_ИнвП_Дата&lt;=DD$3,КИнвП_Дата&gt;DD$3),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*INDEX(Коэф.закупка_год_огурец[],MATCH(Ф2!$A56,Коэф.закупка_год_огурец[1],0),MATCH(MONTH(Ф2!DD$3),КЗ!$1:$1,0)),""),0)</f>
        <v>0</v>
      </c>
      <c r="DE56" s="251">
        <f t="array" aca="1" ref="DE56" ca="1">IFERROR(IF(AND(НачЦ_ИнвП_Дата&lt;=DE$3,КИнвП_Дата&gt;DE$3),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*INDEX(Коэф.закупка_год_огурец[],MATCH(Ф2!$A56,Коэф.закупка_год_огурец[1],0),MATCH(MONTH(Ф2!DE$3),КЗ!$1:$1,0)),""),0)</f>
        <v>141.92237500000002</v>
      </c>
      <c r="DF56" s="251">
        <f t="array" aca="1" ref="DF56" ca="1">IFERROR(IF(AND(НачЦ_ИнвП_Дата&lt;=DF$3,КИнвП_Дата&gt;DF$3),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*INDEX(Коэф.закупка_год_огурец[],MATCH(Ф2!$A56,Коэф.закупка_год_огурец[1],0),MATCH(MONTH(Ф2!DF$3),КЗ!$1:$1,0)),""),0)</f>
        <v>0</v>
      </c>
      <c r="DG56" s="252">
        <f t="shared" ca="1" si="2527"/>
        <v>141.92237500000002</v>
      </c>
      <c r="DH56" s="251">
        <f t="array" aca="1" ref="DH56" ca="1">IFERROR(IF(AND(НачЦ_ИнвП_Дата&lt;=DH$3,КИнвП_Дата&gt;DH$3),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*INDEX(Коэф.закупка_год_огурец[],MATCH(Ф2!$A56,Коэф.закупка_год_огурец[1],0),MATCH(MONTH(Ф2!DH$3),КЗ!$1:$1,0)),""),0)</f>
        <v>0</v>
      </c>
      <c r="DI56" s="251">
        <f t="array" aca="1" ref="DI56" ca="1">IFERROR(IF(AND(НачЦ_ИнвП_Дата&lt;=DI$3,КИнвП_Дата&gt;DI$3),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*INDEX(Коэф.закупка_год_огурец[],MATCH(Ф2!$A56,Коэф.закупка_год_огурец[1],0),MATCH(MONTH(Ф2!DI$3),КЗ!$1:$1,0)),""),0)</f>
        <v>141.92237500000002</v>
      </c>
      <c r="DJ56" s="251">
        <f t="array" aca="1" ref="DJ56" ca="1">IFERROR(IF(AND(НачЦ_ИнвП_Дата&lt;=DJ$3,КИнвП_Дата&gt;DJ$3),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*INDEX(Коэф.закупка_год_огурец[],MATCH(Ф2!$A56,Коэф.закупка_год_огурец[1],0),MATCH(MONTH(Ф2!DJ$3),КЗ!$1:$1,0)),""),0)</f>
        <v>0</v>
      </c>
      <c r="DK56" s="252">
        <f t="shared" ca="1" si="2528"/>
        <v>141.92237500000002</v>
      </c>
      <c r="DL56" s="251">
        <f t="array" aca="1" ref="DL56" ca="1">IFERROR(IF(AND(НачЦ_ИнвП_Дата&lt;=DL$3,КИнвП_Дата&gt;DL$3),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*INDEX(Коэф.закупка_год_огурец[],MATCH(Ф2!$A56,Коэф.закупка_год_огурец[1],0),MATCH(MONTH(Ф2!DL$3),КЗ!$1:$1,0)),""),0)</f>
        <v>0</v>
      </c>
      <c r="DM56" s="251">
        <f t="array" aca="1" ref="DM56" ca="1">IFERROR(IF(AND(НачЦ_ИнвП_Дата&lt;=DM$3,КИнвП_Дата&gt;DM$3),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*INDEX(Коэф.закупка_год_огурец[],MATCH(Ф2!$A56,Коэф.закупка_год_огурец[1],0),MATCH(MONTH(Ф2!DM$3),КЗ!$1:$1,0)),""),0)</f>
        <v>141.92237500000002</v>
      </c>
      <c r="DN56" s="251">
        <f t="array" aca="1" ref="DN56" ca="1">IFERROR(IF(AND(НачЦ_ИнвП_Дата&lt;=DN$3,КИнвП_Дата&gt;DN$3),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*INDEX(Коэф.закупка_год_огурец[],MATCH(Ф2!$A56,Коэф.закупка_год_огурец[1],0),MATCH(MONTH(Ф2!DN$3),КЗ!$1:$1,0)),""),0)</f>
        <v>0</v>
      </c>
      <c r="DO56" s="252">
        <f t="shared" ca="1" si="2529"/>
        <v>141.92237500000002</v>
      </c>
      <c r="DP56" s="285">
        <f t="shared" ca="1" si="2530"/>
        <v>567.68950000000007</v>
      </c>
      <c r="DQ56" s="251">
        <f t="array" aca="1" ref="DQ56" ca="1">IFERROR(IF(AND(НачЦ_ИнвП_Дата&lt;=DQ$3,КИнвП_Дата&gt;DQ$3),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*INDEX(Коэф.закупка_год_огурец[],MATCH(Ф2!$A56,Коэф.закупка_год_огурец[1],0),MATCH(MONTH(Ф2!DQ$3),КЗ!$1:$1,0)),""),0)</f>
        <v>0</v>
      </c>
      <c r="DR56" s="251">
        <f t="array" aca="1" ref="DR56" ca="1">IFERROR(IF(AND(НачЦ_ИнвП_Дата&lt;=DR$3,КИнвП_Дата&gt;DR$3),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*INDEX(Коэф.закупка_год_огурец[],MATCH(Ф2!$A56,Коэф.закупка_год_огурец[1],0),MATCH(MONTH(Ф2!DR$3),КЗ!$1:$1,0)),""),0)</f>
        <v>141.92237500000002</v>
      </c>
      <c r="DS56" s="251">
        <f t="array" aca="1" ref="DS56" ca="1">IFERROR(IF(AND(НачЦ_ИнвП_Дата&lt;=DS$3,КИнвП_Дата&gt;DS$3),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*INDEX(Коэф.закупка_год_огурец[],MATCH(Ф2!$A56,Коэф.закупка_год_огурец[1],0),MATCH(MONTH(Ф2!DS$3),КЗ!$1:$1,0)),""),0)</f>
        <v>0</v>
      </c>
      <c r="DT56" s="252">
        <f t="shared" ca="1" si="2531"/>
        <v>141.92237500000002</v>
      </c>
      <c r="DU56" s="251">
        <f t="array" aca="1" ref="DU56" ca="1">IFERROR(IF(AND(НачЦ_ИнвП_Дата&lt;=DU$3,КИнвП_Дата&gt;DU$3),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*INDEX(Коэф.закупка_год_огурец[],MATCH(Ф2!$A56,Коэф.закупка_год_огурец[1],0),MATCH(MONTH(Ф2!DU$3),КЗ!$1:$1,0)),""),0)</f>
        <v>0</v>
      </c>
      <c r="DV56" s="251">
        <f t="array" aca="1" ref="DV56" ca="1">IFERROR(IF(AND(НачЦ_ИнвП_Дата&lt;=DV$3,КИнвП_Дата&gt;DV$3),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*INDEX(Коэф.закупка_год_огурец[],MATCH(Ф2!$A56,Коэф.закупка_год_огурец[1],0),MATCH(MONTH(Ф2!DV$3),КЗ!$1:$1,0)),""),0)</f>
        <v>141.92237500000002</v>
      </c>
      <c r="DW56" s="251">
        <f t="array" aca="1" ref="DW56" ca="1">IFERROR(IF(AND(НачЦ_ИнвП_Дата&lt;=DW$3,КИнвП_Дата&gt;DW$3),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*INDEX(Коэф.закупка_год_огурец[],MATCH(Ф2!$A56,Коэф.закупка_год_огурец[1],0),MATCH(MONTH(Ф2!DW$3),КЗ!$1:$1,0)),""),0)</f>
        <v>0</v>
      </c>
      <c r="DX56" s="252">
        <f t="shared" ca="1" si="2532"/>
        <v>141.92237500000002</v>
      </c>
      <c r="DY56" s="251">
        <f t="array" aca="1" ref="DY56" ca="1">IFERROR(IF(AND(НачЦ_ИнвП_Дата&lt;=DY$3,КИнвП_Дата&gt;DY$3),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*INDEX(Коэф.закупка_год_огурец[],MATCH(Ф2!$A56,Коэф.закупка_год_огурец[1],0),MATCH(MONTH(Ф2!DY$3),КЗ!$1:$1,0)),""),0)</f>
        <v>0</v>
      </c>
      <c r="DZ56" s="251">
        <f t="array" aca="1" ref="DZ56" ca="1">IFERROR(IF(AND(НачЦ_ИнвП_Дата&lt;=DZ$3,КИнвП_Дата&gt;DZ$3),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*INDEX(Коэф.закупка_год_огурец[],MATCH(Ф2!$A56,Коэф.закупка_год_огурец[1],0),MATCH(MONTH(Ф2!DZ$3),КЗ!$1:$1,0)),""),0)</f>
        <v>141.92237500000002</v>
      </c>
      <c r="EA56" s="251">
        <f t="array" aca="1" ref="EA56" ca="1">IFERROR(IF(AND(НачЦ_ИнвП_Дата&lt;=EA$3,КИнвП_Дата&gt;EA$3),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*INDEX(Коэф.закупка_год_огурец[],MATCH(Ф2!$A56,Коэф.закупка_год_огурец[1],0),MATCH(MONTH(Ф2!EA$3),КЗ!$1:$1,0)),""),0)</f>
        <v>0</v>
      </c>
      <c r="EB56" s="252">
        <f t="shared" ca="1" si="2533"/>
        <v>141.92237500000002</v>
      </c>
      <c r="EC56" s="251">
        <f t="array" aca="1" ref="EC56" ca="1">IFERROR(IF(AND(НачЦ_ИнвП_Дата&lt;=EC$3,КИнвП_Дата&gt;EC$3),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*INDEX(Коэф.закупка_год_огурец[],MATCH(Ф2!$A56,Коэф.закупка_год_огурец[1],0),MATCH(MONTH(Ф2!EC$3),КЗ!$1:$1,0)),""),0)</f>
        <v>0</v>
      </c>
      <c r="ED56" s="251">
        <f t="array" aca="1" ref="ED56" ca="1">IFERROR(IF(AND(НачЦ_ИнвП_Дата&lt;=ED$3,КИнвП_Дата&gt;ED$3),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*INDEX(Коэф.закупка_год_огурец[],MATCH(Ф2!$A56,Коэф.закупка_год_огурец[1],0),MATCH(MONTH(Ф2!ED$3),КЗ!$1:$1,0)),""),0)</f>
        <v>141.92237500000002</v>
      </c>
      <c r="EE56" s="251">
        <f t="array" aca="1" ref="EE56" ca="1">IFERROR(IF(AND(НачЦ_ИнвП_Дата&lt;=EE$3,КИнвП_Дата&gt;EE$3),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*INDEX(Коэф.закупка_год_огурец[],MATCH(Ф2!$A56,Коэф.закупка_год_огурец[1],0),MATCH(MONTH(Ф2!EE$3),КЗ!$1:$1,0)),""),0)</f>
        <v>0</v>
      </c>
      <c r="EF56" s="252">
        <f t="shared" ca="1" si="2534"/>
        <v>141.92237500000002</v>
      </c>
      <c r="EG56" s="285">
        <f t="shared" ca="1" si="2535"/>
        <v>567.68950000000007</v>
      </c>
      <c r="EH56" s="251">
        <f t="array" aca="1" ref="EH56" ca="1">IFERROR(IF(AND(НачЦ_ИнвП_Дата&lt;=EH$3,КИнвП_Дата&gt;EH$3),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*INDEX(Коэф.закупка_год_огурец[],MATCH(Ф2!$A56,Коэф.закупка_год_огурец[1],0),MATCH(MONTH(Ф2!EH$3),КЗ!$1:$1,0)),""),0)</f>
        <v>0</v>
      </c>
      <c r="EI56" s="251">
        <f t="array" aca="1" ref="EI56" ca="1">IFERROR(IF(AND(НачЦ_ИнвП_Дата&lt;=EI$3,КИнвП_Дата&gt;EI$3),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*INDEX(Коэф.закупка_год_огурец[],MATCH(Ф2!$A56,Коэф.закупка_год_огурец[1],0),MATCH(MONTH(Ф2!EI$3),КЗ!$1:$1,0)),""),0)</f>
        <v>141.92237500000002</v>
      </c>
      <c r="EJ56" s="251">
        <f t="array" aca="1" ref="EJ56" ca="1">IFERROR(IF(AND(НачЦ_ИнвП_Дата&lt;=EJ$3,КИнвП_Дата&gt;EJ$3),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*INDEX(Коэф.закупка_год_огурец[],MATCH(Ф2!$A56,Коэф.закупка_год_огурец[1],0),MATCH(MONTH(Ф2!EJ$3),КЗ!$1:$1,0)),""),0)</f>
        <v>0</v>
      </c>
      <c r="EK56" s="252">
        <f t="shared" ca="1" si="2536"/>
        <v>141.92237500000002</v>
      </c>
      <c r="EL56" s="251">
        <f t="array" aca="1" ref="EL56" ca="1">IFERROR(IF(AND(НачЦ_ИнвП_Дата&lt;=EL$3,КИнвП_Дата&gt;EL$3),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*INDEX(Коэф.закупка_год_огурец[],MATCH(Ф2!$A56,Коэф.закупка_год_огурец[1],0),MATCH(MONTH(Ф2!EL$3),КЗ!$1:$1,0)),""),0)</f>
        <v>0</v>
      </c>
      <c r="EM56" s="251">
        <f t="array" aca="1" ref="EM56" ca="1">IFERROR(IF(AND(НачЦ_ИнвП_Дата&lt;=EM$3,КИнвП_Дата&gt;EM$3),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*INDEX(Коэф.закупка_год_огурец[],MATCH(Ф2!$A56,Коэф.закупка_год_огурец[1],0),MATCH(MONTH(Ф2!EM$3),КЗ!$1:$1,0)),""),0)</f>
        <v>141.92237500000002</v>
      </c>
      <c r="EN56" s="251">
        <f t="array" aca="1" ref="EN56" ca="1">IFERROR(IF(AND(НачЦ_ИнвП_Дата&lt;=EN$3,КИнвП_Дата&gt;EN$3),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*INDEX(Коэф.закупка_год_огурец[],MATCH(Ф2!$A56,Коэф.закупка_год_огурец[1],0),MATCH(MONTH(Ф2!EN$3),КЗ!$1:$1,0)),""),0)</f>
        <v>0</v>
      </c>
      <c r="EO56" s="252">
        <f t="shared" ca="1" si="2537"/>
        <v>141.92237500000002</v>
      </c>
      <c r="EP56" s="251">
        <f t="array" aca="1" ref="EP56" ca="1">IFERROR(IF(AND(НачЦ_ИнвП_Дата&lt;=EP$3,КИнвП_Дата&gt;EP$3),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*INDEX(Коэф.закупка_год_огурец[],MATCH(Ф2!$A56,Коэф.закупка_год_огурец[1],0),MATCH(MONTH(Ф2!EP$3),КЗ!$1:$1,0)),""),0)</f>
        <v>0</v>
      </c>
      <c r="EQ56" s="251">
        <f t="array" aca="1" ref="EQ56" ca="1">IFERROR(IF(AND(НачЦ_ИнвП_Дата&lt;=EQ$3,КИнвП_Дата&gt;EQ$3),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*INDEX(Коэф.закупка_год_огурец[],MATCH(Ф2!$A56,Коэф.закупка_год_огурец[1],0),MATCH(MONTH(Ф2!EQ$3),КЗ!$1:$1,0)),""),0)</f>
        <v>141.92237500000002</v>
      </c>
      <c r="ER56" s="251">
        <f t="array" aca="1" ref="ER56" ca="1">IFERROR(IF(AND(НачЦ_ИнвП_Дата&lt;=ER$3,КИнвП_Дата&gt;ER$3),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*INDEX(Коэф.закупка_год_огурец[],MATCH(Ф2!$A56,Коэф.закупка_год_огурец[1],0),MATCH(MONTH(Ф2!ER$3),КЗ!$1:$1,0)),""),0)</f>
        <v>0</v>
      </c>
      <c r="ES56" s="252">
        <f t="shared" ca="1" si="2538"/>
        <v>141.92237500000002</v>
      </c>
      <c r="ET56" s="251">
        <f t="array" aca="1" ref="ET56" ca="1">IFERROR(IF(AND(НачЦ_ИнвП_Дата&lt;=ET$3,КИнвП_Дата&gt;ET$3),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*INDEX(Коэф.закупка_год_огурец[],MATCH(Ф2!$A56,Коэф.закупка_год_огурец[1],0),MATCH(MONTH(Ф2!ET$3),КЗ!$1:$1,0)),""),0)</f>
        <v>0</v>
      </c>
      <c r="EU56" s="251">
        <f t="array" aca="1" ref="EU56" ca="1">IFERROR(IF(AND(НачЦ_ИнвП_Дата&lt;=EU$3,КИнвП_Дата&gt;EU$3),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*INDEX(Коэф.закупка_год_огурец[],MATCH(Ф2!$A56,Коэф.закупка_год_огурец[1],0),MATCH(MONTH(Ф2!EU$3),КЗ!$1:$1,0)),""),0)</f>
        <v>141.92237500000002</v>
      </c>
      <c r="EV56" s="251">
        <f t="array" aca="1" ref="EV56" ca="1">IFERROR(IF(AND(НачЦ_ИнвП_Дата&lt;=EV$3,КИнвП_Дата&gt;EV$3),
             INDEX('Кальк-я'!$A$16:$Y$87,MATCH(Ф2!$A56,'Кальк-я'!$A$16:$A$87,0),MATCH("Сумма затрат, т.руб.",'Кальк-я'!$5:$5,0))
              *INDEX(Коэф.закупка_год_огурец[],MATCH(Ф2!$A56,Коэф.закупка_год_огурец[1],0),MATCH(MONTH(Ф2!EV$3),КЗ!$1:$1,0)),""),0)</f>
        <v>0</v>
      </c>
      <c r="EW56" s="252">
        <f t="shared" ca="1" si="2539"/>
        <v>141.92237500000002</v>
      </c>
      <c r="EX56" s="430">
        <f t="shared" ca="1" si="2540"/>
        <v>567.68950000000007</v>
      </c>
      <c r="EY56" s="301">
        <f ca="1">ROUND(SUMIF(Ф2!$4:$4,"+",56:56),0)</f>
        <v>4683</v>
      </c>
    </row>
    <row r="57" spans="1:155" hidden="1" outlineLevel="1">
      <c r="A57" s="230" t="s">
        <v>248</v>
      </c>
      <c r="B57" s="251" t="str">
        <f t="array" ref="B57">IFERROR(IF(AND(НачЦ_ИнвП_Дата&lt;=B$3,КИнвП_Дата&gt;B$3),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*INDEX(Коэф.закупка_год_огурец[],MATCH(Ф2!$A57,Коэф.закупка_год_огурец[1],0),MATCH(MONTH(Ф2!B$3),КЗ!$1:$1,0)),""),0)</f>
        <v/>
      </c>
      <c r="C57" s="251" t="str">
        <f t="array" aca="1" ref="C57" ca="1">IFERROR(IF(AND(НачЦ_ИнвП_Дата&lt;=C$3,КИнвП_Дата&gt;C$3),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*INDEX(Коэф.закупка_год_огурец[],MATCH(Ф2!$A57,Коэф.закупка_год_огурец[1],0),MATCH(MONTH(Ф2!C$3),КЗ!$1:$1,0)),""),0)</f>
        <v/>
      </c>
      <c r="D57" s="251" t="str">
        <f t="array" aca="1" ref="D57" ca="1">IFERROR(IF(AND(НачЦ_ИнвП_Дата&lt;=D$3,КИнвП_Дата&gt;D$3),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*INDEX(Коэф.закупка_год_огурец[],MATCH(Ф2!$A57,Коэф.закупка_год_огурец[1],0),MATCH(MONTH(Ф2!D$3),КЗ!$1:$1,0)),""),0)</f>
        <v/>
      </c>
      <c r="E57" s="252">
        <f t="shared" ca="1" si="2497"/>
        <v>0</v>
      </c>
      <c r="F57" s="251" t="str">
        <f t="array" aca="1" ref="F57" ca="1">IFERROR(IF(AND(НачЦ_ИнвП_Дата&lt;=F$3,КИнвП_Дата&gt;F$3),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*INDEX(Коэф.закупка_год_огурец[],MATCH(Ф2!$A57,Коэф.закупка_год_огурец[1],0),MATCH(MONTH(Ф2!F$3),КЗ!$1:$1,0)),""),0)</f>
        <v/>
      </c>
      <c r="G57" s="251" t="str">
        <f t="array" aca="1" ref="G57" ca="1">IFERROR(IF(AND(НачЦ_ИнвП_Дата&lt;=G$3,КИнвП_Дата&gt;G$3),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*INDEX(Коэф.закупка_год_огурец[],MATCH(Ф2!$A57,Коэф.закупка_год_огурец[1],0),MATCH(MONTH(Ф2!G$3),КЗ!$1:$1,0)),""),0)</f>
        <v/>
      </c>
      <c r="H57" s="251" t="str">
        <f t="array" aca="1" ref="H57" ca="1">IFERROR(IF(AND(НачЦ_ИнвП_Дата&lt;=H$3,КИнвП_Дата&gt;H$3),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*INDEX(Коэф.закупка_год_огурец[],MATCH(Ф2!$A57,Коэф.закупка_год_огурец[1],0),MATCH(MONTH(Ф2!H$3),КЗ!$1:$1,0)),""),0)</f>
        <v/>
      </c>
      <c r="I57" s="252">
        <f t="shared" ca="1" si="2498"/>
        <v>0</v>
      </c>
      <c r="J57" s="251" t="str">
        <f t="array" aca="1" ref="J57" ca="1">IFERROR(IF(AND(НачЦ_ИнвП_Дата&lt;=J$3,КИнвП_Дата&gt;J$3),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*INDEX(Коэф.закупка_год_огурец[],MATCH(Ф2!$A57,Коэф.закупка_год_огурец[1],0),MATCH(MONTH(Ф2!J$3),КЗ!$1:$1,0)),""),0)</f>
        <v/>
      </c>
      <c r="K57" s="251" t="str">
        <f t="array" aca="1" ref="K57" ca="1">IFERROR(IF(AND(НачЦ_ИнвП_Дата&lt;=K$3,КИнвП_Дата&gt;K$3),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*INDEX(Коэф.закупка_год_огурец[],MATCH(Ф2!$A57,Коэф.закупка_год_огурец[1],0),MATCH(MONTH(Ф2!K$3),КЗ!$1:$1,0)),""),0)</f>
        <v/>
      </c>
      <c r="L57" s="251" t="str">
        <f t="array" aca="1" ref="L57" ca="1">IFERROR(IF(AND(НачЦ_ИнвП_Дата&lt;=L$3,КИнвП_Дата&gt;L$3),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*INDEX(Коэф.закупка_год_огурец[],MATCH(Ф2!$A57,Коэф.закупка_год_огурец[1],0),MATCH(MONTH(Ф2!L$3),КЗ!$1:$1,0)),""),0)</f>
        <v/>
      </c>
      <c r="M57" s="252">
        <f t="shared" ca="1" si="2499"/>
        <v>0</v>
      </c>
      <c r="N57" s="251">
        <f t="array" aca="1" ref="N57" ca="1">IFERROR(IF(AND(НачЦ_ИнвП_Дата&lt;=N$3,КИнвП_Дата&gt;N$3),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*INDEX(Коэф.закупка_год_огурец[],MATCH(Ф2!$A57,Коэф.закупка_год_огурец[1],0),MATCH(MONTH(Ф2!N$3),КЗ!$1:$1,0)),""),0)</f>
        <v>0</v>
      </c>
      <c r="O57" s="251">
        <f t="array" aca="1" ref="O57" ca="1">IFERROR(IF(AND(НачЦ_ИнвП_Дата&lt;=O$3,КИнвП_Дата&gt;O$3),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*INDEX(Коэф.закупка_год_огурец[],MATCH(Ф2!$A57,Коэф.закупка_год_огурец[1],0),MATCH(MONTH(Ф2!O$3),КЗ!$1:$1,0)),""),0)</f>
        <v>0</v>
      </c>
      <c r="P57" s="251">
        <f t="array" aca="1" ref="P57" ca="1">IFERROR(IF(AND(НачЦ_ИнвП_Дата&lt;=P$3,КИнвП_Дата&gt;P$3),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*INDEX(Коэф.закупка_год_огурец[],MATCH(Ф2!$A57,Коэф.закупка_год_огурец[1],0),MATCH(MONTH(Ф2!P$3),КЗ!$1:$1,0)),""),0)</f>
        <v>0</v>
      </c>
      <c r="Q57" s="252">
        <f t="shared" ca="1" si="2500"/>
        <v>0</v>
      </c>
      <c r="R57" s="285">
        <f t="shared" ca="1" si="2501"/>
        <v>0</v>
      </c>
      <c r="S57" s="251">
        <f t="array" aca="1" ref="S57" ca="1">IFERROR(IF(AND(НачЦ_ИнвП_Дата&lt;=S$3,КИнвП_Дата&gt;S$3),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*INDEX(Коэф.закупка_год_огурец[],MATCH(Ф2!$A57,Коэф.закупка_год_огурец[1],0),MATCH(MONTH(Ф2!S$3),КЗ!$1:$1,0)),""),0)</f>
        <v>0</v>
      </c>
      <c r="T57" s="251">
        <f t="array" aca="1" ref="T57" ca="1">IFERROR(IF(AND(НачЦ_ИнвП_Дата&lt;=T$3,КИнвП_Дата&gt;T$3),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*INDEX(Коэф.закупка_год_огурец[],MATCH(Ф2!$A57,Коэф.закупка_год_огурец[1],0),MATCH(MONTH(Ф2!T$3),КЗ!$1:$1,0)),""),0)</f>
        <v>0</v>
      </c>
      <c r="U57" s="251">
        <f t="array" aca="1" ref="U57" ca="1">IFERROR(IF(AND(НачЦ_ИнвП_Дата&lt;=U$3,КИнвП_Дата&gt;U$3),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*INDEX(Коэф.закупка_год_огурец[],MATCH(Ф2!$A57,Коэф.закупка_год_огурец[1],0),MATCH(MONTH(Ф2!U$3),КЗ!$1:$1,0)),""),0)</f>
        <v>0</v>
      </c>
      <c r="V57" s="252">
        <f t="shared" ca="1" si="2541"/>
        <v>0</v>
      </c>
      <c r="W57" s="251">
        <f t="array" aca="1" ref="W57" ca="1">IFERROR(IF(AND(НачЦ_ИнвП_Дата&lt;=W$3,КИнвП_Дата&gt;W$3),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*INDEX(Коэф.закупка_год_огурец[],MATCH(Ф2!$A57,Коэф.закупка_год_огурец[1],0),MATCH(MONTH(Ф2!W$3),КЗ!$1:$1,0)),""),0)</f>
        <v>0</v>
      </c>
      <c r="X57" s="251">
        <f t="array" aca="1" ref="X57" ca="1">IFERROR(IF(AND(НачЦ_ИнвП_Дата&lt;=X$3,КИнвП_Дата&gt;X$3),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*INDEX(Коэф.закупка_год_огурец[],MATCH(Ф2!$A57,Коэф.закупка_год_огурец[1],0),MATCH(MONTH(Ф2!X$3),КЗ!$1:$1,0)),""),0)</f>
        <v>0</v>
      </c>
      <c r="Y57" s="251">
        <f t="array" aca="1" ref="Y57" ca="1">IFERROR(IF(AND(НачЦ_ИнвП_Дата&lt;=Y$3,КИнвП_Дата&gt;Y$3),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*INDEX(Коэф.закупка_год_огурец[],MATCH(Ф2!$A57,Коэф.закупка_год_огурец[1],0),MATCH(MONTH(Ф2!Y$3),КЗ!$1:$1,0)),""),0)</f>
        <v>0</v>
      </c>
      <c r="Z57" s="252">
        <f t="shared" ca="1" si="2542"/>
        <v>0</v>
      </c>
      <c r="AA57" s="251">
        <f t="array" aca="1" ref="AA57" ca="1">IFERROR(IF(AND(НачЦ_ИнвП_Дата&lt;=AA$3,КИнвП_Дата&gt;AA$3),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*INDEX(Коэф.закупка_год_огурец[],MATCH(Ф2!$A57,Коэф.закупка_год_огурец[1],0),MATCH(MONTH(Ф2!AA$3),КЗ!$1:$1,0)),""),0)</f>
        <v>0</v>
      </c>
      <c r="AB57" s="251">
        <f t="array" aca="1" ref="AB57" ca="1">IFERROR(IF(AND(НачЦ_ИнвП_Дата&lt;=AB$3,КИнвП_Дата&gt;AB$3),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*INDEX(Коэф.закупка_год_огурец[],MATCH(Ф2!$A57,Коэф.закупка_год_огурец[1],0),MATCH(MONTH(Ф2!AB$3),КЗ!$1:$1,0)),""),0)</f>
        <v>0</v>
      </c>
      <c r="AC57" s="251">
        <f t="array" aca="1" ref="AC57" ca="1">IFERROR(IF(AND(НачЦ_ИнвП_Дата&lt;=AC$3,КИнвП_Дата&gt;AC$3),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*INDEX(Коэф.закупка_год_огурец[],MATCH(Ф2!$A57,Коэф.закупка_год_огурец[1],0),MATCH(MONTH(Ф2!AC$3),КЗ!$1:$1,0)),""),0)</f>
        <v>0</v>
      </c>
      <c r="AD57" s="252">
        <f t="shared" ca="1" si="2543"/>
        <v>0</v>
      </c>
      <c r="AE57" s="251">
        <f t="array" aca="1" ref="AE57" ca="1">IFERROR(IF(AND(НачЦ_ИнвП_Дата&lt;=AE$3,КИнвП_Дата&gt;AE$3),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*INDEX(Коэф.закупка_год_огурец[],MATCH(Ф2!$A57,Коэф.закупка_год_огурец[1],0),MATCH(MONTH(Ф2!AE$3),КЗ!$1:$1,0)),""),0)</f>
        <v>0</v>
      </c>
      <c r="AF57" s="251">
        <f t="array" aca="1" ref="AF57" ca="1">IFERROR(IF(AND(НачЦ_ИнвП_Дата&lt;=AF$3,КИнвП_Дата&gt;AF$3),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*INDEX(Коэф.закупка_год_огурец[],MATCH(Ф2!$A57,Коэф.закупка_год_огурец[1],0),MATCH(MONTH(Ф2!AF$3),КЗ!$1:$1,0)),""),0)</f>
        <v>0</v>
      </c>
      <c r="AG57" s="251">
        <f t="array" aca="1" ref="AG57" ca="1">IFERROR(IF(AND(НачЦ_ИнвП_Дата&lt;=AG$3,КИнвП_Дата&gt;AG$3),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*INDEX(Коэф.закупка_год_огурец[],MATCH(Ф2!$A57,Коэф.закупка_год_огурец[1],0),MATCH(MONTH(Ф2!AG$3),КЗ!$1:$1,0)),""),0)</f>
        <v>0</v>
      </c>
      <c r="AH57" s="252">
        <f t="shared" ca="1" si="2544"/>
        <v>0</v>
      </c>
      <c r="AI57" s="285">
        <f t="shared" ca="1" si="2545"/>
        <v>0</v>
      </c>
      <c r="AJ57" s="251">
        <f t="array" aca="1" ref="AJ57" ca="1">IFERROR(IF(AND(НачЦ_ИнвП_Дата&lt;=AJ$3,КИнвП_Дата&gt;AJ$3),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*INDEX(Коэф.закупка_год_огурец[],MATCH(Ф2!$A57,Коэф.закупка_год_огурец[1],0),MATCH(MONTH(Ф2!AJ$3),КЗ!$1:$1,0)),""),0)</f>
        <v>0</v>
      </c>
      <c r="AK57" s="251">
        <f t="array" aca="1" ref="AK57" ca="1">IFERROR(IF(AND(НачЦ_ИнвП_Дата&lt;=AK$3,КИнвП_Дата&gt;AK$3),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*INDEX(Коэф.закупка_год_огурец[],MATCH(Ф2!$A57,Коэф.закупка_год_огурец[1],0),MATCH(MONTH(Ф2!AK$3),КЗ!$1:$1,0)),""),0)</f>
        <v>0</v>
      </c>
      <c r="AL57" s="251">
        <f t="array" aca="1" ref="AL57" ca="1">IFERROR(IF(AND(НачЦ_ИнвП_Дата&lt;=AL$3,КИнвП_Дата&gt;AL$3),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*INDEX(Коэф.закупка_год_огурец[],MATCH(Ф2!$A57,Коэф.закупка_год_огурец[1],0),MATCH(MONTH(Ф2!AL$3),КЗ!$1:$1,0)),""),0)</f>
        <v>0</v>
      </c>
      <c r="AM57" s="252">
        <f t="shared" ca="1" si="2506"/>
        <v>0</v>
      </c>
      <c r="AN57" s="251">
        <f t="array" aca="1" ref="AN57" ca="1">IFERROR(IF(AND(НачЦ_ИнвП_Дата&lt;=AN$3,КИнвП_Дата&gt;AN$3),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*INDEX(Коэф.закупка_год_огурец[],MATCH(Ф2!$A57,Коэф.закупка_год_огурец[1],0),MATCH(MONTH(Ф2!AN$3),КЗ!$1:$1,0)),""),0)</f>
        <v>0</v>
      </c>
      <c r="AO57" s="251">
        <f t="array" aca="1" ref="AO57" ca="1">IFERROR(IF(AND(НачЦ_ИнвП_Дата&lt;=AO$3,КИнвП_Дата&gt;AO$3),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*INDEX(Коэф.закупка_год_огурец[],MATCH(Ф2!$A57,Коэф.закупка_год_огурец[1],0),MATCH(MONTH(Ф2!AO$3),КЗ!$1:$1,0)),""),0)</f>
        <v>0</v>
      </c>
      <c r="AP57" s="251">
        <f t="array" aca="1" ref="AP57" ca="1">IFERROR(IF(AND(НачЦ_ИнвП_Дата&lt;=AP$3,КИнвП_Дата&gt;AP$3),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*INDEX(Коэф.закупка_год_огурец[],MATCH(Ф2!$A57,Коэф.закупка_год_огурец[1],0),MATCH(MONTH(Ф2!AP$3),КЗ!$1:$1,0)),""),0)</f>
        <v>0</v>
      </c>
      <c r="AQ57" s="252">
        <f t="shared" ca="1" si="2507"/>
        <v>0</v>
      </c>
      <c r="AR57" s="251">
        <f t="array" aca="1" ref="AR57" ca="1">IFERROR(IF(AND(НачЦ_ИнвП_Дата&lt;=AR$3,КИнвП_Дата&gt;AR$3),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*INDEX(Коэф.закупка_год_огурец[],MATCH(Ф2!$A57,Коэф.закупка_год_огурец[1],0),MATCH(MONTH(Ф2!AR$3),КЗ!$1:$1,0)),""),0)</f>
        <v>0</v>
      </c>
      <c r="AS57" s="251">
        <f t="array" aca="1" ref="AS57" ca="1">IFERROR(IF(AND(НачЦ_ИнвП_Дата&lt;=AS$3,КИнвП_Дата&gt;AS$3),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*INDEX(Коэф.закупка_год_огурец[],MATCH(Ф2!$A57,Коэф.закупка_год_огурец[1],0),MATCH(MONTH(Ф2!AS$3),КЗ!$1:$1,0)),""),0)</f>
        <v>0</v>
      </c>
      <c r="AT57" s="251">
        <f t="array" aca="1" ref="AT57" ca="1">IFERROR(IF(AND(НачЦ_ИнвП_Дата&lt;=AT$3,КИнвП_Дата&gt;AT$3),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*INDEX(Коэф.закупка_год_огурец[],MATCH(Ф2!$A57,Коэф.закупка_год_огурец[1],0),MATCH(MONTH(Ф2!AT$3),КЗ!$1:$1,0)),""),0)</f>
        <v>0</v>
      </c>
      <c r="AU57" s="252">
        <f t="shared" ca="1" si="2508"/>
        <v>0</v>
      </c>
      <c r="AV57" s="251">
        <f t="array" aca="1" ref="AV57" ca="1">IFERROR(IF(AND(НачЦ_ИнвП_Дата&lt;=AV$3,КИнвП_Дата&gt;AV$3),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*INDEX(Коэф.закупка_год_огурец[],MATCH(Ф2!$A57,Коэф.закупка_год_огурец[1],0),MATCH(MONTH(Ф2!AV$3),КЗ!$1:$1,0)),""),0)</f>
        <v>0</v>
      </c>
      <c r="AW57" s="251">
        <f t="array" aca="1" ref="AW57" ca="1">IFERROR(IF(AND(НачЦ_ИнвП_Дата&lt;=AW$3,КИнвП_Дата&gt;AW$3),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*INDEX(Коэф.закупка_год_огурец[],MATCH(Ф2!$A57,Коэф.закупка_год_огурец[1],0),MATCH(MONTH(Ф2!AW$3),КЗ!$1:$1,0)),""),0)</f>
        <v>0</v>
      </c>
      <c r="AX57" s="251">
        <f t="array" aca="1" ref="AX57" ca="1">IFERROR(IF(AND(НачЦ_ИнвП_Дата&lt;=AX$3,КИнвП_Дата&gt;AX$3),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*INDEX(Коэф.закупка_год_огурец[],MATCH(Ф2!$A57,Коэф.закупка_год_огурец[1],0),MATCH(MONTH(Ф2!AX$3),КЗ!$1:$1,0)),""),0)</f>
        <v>0</v>
      </c>
      <c r="AY57" s="252">
        <f t="shared" ca="1" si="2509"/>
        <v>0</v>
      </c>
      <c r="AZ57" s="285">
        <f t="shared" ca="1" si="2510"/>
        <v>0</v>
      </c>
      <c r="BA57" s="251">
        <f t="array" aca="1" ref="BA57" ca="1">IFERROR(IF(AND(НачЦ_ИнвП_Дата&lt;=BA$3,КИнвП_Дата&gt;BA$3),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*INDEX(Коэф.закупка_год_огурец[],MATCH(Ф2!$A57,Коэф.закупка_год_огурец[1],0),MATCH(MONTH(Ф2!BA$3),КЗ!$1:$1,0)),""),0)</f>
        <v>0</v>
      </c>
      <c r="BB57" s="251">
        <f t="array" aca="1" ref="BB57" ca="1">IFERROR(IF(AND(НачЦ_ИнвП_Дата&lt;=BB$3,КИнвП_Дата&gt;BB$3),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*INDEX(Коэф.закупка_год_огурец[],MATCH(Ф2!$A57,Коэф.закупка_год_огурец[1],0),MATCH(MONTH(Ф2!BB$3),КЗ!$1:$1,0)),""),0)</f>
        <v>0</v>
      </c>
      <c r="BC57" s="251">
        <f t="array" aca="1" ref="BC57" ca="1">IFERROR(IF(AND(НачЦ_ИнвП_Дата&lt;=BC$3,КИнвП_Дата&gt;BC$3),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*INDEX(Коэф.закупка_год_огурец[],MATCH(Ф2!$A57,Коэф.закупка_год_огурец[1],0),MATCH(MONTH(Ф2!BC$3),КЗ!$1:$1,0)),""),0)</f>
        <v>0</v>
      </c>
      <c r="BD57" s="252">
        <f t="shared" ca="1" si="2511"/>
        <v>0</v>
      </c>
      <c r="BE57" s="251">
        <f t="array" aca="1" ref="BE57" ca="1">IFERROR(IF(AND(НачЦ_ИнвП_Дата&lt;=BE$3,КИнвП_Дата&gt;BE$3),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*INDEX(Коэф.закупка_год_огурец[],MATCH(Ф2!$A57,Коэф.закупка_год_огурец[1],0),MATCH(MONTH(Ф2!BE$3),КЗ!$1:$1,0)),""),0)</f>
        <v>0</v>
      </c>
      <c r="BF57" s="251">
        <f t="array" aca="1" ref="BF57" ca="1">IFERROR(IF(AND(НачЦ_ИнвП_Дата&lt;=BF$3,КИнвП_Дата&gt;BF$3),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*INDEX(Коэф.закупка_год_огурец[],MATCH(Ф2!$A57,Коэф.закупка_год_огурец[1],0),MATCH(MONTH(Ф2!BF$3),КЗ!$1:$1,0)),""),0)</f>
        <v>0</v>
      </c>
      <c r="BG57" s="251">
        <f t="array" aca="1" ref="BG57" ca="1">IFERROR(IF(AND(НачЦ_ИнвП_Дата&lt;=BG$3,КИнвП_Дата&gt;BG$3),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*INDEX(Коэф.закупка_год_огурец[],MATCH(Ф2!$A57,Коэф.закупка_год_огурец[1],0),MATCH(MONTH(Ф2!BG$3),КЗ!$1:$1,0)),""),0)</f>
        <v>0</v>
      </c>
      <c r="BH57" s="252">
        <f t="shared" ca="1" si="2512"/>
        <v>0</v>
      </c>
      <c r="BI57" s="251">
        <f t="array" aca="1" ref="BI57" ca="1">IFERROR(IF(AND(НачЦ_ИнвП_Дата&lt;=BI$3,КИнвП_Дата&gt;BI$3),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*INDEX(Коэф.закупка_год_огурец[],MATCH(Ф2!$A57,Коэф.закупка_год_огурец[1],0),MATCH(MONTH(Ф2!BI$3),КЗ!$1:$1,0)),""),0)</f>
        <v>0</v>
      </c>
      <c r="BJ57" s="251">
        <f t="array" aca="1" ref="BJ57" ca="1">IFERROR(IF(AND(НачЦ_ИнвП_Дата&lt;=BJ$3,КИнвП_Дата&gt;BJ$3),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*INDEX(Коэф.закупка_год_огурец[],MATCH(Ф2!$A57,Коэф.закупка_год_огурец[1],0),MATCH(MONTH(Ф2!BJ$3),КЗ!$1:$1,0)),""),0)</f>
        <v>0</v>
      </c>
      <c r="BK57" s="251">
        <f t="array" aca="1" ref="BK57" ca="1">IFERROR(IF(AND(НачЦ_ИнвП_Дата&lt;=BK$3,КИнвП_Дата&gt;BK$3),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*INDEX(Коэф.закупка_год_огурец[],MATCH(Ф2!$A57,Коэф.закупка_год_огурец[1],0),MATCH(MONTH(Ф2!BK$3),КЗ!$1:$1,0)),""),0)</f>
        <v>0</v>
      </c>
      <c r="BL57" s="252">
        <f t="shared" ca="1" si="2513"/>
        <v>0</v>
      </c>
      <c r="BM57" s="251">
        <f t="array" aca="1" ref="BM57" ca="1">IFERROR(IF(AND(НачЦ_ИнвП_Дата&lt;=BM$3,КИнвП_Дата&gt;BM$3),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*INDEX(Коэф.закупка_год_огурец[],MATCH(Ф2!$A57,Коэф.закупка_год_огурец[1],0),MATCH(MONTH(Ф2!BM$3),КЗ!$1:$1,0)),""),0)</f>
        <v>0</v>
      </c>
      <c r="BN57" s="251">
        <f t="array" aca="1" ref="BN57" ca="1">IFERROR(IF(AND(НачЦ_ИнвП_Дата&lt;=BN$3,КИнвП_Дата&gt;BN$3),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*INDEX(Коэф.закупка_год_огурец[],MATCH(Ф2!$A57,Коэф.закупка_год_огурец[1],0),MATCH(MONTH(Ф2!BN$3),КЗ!$1:$1,0)),""),0)</f>
        <v>0</v>
      </c>
      <c r="BO57" s="251">
        <f t="array" aca="1" ref="BO57" ca="1">IFERROR(IF(AND(НачЦ_ИнвП_Дата&lt;=BO$3,КИнвП_Дата&gt;BO$3),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*INDEX(Коэф.закупка_год_огурец[],MATCH(Ф2!$A57,Коэф.закупка_год_огурец[1],0),MATCH(MONTH(Ф2!BO$3),КЗ!$1:$1,0)),""),0)</f>
        <v>0</v>
      </c>
      <c r="BP57" s="252">
        <f t="shared" ca="1" si="2514"/>
        <v>0</v>
      </c>
      <c r="BQ57" s="285">
        <f t="shared" ca="1" si="2515"/>
        <v>0</v>
      </c>
      <c r="BR57" s="251">
        <f t="array" aca="1" ref="BR57" ca="1">IFERROR(IF(AND(НачЦ_ИнвП_Дата&lt;=BR$3,КИнвП_Дата&gt;BR$3),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*INDEX(Коэф.закупка_год_огурец[],MATCH(Ф2!$A57,Коэф.закупка_год_огурец[1],0),MATCH(MONTH(Ф2!BR$3),КЗ!$1:$1,0)),""),0)</f>
        <v>0</v>
      </c>
      <c r="BS57" s="251">
        <f t="array" aca="1" ref="BS57" ca="1">IFERROR(IF(AND(НачЦ_ИнвП_Дата&lt;=BS$3,КИнвП_Дата&gt;BS$3),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*INDEX(Коэф.закупка_год_огурец[],MATCH(Ф2!$A57,Коэф.закупка_год_огурец[1],0),MATCH(MONTH(Ф2!BS$3),КЗ!$1:$1,0)),""),0)</f>
        <v>0</v>
      </c>
      <c r="BT57" s="251">
        <f t="array" aca="1" ref="BT57" ca="1">IFERROR(IF(AND(НачЦ_ИнвП_Дата&lt;=BT$3,КИнвП_Дата&gt;BT$3),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*INDEX(Коэф.закупка_год_огурец[],MATCH(Ф2!$A57,Коэф.закупка_год_огурец[1],0),MATCH(MONTH(Ф2!BT$3),КЗ!$1:$1,0)),""),0)</f>
        <v>0</v>
      </c>
      <c r="BU57" s="252">
        <f t="shared" ca="1" si="2516"/>
        <v>0</v>
      </c>
      <c r="BV57" s="251">
        <f t="array" aca="1" ref="BV57" ca="1">IFERROR(IF(AND(НачЦ_ИнвП_Дата&lt;=BV$3,КИнвП_Дата&gt;BV$3),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*INDEX(Коэф.закупка_год_огурец[],MATCH(Ф2!$A57,Коэф.закупка_год_огурец[1],0),MATCH(MONTH(Ф2!BV$3),КЗ!$1:$1,0)),""),0)</f>
        <v>0</v>
      </c>
      <c r="BW57" s="251">
        <f t="array" aca="1" ref="BW57" ca="1">IFERROR(IF(AND(НачЦ_ИнвП_Дата&lt;=BW$3,КИнвП_Дата&gt;BW$3),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*INDEX(Коэф.закупка_год_огурец[],MATCH(Ф2!$A57,Коэф.закупка_год_огурец[1],0),MATCH(MONTH(Ф2!BW$3),КЗ!$1:$1,0)),""),0)</f>
        <v>0</v>
      </c>
      <c r="BX57" s="251">
        <f t="array" aca="1" ref="BX57" ca="1">IFERROR(IF(AND(НачЦ_ИнвП_Дата&lt;=BX$3,КИнвП_Дата&gt;BX$3),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*INDEX(Коэф.закупка_год_огурец[],MATCH(Ф2!$A57,Коэф.закупка_год_огурец[1],0),MATCH(MONTH(Ф2!BX$3),КЗ!$1:$1,0)),""),0)</f>
        <v>0</v>
      </c>
      <c r="BY57" s="252">
        <f t="shared" ca="1" si="2517"/>
        <v>0</v>
      </c>
      <c r="BZ57" s="251">
        <f t="array" aca="1" ref="BZ57" ca="1">IFERROR(IF(AND(НачЦ_ИнвП_Дата&lt;=BZ$3,КИнвП_Дата&gt;BZ$3),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*INDEX(Коэф.закупка_год_огурец[],MATCH(Ф2!$A57,Коэф.закупка_год_огурец[1],0),MATCH(MONTH(Ф2!BZ$3),КЗ!$1:$1,0)),""),0)</f>
        <v>0</v>
      </c>
      <c r="CA57" s="251">
        <f t="array" aca="1" ref="CA57" ca="1">IFERROR(IF(AND(НачЦ_ИнвП_Дата&lt;=CA$3,КИнвП_Дата&gt;CA$3),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*INDEX(Коэф.закупка_год_огурец[],MATCH(Ф2!$A57,Коэф.закупка_год_огурец[1],0),MATCH(MONTH(Ф2!CA$3),КЗ!$1:$1,0)),""),0)</f>
        <v>0</v>
      </c>
      <c r="CB57" s="251">
        <f t="array" aca="1" ref="CB57" ca="1">IFERROR(IF(AND(НачЦ_ИнвП_Дата&lt;=CB$3,КИнвП_Дата&gt;CB$3),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*INDEX(Коэф.закупка_год_огурец[],MATCH(Ф2!$A57,Коэф.закупка_год_огурец[1],0),MATCH(MONTH(Ф2!CB$3),КЗ!$1:$1,0)),""),0)</f>
        <v>0</v>
      </c>
      <c r="CC57" s="252">
        <f t="shared" ca="1" si="2518"/>
        <v>0</v>
      </c>
      <c r="CD57" s="251">
        <f t="array" aca="1" ref="CD57" ca="1">IFERROR(IF(AND(НачЦ_ИнвП_Дата&lt;=CD$3,КИнвП_Дата&gt;CD$3),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*INDEX(Коэф.закупка_год_огурец[],MATCH(Ф2!$A57,Коэф.закупка_год_огурец[1],0),MATCH(MONTH(Ф2!CD$3),КЗ!$1:$1,0)),""),0)</f>
        <v>0</v>
      </c>
      <c r="CE57" s="251">
        <f t="array" aca="1" ref="CE57" ca="1">IFERROR(IF(AND(НачЦ_ИнвП_Дата&lt;=CE$3,КИнвП_Дата&gt;CE$3),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*INDEX(Коэф.закупка_год_огурец[],MATCH(Ф2!$A57,Коэф.закупка_год_огурец[1],0),MATCH(MONTH(Ф2!CE$3),КЗ!$1:$1,0)),""),0)</f>
        <v>0</v>
      </c>
      <c r="CF57" s="251">
        <f t="array" aca="1" ref="CF57" ca="1">IFERROR(IF(AND(НачЦ_ИнвП_Дата&lt;=CF$3,КИнвП_Дата&gt;CF$3),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*INDEX(Коэф.закупка_год_огурец[],MATCH(Ф2!$A57,Коэф.закупка_год_огурец[1],0),MATCH(MONTH(Ф2!CF$3),КЗ!$1:$1,0)),""),0)</f>
        <v>0</v>
      </c>
      <c r="CG57" s="252">
        <f t="shared" ca="1" si="2519"/>
        <v>0</v>
      </c>
      <c r="CH57" s="285">
        <f t="shared" ca="1" si="2520"/>
        <v>0</v>
      </c>
      <c r="CI57" s="251">
        <f t="array" aca="1" ref="CI57" ca="1">IFERROR(IF(AND(НачЦ_ИнвП_Дата&lt;=CI$3,КИнвП_Дата&gt;CI$3),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*INDEX(Коэф.закупка_год_огурец[],MATCH(Ф2!$A57,Коэф.закупка_год_огурец[1],0),MATCH(MONTH(Ф2!CI$3),КЗ!$1:$1,0)),""),0)</f>
        <v>0</v>
      </c>
      <c r="CJ57" s="251">
        <f t="array" aca="1" ref="CJ57" ca="1">IFERROR(IF(AND(НачЦ_ИнвП_Дата&lt;=CJ$3,КИнвП_Дата&gt;CJ$3),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*INDEX(Коэф.закупка_год_огурец[],MATCH(Ф2!$A57,Коэф.закупка_год_огурец[1],0),MATCH(MONTH(Ф2!CJ$3),КЗ!$1:$1,0)),""),0)</f>
        <v>0</v>
      </c>
      <c r="CK57" s="251">
        <f t="array" aca="1" ref="CK57" ca="1">IFERROR(IF(AND(НачЦ_ИнвП_Дата&lt;=CK$3,КИнвП_Дата&gt;CK$3),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*INDEX(Коэф.закупка_год_огурец[],MATCH(Ф2!$A57,Коэф.закупка_год_огурец[1],0),MATCH(MONTH(Ф2!CK$3),КЗ!$1:$1,0)),""),0)</f>
        <v>0</v>
      </c>
      <c r="CL57" s="252">
        <f t="shared" ca="1" si="2521"/>
        <v>0</v>
      </c>
      <c r="CM57" s="251">
        <f t="array" aca="1" ref="CM57" ca="1">IFERROR(IF(AND(НачЦ_ИнвП_Дата&lt;=CM$3,КИнвП_Дата&gt;CM$3),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*INDEX(Коэф.закупка_год_огурец[],MATCH(Ф2!$A57,Коэф.закупка_год_огурец[1],0),MATCH(MONTH(Ф2!CM$3),КЗ!$1:$1,0)),""),0)</f>
        <v>0</v>
      </c>
      <c r="CN57" s="251">
        <f t="array" aca="1" ref="CN57" ca="1">IFERROR(IF(AND(НачЦ_ИнвП_Дата&lt;=CN$3,КИнвП_Дата&gt;CN$3),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*INDEX(Коэф.закупка_год_огурец[],MATCH(Ф2!$A57,Коэф.закупка_год_огурец[1],0),MATCH(MONTH(Ф2!CN$3),КЗ!$1:$1,0)),""),0)</f>
        <v>0</v>
      </c>
      <c r="CO57" s="251">
        <f t="array" aca="1" ref="CO57" ca="1">IFERROR(IF(AND(НачЦ_ИнвП_Дата&lt;=CO$3,КИнвП_Дата&gt;CO$3),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*INDEX(Коэф.закупка_год_огурец[],MATCH(Ф2!$A57,Коэф.закупка_год_огурец[1],0),MATCH(MONTH(Ф2!CO$3),КЗ!$1:$1,0)),""),0)</f>
        <v>0</v>
      </c>
      <c r="CP57" s="252">
        <f t="shared" ca="1" si="2522"/>
        <v>0</v>
      </c>
      <c r="CQ57" s="251">
        <f t="array" aca="1" ref="CQ57" ca="1">IFERROR(IF(AND(НачЦ_ИнвП_Дата&lt;=CQ$3,КИнвП_Дата&gt;CQ$3),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*INDEX(Коэф.закупка_год_огурец[],MATCH(Ф2!$A57,Коэф.закупка_год_огурец[1],0),MATCH(MONTH(Ф2!CQ$3),КЗ!$1:$1,0)),""),0)</f>
        <v>0</v>
      </c>
      <c r="CR57" s="251">
        <f t="array" aca="1" ref="CR57" ca="1">IFERROR(IF(AND(НачЦ_ИнвП_Дата&lt;=CR$3,КИнвП_Дата&gt;CR$3),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*INDEX(Коэф.закупка_год_огурец[],MATCH(Ф2!$A57,Коэф.закупка_год_огурец[1],0),MATCH(MONTH(Ф2!CR$3),КЗ!$1:$1,0)),""),0)</f>
        <v>0</v>
      </c>
      <c r="CS57" s="251">
        <f t="array" aca="1" ref="CS57" ca="1">IFERROR(IF(AND(НачЦ_ИнвП_Дата&lt;=CS$3,КИнвП_Дата&gt;CS$3),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*INDEX(Коэф.закупка_год_огурец[],MATCH(Ф2!$A57,Коэф.закупка_год_огурец[1],0),MATCH(MONTH(Ф2!CS$3),КЗ!$1:$1,0)),""),0)</f>
        <v>0</v>
      </c>
      <c r="CT57" s="252">
        <f t="shared" ca="1" si="2523"/>
        <v>0</v>
      </c>
      <c r="CU57" s="251">
        <f t="array" aca="1" ref="CU57" ca="1">IFERROR(IF(AND(НачЦ_ИнвП_Дата&lt;=CU$3,КИнвП_Дата&gt;CU$3),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*INDEX(Коэф.закупка_год_огурец[],MATCH(Ф2!$A57,Коэф.закупка_год_огурец[1],0),MATCH(MONTH(Ф2!CU$3),КЗ!$1:$1,0)),""),0)</f>
        <v>0</v>
      </c>
      <c r="CV57" s="251">
        <f t="array" aca="1" ref="CV57" ca="1">IFERROR(IF(AND(НачЦ_ИнвП_Дата&lt;=CV$3,КИнвП_Дата&gt;CV$3),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*INDEX(Коэф.закупка_год_огурец[],MATCH(Ф2!$A57,Коэф.закупка_год_огурец[1],0),MATCH(MONTH(Ф2!CV$3),КЗ!$1:$1,0)),""),0)</f>
        <v>0</v>
      </c>
      <c r="CW57" s="251">
        <f t="array" aca="1" ref="CW57" ca="1">IFERROR(IF(AND(НачЦ_ИнвП_Дата&lt;=CW$3,КИнвП_Дата&gt;CW$3),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*INDEX(Коэф.закупка_год_огурец[],MATCH(Ф2!$A57,Коэф.закупка_год_огурец[1],0),MATCH(MONTH(Ф2!CW$3),КЗ!$1:$1,0)),""),0)</f>
        <v>0</v>
      </c>
      <c r="CX57" s="252">
        <f t="shared" ca="1" si="2524"/>
        <v>0</v>
      </c>
      <c r="CY57" s="285">
        <f t="shared" ca="1" si="2525"/>
        <v>0</v>
      </c>
      <c r="CZ57" s="251">
        <f t="array" aca="1" ref="CZ57" ca="1">IFERROR(IF(AND(НачЦ_ИнвП_Дата&lt;=CZ$3,КИнвП_Дата&gt;CZ$3),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*INDEX(Коэф.закупка_год_огурец[],MATCH(Ф2!$A57,Коэф.закупка_год_огурец[1],0),MATCH(MONTH(Ф2!CZ$3),КЗ!$1:$1,0)),""),0)</f>
        <v>0</v>
      </c>
      <c r="DA57" s="251">
        <f t="array" aca="1" ref="DA57" ca="1">IFERROR(IF(AND(НачЦ_ИнвП_Дата&lt;=DA$3,КИнвП_Дата&gt;DA$3),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*INDEX(Коэф.закупка_год_огурец[],MATCH(Ф2!$A57,Коэф.закупка_год_огурец[1],0),MATCH(MONTH(Ф2!DA$3),КЗ!$1:$1,0)),""),0)</f>
        <v>0</v>
      </c>
      <c r="DB57" s="251">
        <f t="array" aca="1" ref="DB57" ca="1">IFERROR(IF(AND(НачЦ_ИнвП_Дата&lt;=DB$3,КИнвП_Дата&gt;DB$3),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*INDEX(Коэф.закупка_год_огурец[],MATCH(Ф2!$A57,Коэф.закупка_год_огурец[1],0),MATCH(MONTH(Ф2!DB$3),КЗ!$1:$1,0)),""),0)</f>
        <v>0</v>
      </c>
      <c r="DC57" s="252">
        <f t="shared" ca="1" si="2526"/>
        <v>0</v>
      </c>
      <c r="DD57" s="251">
        <f t="array" aca="1" ref="DD57" ca="1">IFERROR(IF(AND(НачЦ_ИнвП_Дата&lt;=DD$3,КИнвП_Дата&gt;DD$3),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*INDEX(Коэф.закупка_год_огурец[],MATCH(Ф2!$A57,Коэф.закупка_год_огурец[1],0),MATCH(MONTH(Ф2!DD$3),КЗ!$1:$1,0)),""),0)</f>
        <v>0</v>
      </c>
      <c r="DE57" s="251">
        <f t="array" aca="1" ref="DE57" ca="1">IFERROR(IF(AND(НачЦ_ИнвП_Дата&lt;=DE$3,КИнвП_Дата&gt;DE$3),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*INDEX(Коэф.закупка_год_огурец[],MATCH(Ф2!$A57,Коэф.закупка_год_огурец[1],0),MATCH(MONTH(Ф2!DE$3),КЗ!$1:$1,0)),""),0)</f>
        <v>0</v>
      </c>
      <c r="DF57" s="251">
        <f t="array" aca="1" ref="DF57" ca="1">IFERROR(IF(AND(НачЦ_ИнвП_Дата&lt;=DF$3,КИнвП_Дата&gt;DF$3),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*INDEX(Коэф.закупка_год_огурец[],MATCH(Ф2!$A57,Коэф.закупка_год_огурец[1],0),MATCH(MONTH(Ф2!DF$3),КЗ!$1:$1,0)),""),0)</f>
        <v>0</v>
      </c>
      <c r="DG57" s="252">
        <f t="shared" ca="1" si="2527"/>
        <v>0</v>
      </c>
      <c r="DH57" s="251">
        <f t="array" aca="1" ref="DH57" ca="1">IFERROR(IF(AND(НачЦ_ИнвП_Дата&lt;=DH$3,КИнвП_Дата&gt;DH$3),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*INDEX(Коэф.закупка_год_огурец[],MATCH(Ф2!$A57,Коэф.закупка_год_огурец[1],0),MATCH(MONTH(Ф2!DH$3),КЗ!$1:$1,0)),""),0)</f>
        <v>0</v>
      </c>
      <c r="DI57" s="251">
        <f t="array" aca="1" ref="DI57" ca="1">IFERROR(IF(AND(НачЦ_ИнвП_Дата&lt;=DI$3,КИнвП_Дата&gt;DI$3),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*INDEX(Коэф.закупка_год_огурец[],MATCH(Ф2!$A57,Коэф.закупка_год_огурец[1],0),MATCH(MONTH(Ф2!DI$3),КЗ!$1:$1,0)),""),0)</f>
        <v>0</v>
      </c>
      <c r="DJ57" s="251">
        <f t="array" aca="1" ref="DJ57" ca="1">IFERROR(IF(AND(НачЦ_ИнвП_Дата&lt;=DJ$3,КИнвП_Дата&gt;DJ$3),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*INDEX(Коэф.закупка_год_огурец[],MATCH(Ф2!$A57,Коэф.закупка_год_огурец[1],0),MATCH(MONTH(Ф2!DJ$3),КЗ!$1:$1,0)),""),0)</f>
        <v>0</v>
      </c>
      <c r="DK57" s="252">
        <f t="shared" ca="1" si="2528"/>
        <v>0</v>
      </c>
      <c r="DL57" s="251">
        <f t="array" aca="1" ref="DL57" ca="1">IFERROR(IF(AND(НачЦ_ИнвП_Дата&lt;=DL$3,КИнвП_Дата&gt;DL$3),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*INDEX(Коэф.закупка_год_огурец[],MATCH(Ф2!$A57,Коэф.закупка_год_огурец[1],0),MATCH(MONTH(Ф2!DL$3),КЗ!$1:$1,0)),""),0)</f>
        <v>0</v>
      </c>
      <c r="DM57" s="251">
        <f t="array" aca="1" ref="DM57" ca="1">IFERROR(IF(AND(НачЦ_ИнвП_Дата&lt;=DM$3,КИнвП_Дата&gt;DM$3),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*INDEX(Коэф.закупка_год_огурец[],MATCH(Ф2!$A57,Коэф.закупка_год_огурец[1],0),MATCH(MONTH(Ф2!DM$3),КЗ!$1:$1,0)),""),0)</f>
        <v>0</v>
      </c>
      <c r="DN57" s="251">
        <f t="array" aca="1" ref="DN57" ca="1">IFERROR(IF(AND(НачЦ_ИнвП_Дата&lt;=DN$3,КИнвП_Дата&gt;DN$3),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*INDEX(Коэф.закупка_год_огурец[],MATCH(Ф2!$A57,Коэф.закупка_год_огурец[1],0),MATCH(MONTH(Ф2!DN$3),КЗ!$1:$1,0)),""),0)</f>
        <v>0</v>
      </c>
      <c r="DO57" s="252">
        <f t="shared" ca="1" si="2529"/>
        <v>0</v>
      </c>
      <c r="DP57" s="285">
        <f t="shared" ca="1" si="2530"/>
        <v>0</v>
      </c>
      <c r="DQ57" s="251">
        <f t="array" aca="1" ref="DQ57" ca="1">IFERROR(IF(AND(НачЦ_ИнвП_Дата&lt;=DQ$3,КИнвП_Дата&gt;DQ$3),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*INDEX(Коэф.закупка_год_огурец[],MATCH(Ф2!$A57,Коэф.закупка_год_огурец[1],0),MATCH(MONTH(Ф2!DQ$3),КЗ!$1:$1,0)),""),0)</f>
        <v>0</v>
      </c>
      <c r="DR57" s="251">
        <f t="array" aca="1" ref="DR57" ca="1">IFERROR(IF(AND(НачЦ_ИнвП_Дата&lt;=DR$3,КИнвП_Дата&gt;DR$3),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*INDEX(Коэф.закупка_год_огурец[],MATCH(Ф2!$A57,Коэф.закупка_год_огурец[1],0),MATCH(MONTH(Ф2!DR$3),КЗ!$1:$1,0)),""),0)</f>
        <v>0</v>
      </c>
      <c r="DS57" s="251">
        <f t="array" aca="1" ref="DS57" ca="1">IFERROR(IF(AND(НачЦ_ИнвП_Дата&lt;=DS$3,КИнвП_Дата&gt;DS$3),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*INDEX(Коэф.закупка_год_огурец[],MATCH(Ф2!$A57,Коэф.закупка_год_огурец[1],0),MATCH(MONTH(Ф2!DS$3),КЗ!$1:$1,0)),""),0)</f>
        <v>0</v>
      </c>
      <c r="DT57" s="252">
        <f t="shared" ca="1" si="2531"/>
        <v>0</v>
      </c>
      <c r="DU57" s="251">
        <f t="array" aca="1" ref="DU57" ca="1">IFERROR(IF(AND(НачЦ_ИнвП_Дата&lt;=DU$3,КИнвП_Дата&gt;DU$3),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*INDEX(Коэф.закупка_год_огурец[],MATCH(Ф2!$A57,Коэф.закупка_год_огурец[1],0),MATCH(MONTH(Ф2!DU$3),КЗ!$1:$1,0)),""),0)</f>
        <v>0</v>
      </c>
      <c r="DV57" s="251">
        <f t="array" aca="1" ref="DV57" ca="1">IFERROR(IF(AND(НачЦ_ИнвП_Дата&lt;=DV$3,КИнвП_Дата&gt;DV$3),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*INDEX(Коэф.закупка_год_огурец[],MATCH(Ф2!$A57,Коэф.закупка_год_огурец[1],0),MATCH(MONTH(Ф2!DV$3),КЗ!$1:$1,0)),""),0)</f>
        <v>0</v>
      </c>
      <c r="DW57" s="251">
        <f t="array" aca="1" ref="DW57" ca="1">IFERROR(IF(AND(НачЦ_ИнвП_Дата&lt;=DW$3,КИнвП_Дата&gt;DW$3),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*INDEX(Коэф.закупка_год_огурец[],MATCH(Ф2!$A57,Коэф.закупка_год_огурец[1],0),MATCH(MONTH(Ф2!DW$3),КЗ!$1:$1,0)),""),0)</f>
        <v>0</v>
      </c>
      <c r="DX57" s="252">
        <f t="shared" ca="1" si="2532"/>
        <v>0</v>
      </c>
      <c r="DY57" s="251">
        <f t="array" aca="1" ref="DY57" ca="1">IFERROR(IF(AND(НачЦ_ИнвП_Дата&lt;=DY$3,КИнвП_Дата&gt;DY$3),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*INDEX(Коэф.закупка_год_огурец[],MATCH(Ф2!$A57,Коэф.закупка_год_огурец[1],0),MATCH(MONTH(Ф2!DY$3),КЗ!$1:$1,0)),""),0)</f>
        <v>0</v>
      </c>
      <c r="DZ57" s="251">
        <f t="array" aca="1" ref="DZ57" ca="1">IFERROR(IF(AND(НачЦ_ИнвП_Дата&lt;=DZ$3,КИнвП_Дата&gt;DZ$3),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*INDEX(Коэф.закупка_год_огурец[],MATCH(Ф2!$A57,Коэф.закупка_год_огурец[1],0),MATCH(MONTH(Ф2!DZ$3),КЗ!$1:$1,0)),""),0)</f>
        <v>0</v>
      </c>
      <c r="EA57" s="251">
        <f t="array" aca="1" ref="EA57" ca="1">IFERROR(IF(AND(НачЦ_ИнвП_Дата&lt;=EA$3,КИнвП_Дата&gt;EA$3),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*INDEX(Коэф.закупка_год_огурец[],MATCH(Ф2!$A57,Коэф.закупка_год_огурец[1],0),MATCH(MONTH(Ф2!EA$3),КЗ!$1:$1,0)),""),0)</f>
        <v>0</v>
      </c>
      <c r="EB57" s="252">
        <f t="shared" ca="1" si="2533"/>
        <v>0</v>
      </c>
      <c r="EC57" s="251">
        <f t="array" aca="1" ref="EC57" ca="1">IFERROR(IF(AND(НачЦ_ИнвП_Дата&lt;=EC$3,КИнвП_Дата&gt;EC$3),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*INDEX(Коэф.закупка_год_огурец[],MATCH(Ф2!$A57,Коэф.закупка_год_огурец[1],0),MATCH(MONTH(Ф2!EC$3),КЗ!$1:$1,0)),""),0)</f>
        <v>0</v>
      </c>
      <c r="ED57" s="251">
        <f t="array" aca="1" ref="ED57" ca="1">IFERROR(IF(AND(НачЦ_ИнвП_Дата&lt;=ED$3,КИнвП_Дата&gt;ED$3),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*INDEX(Коэф.закупка_год_огурец[],MATCH(Ф2!$A57,Коэф.закупка_год_огурец[1],0),MATCH(MONTH(Ф2!ED$3),КЗ!$1:$1,0)),""),0)</f>
        <v>0</v>
      </c>
      <c r="EE57" s="251">
        <f t="array" aca="1" ref="EE57" ca="1">IFERROR(IF(AND(НачЦ_ИнвП_Дата&lt;=EE$3,КИнвП_Дата&gt;EE$3),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*INDEX(Коэф.закупка_год_огурец[],MATCH(Ф2!$A57,Коэф.закупка_год_огурец[1],0),MATCH(MONTH(Ф2!EE$3),КЗ!$1:$1,0)),""),0)</f>
        <v>0</v>
      </c>
      <c r="EF57" s="252">
        <f t="shared" ca="1" si="2534"/>
        <v>0</v>
      </c>
      <c r="EG57" s="285">
        <f t="shared" ca="1" si="2535"/>
        <v>0</v>
      </c>
      <c r="EH57" s="251">
        <f t="array" aca="1" ref="EH57" ca="1">IFERROR(IF(AND(НачЦ_ИнвП_Дата&lt;=EH$3,КИнвП_Дата&gt;EH$3),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*INDEX(Коэф.закупка_год_огурец[],MATCH(Ф2!$A57,Коэф.закупка_год_огурец[1],0),MATCH(MONTH(Ф2!EH$3),КЗ!$1:$1,0)),""),0)</f>
        <v>0</v>
      </c>
      <c r="EI57" s="251">
        <f t="array" aca="1" ref="EI57" ca="1">IFERROR(IF(AND(НачЦ_ИнвП_Дата&lt;=EI$3,КИнвП_Дата&gt;EI$3),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*INDEX(Коэф.закупка_год_огурец[],MATCH(Ф2!$A57,Коэф.закупка_год_огурец[1],0),MATCH(MONTH(Ф2!EI$3),КЗ!$1:$1,0)),""),0)</f>
        <v>0</v>
      </c>
      <c r="EJ57" s="251">
        <f t="array" aca="1" ref="EJ57" ca="1">IFERROR(IF(AND(НачЦ_ИнвП_Дата&lt;=EJ$3,КИнвП_Дата&gt;EJ$3),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*INDEX(Коэф.закупка_год_огурец[],MATCH(Ф2!$A57,Коэф.закупка_год_огурец[1],0),MATCH(MONTH(Ф2!EJ$3),КЗ!$1:$1,0)),""),0)</f>
        <v>0</v>
      </c>
      <c r="EK57" s="252">
        <f t="shared" ca="1" si="2536"/>
        <v>0</v>
      </c>
      <c r="EL57" s="251">
        <f t="array" aca="1" ref="EL57" ca="1">IFERROR(IF(AND(НачЦ_ИнвП_Дата&lt;=EL$3,КИнвП_Дата&gt;EL$3),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*INDEX(Коэф.закупка_год_огурец[],MATCH(Ф2!$A57,Коэф.закупка_год_огурец[1],0),MATCH(MONTH(Ф2!EL$3),КЗ!$1:$1,0)),""),0)</f>
        <v>0</v>
      </c>
      <c r="EM57" s="251">
        <f t="array" aca="1" ref="EM57" ca="1">IFERROR(IF(AND(НачЦ_ИнвП_Дата&lt;=EM$3,КИнвП_Дата&gt;EM$3),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*INDEX(Коэф.закупка_год_огурец[],MATCH(Ф2!$A57,Коэф.закупка_год_огурец[1],0),MATCH(MONTH(Ф2!EM$3),КЗ!$1:$1,0)),""),0)</f>
        <v>0</v>
      </c>
      <c r="EN57" s="251">
        <f t="array" aca="1" ref="EN57" ca="1">IFERROR(IF(AND(НачЦ_ИнвП_Дата&lt;=EN$3,КИнвП_Дата&gt;EN$3),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*INDEX(Коэф.закупка_год_огурец[],MATCH(Ф2!$A57,Коэф.закупка_год_огурец[1],0),MATCH(MONTH(Ф2!EN$3),КЗ!$1:$1,0)),""),0)</f>
        <v>0</v>
      </c>
      <c r="EO57" s="252">
        <f t="shared" ca="1" si="2537"/>
        <v>0</v>
      </c>
      <c r="EP57" s="251">
        <f t="array" aca="1" ref="EP57" ca="1">IFERROR(IF(AND(НачЦ_ИнвП_Дата&lt;=EP$3,КИнвП_Дата&gt;EP$3),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*INDEX(Коэф.закупка_год_огурец[],MATCH(Ф2!$A57,Коэф.закупка_год_огурец[1],0),MATCH(MONTH(Ф2!EP$3),КЗ!$1:$1,0)),""),0)</f>
        <v>0</v>
      </c>
      <c r="EQ57" s="251">
        <f t="array" aca="1" ref="EQ57" ca="1">IFERROR(IF(AND(НачЦ_ИнвП_Дата&lt;=EQ$3,КИнвП_Дата&gt;EQ$3),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*INDEX(Коэф.закупка_год_огурец[],MATCH(Ф2!$A57,Коэф.закупка_год_огурец[1],0),MATCH(MONTH(Ф2!EQ$3),КЗ!$1:$1,0)),""),0)</f>
        <v>0</v>
      </c>
      <c r="ER57" s="251">
        <f t="array" aca="1" ref="ER57" ca="1">IFERROR(IF(AND(НачЦ_ИнвП_Дата&lt;=ER$3,КИнвП_Дата&gt;ER$3),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*INDEX(Коэф.закупка_год_огурец[],MATCH(Ф2!$A57,Коэф.закупка_год_огурец[1],0),MATCH(MONTH(Ф2!ER$3),КЗ!$1:$1,0)),""),0)</f>
        <v>0</v>
      </c>
      <c r="ES57" s="252">
        <f t="shared" ca="1" si="2538"/>
        <v>0</v>
      </c>
      <c r="ET57" s="251">
        <f t="array" aca="1" ref="ET57" ca="1">IFERROR(IF(AND(НачЦ_ИнвП_Дата&lt;=ET$3,КИнвП_Дата&gt;ET$3),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*INDEX(Коэф.закупка_год_огурец[],MATCH(Ф2!$A57,Коэф.закупка_год_огурец[1],0),MATCH(MONTH(Ф2!ET$3),КЗ!$1:$1,0)),""),0)</f>
        <v>0</v>
      </c>
      <c r="EU57" s="251">
        <f t="array" aca="1" ref="EU57" ca="1">IFERROR(IF(AND(НачЦ_ИнвП_Дата&lt;=EU$3,КИнвП_Дата&gt;EU$3),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*INDEX(Коэф.закупка_год_огурец[],MATCH(Ф2!$A57,Коэф.закупка_год_огурец[1],0),MATCH(MONTH(Ф2!EU$3),КЗ!$1:$1,0)),""),0)</f>
        <v>0</v>
      </c>
      <c r="EV57" s="251">
        <f t="array" aca="1" ref="EV57" ca="1">IFERROR(IF(AND(НачЦ_ИнвП_Дата&lt;=EV$3,КИнвП_Дата&gt;EV$3),
             INDEX('Кальк-я'!$A$16:$Y$87,MATCH(Ф2!$A57,'Кальк-я'!$A$16:$A$87,0),MATCH("Сумма затрат, т.руб.",'Кальк-я'!$5:$5,0))
              *INDEX(Коэф.закупка_год_огурец[],MATCH(Ф2!$A57,Коэф.закупка_год_огурец[1],0),MATCH(MONTH(Ф2!EV$3),КЗ!$1:$1,0)),""),0)</f>
        <v>0</v>
      </c>
      <c r="EW57" s="252">
        <f t="shared" ca="1" si="2539"/>
        <v>0</v>
      </c>
      <c r="EX57" s="430">
        <f t="shared" ca="1" si="2540"/>
        <v>0</v>
      </c>
      <c r="EY57" s="301">
        <f ca="1">ROUND(SUMIF(Ф2!$4:$4,"+",57:57),0)</f>
        <v>0</v>
      </c>
    </row>
    <row r="58" spans="1:155" hidden="1" outlineLevel="1">
      <c r="A58" s="230" t="s">
        <v>249</v>
      </c>
      <c r="B58" s="251" t="str">
        <f>IFERROR(IF(AND(НачЦ_ИнвП_Дата&lt;=B$3,КИнвП_Дата&gt;B$3),
             затраты!$C$13/12/1000,""),0)</f>
        <v/>
      </c>
      <c r="C58" s="251" t="str">
        <f ca="1">IFERROR(IF(AND(НачЦ_ИнвП_Дата&lt;=C$3,КИнвП_Дата&gt;C$3),
             затраты!$C$13/12/1000,""),0)</f>
        <v/>
      </c>
      <c r="D58" s="251" t="str">
        <f ca="1">IFERROR(IF(AND(НачЦ_ИнвП_Дата&lt;=D$3,КИнвП_Дата&gt;D$3),
             затраты!$C$13/12/1000,""),0)</f>
        <v/>
      </c>
      <c r="E58" s="252">
        <f t="shared" ca="1" si="2497"/>
        <v>0</v>
      </c>
      <c r="F58" s="251" t="str">
        <f ca="1">IFERROR(IF(AND(НачЦ_ИнвП_Дата&lt;=F$3,КИнвП_Дата&gt;F$3),
             затраты!$C$13/12/1000,""),0)</f>
        <v/>
      </c>
      <c r="G58" s="251" t="str">
        <f ca="1">IFERROR(IF(AND(НачЦ_ИнвП_Дата&lt;=G$3,КИнвП_Дата&gt;G$3),
             затраты!$C$13/12/1000,""),0)</f>
        <v/>
      </c>
      <c r="H58" s="251" t="str">
        <f ca="1">IFERROR(IF(AND(НачЦ_ИнвП_Дата&lt;=H$3,КИнвП_Дата&gt;H$3),
             затраты!$C$13/12/1000,""),0)</f>
        <v/>
      </c>
      <c r="I58" s="252">
        <f t="shared" ca="1" si="2498"/>
        <v>0</v>
      </c>
      <c r="J58" s="251" t="str">
        <f ca="1">IFERROR(IF(AND(НачЦ_ИнвП_Дата&lt;=J$3,КИнвП_Дата&gt;J$3),
             затраты!$C$13/12/1000,""),0)</f>
        <v/>
      </c>
      <c r="K58" s="251" t="str">
        <f ca="1">IFERROR(IF(AND(НачЦ_ИнвП_Дата&lt;=K$3,КИнвП_Дата&gt;K$3),
             затраты!$C$13/12/1000,""),0)</f>
        <v/>
      </c>
      <c r="L58" s="251" t="str">
        <f ca="1">IFERROR(IF(AND(НачЦ_ИнвП_Дата&lt;=L$3,КИнвП_Дата&gt;L$3),
             затраты!$C$13/12/1000,""),0)</f>
        <v/>
      </c>
      <c r="M58" s="252">
        <f t="shared" ca="1" si="2499"/>
        <v>0</v>
      </c>
      <c r="N58" s="251">
        <f ca="1">IFERROR(IF(AND(НачЦ_ИнвП_Дата&lt;=N$3,КИнвП_Дата&gt;N$3),
             затраты!$C$13/12/1000,""),0)</f>
        <v>216.00000000000003</v>
      </c>
      <c r="O58" s="251">
        <f ca="1">IFERROR(IF(AND(НачЦ_ИнвП_Дата&lt;=O$3,КИнвП_Дата&gt;O$3),
             затраты!$C$13/12/1000,""),0)</f>
        <v>216.00000000000003</v>
      </c>
      <c r="P58" s="251">
        <f ca="1">IFERROR(IF(AND(НачЦ_ИнвП_Дата&lt;=P$3,КИнвП_Дата&gt;P$3),
             затраты!$C$13/12/1000,""),0)</f>
        <v>216.00000000000003</v>
      </c>
      <c r="Q58" s="252">
        <f t="shared" ca="1" si="2500"/>
        <v>648.00000000000011</v>
      </c>
      <c r="R58" s="285">
        <f t="shared" ca="1" si="2501"/>
        <v>648.00000000000011</v>
      </c>
      <c r="S58" s="251">
        <f ca="1">IFERROR(IF(AND(НачЦ_ИнвП_Дата&lt;=S$3,КИнвП_Дата&gt;S$3),
             затраты!$C$13/12/1000,""),0)</f>
        <v>216.00000000000003</v>
      </c>
      <c r="T58" s="251">
        <f ca="1">IFERROR(IF(AND(НачЦ_ИнвП_Дата&lt;=T$3,КИнвП_Дата&gt;T$3),
             затраты!$C$13/12/1000,""),0)</f>
        <v>216.00000000000003</v>
      </c>
      <c r="U58" s="251">
        <f ca="1">IFERROR(IF(AND(НачЦ_ИнвП_Дата&lt;=U$3,КИнвП_Дата&gt;U$3),
             затраты!$C$13/12/1000,""),0)</f>
        <v>216.00000000000003</v>
      </c>
      <c r="V58" s="252">
        <f t="shared" ca="1" si="2541"/>
        <v>648.00000000000011</v>
      </c>
      <c r="W58" s="251">
        <f ca="1">IFERROR(IF(AND(НачЦ_ИнвП_Дата&lt;=W$3,КИнвП_Дата&gt;W$3),
             затраты!$C$13/12/1000,""),0)</f>
        <v>216.00000000000003</v>
      </c>
      <c r="X58" s="251">
        <f ca="1">IFERROR(IF(AND(НачЦ_ИнвП_Дата&lt;=X$3,КИнвП_Дата&gt;X$3),
             затраты!$C$13/12/1000,""),0)</f>
        <v>216.00000000000003</v>
      </c>
      <c r="Y58" s="251">
        <f ca="1">IFERROR(IF(AND(НачЦ_ИнвП_Дата&lt;=Y$3,КИнвП_Дата&gt;Y$3),
             затраты!$C$13/12/1000,""),0)</f>
        <v>216.00000000000003</v>
      </c>
      <c r="Z58" s="252">
        <f t="shared" ca="1" si="2542"/>
        <v>648.00000000000011</v>
      </c>
      <c r="AA58" s="251">
        <f ca="1">IFERROR(IF(AND(НачЦ_ИнвП_Дата&lt;=AA$3,КИнвП_Дата&gt;AA$3),
             затраты!$C$13/12/1000,""),0)</f>
        <v>216.00000000000003</v>
      </c>
      <c r="AB58" s="251">
        <f ca="1">IFERROR(IF(AND(НачЦ_ИнвП_Дата&lt;=AB$3,КИнвП_Дата&gt;AB$3),
             затраты!$C$13/12/1000,""),0)</f>
        <v>216.00000000000003</v>
      </c>
      <c r="AC58" s="251">
        <f ca="1">IFERROR(IF(AND(НачЦ_ИнвП_Дата&lt;=AC$3,КИнвП_Дата&gt;AC$3),
             затраты!$C$13/12/1000,""),0)</f>
        <v>216.00000000000003</v>
      </c>
      <c r="AD58" s="252">
        <f t="shared" ca="1" si="2543"/>
        <v>648.00000000000011</v>
      </c>
      <c r="AE58" s="251">
        <f ca="1">IFERROR(IF(AND(НачЦ_ИнвП_Дата&lt;=AE$3,КИнвП_Дата&gt;AE$3),
             затраты!$C$13/12/1000,""),0)</f>
        <v>216.00000000000003</v>
      </c>
      <c r="AF58" s="251">
        <f ca="1">IFERROR(IF(AND(НачЦ_ИнвП_Дата&lt;=AF$3,КИнвП_Дата&gt;AF$3),
             затраты!$C$13/12/1000,""),0)</f>
        <v>216.00000000000003</v>
      </c>
      <c r="AG58" s="251">
        <f ca="1">IFERROR(IF(AND(НачЦ_ИнвП_Дата&lt;=AG$3,КИнвП_Дата&gt;AG$3),
             затраты!$C$13/12/1000,""),0)</f>
        <v>216.00000000000003</v>
      </c>
      <c r="AH58" s="252">
        <f t="shared" ca="1" si="2544"/>
        <v>648.00000000000011</v>
      </c>
      <c r="AI58" s="285">
        <f t="shared" ca="1" si="2545"/>
        <v>2592.0000000000005</v>
      </c>
      <c r="AJ58" s="251">
        <f ca="1">IFERROR(IF(AND(НачЦ_ИнвП_Дата&lt;=AJ$3,КИнвП_Дата&gt;AJ$3),
             затраты!$C$13/12/1000,""),0)</f>
        <v>216.00000000000003</v>
      </c>
      <c r="AK58" s="251">
        <f ca="1">IFERROR(IF(AND(НачЦ_ИнвП_Дата&lt;=AK$3,КИнвП_Дата&gt;AK$3),
             затраты!$C$13/12/1000,""),0)</f>
        <v>216.00000000000003</v>
      </c>
      <c r="AL58" s="251">
        <f ca="1">IFERROR(IF(AND(НачЦ_ИнвП_Дата&lt;=AL$3,КИнвП_Дата&gt;AL$3),
             затраты!$C$13/12/1000,""),0)</f>
        <v>216.00000000000003</v>
      </c>
      <c r="AM58" s="252">
        <f t="shared" ca="1" si="2506"/>
        <v>648.00000000000011</v>
      </c>
      <c r="AN58" s="251">
        <f ca="1">IFERROR(IF(AND(НачЦ_ИнвП_Дата&lt;=AN$3,КИнвП_Дата&gt;AN$3),
             затраты!$C$13/12/1000,""),0)</f>
        <v>216.00000000000003</v>
      </c>
      <c r="AO58" s="251">
        <f ca="1">IFERROR(IF(AND(НачЦ_ИнвП_Дата&lt;=AO$3,КИнвП_Дата&gt;AO$3),
             затраты!$C$13/12/1000,""),0)</f>
        <v>216.00000000000003</v>
      </c>
      <c r="AP58" s="251">
        <f ca="1">IFERROR(IF(AND(НачЦ_ИнвП_Дата&lt;=AP$3,КИнвП_Дата&gt;AP$3),
             затраты!$C$13/12/1000,""),0)</f>
        <v>216.00000000000003</v>
      </c>
      <c r="AQ58" s="252">
        <f t="shared" ca="1" si="2507"/>
        <v>648.00000000000011</v>
      </c>
      <c r="AR58" s="251">
        <f ca="1">IFERROR(IF(AND(НачЦ_ИнвП_Дата&lt;=AR$3,КИнвП_Дата&gt;AR$3),
             затраты!$C$13/12/1000,""),0)</f>
        <v>216.00000000000003</v>
      </c>
      <c r="AS58" s="251">
        <f ca="1">IFERROR(IF(AND(НачЦ_ИнвП_Дата&lt;=AS$3,КИнвП_Дата&gt;AS$3),
             затраты!$C$13/12/1000,""),0)</f>
        <v>216.00000000000003</v>
      </c>
      <c r="AT58" s="251">
        <f ca="1">IFERROR(IF(AND(НачЦ_ИнвП_Дата&lt;=AT$3,КИнвП_Дата&gt;AT$3),
             затраты!$C$13/12/1000,""),0)</f>
        <v>216.00000000000003</v>
      </c>
      <c r="AU58" s="252">
        <f t="shared" ca="1" si="2508"/>
        <v>648.00000000000011</v>
      </c>
      <c r="AV58" s="251">
        <f ca="1">IFERROR(IF(AND(НачЦ_ИнвП_Дата&lt;=AV$3,КИнвП_Дата&gt;AV$3),
             затраты!$C$13/12/1000,""),0)</f>
        <v>216.00000000000003</v>
      </c>
      <c r="AW58" s="251">
        <f ca="1">IFERROR(IF(AND(НачЦ_ИнвП_Дата&lt;=AW$3,КИнвП_Дата&gt;AW$3),
             затраты!$C$13/12/1000,""),0)</f>
        <v>216.00000000000003</v>
      </c>
      <c r="AX58" s="251">
        <f ca="1">IFERROR(IF(AND(НачЦ_ИнвП_Дата&lt;=AX$3,КИнвП_Дата&gt;AX$3),
             затраты!$C$13/12/1000,""),0)</f>
        <v>216.00000000000003</v>
      </c>
      <c r="AY58" s="252">
        <f t="shared" ca="1" si="2509"/>
        <v>648.00000000000011</v>
      </c>
      <c r="AZ58" s="285">
        <f t="shared" ca="1" si="2510"/>
        <v>2592.0000000000005</v>
      </c>
      <c r="BA58" s="251">
        <f ca="1">IFERROR(IF(AND(НачЦ_ИнвП_Дата&lt;=BA$3,КИнвП_Дата&gt;BA$3),
             затраты!$C$13/12/1000,""),0)</f>
        <v>216.00000000000003</v>
      </c>
      <c r="BB58" s="251">
        <f ca="1">IFERROR(IF(AND(НачЦ_ИнвП_Дата&lt;=BB$3,КИнвП_Дата&gt;BB$3),
             затраты!$C$13/12/1000,""),0)</f>
        <v>216.00000000000003</v>
      </c>
      <c r="BC58" s="251">
        <f ca="1">IFERROR(IF(AND(НачЦ_ИнвП_Дата&lt;=BC$3,КИнвП_Дата&gt;BC$3),
             затраты!$C$13/12/1000,""),0)</f>
        <v>216.00000000000003</v>
      </c>
      <c r="BD58" s="252">
        <f t="shared" ca="1" si="2511"/>
        <v>648.00000000000011</v>
      </c>
      <c r="BE58" s="251">
        <f ca="1">IFERROR(IF(AND(НачЦ_ИнвП_Дата&lt;=BE$3,КИнвП_Дата&gt;BE$3),
             затраты!$C$13/12/1000,""),0)</f>
        <v>216.00000000000003</v>
      </c>
      <c r="BF58" s="251">
        <f ca="1">IFERROR(IF(AND(НачЦ_ИнвП_Дата&lt;=BF$3,КИнвП_Дата&gt;BF$3),
             затраты!$C$13/12/1000,""),0)</f>
        <v>216.00000000000003</v>
      </c>
      <c r="BG58" s="251">
        <f ca="1">IFERROR(IF(AND(НачЦ_ИнвП_Дата&lt;=BG$3,КИнвП_Дата&gt;BG$3),
             затраты!$C$13/12/1000,""),0)</f>
        <v>216.00000000000003</v>
      </c>
      <c r="BH58" s="252">
        <f t="shared" ca="1" si="2512"/>
        <v>648.00000000000011</v>
      </c>
      <c r="BI58" s="251">
        <f ca="1">IFERROR(IF(AND(НачЦ_ИнвП_Дата&lt;=BI$3,КИнвП_Дата&gt;BI$3),
             затраты!$C$13/12/1000,""),0)</f>
        <v>216.00000000000003</v>
      </c>
      <c r="BJ58" s="251">
        <f ca="1">IFERROR(IF(AND(НачЦ_ИнвП_Дата&lt;=BJ$3,КИнвП_Дата&gt;BJ$3),
             затраты!$C$13/12/1000,""),0)</f>
        <v>216.00000000000003</v>
      </c>
      <c r="BK58" s="251">
        <f ca="1">IFERROR(IF(AND(НачЦ_ИнвП_Дата&lt;=BK$3,КИнвП_Дата&gt;BK$3),
             затраты!$C$13/12/1000,""),0)</f>
        <v>216.00000000000003</v>
      </c>
      <c r="BL58" s="252">
        <f t="shared" ca="1" si="2513"/>
        <v>648.00000000000011</v>
      </c>
      <c r="BM58" s="251">
        <f ca="1">IFERROR(IF(AND(НачЦ_ИнвП_Дата&lt;=BM$3,КИнвП_Дата&gt;BM$3),
             затраты!$C$13/12/1000,""),0)</f>
        <v>216.00000000000003</v>
      </c>
      <c r="BN58" s="251">
        <f ca="1">IFERROR(IF(AND(НачЦ_ИнвП_Дата&lt;=BN$3,КИнвП_Дата&gt;BN$3),
             затраты!$C$13/12/1000,""),0)</f>
        <v>216.00000000000003</v>
      </c>
      <c r="BO58" s="251">
        <f ca="1">IFERROR(IF(AND(НачЦ_ИнвП_Дата&lt;=BO$3,КИнвП_Дата&gt;BO$3),
             затраты!$C$13/12/1000,""),0)</f>
        <v>216.00000000000003</v>
      </c>
      <c r="BP58" s="252">
        <f t="shared" ca="1" si="2514"/>
        <v>648.00000000000011</v>
      </c>
      <c r="BQ58" s="285">
        <f t="shared" ca="1" si="2515"/>
        <v>2592.0000000000005</v>
      </c>
      <c r="BR58" s="251">
        <f ca="1">IFERROR(IF(AND(НачЦ_ИнвП_Дата&lt;=BR$3,КИнвП_Дата&gt;BR$3),
             затраты!$C$13/12/1000,""),0)</f>
        <v>216.00000000000003</v>
      </c>
      <c r="BS58" s="251">
        <f ca="1">IFERROR(IF(AND(НачЦ_ИнвП_Дата&lt;=BS$3,КИнвП_Дата&gt;BS$3),
             затраты!$C$13/12/1000,""),0)</f>
        <v>216.00000000000003</v>
      </c>
      <c r="BT58" s="251">
        <f ca="1">IFERROR(IF(AND(НачЦ_ИнвП_Дата&lt;=BT$3,КИнвП_Дата&gt;BT$3),
             затраты!$C$13/12/1000,""),0)</f>
        <v>216.00000000000003</v>
      </c>
      <c r="BU58" s="252">
        <f t="shared" ca="1" si="2516"/>
        <v>648.00000000000011</v>
      </c>
      <c r="BV58" s="251">
        <f ca="1">IFERROR(IF(AND(НачЦ_ИнвП_Дата&lt;=BV$3,КИнвП_Дата&gt;BV$3),
             затраты!$C$13/12/1000,""),0)</f>
        <v>216.00000000000003</v>
      </c>
      <c r="BW58" s="251">
        <f ca="1">IFERROR(IF(AND(НачЦ_ИнвП_Дата&lt;=BW$3,КИнвП_Дата&gt;BW$3),
             затраты!$C$13/12/1000,""),0)</f>
        <v>216.00000000000003</v>
      </c>
      <c r="BX58" s="251">
        <f ca="1">IFERROR(IF(AND(НачЦ_ИнвП_Дата&lt;=BX$3,КИнвП_Дата&gt;BX$3),
             затраты!$C$13/12/1000,""),0)</f>
        <v>216.00000000000003</v>
      </c>
      <c r="BY58" s="252">
        <f t="shared" ca="1" si="2517"/>
        <v>648.00000000000011</v>
      </c>
      <c r="BZ58" s="251">
        <f ca="1">IFERROR(IF(AND(НачЦ_ИнвП_Дата&lt;=BZ$3,КИнвП_Дата&gt;BZ$3),
             затраты!$C$13/12/1000,""),0)</f>
        <v>216.00000000000003</v>
      </c>
      <c r="CA58" s="251">
        <f ca="1">IFERROR(IF(AND(НачЦ_ИнвП_Дата&lt;=CA$3,КИнвП_Дата&gt;CA$3),
             затраты!$C$13/12/1000,""),0)</f>
        <v>216.00000000000003</v>
      </c>
      <c r="CB58" s="251">
        <f ca="1">IFERROR(IF(AND(НачЦ_ИнвП_Дата&lt;=CB$3,КИнвП_Дата&gt;CB$3),
             затраты!$C$13/12/1000,""),0)</f>
        <v>216.00000000000003</v>
      </c>
      <c r="CC58" s="252">
        <f t="shared" ca="1" si="2518"/>
        <v>648.00000000000011</v>
      </c>
      <c r="CD58" s="251">
        <f ca="1">IFERROR(IF(AND(НачЦ_ИнвП_Дата&lt;=CD$3,КИнвП_Дата&gt;CD$3),
             затраты!$C$13/12/1000,""),0)</f>
        <v>216.00000000000003</v>
      </c>
      <c r="CE58" s="251">
        <f ca="1">IFERROR(IF(AND(НачЦ_ИнвП_Дата&lt;=CE$3,КИнвП_Дата&gt;CE$3),
             затраты!$C$13/12/1000,""),0)</f>
        <v>216.00000000000003</v>
      </c>
      <c r="CF58" s="251">
        <f ca="1">IFERROR(IF(AND(НачЦ_ИнвП_Дата&lt;=CF$3,КИнвП_Дата&gt;CF$3),
             затраты!$C$13/12/1000,""),0)</f>
        <v>216.00000000000003</v>
      </c>
      <c r="CG58" s="252">
        <f t="shared" ca="1" si="2519"/>
        <v>648.00000000000011</v>
      </c>
      <c r="CH58" s="285">
        <f t="shared" ca="1" si="2520"/>
        <v>2592.0000000000005</v>
      </c>
      <c r="CI58" s="251">
        <f ca="1">IFERROR(IF(AND(НачЦ_ИнвП_Дата&lt;=CI$3,КИнвП_Дата&gt;CI$3),
             затраты!$C$13/12/1000,""),0)</f>
        <v>216.00000000000003</v>
      </c>
      <c r="CJ58" s="251">
        <f ca="1">IFERROR(IF(AND(НачЦ_ИнвП_Дата&lt;=CJ$3,КИнвП_Дата&gt;CJ$3),
             затраты!$C$13/12/1000,""),0)</f>
        <v>216.00000000000003</v>
      </c>
      <c r="CK58" s="251">
        <f ca="1">IFERROR(IF(AND(НачЦ_ИнвП_Дата&lt;=CK$3,КИнвП_Дата&gt;CK$3),
             затраты!$C$13/12/1000,""),0)</f>
        <v>216.00000000000003</v>
      </c>
      <c r="CL58" s="252">
        <f t="shared" ca="1" si="2521"/>
        <v>648.00000000000011</v>
      </c>
      <c r="CM58" s="251">
        <f ca="1">IFERROR(IF(AND(НачЦ_ИнвП_Дата&lt;=CM$3,КИнвП_Дата&gt;CM$3),
             затраты!$C$13/12/1000,""),0)</f>
        <v>216.00000000000003</v>
      </c>
      <c r="CN58" s="251">
        <f ca="1">IFERROR(IF(AND(НачЦ_ИнвП_Дата&lt;=CN$3,КИнвП_Дата&gt;CN$3),
             затраты!$C$13/12/1000,""),0)</f>
        <v>216.00000000000003</v>
      </c>
      <c r="CO58" s="251">
        <f ca="1">IFERROR(IF(AND(НачЦ_ИнвП_Дата&lt;=CO$3,КИнвП_Дата&gt;CO$3),
             затраты!$C$13/12/1000,""),0)</f>
        <v>216.00000000000003</v>
      </c>
      <c r="CP58" s="252">
        <f t="shared" ca="1" si="2522"/>
        <v>648.00000000000011</v>
      </c>
      <c r="CQ58" s="251">
        <f ca="1">IFERROR(IF(AND(НачЦ_ИнвП_Дата&lt;=CQ$3,КИнвП_Дата&gt;CQ$3),
             затраты!$C$13/12/1000,""),0)</f>
        <v>216.00000000000003</v>
      </c>
      <c r="CR58" s="251">
        <f ca="1">IFERROR(IF(AND(НачЦ_ИнвП_Дата&lt;=CR$3,КИнвП_Дата&gt;CR$3),
             затраты!$C$13/12/1000,""),0)</f>
        <v>216.00000000000003</v>
      </c>
      <c r="CS58" s="251">
        <f ca="1">IFERROR(IF(AND(НачЦ_ИнвП_Дата&lt;=CS$3,КИнвП_Дата&gt;CS$3),
             затраты!$C$13/12/1000,""),0)</f>
        <v>216.00000000000003</v>
      </c>
      <c r="CT58" s="252">
        <f t="shared" ca="1" si="2523"/>
        <v>648.00000000000011</v>
      </c>
      <c r="CU58" s="251">
        <f ca="1">IFERROR(IF(AND(НачЦ_ИнвП_Дата&lt;=CU$3,КИнвП_Дата&gt;CU$3),
             затраты!$C$13/12/1000,""),0)</f>
        <v>216.00000000000003</v>
      </c>
      <c r="CV58" s="251">
        <f ca="1">IFERROR(IF(AND(НачЦ_ИнвП_Дата&lt;=CV$3,КИнвП_Дата&gt;CV$3),
             затраты!$C$13/12/1000,""),0)</f>
        <v>216.00000000000003</v>
      </c>
      <c r="CW58" s="251">
        <f ca="1">IFERROR(IF(AND(НачЦ_ИнвП_Дата&lt;=CW$3,КИнвП_Дата&gt;CW$3),
             затраты!$C$13/12/1000,""),0)</f>
        <v>216.00000000000003</v>
      </c>
      <c r="CX58" s="252">
        <f t="shared" ca="1" si="2524"/>
        <v>648.00000000000011</v>
      </c>
      <c r="CY58" s="285">
        <f t="shared" ca="1" si="2525"/>
        <v>2592.0000000000005</v>
      </c>
      <c r="CZ58" s="251">
        <f ca="1">IFERROR(IF(AND(НачЦ_ИнвП_Дата&lt;=CZ$3,КИнвП_Дата&gt;CZ$3),
             затраты!$C$13/12/1000,""),0)</f>
        <v>216.00000000000003</v>
      </c>
      <c r="DA58" s="251">
        <f ca="1">IFERROR(IF(AND(НачЦ_ИнвП_Дата&lt;=DA$3,КИнвП_Дата&gt;DA$3),
             затраты!$C$13/12/1000,""),0)</f>
        <v>216.00000000000003</v>
      </c>
      <c r="DB58" s="251">
        <f ca="1">IFERROR(IF(AND(НачЦ_ИнвП_Дата&lt;=DB$3,КИнвП_Дата&gt;DB$3),
             затраты!$C$13/12/1000,""),0)</f>
        <v>216.00000000000003</v>
      </c>
      <c r="DC58" s="252">
        <f t="shared" ca="1" si="2526"/>
        <v>648.00000000000011</v>
      </c>
      <c r="DD58" s="251">
        <f ca="1">IFERROR(IF(AND(НачЦ_ИнвП_Дата&lt;=DD$3,КИнвП_Дата&gt;DD$3),
             затраты!$C$13/12/1000,""),0)</f>
        <v>216.00000000000003</v>
      </c>
      <c r="DE58" s="251">
        <f ca="1">IFERROR(IF(AND(НачЦ_ИнвП_Дата&lt;=DE$3,КИнвП_Дата&gt;DE$3),
             затраты!$C$13/12/1000,""),0)</f>
        <v>216.00000000000003</v>
      </c>
      <c r="DF58" s="251">
        <f ca="1">IFERROR(IF(AND(НачЦ_ИнвП_Дата&lt;=DF$3,КИнвП_Дата&gt;DF$3),
             затраты!$C$13/12/1000,""),0)</f>
        <v>216.00000000000003</v>
      </c>
      <c r="DG58" s="252">
        <f t="shared" ca="1" si="2527"/>
        <v>648.00000000000011</v>
      </c>
      <c r="DH58" s="251">
        <f ca="1">IFERROR(IF(AND(НачЦ_ИнвП_Дата&lt;=DH$3,КИнвП_Дата&gt;DH$3),
             затраты!$C$13/12/1000,""),0)</f>
        <v>216.00000000000003</v>
      </c>
      <c r="DI58" s="251">
        <f ca="1">IFERROR(IF(AND(НачЦ_ИнвП_Дата&lt;=DI$3,КИнвП_Дата&gt;DI$3),
             затраты!$C$13/12/1000,""),0)</f>
        <v>216.00000000000003</v>
      </c>
      <c r="DJ58" s="251">
        <f ca="1">IFERROR(IF(AND(НачЦ_ИнвП_Дата&lt;=DJ$3,КИнвП_Дата&gt;DJ$3),
             затраты!$C$13/12/1000,""),0)</f>
        <v>216.00000000000003</v>
      </c>
      <c r="DK58" s="252">
        <f t="shared" ca="1" si="2528"/>
        <v>648.00000000000011</v>
      </c>
      <c r="DL58" s="251">
        <f ca="1">IFERROR(IF(AND(НачЦ_ИнвП_Дата&lt;=DL$3,КИнвП_Дата&gt;DL$3),
             затраты!$C$13/12/1000,""),0)</f>
        <v>216.00000000000003</v>
      </c>
      <c r="DM58" s="251">
        <f ca="1">IFERROR(IF(AND(НачЦ_ИнвП_Дата&lt;=DM$3,КИнвП_Дата&gt;DM$3),
             затраты!$C$13/12/1000,""),0)</f>
        <v>216.00000000000003</v>
      </c>
      <c r="DN58" s="251">
        <f ca="1">IFERROR(IF(AND(НачЦ_ИнвП_Дата&lt;=DN$3,КИнвП_Дата&gt;DN$3),
             затраты!$C$13/12/1000,""),0)</f>
        <v>216.00000000000003</v>
      </c>
      <c r="DO58" s="252">
        <f t="shared" ca="1" si="2529"/>
        <v>648.00000000000011</v>
      </c>
      <c r="DP58" s="285">
        <f t="shared" ca="1" si="2530"/>
        <v>2592.0000000000005</v>
      </c>
      <c r="DQ58" s="251">
        <f ca="1">IFERROR(IF(AND(НачЦ_ИнвП_Дата&lt;=DQ$3,КИнвП_Дата&gt;DQ$3),
             затраты!$C$13/12/1000,""),0)</f>
        <v>216.00000000000003</v>
      </c>
      <c r="DR58" s="251">
        <f ca="1">IFERROR(IF(AND(НачЦ_ИнвП_Дата&lt;=DR$3,КИнвП_Дата&gt;DR$3),
             затраты!$C$13/12/1000,""),0)</f>
        <v>216.00000000000003</v>
      </c>
      <c r="DS58" s="251">
        <f ca="1">IFERROR(IF(AND(НачЦ_ИнвП_Дата&lt;=DS$3,КИнвП_Дата&gt;DS$3),
             затраты!$C$13/12/1000,""),0)</f>
        <v>216.00000000000003</v>
      </c>
      <c r="DT58" s="252">
        <f t="shared" ca="1" si="2531"/>
        <v>648.00000000000011</v>
      </c>
      <c r="DU58" s="251">
        <f ca="1">IFERROR(IF(AND(НачЦ_ИнвП_Дата&lt;=DU$3,КИнвП_Дата&gt;DU$3),
             затраты!$C$13/12/1000,""),0)</f>
        <v>216.00000000000003</v>
      </c>
      <c r="DV58" s="251">
        <f ca="1">IFERROR(IF(AND(НачЦ_ИнвП_Дата&lt;=DV$3,КИнвП_Дата&gt;DV$3),
             затраты!$C$13/12/1000,""),0)</f>
        <v>216.00000000000003</v>
      </c>
      <c r="DW58" s="251">
        <f ca="1">IFERROR(IF(AND(НачЦ_ИнвП_Дата&lt;=DW$3,КИнвП_Дата&gt;DW$3),
             затраты!$C$13/12/1000,""),0)</f>
        <v>216.00000000000003</v>
      </c>
      <c r="DX58" s="252">
        <f t="shared" ca="1" si="2532"/>
        <v>648.00000000000011</v>
      </c>
      <c r="DY58" s="251">
        <f ca="1">IFERROR(IF(AND(НачЦ_ИнвП_Дата&lt;=DY$3,КИнвП_Дата&gt;DY$3),
             затраты!$C$13/12/1000,""),0)</f>
        <v>216.00000000000003</v>
      </c>
      <c r="DZ58" s="251">
        <f ca="1">IFERROR(IF(AND(НачЦ_ИнвП_Дата&lt;=DZ$3,КИнвП_Дата&gt;DZ$3),
             затраты!$C$13/12/1000,""),0)</f>
        <v>216.00000000000003</v>
      </c>
      <c r="EA58" s="251">
        <f ca="1">IFERROR(IF(AND(НачЦ_ИнвП_Дата&lt;=EA$3,КИнвП_Дата&gt;EA$3),
             затраты!$C$13/12/1000,""),0)</f>
        <v>216.00000000000003</v>
      </c>
      <c r="EB58" s="252">
        <f t="shared" ca="1" si="2533"/>
        <v>648.00000000000011</v>
      </c>
      <c r="EC58" s="251">
        <f ca="1">IFERROR(IF(AND(НачЦ_ИнвП_Дата&lt;=EC$3,КИнвП_Дата&gt;EC$3),
             затраты!$C$13/12/1000,""),0)</f>
        <v>216.00000000000003</v>
      </c>
      <c r="ED58" s="251">
        <f ca="1">IFERROR(IF(AND(НачЦ_ИнвП_Дата&lt;=ED$3,КИнвП_Дата&gt;ED$3),
             затраты!$C$13/12/1000,""),0)</f>
        <v>216.00000000000003</v>
      </c>
      <c r="EE58" s="251">
        <f ca="1">IFERROR(IF(AND(НачЦ_ИнвП_Дата&lt;=EE$3,КИнвП_Дата&gt;EE$3),
             затраты!$C$13/12/1000,""),0)</f>
        <v>216.00000000000003</v>
      </c>
      <c r="EF58" s="252">
        <f t="shared" ca="1" si="2534"/>
        <v>648.00000000000011</v>
      </c>
      <c r="EG58" s="285">
        <f t="shared" ca="1" si="2535"/>
        <v>2592.0000000000005</v>
      </c>
      <c r="EH58" s="251">
        <f ca="1">IFERROR(IF(AND(НачЦ_ИнвП_Дата&lt;=EH$3,КИнвП_Дата&gt;EH$3),
             затраты!$C$13/12/1000,""),0)</f>
        <v>216.00000000000003</v>
      </c>
      <c r="EI58" s="251">
        <f ca="1">IFERROR(IF(AND(НачЦ_ИнвП_Дата&lt;=EI$3,КИнвП_Дата&gt;EI$3),
             затраты!$C$13/12/1000,""),0)</f>
        <v>216.00000000000003</v>
      </c>
      <c r="EJ58" s="251">
        <f ca="1">IFERROR(IF(AND(НачЦ_ИнвП_Дата&lt;=EJ$3,КИнвП_Дата&gt;EJ$3),
             затраты!$C$13/12/1000,""),0)</f>
        <v>216.00000000000003</v>
      </c>
      <c r="EK58" s="252">
        <f t="shared" ca="1" si="2536"/>
        <v>648.00000000000011</v>
      </c>
      <c r="EL58" s="251">
        <f ca="1">IFERROR(IF(AND(НачЦ_ИнвП_Дата&lt;=EL$3,КИнвП_Дата&gt;EL$3),
             затраты!$C$13/12/1000,""),0)</f>
        <v>216.00000000000003</v>
      </c>
      <c r="EM58" s="251">
        <f ca="1">IFERROR(IF(AND(НачЦ_ИнвП_Дата&lt;=EM$3,КИнвП_Дата&gt;EM$3),
             затраты!$C$13/12/1000,""),0)</f>
        <v>216.00000000000003</v>
      </c>
      <c r="EN58" s="251">
        <f ca="1">IFERROR(IF(AND(НачЦ_ИнвП_Дата&lt;=EN$3,КИнвП_Дата&gt;EN$3),
             затраты!$C$13/12/1000,""),0)</f>
        <v>216.00000000000003</v>
      </c>
      <c r="EO58" s="252">
        <f t="shared" ca="1" si="2537"/>
        <v>648.00000000000011</v>
      </c>
      <c r="EP58" s="251">
        <f ca="1">IFERROR(IF(AND(НачЦ_ИнвП_Дата&lt;=EP$3,КИнвП_Дата&gt;EP$3),
             затраты!$C$13/12/1000,""),0)</f>
        <v>216.00000000000003</v>
      </c>
      <c r="EQ58" s="251">
        <f ca="1">IFERROR(IF(AND(НачЦ_ИнвП_Дата&lt;=EQ$3,КИнвП_Дата&gt;EQ$3),
             затраты!$C$13/12/1000,""),0)</f>
        <v>216.00000000000003</v>
      </c>
      <c r="ER58" s="251">
        <f ca="1">IFERROR(IF(AND(НачЦ_ИнвП_Дата&lt;=ER$3,КИнвП_Дата&gt;ER$3),
             затраты!$C$13/12/1000,""),0)</f>
        <v>216.00000000000003</v>
      </c>
      <c r="ES58" s="252">
        <f t="shared" ca="1" si="2538"/>
        <v>648.00000000000011</v>
      </c>
      <c r="ET58" s="251">
        <f ca="1">IFERROR(IF(AND(НачЦ_ИнвП_Дата&lt;=ET$3,КИнвП_Дата&gt;ET$3),
             затраты!$C$13/12/1000,""),0)</f>
        <v>216.00000000000003</v>
      </c>
      <c r="EU58" s="251">
        <f ca="1">IFERROR(IF(AND(НачЦ_ИнвП_Дата&lt;=EU$3,КИнвП_Дата&gt;EU$3),
             затраты!$C$13/12/1000,""),0)</f>
        <v>216.00000000000003</v>
      </c>
      <c r="EV58" s="251">
        <f ca="1">IFERROR(IF(AND(НачЦ_ИнвП_Дата&lt;=EV$3,КИнвП_Дата&gt;EV$3),
             затраты!$C$13/12/1000,""),0)</f>
        <v>216.00000000000003</v>
      </c>
      <c r="EW58" s="252">
        <f t="shared" ca="1" si="2539"/>
        <v>648.00000000000011</v>
      </c>
      <c r="EX58" s="430">
        <f t="shared" ca="1" si="2540"/>
        <v>2592.0000000000005</v>
      </c>
      <c r="EY58" s="301">
        <f ca="1">ROUND(SUMIF(Ф2!$4:$4,"+",58:58),0)</f>
        <v>21384</v>
      </c>
    </row>
    <row r="59" spans="1:155" hidden="1" outlineLevel="1">
      <c r="A59" s="230" t="s">
        <v>250</v>
      </c>
      <c r="B59" s="251"/>
      <c r="C59" s="251"/>
      <c r="D59" s="251"/>
      <c r="E59" s="252"/>
      <c r="F59" s="251"/>
      <c r="G59" s="251"/>
      <c r="H59" s="251"/>
      <c r="I59" s="252"/>
      <c r="J59" s="251"/>
      <c r="K59" s="251"/>
      <c r="L59" s="251"/>
      <c r="M59" s="252"/>
      <c r="N59" s="251"/>
      <c r="O59" s="251"/>
      <c r="P59" s="251"/>
      <c r="Q59" s="252"/>
      <c r="R59" s="285"/>
      <c r="S59" s="251"/>
      <c r="T59" s="251"/>
      <c r="U59" s="251"/>
      <c r="V59" s="252">
        <f t="shared" si="2502"/>
        <v>0</v>
      </c>
      <c r="W59" s="251"/>
      <c r="X59" s="251"/>
      <c r="Y59" s="251"/>
      <c r="Z59" s="252">
        <f t="shared" si="2502"/>
        <v>0</v>
      </c>
      <c r="AA59" s="251"/>
      <c r="AB59" s="251"/>
      <c r="AC59" s="251"/>
      <c r="AD59" s="252">
        <f t="shared" si="2503"/>
        <v>0</v>
      </c>
      <c r="AE59" s="251"/>
      <c r="AF59" s="251"/>
      <c r="AG59" s="251"/>
      <c r="AH59" s="252">
        <f t="shared" si="2504"/>
        <v>0</v>
      </c>
      <c r="AI59" s="285"/>
      <c r="AJ59" s="251"/>
      <c r="AK59" s="251"/>
      <c r="AL59" s="251"/>
      <c r="AM59" s="252"/>
      <c r="AN59" s="251"/>
      <c r="AO59" s="251"/>
      <c r="AP59" s="251"/>
      <c r="AQ59" s="252"/>
      <c r="AR59" s="251"/>
      <c r="AS59" s="251"/>
      <c r="AT59" s="251"/>
      <c r="AU59" s="252"/>
      <c r="AV59" s="251"/>
      <c r="AW59" s="251"/>
      <c r="AX59" s="251"/>
      <c r="AY59" s="252"/>
      <c r="AZ59" s="285"/>
      <c r="BA59" s="251"/>
      <c r="BB59" s="251"/>
      <c r="BC59" s="251"/>
      <c r="BD59" s="252"/>
      <c r="BE59" s="251"/>
      <c r="BF59" s="251"/>
      <c r="BG59" s="251"/>
      <c r="BH59" s="252"/>
      <c r="BI59" s="251"/>
      <c r="BJ59" s="251"/>
      <c r="BK59" s="251"/>
      <c r="BL59" s="252"/>
      <c r="BM59" s="251"/>
      <c r="BN59" s="251"/>
      <c r="BO59" s="251"/>
      <c r="BP59" s="252"/>
      <c r="BQ59" s="285"/>
      <c r="BR59" s="251"/>
      <c r="BS59" s="251"/>
      <c r="BT59" s="251"/>
      <c r="BU59" s="252"/>
      <c r="BV59" s="251"/>
      <c r="BW59" s="251"/>
      <c r="BX59" s="251"/>
      <c r="BY59" s="252"/>
      <c r="BZ59" s="251"/>
      <c r="CA59" s="251"/>
      <c r="CB59" s="251"/>
      <c r="CC59" s="252"/>
      <c r="CD59" s="251"/>
      <c r="CE59" s="251"/>
      <c r="CF59" s="251"/>
      <c r="CG59" s="252"/>
      <c r="CH59" s="285"/>
      <c r="CI59" s="251"/>
      <c r="CJ59" s="251"/>
      <c r="CK59" s="251"/>
      <c r="CL59" s="252"/>
      <c r="CM59" s="251"/>
      <c r="CN59" s="251"/>
      <c r="CO59" s="251"/>
      <c r="CP59" s="252"/>
      <c r="CQ59" s="251"/>
      <c r="CR59" s="251"/>
      <c r="CS59" s="251"/>
      <c r="CT59" s="252"/>
      <c r="CU59" s="251"/>
      <c r="CV59" s="251"/>
      <c r="CW59" s="251"/>
      <c r="CX59" s="252"/>
      <c r="CY59" s="285"/>
      <c r="CZ59" s="251"/>
      <c r="DA59" s="251"/>
      <c r="DB59" s="251"/>
      <c r="DC59" s="252"/>
      <c r="DD59" s="251"/>
      <c r="DE59" s="251"/>
      <c r="DF59" s="251"/>
      <c r="DG59" s="252"/>
      <c r="DH59" s="251"/>
      <c r="DI59" s="251"/>
      <c r="DJ59" s="251"/>
      <c r="DK59" s="252"/>
      <c r="DL59" s="251"/>
      <c r="DM59" s="251"/>
      <c r="DN59" s="251"/>
      <c r="DO59" s="252"/>
      <c r="DP59" s="285"/>
      <c r="DQ59" s="251"/>
      <c r="DR59" s="251"/>
      <c r="DS59" s="251"/>
      <c r="DT59" s="252"/>
      <c r="DU59" s="251"/>
      <c r="DV59" s="251"/>
      <c r="DW59" s="251"/>
      <c r="DX59" s="252"/>
      <c r="DY59" s="251"/>
      <c r="DZ59" s="251"/>
      <c r="EA59" s="251"/>
      <c r="EB59" s="252"/>
      <c r="EC59" s="251"/>
      <c r="ED59" s="251"/>
      <c r="EE59" s="251"/>
      <c r="EF59" s="252"/>
      <c r="EG59" s="285"/>
      <c r="EH59" s="251"/>
      <c r="EI59" s="251"/>
      <c r="EJ59" s="251"/>
      <c r="EK59" s="252"/>
      <c r="EL59" s="251"/>
      <c r="EM59" s="251"/>
      <c r="EN59" s="251"/>
      <c r="EO59" s="252"/>
      <c r="EP59" s="251"/>
      <c r="EQ59" s="251"/>
      <c r="ER59" s="251"/>
      <c r="ES59" s="252"/>
      <c r="ET59" s="251"/>
      <c r="EU59" s="251"/>
      <c r="EV59" s="251"/>
      <c r="EW59" s="252"/>
      <c r="EX59" s="430"/>
      <c r="EY59" s="301">
        <f ca="1">ROUND(SUMIF(Ф2!$4:$4,"+",59:59),0)</f>
        <v>0</v>
      </c>
    </row>
    <row r="60" spans="1:155" hidden="1" outlineLevel="1">
      <c r="A60" s="230" t="s">
        <v>310</v>
      </c>
      <c r="B60" s="251" t="str">
        <f>IFERROR(IF(AND(НачЦ_ИнвП_Дата&lt;=B$3,КИнвП_Дата&gt;B$3),
             затраты!$C$19/12/1000,""),0)</f>
        <v/>
      </c>
      <c r="C60" s="251" t="str">
        <f ca="1">IFERROR(IF(AND(НачЦ_ИнвП_Дата&lt;=C$3,КИнвП_Дата&gt;C$3),
             затраты!$C$19/12/1000,""),0)</f>
        <v/>
      </c>
      <c r="D60" s="251" t="str">
        <f ca="1">IFERROR(IF(AND(НачЦ_ИнвП_Дата&lt;=D$3,КИнвП_Дата&gt;D$3),
             затраты!$C$19/12/1000,""),0)</f>
        <v/>
      </c>
      <c r="E60" s="252">
        <f t="shared" ref="E60" ca="1" si="2546">SUM(B60:D60)</f>
        <v>0</v>
      </c>
      <c r="F60" s="251" t="str">
        <f ca="1">IFERROR(IF(AND(НачЦ_ИнвП_Дата&lt;=F$3,КИнвП_Дата&gt;F$3),
             затраты!$C$19/12/1000,""),0)</f>
        <v/>
      </c>
      <c r="G60" s="251" t="str">
        <f ca="1">IFERROR(IF(AND(НачЦ_ИнвП_Дата&lt;=G$3,КИнвП_Дата&gt;G$3),
             затраты!$C$19/12/1000,""),0)</f>
        <v/>
      </c>
      <c r="H60" s="251" t="str">
        <f ca="1">IFERROR(IF(AND(НачЦ_ИнвП_Дата&lt;=H$3,КИнвП_Дата&gt;H$3),
             затраты!$C$19/12/1000,""),0)</f>
        <v/>
      </c>
      <c r="I60" s="252">
        <f t="shared" ref="I60" ca="1" si="2547">SUM(F60:H60)</f>
        <v>0</v>
      </c>
      <c r="J60" s="251" t="str">
        <f ca="1">IFERROR(IF(AND(НачЦ_ИнвП_Дата&lt;=J$3,КИнвП_Дата&gt;J$3),
             затраты!$C$19/12/1000,""),0)</f>
        <v/>
      </c>
      <c r="K60" s="251" t="str">
        <f ca="1">IFERROR(IF(AND(НачЦ_ИнвП_Дата&lt;=K$3,КИнвП_Дата&gt;K$3),
             затраты!$C$19/12/1000,""),0)</f>
        <v/>
      </c>
      <c r="L60" s="251" t="str">
        <f ca="1">IFERROR(IF(AND(НачЦ_ИнвП_Дата&lt;=L$3,КИнвП_Дата&gt;L$3),
             затраты!$C$19/12/1000,""),0)</f>
        <v/>
      </c>
      <c r="M60" s="252">
        <f t="shared" ref="M60" ca="1" si="2548">SUM(J60:L60)</f>
        <v>0</v>
      </c>
      <c r="N60" s="251">
        <f ca="1">IFERROR(IF(AND(НачЦ_ИнвП_Дата&lt;=N$3,КИнвП_Дата&gt;N$3),
             затраты!$C$19/12/1000,""),0)</f>
        <v>41.666666666666664</v>
      </c>
      <c r="O60" s="251">
        <f ca="1">IFERROR(IF(AND(НачЦ_ИнвП_Дата&lt;=O$3,КИнвП_Дата&gt;O$3),
             затраты!$C$19/12/1000,""),0)</f>
        <v>41.666666666666664</v>
      </c>
      <c r="P60" s="251">
        <f ca="1">IFERROR(IF(AND(НачЦ_ИнвП_Дата&lt;=P$3,КИнвП_Дата&gt;P$3),
             затраты!$C$19/12/1000,""),0)</f>
        <v>41.666666666666664</v>
      </c>
      <c r="Q60" s="252">
        <f t="shared" ref="Q60" ca="1" si="2549">SUM(N60:P60)</f>
        <v>125</v>
      </c>
      <c r="R60" s="285">
        <f t="shared" ref="R60" ca="1" si="2550">SUM(E60+I60+M60+Q60)</f>
        <v>125</v>
      </c>
      <c r="S60" s="251">
        <f ca="1">IFERROR(IF(AND(НачЦ_ИнвП_Дата&lt;=S$3,КИнвП_Дата&gt;S$3),
             затраты!$C$19/12/1000,""),0)</f>
        <v>41.666666666666664</v>
      </c>
      <c r="T60" s="251">
        <f ca="1">IFERROR(IF(AND(НачЦ_ИнвП_Дата&lt;=T$3,КИнвП_Дата&gt;T$3),
             затраты!$C$19/12/1000,""),0)</f>
        <v>41.666666666666664</v>
      </c>
      <c r="U60" s="251">
        <f ca="1">IFERROR(IF(AND(НачЦ_ИнвП_Дата&lt;=U$3,КИнвП_Дата&gt;U$3),
             затраты!$C$19/12/1000,""),0)</f>
        <v>41.666666666666664</v>
      </c>
      <c r="V60" s="252">
        <f t="shared" ca="1" si="2502"/>
        <v>125</v>
      </c>
      <c r="W60" s="251">
        <f ca="1">IFERROR(IF(AND(НачЦ_ИнвП_Дата&lt;=W$3,КИнвП_Дата&gt;W$3),
             затраты!$C$19/12/1000,""),0)</f>
        <v>41.666666666666664</v>
      </c>
      <c r="X60" s="251">
        <f ca="1">IFERROR(IF(AND(НачЦ_ИнвП_Дата&lt;=X$3,КИнвП_Дата&gt;X$3),
             затраты!$C$19/12/1000,""),0)</f>
        <v>41.666666666666664</v>
      </c>
      <c r="Y60" s="251">
        <f ca="1">IFERROR(IF(AND(НачЦ_ИнвП_Дата&lt;=Y$3,КИнвП_Дата&gt;Y$3),
             затраты!$C$19/12/1000,""),0)</f>
        <v>41.666666666666664</v>
      </c>
      <c r="Z60" s="252">
        <f t="shared" ca="1" si="2502"/>
        <v>125</v>
      </c>
      <c r="AA60" s="251">
        <f ca="1">IFERROR(IF(AND(НачЦ_ИнвП_Дата&lt;=AA$3,КИнвП_Дата&gt;AA$3),
             затраты!$C$19/12/1000,""),0)</f>
        <v>41.666666666666664</v>
      </c>
      <c r="AB60" s="251">
        <f ca="1">IFERROR(IF(AND(НачЦ_ИнвП_Дата&lt;=AB$3,КИнвП_Дата&gt;AB$3),
             затраты!$C$19/12/1000,""),0)</f>
        <v>41.666666666666664</v>
      </c>
      <c r="AC60" s="251">
        <f ca="1">IFERROR(IF(AND(НачЦ_ИнвП_Дата&lt;=AC$3,КИнвП_Дата&gt;AC$3),
             затраты!$C$19/12/1000,""),0)</f>
        <v>41.666666666666664</v>
      </c>
      <c r="AD60" s="252">
        <f t="shared" ca="1" si="2503"/>
        <v>125</v>
      </c>
      <c r="AE60" s="251">
        <f ca="1">IFERROR(IF(AND(НачЦ_ИнвП_Дата&lt;=AE$3,КИнвП_Дата&gt;AE$3),
             затраты!$C$19/12/1000,""),0)</f>
        <v>41.666666666666664</v>
      </c>
      <c r="AF60" s="251">
        <f ca="1">IFERROR(IF(AND(НачЦ_ИнвП_Дата&lt;=AF$3,КИнвП_Дата&gt;AF$3),
             затраты!$C$19/12/1000,""),0)</f>
        <v>41.666666666666664</v>
      </c>
      <c r="AG60" s="251">
        <f ca="1">IFERROR(IF(AND(НачЦ_ИнвП_Дата&lt;=AG$3,КИнвП_Дата&gt;AG$3),
             затраты!$C$19/12/1000,""),0)</f>
        <v>41.666666666666664</v>
      </c>
      <c r="AH60" s="252">
        <f t="shared" ca="1" si="2504"/>
        <v>125</v>
      </c>
      <c r="AI60" s="285">
        <f t="shared" ref="AI60" ca="1" si="2551">SUM(V60+Z60+AD60+AH60)</f>
        <v>500</v>
      </c>
      <c r="AJ60" s="251">
        <f ca="1">IFERROR(IF(AND(НачЦ_ИнвП_Дата&lt;=AJ$3,КИнвП_Дата&gt;AJ$3),
             затраты!$C$19/12/1000,""),0)</f>
        <v>41.666666666666664</v>
      </c>
      <c r="AK60" s="251">
        <f ca="1">IFERROR(IF(AND(НачЦ_ИнвП_Дата&lt;=AK$3,КИнвП_Дата&gt;AK$3),
             затраты!$C$19/12/1000,""),0)</f>
        <v>41.666666666666664</v>
      </c>
      <c r="AL60" s="251">
        <f ca="1">IFERROR(IF(AND(НачЦ_ИнвП_Дата&lt;=AL$3,КИнвП_Дата&gt;AL$3),
             затраты!$C$19/12/1000,""),0)</f>
        <v>41.666666666666664</v>
      </c>
      <c r="AM60" s="252">
        <f t="shared" ref="AM60" ca="1" si="2552">SUM(AJ60:AL60)</f>
        <v>125</v>
      </c>
      <c r="AN60" s="251">
        <f ca="1">IFERROR(IF(AND(НачЦ_ИнвП_Дата&lt;=AN$3,КИнвП_Дата&gt;AN$3),
             затраты!$C$19/12/1000,""),0)</f>
        <v>41.666666666666664</v>
      </c>
      <c r="AO60" s="251">
        <f ca="1">IFERROR(IF(AND(НачЦ_ИнвП_Дата&lt;=AO$3,КИнвП_Дата&gt;AO$3),
             затраты!$C$19/12/1000,""),0)</f>
        <v>41.666666666666664</v>
      </c>
      <c r="AP60" s="251">
        <f ca="1">IFERROR(IF(AND(НачЦ_ИнвП_Дата&lt;=AP$3,КИнвП_Дата&gt;AP$3),
             затраты!$C$19/12/1000,""),0)</f>
        <v>41.666666666666664</v>
      </c>
      <c r="AQ60" s="252">
        <f t="shared" ref="AQ60" ca="1" si="2553">SUM(AN60:AP60)</f>
        <v>125</v>
      </c>
      <c r="AR60" s="251">
        <f ca="1">IFERROR(IF(AND(НачЦ_ИнвП_Дата&lt;=AR$3,КИнвП_Дата&gt;AR$3),
             затраты!$C$19/12/1000,""),0)</f>
        <v>41.666666666666664</v>
      </c>
      <c r="AS60" s="251">
        <f ca="1">IFERROR(IF(AND(НачЦ_ИнвП_Дата&lt;=AS$3,КИнвП_Дата&gt;AS$3),
             затраты!$C$19/12/1000,""),0)</f>
        <v>41.666666666666664</v>
      </c>
      <c r="AT60" s="251">
        <f ca="1">IFERROR(IF(AND(НачЦ_ИнвП_Дата&lt;=AT$3,КИнвП_Дата&gt;AT$3),
             затраты!$C$19/12/1000,""),0)</f>
        <v>41.666666666666664</v>
      </c>
      <c r="AU60" s="252">
        <f t="shared" ref="AU60" ca="1" si="2554">SUM(AR60:AT60)</f>
        <v>125</v>
      </c>
      <c r="AV60" s="251">
        <f ca="1">IFERROR(IF(AND(НачЦ_ИнвП_Дата&lt;=AV$3,КИнвП_Дата&gt;AV$3),
             затраты!$C$19/12/1000,""),0)</f>
        <v>41.666666666666664</v>
      </c>
      <c r="AW60" s="251">
        <f ca="1">IFERROR(IF(AND(НачЦ_ИнвП_Дата&lt;=AW$3,КИнвП_Дата&gt;AW$3),
             затраты!$C$19/12/1000,""),0)</f>
        <v>41.666666666666664</v>
      </c>
      <c r="AX60" s="251">
        <f ca="1">IFERROR(IF(AND(НачЦ_ИнвП_Дата&lt;=AX$3,КИнвП_Дата&gt;AX$3),
             затраты!$C$19/12/1000,""),0)</f>
        <v>41.666666666666664</v>
      </c>
      <c r="AY60" s="252">
        <f t="shared" ref="AY60" ca="1" si="2555">SUM(AV60:AX60)</f>
        <v>125</v>
      </c>
      <c r="AZ60" s="285">
        <f t="shared" ref="AZ60" ca="1" si="2556">SUM(AM60+AQ60+AU60+AY60)</f>
        <v>500</v>
      </c>
      <c r="BA60" s="251">
        <f ca="1">IFERROR(IF(AND(НачЦ_ИнвП_Дата&lt;=BA$3,КИнвП_Дата&gt;BA$3),
             затраты!$C$19/12/1000,""),0)</f>
        <v>41.666666666666664</v>
      </c>
      <c r="BB60" s="251">
        <f ca="1">IFERROR(IF(AND(НачЦ_ИнвП_Дата&lt;=BB$3,КИнвП_Дата&gt;BB$3),
             затраты!$C$19/12/1000,""),0)</f>
        <v>41.666666666666664</v>
      </c>
      <c r="BC60" s="251">
        <f ca="1">IFERROR(IF(AND(НачЦ_ИнвП_Дата&lt;=BC$3,КИнвП_Дата&gt;BC$3),
             затраты!$C$19/12/1000,""),0)</f>
        <v>41.666666666666664</v>
      </c>
      <c r="BD60" s="252">
        <f t="shared" ref="BD60" ca="1" si="2557">SUM(BA60:BC60)</f>
        <v>125</v>
      </c>
      <c r="BE60" s="251">
        <f ca="1">IFERROR(IF(AND(НачЦ_ИнвП_Дата&lt;=BE$3,КИнвП_Дата&gt;BE$3),
             затраты!$C$19/12/1000,""),0)</f>
        <v>41.666666666666664</v>
      </c>
      <c r="BF60" s="251">
        <f ca="1">IFERROR(IF(AND(НачЦ_ИнвП_Дата&lt;=BF$3,КИнвП_Дата&gt;BF$3),
             затраты!$C$19/12/1000,""),0)</f>
        <v>41.666666666666664</v>
      </c>
      <c r="BG60" s="251">
        <f ca="1">IFERROR(IF(AND(НачЦ_ИнвП_Дата&lt;=BG$3,КИнвП_Дата&gt;BG$3),
             затраты!$C$19/12/1000,""),0)</f>
        <v>41.666666666666664</v>
      </c>
      <c r="BH60" s="252">
        <f t="shared" ref="BH60" ca="1" si="2558">SUM(BE60:BG60)</f>
        <v>125</v>
      </c>
      <c r="BI60" s="251">
        <f ca="1">IFERROR(IF(AND(НачЦ_ИнвП_Дата&lt;=BI$3,КИнвП_Дата&gt;BI$3),
             затраты!$C$19/12/1000,""),0)</f>
        <v>41.666666666666664</v>
      </c>
      <c r="BJ60" s="251">
        <f ca="1">IFERROR(IF(AND(НачЦ_ИнвП_Дата&lt;=BJ$3,КИнвП_Дата&gt;BJ$3),
             затраты!$C$19/12/1000,""),0)</f>
        <v>41.666666666666664</v>
      </c>
      <c r="BK60" s="251">
        <f ca="1">IFERROR(IF(AND(НачЦ_ИнвП_Дата&lt;=BK$3,КИнвП_Дата&gt;BK$3),
             затраты!$C$19/12/1000,""),0)</f>
        <v>41.666666666666664</v>
      </c>
      <c r="BL60" s="252">
        <f t="shared" ref="BL60" ca="1" si="2559">SUM(BI60:BK60)</f>
        <v>125</v>
      </c>
      <c r="BM60" s="251">
        <f ca="1">IFERROR(IF(AND(НачЦ_ИнвП_Дата&lt;=BM$3,КИнвП_Дата&gt;BM$3),
             затраты!$C$19/12/1000,""),0)</f>
        <v>41.666666666666664</v>
      </c>
      <c r="BN60" s="251">
        <f ca="1">IFERROR(IF(AND(НачЦ_ИнвП_Дата&lt;=BN$3,КИнвП_Дата&gt;BN$3),
             затраты!$C$19/12/1000,""),0)</f>
        <v>41.666666666666664</v>
      </c>
      <c r="BO60" s="251">
        <f ca="1">IFERROR(IF(AND(НачЦ_ИнвП_Дата&lt;=BO$3,КИнвП_Дата&gt;BO$3),
             затраты!$C$19/12/1000,""),0)</f>
        <v>41.666666666666664</v>
      </c>
      <c r="BP60" s="252">
        <f t="shared" ref="BP60" ca="1" si="2560">SUM(BM60:BO60)</f>
        <v>125</v>
      </c>
      <c r="BQ60" s="285">
        <f t="shared" ref="BQ60" ca="1" si="2561">SUM(BD60+BH60+BL60+BP60)</f>
        <v>500</v>
      </c>
      <c r="BR60" s="251">
        <f ca="1">IFERROR(IF(AND(НачЦ_ИнвП_Дата&lt;=BR$3,КИнвП_Дата&gt;BR$3),
             затраты!$C$19/12/1000,""),0)</f>
        <v>41.666666666666664</v>
      </c>
      <c r="BS60" s="251">
        <f ca="1">IFERROR(IF(AND(НачЦ_ИнвП_Дата&lt;=BS$3,КИнвП_Дата&gt;BS$3),
             затраты!$C$19/12/1000,""),0)</f>
        <v>41.666666666666664</v>
      </c>
      <c r="BT60" s="251">
        <f ca="1">IFERROR(IF(AND(НачЦ_ИнвП_Дата&lt;=BT$3,КИнвП_Дата&gt;BT$3),
             затраты!$C$19/12/1000,""),0)</f>
        <v>41.666666666666664</v>
      </c>
      <c r="BU60" s="252">
        <f t="shared" ref="BU60" ca="1" si="2562">SUM(BR60:BT60)</f>
        <v>125</v>
      </c>
      <c r="BV60" s="251">
        <f ca="1">IFERROR(IF(AND(НачЦ_ИнвП_Дата&lt;=BV$3,КИнвП_Дата&gt;BV$3),
             затраты!$C$19/12/1000,""),0)</f>
        <v>41.666666666666664</v>
      </c>
      <c r="BW60" s="251">
        <f ca="1">IFERROR(IF(AND(НачЦ_ИнвП_Дата&lt;=BW$3,КИнвП_Дата&gt;BW$3),
             затраты!$C$19/12/1000,""),0)</f>
        <v>41.666666666666664</v>
      </c>
      <c r="BX60" s="251">
        <f ca="1">IFERROR(IF(AND(НачЦ_ИнвП_Дата&lt;=BX$3,КИнвП_Дата&gt;BX$3),
             затраты!$C$19/12/1000,""),0)</f>
        <v>41.666666666666664</v>
      </c>
      <c r="BY60" s="252">
        <f t="shared" ref="BY60" ca="1" si="2563">SUM(BV60:BX60)</f>
        <v>125</v>
      </c>
      <c r="BZ60" s="251">
        <f ca="1">IFERROR(IF(AND(НачЦ_ИнвП_Дата&lt;=BZ$3,КИнвП_Дата&gt;BZ$3),
             затраты!$C$19/12/1000,""),0)</f>
        <v>41.666666666666664</v>
      </c>
      <c r="CA60" s="251">
        <f ca="1">IFERROR(IF(AND(НачЦ_ИнвП_Дата&lt;=CA$3,КИнвП_Дата&gt;CA$3),
             затраты!$C$19/12/1000,""),0)</f>
        <v>41.666666666666664</v>
      </c>
      <c r="CB60" s="251">
        <f ca="1">IFERROR(IF(AND(НачЦ_ИнвП_Дата&lt;=CB$3,КИнвП_Дата&gt;CB$3),
             затраты!$C$19/12/1000,""),0)</f>
        <v>41.666666666666664</v>
      </c>
      <c r="CC60" s="252">
        <f t="shared" ref="CC60" ca="1" si="2564">SUM(BZ60:CB60)</f>
        <v>125</v>
      </c>
      <c r="CD60" s="251">
        <f ca="1">IFERROR(IF(AND(НачЦ_ИнвП_Дата&lt;=CD$3,КИнвП_Дата&gt;CD$3),
             затраты!$C$19/12/1000,""),0)</f>
        <v>41.666666666666664</v>
      </c>
      <c r="CE60" s="251">
        <f ca="1">IFERROR(IF(AND(НачЦ_ИнвП_Дата&lt;=CE$3,КИнвП_Дата&gt;CE$3),
             затраты!$C$19/12/1000,""),0)</f>
        <v>41.666666666666664</v>
      </c>
      <c r="CF60" s="251">
        <f ca="1">IFERROR(IF(AND(НачЦ_ИнвП_Дата&lt;=CF$3,КИнвП_Дата&gt;CF$3),
             затраты!$C$19/12/1000,""),0)</f>
        <v>41.666666666666664</v>
      </c>
      <c r="CG60" s="252">
        <f t="shared" ref="CG60" ca="1" si="2565">SUM(CD60:CF60)</f>
        <v>125</v>
      </c>
      <c r="CH60" s="285">
        <f t="shared" ref="CH60" ca="1" si="2566">SUM(BU60+BY60+CC60+CG60)</f>
        <v>500</v>
      </c>
      <c r="CI60" s="251">
        <f ca="1">IFERROR(IF(AND(НачЦ_ИнвП_Дата&lt;=CI$3,КИнвП_Дата&gt;CI$3),
             затраты!$C$19/12/1000,""),0)</f>
        <v>41.666666666666664</v>
      </c>
      <c r="CJ60" s="251">
        <f ca="1">IFERROR(IF(AND(НачЦ_ИнвП_Дата&lt;=CJ$3,КИнвП_Дата&gt;CJ$3),
             затраты!$C$19/12/1000,""),0)</f>
        <v>41.666666666666664</v>
      </c>
      <c r="CK60" s="251">
        <f ca="1">IFERROR(IF(AND(НачЦ_ИнвП_Дата&lt;=CK$3,КИнвП_Дата&gt;CK$3),
             затраты!$C$19/12/1000,""),0)</f>
        <v>41.666666666666664</v>
      </c>
      <c r="CL60" s="252">
        <f t="shared" ref="CL60" ca="1" si="2567">SUM(CI60:CK60)</f>
        <v>125</v>
      </c>
      <c r="CM60" s="251">
        <f ca="1">IFERROR(IF(AND(НачЦ_ИнвП_Дата&lt;=CM$3,КИнвП_Дата&gt;CM$3),
             затраты!$C$19/12/1000,""),0)</f>
        <v>41.666666666666664</v>
      </c>
      <c r="CN60" s="251">
        <f ca="1">IFERROR(IF(AND(НачЦ_ИнвП_Дата&lt;=CN$3,КИнвП_Дата&gt;CN$3),
             затраты!$C$19/12/1000,""),0)</f>
        <v>41.666666666666664</v>
      </c>
      <c r="CO60" s="251">
        <f ca="1">IFERROR(IF(AND(НачЦ_ИнвП_Дата&lt;=CO$3,КИнвП_Дата&gt;CO$3),
             затраты!$C$19/12/1000,""),0)</f>
        <v>41.666666666666664</v>
      </c>
      <c r="CP60" s="252">
        <f t="shared" ref="CP60" ca="1" si="2568">SUM(CM60:CO60)</f>
        <v>125</v>
      </c>
      <c r="CQ60" s="251">
        <f ca="1">IFERROR(IF(AND(НачЦ_ИнвП_Дата&lt;=CQ$3,КИнвП_Дата&gt;CQ$3),
             затраты!$C$19/12/1000,""),0)</f>
        <v>41.666666666666664</v>
      </c>
      <c r="CR60" s="251">
        <f ca="1">IFERROR(IF(AND(НачЦ_ИнвП_Дата&lt;=CR$3,КИнвП_Дата&gt;CR$3),
             затраты!$C$19/12/1000,""),0)</f>
        <v>41.666666666666664</v>
      </c>
      <c r="CS60" s="251">
        <f ca="1">IFERROR(IF(AND(НачЦ_ИнвП_Дата&lt;=CS$3,КИнвП_Дата&gt;CS$3),
             затраты!$C$19/12/1000,""),0)</f>
        <v>41.666666666666664</v>
      </c>
      <c r="CT60" s="252">
        <f t="shared" ref="CT60" ca="1" si="2569">SUM(CQ60:CS60)</f>
        <v>125</v>
      </c>
      <c r="CU60" s="251">
        <f ca="1">IFERROR(IF(AND(НачЦ_ИнвП_Дата&lt;=CU$3,КИнвП_Дата&gt;CU$3),
             затраты!$C$19/12/1000,""),0)</f>
        <v>41.666666666666664</v>
      </c>
      <c r="CV60" s="251">
        <f ca="1">IFERROR(IF(AND(НачЦ_ИнвП_Дата&lt;=CV$3,КИнвП_Дата&gt;CV$3),
             затраты!$C$19/12/1000,""),0)</f>
        <v>41.666666666666664</v>
      </c>
      <c r="CW60" s="251">
        <f ca="1">IFERROR(IF(AND(НачЦ_ИнвП_Дата&lt;=CW$3,КИнвП_Дата&gt;CW$3),
             затраты!$C$19/12/1000,""),0)</f>
        <v>41.666666666666664</v>
      </c>
      <c r="CX60" s="252">
        <f t="shared" ref="CX60" ca="1" si="2570">SUM(CU60:CW60)</f>
        <v>125</v>
      </c>
      <c r="CY60" s="285">
        <f t="shared" ref="CY60" ca="1" si="2571">SUM(CL60+CP60+CT60+CX60)</f>
        <v>500</v>
      </c>
      <c r="CZ60" s="251">
        <f ca="1">IFERROR(IF(AND(НачЦ_ИнвП_Дата&lt;=CZ$3,КИнвП_Дата&gt;CZ$3),
             затраты!$C$19/12/1000,""),0)</f>
        <v>41.666666666666664</v>
      </c>
      <c r="DA60" s="251">
        <f ca="1">IFERROR(IF(AND(НачЦ_ИнвП_Дата&lt;=DA$3,КИнвП_Дата&gt;DA$3),
             затраты!$C$19/12/1000,""),0)</f>
        <v>41.666666666666664</v>
      </c>
      <c r="DB60" s="251">
        <f ca="1">IFERROR(IF(AND(НачЦ_ИнвП_Дата&lt;=DB$3,КИнвП_Дата&gt;DB$3),
             затраты!$C$19/12/1000,""),0)</f>
        <v>41.666666666666664</v>
      </c>
      <c r="DC60" s="252">
        <f t="shared" ref="DC60" ca="1" si="2572">SUM(CZ60:DB60)</f>
        <v>125</v>
      </c>
      <c r="DD60" s="251">
        <f ca="1">IFERROR(IF(AND(НачЦ_ИнвП_Дата&lt;=DD$3,КИнвП_Дата&gt;DD$3),
             затраты!$C$19/12/1000,""),0)</f>
        <v>41.666666666666664</v>
      </c>
      <c r="DE60" s="251">
        <f ca="1">IFERROR(IF(AND(НачЦ_ИнвП_Дата&lt;=DE$3,КИнвП_Дата&gt;DE$3),
             затраты!$C$19/12/1000,""),0)</f>
        <v>41.666666666666664</v>
      </c>
      <c r="DF60" s="251">
        <f ca="1">IFERROR(IF(AND(НачЦ_ИнвП_Дата&lt;=DF$3,КИнвП_Дата&gt;DF$3),
             затраты!$C$19/12/1000,""),0)</f>
        <v>41.666666666666664</v>
      </c>
      <c r="DG60" s="252">
        <f t="shared" ref="DG60" ca="1" si="2573">SUM(DD60:DF60)</f>
        <v>125</v>
      </c>
      <c r="DH60" s="251">
        <f ca="1">IFERROR(IF(AND(НачЦ_ИнвП_Дата&lt;=DH$3,КИнвП_Дата&gt;DH$3),
             затраты!$C$19/12/1000,""),0)</f>
        <v>41.666666666666664</v>
      </c>
      <c r="DI60" s="251">
        <f ca="1">IFERROR(IF(AND(НачЦ_ИнвП_Дата&lt;=DI$3,КИнвП_Дата&gt;DI$3),
             затраты!$C$19/12/1000,""),0)</f>
        <v>41.666666666666664</v>
      </c>
      <c r="DJ60" s="251">
        <f ca="1">IFERROR(IF(AND(НачЦ_ИнвП_Дата&lt;=DJ$3,КИнвП_Дата&gt;DJ$3),
             затраты!$C$19/12/1000,""),0)</f>
        <v>41.666666666666664</v>
      </c>
      <c r="DK60" s="252">
        <f t="shared" ref="DK60" ca="1" si="2574">SUM(DH60:DJ60)</f>
        <v>125</v>
      </c>
      <c r="DL60" s="251">
        <f ca="1">IFERROR(IF(AND(НачЦ_ИнвП_Дата&lt;=DL$3,КИнвП_Дата&gt;DL$3),
             затраты!$C$19/12/1000,""),0)</f>
        <v>41.666666666666664</v>
      </c>
      <c r="DM60" s="251">
        <f ca="1">IFERROR(IF(AND(НачЦ_ИнвП_Дата&lt;=DM$3,КИнвП_Дата&gt;DM$3),
             затраты!$C$19/12/1000,""),0)</f>
        <v>41.666666666666664</v>
      </c>
      <c r="DN60" s="251">
        <f ca="1">IFERROR(IF(AND(НачЦ_ИнвП_Дата&lt;=DN$3,КИнвП_Дата&gt;DN$3),
             затраты!$C$19/12/1000,""),0)</f>
        <v>41.666666666666664</v>
      </c>
      <c r="DO60" s="252">
        <f t="shared" ref="DO60" ca="1" si="2575">SUM(DL60:DN60)</f>
        <v>125</v>
      </c>
      <c r="DP60" s="285">
        <f t="shared" ref="DP60" ca="1" si="2576">SUM(DC60+DG60+DK60+DO60)</f>
        <v>500</v>
      </c>
      <c r="DQ60" s="251">
        <f ca="1">IFERROR(IF(AND(НачЦ_ИнвП_Дата&lt;=DQ$3,КИнвП_Дата&gt;DQ$3),
             затраты!$C$19/12/1000,""),0)</f>
        <v>41.666666666666664</v>
      </c>
      <c r="DR60" s="251">
        <f ca="1">IFERROR(IF(AND(НачЦ_ИнвП_Дата&lt;=DR$3,КИнвП_Дата&gt;DR$3),
             затраты!$C$19/12/1000,""),0)</f>
        <v>41.666666666666664</v>
      </c>
      <c r="DS60" s="251">
        <f ca="1">IFERROR(IF(AND(НачЦ_ИнвП_Дата&lt;=DS$3,КИнвП_Дата&gt;DS$3),
             затраты!$C$19/12/1000,""),0)</f>
        <v>41.666666666666664</v>
      </c>
      <c r="DT60" s="252">
        <f t="shared" ref="DT60" ca="1" si="2577">SUM(DQ60:DS60)</f>
        <v>125</v>
      </c>
      <c r="DU60" s="251">
        <f ca="1">IFERROR(IF(AND(НачЦ_ИнвП_Дата&lt;=DU$3,КИнвП_Дата&gt;DU$3),
             затраты!$C$19/12/1000,""),0)</f>
        <v>41.666666666666664</v>
      </c>
      <c r="DV60" s="251">
        <f ca="1">IFERROR(IF(AND(НачЦ_ИнвП_Дата&lt;=DV$3,КИнвП_Дата&gt;DV$3),
             затраты!$C$19/12/1000,""),0)</f>
        <v>41.666666666666664</v>
      </c>
      <c r="DW60" s="251">
        <f ca="1">IFERROR(IF(AND(НачЦ_ИнвП_Дата&lt;=DW$3,КИнвП_Дата&gt;DW$3),
             затраты!$C$19/12/1000,""),0)</f>
        <v>41.666666666666664</v>
      </c>
      <c r="DX60" s="252">
        <f t="shared" ref="DX60" ca="1" si="2578">SUM(DU60:DW60)</f>
        <v>125</v>
      </c>
      <c r="DY60" s="251">
        <f ca="1">IFERROR(IF(AND(НачЦ_ИнвП_Дата&lt;=DY$3,КИнвП_Дата&gt;DY$3),
             затраты!$C$19/12/1000,""),0)</f>
        <v>41.666666666666664</v>
      </c>
      <c r="DZ60" s="251">
        <f ca="1">IFERROR(IF(AND(НачЦ_ИнвП_Дата&lt;=DZ$3,КИнвП_Дата&gt;DZ$3),
             затраты!$C$19/12/1000,""),0)</f>
        <v>41.666666666666664</v>
      </c>
      <c r="EA60" s="251">
        <f ca="1">IFERROR(IF(AND(НачЦ_ИнвП_Дата&lt;=EA$3,КИнвП_Дата&gt;EA$3),
             затраты!$C$19/12/1000,""),0)</f>
        <v>41.666666666666664</v>
      </c>
      <c r="EB60" s="252">
        <f t="shared" ref="EB60" ca="1" si="2579">SUM(DY60:EA60)</f>
        <v>125</v>
      </c>
      <c r="EC60" s="251">
        <f ca="1">IFERROR(IF(AND(НачЦ_ИнвП_Дата&lt;=EC$3,КИнвП_Дата&gt;EC$3),
             затраты!$C$19/12/1000,""),0)</f>
        <v>41.666666666666664</v>
      </c>
      <c r="ED60" s="251">
        <f ca="1">IFERROR(IF(AND(НачЦ_ИнвП_Дата&lt;=ED$3,КИнвП_Дата&gt;ED$3),
             затраты!$C$19/12/1000,""),0)</f>
        <v>41.666666666666664</v>
      </c>
      <c r="EE60" s="251">
        <f ca="1">IFERROR(IF(AND(НачЦ_ИнвП_Дата&lt;=EE$3,КИнвП_Дата&gt;EE$3),
             затраты!$C$19/12/1000,""),0)</f>
        <v>41.666666666666664</v>
      </c>
      <c r="EF60" s="252">
        <f t="shared" ref="EF60" ca="1" si="2580">SUM(EC60:EE60)</f>
        <v>125</v>
      </c>
      <c r="EG60" s="285">
        <f t="shared" ref="EG60" ca="1" si="2581">SUM(DT60+DX60+EB60+EF60)</f>
        <v>500</v>
      </c>
      <c r="EH60" s="251">
        <f ca="1">IFERROR(IF(AND(НачЦ_ИнвП_Дата&lt;=EH$3,КИнвП_Дата&gt;EH$3),
             затраты!$C$19/12/1000,""),0)</f>
        <v>41.666666666666664</v>
      </c>
      <c r="EI60" s="251">
        <f ca="1">IFERROR(IF(AND(НачЦ_ИнвП_Дата&lt;=EI$3,КИнвП_Дата&gt;EI$3),
             затраты!$C$19/12/1000,""),0)</f>
        <v>41.666666666666664</v>
      </c>
      <c r="EJ60" s="251">
        <f ca="1">IFERROR(IF(AND(НачЦ_ИнвП_Дата&lt;=EJ$3,КИнвП_Дата&gt;EJ$3),
             затраты!$C$19/12/1000,""),0)</f>
        <v>41.666666666666664</v>
      </c>
      <c r="EK60" s="252">
        <f t="shared" ref="EK60" ca="1" si="2582">SUM(EH60:EJ60)</f>
        <v>125</v>
      </c>
      <c r="EL60" s="251">
        <f ca="1">IFERROR(IF(AND(НачЦ_ИнвП_Дата&lt;=EL$3,КИнвП_Дата&gt;EL$3),
             затраты!$C$19/12/1000,""),0)</f>
        <v>41.666666666666664</v>
      </c>
      <c r="EM60" s="251">
        <f ca="1">IFERROR(IF(AND(НачЦ_ИнвП_Дата&lt;=EM$3,КИнвП_Дата&gt;EM$3),
             затраты!$C$19/12/1000,""),0)</f>
        <v>41.666666666666664</v>
      </c>
      <c r="EN60" s="251">
        <f ca="1">IFERROR(IF(AND(НачЦ_ИнвП_Дата&lt;=EN$3,КИнвП_Дата&gt;EN$3),
             затраты!$C$19/12/1000,""),0)</f>
        <v>41.666666666666664</v>
      </c>
      <c r="EO60" s="252">
        <f t="shared" ref="EO60" ca="1" si="2583">SUM(EL60:EN60)</f>
        <v>125</v>
      </c>
      <c r="EP60" s="251">
        <f ca="1">IFERROR(IF(AND(НачЦ_ИнвП_Дата&lt;=EP$3,КИнвП_Дата&gt;EP$3),
             затраты!$C$19/12/1000,""),0)</f>
        <v>41.666666666666664</v>
      </c>
      <c r="EQ60" s="251">
        <f ca="1">IFERROR(IF(AND(НачЦ_ИнвП_Дата&lt;=EQ$3,КИнвП_Дата&gt;EQ$3),
             затраты!$C$19/12/1000,""),0)</f>
        <v>41.666666666666664</v>
      </c>
      <c r="ER60" s="251">
        <f ca="1">IFERROR(IF(AND(НачЦ_ИнвП_Дата&lt;=ER$3,КИнвП_Дата&gt;ER$3),
             затраты!$C$19/12/1000,""),0)</f>
        <v>41.666666666666664</v>
      </c>
      <c r="ES60" s="252">
        <f t="shared" ref="ES60" ca="1" si="2584">SUM(EP60:ER60)</f>
        <v>125</v>
      </c>
      <c r="ET60" s="251">
        <f ca="1">IFERROR(IF(AND(НачЦ_ИнвП_Дата&lt;=ET$3,КИнвП_Дата&gt;ET$3),
             затраты!$C$19/12/1000,""),0)</f>
        <v>41.666666666666664</v>
      </c>
      <c r="EU60" s="251">
        <f ca="1">IFERROR(IF(AND(НачЦ_ИнвП_Дата&lt;=EU$3,КИнвП_Дата&gt;EU$3),
             затраты!$C$19/12/1000,""),0)</f>
        <v>41.666666666666664</v>
      </c>
      <c r="EV60" s="251">
        <f ca="1">IFERROR(IF(AND(НачЦ_ИнвП_Дата&lt;=EV$3,КИнвП_Дата&gt;EV$3),
             затраты!$C$19/12/1000,""),0)</f>
        <v>41.666666666666664</v>
      </c>
      <c r="EW60" s="252">
        <f t="shared" ref="EW60" ca="1" si="2585">SUM(ET60:EV60)</f>
        <v>125</v>
      </c>
      <c r="EX60" s="430">
        <f t="shared" ref="EX60" ca="1" si="2586">SUM(EK60+EO60+ES60+EW60)</f>
        <v>500</v>
      </c>
      <c r="EY60" s="301">
        <f ca="1">ROUND(SUMIF(Ф2!$4:$4,"+",60:60),0)</f>
        <v>4125</v>
      </c>
    </row>
    <row r="61" spans="1:155" hidden="1" outlineLevel="1">
      <c r="A61" s="230" t="s">
        <v>251</v>
      </c>
      <c r="B61" s="251" cm="1">
        <f t="array" ref="B61">IF(AND(НачИнвП_Дата&lt;=B$3,КИнвП_Дата&gt;B$3),
            INDEX(ФОТ!$A$12:$EY$16,MATCH("Заработная плата к выплате, руб.",ФОТ!$A$12:$A$16,0),MATCH(B$3,ФОТ!$3:$3,0))/1000,0)</f>
        <v>0</v>
      </c>
      <c r="C61" s="251" cm="1">
        <f t="array" aca="1" ref="C61" ca="1">IF(AND(НачИнвП_Дата&lt;=C$3,КИнвП_Дата&gt;C$3),
            INDEX(ФОТ!$A$12:$EY$16,MATCH("Заработная плата к выплате, руб.",ФОТ!$A$12:$A$16,0),MATCH(C$3,ФОТ!$3:$3,0))/1000,0)</f>
        <v>0</v>
      </c>
      <c r="D61" s="251" cm="1">
        <f t="array" aca="1" ref="D61" ca="1">IF(AND(НачИнвП_Дата&lt;=D$3,КИнвП_Дата&gt;D$3),
            INDEX(ФОТ!$A$12:$EY$16,MATCH("Заработная плата к выплате, руб.",ФОТ!$A$12:$A$16,0),MATCH(D$3,ФОТ!$3:$3,0))/1000,0)</f>
        <v>0</v>
      </c>
      <c r="E61" s="252">
        <f t="shared" ref="E61:E62" ca="1" si="2587">SUM(B61:D61)</f>
        <v>0</v>
      </c>
      <c r="F61" s="251" cm="1">
        <f t="array" aca="1" ref="F61" ca="1">IF(AND(НачИнвП_Дата&lt;=F$3,КИнвП_Дата&gt;F$3),
            INDEX(ФОТ!$A$12:$EY$16,MATCH("Заработная плата к выплате, руб.",ФОТ!$A$12:$A$16,0),MATCH(F$3,ФОТ!$3:$3,0))/1000,0)</f>
        <v>0</v>
      </c>
      <c r="G61" s="251" cm="1">
        <f t="array" aca="1" ref="G61" ca="1">IF(AND(НачИнвП_Дата&lt;=G$3,КИнвП_Дата&gt;G$3),
            INDEX(ФОТ!$A$12:$EY$16,MATCH("Заработная плата к выплате, руб.",ФОТ!$A$12:$A$16,0),MATCH(G$3,ФОТ!$3:$3,0))/1000,0)</f>
        <v>0</v>
      </c>
      <c r="H61" s="251" cm="1">
        <f t="array" aca="1" ref="H61" ca="1">IF(AND(НачИнвП_Дата&lt;=H$3,КИнвП_Дата&gt;H$3),
            INDEX(ФОТ!$A$12:$EY$16,MATCH("Заработная плата к выплате, руб.",ФОТ!$A$12:$A$16,0),MATCH(H$3,ФОТ!$3:$3,0))/1000,0)</f>
        <v>0</v>
      </c>
      <c r="I61" s="252">
        <f t="shared" ref="I61:I62" ca="1" si="2588">SUM(F61:H61)</f>
        <v>0</v>
      </c>
      <c r="J61" s="251" cm="1">
        <f t="array" aca="1" ref="J61" ca="1">IF(AND(НачИнвП_Дата&lt;=J$3,КИнвП_Дата&gt;J$3),
            INDEX(ФОТ!$A$12:$EY$16,MATCH("Заработная плата к выплате, руб.",ФОТ!$A$12:$A$16,0),MATCH(J$3,ФОТ!$3:$3,0))/1000,0)</f>
        <v>0</v>
      </c>
      <c r="K61" s="251" cm="1">
        <f t="array" aca="1" ref="K61" ca="1">IF(AND(НачИнвП_Дата&lt;=K$3,КИнвП_Дата&gt;K$3),
            INDEX(ФОТ!$A$12:$EY$16,MATCH("Заработная плата к выплате, руб.",ФОТ!$A$12:$A$16,0),MATCH(K$3,ФОТ!$3:$3,0))/1000,0)</f>
        <v>0</v>
      </c>
      <c r="L61" s="251" cm="1">
        <f t="array" aca="1" ref="L61" ca="1">IF(AND(НачИнвП_Дата&lt;=L$3,КИнвП_Дата&gt;L$3),
            INDEX(ФОТ!$A$12:$EY$16,MATCH("Заработная плата к выплате, руб.",ФОТ!$A$12:$A$16,0),MATCH(L$3,ФОТ!$3:$3,0))/1000,0)</f>
        <v>0</v>
      </c>
      <c r="M61" s="252">
        <f ca="1">SUM(J61:L61)</f>
        <v>0</v>
      </c>
      <c r="N61" s="251" cm="1">
        <f t="array" aca="1" ref="N61" ca="1">IF(AND(НачИнвП_Дата&lt;=N$3,КИнвП_Дата&gt;N$3),
            INDEX(ФОТ!$A$12:$EY$16,MATCH("Заработная плата к выплате, руб.",ФОТ!$A$12:$A$16,0),MATCH(N$3,ФОТ!$3:$3,0))/1000,0)</f>
        <v>125</v>
      </c>
      <c r="O61" s="251" cm="1">
        <f t="array" aca="1" ref="O61" ca="1">IF(AND(НачИнвП_Дата&lt;=O$3,КИнвП_Дата&gt;O$3),
            INDEX(ФОТ!$A$12:$EY$16,MATCH("Заработная плата к выплате, руб.",ФОТ!$A$12:$A$16,0),MATCH(O$3,ФОТ!$3:$3,0))/1000,0)</f>
        <v>125</v>
      </c>
      <c r="P61" s="251" cm="1">
        <f t="array" aca="1" ref="P61" ca="1">IF(AND(НачИнвП_Дата&lt;=P$3,КИнвП_Дата&gt;P$3),
            INDEX(ФОТ!$A$12:$EY$16,MATCH("Заработная плата к выплате, руб.",ФОТ!$A$12:$A$16,0),MATCH(P$3,ФОТ!$3:$3,0))/1000,0)</f>
        <v>125</v>
      </c>
      <c r="Q61" s="252">
        <f t="shared" ref="Q61:Q62" ca="1" si="2589">SUM(N61:P61)</f>
        <v>375</v>
      </c>
      <c r="R61" s="285">
        <f ca="1">SUM(E61+I61+M61+Q61)</f>
        <v>375</v>
      </c>
      <c r="S61" s="251" cm="1">
        <f t="array" aca="1" ref="S61" ca="1">IF(AND(НачИнвП_Дата&lt;=S$3,КИнвП_Дата&gt;S$3),
            INDEX(ФОТ!$A$12:$EY$16,MATCH("Заработная плата к выплате, руб.",ФОТ!$A$12:$A$16,0),MATCH(S$3,ФОТ!$3:$3,0))/1000,0)</f>
        <v>125</v>
      </c>
      <c r="T61" s="251" cm="1">
        <f t="array" aca="1" ref="T61" ca="1">IF(AND(НачИнвП_Дата&lt;=T$3,КИнвП_Дата&gt;T$3),
            INDEX(ФОТ!$A$12:$EY$16,MATCH("Заработная плата к выплате, руб.",ФОТ!$A$12:$A$16,0),MATCH(T$3,ФОТ!$3:$3,0))/1000,0)</f>
        <v>125</v>
      </c>
      <c r="U61" s="251" cm="1">
        <f t="array" aca="1" ref="U61" ca="1">IF(AND(НачИнвП_Дата&lt;=U$3,КИнвП_Дата&gt;U$3),
            INDEX(ФОТ!$A$12:$EY$16,MATCH("Заработная плата к выплате, руб.",ФОТ!$A$12:$A$16,0),MATCH(U$3,ФОТ!$3:$3,0))/1000,0)</f>
        <v>125</v>
      </c>
      <c r="V61" s="252">
        <f t="shared" ref="V61:V62" ca="1" si="2590">SUM(S61:U61)</f>
        <v>375</v>
      </c>
      <c r="W61" s="251" cm="1">
        <f t="array" aca="1" ref="W61" ca="1">IF(AND(НачИнвП_Дата&lt;=W$3,КИнвП_Дата&gt;W$3),
            INDEX(ФОТ!$A$12:$EY$16,MATCH("Заработная плата к выплате, руб.",ФОТ!$A$12:$A$16,0),MATCH(W$3,ФОТ!$3:$3,0))/1000,0)</f>
        <v>125</v>
      </c>
      <c r="X61" s="251" cm="1">
        <f t="array" aca="1" ref="X61" ca="1">IF(AND(НачИнвП_Дата&lt;=X$3,КИнвП_Дата&gt;X$3),
            INDEX(ФОТ!$A$12:$EY$16,MATCH("Заработная плата к выплате, руб.",ФОТ!$A$12:$A$16,0),MATCH(X$3,ФОТ!$3:$3,0))/1000,0)</f>
        <v>125</v>
      </c>
      <c r="Y61" s="251" cm="1">
        <f t="array" aca="1" ref="Y61" ca="1">IF(AND(НачИнвП_Дата&lt;=Y$3,КИнвП_Дата&gt;Y$3),
            INDEX(ФОТ!$A$12:$EY$16,MATCH("Заработная плата к выплате, руб.",ФОТ!$A$12:$A$16,0),MATCH(Y$3,ФОТ!$3:$3,0))/1000,0)</f>
        <v>125</v>
      </c>
      <c r="Z61" s="252">
        <f t="shared" ref="Z61:Z62" ca="1" si="2591">SUM(W61:Y61)</f>
        <v>375</v>
      </c>
      <c r="AA61" s="251" cm="1">
        <f t="array" aca="1" ref="AA61" ca="1">IF(AND(НачИнвП_Дата&lt;=AA$3,КИнвП_Дата&gt;AA$3),
            INDEX(ФОТ!$A$12:$EY$16,MATCH("Заработная плата к выплате, руб.",ФОТ!$A$12:$A$16,0),MATCH(AA$3,ФОТ!$3:$3,0))/1000,0)</f>
        <v>125</v>
      </c>
      <c r="AB61" s="251" cm="1">
        <f t="array" aca="1" ref="AB61" ca="1">IF(AND(НачИнвП_Дата&lt;=AB$3,КИнвП_Дата&gt;AB$3),
            INDEX(ФОТ!$A$12:$EY$16,MATCH("Заработная плата к выплате, руб.",ФОТ!$A$12:$A$16,0),MATCH(AB$3,ФОТ!$3:$3,0))/1000,0)</f>
        <v>125</v>
      </c>
      <c r="AC61" s="251" cm="1">
        <f t="array" aca="1" ref="AC61" ca="1">IF(AND(НачИнвП_Дата&lt;=AC$3,КИнвП_Дата&gt;AC$3),
            INDEX(ФОТ!$A$12:$EY$16,MATCH("Заработная плата к выплате, руб.",ФОТ!$A$12:$A$16,0),MATCH(AC$3,ФОТ!$3:$3,0))/1000,0)</f>
        <v>125</v>
      </c>
      <c r="AD61" s="252">
        <f t="shared" ref="AD61:AD62" ca="1" si="2592">SUM(AA61:AC61)</f>
        <v>375</v>
      </c>
      <c r="AE61" s="251" cm="1">
        <f t="array" aca="1" ref="AE61" ca="1">IF(AND(НачИнвП_Дата&lt;=AE$3,КИнвП_Дата&gt;AE$3),
            INDEX(ФОТ!$A$12:$EY$16,MATCH("Заработная плата к выплате, руб.",ФОТ!$A$12:$A$16,0),MATCH(AE$3,ФОТ!$3:$3,0))/1000,0)</f>
        <v>125</v>
      </c>
      <c r="AF61" s="251" cm="1">
        <f t="array" aca="1" ref="AF61" ca="1">IF(AND(НачИнвП_Дата&lt;=AF$3,КИнвП_Дата&gt;AF$3),
            INDEX(ФОТ!$A$12:$EY$16,MATCH("Заработная плата к выплате, руб.",ФОТ!$A$12:$A$16,0),MATCH(AF$3,ФОТ!$3:$3,0))/1000,0)</f>
        <v>125</v>
      </c>
      <c r="AG61" s="251" cm="1">
        <f t="array" aca="1" ref="AG61" ca="1">IF(AND(НачИнвП_Дата&lt;=AG$3,КИнвП_Дата&gt;AG$3),
            INDEX(ФОТ!$A$12:$EY$16,MATCH("Заработная плата к выплате, руб.",ФОТ!$A$12:$A$16,0),MATCH(AG$3,ФОТ!$3:$3,0))/1000,0)</f>
        <v>125</v>
      </c>
      <c r="AH61" s="252">
        <f t="shared" ref="AH61:AH62" ca="1" si="2593">SUM(AE61:AG61)</f>
        <v>375</v>
      </c>
      <c r="AI61" s="285">
        <f t="shared" ref="AI61:AI62" ca="1" si="2594">SUM(V61+Z61+AD61+AH61)</f>
        <v>1500</v>
      </c>
      <c r="AJ61" s="251" cm="1">
        <f t="array" aca="1" ref="AJ61" ca="1">IF(AND(НачИнвП_Дата&lt;=AJ$3,КИнвП_Дата&gt;AJ$3),
            INDEX(ФОТ!$A$12:$EY$16,MATCH("Заработная плата к выплате, руб.",ФОТ!$A$12:$A$16,0),MATCH(AJ$3,ФОТ!$3:$3,0))/1000,0)</f>
        <v>125</v>
      </c>
      <c r="AK61" s="251" cm="1">
        <f t="array" aca="1" ref="AK61" ca="1">IF(AND(НачИнвП_Дата&lt;=AK$3,КИнвП_Дата&gt;AK$3),
            INDEX(ФОТ!$A$12:$EY$16,MATCH("Заработная плата к выплате, руб.",ФОТ!$A$12:$A$16,0),MATCH(AK$3,ФОТ!$3:$3,0))/1000,0)</f>
        <v>125</v>
      </c>
      <c r="AL61" s="251" cm="1">
        <f t="array" aca="1" ref="AL61" ca="1">IF(AND(НачИнвП_Дата&lt;=AL$3,КИнвП_Дата&gt;AL$3),
            INDEX(ФОТ!$A$12:$EY$16,MATCH("Заработная плата к выплате, руб.",ФОТ!$A$12:$A$16,0),MATCH(AL$3,ФОТ!$3:$3,0))/1000,0)</f>
        <v>125</v>
      </c>
      <c r="AM61" s="252">
        <f t="shared" ref="AM61:AM62" ca="1" si="2595">SUM(AJ61:AL61)</f>
        <v>375</v>
      </c>
      <c r="AN61" s="251" cm="1">
        <f t="array" aca="1" ref="AN61" ca="1">IF(AND(НачИнвП_Дата&lt;=AN$3,КИнвП_Дата&gt;AN$3),
            INDEX(ФОТ!$A$12:$EY$16,MATCH("Заработная плата к выплате, руб.",ФОТ!$A$12:$A$16,0),MATCH(AN$3,ФОТ!$3:$3,0))/1000,0)</f>
        <v>125</v>
      </c>
      <c r="AO61" s="251" cm="1">
        <f t="array" aca="1" ref="AO61" ca="1">IF(AND(НачИнвП_Дата&lt;=AO$3,КИнвП_Дата&gt;AO$3),
            INDEX(ФОТ!$A$12:$EY$16,MATCH("Заработная плата к выплате, руб.",ФОТ!$A$12:$A$16,0),MATCH(AO$3,ФОТ!$3:$3,0))/1000,0)</f>
        <v>125</v>
      </c>
      <c r="AP61" s="251" cm="1">
        <f t="array" aca="1" ref="AP61" ca="1">IF(AND(НачИнвП_Дата&lt;=AP$3,КИнвП_Дата&gt;AP$3),
            INDEX(ФОТ!$A$12:$EY$16,MATCH("Заработная плата к выплате, руб.",ФОТ!$A$12:$A$16,0),MATCH(AP$3,ФОТ!$3:$3,0))/1000,0)</f>
        <v>125</v>
      </c>
      <c r="AQ61" s="252">
        <f t="shared" ref="AQ61:AQ62" ca="1" si="2596">SUM(AN61:AP61)</f>
        <v>375</v>
      </c>
      <c r="AR61" s="251" cm="1">
        <f t="array" aca="1" ref="AR61" ca="1">IF(AND(НачИнвП_Дата&lt;=AR$3,КИнвП_Дата&gt;AR$3),
            INDEX(ФОТ!$A$12:$EY$16,MATCH("Заработная плата к выплате, руб.",ФОТ!$A$12:$A$16,0),MATCH(AR$3,ФОТ!$3:$3,0))/1000,0)</f>
        <v>125</v>
      </c>
      <c r="AS61" s="251" cm="1">
        <f t="array" aca="1" ref="AS61" ca="1">IF(AND(НачИнвП_Дата&lt;=AS$3,КИнвП_Дата&gt;AS$3),
            INDEX(ФОТ!$A$12:$EY$16,MATCH("Заработная плата к выплате, руб.",ФОТ!$A$12:$A$16,0),MATCH(AS$3,ФОТ!$3:$3,0))/1000,0)</f>
        <v>125</v>
      </c>
      <c r="AT61" s="251" cm="1">
        <f t="array" aca="1" ref="AT61" ca="1">IF(AND(НачИнвП_Дата&lt;=AT$3,КИнвП_Дата&gt;AT$3),
            INDEX(ФОТ!$A$12:$EY$16,MATCH("Заработная плата к выплате, руб.",ФОТ!$A$12:$A$16,0),MATCH(AT$3,ФОТ!$3:$3,0))/1000,0)</f>
        <v>125</v>
      </c>
      <c r="AU61" s="252">
        <f t="shared" ref="AU61:AU62" ca="1" si="2597">SUM(AR61:AT61)</f>
        <v>375</v>
      </c>
      <c r="AV61" s="251" cm="1">
        <f t="array" aca="1" ref="AV61" ca="1">IF(AND(НачИнвП_Дата&lt;=AV$3,КИнвП_Дата&gt;AV$3),
            INDEX(ФОТ!$A$12:$EY$16,MATCH("Заработная плата к выплате, руб.",ФОТ!$A$12:$A$16,0),MATCH(AV$3,ФОТ!$3:$3,0))/1000,0)</f>
        <v>125</v>
      </c>
      <c r="AW61" s="251" cm="1">
        <f t="array" aca="1" ref="AW61" ca="1">IF(AND(НачИнвП_Дата&lt;=AW$3,КИнвП_Дата&gt;AW$3),
            INDEX(ФОТ!$A$12:$EY$16,MATCH("Заработная плата к выплате, руб.",ФОТ!$A$12:$A$16,0),MATCH(AW$3,ФОТ!$3:$3,0))/1000,0)</f>
        <v>125</v>
      </c>
      <c r="AX61" s="251" cm="1">
        <f t="array" aca="1" ref="AX61" ca="1">IF(AND(НачИнвП_Дата&lt;=AX$3,КИнвП_Дата&gt;AX$3),
            INDEX(ФОТ!$A$12:$EY$16,MATCH("Заработная плата к выплате, руб.",ФОТ!$A$12:$A$16,0),MATCH(AX$3,ФОТ!$3:$3,0))/1000,0)</f>
        <v>125</v>
      </c>
      <c r="AY61" s="252">
        <f t="shared" ref="AY61:AY62" ca="1" si="2598">SUM(AV61:AX61)</f>
        <v>375</v>
      </c>
      <c r="AZ61" s="285">
        <f t="shared" ref="AZ61:AZ62" ca="1" si="2599">SUM(AM61+AQ61+AU61+AY61)</f>
        <v>1500</v>
      </c>
      <c r="BA61" s="251" cm="1">
        <f t="array" aca="1" ref="BA61" ca="1">IF(AND(НачИнвП_Дата&lt;=BA$3,КИнвП_Дата&gt;BA$3),
            INDEX(ФОТ!$A$12:$EY$16,MATCH("Заработная плата к выплате, руб.",ФОТ!$A$12:$A$16,0),MATCH(BA$3,ФОТ!$3:$3,0))/1000,0)</f>
        <v>125</v>
      </c>
      <c r="BB61" s="251" cm="1">
        <f t="array" aca="1" ref="BB61" ca="1">IF(AND(НачИнвП_Дата&lt;=BB$3,КИнвП_Дата&gt;BB$3),
            INDEX(ФОТ!$A$12:$EY$16,MATCH("Заработная плата к выплате, руб.",ФОТ!$A$12:$A$16,0),MATCH(BB$3,ФОТ!$3:$3,0))/1000,0)</f>
        <v>125</v>
      </c>
      <c r="BC61" s="251" cm="1">
        <f t="array" aca="1" ref="BC61" ca="1">IF(AND(НачИнвП_Дата&lt;=BC$3,КИнвП_Дата&gt;BC$3),
            INDEX(ФОТ!$A$12:$EY$16,MATCH("Заработная плата к выплате, руб.",ФОТ!$A$12:$A$16,0),MATCH(BC$3,ФОТ!$3:$3,0))/1000,0)</f>
        <v>125</v>
      </c>
      <c r="BD61" s="252">
        <f t="shared" ref="BD61:BD62" ca="1" si="2600">SUM(BA61:BC61)</f>
        <v>375</v>
      </c>
      <c r="BE61" s="251" cm="1">
        <f t="array" aca="1" ref="BE61" ca="1">IF(AND(НачИнвП_Дата&lt;=BE$3,КИнвП_Дата&gt;BE$3),
            INDEX(ФОТ!$A$12:$EY$16,MATCH("Заработная плата к выплате, руб.",ФОТ!$A$12:$A$16,0),MATCH(BE$3,ФОТ!$3:$3,0))/1000,0)</f>
        <v>125</v>
      </c>
      <c r="BF61" s="251" cm="1">
        <f t="array" aca="1" ref="BF61" ca="1">IF(AND(НачИнвП_Дата&lt;=BF$3,КИнвП_Дата&gt;BF$3),
            INDEX(ФОТ!$A$12:$EY$16,MATCH("Заработная плата к выплате, руб.",ФОТ!$A$12:$A$16,0),MATCH(BF$3,ФОТ!$3:$3,0))/1000,0)</f>
        <v>125</v>
      </c>
      <c r="BG61" s="251" cm="1">
        <f t="array" aca="1" ref="BG61" ca="1">IF(AND(НачИнвП_Дата&lt;=BG$3,КИнвП_Дата&gt;BG$3),
            INDEX(ФОТ!$A$12:$EY$16,MATCH("Заработная плата к выплате, руб.",ФОТ!$A$12:$A$16,0),MATCH(BG$3,ФОТ!$3:$3,0))/1000,0)</f>
        <v>125</v>
      </c>
      <c r="BH61" s="252">
        <f t="shared" ref="BH61:BH62" ca="1" si="2601">SUM(BE61:BG61)</f>
        <v>375</v>
      </c>
      <c r="BI61" s="251" cm="1">
        <f t="array" aca="1" ref="BI61" ca="1">IF(AND(НачИнвП_Дата&lt;=BI$3,КИнвП_Дата&gt;BI$3),
            INDEX(ФОТ!$A$12:$EY$16,MATCH("Заработная плата к выплате, руб.",ФОТ!$A$12:$A$16,0),MATCH(BI$3,ФОТ!$3:$3,0))/1000,0)</f>
        <v>125</v>
      </c>
      <c r="BJ61" s="251" cm="1">
        <f t="array" aca="1" ref="BJ61" ca="1">IF(AND(НачИнвП_Дата&lt;=BJ$3,КИнвП_Дата&gt;BJ$3),
            INDEX(ФОТ!$A$12:$EY$16,MATCH("Заработная плата к выплате, руб.",ФОТ!$A$12:$A$16,0),MATCH(BJ$3,ФОТ!$3:$3,0))/1000,0)</f>
        <v>125</v>
      </c>
      <c r="BK61" s="251" cm="1">
        <f t="array" aca="1" ref="BK61" ca="1">IF(AND(НачИнвП_Дата&lt;=BK$3,КИнвП_Дата&gt;BK$3),
            INDEX(ФОТ!$A$12:$EY$16,MATCH("Заработная плата к выплате, руб.",ФОТ!$A$12:$A$16,0),MATCH(BK$3,ФОТ!$3:$3,0))/1000,0)</f>
        <v>125</v>
      </c>
      <c r="BL61" s="252">
        <f t="shared" ref="BL61:BL62" ca="1" si="2602">SUM(BI61:BK61)</f>
        <v>375</v>
      </c>
      <c r="BM61" s="251" cm="1">
        <f t="array" aca="1" ref="BM61" ca="1">IF(AND(НачИнвП_Дата&lt;=BM$3,КИнвП_Дата&gt;BM$3),
            INDEX(ФОТ!$A$12:$EY$16,MATCH("Заработная плата к выплате, руб.",ФОТ!$A$12:$A$16,0),MATCH(BM$3,ФОТ!$3:$3,0))/1000,0)</f>
        <v>125</v>
      </c>
      <c r="BN61" s="251" cm="1">
        <f t="array" aca="1" ref="BN61" ca="1">IF(AND(НачИнвП_Дата&lt;=BN$3,КИнвП_Дата&gt;BN$3),
            INDEX(ФОТ!$A$12:$EY$16,MATCH("Заработная плата к выплате, руб.",ФОТ!$A$12:$A$16,0),MATCH(BN$3,ФОТ!$3:$3,0))/1000,0)</f>
        <v>125</v>
      </c>
      <c r="BO61" s="251" cm="1">
        <f t="array" aca="1" ref="BO61" ca="1">IF(AND(НачИнвП_Дата&lt;=BO$3,КИнвП_Дата&gt;BO$3),
            INDEX(ФОТ!$A$12:$EY$16,MATCH("Заработная плата к выплате, руб.",ФОТ!$A$12:$A$16,0),MATCH(BO$3,ФОТ!$3:$3,0))/1000,0)</f>
        <v>125</v>
      </c>
      <c r="BP61" s="252">
        <f t="shared" ref="BP61:BP62" ca="1" si="2603">SUM(BM61:BO61)</f>
        <v>375</v>
      </c>
      <c r="BQ61" s="285">
        <f t="shared" ref="BQ61:BQ62" ca="1" si="2604">SUM(BD61+BH61+BL61+BP61)</f>
        <v>1500</v>
      </c>
      <c r="BR61" s="251" cm="1">
        <f t="array" aca="1" ref="BR61" ca="1">IF(AND(НачИнвП_Дата&lt;=BR$3,КИнвП_Дата&gt;BR$3),
            INDEX(ФОТ!$A$12:$EY$16,MATCH("Заработная плата к выплате, руб.",ФОТ!$A$12:$A$16,0),MATCH(BR$3,ФОТ!$3:$3,0))/1000,0)</f>
        <v>125</v>
      </c>
      <c r="BS61" s="251" cm="1">
        <f t="array" aca="1" ref="BS61" ca="1">IF(AND(НачИнвП_Дата&lt;=BS$3,КИнвП_Дата&gt;BS$3),
            INDEX(ФОТ!$A$12:$EY$16,MATCH("Заработная плата к выплате, руб.",ФОТ!$A$12:$A$16,0),MATCH(BS$3,ФОТ!$3:$3,0))/1000,0)</f>
        <v>125</v>
      </c>
      <c r="BT61" s="251" cm="1">
        <f t="array" aca="1" ref="BT61" ca="1">IF(AND(НачИнвП_Дата&lt;=BT$3,КИнвП_Дата&gt;BT$3),
            INDEX(ФОТ!$A$12:$EY$16,MATCH("Заработная плата к выплате, руб.",ФОТ!$A$12:$A$16,0),MATCH(BT$3,ФОТ!$3:$3,0))/1000,0)</f>
        <v>125</v>
      </c>
      <c r="BU61" s="252">
        <f t="shared" ref="BU61:BU62" ca="1" si="2605">SUM(BR61:BT61)</f>
        <v>375</v>
      </c>
      <c r="BV61" s="251" cm="1">
        <f t="array" aca="1" ref="BV61" ca="1">IF(AND(НачИнвП_Дата&lt;=BV$3,КИнвП_Дата&gt;BV$3),
            INDEX(ФОТ!$A$12:$EY$16,MATCH("Заработная плата к выплате, руб.",ФОТ!$A$12:$A$16,0),MATCH(BV$3,ФОТ!$3:$3,0))/1000,0)</f>
        <v>125</v>
      </c>
      <c r="BW61" s="251" cm="1">
        <f t="array" aca="1" ref="BW61" ca="1">IF(AND(НачИнвП_Дата&lt;=BW$3,КИнвП_Дата&gt;BW$3),
            INDEX(ФОТ!$A$12:$EY$16,MATCH("Заработная плата к выплате, руб.",ФОТ!$A$12:$A$16,0),MATCH(BW$3,ФОТ!$3:$3,0))/1000,0)</f>
        <v>125</v>
      </c>
      <c r="BX61" s="251" cm="1">
        <f t="array" aca="1" ref="BX61" ca="1">IF(AND(НачИнвП_Дата&lt;=BX$3,КИнвП_Дата&gt;BX$3),
            INDEX(ФОТ!$A$12:$EY$16,MATCH("Заработная плата к выплате, руб.",ФОТ!$A$12:$A$16,0),MATCH(BX$3,ФОТ!$3:$3,0))/1000,0)</f>
        <v>125</v>
      </c>
      <c r="BY61" s="252">
        <f t="shared" ref="BY61:BY62" ca="1" si="2606">SUM(BV61:BX61)</f>
        <v>375</v>
      </c>
      <c r="BZ61" s="251" cm="1">
        <f t="array" aca="1" ref="BZ61" ca="1">IF(AND(НачИнвП_Дата&lt;=BZ$3,КИнвП_Дата&gt;BZ$3),
            INDEX(ФОТ!$A$12:$EY$16,MATCH("Заработная плата к выплате, руб.",ФОТ!$A$12:$A$16,0),MATCH(BZ$3,ФОТ!$3:$3,0))/1000,0)</f>
        <v>125</v>
      </c>
      <c r="CA61" s="251" cm="1">
        <f t="array" aca="1" ref="CA61" ca="1">IF(AND(НачИнвП_Дата&lt;=CA$3,КИнвП_Дата&gt;CA$3),
            INDEX(ФОТ!$A$12:$EY$16,MATCH("Заработная плата к выплате, руб.",ФОТ!$A$12:$A$16,0),MATCH(CA$3,ФОТ!$3:$3,0))/1000,0)</f>
        <v>125</v>
      </c>
      <c r="CB61" s="251" cm="1">
        <f t="array" aca="1" ref="CB61" ca="1">IF(AND(НачИнвП_Дата&lt;=CB$3,КИнвП_Дата&gt;CB$3),
            INDEX(ФОТ!$A$12:$EY$16,MATCH("Заработная плата к выплате, руб.",ФОТ!$A$12:$A$16,0),MATCH(CB$3,ФОТ!$3:$3,0))/1000,0)</f>
        <v>125</v>
      </c>
      <c r="CC61" s="252">
        <f t="shared" ref="CC61:CC62" ca="1" si="2607">SUM(BZ61:CB61)</f>
        <v>375</v>
      </c>
      <c r="CD61" s="251" cm="1">
        <f t="array" aca="1" ref="CD61" ca="1">IF(AND(НачИнвП_Дата&lt;=CD$3,КИнвП_Дата&gt;CD$3),
            INDEX(ФОТ!$A$12:$EY$16,MATCH("Заработная плата к выплате, руб.",ФОТ!$A$12:$A$16,0),MATCH(CD$3,ФОТ!$3:$3,0))/1000,0)</f>
        <v>125</v>
      </c>
      <c r="CE61" s="251" cm="1">
        <f t="array" aca="1" ref="CE61" ca="1">IF(AND(НачИнвП_Дата&lt;=CE$3,КИнвП_Дата&gt;CE$3),
            INDEX(ФОТ!$A$12:$EY$16,MATCH("Заработная плата к выплате, руб.",ФОТ!$A$12:$A$16,0),MATCH(CE$3,ФОТ!$3:$3,0))/1000,0)</f>
        <v>125</v>
      </c>
      <c r="CF61" s="251" cm="1">
        <f t="array" aca="1" ref="CF61" ca="1">IF(AND(НачИнвП_Дата&lt;=CF$3,КИнвП_Дата&gt;CF$3),
            INDEX(ФОТ!$A$12:$EY$16,MATCH("Заработная плата к выплате, руб.",ФОТ!$A$12:$A$16,0),MATCH(CF$3,ФОТ!$3:$3,0))/1000,0)</f>
        <v>125</v>
      </c>
      <c r="CG61" s="252">
        <f t="shared" ref="CG61:CG62" ca="1" si="2608">SUM(CD61:CF61)</f>
        <v>375</v>
      </c>
      <c r="CH61" s="285">
        <f t="shared" ref="CH61:CH62" ca="1" si="2609">SUM(BU61+BY61+CC61+CG61)</f>
        <v>1500</v>
      </c>
      <c r="CI61" s="251" cm="1">
        <f t="array" aca="1" ref="CI61" ca="1">IF(AND(НачИнвП_Дата&lt;=CI$3,КИнвП_Дата&gt;CI$3),
            INDEX(ФОТ!$A$12:$EY$16,MATCH("Заработная плата к выплате, руб.",ФОТ!$A$12:$A$16,0),MATCH(CI$3,ФОТ!$3:$3,0))/1000,0)</f>
        <v>125</v>
      </c>
      <c r="CJ61" s="251" cm="1">
        <f t="array" aca="1" ref="CJ61" ca="1">IF(AND(НачИнвП_Дата&lt;=CJ$3,КИнвП_Дата&gt;CJ$3),
            INDEX(ФОТ!$A$12:$EY$16,MATCH("Заработная плата к выплате, руб.",ФОТ!$A$12:$A$16,0),MATCH(CJ$3,ФОТ!$3:$3,0))/1000,0)</f>
        <v>125</v>
      </c>
      <c r="CK61" s="251" cm="1">
        <f t="array" aca="1" ref="CK61" ca="1">IF(AND(НачИнвП_Дата&lt;=CK$3,КИнвП_Дата&gt;CK$3),
            INDEX(ФОТ!$A$12:$EY$16,MATCH("Заработная плата к выплате, руб.",ФОТ!$A$12:$A$16,0),MATCH(CK$3,ФОТ!$3:$3,0))/1000,0)</f>
        <v>125</v>
      </c>
      <c r="CL61" s="252">
        <f t="shared" ref="CL61:CL62" ca="1" si="2610">SUM(CI61:CK61)</f>
        <v>375</v>
      </c>
      <c r="CM61" s="251" cm="1">
        <f t="array" aca="1" ref="CM61" ca="1">IF(AND(НачИнвП_Дата&lt;=CM$3,КИнвП_Дата&gt;CM$3),
            INDEX(ФОТ!$A$12:$EY$16,MATCH("Заработная плата к выплате, руб.",ФОТ!$A$12:$A$16,0),MATCH(CM$3,ФОТ!$3:$3,0))/1000,0)</f>
        <v>125</v>
      </c>
      <c r="CN61" s="251" cm="1">
        <f t="array" aca="1" ref="CN61" ca="1">IF(AND(НачИнвП_Дата&lt;=CN$3,КИнвП_Дата&gt;CN$3),
            INDEX(ФОТ!$A$12:$EY$16,MATCH("Заработная плата к выплате, руб.",ФОТ!$A$12:$A$16,0),MATCH(CN$3,ФОТ!$3:$3,0))/1000,0)</f>
        <v>125</v>
      </c>
      <c r="CO61" s="251" cm="1">
        <f t="array" aca="1" ref="CO61" ca="1">IF(AND(НачИнвП_Дата&lt;=CO$3,КИнвП_Дата&gt;CO$3),
            INDEX(ФОТ!$A$12:$EY$16,MATCH("Заработная плата к выплате, руб.",ФОТ!$A$12:$A$16,0),MATCH(CO$3,ФОТ!$3:$3,0))/1000,0)</f>
        <v>125</v>
      </c>
      <c r="CP61" s="252">
        <f t="shared" ref="CP61:CP62" ca="1" si="2611">SUM(CM61:CO61)</f>
        <v>375</v>
      </c>
      <c r="CQ61" s="251" cm="1">
        <f t="array" aca="1" ref="CQ61" ca="1">IF(AND(НачИнвП_Дата&lt;=CQ$3,КИнвП_Дата&gt;CQ$3),
            INDEX(ФОТ!$A$12:$EY$16,MATCH("Заработная плата к выплате, руб.",ФОТ!$A$12:$A$16,0),MATCH(CQ$3,ФОТ!$3:$3,0))/1000,0)</f>
        <v>125</v>
      </c>
      <c r="CR61" s="251" cm="1">
        <f t="array" aca="1" ref="CR61" ca="1">IF(AND(НачИнвП_Дата&lt;=CR$3,КИнвП_Дата&gt;CR$3),
            INDEX(ФОТ!$A$12:$EY$16,MATCH("Заработная плата к выплате, руб.",ФОТ!$A$12:$A$16,0),MATCH(CR$3,ФОТ!$3:$3,0))/1000,0)</f>
        <v>125</v>
      </c>
      <c r="CS61" s="251" cm="1">
        <f t="array" aca="1" ref="CS61" ca="1">IF(AND(НачИнвП_Дата&lt;=CS$3,КИнвП_Дата&gt;CS$3),
            INDEX(ФОТ!$A$12:$EY$16,MATCH("Заработная плата к выплате, руб.",ФОТ!$A$12:$A$16,0),MATCH(CS$3,ФОТ!$3:$3,0))/1000,0)</f>
        <v>125</v>
      </c>
      <c r="CT61" s="252">
        <f t="shared" ref="CT61:CT62" ca="1" si="2612">SUM(CQ61:CS61)</f>
        <v>375</v>
      </c>
      <c r="CU61" s="251" cm="1">
        <f t="array" aca="1" ref="CU61" ca="1">IF(AND(НачИнвП_Дата&lt;=CU$3,КИнвП_Дата&gt;CU$3),
            INDEX(ФОТ!$A$12:$EY$16,MATCH("Заработная плата к выплате, руб.",ФОТ!$A$12:$A$16,0),MATCH(CU$3,ФОТ!$3:$3,0))/1000,0)</f>
        <v>125</v>
      </c>
      <c r="CV61" s="251" cm="1">
        <f t="array" aca="1" ref="CV61" ca="1">IF(AND(НачИнвП_Дата&lt;=CV$3,КИнвП_Дата&gt;CV$3),
            INDEX(ФОТ!$A$12:$EY$16,MATCH("Заработная плата к выплате, руб.",ФОТ!$A$12:$A$16,0),MATCH(CV$3,ФОТ!$3:$3,0))/1000,0)</f>
        <v>125</v>
      </c>
      <c r="CW61" s="251" cm="1">
        <f t="array" aca="1" ref="CW61" ca="1">IF(AND(НачИнвП_Дата&lt;=CW$3,КИнвП_Дата&gt;CW$3),
            INDEX(ФОТ!$A$12:$EY$16,MATCH("Заработная плата к выплате, руб.",ФОТ!$A$12:$A$16,0),MATCH(CW$3,ФОТ!$3:$3,0))/1000,0)</f>
        <v>125</v>
      </c>
      <c r="CX61" s="252">
        <f t="shared" ref="CX61:CX62" ca="1" si="2613">SUM(CU61:CW61)</f>
        <v>375</v>
      </c>
      <c r="CY61" s="285">
        <f t="shared" ref="CY61:CY62" ca="1" si="2614">SUM(CL61+CP61+CT61+CX61)</f>
        <v>1500</v>
      </c>
      <c r="CZ61" s="251" cm="1">
        <f t="array" aca="1" ref="CZ61" ca="1">IF(AND(НачИнвП_Дата&lt;=CZ$3,КИнвП_Дата&gt;CZ$3),
            INDEX(ФОТ!$A$12:$EY$16,MATCH("Заработная плата к выплате, руб.",ФОТ!$A$12:$A$16,0),MATCH(CZ$3,ФОТ!$3:$3,0))/1000,0)</f>
        <v>125</v>
      </c>
      <c r="DA61" s="251" cm="1">
        <f t="array" aca="1" ref="DA61" ca="1">IF(AND(НачИнвП_Дата&lt;=DA$3,КИнвП_Дата&gt;DA$3),
            INDEX(ФОТ!$A$12:$EY$16,MATCH("Заработная плата к выплате, руб.",ФОТ!$A$12:$A$16,0),MATCH(DA$3,ФОТ!$3:$3,0))/1000,0)</f>
        <v>125</v>
      </c>
      <c r="DB61" s="251" cm="1">
        <f t="array" aca="1" ref="DB61" ca="1">IF(AND(НачИнвП_Дата&lt;=DB$3,КИнвП_Дата&gt;DB$3),
            INDEX(ФОТ!$A$12:$EY$16,MATCH("Заработная плата к выплате, руб.",ФОТ!$A$12:$A$16,0),MATCH(DB$3,ФОТ!$3:$3,0))/1000,0)</f>
        <v>125</v>
      </c>
      <c r="DC61" s="252">
        <f t="shared" ref="DC61:DC62" ca="1" si="2615">SUM(CZ61:DB61)</f>
        <v>375</v>
      </c>
      <c r="DD61" s="251" cm="1">
        <f t="array" aca="1" ref="DD61" ca="1">IF(AND(НачИнвП_Дата&lt;=DD$3,КИнвП_Дата&gt;DD$3),
            INDEX(ФОТ!$A$12:$EY$16,MATCH("Заработная плата к выплате, руб.",ФОТ!$A$12:$A$16,0),MATCH(DD$3,ФОТ!$3:$3,0))/1000,0)</f>
        <v>125</v>
      </c>
      <c r="DE61" s="251" cm="1">
        <f t="array" aca="1" ref="DE61" ca="1">IF(AND(НачИнвП_Дата&lt;=DE$3,КИнвП_Дата&gt;DE$3),
            INDEX(ФОТ!$A$12:$EY$16,MATCH("Заработная плата к выплате, руб.",ФОТ!$A$12:$A$16,0),MATCH(DE$3,ФОТ!$3:$3,0))/1000,0)</f>
        <v>125</v>
      </c>
      <c r="DF61" s="251" cm="1">
        <f t="array" aca="1" ref="DF61" ca="1">IF(AND(НачИнвП_Дата&lt;=DF$3,КИнвП_Дата&gt;DF$3),
            INDEX(ФОТ!$A$12:$EY$16,MATCH("Заработная плата к выплате, руб.",ФОТ!$A$12:$A$16,0),MATCH(DF$3,ФОТ!$3:$3,0))/1000,0)</f>
        <v>125</v>
      </c>
      <c r="DG61" s="252">
        <f t="shared" ref="DG61:DG62" ca="1" si="2616">SUM(DD61:DF61)</f>
        <v>375</v>
      </c>
      <c r="DH61" s="251" cm="1">
        <f t="array" aca="1" ref="DH61" ca="1">IF(AND(НачИнвП_Дата&lt;=DH$3,КИнвП_Дата&gt;DH$3),
            INDEX(ФОТ!$A$12:$EY$16,MATCH("Заработная плата к выплате, руб.",ФОТ!$A$12:$A$16,0),MATCH(DH$3,ФОТ!$3:$3,0))/1000,0)</f>
        <v>125</v>
      </c>
      <c r="DI61" s="251" cm="1">
        <f t="array" aca="1" ref="DI61" ca="1">IF(AND(НачИнвП_Дата&lt;=DI$3,КИнвП_Дата&gt;DI$3),
            INDEX(ФОТ!$A$12:$EY$16,MATCH("Заработная плата к выплате, руб.",ФОТ!$A$12:$A$16,0),MATCH(DI$3,ФОТ!$3:$3,0))/1000,0)</f>
        <v>125</v>
      </c>
      <c r="DJ61" s="251" cm="1">
        <f t="array" aca="1" ref="DJ61" ca="1">IF(AND(НачИнвП_Дата&lt;=DJ$3,КИнвП_Дата&gt;DJ$3),
            INDEX(ФОТ!$A$12:$EY$16,MATCH("Заработная плата к выплате, руб.",ФОТ!$A$12:$A$16,0),MATCH(DJ$3,ФОТ!$3:$3,0))/1000,0)</f>
        <v>125</v>
      </c>
      <c r="DK61" s="252">
        <f t="shared" ref="DK61:DK62" ca="1" si="2617">SUM(DH61:DJ61)</f>
        <v>375</v>
      </c>
      <c r="DL61" s="251" cm="1">
        <f t="array" aca="1" ref="DL61" ca="1">IF(AND(НачИнвП_Дата&lt;=DL$3,КИнвП_Дата&gt;DL$3),
            INDEX(ФОТ!$A$12:$EY$16,MATCH("Заработная плата к выплате, руб.",ФОТ!$A$12:$A$16,0),MATCH(DL$3,ФОТ!$3:$3,0))/1000,0)</f>
        <v>125</v>
      </c>
      <c r="DM61" s="251" cm="1">
        <f t="array" aca="1" ref="DM61" ca="1">IF(AND(НачИнвП_Дата&lt;=DM$3,КИнвП_Дата&gt;DM$3),
            INDEX(ФОТ!$A$12:$EY$16,MATCH("Заработная плата к выплате, руб.",ФОТ!$A$12:$A$16,0),MATCH(DM$3,ФОТ!$3:$3,0))/1000,0)</f>
        <v>125</v>
      </c>
      <c r="DN61" s="251" cm="1">
        <f t="array" aca="1" ref="DN61" ca="1">IF(AND(НачИнвП_Дата&lt;=DN$3,КИнвП_Дата&gt;DN$3),
            INDEX(ФОТ!$A$12:$EY$16,MATCH("Заработная плата к выплате, руб.",ФОТ!$A$12:$A$16,0),MATCH(DN$3,ФОТ!$3:$3,0))/1000,0)</f>
        <v>125</v>
      </c>
      <c r="DO61" s="252">
        <f t="shared" ref="DO61:DO62" ca="1" si="2618">SUM(DL61:DN61)</f>
        <v>375</v>
      </c>
      <c r="DP61" s="285">
        <f t="shared" ref="DP61:DP62" ca="1" si="2619">SUM(DC61+DG61+DK61+DO61)</f>
        <v>1500</v>
      </c>
      <c r="DQ61" s="251" cm="1">
        <f t="array" aca="1" ref="DQ61" ca="1">IF(AND(НачИнвП_Дата&lt;=DQ$3,КИнвП_Дата&gt;DQ$3),
            INDEX(ФОТ!$A$12:$EY$16,MATCH("Заработная плата к выплате, руб.",ФОТ!$A$12:$A$16,0),MATCH(DQ$3,ФОТ!$3:$3,0))/1000,0)</f>
        <v>125</v>
      </c>
      <c r="DR61" s="251" cm="1">
        <f t="array" aca="1" ref="DR61" ca="1">IF(AND(НачИнвП_Дата&lt;=DR$3,КИнвП_Дата&gt;DR$3),
            INDEX(ФОТ!$A$12:$EY$16,MATCH("Заработная плата к выплате, руб.",ФОТ!$A$12:$A$16,0),MATCH(DR$3,ФОТ!$3:$3,0))/1000,0)</f>
        <v>125</v>
      </c>
      <c r="DS61" s="251" cm="1">
        <f t="array" aca="1" ref="DS61" ca="1">IF(AND(НачИнвП_Дата&lt;=DS$3,КИнвП_Дата&gt;DS$3),
            INDEX(ФОТ!$A$12:$EY$16,MATCH("Заработная плата к выплате, руб.",ФОТ!$A$12:$A$16,0),MATCH(DS$3,ФОТ!$3:$3,0))/1000,0)</f>
        <v>125</v>
      </c>
      <c r="DT61" s="252">
        <f t="shared" ref="DT61:DT62" ca="1" si="2620">SUM(DQ61:DS61)</f>
        <v>375</v>
      </c>
      <c r="DU61" s="251" cm="1">
        <f t="array" aca="1" ref="DU61" ca="1">IF(AND(НачИнвП_Дата&lt;=DU$3,КИнвП_Дата&gt;DU$3),
            INDEX(ФОТ!$A$12:$EY$16,MATCH("Заработная плата к выплате, руб.",ФОТ!$A$12:$A$16,0),MATCH(DU$3,ФОТ!$3:$3,0))/1000,0)</f>
        <v>125</v>
      </c>
      <c r="DV61" s="251" cm="1">
        <f t="array" aca="1" ref="DV61" ca="1">IF(AND(НачИнвП_Дата&lt;=DV$3,КИнвП_Дата&gt;DV$3),
            INDEX(ФОТ!$A$12:$EY$16,MATCH("Заработная плата к выплате, руб.",ФОТ!$A$12:$A$16,0),MATCH(DV$3,ФОТ!$3:$3,0))/1000,0)</f>
        <v>125</v>
      </c>
      <c r="DW61" s="251" cm="1">
        <f t="array" aca="1" ref="DW61" ca="1">IF(AND(НачИнвП_Дата&lt;=DW$3,КИнвП_Дата&gt;DW$3),
            INDEX(ФОТ!$A$12:$EY$16,MATCH("Заработная плата к выплате, руб.",ФОТ!$A$12:$A$16,0),MATCH(DW$3,ФОТ!$3:$3,0))/1000,0)</f>
        <v>125</v>
      </c>
      <c r="DX61" s="252">
        <f t="shared" ref="DX61:DX62" ca="1" si="2621">SUM(DU61:DW61)</f>
        <v>375</v>
      </c>
      <c r="DY61" s="251" cm="1">
        <f t="array" aca="1" ref="DY61" ca="1">IF(AND(НачИнвП_Дата&lt;=DY$3,КИнвП_Дата&gt;DY$3),
            INDEX(ФОТ!$A$12:$EY$16,MATCH("Заработная плата к выплате, руб.",ФОТ!$A$12:$A$16,0),MATCH(DY$3,ФОТ!$3:$3,0))/1000,0)</f>
        <v>125</v>
      </c>
      <c r="DZ61" s="251" cm="1">
        <f t="array" aca="1" ref="DZ61" ca="1">IF(AND(НачИнвП_Дата&lt;=DZ$3,КИнвП_Дата&gt;DZ$3),
            INDEX(ФОТ!$A$12:$EY$16,MATCH("Заработная плата к выплате, руб.",ФОТ!$A$12:$A$16,0),MATCH(DZ$3,ФОТ!$3:$3,0))/1000,0)</f>
        <v>125</v>
      </c>
      <c r="EA61" s="251" cm="1">
        <f t="array" aca="1" ref="EA61" ca="1">IF(AND(НачИнвП_Дата&lt;=EA$3,КИнвП_Дата&gt;EA$3),
            INDEX(ФОТ!$A$12:$EY$16,MATCH("Заработная плата к выплате, руб.",ФОТ!$A$12:$A$16,0),MATCH(EA$3,ФОТ!$3:$3,0))/1000,0)</f>
        <v>125</v>
      </c>
      <c r="EB61" s="252">
        <f t="shared" ref="EB61:EB62" ca="1" si="2622">SUM(DY61:EA61)</f>
        <v>375</v>
      </c>
      <c r="EC61" s="251" cm="1">
        <f t="array" aca="1" ref="EC61" ca="1">IF(AND(НачИнвП_Дата&lt;=EC$3,КИнвП_Дата&gt;EC$3),
            INDEX(ФОТ!$A$12:$EY$16,MATCH("Заработная плата к выплате, руб.",ФОТ!$A$12:$A$16,0),MATCH(EC$3,ФОТ!$3:$3,0))/1000,0)</f>
        <v>125</v>
      </c>
      <c r="ED61" s="251" cm="1">
        <f t="array" aca="1" ref="ED61" ca="1">IF(AND(НачИнвП_Дата&lt;=ED$3,КИнвП_Дата&gt;ED$3),
            INDEX(ФОТ!$A$12:$EY$16,MATCH("Заработная плата к выплате, руб.",ФОТ!$A$12:$A$16,0),MATCH(ED$3,ФОТ!$3:$3,0))/1000,0)</f>
        <v>125</v>
      </c>
      <c r="EE61" s="251" cm="1">
        <f t="array" aca="1" ref="EE61" ca="1">IF(AND(НачИнвП_Дата&lt;=EE$3,КИнвП_Дата&gt;EE$3),
            INDEX(ФОТ!$A$12:$EY$16,MATCH("Заработная плата к выплате, руб.",ФОТ!$A$12:$A$16,0),MATCH(EE$3,ФОТ!$3:$3,0))/1000,0)</f>
        <v>125</v>
      </c>
      <c r="EF61" s="252">
        <f t="shared" ref="EF61:EF62" ca="1" si="2623">SUM(EC61:EE61)</f>
        <v>375</v>
      </c>
      <c r="EG61" s="285">
        <f t="shared" ref="EG61:EG62" ca="1" si="2624">SUM(DT61+DX61+EB61+EF61)</f>
        <v>1500</v>
      </c>
      <c r="EH61" s="251" cm="1">
        <f t="array" aca="1" ref="EH61" ca="1">IF(AND(НачИнвП_Дата&lt;=EH$3,КИнвП_Дата&gt;EH$3),
            INDEX(ФОТ!$A$12:$EY$16,MATCH("Заработная плата к выплате, руб.",ФОТ!$A$12:$A$16,0),MATCH(EH$3,ФОТ!$3:$3,0))/1000,0)</f>
        <v>125</v>
      </c>
      <c r="EI61" s="251" cm="1">
        <f t="array" aca="1" ref="EI61" ca="1">IF(AND(НачИнвП_Дата&lt;=EI$3,КИнвП_Дата&gt;EI$3),
            INDEX(ФОТ!$A$12:$EY$16,MATCH("Заработная плата к выплате, руб.",ФОТ!$A$12:$A$16,0),MATCH(EI$3,ФОТ!$3:$3,0))/1000,0)</f>
        <v>125</v>
      </c>
      <c r="EJ61" s="251" cm="1">
        <f t="array" aca="1" ref="EJ61" ca="1">IF(AND(НачИнвП_Дата&lt;=EJ$3,КИнвП_Дата&gt;EJ$3),
            INDEX(ФОТ!$A$12:$EY$16,MATCH("Заработная плата к выплате, руб.",ФОТ!$A$12:$A$16,0),MATCH(EJ$3,ФОТ!$3:$3,0))/1000,0)</f>
        <v>125</v>
      </c>
      <c r="EK61" s="252">
        <f t="shared" ref="EK61:EK62" ca="1" si="2625">SUM(EH61:EJ61)</f>
        <v>375</v>
      </c>
      <c r="EL61" s="251" cm="1">
        <f t="array" aca="1" ref="EL61" ca="1">IF(AND(НачИнвП_Дата&lt;=EL$3,КИнвП_Дата&gt;EL$3),
            INDEX(ФОТ!$A$12:$EY$16,MATCH("Заработная плата к выплате, руб.",ФОТ!$A$12:$A$16,0),MATCH(EL$3,ФОТ!$3:$3,0))/1000,0)</f>
        <v>125</v>
      </c>
      <c r="EM61" s="251" cm="1">
        <f t="array" aca="1" ref="EM61" ca="1">IF(AND(НачИнвП_Дата&lt;=EM$3,КИнвП_Дата&gt;EM$3),
            INDEX(ФОТ!$A$12:$EY$16,MATCH("Заработная плата к выплате, руб.",ФОТ!$A$12:$A$16,0),MATCH(EM$3,ФОТ!$3:$3,0))/1000,0)</f>
        <v>125</v>
      </c>
      <c r="EN61" s="251" cm="1">
        <f t="array" aca="1" ref="EN61" ca="1">IF(AND(НачИнвП_Дата&lt;=EN$3,КИнвП_Дата&gt;EN$3),
            INDEX(ФОТ!$A$12:$EY$16,MATCH("Заработная плата к выплате, руб.",ФОТ!$A$12:$A$16,0),MATCH(EN$3,ФОТ!$3:$3,0))/1000,0)</f>
        <v>125</v>
      </c>
      <c r="EO61" s="252">
        <f t="shared" ref="EO61:EO62" ca="1" si="2626">SUM(EL61:EN61)</f>
        <v>375</v>
      </c>
      <c r="EP61" s="251" cm="1">
        <f t="array" aca="1" ref="EP61" ca="1">IF(AND(НачИнвП_Дата&lt;=EP$3,КИнвП_Дата&gt;EP$3),
            INDEX(ФОТ!$A$12:$EY$16,MATCH("Заработная плата к выплате, руб.",ФОТ!$A$12:$A$16,0),MATCH(EP$3,ФОТ!$3:$3,0))/1000,0)</f>
        <v>125</v>
      </c>
      <c r="EQ61" s="251" cm="1">
        <f t="array" aca="1" ref="EQ61" ca="1">IF(AND(НачИнвП_Дата&lt;=EQ$3,КИнвП_Дата&gt;EQ$3),
            INDEX(ФОТ!$A$12:$EY$16,MATCH("Заработная плата к выплате, руб.",ФОТ!$A$12:$A$16,0),MATCH(EQ$3,ФОТ!$3:$3,0))/1000,0)</f>
        <v>125</v>
      </c>
      <c r="ER61" s="251" cm="1">
        <f t="array" aca="1" ref="ER61" ca="1">IF(AND(НачИнвП_Дата&lt;=ER$3,КИнвП_Дата&gt;ER$3),
            INDEX(ФОТ!$A$12:$EY$16,MATCH("Заработная плата к выплате, руб.",ФОТ!$A$12:$A$16,0),MATCH(ER$3,ФОТ!$3:$3,0))/1000,0)</f>
        <v>125</v>
      </c>
      <c r="ES61" s="252">
        <f t="shared" ref="ES61:ES62" ca="1" si="2627">SUM(EP61:ER61)</f>
        <v>375</v>
      </c>
      <c r="ET61" s="251" cm="1">
        <f t="array" aca="1" ref="ET61" ca="1">IF(AND(НачИнвП_Дата&lt;=ET$3,КИнвП_Дата&gt;ET$3),
            INDEX(ФОТ!$A$12:$EY$16,MATCH("Заработная плата к выплате, руб.",ФОТ!$A$12:$A$16,0),MATCH(ET$3,ФОТ!$3:$3,0))/1000,0)</f>
        <v>125</v>
      </c>
      <c r="EU61" s="251" cm="1">
        <f t="array" aca="1" ref="EU61" ca="1">IF(AND(НачИнвП_Дата&lt;=EU$3,КИнвП_Дата&gt;EU$3),
            INDEX(ФОТ!$A$12:$EY$16,MATCH("Заработная плата к выплате, руб.",ФОТ!$A$12:$A$16,0),MATCH(EU$3,ФОТ!$3:$3,0))/1000,0)</f>
        <v>125</v>
      </c>
      <c r="EV61" s="251" cm="1">
        <f t="array" aca="1" ref="EV61" ca="1">IF(AND(НачИнвП_Дата&lt;=EV$3,КИнвП_Дата&gt;EV$3),
            INDEX(ФОТ!$A$12:$EY$16,MATCH("Заработная плата к выплате, руб.",ФОТ!$A$12:$A$16,0),MATCH(EV$3,ФОТ!$3:$3,0))/1000,0)</f>
        <v>125</v>
      </c>
      <c r="EW61" s="252">
        <f t="shared" ref="EW61:EW62" ca="1" si="2628">SUM(ET61:EV61)</f>
        <v>375</v>
      </c>
      <c r="EX61" s="430">
        <f t="shared" ref="EX61:EX62" ca="1" si="2629">SUM(EK61+EO61+ES61+EW61)</f>
        <v>1500</v>
      </c>
      <c r="EY61" s="301">
        <f ca="1">ROUND(SUMIF(Ф2!$4:$4,"+",61:61),0)</f>
        <v>12375</v>
      </c>
    </row>
    <row r="62" spans="1:155" hidden="1" outlineLevel="1">
      <c r="A62" s="230" t="s">
        <v>296</v>
      </c>
      <c r="B62" s="251" cm="1">
        <f t="array" ref="B62">IF(AND(НачИнвП_Дата&lt;=B$3,КИнвП_Дата&gt;B$3),
            INDEX(ФОТ!$A$12:$EY$16,MATCH("Страховые взносы, руб.",ФОТ!$A$12:$A$16,0),MATCH(B$3,ФОТ!$3:$3,0))/1000,0)</f>
        <v>0</v>
      </c>
      <c r="C62" s="251" cm="1">
        <f t="array" aca="1" ref="C62" ca="1">IF(AND(НачИнвП_Дата&lt;=C$3,КИнвП_Дата&gt;C$3),
            INDEX(ФОТ!$A$12:$EY$16,MATCH("Страховые взносы, руб.",ФОТ!$A$12:$A$16,0),MATCH(C$3,ФОТ!$3:$3,0))/1000,0)</f>
        <v>0</v>
      </c>
      <c r="D62" s="251" cm="1">
        <f t="array" aca="1" ref="D62" ca="1">IF(AND(НачИнвП_Дата&lt;=D$3,КИнвП_Дата&gt;D$3),
            INDEX(ФОТ!$A$12:$EY$16,MATCH("Страховые взносы, руб.",ФОТ!$A$12:$A$16,0),MATCH(D$3,ФОТ!$3:$3,0))/1000,0)</f>
        <v>0</v>
      </c>
      <c r="E62" s="252">
        <f t="shared" ca="1" si="2587"/>
        <v>0</v>
      </c>
      <c r="F62" s="251" cm="1">
        <f t="array" aca="1" ref="F62" ca="1">IF(AND(НачИнвП_Дата&lt;=F$3,КИнвП_Дата&gt;F$3),
            INDEX(ФОТ!$A$12:$EY$16,MATCH("Страховые взносы, руб.",ФОТ!$A$12:$A$16,0),MATCH(F$3,ФОТ!$3:$3,0))/1000,0)</f>
        <v>0</v>
      </c>
      <c r="G62" s="251" cm="1">
        <f t="array" aca="1" ref="G62" ca="1">IF(AND(НачИнвП_Дата&lt;=G$3,КИнвП_Дата&gt;G$3),
            INDEX(ФОТ!$A$12:$EY$16,MATCH("Страховые взносы, руб.",ФОТ!$A$12:$A$16,0),MATCH(G$3,ФОТ!$3:$3,0))/1000,0)</f>
        <v>0</v>
      </c>
      <c r="H62" s="251" cm="1">
        <f t="array" aca="1" ref="H62" ca="1">IF(AND(НачИнвП_Дата&lt;=H$3,КИнвП_Дата&gt;H$3),
            INDEX(ФОТ!$A$12:$EY$16,MATCH("Страховые взносы, руб.",ФОТ!$A$12:$A$16,0),MATCH(H$3,ФОТ!$3:$3,0))/1000,0)</f>
        <v>0</v>
      </c>
      <c r="I62" s="252">
        <f t="shared" ca="1" si="2588"/>
        <v>0</v>
      </c>
      <c r="J62" s="251" cm="1">
        <f t="array" aca="1" ref="J62" ca="1">IF(AND(НачИнвП_Дата&lt;=J$3,КИнвП_Дата&gt;J$3),
            INDEX(ФОТ!$A$12:$EY$16,MATCH("Страховые взносы, руб.",ФОТ!$A$12:$A$16,0),MATCH(J$3,ФОТ!$3:$3,0))/1000,0)</f>
        <v>0</v>
      </c>
      <c r="K62" s="251" cm="1">
        <f t="array" aca="1" ref="K62" ca="1">IF(AND(НачИнвП_Дата&lt;=K$3,КИнвП_Дата&gt;K$3),
            INDEX(ФОТ!$A$12:$EY$16,MATCH("Страховые взносы, руб.",ФОТ!$A$12:$A$16,0),MATCH(K$3,ФОТ!$3:$3,0))/1000,0)</f>
        <v>0</v>
      </c>
      <c r="L62" s="251" cm="1">
        <f t="array" aca="1" ref="L62" ca="1">IF(AND(НачИнвП_Дата&lt;=L$3,КИнвП_Дата&gt;L$3),
            INDEX(ФОТ!$A$12:$EY$16,MATCH("Страховые взносы, руб.",ФОТ!$A$12:$A$16,0),MATCH(L$3,ФОТ!$3:$3,0))/1000,0)</f>
        <v>0</v>
      </c>
      <c r="M62" s="252">
        <f ca="1">SUM(J62:L62)</f>
        <v>0</v>
      </c>
      <c r="N62" s="251" cm="1">
        <f t="array" aca="1" ref="N62" ca="1">IF(AND(НачИнвП_Дата&lt;=N$3,КИнвП_Дата&gt;N$3),
            INDEX(ФОТ!$A$12:$EY$16,MATCH("Страховые взносы, руб.",ФОТ!$A$12:$A$16,0),MATCH(N$3,ФОТ!$3:$3,0))/1000,0)</f>
        <v>39.375</v>
      </c>
      <c r="O62" s="251" cm="1">
        <f t="array" aca="1" ref="O62" ca="1">IF(AND(НачИнвП_Дата&lt;=O$3,КИнвП_Дата&gt;O$3),
            INDEX(ФОТ!$A$12:$EY$16,MATCH("Страховые взносы, руб.",ФОТ!$A$12:$A$16,0),MATCH(O$3,ФОТ!$3:$3,0))/1000,0)</f>
        <v>39.375</v>
      </c>
      <c r="P62" s="251" cm="1">
        <f t="array" aca="1" ref="P62" ca="1">IF(AND(НачИнвП_Дата&lt;=P$3,КИнвП_Дата&gt;P$3),
            INDEX(ФОТ!$A$12:$EY$16,MATCH("Страховые взносы, руб.",ФОТ!$A$12:$A$16,0),MATCH(P$3,ФОТ!$3:$3,0))/1000,0)</f>
        <v>39.375</v>
      </c>
      <c r="Q62" s="252">
        <f t="shared" ca="1" si="2589"/>
        <v>118.125</v>
      </c>
      <c r="R62" s="285">
        <f ca="1">SUM(E62+I62+M62+Q62)</f>
        <v>118.125</v>
      </c>
      <c r="S62" s="251" cm="1">
        <f t="array" aca="1" ref="S62" ca="1">IF(AND(НачИнвП_Дата&lt;=S$3,КИнвП_Дата&gt;S$3),
            INDEX(ФОТ!$A$12:$EY$16,MATCH("Страховые взносы, руб.",ФОТ!$A$12:$A$16,0),MATCH(S$3,ФОТ!$3:$3,0))/1000,0)</f>
        <v>39.375</v>
      </c>
      <c r="T62" s="251" cm="1">
        <f t="array" aca="1" ref="T62" ca="1">IF(AND(НачИнвП_Дата&lt;=T$3,КИнвП_Дата&gt;T$3),
            INDEX(ФОТ!$A$12:$EY$16,MATCH("Страховые взносы, руб.",ФОТ!$A$12:$A$16,0),MATCH(T$3,ФОТ!$3:$3,0))/1000,0)</f>
        <v>39.375</v>
      </c>
      <c r="U62" s="251" cm="1">
        <f t="array" aca="1" ref="U62" ca="1">IF(AND(НачИнвП_Дата&lt;=U$3,КИнвП_Дата&gt;U$3),
            INDEX(ФОТ!$A$12:$EY$16,MATCH("Страховые взносы, руб.",ФОТ!$A$12:$A$16,0),MATCH(U$3,ФОТ!$3:$3,0))/1000,0)</f>
        <v>39.375</v>
      </c>
      <c r="V62" s="252">
        <f t="shared" ca="1" si="2590"/>
        <v>118.125</v>
      </c>
      <c r="W62" s="251" cm="1">
        <f t="array" aca="1" ref="W62" ca="1">IF(AND(НачИнвП_Дата&lt;=W$3,КИнвП_Дата&gt;W$3),
            INDEX(ФОТ!$A$12:$EY$16,MATCH("Страховые взносы, руб.",ФОТ!$A$12:$A$16,0),MATCH(W$3,ФОТ!$3:$3,0))/1000,0)</f>
        <v>39.375</v>
      </c>
      <c r="X62" s="251" cm="1">
        <f t="array" aca="1" ref="X62" ca="1">IF(AND(НачИнвП_Дата&lt;=X$3,КИнвП_Дата&gt;X$3),
            INDEX(ФОТ!$A$12:$EY$16,MATCH("Страховые взносы, руб.",ФОТ!$A$12:$A$16,0),MATCH(X$3,ФОТ!$3:$3,0))/1000,0)</f>
        <v>39.375</v>
      </c>
      <c r="Y62" s="251" cm="1">
        <f t="array" aca="1" ref="Y62" ca="1">IF(AND(НачИнвП_Дата&lt;=Y$3,КИнвП_Дата&gt;Y$3),
            INDEX(ФОТ!$A$12:$EY$16,MATCH("Страховые взносы, руб.",ФОТ!$A$12:$A$16,0),MATCH(Y$3,ФОТ!$3:$3,0))/1000,0)</f>
        <v>39.375</v>
      </c>
      <c r="Z62" s="252">
        <f t="shared" ca="1" si="2591"/>
        <v>118.125</v>
      </c>
      <c r="AA62" s="251" cm="1">
        <f t="array" aca="1" ref="AA62" ca="1">IF(AND(НачИнвП_Дата&lt;=AA$3,КИнвП_Дата&gt;AA$3),
            INDEX(ФОТ!$A$12:$EY$16,MATCH("Страховые взносы, руб.",ФОТ!$A$12:$A$16,0),MATCH(AA$3,ФОТ!$3:$3,0))/1000,0)</f>
        <v>39.375</v>
      </c>
      <c r="AB62" s="251" cm="1">
        <f t="array" aca="1" ref="AB62" ca="1">IF(AND(НачИнвП_Дата&lt;=AB$3,КИнвП_Дата&gt;AB$3),
            INDEX(ФОТ!$A$12:$EY$16,MATCH("Страховые взносы, руб.",ФОТ!$A$12:$A$16,0),MATCH(AB$3,ФОТ!$3:$3,0))/1000,0)</f>
        <v>39.375</v>
      </c>
      <c r="AC62" s="251" cm="1">
        <f t="array" aca="1" ref="AC62" ca="1">IF(AND(НачИнвП_Дата&lt;=AC$3,КИнвП_Дата&gt;AC$3),
            INDEX(ФОТ!$A$12:$EY$16,MATCH("Страховые взносы, руб.",ФОТ!$A$12:$A$16,0),MATCH(AC$3,ФОТ!$3:$3,0))/1000,0)</f>
        <v>39.375</v>
      </c>
      <c r="AD62" s="252">
        <f t="shared" ca="1" si="2592"/>
        <v>118.125</v>
      </c>
      <c r="AE62" s="251" cm="1">
        <f t="array" aca="1" ref="AE62" ca="1">IF(AND(НачИнвП_Дата&lt;=AE$3,КИнвП_Дата&gt;AE$3),
            INDEX(ФОТ!$A$12:$EY$16,MATCH("Страховые взносы, руб.",ФОТ!$A$12:$A$16,0),MATCH(AE$3,ФОТ!$3:$3,0))/1000,0)</f>
        <v>39.375</v>
      </c>
      <c r="AF62" s="251" cm="1">
        <f t="array" aca="1" ref="AF62" ca="1">IF(AND(НачИнвП_Дата&lt;=AF$3,КИнвП_Дата&gt;AF$3),
            INDEX(ФОТ!$A$12:$EY$16,MATCH("Страховые взносы, руб.",ФОТ!$A$12:$A$16,0),MATCH(AF$3,ФОТ!$3:$3,0))/1000,0)</f>
        <v>39.375</v>
      </c>
      <c r="AG62" s="251" cm="1">
        <f t="array" aca="1" ref="AG62" ca="1">IF(AND(НачИнвП_Дата&lt;=AG$3,КИнвП_Дата&gt;AG$3),
            INDEX(ФОТ!$A$12:$EY$16,MATCH("Страховые взносы, руб.",ФОТ!$A$12:$A$16,0),MATCH(AG$3,ФОТ!$3:$3,0))/1000,0)</f>
        <v>39.375</v>
      </c>
      <c r="AH62" s="252">
        <f t="shared" ca="1" si="2593"/>
        <v>118.125</v>
      </c>
      <c r="AI62" s="285">
        <f t="shared" ca="1" si="2594"/>
        <v>472.5</v>
      </c>
      <c r="AJ62" s="251" cm="1">
        <f t="array" aca="1" ref="AJ62" ca="1">IF(AND(НачИнвП_Дата&lt;=AJ$3,КИнвП_Дата&gt;AJ$3),
            INDEX(ФОТ!$A$12:$EY$16,MATCH("Страховые взносы, руб.",ФОТ!$A$12:$A$16,0),MATCH(AJ$3,ФОТ!$3:$3,0))/1000,0)</f>
        <v>39.375</v>
      </c>
      <c r="AK62" s="251" cm="1">
        <f t="array" aca="1" ref="AK62" ca="1">IF(AND(НачИнвП_Дата&lt;=AK$3,КИнвП_Дата&gt;AK$3),
            INDEX(ФОТ!$A$12:$EY$16,MATCH("Страховые взносы, руб.",ФОТ!$A$12:$A$16,0),MATCH(AK$3,ФОТ!$3:$3,0))/1000,0)</f>
        <v>39.375</v>
      </c>
      <c r="AL62" s="251" cm="1">
        <f t="array" aca="1" ref="AL62" ca="1">IF(AND(НачИнвП_Дата&lt;=AL$3,КИнвП_Дата&gt;AL$3),
            INDEX(ФОТ!$A$12:$EY$16,MATCH("Страховые взносы, руб.",ФОТ!$A$12:$A$16,0),MATCH(AL$3,ФОТ!$3:$3,0))/1000,0)</f>
        <v>39.375</v>
      </c>
      <c r="AM62" s="252">
        <f t="shared" ca="1" si="2595"/>
        <v>118.125</v>
      </c>
      <c r="AN62" s="251" cm="1">
        <f t="array" aca="1" ref="AN62" ca="1">IF(AND(НачИнвП_Дата&lt;=AN$3,КИнвП_Дата&gt;AN$3),
            INDEX(ФОТ!$A$12:$EY$16,MATCH("Страховые взносы, руб.",ФОТ!$A$12:$A$16,0),MATCH(AN$3,ФОТ!$3:$3,0))/1000,0)</f>
        <v>39.375</v>
      </c>
      <c r="AO62" s="251" cm="1">
        <f t="array" aca="1" ref="AO62" ca="1">IF(AND(НачИнвП_Дата&lt;=AO$3,КИнвП_Дата&gt;AO$3),
            INDEX(ФОТ!$A$12:$EY$16,MATCH("Страховые взносы, руб.",ФОТ!$A$12:$A$16,0),MATCH(AO$3,ФОТ!$3:$3,0))/1000,0)</f>
        <v>39.375</v>
      </c>
      <c r="AP62" s="251" cm="1">
        <f t="array" aca="1" ref="AP62" ca="1">IF(AND(НачИнвП_Дата&lt;=AP$3,КИнвП_Дата&gt;AP$3),
            INDEX(ФОТ!$A$12:$EY$16,MATCH("Страховые взносы, руб.",ФОТ!$A$12:$A$16,0),MATCH(AP$3,ФОТ!$3:$3,0))/1000,0)</f>
        <v>39.375</v>
      </c>
      <c r="AQ62" s="252">
        <f t="shared" ca="1" si="2596"/>
        <v>118.125</v>
      </c>
      <c r="AR62" s="251" cm="1">
        <f t="array" aca="1" ref="AR62" ca="1">IF(AND(НачИнвП_Дата&lt;=AR$3,КИнвП_Дата&gt;AR$3),
            INDEX(ФОТ!$A$12:$EY$16,MATCH("Страховые взносы, руб.",ФОТ!$A$12:$A$16,0),MATCH(AR$3,ФОТ!$3:$3,0))/1000,0)</f>
        <v>39.375</v>
      </c>
      <c r="AS62" s="251" cm="1">
        <f t="array" aca="1" ref="AS62" ca="1">IF(AND(НачИнвП_Дата&lt;=AS$3,КИнвП_Дата&gt;AS$3),
            INDEX(ФОТ!$A$12:$EY$16,MATCH("Страховые взносы, руб.",ФОТ!$A$12:$A$16,0),MATCH(AS$3,ФОТ!$3:$3,0))/1000,0)</f>
        <v>39.375</v>
      </c>
      <c r="AT62" s="251" cm="1">
        <f t="array" aca="1" ref="AT62" ca="1">IF(AND(НачИнвП_Дата&lt;=AT$3,КИнвП_Дата&gt;AT$3),
            INDEX(ФОТ!$A$12:$EY$16,MATCH("Страховые взносы, руб.",ФОТ!$A$12:$A$16,0),MATCH(AT$3,ФОТ!$3:$3,0))/1000,0)</f>
        <v>39.375</v>
      </c>
      <c r="AU62" s="252">
        <f t="shared" ca="1" si="2597"/>
        <v>118.125</v>
      </c>
      <c r="AV62" s="251" cm="1">
        <f t="array" aca="1" ref="AV62" ca="1">IF(AND(НачИнвП_Дата&lt;=AV$3,КИнвП_Дата&gt;AV$3),
            INDEX(ФОТ!$A$12:$EY$16,MATCH("Страховые взносы, руб.",ФОТ!$A$12:$A$16,0),MATCH(AV$3,ФОТ!$3:$3,0))/1000,0)</f>
        <v>39.375</v>
      </c>
      <c r="AW62" s="251" cm="1">
        <f t="array" aca="1" ref="AW62" ca="1">IF(AND(НачИнвП_Дата&lt;=AW$3,КИнвП_Дата&gt;AW$3),
            INDEX(ФОТ!$A$12:$EY$16,MATCH("Страховые взносы, руб.",ФОТ!$A$12:$A$16,0),MATCH(AW$3,ФОТ!$3:$3,0))/1000,0)</f>
        <v>39.375</v>
      </c>
      <c r="AX62" s="251" cm="1">
        <f t="array" aca="1" ref="AX62" ca="1">IF(AND(НачИнвП_Дата&lt;=AX$3,КИнвП_Дата&gt;AX$3),
            INDEX(ФОТ!$A$12:$EY$16,MATCH("Страховые взносы, руб.",ФОТ!$A$12:$A$16,0),MATCH(AX$3,ФОТ!$3:$3,0))/1000,0)</f>
        <v>39.375</v>
      </c>
      <c r="AY62" s="252">
        <f t="shared" ca="1" si="2598"/>
        <v>118.125</v>
      </c>
      <c r="AZ62" s="285">
        <f t="shared" ca="1" si="2599"/>
        <v>472.5</v>
      </c>
      <c r="BA62" s="251" cm="1">
        <f t="array" aca="1" ref="BA62" ca="1">IF(AND(НачИнвП_Дата&lt;=BA$3,КИнвП_Дата&gt;BA$3),
            INDEX(ФОТ!$A$12:$EY$16,MATCH("Страховые взносы, руб.",ФОТ!$A$12:$A$16,0),MATCH(BA$3,ФОТ!$3:$3,0))/1000,0)</f>
        <v>39.375</v>
      </c>
      <c r="BB62" s="251" cm="1">
        <f t="array" aca="1" ref="BB62" ca="1">IF(AND(НачИнвП_Дата&lt;=BB$3,КИнвП_Дата&gt;BB$3),
            INDEX(ФОТ!$A$12:$EY$16,MATCH("Страховые взносы, руб.",ФОТ!$A$12:$A$16,0),MATCH(BB$3,ФОТ!$3:$3,0))/1000,0)</f>
        <v>39.375</v>
      </c>
      <c r="BC62" s="251" cm="1">
        <f t="array" aca="1" ref="BC62" ca="1">IF(AND(НачИнвП_Дата&lt;=BC$3,КИнвП_Дата&gt;BC$3),
            INDEX(ФОТ!$A$12:$EY$16,MATCH("Страховые взносы, руб.",ФОТ!$A$12:$A$16,0),MATCH(BC$3,ФОТ!$3:$3,0))/1000,0)</f>
        <v>39.375</v>
      </c>
      <c r="BD62" s="252">
        <f t="shared" ca="1" si="2600"/>
        <v>118.125</v>
      </c>
      <c r="BE62" s="251" cm="1">
        <f t="array" aca="1" ref="BE62" ca="1">IF(AND(НачИнвП_Дата&lt;=BE$3,КИнвП_Дата&gt;BE$3),
            INDEX(ФОТ!$A$12:$EY$16,MATCH("Страховые взносы, руб.",ФОТ!$A$12:$A$16,0),MATCH(BE$3,ФОТ!$3:$3,0))/1000,0)</f>
        <v>39.375</v>
      </c>
      <c r="BF62" s="251" cm="1">
        <f t="array" aca="1" ref="BF62" ca="1">IF(AND(НачИнвП_Дата&lt;=BF$3,КИнвП_Дата&gt;BF$3),
            INDEX(ФОТ!$A$12:$EY$16,MATCH("Страховые взносы, руб.",ФОТ!$A$12:$A$16,0),MATCH(BF$3,ФОТ!$3:$3,0))/1000,0)</f>
        <v>39.375</v>
      </c>
      <c r="BG62" s="251" cm="1">
        <f t="array" aca="1" ref="BG62" ca="1">IF(AND(НачИнвП_Дата&lt;=BG$3,КИнвП_Дата&gt;BG$3),
            INDEX(ФОТ!$A$12:$EY$16,MATCH("Страховые взносы, руб.",ФОТ!$A$12:$A$16,0),MATCH(BG$3,ФОТ!$3:$3,0))/1000,0)</f>
        <v>39.375</v>
      </c>
      <c r="BH62" s="252">
        <f t="shared" ca="1" si="2601"/>
        <v>118.125</v>
      </c>
      <c r="BI62" s="251" cm="1">
        <f t="array" aca="1" ref="BI62" ca="1">IF(AND(НачИнвП_Дата&lt;=BI$3,КИнвП_Дата&gt;BI$3),
            INDEX(ФОТ!$A$12:$EY$16,MATCH("Страховые взносы, руб.",ФОТ!$A$12:$A$16,0),MATCH(BI$3,ФОТ!$3:$3,0))/1000,0)</f>
        <v>39.375</v>
      </c>
      <c r="BJ62" s="251" cm="1">
        <f t="array" aca="1" ref="BJ62" ca="1">IF(AND(НачИнвП_Дата&lt;=BJ$3,КИнвП_Дата&gt;BJ$3),
            INDEX(ФОТ!$A$12:$EY$16,MATCH("Страховые взносы, руб.",ФОТ!$A$12:$A$16,0),MATCH(BJ$3,ФОТ!$3:$3,0))/1000,0)</f>
        <v>39.375</v>
      </c>
      <c r="BK62" s="251" cm="1">
        <f t="array" aca="1" ref="BK62" ca="1">IF(AND(НачИнвП_Дата&lt;=BK$3,КИнвП_Дата&gt;BK$3),
            INDEX(ФОТ!$A$12:$EY$16,MATCH("Страховые взносы, руб.",ФОТ!$A$12:$A$16,0),MATCH(BK$3,ФОТ!$3:$3,0))/1000,0)</f>
        <v>39.375</v>
      </c>
      <c r="BL62" s="252">
        <f t="shared" ca="1" si="2602"/>
        <v>118.125</v>
      </c>
      <c r="BM62" s="251" cm="1">
        <f t="array" aca="1" ref="BM62" ca="1">IF(AND(НачИнвП_Дата&lt;=BM$3,КИнвП_Дата&gt;BM$3),
            INDEX(ФОТ!$A$12:$EY$16,MATCH("Страховые взносы, руб.",ФОТ!$A$12:$A$16,0),MATCH(BM$3,ФОТ!$3:$3,0))/1000,0)</f>
        <v>39.375</v>
      </c>
      <c r="BN62" s="251" cm="1">
        <f t="array" aca="1" ref="BN62" ca="1">IF(AND(НачИнвП_Дата&lt;=BN$3,КИнвП_Дата&gt;BN$3),
            INDEX(ФОТ!$A$12:$EY$16,MATCH("Страховые взносы, руб.",ФОТ!$A$12:$A$16,0),MATCH(BN$3,ФОТ!$3:$3,0))/1000,0)</f>
        <v>39.375</v>
      </c>
      <c r="BO62" s="251" cm="1">
        <f t="array" aca="1" ref="BO62" ca="1">IF(AND(НачИнвП_Дата&lt;=BO$3,КИнвП_Дата&gt;BO$3),
            INDEX(ФОТ!$A$12:$EY$16,MATCH("Страховые взносы, руб.",ФОТ!$A$12:$A$16,0),MATCH(BO$3,ФОТ!$3:$3,0))/1000,0)</f>
        <v>39.375</v>
      </c>
      <c r="BP62" s="252">
        <f t="shared" ca="1" si="2603"/>
        <v>118.125</v>
      </c>
      <c r="BQ62" s="285">
        <f t="shared" ca="1" si="2604"/>
        <v>472.5</v>
      </c>
      <c r="BR62" s="251" cm="1">
        <f t="array" aca="1" ref="BR62" ca="1">IF(AND(НачИнвП_Дата&lt;=BR$3,КИнвП_Дата&gt;BR$3),
            INDEX(ФОТ!$A$12:$EY$16,MATCH("Страховые взносы, руб.",ФОТ!$A$12:$A$16,0),MATCH(BR$3,ФОТ!$3:$3,0))/1000,0)</f>
        <v>39.375</v>
      </c>
      <c r="BS62" s="251" cm="1">
        <f t="array" aca="1" ref="BS62" ca="1">IF(AND(НачИнвП_Дата&lt;=BS$3,КИнвП_Дата&gt;BS$3),
            INDEX(ФОТ!$A$12:$EY$16,MATCH("Страховые взносы, руб.",ФОТ!$A$12:$A$16,0),MATCH(BS$3,ФОТ!$3:$3,0))/1000,0)</f>
        <v>39.375</v>
      </c>
      <c r="BT62" s="251" cm="1">
        <f t="array" aca="1" ref="BT62" ca="1">IF(AND(НачИнвП_Дата&lt;=BT$3,КИнвП_Дата&gt;BT$3),
            INDEX(ФОТ!$A$12:$EY$16,MATCH("Страховые взносы, руб.",ФОТ!$A$12:$A$16,0),MATCH(BT$3,ФОТ!$3:$3,0))/1000,0)</f>
        <v>39.375</v>
      </c>
      <c r="BU62" s="252">
        <f t="shared" ca="1" si="2605"/>
        <v>118.125</v>
      </c>
      <c r="BV62" s="251" cm="1">
        <f t="array" aca="1" ref="BV62" ca="1">IF(AND(НачИнвП_Дата&lt;=BV$3,КИнвП_Дата&gt;BV$3),
            INDEX(ФОТ!$A$12:$EY$16,MATCH("Страховые взносы, руб.",ФОТ!$A$12:$A$16,0),MATCH(BV$3,ФОТ!$3:$3,0))/1000,0)</f>
        <v>39.375</v>
      </c>
      <c r="BW62" s="251" cm="1">
        <f t="array" aca="1" ref="BW62" ca="1">IF(AND(НачИнвП_Дата&lt;=BW$3,КИнвП_Дата&gt;BW$3),
            INDEX(ФОТ!$A$12:$EY$16,MATCH("Страховые взносы, руб.",ФОТ!$A$12:$A$16,0),MATCH(BW$3,ФОТ!$3:$3,0))/1000,0)</f>
        <v>39.375</v>
      </c>
      <c r="BX62" s="251" cm="1">
        <f t="array" aca="1" ref="BX62" ca="1">IF(AND(НачИнвП_Дата&lt;=BX$3,КИнвП_Дата&gt;BX$3),
            INDEX(ФОТ!$A$12:$EY$16,MATCH("Страховые взносы, руб.",ФОТ!$A$12:$A$16,0),MATCH(BX$3,ФОТ!$3:$3,0))/1000,0)</f>
        <v>39.375</v>
      </c>
      <c r="BY62" s="252">
        <f t="shared" ca="1" si="2606"/>
        <v>118.125</v>
      </c>
      <c r="BZ62" s="251" cm="1">
        <f t="array" aca="1" ref="BZ62" ca="1">IF(AND(НачИнвП_Дата&lt;=BZ$3,КИнвП_Дата&gt;BZ$3),
            INDEX(ФОТ!$A$12:$EY$16,MATCH("Страховые взносы, руб.",ФОТ!$A$12:$A$16,0),MATCH(BZ$3,ФОТ!$3:$3,0))/1000,0)</f>
        <v>39.375</v>
      </c>
      <c r="CA62" s="251" cm="1">
        <f t="array" aca="1" ref="CA62" ca="1">IF(AND(НачИнвП_Дата&lt;=CA$3,КИнвП_Дата&gt;CA$3),
            INDEX(ФОТ!$A$12:$EY$16,MATCH("Страховые взносы, руб.",ФОТ!$A$12:$A$16,0),MATCH(CA$3,ФОТ!$3:$3,0))/1000,0)</f>
        <v>39.375</v>
      </c>
      <c r="CB62" s="251" cm="1">
        <f t="array" aca="1" ref="CB62" ca="1">IF(AND(НачИнвП_Дата&lt;=CB$3,КИнвП_Дата&gt;CB$3),
            INDEX(ФОТ!$A$12:$EY$16,MATCH("Страховые взносы, руб.",ФОТ!$A$12:$A$16,0),MATCH(CB$3,ФОТ!$3:$3,0))/1000,0)</f>
        <v>39.375</v>
      </c>
      <c r="CC62" s="252">
        <f t="shared" ca="1" si="2607"/>
        <v>118.125</v>
      </c>
      <c r="CD62" s="251" cm="1">
        <f t="array" aca="1" ref="CD62" ca="1">IF(AND(НачИнвП_Дата&lt;=CD$3,КИнвП_Дата&gt;CD$3),
            INDEX(ФОТ!$A$12:$EY$16,MATCH("Страховые взносы, руб.",ФОТ!$A$12:$A$16,0),MATCH(CD$3,ФОТ!$3:$3,0))/1000,0)</f>
        <v>39.375</v>
      </c>
      <c r="CE62" s="251" cm="1">
        <f t="array" aca="1" ref="CE62" ca="1">IF(AND(НачИнвП_Дата&lt;=CE$3,КИнвП_Дата&gt;CE$3),
            INDEX(ФОТ!$A$12:$EY$16,MATCH("Страховые взносы, руб.",ФОТ!$A$12:$A$16,0),MATCH(CE$3,ФОТ!$3:$3,0))/1000,0)</f>
        <v>39.375</v>
      </c>
      <c r="CF62" s="251" cm="1">
        <f t="array" aca="1" ref="CF62" ca="1">IF(AND(НачИнвП_Дата&lt;=CF$3,КИнвП_Дата&gt;CF$3),
            INDEX(ФОТ!$A$12:$EY$16,MATCH("Страховые взносы, руб.",ФОТ!$A$12:$A$16,0),MATCH(CF$3,ФОТ!$3:$3,0))/1000,0)</f>
        <v>39.375</v>
      </c>
      <c r="CG62" s="252">
        <f t="shared" ca="1" si="2608"/>
        <v>118.125</v>
      </c>
      <c r="CH62" s="285">
        <f t="shared" ca="1" si="2609"/>
        <v>472.5</v>
      </c>
      <c r="CI62" s="251" cm="1">
        <f t="array" aca="1" ref="CI62" ca="1">IF(AND(НачИнвП_Дата&lt;=CI$3,КИнвП_Дата&gt;CI$3),
            INDEX(ФОТ!$A$12:$EY$16,MATCH("Страховые взносы, руб.",ФОТ!$A$12:$A$16,0),MATCH(CI$3,ФОТ!$3:$3,0))/1000,0)</f>
        <v>39.375</v>
      </c>
      <c r="CJ62" s="251" cm="1">
        <f t="array" aca="1" ref="CJ62" ca="1">IF(AND(НачИнвП_Дата&lt;=CJ$3,КИнвП_Дата&gt;CJ$3),
            INDEX(ФОТ!$A$12:$EY$16,MATCH("Страховые взносы, руб.",ФОТ!$A$12:$A$16,0),MATCH(CJ$3,ФОТ!$3:$3,0))/1000,0)</f>
        <v>39.375</v>
      </c>
      <c r="CK62" s="251" cm="1">
        <f t="array" aca="1" ref="CK62" ca="1">IF(AND(НачИнвП_Дата&lt;=CK$3,КИнвП_Дата&gt;CK$3),
            INDEX(ФОТ!$A$12:$EY$16,MATCH("Страховые взносы, руб.",ФОТ!$A$12:$A$16,0),MATCH(CK$3,ФОТ!$3:$3,0))/1000,0)</f>
        <v>39.375</v>
      </c>
      <c r="CL62" s="252">
        <f t="shared" ca="1" si="2610"/>
        <v>118.125</v>
      </c>
      <c r="CM62" s="251" cm="1">
        <f t="array" aca="1" ref="CM62" ca="1">IF(AND(НачИнвП_Дата&lt;=CM$3,КИнвП_Дата&gt;CM$3),
            INDEX(ФОТ!$A$12:$EY$16,MATCH("Страховые взносы, руб.",ФОТ!$A$12:$A$16,0),MATCH(CM$3,ФОТ!$3:$3,0))/1000,0)</f>
        <v>39.375</v>
      </c>
      <c r="CN62" s="251" cm="1">
        <f t="array" aca="1" ref="CN62" ca="1">IF(AND(НачИнвП_Дата&lt;=CN$3,КИнвП_Дата&gt;CN$3),
            INDEX(ФОТ!$A$12:$EY$16,MATCH("Страховые взносы, руб.",ФОТ!$A$12:$A$16,0),MATCH(CN$3,ФОТ!$3:$3,0))/1000,0)</f>
        <v>39.375</v>
      </c>
      <c r="CO62" s="251" cm="1">
        <f t="array" aca="1" ref="CO62" ca="1">IF(AND(НачИнвП_Дата&lt;=CO$3,КИнвП_Дата&gt;CO$3),
            INDEX(ФОТ!$A$12:$EY$16,MATCH("Страховые взносы, руб.",ФОТ!$A$12:$A$16,0),MATCH(CO$3,ФОТ!$3:$3,0))/1000,0)</f>
        <v>39.375</v>
      </c>
      <c r="CP62" s="252">
        <f t="shared" ca="1" si="2611"/>
        <v>118.125</v>
      </c>
      <c r="CQ62" s="251" cm="1">
        <f t="array" aca="1" ref="CQ62" ca="1">IF(AND(НачИнвП_Дата&lt;=CQ$3,КИнвП_Дата&gt;CQ$3),
            INDEX(ФОТ!$A$12:$EY$16,MATCH("Страховые взносы, руб.",ФОТ!$A$12:$A$16,0),MATCH(CQ$3,ФОТ!$3:$3,0))/1000,0)</f>
        <v>39.375</v>
      </c>
      <c r="CR62" s="251" cm="1">
        <f t="array" aca="1" ref="CR62" ca="1">IF(AND(НачИнвП_Дата&lt;=CR$3,КИнвП_Дата&gt;CR$3),
            INDEX(ФОТ!$A$12:$EY$16,MATCH("Страховые взносы, руб.",ФОТ!$A$12:$A$16,0),MATCH(CR$3,ФОТ!$3:$3,0))/1000,0)</f>
        <v>39.375</v>
      </c>
      <c r="CS62" s="251" cm="1">
        <f t="array" aca="1" ref="CS62" ca="1">IF(AND(НачИнвП_Дата&lt;=CS$3,КИнвП_Дата&gt;CS$3),
            INDEX(ФОТ!$A$12:$EY$16,MATCH("Страховые взносы, руб.",ФОТ!$A$12:$A$16,0),MATCH(CS$3,ФОТ!$3:$3,0))/1000,0)</f>
        <v>39.375</v>
      </c>
      <c r="CT62" s="252">
        <f t="shared" ca="1" si="2612"/>
        <v>118.125</v>
      </c>
      <c r="CU62" s="251" cm="1">
        <f t="array" aca="1" ref="CU62" ca="1">IF(AND(НачИнвП_Дата&lt;=CU$3,КИнвП_Дата&gt;CU$3),
            INDEX(ФОТ!$A$12:$EY$16,MATCH("Страховые взносы, руб.",ФОТ!$A$12:$A$16,0),MATCH(CU$3,ФОТ!$3:$3,0))/1000,0)</f>
        <v>39.375</v>
      </c>
      <c r="CV62" s="251" cm="1">
        <f t="array" aca="1" ref="CV62" ca="1">IF(AND(НачИнвП_Дата&lt;=CV$3,КИнвП_Дата&gt;CV$3),
            INDEX(ФОТ!$A$12:$EY$16,MATCH("Страховые взносы, руб.",ФОТ!$A$12:$A$16,0),MATCH(CV$3,ФОТ!$3:$3,0))/1000,0)</f>
        <v>39.375</v>
      </c>
      <c r="CW62" s="251" cm="1">
        <f t="array" aca="1" ref="CW62" ca="1">IF(AND(НачИнвП_Дата&lt;=CW$3,КИнвП_Дата&gt;CW$3),
            INDEX(ФОТ!$A$12:$EY$16,MATCH("Страховые взносы, руб.",ФОТ!$A$12:$A$16,0),MATCH(CW$3,ФОТ!$3:$3,0))/1000,0)</f>
        <v>39.375</v>
      </c>
      <c r="CX62" s="252">
        <f t="shared" ca="1" si="2613"/>
        <v>118.125</v>
      </c>
      <c r="CY62" s="285">
        <f t="shared" ca="1" si="2614"/>
        <v>472.5</v>
      </c>
      <c r="CZ62" s="251" cm="1">
        <f t="array" aca="1" ref="CZ62" ca="1">IF(AND(НачИнвП_Дата&lt;=CZ$3,КИнвП_Дата&gt;CZ$3),
            INDEX(ФОТ!$A$12:$EY$16,MATCH("Страховые взносы, руб.",ФОТ!$A$12:$A$16,0),MATCH(CZ$3,ФОТ!$3:$3,0))/1000,0)</f>
        <v>39.375</v>
      </c>
      <c r="DA62" s="251" cm="1">
        <f t="array" aca="1" ref="DA62" ca="1">IF(AND(НачИнвП_Дата&lt;=DA$3,КИнвП_Дата&gt;DA$3),
            INDEX(ФОТ!$A$12:$EY$16,MATCH("Страховые взносы, руб.",ФОТ!$A$12:$A$16,0),MATCH(DA$3,ФОТ!$3:$3,0))/1000,0)</f>
        <v>39.375</v>
      </c>
      <c r="DB62" s="251" cm="1">
        <f t="array" aca="1" ref="DB62" ca="1">IF(AND(НачИнвП_Дата&lt;=DB$3,КИнвП_Дата&gt;DB$3),
            INDEX(ФОТ!$A$12:$EY$16,MATCH("Страховые взносы, руб.",ФОТ!$A$12:$A$16,0),MATCH(DB$3,ФОТ!$3:$3,0))/1000,0)</f>
        <v>39.375</v>
      </c>
      <c r="DC62" s="252">
        <f t="shared" ca="1" si="2615"/>
        <v>118.125</v>
      </c>
      <c r="DD62" s="251" cm="1">
        <f t="array" aca="1" ref="DD62" ca="1">IF(AND(НачИнвП_Дата&lt;=DD$3,КИнвП_Дата&gt;DD$3),
            INDEX(ФОТ!$A$12:$EY$16,MATCH("Страховые взносы, руб.",ФОТ!$A$12:$A$16,0),MATCH(DD$3,ФОТ!$3:$3,0))/1000,0)</f>
        <v>39.375</v>
      </c>
      <c r="DE62" s="251" cm="1">
        <f t="array" aca="1" ref="DE62" ca="1">IF(AND(НачИнвП_Дата&lt;=DE$3,КИнвП_Дата&gt;DE$3),
            INDEX(ФОТ!$A$12:$EY$16,MATCH("Страховые взносы, руб.",ФОТ!$A$12:$A$16,0),MATCH(DE$3,ФОТ!$3:$3,0))/1000,0)</f>
        <v>39.375</v>
      </c>
      <c r="DF62" s="251" cm="1">
        <f t="array" aca="1" ref="DF62" ca="1">IF(AND(НачИнвП_Дата&lt;=DF$3,КИнвП_Дата&gt;DF$3),
            INDEX(ФОТ!$A$12:$EY$16,MATCH("Страховые взносы, руб.",ФОТ!$A$12:$A$16,0),MATCH(DF$3,ФОТ!$3:$3,0))/1000,0)</f>
        <v>39.375</v>
      </c>
      <c r="DG62" s="252">
        <f t="shared" ca="1" si="2616"/>
        <v>118.125</v>
      </c>
      <c r="DH62" s="251" cm="1">
        <f t="array" aca="1" ref="DH62" ca="1">IF(AND(НачИнвП_Дата&lt;=DH$3,КИнвП_Дата&gt;DH$3),
            INDEX(ФОТ!$A$12:$EY$16,MATCH("Страховые взносы, руб.",ФОТ!$A$12:$A$16,0),MATCH(DH$3,ФОТ!$3:$3,0))/1000,0)</f>
        <v>39.375</v>
      </c>
      <c r="DI62" s="251" cm="1">
        <f t="array" aca="1" ref="DI62" ca="1">IF(AND(НачИнвП_Дата&lt;=DI$3,КИнвП_Дата&gt;DI$3),
            INDEX(ФОТ!$A$12:$EY$16,MATCH("Страховые взносы, руб.",ФОТ!$A$12:$A$16,0),MATCH(DI$3,ФОТ!$3:$3,0))/1000,0)</f>
        <v>39.375</v>
      </c>
      <c r="DJ62" s="251" cm="1">
        <f t="array" aca="1" ref="DJ62" ca="1">IF(AND(НачИнвП_Дата&lt;=DJ$3,КИнвП_Дата&gt;DJ$3),
            INDEX(ФОТ!$A$12:$EY$16,MATCH("Страховые взносы, руб.",ФОТ!$A$12:$A$16,0),MATCH(DJ$3,ФОТ!$3:$3,0))/1000,0)</f>
        <v>39.375</v>
      </c>
      <c r="DK62" s="252">
        <f t="shared" ca="1" si="2617"/>
        <v>118.125</v>
      </c>
      <c r="DL62" s="251" cm="1">
        <f t="array" aca="1" ref="DL62" ca="1">IF(AND(НачИнвП_Дата&lt;=DL$3,КИнвП_Дата&gt;DL$3),
            INDEX(ФОТ!$A$12:$EY$16,MATCH("Страховые взносы, руб.",ФОТ!$A$12:$A$16,0),MATCH(DL$3,ФОТ!$3:$3,0))/1000,0)</f>
        <v>39.375</v>
      </c>
      <c r="DM62" s="251" cm="1">
        <f t="array" aca="1" ref="DM62" ca="1">IF(AND(НачИнвП_Дата&lt;=DM$3,КИнвП_Дата&gt;DM$3),
            INDEX(ФОТ!$A$12:$EY$16,MATCH("Страховые взносы, руб.",ФОТ!$A$12:$A$16,0),MATCH(DM$3,ФОТ!$3:$3,0))/1000,0)</f>
        <v>39.375</v>
      </c>
      <c r="DN62" s="251" cm="1">
        <f t="array" aca="1" ref="DN62" ca="1">IF(AND(НачИнвП_Дата&lt;=DN$3,КИнвП_Дата&gt;DN$3),
            INDEX(ФОТ!$A$12:$EY$16,MATCH("Страховые взносы, руб.",ФОТ!$A$12:$A$16,0),MATCH(DN$3,ФОТ!$3:$3,0))/1000,0)</f>
        <v>39.375</v>
      </c>
      <c r="DO62" s="252">
        <f t="shared" ca="1" si="2618"/>
        <v>118.125</v>
      </c>
      <c r="DP62" s="285">
        <f t="shared" ca="1" si="2619"/>
        <v>472.5</v>
      </c>
      <c r="DQ62" s="251" cm="1">
        <f t="array" aca="1" ref="DQ62" ca="1">IF(AND(НачИнвП_Дата&lt;=DQ$3,КИнвП_Дата&gt;DQ$3),
            INDEX(ФОТ!$A$12:$EY$16,MATCH("Страховые взносы, руб.",ФОТ!$A$12:$A$16,0),MATCH(DQ$3,ФОТ!$3:$3,0))/1000,0)</f>
        <v>39.375</v>
      </c>
      <c r="DR62" s="251" cm="1">
        <f t="array" aca="1" ref="DR62" ca="1">IF(AND(НачИнвП_Дата&lt;=DR$3,КИнвП_Дата&gt;DR$3),
            INDEX(ФОТ!$A$12:$EY$16,MATCH("Страховые взносы, руб.",ФОТ!$A$12:$A$16,0),MATCH(DR$3,ФОТ!$3:$3,0))/1000,0)</f>
        <v>39.375</v>
      </c>
      <c r="DS62" s="251" cm="1">
        <f t="array" aca="1" ref="DS62" ca="1">IF(AND(НачИнвП_Дата&lt;=DS$3,КИнвП_Дата&gt;DS$3),
            INDEX(ФОТ!$A$12:$EY$16,MATCH("Страховые взносы, руб.",ФОТ!$A$12:$A$16,0),MATCH(DS$3,ФОТ!$3:$3,0))/1000,0)</f>
        <v>39.375</v>
      </c>
      <c r="DT62" s="252">
        <f t="shared" ca="1" si="2620"/>
        <v>118.125</v>
      </c>
      <c r="DU62" s="251" cm="1">
        <f t="array" aca="1" ref="DU62" ca="1">IF(AND(НачИнвП_Дата&lt;=DU$3,КИнвП_Дата&gt;DU$3),
            INDEX(ФОТ!$A$12:$EY$16,MATCH("Страховые взносы, руб.",ФОТ!$A$12:$A$16,0),MATCH(DU$3,ФОТ!$3:$3,0))/1000,0)</f>
        <v>39.375</v>
      </c>
      <c r="DV62" s="251" cm="1">
        <f t="array" aca="1" ref="DV62" ca="1">IF(AND(НачИнвП_Дата&lt;=DV$3,КИнвП_Дата&gt;DV$3),
            INDEX(ФОТ!$A$12:$EY$16,MATCH("Страховые взносы, руб.",ФОТ!$A$12:$A$16,0),MATCH(DV$3,ФОТ!$3:$3,0))/1000,0)</f>
        <v>39.375</v>
      </c>
      <c r="DW62" s="251" cm="1">
        <f t="array" aca="1" ref="DW62" ca="1">IF(AND(НачИнвП_Дата&lt;=DW$3,КИнвП_Дата&gt;DW$3),
            INDEX(ФОТ!$A$12:$EY$16,MATCH("Страховые взносы, руб.",ФОТ!$A$12:$A$16,0),MATCH(DW$3,ФОТ!$3:$3,0))/1000,0)</f>
        <v>39.375</v>
      </c>
      <c r="DX62" s="252">
        <f t="shared" ca="1" si="2621"/>
        <v>118.125</v>
      </c>
      <c r="DY62" s="251" cm="1">
        <f t="array" aca="1" ref="DY62" ca="1">IF(AND(НачИнвП_Дата&lt;=DY$3,КИнвП_Дата&gt;DY$3),
            INDEX(ФОТ!$A$12:$EY$16,MATCH("Страховые взносы, руб.",ФОТ!$A$12:$A$16,0),MATCH(DY$3,ФОТ!$3:$3,0))/1000,0)</f>
        <v>39.375</v>
      </c>
      <c r="DZ62" s="251" cm="1">
        <f t="array" aca="1" ref="DZ62" ca="1">IF(AND(НачИнвП_Дата&lt;=DZ$3,КИнвП_Дата&gt;DZ$3),
            INDEX(ФОТ!$A$12:$EY$16,MATCH("Страховые взносы, руб.",ФОТ!$A$12:$A$16,0),MATCH(DZ$3,ФОТ!$3:$3,0))/1000,0)</f>
        <v>39.375</v>
      </c>
      <c r="EA62" s="251" cm="1">
        <f t="array" aca="1" ref="EA62" ca="1">IF(AND(НачИнвП_Дата&lt;=EA$3,КИнвП_Дата&gt;EA$3),
            INDEX(ФОТ!$A$12:$EY$16,MATCH("Страховые взносы, руб.",ФОТ!$A$12:$A$16,0),MATCH(EA$3,ФОТ!$3:$3,0))/1000,0)</f>
        <v>39.375</v>
      </c>
      <c r="EB62" s="252">
        <f t="shared" ca="1" si="2622"/>
        <v>118.125</v>
      </c>
      <c r="EC62" s="251" cm="1">
        <f t="array" aca="1" ref="EC62" ca="1">IF(AND(НачИнвП_Дата&lt;=EC$3,КИнвП_Дата&gt;EC$3),
            INDEX(ФОТ!$A$12:$EY$16,MATCH("Страховые взносы, руб.",ФОТ!$A$12:$A$16,0),MATCH(EC$3,ФОТ!$3:$3,0))/1000,0)</f>
        <v>39.375</v>
      </c>
      <c r="ED62" s="251" cm="1">
        <f t="array" aca="1" ref="ED62" ca="1">IF(AND(НачИнвП_Дата&lt;=ED$3,КИнвП_Дата&gt;ED$3),
            INDEX(ФОТ!$A$12:$EY$16,MATCH("Страховые взносы, руб.",ФОТ!$A$12:$A$16,0),MATCH(ED$3,ФОТ!$3:$3,0))/1000,0)</f>
        <v>39.375</v>
      </c>
      <c r="EE62" s="251" cm="1">
        <f t="array" aca="1" ref="EE62" ca="1">IF(AND(НачИнвП_Дата&lt;=EE$3,КИнвП_Дата&gt;EE$3),
            INDEX(ФОТ!$A$12:$EY$16,MATCH("Страховые взносы, руб.",ФОТ!$A$12:$A$16,0),MATCH(EE$3,ФОТ!$3:$3,0))/1000,0)</f>
        <v>39.375</v>
      </c>
      <c r="EF62" s="252">
        <f t="shared" ca="1" si="2623"/>
        <v>118.125</v>
      </c>
      <c r="EG62" s="285">
        <f t="shared" ca="1" si="2624"/>
        <v>472.5</v>
      </c>
      <c r="EH62" s="251" cm="1">
        <f t="array" aca="1" ref="EH62" ca="1">IF(AND(НачИнвП_Дата&lt;=EH$3,КИнвП_Дата&gt;EH$3),
            INDEX(ФОТ!$A$12:$EY$16,MATCH("Страховые взносы, руб.",ФОТ!$A$12:$A$16,0),MATCH(EH$3,ФОТ!$3:$3,0))/1000,0)</f>
        <v>39.375</v>
      </c>
      <c r="EI62" s="251" cm="1">
        <f t="array" aca="1" ref="EI62" ca="1">IF(AND(НачИнвП_Дата&lt;=EI$3,КИнвП_Дата&gt;EI$3),
            INDEX(ФОТ!$A$12:$EY$16,MATCH("Страховые взносы, руб.",ФОТ!$A$12:$A$16,0),MATCH(EI$3,ФОТ!$3:$3,0))/1000,0)</f>
        <v>39.375</v>
      </c>
      <c r="EJ62" s="251" cm="1">
        <f t="array" aca="1" ref="EJ62" ca="1">IF(AND(НачИнвП_Дата&lt;=EJ$3,КИнвП_Дата&gt;EJ$3),
            INDEX(ФОТ!$A$12:$EY$16,MATCH("Страховые взносы, руб.",ФОТ!$A$12:$A$16,0),MATCH(EJ$3,ФОТ!$3:$3,0))/1000,0)</f>
        <v>39.375</v>
      </c>
      <c r="EK62" s="252">
        <f t="shared" ca="1" si="2625"/>
        <v>118.125</v>
      </c>
      <c r="EL62" s="251" cm="1">
        <f t="array" aca="1" ref="EL62" ca="1">IF(AND(НачИнвП_Дата&lt;=EL$3,КИнвП_Дата&gt;EL$3),
            INDEX(ФОТ!$A$12:$EY$16,MATCH("Страховые взносы, руб.",ФОТ!$A$12:$A$16,0),MATCH(EL$3,ФОТ!$3:$3,0))/1000,0)</f>
        <v>39.375</v>
      </c>
      <c r="EM62" s="251" cm="1">
        <f t="array" aca="1" ref="EM62" ca="1">IF(AND(НачИнвП_Дата&lt;=EM$3,КИнвП_Дата&gt;EM$3),
            INDEX(ФОТ!$A$12:$EY$16,MATCH("Страховые взносы, руб.",ФОТ!$A$12:$A$16,0),MATCH(EM$3,ФОТ!$3:$3,0))/1000,0)</f>
        <v>39.375</v>
      </c>
      <c r="EN62" s="251" cm="1">
        <f t="array" aca="1" ref="EN62" ca="1">IF(AND(НачИнвП_Дата&lt;=EN$3,КИнвП_Дата&gt;EN$3),
            INDEX(ФОТ!$A$12:$EY$16,MATCH("Страховые взносы, руб.",ФОТ!$A$12:$A$16,0),MATCH(EN$3,ФОТ!$3:$3,0))/1000,0)</f>
        <v>39.375</v>
      </c>
      <c r="EO62" s="252">
        <f t="shared" ca="1" si="2626"/>
        <v>118.125</v>
      </c>
      <c r="EP62" s="251" cm="1">
        <f t="array" aca="1" ref="EP62" ca="1">IF(AND(НачИнвП_Дата&lt;=EP$3,КИнвП_Дата&gt;EP$3),
            INDEX(ФОТ!$A$12:$EY$16,MATCH("Страховые взносы, руб.",ФОТ!$A$12:$A$16,0),MATCH(EP$3,ФОТ!$3:$3,0))/1000,0)</f>
        <v>39.375</v>
      </c>
      <c r="EQ62" s="251" cm="1">
        <f t="array" aca="1" ref="EQ62" ca="1">IF(AND(НачИнвП_Дата&lt;=EQ$3,КИнвП_Дата&gt;EQ$3),
            INDEX(ФОТ!$A$12:$EY$16,MATCH("Страховые взносы, руб.",ФОТ!$A$12:$A$16,0),MATCH(EQ$3,ФОТ!$3:$3,0))/1000,0)</f>
        <v>39.375</v>
      </c>
      <c r="ER62" s="251" cm="1">
        <f t="array" aca="1" ref="ER62" ca="1">IF(AND(НачИнвП_Дата&lt;=ER$3,КИнвП_Дата&gt;ER$3),
            INDEX(ФОТ!$A$12:$EY$16,MATCH("Страховые взносы, руб.",ФОТ!$A$12:$A$16,0),MATCH(ER$3,ФОТ!$3:$3,0))/1000,0)</f>
        <v>39.375</v>
      </c>
      <c r="ES62" s="252">
        <f t="shared" ca="1" si="2627"/>
        <v>118.125</v>
      </c>
      <c r="ET62" s="251" cm="1">
        <f t="array" aca="1" ref="ET62" ca="1">IF(AND(НачИнвП_Дата&lt;=ET$3,КИнвП_Дата&gt;ET$3),
            INDEX(ФОТ!$A$12:$EY$16,MATCH("Страховые взносы, руб.",ФОТ!$A$12:$A$16,0),MATCH(ET$3,ФОТ!$3:$3,0))/1000,0)</f>
        <v>39.375</v>
      </c>
      <c r="EU62" s="251" cm="1">
        <f t="array" aca="1" ref="EU62" ca="1">IF(AND(НачИнвП_Дата&lt;=EU$3,КИнвП_Дата&gt;EU$3),
            INDEX(ФОТ!$A$12:$EY$16,MATCH("Страховые взносы, руб.",ФОТ!$A$12:$A$16,0),MATCH(EU$3,ФОТ!$3:$3,0))/1000,0)</f>
        <v>39.375</v>
      </c>
      <c r="EV62" s="251" cm="1">
        <f t="array" aca="1" ref="EV62" ca="1">IF(AND(НачИнвП_Дата&lt;=EV$3,КИнвП_Дата&gt;EV$3),
            INDEX(ФОТ!$A$12:$EY$16,MATCH("Страховые взносы, руб.",ФОТ!$A$12:$A$16,0),MATCH(EV$3,ФОТ!$3:$3,0))/1000,0)</f>
        <v>39.375</v>
      </c>
      <c r="EW62" s="252">
        <f t="shared" ca="1" si="2628"/>
        <v>118.125</v>
      </c>
      <c r="EX62" s="430">
        <f t="shared" ca="1" si="2629"/>
        <v>472.5</v>
      </c>
      <c r="EY62" s="301">
        <f ca="1">ROUND(SUMIF(Ф2!$4:$4,"+",62:62),0)</f>
        <v>3898</v>
      </c>
    </row>
    <row r="63" spans="1:155">
      <c r="A63" s="257" t="s">
        <v>252</v>
      </c>
      <c r="B63" s="255">
        <f ca="1">B47-B51</f>
        <v>0</v>
      </c>
      <c r="C63" s="255">
        <f t="shared" ref="C63:Q63" ca="1" si="2630">C47-C51</f>
        <v>0</v>
      </c>
      <c r="D63" s="255">
        <f t="shared" ca="1" si="2630"/>
        <v>0</v>
      </c>
      <c r="E63" s="256">
        <f t="shared" ca="1" si="2630"/>
        <v>0</v>
      </c>
      <c r="F63" s="255">
        <f t="shared" ca="1" si="2630"/>
        <v>0</v>
      </c>
      <c r="G63" s="255">
        <f t="shared" ca="1" si="2630"/>
        <v>0</v>
      </c>
      <c r="H63" s="255">
        <f t="shared" ca="1" si="2630"/>
        <v>0</v>
      </c>
      <c r="I63" s="256">
        <f t="shared" ca="1" si="2630"/>
        <v>0</v>
      </c>
      <c r="J63" s="255">
        <f t="shared" ca="1" si="2630"/>
        <v>0</v>
      </c>
      <c r="K63" s="255">
        <f t="shared" ca="1" si="2630"/>
        <v>0</v>
      </c>
      <c r="L63" s="255">
        <f t="shared" ca="1" si="2630"/>
        <v>0</v>
      </c>
      <c r="M63" s="256">
        <f t="shared" ca="1" si="2630"/>
        <v>0</v>
      </c>
      <c r="N63" s="255">
        <f t="shared" ca="1" si="2630"/>
        <v>-672.38752566666676</v>
      </c>
      <c r="O63" s="255">
        <f t="shared" ca="1" si="2630"/>
        <v>-563.96404166666673</v>
      </c>
      <c r="P63" s="255">
        <f t="shared" ca="1" si="2630"/>
        <v>-570.46978196666669</v>
      </c>
      <c r="Q63" s="256">
        <f t="shared" ca="1" si="2630"/>
        <v>-1806.8213493000001</v>
      </c>
      <c r="R63" s="268">
        <f ca="1">R47-R51</f>
        <v>-1806.8213493000001</v>
      </c>
      <c r="S63" s="255">
        <f ca="1">S47-S51</f>
        <v>-460.62682166666667</v>
      </c>
      <c r="T63" s="255">
        <f t="shared" ref="T63:AH63" ca="1" si="2631">T47-T51</f>
        <v>-669.84439366666675</v>
      </c>
      <c r="U63" s="255">
        <f t="shared" ca="1" si="2631"/>
        <v>-422.04166666666669</v>
      </c>
      <c r="V63" s="256">
        <f t="shared" ca="1" si="2631"/>
        <v>-1552.512882</v>
      </c>
      <c r="W63" s="255">
        <f t="shared" ca="1" si="2631"/>
        <v>-460.62682166666667</v>
      </c>
      <c r="X63" s="255">
        <f t="shared" ca="1" si="2631"/>
        <v>-775.72474566666665</v>
      </c>
      <c r="Y63" s="255">
        <f t="shared" ca="1" si="2631"/>
        <v>-422.04166666666669</v>
      </c>
      <c r="Z63" s="256">
        <f t="shared" ca="1" si="2631"/>
        <v>-1658.3932340000001</v>
      </c>
      <c r="AA63" s="255">
        <f t="shared" ca="1" si="2631"/>
        <v>-460.62682166666667</v>
      </c>
      <c r="AB63" s="255">
        <f t="shared" ca="1" si="2631"/>
        <v>-563.96404166666673</v>
      </c>
      <c r="AC63" s="255">
        <f t="shared" ca="1" si="2631"/>
        <v>-570.46978196666669</v>
      </c>
      <c r="AD63" s="256">
        <f t="shared" ca="1" si="2631"/>
        <v>-1595.0606453</v>
      </c>
      <c r="AE63" s="255">
        <f t="shared" ca="1" si="2631"/>
        <v>-672.38752566666676</v>
      </c>
      <c r="AF63" s="255">
        <f t="shared" ca="1" si="2631"/>
        <v>-563.96404166666673</v>
      </c>
      <c r="AG63" s="255">
        <f t="shared" ca="1" si="2631"/>
        <v>-570.46978196666669</v>
      </c>
      <c r="AH63" s="256">
        <f t="shared" ca="1" si="2631"/>
        <v>-1806.8213493000001</v>
      </c>
      <c r="AI63" s="268">
        <f ca="1">AI47-AI51</f>
        <v>-6612.7881106000004</v>
      </c>
      <c r="AJ63" s="255"/>
      <c r="AK63" s="255"/>
      <c r="AL63" s="255"/>
      <c r="AM63" s="256"/>
      <c r="AN63" s="255"/>
      <c r="AO63" s="255"/>
      <c r="AP63" s="255"/>
      <c r="AQ63" s="256"/>
      <c r="AR63" s="255"/>
      <c r="AS63" s="255"/>
      <c r="AT63" s="255"/>
      <c r="AU63" s="256"/>
      <c r="AV63" s="255"/>
      <c r="AW63" s="255"/>
      <c r="AX63" s="255"/>
      <c r="AY63" s="256"/>
      <c r="AZ63" s="268">
        <f ca="1">AZ47-AZ51</f>
        <v>-6612.7881106000004</v>
      </c>
      <c r="BA63" s="255"/>
      <c r="BB63" s="255"/>
      <c r="BC63" s="255"/>
      <c r="BD63" s="256"/>
      <c r="BE63" s="255"/>
      <c r="BF63" s="255"/>
      <c r="BG63" s="255"/>
      <c r="BH63" s="256"/>
      <c r="BI63" s="255"/>
      <c r="BJ63" s="255"/>
      <c r="BK63" s="255"/>
      <c r="BL63" s="256"/>
      <c r="BM63" s="255"/>
      <c r="BN63" s="255"/>
      <c r="BO63" s="255"/>
      <c r="BP63" s="256"/>
      <c r="BQ63" s="268">
        <f ca="1">BQ47-BQ51</f>
        <v>-6612.7881106000004</v>
      </c>
      <c r="BR63" s="255"/>
      <c r="BS63" s="255"/>
      <c r="BT63" s="255"/>
      <c r="BU63" s="256"/>
      <c r="BV63" s="255"/>
      <c r="BW63" s="255"/>
      <c r="BX63" s="255"/>
      <c r="BY63" s="256"/>
      <c r="BZ63" s="255"/>
      <c r="CA63" s="255"/>
      <c r="CB63" s="255"/>
      <c r="CC63" s="256"/>
      <c r="CD63" s="255"/>
      <c r="CE63" s="255"/>
      <c r="CF63" s="255"/>
      <c r="CG63" s="256"/>
      <c r="CH63" s="268">
        <f ca="1">CH47-CH51</f>
        <v>-6612.7881106000004</v>
      </c>
      <c r="CI63" s="255"/>
      <c r="CJ63" s="255"/>
      <c r="CK63" s="255"/>
      <c r="CL63" s="256"/>
      <c r="CM63" s="255"/>
      <c r="CN63" s="255"/>
      <c r="CO63" s="255"/>
      <c r="CP63" s="256"/>
      <c r="CQ63" s="255"/>
      <c r="CR63" s="255"/>
      <c r="CS63" s="255"/>
      <c r="CT63" s="256"/>
      <c r="CU63" s="255"/>
      <c r="CV63" s="255"/>
      <c r="CW63" s="255"/>
      <c r="CX63" s="256"/>
      <c r="CY63" s="268">
        <f ca="1">CY47-CY51</f>
        <v>-6612.7881106000004</v>
      </c>
      <c r="CZ63" s="255"/>
      <c r="DA63" s="255"/>
      <c r="DB63" s="255"/>
      <c r="DC63" s="256"/>
      <c r="DD63" s="255"/>
      <c r="DE63" s="255"/>
      <c r="DF63" s="255"/>
      <c r="DG63" s="256"/>
      <c r="DH63" s="255"/>
      <c r="DI63" s="255"/>
      <c r="DJ63" s="255"/>
      <c r="DK63" s="256"/>
      <c r="DL63" s="255"/>
      <c r="DM63" s="255"/>
      <c r="DN63" s="255"/>
      <c r="DO63" s="256"/>
      <c r="DP63" s="268">
        <f ca="1">DP47-DP51</f>
        <v>-6612.7881106000004</v>
      </c>
      <c r="DQ63" s="255"/>
      <c r="DR63" s="255"/>
      <c r="DS63" s="255"/>
      <c r="DT63" s="256"/>
      <c r="DU63" s="255"/>
      <c r="DV63" s="255"/>
      <c r="DW63" s="255"/>
      <c r="DX63" s="256"/>
      <c r="DY63" s="255"/>
      <c r="DZ63" s="255"/>
      <c r="EA63" s="255"/>
      <c r="EB63" s="256"/>
      <c r="EC63" s="255"/>
      <c r="ED63" s="255"/>
      <c r="EE63" s="255"/>
      <c r="EF63" s="256"/>
      <c r="EG63" s="268">
        <f ca="1">EG47-EG51</f>
        <v>-6612.7881106000004</v>
      </c>
      <c r="EH63" s="255"/>
      <c r="EI63" s="255"/>
      <c r="EJ63" s="255"/>
      <c r="EK63" s="256"/>
      <c r="EL63" s="255"/>
      <c r="EM63" s="255"/>
      <c r="EN63" s="255"/>
      <c r="EO63" s="256"/>
      <c r="EP63" s="255"/>
      <c r="EQ63" s="255"/>
      <c r="ER63" s="255"/>
      <c r="ES63" s="256"/>
      <c r="ET63" s="255"/>
      <c r="EU63" s="255"/>
      <c r="EV63" s="255"/>
      <c r="EW63" s="256"/>
      <c r="EX63" s="431">
        <f ca="1">EX47-EX51</f>
        <v>-6612.7881106000004</v>
      </c>
      <c r="EY63" s="438">
        <f ca="1">ROUND(SUMIF(Ф2!$4:$4,"+",63:63),0)</f>
        <v>-54709</v>
      </c>
    </row>
    <row r="64" spans="1:155">
      <c r="A64" s="229" t="s">
        <v>329</v>
      </c>
      <c r="B64" s="248">
        <f>SUM(B65:B67)</f>
        <v>0</v>
      </c>
      <c r="C64" s="248">
        <f t="shared" ref="C64:BN64" ca="1" si="2632">SUM(C65:C67)</f>
        <v>0</v>
      </c>
      <c r="D64" s="248">
        <f t="shared" ca="1" si="2632"/>
        <v>0</v>
      </c>
      <c r="E64" s="249">
        <f t="shared" ca="1" si="2632"/>
        <v>0</v>
      </c>
      <c r="F64" s="248">
        <f t="shared" ca="1" si="2632"/>
        <v>0</v>
      </c>
      <c r="G64" s="248">
        <f t="shared" ca="1" si="2632"/>
        <v>0</v>
      </c>
      <c r="H64" s="248">
        <f t="shared" ca="1" si="2632"/>
        <v>0</v>
      </c>
      <c r="I64" s="249">
        <f t="shared" ca="1" si="2632"/>
        <v>0</v>
      </c>
      <c r="J64" s="248">
        <f t="shared" ca="1" si="2632"/>
        <v>0</v>
      </c>
      <c r="K64" s="248">
        <f t="shared" ca="1" si="2632"/>
        <v>0</v>
      </c>
      <c r="L64" s="248">
        <f t="shared" ca="1" si="2632"/>
        <v>0</v>
      </c>
      <c r="M64" s="249">
        <f t="shared" ca="1" si="2632"/>
        <v>0</v>
      </c>
      <c r="N64" s="248">
        <f t="shared" ca="1" si="2632"/>
        <v>28</v>
      </c>
      <c r="O64" s="248">
        <f t="shared" ca="1" si="2632"/>
        <v>28</v>
      </c>
      <c r="P64" s="248">
        <f t="shared" ca="1" si="2632"/>
        <v>28</v>
      </c>
      <c r="Q64" s="249">
        <f t="shared" ca="1" si="2632"/>
        <v>84</v>
      </c>
      <c r="R64" s="266">
        <f t="shared" ca="1" si="2632"/>
        <v>84</v>
      </c>
      <c r="S64" s="248">
        <f t="shared" ca="1" si="2632"/>
        <v>28</v>
      </c>
      <c r="T64" s="248">
        <f t="shared" ca="1" si="2632"/>
        <v>28</v>
      </c>
      <c r="U64" s="248">
        <f t="shared" ca="1" si="2632"/>
        <v>28</v>
      </c>
      <c r="V64" s="249">
        <f t="shared" ca="1" si="2632"/>
        <v>84</v>
      </c>
      <c r="W64" s="248">
        <f t="shared" ca="1" si="2632"/>
        <v>28</v>
      </c>
      <c r="X64" s="248">
        <f t="shared" ca="1" si="2632"/>
        <v>28</v>
      </c>
      <c r="Y64" s="248">
        <f t="shared" ca="1" si="2632"/>
        <v>28</v>
      </c>
      <c r="Z64" s="249">
        <f t="shared" ca="1" si="2632"/>
        <v>84</v>
      </c>
      <c r="AA64" s="248">
        <f t="shared" ca="1" si="2632"/>
        <v>28</v>
      </c>
      <c r="AB64" s="248">
        <f t="shared" ca="1" si="2632"/>
        <v>28</v>
      </c>
      <c r="AC64" s="248">
        <f t="shared" ca="1" si="2632"/>
        <v>28</v>
      </c>
      <c r="AD64" s="249">
        <f t="shared" ca="1" si="2632"/>
        <v>84</v>
      </c>
      <c r="AE64" s="248">
        <f t="shared" ca="1" si="2632"/>
        <v>28</v>
      </c>
      <c r="AF64" s="248">
        <f t="shared" ca="1" si="2632"/>
        <v>28</v>
      </c>
      <c r="AG64" s="248">
        <f t="shared" ca="1" si="2632"/>
        <v>28</v>
      </c>
      <c r="AH64" s="249">
        <f t="shared" ca="1" si="2632"/>
        <v>84</v>
      </c>
      <c r="AI64" s="266">
        <f t="shared" ca="1" si="2632"/>
        <v>336</v>
      </c>
      <c r="AJ64" s="248">
        <f t="shared" ca="1" si="2632"/>
        <v>28</v>
      </c>
      <c r="AK64" s="248">
        <f t="shared" ca="1" si="2632"/>
        <v>28</v>
      </c>
      <c r="AL64" s="248">
        <f t="shared" ca="1" si="2632"/>
        <v>28</v>
      </c>
      <c r="AM64" s="249">
        <f t="shared" ca="1" si="2632"/>
        <v>84</v>
      </c>
      <c r="AN64" s="248">
        <f t="shared" ca="1" si="2632"/>
        <v>28</v>
      </c>
      <c r="AO64" s="248">
        <f t="shared" ca="1" si="2632"/>
        <v>28</v>
      </c>
      <c r="AP64" s="248">
        <f t="shared" ca="1" si="2632"/>
        <v>28</v>
      </c>
      <c r="AQ64" s="249">
        <f t="shared" ca="1" si="2632"/>
        <v>84</v>
      </c>
      <c r="AR64" s="248">
        <f t="shared" ca="1" si="2632"/>
        <v>28</v>
      </c>
      <c r="AS64" s="248">
        <f t="shared" ca="1" si="2632"/>
        <v>28</v>
      </c>
      <c r="AT64" s="248">
        <f t="shared" ca="1" si="2632"/>
        <v>28</v>
      </c>
      <c r="AU64" s="249">
        <f t="shared" ca="1" si="2632"/>
        <v>84</v>
      </c>
      <c r="AV64" s="248">
        <f t="shared" ca="1" si="2632"/>
        <v>28</v>
      </c>
      <c r="AW64" s="248">
        <f t="shared" ca="1" si="2632"/>
        <v>28</v>
      </c>
      <c r="AX64" s="248">
        <f t="shared" ca="1" si="2632"/>
        <v>28</v>
      </c>
      <c r="AY64" s="249">
        <f t="shared" ca="1" si="2632"/>
        <v>84</v>
      </c>
      <c r="AZ64" s="266">
        <f t="shared" ca="1" si="2632"/>
        <v>336</v>
      </c>
      <c r="BA64" s="248">
        <f t="shared" ca="1" si="2632"/>
        <v>28</v>
      </c>
      <c r="BB64" s="248">
        <f t="shared" ca="1" si="2632"/>
        <v>28</v>
      </c>
      <c r="BC64" s="248">
        <f t="shared" ca="1" si="2632"/>
        <v>28</v>
      </c>
      <c r="BD64" s="249">
        <f t="shared" ca="1" si="2632"/>
        <v>84</v>
      </c>
      <c r="BE64" s="248">
        <f t="shared" ca="1" si="2632"/>
        <v>28</v>
      </c>
      <c r="BF64" s="248">
        <f t="shared" ca="1" si="2632"/>
        <v>28</v>
      </c>
      <c r="BG64" s="248">
        <f t="shared" ca="1" si="2632"/>
        <v>28</v>
      </c>
      <c r="BH64" s="249">
        <f t="shared" ca="1" si="2632"/>
        <v>84</v>
      </c>
      <c r="BI64" s="248">
        <f t="shared" ca="1" si="2632"/>
        <v>28</v>
      </c>
      <c r="BJ64" s="248">
        <f t="shared" ca="1" si="2632"/>
        <v>28</v>
      </c>
      <c r="BK64" s="248">
        <f t="shared" ca="1" si="2632"/>
        <v>28</v>
      </c>
      <c r="BL64" s="249">
        <f t="shared" ca="1" si="2632"/>
        <v>84</v>
      </c>
      <c r="BM64" s="248">
        <f t="shared" ca="1" si="2632"/>
        <v>28</v>
      </c>
      <c r="BN64" s="248">
        <f t="shared" ca="1" si="2632"/>
        <v>28</v>
      </c>
      <c r="BO64" s="248">
        <f t="shared" ref="BO64:DZ64" ca="1" si="2633">SUM(BO65:BO67)</f>
        <v>28</v>
      </c>
      <c r="BP64" s="249">
        <f t="shared" ca="1" si="2633"/>
        <v>84</v>
      </c>
      <c r="BQ64" s="266">
        <f t="shared" ca="1" si="2633"/>
        <v>336</v>
      </c>
      <c r="BR64" s="248">
        <f t="shared" ca="1" si="2633"/>
        <v>28</v>
      </c>
      <c r="BS64" s="248">
        <f t="shared" ca="1" si="2633"/>
        <v>28</v>
      </c>
      <c r="BT64" s="248">
        <f t="shared" ca="1" si="2633"/>
        <v>28</v>
      </c>
      <c r="BU64" s="249">
        <f t="shared" ca="1" si="2633"/>
        <v>84</v>
      </c>
      <c r="BV64" s="248">
        <f t="shared" ca="1" si="2633"/>
        <v>28</v>
      </c>
      <c r="BW64" s="248">
        <f t="shared" ca="1" si="2633"/>
        <v>28</v>
      </c>
      <c r="BX64" s="248">
        <f t="shared" ca="1" si="2633"/>
        <v>28</v>
      </c>
      <c r="BY64" s="249">
        <f t="shared" ca="1" si="2633"/>
        <v>84</v>
      </c>
      <c r="BZ64" s="248">
        <f t="shared" ca="1" si="2633"/>
        <v>28</v>
      </c>
      <c r="CA64" s="248">
        <f t="shared" ca="1" si="2633"/>
        <v>28</v>
      </c>
      <c r="CB64" s="248">
        <f t="shared" ca="1" si="2633"/>
        <v>28</v>
      </c>
      <c r="CC64" s="249">
        <f t="shared" ca="1" si="2633"/>
        <v>84</v>
      </c>
      <c r="CD64" s="248">
        <f t="shared" ca="1" si="2633"/>
        <v>28</v>
      </c>
      <c r="CE64" s="248">
        <f t="shared" ca="1" si="2633"/>
        <v>28</v>
      </c>
      <c r="CF64" s="248">
        <f t="shared" ca="1" si="2633"/>
        <v>28</v>
      </c>
      <c r="CG64" s="249">
        <f t="shared" ca="1" si="2633"/>
        <v>84</v>
      </c>
      <c r="CH64" s="266">
        <f t="shared" ca="1" si="2633"/>
        <v>336</v>
      </c>
      <c r="CI64" s="248">
        <f t="shared" ca="1" si="2633"/>
        <v>28</v>
      </c>
      <c r="CJ64" s="248">
        <f t="shared" ca="1" si="2633"/>
        <v>28</v>
      </c>
      <c r="CK64" s="248">
        <f t="shared" ca="1" si="2633"/>
        <v>28</v>
      </c>
      <c r="CL64" s="249">
        <f t="shared" ca="1" si="2633"/>
        <v>84</v>
      </c>
      <c r="CM64" s="248">
        <f t="shared" ca="1" si="2633"/>
        <v>28</v>
      </c>
      <c r="CN64" s="248">
        <f t="shared" ca="1" si="2633"/>
        <v>28</v>
      </c>
      <c r="CO64" s="248">
        <f t="shared" ca="1" si="2633"/>
        <v>28</v>
      </c>
      <c r="CP64" s="249">
        <f t="shared" ca="1" si="2633"/>
        <v>84</v>
      </c>
      <c r="CQ64" s="248">
        <f t="shared" ca="1" si="2633"/>
        <v>28</v>
      </c>
      <c r="CR64" s="248">
        <f t="shared" ca="1" si="2633"/>
        <v>28</v>
      </c>
      <c r="CS64" s="248">
        <f t="shared" ca="1" si="2633"/>
        <v>28</v>
      </c>
      <c r="CT64" s="249">
        <f t="shared" ca="1" si="2633"/>
        <v>84</v>
      </c>
      <c r="CU64" s="248">
        <f t="shared" ca="1" si="2633"/>
        <v>28</v>
      </c>
      <c r="CV64" s="248">
        <f t="shared" ca="1" si="2633"/>
        <v>28</v>
      </c>
      <c r="CW64" s="248">
        <f t="shared" ca="1" si="2633"/>
        <v>28</v>
      </c>
      <c r="CX64" s="249">
        <f t="shared" ca="1" si="2633"/>
        <v>84</v>
      </c>
      <c r="CY64" s="266">
        <f t="shared" ca="1" si="2633"/>
        <v>336</v>
      </c>
      <c r="CZ64" s="248">
        <f t="shared" ca="1" si="2633"/>
        <v>28</v>
      </c>
      <c r="DA64" s="248">
        <f t="shared" ca="1" si="2633"/>
        <v>28</v>
      </c>
      <c r="DB64" s="248">
        <f t="shared" ca="1" si="2633"/>
        <v>28</v>
      </c>
      <c r="DC64" s="249">
        <f t="shared" ca="1" si="2633"/>
        <v>84</v>
      </c>
      <c r="DD64" s="248">
        <f t="shared" ca="1" si="2633"/>
        <v>28</v>
      </c>
      <c r="DE64" s="248">
        <f t="shared" ca="1" si="2633"/>
        <v>28</v>
      </c>
      <c r="DF64" s="248">
        <f t="shared" ca="1" si="2633"/>
        <v>28</v>
      </c>
      <c r="DG64" s="249">
        <f t="shared" ca="1" si="2633"/>
        <v>84</v>
      </c>
      <c r="DH64" s="248">
        <f t="shared" ca="1" si="2633"/>
        <v>28</v>
      </c>
      <c r="DI64" s="248">
        <f t="shared" ca="1" si="2633"/>
        <v>28</v>
      </c>
      <c r="DJ64" s="248">
        <f t="shared" ca="1" si="2633"/>
        <v>28</v>
      </c>
      <c r="DK64" s="249">
        <f t="shared" ca="1" si="2633"/>
        <v>84</v>
      </c>
      <c r="DL64" s="248">
        <f t="shared" ca="1" si="2633"/>
        <v>28</v>
      </c>
      <c r="DM64" s="248">
        <f t="shared" ca="1" si="2633"/>
        <v>28</v>
      </c>
      <c r="DN64" s="248">
        <f t="shared" ca="1" si="2633"/>
        <v>28</v>
      </c>
      <c r="DO64" s="249">
        <f t="shared" ca="1" si="2633"/>
        <v>84</v>
      </c>
      <c r="DP64" s="266">
        <f t="shared" ca="1" si="2633"/>
        <v>336</v>
      </c>
      <c r="DQ64" s="248">
        <f t="shared" ca="1" si="2633"/>
        <v>28</v>
      </c>
      <c r="DR64" s="248">
        <f t="shared" ca="1" si="2633"/>
        <v>28</v>
      </c>
      <c r="DS64" s="248">
        <f t="shared" ca="1" si="2633"/>
        <v>28</v>
      </c>
      <c r="DT64" s="249">
        <f t="shared" ca="1" si="2633"/>
        <v>84</v>
      </c>
      <c r="DU64" s="248">
        <f t="shared" ca="1" si="2633"/>
        <v>28</v>
      </c>
      <c r="DV64" s="248">
        <f t="shared" ca="1" si="2633"/>
        <v>28</v>
      </c>
      <c r="DW64" s="248">
        <f t="shared" ca="1" si="2633"/>
        <v>28</v>
      </c>
      <c r="DX64" s="249">
        <f t="shared" ca="1" si="2633"/>
        <v>84</v>
      </c>
      <c r="DY64" s="248">
        <f t="shared" ca="1" si="2633"/>
        <v>28</v>
      </c>
      <c r="DZ64" s="248">
        <f t="shared" ca="1" si="2633"/>
        <v>28</v>
      </c>
      <c r="EA64" s="248">
        <f t="shared" ref="EA64:EX64" ca="1" si="2634">SUM(EA65:EA67)</f>
        <v>28</v>
      </c>
      <c r="EB64" s="249">
        <f t="shared" ca="1" si="2634"/>
        <v>84</v>
      </c>
      <c r="EC64" s="248">
        <f t="shared" ca="1" si="2634"/>
        <v>28</v>
      </c>
      <c r="ED64" s="248">
        <f t="shared" ca="1" si="2634"/>
        <v>28</v>
      </c>
      <c r="EE64" s="248">
        <f t="shared" ca="1" si="2634"/>
        <v>28</v>
      </c>
      <c r="EF64" s="249">
        <f t="shared" ca="1" si="2634"/>
        <v>84</v>
      </c>
      <c r="EG64" s="266">
        <f t="shared" ca="1" si="2634"/>
        <v>336</v>
      </c>
      <c r="EH64" s="248">
        <f t="shared" ca="1" si="2634"/>
        <v>28</v>
      </c>
      <c r="EI64" s="248">
        <f t="shared" ca="1" si="2634"/>
        <v>28</v>
      </c>
      <c r="EJ64" s="248">
        <f t="shared" ca="1" si="2634"/>
        <v>28</v>
      </c>
      <c r="EK64" s="249">
        <f t="shared" ca="1" si="2634"/>
        <v>84</v>
      </c>
      <c r="EL64" s="248">
        <f t="shared" ca="1" si="2634"/>
        <v>28</v>
      </c>
      <c r="EM64" s="248">
        <f t="shared" ca="1" si="2634"/>
        <v>28</v>
      </c>
      <c r="EN64" s="248">
        <f t="shared" ca="1" si="2634"/>
        <v>28</v>
      </c>
      <c r="EO64" s="249">
        <f t="shared" ca="1" si="2634"/>
        <v>84</v>
      </c>
      <c r="EP64" s="248">
        <f t="shared" ca="1" si="2634"/>
        <v>28</v>
      </c>
      <c r="EQ64" s="248">
        <f t="shared" ca="1" si="2634"/>
        <v>28</v>
      </c>
      <c r="ER64" s="248">
        <f t="shared" ca="1" si="2634"/>
        <v>28</v>
      </c>
      <c r="ES64" s="249">
        <f t="shared" ca="1" si="2634"/>
        <v>84</v>
      </c>
      <c r="ET64" s="248">
        <f t="shared" ca="1" si="2634"/>
        <v>28</v>
      </c>
      <c r="EU64" s="248">
        <f t="shared" ca="1" si="2634"/>
        <v>28</v>
      </c>
      <c r="EV64" s="248">
        <f t="shared" ca="1" si="2634"/>
        <v>28</v>
      </c>
      <c r="EW64" s="249">
        <f t="shared" ca="1" si="2634"/>
        <v>84</v>
      </c>
      <c r="EX64" s="426">
        <f t="shared" ca="1" si="2634"/>
        <v>336</v>
      </c>
      <c r="EY64" s="438">
        <f ca="1">ROUND(SUMIF(Ф2!$4:$4,"+",64:64),0)</f>
        <v>2772</v>
      </c>
    </row>
    <row r="65" spans="1:155" outlineLevel="1">
      <c r="A65" s="230" t="s">
        <v>256</v>
      </c>
      <c r="B65" s="251" t="str">
        <f>IFERROR(IF(AND(НачИнвП_Дата&lt;=B$3,КИнвП_Дата&gt;B$3),
             2,""),0)</f>
        <v/>
      </c>
      <c r="C65" s="251" t="str">
        <f ca="1">IFERROR(IF(AND(НачИнвП_Дата&lt;=C$3,КИнвП_Дата&gt;C$3),
             2,""),0)</f>
        <v/>
      </c>
      <c r="D65" s="251" t="str">
        <f ca="1">IFERROR(IF(AND(НачИнвП_Дата&lt;=D$3,КИнвП_Дата&gt;D$3),
             2,""),0)</f>
        <v/>
      </c>
      <c r="E65" s="252">
        <f t="shared" ref="E65" ca="1" si="2635">SUM(B65:D65)</f>
        <v>0</v>
      </c>
      <c r="F65" s="251" t="str">
        <f ca="1">IFERROR(IF(AND(НачИнвП_Дата&lt;=F$3,КИнвП_Дата&gt;F$3),
             2,""),0)</f>
        <v/>
      </c>
      <c r="G65" s="251" t="str">
        <f ca="1">IFERROR(IF(AND(НачИнвП_Дата&lt;=G$3,КИнвП_Дата&gt;G$3),
             2,""),0)</f>
        <v/>
      </c>
      <c r="H65" s="251" t="str">
        <f ca="1">IFERROR(IF(AND(НачИнвП_Дата&lt;=H$3,КИнвП_Дата&gt;H$3),
             2,""),0)</f>
        <v/>
      </c>
      <c r="I65" s="252">
        <f t="shared" ref="I65" ca="1" si="2636">SUM(F65:H65)</f>
        <v>0</v>
      </c>
      <c r="J65" s="251" t="str">
        <f ca="1">IFERROR(IF(AND(НачИнвП_Дата&lt;=J$3,КИнвП_Дата&gt;J$3),
             2,""),0)</f>
        <v/>
      </c>
      <c r="K65" s="251" t="str">
        <f ca="1">IFERROR(IF(AND(НачИнвП_Дата&lt;=K$3,КИнвП_Дата&gt;K$3),
             2,""),0)</f>
        <v/>
      </c>
      <c r="L65" s="251" t="str">
        <f ca="1">IFERROR(IF(AND(НачИнвП_Дата&lt;=L$3,КИнвП_Дата&gt;L$3),
             2,""),0)</f>
        <v/>
      </c>
      <c r="M65" s="252">
        <f t="shared" ref="M65" ca="1" si="2637">SUM(J65:L65)</f>
        <v>0</v>
      </c>
      <c r="N65" s="251">
        <f ca="1">IFERROR(IF(AND(НачИнвП_Дата&lt;=N$3,КИнвП_Дата&gt;N$3),
             2,""),0)</f>
        <v>2</v>
      </c>
      <c r="O65" s="251">
        <f ca="1">IFERROR(IF(AND(НачИнвП_Дата&lt;=O$3,КИнвП_Дата&gt;O$3),
             2,""),0)</f>
        <v>2</v>
      </c>
      <c r="P65" s="251">
        <f ca="1">IFERROR(IF(AND(НачИнвП_Дата&lt;=P$3,КИнвП_Дата&gt;P$3),
             2,""),0)</f>
        <v>2</v>
      </c>
      <c r="Q65" s="252">
        <f t="shared" ref="Q65" ca="1" si="2638">SUM(N65:P65)</f>
        <v>6</v>
      </c>
      <c r="R65" s="285">
        <f t="shared" ref="R65" ca="1" si="2639">SUM(E65+I65+M65+Q65)</f>
        <v>6</v>
      </c>
      <c r="S65" s="251">
        <f ca="1">IFERROR(IF(AND(НачИнвП_Дата&lt;=S$3,КИнвП_Дата&gt;S$3),
             2,""),0)</f>
        <v>2</v>
      </c>
      <c r="T65" s="251">
        <f ca="1">IFERROR(IF(AND(НачИнвП_Дата&lt;=T$3,КИнвП_Дата&gt;T$3),
             2,""),0)</f>
        <v>2</v>
      </c>
      <c r="U65" s="251">
        <f ca="1">IFERROR(IF(AND(НачИнвП_Дата&lt;=U$3,КИнвП_Дата&gt;U$3),
             2,""),0)</f>
        <v>2</v>
      </c>
      <c r="V65" s="252">
        <f t="shared" ref="V65" ca="1" si="2640">SUM(S65:U65)</f>
        <v>6</v>
      </c>
      <c r="W65" s="251">
        <f ca="1">IFERROR(IF(AND(НачИнвП_Дата&lt;=W$3,КИнвП_Дата&gt;W$3),
             2,""),0)</f>
        <v>2</v>
      </c>
      <c r="X65" s="251">
        <f ca="1">IFERROR(IF(AND(НачИнвП_Дата&lt;=X$3,КИнвП_Дата&gt;X$3),
             2,""),0)</f>
        <v>2</v>
      </c>
      <c r="Y65" s="251">
        <f ca="1">IFERROR(IF(AND(НачИнвП_Дата&lt;=Y$3,КИнвП_Дата&gt;Y$3),
             2,""),0)</f>
        <v>2</v>
      </c>
      <c r="Z65" s="252">
        <f t="shared" ref="Z65" ca="1" si="2641">SUM(W65:Y65)</f>
        <v>6</v>
      </c>
      <c r="AA65" s="251">
        <f ca="1">IFERROR(IF(AND(НачИнвП_Дата&lt;=AA$3,КИнвП_Дата&gt;AA$3),
             2,""),0)</f>
        <v>2</v>
      </c>
      <c r="AB65" s="251">
        <f ca="1">IFERROR(IF(AND(НачИнвП_Дата&lt;=AB$3,КИнвП_Дата&gt;AB$3),
             2,""),0)</f>
        <v>2</v>
      </c>
      <c r="AC65" s="251">
        <f ca="1">IFERROR(IF(AND(НачИнвП_Дата&lt;=AC$3,КИнвП_Дата&gt;AC$3),
             2,""),0)</f>
        <v>2</v>
      </c>
      <c r="AD65" s="252">
        <f t="shared" ref="AD65" ca="1" si="2642">SUM(AA65:AC65)</f>
        <v>6</v>
      </c>
      <c r="AE65" s="251">
        <f ca="1">IFERROR(IF(AND(НачИнвП_Дата&lt;=AE$3,КИнвП_Дата&gt;AE$3),
             2,""),0)</f>
        <v>2</v>
      </c>
      <c r="AF65" s="251">
        <f ca="1">IFERROR(IF(AND(НачИнвП_Дата&lt;=AF$3,КИнвП_Дата&gt;AF$3),
             2,""),0)</f>
        <v>2</v>
      </c>
      <c r="AG65" s="251">
        <f ca="1">IFERROR(IF(AND(НачИнвП_Дата&lt;=AG$3,КИнвП_Дата&gt;AG$3),
             2,""),0)</f>
        <v>2</v>
      </c>
      <c r="AH65" s="252">
        <f t="shared" ref="AH65" ca="1" si="2643">SUM(AE65:AG65)</f>
        <v>6</v>
      </c>
      <c r="AI65" s="285">
        <f t="shared" ref="AI65" ca="1" si="2644">SUM(V65+Z65+AD65+AH65)</f>
        <v>24</v>
      </c>
      <c r="AJ65" s="251">
        <f ca="1">IFERROR(IF(AND(НачИнвП_Дата&lt;=AJ$3,КИнвП_Дата&gt;AJ$3),
             2,""),0)</f>
        <v>2</v>
      </c>
      <c r="AK65" s="251">
        <f ca="1">IFERROR(IF(AND(НачИнвП_Дата&lt;=AK$3,КИнвП_Дата&gt;AK$3),
             2,""),0)</f>
        <v>2</v>
      </c>
      <c r="AL65" s="251">
        <f ca="1">IFERROR(IF(AND(НачИнвП_Дата&lt;=AL$3,КИнвП_Дата&gt;AL$3),
             2,""),0)</f>
        <v>2</v>
      </c>
      <c r="AM65" s="252">
        <f t="shared" ref="AM65" ca="1" si="2645">SUM(AJ65:AL65)</f>
        <v>6</v>
      </c>
      <c r="AN65" s="251">
        <f ca="1">IFERROR(IF(AND(НачИнвП_Дата&lt;=AN$3,КИнвП_Дата&gt;AN$3),
             2,""),0)</f>
        <v>2</v>
      </c>
      <c r="AO65" s="251">
        <f ca="1">IFERROR(IF(AND(НачИнвП_Дата&lt;=AO$3,КИнвП_Дата&gt;AO$3),
             2,""),0)</f>
        <v>2</v>
      </c>
      <c r="AP65" s="251">
        <f ca="1">IFERROR(IF(AND(НачИнвП_Дата&lt;=AP$3,КИнвП_Дата&gt;AP$3),
             2,""),0)</f>
        <v>2</v>
      </c>
      <c r="AQ65" s="252">
        <f t="shared" ref="AQ65" ca="1" si="2646">SUM(AN65:AP65)</f>
        <v>6</v>
      </c>
      <c r="AR65" s="251">
        <f ca="1">IFERROR(IF(AND(НачИнвП_Дата&lt;=AR$3,КИнвП_Дата&gt;AR$3),
             2,""),0)</f>
        <v>2</v>
      </c>
      <c r="AS65" s="251">
        <f ca="1">IFERROR(IF(AND(НачИнвП_Дата&lt;=AS$3,КИнвП_Дата&gt;AS$3),
             2,""),0)</f>
        <v>2</v>
      </c>
      <c r="AT65" s="251">
        <f ca="1">IFERROR(IF(AND(НачИнвП_Дата&lt;=AT$3,КИнвП_Дата&gt;AT$3),
             2,""),0)</f>
        <v>2</v>
      </c>
      <c r="AU65" s="252">
        <f t="shared" ref="AU65" ca="1" si="2647">SUM(AR65:AT65)</f>
        <v>6</v>
      </c>
      <c r="AV65" s="251">
        <f ca="1">IFERROR(IF(AND(НачИнвП_Дата&lt;=AV$3,КИнвП_Дата&gt;AV$3),
             2,""),0)</f>
        <v>2</v>
      </c>
      <c r="AW65" s="251">
        <f ca="1">IFERROR(IF(AND(НачИнвП_Дата&lt;=AW$3,КИнвП_Дата&gt;AW$3),
             2,""),0)</f>
        <v>2</v>
      </c>
      <c r="AX65" s="251">
        <f ca="1">IFERROR(IF(AND(НачИнвП_Дата&lt;=AX$3,КИнвП_Дата&gt;AX$3),
             2,""),0)</f>
        <v>2</v>
      </c>
      <c r="AY65" s="252">
        <f t="shared" ref="AY65" ca="1" si="2648">SUM(AV65:AX65)</f>
        <v>6</v>
      </c>
      <c r="AZ65" s="285">
        <f t="shared" ref="AZ65" ca="1" si="2649">SUM(AM65+AQ65+AU65+AY65)</f>
        <v>24</v>
      </c>
      <c r="BA65" s="251">
        <f ca="1">IFERROR(IF(AND(НачИнвП_Дата&lt;=BA$3,КИнвП_Дата&gt;BA$3),
             2,""),0)</f>
        <v>2</v>
      </c>
      <c r="BB65" s="251">
        <f ca="1">IFERROR(IF(AND(НачИнвП_Дата&lt;=BB$3,КИнвП_Дата&gt;BB$3),
             2,""),0)</f>
        <v>2</v>
      </c>
      <c r="BC65" s="251">
        <f ca="1">IFERROR(IF(AND(НачИнвП_Дата&lt;=BC$3,КИнвП_Дата&gt;BC$3),
             2,""),0)</f>
        <v>2</v>
      </c>
      <c r="BD65" s="252">
        <f t="shared" ref="BD65" ca="1" si="2650">SUM(BA65:BC65)</f>
        <v>6</v>
      </c>
      <c r="BE65" s="251">
        <f ca="1">IFERROR(IF(AND(НачИнвП_Дата&lt;=BE$3,КИнвП_Дата&gt;BE$3),
             2,""),0)</f>
        <v>2</v>
      </c>
      <c r="BF65" s="251">
        <f ca="1">IFERROR(IF(AND(НачИнвП_Дата&lt;=BF$3,КИнвП_Дата&gt;BF$3),
             2,""),0)</f>
        <v>2</v>
      </c>
      <c r="BG65" s="251">
        <f ca="1">IFERROR(IF(AND(НачИнвП_Дата&lt;=BG$3,КИнвП_Дата&gt;BG$3),
             2,""),0)</f>
        <v>2</v>
      </c>
      <c r="BH65" s="252">
        <f t="shared" ref="BH65" ca="1" si="2651">SUM(BE65:BG65)</f>
        <v>6</v>
      </c>
      <c r="BI65" s="251">
        <f ca="1">IFERROR(IF(AND(НачИнвП_Дата&lt;=BI$3,КИнвП_Дата&gt;BI$3),
             2,""),0)</f>
        <v>2</v>
      </c>
      <c r="BJ65" s="251">
        <f ca="1">IFERROR(IF(AND(НачИнвП_Дата&lt;=BJ$3,КИнвП_Дата&gt;BJ$3),
             2,""),0)</f>
        <v>2</v>
      </c>
      <c r="BK65" s="251">
        <f ca="1">IFERROR(IF(AND(НачИнвП_Дата&lt;=BK$3,КИнвП_Дата&gt;BK$3),
             2,""),0)</f>
        <v>2</v>
      </c>
      <c r="BL65" s="252">
        <f t="shared" ref="BL65" ca="1" si="2652">SUM(BI65:BK65)</f>
        <v>6</v>
      </c>
      <c r="BM65" s="251">
        <f ca="1">IFERROR(IF(AND(НачИнвП_Дата&lt;=BM$3,КИнвП_Дата&gt;BM$3),
             2,""),0)</f>
        <v>2</v>
      </c>
      <c r="BN65" s="251">
        <f ca="1">IFERROR(IF(AND(НачИнвП_Дата&lt;=BN$3,КИнвП_Дата&gt;BN$3),
             2,""),0)</f>
        <v>2</v>
      </c>
      <c r="BO65" s="251">
        <f ca="1">IFERROR(IF(AND(НачИнвП_Дата&lt;=BO$3,КИнвП_Дата&gt;BO$3),
             2,""),0)</f>
        <v>2</v>
      </c>
      <c r="BP65" s="252">
        <f t="shared" ref="BP65" ca="1" si="2653">SUM(BM65:BO65)</f>
        <v>6</v>
      </c>
      <c r="BQ65" s="285">
        <f t="shared" ref="BQ65" ca="1" si="2654">SUM(BD65+BH65+BL65+BP65)</f>
        <v>24</v>
      </c>
      <c r="BR65" s="251">
        <f ca="1">IFERROR(IF(AND(НачИнвП_Дата&lt;=BR$3,КИнвП_Дата&gt;BR$3),
             2,""),0)</f>
        <v>2</v>
      </c>
      <c r="BS65" s="251">
        <f ca="1">IFERROR(IF(AND(НачИнвП_Дата&lt;=BS$3,КИнвП_Дата&gt;BS$3),
             2,""),0)</f>
        <v>2</v>
      </c>
      <c r="BT65" s="251">
        <f ca="1">IFERROR(IF(AND(НачИнвП_Дата&lt;=BT$3,КИнвП_Дата&gt;BT$3),
             2,""),0)</f>
        <v>2</v>
      </c>
      <c r="BU65" s="252">
        <f t="shared" ref="BU65" ca="1" si="2655">SUM(BR65:BT65)</f>
        <v>6</v>
      </c>
      <c r="BV65" s="251">
        <f ca="1">IFERROR(IF(AND(НачИнвП_Дата&lt;=BV$3,КИнвП_Дата&gt;BV$3),
             2,""),0)</f>
        <v>2</v>
      </c>
      <c r="BW65" s="251">
        <f ca="1">IFERROR(IF(AND(НачИнвП_Дата&lt;=BW$3,КИнвП_Дата&gt;BW$3),
             2,""),0)</f>
        <v>2</v>
      </c>
      <c r="BX65" s="251">
        <f ca="1">IFERROR(IF(AND(НачИнвП_Дата&lt;=BX$3,КИнвП_Дата&gt;BX$3),
             2,""),0)</f>
        <v>2</v>
      </c>
      <c r="BY65" s="252">
        <f t="shared" ref="BY65" ca="1" si="2656">SUM(BV65:BX65)</f>
        <v>6</v>
      </c>
      <c r="BZ65" s="251">
        <f ca="1">IFERROR(IF(AND(НачИнвП_Дата&lt;=BZ$3,КИнвП_Дата&gt;BZ$3),
             2,""),0)</f>
        <v>2</v>
      </c>
      <c r="CA65" s="251">
        <f ca="1">IFERROR(IF(AND(НачИнвП_Дата&lt;=CA$3,КИнвП_Дата&gt;CA$3),
             2,""),0)</f>
        <v>2</v>
      </c>
      <c r="CB65" s="251">
        <f ca="1">IFERROR(IF(AND(НачИнвП_Дата&lt;=CB$3,КИнвП_Дата&gt;CB$3),
             2,""),0)</f>
        <v>2</v>
      </c>
      <c r="CC65" s="252">
        <f t="shared" ref="CC65" ca="1" si="2657">SUM(BZ65:CB65)</f>
        <v>6</v>
      </c>
      <c r="CD65" s="251">
        <f ca="1">IFERROR(IF(AND(НачИнвП_Дата&lt;=CD$3,КИнвП_Дата&gt;CD$3),
             2,""),0)</f>
        <v>2</v>
      </c>
      <c r="CE65" s="251">
        <f ca="1">IFERROR(IF(AND(НачИнвП_Дата&lt;=CE$3,КИнвП_Дата&gt;CE$3),
             2,""),0)</f>
        <v>2</v>
      </c>
      <c r="CF65" s="251">
        <f ca="1">IFERROR(IF(AND(НачИнвП_Дата&lt;=CF$3,КИнвП_Дата&gt;CF$3),
             2,""),0)</f>
        <v>2</v>
      </c>
      <c r="CG65" s="252">
        <f t="shared" ref="CG65" ca="1" si="2658">SUM(CD65:CF65)</f>
        <v>6</v>
      </c>
      <c r="CH65" s="285">
        <f t="shared" ref="CH65" ca="1" si="2659">SUM(BU65+BY65+CC65+CG65)</f>
        <v>24</v>
      </c>
      <c r="CI65" s="251">
        <f ca="1">IFERROR(IF(AND(НачИнвП_Дата&lt;=CI$3,КИнвП_Дата&gt;CI$3),
             2,""),0)</f>
        <v>2</v>
      </c>
      <c r="CJ65" s="251">
        <f ca="1">IFERROR(IF(AND(НачИнвП_Дата&lt;=CJ$3,КИнвП_Дата&gt;CJ$3),
             2,""),0)</f>
        <v>2</v>
      </c>
      <c r="CK65" s="251">
        <f ca="1">IFERROR(IF(AND(НачИнвП_Дата&lt;=CK$3,КИнвП_Дата&gt;CK$3),
             2,""),0)</f>
        <v>2</v>
      </c>
      <c r="CL65" s="252">
        <f t="shared" ref="CL65" ca="1" si="2660">SUM(CI65:CK65)</f>
        <v>6</v>
      </c>
      <c r="CM65" s="251">
        <f ca="1">IFERROR(IF(AND(НачИнвП_Дата&lt;=CM$3,КИнвП_Дата&gt;CM$3),
             2,""),0)</f>
        <v>2</v>
      </c>
      <c r="CN65" s="251">
        <f ca="1">IFERROR(IF(AND(НачИнвП_Дата&lt;=CN$3,КИнвП_Дата&gt;CN$3),
             2,""),0)</f>
        <v>2</v>
      </c>
      <c r="CO65" s="251">
        <f ca="1">IFERROR(IF(AND(НачИнвП_Дата&lt;=CO$3,КИнвП_Дата&gt;CO$3),
             2,""),0)</f>
        <v>2</v>
      </c>
      <c r="CP65" s="252">
        <f t="shared" ref="CP65" ca="1" si="2661">SUM(CM65:CO65)</f>
        <v>6</v>
      </c>
      <c r="CQ65" s="251">
        <f ca="1">IFERROR(IF(AND(НачИнвП_Дата&lt;=CQ$3,КИнвП_Дата&gt;CQ$3),
             2,""),0)</f>
        <v>2</v>
      </c>
      <c r="CR65" s="251">
        <f ca="1">IFERROR(IF(AND(НачИнвП_Дата&lt;=CR$3,КИнвП_Дата&gt;CR$3),
             2,""),0)</f>
        <v>2</v>
      </c>
      <c r="CS65" s="251">
        <f ca="1">IFERROR(IF(AND(НачИнвП_Дата&lt;=CS$3,КИнвП_Дата&gt;CS$3),
             2,""),0)</f>
        <v>2</v>
      </c>
      <c r="CT65" s="252">
        <f t="shared" ref="CT65" ca="1" si="2662">SUM(CQ65:CS65)</f>
        <v>6</v>
      </c>
      <c r="CU65" s="251">
        <f ca="1">IFERROR(IF(AND(НачИнвП_Дата&lt;=CU$3,КИнвП_Дата&gt;CU$3),
             2,""),0)</f>
        <v>2</v>
      </c>
      <c r="CV65" s="251">
        <f ca="1">IFERROR(IF(AND(НачИнвП_Дата&lt;=CV$3,КИнвП_Дата&gt;CV$3),
             2,""),0)</f>
        <v>2</v>
      </c>
      <c r="CW65" s="251">
        <f ca="1">IFERROR(IF(AND(НачИнвП_Дата&lt;=CW$3,КИнвП_Дата&gt;CW$3),
             2,""),0)</f>
        <v>2</v>
      </c>
      <c r="CX65" s="252">
        <f t="shared" ref="CX65" ca="1" si="2663">SUM(CU65:CW65)</f>
        <v>6</v>
      </c>
      <c r="CY65" s="285">
        <f t="shared" ref="CY65" ca="1" si="2664">SUM(CL65+CP65+CT65+CX65)</f>
        <v>24</v>
      </c>
      <c r="CZ65" s="251">
        <f ca="1">IFERROR(IF(AND(НачИнвП_Дата&lt;=CZ$3,КИнвП_Дата&gt;CZ$3),
             2,""),0)</f>
        <v>2</v>
      </c>
      <c r="DA65" s="251">
        <f ca="1">IFERROR(IF(AND(НачИнвП_Дата&lt;=DA$3,КИнвП_Дата&gt;DA$3),
             2,""),0)</f>
        <v>2</v>
      </c>
      <c r="DB65" s="251">
        <f ca="1">IFERROR(IF(AND(НачИнвП_Дата&lt;=DB$3,КИнвП_Дата&gt;DB$3),
             2,""),0)</f>
        <v>2</v>
      </c>
      <c r="DC65" s="252">
        <f t="shared" ref="DC65" ca="1" si="2665">SUM(CZ65:DB65)</f>
        <v>6</v>
      </c>
      <c r="DD65" s="251">
        <f ca="1">IFERROR(IF(AND(НачИнвП_Дата&lt;=DD$3,КИнвП_Дата&gt;DD$3),
             2,""),0)</f>
        <v>2</v>
      </c>
      <c r="DE65" s="251">
        <f ca="1">IFERROR(IF(AND(НачИнвП_Дата&lt;=DE$3,КИнвП_Дата&gt;DE$3),
             2,""),0)</f>
        <v>2</v>
      </c>
      <c r="DF65" s="251">
        <f ca="1">IFERROR(IF(AND(НачИнвП_Дата&lt;=DF$3,КИнвП_Дата&gt;DF$3),
             2,""),0)</f>
        <v>2</v>
      </c>
      <c r="DG65" s="252">
        <f t="shared" ref="DG65" ca="1" si="2666">SUM(DD65:DF65)</f>
        <v>6</v>
      </c>
      <c r="DH65" s="251">
        <f ca="1">IFERROR(IF(AND(НачИнвП_Дата&lt;=DH$3,КИнвП_Дата&gt;DH$3),
             2,""),0)</f>
        <v>2</v>
      </c>
      <c r="DI65" s="251">
        <f ca="1">IFERROR(IF(AND(НачИнвП_Дата&lt;=DI$3,КИнвП_Дата&gt;DI$3),
             2,""),0)</f>
        <v>2</v>
      </c>
      <c r="DJ65" s="251">
        <f ca="1">IFERROR(IF(AND(НачИнвП_Дата&lt;=DJ$3,КИнвП_Дата&gt;DJ$3),
             2,""),0)</f>
        <v>2</v>
      </c>
      <c r="DK65" s="252">
        <f t="shared" ref="DK65" ca="1" si="2667">SUM(DH65:DJ65)</f>
        <v>6</v>
      </c>
      <c r="DL65" s="251">
        <f ca="1">IFERROR(IF(AND(НачИнвП_Дата&lt;=DL$3,КИнвП_Дата&gt;DL$3),
             2,""),0)</f>
        <v>2</v>
      </c>
      <c r="DM65" s="251">
        <f ca="1">IFERROR(IF(AND(НачИнвП_Дата&lt;=DM$3,КИнвП_Дата&gt;DM$3),
             2,""),0)</f>
        <v>2</v>
      </c>
      <c r="DN65" s="251">
        <f ca="1">IFERROR(IF(AND(НачИнвП_Дата&lt;=DN$3,КИнвП_Дата&gt;DN$3),
             2,""),0)</f>
        <v>2</v>
      </c>
      <c r="DO65" s="252">
        <f t="shared" ref="DO65" ca="1" si="2668">SUM(DL65:DN65)</f>
        <v>6</v>
      </c>
      <c r="DP65" s="285">
        <f t="shared" ref="DP65" ca="1" si="2669">SUM(DC65+DG65+DK65+DO65)</f>
        <v>24</v>
      </c>
      <c r="DQ65" s="251">
        <f ca="1">IFERROR(IF(AND(НачИнвП_Дата&lt;=DQ$3,КИнвП_Дата&gt;DQ$3),
             2,""),0)</f>
        <v>2</v>
      </c>
      <c r="DR65" s="251">
        <f ca="1">IFERROR(IF(AND(НачИнвП_Дата&lt;=DR$3,КИнвП_Дата&gt;DR$3),
             2,""),0)</f>
        <v>2</v>
      </c>
      <c r="DS65" s="251">
        <f ca="1">IFERROR(IF(AND(НачИнвП_Дата&lt;=DS$3,КИнвП_Дата&gt;DS$3),
             2,""),0)</f>
        <v>2</v>
      </c>
      <c r="DT65" s="252">
        <f t="shared" ref="DT65" ca="1" si="2670">SUM(DQ65:DS65)</f>
        <v>6</v>
      </c>
      <c r="DU65" s="251">
        <f ca="1">IFERROR(IF(AND(НачИнвП_Дата&lt;=DU$3,КИнвП_Дата&gt;DU$3),
             2,""),0)</f>
        <v>2</v>
      </c>
      <c r="DV65" s="251">
        <f ca="1">IFERROR(IF(AND(НачИнвП_Дата&lt;=DV$3,КИнвП_Дата&gt;DV$3),
             2,""),0)</f>
        <v>2</v>
      </c>
      <c r="DW65" s="251">
        <f ca="1">IFERROR(IF(AND(НачИнвП_Дата&lt;=DW$3,КИнвП_Дата&gt;DW$3),
             2,""),0)</f>
        <v>2</v>
      </c>
      <c r="DX65" s="252">
        <f t="shared" ref="DX65" ca="1" si="2671">SUM(DU65:DW65)</f>
        <v>6</v>
      </c>
      <c r="DY65" s="251">
        <f ca="1">IFERROR(IF(AND(НачИнвП_Дата&lt;=DY$3,КИнвП_Дата&gt;DY$3),
             2,""),0)</f>
        <v>2</v>
      </c>
      <c r="DZ65" s="251">
        <f ca="1">IFERROR(IF(AND(НачИнвП_Дата&lt;=DZ$3,КИнвП_Дата&gt;DZ$3),
             2,""),0)</f>
        <v>2</v>
      </c>
      <c r="EA65" s="251">
        <f ca="1">IFERROR(IF(AND(НачИнвП_Дата&lt;=EA$3,КИнвП_Дата&gt;EA$3),
             2,""),0)</f>
        <v>2</v>
      </c>
      <c r="EB65" s="252">
        <f t="shared" ref="EB65" ca="1" si="2672">SUM(DY65:EA65)</f>
        <v>6</v>
      </c>
      <c r="EC65" s="251">
        <f ca="1">IFERROR(IF(AND(НачИнвП_Дата&lt;=EC$3,КИнвП_Дата&gt;EC$3),
             2,""),0)</f>
        <v>2</v>
      </c>
      <c r="ED65" s="251">
        <f ca="1">IFERROR(IF(AND(НачИнвП_Дата&lt;=ED$3,КИнвП_Дата&gt;ED$3),
             2,""),0)</f>
        <v>2</v>
      </c>
      <c r="EE65" s="251">
        <f ca="1">IFERROR(IF(AND(НачИнвП_Дата&lt;=EE$3,КИнвП_Дата&gt;EE$3),
             2,""),0)</f>
        <v>2</v>
      </c>
      <c r="EF65" s="252">
        <f t="shared" ref="EF65" ca="1" si="2673">SUM(EC65:EE65)</f>
        <v>6</v>
      </c>
      <c r="EG65" s="285">
        <f t="shared" ref="EG65" ca="1" si="2674">SUM(DT65+DX65+EB65+EF65)</f>
        <v>24</v>
      </c>
      <c r="EH65" s="251">
        <f ca="1">IFERROR(IF(AND(НачИнвП_Дата&lt;=EH$3,КИнвП_Дата&gt;EH$3),
             2,""),0)</f>
        <v>2</v>
      </c>
      <c r="EI65" s="251">
        <f ca="1">IFERROR(IF(AND(НачИнвП_Дата&lt;=EI$3,КИнвП_Дата&gt;EI$3),
             2,""),0)</f>
        <v>2</v>
      </c>
      <c r="EJ65" s="251">
        <f ca="1">IFERROR(IF(AND(НачИнвП_Дата&lt;=EJ$3,КИнвП_Дата&gt;EJ$3),
             2,""),0)</f>
        <v>2</v>
      </c>
      <c r="EK65" s="252">
        <f t="shared" ref="EK65" ca="1" si="2675">SUM(EH65:EJ65)</f>
        <v>6</v>
      </c>
      <c r="EL65" s="251">
        <f ca="1">IFERROR(IF(AND(НачИнвП_Дата&lt;=EL$3,КИнвП_Дата&gt;EL$3),
             2,""),0)</f>
        <v>2</v>
      </c>
      <c r="EM65" s="251">
        <f ca="1">IFERROR(IF(AND(НачИнвП_Дата&lt;=EM$3,КИнвП_Дата&gt;EM$3),
             2,""),0)</f>
        <v>2</v>
      </c>
      <c r="EN65" s="251">
        <f ca="1">IFERROR(IF(AND(НачИнвП_Дата&lt;=EN$3,КИнвП_Дата&gt;EN$3),
             2,""),0)</f>
        <v>2</v>
      </c>
      <c r="EO65" s="252">
        <f t="shared" ref="EO65" ca="1" si="2676">SUM(EL65:EN65)</f>
        <v>6</v>
      </c>
      <c r="EP65" s="251">
        <f ca="1">IFERROR(IF(AND(НачИнвП_Дата&lt;=EP$3,КИнвП_Дата&gt;EP$3),
             2,""),0)</f>
        <v>2</v>
      </c>
      <c r="EQ65" s="251">
        <f ca="1">IFERROR(IF(AND(НачИнвП_Дата&lt;=EQ$3,КИнвП_Дата&gt;EQ$3),
             2,""),0)</f>
        <v>2</v>
      </c>
      <c r="ER65" s="251">
        <f ca="1">IFERROR(IF(AND(НачИнвП_Дата&lt;=ER$3,КИнвП_Дата&gt;ER$3),
             2,""),0)</f>
        <v>2</v>
      </c>
      <c r="ES65" s="252">
        <f t="shared" ref="ES65" ca="1" si="2677">SUM(EP65:ER65)</f>
        <v>6</v>
      </c>
      <c r="ET65" s="251">
        <f ca="1">IFERROR(IF(AND(НачИнвП_Дата&lt;=ET$3,КИнвП_Дата&gt;ET$3),
             2,""),0)</f>
        <v>2</v>
      </c>
      <c r="EU65" s="251">
        <f ca="1">IFERROR(IF(AND(НачИнвП_Дата&lt;=EU$3,КИнвП_Дата&gt;EU$3),
             2,""),0)</f>
        <v>2</v>
      </c>
      <c r="EV65" s="251">
        <f ca="1">IFERROR(IF(AND(НачИнвП_Дата&lt;=EV$3,КИнвП_Дата&gt;EV$3),
             2,""),0)</f>
        <v>2</v>
      </c>
      <c r="EW65" s="252">
        <f t="shared" ref="EW65" ca="1" si="2678">SUM(ET65:EV65)</f>
        <v>6</v>
      </c>
      <c r="EX65" s="430">
        <f t="shared" ref="EX65" ca="1" si="2679">SUM(EK65+EO65+ES65+EW65)</f>
        <v>24</v>
      </c>
      <c r="EY65" s="438"/>
    </row>
    <row r="66" spans="1:155" outlineLevel="1">
      <c r="A66" s="230" t="s">
        <v>109</v>
      </c>
      <c r="B66" s="251" t="str">
        <f>IFERROR(IF(AND(НачИнвП_Дата&lt;=B$3,КИнвП_Дата&gt;B$3),
             затраты!$D$6/12/1000,""),0)</f>
        <v/>
      </c>
      <c r="C66" s="251" t="str">
        <f ca="1">IFERROR(IF(AND(НачИнвП_Дата&lt;=C$3,КИнвП_Дата&gt;C$3),
             затраты!$D$6/12/1000,""),0)</f>
        <v/>
      </c>
      <c r="D66" s="251" t="str">
        <f ca="1">IFERROR(IF(AND(НачИнвП_Дата&lt;=D$3,КИнвП_Дата&gt;D$3),
             затраты!$D$6/12/1000,""),0)</f>
        <v/>
      </c>
      <c r="E66" s="252">
        <f t="shared" ref="E66" ca="1" si="2680">SUM(B66:D66)</f>
        <v>0</v>
      </c>
      <c r="F66" s="251" t="str">
        <f ca="1">IFERROR(IF(AND(НачИнвП_Дата&lt;=F$3,КИнвП_Дата&gt;F$3),
             затраты!$D$6/12/1000,""),0)</f>
        <v/>
      </c>
      <c r="G66" s="251" t="str">
        <f ca="1">IFERROR(IF(AND(НачИнвП_Дата&lt;=G$3,КИнвП_Дата&gt;G$3),
             затраты!$D$6/12/1000,""),0)</f>
        <v/>
      </c>
      <c r="H66" s="251" t="str">
        <f ca="1">IFERROR(IF(AND(НачИнвП_Дата&lt;=H$3,КИнвП_Дата&gt;H$3),
             затраты!$D$6/12/1000,""),0)</f>
        <v/>
      </c>
      <c r="I66" s="252">
        <f t="shared" ref="I66" ca="1" si="2681">SUM(F66:H66)</f>
        <v>0</v>
      </c>
      <c r="J66" s="251" t="str">
        <f ca="1">IFERROR(IF(AND(НачИнвП_Дата&lt;=J$3,КИнвП_Дата&gt;J$3),
             затраты!$D$6/12/1000,""),0)</f>
        <v/>
      </c>
      <c r="K66" s="251" t="str">
        <f ca="1">IFERROR(IF(AND(НачИнвП_Дата&lt;=K$3,КИнвП_Дата&gt;K$3),
             затраты!$D$6/12/1000,""),0)</f>
        <v/>
      </c>
      <c r="L66" s="251" t="str">
        <f ca="1">IFERROR(IF(AND(НачИнвП_Дата&lt;=L$3,КИнвП_Дата&gt;L$3),
             затраты!$D$6/12/1000,""),0)</f>
        <v/>
      </c>
      <c r="M66" s="252">
        <f t="shared" ref="M66" ca="1" si="2682">SUM(J66:L66)</f>
        <v>0</v>
      </c>
      <c r="N66" s="251">
        <f ca="1">IFERROR(IF(AND(НачИнвП_Дата&lt;=N$3,КИнвП_Дата&gt;N$3),
             затраты!$D$6/12/1000,""),0)</f>
        <v>25</v>
      </c>
      <c r="O66" s="251">
        <f ca="1">IFERROR(IF(AND(НачИнвП_Дата&lt;=O$3,КИнвП_Дата&gt;O$3),
             затраты!$D$6/12/1000,""),0)</f>
        <v>25</v>
      </c>
      <c r="P66" s="251">
        <f ca="1">IFERROR(IF(AND(НачИнвП_Дата&lt;=P$3,КИнвП_Дата&gt;P$3),
             затраты!$D$6/12/1000,""),0)</f>
        <v>25</v>
      </c>
      <c r="Q66" s="252">
        <f t="shared" ref="Q66" ca="1" si="2683">SUM(N66:P66)</f>
        <v>75</v>
      </c>
      <c r="R66" s="285">
        <f t="shared" ref="R66" ca="1" si="2684">SUM(E66+I66+M66+Q66)</f>
        <v>75</v>
      </c>
      <c r="S66" s="251">
        <f ca="1">IFERROR(IF(AND(НачИнвП_Дата&lt;=S$3,КИнвП_Дата&gt;S$3),
             затраты!$D$6/12/1000,""),0)</f>
        <v>25</v>
      </c>
      <c r="T66" s="251">
        <f ca="1">IFERROR(IF(AND(НачИнвП_Дата&lt;=T$3,КИнвП_Дата&gt;T$3),
             затраты!$D$6/12/1000,""),0)</f>
        <v>25</v>
      </c>
      <c r="U66" s="251">
        <f ca="1">IFERROR(IF(AND(НачИнвП_Дата&lt;=U$3,КИнвП_Дата&gt;U$3),
             затраты!$D$6/12/1000,""),0)</f>
        <v>25</v>
      </c>
      <c r="V66" s="252">
        <f t="shared" ref="V66" ca="1" si="2685">SUM(S66:U66)</f>
        <v>75</v>
      </c>
      <c r="W66" s="251">
        <f ca="1">IFERROR(IF(AND(НачИнвП_Дата&lt;=W$3,КИнвП_Дата&gt;W$3),
             затраты!$D$6/12/1000,""),0)</f>
        <v>25</v>
      </c>
      <c r="X66" s="251">
        <f ca="1">IFERROR(IF(AND(НачИнвП_Дата&lt;=X$3,КИнвП_Дата&gt;X$3),
             затраты!$D$6/12/1000,""),0)</f>
        <v>25</v>
      </c>
      <c r="Y66" s="251">
        <f ca="1">IFERROR(IF(AND(НачИнвП_Дата&lt;=Y$3,КИнвП_Дата&gt;Y$3),
             затраты!$D$6/12/1000,""),0)</f>
        <v>25</v>
      </c>
      <c r="Z66" s="252">
        <f t="shared" ref="Z66" ca="1" si="2686">SUM(W66:Y66)</f>
        <v>75</v>
      </c>
      <c r="AA66" s="251">
        <f ca="1">IFERROR(IF(AND(НачИнвП_Дата&lt;=AA$3,КИнвП_Дата&gt;AA$3),
             затраты!$D$6/12/1000,""),0)</f>
        <v>25</v>
      </c>
      <c r="AB66" s="251">
        <f ca="1">IFERROR(IF(AND(НачИнвП_Дата&lt;=AB$3,КИнвП_Дата&gt;AB$3),
             затраты!$D$6/12/1000,""),0)</f>
        <v>25</v>
      </c>
      <c r="AC66" s="251">
        <f ca="1">IFERROR(IF(AND(НачИнвП_Дата&lt;=AC$3,КИнвП_Дата&gt;AC$3),
             затраты!$D$6/12/1000,""),0)</f>
        <v>25</v>
      </c>
      <c r="AD66" s="252">
        <f t="shared" ref="AD66" ca="1" si="2687">SUM(AA66:AC66)</f>
        <v>75</v>
      </c>
      <c r="AE66" s="251">
        <f ca="1">IFERROR(IF(AND(НачИнвП_Дата&lt;=AE$3,КИнвП_Дата&gt;AE$3),
             затраты!$D$6/12/1000,""),0)</f>
        <v>25</v>
      </c>
      <c r="AF66" s="251">
        <f ca="1">IFERROR(IF(AND(НачИнвП_Дата&lt;=AF$3,КИнвП_Дата&gt;AF$3),
             затраты!$D$6/12/1000,""),0)</f>
        <v>25</v>
      </c>
      <c r="AG66" s="251">
        <f ca="1">IFERROR(IF(AND(НачИнвП_Дата&lt;=AG$3,КИнвП_Дата&gt;AG$3),
             затраты!$D$6/12/1000,""),0)</f>
        <v>25</v>
      </c>
      <c r="AH66" s="252">
        <f t="shared" ref="AH66" ca="1" si="2688">SUM(AE66:AG66)</f>
        <v>75</v>
      </c>
      <c r="AI66" s="285">
        <f t="shared" ref="AI66" ca="1" si="2689">SUM(V66+Z66+AD66+AH66)</f>
        <v>300</v>
      </c>
      <c r="AJ66" s="251">
        <f ca="1">IFERROR(IF(AND(НачИнвП_Дата&lt;=AJ$3,КИнвП_Дата&gt;AJ$3),
             затраты!$D$6/12/1000,""),0)</f>
        <v>25</v>
      </c>
      <c r="AK66" s="251">
        <f ca="1">IFERROR(IF(AND(НачИнвП_Дата&lt;=AK$3,КИнвП_Дата&gt;AK$3),
             затраты!$D$6/12/1000,""),0)</f>
        <v>25</v>
      </c>
      <c r="AL66" s="251">
        <f ca="1">IFERROR(IF(AND(НачИнвП_Дата&lt;=AL$3,КИнвП_Дата&gt;AL$3),
             затраты!$D$6/12/1000,""),0)</f>
        <v>25</v>
      </c>
      <c r="AM66" s="252">
        <f t="shared" ref="AM66" ca="1" si="2690">SUM(AJ66:AL66)</f>
        <v>75</v>
      </c>
      <c r="AN66" s="251">
        <f ca="1">IFERROR(IF(AND(НачИнвП_Дата&lt;=AN$3,КИнвП_Дата&gt;AN$3),
             затраты!$D$6/12/1000,""),0)</f>
        <v>25</v>
      </c>
      <c r="AO66" s="251">
        <f ca="1">IFERROR(IF(AND(НачИнвП_Дата&lt;=AO$3,КИнвП_Дата&gt;AO$3),
             затраты!$D$6/12/1000,""),0)</f>
        <v>25</v>
      </c>
      <c r="AP66" s="251">
        <f ca="1">IFERROR(IF(AND(НачИнвП_Дата&lt;=AP$3,КИнвП_Дата&gt;AP$3),
             затраты!$D$6/12/1000,""),0)</f>
        <v>25</v>
      </c>
      <c r="AQ66" s="252">
        <f t="shared" ref="AQ66" ca="1" si="2691">SUM(AN66:AP66)</f>
        <v>75</v>
      </c>
      <c r="AR66" s="251">
        <f ca="1">IFERROR(IF(AND(НачИнвП_Дата&lt;=AR$3,КИнвП_Дата&gt;AR$3),
             затраты!$D$6/12/1000,""),0)</f>
        <v>25</v>
      </c>
      <c r="AS66" s="251">
        <f ca="1">IFERROR(IF(AND(НачИнвП_Дата&lt;=AS$3,КИнвП_Дата&gt;AS$3),
             затраты!$D$6/12/1000,""),0)</f>
        <v>25</v>
      </c>
      <c r="AT66" s="251">
        <f ca="1">IFERROR(IF(AND(НачИнвП_Дата&lt;=AT$3,КИнвП_Дата&gt;AT$3),
             затраты!$D$6/12/1000,""),0)</f>
        <v>25</v>
      </c>
      <c r="AU66" s="252">
        <f t="shared" ref="AU66" ca="1" si="2692">SUM(AR66:AT66)</f>
        <v>75</v>
      </c>
      <c r="AV66" s="251">
        <f ca="1">IFERROR(IF(AND(НачИнвП_Дата&lt;=AV$3,КИнвП_Дата&gt;AV$3),
             затраты!$D$6/12/1000,""),0)</f>
        <v>25</v>
      </c>
      <c r="AW66" s="251">
        <f ca="1">IFERROR(IF(AND(НачИнвП_Дата&lt;=AW$3,КИнвП_Дата&gt;AW$3),
             затраты!$D$6/12/1000,""),0)</f>
        <v>25</v>
      </c>
      <c r="AX66" s="251">
        <f ca="1">IFERROR(IF(AND(НачИнвП_Дата&lt;=AX$3,КИнвП_Дата&gt;AX$3),
             затраты!$D$6/12/1000,""),0)</f>
        <v>25</v>
      </c>
      <c r="AY66" s="252">
        <f t="shared" ref="AY66" ca="1" si="2693">SUM(AV66:AX66)</f>
        <v>75</v>
      </c>
      <c r="AZ66" s="285">
        <f t="shared" ref="AZ66" ca="1" si="2694">SUM(AM66+AQ66+AU66+AY66)</f>
        <v>300</v>
      </c>
      <c r="BA66" s="251">
        <f ca="1">IFERROR(IF(AND(НачИнвП_Дата&lt;=BA$3,КИнвП_Дата&gt;BA$3),
             затраты!$D$6/12/1000,""),0)</f>
        <v>25</v>
      </c>
      <c r="BB66" s="251">
        <f ca="1">IFERROR(IF(AND(НачИнвП_Дата&lt;=BB$3,КИнвП_Дата&gt;BB$3),
             затраты!$D$6/12/1000,""),0)</f>
        <v>25</v>
      </c>
      <c r="BC66" s="251">
        <f ca="1">IFERROR(IF(AND(НачИнвП_Дата&lt;=BC$3,КИнвП_Дата&gt;BC$3),
             затраты!$D$6/12/1000,""),0)</f>
        <v>25</v>
      </c>
      <c r="BD66" s="252">
        <f t="shared" ref="BD66" ca="1" si="2695">SUM(BA66:BC66)</f>
        <v>75</v>
      </c>
      <c r="BE66" s="251">
        <f ca="1">IFERROR(IF(AND(НачИнвП_Дата&lt;=BE$3,КИнвП_Дата&gt;BE$3),
             затраты!$D$6/12/1000,""),0)</f>
        <v>25</v>
      </c>
      <c r="BF66" s="251">
        <f ca="1">IFERROR(IF(AND(НачИнвП_Дата&lt;=BF$3,КИнвП_Дата&gt;BF$3),
             затраты!$D$6/12/1000,""),0)</f>
        <v>25</v>
      </c>
      <c r="BG66" s="251">
        <f ca="1">IFERROR(IF(AND(НачИнвП_Дата&lt;=BG$3,КИнвП_Дата&gt;BG$3),
             затраты!$D$6/12/1000,""),0)</f>
        <v>25</v>
      </c>
      <c r="BH66" s="252">
        <f t="shared" ref="BH66" ca="1" si="2696">SUM(BE66:BG66)</f>
        <v>75</v>
      </c>
      <c r="BI66" s="251">
        <f ca="1">IFERROR(IF(AND(НачИнвП_Дата&lt;=BI$3,КИнвП_Дата&gt;BI$3),
             затраты!$D$6/12/1000,""),0)</f>
        <v>25</v>
      </c>
      <c r="BJ66" s="251">
        <f ca="1">IFERROR(IF(AND(НачИнвП_Дата&lt;=BJ$3,КИнвП_Дата&gt;BJ$3),
             затраты!$D$6/12/1000,""),0)</f>
        <v>25</v>
      </c>
      <c r="BK66" s="251">
        <f ca="1">IFERROR(IF(AND(НачИнвП_Дата&lt;=BK$3,КИнвП_Дата&gt;BK$3),
             затраты!$D$6/12/1000,""),0)</f>
        <v>25</v>
      </c>
      <c r="BL66" s="252">
        <f t="shared" ref="BL66" ca="1" si="2697">SUM(BI66:BK66)</f>
        <v>75</v>
      </c>
      <c r="BM66" s="251">
        <f ca="1">IFERROR(IF(AND(НачИнвП_Дата&lt;=BM$3,КИнвП_Дата&gt;BM$3),
             затраты!$D$6/12/1000,""),0)</f>
        <v>25</v>
      </c>
      <c r="BN66" s="251">
        <f ca="1">IFERROR(IF(AND(НачИнвП_Дата&lt;=BN$3,КИнвП_Дата&gt;BN$3),
             затраты!$D$6/12/1000,""),0)</f>
        <v>25</v>
      </c>
      <c r="BO66" s="251">
        <f ca="1">IFERROR(IF(AND(НачИнвП_Дата&lt;=BO$3,КИнвП_Дата&gt;BO$3),
             затраты!$D$6/12/1000,""),0)</f>
        <v>25</v>
      </c>
      <c r="BP66" s="252">
        <f t="shared" ref="BP66" ca="1" si="2698">SUM(BM66:BO66)</f>
        <v>75</v>
      </c>
      <c r="BQ66" s="285">
        <f t="shared" ref="BQ66" ca="1" si="2699">SUM(BD66+BH66+BL66+BP66)</f>
        <v>300</v>
      </c>
      <c r="BR66" s="251">
        <f ca="1">IFERROR(IF(AND(НачИнвП_Дата&lt;=BR$3,КИнвП_Дата&gt;BR$3),
             затраты!$D$6/12/1000,""),0)</f>
        <v>25</v>
      </c>
      <c r="BS66" s="251">
        <f ca="1">IFERROR(IF(AND(НачИнвП_Дата&lt;=BS$3,КИнвП_Дата&gt;BS$3),
             затраты!$D$6/12/1000,""),0)</f>
        <v>25</v>
      </c>
      <c r="BT66" s="251">
        <f ca="1">IFERROR(IF(AND(НачИнвП_Дата&lt;=BT$3,КИнвП_Дата&gt;BT$3),
             затраты!$D$6/12/1000,""),0)</f>
        <v>25</v>
      </c>
      <c r="BU66" s="252">
        <f t="shared" ref="BU66" ca="1" si="2700">SUM(BR66:BT66)</f>
        <v>75</v>
      </c>
      <c r="BV66" s="251">
        <f ca="1">IFERROR(IF(AND(НачИнвП_Дата&lt;=BV$3,КИнвП_Дата&gt;BV$3),
             затраты!$D$6/12/1000,""),0)</f>
        <v>25</v>
      </c>
      <c r="BW66" s="251">
        <f ca="1">IFERROR(IF(AND(НачИнвП_Дата&lt;=BW$3,КИнвП_Дата&gt;BW$3),
             затраты!$D$6/12/1000,""),0)</f>
        <v>25</v>
      </c>
      <c r="BX66" s="251">
        <f ca="1">IFERROR(IF(AND(НачИнвП_Дата&lt;=BX$3,КИнвП_Дата&gt;BX$3),
             затраты!$D$6/12/1000,""),0)</f>
        <v>25</v>
      </c>
      <c r="BY66" s="252">
        <f t="shared" ref="BY66" ca="1" si="2701">SUM(BV66:BX66)</f>
        <v>75</v>
      </c>
      <c r="BZ66" s="251">
        <f ca="1">IFERROR(IF(AND(НачИнвП_Дата&lt;=BZ$3,КИнвП_Дата&gt;BZ$3),
             затраты!$D$6/12/1000,""),0)</f>
        <v>25</v>
      </c>
      <c r="CA66" s="251">
        <f ca="1">IFERROR(IF(AND(НачИнвП_Дата&lt;=CA$3,КИнвП_Дата&gt;CA$3),
             затраты!$D$6/12/1000,""),0)</f>
        <v>25</v>
      </c>
      <c r="CB66" s="251">
        <f ca="1">IFERROR(IF(AND(НачИнвП_Дата&lt;=CB$3,КИнвП_Дата&gt;CB$3),
             затраты!$D$6/12/1000,""),0)</f>
        <v>25</v>
      </c>
      <c r="CC66" s="252">
        <f t="shared" ref="CC66" ca="1" si="2702">SUM(BZ66:CB66)</f>
        <v>75</v>
      </c>
      <c r="CD66" s="251">
        <f ca="1">IFERROR(IF(AND(НачИнвП_Дата&lt;=CD$3,КИнвП_Дата&gt;CD$3),
             затраты!$D$6/12/1000,""),0)</f>
        <v>25</v>
      </c>
      <c r="CE66" s="251">
        <f ca="1">IFERROR(IF(AND(НачИнвП_Дата&lt;=CE$3,КИнвП_Дата&gt;CE$3),
             затраты!$D$6/12/1000,""),0)</f>
        <v>25</v>
      </c>
      <c r="CF66" s="251">
        <f ca="1">IFERROR(IF(AND(НачИнвП_Дата&lt;=CF$3,КИнвП_Дата&gt;CF$3),
             затраты!$D$6/12/1000,""),0)</f>
        <v>25</v>
      </c>
      <c r="CG66" s="252">
        <f t="shared" ref="CG66" ca="1" si="2703">SUM(CD66:CF66)</f>
        <v>75</v>
      </c>
      <c r="CH66" s="285">
        <f t="shared" ref="CH66" ca="1" si="2704">SUM(BU66+BY66+CC66+CG66)</f>
        <v>300</v>
      </c>
      <c r="CI66" s="251">
        <f ca="1">IFERROR(IF(AND(НачИнвП_Дата&lt;=CI$3,КИнвП_Дата&gt;CI$3),
             затраты!$D$6/12/1000,""),0)</f>
        <v>25</v>
      </c>
      <c r="CJ66" s="251">
        <f ca="1">IFERROR(IF(AND(НачИнвП_Дата&lt;=CJ$3,КИнвП_Дата&gt;CJ$3),
             затраты!$D$6/12/1000,""),0)</f>
        <v>25</v>
      </c>
      <c r="CK66" s="251">
        <f ca="1">IFERROR(IF(AND(НачИнвП_Дата&lt;=CK$3,КИнвП_Дата&gt;CK$3),
             затраты!$D$6/12/1000,""),0)</f>
        <v>25</v>
      </c>
      <c r="CL66" s="252">
        <f t="shared" ref="CL66" ca="1" si="2705">SUM(CI66:CK66)</f>
        <v>75</v>
      </c>
      <c r="CM66" s="251">
        <f ca="1">IFERROR(IF(AND(НачИнвП_Дата&lt;=CM$3,КИнвП_Дата&gt;CM$3),
             затраты!$D$6/12/1000,""),0)</f>
        <v>25</v>
      </c>
      <c r="CN66" s="251">
        <f ca="1">IFERROR(IF(AND(НачИнвП_Дата&lt;=CN$3,КИнвП_Дата&gt;CN$3),
             затраты!$D$6/12/1000,""),0)</f>
        <v>25</v>
      </c>
      <c r="CO66" s="251">
        <f ca="1">IFERROR(IF(AND(НачИнвП_Дата&lt;=CO$3,КИнвП_Дата&gt;CO$3),
             затраты!$D$6/12/1000,""),0)</f>
        <v>25</v>
      </c>
      <c r="CP66" s="252">
        <f t="shared" ref="CP66" ca="1" si="2706">SUM(CM66:CO66)</f>
        <v>75</v>
      </c>
      <c r="CQ66" s="251">
        <f ca="1">IFERROR(IF(AND(НачИнвП_Дата&lt;=CQ$3,КИнвП_Дата&gt;CQ$3),
             затраты!$D$6/12/1000,""),0)</f>
        <v>25</v>
      </c>
      <c r="CR66" s="251">
        <f ca="1">IFERROR(IF(AND(НачИнвП_Дата&lt;=CR$3,КИнвП_Дата&gt;CR$3),
             затраты!$D$6/12/1000,""),0)</f>
        <v>25</v>
      </c>
      <c r="CS66" s="251">
        <f ca="1">IFERROR(IF(AND(НачИнвП_Дата&lt;=CS$3,КИнвП_Дата&gt;CS$3),
             затраты!$D$6/12/1000,""),0)</f>
        <v>25</v>
      </c>
      <c r="CT66" s="252">
        <f t="shared" ref="CT66" ca="1" si="2707">SUM(CQ66:CS66)</f>
        <v>75</v>
      </c>
      <c r="CU66" s="251">
        <f ca="1">IFERROR(IF(AND(НачИнвП_Дата&lt;=CU$3,КИнвП_Дата&gt;CU$3),
             затраты!$D$6/12/1000,""),0)</f>
        <v>25</v>
      </c>
      <c r="CV66" s="251">
        <f ca="1">IFERROR(IF(AND(НачИнвП_Дата&lt;=CV$3,КИнвП_Дата&gt;CV$3),
             затраты!$D$6/12/1000,""),0)</f>
        <v>25</v>
      </c>
      <c r="CW66" s="251">
        <f ca="1">IFERROR(IF(AND(НачИнвП_Дата&lt;=CW$3,КИнвП_Дата&gt;CW$3),
             затраты!$D$6/12/1000,""),0)</f>
        <v>25</v>
      </c>
      <c r="CX66" s="252">
        <f t="shared" ref="CX66" ca="1" si="2708">SUM(CU66:CW66)</f>
        <v>75</v>
      </c>
      <c r="CY66" s="285">
        <f t="shared" ref="CY66" ca="1" si="2709">SUM(CL66+CP66+CT66+CX66)</f>
        <v>300</v>
      </c>
      <c r="CZ66" s="251">
        <f ca="1">IFERROR(IF(AND(НачИнвП_Дата&lt;=CZ$3,КИнвП_Дата&gt;CZ$3),
             затраты!$D$6/12/1000,""),0)</f>
        <v>25</v>
      </c>
      <c r="DA66" s="251">
        <f ca="1">IFERROR(IF(AND(НачИнвП_Дата&lt;=DA$3,КИнвП_Дата&gt;DA$3),
             затраты!$D$6/12/1000,""),0)</f>
        <v>25</v>
      </c>
      <c r="DB66" s="251">
        <f ca="1">IFERROR(IF(AND(НачИнвП_Дата&lt;=DB$3,КИнвП_Дата&gt;DB$3),
             затраты!$D$6/12/1000,""),0)</f>
        <v>25</v>
      </c>
      <c r="DC66" s="252">
        <f t="shared" ref="DC66" ca="1" si="2710">SUM(CZ66:DB66)</f>
        <v>75</v>
      </c>
      <c r="DD66" s="251">
        <f ca="1">IFERROR(IF(AND(НачИнвП_Дата&lt;=DD$3,КИнвП_Дата&gt;DD$3),
             затраты!$D$6/12/1000,""),0)</f>
        <v>25</v>
      </c>
      <c r="DE66" s="251">
        <f ca="1">IFERROR(IF(AND(НачИнвП_Дата&lt;=DE$3,КИнвП_Дата&gt;DE$3),
             затраты!$D$6/12/1000,""),0)</f>
        <v>25</v>
      </c>
      <c r="DF66" s="251">
        <f ca="1">IFERROR(IF(AND(НачИнвП_Дата&lt;=DF$3,КИнвП_Дата&gt;DF$3),
             затраты!$D$6/12/1000,""),0)</f>
        <v>25</v>
      </c>
      <c r="DG66" s="252">
        <f t="shared" ref="DG66" ca="1" si="2711">SUM(DD66:DF66)</f>
        <v>75</v>
      </c>
      <c r="DH66" s="251">
        <f ca="1">IFERROR(IF(AND(НачИнвП_Дата&lt;=DH$3,КИнвП_Дата&gt;DH$3),
             затраты!$D$6/12/1000,""),0)</f>
        <v>25</v>
      </c>
      <c r="DI66" s="251">
        <f ca="1">IFERROR(IF(AND(НачИнвП_Дата&lt;=DI$3,КИнвП_Дата&gt;DI$3),
             затраты!$D$6/12/1000,""),0)</f>
        <v>25</v>
      </c>
      <c r="DJ66" s="251">
        <f ca="1">IFERROR(IF(AND(НачИнвП_Дата&lt;=DJ$3,КИнвП_Дата&gt;DJ$3),
             затраты!$D$6/12/1000,""),0)</f>
        <v>25</v>
      </c>
      <c r="DK66" s="252">
        <f t="shared" ref="DK66" ca="1" si="2712">SUM(DH66:DJ66)</f>
        <v>75</v>
      </c>
      <c r="DL66" s="251">
        <f ca="1">IFERROR(IF(AND(НачИнвП_Дата&lt;=DL$3,КИнвП_Дата&gt;DL$3),
             затраты!$D$6/12/1000,""),0)</f>
        <v>25</v>
      </c>
      <c r="DM66" s="251">
        <f ca="1">IFERROR(IF(AND(НачИнвП_Дата&lt;=DM$3,КИнвП_Дата&gt;DM$3),
             затраты!$D$6/12/1000,""),0)</f>
        <v>25</v>
      </c>
      <c r="DN66" s="251">
        <f ca="1">IFERROR(IF(AND(НачИнвП_Дата&lt;=DN$3,КИнвП_Дата&gt;DN$3),
             затраты!$D$6/12/1000,""),0)</f>
        <v>25</v>
      </c>
      <c r="DO66" s="252">
        <f t="shared" ref="DO66" ca="1" si="2713">SUM(DL66:DN66)</f>
        <v>75</v>
      </c>
      <c r="DP66" s="285">
        <f t="shared" ref="DP66" ca="1" si="2714">SUM(DC66+DG66+DK66+DO66)</f>
        <v>300</v>
      </c>
      <c r="DQ66" s="251">
        <f ca="1">IFERROR(IF(AND(НачИнвП_Дата&lt;=DQ$3,КИнвП_Дата&gt;DQ$3),
             затраты!$D$6/12/1000,""),0)</f>
        <v>25</v>
      </c>
      <c r="DR66" s="251">
        <f ca="1">IFERROR(IF(AND(НачИнвП_Дата&lt;=DR$3,КИнвП_Дата&gt;DR$3),
             затраты!$D$6/12/1000,""),0)</f>
        <v>25</v>
      </c>
      <c r="DS66" s="251">
        <f ca="1">IFERROR(IF(AND(НачИнвП_Дата&lt;=DS$3,КИнвП_Дата&gt;DS$3),
             затраты!$D$6/12/1000,""),0)</f>
        <v>25</v>
      </c>
      <c r="DT66" s="252">
        <f t="shared" ref="DT66" ca="1" si="2715">SUM(DQ66:DS66)</f>
        <v>75</v>
      </c>
      <c r="DU66" s="251">
        <f ca="1">IFERROR(IF(AND(НачИнвП_Дата&lt;=DU$3,КИнвП_Дата&gt;DU$3),
             затраты!$D$6/12/1000,""),0)</f>
        <v>25</v>
      </c>
      <c r="DV66" s="251">
        <f ca="1">IFERROR(IF(AND(НачИнвП_Дата&lt;=DV$3,КИнвП_Дата&gt;DV$3),
             затраты!$D$6/12/1000,""),0)</f>
        <v>25</v>
      </c>
      <c r="DW66" s="251">
        <f ca="1">IFERROR(IF(AND(НачИнвП_Дата&lt;=DW$3,КИнвП_Дата&gt;DW$3),
             затраты!$D$6/12/1000,""),0)</f>
        <v>25</v>
      </c>
      <c r="DX66" s="252">
        <f t="shared" ref="DX66" ca="1" si="2716">SUM(DU66:DW66)</f>
        <v>75</v>
      </c>
      <c r="DY66" s="251">
        <f ca="1">IFERROR(IF(AND(НачИнвП_Дата&lt;=DY$3,КИнвП_Дата&gt;DY$3),
             затраты!$D$6/12/1000,""),0)</f>
        <v>25</v>
      </c>
      <c r="DZ66" s="251">
        <f ca="1">IFERROR(IF(AND(НачИнвП_Дата&lt;=DZ$3,КИнвП_Дата&gt;DZ$3),
             затраты!$D$6/12/1000,""),0)</f>
        <v>25</v>
      </c>
      <c r="EA66" s="251">
        <f ca="1">IFERROR(IF(AND(НачИнвП_Дата&lt;=EA$3,КИнвП_Дата&gt;EA$3),
             затраты!$D$6/12/1000,""),0)</f>
        <v>25</v>
      </c>
      <c r="EB66" s="252">
        <f t="shared" ref="EB66" ca="1" si="2717">SUM(DY66:EA66)</f>
        <v>75</v>
      </c>
      <c r="EC66" s="251">
        <f ca="1">IFERROR(IF(AND(НачИнвП_Дата&lt;=EC$3,КИнвП_Дата&gt;EC$3),
             затраты!$D$6/12/1000,""),0)</f>
        <v>25</v>
      </c>
      <c r="ED66" s="251">
        <f ca="1">IFERROR(IF(AND(НачИнвП_Дата&lt;=ED$3,КИнвП_Дата&gt;ED$3),
             затраты!$D$6/12/1000,""),0)</f>
        <v>25</v>
      </c>
      <c r="EE66" s="251">
        <f ca="1">IFERROR(IF(AND(НачИнвП_Дата&lt;=EE$3,КИнвП_Дата&gt;EE$3),
             затраты!$D$6/12/1000,""),0)</f>
        <v>25</v>
      </c>
      <c r="EF66" s="252">
        <f t="shared" ref="EF66" ca="1" si="2718">SUM(EC66:EE66)</f>
        <v>75</v>
      </c>
      <c r="EG66" s="285">
        <f t="shared" ref="EG66" ca="1" si="2719">SUM(DT66+DX66+EB66+EF66)</f>
        <v>300</v>
      </c>
      <c r="EH66" s="251">
        <f ca="1">IFERROR(IF(AND(НачИнвП_Дата&lt;=EH$3,КИнвП_Дата&gt;EH$3),
             затраты!$D$6/12/1000,""),0)</f>
        <v>25</v>
      </c>
      <c r="EI66" s="251">
        <f ca="1">IFERROR(IF(AND(НачИнвП_Дата&lt;=EI$3,КИнвП_Дата&gt;EI$3),
             затраты!$D$6/12/1000,""),0)</f>
        <v>25</v>
      </c>
      <c r="EJ66" s="251">
        <f ca="1">IFERROR(IF(AND(НачИнвП_Дата&lt;=EJ$3,КИнвП_Дата&gt;EJ$3),
             затраты!$D$6/12/1000,""),0)</f>
        <v>25</v>
      </c>
      <c r="EK66" s="252">
        <f t="shared" ref="EK66" ca="1" si="2720">SUM(EH66:EJ66)</f>
        <v>75</v>
      </c>
      <c r="EL66" s="251">
        <f ca="1">IFERROR(IF(AND(НачИнвП_Дата&lt;=EL$3,КИнвП_Дата&gt;EL$3),
             затраты!$D$6/12/1000,""),0)</f>
        <v>25</v>
      </c>
      <c r="EM66" s="251">
        <f ca="1">IFERROR(IF(AND(НачИнвП_Дата&lt;=EM$3,КИнвП_Дата&gt;EM$3),
             затраты!$D$6/12/1000,""),0)</f>
        <v>25</v>
      </c>
      <c r="EN66" s="251">
        <f ca="1">IFERROR(IF(AND(НачИнвП_Дата&lt;=EN$3,КИнвП_Дата&gt;EN$3),
             затраты!$D$6/12/1000,""),0)</f>
        <v>25</v>
      </c>
      <c r="EO66" s="252">
        <f t="shared" ref="EO66" ca="1" si="2721">SUM(EL66:EN66)</f>
        <v>75</v>
      </c>
      <c r="EP66" s="251">
        <f ca="1">IFERROR(IF(AND(НачИнвП_Дата&lt;=EP$3,КИнвП_Дата&gt;EP$3),
             затраты!$D$6/12/1000,""),0)</f>
        <v>25</v>
      </c>
      <c r="EQ66" s="251">
        <f ca="1">IFERROR(IF(AND(НачИнвП_Дата&lt;=EQ$3,КИнвП_Дата&gt;EQ$3),
             затраты!$D$6/12/1000,""),0)</f>
        <v>25</v>
      </c>
      <c r="ER66" s="251">
        <f ca="1">IFERROR(IF(AND(НачИнвП_Дата&lt;=ER$3,КИнвП_Дата&gt;ER$3),
             затраты!$D$6/12/1000,""),0)</f>
        <v>25</v>
      </c>
      <c r="ES66" s="252">
        <f t="shared" ref="ES66" ca="1" si="2722">SUM(EP66:ER66)</f>
        <v>75</v>
      </c>
      <c r="ET66" s="251">
        <f ca="1">IFERROR(IF(AND(НачИнвП_Дата&lt;=ET$3,КИнвП_Дата&gt;ET$3),
             затраты!$D$6/12/1000,""),0)</f>
        <v>25</v>
      </c>
      <c r="EU66" s="251">
        <f ca="1">IFERROR(IF(AND(НачИнвП_Дата&lt;=EU$3,КИнвП_Дата&gt;EU$3),
             затраты!$D$6/12/1000,""),0)</f>
        <v>25</v>
      </c>
      <c r="EV66" s="251">
        <f ca="1">IFERROR(IF(AND(НачИнвП_Дата&lt;=EV$3,КИнвП_Дата&gt;EV$3),
             затраты!$D$6/12/1000,""),0)</f>
        <v>25</v>
      </c>
      <c r="EW66" s="252">
        <f t="shared" ref="EW66" ca="1" si="2723">SUM(ET66:EV66)</f>
        <v>75</v>
      </c>
      <c r="EX66" s="430">
        <f t="shared" ref="EX66" ca="1" si="2724">SUM(EK66+EO66+ES66+EW66)</f>
        <v>300</v>
      </c>
      <c r="EY66" s="438"/>
    </row>
    <row r="67" spans="1:155" outlineLevel="1">
      <c r="A67" s="230" t="s">
        <v>257</v>
      </c>
      <c r="B67" s="251" t="str">
        <f>IFERROR(IF(AND(НачИнвП_Дата&lt;=B$3,КИнвП_Дата&gt;B$3),
             1,""),0)</f>
        <v/>
      </c>
      <c r="C67" s="251" t="str">
        <f ca="1">IFERROR(IF(AND(НачИнвП_Дата&lt;=C$3,КИнвП_Дата&gt;C$3),
             1,""),0)</f>
        <v/>
      </c>
      <c r="D67" s="251" t="str">
        <f ca="1">IFERROR(IF(AND(НачИнвП_Дата&lt;=D$3,КИнвП_Дата&gt;D$3),
             1,""),0)</f>
        <v/>
      </c>
      <c r="E67" s="252">
        <f t="shared" ref="E67" ca="1" si="2725">SUM(B67:D67)</f>
        <v>0</v>
      </c>
      <c r="F67" s="251" t="str">
        <f ca="1">IFERROR(IF(AND(НачИнвП_Дата&lt;=F$3,КИнвП_Дата&gt;F$3),
             1,""),0)</f>
        <v/>
      </c>
      <c r="G67" s="251" t="str">
        <f ca="1">IFERROR(IF(AND(НачИнвП_Дата&lt;=G$3,КИнвП_Дата&gt;G$3),
             1,""),0)</f>
        <v/>
      </c>
      <c r="H67" s="251" t="str">
        <f ca="1">IFERROR(IF(AND(НачИнвП_Дата&lt;=H$3,КИнвП_Дата&gt;H$3),
             1,""),0)</f>
        <v/>
      </c>
      <c r="I67" s="252">
        <f t="shared" ref="I67" ca="1" si="2726">SUM(F67:H67)</f>
        <v>0</v>
      </c>
      <c r="J67" s="251" t="str">
        <f ca="1">IFERROR(IF(AND(НачИнвП_Дата&lt;=J$3,КИнвП_Дата&gt;J$3),
             1,""),0)</f>
        <v/>
      </c>
      <c r="K67" s="251" t="str">
        <f ca="1">IFERROR(IF(AND(НачИнвП_Дата&lt;=K$3,КИнвП_Дата&gt;K$3),
             1,""),0)</f>
        <v/>
      </c>
      <c r="L67" s="251" t="str">
        <f ca="1">IFERROR(IF(AND(НачИнвП_Дата&lt;=L$3,КИнвП_Дата&gt;L$3),
             1,""),0)</f>
        <v/>
      </c>
      <c r="M67" s="252">
        <f t="shared" ref="M67" ca="1" si="2727">SUM(J67:L67)</f>
        <v>0</v>
      </c>
      <c r="N67" s="251">
        <f ca="1">IFERROR(IF(AND(НачИнвП_Дата&lt;=N$3,КИнвП_Дата&gt;N$3),
             1,""),0)</f>
        <v>1</v>
      </c>
      <c r="O67" s="251">
        <f ca="1">IFERROR(IF(AND(НачИнвП_Дата&lt;=O$3,КИнвП_Дата&gt;O$3),
             1,""),0)</f>
        <v>1</v>
      </c>
      <c r="P67" s="251">
        <f ca="1">IFERROR(IF(AND(НачИнвП_Дата&lt;=P$3,КИнвП_Дата&gt;P$3),
             1,""),0)</f>
        <v>1</v>
      </c>
      <c r="Q67" s="252">
        <f t="shared" ref="Q67" ca="1" si="2728">SUM(N67:P67)</f>
        <v>3</v>
      </c>
      <c r="R67" s="285">
        <f t="shared" ref="R67" ca="1" si="2729">SUM(E67+I67+M67+Q67)</f>
        <v>3</v>
      </c>
      <c r="S67" s="251">
        <f ca="1">IFERROR(IF(AND(НачИнвП_Дата&lt;=S$3,КИнвП_Дата&gt;S$3),
             1,""),0)</f>
        <v>1</v>
      </c>
      <c r="T67" s="251">
        <f ca="1">IFERROR(IF(AND(НачИнвП_Дата&lt;=T$3,КИнвП_Дата&gt;T$3),
             1,""),0)</f>
        <v>1</v>
      </c>
      <c r="U67" s="251">
        <f ca="1">IFERROR(IF(AND(НачИнвП_Дата&lt;=U$3,КИнвП_Дата&gt;U$3),
             1,""),0)</f>
        <v>1</v>
      </c>
      <c r="V67" s="252">
        <f t="shared" ref="V67" ca="1" si="2730">SUM(S67:U67)</f>
        <v>3</v>
      </c>
      <c r="W67" s="251">
        <f ca="1">IFERROR(IF(AND(НачИнвП_Дата&lt;=W$3,КИнвП_Дата&gt;W$3),
             1,""),0)</f>
        <v>1</v>
      </c>
      <c r="X67" s="251">
        <f ca="1">IFERROR(IF(AND(НачИнвП_Дата&lt;=X$3,КИнвП_Дата&gt;X$3),
             1,""),0)</f>
        <v>1</v>
      </c>
      <c r="Y67" s="251">
        <f ca="1">IFERROR(IF(AND(НачИнвП_Дата&lt;=Y$3,КИнвП_Дата&gt;Y$3),
             1,""),0)</f>
        <v>1</v>
      </c>
      <c r="Z67" s="252">
        <f t="shared" ref="Z67" ca="1" si="2731">SUM(W67:Y67)</f>
        <v>3</v>
      </c>
      <c r="AA67" s="251">
        <f ca="1">IFERROR(IF(AND(НачИнвП_Дата&lt;=AA$3,КИнвП_Дата&gt;AA$3),
             1,""),0)</f>
        <v>1</v>
      </c>
      <c r="AB67" s="251">
        <f ca="1">IFERROR(IF(AND(НачИнвП_Дата&lt;=AB$3,КИнвП_Дата&gt;AB$3),
             1,""),0)</f>
        <v>1</v>
      </c>
      <c r="AC67" s="251">
        <f ca="1">IFERROR(IF(AND(НачИнвП_Дата&lt;=AC$3,КИнвП_Дата&gt;AC$3),
             1,""),0)</f>
        <v>1</v>
      </c>
      <c r="AD67" s="252">
        <f t="shared" ref="AD67" ca="1" si="2732">SUM(AA67:AC67)</f>
        <v>3</v>
      </c>
      <c r="AE67" s="251">
        <f ca="1">IFERROR(IF(AND(НачИнвП_Дата&lt;=AE$3,КИнвП_Дата&gt;AE$3),
             1,""),0)</f>
        <v>1</v>
      </c>
      <c r="AF67" s="251">
        <f ca="1">IFERROR(IF(AND(НачИнвП_Дата&lt;=AF$3,КИнвП_Дата&gt;AF$3),
             1,""),0)</f>
        <v>1</v>
      </c>
      <c r="AG67" s="251">
        <f ca="1">IFERROR(IF(AND(НачИнвП_Дата&lt;=AG$3,КИнвП_Дата&gt;AG$3),
             1,""),0)</f>
        <v>1</v>
      </c>
      <c r="AH67" s="252">
        <f t="shared" ref="AH67" ca="1" si="2733">SUM(AE67:AG67)</f>
        <v>3</v>
      </c>
      <c r="AI67" s="285">
        <f t="shared" ref="AI67" ca="1" si="2734">SUM(V67+Z67+AD67+AH67)</f>
        <v>12</v>
      </c>
      <c r="AJ67" s="251">
        <f ca="1">IFERROR(IF(AND(НачИнвП_Дата&lt;=AJ$3,КИнвП_Дата&gt;AJ$3),
             1,""),0)</f>
        <v>1</v>
      </c>
      <c r="AK67" s="251">
        <f ca="1">IFERROR(IF(AND(НачИнвП_Дата&lt;=AK$3,КИнвП_Дата&gt;AK$3),
             1,""),0)</f>
        <v>1</v>
      </c>
      <c r="AL67" s="251">
        <f ca="1">IFERROR(IF(AND(НачИнвП_Дата&lt;=AL$3,КИнвП_Дата&gt;AL$3),
             1,""),0)</f>
        <v>1</v>
      </c>
      <c r="AM67" s="252">
        <f t="shared" ref="AM67" ca="1" si="2735">SUM(AJ67:AL67)</f>
        <v>3</v>
      </c>
      <c r="AN67" s="251">
        <f ca="1">IFERROR(IF(AND(НачИнвП_Дата&lt;=AN$3,КИнвП_Дата&gt;AN$3),
             1,""),0)</f>
        <v>1</v>
      </c>
      <c r="AO67" s="251">
        <f ca="1">IFERROR(IF(AND(НачИнвП_Дата&lt;=AO$3,КИнвП_Дата&gt;AO$3),
             1,""),0)</f>
        <v>1</v>
      </c>
      <c r="AP67" s="251">
        <f ca="1">IFERROR(IF(AND(НачИнвП_Дата&lt;=AP$3,КИнвП_Дата&gt;AP$3),
             1,""),0)</f>
        <v>1</v>
      </c>
      <c r="AQ67" s="252">
        <f t="shared" ref="AQ67" ca="1" si="2736">SUM(AN67:AP67)</f>
        <v>3</v>
      </c>
      <c r="AR67" s="251">
        <f ca="1">IFERROR(IF(AND(НачИнвП_Дата&lt;=AR$3,КИнвП_Дата&gt;AR$3),
             1,""),0)</f>
        <v>1</v>
      </c>
      <c r="AS67" s="251">
        <f ca="1">IFERROR(IF(AND(НачИнвП_Дата&lt;=AS$3,КИнвП_Дата&gt;AS$3),
             1,""),0)</f>
        <v>1</v>
      </c>
      <c r="AT67" s="251">
        <f ca="1">IFERROR(IF(AND(НачИнвП_Дата&lt;=AT$3,КИнвП_Дата&gt;AT$3),
             1,""),0)</f>
        <v>1</v>
      </c>
      <c r="AU67" s="252">
        <f t="shared" ref="AU67" ca="1" si="2737">SUM(AR67:AT67)</f>
        <v>3</v>
      </c>
      <c r="AV67" s="251">
        <f ca="1">IFERROR(IF(AND(НачИнвП_Дата&lt;=AV$3,КИнвП_Дата&gt;AV$3),
             1,""),0)</f>
        <v>1</v>
      </c>
      <c r="AW67" s="251">
        <f ca="1">IFERROR(IF(AND(НачИнвП_Дата&lt;=AW$3,КИнвП_Дата&gt;AW$3),
             1,""),0)</f>
        <v>1</v>
      </c>
      <c r="AX67" s="251">
        <f ca="1">IFERROR(IF(AND(НачИнвП_Дата&lt;=AX$3,КИнвП_Дата&gt;AX$3),
             1,""),0)</f>
        <v>1</v>
      </c>
      <c r="AY67" s="252">
        <f t="shared" ref="AY67" ca="1" si="2738">SUM(AV67:AX67)</f>
        <v>3</v>
      </c>
      <c r="AZ67" s="285">
        <f t="shared" ref="AZ67" ca="1" si="2739">SUM(AM67+AQ67+AU67+AY67)</f>
        <v>12</v>
      </c>
      <c r="BA67" s="251">
        <f ca="1">IFERROR(IF(AND(НачИнвП_Дата&lt;=BA$3,КИнвП_Дата&gt;BA$3),
             1,""),0)</f>
        <v>1</v>
      </c>
      <c r="BB67" s="251">
        <f ca="1">IFERROR(IF(AND(НачИнвП_Дата&lt;=BB$3,КИнвП_Дата&gt;BB$3),
             1,""),0)</f>
        <v>1</v>
      </c>
      <c r="BC67" s="251">
        <f ca="1">IFERROR(IF(AND(НачИнвП_Дата&lt;=BC$3,КИнвП_Дата&gt;BC$3),
             1,""),0)</f>
        <v>1</v>
      </c>
      <c r="BD67" s="252">
        <f t="shared" ref="BD67" ca="1" si="2740">SUM(BA67:BC67)</f>
        <v>3</v>
      </c>
      <c r="BE67" s="251">
        <f ca="1">IFERROR(IF(AND(НачИнвП_Дата&lt;=BE$3,КИнвП_Дата&gt;BE$3),
             1,""),0)</f>
        <v>1</v>
      </c>
      <c r="BF67" s="251">
        <f ca="1">IFERROR(IF(AND(НачИнвП_Дата&lt;=BF$3,КИнвП_Дата&gt;BF$3),
             1,""),0)</f>
        <v>1</v>
      </c>
      <c r="BG67" s="251">
        <f ca="1">IFERROR(IF(AND(НачИнвП_Дата&lt;=BG$3,КИнвП_Дата&gt;BG$3),
             1,""),0)</f>
        <v>1</v>
      </c>
      <c r="BH67" s="252">
        <f t="shared" ref="BH67" ca="1" si="2741">SUM(BE67:BG67)</f>
        <v>3</v>
      </c>
      <c r="BI67" s="251">
        <f ca="1">IFERROR(IF(AND(НачИнвП_Дата&lt;=BI$3,КИнвП_Дата&gt;BI$3),
             1,""),0)</f>
        <v>1</v>
      </c>
      <c r="BJ67" s="251">
        <f ca="1">IFERROR(IF(AND(НачИнвП_Дата&lt;=BJ$3,КИнвП_Дата&gt;BJ$3),
             1,""),0)</f>
        <v>1</v>
      </c>
      <c r="BK67" s="251">
        <f ca="1">IFERROR(IF(AND(НачИнвП_Дата&lt;=BK$3,КИнвП_Дата&gt;BK$3),
             1,""),0)</f>
        <v>1</v>
      </c>
      <c r="BL67" s="252">
        <f t="shared" ref="BL67" ca="1" si="2742">SUM(BI67:BK67)</f>
        <v>3</v>
      </c>
      <c r="BM67" s="251">
        <f ca="1">IFERROR(IF(AND(НачИнвП_Дата&lt;=BM$3,КИнвП_Дата&gt;BM$3),
             1,""),0)</f>
        <v>1</v>
      </c>
      <c r="BN67" s="251">
        <f ca="1">IFERROR(IF(AND(НачИнвП_Дата&lt;=BN$3,КИнвП_Дата&gt;BN$3),
             1,""),0)</f>
        <v>1</v>
      </c>
      <c r="BO67" s="251">
        <f ca="1">IFERROR(IF(AND(НачИнвП_Дата&lt;=BO$3,КИнвП_Дата&gt;BO$3),
             1,""),0)</f>
        <v>1</v>
      </c>
      <c r="BP67" s="252">
        <f t="shared" ref="BP67" ca="1" si="2743">SUM(BM67:BO67)</f>
        <v>3</v>
      </c>
      <c r="BQ67" s="285">
        <f t="shared" ref="BQ67" ca="1" si="2744">SUM(BD67+BH67+BL67+BP67)</f>
        <v>12</v>
      </c>
      <c r="BR67" s="251">
        <f ca="1">IFERROR(IF(AND(НачИнвП_Дата&lt;=BR$3,КИнвП_Дата&gt;BR$3),
             1,""),0)</f>
        <v>1</v>
      </c>
      <c r="BS67" s="251">
        <f ca="1">IFERROR(IF(AND(НачИнвП_Дата&lt;=BS$3,КИнвП_Дата&gt;BS$3),
             1,""),0)</f>
        <v>1</v>
      </c>
      <c r="BT67" s="251">
        <f ca="1">IFERROR(IF(AND(НачИнвП_Дата&lt;=BT$3,КИнвП_Дата&gt;BT$3),
             1,""),0)</f>
        <v>1</v>
      </c>
      <c r="BU67" s="252">
        <f t="shared" ref="BU67" ca="1" si="2745">SUM(BR67:BT67)</f>
        <v>3</v>
      </c>
      <c r="BV67" s="251">
        <f ca="1">IFERROR(IF(AND(НачИнвП_Дата&lt;=BV$3,КИнвП_Дата&gt;BV$3),
             1,""),0)</f>
        <v>1</v>
      </c>
      <c r="BW67" s="251">
        <f ca="1">IFERROR(IF(AND(НачИнвП_Дата&lt;=BW$3,КИнвП_Дата&gt;BW$3),
             1,""),0)</f>
        <v>1</v>
      </c>
      <c r="BX67" s="251">
        <f ca="1">IFERROR(IF(AND(НачИнвП_Дата&lt;=BX$3,КИнвП_Дата&gt;BX$3),
             1,""),0)</f>
        <v>1</v>
      </c>
      <c r="BY67" s="252">
        <f t="shared" ref="BY67" ca="1" si="2746">SUM(BV67:BX67)</f>
        <v>3</v>
      </c>
      <c r="BZ67" s="251">
        <f ca="1">IFERROR(IF(AND(НачИнвП_Дата&lt;=BZ$3,КИнвП_Дата&gt;BZ$3),
             1,""),0)</f>
        <v>1</v>
      </c>
      <c r="CA67" s="251">
        <f ca="1">IFERROR(IF(AND(НачИнвП_Дата&lt;=CA$3,КИнвП_Дата&gt;CA$3),
             1,""),0)</f>
        <v>1</v>
      </c>
      <c r="CB67" s="251">
        <f ca="1">IFERROR(IF(AND(НачИнвП_Дата&lt;=CB$3,КИнвП_Дата&gt;CB$3),
             1,""),0)</f>
        <v>1</v>
      </c>
      <c r="CC67" s="252">
        <f t="shared" ref="CC67" ca="1" si="2747">SUM(BZ67:CB67)</f>
        <v>3</v>
      </c>
      <c r="CD67" s="251">
        <f ca="1">IFERROR(IF(AND(НачИнвП_Дата&lt;=CD$3,КИнвП_Дата&gt;CD$3),
             1,""),0)</f>
        <v>1</v>
      </c>
      <c r="CE67" s="251">
        <f ca="1">IFERROR(IF(AND(НачИнвП_Дата&lt;=CE$3,КИнвП_Дата&gt;CE$3),
             1,""),0)</f>
        <v>1</v>
      </c>
      <c r="CF67" s="251">
        <f ca="1">IFERROR(IF(AND(НачИнвП_Дата&lt;=CF$3,КИнвП_Дата&gt;CF$3),
             1,""),0)</f>
        <v>1</v>
      </c>
      <c r="CG67" s="252">
        <f t="shared" ref="CG67" ca="1" si="2748">SUM(CD67:CF67)</f>
        <v>3</v>
      </c>
      <c r="CH67" s="285">
        <f t="shared" ref="CH67" ca="1" si="2749">SUM(BU67+BY67+CC67+CG67)</f>
        <v>12</v>
      </c>
      <c r="CI67" s="251">
        <f ca="1">IFERROR(IF(AND(НачИнвП_Дата&lt;=CI$3,КИнвП_Дата&gt;CI$3),
             1,""),0)</f>
        <v>1</v>
      </c>
      <c r="CJ67" s="251">
        <f ca="1">IFERROR(IF(AND(НачИнвП_Дата&lt;=CJ$3,КИнвП_Дата&gt;CJ$3),
             1,""),0)</f>
        <v>1</v>
      </c>
      <c r="CK67" s="251">
        <f ca="1">IFERROR(IF(AND(НачИнвП_Дата&lt;=CK$3,КИнвП_Дата&gt;CK$3),
             1,""),0)</f>
        <v>1</v>
      </c>
      <c r="CL67" s="252">
        <f t="shared" ref="CL67" ca="1" si="2750">SUM(CI67:CK67)</f>
        <v>3</v>
      </c>
      <c r="CM67" s="251">
        <f ca="1">IFERROR(IF(AND(НачИнвП_Дата&lt;=CM$3,КИнвП_Дата&gt;CM$3),
             1,""),0)</f>
        <v>1</v>
      </c>
      <c r="CN67" s="251">
        <f ca="1">IFERROR(IF(AND(НачИнвП_Дата&lt;=CN$3,КИнвП_Дата&gt;CN$3),
             1,""),0)</f>
        <v>1</v>
      </c>
      <c r="CO67" s="251">
        <f ca="1">IFERROR(IF(AND(НачИнвП_Дата&lt;=CO$3,КИнвП_Дата&gt;CO$3),
             1,""),0)</f>
        <v>1</v>
      </c>
      <c r="CP67" s="252">
        <f t="shared" ref="CP67" ca="1" si="2751">SUM(CM67:CO67)</f>
        <v>3</v>
      </c>
      <c r="CQ67" s="251">
        <f ca="1">IFERROR(IF(AND(НачИнвП_Дата&lt;=CQ$3,КИнвП_Дата&gt;CQ$3),
             1,""),0)</f>
        <v>1</v>
      </c>
      <c r="CR67" s="251">
        <f ca="1">IFERROR(IF(AND(НачИнвП_Дата&lt;=CR$3,КИнвП_Дата&gt;CR$3),
             1,""),0)</f>
        <v>1</v>
      </c>
      <c r="CS67" s="251">
        <f ca="1">IFERROR(IF(AND(НачИнвП_Дата&lt;=CS$3,КИнвП_Дата&gt;CS$3),
             1,""),0)</f>
        <v>1</v>
      </c>
      <c r="CT67" s="252">
        <f t="shared" ref="CT67" ca="1" si="2752">SUM(CQ67:CS67)</f>
        <v>3</v>
      </c>
      <c r="CU67" s="251">
        <f ca="1">IFERROR(IF(AND(НачИнвП_Дата&lt;=CU$3,КИнвП_Дата&gt;CU$3),
             1,""),0)</f>
        <v>1</v>
      </c>
      <c r="CV67" s="251">
        <f ca="1">IFERROR(IF(AND(НачИнвП_Дата&lt;=CV$3,КИнвП_Дата&gt;CV$3),
             1,""),0)</f>
        <v>1</v>
      </c>
      <c r="CW67" s="251">
        <f ca="1">IFERROR(IF(AND(НачИнвП_Дата&lt;=CW$3,КИнвП_Дата&gt;CW$3),
             1,""),0)</f>
        <v>1</v>
      </c>
      <c r="CX67" s="252">
        <f t="shared" ref="CX67" ca="1" si="2753">SUM(CU67:CW67)</f>
        <v>3</v>
      </c>
      <c r="CY67" s="285">
        <f t="shared" ref="CY67" ca="1" si="2754">SUM(CL67+CP67+CT67+CX67)</f>
        <v>12</v>
      </c>
      <c r="CZ67" s="251">
        <f ca="1">IFERROR(IF(AND(НачИнвП_Дата&lt;=CZ$3,КИнвП_Дата&gt;CZ$3),
             1,""),0)</f>
        <v>1</v>
      </c>
      <c r="DA67" s="251">
        <f ca="1">IFERROR(IF(AND(НачИнвП_Дата&lt;=DA$3,КИнвП_Дата&gt;DA$3),
             1,""),0)</f>
        <v>1</v>
      </c>
      <c r="DB67" s="251">
        <f ca="1">IFERROR(IF(AND(НачИнвП_Дата&lt;=DB$3,КИнвП_Дата&gt;DB$3),
             1,""),0)</f>
        <v>1</v>
      </c>
      <c r="DC67" s="252">
        <f t="shared" ref="DC67" ca="1" si="2755">SUM(CZ67:DB67)</f>
        <v>3</v>
      </c>
      <c r="DD67" s="251">
        <f ca="1">IFERROR(IF(AND(НачИнвП_Дата&lt;=DD$3,КИнвП_Дата&gt;DD$3),
             1,""),0)</f>
        <v>1</v>
      </c>
      <c r="DE67" s="251">
        <f ca="1">IFERROR(IF(AND(НачИнвП_Дата&lt;=DE$3,КИнвП_Дата&gt;DE$3),
             1,""),0)</f>
        <v>1</v>
      </c>
      <c r="DF67" s="251">
        <f ca="1">IFERROR(IF(AND(НачИнвП_Дата&lt;=DF$3,КИнвП_Дата&gt;DF$3),
             1,""),0)</f>
        <v>1</v>
      </c>
      <c r="DG67" s="252">
        <f t="shared" ref="DG67" ca="1" si="2756">SUM(DD67:DF67)</f>
        <v>3</v>
      </c>
      <c r="DH67" s="251">
        <f ca="1">IFERROR(IF(AND(НачИнвП_Дата&lt;=DH$3,КИнвП_Дата&gt;DH$3),
             1,""),0)</f>
        <v>1</v>
      </c>
      <c r="DI67" s="251">
        <f ca="1">IFERROR(IF(AND(НачИнвП_Дата&lt;=DI$3,КИнвП_Дата&gt;DI$3),
             1,""),0)</f>
        <v>1</v>
      </c>
      <c r="DJ67" s="251">
        <f ca="1">IFERROR(IF(AND(НачИнвП_Дата&lt;=DJ$3,КИнвП_Дата&gt;DJ$3),
             1,""),0)</f>
        <v>1</v>
      </c>
      <c r="DK67" s="252">
        <f t="shared" ref="DK67" ca="1" si="2757">SUM(DH67:DJ67)</f>
        <v>3</v>
      </c>
      <c r="DL67" s="251">
        <f ca="1">IFERROR(IF(AND(НачИнвП_Дата&lt;=DL$3,КИнвП_Дата&gt;DL$3),
             1,""),0)</f>
        <v>1</v>
      </c>
      <c r="DM67" s="251">
        <f ca="1">IFERROR(IF(AND(НачИнвП_Дата&lt;=DM$3,КИнвП_Дата&gt;DM$3),
             1,""),0)</f>
        <v>1</v>
      </c>
      <c r="DN67" s="251">
        <f ca="1">IFERROR(IF(AND(НачИнвП_Дата&lt;=DN$3,КИнвП_Дата&gt;DN$3),
             1,""),0)</f>
        <v>1</v>
      </c>
      <c r="DO67" s="252">
        <f t="shared" ref="DO67" ca="1" si="2758">SUM(DL67:DN67)</f>
        <v>3</v>
      </c>
      <c r="DP67" s="285">
        <f t="shared" ref="DP67" ca="1" si="2759">SUM(DC67+DG67+DK67+DO67)</f>
        <v>12</v>
      </c>
      <c r="DQ67" s="251">
        <f ca="1">IFERROR(IF(AND(НачИнвП_Дата&lt;=DQ$3,КИнвП_Дата&gt;DQ$3),
             1,""),0)</f>
        <v>1</v>
      </c>
      <c r="DR67" s="251">
        <f ca="1">IFERROR(IF(AND(НачИнвП_Дата&lt;=DR$3,КИнвП_Дата&gt;DR$3),
             1,""),0)</f>
        <v>1</v>
      </c>
      <c r="DS67" s="251">
        <f ca="1">IFERROR(IF(AND(НачИнвП_Дата&lt;=DS$3,КИнвП_Дата&gt;DS$3),
             1,""),0)</f>
        <v>1</v>
      </c>
      <c r="DT67" s="252">
        <f t="shared" ref="DT67" ca="1" si="2760">SUM(DQ67:DS67)</f>
        <v>3</v>
      </c>
      <c r="DU67" s="251">
        <f ca="1">IFERROR(IF(AND(НачИнвП_Дата&lt;=DU$3,КИнвП_Дата&gt;DU$3),
             1,""),0)</f>
        <v>1</v>
      </c>
      <c r="DV67" s="251">
        <f ca="1">IFERROR(IF(AND(НачИнвП_Дата&lt;=DV$3,КИнвП_Дата&gt;DV$3),
             1,""),0)</f>
        <v>1</v>
      </c>
      <c r="DW67" s="251">
        <f ca="1">IFERROR(IF(AND(НачИнвП_Дата&lt;=DW$3,КИнвП_Дата&gt;DW$3),
             1,""),0)</f>
        <v>1</v>
      </c>
      <c r="DX67" s="252">
        <f t="shared" ref="DX67" ca="1" si="2761">SUM(DU67:DW67)</f>
        <v>3</v>
      </c>
      <c r="DY67" s="251">
        <f ca="1">IFERROR(IF(AND(НачИнвП_Дата&lt;=DY$3,КИнвП_Дата&gt;DY$3),
             1,""),0)</f>
        <v>1</v>
      </c>
      <c r="DZ67" s="251">
        <f ca="1">IFERROR(IF(AND(НачИнвП_Дата&lt;=DZ$3,КИнвП_Дата&gt;DZ$3),
             1,""),0)</f>
        <v>1</v>
      </c>
      <c r="EA67" s="251">
        <f ca="1">IFERROR(IF(AND(НачИнвП_Дата&lt;=EA$3,КИнвП_Дата&gt;EA$3),
             1,""),0)</f>
        <v>1</v>
      </c>
      <c r="EB67" s="252">
        <f t="shared" ref="EB67" ca="1" si="2762">SUM(DY67:EA67)</f>
        <v>3</v>
      </c>
      <c r="EC67" s="251">
        <f ca="1">IFERROR(IF(AND(НачИнвП_Дата&lt;=EC$3,КИнвП_Дата&gt;EC$3),
             1,""),0)</f>
        <v>1</v>
      </c>
      <c r="ED67" s="251">
        <f ca="1">IFERROR(IF(AND(НачИнвП_Дата&lt;=ED$3,КИнвП_Дата&gt;ED$3),
             1,""),0)</f>
        <v>1</v>
      </c>
      <c r="EE67" s="251">
        <f ca="1">IFERROR(IF(AND(НачИнвП_Дата&lt;=EE$3,КИнвП_Дата&gt;EE$3),
             1,""),0)</f>
        <v>1</v>
      </c>
      <c r="EF67" s="252">
        <f t="shared" ref="EF67" ca="1" si="2763">SUM(EC67:EE67)</f>
        <v>3</v>
      </c>
      <c r="EG67" s="285">
        <f t="shared" ref="EG67" ca="1" si="2764">SUM(DT67+DX67+EB67+EF67)</f>
        <v>12</v>
      </c>
      <c r="EH67" s="251">
        <f ca="1">IFERROR(IF(AND(НачИнвП_Дата&lt;=EH$3,КИнвП_Дата&gt;EH$3),
             1,""),0)</f>
        <v>1</v>
      </c>
      <c r="EI67" s="251">
        <f ca="1">IFERROR(IF(AND(НачИнвП_Дата&lt;=EI$3,КИнвП_Дата&gt;EI$3),
             1,""),0)</f>
        <v>1</v>
      </c>
      <c r="EJ67" s="251">
        <f ca="1">IFERROR(IF(AND(НачИнвП_Дата&lt;=EJ$3,КИнвП_Дата&gt;EJ$3),
             1,""),0)</f>
        <v>1</v>
      </c>
      <c r="EK67" s="252">
        <f t="shared" ref="EK67" ca="1" si="2765">SUM(EH67:EJ67)</f>
        <v>3</v>
      </c>
      <c r="EL67" s="251">
        <f ca="1">IFERROR(IF(AND(НачИнвП_Дата&lt;=EL$3,КИнвП_Дата&gt;EL$3),
             1,""),0)</f>
        <v>1</v>
      </c>
      <c r="EM67" s="251">
        <f ca="1">IFERROR(IF(AND(НачИнвП_Дата&lt;=EM$3,КИнвП_Дата&gt;EM$3),
             1,""),0)</f>
        <v>1</v>
      </c>
      <c r="EN67" s="251">
        <f ca="1">IFERROR(IF(AND(НачИнвП_Дата&lt;=EN$3,КИнвП_Дата&gt;EN$3),
             1,""),0)</f>
        <v>1</v>
      </c>
      <c r="EO67" s="252">
        <f t="shared" ref="EO67" ca="1" si="2766">SUM(EL67:EN67)</f>
        <v>3</v>
      </c>
      <c r="EP67" s="251">
        <f ca="1">IFERROR(IF(AND(НачИнвП_Дата&lt;=EP$3,КИнвП_Дата&gt;EP$3),
             1,""),0)</f>
        <v>1</v>
      </c>
      <c r="EQ67" s="251">
        <f ca="1">IFERROR(IF(AND(НачИнвП_Дата&lt;=EQ$3,КИнвП_Дата&gt;EQ$3),
             1,""),0)</f>
        <v>1</v>
      </c>
      <c r="ER67" s="251">
        <f ca="1">IFERROR(IF(AND(НачИнвП_Дата&lt;=ER$3,КИнвП_Дата&gt;ER$3),
             1,""),0)</f>
        <v>1</v>
      </c>
      <c r="ES67" s="252">
        <f t="shared" ref="ES67" ca="1" si="2767">SUM(EP67:ER67)</f>
        <v>3</v>
      </c>
      <c r="ET67" s="251">
        <f ca="1">IFERROR(IF(AND(НачИнвП_Дата&lt;=ET$3,КИнвП_Дата&gt;ET$3),
             1,""),0)</f>
        <v>1</v>
      </c>
      <c r="EU67" s="251">
        <f ca="1">IFERROR(IF(AND(НачИнвП_Дата&lt;=EU$3,КИнвП_Дата&gt;EU$3),
             1,""),0)</f>
        <v>1</v>
      </c>
      <c r="EV67" s="251">
        <f ca="1">IFERROR(IF(AND(НачИнвП_Дата&lt;=EV$3,КИнвП_Дата&gt;EV$3),
             1,""),0)</f>
        <v>1</v>
      </c>
      <c r="EW67" s="252">
        <f t="shared" ref="EW67" ca="1" si="2768">SUM(ET67:EV67)</f>
        <v>3</v>
      </c>
      <c r="EX67" s="430">
        <f t="shared" ref="EX67" ca="1" si="2769">SUM(EK67+EO67+ES67+EW67)</f>
        <v>12</v>
      </c>
      <c r="EY67" s="438"/>
    </row>
    <row r="68" spans="1:155">
      <c r="A68" s="229" t="s">
        <v>330</v>
      </c>
      <c r="B68" s="248">
        <f>SUM(B69:B74)</f>
        <v>0</v>
      </c>
      <c r="C68" s="248">
        <f t="shared" ref="C68:BN68" ca="1" si="2770">SUM(C69:C74)</f>
        <v>0</v>
      </c>
      <c r="D68" s="248">
        <f t="shared" ca="1" si="2770"/>
        <v>0</v>
      </c>
      <c r="E68" s="249">
        <f t="shared" ca="1" si="2770"/>
        <v>0</v>
      </c>
      <c r="F68" s="248">
        <f t="shared" ca="1" si="2770"/>
        <v>0</v>
      </c>
      <c r="G68" s="248">
        <f t="shared" ca="1" si="2770"/>
        <v>0</v>
      </c>
      <c r="H68" s="248">
        <f t="shared" ca="1" si="2770"/>
        <v>0</v>
      </c>
      <c r="I68" s="249">
        <f t="shared" ca="1" si="2770"/>
        <v>0</v>
      </c>
      <c r="J68" s="248">
        <f t="shared" ca="1" si="2770"/>
        <v>0</v>
      </c>
      <c r="K68" s="248">
        <f t="shared" ca="1" si="2770"/>
        <v>0</v>
      </c>
      <c r="L68" s="248">
        <f t="shared" ca="1" si="2770"/>
        <v>0</v>
      </c>
      <c r="M68" s="249">
        <f t="shared" ca="1" si="2770"/>
        <v>0</v>
      </c>
      <c r="N68" s="248">
        <f t="shared" ca="1" si="2770"/>
        <v>133.98000000000002</v>
      </c>
      <c r="O68" s="248">
        <f t="shared" ca="1" si="2770"/>
        <v>133.98000000000002</v>
      </c>
      <c r="P68" s="248">
        <f t="shared" ca="1" si="2770"/>
        <v>133.98000000000002</v>
      </c>
      <c r="Q68" s="249">
        <f t="shared" ca="1" si="2770"/>
        <v>401.94</v>
      </c>
      <c r="R68" s="266">
        <f t="shared" ca="1" si="2770"/>
        <v>401.94</v>
      </c>
      <c r="S68" s="248">
        <f t="shared" ca="1" si="2770"/>
        <v>133.98000000000002</v>
      </c>
      <c r="T68" s="248">
        <f t="shared" ca="1" si="2770"/>
        <v>133.98000000000002</v>
      </c>
      <c r="U68" s="248">
        <f t="shared" ca="1" si="2770"/>
        <v>133.98000000000002</v>
      </c>
      <c r="V68" s="249">
        <f t="shared" ca="1" si="2770"/>
        <v>401.94</v>
      </c>
      <c r="W68" s="248">
        <f t="shared" ca="1" si="2770"/>
        <v>133.98000000000002</v>
      </c>
      <c r="X68" s="248">
        <f t="shared" ca="1" si="2770"/>
        <v>133.98000000000002</v>
      </c>
      <c r="Y68" s="248">
        <f t="shared" ca="1" si="2770"/>
        <v>133.98000000000002</v>
      </c>
      <c r="Z68" s="249">
        <f t="shared" ca="1" si="2770"/>
        <v>401.94</v>
      </c>
      <c r="AA68" s="248">
        <f t="shared" ca="1" si="2770"/>
        <v>133.98000000000002</v>
      </c>
      <c r="AB68" s="248">
        <f t="shared" ca="1" si="2770"/>
        <v>133.98000000000002</v>
      </c>
      <c r="AC68" s="248">
        <f t="shared" ca="1" si="2770"/>
        <v>133.98000000000002</v>
      </c>
      <c r="AD68" s="249">
        <f t="shared" ca="1" si="2770"/>
        <v>401.94</v>
      </c>
      <c r="AE68" s="248">
        <f t="shared" ca="1" si="2770"/>
        <v>133.98000000000002</v>
      </c>
      <c r="AF68" s="248">
        <f t="shared" ca="1" si="2770"/>
        <v>133.98000000000002</v>
      </c>
      <c r="AG68" s="248">
        <f t="shared" ca="1" si="2770"/>
        <v>133.98000000000002</v>
      </c>
      <c r="AH68" s="249">
        <f t="shared" ca="1" si="2770"/>
        <v>401.94</v>
      </c>
      <c r="AI68" s="266">
        <f t="shared" ca="1" si="2770"/>
        <v>1607.76</v>
      </c>
      <c r="AJ68" s="248">
        <f t="shared" ca="1" si="2770"/>
        <v>133.98000000000002</v>
      </c>
      <c r="AK68" s="248">
        <f t="shared" ca="1" si="2770"/>
        <v>133.98000000000002</v>
      </c>
      <c r="AL68" s="248">
        <f t="shared" ca="1" si="2770"/>
        <v>133.98000000000002</v>
      </c>
      <c r="AM68" s="249">
        <f t="shared" ca="1" si="2770"/>
        <v>401.94</v>
      </c>
      <c r="AN68" s="248">
        <f t="shared" ca="1" si="2770"/>
        <v>133.98000000000002</v>
      </c>
      <c r="AO68" s="248">
        <f t="shared" ca="1" si="2770"/>
        <v>133.98000000000002</v>
      </c>
      <c r="AP68" s="248">
        <f t="shared" ca="1" si="2770"/>
        <v>133.98000000000002</v>
      </c>
      <c r="AQ68" s="249">
        <f t="shared" ca="1" si="2770"/>
        <v>401.94</v>
      </c>
      <c r="AR68" s="248">
        <f t="shared" ca="1" si="2770"/>
        <v>133.98000000000002</v>
      </c>
      <c r="AS68" s="248">
        <f t="shared" ca="1" si="2770"/>
        <v>133.98000000000002</v>
      </c>
      <c r="AT68" s="248">
        <f t="shared" ca="1" si="2770"/>
        <v>133.98000000000002</v>
      </c>
      <c r="AU68" s="249">
        <f t="shared" ca="1" si="2770"/>
        <v>401.94</v>
      </c>
      <c r="AV68" s="248">
        <f t="shared" ca="1" si="2770"/>
        <v>133.98000000000002</v>
      </c>
      <c r="AW68" s="248">
        <f t="shared" ca="1" si="2770"/>
        <v>133.98000000000002</v>
      </c>
      <c r="AX68" s="248">
        <f t="shared" ca="1" si="2770"/>
        <v>133.98000000000002</v>
      </c>
      <c r="AY68" s="249">
        <f t="shared" ca="1" si="2770"/>
        <v>401.94</v>
      </c>
      <c r="AZ68" s="266">
        <f t="shared" ca="1" si="2770"/>
        <v>1607.76</v>
      </c>
      <c r="BA68" s="248">
        <f t="shared" ca="1" si="2770"/>
        <v>133.98000000000002</v>
      </c>
      <c r="BB68" s="248">
        <f t="shared" ca="1" si="2770"/>
        <v>133.98000000000002</v>
      </c>
      <c r="BC68" s="248">
        <f t="shared" ca="1" si="2770"/>
        <v>133.98000000000002</v>
      </c>
      <c r="BD68" s="249">
        <f t="shared" ca="1" si="2770"/>
        <v>401.94</v>
      </c>
      <c r="BE68" s="248">
        <f t="shared" ca="1" si="2770"/>
        <v>133.98000000000002</v>
      </c>
      <c r="BF68" s="248">
        <f t="shared" ca="1" si="2770"/>
        <v>133.98000000000002</v>
      </c>
      <c r="BG68" s="248">
        <f t="shared" ca="1" si="2770"/>
        <v>133.98000000000002</v>
      </c>
      <c r="BH68" s="249">
        <f t="shared" ca="1" si="2770"/>
        <v>401.94</v>
      </c>
      <c r="BI68" s="248">
        <f t="shared" ca="1" si="2770"/>
        <v>133.98000000000002</v>
      </c>
      <c r="BJ68" s="248">
        <f t="shared" ca="1" si="2770"/>
        <v>133.98000000000002</v>
      </c>
      <c r="BK68" s="248">
        <f t="shared" ca="1" si="2770"/>
        <v>133.98000000000002</v>
      </c>
      <c r="BL68" s="249">
        <f t="shared" ca="1" si="2770"/>
        <v>401.94</v>
      </c>
      <c r="BM68" s="248">
        <f t="shared" ca="1" si="2770"/>
        <v>133.98000000000002</v>
      </c>
      <c r="BN68" s="248">
        <f t="shared" ca="1" si="2770"/>
        <v>133.98000000000002</v>
      </c>
      <c r="BO68" s="248">
        <f t="shared" ref="BO68:DZ68" ca="1" si="2771">SUM(BO69:BO74)</f>
        <v>133.98000000000002</v>
      </c>
      <c r="BP68" s="249">
        <f t="shared" ca="1" si="2771"/>
        <v>401.94</v>
      </c>
      <c r="BQ68" s="266">
        <f t="shared" ca="1" si="2771"/>
        <v>1607.76</v>
      </c>
      <c r="BR68" s="248">
        <f t="shared" ca="1" si="2771"/>
        <v>133.98000000000002</v>
      </c>
      <c r="BS68" s="248">
        <f t="shared" ca="1" si="2771"/>
        <v>133.98000000000002</v>
      </c>
      <c r="BT68" s="248">
        <f t="shared" ca="1" si="2771"/>
        <v>133.98000000000002</v>
      </c>
      <c r="BU68" s="249">
        <f t="shared" ca="1" si="2771"/>
        <v>401.94</v>
      </c>
      <c r="BV68" s="248">
        <f t="shared" ca="1" si="2771"/>
        <v>133.98000000000002</v>
      </c>
      <c r="BW68" s="248">
        <f t="shared" ca="1" si="2771"/>
        <v>133.98000000000002</v>
      </c>
      <c r="BX68" s="248">
        <f t="shared" ca="1" si="2771"/>
        <v>133.98000000000002</v>
      </c>
      <c r="BY68" s="249">
        <f t="shared" ca="1" si="2771"/>
        <v>401.94</v>
      </c>
      <c r="BZ68" s="248">
        <f t="shared" ca="1" si="2771"/>
        <v>133.98000000000002</v>
      </c>
      <c r="CA68" s="248">
        <f t="shared" ca="1" si="2771"/>
        <v>133.98000000000002</v>
      </c>
      <c r="CB68" s="248">
        <f t="shared" ca="1" si="2771"/>
        <v>133.98000000000002</v>
      </c>
      <c r="CC68" s="249">
        <f t="shared" ca="1" si="2771"/>
        <v>401.94</v>
      </c>
      <c r="CD68" s="248">
        <f t="shared" ca="1" si="2771"/>
        <v>133.98000000000002</v>
      </c>
      <c r="CE68" s="248">
        <f t="shared" ca="1" si="2771"/>
        <v>133.98000000000002</v>
      </c>
      <c r="CF68" s="248">
        <f t="shared" ca="1" si="2771"/>
        <v>133.98000000000002</v>
      </c>
      <c r="CG68" s="249">
        <f t="shared" ca="1" si="2771"/>
        <v>401.94</v>
      </c>
      <c r="CH68" s="266">
        <f t="shared" ca="1" si="2771"/>
        <v>1607.76</v>
      </c>
      <c r="CI68" s="248">
        <f t="shared" ca="1" si="2771"/>
        <v>133.98000000000002</v>
      </c>
      <c r="CJ68" s="248">
        <f t="shared" ca="1" si="2771"/>
        <v>133.98000000000002</v>
      </c>
      <c r="CK68" s="248">
        <f t="shared" ca="1" si="2771"/>
        <v>133.98000000000002</v>
      </c>
      <c r="CL68" s="249">
        <f t="shared" ca="1" si="2771"/>
        <v>401.94</v>
      </c>
      <c r="CM68" s="248">
        <f t="shared" ca="1" si="2771"/>
        <v>133.98000000000002</v>
      </c>
      <c r="CN68" s="248">
        <f t="shared" ca="1" si="2771"/>
        <v>133.98000000000002</v>
      </c>
      <c r="CO68" s="248">
        <f t="shared" ca="1" si="2771"/>
        <v>133.98000000000002</v>
      </c>
      <c r="CP68" s="249">
        <f t="shared" ca="1" si="2771"/>
        <v>401.94</v>
      </c>
      <c r="CQ68" s="248">
        <f t="shared" ca="1" si="2771"/>
        <v>133.98000000000002</v>
      </c>
      <c r="CR68" s="248">
        <f t="shared" ca="1" si="2771"/>
        <v>133.98000000000002</v>
      </c>
      <c r="CS68" s="248">
        <f t="shared" ca="1" si="2771"/>
        <v>133.98000000000002</v>
      </c>
      <c r="CT68" s="249">
        <f t="shared" ca="1" si="2771"/>
        <v>401.94</v>
      </c>
      <c r="CU68" s="248">
        <f t="shared" ca="1" si="2771"/>
        <v>133.98000000000002</v>
      </c>
      <c r="CV68" s="248">
        <f t="shared" ca="1" si="2771"/>
        <v>133.98000000000002</v>
      </c>
      <c r="CW68" s="248">
        <f t="shared" ca="1" si="2771"/>
        <v>133.98000000000002</v>
      </c>
      <c r="CX68" s="249">
        <f t="shared" ca="1" si="2771"/>
        <v>401.94</v>
      </c>
      <c r="CY68" s="266">
        <f t="shared" ca="1" si="2771"/>
        <v>1607.76</v>
      </c>
      <c r="CZ68" s="248">
        <f t="shared" ca="1" si="2771"/>
        <v>133.98000000000002</v>
      </c>
      <c r="DA68" s="248">
        <f t="shared" ca="1" si="2771"/>
        <v>133.98000000000002</v>
      </c>
      <c r="DB68" s="248">
        <f t="shared" ca="1" si="2771"/>
        <v>133.98000000000002</v>
      </c>
      <c r="DC68" s="249">
        <f t="shared" ca="1" si="2771"/>
        <v>401.94</v>
      </c>
      <c r="DD68" s="248">
        <f t="shared" ca="1" si="2771"/>
        <v>133.98000000000002</v>
      </c>
      <c r="DE68" s="248">
        <f t="shared" ca="1" si="2771"/>
        <v>133.98000000000002</v>
      </c>
      <c r="DF68" s="248">
        <f t="shared" ca="1" si="2771"/>
        <v>133.98000000000002</v>
      </c>
      <c r="DG68" s="249">
        <f t="shared" ca="1" si="2771"/>
        <v>401.94</v>
      </c>
      <c r="DH68" s="248">
        <f t="shared" ca="1" si="2771"/>
        <v>133.98000000000002</v>
      </c>
      <c r="DI68" s="248">
        <f t="shared" ca="1" si="2771"/>
        <v>133.98000000000002</v>
      </c>
      <c r="DJ68" s="248">
        <f t="shared" ca="1" si="2771"/>
        <v>133.98000000000002</v>
      </c>
      <c r="DK68" s="249">
        <f t="shared" ca="1" si="2771"/>
        <v>401.94</v>
      </c>
      <c r="DL68" s="248">
        <f t="shared" ca="1" si="2771"/>
        <v>133.98000000000002</v>
      </c>
      <c r="DM68" s="248">
        <f t="shared" ca="1" si="2771"/>
        <v>133.98000000000002</v>
      </c>
      <c r="DN68" s="248">
        <f t="shared" ca="1" si="2771"/>
        <v>133.98000000000002</v>
      </c>
      <c r="DO68" s="249">
        <f t="shared" ca="1" si="2771"/>
        <v>401.94</v>
      </c>
      <c r="DP68" s="266">
        <f t="shared" ca="1" si="2771"/>
        <v>1607.76</v>
      </c>
      <c r="DQ68" s="248">
        <f t="shared" ca="1" si="2771"/>
        <v>133.98000000000002</v>
      </c>
      <c r="DR68" s="248">
        <f t="shared" ca="1" si="2771"/>
        <v>133.98000000000002</v>
      </c>
      <c r="DS68" s="248">
        <f t="shared" ca="1" si="2771"/>
        <v>133.98000000000002</v>
      </c>
      <c r="DT68" s="249">
        <f t="shared" ca="1" si="2771"/>
        <v>401.94</v>
      </c>
      <c r="DU68" s="248">
        <f t="shared" ca="1" si="2771"/>
        <v>133.98000000000002</v>
      </c>
      <c r="DV68" s="248">
        <f t="shared" ca="1" si="2771"/>
        <v>133.98000000000002</v>
      </c>
      <c r="DW68" s="248">
        <f t="shared" ca="1" si="2771"/>
        <v>133.98000000000002</v>
      </c>
      <c r="DX68" s="249">
        <f t="shared" ca="1" si="2771"/>
        <v>401.94</v>
      </c>
      <c r="DY68" s="248">
        <f t="shared" ca="1" si="2771"/>
        <v>133.98000000000002</v>
      </c>
      <c r="DZ68" s="248">
        <f t="shared" ca="1" si="2771"/>
        <v>133.98000000000002</v>
      </c>
      <c r="EA68" s="248">
        <f t="shared" ref="EA68:EX68" ca="1" si="2772">SUM(EA69:EA74)</f>
        <v>133.98000000000002</v>
      </c>
      <c r="EB68" s="249">
        <f t="shared" ca="1" si="2772"/>
        <v>401.94</v>
      </c>
      <c r="EC68" s="248">
        <f t="shared" ca="1" si="2772"/>
        <v>133.98000000000002</v>
      </c>
      <c r="ED68" s="248">
        <f t="shared" ca="1" si="2772"/>
        <v>133.98000000000002</v>
      </c>
      <c r="EE68" s="248">
        <f t="shared" ca="1" si="2772"/>
        <v>133.98000000000002</v>
      </c>
      <c r="EF68" s="249">
        <f t="shared" ca="1" si="2772"/>
        <v>401.94</v>
      </c>
      <c r="EG68" s="266">
        <f t="shared" ca="1" si="2772"/>
        <v>1607.76</v>
      </c>
      <c r="EH68" s="248">
        <f t="shared" ca="1" si="2772"/>
        <v>133.98000000000002</v>
      </c>
      <c r="EI68" s="248">
        <f t="shared" ca="1" si="2772"/>
        <v>133.98000000000002</v>
      </c>
      <c r="EJ68" s="248">
        <f t="shared" ca="1" si="2772"/>
        <v>133.98000000000002</v>
      </c>
      <c r="EK68" s="249">
        <f t="shared" ca="1" si="2772"/>
        <v>401.94</v>
      </c>
      <c r="EL68" s="248">
        <f t="shared" ca="1" si="2772"/>
        <v>133.98000000000002</v>
      </c>
      <c r="EM68" s="248">
        <f t="shared" ca="1" si="2772"/>
        <v>133.98000000000002</v>
      </c>
      <c r="EN68" s="248">
        <f t="shared" ca="1" si="2772"/>
        <v>133.98000000000002</v>
      </c>
      <c r="EO68" s="249">
        <f t="shared" ca="1" si="2772"/>
        <v>401.94</v>
      </c>
      <c r="EP68" s="248">
        <f t="shared" ca="1" si="2772"/>
        <v>133.98000000000002</v>
      </c>
      <c r="EQ68" s="248">
        <f t="shared" ca="1" si="2772"/>
        <v>133.98000000000002</v>
      </c>
      <c r="ER68" s="248">
        <f t="shared" ca="1" si="2772"/>
        <v>133.98000000000002</v>
      </c>
      <c r="ES68" s="249">
        <f t="shared" ca="1" si="2772"/>
        <v>401.94</v>
      </c>
      <c r="ET68" s="248">
        <f t="shared" ca="1" si="2772"/>
        <v>133.98000000000002</v>
      </c>
      <c r="EU68" s="248">
        <f t="shared" ca="1" si="2772"/>
        <v>133.98000000000002</v>
      </c>
      <c r="EV68" s="248">
        <f t="shared" ca="1" si="2772"/>
        <v>133.98000000000002</v>
      </c>
      <c r="EW68" s="249">
        <f t="shared" ca="1" si="2772"/>
        <v>401.94</v>
      </c>
      <c r="EX68" s="426">
        <f t="shared" ca="1" si="2772"/>
        <v>1607.76</v>
      </c>
      <c r="EY68" s="438">
        <f ca="1">ROUND(SUMIF(Ф2!$4:$4,"+",68:68),0)</f>
        <v>13264</v>
      </c>
    </row>
    <row r="69" spans="1:155" outlineLevel="1">
      <c r="A69" s="275" t="s">
        <v>142</v>
      </c>
      <c r="B69" s="251">
        <f t="array" ref="B69">IF(AND(НачИнвП_Дата&lt;=B$3,КИнвП_Дата&gt;B$3),
            INDEX(ФОТ!$A$17:$EY$21,MATCH("Заработная плата к выплате, руб.",ФОТ!$A$7:$A$11,0),MATCH(B$3,ФОТ!$3:$3,0))/1000,0)</f>
        <v>0</v>
      </c>
      <c r="C69" s="251">
        <f t="array" aca="1" ref="C69" ca="1">IF(AND(НачИнвП_Дата&lt;=C$3,КИнвП_Дата&gt;C$3),
            INDEX(ФОТ!$A$17:$EY$21,MATCH("Заработная плата к выплате, руб.",ФОТ!$A$7:$A$11,0),MATCH(C$3,ФОТ!$3:$3,0))/1000,0)</f>
        <v>0</v>
      </c>
      <c r="D69" s="251">
        <f t="array" aca="1" ref="D69" ca="1">IF(AND(НачИнвП_Дата&lt;=D$3,КИнвП_Дата&gt;D$3),
            INDEX(ФОТ!$A$17:$EY$21,MATCH("Заработная плата к выплате, руб.",ФОТ!$A$7:$A$11,0),MATCH(D$3,ФОТ!$3:$3,0))/1000,0)</f>
        <v>0</v>
      </c>
      <c r="E69" s="252">
        <f t="shared" ref="E69:E74" ca="1" si="2773">SUM(B69:D69)</f>
        <v>0</v>
      </c>
      <c r="F69" s="251">
        <f t="array" aca="1" ref="F69" ca="1">IF(AND(НачИнвП_Дата&lt;=F$3,КИнвП_Дата&gt;F$3),
            INDEX(ФОТ!$A$17:$EY$21,MATCH("Заработная плата к выплате, руб.",ФОТ!$A$7:$A$11,0),MATCH(F$3,ФОТ!$3:$3,0))/1000,0)</f>
        <v>0</v>
      </c>
      <c r="G69" s="251">
        <f t="array" aca="1" ref="G69" ca="1">IF(AND(НачИнвП_Дата&lt;=G$3,КИнвП_Дата&gt;G$3),
            INDEX(ФОТ!$A$17:$EY$21,MATCH("Заработная плата к выплате, руб.",ФОТ!$A$7:$A$11,0),MATCH(G$3,ФОТ!$3:$3,0))/1000,0)</f>
        <v>0</v>
      </c>
      <c r="H69" s="251">
        <f t="array" aca="1" ref="H69" ca="1">IF(AND(НачИнвП_Дата&lt;=H$3,КИнвП_Дата&gt;H$3),
            INDEX(ФОТ!$A$17:$EY$21,MATCH("Заработная плата к выплате, руб.",ФОТ!$A$7:$A$11,0),MATCH(H$3,ФОТ!$3:$3,0))/1000,0)</f>
        <v>0</v>
      </c>
      <c r="I69" s="252">
        <f t="shared" ref="I69:I74" ca="1" si="2774">SUM(F69:H69)</f>
        <v>0</v>
      </c>
      <c r="J69" s="251">
        <f t="array" aca="1" ref="J69" ca="1">IF(AND(НачИнвП_Дата&lt;=J$3,КИнвП_Дата&gt;J$3),
            INDEX(ФОТ!$A$17:$EY$21,MATCH("Заработная плата к выплате, руб.",ФОТ!$A$7:$A$11,0),MATCH(J$3,ФОТ!$3:$3,0))/1000,0)</f>
        <v>0</v>
      </c>
      <c r="K69" s="251">
        <f t="array" aca="1" ref="K69" ca="1">IF(AND(НачИнвП_Дата&lt;=K$3,КИнвП_Дата&gt;K$3),
            INDEX(ФОТ!$A$17:$EY$21,MATCH("Заработная плата к выплате, руб.",ФОТ!$A$7:$A$11,0),MATCH(K$3,ФОТ!$3:$3,0))/1000,0)</f>
        <v>0</v>
      </c>
      <c r="L69" s="251">
        <f t="array" aca="1" ref="L69" ca="1">IF(AND(НачИнвП_Дата&lt;=L$3,КИнвП_Дата&gt;L$3),
            INDEX(ФОТ!$A$17:$EY$21,MATCH("Заработная плата к выплате, руб.",ФОТ!$A$7:$A$11,0),MATCH(L$3,ФОТ!$3:$3,0))/1000,0)</f>
        <v>0</v>
      </c>
      <c r="M69" s="252">
        <f ca="1">SUM(J69:L69)</f>
        <v>0</v>
      </c>
      <c r="N69" s="251">
        <f t="array" aca="1" ref="N69" ca="1">IF(AND(НачИнвП_Дата&lt;=N$3,КИнвП_Дата&gt;N$3),
            INDEX(ФОТ!$A$17:$EY$21,MATCH("Заработная плата к выплате, руб.",ФОТ!$A$7:$A$11,0),MATCH(N$3,ФОТ!$3:$3,0))/1000,0)</f>
        <v>92</v>
      </c>
      <c r="O69" s="251">
        <f t="array" aca="1" ref="O69" ca="1">IF(AND(НачИнвП_Дата&lt;=O$3,КИнвП_Дата&gt;O$3),
            INDEX(ФОТ!$A$17:$EY$21,MATCH("Заработная плата к выплате, руб.",ФОТ!$A$7:$A$11,0),MATCH(O$3,ФОТ!$3:$3,0))/1000,0)</f>
        <v>92</v>
      </c>
      <c r="P69" s="251">
        <f t="array" aca="1" ref="P69" ca="1">IF(AND(НачИнвП_Дата&lt;=P$3,КИнвП_Дата&gt;P$3),
            INDEX(ФОТ!$A$17:$EY$21,MATCH("Заработная плата к выплате, руб.",ФОТ!$A$7:$A$11,0),MATCH(P$3,ФОТ!$3:$3,0))/1000,0)</f>
        <v>92</v>
      </c>
      <c r="Q69" s="252">
        <f t="shared" ref="Q69:Q74" ca="1" si="2775">SUM(N69:P69)</f>
        <v>276</v>
      </c>
      <c r="R69" s="285">
        <f ca="1">SUM(E69+I69+M69+Q69)</f>
        <v>276</v>
      </c>
      <c r="S69" s="251">
        <f t="array" aca="1" ref="S69" ca="1">IF(AND(НачИнвП_Дата&lt;=S$3,КИнвП_Дата&gt;S$3),
            INDEX(ФОТ!$A$17:$EY$21,MATCH("Заработная плата к выплате, руб.",ФОТ!$A$7:$A$11,0),MATCH(S$3,ФОТ!$3:$3,0))/1000,0)</f>
        <v>92</v>
      </c>
      <c r="T69" s="251">
        <f t="array" aca="1" ref="T69" ca="1">IF(AND(НачИнвП_Дата&lt;=T$3,КИнвП_Дата&gt;T$3),
            INDEX(ФОТ!$A$17:$EY$21,MATCH("Заработная плата к выплате, руб.",ФОТ!$A$7:$A$11,0),MATCH(T$3,ФОТ!$3:$3,0))/1000,0)</f>
        <v>92</v>
      </c>
      <c r="U69" s="251">
        <f t="array" aca="1" ref="U69" ca="1">IF(AND(НачИнвП_Дата&lt;=U$3,КИнвП_Дата&gt;U$3),
            INDEX(ФОТ!$A$17:$EY$21,MATCH("Заработная плата к выплате, руб.",ФОТ!$A$7:$A$11,0),MATCH(U$3,ФОТ!$3:$3,0))/1000,0)</f>
        <v>92</v>
      </c>
      <c r="V69" s="252">
        <f t="shared" ref="V69:V71" ca="1" si="2776">SUM(S69:U69)</f>
        <v>276</v>
      </c>
      <c r="W69" s="251">
        <f t="array" aca="1" ref="W69" ca="1">IF(AND(НачИнвП_Дата&lt;=W$3,КИнвП_Дата&gt;W$3),
            INDEX(ФОТ!$A$17:$EY$21,MATCH("Заработная плата к выплате, руб.",ФОТ!$A$7:$A$11,0),MATCH(W$3,ФОТ!$3:$3,0))/1000,0)</f>
        <v>92</v>
      </c>
      <c r="X69" s="251">
        <f t="array" aca="1" ref="X69" ca="1">IF(AND(НачИнвП_Дата&lt;=X$3,КИнвП_Дата&gt;X$3),
            INDEX(ФОТ!$A$17:$EY$21,MATCH("Заработная плата к выплате, руб.",ФОТ!$A$7:$A$11,0),MATCH(X$3,ФОТ!$3:$3,0))/1000,0)</f>
        <v>92</v>
      </c>
      <c r="Y69" s="251">
        <f t="array" aca="1" ref="Y69" ca="1">IF(AND(НачИнвП_Дата&lt;=Y$3,КИнвП_Дата&gt;Y$3),
            INDEX(ФОТ!$A$17:$EY$21,MATCH("Заработная плата к выплате, руб.",ФОТ!$A$7:$A$11,0),MATCH(Y$3,ФОТ!$3:$3,0))/1000,0)</f>
        <v>92</v>
      </c>
      <c r="Z69" s="252">
        <f t="shared" ref="Z69:Z71" ca="1" si="2777">SUM(W69:Y69)</f>
        <v>276</v>
      </c>
      <c r="AA69" s="251">
        <f t="array" aca="1" ref="AA69" ca="1">IF(AND(НачИнвП_Дата&lt;=AA$3,КИнвП_Дата&gt;AA$3),
            INDEX(ФОТ!$A$17:$EY$21,MATCH("Заработная плата к выплате, руб.",ФОТ!$A$7:$A$11,0),MATCH(AA$3,ФОТ!$3:$3,0))/1000,0)</f>
        <v>92</v>
      </c>
      <c r="AB69" s="251">
        <f t="array" aca="1" ref="AB69" ca="1">IF(AND(НачИнвП_Дата&lt;=AB$3,КИнвП_Дата&gt;AB$3),
            INDEX(ФОТ!$A$17:$EY$21,MATCH("Заработная плата к выплате, руб.",ФОТ!$A$7:$A$11,0),MATCH(AB$3,ФОТ!$3:$3,0))/1000,0)</f>
        <v>92</v>
      </c>
      <c r="AC69" s="251">
        <f t="array" aca="1" ref="AC69" ca="1">IF(AND(НачИнвП_Дата&lt;=AC$3,КИнвП_Дата&gt;AC$3),
            INDEX(ФОТ!$A$17:$EY$21,MATCH("Заработная плата к выплате, руб.",ФОТ!$A$7:$A$11,0),MATCH(AC$3,ФОТ!$3:$3,0))/1000,0)</f>
        <v>92</v>
      </c>
      <c r="AD69" s="252">
        <f t="shared" ref="AD69:AD71" ca="1" si="2778">SUM(AA69:AC69)</f>
        <v>276</v>
      </c>
      <c r="AE69" s="251">
        <f t="array" aca="1" ref="AE69" ca="1">IF(AND(НачИнвП_Дата&lt;=AE$3,КИнвП_Дата&gt;AE$3),
            INDEX(ФОТ!$A$17:$EY$21,MATCH("Заработная плата к выплате, руб.",ФОТ!$A$7:$A$11,0),MATCH(AE$3,ФОТ!$3:$3,0))/1000,0)</f>
        <v>92</v>
      </c>
      <c r="AF69" s="251">
        <f t="array" aca="1" ref="AF69" ca="1">IF(AND(НачИнвП_Дата&lt;=AF$3,КИнвП_Дата&gt;AF$3),
            INDEX(ФОТ!$A$17:$EY$21,MATCH("Заработная плата к выплате, руб.",ФОТ!$A$7:$A$11,0),MATCH(AF$3,ФОТ!$3:$3,0))/1000,0)</f>
        <v>92</v>
      </c>
      <c r="AG69" s="251">
        <f t="array" aca="1" ref="AG69" ca="1">IF(AND(НачИнвП_Дата&lt;=AG$3,КИнвП_Дата&gt;AG$3),
            INDEX(ФОТ!$A$17:$EY$21,MATCH("Заработная плата к выплате, руб.",ФОТ!$A$7:$A$11,0),MATCH(AG$3,ФОТ!$3:$3,0))/1000,0)</f>
        <v>92</v>
      </c>
      <c r="AH69" s="252">
        <f t="shared" ref="AH69:AH71" ca="1" si="2779">SUM(AE69:AG69)</f>
        <v>276</v>
      </c>
      <c r="AI69" s="285">
        <f t="shared" ref="AI69:AI70" ca="1" si="2780">SUM(V69+Z69+AD69+AH69)</f>
        <v>1104</v>
      </c>
      <c r="AJ69" s="251">
        <f t="array" aca="1" ref="AJ69" ca="1">IF(AND(НачИнвП_Дата&lt;=AJ$3,КИнвП_Дата&gt;AJ$3),
            INDEX(ФОТ!$A$17:$EY$21,MATCH("Заработная плата к выплате, руб.",ФОТ!$A$7:$A$11,0),MATCH(AJ$3,ФОТ!$3:$3,0))/1000,0)</f>
        <v>92</v>
      </c>
      <c r="AK69" s="251">
        <f t="array" aca="1" ref="AK69" ca="1">IF(AND(НачИнвП_Дата&lt;=AK$3,КИнвП_Дата&gt;AK$3),
            INDEX(ФОТ!$A$17:$EY$21,MATCH("Заработная плата к выплате, руб.",ФОТ!$A$7:$A$11,0),MATCH(AK$3,ФОТ!$3:$3,0))/1000,0)</f>
        <v>92</v>
      </c>
      <c r="AL69" s="251">
        <f t="array" aca="1" ref="AL69" ca="1">IF(AND(НачИнвП_Дата&lt;=AL$3,КИнвП_Дата&gt;AL$3),
            INDEX(ФОТ!$A$17:$EY$21,MATCH("Заработная плата к выплате, руб.",ФОТ!$A$7:$A$11,0),MATCH(AL$3,ФОТ!$3:$3,0))/1000,0)</f>
        <v>92</v>
      </c>
      <c r="AM69" s="252">
        <f t="shared" ref="AM69:AM71" ca="1" si="2781">SUM(AJ69:AL69)</f>
        <v>276</v>
      </c>
      <c r="AN69" s="251">
        <f t="array" aca="1" ref="AN69" ca="1">IF(AND(НачИнвП_Дата&lt;=AN$3,КИнвП_Дата&gt;AN$3),
            INDEX(ФОТ!$A$17:$EY$21,MATCH("Заработная плата к выплате, руб.",ФОТ!$A$7:$A$11,0),MATCH(AN$3,ФОТ!$3:$3,0))/1000,0)</f>
        <v>92</v>
      </c>
      <c r="AO69" s="251">
        <f t="array" aca="1" ref="AO69" ca="1">IF(AND(НачИнвП_Дата&lt;=AO$3,КИнвП_Дата&gt;AO$3),
            INDEX(ФОТ!$A$17:$EY$21,MATCH("Заработная плата к выплате, руб.",ФОТ!$A$7:$A$11,0),MATCH(AO$3,ФОТ!$3:$3,0))/1000,0)</f>
        <v>92</v>
      </c>
      <c r="AP69" s="251">
        <f t="array" aca="1" ref="AP69" ca="1">IF(AND(НачИнвП_Дата&lt;=AP$3,КИнвП_Дата&gt;AP$3),
            INDEX(ФОТ!$A$17:$EY$21,MATCH("Заработная плата к выплате, руб.",ФОТ!$A$7:$A$11,0),MATCH(AP$3,ФОТ!$3:$3,0))/1000,0)</f>
        <v>92</v>
      </c>
      <c r="AQ69" s="252">
        <f t="shared" ref="AQ69:AQ71" ca="1" si="2782">SUM(AN69:AP69)</f>
        <v>276</v>
      </c>
      <c r="AR69" s="251">
        <f t="array" aca="1" ref="AR69" ca="1">IF(AND(НачИнвП_Дата&lt;=AR$3,КИнвП_Дата&gt;AR$3),
            INDEX(ФОТ!$A$17:$EY$21,MATCH("Заработная плата к выплате, руб.",ФОТ!$A$7:$A$11,0),MATCH(AR$3,ФОТ!$3:$3,0))/1000,0)</f>
        <v>92</v>
      </c>
      <c r="AS69" s="251">
        <f t="array" aca="1" ref="AS69" ca="1">IF(AND(НачИнвП_Дата&lt;=AS$3,КИнвП_Дата&gt;AS$3),
            INDEX(ФОТ!$A$17:$EY$21,MATCH("Заработная плата к выплате, руб.",ФОТ!$A$7:$A$11,0),MATCH(AS$3,ФОТ!$3:$3,0))/1000,0)</f>
        <v>92</v>
      </c>
      <c r="AT69" s="251">
        <f t="array" aca="1" ref="AT69" ca="1">IF(AND(НачИнвП_Дата&lt;=AT$3,КИнвП_Дата&gt;AT$3),
            INDEX(ФОТ!$A$17:$EY$21,MATCH("Заработная плата к выплате, руб.",ФОТ!$A$7:$A$11,0),MATCH(AT$3,ФОТ!$3:$3,0))/1000,0)</f>
        <v>92</v>
      </c>
      <c r="AU69" s="252">
        <f t="shared" ref="AU69:AU71" ca="1" si="2783">SUM(AR69:AT69)</f>
        <v>276</v>
      </c>
      <c r="AV69" s="251">
        <f t="array" aca="1" ref="AV69" ca="1">IF(AND(НачИнвП_Дата&lt;=AV$3,КИнвП_Дата&gt;AV$3),
            INDEX(ФОТ!$A$17:$EY$21,MATCH("Заработная плата к выплате, руб.",ФОТ!$A$7:$A$11,0),MATCH(AV$3,ФОТ!$3:$3,0))/1000,0)</f>
        <v>92</v>
      </c>
      <c r="AW69" s="251">
        <f t="array" aca="1" ref="AW69" ca="1">IF(AND(НачИнвП_Дата&lt;=AW$3,КИнвП_Дата&gt;AW$3),
            INDEX(ФОТ!$A$17:$EY$21,MATCH("Заработная плата к выплате, руб.",ФОТ!$A$7:$A$11,0),MATCH(AW$3,ФОТ!$3:$3,0))/1000,0)</f>
        <v>92</v>
      </c>
      <c r="AX69" s="251">
        <f t="array" aca="1" ref="AX69" ca="1">IF(AND(НачИнвП_Дата&lt;=AX$3,КИнвП_Дата&gt;AX$3),
            INDEX(ФОТ!$A$17:$EY$21,MATCH("Заработная плата к выплате, руб.",ФОТ!$A$7:$A$11,0),MATCH(AX$3,ФОТ!$3:$3,0))/1000,0)</f>
        <v>92</v>
      </c>
      <c r="AY69" s="252">
        <f t="shared" ref="AY69:AY71" ca="1" si="2784">SUM(AV69:AX69)</f>
        <v>276</v>
      </c>
      <c r="AZ69" s="285">
        <f t="shared" ref="AZ69:AZ70" ca="1" si="2785">SUM(AM69+AQ69+AU69+AY69)</f>
        <v>1104</v>
      </c>
      <c r="BA69" s="251">
        <f t="array" aca="1" ref="BA69" ca="1">IF(AND(НачИнвП_Дата&lt;=BA$3,КИнвП_Дата&gt;BA$3),
            INDEX(ФОТ!$A$17:$EY$21,MATCH("Заработная плата к выплате, руб.",ФОТ!$A$7:$A$11,0),MATCH(BA$3,ФОТ!$3:$3,0))/1000,0)</f>
        <v>92</v>
      </c>
      <c r="BB69" s="251">
        <f t="array" aca="1" ref="BB69" ca="1">IF(AND(НачИнвП_Дата&lt;=BB$3,КИнвП_Дата&gt;BB$3),
            INDEX(ФОТ!$A$17:$EY$21,MATCH("Заработная плата к выплате, руб.",ФОТ!$A$7:$A$11,0),MATCH(BB$3,ФОТ!$3:$3,0))/1000,0)</f>
        <v>92</v>
      </c>
      <c r="BC69" s="251">
        <f t="array" aca="1" ref="BC69" ca="1">IF(AND(НачИнвП_Дата&lt;=BC$3,КИнвП_Дата&gt;BC$3),
            INDEX(ФОТ!$A$17:$EY$21,MATCH("Заработная плата к выплате, руб.",ФОТ!$A$7:$A$11,0),MATCH(BC$3,ФОТ!$3:$3,0))/1000,0)</f>
        <v>92</v>
      </c>
      <c r="BD69" s="252">
        <f t="shared" ref="BD69:BD71" ca="1" si="2786">SUM(BA69:BC69)</f>
        <v>276</v>
      </c>
      <c r="BE69" s="251">
        <f t="array" aca="1" ref="BE69" ca="1">IF(AND(НачИнвП_Дата&lt;=BE$3,КИнвП_Дата&gt;BE$3),
            INDEX(ФОТ!$A$17:$EY$21,MATCH("Заработная плата к выплате, руб.",ФОТ!$A$7:$A$11,0),MATCH(BE$3,ФОТ!$3:$3,0))/1000,0)</f>
        <v>92</v>
      </c>
      <c r="BF69" s="251">
        <f t="array" aca="1" ref="BF69" ca="1">IF(AND(НачИнвП_Дата&lt;=BF$3,КИнвП_Дата&gt;BF$3),
            INDEX(ФОТ!$A$17:$EY$21,MATCH("Заработная плата к выплате, руб.",ФОТ!$A$7:$A$11,0),MATCH(BF$3,ФОТ!$3:$3,0))/1000,0)</f>
        <v>92</v>
      </c>
      <c r="BG69" s="251">
        <f t="array" aca="1" ref="BG69" ca="1">IF(AND(НачИнвП_Дата&lt;=BG$3,КИнвП_Дата&gt;BG$3),
            INDEX(ФОТ!$A$17:$EY$21,MATCH("Заработная плата к выплате, руб.",ФОТ!$A$7:$A$11,0),MATCH(BG$3,ФОТ!$3:$3,0))/1000,0)</f>
        <v>92</v>
      </c>
      <c r="BH69" s="252">
        <f t="shared" ref="BH69:BH71" ca="1" si="2787">SUM(BE69:BG69)</f>
        <v>276</v>
      </c>
      <c r="BI69" s="251">
        <f t="array" aca="1" ref="BI69" ca="1">IF(AND(НачИнвП_Дата&lt;=BI$3,КИнвП_Дата&gt;BI$3),
            INDEX(ФОТ!$A$17:$EY$21,MATCH("Заработная плата к выплате, руб.",ФОТ!$A$7:$A$11,0),MATCH(BI$3,ФОТ!$3:$3,0))/1000,0)</f>
        <v>92</v>
      </c>
      <c r="BJ69" s="251">
        <f t="array" aca="1" ref="BJ69" ca="1">IF(AND(НачИнвП_Дата&lt;=BJ$3,КИнвП_Дата&gt;BJ$3),
            INDEX(ФОТ!$A$17:$EY$21,MATCH("Заработная плата к выплате, руб.",ФОТ!$A$7:$A$11,0),MATCH(BJ$3,ФОТ!$3:$3,0))/1000,0)</f>
        <v>92</v>
      </c>
      <c r="BK69" s="251">
        <f t="array" aca="1" ref="BK69" ca="1">IF(AND(НачИнвП_Дата&lt;=BK$3,КИнвП_Дата&gt;BK$3),
            INDEX(ФОТ!$A$17:$EY$21,MATCH("Заработная плата к выплате, руб.",ФОТ!$A$7:$A$11,0),MATCH(BK$3,ФОТ!$3:$3,0))/1000,0)</f>
        <v>92</v>
      </c>
      <c r="BL69" s="252">
        <f t="shared" ref="BL69:BL71" ca="1" si="2788">SUM(BI69:BK69)</f>
        <v>276</v>
      </c>
      <c r="BM69" s="251">
        <f t="array" aca="1" ref="BM69" ca="1">IF(AND(НачИнвП_Дата&lt;=BM$3,КИнвП_Дата&gt;BM$3),
            INDEX(ФОТ!$A$17:$EY$21,MATCH("Заработная плата к выплате, руб.",ФОТ!$A$7:$A$11,0),MATCH(BM$3,ФОТ!$3:$3,0))/1000,0)</f>
        <v>92</v>
      </c>
      <c r="BN69" s="251">
        <f t="array" aca="1" ref="BN69" ca="1">IF(AND(НачИнвП_Дата&lt;=BN$3,КИнвП_Дата&gt;BN$3),
            INDEX(ФОТ!$A$17:$EY$21,MATCH("Заработная плата к выплате, руб.",ФОТ!$A$7:$A$11,0),MATCH(BN$3,ФОТ!$3:$3,0))/1000,0)</f>
        <v>92</v>
      </c>
      <c r="BO69" s="251">
        <f t="array" aca="1" ref="BO69" ca="1">IF(AND(НачИнвП_Дата&lt;=BO$3,КИнвП_Дата&gt;BO$3),
            INDEX(ФОТ!$A$17:$EY$21,MATCH("Заработная плата к выплате, руб.",ФОТ!$A$7:$A$11,0),MATCH(BO$3,ФОТ!$3:$3,0))/1000,0)</f>
        <v>92</v>
      </c>
      <c r="BP69" s="252">
        <f t="shared" ref="BP69:BP71" ca="1" si="2789">SUM(BM69:BO69)</f>
        <v>276</v>
      </c>
      <c r="BQ69" s="285">
        <f t="shared" ref="BQ69:BQ70" ca="1" si="2790">SUM(BD69+BH69+BL69+BP69)</f>
        <v>1104</v>
      </c>
      <c r="BR69" s="251">
        <f t="array" aca="1" ref="BR69" ca="1">IF(AND(НачИнвП_Дата&lt;=BR$3,КИнвП_Дата&gt;BR$3),
            INDEX(ФОТ!$A$17:$EY$21,MATCH("Заработная плата к выплате, руб.",ФОТ!$A$7:$A$11,0),MATCH(BR$3,ФОТ!$3:$3,0))/1000,0)</f>
        <v>92</v>
      </c>
      <c r="BS69" s="251">
        <f t="array" aca="1" ref="BS69" ca="1">IF(AND(НачИнвП_Дата&lt;=BS$3,КИнвП_Дата&gt;BS$3),
            INDEX(ФОТ!$A$17:$EY$21,MATCH("Заработная плата к выплате, руб.",ФОТ!$A$7:$A$11,0),MATCH(BS$3,ФОТ!$3:$3,0))/1000,0)</f>
        <v>92</v>
      </c>
      <c r="BT69" s="251">
        <f t="array" aca="1" ref="BT69" ca="1">IF(AND(НачИнвП_Дата&lt;=BT$3,КИнвП_Дата&gt;BT$3),
            INDEX(ФОТ!$A$17:$EY$21,MATCH("Заработная плата к выплате, руб.",ФОТ!$A$7:$A$11,0),MATCH(BT$3,ФОТ!$3:$3,0))/1000,0)</f>
        <v>92</v>
      </c>
      <c r="BU69" s="252">
        <f t="shared" ref="BU69:BU71" ca="1" si="2791">SUM(BR69:BT69)</f>
        <v>276</v>
      </c>
      <c r="BV69" s="251">
        <f t="array" aca="1" ref="BV69" ca="1">IF(AND(НачИнвП_Дата&lt;=BV$3,КИнвП_Дата&gt;BV$3),
            INDEX(ФОТ!$A$17:$EY$21,MATCH("Заработная плата к выплате, руб.",ФОТ!$A$7:$A$11,0),MATCH(BV$3,ФОТ!$3:$3,0))/1000,0)</f>
        <v>92</v>
      </c>
      <c r="BW69" s="251">
        <f t="array" aca="1" ref="BW69" ca="1">IF(AND(НачИнвП_Дата&lt;=BW$3,КИнвП_Дата&gt;BW$3),
            INDEX(ФОТ!$A$17:$EY$21,MATCH("Заработная плата к выплате, руб.",ФОТ!$A$7:$A$11,0),MATCH(BW$3,ФОТ!$3:$3,0))/1000,0)</f>
        <v>92</v>
      </c>
      <c r="BX69" s="251">
        <f t="array" aca="1" ref="BX69" ca="1">IF(AND(НачИнвП_Дата&lt;=BX$3,КИнвП_Дата&gt;BX$3),
            INDEX(ФОТ!$A$17:$EY$21,MATCH("Заработная плата к выплате, руб.",ФОТ!$A$7:$A$11,0),MATCH(BX$3,ФОТ!$3:$3,0))/1000,0)</f>
        <v>92</v>
      </c>
      <c r="BY69" s="252">
        <f t="shared" ref="BY69:BY71" ca="1" si="2792">SUM(BV69:BX69)</f>
        <v>276</v>
      </c>
      <c r="BZ69" s="251">
        <f t="array" aca="1" ref="BZ69" ca="1">IF(AND(НачИнвП_Дата&lt;=BZ$3,КИнвП_Дата&gt;BZ$3),
            INDEX(ФОТ!$A$17:$EY$21,MATCH("Заработная плата к выплате, руб.",ФОТ!$A$7:$A$11,0),MATCH(BZ$3,ФОТ!$3:$3,0))/1000,0)</f>
        <v>92</v>
      </c>
      <c r="CA69" s="251">
        <f t="array" aca="1" ref="CA69" ca="1">IF(AND(НачИнвП_Дата&lt;=CA$3,КИнвП_Дата&gt;CA$3),
            INDEX(ФОТ!$A$17:$EY$21,MATCH("Заработная плата к выплате, руб.",ФОТ!$A$7:$A$11,0),MATCH(CA$3,ФОТ!$3:$3,0))/1000,0)</f>
        <v>92</v>
      </c>
      <c r="CB69" s="251">
        <f t="array" aca="1" ref="CB69" ca="1">IF(AND(НачИнвП_Дата&lt;=CB$3,КИнвП_Дата&gt;CB$3),
            INDEX(ФОТ!$A$17:$EY$21,MATCH("Заработная плата к выплате, руб.",ФОТ!$A$7:$A$11,0),MATCH(CB$3,ФОТ!$3:$3,0))/1000,0)</f>
        <v>92</v>
      </c>
      <c r="CC69" s="252">
        <f t="shared" ref="CC69:CC71" ca="1" si="2793">SUM(BZ69:CB69)</f>
        <v>276</v>
      </c>
      <c r="CD69" s="251">
        <f t="array" aca="1" ref="CD69" ca="1">IF(AND(НачИнвП_Дата&lt;=CD$3,КИнвП_Дата&gt;CD$3),
            INDEX(ФОТ!$A$17:$EY$21,MATCH("Заработная плата к выплате, руб.",ФОТ!$A$7:$A$11,0),MATCH(CD$3,ФОТ!$3:$3,0))/1000,0)</f>
        <v>92</v>
      </c>
      <c r="CE69" s="251">
        <f t="array" aca="1" ref="CE69" ca="1">IF(AND(НачИнвП_Дата&lt;=CE$3,КИнвП_Дата&gt;CE$3),
            INDEX(ФОТ!$A$17:$EY$21,MATCH("Заработная плата к выплате, руб.",ФОТ!$A$7:$A$11,0),MATCH(CE$3,ФОТ!$3:$3,0))/1000,0)</f>
        <v>92</v>
      </c>
      <c r="CF69" s="251">
        <f t="array" aca="1" ref="CF69" ca="1">IF(AND(НачИнвП_Дата&lt;=CF$3,КИнвП_Дата&gt;CF$3),
            INDEX(ФОТ!$A$17:$EY$21,MATCH("Заработная плата к выплате, руб.",ФОТ!$A$7:$A$11,0),MATCH(CF$3,ФОТ!$3:$3,0))/1000,0)</f>
        <v>92</v>
      </c>
      <c r="CG69" s="252">
        <f t="shared" ref="CG69:CG71" ca="1" si="2794">SUM(CD69:CF69)</f>
        <v>276</v>
      </c>
      <c r="CH69" s="285">
        <f t="shared" ref="CH69:CH70" ca="1" si="2795">SUM(BU69+BY69+CC69+CG69)</f>
        <v>1104</v>
      </c>
      <c r="CI69" s="251">
        <f t="array" aca="1" ref="CI69" ca="1">IF(AND(НачИнвП_Дата&lt;=CI$3,КИнвП_Дата&gt;CI$3),
            INDEX(ФОТ!$A$17:$EY$21,MATCH("Заработная плата к выплате, руб.",ФОТ!$A$7:$A$11,0),MATCH(CI$3,ФОТ!$3:$3,0))/1000,0)</f>
        <v>92</v>
      </c>
      <c r="CJ69" s="251">
        <f t="array" aca="1" ref="CJ69" ca="1">IF(AND(НачИнвП_Дата&lt;=CJ$3,КИнвП_Дата&gt;CJ$3),
            INDEX(ФОТ!$A$17:$EY$21,MATCH("Заработная плата к выплате, руб.",ФОТ!$A$7:$A$11,0),MATCH(CJ$3,ФОТ!$3:$3,0))/1000,0)</f>
        <v>92</v>
      </c>
      <c r="CK69" s="251">
        <f t="array" aca="1" ref="CK69" ca="1">IF(AND(НачИнвП_Дата&lt;=CK$3,КИнвП_Дата&gt;CK$3),
            INDEX(ФОТ!$A$17:$EY$21,MATCH("Заработная плата к выплате, руб.",ФОТ!$A$7:$A$11,0),MATCH(CK$3,ФОТ!$3:$3,0))/1000,0)</f>
        <v>92</v>
      </c>
      <c r="CL69" s="252">
        <f t="shared" ref="CL69:CL71" ca="1" si="2796">SUM(CI69:CK69)</f>
        <v>276</v>
      </c>
      <c r="CM69" s="251">
        <f t="array" aca="1" ref="CM69" ca="1">IF(AND(НачИнвП_Дата&lt;=CM$3,КИнвП_Дата&gt;CM$3),
            INDEX(ФОТ!$A$17:$EY$21,MATCH("Заработная плата к выплате, руб.",ФОТ!$A$7:$A$11,0),MATCH(CM$3,ФОТ!$3:$3,0))/1000,0)</f>
        <v>92</v>
      </c>
      <c r="CN69" s="251">
        <f t="array" aca="1" ref="CN69" ca="1">IF(AND(НачИнвП_Дата&lt;=CN$3,КИнвП_Дата&gt;CN$3),
            INDEX(ФОТ!$A$17:$EY$21,MATCH("Заработная плата к выплате, руб.",ФОТ!$A$7:$A$11,0),MATCH(CN$3,ФОТ!$3:$3,0))/1000,0)</f>
        <v>92</v>
      </c>
      <c r="CO69" s="251">
        <f t="array" aca="1" ref="CO69" ca="1">IF(AND(НачИнвП_Дата&lt;=CO$3,КИнвП_Дата&gt;CO$3),
            INDEX(ФОТ!$A$17:$EY$21,MATCH("Заработная плата к выплате, руб.",ФОТ!$A$7:$A$11,0),MATCH(CO$3,ФОТ!$3:$3,0))/1000,0)</f>
        <v>92</v>
      </c>
      <c r="CP69" s="252">
        <f t="shared" ref="CP69:CP71" ca="1" si="2797">SUM(CM69:CO69)</f>
        <v>276</v>
      </c>
      <c r="CQ69" s="251">
        <f t="array" aca="1" ref="CQ69" ca="1">IF(AND(НачИнвП_Дата&lt;=CQ$3,КИнвП_Дата&gt;CQ$3),
            INDEX(ФОТ!$A$17:$EY$21,MATCH("Заработная плата к выплате, руб.",ФОТ!$A$7:$A$11,0),MATCH(CQ$3,ФОТ!$3:$3,0))/1000,0)</f>
        <v>92</v>
      </c>
      <c r="CR69" s="251">
        <f t="array" aca="1" ref="CR69" ca="1">IF(AND(НачИнвП_Дата&lt;=CR$3,КИнвП_Дата&gt;CR$3),
            INDEX(ФОТ!$A$17:$EY$21,MATCH("Заработная плата к выплате, руб.",ФОТ!$A$7:$A$11,0),MATCH(CR$3,ФОТ!$3:$3,0))/1000,0)</f>
        <v>92</v>
      </c>
      <c r="CS69" s="251">
        <f t="array" aca="1" ref="CS69" ca="1">IF(AND(НачИнвП_Дата&lt;=CS$3,КИнвП_Дата&gt;CS$3),
            INDEX(ФОТ!$A$17:$EY$21,MATCH("Заработная плата к выплате, руб.",ФОТ!$A$7:$A$11,0),MATCH(CS$3,ФОТ!$3:$3,0))/1000,0)</f>
        <v>92</v>
      </c>
      <c r="CT69" s="252">
        <f t="shared" ref="CT69:CT71" ca="1" si="2798">SUM(CQ69:CS69)</f>
        <v>276</v>
      </c>
      <c r="CU69" s="251">
        <f t="array" aca="1" ref="CU69" ca="1">IF(AND(НачИнвП_Дата&lt;=CU$3,КИнвП_Дата&gt;CU$3),
            INDEX(ФОТ!$A$17:$EY$21,MATCH("Заработная плата к выплате, руб.",ФОТ!$A$7:$A$11,0),MATCH(CU$3,ФОТ!$3:$3,0))/1000,0)</f>
        <v>92</v>
      </c>
      <c r="CV69" s="251">
        <f t="array" aca="1" ref="CV69" ca="1">IF(AND(НачИнвП_Дата&lt;=CV$3,КИнвП_Дата&gt;CV$3),
            INDEX(ФОТ!$A$17:$EY$21,MATCH("Заработная плата к выплате, руб.",ФОТ!$A$7:$A$11,0),MATCH(CV$3,ФОТ!$3:$3,0))/1000,0)</f>
        <v>92</v>
      </c>
      <c r="CW69" s="251">
        <f t="array" aca="1" ref="CW69" ca="1">IF(AND(НачИнвП_Дата&lt;=CW$3,КИнвП_Дата&gt;CW$3),
            INDEX(ФОТ!$A$17:$EY$21,MATCH("Заработная плата к выплате, руб.",ФОТ!$A$7:$A$11,0),MATCH(CW$3,ФОТ!$3:$3,0))/1000,0)</f>
        <v>92</v>
      </c>
      <c r="CX69" s="252">
        <f t="shared" ref="CX69:CX71" ca="1" si="2799">SUM(CU69:CW69)</f>
        <v>276</v>
      </c>
      <c r="CY69" s="285">
        <f t="shared" ref="CY69:CY70" ca="1" si="2800">SUM(CL69+CP69+CT69+CX69)</f>
        <v>1104</v>
      </c>
      <c r="CZ69" s="251">
        <f t="array" aca="1" ref="CZ69" ca="1">IF(AND(НачИнвП_Дата&lt;=CZ$3,КИнвП_Дата&gt;CZ$3),
            INDEX(ФОТ!$A$17:$EY$21,MATCH("Заработная плата к выплате, руб.",ФОТ!$A$7:$A$11,0),MATCH(CZ$3,ФОТ!$3:$3,0))/1000,0)</f>
        <v>92</v>
      </c>
      <c r="DA69" s="251">
        <f t="array" aca="1" ref="DA69" ca="1">IF(AND(НачИнвП_Дата&lt;=DA$3,КИнвП_Дата&gt;DA$3),
            INDEX(ФОТ!$A$17:$EY$21,MATCH("Заработная плата к выплате, руб.",ФОТ!$A$7:$A$11,0),MATCH(DA$3,ФОТ!$3:$3,0))/1000,0)</f>
        <v>92</v>
      </c>
      <c r="DB69" s="251">
        <f t="array" aca="1" ref="DB69" ca="1">IF(AND(НачИнвП_Дата&lt;=DB$3,КИнвП_Дата&gt;DB$3),
            INDEX(ФОТ!$A$17:$EY$21,MATCH("Заработная плата к выплате, руб.",ФОТ!$A$7:$A$11,0),MATCH(DB$3,ФОТ!$3:$3,0))/1000,0)</f>
        <v>92</v>
      </c>
      <c r="DC69" s="252">
        <f t="shared" ref="DC69:DC71" ca="1" si="2801">SUM(CZ69:DB69)</f>
        <v>276</v>
      </c>
      <c r="DD69" s="251">
        <f t="array" aca="1" ref="DD69" ca="1">IF(AND(НачИнвП_Дата&lt;=DD$3,КИнвП_Дата&gt;DD$3),
            INDEX(ФОТ!$A$17:$EY$21,MATCH("Заработная плата к выплате, руб.",ФОТ!$A$7:$A$11,0),MATCH(DD$3,ФОТ!$3:$3,0))/1000,0)</f>
        <v>92</v>
      </c>
      <c r="DE69" s="251">
        <f t="array" aca="1" ref="DE69" ca="1">IF(AND(НачИнвП_Дата&lt;=DE$3,КИнвП_Дата&gt;DE$3),
            INDEX(ФОТ!$A$17:$EY$21,MATCH("Заработная плата к выплате, руб.",ФОТ!$A$7:$A$11,0),MATCH(DE$3,ФОТ!$3:$3,0))/1000,0)</f>
        <v>92</v>
      </c>
      <c r="DF69" s="251">
        <f t="array" aca="1" ref="DF69" ca="1">IF(AND(НачИнвП_Дата&lt;=DF$3,КИнвП_Дата&gt;DF$3),
            INDEX(ФОТ!$A$17:$EY$21,MATCH("Заработная плата к выплате, руб.",ФОТ!$A$7:$A$11,0),MATCH(DF$3,ФОТ!$3:$3,0))/1000,0)</f>
        <v>92</v>
      </c>
      <c r="DG69" s="252">
        <f t="shared" ref="DG69:DG71" ca="1" si="2802">SUM(DD69:DF69)</f>
        <v>276</v>
      </c>
      <c r="DH69" s="251">
        <f t="array" aca="1" ref="DH69" ca="1">IF(AND(НачИнвП_Дата&lt;=DH$3,КИнвП_Дата&gt;DH$3),
            INDEX(ФОТ!$A$17:$EY$21,MATCH("Заработная плата к выплате, руб.",ФОТ!$A$7:$A$11,0),MATCH(DH$3,ФОТ!$3:$3,0))/1000,0)</f>
        <v>92</v>
      </c>
      <c r="DI69" s="251">
        <f t="array" aca="1" ref="DI69" ca="1">IF(AND(НачИнвП_Дата&lt;=DI$3,КИнвП_Дата&gt;DI$3),
            INDEX(ФОТ!$A$17:$EY$21,MATCH("Заработная плата к выплате, руб.",ФОТ!$A$7:$A$11,0),MATCH(DI$3,ФОТ!$3:$3,0))/1000,0)</f>
        <v>92</v>
      </c>
      <c r="DJ69" s="251">
        <f t="array" aca="1" ref="DJ69" ca="1">IF(AND(НачИнвП_Дата&lt;=DJ$3,КИнвП_Дата&gt;DJ$3),
            INDEX(ФОТ!$A$17:$EY$21,MATCH("Заработная плата к выплате, руб.",ФОТ!$A$7:$A$11,0),MATCH(DJ$3,ФОТ!$3:$3,0))/1000,0)</f>
        <v>92</v>
      </c>
      <c r="DK69" s="252">
        <f t="shared" ref="DK69:DK71" ca="1" si="2803">SUM(DH69:DJ69)</f>
        <v>276</v>
      </c>
      <c r="DL69" s="251">
        <f t="array" aca="1" ref="DL69" ca="1">IF(AND(НачИнвП_Дата&lt;=DL$3,КИнвП_Дата&gt;DL$3),
            INDEX(ФОТ!$A$17:$EY$21,MATCH("Заработная плата к выплате, руб.",ФОТ!$A$7:$A$11,0),MATCH(DL$3,ФОТ!$3:$3,0))/1000,0)</f>
        <v>92</v>
      </c>
      <c r="DM69" s="251">
        <f t="array" aca="1" ref="DM69" ca="1">IF(AND(НачИнвП_Дата&lt;=DM$3,КИнвП_Дата&gt;DM$3),
            INDEX(ФОТ!$A$17:$EY$21,MATCH("Заработная плата к выплате, руб.",ФОТ!$A$7:$A$11,0),MATCH(DM$3,ФОТ!$3:$3,0))/1000,0)</f>
        <v>92</v>
      </c>
      <c r="DN69" s="251">
        <f t="array" aca="1" ref="DN69" ca="1">IF(AND(НачИнвП_Дата&lt;=DN$3,КИнвП_Дата&gt;DN$3),
            INDEX(ФОТ!$A$17:$EY$21,MATCH("Заработная плата к выплате, руб.",ФОТ!$A$7:$A$11,0),MATCH(DN$3,ФОТ!$3:$3,0))/1000,0)</f>
        <v>92</v>
      </c>
      <c r="DO69" s="252">
        <f t="shared" ref="DO69:DO71" ca="1" si="2804">SUM(DL69:DN69)</f>
        <v>276</v>
      </c>
      <c r="DP69" s="285">
        <f t="shared" ref="DP69:DP70" ca="1" si="2805">SUM(DC69+DG69+DK69+DO69)</f>
        <v>1104</v>
      </c>
      <c r="DQ69" s="251">
        <f t="array" aca="1" ref="DQ69" ca="1">IF(AND(НачИнвП_Дата&lt;=DQ$3,КИнвП_Дата&gt;DQ$3),
            INDEX(ФОТ!$A$17:$EY$21,MATCH("Заработная плата к выплате, руб.",ФОТ!$A$7:$A$11,0),MATCH(DQ$3,ФОТ!$3:$3,0))/1000,0)</f>
        <v>92</v>
      </c>
      <c r="DR69" s="251">
        <f t="array" aca="1" ref="DR69" ca="1">IF(AND(НачИнвП_Дата&lt;=DR$3,КИнвП_Дата&gt;DR$3),
            INDEX(ФОТ!$A$17:$EY$21,MATCH("Заработная плата к выплате, руб.",ФОТ!$A$7:$A$11,0),MATCH(DR$3,ФОТ!$3:$3,0))/1000,0)</f>
        <v>92</v>
      </c>
      <c r="DS69" s="251">
        <f t="array" aca="1" ref="DS69" ca="1">IF(AND(НачИнвП_Дата&lt;=DS$3,КИнвП_Дата&gt;DS$3),
            INDEX(ФОТ!$A$17:$EY$21,MATCH("Заработная плата к выплате, руб.",ФОТ!$A$7:$A$11,0),MATCH(DS$3,ФОТ!$3:$3,0))/1000,0)</f>
        <v>92</v>
      </c>
      <c r="DT69" s="252">
        <f t="shared" ref="DT69:DT71" ca="1" si="2806">SUM(DQ69:DS69)</f>
        <v>276</v>
      </c>
      <c r="DU69" s="251">
        <f t="array" aca="1" ref="DU69" ca="1">IF(AND(НачИнвП_Дата&lt;=DU$3,КИнвП_Дата&gt;DU$3),
            INDEX(ФОТ!$A$17:$EY$21,MATCH("Заработная плата к выплате, руб.",ФОТ!$A$7:$A$11,0),MATCH(DU$3,ФОТ!$3:$3,0))/1000,0)</f>
        <v>92</v>
      </c>
      <c r="DV69" s="251">
        <f t="array" aca="1" ref="DV69" ca="1">IF(AND(НачИнвП_Дата&lt;=DV$3,КИнвП_Дата&gt;DV$3),
            INDEX(ФОТ!$A$17:$EY$21,MATCH("Заработная плата к выплате, руб.",ФОТ!$A$7:$A$11,0),MATCH(DV$3,ФОТ!$3:$3,0))/1000,0)</f>
        <v>92</v>
      </c>
      <c r="DW69" s="251">
        <f t="array" aca="1" ref="DW69" ca="1">IF(AND(НачИнвП_Дата&lt;=DW$3,КИнвП_Дата&gt;DW$3),
            INDEX(ФОТ!$A$17:$EY$21,MATCH("Заработная плата к выплате, руб.",ФОТ!$A$7:$A$11,0),MATCH(DW$3,ФОТ!$3:$3,0))/1000,0)</f>
        <v>92</v>
      </c>
      <c r="DX69" s="252">
        <f t="shared" ref="DX69:DX71" ca="1" si="2807">SUM(DU69:DW69)</f>
        <v>276</v>
      </c>
      <c r="DY69" s="251">
        <f t="array" aca="1" ref="DY69" ca="1">IF(AND(НачИнвП_Дата&lt;=DY$3,КИнвП_Дата&gt;DY$3),
            INDEX(ФОТ!$A$17:$EY$21,MATCH("Заработная плата к выплате, руб.",ФОТ!$A$7:$A$11,0),MATCH(DY$3,ФОТ!$3:$3,0))/1000,0)</f>
        <v>92</v>
      </c>
      <c r="DZ69" s="251">
        <f t="array" aca="1" ref="DZ69" ca="1">IF(AND(НачИнвП_Дата&lt;=DZ$3,КИнвП_Дата&gt;DZ$3),
            INDEX(ФОТ!$A$17:$EY$21,MATCH("Заработная плата к выплате, руб.",ФОТ!$A$7:$A$11,0),MATCH(DZ$3,ФОТ!$3:$3,0))/1000,0)</f>
        <v>92</v>
      </c>
      <c r="EA69" s="251">
        <f t="array" aca="1" ref="EA69" ca="1">IF(AND(НачИнвП_Дата&lt;=EA$3,КИнвП_Дата&gt;EA$3),
            INDEX(ФОТ!$A$17:$EY$21,MATCH("Заработная плата к выплате, руб.",ФОТ!$A$7:$A$11,0),MATCH(EA$3,ФОТ!$3:$3,0))/1000,0)</f>
        <v>92</v>
      </c>
      <c r="EB69" s="252">
        <f t="shared" ref="EB69:EB71" ca="1" si="2808">SUM(DY69:EA69)</f>
        <v>276</v>
      </c>
      <c r="EC69" s="251">
        <f t="array" aca="1" ref="EC69" ca="1">IF(AND(НачИнвП_Дата&lt;=EC$3,КИнвП_Дата&gt;EC$3),
            INDEX(ФОТ!$A$17:$EY$21,MATCH("Заработная плата к выплате, руб.",ФОТ!$A$7:$A$11,0),MATCH(EC$3,ФОТ!$3:$3,0))/1000,0)</f>
        <v>92</v>
      </c>
      <c r="ED69" s="251">
        <f t="array" aca="1" ref="ED69" ca="1">IF(AND(НачИнвП_Дата&lt;=ED$3,КИнвП_Дата&gt;ED$3),
            INDEX(ФОТ!$A$17:$EY$21,MATCH("Заработная плата к выплате, руб.",ФОТ!$A$7:$A$11,0),MATCH(ED$3,ФОТ!$3:$3,0))/1000,0)</f>
        <v>92</v>
      </c>
      <c r="EE69" s="251">
        <f t="array" aca="1" ref="EE69" ca="1">IF(AND(НачИнвП_Дата&lt;=EE$3,КИнвП_Дата&gt;EE$3),
            INDEX(ФОТ!$A$17:$EY$21,MATCH("Заработная плата к выплате, руб.",ФОТ!$A$7:$A$11,0),MATCH(EE$3,ФОТ!$3:$3,0))/1000,0)</f>
        <v>92</v>
      </c>
      <c r="EF69" s="252">
        <f t="shared" ref="EF69:EF71" ca="1" si="2809">SUM(EC69:EE69)</f>
        <v>276</v>
      </c>
      <c r="EG69" s="285">
        <f t="shared" ref="EG69:EG70" ca="1" si="2810">SUM(DT69+DX69+EB69+EF69)</f>
        <v>1104</v>
      </c>
      <c r="EH69" s="251">
        <f t="array" aca="1" ref="EH69" ca="1">IF(AND(НачИнвП_Дата&lt;=EH$3,КИнвП_Дата&gt;EH$3),
            INDEX(ФОТ!$A$17:$EY$21,MATCH("Заработная плата к выплате, руб.",ФОТ!$A$7:$A$11,0),MATCH(EH$3,ФОТ!$3:$3,0))/1000,0)</f>
        <v>92</v>
      </c>
      <c r="EI69" s="251">
        <f t="array" aca="1" ref="EI69" ca="1">IF(AND(НачИнвП_Дата&lt;=EI$3,КИнвП_Дата&gt;EI$3),
            INDEX(ФОТ!$A$17:$EY$21,MATCH("Заработная плата к выплате, руб.",ФОТ!$A$7:$A$11,0),MATCH(EI$3,ФОТ!$3:$3,0))/1000,0)</f>
        <v>92</v>
      </c>
      <c r="EJ69" s="251">
        <f t="array" aca="1" ref="EJ69" ca="1">IF(AND(НачИнвП_Дата&lt;=EJ$3,КИнвП_Дата&gt;EJ$3),
            INDEX(ФОТ!$A$17:$EY$21,MATCH("Заработная плата к выплате, руб.",ФОТ!$A$7:$A$11,0),MATCH(EJ$3,ФОТ!$3:$3,0))/1000,0)</f>
        <v>92</v>
      </c>
      <c r="EK69" s="252">
        <f t="shared" ref="EK69:EK71" ca="1" si="2811">SUM(EH69:EJ69)</f>
        <v>276</v>
      </c>
      <c r="EL69" s="251">
        <f t="array" aca="1" ref="EL69" ca="1">IF(AND(НачИнвП_Дата&lt;=EL$3,КИнвП_Дата&gt;EL$3),
            INDEX(ФОТ!$A$17:$EY$21,MATCH("Заработная плата к выплате, руб.",ФОТ!$A$7:$A$11,0),MATCH(EL$3,ФОТ!$3:$3,0))/1000,0)</f>
        <v>92</v>
      </c>
      <c r="EM69" s="251">
        <f t="array" aca="1" ref="EM69" ca="1">IF(AND(НачИнвП_Дата&lt;=EM$3,КИнвП_Дата&gt;EM$3),
            INDEX(ФОТ!$A$17:$EY$21,MATCH("Заработная плата к выплате, руб.",ФОТ!$A$7:$A$11,0),MATCH(EM$3,ФОТ!$3:$3,0))/1000,0)</f>
        <v>92</v>
      </c>
      <c r="EN69" s="251">
        <f t="array" aca="1" ref="EN69" ca="1">IF(AND(НачИнвП_Дата&lt;=EN$3,КИнвП_Дата&gt;EN$3),
            INDEX(ФОТ!$A$17:$EY$21,MATCH("Заработная плата к выплате, руб.",ФОТ!$A$7:$A$11,0),MATCH(EN$3,ФОТ!$3:$3,0))/1000,0)</f>
        <v>92</v>
      </c>
      <c r="EO69" s="252">
        <f t="shared" ref="EO69:EO71" ca="1" si="2812">SUM(EL69:EN69)</f>
        <v>276</v>
      </c>
      <c r="EP69" s="251">
        <f t="array" aca="1" ref="EP69" ca="1">IF(AND(НачИнвП_Дата&lt;=EP$3,КИнвП_Дата&gt;EP$3),
            INDEX(ФОТ!$A$17:$EY$21,MATCH("Заработная плата к выплате, руб.",ФОТ!$A$7:$A$11,0),MATCH(EP$3,ФОТ!$3:$3,0))/1000,0)</f>
        <v>92</v>
      </c>
      <c r="EQ69" s="251">
        <f t="array" aca="1" ref="EQ69" ca="1">IF(AND(НачИнвП_Дата&lt;=EQ$3,КИнвП_Дата&gt;EQ$3),
            INDEX(ФОТ!$A$17:$EY$21,MATCH("Заработная плата к выплате, руб.",ФОТ!$A$7:$A$11,0),MATCH(EQ$3,ФОТ!$3:$3,0))/1000,0)</f>
        <v>92</v>
      </c>
      <c r="ER69" s="251">
        <f t="array" aca="1" ref="ER69" ca="1">IF(AND(НачИнвП_Дата&lt;=ER$3,КИнвП_Дата&gt;ER$3),
            INDEX(ФОТ!$A$17:$EY$21,MATCH("Заработная плата к выплате, руб.",ФОТ!$A$7:$A$11,0),MATCH(ER$3,ФОТ!$3:$3,0))/1000,0)</f>
        <v>92</v>
      </c>
      <c r="ES69" s="252">
        <f t="shared" ref="ES69:ES71" ca="1" si="2813">SUM(EP69:ER69)</f>
        <v>276</v>
      </c>
      <c r="ET69" s="251">
        <f t="array" aca="1" ref="ET69" ca="1">IF(AND(НачИнвП_Дата&lt;=ET$3,КИнвП_Дата&gt;ET$3),
            INDEX(ФОТ!$A$17:$EY$21,MATCH("Заработная плата к выплате, руб.",ФОТ!$A$7:$A$11,0),MATCH(ET$3,ФОТ!$3:$3,0))/1000,0)</f>
        <v>92</v>
      </c>
      <c r="EU69" s="251">
        <f t="array" aca="1" ref="EU69" ca="1">IF(AND(НачИнвП_Дата&lt;=EU$3,КИнвП_Дата&gt;EU$3),
            INDEX(ФОТ!$A$17:$EY$21,MATCH("Заработная плата к выплате, руб.",ФОТ!$A$7:$A$11,0),MATCH(EU$3,ФОТ!$3:$3,0))/1000,0)</f>
        <v>92</v>
      </c>
      <c r="EV69" s="251">
        <f t="array" aca="1" ref="EV69" ca="1">IF(AND(НачИнвП_Дата&lt;=EV$3,КИнвП_Дата&gt;EV$3),
            INDEX(ФОТ!$A$17:$EY$21,MATCH("Заработная плата к выплате, руб.",ФОТ!$A$7:$A$11,0),MATCH(EV$3,ФОТ!$3:$3,0))/1000,0)</f>
        <v>92</v>
      </c>
      <c r="EW69" s="252">
        <f t="shared" ref="EW69:EW71" ca="1" si="2814">SUM(ET69:EV69)</f>
        <v>276</v>
      </c>
      <c r="EX69" s="430">
        <f t="shared" ref="EX69:EX70" ca="1" si="2815">SUM(EK69+EO69+ES69+EW69)</f>
        <v>1104</v>
      </c>
      <c r="EY69" s="438"/>
    </row>
    <row r="70" spans="1:155" outlineLevel="1">
      <c r="A70" s="275" t="s">
        <v>295</v>
      </c>
      <c r="B70" s="251">
        <f t="array" ref="B70">IF(AND(НачИнвП_Дата&lt;=B$3,КИнвП_Дата&gt;B$3),
            INDEX(ФОТ!$A$17:$EY$21,MATCH("Страховые взносы, руб.",ФОТ!$A$7:$A$11,0),MATCH(B$3,ФОТ!$3:$3,0))/1000,0)</f>
        <v>0</v>
      </c>
      <c r="C70" s="251">
        <f ca="1">IF(AND(НачИнвП_Дата&lt;=C$3,КИнвП_Дата&gt;C$3),
            INDEX(ФОТ!$A$17:$EY$21,MATCH("Страховые взносы, руб.",ФОТ!$A$7:$A$11,0),MATCH(C$3,ФОТ!$3:$3,0))/1000,0)</f>
        <v>0</v>
      </c>
      <c r="D70" s="251">
        <f t="array" aca="1" ref="D70" ca="1">IF(AND(НачИнвП_Дата&lt;=D$3,КИнвП_Дата&gt;D$3),
            INDEX(ФОТ!$A$17:$EY$21,MATCH("Страховые взносы, руб.",ФОТ!$A$7:$A$11,0),MATCH(D$3,ФОТ!$3:$3,0))/1000,0)</f>
        <v>0</v>
      </c>
      <c r="E70" s="252">
        <f t="shared" ca="1" si="2773"/>
        <v>0</v>
      </c>
      <c r="F70" s="251">
        <f t="array" aca="1" ref="F70" ca="1">IF(AND(НачИнвП_Дата&lt;=F$3,КИнвП_Дата&gt;F$3),
            INDEX(ФОТ!$A$17:$EY$21,MATCH("Страховые взносы, руб.",ФОТ!$A$7:$A$11,0),MATCH(F$3,ФОТ!$3:$3,0))/1000,0)</f>
        <v>0</v>
      </c>
      <c r="G70" s="251">
        <f t="array" aca="1" ref="G70" ca="1">IF(AND(НачИнвП_Дата&lt;=G$3,КИнвП_Дата&gt;G$3),
            INDEX(ФОТ!$A$17:$EY$21,MATCH("Страховые взносы, руб.",ФОТ!$A$7:$A$11,0),MATCH(G$3,ФОТ!$3:$3,0))/1000,0)</f>
        <v>0</v>
      </c>
      <c r="H70" s="251">
        <f t="array" aca="1" ref="H70" ca="1">IF(AND(НачИнвП_Дата&lt;=H$3,КИнвП_Дата&gt;H$3),
            INDEX(ФОТ!$A$17:$EY$21,MATCH("Страховые взносы, руб.",ФОТ!$A$7:$A$11,0),MATCH(H$3,ФОТ!$3:$3,0))/1000,0)</f>
        <v>0</v>
      </c>
      <c r="I70" s="252">
        <f t="shared" ca="1" si="2774"/>
        <v>0</v>
      </c>
      <c r="J70" s="251">
        <f t="array" aca="1" ref="J70" ca="1">IF(AND(НачИнвП_Дата&lt;=J$3,КИнвП_Дата&gt;J$3),
            INDEX(ФОТ!$A$17:$EY$21,MATCH("Страховые взносы, руб.",ФОТ!$A$7:$A$11,0),MATCH(J$3,ФОТ!$3:$3,0))/1000,0)</f>
        <v>0</v>
      </c>
      <c r="K70" s="251">
        <f t="array" aca="1" ref="K70" ca="1">IF(AND(НачИнвП_Дата&lt;=K$3,КИнвП_Дата&gt;K$3),
            INDEX(ФОТ!$A$17:$EY$21,MATCH("Страховые взносы, руб.",ФОТ!$A$7:$A$11,0),MATCH(K$3,ФОТ!$3:$3,0))/1000,0)</f>
        <v>0</v>
      </c>
      <c r="L70" s="251">
        <f t="array" aca="1" ref="L70" ca="1">IF(AND(НачИнвП_Дата&lt;=L$3,КИнвП_Дата&gt;L$3),
            INDEX(ФОТ!$A$17:$EY$21,MATCH("Страховые взносы, руб.",ФОТ!$A$7:$A$11,0),MATCH(L$3,ФОТ!$3:$3,0))/1000,0)</f>
        <v>0</v>
      </c>
      <c r="M70" s="252">
        <f ca="1">SUM(J70:L70)</f>
        <v>0</v>
      </c>
      <c r="N70" s="251">
        <f t="array" aca="1" ref="N70" ca="1">IF(AND(НачИнвП_Дата&lt;=N$3,КИнвП_Дата&gt;N$3),
            INDEX(ФОТ!$A$17:$EY$21,MATCH("Страховые взносы, руб.",ФОТ!$A$7:$A$11,0),MATCH(N$3,ФОТ!$3:$3,0))/1000,0)</f>
        <v>28.98</v>
      </c>
      <c r="O70" s="251">
        <f t="array" aca="1" ref="O70" ca="1">IF(AND(НачИнвП_Дата&lt;=O$3,КИнвП_Дата&gt;O$3),
            INDEX(ФОТ!$A$17:$EY$21,MATCH("Страховые взносы, руб.",ФОТ!$A$7:$A$11,0),MATCH(O$3,ФОТ!$3:$3,0))/1000,0)</f>
        <v>28.98</v>
      </c>
      <c r="P70" s="251">
        <f t="array" aca="1" ref="P70" ca="1">IF(AND(НачИнвП_Дата&lt;=P$3,КИнвП_Дата&gt;P$3),
            INDEX(ФОТ!$A$17:$EY$21,MATCH("Страховые взносы, руб.",ФОТ!$A$7:$A$11,0),MATCH(P$3,ФОТ!$3:$3,0))/1000,0)</f>
        <v>28.98</v>
      </c>
      <c r="Q70" s="252">
        <f t="shared" ca="1" si="2775"/>
        <v>86.94</v>
      </c>
      <c r="R70" s="285">
        <f ca="1">SUM(E70+I70+M70+Q70)</f>
        <v>86.94</v>
      </c>
      <c r="S70" s="251">
        <f t="array" aca="1" ref="S70" ca="1">IF(AND(НачИнвП_Дата&lt;=S$3,КИнвП_Дата&gt;S$3),
            INDEX(ФОТ!$A$17:$EY$21,MATCH("Страховые взносы, руб.",ФОТ!$A$7:$A$11,0),MATCH(S$3,ФОТ!$3:$3,0))/1000,0)</f>
        <v>28.98</v>
      </c>
      <c r="T70" s="251">
        <f t="array" aca="1" ref="T70" ca="1">IF(AND(НачИнвП_Дата&lt;=T$3,КИнвП_Дата&gt;T$3),
            INDEX(ФОТ!$A$17:$EY$21,MATCH("Страховые взносы, руб.",ФОТ!$A$7:$A$11,0),MATCH(T$3,ФОТ!$3:$3,0))/1000,0)</f>
        <v>28.98</v>
      </c>
      <c r="U70" s="251">
        <f t="array" aca="1" ref="U70" ca="1">IF(AND(НачИнвП_Дата&lt;=U$3,КИнвП_Дата&gt;U$3),
            INDEX(ФОТ!$A$17:$EY$21,MATCH("Страховые взносы, руб.",ФОТ!$A$7:$A$11,0),MATCH(U$3,ФОТ!$3:$3,0))/1000,0)</f>
        <v>28.98</v>
      </c>
      <c r="V70" s="252">
        <f t="shared" ca="1" si="2776"/>
        <v>86.94</v>
      </c>
      <c r="W70" s="251">
        <f t="array" aca="1" ref="W70" ca="1">IF(AND(НачИнвП_Дата&lt;=W$3,КИнвП_Дата&gt;W$3),
            INDEX(ФОТ!$A$17:$EY$21,MATCH("Страховые взносы, руб.",ФОТ!$A$7:$A$11,0),MATCH(W$3,ФОТ!$3:$3,0))/1000,0)</f>
        <v>28.98</v>
      </c>
      <c r="X70" s="251">
        <f t="array" aca="1" ref="X70" ca="1">IF(AND(НачИнвП_Дата&lt;=X$3,КИнвП_Дата&gt;X$3),
            INDEX(ФОТ!$A$17:$EY$21,MATCH("Страховые взносы, руб.",ФОТ!$A$7:$A$11,0),MATCH(X$3,ФОТ!$3:$3,0))/1000,0)</f>
        <v>28.98</v>
      </c>
      <c r="Y70" s="251">
        <f t="array" aca="1" ref="Y70" ca="1">IF(AND(НачИнвП_Дата&lt;=Y$3,КИнвП_Дата&gt;Y$3),
            INDEX(ФОТ!$A$17:$EY$21,MATCH("Страховые взносы, руб.",ФОТ!$A$7:$A$11,0),MATCH(Y$3,ФОТ!$3:$3,0))/1000,0)</f>
        <v>28.98</v>
      </c>
      <c r="Z70" s="252">
        <f t="shared" ca="1" si="2777"/>
        <v>86.94</v>
      </c>
      <c r="AA70" s="251">
        <f t="array" aca="1" ref="AA70" ca="1">IF(AND(НачИнвП_Дата&lt;=AA$3,КИнвП_Дата&gt;AA$3),
            INDEX(ФОТ!$A$17:$EY$21,MATCH("Страховые взносы, руб.",ФОТ!$A$7:$A$11,0),MATCH(AA$3,ФОТ!$3:$3,0))/1000,0)</f>
        <v>28.98</v>
      </c>
      <c r="AB70" s="251">
        <f t="array" aca="1" ref="AB70" ca="1">IF(AND(НачИнвП_Дата&lt;=AB$3,КИнвП_Дата&gt;AB$3),
            INDEX(ФОТ!$A$17:$EY$21,MATCH("Страховые взносы, руб.",ФОТ!$A$7:$A$11,0),MATCH(AB$3,ФОТ!$3:$3,0))/1000,0)</f>
        <v>28.98</v>
      </c>
      <c r="AC70" s="251">
        <f t="array" aca="1" ref="AC70" ca="1">IF(AND(НачИнвП_Дата&lt;=AC$3,КИнвП_Дата&gt;AC$3),
            INDEX(ФОТ!$A$17:$EY$21,MATCH("Страховые взносы, руб.",ФОТ!$A$7:$A$11,0),MATCH(AC$3,ФОТ!$3:$3,0))/1000,0)</f>
        <v>28.98</v>
      </c>
      <c r="AD70" s="252">
        <f t="shared" ca="1" si="2778"/>
        <v>86.94</v>
      </c>
      <c r="AE70" s="251">
        <f t="array" aca="1" ref="AE70" ca="1">IF(AND(НачИнвП_Дата&lt;=AE$3,КИнвП_Дата&gt;AE$3),
            INDEX(ФОТ!$A$17:$EY$21,MATCH("Страховые взносы, руб.",ФОТ!$A$7:$A$11,0),MATCH(AE$3,ФОТ!$3:$3,0))/1000,0)</f>
        <v>28.98</v>
      </c>
      <c r="AF70" s="251">
        <f t="array" aca="1" ref="AF70" ca="1">IF(AND(НачИнвП_Дата&lt;=AF$3,КИнвП_Дата&gt;AF$3),
            INDEX(ФОТ!$A$17:$EY$21,MATCH("Страховые взносы, руб.",ФОТ!$A$7:$A$11,0),MATCH(AF$3,ФОТ!$3:$3,0))/1000,0)</f>
        <v>28.98</v>
      </c>
      <c r="AG70" s="251">
        <f t="array" aca="1" ref="AG70" ca="1">IF(AND(НачИнвП_Дата&lt;=AG$3,КИнвП_Дата&gt;AG$3),
            INDEX(ФОТ!$A$17:$EY$21,MATCH("Страховые взносы, руб.",ФОТ!$A$7:$A$11,0),MATCH(AG$3,ФОТ!$3:$3,0))/1000,0)</f>
        <v>28.98</v>
      </c>
      <c r="AH70" s="252">
        <f t="shared" ca="1" si="2779"/>
        <v>86.94</v>
      </c>
      <c r="AI70" s="285">
        <f t="shared" ca="1" si="2780"/>
        <v>347.76</v>
      </c>
      <c r="AJ70" s="251">
        <f t="array" aca="1" ref="AJ70" ca="1">IF(AND(НачИнвП_Дата&lt;=AJ$3,КИнвП_Дата&gt;AJ$3),
            INDEX(ФОТ!$A$17:$EY$21,MATCH("Страховые взносы, руб.",ФОТ!$A$7:$A$11,0),MATCH(AJ$3,ФОТ!$3:$3,0))/1000,0)</f>
        <v>28.98</v>
      </c>
      <c r="AK70" s="251">
        <f t="array" aca="1" ref="AK70" ca="1">IF(AND(НачИнвП_Дата&lt;=AK$3,КИнвП_Дата&gt;AK$3),
            INDEX(ФОТ!$A$17:$EY$21,MATCH("Страховые взносы, руб.",ФОТ!$A$7:$A$11,0),MATCH(AK$3,ФОТ!$3:$3,0))/1000,0)</f>
        <v>28.98</v>
      </c>
      <c r="AL70" s="251">
        <f t="array" aca="1" ref="AL70" ca="1">IF(AND(НачИнвП_Дата&lt;=AL$3,КИнвП_Дата&gt;AL$3),
            INDEX(ФОТ!$A$17:$EY$21,MATCH("Страховые взносы, руб.",ФОТ!$A$7:$A$11,0),MATCH(AL$3,ФОТ!$3:$3,0))/1000,0)</f>
        <v>28.98</v>
      </c>
      <c r="AM70" s="252">
        <f t="shared" ca="1" si="2781"/>
        <v>86.94</v>
      </c>
      <c r="AN70" s="251">
        <f t="array" aca="1" ref="AN70" ca="1">IF(AND(НачИнвП_Дата&lt;=AN$3,КИнвП_Дата&gt;AN$3),
            INDEX(ФОТ!$A$17:$EY$21,MATCH("Страховые взносы, руб.",ФОТ!$A$7:$A$11,0),MATCH(AN$3,ФОТ!$3:$3,0))/1000,0)</f>
        <v>28.98</v>
      </c>
      <c r="AO70" s="251">
        <f t="array" aca="1" ref="AO70" ca="1">IF(AND(НачИнвП_Дата&lt;=AO$3,КИнвП_Дата&gt;AO$3),
            INDEX(ФОТ!$A$17:$EY$21,MATCH("Страховые взносы, руб.",ФОТ!$A$7:$A$11,0),MATCH(AO$3,ФОТ!$3:$3,0))/1000,0)</f>
        <v>28.98</v>
      </c>
      <c r="AP70" s="251">
        <f t="array" aca="1" ref="AP70" ca="1">IF(AND(НачИнвП_Дата&lt;=AP$3,КИнвП_Дата&gt;AP$3),
            INDEX(ФОТ!$A$17:$EY$21,MATCH("Страховые взносы, руб.",ФОТ!$A$7:$A$11,0),MATCH(AP$3,ФОТ!$3:$3,0))/1000,0)</f>
        <v>28.98</v>
      </c>
      <c r="AQ70" s="252">
        <f t="shared" ca="1" si="2782"/>
        <v>86.94</v>
      </c>
      <c r="AR70" s="251">
        <f t="array" aca="1" ref="AR70" ca="1">IF(AND(НачИнвП_Дата&lt;=AR$3,КИнвП_Дата&gt;AR$3),
            INDEX(ФОТ!$A$17:$EY$21,MATCH("Страховые взносы, руб.",ФОТ!$A$7:$A$11,0),MATCH(AR$3,ФОТ!$3:$3,0))/1000,0)</f>
        <v>28.98</v>
      </c>
      <c r="AS70" s="251">
        <f t="array" aca="1" ref="AS70" ca="1">IF(AND(НачИнвП_Дата&lt;=AS$3,КИнвП_Дата&gt;AS$3),
            INDEX(ФОТ!$A$17:$EY$21,MATCH("Страховые взносы, руб.",ФОТ!$A$7:$A$11,0),MATCH(AS$3,ФОТ!$3:$3,0))/1000,0)</f>
        <v>28.98</v>
      </c>
      <c r="AT70" s="251">
        <f t="array" aca="1" ref="AT70" ca="1">IF(AND(НачИнвП_Дата&lt;=AT$3,КИнвП_Дата&gt;AT$3),
            INDEX(ФОТ!$A$17:$EY$21,MATCH("Страховые взносы, руб.",ФОТ!$A$7:$A$11,0),MATCH(AT$3,ФОТ!$3:$3,0))/1000,0)</f>
        <v>28.98</v>
      </c>
      <c r="AU70" s="252">
        <f t="shared" ca="1" si="2783"/>
        <v>86.94</v>
      </c>
      <c r="AV70" s="251">
        <f t="array" aca="1" ref="AV70" ca="1">IF(AND(НачИнвП_Дата&lt;=AV$3,КИнвП_Дата&gt;AV$3),
            INDEX(ФОТ!$A$17:$EY$21,MATCH("Страховые взносы, руб.",ФОТ!$A$7:$A$11,0),MATCH(AV$3,ФОТ!$3:$3,0))/1000,0)</f>
        <v>28.98</v>
      </c>
      <c r="AW70" s="251">
        <f t="array" aca="1" ref="AW70" ca="1">IF(AND(НачИнвП_Дата&lt;=AW$3,КИнвП_Дата&gt;AW$3),
            INDEX(ФОТ!$A$17:$EY$21,MATCH("Страховые взносы, руб.",ФОТ!$A$7:$A$11,0),MATCH(AW$3,ФОТ!$3:$3,0))/1000,0)</f>
        <v>28.98</v>
      </c>
      <c r="AX70" s="251">
        <f t="array" aca="1" ref="AX70" ca="1">IF(AND(НачИнвП_Дата&lt;=AX$3,КИнвП_Дата&gt;AX$3),
            INDEX(ФОТ!$A$17:$EY$21,MATCH("Страховые взносы, руб.",ФОТ!$A$7:$A$11,0),MATCH(AX$3,ФОТ!$3:$3,0))/1000,0)</f>
        <v>28.98</v>
      </c>
      <c r="AY70" s="252">
        <f t="shared" ca="1" si="2784"/>
        <v>86.94</v>
      </c>
      <c r="AZ70" s="285">
        <f t="shared" ca="1" si="2785"/>
        <v>347.76</v>
      </c>
      <c r="BA70" s="251">
        <f t="array" aca="1" ref="BA70" ca="1">IF(AND(НачИнвП_Дата&lt;=BA$3,КИнвП_Дата&gt;BA$3),
            INDEX(ФОТ!$A$17:$EY$21,MATCH("Страховые взносы, руб.",ФОТ!$A$7:$A$11,0),MATCH(BA$3,ФОТ!$3:$3,0))/1000,0)</f>
        <v>28.98</v>
      </c>
      <c r="BB70" s="251">
        <f t="array" aca="1" ref="BB70" ca="1">IF(AND(НачИнвП_Дата&lt;=BB$3,КИнвП_Дата&gt;BB$3),
            INDEX(ФОТ!$A$17:$EY$21,MATCH("Страховые взносы, руб.",ФОТ!$A$7:$A$11,0),MATCH(BB$3,ФОТ!$3:$3,0))/1000,0)</f>
        <v>28.98</v>
      </c>
      <c r="BC70" s="251">
        <f t="array" aca="1" ref="BC70" ca="1">IF(AND(НачИнвП_Дата&lt;=BC$3,КИнвП_Дата&gt;BC$3),
            INDEX(ФОТ!$A$17:$EY$21,MATCH("Страховые взносы, руб.",ФОТ!$A$7:$A$11,0),MATCH(BC$3,ФОТ!$3:$3,0))/1000,0)</f>
        <v>28.98</v>
      </c>
      <c r="BD70" s="252">
        <f t="shared" ca="1" si="2786"/>
        <v>86.94</v>
      </c>
      <c r="BE70" s="251">
        <f t="array" aca="1" ref="BE70" ca="1">IF(AND(НачИнвП_Дата&lt;=BE$3,КИнвП_Дата&gt;BE$3),
            INDEX(ФОТ!$A$17:$EY$21,MATCH("Страховые взносы, руб.",ФОТ!$A$7:$A$11,0),MATCH(BE$3,ФОТ!$3:$3,0))/1000,0)</f>
        <v>28.98</v>
      </c>
      <c r="BF70" s="251">
        <f t="array" aca="1" ref="BF70" ca="1">IF(AND(НачИнвП_Дата&lt;=BF$3,КИнвП_Дата&gt;BF$3),
            INDEX(ФОТ!$A$17:$EY$21,MATCH("Страховые взносы, руб.",ФОТ!$A$7:$A$11,0),MATCH(BF$3,ФОТ!$3:$3,0))/1000,0)</f>
        <v>28.98</v>
      </c>
      <c r="BG70" s="251">
        <f t="array" aca="1" ref="BG70" ca="1">IF(AND(НачИнвП_Дата&lt;=BG$3,КИнвП_Дата&gt;BG$3),
            INDEX(ФОТ!$A$17:$EY$21,MATCH("Страховые взносы, руб.",ФОТ!$A$7:$A$11,0),MATCH(BG$3,ФОТ!$3:$3,0))/1000,0)</f>
        <v>28.98</v>
      </c>
      <c r="BH70" s="252">
        <f t="shared" ca="1" si="2787"/>
        <v>86.94</v>
      </c>
      <c r="BI70" s="251">
        <f t="array" aca="1" ref="BI70" ca="1">IF(AND(НачИнвП_Дата&lt;=BI$3,КИнвП_Дата&gt;BI$3),
            INDEX(ФОТ!$A$17:$EY$21,MATCH("Страховые взносы, руб.",ФОТ!$A$7:$A$11,0),MATCH(BI$3,ФОТ!$3:$3,0))/1000,0)</f>
        <v>28.98</v>
      </c>
      <c r="BJ70" s="251">
        <f t="array" aca="1" ref="BJ70" ca="1">IF(AND(НачИнвП_Дата&lt;=BJ$3,КИнвП_Дата&gt;BJ$3),
            INDEX(ФОТ!$A$17:$EY$21,MATCH("Страховые взносы, руб.",ФОТ!$A$7:$A$11,0),MATCH(BJ$3,ФОТ!$3:$3,0))/1000,0)</f>
        <v>28.98</v>
      </c>
      <c r="BK70" s="251">
        <f t="array" aca="1" ref="BK70" ca="1">IF(AND(НачИнвП_Дата&lt;=BK$3,КИнвП_Дата&gt;BK$3),
            INDEX(ФОТ!$A$17:$EY$21,MATCH("Страховые взносы, руб.",ФОТ!$A$7:$A$11,0),MATCH(BK$3,ФОТ!$3:$3,0))/1000,0)</f>
        <v>28.98</v>
      </c>
      <c r="BL70" s="252">
        <f t="shared" ca="1" si="2788"/>
        <v>86.94</v>
      </c>
      <c r="BM70" s="251">
        <f t="array" aca="1" ref="BM70" ca="1">IF(AND(НачИнвП_Дата&lt;=BM$3,КИнвП_Дата&gt;BM$3),
            INDEX(ФОТ!$A$17:$EY$21,MATCH("Страховые взносы, руб.",ФОТ!$A$7:$A$11,0),MATCH(BM$3,ФОТ!$3:$3,0))/1000,0)</f>
        <v>28.98</v>
      </c>
      <c r="BN70" s="251">
        <f t="array" aca="1" ref="BN70" ca="1">IF(AND(НачИнвП_Дата&lt;=BN$3,КИнвП_Дата&gt;BN$3),
            INDEX(ФОТ!$A$17:$EY$21,MATCH("Страховые взносы, руб.",ФОТ!$A$7:$A$11,0),MATCH(BN$3,ФОТ!$3:$3,0))/1000,0)</f>
        <v>28.98</v>
      </c>
      <c r="BO70" s="251">
        <f t="array" aca="1" ref="BO70" ca="1">IF(AND(НачИнвП_Дата&lt;=BO$3,КИнвП_Дата&gt;BO$3),
            INDEX(ФОТ!$A$17:$EY$21,MATCH("Страховые взносы, руб.",ФОТ!$A$7:$A$11,0),MATCH(BO$3,ФОТ!$3:$3,0))/1000,0)</f>
        <v>28.98</v>
      </c>
      <c r="BP70" s="252">
        <f t="shared" ca="1" si="2789"/>
        <v>86.94</v>
      </c>
      <c r="BQ70" s="285">
        <f t="shared" ca="1" si="2790"/>
        <v>347.76</v>
      </c>
      <c r="BR70" s="251">
        <f t="array" aca="1" ref="BR70" ca="1">IF(AND(НачИнвП_Дата&lt;=BR$3,КИнвП_Дата&gt;BR$3),
            INDEX(ФОТ!$A$17:$EY$21,MATCH("Страховые взносы, руб.",ФОТ!$A$7:$A$11,0),MATCH(BR$3,ФОТ!$3:$3,0))/1000,0)</f>
        <v>28.98</v>
      </c>
      <c r="BS70" s="251">
        <f t="array" aca="1" ref="BS70" ca="1">IF(AND(НачИнвП_Дата&lt;=BS$3,КИнвП_Дата&gt;BS$3),
            INDEX(ФОТ!$A$17:$EY$21,MATCH("Страховые взносы, руб.",ФОТ!$A$7:$A$11,0),MATCH(BS$3,ФОТ!$3:$3,0))/1000,0)</f>
        <v>28.98</v>
      </c>
      <c r="BT70" s="251">
        <f t="array" aca="1" ref="BT70" ca="1">IF(AND(НачИнвП_Дата&lt;=BT$3,КИнвП_Дата&gt;BT$3),
            INDEX(ФОТ!$A$17:$EY$21,MATCH("Страховые взносы, руб.",ФОТ!$A$7:$A$11,0),MATCH(BT$3,ФОТ!$3:$3,0))/1000,0)</f>
        <v>28.98</v>
      </c>
      <c r="BU70" s="252">
        <f t="shared" ca="1" si="2791"/>
        <v>86.94</v>
      </c>
      <c r="BV70" s="251">
        <f t="array" aca="1" ref="BV70" ca="1">IF(AND(НачИнвП_Дата&lt;=BV$3,КИнвП_Дата&gt;BV$3),
            INDEX(ФОТ!$A$17:$EY$21,MATCH("Страховые взносы, руб.",ФОТ!$A$7:$A$11,0),MATCH(BV$3,ФОТ!$3:$3,0))/1000,0)</f>
        <v>28.98</v>
      </c>
      <c r="BW70" s="251">
        <f t="array" aca="1" ref="BW70" ca="1">IF(AND(НачИнвП_Дата&lt;=BW$3,КИнвП_Дата&gt;BW$3),
            INDEX(ФОТ!$A$17:$EY$21,MATCH("Страховые взносы, руб.",ФОТ!$A$7:$A$11,0),MATCH(BW$3,ФОТ!$3:$3,0))/1000,0)</f>
        <v>28.98</v>
      </c>
      <c r="BX70" s="251">
        <f t="array" aca="1" ref="BX70" ca="1">IF(AND(НачИнвП_Дата&lt;=BX$3,КИнвП_Дата&gt;BX$3),
            INDEX(ФОТ!$A$17:$EY$21,MATCH("Страховые взносы, руб.",ФОТ!$A$7:$A$11,0),MATCH(BX$3,ФОТ!$3:$3,0))/1000,0)</f>
        <v>28.98</v>
      </c>
      <c r="BY70" s="252">
        <f t="shared" ca="1" si="2792"/>
        <v>86.94</v>
      </c>
      <c r="BZ70" s="251">
        <f t="array" aca="1" ref="BZ70" ca="1">IF(AND(НачИнвП_Дата&lt;=BZ$3,КИнвП_Дата&gt;BZ$3),
            INDEX(ФОТ!$A$17:$EY$21,MATCH("Страховые взносы, руб.",ФОТ!$A$7:$A$11,0),MATCH(BZ$3,ФОТ!$3:$3,0))/1000,0)</f>
        <v>28.98</v>
      </c>
      <c r="CA70" s="251">
        <f t="array" aca="1" ref="CA70" ca="1">IF(AND(НачИнвП_Дата&lt;=CA$3,КИнвП_Дата&gt;CA$3),
            INDEX(ФОТ!$A$17:$EY$21,MATCH("Страховые взносы, руб.",ФОТ!$A$7:$A$11,0),MATCH(CA$3,ФОТ!$3:$3,0))/1000,0)</f>
        <v>28.98</v>
      </c>
      <c r="CB70" s="251">
        <f t="array" aca="1" ref="CB70" ca="1">IF(AND(НачИнвП_Дата&lt;=CB$3,КИнвП_Дата&gt;CB$3),
            INDEX(ФОТ!$A$17:$EY$21,MATCH("Страховые взносы, руб.",ФОТ!$A$7:$A$11,0),MATCH(CB$3,ФОТ!$3:$3,0))/1000,0)</f>
        <v>28.98</v>
      </c>
      <c r="CC70" s="252">
        <f t="shared" ca="1" si="2793"/>
        <v>86.94</v>
      </c>
      <c r="CD70" s="251">
        <f t="array" aca="1" ref="CD70" ca="1">IF(AND(НачИнвП_Дата&lt;=CD$3,КИнвП_Дата&gt;CD$3),
            INDEX(ФОТ!$A$17:$EY$21,MATCH("Страховые взносы, руб.",ФОТ!$A$7:$A$11,0),MATCH(CD$3,ФОТ!$3:$3,0))/1000,0)</f>
        <v>28.98</v>
      </c>
      <c r="CE70" s="251">
        <f t="array" aca="1" ref="CE70" ca="1">IF(AND(НачИнвП_Дата&lt;=CE$3,КИнвП_Дата&gt;CE$3),
            INDEX(ФОТ!$A$17:$EY$21,MATCH("Страховые взносы, руб.",ФОТ!$A$7:$A$11,0),MATCH(CE$3,ФОТ!$3:$3,0))/1000,0)</f>
        <v>28.98</v>
      </c>
      <c r="CF70" s="251">
        <f t="array" aca="1" ref="CF70" ca="1">IF(AND(НачИнвП_Дата&lt;=CF$3,КИнвП_Дата&gt;CF$3),
            INDEX(ФОТ!$A$17:$EY$21,MATCH("Страховые взносы, руб.",ФОТ!$A$7:$A$11,0),MATCH(CF$3,ФОТ!$3:$3,0))/1000,0)</f>
        <v>28.98</v>
      </c>
      <c r="CG70" s="252">
        <f t="shared" ca="1" si="2794"/>
        <v>86.94</v>
      </c>
      <c r="CH70" s="285">
        <f t="shared" ca="1" si="2795"/>
        <v>347.76</v>
      </c>
      <c r="CI70" s="251">
        <f t="array" aca="1" ref="CI70" ca="1">IF(AND(НачИнвП_Дата&lt;=CI$3,КИнвП_Дата&gt;CI$3),
            INDEX(ФОТ!$A$17:$EY$21,MATCH("Страховые взносы, руб.",ФОТ!$A$7:$A$11,0),MATCH(CI$3,ФОТ!$3:$3,0))/1000,0)</f>
        <v>28.98</v>
      </c>
      <c r="CJ70" s="251">
        <f t="array" aca="1" ref="CJ70" ca="1">IF(AND(НачИнвП_Дата&lt;=CJ$3,КИнвП_Дата&gt;CJ$3),
            INDEX(ФОТ!$A$17:$EY$21,MATCH("Страховые взносы, руб.",ФОТ!$A$7:$A$11,0),MATCH(CJ$3,ФОТ!$3:$3,0))/1000,0)</f>
        <v>28.98</v>
      </c>
      <c r="CK70" s="251">
        <f t="array" aca="1" ref="CK70" ca="1">IF(AND(НачИнвП_Дата&lt;=CK$3,КИнвП_Дата&gt;CK$3),
            INDEX(ФОТ!$A$17:$EY$21,MATCH("Страховые взносы, руб.",ФОТ!$A$7:$A$11,0),MATCH(CK$3,ФОТ!$3:$3,0))/1000,0)</f>
        <v>28.98</v>
      </c>
      <c r="CL70" s="252">
        <f t="shared" ca="1" si="2796"/>
        <v>86.94</v>
      </c>
      <c r="CM70" s="251">
        <f t="array" aca="1" ref="CM70" ca="1">IF(AND(НачИнвП_Дата&lt;=CM$3,КИнвП_Дата&gt;CM$3),
            INDEX(ФОТ!$A$17:$EY$21,MATCH("Страховые взносы, руб.",ФОТ!$A$7:$A$11,0),MATCH(CM$3,ФОТ!$3:$3,0))/1000,0)</f>
        <v>28.98</v>
      </c>
      <c r="CN70" s="251">
        <f t="array" aca="1" ref="CN70" ca="1">IF(AND(НачИнвП_Дата&lt;=CN$3,КИнвП_Дата&gt;CN$3),
            INDEX(ФОТ!$A$17:$EY$21,MATCH("Страховые взносы, руб.",ФОТ!$A$7:$A$11,0),MATCH(CN$3,ФОТ!$3:$3,0))/1000,0)</f>
        <v>28.98</v>
      </c>
      <c r="CO70" s="251">
        <f t="array" aca="1" ref="CO70" ca="1">IF(AND(НачИнвП_Дата&lt;=CO$3,КИнвП_Дата&gt;CO$3),
            INDEX(ФОТ!$A$17:$EY$21,MATCH("Страховые взносы, руб.",ФОТ!$A$7:$A$11,0),MATCH(CO$3,ФОТ!$3:$3,0))/1000,0)</f>
        <v>28.98</v>
      </c>
      <c r="CP70" s="252">
        <f t="shared" ca="1" si="2797"/>
        <v>86.94</v>
      </c>
      <c r="CQ70" s="251">
        <f t="array" aca="1" ref="CQ70" ca="1">IF(AND(НачИнвП_Дата&lt;=CQ$3,КИнвП_Дата&gt;CQ$3),
            INDEX(ФОТ!$A$17:$EY$21,MATCH("Страховые взносы, руб.",ФОТ!$A$7:$A$11,0),MATCH(CQ$3,ФОТ!$3:$3,0))/1000,0)</f>
        <v>28.98</v>
      </c>
      <c r="CR70" s="251">
        <f t="array" aca="1" ref="CR70" ca="1">IF(AND(НачИнвП_Дата&lt;=CR$3,КИнвП_Дата&gt;CR$3),
            INDEX(ФОТ!$A$17:$EY$21,MATCH("Страховые взносы, руб.",ФОТ!$A$7:$A$11,0),MATCH(CR$3,ФОТ!$3:$3,0))/1000,0)</f>
        <v>28.98</v>
      </c>
      <c r="CS70" s="251">
        <f t="array" aca="1" ref="CS70" ca="1">IF(AND(НачИнвП_Дата&lt;=CS$3,КИнвП_Дата&gt;CS$3),
            INDEX(ФОТ!$A$17:$EY$21,MATCH("Страховые взносы, руб.",ФОТ!$A$7:$A$11,0),MATCH(CS$3,ФОТ!$3:$3,0))/1000,0)</f>
        <v>28.98</v>
      </c>
      <c r="CT70" s="252">
        <f t="shared" ca="1" si="2798"/>
        <v>86.94</v>
      </c>
      <c r="CU70" s="251">
        <f t="array" aca="1" ref="CU70" ca="1">IF(AND(НачИнвП_Дата&lt;=CU$3,КИнвП_Дата&gt;CU$3),
            INDEX(ФОТ!$A$17:$EY$21,MATCH("Страховые взносы, руб.",ФОТ!$A$7:$A$11,0),MATCH(CU$3,ФОТ!$3:$3,0))/1000,0)</f>
        <v>28.98</v>
      </c>
      <c r="CV70" s="251">
        <f t="array" aca="1" ref="CV70" ca="1">IF(AND(НачИнвП_Дата&lt;=CV$3,КИнвП_Дата&gt;CV$3),
            INDEX(ФОТ!$A$17:$EY$21,MATCH("Страховые взносы, руб.",ФОТ!$A$7:$A$11,0),MATCH(CV$3,ФОТ!$3:$3,0))/1000,0)</f>
        <v>28.98</v>
      </c>
      <c r="CW70" s="251">
        <f t="array" aca="1" ref="CW70" ca="1">IF(AND(НачИнвП_Дата&lt;=CW$3,КИнвП_Дата&gt;CW$3),
            INDEX(ФОТ!$A$17:$EY$21,MATCH("Страховые взносы, руб.",ФОТ!$A$7:$A$11,0),MATCH(CW$3,ФОТ!$3:$3,0))/1000,0)</f>
        <v>28.98</v>
      </c>
      <c r="CX70" s="252">
        <f t="shared" ca="1" si="2799"/>
        <v>86.94</v>
      </c>
      <c r="CY70" s="285">
        <f t="shared" ca="1" si="2800"/>
        <v>347.76</v>
      </c>
      <c r="CZ70" s="251">
        <f t="array" aca="1" ref="CZ70" ca="1">IF(AND(НачИнвП_Дата&lt;=CZ$3,КИнвП_Дата&gt;CZ$3),
            INDEX(ФОТ!$A$17:$EY$21,MATCH("Страховые взносы, руб.",ФОТ!$A$7:$A$11,0),MATCH(CZ$3,ФОТ!$3:$3,0))/1000,0)</f>
        <v>28.98</v>
      </c>
      <c r="DA70" s="251">
        <f t="array" aca="1" ref="DA70" ca="1">IF(AND(НачИнвП_Дата&lt;=DA$3,КИнвП_Дата&gt;DA$3),
            INDEX(ФОТ!$A$17:$EY$21,MATCH("Страховые взносы, руб.",ФОТ!$A$7:$A$11,0),MATCH(DA$3,ФОТ!$3:$3,0))/1000,0)</f>
        <v>28.98</v>
      </c>
      <c r="DB70" s="251">
        <f t="array" aca="1" ref="DB70" ca="1">IF(AND(НачИнвП_Дата&lt;=DB$3,КИнвП_Дата&gt;DB$3),
            INDEX(ФОТ!$A$17:$EY$21,MATCH("Страховые взносы, руб.",ФОТ!$A$7:$A$11,0),MATCH(DB$3,ФОТ!$3:$3,0))/1000,0)</f>
        <v>28.98</v>
      </c>
      <c r="DC70" s="252">
        <f t="shared" ca="1" si="2801"/>
        <v>86.94</v>
      </c>
      <c r="DD70" s="251">
        <f t="array" aca="1" ref="DD70" ca="1">IF(AND(НачИнвП_Дата&lt;=DD$3,КИнвП_Дата&gt;DD$3),
            INDEX(ФОТ!$A$17:$EY$21,MATCH("Страховые взносы, руб.",ФОТ!$A$7:$A$11,0),MATCH(DD$3,ФОТ!$3:$3,0))/1000,0)</f>
        <v>28.98</v>
      </c>
      <c r="DE70" s="251">
        <f t="array" aca="1" ref="DE70" ca="1">IF(AND(НачИнвП_Дата&lt;=DE$3,КИнвП_Дата&gt;DE$3),
            INDEX(ФОТ!$A$17:$EY$21,MATCH("Страховые взносы, руб.",ФОТ!$A$7:$A$11,0),MATCH(DE$3,ФОТ!$3:$3,0))/1000,0)</f>
        <v>28.98</v>
      </c>
      <c r="DF70" s="251">
        <f t="array" aca="1" ref="DF70" ca="1">IF(AND(НачИнвП_Дата&lt;=DF$3,КИнвП_Дата&gt;DF$3),
            INDEX(ФОТ!$A$17:$EY$21,MATCH("Страховые взносы, руб.",ФОТ!$A$7:$A$11,0),MATCH(DF$3,ФОТ!$3:$3,0))/1000,0)</f>
        <v>28.98</v>
      </c>
      <c r="DG70" s="252">
        <f t="shared" ca="1" si="2802"/>
        <v>86.94</v>
      </c>
      <c r="DH70" s="251">
        <f t="array" aca="1" ref="DH70" ca="1">IF(AND(НачИнвП_Дата&lt;=DH$3,КИнвП_Дата&gt;DH$3),
            INDEX(ФОТ!$A$17:$EY$21,MATCH("Страховые взносы, руб.",ФОТ!$A$7:$A$11,0),MATCH(DH$3,ФОТ!$3:$3,0))/1000,0)</f>
        <v>28.98</v>
      </c>
      <c r="DI70" s="251">
        <f t="array" aca="1" ref="DI70" ca="1">IF(AND(НачИнвП_Дата&lt;=DI$3,КИнвП_Дата&gt;DI$3),
            INDEX(ФОТ!$A$17:$EY$21,MATCH("Страховые взносы, руб.",ФОТ!$A$7:$A$11,0),MATCH(DI$3,ФОТ!$3:$3,0))/1000,0)</f>
        <v>28.98</v>
      </c>
      <c r="DJ70" s="251">
        <f t="array" aca="1" ref="DJ70" ca="1">IF(AND(НачИнвП_Дата&lt;=DJ$3,КИнвП_Дата&gt;DJ$3),
            INDEX(ФОТ!$A$17:$EY$21,MATCH("Страховые взносы, руб.",ФОТ!$A$7:$A$11,0),MATCH(DJ$3,ФОТ!$3:$3,0))/1000,0)</f>
        <v>28.98</v>
      </c>
      <c r="DK70" s="252">
        <f t="shared" ca="1" si="2803"/>
        <v>86.94</v>
      </c>
      <c r="DL70" s="251">
        <f t="array" aca="1" ref="DL70" ca="1">IF(AND(НачИнвП_Дата&lt;=DL$3,КИнвП_Дата&gt;DL$3),
            INDEX(ФОТ!$A$17:$EY$21,MATCH("Страховые взносы, руб.",ФОТ!$A$7:$A$11,0),MATCH(DL$3,ФОТ!$3:$3,0))/1000,0)</f>
        <v>28.98</v>
      </c>
      <c r="DM70" s="251">
        <f t="array" aca="1" ref="DM70" ca="1">IF(AND(НачИнвП_Дата&lt;=DM$3,КИнвП_Дата&gt;DM$3),
            INDEX(ФОТ!$A$17:$EY$21,MATCH("Страховые взносы, руб.",ФОТ!$A$7:$A$11,0),MATCH(DM$3,ФОТ!$3:$3,0))/1000,0)</f>
        <v>28.98</v>
      </c>
      <c r="DN70" s="251">
        <f t="array" aca="1" ref="DN70" ca="1">IF(AND(НачИнвП_Дата&lt;=DN$3,КИнвП_Дата&gt;DN$3),
            INDEX(ФОТ!$A$17:$EY$21,MATCH("Страховые взносы, руб.",ФОТ!$A$7:$A$11,0),MATCH(DN$3,ФОТ!$3:$3,0))/1000,0)</f>
        <v>28.98</v>
      </c>
      <c r="DO70" s="252">
        <f t="shared" ca="1" si="2804"/>
        <v>86.94</v>
      </c>
      <c r="DP70" s="285">
        <f t="shared" ca="1" si="2805"/>
        <v>347.76</v>
      </c>
      <c r="DQ70" s="251">
        <f t="array" aca="1" ref="DQ70" ca="1">IF(AND(НачИнвП_Дата&lt;=DQ$3,КИнвП_Дата&gt;DQ$3),
            INDEX(ФОТ!$A$17:$EY$21,MATCH("Страховые взносы, руб.",ФОТ!$A$7:$A$11,0),MATCH(DQ$3,ФОТ!$3:$3,0))/1000,0)</f>
        <v>28.98</v>
      </c>
      <c r="DR70" s="251">
        <f t="array" aca="1" ref="DR70" ca="1">IF(AND(НачИнвП_Дата&lt;=DR$3,КИнвП_Дата&gt;DR$3),
            INDEX(ФОТ!$A$17:$EY$21,MATCH("Страховые взносы, руб.",ФОТ!$A$7:$A$11,0),MATCH(DR$3,ФОТ!$3:$3,0))/1000,0)</f>
        <v>28.98</v>
      </c>
      <c r="DS70" s="251">
        <f t="array" aca="1" ref="DS70" ca="1">IF(AND(НачИнвП_Дата&lt;=DS$3,КИнвП_Дата&gt;DS$3),
            INDEX(ФОТ!$A$17:$EY$21,MATCH("Страховые взносы, руб.",ФОТ!$A$7:$A$11,0),MATCH(DS$3,ФОТ!$3:$3,0))/1000,0)</f>
        <v>28.98</v>
      </c>
      <c r="DT70" s="252">
        <f t="shared" ca="1" si="2806"/>
        <v>86.94</v>
      </c>
      <c r="DU70" s="251">
        <f t="array" aca="1" ref="DU70" ca="1">IF(AND(НачИнвП_Дата&lt;=DU$3,КИнвП_Дата&gt;DU$3),
            INDEX(ФОТ!$A$17:$EY$21,MATCH("Страховые взносы, руб.",ФОТ!$A$7:$A$11,0),MATCH(DU$3,ФОТ!$3:$3,0))/1000,0)</f>
        <v>28.98</v>
      </c>
      <c r="DV70" s="251">
        <f t="array" aca="1" ref="DV70" ca="1">IF(AND(НачИнвП_Дата&lt;=DV$3,КИнвП_Дата&gt;DV$3),
            INDEX(ФОТ!$A$17:$EY$21,MATCH("Страховые взносы, руб.",ФОТ!$A$7:$A$11,0),MATCH(DV$3,ФОТ!$3:$3,0))/1000,0)</f>
        <v>28.98</v>
      </c>
      <c r="DW70" s="251">
        <f t="array" aca="1" ref="DW70" ca="1">IF(AND(НачИнвП_Дата&lt;=DW$3,КИнвП_Дата&gt;DW$3),
            INDEX(ФОТ!$A$17:$EY$21,MATCH("Страховые взносы, руб.",ФОТ!$A$7:$A$11,0),MATCH(DW$3,ФОТ!$3:$3,0))/1000,0)</f>
        <v>28.98</v>
      </c>
      <c r="DX70" s="252">
        <f t="shared" ca="1" si="2807"/>
        <v>86.94</v>
      </c>
      <c r="DY70" s="251">
        <f t="array" aca="1" ref="DY70" ca="1">IF(AND(НачИнвП_Дата&lt;=DY$3,КИнвП_Дата&gt;DY$3),
            INDEX(ФОТ!$A$17:$EY$21,MATCH("Страховые взносы, руб.",ФОТ!$A$7:$A$11,0),MATCH(DY$3,ФОТ!$3:$3,0))/1000,0)</f>
        <v>28.98</v>
      </c>
      <c r="DZ70" s="251">
        <f t="array" aca="1" ref="DZ70" ca="1">IF(AND(НачИнвП_Дата&lt;=DZ$3,КИнвП_Дата&gt;DZ$3),
            INDEX(ФОТ!$A$17:$EY$21,MATCH("Страховые взносы, руб.",ФОТ!$A$7:$A$11,0),MATCH(DZ$3,ФОТ!$3:$3,0))/1000,0)</f>
        <v>28.98</v>
      </c>
      <c r="EA70" s="251">
        <f t="array" aca="1" ref="EA70" ca="1">IF(AND(НачИнвП_Дата&lt;=EA$3,КИнвП_Дата&gt;EA$3),
            INDEX(ФОТ!$A$17:$EY$21,MATCH("Страховые взносы, руб.",ФОТ!$A$7:$A$11,0),MATCH(EA$3,ФОТ!$3:$3,0))/1000,0)</f>
        <v>28.98</v>
      </c>
      <c r="EB70" s="252">
        <f t="shared" ca="1" si="2808"/>
        <v>86.94</v>
      </c>
      <c r="EC70" s="251">
        <f t="array" aca="1" ref="EC70" ca="1">IF(AND(НачИнвП_Дата&lt;=EC$3,КИнвП_Дата&gt;EC$3),
            INDEX(ФОТ!$A$17:$EY$21,MATCH("Страховые взносы, руб.",ФОТ!$A$7:$A$11,0),MATCH(EC$3,ФОТ!$3:$3,0))/1000,0)</f>
        <v>28.98</v>
      </c>
      <c r="ED70" s="251">
        <f t="array" aca="1" ref="ED70" ca="1">IF(AND(НачИнвП_Дата&lt;=ED$3,КИнвП_Дата&gt;ED$3),
            INDEX(ФОТ!$A$17:$EY$21,MATCH("Страховые взносы, руб.",ФОТ!$A$7:$A$11,0),MATCH(ED$3,ФОТ!$3:$3,0))/1000,0)</f>
        <v>28.98</v>
      </c>
      <c r="EE70" s="251">
        <f t="array" aca="1" ref="EE70" ca="1">IF(AND(НачИнвП_Дата&lt;=EE$3,КИнвП_Дата&gt;EE$3),
            INDEX(ФОТ!$A$17:$EY$21,MATCH("Страховые взносы, руб.",ФОТ!$A$7:$A$11,0),MATCH(EE$3,ФОТ!$3:$3,0))/1000,0)</f>
        <v>28.98</v>
      </c>
      <c r="EF70" s="252">
        <f t="shared" ca="1" si="2809"/>
        <v>86.94</v>
      </c>
      <c r="EG70" s="285">
        <f t="shared" ca="1" si="2810"/>
        <v>347.76</v>
      </c>
      <c r="EH70" s="251">
        <f t="array" aca="1" ref="EH70" ca="1">IF(AND(НачИнвП_Дата&lt;=EH$3,КИнвП_Дата&gt;EH$3),
            INDEX(ФОТ!$A$17:$EY$21,MATCH("Страховые взносы, руб.",ФОТ!$A$7:$A$11,0),MATCH(EH$3,ФОТ!$3:$3,0))/1000,0)</f>
        <v>28.98</v>
      </c>
      <c r="EI70" s="251">
        <f t="array" aca="1" ref="EI70" ca="1">IF(AND(НачИнвП_Дата&lt;=EI$3,КИнвП_Дата&gt;EI$3),
            INDEX(ФОТ!$A$17:$EY$21,MATCH("Страховые взносы, руб.",ФОТ!$A$7:$A$11,0),MATCH(EI$3,ФОТ!$3:$3,0))/1000,0)</f>
        <v>28.98</v>
      </c>
      <c r="EJ70" s="251">
        <f t="array" aca="1" ref="EJ70" ca="1">IF(AND(НачИнвП_Дата&lt;=EJ$3,КИнвП_Дата&gt;EJ$3),
            INDEX(ФОТ!$A$17:$EY$21,MATCH("Страховые взносы, руб.",ФОТ!$A$7:$A$11,0),MATCH(EJ$3,ФОТ!$3:$3,0))/1000,0)</f>
        <v>28.98</v>
      </c>
      <c r="EK70" s="252">
        <f t="shared" ca="1" si="2811"/>
        <v>86.94</v>
      </c>
      <c r="EL70" s="251">
        <f t="array" aca="1" ref="EL70" ca="1">IF(AND(НачИнвП_Дата&lt;=EL$3,КИнвП_Дата&gt;EL$3),
            INDEX(ФОТ!$A$17:$EY$21,MATCH("Страховые взносы, руб.",ФОТ!$A$7:$A$11,0),MATCH(EL$3,ФОТ!$3:$3,0))/1000,0)</f>
        <v>28.98</v>
      </c>
      <c r="EM70" s="251">
        <f t="array" aca="1" ref="EM70" ca="1">IF(AND(НачИнвП_Дата&lt;=EM$3,КИнвП_Дата&gt;EM$3),
            INDEX(ФОТ!$A$17:$EY$21,MATCH("Страховые взносы, руб.",ФОТ!$A$7:$A$11,0),MATCH(EM$3,ФОТ!$3:$3,0))/1000,0)</f>
        <v>28.98</v>
      </c>
      <c r="EN70" s="251">
        <f t="array" aca="1" ref="EN70" ca="1">IF(AND(НачИнвП_Дата&lt;=EN$3,КИнвП_Дата&gt;EN$3),
            INDEX(ФОТ!$A$17:$EY$21,MATCH("Страховые взносы, руб.",ФОТ!$A$7:$A$11,0),MATCH(EN$3,ФОТ!$3:$3,0))/1000,0)</f>
        <v>28.98</v>
      </c>
      <c r="EO70" s="252">
        <f t="shared" ca="1" si="2812"/>
        <v>86.94</v>
      </c>
      <c r="EP70" s="251">
        <f t="array" aca="1" ref="EP70" ca="1">IF(AND(НачИнвП_Дата&lt;=EP$3,КИнвП_Дата&gt;EP$3),
            INDEX(ФОТ!$A$17:$EY$21,MATCH("Страховые взносы, руб.",ФОТ!$A$7:$A$11,0),MATCH(EP$3,ФОТ!$3:$3,0))/1000,0)</f>
        <v>28.98</v>
      </c>
      <c r="EQ70" s="251">
        <f t="array" aca="1" ref="EQ70" ca="1">IF(AND(НачИнвП_Дата&lt;=EQ$3,КИнвП_Дата&gt;EQ$3),
            INDEX(ФОТ!$A$17:$EY$21,MATCH("Страховые взносы, руб.",ФОТ!$A$7:$A$11,0),MATCH(EQ$3,ФОТ!$3:$3,0))/1000,0)</f>
        <v>28.98</v>
      </c>
      <c r="ER70" s="251">
        <f t="array" aca="1" ref="ER70" ca="1">IF(AND(НачИнвП_Дата&lt;=ER$3,КИнвП_Дата&gt;ER$3),
            INDEX(ФОТ!$A$17:$EY$21,MATCH("Страховые взносы, руб.",ФОТ!$A$7:$A$11,0),MATCH(ER$3,ФОТ!$3:$3,0))/1000,0)</f>
        <v>28.98</v>
      </c>
      <c r="ES70" s="252">
        <f t="shared" ca="1" si="2813"/>
        <v>86.94</v>
      </c>
      <c r="ET70" s="251">
        <f t="array" aca="1" ref="ET70" ca="1">IF(AND(НачИнвП_Дата&lt;=ET$3,КИнвП_Дата&gt;ET$3),
            INDEX(ФОТ!$A$17:$EY$21,MATCH("Страховые взносы, руб.",ФОТ!$A$7:$A$11,0),MATCH(ET$3,ФОТ!$3:$3,0))/1000,0)</f>
        <v>28.98</v>
      </c>
      <c r="EU70" s="251">
        <f t="array" aca="1" ref="EU70" ca="1">IF(AND(НачИнвП_Дата&lt;=EU$3,КИнвП_Дата&gt;EU$3),
            INDEX(ФОТ!$A$17:$EY$21,MATCH("Страховые взносы, руб.",ФОТ!$A$7:$A$11,0),MATCH(EU$3,ФОТ!$3:$3,0))/1000,0)</f>
        <v>28.98</v>
      </c>
      <c r="EV70" s="251">
        <f t="array" aca="1" ref="EV70" ca="1">IF(AND(НачИнвП_Дата&lt;=EV$3,КИнвП_Дата&gt;EV$3),
            INDEX(ФОТ!$A$17:$EY$21,MATCH("Страховые взносы, руб.",ФОТ!$A$7:$A$11,0),MATCH(EV$3,ФОТ!$3:$3,0))/1000,0)</f>
        <v>28.98</v>
      </c>
      <c r="EW70" s="252">
        <f t="shared" ca="1" si="2814"/>
        <v>86.94</v>
      </c>
      <c r="EX70" s="430">
        <f t="shared" ca="1" si="2815"/>
        <v>347.76</v>
      </c>
      <c r="EY70" s="438"/>
    </row>
    <row r="71" spans="1:155" outlineLevel="1">
      <c r="A71" s="230" t="s">
        <v>285</v>
      </c>
      <c r="B71" s="251" t="str">
        <f>IFERROR(IF(AND(НачИнвП_Дата&lt;=B$3,КИнвП_Дата&gt;B$3),
             5,""),0)</f>
        <v/>
      </c>
      <c r="C71" s="251" t="str">
        <f ca="1">IFERROR(IF(AND(НачИнвП_Дата&lt;=C$3,КИнвП_Дата&gt;C$3),
             5,""),0)</f>
        <v/>
      </c>
      <c r="D71" s="251" t="str">
        <f ca="1">IFERROR(IF(AND(НачИнвП_Дата&lt;=D$3,КИнвП_Дата&gt;D$3),
             5,""),0)</f>
        <v/>
      </c>
      <c r="E71" s="252">
        <f t="shared" ref="E71" ca="1" si="2816">SUM(B71:D71)</f>
        <v>0</v>
      </c>
      <c r="F71" s="251" t="str">
        <f ca="1">IFERROR(IF(AND(НачИнвП_Дата&lt;=F$3,КИнвП_Дата&gt;F$3),
             5,""),0)</f>
        <v/>
      </c>
      <c r="G71" s="251" t="str">
        <f ca="1">IFERROR(IF(AND(НачИнвП_Дата&lt;=G$3,КИнвП_Дата&gt;G$3),
             5,""),0)</f>
        <v/>
      </c>
      <c r="H71" s="251" t="str">
        <f ca="1">IFERROR(IF(AND(НачИнвП_Дата&lt;=H$3,КИнвП_Дата&gt;H$3),
             5,""),0)</f>
        <v/>
      </c>
      <c r="I71" s="252">
        <f t="shared" ref="I71" ca="1" si="2817">SUM(F71:H71)</f>
        <v>0</v>
      </c>
      <c r="J71" s="251" t="str">
        <f ca="1">IFERROR(IF(AND(НачИнвП_Дата&lt;=J$3,КИнвП_Дата&gt;J$3),
             5,""),0)</f>
        <v/>
      </c>
      <c r="K71" s="251" t="str">
        <f ca="1">IFERROR(IF(AND(НачИнвП_Дата&lt;=K$3,КИнвП_Дата&gt;K$3),
             5,""),0)</f>
        <v/>
      </c>
      <c r="L71" s="251" t="str">
        <f ca="1">IFERROR(IF(AND(НачИнвП_Дата&lt;=L$3,КИнвП_Дата&gt;L$3),
             5,""),0)</f>
        <v/>
      </c>
      <c r="M71" s="252">
        <f t="shared" ref="M71" ca="1" si="2818">SUM(J71:L71)</f>
        <v>0</v>
      </c>
      <c r="N71" s="251">
        <f ca="1">IFERROR(IF(AND(НачИнвП_Дата&lt;=N$3,КИнвП_Дата&gt;N$3),
             5,""),0)</f>
        <v>5</v>
      </c>
      <c r="O71" s="251">
        <f ca="1">IFERROR(IF(AND(НачИнвП_Дата&lt;=O$3,КИнвП_Дата&gt;O$3),
             5,""),0)</f>
        <v>5</v>
      </c>
      <c r="P71" s="251">
        <f ca="1">IFERROR(IF(AND(НачИнвП_Дата&lt;=P$3,КИнвП_Дата&gt;P$3),
             5,""),0)</f>
        <v>5</v>
      </c>
      <c r="Q71" s="252">
        <f t="shared" ref="Q71" ca="1" si="2819">SUM(N71:P71)</f>
        <v>15</v>
      </c>
      <c r="R71" s="285">
        <f t="shared" ref="R71" ca="1" si="2820">SUM(E71+I71+M71+Q71)</f>
        <v>15</v>
      </c>
      <c r="S71" s="251">
        <f ca="1">IFERROR(IF(AND(НачИнвП_Дата&lt;=S$3,КИнвП_Дата&gt;S$3),
             5,""),0)</f>
        <v>5</v>
      </c>
      <c r="T71" s="251">
        <f ca="1">IFERROR(IF(AND(НачИнвП_Дата&lt;=T$3,КИнвП_Дата&gt;T$3),
             5,""),0)</f>
        <v>5</v>
      </c>
      <c r="U71" s="251">
        <f ca="1">IFERROR(IF(AND(НачИнвП_Дата&lt;=U$3,КИнвП_Дата&gt;U$3),
             5,""),0)</f>
        <v>5</v>
      </c>
      <c r="V71" s="252">
        <f t="shared" ca="1" si="2776"/>
        <v>15</v>
      </c>
      <c r="W71" s="251">
        <f ca="1">IFERROR(IF(AND(НачИнвП_Дата&lt;=W$3,КИнвП_Дата&gt;W$3),
             5,""),0)</f>
        <v>5</v>
      </c>
      <c r="X71" s="251">
        <f ca="1">IFERROR(IF(AND(НачИнвП_Дата&lt;=X$3,КИнвП_Дата&gt;X$3),
             5,""),0)</f>
        <v>5</v>
      </c>
      <c r="Y71" s="251">
        <f ca="1">IFERROR(IF(AND(НачИнвП_Дата&lt;=Y$3,КИнвП_Дата&gt;Y$3),
             5,""),0)</f>
        <v>5</v>
      </c>
      <c r="Z71" s="252">
        <f t="shared" ca="1" si="2777"/>
        <v>15</v>
      </c>
      <c r="AA71" s="251">
        <f ca="1">IFERROR(IF(AND(НачИнвП_Дата&lt;=AA$3,КИнвП_Дата&gt;AA$3),
             5,""),0)</f>
        <v>5</v>
      </c>
      <c r="AB71" s="251">
        <f ca="1">IFERROR(IF(AND(НачИнвП_Дата&lt;=AB$3,КИнвП_Дата&gt;AB$3),
             5,""),0)</f>
        <v>5</v>
      </c>
      <c r="AC71" s="251">
        <f ca="1">IFERROR(IF(AND(НачИнвП_Дата&lt;=AC$3,КИнвП_Дата&gt;AC$3),
             5,""),0)</f>
        <v>5</v>
      </c>
      <c r="AD71" s="252">
        <f t="shared" ca="1" si="2778"/>
        <v>15</v>
      </c>
      <c r="AE71" s="251">
        <f ca="1">IFERROR(IF(AND(НачИнвП_Дата&lt;=AE$3,КИнвП_Дата&gt;AE$3),
             5,""),0)</f>
        <v>5</v>
      </c>
      <c r="AF71" s="251">
        <f ca="1">IFERROR(IF(AND(НачИнвП_Дата&lt;=AF$3,КИнвП_Дата&gt;AF$3),
             5,""),0)</f>
        <v>5</v>
      </c>
      <c r="AG71" s="251">
        <f ca="1">IFERROR(IF(AND(НачИнвП_Дата&lt;=AG$3,КИнвП_Дата&gt;AG$3),
             5,""),0)</f>
        <v>5</v>
      </c>
      <c r="AH71" s="252">
        <f t="shared" ca="1" si="2779"/>
        <v>15</v>
      </c>
      <c r="AI71" s="285">
        <f t="shared" ref="AI71" ca="1" si="2821">SUM(V71+Z71+AD71+AH71)</f>
        <v>60</v>
      </c>
      <c r="AJ71" s="251">
        <f ca="1">IFERROR(IF(AND(НачИнвП_Дата&lt;=AJ$3,КИнвП_Дата&gt;AJ$3),
             5,""),0)</f>
        <v>5</v>
      </c>
      <c r="AK71" s="251">
        <f ca="1">IFERROR(IF(AND(НачИнвП_Дата&lt;=AK$3,КИнвП_Дата&gt;AK$3),
             5,""),0)</f>
        <v>5</v>
      </c>
      <c r="AL71" s="251">
        <f ca="1">IFERROR(IF(AND(НачИнвП_Дата&lt;=AL$3,КИнвП_Дата&gt;AL$3),
             5,""),0)</f>
        <v>5</v>
      </c>
      <c r="AM71" s="252">
        <f t="shared" ca="1" si="2781"/>
        <v>15</v>
      </c>
      <c r="AN71" s="251">
        <f ca="1">IFERROR(IF(AND(НачИнвП_Дата&lt;=AN$3,КИнвП_Дата&gt;AN$3),
             5,""),0)</f>
        <v>5</v>
      </c>
      <c r="AO71" s="251">
        <f ca="1">IFERROR(IF(AND(НачИнвП_Дата&lt;=AO$3,КИнвП_Дата&gt;AO$3),
             5,""),0)</f>
        <v>5</v>
      </c>
      <c r="AP71" s="251">
        <f ca="1">IFERROR(IF(AND(НачИнвП_Дата&lt;=AP$3,КИнвП_Дата&gt;AP$3),
             5,""),0)</f>
        <v>5</v>
      </c>
      <c r="AQ71" s="252">
        <f t="shared" ca="1" si="2782"/>
        <v>15</v>
      </c>
      <c r="AR71" s="251">
        <f ca="1">IFERROR(IF(AND(НачИнвП_Дата&lt;=AR$3,КИнвП_Дата&gt;AR$3),
             5,""),0)</f>
        <v>5</v>
      </c>
      <c r="AS71" s="251">
        <f ca="1">IFERROR(IF(AND(НачИнвП_Дата&lt;=AS$3,КИнвП_Дата&gt;AS$3),
             5,""),0)</f>
        <v>5</v>
      </c>
      <c r="AT71" s="251">
        <f ca="1">IFERROR(IF(AND(НачИнвП_Дата&lt;=AT$3,КИнвП_Дата&gt;AT$3),
             5,""),0)</f>
        <v>5</v>
      </c>
      <c r="AU71" s="252">
        <f t="shared" ca="1" si="2783"/>
        <v>15</v>
      </c>
      <c r="AV71" s="251">
        <f ca="1">IFERROR(IF(AND(НачИнвП_Дата&lt;=AV$3,КИнвП_Дата&gt;AV$3),
             5,""),0)</f>
        <v>5</v>
      </c>
      <c r="AW71" s="251">
        <f ca="1">IFERROR(IF(AND(НачИнвП_Дата&lt;=AW$3,КИнвП_Дата&gt;AW$3),
             5,""),0)</f>
        <v>5</v>
      </c>
      <c r="AX71" s="251">
        <f ca="1">IFERROR(IF(AND(НачИнвП_Дата&lt;=AX$3,КИнвП_Дата&gt;AX$3),
             5,""),0)</f>
        <v>5</v>
      </c>
      <c r="AY71" s="252">
        <f t="shared" ca="1" si="2784"/>
        <v>15</v>
      </c>
      <c r="AZ71" s="285">
        <f t="shared" ref="AZ71" ca="1" si="2822">SUM(AM71+AQ71+AU71+AY71)</f>
        <v>60</v>
      </c>
      <c r="BA71" s="251">
        <f ca="1">IFERROR(IF(AND(НачИнвП_Дата&lt;=BA$3,КИнвП_Дата&gt;BA$3),
             5,""),0)</f>
        <v>5</v>
      </c>
      <c r="BB71" s="251">
        <f ca="1">IFERROR(IF(AND(НачИнвП_Дата&lt;=BB$3,КИнвП_Дата&gt;BB$3),
             5,""),0)</f>
        <v>5</v>
      </c>
      <c r="BC71" s="251">
        <f ca="1">IFERROR(IF(AND(НачИнвП_Дата&lt;=BC$3,КИнвП_Дата&gt;BC$3),
             5,""),0)</f>
        <v>5</v>
      </c>
      <c r="BD71" s="252">
        <f t="shared" ca="1" si="2786"/>
        <v>15</v>
      </c>
      <c r="BE71" s="251">
        <f ca="1">IFERROR(IF(AND(НачИнвП_Дата&lt;=BE$3,КИнвП_Дата&gt;BE$3),
             5,""),0)</f>
        <v>5</v>
      </c>
      <c r="BF71" s="251">
        <f ca="1">IFERROR(IF(AND(НачИнвП_Дата&lt;=BF$3,КИнвП_Дата&gt;BF$3),
             5,""),0)</f>
        <v>5</v>
      </c>
      <c r="BG71" s="251">
        <f ca="1">IFERROR(IF(AND(НачИнвП_Дата&lt;=BG$3,КИнвП_Дата&gt;BG$3),
             5,""),0)</f>
        <v>5</v>
      </c>
      <c r="BH71" s="252">
        <f t="shared" ca="1" si="2787"/>
        <v>15</v>
      </c>
      <c r="BI71" s="251">
        <f ca="1">IFERROR(IF(AND(НачИнвП_Дата&lt;=BI$3,КИнвП_Дата&gt;BI$3),
             5,""),0)</f>
        <v>5</v>
      </c>
      <c r="BJ71" s="251">
        <f ca="1">IFERROR(IF(AND(НачИнвП_Дата&lt;=BJ$3,КИнвП_Дата&gt;BJ$3),
             5,""),0)</f>
        <v>5</v>
      </c>
      <c r="BK71" s="251">
        <f ca="1">IFERROR(IF(AND(НачИнвП_Дата&lt;=BK$3,КИнвП_Дата&gt;BK$3),
             5,""),0)</f>
        <v>5</v>
      </c>
      <c r="BL71" s="252">
        <f t="shared" ca="1" si="2788"/>
        <v>15</v>
      </c>
      <c r="BM71" s="251">
        <f ca="1">IFERROR(IF(AND(НачИнвП_Дата&lt;=BM$3,КИнвП_Дата&gt;BM$3),
             5,""),0)</f>
        <v>5</v>
      </c>
      <c r="BN71" s="251">
        <f ca="1">IFERROR(IF(AND(НачИнвП_Дата&lt;=BN$3,КИнвП_Дата&gt;BN$3),
             5,""),0)</f>
        <v>5</v>
      </c>
      <c r="BO71" s="251">
        <f ca="1">IFERROR(IF(AND(НачИнвП_Дата&lt;=BO$3,КИнвП_Дата&gt;BO$3),
             5,""),0)</f>
        <v>5</v>
      </c>
      <c r="BP71" s="252">
        <f t="shared" ca="1" si="2789"/>
        <v>15</v>
      </c>
      <c r="BQ71" s="285">
        <f t="shared" ref="BQ71" ca="1" si="2823">SUM(BD71+BH71+BL71+BP71)</f>
        <v>60</v>
      </c>
      <c r="BR71" s="251">
        <f ca="1">IFERROR(IF(AND(НачИнвП_Дата&lt;=BR$3,КИнвП_Дата&gt;BR$3),
             5,""),0)</f>
        <v>5</v>
      </c>
      <c r="BS71" s="251">
        <f ca="1">IFERROR(IF(AND(НачИнвП_Дата&lt;=BS$3,КИнвП_Дата&gt;BS$3),
             5,""),0)</f>
        <v>5</v>
      </c>
      <c r="BT71" s="251">
        <f ca="1">IFERROR(IF(AND(НачИнвП_Дата&lt;=BT$3,КИнвП_Дата&gt;BT$3),
             5,""),0)</f>
        <v>5</v>
      </c>
      <c r="BU71" s="252">
        <f t="shared" ca="1" si="2791"/>
        <v>15</v>
      </c>
      <c r="BV71" s="251">
        <f ca="1">IFERROR(IF(AND(НачИнвП_Дата&lt;=BV$3,КИнвП_Дата&gt;BV$3),
             5,""),0)</f>
        <v>5</v>
      </c>
      <c r="BW71" s="251">
        <f ca="1">IFERROR(IF(AND(НачИнвП_Дата&lt;=BW$3,КИнвП_Дата&gt;BW$3),
             5,""),0)</f>
        <v>5</v>
      </c>
      <c r="BX71" s="251">
        <f ca="1">IFERROR(IF(AND(НачИнвП_Дата&lt;=BX$3,КИнвП_Дата&gt;BX$3),
             5,""),0)</f>
        <v>5</v>
      </c>
      <c r="BY71" s="252">
        <f t="shared" ca="1" si="2792"/>
        <v>15</v>
      </c>
      <c r="BZ71" s="251">
        <f ca="1">IFERROR(IF(AND(НачИнвП_Дата&lt;=BZ$3,КИнвП_Дата&gt;BZ$3),
             5,""),0)</f>
        <v>5</v>
      </c>
      <c r="CA71" s="251">
        <f ca="1">IFERROR(IF(AND(НачИнвП_Дата&lt;=CA$3,КИнвП_Дата&gt;CA$3),
             5,""),0)</f>
        <v>5</v>
      </c>
      <c r="CB71" s="251">
        <f ca="1">IFERROR(IF(AND(НачИнвП_Дата&lt;=CB$3,КИнвП_Дата&gt;CB$3),
             5,""),0)</f>
        <v>5</v>
      </c>
      <c r="CC71" s="252">
        <f t="shared" ca="1" si="2793"/>
        <v>15</v>
      </c>
      <c r="CD71" s="251">
        <f ca="1">IFERROR(IF(AND(НачИнвП_Дата&lt;=CD$3,КИнвП_Дата&gt;CD$3),
             5,""),0)</f>
        <v>5</v>
      </c>
      <c r="CE71" s="251">
        <f ca="1">IFERROR(IF(AND(НачИнвП_Дата&lt;=CE$3,КИнвП_Дата&gt;CE$3),
             5,""),0)</f>
        <v>5</v>
      </c>
      <c r="CF71" s="251">
        <f ca="1">IFERROR(IF(AND(НачИнвП_Дата&lt;=CF$3,КИнвП_Дата&gt;CF$3),
             5,""),0)</f>
        <v>5</v>
      </c>
      <c r="CG71" s="252">
        <f t="shared" ca="1" si="2794"/>
        <v>15</v>
      </c>
      <c r="CH71" s="285">
        <f t="shared" ref="CH71" ca="1" si="2824">SUM(BU71+BY71+CC71+CG71)</f>
        <v>60</v>
      </c>
      <c r="CI71" s="251">
        <f ca="1">IFERROR(IF(AND(НачИнвП_Дата&lt;=CI$3,КИнвП_Дата&gt;CI$3),
             5,""),0)</f>
        <v>5</v>
      </c>
      <c r="CJ71" s="251">
        <f ca="1">IFERROR(IF(AND(НачИнвП_Дата&lt;=CJ$3,КИнвП_Дата&gt;CJ$3),
             5,""),0)</f>
        <v>5</v>
      </c>
      <c r="CK71" s="251">
        <f ca="1">IFERROR(IF(AND(НачИнвП_Дата&lt;=CK$3,КИнвП_Дата&gt;CK$3),
             5,""),0)</f>
        <v>5</v>
      </c>
      <c r="CL71" s="252">
        <f t="shared" ca="1" si="2796"/>
        <v>15</v>
      </c>
      <c r="CM71" s="251">
        <f ca="1">IFERROR(IF(AND(НачИнвП_Дата&lt;=CM$3,КИнвП_Дата&gt;CM$3),
             5,""),0)</f>
        <v>5</v>
      </c>
      <c r="CN71" s="251">
        <f ca="1">IFERROR(IF(AND(НачИнвП_Дата&lt;=CN$3,КИнвП_Дата&gt;CN$3),
             5,""),0)</f>
        <v>5</v>
      </c>
      <c r="CO71" s="251">
        <f ca="1">IFERROR(IF(AND(НачИнвП_Дата&lt;=CO$3,КИнвП_Дата&gt;CO$3),
             5,""),0)</f>
        <v>5</v>
      </c>
      <c r="CP71" s="252">
        <f t="shared" ca="1" si="2797"/>
        <v>15</v>
      </c>
      <c r="CQ71" s="251">
        <f ca="1">IFERROR(IF(AND(НачИнвП_Дата&lt;=CQ$3,КИнвП_Дата&gt;CQ$3),
             5,""),0)</f>
        <v>5</v>
      </c>
      <c r="CR71" s="251">
        <f ca="1">IFERROR(IF(AND(НачИнвП_Дата&lt;=CR$3,КИнвП_Дата&gt;CR$3),
             5,""),0)</f>
        <v>5</v>
      </c>
      <c r="CS71" s="251">
        <f ca="1">IFERROR(IF(AND(НачИнвП_Дата&lt;=CS$3,КИнвП_Дата&gt;CS$3),
             5,""),0)</f>
        <v>5</v>
      </c>
      <c r="CT71" s="252">
        <f t="shared" ca="1" si="2798"/>
        <v>15</v>
      </c>
      <c r="CU71" s="251">
        <f ca="1">IFERROR(IF(AND(НачИнвП_Дата&lt;=CU$3,КИнвП_Дата&gt;CU$3),
             5,""),0)</f>
        <v>5</v>
      </c>
      <c r="CV71" s="251">
        <f ca="1">IFERROR(IF(AND(НачИнвП_Дата&lt;=CV$3,КИнвП_Дата&gt;CV$3),
             5,""),0)</f>
        <v>5</v>
      </c>
      <c r="CW71" s="251">
        <f ca="1">IFERROR(IF(AND(НачИнвП_Дата&lt;=CW$3,КИнвП_Дата&gt;CW$3),
             5,""),0)</f>
        <v>5</v>
      </c>
      <c r="CX71" s="252">
        <f t="shared" ca="1" si="2799"/>
        <v>15</v>
      </c>
      <c r="CY71" s="285">
        <f t="shared" ref="CY71" ca="1" si="2825">SUM(CL71+CP71+CT71+CX71)</f>
        <v>60</v>
      </c>
      <c r="CZ71" s="251">
        <f ca="1">IFERROR(IF(AND(НачИнвП_Дата&lt;=CZ$3,КИнвП_Дата&gt;CZ$3),
             5,""),0)</f>
        <v>5</v>
      </c>
      <c r="DA71" s="251">
        <f ca="1">IFERROR(IF(AND(НачИнвП_Дата&lt;=DA$3,КИнвП_Дата&gt;DA$3),
             5,""),0)</f>
        <v>5</v>
      </c>
      <c r="DB71" s="251">
        <f ca="1">IFERROR(IF(AND(НачИнвП_Дата&lt;=DB$3,КИнвП_Дата&gt;DB$3),
             5,""),0)</f>
        <v>5</v>
      </c>
      <c r="DC71" s="252">
        <f t="shared" ca="1" si="2801"/>
        <v>15</v>
      </c>
      <c r="DD71" s="251">
        <f ca="1">IFERROR(IF(AND(НачИнвП_Дата&lt;=DD$3,КИнвП_Дата&gt;DD$3),
             5,""),0)</f>
        <v>5</v>
      </c>
      <c r="DE71" s="251">
        <f ca="1">IFERROR(IF(AND(НачИнвП_Дата&lt;=DE$3,КИнвП_Дата&gt;DE$3),
             5,""),0)</f>
        <v>5</v>
      </c>
      <c r="DF71" s="251">
        <f ca="1">IFERROR(IF(AND(НачИнвП_Дата&lt;=DF$3,КИнвП_Дата&gt;DF$3),
             5,""),0)</f>
        <v>5</v>
      </c>
      <c r="DG71" s="252">
        <f t="shared" ca="1" si="2802"/>
        <v>15</v>
      </c>
      <c r="DH71" s="251">
        <f ca="1">IFERROR(IF(AND(НачИнвП_Дата&lt;=DH$3,КИнвП_Дата&gt;DH$3),
             5,""),0)</f>
        <v>5</v>
      </c>
      <c r="DI71" s="251">
        <f ca="1">IFERROR(IF(AND(НачИнвП_Дата&lt;=DI$3,КИнвП_Дата&gt;DI$3),
             5,""),0)</f>
        <v>5</v>
      </c>
      <c r="DJ71" s="251">
        <f ca="1">IFERROR(IF(AND(НачИнвП_Дата&lt;=DJ$3,КИнвП_Дата&gt;DJ$3),
             5,""),0)</f>
        <v>5</v>
      </c>
      <c r="DK71" s="252">
        <f t="shared" ca="1" si="2803"/>
        <v>15</v>
      </c>
      <c r="DL71" s="251">
        <f ca="1">IFERROR(IF(AND(НачИнвП_Дата&lt;=DL$3,КИнвП_Дата&gt;DL$3),
             5,""),0)</f>
        <v>5</v>
      </c>
      <c r="DM71" s="251">
        <f ca="1">IFERROR(IF(AND(НачИнвП_Дата&lt;=DM$3,КИнвП_Дата&gt;DM$3),
             5,""),0)</f>
        <v>5</v>
      </c>
      <c r="DN71" s="251">
        <f ca="1">IFERROR(IF(AND(НачИнвП_Дата&lt;=DN$3,КИнвП_Дата&gt;DN$3),
             5,""),0)</f>
        <v>5</v>
      </c>
      <c r="DO71" s="252">
        <f t="shared" ca="1" si="2804"/>
        <v>15</v>
      </c>
      <c r="DP71" s="285">
        <f t="shared" ref="DP71" ca="1" si="2826">SUM(DC71+DG71+DK71+DO71)</f>
        <v>60</v>
      </c>
      <c r="DQ71" s="251">
        <f ca="1">IFERROR(IF(AND(НачИнвП_Дата&lt;=DQ$3,КИнвП_Дата&gt;DQ$3),
             5,""),0)</f>
        <v>5</v>
      </c>
      <c r="DR71" s="251">
        <f ca="1">IFERROR(IF(AND(НачИнвП_Дата&lt;=DR$3,КИнвП_Дата&gt;DR$3),
             5,""),0)</f>
        <v>5</v>
      </c>
      <c r="DS71" s="251">
        <f ca="1">IFERROR(IF(AND(НачИнвП_Дата&lt;=DS$3,КИнвП_Дата&gt;DS$3),
             5,""),0)</f>
        <v>5</v>
      </c>
      <c r="DT71" s="252">
        <f t="shared" ca="1" si="2806"/>
        <v>15</v>
      </c>
      <c r="DU71" s="251">
        <f ca="1">IFERROR(IF(AND(НачИнвП_Дата&lt;=DU$3,КИнвП_Дата&gt;DU$3),
             5,""),0)</f>
        <v>5</v>
      </c>
      <c r="DV71" s="251">
        <f ca="1">IFERROR(IF(AND(НачИнвП_Дата&lt;=DV$3,КИнвП_Дата&gt;DV$3),
             5,""),0)</f>
        <v>5</v>
      </c>
      <c r="DW71" s="251">
        <f ca="1">IFERROR(IF(AND(НачИнвП_Дата&lt;=DW$3,КИнвП_Дата&gt;DW$3),
             5,""),0)</f>
        <v>5</v>
      </c>
      <c r="DX71" s="252">
        <f t="shared" ca="1" si="2807"/>
        <v>15</v>
      </c>
      <c r="DY71" s="251">
        <f ca="1">IFERROR(IF(AND(НачИнвП_Дата&lt;=DY$3,КИнвП_Дата&gt;DY$3),
             5,""),0)</f>
        <v>5</v>
      </c>
      <c r="DZ71" s="251">
        <f ca="1">IFERROR(IF(AND(НачИнвП_Дата&lt;=DZ$3,КИнвП_Дата&gt;DZ$3),
             5,""),0)</f>
        <v>5</v>
      </c>
      <c r="EA71" s="251">
        <f ca="1">IFERROR(IF(AND(НачИнвП_Дата&lt;=EA$3,КИнвП_Дата&gt;EA$3),
             5,""),0)</f>
        <v>5</v>
      </c>
      <c r="EB71" s="252">
        <f t="shared" ca="1" si="2808"/>
        <v>15</v>
      </c>
      <c r="EC71" s="251">
        <f ca="1">IFERROR(IF(AND(НачИнвП_Дата&lt;=EC$3,КИнвП_Дата&gt;EC$3),
             5,""),0)</f>
        <v>5</v>
      </c>
      <c r="ED71" s="251">
        <f ca="1">IFERROR(IF(AND(НачИнвП_Дата&lt;=ED$3,КИнвП_Дата&gt;ED$3),
             5,""),0)</f>
        <v>5</v>
      </c>
      <c r="EE71" s="251">
        <f ca="1">IFERROR(IF(AND(НачИнвП_Дата&lt;=EE$3,КИнвП_Дата&gt;EE$3),
             5,""),0)</f>
        <v>5</v>
      </c>
      <c r="EF71" s="252">
        <f t="shared" ca="1" si="2809"/>
        <v>15</v>
      </c>
      <c r="EG71" s="285">
        <f t="shared" ref="EG71" ca="1" si="2827">SUM(DT71+DX71+EB71+EF71)</f>
        <v>60</v>
      </c>
      <c r="EH71" s="251">
        <f ca="1">IFERROR(IF(AND(НачИнвП_Дата&lt;=EH$3,КИнвП_Дата&gt;EH$3),
             5,""),0)</f>
        <v>5</v>
      </c>
      <c r="EI71" s="251">
        <f ca="1">IFERROR(IF(AND(НачИнвП_Дата&lt;=EI$3,КИнвП_Дата&gt;EI$3),
             5,""),0)</f>
        <v>5</v>
      </c>
      <c r="EJ71" s="251">
        <f ca="1">IFERROR(IF(AND(НачИнвП_Дата&lt;=EJ$3,КИнвП_Дата&gt;EJ$3),
             5,""),0)</f>
        <v>5</v>
      </c>
      <c r="EK71" s="252">
        <f t="shared" ca="1" si="2811"/>
        <v>15</v>
      </c>
      <c r="EL71" s="251">
        <f ca="1">IFERROR(IF(AND(НачИнвП_Дата&lt;=EL$3,КИнвП_Дата&gt;EL$3),
             5,""),0)</f>
        <v>5</v>
      </c>
      <c r="EM71" s="251">
        <f ca="1">IFERROR(IF(AND(НачИнвП_Дата&lt;=EM$3,КИнвП_Дата&gt;EM$3),
             5,""),0)</f>
        <v>5</v>
      </c>
      <c r="EN71" s="251">
        <f ca="1">IFERROR(IF(AND(НачИнвП_Дата&lt;=EN$3,КИнвП_Дата&gt;EN$3),
             5,""),0)</f>
        <v>5</v>
      </c>
      <c r="EO71" s="252">
        <f t="shared" ca="1" si="2812"/>
        <v>15</v>
      </c>
      <c r="EP71" s="251">
        <f ca="1">IFERROR(IF(AND(НачИнвП_Дата&lt;=EP$3,КИнвП_Дата&gt;EP$3),
             5,""),0)</f>
        <v>5</v>
      </c>
      <c r="EQ71" s="251">
        <f ca="1">IFERROR(IF(AND(НачИнвП_Дата&lt;=EQ$3,КИнвП_Дата&gt;EQ$3),
             5,""),0)</f>
        <v>5</v>
      </c>
      <c r="ER71" s="251">
        <f ca="1">IFERROR(IF(AND(НачИнвП_Дата&lt;=ER$3,КИнвП_Дата&gt;ER$3),
             5,""),0)</f>
        <v>5</v>
      </c>
      <c r="ES71" s="252">
        <f t="shared" ca="1" si="2813"/>
        <v>15</v>
      </c>
      <c r="ET71" s="251">
        <f ca="1">IFERROR(IF(AND(НачИнвП_Дата&lt;=ET$3,КИнвП_Дата&gt;ET$3),
             5,""),0)</f>
        <v>5</v>
      </c>
      <c r="EU71" s="251">
        <f ca="1">IFERROR(IF(AND(НачИнвП_Дата&lt;=EU$3,КИнвП_Дата&gt;EU$3),
             5,""),0)</f>
        <v>5</v>
      </c>
      <c r="EV71" s="251">
        <f ca="1">IFERROR(IF(AND(НачИнвП_Дата&lt;=EV$3,КИнвП_Дата&gt;EV$3),
             5,""),0)</f>
        <v>5</v>
      </c>
      <c r="EW71" s="252">
        <f t="shared" ca="1" si="2814"/>
        <v>15</v>
      </c>
      <c r="EX71" s="430">
        <f t="shared" ref="EX71" ca="1" si="2828">SUM(EK71+EO71+ES71+EW71)</f>
        <v>60</v>
      </c>
      <c r="EY71" s="438"/>
    </row>
    <row r="72" spans="1:155" outlineLevel="1">
      <c r="A72" s="230" t="s">
        <v>253</v>
      </c>
      <c r="B72" s="251" t="str">
        <f>IFERROR(IF(AND(НачИнвП_Дата&lt;=B$3,КИнвП_Дата&gt;B$3),
             1,""),0)</f>
        <v/>
      </c>
      <c r="C72" s="251" t="str">
        <f ca="1">IFERROR(IF(AND(НачИнвП_Дата&lt;=C$3,КИнвП_Дата&gt;C$3),
             1,""),0)</f>
        <v/>
      </c>
      <c r="D72" s="251" t="str">
        <f ca="1">IFERROR(IF(AND(НачИнвП_Дата&lt;=D$3,КИнвП_Дата&gt;D$3),
             1,""),0)</f>
        <v/>
      </c>
      <c r="E72" s="252">
        <f t="shared" ca="1" si="2773"/>
        <v>0</v>
      </c>
      <c r="F72" s="251" t="str">
        <f ca="1">IFERROR(IF(AND(НачИнвП_Дата&lt;=F$3,КИнвП_Дата&gt;F$3),
             1,""),0)</f>
        <v/>
      </c>
      <c r="G72" s="251" t="str">
        <f ca="1">IFERROR(IF(AND(НачИнвП_Дата&lt;=G$3,КИнвП_Дата&gt;G$3),
             1,""),0)</f>
        <v/>
      </c>
      <c r="H72" s="251" t="str">
        <f ca="1">IFERROR(IF(AND(НачИнвП_Дата&lt;=H$3,КИнвП_Дата&gt;H$3),
             1,""),0)</f>
        <v/>
      </c>
      <c r="I72" s="252">
        <f t="shared" ca="1" si="2774"/>
        <v>0</v>
      </c>
      <c r="J72" s="251" t="str">
        <f ca="1">IFERROR(IF(AND(НачИнвП_Дата&lt;=J$3,КИнвП_Дата&gt;J$3),
             1,""),0)</f>
        <v/>
      </c>
      <c r="K72" s="251" t="str">
        <f ca="1">IFERROR(IF(AND(НачИнвП_Дата&lt;=K$3,КИнвП_Дата&gt;K$3),
             1,""),0)</f>
        <v/>
      </c>
      <c r="L72" s="251" t="str">
        <f ca="1">IFERROR(IF(AND(НачИнвП_Дата&lt;=L$3,КИнвП_Дата&gt;L$3),
             1,""),0)</f>
        <v/>
      </c>
      <c r="M72" s="252">
        <f t="shared" ref="M72:M74" ca="1" si="2829">SUM(J72:L72)</f>
        <v>0</v>
      </c>
      <c r="N72" s="251">
        <f ca="1">IFERROR(IF(AND(НачИнвП_Дата&lt;=N$3,КИнвП_Дата&gt;N$3),
             1,""),0)</f>
        <v>1</v>
      </c>
      <c r="O72" s="251">
        <f ca="1">IFERROR(IF(AND(НачИнвП_Дата&lt;=O$3,КИнвП_Дата&gt;O$3),
             1,""),0)</f>
        <v>1</v>
      </c>
      <c r="P72" s="251">
        <f ca="1">IFERROR(IF(AND(НачИнвП_Дата&lt;=P$3,КИнвП_Дата&gt;P$3),
             1,""),0)</f>
        <v>1</v>
      </c>
      <c r="Q72" s="252">
        <f t="shared" ca="1" si="2775"/>
        <v>3</v>
      </c>
      <c r="R72" s="285">
        <f t="shared" ref="R72:R74" ca="1" si="2830">SUM(E72+I72+M72+Q72)</f>
        <v>3</v>
      </c>
      <c r="S72" s="251">
        <f ca="1">IFERROR(IF(AND(НачИнвП_Дата&lt;=S$3,КИнвП_Дата&gt;S$3),
             1,""),0)</f>
        <v>1</v>
      </c>
      <c r="T72" s="251">
        <f ca="1">IFERROR(IF(AND(НачИнвП_Дата&lt;=T$3,КИнвП_Дата&gt;T$3),
             1,""),0)</f>
        <v>1</v>
      </c>
      <c r="U72" s="251">
        <f ca="1">IFERROR(IF(AND(НачИнвП_Дата&lt;=U$3,КИнвП_Дата&gt;U$3),
             1,""),0)</f>
        <v>1</v>
      </c>
      <c r="V72" s="252">
        <f t="shared" ref="V72:V74" ca="1" si="2831">SUM(S72:U72)</f>
        <v>3</v>
      </c>
      <c r="W72" s="251">
        <f ca="1">IFERROR(IF(AND(НачИнвП_Дата&lt;=W$3,КИнвП_Дата&gt;W$3),
             1,""),0)</f>
        <v>1</v>
      </c>
      <c r="X72" s="251">
        <f ca="1">IFERROR(IF(AND(НачИнвП_Дата&lt;=X$3,КИнвП_Дата&gt;X$3),
             1,""),0)</f>
        <v>1</v>
      </c>
      <c r="Y72" s="251">
        <f ca="1">IFERROR(IF(AND(НачИнвП_Дата&lt;=Y$3,КИнвП_Дата&gt;Y$3),
             1,""),0)</f>
        <v>1</v>
      </c>
      <c r="Z72" s="252">
        <f t="shared" ref="Z72:Z74" ca="1" si="2832">SUM(W72:Y72)</f>
        <v>3</v>
      </c>
      <c r="AA72" s="251">
        <f ca="1">IFERROR(IF(AND(НачИнвП_Дата&lt;=AA$3,КИнвП_Дата&gt;AA$3),
             1,""),0)</f>
        <v>1</v>
      </c>
      <c r="AB72" s="251">
        <f ca="1">IFERROR(IF(AND(НачИнвП_Дата&lt;=AB$3,КИнвП_Дата&gt;AB$3),
             1,""),0)</f>
        <v>1</v>
      </c>
      <c r="AC72" s="251">
        <f ca="1">IFERROR(IF(AND(НачИнвП_Дата&lt;=AC$3,КИнвП_Дата&gt;AC$3),
             1,""),0)</f>
        <v>1</v>
      </c>
      <c r="AD72" s="252">
        <f t="shared" ref="AD72:AD74" ca="1" si="2833">SUM(AA72:AC72)</f>
        <v>3</v>
      </c>
      <c r="AE72" s="251">
        <f ca="1">IFERROR(IF(AND(НачИнвП_Дата&lt;=AE$3,КИнвП_Дата&gt;AE$3),
             1,""),0)</f>
        <v>1</v>
      </c>
      <c r="AF72" s="251">
        <f ca="1">IFERROR(IF(AND(НачИнвП_Дата&lt;=AF$3,КИнвП_Дата&gt;AF$3),
             1,""),0)</f>
        <v>1</v>
      </c>
      <c r="AG72" s="251">
        <f ca="1">IFERROR(IF(AND(НачИнвП_Дата&lt;=AG$3,КИнвП_Дата&gt;AG$3),
             1,""),0)</f>
        <v>1</v>
      </c>
      <c r="AH72" s="252">
        <f t="shared" ref="AH72:AH74" ca="1" si="2834">SUM(AE72:AG72)</f>
        <v>3</v>
      </c>
      <c r="AI72" s="285">
        <f t="shared" ref="AI72:AI74" ca="1" si="2835">SUM(V72+Z72+AD72+AH72)</f>
        <v>12</v>
      </c>
      <c r="AJ72" s="251">
        <f ca="1">IFERROR(IF(AND(НачИнвП_Дата&lt;=AJ$3,КИнвП_Дата&gt;AJ$3),
             1,""),0)</f>
        <v>1</v>
      </c>
      <c r="AK72" s="251">
        <f ca="1">IFERROR(IF(AND(НачИнвП_Дата&lt;=AK$3,КИнвП_Дата&gt;AK$3),
             1,""),0)</f>
        <v>1</v>
      </c>
      <c r="AL72" s="251">
        <f ca="1">IFERROR(IF(AND(НачИнвП_Дата&lt;=AL$3,КИнвП_Дата&gt;AL$3),
             1,""),0)</f>
        <v>1</v>
      </c>
      <c r="AM72" s="252">
        <f t="shared" ref="AM72:AM74" ca="1" si="2836">SUM(AJ72:AL72)</f>
        <v>3</v>
      </c>
      <c r="AN72" s="251">
        <f ca="1">IFERROR(IF(AND(НачИнвП_Дата&lt;=AN$3,КИнвП_Дата&gt;AN$3),
             1,""),0)</f>
        <v>1</v>
      </c>
      <c r="AO72" s="251">
        <f ca="1">IFERROR(IF(AND(НачИнвП_Дата&lt;=AO$3,КИнвП_Дата&gt;AO$3),
             1,""),0)</f>
        <v>1</v>
      </c>
      <c r="AP72" s="251">
        <f ca="1">IFERROR(IF(AND(НачИнвП_Дата&lt;=AP$3,КИнвП_Дата&gt;AP$3),
             1,""),0)</f>
        <v>1</v>
      </c>
      <c r="AQ72" s="252">
        <f t="shared" ref="AQ72:AQ74" ca="1" si="2837">SUM(AN72:AP72)</f>
        <v>3</v>
      </c>
      <c r="AR72" s="251">
        <f ca="1">IFERROR(IF(AND(НачИнвП_Дата&lt;=AR$3,КИнвП_Дата&gt;AR$3),
             1,""),0)</f>
        <v>1</v>
      </c>
      <c r="AS72" s="251">
        <f ca="1">IFERROR(IF(AND(НачИнвП_Дата&lt;=AS$3,КИнвП_Дата&gt;AS$3),
             1,""),0)</f>
        <v>1</v>
      </c>
      <c r="AT72" s="251">
        <f ca="1">IFERROR(IF(AND(НачИнвП_Дата&lt;=AT$3,КИнвП_Дата&gt;AT$3),
             1,""),0)</f>
        <v>1</v>
      </c>
      <c r="AU72" s="252">
        <f t="shared" ref="AU72:AU74" ca="1" si="2838">SUM(AR72:AT72)</f>
        <v>3</v>
      </c>
      <c r="AV72" s="251">
        <f ca="1">IFERROR(IF(AND(НачИнвП_Дата&lt;=AV$3,КИнвП_Дата&gt;AV$3),
             1,""),0)</f>
        <v>1</v>
      </c>
      <c r="AW72" s="251">
        <f ca="1">IFERROR(IF(AND(НачИнвП_Дата&lt;=AW$3,КИнвП_Дата&gt;AW$3),
             1,""),0)</f>
        <v>1</v>
      </c>
      <c r="AX72" s="251">
        <f ca="1">IFERROR(IF(AND(НачИнвП_Дата&lt;=AX$3,КИнвП_Дата&gt;AX$3),
             1,""),0)</f>
        <v>1</v>
      </c>
      <c r="AY72" s="252">
        <f t="shared" ref="AY72:AY74" ca="1" si="2839">SUM(AV72:AX72)</f>
        <v>3</v>
      </c>
      <c r="AZ72" s="285">
        <f t="shared" ref="AZ72:AZ74" ca="1" si="2840">SUM(AM72+AQ72+AU72+AY72)</f>
        <v>12</v>
      </c>
      <c r="BA72" s="251">
        <f ca="1">IFERROR(IF(AND(НачИнвП_Дата&lt;=BA$3,КИнвП_Дата&gt;BA$3),
             1,""),0)</f>
        <v>1</v>
      </c>
      <c r="BB72" s="251">
        <f ca="1">IFERROR(IF(AND(НачИнвП_Дата&lt;=BB$3,КИнвП_Дата&gt;BB$3),
             1,""),0)</f>
        <v>1</v>
      </c>
      <c r="BC72" s="251">
        <f ca="1">IFERROR(IF(AND(НачИнвП_Дата&lt;=BC$3,КИнвП_Дата&gt;BC$3),
             1,""),0)</f>
        <v>1</v>
      </c>
      <c r="BD72" s="252">
        <f t="shared" ref="BD72:BD74" ca="1" si="2841">SUM(BA72:BC72)</f>
        <v>3</v>
      </c>
      <c r="BE72" s="251">
        <f ca="1">IFERROR(IF(AND(НачИнвП_Дата&lt;=BE$3,КИнвП_Дата&gt;BE$3),
             1,""),0)</f>
        <v>1</v>
      </c>
      <c r="BF72" s="251">
        <f ca="1">IFERROR(IF(AND(НачИнвП_Дата&lt;=BF$3,КИнвП_Дата&gt;BF$3),
             1,""),0)</f>
        <v>1</v>
      </c>
      <c r="BG72" s="251">
        <f ca="1">IFERROR(IF(AND(НачИнвП_Дата&lt;=BG$3,КИнвП_Дата&gt;BG$3),
             1,""),0)</f>
        <v>1</v>
      </c>
      <c r="BH72" s="252">
        <f t="shared" ref="BH72:BH74" ca="1" si="2842">SUM(BE72:BG72)</f>
        <v>3</v>
      </c>
      <c r="BI72" s="251">
        <f ca="1">IFERROR(IF(AND(НачИнвП_Дата&lt;=BI$3,КИнвП_Дата&gt;BI$3),
             1,""),0)</f>
        <v>1</v>
      </c>
      <c r="BJ72" s="251">
        <f ca="1">IFERROR(IF(AND(НачИнвП_Дата&lt;=BJ$3,КИнвП_Дата&gt;BJ$3),
             1,""),0)</f>
        <v>1</v>
      </c>
      <c r="BK72" s="251">
        <f ca="1">IFERROR(IF(AND(НачИнвП_Дата&lt;=BK$3,КИнвП_Дата&gt;BK$3),
             1,""),0)</f>
        <v>1</v>
      </c>
      <c r="BL72" s="252">
        <f t="shared" ref="BL72:BL74" ca="1" si="2843">SUM(BI72:BK72)</f>
        <v>3</v>
      </c>
      <c r="BM72" s="251">
        <f ca="1">IFERROR(IF(AND(НачИнвП_Дата&lt;=BM$3,КИнвП_Дата&gt;BM$3),
             1,""),0)</f>
        <v>1</v>
      </c>
      <c r="BN72" s="251">
        <f ca="1">IFERROR(IF(AND(НачИнвП_Дата&lt;=BN$3,КИнвП_Дата&gt;BN$3),
             1,""),0)</f>
        <v>1</v>
      </c>
      <c r="BO72" s="251">
        <f ca="1">IFERROR(IF(AND(НачИнвП_Дата&lt;=BO$3,КИнвП_Дата&gt;BO$3),
             1,""),0)</f>
        <v>1</v>
      </c>
      <c r="BP72" s="252">
        <f t="shared" ref="BP72:BP74" ca="1" si="2844">SUM(BM72:BO72)</f>
        <v>3</v>
      </c>
      <c r="BQ72" s="285">
        <f t="shared" ref="BQ72:BQ74" ca="1" si="2845">SUM(BD72+BH72+BL72+BP72)</f>
        <v>12</v>
      </c>
      <c r="BR72" s="251">
        <f ca="1">IFERROR(IF(AND(НачИнвП_Дата&lt;=BR$3,КИнвП_Дата&gt;BR$3),
             1,""),0)</f>
        <v>1</v>
      </c>
      <c r="BS72" s="251">
        <f ca="1">IFERROR(IF(AND(НачИнвП_Дата&lt;=BS$3,КИнвП_Дата&gt;BS$3),
             1,""),0)</f>
        <v>1</v>
      </c>
      <c r="BT72" s="251">
        <f ca="1">IFERROR(IF(AND(НачИнвП_Дата&lt;=BT$3,КИнвП_Дата&gt;BT$3),
             1,""),0)</f>
        <v>1</v>
      </c>
      <c r="BU72" s="252">
        <f t="shared" ref="BU72:BU74" ca="1" si="2846">SUM(BR72:BT72)</f>
        <v>3</v>
      </c>
      <c r="BV72" s="251">
        <f ca="1">IFERROR(IF(AND(НачИнвП_Дата&lt;=BV$3,КИнвП_Дата&gt;BV$3),
             1,""),0)</f>
        <v>1</v>
      </c>
      <c r="BW72" s="251">
        <f ca="1">IFERROR(IF(AND(НачИнвП_Дата&lt;=BW$3,КИнвП_Дата&gt;BW$3),
             1,""),0)</f>
        <v>1</v>
      </c>
      <c r="BX72" s="251">
        <f ca="1">IFERROR(IF(AND(НачИнвП_Дата&lt;=BX$3,КИнвП_Дата&gt;BX$3),
             1,""),0)</f>
        <v>1</v>
      </c>
      <c r="BY72" s="252">
        <f t="shared" ref="BY72:BY74" ca="1" si="2847">SUM(BV72:BX72)</f>
        <v>3</v>
      </c>
      <c r="BZ72" s="251">
        <f ca="1">IFERROR(IF(AND(НачИнвП_Дата&lt;=BZ$3,КИнвП_Дата&gt;BZ$3),
             1,""),0)</f>
        <v>1</v>
      </c>
      <c r="CA72" s="251">
        <f ca="1">IFERROR(IF(AND(НачИнвП_Дата&lt;=CA$3,КИнвП_Дата&gt;CA$3),
             1,""),0)</f>
        <v>1</v>
      </c>
      <c r="CB72" s="251">
        <f ca="1">IFERROR(IF(AND(НачИнвП_Дата&lt;=CB$3,КИнвП_Дата&gt;CB$3),
             1,""),0)</f>
        <v>1</v>
      </c>
      <c r="CC72" s="252">
        <f t="shared" ref="CC72:CC74" ca="1" si="2848">SUM(BZ72:CB72)</f>
        <v>3</v>
      </c>
      <c r="CD72" s="251">
        <f ca="1">IFERROR(IF(AND(НачИнвП_Дата&lt;=CD$3,КИнвП_Дата&gt;CD$3),
             1,""),0)</f>
        <v>1</v>
      </c>
      <c r="CE72" s="251">
        <f ca="1">IFERROR(IF(AND(НачИнвП_Дата&lt;=CE$3,КИнвП_Дата&gt;CE$3),
             1,""),0)</f>
        <v>1</v>
      </c>
      <c r="CF72" s="251">
        <f ca="1">IFERROR(IF(AND(НачИнвП_Дата&lt;=CF$3,КИнвП_Дата&gt;CF$3),
             1,""),0)</f>
        <v>1</v>
      </c>
      <c r="CG72" s="252">
        <f t="shared" ref="CG72:CG74" ca="1" si="2849">SUM(CD72:CF72)</f>
        <v>3</v>
      </c>
      <c r="CH72" s="285">
        <f t="shared" ref="CH72:CH74" ca="1" si="2850">SUM(BU72+BY72+CC72+CG72)</f>
        <v>12</v>
      </c>
      <c r="CI72" s="251">
        <f ca="1">IFERROR(IF(AND(НачИнвП_Дата&lt;=CI$3,КИнвП_Дата&gt;CI$3),
             1,""),0)</f>
        <v>1</v>
      </c>
      <c r="CJ72" s="251">
        <f ca="1">IFERROR(IF(AND(НачИнвП_Дата&lt;=CJ$3,КИнвП_Дата&gt;CJ$3),
             1,""),0)</f>
        <v>1</v>
      </c>
      <c r="CK72" s="251">
        <f ca="1">IFERROR(IF(AND(НачИнвП_Дата&lt;=CK$3,КИнвП_Дата&gt;CK$3),
             1,""),0)</f>
        <v>1</v>
      </c>
      <c r="CL72" s="252">
        <f t="shared" ref="CL72:CL74" ca="1" si="2851">SUM(CI72:CK72)</f>
        <v>3</v>
      </c>
      <c r="CM72" s="251">
        <f ca="1">IFERROR(IF(AND(НачИнвП_Дата&lt;=CM$3,КИнвП_Дата&gt;CM$3),
             1,""),0)</f>
        <v>1</v>
      </c>
      <c r="CN72" s="251">
        <f ca="1">IFERROR(IF(AND(НачИнвП_Дата&lt;=CN$3,КИнвП_Дата&gt;CN$3),
             1,""),0)</f>
        <v>1</v>
      </c>
      <c r="CO72" s="251">
        <f ca="1">IFERROR(IF(AND(НачИнвП_Дата&lt;=CO$3,КИнвП_Дата&gt;CO$3),
             1,""),0)</f>
        <v>1</v>
      </c>
      <c r="CP72" s="252">
        <f t="shared" ref="CP72:CP74" ca="1" si="2852">SUM(CM72:CO72)</f>
        <v>3</v>
      </c>
      <c r="CQ72" s="251">
        <f ca="1">IFERROR(IF(AND(НачИнвП_Дата&lt;=CQ$3,КИнвП_Дата&gt;CQ$3),
             1,""),0)</f>
        <v>1</v>
      </c>
      <c r="CR72" s="251">
        <f ca="1">IFERROR(IF(AND(НачИнвП_Дата&lt;=CR$3,КИнвП_Дата&gt;CR$3),
             1,""),0)</f>
        <v>1</v>
      </c>
      <c r="CS72" s="251">
        <f ca="1">IFERROR(IF(AND(НачИнвП_Дата&lt;=CS$3,КИнвП_Дата&gt;CS$3),
             1,""),0)</f>
        <v>1</v>
      </c>
      <c r="CT72" s="252">
        <f t="shared" ref="CT72:CT74" ca="1" si="2853">SUM(CQ72:CS72)</f>
        <v>3</v>
      </c>
      <c r="CU72" s="251">
        <f ca="1">IFERROR(IF(AND(НачИнвП_Дата&lt;=CU$3,КИнвП_Дата&gt;CU$3),
             1,""),0)</f>
        <v>1</v>
      </c>
      <c r="CV72" s="251">
        <f ca="1">IFERROR(IF(AND(НачИнвП_Дата&lt;=CV$3,КИнвП_Дата&gt;CV$3),
             1,""),0)</f>
        <v>1</v>
      </c>
      <c r="CW72" s="251">
        <f ca="1">IFERROR(IF(AND(НачИнвП_Дата&lt;=CW$3,КИнвП_Дата&gt;CW$3),
             1,""),0)</f>
        <v>1</v>
      </c>
      <c r="CX72" s="252">
        <f t="shared" ref="CX72:CX74" ca="1" si="2854">SUM(CU72:CW72)</f>
        <v>3</v>
      </c>
      <c r="CY72" s="285">
        <f t="shared" ref="CY72:CY74" ca="1" si="2855">SUM(CL72+CP72+CT72+CX72)</f>
        <v>12</v>
      </c>
      <c r="CZ72" s="251">
        <f ca="1">IFERROR(IF(AND(НачИнвП_Дата&lt;=CZ$3,КИнвП_Дата&gt;CZ$3),
             1,""),0)</f>
        <v>1</v>
      </c>
      <c r="DA72" s="251">
        <f ca="1">IFERROR(IF(AND(НачИнвП_Дата&lt;=DA$3,КИнвП_Дата&gt;DA$3),
             1,""),0)</f>
        <v>1</v>
      </c>
      <c r="DB72" s="251">
        <f ca="1">IFERROR(IF(AND(НачИнвП_Дата&lt;=DB$3,КИнвП_Дата&gt;DB$3),
             1,""),0)</f>
        <v>1</v>
      </c>
      <c r="DC72" s="252">
        <f t="shared" ref="DC72:DC74" ca="1" si="2856">SUM(CZ72:DB72)</f>
        <v>3</v>
      </c>
      <c r="DD72" s="251">
        <f ca="1">IFERROR(IF(AND(НачИнвП_Дата&lt;=DD$3,КИнвП_Дата&gt;DD$3),
             1,""),0)</f>
        <v>1</v>
      </c>
      <c r="DE72" s="251">
        <f ca="1">IFERROR(IF(AND(НачИнвП_Дата&lt;=DE$3,КИнвП_Дата&gt;DE$3),
             1,""),0)</f>
        <v>1</v>
      </c>
      <c r="DF72" s="251">
        <f ca="1">IFERROR(IF(AND(НачИнвП_Дата&lt;=DF$3,КИнвП_Дата&gt;DF$3),
             1,""),0)</f>
        <v>1</v>
      </c>
      <c r="DG72" s="252">
        <f t="shared" ref="DG72:DG74" ca="1" si="2857">SUM(DD72:DF72)</f>
        <v>3</v>
      </c>
      <c r="DH72" s="251">
        <f ca="1">IFERROR(IF(AND(НачИнвП_Дата&lt;=DH$3,КИнвП_Дата&gt;DH$3),
             1,""),0)</f>
        <v>1</v>
      </c>
      <c r="DI72" s="251">
        <f ca="1">IFERROR(IF(AND(НачИнвП_Дата&lt;=DI$3,КИнвП_Дата&gt;DI$3),
             1,""),0)</f>
        <v>1</v>
      </c>
      <c r="DJ72" s="251">
        <f ca="1">IFERROR(IF(AND(НачИнвП_Дата&lt;=DJ$3,КИнвП_Дата&gt;DJ$3),
             1,""),0)</f>
        <v>1</v>
      </c>
      <c r="DK72" s="252">
        <f t="shared" ref="DK72:DK74" ca="1" si="2858">SUM(DH72:DJ72)</f>
        <v>3</v>
      </c>
      <c r="DL72" s="251">
        <f ca="1">IFERROR(IF(AND(НачИнвП_Дата&lt;=DL$3,КИнвП_Дата&gt;DL$3),
             1,""),0)</f>
        <v>1</v>
      </c>
      <c r="DM72" s="251">
        <f ca="1">IFERROR(IF(AND(НачИнвП_Дата&lt;=DM$3,КИнвП_Дата&gt;DM$3),
             1,""),0)</f>
        <v>1</v>
      </c>
      <c r="DN72" s="251">
        <f ca="1">IFERROR(IF(AND(НачИнвП_Дата&lt;=DN$3,КИнвП_Дата&gt;DN$3),
             1,""),0)</f>
        <v>1</v>
      </c>
      <c r="DO72" s="252">
        <f t="shared" ref="DO72:DO74" ca="1" si="2859">SUM(DL72:DN72)</f>
        <v>3</v>
      </c>
      <c r="DP72" s="285">
        <f t="shared" ref="DP72:DP74" ca="1" si="2860">SUM(DC72+DG72+DK72+DO72)</f>
        <v>12</v>
      </c>
      <c r="DQ72" s="251">
        <f ca="1">IFERROR(IF(AND(НачИнвП_Дата&lt;=DQ$3,КИнвП_Дата&gt;DQ$3),
             1,""),0)</f>
        <v>1</v>
      </c>
      <c r="DR72" s="251">
        <f ca="1">IFERROR(IF(AND(НачИнвП_Дата&lt;=DR$3,КИнвП_Дата&gt;DR$3),
             1,""),0)</f>
        <v>1</v>
      </c>
      <c r="DS72" s="251">
        <f ca="1">IFERROR(IF(AND(НачИнвП_Дата&lt;=DS$3,КИнвП_Дата&gt;DS$3),
             1,""),0)</f>
        <v>1</v>
      </c>
      <c r="DT72" s="252">
        <f t="shared" ref="DT72:DT74" ca="1" si="2861">SUM(DQ72:DS72)</f>
        <v>3</v>
      </c>
      <c r="DU72" s="251">
        <f ca="1">IFERROR(IF(AND(НачИнвП_Дата&lt;=DU$3,КИнвП_Дата&gt;DU$3),
             1,""),0)</f>
        <v>1</v>
      </c>
      <c r="DV72" s="251">
        <f ca="1">IFERROR(IF(AND(НачИнвП_Дата&lt;=DV$3,КИнвП_Дата&gt;DV$3),
             1,""),0)</f>
        <v>1</v>
      </c>
      <c r="DW72" s="251">
        <f ca="1">IFERROR(IF(AND(НачИнвП_Дата&lt;=DW$3,КИнвП_Дата&gt;DW$3),
             1,""),0)</f>
        <v>1</v>
      </c>
      <c r="DX72" s="252">
        <f t="shared" ref="DX72:DX74" ca="1" si="2862">SUM(DU72:DW72)</f>
        <v>3</v>
      </c>
      <c r="DY72" s="251">
        <f ca="1">IFERROR(IF(AND(НачИнвП_Дата&lt;=DY$3,КИнвП_Дата&gt;DY$3),
             1,""),0)</f>
        <v>1</v>
      </c>
      <c r="DZ72" s="251">
        <f ca="1">IFERROR(IF(AND(НачИнвП_Дата&lt;=DZ$3,КИнвП_Дата&gt;DZ$3),
             1,""),0)</f>
        <v>1</v>
      </c>
      <c r="EA72" s="251">
        <f ca="1">IFERROR(IF(AND(НачИнвП_Дата&lt;=EA$3,КИнвП_Дата&gt;EA$3),
             1,""),0)</f>
        <v>1</v>
      </c>
      <c r="EB72" s="252">
        <f t="shared" ref="EB72:EB74" ca="1" si="2863">SUM(DY72:EA72)</f>
        <v>3</v>
      </c>
      <c r="EC72" s="251">
        <f ca="1">IFERROR(IF(AND(НачИнвП_Дата&lt;=EC$3,КИнвП_Дата&gt;EC$3),
             1,""),0)</f>
        <v>1</v>
      </c>
      <c r="ED72" s="251">
        <f ca="1">IFERROR(IF(AND(НачИнвП_Дата&lt;=ED$3,КИнвП_Дата&gt;ED$3),
             1,""),0)</f>
        <v>1</v>
      </c>
      <c r="EE72" s="251">
        <f ca="1">IFERROR(IF(AND(НачИнвП_Дата&lt;=EE$3,КИнвП_Дата&gt;EE$3),
             1,""),0)</f>
        <v>1</v>
      </c>
      <c r="EF72" s="252">
        <f t="shared" ref="EF72:EF74" ca="1" si="2864">SUM(EC72:EE72)</f>
        <v>3</v>
      </c>
      <c r="EG72" s="285">
        <f t="shared" ref="EG72:EG74" ca="1" si="2865">SUM(DT72+DX72+EB72+EF72)</f>
        <v>12</v>
      </c>
      <c r="EH72" s="251">
        <f ca="1">IFERROR(IF(AND(НачИнвП_Дата&lt;=EH$3,КИнвП_Дата&gt;EH$3),
             1,""),0)</f>
        <v>1</v>
      </c>
      <c r="EI72" s="251">
        <f ca="1">IFERROR(IF(AND(НачИнвП_Дата&lt;=EI$3,КИнвП_Дата&gt;EI$3),
             1,""),0)</f>
        <v>1</v>
      </c>
      <c r="EJ72" s="251">
        <f ca="1">IFERROR(IF(AND(НачИнвП_Дата&lt;=EJ$3,КИнвП_Дата&gt;EJ$3),
             1,""),0)</f>
        <v>1</v>
      </c>
      <c r="EK72" s="252">
        <f t="shared" ref="EK72:EK74" ca="1" si="2866">SUM(EH72:EJ72)</f>
        <v>3</v>
      </c>
      <c r="EL72" s="251">
        <f ca="1">IFERROR(IF(AND(НачИнвП_Дата&lt;=EL$3,КИнвП_Дата&gt;EL$3),
             1,""),0)</f>
        <v>1</v>
      </c>
      <c r="EM72" s="251">
        <f ca="1">IFERROR(IF(AND(НачИнвП_Дата&lt;=EM$3,КИнвП_Дата&gt;EM$3),
             1,""),0)</f>
        <v>1</v>
      </c>
      <c r="EN72" s="251">
        <f ca="1">IFERROR(IF(AND(НачИнвП_Дата&lt;=EN$3,КИнвП_Дата&gt;EN$3),
             1,""),0)</f>
        <v>1</v>
      </c>
      <c r="EO72" s="252">
        <f t="shared" ref="EO72:EO74" ca="1" si="2867">SUM(EL72:EN72)</f>
        <v>3</v>
      </c>
      <c r="EP72" s="251">
        <f ca="1">IFERROR(IF(AND(НачИнвП_Дата&lt;=EP$3,КИнвП_Дата&gt;EP$3),
             1,""),0)</f>
        <v>1</v>
      </c>
      <c r="EQ72" s="251">
        <f ca="1">IFERROR(IF(AND(НачИнвП_Дата&lt;=EQ$3,КИнвП_Дата&gt;EQ$3),
             1,""),0)</f>
        <v>1</v>
      </c>
      <c r="ER72" s="251">
        <f ca="1">IFERROR(IF(AND(НачИнвП_Дата&lt;=ER$3,КИнвП_Дата&gt;ER$3),
             1,""),0)</f>
        <v>1</v>
      </c>
      <c r="ES72" s="252">
        <f t="shared" ref="ES72:ES74" ca="1" si="2868">SUM(EP72:ER72)</f>
        <v>3</v>
      </c>
      <c r="ET72" s="251">
        <f ca="1">IFERROR(IF(AND(НачИнвП_Дата&lt;=ET$3,КИнвП_Дата&gt;ET$3),
             1,""),0)</f>
        <v>1</v>
      </c>
      <c r="EU72" s="251">
        <f ca="1">IFERROR(IF(AND(НачИнвП_Дата&lt;=EU$3,КИнвП_Дата&gt;EU$3),
             1,""),0)</f>
        <v>1</v>
      </c>
      <c r="EV72" s="251">
        <f ca="1">IFERROR(IF(AND(НачИнвП_Дата&lt;=EV$3,КИнвП_Дата&gt;EV$3),
             1,""),0)</f>
        <v>1</v>
      </c>
      <c r="EW72" s="252">
        <f t="shared" ref="EW72:EW74" ca="1" si="2869">SUM(ET72:EV72)</f>
        <v>3</v>
      </c>
      <c r="EX72" s="430">
        <f t="shared" ref="EX72:EX74" ca="1" si="2870">SUM(EK72+EO72+ES72+EW72)</f>
        <v>12</v>
      </c>
      <c r="EY72" s="438"/>
    </row>
    <row r="73" spans="1:155" outlineLevel="1">
      <c r="A73" s="230" t="s">
        <v>254</v>
      </c>
      <c r="B73" s="251" t="str">
        <f>IFERROR(IF(AND(НачИнвП_Дата&lt;=B$3,КИнвП_Дата&gt;B$3),
             5,""),0)</f>
        <v/>
      </c>
      <c r="C73" s="251" t="str">
        <f ca="1">IFERROR(IF(AND(НачИнвП_Дата&lt;=C$3,КИнвП_Дата&gt;C$3),
             5,""),0)</f>
        <v/>
      </c>
      <c r="D73" s="251" t="str">
        <f ca="1">IFERROR(IF(AND(НачИнвП_Дата&lt;=D$3,КИнвП_Дата&gt;D$3),
             5,""),0)</f>
        <v/>
      </c>
      <c r="E73" s="252">
        <f t="shared" ca="1" si="2773"/>
        <v>0</v>
      </c>
      <c r="F73" s="251" t="str">
        <f ca="1">IFERROR(IF(AND(НачИнвП_Дата&lt;=F$3,КИнвП_Дата&gt;F$3),
             5,""),0)</f>
        <v/>
      </c>
      <c r="G73" s="251" t="str">
        <f ca="1">IFERROR(IF(AND(НачИнвП_Дата&lt;=G$3,КИнвП_Дата&gt;G$3),
             5,""),0)</f>
        <v/>
      </c>
      <c r="H73" s="251" t="str">
        <f ca="1">IFERROR(IF(AND(НачИнвП_Дата&lt;=H$3,КИнвП_Дата&gt;H$3),
             5,""),0)</f>
        <v/>
      </c>
      <c r="I73" s="252">
        <f t="shared" ca="1" si="2774"/>
        <v>0</v>
      </c>
      <c r="J73" s="251" t="str">
        <f ca="1">IFERROR(IF(AND(НачИнвП_Дата&lt;=J$3,КИнвП_Дата&gt;J$3),
             5,""),0)</f>
        <v/>
      </c>
      <c r="K73" s="251" t="str">
        <f ca="1">IFERROR(IF(AND(НачИнвП_Дата&lt;=K$3,КИнвП_Дата&gt;K$3),
             5,""),0)</f>
        <v/>
      </c>
      <c r="L73" s="251" t="str">
        <f ca="1">IFERROR(IF(AND(НачИнвП_Дата&lt;=L$3,КИнвП_Дата&gt;L$3),
             5,""),0)</f>
        <v/>
      </c>
      <c r="M73" s="252">
        <f t="shared" ca="1" si="2829"/>
        <v>0</v>
      </c>
      <c r="N73" s="251">
        <f ca="1">IFERROR(IF(AND(НачИнвП_Дата&lt;=N$3,КИнвП_Дата&gt;N$3),
             5,""),0)</f>
        <v>5</v>
      </c>
      <c r="O73" s="251">
        <f ca="1">IFERROR(IF(AND(НачИнвП_Дата&lt;=O$3,КИнвП_Дата&gt;O$3),
             5,""),0)</f>
        <v>5</v>
      </c>
      <c r="P73" s="251">
        <f ca="1">IFERROR(IF(AND(НачИнвП_Дата&lt;=P$3,КИнвП_Дата&gt;P$3),
             5,""),0)</f>
        <v>5</v>
      </c>
      <c r="Q73" s="252">
        <f t="shared" ca="1" si="2775"/>
        <v>15</v>
      </c>
      <c r="R73" s="285">
        <f t="shared" ca="1" si="2830"/>
        <v>15</v>
      </c>
      <c r="S73" s="251">
        <f ca="1">IFERROR(IF(AND(НачИнвП_Дата&lt;=S$3,КИнвП_Дата&gt;S$3),
             5,""),0)</f>
        <v>5</v>
      </c>
      <c r="T73" s="251">
        <f ca="1">IFERROR(IF(AND(НачИнвП_Дата&lt;=T$3,КИнвП_Дата&gt;T$3),
             5,""),0)</f>
        <v>5</v>
      </c>
      <c r="U73" s="251">
        <f ca="1">IFERROR(IF(AND(НачИнвП_Дата&lt;=U$3,КИнвП_Дата&gt;U$3),
             5,""),0)</f>
        <v>5</v>
      </c>
      <c r="V73" s="252">
        <f t="shared" ca="1" si="2831"/>
        <v>15</v>
      </c>
      <c r="W73" s="251">
        <f ca="1">IFERROR(IF(AND(НачИнвП_Дата&lt;=W$3,КИнвП_Дата&gt;W$3),
             5,""),0)</f>
        <v>5</v>
      </c>
      <c r="X73" s="251">
        <f ca="1">IFERROR(IF(AND(НачИнвП_Дата&lt;=X$3,КИнвП_Дата&gt;X$3),
             5,""),0)</f>
        <v>5</v>
      </c>
      <c r="Y73" s="251">
        <f ca="1">IFERROR(IF(AND(НачИнвП_Дата&lt;=Y$3,КИнвП_Дата&gt;Y$3),
             5,""),0)</f>
        <v>5</v>
      </c>
      <c r="Z73" s="252">
        <f t="shared" ca="1" si="2832"/>
        <v>15</v>
      </c>
      <c r="AA73" s="251">
        <f ca="1">IFERROR(IF(AND(НачИнвП_Дата&lt;=AA$3,КИнвП_Дата&gt;AA$3),
             5,""),0)</f>
        <v>5</v>
      </c>
      <c r="AB73" s="251">
        <f ca="1">IFERROR(IF(AND(НачИнвП_Дата&lt;=AB$3,КИнвП_Дата&gt;AB$3),
             5,""),0)</f>
        <v>5</v>
      </c>
      <c r="AC73" s="251">
        <f ca="1">IFERROR(IF(AND(НачИнвП_Дата&lt;=AC$3,КИнвП_Дата&gt;AC$3),
             5,""),0)</f>
        <v>5</v>
      </c>
      <c r="AD73" s="252">
        <f t="shared" ca="1" si="2833"/>
        <v>15</v>
      </c>
      <c r="AE73" s="251">
        <f ca="1">IFERROR(IF(AND(НачИнвП_Дата&lt;=AE$3,КИнвП_Дата&gt;AE$3),
             5,""),0)</f>
        <v>5</v>
      </c>
      <c r="AF73" s="251">
        <f ca="1">IFERROR(IF(AND(НачИнвП_Дата&lt;=AF$3,КИнвП_Дата&gt;AF$3),
             5,""),0)</f>
        <v>5</v>
      </c>
      <c r="AG73" s="251">
        <f ca="1">IFERROR(IF(AND(НачИнвП_Дата&lt;=AG$3,КИнвП_Дата&gt;AG$3),
             5,""),0)</f>
        <v>5</v>
      </c>
      <c r="AH73" s="252">
        <f t="shared" ca="1" si="2834"/>
        <v>15</v>
      </c>
      <c r="AI73" s="285">
        <f t="shared" ca="1" si="2835"/>
        <v>60</v>
      </c>
      <c r="AJ73" s="251">
        <f ca="1">IFERROR(IF(AND(НачИнвП_Дата&lt;=AJ$3,КИнвП_Дата&gt;AJ$3),
             5,""),0)</f>
        <v>5</v>
      </c>
      <c r="AK73" s="251">
        <f ca="1">IFERROR(IF(AND(НачИнвП_Дата&lt;=AK$3,КИнвП_Дата&gt;AK$3),
             5,""),0)</f>
        <v>5</v>
      </c>
      <c r="AL73" s="251">
        <f ca="1">IFERROR(IF(AND(НачИнвП_Дата&lt;=AL$3,КИнвП_Дата&gt;AL$3),
             5,""),0)</f>
        <v>5</v>
      </c>
      <c r="AM73" s="252">
        <f t="shared" ca="1" si="2836"/>
        <v>15</v>
      </c>
      <c r="AN73" s="251">
        <f ca="1">IFERROR(IF(AND(НачИнвП_Дата&lt;=AN$3,КИнвП_Дата&gt;AN$3),
             5,""),0)</f>
        <v>5</v>
      </c>
      <c r="AO73" s="251">
        <f ca="1">IFERROR(IF(AND(НачИнвП_Дата&lt;=AO$3,КИнвП_Дата&gt;AO$3),
             5,""),0)</f>
        <v>5</v>
      </c>
      <c r="AP73" s="251">
        <f ca="1">IFERROR(IF(AND(НачИнвП_Дата&lt;=AP$3,КИнвП_Дата&gt;AP$3),
             5,""),0)</f>
        <v>5</v>
      </c>
      <c r="AQ73" s="252">
        <f t="shared" ca="1" si="2837"/>
        <v>15</v>
      </c>
      <c r="AR73" s="251">
        <f ca="1">IFERROR(IF(AND(НачИнвП_Дата&lt;=AR$3,КИнвП_Дата&gt;AR$3),
             5,""),0)</f>
        <v>5</v>
      </c>
      <c r="AS73" s="251">
        <f ca="1">IFERROR(IF(AND(НачИнвП_Дата&lt;=AS$3,КИнвП_Дата&gt;AS$3),
             5,""),0)</f>
        <v>5</v>
      </c>
      <c r="AT73" s="251">
        <f ca="1">IFERROR(IF(AND(НачИнвП_Дата&lt;=AT$3,КИнвП_Дата&gt;AT$3),
             5,""),0)</f>
        <v>5</v>
      </c>
      <c r="AU73" s="252">
        <f t="shared" ca="1" si="2838"/>
        <v>15</v>
      </c>
      <c r="AV73" s="251">
        <f ca="1">IFERROR(IF(AND(НачИнвП_Дата&lt;=AV$3,КИнвП_Дата&gt;AV$3),
             5,""),0)</f>
        <v>5</v>
      </c>
      <c r="AW73" s="251">
        <f ca="1">IFERROR(IF(AND(НачИнвП_Дата&lt;=AW$3,КИнвП_Дата&gt;AW$3),
             5,""),0)</f>
        <v>5</v>
      </c>
      <c r="AX73" s="251">
        <f ca="1">IFERROR(IF(AND(НачИнвП_Дата&lt;=AX$3,КИнвП_Дата&gt;AX$3),
             5,""),0)</f>
        <v>5</v>
      </c>
      <c r="AY73" s="252">
        <f t="shared" ca="1" si="2839"/>
        <v>15</v>
      </c>
      <c r="AZ73" s="285">
        <f t="shared" ca="1" si="2840"/>
        <v>60</v>
      </c>
      <c r="BA73" s="251">
        <f ca="1">IFERROR(IF(AND(НачИнвП_Дата&lt;=BA$3,КИнвП_Дата&gt;BA$3),
             5,""),0)</f>
        <v>5</v>
      </c>
      <c r="BB73" s="251">
        <f ca="1">IFERROR(IF(AND(НачИнвП_Дата&lt;=BB$3,КИнвП_Дата&gt;BB$3),
             5,""),0)</f>
        <v>5</v>
      </c>
      <c r="BC73" s="251">
        <f ca="1">IFERROR(IF(AND(НачИнвП_Дата&lt;=BC$3,КИнвП_Дата&gt;BC$3),
             5,""),0)</f>
        <v>5</v>
      </c>
      <c r="BD73" s="252">
        <f t="shared" ca="1" si="2841"/>
        <v>15</v>
      </c>
      <c r="BE73" s="251">
        <f ca="1">IFERROR(IF(AND(НачИнвП_Дата&lt;=BE$3,КИнвП_Дата&gt;BE$3),
             5,""),0)</f>
        <v>5</v>
      </c>
      <c r="BF73" s="251">
        <f ca="1">IFERROR(IF(AND(НачИнвП_Дата&lt;=BF$3,КИнвП_Дата&gt;BF$3),
             5,""),0)</f>
        <v>5</v>
      </c>
      <c r="BG73" s="251">
        <f ca="1">IFERROR(IF(AND(НачИнвП_Дата&lt;=BG$3,КИнвП_Дата&gt;BG$3),
             5,""),0)</f>
        <v>5</v>
      </c>
      <c r="BH73" s="252">
        <f t="shared" ca="1" si="2842"/>
        <v>15</v>
      </c>
      <c r="BI73" s="251">
        <f ca="1">IFERROR(IF(AND(НачИнвП_Дата&lt;=BI$3,КИнвП_Дата&gt;BI$3),
             5,""),0)</f>
        <v>5</v>
      </c>
      <c r="BJ73" s="251">
        <f ca="1">IFERROR(IF(AND(НачИнвП_Дата&lt;=BJ$3,КИнвП_Дата&gt;BJ$3),
             5,""),0)</f>
        <v>5</v>
      </c>
      <c r="BK73" s="251">
        <f ca="1">IFERROR(IF(AND(НачИнвП_Дата&lt;=BK$3,КИнвП_Дата&gt;BK$3),
             5,""),0)</f>
        <v>5</v>
      </c>
      <c r="BL73" s="252">
        <f t="shared" ca="1" si="2843"/>
        <v>15</v>
      </c>
      <c r="BM73" s="251">
        <f ca="1">IFERROR(IF(AND(НачИнвП_Дата&lt;=BM$3,КИнвП_Дата&gt;BM$3),
             5,""),0)</f>
        <v>5</v>
      </c>
      <c r="BN73" s="251">
        <f ca="1">IFERROR(IF(AND(НачИнвП_Дата&lt;=BN$3,КИнвП_Дата&gt;BN$3),
             5,""),0)</f>
        <v>5</v>
      </c>
      <c r="BO73" s="251">
        <f ca="1">IFERROR(IF(AND(НачИнвП_Дата&lt;=BO$3,КИнвП_Дата&gt;BO$3),
             5,""),0)</f>
        <v>5</v>
      </c>
      <c r="BP73" s="252">
        <f t="shared" ca="1" si="2844"/>
        <v>15</v>
      </c>
      <c r="BQ73" s="285">
        <f t="shared" ca="1" si="2845"/>
        <v>60</v>
      </c>
      <c r="BR73" s="251">
        <f ca="1">IFERROR(IF(AND(НачИнвП_Дата&lt;=BR$3,КИнвП_Дата&gt;BR$3),
             5,""),0)</f>
        <v>5</v>
      </c>
      <c r="BS73" s="251">
        <f ca="1">IFERROR(IF(AND(НачИнвП_Дата&lt;=BS$3,КИнвП_Дата&gt;BS$3),
             5,""),0)</f>
        <v>5</v>
      </c>
      <c r="BT73" s="251">
        <f ca="1">IFERROR(IF(AND(НачИнвП_Дата&lt;=BT$3,КИнвП_Дата&gt;BT$3),
             5,""),0)</f>
        <v>5</v>
      </c>
      <c r="BU73" s="252">
        <f t="shared" ca="1" si="2846"/>
        <v>15</v>
      </c>
      <c r="BV73" s="251">
        <f ca="1">IFERROR(IF(AND(НачИнвП_Дата&lt;=BV$3,КИнвП_Дата&gt;BV$3),
             5,""),0)</f>
        <v>5</v>
      </c>
      <c r="BW73" s="251">
        <f ca="1">IFERROR(IF(AND(НачИнвП_Дата&lt;=BW$3,КИнвП_Дата&gt;BW$3),
             5,""),0)</f>
        <v>5</v>
      </c>
      <c r="BX73" s="251">
        <f ca="1">IFERROR(IF(AND(НачИнвП_Дата&lt;=BX$3,КИнвП_Дата&gt;BX$3),
             5,""),0)</f>
        <v>5</v>
      </c>
      <c r="BY73" s="252">
        <f t="shared" ca="1" si="2847"/>
        <v>15</v>
      </c>
      <c r="BZ73" s="251">
        <f ca="1">IFERROR(IF(AND(НачИнвП_Дата&lt;=BZ$3,КИнвП_Дата&gt;BZ$3),
             5,""),0)</f>
        <v>5</v>
      </c>
      <c r="CA73" s="251">
        <f ca="1">IFERROR(IF(AND(НачИнвП_Дата&lt;=CA$3,КИнвП_Дата&gt;CA$3),
             5,""),0)</f>
        <v>5</v>
      </c>
      <c r="CB73" s="251">
        <f ca="1">IFERROR(IF(AND(НачИнвП_Дата&lt;=CB$3,КИнвП_Дата&gt;CB$3),
             5,""),0)</f>
        <v>5</v>
      </c>
      <c r="CC73" s="252">
        <f t="shared" ca="1" si="2848"/>
        <v>15</v>
      </c>
      <c r="CD73" s="251">
        <f ca="1">IFERROR(IF(AND(НачИнвП_Дата&lt;=CD$3,КИнвП_Дата&gt;CD$3),
             5,""),0)</f>
        <v>5</v>
      </c>
      <c r="CE73" s="251">
        <f ca="1">IFERROR(IF(AND(НачИнвП_Дата&lt;=CE$3,КИнвП_Дата&gt;CE$3),
             5,""),0)</f>
        <v>5</v>
      </c>
      <c r="CF73" s="251">
        <f ca="1">IFERROR(IF(AND(НачИнвП_Дата&lt;=CF$3,КИнвП_Дата&gt;CF$3),
             5,""),0)</f>
        <v>5</v>
      </c>
      <c r="CG73" s="252">
        <f t="shared" ca="1" si="2849"/>
        <v>15</v>
      </c>
      <c r="CH73" s="285">
        <f t="shared" ca="1" si="2850"/>
        <v>60</v>
      </c>
      <c r="CI73" s="251">
        <f ca="1">IFERROR(IF(AND(НачИнвП_Дата&lt;=CI$3,КИнвП_Дата&gt;CI$3),
             5,""),0)</f>
        <v>5</v>
      </c>
      <c r="CJ73" s="251">
        <f ca="1">IFERROR(IF(AND(НачИнвП_Дата&lt;=CJ$3,КИнвП_Дата&gt;CJ$3),
             5,""),0)</f>
        <v>5</v>
      </c>
      <c r="CK73" s="251">
        <f ca="1">IFERROR(IF(AND(НачИнвП_Дата&lt;=CK$3,КИнвП_Дата&gt;CK$3),
             5,""),0)</f>
        <v>5</v>
      </c>
      <c r="CL73" s="252">
        <f t="shared" ca="1" si="2851"/>
        <v>15</v>
      </c>
      <c r="CM73" s="251">
        <f ca="1">IFERROR(IF(AND(НачИнвП_Дата&lt;=CM$3,КИнвП_Дата&gt;CM$3),
             5,""),0)</f>
        <v>5</v>
      </c>
      <c r="CN73" s="251">
        <f ca="1">IFERROR(IF(AND(НачИнвП_Дата&lt;=CN$3,КИнвП_Дата&gt;CN$3),
             5,""),0)</f>
        <v>5</v>
      </c>
      <c r="CO73" s="251">
        <f ca="1">IFERROR(IF(AND(НачИнвП_Дата&lt;=CO$3,КИнвП_Дата&gt;CO$3),
             5,""),0)</f>
        <v>5</v>
      </c>
      <c r="CP73" s="252">
        <f t="shared" ca="1" si="2852"/>
        <v>15</v>
      </c>
      <c r="CQ73" s="251">
        <f ca="1">IFERROR(IF(AND(НачИнвП_Дата&lt;=CQ$3,КИнвП_Дата&gt;CQ$3),
             5,""),0)</f>
        <v>5</v>
      </c>
      <c r="CR73" s="251">
        <f ca="1">IFERROR(IF(AND(НачИнвП_Дата&lt;=CR$3,КИнвП_Дата&gt;CR$3),
             5,""),0)</f>
        <v>5</v>
      </c>
      <c r="CS73" s="251">
        <f ca="1">IFERROR(IF(AND(НачИнвП_Дата&lt;=CS$3,КИнвП_Дата&gt;CS$3),
             5,""),0)</f>
        <v>5</v>
      </c>
      <c r="CT73" s="252">
        <f t="shared" ca="1" si="2853"/>
        <v>15</v>
      </c>
      <c r="CU73" s="251">
        <f ca="1">IFERROR(IF(AND(НачИнвП_Дата&lt;=CU$3,КИнвП_Дата&gt;CU$3),
             5,""),0)</f>
        <v>5</v>
      </c>
      <c r="CV73" s="251">
        <f ca="1">IFERROR(IF(AND(НачИнвП_Дата&lt;=CV$3,КИнвП_Дата&gt;CV$3),
             5,""),0)</f>
        <v>5</v>
      </c>
      <c r="CW73" s="251">
        <f ca="1">IFERROR(IF(AND(НачИнвП_Дата&lt;=CW$3,КИнвП_Дата&gt;CW$3),
             5,""),0)</f>
        <v>5</v>
      </c>
      <c r="CX73" s="252">
        <f t="shared" ca="1" si="2854"/>
        <v>15</v>
      </c>
      <c r="CY73" s="285">
        <f t="shared" ca="1" si="2855"/>
        <v>60</v>
      </c>
      <c r="CZ73" s="251">
        <f ca="1">IFERROR(IF(AND(НачИнвП_Дата&lt;=CZ$3,КИнвП_Дата&gt;CZ$3),
             5,""),0)</f>
        <v>5</v>
      </c>
      <c r="DA73" s="251">
        <f ca="1">IFERROR(IF(AND(НачИнвП_Дата&lt;=DA$3,КИнвП_Дата&gt;DA$3),
             5,""),0)</f>
        <v>5</v>
      </c>
      <c r="DB73" s="251">
        <f ca="1">IFERROR(IF(AND(НачИнвП_Дата&lt;=DB$3,КИнвП_Дата&gt;DB$3),
             5,""),0)</f>
        <v>5</v>
      </c>
      <c r="DC73" s="252">
        <f t="shared" ca="1" si="2856"/>
        <v>15</v>
      </c>
      <c r="DD73" s="251">
        <f ca="1">IFERROR(IF(AND(НачИнвП_Дата&lt;=DD$3,КИнвП_Дата&gt;DD$3),
             5,""),0)</f>
        <v>5</v>
      </c>
      <c r="DE73" s="251">
        <f ca="1">IFERROR(IF(AND(НачИнвП_Дата&lt;=DE$3,КИнвП_Дата&gt;DE$3),
             5,""),0)</f>
        <v>5</v>
      </c>
      <c r="DF73" s="251">
        <f ca="1">IFERROR(IF(AND(НачИнвП_Дата&lt;=DF$3,КИнвП_Дата&gt;DF$3),
             5,""),0)</f>
        <v>5</v>
      </c>
      <c r="DG73" s="252">
        <f t="shared" ca="1" si="2857"/>
        <v>15</v>
      </c>
      <c r="DH73" s="251">
        <f ca="1">IFERROR(IF(AND(НачИнвП_Дата&lt;=DH$3,КИнвП_Дата&gt;DH$3),
             5,""),0)</f>
        <v>5</v>
      </c>
      <c r="DI73" s="251">
        <f ca="1">IFERROR(IF(AND(НачИнвП_Дата&lt;=DI$3,КИнвП_Дата&gt;DI$3),
             5,""),0)</f>
        <v>5</v>
      </c>
      <c r="DJ73" s="251">
        <f ca="1">IFERROR(IF(AND(НачИнвП_Дата&lt;=DJ$3,КИнвП_Дата&gt;DJ$3),
             5,""),0)</f>
        <v>5</v>
      </c>
      <c r="DK73" s="252">
        <f t="shared" ca="1" si="2858"/>
        <v>15</v>
      </c>
      <c r="DL73" s="251">
        <f ca="1">IFERROR(IF(AND(НачИнвП_Дата&lt;=DL$3,КИнвП_Дата&gt;DL$3),
             5,""),0)</f>
        <v>5</v>
      </c>
      <c r="DM73" s="251">
        <f ca="1">IFERROR(IF(AND(НачИнвП_Дата&lt;=DM$3,КИнвП_Дата&gt;DM$3),
             5,""),0)</f>
        <v>5</v>
      </c>
      <c r="DN73" s="251">
        <f ca="1">IFERROR(IF(AND(НачИнвП_Дата&lt;=DN$3,КИнвП_Дата&gt;DN$3),
             5,""),0)</f>
        <v>5</v>
      </c>
      <c r="DO73" s="252">
        <f t="shared" ca="1" si="2859"/>
        <v>15</v>
      </c>
      <c r="DP73" s="285">
        <f t="shared" ca="1" si="2860"/>
        <v>60</v>
      </c>
      <c r="DQ73" s="251">
        <f ca="1">IFERROR(IF(AND(НачИнвП_Дата&lt;=DQ$3,КИнвП_Дата&gt;DQ$3),
             5,""),0)</f>
        <v>5</v>
      </c>
      <c r="DR73" s="251">
        <f ca="1">IFERROR(IF(AND(НачИнвП_Дата&lt;=DR$3,КИнвП_Дата&gt;DR$3),
             5,""),0)</f>
        <v>5</v>
      </c>
      <c r="DS73" s="251">
        <f ca="1">IFERROR(IF(AND(НачИнвП_Дата&lt;=DS$3,КИнвП_Дата&gt;DS$3),
             5,""),0)</f>
        <v>5</v>
      </c>
      <c r="DT73" s="252">
        <f t="shared" ca="1" si="2861"/>
        <v>15</v>
      </c>
      <c r="DU73" s="251">
        <f ca="1">IFERROR(IF(AND(НачИнвП_Дата&lt;=DU$3,КИнвП_Дата&gt;DU$3),
             5,""),0)</f>
        <v>5</v>
      </c>
      <c r="DV73" s="251">
        <f ca="1">IFERROR(IF(AND(НачИнвП_Дата&lt;=DV$3,КИнвП_Дата&gt;DV$3),
             5,""),0)</f>
        <v>5</v>
      </c>
      <c r="DW73" s="251">
        <f ca="1">IFERROR(IF(AND(НачИнвП_Дата&lt;=DW$3,КИнвП_Дата&gt;DW$3),
             5,""),0)</f>
        <v>5</v>
      </c>
      <c r="DX73" s="252">
        <f t="shared" ca="1" si="2862"/>
        <v>15</v>
      </c>
      <c r="DY73" s="251">
        <f ca="1">IFERROR(IF(AND(НачИнвП_Дата&lt;=DY$3,КИнвП_Дата&gt;DY$3),
             5,""),0)</f>
        <v>5</v>
      </c>
      <c r="DZ73" s="251">
        <f ca="1">IFERROR(IF(AND(НачИнвП_Дата&lt;=DZ$3,КИнвП_Дата&gt;DZ$3),
             5,""),0)</f>
        <v>5</v>
      </c>
      <c r="EA73" s="251">
        <f ca="1">IFERROR(IF(AND(НачИнвП_Дата&lt;=EA$3,КИнвП_Дата&gt;EA$3),
             5,""),0)</f>
        <v>5</v>
      </c>
      <c r="EB73" s="252">
        <f t="shared" ca="1" si="2863"/>
        <v>15</v>
      </c>
      <c r="EC73" s="251">
        <f ca="1">IFERROR(IF(AND(НачИнвП_Дата&lt;=EC$3,КИнвП_Дата&gt;EC$3),
             5,""),0)</f>
        <v>5</v>
      </c>
      <c r="ED73" s="251">
        <f ca="1">IFERROR(IF(AND(НачИнвП_Дата&lt;=ED$3,КИнвП_Дата&gt;ED$3),
             5,""),0)</f>
        <v>5</v>
      </c>
      <c r="EE73" s="251">
        <f ca="1">IFERROR(IF(AND(НачИнвП_Дата&lt;=EE$3,КИнвП_Дата&gt;EE$3),
             5,""),0)</f>
        <v>5</v>
      </c>
      <c r="EF73" s="252">
        <f t="shared" ca="1" si="2864"/>
        <v>15</v>
      </c>
      <c r="EG73" s="285">
        <f t="shared" ca="1" si="2865"/>
        <v>60</v>
      </c>
      <c r="EH73" s="251">
        <f ca="1">IFERROR(IF(AND(НачИнвП_Дата&lt;=EH$3,КИнвП_Дата&gt;EH$3),
             5,""),0)</f>
        <v>5</v>
      </c>
      <c r="EI73" s="251">
        <f ca="1">IFERROR(IF(AND(НачИнвП_Дата&lt;=EI$3,КИнвП_Дата&gt;EI$3),
             5,""),0)</f>
        <v>5</v>
      </c>
      <c r="EJ73" s="251">
        <f ca="1">IFERROR(IF(AND(НачИнвП_Дата&lt;=EJ$3,КИнвП_Дата&gt;EJ$3),
             5,""),0)</f>
        <v>5</v>
      </c>
      <c r="EK73" s="252">
        <f t="shared" ca="1" si="2866"/>
        <v>15</v>
      </c>
      <c r="EL73" s="251">
        <f ca="1">IFERROR(IF(AND(НачИнвП_Дата&lt;=EL$3,КИнвП_Дата&gt;EL$3),
             5,""),0)</f>
        <v>5</v>
      </c>
      <c r="EM73" s="251">
        <f ca="1">IFERROR(IF(AND(НачИнвП_Дата&lt;=EM$3,КИнвП_Дата&gt;EM$3),
             5,""),0)</f>
        <v>5</v>
      </c>
      <c r="EN73" s="251">
        <f ca="1">IFERROR(IF(AND(НачИнвП_Дата&lt;=EN$3,КИнвП_Дата&gt;EN$3),
             5,""),0)</f>
        <v>5</v>
      </c>
      <c r="EO73" s="252">
        <f t="shared" ca="1" si="2867"/>
        <v>15</v>
      </c>
      <c r="EP73" s="251">
        <f ca="1">IFERROR(IF(AND(НачИнвП_Дата&lt;=EP$3,КИнвП_Дата&gt;EP$3),
             5,""),0)</f>
        <v>5</v>
      </c>
      <c r="EQ73" s="251">
        <f ca="1">IFERROR(IF(AND(НачИнвП_Дата&lt;=EQ$3,КИнвП_Дата&gt;EQ$3),
             5,""),0)</f>
        <v>5</v>
      </c>
      <c r="ER73" s="251">
        <f ca="1">IFERROR(IF(AND(НачИнвП_Дата&lt;=ER$3,КИнвП_Дата&gt;ER$3),
             5,""),0)</f>
        <v>5</v>
      </c>
      <c r="ES73" s="252">
        <f t="shared" ca="1" si="2868"/>
        <v>15</v>
      </c>
      <c r="ET73" s="251">
        <f ca="1">IFERROR(IF(AND(НачИнвП_Дата&lt;=ET$3,КИнвП_Дата&gt;ET$3),
             5,""),0)</f>
        <v>5</v>
      </c>
      <c r="EU73" s="251">
        <f ca="1">IFERROR(IF(AND(НачИнвП_Дата&lt;=EU$3,КИнвП_Дата&gt;EU$3),
             5,""),0)</f>
        <v>5</v>
      </c>
      <c r="EV73" s="251">
        <f ca="1">IFERROR(IF(AND(НачИнвП_Дата&lt;=EV$3,КИнвП_Дата&gt;EV$3),
             5,""),0)</f>
        <v>5</v>
      </c>
      <c r="EW73" s="252">
        <f t="shared" ca="1" si="2869"/>
        <v>15</v>
      </c>
      <c r="EX73" s="430">
        <f t="shared" ca="1" si="2870"/>
        <v>60</v>
      </c>
      <c r="EY73" s="438"/>
    </row>
    <row r="74" spans="1:155" outlineLevel="1">
      <c r="A74" s="230" t="s">
        <v>255</v>
      </c>
      <c r="B74" s="251" t="str">
        <f>IFERROR(IF(AND(НачИнвП_Дата&lt;=B$3,КИнвП_Дата&gt;B$3),
             2,""),0)</f>
        <v/>
      </c>
      <c r="C74" s="251" t="str">
        <f ca="1">IFERROR(IF(AND(НачИнвП_Дата&lt;=C$3,КИнвП_Дата&gt;C$3),
             2,""),0)</f>
        <v/>
      </c>
      <c r="D74" s="251" t="str">
        <f ca="1">IFERROR(IF(AND(НачИнвП_Дата&lt;=D$3,КИнвП_Дата&gt;D$3),
             2,""),0)</f>
        <v/>
      </c>
      <c r="E74" s="252">
        <f t="shared" ca="1" si="2773"/>
        <v>0</v>
      </c>
      <c r="F74" s="251" t="str">
        <f ca="1">IFERROR(IF(AND(НачИнвП_Дата&lt;=F$3,КИнвП_Дата&gt;F$3),
             2,""),0)</f>
        <v/>
      </c>
      <c r="G74" s="251" t="str">
        <f ca="1">IFERROR(IF(AND(НачИнвП_Дата&lt;=G$3,КИнвП_Дата&gt;G$3),
             2,""),0)</f>
        <v/>
      </c>
      <c r="H74" s="251" t="str">
        <f ca="1">IFERROR(IF(AND(НачИнвП_Дата&lt;=H$3,КИнвП_Дата&gt;H$3),
             2,""),0)</f>
        <v/>
      </c>
      <c r="I74" s="252">
        <f t="shared" ca="1" si="2774"/>
        <v>0</v>
      </c>
      <c r="J74" s="251" t="str">
        <f ca="1">IFERROR(IF(AND(НачИнвП_Дата&lt;=J$3,КИнвП_Дата&gt;J$3),
             2,""),0)</f>
        <v/>
      </c>
      <c r="K74" s="251" t="str">
        <f ca="1">IFERROR(IF(AND(НачИнвП_Дата&lt;=K$3,КИнвП_Дата&gt;K$3),
             2,""),0)</f>
        <v/>
      </c>
      <c r="L74" s="251" t="str">
        <f ca="1">IFERROR(IF(AND(НачИнвП_Дата&lt;=L$3,КИнвП_Дата&gt;L$3),
             2,""),0)</f>
        <v/>
      </c>
      <c r="M74" s="252">
        <f t="shared" ca="1" si="2829"/>
        <v>0</v>
      </c>
      <c r="N74" s="251">
        <f ca="1">IFERROR(IF(AND(НачИнвП_Дата&lt;=N$3,КИнвП_Дата&gt;N$3),
             2,""),0)</f>
        <v>2</v>
      </c>
      <c r="O74" s="251">
        <f ca="1">IFERROR(IF(AND(НачИнвП_Дата&lt;=O$3,КИнвП_Дата&gt;O$3),
             2,""),0)</f>
        <v>2</v>
      </c>
      <c r="P74" s="251">
        <f ca="1">IFERROR(IF(AND(НачИнвП_Дата&lt;=P$3,КИнвП_Дата&gt;P$3),
             2,""),0)</f>
        <v>2</v>
      </c>
      <c r="Q74" s="252">
        <f t="shared" ca="1" si="2775"/>
        <v>6</v>
      </c>
      <c r="R74" s="285">
        <f t="shared" ca="1" si="2830"/>
        <v>6</v>
      </c>
      <c r="S74" s="251">
        <f ca="1">IFERROR(IF(AND(НачИнвП_Дата&lt;=S$3,КИнвП_Дата&gt;S$3),
             2,""),0)</f>
        <v>2</v>
      </c>
      <c r="T74" s="251">
        <f ca="1">IFERROR(IF(AND(НачИнвП_Дата&lt;=T$3,КИнвП_Дата&gt;T$3),
             2,""),0)</f>
        <v>2</v>
      </c>
      <c r="U74" s="251">
        <f ca="1">IFERROR(IF(AND(НачИнвП_Дата&lt;=U$3,КИнвП_Дата&gt;U$3),
             2,""),0)</f>
        <v>2</v>
      </c>
      <c r="V74" s="252">
        <f t="shared" ca="1" si="2831"/>
        <v>6</v>
      </c>
      <c r="W74" s="251">
        <f ca="1">IFERROR(IF(AND(НачИнвП_Дата&lt;=W$3,КИнвП_Дата&gt;W$3),
             2,""),0)</f>
        <v>2</v>
      </c>
      <c r="X74" s="251">
        <f ca="1">IFERROR(IF(AND(НачИнвП_Дата&lt;=X$3,КИнвП_Дата&gt;X$3),
             2,""),0)</f>
        <v>2</v>
      </c>
      <c r="Y74" s="251">
        <f ca="1">IFERROR(IF(AND(НачИнвП_Дата&lt;=Y$3,КИнвП_Дата&gt;Y$3),
             2,""),0)</f>
        <v>2</v>
      </c>
      <c r="Z74" s="252">
        <f t="shared" ca="1" si="2832"/>
        <v>6</v>
      </c>
      <c r="AA74" s="251">
        <f ca="1">IFERROR(IF(AND(НачИнвП_Дата&lt;=AA$3,КИнвП_Дата&gt;AA$3),
             2,""),0)</f>
        <v>2</v>
      </c>
      <c r="AB74" s="251">
        <f ca="1">IFERROR(IF(AND(НачИнвП_Дата&lt;=AB$3,КИнвП_Дата&gt;AB$3),
             2,""),0)</f>
        <v>2</v>
      </c>
      <c r="AC74" s="251">
        <f ca="1">IFERROR(IF(AND(НачИнвП_Дата&lt;=AC$3,КИнвП_Дата&gt;AC$3),
             2,""),0)</f>
        <v>2</v>
      </c>
      <c r="AD74" s="252">
        <f t="shared" ca="1" si="2833"/>
        <v>6</v>
      </c>
      <c r="AE74" s="251">
        <f ca="1">IFERROR(IF(AND(НачИнвП_Дата&lt;=AE$3,КИнвП_Дата&gt;AE$3),
             2,""),0)</f>
        <v>2</v>
      </c>
      <c r="AF74" s="251">
        <f ca="1">IFERROR(IF(AND(НачИнвП_Дата&lt;=AF$3,КИнвП_Дата&gt;AF$3),
             2,""),0)</f>
        <v>2</v>
      </c>
      <c r="AG74" s="251">
        <f ca="1">IFERROR(IF(AND(НачИнвП_Дата&lt;=AG$3,КИнвП_Дата&gt;AG$3),
             2,""),0)</f>
        <v>2</v>
      </c>
      <c r="AH74" s="252">
        <f t="shared" ca="1" si="2834"/>
        <v>6</v>
      </c>
      <c r="AI74" s="285">
        <f t="shared" ca="1" si="2835"/>
        <v>24</v>
      </c>
      <c r="AJ74" s="251">
        <f ca="1">IFERROR(IF(AND(НачИнвП_Дата&lt;=AJ$3,КИнвП_Дата&gt;AJ$3),
             2,""),0)</f>
        <v>2</v>
      </c>
      <c r="AK74" s="251">
        <f ca="1">IFERROR(IF(AND(НачИнвП_Дата&lt;=AK$3,КИнвП_Дата&gt;AK$3),
             2,""),0)</f>
        <v>2</v>
      </c>
      <c r="AL74" s="251">
        <f ca="1">IFERROR(IF(AND(НачИнвП_Дата&lt;=AL$3,КИнвП_Дата&gt;AL$3),
             2,""),0)</f>
        <v>2</v>
      </c>
      <c r="AM74" s="252">
        <f t="shared" ca="1" si="2836"/>
        <v>6</v>
      </c>
      <c r="AN74" s="251">
        <f ca="1">IFERROR(IF(AND(НачИнвП_Дата&lt;=AN$3,КИнвП_Дата&gt;AN$3),
             2,""),0)</f>
        <v>2</v>
      </c>
      <c r="AO74" s="251">
        <f ca="1">IFERROR(IF(AND(НачИнвП_Дата&lt;=AO$3,КИнвП_Дата&gt;AO$3),
             2,""),0)</f>
        <v>2</v>
      </c>
      <c r="AP74" s="251">
        <f ca="1">IFERROR(IF(AND(НачИнвП_Дата&lt;=AP$3,КИнвП_Дата&gt;AP$3),
             2,""),0)</f>
        <v>2</v>
      </c>
      <c r="AQ74" s="252">
        <f t="shared" ca="1" si="2837"/>
        <v>6</v>
      </c>
      <c r="AR74" s="251">
        <f ca="1">IFERROR(IF(AND(НачИнвП_Дата&lt;=AR$3,КИнвП_Дата&gt;AR$3),
             2,""),0)</f>
        <v>2</v>
      </c>
      <c r="AS74" s="251">
        <f ca="1">IFERROR(IF(AND(НачИнвП_Дата&lt;=AS$3,КИнвП_Дата&gt;AS$3),
             2,""),0)</f>
        <v>2</v>
      </c>
      <c r="AT74" s="251">
        <f ca="1">IFERROR(IF(AND(НачИнвП_Дата&lt;=AT$3,КИнвП_Дата&gt;AT$3),
             2,""),0)</f>
        <v>2</v>
      </c>
      <c r="AU74" s="252">
        <f t="shared" ca="1" si="2838"/>
        <v>6</v>
      </c>
      <c r="AV74" s="251">
        <f ca="1">IFERROR(IF(AND(НачИнвП_Дата&lt;=AV$3,КИнвП_Дата&gt;AV$3),
             2,""),0)</f>
        <v>2</v>
      </c>
      <c r="AW74" s="251">
        <f ca="1">IFERROR(IF(AND(НачИнвП_Дата&lt;=AW$3,КИнвП_Дата&gt;AW$3),
             2,""),0)</f>
        <v>2</v>
      </c>
      <c r="AX74" s="251">
        <f ca="1">IFERROR(IF(AND(НачИнвП_Дата&lt;=AX$3,КИнвП_Дата&gt;AX$3),
             2,""),0)</f>
        <v>2</v>
      </c>
      <c r="AY74" s="252">
        <f t="shared" ca="1" si="2839"/>
        <v>6</v>
      </c>
      <c r="AZ74" s="285">
        <f t="shared" ca="1" si="2840"/>
        <v>24</v>
      </c>
      <c r="BA74" s="251">
        <f ca="1">IFERROR(IF(AND(НачИнвП_Дата&lt;=BA$3,КИнвП_Дата&gt;BA$3),
             2,""),0)</f>
        <v>2</v>
      </c>
      <c r="BB74" s="251">
        <f ca="1">IFERROR(IF(AND(НачИнвП_Дата&lt;=BB$3,КИнвП_Дата&gt;BB$3),
             2,""),0)</f>
        <v>2</v>
      </c>
      <c r="BC74" s="251">
        <f ca="1">IFERROR(IF(AND(НачИнвП_Дата&lt;=BC$3,КИнвП_Дата&gt;BC$3),
             2,""),0)</f>
        <v>2</v>
      </c>
      <c r="BD74" s="252">
        <f t="shared" ca="1" si="2841"/>
        <v>6</v>
      </c>
      <c r="BE74" s="251">
        <f ca="1">IFERROR(IF(AND(НачИнвП_Дата&lt;=BE$3,КИнвП_Дата&gt;BE$3),
             2,""),0)</f>
        <v>2</v>
      </c>
      <c r="BF74" s="251">
        <f ca="1">IFERROR(IF(AND(НачИнвП_Дата&lt;=BF$3,КИнвП_Дата&gt;BF$3),
             2,""),0)</f>
        <v>2</v>
      </c>
      <c r="BG74" s="251">
        <f ca="1">IFERROR(IF(AND(НачИнвП_Дата&lt;=BG$3,КИнвП_Дата&gt;BG$3),
             2,""),0)</f>
        <v>2</v>
      </c>
      <c r="BH74" s="252">
        <f t="shared" ca="1" si="2842"/>
        <v>6</v>
      </c>
      <c r="BI74" s="251">
        <f ca="1">IFERROR(IF(AND(НачИнвП_Дата&lt;=BI$3,КИнвП_Дата&gt;BI$3),
             2,""),0)</f>
        <v>2</v>
      </c>
      <c r="BJ74" s="251">
        <f ca="1">IFERROR(IF(AND(НачИнвП_Дата&lt;=BJ$3,КИнвП_Дата&gt;BJ$3),
             2,""),0)</f>
        <v>2</v>
      </c>
      <c r="BK74" s="251">
        <f ca="1">IFERROR(IF(AND(НачИнвП_Дата&lt;=BK$3,КИнвП_Дата&gt;BK$3),
             2,""),0)</f>
        <v>2</v>
      </c>
      <c r="BL74" s="252">
        <f t="shared" ca="1" si="2843"/>
        <v>6</v>
      </c>
      <c r="BM74" s="251">
        <f ca="1">IFERROR(IF(AND(НачИнвП_Дата&lt;=BM$3,КИнвП_Дата&gt;BM$3),
             2,""),0)</f>
        <v>2</v>
      </c>
      <c r="BN74" s="251">
        <f ca="1">IFERROR(IF(AND(НачИнвП_Дата&lt;=BN$3,КИнвП_Дата&gt;BN$3),
             2,""),0)</f>
        <v>2</v>
      </c>
      <c r="BO74" s="251">
        <f ca="1">IFERROR(IF(AND(НачИнвП_Дата&lt;=BO$3,КИнвП_Дата&gt;BO$3),
             2,""),0)</f>
        <v>2</v>
      </c>
      <c r="BP74" s="252">
        <f t="shared" ca="1" si="2844"/>
        <v>6</v>
      </c>
      <c r="BQ74" s="285">
        <f t="shared" ca="1" si="2845"/>
        <v>24</v>
      </c>
      <c r="BR74" s="251">
        <f ca="1">IFERROR(IF(AND(НачИнвП_Дата&lt;=BR$3,КИнвП_Дата&gt;BR$3),
             2,""),0)</f>
        <v>2</v>
      </c>
      <c r="BS74" s="251">
        <f ca="1">IFERROR(IF(AND(НачИнвП_Дата&lt;=BS$3,КИнвП_Дата&gt;BS$3),
             2,""),0)</f>
        <v>2</v>
      </c>
      <c r="BT74" s="251">
        <f ca="1">IFERROR(IF(AND(НачИнвП_Дата&lt;=BT$3,КИнвП_Дата&gt;BT$3),
             2,""),0)</f>
        <v>2</v>
      </c>
      <c r="BU74" s="252">
        <f t="shared" ca="1" si="2846"/>
        <v>6</v>
      </c>
      <c r="BV74" s="251">
        <f ca="1">IFERROR(IF(AND(НачИнвП_Дата&lt;=BV$3,КИнвП_Дата&gt;BV$3),
             2,""),0)</f>
        <v>2</v>
      </c>
      <c r="BW74" s="251">
        <f ca="1">IFERROR(IF(AND(НачИнвП_Дата&lt;=BW$3,КИнвП_Дата&gt;BW$3),
             2,""),0)</f>
        <v>2</v>
      </c>
      <c r="BX74" s="251">
        <f ca="1">IFERROR(IF(AND(НачИнвП_Дата&lt;=BX$3,КИнвП_Дата&gt;BX$3),
             2,""),0)</f>
        <v>2</v>
      </c>
      <c r="BY74" s="252">
        <f t="shared" ca="1" si="2847"/>
        <v>6</v>
      </c>
      <c r="BZ74" s="251">
        <f ca="1">IFERROR(IF(AND(НачИнвП_Дата&lt;=BZ$3,КИнвП_Дата&gt;BZ$3),
             2,""),0)</f>
        <v>2</v>
      </c>
      <c r="CA74" s="251">
        <f ca="1">IFERROR(IF(AND(НачИнвП_Дата&lt;=CA$3,КИнвП_Дата&gt;CA$3),
             2,""),0)</f>
        <v>2</v>
      </c>
      <c r="CB74" s="251">
        <f ca="1">IFERROR(IF(AND(НачИнвП_Дата&lt;=CB$3,КИнвП_Дата&gt;CB$3),
             2,""),0)</f>
        <v>2</v>
      </c>
      <c r="CC74" s="252">
        <f t="shared" ca="1" si="2848"/>
        <v>6</v>
      </c>
      <c r="CD74" s="251">
        <f ca="1">IFERROR(IF(AND(НачИнвП_Дата&lt;=CD$3,КИнвП_Дата&gt;CD$3),
             2,""),0)</f>
        <v>2</v>
      </c>
      <c r="CE74" s="251">
        <f ca="1">IFERROR(IF(AND(НачИнвП_Дата&lt;=CE$3,КИнвП_Дата&gt;CE$3),
             2,""),0)</f>
        <v>2</v>
      </c>
      <c r="CF74" s="251">
        <f ca="1">IFERROR(IF(AND(НачИнвП_Дата&lt;=CF$3,КИнвП_Дата&gt;CF$3),
             2,""),0)</f>
        <v>2</v>
      </c>
      <c r="CG74" s="252">
        <f t="shared" ca="1" si="2849"/>
        <v>6</v>
      </c>
      <c r="CH74" s="285">
        <f t="shared" ca="1" si="2850"/>
        <v>24</v>
      </c>
      <c r="CI74" s="251">
        <f ca="1">IFERROR(IF(AND(НачИнвП_Дата&lt;=CI$3,КИнвП_Дата&gt;CI$3),
             2,""),0)</f>
        <v>2</v>
      </c>
      <c r="CJ74" s="251">
        <f ca="1">IFERROR(IF(AND(НачИнвП_Дата&lt;=CJ$3,КИнвП_Дата&gt;CJ$3),
             2,""),0)</f>
        <v>2</v>
      </c>
      <c r="CK74" s="251">
        <f ca="1">IFERROR(IF(AND(НачИнвП_Дата&lt;=CK$3,КИнвП_Дата&gt;CK$3),
             2,""),0)</f>
        <v>2</v>
      </c>
      <c r="CL74" s="252">
        <f t="shared" ca="1" si="2851"/>
        <v>6</v>
      </c>
      <c r="CM74" s="251">
        <f ca="1">IFERROR(IF(AND(НачИнвП_Дата&lt;=CM$3,КИнвП_Дата&gt;CM$3),
             2,""),0)</f>
        <v>2</v>
      </c>
      <c r="CN74" s="251">
        <f ca="1">IFERROR(IF(AND(НачИнвП_Дата&lt;=CN$3,КИнвП_Дата&gt;CN$3),
             2,""),0)</f>
        <v>2</v>
      </c>
      <c r="CO74" s="251">
        <f ca="1">IFERROR(IF(AND(НачИнвП_Дата&lt;=CO$3,КИнвП_Дата&gt;CO$3),
             2,""),0)</f>
        <v>2</v>
      </c>
      <c r="CP74" s="252">
        <f t="shared" ca="1" si="2852"/>
        <v>6</v>
      </c>
      <c r="CQ74" s="251">
        <f ca="1">IFERROR(IF(AND(НачИнвП_Дата&lt;=CQ$3,КИнвП_Дата&gt;CQ$3),
             2,""),0)</f>
        <v>2</v>
      </c>
      <c r="CR74" s="251">
        <f ca="1">IFERROR(IF(AND(НачИнвП_Дата&lt;=CR$3,КИнвП_Дата&gt;CR$3),
             2,""),0)</f>
        <v>2</v>
      </c>
      <c r="CS74" s="251">
        <f ca="1">IFERROR(IF(AND(НачИнвП_Дата&lt;=CS$3,КИнвП_Дата&gt;CS$3),
             2,""),0)</f>
        <v>2</v>
      </c>
      <c r="CT74" s="252">
        <f t="shared" ca="1" si="2853"/>
        <v>6</v>
      </c>
      <c r="CU74" s="251">
        <f ca="1">IFERROR(IF(AND(НачИнвП_Дата&lt;=CU$3,КИнвП_Дата&gt;CU$3),
             2,""),0)</f>
        <v>2</v>
      </c>
      <c r="CV74" s="251">
        <f ca="1">IFERROR(IF(AND(НачИнвП_Дата&lt;=CV$3,КИнвП_Дата&gt;CV$3),
             2,""),0)</f>
        <v>2</v>
      </c>
      <c r="CW74" s="251">
        <f ca="1">IFERROR(IF(AND(НачИнвП_Дата&lt;=CW$3,КИнвП_Дата&gt;CW$3),
             2,""),0)</f>
        <v>2</v>
      </c>
      <c r="CX74" s="252">
        <f t="shared" ca="1" si="2854"/>
        <v>6</v>
      </c>
      <c r="CY74" s="285">
        <f t="shared" ca="1" si="2855"/>
        <v>24</v>
      </c>
      <c r="CZ74" s="251">
        <f ca="1">IFERROR(IF(AND(НачИнвП_Дата&lt;=CZ$3,КИнвП_Дата&gt;CZ$3),
             2,""),0)</f>
        <v>2</v>
      </c>
      <c r="DA74" s="251">
        <f ca="1">IFERROR(IF(AND(НачИнвП_Дата&lt;=DA$3,КИнвП_Дата&gt;DA$3),
             2,""),0)</f>
        <v>2</v>
      </c>
      <c r="DB74" s="251">
        <f ca="1">IFERROR(IF(AND(НачИнвП_Дата&lt;=DB$3,КИнвП_Дата&gt;DB$3),
             2,""),0)</f>
        <v>2</v>
      </c>
      <c r="DC74" s="252">
        <f t="shared" ca="1" si="2856"/>
        <v>6</v>
      </c>
      <c r="DD74" s="251">
        <f ca="1">IFERROR(IF(AND(НачИнвП_Дата&lt;=DD$3,КИнвП_Дата&gt;DD$3),
             2,""),0)</f>
        <v>2</v>
      </c>
      <c r="DE74" s="251">
        <f ca="1">IFERROR(IF(AND(НачИнвП_Дата&lt;=DE$3,КИнвП_Дата&gt;DE$3),
             2,""),0)</f>
        <v>2</v>
      </c>
      <c r="DF74" s="251">
        <f ca="1">IFERROR(IF(AND(НачИнвП_Дата&lt;=DF$3,КИнвП_Дата&gt;DF$3),
             2,""),0)</f>
        <v>2</v>
      </c>
      <c r="DG74" s="252">
        <f t="shared" ca="1" si="2857"/>
        <v>6</v>
      </c>
      <c r="DH74" s="251">
        <f ca="1">IFERROR(IF(AND(НачИнвП_Дата&lt;=DH$3,КИнвП_Дата&gt;DH$3),
             2,""),0)</f>
        <v>2</v>
      </c>
      <c r="DI74" s="251">
        <f ca="1">IFERROR(IF(AND(НачИнвП_Дата&lt;=DI$3,КИнвП_Дата&gt;DI$3),
             2,""),0)</f>
        <v>2</v>
      </c>
      <c r="DJ74" s="251">
        <f ca="1">IFERROR(IF(AND(НачИнвП_Дата&lt;=DJ$3,КИнвП_Дата&gt;DJ$3),
             2,""),0)</f>
        <v>2</v>
      </c>
      <c r="DK74" s="252">
        <f t="shared" ca="1" si="2858"/>
        <v>6</v>
      </c>
      <c r="DL74" s="251">
        <f ca="1">IFERROR(IF(AND(НачИнвП_Дата&lt;=DL$3,КИнвП_Дата&gt;DL$3),
             2,""),0)</f>
        <v>2</v>
      </c>
      <c r="DM74" s="251">
        <f ca="1">IFERROR(IF(AND(НачИнвП_Дата&lt;=DM$3,КИнвП_Дата&gt;DM$3),
             2,""),0)</f>
        <v>2</v>
      </c>
      <c r="DN74" s="251">
        <f ca="1">IFERROR(IF(AND(НачИнвП_Дата&lt;=DN$3,КИнвП_Дата&gt;DN$3),
             2,""),0)</f>
        <v>2</v>
      </c>
      <c r="DO74" s="252">
        <f t="shared" ca="1" si="2859"/>
        <v>6</v>
      </c>
      <c r="DP74" s="285">
        <f t="shared" ca="1" si="2860"/>
        <v>24</v>
      </c>
      <c r="DQ74" s="251">
        <f ca="1">IFERROR(IF(AND(НачИнвП_Дата&lt;=DQ$3,КИнвП_Дата&gt;DQ$3),
             2,""),0)</f>
        <v>2</v>
      </c>
      <c r="DR74" s="251">
        <f ca="1">IFERROR(IF(AND(НачИнвП_Дата&lt;=DR$3,КИнвП_Дата&gt;DR$3),
             2,""),0)</f>
        <v>2</v>
      </c>
      <c r="DS74" s="251">
        <f ca="1">IFERROR(IF(AND(НачИнвП_Дата&lt;=DS$3,КИнвП_Дата&gt;DS$3),
             2,""),0)</f>
        <v>2</v>
      </c>
      <c r="DT74" s="252">
        <f t="shared" ca="1" si="2861"/>
        <v>6</v>
      </c>
      <c r="DU74" s="251">
        <f ca="1">IFERROR(IF(AND(НачИнвП_Дата&lt;=DU$3,КИнвП_Дата&gt;DU$3),
             2,""),0)</f>
        <v>2</v>
      </c>
      <c r="DV74" s="251">
        <f ca="1">IFERROR(IF(AND(НачИнвП_Дата&lt;=DV$3,КИнвП_Дата&gt;DV$3),
             2,""),0)</f>
        <v>2</v>
      </c>
      <c r="DW74" s="251">
        <f ca="1">IFERROR(IF(AND(НачИнвП_Дата&lt;=DW$3,КИнвП_Дата&gt;DW$3),
             2,""),0)</f>
        <v>2</v>
      </c>
      <c r="DX74" s="252">
        <f t="shared" ca="1" si="2862"/>
        <v>6</v>
      </c>
      <c r="DY74" s="251">
        <f ca="1">IFERROR(IF(AND(НачИнвП_Дата&lt;=DY$3,КИнвП_Дата&gt;DY$3),
             2,""),0)</f>
        <v>2</v>
      </c>
      <c r="DZ74" s="251">
        <f ca="1">IFERROR(IF(AND(НачИнвП_Дата&lt;=DZ$3,КИнвП_Дата&gt;DZ$3),
             2,""),0)</f>
        <v>2</v>
      </c>
      <c r="EA74" s="251">
        <f ca="1">IFERROR(IF(AND(НачИнвП_Дата&lt;=EA$3,КИнвП_Дата&gt;EA$3),
             2,""),0)</f>
        <v>2</v>
      </c>
      <c r="EB74" s="252">
        <f t="shared" ca="1" si="2863"/>
        <v>6</v>
      </c>
      <c r="EC74" s="251">
        <f ca="1">IFERROR(IF(AND(НачИнвП_Дата&lt;=EC$3,КИнвП_Дата&gt;EC$3),
             2,""),0)</f>
        <v>2</v>
      </c>
      <c r="ED74" s="251">
        <f ca="1">IFERROR(IF(AND(НачИнвП_Дата&lt;=ED$3,КИнвП_Дата&gt;ED$3),
             2,""),0)</f>
        <v>2</v>
      </c>
      <c r="EE74" s="251">
        <f ca="1">IFERROR(IF(AND(НачИнвП_Дата&lt;=EE$3,КИнвП_Дата&gt;EE$3),
             2,""),0)</f>
        <v>2</v>
      </c>
      <c r="EF74" s="252">
        <f t="shared" ca="1" si="2864"/>
        <v>6</v>
      </c>
      <c r="EG74" s="285">
        <f t="shared" ca="1" si="2865"/>
        <v>24</v>
      </c>
      <c r="EH74" s="251">
        <f ca="1">IFERROR(IF(AND(НачИнвП_Дата&lt;=EH$3,КИнвП_Дата&gt;EH$3),
             2,""),0)</f>
        <v>2</v>
      </c>
      <c r="EI74" s="251">
        <f ca="1">IFERROR(IF(AND(НачИнвП_Дата&lt;=EI$3,КИнвП_Дата&gt;EI$3),
             2,""),0)</f>
        <v>2</v>
      </c>
      <c r="EJ74" s="251">
        <f ca="1">IFERROR(IF(AND(НачИнвП_Дата&lt;=EJ$3,КИнвП_Дата&gt;EJ$3),
             2,""),0)</f>
        <v>2</v>
      </c>
      <c r="EK74" s="252">
        <f t="shared" ca="1" si="2866"/>
        <v>6</v>
      </c>
      <c r="EL74" s="251">
        <f ca="1">IFERROR(IF(AND(НачИнвП_Дата&lt;=EL$3,КИнвП_Дата&gt;EL$3),
             2,""),0)</f>
        <v>2</v>
      </c>
      <c r="EM74" s="251">
        <f ca="1">IFERROR(IF(AND(НачИнвП_Дата&lt;=EM$3,КИнвП_Дата&gt;EM$3),
             2,""),0)</f>
        <v>2</v>
      </c>
      <c r="EN74" s="251">
        <f ca="1">IFERROR(IF(AND(НачИнвП_Дата&lt;=EN$3,КИнвП_Дата&gt;EN$3),
             2,""),0)</f>
        <v>2</v>
      </c>
      <c r="EO74" s="252">
        <f t="shared" ca="1" si="2867"/>
        <v>6</v>
      </c>
      <c r="EP74" s="251">
        <f ca="1">IFERROR(IF(AND(НачИнвП_Дата&lt;=EP$3,КИнвП_Дата&gt;EP$3),
             2,""),0)</f>
        <v>2</v>
      </c>
      <c r="EQ74" s="251">
        <f ca="1">IFERROR(IF(AND(НачИнвП_Дата&lt;=EQ$3,КИнвП_Дата&gt;EQ$3),
             2,""),0)</f>
        <v>2</v>
      </c>
      <c r="ER74" s="251">
        <f ca="1">IFERROR(IF(AND(НачИнвП_Дата&lt;=ER$3,КИнвП_Дата&gt;ER$3),
             2,""),0)</f>
        <v>2</v>
      </c>
      <c r="ES74" s="252">
        <f t="shared" ca="1" si="2868"/>
        <v>6</v>
      </c>
      <c r="ET74" s="251">
        <f ca="1">IFERROR(IF(AND(НачИнвП_Дата&lt;=ET$3,КИнвП_Дата&gt;ET$3),
             2,""),0)</f>
        <v>2</v>
      </c>
      <c r="EU74" s="251">
        <f ca="1">IFERROR(IF(AND(НачИнвП_Дата&lt;=EU$3,КИнвП_Дата&gt;EU$3),
             2,""),0)</f>
        <v>2</v>
      </c>
      <c r="EV74" s="251">
        <f ca="1">IFERROR(IF(AND(НачИнвП_Дата&lt;=EV$3,КИнвП_Дата&gt;EV$3),
             2,""),0)</f>
        <v>2</v>
      </c>
      <c r="EW74" s="252">
        <f t="shared" ca="1" si="2869"/>
        <v>6</v>
      </c>
      <c r="EX74" s="430">
        <f t="shared" ca="1" si="2870"/>
        <v>24</v>
      </c>
      <c r="EY74" s="438"/>
    </row>
    <row r="75" spans="1:155">
      <c r="A75" s="229" t="s">
        <v>331</v>
      </c>
      <c r="B75" s="248"/>
      <c r="C75" s="248"/>
      <c r="D75" s="248"/>
      <c r="E75" s="249">
        <f>SUM(B75:D75)</f>
        <v>0</v>
      </c>
      <c r="F75" s="248"/>
      <c r="G75" s="248"/>
      <c r="H75" s="248"/>
      <c r="I75" s="249">
        <f>SUM(F75:H75)</f>
        <v>0</v>
      </c>
      <c r="J75" s="248"/>
      <c r="K75" s="248"/>
      <c r="L75" s="248"/>
      <c r="M75" s="249">
        <f>SUM(J75:L75)</f>
        <v>0</v>
      </c>
      <c r="N75" s="248"/>
      <c r="O75" s="248"/>
      <c r="P75" s="248"/>
      <c r="Q75" s="249">
        <f>SUM(N75:P75)</f>
        <v>0</v>
      </c>
      <c r="R75" s="266">
        <f>E75+I75+M75+Q75</f>
        <v>0</v>
      </c>
      <c r="S75" s="248"/>
      <c r="T75" s="248"/>
      <c r="U75" s="248"/>
      <c r="V75" s="249"/>
      <c r="W75" s="248"/>
      <c r="X75" s="248"/>
      <c r="Y75" s="248"/>
      <c r="Z75" s="249"/>
      <c r="AA75" s="248"/>
      <c r="AB75" s="248"/>
      <c r="AC75" s="248"/>
      <c r="AD75" s="249"/>
      <c r="AE75" s="248"/>
      <c r="AF75" s="248"/>
      <c r="AG75" s="248"/>
      <c r="AH75" s="249"/>
      <c r="AI75" s="266"/>
      <c r="AJ75" s="248"/>
      <c r="AK75" s="248"/>
      <c r="AL75" s="248"/>
      <c r="AM75" s="249"/>
      <c r="AN75" s="248"/>
      <c r="AO75" s="248"/>
      <c r="AP75" s="248"/>
      <c r="AQ75" s="249"/>
      <c r="AR75" s="248"/>
      <c r="AS75" s="248"/>
      <c r="AT75" s="248"/>
      <c r="AU75" s="249"/>
      <c r="AV75" s="248"/>
      <c r="AW75" s="248"/>
      <c r="AX75" s="248"/>
      <c r="AY75" s="249"/>
      <c r="AZ75" s="266"/>
      <c r="BA75" s="248"/>
      <c r="BB75" s="248"/>
      <c r="BC75" s="248"/>
      <c r="BD75" s="249"/>
      <c r="BE75" s="248"/>
      <c r="BF75" s="248"/>
      <c r="BG75" s="248"/>
      <c r="BH75" s="249"/>
      <c r="BI75" s="248"/>
      <c r="BJ75" s="248"/>
      <c r="BK75" s="248"/>
      <c r="BL75" s="249"/>
      <c r="BM75" s="248"/>
      <c r="BN75" s="248"/>
      <c r="BO75" s="248"/>
      <c r="BP75" s="249"/>
      <c r="BQ75" s="266"/>
      <c r="BR75" s="248"/>
      <c r="BS75" s="248"/>
      <c r="BT75" s="248"/>
      <c r="BU75" s="249"/>
      <c r="BV75" s="248"/>
      <c r="BW75" s="248"/>
      <c r="BX75" s="248"/>
      <c r="BY75" s="249"/>
      <c r="BZ75" s="248"/>
      <c r="CA75" s="248"/>
      <c r="CB75" s="248"/>
      <c r="CC75" s="249"/>
      <c r="CD75" s="248"/>
      <c r="CE75" s="248"/>
      <c r="CF75" s="248"/>
      <c r="CG75" s="249"/>
      <c r="CH75" s="266"/>
      <c r="CI75" s="248"/>
      <c r="CJ75" s="248"/>
      <c r="CK75" s="248"/>
      <c r="CL75" s="249"/>
      <c r="CM75" s="248"/>
      <c r="CN75" s="248"/>
      <c r="CO75" s="248"/>
      <c r="CP75" s="249"/>
      <c r="CQ75" s="248"/>
      <c r="CR75" s="248"/>
      <c r="CS75" s="248"/>
      <c r="CT75" s="249"/>
      <c r="CU75" s="248"/>
      <c r="CV75" s="248"/>
      <c r="CW75" s="248"/>
      <c r="CX75" s="249"/>
      <c r="CY75" s="266"/>
      <c r="CZ75" s="248"/>
      <c r="DA75" s="248"/>
      <c r="DB75" s="248"/>
      <c r="DC75" s="249"/>
      <c r="DD75" s="248"/>
      <c r="DE75" s="248"/>
      <c r="DF75" s="248"/>
      <c r="DG75" s="249"/>
      <c r="DH75" s="248"/>
      <c r="DI75" s="248"/>
      <c r="DJ75" s="248"/>
      <c r="DK75" s="249"/>
      <c r="DL75" s="248"/>
      <c r="DM75" s="248"/>
      <c r="DN75" s="248"/>
      <c r="DO75" s="249"/>
      <c r="DP75" s="266"/>
      <c r="DQ75" s="248"/>
      <c r="DR75" s="248"/>
      <c r="DS75" s="248"/>
      <c r="DT75" s="249"/>
      <c r="DU75" s="248"/>
      <c r="DV75" s="248"/>
      <c r="DW75" s="248"/>
      <c r="DX75" s="249"/>
      <c r="DY75" s="248"/>
      <c r="DZ75" s="248"/>
      <c r="EA75" s="248"/>
      <c r="EB75" s="249"/>
      <c r="EC75" s="248"/>
      <c r="ED75" s="248"/>
      <c r="EE75" s="248"/>
      <c r="EF75" s="249"/>
      <c r="EG75" s="266"/>
      <c r="EH75" s="248"/>
      <c r="EI75" s="248"/>
      <c r="EJ75" s="248"/>
      <c r="EK75" s="249"/>
      <c r="EL75" s="248"/>
      <c r="EM75" s="248"/>
      <c r="EN75" s="248"/>
      <c r="EO75" s="249"/>
      <c r="EP75" s="248"/>
      <c r="EQ75" s="248"/>
      <c r="ER75" s="248"/>
      <c r="ES75" s="249"/>
      <c r="ET75" s="248"/>
      <c r="EU75" s="248"/>
      <c r="EV75" s="248"/>
      <c r="EW75" s="249"/>
      <c r="EX75" s="426"/>
      <c r="EY75" s="438">
        <f ca="1">ROUND(SUMIF(Ф2!$4:$4,"+",75:75),0)</f>
        <v>0</v>
      </c>
    </row>
    <row r="76" spans="1:155">
      <c r="A76" s="229" t="s">
        <v>332</v>
      </c>
      <c r="B76" s="248">
        <f t="shared" ref="B76:AG76" si="2871">SUM(B77:B79)</f>
        <v>0</v>
      </c>
      <c r="C76" s="248">
        <f t="shared" ca="1" si="2871"/>
        <v>0</v>
      </c>
      <c r="D76" s="248">
        <f t="shared" ca="1" si="2871"/>
        <v>0</v>
      </c>
      <c r="E76" s="249">
        <f t="shared" ca="1" si="2871"/>
        <v>0</v>
      </c>
      <c r="F76" s="248">
        <f t="shared" ca="1" si="2871"/>
        <v>0</v>
      </c>
      <c r="G76" s="248">
        <f t="shared" ca="1" si="2871"/>
        <v>0</v>
      </c>
      <c r="H76" s="248">
        <f t="shared" ca="1" si="2871"/>
        <v>0</v>
      </c>
      <c r="I76" s="249">
        <f t="shared" ca="1" si="2871"/>
        <v>0</v>
      </c>
      <c r="J76" s="248">
        <f t="shared" ca="1" si="2871"/>
        <v>0</v>
      </c>
      <c r="K76" s="248">
        <f t="shared" ca="1" si="2871"/>
        <v>0</v>
      </c>
      <c r="L76" s="248">
        <f t="shared" ca="1" si="2871"/>
        <v>0</v>
      </c>
      <c r="M76" s="249">
        <f t="shared" ca="1" si="2871"/>
        <v>0</v>
      </c>
      <c r="N76" s="248">
        <f t="shared" ca="1" si="2871"/>
        <v>547.94520547945206</v>
      </c>
      <c r="O76" s="248">
        <f t="shared" ca="1" si="2871"/>
        <v>1027.3972602739727</v>
      </c>
      <c r="P76" s="248">
        <f t="shared" ca="1" si="2871"/>
        <v>1058.6948268493152</v>
      </c>
      <c r="Q76" s="249">
        <f t="shared" ca="1" si="2871"/>
        <v>2634.0372926027399</v>
      </c>
      <c r="R76" s="266">
        <f t="shared" ca="1" si="2871"/>
        <v>2634.0372926027399</v>
      </c>
      <c r="S76" s="248">
        <f t="shared" ca="1" si="2871"/>
        <v>1055.7458180821918</v>
      </c>
      <c r="T76" s="248">
        <f t="shared" ca="1" si="2871"/>
        <v>950.91324712328776</v>
      </c>
      <c r="U76" s="248">
        <f t="shared" ca="1" si="2871"/>
        <v>1049.8478005479453</v>
      </c>
      <c r="V76" s="249">
        <f t="shared" ca="1" si="2871"/>
        <v>3056.5068657534248</v>
      </c>
      <c r="W76" s="248">
        <f t="shared" ca="1" si="2871"/>
        <v>1013.1278630136986</v>
      </c>
      <c r="X76" s="248">
        <f t="shared" ca="1" si="2871"/>
        <v>1043.9497830136986</v>
      </c>
      <c r="Y76" s="248">
        <f t="shared" ca="1" si="2871"/>
        <v>1007.420104109589</v>
      </c>
      <c r="Z76" s="249">
        <f t="shared" ca="1" si="2871"/>
        <v>3064.4977501369863</v>
      </c>
      <c r="AA76" s="248">
        <f t="shared" ca="1" si="2871"/>
        <v>1038.0517654794521</v>
      </c>
      <c r="AB76" s="248">
        <f t="shared" ca="1" si="2871"/>
        <v>1035.102756712329</v>
      </c>
      <c r="AC76" s="248">
        <f t="shared" ca="1" si="2871"/>
        <v>998.85846575342464</v>
      </c>
      <c r="AD76" s="249">
        <f t="shared" ca="1" si="2871"/>
        <v>3072.0129879452061</v>
      </c>
      <c r="AE76" s="248">
        <f t="shared" ca="1" si="2871"/>
        <v>1029.2047391780823</v>
      </c>
      <c r="AF76" s="248">
        <f t="shared" ca="1" si="2871"/>
        <v>993.15070684931504</v>
      </c>
      <c r="AG76" s="248">
        <f t="shared" ca="1" si="2871"/>
        <v>1023.3067216438358</v>
      </c>
      <c r="AH76" s="249">
        <f t="shared" ref="AH76:BM76" ca="1" si="2872">SUM(AH77:AH79)</f>
        <v>3045.662167671233</v>
      </c>
      <c r="AI76" s="266">
        <f t="shared" ca="1" si="2872"/>
        <v>12238.679771506851</v>
      </c>
      <c r="AJ76" s="248">
        <f t="shared" ca="1" si="2872"/>
        <v>1020.3577128767124</v>
      </c>
      <c r="AK76" s="248">
        <f t="shared" ca="1" si="2872"/>
        <v>918.94979726027395</v>
      </c>
      <c r="AL76" s="248">
        <f t="shared" ca="1" si="2872"/>
        <v>1014.4596953424658</v>
      </c>
      <c r="AM76" s="249">
        <f t="shared" ca="1" si="2872"/>
        <v>2953.7672054794521</v>
      </c>
      <c r="AN76" s="248">
        <f t="shared" ca="1" si="2872"/>
        <v>978.88130958904105</v>
      </c>
      <c r="AO76" s="248">
        <f t="shared" ca="1" si="2872"/>
        <v>1008.5616778082193</v>
      </c>
      <c r="AP76" s="248">
        <f t="shared" ca="1" si="2872"/>
        <v>973.17355068493146</v>
      </c>
      <c r="AQ76" s="249">
        <f t="shared" ca="1" si="2872"/>
        <v>2960.6165380821917</v>
      </c>
      <c r="AR76" s="248">
        <f t="shared" ca="1" si="2872"/>
        <v>1002.6636602739726</v>
      </c>
      <c r="AS76" s="248">
        <f t="shared" ca="1" si="2872"/>
        <v>999.71465150684935</v>
      </c>
      <c r="AT76" s="248">
        <f t="shared" ca="1" si="2872"/>
        <v>964.61191232876718</v>
      </c>
      <c r="AU76" s="249">
        <f t="shared" ca="1" si="2872"/>
        <v>2966.9902241095892</v>
      </c>
      <c r="AV76" s="248">
        <f t="shared" ca="1" si="2872"/>
        <v>993.81663397260274</v>
      </c>
      <c r="AW76" s="248">
        <f t="shared" ca="1" si="2872"/>
        <v>958.90415342465758</v>
      </c>
      <c r="AX76" s="248">
        <f t="shared" ca="1" si="2872"/>
        <v>987.91861643835614</v>
      </c>
      <c r="AY76" s="249">
        <f t="shared" ca="1" si="2872"/>
        <v>2940.6394038356166</v>
      </c>
      <c r="AZ76" s="266">
        <f t="shared" ca="1" si="2872"/>
        <v>11822.013371506851</v>
      </c>
      <c r="BA76" s="248">
        <f t="shared" ca="1" si="2872"/>
        <v>982.27843387978135</v>
      </c>
      <c r="BB76" s="248">
        <f t="shared" ca="1" si="2872"/>
        <v>916.15441912568315</v>
      </c>
      <c r="BC76" s="248">
        <f t="shared" ca="1" si="2872"/>
        <v>976.39653114754117</v>
      </c>
      <c r="BD76" s="249">
        <f t="shared" ca="1" si="2872"/>
        <v>2874.8293841530058</v>
      </c>
      <c r="BE76" s="248">
        <f t="shared" ca="1" si="2872"/>
        <v>942.05378688524593</v>
      </c>
      <c r="BF76" s="248">
        <f t="shared" ca="1" si="2872"/>
        <v>970.51462841530054</v>
      </c>
      <c r="BG76" s="248">
        <f t="shared" ca="1" si="2872"/>
        <v>936.36162295081965</v>
      </c>
      <c r="BH76" s="249">
        <f t="shared" ca="1" si="2872"/>
        <v>2848.9300382513661</v>
      </c>
      <c r="BI76" s="248">
        <f t="shared" ca="1" si="2872"/>
        <v>964.63272568306013</v>
      </c>
      <c r="BJ76" s="248">
        <f t="shared" ca="1" si="2872"/>
        <v>961.69177431694004</v>
      </c>
      <c r="BK76" s="248">
        <f t="shared" ca="1" si="2872"/>
        <v>927.82337704918029</v>
      </c>
      <c r="BL76" s="249">
        <f t="shared" ca="1" si="2872"/>
        <v>2854.1478770491804</v>
      </c>
      <c r="BM76" s="248">
        <f t="shared" ca="1" si="2872"/>
        <v>955.80987158469952</v>
      </c>
      <c r="BN76" s="248">
        <f t="shared" ref="BN76:CS76" ca="1" si="2873">SUM(BN77:BN79)</f>
        <v>922.13121311475402</v>
      </c>
      <c r="BO76" s="248">
        <f t="shared" ca="1" si="2873"/>
        <v>949.92796885245912</v>
      </c>
      <c r="BP76" s="249">
        <f t="shared" ca="1" si="2873"/>
        <v>2827.8690535519127</v>
      </c>
      <c r="BQ76" s="266">
        <f t="shared" ca="1" si="2873"/>
        <v>11405.776353005465</v>
      </c>
      <c r="BR76" s="248">
        <f t="shared" ca="1" si="2873"/>
        <v>949.58150246575349</v>
      </c>
      <c r="BS76" s="248">
        <f t="shared" ca="1" si="2873"/>
        <v>855.02289753424668</v>
      </c>
      <c r="BT76" s="248">
        <f t="shared" ca="1" si="2873"/>
        <v>943.68348493150677</v>
      </c>
      <c r="BU76" s="249">
        <f t="shared" ca="1" si="2873"/>
        <v>2748.2878849315071</v>
      </c>
      <c r="BV76" s="248">
        <f t="shared" ca="1" si="2873"/>
        <v>910.38820273972601</v>
      </c>
      <c r="BW76" s="248">
        <f t="shared" ca="1" si="2873"/>
        <v>937.78546739726039</v>
      </c>
      <c r="BX76" s="248">
        <f t="shared" ca="1" si="2873"/>
        <v>904.68044383561642</v>
      </c>
      <c r="BY76" s="249">
        <f t="shared" ca="1" si="2873"/>
        <v>2752.854113972603</v>
      </c>
      <c r="BZ76" s="248">
        <f t="shared" ca="1" si="2873"/>
        <v>931.88744986301379</v>
      </c>
      <c r="CA76" s="248">
        <f t="shared" ca="1" si="2873"/>
        <v>928.93844109589031</v>
      </c>
      <c r="CB76" s="248">
        <f t="shared" ca="1" si="2873"/>
        <v>896.11880547945202</v>
      </c>
      <c r="CC76" s="249">
        <f t="shared" ca="1" si="2873"/>
        <v>2756.944696438356</v>
      </c>
      <c r="CD76" s="248">
        <f t="shared" ca="1" si="2873"/>
        <v>923.04042356164393</v>
      </c>
      <c r="CE76" s="248">
        <f t="shared" ca="1" si="2873"/>
        <v>890.41104657534243</v>
      </c>
      <c r="CF76" s="248">
        <f t="shared" ca="1" si="2873"/>
        <v>917.14240602739733</v>
      </c>
      <c r="CG76" s="249">
        <f t="shared" ca="1" si="2873"/>
        <v>2730.5938761643838</v>
      </c>
      <c r="CH76" s="266">
        <f t="shared" ca="1" si="2873"/>
        <v>10988.680571506851</v>
      </c>
      <c r="CI76" s="248">
        <f t="shared" ca="1" si="2873"/>
        <v>914.19339726027397</v>
      </c>
      <c r="CJ76" s="248">
        <f t="shared" ca="1" si="2873"/>
        <v>823.05944767123299</v>
      </c>
      <c r="CK76" s="248">
        <f t="shared" ca="1" si="2873"/>
        <v>908.29537972602748</v>
      </c>
      <c r="CL76" s="249">
        <f t="shared" ca="1" si="2873"/>
        <v>2645.5482246575343</v>
      </c>
      <c r="CM76" s="248">
        <f t="shared" ca="1" si="2873"/>
        <v>876.14164931506855</v>
      </c>
      <c r="CN76" s="248">
        <f t="shared" ca="1" si="2873"/>
        <v>902.39736219178099</v>
      </c>
      <c r="CO76" s="248">
        <f t="shared" ca="1" si="2873"/>
        <v>870.43389041095895</v>
      </c>
      <c r="CP76" s="249">
        <f t="shared" ca="1" si="2873"/>
        <v>2648.9729019178085</v>
      </c>
      <c r="CQ76" s="248">
        <f t="shared" ca="1" si="2873"/>
        <v>896.49934465753427</v>
      </c>
      <c r="CR76" s="248">
        <f t="shared" ca="1" si="2873"/>
        <v>893.55033589041102</v>
      </c>
      <c r="CS76" s="248">
        <f t="shared" ca="1" si="2873"/>
        <v>861.87225205479456</v>
      </c>
      <c r="CT76" s="249">
        <f t="shared" ref="CT76:DY76" ca="1" si="2874">SUM(CT77:CT79)</f>
        <v>2651.9219326027396</v>
      </c>
      <c r="CU76" s="248">
        <f t="shared" ca="1" si="2874"/>
        <v>887.65231835616453</v>
      </c>
      <c r="CV76" s="248">
        <f t="shared" ca="1" si="2874"/>
        <v>856.16449315068496</v>
      </c>
      <c r="CW76" s="248">
        <f t="shared" ca="1" si="2874"/>
        <v>881.75430082191781</v>
      </c>
      <c r="CX76" s="249">
        <f t="shared" ca="1" si="2874"/>
        <v>2625.5711123287674</v>
      </c>
      <c r="CY76" s="266">
        <f t="shared" ca="1" si="2874"/>
        <v>10572.014171506849</v>
      </c>
      <c r="CZ76" s="248">
        <f t="shared" ca="1" si="2874"/>
        <v>878.80529205479456</v>
      </c>
      <c r="DA76" s="248">
        <f t="shared" ca="1" si="2874"/>
        <v>791.09599780821918</v>
      </c>
      <c r="DB76" s="248">
        <f t="shared" ca="1" si="2874"/>
        <v>872.90727452054796</v>
      </c>
      <c r="DC76" s="249">
        <f t="shared" ca="1" si="2874"/>
        <v>2542.8085643835616</v>
      </c>
      <c r="DD76" s="248">
        <f t="shared" ca="1" si="2874"/>
        <v>841.89509589041097</v>
      </c>
      <c r="DE76" s="248">
        <f t="shared" ca="1" si="2874"/>
        <v>867.00925698630135</v>
      </c>
      <c r="DF76" s="248">
        <f t="shared" ca="1" si="2874"/>
        <v>836.18733698630137</v>
      </c>
      <c r="DG76" s="249">
        <f t="shared" ca="1" si="2874"/>
        <v>2545.0916898630139</v>
      </c>
      <c r="DH76" s="248">
        <f t="shared" ca="1" si="2874"/>
        <v>861.11123945205486</v>
      </c>
      <c r="DI76" s="248">
        <f t="shared" ca="1" si="2874"/>
        <v>858.1622306849315</v>
      </c>
      <c r="DJ76" s="248">
        <f t="shared" ca="1" si="2874"/>
        <v>827.62569863013698</v>
      </c>
      <c r="DK76" s="249">
        <f t="shared" ca="1" si="2874"/>
        <v>2546.8991687671232</v>
      </c>
      <c r="DL76" s="248">
        <f t="shared" ca="1" si="2874"/>
        <v>852.26421315068501</v>
      </c>
      <c r="DM76" s="248">
        <f t="shared" ca="1" si="2874"/>
        <v>821.91793972602738</v>
      </c>
      <c r="DN76" s="248">
        <f t="shared" ca="1" si="2874"/>
        <v>846.3661956164384</v>
      </c>
      <c r="DO76" s="249">
        <f t="shared" ca="1" si="2874"/>
        <v>2520.5483484931506</v>
      </c>
      <c r="DP76" s="266">
        <f t="shared" ca="1" si="2874"/>
        <v>10155.347771506849</v>
      </c>
      <c r="DQ76" s="248">
        <f t="shared" ca="1" si="2874"/>
        <v>841.11276830601082</v>
      </c>
      <c r="DR76" s="248">
        <f t="shared" ca="1" si="2874"/>
        <v>784.0962158469946</v>
      </c>
      <c r="DS76" s="248">
        <f t="shared" ca="1" si="2874"/>
        <v>835.23086557377053</v>
      </c>
      <c r="DT76" s="249">
        <f t="shared" ca="1" si="2874"/>
        <v>2460.4398497267762</v>
      </c>
      <c r="DU76" s="248">
        <f t="shared" ca="1" si="2874"/>
        <v>805.44185245901633</v>
      </c>
      <c r="DV76" s="248">
        <f t="shared" ca="1" si="2874"/>
        <v>829.34896284153012</v>
      </c>
      <c r="DW76" s="248">
        <f t="shared" ca="1" si="2874"/>
        <v>799.74968852459006</v>
      </c>
      <c r="DX76" s="249">
        <f t="shared" ca="1" si="2874"/>
        <v>2434.5405038251365</v>
      </c>
      <c r="DY76" s="248">
        <f t="shared" ca="1" si="2874"/>
        <v>823.4670601092896</v>
      </c>
      <c r="DZ76" s="248">
        <f t="shared" ref="DZ76:EX76" ca="1" si="2875">SUM(DZ77:DZ79)</f>
        <v>820.52610874316952</v>
      </c>
      <c r="EA76" s="248">
        <f t="shared" ca="1" si="2875"/>
        <v>791.21144262295081</v>
      </c>
      <c r="EB76" s="249">
        <f t="shared" ca="1" si="2875"/>
        <v>2435.2046114754098</v>
      </c>
      <c r="EC76" s="248">
        <f t="shared" ca="1" si="2875"/>
        <v>814.64420601092911</v>
      </c>
      <c r="ED76" s="248">
        <f t="shared" ca="1" si="2875"/>
        <v>785.51927868852465</v>
      </c>
      <c r="EE76" s="248">
        <f t="shared" ca="1" si="2875"/>
        <v>808.76230327868859</v>
      </c>
      <c r="EF76" s="249">
        <f t="shared" ca="1" si="2875"/>
        <v>2408.9257879781426</v>
      </c>
      <c r="EG76" s="266">
        <f t="shared" ca="1" si="2875"/>
        <v>9739.1107530054651</v>
      </c>
      <c r="EH76" s="248">
        <f t="shared" ca="1" si="2875"/>
        <v>808.02908164383564</v>
      </c>
      <c r="EI76" s="248">
        <f t="shared" ca="1" si="2875"/>
        <v>727.16909808219179</v>
      </c>
      <c r="EJ76" s="248">
        <f t="shared" ca="1" si="2875"/>
        <v>802.13106410958903</v>
      </c>
      <c r="EK76" s="249">
        <f t="shared" ca="1" si="2875"/>
        <v>2337.3292438356166</v>
      </c>
      <c r="EL76" s="248">
        <f t="shared" ca="1" si="2875"/>
        <v>773.40198904109582</v>
      </c>
      <c r="EM76" s="248">
        <f t="shared" ca="1" si="2875"/>
        <v>796.23304657534243</v>
      </c>
      <c r="EN76" s="248">
        <f t="shared" ca="1" si="2875"/>
        <v>767.69423013698633</v>
      </c>
      <c r="EO76" s="249">
        <f t="shared" ca="1" si="2875"/>
        <v>2337.3292657534248</v>
      </c>
      <c r="EP76" s="248">
        <f t="shared" ca="1" si="2875"/>
        <v>790.33502904109594</v>
      </c>
      <c r="EQ76" s="248">
        <f t="shared" ca="1" si="2875"/>
        <v>787.38602027397269</v>
      </c>
      <c r="ER76" s="248">
        <f t="shared" ca="1" si="2875"/>
        <v>759.13259178082194</v>
      </c>
      <c r="ES76" s="249">
        <f t="shared" ca="1" si="2875"/>
        <v>2336.8536410958905</v>
      </c>
      <c r="ET76" s="248">
        <f t="shared" ca="1" si="2875"/>
        <v>781.48800273972597</v>
      </c>
      <c r="EU76" s="248">
        <f t="shared" ca="1" si="2875"/>
        <v>753.42483287671234</v>
      </c>
      <c r="EV76" s="248">
        <f t="shared" ca="1" si="2875"/>
        <v>775.58998520547959</v>
      </c>
      <c r="EW76" s="249">
        <f t="shared" ca="1" si="2875"/>
        <v>2310.5028208219178</v>
      </c>
      <c r="EX76" s="426">
        <f t="shared" ca="1" si="2875"/>
        <v>9322.0149715068492</v>
      </c>
      <c r="EY76" s="438">
        <f ca="1">ROUND(SUMIF(Ф2!$4:$4,"+",76:76),0)</f>
        <v>88878</v>
      </c>
    </row>
    <row r="77" spans="1:155" outlineLevel="1">
      <c r="A77" s="230" t="str">
        <f>"Проценты по кредитам, "&amp;Инвестор</f>
        <v>Проценты по кредитам, ФИЛИАЛ N8 ПАО КБ "ЦЕНТР-ИНВЕСТ"</v>
      </c>
      <c r="B77" s="264" t="str">
        <f>IF(AND(НачИнвП_Дата&lt;=B$3,КИнвП_Дата&gt;B$3),
             SUMPRODUCT((MONTH(B$3)&amp;YEAR(B$3)=MONTH(Кредит_ИнвП[Дата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C77" s="264" t="str">
        <f ca="1">IF(AND(НачИнвП_Дата&lt;=C$3,КИнвП_Дата&gt;C$3),
             SUMPRODUCT((MONTH(C$3)&amp;YEAR(C$3)=MONTH(Кредит_ИнвП[Дата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D77" s="264" t="str">
        <f ca="1">IF(AND(НачИнвП_Дата&lt;=D$3,КИнвП_Дата&gt;D$3),
             SUMPRODUCT((MONTH(D$3)&amp;YEAR(D$3)=MONTH(Кредит_ИнвП[Дата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E77" s="265">
        <f ca="1">SUM(B77:D77)</f>
        <v>0</v>
      </c>
      <c r="F77" s="264" t="str">
        <f ca="1">IF(AND(НачИнвП_Дата&lt;=F$3,КИнвП_Дата&gt;F$3),
             SUMPRODUCT((MONTH(F$3)&amp;YEAR(F$3)=MONTH(Кредит_ИнвП[Дата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G77" s="264" t="str">
        <f ca="1">IF(AND(НачИнвП_Дата&lt;=G$3,КИнвП_Дата&gt;G$3),
             SUMPRODUCT((MONTH(G$3)&amp;YEAR(G$3)=MONTH(Кредит_ИнвП[Дата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H77" s="264" t="str">
        <f ca="1">IF(AND(НачИнвП_Дата&lt;=H$3,КИнвП_Дата&gt;H$3),
             SUMPRODUCT((MONTH(H$3)&amp;YEAR(H$3)=MONTH(Кредит_ИнвП[Дата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I77" s="265">
        <f ca="1">SUM(F77:H77)</f>
        <v>0</v>
      </c>
      <c r="J77" s="264" t="str">
        <f ca="1">IF(AND(НачИнвП_Дата&lt;=J$3,КИнвП_Дата&gt;J$3),
             SUMPRODUCT((MONTH(J$3)&amp;YEAR(J$3)=MONTH(Кредит_ИнвП[Дата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K77" s="264" t="str">
        <f ca="1">IF(AND(НачИнвП_Дата&lt;=K$3,КИнвП_Дата&gt;K$3),
             SUMPRODUCT((MONTH(K$3)&amp;YEAR(K$3)=MONTH(Кредит_ИнвП[Дата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L77" s="264" t="str">
        <f ca="1">IF(AND(НачИнвП_Дата&lt;=L$3,КИнвП_Дата&gt;L$3),
             SUMPRODUCT((MONTH(L$3)&amp;YEAR(L$3)=MONTH(Кредит_ИнвП[Дата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M77" s="265">
        <f ca="1">SUM(J77:L77)</f>
        <v>0</v>
      </c>
      <c r="N77" s="264">
        <f ca="1">IF(AND(НачИнвП_Дата&lt;=N$3,КИнвП_Дата&gt;N$3),
             SUMPRODUCT((MONTH(N$3)&amp;YEAR(N$3)=MONTH(Кредит_ИнвП[Дата выдачи и погашения кредита])&amp;YEAR(Кредит_ИнвП[Дата выдачи и погашения кредита]))*Кредит_ИнвП[Проценты, руб.])/1000,
             "")</f>
        <v>547.94520547945206</v>
      </c>
      <c r="O77" s="264">
        <f ca="1">IF(AND(НачИнвП_Дата&lt;=O$3,КИнвП_Дата&gt;O$3),
             SUMPRODUCT((MONTH(O$3)&amp;YEAR(O$3)=MONTH(Кредит_ИнвП[Дата выдачи и погашения кредита])&amp;YEAR(Кредит_ИнвП[Дата выдачи и погашения кредита]))*Кредит_ИнвП[Проценты, руб.])/1000,
             "")</f>
        <v>1027.3972602739727</v>
      </c>
      <c r="P77" s="264">
        <f ca="1">IF(AND(НачИнвП_Дата&lt;=P$3,КИнвП_Дата&gt;P$3),
             SUMPRODUCT((MONTH(P$3)&amp;YEAR(P$3)=MONTH(Кредит_ИнвП[Дата выдачи и погашения кредита])&amp;YEAR(Кредит_ИнвП[Дата выдачи и погашения кредита]))*Кредит_ИнвП[Проценты, руб.])/1000,
             "")</f>
        <v>1058.6948268493152</v>
      </c>
      <c r="Q77" s="265">
        <f ca="1">SUM(N77:P77)</f>
        <v>2634.0372926027399</v>
      </c>
      <c r="R77" s="272">
        <f ca="1">SUM(E77+I77+M77+Q77)</f>
        <v>2634.0372926027399</v>
      </c>
      <c r="S77" s="273">
        <f ca="1">SUMPRODUCT((MONTH(S$3)&amp;YEAR(S$3)=MONTH(Кредит_ИнвП[Дата выдачи и погашения кредита])&amp;YEAR(Кредит_ИнвП[Дата выдачи и погашения кредита]))*Кредит_ИнвП[Проценты, руб.])/1000</f>
        <v>1055.7458180821918</v>
      </c>
      <c r="T77" s="273">
        <f ca="1">SUMPRODUCT((MONTH(T$3)&amp;YEAR(T$3)=MONTH(Кредит_ИнвП[Дата выдачи и погашения кредита])&amp;YEAR(Кредит_ИнвП[Дата выдачи и погашения кредита]))*Кредит_ИнвП[Проценты, руб.])/1000</f>
        <v>950.91324712328776</v>
      </c>
      <c r="U77" s="273">
        <f ca="1">SUMPRODUCT((MONTH(U$3)&amp;YEAR(U$3)=MONTH(Кредит_ИнвП[Дата выдачи и погашения кредита])&amp;YEAR(Кредит_ИнвП[Дата выдачи и погашения кредита]))*Кредит_ИнвП[Проценты, руб.])/1000</f>
        <v>1049.8478005479453</v>
      </c>
      <c r="V77" s="274">
        <f t="shared" ref="V77:V78" ca="1" si="2876">SUM(S77:U77)</f>
        <v>3056.5068657534248</v>
      </c>
      <c r="W77" s="273">
        <f ca="1">SUMPRODUCT((MONTH(W$3)&amp;YEAR(W$3)=MONTH(Кредит_ИнвП[Дата выдачи и погашения кредита])&amp;YEAR(Кредит_ИнвП[Дата выдачи и погашения кредита]))*Кредит_ИнвП[Проценты, руб.])/1000</f>
        <v>1013.1278630136986</v>
      </c>
      <c r="X77" s="273">
        <f ca="1">SUMPRODUCT((MONTH(X$3)&amp;YEAR(X$3)=MONTH(Кредит_ИнвП[Дата выдачи и погашения кредита])&amp;YEAR(Кредит_ИнвП[Дата выдачи и погашения кредита]))*Кредит_ИнвП[Проценты, руб.])/1000</f>
        <v>1043.9497830136986</v>
      </c>
      <c r="Y77" s="273">
        <f ca="1">SUMPRODUCT((MONTH(Y$3)&amp;YEAR(Y$3)=MONTH(Кредит_ИнвП[Дата выдачи и погашения кредита])&amp;YEAR(Кредит_ИнвП[Дата выдачи и погашения кредита]))*Кредит_ИнвП[Проценты, руб.])/1000</f>
        <v>1007.420104109589</v>
      </c>
      <c r="Z77" s="274">
        <f t="shared" ref="Z77:Z78" ca="1" si="2877">SUM(W77:Y77)</f>
        <v>3064.4977501369863</v>
      </c>
      <c r="AA77" s="273">
        <f ca="1">SUMPRODUCT((MONTH(AA$3)&amp;YEAR(AA$3)=MONTH(Кредит_ИнвП[Дата выдачи и погашения кредита])&amp;YEAR(Кредит_ИнвП[Дата выдачи и погашения кредита]))*Кредит_ИнвП[Проценты, руб.])/1000</f>
        <v>1038.0517654794521</v>
      </c>
      <c r="AB77" s="273">
        <f ca="1">SUMPRODUCT((MONTH(AB$3)&amp;YEAR(AB$3)=MONTH(Кредит_ИнвП[Дата выдачи и погашения кредита])&amp;YEAR(Кредит_ИнвП[Дата выдачи и погашения кредита]))*Кредит_ИнвП[Проценты, руб.])/1000</f>
        <v>1035.102756712329</v>
      </c>
      <c r="AC77" s="273">
        <f ca="1">SUMPRODUCT((MONTH(AC$3)&amp;YEAR(AC$3)=MONTH(Кредит_ИнвП[Дата выдачи и погашения кредита])&amp;YEAR(Кредит_ИнвП[Дата выдачи и погашения кредита]))*Кредит_ИнвП[Проценты, руб.])/1000</f>
        <v>998.85846575342464</v>
      </c>
      <c r="AD77" s="274">
        <f t="shared" ref="AD77:AD78" ca="1" si="2878">SUM(AA77:AC77)</f>
        <v>3072.0129879452061</v>
      </c>
      <c r="AE77" s="273">
        <f ca="1">SUMPRODUCT((MONTH(AE$3)&amp;YEAR(AE$3)=MONTH(Кредит_ИнвП[Дата выдачи и погашения кредита])&amp;YEAR(Кредит_ИнвП[Дата выдачи и погашения кредита]))*Кредит_ИнвП[Проценты, руб.])/1000</f>
        <v>1029.2047391780823</v>
      </c>
      <c r="AF77" s="273">
        <f ca="1">SUMPRODUCT((MONTH(AF$3)&amp;YEAR(AF$3)=MONTH(Кредит_ИнвП[Дата выдачи и погашения кредита])&amp;YEAR(Кредит_ИнвП[Дата выдачи и погашения кредита]))*Кредит_ИнвП[Проценты, руб.])/1000</f>
        <v>993.15070684931504</v>
      </c>
      <c r="AG77" s="273">
        <f ca="1">SUMPRODUCT((MONTH(AG$3)&amp;YEAR(AG$3)=MONTH(Кредит_ИнвП[Дата выдачи и погашения кредита])&amp;YEAR(Кредит_ИнвП[Дата выдачи и погашения кредита]))*Кредит_ИнвП[Проценты, руб.])/1000</f>
        <v>1023.3067216438358</v>
      </c>
      <c r="AH77" s="274">
        <f t="shared" ref="AH77:AH78" ca="1" si="2879">SUM(AE77:AG77)</f>
        <v>3045.662167671233</v>
      </c>
      <c r="AI77" s="272">
        <f t="shared" ref="AI77:AI78" ca="1" si="2880">SUM(V77+Z77+AD77+AH77)</f>
        <v>12238.679771506851</v>
      </c>
      <c r="AJ77" s="273">
        <f ca="1">SUMPRODUCT((MONTH(AJ$3)&amp;YEAR(AJ$3)=MONTH(Кредит_ИнвП[Дата выдачи и погашения кредита])&amp;YEAR(Кредит_ИнвП[Дата выдачи и погашения кредита]))*Кредит_ИнвП[Проценты, руб.])/1000</f>
        <v>1020.3577128767124</v>
      </c>
      <c r="AK77" s="273">
        <f ca="1">SUMPRODUCT((MONTH(AK$3)&amp;YEAR(AK$3)=MONTH(Кредит_ИнвП[Дата выдачи и погашения кредита])&amp;YEAR(Кредит_ИнвП[Дата выдачи и погашения кредита]))*Кредит_ИнвП[Проценты, руб.])/1000</f>
        <v>918.94979726027395</v>
      </c>
      <c r="AL77" s="273">
        <f ca="1">SUMPRODUCT((MONTH(AL$3)&amp;YEAR(AL$3)=MONTH(Кредит_ИнвП[Дата выдачи и погашения кредита])&amp;YEAR(Кредит_ИнвП[Дата выдачи и погашения кредита]))*Кредит_ИнвП[Проценты, руб.])/1000</f>
        <v>1014.4596953424658</v>
      </c>
      <c r="AM77" s="274">
        <f t="shared" ref="AM77:AM78" ca="1" si="2881">SUM(AJ77:AL77)</f>
        <v>2953.7672054794521</v>
      </c>
      <c r="AN77" s="273">
        <f ca="1">SUMPRODUCT((MONTH(AN$3)&amp;YEAR(AN$3)=MONTH(Кредит_ИнвП[Дата выдачи и погашения кредита])&amp;YEAR(Кредит_ИнвП[Дата выдачи и погашения кредита]))*Кредит_ИнвП[Проценты, руб.])/1000</f>
        <v>978.88130958904105</v>
      </c>
      <c r="AO77" s="273">
        <f ca="1">SUMPRODUCT((MONTH(AO$3)&amp;YEAR(AO$3)=MONTH(Кредит_ИнвП[Дата выдачи и погашения кредита])&amp;YEAR(Кредит_ИнвП[Дата выдачи и погашения кредита]))*Кредит_ИнвП[Проценты, руб.])/1000</f>
        <v>1008.5616778082193</v>
      </c>
      <c r="AP77" s="273">
        <f ca="1">SUMPRODUCT((MONTH(AP$3)&amp;YEAR(AP$3)=MONTH(Кредит_ИнвП[Дата выдачи и погашения кредита])&amp;YEAR(Кредит_ИнвП[Дата выдачи и погашения кредита]))*Кредит_ИнвП[Проценты, руб.])/1000</f>
        <v>973.17355068493146</v>
      </c>
      <c r="AQ77" s="274">
        <f t="shared" ref="AQ77:AQ78" ca="1" si="2882">SUM(AN77:AP77)</f>
        <v>2960.6165380821917</v>
      </c>
      <c r="AR77" s="273">
        <f ca="1">SUMPRODUCT((MONTH(AR$3)&amp;YEAR(AR$3)=MONTH(Кредит_ИнвП[Дата выдачи и погашения кредита])&amp;YEAR(Кредит_ИнвП[Дата выдачи и погашения кредита]))*Кредит_ИнвП[Проценты, руб.])/1000</f>
        <v>1002.6636602739726</v>
      </c>
      <c r="AS77" s="273">
        <f ca="1">SUMPRODUCT((MONTH(AS$3)&amp;YEAR(AS$3)=MONTH(Кредит_ИнвП[Дата выдачи и погашения кредита])&amp;YEAR(Кредит_ИнвП[Дата выдачи и погашения кредита]))*Кредит_ИнвП[Проценты, руб.])/1000</f>
        <v>999.71465150684935</v>
      </c>
      <c r="AT77" s="273">
        <f ca="1">SUMPRODUCT((MONTH(AT$3)&amp;YEAR(AT$3)=MONTH(Кредит_ИнвП[Дата выдачи и погашения кредита])&amp;YEAR(Кредит_ИнвП[Дата выдачи и погашения кредита]))*Кредит_ИнвП[Проценты, руб.])/1000</f>
        <v>964.61191232876718</v>
      </c>
      <c r="AU77" s="274">
        <f t="shared" ref="AU77:AU78" ca="1" si="2883">SUM(AR77:AT77)</f>
        <v>2966.9902241095892</v>
      </c>
      <c r="AV77" s="273">
        <f ca="1">SUMPRODUCT((MONTH(AV$3)&amp;YEAR(AV$3)=MONTH(Кредит_ИнвП[Дата выдачи и погашения кредита])&amp;YEAR(Кредит_ИнвП[Дата выдачи и погашения кредита]))*Кредит_ИнвП[Проценты, руб.])/1000</f>
        <v>993.81663397260274</v>
      </c>
      <c r="AW77" s="273">
        <f ca="1">SUMPRODUCT((MONTH(AW$3)&amp;YEAR(AW$3)=MONTH(Кредит_ИнвП[Дата выдачи и погашения кредита])&amp;YEAR(Кредит_ИнвП[Дата выдачи и погашения кредита]))*Кредит_ИнвП[Проценты, руб.])/1000</f>
        <v>958.90415342465758</v>
      </c>
      <c r="AX77" s="273">
        <f ca="1">SUMPRODUCT((MONTH(AX$3)&amp;YEAR(AX$3)=MONTH(Кредит_ИнвП[Дата выдачи и погашения кредита])&amp;YEAR(Кредит_ИнвП[Дата выдачи и погашения кредита]))*Кредит_ИнвП[Проценты, руб.])/1000</f>
        <v>987.91861643835614</v>
      </c>
      <c r="AY77" s="274">
        <f t="shared" ref="AY77:AY78" ca="1" si="2884">SUM(AV77:AX77)</f>
        <v>2940.6394038356166</v>
      </c>
      <c r="AZ77" s="272">
        <f t="shared" ref="AZ77:AZ78" ca="1" si="2885">SUM(AM77+AQ77+AU77+AY77)</f>
        <v>11822.013371506851</v>
      </c>
      <c r="BA77" s="273">
        <f ca="1">SUMPRODUCT((MONTH(BA$3)&amp;YEAR(BA$3)=MONTH(Кредит_ИнвП[Дата выдачи и погашения кредита])&amp;YEAR(Кредит_ИнвП[Дата выдачи и погашения кредита]))*Кредит_ИнвП[Проценты, руб.])/1000</f>
        <v>982.27843387978135</v>
      </c>
      <c r="BB77" s="273">
        <f ca="1">SUMPRODUCT((MONTH(BB$3)&amp;YEAR(BB$3)=MONTH(Кредит_ИнвП[Дата выдачи и погашения кредита])&amp;YEAR(Кредит_ИнвП[Дата выдачи и погашения кредита]))*Кредит_ИнвП[Проценты, руб.])/1000</f>
        <v>916.15441912568315</v>
      </c>
      <c r="BC77" s="273">
        <f ca="1">SUMPRODUCT((MONTH(BC$3)&amp;YEAR(BC$3)=MONTH(Кредит_ИнвП[Дата выдачи и погашения кредита])&amp;YEAR(Кредит_ИнвП[Дата выдачи и погашения кредита]))*Кредит_ИнвП[Проценты, руб.])/1000</f>
        <v>976.39653114754117</v>
      </c>
      <c r="BD77" s="274">
        <f t="shared" ref="BD77:BD78" ca="1" si="2886">SUM(BA77:BC77)</f>
        <v>2874.8293841530058</v>
      </c>
      <c r="BE77" s="273">
        <f ca="1">SUMPRODUCT((MONTH(BE$3)&amp;YEAR(BE$3)=MONTH(Кредит_ИнвП[Дата выдачи и погашения кредита])&amp;YEAR(Кредит_ИнвП[Дата выдачи и погашения кредита]))*Кредит_ИнвП[Проценты, руб.])/1000</f>
        <v>942.05378688524593</v>
      </c>
      <c r="BF77" s="273">
        <f ca="1">SUMPRODUCT((MONTH(BF$3)&amp;YEAR(BF$3)=MONTH(Кредит_ИнвП[Дата выдачи и погашения кредита])&amp;YEAR(Кредит_ИнвП[Дата выдачи и погашения кредита]))*Кредит_ИнвП[Проценты, руб.])/1000</f>
        <v>970.51462841530054</v>
      </c>
      <c r="BG77" s="273">
        <f ca="1">SUMPRODUCT((MONTH(BG$3)&amp;YEAR(BG$3)=MONTH(Кредит_ИнвП[Дата выдачи и погашения кредита])&amp;YEAR(Кредит_ИнвП[Дата выдачи и погашения кредита]))*Кредит_ИнвП[Проценты, руб.])/1000</f>
        <v>936.36162295081965</v>
      </c>
      <c r="BH77" s="274">
        <f t="shared" ref="BH77:BH78" ca="1" si="2887">SUM(BE77:BG77)</f>
        <v>2848.9300382513661</v>
      </c>
      <c r="BI77" s="273">
        <f ca="1">SUMPRODUCT((MONTH(BI$3)&amp;YEAR(BI$3)=MONTH(Кредит_ИнвП[Дата выдачи и погашения кредита])&amp;YEAR(Кредит_ИнвП[Дата выдачи и погашения кредита]))*Кредит_ИнвП[Проценты, руб.])/1000</f>
        <v>964.63272568306013</v>
      </c>
      <c r="BJ77" s="273">
        <f ca="1">SUMPRODUCT((MONTH(BJ$3)&amp;YEAR(BJ$3)=MONTH(Кредит_ИнвП[Дата выдачи и погашения кредита])&amp;YEAR(Кредит_ИнвП[Дата выдачи и погашения кредита]))*Кредит_ИнвП[Проценты, руб.])/1000</f>
        <v>961.69177431694004</v>
      </c>
      <c r="BK77" s="273">
        <f ca="1">SUMPRODUCT((MONTH(BK$3)&amp;YEAR(BK$3)=MONTH(Кредит_ИнвП[Дата выдачи и погашения кредита])&amp;YEAR(Кредит_ИнвП[Дата выдачи и погашения кредита]))*Кредит_ИнвП[Проценты, руб.])/1000</f>
        <v>927.82337704918029</v>
      </c>
      <c r="BL77" s="274">
        <f t="shared" ref="BL77:BL78" ca="1" si="2888">SUM(BI77:BK77)</f>
        <v>2854.1478770491804</v>
      </c>
      <c r="BM77" s="273">
        <f ca="1">SUMPRODUCT((MONTH(BM$3)&amp;YEAR(BM$3)=MONTH(Кредит_ИнвП[Дата выдачи и погашения кредита])&amp;YEAR(Кредит_ИнвП[Дата выдачи и погашения кредита]))*Кредит_ИнвП[Проценты, руб.])/1000</f>
        <v>955.80987158469952</v>
      </c>
      <c r="BN77" s="273">
        <f ca="1">SUMPRODUCT((MONTH(BN$3)&amp;YEAR(BN$3)=MONTH(Кредит_ИнвП[Дата выдачи и погашения кредита])&amp;YEAR(Кредит_ИнвП[Дата выдачи и погашения кредита]))*Кредит_ИнвП[Проценты, руб.])/1000</f>
        <v>922.13121311475402</v>
      </c>
      <c r="BO77" s="273">
        <f ca="1">SUMPRODUCT((MONTH(BO$3)&amp;YEAR(BO$3)=MONTH(Кредит_ИнвП[Дата выдачи и погашения кредита])&amp;YEAR(Кредит_ИнвП[Дата выдачи и погашения кредита]))*Кредит_ИнвП[Проценты, руб.])/1000</f>
        <v>949.92796885245912</v>
      </c>
      <c r="BP77" s="274">
        <f t="shared" ref="BP77:BP78" ca="1" si="2889">SUM(BM77:BO77)</f>
        <v>2827.8690535519127</v>
      </c>
      <c r="BQ77" s="272">
        <f t="shared" ref="BQ77:BQ78" ca="1" si="2890">SUM(BD77+BH77+BL77+BP77)</f>
        <v>11405.776353005465</v>
      </c>
      <c r="BR77" s="273">
        <f ca="1">SUMPRODUCT((MONTH(BR$3)&amp;YEAR(BR$3)=MONTH(Кредит_ИнвП[Дата выдачи и погашения кредита])&amp;YEAR(Кредит_ИнвП[Дата выдачи и погашения кредита]))*Кредит_ИнвП[Проценты, руб.])/1000</f>
        <v>949.58150246575349</v>
      </c>
      <c r="BS77" s="273">
        <f ca="1">SUMPRODUCT((MONTH(BS$3)&amp;YEAR(BS$3)=MONTH(Кредит_ИнвП[Дата выдачи и погашения кредита])&amp;YEAR(Кредит_ИнвП[Дата выдачи и погашения кредита]))*Кредит_ИнвП[Проценты, руб.])/1000</f>
        <v>855.02289753424668</v>
      </c>
      <c r="BT77" s="273">
        <f ca="1">SUMPRODUCT((MONTH(BT$3)&amp;YEAR(BT$3)=MONTH(Кредит_ИнвП[Дата выдачи и погашения кредита])&amp;YEAR(Кредит_ИнвП[Дата выдачи и погашения кредита]))*Кредит_ИнвП[Проценты, руб.])/1000</f>
        <v>943.68348493150677</v>
      </c>
      <c r="BU77" s="274">
        <f t="shared" ref="BU77:BU78" ca="1" si="2891">SUM(BR77:BT77)</f>
        <v>2748.2878849315071</v>
      </c>
      <c r="BV77" s="273">
        <f ca="1">SUMPRODUCT((MONTH(BV$3)&amp;YEAR(BV$3)=MONTH(Кредит_ИнвП[Дата выдачи и погашения кредита])&amp;YEAR(Кредит_ИнвП[Дата выдачи и погашения кредита]))*Кредит_ИнвП[Проценты, руб.])/1000</f>
        <v>910.38820273972601</v>
      </c>
      <c r="BW77" s="273">
        <f ca="1">SUMPRODUCT((MONTH(BW$3)&amp;YEAR(BW$3)=MONTH(Кредит_ИнвП[Дата выдачи и погашения кредита])&amp;YEAR(Кредит_ИнвП[Дата выдачи и погашения кредита]))*Кредит_ИнвП[Проценты, руб.])/1000</f>
        <v>937.78546739726039</v>
      </c>
      <c r="BX77" s="273">
        <f ca="1">SUMPRODUCT((MONTH(BX$3)&amp;YEAR(BX$3)=MONTH(Кредит_ИнвП[Дата выдачи и погашения кредита])&amp;YEAR(Кредит_ИнвП[Дата выдачи и погашения кредита]))*Кредит_ИнвП[Проценты, руб.])/1000</f>
        <v>904.68044383561642</v>
      </c>
      <c r="BY77" s="274">
        <f t="shared" ref="BY77:BY78" ca="1" si="2892">SUM(BV77:BX77)</f>
        <v>2752.854113972603</v>
      </c>
      <c r="BZ77" s="273">
        <f ca="1">SUMPRODUCT((MONTH(BZ$3)&amp;YEAR(BZ$3)=MONTH(Кредит_ИнвП[Дата выдачи и погашения кредита])&amp;YEAR(Кредит_ИнвП[Дата выдачи и погашения кредита]))*Кредит_ИнвП[Проценты, руб.])/1000</f>
        <v>931.88744986301379</v>
      </c>
      <c r="CA77" s="273">
        <f ca="1">SUMPRODUCT((MONTH(CA$3)&amp;YEAR(CA$3)=MONTH(Кредит_ИнвП[Дата выдачи и погашения кредита])&amp;YEAR(Кредит_ИнвП[Дата выдачи и погашения кредита]))*Кредит_ИнвП[Проценты, руб.])/1000</f>
        <v>928.93844109589031</v>
      </c>
      <c r="CB77" s="273">
        <f ca="1">SUMPRODUCT((MONTH(CB$3)&amp;YEAR(CB$3)=MONTH(Кредит_ИнвП[Дата выдачи и погашения кредита])&amp;YEAR(Кредит_ИнвП[Дата выдачи и погашения кредита]))*Кредит_ИнвП[Проценты, руб.])/1000</f>
        <v>896.11880547945202</v>
      </c>
      <c r="CC77" s="274">
        <f t="shared" ref="CC77:CC78" ca="1" si="2893">SUM(BZ77:CB77)</f>
        <v>2756.944696438356</v>
      </c>
      <c r="CD77" s="273">
        <f ca="1">SUMPRODUCT((MONTH(CD$3)&amp;YEAR(CD$3)=MONTH(Кредит_ИнвП[Дата выдачи и погашения кредита])&amp;YEAR(Кредит_ИнвП[Дата выдачи и погашения кредита]))*Кредит_ИнвП[Проценты, руб.])/1000</f>
        <v>923.04042356164393</v>
      </c>
      <c r="CE77" s="273">
        <f ca="1">SUMPRODUCT((MONTH(CE$3)&amp;YEAR(CE$3)=MONTH(Кредит_ИнвП[Дата выдачи и погашения кредита])&amp;YEAR(Кредит_ИнвП[Дата выдачи и погашения кредита]))*Кредит_ИнвП[Проценты, руб.])/1000</f>
        <v>890.41104657534243</v>
      </c>
      <c r="CF77" s="273">
        <f ca="1">SUMPRODUCT((MONTH(CF$3)&amp;YEAR(CF$3)=MONTH(Кредит_ИнвП[Дата выдачи и погашения кредита])&amp;YEAR(Кредит_ИнвП[Дата выдачи и погашения кредита]))*Кредит_ИнвП[Проценты, руб.])/1000</f>
        <v>917.14240602739733</v>
      </c>
      <c r="CG77" s="274">
        <f t="shared" ref="CG77:CG78" ca="1" si="2894">SUM(CD77:CF77)</f>
        <v>2730.5938761643838</v>
      </c>
      <c r="CH77" s="272">
        <f t="shared" ref="CH77:CH78" ca="1" si="2895">SUM(BU77+BY77+CC77+CG77)</f>
        <v>10988.680571506851</v>
      </c>
      <c r="CI77" s="273">
        <f ca="1">SUMPRODUCT((MONTH(CI$3)&amp;YEAR(CI$3)=MONTH(Кредит_ИнвП[Дата выдачи и погашения кредита])&amp;YEAR(Кредит_ИнвП[Дата выдачи и погашения кредита]))*Кредит_ИнвП[Проценты, руб.])/1000</f>
        <v>914.19339726027397</v>
      </c>
      <c r="CJ77" s="273">
        <f ca="1">SUMPRODUCT((MONTH(CJ$3)&amp;YEAR(CJ$3)=MONTH(Кредит_ИнвП[Дата выдачи и погашения кредита])&amp;YEAR(Кредит_ИнвП[Дата выдачи и погашения кредита]))*Кредит_ИнвП[Проценты, руб.])/1000</f>
        <v>823.05944767123299</v>
      </c>
      <c r="CK77" s="273">
        <f ca="1">SUMPRODUCT((MONTH(CK$3)&amp;YEAR(CK$3)=MONTH(Кредит_ИнвП[Дата выдачи и погашения кредита])&amp;YEAR(Кредит_ИнвП[Дата выдачи и погашения кредита]))*Кредит_ИнвП[Проценты, руб.])/1000</f>
        <v>908.29537972602748</v>
      </c>
      <c r="CL77" s="274">
        <f t="shared" ref="CL77:CL78" ca="1" si="2896">SUM(CI77:CK77)</f>
        <v>2645.5482246575343</v>
      </c>
      <c r="CM77" s="273">
        <f ca="1">SUMPRODUCT((MONTH(CM$3)&amp;YEAR(CM$3)=MONTH(Кредит_ИнвП[Дата выдачи и погашения кредита])&amp;YEAR(Кредит_ИнвП[Дата выдачи и погашения кредита]))*Кредит_ИнвП[Проценты, руб.])/1000</f>
        <v>876.14164931506855</v>
      </c>
      <c r="CN77" s="273">
        <f ca="1">SUMPRODUCT((MONTH(CN$3)&amp;YEAR(CN$3)=MONTH(Кредит_ИнвП[Дата выдачи и погашения кредита])&amp;YEAR(Кредит_ИнвП[Дата выдачи и погашения кредита]))*Кредит_ИнвП[Проценты, руб.])/1000</f>
        <v>902.39736219178099</v>
      </c>
      <c r="CO77" s="273">
        <f ca="1">SUMPRODUCT((MONTH(CO$3)&amp;YEAR(CO$3)=MONTH(Кредит_ИнвП[Дата выдачи и погашения кредита])&amp;YEAR(Кредит_ИнвП[Дата выдачи и погашения кредита]))*Кредит_ИнвП[Проценты, руб.])/1000</f>
        <v>870.43389041095895</v>
      </c>
      <c r="CP77" s="274">
        <f t="shared" ref="CP77:CP78" ca="1" si="2897">SUM(CM77:CO77)</f>
        <v>2648.9729019178085</v>
      </c>
      <c r="CQ77" s="273">
        <f ca="1">SUMPRODUCT((MONTH(CQ$3)&amp;YEAR(CQ$3)=MONTH(Кредит_ИнвП[Дата выдачи и погашения кредита])&amp;YEAR(Кредит_ИнвП[Дата выдачи и погашения кредита]))*Кредит_ИнвП[Проценты, руб.])/1000</f>
        <v>896.49934465753427</v>
      </c>
      <c r="CR77" s="273">
        <f ca="1">SUMPRODUCT((MONTH(CR$3)&amp;YEAR(CR$3)=MONTH(Кредит_ИнвП[Дата выдачи и погашения кредита])&amp;YEAR(Кредит_ИнвП[Дата выдачи и погашения кредита]))*Кредит_ИнвП[Проценты, руб.])/1000</f>
        <v>893.55033589041102</v>
      </c>
      <c r="CS77" s="273">
        <f ca="1">SUMPRODUCT((MONTH(CS$3)&amp;YEAR(CS$3)=MONTH(Кредит_ИнвП[Дата выдачи и погашения кредита])&amp;YEAR(Кредит_ИнвП[Дата выдачи и погашения кредита]))*Кредит_ИнвП[Проценты, руб.])/1000</f>
        <v>861.87225205479456</v>
      </c>
      <c r="CT77" s="274">
        <f t="shared" ref="CT77:CT78" ca="1" si="2898">SUM(CQ77:CS77)</f>
        <v>2651.9219326027396</v>
      </c>
      <c r="CU77" s="273">
        <f ca="1">SUMPRODUCT((MONTH(CU$3)&amp;YEAR(CU$3)=MONTH(Кредит_ИнвП[Дата выдачи и погашения кредита])&amp;YEAR(Кредит_ИнвП[Дата выдачи и погашения кредита]))*Кредит_ИнвП[Проценты, руб.])/1000</f>
        <v>887.65231835616453</v>
      </c>
      <c r="CV77" s="273">
        <f ca="1">SUMPRODUCT((MONTH(CV$3)&amp;YEAR(CV$3)=MONTH(Кредит_ИнвП[Дата выдачи и погашения кредита])&amp;YEAR(Кредит_ИнвП[Дата выдачи и погашения кредита]))*Кредит_ИнвП[Проценты, руб.])/1000</f>
        <v>856.16449315068496</v>
      </c>
      <c r="CW77" s="273">
        <f ca="1">SUMPRODUCT((MONTH(CW$3)&amp;YEAR(CW$3)=MONTH(Кредит_ИнвП[Дата выдачи и погашения кредита])&amp;YEAR(Кредит_ИнвП[Дата выдачи и погашения кредита]))*Кредит_ИнвП[Проценты, руб.])/1000</f>
        <v>881.75430082191781</v>
      </c>
      <c r="CX77" s="274">
        <f t="shared" ref="CX77:CX78" ca="1" si="2899">SUM(CU77:CW77)</f>
        <v>2625.5711123287674</v>
      </c>
      <c r="CY77" s="272">
        <f t="shared" ref="CY77:CY78" ca="1" si="2900">SUM(CL77+CP77+CT77+CX77)</f>
        <v>10572.014171506849</v>
      </c>
      <c r="CZ77" s="273">
        <f ca="1">SUMPRODUCT((MONTH(CZ$3)&amp;YEAR(CZ$3)=MONTH(Кредит_ИнвП[Дата выдачи и погашения кредита])&amp;YEAR(Кредит_ИнвП[Дата выдачи и погашения кредита]))*Кредит_ИнвП[Проценты, руб.])/1000</f>
        <v>878.80529205479456</v>
      </c>
      <c r="DA77" s="273">
        <f ca="1">SUMPRODUCT((MONTH(DA$3)&amp;YEAR(DA$3)=MONTH(Кредит_ИнвП[Дата выдачи и погашения кредита])&amp;YEAR(Кредит_ИнвП[Дата выдачи и погашения кредита]))*Кредит_ИнвП[Проценты, руб.])/1000</f>
        <v>791.09599780821918</v>
      </c>
      <c r="DB77" s="273">
        <f ca="1">SUMPRODUCT((MONTH(DB$3)&amp;YEAR(DB$3)=MONTH(Кредит_ИнвП[Дата выдачи и погашения кредита])&amp;YEAR(Кредит_ИнвП[Дата выдачи и погашения кредита]))*Кредит_ИнвП[Проценты, руб.])/1000</f>
        <v>872.90727452054796</v>
      </c>
      <c r="DC77" s="274">
        <f t="shared" ref="DC77:DC78" ca="1" si="2901">SUM(CZ77:DB77)</f>
        <v>2542.8085643835616</v>
      </c>
      <c r="DD77" s="273">
        <f ca="1">SUMPRODUCT((MONTH(DD$3)&amp;YEAR(DD$3)=MONTH(Кредит_ИнвП[Дата выдачи и погашения кредита])&amp;YEAR(Кредит_ИнвП[Дата выдачи и погашения кредита]))*Кредит_ИнвП[Проценты, руб.])/1000</f>
        <v>841.89509589041097</v>
      </c>
      <c r="DE77" s="273">
        <f ca="1">SUMPRODUCT((MONTH(DE$3)&amp;YEAR(DE$3)=MONTH(Кредит_ИнвП[Дата выдачи и погашения кредита])&amp;YEAR(Кредит_ИнвП[Дата выдачи и погашения кредита]))*Кредит_ИнвП[Проценты, руб.])/1000</f>
        <v>867.00925698630135</v>
      </c>
      <c r="DF77" s="273">
        <f ca="1">SUMPRODUCT((MONTH(DF$3)&amp;YEAR(DF$3)=MONTH(Кредит_ИнвП[Дата выдачи и погашения кредита])&amp;YEAR(Кредит_ИнвП[Дата выдачи и погашения кредита]))*Кредит_ИнвП[Проценты, руб.])/1000</f>
        <v>836.18733698630137</v>
      </c>
      <c r="DG77" s="274">
        <f t="shared" ref="DG77:DG78" ca="1" si="2902">SUM(DD77:DF77)</f>
        <v>2545.0916898630139</v>
      </c>
      <c r="DH77" s="273">
        <f ca="1">SUMPRODUCT((MONTH(DH$3)&amp;YEAR(DH$3)=MONTH(Кредит_ИнвП[Дата выдачи и погашения кредита])&amp;YEAR(Кредит_ИнвП[Дата выдачи и погашения кредита]))*Кредит_ИнвП[Проценты, руб.])/1000</f>
        <v>861.11123945205486</v>
      </c>
      <c r="DI77" s="273">
        <f ca="1">SUMPRODUCT((MONTH(DI$3)&amp;YEAR(DI$3)=MONTH(Кредит_ИнвП[Дата выдачи и погашения кредита])&amp;YEAR(Кредит_ИнвП[Дата выдачи и погашения кредита]))*Кредит_ИнвП[Проценты, руб.])/1000</f>
        <v>858.1622306849315</v>
      </c>
      <c r="DJ77" s="273">
        <f ca="1">SUMPRODUCT((MONTH(DJ$3)&amp;YEAR(DJ$3)=MONTH(Кредит_ИнвП[Дата выдачи и погашения кредита])&amp;YEAR(Кредит_ИнвП[Дата выдачи и погашения кредита]))*Кредит_ИнвП[Проценты, руб.])/1000</f>
        <v>827.62569863013698</v>
      </c>
      <c r="DK77" s="274">
        <f t="shared" ref="DK77:DK78" ca="1" si="2903">SUM(DH77:DJ77)</f>
        <v>2546.8991687671232</v>
      </c>
      <c r="DL77" s="273">
        <f ca="1">SUMPRODUCT((MONTH(DL$3)&amp;YEAR(DL$3)=MONTH(Кредит_ИнвП[Дата выдачи и погашения кредита])&amp;YEAR(Кредит_ИнвП[Дата выдачи и погашения кредита]))*Кредит_ИнвП[Проценты, руб.])/1000</f>
        <v>852.26421315068501</v>
      </c>
      <c r="DM77" s="273">
        <f ca="1">SUMPRODUCT((MONTH(DM$3)&amp;YEAR(DM$3)=MONTH(Кредит_ИнвП[Дата выдачи и погашения кредита])&amp;YEAR(Кредит_ИнвП[Дата выдачи и погашения кредита]))*Кредит_ИнвП[Проценты, руб.])/1000</f>
        <v>821.91793972602738</v>
      </c>
      <c r="DN77" s="273">
        <f ca="1">SUMPRODUCT((MONTH(DN$3)&amp;YEAR(DN$3)=MONTH(Кредит_ИнвП[Дата выдачи и погашения кредита])&amp;YEAR(Кредит_ИнвП[Дата выдачи и погашения кредита]))*Кредит_ИнвП[Проценты, руб.])/1000</f>
        <v>846.3661956164384</v>
      </c>
      <c r="DO77" s="274">
        <f t="shared" ref="DO77:DO78" ca="1" si="2904">SUM(DL77:DN77)</f>
        <v>2520.5483484931506</v>
      </c>
      <c r="DP77" s="272">
        <f t="shared" ref="DP77:DP78" ca="1" si="2905">SUM(DC77+DG77+DK77+DO77)</f>
        <v>10155.347771506849</v>
      </c>
      <c r="DQ77" s="273">
        <f ca="1">SUMPRODUCT((MONTH(DQ$3)&amp;YEAR(DQ$3)=MONTH(Кредит_ИнвП[Дата выдачи и погашения кредита])&amp;YEAR(Кредит_ИнвП[Дата выдачи и погашения кредита]))*Кредит_ИнвП[Проценты, руб.])/1000</f>
        <v>841.11276830601082</v>
      </c>
      <c r="DR77" s="273">
        <f ca="1">SUMPRODUCT((MONTH(DR$3)&amp;YEAR(DR$3)=MONTH(Кредит_ИнвП[Дата выдачи и погашения кредита])&amp;YEAR(Кредит_ИнвП[Дата выдачи и погашения кредита]))*Кредит_ИнвП[Проценты, руб.])/1000</f>
        <v>784.0962158469946</v>
      </c>
      <c r="DS77" s="273">
        <f ca="1">SUMPRODUCT((MONTH(DS$3)&amp;YEAR(DS$3)=MONTH(Кредит_ИнвП[Дата выдачи и погашения кредита])&amp;YEAR(Кредит_ИнвП[Дата выдачи и погашения кредита]))*Кредит_ИнвП[Проценты, руб.])/1000</f>
        <v>835.23086557377053</v>
      </c>
      <c r="DT77" s="274">
        <f t="shared" ref="DT77:DT78" ca="1" si="2906">SUM(DQ77:DS77)</f>
        <v>2460.4398497267762</v>
      </c>
      <c r="DU77" s="273">
        <f ca="1">SUMPRODUCT((MONTH(DU$3)&amp;YEAR(DU$3)=MONTH(Кредит_ИнвП[Дата выдачи и погашения кредита])&amp;YEAR(Кредит_ИнвП[Дата выдачи и погашения кредита]))*Кредит_ИнвП[Проценты, руб.])/1000</f>
        <v>805.44185245901633</v>
      </c>
      <c r="DV77" s="273">
        <f ca="1">SUMPRODUCT((MONTH(DV$3)&amp;YEAR(DV$3)=MONTH(Кредит_ИнвП[Дата выдачи и погашения кредита])&amp;YEAR(Кредит_ИнвП[Дата выдачи и погашения кредита]))*Кредит_ИнвП[Проценты, руб.])/1000</f>
        <v>829.34896284153012</v>
      </c>
      <c r="DW77" s="273">
        <f ca="1">SUMPRODUCT((MONTH(DW$3)&amp;YEAR(DW$3)=MONTH(Кредит_ИнвП[Дата выдачи и погашения кредита])&amp;YEAR(Кредит_ИнвП[Дата выдачи и погашения кредита]))*Кредит_ИнвП[Проценты, руб.])/1000</f>
        <v>799.74968852459006</v>
      </c>
      <c r="DX77" s="274">
        <f t="shared" ref="DX77:DX78" ca="1" si="2907">SUM(DU77:DW77)</f>
        <v>2434.5405038251365</v>
      </c>
      <c r="DY77" s="273">
        <f ca="1">SUMPRODUCT((MONTH(DY$3)&amp;YEAR(DY$3)=MONTH(Кредит_ИнвП[Дата выдачи и погашения кредита])&amp;YEAR(Кредит_ИнвП[Дата выдачи и погашения кредита]))*Кредит_ИнвП[Проценты, руб.])/1000</f>
        <v>823.4670601092896</v>
      </c>
      <c r="DZ77" s="273">
        <f ca="1">SUMPRODUCT((MONTH(DZ$3)&amp;YEAR(DZ$3)=MONTH(Кредит_ИнвП[Дата выдачи и погашения кредита])&amp;YEAR(Кредит_ИнвП[Дата выдачи и погашения кредита]))*Кредит_ИнвП[Проценты, руб.])/1000</f>
        <v>820.52610874316952</v>
      </c>
      <c r="EA77" s="273">
        <f ca="1">SUMPRODUCT((MONTH(EA$3)&amp;YEAR(EA$3)=MONTH(Кредит_ИнвП[Дата выдачи и погашения кредита])&amp;YEAR(Кредит_ИнвП[Дата выдачи и погашения кредита]))*Кредит_ИнвП[Проценты, руб.])/1000</f>
        <v>791.21144262295081</v>
      </c>
      <c r="EB77" s="274">
        <f t="shared" ref="EB77:EB78" ca="1" si="2908">SUM(DY77:EA77)</f>
        <v>2435.2046114754098</v>
      </c>
      <c r="EC77" s="273">
        <f ca="1">SUMPRODUCT((MONTH(EC$3)&amp;YEAR(EC$3)=MONTH(Кредит_ИнвП[Дата выдачи и погашения кредита])&amp;YEAR(Кредит_ИнвП[Дата выдачи и погашения кредита]))*Кредит_ИнвП[Проценты, руб.])/1000</f>
        <v>814.64420601092911</v>
      </c>
      <c r="ED77" s="273">
        <f ca="1">SUMPRODUCT((MONTH(ED$3)&amp;YEAR(ED$3)=MONTH(Кредит_ИнвП[Дата выдачи и погашения кредита])&amp;YEAR(Кредит_ИнвП[Дата выдачи и погашения кредита]))*Кредит_ИнвП[Проценты, руб.])/1000</f>
        <v>785.51927868852465</v>
      </c>
      <c r="EE77" s="273">
        <f ca="1">SUMPRODUCT((MONTH(EE$3)&amp;YEAR(EE$3)=MONTH(Кредит_ИнвП[Дата выдачи и погашения кредита])&amp;YEAR(Кредит_ИнвП[Дата выдачи и погашения кредита]))*Кредит_ИнвП[Проценты, руб.])/1000</f>
        <v>808.76230327868859</v>
      </c>
      <c r="EF77" s="274">
        <f t="shared" ref="EF77:EF78" ca="1" si="2909">SUM(EC77:EE77)</f>
        <v>2408.9257879781426</v>
      </c>
      <c r="EG77" s="272">
        <f t="shared" ref="EG77:EG78" ca="1" si="2910">SUM(DT77+DX77+EB77+EF77)</f>
        <v>9739.1107530054651</v>
      </c>
      <c r="EH77" s="273">
        <f ca="1">SUMPRODUCT((MONTH(EH$3)&amp;YEAR(EH$3)=MONTH(Кредит_ИнвП[Дата выдачи и погашения кредита])&amp;YEAR(Кредит_ИнвП[Дата выдачи и погашения кредита]))*Кредит_ИнвП[Проценты, руб.])/1000</f>
        <v>808.02908164383564</v>
      </c>
      <c r="EI77" s="273">
        <f ca="1">SUMPRODUCT((MONTH(EI$3)&amp;YEAR(EI$3)=MONTH(Кредит_ИнвП[Дата выдачи и погашения кредита])&amp;YEAR(Кредит_ИнвП[Дата выдачи и погашения кредита]))*Кредит_ИнвП[Проценты, руб.])/1000</f>
        <v>727.16909808219179</v>
      </c>
      <c r="EJ77" s="273">
        <f ca="1">SUMPRODUCT((MONTH(EJ$3)&amp;YEAR(EJ$3)=MONTH(Кредит_ИнвП[Дата выдачи и погашения кредита])&amp;YEAR(Кредит_ИнвП[Дата выдачи и погашения кредита]))*Кредит_ИнвП[Проценты, руб.])/1000</f>
        <v>802.13106410958903</v>
      </c>
      <c r="EK77" s="274">
        <f t="shared" ref="EK77:EK78" ca="1" si="2911">SUM(EH77:EJ77)</f>
        <v>2337.3292438356166</v>
      </c>
      <c r="EL77" s="273">
        <f ca="1">SUMPRODUCT((MONTH(EL$3)&amp;YEAR(EL$3)=MONTH(Кредит_ИнвП[Дата выдачи и погашения кредита])&amp;YEAR(Кредит_ИнвП[Дата выдачи и погашения кредита]))*Кредит_ИнвП[Проценты, руб.])/1000</f>
        <v>773.40198904109582</v>
      </c>
      <c r="EM77" s="273">
        <f ca="1">SUMPRODUCT((MONTH(EM$3)&amp;YEAR(EM$3)=MONTH(Кредит_ИнвП[Дата выдачи и погашения кредита])&amp;YEAR(Кредит_ИнвП[Дата выдачи и погашения кредита]))*Кредит_ИнвП[Проценты, руб.])/1000</f>
        <v>796.23304657534243</v>
      </c>
      <c r="EN77" s="273">
        <f ca="1">SUMPRODUCT((MONTH(EN$3)&amp;YEAR(EN$3)=MONTH(Кредит_ИнвП[Дата выдачи и погашения кредита])&amp;YEAR(Кредит_ИнвП[Дата выдачи и погашения кредита]))*Кредит_ИнвП[Проценты, руб.])/1000</f>
        <v>767.69423013698633</v>
      </c>
      <c r="EO77" s="274">
        <f t="shared" ref="EO77:EO78" ca="1" si="2912">SUM(EL77:EN77)</f>
        <v>2337.3292657534248</v>
      </c>
      <c r="EP77" s="273">
        <f ca="1">SUMPRODUCT((MONTH(EP$3)&amp;YEAR(EP$3)=MONTH(Кредит_ИнвП[Дата выдачи и погашения кредита])&amp;YEAR(Кредит_ИнвП[Дата выдачи и погашения кредита]))*Кредит_ИнвП[Проценты, руб.])/1000</f>
        <v>790.33502904109594</v>
      </c>
      <c r="EQ77" s="273">
        <f ca="1">SUMPRODUCT((MONTH(EQ$3)&amp;YEAR(EQ$3)=MONTH(Кредит_ИнвП[Дата выдачи и погашения кредита])&amp;YEAR(Кредит_ИнвП[Дата выдачи и погашения кредита]))*Кредит_ИнвП[Проценты, руб.])/1000</f>
        <v>787.38602027397269</v>
      </c>
      <c r="ER77" s="273">
        <f ca="1">SUMPRODUCT((MONTH(ER$3)&amp;YEAR(ER$3)=MONTH(Кредит_ИнвП[Дата выдачи и погашения кредита])&amp;YEAR(Кредит_ИнвП[Дата выдачи и погашения кредита]))*Кредит_ИнвП[Проценты, руб.])/1000</f>
        <v>759.13259178082194</v>
      </c>
      <c r="ES77" s="274">
        <f t="shared" ref="ES77:ES78" ca="1" si="2913">SUM(EP77:ER77)</f>
        <v>2336.8536410958905</v>
      </c>
      <c r="ET77" s="273">
        <f ca="1">SUMPRODUCT((MONTH(ET$3)&amp;YEAR(ET$3)=MONTH(Кредит_ИнвП[Дата выдачи и погашения кредита])&amp;YEAR(Кредит_ИнвП[Дата выдачи и погашения кредита]))*Кредит_ИнвП[Проценты, руб.])/1000</f>
        <v>781.48800273972597</v>
      </c>
      <c r="EU77" s="273">
        <f ca="1">SUMPRODUCT((MONTH(EU$3)&amp;YEAR(EU$3)=MONTH(Кредит_ИнвП[Дата выдачи и погашения кредита])&amp;YEAR(Кредит_ИнвП[Дата выдачи и погашения кредита]))*Кредит_ИнвП[Проценты, руб.])/1000</f>
        <v>753.42483287671234</v>
      </c>
      <c r="EV77" s="273">
        <f ca="1">SUMPRODUCT((MONTH(EV$3)&amp;YEAR(EV$3)=MONTH(Кредит_ИнвП[Дата выдачи и погашения кредита])&amp;YEAR(Кредит_ИнвП[Дата выдачи и погашения кредита]))*Кредит_ИнвП[Проценты, руб.])/1000</f>
        <v>775.58998520547959</v>
      </c>
      <c r="EW77" s="274">
        <f t="shared" ref="EW77:EW78" ca="1" si="2914">SUM(ET77:EV77)</f>
        <v>2310.5028208219178</v>
      </c>
      <c r="EX77" s="436">
        <f t="shared" ref="EX77:EX78" ca="1" si="2915">SUM(EK77+EO77+ES77+EW77)</f>
        <v>9322.0149715068492</v>
      </c>
      <c r="EY77" s="438"/>
    </row>
    <row r="78" spans="1:155" outlineLevel="1">
      <c r="A78" s="230" t="s">
        <v>205</v>
      </c>
      <c r="B78" s="264" t="str">
        <f t="array" ref="B78">IF(AND(НачИнвП_Дата&lt;=B$3,(КИнвП_Дата)&gt;B$3),
             SUMPRODUCT((MONTH(B$3)&amp;YEAR(B$3)=MONTH(Кредит_ДБ[Дата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C78" s="264" t="str">
        <f t="array" aca="1" ref="C78" ca="1">IF(AND(НачИнвП_Дата&lt;=C$3,(КИнвП_Дата)&gt;C$3),
             SUMPRODUCT((MONTH(C$3)&amp;YEAR(C$3)=MONTH(Кредит_ДБ[Дата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D78" s="264" t="str">
        <f t="array" aca="1" ref="D78" ca="1">IF(AND(НачИнвП_Дата&lt;=D$3,(КИнвП_Дата)&gt;D$3),
             SUMPRODUCT((MONTH(D$3)&amp;YEAR(D$3)=MONTH(Кредит_ДБ[Дата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E78" s="265">
        <f ca="1">SUM(B78:D78)</f>
        <v>0</v>
      </c>
      <c r="F78" s="264" t="str">
        <f t="array" aca="1" ref="F78" ca="1">IF(AND(НачИнвП_Дата&lt;=F$3,(КИнвП_Дата)&gt;F$3),
             SUMPRODUCT((MONTH(F$3)&amp;YEAR(F$3)=MONTH(Кредит_ДБ[Дата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G78" s="264" t="str">
        <f t="array" aca="1" ref="G78" ca="1">IF(AND(НачИнвП_Дата&lt;=G$3,(КИнвП_Дата)&gt;G$3),
             SUMPRODUCT((MONTH(G$3)&amp;YEAR(G$3)=MONTH(Кредит_ДБ[Дата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H78" s="264" t="str">
        <f t="array" aca="1" ref="H78" ca="1">IF(AND(НачИнвП_Дата&lt;=H$3,(КИнвП_Дата)&gt;H$3),
             SUMPRODUCT((MONTH(H$3)&amp;YEAR(H$3)=MONTH(Кредит_ДБ[Дата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I78" s="265">
        <f ca="1">SUM(F78:H78)</f>
        <v>0</v>
      </c>
      <c r="J78" s="264" t="str">
        <f t="array" aca="1" ref="J78" ca="1">IF(AND(НачИнвП_Дата&lt;=J$3,(КИнвП_Дата)&gt;J$3),
             SUMPRODUCT((MONTH(J$3)&amp;YEAR(J$3)=MONTH(Кредит_ДБ[Дата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K78" s="264" t="str">
        <f t="array" aca="1" ref="K78" ca="1">IF(AND(НачИнвП_Дата&lt;=K$3,(КИнвП_Дата)&gt;K$3),
             SUMPRODUCT((MONTH(K$3)&amp;YEAR(K$3)=MONTH(Кредит_ДБ[Дата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L78" s="264" t="str">
        <f t="array" aca="1" ref="L78" ca="1">IF(AND(НачИнвП_Дата&lt;=L$3,(КИнвП_Дата)&gt;L$3),
             SUMPRODUCT((MONTH(L$3)&amp;YEAR(L$3)=MONTH(Кредит_ДБ[Дата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M78" s="265">
        <f ca="1">SUM(J78:L78)</f>
        <v>0</v>
      </c>
      <c r="N78" s="264">
        <f t="array" aca="1" ref="N78" ca="1">IF(AND(НачИнвП_Дата&lt;=N$3,(КИнвП_Дата)&gt;N$3),
             SUMPRODUCT((MONTH(N$3)&amp;YEAR(N$3)=MONTH(Кредит_ДБ[Дата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O78" s="264">
        <f t="array" aca="1" ref="O78" ca="1">IF(AND(НачИнвП_Дата&lt;=O$3,(КИнвП_Дата)&gt;O$3),
             SUMPRODUCT((MONTH(O$3)&amp;YEAR(O$3)=MONTH(Кредит_ДБ[Дата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P78" s="264">
        <f t="array" aca="1" ref="P78" ca="1">IF(AND(НачИнвП_Дата&lt;=P$3,(КИнвП_Дата)&gt;P$3),
             SUMPRODUCT((MONTH(P$3)&amp;YEAR(P$3)=MONTH(Кредит_ДБ[Дата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Q78" s="265">
        <f ca="1">SUM(N78:P78)</f>
        <v>0</v>
      </c>
      <c r="R78" s="272">
        <f ca="1">SUM(E78+I78+M78+Q78)</f>
        <v>0</v>
      </c>
      <c r="S78" s="264">
        <f t="array" aca="1" ref="S78" ca="1">IF(AND(НачИнвП_Дата&lt;=S$3,(КИнвП_Дата)&gt;S$3),
             SUMPRODUCT((MONTH(S$3)&amp;YEAR(S$3)=MONTH(Кредит_ДБ[Дата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T78" s="264">
        <f t="array" aca="1" ref="T78" ca="1">IF(AND(НачИнвП_Дата&lt;=T$3,(КИнвП_Дата)&gt;T$3),
             SUMPRODUCT((MONTH(T$3)&amp;YEAR(T$3)=MONTH(Кредит_ДБ[Дата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U78" s="264">
        <f t="array" aca="1" ref="U78" ca="1">IF(AND(НачИнвП_Дата&lt;=U$3,(КИнвП_Дата)&gt;U$3),
             SUMPRODUCT((MONTH(U$3)&amp;YEAR(U$3)=MONTH(Кредит_ДБ[Дата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V78" s="265">
        <f t="shared" ca="1" si="2876"/>
        <v>0</v>
      </c>
      <c r="W78" s="264">
        <f t="array" aca="1" ref="W78" ca="1">IF(AND(НачИнвП_Дата&lt;=W$3,(КИнвП_Дата)&gt;W$3),
             SUMPRODUCT((MONTH(W$3)&amp;YEAR(W$3)=MONTH(Кредит_ДБ[Дата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X78" s="264">
        <f t="array" aca="1" ref="X78" ca="1">IF(AND(НачИнвП_Дата&lt;=X$3,(КИнвП_Дата)&gt;X$3),
             SUMPRODUCT((MONTH(X$3)&amp;YEAR(X$3)=MONTH(Кредит_ДБ[Дата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Y78" s="264">
        <f t="array" aca="1" ref="Y78" ca="1">IF(AND(НачИнвП_Дата&lt;=Y$3,(КИнвП_Дата)&gt;Y$3),
             SUMPRODUCT((MONTH(Y$3)&amp;YEAR(Y$3)=MONTH(Кредит_ДБ[Дата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Z78" s="265">
        <f t="shared" ca="1" si="2877"/>
        <v>0</v>
      </c>
      <c r="AA78" s="264">
        <f t="array" aca="1" ref="AA78" ca="1">IF(AND(НачИнвП_Дата&lt;=AA$3,(КИнвП_Дата)&gt;AA$3),
             SUMPRODUCT((MONTH(AA$3)&amp;YEAR(AA$3)=MONTH(Кредит_ДБ[Дата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B78" s="264">
        <f t="array" aca="1" ref="AB78" ca="1">IF(AND(НачИнвП_Дата&lt;=AB$3,(КИнвП_Дата)&gt;AB$3),
             SUMPRODUCT((MONTH(AB$3)&amp;YEAR(AB$3)=MONTH(Кредит_ДБ[Дата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C78" s="264">
        <f t="array" aca="1" ref="AC78" ca="1">IF(AND(НачИнвП_Дата&lt;=AC$3,(КИнвП_Дата)&gt;AC$3),
             SUMPRODUCT((MONTH(AC$3)&amp;YEAR(AC$3)=MONTH(Кредит_ДБ[Дата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D78" s="265">
        <f t="shared" ca="1" si="2878"/>
        <v>0</v>
      </c>
      <c r="AE78" s="264">
        <f t="array" aca="1" ref="AE78" ca="1">IF(AND(НачИнвП_Дата&lt;=AE$3,(КИнвП_Дата)&gt;AE$3),
             SUMPRODUCT((MONTH(AE$3)&amp;YEAR(AE$3)=MONTH(Кредит_ДБ[Дата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F78" s="264">
        <f t="array" aca="1" ref="AF78" ca="1">IF(AND(НачИнвП_Дата&lt;=AF$3,(КИнвП_Дата)&gt;AF$3),
             SUMPRODUCT((MONTH(AF$3)&amp;YEAR(AF$3)=MONTH(Кредит_ДБ[Дата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G78" s="264">
        <f t="array" aca="1" ref="AG78" ca="1">IF(AND(НачИнвП_Дата&lt;=AG$3,(КИнвП_Дата)&gt;AG$3),
             SUMPRODUCT((MONTH(AG$3)&amp;YEAR(AG$3)=MONTH(Кредит_ДБ[Дата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H78" s="265">
        <f t="shared" ca="1" si="2879"/>
        <v>0</v>
      </c>
      <c r="AI78" s="272">
        <f t="shared" ca="1" si="2880"/>
        <v>0</v>
      </c>
      <c r="AJ78" s="264">
        <f t="array" aca="1" ref="AJ78" ca="1">IF(AND(НачИнвП_Дата&lt;=AJ$3,(КИнвП_Дата)&gt;AJ$3),
             SUMPRODUCT((MONTH(AJ$3)&amp;YEAR(AJ$3)=MONTH(Кредит_ДБ[Дата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K78" s="264">
        <f t="array" aca="1" ref="AK78" ca="1">IF(AND(НачИнвП_Дата&lt;=AK$3,(КИнвП_Дата)&gt;AK$3),
             SUMPRODUCT((MONTH(AK$3)&amp;YEAR(AK$3)=MONTH(Кредит_ДБ[Дата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L78" s="264">
        <f t="array" aca="1" ref="AL78" ca="1">IF(AND(НачИнвП_Дата&lt;=AL$3,(КИнвП_Дата)&gt;AL$3),
             SUMPRODUCT((MONTH(AL$3)&amp;YEAR(AL$3)=MONTH(Кредит_ДБ[Дата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M78" s="265">
        <f t="shared" ca="1" si="2881"/>
        <v>0</v>
      </c>
      <c r="AN78" s="264">
        <f t="array" aca="1" ref="AN78" ca="1">IF(AND(НачИнвП_Дата&lt;=AN$3,(КИнвП_Дата)&gt;AN$3),
             SUMPRODUCT((MONTH(AN$3)&amp;YEAR(AN$3)=MONTH(Кредит_ДБ[Дата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O78" s="264">
        <f t="array" aca="1" ref="AO78" ca="1">IF(AND(НачИнвП_Дата&lt;=AO$3,(КИнвП_Дата)&gt;AO$3),
             SUMPRODUCT((MONTH(AO$3)&amp;YEAR(AO$3)=MONTH(Кредит_ДБ[Дата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P78" s="264">
        <f t="array" aca="1" ref="AP78" ca="1">IF(AND(НачИнвП_Дата&lt;=AP$3,(КИнвП_Дата)&gt;AP$3),
             SUMPRODUCT((MONTH(AP$3)&amp;YEAR(AP$3)=MONTH(Кредит_ДБ[Дата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Q78" s="265">
        <f t="shared" ca="1" si="2882"/>
        <v>0</v>
      </c>
      <c r="AR78" s="264">
        <f t="array" aca="1" ref="AR78" ca="1">IF(AND(НачИнвП_Дата&lt;=AR$3,(КИнвП_Дата)&gt;AR$3),
             SUMPRODUCT((MONTH(AR$3)&amp;YEAR(AR$3)=MONTH(Кредит_ДБ[Дата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S78" s="264">
        <f t="array" aca="1" ref="AS78" ca="1">IF(AND(НачИнвП_Дата&lt;=AS$3,(КИнвП_Дата)&gt;AS$3),
             SUMPRODUCT((MONTH(AS$3)&amp;YEAR(AS$3)=MONTH(Кредит_ДБ[Дата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T78" s="264">
        <f t="array" aca="1" ref="AT78" ca="1">IF(AND(НачИнвП_Дата&lt;=AT$3,(КИнвП_Дата)&gt;AT$3),
             SUMPRODUCT((MONTH(AT$3)&amp;YEAR(AT$3)=MONTH(Кредит_ДБ[Дата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U78" s="265">
        <f t="shared" ca="1" si="2883"/>
        <v>0</v>
      </c>
      <c r="AV78" s="264">
        <f t="array" aca="1" ref="AV78" ca="1">IF(AND(НачИнвП_Дата&lt;=AV$3,(КИнвП_Дата)&gt;AV$3),
             SUMPRODUCT((MONTH(AV$3)&amp;YEAR(AV$3)=MONTH(Кредит_ДБ[Дата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W78" s="264">
        <f t="array" aca="1" ref="AW78" ca="1">IF(AND(НачИнвП_Дата&lt;=AW$3,(КИнвП_Дата)&gt;AW$3),
             SUMPRODUCT((MONTH(AW$3)&amp;YEAR(AW$3)=MONTH(Кредит_ДБ[Дата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X78" s="264">
        <f t="array" aca="1" ref="AX78" ca="1">IF(AND(НачИнвП_Дата&lt;=AX$3,(КИнвП_Дата)&gt;AX$3),
             SUMPRODUCT((MONTH(AX$3)&amp;YEAR(AX$3)=MONTH(Кредит_ДБ[Дата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Y78" s="265">
        <f t="shared" ca="1" si="2884"/>
        <v>0</v>
      </c>
      <c r="AZ78" s="272">
        <f t="shared" ca="1" si="2885"/>
        <v>0</v>
      </c>
      <c r="BA78" s="264">
        <f t="array" aca="1" ref="BA78" ca="1">IF(AND(НачИнвП_Дата&lt;=BA$3,(КИнвП_Дата)&gt;BA$3),
             SUMPRODUCT((MONTH(BA$3)&amp;YEAR(BA$3)=MONTH(Кредит_ДБ[Дата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B78" s="264">
        <f t="array" aca="1" ref="BB78" ca="1">IF(AND(НачИнвП_Дата&lt;=BB$3,(КИнвП_Дата)&gt;BB$3),
             SUMPRODUCT((MONTH(BB$3)&amp;YEAR(BB$3)=MONTH(Кредит_ДБ[Дата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C78" s="264">
        <f t="array" aca="1" ref="BC78" ca="1">IF(AND(НачИнвП_Дата&lt;=BC$3,(КИнвП_Дата)&gt;BC$3),
             SUMPRODUCT((MONTH(BC$3)&amp;YEAR(BC$3)=MONTH(Кредит_ДБ[Дата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D78" s="265">
        <f t="shared" ca="1" si="2886"/>
        <v>0</v>
      </c>
      <c r="BE78" s="264">
        <f t="array" aca="1" ref="BE78" ca="1">IF(AND(НачИнвП_Дата&lt;=BE$3,(КИнвП_Дата)&gt;BE$3),
             SUMPRODUCT((MONTH(BE$3)&amp;YEAR(BE$3)=MONTH(Кредит_ДБ[Дата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F78" s="264">
        <f t="array" aca="1" ref="BF78" ca="1">IF(AND(НачИнвП_Дата&lt;=BF$3,(КИнвП_Дата)&gt;BF$3),
             SUMPRODUCT((MONTH(BF$3)&amp;YEAR(BF$3)=MONTH(Кредит_ДБ[Дата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G78" s="264">
        <f t="array" aca="1" ref="BG78" ca="1">IF(AND(НачИнвП_Дата&lt;=BG$3,(КИнвП_Дата)&gt;BG$3),
             SUMPRODUCT((MONTH(BG$3)&amp;YEAR(BG$3)=MONTH(Кредит_ДБ[Дата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H78" s="265">
        <f t="shared" ca="1" si="2887"/>
        <v>0</v>
      </c>
      <c r="BI78" s="264">
        <f t="array" aca="1" ref="BI78" ca="1">IF(AND(НачИнвП_Дата&lt;=BI$3,(КИнвП_Дата)&gt;BI$3),
             SUMPRODUCT((MONTH(BI$3)&amp;YEAR(BI$3)=MONTH(Кредит_ДБ[Дата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J78" s="264">
        <f t="array" aca="1" ref="BJ78" ca="1">IF(AND(НачИнвП_Дата&lt;=BJ$3,(КИнвП_Дата)&gt;BJ$3),
             SUMPRODUCT((MONTH(BJ$3)&amp;YEAR(BJ$3)=MONTH(Кредит_ДБ[Дата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K78" s="264">
        <f t="array" aca="1" ref="BK78" ca="1">IF(AND(НачИнвП_Дата&lt;=BK$3,(КИнвП_Дата)&gt;BK$3),
             SUMPRODUCT((MONTH(BK$3)&amp;YEAR(BK$3)=MONTH(Кредит_ДБ[Дата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L78" s="265">
        <f t="shared" ca="1" si="2888"/>
        <v>0</v>
      </c>
      <c r="BM78" s="264">
        <f t="array" aca="1" ref="BM78" ca="1">IF(AND(НачИнвП_Дата&lt;=BM$3,(КИнвП_Дата)&gt;BM$3),
             SUMPRODUCT((MONTH(BM$3)&amp;YEAR(BM$3)=MONTH(Кредит_ДБ[Дата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N78" s="264">
        <f t="array" aca="1" ref="BN78" ca="1">IF(AND(НачИнвП_Дата&lt;=BN$3,(КИнвП_Дата)&gt;BN$3),
             SUMPRODUCT((MONTH(BN$3)&amp;YEAR(BN$3)=MONTH(Кредит_ДБ[Дата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O78" s="264">
        <f t="array" aca="1" ref="BO78" ca="1">IF(AND(НачИнвП_Дата&lt;=BO$3,(КИнвП_Дата)&gt;BO$3),
             SUMPRODUCT((MONTH(BO$3)&amp;YEAR(BO$3)=MONTH(Кредит_ДБ[Дата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P78" s="265">
        <f t="shared" ca="1" si="2889"/>
        <v>0</v>
      </c>
      <c r="BQ78" s="272">
        <f t="shared" ca="1" si="2890"/>
        <v>0</v>
      </c>
      <c r="BR78" s="264">
        <f t="array" aca="1" ref="BR78" ca="1">IF(AND(НачИнвП_Дата&lt;=BR$3,(КИнвП_Дата)&gt;BR$3),
             SUMPRODUCT((MONTH(BR$3)&amp;YEAR(BR$3)=MONTH(Кредит_ДБ[Дата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S78" s="264">
        <f t="array" aca="1" ref="BS78" ca="1">IF(AND(НачИнвП_Дата&lt;=BS$3,(КИнвП_Дата)&gt;BS$3),
             SUMPRODUCT((MONTH(BS$3)&amp;YEAR(BS$3)=MONTH(Кредит_ДБ[Дата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T78" s="264">
        <f t="array" aca="1" ref="BT78" ca="1">IF(AND(НачИнвП_Дата&lt;=BT$3,(КИнвП_Дата)&gt;BT$3),
             SUMPRODUCT((MONTH(BT$3)&amp;YEAR(BT$3)=MONTH(Кредит_ДБ[Дата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U78" s="265">
        <f t="shared" ca="1" si="2891"/>
        <v>0</v>
      </c>
      <c r="BV78" s="264">
        <f t="array" aca="1" ref="BV78" ca="1">IF(AND(НачИнвП_Дата&lt;=BV$3,(КИнвП_Дата)&gt;BV$3),
             SUMPRODUCT((MONTH(BV$3)&amp;YEAR(BV$3)=MONTH(Кредит_ДБ[Дата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W78" s="264">
        <f t="array" aca="1" ref="BW78" ca="1">IF(AND(НачИнвП_Дата&lt;=BW$3,(КИнвП_Дата)&gt;BW$3),
             SUMPRODUCT((MONTH(BW$3)&amp;YEAR(BW$3)=MONTH(Кредит_ДБ[Дата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X78" s="264">
        <f t="array" aca="1" ref="BX78" ca="1">IF(AND(НачИнвП_Дата&lt;=BX$3,(КИнвП_Дата)&gt;BX$3),
             SUMPRODUCT((MONTH(BX$3)&amp;YEAR(BX$3)=MONTH(Кредит_ДБ[Дата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Y78" s="265">
        <f t="shared" ca="1" si="2892"/>
        <v>0</v>
      </c>
      <c r="BZ78" s="264">
        <f t="array" aca="1" ref="BZ78" ca="1">IF(AND(НачИнвП_Дата&lt;=BZ$3,(КИнвП_Дата)&gt;BZ$3),
             SUMPRODUCT((MONTH(BZ$3)&amp;YEAR(BZ$3)=MONTH(Кредит_ДБ[Дата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A78" s="264">
        <f t="array" aca="1" ref="CA78" ca="1">IF(AND(НачИнвП_Дата&lt;=CA$3,(КИнвП_Дата)&gt;CA$3),
             SUMPRODUCT((MONTH(CA$3)&amp;YEAR(CA$3)=MONTH(Кредит_ДБ[Дата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B78" s="264">
        <f t="array" aca="1" ref="CB78" ca="1">IF(AND(НачИнвП_Дата&lt;=CB$3,(КИнвП_Дата)&gt;CB$3),
             SUMPRODUCT((MONTH(CB$3)&amp;YEAR(CB$3)=MONTH(Кредит_ДБ[Дата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C78" s="265">
        <f t="shared" ca="1" si="2893"/>
        <v>0</v>
      </c>
      <c r="CD78" s="264">
        <f t="array" aca="1" ref="CD78" ca="1">IF(AND(НачИнвП_Дата&lt;=CD$3,(КИнвП_Дата)&gt;CD$3),
             SUMPRODUCT((MONTH(CD$3)&amp;YEAR(CD$3)=MONTH(Кредит_ДБ[Дата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E78" s="264">
        <f t="array" aca="1" ref="CE78" ca="1">IF(AND(НачИнвП_Дата&lt;=CE$3,(КИнвП_Дата)&gt;CE$3),
             SUMPRODUCT((MONTH(CE$3)&amp;YEAR(CE$3)=MONTH(Кредит_ДБ[Дата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F78" s="264">
        <f t="array" aca="1" ref="CF78" ca="1">IF(AND(НачИнвП_Дата&lt;=CF$3,(КИнвП_Дата)&gt;CF$3),
             SUMPRODUCT((MONTH(CF$3)&amp;YEAR(CF$3)=MONTH(Кредит_ДБ[Дата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G78" s="265">
        <f t="shared" ca="1" si="2894"/>
        <v>0</v>
      </c>
      <c r="CH78" s="272">
        <f t="shared" ca="1" si="2895"/>
        <v>0</v>
      </c>
      <c r="CI78" s="264">
        <f t="array" aca="1" ref="CI78" ca="1">IF(AND(НачИнвП_Дата&lt;=CI$3,(КИнвП_Дата)&gt;CI$3),
             SUMPRODUCT((MONTH(CI$3)&amp;YEAR(CI$3)=MONTH(Кредит_ДБ[Дата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J78" s="264">
        <f t="array" aca="1" ref="CJ78" ca="1">IF(AND(НачИнвП_Дата&lt;=CJ$3,(КИнвП_Дата)&gt;CJ$3),
             SUMPRODUCT((MONTH(CJ$3)&amp;YEAR(CJ$3)=MONTH(Кредит_ДБ[Дата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K78" s="264">
        <f t="array" aca="1" ref="CK78" ca="1">IF(AND(НачИнвП_Дата&lt;=CK$3,(КИнвП_Дата)&gt;CK$3),
             SUMPRODUCT((MONTH(CK$3)&amp;YEAR(CK$3)=MONTH(Кредит_ДБ[Дата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L78" s="265">
        <f t="shared" ca="1" si="2896"/>
        <v>0</v>
      </c>
      <c r="CM78" s="264">
        <f t="array" aca="1" ref="CM78" ca="1">IF(AND(НачИнвП_Дата&lt;=CM$3,(КИнвП_Дата)&gt;CM$3),
             SUMPRODUCT((MONTH(CM$3)&amp;YEAR(CM$3)=MONTH(Кредит_ДБ[Дата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N78" s="264">
        <f t="array" aca="1" ref="CN78" ca="1">IF(AND(НачИнвП_Дата&lt;=CN$3,(КИнвП_Дата)&gt;CN$3),
             SUMPRODUCT((MONTH(CN$3)&amp;YEAR(CN$3)=MONTH(Кредит_ДБ[Дата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O78" s="264">
        <f t="array" aca="1" ref="CO78" ca="1">IF(AND(НачИнвП_Дата&lt;=CO$3,(КИнвП_Дата)&gt;CO$3),
             SUMPRODUCT((MONTH(CO$3)&amp;YEAR(CO$3)=MONTH(Кредит_ДБ[Дата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P78" s="265">
        <f t="shared" ca="1" si="2897"/>
        <v>0</v>
      </c>
      <c r="CQ78" s="264">
        <f t="array" aca="1" ref="CQ78" ca="1">IF(AND(НачИнвП_Дата&lt;=CQ$3,(КИнвП_Дата)&gt;CQ$3),
             SUMPRODUCT((MONTH(CQ$3)&amp;YEAR(CQ$3)=MONTH(Кредит_ДБ[Дата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R78" s="264">
        <f t="array" aca="1" ref="CR78" ca="1">IF(AND(НачИнвП_Дата&lt;=CR$3,(КИнвП_Дата)&gt;CR$3),
             SUMPRODUCT((MONTH(CR$3)&amp;YEAR(CR$3)=MONTH(Кредит_ДБ[Дата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S78" s="264">
        <f t="array" aca="1" ref="CS78" ca="1">IF(AND(НачИнвП_Дата&lt;=CS$3,(КИнвП_Дата)&gt;CS$3),
             SUMPRODUCT((MONTH(CS$3)&amp;YEAR(CS$3)=MONTH(Кредит_ДБ[Дата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T78" s="265">
        <f t="shared" ca="1" si="2898"/>
        <v>0</v>
      </c>
      <c r="CU78" s="264">
        <f t="array" aca="1" ref="CU78" ca="1">IF(AND(НачИнвП_Дата&lt;=CU$3,(КИнвП_Дата)&gt;CU$3),
             SUMPRODUCT((MONTH(CU$3)&amp;YEAR(CU$3)=MONTH(Кредит_ДБ[Дата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V78" s="264">
        <f t="array" aca="1" ref="CV78" ca="1">IF(AND(НачИнвП_Дата&lt;=CV$3,(КИнвП_Дата)&gt;CV$3),
             SUMPRODUCT((MONTH(CV$3)&amp;YEAR(CV$3)=MONTH(Кредит_ДБ[Дата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W78" s="264">
        <f t="array" aca="1" ref="CW78" ca="1">IF(AND(НачИнвП_Дата&lt;=CW$3,(КИнвП_Дата)&gt;CW$3),
             SUMPRODUCT((MONTH(CW$3)&amp;YEAR(CW$3)=MONTH(Кредит_ДБ[Дата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X78" s="265">
        <f t="shared" ca="1" si="2899"/>
        <v>0</v>
      </c>
      <c r="CY78" s="272">
        <f t="shared" ca="1" si="2900"/>
        <v>0</v>
      </c>
      <c r="CZ78" s="264">
        <f t="array" aca="1" ref="CZ78" ca="1">IF(AND(НачИнвП_Дата&lt;=CZ$3,(КИнвП_Дата)&gt;CZ$3),
             SUMPRODUCT((MONTH(CZ$3)&amp;YEAR(CZ$3)=MONTH(Кредит_ДБ[Дата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A78" s="264">
        <f t="array" aca="1" ref="DA78" ca="1">IF(AND(НачИнвП_Дата&lt;=DA$3,(КИнвП_Дата)&gt;DA$3),
             SUMPRODUCT((MONTH(DA$3)&amp;YEAR(DA$3)=MONTH(Кредит_ДБ[Дата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B78" s="264">
        <f t="array" aca="1" ref="DB78" ca="1">IF(AND(НачИнвП_Дата&lt;=DB$3,(КИнвП_Дата)&gt;DB$3),
             SUMPRODUCT((MONTH(DB$3)&amp;YEAR(DB$3)=MONTH(Кредит_ДБ[Дата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C78" s="265">
        <f t="shared" ca="1" si="2901"/>
        <v>0</v>
      </c>
      <c r="DD78" s="264">
        <f t="array" aca="1" ref="DD78" ca="1">IF(AND(НачИнвП_Дата&lt;=DD$3,(КИнвП_Дата)&gt;DD$3),
             SUMPRODUCT((MONTH(DD$3)&amp;YEAR(DD$3)=MONTH(Кредит_ДБ[Дата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E78" s="264">
        <f t="array" aca="1" ref="DE78" ca="1">IF(AND(НачИнвП_Дата&lt;=DE$3,(КИнвП_Дата)&gt;DE$3),
             SUMPRODUCT((MONTH(DE$3)&amp;YEAR(DE$3)=MONTH(Кредит_ДБ[Дата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F78" s="264">
        <f t="array" aca="1" ref="DF78" ca="1">IF(AND(НачИнвП_Дата&lt;=DF$3,(КИнвП_Дата)&gt;DF$3),
             SUMPRODUCT((MONTH(DF$3)&amp;YEAR(DF$3)=MONTH(Кредит_ДБ[Дата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G78" s="265">
        <f t="shared" ca="1" si="2902"/>
        <v>0</v>
      </c>
      <c r="DH78" s="264">
        <f t="array" aca="1" ref="DH78" ca="1">IF(AND(НачИнвП_Дата&lt;=DH$3,(КИнвП_Дата)&gt;DH$3),
             SUMPRODUCT((MONTH(DH$3)&amp;YEAR(DH$3)=MONTH(Кредит_ДБ[Дата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I78" s="264">
        <f t="array" aca="1" ref="DI78" ca="1">IF(AND(НачИнвП_Дата&lt;=DI$3,(КИнвП_Дата)&gt;DI$3),
             SUMPRODUCT((MONTH(DI$3)&amp;YEAR(DI$3)=MONTH(Кредит_ДБ[Дата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J78" s="264">
        <f t="array" aca="1" ref="DJ78" ca="1">IF(AND(НачИнвП_Дата&lt;=DJ$3,(КИнвП_Дата)&gt;DJ$3),
             SUMPRODUCT((MONTH(DJ$3)&amp;YEAR(DJ$3)=MONTH(Кредит_ДБ[Дата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K78" s="265">
        <f t="shared" ca="1" si="2903"/>
        <v>0</v>
      </c>
      <c r="DL78" s="264">
        <f t="array" aca="1" ref="DL78" ca="1">IF(AND(НачИнвП_Дата&lt;=DL$3,(КИнвП_Дата)&gt;DL$3),
             SUMPRODUCT((MONTH(DL$3)&amp;YEAR(DL$3)=MONTH(Кредит_ДБ[Дата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M78" s="264">
        <f t="array" aca="1" ref="DM78" ca="1">IF(AND(НачИнвП_Дата&lt;=DM$3,(КИнвП_Дата)&gt;DM$3),
             SUMPRODUCT((MONTH(DM$3)&amp;YEAR(DM$3)=MONTH(Кредит_ДБ[Дата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N78" s="264">
        <f t="array" aca="1" ref="DN78" ca="1">IF(AND(НачИнвП_Дата&lt;=DN$3,(КИнвП_Дата)&gt;DN$3),
             SUMPRODUCT((MONTH(DN$3)&amp;YEAR(DN$3)=MONTH(Кредит_ДБ[Дата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O78" s="265">
        <f t="shared" ca="1" si="2904"/>
        <v>0</v>
      </c>
      <c r="DP78" s="272">
        <f t="shared" ca="1" si="2905"/>
        <v>0</v>
      </c>
      <c r="DQ78" s="264">
        <f t="array" aca="1" ref="DQ78" ca="1">IF(AND(НачИнвП_Дата&lt;=DQ$3,(КИнвП_Дата)&gt;DQ$3),
             SUMPRODUCT((MONTH(DQ$3)&amp;YEAR(DQ$3)=MONTH(Кредит_ДБ[Дата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R78" s="264">
        <f t="array" aca="1" ref="DR78" ca="1">IF(AND(НачИнвП_Дата&lt;=DR$3,(КИнвП_Дата)&gt;DR$3),
             SUMPRODUCT((MONTH(DR$3)&amp;YEAR(DR$3)=MONTH(Кредит_ДБ[Дата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S78" s="264">
        <f t="array" aca="1" ref="DS78" ca="1">IF(AND(НачИнвП_Дата&lt;=DS$3,(КИнвП_Дата)&gt;DS$3),
             SUMPRODUCT((MONTH(DS$3)&amp;YEAR(DS$3)=MONTH(Кредит_ДБ[Дата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T78" s="265">
        <f t="shared" ca="1" si="2906"/>
        <v>0</v>
      </c>
      <c r="DU78" s="264">
        <f t="array" aca="1" ref="DU78" ca="1">IF(AND(НачИнвП_Дата&lt;=DU$3,(КИнвП_Дата)&gt;DU$3),
             SUMPRODUCT((MONTH(DU$3)&amp;YEAR(DU$3)=MONTH(Кредит_ДБ[Дата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V78" s="264">
        <f t="array" aca="1" ref="DV78" ca="1">IF(AND(НачИнвП_Дата&lt;=DV$3,(КИнвП_Дата)&gt;DV$3),
             SUMPRODUCT((MONTH(DV$3)&amp;YEAR(DV$3)=MONTH(Кредит_ДБ[Дата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W78" s="264">
        <f t="array" aca="1" ref="DW78" ca="1">IF(AND(НачИнвП_Дата&lt;=DW$3,(КИнвП_Дата)&gt;DW$3),
             SUMPRODUCT((MONTH(DW$3)&amp;YEAR(DW$3)=MONTH(Кредит_ДБ[Дата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X78" s="265">
        <f t="shared" ca="1" si="2907"/>
        <v>0</v>
      </c>
      <c r="DY78" s="264">
        <f t="array" aca="1" ref="DY78" ca="1">IF(AND(НачИнвП_Дата&lt;=DY$3,(КИнвП_Дата)&gt;DY$3),
             SUMPRODUCT((MONTH(DY$3)&amp;YEAR(DY$3)=MONTH(Кредит_ДБ[Дата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Z78" s="264">
        <f t="array" aca="1" ref="DZ78" ca="1">IF(AND(НачИнвП_Дата&lt;=DZ$3,(КИнвП_Дата)&gt;DZ$3),
             SUMPRODUCT((MONTH(DZ$3)&amp;YEAR(DZ$3)=MONTH(Кредит_ДБ[Дата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A78" s="264">
        <f t="array" aca="1" ref="EA78" ca="1">IF(AND(НачИнвП_Дата&lt;=EA$3,(КИнвП_Дата)&gt;EA$3),
             SUMPRODUCT((MONTH(EA$3)&amp;YEAR(EA$3)=MONTH(Кредит_ДБ[Дата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B78" s="265">
        <f t="shared" ca="1" si="2908"/>
        <v>0</v>
      </c>
      <c r="EC78" s="264">
        <f t="array" aca="1" ref="EC78" ca="1">IF(AND(НачИнвП_Дата&lt;=EC$3,(КИнвП_Дата)&gt;EC$3),
             SUMPRODUCT((MONTH(EC$3)&amp;YEAR(EC$3)=MONTH(Кредит_ДБ[Дата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D78" s="264">
        <f t="array" aca="1" ref="ED78" ca="1">IF(AND(НачИнвП_Дата&lt;=ED$3,(КИнвП_Дата)&gt;ED$3),
             SUMPRODUCT((MONTH(ED$3)&amp;YEAR(ED$3)=MONTH(Кредит_ДБ[Дата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E78" s="264">
        <f t="array" aca="1" ref="EE78" ca="1">IF(AND(НачИнвП_Дата&lt;=EE$3,(КИнвП_Дата)&gt;EE$3),
             SUMPRODUCT((MONTH(EE$3)&amp;YEAR(EE$3)=MONTH(Кредит_ДБ[Дата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F78" s="265">
        <f t="shared" ca="1" si="2909"/>
        <v>0</v>
      </c>
      <c r="EG78" s="272">
        <f t="shared" ca="1" si="2910"/>
        <v>0</v>
      </c>
      <c r="EH78" s="264">
        <f t="array" aca="1" ref="EH78" ca="1">IF(AND(НачИнвП_Дата&lt;=EH$3,(КИнвП_Дата)&gt;EH$3),
             SUMPRODUCT((MONTH(EH$3)&amp;YEAR(EH$3)=MONTH(Кредит_ДБ[Дата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I78" s="264">
        <f t="array" aca="1" ref="EI78" ca="1">IF(AND(НачИнвП_Дата&lt;=EI$3,(КИнвП_Дата)&gt;EI$3),
             SUMPRODUCT((MONTH(EI$3)&amp;YEAR(EI$3)=MONTH(Кредит_ДБ[Дата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J78" s="264">
        <f t="array" aca="1" ref="EJ78" ca="1">IF(AND(НачИнвП_Дата&lt;=EJ$3,(КИнвП_Дата)&gt;EJ$3),
             SUMPRODUCT((MONTH(EJ$3)&amp;YEAR(EJ$3)=MONTH(Кредит_ДБ[Дата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K78" s="265">
        <f t="shared" ca="1" si="2911"/>
        <v>0</v>
      </c>
      <c r="EL78" s="264">
        <f t="array" aca="1" ref="EL78" ca="1">IF(AND(НачИнвП_Дата&lt;=EL$3,(КИнвП_Дата)&gt;EL$3),
             SUMPRODUCT((MONTH(EL$3)&amp;YEAR(EL$3)=MONTH(Кредит_ДБ[Дата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M78" s="264">
        <f t="array" aca="1" ref="EM78" ca="1">IF(AND(НачИнвП_Дата&lt;=EM$3,(КИнвП_Дата)&gt;EM$3),
             SUMPRODUCT((MONTH(EM$3)&amp;YEAR(EM$3)=MONTH(Кредит_ДБ[Дата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N78" s="264">
        <f t="array" aca="1" ref="EN78" ca="1">IF(AND(НачИнвП_Дата&lt;=EN$3,(КИнвП_Дата)&gt;EN$3),
             SUMPRODUCT((MONTH(EN$3)&amp;YEAR(EN$3)=MONTH(Кредит_ДБ[Дата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O78" s="265">
        <f t="shared" ca="1" si="2912"/>
        <v>0</v>
      </c>
      <c r="EP78" s="264">
        <f t="array" aca="1" ref="EP78" ca="1">IF(AND(НачИнвП_Дата&lt;=EP$3,(КИнвП_Дата)&gt;EP$3),
             SUMPRODUCT((MONTH(EP$3)&amp;YEAR(EP$3)=MONTH(Кредит_ДБ[Дата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Q78" s="264">
        <f t="array" aca="1" ref="EQ78" ca="1">IF(AND(НачИнвП_Дата&lt;=EQ$3,(КИнвП_Дата)&gt;EQ$3),
             SUMPRODUCT((MONTH(EQ$3)&amp;YEAR(EQ$3)=MONTH(Кредит_ДБ[Дата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R78" s="264">
        <f t="array" aca="1" ref="ER78" ca="1">IF(AND(НачИнвП_Дата&lt;=ER$3,(КИнвП_Дата)&gt;ER$3),
             SUMPRODUCT((MONTH(ER$3)&amp;YEAR(ER$3)=MONTH(Кредит_ДБ[Дата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S78" s="265">
        <f t="shared" ca="1" si="2913"/>
        <v>0</v>
      </c>
      <c r="ET78" s="264">
        <f t="array" aca="1" ref="ET78" ca="1">IF(AND(НачИнвП_Дата&lt;=ET$3,(КИнвП_Дата)&gt;ET$3),
             SUMPRODUCT((MONTH(ET$3)&amp;YEAR(ET$3)=MONTH(Кредит_ДБ[Дата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U78" s="264">
        <f t="array" aca="1" ref="EU78" ca="1">IF(AND(НачИнвП_Дата&lt;=EU$3,(КИнвП_Дата)&gt;EU$3),
             SUMPRODUCT((MONTH(EU$3)&amp;YEAR(EU$3)=MONTH(Кредит_ДБ[Дата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V78" s="264">
        <f t="array" aca="1" ref="EV78" ca="1">IF(AND(НачИнвП_Дата&lt;=EV$3,(КИнвП_Дата)&gt;EV$3),
             SUMPRODUCT((MONTH(EV$3)&amp;YEAR(EV$3)=MONTH(Кредит_ДБ[Дата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W78" s="265">
        <f t="shared" ca="1" si="2914"/>
        <v>0</v>
      </c>
      <c r="EX78" s="436">
        <f t="shared" ca="1" si="2915"/>
        <v>0</v>
      </c>
      <c r="EY78" s="438"/>
    </row>
    <row r="79" spans="1:155" outlineLevel="1">
      <c r="A79" s="230" t="s">
        <v>206</v>
      </c>
      <c r="B79" s="264"/>
      <c r="C79" s="264"/>
      <c r="D79" s="264"/>
      <c r="E79" s="265"/>
      <c r="F79" s="264"/>
      <c r="G79" s="264"/>
      <c r="H79" s="264"/>
      <c r="I79" s="265"/>
      <c r="J79" s="264"/>
      <c r="K79" s="264"/>
      <c r="L79" s="264"/>
      <c r="M79" s="265"/>
      <c r="N79" s="264"/>
      <c r="O79" s="264"/>
      <c r="P79" s="264"/>
      <c r="Q79" s="265"/>
      <c r="R79" s="272"/>
      <c r="S79" s="264"/>
      <c r="T79" s="264"/>
      <c r="U79" s="264"/>
      <c r="V79" s="265"/>
      <c r="W79" s="264"/>
      <c r="X79" s="264"/>
      <c r="Y79" s="264"/>
      <c r="Z79" s="265"/>
      <c r="AA79" s="264"/>
      <c r="AB79" s="264"/>
      <c r="AC79" s="264"/>
      <c r="AD79" s="265"/>
      <c r="AE79" s="264"/>
      <c r="AF79" s="264"/>
      <c r="AG79" s="264"/>
      <c r="AH79" s="265"/>
      <c r="AI79" s="272"/>
      <c r="AJ79" s="264"/>
      <c r="AK79" s="264"/>
      <c r="AL79" s="264"/>
      <c r="AM79" s="265"/>
      <c r="AN79" s="264"/>
      <c r="AO79" s="264"/>
      <c r="AP79" s="264"/>
      <c r="AQ79" s="265"/>
      <c r="AR79" s="264"/>
      <c r="AS79" s="264"/>
      <c r="AT79" s="264"/>
      <c r="AU79" s="265"/>
      <c r="AV79" s="264"/>
      <c r="AW79" s="264"/>
      <c r="AX79" s="264"/>
      <c r="AY79" s="265"/>
      <c r="AZ79" s="272"/>
      <c r="BA79" s="264"/>
      <c r="BB79" s="264"/>
      <c r="BC79" s="264"/>
      <c r="BD79" s="265"/>
      <c r="BE79" s="264"/>
      <c r="BF79" s="264"/>
      <c r="BG79" s="264"/>
      <c r="BH79" s="265"/>
      <c r="BI79" s="264"/>
      <c r="BJ79" s="264"/>
      <c r="BK79" s="264"/>
      <c r="BL79" s="265"/>
      <c r="BM79" s="264"/>
      <c r="BN79" s="264"/>
      <c r="BO79" s="264"/>
      <c r="BP79" s="265"/>
      <c r="BQ79" s="272"/>
      <c r="BR79" s="264"/>
      <c r="BS79" s="264"/>
      <c r="BT79" s="264"/>
      <c r="BU79" s="265"/>
      <c r="BV79" s="264"/>
      <c r="BW79" s="264"/>
      <c r="BX79" s="264"/>
      <c r="BY79" s="265"/>
      <c r="BZ79" s="264"/>
      <c r="CA79" s="264"/>
      <c r="CB79" s="264"/>
      <c r="CC79" s="265"/>
      <c r="CD79" s="264"/>
      <c r="CE79" s="264"/>
      <c r="CF79" s="264"/>
      <c r="CG79" s="265"/>
      <c r="CH79" s="272"/>
      <c r="CI79" s="264"/>
      <c r="CJ79" s="264"/>
      <c r="CK79" s="264"/>
      <c r="CL79" s="265"/>
      <c r="CM79" s="264"/>
      <c r="CN79" s="264"/>
      <c r="CO79" s="264"/>
      <c r="CP79" s="265"/>
      <c r="CQ79" s="264"/>
      <c r="CR79" s="264"/>
      <c r="CS79" s="264"/>
      <c r="CT79" s="265"/>
      <c r="CU79" s="264"/>
      <c r="CV79" s="264"/>
      <c r="CW79" s="264"/>
      <c r="CX79" s="265"/>
      <c r="CY79" s="272"/>
      <c r="CZ79" s="264"/>
      <c r="DA79" s="264"/>
      <c r="DB79" s="264"/>
      <c r="DC79" s="265"/>
      <c r="DD79" s="264"/>
      <c r="DE79" s="264"/>
      <c r="DF79" s="264"/>
      <c r="DG79" s="265"/>
      <c r="DH79" s="264"/>
      <c r="DI79" s="264"/>
      <c r="DJ79" s="264"/>
      <c r="DK79" s="265"/>
      <c r="DL79" s="264"/>
      <c r="DM79" s="264"/>
      <c r="DN79" s="264"/>
      <c r="DO79" s="265"/>
      <c r="DP79" s="272"/>
      <c r="DQ79" s="264"/>
      <c r="DR79" s="264"/>
      <c r="DS79" s="264"/>
      <c r="DT79" s="265"/>
      <c r="DU79" s="264"/>
      <c r="DV79" s="264"/>
      <c r="DW79" s="264"/>
      <c r="DX79" s="265"/>
      <c r="DY79" s="264"/>
      <c r="DZ79" s="264"/>
      <c r="EA79" s="264"/>
      <c r="EB79" s="265"/>
      <c r="EC79" s="264"/>
      <c r="ED79" s="264"/>
      <c r="EE79" s="264"/>
      <c r="EF79" s="265"/>
      <c r="EG79" s="272"/>
      <c r="EH79" s="264"/>
      <c r="EI79" s="264"/>
      <c r="EJ79" s="264"/>
      <c r="EK79" s="265"/>
      <c r="EL79" s="264"/>
      <c r="EM79" s="264"/>
      <c r="EN79" s="264"/>
      <c r="EO79" s="265"/>
      <c r="EP79" s="264"/>
      <c r="EQ79" s="264"/>
      <c r="ER79" s="264"/>
      <c r="ES79" s="265"/>
      <c r="ET79" s="264"/>
      <c r="EU79" s="264"/>
      <c r="EV79" s="264"/>
      <c r="EW79" s="265"/>
      <c r="EX79" s="436"/>
      <c r="EY79" s="438"/>
    </row>
    <row r="80" spans="1:155">
      <c r="A80" s="219" t="s">
        <v>231</v>
      </c>
      <c r="B80" s="248"/>
      <c r="C80" s="248"/>
      <c r="D80" s="248"/>
      <c r="E80" s="249">
        <f>SUM(B80:D80)</f>
        <v>0</v>
      </c>
      <c r="F80" s="248"/>
      <c r="G80" s="248"/>
      <c r="H80" s="248"/>
      <c r="I80" s="249">
        <f>SUM(F80:H80)</f>
        <v>0</v>
      </c>
      <c r="J80" s="248"/>
      <c r="K80" s="248"/>
      <c r="L80" s="248"/>
      <c r="M80" s="249">
        <f>SUM(J80:L80)</f>
        <v>0</v>
      </c>
      <c r="N80" s="248"/>
      <c r="O80" s="248"/>
      <c r="P80" s="248"/>
      <c r="Q80" s="249">
        <f>SUM(N80:P80)</f>
        <v>0</v>
      </c>
      <c r="R80" s="266">
        <f>E80+I80+M80+Q80</f>
        <v>0</v>
      </c>
      <c r="S80" s="248"/>
      <c r="T80" s="248"/>
      <c r="U80" s="248">
        <v>3000</v>
      </c>
      <c r="V80" s="249">
        <f>SUM(S80:U80)</f>
        <v>3000</v>
      </c>
      <c r="W80" s="248"/>
      <c r="X80" s="248"/>
      <c r="Y80" s="248"/>
      <c r="Z80" s="249">
        <f>SUM(W80:Y80)</f>
        <v>0</v>
      </c>
      <c r="AA80" s="248"/>
      <c r="AB80" s="248"/>
      <c r="AC80" s="248"/>
      <c r="AD80" s="249">
        <f>SUM(AA80:AC80)</f>
        <v>0</v>
      </c>
      <c r="AE80" s="248"/>
      <c r="AF80" s="248"/>
      <c r="AG80" s="248"/>
      <c r="AH80" s="249">
        <f>SUM(AE80:AG80)</f>
        <v>0</v>
      </c>
      <c r="AI80" s="266">
        <f>V80+Z80+AD80+AH80</f>
        <v>3000</v>
      </c>
      <c r="AJ80" s="248"/>
      <c r="AK80" s="248"/>
      <c r="AL80" s="248"/>
      <c r="AM80" s="249"/>
      <c r="AN80" s="248"/>
      <c r="AO80" s="248"/>
      <c r="AP80" s="248"/>
      <c r="AQ80" s="249"/>
      <c r="AR80" s="248"/>
      <c r="AS80" s="248"/>
      <c r="AT80" s="248"/>
      <c r="AU80" s="249"/>
      <c r="AV80" s="248"/>
      <c r="AW80" s="248"/>
      <c r="AX80" s="248"/>
      <c r="AY80" s="249"/>
      <c r="AZ80" s="266"/>
      <c r="BA80" s="248"/>
      <c r="BB80" s="248"/>
      <c r="BC80" s="248"/>
      <c r="BD80" s="249"/>
      <c r="BE80" s="248"/>
      <c r="BF80" s="248"/>
      <c r="BG80" s="248"/>
      <c r="BH80" s="249"/>
      <c r="BI80" s="248"/>
      <c r="BJ80" s="248"/>
      <c r="BK80" s="248"/>
      <c r="BL80" s="249"/>
      <c r="BM80" s="248"/>
      <c r="BN80" s="248"/>
      <c r="BO80" s="248"/>
      <c r="BP80" s="249"/>
      <c r="BQ80" s="266"/>
      <c r="BR80" s="248"/>
      <c r="BS80" s="248"/>
      <c r="BT80" s="248"/>
      <c r="BU80" s="249"/>
      <c r="BV80" s="248"/>
      <c r="BW80" s="248"/>
      <c r="BX80" s="248"/>
      <c r="BY80" s="249"/>
      <c r="BZ80" s="248"/>
      <c r="CA80" s="248"/>
      <c r="CB80" s="248"/>
      <c r="CC80" s="249"/>
      <c r="CD80" s="248"/>
      <c r="CE80" s="248"/>
      <c r="CF80" s="248"/>
      <c r="CG80" s="249"/>
      <c r="CH80" s="266"/>
      <c r="CI80" s="248"/>
      <c r="CJ80" s="248"/>
      <c r="CK80" s="248"/>
      <c r="CL80" s="249"/>
      <c r="CM80" s="248"/>
      <c r="CN80" s="248"/>
      <c r="CO80" s="248"/>
      <c r="CP80" s="249"/>
      <c r="CQ80" s="248"/>
      <c r="CR80" s="248"/>
      <c r="CS80" s="248"/>
      <c r="CT80" s="249"/>
      <c r="CU80" s="248"/>
      <c r="CV80" s="248"/>
      <c r="CW80" s="248"/>
      <c r="CX80" s="249"/>
      <c r="CY80" s="266"/>
      <c r="CZ80" s="248"/>
      <c r="DA80" s="248"/>
      <c r="DB80" s="248"/>
      <c r="DC80" s="249"/>
      <c r="DD80" s="248"/>
      <c r="DE80" s="248"/>
      <c r="DF80" s="248"/>
      <c r="DG80" s="249"/>
      <c r="DH80" s="248"/>
      <c r="DI80" s="248"/>
      <c r="DJ80" s="248"/>
      <c r="DK80" s="249"/>
      <c r="DL80" s="248"/>
      <c r="DM80" s="248"/>
      <c r="DN80" s="248"/>
      <c r="DO80" s="249"/>
      <c r="DP80" s="266"/>
      <c r="DQ80" s="248"/>
      <c r="DR80" s="248"/>
      <c r="DS80" s="248"/>
      <c r="DT80" s="249"/>
      <c r="DU80" s="248"/>
      <c r="DV80" s="248"/>
      <c r="DW80" s="248"/>
      <c r="DX80" s="249"/>
      <c r="DY80" s="248"/>
      <c r="DZ80" s="248"/>
      <c r="EA80" s="248"/>
      <c r="EB80" s="249"/>
      <c r="EC80" s="248"/>
      <c r="ED80" s="248"/>
      <c r="EE80" s="248"/>
      <c r="EF80" s="249"/>
      <c r="EG80" s="266"/>
      <c r="EH80" s="248"/>
      <c r="EI80" s="248"/>
      <c r="EJ80" s="248"/>
      <c r="EK80" s="249"/>
      <c r="EL80" s="248"/>
      <c r="EM80" s="248"/>
      <c r="EN80" s="248"/>
      <c r="EO80" s="249"/>
      <c r="EP80" s="248"/>
      <c r="EQ80" s="248"/>
      <c r="ER80" s="248"/>
      <c r="ES80" s="249"/>
      <c r="ET80" s="248"/>
      <c r="EU80" s="248"/>
      <c r="EV80" s="248"/>
      <c r="EW80" s="249"/>
      <c r="EX80" s="426"/>
      <c r="EY80" s="438">
        <f ca="1">ROUND(SUMIF(Ф2!$4:$4,"+",80:80),0)</f>
        <v>3000</v>
      </c>
    </row>
    <row r="81" spans="1:155">
      <c r="A81" s="219" t="s">
        <v>232</v>
      </c>
      <c r="B81" s="248"/>
      <c r="C81" s="248"/>
      <c r="D81" s="248"/>
      <c r="E81" s="249">
        <f>SUM(B81:D81)</f>
        <v>0</v>
      </c>
      <c r="F81" s="248"/>
      <c r="G81" s="248"/>
      <c r="H81" s="248"/>
      <c r="I81" s="249">
        <f>SUM(F81:H81)</f>
        <v>0</v>
      </c>
      <c r="J81" s="248"/>
      <c r="K81" s="248"/>
      <c r="L81" s="248"/>
      <c r="M81" s="249">
        <f>SUM(J81:L81)</f>
        <v>0</v>
      </c>
      <c r="N81" s="248"/>
      <c r="O81" s="248"/>
      <c r="P81" s="248"/>
      <c r="Q81" s="249">
        <f>SUM(N81:P81)</f>
        <v>0</v>
      </c>
      <c r="R81" s="266">
        <f>E81+I81+M81+Q81</f>
        <v>0</v>
      </c>
      <c r="S81" s="248"/>
      <c r="T81" s="248"/>
      <c r="U81" s="248"/>
      <c r="V81" s="249"/>
      <c r="W81" s="248"/>
      <c r="X81" s="248"/>
      <c r="Y81" s="248"/>
      <c r="Z81" s="249"/>
      <c r="AA81" s="248"/>
      <c r="AB81" s="248"/>
      <c r="AC81" s="248"/>
      <c r="AD81" s="249"/>
      <c r="AE81" s="248"/>
      <c r="AF81" s="248"/>
      <c r="AG81" s="248"/>
      <c r="AH81" s="249"/>
      <c r="AI81" s="266"/>
      <c r="AJ81" s="248"/>
      <c r="AK81" s="248"/>
      <c r="AL81" s="248"/>
      <c r="AM81" s="249"/>
      <c r="AN81" s="248"/>
      <c r="AO81" s="248"/>
      <c r="AP81" s="248"/>
      <c r="AQ81" s="249"/>
      <c r="AR81" s="248"/>
      <c r="AS81" s="248"/>
      <c r="AT81" s="248"/>
      <c r="AU81" s="249"/>
      <c r="AV81" s="248"/>
      <c r="AW81" s="248"/>
      <c r="AX81" s="248"/>
      <c r="AY81" s="249"/>
      <c r="AZ81" s="266"/>
      <c r="BA81" s="248"/>
      <c r="BB81" s="248"/>
      <c r="BC81" s="248"/>
      <c r="BD81" s="249"/>
      <c r="BE81" s="248"/>
      <c r="BF81" s="248"/>
      <c r="BG81" s="248"/>
      <c r="BH81" s="249"/>
      <c r="BI81" s="248"/>
      <c r="BJ81" s="248"/>
      <c r="BK81" s="248"/>
      <c r="BL81" s="249"/>
      <c r="BM81" s="248"/>
      <c r="BN81" s="248"/>
      <c r="BO81" s="248"/>
      <c r="BP81" s="249"/>
      <c r="BQ81" s="266"/>
      <c r="BR81" s="248"/>
      <c r="BS81" s="248"/>
      <c r="BT81" s="248"/>
      <c r="BU81" s="249"/>
      <c r="BV81" s="248"/>
      <c r="BW81" s="248"/>
      <c r="BX81" s="248"/>
      <c r="BY81" s="249"/>
      <c r="BZ81" s="248"/>
      <c r="CA81" s="248"/>
      <c r="CB81" s="248"/>
      <c r="CC81" s="249"/>
      <c r="CD81" s="248"/>
      <c r="CE81" s="248"/>
      <c r="CF81" s="248"/>
      <c r="CG81" s="249"/>
      <c r="CH81" s="266"/>
      <c r="CI81" s="248"/>
      <c r="CJ81" s="248"/>
      <c r="CK81" s="248"/>
      <c r="CL81" s="249"/>
      <c r="CM81" s="248"/>
      <c r="CN81" s="248"/>
      <c r="CO81" s="248"/>
      <c r="CP81" s="249"/>
      <c r="CQ81" s="248"/>
      <c r="CR81" s="248"/>
      <c r="CS81" s="248"/>
      <c r="CT81" s="249"/>
      <c r="CU81" s="248"/>
      <c r="CV81" s="248"/>
      <c r="CW81" s="248"/>
      <c r="CX81" s="249"/>
      <c r="CY81" s="266"/>
      <c r="CZ81" s="248"/>
      <c r="DA81" s="248"/>
      <c r="DB81" s="248"/>
      <c r="DC81" s="249"/>
      <c r="DD81" s="248"/>
      <c r="DE81" s="248"/>
      <c r="DF81" s="248"/>
      <c r="DG81" s="249"/>
      <c r="DH81" s="248"/>
      <c r="DI81" s="248"/>
      <c r="DJ81" s="248"/>
      <c r="DK81" s="249"/>
      <c r="DL81" s="248"/>
      <c r="DM81" s="248"/>
      <c r="DN81" s="248"/>
      <c r="DO81" s="249"/>
      <c r="DP81" s="266"/>
      <c r="DQ81" s="248"/>
      <c r="DR81" s="248"/>
      <c r="DS81" s="248"/>
      <c r="DT81" s="249"/>
      <c r="DU81" s="248"/>
      <c r="DV81" s="248"/>
      <c r="DW81" s="248"/>
      <c r="DX81" s="249"/>
      <c r="DY81" s="248"/>
      <c r="DZ81" s="248"/>
      <c r="EA81" s="248"/>
      <c r="EB81" s="249"/>
      <c r="EC81" s="248"/>
      <c r="ED81" s="248"/>
      <c r="EE81" s="248"/>
      <c r="EF81" s="249"/>
      <c r="EG81" s="266"/>
      <c r="EH81" s="248"/>
      <c r="EI81" s="248"/>
      <c r="EJ81" s="248"/>
      <c r="EK81" s="249"/>
      <c r="EL81" s="248"/>
      <c r="EM81" s="248"/>
      <c r="EN81" s="248"/>
      <c r="EO81" s="249"/>
      <c r="EP81" s="248"/>
      <c r="EQ81" s="248"/>
      <c r="ER81" s="248"/>
      <c r="ES81" s="249"/>
      <c r="ET81" s="248"/>
      <c r="EU81" s="248"/>
      <c r="EV81" s="248"/>
      <c r="EW81" s="249"/>
      <c r="EX81" s="426"/>
      <c r="EY81" s="438">
        <f ca="1">ROUND(SUMIF(Ф2!$4:$4,"+",81:81),0)</f>
        <v>0</v>
      </c>
    </row>
    <row r="82" spans="1:155">
      <c r="A82" s="257" t="s">
        <v>233</v>
      </c>
      <c r="B82" s="255">
        <f ca="1">B63+B45-B64-B68+B75-B76+B80-B81</f>
        <v>0</v>
      </c>
      <c r="C82" s="255">
        <f t="shared" ref="C82:BN82" ca="1" si="2916">C63+C45-C64-C68+C75-C76+C80-C81</f>
        <v>0</v>
      </c>
      <c r="D82" s="255">
        <f t="shared" ca="1" si="2916"/>
        <v>0</v>
      </c>
      <c r="E82" s="256">
        <f t="shared" ca="1" si="2916"/>
        <v>0</v>
      </c>
      <c r="F82" s="255">
        <f t="shared" ca="1" si="2916"/>
        <v>0</v>
      </c>
      <c r="G82" s="255">
        <f t="shared" ca="1" si="2916"/>
        <v>0</v>
      </c>
      <c r="H82" s="255">
        <f t="shared" ca="1" si="2916"/>
        <v>0</v>
      </c>
      <c r="I82" s="256">
        <f t="shared" ca="1" si="2916"/>
        <v>0</v>
      </c>
      <c r="J82" s="255">
        <f t="shared" ca="1" si="2916"/>
        <v>0</v>
      </c>
      <c r="K82" s="255">
        <f t="shared" ca="1" si="2916"/>
        <v>0</v>
      </c>
      <c r="L82" s="255">
        <f t="shared" ca="1" si="2916"/>
        <v>0</v>
      </c>
      <c r="M82" s="256">
        <f t="shared" ca="1" si="2916"/>
        <v>0</v>
      </c>
      <c r="N82" s="255" t="e">
        <f t="shared" ca="1" si="2916"/>
        <v>#N/A</v>
      </c>
      <c r="O82" s="255" t="e">
        <f t="shared" ca="1" si="2916"/>
        <v>#N/A</v>
      </c>
      <c r="P82" s="255" t="e">
        <f t="shared" ca="1" si="2916"/>
        <v>#N/A</v>
      </c>
      <c r="Q82" s="256" t="e">
        <f t="shared" ca="1" si="2916"/>
        <v>#N/A</v>
      </c>
      <c r="R82" s="268" t="e">
        <f t="shared" ca="1" si="2916"/>
        <v>#N/A</v>
      </c>
      <c r="S82" s="255" t="e">
        <f t="shared" ca="1" si="2916"/>
        <v>#N/A</v>
      </c>
      <c r="T82" s="255" t="e">
        <f t="shared" ca="1" si="2916"/>
        <v>#N/A</v>
      </c>
      <c r="U82" s="255" t="e">
        <f t="shared" ca="1" si="2916"/>
        <v>#N/A</v>
      </c>
      <c r="V82" s="256" t="e">
        <f t="shared" ca="1" si="2916"/>
        <v>#N/A</v>
      </c>
      <c r="W82" s="255" t="e">
        <f t="shared" ca="1" si="2916"/>
        <v>#N/A</v>
      </c>
      <c r="X82" s="255" t="e">
        <f t="shared" ca="1" si="2916"/>
        <v>#N/A</v>
      </c>
      <c r="Y82" s="255" t="e">
        <f t="shared" ca="1" si="2916"/>
        <v>#N/A</v>
      </c>
      <c r="Z82" s="256" t="e">
        <f t="shared" ca="1" si="2916"/>
        <v>#N/A</v>
      </c>
      <c r="AA82" s="255" t="e">
        <f t="shared" ca="1" si="2916"/>
        <v>#N/A</v>
      </c>
      <c r="AB82" s="255" t="e">
        <f t="shared" ca="1" si="2916"/>
        <v>#N/A</v>
      </c>
      <c r="AC82" s="255" t="e">
        <f t="shared" ca="1" si="2916"/>
        <v>#N/A</v>
      </c>
      <c r="AD82" s="256" t="e">
        <f t="shared" ca="1" si="2916"/>
        <v>#N/A</v>
      </c>
      <c r="AE82" s="255" t="e">
        <f t="shared" ca="1" si="2916"/>
        <v>#N/A</v>
      </c>
      <c r="AF82" s="255" t="e">
        <f t="shared" ca="1" si="2916"/>
        <v>#N/A</v>
      </c>
      <c r="AG82" s="255" t="e">
        <f t="shared" ca="1" si="2916"/>
        <v>#N/A</v>
      </c>
      <c r="AH82" s="256" t="e">
        <f t="shared" ca="1" si="2916"/>
        <v>#N/A</v>
      </c>
      <c r="AI82" s="268" t="e">
        <f t="shared" ca="1" si="2916"/>
        <v>#N/A</v>
      </c>
      <c r="AJ82" s="255" t="e">
        <f t="shared" ca="1" si="2916"/>
        <v>#N/A</v>
      </c>
      <c r="AK82" s="255" t="e">
        <f t="shared" ca="1" si="2916"/>
        <v>#N/A</v>
      </c>
      <c r="AL82" s="255" t="e">
        <f t="shared" ca="1" si="2916"/>
        <v>#N/A</v>
      </c>
      <c r="AM82" s="256" t="e">
        <f t="shared" ca="1" si="2916"/>
        <v>#N/A</v>
      </c>
      <c r="AN82" s="255" t="e">
        <f t="shared" ca="1" si="2916"/>
        <v>#N/A</v>
      </c>
      <c r="AO82" s="255" t="e">
        <f t="shared" ca="1" si="2916"/>
        <v>#N/A</v>
      </c>
      <c r="AP82" s="255" t="e">
        <f t="shared" ca="1" si="2916"/>
        <v>#N/A</v>
      </c>
      <c r="AQ82" s="256" t="e">
        <f t="shared" ca="1" si="2916"/>
        <v>#N/A</v>
      </c>
      <c r="AR82" s="255" t="e">
        <f t="shared" ca="1" si="2916"/>
        <v>#N/A</v>
      </c>
      <c r="AS82" s="255" t="e">
        <f t="shared" ca="1" si="2916"/>
        <v>#N/A</v>
      </c>
      <c r="AT82" s="255" t="e">
        <f t="shared" ca="1" si="2916"/>
        <v>#N/A</v>
      </c>
      <c r="AU82" s="256" t="e">
        <f t="shared" ca="1" si="2916"/>
        <v>#N/A</v>
      </c>
      <c r="AV82" s="255" t="e">
        <f t="shared" ca="1" si="2916"/>
        <v>#N/A</v>
      </c>
      <c r="AW82" s="255" t="e">
        <f t="shared" ca="1" si="2916"/>
        <v>#N/A</v>
      </c>
      <c r="AX82" s="255" t="e">
        <f t="shared" ca="1" si="2916"/>
        <v>#N/A</v>
      </c>
      <c r="AY82" s="256" t="e">
        <f t="shared" ca="1" si="2916"/>
        <v>#N/A</v>
      </c>
      <c r="AZ82" s="268" t="e">
        <f t="shared" ca="1" si="2916"/>
        <v>#N/A</v>
      </c>
      <c r="BA82" s="255" t="e">
        <f t="shared" ca="1" si="2916"/>
        <v>#N/A</v>
      </c>
      <c r="BB82" s="255" t="e">
        <f t="shared" ca="1" si="2916"/>
        <v>#N/A</v>
      </c>
      <c r="BC82" s="255" t="e">
        <f t="shared" ca="1" si="2916"/>
        <v>#N/A</v>
      </c>
      <c r="BD82" s="256" t="e">
        <f t="shared" ca="1" si="2916"/>
        <v>#N/A</v>
      </c>
      <c r="BE82" s="255" t="e">
        <f t="shared" ca="1" si="2916"/>
        <v>#N/A</v>
      </c>
      <c r="BF82" s="255" t="e">
        <f t="shared" ca="1" si="2916"/>
        <v>#N/A</v>
      </c>
      <c r="BG82" s="255" t="e">
        <f t="shared" ca="1" si="2916"/>
        <v>#N/A</v>
      </c>
      <c r="BH82" s="256" t="e">
        <f t="shared" ca="1" si="2916"/>
        <v>#N/A</v>
      </c>
      <c r="BI82" s="255" t="e">
        <f t="shared" ca="1" si="2916"/>
        <v>#N/A</v>
      </c>
      <c r="BJ82" s="255" t="e">
        <f t="shared" ca="1" si="2916"/>
        <v>#N/A</v>
      </c>
      <c r="BK82" s="255" t="e">
        <f t="shared" ca="1" si="2916"/>
        <v>#N/A</v>
      </c>
      <c r="BL82" s="256" t="e">
        <f t="shared" ca="1" si="2916"/>
        <v>#N/A</v>
      </c>
      <c r="BM82" s="255" t="e">
        <f t="shared" ca="1" si="2916"/>
        <v>#N/A</v>
      </c>
      <c r="BN82" s="255" t="e">
        <f t="shared" ca="1" si="2916"/>
        <v>#N/A</v>
      </c>
      <c r="BO82" s="255" t="e">
        <f t="shared" ref="BO82:DZ82" ca="1" si="2917">BO63+BO45-BO64-BO68+BO75-BO76+BO80-BO81</f>
        <v>#N/A</v>
      </c>
      <c r="BP82" s="256" t="e">
        <f t="shared" ca="1" si="2917"/>
        <v>#N/A</v>
      </c>
      <c r="BQ82" s="268" t="e">
        <f t="shared" ca="1" si="2917"/>
        <v>#N/A</v>
      </c>
      <c r="BR82" s="255" t="e">
        <f t="shared" ca="1" si="2917"/>
        <v>#N/A</v>
      </c>
      <c r="BS82" s="255" t="e">
        <f t="shared" ca="1" si="2917"/>
        <v>#N/A</v>
      </c>
      <c r="BT82" s="255" t="e">
        <f t="shared" ca="1" si="2917"/>
        <v>#N/A</v>
      </c>
      <c r="BU82" s="256" t="e">
        <f t="shared" ca="1" si="2917"/>
        <v>#N/A</v>
      </c>
      <c r="BV82" s="255" t="e">
        <f t="shared" ca="1" si="2917"/>
        <v>#N/A</v>
      </c>
      <c r="BW82" s="255" t="e">
        <f t="shared" ca="1" si="2917"/>
        <v>#N/A</v>
      </c>
      <c r="BX82" s="255" t="e">
        <f t="shared" ca="1" si="2917"/>
        <v>#N/A</v>
      </c>
      <c r="BY82" s="256" t="e">
        <f t="shared" ca="1" si="2917"/>
        <v>#N/A</v>
      </c>
      <c r="BZ82" s="255" t="e">
        <f t="shared" ca="1" si="2917"/>
        <v>#N/A</v>
      </c>
      <c r="CA82" s="255" t="e">
        <f t="shared" ca="1" si="2917"/>
        <v>#N/A</v>
      </c>
      <c r="CB82" s="255" t="e">
        <f t="shared" ca="1" si="2917"/>
        <v>#N/A</v>
      </c>
      <c r="CC82" s="256" t="e">
        <f t="shared" ca="1" si="2917"/>
        <v>#N/A</v>
      </c>
      <c r="CD82" s="255" t="e">
        <f t="shared" ca="1" si="2917"/>
        <v>#N/A</v>
      </c>
      <c r="CE82" s="255" t="e">
        <f t="shared" ca="1" si="2917"/>
        <v>#N/A</v>
      </c>
      <c r="CF82" s="255" t="e">
        <f t="shared" ca="1" si="2917"/>
        <v>#N/A</v>
      </c>
      <c r="CG82" s="256" t="e">
        <f t="shared" ca="1" si="2917"/>
        <v>#N/A</v>
      </c>
      <c r="CH82" s="268" t="e">
        <f t="shared" ca="1" si="2917"/>
        <v>#N/A</v>
      </c>
      <c r="CI82" s="255" t="e">
        <f t="shared" ca="1" si="2917"/>
        <v>#N/A</v>
      </c>
      <c r="CJ82" s="255" t="e">
        <f t="shared" ca="1" si="2917"/>
        <v>#N/A</v>
      </c>
      <c r="CK82" s="255" t="e">
        <f t="shared" ca="1" si="2917"/>
        <v>#N/A</v>
      </c>
      <c r="CL82" s="256" t="e">
        <f t="shared" ca="1" si="2917"/>
        <v>#N/A</v>
      </c>
      <c r="CM82" s="255" t="e">
        <f t="shared" ca="1" si="2917"/>
        <v>#N/A</v>
      </c>
      <c r="CN82" s="255" t="e">
        <f t="shared" ca="1" si="2917"/>
        <v>#N/A</v>
      </c>
      <c r="CO82" s="255" t="e">
        <f t="shared" ca="1" si="2917"/>
        <v>#N/A</v>
      </c>
      <c r="CP82" s="256" t="e">
        <f t="shared" ca="1" si="2917"/>
        <v>#N/A</v>
      </c>
      <c r="CQ82" s="255" t="e">
        <f t="shared" ca="1" si="2917"/>
        <v>#N/A</v>
      </c>
      <c r="CR82" s="255" t="e">
        <f t="shared" ca="1" si="2917"/>
        <v>#N/A</v>
      </c>
      <c r="CS82" s="255" t="e">
        <f t="shared" ca="1" si="2917"/>
        <v>#N/A</v>
      </c>
      <c r="CT82" s="256" t="e">
        <f t="shared" ca="1" si="2917"/>
        <v>#N/A</v>
      </c>
      <c r="CU82" s="255" t="e">
        <f t="shared" ca="1" si="2917"/>
        <v>#N/A</v>
      </c>
      <c r="CV82" s="255" t="e">
        <f t="shared" ca="1" si="2917"/>
        <v>#N/A</v>
      </c>
      <c r="CW82" s="255" t="e">
        <f t="shared" ca="1" si="2917"/>
        <v>#N/A</v>
      </c>
      <c r="CX82" s="256" t="e">
        <f t="shared" ca="1" si="2917"/>
        <v>#N/A</v>
      </c>
      <c r="CY82" s="268" t="e">
        <f t="shared" ca="1" si="2917"/>
        <v>#N/A</v>
      </c>
      <c r="CZ82" s="255" t="e">
        <f t="shared" ca="1" si="2917"/>
        <v>#N/A</v>
      </c>
      <c r="DA82" s="255" t="e">
        <f t="shared" ca="1" si="2917"/>
        <v>#N/A</v>
      </c>
      <c r="DB82" s="255" t="e">
        <f t="shared" ca="1" si="2917"/>
        <v>#N/A</v>
      </c>
      <c r="DC82" s="256" t="e">
        <f t="shared" ca="1" si="2917"/>
        <v>#N/A</v>
      </c>
      <c r="DD82" s="255" t="e">
        <f t="shared" ca="1" si="2917"/>
        <v>#N/A</v>
      </c>
      <c r="DE82" s="255" t="e">
        <f t="shared" ca="1" si="2917"/>
        <v>#N/A</v>
      </c>
      <c r="DF82" s="255" t="e">
        <f t="shared" ca="1" si="2917"/>
        <v>#N/A</v>
      </c>
      <c r="DG82" s="256" t="e">
        <f t="shared" ca="1" si="2917"/>
        <v>#N/A</v>
      </c>
      <c r="DH82" s="255" t="e">
        <f t="shared" ca="1" si="2917"/>
        <v>#N/A</v>
      </c>
      <c r="DI82" s="255" t="e">
        <f t="shared" ca="1" si="2917"/>
        <v>#N/A</v>
      </c>
      <c r="DJ82" s="255" t="e">
        <f t="shared" ca="1" si="2917"/>
        <v>#N/A</v>
      </c>
      <c r="DK82" s="256" t="e">
        <f t="shared" ca="1" si="2917"/>
        <v>#N/A</v>
      </c>
      <c r="DL82" s="255" t="e">
        <f t="shared" ca="1" si="2917"/>
        <v>#N/A</v>
      </c>
      <c r="DM82" s="255" t="e">
        <f t="shared" ca="1" si="2917"/>
        <v>#N/A</v>
      </c>
      <c r="DN82" s="255" t="e">
        <f t="shared" ca="1" si="2917"/>
        <v>#N/A</v>
      </c>
      <c r="DO82" s="256" t="e">
        <f t="shared" ca="1" si="2917"/>
        <v>#N/A</v>
      </c>
      <c r="DP82" s="268" t="e">
        <f t="shared" ca="1" si="2917"/>
        <v>#N/A</v>
      </c>
      <c r="DQ82" s="255" t="e">
        <f t="shared" ca="1" si="2917"/>
        <v>#N/A</v>
      </c>
      <c r="DR82" s="255" t="e">
        <f t="shared" ca="1" si="2917"/>
        <v>#N/A</v>
      </c>
      <c r="DS82" s="255" t="e">
        <f t="shared" ca="1" si="2917"/>
        <v>#N/A</v>
      </c>
      <c r="DT82" s="256" t="e">
        <f t="shared" ca="1" si="2917"/>
        <v>#N/A</v>
      </c>
      <c r="DU82" s="255" t="e">
        <f t="shared" ca="1" si="2917"/>
        <v>#N/A</v>
      </c>
      <c r="DV82" s="255" t="e">
        <f t="shared" ca="1" si="2917"/>
        <v>#N/A</v>
      </c>
      <c r="DW82" s="255" t="e">
        <f t="shared" ca="1" si="2917"/>
        <v>#N/A</v>
      </c>
      <c r="DX82" s="256" t="e">
        <f t="shared" ca="1" si="2917"/>
        <v>#N/A</v>
      </c>
      <c r="DY82" s="255" t="e">
        <f t="shared" ca="1" si="2917"/>
        <v>#N/A</v>
      </c>
      <c r="DZ82" s="255" t="e">
        <f t="shared" ca="1" si="2917"/>
        <v>#N/A</v>
      </c>
      <c r="EA82" s="255" t="e">
        <f t="shared" ref="EA82:EX82" ca="1" si="2918">EA63+EA45-EA64-EA68+EA75-EA76+EA80-EA81</f>
        <v>#N/A</v>
      </c>
      <c r="EB82" s="256" t="e">
        <f t="shared" ca="1" si="2918"/>
        <v>#N/A</v>
      </c>
      <c r="EC82" s="255" t="e">
        <f t="shared" ca="1" si="2918"/>
        <v>#N/A</v>
      </c>
      <c r="ED82" s="255" t="e">
        <f t="shared" ca="1" si="2918"/>
        <v>#N/A</v>
      </c>
      <c r="EE82" s="255" t="e">
        <f t="shared" ca="1" si="2918"/>
        <v>#N/A</v>
      </c>
      <c r="EF82" s="256" t="e">
        <f t="shared" ca="1" si="2918"/>
        <v>#N/A</v>
      </c>
      <c r="EG82" s="268" t="e">
        <f t="shared" ca="1" si="2918"/>
        <v>#N/A</v>
      </c>
      <c r="EH82" s="255" t="e">
        <f t="shared" ca="1" si="2918"/>
        <v>#N/A</v>
      </c>
      <c r="EI82" s="255" t="e">
        <f t="shared" ca="1" si="2918"/>
        <v>#N/A</v>
      </c>
      <c r="EJ82" s="255" t="e">
        <f t="shared" ca="1" si="2918"/>
        <v>#N/A</v>
      </c>
      <c r="EK82" s="256" t="e">
        <f t="shared" ca="1" si="2918"/>
        <v>#N/A</v>
      </c>
      <c r="EL82" s="255" t="e">
        <f t="shared" ca="1" si="2918"/>
        <v>#N/A</v>
      </c>
      <c r="EM82" s="255" t="e">
        <f t="shared" ca="1" si="2918"/>
        <v>#N/A</v>
      </c>
      <c r="EN82" s="255" t="e">
        <f t="shared" ca="1" si="2918"/>
        <v>#N/A</v>
      </c>
      <c r="EO82" s="256" t="e">
        <f t="shared" ca="1" si="2918"/>
        <v>#N/A</v>
      </c>
      <c r="EP82" s="255" t="e">
        <f t="shared" ca="1" si="2918"/>
        <v>#N/A</v>
      </c>
      <c r="EQ82" s="255" t="e">
        <f t="shared" ca="1" si="2918"/>
        <v>#N/A</v>
      </c>
      <c r="ER82" s="255" t="e">
        <f t="shared" ca="1" si="2918"/>
        <v>#N/A</v>
      </c>
      <c r="ES82" s="256" t="e">
        <f t="shared" ca="1" si="2918"/>
        <v>#N/A</v>
      </c>
      <c r="ET82" s="255" t="e">
        <f t="shared" ca="1" si="2918"/>
        <v>#N/A</v>
      </c>
      <c r="EU82" s="255" t="e">
        <f t="shared" ca="1" si="2918"/>
        <v>#N/A</v>
      </c>
      <c r="EV82" s="255" t="e">
        <f t="shared" ca="1" si="2918"/>
        <v>#N/A</v>
      </c>
      <c r="EW82" s="256" t="e">
        <f t="shared" ca="1" si="2918"/>
        <v>#N/A</v>
      </c>
      <c r="EX82" s="431" t="e">
        <f t="shared" ca="1" si="2918"/>
        <v>#N/A</v>
      </c>
      <c r="EY82" s="438" t="e">
        <f ca="1">ROUND(SUMIF(Ф2!$4:$4,"+",82:82),0)</f>
        <v>#N/A</v>
      </c>
    </row>
    <row r="83" spans="1:155">
      <c r="A83" s="219" t="s">
        <v>234</v>
      </c>
      <c r="B83" s="248">
        <f ca="1">B82*15%</f>
        <v>0</v>
      </c>
      <c r="C83" s="248"/>
      <c r="D83" s="248"/>
      <c r="E83" s="249"/>
      <c r="F83" s="248"/>
      <c r="G83" s="248"/>
      <c r="H83" s="248"/>
      <c r="I83" s="249"/>
      <c r="J83" s="248"/>
      <c r="K83" s="248"/>
      <c r="L83" s="248"/>
      <c r="M83" s="249"/>
      <c r="N83" s="248"/>
      <c r="O83" s="248"/>
      <c r="P83" s="248"/>
      <c r="Q83" s="249"/>
      <c r="R83" s="266" t="e">
        <f ca="1">IF((R9+R47)*1%&gt;R82*15%,(R9+R47)*1%,R82*15%)</f>
        <v>#N/A</v>
      </c>
      <c r="S83" s="248"/>
      <c r="T83" s="248"/>
      <c r="U83" s="248"/>
      <c r="V83" s="249"/>
      <c r="W83" s="248"/>
      <c r="X83" s="248"/>
      <c r="Y83" s="248"/>
      <c r="Z83" s="249"/>
      <c r="AA83" s="248"/>
      <c r="AB83" s="248"/>
      <c r="AC83" s="248"/>
      <c r="AD83" s="249"/>
      <c r="AE83" s="248"/>
      <c r="AF83" s="248"/>
      <c r="AG83" s="248"/>
      <c r="AH83" s="249"/>
      <c r="AI83" s="266" t="e">
        <f ca="1">IF((AI9+AI47)*1%&gt;AI82*15%,(AI9+AI47)*1%,AI82*15%)</f>
        <v>#N/A</v>
      </c>
      <c r="AJ83" s="248"/>
      <c r="AK83" s="248"/>
      <c r="AL83" s="248"/>
      <c r="AM83" s="249"/>
      <c r="AN83" s="248"/>
      <c r="AO83" s="248"/>
      <c r="AP83" s="248"/>
      <c r="AQ83" s="249"/>
      <c r="AR83" s="248"/>
      <c r="AS83" s="248"/>
      <c r="AT83" s="248"/>
      <c r="AU83" s="249"/>
      <c r="AV83" s="248"/>
      <c r="AW83" s="248"/>
      <c r="AX83" s="248"/>
      <c r="AY83" s="249"/>
      <c r="AZ83" s="266" t="e">
        <f ca="1">IF((AZ9+AZ47)*1%&gt;AZ82*15%,(AZ9+AZ47)*1%,AZ82*15%)</f>
        <v>#N/A</v>
      </c>
      <c r="BA83" s="248"/>
      <c r="BB83" s="248"/>
      <c r="BC83" s="248"/>
      <c r="BD83" s="249"/>
      <c r="BE83" s="248"/>
      <c r="BF83" s="248"/>
      <c r="BG83" s="248"/>
      <c r="BH83" s="249"/>
      <c r="BI83" s="248"/>
      <c r="BJ83" s="248"/>
      <c r="BK83" s="248"/>
      <c r="BL83" s="249"/>
      <c r="BM83" s="248"/>
      <c r="BN83" s="248"/>
      <c r="BO83" s="248"/>
      <c r="BP83" s="249"/>
      <c r="BQ83" s="266" t="e">
        <f ca="1">IF((BQ9+BQ47)*1%&gt;BQ82*15%,(BQ9+BQ47)*1%,BQ82*15%)</f>
        <v>#N/A</v>
      </c>
      <c r="BR83" s="248"/>
      <c r="BS83" s="248"/>
      <c r="BT83" s="248"/>
      <c r="BU83" s="249"/>
      <c r="BV83" s="248"/>
      <c r="BW83" s="248"/>
      <c r="BX83" s="248"/>
      <c r="BY83" s="249"/>
      <c r="BZ83" s="248"/>
      <c r="CA83" s="248"/>
      <c r="CB83" s="248"/>
      <c r="CC83" s="249"/>
      <c r="CD83" s="248"/>
      <c r="CE83" s="248"/>
      <c r="CF83" s="248"/>
      <c r="CG83" s="249"/>
      <c r="CH83" s="266" t="e">
        <f ca="1">IF((CH9+CH47)*1%&gt;CH82*15%,(CH9+CH47)*1%,CH82*15%)</f>
        <v>#N/A</v>
      </c>
      <c r="CI83" s="248"/>
      <c r="CJ83" s="248"/>
      <c r="CK83" s="248"/>
      <c r="CL83" s="249"/>
      <c r="CM83" s="248"/>
      <c r="CN83" s="248"/>
      <c r="CO83" s="248"/>
      <c r="CP83" s="249"/>
      <c r="CQ83" s="248"/>
      <c r="CR83" s="248"/>
      <c r="CS83" s="248"/>
      <c r="CT83" s="249"/>
      <c r="CU83" s="248"/>
      <c r="CV83" s="248"/>
      <c r="CW83" s="248"/>
      <c r="CX83" s="249"/>
      <c r="CY83" s="266" t="e">
        <f ca="1">IF((CY9+CY47)*1%&gt;CY82*15%,(CY9+CY47)*1%,CY82*15%)</f>
        <v>#N/A</v>
      </c>
      <c r="CZ83" s="248"/>
      <c r="DA83" s="248"/>
      <c r="DB83" s="248"/>
      <c r="DC83" s="249"/>
      <c r="DD83" s="248"/>
      <c r="DE83" s="248"/>
      <c r="DF83" s="248"/>
      <c r="DG83" s="249"/>
      <c r="DH83" s="248"/>
      <c r="DI83" s="248"/>
      <c r="DJ83" s="248"/>
      <c r="DK83" s="249"/>
      <c r="DL83" s="248"/>
      <c r="DM83" s="248"/>
      <c r="DN83" s="248"/>
      <c r="DO83" s="249"/>
      <c r="DP83" s="266" t="e">
        <f ca="1">IF((DP9+DP47)*1%&gt;DP82*15%,(DP9+DP47)*1%,DP82*15%)</f>
        <v>#N/A</v>
      </c>
      <c r="DQ83" s="248"/>
      <c r="DR83" s="248"/>
      <c r="DS83" s="248"/>
      <c r="DT83" s="249"/>
      <c r="DU83" s="248"/>
      <c r="DV83" s="248"/>
      <c r="DW83" s="248"/>
      <c r="DX83" s="249"/>
      <c r="DY83" s="248"/>
      <c r="DZ83" s="248"/>
      <c r="EA83" s="248"/>
      <c r="EB83" s="249"/>
      <c r="EC83" s="248"/>
      <c r="ED83" s="248"/>
      <c r="EE83" s="248"/>
      <c r="EF83" s="249"/>
      <c r="EG83" s="266" t="e">
        <f ca="1">IF((EG9+EG47)*1%&gt;EG82*15%,(EG9+EG47)*1%,EG82*15%)</f>
        <v>#N/A</v>
      </c>
      <c r="EH83" s="248"/>
      <c r="EI83" s="248"/>
      <c r="EJ83" s="248"/>
      <c r="EK83" s="249"/>
      <c r="EL83" s="248"/>
      <c r="EM83" s="248"/>
      <c r="EN83" s="248"/>
      <c r="EO83" s="249"/>
      <c r="EP83" s="248"/>
      <c r="EQ83" s="248"/>
      <c r="ER83" s="248"/>
      <c r="ES83" s="249"/>
      <c r="ET83" s="248"/>
      <c r="EU83" s="248"/>
      <c r="EV83" s="248"/>
      <c r="EW83" s="249"/>
      <c r="EX83" s="426" t="e">
        <f ca="1">EX82*15%</f>
        <v>#N/A</v>
      </c>
      <c r="EY83" s="438" t="e">
        <f ca="1">ROUND(SUMIF(Ф2!$4:$4,"+",83:83),0)</f>
        <v>#N/A</v>
      </c>
    </row>
    <row r="84" spans="1:155">
      <c r="A84" s="219" t="s">
        <v>235</v>
      </c>
      <c r="B84" s="248"/>
      <c r="C84" s="248"/>
      <c r="D84" s="248"/>
      <c r="E84" s="249"/>
      <c r="F84" s="248"/>
      <c r="G84" s="248"/>
      <c r="H84" s="248"/>
      <c r="I84" s="249"/>
      <c r="J84" s="248"/>
      <c r="K84" s="248"/>
      <c r="L84" s="248"/>
      <c r="M84" s="249"/>
      <c r="N84" s="248"/>
      <c r="O84" s="248"/>
      <c r="P84" s="248"/>
      <c r="Q84" s="249"/>
      <c r="R84" s="266"/>
      <c r="S84" s="248"/>
      <c r="T84" s="248"/>
      <c r="U84" s="248"/>
      <c r="V84" s="249"/>
      <c r="W84" s="248"/>
      <c r="X84" s="248"/>
      <c r="Y84" s="248"/>
      <c r="Z84" s="249"/>
      <c r="AA84" s="248"/>
      <c r="AB84" s="248"/>
      <c r="AC84" s="248"/>
      <c r="AD84" s="249"/>
      <c r="AE84" s="248"/>
      <c r="AF84" s="248"/>
      <c r="AG84" s="248"/>
      <c r="AH84" s="249"/>
      <c r="AI84" s="266"/>
      <c r="AJ84" s="248"/>
      <c r="AK84" s="248"/>
      <c r="AL84" s="248"/>
      <c r="AM84" s="249"/>
      <c r="AN84" s="248"/>
      <c r="AO84" s="248"/>
      <c r="AP84" s="248"/>
      <c r="AQ84" s="249"/>
      <c r="AR84" s="248"/>
      <c r="AS84" s="248"/>
      <c r="AT84" s="248"/>
      <c r="AU84" s="249"/>
      <c r="AV84" s="248"/>
      <c r="AW84" s="248"/>
      <c r="AX84" s="248"/>
      <c r="AY84" s="249"/>
      <c r="AZ84" s="266"/>
      <c r="BA84" s="248"/>
      <c r="BB84" s="248"/>
      <c r="BC84" s="248"/>
      <c r="BD84" s="249"/>
      <c r="BE84" s="248"/>
      <c r="BF84" s="248"/>
      <c r="BG84" s="248"/>
      <c r="BH84" s="249"/>
      <c r="BI84" s="248"/>
      <c r="BJ84" s="248"/>
      <c r="BK84" s="248"/>
      <c r="BL84" s="249"/>
      <c r="BM84" s="248"/>
      <c r="BN84" s="248"/>
      <c r="BO84" s="248"/>
      <c r="BP84" s="249"/>
      <c r="BQ84" s="266"/>
      <c r="BR84" s="248"/>
      <c r="BS84" s="248"/>
      <c r="BT84" s="248"/>
      <c r="BU84" s="249"/>
      <c r="BV84" s="248"/>
      <c r="BW84" s="248"/>
      <c r="BX84" s="248"/>
      <c r="BY84" s="249"/>
      <c r="BZ84" s="248"/>
      <c r="CA84" s="248"/>
      <c r="CB84" s="248"/>
      <c r="CC84" s="249"/>
      <c r="CD84" s="248"/>
      <c r="CE84" s="248"/>
      <c r="CF84" s="248"/>
      <c r="CG84" s="249"/>
      <c r="CH84" s="266"/>
      <c r="CI84" s="248"/>
      <c r="CJ84" s="248"/>
      <c r="CK84" s="248"/>
      <c r="CL84" s="249"/>
      <c r="CM84" s="248"/>
      <c r="CN84" s="248"/>
      <c r="CO84" s="248"/>
      <c r="CP84" s="249"/>
      <c r="CQ84" s="248"/>
      <c r="CR84" s="248"/>
      <c r="CS84" s="248"/>
      <c r="CT84" s="249"/>
      <c r="CU84" s="248"/>
      <c r="CV84" s="248"/>
      <c r="CW84" s="248"/>
      <c r="CX84" s="249"/>
      <c r="CY84" s="266"/>
      <c r="CZ84" s="248"/>
      <c r="DA84" s="248"/>
      <c r="DB84" s="248"/>
      <c r="DC84" s="249"/>
      <c r="DD84" s="248"/>
      <c r="DE84" s="248"/>
      <c r="DF84" s="248"/>
      <c r="DG84" s="249"/>
      <c r="DH84" s="248"/>
      <c r="DI84" s="248"/>
      <c r="DJ84" s="248"/>
      <c r="DK84" s="249"/>
      <c r="DL84" s="248"/>
      <c r="DM84" s="248"/>
      <c r="DN84" s="248"/>
      <c r="DO84" s="249"/>
      <c r="DP84" s="266"/>
      <c r="DQ84" s="248"/>
      <c r="DR84" s="248"/>
      <c r="DS84" s="248"/>
      <c r="DT84" s="249"/>
      <c r="DU84" s="248"/>
      <c r="DV84" s="248"/>
      <c r="DW84" s="248"/>
      <c r="DX84" s="249"/>
      <c r="DY84" s="248"/>
      <c r="DZ84" s="248"/>
      <c r="EA84" s="248"/>
      <c r="EB84" s="249"/>
      <c r="EC84" s="248"/>
      <c r="ED84" s="248"/>
      <c r="EE84" s="248"/>
      <c r="EF84" s="249"/>
      <c r="EG84" s="266"/>
      <c r="EH84" s="248"/>
      <c r="EI84" s="248"/>
      <c r="EJ84" s="248"/>
      <c r="EK84" s="249"/>
      <c r="EL84" s="248"/>
      <c r="EM84" s="248"/>
      <c r="EN84" s="248"/>
      <c r="EO84" s="249"/>
      <c r="EP84" s="248"/>
      <c r="EQ84" s="248"/>
      <c r="ER84" s="248"/>
      <c r="ES84" s="249"/>
      <c r="ET84" s="248"/>
      <c r="EU84" s="248"/>
      <c r="EV84" s="248"/>
      <c r="EW84" s="249"/>
      <c r="EX84" s="426"/>
      <c r="EY84" s="438">
        <f ca="1">ROUND(SUMIF(Ф2!$4:$4,"+",84:84),0)</f>
        <v>0</v>
      </c>
    </row>
    <row r="85" spans="1:155">
      <c r="A85" s="219" t="s">
        <v>236</v>
      </c>
      <c r="B85" s="248"/>
      <c r="C85" s="248"/>
      <c r="D85" s="248"/>
      <c r="E85" s="249"/>
      <c r="F85" s="248"/>
      <c r="G85" s="248"/>
      <c r="H85" s="248"/>
      <c r="I85" s="249"/>
      <c r="J85" s="248"/>
      <c r="K85" s="248"/>
      <c r="L85" s="248"/>
      <c r="M85" s="249"/>
      <c r="N85" s="248"/>
      <c r="O85" s="248"/>
      <c r="P85" s="248"/>
      <c r="Q85" s="249"/>
      <c r="R85" s="266"/>
      <c r="S85" s="248"/>
      <c r="T85" s="248"/>
      <c r="U85" s="248"/>
      <c r="V85" s="249"/>
      <c r="W85" s="248"/>
      <c r="X85" s="248"/>
      <c r="Y85" s="248"/>
      <c r="Z85" s="249"/>
      <c r="AA85" s="248"/>
      <c r="AB85" s="248"/>
      <c r="AC85" s="248"/>
      <c r="AD85" s="249"/>
      <c r="AE85" s="248"/>
      <c r="AF85" s="248"/>
      <c r="AG85" s="248"/>
      <c r="AH85" s="249"/>
      <c r="AI85" s="266"/>
      <c r="AJ85" s="248"/>
      <c r="AK85" s="248"/>
      <c r="AL85" s="248"/>
      <c r="AM85" s="249"/>
      <c r="AN85" s="248"/>
      <c r="AO85" s="248"/>
      <c r="AP85" s="248"/>
      <c r="AQ85" s="249"/>
      <c r="AR85" s="248"/>
      <c r="AS85" s="248"/>
      <c r="AT85" s="248"/>
      <c r="AU85" s="249"/>
      <c r="AV85" s="248"/>
      <c r="AW85" s="248"/>
      <c r="AX85" s="248"/>
      <c r="AY85" s="249"/>
      <c r="AZ85" s="266"/>
      <c r="BA85" s="248"/>
      <c r="BB85" s="248"/>
      <c r="BC85" s="248"/>
      <c r="BD85" s="249"/>
      <c r="BE85" s="248"/>
      <c r="BF85" s="248"/>
      <c r="BG85" s="248"/>
      <c r="BH85" s="249"/>
      <c r="BI85" s="248"/>
      <c r="BJ85" s="248"/>
      <c r="BK85" s="248"/>
      <c r="BL85" s="249"/>
      <c r="BM85" s="248"/>
      <c r="BN85" s="248"/>
      <c r="BO85" s="248"/>
      <c r="BP85" s="249"/>
      <c r="BQ85" s="266"/>
      <c r="BR85" s="248"/>
      <c r="BS85" s="248"/>
      <c r="BT85" s="248"/>
      <c r="BU85" s="249"/>
      <c r="BV85" s="248"/>
      <c r="BW85" s="248"/>
      <c r="BX85" s="248"/>
      <c r="BY85" s="249"/>
      <c r="BZ85" s="248"/>
      <c r="CA85" s="248"/>
      <c r="CB85" s="248"/>
      <c r="CC85" s="249"/>
      <c r="CD85" s="248"/>
      <c r="CE85" s="248"/>
      <c r="CF85" s="248"/>
      <c r="CG85" s="249"/>
      <c r="CH85" s="266"/>
      <c r="CI85" s="248"/>
      <c r="CJ85" s="248"/>
      <c r="CK85" s="248"/>
      <c r="CL85" s="249"/>
      <c r="CM85" s="248"/>
      <c r="CN85" s="248"/>
      <c r="CO85" s="248"/>
      <c r="CP85" s="249"/>
      <c r="CQ85" s="248"/>
      <c r="CR85" s="248"/>
      <c r="CS85" s="248"/>
      <c r="CT85" s="249"/>
      <c r="CU85" s="248"/>
      <c r="CV85" s="248"/>
      <c r="CW85" s="248"/>
      <c r="CX85" s="249"/>
      <c r="CY85" s="266"/>
      <c r="CZ85" s="248"/>
      <c r="DA85" s="248"/>
      <c r="DB85" s="248"/>
      <c r="DC85" s="249"/>
      <c r="DD85" s="248"/>
      <c r="DE85" s="248"/>
      <c r="DF85" s="248"/>
      <c r="DG85" s="249"/>
      <c r="DH85" s="248"/>
      <c r="DI85" s="248"/>
      <c r="DJ85" s="248"/>
      <c r="DK85" s="249"/>
      <c r="DL85" s="248"/>
      <c r="DM85" s="248"/>
      <c r="DN85" s="248"/>
      <c r="DO85" s="249"/>
      <c r="DP85" s="266"/>
      <c r="DQ85" s="248"/>
      <c r="DR85" s="248"/>
      <c r="DS85" s="248"/>
      <c r="DT85" s="249"/>
      <c r="DU85" s="248"/>
      <c r="DV85" s="248"/>
      <c r="DW85" s="248"/>
      <c r="DX85" s="249"/>
      <c r="DY85" s="248"/>
      <c r="DZ85" s="248"/>
      <c r="EA85" s="248"/>
      <c r="EB85" s="249"/>
      <c r="EC85" s="248"/>
      <c r="ED85" s="248"/>
      <c r="EE85" s="248"/>
      <c r="EF85" s="249"/>
      <c r="EG85" s="266"/>
      <c r="EH85" s="248"/>
      <c r="EI85" s="248"/>
      <c r="EJ85" s="248"/>
      <c r="EK85" s="249"/>
      <c r="EL85" s="248"/>
      <c r="EM85" s="248"/>
      <c r="EN85" s="248"/>
      <c r="EO85" s="249"/>
      <c r="EP85" s="248"/>
      <c r="EQ85" s="248"/>
      <c r="ER85" s="248"/>
      <c r="ES85" s="249"/>
      <c r="ET85" s="248"/>
      <c r="EU85" s="248"/>
      <c r="EV85" s="248"/>
      <c r="EW85" s="249"/>
      <c r="EX85" s="426"/>
      <c r="EY85" s="438">
        <f ca="1">ROUND(SUMIF(Ф2!$4:$4,"+",85:85),0)</f>
        <v>0</v>
      </c>
    </row>
    <row r="86" spans="1:155" ht="30" thickBot="1">
      <c r="A86" s="220" t="s">
        <v>237</v>
      </c>
      <c r="B86" s="255">
        <f ca="1">B82-B83</f>
        <v>0</v>
      </c>
      <c r="C86" s="255">
        <f t="shared" ref="C86:BN86" ca="1" si="2919">C82-C83</f>
        <v>0</v>
      </c>
      <c r="D86" s="255">
        <f t="shared" ca="1" si="2919"/>
        <v>0</v>
      </c>
      <c r="E86" s="256">
        <f t="shared" ca="1" si="2919"/>
        <v>0</v>
      </c>
      <c r="F86" s="255">
        <f t="shared" ca="1" si="2919"/>
        <v>0</v>
      </c>
      <c r="G86" s="255">
        <f t="shared" ca="1" si="2919"/>
        <v>0</v>
      </c>
      <c r="H86" s="255">
        <f t="shared" ca="1" si="2919"/>
        <v>0</v>
      </c>
      <c r="I86" s="256">
        <f t="shared" ca="1" si="2919"/>
        <v>0</v>
      </c>
      <c r="J86" s="255">
        <f t="shared" ca="1" si="2919"/>
        <v>0</v>
      </c>
      <c r="K86" s="255">
        <f t="shared" ca="1" si="2919"/>
        <v>0</v>
      </c>
      <c r="L86" s="255">
        <f t="shared" ca="1" si="2919"/>
        <v>0</v>
      </c>
      <c r="M86" s="256">
        <f t="shared" ca="1" si="2919"/>
        <v>0</v>
      </c>
      <c r="N86" s="255" t="e">
        <f t="shared" ca="1" si="2919"/>
        <v>#N/A</v>
      </c>
      <c r="O86" s="255" t="e">
        <f t="shared" ca="1" si="2919"/>
        <v>#N/A</v>
      </c>
      <c r="P86" s="255" t="e">
        <f t="shared" ca="1" si="2919"/>
        <v>#N/A</v>
      </c>
      <c r="Q86" s="256" t="e">
        <f t="shared" ca="1" si="2919"/>
        <v>#N/A</v>
      </c>
      <c r="R86" s="268" t="e">
        <f t="shared" ca="1" si="2919"/>
        <v>#N/A</v>
      </c>
      <c r="S86" s="255" t="e">
        <f t="shared" ca="1" si="2919"/>
        <v>#N/A</v>
      </c>
      <c r="T86" s="255" t="e">
        <f t="shared" ca="1" si="2919"/>
        <v>#N/A</v>
      </c>
      <c r="U86" s="255" t="e">
        <f t="shared" ca="1" si="2919"/>
        <v>#N/A</v>
      </c>
      <c r="V86" s="256" t="e">
        <f t="shared" ca="1" si="2919"/>
        <v>#N/A</v>
      </c>
      <c r="W86" s="255" t="e">
        <f t="shared" ca="1" si="2919"/>
        <v>#N/A</v>
      </c>
      <c r="X86" s="255" t="e">
        <f t="shared" ca="1" si="2919"/>
        <v>#N/A</v>
      </c>
      <c r="Y86" s="255" t="e">
        <f t="shared" ca="1" si="2919"/>
        <v>#N/A</v>
      </c>
      <c r="Z86" s="256" t="e">
        <f t="shared" ca="1" si="2919"/>
        <v>#N/A</v>
      </c>
      <c r="AA86" s="255" t="e">
        <f t="shared" ca="1" si="2919"/>
        <v>#N/A</v>
      </c>
      <c r="AB86" s="255" t="e">
        <f t="shared" ca="1" si="2919"/>
        <v>#N/A</v>
      </c>
      <c r="AC86" s="255" t="e">
        <f t="shared" ca="1" si="2919"/>
        <v>#N/A</v>
      </c>
      <c r="AD86" s="256" t="e">
        <f t="shared" ca="1" si="2919"/>
        <v>#N/A</v>
      </c>
      <c r="AE86" s="255" t="e">
        <f t="shared" ca="1" si="2919"/>
        <v>#N/A</v>
      </c>
      <c r="AF86" s="255" t="e">
        <f t="shared" ca="1" si="2919"/>
        <v>#N/A</v>
      </c>
      <c r="AG86" s="255" t="e">
        <f t="shared" ca="1" si="2919"/>
        <v>#N/A</v>
      </c>
      <c r="AH86" s="256" t="e">
        <f t="shared" ca="1" si="2919"/>
        <v>#N/A</v>
      </c>
      <c r="AI86" s="268" t="e">
        <f t="shared" ca="1" si="2919"/>
        <v>#N/A</v>
      </c>
      <c r="AJ86" s="255" t="e">
        <f t="shared" ca="1" si="2919"/>
        <v>#N/A</v>
      </c>
      <c r="AK86" s="255" t="e">
        <f t="shared" ca="1" si="2919"/>
        <v>#N/A</v>
      </c>
      <c r="AL86" s="255" t="e">
        <f t="shared" ca="1" si="2919"/>
        <v>#N/A</v>
      </c>
      <c r="AM86" s="256" t="e">
        <f t="shared" ca="1" si="2919"/>
        <v>#N/A</v>
      </c>
      <c r="AN86" s="255" t="e">
        <f t="shared" ca="1" si="2919"/>
        <v>#N/A</v>
      </c>
      <c r="AO86" s="255" t="e">
        <f t="shared" ca="1" si="2919"/>
        <v>#N/A</v>
      </c>
      <c r="AP86" s="255" t="e">
        <f t="shared" ca="1" si="2919"/>
        <v>#N/A</v>
      </c>
      <c r="AQ86" s="256" t="e">
        <f t="shared" ca="1" si="2919"/>
        <v>#N/A</v>
      </c>
      <c r="AR86" s="255" t="e">
        <f t="shared" ca="1" si="2919"/>
        <v>#N/A</v>
      </c>
      <c r="AS86" s="255" t="e">
        <f t="shared" ca="1" si="2919"/>
        <v>#N/A</v>
      </c>
      <c r="AT86" s="255" t="e">
        <f t="shared" ca="1" si="2919"/>
        <v>#N/A</v>
      </c>
      <c r="AU86" s="256" t="e">
        <f t="shared" ca="1" si="2919"/>
        <v>#N/A</v>
      </c>
      <c r="AV86" s="255" t="e">
        <f t="shared" ca="1" si="2919"/>
        <v>#N/A</v>
      </c>
      <c r="AW86" s="255" t="e">
        <f t="shared" ca="1" si="2919"/>
        <v>#N/A</v>
      </c>
      <c r="AX86" s="255" t="e">
        <f t="shared" ca="1" si="2919"/>
        <v>#N/A</v>
      </c>
      <c r="AY86" s="256" t="e">
        <f t="shared" ca="1" si="2919"/>
        <v>#N/A</v>
      </c>
      <c r="AZ86" s="268" t="e">
        <f t="shared" ca="1" si="2919"/>
        <v>#N/A</v>
      </c>
      <c r="BA86" s="255" t="e">
        <f t="shared" ca="1" si="2919"/>
        <v>#N/A</v>
      </c>
      <c r="BB86" s="255" t="e">
        <f t="shared" ca="1" si="2919"/>
        <v>#N/A</v>
      </c>
      <c r="BC86" s="255" t="e">
        <f t="shared" ca="1" si="2919"/>
        <v>#N/A</v>
      </c>
      <c r="BD86" s="256" t="e">
        <f t="shared" ca="1" si="2919"/>
        <v>#N/A</v>
      </c>
      <c r="BE86" s="255" t="e">
        <f t="shared" ca="1" si="2919"/>
        <v>#N/A</v>
      </c>
      <c r="BF86" s="255" t="e">
        <f t="shared" ca="1" si="2919"/>
        <v>#N/A</v>
      </c>
      <c r="BG86" s="255" t="e">
        <f t="shared" ca="1" si="2919"/>
        <v>#N/A</v>
      </c>
      <c r="BH86" s="256" t="e">
        <f t="shared" ca="1" si="2919"/>
        <v>#N/A</v>
      </c>
      <c r="BI86" s="255" t="e">
        <f t="shared" ca="1" si="2919"/>
        <v>#N/A</v>
      </c>
      <c r="BJ86" s="255" t="e">
        <f t="shared" ca="1" si="2919"/>
        <v>#N/A</v>
      </c>
      <c r="BK86" s="255" t="e">
        <f t="shared" ca="1" si="2919"/>
        <v>#N/A</v>
      </c>
      <c r="BL86" s="256" t="e">
        <f t="shared" ca="1" si="2919"/>
        <v>#N/A</v>
      </c>
      <c r="BM86" s="255" t="e">
        <f t="shared" ca="1" si="2919"/>
        <v>#N/A</v>
      </c>
      <c r="BN86" s="255" t="e">
        <f t="shared" ca="1" si="2919"/>
        <v>#N/A</v>
      </c>
      <c r="BO86" s="255" t="e">
        <f t="shared" ref="BO86:DZ86" ca="1" si="2920">BO82-BO83</f>
        <v>#N/A</v>
      </c>
      <c r="BP86" s="256" t="e">
        <f t="shared" ca="1" si="2920"/>
        <v>#N/A</v>
      </c>
      <c r="BQ86" s="268" t="e">
        <f t="shared" ca="1" si="2920"/>
        <v>#N/A</v>
      </c>
      <c r="BR86" s="255" t="e">
        <f t="shared" ca="1" si="2920"/>
        <v>#N/A</v>
      </c>
      <c r="BS86" s="255" t="e">
        <f t="shared" ca="1" si="2920"/>
        <v>#N/A</v>
      </c>
      <c r="BT86" s="255" t="e">
        <f t="shared" ca="1" si="2920"/>
        <v>#N/A</v>
      </c>
      <c r="BU86" s="256" t="e">
        <f t="shared" ca="1" si="2920"/>
        <v>#N/A</v>
      </c>
      <c r="BV86" s="255" t="e">
        <f t="shared" ca="1" si="2920"/>
        <v>#N/A</v>
      </c>
      <c r="BW86" s="255" t="e">
        <f t="shared" ca="1" si="2920"/>
        <v>#N/A</v>
      </c>
      <c r="BX86" s="255" t="e">
        <f t="shared" ca="1" si="2920"/>
        <v>#N/A</v>
      </c>
      <c r="BY86" s="256" t="e">
        <f t="shared" ca="1" si="2920"/>
        <v>#N/A</v>
      </c>
      <c r="BZ86" s="255" t="e">
        <f t="shared" ca="1" si="2920"/>
        <v>#N/A</v>
      </c>
      <c r="CA86" s="255" t="e">
        <f t="shared" ca="1" si="2920"/>
        <v>#N/A</v>
      </c>
      <c r="CB86" s="255" t="e">
        <f t="shared" ca="1" si="2920"/>
        <v>#N/A</v>
      </c>
      <c r="CC86" s="256" t="e">
        <f t="shared" ca="1" si="2920"/>
        <v>#N/A</v>
      </c>
      <c r="CD86" s="255" t="e">
        <f t="shared" ca="1" si="2920"/>
        <v>#N/A</v>
      </c>
      <c r="CE86" s="255" t="e">
        <f t="shared" ca="1" si="2920"/>
        <v>#N/A</v>
      </c>
      <c r="CF86" s="255" t="e">
        <f t="shared" ca="1" si="2920"/>
        <v>#N/A</v>
      </c>
      <c r="CG86" s="256" t="e">
        <f t="shared" ca="1" si="2920"/>
        <v>#N/A</v>
      </c>
      <c r="CH86" s="268" t="e">
        <f t="shared" ca="1" si="2920"/>
        <v>#N/A</v>
      </c>
      <c r="CI86" s="255" t="e">
        <f t="shared" ca="1" si="2920"/>
        <v>#N/A</v>
      </c>
      <c r="CJ86" s="255" t="e">
        <f t="shared" ca="1" si="2920"/>
        <v>#N/A</v>
      </c>
      <c r="CK86" s="255" t="e">
        <f t="shared" ca="1" si="2920"/>
        <v>#N/A</v>
      </c>
      <c r="CL86" s="256" t="e">
        <f t="shared" ca="1" si="2920"/>
        <v>#N/A</v>
      </c>
      <c r="CM86" s="255" t="e">
        <f t="shared" ca="1" si="2920"/>
        <v>#N/A</v>
      </c>
      <c r="CN86" s="255" t="e">
        <f t="shared" ca="1" si="2920"/>
        <v>#N/A</v>
      </c>
      <c r="CO86" s="255" t="e">
        <f t="shared" ca="1" si="2920"/>
        <v>#N/A</v>
      </c>
      <c r="CP86" s="256" t="e">
        <f t="shared" ca="1" si="2920"/>
        <v>#N/A</v>
      </c>
      <c r="CQ86" s="255" t="e">
        <f t="shared" ca="1" si="2920"/>
        <v>#N/A</v>
      </c>
      <c r="CR86" s="255" t="e">
        <f t="shared" ca="1" si="2920"/>
        <v>#N/A</v>
      </c>
      <c r="CS86" s="255" t="e">
        <f t="shared" ca="1" si="2920"/>
        <v>#N/A</v>
      </c>
      <c r="CT86" s="256" t="e">
        <f t="shared" ca="1" si="2920"/>
        <v>#N/A</v>
      </c>
      <c r="CU86" s="255" t="e">
        <f t="shared" ca="1" si="2920"/>
        <v>#N/A</v>
      </c>
      <c r="CV86" s="255" t="e">
        <f t="shared" ca="1" si="2920"/>
        <v>#N/A</v>
      </c>
      <c r="CW86" s="255" t="e">
        <f t="shared" ca="1" si="2920"/>
        <v>#N/A</v>
      </c>
      <c r="CX86" s="256" t="e">
        <f t="shared" ca="1" si="2920"/>
        <v>#N/A</v>
      </c>
      <c r="CY86" s="268" t="e">
        <f t="shared" ca="1" si="2920"/>
        <v>#N/A</v>
      </c>
      <c r="CZ86" s="255" t="e">
        <f t="shared" ca="1" si="2920"/>
        <v>#N/A</v>
      </c>
      <c r="DA86" s="255" t="e">
        <f t="shared" ca="1" si="2920"/>
        <v>#N/A</v>
      </c>
      <c r="DB86" s="255" t="e">
        <f t="shared" ca="1" si="2920"/>
        <v>#N/A</v>
      </c>
      <c r="DC86" s="256" t="e">
        <f t="shared" ca="1" si="2920"/>
        <v>#N/A</v>
      </c>
      <c r="DD86" s="255" t="e">
        <f t="shared" ca="1" si="2920"/>
        <v>#N/A</v>
      </c>
      <c r="DE86" s="255" t="e">
        <f t="shared" ca="1" si="2920"/>
        <v>#N/A</v>
      </c>
      <c r="DF86" s="255" t="e">
        <f t="shared" ca="1" si="2920"/>
        <v>#N/A</v>
      </c>
      <c r="DG86" s="256" t="e">
        <f t="shared" ca="1" si="2920"/>
        <v>#N/A</v>
      </c>
      <c r="DH86" s="255" t="e">
        <f t="shared" ca="1" si="2920"/>
        <v>#N/A</v>
      </c>
      <c r="DI86" s="255" t="e">
        <f t="shared" ca="1" si="2920"/>
        <v>#N/A</v>
      </c>
      <c r="DJ86" s="255" t="e">
        <f t="shared" ca="1" si="2920"/>
        <v>#N/A</v>
      </c>
      <c r="DK86" s="256" t="e">
        <f t="shared" ca="1" si="2920"/>
        <v>#N/A</v>
      </c>
      <c r="DL86" s="255" t="e">
        <f t="shared" ca="1" si="2920"/>
        <v>#N/A</v>
      </c>
      <c r="DM86" s="255" t="e">
        <f t="shared" ca="1" si="2920"/>
        <v>#N/A</v>
      </c>
      <c r="DN86" s="255" t="e">
        <f t="shared" ca="1" si="2920"/>
        <v>#N/A</v>
      </c>
      <c r="DO86" s="256" t="e">
        <f t="shared" ca="1" si="2920"/>
        <v>#N/A</v>
      </c>
      <c r="DP86" s="268" t="e">
        <f t="shared" ca="1" si="2920"/>
        <v>#N/A</v>
      </c>
      <c r="DQ86" s="255" t="e">
        <f t="shared" ca="1" si="2920"/>
        <v>#N/A</v>
      </c>
      <c r="DR86" s="255" t="e">
        <f t="shared" ca="1" si="2920"/>
        <v>#N/A</v>
      </c>
      <c r="DS86" s="255" t="e">
        <f t="shared" ca="1" si="2920"/>
        <v>#N/A</v>
      </c>
      <c r="DT86" s="256" t="e">
        <f t="shared" ca="1" si="2920"/>
        <v>#N/A</v>
      </c>
      <c r="DU86" s="255" t="e">
        <f t="shared" ca="1" si="2920"/>
        <v>#N/A</v>
      </c>
      <c r="DV86" s="255" t="e">
        <f t="shared" ca="1" si="2920"/>
        <v>#N/A</v>
      </c>
      <c r="DW86" s="255" t="e">
        <f t="shared" ca="1" si="2920"/>
        <v>#N/A</v>
      </c>
      <c r="DX86" s="256" t="e">
        <f t="shared" ca="1" si="2920"/>
        <v>#N/A</v>
      </c>
      <c r="DY86" s="255" t="e">
        <f t="shared" ca="1" si="2920"/>
        <v>#N/A</v>
      </c>
      <c r="DZ86" s="255" t="e">
        <f t="shared" ca="1" si="2920"/>
        <v>#N/A</v>
      </c>
      <c r="EA86" s="255" t="e">
        <f t="shared" ref="EA86:EX86" ca="1" si="2921">EA82-EA83</f>
        <v>#N/A</v>
      </c>
      <c r="EB86" s="256" t="e">
        <f t="shared" ca="1" si="2921"/>
        <v>#N/A</v>
      </c>
      <c r="EC86" s="255" t="e">
        <f t="shared" ca="1" si="2921"/>
        <v>#N/A</v>
      </c>
      <c r="ED86" s="255" t="e">
        <f t="shared" ca="1" si="2921"/>
        <v>#N/A</v>
      </c>
      <c r="EE86" s="255" t="e">
        <f t="shared" ca="1" si="2921"/>
        <v>#N/A</v>
      </c>
      <c r="EF86" s="256" t="e">
        <f t="shared" ca="1" si="2921"/>
        <v>#N/A</v>
      </c>
      <c r="EG86" s="268" t="e">
        <f t="shared" ca="1" si="2921"/>
        <v>#N/A</v>
      </c>
      <c r="EH86" s="255" t="e">
        <f t="shared" ca="1" si="2921"/>
        <v>#N/A</v>
      </c>
      <c r="EI86" s="255" t="e">
        <f t="shared" ca="1" si="2921"/>
        <v>#N/A</v>
      </c>
      <c r="EJ86" s="255" t="e">
        <f t="shared" ca="1" si="2921"/>
        <v>#N/A</v>
      </c>
      <c r="EK86" s="256" t="e">
        <f t="shared" ca="1" si="2921"/>
        <v>#N/A</v>
      </c>
      <c r="EL86" s="255" t="e">
        <f t="shared" ca="1" si="2921"/>
        <v>#N/A</v>
      </c>
      <c r="EM86" s="255" t="e">
        <f t="shared" ca="1" si="2921"/>
        <v>#N/A</v>
      </c>
      <c r="EN86" s="255" t="e">
        <f t="shared" ca="1" si="2921"/>
        <v>#N/A</v>
      </c>
      <c r="EO86" s="256" t="e">
        <f t="shared" ca="1" si="2921"/>
        <v>#N/A</v>
      </c>
      <c r="EP86" s="255" t="e">
        <f t="shared" ca="1" si="2921"/>
        <v>#N/A</v>
      </c>
      <c r="EQ86" s="255" t="e">
        <f t="shared" ca="1" si="2921"/>
        <v>#N/A</v>
      </c>
      <c r="ER86" s="255" t="e">
        <f t="shared" ca="1" si="2921"/>
        <v>#N/A</v>
      </c>
      <c r="ES86" s="256" t="e">
        <f t="shared" ca="1" si="2921"/>
        <v>#N/A</v>
      </c>
      <c r="ET86" s="255" t="e">
        <f t="shared" ca="1" si="2921"/>
        <v>#N/A</v>
      </c>
      <c r="EU86" s="255" t="e">
        <f t="shared" ca="1" si="2921"/>
        <v>#N/A</v>
      </c>
      <c r="EV86" s="255" t="e">
        <f t="shared" ca="1" si="2921"/>
        <v>#N/A</v>
      </c>
      <c r="EW86" s="256" t="e">
        <f t="shared" ca="1" si="2921"/>
        <v>#N/A</v>
      </c>
      <c r="EX86" s="431" t="e">
        <f t="shared" ca="1" si="2921"/>
        <v>#N/A</v>
      </c>
      <c r="EY86" s="438" t="e">
        <f ca="1">ROUND(SUMIF(Ф2!$4:$4,"+",86:86),0)</f>
        <v>#N/A</v>
      </c>
    </row>
    <row r="87" spans="1:155">
      <c r="R87" s="266"/>
    </row>
  </sheetData>
  <conditionalFormatting sqref="EY7:XFD7 A7:E7 J7:R7">
    <cfRule type="expression" dxfId="109" priority="40">
      <formula>"И(СМЕЩ(A$1;0;-1;1;1)=ДАТА(ГОД(СМЕЩ(A$1;0;-1;1;1));12;31);СМЕЩ(A$1;0;-2;1;1)&lt;&gt;ДАТА(ГОД(СМЕЩ(A$1;0;-1;1;1));12;31))"</formula>
    </cfRule>
  </conditionalFormatting>
  <conditionalFormatting sqref="S7:AI7">
    <cfRule type="expression" dxfId="108" priority="39">
      <formula>"И(СМЕЩ(A$1;0;-1;1;1)=ДАТА(ГОД(СМЕЩ(A$1;0;-1;1;1));12;31);СМЕЩ(A$1;0;-2;1;1)&lt;&gt;ДАТА(ГОД(СМЕЩ(A$1;0;-1;1;1));12;31))"</formula>
    </cfRule>
  </conditionalFormatting>
  <conditionalFormatting sqref="DQ7:EG7">
    <cfRule type="expression" dxfId="107" priority="33">
      <formula>"И(СМЕЩ(A$1;0;-1;1;1)=ДАТА(ГОД(СМЕЩ(A$1;0;-1;1;1));12;31);СМЕЩ(A$1;0;-2;1;1)&lt;&gt;ДАТА(ГОД(СМЕЩ(A$1;0;-1;1;1));12;31))"</formula>
    </cfRule>
  </conditionalFormatting>
  <conditionalFormatting sqref="AJ7:AZ7">
    <cfRule type="expression" dxfId="106" priority="38">
      <formula>"И(СМЕЩ(A$1;0;-1;1;1)=ДАТА(ГОД(СМЕЩ(A$1;0;-1;1;1));12;31);СМЕЩ(A$1;0;-2;1;1)&lt;&gt;ДАТА(ГОД(СМЕЩ(A$1;0;-1;1;1));12;31))"</formula>
    </cfRule>
  </conditionalFormatting>
  <conditionalFormatting sqref="EH7:EX7">
    <cfRule type="expression" dxfId="105" priority="32">
      <formula>"И(СМЕЩ(A$1;0;-1;1;1)=ДАТА(ГОД(СМЕЩ(A$1;0;-1;1;1));12;31);СМЕЩ(A$1;0;-2;1;1)&lt;&gt;ДАТА(ГОД(СМЕЩ(A$1;0;-1;1;1));12;31))"</formula>
    </cfRule>
  </conditionalFormatting>
  <conditionalFormatting sqref="BA7:BQ7">
    <cfRule type="expression" dxfId="104" priority="37">
      <formula>"И(СМЕЩ(A$1;0;-1;1;1)=ДАТА(ГОД(СМЕЩ(A$1;0;-1;1;1));12;31);СМЕЩ(A$1;0;-2;1;1)&lt;&gt;ДАТА(ГОД(СМЕЩ(A$1;0;-1;1;1));12;31))"</formula>
    </cfRule>
  </conditionalFormatting>
  <conditionalFormatting sqref="BR7:CH7">
    <cfRule type="expression" dxfId="103" priority="36">
      <formula>"И(СМЕЩ(A$1;0;-1;1;1)=ДАТА(ГОД(СМЕЩ(A$1;0;-1;1;1));12;31);СМЕЩ(A$1;0;-2;1;1)&lt;&gt;ДАТА(ГОД(СМЕЩ(A$1;0;-1;1;1));12;31))"</formula>
    </cfRule>
  </conditionalFormatting>
  <conditionalFormatting sqref="CI7:CY7">
    <cfRule type="expression" dxfId="102" priority="35">
      <formula>"И(СМЕЩ(A$1;0;-1;1;1)=ДАТА(ГОД(СМЕЩ(A$1;0;-1;1;1));12;31);СМЕЩ(A$1;0;-2;1;1)&lt;&gt;ДАТА(ГОД(СМЕЩ(A$1;0;-1;1;1));12;31))"</formula>
    </cfRule>
  </conditionalFormatting>
  <conditionalFormatting sqref="CZ7:DP7">
    <cfRule type="expression" dxfId="101" priority="34">
      <formula>"И(СМЕЩ(A$1;0;-1;1;1)=ДАТА(ГОД(СМЕЩ(A$1;0;-1;1;1));12;31);СМЕЩ(A$1;0;-2;1;1)&lt;&gt;ДАТА(ГОД(СМЕЩ(A$1;0;-1;1;1));12;31))"</formula>
    </cfRule>
  </conditionalFormatting>
  <conditionalFormatting sqref="F7:I7">
    <cfRule type="expression" dxfId="100" priority="31">
      <formula>"И(СМЕЩ(A$1;0;-1;1;1)=ДАТА(ГОД(СМЕЩ(A$1;0;-1;1;1));12;31);СМЕЩ(A$1;0;-2;1;1)&lt;&gt;ДАТА(ГОД(СМЕЩ(A$1;0;-1;1;1));12;31))"</formula>
    </cfRule>
  </conditionalFormatting>
  <conditionalFormatting sqref="S7:V7 AA7:AM7 AR7:BD7 BI7:BU7 BZ7:CL7 CQ7:DC7 DH7:DT7 DY7:EK7 EP7:EX7">
    <cfRule type="expression" dxfId="99" priority="29">
      <formula>"И(СМЕЩ(A$1;0;-1;1;1)=ДАТА(ГОД(СМЕЩ(A$1;0;-1;1;1));12;31);СМЕЩ(A$1;0;-2;1;1)&lt;&gt;ДАТА(ГОД(СМЕЩ(A$1;0;-1;1;1));12;31))"</formula>
    </cfRule>
  </conditionalFormatting>
  <conditionalFormatting sqref="W7:Z7 AN7:AQ7 BE7:BH7 BV7:BY7 CM7:CP7 DD7:DG7 DU7:DX7 EL7:EO7">
    <cfRule type="expression" dxfId="98" priority="28">
      <formula>"И(СМЕЩ(A$1;0;-1;1;1)=ДАТА(ГОД(СМЕЩ(A$1;0;-1;1;1));12;31);СМЕЩ(A$1;0;-2;1;1)&lt;&gt;ДАТА(ГОД(СМЕЩ(A$1;0;-1;1;1));12;31))"</formula>
    </cfRule>
  </conditionalFormatting>
  <conditionalFormatting sqref="R87">
    <cfRule type="expression" dxfId="97" priority="24">
      <formula>КИнвП_Дата&lt;R$3</formula>
    </cfRule>
    <cfRule type="expression" dxfId="96" priority="25">
      <formula>НачИнвП_Дата&gt;R$3</formula>
    </cfRule>
  </conditionalFormatting>
  <conditionalFormatting sqref="B77:EX77">
    <cfRule type="expression" dxfId="95" priority="21">
      <formula>НачИнвП_Дата&gt;B$3</formula>
    </cfRule>
  </conditionalFormatting>
  <conditionalFormatting sqref="B78:R78">
    <cfRule type="expression" dxfId="94" priority="20">
      <formula>НачИнвП_Дата&gt;B$3</formula>
    </cfRule>
  </conditionalFormatting>
  <conditionalFormatting sqref="S78:EX78">
    <cfRule type="expression" dxfId="93" priority="19">
      <formula>НачИнвП_Дата&gt;S$3</formula>
    </cfRule>
  </conditionalFormatting>
  <conditionalFormatting sqref="B86:EX86">
    <cfRule type="expression" dxfId="92" priority="15">
      <formula>КИнвП_Дата&lt;B$3</formula>
    </cfRule>
    <cfRule type="expression" dxfId="91" priority="16">
      <formula>НачИнвП_Дата&gt;B$3</formula>
    </cfRule>
  </conditionalFormatting>
  <conditionalFormatting sqref="B82:EX82 B63:EX63">
    <cfRule type="expression" dxfId="90" priority="13">
      <formula>КИнвП_Дата&lt;B$3</formula>
    </cfRule>
    <cfRule type="expression" dxfId="89" priority="14">
      <formula>НачИнвП_Дата&gt;B$3</formula>
    </cfRule>
  </conditionalFormatting>
  <conditionalFormatting sqref="B7:EX74 B82:EX86 EY51 B76:EX78">
    <cfRule type="expression" dxfId="88" priority="26">
      <formula>КИнвП_Дата&lt;B$3</formula>
    </cfRule>
    <cfRule type="expression" dxfId="87" priority="27">
      <formula>НачИнвП_Дата&gt;B$3</formula>
    </cfRule>
  </conditionalFormatting>
  <conditionalFormatting sqref="B79:R79">
    <cfRule type="expression" dxfId="86" priority="10">
      <formula>НачИнвП_Дата&gt;B$3</formula>
    </cfRule>
  </conditionalFormatting>
  <conditionalFormatting sqref="S79:EX79">
    <cfRule type="expression" dxfId="85" priority="9">
      <formula>НачИнвП_Дата&gt;S$3</formula>
    </cfRule>
  </conditionalFormatting>
  <conditionalFormatting sqref="B79:EX79">
    <cfRule type="expression" dxfId="84" priority="11">
      <formula>КИнвП_Дата&lt;B$3</formula>
    </cfRule>
    <cfRule type="expression" dxfId="83" priority="12">
      <formula>НачИнвП_Дата&gt;B$3</formula>
    </cfRule>
  </conditionalFormatting>
  <conditionalFormatting sqref="EY47">
    <cfRule type="expression" dxfId="82" priority="7">
      <formula>КИнвП_Дата&lt;EY$3</formula>
    </cfRule>
    <cfRule type="expression" dxfId="81" priority="8">
      <formula>НачИнвП_Дата&gt;EY$3</formula>
    </cfRule>
  </conditionalFormatting>
  <conditionalFormatting sqref="B75:EX75">
    <cfRule type="expression" dxfId="80" priority="5">
      <formula>КИнвП_Дата&lt;B$3</formula>
    </cfRule>
    <cfRule type="expression" dxfId="79" priority="6">
      <formula>НачИнвП_Дата&gt;B$3</formula>
    </cfRule>
  </conditionalFormatting>
  <conditionalFormatting sqref="B80:EX80">
    <cfRule type="expression" dxfId="78" priority="3">
      <formula>КИнвП_Дата&lt;B$3</formula>
    </cfRule>
    <cfRule type="expression" dxfId="77" priority="4">
      <formula>НачИнвП_Дата&gt;B$3</formula>
    </cfRule>
  </conditionalFormatting>
  <conditionalFormatting sqref="B81:EX81">
    <cfRule type="expression" dxfId="76" priority="1">
      <formula>КИнвП_Дата&lt;B$3</formula>
    </cfRule>
    <cfRule type="expression" dxfId="75" priority="2">
      <formula>НачИнвП_Дата&gt;B$3</formula>
    </cfRule>
  </conditionalFormatting>
  <hyperlinks>
    <hyperlink ref="A69" location="ФОТ!A19" display="Заработная плата административно-управленческого персонала " xr:uid="{2392D28B-15C0-4C56-B0EB-D598A8604412}"/>
    <hyperlink ref="A70" location="ФОТ!A21" display="Страховые взносы с ФОТ АУП" xr:uid="{21780E5A-91BA-4132-82C8-BAF567C428DB}"/>
  </hyperlinks>
  <pageMargins left="0.19685039370078741" right="0.19685039370078741" top="0.19685039370078741" bottom="0.19685039370078741" header="0" footer="0"/>
  <pageSetup paperSize="9" scale="44" fitToHeight="0" orientation="landscape" verticalDpi="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185BB-48EC-4000-AB70-DAAFDCF4B8F3}">
  <sheetPr codeName="Лист14">
    <tabColor rgb="FFC00000"/>
  </sheetPr>
  <dimension ref="A1:RY19"/>
  <sheetViews>
    <sheetView topLeftCell="A3" workbookViewId="0"/>
  </sheetViews>
  <sheetFormatPr defaultRowHeight="15" outlineLevelRow="1" outlineLevelCol="2"/>
  <cols>
    <col min="1" max="1" width="32.5703125" customWidth="1"/>
    <col min="2" max="4" width="11.140625" customWidth="1" outlineLevel="2"/>
    <col min="5" max="5" width="11.140625" customWidth="1" outlineLevel="1"/>
    <col min="6" max="8" width="11.140625" customWidth="1" outlineLevel="2"/>
    <col min="9" max="9" width="11.140625" customWidth="1" outlineLevel="1"/>
    <col min="10" max="12" width="11.140625" style="9" customWidth="1" outlineLevel="2"/>
    <col min="13" max="13" width="11.140625" style="9" customWidth="1" outlineLevel="1"/>
    <col min="14" max="15" width="11.140625" style="9" customWidth="1" outlineLevel="2"/>
    <col min="16" max="16" width="11.140625" customWidth="1" outlineLevel="2"/>
    <col min="17" max="17" width="11.140625" customWidth="1" outlineLevel="1"/>
    <col min="18" max="18" width="11.140625" customWidth="1"/>
    <col min="19" max="21" width="11.140625" hidden="1" customWidth="1" outlineLevel="2"/>
    <col min="22" max="22" width="11.140625" hidden="1" customWidth="1" outlineLevel="1"/>
    <col min="23" max="25" width="11.140625" hidden="1" customWidth="1" outlineLevel="2"/>
    <col min="26" max="26" width="11.140625" hidden="1" customWidth="1" outlineLevel="1"/>
    <col min="27" max="29" width="11.140625" style="9" hidden="1" customWidth="1" outlineLevel="2"/>
    <col min="30" max="30" width="11.140625" style="9" hidden="1" customWidth="1" outlineLevel="1"/>
    <col min="31" max="32" width="11.140625" style="9" hidden="1" customWidth="1" outlineLevel="2"/>
    <col min="33" max="33" width="11.140625" hidden="1" customWidth="1" outlineLevel="2"/>
    <col min="34" max="34" width="11.140625" hidden="1" customWidth="1" outlineLevel="1"/>
    <col min="35" max="35" width="11.140625" customWidth="1" collapsed="1"/>
    <col min="36" max="38" width="11.140625" hidden="1" customWidth="1" outlineLevel="2"/>
    <col min="39" max="39" width="11.140625" hidden="1" customWidth="1" outlineLevel="1"/>
    <col min="40" max="42" width="11.140625" hidden="1" customWidth="1" outlineLevel="2"/>
    <col min="43" max="43" width="11.140625" hidden="1" customWidth="1" outlineLevel="1"/>
    <col min="44" max="46" width="11.140625" style="9" hidden="1" customWidth="1" outlineLevel="2"/>
    <col min="47" max="47" width="11.140625" style="9" hidden="1" customWidth="1" outlineLevel="1"/>
    <col min="48" max="49" width="11.140625" style="9" hidden="1" customWidth="1" outlineLevel="2"/>
    <col min="50" max="50" width="11.140625" hidden="1" customWidth="1" outlineLevel="2"/>
    <col min="51" max="51" width="11.140625" hidden="1" customWidth="1" outlineLevel="1"/>
    <col min="52" max="52" width="11.140625" customWidth="1" collapsed="1"/>
    <col min="53" max="55" width="11.140625" hidden="1" customWidth="1" outlineLevel="2"/>
    <col min="56" max="56" width="11.140625" hidden="1" customWidth="1" outlineLevel="1"/>
    <col min="57" max="59" width="11.140625" hidden="1" customWidth="1" outlineLevel="2"/>
    <col min="60" max="60" width="11.140625" hidden="1" customWidth="1" outlineLevel="1"/>
    <col min="61" max="63" width="11.140625" style="9" hidden="1" customWidth="1" outlineLevel="2"/>
    <col min="64" max="64" width="11.140625" style="9" hidden="1" customWidth="1" outlineLevel="1"/>
    <col min="65" max="66" width="11.140625" style="9" hidden="1" customWidth="1" outlineLevel="2"/>
    <col min="67" max="67" width="11.140625" hidden="1" customWidth="1" outlineLevel="2"/>
    <col min="68" max="68" width="11.140625" hidden="1" customWidth="1" outlineLevel="1"/>
    <col min="69" max="69" width="11.140625" customWidth="1" collapsed="1"/>
    <col min="70" max="72" width="11.140625" hidden="1" customWidth="1" outlineLevel="2"/>
    <col min="73" max="73" width="11.140625" hidden="1" customWidth="1" outlineLevel="1"/>
    <col min="74" max="76" width="11.140625" hidden="1" customWidth="1" outlineLevel="2"/>
    <col min="77" max="77" width="11.140625" hidden="1" customWidth="1" outlineLevel="1"/>
    <col min="78" max="80" width="11.140625" style="9" hidden="1" customWidth="1" outlineLevel="2"/>
    <col min="81" max="81" width="11.140625" style="9" hidden="1" customWidth="1" outlineLevel="1"/>
    <col min="82" max="83" width="11.140625" style="9" hidden="1" customWidth="1" outlineLevel="2"/>
    <col min="84" max="84" width="11.140625" hidden="1" customWidth="1" outlineLevel="2"/>
    <col min="85" max="85" width="11.140625" hidden="1" customWidth="1" outlineLevel="1"/>
    <col min="86" max="86" width="11.140625" customWidth="1" collapsed="1"/>
    <col min="87" max="89" width="11.140625" hidden="1" customWidth="1" outlineLevel="2"/>
    <col min="90" max="90" width="11.140625" hidden="1" customWidth="1" outlineLevel="1"/>
    <col min="91" max="93" width="11.140625" hidden="1" customWidth="1" outlineLevel="2"/>
    <col min="94" max="94" width="11.140625" hidden="1" customWidth="1" outlineLevel="1"/>
    <col min="95" max="97" width="11.140625" style="9" hidden="1" customWidth="1" outlineLevel="2"/>
    <col min="98" max="98" width="11.140625" style="9" hidden="1" customWidth="1" outlineLevel="1"/>
    <col min="99" max="100" width="11.140625" style="9" hidden="1" customWidth="1" outlineLevel="2"/>
    <col min="101" max="101" width="11.140625" hidden="1" customWidth="1" outlineLevel="2"/>
    <col min="102" max="102" width="11.140625" hidden="1" customWidth="1" outlineLevel="1"/>
    <col min="103" max="103" width="11.140625" customWidth="1" collapsed="1"/>
    <col min="104" max="106" width="11.140625" hidden="1" customWidth="1" outlineLevel="2"/>
    <col min="107" max="107" width="11.140625" hidden="1" customWidth="1" outlineLevel="1"/>
    <col min="108" max="110" width="11.140625" hidden="1" customWidth="1" outlineLevel="2"/>
    <col min="111" max="111" width="11.140625" hidden="1" customWidth="1" outlineLevel="1"/>
    <col min="112" max="114" width="11.140625" style="9" hidden="1" customWidth="1" outlineLevel="2"/>
    <col min="115" max="115" width="11.140625" style="9" hidden="1" customWidth="1" outlineLevel="1"/>
    <col min="116" max="117" width="11.140625" style="9" hidden="1" customWidth="1" outlineLevel="2"/>
    <col min="118" max="118" width="11.140625" hidden="1" customWidth="1" outlineLevel="2"/>
    <col min="119" max="119" width="11.140625" hidden="1" customWidth="1" outlineLevel="1"/>
    <col min="120" max="120" width="11.140625" customWidth="1" collapsed="1"/>
    <col min="121" max="123" width="11.140625" hidden="1" customWidth="1" outlineLevel="2"/>
    <col min="124" max="124" width="11.140625" hidden="1" customWidth="1" outlineLevel="1"/>
    <col min="125" max="127" width="11.140625" hidden="1" customWidth="1" outlineLevel="2"/>
    <col min="128" max="128" width="11.140625" hidden="1" customWidth="1" outlineLevel="1"/>
    <col min="129" max="131" width="11.140625" style="9" hidden="1" customWidth="1" outlineLevel="2"/>
    <col min="132" max="132" width="11.140625" style="9" hidden="1" customWidth="1" outlineLevel="1"/>
    <col min="133" max="134" width="11.140625" style="9" hidden="1" customWidth="1" outlineLevel="2"/>
    <col min="135" max="135" width="11.140625" hidden="1" customWidth="1" outlineLevel="2"/>
    <col min="136" max="136" width="11.140625" hidden="1" customWidth="1" outlineLevel="1"/>
    <col min="137" max="137" width="11.140625" customWidth="1" collapsed="1"/>
    <col min="138" max="140" width="11.140625" customWidth="1" outlineLevel="2"/>
    <col min="141" max="141" width="11.140625" customWidth="1" outlineLevel="1"/>
    <col min="142" max="144" width="11.140625" customWidth="1" outlineLevel="2"/>
    <col min="145" max="145" width="11.140625" customWidth="1" outlineLevel="1"/>
    <col min="146" max="148" width="11.140625" style="9" customWidth="1" outlineLevel="2"/>
    <col min="149" max="149" width="11.140625" style="9" customWidth="1" outlineLevel="1"/>
    <col min="150" max="151" width="11.140625" style="9" customWidth="1" outlineLevel="2"/>
    <col min="152" max="152" width="11.140625" customWidth="1" outlineLevel="2"/>
    <col min="153" max="153" width="11.140625" customWidth="1" outlineLevel="1"/>
    <col min="154" max="154" width="11.140625" customWidth="1"/>
  </cols>
  <sheetData>
    <row r="1" spans="1:493" s="12" customFormat="1" ht="12" hidden="1" outlineLevel="1">
      <c r="A1" s="10"/>
      <c r="B1" s="11">
        <f>DATE(YEAR(НачИнвП_Дата),1,1)</f>
        <v>44197</v>
      </c>
      <c r="C1" s="11">
        <f ca="1">IF(AND(EOMONTH(OFFSET(C1,0,-1,1,1),0)=EOMONTH(OFFSET(C1,0,-1,1,1),
                  INT((MONTH(OFFSET(C1,0,-1,1,1))+2)/3)*3-MONTH(OFFSET(C1,0,-1,1,1))),
                  EOMONTH(OFFSET(C1,0,-1,1,1),0)&lt;&gt;EOMONTH(OFFSET(C1,0,-2,1,1),0)),
                            EOMONTH(OFFSET(C1,0,-1,1,1),INT((MONTH(OFFSET(C1,0,-1,1,1))+2)/3)*3-MONTH(OFFSET(C1,0,-1,1,1))),
                            IF(AND(OFFSET(C1,0,-1,1,1)=DATE(YEAR(OFFSET(C1,0,-1,1,1)),12,31),
                                         OFFSET(C1,0,-2,1,1)&lt;&gt;DATE(YEAR(OFFSET(C1,0,-1,1,1)),12,31)),
                                   OFFSET(C1,0,-1,1,1),
                            EOMONTH(OFFSET(C1,0,-1,1,1),0)+1))</f>
        <v>44228</v>
      </c>
      <c r="D1" s="11">
        <f t="shared" ref="D1:BO1" ca="1" si="0">IF(AND(EOMONTH(OFFSET(D1,0,-1,1,1),0)=EOMONTH(OFFSET(D1,0,-1,1,1),
                  INT((MONTH(OFFSET(D1,0,-1,1,1))+2)/3)*3-MONTH(OFFSET(D1,0,-1,1,1))),
                  EOMONTH(OFFSET(D1,0,-1,1,1),0)&lt;&gt;EOMONTH(OFFSET(D1,0,-2,1,1),0)),
                            EOMONTH(OFFSET(D1,0,-1,1,1),INT((MONTH(OFFSET(D1,0,-1,1,1))+2)/3)*3-MONTH(OFFSET(D1,0,-1,1,1))),
                            IF(AND(OFFSET(D1,0,-1,1,1)=DATE(YEAR(OFFSET(D1,0,-1,1,1)),12,31),
                                         OFFSET(D1,0,-2,1,1)&lt;&gt;DATE(YEAR(OFFSET(D1,0,-1,1,1)),12,31)),
                                   OFFSET(D1,0,-1,1,1),
                            EOMONTH(OFFSET(D1,0,-1,1,1),0)+1))</f>
        <v>44256</v>
      </c>
      <c r="E1" s="11">
        <f t="shared" ca="1" si="0"/>
        <v>44286</v>
      </c>
      <c r="F1" s="11">
        <f t="shared" ca="1" si="0"/>
        <v>44287</v>
      </c>
      <c r="G1" s="11">
        <f t="shared" ca="1" si="0"/>
        <v>44317</v>
      </c>
      <c r="H1" s="11">
        <f t="shared" ca="1" si="0"/>
        <v>44348</v>
      </c>
      <c r="I1" s="11">
        <f t="shared" ca="1" si="0"/>
        <v>44377</v>
      </c>
      <c r="J1" s="11">
        <f t="shared" ca="1" si="0"/>
        <v>44378</v>
      </c>
      <c r="K1" s="11">
        <f t="shared" ca="1" si="0"/>
        <v>44409</v>
      </c>
      <c r="L1" s="11">
        <f t="shared" ca="1" si="0"/>
        <v>44440</v>
      </c>
      <c r="M1" s="11">
        <f t="shared" ca="1" si="0"/>
        <v>44469</v>
      </c>
      <c r="N1" s="11">
        <f t="shared" ca="1" si="0"/>
        <v>44470</v>
      </c>
      <c r="O1" s="11">
        <f t="shared" ca="1" si="0"/>
        <v>44501</v>
      </c>
      <c r="P1" s="11">
        <f t="shared" ca="1" si="0"/>
        <v>44531</v>
      </c>
      <c r="Q1" s="11">
        <f t="shared" ca="1" si="0"/>
        <v>44561</v>
      </c>
      <c r="R1" s="11">
        <f t="shared" ca="1" si="0"/>
        <v>44561</v>
      </c>
      <c r="S1" s="11">
        <f t="shared" ca="1" si="0"/>
        <v>44562</v>
      </c>
      <c r="T1" s="11">
        <f ca="1">IF(AND(EOMONTH(OFFSET(T1,0,-1,1,1),0)=EOMONTH(OFFSET(T1,0,-1,1,1),
                  INT((MONTH(OFFSET(T1,0,-1,1,1))+2)/3)*3-MONTH(OFFSET(T1,0,-1,1,1))),
                  EOMONTH(OFFSET(T1,0,-1,1,1),0)&lt;&gt;EOMONTH(OFFSET(T1,0,-2,1,1),0)),
                            EOMONTH(OFFSET(T1,0,-1,1,1),INT((MONTH(OFFSET(T1,0,-1,1,1))+2)/3)*3-MONTH(OFFSET(T1,0,-1,1,1))),
                            IF(AND(OFFSET(T1,0,-1,1,1)=DATE(YEAR(OFFSET(T1,0,-1,1,1)),12,31),
                                         OFFSET(T1,0,-2,1,1)&lt;&gt;DATE(YEAR(OFFSET(T1,0,-1,1,1)),12,31)),
                                   OFFSET(T1,0,-1,1,1),
                            EOMONTH(OFFSET(T1,0,-1,1,1),0)+1))</f>
        <v>44593</v>
      </c>
      <c r="U1" s="11">
        <f t="shared" ca="1" si="0"/>
        <v>44621</v>
      </c>
      <c r="V1" s="11">
        <f t="shared" ca="1" si="0"/>
        <v>44651</v>
      </c>
      <c r="W1" s="11">
        <f t="shared" ca="1" si="0"/>
        <v>44652</v>
      </c>
      <c r="X1" s="11">
        <f t="shared" ca="1" si="0"/>
        <v>44682</v>
      </c>
      <c r="Y1" s="11">
        <f t="shared" ca="1" si="0"/>
        <v>44713</v>
      </c>
      <c r="Z1" s="11">
        <f t="shared" ca="1" si="0"/>
        <v>44742</v>
      </c>
      <c r="AA1" s="11">
        <f t="shared" ca="1" si="0"/>
        <v>44743</v>
      </c>
      <c r="AB1" s="11">
        <f t="shared" ca="1" si="0"/>
        <v>44774</v>
      </c>
      <c r="AC1" s="11">
        <f t="shared" ca="1" si="0"/>
        <v>44805</v>
      </c>
      <c r="AD1" s="11">
        <f t="shared" ca="1" si="0"/>
        <v>44834</v>
      </c>
      <c r="AE1" s="11">
        <f t="shared" ca="1" si="0"/>
        <v>44835</v>
      </c>
      <c r="AF1" s="11">
        <f t="shared" ca="1" si="0"/>
        <v>44866</v>
      </c>
      <c r="AG1" s="11">
        <f t="shared" ca="1" si="0"/>
        <v>44896</v>
      </c>
      <c r="AH1" s="11">
        <f t="shared" ca="1" si="0"/>
        <v>44926</v>
      </c>
      <c r="AI1" s="11">
        <f t="shared" ca="1" si="0"/>
        <v>44926</v>
      </c>
      <c r="AJ1" s="11">
        <f t="shared" ca="1" si="0"/>
        <v>44927</v>
      </c>
      <c r="AK1" s="11">
        <f ca="1">IF(AND(EOMONTH(OFFSET(AK1,0,-1,1,1),0)=EOMONTH(OFFSET(AK1,0,-1,1,1),
                  INT((MONTH(OFFSET(AK1,0,-1,1,1))+2)/3)*3-MONTH(OFFSET(AK1,0,-1,1,1))),
                  EOMONTH(OFFSET(AK1,0,-1,1,1),0)&lt;&gt;EOMONTH(OFFSET(AK1,0,-2,1,1),0)),
                            EOMONTH(OFFSET(AK1,0,-1,1,1),INT((MONTH(OFFSET(AK1,0,-1,1,1))+2)/3)*3-MONTH(OFFSET(AK1,0,-1,1,1))),
                            IF(AND(OFFSET(AK1,0,-1,1,1)=DATE(YEAR(OFFSET(AK1,0,-1,1,1)),12,31),
                                         OFFSET(AK1,0,-2,1,1)&lt;&gt;DATE(YEAR(OFFSET(AK1,0,-1,1,1)),12,31)),
                                   OFFSET(AK1,0,-1,1,1),
                            EOMONTH(OFFSET(AK1,0,-1,1,1),0)+1))</f>
        <v>44958</v>
      </c>
      <c r="AL1" s="11">
        <f t="shared" ca="1" si="0"/>
        <v>44986</v>
      </c>
      <c r="AM1" s="11">
        <f t="shared" ca="1" si="0"/>
        <v>45016</v>
      </c>
      <c r="AN1" s="11">
        <f t="shared" ca="1" si="0"/>
        <v>45017</v>
      </c>
      <c r="AO1" s="11">
        <f t="shared" ca="1" si="0"/>
        <v>45047</v>
      </c>
      <c r="AP1" s="11">
        <f t="shared" ca="1" si="0"/>
        <v>45078</v>
      </c>
      <c r="AQ1" s="11">
        <f t="shared" ca="1" si="0"/>
        <v>45107</v>
      </c>
      <c r="AR1" s="11">
        <f t="shared" ca="1" si="0"/>
        <v>45108</v>
      </c>
      <c r="AS1" s="11">
        <f t="shared" ca="1" si="0"/>
        <v>45139</v>
      </c>
      <c r="AT1" s="11">
        <f t="shared" ca="1" si="0"/>
        <v>45170</v>
      </c>
      <c r="AU1" s="11">
        <f t="shared" ca="1" si="0"/>
        <v>45199</v>
      </c>
      <c r="AV1" s="11">
        <f t="shared" ca="1" si="0"/>
        <v>45200</v>
      </c>
      <c r="AW1" s="11">
        <f t="shared" ca="1" si="0"/>
        <v>45231</v>
      </c>
      <c r="AX1" s="11">
        <f t="shared" ca="1" si="0"/>
        <v>45261</v>
      </c>
      <c r="AY1" s="11">
        <f t="shared" ca="1" si="0"/>
        <v>45291</v>
      </c>
      <c r="AZ1" s="11">
        <f t="shared" ca="1" si="0"/>
        <v>45291</v>
      </c>
      <c r="BA1" s="11">
        <f t="shared" ca="1" si="0"/>
        <v>45292</v>
      </c>
      <c r="BB1" s="11">
        <f ca="1">IF(AND(EOMONTH(OFFSET(BB1,0,-1,1,1),0)=EOMONTH(OFFSET(BB1,0,-1,1,1),
                  INT((MONTH(OFFSET(BB1,0,-1,1,1))+2)/3)*3-MONTH(OFFSET(BB1,0,-1,1,1))),
                  EOMONTH(OFFSET(BB1,0,-1,1,1),0)&lt;&gt;EOMONTH(OFFSET(BB1,0,-2,1,1),0)),
                            EOMONTH(OFFSET(BB1,0,-1,1,1),INT((MONTH(OFFSET(BB1,0,-1,1,1))+2)/3)*3-MONTH(OFFSET(BB1,0,-1,1,1))),
                            IF(AND(OFFSET(BB1,0,-1,1,1)=DATE(YEAR(OFFSET(BB1,0,-1,1,1)),12,31),
                                         OFFSET(BB1,0,-2,1,1)&lt;&gt;DATE(YEAR(OFFSET(BB1,0,-1,1,1)),12,31)),
                                   OFFSET(BB1,0,-1,1,1),
                            EOMONTH(OFFSET(BB1,0,-1,1,1),0)+1))</f>
        <v>45323</v>
      </c>
      <c r="BC1" s="11">
        <f t="shared" ca="1" si="0"/>
        <v>45352</v>
      </c>
      <c r="BD1" s="11">
        <f t="shared" ca="1" si="0"/>
        <v>45382</v>
      </c>
      <c r="BE1" s="11">
        <f t="shared" ca="1" si="0"/>
        <v>45383</v>
      </c>
      <c r="BF1" s="11">
        <f t="shared" ca="1" si="0"/>
        <v>45413</v>
      </c>
      <c r="BG1" s="11">
        <f t="shared" ca="1" si="0"/>
        <v>45444</v>
      </c>
      <c r="BH1" s="11">
        <f t="shared" ca="1" si="0"/>
        <v>45473</v>
      </c>
      <c r="BI1" s="11">
        <f t="shared" ca="1" si="0"/>
        <v>45474</v>
      </c>
      <c r="BJ1" s="11">
        <f t="shared" ca="1" si="0"/>
        <v>45505</v>
      </c>
      <c r="BK1" s="11">
        <f t="shared" ca="1" si="0"/>
        <v>45536</v>
      </c>
      <c r="BL1" s="11">
        <f t="shared" ca="1" si="0"/>
        <v>45565</v>
      </c>
      <c r="BM1" s="11">
        <f t="shared" ca="1" si="0"/>
        <v>45566</v>
      </c>
      <c r="BN1" s="11">
        <f t="shared" ca="1" si="0"/>
        <v>45597</v>
      </c>
      <c r="BO1" s="11">
        <f t="shared" ca="1" si="0"/>
        <v>45627</v>
      </c>
      <c r="BP1" s="11">
        <f t="shared" ref="BP1:EA1" ca="1" si="1">IF(AND(EOMONTH(OFFSET(BP1,0,-1,1,1),0)=EOMONTH(OFFSET(BP1,0,-1,1,1),
                  INT((MONTH(OFFSET(BP1,0,-1,1,1))+2)/3)*3-MONTH(OFFSET(BP1,0,-1,1,1))),
                  EOMONTH(OFFSET(BP1,0,-1,1,1),0)&lt;&gt;EOMONTH(OFFSET(BP1,0,-2,1,1),0)),
                            EOMONTH(OFFSET(BP1,0,-1,1,1),INT((MONTH(OFFSET(BP1,0,-1,1,1))+2)/3)*3-MONTH(OFFSET(BP1,0,-1,1,1))),
                            IF(AND(OFFSET(BP1,0,-1,1,1)=DATE(YEAR(OFFSET(BP1,0,-1,1,1)),12,31),
                                         OFFSET(BP1,0,-2,1,1)&lt;&gt;DATE(YEAR(OFFSET(BP1,0,-1,1,1)),12,31)),
                                   OFFSET(BP1,0,-1,1,1),
                            EOMONTH(OFFSET(BP1,0,-1,1,1),0)+1))</f>
        <v>45657</v>
      </c>
      <c r="BQ1" s="11">
        <f t="shared" ca="1" si="1"/>
        <v>45657</v>
      </c>
      <c r="BR1" s="11">
        <f t="shared" ca="1" si="1"/>
        <v>45658</v>
      </c>
      <c r="BS1" s="11">
        <f ca="1">IF(AND(EOMONTH(OFFSET(BS1,0,-1,1,1),0)=EOMONTH(OFFSET(BS1,0,-1,1,1),
                  INT((MONTH(OFFSET(BS1,0,-1,1,1))+2)/3)*3-MONTH(OFFSET(BS1,0,-1,1,1))),
                  EOMONTH(OFFSET(BS1,0,-1,1,1),0)&lt;&gt;EOMONTH(OFFSET(BS1,0,-2,1,1),0)),
                            EOMONTH(OFFSET(BS1,0,-1,1,1),INT((MONTH(OFFSET(BS1,0,-1,1,1))+2)/3)*3-MONTH(OFFSET(BS1,0,-1,1,1))),
                            IF(AND(OFFSET(BS1,0,-1,1,1)=DATE(YEAR(OFFSET(BS1,0,-1,1,1)),12,31),
                                         OFFSET(BS1,0,-2,1,1)&lt;&gt;DATE(YEAR(OFFSET(BS1,0,-1,1,1)),12,31)),
                                   OFFSET(BS1,0,-1,1,1),
                            EOMONTH(OFFSET(BS1,0,-1,1,1),0)+1))</f>
        <v>45689</v>
      </c>
      <c r="BT1" s="11">
        <f t="shared" ca="1" si="1"/>
        <v>45717</v>
      </c>
      <c r="BU1" s="11">
        <f t="shared" ca="1" si="1"/>
        <v>45747</v>
      </c>
      <c r="BV1" s="11">
        <f t="shared" ca="1" si="1"/>
        <v>45748</v>
      </c>
      <c r="BW1" s="11">
        <f t="shared" ca="1" si="1"/>
        <v>45778</v>
      </c>
      <c r="BX1" s="11">
        <f t="shared" ca="1" si="1"/>
        <v>45809</v>
      </c>
      <c r="BY1" s="11">
        <f t="shared" ca="1" si="1"/>
        <v>45838</v>
      </c>
      <c r="BZ1" s="11">
        <f t="shared" ca="1" si="1"/>
        <v>45839</v>
      </c>
      <c r="CA1" s="11">
        <f t="shared" ca="1" si="1"/>
        <v>45870</v>
      </c>
      <c r="CB1" s="11">
        <f t="shared" ca="1" si="1"/>
        <v>45901</v>
      </c>
      <c r="CC1" s="11">
        <f t="shared" ca="1" si="1"/>
        <v>45930</v>
      </c>
      <c r="CD1" s="11">
        <f t="shared" ca="1" si="1"/>
        <v>45931</v>
      </c>
      <c r="CE1" s="11">
        <f t="shared" ca="1" si="1"/>
        <v>45962</v>
      </c>
      <c r="CF1" s="11">
        <f t="shared" ca="1" si="1"/>
        <v>45992</v>
      </c>
      <c r="CG1" s="11">
        <f t="shared" ca="1" si="1"/>
        <v>46022</v>
      </c>
      <c r="CH1" s="11">
        <f t="shared" ca="1" si="1"/>
        <v>46022</v>
      </c>
      <c r="CI1" s="11">
        <f t="shared" ca="1" si="1"/>
        <v>46023</v>
      </c>
      <c r="CJ1" s="11">
        <f ca="1">IF(AND(EOMONTH(OFFSET(CJ1,0,-1,1,1),0)=EOMONTH(OFFSET(CJ1,0,-1,1,1),
                  INT((MONTH(OFFSET(CJ1,0,-1,1,1))+2)/3)*3-MONTH(OFFSET(CJ1,0,-1,1,1))),
                  EOMONTH(OFFSET(CJ1,0,-1,1,1),0)&lt;&gt;EOMONTH(OFFSET(CJ1,0,-2,1,1),0)),
                            EOMONTH(OFFSET(CJ1,0,-1,1,1),INT((MONTH(OFFSET(CJ1,0,-1,1,1))+2)/3)*3-MONTH(OFFSET(CJ1,0,-1,1,1))),
                            IF(AND(OFFSET(CJ1,0,-1,1,1)=DATE(YEAR(OFFSET(CJ1,0,-1,1,1)),12,31),
                                         OFFSET(CJ1,0,-2,1,1)&lt;&gt;DATE(YEAR(OFFSET(CJ1,0,-1,1,1)),12,31)),
                                   OFFSET(CJ1,0,-1,1,1),
                            EOMONTH(OFFSET(CJ1,0,-1,1,1),0)+1))</f>
        <v>46054</v>
      </c>
      <c r="CK1" s="11">
        <f t="shared" ca="1" si="1"/>
        <v>46082</v>
      </c>
      <c r="CL1" s="11">
        <f t="shared" ca="1" si="1"/>
        <v>46112</v>
      </c>
      <c r="CM1" s="11">
        <f t="shared" ca="1" si="1"/>
        <v>46113</v>
      </c>
      <c r="CN1" s="11">
        <f t="shared" ca="1" si="1"/>
        <v>46143</v>
      </c>
      <c r="CO1" s="11">
        <f t="shared" ca="1" si="1"/>
        <v>46174</v>
      </c>
      <c r="CP1" s="11">
        <f t="shared" ca="1" si="1"/>
        <v>46203</v>
      </c>
      <c r="CQ1" s="11">
        <f t="shared" ca="1" si="1"/>
        <v>46204</v>
      </c>
      <c r="CR1" s="11">
        <f t="shared" ca="1" si="1"/>
        <v>46235</v>
      </c>
      <c r="CS1" s="11">
        <f t="shared" ca="1" si="1"/>
        <v>46266</v>
      </c>
      <c r="CT1" s="11">
        <f t="shared" ca="1" si="1"/>
        <v>46295</v>
      </c>
      <c r="CU1" s="11">
        <f t="shared" ca="1" si="1"/>
        <v>46296</v>
      </c>
      <c r="CV1" s="11">
        <f t="shared" ca="1" si="1"/>
        <v>46327</v>
      </c>
      <c r="CW1" s="11">
        <f t="shared" ca="1" si="1"/>
        <v>46357</v>
      </c>
      <c r="CX1" s="11">
        <f t="shared" ca="1" si="1"/>
        <v>46387</v>
      </c>
      <c r="CY1" s="11">
        <f t="shared" ca="1" si="1"/>
        <v>46387</v>
      </c>
      <c r="CZ1" s="11">
        <f t="shared" ca="1" si="1"/>
        <v>46388</v>
      </c>
      <c r="DA1" s="11">
        <f ca="1">IF(AND(EOMONTH(OFFSET(DA1,0,-1,1,1),0)=EOMONTH(OFFSET(DA1,0,-1,1,1),
                  INT((MONTH(OFFSET(DA1,0,-1,1,1))+2)/3)*3-MONTH(OFFSET(DA1,0,-1,1,1))),
                  EOMONTH(OFFSET(DA1,0,-1,1,1),0)&lt;&gt;EOMONTH(OFFSET(DA1,0,-2,1,1),0)),
                            EOMONTH(OFFSET(DA1,0,-1,1,1),INT((MONTH(OFFSET(DA1,0,-1,1,1))+2)/3)*3-MONTH(OFFSET(DA1,0,-1,1,1))),
                            IF(AND(OFFSET(DA1,0,-1,1,1)=DATE(YEAR(OFFSET(DA1,0,-1,1,1)),12,31),
                                         OFFSET(DA1,0,-2,1,1)&lt;&gt;DATE(YEAR(OFFSET(DA1,0,-1,1,1)),12,31)),
                                   OFFSET(DA1,0,-1,1,1),
                            EOMONTH(OFFSET(DA1,0,-1,1,1),0)+1))</f>
        <v>46419</v>
      </c>
      <c r="DB1" s="11">
        <f t="shared" ca="1" si="1"/>
        <v>46447</v>
      </c>
      <c r="DC1" s="11">
        <f t="shared" ca="1" si="1"/>
        <v>46477</v>
      </c>
      <c r="DD1" s="11">
        <f t="shared" ca="1" si="1"/>
        <v>46478</v>
      </c>
      <c r="DE1" s="11">
        <f t="shared" ca="1" si="1"/>
        <v>46508</v>
      </c>
      <c r="DF1" s="11">
        <f t="shared" ca="1" si="1"/>
        <v>46539</v>
      </c>
      <c r="DG1" s="11">
        <f t="shared" ca="1" si="1"/>
        <v>46568</v>
      </c>
      <c r="DH1" s="11">
        <f t="shared" ca="1" si="1"/>
        <v>46569</v>
      </c>
      <c r="DI1" s="11">
        <f t="shared" ca="1" si="1"/>
        <v>46600</v>
      </c>
      <c r="DJ1" s="11">
        <f t="shared" ca="1" si="1"/>
        <v>46631</v>
      </c>
      <c r="DK1" s="11">
        <f t="shared" ca="1" si="1"/>
        <v>46660</v>
      </c>
      <c r="DL1" s="11">
        <f t="shared" ca="1" si="1"/>
        <v>46661</v>
      </c>
      <c r="DM1" s="11">
        <f t="shared" ca="1" si="1"/>
        <v>46692</v>
      </c>
      <c r="DN1" s="11">
        <f t="shared" ca="1" si="1"/>
        <v>46722</v>
      </c>
      <c r="DO1" s="11">
        <f t="shared" ca="1" si="1"/>
        <v>46752</v>
      </c>
      <c r="DP1" s="11">
        <f t="shared" ca="1" si="1"/>
        <v>46752</v>
      </c>
      <c r="DQ1" s="11">
        <f t="shared" ca="1" si="1"/>
        <v>46753</v>
      </c>
      <c r="DR1" s="11">
        <f ca="1">IF(AND(EOMONTH(OFFSET(DR1,0,-1,1,1),0)=EOMONTH(OFFSET(DR1,0,-1,1,1),
                  INT((MONTH(OFFSET(DR1,0,-1,1,1))+2)/3)*3-MONTH(OFFSET(DR1,0,-1,1,1))),
                  EOMONTH(OFFSET(DR1,0,-1,1,1),0)&lt;&gt;EOMONTH(OFFSET(DR1,0,-2,1,1),0)),
                            EOMONTH(OFFSET(DR1,0,-1,1,1),INT((MONTH(OFFSET(DR1,0,-1,1,1))+2)/3)*3-MONTH(OFFSET(DR1,0,-1,1,1))),
                            IF(AND(OFFSET(DR1,0,-1,1,1)=DATE(YEAR(OFFSET(DR1,0,-1,1,1)),12,31),
                                         OFFSET(DR1,0,-2,1,1)&lt;&gt;DATE(YEAR(OFFSET(DR1,0,-1,1,1)),12,31)),
                                   OFFSET(DR1,0,-1,1,1),
                            EOMONTH(OFFSET(DR1,0,-1,1,1),0)+1))</f>
        <v>46784</v>
      </c>
      <c r="DS1" s="11">
        <f t="shared" ca="1" si="1"/>
        <v>46813</v>
      </c>
      <c r="DT1" s="11">
        <f t="shared" ca="1" si="1"/>
        <v>46843</v>
      </c>
      <c r="DU1" s="11">
        <f t="shared" ca="1" si="1"/>
        <v>46844</v>
      </c>
      <c r="DV1" s="11">
        <f t="shared" ca="1" si="1"/>
        <v>46874</v>
      </c>
      <c r="DW1" s="11">
        <f t="shared" ca="1" si="1"/>
        <v>46905</v>
      </c>
      <c r="DX1" s="11">
        <f t="shared" ca="1" si="1"/>
        <v>46934</v>
      </c>
      <c r="DY1" s="11">
        <f t="shared" ca="1" si="1"/>
        <v>46935</v>
      </c>
      <c r="DZ1" s="11">
        <f t="shared" ca="1" si="1"/>
        <v>46966</v>
      </c>
      <c r="EA1" s="11">
        <f t="shared" ca="1" si="1"/>
        <v>46997</v>
      </c>
      <c r="EB1" s="11">
        <f t="shared" ref="EB1:EX1" ca="1" si="2">IF(AND(EOMONTH(OFFSET(EB1,0,-1,1,1),0)=EOMONTH(OFFSET(EB1,0,-1,1,1),
                  INT((MONTH(OFFSET(EB1,0,-1,1,1))+2)/3)*3-MONTH(OFFSET(EB1,0,-1,1,1))),
                  EOMONTH(OFFSET(EB1,0,-1,1,1),0)&lt;&gt;EOMONTH(OFFSET(EB1,0,-2,1,1),0)),
                            EOMONTH(OFFSET(EB1,0,-1,1,1),INT((MONTH(OFFSET(EB1,0,-1,1,1))+2)/3)*3-MONTH(OFFSET(EB1,0,-1,1,1))),
                            IF(AND(OFFSET(EB1,0,-1,1,1)=DATE(YEAR(OFFSET(EB1,0,-1,1,1)),12,31),
                                         OFFSET(EB1,0,-2,1,1)&lt;&gt;DATE(YEAR(OFFSET(EB1,0,-1,1,1)),12,31)),
                                   OFFSET(EB1,0,-1,1,1),
                            EOMONTH(OFFSET(EB1,0,-1,1,1),0)+1))</f>
        <v>47026</v>
      </c>
      <c r="EC1" s="11">
        <f t="shared" ca="1" si="2"/>
        <v>47027</v>
      </c>
      <c r="ED1" s="11">
        <f t="shared" ca="1" si="2"/>
        <v>47058</v>
      </c>
      <c r="EE1" s="11">
        <f t="shared" ca="1" si="2"/>
        <v>47088</v>
      </c>
      <c r="EF1" s="11">
        <f t="shared" ca="1" si="2"/>
        <v>47118</v>
      </c>
      <c r="EG1" s="11">
        <f t="shared" ca="1" si="2"/>
        <v>47118</v>
      </c>
      <c r="EH1" s="11">
        <f t="shared" ca="1" si="2"/>
        <v>47119</v>
      </c>
      <c r="EI1" s="11">
        <f ca="1">IF(AND(EOMONTH(OFFSET(EI1,0,-1,1,1),0)=EOMONTH(OFFSET(EI1,0,-1,1,1),
                  INT((MONTH(OFFSET(EI1,0,-1,1,1))+2)/3)*3-MONTH(OFFSET(EI1,0,-1,1,1))),
                  EOMONTH(OFFSET(EI1,0,-1,1,1),0)&lt;&gt;EOMONTH(OFFSET(EI1,0,-2,1,1),0)),
                            EOMONTH(OFFSET(EI1,0,-1,1,1),INT((MONTH(OFFSET(EI1,0,-1,1,1))+2)/3)*3-MONTH(OFFSET(EI1,0,-1,1,1))),
                            IF(AND(OFFSET(EI1,0,-1,1,1)=DATE(YEAR(OFFSET(EI1,0,-1,1,1)),12,31),
                                         OFFSET(EI1,0,-2,1,1)&lt;&gt;DATE(YEAR(OFFSET(EI1,0,-1,1,1)),12,31)),
                                   OFFSET(EI1,0,-1,1,1),
                            EOMONTH(OFFSET(EI1,0,-1,1,1),0)+1))</f>
        <v>47150</v>
      </c>
      <c r="EJ1" s="11">
        <f t="shared" ca="1" si="2"/>
        <v>47178</v>
      </c>
      <c r="EK1" s="11">
        <f t="shared" ca="1" si="2"/>
        <v>47208</v>
      </c>
      <c r="EL1" s="11">
        <f t="shared" ca="1" si="2"/>
        <v>47209</v>
      </c>
      <c r="EM1" s="11">
        <f t="shared" ca="1" si="2"/>
        <v>47239</v>
      </c>
      <c r="EN1" s="11">
        <f t="shared" ca="1" si="2"/>
        <v>47270</v>
      </c>
      <c r="EO1" s="11">
        <f t="shared" ca="1" si="2"/>
        <v>47299</v>
      </c>
      <c r="EP1" s="11">
        <f t="shared" ca="1" si="2"/>
        <v>47300</v>
      </c>
      <c r="EQ1" s="11">
        <f t="shared" ca="1" si="2"/>
        <v>47331</v>
      </c>
      <c r="ER1" s="11">
        <f t="shared" ca="1" si="2"/>
        <v>47362</v>
      </c>
      <c r="ES1" s="11">
        <f t="shared" ca="1" si="2"/>
        <v>47391</v>
      </c>
      <c r="ET1" s="11">
        <f t="shared" ca="1" si="2"/>
        <v>47392</v>
      </c>
      <c r="EU1" s="11">
        <f t="shared" ca="1" si="2"/>
        <v>47423</v>
      </c>
      <c r="EV1" s="11">
        <f t="shared" ca="1" si="2"/>
        <v>47453</v>
      </c>
      <c r="EW1" s="11">
        <f t="shared" ca="1" si="2"/>
        <v>47483</v>
      </c>
      <c r="EX1" s="11">
        <f t="shared" ca="1" si="2"/>
        <v>47483</v>
      </c>
    </row>
    <row r="2" spans="1:493" s="28" customFormat="1" ht="12" hidden="1" outlineLevel="1">
      <c r="B2" s="29" t="str">
        <f t="shared" ref="B2:AG2" si="3">IF(B$1&lt;НачИнвП_Дата,"",DAY(B$1))</f>
        <v/>
      </c>
      <c r="C2" s="29" t="str">
        <f t="shared" ca="1" si="3"/>
        <v/>
      </c>
      <c r="D2" s="29" t="str">
        <f t="shared" ca="1" si="3"/>
        <v/>
      </c>
      <c r="E2" s="29" t="str">
        <f t="shared" ca="1" si="3"/>
        <v/>
      </c>
      <c r="F2" s="29" t="str">
        <f t="shared" ca="1" si="3"/>
        <v/>
      </c>
      <c r="G2" s="29" t="str">
        <f t="shared" ca="1" si="3"/>
        <v/>
      </c>
      <c r="H2" s="29" t="str">
        <f t="shared" ca="1" si="3"/>
        <v/>
      </c>
      <c r="I2" s="29" t="str">
        <f t="shared" ca="1" si="3"/>
        <v/>
      </c>
      <c r="J2" s="29" t="str">
        <f t="shared" ca="1" si="3"/>
        <v/>
      </c>
      <c r="K2" s="29" t="str">
        <f t="shared" ca="1" si="3"/>
        <v/>
      </c>
      <c r="L2" s="29" t="str">
        <f t="shared" ca="1" si="3"/>
        <v/>
      </c>
      <c r="M2" s="29" t="str">
        <f t="shared" ca="1" si="3"/>
        <v/>
      </c>
      <c r="N2" s="29">
        <f t="shared" ca="1" si="3"/>
        <v>1</v>
      </c>
      <c r="O2" s="29">
        <f t="shared" ca="1" si="3"/>
        <v>1</v>
      </c>
      <c r="P2" s="29">
        <f t="shared" ca="1" si="3"/>
        <v>1</v>
      </c>
      <c r="Q2" s="29">
        <f t="shared" ca="1" si="3"/>
        <v>31</v>
      </c>
      <c r="R2" s="29">
        <f t="shared" ca="1" si="3"/>
        <v>31</v>
      </c>
      <c r="S2" s="29">
        <f t="shared" ca="1" si="3"/>
        <v>1</v>
      </c>
      <c r="T2" s="29">
        <f t="shared" ca="1" si="3"/>
        <v>1</v>
      </c>
      <c r="U2" s="29">
        <f t="shared" ca="1" si="3"/>
        <v>1</v>
      </c>
      <c r="V2" s="29">
        <f t="shared" ca="1" si="3"/>
        <v>31</v>
      </c>
      <c r="W2" s="29">
        <f t="shared" ca="1" si="3"/>
        <v>1</v>
      </c>
      <c r="X2" s="29">
        <f t="shared" ca="1" si="3"/>
        <v>1</v>
      </c>
      <c r="Y2" s="29">
        <f t="shared" ca="1" si="3"/>
        <v>1</v>
      </c>
      <c r="Z2" s="29">
        <f t="shared" ca="1" si="3"/>
        <v>30</v>
      </c>
      <c r="AA2" s="29">
        <f t="shared" ca="1" si="3"/>
        <v>1</v>
      </c>
      <c r="AB2" s="29">
        <f t="shared" ca="1" si="3"/>
        <v>1</v>
      </c>
      <c r="AC2" s="29">
        <f t="shared" ca="1" si="3"/>
        <v>1</v>
      </c>
      <c r="AD2" s="29">
        <f t="shared" ca="1" si="3"/>
        <v>30</v>
      </c>
      <c r="AE2" s="29">
        <f t="shared" ca="1" si="3"/>
        <v>1</v>
      </c>
      <c r="AF2" s="29">
        <f t="shared" ca="1" si="3"/>
        <v>1</v>
      </c>
      <c r="AG2" s="29">
        <f t="shared" ca="1" si="3"/>
        <v>1</v>
      </c>
      <c r="AH2" s="29">
        <f t="shared" ref="AH2:BM2" ca="1" si="4">IF(AH$1&lt;НачИнвП_Дата,"",DAY(AH$1))</f>
        <v>31</v>
      </c>
      <c r="AI2" s="29">
        <f t="shared" ca="1" si="4"/>
        <v>31</v>
      </c>
      <c r="AJ2" s="29">
        <f t="shared" ca="1" si="4"/>
        <v>1</v>
      </c>
      <c r="AK2" s="29">
        <f t="shared" ca="1" si="4"/>
        <v>1</v>
      </c>
      <c r="AL2" s="29">
        <f t="shared" ca="1" si="4"/>
        <v>1</v>
      </c>
      <c r="AM2" s="29">
        <f t="shared" ca="1" si="4"/>
        <v>31</v>
      </c>
      <c r="AN2" s="29">
        <f t="shared" ca="1" si="4"/>
        <v>1</v>
      </c>
      <c r="AO2" s="29">
        <f t="shared" ca="1" si="4"/>
        <v>1</v>
      </c>
      <c r="AP2" s="29">
        <f t="shared" ca="1" si="4"/>
        <v>1</v>
      </c>
      <c r="AQ2" s="29">
        <f t="shared" ca="1" si="4"/>
        <v>30</v>
      </c>
      <c r="AR2" s="29">
        <f t="shared" ca="1" si="4"/>
        <v>1</v>
      </c>
      <c r="AS2" s="29">
        <f t="shared" ca="1" si="4"/>
        <v>1</v>
      </c>
      <c r="AT2" s="29">
        <f t="shared" ca="1" si="4"/>
        <v>1</v>
      </c>
      <c r="AU2" s="29">
        <f t="shared" ca="1" si="4"/>
        <v>30</v>
      </c>
      <c r="AV2" s="29">
        <f t="shared" ca="1" si="4"/>
        <v>1</v>
      </c>
      <c r="AW2" s="29">
        <f t="shared" ca="1" si="4"/>
        <v>1</v>
      </c>
      <c r="AX2" s="29">
        <f t="shared" ca="1" si="4"/>
        <v>1</v>
      </c>
      <c r="AY2" s="29">
        <f t="shared" ca="1" si="4"/>
        <v>31</v>
      </c>
      <c r="AZ2" s="29">
        <f t="shared" ca="1" si="4"/>
        <v>31</v>
      </c>
      <c r="BA2" s="29">
        <f t="shared" ca="1" si="4"/>
        <v>1</v>
      </c>
      <c r="BB2" s="29">
        <f t="shared" ca="1" si="4"/>
        <v>1</v>
      </c>
      <c r="BC2" s="29">
        <f t="shared" ca="1" si="4"/>
        <v>1</v>
      </c>
      <c r="BD2" s="29">
        <f t="shared" ca="1" si="4"/>
        <v>31</v>
      </c>
      <c r="BE2" s="29">
        <f t="shared" ca="1" si="4"/>
        <v>1</v>
      </c>
      <c r="BF2" s="29">
        <f t="shared" ca="1" si="4"/>
        <v>1</v>
      </c>
      <c r="BG2" s="29">
        <f t="shared" ca="1" si="4"/>
        <v>1</v>
      </c>
      <c r="BH2" s="29">
        <f t="shared" ca="1" si="4"/>
        <v>30</v>
      </c>
      <c r="BI2" s="29">
        <f t="shared" ca="1" si="4"/>
        <v>1</v>
      </c>
      <c r="BJ2" s="29">
        <f t="shared" ca="1" si="4"/>
        <v>1</v>
      </c>
      <c r="BK2" s="29">
        <f t="shared" ca="1" si="4"/>
        <v>1</v>
      </c>
      <c r="BL2" s="29">
        <f t="shared" ca="1" si="4"/>
        <v>30</v>
      </c>
      <c r="BM2" s="29">
        <f t="shared" ca="1" si="4"/>
        <v>1</v>
      </c>
      <c r="BN2" s="29">
        <f t="shared" ref="BN2:CS2" ca="1" si="5">IF(BN$1&lt;НачИнвП_Дата,"",DAY(BN$1))</f>
        <v>1</v>
      </c>
      <c r="BO2" s="29">
        <f t="shared" ca="1" si="5"/>
        <v>1</v>
      </c>
      <c r="BP2" s="29">
        <f t="shared" ca="1" si="5"/>
        <v>31</v>
      </c>
      <c r="BQ2" s="29">
        <f t="shared" ca="1" si="5"/>
        <v>31</v>
      </c>
      <c r="BR2" s="29">
        <f t="shared" ca="1" si="5"/>
        <v>1</v>
      </c>
      <c r="BS2" s="29">
        <f t="shared" ca="1" si="5"/>
        <v>1</v>
      </c>
      <c r="BT2" s="29">
        <f t="shared" ca="1" si="5"/>
        <v>1</v>
      </c>
      <c r="BU2" s="29">
        <f t="shared" ca="1" si="5"/>
        <v>31</v>
      </c>
      <c r="BV2" s="29">
        <f t="shared" ca="1" si="5"/>
        <v>1</v>
      </c>
      <c r="BW2" s="29">
        <f t="shared" ca="1" si="5"/>
        <v>1</v>
      </c>
      <c r="BX2" s="29">
        <f t="shared" ca="1" si="5"/>
        <v>1</v>
      </c>
      <c r="BY2" s="29">
        <f t="shared" ca="1" si="5"/>
        <v>30</v>
      </c>
      <c r="BZ2" s="29">
        <f t="shared" ca="1" si="5"/>
        <v>1</v>
      </c>
      <c r="CA2" s="29">
        <f t="shared" ca="1" si="5"/>
        <v>1</v>
      </c>
      <c r="CB2" s="29">
        <f t="shared" ca="1" si="5"/>
        <v>1</v>
      </c>
      <c r="CC2" s="29">
        <f t="shared" ca="1" si="5"/>
        <v>30</v>
      </c>
      <c r="CD2" s="29">
        <f t="shared" ca="1" si="5"/>
        <v>1</v>
      </c>
      <c r="CE2" s="29">
        <f t="shared" ca="1" si="5"/>
        <v>1</v>
      </c>
      <c r="CF2" s="29">
        <f t="shared" ca="1" si="5"/>
        <v>1</v>
      </c>
      <c r="CG2" s="29">
        <f t="shared" ca="1" si="5"/>
        <v>31</v>
      </c>
      <c r="CH2" s="29">
        <f t="shared" ca="1" si="5"/>
        <v>31</v>
      </c>
      <c r="CI2" s="29">
        <f t="shared" ca="1" si="5"/>
        <v>1</v>
      </c>
      <c r="CJ2" s="29">
        <f t="shared" ca="1" si="5"/>
        <v>1</v>
      </c>
      <c r="CK2" s="29">
        <f t="shared" ca="1" si="5"/>
        <v>1</v>
      </c>
      <c r="CL2" s="29">
        <f t="shared" ca="1" si="5"/>
        <v>31</v>
      </c>
      <c r="CM2" s="29">
        <f t="shared" ca="1" si="5"/>
        <v>1</v>
      </c>
      <c r="CN2" s="29">
        <f t="shared" ca="1" si="5"/>
        <v>1</v>
      </c>
      <c r="CO2" s="29">
        <f t="shared" ca="1" si="5"/>
        <v>1</v>
      </c>
      <c r="CP2" s="29">
        <f t="shared" ca="1" si="5"/>
        <v>30</v>
      </c>
      <c r="CQ2" s="29">
        <f t="shared" ca="1" si="5"/>
        <v>1</v>
      </c>
      <c r="CR2" s="29">
        <f t="shared" ca="1" si="5"/>
        <v>1</v>
      </c>
      <c r="CS2" s="29">
        <f t="shared" ca="1" si="5"/>
        <v>1</v>
      </c>
      <c r="CT2" s="29">
        <f t="shared" ref="CT2:DY2" ca="1" si="6">IF(CT$1&lt;НачИнвП_Дата,"",DAY(CT$1))</f>
        <v>30</v>
      </c>
      <c r="CU2" s="29">
        <f t="shared" ca="1" si="6"/>
        <v>1</v>
      </c>
      <c r="CV2" s="29">
        <f t="shared" ca="1" si="6"/>
        <v>1</v>
      </c>
      <c r="CW2" s="29">
        <f t="shared" ca="1" si="6"/>
        <v>1</v>
      </c>
      <c r="CX2" s="29">
        <f t="shared" ca="1" si="6"/>
        <v>31</v>
      </c>
      <c r="CY2" s="29">
        <f t="shared" ca="1" si="6"/>
        <v>31</v>
      </c>
      <c r="CZ2" s="29">
        <f t="shared" ca="1" si="6"/>
        <v>1</v>
      </c>
      <c r="DA2" s="29">
        <f t="shared" ca="1" si="6"/>
        <v>1</v>
      </c>
      <c r="DB2" s="29">
        <f t="shared" ca="1" si="6"/>
        <v>1</v>
      </c>
      <c r="DC2" s="29">
        <f t="shared" ca="1" si="6"/>
        <v>31</v>
      </c>
      <c r="DD2" s="29">
        <f t="shared" ca="1" si="6"/>
        <v>1</v>
      </c>
      <c r="DE2" s="29">
        <f t="shared" ca="1" si="6"/>
        <v>1</v>
      </c>
      <c r="DF2" s="29">
        <f t="shared" ca="1" si="6"/>
        <v>1</v>
      </c>
      <c r="DG2" s="29">
        <f t="shared" ca="1" si="6"/>
        <v>30</v>
      </c>
      <c r="DH2" s="29">
        <f t="shared" ca="1" si="6"/>
        <v>1</v>
      </c>
      <c r="DI2" s="29">
        <f t="shared" ca="1" si="6"/>
        <v>1</v>
      </c>
      <c r="DJ2" s="29">
        <f t="shared" ca="1" si="6"/>
        <v>1</v>
      </c>
      <c r="DK2" s="29">
        <f t="shared" ca="1" si="6"/>
        <v>30</v>
      </c>
      <c r="DL2" s="29">
        <f t="shared" ca="1" si="6"/>
        <v>1</v>
      </c>
      <c r="DM2" s="29">
        <f t="shared" ca="1" si="6"/>
        <v>1</v>
      </c>
      <c r="DN2" s="29">
        <f t="shared" ca="1" si="6"/>
        <v>1</v>
      </c>
      <c r="DO2" s="29">
        <f t="shared" ca="1" si="6"/>
        <v>31</v>
      </c>
      <c r="DP2" s="29">
        <f t="shared" ca="1" si="6"/>
        <v>31</v>
      </c>
      <c r="DQ2" s="29">
        <f t="shared" ca="1" si="6"/>
        <v>1</v>
      </c>
      <c r="DR2" s="29">
        <f t="shared" ca="1" si="6"/>
        <v>1</v>
      </c>
      <c r="DS2" s="29">
        <f t="shared" ca="1" si="6"/>
        <v>1</v>
      </c>
      <c r="DT2" s="29">
        <f t="shared" ca="1" si="6"/>
        <v>31</v>
      </c>
      <c r="DU2" s="29">
        <f t="shared" ca="1" si="6"/>
        <v>1</v>
      </c>
      <c r="DV2" s="29">
        <f t="shared" ca="1" si="6"/>
        <v>1</v>
      </c>
      <c r="DW2" s="29">
        <f t="shared" ca="1" si="6"/>
        <v>1</v>
      </c>
      <c r="DX2" s="29">
        <f t="shared" ca="1" si="6"/>
        <v>30</v>
      </c>
      <c r="DY2" s="29">
        <f t="shared" ca="1" si="6"/>
        <v>1</v>
      </c>
      <c r="DZ2" s="29">
        <f t="shared" ref="DZ2:EX2" ca="1" si="7">IF(DZ$1&lt;НачИнвП_Дата,"",DAY(DZ$1))</f>
        <v>1</v>
      </c>
      <c r="EA2" s="29">
        <f t="shared" ca="1" si="7"/>
        <v>1</v>
      </c>
      <c r="EB2" s="29">
        <f t="shared" ca="1" si="7"/>
        <v>30</v>
      </c>
      <c r="EC2" s="29">
        <f t="shared" ca="1" si="7"/>
        <v>1</v>
      </c>
      <c r="ED2" s="29">
        <f t="shared" ca="1" si="7"/>
        <v>1</v>
      </c>
      <c r="EE2" s="29">
        <f t="shared" ca="1" si="7"/>
        <v>1</v>
      </c>
      <c r="EF2" s="29">
        <f t="shared" ca="1" si="7"/>
        <v>31</v>
      </c>
      <c r="EG2" s="29">
        <f t="shared" ca="1" si="7"/>
        <v>31</v>
      </c>
      <c r="EH2" s="29">
        <f t="shared" ca="1" si="7"/>
        <v>1</v>
      </c>
      <c r="EI2" s="29">
        <f t="shared" ca="1" si="7"/>
        <v>1</v>
      </c>
      <c r="EJ2" s="29">
        <f t="shared" ca="1" si="7"/>
        <v>1</v>
      </c>
      <c r="EK2" s="29">
        <f t="shared" ca="1" si="7"/>
        <v>31</v>
      </c>
      <c r="EL2" s="29">
        <f t="shared" ca="1" si="7"/>
        <v>1</v>
      </c>
      <c r="EM2" s="29">
        <f t="shared" ca="1" si="7"/>
        <v>1</v>
      </c>
      <c r="EN2" s="29">
        <f t="shared" ca="1" si="7"/>
        <v>1</v>
      </c>
      <c r="EO2" s="29">
        <f t="shared" ca="1" si="7"/>
        <v>30</v>
      </c>
      <c r="EP2" s="29">
        <f t="shared" ca="1" si="7"/>
        <v>1</v>
      </c>
      <c r="EQ2" s="29">
        <f t="shared" ca="1" si="7"/>
        <v>1</v>
      </c>
      <c r="ER2" s="29">
        <f t="shared" ca="1" si="7"/>
        <v>1</v>
      </c>
      <c r="ES2" s="29">
        <f t="shared" ca="1" si="7"/>
        <v>30</v>
      </c>
      <c r="ET2" s="29">
        <f t="shared" ca="1" si="7"/>
        <v>1</v>
      </c>
      <c r="EU2" s="29">
        <f t="shared" ca="1" si="7"/>
        <v>1</v>
      </c>
      <c r="EV2" s="29">
        <f t="shared" ca="1" si="7"/>
        <v>1</v>
      </c>
      <c r="EW2" s="29">
        <f t="shared" ca="1" si="7"/>
        <v>31</v>
      </c>
      <c r="EX2" s="29">
        <f t="shared" ca="1" si="7"/>
        <v>31</v>
      </c>
    </row>
    <row r="3" spans="1:493" s="26" customFormat="1" ht="15.75" collapsed="1" thickBot="1">
      <c r="A3" s="6" t="s">
        <v>24</v>
      </c>
      <c r="B3" s="25" t="str">
        <f>IF(B$2=1,COUNTIF($B$2:B$2,"=1"),"")</f>
        <v/>
      </c>
      <c r="C3" s="25" t="str">
        <f ca="1">IF(C$2=1,COUNTIF($B$2:C$2,"=1"),"")</f>
        <v/>
      </c>
      <c r="D3" s="25" t="str">
        <f ca="1">IF(D$2=1,COUNTIF($B$2:D$2,"=1"),"")</f>
        <v/>
      </c>
      <c r="E3" s="25" t="str">
        <f ca="1">IF(E$2=1,COUNTIF($B$2:E$2,"=1"),"")</f>
        <v/>
      </c>
      <c r="F3" s="25" t="str">
        <f ca="1">IF(F$2=1,COUNTIF($B$2:F$2,"=1"),"")</f>
        <v/>
      </c>
      <c r="G3" s="25" t="str">
        <f ca="1">IF(G$2=1,COUNTIF($B$2:G$2,"=1"),"")</f>
        <v/>
      </c>
      <c r="H3" s="25" t="str">
        <f ca="1">IF(H$2=1,COUNTIF($B$2:H$2,"=1"),"")</f>
        <v/>
      </c>
      <c r="I3" s="25" t="str">
        <f ca="1">IF(I$2=1,COUNTIF($B$2:I$2,"=1"),"")</f>
        <v/>
      </c>
      <c r="J3" s="25" t="str">
        <f ca="1">IF(J$2=1,COUNTIF($B$2:J$2,"=1"),"")</f>
        <v/>
      </c>
      <c r="K3" s="25" t="str">
        <f ca="1">IF(K$2=1,COUNTIF($B$2:K$2,"=1"),"")</f>
        <v/>
      </c>
      <c r="L3" s="25" t="str">
        <f ca="1">IF(L$2=1,COUNTIF($B$2:L$2,"=1"),"")</f>
        <v/>
      </c>
      <c r="M3" s="25" t="str">
        <f ca="1">IF(M$2=1,COUNTIF($B$2:M$2,"=1"),"")</f>
        <v/>
      </c>
      <c r="N3" s="25">
        <f ca="1">IF(N$2=1,COUNTIF($B$2:N$2,"=1"),"")</f>
        <v>1</v>
      </c>
      <c r="O3" s="25">
        <f ca="1">IF(O$2=1,COUNTIF($B$2:O$2,"=1"),"")</f>
        <v>2</v>
      </c>
      <c r="P3" s="25">
        <f ca="1">IF(P$2=1,COUNTIF($B$2:P$2,"=1"),"")</f>
        <v>3</v>
      </c>
      <c r="Q3" s="25" t="str">
        <f ca="1">IF(Q$2=1,COUNTIF($B$2:Q$2,"=1"),"")</f>
        <v/>
      </c>
      <c r="R3" s="25" t="str">
        <f ca="1">IF(R$2=1,COUNTIF($B$2:R$2,"=1"),"")</f>
        <v/>
      </c>
      <c r="S3" s="25">
        <f ca="1">IF(S$2=1,COUNTIF($B$2:S$2,"=1"),"")</f>
        <v>4</v>
      </c>
      <c r="T3" s="25">
        <f ca="1">IF(T$2=1,COUNTIF($B$2:T$2,"=1"),"")</f>
        <v>5</v>
      </c>
      <c r="U3" s="25">
        <f ca="1">IF(U$2=1,COUNTIF($B$2:U$2,"=1"),"")</f>
        <v>6</v>
      </c>
      <c r="V3" s="25" t="str">
        <f ca="1">IF(V$2=1,COUNTIF($B$2:V$2,"=1"),"")</f>
        <v/>
      </c>
      <c r="W3" s="25">
        <f ca="1">IF(W$2=1,COUNTIF($B$2:W$2,"=1"),"")</f>
        <v>7</v>
      </c>
      <c r="X3" s="25">
        <f ca="1">IF(X$2=1,COUNTIF($B$2:X$2,"=1"),"")</f>
        <v>8</v>
      </c>
      <c r="Y3" s="25">
        <f ca="1">IF(Y$2=1,COUNTIF($B$2:Y$2,"=1"),"")</f>
        <v>9</v>
      </c>
      <c r="Z3" s="25" t="str">
        <f ca="1">IF(Z$2=1,COUNTIF($B$2:Z$2,"=1"),"")</f>
        <v/>
      </c>
      <c r="AA3" s="25">
        <f ca="1">IF(AA$2=1,COUNTIF($B$2:AA$2,"=1"),"")</f>
        <v>10</v>
      </c>
      <c r="AB3" s="25">
        <f ca="1">IF(AB$2=1,COUNTIF($B$2:AB$2,"=1"),"")</f>
        <v>11</v>
      </c>
      <c r="AC3" s="25">
        <f ca="1">IF(AC$2=1,COUNTIF($B$2:AC$2,"=1"),"")</f>
        <v>12</v>
      </c>
      <c r="AD3" s="25" t="str">
        <f ca="1">IF(AD$2=1,COUNTIF($B$2:AD$2,"=1"),"")</f>
        <v/>
      </c>
      <c r="AE3" s="25">
        <f ca="1">IF(AE$2=1,COUNTIF($B$2:AE$2,"=1"),"")</f>
        <v>13</v>
      </c>
      <c r="AF3" s="25">
        <f ca="1">IF(AF$2=1,COUNTIF($B$2:AF$2,"=1"),"")</f>
        <v>14</v>
      </c>
      <c r="AG3" s="25">
        <f ca="1">IF(AG$2=1,COUNTIF($B$2:AG$2,"=1"),"")</f>
        <v>15</v>
      </c>
      <c r="AH3" s="25" t="str">
        <f ca="1">IF(AH$2=1,COUNTIF($B$2:AH$2,"=1"),"")</f>
        <v/>
      </c>
      <c r="AI3" s="25" t="str">
        <f ca="1">IF(AI$2=1,COUNTIF($B$2:AI$2,"=1"),"")</f>
        <v/>
      </c>
      <c r="AJ3" s="25">
        <f ca="1">IF(AJ$2=1,COUNTIF($B$2:AJ$2,"=1"),"")</f>
        <v>16</v>
      </c>
      <c r="AK3" s="25">
        <f ca="1">IF(AK$2=1,COUNTIF($B$2:AK$2,"=1"),"")</f>
        <v>17</v>
      </c>
      <c r="AL3" s="25">
        <f ca="1">IF(AL$2=1,COUNTIF($B$2:AL$2,"=1"),"")</f>
        <v>18</v>
      </c>
      <c r="AM3" s="25" t="str">
        <f ca="1">IF(AM$2=1,COUNTIF($B$2:AM$2,"=1"),"")</f>
        <v/>
      </c>
      <c r="AN3" s="25">
        <f ca="1">IF(AN$2=1,COUNTIF($B$2:AN$2,"=1"),"")</f>
        <v>19</v>
      </c>
      <c r="AO3" s="25">
        <f ca="1">IF(AO$2=1,COUNTIF($B$2:AO$2,"=1"),"")</f>
        <v>20</v>
      </c>
      <c r="AP3" s="25">
        <f ca="1">IF(AP$2=1,COUNTIF($B$2:AP$2,"=1"),"")</f>
        <v>21</v>
      </c>
      <c r="AQ3" s="25" t="str">
        <f ca="1">IF(AQ$2=1,COUNTIF($B$2:AQ$2,"=1"),"")</f>
        <v/>
      </c>
      <c r="AR3" s="25">
        <f ca="1">IF(AR$2=1,COUNTIF($B$2:AR$2,"=1"),"")</f>
        <v>22</v>
      </c>
      <c r="AS3" s="25">
        <f ca="1">IF(AS$2=1,COUNTIF($B$2:AS$2,"=1"),"")</f>
        <v>23</v>
      </c>
      <c r="AT3" s="25">
        <f ca="1">IF(AT$2=1,COUNTIF($B$2:AT$2,"=1"),"")</f>
        <v>24</v>
      </c>
      <c r="AU3" s="25" t="str">
        <f ca="1">IF(AU$2=1,COUNTIF($B$2:AU$2,"=1"),"")</f>
        <v/>
      </c>
      <c r="AV3" s="25">
        <f ca="1">IF(AV$2=1,COUNTIF($B$2:AV$2,"=1"),"")</f>
        <v>25</v>
      </c>
      <c r="AW3" s="25">
        <f ca="1">IF(AW$2=1,COUNTIF($B$2:AW$2,"=1"),"")</f>
        <v>26</v>
      </c>
      <c r="AX3" s="25">
        <f ca="1">IF(AX$2=1,COUNTIF($B$2:AX$2,"=1"),"")</f>
        <v>27</v>
      </c>
      <c r="AY3" s="25" t="str">
        <f ca="1">IF(AY$2=1,COUNTIF($B$2:AY$2,"=1"),"")</f>
        <v/>
      </c>
      <c r="AZ3" s="25" t="str">
        <f ca="1">IF(AZ$2=1,COUNTIF($B$2:AZ$2,"=1"),"")</f>
        <v/>
      </c>
      <c r="BA3" s="25">
        <f ca="1">IF(BA$2=1,COUNTIF($B$2:BA$2,"=1"),"")</f>
        <v>28</v>
      </c>
      <c r="BB3" s="25">
        <f ca="1">IF(BB$2=1,COUNTIF($B$2:BB$2,"=1"),"")</f>
        <v>29</v>
      </c>
      <c r="BC3" s="25">
        <f ca="1">IF(BC$2=1,COUNTIF($B$2:BC$2,"=1"),"")</f>
        <v>30</v>
      </c>
      <c r="BD3" s="25" t="str">
        <f ca="1">IF(BD$2=1,COUNTIF($B$2:BD$2,"=1"),"")</f>
        <v/>
      </c>
      <c r="BE3" s="25">
        <f ca="1">IF(BE$2=1,COUNTIF($B$2:BE$2,"=1"),"")</f>
        <v>31</v>
      </c>
      <c r="BF3" s="25">
        <f ca="1">IF(BF$2=1,COUNTIF($B$2:BF$2,"=1"),"")</f>
        <v>32</v>
      </c>
      <c r="BG3" s="25">
        <f ca="1">IF(BG$2=1,COUNTIF($B$2:BG$2,"=1"),"")</f>
        <v>33</v>
      </c>
      <c r="BH3" s="25" t="str">
        <f ca="1">IF(BH$2=1,COUNTIF($B$2:BH$2,"=1"),"")</f>
        <v/>
      </c>
      <c r="BI3" s="25">
        <f ca="1">IF(BI$2=1,COUNTIF($B$2:BI$2,"=1"),"")</f>
        <v>34</v>
      </c>
      <c r="BJ3" s="25">
        <f ca="1">IF(BJ$2=1,COUNTIF($B$2:BJ$2,"=1"),"")</f>
        <v>35</v>
      </c>
      <c r="BK3" s="25">
        <f ca="1">IF(BK$2=1,COUNTIF($B$2:BK$2,"=1"),"")</f>
        <v>36</v>
      </c>
      <c r="BL3" s="25" t="str">
        <f ca="1">IF(BL$2=1,COUNTIF($B$2:BL$2,"=1"),"")</f>
        <v/>
      </c>
      <c r="BM3" s="25">
        <f ca="1">IF(BM$2=1,COUNTIF($B$2:BM$2,"=1"),"")</f>
        <v>37</v>
      </c>
      <c r="BN3" s="25">
        <f ca="1">IF(BN$2=1,COUNTIF($B$2:BN$2,"=1"),"")</f>
        <v>38</v>
      </c>
      <c r="BO3" s="25">
        <f ca="1">IF(BO$2=1,COUNTIF($B$2:BO$2,"=1"),"")</f>
        <v>39</v>
      </c>
      <c r="BP3" s="25" t="str">
        <f ca="1">IF(BP$2=1,COUNTIF($B$2:BP$2,"=1"),"")</f>
        <v/>
      </c>
      <c r="BQ3" s="25" t="str">
        <f ca="1">IF(BQ$2=1,COUNTIF($B$2:BQ$2,"=1"),"")</f>
        <v/>
      </c>
      <c r="BR3" s="25">
        <f ca="1">IF(BR$2=1,COUNTIF($B$2:BR$2,"=1"),"")</f>
        <v>40</v>
      </c>
      <c r="BS3" s="25">
        <f ca="1">IF(BS$2=1,COUNTIF($B$2:BS$2,"=1"),"")</f>
        <v>41</v>
      </c>
      <c r="BT3" s="25">
        <f ca="1">IF(BT$2=1,COUNTIF($B$2:BT$2,"=1"),"")</f>
        <v>42</v>
      </c>
      <c r="BU3" s="25" t="str">
        <f ca="1">IF(BU$2=1,COUNTIF($B$2:BU$2,"=1"),"")</f>
        <v/>
      </c>
      <c r="BV3" s="25">
        <f ca="1">IF(BV$2=1,COUNTIF($B$2:BV$2,"=1"),"")</f>
        <v>43</v>
      </c>
      <c r="BW3" s="25">
        <f ca="1">IF(BW$2=1,COUNTIF($B$2:BW$2,"=1"),"")</f>
        <v>44</v>
      </c>
      <c r="BX3" s="25">
        <f ca="1">IF(BX$2=1,COUNTIF($B$2:BX$2,"=1"),"")</f>
        <v>45</v>
      </c>
      <c r="BY3" s="25" t="str">
        <f ca="1">IF(BY$2=1,COUNTIF($B$2:BY$2,"=1"),"")</f>
        <v/>
      </c>
      <c r="BZ3" s="25">
        <f ca="1">IF(BZ$2=1,COUNTIF($B$2:BZ$2,"=1"),"")</f>
        <v>46</v>
      </c>
      <c r="CA3" s="25">
        <f ca="1">IF(CA$2=1,COUNTIF($B$2:CA$2,"=1"),"")</f>
        <v>47</v>
      </c>
      <c r="CB3" s="25">
        <f ca="1">IF(CB$2=1,COUNTIF($B$2:CB$2,"=1"),"")</f>
        <v>48</v>
      </c>
      <c r="CC3" s="25" t="str">
        <f ca="1">IF(CC$2=1,COUNTIF($B$2:CC$2,"=1"),"")</f>
        <v/>
      </c>
      <c r="CD3" s="25">
        <f ca="1">IF(CD$2=1,COUNTIF($B$2:CD$2,"=1"),"")</f>
        <v>49</v>
      </c>
      <c r="CE3" s="25">
        <f ca="1">IF(CE$2=1,COUNTIF($B$2:CE$2,"=1"),"")</f>
        <v>50</v>
      </c>
      <c r="CF3" s="25">
        <f ca="1">IF(CF$2=1,COUNTIF($B$2:CF$2,"=1"),"")</f>
        <v>51</v>
      </c>
      <c r="CG3" s="25" t="str">
        <f ca="1">IF(CG$2=1,COUNTIF($B$2:CG$2,"=1"),"")</f>
        <v/>
      </c>
      <c r="CH3" s="25" t="str">
        <f ca="1">IF(CH$2=1,COUNTIF($B$2:CH$2,"=1"),"")</f>
        <v/>
      </c>
      <c r="CI3" s="25">
        <f ca="1">IF(CI$2=1,COUNTIF($B$2:CI$2,"=1"),"")</f>
        <v>52</v>
      </c>
      <c r="CJ3" s="25">
        <f ca="1">IF(CJ$2=1,COUNTIF($B$2:CJ$2,"=1"),"")</f>
        <v>53</v>
      </c>
      <c r="CK3" s="25">
        <f ca="1">IF(CK$2=1,COUNTIF($B$2:CK$2,"=1"),"")</f>
        <v>54</v>
      </c>
      <c r="CL3" s="25" t="str">
        <f ca="1">IF(CL$2=1,COUNTIF($B$2:CL$2,"=1"),"")</f>
        <v/>
      </c>
      <c r="CM3" s="25">
        <f ca="1">IF(CM$2=1,COUNTIF($B$2:CM$2,"=1"),"")</f>
        <v>55</v>
      </c>
      <c r="CN3" s="25">
        <f ca="1">IF(CN$2=1,COUNTIF($B$2:CN$2,"=1"),"")</f>
        <v>56</v>
      </c>
      <c r="CO3" s="25">
        <f ca="1">IF(CO$2=1,COUNTIF($B$2:CO$2,"=1"),"")</f>
        <v>57</v>
      </c>
      <c r="CP3" s="25" t="str">
        <f ca="1">IF(CP$2=1,COUNTIF($B$2:CP$2,"=1"),"")</f>
        <v/>
      </c>
      <c r="CQ3" s="25">
        <f ca="1">IF(CQ$2=1,COUNTIF($B$2:CQ$2,"=1"),"")</f>
        <v>58</v>
      </c>
      <c r="CR3" s="25">
        <f ca="1">IF(CR$2=1,COUNTIF($B$2:CR$2,"=1"),"")</f>
        <v>59</v>
      </c>
      <c r="CS3" s="25">
        <f ca="1">IF(CS$2=1,COUNTIF($B$2:CS$2,"=1"),"")</f>
        <v>60</v>
      </c>
      <c r="CT3" s="25" t="str">
        <f ca="1">IF(CT$2=1,COUNTIF($B$2:CT$2,"=1"),"")</f>
        <v/>
      </c>
      <c r="CU3" s="25">
        <f ca="1">IF(CU$2=1,COUNTIF($B$2:CU$2,"=1"),"")</f>
        <v>61</v>
      </c>
      <c r="CV3" s="25">
        <f ca="1">IF(CV$2=1,COUNTIF($B$2:CV$2,"=1"),"")</f>
        <v>62</v>
      </c>
      <c r="CW3" s="25">
        <f ca="1">IF(CW$2=1,COUNTIF($B$2:CW$2,"=1"),"")</f>
        <v>63</v>
      </c>
      <c r="CX3" s="25" t="str">
        <f ca="1">IF(CX$2=1,COUNTIF($B$2:CX$2,"=1"),"")</f>
        <v/>
      </c>
      <c r="CY3" s="25" t="str">
        <f ca="1">IF(CY$2=1,COUNTIF($B$2:CY$2,"=1"),"")</f>
        <v/>
      </c>
      <c r="CZ3" s="25">
        <f ca="1">IF(CZ$2=1,COUNTIF($B$2:CZ$2,"=1"),"")</f>
        <v>64</v>
      </c>
      <c r="DA3" s="25">
        <f ca="1">IF(DA$2=1,COUNTIF($B$2:DA$2,"=1"),"")</f>
        <v>65</v>
      </c>
      <c r="DB3" s="25">
        <f ca="1">IF(DB$2=1,COUNTIF($B$2:DB$2,"=1"),"")</f>
        <v>66</v>
      </c>
      <c r="DC3" s="25" t="str">
        <f ca="1">IF(DC$2=1,COUNTIF($B$2:DC$2,"=1"),"")</f>
        <v/>
      </c>
      <c r="DD3" s="25">
        <f ca="1">IF(DD$2=1,COUNTIF($B$2:DD$2,"=1"),"")</f>
        <v>67</v>
      </c>
      <c r="DE3" s="25">
        <f ca="1">IF(DE$2=1,COUNTIF($B$2:DE$2,"=1"),"")</f>
        <v>68</v>
      </c>
      <c r="DF3" s="25">
        <f ca="1">IF(DF$2=1,COUNTIF($B$2:DF$2,"=1"),"")</f>
        <v>69</v>
      </c>
      <c r="DG3" s="25" t="str">
        <f ca="1">IF(DG$2=1,COUNTIF($B$2:DG$2,"=1"),"")</f>
        <v/>
      </c>
      <c r="DH3" s="25">
        <f ca="1">IF(DH$2=1,COUNTIF($B$2:DH$2,"=1"),"")</f>
        <v>70</v>
      </c>
      <c r="DI3" s="25">
        <f ca="1">IF(DI$2=1,COUNTIF($B$2:DI$2,"=1"),"")</f>
        <v>71</v>
      </c>
      <c r="DJ3" s="25">
        <f ca="1">IF(DJ$2=1,COUNTIF($B$2:DJ$2,"=1"),"")</f>
        <v>72</v>
      </c>
      <c r="DK3" s="25" t="str">
        <f ca="1">IF(DK$2=1,COUNTIF($B$2:DK$2,"=1"),"")</f>
        <v/>
      </c>
      <c r="DL3" s="25">
        <f ca="1">IF(DL$2=1,COUNTIF($B$2:DL$2,"=1"),"")</f>
        <v>73</v>
      </c>
      <c r="DM3" s="25">
        <f ca="1">IF(DM$2=1,COUNTIF($B$2:DM$2,"=1"),"")</f>
        <v>74</v>
      </c>
      <c r="DN3" s="25">
        <f ca="1">IF(DN$2=1,COUNTIF($B$2:DN$2,"=1"),"")</f>
        <v>75</v>
      </c>
      <c r="DO3" s="25" t="str">
        <f ca="1">IF(DO$2=1,COUNTIF($B$2:DO$2,"=1"),"")</f>
        <v/>
      </c>
      <c r="DP3" s="25" t="str">
        <f ca="1">IF(DP$2=1,COUNTIF($B$2:DP$2,"=1"),"")</f>
        <v/>
      </c>
      <c r="DQ3" s="25">
        <f ca="1">IF(DQ$2=1,COUNTIF($B$2:DQ$2,"=1"),"")</f>
        <v>76</v>
      </c>
      <c r="DR3" s="25">
        <f ca="1">IF(DR$2=1,COUNTIF($B$2:DR$2,"=1"),"")</f>
        <v>77</v>
      </c>
      <c r="DS3" s="25">
        <f ca="1">IF(DS$2=1,COUNTIF($B$2:DS$2,"=1"),"")</f>
        <v>78</v>
      </c>
      <c r="DT3" s="25" t="str">
        <f ca="1">IF(DT$2=1,COUNTIF($B$2:DT$2,"=1"),"")</f>
        <v/>
      </c>
      <c r="DU3" s="25">
        <f ca="1">IF(DU$2=1,COUNTIF($B$2:DU$2,"=1"),"")</f>
        <v>79</v>
      </c>
      <c r="DV3" s="25">
        <f ca="1">IF(DV$2=1,COUNTIF($B$2:DV$2,"=1"),"")</f>
        <v>80</v>
      </c>
      <c r="DW3" s="25">
        <f ca="1">IF(DW$2=1,COUNTIF($B$2:DW$2,"=1"),"")</f>
        <v>81</v>
      </c>
      <c r="DX3" s="25" t="str">
        <f ca="1">IF(DX$2=1,COUNTIF($B$2:DX$2,"=1"),"")</f>
        <v/>
      </c>
      <c r="DY3" s="25">
        <f ca="1">IF(DY$2=1,COUNTIF($B$2:DY$2,"=1"),"")</f>
        <v>82</v>
      </c>
      <c r="DZ3" s="25">
        <f ca="1">IF(DZ$2=1,COUNTIF($B$2:DZ$2,"=1"),"")</f>
        <v>83</v>
      </c>
      <c r="EA3" s="25">
        <f ca="1">IF(EA$2=1,COUNTIF($B$2:EA$2,"=1"),"")</f>
        <v>84</v>
      </c>
      <c r="EB3" s="25" t="str">
        <f ca="1">IF(EB$2=1,COUNTIF($B$2:EB$2,"=1"),"")</f>
        <v/>
      </c>
      <c r="EC3" s="25">
        <f ca="1">IF(EC$2=1,COUNTIF($B$2:EC$2,"=1"),"")</f>
        <v>85</v>
      </c>
      <c r="ED3" s="25">
        <f ca="1">IF(ED$2=1,COUNTIF($B$2:ED$2,"=1"),"")</f>
        <v>86</v>
      </c>
      <c r="EE3" s="25">
        <f ca="1">IF(EE$2=1,COUNTIF($B$2:EE$2,"=1"),"")</f>
        <v>87</v>
      </c>
      <c r="EF3" s="25" t="str">
        <f ca="1">IF(EF$2=1,COUNTIF($B$2:EF$2,"=1"),"")</f>
        <v/>
      </c>
      <c r="EG3" s="25" t="str">
        <f ca="1">IF(EG$2=1,COUNTIF($B$2:EG$2,"=1"),"")</f>
        <v/>
      </c>
      <c r="EH3" s="25">
        <f ca="1">IF(EH$2=1,COUNTIF($B$2:EH$2,"=1"),"")</f>
        <v>88</v>
      </c>
      <c r="EI3" s="25">
        <f ca="1">IF(EI$2=1,COUNTIF($B$2:EI$2,"=1"),"")</f>
        <v>89</v>
      </c>
      <c r="EJ3" s="25">
        <f ca="1">IF(EJ$2=1,COUNTIF($B$2:EJ$2,"=1"),"")</f>
        <v>90</v>
      </c>
      <c r="EK3" s="25" t="str">
        <f ca="1">IF(EK$2=1,COUNTIF($B$2:EK$2,"=1"),"")</f>
        <v/>
      </c>
      <c r="EL3" s="25">
        <f ca="1">IF(EL$2=1,COUNTIF($B$2:EL$2,"=1"),"")</f>
        <v>91</v>
      </c>
      <c r="EM3" s="25">
        <f ca="1">IF(EM$2=1,COUNTIF($B$2:EM$2,"=1"),"")</f>
        <v>92</v>
      </c>
      <c r="EN3" s="25">
        <f ca="1">IF(EN$2=1,COUNTIF($B$2:EN$2,"=1"),"")</f>
        <v>93</v>
      </c>
      <c r="EO3" s="25" t="str">
        <f ca="1">IF(EO$2=1,COUNTIF($B$2:EO$2,"=1"),"")</f>
        <v/>
      </c>
      <c r="EP3" s="25">
        <f ca="1">IF(EP$2=1,COUNTIF($B$2:EP$2,"=1"),"")</f>
        <v>94</v>
      </c>
      <c r="EQ3" s="25">
        <f ca="1">IF(EQ$2=1,COUNTIF($B$2:EQ$2,"=1"),"")</f>
        <v>95</v>
      </c>
      <c r="ER3" s="25">
        <f ca="1">IF(ER$2=1,COUNTIF($B$2:ER$2,"=1"),"")</f>
        <v>96</v>
      </c>
      <c r="ES3" s="25" t="str">
        <f ca="1">IF(ES$2=1,COUNTIF($B$2:ES$2,"=1"),"")</f>
        <v/>
      </c>
      <c r="ET3" s="25">
        <f ca="1">IF(ET$2=1,COUNTIF($B$2:ET$2,"=1"),"")</f>
        <v>97</v>
      </c>
      <c r="EU3" s="25">
        <f ca="1">IF(EU$2=1,COUNTIF($B$2:EU$2,"=1"),"")</f>
        <v>98</v>
      </c>
      <c r="EV3" s="25">
        <f ca="1">IF(EV$2=1,COUNTIF($B$2:EV$2,"=1"),"")</f>
        <v>99</v>
      </c>
      <c r="EW3" s="25" t="str">
        <f ca="1">IF(EW$2=1,COUNTIF($B$2:EW$2,"=1"),"")</f>
        <v/>
      </c>
      <c r="EX3" s="25" t="str">
        <f ca="1">IF(EX$2=1,COUNTIF($B$2:EX$2,"=1"),"")</f>
        <v/>
      </c>
    </row>
    <row r="4" spans="1:493" ht="15.75">
      <c r="A4" s="7" t="s">
        <v>11</v>
      </c>
      <c r="B4" s="27" t="str">
        <f t="shared" ref="B4:R4" ca="1" si="8">IF(DAY(B$1)=1,
      TEXT(B$1,"[$-ru-RU] МММ ГГ;@"),
              IF(AND(OFFSET(B1,0,-1,1,1)=DATE(YEAR(OFFSET(B1,0,-1,1,1)),12,31),
                              OFFSET(B1,0,-2,1,1)&lt;&gt;DATE(YEAR(OFFSET(B1,0,-1,1,1)),12,31)),
                         YEAR(B$1),
      ROMAN(INT((MONTH(B$1)+2)/3))&amp;" кв."&amp;YEAR(B$1)))</f>
        <v xml:space="preserve"> янв 21</v>
      </c>
      <c r="C4" s="27" t="str">
        <f t="shared" ca="1" si="8"/>
        <v xml:space="preserve"> фев 21</v>
      </c>
      <c r="D4" s="27" t="str">
        <f t="shared" ca="1" si="8"/>
        <v xml:space="preserve"> мар 21</v>
      </c>
      <c r="E4" s="30" t="str">
        <f t="shared" ca="1" si="8"/>
        <v>I кв.2021</v>
      </c>
      <c r="F4" s="27" t="str">
        <f t="shared" ca="1" si="8"/>
        <v xml:space="preserve"> апр 21</v>
      </c>
      <c r="G4" s="27" t="str">
        <f t="shared" ca="1" si="8"/>
        <v xml:space="preserve"> май 21</v>
      </c>
      <c r="H4" s="27" t="str">
        <f t="shared" ca="1" si="8"/>
        <v xml:space="preserve"> июн 21</v>
      </c>
      <c r="I4" s="30" t="str">
        <f t="shared" ca="1" si="8"/>
        <v>II кв.2021</v>
      </c>
      <c r="J4" s="27" t="str">
        <f t="shared" ca="1" si="8"/>
        <v xml:space="preserve"> июл 21</v>
      </c>
      <c r="K4" s="27" t="str">
        <f t="shared" ca="1" si="8"/>
        <v xml:space="preserve"> авг 21</v>
      </c>
      <c r="L4" s="27" t="str">
        <f t="shared" ca="1" si="8"/>
        <v xml:space="preserve"> сен 21</v>
      </c>
      <c r="M4" s="30" t="str">
        <f t="shared" ca="1" si="8"/>
        <v>III кв.2021</v>
      </c>
      <c r="N4" s="27" t="str">
        <f t="shared" ca="1" si="8"/>
        <v xml:space="preserve"> окт 21</v>
      </c>
      <c r="O4" s="27" t="str">
        <f t="shared" ca="1" si="8"/>
        <v xml:space="preserve"> ноя 21</v>
      </c>
      <c r="P4" s="27" t="str">
        <f t="shared" ca="1" si="8"/>
        <v xml:space="preserve"> дек 21</v>
      </c>
      <c r="Q4" s="30" t="str">
        <f t="shared" ca="1" si="8"/>
        <v>IV кв.2021</v>
      </c>
      <c r="R4" s="31">
        <f t="shared" ca="1" si="8"/>
        <v>2021</v>
      </c>
      <c r="S4" s="27" t="str">
        <f t="shared" ref="S4:AI4" ca="1" si="9">IF(DAY(S$1)=1,
      TEXT(S$1,"[$-ru-RU] МММ ГГ;@"),
              IF(AND(OFFSET(S1,0,-1,1,1)=DATE(YEAR(OFFSET(S1,0,-1,1,1)),12,31),
                              OFFSET(S1,0,-2,1,1)&lt;&gt;DATE(YEAR(OFFSET(S1,0,-1,1,1)),12,31)),
                         YEAR(S$1),
      ROMAN(INT((MONTH(S$1)+2)/3))&amp;" кв."&amp;YEAR(S$1)))</f>
        <v xml:space="preserve"> янв 22</v>
      </c>
      <c r="T4" s="27" t="str">
        <f t="shared" ca="1" si="9"/>
        <v xml:space="preserve"> фев 22</v>
      </c>
      <c r="U4" s="27" t="str">
        <f t="shared" ca="1" si="9"/>
        <v xml:space="preserve"> мар 22</v>
      </c>
      <c r="V4" s="30" t="str">
        <f t="shared" ca="1" si="9"/>
        <v>I кв.2022</v>
      </c>
      <c r="W4" s="27" t="str">
        <f t="shared" ca="1" si="9"/>
        <v xml:space="preserve"> апр 22</v>
      </c>
      <c r="X4" s="27" t="str">
        <f t="shared" ca="1" si="9"/>
        <v xml:space="preserve"> май 22</v>
      </c>
      <c r="Y4" s="27" t="str">
        <f t="shared" ca="1" si="9"/>
        <v xml:space="preserve"> июн 22</v>
      </c>
      <c r="Z4" s="30" t="str">
        <f t="shared" ca="1" si="9"/>
        <v>II кв.2022</v>
      </c>
      <c r="AA4" s="27" t="str">
        <f t="shared" ca="1" si="9"/>
        <v xml:space="preserve"> июл 22</v>
      </c>
      <c r="AB4" s="27" t="str">
        <f t="shared" ca="1" si="9"/>
        <v xml:space="preserve"> авг 22</v>
      </c>
      <c r="AC4" s="27" t="str">
        <f t="shared" ca="1" si="9"/>
        <v xml:space="preserve"> сен 22</v>
      </c>
      <c r="AD4" s="30" t="str">
        <f t="shared" ca="1" si="9"/>
        <v>III кв.2022</v>
      </c>
      <c r="AE4" s="27" t="str">
        <f t="shared" ca="1" si="9"/>
        <v xml:space="preserve"> окт 22</v>
      </c>
      <c r="AF4" s="27" t="str">
        <f t="shared" ca="1" si="9"/>
        <v xml:space="preserve"> ноя 22</v>
      </c>
      <c r="AG4" s="27" t="str">
        <f t="shared" ca="1" si="9"/>
        <v xml:space="preserve"> дек 22</v>
      </c>
      <c r="AH4" s="30" t="str">
        <f t="shared" ca="1" si="9"/>
        <v>IV кв.2022</v>
      </c>
      <c r="AI4" s="31">
        <f t="shared" ca="1" si="9"/>
        <v>2022</v>
      </c>
      <c r="AJ4" s="27" t="str">
        <f t="shared" ref="AJ4:CU4" ca="1" si="10">IF(DAY(AJ$1)=1,
      TEXT(AJ$1,"[$-ru-RU] МММ ГГ;@"),
              IF(AND(OFFSET(AJ1,0,-1,1,1)=DATE(YEAR(OFFSET(AJ1,0,-1,1,1)),12,31),
                              OFFSET(AJ1,0,-2,1,1)&lt;&gt;DATE(YEAR(OFFSET(AJ1,0,-1,1,1)),12,31)),
                         YEAR(AJ$1),
      ROMAN(INT((MONTH(AJ$1)+2)/3))&amp;" кв."&amp;YEAR(AJ$1)))</f>
        <v xml:space="preserve"> янв 23</v>
      </c>
      <c r="AK4" s="27" t="str">
        <f t="shared" ca="1" si="10"/>
        <v xml:space="preserve"> фев 23</v>
      </c>
      <c r="AL4" s="27" t="str">
        <f t="shared" ca="1" si="10"/>
        <v xml:space="preserve"> мар 23</v>
      </c>
      <c r="AM4" s="30" t="str">
        <f t="shared" ca="1" si="10"/>
        <v>I кв.2023</v>
      </c>
      <c r="AN4" s="27" t="str">
        <f t="shared" ca="1" si="10"/>
        <v xml:space="preserve"> апр 23</v>
      </c>
      <c r="AO4" s="27" t="str">
        <f t="shared" ca="1" si="10"/>
        <v xml:space="preserve"> май 23</v>
      </c>
      <c r="AP4" s="27" t="str">
        <f t="shared" ca="1" si="10"/>
        <v xml:space="preserve"> июн 23</v>
      </c>
      <c r="AQ4" s="30" t="str">
        <f t="shared" ca="1" si="10"/>
        <v>II кв.2023</v>
      </c>
      <c r="AR4" s="27" t="str">
        <f t="shared" ca="1" si="10"/>
        <v xml:space="preserve"> июл 23</v>
      </c>
      <c r="AS4" s="27" t="str">
        <f t="shared" ca="1" si="10"/>
        <v xml:space="preserve"> авг 23</v>
      </c>
      <c r="AT4" s="27" t="str">
        <f t="shared" ca="1" si="10"/>
        <v xml:space="preserve"> сен 23</v>
      </c>
      <c r="AU4" s="30" t="str">
        <f t="shared" ca="1" si="10"/>
        <v>III кв.2023</v>
      </c>
      <c r="AV4" s="27" t="str">
        <f t="shared" ca="1" si="10"/>
        <v xml:space="preserve"> окт 23</v>
      </c>
      <c r="AW4" s="27" t="str">
        <f t="shared" ca="1" si="10"/>
        <v xml:space="preserve"> ноя 23</v>
      </c>
      <c r="AX4" s="27" t="str">
        <f t="shared" ca="1" si="10"/>
        <v xml:space="preserve"> дек 23</v>
      </c>
      <c r="AY4" s="30" t="str">
        <f t="shared" ca="1" si="10"/>
        <v>IV кв.2023</v>
      </c>
      <c r="AZ4" s="31">
        <f t="shared" ca="1" si="10"/>
        <v>2023</v>
      </c>
      <c r="BA4" s="27" t="str">
        <f t="shared" ca="1" si="10"/>
        <v xml:space="preserve"> янв 24</v>
      </c>
      <c r="BB4" s="27" t="str">
        <f t="shared" ca="1" si="10"/>
        <v xml:space="preserve"> фев 24</v>
      </c>
      <c r="BC4" s="27" t="str">
        <f t="shared" ca="1" si="10"/>
        <v xml:space="preserve"> мар 24</v>
      </c>
      <c r="BD4" s="30" t="str">
        <f t="shared" ca="1" si="10"/>
        <v>I кв.2024</v>
      </c>
      <c r="BE4" s="27" t="str">
        <f t="shared" ca="1" si="10"/>
        <v xml:space="preserve"> апр 24</v>
      </c>
      <c r="BF4" s="27" t="str">
        <f t="shared" ca="1" si="10"/>
        <v xml:space="preserve"> май 24</v>
      </c>
      <c r="BG4" s="27" t="str">
        <f t="shared" ca="1" si="10"/>
        <v xml:space="preserve"> июн 24</v>
      </c>
      <c r="BH4" s="30" t="str">
        <f t="shared" ca="1" si="10"/>
        <v>II кв.2024</v>
      </c>
      <c r="BI4" s="27" t="str">
        <f t="shared" ca="1" si="10"/>
        <v xml:space="preserve"> июл 24</v>
      </c>
      <c r="BJ4" s="27" t="str">
        <f t="shared" ca="1" si="10"/>
        <v xml:space="preserve"> авг 24</v>
      </c>
      <c r="BK4" s="27" t="str">
        <f t="shared" ca="1" si="10"/>
        <v xml:space="preserve"> сен 24</v>
      </c>
      <c r="BL4" s="30" t="str">
        <f t="shared" ca="1" si="10"/>
        <v>III кв.2024</v>
      </c>
      <c r="BM4" s="27" t="str">
        <f t="shared" ca="1" si="10"/>
        <v xml:space="preserve"> окт 24</v>
      </c>
      <c r="BN4" s="27" t="str">
        <f t="shared" ca="1" si="10"/>
        <v xml:space="preserve"> ноя 24</v>
      </c>
      <c r="BO4" s="27" t="str">
        <f t="shared" ca="1" si="10"/>
        <v xml:space="preserve"> дек 24</v>
      </c>
      <c r="BP4" s="30" t="str">
        <f t="shared" ca="1" si="10"/>
        <v>IV кв.2024</v>
      </c>
      <c r="BQ4" s="31">
        <f t="shared" ca="1" si="10"/>
        <v>2024</v>
      </c>
      <c r="BR4" s="27" t="str">
        <f t="shared" ca="1" si="10"/>
        <v xml:space="preserve"> янв 25</v>
      </c>
      <c r="BS4" s="27" t="str">
        <f t="shared" ca="1" si="10"/>
        <v xml:space="preserve"> фев 25</v>
      </c>
      <c r="BT4" s="27" t="str">
        <f t="shared" ca="1" si="10"/>
        <v xml:space="preserve"> мар 25</v>
      </c>
      <c r="BU4" s="30" t="str">
        <f t="shared" ca="1" si="10"/>
        <v>I кв.2025</v>
      </c>
      <c r="BV4" s="27" t="str">
        <f t="shared" ca="1" si="10"/>
        <v xml:space="preserve"> апр 25</v>
      </c>
      <c r="BW4" s="27" t="str">
        <f t="shared" ca="1" si="10"/>
        <v xml:space="preserve"> май 25</v>
      </c>
      <c r="BX4" s="27" t="str">
        <f t="shared" ca="1" si="10"/>
        <v xml:space="preserve"> июн 25</v>
      </c>
      <c r="BY4" s="30" t="str">
        <f t="shared" ca="1" si="10"/>
        <v>II кв.2025</v>
      </c>
      <c r="BZ4" s="27" t="str">
        <f t="shared" ca="1" si="10"/>
        <v xml:space="preserve"> июл 25</v>
      </c>
      <c r="CA4" s="27" t="str">
        <f t="shared" ca="1" si="10"/>
        <v xml:space="preserve"> авг 25</v>
      </c>
      <c r="CB4" s="27" t="str">
        <f t="shared" ca="1" si="10"/>
        <v xml:space="preserve"> сен 25</v>
      </c>
      <c r="CC4" s="30" t="str">
        <f t="shared" ca="1" si="10"/>
        <v>III кв.2025</v>
      </c>
      <c r="CD4" s="27" t="str">
        <f t="shared" ca="1" si="10"/>
        <v xml:space="preserve"> окт 25</v>
      </c>
      <c r="CE4" s="27" t="str">
        <f t="shared" ca="1" si="10"/>
        <v xml:space="preserve"> ноя 25</v>
      </c>
      <c r="CF4" s="27" t="str">
        <f t="shared" ca="1" si="10"/>
        <v xml:space="preserve"> дек 25</v>
      </c>
      <c r="CG4" s="30" t="str">
        <f t="shared" ca="1" si="10"/>
        <v>IV кв.2025</v>
      </c>
      <c r="CH4" s="31">
        <f t="shared" ca="1" si="10"/>
        <v>2025</v>
      </c>
      <c r="CI4" s="27" t="str">
        <f t="shared" ca="1" si="10"/>
        <v xml:space="preserve"> янв 26</v>
      </c>
      <c r="CJ4" s="27" t="str">
        <f t="shared" ca="1" si="10"/>
        <v xml:space="preserve"> фев 26</v>
      </c>
      <c r="CK4" s="27" t="str">
        <f t="shared" ca="1" si="10"/>
        <v xml:space="preserve"> мар 26</v>
      </c>
      <c r="CL4" s="30" t="str">
        <f t="shared" ca="1" si="10"/>
        <v>I кв.2026</v>
      </c>
      <c r="CM4" s="27" t="str">
        <f t="shared" ca="1" si="10"/>
        <v xml:space="preserve"> апр 26</v>
      </c>
      <c r="CN4" s="27" t="str">
        <f t="shared" ca="1" si="10"/>
        <v xml:space="preserve"> май 26</v>
      </c>
      <c r="CO4" s="27" t="str">
        <f t="shared" ca="1" si="10"/>
        <v xml:space="preserve"> июн 26</v>
      </c>
      <c r="CP4" s="30" t="str">
        <f t="shared" ca="1" si="10"/>
        <v>II кв.2026</v>
      </c>
      <c r="CQ4" s="27" t="str">
        <f t="shared" ca="1" si="10"/>
        <v xml:space="preserve"> июл 26</v>
      </c>
      <c r="CR4" s="27" t="str">
        <f t="shared" ca="1" si="10"/>
        <v xml:space="preserve"> авг 26</v>
      </c>
      <c r="CS4" s="27" t="str">
        <f t="shared" ca="1" si="10"/>
        <v xml:space="preserve"> сен 26</v>
      </c>
      <c r="CT4" s="30" t="str">
        <f t="shared" ca="1" si="10"/>
        <v>III кв.2026</v>
      </c>
      <c r="CU4" s="27" t="str">
        <f t="shared" ca="1" si="10"/>
        <v xml:space="preserve"> окт 26</v>
      </c>
      <c r="CV4" s="27" t="str">
        <f t="shared" ref="CV4:EG4" ca="1" si="11">IF(DAY(CV$1)=1,
      TEXT(CV$1,"[$-ru-RU] МММ ГГ;@"),
              IF(AND(OFFSET(CV1,0,-1,1,1)=DATE(YEAR(OFFSET(CV1,0,-1,1,1)),12,31),
                              OFFSET(CV1,0,-2,1,1)&lt;&gt;DATE(YEAR(OFFSET(CV1,0,-1,1,1)),12,31)),
                         YEAR(CV$1),
      ROMAN(INT((MONTH(CV$1)+2)/3))&amp;" кв."&amp;YEAR(CV$1)))</f>
        <v xml:space="preserve"> ноя 26</v>
      </c>
      <c r="CW4" s="27" t="str">
        <f t="shared" ca="1" si="11"/>
        <v xml:space="preserve"> дек 26</v>
      </c>
      <c r="CX4" s="30" t="str">
        <f t="shared" ca="1" si="11"/>
        <v>IV кв.2026</v>
      </c>
      <c r="CY4" s="31">
        <f t="shared" ca="1" si="11"/>
        <v>2026</v>
      </c>
      <c r="CZ4" s="27" t="str">
        <f t="shared" ca="1" si="11"/>
        <v xml:space="preserve"> янв 27</v>
      </c>
      <c r="DA4" s="27" t="str">
        <f t="shared" ca="1" si="11"/>
        <v xml:space="preserve"> фев 27</v>
      </c>
      <c r="DB4" s="27" t="str">
        <f t="shared" ca="1" si="11"/>
        <v xml:space="preserve"> мар 27</v>
      </c>
      <c r="DC4" s="30" t="str">
        <f t="shared" ca="1" si="11"/>
        <v>I кв.2027</v>
      </c>
      <c r="DD4" s="27" t="str">
        <f t="shared" ca="1" si="11"/>
        <v xml:space="preserve"> апр 27</v>
      </c>
      <c r="DE4" s="27" t="str">
        <f t="shared" ca="1" si="11"/>
        <v xml:space="preserve"> май 27</v>
      </c>
      <c r="DF4" s="27" t="str">
        <f t="shared" ca="1" si="11"/>
        <v xml:space="preserve"> июн 27</v>
      </c>
      <c r="DG4" s="30" t="str">
        <f t="shared" ca="1" si="11"/>
        <v>II кв.2027</v>
      </c>
      <c r="DH4" s="27" t="str">
        <f t="shared" ca="1" si="11"/>
        <v xml:space="preserve"> июл 27</v>
      </c>
      <c r="DI4" s="27" t="str">
        <f t="shared" ca="1" si="11"/>
        <v xml:space="preserve"> авг 27</v>
      </c>
      <c r="DJ4" s="27" t="str">
        <f t="shared" ca="1" si="11"/>
        <v xml:space="preserve"> сен 27</v>
      </c>
      <c r="DK4" s="30" t="str">
        <f t="shared" ca="1" si="11"/>
        <v>III кв.2027</v>
      </c>
      <c r="DL4" s="27" t="str">
        <f t="shared" ca="1" si="11"/>
        <v xml:space="preserve"> окт 27</v>
      </c>
      <c r="DM4" s="27" t="str">
        <f t="shared" ca="1" si="11"/>
        <v xml:space="preserve"> ноя 27</v>
      </c>
      <c r="DN4" s="27" t="str">
        <f t="shared" ca="1" si="11"/>
        <v xml:space="preserve"> дек 27</v>
      </c>
      <c r="DO4" s="30" t="str">
        <f t="shared" ca="1" si="11"/>
        <v>IV кв.2027</v>
      </c>
      <c r="DP4" s="31">
        <f t="shared" ca="1" si="11"/>
        <v>2027</v>
      </c>
      <c r="DQ4" s="27" t="str">
        <f t="shared" ca="1" si="11"/>
        <v xml:space="preserve"> янв 28</v>
      </c>
      <c r="DR4" s="27" t="str">
        <f t="shared" ca="1" si="11"/>
        <v xml:space="preserve"> фев 28</v>
      </c>
      <c r="DS4" s="27" t="str">
        <f t="shared" ca="1" si="11"/>
        <v xml:space="preserve"> мар 28</v>
      </c>
      <c r="DT4" s="30" t="str">
        <f t="shared" ca="1" si="11"/>
        <v>I кв.2028</v>
      </c>
      <c r="DU4" s="27" t="str">
        <f t="shared" ca="1" si="11"/>
        <v xml:space="preserve"> апр 28</v>
      </c>
      <c r="DV4" s="27" t="str">
        <f t="shared" ca="1" si="11"/>
        <v xml:space="preserve"> май 28</v>
      </c>
      <c r="DW4" s="27" t="str">
        <f t="shared" ca="1" si="11"/>
        <v xml:space="preserve"> июн 28</v>
      </c>
      <c r="DX4" s="30" t="str">
        <f t="shared" ca="1" si="11"/>
        <v>II кв.2028</v>
      </c>
      <c r="DY4" s="27" t="str">
        <f t="shared" ca="1" si="11"/>
        <v xml:space="preserve"> июл 28</v>
      </c>
      <c r="DZ4" s="27" t="str">
        <f t="shared" ca="1" si="11"/>
        <v xml:space="preserve"> авг 28</v>
      </c>
      <c r="EA4" s="27" t="str">
        <f t="shared" ca="1" si="11"/>
        <v xml:space="preserve"> сен 28</v>
      </c>
      <c r="EB4" s="30" t="str">
        <f t="shared" ca="1" si="11"/>
        <v>III кв.2028</v>
      </c>
      <c r="EC4" s="27" t="str">
        <f t="shared" ca="1" si="11"/>
        <v xml:space="preserve"> окт 28</v>
      </c>
      <c r="ED4" s="27" t="str">
        <f t="shared" ca="1" si="11"/>
        <v xml:space="preserve"> ноя 28</v>
      </c>
      <c r="EE4" s="27" t="str">
        <f t="shared" ca="1" si="11"/>
        <v xml:space="preserve"> дек 28</v>
      </c>
      <c r="EF4" s="30" t="str">
        <f t="shared" ca="1" si="11"/>
        <v>IV кв.2028</v>
      </c>
      <c r="EG4" s="31">
        <f t="shared" ca="1" si="11"/>
        <v>2028</v>
      </c>
      <c r="EH4" s="27" t="str">
        <f t="shared" ref="EH4:EX4" ca="1" si="12">IF(DAY(EH$1)=1,
      TEXT(EH$1,"[$-ru-RU] МММ ГГ;@"),
              IF(AND(OFFSET(EH1,0,-1,1,1)=DATE(YEAR(OFFSET(EH1,0,-1,1,1)),12,31),
                              OFFSET(EH1,0,-2,1,1)&lt;&gt;DATE(YEAR(OFFSET(EH1,0,-1,1,1)),12,31)),
                         YEAR(EH$1),
      ROMAN(INT((MONTH(EH$1)+2)/3))&amp;" кв."&amp;YEAR(EH$1)))</f>
        <v xml:space="preserve"> янв 29</v>
      </c>
      <c r="EI4" s="27" t="str">
        <f t="shared" ca="1" si="12"/>
        <v xml:space="preserve"> фев 29</v>
      </c>
      <c r="EJ4" s="27" t="str">
        <f t="shared" ca="1" si="12"/>
        <v xml:space="preserve"> мар 29</v>
      </c>
      <c r="EK4" s="30" t="str">
        <f t="shared" ca="1" si="12"/>
        <v>I кв.2029</v>
      </c>
      <c r="EL4" s="27" t="str">
        <f t="shared" ca="1" si="12"/>
        <v xml:space="preserve"> апр 29</v>
      </c>
      <c r="EM4" s="27" t="str">
        <f t="shared" ca="1" si="12"/>
        <v xml:space="preserve"> май 29</v>
      </c>
      <c r="EN4" s="27" t="str">
        <f t="shared" ca="1" si="12"/>
        <v xml:space="preserve"> июн 29</v>
      </c>
      <c r="EO4" s="30" t="str">
        <f t="shared" ca="1" si="12"/>
        <v>II кв.2029</v>
      </c>
      <c r="EP4" s="27" t="str">
        <f t="shared" ca="1" si="12"/>
        <v xml:space="preserve"> июл 29</v>
      </c>
      <c r="EQ4" s="27" t="str">
        <f t="shared" ca="1" si="12"/>
        <v xml:space="preserve"> авг 29</v>
      </c>
      <c r="ER4" s="27" t="str">
        <f t="shared" ca="1" si="12"/>
        <v xml:space="preserve"> сен 29</v>
      </c>
      <c r="ES4" s="30" t="str">
        <f t="shared" ca="1" si="12"/>
        <v>III кв.2029</v>
      </c>
      <c r="ET4" s="27" t="str">
        <f t="shared" ca="1" si="12"/>
        <v xml:space="preserve"> окт 29</v>
      </c>
      <c r="EU4" s="27" t="str">
        <f t="shared" ca="1" si="12"/>
        <v xml:space="preserve"> ноя 29</v>
      </c>
      <c r="EV4" s="27" t="str">
        <f t="shared" ca="1" si="12"/>
        <v xml:space="preserve"> дек 29</v>
      </c>
      <c r="EW4" s="30" t="str">
        <f t="shared" ca="1" si="12"/>
        <v>IV кв.2029</v>
      </c>
      <c r="EX4" s="31">
        <f t="shared" ca="1" si="12"/>
        <v>2029</v>
      </c>
      <c r="EY4" s="27"/>
      <c r="EZ4" s="27"/>
      <c r="FA4" s="27"/>
      <c r="FB4" s="30"/>
      <c r="FC4" s="27"/>
      <c r="FD4" s="27"/>
      <c r="FE4" s="27"/>
      <c r="FF4" s="30"/>
      <c r="FG4" s="27"/>
      <c r="FH4" s="27"/>
      <c r="FI4" s="27"/>
      <c r="FJ4" s="30"/>
      <c r="FK4" s="27"/>
      <c r="FL4" s="27"/>
      <c r="FM4" s="27"/>
      <c r="FN4" s="30"/>
      <c r="FO4" s="31"/>
      <c r="FP4" s="27"/>
      <c r="FQ4" s="27"/>
      <c r="FR4" s="27"/>
      <c r="FS4" s="30"/>
      <c r="FT4" s="27"/>
      <c r="FU4" s="27"/>
      <c r="FV4" s="27"/>
      <c r="FW4" s="30"/>
      <c r="FX4" s="27"/>
      <c r="FY4" s="27"/>
      <c r="FZ4" s="27"/>
      <c r="GA4" s="30"/>
      <c r="GB4" s="27"/>
      <c r="GC4" s="27"/>
      <c r="GD4" s="27"/>
      <c r="GE4" s="30"/>
      <c r="GF4" s="31"/>
      <c r="GG4" s="27"/>
      <c r="GH4" s="27"/>
      <c r="GI4" s="27"/>
      <c r="GJ4" s="30"/>
      <c r="GK4" s="27"/>
      <c r="GL4" s="27"/>
      <c r="GM4" s="27"/>
      <c r="GN4" s="30"/>
      <c r="GO4" s="27"/>
      <c r="GP4" s="27"/>
      <c r="GQ4" s="27"/>
      <c r="GR4" s="30"/>
      <c r="GS4" s="27"/>
      <c r="GT4" s="27"/>
      <c r="GU4" s="27"/>
      <c r="GV4" s="30"/>
      <c r="GW4" s="31"/>
      <c r="GX4" s="27"/>
      <c r="GY4" s="27"/>
      <c r="GZ4" s="27"/>
      <c r="HA4" s="30"/>
      <c r="HB4" s="27"/>
      <c r="HC4" s="27"/>
      <c r="HD4" s="27"/>
      <c r="HE4" s="30"/>
      <c r="HF4" s="27"/>
      <c r="HG4" s="27"/>
      <c r="HH4" s="27"/>
      <c r="HI4" s="30"/>
      <c r="HJ4" s="27"/>
      <c r="HK4" s="27"/>
      <c r="HL4" s="27"/>
      <c r="HM4" s="30"/>
      <c r="HN4" s="31"/>
      <c r="HO4" s="27"/>
      <c r="HP4" s="27"/>
      <c r="HQ4" s="27"/>
      <c r="HR4" s="30"/>
      <c r="HS4" s="27"/>
      <c r="HT4" s="27"/>
      <c r="HU4" s="27"/>
      <c r="HV4" s="30"/>
      <c r="HW4" s="27"/>
      <c r="HX4" s="27"/>
      <c r="HY4" s="27"/>
      <c r="HZ4" s="30"/>
      <c r="IA4" s="27"/>
      <c r="IB4" s="27"/>
      <c r="IC4" s="27"/>
      <c r="ID4" s="30"/>
      <c r="IE4" s="31"/>
      <c r="IF4" s="27"/>
      <c r="IG4" s="27"/>
      <c r="IH4" s="27"/>
      <c r="II4" s="30"/>
      <c r="IJ4" s="27"/>
      <c r="IK4" s="27"/>
      <c r="IL4" s="27"/>
      <c r="IM4" s="30"/>
      <c r="IN4" s="27"/>
      <c r="IO4" s="27"/>
      <c r="IP4" s="27"/>
      <c r="IQ4" s="30"/>
      <c r="IR4" s="27"/>
      <c r="IS4" s="27"/>
      <c r="IT4" s="27"/>
      <c r="IU4" s="30"/>
      <c r="IV4" s="31"/>
      <c r="IW4" s="27"/>
      <c r="IX4" s="27"/>
      <c r="IY4" s="27"/>
      <c r="IZ4" s="30"/>
      <c r="JA4" s="27"/>
      <c r="JB4" s="27"/>
      <c r="JC4" s="27"/>
      <c r="JD4" s="30"/>
      <c r="JE4" s="27"/>
      <c r="JF4" s="27"/>
      <c r="JG4" s="27"/>
      <c r="JH4" s="30"/>
      <c r="JI4" s="27"/>
      <c r="JJ4" s="27"/>
      <c r="JK4" s="27"/>
      <c r="JL4" s="30"/>
      <c r="JM4" s="31"/>
      <c r="JN4" s="27"/>
      <c r="JO4" s="27"/>
      <c r="JP4" s="27"/>
      <c r="JQ4" s="30"/>
      <c r="JR4" s="27"/>
      <c r="JS4" s="27"/>
      <c r="JT4" s="27"/>
      <c r="JU4" s="30"/>
      <c r="JV4" s="27"/>
      <c r="JW4" s="27"/>
      <c r="JX4" s="27"/>
      <c r="JY4" s="30"/>
      <c r="JZ4" s="27"/>
      <c r="KA4" s="27"/>
      <c r="KB4" s="27"/>
      <c r="KC4" s="30"/>
      <c r="KD4" s="31"/>
      <c r="KE4" s="27"/>
      <c r="KF4" s="27"/>
      <c r="KG4" s="27"/>
      <c r="KH4" s="30"/>
      <c r="KI4" s="27"/>
      <c r="KJ4" s="27"/>
      <c r="KK4" s="27"/>
      <c r="KL4" s="30"/>
      <c r="KM4" s="27"/>
      <c r="KN4" s="27"/>
      <c r="KO4" s="27"/>
      <c r="KP4" s="30"/>
      <c r="KQ4" s="27"/>
      <c r="KR4" s="27"/>
      <c r="KS4" s="27"/>
      <c r="KT4" s="30"/>
      <c r="KU4" s="31"/>
      <c r="KV4" s="27"/>
      <c r="KW4" s="27"/>
      <c r="KX4" s="27"/>
      <c r="KY4" s="30"/>
      <c r="KZ4" s="27"/>
      <c r="LA4" s="27"/>
      <c r="LB4" s="27"/>
      <c r="LC4" s="30"/>
      <c r="LD4" s="27"/>
      <c r="LE4" s="27"/>
      <c r="LF4" s="27"/>
      <c r="LG4" s="30"/>
      <c r="LH4" s="27"/>
      <c r="LI4" s="27"/>
      <c r="LJ4" s="27"/>
      <c r="LK4" s="30"/>
      <c r="LL4" s="31"/>
      <c r="LM4" s="27"/>
      <c r="LN4" s="27"/>
      <c r="LO4" s="27"/>
      <c r="LP4" s="30"/>
      <c r="LQ4" s="27"/>
      <c r="LR4" s="27"/>
      <c r="LS4" s="27"/>
      <c r="LT4" s="30"/>
      <c r="LU4" s="27"/>
      <c r="LV4" s="27"/>
      <c r="LW4" s="27"/>
      <c r="LX4" s="30"/>
      <c r="LY4" s="27"/>
      <c r="LZ4" s="27"/>
      <c r="MA4" s="27"/>
      <c r="MB4" s="30"/>
      <c r="MC4" s="31"/>
      <c r="MD4" s="27"/>
      <c r="ME4" s="27"/>
      <c r="MF4" s="27"/>
      <c r="MG4" s="30"/>
      <c r="MH4" s="27"/>
      <c r="MI4" s="27"/>
      <c r="MJ4" s="27"/>
      <c r="MK4" s="30"/>
      <c r="ML4" s="27"/>
      <c r="MM4" s="27"/>
      <c r="MN4" s="27"/>
      <c r="MO4" s="30"/>
      <c r="MP4" s="27"/>
      <c r="MQ4" s="27"/>
      <c r="MR4" s="27"/>
      <c r="MS4" s="30"/>
      <c r="MT4" s="31"/>
      <c r="MU4" s="27"/>
      <c r="MV4" s="27"/>
      <c r="MW4" s="27"/>
      <c r="MX4" s="30"/>
      <c r="MY4" s="27"/>
      <c r="MZ4" s="27"/>
      <c r="NA4" s="27"/>
      <c r="NB4" s="30"/>
      <c r="NC4" s="27"/>
      <c r="ND4" s="27"/>
      <c r="NE4" s="27"/>
      <c r="NF4" s="30"/>
      <c r="NG4" s="27"/>
      <c r="NH4" s="27"/>
      <c r="NI4" s="27"/>
      <c r="NJ4" s="30"/>
      <c r="NK4" s="31"/>
      <c r="NL4" s="27"/>
      <c r="NM4" s="27"/>
      <c r="NN4" s="27"/>
      <c r="NO4" s="30"/>
      <c r="NP4" s="27"/>
      <c r="NQ4" s="27"/>
      <c r="NR4" s="27"/>
      <c r="NS4" s="30"/>
      <c r="NT4" s="27"/>
      <c r="NU4" s="27"/>
      <c r="NV4" s="27"/>
      <c r="NW4" s="30"/>
      <c r="NX4" s="27"/>
      <c r="NY4" s="27"/>
      <c r="NZ4" s="27"/>
      <c r="OA4" s="30"/>
      <c r="OB4" s="31"/>
      <c r="OC4" s="27"/>
      <c r="OD4" s="27"/>
      <c r="OE4" s="27"/>
      <c r="OF4" s="30"/>
      <c r="OG4" s="27"/>
      <c r="OH4" s="27"/>
      <c r="OI4" s="27"/>
      <c r="OJ4" s="30"/>
      <c r="OK4" s="27"/>
      <c r="OL4" s="27"/>
      <c r="OM4" s="27"/>
      <c r="ON4" s="30"/>
      <c r="OO4" s="27"/>
      <c r="OP4" s="27"/>
      <c r="OQ4" s="27"/>
      <c r="OR4" s="30"/>
      <c r="OS4" s="31"/>
      <c r="OT4" s="27"/>
      <c r="OU4" s="27"/>
      <c r="OV4" s="27"/>
      <c r="OW4" s="30"/>
      <c r="OX4" s="27"/>
      <c r="OY4" s="27"/>
      <c r="OZ4" s="27"/>
      <c r="PA4" s="30"/>
      <c r="PB4" s="27"/>
      <c r="PC4" s="27"/>
      <c r="PD4" s="27"/>
      <c r="PE4" s="30"/>
      <c r="PF4" s="27"/>
      <c r="PG4" s="27"/>
      <c r="PH4" s="27"/>
      <c r="PI4" s="30"/>
      <c r="PJ4" s="31"/>
      <c r="PK4" s="27"/>
      <c r="PL4" s="27"/>
      <c r="PM4" s="27"/>
      <c r="PN4" s="30"/>
      <c r="PO4" s="27"/>
      <c r="PP4" s="27"/>
      <c r="PQ4" s="27"/>
      <c r="PR4" s="30"/>
      <c r="PS4" s="27"/>
      <c r="PT4" s="27"/>
      <c r="PU4" s="27"/>
      <c r="PV4" s="30"/>
      <c r="PW4" s="27"/>
      <c r="PX4" s="27"/>
      <c r="PY4" s="27"/>
      <c r="PZ4" s="30"/>
      <c r="QA4" s="31"/>
      <c r="QB4" s="27"/>
      <c r="QC4" s="27"/>
      <c r="QD4" s="27"/>
      <c r="QE4" s="30"/>
      <c r="QF4" s="27"/>
      <c r="QG4" s="27"/>
      <c r="QH4" s="27"/>
      <c r="QI4" s="30"/>
      <c r="QJ4" s="27"/>
      <c r="QK4" s="27"/>
      <c r="QL4" s="27"/>
      <c r="QM4" s="30"/>
      <c r="QN4" s="27"/>
      <c r="QO4" s="27"/>
      <c r="QP4" s="27"/>
      <c r="QQ4" s="30"/>
      <c r="QR4" s="31"/>
      <c r="QS4" s="27"/>
      <c r="QT4" s="27"/>
      <c r="QU4" s="27"/>
      <c r="QV4" s="30"/>
      <c r="QW4" s="27"/>
      <c r="QX4" s="27"/>
      <c r="QY4" s="27"/>
      <c r="QZ4" s="30"/>
      <c r="RA4" s="27"/>
      <c r="RB4" s="27"/>
      <c r="RC4" s="27"/>
      <c r="RD4" s="30"/>
      <c r="RE4" s="27"/>
      <c r="RF4" s="27"/>
      <c r="RG4" s="27"/>
      <c r="RH4" s="30"/>
      <c r="RI4" s="31"/>
      <c r="RJ4" s="27"/>
      <c r="RK4" s="27"/>
      <c r="RL4" s="27"/>
      <c r="RM4" s="30"/>
      <c r="RN4" s="27"/>
      <c r="RO4" s="27"/>
      <c r="RP4" s="27"/>
      <c r="RQ4" s="30"/>
      <c r="RR4" s="27"/>
      <c r="RS4" s="27"/>
      <c r="RT4" s="27"/>
      <c r="RU4" s="30"/>
      <c r="RV4" s="27"/>
      <c r="RW4" s="27"/>
      <c r="RX4" s="27"/>
      <c r="RY4" s="30"/>
    </row>
    <row r="5" spans="1:493">
      <c r="A5" s="13" t="s">
        <v>12</v>
      </c>
      <c r="B5" s="13"/>
      <c r="C5" s="13"/>
      <c r="D5" s="13"/>
      <c r="E5" s="13"/>
      <c r="F5" s="13"/>
      <c r="G5" s="13"/>
      <c r="H5" s="13"/>
      <c r="I5" s="13"/>
      <c r="J5" s="14"/>
      <c r="K5" s="14"/>
      <c r="L5" s="14"/>
      <c r="M5" s="14"/>
      <c r="N5" s="14"/>
      <c r="O5" s="14"/>
      <c r="S5" s="13"/>
      <c r="T5" s="13"/>
      <c r="U5" s="13"/>
      <c r="V5" s="13"/>
      <c r="W5" s="13"/>
      <c r="X5" s="13"/>
      <c r="Y5" s="13"/>
      <c r="Z5" s="13"/>
      <c r="AA5" s="14"/>
      <c r="AB5" s="14"/>
      <c r="AC5" s="14"/>
      <c r="AD5" s="14"/>
      <c r="AE5" s="14"/>
      <c r="AF5" s="14"/>
      <c r="AJ5" s="13"/>
      <c r="AK5" s="13"/>
      <c r="AL5" s="13"/>
      <c r="AM5" s="13"/>
      <c r="AN5" s="13"/>
      <c r="AO5" s="13"/>
      <c r="AP5" s="13"/>
      <c r="AQ5" s="13"/>
      <c r="AR5" s="14"/>
      <c r="AS5" s="14"/>
      <c r="AT5" s="14"/>
      <c r="AU5" s="14"/>
      <c r="AV5" s="14"/>
      <c r="AW5" s="14"/>
      <c r="BA5" s="13"/>
      <c r="BB5" s="13"/>
      <c r="BC5" s="13"/>
      <c r="BD5" s="13"/>
      <c r="BE5" s="13"/>
      <c r="BF5" s="13"/>
      <c r="BG5" s="13"/>
      <c r="BH5" s="13"/>
      <c r="BI5" s="14"/>
      <c r="BJ5" s="14"/>
      <c r="BK5" s="14"/>
      <c r="BL5" s="14"/>
      <c r="BM5" s="14"/>
      <c r="BN5" s="14"/>
      <c r="BR5" s="13"/>
      <c r="BS5" s="13"/>
      <c r="BT5" s="13"/>
      <c r="BU5" s="13"/>
      <c r="BV5" s="13"/>
      <c r="BW5" s="13"/>
      <c r="BX5" s="13"/>
      <c r="BY5" s="13"/>
      <c r="BZ5" s="14"/>
      <c r="CA5" s="14"/>
      <c r="CB5" s="14"/>
      <c r="CC5" s="14"/>
      <c r="CD5" s="14"/>
      <c r="CE5" s="14"/>
      <c r="CI5" s="13"/>
      <c r="CJ5" s="13"/>
      <c r="CK5" s="13"/>
      <c r="CL5" s="13"/>
      <c r="CM5" s="13"/>
      <c r="CN5" s="13"/>
      <c r="CO5" s="13"/>
      <c r="CP5" s="13"/>
      <c r="CQ5" s="14"/>
      <c r="CR5" s="14"/>
      <c r="CS5" s="14"/>
      <c r="CT5" s="14"/>
      <c r="CU5" s="14"/>
      <c r="CV5" s="14"/>
      <c r="CZ5" s="13"/>
      <c r="DA5" s="13"/>
      <c r="DB5" s="13"/>
      <c r="DC5" s="13"/>
      <c r="DD5" s="13"/>
      <c r="DE5" s="13"/>
      <c r="DF5" s="13"/>
      <c r="DG5" s="13"/>
      <c r="DH5" s="14"/>
      <c r="DI5" s="14"/>
      <c r="DJ5" s="14"/>
      <c r="DK5" s="14"/>
      <c r="DL5" s="14"/>
      <c r="DM5" s="14"/>
      <c r="DQ5" s="13"/>
      <c r="DR5" s="13"/>
      <c r="DS5" s="13"/>
      <c r="DT5" s="13"/>
      <c r="DU5" s="13"/>
      <c r="DV5" s="13"/>
      <c r="DW5" s="13"/>
      <c r="DX5" s="13"/>
      <c r="DY5" s="14"/>
      <c r="DZ5" s="14"/>
      <c r="EA5" s="14"/>
      <c r="EB5" s="14"/>
      <c r="EC5" s="14"/>
      <c r="ED5" s="14"/>
      <c r="EH5" s="13"/>
      <c r="EI5" s="13"/>
      <c r="EJ5" s="13"/>
      <c r="EK5" s="13"/>
      <c r="EL5" s="13"/>
      <c r="EM5" s="13"/>
      <c r="EN5" s="13"/>
      <c r="EO5" s="13"/>
      <c r="EP5" s="14"/>
      <c r="EQ5" s="14"/>
      <c r="ER5" s="14"/>
      <c r="ES5" s="14"/>
      <c r="ET5" s="14"/>
      <c r="EU5" s="14"/>
    </row>
    <row r="6" spans="1:493">
      <c r="A6" s="13" t="s">
        <v>13</v>
      </c>
      <c r="B6" s="13"/>
      <c r="C6" s="11"/>
      <c r="D6" s="13"/>
      <c r="E6" s="24"/>
      <c r="F6" s="13"/>
      <c r="G6" s="13"/>
      <c r="H6" s="13"/>
      <c r="I6" s="13"/>
      <c r="J6" s="14"/>
      <c r="K6" s="14"/>
      <c r="L6" s="14"/>
      <c r="M6" s="14"/>
      <c r="N6" s="14"/>
      <c r="O6" s="14"/>
      <c r="S6" s="13"/>
      <c r="T6" s="11"/>
      <c r="U6" s="13"/>
      <c r="V6" s="24"/>
      <c r="W6" s="13"/>
      <c r="X6" s="13"/>
      <c r="Y6" s="13"/>
      <c r="Z6" s="13"/>
      <c r="AA6" s="14"/>
      <c r="AB6" s="14"/>
      <c r="AC6" s="14"/>
      <c r="AD6" s="14"/>
      <c r="AE6" s="14"/>
      <c r="AF6" s="14"/>
      <c r="AJ6" s="13"/>
      <c r="AK6" s="11"/>
      <c r="AL6" s="13"/>
      <c r="AM6" s="24"/>
      <c r="AN6" s="13"/>
      <c r="AO6" s="13"/>
      <c r="AP6" s="13"/>
      <c r="AQ6" s="13"/>
      <c r="AR6" s="14"/>
      <c r="AS6" s="14"/>
      <c r="AT6" s="14"/>
      <c r="AU6" s="14"/>
      <c r="AV6" s="14"/>
      <c r="AW6" s="14"/>
      <c r="BA6" s="13"/>
      <c r="BB6" s="11"/>
      <c r="BC6" s="13"/>
      <c r="BD6" s="24"/>
      <c r="BE6" s="13"/>
      <c r="BF6" s="13"/>
      <c r="BG6" s="13"/>
      <c r="BH6" s="13"/>
      <c r="BI6" s="14"/>
      <c r="BJ6" s="14"/>
      <c r="BK6" s="14"/>
      <c r="BL6" s="14"/>
      <c r="BM6" s="14"/>
      <c r="BN6" s="14"/>
      <c r="BR6" s="13"/>
      <c r="BS6" s="11"/>
      <c r="BT6" s="13"/>
      <c r="BU6" s="24"/>
      <c r="BV6" s="13"/>
      <c r="BW6" s="13"/>
      <c r="BX6" s="13"/>
      <c r="BY6" s="13"/>
      <c r="BZ6" s="14"/>
      <c r="CA6" s="14"/>
      <c r="CB6" s="14"/>
      <c r="CC6" s="14"/>
      <c r="CD6" s="14"/>
      <c r="CE6" s="14"/>
      <c r="CI6" s="13"/>
      <c r="CJ6" s="11"/>
      <c r="CK6" s="13"/>
      <c r="CL6" s="24"/>
      <c r="CM6" s="13"/>
      <c r="CN6" s="13"/>
      <c r="CO6" s="13"/>
      <c r="CP6" s="13"/>
      <c r="CQ6" s="14"/>
      <c r="CR6" s="14"/>
      <c r="CS6" s="14"/>
      <c r="CT6" s="14"/>
      <c r="CU6" s="14"/>
      <c r="CV6" s="14"/>
      <c r="CZ6" s="13"/>
      <c r="DA6" s="11"/>
      <c r="DB6" s="13"/>
      <c r="DC6" s="24"/>
      <c r="DD6" s="13"/>
      <c r="DE6" s="13"/>
      <c r="DF6" s="13"/>
      <c r="DG6" s="13"/>
      <c r="DH6" s="14"/>
      <c r="DI6" s="14"/>
      <c r="DJ6" s="14"/>
      <c r="DK6" s="14"/>
      <c r="DL6" s="14"/>
      <c r="DM6" s="14"/>
      <c r="DQ6" s="13"/>
      <c r="DR6" s="11"/>
      <c r="DS6" s="13"/>
      <c r="DT6" s="24"/>
      <c r="DU6" s="13"/>
      <c r="DV6" s="13"/>
      <c r="DW6" s="13"/>
      <c r="DX6" s="13"/>
      <c r="DY6" s="14"/>
      <c r="DZ6" s="14"/>
      <c r="EA6" s="14"/>
      <c r="EB6" s="14"/>
      <c r="EC6" s="14"/>
      <c r="ED6" s="14"/>
      <c r="EH6" s="13"/>
      <c r="EI6" s="11"/>
      <c r="EJ6" s="13"/>
      <c r="EK6" s="24"/>
      <c r="EL6" s="13"/>
      <c r="EM6" s="13"/>
      <c r="EN6" s="13"/>
      <c r="EO6" s="13"/>
      <c r="EP6" s="14"/>
      <c r="EQ6" s="14"/>
      <c r="ER6" s="14"/>
      <c r="ES6" s="14"/>
      <c r="ET6" s="14"/>
      <c r="EU6" s="14"/>
    </row>
    <row r="7" spans="1:493">
      <c r="D7" s="11"/>
      <c r="E7" s="11"/>
      <c r="U7" s="11"/>
      <c r="V7" s="11"/>
      <c r="AL7" s="11"/>
      <c r="AM7" s="11"/>
      <c r="BC7" s="11"/>
      <c r="BD7" s="11"/>
      <c r="BT7" s="11"/>
      <c r="BU7" s="11"/>
      <c r="CK7" s="11"/>
      <c r="CL7" s="11"/>
      <c r="DB7" s="11"/>
      <c r="DC7" s="11"/>
      <c r="DS7" s="11"/>
      <c r="DT7" s="11"/>
      <c r="EJ7" s="11"/>
      <c r="EK7" s="11"/>
    </row>
    <row r="11" spans="1:493">
      <c r="B11" s="11"/>
      <c r="S11" s="11"/>
      <c r="AJ11" s="11"/>
      <c r="BA11" s="11"/>
      <c r="BR11" s="11"/>
      <c r="CI11" s="11"/>
      <c r="CZ11" s="11"/>
      <c r="DQ11" s="11"/>
      <c r="EH11" s="11"/>
    </row>
    <row r="13" spans="1:493">
      <c r="B13" s="11"/>
      <c r="S13" s="11"/>
      <c r="AJ13" s="11"/>
      <c r="BA13" s="11"/>
      <c r="BR13" s="11"/>
      <c r="CI13" s="11"/>
      <c r="CZ13" s="11"/>
      <c r="DQ13" s="11"/>
      <c r="EH13" s="11"/>
    </row>
    <row r="14" spans="1:493">
      <c r="B14" s="11"/>
      <c r="S14" s="11"/>
      <c r="AJ14" s="11"/>
      <c r="BA14" s="11"/>
      <c r="BR14" s="11"/>
      <c r="CI14" s="11"/>
      <c r="CZ14" s="11"/>
      <c r="DQ14" s="11"/>
      <c r="EH14" s="11"/>
    </row>
    <row r="15" spans="1:493">
      <c r="B15" s="11"/>
      <c r="S15" s="11"/>
      <c r="AJ15" s="11"/>
      <c r="BA15" s="11"/>
      <c r="BR15" s="11"/>
      <c r="CI15" s="11"/>
      <c r="CZ15" s="11"/>
      <c r="DQ15" s="11"/>
      <c r="EH15" s="11"/>
    </row>
    <row r="16" spans="1:493">
      <c r="B16" s="11"/>
      <c r="S16" s="11"/>
      <c r="AJ16" s="11"/>
      <c r="BA16" s="11"/>
      <c r="BR16" s="11"/>
      <c r="CI16" s="11"/>
      <c r="CZ16" s="11"/>
      <c r="DQ16" s="11"/>
      <c r="EH16" s="11"/>
    </row>
    <row r="17" spans="2:149">
      <c r="B17" s="11"/>
      <c r="S17" s="11"/>
      <c r="AJ17" s="11"/>
      <c r="BA17" s="11"/>
      <c r="BR17" s="11"/>
      <c r="CI17" s="11"/>
      <c r="CZ17" s="11"/>
      <c r="DQ17" s="11"/>
      <c r="EH17" s="11"/>
    </row>
    <row r="18" spans="2:149">
      <c r="B18" s="11"/>
      <c r="S18" s="11"/>
      <c r="AJ18" s="11"/>
      <c r="BA18" s="11"/>
      <c r="BR18" s="11"/>
      <c r="CI18" s="11"/>
      <c r="CZ18" s="11"/>
      <c r="DQ18" s="11"/>
      <c r="EH18" s="11"/>
    </row>
    <row r="19" spans="2:149">
      <c r="M19" s="9" t="s">
        <v>14</v>
      </c>
      <c r="AD19" s="9" t="s">
        <v>14</v>
      </c>
      <c r="AU19" s="9" t="s">
        <v>14</v>
      </c>
      <c r="BL19" s="9" t="s">
        <v>14</v>
      </c>
      <c r="CC19" s="9" t="s">
        <v>14</v>
      </c>
      <c r="CT19" s="9" t="s">
        <v>14</v>
      </c>
      <c r="DK19" s="9" t="s">
        <v>14</v>
      </c>
      <c r="EB19" s="9" t="s">
        <v>14</v>
      </c>
      <c r="ES19" s="9" t="s">
        <v>14</v>
      </c>
    </row>
  </sheetData>
  <conditionalFormatting sqref="A4:R4 EY4:XFD4">
    <cfRule type="expression" dxfId="74" priority="9">
      <formula>"И(СМЕЩ(A$1;0;-1;1;1)=ДАТА(ГОД(СМЕЩ(A$1;0;-1;1;1));12;31);СМЕЩ(A$1;0;-2;1;1)&lt;&gt;ДАТА(ГОД(СМЕЩ(A$1;0;-1;1;1));12;31))"</formula>
    </cfRule>
  </conditionalFormatting>
  <conditionalFormatting sqref="S4:AI4">
    <cfRule type="expression" dxfId="73" priority="8">
      <formula>"И(СМЕЩ(A$1;0;-1;1;1)=ДАТА(ГОД(СМЕЩ(A$1;0;-1;1;1));12;31);СМЕЩ(A$1;0;-2;1;1)&lt;&gt;ДАТА(ГОД(СМЕЩ(A$1;0;-1;1;1));12;31))"</formula>
    </cfRule>
  </conditionalFormatting>
  <conditionalFormatting sqref="DQ4:EG4">
    <cfRule type="expression" dxfId="72" priority="2">
      <formula>"И(СМЕЩ(A$1;0;-1;1;1)=ДАТА(ГОД(СМЕЩ(A$1;0;-1;1;1));12;31);СМЕЩ(A$1;0;-2;1;1)&lt;&gt;ДАТА(ГОД(СМЕЩ(A$1;0;-1;1;1));12;31))"</formula>
    </cfRule>
  </conditionalFormatting>
  <conditionalFormatting sqref="AJ4:AZ4">
    <cfRule type="expression" dxfId="71" priority="7">
      <formula>"И(СМЕЩ(A$1;0;-1;1;1)=ДАТА(ГОД(СМЕЩ(A$1;0;-1;1;1));12;31);СМЕЩ(A$1;0;-2;1;1)&lt;&gt;ДАТА(ГОД(СМЕЩ(A$1;0;-1;1;1));12;31))"</formula>
    </cfRule>
  </conditionalFormatting>
  <conditionalFormatting sqref="EH4:EX4">
    <cfRule type="expression" dxfId="70" priority="1">
      <formula>"И(СМЕЩ(A$1;0;-1;1;1)=ДАТА(ГОД(СМЕЩ(A$1;0;-1;1;1));12;31);СМЕЩ(A$1;0;-2;1;1)&lt;&gt;ДАТА(ГОД(СМЕЩ(A$1;0;-1;1;1));12;31))"</formula>
    </cfRule>
  </conditionalFormatting>
  <conditionalFormatting sqref="BA4:BQ4">
    <cfRule type="expression" dxfId="69" priority="6">
      <formula>"И(СМЕЩ(A$1;0;-1;1;1)=ДАТА(ГОД(СМЕЩ(A$1;0;-1;1;1));12;31);СМЕЩ(A$1;0;-2;1;1)&lt;&gt;ДАТА(ГОД(СМЕЩ(A$1;0;-1;1;1));12;31))"</formula>
    </cfRule>
  </conditionalFormatting>
  <conditionalFormatting sqref="BR4:CH4">
    <cfRule type="expression" dxfId="68" priority="5">
      <formula>"И(СМЕЩ(A$1;0;-1;1;1)=ДАТА(ГОД(СМЕЩ(A$1;0;-1;1;1));12;31);СМЕЩ(A$1;0;-2;1;1)&lt;&gt;ДАТА(ГОД(СМЕЩ(A$1;0;-1;1;1));12;31))"</formula>
    </cfRule>
  </conditionalFormatting>
  <conditionalFormatting sqref="CI4:CY4">
    <cfRule type="expression" dxfId="67" priority="4">
      <formula>"И(СМЕЩ(A$1;0;-1;1;1)=ДАТА(ГОД(СМЕЩ(A$1;0;-1;1;1));12;31);СМЕЩ(A$1;0;-2;1;1)&lt;&gt;ДАТА(ГОД(СМЕЩ(A$1;0;-1;1;1));12;31))"</formula>
    </cfRule>
  </conditionalFormatting>
  <conditionalFormatting sqref="CZ4:DP4">
    <cfRule type="expression" dxfId="66" priority="3">
      <formula>"И(СМЕЩ(A$1;0;-1;1;1)=ДАТА(ГОД(СМЕЩ(A$1;0;-1;1;1));12;31);СМЕЩ(A$1;0;-2;1;1)&lt;&gt;ДАТА(ГОД(СМЕЩ(A$1;0;-1;1;1));12;31))"</formula>
    </cfRule>
  </conditionalFormatting>
  <pageMargins left="0.7" right="0.7" top="0.75" bottom="0.75" header="0.3" footer="0.3"/>
  <pageSetup paperSize="9" orientation="portrait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9A219-30B5-4C15-8305-AE349774EAFC}">
  <sheetPr codeName="Лист15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EF480-7BEB-4AE7-A554-82B9DAC1C740}">
  <sheetPr codeName="Лист3">
    <outlinePr summaryBelow="0"/>
    <pageSetUpPr fitToPage="1"/>
  </sheetPr>
  <dimension ref="A1:KY25"/>
  <sheetViews>
    <sheetView workbookViewId="0">
      <selection activeCell="A7" sqref="A7"/>
    </sheetView>
  </sheetViews>
  <sheetFormatPr defaultColWidth="8.85546875" defaultRowHeight="15" outlineLevelRow="1" outlineLevelCol="1"/>
  <cols>
    <col min="1" max="1" width="28.28515625" style="140" customWidth="1"/>
    <col min="2" max="2" width="12.140625" style="140" hidden="1" customWidth="1" outlineLevel="1"/>
    <col min="3" max="3" width="13.42578125" style="140" hidden="1" customWidth="1" outlineLevel="1"/>
    <col min="4" max="4" width="11" style="140" hidden="1" customWidth="1" outlineLevel="1"/>
    <col min="5" max="9" width="10.140625" style="140" hidden="1" customWidth="1" outlineLevel="1"/>
    <col min="10" max="10" width="9.7109375" style="140" hidden="1" customWidth="1" outlineLevel="1"/>
    <col min="11" max="11" width="12.140625" style="140" customWidth="1" collapsed="1"/>
    <col min="12" max="12" width="12.140625" style="140" hidden="1" customWidth="1" outlineLevel="1"/>
    <col min="13" max="13" width="9.85546875" style="140" hidden="1" customWidth="1" outlineLevel="1"/>
    <col min="14" max="14" width="11" style="140" hidden="1" customWidth="1" outlineLevel="1"/>
    <col min="15" max="19" width="10.140625" style="140" hidden="1" customWidth="1" outlineLevel="1"/>
    <col min="20" max="20" width="9.7109375" style="140" hidden="1" customWidth="1" outlineLevel="1"/>
    <col min="21" max="21" width="11.42578125" style="140" customWidth="1" collapsed="1"/>
    <col min="22" max="22" width="12.140625" style="140" hidden="1" customWidth="1" outlineLevel="1"/>
    <col min="23" max="23" width="9.85546875" style="140" hidden="1" customWidth="1" outlineLevel="1"/>
    <col min="24" max="24" width="11" style="140" hidden="1" customWidth="1" outlineLevel="1"/>
    <col min="25" max="29" width="10.140625" style="140" hidden="1" customWidth="1" outlineLevel="1"/>
    <col min="30" max="30" width="9.7109375" style="140" hidden="1" customWidth="1" outlineLevel="1"/>
    <col min="31" max="31" width="12.140625" style="140" customWidth="1" collapsed="1"/>
    <col min="32" max="32" width="12.140625" style="140" hidden="1" customWidth="1" outlineLevel="1"/>
    <col min="33" max="33" width="9.85546875" style="140" hidden="1" customWidth="1" outlineLevel="1"/>
    <col min="34" max="34" width="11" style="140" hidden="1" customWidth="1" outlineLevel="1"/>
    <col min="35" max="39" width="10.140625" style="140" hidden="1" customWidth="1" outlineLevel="1"/>
    <col min="40" max="40" width="9.7109375" style="140" hidden="1" customWidth="1" outlineLevel="1"/>
    <col min="41" max="41" width="12.140625" style="140" customWidth="1" collapsed="1"/>
    <col min="42" max="42" width="12.140625" style="140" hidden="1" customWidth="1" outlineLevel="1"/>
    <col min="43" max="43" width="9.85546875" style="140" hidden="1" customWidth="1" outlineLevel="1"/>
    <col min="44" max="44" width="11" style="140" hidden="1" customWidth="1" outlineLevel="1"/>
    <col min="45" max="49" width="10.140625" style="140" hidden="1" customWidth="1" outlineLevel="1"/>
    <col min="50" max="50" width="9.7109375" style="140" hidden="1" customWidth="1" outlineLevel="1"/>
    <col min="51" max="51" width="12.140625" style="140" customWidth="1" collapsed="1"/>
    <col min="52" max="52" width="12.140625" style="140" hidden="1" customWidth="1" outlineLevel="1"/>
    <col min="53" max="53" width="9.85546875" style="140" hidden="1" customWidth="1" outlineLevel="1"/>
    <col min="54" max="54" width="11" style="140" hidden="1" customWidth="1" outlineLevel="1"/>
    <col min="55" max="59" width="10.140625" style="140" hidden="1" customWidth="1" outlineLevel="1"/>
    <col min="60" max="60" width="9.7109375" style="140" hidden="1" customWidth="1" outlineLevel="1"/>
    <col min="61" max="61" width="12.140625" style="140" customWidth="1" collapsed="1"/>
    <col min="62" max="62" width="12.140625" style="140" hidden="1" customWidth="1" outlineLevel="1"/>
    <col min="63" max="63" width="9.85546875" style="140" hidden="1" customWidth="1" outlineLevel="1"/>
    <col min="64" max="64" width="11" style="140" hidden="1" customWidth="1" outlineLevel="1"/>
    <col min="65" max="69" width="10.140625" style="140" hidden="1" customWidth="1" outlineLevel="1"/>
    <col min="70" max="70" width="9.7109375" style="140" hidden="1" customWidth="1" outlineLevel="1"/>
    <col min="71" max="71" width="12.140625" style="140" customWidth="1" collapsed="1"/>
    <col min="72" max="72" width="12.140625" style="140" hidden="1" customWidth="1" outlineLevel="1"/>
    <col min="73" max="73" width="9.85546875" style="140" hidden="1" customWidth="1" outlineLevel="1"/>
    <col min="74" max="74" width="11" style="140" hidden="1" customWidth="1" outlineLevel="1"/>
    <col min="75" max="79" width="10.140625" style="140" hidden="1" customWidth="1" outlineLevel="1"/>
    <col min="80" max="80" width="9.7109375" style="140" hidden="1" customWidth="1" outlineLevel="1"/>
    <col min="81" max="81" width="12.140625" style="140" customWidth="1" collapsed="1"/>
    <col min="82" max="82" width="12.140625" style="140" hidden="1" customWidth="1" outlineLevel="1"/>
    <col min="83" max="83" width="9.85546875" style="140" hidden="1" customWidth="1" outlineLevel="1"/>
    <col min="84" max="84" width="11" style="140" hidden="1" customWidth="1" outlineLevel="1"/>
    <col min="85" max="89" width="10.140625" style="140" hidden="1" customWidth="1" outlineLevel="1"/>
    <col min="90" max="90" width="9.7109375" style="140" hidden="1" customWidth="1" outlineLevel="1"/>
    <col min="91" max="91" width="12.140625" style="140" customWidth="1" collapsed="1"/>
    <col min="92" max="92" width="12.140625" style="140" hidden="1" customWidth="1" outlineLevel="1"/>
    <col min="93" max="93" width="9.85546875" style="140" hidden="1" customWidth="1" outlineLevel="1"/>
    <col min="94" max="94" width="11" style="140" hidden="1" customWidth="1" outlineLevel="1"/>
    <col min="95" max="99" width="10.140625" style="140" hidden="1" customWidth="1" outlineLevel="1"/>
    <col min="100" max="100" width="9.7109375" style="140" hidden="1" customWidth="1" outlineLevel="1"/>
    <col min="101" max="101" width="12.140625" style="140" customWidth="1" collapsed="1"/>
    <col min="102" max="102" width="12.140625" style="140" hidden="1" customWidth="1" outlineLevel="1"/>
    <col min="103" max="103" width="9.85546875" style="140" hidden="1" customWidth="1" outlineLevel="1"/>
    <col min="104" max="104" width="11" style="140" hidden="1" customWidth="1" outlineLevel="1"/>
    <col min="105" max="109" width="10.140625" style="140" hidden="1" customWidth="1" outlineLevel="1"/>
    <col min="110" max="110" width="9.7109375" style="140" hidden="1" customWidth="1" outlineLevel="1"/>
    <col min="111" max="111" width="12.140625" style="140" customWidth="1" collapsed="1"/>
    <col min="112" max="112" width="12.140625" style="140" hidden="1" customWidth="1" outlineLevel="1"/>
    <col min="113" max="113" width="9.85546875" style="140" hidden="1" customWidth="1" outlineLevel="1"/>
    <col min="114" max="114" width="11" style="140" hidden="1" customWidth="1" outlineLevel="1"/>
    <col min="115" max="119" width="10.140625" style="140" hidden="1" customWidth="1" outlineLevel="1"/>
    <col min="120" max="120" width="9.7109375" style="140" hidden="1" customWidth="1" outlineLevel="1"/>
    <col min="121" max="121" width="12.140625" style="140" customWidth="1" collapsed="1"/>
    <col min="122" max="122" width="12.140625" style="140" hidden="1" customWidth="1" outlineLevel="1"/>
    <col min="123" max="123" width="9.85546875" style="140" hidden="1" customWidth="1" outlineLevel="1"/>
    <col min="124" max="124" width="11" style="140" hidden="1" customWidth="1" outlineLevel="1"/>
    <col min="125" max="129" width="10.140625" style="140" hidden="1" customWidth="1" outlineLevel="1"/>
    <col min="130" max="130" width="9.7109375" style="140" hidden="1" customWidth="1" outlineLevel="1"/>
    <col min="131" max="131" width="12.140625" style="140" customWidth="1" collapsed="1"/>
    <col min="132" max="132" width="12.140625" style="140" hidden="1" customWidth="1" outlineLevel="1"/>
    <col min="133" max="133" width="9.85546875" style="140" hidden="1" customWidth="1" outlineLevel="1"/>
    <col min="134" max="134" width="11" style="140" hidden="1" customWidth="1" outlineLevel="1"/>
    <col min="135" max="139" width="10.140625" style="140" hidden="1" customWidth="1" outlineLevel="1"/>
    <col min="140" max="140" width="9.7109375" style="140" hidden="1" customWidth="1" outlineLevel="1"/>
    <col min="141" max="141" width="12.140625" style="140" customWidth="1" collapsed="1"/>
    <col min="142" max="142" width="12.140625" style="140" hidden="1" customWidth="1" outlineLevel="1"/>
    <col min="143" max="143" width="9.85546875" style="140" hidden="1" customWidth="1" outlineLevel="1"/>
    <col min="144" max="144" width="11" style="140" hidden="1" customWidth="1" outlineLevel="1"/>
    <col min="145" max="149" width="10.140625" style="140" hidden="1" customWidth="1" outlineLevel="1"/>
    <col min="150" max="150" width="9.7109375" style="140" hidden="1" customWidth="1" outlineLevel="1"/>
    <col min="151" max="151" width="12.140625" style="140" customWidth="1" collapsed="1"/>
    <col min="152" max="152" width="12.140625" style="140" hidden="1" customWidth="1" outlineLevel="1"/>
    <col min="153" max="153" width="9.85546875" style="140" hidden="1" customWidth="1" outlineLevel="1"/>
    <col min="154" max="154" width="11" style="140" hidden="1" customWidth="1" outlineLevel="1"/>
    <col min="155" max="159" width="10.140625" style="140" hidden="1" customWidth="1" outlineLevel="1"/>
    <col min="160" max="160" width="9.7109375" style="140" hidden="1" customWidth="1" outlineLevel="1"/>
    <col min="161" max="161" width="12.140625" style="140" customWidth="1" collapsed="1"/>
    <col min="162" max="162" width="12.140625" style="140" hidden="1" customWidth="1" outlineLevel="1"/>
    <col min="163" max="163" width="9.85546875" style="140" hidden="1" customWidth="1" outlineLevel="1"/>
    <col min="164" max="164" width="11" style="140" hidden="1" customWidth="1" outlineLevel="1"/>
    <col min="165" max="169" width="10.140625" style="140" hidden="1" customWidth="1" outlineLevel="1"/>
    <col min="170" max="170" width="9.7109375" style="140" hidden="1" customWidth="1" outlineLevel="1"/>
    <col min="171" max="171" width="12.140625" style="140" customWidth="1" collapsed="1"/>
    <col min="172" max="172" width="12.140625" style="140" hidden="1" customWidth="1" outlineLevel="1"/>
    <col min="173" max="173" width="9.85546875" style="140" hidden="1" customWidth="1" outlineLevel="1"/>
    <col min="174" max="174" width="11" style="140" hidden="1" customWidth="1" outlineLevel="1"/>
    <col min="175" max="179" width="10.140625" style="140" hidden="1" customWidth="1" outlineLevel="1"/>
    <col min="180" max="180" width="9.7109375" style="140" hidden="1" customWidth="1" outlineLevel="1"/>
    <col min="181" max="181" width="12.140625" style="140" customWidth="1" collapsed="1"/>
    <col min="182" max="182" width="12.140625" style="140" hidden="1" customWidth="1" outlineLevel="1"/>
    <col min="183" max="183" width="9.85546875" style="140" hidden="1" customWidth="1" outlineLevel="1"/>
    <col min="184" max="184" width="11" style="140" hidden="1" customWidth="1" outlineLevel="1"/>
    <col min="185" max="189" width="10.140625" style="140" hidden="1" customWidth="1" outlineLevel="1"/>
    <col min="190" max="190" width="9.7109375" style="140" hidden="1" customWidth="1" outlineLevel="1"/>
    <col min="191" max="191" width="12.140625" style="140" customWidth="1" collapsed="1"/>
    <col min="192" max="192" width="12.140625" style="140" hidden="1" customWidth="1" outlineLevel="1"/>
    <col min="193" max="193" width="9.85546875" style="140" hidden="1" customWidth="1" outlineLevel="1"/>
    <col min="194" max="194" width="11" style="140" hidden="1" customWidth="1" outlineLevel="1"/>
    <col min="195" max="199" width="10.140625" style="140" hidden="1" customWidth="1" outlineLevel="1"/>
    <col min="200" max="200" width="9.7109375" style="140" hidden="1" customWidth="1" outlineLevel="1"/>
    <col min="201" max="201" width="12.140625" style="140" customWidth="1" collapsed="1"/>
    <col min="202" max="202" width="12.140625" style="140" hidden="1" customWidth="1" outlineLevel="1"/>
    <col min="203" max="203" width="9.85546875" style="140" hidden="1" customWidth="1" outlineLevel="1"/>
    <col min="204" max="204" width="11" style="140" hidden="1" customWidth="1" outlineLevel="1"/>
    <col min="205" max="209" width="10.140625" style="140" hidden="1" customWidth="1" outlineLevel="1"/>
    <col min="210" max="210" width="9.7109375" style="140" hidden="1" customWidth="1" outlineLevel="1"/>
    <col min="211" max="211" width="12.140625" style="140" customWidth="1" collapsed="1"/>
    <col min="212" max="212" width="12.140625" style="140" hidden="1" customWidth="1" outlineLevel="1"/>
    <col min="213" max="213" width="9.85546875" style="140" hidden="1" customWidth="1" outlineLevel="1"/>
    <col min="214" max="214" width="11" style="140" hidden="1" customWidth="1" outlineLevel="1"/>
    <col min="215" max="219" width="10.140625" style="140" hidden="1" customWidth="1" outlineLevel="1"/>
    <col min="220" max="220" width="9.7109375" style="140" hidden="1" customWidth="1" outlineLevel="1"/>
    <col min="221" max="221" width="12.140625" style="140" customWidth="1" collapsed="1"/>
    <col min="222" max="222" width="12.140625" style="140" hidden="1" customWidth="1" outlineLevel="1"/>
    <col min="223" max="223" width="9.85546875" style="140" hidden="1" customWidth="1" outlineLevel="1"/>
    <col min="224" max="224" width="11" style="140" hidden="1" customWidth="1" outlineLevel="1"/>
    <col min="225" max="229" width="10.140625" style="140" hidden="1" customWidth="1" outlineLevel="1"/>
    <col min="230" max="230" width="9.7109375" style="140" hidden="1" customWidth="1" outlineLevel="1"/>
    <col min="231" max="231" width="12.140625" style="140" customWidth="1" collapsed="1"/>
    <col min="232" max="232" width="12.140625" style="140" hidden="1" customWidth="1" outlineLevel="1"/>
    <col min="233" max="233" width="9.85546875" style="140" hidden="1" customWidth="1" outlineLevel="1"/>
    <col min="234" max="234" width="11" style="140" hidden="1" customWidth="1" outlineLevel="1"/>
    <col min="235" max="239" width="10.140625" style="140" hidden="1" customWidth="1" outlineLevel="1"/>
    <col min="240" max="240" width="9.7109375" style="140" hidden="1" customWidth="1" outlineLevel="1"/>
    <col min="241" max="241" width="12.140625" style="140" customWidth="1" collapsed="1"/>
    <col min="242" max="242" width="12.140625" style="140" hidden="1" customWidth="1" outlineLevel="1"/>
    <col min="243" max="243" width="9.85546875" style="140" hidden="1" customWidth="1" outlineLevel="1"/>
    <col min="244" max="244" width="11" style="140" hidden="1" customWidth="1" outlineLevel="1"/>
    <col min="245" max="249" width="10.140625" style="140" hidden="1" customWidth="1" outlineLevel="1"/>
    <col min="250" max="250" width="9.7109375" style="140" hidden="1" customWidth="1" outlineLevel="1"/>
    <col min="251" max="251" width="12.140625" style="140" customWidth="1" collapsed="1"/>
    <col min="252" max="252" width="12.140625" style="140" hidden="1" customWidth="1" outlineLevel="1"/>
    <col min="253" max="253" width="9.85546875" style="140" hidden="1" customWidth="1" outlineLevel="1"/>
    <col min="254" max="254" width="11" style="140" hidden="1" customWidth="1" outlineLevel="1"/>
    <col min="255" max="259" width="10.140625" style="140" hidden="1" customWidth="1" outlineLevel="1"/>
    <col min="260" max="260" width="9.7109375" style="140" hidden="1" customWidth="1" outlineLevel="1"/>
    <col min="261" max="261" width="12.140625" style="140" customWidth="1" collapsed="1"/>
    <col min="262" max="262" width="12.140625" style="140" hidden="1" customWidth="1" outlineLevel="1"/>
    <col min="263" max="263" width="9.85546875" style="140" hidden="1" customWidth="1" outlineLevel="1"/>
    <col min="264" max="264" width="11" style="140" hidden="1" customWidth="1" outlineLevel="1"/>
    <col min="265" max="269" width="10.140625" style="140" hidden="1" customWidth="1" outlineLevel="1"/>
    <col min="270" max="270" width="9.7109375" style="140" hidden="1" customWidth="1" outlineLevel="1"/>
    <col min="271" max="271" width="12.140625" style="140" customWidth="1" collapsed="1"/>
    <col min="272" max="272" width="12.140625" style="140" hidden="1" customWidth="1" outlineLevel="1"/>
    <col min="273" max="273" width="9.85546875" style="140" hidden="1" customWidth="1" outlineLevel="1"/>
    <col min="274" max="274" width="11" style="140" hidden="1" customWidth="1" outlineLevel="1"/>
    <col min="275" max="279" width="10.140625" style="140" hidden="1" customWidth="1" outlineLevel="1"/>
    <col min="280" max="280" width="9.7109375" style="140" hidden="1" customWidth="1" outlineLevel="1"/>
    <col min="281" max="281" width="12.140625" style="140" customWidth="1" collapsed="1"/>
    <col min="282" max="282" width="12.140625" style="140" hidden="1" customWidth="1" outlineLevel="1"/>
    <col min="283" max="283" width="9.85546875" style="140" hidden="1" customWidth="1" outlineLevel="1"/>
    <col min="284" max="284" width="11" style="140" hidden="1" customWidth="1" outlineLevel="1"/>
    <col min="285" max="289" width="10.140625" style="140" hidden="1" customWidth="1" outlineLevel="1"/>
    <col min="290" max="290" width="9.7109375" style="140" hidden="1" customWidth="1" outlineLevel="1"/>
    <col min="291" max="291" width="12.140625" style="140" customWidth="1" collapsed="1"/>
    <col min="292" max="292" width="12.140625" style="140" hidden="1" customWidth="1" outlineLevel="1"/>
    <col min="293" max="293" width="9.85546875" style="140" hidden="1" customWidth="1" outlineLevel="1"/>
    <col min="294" max="294" width="11" style="140" hidden="1" customWidth="1" outlineLevel="1"/>
    <col min="295" max="299" width="10.140625" style="140" hidden="1" customWidth="1" outlineLevel="1"/>
    <col min="300" max="300" width="9.7109375" style="140" hidden="1" customWidth="1" outlineLevel="1"/>
    <col min="301" max="301" width="12.140625" style="140" customWidth="1" collapsed="1"/>
    <col min="302" max="302" width="12.140625" style="140" hidden="1" customWidth="1" outlineLevel="1"/>
    <col min="303" max="303" width="9.85546875" style="140" hidden="1" customWidth="1" outlineLevel="1"/>
    <col min="304" max="304" width="11" style="140" hidden="1" customWidth="1" outlineLevel="1"/>
    <col min="305" max="309" width="10.140625" style="140" hidden="1" customWidth="1" outlineLevel="1"/>
    <col min="310" max="310" width="9.7109375" style="140" hidden="1" customWidth="1" outlineLevel="1"/>
    <col min="311" max="311" width="12.140625" style="140" customWidth="1" collapsed="1"/>
    <col min="312" max="16384" width="8.85546875" style="140"/>
  </cols>
  <sheetData>
    <row r="1" spans="1:311" s="234" customFormat="1" ht="12" outlineLevel="1">
      <c r="B1" s="452">
        <f t="shared" ref="B1:K1" si="0">YEAR(НачИнвП_Дата)</f>
        <v>2021</v>
      </c>
      <c r="C1" s="452">
        <f t="shared" si="0"/>
        <v>2021</v>
      </c>
      <c r="D1" s="452">
        <f t="shared" si="0"/>
        <v>2021</v>
      </c>
      <c r="E1" s="452">
        <f t="shared" si="0"/>
        <v>2021</v>
      </c>
      <c r="F1" s="452">
        <f t="shared" si="0"/>
        <v>2021</v>
      </c>
      <c r="G1" s="452">
        <f t="shared" si="0"/>
        <v>2021</v>
      </c>
      <c r="H1" s="452">
        <f t="shared" si="0"/>
        <v>2021</v>
      </c>
      <c r="I1" s="452">
        <f t="shared" si="0"/>
        <v>2021</v>
      </c>
      <c r="J1" s="452">
        <f t="shared" si="0"/>
        <v>2021</v>
      </c>
      <c r="K1" s="452">
        <f t="shared" si="0"/>
        <v>2021</v>
      </c>
      <c r="L1" s="452">
        <f>B1+1</f>
        <v>2022</v>
      </c>
      <c r="M1" s="452">
        <f t="shared" ref="M1:V1" si="1">C1+1</f>
        <v>2022</v>
      </c>
      <c r="N1" s="452">
        <f t="shared" si="1"/>
        <v>2022</v>
      </c>
      <c r="O1" s="452">
        <f t="shared" si="1"/>
        <v>2022</v>
      </c>
      <c r="P1" s="452">
        <f t="shared" si="1"/>
        <v>2022</v>
      </c>
      <c r="Q1" s="452">
        <f t="shared" si="1"/>
        <v>2022</v>
      </c>
      <c r="R1" s="452">
        <f t="shared" si="1"/>
        <v>2022</v>
      </c>
      <c r="S1" s="452">
        <f t="shared" si="1"/>
        <v>2022</v>
      </c>
      <c r="T1" s="452">
        <f t="shared" si="1"/>
        <v>2022</v>
      </c>
      <c r="U1" s="452">
        <f t="shared" si="1"/>
        <v>2022</v>
      </c>
      <c r="V1" s="452">
        <f t="shared" si="1"/>
        <v>2023</v>
      </c>
      <c r="W1" s="452">
        <f t="shared" ref="W1" si="2">M1+1</f>
        <v>2023</v>
      </c>
      <c r="X1" s="452">
        <f t="shared" ref="X1" si="3">N1+1</f>
        <v>2023</v>
      </c>
      <c r="Y1" s="452">
        <f t="shared" ref="Y1" si="4">O1+1</f>
        <v>2023</v>
      </c>
      <c r="Z1" s="452">
        <f t="shared" ref="Z1" si="5">P1+1</f>
        <v>2023</v>
      </c>
      <c r="AA1" s="452">
        <f t="shared" ref="AA1" si="6">Q1+1</f>
        <v>2023</v>
      </c>
      <c r="AB1" s="452">
        <f t="shared" ref="AB1" si="7">R1+1</f>
        <v>2023</v>
      </c>
      <c r="AC1" s="452">
        <f t="shared" ref="AC1" si="8">S1+1</f>
        <v>2023</v>
      </c>
      <c r="AD1" s="452">
        <f t="shared" ref="AD1" si="9">T1+1</f>
        <v>2023</v>
      </c>
      <c r="AE1" s="452">
        <f t="shared" ref="AE1:AF1" si="10">U1+1</f>
        <v>2023</v>
      </c>
      <c r="AF1" s="452">
        <f t="shared" si="10"/>
        <v>2024</v>
      </c>
      <c r="AG1" s="452">
        <f t="shared" ref="AG1" si="11">W1+1</f>
        <v>2024</v>
      </c>
      <c r="AH1" s="452">
        <f t="shared" ref="AH1" si="12">X1+1</f>
        <v>2024</v>
      </c>
      <c r="AI1" s="452">
        <f t="shared" ref="AI1" si="13">Y1+1</f>
        <v>2024</v>
      </c>
      <c r="AJ1" s="452">
        <f t="shared" ref="AJ1" si="14">Z1+1</f>
        <v>2024</v>
      </c>
      <c r="AK1" s="452">
        <f t="shared" ref="AK1" si="15">AA1+1</f>
        <v>2024</v>
      </c>
      <c r="AL1" s="452">
        <f t="shared" ref="AL1" si="16">AB1+1</f>
        <v>2024</v>
      </c>
      <c r="AM1" s="452">
        <f t="shared" ref="AM1" si="17">AC1+1</f>
        <v>2024</v>
      </c>
      <c r="AN1" s="452">
        <f t="shared" ref="AN1" si="18">AD1+1</f>
        <v>2024</v>
      </c>
      <c r="AO1" s="452">
        <f t="shared" ref="AO1" si="19">AE1+1</f>
        <v>2024</v>
      </c>
      <c r="AP1" s="452">
        <f t="shared" ref="AP1" si="20">AF1+1</f>
        <v>2025</v>
      </c>
      <c r="AQ1" s="452">
        <f t="shared" ref="AQ1" si="21">AG1+1</f>
        <v>2025</v>
      </c>
      <c r="AR1" s="452">
        <f t="shared" ref="AR1" si="22">AH1+1</f>
        <v>2025</v>
      </c>
      <c r="AS1" s="452">
        <f t="shared" ref="AS1" si="23">AI1+1</f>
        <v>2025</v>
      </c>
      <c r="AT1" s="452">
        <f t="shared" ref="AT1" si="24">AJ1+1</f>
        <v>2025</v>
      </c>
      <c r="AU1" s="452">
        <f t="shared" ref="AU1" si="25">AK1+1</f>
        <v>2025</v>
      </c>
      <c r="AV1" s="452">
        <f t="shared" ref="AV1" si="26">AL1+1</f>
        <v>2025</v>
      </c>
      <c r="AW1" s="452">
        <f t="shared" ref="AW1" si="27">AM1+1</f>
        <v>2025</v>
      </c>
      <c r="AX1" s="452">
        <f t="shared" ref="AX1" si="28">AN1+1</f>
        <v>2025</v>
      </c>
      <c r="AY1" s="452">
        <f t="shared" ref="AY1" si="29">AO1+1</f>
        <v>2025</v>
      </c>
      <c r="AZ1" s="452">
        <f t="shared" ref="AZ1" si="30">AP1+1</f>
        <v>2026</v>
      </c>
      <c r="BA1" s="452">
        <f t="shared" ref="BA1" si="31">AQ1+1</f>
        <v>2026</v>
      </c>
      <c r="BB1" s="452">
        <f t="shared" ref="BB1" si="32">AR1+1</f>
        <v>2026</v>
      </c>
      <c r="BC1" s="452">
        <f t="shared" ref="BC1" si="33">AS1+1</f>
        <v>2026</v>
      </c>
      <c r="BD1" s="452">
        <f t="shared" ref="BD1" si="34">AT1+1</f>
        <v>2026</v>
      </c>
      <c r="BE1" s="452">
        <f t="shared" ref="BE1" si="35">AU1+1</f>
        <v>2026</v>
      </c>
      <c r="BF1" s="452">
        <f t="shared" ref="BF1" si="36">AV1+1</f>
        <v>2026</v>
      </c>
      <c r="BG1" s="452">
        <f t="shared" ref="BG1" si="37">AW1+1</f>
        <v>2026</v>
      </c>
      <c r="BH1" s="452">
        <f t="shared" ref="BH1" si="38">AX1+1</f>
        <v>2026</v>
      </c>
      <c r="BI1" s="452">
        <f t="shared" ref="BI1" si="39">AY1+1</f>
        <v>2026</v>
      </c>
      <c r="BJ1" s="452">
        <f t="shared" ref="BJ1:BS1" si="40">AZ1+1</f>
        <v>2027</v>
      </c>
      <c r="BK1" s="452">
        <f t="shared" si="40"/>
        <v>2027</v>
      </c>
      <c r="BL1" s="452">
        <f t="shared" si="40"/>
        <v>2027</v>
      </c>
      <c r="BM1" s="452">
        <f t="shared" si="40"/>
        <v>2027</v>
      </c>
      <c r="BN1" s="452">
        <f t="shared" si="40"/>
        <v>2027</v>
      </c>
      <c r="BO1" s="452">
        <f t="shared" si="40"/>
        <v>2027</v>
      </c>
      <c r="BP1" s="452">
        <f t="shared" si="40"/>
        <v>2027</v>
      </c>
      <c r="BQ1" s="452">
        <f t="shared" si="40"/>
        <v>2027</v>
      </c>
      <c r="BR1" s="452">
        <f t="shared" si="40"/>
        <v>2027</v>
      </c>
      <c r="BS1" s="452">
        <f t="shared" si="40"/>
        <v>2027</v>
      </c>
      <c r="BT1" s="452">
        <f t="shared" ref="BT1" si="41">BJ1+1</f>
        <v>2028</v>
      </c>
      <c r="BU1" s="452">
        <f t="shared" ref="BU1" si="42">BK1+1</f>
        <v>2028</v>
      </c>
      <c r="BV1" s="452">
        <f t="shared" ref="BV1" si="43">BL1+1</f>
        <v>2028</v>
      </c>
      <c r="BW1" s="452">
        <f t="shared" ref="BW1" si="44">BM1+1</f>
        <v>2028</v>
      </c>
      <c r="BX1" s="452">
        <f t="shared" ref="BX1" si="45">BN1+1</f>
        <v>2028</v>
      </c>
      <c r="BY1" s="452">
        <f t="shared" ref="BY1" si="46">BO1+1</f>
        <v>2028</v>
      </c>
      <c r="BZ1" s="452">
        <f t="shared" ref="BZ1" si="47">BP1+1</f>
        <v>2028</v>
      </c>
      <c r="CA1" s="452">
        <f t="shared" ref="CA1" si="48">BQ1+1</f>
        <v>2028</v>
      </c>
      <c r="CB1" s="452">
        <f t="shared" ref="CB1" si="49">BR1+1</f>
        <v>2028</v>
      </c>
      <c r="CC1" s="452">
        <f t="shared" ref="CC1" si="50">BS1+1</f>
        <v>2028</v>
      </c>
      <c r="CD1" s="452">
        <f t="shared" ref="CD1" si="51">BT1+1</f>
        <v>2029</v>
      </c>
      <c r="CE1" s="452">
        <f t="shared" ref="CE1" si="52">BU1+1</f>
        <v>2029</v>
      </c>
      <c r="CF1" s="452">
        <f t="shared" ref="CF1" si="53">BV1+1</f>
        <v>2029</v>
      </c>
      <c r="CG1" s="452">
        <f t="shared" ref="CG1" si="54">BW1+1</f>
        <v>2029</v>
      </c>
      <c r="CH1" s="452">
        <f t="shared" ref="CH1" si="55">BX1+1</f>
        <v>2029</v>
      </c>
      <c r="CI1" s="452">
        <f t="shared" ref="CI1" si="56">BY1+1</f>
        <v>2029</v>
      </c>
      <c r="CJ1" s="452">
        <f t="shared" ref="CJ1" si="57">BZ1+1</f>
        <v>2029</v>
      </c>
      <c r="CK1" s="452">
        <f t="shared" ref="CK1" si="58">CA1+1</f>
        <v>2029</v>
      </c>
      <c r="CL1" s="452">
        <f t="shared" ref="CL1" si="59">CB1+1</f>
        <v>2029</v>
      </c>
      <c r="CM1" s="452">
        <f t="shared" ref="CM1" si="60">CC1+1</f>
        <v>2029</v>
      </c>
      <c r="CN1" s="452">
        <f t="shared" ref="CN1" si="61">CD1+1</f>
        <v>2030</v>
      </c>
      <c r="CO1" s="452">
        <f t="shared" ref="CO1" si="62">CE1+1</f>
        <v>2030</v>
      </c>
      <c r="CP1" s="452">
        <f t="shared" ref="CP1" si="63">CF1+1</f>
        <v>2030</v>
      </c>
      <c r="CQ1" s="452">
        <f t="shared" ref="CQ1" si="64">CG1+1</f>
        <v>2030</v>
      </c>
      <c r="CR1" s="452">
        <f t="shared" ref="CR1" si="65">CH1+1</f>
        <v>2030</v>
      </c>
      <c r="CS1" s="452">
        <f t="shared" ref="CS1" si="66">CI1+1</f>
        <v>2030</v>
      </c>
      <c r="CT1" s="452">
        <f t="shared" ref="CT1" si="67">CJ1+1</f>
        <v>2030</v>
      </c>
      <c r="CU1" s="452">
        <f t="shared" ref="CU1" si="68">CK1+1</f>
        <v>2030</v>
      </c>
      <c r="CV1" s="452">
        <f t="shared" ref="CV1" si="69">CL1+1</f>
        <v>2030</v>
      </c>
      <c r="CW1" s="452">
        <f t="shared" ref="CW1" si="70">CM1+1</f>
        <v>2030</v>
      </c>
      <c r="CX1" s="452">
        <f t="shared" ref="CX1" si="71">CN1+1</f>
        <v>2031</v>
      </c>
      <c r="CY1" s="452">
        <f t="shared" ref="CY1" si="72">CO1+1</f>
        <v>2031</v>
      </c>
      <c r="CZ1" s="452">
        <f t="shared" ref="CZ1" si="73">CP1+1</f>
        <v>2031</v>
      </c>
      <c r="DA1" s="452">
        <f t="shared" ref="DA1" si="74">CQ1+1</f>
        <v>2031</v>
      </c>
      <c r="DB1" s="452">
        <f t="shared" ref="DB1" si="75">CR1+1</f>
        <v>2031</v>
      </c>
      <c r="DC1" s="452">
        <f t="shared" ref="DC1" si="76">CS1+1</f>
        <v>2031</v>
      </c>
      <c r="DD1" s="452">
        <f t="shared" ref="DD1" si="77">CT1+1</f>
        <v>2031</v>
      </c>
      <c r="DE1" s="452">
        <f t="shared" ref="DE1" si="78">CU1+1</f>
        <v>2031</v>
      </c>
      <c r="DF1" s="452">
        <f t="shared" ref="DF1" si="79">CV1+1</f>
        <v>2031</v>
      </c>
      <c r="DG1" s="452">
        <f t="shared" ref="DG1" si="80">CW1+1</f>
        <v>2031</v>
      </c>
      <c r="DH1" s="452">
        <f t="shared" ref="DH1" si="81">CX1+1</f>
        <v>2032</v>
      </c>
      <c r="DI1" s="452">
        <f t="shared" ref="DI1" si="82">CY1+1</f>
        <v>2032</v>
      </c>
      <c r="DJ1" s="452">
        <f t="shared" ref="DJ1" si="83">CZ1+1</f>
        <v>2032</v>
      </c>
      <c r="DK1" s="452">
        <f t="shared" ref="DK1" si="84">DA1+1</f>
        <v>2032</v>
      </c>
      <c r="DL1" s="452">
        <f t="shared" ref="DL1" si="85">DB1+1</f>
        <v>2032</v>
      </c>
      <c r="DM1" s="452">
        <f t="shared" ref="DM1" si="86">DC1+1</f>
        <v>2032</v>
      </c>
      <c r="DN1" s="452">
        <f t="shared" ref="DN1" si="87">DD1+1</f>
        <v>2032</v>
      </c>
      <c r="DO1" s="452">
        <f t="shared" ref="DO1" si="88">DE1+1</f>
        <v>2032</v>
      </c>
      <c r="DP1" s="452">
        <f t="shared" ref="DP1" si="89">DF1+1</f>
        <v>2032</v>
      </c>
      <c r="DQ1" s="452">
        <f t="shared" ref="DQ1" si="90">DG1+1</f>
        <v>2032</v>
      </c>
      <c r="DR1" s="452">
        <f t="shared" ref="DR1" si="91">DH1+1</f>
        <v>2033</v>
      </c>
      <c r="DS1" s="452">
        <f t="shared" ref="DS1" si="92">DI1+1</f>
        <v>2033</v>
      </c>
      <c r="DT1" s="452">
        <f t="shared" ref="DT1" si="93">DJ1+1</f>
        <v>2033</v>
      </c>
      <c r="DU1" s="452">
        <f t="shared" ref="DU1" si="94">DK1+1</f>
        <v>2033</v>
      </c>
      <c r="DV1" s="452">
        <f t="shared" ref="DV1" si="95">DL1+1</f>
        <v>2033</v>
      </c>
      <c r="DW1" s="452">
        <f t="shared" ref="DW1" si="96">DM1+1</f>
        <v>2033</v>
      </c>
      <c r="DX1" s="452">
        <f t="shared" ref="DX1" si="97">DN1+1</f>
        <v>2033</v>
      </c>
      <c r="DY1" s="452">
        <f t="shared" ref="DY1" si="98">DO1+1</f>
        <v>2033</v>
      </c>
      <c r="DZ1" s="452">
        <f t="shared" ref="DZ1" si="99">DP1+1</f>
        <v>2033</v>
      </c>
      <c r="EA1" s="452">
        <f t="shared" ref="EA1" si="100">DQ1+1</f>
        <v>2033</v>
      </c>
      <c r="EB1" s="452">
        <f t="shared" ref="EB1" si="101">DR1+1</f>
        <v>2034</v>
      </c>
      <c r="EC1" s="452">
        <f t="shared" ref="EC1" si="102">DS1+1</f>
        <v>2034</v>
      </c>
      <c r="ED1" s="452">
        <f t="shared" ref="ED1" si="103">DT1+1</f>
        <v>2034</v>
      </c>
      <c r="EE1" s="452">
        <f t="shared" ref="EE1" si="104">DU1+1</f>
        <v>2034</v>
      </c>
      <c r="EF1" s="452">
        <f t="shared" ref="EF1" si="105">DV1+1</f>
        <v>2034</v>
      </c>
      <c r="EG1" s="452">
        <f t="shared" ref="EG1" si="106">DW1+1</f>
        <v>2034</v>
      </c>
      <c r="EH1" s="452">
        <f t="shared" ref="EH1" si="107">DX1+1</f>
        <v>2034</v>
      </c>
      <c r="EI1" s="452">
        <f t="shared" ref="EI1" si="108">DY1+1</f>
        <v>2034</v>
      </c>
      <c r="EJ1" s="452">
        <f t="shared" ref="EJ1" si="109">DZ1+1</f>
        <v>2034</v>
      </c>
      <c r="EK1" s="452">
        <f t="shared" ref="EK1" si="110">EA1+1</f>
        <v>2034</v>
      </c>
      <c r="EL1" s="452">
        <f t="shared" ref="EL1" si="111">EB1+1</f>
        <v>2035</v>
      </c>
      <c r="EM1" s="452">
        <f t="shared" ref="EM1" si="112">EC1+1</f>
        <v>2035</v>
      </c>
      <c r="EN1" s="452">
        <f t="shared" ref="EN1" si="113">ED1+1</f>
        <v>2035</v>
      </c>
      <c r="EO1" s="452">
        <f t="shared" ref="EO1" si="114">EE1+1</f>
        <v>2035</v>
      </c>
      <c r="EP1" s="452">
        <f t="shared" ref="EP1" si="115">EF1+1</f>
        <v>2035</v>
      </c>
      <c r="EQ1" s="452">
        <f t="shared" ref="EQ1" si="116">EG1+1</f>
        <v>2035</v>
      </c>
      <c r="ER1" s="452">
        <f t="shared" ref="ER1" si="117">EH1+1</f>
        <v>2035</v>
      </c>
      <c r="ES1" s="452">
        <f t="shared" ref="ES1" si="118">EI1+1</f>
        <v>2035</v>
      </c>
      <c r="ET1" s="452">
        <f t="shared" ref="ET1" si="119">EJ1+1</f>
        <v>2035</v>
      </c>
      <c r="EU1" s="452">
        <f t="shared" ref="EU1" si="120">EK1+1</f>
        <v>2035</v>
      </c>
      <c r="EV1" s="452">
        <f t="shared" ref="EV1" si="121">EL1+1</f>
        <v>2036</v>
      </c>
      <c r="EW1" s="452">
        <f t="shared" ref="EW1" si="122">EM1+1</f>
        <v>2036</v>
      </c>
      <c r="EX1" s="452">
        <f t="shared" ref="EX1" si="123">EN1+1</f>
        <v>2036</v>
      </c>
      <c r="EY1" s="452">
        <f t="shared" ref="EY1" si="124">EO1+1</f>
        <v>2036</v>
      </c>
      <c r="EZ1" s="452">
        <f t="shared" ref="EZ1" si="125">EP1+1</f>
        <v>2036</v>
      </c>
      <c r="FA1" s="452">
        <f t="shared" ref="FA1" si="126">EQ1+1</f>
        <v>2036</v>
      </c>
      <c r="FB1" s="452">
        <f t="shared" ref="FB1" si="127">ER1+1</f>
        <v>2036</v>
      </c>
      <c r="FC1" s="452">
        <f t="shared" ref="FC1" si="128">ES1+1</f>
        <v>2036</v>
      </c>
      <c r="FD1" s="452">
        <f t="shared" ref="FD1" si="129">ET1+1</f>
        <v>2036</v>
      </c>
      <c r="FE1" s="452">
        <f t="shared" ref="FE1" si="130">EU1+1</f>
        <v>2036</v>
      </c>
      <c r="FF1" s="452">
        <f t="shared" ref="FF1" si="131">EV1+1</f>
        <v>2037</v>
      </c>
      <c r="FG1" s="452">
        <f t="shared" ref="FG1" si="132">EW1+1</f>
        <v>2037</v>
      </c>
      <c r="FH1" s="452">
        <f t="shared" ref="FH1" si="133">EX1+1</f>
        <v>2037</v>
      </c>
      <c r="FI1" s="452">
        <f t="shared" ref="FI1" si="134">EY1+1</f>
        <v>2037</v>
      </c>
      <c r="FJ1" s="452">
        <f t="shared" ref="FJ1" si="135">EZ1+1</f>
        <v>2037</v>
      </c>
      <c r="FK1" s="452">
        <f t="shared" ref="FK1" si="136">FA1+1</f>
        <v>2037</v>
      </c>
      <c r="FL1" s="452">
        <f t="shared" ref="FL1" si="137">FB1+1</f>
        <v>2037</v>
      </c>
      <c r="FM1" s="452">
        <f t="shared" ref="FM1" si="138">FC1+1</f>
        <v>2037</v>
      </c>
      <c r="FN1" s="452">
        <f t="shared" ref="FN1" si="139">FD1+1</f>
        <v>2037</v>
      </c>
      <c r="FO1" s="452">
        <f t="shared" ref="FO1" si="140">FE1+1</f>
        <v>2037</v>
      </c>
      <c r="FP1" s="452">
        <f t="shared" ref="FP1" si="141">FF1+1</f>
        <v>2038</v>
      </c>
      <c r="FQ1" s="452">
        <f t="shared" ref="FQ1" si="142">FG1+1</f>
        <v>2038</v>
      </c>
      <c r="FR1" s="452">
        <f t="shared" ref="FR1" si="143">FH1+1</f>
        <v>2038</v>
      </c>
      <c r="FS1" s="452">
        <f t="shared" ref="FS1" si="144">FI1+1</f>
        <v>2038</v>
      </c>
      <c r="FT1" s="452">
        <f t="shared" ref="FT1" si="145">FJ1+1</f>
        <v>2038</v>
      </c>
      <c r="FU1" s="452">
        <f t="shared" ref="FU1" si="146">FK1+1</f>
        <v>2038</v>
      </c>
      <c r="FV1" s="452">
        <f t="shared" ref="FV1" si="147">FL1+1</f>
        <v>2038</v>
      </c>
      <c r="FW1" s="452">
        <f t="shared" ref="FW1" si="148">FM1+1</f>
        <v>2038</v>
      </c>
      <c r="FX1" s="452">
        <f t="shared" ref="FX1" si="149">FN1+1</f>
        <v>2038</v>
      </c>
      <c r="FY1" s="452">
        <f t="shared" ref="FY1" si="150">FO1+1</f>
        <v>2038</v>
      </c>
      <c r="FZ1" s="452">
        <f t="shared" ref="FZ1" si="151">FP1+1</f>
        <v>2039</v>
      </c>
      <c r="GA1" s="452">
        <f t="shared" ref="GA1" si="152">FQ1+1</f>
        <v>2039</v>
      </c>
      <c r="GB1" s="452">
        <f t="shared" ref="GB1" si="153">FR1+1</f>
        <v>2039</v>
      </c>
      <c r="GC1" s="452">
        <f t="shared" ref="GC1" si="154">FS1+1</f>
        <v>2039</v>
      </c>
      <c r="GD1" s="452">
        <f t="shared" ref="GD1" si="155">FT1+1</f>
        <v>2039</v>
      </c>
      <c r="GE1" s="452">
        <f t="shared" ref="GE1" si="156">FU1+1</f>
        <v>2039</v>
      </c>
      <c r="GF1" s="452">
        <f t="shared" ref="GF1" si="157">FV1+1</f>
        <v>2039</v>
      </c>
      <c r="GG1" s="452">
        <f t="shared" ref="GG1" si="158">FW1+1</f>
        <v>2039</v>
      </c>
      <c r="GH1" s="452">
        <f t="shared" ref="GH1" si="159">FX1+1</f>
        <v>2039</v>
      </c>
      <c r="GI1" s="452">
        <f t="shared" ref="GI1" si="160">FY1+1</f>
        <v>2039</v>
      </c>
      <c r="GJ1" s="452">
        <f t="shared" ref="GJ1" si="161">FZ1+1</f>
        <v>2040</v>
      </c>
      <c r="GK1" s="452">
        <f t="shared" ref="GK1" si="162">GA1+1</f>
        <v>2040</v>
      </c>
      <c r="GL1" s="452">
        <f t="shared" ref="GL1" si="163">GB1+1</f>
        <v>2040</v>
      </c>
      <c r="GM1" s="452">
        <f t="shared" ref="GM1" si="164">GC1+1</f>
        <v>2040</v>
      </c>
      <c r="GN1" s="452">
        <f t="shared" ref="GN1" si="165">GD1+1</f>
        <v>2040</v>
      </c>
      <c r="GO1" s="452">
        <f t="shared" ref="GO1" si="166">GE1+1</f>
        <v>2040</v>
      </c>
      <c r="GP1" s="452">
        <f t="shared" ref="GP1" si="167">GF1+1</f>
        <v>2040</v>
      </c>
      <c r="GQ1" s="452">
        <f t="shared" ref="GQ1" si="168">GG1+1</f>
        <v>2040</v>
      </c>
      <c r="GR1" s="452">
        <f t="shared" ref="GR1" si="169">GH1+1</f>
        <v>2040</v>
      </c>
      <c r="GS1" s="452">
        <f t="shared" ref="GS1" si="170">GI1+1</f>
        <v>2040</v>
      </c>
      <c r="GT1" s="452">
        <f t="shared" ref="GT1" si="171">GJ1+1</f>
        <v>2041</v>
      </c>
      <c r="GU1" s="452">
        <f t="shared" ref="GU1" si="172">GK1+1</f>
        <v>2041</v>
      </c>
      <c r="GV1" s="452">
        <f t="shared" ref="GV1" si="173">GL1+1</f>
        <v>2041</v>
      </c>
      <c r="GW1" s="452">
        <f t="shared" ref="GW1" si="174">GM1+1</f>
        <v>2041</v>
      </c>
      <c r="GX1" s="452">
        <f t="shared" ref="GX1" si="175">GN1+1</f>
        <v>2041</v>
      </c>
      <c r="GY1" s="452">
        <f t="shared" ref="GY1" si="176">GO1+1</f>
        <v>2041</v>
      </c>
      <c r="GZ1" s="452">
        <f t="shared" ref="GZ1" si="177">GP1+1</f>
        <v>2041</v>
      </c>
      <c r="HA1" s="452">
        <f t="shared" ref="HA1" si="178">GQ1+1</f>
        <v>2041</v>
      </c>
      <c r="HB1" s="452">
        <f t="shared" ref="HB1" si="179">GR1+1</f>
        <v>2041</v>
      </c>
      <c r="HC1" s="452">
        <f t="shared" ref="HC1" si="180">GS1+1</f>
        <v>2041</v>
      </c>
      <c r="HD1" s="452">
        <f t="shared" ref="HD1" si="181">GT1+1</f>
        <v>2042</v>
      </c>
      <c r="HE1" s="452">
        <f t="shared" ref="HE1" si="182">GU1+1</f>
        <v>2042</v>
      </c>
      <c r="HF1" s="452">
        <f t="shared" ref="HF1" si="183">GV1+1</f>
        <v>2042</v>
      </c>
      <c r="HG1" s="452">
        <f t="shared" ref="HG1" si="184">GW1+1</f>
        <v>2042</v>
      </c>
      <c r="HH1" s="452">
        <f t="shared" ref="HH1" si="185">GX1+1</f>
        <v>2042</v>
      </c>
      <c r="HI1" s="452">
        <f t="shared" ref="HI1" si="186">GY1+1</f>
        <v>2042</v>
      </c>
      <c r="HJ1" s="452">
        <f t="shared" ref="HJ1" si="187">GZ1+1</f>
        <v>2042</v>
      </c>
      <c r="HK1" s="452">
        <f t="shared" ref="HK1" si="188">HA1+1</f>
        <v>2042</v>
      </c>
      <c r="HL1" s="452">
        <f t="shared" ref="HL1" si="189">HB1+1</f>
        <v>2042</v>
      </c>
      <c r="HM1" s="452">
        <f t="shared" ref="HM1" si="190">HC1+1</f>
        <v>2042</v>
      </c>
      <c r="HN1" s="452">
        <f t="shared" ref="HN1" si="191">HD1+1</f>
        <v>2043</v>
      </c>
      <c r="HO1" s="452">
        <f t="shared" ref="HO1" si="192">HE1+1</f>
        <v>2043</v>
      </c>
      <c r="HP1" s="452">
        <f t="shared" ref="HP1" si="193">HF1+1</f>
        <v>2043</v>
      </c>
      <c r="HQ1" s="452">
        <f t="shared" ref="HQ1" si="194">HG1+1</f>
        <v>2043</v>
      </c>
      <c r="HR1" s="452">
        <f t="shared" ref="HR1" si="195">HH1+1</f>
        <v>2043</v>
      </c>
      <c r="HS1" s="452">
        <f t="shared" ref="HS1" si="196">HI1+1</f>
        <v>2043</v>
      </c>
      <c r="HT1" s="452">
        <f t="shared" ref="HT1" si="197">HJ1+1</f>
        <v>2043</v>
      </c>
      <c r="HU1" s="452">
        <f t="shared" ref="HU1" si="198">HK1+1</f>
        <v>2043</v>
      </c>
      <c r="HV1" s="452">
        <f t="shared" ref="HV1" si="199">HL1+1</f>
        <v>2043</v>
      </c>
      <c r="HW1" s="452">
        <f t="shared" ref="HW1" si="200">HM1+1</f>
        <v>2043</v>
      </c>
      <c r="HX1" s="452">
        <f t="shared" ref="HX1" si="201">HN1+1</f>
        <v>2044</v>
      </c>
      <c r="HY1" s="452">
        <f t="shared" ref="HY1" si="202">HO1+1</f>
        <v>2044</v>
      </c>
      <c r="HZ1" s="452">
        <f t="shared" ref="HZ1" si="203">HP1+1</f>
        <v>2044</v>
      </c>
      <c r="IA1" s="452">
        <f t="shared" ref="IA1" si="204">HQ1+1</f>
        <v>2044</v>
      </c>
      <c r="IB1" s="452">
        <f t="shared" ref="IB1" si="205">HR1+1</f>
        <v>2044</v>
      </c>
      <c r="IC1" s="452">
        <f t="shared" ref="IC1" si="206">HS1+1</f>
        <v>2044</v>
      </c>
      <c r="ID1" s="452">
        <f t="shared" ref="ID1" si="207">HT1+1</f>
        <v>2044</v>
      </c>
      <c r="IE1" s="452">
        <f t="shared" ref="IE1" si="208">HU1+1</f>
        <v>2044</v>
      </c>
      <c r="IF1" s="452">
        <f t="shared" ref="IF1" si="209">HV1+1</f>
        <v>2044</v>
      </c>
      <c r="IG1" s="452">
        <f t="shared" ref="IG1" si="210">HW1+1</f>
        <v>2044</v>
      </c>
      <c r="IH1" s="452">
        <f t="shared" ref="IH1" si="211">HX1+1</f>
        <v>2045</v>
      </c>
      <c r="II1" s="452">
        <f t="shared" ref="II1" si="212">HY1+1</f>
        <v>2045</v>
      </c>
      <c r="IJ1" s="452">
        <f t="shared" ref="IJ1" si="213">HZ1+1</f>
        <v>2045</v>
      </c>
      <c r="IK1" s="452">
        <f t="shared" ref="IK1" si="214">IA1+1</f>
        <v>2045</v>
      </c>
      <c r="IL1" s="452">
        <f t="shared" ref="IL1" si="215">IB1+1</f>
        <v>2045</v>
      </c>
      <c r="IM1" s="452">
        <f t="shared" ref="IM1" si="216">IC1+1</f>
        <v>2045</v>
      </c>
      <c r="IN1" s="452">
        <f t="shared" ref="IN1" si="217">ID1+1</f>
        <v>2045</v>
      </c>
      <c r="IO1" s="452">
        <f t="shared" ref="IO1" si="218">IE1+1</f>
        <v>2045</v>
      </c>
      <c r="IP1" s="452">
        <f t="shared" ref="IP1" si="219">IF1+1</f>
        <v>2045</v>
      </c>
      <c r="IQ1" s="452">
        <f t="shared" ref="IQ1" si="220">IG1+1</f>
        <v>2045</v>
      </c>
      <c r="IR1" s="452">
        <f t="shared" ref="IR1" si="221">IH1+1</f>
        <v>2046</v>
      </c>
      <c r="IS1" s="452">
        <f t="shared" ref="IS1" si="222">II1+1</f>
        <v>2046</v>
      </c>
      <c r="IT1" s="452">
        <f t="shared" ref="IT1" si="223">IJ1+1</f>
        <v>2046</v>
      </c>
      <c r="IU1" s="452">
        <f t="shared" ref="IU1" si="224">IK1+1</f>
        <v>2046</v>
      </c>
      <c r="IV1" s="452">
        <f t="shared" ref="IV1" si="225">IL1+1</f>
        <v>2046</v>
      </c>
      <c r="IW1" s="452">
        <f t="shared" ref="IW1" si="226">IM1+1</f>
        <v>2046</v>
      </c>
      <c r="IX1" s="452">
        <f t="shared" ref="IX1" si="227">IN1+1</f>
        <v>2046</v>
      </c>
      <c r="IY1" s="452">
        <f t="shared" ref="IY1" si="228">IO1+1</f>
        <v>2046</v>
      </c>
      <c r="IZ1" s="452">
        <f t="shared" ref="IZ1" si="229">IP1+1</f>
        <v>2046</v>
      </c>
      <c r="JA1" s="452">
        <f t="shared" ref="JA1" si="230">IQ1+1</f>
        <v>2046</v>
      </c>
      <c r="JB1" s="452">
        <f t="shared" ref="JB1" si="231">IR1+1</f>
        <v>2047</v>
      </c>
      <c r="JC1" s="452">
        <f t="shared" ref="JC1" si="232">IS1+1</f>
        <v>2047</v>
      </c>
      <c r="JD1" s="452">
        <f t="shared" ref="JD1" si="233">IT1+1</f>
        <v>2047</v>
      </c>
      <c r="JE1" s="452">
        <f t="shared" ref="JE1" si="234">IU1+1</f>
        <v>2047</v>
      </c>
      <c r="JF1" s="452">
        <f t="shared" ref="JF1" si="235">IV1+1</f>
        <v>2047</v>
      </c>
      <c r="JG1" s="452">
        <f t="shared" ref="JG1" si="236">IW1+1</f>
        <v>2047</v>
      </c>
      <c r="JH1" s="452">
        <f t="shared" ref="JH1" si="237">IX1+1</f>
        <v>2047</v>
      </c>
      <c r="JI1" s="452">
        <f t="shared" ref="JI1" si="238">IY1+1</f>
        <v>2047</v>
      </c>
      <c r="JJ1" s="452">
        <f t="shared" ref="JJ1" si="239">IZ1+1</f>
        <v>2047</v>
      </c>
      <c r="JK1" s="452">
        <f t="shared" ref="JK1" si="240">JA1+1</f>
        <v>2047</v>
      </c>
      <c r="JL1" s="452">
        <f t="shared" ref="JL1" si="241">JB1+1</f>
        <v>2048</v>
      </c>
      <c r="JM1" s="452">
        <f t="shared" ref="JM1" si="242">JC1+1</f>
        <v>2048</v>
      </c>
      <c r="JN1" s="452">
        <f t="shared" ref="JN1" si="243">JD1+1</f>
        <v>2048</v>
      </c>
      <c r="JO1" s="452">
        <f t="shared" ref="JO1" si="244">JE1+1</f>
        <v>2048</v>
      </c>
      <c r="JP1" s="452">
        <f t="shared" ref="JP1" si="245">JF1+1</f>
        <v>2048</v>
      </c>
      <c r="JQ1" s="452">
        <f t="shared" ref="JQ1" si="246">JG1+1</f>
        <v>2048</v>
      </c>
      <c r="JR1" s="452">
        <f t="shared" ref="JR1" si="247">JH1+1</f>
        <v>2048</v>
      </c>
      <c r="JS1" s="452">
        <f t="shared" ref="JS1" si="248">JI1+1</f>
        <v>2048</v>
      </c>
      <c r="JT1" s="452">
        <f t="shared" ref="JT1" si="249">JJ1+1</f>
        <v>2048</v>
      </c>
      <c r="JU1" s="452">
        <f t="shared" ref="JU1" si="250">JK1+1</f>
        <v>2048</v>
      </c>
      <c r="JV1" s="452">
        <f t="shared" ref="JV1" si="251">JL1+1</f>
        <v>2049</v>
      </c>
      <c r="JW1" s="452">
        <f t="shared" ref="JW1" si="252">JM1+1</f>
        <v>2049</v>
      </c>
      <c r="JX1" s="452">
        <f t="shared" ref="JX1" si="253">JN1+1</f>
        <v>2049</v>
      </c>
      <c r="JY1" s="452">
        <f t="shared" ref="JY1" si="254">JO1+1</f>
        <v>2049</v>
      </c>
      <c r="JZ1" s="452">
        <f t="shared" ref="JZ1" si="255">JP1+1</f>
        <v>2049</v>
      </c>
      <c r="KA1" s="452">
        <f t="shared" ref="KA1" si="256">JQ1+1</f>
        <v>2049</v>
      </c>
      <c r="KB1" s="452">
        <f t="shared" ref="KB1" si="257">JR1+1</f>
        <v>2049</v>
      </c>
      <c r="KC1" s="452">
        <f t="shared" ref="KC1" si="258">JS1+1</f>
        <v>2049</v>
      </c>
      <c r="KD1" s="452">
        <f t="shared" ref="KD1" si="259">JT1+1</f>
        <v>2049</v>
      </c>
      <c r="KE1" s="452">
        <f t="shared" ref="KE1" si="260">JU1+1</f>
        <v>2049</v>
      </c>
      <c r="KF1" s="452">
        <f t="shared" ref="KF1" si="261">JV1+1</f>
        <v>2050</v>
      </c>
      <c r="KG1" s="452">
        <f t="shared" ref="KG1" si="262">JW1+1</f>
        <v>2050</v>
      </c>
      <c r="KH1" s="452">
        <f t="shared" ref="KH1" si="263">JX1+1</f>
        <v>2050</v>
      </c>
      <c r="KI1" s="452">
        <f t="shared" ref="KI1" si="264">JY1+1</f>
        <v>2050</v>
      </c>
      <c r="KJ1" s="452">
        <f t="shared" ref="KJ1" si="265">JZ1+1</f>
        <v>2050</v>
      </c>
      <c r="KK1" s="452">
        <f t="shared" ref="KK1" si="266">KA1+1</f>
        <v>2050</v>
      </c>
      <c r="KL1" s="452">
        <f t="shared" ref="KL1" si="267">KB1+1</f>
        <v>2050</v>
      </c>
      <c r="KM1" s="452">
        <f t="shared" ref="KM1" si="268">KC1+1</f>
        <v>2050</v>
      </c>
      <c r="KN1" s="452">
        <f t="shared" ref="KN1" si="269">KD1+1</f>
        <v>2050</v>
      </c>
      <c r="KO1" s="452">
        <f t="shared" ref="KO1" si="270">KE1+1</f>
        <v>2050</v>
      </c>
      <c r="KP1" s="452">
        <f t="shared" ref="KP1" si="271">KF1+1</f>
        <v>2051</v>
      </c>
      <c r="KQ1" s="452">
        <f t="shared" ref="KQ1" si="272">KG1+1</f>
        <v>2051</v>
      </c>
      <c r="KR1" s="452">
        <f t="shared" ref="KR1" si="273">KH1+1</f>
        <v>2051</v>
      </c>
      <c r="KS1" s="452">
        <f t="shared" ref="KS1" si="274">KI1+1</f>
        <v>2051</v>
      </c>
      <c r="KT1" s="452">
        <f t="shared" ref="KT1" si="275">KJ1+1</f>
        <v>2051</v>
      </c>
      <c r="KU1" s="452">
        <f t="shared" ref="KU1" si="276">KK1+1</f>
        <v>2051</v>
      </c>
      <c r="KV1" s="452">
        <f t="shared" ref="KV1" si="277">KL1+1</f>
        <v>2051</v>
      </c>
      <c r="KW1" s="452">
        <f t="shared" ref="KW1" si="278">KM1+1</f>
        <v>2051</v>
      </c>
      <c r="KX1" s="452">
        <f t="shared" ref="KX1" si="279">KN1+1</f>
        <v>2051</v>
      </c>
      <c r="KY1" s="452">
        <f t="shared" ref="KY1" si="280">KO1+1</f>
        <v>2051</v>
      </c>
    </row>
    <row r="2" spans="1:311" ht="15.75" outlineLevel="1" thickBot="1">
      <c r="B2" s="235" t="str">
        <f>B$5&amp;B1</f>
        <v>Посевная площадь2021</v>
      </c>
      <c r="C2" s="235" t="str">
        <f t="shared" ref="C2:AO2" si="281">C$5&amp;C1</f>
        <v>Урожай-ность2021</v>
      </c>
      <c r="D2" s="235" t="str">
        <f t="shared" si="281"/>
        <v>Валовой сбор2021</v>
      </c>
      <c r="E2" s="235" t="str">
        <f t="shared" si="281"/>
        <v>Семенной фонд2021</v>
      </c>
      <c r="F2" s="235" t="str">
        <f t="shared" si="281"/>
        <v>Потребность в кормах2021</v>
      </c>
      <c r="G2" s="235" t="str">
        <f t="shared" si="281"/>
        <v>Зерно-отходы2021</v>
      </c>
      <c r="H2" s="235" t="str">
        <f t="shared" si="281"/>
        <v>Натуроплата2021</v>
      </c>
      <c r="I2" s="235" t="str">
        <f t="shared" si="281"/>
        <v>На реализацию2021</v>
      </c>
      <c r="J2" s="235" t="str">
        <f t="shared" si="281"/>
        <v>Цена на реализацию2021</v>
      </c>
      <c r="K2" s="235" t="str">
        <f t="shared" si="281"/>
        <v>Выручка2021</v>
      </c>
      <c r="L2" s="235" t="str">
        <f t="shared" si="281"/>
        <v>Посевная площадь2022</v>
      </c>
      <c r="M2" s="235" t="str">
        <f t="shared" si="281"/>
        <v>Урожай-ность2022</v>
      </c>
      <c r="N2" s="235" t="str">
        <f t="shared" si="281"/>
        <v>Валовой сбор2022</v>
      </c>
      <c r="O2" s="235" t="str">
        <f t="shared" si="281"/>
        <v>Семенной фонд2022</v>
      </c>
      <c r="P2" s="235" t="str">
        <f t="shared" si="281"/>
        <v>Потребность в кормах2022</v>
      </c>
      <c r="Q2" s="235" t="str">
        <f t="shared" si="281"/>
        <v>Зерно-отходы2022</v>
      </c>
      <c r="R2" s="235" t="str">
        <f t="shared" si="281"/>
        <v>Натуроплата2022</v>
      </c>
      <c r="S2" s="235" t="str">
        <f t="shared" si="281"/>
        <v>На реализацию2022</v>
      </c>
      <c r="T2" s="235" t="str">
        <f t="shared" si="281"/>
        <v>Цена на реализацию2022</v>
      </c>
      <c r="U2" s="235" t="str">
        <f t="shared" si="281"/>
        <v>Выручка2022</v>
      </c>
      <c r="V2" s="235" t="str">
        <f t="shared" si="281"/>
        <v>Посевная площадь2023</v>
      </c>
      <c r="W2" s="235" t="str">
        <f t="shared" si="281"/>
        <v>Урожай-ность2023</v>
      </c>
      <c r="X2" s="235" t="str">
        <f t="shared" si="281"/>
        <v>Валовой сбор2023</v>
      </c>
      <c r="Y2" s="235" t="str">
        <f t="shared" si="281"/>
        <v>Семенной фонд2023</v>
      </c>
      <c r="Z2" s="235" t="str">
        <f t="shared" si="281"/>
        <v>Потребность в кормах2023</v>
      </c>
      <c r="AA2" s="235" t="str">
        <f t="shared" si="281"/>
        <v>Зерно-отходы2023</v>
      </c>
      <c r="AB2" s="235" t="str">
        <f t="shared" si="281"/>
        <v>Натуроплата2023</v>
      </c>
      <c r="AC2" s="235" t="str">
        <f t="shared" si="281"/>
        <v>На реализацию2023</v>
      </c>
      <c r="AD2" s="235" t="str">
        <f t="shared" si="281"/>
        <v>Цена на реализацию2023</v>
      </c>
      <c r="AE2" s="235" t="str">
        <f t="shared" si="281"/>
        <v>Выручка2023</v>
      </c>
      <c r="AF2" s="235" t="str">
        <f t="shared" si="281"/>
        <v>Посевная площадь2024</v>
      </c>
      <c r="AG2" s="235" t="str">
        <f t="shared" si="281"/>
        <v>Урожай-ность2024</v>
      </c>
      <c r="AH2" s="235" t="str">
        <f t="shared" si="281"/>
        <v>Валовой сбор2024</v>
      </c>
      <c r="AI2" s="235" t="str">
        <f t="shared" si="281"/>
        <v>Семенной фонд2024</v>
      </c>
      <c r="AJ2" s="235" t="str">
        <f t="shared" si="281"/>
        <v>Потребность в кормах2024</v>
      </c>
      <c r="AK2" s="235" t="str">
        <f t="shared" si="281"/>
        <v>Зерно-отходы2024</v>
      </c>
      <c r="AL2" s="235" t="str">
        <f t="shared" si="281"/>
        <v>Натуроплата2024</v>
      </c>
      <c r="AM2" s="235" t="str">
        <f t="shared" si="281"/>
        <v>На реализацию2024</v>
      </c>
      <c r="AN2" s="235" t="str">
        <f t="shared" si="281"/>
        <v>Цена на реализацию2024</v>
      </c>
      <c r="AO2" s="235" t="str">
        <f t="shared" si="281"/>
        <v>Выручка2024</v>
      </c>
      <c r="AP2" s="235" t="str">
        <f t="shared" ref="AP2:BI2" si="282">AP$5&amp;AP1</f>
        <v>Посевная площадь2025</v>
      </c>
      <c r="AQ2" s="235" t="str">
        <f t="shared" si="282"/>
        <v>Урожай-ность2025</v>
      </c>
      <c r="AR2" s="235" t="str">
        <f t="shared" si="282"/>
        <v>Валовой сбор2025</v>
      </c>
      <c r="AS2" s="235" t="str">
        <f t="shared" si="282"/>
        <v>Семенной фонд2025</v>
      </c>
      <c r="AT2" s="235" t="str">
        <f t="shared" si="282"/>
        <v>Потребность в кормах2025</v>
      </c>
      <c r="AU2" s="235" t="str">
        <f t="shared" si="282"/>
        <v>Зерно-отходы2025</v>
      </c>
      <c r="AV2" s="235" t="str">
        <f t="shared" si="282"/>
        <v>Натуроплата2025</v>
      </c>
      <c r="AW2" s="235" t="str">
        <f t="shared" si="282"/>
        <v>На реализацию2025</v>
      </c>
      <c r="AX2" s="235" t="str">
        <f t="shared" si="282"/>
        <v>Цена на реализацию2025</v>
      </c>
      <c r="AY2" s="235" t="str">
        <f t="shared" si="282"/>
        <v>Выручка2025</v>
      </c>
      <c r="AZ2" s="235" t="str">
        <f t="shared" si="282"/>
        <v>Посевная площадь2026</v>
      </c>
      <c r="BA2" s="235" t="str">
        <f t="shared" si="282"/>
        <v>Урожай-ность2026</v>
      </c>
      <c r="BB2" s="235" t="str">
        <f t="shared" si="282"/>
        <v>Валовой сбор2026</v>
      </c>
      <c r="BC2" s="235" t="str">
        <f t="shared" si="282"/>
        <v>Семенной фонд2026</v>
      </c>
      <c r="BD2" s="235" t="str">
        <f t="shared" si="282"/>
        <v>Потребность в кормах2026</v>
      </c>
      <c r="BE2" s="235" t="str">
        <f t="shared" si="282"/>
        <v>Зерно-отходы2026</v>
      </c>
      <c r="BF2" s="235" t="str">
        <f t="shared" si="282"/>
        <v>Натуроплата2026</v>
      </c>
      <c r="BG2" s="235" t="str">
        <f t="shared" si="282"/>
        <v>На реализацию2026</v>
      </c>
      <c r="BH2" s="235" t="str">
        <f t="shared" si="282"/>
        <v>Цена на реализацию2026</v>
      </c>
      <c r="BI2" s="235" t="str">
        <f t="shared" si="282"/>
        <v>Выручка2026</v>
      </c>
      <c r="BJ2" s="235" t="str">
        <f t="shared" ref="BJ2:BS2" si="283">BJ$5&amp;BJ1</f>
        <v>Посевная площадь2027</v>
      </c>
      <c r="BK2" s="235" t="str">
        <f t="shared" si="283"/>
        <v>Урожай-ность2027</v>
      </c>
      <c r="BL2" s="235" t="str">
        <f t="shared" si="283"/>
        <v>Валовой сбор2027</v>
      </c>
      <c r="BM2" s="235" t="str">
        <f t="shared" si="283"/>
        <v>Семенной фонд2027</v>
      </c>
      <c r="BN2" s="235" t="str">
        <f t="shared" si="283"/>
        <v>Потребность в кормах2027</v>
      </c>
      <c r="BO2" s="235" t="str">
        <f t="shared" si="283"/>
        <v>Зерно-отходы2027</v>
      </c>
      <c r="BP2" s="235" t="str">
        <f t="shared" si="283"/>
        <v>Натуроплата2027</v>
      </c>
      <c r="BQ2" s="235" t="str">
        <f t="shared" si="283"/>
        <v>На реализацию2027</v>
      </c>
      <c r="BR2" s="235" t="str">
        <f t="shared" si="283"/>
        <v>Цена на реализацию2027</v>
      </c>
      <c r="BS2" s="235" t="str">
        <f t="shared" si="283"/>
        <v>Выручка2027</v>
      </c>
      <c r="BT2" s="235" t="str">
        <f t="shared" ref="BT2" si="284">BT$5&amp;BT1</f>
        <v>Посевная площадь2028</v>
      </c>
      <c r="BU2" s="235" t="str">
        <f t="shared" ref="BU2" si="285">BU$5&amp;BU1</f>
        <v>Урожай-ность2028</v>
      </c>
      <c r="BV2" s="235" t="str">
        <f t="shared" ref="BV2" si="286">BV$5&amp;BV1</f>
        <v>Валовой сбор2028</v>
      </c>
      <c r="BW2" s="235" t="str">
        <f t="shared" ref="BW2" si="287">BW$5&amp;BW1</f>
        <v>Семенной фонд2028</v>
      </c>
      <c r="BX2" s="235" t="str">
        <f t="shared" ref="BX2" si="288">BX$5&amp;BX1</f>
        <v>Потребность в кормах2028</v>
      </c>
      <c r="BY2" s="235" t="str">
        <f t="shared" ref="BY2" si="289">BY$5&amp;BY1</f>
        <v>Зерно-отходы2028</v>
      </c>
      <c r="BZ2" s="235" t="str">
        <f t="shared" ref="BZ2" si="290">BZ$5&amp;BZ1</f>
        <v>Натуроплата2028</v>
      </c>
      <c r="CA2" s="235" t="str">
        <f t="shared" ref="CA2" si="291">CA$5&amp;CA1</f>
        <v>На реализацию2028</v>
      </c>
      <c r="CB2" s="235" t="str">
        <f t="shared" ref="CB2" si="292">CB$5&amp;CB1</f>
        <v>Цена на реализацию2028</v>
      </c>
      <c r="CC2" s="235" t="str">
        <f t="shared" ref="CC2" si="293">CC$5&amp;CC1</f>
        <v>Выручка2028</v>
      </c>
      <c r="CD2" s="235" t="str">
        <f t="shared" ref="CD2" si="294">CD$5&amp;CD1</f>
        <v>Посевная площадь2029</v>
      </c>
      <c r="CE2" s="235" t="str">
        <f t="shared" ref="CE2" si="295">CE$5&amp;CE1</f>
        <v>Урожай-ность2029</v>
      </c>
      <c r="CF2" s="235" t="str">
        <f t="shared" ref="CF2" si="296">CF$5&amp;CF1</f>
        <v>Валовой сбор2029</v>
      </c>
      <c r="CG2" s="235" t="str">
        <f t="shared" ref="CG2" si="297">CG$5&amp;CG1</f>
        <v>Семенной фонд2029</v>
      </c>
      <c r="CH2" s="235" t="str">
        <f t="shared" ref="CH2" si="298">CH$5&amp;CH1</f>
        <v>Потребность в кормах2029</v>
      </c>
      <c r="CI2" s="235" t="str">
        <f t="shared" ref="CI2" si="299">CI$5&amp;CI1</f>
        <v>Зерно-отходы2029</v>
      </c>
      <c r="CJ2" s="235" t="str">
        <f t="shared" ref="CJ2" si="300">CJ$5&amp;CJ1</f>
        <v>Натуроплата2029</v>
      </c>
      <c r="CK2" s="235" t="str">
        <f t="shared" ref="CK2" si="301">CK$5&amp;CK1</f>
        <v>На реализацию2029</v>
      </c>
      <c r="CL2" s="235" t="str">
        <f t="shared" ref="CL2" si="302">CL$5&amp;CL1</f>
        <v>Цена на реализацию2029</v>
      </c>
      <c r="CM2" s="235" t="str">
        <f t="shared" ref="CM2" si="303">CM$5&amp;CM1</f>
        <v>Выручка2029</v>
      </c>
      <c r="CN2" s="235" t="str">
        <f t="shared" ref="CN2" si="304">CN$5&amp;CN1</f>
        <v>Посевная площадь2030</v>
      </c>
      <c r="CO2" s="235" t="str">
        <f t="shared" ref="CO2" si="305">CO$5&amp;CO1</f>
        <v>Урожай-ность2030</v>
      </c>
      <c r="CP2" s="235" t="str">
        <f t="shared" ref="CP2" si="306">CP$5&amp;CP1</f>
        <v>Валовой сбор2030</v>
      </c>
      <c r="CQ2" s="235" t="str">
        <f t="shared" ref="CQ2" si="307">CQ$5&amp;CQ1</f>
        <v>Семенной фонд2030</v>
      </c>
      <c r="CR2" s="235" t="str">
        <f t="shared" ref="CR2" si="308">CR$5&amp;CR1</f>
        <v>Потребность в кормах2030</v>
      </c>
      <c r="CS2" s="235" t="str">
        <f t="shared" ref="CS2" si="309">CS$5&amp;CS1</f>
        <v>Зерно-отходы2030</v>
      </c>
      <c r="CT2" s="235" t="str">
        <f t="shared" ref="CT2" si="310">CT$5&amp;CT1</f>
        <v>Натуроплата2030</v>
      </c>
      <c r="CU2" s="235" t="str">
        <f t="shared" ref="CU2" si="311">CU$5&amp;CU1</f>
        <v>На реализацию2030</v>
      </c>
      <c r="CV2" s="235" t="str">
        <f t="shared" ref="CV2" si="312">CV$5&amp;CV1</f>
        <v>Цена на реализацию2030</v>
      </c>
      <c r="CW2" s="235" t="str">
        <f t="shared" ref="CW2" si="313">CW$5&amp;CW1</f>
        <v>Выручка2030</v>
      </c>
      <c r="CX2" s="235" t="str">
        <f t="shared" ref="CX2" si="314">CX$5&amp;CX1</f>
        <v>Посевная площадь2031</v>
      </c>
      <c r="CY2" s="235" t="str">
        <f t="shared" ref="CY2" si="315">CY$5&amp;CY1</f>
        <v>Урожай-ность2031</v>
      </c>
      <c r="CZ2" s="235" t="str">
        <f t="shared" ref="CZ2" si="316">CZ$5&amp;CZ1</f>
        <v>Валовой сбор2031</v>
      </c>
      <c r="DA2" s="235" t="str">
        <f t="shared" ref="DA2" si="317">DA$5&amp;DA1</f>
        <v>Семенной фонд2031</v>
      </c>
      <c r="DB2" s="235" t="str">
        <f t="shared" ref="DB2" si="318">DB$5&amp;DB1</f>
        <v>Потребность в кормах2031</v>
      </c>
      <c r="DC2" s="235" t="str">
        <f t="shared" ref="DC2" si="319">DC$5&amp;DC1</f>
        <v>Зерно-отходы2031</v>
      </c>
      <c r="DD2" s="235" t="str">
        <f t="shared" ref="DD2" si="320">DD$5&amp;DD1</f>
        <v>Натуроплата2031</v>
      </c>
      <c r="DE2" s="235" t="str">
        <f t="shared" ref="DE2" si="321">DE$5&amp;DE1</f>
        <v>На реализацию2031</v>
      </c>
      <c r="DF2" s="235" t="str">
        <f t="shared" ref="DF2" si="322">DF$5&amp;DF1</f>
        <v>Цена на реализацию2031</v>
      </c>
      <c r="DG2" s="235" t="str">
        <f t="shared" ref="DG2" si="323">DG$5&amp;DG1</f>
        <v>Выручка2031</v>
      </c>
      <c r="DH2" s="235" t="str">
        <f t="shared" ref="DH2" si="324">DH$5&amp;DH1</f>
        <v>Посевная площадь2032</v>
      </c>
      <c r="DI2" s="235" t="str">
        <f t="shared" ref="DI2" si="325">DI$5&amp;DI1</f>
        <v>Урожай-ность2032</v>
      </c>
      <c r="DJ2" s="235" t="str">
        <f t="shared" ref="DJ2" si="326">DJ$5&amp;DJ1</f>
        <v>Валовой сбор2032</v>
      </c>
      <c r="DK2" s="235" t="str">
        <f t="shared" ref="DK2" si="327">DK$5&amp;DK1</f>
        <v>Семенной фонд2032</v>
      </c>
      <c r="DL2" s="235" t="str">
        <f t="shared" ref="DL2" si="328">DL$5&amp;DL1</f>
        <v>Потребность в кормах2032</v>
      </c>
      <c r="DM2" s="235" t="str">
        <f t="shared" ref="DM2" si="329">DM$5&amp;DM1</f>
        <v>Зерно-отходы2032</v>
      </c>
      <c r="DN2" s="235" t="str">
        <f t="shared" ref="DN2" si="330">DN$5&amp;DN1</f>
        <v>Натуроплата2032</v>
      </c>
      <c r="DO2" s="235" t="str">
        <f t="shared" ref="DO2" si="331">DO$5&amp;DO1</f>
        <v>На реализацию2032</v>
      </c>
      <c r="DP2" s="235" t="str">
        <f t="shared" ref="DP2" si="332">DP$5&amp;DP1</f>
        <v>Цена на реализацию2032</v>
      </c>
      <c r="DQ2" s="235" t="str">
        <f t="shared" ref="DQ2" si="333">DQ$5&amp;DQ1</f>
        <v>Выручка2032</v>
      </c>
      <c r="DR2" s="235" t="str">
        <f t="shared" ref="DR2" si="334">DR$5&amp;DR1</f>
        <v>Посевная площадь2033</v>
      </c>
      <c r="DS2" s="235" t="str">
        <f t="shared" ref="DS2" si="335">DS$5&amp;DS1</f>
        <v>Урожай-ность2033</v>
      </c>
      <c r="DT2" s="235" t="str">
        <f t="shared" ref="DT2" si="336">DT$5&amp;DT1</f>
        <v>Валовой сбор2033</v>
      </c>
      <c r="DU2" s="235" t="str">
        <f t="shared" ref="DU2" si="337">DU$5&amp;DU1</f>
        <v>Семенной фонд2033</v>
      </c>
      <c r="DV2" s="235" t="str">
        <f t="shared" ref="DV2" si="338">DV$5&amp;DV1</f>
        <v>Потребность в кормах2033</v>
      </c>
      <c r="DW2" s="235" t="str">
        <f t="shared" ref="DW2" si="339">DW$5&amp;DW1</f>
        <v>Зерно-отходы2033</v>
      </c>
      <c r="DX2" s="235" t="str">
        <f t="shared" ref="DX2" si="340">DX$5&amp;DX1</f>
        <v>Натуроплата2033</v>
      </c>
      <c r="DY2" s="235" t="str">
        <f t="shared" ref="DY2" si="341">DY$5&amp;DY1</f>
        <v>На реализацию2033</v>
      </c>
      <c r="DZ2" s="235" t="str">
        <f t="shared" ref="DZ2" si="342">DZ$5&amp;DZ1</f>
        <v>Цена на реализацию2033</v>
      </c>
      <c r="EA2" s="235" t="str">
        <f t="shared" ref="EA2" si="343">EA$5&amp;EA1</f>
        <v>Выручка2033</v>
      </c>
      <c r="EB2" s="235" t="str">
        <f t="shared" ref="EB2" si="344">EB$5&amp;EB1</f>
        <v>Посевная площадь2034</v>
      </c>
      <c r="EC2" s="235" t="str">
        <f t="shared" ref="EC2" si="345">EC$5&amp;EC1</f>
        <v>Урожай-ность2034</v>
      </c>
      <c r="ED2" s="235" t="str">
        <f t="shared" ref="ED2" si="346">ED$5&amp;ED1</f>
        <v>Валовой сбор2034</v>
      </c>
      <c r="EE2" s="235" t="str">
        <f t="shared" ref="EE2" si="347">EE$5&amp;EE1</f>
        <v>Семенной фонд2034</v>
      </c>
      <c r="EF2" s="235" t="str">
        <f t="shared" ref="EF2" si="348">EF$5&amp;EF1</f>
        <v>Потребность в кормах2034</v>
      </c>
      <c r="EG2" s="235" t="str">
        <f t="shared" ref="EG2" si="349">EG$5&amp;EG1</f>
        <v>Зерно-отходы2034</v>
      </c>
      <c r="EH2" s="235" t="str">
        <f t="shared" ref="EH2" si="350">EH$5&amp;EH1</f>
        <v>Натуроплата2034</v>
      </c>
      <c r="EI2" s="235" t="str">
        <f t="shared" ref="EI2" si="351">EI$5&amp;EI1</f>
        <v>На реализацию2034</v>
      </c>
      <c r="EJ2" s="235" t="str">
        <f t="shared" ref="EJ2" si="352">EJ$5&amp;EJ1</f>
        <v>Цена на реализацию2034</v>
      </c>
      <c r="EK2" s="235" t="str">
        <f t="shared" ref="EK2" si="353">EK$5&amp;EK1</f>
        <v>Выручка2034</v>
      </c>
      <c r="EL2" s="235" t="str">
        <f t="shared" ref="EL2" si="354">EL$5&amp;EL1</f>
        <v>Посевная площадь2035</v>
      </c>
      <c r="EM2" s="235" t="str">
        <f t="shared" ref="EM2" si="355">EM$5&amp;EM1</f>
        <v>Урожай-ность2035</v>
      </c>
      <c r="EN2" s="235" t="str">
        <f t="shared" ref="EN2" si="356">EN$5&amp;EN1</f>
        <v>Валовой сбор2035</v>
      </c>
      <c r="EO2" s="235" t="str">
        <f t="shared" ref="EO2" si="357">EO$5&amp;EO1</f>
        <v>Семенной фонд2035</v>
      </c>
      <c r="EP2" s="235" t="str">
        <f t="shared" ref="EP2" si="358">EP$5&amp;EP1</f>
        <v>Потребность в кормах2035</v>
      </c>
      <c r="EQ2" s="235" t="str">
        <f t="shared" ref="EQ2" si="359">EQ$5&amp;EQ1</f>
        <v>Зерно-отходы2035</v>
      </c>
      <c r="ER2" s="235" t="str">
        <f t="shared" ref="ER2" si="360">ER$5&amp;ER1</f>
        <v>Натуроплата2035</v>
      </c>
      <c r="ES2" s="235" t="str">
        <f t="shared" ref="ES2" si="361">ES$5&amp;ES1</f>
        <v>На реализацию2035</v>
      </c>
      <c r="ET2" s="235" t="str">
        <f t="shared" ref="ET2" si="362">ET$5&amp;ET1</f>
        <v>Цена на реализацию2035</v>
      </c>
      <c r="EU2" s="235" t="str">
        <f t="shared" ref="EU2" si="363">EU$5&amp;EU1</f>
        <v>Выручка2035</v>
      </c>
      <c r="EV2" s="235" t="str">
        <f t="shared" ref="EV2" si="364">EV$5&amp;EV1</f>
        <v>Посевная площадь2036</v>
      </c>
      <c r="EW2" s="235" t="str">
        <f t="shared" ref="EW2" si="365">EW$5&amp;EW1</f>
        <v>Урожай-ность2036</v>
      </c>
      <c r="EX2" s="235" t="str">
        <f t="shared" ref="EX2" si="366">EX$5&amp;EX1</f>
        <v>Валовой сбор2036</v>
      </c>
      <c r="EY2" s="235" t="str">
        <f t="shared" ref="EY2" si="367">EY$5&amp;EY1</f>
        <v>Семенной фонд2036</v>
      </c>
      <c r="EZ2" s="235" t="str">
        <f t="shared" ref="EZ2" si="368">EZ$5&amp;EZ1</f>
        <v>Потребность в кормах2036</v>
      </c>
      <c r="FA2" s="235" t="str">
        <f t="shared" ref="FA2" si="369">FA$5&amp;FA1</f>
        <v>Зерно-отходы2036</v>
      </c>
      <c r="FB2" s="235" t="str">
        <f t="shared" ref="FB2" si="370">FB$5&amp;FB1</f>
        <v>Натуроплата2036</v>
      </c>
      <c r="FC2" s="235" t="str">
        <f t="shared" ref="FC2" si="371">FC$5&amp;FC1</f>
        <v>На реализацию2036</v>
      </c>
      <c r="FD2" s="235" t="str">
        <f t="shared" ref="FD2" si="372">FD$5&amp;FD1</f>
        <v>Цена на реализацию2036</v>
      </c>
      <c r="FE2" s="235" t="str">
        <f t="shared" ref="FE2" si="373">FE$5&amp;FE1</f>
        <v>Выручка2036</v>
      </c>
      <c r="FF2" s="235" t="str">
        <f t="shared" ref="FF2" si="374">FF$5&amp;FF1</f>
        <v>Посевная площадь2037</v>
      </c>
      <c r="FG2" s="235" t="str">
        <f t="shared" ref="FG2" si="375">FG$5&amp;FG1</f>
        <v>Урожай-ность2037</v>
      </c>
      <c r="FH2" s="235" t="str">
        <f t="shared" ref="FH2" si="376">FH$5&amp;FH1</f>
        <v>Валовой сбор2037</v>
      </c>
      <c r="FI2" s="235" t="str">
        <f t="shared" ref="FI2" si="377">FI$5&amp;FI1</f>
        <v>Семенной фонд2037</v>
      </c>
      <c r="FJ2" s="235" t="str">
        <f t="shared" ref="FJ2" si="378">FJ$5&amp;FJ1</f>
        <v>Потребность в кормах2037</v>
      </c>
      <c r="FK2" s="235" t="str">
        <f t="shared" ref="FK2" si="379">FK$5&amp;FK1</f>
        <v>Зерно-отходы2037</v>
      </c>
      <c r="FL2" s="235" t="str">
        <f t="shared" ref="FL2" si="380">FL$5&amp;FL1</f>
        <v>Натуроплата2037</v>
      </c>
      <c r="FM2" s="235" t="str">
        <f t="shared" ref="FM2" si="381">FM$5&amp;FM1</f>
        <v>На реализацию2037</v>
      </c>
      <c r="FN2" s="235" t="str">
        <f t="shared" ref="FN2" si="382">FN$5&amp;FN1</f>
        <v>Цена на реализацию2037</v>
      </c>
      <c r="FO2" s="235" t="str">
        <f t="shared" ref="FO2" si="383">FO$5&amp;FO1</f>
        <v>Выручка2037</v>
      </c>
      <c r="FP2" s="235" t="str">
        <f t="shared" ref="FP2" si="384">FP$5&amp;FP1</f>
        <v>Посевная площадь2038</v>
      </c>
      <c r="FQ2" s="235" t="str">
        <f t="shared" ref="FQ2" si="385">FQ$5&amp;FQ1</f>
        <v>Урожай-ность2038</v>
      </c>
      <c r="FR2" s="235" t="str">
        <f t="shared" ref="FR2" si="386">FR$5&amp;FR1</f>
        <v>Валовой сбор2038</v>
      </c>
      <c r="FS2" s="235" t="str">
        <f t="shared" ref="FS2" si="387">FS$5&amp;FS1</f>
        <v>Семенной фонд2038</v>
      </c>
      <c r="FT2" s="235" t="str">
        <f t="shared" ref="FT2" si="388">FT$5&amp;FT1</f>
        <v>Потребность в кормах2038</v>
      </c>
      <c r="FU2" s="235" t="str">
        <f t="shared" ref="FU2" si="389">FU$5&amp;FU1</f>
        <v>Зерно-отходы2038</v>
      </c>
      <c r="FV2" s="235" t="str">
        <f t="shared" ref="FV2" si="390">FV$5&amp;FV1</f>
        <v>Натуроплата2038</v>
      </c>
      <c r="FW2" s="235" t="str">
        <f t="shared" ref="FW2" si="391">FW$5&amp;FW1</f>
        <v>На реализацию2038</v>
      </c>
      <c r="FX2" s="235" t="str">
        <f t="shared" ref="FX2" si="392">FX$5&amp;FX1</f>
        <v>Цена на реализацию2038</v>
      </c>
      <c r="FY2" s="235" t="str">
        <f t="shared" ref="FY2" si="393">FY$5&amp;FY1</f>
        <v>Выручка2038</v>
      </c>
      <c r="FZ2" s="235" t="str">
        <f t="shared" ref="FZ2" si="394">FZ$5&amp;FZ1</f>
        <v>Посевная площадь2039</v>
      </c>
      <c r="GA2" s="235" t="str">
        <f t="shared" ref="GA2" si="395">GA$5&amp;GA1</f>
        <v>Урожай-ность2039</v>
      </c>
      <c r="GB2" s="235" t="str">
        <f t="shared" ref="GB2" si="396">GB$5&amp;GB1</f>
        <v>Валовой сбор2039</v>
      </c>
      <c r="GC2" s="235" t="str">
        <f t="shared" ref="GC2" si="397">GC$5&amp;GC1</f>
        <v>Семенной фонд2039</v>
      </c>
      <c r="GD2" s="235" t="str">
        <f t="shared" ref="GD2" si="398">GD$5&amp;GD1</f>
        <v>Потребность в кормах2039</v>
      </c>
      <c r="GE2" s="235" t="str">
        <f t="shared" ref="GE2" si="399">GE$5&amp;GE1</f>
        <v>Зерно-отходы2039</v>
      </c>
      <c r="GF2" s="235" t="str">
        <f t="shared" ref="GF2" si="400">GF$5&amp;GF1</f>
        <v>Натуроплата2039</v>
      </c>
      <c r="GG2" s="235" t="str">
        <f t="shared" ref="GG2" si="401">GG$5&amp;GG1</f>
        <v>На реализацию2039</v>
      </c>
      <c r="GH2" s="235" t="str">
        <f t="shared" ref="GH2" si="402">GH$5&amp;GH1</f>
        <v>Цена на реализацию2039</v>
      </c>
      <c r="GI2" s="235" t="str">
        <f t="shared" ref="GI2" si="403">GI$5&amp;GI1</f>
        <v>Выручка2039</v>
      </c>
      <c r="GJ2" s="235" t="str">
        <f t="shared" ref="GJ2" si="404">GJ$5&amp;GJ1</f>
        <v>Посевная площадь2040</v>
      </c>
      <c r="GK2" s="235" t="str">
        <f t="shared" ref="GK2" si="405">GK$5&amp;GK1</f>
        <v>Урожай-ность2040</v>
      </c>
      <c r="GL2" s="235" t="str">
        <f t="shared" ref="GL2" si="406">GL$5&amp;GL1</f>
        <v>Валовой сбор2040</v>
      </c>
      <c r="GM2" s="235" t="str">
        <f t="shared" ref="GM2" si="407">GM$5&amp;GM1</f>
        <v>Семенной фонд2040</v>
      </c>
      <c r="GN2" s="235" t="str">
        <f t="shared" ref="GN2" si="408">GN$5&amp;GN1</f>
        <v>Потребность в кормах2040</v>
      </c>
      <c r="GO2" s="235" t="str">
        <f t="shared" ref="GO2" si="409">GO$5&amp;GO1</f>
        <v>Зерно-отходы2040</v>
      </c>
      <c r="GP2" s="235" t="str">
        <f t="shared" ref="GP2" si="410">GP$5&amp;GP1</f>
        <v>Натуроплата2040</v>
      </c>
      <c r="GQ2" s="235" t="str">
        <f t="shared" ref="GQ2" si="411">GQ$5&amp;GQ1</f>
        <v>На реализацию2040</v>
      </c>
      <c r="GR2" s="235" t="str">
        <f t="shared" ref="GR2" si="412">GR$5&amp;GR1</f>
        <v>Цена на реализацию2040</v>
      </c>
      <c r="GS2" s="235" t="str">
        <f t="shared" ref="GS2" si="413">GS$5&amp;GS1</f>
        <v>Выручка2040</v>
      </c>
      <c r="GT2" s="235" t="str">
        <f t="shared" ref="GT2" si="414">GT$5&amp;GT1</f>
        <v>Посевная площадь2041</v>
      </c>
      <c r="GU2" s="235" t="str">
        <f t="shared" ref="GU2" si="415">GU$5&amp;GU1</f>
        <v>Урожай-ность2041</v>
      </c>
      <c r="GV2" s="235" t="str">
        <f t="shared" ref="GV2" si="416">GV$5&amp;GV1</f>
        <v>Валовой сбор2041</v>
      </c>
      <c r="GW2" s="235" t="str">
        <f t="shared" ref="GW2" si="417">GW$5&amp;GW1</f>
        <v>Семенной фонд2041</v>
      </c>
      <c r="GX2" s="235" t="str">
        <f t="shared" ref="GX2" si="418">GX$5&amp;GX1</f>
        <v>Потребность в кормах2041</v>
      </c>
      <c r="GY2" s="235" t="str">
        <f t="shared" ref="GY2" si="419">GY$5&amp;GY1</f>
        <v>Зерно-отходы2041</v>
      </c>
      <c r="GZ2" s="235" t="str">
        <f t="shared" ref="GZ2" si="420">GZ$5&amp;GZ1</f>
        <v>Натуроплата2041</v>
      </c>
      <c r="HA2" s="235" t="str">
        <f t="shared" ref="HA2" si="421">HA$5&amp;HA1</f>
        <v>На реализацию2041</v>
      </c>
      <c r="HB2" s="235" t="str">
        <f t="shared" ref="HB2" si="422">HB$5&amp;HB1</f>
        <v>Цена на реализацию2041</v>
      </c>
      <c r="HC2" s="235" t="str">
        <f t="shared" ref="HC2" si="423">HC$5&amp;HC1</f>
        <v>Выручка2041</v>
      </c>
      <c r="HD2" s="235" t="str">
        <f t="shared" ref="HD2" si="424">HD$5&amp;HD1</f>
        <v>Посевная площадь2042</v>
      </c>
      <c r="HE2" s="235" t="str">
        <f t="shared" ref="HE2" si="425">HE$5&amp;HE1</f>
        <v>Урожай-ность2042</v>
      </c>
      <c r="HF2" s="235" t="str">
        <f t="shared" ref="HF2" si="426">HF$5&amp;HF1</f>
        <v>Валовой сбор2042</v>
      </c>
      <c r="HG2" s="235" t="str">
        <f t="shared" ref="HG2" si="427">HG$5&amp;HG1</f>
        <v>Семенной фонд2042</v>
      </c>
      <c r="HH2" s="235" t="str">
        <f t="shared" ref="HH2" si="428">HH$5&amp;HH1</f>
        <v>Потребность в кормах2042</v>
      </c>
      <c r="HI2" s="235" t="str">
        <f t="shared" ref="HI2" si="429">HI$5&amp;HI1</f>
        <v>Зерно-отходы2042</v>
      </c>
      <c r="HJ2" s="235" t="str">
        <f t="shared" ref="HJ2" si="430">HJ$5&amp;HJ1</f>
        <v>Натуроплата2042</v>
      </c>
      <c r="HK2" s="235" t="str">
        <f t="shared" ref="HK2" si="431">HK$5&amp;HK1</f>
        <v>На реализацию2042</v>
      </c>
      <c r="HL2" s="235" t="str">
        <f t="shared" ref="HL2" si="432">HL$5&amp;HL1</f>
        <v>Цена на реализацию2042</v>
      </c>
      <c r="HM2" s="235" t="str">
        <f t="shared" ref="HM2" si="433">HM$5&amp;HM1</f>
        <v>Выручка2042</v>
      </c>
      <c r="HN2" s="235" t="str">
        <f t="shared" ref="HN2" si="434">HN$5&amp;HN1</f>
        <v>Посевная площадь2043</v>
      </c>
      <c r="HO2" s="235" t="str">
        <f t="shared" ref="HO2" si="435">HO$5&amp;HO1</f>
        <v>Урожай-ность2043</v>
      </c>
      <c r="HP2" s="235" t="str">
        <f t="shared" ref="HP2" si="436">HP$5&amp;HP1</f>
        <v>Валовой сбор2043</v>
      </c>
      <c r="HQ2" s="235" t="str">
        <f t="shared" ref="HQ2" si="437">HQ$5&amp;HQ1</f>
        <v>Семенной фонд2043</v>
      </c>
      <c r="HR2" s="235" t="str">
        <f t="shared" ref="HR2" si="438">HR$5&amp;HR1</f>
        <v>Потребность в кормах2043</v>
      </c>
      <c r="HS2" s="235" t="str">
        <f t="shared" ref="HS2" si="439">HS$5&amp;HS1</f>
        <v>Зерно-отходы2043</v>
      </c>
      <c r="HT2" s="235" t="str">
        <f t="shared" ref="HT2" si="440">HT$5&amp;HT1</f>
        <v>Натуроплата2043</v>
      </c>
      <c r="HU2" s="235" t="str">
        <f t="shared" ref="HU2" si="441">HU$5&amp;HU1</f>
        <v>На реализацию2043</v>
      </c>
      <c r="HV2" s="235" t="str">
        <f t="shared" ref="HV2" si="442">HV$5&amp;HV1</f>
        <v>Цена на реализацию2043</v>
      </c>
      <c r="HW2" s="235" t="str">
        <f t="shared" ref="HW2" si="443">HW$5&amp;HW1</f>
        <v>Выручка2043</v>
      </c>
      <c r="HX2" s="235" t="str">
        <f t="shared" ref="HX2" si="444">HX$5&amp;HX1</f>
        <v>Посевная площадь2044</v>
      </c>
      <c r="HY2" s="235" t="str">
        <f t="shared" ref="HY2" si="445">HY$5&amp;HY1</f>
        <v>Урожай-ность2044</v>
      </c>
      <c r="HZ2" s="235" t="str">
        <f t="shared" ref="HZ2" si="446">HZ$5&amp;HZ1</f>
        <v>Валовой сбор2044</v>
      </c>
      <c r="IA2" s="235" t="str">
        <f t="shared" ref="IA2" si="447">IA$5&amp;IA1</f>
        <v>Семенной фонд2044</v>
      </c>
      <c r="IB2" s="235" t="str">
        <f t="shared" ref="IB2" si="448">IB$5&amp;IB1</f>
        <v>Потребность в кормах2044</v>
      </c>
      <c r="IC2" s="235" t="str">
        <f t="shared" ref="IC2" si="449">IC$5&amp;IC1</f>
        <v>Зерно-отходы2044</v>
      </c>
      <c r="ID2" s="235" t="str">
        <f t="shared" ref="ID2" si="450">ID$5&amp;ID1</f>
        <v>Натуроплата2044</v>
      </c>
      <c r="IE2" s="235" t="str">
        <f t="shared" ref="IE2" si="451">IE$5&amp;IE1</f>
        <v>На реализацию2044</v>
      </c>
      <c r="IF2" s="235" t="str">
        <f t="shared" ref="IF2" si="452">IF$5&amp;IF1</f>
        <v>Цена на реализацию2044</v>
      </c>
      <c r="IG2" s="235" t="str">
        <f t="shared" ref="IG2" si="453">IG$5&amp;IG1</f>
        <v>Выручка2044</v>
      </c>
      <c r="IH2" s="235" t="str">
        <f t="shared" ref="IH2" si="454">IH$5&amp;IH1</f>
        <v>Посевная площадь2045</v>
      </c>
      <c r="II2" s="235" t="str">
        <f t="shared" ref="II2" si="455">II$5&amp;II1</f>
        <v>Урожай-ность2045</v>
      </c>
      <c r="IJ2" s="235" t="str">
        <f t="shared" ref="IJ2" si="456">IJ$5&amp;IJ1</f>
        <v>Валовой сбор2045</v>
      </c>
      <c r="IK2" s="235" t="str">
        <f t="shared" ref="IK2" si="457">IK$5&amp;IK1</f>
        <v>Семенной фонд2045</v>
      </c>
      <c r="IL2" s="235" t="str">
        <f t="shared" ref="IL2" si="458">IL$5&amp;IL1</f>
        <v>Потребность в кормах2045</v>
      </c>
      <c r="IM2" s="235" t="str">
        <f t="shared" ref="IM2" si="459">IM$5&amp;IM1</f>
        <v>Зерно-отходы2045</v>
      </c>
      <c r="IN2" s="235" t="str">
        <f t="shared" ref="IN2" si="460">IN$5&amp;IN1</f>
        <v>Натуроплата2045</v>
      </c>
      <c r="IO2" s="235" t="str">
        <f t="shared" ref="IO2" si="461">IO$5&amp;IO1</f>
        <v>На реализацию2045</v>
      </c>
      <c r="IP2" s="235" t="str">
        <f t="shared" ref="IP2" si="462">IP$5&amp;IP1</f>
        <v>Цена на реализацию2045</v>
      </c>
      <c r="IQ2" s="235" t="str">
        <f t="shared" ref="IQ2" si="463">IQ$5&amp;IQ1</f>
        <v>Выручка2045</v>
      </c>
      <c r="IR2" s="235" t="str">
        <f t="shared" ref="IR2" si="464">IR$5&amp;IR1</f>
        <v>Посевная площадь2046</v>
      </c>
      <c r="IS2" s="235" t="str">
        <f t="shared" ref="IS2" si="465">IS$5&amp;IS1</f>
        <v>Урожай-ность2046</v>
      </c>
      <c r="IT2" s="235" t="str">
        <f t="shared" ref="IT2" si="466">IT$5&amp;IT1</f>
        <v>Валовой сбор2046</v>
      </c>
      <c r="IU2" s="235" t="str">
        <f t="shared" ref="IU2" si="467">IU$5&amp;IU1</f>
        <v>Семенной фонд2046</v>
      </c>
      <c r="IV2" s="235" t="str">
        <f t="shared" ref="IV2" si="468">IV$5&amp;IV1</f>
        <v>Потребность в кормах2046</v>
      </c>
      <c r="IW2" s="235" t="str">
        <f t="shared" ref="IW2" si="469">IW$5&amp;IW1</f>
        <v>Зерно-отходы2046</v>
      </c>
      <c r="IX2" s="235" t="str">
        <f t="shared" ref="IX2" si="470">IX$5&amp;IX1</f>
        <v>Натуроплата2046</v>
      </c>
      <c r="IY2" s="235" t="str">
        <f t="shared" ref="IY2" si="471">IY$5&amp;IY1</f>
        <v>На реализацию2046</v>
      </c>
      <c r="IZ2" s="235" t="str">
        <f t="shared" ref="IZ2" si="472">IZ$5&amp;IZ1</f>
        <v>Цена на реализацию2046</v>
      </c>
      <c r="JA2" s="235" t="str">
        <f t="shared" ref="JA2" si="473">JA$5&amp;JA1</f>
        <v>Выручка2046</v>
      </c>
      <c r="JB2" s="235" t="str">
        <f t="shared" ref="JB2" si="474">JB$5&amp;JB1</f>
        <v>Посевная площадь2047</v>
      </c>
      <c r="JC2" s="235" t="str">
        <f t="shared" ref="JC2" si="475">JC$5&amp;JC1</f>
        <v>Урожай-ность2047</v>
      </c>
      <c r="JD2" s="235" t="str">
        <f t="shared" ref="JD2" si="476">JD$5&amp;JD1</f>
        <v>Валовой сбор2047</v>
      </c>
      <c r="JE2" s="235" t="str">
        <f t="shared" ref="JE2" si="477">JE$5&amp;JE1</f>
        <v>Семенной фонд2047</v>
      </c>
      <c r="JF2" s="235" t="str">
        <f t="shared" ref="JF2" si="478">JF$5&amp;JF1</f>
        <v>Потребность в кормах2047</v>
      </c>
      <c r="JG2" s="235" t="str">
        <f t="shared" ref="JG2" si="479">JG$5&amp;JG1</f>
        <v>Зерно-отходы2047</v>
      </c>
      <c r="JH2" s="235" t="str">
        <f t="shared" ref="JH2" si="480">JH$5&amp;JH1</f>
        <v>Натуроплата2047</v>
      </c>
      <c r="JI2" s="235" t="str">
        <f t="shared" ref="JI2" si="481">JI$5&amp;JI1</f>
        <v>На реализацию2047</v>
      </c>
      <c r="JJ2" s="235" t="str">
        <f t="shared" ref="JJ2" si="482">JJ$5&amp;JJ1</f>
        <v>Цена на реализацию2047</v>
      </c>
      <c r="JK2" s="235" t="str">
        <f t="shared" ref="JK2" si="483">JK$5&amp;JK1</f>
        <v>Выручка2047</v>
      </c>
      <c r="JL2" s="235" t="str">
        <f t="shared" ref="JL2" si="484">JL$5&amp;JL1</f>
        <v>Посевная площадь2048</v>
      </c>
      <c r="JM2" s="235" t="str">
        <f t="shared" ref="JM2" si="485">JM$5&amp;JM1</f>
        <v>Урожай-ность2048</v>
      </c>
      <c r="JN2" s="235" t="str">
        <f t="shared" ref="JN2" si="486">JN$5&amp;JN1</f>
        <v>Валовой сбор2048</v>
      </c>
      <c r="JO2" s="235" t="str">
        <f t="shared" ref="JO2" si="487">JO$5&amp;JO1</f>
        <v>Семенной фонд2048</v>
      </c>
      <c r="JP2" s="235" t="str">
        <f t="shared" ref="JP2" si="488">JP$5&amp;JP1</f>
        <v>Потребность в кормах2048</v>
      </c>
      <c r="JQ2" s="235" t="str">
        <f t="shared" ref="JQ2" si="489">JQ$5&amp;JQ1</f>
        <v>Зерно-отходы2048</v>
      </c>
      <c r="JR2" s="235" t="str">
        <f t="shared" ref="JR2" si="490">JR$5&amp;JR1</f>
        <v>Натуроплата2048</v>
      </c>
      <c r="JS2" s="235" t="str">
        <f t="shared" ref="JS2" si="491">JS$5&amp;JS1</f>
        <v>На реализацию2048</v>
      </c>
      <c r="JT2" s="235" t="str">
        <f t="shared" ref="JT2" si="492">JT$5&amp;JT1</f>
        <v>Цена на реализацию2048</v>
      </c>
      <c r="JU2" s="235" t="str">
        <f t="shared" ref="JU2" si="493">JU$5&amp;JU1</f>
        <v>Выручка2048</v>
      </c>
      <c r="JV2" s="235" t="str">
        <f t="shared" ref="JV2" si="494">JV$5&amp;JV1</f>
        <v>Посевная площадь2049</v>
      </c>
      <c r="JW2" s="235" t="str">
        <f t="shared" ref="JW2" si="495">JW$5&amp;JW1</f>
        <v>Урожай-ность2049</v>
      </c>
      <c r="JX2" s="235" t="str">
        <f t="shared" ref="JX2" si="496">JX$5&amp;JX1</f>
        <v>Валовой сбор2049</v>
      </c>
      <c r="JY2" s="235" t="str">
        <f t="shared" ref="JY2" si="497">JY$5&amp;JY1</f>
        <v>Семенной фонд2049</v>
      </c>
      <c r="JZ2" s="235" t="str">
        <f t="shared" ref="JZ2" si="498">JZ$5&amp;JZ1</f>
        <v>Потребность в кормах2049</v>
      </c>
      <c r="KA2" s="235" t="str">
        <f t="shared" ref="KA2" si="499">KA$5&amp;KA1</f>
        <v>Зерно-отходы2049</v>
      </c>
      <c r="KB2" s="235" t="str">
        <f t="shared" ref="KB2" si="500">KB$5&amp;KB1</f>
        <v>Натуроплата2049</v>
      </c>
      <c r="KC2" s="235" t="str">
        <f t="shared" ref="KC2" si="501">KC$5&amp;KC1</f>
        <v>На реализацию2049</v>
      </c>
      <c r="KD2" s="235" t="str">
        <f t="shared" ref="KD2" si="502">KD$5&amp;KD1</f>
        <v>Цена на реализацию2049</v>
      </c>
      <c r="KE2" s="235" t="str">
        <f t="shared" ref="KE2" si="503">KE$5&amp;KE1</f>
        <v>Выручка2049</v>
      </c>
      <c r="KF2" s="235" t="str">
        <f t="shared" ref="KF2" si="504">KF$5&amp;KF1</f>
        <v>Посевная площадь2050</v>
      </c>
      <c r="KG2" s="235" t="str">
        <f t="shared" ref="KG2" si="505">KG$5&amp;KG1</f>
        <v>Урожай-ность2050</v>
      </c>
      <c r="KH2" s="235" t="str">
        <f t="shared" ref="KH2" si="506">KH$5&amp;KH1</f>
        <v>Валовой сбор2050</v>
      </c>
      <c r="KI2" s="235" t="str">
        <f t="shared" ref="KI2" si="507">KI$5&amp;KI1</f>
        <v>Семенной фонд2050</v>
      </c>
      <c r="KJ2" s="235" t="str">
        <f t="shared" ref="KJ2" si="508">KJ$5&amp;KJ1</f>
        <v>Потребность в кормах2050</v>
      </c>
      <c r="KK2" s="235" t="str">
        <f t="shared" ref="KK2" si="509">KK$5&amp;KK1</f>
        <v>Зерно-отходы2050</v>
      </c>
      <c r="KL2" s="235" t="str">
        <f t="shared" ref="KL2" si="510">KL$5&amp;KL1</f>
        <v>Натуроплата2050</v>
      </c>
      <c r="KM2" s="235" t="str">
        <f t="shared" ref="KM2" si="511">KM$5&amp;KM1</f>
        <v>На реализацию2050</v>
      </c>
      <c r="KN2" s="235" t="str">
        <f t="shared" ref="KN2" si="512">KN$5&amp;KN1</f>
        <v>Цена на реализацию2050</v>
      </c>
      <c r="KO2" s="235" t="str">
        <f t="shared" ref="KO2" si="513">KO$5&amp;KO1</f>
        <v>Выручка2050</v>
      </c>
      <c r="KP2" s="235" t="str">
        <f t="shared" ref="KP2" si="514">KP$5&amp;KP1</f>
        <v>Посевная площадь2051</v>
      </c>
      <c r="KQ2" s="235" t="str">
        <f t="shared" ref="KQ2" si="515">KQ$5&amp;KQ1</f>
        <v>Урожай-ность2051</v>
      </c>
      <c r="KR2" s="235" t="str">
        <f t="shared" ref="KR2" si="516">KR$5&amp;KR1</f>
        <v>Валовой сбор2051</v>
      </c>
      <c r="KS2" s="235" t="str">
        <f t="shared" ref="KS2" si="517">KS$5&amp;KS1</f>
        <v>Семенной фонд2051</v>
      </c>
      <c r="KT2" s="235" t="str">
        <f t="shared" ref="KT2" si="518">KT$5&amp;KT1</f>
        <v>Потребность в кормах2051</v>
      </c>
      <c r="KU2" s="235" t="str">
        <f t="shared" ref="KU2" si="519">KU$5&amp;KU1</f>
        <v>Зерно-отходы2051</v>
      </c>
      <c r="KV2" s="235" t="str">
        <f t="shared" ref="KV2" si="520">KV$5&amp;KV1</f>
        <v>Натуроплата2051</v>
      </c>
      <c r="KW2" s="235" t="str">
        <f t="shared" ref="KW2" si="521">KW$5&amp;KW1</f>
        <v>На реализацию2051</v>
      </c>
      <c r="KX2" s="235" t="str">
        <f t="shared" ref="KX2" si="522">KX$5&amp;KX1</f>
        <v>Цена на реализацию2051</v>
      </c>
      <c r="KY2" s="235" t="str">
        <f t="shared" ref="KY2" si="523">KY$5&amp;KY1</f>
        <v>Выручка2051</v>
      </c>
    </row>
    <row r="3" spans="1:311" ht="19.5" customHeight="1">
      <c r="A3" s="609" t="s">
        <v>158</v>
      </c>
      <c r="B3" s="612">
        <f>YEAR(НачИнвП_Дата)</f>
        <v>2021</v>
      </c>
      <c r="C3" s="613"/>
      <c r="D3" s="613"/>
      <c r="E3" s="613"/>
      <c r="F3" s="613"/>
      <c r="G3" s="613"/>
      <c r="H3" s="613"/>
      <c r="I3" s="613"/>
      <c r="J3" s="613"/>
      <c r="K3" s="614"/>
      <c r="L3" s="616">
        <f>B3+1</f>
        <v>2022</v>
      </c>
      <c r="M3" s="617"/>
      <c r="N3" s="617"/>
      <c r="O3" s="617"/>
      <c r="P3" s="617"/>
      <c r="Q3" s="617"/>
      <c r="R3" s="617"/>
      <c r="S3" s="617"/>
      <c r="T3" s="617"/>
      <c r="U3" s="618"/>
      <c r="V3" s="616">
        <f t="shared" ref="V3" si="524">L3+1</f>
        <v>2023</v>
      </c>
      <c r="W3" s="617"/>
      <c r="X3" s="617"/>
      <c r="Y3" s="617"/>
      <c r="Z3" s="617"/>
      <c r="AA3" s="617"/>
      <c r="AB3" s="617"/>
      <c r="AC3" s="617"/>
      <c r="AD3" s="617"/>
      <c r="AE3" s="618"/>
      <c r="AF3" s="616">
        <f t="shared" ref="AF3" si="525">V3+1</f>
        <v>2024</v>
      </c>
      <c r="AG3" s="617"/>
      <c r="AH3" s="617"/>
      <c r="AI3" s="617"/>
      <c r="AJ3" s="617"/>
      <c r="AK3" s="617"/>
      <c r="AL3" s="617"/>
      <c r="AM3" s="617"/>
      <c r="AN3" s="617"/>
      <c r="AO3" s="618"/>
      <c r="AP3" s="616">
        <f t="shared" ref="AP3" si="526">AF3+1</f>
        <v>2025</v>
      </c>
      <c r="AQ3" s="617"/>
      <c r="AR3" s="617"/>
      <c r="AS3" s="617"/>
      <c r="AT3" s="617"/>
      <c r="AU3" s="617"/>
      <c r="AV3" s="617"/>
      <c r="AW3" s="617"/>
      <c r="AX3" s="617"/>
      <c r="AY3" s="618"/>
      <c r="AZ3" s="616">
        <f t="shared" ref="AZ3" si="527">AP3+1</f>
        <v>2026</v>
      </c>
      <c r="BA3" s="617"/>
      <c r="BB3" s="617"/>
      <c r="BC3" s="617"/>
      <c r="BD3" s="617"/>
      <c r="BE3" s="617"/>
      <c r="BF3" s="617"/>
      <c r="BG3" s="617"/>
      <c r="BH3" s="617"/>
      <c r="BI3" s="618"/>
      <c r="BJ3" s="616">
        <f>AZ3+1</f>
        <v>2027</v>
      </c>
      <c r="BK3" s="617"/>
      <c r="BL3" s="617"/>
      <c r="BM3" s="617"/>
      <c r="BN3" s="617"/>
      <c r="BO3" s="617"/>
      <c r="BP3" s="617"/>
      <c r="BQ3" s="617"/>
      <c r="BR3" s="617"/>
      <c r="BS3" s="618"/>
      <c r="BT3" s="616">
        <f>BJ3+1</f>
        <v>2028</v>
      </c>
      <c r="BU3" s="617"/>
      <c r="BV3" s="617"/>
      <c r="BW3" s="617"/>
      <c r="BX3" s="617"/>
      <c r="BY3" s="617"/>
      <c r="BZ3" s="617"/>
      <c r="CA3" s="617"/>
      <c r="CB3" s="617"/>
      <c r="CC3" s="618"/>
      <c r="CD3" s="616">
        <f>BT3+1</f>
        <v>2029</v>
      </c>
      <c r="CE3" s="617"/>
      <c r="CF3" s="617"/>
      <c r="CG3" s="617"/>
      <c r="CH3" s="617"/>
      <c r="CI3" s="617"/>
      <c r="CJ3" s="617"/>
      <c r="CK3" s="617"/>
      <c r="CL3" s="617"/>
      <c r="CM3" s="618"/>
      <c r="CN3" s="616">
        <f>CD3+1</f>
        <v>2030</v>
      </c>
      <c r="CO3" s="617"/>
      <c r="CP3" s="617"/>
      <c r="CQ3" s="617"/>
      <c r="CR3" s="617"/>
      <c r="CS3" s="617"/>
      <c r="CT3" s="617"/>
      <c r="CU3" s="617"/>
      <c r="CV3" s="617"/>
      <c r="CW3" s="618"/>
      <c r="CX3" s="616">
        <f>CN3+1</f>
        <v>2031</v>
      </c>
      <c r="CY3" s="617"/>
      <c r="CZ3" s="617"/>
      <c r="DA3" s="617"/>
      <c r="DB3" s="617"/>
      <c r="DC3" s="617"/>
      <c r="DD3" s="617"/>
      <c r="DE3" s="617"/>
      <c r="DF3" s="617"/>
      <c r="DG3" s="618"/>
      <c r="DH3" s="616">
        <f>CX3+1</f>
        <v>2032</v>
      </c>
      <c r="DI3" s="617"/>
      <c r="DJ3" s="617"/>
      <c r="DK3" s="617"/>
      <c r="DL3" s="617"/>
      <c r="DM3" s="617"/>
      <c r="DN3" s="617"/>
      <c r="DO3" s="617"/>
      <c r="DP3" s="617"/>
      <c r="DQ3" s="618"/>
      <c r="DR3" s="616">
        <f>DH3+1</f>
        <v>2033</v>
      </c>
      <c r="DS3" s="617"/>
      <c r="DT3" s="617"/>
      <c r="DU3" s="617"/>
      <c r="DV3" s="617"/>
      <c r="DW3" s="617"/>
      <c r="DX3" s="617"/>
      <c r="DY3" s="617"/>
      <c r="DZ3" s="617"/>
      <c r="EA3" s="618"/>
      <c r="EB3" s="616">
        <f>DR3+1</f>
        <v>2034</v>
      </c>
      <c r="EC3" s="617"/>
      <c r="ED3" s="617"/>
      <c r="EE3" s="617"/>
      <c r="EF3" s="617"/>
      <c r="EG3" s="617"/>
      <c r="EH3" s="617"/>
      <c r="EI3" s="617"/>
      <c r="EJ3" s="617"/>
      <c r="EK3" s="618"/>
      <c r="EL3" s="616">
        <f>EB3+1</f>
        <v>2035</v>
      </c>
      <c r="EM3" s="617"/>
      <c r="EN3" s="617"/>
      <c r="EO3" s="617"/>
      <c r="EP3" s="617"/>
      <c r="EQ3" s="617"/>
      <c r="ER3" s="617"/>
      <c r="ES3" s="617"/>
      <c r="ET3" s="617"/>
      <c r="EU3" s="618"/>
      <c r="EV3" s="616">
        <f>EL3+1</f>
        <v>2036</v>
      </c>
      <c r="EW3" s="617"/>
      <c r="EX3" s="617"/>
      <c r="EY3" s="617"/>
      <c r="EZ3" s="617"/>
      <c r="FA3" s="617"/>
      <c r="FB3" s="617"/>
      <c r="FC3" s="617"/>
      <c r="FD3" s="617"/>
      <c r="FE3" s="618"/>
      <c r="FF3" s="616">
        <f>EV3+1</f>
        <v>2037</v>
      </c>
      <c r="FG3" s="617"/>
      <c r="FH3" s="617"/>
      <c r="FI3" s="617"/>
      <c r="FJ3" s="617"/>
      <c r="FK3" s="617"/>
      <c r="FL3" s="617"/>
      <c r="FM3" s="617"/>
      <c r="FN3" s="617"/>
      <c r="FO3" s="618"/>
      <c r="FP3" s="616">
        <f>FF3+1</f>
        <v>2038</v>
      </c>
      <c r="FQ3" s="617"/>
      <c r="FR3" s="617"/>
      <c r="FS3" s="617"/>
      <c r="FT3" s="617"/>
      <c r="FU3" s="617"/>
      <c r="FV3" s="617"/>
      <c r="FW3" s="617"/>
      <c r="FX3" s="617"/>
      <c r="FY3" s="618"/>
      <c r="FZ3" s="616">
        <f>FP3+1</f>
        <v>2039</v>
      </c>
      <c r="GA3" s="617"/>
      <c r="GB3" s="617"/>
      <c r="GC3" s="617"/>
      <c r="GD3" s="617"/>
      <c r="GE3" s="617"/>
      <c r="GF3" s="617"/>
      <c r="GG3" s="617"/>
      <c r="GH3" s="617"/>
      <c r="GI3" s="618"/>
      <c r="GJ3" s="616">
        <f>FZ3+1</f>
        <v>2040</v>
      </c>
      <c r="GK3" s="617"/>
      <c r="GL3" s="617"/>
      <c r="GM3" s="617"/>
      <c r="GN3" s="617"/>
      <c r="GO3" s="617"/>
      <c r="GP3" s="617"/>
      <c r="GQ3" s="617"/>
      <c r="GR3" s="617"/>
      <c r="GS3" s="618"/>
      <c r="GT3" s="616">
        <f>GJ3+1</f>
        <v>2041</v>
      </c>
      <c r="GU3" s="617"/>
      <c r="GV3" s="617"/>
      <c r="GW3" s="617"/>
      <c r="GX3" s="617"/>
      <c r="GY3" s="617"/>
      <c r="GZ3" s="617"/>
      <c r="HA3" s="617"/>
      <c r="HB3" s="617"/>
      <c r="HC3" s="618"/>
      <c r="HD3" s="616">
        <f>GT3+1</f>
        <v>2042</v>
      </c>
      <c r="HE3" s="617"/>
      <c r="HF3" s="617"/>
      <c r="HG3" s="617"/>
      <c r="HH3" s="617"/>
      <c r="HI3" s="617"/>
      <c r="HJ3" s="617"/>
      <c r="HK3" s="617"/>
      <c r="HL3" s="617"/>
      <c r="HM3" s="618"/>
      <c r="HN3" s="616">
        <f>HD3+1</f>
        <v>2043</v>
      </c>
      <c r="HO3" s="617"/>
      <c r="HP3" s="617"/>
      <c r="HQ3" s="617"/>
      <c r="HR3" s="617"/>
      <c r="HS3" s="617"/>
      <c r="HT3" s="617"/>
      <c r="HU3" s="617"/>
      <c r="HV3" s="617"/>
      <c r="HW3" s="618"/>
      <c r="HX3" s="616">
        <f>HN3+1</f>
        <v>2044</v>
      </c>
      <c r="HY3" s="617"/>
      <c r="HZ3" s="617"/>
      <c r="IA3" s="617"/>
      <c r="IB3" s="617"/>
      <c r="IC3" s="617"/>
      <c r="ID3" s="617"/>
      <c r="IE3" s="617"/>
      <c r="IF3" s="617"/>
      <c r="IG3" s="618"/>
      <c r="IH3" s="616">
        <f>HX3+1</f>
        <v>2045</v>
      </c>
      <c r="II3" s="617"/>
      <c r="IJ3" s="617"/>
      <c r="IK3" s="617"/>
      <c r="IL3" s="617"/>
      <c r="IM3" s="617"/>
      <c r="IN3" s="617"/>
      <c r="IO3" s="617"/>
      <c r="IP3" s="617"/>
      <c r="IQ3" s="618"/>
      <c r="IR3" s="616">
        <f>IH3+1</f>
        <v>2046</v>
      </c>
      <c r="IS3" s="617"/>
      <c r="IT3" s="617"/>
      <c r="IU3" s="617"/>
      <c r="IV3" s="617"/>
      <c r="IW3" s="617"/>
      <c r="IX3" s="617"/>
      <c r="IY3" s="617"/>
      <c r="IZ3" s="617"/>
      <c r="JA3" s="618"/>
      <c r="JB3" s="616">
        <f>IR3+1</f>
        <v>2047</v>
      </c>
      <c r="JC3" s="617"/>
      <c r="JD3" s="617"/>
      <c r="JE3" s="617"/>
      <c r="JF3" s="617"/>
      <c r="JG3" s="617"/>
      <c r="JH3" s="617"/>
      <c r="JI3" s="617"/>
      <c r="JJ3" s="617"/>
      <c r="JK3" s="618"/>
      <c r="JL3" s="616">
        <f>JB3+1</f>
        <v>2048</v>
      </c>
      <c r="JM3" s="617"/>
      <c r="JN3" s="617"/>
      <c r="JO3" s="617"/>
      <c r="JP3" s="617"/>
      <c r="JQ3" s="617"/>
      <c r="JR3" s="617"/>
      <c r="JS3" s="617"/>
      <c r="JT3" s="617"/>
      <c r="JU3" s="618"/>
      <c r="JV3" s="616">
        <f>JL3+1</f>
        <v>2049</v>
      </c>
      <c r="JW3" s="617"/>
      <c r="JX3" s="617"/>
      <c r="JY3" s="617"/>
      <c r="JZ3" s="617"/>
      <c r="KA3" s="617"/>
      <c r="KB3" s="617"/>
      <c r="KC3" s="617"/>
      <c r="KD3" s="617"/>
      <c r="KE3" s="618"/>
      <c r="KF3" s="616">
        <f>JV3+1</f>
        <v>2050</v>
      </c>
      <c r="KG3" s="617"/>
      <c r="KH3" s="617"/>
      <c r="KI3" s="617"/>
      <c r="KJ3" s="617"/>
      <c r="KK3" s="617"/>
      <c r="KL3" s="617"/>
      <c r="KM3" s="617"/>
      <c r="KN3" s="617"/>
      <c r="KO3" s="618"/>
      <c r="KP3" s="616">
        <f>KF3+1</f>
        <v>2051</v>
      </c>
      <c r="KQ3" s="617"/>
      <c r="KR3" s="617"/>
      <c r="KS3" s="617"/>
      <c r="KT3" s="617"/>
      <c r="KU3" s="617"/>
      <c r="KV3" s="617"/>
      <c r="KW3" s="617"/>
      <c r="KX3" s="617"/>
      <c r="KY3" s="618"/>
    </row>
    <row r="4" spans="1:311" ht="15.75" customHeight="1">
      <c r="A4" s="610"/>
      <c r="B4" s="223"/>
      <c r="C4" s="223"/>
      <c r="D4" s="223"/>
      <c r="E4" s="615" t="s">
        <v>162</v>
      </c>
      <c r="F4" s="615"/>
      <c r="G4" s="615"/>
      <c r="H4" s="615"/>
      <c r="I4" s="615"/>
      <c r="J4" s="615"/>
      <c r="K4" s="223"/>
      <c r="L4" s="223"/>
      <c r="M4" s="223"/>
      <c r="N4" s="223"/>
      <c r="O4" s="615" t="s">
        <v>162</v>
      </c>
      <c r="P4" s="615"/>
      <c r="Q4" s="615"/>
      <c r="R4" s="615"/>
      <c r="S4" s="615"/>
      <c r="T4" s="615"/>
      <c r="U4" s="223"/>
      <c r="V4" s="223"/>
      <c r="W4" s="223"/>
      <c r="X4" s="223"/>
      <c r="Y4" s="615" t="s">
        <v>162</v>
      </c>
      <c r="Z4" s="615"/>
      <c r="AA4" s="615"/>
      <c r="AB4" s="615"/>
      <c r="AC4" s="615"/>
      <c r="AD4" s="615"/>
      <c r="AE4" s="223"/>
      <c r="AF4" s="223"/>
      <c r="AG4" s="223"/>
      <c r="AH4" s="223"/>
      <c r="AI4" s="615" t="s">
        <v>162</v>
      </c>
      <c r="AJ4" s="615"/>
      <c r="AK4" s="615"/>
      <c r="AL4" s="615"/>
      <c r="AM4" s="615"/>
      <c r="AN4" s="615"/>
      <c r="AO4" s="223"/>
      <c r="AP4" s="223"/>
      <c r="AQ4" s="223"/>
      <c r="AR4" s="223"/>
      <c r="AS4" s="615" t="s">
        <v>162</v>
      </c>
      <c r="AT4" s="615"/>
      <c r="AU4" s="615"/>
      <c r="AV4" s="615"/>
      <c r="AW4" s="615"/>
      <c r="AX4" s="615"/>
      <c r="AY4" s="223"/>
      <c r="AZ4" s="223"/>
      <c r="BA4" s="223"/>
      <c r="BB4" s="223"/>
      <c r="BC4" s="615" t="s">
        <v>162</v>
      </c>
      <c r="BD4" s="615"/>
      <c r="BE4" s="615"/>
      <c r="BF4" s="615"/>
      <c r="BG4" s="615"/>
      <c r="BH4" s="615"/>
      <c r="BI4" s="223"/>
      <c r="BJ4" s="223"/>
      <c r="BK4" s="223"/>
      <c r="BL4" s="223"/>
      <c r="BM4" s="615" t="s">
        <v>162</v>
      </c>
      <c r="BN4" s="615"/>
      <c r="BO4" s="615"/>
      <c r="BP4" s="615"/>
      <c r="BQ4" s="615"/>
      <c r="BR4" s="615"/>
      <c r="BS4" s="223"/>
      <c r="BT4" s="223"/>
      <c r="BU4" s="223"/>
      <c r="BV4" s="223"/>
      <c r="BW4" s="615" t="s">
        <v>162</v>
      </c>
      <c r="BX4" s="615"/>
      <c r="BY4" s="615"/>
      <c r="BZ4" s="615"/>
      <c r="CA4" s="615"/>
      <c r="CB4" s="615"/>
      <c r="CC4" s="223"/>
      <c r="CD4" s="223"/>
      <c r="CE4" s="223"/>
      <c r="CF4" s="223"/>
      <c r="CG4" s="615" t="s">
        <v>162</v>
      </c>
      <c r="CH4" s="615"/>
      <c r="CI4" s="615"/>
      <c r="CJ4" s="615"/>
      <c r="CK4" s="615"/>
      <c r="CL4" s="615"/>
      <c r="CM4" s="223"/>
      <c r="CN4" s="223"/>
      <c r="CO4" s="223"/>
      <c r="CP4" s="223"/>
      <c r="CQ4" s="615" t="s">
        <v>162</v>
      </c>
      <c r="CR4" s="615"/>
      <c r="CS4" s="615"/>
      <c r="CT4" s="615"/>
      <c r="CU4" s="615"/>
      <c r="CV4" s="615"/>
      <c r="CW4" s="223"/>
      <c r="CX4" s="223"/>
      <c r="CY4" s="223"/>
      <c r="CZ4" s="223"/>
      <c r="DA4" s="615" t="s">
        <v>162</v>
      </c>
      <c r="DB4" s="615"/>
      <c r="DC4" s="615"/>
      <c r="DD4" s="615"/>
      <c r="DE4" s="615"/>
      <c r="DF4" s="615"/>
      <c r="DG4" s="223"/>
      <c r="DH4" s="223"/>
      <c r="DI4" s="223"/>
      <c r="DJ4" s="223"/>
      <c r="DK4" s="615" t="s">
        <v>162</v>
      </c>
      <c r="DL4" s="615"/>
      <c r="DM4" s="615"/>
      <c r="DN4" s="615"/>
      <c r="DO4" s="615"/>
      <c r="DP4" s="615"/>
      <c r="DQ4" s="223"/>
      <c r="DR4" s="223"/>
      <c r="DS4" s="223"/>
      <c r="DT4" s="223"/>
      <c r="DU4" s="615" t="s">
        <v>162</v>
      </c>
      <c r="DV4" s="615"/>
      <c r="DW4" s="615"/>
      <c r="DX4" s="615"/>
      <c r="DY4" s="615"/>
      <c r="DZ4" s="615"/>
      <c r="EA4" s="223"/>
      <c r="EB4" s="223"/>
      <c r="EC4" s="223"/>
      <c r="ED4" s="223"/>
      <c r="EE4" s="615" t="s">
        <v>162</v>
      </c>
      <c r="EF4" s="615"/>
      <c r="EG4" s="615"/>
      <c r="EH4" s="615"/>
      <c r="EI4" s="615"/>
      <c r="EJ4" s="615"/>
      <c r="EK4" s="223"/>
      <c r="EL4" s="223"/>
      <c r="EM4" s="223"/>
      <c r="EN4" s="223"/>
      <c r="EO4" s="615" t="s">
        <v>162</v>
      </c>
      <c r="EP4" s="615"/>
      <c r="EQ4" s="615"/>
      <c r="ER4" s="615"/>
      <c r="ES4" s="615"/>
      <c r="ET4" s="615"/>
      <c r="EU4" s="223"/>
      <c r="EV4" s="223"/>
      <c r="EW4" s="223"/>
      <c r="EX4" s="223"/>
      <c r="EY4" s="615" t="s">
        <v>162</v>
      </c>
      <c r="EZ4" s="615"/>
      <c r="FA4" s="615"/>
      <c r="FB4" s="615"/>
      <c r="FC4" s="615"/>
      <c r="FD4" s="615"/>
      <c r="FE4" s="223"/>
      <c r="FF4" s="223"/>
      <c r="FG4" s="223"/>
      <c r="FH4" s="223"/>
      <c r="FI4" s="615" t="s">
        <v>162</v>
      </c>
      <c r="FJ4" s="615"/>
      <c r="FK4" s="615"/>
      <c r="FL4" s="615"/>
      <c r="FM4" s="615"/>
      <c r="FN4" s="615"/>
      <c r="FO4" s="223"/>
      <c r="FP4" s="223"/>
      <c r="FQ4" s="223"/>
      <c r="FR4" s="223"/>
      <c r="FS4" s="615" t="s">
        <v>162</v>
      </c>
      <c r="FT4" s="615"/>
      <c r="FU4" s="615"/>
      <c r="FV4" s="615"/>
      <c r="FW4" s="615"/>
      <c r="FX4" s="615"/>
      <c r="FY4" s="223"/>
      <c r="FZ4" s="223"/>
      <c r="GA4" s="223"/>
      <c r="GB4" s="223"/>
      <c r="GC4" s="615" t="s">
        <v>162</v>
      </c>
      <c r="GD4" s="615"/>
      <c r="GE4" s="615"/>
      <c r="GF4" s="615"/>
      <c r="GG4" s="615"/>
      <c r="GH4" s="615"/>
      <c r="GI4" s="223"/>
      <c r="GJ4" s="223"/>
      <c r="GK4" s="223"/>
      <c r="GL4" s="223"/>
      <c r="GM4" s="615" t="s">
        <v>162</v>
      </c>
      <c r="GN4" s="615"/>
      <c r="GO4" s="615"/>
      <c r="GP4" s="615"/>
      <c r="GQ4" s="615"/>
      <c r="GR4" s="615"/>
      <c r="GS4" s="223"/>
      <c r="GT4" s="223"/>
      <c r="GU4" s="223"/>
      <c r="GV4" s="223"/>
      <c r="GW4" s="615" t="s">
        <v>162</v>
      </c>
      <c r="GX4" s="615"/>
      <c r="GY4" s="615"/>
      <c r="GZ4" s="615"/>
      <c r="HA4" s="615"/>
      <c r="HB4" s="615"/>
      <c r="HC4" s="223"/>
      <c r="HD4" s="223"/>
      <c r="HE4" s="223"/>
      <c r="HF4" s="223"/>
      <c r="HG4" s="615" t="s">
        <v>162</v>
      </c>
      <c r="HH4" s="615"/>
      <c r="HI4" s="615"/>
      <c r="HJ4" s="615"/>
      <c r="HK4" s="615"/>
      <c r="HL4" s="615"/>
      <c r="HM4" s="223"/>
      <c r="HN4" s="223"/>
      <c r="HO4" s="223"/>
      <c r="HP4" s="223"/>
      <c r="HQ4" s="615" t="s">
        <v>162</v>
      </c>
      <c r="HR4" s="615"/>
      <c r="HS4" s="615"/>
      <c r="HT4" s="615"/>
      <c r="HU4" s="615"/>
      <c r="HV4" s="615"/>
      <c r="HW4" s="223"/>
      <c r="HX4" s="223"/>
      <c r="HY4" s="223"/>
      <c r="HZ4" s="223"/>
      <c r="IA4" s="615" t="s">
        <v>162</v>
      </c>
      <c r="IB4" s="615"/>
      <c r="IC4" s="615"/>
      <c r="ID4" s="615"/>
      <c r="IE4" s="615"/>
      <c r="IF4" s="615"/>
      <c r="IG4" s="223"/>
      <c r="IH4" s="223"/>
      <c r="II4" s="223"/>
      <c r="IJ4" s="223"/>
      <c r="IK4" s="615" t="s">
        <v>162</v>
      </c>
      <c r="IL4" s="615"/>
      <c r="IM4" s="615"/>
      <c r="IN4" s="615"/>
      <c r="IO4" s="615"/>
      <c r="IP4" s="615"/>
      <c r="IQ4" s="223"/>
      <c r="IR4" s="223"/>
      <c r="IS4" s="223"/>
      <c r="IT4" s="223"/>
      <c r="IU4" s="615" t="s">
        <v>162</v>
      </c>
      <c r="IV4" s="615"/>
      <c r="IW4" s="615"/>
      <c r="IX4" s="615"/>
      <c r="IY4" s="615"/>
      <c r="IZ4" s="615"/>
      <c r="JA4" s="223"/>
      <c r="JB4" s="223"/>
      <c r="JC4" s="223"/>
      <c r="JD4" s="223"/>
      <c r="JE4" s="615" t="s">
        <v>162</v>
      </c>
      <c r="JF4" s="615"/>
      <c r="JG4" s="615"/>
      <c r="JH4" s="615"/>
      <c r="JI4" s="615"/>
      <c r="JJ4" s="615"/>
      <c r="JK4" s="223"/>
      <c r="JL4" s="223"/>
      <c r="JM4" s="223"/>
      <c r="JN4" s="223"/>
      <c r="JO4" s="615" t="s">
        <v>162</v>
      </c>
      <c r="JP4" s="615"/>
      <c r="JQ4" s="615"/>
      <c r="JR4" s="615"/>
      <c r="JS4" s="615"/>
      <c r="JT4" s="615"/>
      <c r="JU4" s="223"/>
      <c r="JV4" s="223"/>
      <c r="JW4" s="223"/>
      <c r="JX4" s="223"/>
      <c r="JY4" s="615" t="s">
        <v>162</v>
      </c>
      <c r="JZ4" s="615"/>
      <c r="KA4" s="615"/>
      <c r="KB4" s="615"/>
      <c r="KC4" s="615"/>
      <c r="KD4" s="615"/>
      <c r="KE4" s="223"/>
      <c r="KF4" s="223"/>
      <c r="KG4" s="223"/>
      <c r="KH4" s="223"/>
      <c r="KI4" s="615" t="s">
        <v>162</v>
      </c>
      <c r="KJ4" s="615"/>
      <c r="KK4" s="615"/>
      <c r="KL4" s="615"/>
      <c r="KM4" s="615"/>
      <c r="KN4" s="615"/>
      <c r="KO4" s="223"/>
      <c r="KP4" s="223"/>
      <c r="KQ4" s="223"/>
      <c r="KR4" s="223"/>
      <c r="KS4" s="615" t="s">
        <v>162</v>
      </c>
      <c r="KT4" s="615"/>
      <c r="KU4" s="615"/>
      <c r="KV4" s="615"/>
      <c r="KW4" s="615"/>
      <c r="KX4" s="615"/>
      <c r="KY4" s="223"/>
    </row>
    <row r="5" spans="1:311" ht="26.25" thickBot="1">
      <c r="A5" s="611"/>
      <c r="B5" s="224" t="s">
        <v>159</v>
      </c>
      <c r="C5" s="224" t="s">
        <v>160</v>
      </c>
      <c r="D5" s="224" t="s">
        <v>161</v>
      </c>
      <c r="E5" s="203" t="s">
        <v>164</v>
      </c>
      <c r="F5" s="203" t="s">
        <v>165</v>
      </c>
      <c r="G5" s="203" t="s">
        <v>166</v>
      </c>
      <c r="H5" s="203" t="s">
        <v>167</v>
      </c>
      <c r="I5" s="203" t="s">
        <v>168</v>
      </c>
      <c r="J5" s="204" t="s">
        <v>169</v>
      </c>
      <c r="K5" s="224" t="s">
        <v>163</v>
      </c>
      <c r="L5" s="224" t="s">
        <v>159</v>
      </c>
      <c r="M5" s="224" t="s">
        <v>160</v>
      </c>
      <c r="N5" s="224" t="s">
        <v>161</v>
      </c>
      <c r="O5" s="203" t="s">
        <v>164</v>
      </c>
      <c r="P5" s="203" t="s">
        <v>165</v>
      </c>
      <c r="Q5" s="203" t="s">
        <v>166</v>
      </c>
      <c r="R5" s="203" t="s">
        <v>167</v>
      </c>
      <c r="S5" s="203" t="s">
        <v>168</v>
      </c>
      <c r="T5" s="204" t="s">
        <v>169</v>
      </c>
      <c r="U5" s="224" t="s">
        <v>163</v>
      </c>
      <c r="V5" s="224" t="s">
        <v>159</v>
      </c>
      <c r="W5" s="224" t="s">
        <v>160</v>
      </c>
      <c r="X5" s="224" t="s">
        <v>161</v>
      </c>
      <c r="Y5" s="203" t="s">
        <v>164</v>
      </c>
      <c r="Z5" s="203" t="s">
        <v>165</v>
      </c>
      <c r="AA5" s="203" t="s">
        <v>166</v>
      </c>
      <c r="AB5" s="203" t="s">
        <v>167</v>
      </c>
      <c r="AC5" s="203" t="s">
        <v>168</v>
      </c>
      <c r="AD5" s="204" t="s">
        <v>169</v>
      </c>
      <c r="AE5" s="224" t="s">
        <v>163</v>
      </c>
      <c r="AF5" s="224" t="s">
        <v>159</v>
      </c>
      <c r="AG5" s="224" t="s">
        <v>160</v>
      </c>
      <c r="AH5" s="224" t="s">
        <v>161</v>
      </c>
      <c r="AI5" s="203" t="s">
        <v>164</v>
      </c>
      <c r="AJ5" s="203" t="s">
        <v>165</v>
      </c>
      <c r="AK5" s="203" t="s">
        <v>166</v>
      </c>
      <c r="AL5" s="203" t="s">
        <v>167</v>
      </c>
      <c r="AM5" s="203" t="s">
        <v>168</v>
      </c>
      <c r="AN5" s="204" t="s">
        <v>169</v>
      </c>
      <c r="AO5" s="224" t="s">
        <v>163</v>
      </c>
      <c r="AP5" s="224" t="s">
        <v>159</v>
      </c>
      <c r="AQ5" s="224" t="s">
        <v>160</v>
      </c>
      <c r="AR5" s="224" t="s">
        <v>161</v>
      </c>
      <c r="AS5" s="203" t="s">
        <v>164</v>
      </c>
      <c r="AT5" s="203" t="s">
        <v>165</v>
      </c>
      <c r="AU5" s="203" t="s">
        <v>166</v>
      </c>
      <c r="AV5" s="203" t="s">
        <v>167</v>
      </c>
      <c r="AW5" s="203" t="s">
        <v>168</v>
      </c>
      <c r="AX5" s="204" t="s">
        <v>169</v>
      </c>
      <c r="AY5" s="224" t="s">
        <v>163</v>
      </c>
      <c r="AZ5" s="224" t="s">
        <v>159</v>
      </c>
      <c r="BA5" s="224" t="s">
        <v>160</v>
      </c>
      <c r="BB5" s="224" t="s">
        <v>161</v>
      </c>
      <c r="BC5" s="203" t="s">
        <v>164</v>
      </c>
      <c r="BD5" s="203" t="s">
        <v>165</v>
      </c>
      <c r="BE5" s="203" t="s">
        <v>166</v>
      </c>
      <c r="BF5" s="203" t="s">
        <v>167</v>
      </c>
      <c r="BG5" s="203" t="s">
        <v>168</v>
      </c>
      <c r="BH5" s="204" t="s">
        <v>169</v>
      </c>
      <c r="BI5" s="224" t="s">
        <v>163</v>
      </c>
      <c r="BJ5" s="224" t="s">
        <v>159</v>
      </c>
      <c r="BK5" s="224" t="s">
        <v>160</v>
      </c>
      <c r="BL5" s="224" t="s">
        <v>161</v>
      </c>
      <c r="BM5" s="203" t="s">
        <v>164</v>
      </c>
      <c r="BN5" s="203" t="s">
        <v>165</v>
      </c>
      <c r="BO5" s="203" t="s">
        <v>166</v>
      </c>
      <c r="BP5" s="203" t="s">
        <v>167</v>
      </c>
      <c r="BQ5" s="203" t="s">
        <v>168</v>
      </c>
      <c r="BR5" s="204" t="s">
        <v>169</v>
      </c>
      <c r="BS5" s="224" t="s">
        <v>163</v>
      </c>
      <c r="BT5" s="224" t="s">
        <v>159</v>
      </c>
      <c r="BU5" s="224" t="s">
        <v>160</v>
      </c>
      <c r="BV5" s="224" t="s">
        <v>161</v>
      </c>
      <c r="BW5" s="203" t="s">
        <v>164</v>
      </c>
      <c r="BX5" s="203" t="s">
        <v>165</v>
      </c>
      <c r="BY5" s="203" t="s">
        <v>166</v>
      </c>
      <c r="BZ5" s="203" t="s">
        <v>167</v>
      </c>
      <c r="CA5" s="203" t="s">
        <v>168</v>
      </c>
      <c r="CB5" s="204" t="s">
        <v>169</v>
      </c>
      <c r="CC5" s="224" t="s">
        <v>163</v>
      </c>
      <c r="CD5" s="224" t="s">
        <v>159</v>
      </c>
      <c r="CE5" s="224" t="s">
        <v>160</v>
      </c>
      <c r="CF5" s="224" t="s">
        <v>161</v>
      </c>
      <c r="CG5" s="203" t="s">
        <v>164</v>
      </c>
      <c r="CH5" s="203" t="s">
        <v>165</v>
      </c>
      <c r="CI5" s="203" t="s">
        <v>166</v>
      </c>
      <c r="CJ5" s="203" t="s">
        <v>167</v>
      </c>
      <c r="CK5" s="203" t="s">
        <v>168</v>
      </c>
      <c r="CL5" s="204" t="s">
        <v>169</v>
      </c>
      <c r="CM5" s="224" t="s">
        <v>163</v>
      </c>
      <c r="CN5" s="224" t="s">
        <v>159</v>
      </c>
      <c r="CO5" s="224" t="s">
        <v>160</v>
      </c>
      <c r="CP5" s="224" t="s">
        <v>161</v>
      </c>
      <c r="CQ5" s="203" t="s">
        <v>164</v>
      </c>
      <c r="CR5" s="203" t="s">
        <v>165</v>
      </c>
      <c r="CS5" s="203" t="s">
        <v>166</v>
      </c>
      <c r="CT5" s="203" t="s">
        <v>167</v>
      </c>
      <c r="CU5" s="203" t="s">
        <v>168</v>
      </c>
      <c r="CV5" s="204" t="s">
        <v>169</v>
      </c>
      <c r="CW5" s="224" t="s">
        <v>163</v>
      </c>
      <c r="CX5" s="224" t="s">
        <v>159</v>
      </c>
      <c r="CY5" s="224" t="s">
        <v>160</v>
      </c>
      <c r="CZ5" s="224" t="s">
        <v>161</v>
      </c>
      <c r="DA5" s="203" t="s">
        <v>164</v>
      </c>
      <c r="DB5" s="203" t="s">
        <v>165</v>
      </c>
      <c r="DC5" s="203" t="s">
        <v>166</v>
      </c>
      <c r="DD5" s="203" t="s">
        <v>167</v>
      </c>
      <c r="DE5" s="203" t="s">
        <v>168</v>
      </c>
      <c r="DF5" s="204" t="s">
        <v>169</v>
      </c>
      <c r="DG5" s="224" t="s">
        <v>163</v>
      </c>
      <c r="DH5" s="224" t="s">
        <v>159</v>
      </c>
      <c r="DI5" s="224" t="s">
        <v>160</v>
      </c>
      <c r="DJ5" s="224" t="s">
        <v>161</v>
      </c>
      <c r="DK5" s="203" t="s">
        <v>164</v>
      </c>
      <c r="DL5" s="203" t="s">
        <v>165</v>
      </c>
      <c r="DM5" s="203" t="s">
        <v>166</v>
      </c>
      <c r="DN5" s="203" t="s">
        <v>167</v>
      </c>
      <c r="DO5" s="203" t="s">
        <v>168</v>
      </c>
      <c r="DP5" s="204" t="s">
        <v>169</v>
      </c>
      <c r="DQ5" s="224" t="s">
        <v>163</v>
      </c>
      <c r="DR5" s="224" t="s">
        <v>159</v>
      </c>
      <c r="DS5" s="224" t="s">
        <v>160</v>
      </c>
      <c r="DT5" s="224" t="s">
        <v>161</v>
      </c>
      <c r="DU5" s="203" t="s">
        <v>164</v>
      </c>
      <c r="DV5" s="203" t="s">
        <v>165</v>
      </c>
      <c r="DW5" s="203" t="s">
        <v>166</v>
      </c>
      <c r="DX5" s="203" t="s">
        <v>167</v>
      </c>
      <c r="DY5" s="203" t="s">
        <v>168</v>
      </c>
      <c r="DZ5" s="204" t="s">
        <v>169</v>
      </c>
      <c r="EA5" s="224" t="s">
        <v>163</v>
      </c>
      <c r="EB5" s="224" t="s">
        <v>159</v>
      </c>
      <c r="EC5" s="224" t="s">
        <v>160</v>
      </c>
      <c r="ED5" s="224" t="s">
        <v>161</v>
      </c>
      <c r="EE5" s="203" t="s">
        <v>164</v>
      </c>
      <c r="EF5" s="203" t="s">
        <v>165</v>
      </c>
      <c r="EG5" s="203" t="s">
        <v>166</v>
      </c>
      <c r="EH5" s="203" t="s">
        <v>167</v>
      </c>
      <c r="EI5" s="203" t="s">
        <v>168</v>
      </c>
      <c r="EJ5" s="204" t="s">
        <v>169</v>
      </c>
      <c r="EK5" s="224" t="s">
        <v>163</v>
      </c>
      <c r="EL5" s="224" t="s">
        <v>159</v>
      </c>
      <c r="EM5" s="224" t="s">
        <v>160</v>
      </c>
      <c r="EN5" s="224" t="s">
        <v>161</v>
      </c>
      <c r="EO5" s="203" t="s">
        <v>164</v>
      </c>
      <c r="EP5" s="203" t="s">
        <v>165</v>
      </c>
      <c r="EQ5" s="203" t="s">
        <v>166</v>
      </c>
      <c r="ER5" s="203" t="s">
        <v>167</v>
      </c>
      <c r="ES5" s="203" t="s">
        <v>168</v>
      </c>
      <c r="ET5" s="204" t="s">
        <v>169</v>
      </c>
      <c r="EU5" s="224" t="s">
        <v>163</v>
      </c>
      <c r="EV5" s="224" t="s">
        <v>159</v>
      </c>
      <c r="EW5" s="224" t="s">
        <v>160</v>
      </c>
      <c r="EX5" s="224" t="s">
        <v>161</v>
      </c>
      <c r="EY5" s="203" t="s">
        <v>164</v>
      </c>
      <c r="EZ5" s="203" t="s">
        <v>165</v>
      </c>
      <c r="FA5" s="203" t="s">
        <v>166</v>
      </c>
      <c r="FB5" s="203" t="s">
        <v>167</v>
      </c>
      <c r="FC5" s="203" t="s">
        <v>168</v>
      </c>
      <c r="FD5" s="204" t="s">
        <v>169</v>
      </c>
      <c r="FE5" s="224" t="s">
        <v>163</v>
      </c>
      <c r="FF5" s="224" t="s">
        <v>159</v>
      </c>
      <c r="FG5" s="224" t="s">
        <v>160</v>
      </c>
      <c r="FH5" s="224" t="s">
        <v>161</v>
      </c>
      <c r="FI5" s="203" t="s">
        <v>164</v>
      </c>
      <c r="FJ5" s="203" t="s">
        <v>165</v>
      </c>
      <c r="FK5" s="203" t="s">
        <v>166</v>
      </c>
      <c r="FL5" s="203" t="s">
        <v>167</v>
      </c>
      <c r="FM5" s="203" t="s">
        <v>168</v>
      </c>
      <c r="FN5" s="204" t="s">
        <v>169</v>
      </c>
      <c r="FO5" s="224" t="s">
        <v>163</v>
      </c>
      <c r="FP5" s="224" t="s">
        <v>159</v>
      </c>
      <c r="FQ5" s="224" t="s">
        <v>160</v>
      </c>
      <c r="FR5" s="224" t="s">
        <v>161</v>
      </c>
      <c r="FS5" s="203" t="s">
        <v>164</v>
      </c>
      <c r="FT5" s="203" t="s">
        <v>165</v>
      </c>
      <c r="FU5" s="203" t="s">
        <v>166</v>
      </c>
      <c r="FV5" s="203" t="s">
        <v>167</v>
      </c>
      <c r="FW5" s="203" t="s">
        <v>168</v>
      </c>
      <c r="FX5" s="204" t="s">
        <v>169</v>
      </c>
      <c r="FY5" s="224" t="s">
        <v>163</v>
      </c>
      <c r="FZ5" s="224" t="s">
        <v>159</v>
      </c>
      <c r="GA5" s="224" t="s">
        <v>160</v>
      </c>
      <c r="GB5" s="224" t="s">
        <v>161</v>
      </c>
      <c r="GC5" s="203" t="s">
        <v>164</v>
      </c>
      <c r="GD5" s="203" t="s">
        <v>165</v>
      </c>
      <c r="GE5" s="203" t="s">
        <v>166</v>
      </c>
      <c r="GF5" s="203" t="s">
        <v>167</v>
      </c>
      <c r="GG5" s="203" t="s">
        <v>168</v>
      </c>
      <c r="GH5" s="204" t="s">
        <v>169</v>
      </c>
      <c r="GI5" s="224" t="s">
        <v>163</v>
      </c>
      <c r="GJ5" s="224" t="s">
        <v>159</v>
      </c>
      <c r="GK5" s="224" t="s">
        <v>160</v>
      </c>
      <c r="GL5" s="224" t="s">
        <v>161</v>
      </c>
      <c r="GM5" s="203" t="s">
        <v>164</v>
      </c>
      <c r="GN5" s="203" t="s">
        <v>165</v>
      </c>
      <c r="GO5" s="203" t="s">
        <v>166</v>
      </c>
      <c r="GP5" s="203" t="s">
        <v>167</v>
      </c>
      <c r="GQ5" s="203" t="s">
        <v>168</v>
      </c>
      <c r="GR5" s="204" t="s">
        <v>169</v>
      </c>
      <c r="GS5" s="224" t="s">
        <v>163</v>
      </c>
      <c r="GT5" s="224" t="s">
        <v>159</v>
      </c>
      <c r="GU5" s="224" t="s">
        <v>160</v>
      </c>
      <c r="GV5" s="224" t="s">
        <v>161</v>
      </c>
      <c r="GW5" s="203" t="s">
        <v>164</v>
      </c>
      <c r="GX5" s="203" t="s">
        <v>165</v>
      </c>
      <c r="GY5" s="203" t="s">
        <v>166</v>
      </c>
      <c r="GZ5" s="203" t="s">
        <v>167</v>
      </c>
      <c r="HA5" s="203" t="s">
        <v>168</v>
      </c>
      <c r="HB5" s="204" t="s">
        <v>169</v>
      </c>
      <c r="HC5" s="224" t="s">
        <v>163</v>
      </c>
      <c r="HD5" s="224" t="s">
        <v>159</v>
      </c>
      <c r="HE5" s="224" t="s">
        <v>160</v>
      </c>
      <c r="HF5" s="224" t="s">
        <v>161</v>
      </c>
      <c r="HG5" s="203" t="s">
        <v>164</v>
      </c>
      <c r="HH5" s="203" t="s">
        <v>165</v>
      </c>
      <c r="HI5" s="203" t="s">
        <v>166</v>
      </c>
      <c r="HJ5" s="203" t="s">
        <v>167</v>
      </c>
      <c r="HK5" s="203" t="s">
        <v>168</v>
      </c>
      <c r="HL5" s="204" t="s">
        <v>169</v>
      </c>
      <c r="HM5" s="224" t="s">
        <v>163</v>
      </c>
      <c r="HN5" s="224" t="s">
        <v>159</v>
      </c>
      <c r="HO5" s="224" t="s">
        <v>160</v>
      </c>
      <c r="HP5" s="224" t="s">
        <v>161</v>
      </c>
      <c r="HQ5" s="203" t="s">
        <v>164</v>
      </c>
      <c r="HR5" s="203" t="s">
        <v>165</v>
      </c>
      <c r="HS5" s="203" t="s">
        <v>166</v>
      </c>
      <c r="HT5" s="203" t="s">
        <v>167</v>
      </c>
      <c r="HU5" s="203" t="s">
        <v>168</v>
      </c>
      <c r="HV5" s="204" t="s">
        <v>169</v>
      </c>
      <c r="HW5" s="224" t="s">
        <v>163</v>
      </c>
      <c r="HX5" s="224" t="s">
        <v>159</v>
      </c>
      <c r="HY5" s="224" t="s">
        <v>160</v>
      </c>
      <c r="HZ5" s="224" t="s">
        <v>161</v>
      </c>
      <c r="IA5" s="203" t="s">
        <v>164</v>
      </c>
      <c r="IB5" s="203" t="s">
        <v>165</v>
      </c>
      <c r="IC5" s="203" t="s">
        <v>166</v>
      </c>
      <c r="ID5" s="203" t="s">
        <v>167</v>
      </c>
      <c r="IE5" s="203" t="s">
        <v>168</v>
      </c>
      <c r="IF5" s="204" t="s">
        <v>169</v>
      </c>
      <c r="IG5" s="224" t="s">
        <v>163</v>
      </c>
      <c r="IH5" s="224" t="s">
        <v>159</v>
      </c>
      <c r="II5" s="224" t="s">
        <v>160</v>
      </c>
      <c r="IJ5" s="224" t="s">
        <v>161</v>
      </c>
      <c r="IK5" s="203" t="s">
        <v>164</v>
      </c>
      <c r="IL5" s="203" t="s">
        <v>165</v>
      </c>
      <c r="IM5" s="203" t="s">
        <v>166</v>
      </c>
      <c r="IN5" s="203" t="s">
        <v>167</v>
      </c>
      <c r="IO5" s="203" t="s">
        <v>168</v>
      </c>
      <c r="IP5" s="204" t="s">
        <v>169</v>
      </c>
      <c r="IQ5" s="224" t="s">
        <v>163</v>
      </c>
      <c r="IR5" s="224" t="s">
        <v>159</v>
      </c>
      <c r="IS5" s="224" t="s">
        <v>160</v>
      </c>
      <c r="IT5" s="224" t="s">
        <v>161</v>
      </c>
      <c r="IU5" s="203" t="s">
        <v>164</v>
      </c>
      <c r="IV5" s="203" t="s">
        <v>165</v>
      </c>
      <c r="IW5" s="203" t="s">
        <v>166</v>
      </c>
      <c r="IX5" s="203" t="s">
        <v>167</v>
      </c>
      <c r="IY5" s="203" t="s">
        <v>168</v>
      </c>
      <c r="IZ5" s="204" t="s">
        <v>169</v>
      </c>
      <c r="JA5" s="224" t="s">
        <v>163</v>
      </c>
      <c r="JB5" s="224" t="s">
        <v>159</v>
      </c>
      <c r="JC5" s="224" t="s">
        <v>160</v>
      </c>
      <c r="JD5" s="224" t="s">
        <v>161</v>
      </c>
      <c r="JE5" s="203" t="s">
        <v>164</v>
      </c>
      <c r="JF5" s="203" t="s">
        <v>165</v>
      </c>
      <c r="JG5" s="203" t="s">
        <v>166</v>
      </c>
      <c r="JH5" s="203" t="s">
        <v>167</v>
      </c>
      <c r="JI5" s="203" t="s">
        <v>168</v>
      </c>
      <c r="JJ5" s="204" t="s">
        <v>169</v>
      </c>
      <c r="JK5" s="224" t="s">
        <v>163</v>
      </c>
      <c r="JL5" s="224" t="s">
        <v>159</v>
      </c>
      <c r="JM5" s="224" t="s">
        <v>160</v>
      </c>
      <c r="JN5" s="224" t="s">
        <v>161</v>
      </c>
      <c r="JO5" s="203" t="s">
        <v>164</v>
      </c>
      <c r="JP5" s="203" t="s">
        <v>165</v>
      </c>
      <c r="JQ5" s="203" t="s">
        <v>166</v>
      </c>
      <c r="JR5" s="203" t="s">
        <v>167</v>
      </c>
      <c r="JS5" s="203" t="s">
        <v>168</v>
      </c>
      <c r="JT5" s="204" t="s">
        <v>169</v>
      </c>
      <c r="JU5" s="224" t="s">
        <v>163</v>
      </c>
      <c r="JV5" s="224" t="s">
        <v>159</v>
      </c>
      <c r="JW5" s="224" t="s">
        <v>160</v>
      </c>
      <c r="JX5" s="224" t="s">
        <v>161</v>
      </c>
      <c r="JY5" s="203" t="s">
        <v>164</v>
      </c>
      <c r="JZ5" s="203" t="s">
        <v>165</v>
      </c>
      <c r="KA5" s="203" t="s">
        <v>166</v>
      </c>
      <c r="KB5" s="203" t="s">
        <v>167</v>
      </c>
      <c r="KC5" s="203" t="s">
        <v>168</v>
      </c>
      <c r="KD5" s="204" t="s">
        <v>169</v>
      </c>
      <c r="KE5" s="224" t="s">
        <v>163</v>
      </c>
      <c r="KF5" s="224" t="s">
        <v>159</v>
      </c>
      <c r="KG5" s="224" t="s">
        <v>160</v>
      </c>
      <c r="KH5" s="224" t="s">
        <v>161</v>
      </c>
      <c r="KI5" s="203" t="s">
        <v>164</v>
      </c>
      <c r="KJ5" s="203" t="s">
        <v>165</v>
      </c>
      <c r="KK5" s="203" t="s">
        <v>166</v>
      </c>
      <c r="KL5" s="203" t="s">
        <v>167</v>
      </c>
      <c r="KM5" s="203" t="s">
        <v>168</v>
      </c>
      <c r="KN5" s="204" t="s">
        <v>169</v>
      </c>
      <c r="KO5" s="224" t="s">
        <v>163</v>
      </c>
      <c r="KP5" s="224" t="s">
        <v>159</v>
      </c>
      <c r="KQ5" s="224" t="s">
        <v>160</v>
      </c>
      <c r="KR5" s="224" t="s">
        <v>161</v>
      </c>
      <c r="KS5" s="203" t="s">
        <v>164</v>
      </c>
      <c r="KT5" s="203" t="s">
        <v>165</v>
      </c>
      <c r="KU5" s="203" t="s">
        <v>166</v>
      </c>
      <c r="KV5" s="203" t="s">
        <v>167</v>
      </c>
      <c r="KW5" s="203" t="s">
        <v>168</v>
      </c>
      <c r="KX5" s="204" t="s">
        <v>169</v>
      </c>
      <c r="KY5" s="224" t="s">
        <v>163</v>
      </c>
    </row>
    <row r="6" spans="1:311" s="147" customFormat="1" ht="13.5" customHeight="1">
      <c r="A6" s="141"/>
      <c r="B6" s="142" t="s">
        <v>21</v>
      </c>
      <c r="C6" s="143" t="s">
        <v>170</v>
      </c>
      <c r="D6" s="143" t="s">
        <v>27</v>
      </c>
      <c r="E6" s="144" t="s">
        <v>27</v>
      </c>
      <c r="F6" s="144" t="s">
        <v>27</v>
      </c>
      <c r="G6" s="144" t="s">
        <v>27</v>
      </c>
      <c r="H6" s="144" t="s">
        <v>27</v>
      </c>
      <c r="I6" s="144" t="s">
        <v>27</v>
      </c>
      <c r="J6" s="145" t="s">
        <v>171</v>
      </c>
      <c r="K6" s="146" t="s">
        <v>172</v>
      </c>
      <c r="L6" s="159" t="s">
        <v>21</v>
      </c>
      <c r="M6" s="143" t="s">
        <v>170</v>
      </c>
      <c r="N6" s="143" t="s">
        <v>27</v>
      </c>
      <c r="O6" s="144" t="s">
        <v>27</v>
      </c>
      <c r="P6" s="144" t="s">
        <v>27</v>
      </c>
      <c r="Q6" s="144" t="s">
        <v>27</v>
      </c>
      <c r="R6" s="144" t="s">
        <v>27</v>
      </c>
      <c r="S6" s="144" t="s">
        <v>27</v>
      </c>
      <c r="T6" s="145" t="s">
        <v>171</v>
      </c>
      <c r="U6" s="146" t="s">
        <v>172</v>
      </c>
      <c r="V6" s="159" t="s">
        <v>21</v>
      </c>
      <c r="W6" s="143" t="s">
        <v>170</v>
      </c>
      <c r="X6" s="143" t="s">
        <v>27</v>
      </c>
      <c r="Y6" s="144" t="s">
        <v>27</v>
      </c>
      <c r="Z6" s="144" t="s">
        <v>27</v>
      </c>
      <c r="AA6" s="144" t="s">
        <v>27</v>
      </c>
      <c r="AB6" s="144" t="s">
        <v>27</v>
      </c>
      <c r="AC6" s="144" t="s">
        <v>27</v>
      </c>
      <c r="AD6" s="145" t="s">
        <v>171</v>
      </c>
      <c r="AE6" s="146" t="s">
        <v>172</v>
      </c>
      <c r="AF6" s="159" t="s">
        <v>21</v>
      </c>
      <c r="AG6" s="143" t="s">
        <v>170</v>
      </c>
      <c r="AH6" s="143" t="s">
        <v>27</v>
      </c>
      <c r="AI6" s="144" t="s">
        <v>27</v>
      </c>
      <c r="AJ6" s="144" t="s">
        <v>27</v>
      </c>
      <c r="AK6" s="144" t="s">
        <v>27</v>
      </c>
      <c r="AL6" s="144" t="s">
        <v>27</v>
      </c>
      <c r="AM6" s="144" t="s">
        <v>27</v>
      </c>
      <c r="AN6" s="145" t="s">
        <v>171</v>
      </c>
      <c r="AO6" s="146" t="s">
        <v>172</v>
      </c>
      <c r="AP6" s="159" t="s">
        <v>21</v>
      </c>
      <c r="AQ6" s="143" t="s">
        <v>170</v>
      </c>
      <c r="AR6" s="143" t="s">
        <v>27</v>
      </c>
      <c r="AS6" s="144" t="s">
        <v>27</v>
      </c>
      <c r="AT6" s="144" t="s">
        <v>27</v>
      </c>
      <c r="AU6" s="144" t="s">
        <v>27</v>
      </c>
      <c r="AV6" s="144" t="s">
        <v>27</v>
      </c>
      <c r="AW6" s="144" t="s">
        <v>27</v>
      </c>
      <c r="AX6" s="145" t="s">
        <v>171</v>
      </c>
      <c r="AY6" s="146" t="s">
        <v>172</v>
      </c>
      <c r="AZ6" s="159" t="s">
        <v>21</v>
      </c>
      <c r="BA6" s="143" t="s">
        <v>170</v>
      </c>
      <c r="BB6" s="143" t="s">
        <v>27</v>
      </c>
      <c r="BC6" s="144" t="s">
        <v>27</v>
      </c>
      <c r="BD6" s="144" t="s">
        <v>27</v>
      </c>
      <c r="BE6" s="144" t="s">
        <v>27</v>
      </c>
      <c r="BF6" s="144" t="s">
        <v>27</v>
      </c>
      <c r="BG6" s="144" t="s">
        <v>27</v>
      </c>
      <c r="BH6" s="145" t="s">
        <v>171</v>
      </c>
      <c r="BI6" s="146" t="s">
        <v>172</v>
      </c>
      <c r="BJ6" s="159" t="s">
        <v>21</v>
      </c>
      <c r="BK6" s="143" t="s">
        <v>170</v>
      </c>
      <c r="BL6" s="143" t="s">
        <v>27</v>
      </c>
      <c r="BM6" s="144" t="s">
        <v>27</v>
      </c>
      <c r="BN6" s="144" t="s">
        <v>27</v>
      </c>
      <c r="BO6" s="144" t="s">
        <v>27</v>
      </c>
      <c r="BP6" s="144" t="s">
        <v>27</v>
      </c>
      <c r="BQ6" s="144" t="s">
        <v>27</v>
      </c>
      <c r="BR6" s="145" t="s">
        <v>171</v>
      </c>
      <c r="BS6" s="146" t="s">
        <v>172</v>
      </c>
      <c r="BT6" s="159" t="s">
        <v>21</v>
      </c>
      <c r="BU6" s="143" t="s">
        <v>170</v>
      </c>
      <c r="BV6" s="143" t="s">
        <v>27</v>
      </c>
      <c r="BW6" s="144" t="s">
        <v>27</v>
      </c>
      <c r="BX6" s="144" t="s">
        <v>27</v>
      </c>
      <c r="BY6" s="144" t="s">
        <v>27</v>
      </c>
      <c r="BZ6" s="144" t="s">
        <v>27</v>
      </c>
      <c r="CA6" s="144" t="s">
        <v>27</v>
      </c>
      <c r="CB6" s="145" t="s">
        <v>171</v>
      </c>
      <c r="CC6" s="146" t="s">
        <v>172</v>
      </c>
      <c r="CD6" s="159" t="s">
        <v>21</v>
      </c>
      <c r="CE6" s="143" t="s">
        <v>170</v>
      </c>
      <c r="CF6" s="143" t="s">
        <v>27</v>
      </c>
      <c r="CG6" s="144" t="s">
        <v>27</v>
      </c>
      <c r="CH6" s="144" t="s">
        <v>27</v>
      </c>
      <c r="CI6" s="144" t="s">
        <v>27</v>
      </c>
      <c r="CJ6" s="144" t="s">
        <v>27</v>
      </c>
      <c r="CK6" s="144" t="s">
        <v>27</v>
      </c>
      <c r="CL6" s="145" t="s">
        <v>171</v>
      </c>
      <c r="CM6" s="146" t="s">
        <v>172</v>
      </c>
      <c r="CN6" s="159" t="s">
        <v>21</v>
      </c>
      <c r="CO6" s="143" t="s">
        <v>170</v>
      </c>
      <c r="CP6" s="143" t="s">
        <v>27</v>
      </c>
      <c r="CQ6" s="144" t="s">
        <v>27</v>
      </c>
      <c r="CR6" s="144" t="s">
        <v>27</v>
      </c>
      <c r="CS6" s="144" t="s">
        <v>27</v>
      </c>
      <c r="CT6" s="144" t="s">
        <v>27</v>
      </c>
      <c r="CU6" s="144" t="s">
        <v>27</v>
      </c>
      <c r="CV6" s="145" t="s">
        <v>171</v>
      </c>
      <c r="CW6" s="146" t="s">
        <v>172</v>
      </c>
      <c r="CX6" s="159" t="s">
        <v>21</v>
      </c>
      <c r="CY6" s="143" t="s">
        <v>170</v>
      </c>
      <c r="CZ6" s="143" t="s">
        <v>27</v>
      </c>
      <c r="DA6" s="144" t="s">
        <v>27</v>
      </c>
      <c r="DB6" s="144" t="s">
        <v>27</v>
      </c>
      <c r="DC6" s="144" t="s">
        <v>27</v>
      </c>
      <c r="DD6" s="144" t="s">
        <v>27</v>
      </c>
      <c r="DE6" s="144" t="s">
        <v>27</v>
      </c>
      <c r="DF6" s="145" t="s">
        <v>171</v>
      </c>
      <c r="DG6" s="146" t="s">
        <v>172</v>
      </c>
      <c r="DH6" s="159" t="s">
        <v>21</v>
      </c>
      <c r="DI6" s="143" t="s">
        <v>170</v>
      </c>
      <c r="DJ6" s="143" t="s">
        <v>27</v>
      </c>
      <c r="DK6" s="144" t="s">
        <v>27</v>
      </c>
      <c r="DL6" s="144" t="s">
        <v>27</v>
      </c>
      <c r="DM6" s="144" t="s">
        <v>27</v>
      </c>
      <c r="DN6" s="144" t="s">
        <v>27</v>
      </c>
      <c r="DO6" s="144" t="s">
        <v>27</v>
      </c>
      <c r="DP6" s="145" t="s">
        <v>171</v>
      </c>
      <c r="DQ6" s="146" t="s">
        <v>172</v>
      </c>
      <c r="DR6" s="159" t="s">
        <v>21</v>
      </c>
      <c r="DS6" s="143" t="s">
        <v>170</v>
      </c>
      <c r="DT6" s="143" t="s">
        <v>27</v>
      </c>
      <c r="DU6" s="144" t="s">
        <v>27</v>
      </c>
      <c r="DV6" s="144" t="s">
        <v>27</v>
      </c>
      <c r="DW6" s="144" t="s">
        <v>27</v>
      </c>
      <c r="DX6" s="144" t="s">
        <v>27</v>
      </c>
      <c r="DY6" s="144" t="s">
        <v>27</v>
      </c>
      <c r="DZ6" s="145" t="s">
        <v>171</v>
      </c>
      <c r="EA6" s="146" t="s">
        <v>172</v>
      </c>
      <c r="EB6" s="159" t="s">
        <v>21</v>
      </c>
      <c r="EC6" s="143" t="s">
        <v>170</v>
      </c>
      <c r="ED6" s="143" t="s">
        <v>27</v>
      </c>
      <c r="EE6" s="144" t="s">
        <v>27</v>
      </c>
      <c r="EF6" s="144" t="s">
        <v>27</v>
      </c>
      <c r="EG6" s="144" t="s">
        <v>27</v>
      </c>
      <c r="EH6" s="144" t="s">
        <v>27</v>
      </c>
      <c r="EI6" s="144" t="s">
        <v>27</v>
      </c>
      <c r="EJ6" s="145" t="s">
        <v>171</v>
      </c>
      <c r="EK6" s="146" t="s">
        <v>172</v>
      </c>
      <c r="EL6" s="159" t="s">
        <v>21</v>
      </c>
      <c r="EM6" s="143" t="s">
        <v>170</v>
      </c>
      <c r="EN6" s="143" t="s">
        <v>27</v>
      </c>
      <c r="EO6" s="144" t="s">
        <v>27</v>
      </c>
      <c r="EP6" s="144" t="s">
        <v>27</v>
      </c>
      <c r="EQ6" s="144" t="s">
        <v>27</v>
      </c>
      <c r="ER6" s="144" t="s">
        <v>27</v>
      </c>
      <c r="ES6" s="144" t="s">
        <v>27</v>
      </c>
      <c r="ET6" s="145" t="s">
        <v>171</v>
      </c>
      <c r="EU6" s="146" t="s">
        <v>172</v>
      </c>
      <c r="EV6" s="159" t="s">
        <v>21</v>
      </c>
      <c r="EW6" s="143" t="s">
        <v>170</v>
      </c>
      <c r="EX6" s="143" t="s">
        <v>27</v>
      </c>
      <c r="EY6" s="144" t="s">
        <v>27</v>
      </c>
      <c r="EZ6" s="144" t="s">
        <v>27</v>
      </c>
      <c r="FA6" s="144" t="s">
        <v>27</v>
      </c>
      <c r="FB6" s="144" t="s">
        <v>27</v>
      </c>
      <c r="FC6" s="144" t="s">
        <v>27</v>
      </c>
      <c r="FD6" s="145" t="s">
        <v>171</v>
      </c>
      <c r="FE6" s="146" t="s">
        <v>172</v>
      </c>
      <c r="FF6" s="159" t="s">
        <v>21</v>
      </c>
      <c r="FG6" s="143" t="s">
        <v>170</v>
      </c>
      <c r="FH6" s="143" t="s">
        <v>27</v>
      </c>
      <c r="FI6" s="144" t="s">
        <v>27</v>
      </c>
      <c r="FJ6" s="144" t="s">
        <v>27</v>
      </c>
      <c r="FK6" s="144" t="s">
        <v>27</v>
      </c>
      <c r="FL6" s="144" t="s">
        <v>27</v>
      </c>
      <c r="FM6" s="144" t="s">
        <v>27</v>
      </c>
      <c r="FN6" s="145" t="s">
        <v>171</v>
      </c>
      <c r="FO6" s="146" t="s">
        <v>172</v>
      </c>
      <c r="FP6" s="159" t="s">
        <v>21</v>
      </c>
      <c r="FQ6" s="143" t="s">
        <v>170</v>
      </c>
      <c r="FR6" s="143" t="s">
        <v>27</v>
      </c>
      <c r="FS6" s="144" t="s">
        <v>27</v>
      </c>
      <c r="FT6" s="144" t="s">
        <v>27</v>
      </c>
      <c r="FU6" s="144" t="s">
        <v>27</v>
      </c>
      <c r="FV6" s="144" t="s">
        <v>27</v>
      </c>
      <c r="FW6" s="144" t="s">
        <v>27</v>
      </c>
      <c r="FX6" s="145" t="s">
        <v>171</v>
      </c>
      <c r="FY6" s="146" t="s">
        <v>172</v>
      </c>
      <c r="FZ6" s="159" t="s">
        <v>21</v>
      </c>
      <c r="GA6" s="143" t="s">
        <v>170</v>
      </c>
      <c r="GB6" s="143" t="s">
        <v>27</v>
      </c>
      <c r="GC6" s="144" t="s">
        <v>27</v>
      </c>
      <c r="GD6" s="144" t="s">
        <v>27</v>
      </c>
      <c r="GE6" s="144" t="s">
        <v>27</v>
      </c>
      <c r="GF6" s="144" t="s">
        <v>27</v>
      </c>
      <c r="GG6" s="144" t="s">
        <v>27</v>
      </c>
      <c r="GH6" s="145" t="s">
        <v>171</v>
      </c>
      <c r="GI6" s="146" t="s">
        <v>172</v>
      </c>
      <c r="GJ6" s="159" t="s">
        <v>21</v>
      </c>
      <c r="GK6" s="143" t="s">
        <v>170</v>
      </c>
      <c r="GL6" s="143" t="s">
        <v>27</v>
      </c>
      <c r="GM6" s="144" t="s">
        <v>27</v>
      </c>
      <c r="GN6" s="144" t="s">
        <v>27</v>
      </c>
      <c r="GO6" s="144" t="s">
        <v>27</v>
      </c>
      <c r="GP6" s="144" t="s">
        <v>27</v>
      </c>
      <c r="GQ6" s="144" t="s">
        <v>27</v>
      </c>
      <c r="GR6" s="145" t="s">
        <v>171</v>
      </c>
      <c r="GS6" s="146" t="s">
        <v>172</v>
      </c>
      <c r="GT6" s="159" t="s">
        <v>21</v>
      </c>
      <c r="GU6" s="143" t="s">
        <v>170</v>
      </c>
      <c r="GV6" s="143" t="s">
        <v>27</v>
      </c>
      <c r="GW6" s="144" t="s">
        <v>27</v>
      </c>
      <c r="GX6" s="144" t="s">
        <v>27</v>
      </c>
      <c r="GY6" s="144" t="s">
        <v>27</v>
      </c>
      <c r="GZ6" s="144" t="s">
        <v>27</v>
      </c>
      <c r="HA6" s="144" t="s">
        <v>27</v>
      </c>
      <c r="HB6" s="145" t="s">
        <v>171</v>
      </c>
      <c r="HC6" s="146" t="s">
        <v>172</v>
      </c>
      <c r="HD6" s="159" t="s">
        <v>21</v>
      </c>
      <c r="HE6" s="143" t="s">
        <v>170</v>
      </c>
      <c r="HF6" s="143" t="s">
        <v>27</v>
      </c>
      <c r="HG6" s="144" t="s">
        <v>27</v>
      </c>
      <c r="HH6" s="144" t="s">
        <v>27</v>
      </c>
      <c r="HI6" s="144" t="s">
        <v>27</v>
      </c>
      <c r="HJ6" s="144" t="s">
        <v>27</v>
      </c>
      <c r="HK6" s="144" t="s">
        <v>27</v>
      </c>
      <c r="HL6" s="145" t="s">
        <v>171</v>
      </c>
      <c r="HM6" s="146" t="s">
        <v>172</v>
      </c>
      <c r="HN6" s="159" t="s">
        <v>21</v>
      </c>
      <c r="HO6" s="143" t="s">
        <v>170</v>
      </c>
      <c r="HP6" s="143" t="s">
        <v>27</v>
      </c>
      <c r="HQ6" s="144" t="s">
        <v>27</v>
      </c>
      <c r="HR6" s="144" t="s">
        <v>27</v>
      </c>
      <c r="HS6" s="144" t="s">
        <v>27</v>
      </c>
      <c r="HT6" s="144" t="s">
        <v>27</v>
      </c>
      <c r="HU6" s="144" t="s">
        <v>27</v>
      </c>
      <c r="HV6" s="145" t="s">
        <v>171</v>
      </c>
      <c r="HW6" s="146" t="s">
        <v>172</v>
      </c>
      <c r="HX6" s="159" t="s">
        <v>21</v>
      </c>
      <c r="HY6" s="143" t="s">
        <v>170</v>
      </c>
      <c r="HZ6" s="143" t="s">
        <v>27</v>
      </c>
      <c r="IA6" s="144" t="s">
        <v>27</v>
      </c>
      <c r="IB6" s="144" t="s">
        <v>27</v>
      </c>
      <c r="IC6" s="144" t="s">
        <v>27</v>
      </c>
      <c r="ID6" s="144" t="s">
        <v>27</v>
      </c>
      <c r="IE6" s="144" t="s">
        <v>27</v>
      </c>
      <c r="IF6" s="145" t="s">
        <v>171</v>
      </c>
      <c r="IG6" s="146" t="s">
        <v>172</v>
      </c>
      <c r="IH6" s="159" t="s">
        <v>21</v>
      </c>
      <c r="II6" s="143" t="s">
        <v>170</v>
      </c>
      <c r="IJ6" s="143" t="s">
        <v>27</v>
      </c>
      <c r="IK6" s="144" t="s">
        <v>27</v>
      </c>
      <c r="IL6" s="144" t="s">
        <v>27</v>
      </c>
      <c r="IM6" s="144" t="s">
        <v>27</v>
      </c>
      <c r="IN6" s="144" t="s">
        <v>27</v>
      </c>
      <c r="IO6" s="144" t="s">
        <v>27</v>
      </c>
      <c r="IP6" s="145" t="s">
        <v>171</v>
      </c>
      <c r="IQ6" s="146" t="s">
        <v>172</v>
      </c>
      <c r="IR6" s="159" t="s">
        <v>21</v>
      </c>
      <c r="IS6" s="143" t="s">
        <v>170</v>
      </c>
      <c r="IT6" s="143" t="s">
        <v>27</v>
      </c>
      <c r="IU6" s="144" t="s">
        <v>27</v>
      </c>
      <c r="IV6" s="144" t="s">
        <v>27</v>
      </c>
      <c r="IW6" s="144" t="s">
        <v>27</v>
      </c>
      <c r="IX6" s="144" t="s">
        <v>27</v>
      </c>
      <c r="IY6" s="144" t="s">
        <v>27</v>
      </c>
      <c r="IZ6" s="145" t="s">
        <v>171</v>
      </c>
      <c r="JA6" s="146" t="s">
        <v>172</v>
      </c>
      <c r="JB6" s="159" t="s">
        <v>21</v>
      </c>
      <c r="JC6" s="143" t="s">
        <v>170</v>
      </c>
      <c r="JD6" s="143" t="s">
        <v>27</v>
      </c>
      <c r="JE6" s="144" t="s">
        <v>27</v>
      </c>
      <c r="JF6" s="144" t="s">
        <v>27</v>
      </c>
      <c r="JG6" s="144" t="s">
        <v>27</v>
      </c>
      <c r="JH6" s="144" t="s">
        <v>27</v>
      </c>
      <c r="JI6" s="144" t="s">
        <v>27</v>
      </c>
      <c r="JJ6" s="145" t="s">
        <v>171</v>
      </c>
      <c r="JK6" s="146" t="s">
        <v>172</v>
      </c>
      <c r="JL6" s="159" t="s">
        <v>21</v>
      </c>
      <c r="JM6" s="143" t="s">
        <v>170</v>
      </c>
      <c r="JN6" s="143" t="s">
        <v>27</v>
      </c>
      <c r="JO6" s="144" t="s">
        <v>27</v>
      </c>
      <c r="JP6" s="144" t="s">
        <v>27</v>
      </c>
      <c r="JQ6" s="144" t="s">
        <v>27</v>
      </c>
      <c r="JR6" s="144" t="s">
        <v>27</v>
      </c>
      <c r="JS6" s="144" t="s">
        <v>27</v>
      </c>
      <c r="JT6" s="145" t="s">
        <v>171</v>
      </c>
      <c r="JU6" s="146" t="s">
        <v>172</v>
      </c>
      <c r="JV6" s="159" t="s">
        <v>21</v>
      </c>
      <c r="JW6" s="143" t="s">
        <v>170</v>
      </c>
      <c r="JX6" s="143" t="s">
        <v>27</v>
      </c>
      <c r="JY6" s="144" t="s">
        <v>27</v>
      </c>
      <c r="JZ6" s="144" t="s">
        <v>27</v>
      </c>
      <c r="KA6" s="144" t="s">
        <v>27</v>
      </c>
      <c r="KB6" s="144" t="s">
        <v>27</v>
      </c>
      <c r="KC6" s="144" t="s">
        <v>27</v>
      </c>
      <c r="KD6" s="145" t="s">
        <v>171</v>
      </c>
      <c r="KE6" s="146" t="s">
        <v>172</v>
      </c>
      <c r="KF6" s="159" t="s">
        <v>21</v>
      </c>
      <c r="KG6" s="143" t="s">
        <v>170</v>
      </c>
      <c r="KH6" s="143" t="s">
        <v>27</v>
      </c>
      <c r="KI6" s="144" t="s">
        <v>27</v>
      </c>
      <c r="KJ6" s="144" t="s">
        <v>27</v>
      </c>
      <c r="KK6" s="144" t="s">
        <v>27</v>
      </c>
      <c r="KL6" s="144" t="s">
        <v>27</v>
      </c>
      <c r="KM6" s="144" t="s">
        <v>27</v>
      </c>
      <c r="KN6" s="145" t="s">
        <v>171</v>
      </c>
      <c r="KO6" s="146" t="s">
        <v>172</v>
      </c>
      <c r="KP6" s="159" t="s">
        <v>21</v>
      </c>
      <c r="KQ6" s="143" t="s">
        <v>170</v>
      </c>
      <c r="KR6" s="143" t="s">
        <v>27</v>
      </c>
      <c r="KS6" s="144" t="s">
        <v>27</v>
      </c>
      <c r="KT6" s="144" t="s">
        <v>27</v>
      </c>
      <c r="KU6" s="144" t="s">
        <v>27</v>
      </c>
      <c r="KV6" s="144" t="s">
        <v>27</v>
      </c>
      <c r="KW6" s="144" t="s">
        <v>27</v>
      </c>
      <c r="KX6" s="145" t="s">
        <v>171</v>
      </c>
      <c r="KY6" s="146" t="s">
        <v>172</v>
      </c>
    </row>
    <row r="7" spans="1:311" s="139" customFormat="1" ht="15.75" thickBot="1">
      <c r="A7" s="390" t="str">
        <f>Заёмщик&amp;", ИНН "&amp;Анкета!$C$5</f>
        <v>СПОССК Ейский АГРОСОЮЗ, ИНН 2361012657</v>
      </c>
      <c r="B7" s="391"/>
      <c r="C7" s="391"/>
      <c r="D7" s="391"/>
      <c r="E7" s="391"/>
      <c r="F7" s="391"/>
      <c r="G7" s="391"/>
      <c r="H7" s="391"/>
      <c r="I7" s="391"/>
      <c r="J7" s="391"/>
      <c r="K7" s="392"/>
      <c r="L7" s="160"/>
      <c r="M7" s="161"/>
      <c r="N7" s="161"/>
      <c r="O7" s="161"/>
      <c r="P7" s="161"/>
      <c r="Q7" s="161"/>
      <c r="R7" s="161"/>
      <c r="S7" s="161"/>
      <c r="T7" s="161"/>
      <c r="U7" s="162"/>
      <c r="V7" s="160"/>
      <c r="W7" s="161"/>
      <c r="X7" s="161"/>
      <c r="Y7" s="161"/>
      <c r="Z7" s="161"/>
      <c r="AA7" s="161"/>
      <c r="AB7" s="161"/>
      <c r="AC7" s="161"/>
      <c r="AD7" s="161"/>
      <c r="AE7" s="162"/>
      <c r="AF7" s="160"/>
      <c r="AG7" s="161"/>
      <c r="AH7" s="161"/>
      <c r="AI7" s="161"/>
      <c r="AJ7" s="161"/>
      <c r="AK7" s="161"/>
      <c r="AL7" s="161"/>
      <c r="AM7" s="161"/>
      <c r="AN7" s="161"/>
      <c r="AO7" s="162"/>
      <c r="AP7" s="160"/>
      <c r="AQ7" s="161"/>
      <c r="AR7" s="161"/>
      <c r="AS7" s="161"/>
      <c r="AT7" s="161"/>
      <c r="AU7" s="161"/>
      <c r="AV7" s="161"/>
      <c r="AW7" s="161"/>
      <c r="AX7" s="161"/>
      <c r="AY7" s="162"/>
      <c r="AZ7" s="160"/>
      <c r="BA7" s="161"/>
      <c r="BB7" s="161"/>
      <c r="BC7" s="161"/>
      <c r="BD7" s="161"/>
      <c r="BE7" s="161"/>
      <c r="BF7" s="161"/>
      <c r="BG7" s="161"/>
      <c r="BH7" s="161"/>
      <c r="BI7" s="162"/>
      <c r="BJ7" s="160"/>
      <c r="BK7" s="161"/>
      <c r="BL7" s="161"/>
      <c r="BM7" s="161"/>
      <c r="BN7" s="161"/>
      <c r="BO7" s="161"/>
      <c r="BP7" s="161"/>
      <c r="BQ7" s="161"/>
      <c r="BR7" s="161"/>
      <c r="BS7" s="162"/>
      <c r="BT7" s="160"/>
      <c r="BU7" s="161"/>
      <c r="BV7" s="161"/>
      <c r="BW7" s="161"/>
      <c r="BX7" s="161"/>
      <c r="BY7" s="161"/>
      <c r="BZ7" s="161"/>
      <c r="CA7" s="161"/>
      <c r="CB7" s="161"/>
      <c r="CC7" s="162"/>
      <c r="CD7" s="160"/>
      <c r="CE7" s="161"/>
      <c r="CF7" s="161"/>
      <c r="CG7" s="161"/>
      <c r="CH7" s="161"/>
      <c r="CI7" s="161"/>
      <c r="CJ7" s="161"/>
      <c r="CK7" s="161"/>
      <c r="CL7" s="161"/>
      <c r="CM7" s="162"/>
      <c r="CN7" s="160"/>
      <c r="CO7" s="161"/>
      <c r="CP7" s="161"/>
      <c r="CQ7" s="161"/>
      <c r="CR7" s="161"/>
      <c r="CS7" s="161"/>
      <c r="CT7" s="161"/>
      <c r="CU7" s="161"/>
      <c r="CV7" s="161"/>
      <c r="CW7" s="162"/>
      <c r="CX7" s="160"/>
      <c r="CY7" s="161"/>
      <c r="CZ7" s="161"/>
      <c r="DA7" s="161"/>
      <c r="DB7" s="161"/>
      <c r="DC7" s="161"/>
      <c r="DD7" s="161"/>
      <c r="DE7" s="161"/>
      <c r="DF7" s="161"/>
      <c r="DG7" s="162"/>
      <c r="DH7" s="160"/>
      <c r="DI7" s="161"/>
      <c r="DJ7" s="161"/>
      <c r="DK7" s="161"/>
      <c r="DL7" s="161"/>
      <c r="DM7" s="161"/>
      <c r="DN7" s="161"/>
      <c r="DO7" s="161"/>
      <c r="DP7" s="161"/>
      <c r="DQ7" s="162"/>
      <c r="DR7" s="160"/>
      <c r="DS7" s="161"/>
      <c r="DT7" s="161"/>
      <c r="DU7" s="161"/>
      <c r="DV7" s="161"/>
      <c r="DW7" s="161"/>
      <c r="DX7" s="161"/>
      <c r="DY7" s="161"/>
      <c r="DZ7" s="161"/>
      <c r="EA7" s="162"/>
      <c r="EB7" s="160"/>
      <c r="EC7" s="161"/>
      <c r="ED7" s="161"/>
      <c r="EE7" s="161"/>
      <c r="EF7" s="161"/>
      <c r="EG7" s="161"/>
      <c r="EH7" s="161"/>
      <c r="EI7" s="161"/>
      <c r="EJ7" s="161"/>
      <c r="EK7" s="162"/>
      <c r="EL7" s="160"/>
      <c r="EM7" s="161"/>
      <c r="EN7" s="161"/>
      <c r="EO7" s="161"/>
      <c r="EP7" s="161"/>
      <c r="EQ7" s="161"/>
      <c r="ER7" s="161"/>
      <c r="ES7" s="161"/>
      <c r="ET7" s="161"/>
      <c r="EU7" s="162"/>
      <c r="EV7" s="160"/>
      <c r="EW7" s="161"/>
      <c r="EX7" s="161"/>
      <c r="EY7" s="161"/>
      <c r="EZ7" s="161"/>
      <c r="FA7" s="161"/>
      <c r="FB7" s="161"/>
      <c r="FC7" s="161"/>
      <c r="FD7" s="161"/>
      <c r="FE7" s="162"/>
      <c r="FF7" s="160"/>
      <c r="FG7" s="161"/>
      <c r="FH7" s="161"/>
      <c r="FI7" s="161"/>
      <c r="FJ7" s="161"/>
      <c r="FK7" s="161"/>
      <c r="FL7" s="161"/>
      <c r="FM7" s="161"/>
      <c r="FN7" s="161"/>
      <c r="FO7" s="162"/>
      <c r="FP7" s="160"/>
      <c r="FQ7" s="161"/>
      <c r="FR7" s="161"/>
      <c r="FS7" s="161"/>
      <c r="FT7" s="161"/>
      <c r="FU7" s="161"/>
      <c r="FV7" s="161"/>
      <c r="FW7" s="161"/>
      <c r="FX7" s="161"/>
      <c r="FY7" s="162"/>
      <c r="FZ7" s="160"/>
      <c r="GA7" s="161"/>
      <c r="GB7" s="161"/>
      <c r="GC7" s="161"/>
      <c r="GD7" s="161"/>
      <c r="GE7" s="161"/>
      <c r="GF7" s="161"/>
      <c r="GG7" s="161"/>
      <c r="GH7" s="161"/>
      <c r="GI7" s="162"/>
      <c r="GJ7" s="160"/>
      <c r="GK7" s="161"/>
      <c r="GL7" s="161"/>
      <c r="GM7" s="161"/>
      <c r="GN7" s="161"/>
      <c r="GO7" s="161"/>
      <c r="GP7" s="161"/>
      <c r="GQ7" s="161"/>
      <c r="GR7" s="161"/>
      <c r="GS7" s="162"/>
      <c r="GT7" s="160"/>
      <c r="GU7" s="161"/>
      <c r="GV7" s="161"/>
      <c r="GW7" s="161"/>
      <c r="GX7" s="161"/>
      <c r="GY7" s="161"/>
      <c r="GZ7" s="161"/>
      <c r="HA7" s="161"/>
      <c r="HB7" s="161"/>
      <c r="HC7" s="162"/>
      <c r="HD7" s="160"/>
      <c r="HE7" s="161"/>
      <c r="HF7" s="161"/>
      <c r="HG7" s="161"/>
      <c r="HH7" s="161"/>
      <c r="HI7" s="161"/>
      <c r="HJ7" s="161"/>
      <c r="HK7" s="161"/>
      <c r="HL7" s="161"/>
      <c r="HM7" s="162"/>
      <c r="HN7" s="160"/>
      <c r="HO7" s="161"/>
      <c r="HP7" s="161"/>
      <c r="HQ7" s="161"/>
      <c r="HR7" s="161"/>
      <c r="HS7" s="161"/>
      <c r="HT7" s="161"/>
      <c r="HU7" s="161"/>
      <c r="HV7" s="161"/>
      <c r="HW7" s="162"/>
      <c r="HX7" s="160"/>
      <c r="HY7" s="161"/>
      <c r="HZ7" s="161"/>
      <c r="IA7" s="161"/>
      <c r="IB7" s="161"/>
      <c r="IC7" s="161"/>
      <c r="ID7" s="161"/>
      <c r="IE7" s="161"/>
      <c r="IF7" s="161"/>
      <c r="IG7" s="162"/>
      <c r="IH7" s="160"/>
      <c r="II7" s="161"/>
      <c r="IJ7" s="161"/>
      <c r="IK7" s="161"/>
      <c r="IL7" s="161"/>
      <c r="IM7" s="161"/>
      <c r="IN7" s="161"/>
      <c r="IO7" s="161"/>
      <c r="IP7" s="161"/>
      <c r="IQ7" s="162"/>
      <c r="IR7" s="160"/>
      <c r="IS7" s="161"/>
      <c r="IT7" s="161"/>
      <c r="IU7" s="161"/>
      <c r="IV7" s="161"/>
      <c r="IW7" s="161"/>
      <c r="IX7" s="161"/>
      <c r="IY7" s="161"/>
      <c r="IZ7" s="161"/>
      <c r="JA7" s="162"/>
      <c r="JB7" s="160"/>
      <c r="JC7" s="161"/>
      <c r="JD7" s="161"/>
      <c r="JE7" s="161"/>
      <c r="JF7" s="161"/>
      <c r="JG7" s="161"/>
      <c r="JH7" s="161"/>
      <c r="JI7" s="161"/>
      <c r="JJ7" s="161"/>
      <c r="JK7" s="162"/>
      <c r="JL7" s="160"/>
      <c r="JM7" s="161"/>
      <c r="JN7" s="161"/>
      <c r="JO7" s="161"/>
      <c r="JP7" s="161"/>
      <c r="JQ7" s="161"/>
      <c r="JR7" s="161"/>
      <c r="JS7" s="161"/>
      <c r="JT7" s="161"/>
      <c r="JU7" s="162"/>
      <c r="JV7" s="160"/>
      <c r="JW7" s="161"/>
      <c r="JX7" s="161"/>
      <c r="JY7" s="161"/>
      <c r="JZ7" s="161"/>
      <c r="KA7" s="161"/>
      <c r="KB7" s="161"/>
      <c r="KC7" s="161"/>
      <c r="KD7" s="161"/>
      <c r="KE7" s="162"/>
      <c r="KF7" s="160"/>
      <c r="KG7" s="161"/>
      <c r="KH7" s="161"/>
      <c r="KI7" s="161"/>
      <c r="KJ7" s="161"/>
      <c r="KK7" s="161"/>
      <c r="KL7" s="161"/>
      <c r="KM7" s="161"/>
      <c r="KN7" s="161"/>
      <c r="KO7" s="162"/>
      <c r="KP7" s="160"/>
      <c r="KQ7" s="161"/>
      <c r="KR7" s="161"/>
      <c r="KS7" s="161"/>
      <c r="KT7" s="161"/>
      <c r="KU7" s="161"/>
      <c r="KV7" s="161"/>
      <c r="KW7" s="161"/>
      <c r="KX7" s="161"/>
      <c r="KY7" s="162"/>
    </row>
    <row r="8" spans="1:311" outlineLevel="1">
      <c r="A8" s="148" t="s">
        <v>173</v>
      </c>
      <c r="B8" s="157">
        <v>193</v>
      </c>
      <c r="C8" s="149">
        <f>INDEX(Цены_спр.[],MATCH($A8,Цены_спр.[Номенклатура],0),MATCH("Урожайность, %",Цены_спр.[#Headers],0))</f>
        <v>5</v>
      </c>
      <c r="D8" s="150">
        <f t="shared" ref="D8:D13" si="528">ROUNDUP(B8*C8,0)</f>
        <v>965</v>
      </c>
      <c r="E8" s="150"/>
      <c r="F8" s="150"/>
      <c r="G8" s="150">
        <v>0</v>
      </c>
      <c r="H8" s="150"/>
      <c r="I8" s="150">
        <f t="shared" ref="I8:I13" si="529">D8-SUM(E8:H8)</f>
        <v>965</v>
      </c>
      <c r="J8" s="155">
        <f>INDEX(Цены_спр.[],MATCH($A8,Цены_спр.[Номенклатура],0),MATCH("Цена, руб./ед. изм.",Цены_спр.[#Headers],0))</f>
        <v>3</v>
      </c>
      <c r="K8" s="164">
        <f t="shared" ref="K8:K13" si="530">IFERROR(I8*J8,"")</f>
        <v>2895</v>
      </c>
      <c r="L8" s="163">
        <v>160</v>
      </c>
      <c r="M8" s="149">
        <f>INDEX(Цены_спр.[],MATCH($A8,Цены_спр.[Номенклатура],0),MATCH("Урожайность, %",Цены_спр.[#Headers],0))</f>
        <v>5</v>
      </c>
      <c r="N8" s="150">
        <f t="shared" ref="N8:N13" si="531">ROUNDUP(L8*M8,0)</f>
        <v>800</v>
      </c>
      <c r="O8" s="150"/>
      <c r="P8" s="150"/>
      <c r="Q8" s="150">
        <v>0</v>
      </c>
      <c r="R8" s="150"/>
      <c r="S8" s="150">
        <f t="shared" ref="S8:S13" si="532">N8-SUM(O8:R8)</f>
        <v>800</v>
      </c>
      <c r="T8" s="155">
        <f>INDEX(Цены_спр.[],MATCH($A8,Цены_спр.[Номенклатура],0),MATCH("Цена, руб./ед. изм.",Цены_спр.[#Headers],0))</f>
        <v>3</v>
      </c>
      <c r="U8" s="164">
        <f t="shared" ref="U8:U13" si="533">IFERROR(S8*T8,"")</f>
        <v>2400</v>
      </c>
      <c r="V8" s="163">
        <v>160</v>
      </c>
      <c r="W8" s="149">
        <f>INDEX(Цены_спр.[],MATCH($A8,Цены_спр.[Номенклатура],0),MATCH("Урожайность, %",Цены_спр.[#Headers],0))</f>
        <v>5</v>
      </c>
      <c r="X8" s="150">
        <f t="shared" ref="X8:X13" si="534">ROUNDUP(V8*W8,0)</f>
        <v>800</v>
      </c>
      <c r="Y8" s="150"/>
      <c r="Z8" s="150"/>
      <c r="AA8" s="150">
        <v>0</v>
      </c>
      <c r="AB8" s="150"/>
      <c r="AC8" s="150">
        <f t="shared" ref="AC8:AC13" si="535">X8-SUM(Y8:AB8)</f>
        <v>800</v>
      </c>
      <c r="AD8" s="155">
        <f>INDEX(Цены_спр.[],MATCH($A8,Цены_спр.[Номенклатура],0),MATCH("Цена, руб./ед. изм.",Цены_спр.[#Headers],0))</f>
        <v>3</v>
      </c>
      <c r="AE8" s="164">
        <f t="shared" ref="AE8:AE13" si="536">IFERROR(AC8*AD8,"")</f>
        <v>2400</v>
      </c>
      <c r="AF8" s="163">
        <v>160</v>
      </c>
      <c r="AG8" s="149">
        <f>INDEX(Цены_спр.[],MATCH($A8,Цены_спр.[Номенклатура],0),MATCH("Урожайность, %",Цены_спр.[#Headers],0))</f>
        <v>5</v>
      </c>
      <c r="AH8" s="150">
        <f t="shared" ref="AH8:AH13" si="537">ROUNDUP(AF8*AG8,0)</f>
        <v>800</v>
      </c>
      <c r="AI8" s="150"/>
      <c r="AJ8" s="150"/>
      <c r="AK8" s="150">
        <v>0</v>
      </c>
      <c r="AL8" s="150"/>
      <c r="AM8" s="150">
        <f t="shared" ref="AM8:AM13" si="538">AH8-SUM(AI8:AL8)</f>
        <v>800</v>
      </c>
      <c r="AN8" s="155">
        <f>INDEX(Цены_спр.[],MATCH($A8,Цены_спр.[Номенклатура],0),MATCH("Цена, руб./ед. изм.",Цены_спр.[#Headers],0))</f>
        <v>3</v>
      </c>
      <c r="AO8" s="164">
        <f t="shared" ref="AO8:AO13" si="539">IFERROR(AM8*AN8,"")</f>
        <v>2400</v>
      </c>
      <c r="AP8" s="163">
        <v>160</v>
      </c>
      <c r="AQ8" s="149">
        <f>INDEX(Цены_спр.[],MATCH($A8,Цены_спр.[Номенклатура],0),MATCH("Урожайность, %",Цены_спр.[#Headers],0))</f>
        <v>5</v>
      </c>
      <c r="AR8" s="150">
        <f t="shared" ref="AR8:AR13" si="540">ROUNDUP(AP8*AQ8,0)</f>
        <v>800</v>
      </c>
      <c r="AS8" s="150"/>
      <c r="AT8" s="150"/>
      <c r="AU8" s="150">
        <v>0</v>
      </c>
      <c r="AV8" s="150"/>
      <c r="AW8" s="150">
        <f t="shared" ref="AW8:AW13" si="541">AR8-SUM(AS8:AV8)</f>
        <v>800</v>
      </c>
      <c r="AX8" s="155">
        <f>INDEX(Цены_спр.[],MATCH($A8,Цены_спр.[Номенклатура],0),MATCH("Цена, руб./ед. изм.",Цены_спр.[#Headers],0))</f>
        <v>3</v>
      </c>
      <c r="AY8" s="164">
        <f t="shared" ref="AY8:AY13" si="542">IFERROR(AW8*AX8,"")</f>
        <v>2400</v>
      </c>
      <c r="AZ8" s="163">
        <v>160</v>
      </c>
      <c r="BA8" s="149">
        <f>INDEX(Цены_спр.[],MATCH($A8,Цены_спр.[Номенклатура],0),MATCH("Урожайность, %",Цены_спр.[#Headers],0))</f>
        <v>5</v>
      </c>
      <c r="BB8" s="150">
        <f t="shared" ref="BB8:BB13" si="543">ROUNDUP(AZ8*BA8,0)</f>
        <v>800</v>
      </c>
      <c r="BC8" s="150"/>
      <c r="BD8" s="150"/>
      <c r="BE8" s="150">
        <v>0</v>
      </c>
      <c r="BF8" s="150"/>
      <c r="BG8" s="150">
        <f t="shared" ref="BG8:BG13" si="544">BB8-SUM(BC8:BF8)</f>
        <v>800</v>
      </c>
      <c r="BH8" s="155">
        <f>INDEX(Цены_спр.[],MATCH($A8,Цены_спр.[Номенклатура],0),MATCH("Цена, руб./ед. изм.",Цены_спр.[#Headers],0))</f>
        <v>3</v>
      </c>
      <c r="BI8" s="164">
        <f t="shared" ref="BI8:BI13" si="545">IFERROR(BG8*BH8,"")</f>
        <v>2400</v>
      </c>
      <c r="BJ8" s="163">
        <v>160</v>
      </c>
      <c r="BK8" s="149">
        <f>INDEX(Цены_спр.[],MATCH($A8,Цены_спр.[Номенклатура],0),MATCH("Урожайность, %",Цены_спр.[#Headers],0))</f>
        <v>5</v>
      </c>
      <c r="BL8" s="150">
        <f t="shared" ref="BL8:BL13" si="546">ROUNDUP(BJ8*BK8,0)</f>
        <v>800</v>
      </c>
      <c r="BM8" s="150"/>
      <c r="BN8" s="150"/>
      <c r="BO8" s="150">
        <v>0</v>
      </c>
      <c r="BP8" s="150"/>
      <c r="BQ8" s="150">
        <f t="shared" ref="BQ8:BQ13" si="547">BL8-SUM(BM8:BP8)</f>
        <v>800</v>
      </c>
      <c r="BR8" s="155">
        <f>INDEX(Цены_спр.[],MATCH($A8,Цены_спр.[Номенклатура],0),MATCH("Цена, руб./ед. изм.",Цены_спр.[#Headers],0))</f>
        <v>3</v>
      </c>
      <c r="BS8" s="164">
        <f t="shared" ref="BS8:BS13" si="548">IFERROR(BQ8*BR8,"")</f>
        <v>2400</v>
      </c>
      <c r="BT8" s="163">
        <v>160</v>
      </c>
      <c r="BU8" s="149">
        <f>INDEX(Цены_спр.[],MATCH($A8,Цены_спр.[Номенклатура],0),MATCH("Урожайность, %",Цены_спр.[#Headers],0))</f>
        <v>5</v>
      </c>
      <c r="BV8" s="150">
        <f t="shared" ref="BV8:BV13" si="549">ROUNDUP(BT8*BU8,0)</f>
        <v>800</v>
      </c>
      <c r="BW8" s="150"/>
      <c r="BX8" s="150"/>
      <c r="BY8" s="150">
        <v>0</v>
      </c>
      <c r="BZ8" s="150"/>
      <c r="CA8" s="150">
        <f t="shared" ref="CA8:CA13" si="550">BV8-SUM(BW8:BZ8)</f>
        <v>800</v>
      </c>
      <c r="CB8" s="155">
        <f>INDEX(Цены_спр.[],MATCH($A8,Цены_спр.[Номенклатура],0),MATCH("Цена, руб./ед. изм.",Цены_спр.[#Headers],0))</f>
        <v>3</v>
      </c>
      <c r="CC8" s="164">
        <f t="shared" ref="CC8:CC13" si="551">IFERROR(CA8*CB8,"")</f>
        <v>2400</v>
      </c>
      <c r="CD8" s="163">
        <v>160</v>
      </c>
      <c r="CE8" s="149">
        <f>INDEX(Цены_спр.[],MATCH($A8,Цены_спр.[Номенклатура],0),MATCH("Урожайность, %",Цены_спр.[#Headers],0))</f>
        <v>5</v>
      </c>
      <c r="CF8" s="150">
        <f t="shared" ref="CF8:CF13" si="552">ROUNDUP(CD8*CE8,0)</f>
        <v>800</v>
      </c>
      <c r="CG8" s="150"/>
      <c r="CH8" s="150"/>
      <c r="CI8" s="150">
        <v>0</v>
      </c>
      <c r="CJ8" s="150"/>
      <c r="CK8" s="150">
        <f t="shared" ref="CK8:CK13" si="553">CF8-SUM(CG8:CJ8)</f>
        <v>800</v>
      </c>
      <c r="CL8" s="155">
        <f>INDEX(Цены_спр.[],MATCH($A8,Цены_спр.[Номенклатура],0),MATCH("Цена, руб./ед. изм.",Цены_спр.[#Headers],0))</f>
        <v>3</v>
      </c>
      <c r="CM8" s="164">
        <f t="shared" ref="CM8:CM13" si="554">IFERROR(CK8*CL8,"")</f>
        <v>2400</v>
      </c>
      <c r="CN8" s="163">
        <v>160</v>
      </c>
      <c r="CO8" s="149">
        <f>INDEX(Цены_спр.[],MATCH($A8,Цены_спр.[Номенклатура],0),MATCH("Урожайность, %",Цены_спр.[#Headers],0))</f>
        <v>5</v>
      </c>
      <c r="CP8" s="150">
        <f t="shared" ref="CP8:CP13" si="555">ROUNDUP(CN8*CO8,0)</f>
        <v>800</v>
      </c>
      <c r="CQ8" s="150"/>
      <c r="CR8" s="150"/>
      <c r="CS8" s="150">
        <v>0</v>
      </c>
      <c r="CT8" s="150"/>
      <c r="CU8" s="150">
        <f t="shared" ref="CU8:CU13" si="556">CP8-SUM(CQ8:CT8)</f>
        <v>800</v>
      </c>
      <c r="CV8" s="155">
        <f>INDEX(Цены_спр.[],MATCH($A8,Цены_спр.[Номенклатура],0),MATCH("Цена, руб./ед. изм.",Цены_спр.[#Headers],0))</f>
        <v>3</v>
      </c>
      <c r="CW8" s="164">
        <f t="shared" ref="CW8:CW13" si="557">IFERROR(CU8*CV8,"")</f>
        <v>2400</v>
      </c>
      <c r="CX8" s="163">
        <v>160</v>
      </c>
      <c r="CY8" s="149">
        <f>INDEX(Цены_спр.[],MATCH($A8,Цены_спр.[Номенклатура],0),MATCH("Урожайность, %",Цены_спр.[#Headers],0))</f>
        <v>5</v>
      </c>
      <c r="CZ8" s="150">
        <f t="shared" ref="CZ8:CZ13" si="558">ROUNDUP(CX8*CY8,0)</f>
        <v>800</v>
      </c>
      <c r="DA8" s="150"/>
      <c r="DB8" s="150"/>
      <c r="DC8" s="150">
        <v>0</v>
      </c>
      <c r="DD8" s="150"/>
      <c r="DE8" s="150">
        <f t="shared" ref="DE8:DE13" si="559">CZ8-SUM(DA8:DD8)</f>
        <v>800</v>
      </c>
      <c r="DF8" s="155">
        <f>INDEX(Цены_спр.[],MATCH($A8,Цены_спр.[Номенклатура],0),MATCH("Цена, руб./ед. изм.",Цены_спр.[#Headers],0))</f>
        <v>3</v>
      </c>
      <c r="DG8" s="164">
        <f t="shared" ref="DG8:DG13" si="560">IFERROR(DE8*DF8,"")</f>
        <v>2400</v>
      </c>
      <c r="DH8" s="163">
        <v>160</v>
      </c>
      <c r="DI8" s="149">
        <f>INDEX(Цены_спр.[],MATCH($A8,Цены_спр.[Номенклатура],0),MATCH("Урожайность, %",Цены_спр.[#Headers],0))</f>
        <v>5</v>
      </c>
      <c r="DJ8" s="150">
        <f t="shared" ref="DJ8:DJ13" si="561">ROUNDUP(DH8*DI8,0)</f>
        <v>800</v>
      </c>
      <c r="DK8" s="150"/>
      <c r="DL8" s="150"/>
      <c r="DM8" s="150">
        <v>0</v>
      </c>
      <c r="DN8" s="150"/>
      <c r="DO8" s="150">
        <f t="shared" ref="DO8:DO13" si="562">DJ8-SUM(DK8:DN8)</f>
        <v>800</v>
      </c>
      <c r="DP8" s="155">
        <f>INDEX(Цены_спр.[],MATCH($A8,Цены_спр.[Номенклатура],0),MATCH("Цена, руб./ед. изм.",Цены_спр.[#Headers],0))</f>
        <v>3</v>
      </c>
      <c r="DQ8" s="164">
        <f t="shared" ref="DQ8:DQ13" si="563">IFERROR(DO8*DP8,"")</f>
        <v>2400</v>
      </c>
      <c r="DR8" s="163">
        <v>160</v>
      </c>
      <c r="DS8" s="149">
        <f>INDEX(Цены_спр.[],MATCH($A8,Цены_спр.[Номенклатура],0),MATCH("Урожайность, %",Цены_спр.[#Headers],0))</f>
        <v>5</v>
      </c>
      <c r="DT8" s="150">
        <f t="shared" ref="DT8:DT13" si="564">ROUNDUP(DR8*DS8,0)</f>
        <v>800</v>
      </c>
      <c r="DU8" s="150"/>
      <c r="DV8" s="150"/>
      <c r="DW8" s="150">
        <v>0</v>
      </c>
      <c r="DX8" s="150"/>
      <c r="DY8" s="150">
        <f t="shared" ref="DY8:DY13" si="565">DT8-SUM(DU8:DX8)</f>
        <v>800</v>
      </c>
      <c r="DZ8" s="155">
        <f>INDEX(Цены_спр.[],MATCH($A8,Цены_спр.[Номенклатура],0),MATCH("Цена, руб./ед. изм.",Цены_спр.[#Headers],0))</f>
        <v>3</v>
      </c>
      <c r="EA8" s="164">
        <f t="shared" ref="EA8:EA13" si="566">IFERROR(DY8*DZ8,"")</f>
        <v>2400</v>
      </c>
      <c r="EB8" s="163">
        <v>160</v>
      </c>
      <c r="EC8" s="149">
        <f>INDEX(Цены_спр.[],MATCH($A8,Цены_спр.[Номенклатура],0),MATCH("Урожайность, %",Цены_спр.[#Headers],0))</f>
        <v>5</v>
      </c>
      <c r="ED8" s="150">
        <f t="shared" ref="ED8:ED13" si="567">ROUNDUP(EB8*EC8,0)</f>
        <v>800</v>
      </c>
      <c r="EE8" s="150"/>
      <c r="EF8" s="150"/>
      <c r="EG8" s="150">
        <v>0</v>
      </c>
      <c r="EH8" s="150"/>
      <c r="EI8" s="150">
        <f t="shared" ref="EI8:EI13" si="568">ED8-SUM(EE8:EH8)</f>
        <v>800</v>
      </c>
      <c r="EJ8" s="155">
        <f>INDEX(Цены_спр.[],MATCH($A8,Цены_спр.[Номенклатура],0),MATCH("Цена, руб./ед. изм.",Цены_спр.[#Headers],0))</f>
        <v>3</v>
      </c>
      <c r="EK8" s="164">
        <f t="shared" ref="EK8:EK13" si="569">IFERROR(EI8*EJ8,"")</f>
        <v>2400</v>
      </c>
      <c r="EL8" s="163">
        <v>160</v>
      </c>
      <c r="EM8" s="149">
        <f>INDEX(Цены_спр.[],MATCH($A8,Цены_спр.[Номенклатура],0),MATCH("Урожайность, %",Цены_спр.[#Headers],0))</f>
        <v>5</v>
      </c>
      <c r="EN8" s="150">
        <f t="shared" ref="EN8:EN13" si="570">ROUNDUP(EL8*EM8,0)</f>
        <v>800</v>
      </c>
      <c r="EO8" s="150"/>
      <c r="EP8" s="150"/>
      <c r="EQ8" s="150">
        <v>0</v>
      </c>
      <c r="ER8" s="150"/>
      <c r="ES8" s="150">
        <f t="shared" ref="ES8:ES13" si="571">EN8-SUM(EO8:ER8)</f>
        <v>800</v>
      </c>
      <c r="ET8" s="155">
        <f>INDEX(Цены_спр.[],MATCH($A8,Цены_спр.[Номенклатура],0),MATCH("Цена, руб./ед. изм.",Цены_спр.[#Headers],0))</f>
        <v>3</v>
      </c>
      <c r="EU8" s="164">
        <f t="shared" ref="EU8:EU13" si="572">IFERROR(ES8*ET8,"")</f>
        <v>2400</v>
      </c>
      <c r="EV8" s="163">
        <v>160</v>
      </c>
      <c r="EW8" s="149">
        <f>INDEX(Цены_спр.[],MATCH($A8,Цены_спр.[Номенклатура],0),MATCH("Урожайность, %",Цены_спр.[#Headers],0))</f>
        <v>5</v>
      </c>
      <c r="EX8" s="150">
        <f t="shared" ref="EX8:EX13" si="573">ROUNDUP(EV8*EW8,0)</f>
        <v>800</v>
      </c>
      <c r="EY8" s="150"/>
      <c r="EZ8" s="150"/>
      <c r="FA8" s="150">
        <v>0</v>
      </c>
      <c r="FB8" s="150"/>
      <c r="FC8" s="150">
        <f t="shared" ref="FC8:FC13" si="574">EX8-SUM(EY8:FB8)</f>
        <v>800</v>
      </c>
      <c r="FD8" s="155">
        <f>INDEX(Цены_спр.[],MATCH($A8,Цены_спр.[Номенклатура],0),MATCH("Цена, руб./ед. изм.",Цены_спр.[#Headers],0))</f>
        <v>3</v>
      </c>
      <c r="FE8" s="164">
        <f t="shared" ref="FE8:FE13" si="575">IFERROR(FC8*FD8,"")</f>
        <v>2400</v>
      </c>
      <c r="FF8" s="163">
        <v>160</v>
      </c>
      <c r="FG8" s="149">
        <f>INDEX(Цены_спр.[],MATCH($A8,Цены_спр.[Номенклатура],0),MATCH("Урожайность, %",Цены_спр.[#Headers],0))</f>
        <v>5</v>
      </c>
      <c r="FH8" s="150">
        <f t="shared" ref="FH8:FH13" si="576">ROUNDUP(FF8*FG8,0)</f>
        <v>800</v>
      </c>
      <c r="FI8" s="150"/>
      <c r="FJ8" s="150"/>
      <c r="FK8" s="150">
        <v>0</v>
      </c>
      <c r="FL8" s="150"/>
      <c r="FM8" s="150">
        <f t="shared" ref="FM8:FM13" si="577">FH8-SUM(FI8:FL8)</f>
        <v>800</v>
      </c>
      <c r="FN8" s="155">
        <f>INDEX(Цены_спр.[],MATCH($A8,Цены_спр.[Номенклатура],0),MATCH("Цена, руб./ед. изм.",Цены_спр.[#Headers],0))</f>
        <v>3</v>
      </c>
      <c r="FO8" s="164">
        <f t="shared" ref="FO8:FO13" si="578">IFERROR(FM8*FN8,"")</f>
        <v>2400</v>
      </c>
      <c r="FP8" s="163">
        <v>160</v>
      </c>
      <c r="FQ8" s="149">
        <f>INDEX(Цены_спр.[],MATCH($A8,Цены_спр.[Номенклатура],0),MATCH("Урожайность, %",Цены_спр.[#Headers],0))</f>
        <v>5</v>
      </c>
      <c r="FR8" s="150">
        <f t="shared" ref="FR8:FR13" si="579">ROUNDUP(FP8*FQ8,0)</f>
        <v>800</v>
      </c>
      <c r="FS8" s="150"/>
      <c r="FT8" s="150"/>
      <c r="FU8" s="150">
        <v>0</v>
      </c>
      <c r="FV8" s="150"/>
      <c r="FW8" s="150">
        <f t="shared" ref="FW8:FW13" si="580">FR8-SUM(FS8:FV8)</f>
        <v>800</v>
      </c>
      <c r="FX8" s="155">
        <f>INDEX(Цены_спр.[],MATCH($A8,Цены_спр.[Номенклатура],0),MATCH("Цена, руб./ед. изм.",Цены_спр.[#Headers],0))</f>
        <v>3</v>
      </c>
      <c r="FY8" s="164">
        <f t="shared" ref="FY8:FY13" si="581">IFERROR(FW8*FX8,"")</f>
        <v>2400</v>
      </c>
      <c r="FZ8" s="163">
        <v>160</v>
      </c>
      <c r="GA8" s="149">
        <f>INDEX(Цены_спр.[],MATCH($A8,Цены_спр.[Номенклатура],0),MATCH("Урожайность, %",Цены_спр.[#Headers],0))</f>
        <v>5</v>
      </c>
      <c r="GB8" s="150">
        <f t="shared" ref="GB8:GB13" si="582">ROUNDUP(FZ8*GA8,0)</f>
        <v>800</v>
      </c>
      <c r="GC8" s="150"/>
      <c r="GD8" s="150"/>
      <c r="GE8" s="150">
        <v>0</v>
      </c>
      <c r="GF8" s="150"/>
      <c r="GG8" s="150">
        <f t="shared" ref="GG8:GG13" si="583">GB8-SUM(GC8:GF8)</f>
        <v>800</v>
      </c>
      <c r="GH8" s="155">
        <f>INDEX(Цены_спр.[],MATCH($A8,Цены_спр.[Номенклатура],0),MATCH("Цена, руб./ед. изм.",Цены_спр.[#Headers],0))</f>
        <v>3</v>
      </c>
      <c r="GI8" s="164">
        <f t="shared" ref="GI8:GI13" si="584">IFERROR(GG8*GH8,"")</f>
        <v>2400</v>
      </c>
      <c r="GJ8" s="163">
        <v>160</v>
      </c>
      <c r="GK8" s="149">
        <f>INDEX(Цены_спр.[],MATCH($A8,Цены_спр.[Номенклатура],0),MATCH("Урожайность, %",Цены_спр.[#Headers],0))</f>
        <v>5</v>
      </c>
      <c r="GL8" s="150">
        <f t="shared" ref="GL8:GL13" si="585">ROUNDUP(GJ8*GK8,0)</f>
        <v>800</v>
      </c>
      <c r="GM8" s="150"/>
      <c r="GN8" s="150"/>
      <c r="GO8" s="150">
        <v>0</v>
      </c>
      <c r="GP8" s="150"/>
      <c r="GQ8" s="150">
        <f t="shared" ref="GQ8:GQ13" si="586">GL8-SUM(GM8:GP8)</f>
        <v>800</v>
      </c>
      <c r="GR8" s="155">
        <f>INDEX(Цены_спр.[],MATCH($A8,Цены_спр.[Номенклатура],0),MATCH("Цена, руб./ед. изм.",Цены_спр.[#Headers],0))</f>
        <v>3</v>
      </c>
      <c r="GS8" s="164">
        <f t="shared" ref="GS8:GS13" si="587">IFERROR(GQ8*GR8,"")</f>
        <v>2400</v>
      </c>
      <c r="GT8" s="163">
        <v>160</v>
      </c>
      <c r="GU8" s="149">
        <f>INDEX(Цены_спр.[],MATCH($A8,Цены_спр.[Номенклатура],0),MATCH("Урожайность, %",Цены_спр.[#Headers],0))</f>
        <v>5</v>
      </c>
      <c r="GV8" s="150">
        <f t="shared" ref="GV8:GV13" si="588">ROUNDUP(GT8*GU8,0)</f>
        <v>800</v>
      </c>
      <c r="GW8" s="150"/>
      <c r="GX8" s="150"/>
      <c r="GY8" s="150">
        <v>0</v>
      </c>
      <c r="GZ8" s="150"/>
      <c r="HA8" s="150">
        <f t="shared" ref="HA8:HA13" si="589">GV8-SUM(GW8:GZ8)</f>
        <v>800</v>
      </c>
      <c r="HB8" s="155">
        <f>INDEX(Цены_спр.[],MATCH($A8,Цены_спр.[Номенклатура],0),MATCH("Цена, руб./ед. изм.",Цены_спр.[#Headers],0))</f>
        <v>3</v>
      </c>
      <c r="HC8" s="164">
        <f t="shared" ref="HC8:HC13" si="590">IFERROR(HA8*HB8,"")</f>
        <v>2400</v>
      </c>
      <c r="HD8" s="163">
        <v>160</v>
      </c>
      <c r="HE8" s="149">
        <f>INDEX(Цены_спр.[],MATCH($A8,Цены_спр.[Номенклатура],0),MATCH("Урожайность, %",Цены_спр.[#Headers],0))</f>
        <v>5</v>
      </c>
      <c r="HF8" s="150">
        <f t="shared" ref="HF8:HF13" si="591">ROUNDUP(HD8*HE8,0)</f>
        <v>800</v>
      </c>
      <c r="HG8" s="150"/>
      <c r="HH8" s="150"/>
      <c r="HI8" s="150">
        <v>0</v>
      </c>
      <c r="HJ8" s="150"/>
      <c r="HK8" s="150">
        <f t="shared" ref="HK8:HK13" si="592">HF8-SUM(HG8:HJ8)</f>
        <v>800</v>
      </c>
      <c r="HL8" s="155">
        <f>INDEX(Цены_спр.[],MATCH($A8,Цены_спр.[Номенклатура],0),MATCH("Цена, руб./ед. изм.",Цены_спр.[#Headers],0))</f>
        <v>3</v>
      </c>
      <c r="HM8" s="164">
        <f t="shared" ref="HM8:HM13" si="593">IFERROR(HK8*HL8,"")</f>
        <v>2400</v>
      </c>
      <c r="HN8" s="163">
        <v>160</v>
      </c>
      <c r="HO8" s="149">
        <f>INDEX(Цены_спр.[],MATCH($A8,Цены_спр.[Номенклатура],0),MATCH("Урожайность, %",Цены_спр.[#Headers],0))</f>
        <v>5</v>
      </c>
      <c r="HP8" s="150">
        <f t="shared" ref="HP8:HP13" si="594">ROUNDUP(HN8*HO8,0)</f>
        <v>800</v>
      </c>
      <c r="HQ8" s="150"/>
      <c r="HR8" s="150"/>
      <c r="HS8" s="150">
        <v>0</v>
      </c>
      <c r="HT8" s="150"/>
      <c r="HU8" s="150">
        <f t="shared" ref="HU8:HU13" si="595">HP8-SUM(HQ8:HT8)</f>
        <v>800</v>
      </c>
      <c r="HV8" s="155">
        <f>INDEX(Цены_спр.[],MATCH($A8,Цены_спр.[Номенклатура],0),MATCH("Цена, руб./ед. изм.",Цены_спр.[#Headers],0))</f>
        <v>3</v>
      </c>
      <c r="HW8" s="164">
        <f t="shared" ref="HW8:HW13" si="596">IFERROR(HU8*HV8,"")</f>
        <v>2400</v>
      </c>
      <c r="HX8" s="163">
        <v>160</v>
      </c>
      <c r="HY8" s="149">
        <f>INDEX(Цены_спр.[],MATCH($A8,Цены_спр.[Номенклатура],0),MATCH("Урожайность, %",Цены_спр.[#Headers],0))</f>
        <v>5</v>
      </c>
      <c r="HZ8" s="150">
        <f t="shared" ref="HZ8:HZ13" si="597">ROUNDUP(HX8*HY8,0)</f>
        <v>800</v>
      </c>
      <c r="IA8" s="150"/>
      <c r="IB8" s="150"/>
      <c r="IC8" s="150">
        <v>0</v>
      </c>
      <c r="ID8" s="150"/>
      <c r="IE8" s="150">
        <f t="shared" ref="IE8:IE13" si="598">HZ8-SUM(IA8:ID8)</f>
        <v>800</v>
      </c>
      <c r="IF8" s="155">
        <f>INDEX(Цены_спр.[],MATCH($A8,Цены_спр.[Номенклатура],0),MATCH("Цена, руб./ед. изм.",Цены_спр.[#Headers],0))</f>
        <v>3</v>
      </c>
      <c r="IG8" s="164">
        <f t="shared" ref="IG8:IG13" si="599">IFERROR(IE8*IF8,"")</f>
        <v>2400</v>
      </c>
      <c r="IH8" s="163">
        <v>160</v>
      </c>
      <c r="II8" s="149">
        <f>INDEX(Цены_спр.[],MATCH($A8,Цены_спр.[Номенклатура],0),MATCH("Урожайность, %",Цены_спр.[#Headers],0))</f>
        <v>5</v>
      </c>
      <c r="IJ8" s="150">
        <f t="shared" ref="IJ8:IJ13" si="600">ROUNDUP(IH8*II8,0)</f>
        <v>800</v>
      </c>
      <c r="IK8" s="150"/>
      <c r="IL8" s="150"/>
      <c r="IM8" s="150">
        <v>0</v>
      </c>
      <c r="IN8" s="150"/>
      <c r="IO8" s="150">
        <f t="shared" ref="IO8:IO13" si="601">IJ8-SUM(IK8:IN8)</f>
        <v>800</v>
      </c>
      <c r="IP8" s="155">
        <f>INDEX(Цены_спр.[],MATCH($A8,Цены_спр.[Номенклатура],0),MATCH("Цена, руб./ед. изм.",Цены_спр.[#Headers],0))</f>
        <v>3</v>
      </c>
      <c r="IQ8" s="164">
        <f t="shared" ref="IQ8:IQ13" si="602">IFERROR(IO8*IP8,"")</f>
        <v>2400</v>
      </c>
      <c r="IR8" s="163">
        <v>160</v>
      </c>
      <c r="IS8" s="149">
        <f>INDEX(Цены_спр.[],MATCH($A8,Цены_спр.[Номенклатура],0),MATCH("Урожайность, %",Цены_спр.[#Headers],0))</f>
        <v>5</v>
      </c>
      <c r="IT8" s="150">
        <f t="shared" ref="IT8:IT13" si="603">ROUNDUP(IR8*IS8,0)</f>
        <v>800</v>
      </c>
      <c r="IU8" s="150"/>
      <c r="IV8" s="150"/>
      <c r="IW8" s="150">
        <v>0</v>
      </c>
      <c r="IX8" s="150"/>
      <c r="IY8" s="150">
        <f t="shared" ref="IY8:IY13" si="604">IT8-SUM(IU8:IX8)</f>
        <v>800</v>
      </c>
      <c r="IZ8" s="155">
        <f>INDEX(Цены_спр.[],MATCH($A8,Цены_спр.[Номенклатура],0),MATCH("Цена, руб./ед. изм.",Цены_спр.[#Headers],0))</f>
        <v>3</v>
      </c>
      <c r="JA8" s="164">
        <f t="shared" ref="JA8:JA13" si="605">IFERROR(IY8*IZ8,"")</f>
        <v>2400</v>
      </c>
      <c r="JB8" s="163">
        <v>160</v>
      </c>
      <c r="JC8" s="149">
        <f>INDEX(Цены_спр.[],MATCH($A8,Цены_спр.[Номенклатура],0),MATCH("Урожайность, %",Цены_спр.[#Headers],0))</f>
        <v>5</v>
      </c>
      <c r="JD8" s="150">
        <f t="shared" ref="JD8:JD13" si="606">ROUNDUP(JB8*JC8,0)</f>
        <v>800</v>
      </c>
      <c r="JE8" s="150"/>
      <c r="JF8" s="150"/>
      <c r="JG8" s="150">
        <v>0</v>
      </c>
      <c r="JH8" s="150"/>
      <c r="JI8" s="150">
        <f t="shared" ref="JI8:JI13" si="607">JD8-SUM(JE8:JH8)</f>
        <v>800</v>
      </c>
      <c r="JJ8" s="155">
        <f>INDEX(Цены_спр.[],MATCH($A8,Цены_спр.[Номенклатура],0),MATCH("Цена, руб./ед. изм.",Цены_спр.[#Headers],0))</f>
        <v>3</v>
      </c>
      <c r="JK8" s="164">
        <f t="shared" ref="JK8:JK13" si="608">IFERROR(JI8*JJ8,"")</f>
        <v>2400</v>
      </c>
      <c r="JL8" s="163">
        <v>160</v>
      </c>
      <c r="JM8" s="149">
        <f>INDEX(Цены_спр.[],MATCH($A8,Цены_спр.[Номенклатура],0),MATCH("Урожайность, %",Цены_спр.[#Headers],0))</f>
        <v>5</v>
      </c>
      <c r="JN8" s="150">
        <f t="shared" ref="JN8:JN13" si="609">ROUNDUP(JL8*JM8,0)</f>
        <v>800</v>
      </c>
      <c r="JO8" s="150"/>
      <c r="JP8" s="150"/>
      <c r="JQ8" s="150">
        <v>0</v>
      </c>
      <c r="JR8" s="150"/>
      <c r="JS8" s="150">
        <f t="shared" ref="JS8:JS13" si="610">JN8-SUM(JO8:JR8)</f>
        <v>800</v>
      </c>
      <c r="JT8" s="155">
        <f>INDEX(Цены_спр.[],MATCH($A8,Цены_спр.[Номенклатура],0),MATCH("Цена, руб./ед. изм.",Цены_спр.[#Headers],0))</f>
        <v>3</v>
      </c>
      <c r="JU8" s="164">
        <f t="shared" ref="JU8:JU13" si="611">IFERROR(JS8*JT8,"")</f>
        <v>2400</v>
      </c>
      <c r="JV8" s="163">
        <v>160</v>
      </c>
      <c r="JW8" s="149">
        <f>INDEX(Цены_спр.[],MATCH($A8,Цены_спр.[Номенклатура],0),MATCH("Урожайность, %",Цены_спр.[#Headers],0))</f>
        <v>5</v>
      </c>
      <c r="JX8" s="150">
        <f t="shared" ref="JX8:JX13" si="612">ROUNDUP(JV8*JW8,0)</f>
        <v>800</v>
      </c>
      <c r="JY8" s="150"/>
      <c r="JZ8" s="150"/>
      <c r="KA8" s="150">
        <v>0</v>
      </c>
      <c r="KB8" s="150"/>
      <c r="KC8" s="150">
        <f t="shared" ref="KC8:KC13" si="613">JX8-SUM(JY8:KB8)</f>
        <v>800</v>
      </c>
      <c r="KD8" s="155">
        <f>INDEX(Цены_спр.[],MATCH($A8,Цены_спр.[Номенклатура],0),MATCH("Цена, руб./ед. изм.",Цены_спр.[#Headers],0))</f>
        <v>3</v>
      </c>
      <c r="KE8" s="164">
        <f t="shared" ref="KE8:KE13" si="614">IFERROR(KC8*KD8,"")</f>
        <v>2400</v>
      </c>
      <c r="KF8" s="163">
        <v>160</v>
      </c>
      <c r="KG8" s="149">
        <f>INDEX(Цены_спр.[],MATCH($A8,Цены_спр.[Номенклатура],0),MATCH("Урожайность, %",Цены_спр.[#Headers],0))</f>
        <v>5</v>
      </c>
      <c r="KH8" s="150">
        <f t="shared" ref="KH8:KH13" si="615">ROUNDUP(KF8*KG8,0)</f>
        <v>800</v>
      </c>
      <c r="KI8" s="150"/>
      <c r="KJ8" s="150"/>
      <c r="KK8" s="150">
        <v>0</v>
      </c>
      <c r="KL8" s="150"/>
      <c r="KM8" s="150">
        <f t="shared" ref="KM8:KM13" si="616">KH8-SUM(KI8:KL8)</f>
        <v>800</v>
      </c>
      <c r="KN8" s="155">
        <f>INDEX(Цены_спр.[],MATCH($A8,Цены_спр.[Номенклатура],0),MATCH("Цена, руб./ед. изм.",Цены_спр.[#Headers],0))</f>
        <v>3</v>
      </c>
      <c r="KO8" s="164">
        <f t="shared" ref="KO8:KO13" si="617">IFERROR(KM8*KN8,"")</f>
        <v>2400</v>
      </c>
      <c r="KP8" s="163">
        <v>160</v>
      </c>
      <c r="KQ8" s="149">
        <f>INDEX(Цены_спр.[],MATCH($A8,Цены_спр.[Номенклатура],0),MATCH("Урожайность, %",Цены_спр.[#Headers],0))</f>
        <v>5</v>
      </c>
      <c r="KR8" s="150">
        <f t="shared" ref="KR8:KR13" si="618">ROUNDUP(KP8*KQ8,0)</f>
        <v>800</v>
      </c>
      <c r="KS8" s="150"/>
      <c r="KT8" s="150"/>
      <c r="KU8" s="150">
        <v>0</v>
      </c>
      <c r="KV8" s="150"/>
      <c r="KW8" s="150">
        <f t="shared" ref="KW8:KW13" si="619">KR8-SUM(KS8:KV8)</f>
        <v>800</v>
      </c>
      <c r="KX8" s="155">
        <f>INDEX(Цены_спр.[],MATCH($A8,Цены_спр.[Номенклатура],0),MATCH("Цена, руб./ед. изм.",Цены_спр.[#Headers],0))</f>
        <v>3</v>
      </c>
      <c r="KY8" s="164">
        <f t="shared" ref="KY8:KY13" si="620">IFERROR(KW8*KX8,"")</f>
        <v>2400</v>
      </c>
    </row>
    <row r="9" spans="1:311" outlineLevel="1">
      <c r="A9" s="151" t="s">
        <v>16</v>
      </c>
      <c r="B9" s="158">
        <v>12</v>
      </c>
      <c r="C9" s="152">
        <f>INDEX(Цены_спр.[],MATCH($A9,Цены_спр.[Номенклатура],0),MATCH("Урожайность, %",Цены_спр.[#Headers],0))</f>
        <v>35</v>
      </c>
      <c r="D9" s="153">
        <f t="shared" si="528"/>
        <v>420</v>
      </c>
      <c r="E9" s="153"/>
      <c r="F9" s="153"/>
      <c r="G9" s="153"/>
      <c r="H9" s="153"/>
      <c r="I9" s="153">
        <f t="shared" si="529"/>
        <v>420</v>
      </c>
      <c r="J9" s="156">
        <f>INDEX(Цены_спр.[],MATCH($A9,Цены_спр.[Номенклатура],0),MATCH("Цена, руб./ед. изм.",Цены_спр.[#Headers],0))</f>
        <v>15</v>
      </c>
      <c r="K9" s="166">
        <f t="shared" si="530"/>
        <v>6300</v>
      </c>
      <c r="L9" s="165">
        <v>90</v>
      </c>
      <c r="M9" s="152">
        <f>INDEX(Цены_спр.[],MATCH($A9,Цены_спр.[Номенклатура],0),MATCH("Урожайность, %",Цены_спр.[#Headers],0))</f>
        <v>35</v>
      </c>
      <c r="N9" s="153">
        <f t="shared" si="531"/>
        <v>3150</v>
      </c>
      <c r="O9" s="153"/>
      <c r="P9" s="153"/>
      <c r="Q9" s="153"/>
      <c r="R9" s="153"/>
      <c r="S9" s="153">
        <f t="shared" si="532"/>
        <v>3150</v>
      </c>
      <c r="T9" s="156">
        <f>INDEX(Цены_спр.[],MATCH($A9,Цены_спр.[Номенклатура],0),MATCH("Цена, руб./ед. изм.",Цены_спр.[#Headers],0))</f>
        <v>15</v>
      </c>
      <c r="U9" s="166">
        <f t="shared" si="533"/>
        <v>47250</v>
      </c>
      <c r="V9" s="165">
        <v>57</v>
      </c>
      <c r="W9" s="152">
        <f>INDEX(Цены_спр.[],MATCH($A9,Цены_спр.[Номенклатура],0),MATCH("Урожайность, %",Цены_спр.[#Headers],0))</f>
        <v>35</v>
      </c>
      <c r="X9" s="153">
        <f t="shared" si="534"/>
        <v>1995</v>
      </c>
      <c r="Y9" s="153"/>
      <c r="Z9" s="153"/>
      <c r="AA9" s="153"/>
      <c r="AB9" s="153"/>
      <c r="AC9" s="153">
        <f t="shared" si="535"/>
        <v>1995</v>
      </c>
      <c r="AD9" s="156">
        <f>INDEX(Цены_спр.[],MATCH($A9,Цены_спр.[Номенклатура],0),MATCH("Цена, руб./ед. изм.",Цены_спр.[#Headers],0))</f>
        <v>15</v>
      </c>
      <c r="AE9" s="166">
        <f t="shared" si="536"/>
        <v>29925</v>
      </c>
      <c r="AF9" s="165">
        <v>90</v>
      </c>
      <c r="AG9" s="152">
        <f>INDEX(Цены_спр.[],MATCH($A9,Цены_спр.[Номенклатура],0),MATCH("Урожайность, %",Цены_спр.[#Headers],0))</f>
        <v>35</v>
      </c>
      <c r="AH9" s="153">
        <f t="shared" si="537"/>
        <v>3150</v>
      </c>
      <c r="AI9" s="153"/>
      <c r="AJ9" s="153"/>
      <c r="AK9" s="153"/>
      <c r="AL9" s="153"/>
      <c r="AM9" s="153">
        <f t="shared" si="538"/>
        <v>3150</v>
      </c>
      <c r="AN9" s="156">
        <f>INDEX(Цены_спр.[],MATCH($A9,Цены_спр.[Номенклатура],0),MATCH("Цена, руб./ед. изм.",Цены_спр.[#Headers],0))</f>
        <v>15</v>
      </c>
      <c r="AO9" s="166">
        <f t="shared" si="539"/>
        <v>47250</v>
      </c>
      <c r="AP9" s="165">
        <v>90</v>
      </c>
      <c r="AQ9" s="152">
        <f>INDEX(Цены_спр.[],MATCH($A9,Цены_спр.[Номенклатура],0),MATCH("Урожайность, %",Цены_спр.[#Headers],0))</f>
        <v>35</v>
      </c>
      <c r="AR9" s="153">
        <f t="shared" si="540"/>
        <v>3150</v>
      </c>
      <c r="AS9" s="153"/>
      <c r="AT9" s="153"/>
      <c r="AU9" s="153"/>
      <c r="AV9" s="153"/>
      <c r="AW9" s="153">
        <f t="shared" si="541"/>
        <v>3150</v>
      </c>
      <c r="AX9" s="156">
        <f>INDEX(Цены_спр.[],MATCH($A9,Цены_спр.[Номенклатура],0),MATCH("Цена, руб./ед. изм.",Цены_спр.[#Headers],0))</f>
        <v>15</v>
      </c>
      <c r="AY9" s="166">
        <f t="shared" si="542"/>
        <v>47250</v>
      </c>
      <c r="AZ9" s="165">
        <v>90</v>
      </c>
      <c r="BA9" s="152">
        <f>INDEX(Цены_спр.[],MATCH($A9,Цены_спр.[Номенклатура],0),MATCH("Урожайность, %",Цены_спр.[#Headers],0))</f>
        <v>35</v>
      </c>
      <c r="BB9" s="153">
        <f t="shared" si="543"/>
        <v>3150</v>
      </c>
      <c r="BC9" s="153"/>
      <c r="BD9" s="153"/>
      <c r="BE9" s="153"/>
      <c r="BF9" s="153"/>
      <c r="BG9" s="153">
        <f t="shared" si="544"/>
        <v>3150</v>
      </c>
      <c r="BH9" s="156">
        <f>INDEX(Цены_спр.[],MATCH($A9,Цены_спр.[Номенклатура],0),MATCH("Цена, руб./ед. изм.",Цены_спр.[#Headers],0))</f>
        <v>15</v>
      </c>
      <c r="BI9" s="166">
        <f t="shared" si="545"/>
        <v>47250</v>
      </c>
      <c r="BJ9" s="165">
        <v>90</v>
      </c>
      <c r="BK9" s="152">
        <f>INDEX(Цены_спр.[],MATCH($A9,Цены_спр.[Номенклатура],0),MATCH("Урожайность, %",Цены_спр.[#Headers],0))</f>
        <v>35</v>
      </c>
      <c r="BL9" s="153">
        <f t="shared" si="546"/>
        <v>3150</v>
      </c>
      <c r="BM9" s="153"/>
      <c r="BN9" s="153"/>
      <c r="BO9" s="153"/>
      <c r="BP9" s="153"/>
      <c r="BQ9" s="153">
        <f t="shared" si="547"/>
        <v>3150</v>
      </c>
      <c r="BR9" s="156">
        <f>INDEX(Цены_спр.[],MATCH($A9,Цены_спр.[Номенклатура],0),MATCH("Цена, руб./ед. изм.",Цены_спр.[#Headers],0))</f>
        <v>15</v>
      </c>
      <c r="BS9" s="166">
        <f t="shared" si="548"/>
        <v>47250</v>
      </c>
      <c r="BT9" s="165">
        <v>90</v>
      </c>
      <c r="BU9" s="152">
        <f>INDEX(Цены_спр.[],MATCH($A9,Цены_спр.[Номенклатура],0),MATCH("Урожайность, %",Цены_спр.[#Headers],0))</f>
        <v>35</v>
      </c>
      <c r="BV9" s="153">
        <f t="shared" si="549"/>
        <v>3150</v>
      </c>
      <c r="BW9" s="153"/>
      <c r="BX9" s="153"/>
      <c r="BY9" s="153"/>
      <c r="BZ9" s="153"/>
      <c r="CA9" s="153">
        <f t="shared" si="550"/>
        <v>3150</v>
      </c>
      <c r="CB9" s="156">
        <f>INDEX(Цены_спр.[],MATCH($A9,Цены_спр.[Номенклатура],0),MATCH("Цена, руб./ед. изм.",Цены_спр.[#Headers],0))</f>
        <v>15</v>
      </c>
      <c r="CC9" s="166">
        <f t="shared" si="551"/>
        <v>47250</v>
      </c>
      <c r="CD9" s="165">
        <v>90</v>
      </c>
      <c r="CE9" s="152">
        <f>INDEX(Цены_спр.[],MATCH($A9,Цены_спр.[Номенклатура],0),MATCH("Урожайность, %",Цены_спр.[#Headers],0))</f>
        <v>35</v>
      </c>
      <c r="CF9" s="153">
        <f t="shared" si="552"/>
        <v>3150</v>
      </c>
      <c r="CG9" s="153"/>
      <c r="CH9" s="153"/>
      <c r="CI9" s="153"/>
      <c r="CJ9" s="153"/>
      <c r="CK9" s="153">
        <f t="shared" si="553"/>
        <v>3150</v>
      </c>
      <c r="CL9" s="156">
        <f>INDEX(Цены_спр.[],MATCH($A9,Цены_спр.[Номенклатура],0),MATCH("Цена, руб./ед. изм.",Цены_спр.[#Headers],0))</f>
        <v>15</v>
      </c>
      <c r="CM9" s="166">
        <f t="shared" si="554"/>
        <v>47250</v>
      </c>
      <c r="CN9" s="165">
        <v>90</v>
      </c>
      <c r="CO9" s="152">
        <f>INDEX(Цены_спр.[],MATCH($A9,Цены_спр.[Номенклатура],0),MATCH("Урожайность, %",Цены_спр.[#Headers],0))</f>
        <v>35</v>
      </c>
      <c r="CP9" s="153">
        <f t="shared" si="555"/>
        <v>3150</v>
      </c>
      <c r="CQ9" s="153"/>
      <c r="CR9" s="153"/>
      <c r="CS9" s="153"/>
      <c r="CT9" s="153"/>
      <c r="CU9" s="153">
        <f t="shared" si="556"/>
        <v>3150</v>
      </c>
      <c r="CV9" s="156">
        <f>INDEX(Цены_спр.[],MATCH($A9,Цены_спр.[Номенклатура],0),MATCH("Цена, руб./ед. изм.",Цены_спр.[#Headers],0))</f>
        <v>15</v>
      </c>
      <c r="CW9" s="166">
        <f t="shared" si="557"/>
        <v>47250</v>
      </c>
      <c r="CX9" s="165">
        <v>90</v>
      </c>
      <c r="CY9" s="152">
        <f>INDEX(Цены_спр.[],MATCH($A9,Цены_спр.[Номенклатура],0),MATCH("Урожайность, %",Цены_спр.[#Headers],0))</f>
        <v>35</v>
      </c>
      <c r="CZ9" s="153">
        <f t="shared" si="558"/>
        <v>3150</v>
      </c>
      <c r="DA9" s="153"/>
      <c r="DB9" s="153"/>
      <c r="DC9" s="153"/>
      <c r="DD9" s="153"/>
      <c r="DE9" s="153">
        <f t="shared" si="559"/>
        <v>3150</v>
      </c>
      <c r="DF9" s="156">
        <f>INDEX(Цены_спр.[],MATCH($A9,Цены_спр.[Номенклатура],0),MATCH("Цена, руб./ед. изм.",Цены_спр.[#Headers],0))</f>
        <v>15</v>
      </c>
      <c r="DG9" s="166">
        <f t="shared" si="560"/>
        <v>47250</v>
      </c>
      <c r="DH9" s="165">
        <v>90</v>
      </c>
      <c r="DI9" s="152">
        <f>INDEX(Цены_спр.[],MATCH($A9,Цены_спр.[Номенклатура],0),MATCH("Урожайность, %",Цены_спр.[#Headers],0))</f>
        <v>35</v>
      </c>
      <c r="DJ9" s="153">
        <f t="shared" si="561"/>
        <v>3150</v>
      </c>
      <c r="DK9" s="153"/>
      <c r="DL9" s="153"/>
      <c r="DM9" s="153"/>
      <c r="DN9" s="153"/>
      <c r="DO9" s="153">
        <f t="shared" si="562"/>
        <v>3150</v>
      </c>
      <c r="DP9" s="156">
        <f>INDEX(Цены_спр.[],MATCH($A9,Цены_спр.[Номенклатура],0),MATCH("Цена, руб./ед. изм.",Цены_спр.[#Headers],0))</f>
        <v>15</v>
      </c>
      <c r="DQ9" s="166">
        <f t="shared" si="563"/>
        <v>47250</v>
      </c>
      <c r="DR9" s="165">
        <v>90</v>
      </c>
      <c r="DS9" s="152">
        <f>INDEX(Цены_спр.[],MATCH($A9,Цены_спр.[Номенклатура],0),MATCH("Урожайность, %",Цены_спр.[#Headers],0))</f>
        <v>35</v>
      </c>
      <c r="DT9" s="153">
        <f t="shared" si="564"/>
        <v>3150</v>
      </c>
      <c r="DU9" s="153"/>
      <c r="DV9" s="153"/>
      <c r="DW9" s="153"/>
      <c r="DX9" s="153"/>
      <c r="DY9" s="153">
        <f t="shared" si="565"/>
        <v>3150</v>
      </c>
      <c r="DZ9" s="156">
        <f>INDEX(Цены_спр.[],MATCH($A9,Цены_спр.[Номенклатура],0),MATCH("Цена, руб./ед. изм.",Цены_спр.[#Headers],0))</f>
        <v>15</v>
      </c>
      <c r="EA9" s="166">
        <f t="shared" si="566"/>
        <v>47250</v>
      </c>
      <c r="EB9" s="165">
        <v>90</v>
      </c>
      <c r="EC9" s="152">
        <f>INDEX(Цены_спр.[],MATCH($A9,Цены_спр.[Номенклатура],0),MATCH("Урожайность, %",Цены_спр.[#Headers],0))</f>
        <v>35</v>
      </c>
      <c r="ED9" s="153">
        <f t="shared" si="567"/>
        <v>3150</v>
      </c>
      <c r="EE9" s="153"/>
      <c r="EF9" s="153"/>
      <c r="EG9" s="153"/>
      <c r="EH9" s="153"/>
      <c r="EI9" s="153">
        <f t="shared" si="568"/>
        <v>3150</v>
      </c>
      <c r="EJ9" s="156">
        <f>INDEX(Цены_спр.[],MATCH($A9,Цены_спр.[Номенклатура],0),MATCH("Цена, руб./ед. изм.",Цены_спр.[#Headers],0))</f>
        <v>15</v>
      </c>
      <c r="EK9" s="166">
        <f t="shared" si="569"/>
        <v>47250</v>
      </c>
      <c r="EL9" s="165">
        <v>90</v>
      </c>
      <c r="EM9" s="152">
        <f>INDEX(Цены_спр.[],MATCH($A9,Цены_спр.[Номенклатура],0),MATCH("Урожайность, %",Цены_спр.[#Headers],0))</f>
        <v>35</v>
      </c>
      <c r="EN9" s="153">
        <f t="shared" si="570"/>
        <v>3150</v>
      </c>
      <c r="EO9" s="153"/>
      <c r="EP9" s="153"/>
      <c r="EQ9" s="153"/>
      <c r="ER9" s="153"/>
      <c r="ES9" s="153">
        <f t="shared" si="571"/>
        <v>3150</v>
      </c>
      <c r="ET9" s="156">
        <f>INDEX(Цены_спр.[],MATCH($A9,Цены_спр.[Номенклатура],0),MATCH("Цена, руб./ед. изм.",Цены_спр.[#Headers],0))</f>
        <v>15</v>
      </c>
      <c r="EU9" s="166">
        <f t="shared" si="572"/>
        <v>47250</v>
      </c>
      <c r="EV9" s="165">
        <v>90</v>
      </c>
      <c r="EW9" s="152">
        <f>INDEX(Цены_спр.[],MATCH($A9,Цены_спр.[Номенклатура],0),MATCH("Урожайность, %",Цены_спр.[#Headers],0))</f>
        <v>35</v>
      </c>
      <c r="EX9" s="153">
        <f t="shared" si="573"/>
        <v>3150</v>
      </c>
      <c r="EY9" s="153"/>
      <c r="EZ9" s="153"/>
      <c r="FA9" s="153"/>
      <c r="FB9" s="153"/>
      <c r="FC9" s="153">
        <f t="shared" si="574"/>
        <v>3150</v>
      </c>
      <c r="FD9" s="156">
        <f>INDEX(Цены_спр.[],MATCH($A9,Цены_спр.[Номенклатура],0),MATCH("Цена, руб./ед. изм.",Цены_спр.[#Headers],0))</f>
        <v>15</v>
      </c>
      <c r="FE9" s="166">
        <f t="shared" si="575"/>
        <v>47250</v>
      </c>
      <c r="FF9" s="165">
        <v>90</v>
      </c>
      <c r="FG9" s="152">
        <f>INDEX(Цены_спр.[],MATCH($A9,Цены_спр.[Номенклатура],0),MATCH("Урожайность, %",Цены_спр.[#Headers],0))</f>
        <v>35</v>
      </c>
      <c r="FH9" s="153">
        <f t="shared" si="576"/>
        <v>3150</v>
      </c>
      <c r="FI9" s="153"/>
      <c r="FJ9" s="153"/>
      <c r="FK9" s="153"/>
      <c r="FL9" s="153"/>
      <c r="FM9" s="153">
        <f t="shared" si="577"/>
        <v>3150</v>
      </c>
      <c r="FN9" s="156">
        <f>INDEX(Цены_спр.[],MATCH($A9,Цены_спр.[Номенклатура],0),MATCH("Цена, руб./ед. изм.",Цены_спр.[#Headers],0))</f>
        <v>15</v>
      </c>
      <c r="FO9" s="166">
        <f t="shared" si="578"/>
        <v>47250</v>
      </c>
      <c r="FP9" s="165">
        <v>90</v>
      </c>
      <c r="FQ9" s="152">
        <f>INDEX(Цены_спр.[],MATCH($A9,Цены_спр.[Номенклатура],0),MATCH("Урожайность, %",Цены_спр.[#Headers],0))</f>
        <v>35</v>
      </c>
      <c r="FR9" s="153">
        <f t="shared" si="579"/>
        <v>3150</v>
      </c>
      <c r="FS9" s="153"/>
      <c r="FT9" s="153"/>
      <c r="FU9" s="153"/>
      <c r="FV9" s="153"/>
      <c r="FW9" s="153">
        <f t="shared" si="580"/>
        <v>3150</v>
      </c>
      <c r="FX9" s="156">
        <f>INDEX(Цены_спр.[],MATCH($A9,Цены_спр.[Номенклатура],0),MATCH("Цена, руб./ед. изм.",Цены_спр.[#Headers],0))</f>
        <v>15</v>
      </c>
      <c r="FY9" s="166">
        <f t="shared" si="581"/>
        <v>47250</v>
      </c>
      <c r="FZ9" s="165">
        <v>90</v>
      </c>
      <c r="GA9" s="152">
        <f>INDEX(Цены_спр.[],MATCH($A9,Цены_спр.[Номенклатура],0),MATCH("Урожайность, %",Цены_спр.[#Headers],0))</f>
        <v>35</v>
      </c>
      <c r="GB9" s="153">
        <f t="shared" si="582"/>
        <v>3150</v>
      </c>
      <c r="GC9" s="153"/>
      <c r="GD9" s="153"/>
      <c r="GE9" s="153"/>
      <c r="GF9" s="153"/>
      <c r="GG9" s="153">
        <f t="shared" si="583"/>
        <v>3150</v>
      </c>
      <c r="GH9" s="156">
        <f>INDEX(Цены_спр.[],MATCH($A9,Цены_спр.[Номенклатура],0),MATCH("Цена, руб./ед. изм.",Цены_спр.[#Headers],0))</f>
        <v>15</v>
      </c>
      <c r="GI9" s="166">
        <f t="shared" si="584"/>
        <v>47250</v>
      </c>
      <c r="GJ9" s="165">
        <v>90</v>
      </c>
      <c r="GK9" s="152">
        <f>INDEX(Цены_спр.[],MATCH($A9,Цены_спр.[Номенклатура],0),MATCH("Урожайность, %",Цены_спр.[#Headers],0))</f>
        <v>35</v>
      </c>
      <c r="GL9" s="153">
        <f t="shared" si="585"/>
        <v>3150</v>
      </c>
      <c r="GM9" s="153"/>
      <c r="GN9" s="153"/>
      <c r="GO9" s="153"/>
      <c r="GP9" s="153"/>
      <c r="GQ9" s="153">
        <f t="shared" si="586"/>
        <v>3150</v>
      </c>
      <c r="GR9" s="156">
        <f>INDEX(Цены_спр.[],MATCH($A9,Цены_спр.[Номенклатура],0),MATCH("Цена, руб./ед. изм.",Цены_спр.[#Headers],0))</f>
        <v>15</v>
      </c>
      <c r="GS9" s="166">
        <f t="shared" si="587"/>
        <v>47250</v>
      </c>
      <c r="GT9" s="165">
        <v>90</v>
      </c>
      <c r="GU9" s="152">
        <f>INDEX(Цены_спр.[],MATCH($A9,Цены_спр.[Номенклатура],0),MATCH("Урожайность, %",Цены_спр.[#Headers],0))</f>
        <v>35</v>
      </c>
      <c r="GV9" s="153">
        <f t="shared" si="588"/>
        <v>3150</v>
      </c>
      <c r="GW9" s="153"/>
      <c r="GX9" s="153"/>
      <c r="GY9" s="153"/>
      <c r="GZ9" s="153"/>
      <c r="HA9" s="153">
        <f t="shared" si="589"/>
        <v>3150</v>
      </c>
      <c r="HB9" s="156">
        <f>INDEX(Цены_спр.[],MATCH($A9,Цены_спр.[Номенклатура],0),MATCH("Цена, руб./ед. изм.",Цены_спр.[#Headers],0))</f>
        <v>15</v>
      </c>
      <c r="HC9" s="166">
        <f t="shared" si="590"/>
        <v>47250</v>
      </c>
      <c r="HD9" s="165">
        <v>90</v>
      </c>
      <c r="HE9" s="152">
        <f>INDEX(Цены_спр.[],MATCH($A9,Цены_спр.[Номенклатура],0),MATCH("Урожайность, %",Цены_спр.[#Headers],0))</f>
        <v>35</v>
      </c>
      <c r="HF9" s="153">
        <f t="shared" si="591"/>
        <v>3150</v>
      </c>
      <c r="HG9" s="153"/>
      <c r="HH9" s="153"/>
      <c r="HI9" s="153"/>
      <c r="HJ9" s="153"/>
      <c r="HK9" s="153">
        <f t="shared" si="592"/>
        <v>3150</v>
      </c>
      <c r="HL9" s="156">
        <f>INDEX(Цены_спр.[],MATCH($A9,Цены_спр.[Номенклатура],0),MATCH("Цена, руб./ед. изм.",Цены_спр.[#Headers],0))</f>
        <v>15</v>
      </c>
      <c r="HM9" s="166">
        <f t="shared" si="593"/>
        <v>47250</v>
      </c>
      <c r="HN9" s="165">
        <v>90</v>
      </c>
      <c r="HO9" s="152">
        <f>INDEX(Цены_спр.[],MATCH($A9,Цены_спр.[Номенклатура],0),MATCH("Урожайность, %",Цены_спр.[#Headers],0))</f>
        <v>35</v>
      </c>
      <c r="HP9" s="153">
        <f t="shared" si="594"/>
        <v>3150</v>
      </c>
      <c r="HQ9" s="153"/>
      <c r="HR9" s="153"/>
      <c r="HS9" s="153"/>
      <c r="HT9" s="153"/>
      <c r="HU9" s="153">
        <f t="shared" si="595"/>
        <v>3150</v>
      </c>
      <c r="HV9" s="156">
        <f>INDEX(Цены_спр.[],MATCH($A9,Цены_спр.[Номенклатура],0),MATCH("Цена, руб./ед. изм.",Цены_спр.[#Headers],0))</f>
        <v>15</v>
      </c>
      <c r="HW9" s="166">
        <f t="shared" si="596"/>
        <v>47250</v>
      </c>
      <c r="HX9" s="165">
        <v>90</v>
      </c>
      <c r="HY9" s="152">
        <f>INDEX(Цены_спр.[],MATCH($A9,Цены_спр.[Номенклатура],0),MATCH("Урожайность, %",Цены_спр.[#Headers],0))</f>
        <v>35</v>
      </c>
      <c r="HZ9" s="153">
        <f t="shared" si="597"/>
        <v>3150</v>
      </c>
      <c r="IA9" s="153"/>
      <c r="IB9" s="153"/>
      <c r="IC9" s="153"/>
      <c r="ID9" s="153"/>
      <c r="IE9" s="153">
        <f t="shared" si="598"/>
        <v>3150</v>
      </c>
      <c r="IF9" s="156">
        <f>INDEX(Цены_спр.[],MATCH($A9,Цены_спр.[Номенклатура],0),MATCH("Цена, руб./ед. изм.",Цены_спр.[#Headers],0))</f>
        <v>15</v>
      </c>
      <c r="IG9" s="166">
        <f t="shared" si="599"/>
        <v>47250</v>
      </c>
      <c r="IH9" s="165">
        <v>90</v>
      </c>
      <c r="II9" s="152">
        <f>INDEX(Цены_спр.[],MATCH($A9,Цены_спр.[Номенклатура],0),MATCH("Урожайность, %",Цены_спр.[#Headers],0))</f>
        <v>35</v>
      </c>
      <c r="IJ9" s="153">
        <f t="shared" si="600"/>
        <v>3150</v>
      </c>
      <c r="IK9" s="153"/>
      <c r="IL9" s="153"/>
      <c r="IM9" s="153"/>
      <c r="IN9" s="153"/>
      <c r="IO9" s="153">
        <f t="shared" si="601"/>
        <v>3150</v>
      </c>
      <c r="IP9" s="156">
        <f>INDEX(Цены_спр.[],MATCH($A9,Цены_спр.[Номенклатура],0),MATCH("Цена, руб./ед. изм.",Цены_спр.[#Headers],0))</f>
        <v>15</v>
      </c>
      <c r="IQ9" s="166">
        <f t="shared" si="602"/>
        <v>47250</v>
      </c>
      <c r="IR9" s="165">
        <v>90</v>
      </c>
      <c r="IS9" s="152">
        <f>INDEX(Цены_спр.[],MATCH($A9,Цены_спр.[Номенклатура],0),MATCH("Урожайность, %",Цены_спр.[#Headers],0))</f>
        <v>35</v>
      </c>
      <c r="IT9" s="153">
        <f t="shared" si="603"/>
        <v>3150</v>
      </c>
      <c r="IU9" s="153"/>
      <c r="IV9" s="153"/>
      <c r="IW9" s="153"/>
      <c r="IX9" s="153"/>
      <c r="IY9" s="153">
        <f t="shared" si="604"/>
        <v>3150</v>
      </c>
      <c r="IZ9" s="156">
        <f>INDEX(Цены_спр.[],MATCH($A9,Цены_спр.[Номенклатура],0),MATCH("Цена, руб./ед. изм.",Цены_спр.[#Headers],0))</f>
        <v>15</v>
      </c>
      <c r="JA9" s="166">
        <f t="shared" si="605"/>
        <v>47250</v>
      </c>
      <c r="JB9" s="165">
        <v>90</v>
      </c>
      <c r="JC9" s="152">
        <f>INDEX(Цены_спр.[],MATCH($A9,Цены_спр.[Номенклатура],0),MATCH("Урожайность, %",Цены_спр.[#Headers],0))</f>
        <v>35</v>
      </c>
      <c r="JD9" s="153">
        <f t="shared" si="606"/>
        <v>3150</v>
      </c>
      <c r="JE9" s="153"/>
      <c r="JF9" s="153"/>
      <c r="JG9" s="153"/>
      <c r="JH9" s="153"/>
      <c r="JI9" s="153">
        <f t="shared" si="607"/>
        <v>3150</v>
      </c>
      <c r="JJ9" s="156">
        <f>INDEX(Цены_спр.[],MATCH($A9,Цены_спр.[Номенклатура],0),MATCH("Цена, руб./ед. изм.",Цены_спр.[#Headers],0))</f>
        <v>15</v>
      </c>
      <c r="JK9" s="166">
        <f t="shared" si="608"/>
        <v>47250</v>
      </c>
      <c r="JL9" s="165">
        <v>90</v>
      </c>
      <c r="JM9" s="152">
        <f>INDEX(Цены_спр.[],MATCH($A9,Цены_спр.[Номенклатура],0),MATCH("Урожайность, %",Цены_спр.[#Headers],0))</f>
        <v>35</v>
      </c>
      <c r="JN9" s="153">
        <f t="shared" si="609"/>
        <v>3150</v>
      </c>
      <c r="JO9" s="153"/>
      <c r="JP9" s="153"/>
      <c r="JQ9" s="153"/>
      <c r="JR9" s="153"/>
      <c r="JS9" s="153">
        <f t="shared" si="610"/>
        <v>3150</v>
      </c>
      <c r="JT9" s="156">
        <f>INDEX(Цены_спр.[],MATCH($A9,Цены_спр.[Номенклатура],0),MATCH("Цена, руб./ед. изм.",Цены_спр.[#Headers],0))</f>
        <v>15</v>
      </c>
      <c r="JU9" s="166">
        <f t="shared" si="611"/>
        <v>47250</v>
      </c>
      <c r="JV9" s="165">
        <v>90</v>
      </c>
      <c r="JW9" s="152">
        <f>INDEX(Цены_спр.[],MATCH($A9,Цены_спр.[Номенклатура],0),MATCH("Урожайность, %",Цены_спр.[#Headers],0))</f>
        <v>35</v>
      </c>
      <c r="JX9" s="153">
        <f t="shared" si="612"/>
        <v>3150</v>
      </c>
      <c r="JY9" s="153"/>
      <c r="JZ9" s="153"/>
      <c r="KA9" s="153"/>
      <c r="KB9" s="153"/>
      <c r="KC9" s="153">
        <f t="shared" si="613"/>
        <v>3150</v>
      </c>
      <c r="KD9" s="156">
        <f>INDEX(Цены_спр.[],MATCH($A9,Цены_спр.[Номенклатура],0),MATCH("Цена, руб./ед. изм.",Цены_спр.[#Headers],0))</f>
        <v>15</v>
      </c>
      <c r="KE9" s="166">
        <f t="shared" si="614"/>
        <v>47250</v>
      </c>
      <c r="KF9" s="165">
        <v>90</v>
      </c>
      <c r="KG9" s="152">
        <f>INDEX(Цены_спр.[],MATCH($A9,Цены_спр.[Номенклатура],0),MATCH("Урожайность, %",Цены_спр.[#Headers],0))</f>
        <v>35</v>
      </c>
      <c r="KH9" s="153">
        <f t="shared" si="615"/>
        <v>3150</v>
      </c>
      <c r="KI9" s="153"/>
      <c r="KJ9" s="153"/>
      <c r="KK9" s="153"/>
      <c r="KL9" s="153"/>
      <c r="KM9" s="153">
        <f t="shared" si="616"/>
        <v>3150</v>
      </c>
      <c r="KN9" s="156">
        <f>INDEX(Цены_спр.[],MATCH($A9,Цены_спр.[Номенклатура],0),MATCH("Цена, руб./ед. изм.",Цены_спр.[#Headers],0))</f>
        <v>15</v>
      </c>
      <c r="KO9" s="166">
        <f t="shared" si="617"/>
        <v>47250</v>
      </c>
      <c r="KP9" s="165">
        <v>90</v>
      </c>
      <c r="KQ9" s="152">
        <f>INDEX(Цены_спр.[],MATCH($A9,Цены_спр.[Номенклатура],0),MATCH("Урожайность, %",Цены_спр.[#Headers],0))</f>
        <v>35</v>
      </c>
      <c r="KR9" s="153">
        <f t="shared" si="618"/>
        <v>3150</v>
      </c>
      <c r="KS9" s="153"/>
      <c r="KT9" s="153"/>
      <c r="KU9" s="153"/>
      <c r="KV9" s="153"/>
      <c r="KW9" s="153">
        <f t="shared" si="619"/>
        <v>3150</v>
      </c>
      <c r="KX9" s="156">
        <f>INDEX(Цены_спр.[],MATCH($A9,Цены_спр.[Номенклатура],0),MATCH("Цена, руб./ед. изм.",Цены_спр.[#Headers],0))</f>
        <v>15</v>
      </c>
      <c r="KY9" s="166">
        <f t="shared" si="620"/>
        <v>47250</v>
      </c>
    </row>
    <row r="10" spans="1:311" outlineLevel="1">
      <c r="A10" s="151" t="s">
        <v>175</v>
      </c>
      <c r="B10" s="158">
        <v>13</v>
      </c>
      <c r="C10" s="152">
        <f>INDEX(Цены_спр.[],MATCH($A10,Цены_спр.[Номенклатура],0),MATCH("Урожайность, %",Цены_спр.[#Headers],0))</f>
        <v>40</v>
      </c>
      <c r="D10" s="153">
        <f t="shared" si="528"/>
        <v>520</v>
      </c>
      <c r="E10" s="153"/>
      <c r="F10" s="153"/>
      <c r="G10" s="153"/>
      <c r="H10" s="153"/>
      <c r="I10" s="153">
        <f t="shared" si="529"/>
        <v>520</v>
      </c>
      <c r="J10" s="156">
        <f>INDEX(Цены_спр.[],MATCH($A10,Цены_спр.[Номенклатура],0),MATCH("Цена, руб./ед. изм.",Цены_спр.[#Headers],0))</f>
        <v>12</v>
      </c>
      <c r="K10" s="166">
        <f t="shared" si="530"/>
        <v>6240</v>
      </c>
      <c r="L10" s="165">
        <v>57</v>
      </c>
      <c r="M10" s="152">
        <f>INDEX(Цены_спр.[],MATCH($A10,Цены_спр.[Номенклатура],0),MATCH("Урожайность, %",Цены_спр.[#Headers],0))</f>
        <v>40</v>
      </c>
      <c r="N10" s="153">
        <f t="shared" si="531"/>
        <v>2280</v>
      </c>
      <c r="O10" s="153"/>
      <c r="P10" s="153"/>
      <c r="Q10" s="153"/>
      <c r="R10" s="153"/>
      <c r="S10" s="153">
        <f t="shared" si="532"/>
        <v>2280</v>
      </c>
      <c r="T10" s="156">
        <f>INDEX(Цены_спр.[],MATCH($A10,Цены_спр.[Номенклатура],0),MATCH("Цена, руб./ед. изм.",Цены_спр.[#Headers],0))</f>
        <v>12</v>
      </c>
      <c r="U10" s="166">
        <f t="shared" si="533"/>
        <v>27360</v>
      </c>
      <c r="V10" s="165">
        <v>90</v>
      </c>
      <c r="W10" s="152">
        <f>INDEX(Цены_спр.[],MATCH($A10,Цены_спр.[Номенклатура],0),MATCH("Урожайность, %",Цены_спр.[#Headers],0))</f>
        <v>40</v>
      </c>
      <c r="X10" s="153">
        <f t="shared" si="534"/>
        <v>3600</v>
      </c>
      <c r="Y10" s="153"/>
      <c r="Z10" s="153"/>
      <c r="AA10" s="153"/>
      <c r="AB10" s="153"/>
      <c r="AC10" s="153">
        <f t="shared" si="535"/>
        <v>3600</v>
      </c>
      <c r="AD10" s="156">
        <f>INDEX(Цены_спр.[],MATCH($A10,Цены_спр.[Номенклатура],0),MATCH("Цена, руб./ед. изм.",Цены_спр.[#Headers],0))</f>
        <v>12</v>
      </c>
      <c r="AE10" s="166">
        <f t="shared" si="536"/>
        <v>43200</v>
      </c>
      <c r="AF10" s="165">
        <v>57</v>
      </c>
      <c r="AG10" s="152">
        <f>INDEX(Цены_спр.[],MATCH($A10,Цены_спр.[Номенклатура],0),MATCH("Урожайность, %",Цены_спр.[#Headers],0))</f>
        <v>40</v>
      </c>
      <c r="AH10" s="153">
        <f t="shared" si="537"/>
        <v>2280</v>
      </c>
      <c r="AI10" s="153"/>
      <c r="AJ10" s="153"/>
      <c r="AK10" s="153"/>
      <c r="AL10" s="153"/>
      <c r="AM10" s="153">
        <f t="shared" si="538"/>
        <v>2280</v>
      </c>
      <c r="AN10" s="156">
        <f>INDEX(Цены_спр.[],MATCH($A10,Цены_спр.[Номенклатура],0),MATCH("Цена, руб./ед. изм.",Цены_спр.[#Headers],0))</f>
        <v>12</v>
      </c>
      <c r="AO10" s="166">
        <f t="shared" si="539"/>
        <v>27360</v>
      </c>
      <c r="AP10" s="165">
        <v>57</v>
      </c>
      <c r="AQ10" s="152">
        <f>INDEX(Цены_спр.[],MATCH($A10,Цены_спр.[Номенклатура],0),MATCH("Урожайность, %",Цены_спр.[#Headers],0))</f>
        <v>40</v>
      </c>
      <c r="AR10" s="153">
        <f t="shared" si="540"/>
        <v>2280</v>
      </c>
      <c r="AS10" s="153"/>
      <c r="AT10" s="153"/>
      <c r="AU10" s="153"/>
      <c r="AV10" s="153"/>
      <c r="AW10" s="153">
        <f t="shared" si="541"/>
        <v>2280</v>
      </c>
      <c r="AX10" s="156">
        <f>INDEX(Цены_спр.[],MATCH($A10,Цены_спр.[Номенклатура],0),MATCH("Цена, руб./ед. изм.",Цены_спр.[#Headers],0))</f>
        <v>12</v>
      </c>
      <c r="AY10" s="166">
        <f t="shared" si="542"/>
        <v>27360</v>
      </c>
      <c r="AZ10" s="165">
        <v>57</v>
      </c>
      <c r="BA10" s="152">
        <f>INDEX(Цены_спр.[],MATCH($A10,Цены_спр.[Номенклатура],0),MATCH("Урожайность, %",Цены_спр.[#Headers],0))</f>
        <v>40</v>
      </c>
      <c r="BB10" s="153">
        <f t="shared" si="543"/>
        <v>2280</v>
      </c>
      <c r="BC10" s="153"/>
      <c r="BD10" s="153"/>
      <c r="BE10" s="153"/>
      <c r="BF10" s="153"/>
      <c r="BG10" s="153">
        <f t="shared" si="544"/>
        <v>2280</v>
      </c>
      <c r="BH10" s="156">
        <f>INDEX(Цены_спр.[],MATCH($A10,Цены_спр.[Номенклатура],0),MATCH("Цена, руб./ед. изм.",Цены_спр.[#Headers],0))</f>
        <v>12</v>
      </c>
      <c r="BI10" s="166">
        <f t="shared" si="545"/>
        <v>27360</v>
      </c>
      <c r="BJ10" s="165">
        <v>57</v>
      </c>
      <c r="BK10" s="152">
        <f>INDEX(Цены_спр.[],MATCH($A10,Цены_спр.[Номенклатура],0),MATCH("Урожайность, %",Цены_спр.[#Headers],0))</f>
        <v>40</v>
      </c>
      <c r="BL10" s="153">
        <f t="shared" si="546"/>
        <v>2280</v>
      </c>
      <c r="BM10" s="153"/>
      <c r="BN10" s="153"/>
      <c r="BO10" s="153"/>
      <c r="BP10" s="153"/>
      <c r="BQ10" s="153">
        <f t="shared" si="547"/>
        <v>2280</v>
      </c>
      <c r="BR10" s="156">
        <f>INDEX(Цены_спр.[],MATCH($A10,Цены_спр.[Номенклатура],0),MATCH("Цена, руб./ед. изм.",Цены_спр.[#Headers],0))</f>
        <v>12</v>
      </c>
      <c r="BS10" s="166">
        <f t="shared" si="548"/>
        <v>27360</v>
      </c>
      <c r="BT10" s="165">
        <v>57</v>
      </c>
      <c r="BU10" s="152">
        <f>INDEX(Цены_спр.[],MATCH($A10,Цены_спр.[Номенклатура],0),MATCH("Урожайность, %",Цены_спр.[#Headers],0))</f>
        <v>40</v>
      </c>
      <c r="BV10" s="153">
        <f t="shared" si="549"/>
        <v>2280</v>
      </c>
      <c r="BW10" s="153"/>
      <c r="BX10" s="153"/>
      <c r="BY10" s="153"/>
      <c r="BZ10" s="153"/>
      <c r="CA10" s="153">
        <f t="shared" si="550"/>
        <v>2280</v>
      </c>
      <c r="CB10" s="156">
        <f>INDEX(Цены_спр.[],MATCH($A10,Цены_спр.[Номенклатура],0),MATCH("Цена, руб./ед. изм.",Цены_спр.[#Headers],0))</f>
        <v>12</v>
      </c>
      <c r="CC10" s="166">
        <f t="shared" si="551"/>
        <v>27360</v>
      </c>
      <c r="CD10" s="165">
        <v>57</v>
      </c>
      <c r="CE10" s="152">
        <f>INDEX(Цены_спр.[],MATCH($A10,Цены_спр.[Номенклатура],0),MATCH("Урожайность, %",Цены_спр.[#Headers],0))</f>
        <v>40</v>
      </c>
      <c r="CF10" s="153">
        <f t="shared" si="552"/>
        <v>2280</v>
      </c>
      <c r="CG10" s="153"/>
      <c r="CH10" s="153"/>
      <c r="CI10" s="153"/>
      <c r="CJ10" s="153"/>
      <c r="CK10" s="153">
        <f t="shared" si="553"/>
        <v>2280</v>
      </c>
      <c r="CL10" s="156">
        <f>INDEX(Цены_спр.[],MATCH($A10,Цены_спр.[Номенклатура],0),MATCH("Цена, руб./ед. изм.",Цены_спр.[#Headers],0))</f>
        <v>12</v>
      </c>
      <c r="CM10" s="166">
        <f t="shared" si="554"/>
        <v>27360</v>
      </c>
      <c r="CN10" s="165">
        <v>57</v>
      </c>
      <c r="CO10" s="152">
        <f>INDEX(Цены_спр.[],MATCH($A10,Цены_спр.[Номенклатура],0),MATCH("Урожайность, %",Цены_спр.[#Headers],0))</f>
        <v>40</v>
      </c>
      <c r="CP10" s="153">
        <f t="shared" si="555"/>
        <v>2280</v>
      </c>
      <c r="CQ10" s="153"/>
      <c r="CR10" s="153"/>
      <c r="CS10" s="153"/>
      <c r="CT10" s="153"/>
      <c r="CU10" s="153">
        <f t="shared" si="556"/>
        <v>2280</v>
      </c>
      <c r="CV10" s="156">
        <f>INDEX(Цены_спр.[],MATCH($A10,Цены_спр.[Номенклатура],0),MATCH("Цена, руб./ед. изм.",Цены_спр.[#Headers],0))</f>
        <v>12</v>
      </c>
      <c r="CW10" s="166">
        <f t="shared" si="557"/>
        <v>27360</v>
      </c>
      <c r="CX10" s="165">
        <v>57</v>
      </c>
      <c r="CY10" s="152">
        <f>INDEX(Цены_спр.[],MATCH($A10,Цены_спр.[Номенклатура],0),MATCH("Урожайность, %",Цены_спр.[#Headers],0))</f>
        <v>40</v>
      </c>
      <c r="CZ10" s="153">
        <f t="shared" si="558"/>
        <v>2280</v>
      </c>
      <c r="DA10" s="153"/>
      <c r="DB10" s="153"/>
      <c r="DC10" s="153"/>
      <c r="DD10" s="153"/>
      <c r="DE10" s="153">
        <f t="shared" si="559"/>
        <v>2280</v>
      </c>
      <c r="DF10" s="156">
        <f>INDEX(Цены_спр.[],MATCH($A10,Цены_спр.[Номенклатура],0),MATCH("Цена, руб./ед. изм.",Цены_спр.[#Headers],0))</f>
        <v>12</v>
      </c>
      <c r="DG10" s="166">
        <f t="shared" si="560"/>
        <v>27360</v>
      </c>
      <c r="DH10" s="165">
        <v>57</v>
      </c>
      <c r="DI10" s="152">
        <f>INDEX(Цены_спр.[],MATCH($A10,Цены_спр.[Номенклатура],0),MATCH("Урожайность, %",Цены_спр.[#Headers],0))</f>
        <v>40</v>
      </c>
      <c r="DJ10" s="153">
        <f t="shared" si="561"/>
        <v>2280</v>
      </c>
      <c r="DK10" s="153"/>
      <c r="DL10" s="153"/>
      <c r="DM10" s="153"/>
      <c r="DN10" s="153"/>
      <c r="DO10" s="153">
        <f t="shared" si="562"/>
        <v>2280</v>
      </c>
      <c r="DP10" s="156">
        <f>INDEX(Цены_спр.[],MATCH($A10,Цены_спр.[Номенклатура],0),MATCH("Цена, руб./ед. изм.",Цены_спр.[#Headers],0))</f>
        <v>12</v>
      </c>
      <c r="DQ10" s="166">
        <f t="shared" si="563"/>
        <v>27360</v>
      </c>
      <c r="DR10" s="165">
        <v>57</v>
      </c>
      <c r="DS10" s="152">
        <f>INDEX(Цены_спр.[],MATCH($A10,Цены_спр.[Номенклатура],0),MATCH("Урожайность, %",Цены_спр.[#Headers],0))</f>
        <v>40</v>
      </c>
      <c r="DT10" s="153">
        <f t="shared" si="564"/>
        <v>2280</v>
      </c>
      <c r="DU10" s="153"/>
      <c r="DV10" s="153"/>
      <c r="DW10" s="153"/>
      <c r="DX10" s="153"/>
      <c r="DY10" s="153">
        <f t="shared" si="565"/>
        <v>2280</v>
      </c>
      <c r="DZ10" s="156">
        <f>INDEX(Цены_спр.[],MATCH($A10,Цены_спр.[Номенклатура],0),MATCH("Цена, руб./ед. изм.",Цены_спр.[#Headers],0))</f>
        <v>12</v>
      </c>
      <c r="EA10" s="166">
        <f t="shared" si="566"/>
        <v>27360</v>
      </c>
      <c r="EB10" s="165">
        <v>57</v>
      </c>
      <c r="EC10" s="152">
        <f>INDEX(Цены_спр.[],MATCH($A10,Цены_спр.[Номенклатура],0),MATCH("Урожайность, %",Цены_спр.[#Headers],0))</f>
        <v>40</v>
      </c>
      <c r="ED10" s="153">
        <f t="shared" si="567"/>
        <v>2280</v>
      </c>
      <c r="EE10" s="153"/>
      <c r="EF10" s="153"/>
      <c r="EG10" s="153"/>
      <c r="EH10" s="153"/>
      <c r="EI10" s="153">
        <f t="shared" si="568"/>
        <v>2280</v>
      </c>
      <c r="EJ10" s="156">
        <f>INDEX(Цены_спр.[],MATCH($A10,Цены_спр.[Номенклатура],0),MATCH("Цена, руб./ед. изм.",Цены_спр.[#Headers],0))</f>
        <v>12</v>
      </c>
      <c r="EK10" s="166">
        <f t="shared" si="569"/>
        <v>27360</v>
      </c>
      <c r="EL10" s="165">
        <v>57</v>
      </c>
      <c r="EM10" s="152">
        <f>INDEX(Цены_спр.[],MATCH($A10,Цены_спр.[Номенклатура],0),MATCH("Урожайность, %",Цены_спр.[#Headers],0))</f>
        <v>40</v>
      </c>
      <c r="EN10" s="153">
        <f t="shared" si="570"/>
        <v>2280</v>
      </c>
      <c r="EO10" s="153"/>
      <c r="EP10" s="153"/>
      <c r="EQ10" s="153"/>
      <c r="ER10" s="153"/>
      <c r="ES10" s="153">
        <f t="shared" si="571"/>
        <v>2280</v>
      </c>
      <c r="ET10" s="156">
        <f>INDEX(Цены_спр.[],MATCH($A10,Цены_спр.[Номенклатура],0),MATCH("Цена, руб./ед. изм.",Цены_спр.[#Headers],0))</f>
        <v>12</v>
      </c>
      <c r="EU10" s="166">
        <f t="shared" si="572"/>
        <v>27360</v>
      </c>
      <c r="EV10" s="165">
        <v>57</v>
      </c>
      <c r="EW10" s="152">
        <f>INDEX(Цены_спр.[],MATCH($A10,Цены_спр.[Номенклатура],0),MATCH("Урожайность, %",Цены_спр.[#Headers],0))</f>
        <v>40</v>
      </c>
      <c r="EX10" s="153">
        <f t="shared" si="573"/>
        <v>2280</v>
      </c>
      <c r="EY10" s="153"/>
      <c r="EZ10" s="153"/>
      <c r="FA10" s="153"/>
      <c r="FB10" s="153"/>
      <c r="FC10" s="153">
        <f t="shared" si="574"/>
        <v>2280</v>
      </c>
      <c r="FD10" s="156">
        <f>INDEX(Цены_спр.[],MATCH($A10,Цены_спр.[Номенклатура],0),MATCH("Цена, руб./ед. изм.",Цены_спр.[#Headers],0))</f>
        <v>12</v>
      </c>
      <c r="FE10" s="166">
        <f t="shared" si="575"/>
        <v>27360</v>
      </c>
      <c r="FF10" s="165">
        <v>57</v>
      </c>
      <c r="FG10" s="152">
        <f>INDEX(Цены_спр.[],MATCH($A10,Цены_спр.[Номенклатура],0),MATCH("Урожайность, %",Цены_спр.[#Headers],0))</f>
        <v>40</v>
      </c>
      <c r="FH10" s="153">
        <f t="shared" si="576"/>
        <v>2280</v>
      </c>
      <c r="FI10" s="153"/>
      <c r="FJ10" s="153"/>
      <c r="FK10" s="153"/>
      <c r="FL10" s="153"/>
      <c r="FM10" s="153">
        <f t="shared" si="577"/>
        <v>2280</v>
      </c>
      <c r="FN10" s="156">
        <f>INDEX(Цены_спр.[],MATCH($A10,Цены_спр.[Номенклатура],0),MATCH("Цена, руб./ед. изм.",Цены_спр.[#Headers],0))</f>
        <v>12</v>
      </c>
      <c r="FO10" s="166">
        <f t="shared" si="578"/>
        <v>27360</v>
      </c>
      <c r="FP10" s="165">
        <v>57</v>
      </c>
      <c r="FQ10" s="152">
        <f>INDEX(Цены_спр.[],MATCH($A10,Цены_спр.[Номенклатура],0),MATCH("Урожайность, %",Цены_спр.[#Headers],0))</f>
        <v>40</v>
      </c>
      <c r="FR10" s="153">
        <f t="shared" si="579"/>
        <v>2280</v>
      </c>
      <c r="FS10" s="153"/>
      <c r="FT10" s="153"/>
      <c r="FU10" s="153"/>
      <c r="FV10" s="153"/>
      <c r="FW10" s="153">
        <f t="shared" si="580"/>
        <v>2280</v>
      </c>
      <c r="FX10" s="156">
        <f>INDEX(Цены_спр.[],MATCH($A10,Цены_спр.[Номенклатура],0),MATCH("Цена, руб./ед. изм.",Цены_спр.[#Headers],0))</f>
        <v>12</v>
      </c>
      <c r="FY10" s="166">
        <f t="shared" si="581"/>
        <v>27360</v>
      </c>
      <c r="FZ10" s="165">
        <v>57</v>
      </c>
      <c r="GA10" s="152">
        <f>INDEX(Цены_спр.[],MATCH($A10,Цены_спр.[Номенклатура],0),MATCH("Урожайность, %",Цены_спр.[#Headers],0))</f>
        <v>40</v>
      </c>
      <c r="GB10" s="153">
        <f t="shared" si="582"/>
        <v>2280</v>
      </c>
      <c r="GC10" s="153"/>
      <c r="GD10" s="153"/>
      <c r="GE10" s="153"/>
      <c r="GF10" s="153"/>
      <c r="GG10" s="153">
        <f t="shared" si="583"/>
        <v>2280</v>
      </c>
      <c r="GH10" s="156">
        <f>INDEX(Цены_спр.[],MATCH($A10,Цены_спр.[Номенклатура],0),MATCH("Цена, руб./ед. изм.",Цены_спр.[#Headers],0))</f>
        <v>12</v>
      </c>
      <c r="GI10" s="166">
        <f t="shared" si="584"/>
        <v>27360</v>
      </c>
      <c r="GJ10" s="165">
        <v>57</v>
      </c>
      <c r="GK10" s="152">
        <f>INDEX(Цены_спр.[],MATCH($A10,Цены_спр.[Номенклатура],0),MATCH("Урожайность, %",Цены_спр.[#Headers],0))</f>
        <v>40</v>
      </c>
      <c r="GL10" s="153">
        <f t="shared" si="585"/>
        <v>2280</v>
      </c>
      <c r="GM10" s="153"/>
      <c r="GN10" s="153"/>
      <c r="GO10" s="153"/>
      <c r="GP10" s="153"/>
      <c r="GQ10" s="153">
        <f t="shared" si="586"/>
        <v>2280</v>
      </c>
      <c r="GR10" s="156">
        <f>INDEX(Цены_спр.[],MATCH($A10,Цены_спр.[Номенклатура],0),MATCH("Цена, руб./ед. изм.",Цены_спр.[#Headers],0))</f>
        <v>12</v>
      </c>
      <c r="GS10" s="166">
        <f t="shared" si="587"/>
        <v>27360</v>
      </c>
      <c r="GT10" s="165">
        <v>57</v>
      </c>
      <c r="GU10" s="152">
        <f>INDEX(Цены_спр.[],MATCH($A10,Цены_спр.[Номенклатура],0),MATCH("Урожайность, %",Цены_спр.[#Headers],0))</f>
        <v>40</v>
      </c>
      <c r="GV10" s="153">
        <f t="shared" si="588"/>
        <v>2280</v>
      </c>
      <c r="GW10" s="153"/>
      <c r="GX10" s="153"/>
      <c r="GY10" s="153"/>
      <c r="GZ10" s="153"/>
      <c r="HA10" s="153">
        <f t="shared" si="589"/>
        <v>2280</v>
      </c>
      <c r="HB10" s="156">
        <f>INDEX(Цены_спр.[],MATCH($A10,Цены_спр.[Номенклатура],0),MATCH("Цена, руб./ед. изм.",Цены_спр.[#Headers],0))</f>
        <v>12</v>
      </c>
      <c r="HC10" s="166">
        <f t="shared" si="590"/>
        <v>27360</v>
      </c>
      <c r="HD10" s="165">
        <v>57</v>
      </c>
      <c r="HE10" s="152">
        <f>INDEX(Цены_спр.[],MATCH($A10,Цены_спр.[Номенклатура],0),MATCH("Урожайность, %",Цены_спр.[#Headers],0))</f>
        <v>40</v>
      </c>
      <c r="HF10" s="153">
        <f t="shared" si="591"/>
        <v>2280</v>
      </c>
      <c r="HG10" s="153"/>
      <c r="HH10" s="153"/>
      <c r="HI10" s="153"/>
      <c r="HJ10" s="153"/>
      <c r="HK10" s="153">
        <f t="shared" si="592"/>
        <v>2280</v>
      </c>
      <c r="HL10" s="156">
        <f>INDEX(Цены_спр.[],MATCH($A10,Цены_спр.[Номенклатура],0),MATCH("Цена, руб./ед. изм.",Цены_спр.[#Headers],0))</f>
        <v>12</v>
      </c>
      <c r="HM10" s="166">
        <f t="shared" si="593"/>
        <v>27360</v>
      </c>
      <c r="HN10" s="165">
        <v>57</v>
      </c>
      <c r="HO10" s="152">
        <f>INDEX(Цены_спр.[],MATCH($A10,Цены_спр.[Номенклатура],0),MATCH("Урожайность, %",Цены_спр.[#Headers],0))</f>
        <v>40</v>
      </c>
      <c r="HP10" s="153">
        <f t="shared" si="594"/>
        <v>2280</v>
      </c>
      <c r="HQ10" s="153"/>
      <c r="HR10" s="153"/>
      <c r="HS10" s="153"/>
      <c r="HT10" s="153"/>
      <c r="HU10" s="153">
        <f t="shared" si="595"/>
        <v>2280</v>
      </c>
      <c r="HV10" s="156">
        <f>INDEX(Цены_спр.[],MATCH($A10,Цены_спр.[Номенклатура],0),MATCH("Цена, руб./ед. изм.",Цены_спр.[#Headers],0))</f>
        <v>12</v>
      </c>
      <c r="HW10" s="166">
        <f t="shared" si="596"/>
        <v>27360</v>
      </c>
      <c r="HX10" s="165">
        <v>57</v>
      </c>
      <c r="HY10" s="152">
        <f>INDEX(Цены_спр.[],MATCH($A10,Цены_спр.[Номенклатура],0),MATCH("Урожайность, %",Цены_спр.[#Headers],0))</f>
        <v>40</v>
      </c>
      <c r="HZ10" s="153">
        <f t="shared" si="597"/>
        <v>2280</v>
      </c>
      <c r="IA10" s="153"/>
      <c r="IB10" s="153"/>
      <c r="IC10" s="153"/>
      <c r="ID10" s="153"/>
      <c r="IE10" s="153">
        <f t="shared" si="598"/>
        <v>2280</v>
      </c>
      <c r="IF10" s="156">
        <f>INDEX(Цены_спр.[],MATCH($A10,Цены_спр.[Номенклатура],0),MATCH("Цена, руб./ед. изм.",Цены_спр.[#Headers],0))</f>
        <v>12</v>
      </c>
      <c r="IG10" s="166">
        <f t="shared" si="599"/>
        <v>27360</v>
      </c>
      <c r="IH10" s="165">
        <v>57</v>
      </c>
      <c r="II10" s="152">
        <f>INDEX(Цены_спр.[],MATCH($A10,Цены_спр.[Номенклатура],0),MATCH("Урожайность, %",Цены_спр.[#Headers],0))</f>
        <v>40</v>
      </c>
      <c r="IJ10" s="153">
        <f t="shared" si="600"/>
        <v>2280</v>
      </c>
      <c r="IK10" s="153"/>
      <c r="IL10" s="153"/>
      <c r="IM10" s="153"/>
      <c r="IN10" s="153"/>
      <c r="IO10" s="153">
        <f t="shared" si="601"/>
        <v>2280</v>
      </c>
      <c r="IP10" s="156">
        <f>INDEX(Цены_спр.[],MATCH($A10,Цены_спр.[Номенклатура],0),MATCH("Цена, руб./ед. изм.",Цены_спр.[#Headers],0))</f>
        <v>12</v>
      </c>
      <c r="IQ10" s="166">
        <f t="shared" si="602"/>
        <v>27360</v>
      </c>
      <c r="IR10" s="165">
        <v>57</v>
      </c>
      <c r="IS10" s="152">
        <f>INDEX(Цены_спр.[],MATCH($A10,Цены_спр.[Номенклатура],0),MATCH("Урожайность, %",Цены_спр.[#Headers],0))</f>
        <v>40</v>
      </c>
      <c r="IT10" s="153">
        <f t="shared" si="603"/>
        <v>2280</v>
      </c>
      <c r="IU10" s="153"/>
      <c r="IV10" s="153"/>
      <c r="IW10" s="153"/>
      <c r="IX10" s="153"/>
      <c r="IY10" s="153">
        <f t="shared" si="604"/>
        <v>2280</v>
      </c>
      <c r="IZ10" s="156">
        <f>INDEX(Цены_спр.[],MATCH($A10,Цены_спр.[Номенклатура],0),MATCH("Цена, руб./ед. изм.",Цены_спр.[#Headers],0))</f>
        <v>12</v>
      </c>
      <c r="JA10" s="166">
        <f t="shared" si="605"/>
        <v>27360</v>
      </c>
      <c r="JB10" s="165">
        <v>57</v>
      </c>
      <c r="JC10" s="152">
        <f>INDEX(Цены_спр.[],MATCH($A10,Цены_спр.[Номенклатура],0),MATCH("Урожайность, %",Цены_спр.[#Headers],0))</f>
        <v>40</v>
      </c>
      <c r="JD10" s="153">
        <f t="shared" si="606"/>
        <v>2280</v>
      </c>
      <c r="JE10" s="153"/>
      <c r="JF10" s="153"/>
      <c r="JG10" s="153"/>
      <c r="JH10" s="153"/>
      <c r="JI10" s="153">
        <f t="shared" si="607"/>
        <v>2280</v>
      </c>
      <c r="JJ10" s="156">
        <f>INDEX(Цены_спр.[],MATCH($A10,Цены_спр.[Номенклатура],0),MATCH("Цена, руб./ед. изм.",Цены_спр.[#Headers],0))</f>
        <v>12</v>
      </c>
      <c r="JK10" s="166">
        <f t="shared" si="608"/>
        <v>27360</v>
      </c>
      <c r="JL10" s="165">
        <v>57</v>
      </c>
      <c r="JM10" s="152">
        <f>INDEX(Цены_спр.[],MATCH($A10,Цены_спр.[Номенклатура],0),MATCH("Урожайность, %",Цены_спр.[#Headers],0))</f>
        <v>40</v>
      </c>
      <c r="JN10" s="153">
        <f t="shared" si="609"/>
        <v>2280</v>
      </c>
      <c r="JO10" s="153"/>
      <c r="JP10" s="153"/>
      <c r="JQ10" s="153"/>
      <c r="JR10" s="153"/>
      <c r="JS10" s="153">
        <f t="shared" si="610"/>
        <v>2280</v>
      </c>
      <c r="JT10" s="156">
        <f>INDEX(Цены_спр.[],MATCH($A10,Цены_спр.[Номенклатура],0),MATCH("Цена, руб./ед. изм.",Цены_спр.[#Headers],0))</f>
        <v>12</v>
      </c>
      <c r="JU10" s="166">
        <f t="shared" si="611"/>
        <v>27360</v>
      </c>
      <c r="JV10" s="165">
        <v>57</v>
      </c>
      <c r="JW10" s="152">
        <f>INDEX(Цены_спр.[],MATCH($A10,Цены_спр.[Номенклатура],0),MATCH("Урожайность, %",Цены_спр.[#Headers],0))</f>
        <v>40</v>
      </c>
      <c r="JX10" s="153">
        <f t="shared" si="612"/>
        <v>2280</v>
      </c>
      <c r="JY10" s="153"/>
      <c r="JZ10" s="153"/>
      <c r="KA10" s="153"/>
      <c r="KB10" s="153"/>
      <c r="KC10" s="153">
        <f t="shared" si="613"/>
        <v>2280</v>
      </c>
      <c r="KD10" s="156">
        <f>INDEX(Цены_спр.[],MATCH($A10,Цены_спр.[Номенклатура],0),MATCH("Цена, руб./ед. изм.",Цены_спр.[#Headers],0))</f>
        <v>12</v>
      </c>
      <c r="KE10" s="166">
        <f t="shared" si="614"/>
        <v>27360</v>
      </c>
      <c r="KF10" s="165">
        <v>57</v>
      </c>
      <c r="KG10" s="152">
        <f>INDEX(Цены_спр.[],MATCH($A10,Цены_спр.[Номенклатура],0),MATCH("Урожайность, %",Цены_спр.[#Headers],0))</f>
        <v>40</v>
      </c>
      <c r="KH10" s="153">
        <f t="shared" si="615"/>
        <v>2280</v>
      </c>
      <c r="KI10" s="153"/>
      <c r="KJ10" s="153"/>
      <c r="KK10" s="153"/>
      <c r="KL10" s="153"/>
      <c r="KM10" s="153">
        <f t="shared" si="616"/>
        <v>2280</v>
      </c>
      <c r="KN10" s="156">
        <f>INDEX(Цены_спр.[],MATCH($A10,Цены_спр.[Номенклатура],0),MATCH("Цена, руб./ед. изм.",Цены_спр.[#Headers],0))</f>
        <v>12</v>
      </c>
      <c r="KO10" s="166">
        <f t="shared" si="617"/>
        <v>27360</v>
      </c>
      <c r="KP10" s="165">
        <v>57</v>
      </c>
      <c r="KQ10" s="152">
        <f>INDEX(Цены_спр.[],MATCH($A10,Цены_спр.[Номенклатура],0),MATCH("Урожайность, %",Цены_спр.[#Headers],0))</f>
        <v>40</v>
      </c>
      <c r="KR10" s="153">
        <f t="shared" si="618"/>
        <v>2280</v>
      </c>
      <c r="KS10" s="153"/>
      <c r="KT10" s="153"/>
      <c r="KU10" s="153"/>
      <c r="KV10" s="153"/>
      <c r="KW10" s="153">
        <f t="shared" si="619"/>
        <v>2280</v>
      </c>
      <c r="KX10" s="156">
        <f>INDEX(Цены_спр.[],MATCH($A10,Цены_спр.[Номенклатура],0),MATCH("Цена, руб./ед. изм.",Цены_спр.[#Headers],0))</f>
        <v>12</v>
      </c>
      <c r="KY10" s="166">
        <f t="shared" si="620"/>
        <v>27360</v>
      </c>
    </row>
    <row r="11" spans="1:311" outlineLevel="1">
      <c r="A11" s="151" t="s">
        <v>177</v>
      </c>
      <c r="B11" s="540">
        <v>3.26</v>
      </c>
      <c r="C11" s="152">
        <f>INDEX(Цены_спр.[],MATCH($A11,Цены_спр.[Номенклатура],0),MATCH("Урожайность, %",Цены_спр.[#Headers],0))</f>
        <v>15</v>
      </c>
      <c r="D11" s="153">
        <f t="shared" si="528"/>
        <v>49</v>
      </c>
      <c r="E11" s="153"/>
      <c r="F11" s="153">
        <v>49</v>
      </c>
      <c r="G11" s="153"/>
      <c r="H11" s="153"/>
      <c r="I11" s="153">
        <f t="shared" si="529"/>
        <v>0</v>
      </c>
      <c r="J11" s="156">
        <f>INDEX(Цены_спр.[],MATCH($A11,Цены_спр.[Номенклатура],0),MATCH("Цена, руб./ед. изм.",Цены_спр.[#Headers],0))</f>
        <v>45</v>
      </c>
      <c r="K11" s="166">
        <f t="shared" si="530"/>
        <v>0</v>
      </c>
      <c r="L11" s="165">
        <v>3.26</v>
      </c>
      <c r="M11" s="152">
        <f>INDEX(Цены_спр.[],MATCH($A11,Цены_спр.[Номенклатура],0),MATCH("Урожайность, %",Цены_спр.[#Headers],0))</f>
        <v>15</v>
      </c>
      <c r="N11" s="153">
        <f t="shared" si="531"/>
        <v>49</v>
      </c>
      <c r="O11" s="153"/>
      <c r="P11" s="153">
        <v>38</v>
      </c>
      <c r="Q11" s="153"/>
      <c r="R11" s="153"/>
      <c r="S11" s="153">
        <f t="shared" si="532"/>
        <v>11</v>
      </c>
      <c r="T11" s="156">
        <f>INDEX(Цены_спр.[],MATCH($A11,Цены_спр.[Номенклатура],0),MATCH("Цена, руб./ед. изм.",Цены_спр.[#Headers],0))</f>
        <v>45</v>
      </c>
      <c r="U11" s="166">
        <f t="shared" si="533"/>
        <v>495</v>
      </c>
      <c r="V11" s="165">
        <v>3.26</v>
      </c>
      <c r="W11" s="152">
        <f>INDEX(Цены_спр.[],MATCH($A11,Цены_спр.[Номенклатура],0),MATCH("Урожайность, %",Цены_спр.[#Headers],0))</f>
        <v>15</v>
      </c>
      <c r="X11" s="153">
        <f t="shared" si="534"/>
        <v>49</v>
      </c>
      <c r="Y11" s="153"/>
      <c r="Z11" s="153">
        <v>38</v>
      </c>
      <c r="AA11" s="153"/>
      <c r="AB11" s="153"/>
      <c r="AC11" s="153">
        <f t="shared" si="535"/>
        <v>11</v>
      </c>
      <c r="AD11" s="156">
        <f>INDEX(Цены_спр.[],MATCH($A11,Цены_спр.[Номенклатура],0),MATCH("Цена, руб./ед. изм.",Цены_спр.[#Headers],0))</f>
        <v>45</v>
      </c>
      <c r="AE11" s="166">
        <f t="shared" si="536"/>
        <v>495</v>
      </c>
      <c r="AF11" s="165">
        <v>3.26</v>
      </c>
      <c r="AG11" s="152">
        <f>INDEX(Цены_спр.[],MATCH($A11,Цены_спр.[Номенклатура],0),MATCH("Урожайность, %",Цены_спр.[#Headers],0))</f>
        <v>15</v>
      </c>
      <c r="AH11" s="153">
        <f t="shared" si="537"/>
        <v>49</v>
      </c>
      <c r="AI11" s="153"/>
      <c r="AJ11" s="153">
        <v>38</v>
      </c>
      <c r="AK11" s="153"/>
      <c r="AL11" s="153"/>
      <c r="AM11" s="153">
        <f t="shared" si="538"/>
        <v>11</v>
      </c>
      <c r="AN11" s="156">
        <f>INDEX(Цены_спр.[],MATCH($A11,Цены_спр.[Номенклатура],0),MATCH("Цена, руб./ед. изм.",Цены_спр.[#Headers],0))</f>
        <v>45</v>
      </c>
      <c r="AO11" s="166">
        <f t="shared" si="539"/>
        <v>495</v>
      </c>
      <c r="AP11" s="165">
        <v>3.26</v>
      </c>
      <c r="AQ11" s="152">
        <f>INDEX(Цены_спр.[],MATCH($A11,Цены_спр.[Номенклатура],0),MATCH("Урожайность, %",Цены_спр.[#Headers],0))</f>
        <v>15</v>
      </c>
      <c r="AR11" s="153">
        <f t="shared" si="540"/>
        <v>49</v>
      </c>
      <c r="AS11" s="153"/>
      <c r="AT11" s="153">
        <v>38</v>
      </c>
      <c r="AU11" s="153"/>
      <c r="AV11" s="153"/>
      <c r="AW11" s="153">
        <f t="shared" si="541"/>
        <v>11</v>
      </c>
      <c r="AX11" s="156">
        <f>INDEX(Цены_спр.[],MATCH($A11,Цены_спр.[Номенклатура],0),MATCH("Цена, руб./ед. изм.",Цены_спр.[#Headers],0))</f>
        <v>45</v>
      </c>
      <c r="AY11" s="166">
        <f t="shared" si="542"/>
        <v>495</v>
      </c>
      <c r="AZ11" s="165">
        <v>3.26</v>
      </c>
      <c r="BA11" s="152">
        <f>INDEX(Цены_спр.[],MATCH($A11,Цены_спр.[Номенклатура],0),MATCH("Урожайность, %",Цены_спр.[#Headers],0))</f>
        <v>15</v>
      </c>
      <c r="BB11" s="153">
        <f t="shared" si="543"/>
        <v>49</v>
      </c>
      <c r="BC11" s="153"/>
      <c r="BD11" s="153">
        <v>38</v>
      </c>
      <c r="BE11" s="153"/>
      <c r="BF11" s="153"/>
      <c r="BG11" s="153">
        <f t="shared" si="544"/>
        <v>11</v>
      </c>
      <c r="BH11" s="156">
        <f>INDEX(Цены_спр.[],MATCH($A11,Цены_спр.[Номенклатура],0),MATCH("Цена, руб./ед. изм.",Цены_спр.[#Headers],0))</f>
        <v>45</v>
      </c>
      <c r="BI11" s="166">
        <f t="shared" si="545"/>
        <v>495</v>
      </c>
      <c r="BJ11" s="165">
        <v>3.26</v>
      </c>
      <c r="BK11" s="152">
        <f>INDEX(Цены_спр.[],MATCH($A11,Цены_спр.[Номенклатура],0),MATCH("Урожайность, %",Цены_спр.[#Headers],0))</f>
        <v>15</v>
      </c>
      <c r="BL11" s="153">
        <f t="shared" si="546"/>
        <v>49</v>
      </c>
      <c r="BM11" s="153"/>
      <c r="BN11" s="153">
        <v>38</v>
      </c>
      <c r="BO11" s="153"/>
      <c r="BP11" s="153"/>
      <c r="BQ11" s="153">
        <f t="shared" si="547"/>
        <v>11</v>
      </c>
      <c r="BR11" s="156">
        <f>INDEX(Цены_спр.[],MATCH($A11,Цены_спр.[Номенклатура],0),MATCH("Цена, руб./ед. изм.",Цены_спр.[#Headers],0))</f>
        <v>45</v>
      </c>
      <c r="BS11" s="166">
        <f t="shared" si="548"/>
        <v>495</v>
      </c>
      <c r="BT11" s="165">
        <v>3.26</v>
      </c>
      <c r="BU11" s="152">
        <f>INDEX(Цены_спр.[],MATCH($A11,Цены_спр.[Номенклатура],0),MATCH("Урожайность, %",Цены_спр.[#Headers],0))</f>
        <v>15</v>
      </c>
      <c r="BV11" s="153">
        <f t="shared" si="549"/>
        <v>49</v>
      </c>
      <c r="BW11" s="153"/>
      <c r="BX11" s="153">
        <v>38</v>
      </c>
      <c r="BY11" s="153"/>
      <c r="BZ11" s="153"/>
      <c r="CA11" s="153">
        <f t="shared" si="550"/>
        <v>11</v>
      </c>
      <c r="CB11" s="156">
        <f>INDEX(Цены_спр.[],MATCH($A11,Цены_спр.[Номенклатура],0),MATCH("Цена, руб./ед. изм.",Цены_спр.[#Headers],0))</f>
        <v>45</v>
      </c>
      <c r="CC11" s="166">
        <f t="shared" si="551"/>
        <v>495</v>
      </c>
      <c r="CD11" s="165">
        <v>3.26</v>
      </c>
      <c r="CE11" s="152">
        <f>INDEX(Цены_спр.[],MATCH($A11,Цены_спр.[Номенклатура],0),MATCH("Урожайность, %",Цены_спр.[#Headers],0))</f>
        <v>15</v>
      </c>
      <c r="CF11" s="153">
        <f t="shared" si="552"/>
        <v>49</v>
      </c>
      <c r="CG11" s="153"/>
      <c r="CH11" s="153">
        <v>38</v>
      </c>
      <c r="CI11" s="153"/>
      <c r="CJ11" s="153"/>
      <c r="CK11" s="153">
        <f t="shared" si="553"/>
        <v>11</v>
      </c>
      <c r="CL11" s="156">
        <f>INDEX(Цены_спр.[],MATCH($A11,Цены_спр.[Номенклатура],0),MATCH("Цена, руб./ед. изм.",Цены_спр.[#Headers],0))</f>
        <v>45</v>
      </c>
      <c r="CM11" s="166">
        <f t="shared" si="554"/>
        <v>495</v>
      </c>
      <c r="CN11" s="165">
        <v>3.26</v>
      </c>
      <c r="CO11" s="152">
        <f>INDEX(Цены_спр.[],MATCH($A11,Цены_спр.[Номенклатура],0),MATCH("Урожайность, %",Цены_спр.[#Headers],0))</f>
        <v>15</v>
      </c>
      <c r="CP11" s="153">
        <f t="shared" si="555"/>
        <v>49</v>
      </c>
      <c r="CQ11" s="153"/>
      <c r="CR11" s="153">
        <v>38</v>
      </c>
      <c r="CS11" s="153"/>
      <c r="CT11" s="153"/>
      <c r="CU11" s="153">
        <f t="shared" si="556"/>
        <v>11</v>
      </c>
      <c r="CV11" s="156">
        <f>INDEX(Цены_спр.[],MATCH($A11,Цены_спр.[Номенклатура],0),MATCH("Цена, руб./ед. изм.",Цены_спр.[#Headers],0))</f>
        <v>45</v>
      </c>
      <c r="CW11" s="166">
        <f t="shared" si="557"/>
        <v>495</v>
      </c>
      <c r="CX11" s="165">
        <v>3.26</v>
      </c>
      <c r="CY11" s="152">
        <f>INDEX(Цены_спр.[],MATCH($A11,Цены_спр.[Номенклатура],0),MATCH("Урожайность, %",Цены_спр.[#Headers],0))</f>
        <v>15</v>
      </c>
      <c r="CZ11" s="153">
        <f t="shared" si="558"/>
        <v>49</v>
      </c>
      <c r="DA11" s="153"/>
      <c r="DB11" s="153">
        <v>38</v>
      </c>
      <c r="DC11" s="153"/>
      <c r="DD11" s="153"/>
      <c r="DE11" s="153">
        <f t="shared" si="559"/>
        <v>11</v>
      </c>
      <c r="DF11" s="156">
        <f>INDEX(Цены_спр.[],MATCH($A11,Цены_спр.[Номенклатура],0),MATCH("Цена, руб./ед. изм.",Цены_спр.[#Headers],0))</f>
        <v>45</v>
      </c>
      <c r="DG11" s="166">
        <f t="shared" si="560"/>
        <v>495</v>
      </c>
      <c r="DH11" s="165">
        <v>3.26</v>
      </c>
      <c r="DI11" s="152">
        <f>INDEX(Цены_спр.[],MATCH($A11,Цены_спр.[Номенклатура],0),MATCH("Урожайность, %",Цены_спр.[#Headers],0))</f>
        <v>15</v>
      </c>
      <c r="DJ11" s="153">
        <f t="shared" si="561"/>
        <v>49</v>
      </c>
      <c r="DK11" s="153"/>
      <c r="DL11" s="153">
        <v>38</v>
      </c>
      <c r="DM11" s="153"/>
      <c r="DN11" s="153"/>
      <c r="DO11" s="153">
        <f t="shared" si="562"/>
        <v>11</v>
      </c>
      <c r="DP11" s="156">
        <f>INDEX(Цены_спр.[],MATCH($A11,Цены_спр.[Номенклатура],0),MATCH("Цена, руб./ед. изм.",Цены_спр.[#Headers],0))</f>
        <v>45</v>
      </c>
      <c r="DQ11" s="166">
        <f t="shared" si="563"/>
        <v>495</v>
      </c>
      <c r="DR11" s="165">
        <v>3.26</v>
      </c>
      <c r="DS11" s="152">
        <f>INDEX(Цены_спр.[],MATCH($A11,Цены_спр.[Номенклатура],0),MATCH("Урожайность, %",Цены_спр.[#Headers],0))</f>
        <v>15</v>
      </c>
      <c r="DT11" s="153">
        <f t="shared" si="564"/>
        <v>49</v>
      </c>
      <c r="DU11" s="153"/>
      <c r="DV11" s="153">
        <v>38</v>
      </c>
      <c r="DW11" s="153"/>
      <c r="DX11" s="153"/>
      <c r="DY11" s="153">
        <f t="shared" si="565"/>
        <v>11</v>
      </c>
      <c r="DZ11" s="156">
        <f>INDEX(Цены_спр.[],MATCH($A11,Цены_спр.[Номенклатура],0),MATCH("Цена, руб./ед. изм.",Цены_спр.[#Headers],0))</f>
        <v>45</v>
      </c>
      <c r="EA11" s="166">
        <f t="shared" si="566"/>
        <v>495</v>
      </c>
      <c r="EB11" s="165">
        <v>3.26</v>
      </c>
      <c r="EC11" s="152">
        <f>INDEX(Цены_спр.[],MATCH($A11,Цены_спр.[Номенклатура],0),MATCH("Урожайность, %",Цены_спр.[#Headers],0))</f>
        <v>15</v>
      </c>
      <c r="ED11" s="153">
        <f t="shared" si="567"/>
        <v>49</v>
      </c>
      <c r="EE11" s="153"/>
      <c r="EF11" s="153">
        <v>38</v>
      </c>
      <c r="EG11" s="153"/>
      <c r="EH11" s="153"/>
      <c r="EI11" s="153">
        <f t="shared" si="568"/>
        <v>11</v>
      </c>
      <c r="EJ11" s="156">
        <f>INDEX(Цены_спр.[],MATCH($A11,Цены_спр.[Номенклатура],0),MATCH("Цена, руб./ед. изм.",Цены_спр.[#Headers],0))</f>
        <v>45</v>
      </c>
      <c r="EK11" s="166">
        <f t="shared" si="569"/>
        <v>495</v>
      </c>
      <c r="EL11" s="165">
        <v>3.26</v>
      </c>
      <c r="EM11" s="152">
        <f>INDEX(Цены_спр.[],MATCH($A11,Цены_спр.[Номенклатура],0),MATCH("Урожайность, %",Цены_спр.[#Headers],0))</f>
        <v>15</v>
      </c>
      <c r="EN11" s="153">
        <f t="shared" si="570"/>
        <v>49</v>
      </c>
      <c r="EO11" s="153"/>
      <c r="EP11" s="153">
        <v>38</v>
      </c>
      <c r="EQ11" s="153"/>
      <c r="ER11" s="153"/>
      <c r="ES11" s="153">
        <f t="shared" si="571"/>
        <v>11</v>
      </c>
      <c r="ET11" s="156">
        <f>INDEX(Цены_спр.[],MATCH($A11,Цены_спр.[Номенклатура],0),MATCH("Цена, руб./ед. изм.",Цены_спр.[#Headers],0))</f>
        <v>45</v>
      </c>
      <c r="EU11" s="166">
        <f t="shared" si="572"/>
        <v>495</v>
      </c>
      <c r="EV11" s="165">
        <v>3.26</v>
      </c>
      <c r="EW11" s="152">
        <f>INDEX(Цены_спр.[],MATCH($A11,Цены_спр.[Номенклатура],0),MATCH("Урожайность, %",Цены_спр.[#Headers],0))</f>
        <v>15</v>
      </c>
      <c r="EX11" s="153">
        <f t="shared" si="573"/>
        <v>49</v>
      </c>
      <c r="EY11" s="153"/>
      <c r="EZ11" s="153">
        <v>38</v>
      </c>
      <c r="FA11" s="153"/>
      <c r="FB11" s="153"/>
      <c r="FC11" s="153">
        <f t="shared" si="574"/>
        <v>11</v>
      </c>
      <c r="FD11" s="156">
        <f>INDEX(Цены_спр.[],MATCH($A11,Цены_спр.[Номенклатура],0),MATCH("Цена, руб./ед. изм.",Цены_спр.[#Headers],0))</f>
        <v>45</v>
      </c>
      <c r="FE11" s="166">
        <f t="shared" si="575"/>
        <v>495</v>
      </c>
      <c r="FF11" s="165">
        <v>3.26</v>
      </c>
      <c r="FG11" s="152">
        <f>INDEX(Цены_спр.[],MATCH($A11,Цены_спр.[Номенклатура],0),MATCH("Урожайность, %",Цены_спр.[#Headers],0))</f>
        <v>15</v>
      </c>
      <c r="FH11" s="153">
        <f t="shared" si="576"/>
        <v>49</v>
      </c>
      <c r="FI11" s="153"/>
      <c r="FJ11" s="153">
        <v>38</v>
      </c>
      <c r="FK11" s="153"/>
      <c r="FL11" s="153"/>
      <c r="FM11" s="153">
        <f t="shared" si="577"/>
        <v>11</v>
      </c>
      <c r="FN11" s="156">
        <f>INDEX(Цены_спр.[],MATCH($A11,Цены_спр.[Номенклатура],0),MATCH("Цена, руб./ед. изм.",Цены_спр.[#Headers],0))</f>
        <v>45</v>
      </c>
      <c r="FO11" s="166">
        <f t="shared" si="578"/>
        <v>495</v>
      </c>
      <c r="FP11" s="165">
        <v>3.26</v>
      </c>
      <c r="FQ11" s="152">
        <f>INDEX(Цены_спр.[],MATCH($A11,Цены_спр.[Номенклатура],0),MATCH("Урожайность, %",Цены_спр.[#Headers],0))</f>
        <v>15</v>
      </c>
      <c r="FR11" s="153">
        <f t="shared" si="579"/>
        <v>49</v>
      </c>
      <c r="FS11" s="153"/>
      <c r="FT11" s="153">
        <v>38</v>
      </c>
      <c r="FU11" s="153"/>
      <c r="FV11" s="153"/>
      <c r="FW11" s="153">
        <f t="shared" si="580"/>
        <v>11</v>
      </c>
      <c r="FX11" s="156">
        <f>INDEX(Цены_спр.[],MATCH($A11,Цены_спр.[Номенклатура],0),MATCH("Цена, руб./ед. изм.",Цены_спр.[#Headers],0))</f>
        <v>45</v>
      </c>
      <c r="FY11" s="166">
        <f t="shared" si="581"/>
        <v>495</v>
      </c>
      <c r="FZ11" s="165">
        <v>3.26</v>
      </c>
      <c r="GA11" s="152">
        <f>INDEX(Цены_спр.[],MATCH($A11,Цены_спр.[Номенклатура],0),MATCH("Урожайность, %",Цены_спр.[#Headers],0))</f>
        <v>15</v>
      </c>
      <c r="GB11" s="153">
        <f t="shared" si="582"/>
        <v>49</v>
      </c>
      <c r="GC11" s="153"/>
      <c r="GD11" s="153">
        <v>38</v>
      </c>
      <c r="GE11" s="153"/>
      <c r="GF11" s="153"/>
      <c r="GG11" s="153">
        <f t="shared" si="583"/>
        <v>11</v>
      </c>
      <c r="GH11" s="156">
        <f>INDEX(Цены_спр.[],MATCH($A11,Цены_спр.[Номенклатура],0),MATCH("Цена, руб./ед. изм.",Цены_спр.[#Headers],0))</f>
        <v>45</v>
      </c>
      <c r="GI11" s="166">
        <f t="shared" si="584"/>
        <v>495</v>
      </c>
      <c r="GJ11" s="165">
        <v>3.26</v>
      </c>
      <c r="GK11" s="152">
        <f>INDEX(Цены_спр.[],MATCH($A11,Цены_спр.[Номенклатура],0),MATCH("Урожайность, %",Цены_спр.[#Headers],0))</f>
        <v>15</v>
      </c>
      <c r="GL11" s="153">
        <f t="shared" si="585"/>
        <v>49</v>
      </c>
      <c r="GM11" s="153"/>
      <c r="GN11" s="153">
        <v>38</v>
      </c>
      <c r="GO11" s="153"/>
      <c r="GP11" s="153"/>
      <c r="GQ11" s="153">
        <f t="shared" si="586"/>
        <v>11</v>
      </c>
      <c r="GR11" s="156">
        <f>INDEX(Цены_спр.[],MATCH($A11,Цены_спр.[Номенклатура],0),MATCH("Цена, руб./ед. изм.",Цены_спр.[#Headers],0))</f>
        <v>45</v>
      </c>
      <c r="GS11" s="166">
        <f t="shared" si="587"/>
        <v>495</v>
      </c>
      <c r="GT11" s="165">
        <v>3.26</v>
      </c>
      <c r="GU11" s="152">
        <f>INDEX(Цены_спр.[],MATCH($A11,Цены_спр.[Номенклатура],0),MATCH("Урожайность, %",Цены_спр.[#Headers],0))</f>
        <v>15</v>
      </c>
      <c r="GV11" s="153">
        <f t="shared" si="588"/>
        <v>49</v>
      </c>
      <c r="GW11" s="153"/>
      <c r="GX11" s="153">
        <v>38</v>
      </c>
      <c r="GY11" s="153"/>
      <c r="GZ11" s="153"/>
      <c r="HA11" s="153">
        <f t="shared" si="589"/>
        <v>11</v>
      </c>
      <c r="HB11" s="156">
        <f>INDEX(Цены_спр.[],MATCH($A11,Цены_спр.[Номенклатура],0),MATCH("Цена, руб./ед. изм.",Цены_спр.[#Headers],0))</f>
        <v>45</v>
      </c>
      <c r="HC11" s="166">
        <f t="shared" si="590"/>
        <v>495</v>
      </c>
      <c r="HD11" s="165">
        <v>3.26</v>
      </c>
      <c r="HE11" s="152">
        <f>INDEX(Цены_спр.[],MATCH($A11,Цены_спр.[Номенклатура],0),MATCH("Урожайность, %",Цены_спр.[#Headers],0))</f>
        <v>15</v>
      </c>
      <c r="HF11" s="153">
        <f t="shared" si="591"/>
        <v>49</v>
      </c>
      <c r="HG11" s="153"/>
      <c r="HH11" s="153">
        <v>38</v>
      </c>
      <c r="HI11" s="153"/>
      <c r="HJ11" s="153"/>
      <c r="HK11" s="153">
        <f t="shared" si="592"/>
        <v>11</v>
      </c>
      <c r="HL11" s="156">
        <f>INDEX(Цены_спр.[],MATCH($A11,Цены_спр.[Номенклатура],0),MATCH("Цена, руб./ед. изм.",Цены_спр.[#Headers],0))</f>
        <v>45</v>
      </c>
      <c r="HM11" s="166">
        <f t="shared" si="593"/>
        <v>495</v>
      </c>
      <c r="HN11" s="165">
        <v>3.26</v>
      </c>
      <c r="HO11" s="152">
        <f>INDEX(Цены_спр.[],MATCH($A11,Цены_спр.[Номенклатура],0),MATCH("Урожайность, %",Цены_спр.[#Headers],0))</f>
        <v>15</v>
      </c>
      <c r="HP11" s="153">
        <f t="shared" si="594"/>
        <v>49</v>
      </c>
      <c r="HQ11" s="153"/>
      <c r="HR11" s="153">
        <v>38</v>
      </c>
      <c r="HS11" s="153"/>
      <c r="HT11" s="153"/>
      <c r="HU11" s="153">
        <f t="shared" si="595"/>
        <v>11</v>
      </c>
      <c r="HV11" s="156">
        <f>INDEX(Цены_спр.[],MATCH($A11,Цены_спр.[Номенклатура],0),MATCH("Цена, руб./ед. изм.",Цены_спр.[#Headers],0))</f>
        <v>45</v>
      </c>
      <c r="HW11" s="166">
        <f t="shared" si="596"/>
        <v>495</v>
      </c>
      <c r="HX11" s="165">
        <v>3.26</v>
      </c>
      <c r="HY11" s="152">
        <f>INDEX(Цены_спр.[],MATCH($A11,Цены_спр.[Номенклатура],0),MATCH("Урожайность, %",Цены_спр.[#Headers],0))</f>
        <v>15</v>
      </c>
      <c r="HZ11" s="153">
        <f t="shared" si="597"/>
        <v>49</v>
      </c>
      <c r="IA11" s="153"/>
      <c r="IB11" s="153">
        <v>38</v>
      </c>
      <c r="IC11" s="153"/>
      <c r="ID11" s="153"/>
      <c r="IE11" s="153">
        <f t="shared" si="598"/>
        <v>11</v>
      </c>
      <c r="IF11" s="156">
        <f>INDEX(Цены_спр.[],MATCH($A11,Цены_спр.[Номенклатура],0),MATCH("Цена, руб./ед. изм.",Цены_спр.[#Headers],0))</f>
        <v>45</v>
      </c>
      <c r="IG11" s="166">
        <f t="shared" si="599"/>
        <v>495</v>
      </c>
      <c r="IH11" s="165">
        <v>3.26</v>
      </c>
      <c r="II11" s="152">
        <f>INDEX(Цены_спр.[],MATCH($A11,Цены_спр.[Номенклатура],0),MATCH("Урожайность, %",Цены_спр.[#Headers],0))</f>
        <v>15</v>
      </c>
      <c r="IJ11" s="153">
        <f t="shared" si="600"/>
        <v>49</v>
      </c>
      <c r="IK11" s="153"/>
      <c r="IL11" s="153">
        <v>38</v>
      </c>
      <c r="IM11" s="153"/>
      <c r="IN11" s="153"/>
      <c r="IO11" s="153">
        <f t="shared" si="601"/>
        <v>11</v>
      </c>
      <c r="IP11" s="156">
        <f>INDEX(Цены_спр.[],MATCH($A11,Цены_спр.[Номенклатура],0),MATCH("Цена, руб./ед. изм.",Цены_спр.[#Headers],0))</f>
        <v>45</v>
      </c>
      <c r="IQ11" s="166">
        <f t="shared" si="602"/>
        <v>495</v>
      </c>
      <c r="IR11" s="165">
        <v>3.26</v>
      </c>
      <c r="IS11" s="152">
        <f>INDEX(Цены_спр.[],MATCH($A11,Цены_спр.[Номенклатура],0),MATCH("Урожайность, %",Цены_спр.[#Headers],0))</f>
        <v>15</v>
      </c>
      <c r="IT11" s="153">
        <f t="shared" si="603"/>
        <v>49</v>
      </c>
      <c r="IU11" s="153"/>
      <c r="IV11" s="153">
        <v>38</v>
      </c>
      <c r="IW11" s="153"/>
      <c r="IX11" s="153"/>
      <c r="IY11" s="153">
        <f t="shared" si="604"/>
        <v>11</v>
      </c>
      <c r="IZ11" s="156">
        <f>INDEX(Цены_спр.[],MATCH($A11,Цены_спр.[Номенклатура],0),MATCH("Цена, руб./ед. изм.",Цены_спр.[#Headers],0))</f>
        <v>45</v>
      </c>
      <c r="JA11" s="166">
        <f t="shared" si="605"/>
        <v>495</v>
      </c>
      <c r="JB11" s="165">
        <v>3.26</v>
      </c>
      <c r="JC11" s="152">
        <f>INDEX(Цены_спр.[],MATCH($A11,Цены_спр.[Номенклатура],0),MATCH("Урожайность, %",Цены_спр.[#Headers],0))</f>
        <v>15</v>
      </c>
      <c r="JD11" s="153">
        <f t="shared" si="606"/>
        <v>49</v>
      </c>
      <c r="JE11" s="153"/>
      <c r="JF11" s="153">
        <v>38</v>
      </c>
      <c r="JG11" s="153"/>
      <c r="JH11" s="153"/>
      <c r="JI11" s="153">
        <f t="shared" si="607"/>
        <v>11</v>
      </c>
      <c r="JJ11" s="156">
        <f>INDEX(Цены_спр.[],MATCH($A11,Цены_спр.[Номенклатура],0),MATCH("Цена, руб./ед. изм.",Цены_спр.[#Headers],0))</f>
        <v>45</v>
      </c>
      <c r="JK11" s="166">
        <f t="shared" si="608"/>
        <v>495</v>
      </c>
      <c r="JL11" s="165">
        <v>3.26</v>
      </c>
      <c r="JM11" s="152">
        <f>INDEX(Цены_спр.[],MATCH($A11,Цены_спр.[Номенклатура],0),MATCH("Урожайность, %",Цены_спр.[#Headers],0))</f>
        <v>15</v>
      </c>
      <c r="JN11" s="153">
        <f t="shared" si="609"/>
        <v>49</v>
      </c>
      <c r="JO11" s="153"/>
      <c r="JP11" s="153">
        <v>38</v>
      </c>
      <c r="JQ11" s="153"/>
      <c r="JR11" s="153"/>
      <c r="JS11" s="153">
        <f t="shared" si="610"/>
        <v>11</v>
      </c>
      <c r="JT11" s="156">
        <f>INDEX(Цены_спр.[],MATCH($A11,Цены_спр.[Номенклатура],0),MATCH("Цена, руб./ед. изм.",Цены_спр.[#Headers],0))</f>
        <v>45</v>
      </c>
      <c r="JU11" s="166">
        <f t="shared" si="611"/>
        <v>495</v>
      </c>
      <c r="JV11" s="165">
        <v>3.26</v>
      </c>
      <c r="JW11" s="152">
        <f>INDEX(Цены_спр.[],MATCH($A11,Цены_спр.[Номенклатура],0),MATCH("Урожайность, %",Цены_спр.[#Headers],0))</f>
        <v>15</v>
      </c>
      <c r="JX11" s="153">
        <f t="shared" si="612"/>
        <v>49</v>
      </c>
      <c r="JY11" s="153"/>
      <c r="JZ11" s="153">
        <v>38</v>
      </c>
      <c r="KA11" s="153"/>
      <c r="KB11" s="153"/>
      <c r="KC11" s="153">
        <f t="shared" si="613"/>
        <v>11</v>
      </c>
      <c r="KD11" s="156">
        <f>INDEX(Цены_спр.[],MATCH($A11,Цены_спр.[Номенклатура],0),MATCH("Цена, руб./ед. изм.",Цены_спр.[#Headers],0))</f>
        <v>45</v>
      </c>
      <c r="KE11" s="166">
        <f t="shared" si="614"/>
        <v>495</v>
      </c>
      <c r="KF11" s="165">
        <v>3.26</v>
      </c>
      <c r="KG11" s="152">
        <f>INDEX(Цены_спр.[],MATCH($A11,Цены_спр.[Номенклатура],0),MATCH("Урожайность, %",Цены_спр.[#Headers],0))</f>
        <v>15</v>
      </c>
      <c r="KH11" s="153">
        <f t="shared" si="615"/>
        <v>49</v>
      </c>
      <c r="KI11" s="153"/>
      <c r="KJ11" s="153">
        <v>38</v>
      </c>
      <c r="KK11" s="153"/>
      <c r="KL11" s="153"/>
      <c r="KM11" s="153">
        <f t="shared" si="616"/>
        <v>11</v>
      </c>
      <c r="KN11" s="156">
        <f>INDEX(Цены_спр.[],MATCH($A11,Цены_спр.[Номенклатура],0),MATCH("Цена, руб./ед. изм.",Цены_спр.[#Headers],0))</f>
        <v>45</v>
      </c>
      <c r="KO11" s="166">
        <f t="shared" si="617"/>
        <v>495</v>
      </c>
      <c r="KP11" s="165">
        <v>3.26</v>
      </c>
      <c r="KQ11" s="152">
        <f>INDEX(Цены_спр.[],MATCH($A11,Цены_спр.[Номенклатура],0),MATCH("Урожайность, %",Цены_спр.[#Headers],0))</f>
        <v>15</v>
      </c>
      <c r="KR11" s="153">
        <f t="shared" si="618"/>
        <v>49</v>
      </c>
      <c r="KS11" s="153"/>
      <c r="KT11" s="153">
        <v>38</v>
      </c>
      <c r="KU11" s="153"/>
      <c r="KV11" s="153"/>
      <c r="KW11" s="153">
        <f t="shared" si="619"/>
        <v>11</v>
      </c>
      <c r="KX11" s="156">
        <f>INDEX(Цены_спр.[],MATCH($A11,Цены_спр.[Номенклатура],0),MATCH("Цена, руб./ед. изм.",Цены_спр.[#Headers],0))</f>
        <v>45</v>
      </c>
      <c r="KY11" s="166">
        <f t="shared" si="620"/>
        <v>495</v>
      </c>
    </row>
    <row r="12" spans="1:311" outlineLevel="1">
      <c r="A12" s="154" t="s">
        <v>12</v>
      </c>
      <c r="B12" s="158">
        <v>0.51</v>
      </c>
      <c r="C12" s="225">
        <f>INDEX(Цены_спр.[],MATCH($A12,Цены_спр.[Номенклатура],0),MATCH("Урожайность, %",Цены_спр.[#Headers],0))</f>
        <v>383.83</v>
      </c>
      <c r="D12" s="153">
        <f>ROUNDUP(B12*C12,0)</f>
        <v>196</v>
      </c>
      <c r="E12" s="153"/>
      <c r="F12" s="153"/>
      <c r="G12" s="153"/>
      <c r="H12" s="153"/>
      <c r="I12" s="153">
        <f t="shared" si="529"/>
        <v>196</v>
      </c>
      <c r="J12" s="156">
        <f>INDEX(Цены_спр.[],MATCH($A12,Цены_спр.[Номенклатура],0),MATCH("Цена, руб./ед. изм.",Цены_спр.[#Headers],0))</f>
        <v>87.91</v>
      </c>
      <c r="K12" s="166">
        <f t="shared" si="530"/>
        <v>17230.36</v>
      </c>
      <c r="L12" s="165">
        <v>0.6</v>
      </c>
      <c r="M12" s="225">
        <f>INDEX(Цены_спр.[],MATCH($A12,Цены_спр.[Номенклатура],0),MATCH("Урожайность, %",Цены_спр.[#Headers],0))</f>
        <v>383.83</v>
      </c>
      <c r="N12" s="153">
        <f t="shared" si="531"/>
        <v>231</v>
      </c>
      <c r="O12" s="153"/>
      <c r="P12" s="153"/>
      <c r="Q12" s="153"/>
      <c r="R12" s="153"/>
      <c r="S12" s="153">
        <f t="shared" si="532"/>
        <v>231</v>
      </c>
      <c r="T12" s="156">
        <f>INDEX(Цены_спр.[],MATCH($A12,Цены_спр.[Номенклатура],0),MATCH("Цена, руб./ед. изм.",Цены_спр.[#Headers],0))</f>
        <v>87.91</v>
      </c>
      <c r="U12" s="166">
        <f t="shared" si="533"/>
        <v>20307.21</v>
      </c>
      <c r="V12" s="165">
        <v>0.6</v>
      </c>
      <c r="W12" s="225">
        <f>INDEX(Цены_спр.[],MATCH($A12,Цены_спр.[Номенклатура],0),MATCH("Урожайность, %",Цены_спр.[#Headers],0))</f>
        <v>383.83</v>
      </c>
      <c r="X12" s="153">
        <f t="shared" si="534"/>
        <v>231</v>
      </c>
      <c r="Y12" s="153"/>
      <c r="Z12" s="153"/>
      <c r="AA12" s="153"/>
      <c r="AB12" s="153"/>
      <c r="AC12" s="153">
        <f t="shared" si="535"/>
        <v>231</v>
      </c>
      <c r="AD12" s="156">
        <f>INDEX(Цены_спр.[],MATCH($A12,Цены_спр.[Номенклатура],0),MATCH("Цена, руб./ед. изм.",Цены_спр.[#Headers],0))</f>
        <v>87.91</v>
      </c>
      <c r="AE12" s="166">
        <f t="shared" si="536"/>
        <v>20307.21</v>
      </c>
      <c r="AF12" s="165">
        <v>0.6</v>
      </c>
      <c r="AG12" s="225">
        <f>INDEX(Цены_спр.[],MATCH($A12,Цены_спр.[Номенклатура],0),MATCH("Урожайность, %",Цены_спр.[#Headers],0))</f>
        <v>383.83</v>
      </c>
      <c r="AH12" s="153">
        <f t="shared" si="537"/>
        <v>231</v>
      </c>
      <c r="AI12" s="153"/>
      <c r="AJ12" s="153"/>
      <c r="AK12" s="153"/>
      <c r="AL12" s="153"/>
      <c r="AM12" s="153">
        <f t="shared" si="538"/>
        <v>231</v>
      </c>
      <c r="AN12" s="156">
        <f>INDEX(Цены_спр.[],MATCH($A12,Цены_спр.[Номенклатура],0),MATCH("Цена, руб./ед. изм.",Цены_спр.[#Headers],0))</f>
        <v>87.91</v>
      </c>
      <c r="AO12" s="166">
        <f t="shared" si="539"/>
        <v>20307.21</v>
      </c>
      <c r="AP12" s="165">
        <v>0.6</v>
      </c>
      <c r="AQ12" s="225">
        <f>INDEX(Цены_спр.[],MATCH($A12,Цены_спр.[Номенклатура],0),MATCH("Урожайность, %",Цены_спр.[#Headers],0))</f>
        <v>383.83</v>
      </c>
      <c r="AR12" s="153">
        <f t="shared" si="540"/>
        <v>231</v>
      </c>
      <c r="AS12" s="153"/>
      <c r="AT12" s="153"/>
      <c r="AU12" s="153"/>
      <c r="AV12" s="153"/>
      <c r="AW12" s="153">
        <f t="shared" si="541"/>
        <v>231</v>
      </c>
      <c r="AX12" s="156">
        <f>INDEX(Цены_спр.[],MATCH($A12,Цены_спр.[Номенклатура],0),MATCH("Цена, руб./ед. изм.",Цены_спр.[#Headers],0))</f>
        <v>87.91</v>
      </c>
      <c r="AY12" s="166">
        <f t="shared" si="542"/>
        <v>20307.21</v>
      </c>
      <c r="AZ12" s="165">
        <v>0.6</v>
      </c>
      <c r="BA12" s="225">
        <f>INDEX(Цены_спр.[],MATCH($A12,Цены_спр.[Номенклатура],0),MATCH("Урожайность, %",Цены_спр.[#Headers],0))</f>
        <v>383.83</v>
      </c>
      <c r="BB12" s="153">
        <f t="shared" si="543"/>
        <v>231</v>
      </c>
      <c r="BC12" s="153"/>
      <c r="BD12" s="153"/>
      <c r="BE12" s="153"/>
      <c r="BF12" s="153"/>
      <c r="BG12" s="153">
        <f t="shared" si="544"/>
        <v>231</v>
      </c>
      <c r="BH12" s="156">
        <f>INDEX(Цены_спр.[],MATCH($A12,Цены_спр.[Номенклатура],0),MATCH("Цена, руб./ед. изм.",Цены_спр.[#Headers],0))</f>
        <v>87.91</v>
      </c>
      <c r="BI12" s="166">
        <f t="shared" si="545"/>
        <v>20307.21</v>
      </c>
      <c r="BJ12" s="165">
        <v>0.6</v>
      </c>
      <c r="BK12" s="225">
        <f>INDEX(Цены_спр.[],MATCH($A12,Цены_спр.[Номенклатура],0),MATCH("Урожайность, %",Цены_спр.[#Headers],0))</f>
        <v>383.83</v>
      </c>
      <c r="BL12" s="153">
        <f t="shared" si="546"/>
        <v>231</v>
      </c>
      <c r="BM12" s="153"/>
      <c r="BN12" s="153"/>
      <c r="BO12" s="153"/>
      <c r="BP12" s="153"/>
      <c r="BQ12" s="153">
        <f t="shared" si="547"/>
        <v>231</v>
      </c>
      <c r="BR12" s="156">
        <f>INDEX(Цены_спр.[],MATCH($A12,Цены_спр.[Номенклатура],0),MATCH("Цена, руб./ед. изм.",Цены_спр.[#Headers],0))</f>
        <v>87.91</v>
      </c>
      <c r="BS12" s="166">
        <f t="shared" si="548"/>
        <v>20307.21</v>
      </c>
      <c r="BT12" s="165">
        <v>0.6</v>
      </c>
      <c r="BU12" s="225">
        <f>INDEX(Цены_спр.[],MATCH($A12,Цены_спр.[Номенклатура],0),MATCH("Урожайность, %",Цены_спр.[#Headers],0))</f>
        <v>383.83</v>
      </c>
      <c r="BV12" s="153">
        <f t="shared" si="549"/>
        <v>231</v>
      </c>
      <c r="BW12" s="153"/>
      <c r="BX12" s="153"/>
      <c r="BY12" s="153"/>
      <c r="BZ12" s="153"/>
      <c r="CA12" s="153">
        <f t="shared" si="550"/>
        <v>231</v>
      </c>
      <c r="CB12" s="156">
        <f>INDEX(Цены_спр.[],MATCH($A12,Цены_спр.[Номенклатура],0),MATCH("Цена, руб./ед. изм.",Цены_спр.[#Headers],0))</f>
        <v>87.91</v>
      </c>
      <c r="CC12" s="166">
        <f t="shared" si="551"/>
        <v>20307.21</v>
      </c>
      <c r="CD12" s="165">
        <v>0.6</v>
      </c>
      <c r="CE12" s="225">
        <f>INDEX(Цены_спр.[],MATCH($A12,Цены_спр.[Номенклатура],0),MATCH("Урожайность, %",Цены_спр.[#Headers],0))</f>
        <v>383.83</v>
      </c>
      <c r="CF12" s="153">
        <f t="shared" si="552"/>
        <v>231</v>
      </c>
      <c r="CG12" s="153"/>
      <c r="CH12" s="153"/>
      <c r="CI12" s="153"/>
      <c r="CJ12" s="153"/>
      <c r="CK12" s="153">
        <f t="shared" si="553"/>
        <v>231</v>
      </c>
      <c r="CL12" s="156">
        <f>INDEX(Цены_спр.[],MATCH($A12,Цены_спр.[Номенклатура],0),MATCH("Цена, руб./ед. изм.",Цены_спр.[#Headers],0))</f>
        <v>87.91</v>
      </c>
      <c r="CM12" s="166">
        <f t="shared" si="554"/>
        <v>20307.21</v>
      </c>
      <c r="CN12" s="165">
        <v>0.6</v>
      </c>
      <c r="CO12" s="225">
        <f>INDEX(Цены_спр.[],MATCH($A12,Цены_спр.[Номенклатура],0),MATCH("Урожайность, %",Цены_спр.[#Headers],0))</f>
        <v>383.83</v>
      </c>
      <c r="CP12" s="153">
        <f t="shared" si="555"/>
        <v>231</v>
      </c>
      <c r="CQ12" s="153"/>
      <c r="CR12" s="153"/>
      <c r="CS12" s="153"/>
      <c r="CT12" s="153"/>
      <c r="CU12" s="153">
        <f t="shared" si="556"/>
        <v>231</v>
      </c>
      <c r="CV12" s="156">
        <f>INDEX(Цены_спр.[],MATCH($A12,Цены_спр.[Номенклатура],0),MATCH("Цена, руб./ед. изм.",Цены_спр.[#Headers],0))</f>
        <v>87.91</v>
      </c>
      <c r="CW12" s="166">
        <f t="shared" si="557"/>
        <v>20307.21</v>
      </c>
      <c r="CX12" s="165">
        <v>0.6</v>
      </c>
      <c r="CY12" s="225">
        <f>INDEX(Цены_спр.[],MATCH($A12,Цены_спр.[Номенклатура],0),MATCH("Урожайность, %",Цены_спр.[#Headers],0))</f>
        <v>383.83</v>
      </c>
      <c r="CZ12" s="153">
        <f t="shared" si="558"/>
        <v>231</v>
      </c>
      <c r="DA12" s="153"/>
      <c r="DB12" s="153"/>
      <c r="DC12" s="153"/>
      <c r="DD12" s="153"/>
      <c r="DE12" s="153">
        <f t="shared" si="559"/>
        <v>231</v>
      </c>
      <c r="DF12" s="156">
        <f>INDEX(Цены_спр.[],MATCH($A12,Цены_спр.[Номенклатура],0),MATCH("Цена, руб./ед. изм.",Цены_спр.[#Headers],0))</f>
        <v>87.91</v>
      </c>
      <c r="DG12" s="166">
        <f t="shared" si="560"/>
        <v>20307.21</v>
      </c>
      <c r="DH12" s="165">
        <v>0.6</v>
      </c>
      <c r="DI12" s="225">
        <f>INDEX(Цены_спр.[],MATCH($A12,Цены_спр.[Номенклатура],0),MATCH("Урожайность, %",Цены_спр.[#Headers],0))</f>
        <v>383.83</v>
      </c>
      <c r="DJ12" s="153">
        <f t="shared" si="561"/>
        <v>231</v>
      </c>
      <c r="DK12" s="153"/>
      <c r="DL12" s="153"/>
      <c r="DM12" s="153"/>
      <c r="DN12" s="153"/>
      <c r="DO12" s="153">
        <f t="shared" si="562"/>
        <v>231</v>
      </c>
      <c r="DP12" s="156">
        <f>INDEX(Цены_спр.[],MATCH($A12,Цены_спр.[Номенклатура],0),MATCH("Цена, руб./ед. изм.",Цены_спр.[#Headers],0))</f>
        <v>87.91</v>
      </c>
      <c r="DQ12" s="166">
        <f t="shared" si="563"/>
        <v>20307.21</v>
      </c>
      <c r="DR12" s="165">
        <v>0.6</v>
      </c>
      <c r="DS12" s="225">
        <f>INDEX(Цены_спр.[],MATCH($A12,Цены_спр.[Номенклатура],0),MATCH("Урожайность, %",Цены_спр.[#Headers],0))</f>
        <v>383.83</v>
      </c>
      <c r="DT12" s="153">
        <f t="shared" si="564"/>
        <v>231</v>
      </c>
      <c r="DU12" s="153"/>
      <c r="DV12" s="153"/>
      <c r="DW12" s="153"/>
      <c r="DX12" s="153"/>
      <c r="DY12" s="153">
        <f t="shared" si="565"/>
        <v>231</v>
      </c>
      <c r="DZ12" s="156">
        <f>INDEX(Цены_спр.[],MATCH($A12,Цены_спр.[Номенклатура],0),MATCH("Цена, руб./ед. изм.",Цены_спр.[#Headers],0))</f>
        <v>87.91</v>
      </c>
      <c r="EA12" s="166">
        <f t="shared" si="566"/>
        <v>20307.21</v>
      </c>
      <c r="EB12" s="165">
        <v>0.6</v>
      </c>
      <c r="EC12" s="225">
        <f>INDEX(Цены_спр.[],MATCH($A12,Цены_спр.[Номенклатура],0),MATCH("Урожайность, %",Цены_спр.[#Headers],0))</f>
        <v>383.83</v>
      </c>
      <c r="ED12" s="153">
        <f t="shared" si="567"/>
        <v>231</v>
      </c>
      <c r="EE12" s="153"/>
      <c r="EF12" s="153"/>
      <c r="EG12" s="153"/>
      <c r="EH12" s="153"/>
      <c r="EI12" s="153">
        <f t="shared" si="568"/>
        <v>231</v>
      </c>
      <c r="EJ12" s="156">
        <f>INDEX(Цены_спр.[],MATCH($A12,Цены_спр.[Номенклатура],0),MATCH("Цена, руб./ед. изм.",Цены_спр.[#Headers],0))</f>
        <v>87.91</v>
      </c>
      <c r="EK12" s="166">
        <f t="shared" si="569"/>
        <v>20307.21</v>
      </c>
      <c r="EL12" s="165">
        <v>0.6</v>
      </c>
      <c r="EM12" s="225">
        <f>INDEX(Цены_спр.[],MATCH($A12,Цены_спр.[Номенклатура],0),MATCH("Урожайность, %",Цены_спр.[#Headers],0))</f>
        <v>383.83</v>
      </c>
      <c r="EN12" s="153">
        <f t="shared" si="570"/>
        <v>231</v>
      </c>
      <c r="EO12" s="153"/>
      <c r="EP12" s="153"/>
      <c r="EQ12" s="153"/>
      <c r="ER12" s="153"/>
      <c r="ES12" s="153">
        <f t="shared" si="571"/>
        <v>231</v>
      </c>
      <c r="ET12" s="156">
        <f>INDEX(Цены_спр.[],MATCH($A12,Цены_спр.[Номенклатура],0),MATCH("Цена, руб./ед. изм.",Цены_спр.[#Headers],0))</f>
        <v>87.91</v>
      </c>
      <c r="EU12" s="166">
        <f t="shared" si="572"/>
        <v>20307.21</v>
      </c>
      <c r="EV12" s="165">
        <v>0.6</v>
      </c>
      <c r="EW12" s="225">
        <f>INDEX(Цены_спр.[],MATCH($A12,Цены_спр.[Номенклатура],0),MATCH("Урожайность, %",Цены_спр.[#Headers],0))</f>
        <v>383.83</v>
      </c>
      <c r="EX12" s="153">
        <f t="shared" si="573"/>
        <v>231</v>
      </c>
      <c r="EY12" s="153"/>
      <c r="EZ12" s="153"/>
      <c r="FA12" s="153"/>
      <c r="FB12" s="153"/>
      <c r="FC12" s="153">
        <f t="shared" si="574"/>
        <v>231</v>
      </c>
      <c r="FD12" s="156">
        <f>INDEX(Цены_спр.[],MATCH($A12,Цены_спр.[Номенклатура],0),MATCH("Цена, руб./ед. изм.",Цены_спр.[#Headers],0))</f>
        <v>87.91</v>
      </c>
      <c r="FE12" s="166">
        <f t="shared" si="575"/>
        <v>20307.21</v>
      </c>
      <c r="FF12" s="165">
        <v>0.6</v>
      </c>
      <c r="FG12" s="225">
        <f>INDEX(Цены_спр.[],MATCH($A12,Цены_спр.[Номенклатура],0),MATCH("Урожайность, %",Цены_спр.[#Headers],0))</f>
        <v>383.83</v>
      </c>
      <c r="FH12" s="153">
        <f t="shared" si="576"/>
        <v>231</v>
      </c>
      <c r="FI12" s="153"/>
      <c r="FJ12" s="153"/>
      <c r="FK12" s="153"/>
      <c r="FL12" s="153"/>
      <c r="FM12" s="153">
        <f t="shared" si="577"/>
        <v>231</v>
      </c>
      <c r="FN12" s="156">
        <f>INDEX(Цены_спр.[],MATCH($A12,Цены_спр.[Номенклатура],0),MATCH("Цена, руб./ед. изм.",Цены_спр.[#Headers],0))</f>
        <v>87.91</v>
      </c>
      <c r="FO12" s="166">
        <f t="shared" si="578"/>
        <v>20307.21</v>
      </c>
      <c r="FP12" s="165">
        <v>0.6</v>
      </c>
      <c r="FQ12" s="225">
        <f>INDEX(Цены_спр.[],MATCH($A12,Цены_спр.[Номенклатура],0),MATCH("Урожайность, %",Цены_спр.[#Headers],0))</f>
        <v>383.83</v>
      </c>
      <c r="FR12" s="153">
        <f t="shared" si="579"/>
        <v>231</v>
      </c>
      <c r="FS12" s="153"/>
      <c r="FT12" s="153"/>
      <c r="FU12" s="153"/>
      <c r="FV12" s="153"/>
      <c r="FW12" s="153">
        <f t="shared" si="580"/>
        <v>231</v>
      </c>
      <c r="FX12" s="156">
        <f>INDEX(Цены_спр.[],MATCH($A12,Цены_спр.[Номенклатура],0),MATCH("Цена, руб./ед. изм.",Цены_спр.[#Headers],0))</f>
        <v>87.91</v>
      </c>
      <c r="FY12" s="166">
        <f t="shared" si="581"/>
        <v>20307.21</v>
      </c>
      <c r="FZ12" s="165">
        <v>0.6</v>
      </c>
      <c r="GA12" s="225">
        <f>INDEX(Цены_спр.[],MATCH($A12,Цены_спр.[Номенклатура],0),MATCH("Урожайность, %",Цены_спр.[#Headers],0))</f>
        <v>383.83</v>
      </c>
      <c r="GB12" s="153">
        <f t="shared" si="582"/>
        <v>231</v>
      </c>
      <c r="GC12" s="153"/>
      <c r="GD12" s="153"/>
      <c r="GE12" s="153"/>
      <c r="GF12" s="153"/>
      <c r="GG12" s="153">
        <f t="shared" si="583"/>
        <v>231</v>
      </c>
      <c r="GH12" s="156">
        <f>INDEX(Цены_спр.[],MATCH($A12,Цены_спр.[Номенклатура],0),MATCH("Цена, руб./ед. изм.",Цены_спр.[#Headers],0))</f>
        <v>87.91</v>
      </c>
      <c r="GI12" s="166">
        <f t="shared" si="584"/>
        <v>20307.21</v>
      </c>
      <c r="GJ12" s="165">
        <v>0.6</v>
      </c>
      <c r="GK12" s="225">
        <f>INDEX(Цены_спр.[],MATCH($A12,Цены_спр.[Номенклатура],0),MATCH("Урожайность, %",Цены_спр.[#Headers],0))</f>
        <v>383.83</v>
      </c>
      <c r="GL12" s="153">
        <f t="shared" si="585"/>
        <v>231</v>
      </c>
      <c r="GM12" s="153"/>
      <c r="GN12" s="153"/>
      <c r="GO12" s="153"/>
      <c r="GP12" s="153"/>
      <c r="GQ12" s="153">
        <f t="shared" si="586"/>
        <v>231</v>
      </c>
      <c r="GR12" s="156">
        <f>INDEX(Цены_спр.[],MATCH($A12,Цены_спр.[Номенклатура],0),MATCH("Цена, руб./ед. изм.",Цены_спр.[#Headers],0))</f>
        <v>87.91</v>
      </c>
      <c r="GS12" s="166">
        <f t="shared" si="587"/>
        <v>20307.21</v>
      </c>
      <c r="GT12" s="165">
        <v>0.6</v>
      </c>
      <c r="GU12" s="225">
        <f>INDEX(Цены_спр.[],MATCH($A12,Цены_спр.[Номенклатура],0),MATCH("Урожайность, %",Цены_спр.[#Headers],0))</f>
        <v>383.83</v>
      </c>
      <c r="GV12" s="153">
        <f t="shared" si="588"/>
        <v>231</v>
      </c>
      <c r="GW12" s="153"/>
      <c r="GX12" s="153"/>
      <c r="GY12" s="153"/>
      <c r="GZ12" s="153"/>
      <c r="HA12" s="153">
        <f t="shared" si="589"/>
        <v>231</v>
      </c>
      <c r="HB12" s="156">
        <f>INDEX(Цены_спр.[],MATCH($A12,Цены_спр.[Номенклатура],0),MATCH("Цена, руб./ед. изм.",Цены_спр.[#Headers],0))</f>
        <v>87.91</v>
      </c>
      <c r="HC12" s="166">
        <f t="shared" si="590"/>
        <v>20307.21</v>
      </c>
      <c r="HD12" s="165">
        <v>0.6</v>
      </c>
      <c r="HE12" s="225">
        <f>INDEX(Цены_спр.[],MATCH($A12,Цены_спр.[Номенклатура],0),MATCH("Урожайность, %",Цены_спр.[#Headers],0))</f>
        <v>383.83</v>
      </c>
      <c r="HF12" s="153">
        <f t="shared" si="591"/>
        <v>231</v>
      </c>
      <c r="HG12" s="153"/>
      <c r="HH12" s="153"/>
      <c r="HI12" s="153"/>
      <c r="HJ12" s="153"/>
      <c r="HK12" s="153">
        <f t="shared" si="592"/>
        <v>231</v>
      </c>
      <c r="HL12" s="156">
        <f>INDEX(Цены_спр.[],MATCH($A12,Цены_спр.[Номенклатура],0),MATCH("Цена, руб./ед. изм.",Цены_спр.[#Headers],0))</f>
        <v>87.91</v>
      </c>
      <c r="HM12" s="166">
        <f t="shared" si="593"/>
        <v>20307.21</v>
      </c>
      <c r="HN12" s="165">
        <v>0.6</v>
      </c>
      <c r="HO12" s="225">
        <f>INDEX(Цены_спр.[],MATCH($A12,Цены_спр.[Номенклатура],0),MATCH("Урожайность, %",Цены_спр.[#Headers],0))</f>
        <v>383.83</v>
      </c>
      <c r="HP12" s="153">
        <f t="shared" si="594"/>
        <v>231</v>
      </c>
      <c r="HQ12" s="153"/>
      <c r="HR12" s="153"/>
      <c r="HS12" s="153"/>
      <c r="HT12" s="153"/>
      <c r="HU12" s="153">
        <f t="shared" si="595"/>
        <v>231</v>
      </c>
      <c r="HV12" s="156">
        <f>INDEX(Цены_спр.[],MATCH($A12,Цены_спр.[Номенклатура],0),MATCH("Цена, руб./ед. изм.",Цены_спр.[#Headers],0))</f>
        <v>87.91</v>
      </c>
      <c r="HW12" s="166">
        <f t="shared" si="596"/>
        <v>20307.21</v>
      </c>
      <c r="HX12" s="165">
        <v>0.6</v>
      </c>
      <c r="HY12" s="225">
        <f>INDEX(Цены_спр.[],MATCH($A12,Цены_спр.[Номенклатура],0),MATCH("Урожайность, %",Цены_спр.[#Headers],0))</f>
        <v>383.83</v>
      </c>
      <c r="HZ12" s="153">
        <f t="shared" si="597"/>
        <v>231</v>
      </c>
      <c r="IA12" s="153"/>
      <c r="IB12" s="153"/>
      <c r="IC12" s="153"/>
      <c r="ID12" s="153"/>
      <c r="IE12" s="153">
        <f t="shared" si="598"/>
        <v>231</v>
      </c>
      <c r="IF12" s="156">
        <f>INDEX(Цены_спр.[],MATCH($A12,Цены_спр.[Номенклатура],0),MATCH("Цена, руб./ед. изм.",Цены_спр.[#Headers],0))</f>
        <v>87.91</v>
      </c>
      <c r="IG12" s="166">
        <f t="shared" si="599"/>
        <v>20307.21</v>
      </c>
      <c r="IH12" s="165">
        <v>0.6</v>
      </c>
      <c r="II12" s="225">
        <f>INDEX(Цены_спр.[],MATCH($A12,Цены_спр.[Номенклатура],0),MATCH("Урожайность, %",Цены_спр.[#Headers],0))</f>
        <v>383.83</v>
      </c>
      <c r="IJ12" s="153">
        <f t="shared" si="600"/>
        <v>231</v>
      </c>
      <c r="IK12" s="153"/>
      <c r="IL12" s="153"/>
      <c r="IM12" s="153"/>
      <c r="IN12" s="153"/>
      <c r="IO12" s="153">
        <f t="shared" si="601"/>
        <v>231</v>
      </c>
      <c r="IP12" s="156">
        <f>INDEX(Цены_спр.[],MATCH($A12,Цены_спр.[Номенклатура],0),MATCH("Цена, руб./ед. изм.",Цены_спр.[#Headers],0))</f>
        <v>87.91</v>
      </c>
      <c r="IQ12" s="166">
        <f t="shared" si="602"/>
        <v>20307.21</v>
      </c>
      <c r="IR12" s="165">
        <v>0.6</v>
      </c>
      <c r="IS12" s="225">
        <f>INDEX(Цены_спр.[],MATCH($A12,Цены_спр.[Номенклатура],0),MATCH("Урожайность, %",Цены_спр.[#Headers],0))</f>
        <v>383.83</v>
      </c>
      <c r="IT12" s="153">
        <f t="shared" si="603"/>
        <v>231</v>
      </c>
      <c r="IU12" s="153"/>
      <c r="IV12" s="153"/>
      <c r="IW12" s="153"/>
      <c r="IX12" s="153"/>
      <c r="IY12" s="153">
        <f t="shared" si="604"/>
        <v>231</v>
      </c>
      <c r="IZ12" s="156">
        <f>INDEX(Цены_спр.[],MATCH($A12,Цены_спр.[Номенклатура],0),MATCH("Цена, руб./ед. изм.",Цены_спр.[#Headers],0))</f>
        <v>87.91</v>
      </c>
      <c r="JA12" s="166">
        <f t="shared" si="605"/>
        <v>20307.21</v>
      </c>
      <c r="JB12" s="165">
        <v>0.6</v>
      </c>
      <c r="JC12" s="225">
        <f>INDEX(Цены_спр.[],MATCH($A12,Цены_спр.[Номенклатура],0),MATCH("Урожайность, %",Цены_спр.[#Headers],0))</f>
        <v>383.83</v>
      </c>
      <c r="JD12" s="153">
        <f t="shared" si="606"/>
        <v>231</v>
      </c>
      <c r="JE12" s="153"/>
      <c r="JF12" s="153"/>
      <c r="JG12" s="153"/>
      <c r="JH12" s="153"/>
      <c r="JI12" s="153">
        <f t="shared" si="607"/>
        <v>231</v>
      </c>
      <c r="JJ12" s="156">
        <f>INDEX(Цены_спр.[],MATCH($A12,Цены_спр.[Номенклатура],0),MATCH("Цена, руб./ед. изм.",Цены_спр.[#Headers],0))</f>
        <v>87.91</v>
      </c>
      <c r="JK12" s="166">
        <f t="shared" si="608"/>
        <v>20307.21</v>
      </c>
      <c r="JL12" s="165">
        <v>0.6</v>
      </c>
      <c r="JM12" s="225">
        <f>INDEX(Цены_спр.[],MATCH($A12,Цены_спр.[Номенклатура],0),MATCH("Урожайность, %",Цены_спр.[#Headers],0))</f>
        <v>383.83</v>
      </c>
      <c r="JN12" s="153">
        <f t="shared" si="609"/>
        <v>231</v>
      </c>
      <c r="JO12" s="153"/>
      <c r="JP12" s="153"/>
      <c r="JQ12" s="153"/>
      <c r="JR12" s="153"/>
      <c r="JS12" s="153">
        <f t="shared" si="610"/>
        <v>231</v>
      </c>
      <c r="JT12" s="156">
        <f>INDEX(Цены_спр.[],MATCH($A12,Цены_спр.[Номенклатура],0),MATCH("Цена, руб./ед. изм.",Цены_спр.[#Headers],0))</f>
        <v>87.91</v>
      </c>
      <c r="JU12" s="166">
        <f t="shared" si="611"/>
        <v>20307.21</v>
      </c>
      <c r="JV12" s="165">
        <v>0.6</v>
      </c>
      <c r="JW12" s="225">
        <f>INDEX(Цены_спр.[],MATCH($A12,Цены_спр.[Номенклатура],0),MATCH("Урожайность, %",Цены_спр.[#Headers],0))</f>
        <v>383.83</v>
      </c>
      <c r="JX12" s="153">
        <f t="shared" si="612"/>
        <v>231</v>
      </c>
      <c r="JY12" s="153"/>
      <c r="JZ12" s="153"/>
      <c r="KA12" s="153"/>
      <c r="KB12" s="153"/>
      <c r="KC12" s="153">
        <f t="shared" si="613"/>
        <v>231</v>
      </c>
      <c r="KD12" s="156">
        <f>INDEX(Цены_спр.[],MATCH($A12,Цены_спр.[Номенклатура],0),MATCH("Цена, руб./ед. изм.",Цены_спр.[#Headers],0))</f>
        <v>87.91</v>
      </c>
      <c r="KE12" s="166">
        <f t="shared" si="614"/>
        <v>20307.21</v>
      </c>
      <c r="KF12" s="165">
        <v>0.6</v>
      </c>
      <c r="KG12" s="225">
        <f>INDEX(Цены_спр.[],MATCH($A12,Цены_спр.[Номенклатура],0),MATCH("Урожайность, %",Цены_спр.[#Headers],0))</f>
        <v>383.83</v>
      </c>
      <c r="KH12" s="153">
        <f t="shared" si="615"/>
        <v>231</v>
      </c>
      <c r="KI12" s="153"/>
      <c r="KJ12" s="153"/>
      <c r="KK12" s="153"/>
      <c r="KL12" s="153"/>
      <c r="KM12" s="153">
        <f t="shared" si="616"/>
        <v>231</v>
      </c>
      <c r="KN12" s="156">
        <f>INDEX(Цены_спр.[],MATCH($A12,Цены_спр.[Номенклатура],0),MATCH("Цена, руб./ед. изм.",Цены_спр.[#Headers],0))</f>
        <v>87.91</v>
      </c>
      <c r="KO12" s="166">
        <f t="shared" si="617"/>
        <v>20307.21</v>
      </c>
      <c r="KP12" s="165">
        <v>0.6</v>
      </c>
      <c r="KQ12" s="225">
        <f>INDEX(Цены_спр.[],MATCH($A12,Цены_спр.[Номенклатура],0),MATCH("Урожайность, %",Цены_спр.[#Headers],0))</f>
        <v>383.83</v>
      </c>
      <c r="KR12" s="153">
        <f t="shared" si="618"/>
        <v>231</v>
      </c>
      <c r="KS12" s="153"/>
      <c r="KT12" s="153"/>
      <c r="KU12" s="153"/>
      <c r="KV12" s="153"/>
      <c r="KW12" s="153">
        <f t="shared" si="619"/>
        <v>231</v>
      </c>
      <c r="KX12" s="156">
        <f>INDEX(Цены_спр.[],MATCH($A12,Цены_спр.[Номенклатура],0),MATCH("Цена, руб./ед. изм.",Цены_спр.[#Headers],0))</f>
        <v>87.91</v>
      </c>
      <c r="KY12" s="166">
        <f t="shared" si="620"/>
        <v>20307.21</v>
      </c>
    </row>
    <row r="13" spans="1:311" ht="15.75" outlineLevel="1" thickBot="1">
      <c r="A13" s="151" t="s">
        <v>178</v>
      </c>
      <c r="B13" s="158">
        <v>7</v>
      </c>
      <c r="C13" s="152">
        <f>INDEX(Цены_спр.[],MATCH($A13,Цены_спр.[Номенклатура],0),MATCH("Урожайность, %",Цены_спр.[#Headers],0))</f>
        <v>10</v>
      </c>
      <c r="D13" s="153">
        <f t="shared" si="528"/>
        <v>70</v>
      </c>
      <c r="E13" s="153"/>
      <c r="F13" s="153"/>
      <c r="G13" s="153"/>
      <c r="H13" s="153">
        <v>70</v>
      </c>
      <c r="I13" s="153">
        <f t="shared" si="529"/>
        <v>0</v>
      </c>
      <c r="J13" s="156">
        <f>INDEX(Цены_спр.[],MATCH($A13,Цены_спр.[Номенклатура],0),MATCH("Цена, руб./ед. изм.",Цены_спр.[#Headers],0))</f>
        <v>10</v>
      </c>
      <c r="K13" s="166">
        <f t="shared" si="530"/>
        <v>0</v>
      </c>
      <c r="L13" s="165">
        <v>7</v>
      </c>
      <c r="M13" s="152">
        <f>INDEX(Цены_спр.[],MATCH($A13,Цены_спр.[Номенклатура],0),MATCH("Урожайность, %",Цены_спр.[#Headers],0))</f>
        <v>10</v>
      </c>
      <c r="N13" s="153">
        <f t="shared" si="531"/>
        <v>70</v>
      </c>
      <c r="O13" s="153"/>
      <c r="P13" s="153"/>
      <c r="Q13" s="153"/>
      <c r="R13" s="153">
        <v>65</v>
      </c>
      <c r="S13" s="153">
        <f t="shared" si="532"/>
        <v>5</v>
      </c>
      <c r="T13" s="156">
        <f>INDEX(Цены_спр.[],MATCH($A13,Цены_спр.[Номенклатура],0),MATCH("Цена, руб./ед. изм.",Цены_спр.[#Headers],0))</f>
        <v>10</v>
      </c>
      <c r="U13" s="166">
        <f t="shared" si="533"/>
        <v>50</v>
      </c>
      <c r="V13" s="165">
        <v>7</v>
      </c>
      <c r="W13" s="152">
        <f>INDEX(Цены_спр.[],MATCH($A13,Цены_спр.[Номенклатура],0),MATCH("Урожайность, %",Цены_спр.[#Headers],0))</f>
        <v>10</v>
      </c>
      <c r="X13" s="153">
        <f t="shared" si="534"/>
        <v>70</v>
      </c>
      <c r="Y13" s="153"/>
      <c r="Z13" s="153"/>
      <c r="AA13" s="153"/>
      <c r="AB13" s="153">
        <v>65</v>
      </c>
      <c r="AC13" s="153">
        <f t="shared" si="535"/>
        <v>5</v>
      </c>
      <c r="AD13" s="156">
        <f>INDEX(Цены_спр.[],MATCH($A13,Цены_спр.[Номенклатура],0),MATCH("Цена, руб./ед. изм.",Цены_спр.[#Headers],0))</f>
        <v>10</v>
      </c>
      <c r="AE13" s="166">
        <f t="shared" si="536"/>
        <v>50</v>
      </c>
      <c r="AF13" s="165">
        <v>7</v>
      </c>
      <c r="AG13" s="152">
        <f>INDEX(Цены_спр.[],MATCH($A13,Цены_спр.[Номенклатура],0),MATCH("Урожайность, %",Цены_спр.[#Headers],0))</f>
        <v>10</v>
      </c>
      <c r="AH13" s="153">
        <f t="shared" si="537"/>
        <v>70</v>
      </c>
      <c r="AI13" s="153"/>
      <c r="AJ13" s="153"/>
      <c r="AK13" s="153"/>
      <c r="AL13" s="153">
        <v>65</v>
      </c>
      <c r="AM13" s="153">
        <f t="shared" si="538"/>
        <v>5</v>
      </c>
      <c r="AN13" s="156">
        <f>INDEX(Цены_спр.[],MATCH($A13,Цены_спр.[Номенклатура],0),MATCH("Цена, руб./ед. изм.",Цены_спр.[#Headers],0))</f>
        <v>10</v>
      </c>
      <c r="AO13" s="166">
        <f t="shared" si="539"/>
        <v>50</v>
      </c>
      <c r="AP13" s="165">
        <v>7</v>
      </c>
      <c r="AQ13" s="152">
        <f>INDEX(Цены_спр.[],MATCH($A13,Цены_спр.[Номенклатура],0),MATCH("Урожайность, %",Цены_спр.[#Headers],0))</f>
        <v>10</v>
      </c>
      <c r="AR13" s="153">
        <f t="shared" si="540"/>
        <v>70</v>
      </c>
      <c r="AS13" s="153"/>
      <c r="AT13" s="153"/>
      <c r="AU13" s="153"/>
      <c r="AV13" s="153">
        <v>65</v>
      </c>
      <c r="AW13" s="153">
        <f t="shared" si="541"/>
        <v>5</v>
      </c>
      <c r="AX13" s="156">
        <f>INDEX(Цены_спр.[],MATCH($A13,Цены_спр.[Номенклатура],0),MATCH("Цена, руб./ед. изм.",Цены_спр.[#Headers],0))</f>
        <v>10</v>
      </c>
      <c r="AY13" s="166">
        <f t="shared" si="542"/>
        <v>50</v>
      </c>
      <c r="AZ13" s="165">
        <v>7</v>
      </c>
      <c r="BA13" s="152">
        <f>INDEX(Цены_спр.[],MATCH($A13,Цены_спр.[Номенклатура],0),MATCH("Урожайность, %",Цены_спр.[#Headers],0))</f>
        <v>10</v>
      </c>
      <c r="BB13" s="153">
        <f t="shared" si="543"/>
        <v>70</v>
      </c>
      <c r="BC13" s="153"/>
      <c r="BD13" s="153"/>
      <c r="BE13" s="153"/>
      <c r="BF13" s="153">
        <v>65</v>
      </c>
      <c r="BG13" s="153">
        <f t="shared" si="544"/>
        <v>5</v>
      </c>
      <c r="BH13" s="156">
        <f>INDEX(Цены_спр.[],MATCH($A13,Цены_спр.[Номенклатура],0),MATCH("Цена, руб./ед. изм.",Цены_спр.[#Headers],0))</f>
        <v>10</v>
      </c>
      <c r="BI13" s="166">
        <f t="shared" si="545"/>
        <v>50</v>
      </c>
      <c r="BJ13" s="165">
        <v>7</v>
      </c>
      <c r="BK13" s="152">
        <f>INDEX(Цены_спр.[],MATCH($A13,Цены_спр.[Номенклатура],0),MATCH("Урожайность, %",Цены_спр.[#Headers],0))</f>
        <v>10</v>
      </c>
      <c r="BL13" s="153">
        <f t="shared" si="546"/>
        <v>70</v>
      </c>
      <c r="BM13" s="153"/>
      <c r="BN13" s="153"/>
      <c r="BO13" s="153"/>
      <c r="BP13" s="153">
        <v>65</v>
      </c>
      <c r="BQ13" s="153">
        <f t="shared" si="547"/>
        <v>5</v>
      </c>
      <c r="BR13" s="156">
        <f>INDEX(Цены_спр.[],MATCH($A13,Цены_спр.[Номенклатура],0),MATCH("Цена, руб./ед. изм.",Цены_спр.[#Headers],0))</f>
        <v>10</v>
      </c>
      <c r="BS13" s="166">
        <f t="shared" si="548"/>
        <v>50</v>
      </c>
      <c r="BT13" s="165">
        <v>7</v>
      </c>
      <c r="BU13" s="152">
        <f>INDEX(Цены_спр.[],MATCH($A13,Цены_спр.[Номенклатура],0),MATCH("Урожайность, %",Цены_спр.[#Headers],0))</f>
        <v>10</v>
      </c>
      <c r="BV13" s="153">
        <f t="shared" si="549"/>
        <v>70</v>
      </c>
      <c r="BW13" s="153"/>
      <c r="BX13" s="153"/>
      <c r="BY13" s="153"/>
      <c r="BZ13" s="153">
        <v>65</v>
      </c>
      <c r="CA13" s="153">
        <f t="shared" si="550"/>
        <v>5</v>
      </c>
      <c r="CB13" s="156">
        <f>INDEX(Цены_спр.[],MATCH($A13,Цены_спр.[Номенклатура],0),MATCH("Цена, руб./ед. изм.",Цены_спр.[#Headers],0))</f>
        <v>10</v>
      </c>
      <c r="CC13" s="166">
        <f t="shared" si="551"/>
        <v>50</v>
      </c>
      <c r="CD13" s="165">
        <v>7</v>
      </c>
      <c r="CE13" s="152">
        <f>INDEX(Цены_спр.[],MATCH($A13,Цены_спр.[Номенклатура],0),MATCH("Урожайность, %",Цены_спр.[#Headers],0))</f>
        <v>10</v>
      </c>
      <c r="CF13" s="153">
        <f t="shared" si="552"/>
        <v>70</v>
      </c>
      <c r="CG13" s="153"/>
      <c r="CH13" s="153"/>
      <c r="CI13" s="153"/>
      <c r="CJ13" s="153">
        <v>65</v>
      </c>
      <c r="CK13" s="153">
        <f t="shared" si="553"/>
        <v>5</v>
      </c>
      <c r="CL13" s="156">
        <f>INDEX(Цены_спр.[],MATCH($A13,Цены_спр.[Номенклатура],0),MATCH("Цена, руб./ед. изм.",Цены_спр.[#Headers],0))</f>
        <v>10</v>
      </c>
      <c r="CM13" s="166">
        <f t="shared" si="554"/>
        <v>50</v>
      </c>
      <c r="CN13" s="165">
        <v>7</v>
      </c>
      <c r="CO13" s="152">
        <f>INDEX(Цены_спр.[],MATCH($A13,Цены_спр.[Номенклатура],0),MATCH("Урожайность, %",Цены_спр.[#Headers],0))</f>
        <v>10</v>
      </c>
      <c r="CP13" s="153">
        <f t="shared" si="555"/>
        <v>70</v>
      </c>
      <c r="CQ13" s="153"/>
      <c r="CR13" s="153"/>
      <c r="CS13" s="153"/>
      <c r="CT13" s="153">
        <v>65</v>
      </c>
      <c r="CU13" s="153">
        <f t="shared" si="556"/>
        <v>5</v>
      </c>
      <c r="CV13" s="156">
        <f>INDEX(Цены_спр.[],MATCH($A13,Цены_спр.[Номенклатура],0),MATCH("Цена, руб./ед. изм.",Цены_спр.[#Headers],0))</f>
        <v>10</v>
      </c>
      <c r="CW13" s="166">
        <f t="shared" si="557"/>
        <v>50</v>
      </c>
      <c r="CX13" s="165">
        <v>7</v>
      </c>
      <c r="CY13" s="152">
        <f>INDEX(Цены_спр.[],MATCH($A13,Цены_спр.[Номенклатура],0),MATCH("Урожайность, %",Цены_спр.[#Headers],0))</f>
        <v>10</v>
      </c>
      <c r="CZ13" s="153">
        <f t="shared" si="558"/>
        <v>70</v>
      </c>
      <c r="DA13" s="153"/>
      <c r="DB13" s="153"/>
      <c r="DC13" s="153"/>
      <c r="DD13" s="153">
        <v>65</v>
      </c>
      <c r="DE13" s="153">
        <f t="shared" si="559"/>
        <v>5</v>
      </c>
      <c r="DF13" s="156">
        <f>INDEX(Цены_спр.[],MATCH($A13,Цены_спр.[Номенклатура],0),MATCH("Цена, руб./ед. изм.",Цены_спр.[#Headers],0))</f>
        <v>10</v>
      </c>
      <c r="DG13" s="166">
        <f t="shared" si="560"/>
        <v>50</v>
      </c>
      <c r="DH13" s="165">
        <v>7</v>
      </c>
      <c r="DI13" s="152">
        <f>INDEX(Цены_спр.[],MATCH($A13,Цены_спр.[Номенклатура],0),MATCH("Урожайность, %",Цены_спр.[#Headers],0))</f>
        <v>10</v>
      </c>
      <c r="DJ13" s="153">
        <f t="shared" si="561"/>
        <v>70</v>
      </c>
      <c r="DK13" s="153"/>
      <c r="DL13" s="153"/>
      <c r="DM13" s="153"/>
      <c r="DN13" s="153">
        <v>65</v>
      </c>
      <c r="DO13" s="153">
        <f t="shared" si="562"/>
        <v>5</v>
      </c>
      <c r="DP13" s="156">
        <f>INDEX(Цены_спр.[],MATCH($A13,Цены_спр.[Номенклатура],0),MATCH("Цена, руб./ед. изм.",Цены_спр.[#Headers],0))</f>
        <v>10</v>
      </c>
      <c r="DQ13" s="166">
        <f t="shared" si="563"/>
        <v>50</v>
      </c>
      <c r="DR13" s="165">
        <v>7</v>
      </c>
      <c r="DS13" s="152">
        <f>INDEX(Цены_спр.[],MATCH($A13,Цены_спр.[Номенклатура],0),MATCH("Урожайность, %",Цены_спр.[#Headers],0))</f>
        <v>10</v>
      </c>
      <c r="DT13" s="153">
        <f t="shared" si="564"/>
        <v>70</v>
      </c>
      <c r="DU13" s="153"/>
      <c r="DV13" s="153"/>
      <c r="DW13" s="153"/>
      <c r="DX13" s="153">
        <v>65</v>
      </c>
      <c r="DY13" s="153">
        <f t="shared" si="565"/>
        <v>5</v>
      </c>
      <c r="DZ13" s="156">
        <f>INDEX(Цены_спр.[],MATCH($A13,Цены_спр.[Номенклатура],0),MATCH("Цена, руб./ед. изм.",Цены_спр.[#Headers],0))</f>
        <v>10</v>
      </c>
      <c r="EA13" s="166">
        <f t="shared" si="566"/>
        <v>50</v>
      </c>
      <c r="EB13" s="165">
        <v>7</v>
      </c>
      <c r="EC13" s="152">
        <f>INDEX(Цены_спр.[],MATCH($A13,Цены_спр.[Номенклатура],0),MATCH("Урожайность, %",Цены_спр.[#Headers],0))</f>
        <v>10</v>
      </c>
      <c r="ED13" s="153">
        <f t="shared" si="567"/>
        <v>70</v>
      </c>
      <c r="EE13" s="153"/>
      <c r="EF13" s="153"/>
      <c r="EG13" s="153"/>
      <c r="EH13" s="153">
        <v>65</v>
      </c>
      <c r="EI13" s="153">
        <f t="shared" si="568"/>
        <v>5</v>
      </c>
      <c r="EJ13" s="156">
        <f>INDEX(Цены_спр.[],MATCH($A13,Цены_спр.[Номенклатура],0),MATCH("Цена, руб./ед. изм.",Цены_спр.[#Headers],0))</f>
        <v>10</v>
      </c>
      <c r="EK13" s="166">
        <f t="shared" si="569"/>
        <v>50</v>
      </c>
      <c r="EL13" s="165">
        <v>7</v>
      </c>
      <c r="EM13" s="152">
        <f>INDEX(Цены_спр.[],MATCH($A13,Цены_спр.[Номенклатура],0),MATCH("Урожайность, %",Цены_спр.[#Headers],0))</f>
        <v>10</v>
      </c>
      <c r="EN13" s="153">
        <f t="shared" si="570"/>
        <v>70</v>
      </c>
      <c r="EO13" s="153"/>
      <c r="EP13" s="153"/>
      <c r="EQ13" s="153"/>
      <c r="ER13" s="153">
        <v>65</v>
      </c>
      <c r="ES13" s="153">
        <f t="shared" si="571"/>
        <v>5</v>
      </c>
      <c r="ET13" s="156">
        <f>INDEX(Цены_спр.[],MATCH($A13,Цены_спр.[Номенклатура],0),MATCH("Цена, руб./ед. изм.",Цены_спр.[#Headers],0))</f>
        <v>10</v>
      </c>
      <c r="EU13" s="166">
        <f t="shared" si="572"/>
        <v>50</v>
      </c>
      <c r="EV13" s="165">
        <v>7</v>
      </c>
      <c r="EW13" s="152">
        <f>INDEX(Цены_спр.[],MATCH($A13,Цены_спр.[Номенклатура],0),MATCH("Урожайность, %",Цены_спр.[#Headers],0))</f>
        <v>10</v>
      </c>
      <c r="EX13" s="153">
        <f t="shared" si="573"/>
        <v>70</v>
      </c>
      <c r="EY13" s="153"/>
      <c r="EZ13" s="153"/>
      <c r="FA13" s="153"/>
      <c r="FB13" s="153">
        <v>65</v>
      </c>
      <c r="FC13" s="153">
        <f t="shared" si="574"/>
        <v>5</v>
      </c>
      <c r="FD13" s="156">
        <f>INDEX(Цены_спр.[],MATCH($A13,Цены_спр.[Номенклатура],0),MATCH("Цена, руб./ед. изм.",Цены_спр.[#Headers],0))</f>
        <v>10</v>
      </c>
      <c r="FE13" s="166">
        <f t="shared" si="575"/>
        <v>50</v>
      </c>
      <c r="FF13" s="165">
        <v>7</v>
      </c>
      <c r="FG13" s="152">
        <f>INDEX(Цены_спр.[],MATCH($A13,Цены_спр.[Номенклатура],0),MATCH("Урожайность, %",Цены_спр.[#Headers],0))</f>
        <v>10</v>
      </c>
      <c r="FH13" s="153">
        <f t="shared" si="576"/>
        <v>70</v>
      </c>
      <c r="FI13" s="153"/>
      <c r="FJ13" s="153"/>
      <c r="FK13" s="153"/>
      <c r="FL13" s="153">
        <v>65</v>
      </c>
      <c r="FM13" s="153">
        <f t="shared" si="577"/>
        <v>5</v>
      </c>
      <c r="FN13" s="156">
        <f>INDEX(Цены_спр.[],MATCH($A13,Цены_спр.[Номенклатура],0),MATCH("Цена, руб./ед. изм.",Цены_спр.[#Headers],0))</f>
        <v>10</v>
      </c>
      <c r="FO13" s="166">
        <f t="shared" si="578"/>
        <v>50</v>
      </c>
      <c r="FP13" s="165">
        <v>7</v>
      </c>
      <c r="FQ13" s="152">
        <f>INDEX(Цены_спр.[],MATCH($A13,Цены_спр.[Номенклатура],0),MATCH("Урожайность, %",Цены_спр.[#Headers],0))</f>
        <v>10</v>
      </c>
      <c r="FR13" s="153">
        <f t="shared" si="579"/>
        <v>70</v>
      </c>
      <c r="FS13" s="153"/>
      <c r="FT13" s="153"/>
      <c r="FU13" s="153"/>
      <c r="FV13" s="153">
        <v>65</v>
      </c>
      <c r="FW13" s="153">
        <f t="shared" si="580"/>
        <v>5</v>
      </c>
      <c r="FX13" s="156">
        <f>INDEX(Цены_спр.[],MATCH($A13,Цены_спр.[Номенклатура],0),MATCH("Цена, руб./ед. изм.",Цены_спр.[#Headers],0))</f>
        <v>10</v>
      </c>
      <c r="FY13" s="166">
        <f t="shared" si="581"/>
        <v>50</v>
      </c>
      <c r="FZ13" s="165">
        <v>7</v>
      </c>
      <c r="GA13" s="152">
        <f>INDEX(Цены_спр.[],MATCH($A13,Цены_спр.[Номенклатура],0),MATCH("Урожайность, %",Цены_спр.[#Headers],0))</f>
        <v>10</v>
      </c>
      <c r="GB13" s="153">
        <f t="shared" si="582"/>
        <v>70</v>
      </c>
      <c r="GC13" s="153"/>
      <c r="GD13" s="153"/>
      <c r="GE13" s="153"/>
      <c r="GF13" s="153">
        <v>65</v>
      </c>
      <c r="GG13" s="153">
        <f t="shared" si="583"/>
        <v>5</v>
      </c>
      <c r="GH13" s="156">
        <f>INDEX(Цены_спр.[],MATCH($A13,Цены_спр.[Номенклатура],0),MATCH("Цена, руб./ед. изм.",Цены_спр.[#Headers],0))</f>
        <v>10</v>
      </c>
      <c r="GI13" s="166">
        <f t="shared" si="584"/>
        <v>50</v>
      </c>
      <c r="GJ13" s="165">
        <v>7</v>
      </c>
      <c r="GK13" s="152">
        <f>INDEX(Цены_спр.[],MATCH($A13,Цены_спр.[Номенклатура],0),MATCH("Урожайность, %",Цены_спр.[#Headers],0))</f>
        <v>10</v>
      </c>
      <c r="GL13" s="153">
        <f t="shared" si="585"/>
        <v>70</v>
      </c>
      <c r="GM13" s="153"/>
      <c r="GN13" s="153"/>
      <c r="GO13" s="153"/>
      <c r="GP13" s="153">
        <v>65</v>
      </c>
      <c r="GQ13" s="153">
        <f t="shared" si="586"/>
        <v>5</v>
      </c>
      <c r="GR13" s="156">
        <f>INDEX(Цены_спр.[],MATCH($A13,Цены_спр.[Номенклатура],0),MATCH("Цена, руб./ед. изм.",Цены_спр.[#Headers],0))</f>
        <v>10</v>
      </c>
      <c r="GS13" s="166">
        <f t="shared" si="587"/>
        <v>50</v>
      </c>
      <c r="GT13" s="165">
        <v>7</v>
      </c>
      <c r="GU13" s="152">
        <f>INDEX(Цены_спр.[],MATCH($A13,Цены_спр.[Номенклатура],0),MATCH("Урожайность, %",Цены_спр.[#Headers],0))</f>
        <v>10</v>
      </c>
      <c r="GV13" s="153">
        <f t="shared" si="588"/>
        <v>70</v>
      </c>
      <c r="GW13" s="153"/>
      <c r="GX13" s="153"/>
      <c r="GY13" s="153"/>
      <c r="GZ13" s="153">
        <v>65</v>
      </c>
      <c r="HA13" s="153">
        <f t="shared" si="589"/>
        <v>5</v>
      </c>
      <c r="HB13" s="156">
        <f>INDEX(Цены_спр.[],MATCH($A13,Цены_спр.[Номенклатура],0),MATCH("Цена, руб./ед. изм.",Цены_спр.[#Headers],0))</f>
        <v>10</v>
      </c>
      <c r="HC13" s="166">
        <f t="shared" si="590"/>
        <v>50</v>
      </c>
      <c r="HD13" s="165">
        <v>7</v>
      </c>
      <c r="HE13" s="152">
        <f>INDEX(Цены_спр.[],MATCH($A13,Цены_спр.[Номенклатура],0),MATCH("Урожайность, %",Цены_спр.[#Headers],0))</f>
        <v>10</v>
      </c>
      <c r="HF13" s="153">
        <f t="shared" si="591"/>
        <v>70</v>
      </c>
      <c r="HG13" s="153"/>
      <c r="HH13" s="153"/>
      <c r="HI13" s="153"/>
      <c r="HJ13" s="153">
        <v>65</v>
      </c>
      <c r="HK13" s="153">
        <f t="shared" si="592"/>
        <v>5</v>
      </c>
      <c r="HL13" s="156">
        <f>INDEX(Цены_спр.[],MATCH($A13,Цены_спр.[Номенклатура],0),MATCH("Цена, руб./ед. изм.",Цены_спр.[#Headers],0))</f>
        <v>10</v>
      </c>
      <c r="HM13" s="166">
        <f t="shared" si="593"/>
        <v>50</v>
      </c>
      <c r="HN13" s="165">
        <v>7</v>
      </c>
      <c r="HO13" s="152">
        <f>INDEX(Цены_спр.[],MATCH($A13,Цены_спр.[Номенклатура],0),MATCH("Урожайность, %",Цены_спр.[#Headers],0))</f>
        <v>10</v>
      </c>
      <c r="HP13" s="153">
        <f t="shared" si="594"/>
        <v>70</v>
      </c>
      <c r="HQ13" s="153"/>
      <c r="HR13" s="153"/>
      <c r="HS13" s="153"/>
      <c r="HT13" s="153">
        <v>65</v>
      </c>
      <c r="HU13" s="153">
        <f t="shared" si="595"/>
        <v>5</v>
      </c>
      <c r="HV13" s="156">
        <f>INDEX(Цены_спр.[],MATCH($A13,Цены_спр.[Номенклатура],0),MATCH("Цена, руб./ед. изм.",Цены_спр.[#Headers],0))</f>
        <v>10</v>
      </c>
      <c r="HW13" s="166">
        <f t="shared" si="596"/>
        <v>50</v>
      </c>
      <c r="HX13" s="165">
        <v>7</v>
      </c>
      <c r="HY13" s="152">
        <f>INDEX(Цены_спр.[],MATCH($A13,Цены_спр.[Номенклатура],0),MATCH("Урожайность, %",Цены_спр.[#Headers],0))</f>
        <v>10</v>
      </c>
      <c r="HZ13" s="153">
        <f t="shared" si="597"/>
        <v>70</v>
      </c>
      <c r="IA13" s="153"/>
      <c r="IB13" s="153"/>
      <c r="IC13" s="153"/>
      <c r="ID13" s="153">
        <v>65</v>
      </c>
      <c r="IE13" s="153">
        <f t="shared" si="598"/>
        <v>5</v>
      </c>
      <c r="IF13" s="156">
        <f>INDEX(Цены_спр.[],MATCH($A13,Цены_спр.[Номенклатура],0),MATCH("Цена, руб./ед. изм.",Цены_спр.[#Headers],0))</f>
        <v>10</v>
      </c>
      <c r="IG13" s="166">
        <f t="shared" si="599"/>
        <v>50</v>
      </c>
      <c r="IH13" s="165">
        <v>7</v>
      </c>
      <c r="II13" s="152">
        <f>INDEX(Цены_спр.[],MATCH($A13,Цены_спр.[Номенклатура],0),MATCH("Урожайность, %",Цены_спр.[#Headers],0))</f>
        <v>10</v>
      </c>
      <c r="IJ13" s="153">
        <f t="shared" si="600"/>
        <v>70</v>
      </c>
      <c r="IK13" s="153"/>
      <c r="IL13" s="153"/>
      <c r="IM13" s="153"/>
      <c r="IN13" s="153">
        <v>65</v>
      </c>
      <c r="IO13" s="153">
        <f t="shared" si="601"/>
        <v>5</v>
      </c>
      <c r="IP13" s="156">
        <f>INDEX(Цены_спр.[],MATCH($A13,Цены_спр.[Номенклатура],0),MATCH("Цена, руб./ед. изм.",Цены_спр.[#Headers],0))</f>
        <v>10</v>
      </c>
      <c r="IQ13" s="166">
        <f t="shared" si="602"/>
        <v>50</v>
      </c>
      <c r="IR13" s="165">
        <v>7</v>
      </c>
      <c r="IS13" s="152">
        <f>INDEX(Цены_спр.[],MATCH($A13,Цены_спр.[Номенклатура],0),MATCH("Урожайность, %",Цены_спр.[#Headers],0))</f>
        <v>10</v>
      </c>
      <c r="IT13" s="153">
        <f t="shared" si="603"/>
        <v>70</v>
      </c>
      <c r="IU13" s="153"/>
      <c r="IV13" s="153"/>
      <c r="IW13" s="153"/>
      <c r="IX13" s="153">
        <v>65</v>
      </c>
      <c r="IY13" s="153">
        <f t="shared" si="604"/>
        <v>5</v>
      </c>
      <c r="IZ13" s="156">
        <f>INDEX(Цены_спр.[],MATCH($A13,Цены_спр.[Номенклатура],0),MATCH("Цена, руб./ед. изм.",Цены_спр.[#Headers],0))</f>
        <v>10</v>
      </c>
      <c r="JA13" s="166">
        <f t="shared" si="605"/>
        <v>50</v>
      </c>
      <c r="JB13" s="165">
        <v>7</v>
      </c>
      <c r="JC13" s="152">
        <f>INDEX(Цены_спр.[],MATCH($A13,Цены_спр.[Номенклатура],0),MATCH("Урожайность, %",Цены_спр.[#Headers],0))</f>
        <v>10</v>
      </c>
      <c r="JD13" s="153">
        <f t="shared" si="606"/>
        <v>70</v>
      </c>
      <c r="JE13" s="153"/>
      <c r="JF13" s="153"/>
      <c r="JG13" s="153"/>
      <c r="JH13" s="153">
        <v>65</v>
      </c>
      <c r="JI13" s="153">
        <f t="shared" si="607"/>
        <v>5</v>
      </c>
      <c r="JJ13" s="156">
        <f>INDEX(Цены_спр.[],MATCH($A13,Цены_спр.[Номенклатура],0),MATCH("Цена, руб./ед. изм.",Цены_спр.[#Headers],0))</f>
        <v>10</v>
      </c>
      <c r="JK13" s="166">
        <f t="shared" si="608"/>
        <v>50</v>
      </c>
      <c r="JL13" s="165">
        <v>7</v>
      </c>
      <c r="JM13" s="152">
        <f>INDEX(Цены_спр.[],MATCH($A13,Цены_спр.[Номенклатура],0),MATCH("Урожайность, %",Цены_спр.[#Headers],0))</f>
        <v>10</v>
      </c>
      <c r="JN13" s="153">
        <f t="shared" si="609"/>
        <v>70</v>
      </c>
      <c r="JO13" s="153"/>
      <c r="JP13" s="153"/>
      <c r="JQ13" s="153"/>
      <c r="JR13" s="153">
        <v>65</v>
      </c>
      <c r="JS13" s="153">
        <f t="shared" si="610"/>
        <v>5</v>
      </c>
      <c r="JT13" s="156">
        <f>INDEX(Цены_спр.[],MATCH($A13,Цены_спр.[Номенклатура],0),MATCH("Цена, руб./ед. изм.",Цены_спр.[#Headers],0))</f>
        <v>10</v>
      </c>
      <c r="JU13" s="166">
        <f t="shared" si="611"/>
        <v>50</v>
      </c>
      <c r="JV13" s="165">
        <v>7</v>
      </c>
      <c r="JW13" s="152">
        <f>INDEX(Цены_спр.[],MATCH($A13,Цены_спр.[Номенклатура],0),MATCH("Урожайность, %",Цены_спр.[#Headers],0))</f>
        <v>10</v>
      </c>
      <c r="JX13" s="153">
        <f t="shared" si="612"/>
        <v>70</v>
      </c>
      <c r="JY13" s="153"/>
      <c r="JZ13" s="153"/>
      <c r="KA13" s="153"/>
      <c r="KB13" s="153">
        <v>65</v>
      </c>
      <c r="KC13" s="153">
        <f t="shared" si="613"/>
        <v>5</v>
      </c>
      <c r="KD13" s="156">
        <f>INDEX(Цены_спр.[],MATCH($A13,Цены_спр.[Номенклатура],0),MATCH("Цена, руб./ед. изм.",Цены_спр.[#Headers],0))</f>
        <v>10</v>
      </c>
      <c r="KE13" s="166">
        <f t="shared" si="614"/>
        <v>50</v>
      </c>
      <c r="KF13" s="165">
        <v>7</v>
      </c>
      <c r="KG13" s="152">
        <f>INDEX(Цены_спр.[],MATCH($A13,Цены_спр.[Номенклатура],0),MATCH("Урожайность, %",Цены_спр.[#Headers],0))</f>
        <v>10</v>
      </c>
      <c r="KH13" s="153">
        <f t="shared" si="615"/>
        <v>70</v>
      </c>
      <c r="KI13" s="153"/>
      <c r="KJ13" s="153"/>
      <c r="KK13" s="153"/>
      <c r="KL13" s="153">
        <v>65</v>
      </c>
      <c r="KM13" s="153">
        <f t="shared" si="616"/>
        <v>5</v>
      </c>
      <c r="KN13" s="156">
        <f>INDEX(Цены_спр.[],MATCH($A13,Цены_спр.[Номенклатура],0),MATCH("Цена, руб./ед. изм.",Цены_спр.[#Headers],0))</f>
        <v>10</v>
      </c>
      <c r="KO13" s="166">
        <f t="shared" si="617"/>
        <v>50</v>
      </c>
      <c r="KP13" s="165">
        <v>7</v>
      </c>
      <c r="KQ13" s="152">
        <f>INDEX(Цены_спр.[],MATCH($A13,Цены_спр.[Номенклатура],0),MATCH("Урожайность, %",Цены_спр.[#Headers],0))</f>
        <v>10</v>
      </c>
      <c r="KR13" s="153">
        <f t="shared" si="618"/>
        <v>70</v>
      </c>
      <c r="KS13" s="153"/>
      <c r="KT13" s="153"/>
      <c r="KU13" s="153"/>
      <c r="KV13" s="153">
        <v>65</v>
      </c>
      <c r="KW13" s="153">
        <f t="shared" si="619"/>
        <v>5</v>
      </c>
      <c r="KX13" s="156">
        <f>INDEX(Цены_спр.[],MATCH($A13,Цены_спр.[Номенклатура],0),MATCH("Цена, руб./ед. изм.",Цены_спр.[#Headers],0))</f>
        <v>10</v>
      </c>
      <c r="KY13" s="166">
        <f t="shared" si="620"/>
        <v>50</v>
      </c>
    </row>
    <row r="14" spans="1:311" s="530" customFormat="1" ht="16.5" outlineLevel="1" thickTop="1" thickBot="1">
      <c r="A14" s="525" t="s">
        <v>117</v>
      </c>
      <c r="B14" s="526">
        <f>SUM(B8:B13)</f>
        <v>228.76999999999998</v>
      </c>
      <c r="C14" s="526"/>
      <c r="D14" s="526">
        <f t="shared" ref="D14:I14" si="621">SUM(D8:D13)</f>
        <v>2220</v>
      </c>
      <c r="E14" s="526">
        <f t="shared" si="621"/>
        <v>0</v>
      </c>
      <c r="F14" s="526">
        <f t="shared" si="621"/>
        <v>49</v>
      </c>
      <c r="G14" s="526">
        <f t="shared" si="621"/>
        <v>0</v>
      </c>
      <c r="H14" s="526">
        <f t="shared" si="621"/>
        <v>70</v>
      </c>
      <c r="I14" s="526">
        <f t="shared" si="621"/>
        <v>2101</v>
      </c>
      <c r="J14" s="527"/>
      <c r="K14" s="528">
        <f>SUM(K8:K13)</f>
        <v>32665.360000000001</v>
      </c>
      <c r="L14" s="529">
        <f>SUM(L8:L13)</f>
        <v>317.86</v>
      </c>
      <c r="M14" s="526"/>
      <c r="N14" s="526">
        <f t="shared" ref="N14:S14" si="622">SUM(N8:N13)</f>
        <v>6580</v>
      </c>
      <c r="O14" s="526">
        <f t="shared" si="622"/>
        <v>0</v>
      </c>
      <c r="P14" s="526">
        <f t="shared" si="622"/>
        <v>38</v>
      </c>
      <c r="Q14" s="526">
        <f t="shared" si="622"/>
        <v>0</v>
      </c>
      <c r="R14" s="526">
        <f t="shared" si="622"/>
        <v>65</v>
      </c>
      <c r="S14" s="526">
        <f t="shared" si="622"/>
        <v>6477</v>
      </c>
      <c r="T14" s="527"/>
      <c r="U14" s="528">
        <f>SUM(U8:U13)</f>
        <v>97862.209999999992</v>
      </c>
      <c r="V14" s="529">
        <f>SUM(V8:V13)</f>
        <v>317.86</v>
      </c>
      <c r="W14" s="526"/>
      <c r="X14" s="526">
        <f t="shared" ref="X14:AC14" si="623">SUM(X8:X13)</f>
        <v>6745</v>
      </c>
      <c r="Y14" s="526">
        <f t="shared" si="623"/>
        <v>0</v>
      </c>
      <c r="Z14" s="526">
        <f t="shared" si="623"/>
        <v>38</v>
      </c>
      <c r="AA14" s="526">
        <f t="shared" si="623"/>
        <v>0</v>
      </c>
      <c r="AB14" s="526">
        <f t="shared" si="623"/>
        <v>65</v>
      </c>
      <c r="AC14" s="526">
        <f t="shared" si="623"/>
        <v>6642</v>
      </c>
      <c r="AD14" s="527"/>
      <c r="AE14" s="528">
        <f>SUM(AE8:AE13)</f>
        <v>96377.209999999992</v>
      </c>
      <c r="AF14" s="529">
        <f>SUM(AF8:AF13)</f>
        <v>317.86</v>
      </c>
      <c r="AG14" s="526"/>
      <c r="AH14" s="526">
        <f t="shared" ref="AH14:AM14" si="624">SUM(AH8:AH13)</f>
        <v>6580</v>
      </c>
      <c r="AI14" s="526">
        <f t="shared" si="624"/>
        <v>0</v>
      </c>
      <c r="AJ14" s="526">
        <f t="shared" si="624"/>
        <v>38</v>
      </c>
      <c r="AK14" s="526">
        <f t="shared" si="624"/>
        <v>0</v>
      </c>
      <c r="AL14" s="526">
        <f t="shared" si="624"/>
        <v>65</v>
      </c>
      <c r="AM14" s="526">
        <f t="shared" si="624"/>
        <v>6477</v>
      </c>
      <c r="AN14" s="527"/>
      <c r="AO14" s="528">
        <f>SUM(AO8:AO13)</f>
        <v>97862.209999999992</v>
      </c>
      <c r="AP14" s="529">
        <f>SUM(AP8:AP13)</f>
        <v>317.86</v>
      </c>
      <c r="AQ14" s="526"/>
      <c r="AR14" s="526">
        <f t="shared" ref="AR14:AW14" si="625">SUM(AR8:AR13)</f>
        <v>6580</v>
      </c>
      <c r="AS14" s="526">
        <f t="shared" si="625"/>
        <v>0</v>
      </c>
      <c r="AT14" s="526">
        <f t="shared" si="625"/>
        <v>38</v>
      </c>
      <c r="AU14" s="526">
        <f t="shared" si="625"/>
        <v>0</v>
      </c>
      <c r="AV14" s="526">
        <f t="shared" si="625"/>
        <v>65</v>
      </c>
      <c r="AW14" s="526">
        <f t="shared" si="625"/>
        <v>6477</v>
      </c>
      <c r="AX14" s="527"/>
      <c r="AY14" s="528">
        <f>SUM(AY8:AY13)</f>
        <v>97862.209999999992</v>
      </c>
      <c r="AZ14" s="529">
        <f>SUM(AZ8:AZ13)</f>
        <v>317.86</v>
      </c>
      <c r="BA14" s="526"/>
      <c r="BB14" s="526">
        <f t="shared" ref="BB14:BG14" si="626">SUM(BB8:BB13)</f>
        <v>6580</v>
      </c>
      <c r="BC14" s="526">
        <f t="shared" si="626"/>
        <v>0</v>
      </c>
      <c r="BD14" s="526">
        <f t="shared" si="626"/>
        <v>38</v>
      </c>
      <c r="BE14" s="526">
        <f t="shared" si="626"/>
        <v>0</v>
      </c>
      <c r="BF14" s="526">
        <f t="shared" si="626"/>
        <v>65</v>
      </c>
      <c r="BG14" s="526">
        <f t="shared" si="626"/>
        <v>6477</v>
      </c>
      <c r="BH14" s="527"/>
      <c r="BI14" s="528">
        <f>SUM(BI8:BI13)</f>
        <v>97862.209999999992</v>
      </c>
      <c r="BJ14" s="529">
        <f>SUM(BJ8:BJ13)</f>
        <v>317.86</v>
      </c>
      <c r="BK14" s="526"/>
      <c r="BL14" s="526">
        <f t="shared" ref="BL14:BQ14" si="627">SUM(BL8:BL13)</f>
        <v>6580</v>
      </c>
      <c r="BM14" s="526">
        <f t="shared" si="627"/>
        <v>0</v>
      </c>
      <c r="BN14" s="526">
        <f t="shared" si="627"/>
        <v>38</v>
      </c>
      <c r="BO14" s="526">
        <f t="shared" si="627"/>
        <v>0</v>
      </c>
      <c r="BP14" s="526">
        <f t="shared" si="627"/>
        <v>65</v>
      </c>
      <c r="BQ14" s="526">
        <f t="shared" si="627"/>
        <v>6477</v>
      </c>
      <c r="BR14" s="527"/>
      <c r="BS14" s="528">
        <f>SUM(BS8:BS13)</f>
        <v>97862.209999999992</v>
      </c>
      <c r="BT14" s="529">
        <f>SUM(BT8:BT13)</f>
        <v>317.86</v>
      </c>
      <c r="BU14" s="526"/>
      <c r="BV14" s="526">
        <f t="shared" ref="BV14" si="628">SUM(BV8:BV13)</f>
        <v>6580</v>
      </c>
      <c r="BW14" s="526">
        <f t="shared" ref="BW14" si="629">SUM(BW8:BW13)</f>
        <v>0</v>
      </c>
      <c r="BX14" s="526">
        <f t="shared" ref="BX14" si="630">SUM(BX8:BX13)</f>
        <v>38</v>
      </c>
      <c r="BY14" s="526">
        <f t="shared" ref="BY14" si="631">SUM(BY8:BY13)</f>
        <v>0</v>
      </c>
      <c r="BZ14" s="526">
        <f t="shared" ref="BZ14" si="632">SUM(BZ8:BZ13)</f>
        <v>65</v>
      </c>
      <c r="CA14" s="526">
        <f t="shared" ref="CA14" si="633">SUM(CA8:CA13)</f>
        <v>6477</v>
      </c>
      <c r="CB14" s="527"/>
      <c r="CC14" s="528">
        <f>SUM(CC8:CC13)</f>
        <v>97862.209999999992</v>
      </c>
      <c r="CD14" s="529">
        <f>SUM(CD8:CD13)</f>
        <v>317.86</v>
      </c>
      <c r="CE14" s="526"/>
      <c r="CF14" s="526">
        <f t="shared" ref="CF14" si="634">SUM(CF8:CF13)</f>
        <v>6580</v>
      </c>
      <c r="CG14" s="526">
        <f t="shared" ref="CG14" si="635">SUM(CG8:CG13)</f>
        <v>0</v>
      </c>
      <c r="CH14" s="526">
        <f t="shared" ref="CH14" si="636">SUM(CH8:CH13)</f>
        <v>38</v>
      </c>
      <c r="CI14" s="526">
        <f t="shared" ref="CI14" si="637">SUM(CI8:CI13)</f>
        <v>0</v>
      </c>
      <c r="CJ14" s="526">
        <f t="shared" ref="CJ14" si="638">SUM(CJ8:CJ13)</f>
        <v>65</v>
      </c>
      <c r="CK14" s="526">
        <f t="shared" ref="CK14" si="639">SUM(CK8:CK13)</f>
        <v>6477</v>
      </c>
      <c r="CL14" s="527"/>
      <c r="CM14" s="528">
        <f>SUM(CM8:CM13)</f>
        <v>97862.209999999992</v>
      </c>
      <c r="CN14" s="529">
        <f>SUM(CN8:CN13)</f>
        <v>317.86</v>
      </c>
      <c r="CO14" s="526"/>
      <c r="CP14" s="526">
        <f t="shared" ref="CP14" si="640">SUM(CP8:CP13)</f>
        <v>6580</v>
      </c>
      <c r="CQ14" s="526">
        <f t="shared" ref="CQ14" si="641">SUM(CQ8:CQ13)</f>
        <v>0</v>
      </c>
      <c r="CR14" s="526">
        <f t="shared" ref="CR14" si="642">SUM(CR8:CR13)</f>
        <v>38</v>
      </c>
      <c r="CS14" s="526">
        <f t="shared" ref="CS14" si="643">SUM(CS8:CS13)</f>
        <v>0</v>
      </c>
      <c r="CT14" s="526">
        <f t="shared" ref="CT14" si="644">SUM(CT8:CT13)</f>
        <v>65</v>
      </c>
      <c r="CU14" s="526">
        <f t="shared" ref="CU14" si="645">SUM(CU8:CU13)</f>
        <v>6477</v>
      </c>
      <c r="CV14" s="527"/>
      <c r="CW14" s="528">
        <f>SUM(CW8:CW13)</f>
        <v>97862.209999999992</v>
      </c>
      <c r="CX14" s="529">
        <f>SUM(CX8:CX13)</f>
        <v>317.86</v>
      </c>
      <c r="CY14" s="526"/>
      <c r="CZ14" s="526">
        <f t="shared" ref="CZ14" si="646">SUM(CZ8:CZ13)</f>
        <v>6580</v>
      </c>
      <c r="DA14" s="526">
        <f t="shared" ref="DA14" si="647">SUM(DA8:DA13)</f>
        <v>0</v>
      </c>
      <c r="DB14" s="526">
        <f t="shared" ref="DB14" si="648">SUM(DB8:DB13)</f>
        <v>38</v>
      </c>
      <c r="DC14" s="526">
        <f t="shared" ref="DC14" si="649">SUM(DC8:DC13)</f>
        <v>0</v>
      </c>
      <c r="DD14" s="526">
        <f t="shared" ref="DD14" si="650">SUM(DD8:DD13)</f>
        <v>65</v>
      </c>
      <c r="DE14" s="526">
        <f t="shared" ref="DE14" si="651">SUM(DE8:DE13)</f>
        <v>6477</v>
      </c>
      <c r="DF14" s="527"/>
      <c r="DG14" s="528">
        <f>SUM(DG8:DG13)</f>
        <v>97862.209999999992</v>
      </c>
      <c r="DH14" s="529">
        <f>SUM(DH8:DH13)</f>
        <v>317.86</v>
      </c>
      <c r="DI14" s="526"/>
      <c r="DJ14" s="526">
        <f t="shared" ref="DJ14" si="652">SUM(DJ8:DJ13)</f>
        <v>6580</v>
      </c>
      <c r="DK14" s="526">
        <f t="shared" ref="DK14" si="653">SUM(DK8:DK13)</f>
        <v>0</v>
      </c>
      <c r="DL14" s="526">
        <f t="shared" ref="DL14" si="654">SUM(DL8:DL13)</f>
        <v>38</v>
      </c>
      <c r="DM14" s="526">
        <f t="shared" ref="DM14" si="655">SUM(DM8:DM13)</f>
        <v>0</v>
      </c>
      <c r="DN14" s="526">
        <f t="shared" ref="DN14" si="656">SUM(DN8:DN13)</f>
        <v>65</v>
      </c>
      <c r="DO14" s="526">
        <f t="shared" ref="DO14" si="657">SUM(DO8:DO13)</f>
        <v>6477</v>
      </c>
      <c r="DP14" s="527"/>
      <c r="DQ14" s="528">
        <f>SUM(DQ8:DQ13)</f>
        <v>97862.209999999992</v>
      </c>
      <c r="DR14" s="529">
        <f>SUM(DR8:DR13)</f>
        <v>317.86</v>
      </c>
      <c r="DS14" s="526"/>
      <c r="DT14" s="526">
        <f t="shared" ref="DT14" si="658">SUM(DT8:DT13)</f>
        <v>6580</v>
      </c>
      <c r="DU14" s="526">
        <f t="shared" ref="DU14" si="659">SUM(DU8:DU13)</f>
        <v>0</v>
      </c>
      <c r="DV14" s="526">
        <f t="shared" ref="DV14" si="660">SUM(DV8:DV13)</f>
        <v>38</v>
      </c>
      <c r="DW14" s="526">
        <f t="shared" ref="DW14" si="661">SUM(DW8:DW13)</f>
        <v>0</v>
      </c>
      <c r="DX14" s="526">
        <f t="shared" ref="DX14" si="662">SUM(DX8:DX13)</f>
        <v>65</v>
      </c>
      <c r="DY14" s="526">
        <f t="shared" ref="DY14" si="663">SUM(DY8:DY13)</f>
        <v>6477</v>
      </c>
      <c r="DZ14" s="527"/>
      <c r="EA14" s="528">
        <f>SUM(EA8:EA13)</f>
        <v>97862.209999999992</v>
      </c>
      <c r="EB14" s="529">
        <f>SUM(EB8:EB13)</f>
        <v>317.86</v>
      </c>
      <c r="EC14" s="526"/>
      <c r="ED14" s="526">
        <f t="shared" ref="ED14" si="664">SUM(ED8:ED13)</f>
        <v>6580</v>
      </c>
      <c r="EE14" s="526">
        <f t="shared" ref="EE14" si="665">SUM(EE8:EE13)</f>
        <v>0</v>
      </c>
      <c r="EF14" s="526">
        <f t="shared" ref="EF14" si="666">SUM(EF8:EF13)</f>
        <v>38</v>
      </c>
      <c r="EG14" s="526">
        <f t="shared" ref="EG14" si="667">SUM(EG8:EG13)</f>
        <v>0</v>
      </c>
      <c r="EH14" s="526">
        <f t="shared" ref="EH14" si="668">SUM(EH8:EH13)</f>
        <v>65</v>
      </c>
      <c r="EI14" s="526">
        <f t="shared" ref="EI14" si="669">SUM(EI8:EI13)</f>
        <v>6477</v>
      </c>
      <c r="EJ14" s="527"/>
      <c r="EK14" s="528">
        <f>SUM(EK8:EK13)</f>
        <v>97862.209999999992</v>
      </c>
      <c r="EL14" s="529">
        <f>SUM(EL8:EL13)</f>
        <v>317.86</v>
      </c>
      <c r="EM14" s="526"/>
      <c r="EN14" s="526">
        <f t="shared" ref="EN14" si="670">SUM(EN8:EN13)</f>
        <v>6580</v>
      </c>
      <c r="EO14" s="526">
        <f t="shared" ref="EO14" si="671">SUM(EO8:EO13)</f>
        <v>0</v>
      </c>
      <c r="EP14" s="526">
        <f t="shared" ref="EP14" si="672">SUM(EP8:EP13)</f>
        <v>38</v>
      </c>
      <c r="EQ14" s="526">
        <f t="shared" ref="EQ14" si="673">SUM(EQ8:EQ13)</f>
        <v>0</v>
      </c>
      <c r="ER14" s="526">
        <f t="shared" ref="ER14" si="674">SUM(ER8:ER13)</f>
        <v>65</v>
      </c>
      <c r="ES14" s="526">
        <f t="shared" ref="ES14" si="675">SUM(ES8:ES13)</f>
        <v>6477</v>
      </c>
      <c r="ET14" s="527"/>
      <c r="EU14" s="528">
        <f>SUM(EU8:EU13)</f>
        <v>97862.209999999992</v>
      </c>
      <c r="EV14" s="529">
        <f>SUM(EV8:EV13)</f>
        <v>317.86</v>
      </c>
      <c r="EW14" s="526"/>
      <c r="EX14" s="526">
        <f t="shared" ref="EX14" si="676">SUM(EX8:EX13)</f>
        <v>6580</v>
      </c>
      <c r="EY14" s="526">
        <f t="shared" ref="EY14" si="677">SUM(EY8:EY13)</f>
        <v>0</v>
      </c>
      <c r="EZ14" s="526">
        <f t="shared" ref="EZ14" si="678">SUM(EZ8:EZ13)</f>
        <v>38</v>
      </c>
      <c r="FA14" s="526">
        <f t="shared" ref="FA14" si="679">SUM(FA8:FA13)</f>
        <v>0</v>
      </c>
      <c r="FB14" s="526">
        <f t="shared" ref="FB14" si="680">SUM(FB8:FB13)</f>
        <v>65</v>
      </c>
      <c r="FC14" s="526">
        <f t="shared" ref="FC14" si="681">SUM(FC8:FC13)</f>
        <v>6477</v>
      </c>
      <c r="FD14" s="527"/>
      <c r="FE14" s="528">
        <f>SUM(FE8:FE13)</f>
        <v>97862.209999999992</v>
      </c>
      <c r="FF14" s="529">
        <f>SUM(FF8:FF13)</f>
        <v>317.86</v>
      </c>
      <c r="FG14" s="526"/>
      <c r="FH14" s="526">
        <f t="shared" ref="FH14" si="682">SUM(FH8:FH13)</f>
        <v>6580</v>
      </c>
      <c r="FI14" s="526">
        <f t="shared" ref="FI14" si="683">SUM(FI8:FI13)</f>
        <v>0</v>
      </c>
      <c r="FJ14" s="526">
        <f t="shared" ref="FJ14" si="684">SUM(FJ8:FJ13)</f>
        <v>38</v>
      </c>
      <c r="FK14" s="526">
        <f t="shared" ref="FK14" si="685">SUM(FK8:FK13)</f>
        <v>0</v>
      </c>
      <c r="FL14" s="526">
        <f t="shared" ref="FL14" si="686">SUM(FL8:FL13)</f>
        <v>65</v>
      </c>
      <c r="FM14" s="526">
        <f t="shared" ref="FM14" si="687">SUM(FM8:FM13)</f>
        <v>6477</v>
      </c>
      <c r="FN14" s="527"/>
      <c r="FO14" s="528">
        <f>SUM(FO8:FO13)</f>
        <v>97862.209999999992</v>
      </c>
      <c r="FP14" s="529">
        <f>SUM(FP8:FP13)</f>
        <v>317.86</v>
      </c>
      <c r="FQ14" s="526"/>
      <c r="FR14" s="526">
        <f t="shared" ref="FR14" si="688">SUM(FR8:FR13)</f>
        <v>6580</v>
      </c>
      <c r="FS14" s="526">
        <f t="shared" ref="FS14" si="689">SUM(FS8:FS13)</f>
        <v>0</v>
      </c>
      <c r="FT14" s="526">
        <f t="shared" ref="FT14" si="690">SUM(FT8:FT13)</f>
        <v>38</v>
      </c>
      <c r="FU14" s="526">
        <f t="shared" ref="FU14" si="691">SUM(FU8:FU13)</f>
        <v>0</v>
      </c>
      <c r="FV14" s="526">
        <f t="shared" ref="FV14" si="692">SUM(FV8:FV13)</f>
        <v>65</v>
      </c>
      <c r="FW14" s="526">
        <f t="shared" ref="FW14" si="693">SUM(FW8:FW13)</f>
        <v>6477</v>
      </c>
      <c r="FX14" s="527"/>
      <c r="FY14" s="528">
        <f>SUM(FY8:FY13)</f>
        <v>97862.209999999992</v>
      </c>
      <c r="FZ14" s="529">
        <f>SUM(FZ8:FZ13)</f>
        <v>317.86</v>
      </c>
      <c r="GA14" s="526"/>
      <c r="GB14" s="526">
        <f t="shared" ref="GB14" si="694">SUM(GB8:GB13)</f>
        <v>6580</v>
      </c>
      <c r="GC14" s="526">
        <f t="shared" ref="GC14" si="695">SUM(GC8:GC13)</f>
        <v>0</v>
      </c>
      <c r="GD14" s="526">
        <f t="shared" ref="GD14" si="696">SUM(GD8:GD13)</f>
        <v>38</v>
      </c>
      <c r="GE14" s="526">
        <f t="shared" ref="GE14" si="697">SUM(GE8:GE13)</f>
        <v>0</v>
      </c>
      <c r="GF14" s="526">
        <f t="shared" ref="GF14" si="698">SUM(GF8:GF13)</f>
        <v>65</v>
      </c>
      <c r="GG14" s="526">
        <f t="shared" ref="GG14" si="699">SUM(GG8:GG13)</f>
        <v>6477</v>
      </c>
      <c r="GH14" s="527"/>
      <c r="GI14" s="528">
        <f>SUM(GI8:GI13)</f>
        <v>97862.209999999992</v>
      </c>
      <c r="GJ14" s="529">
        <f>SUM(GJ8:GJ13)</f>
        <v>317.86</v>
      </c>
      <c r="GK14" s="526"/>
      <c r="GL14" s="526">
        <f t="shared" ref="GL14" si="700">SUM(GL8:GL13)</f>
        <v>6580</v>
      </c>
      <c r="GM14" s="526">
        <f t="shared" ref="GM14" si="701">SUM(GM8:GM13)</f>
        <v>0</v>
      </c>
      <c r="GN14" s="526">
        <f t="shared" ref="GN14" si="702">SUM(GN8:GN13)</f>
        <v>38</v>
      </c>
      <c r="GO14" s="526">
        <f t="shared" ref="GO14" si="703">SUM(GO8:GO13)</f>
        <v>0</v>
      </c>
      <c r="GP14" s="526">
        <f t="shared" ref="GP14" si="704">SUM(GP8:GP13)</f>
        <v>65</v>
      </c>
      <c r="GQ14" s="526">
        <f t="shared" ref="GQ14" si="705">SUM(GQ8:GQ13)</f>
        <v>6477</v>
      </c>
      <c r="GR14" s="527"/>
      <c r="GS14" s="528">
        <f>SUM(GS8:GS13)</f>
        <v>97862.209999999992</v>
      </c>
      <c r="GT14" s="529">
        <f>SUM(GT8:GT13)</f>
        <v>317.86</v>
      </c>
      <c r="GU14" s="526"/>
      <c r="GV14" s="526">
        <f t="shared" ref="GV14" si="706">SUM(GV8:GV13)</f>
        <v>6580</v>
      </c>
      <c r="GW14" s="526">
        <f t="shared" ref="GW14" si="707">SUM(GW8:GW13)</f>
        <v>0</v>
      </c>
      <c r="GX14" s="526">
        <f t="shared" ref="GX14" si="708">SUM(GX8:GX13)</f>
        <v>38</v>
      </c>
      <c r="GY14" s="526">
        <f t="shared" ref="GY14" si="709">SUM(GY8:GY13)</f>
        <v>0</v>
      </c>
      <c r="GZ14" s="526">
        <f t="shared" ref="GZ14" si="710">SUM(GZ8:GZ13)</f>
        <v>65</v>
      </c>
      <c r="HA14" s="526">
        <f t="shared" ref="HA14" si="711">SUM(HA8:HA13)</f>
        <v>6477</v>
      </c>
      <c r="HB14" s="527"/>
      <c r="HC14" s="528">
        <f>SUM(HC8:HC13)</f>
        <v>97862.209999999992</v>
      </c>
      <c r="HD14" s="529">
        <f>SUM(HD8:HD13)</f>
        <v>317.86</v>
      </c>
      <c r="HE14" s="526"/>
      <c r="HF14" s="526">
        <f t="shared" ref="HF14" si="712">SUM(HF8:HF13)</f>
        <v>6580</v>
      </c>
      <c r="HG14" s="526">
        <f t="shared" ref="HG14" si="713">SUM(HG8:HG13)</f>
        <v>0</v>
      </c>
      <c r="HH14" s="526">
        <f t="shared" ref="HH14" si="714">SUM(HH8:HH13)</f>
        <v>38</v>
      </c>
      <c r="HI14" s="526">
        <f t="shared" ref="HI14" si="715">SUM(HI8:HI13)</f>
        <v>0</v>
      </c>
      <c r="HJ14" s="526">
        <f t="shared" ref="HJ14" si="716">SUM(HJ8:HJ13)</f>
        <v>65</v>
      </c>
      <c r="HK14" s="526">
        <f t="shared" ref="HK14" si="717">SUM(HK8:HK13)</f>
        <v>6477</v>
      </c>
      <c r="HL14" s="527"/>
      <c r="HM14" s="528">
        <f>SUM(HM8:HM13)</f>
        <v>97862.209999999992</v>
      </c>
      <c r="HN14" s="529">
        <f>SUM(HN8:HN13)</f>
        <v>317.86</v>
      </c>
      <c r="HO14" s="526"/>
      <c r="HP14" s="526">
        <f t="shared" ref="HP14" si="718">SUM(HP8:HP13)</f>
        <v>6580</v>
      </c>
      <c r="HQ14" s="526">
        <f t="shared" ref="HQ14" si="719">SUM(HQ8:HQ13)</f>
        <v>0</v>
      </c>
      <c r="HR14" s="526">
        <f t="shared" ref="HR14" si="720">SUM(HR8:HR13)</f>
        <v>38</v>
      </c>
      <c r="HS14" s="526">
        <f t="shared" ref="HS14" si="721">SUM(HS8:HS13)</f>
        <v>0</v>
      </c>
      <c r="HT14" s="526">
        <f t="shared" ref="HT14" si="722">SUM(HT8:HT13)</f>
        <v>65</v>
      </c>
      <c r="HU14" s="526">
        <f t="shared" ref="HU14" si="723">SUM(HU8:HU13)</f>
        <v>6477</v>
      </c>
      <c r="HV14" s="527"/>
      <c r="HW14" s="528">
        <f>SUM(HW8:HW13)</f>
        <v>97862.209999999992</v>
      </c>
      <c r="HX14" s="529">
        <f>SUM(HX8:HX13)</f>
        <v>317.86</v>
      </c>
      <c r="HY14" s="526"/>
      <c r="HZ14" s="526">
        <f t="shared" ref="HZ14" si="724">SUM(HZ8:HZ13)</f>
        <v>6580</v>
      </c>
      <c r="IA14" s="526">
        <f t="shared" ref="IA14" si="725">SUM(IA8:IA13)</f>
        <v>0</v>
      </c>
      <c r="IB14" s="526">
        <f t="shared" ref="IB14" si="726">SUM(IB8:IB13)</f>
        <v>38</v>
      </c>
      <c r="IC14" s="526">
        <f t="shared" ref="IC14" si="727">SUM(IC8:IC13)</f>
        <v>0</v>
      </c>
      <c r="ID14" s="526">
        <f t="shared" ref="ID14" si="728">SUM(ID8:ID13)</f>
        <v>65</v>
      </c>
      <c r="IE14" s="526">
        <f t="shared" ref="IE14" si="729">SUM(IE8:IE13)</f>
        <v>6477</v>
      </c>
      <c r="IF14" s="527"/>
      <c r="IG14" s="528">
        <f>SUM(IG8:IG13)</f>
        <v>97862.209999999992</v>
      </c>
      <c r="IH14" s="529">
        <f>SUM(IH8:IH13)</f>
        <v>317.86</v>
      </c>
      <c r="II14" s="526"/>
      <c r="IJ14" s="526">
        <f t="shared" ref="IJ14" si="730">SUM(IJ8:IJ13)</f>
        <v>6580</v>
      </c>
      <c r="IK14" s="526">
        <f t="shared" ref="IK14" si="731">SUM(IK8:IK13)</f>
        <v>0</v>
      </c>
      <c r="IL14" s="526">
        <f t="shared" ref="IL14" si="732">SUM(IL8:IL13)</f>
        <v>38</v>
      </c>
      <c r="IM14" s="526">
        <f t="shared" ref="IM14" si="733">SUM(IM8:IM13)</f>
        <v>0</v>
      </c>
      <c r="IN14" s="526">
        <f t="shared" ref="IN14" si="734">SUM(IN8:IN13)</f>
        <v>65</v>
      </c>
      <c r="IO14" s="526">
        <f t="shared" ref="IO14" si="735">SUM(IO8:IO13)</f>
        <v>6477</v>
      </c>
      <c r="IP14" s="527"/>
      <c r="IQ14" s="528">
        <f>SUM(IQ8:IQ13)</f>
        <v>97862.209999999992</v>
      </c>
      <c r="IR14" s="529">
        <f>SUM(IR8:IR13)</f>
        <v>317.86</v>
      </c>
      <c r="IS14" s="526"/>
      <c r="IT14" s="526">
        <f t="shared" ref="IT14" si="736">SUM(IT8:IT13)</f>
        <v>6580</v>
      </c>
      <c r="IU14" s="526">
        <f t="shared" ref="IU14" si="737">SUM(IU8:IU13)</f>
        <v>0</v>
      </c>
      <c r="IV14" s="526">
        <f t="shared" ref="IV14" si="738">SUM(IV8:IV13)</f>
        <v>38</v>
      </c>
      <c r="IW14" s="526">
        <f t="shared" ref="IW14" si="739">SUM(IW8:IW13)</f>
        <v>0</v>
      </c>
      <c r="IX14" s="526">
        <f t="shared" ref="IX14" si="740">SUM(IX8:IX13)</f>
        <v>65</v>
      </c>
      <c r="IY14" s="526">
        <f t="shared" ref="IY14" si="741">SUM(IY8:IY13)</f>
        <v>6477</v>
      </c>
      <c r="IZ14" s="527"/>
      <c r="JA14" s="528">
        <f>SUM(JA8:JA13)</f>
        <v>97862.209999999992</v>
      </c>
      <c r="JB14" s="529">
        <f>SUM(JB8:JB13)</f>
        <v>317.86</v>
      </c>
      <c r="JC14" s="526"/>
      <c r="JD14" s="526">
        <f t="shared" ref="JD14" si="742">SUM(JD8:JD13)</f>
        <v>6580</v>
      </c>
      <c r="JE14" s="526">
        <f t="shared" ref="JE14" si="743">SUM(JE8:JE13)</f>
        <v>0</v>
      </c>
      <c r="JF14" s="526">
        <f t="shared" ref="JF14" si="744">SUM(JF8:JF13)</f>
        <v>38</v>
      </c>
      <c r="JG14" s="526">
        <f t="shared" ref="JG14" si="745">SUM(JG8:JG13)</f>
        <v>0</v>
      </c>
      <c r="JH14" s="526">
        <f t="shared" ref="JH14" si="746">SUM(JH8:JH13)</f>
        <v>65</v>
      </c>
      <c r="JI14" s="526">
        <f t="shared" ref="JI14" si="747">SUM(JI8:JI13)</f>
        <v>6477</v>
      </c>
      <c r="JJ14" s="527"/>
      <c r="JK14" s="528">
        <f>SUM(JK8:JK13)</f>
        <v>97862.209999999992</v>
      </c>
      <c r="JL14" s="529">
        <f>SUM(JL8:JL13)</f>
        <v>317.86</v>
      </c>
      <c r="JM14" s="526"/>
      <c r="JN14" s="526">
        <f t="shared" ref="JN14" si="748">SUM(JN8:JN13)</f>
        <v>6580</v>
      </c>
      <c r="JO14" s="526">
        <f t="shared" ref="JO14" si="749">SUM(JO8:JO13)</f>
        <v>0</v>
      </c>
      <c r="JP14" s="526">
        <f t="shared" ref="JP14" si="750">SUM(JP8:JP13)</f>
        <v>38</v>
      </c>
      <c r="JQ14" s="526">
        <f t="shared" ref="JQ14" si="751">SUM(JQ8:JQ13)</f>
        <v>0</v>
      </c>
      <c r="JR14" s="526">
        <f t="shared" ref="JR14" si="752">SUM(JR8:JR13)</f>
        <v>65</v>
      </c>
      <c r="JS14" s="526">
        <f t="shared" ref="JS14" si="753">SUM(JS8:JS13)</f>
        <v>6477</v>
      </c>
      <c r="JT14" s="527"/>
      <c r="JU14" s="528">
        <f>SUM(JU8:JU13)</f>
        <v>97862.209999999992</v>
      </c>
      <c r="JV14" s="529">
        <f>SUM(JV8:JV13)</f>
        <v>317.86</v>
      </c>
      <c r="JW14" s="526"/>
      <c r="JX14" s="526">
        <f t="shared" ref="JX14" si="754">SUM(JX8:JX13)</f>
        <v>6580</v>
      </c>
      <c r="JY14" s="526">
        <f t="shared" ref="JY14" si="755">SUM(JY8:JY13)</f>
        <v>0</v>
      </c>
      <c r="JZ14" s="526">
        <f t="shared" ref="JZ14" si="756">SUM(JZ8:JZ13)</f>
        <v>38</v>
      </c>
      <c r="KA14" s="526">
        <f t="shared" ref="KA14" si="757">SUM(KA8:KA13)</f>
        <v>0</v>
      </c>
      <c r="KB14" s="526">
        <f t="shared" ref="KB14" si="758">SUM(KB8:KB13)</f>
        <v>65</v>
      </c>
      <c r="KC14" s="526">
        <f t="shared" ref="KC14" si="759">SUM(KC8:KC13)</f>
        <v>6477</v>
      </c>
      <c r="KD14" s="527"/>
      <c r="KE14" s="528">
        <f>SUM(KE8:KE13)</f>
        <v>97862.209999999992</v>
      </c>
      <c r="KF14" s="529">
        <f>SUM(KF8:KF13)</f>
        <v>317.86</v>
      </c>
      <c r="KG14" s="526"/>
      <c r="KH14" s="526">
        <f t="shared" ref="KH14" si="760">SUM(KH8:KH13)</f>
        <v>6580</v>
      </c>
      <c r="KI14" s="526">
        <f t="shared" ref="KI14" si="761">SUM(KI8:KI13)</f>
        <v>0</v>
      </c>
      <c r="KJ14" s="526">
        <f t="shared" ref="KJ14" si="762">SUM(KJ8:KJ13)</f>
        <v>38</v>
      </c>
      <c r="KK14" s="526">
        <f t="shared" ref="KK14" si="763">SUM(KK8:KK13)</f>
        <v>0</v>
      </c>
      <c r="KL14" s="526">
        <f t="shared" ref="KL14" si="764">SUM(KL8:KL13)</f>
        <v>65</v>
      </c>
      <c r="KM14" s="526">
        <f t="shared" ref="KM14" si="765">SUM(KM8:KM13)</f>
        <v>6477</v>
      </c>
      <c r="KN14" s="527"/>
      <c r="KO14" s="528">
        <f>SUM(KO8:KO13)</f>
        <v>97862.209999999992</v>
      </c>
      <c r="KP14" s="529">
        <f>SUM(KP8:KP13)</f>
        <v>317.86</v>
      </c>
      <c r="KQ14" s="526"/>
      <c r="KR14" s="526">
        <f t="shared" ref="KR14" si="766">SUM(KR8:KR13)</f>
        <v>6580</v>
      </c>
      <c r="KS14" s="526">
        <f t="shared" ref="KS14" si="767">SUM(KS8:KS13)</f>
        <v>0</v>
      </c>
      <c r="KT14" s="526">
        <f t="shared" ref="KT14" si="768">SUM(KT8:KT13)</f>
        <v>38</v>
      </c>
      <c r="KU14" s="526">
        <f t="shared" ref="KU14" si="769">SUM(KU8:KU13)</f>
        <v>0</v>
      </c>
      <c r="KV14" s="526">
        <f t="shared" ref="KV14" si="770">SUM(KV8:KV13)</f>
        <v>65</v>
      </c>
      <c r="KW14" s="526">
        <f t="shared" ref="KW14" si="771">SUM(KW8:KW13)</f>
        <v>6477</v>
      </c>
      <c r="KX14" s="527"/>
      <c r="KY14" s="528">
        <f>SUM(KY8:KY13)</f>
        <v>97862.209999999992</v>
      </c>
    </row>
    <row r="15" spans="1:311" ht="15.75" thickTop="1">
      <c r="E15" s="222"/>
    </row>
    <row r="16" spans="1:311" collapsed="1">
      <c r="A16" s="243" t="s">
        <v>258</v>
      </c>
    </row>
    <row r="17" spans="1:311" ht="15" hidden="1" customHeight="1" outlineLevel="1">
      <c r="A17" s="240" t="s">
        <v>259</v>
      </c>
      <c r="B17" s="157">
        <f>SUMIF($A$8:$A$14,#REF!,B$8:B$14)</f>
        <v>0</v>
      </c>
      <c r="C17" s="149" t="e">
        <f>INDEX(Цены_спр.[],MATCH(#REF!,Цены_спр.[Номенклатура],0),MATCH("Урожайность, %",Цены_спр.[#Headers],0))</f>
        <v>#REF!</v>
      </c>
      <c r="D17" s="150">
        <f>SUMIF($A$8:$A$14,#REF!,D$8:D$14)</f>
        <v>0</v>
      </c>
      <c r="E17" s="150">
        <f>SUMIF($A$8:$A$14,#REF!,E$8:E$14)</f>
        <v>0</v>
      </c>
      <c r="F17" s="150">
        <f>SUMIF($A$8:$A$14,#REF!,F$8:F$14)</f>
        <v>0</v>
      </c>
      <c r="G17" s="150">
        <f>SUMIF($A$8:$A$14,#REF!,G$8:G$14)</f>
        <v>0</v>
      </c>
      <c r="H17" s="150">
        <f>SUMIF($A$8:$A$14,#REF!,H$8:H$14)</f>
        <v>0</v>
      </c>
      <c r="I17" s="150">
        <f>SUMIF($A$8:$A$14,#REF!,I$8:I$14)</f>
        <v>0</v>
      </c>
      <c r="J17" s="155" t="e">
        <f>INDEX(Цены_спр.[],MATCH(#REF!,Цены_спр.[Номенклатура],0),MATCH("Цена, руб./ед. изм.",Цены_спр.[#Headers],0))</f>
        <v>#REF!</v>
      </c>
      <c r="K17" s="164">
        <f>SUMIF($A$8:$A$14,#REF!,K$8:K$14)</f>
        <v>0</v>
      </c>
      <c r="L17" s="157">
        <f>SUMIF($A$8:$A$14,#REF!,L$8:L$14)</f>
        <v>0</v>
      </c>
      <c r="M17" s="149" t="e">
        <f>INDEX(Цены_спр.[],MATCH(#REF!,Цены_спр.[Номенклатура],0),MATCH("Урожайность, %",Цены_спр.[#Headers],0))</f>
        <v>#REF!</v>
      </c>
      <c r="N17" s="150">
        <f>SUMIF($A$8:$A$14,#REF!,N$8:N$14)</f>
        <v>0</v>
      </c>
      <c r="O17" s="150">
        <f>SUMIF($A$8:$A$14,#REF!,O$8:O$14)</f>
        <v>0</v>
      </c>
      <c r="P17" s="150">
        <f>SUMIF($A$8:$A$14,#REF!,P$8:P$14)</f>
        <v>0</v>
      </c>
      <c r="Q17" s="150">
        <f>SUMIF($A$8:$A$14,#REF!,Q$8:Q$14)</f>
        <v>0</v>
      </c>
      <c r="R17" s="150">
        <f>SUMIF($A$8:$A$14,#REF!,R$8:R$14)</f>
        <v>0</v>
      </c>
      <c r="S17" s="150">
        <f>SUMIF($A$8:$A$14,#REF!,S$8:S$14)</f>
        <v>0</v>
      </c>
      <c r="T17" s="155" t="e">
        <f>INDEX(Цены_спр.[],MATCH(#REF!,Цены_спр.[Номенклатура],0),MATCH("Цена, руб./ед. изм.",Цены_спр.[#Headers],0))</f>
        <v>#REF!</v>
      </c>
      <c r="U17" s="164">
        <f>SUMIF($A$8:$A$14,#REF!,U$8:U$14)</f>
        <v>0</v>
      </c>
      <c r="V17" s="157">
        <f>SUMIF($A$8:$A$14,#REF!,V$8:V$14)</f>
        <v>0</v>
      </c>
      <c r="W17" s="149" t="e">
        <f>INDEX(Цены_спр.[],MATCH(#REF!,Цены_спр.[Номенклатура],0),MATCH("Урожайность, %",Цены_спр.[#Headers],0))</f>
        <v>#REF!</v>
      </c>
      <c r="X17" s="150">
        <f>SUMIF($A$8:$A$14,#REF!,X$8:X$14)</f>
        <v>0</v>
      </c>
      <c r="Y17" s="150">
        <f>SUMIF($A$8:$A$14,#REF!,Y$8:Y$14)</f>
        <v>0</v>
      </c>
      <c r="Z17" s="150">
        <f>SUMIF($A$8:$A$14,#REF!,Z$8:Z$14)</f>
        <v>0</v>
      </c>
      <c r="AA17" s="150">
        <f>SUMIF($A$8:$A$14,#REF!,AA$8:AA$14)</f>
        <v>0</v>
      </c>
      <c r="AB17" s="150">
        <f>SUMIF($A$8:$A$14,#REF!,AB$8:AB$14)</f>
        <v>0</v>
      </c>
      <c r="AC17" s="150">
        <f>SUMIF($A$8:$A$14,#REF!,AC$8:AC$14)</f>
        <v>0</v>
      </c>
      <c r="AD17" s="155" t="e">
        <f>INDEX(Цены_спр.[],MATCH(#REF!,Цены_спр.[Номенклатура],0),MATCH("Цена, руб./ед. изм.",Цены_спр.[#Headers],0))</f>
        <v>#REF!</v>
      </c>
      <c r="AE17" s="164">
        <f>SUMIF($A$8:$A$14,#REF!,AE$8:AE$14)</f>
        <v>0</v>
      </c>
      <c r="AF17" s="157">
        <f>SUMIF($A$8:$A$14,#REF!,AF$8:AF$14)</f>
        <v>0</v>
      </c>
      <c r="AG17" s="149" t="e">
        <f>INDEX(Цены_спр.[],MATCH(#REF!,Цены_спр.[Номенклатура],0),MATCH("Урожайность, %",Цены_спр.[#Headers],0))</f>
        <v>#REF!</v>
      </c>
      <c r="AH17" s="150">
        <f>SUMIF($A$8:$A$14,#REF!,AH$8:AH$14)</f>
        <v>0</v>
      </c>
      <c r="AI17" s="150">
        <f>SUMIF($A$8:$A$14,#REF!,AI$8:AI$14)</f>
        <v>0</v>
      </c>
      <c r="AJ17" s="150">
        <f>SUMIF($A$8:$A$14,#REF!,AJ$8:AJ$14)</f>
        <v>0</v>
      </c>
      <c r="AK17" s="150">
        <f>SUMIF($A$8:$A$14,#REF!,AK$8:AK$14)</f>
        <v>0</v>
      </c>
      <c r="AL17" s="150">
        <f>SUMIF($A$8:$A$14,#REF!,AL$8:AL$14)</f>
        <v>0</v>
      </c>
      <c r="AM17" s="150">
        <f>SUMIF($A$8:$A$14,#REF!,AM$8:AM$14)</f>
        <v>0</v>
      </c>
      <c r="AN17" s="155" t="e">
        <f>INDEX(Цены_спр.[],MATCH(#REF!,Цены_спр.[Номенклатура],0),MATCH("Цена, руб./ед. изм.",Цены_спр.[#Headers],0))</f>
        <v>#REF!</v>
      </c>
      <c r="AO17" s="164">
        <f>SUMIF($A$8:$A$14,#REF!,AO$8:AO$14)</f>
        <v>0</v>
      </c>
      <c r="AP17" s="157">
        <f>SUMIF($A$8:$A$14,#REF!,AP$8:AP$14)</f>
        <v>0</v>
      </c>
      <c r="AQ17" s="149" t="e">
        <f>INDEX(Цены_спр.[],MATCH(#REF!,Цены_спр.[Номенклатура],0),MATCH("Урожайность, %",Цены_спр.[#Headers],0))</f>
        <v>#REF!</v>
      </c>
      <c r="AR17" s="150">
        <f>SUMIF($A$8:$A$14,#REF!,AR$8:AR$14)</f>
        <v>0</v>
      </c>
      <c r="AS17" s="150">
        <f>SUMIF($A$8:$A$14,#REF!,AS$8:AS$14)</f>
        <v>0</v>
      </c>
      <c r="AT17" s="150">
        <f>SUMIF($A$8:$A$14,#REF!,AT$8:AT$14)</f>
        <v>0</v>
      </c>
      <c r="AU17" s="150">
        <f>SUMIF($A$8:$A$14,#REF!,AU$8:AU$14)</f>
        <v>0</v>
      </c>
      <c r="AV17" s="150">
        <f>SUMIF($A$8:$A$14,#REF!,AV$8:AV$14)</f>
        <v>0</v>
      </c>
      <c r="AW17" s="150">
        <f>SUMIF($A$8:$A$14,#REF!,AW$8:AW$14)</f>
        <v>0</v>
      </c>
      <c r="AX17" s="155" t="e">
        <f>INDEX(Цены_спр.[],MATCH(#REF!,Цены_спр.[Номенклатура],0),MATCH("Цена, руб./ед. изм.",Цены_спр.[#Headers],0))</f>
        <v>#REF!</v>
      </c>
      <c r="AY17" s="164">
        <f>SUMIF($A$8:$A$14,#REF!,AY$8:AY$14)</f>
        <v>0</v>
      </c>
      <c r="AZ17" s="157">
        <f>SUMIF($A$8:$A$14,#REF!,AZ$8:AZ$14)</f>
        <v>0</v>
      </c>
      <c r="BA17" s="149" t="e">
        <f>INDEX(Цены_спр.[],MATCH(#REF!,Цены_спр.[Номенклатура],0),MATCH("Урожайность, %",Цены_спр.[#Headers],0))</f>
        <v>#REF!</v>
      </c>
      <c r="BB17" s="150">
        <f>SUMIF($A$8:$A$14,#REF!,BB$8:BB$14)</f>
        <v>0</v>
      </c>
      <c r="BC17" s="150">
        <f>SUMIF($A$8:$A$14,#REF!,BC$8:BC$14)</f>
        <v>0</v>
      </c>
      <c r="BD17" s="150">
        <f>SUMIF($A$8:$A$14,#REF!,BD$8:BD$14)</f>
        <v>0</v>
      </c>
      <c r="BE17" s="150">
        <f>SUMIF($A$8:$A$14,#REF!,BE$8:BE$14)</f>
        <v>0</v>
      </c>
      <c r="BF17" s="150">
        <f>SUMIF($A$8:$A$14,#REF!,BF$8:BF$14)</f>
        <v>0</v>
      </c>
      <c r="BG17" s="150">
        <f>SUMIF($A$8:$A$14,#REF!,BG$8:BG$14)</f>
        <v>0</v>
      </c>
      <c r="BH17" s="155" t="e">
        <f>INDEX(Цены_спр.[],MATCH(#REF!,Цены_спр.[Номенклатура],0),MATCH("Цена, руб./ед. изм.",Цены_спр.[#Headers],0))</f>
        <v>#REF!</v>
      </c>
      <c r="BI17" s="164">
        <f>SUMIF($A$8:$A$14,#REF!,BI$8:BI$14)</f>
        <v>0</v>
      </c>
      <c r="BJ17" s="157">
        <f>SUMIF($A$8:$A$14,#REF!,BJ$8:BJ$14)</f>
        <v>0</v>
      </c>
      <c r="BK17" s="149" t="e">
        <f>INDEX(Цены_спр.[],MATCH(#REF!,Цены_спр.[Номенклатура],0),MATCH("Урожайность, %",Цены_спр.[#Headers],0))</f>
        <v>#REF!</v>
      </c>
      <c r="BL17" s="150">
        <f>SUMIF($A$8:$A$14,#REF!,BL$8:BL$14)</f>
        <v>0</v>
      </c>
      <c r="BM17" s="150">
        <f>SUMIF($A$8:$A$14,#REF!,BM$8:BM$14)</f>
        <v>0</v>
      </c>
      <c r="BN17" s="150">
        <f>SUMIF($A$8:$A$14,#REF!,BN$8:BN$14)</f>
        <v>0</v>
      </c>
      <c r="BO17" s="150">
        <f>SUMIF($A$8:$A$14,#REF!,BO$8:BO$14)</f>
        <v>0</v>
      </c>
      <c r="BP17" s="150">
        <f>SUMIF($A$8:$A$14,#REF!,BP$8:BP$14)</f>
        <v>0</v>
      </c>
      <c r="BQ17" s="150">
        <f>SUMIF($A$8:$A$14,#REF!,BQ$8:BQ$14)</f>
        <v>0</v>
      </c>
      <c r="BR17" s="155" t="e">
        <f>INDEX(Цены_спр.[],MATCH(#REF!,Цены_спр.[Номенклатура],0),MATCH("Цена, руб./ед. изм.",Цены_спр.[#Headers],0))</f>
        <v>#REF!</v>
      </c>
      <c r="BS17" s="164">
        <f>SUMIF($A$8:$A$14,#REF!,BS$8:BS$14)</f>
        <v>0</v>
      </c>
      <c r="BT17" s="157">
        <f>SUMIF($A$8:$A$14,#REF!,BT$8:BT$14)</f>
        <v>0</v>
      </c>
      <c r="BU17" s="149" t="e">
        <f>INDEX(Цены_спр.[],MATCH(#REF!,Цены_спр.[Номенклатура],0),MATCH("Урожайность, %",Цены_спр.[#Headers],0))</f>
        <v>#REF!</v>
      </c>
      <c r="BV17" s="150">
        <f>SUMIF($A$8:$A$14,#REF!,BV$8:BV$14)</f>
        <v>0</v>
      </c>
      <c r="BW17" s="150">
        <f>SUMIF($A$8:$A$14,#REF!,BW$8:BW$14)</f>
        <v>0</v>
      </c>
      <c r="BX17" s="150">
        <f>SUMIF($A$8:$A$14,#REF!,BX$8:BX$14)</f>
        <v>0</v>
      </c>
      <c r="BY17" s="150">
        <f>SUMIF($A$8:$A$14,#REF!,BY$8:BY$14)</f>
        <v>0</v>
      </c>
      <c r="BZ17" s="150">
        <f>SUMIF($A$8:$A$14,#REF!,BZ$8:BZ$14)</f>
        <v>0</v>
      </c>
      <c r="CA17" s="150">
        <f>SUMIF($A$8:$A$14,#REF!,CA$8:CA$14)</f>
        <v>0</v>
      </c>
      <c r="CB17" s="155" t="e">
        <f>INDEX(Цены_спр.[],MATCH(#REF!,Цены_спр.[Номенклатура],0),MATCH("Цена, руб./ед. изм.",Цены_спр.[#Headers],0))</f>
        <v>#REF!</v>
      </c>
      <c r="CC17" s="164">
        <f>SUMIF($A$8:$A$14,#REF!,CC$8:CC$14)</f>
        <v>0</v>
      </c>
      <c r="CD17" s="157">
        <f>SUMIF($A$8:$A$14,#REF!,CD$8:CD$14)</f>
        <v>0</v>
      </c>
      <c r="CE17" s="149" t="e">
        <f>INDEX(Цены_спр.[],MATCH(#REF!,Цены_спр.[Номенклатура],0),MATCH("Урожайность, %",Цены_спр.[#Headers],0))</f>
        <v>#REF!</v>
      </c>
      <c r="CF17" s="150">
        <f>SUMIF($A$8:$A$14,#REF!,CF$8:CF$14)</f>
        <v>0</v>
      </c>
      <c r="CG17" s="150">
        <f>SUMIF($A$8:$A$14,#REF!,CG$8:CG$14)</f>
        <v>0</v>
      </c>
      <c r="CH17" s="150">
        <f>SUMIF($A$8:$A$14,#REF!,CH$8:CH$14)</f>
        <v>0</v>
      </c>
      <c r="CI17" s="150">
        <f>SUMIF($A$8:$A$14,#REF!,CI$8:CI$14)</f>
        <v>0</v>
      </c>
      <c r="CJ17" s="150">
        <f>SUMIF($A$8:$A$14,#REF!,CJ$8:CJ$14)</f>
        <v>0</v>
      </c>
      <c r="CK17" s="150">
        <f>SUMIF($A$8:$A$14,#REF!,CK$8:CK$14)</f>
        <v>0</v>
      </c>
      <c r="CL17" s="155" t="e">
        <f>INDEX(Цены_спр.[],MATCH(#REF!,Цены_спр.[Номенклатура],0),MATCH("Цена, руб./ед. изм.",Цены_спр.[#Headers],0))</f>
        <v>#REF!</v>
      </c>
      <c r="CM17" s="164">
        <f>SUMIF($A$8:$A$14,#REF!,CM$8:CM$14)</f>
        <v>0</v>
      </c>
      <c r="CN17" s="157">
        <f>SUMIF($A$8:$A$14,#REF!,CN$8:CN$14)</f>
        <v>0</v>
      </c>
      <c r="CO17" s="149" t="e">
        <f>INDEX(Цены_спр.[],MATCH(#REF!,Цены_спр.[Номенклатура],0),MATCH("Урожайность, %",Цены_спр.[#Headers],0))</f>
        <v>#REF!</v>
      </c>
      <c r="CP17" s="150">
        <f>SUMIF($A$8:$A$14,#REF!,CP$8:CP$14)</f>
        <v>0</v>
      </c>
      <c r="CQ17" s="150">
        <f>SUMIF($A$8:$A$14,#REF!,CQ$8:CQ$14)</f>
        <v>0</v>
      </c>
      <c r="CR17" s="150">
        <f>SUMIF($A$8:$A$14,#REF!,CR$8:CR$14)</f>
        <v>0</v>
      </c>
      <c r="CS17" s="150">
        <f>SUMIF($A$8:$A$14,#REF!,CS$8:CS$14)</f>
        <v>0</v>
      </c>
      <c r="CT17" s="150">
        <f>SUMIF($A$8:$A$14,#REF!,CT$8:CT$14)</f>
        <v>0</v>
      </c>
      <c r="CU17" s="150">
        <f>SUMIF($A$8:$A$14,#REF!,CU$8:CU$14)</f>
        <v>0</v>
      </c>
      <c r="CV17" s="155" t="e">
        <f>INDEX(Цены_спр.[],MATCH(#REF!,Цены_спр.[Номенклатура],0),MATCH("Цена, руб./ед. изм.",Цены_спр.[#Headers],0))</f>
        <v>#REF!</v>
      </c>
      <c r="CW17" s="164">
        <f>SUMIF($A$8:$A$14,#REF!,CW$8:CW$14)</f>
        <v>0</v>
      </c>
      <c r="CX17" s="157">
        <f>SUMIF($A$8:$A$14,#REF!,CX$8:CX$14)</f>
        <v>0</v>
      </c>
      <c r="CY17" s="149" t="e">
        <f>INDEX(Цены_спр.[],MATCH(#REF!,Цены_спр.[Номенклатура],0),MATCH("Урожайность, %",Цены_спр.[#Headers],0))</f>
        <v>#REF!</v>
      </c>
      <c r="CZ17" s="150">
        <f>SUMIF($A$8:$A$14,#REF!,CZ$8:CZ$14)</f>
        <v>0</v>
      </c>
      <c r="DA17" s="150">
        <f>SUMIF($A$8:$A$14,#REF!,DA$8:DA$14)</f>
        <v>0</v>
      </c>
      <c r="DB17" s="150">
        <f>SUMIF($A$8:$A$14,#REF!,DB$8:DB$14)</f>
        <v>0</v>
      </c>
      <c r="DC17" s="150">
        <f>SUMIF($A$8:$A$14,#REF!,DC$8:DC$14)</f>
        <v>0</v>
      </c>
      <c r="DD17" s="150">
        <f>SUMIF($A$8:$A$14,#REF!,DD$8:DD$14)</f>
        <v>0</v>
      </c>
      <c r="DE17" s="150">
        <f>SUMIF($A$8:$A$14,#REF!,DE$8:DE$14)</f>
        <v>0</v>
      </c>
      <c r="DF17" s="155" t="e">
        <f>INDEX(Цены_спр.[],MATCH(#REF!,Цены_спр.[Номенклатура],0),MATCH("Цена, руб./ед. изм.",Цены_спр.[#Headers],0))</f>
        <v>#REF!</v>
      </c>
      <c r="DG17" s="164">
        <f>SUMIF($A$8:$A$14,#REF!,DG$8:DG$14)</f>
        <v>0</v>
      </c>
      <c r="DH17" s="157">
        <f>SUMIF($A$8:$A$14,#REF!,DH$8:DH$14)</f>
        <v>0</v>
      </c>
      <c r="DI17" s="149" t="e">
        <f>INDEX(Цены_спр.[],MATCH(#REF!,Цены_спр.[Номенклатура],0),MATCH("Урожайность, %",Цены_спр.[#Headers],0))</f>
        <v>#REF!</v>
      </c>
      <c r="DJ17" s="150">
        <f>SUMIF($A$8:$A$14,#REF!,DJ$8:DJ$14)</f>
        <v>0</v>
      </c>
      <c r="DK17" s="150">
        <f>SUMIF($A$8:$A$14,#REF!,DK$8:DK$14)</f>
        <v>0</v>
      </c>
      <c r="DL17" s="150">
        <f>SUMIF($A$8:$A$14,#REF!,DL$8:DL$14)</f>
        <v>0</v>
      </c>
      <c r="DM17" s="150">
        <f>SUMIF($A$8:$A$14,#REF!,DM$8:DM$14)</f>
        <v>0</v>
      </c>
      <c r="DN17" s="150">
        <f>SUMIF($A$8:$A$14,#REF!,DN$8:DN$14)</f>
        <v>0</v>
      </c>
      <c r="DO17" s="150">
        <f>SUMIF($A$8:$A$14,#REF!,DO$8:DO$14)</f>
        <v>0</v>
      </c>
      <c r="DP17" s="155" t="e">
        <f>INDEX(Цены_спр.[],MATCH(#REF!,Цены_спр.[Номенклатура],0),MATCH("Цена, руб./ед. изм.",Цены_спр.[#Headers],0))</f>
        <v>#REF!</v>
      </c>
      <c r="DQ17" s="164">
        <f>SUMIF($A$8:$A$14,#REF!,DQ$8:DQ$14)</f>
        <v>0</v>
      </c>
      <c r="DR17" s="157">
        <f>SUMIF($A$8:$A$14,#REF!,DR$8:DR$14)</f>
        <v>0</v>
      </c>
      <c r="DS17" s="149" t="e">
        <f>INDEX(Цены_спр.[],MATCH(#REF!,Цены_спр.[Номенклатура],0),MATCH("Урожайность, %",Цены_спр.[#Headers],0))</f>
        <v>#REF!</v>
      </c>
      <c r="DT17" s="150">
        <f>SUMIF($A$8:$A$14,#REF!,DT$8:DT$14)</f>
        <v>0</v>
      </c>
      <c r="DU17" s="150">
        <f>SUMIF($A$8:$A$14,#REF!,DU$8:DU$14)</f>
        <v>0</v>
      </c>
      <c r="DV17" s="150">
        <f>SUMIF($A$8:$A$14,#REF!,DV$8:DV$14)</f>
        <v>0</v>
      </c>
      <c r="DW17" s="150">
        <f>SUMIF($A$8:$A$14,#REF!,DW$8:DW$14)</f>
        <v>0</v>
      </c>
      <c r="DX17" s="150">
        <f>SUMIF($A$8:$A$14,#REF!,DX$8:DX$14)</f>
        <v>0</v>
      </c>
      <c r="DY17" s="150">
        <f>SUMIF($A$8:$A$14,#REF!,DY$8:DY$14)</f>
        <v>0</v>
      </c>
      <c r="DZ17" s="155" t="e">
        <f>INDEX(Цены_спр.[],MATCH(#REF!,Цены_спр.[Номенклатура],0),MATCH("Цена, руб./ед. изм.",Цены_спр.[#Headers],0))</f>
        <v>#REF!</v>
      </c>
      <c r="EA17" s="164">
        <f>SUMIF($A$8:$A$14,#REF!,EA$8:EA$14)</f>
        <v>0</v>
      </c>
      <c r="EB17" s="157">
        <f>SUMIF($A$8:$A$14,#REF!,EB$8:EB$14)</f>
        <v>0</v>
      </c>
      <c r="EC17" s="149" t="e">
        <f>INDEX(Цены_спр.[],MATCH(#REF!,Цены_спр.[Номенклатура],0),MATCH("Урожайность, %",Цены_спр.[#Headers],0))</f>
        <v>#REF!</v>
      </c>
      <c r="ED17" s="150">
        <f>SUMIF($A$8:$A$14,#REF!,ED$8:ED$14)</f>
        <v>0</v>
      </c>
      <c r="EE17" s="150">
        <f>SUMIF($A$8:$A$14,#REF!,EE$8:EE$14)</f>
        <v>0</v>
      </c>
      <c r="EF17" s="150">
        <f>SUMIF($A$8:$A$14,#REF!,EF$8:EF$14)</f>
        <v>0</v>
      </c>
      <c r="EG17" s="150">
        <f>SUMIF($A$8:$A$14,#REF!,EG$8:EG$14)</f>
        <v>0</v>
      </c>
      <c r="EH17" s="150">
        <f>SUMIF($A$8:$A$14,#REF!,EH$8:EH$14)</f>
        <v>0</v>
      </c>
      <c r="EI17" s="150">
        <f>SUMIF($A$8:$A$14,#REF!,EI$8:EI$14)</f>
        <v>0</v>
      </c>
      <c r="EJ17" s="155" t="e">
        <f>INDEX(Цены_спр.[],MATCH(#REF!,Цены_спр.[Номенклатура],0),MATCH("Цена, руб./ед. изм.",Цены_спр.[#Headers],0))</f>
        <v>#REF!</v>
      </c>
      <c r="EK17" s="164">
        <f>SUMIF($A$8:$A$14,#REF!,EK$8:EK$14)</f>
        <v>0</v>
      </c>
      <c r="EL17" s="157">
        <f>SUMIF($A$8:$A$14,#REF!,EL$8:EL$14)</f>
        <v>0</v>
      </c>
      <c r="EM17" s="149" t="e">
        <f>INDEX(Цены_спр.[],MATCH(#REF!,Цены_спр.[Номенклатура],0),MATCH("Урожайность, %",Цены_спр.[#Headers],0))</f>
        <v>#REF!</v>
      </c>
      <c r="EN17" s="150">
        <f>SUMIF($A$8:$A$14,#REF!,EN$8:EN$14)</f>
        <v>0</v>
      </c>
      <c r="EO17" s="150">
        <f>SUMIF($A$8:$A$14,#REF!,EO$8:EO$14)</f>
        <v>0</v>
      </c>
      <c r="EP17" s="150">
        <f>SUMIF($A$8:$A$14,#REF!,EP$8:EP$14)</f>
        <v>0</v>
      </c>
      <c r="EQ17" s="150">
        <f>SUMIF($A$8:$A$14,#REF!,EQ$8:EQ$14)</f>
        <v>0</v>
      </c>
      <c r="ER17" s="150">
        <f>SUMIF($A$8:$A$14,#REF!,ER$8:ER$14)</f>
        <v>0</v>
      </c>
      <c r="ES17" s="150">
        <f>SUMIF($A$8:$A$14,#REF!,ES$8:ES$14)</f>
        <v>0</v>
      </c>
      <c r="ET17" s="155" t="e">
        <f>INDEX(Цены_спр.[],MATCH(#REF!,Цены_спр.[Номенклатура],0),MATCH("Цена, руб./ед. изм.",Цены_спр.[#Headers],0))</f>
        <v>#REF!</v>
      </c>
      <c r="EU17" s="164">
        <f>SUMIF($A$8:$A$14,#REF!,EU$8:EU$14)</f>
        <v>0</v>
      </c>
      <c r="EV17" s="157">
        <f>SUMIF($A$8:$A$14,#REF!,EV$8:EV$14)</f>
        <v>0</v>
      </c>
      <c r="EW17" s="149" t="e">
        <f>INDEX(Цены_спр.[],MATCH(#REF!,Цены_спр.[Номенклатура],0),MATCH("Урожайность, %",Цены_спр.[#Headers],0))</f>
        <v>#REF!</v>
      </c>
      <c r="EX17" s="150">
        <f>SUMIF($A$8:$A$14,#REF!,EX$8:EX$14)</f>
        <v>0</v>
      </c>
      <c r="EY17" s="150">
        <f>SUMIF($A$8:$A$14,#REF!,EY$8:EY$14)</f>
        <v>0</v>
      </c>
      <c r="EZ17" s="150">
        <f>SUMIF($A$8:$A$14,#REF!,EZ$8:EZ$14)</f>
        <v>0</v>
      </c>
      <c r="FA17" s="150">
        <f>SUMIF($A$8:$A$14,#REF!,FA$8:FA$14)</f>
        <v>0</v>
      </c>
      <c r="FB17" s="150">
        <f>SUMIF($A$8:$A$14,#REF!,FB$8:FB$14)</f>
        <v>0</v>
      </c>
      <c r="FC17" s="150">
        <f>SUMIF($A$8:$A$14,#REF!,FC$8:FC$14)</f>
        <v>0</v>
      </c>
      <c r="FD17" s="155" t="e">
        <f>INDEX(Цены_спр.[],MATCH(#REF!,Цены_спр.[Номенклатура],0),MATCH("Цена, руб./ед. изм.",Цены_спр.[#Headers],0))</f>
        <v>#REF!</v>
      </c>
      <c r="FE17" s="164">
        <f>SUMIF($A$8:$A$14,#REF!,FE$8:FE$14)</f>
        <v>0</v>
      </c>
      <c r="FF17" s="157">
        <f>SUMIF($A$8:$A$14,#REF!,FF$8:FF$14)</f>
        <v>0</v>
      </c>
      <c r="FG17" s="149" t="e">
        <f>INDEX(Цены_спр.[],MATCH(#REF!,Цены_спр.[Номенклатура],0),MATCH("Урожайность, %",Цены_спр.[#Headers],0))</f>
        <v>#REF!</v>
      </c>
      <c r="FH17" s="150">
        <f>SUMIF($A$8:$A$14,#REF!,FH$8:FH$14)</f>
        <v>0</v>
      </c>
      <c r="FI17" s="150">
        <f>SUMIF($A$8:$A$14,#REF!,FI$8:FI$14)</f>
        <v>0</v>
      </c>
      <c r="FJ17" s="150">
        <f>SUMIF($A$8:$A$14,#REF!,FJ$8:FJ$14)</f>
        <v>0</v>
      </c>
      <c r="FK17" s="150">
        <f>SUMIF($A$8:$A$14,#REF!,FK$8:FK$14)</f>
        <v>0</v>
      </c>
      <c r="FL17" s="150">
        <f>SUMIF($A$8:$A$14,#REF!,FL$8:FL$14)</f>
        <v>0</v>
      </c>
      <c r="FM17" s="150">
        <f>SUMIF($A$8:$A$14,#REF!,FM$8:FM$14)</f>
        <v>0</v>
      </c>
      <c r="FN17" s="155" t="e">
        <f>INDEX(Цены_спр.[],MATCH(#REF!,Цены_спр.[Номенклатура],0),MATCH("Цена, руб./ед. изм.",Цены_спр.[#Headers],0))</f>
        <v>#REF!</v>
      </c>
      <c r="FO17" s="164">
        <f>SUMIF($A$8:$A$14,#REF!,FO$8:FO$14)</f>
        <v>0</v>
      </c>
      <c r="FP17" s="157">
        <f>SUMIF($A$8:$A$14,#REF!,FP$8:FP$14)</f>
        <v>0</v>
      </c>
      <c r="FQ17" s="149" t="e">
        <f>INDEX(Цены_спр.[],MATCH(#REF!,Цены_спр.[Номенклатура],0),MATCH("Урожайность, %",Цены_спр.[#Headers],0))</f>
        <v>#REF!</v>
      </c>
      <c r="FR17" s="150">
        <f>SUMIF($A$8:$A$14,#REF!,FR$8:FR$14)</f>
        <v>0</v>
      </c>
      <c r="FS17" s="150">
        <f>SUMIF($A$8:$A$14,#REF!,FS$8:FS$14)</f>
        <v>0</v>
      </c>
      <c r="FT17" s="150">
        <f>SUMIF($A$8:$A$14,#REF!,FT$8:FT$14)</f>
        <v>0</v>
      </c>
      <c r="FU17" s="150">
        <f>SUMIF($A$8:$A$14,#REF!,FU$8:FU$14)</f>
        <v>0</v>
      </c>
      <c r="FV17" s="150">
        <f>SUMIF($A$8:$A$14,#REF!,FV$8:FV$14)</f>
        <v>0</v>
      </c>
      <c r="FW17" s="150">
        <f>SUMIF($A$8:$A$14,#REF!,FW$8:FW$14)</f>
        <v>0</v>
      </c>
      <c r="FX17" s="155" t="e">
        <f>INDEX(Цены_спр.[],MATCH(#REF!,Цены_спр.[Номенклатура],0),MATCH("Цена, руб./ед. изм.",Цены_спр.[#Headers],0))</f>
        <v>#REF!</v>
      </c>
      <c r="FY17" s="164">
        <f>SUMIF($A$8:$A$14,#REF!,FY$8:FY$14)</f>
        <v>0</v>
      </c>
      <c r="FZ17" s="157">
        <f>SUMIF($A$8:$A$14,#REF!,FZ$8:FZ$14)</f>
        <v>0</v>
      </c>
      <c r="GA17" s="149" t="e">
        <f>INDEX(Цены_спр.[],MATCH(#REF!,Цены_спр.[Номенклатура],0),MATCH("Урожайность, %",Цены_спр.[#Headers],0))</f>
        <v>#REF!</v>
      </c>
      <c r="GB17" s="150">
        <f>SUMIF($A$8:$A$14,#REF!,GB$8:GB$14)</f>
        <v>0</v>
      </c>
      <c r="GC17" s="150">
        <f>SUMIF($A$8:$A$14,#REF!,GC$8:GC$14)</f>
        <v>0</v>
      </c>
      <c r="GD17" s="150">
        <f>SUMIF($A$8:$A$14,#REF!,GD$8:GD$14)</f>
        <v>0</v>
      </c>
      <c r="GE17" s="150">
        <f>SUMIF($A$8:$A$14,#REF!,GE$8:GE$14)</f>
        <v>0</v>
      </c>
      <c r="GF17" s="150">
        <f>SUMIF($A$8:$A$14,#REF!,GF$8:GF$14)</f>
        <v>0</v>
      </c>
      <c r="GG17" s="150">
        <f>SUMIF($A$8:$A$14,#REF!,GG$8:GG$14)</f>
        <v>0</v>
      </c>
      <c r="GH17" s="155" t="e">
        <f>INDEX(Цены_спр.[],MATCH(#REF!,Цены_спр.[Номенклатура],0),MATCH("Цена, руб./ед. изм.",Цены_спр.[#Headers],0))</f>
        <v>#REF!</v>
      </c>
      <c r="GI17" s="164">
        <f>SUMIF($A$8:$A$14,#REF!,GI$8:GI$14)</f>
        <v>0</v>
      </c>
      <c r="GJ17" s="157">
        <f>SUMIF($A$8:$A$14,#REF!,GJ$8:GJ$14)</f>
        <v>0</v>
      </c>
      <c r="GK17" s="149" t="e">
        <f>INDEX(Цены_спр.[],MATCH(#REF!,Цены_спр.[Номенклатура],0),MATCH("Урожайность, %",Цены_спр.[#Headers],0))</f>
        <v>#REF!</v>
      </c>
      <c r="GL17" s="150">
        <f>SUMIF($A$8:$A$14,#REF!,GL$8:GL$14)</f>
        <v>0</v>
      </c>
      <c r="GM17" s="150">
        <f>SUMIF($A$8:$A$14,#REF!,GM$8:GM$14)</f>
        <v>0</v>
      </c>
      <c r="GN17" s="150">
        <f>SUMIF($A$8:$A$14,#REF!,GN$8:GN$14)</f>
        <v>0</v>
      </c>
      <c r="GO17" s="150">
        <f>SUMIF($A$8:$A$14,#REF!,GO$8:GO$14)</f>
        <v>0</v>
      </c>
      <c r="GP17" s="150">
        <f>SUMIF($A$8:$A$14,#REF!,GP$8:GP$14)</f>
        <v>0</v>
      </c>
      <c r="GQ17" s="150">
        <f>SUMIF($A$8:$A$14,#REF!,GQ$8:GQ$14)</f>
        <v>0</v>
      </c>
      <c r="GR17" s="155" t="e">
        <f>INDEX(Цены_спр.[],MATCH(#REF!,Цены_спр.[Номенклатура],0),MATCH("Цена, руб./ед. изм.",Цены_спр.[#Headers],0))</f>
        <v>#REF!</v>
      </c>
      <c r="GS17" s="164">
        <f>SUMIF($A$8:$A$14,#REF!,GS$8:GS$14)</f>
        <v>0</v>
      </c>
      <c r="GT17" s="157">
        <f>SUMIF($A$8:$A$14,#REF!,GT$8:GT$14)</f>
        <v>0</v>
      </c>
      <c r="GU17" s="149" t="e">
        <f>INDEX(Цены_спр.[],MATCH(#REF!,Цены_спр.[Номенклатура],0),MATCH("Урожайность, %",Цены_спр.[#Headers],0))</f>
        <v>#REF!</v>
      </c>
      <c r="GV17" s="150">
        <f>SUMIF($A$8:$A$14,#REF!,GV$8:GV$14)</f>
        <v>0</v>
      </c>
      <c r="GW17" s="150">
        <f>SUMIF($A$8:$A$14,#REF!,GW$8:GW$14)</f>
        <v>0</v>
      </c>
      <c r="GX17" s="150">
        <f>SUMIF($A$8:$A$14,#REF!,GX$8:GX$14)</f>
        <v>0</v>
      </c>
      <c r="GY17" s="150">
        <f>SUMIF($A$8:$A$14,#REF!,GY$8:GY$14)</f>
        <v>0</v>
      </c>
      <c r="GZ17" s="150">
        <f>SUMIF($A$8:$A$14,#REF!,GZ$8:GZ$14)</f>
        <v>0</v>
      </c>
      <c r="HA17" s="150">
        <f>SUMIF($A$8:$A$14,#REF!,HA$8:HA$14)</f>
        <v>0</v>
      </c>
      <c r="HB17" s="155" t="e">
        <f>INDEX(Цены_спр.[],MATCH(#REF!,Цены_спр.[Номенклатура],0),MATCH("Цена, руб./ед. изм.",Цены_спр.[#Headers],0))</f>
        <v>#REF!</v>
      </c>
      <c r="HC17" s="164">
        <f>SUMIF($A$8:$A$14,#REF!,HC$8:HC$14)</f>
        <v>0</v>
      </c>
      <c r="HD17" s="157">
        <f>SUMIF($A$8:$A$14,#REF!,HD$8:HD$14)</f>
        <v>0</v>
      </c>
      <c r="HE17" s="149" t="e">
        <f>INDEX(Цены_спр.[],MATCH(#REF!,Цены_спр.[Номенклатура],0),MATCH("Урожайность, %",Цены_спр.[#Headers],0))</f>
        <v>#REF!</v>
      </c>
      <c r="HF17" s="150">
        <f>SUMIF($A$8:$A$14,#REF!,HF$8:HF$14)</f>
        <v>0</v>
      </c>
      <c r="HG17" s="150">
        <f>SUMIF($A$8:$A$14,#REF!,HG$8:HG$14)</f>
        <v>0</v>
      </c>
      <c r="HH17" s="150">
        <f>SUMIF($A$8:$A$14,#REF!,HH$8:HH$14)</f>
        <v>0</v>
      </c>
      <c r="HI17" s="150">
        <f>SUMIF($A$8:$A$14,#REF!,HI$8:HI$14)</f>
        <v>0</v>
      </c>
      <c r="HJ17" s="150">
        <f>SUMIF($A$8:$A$14,#REF!,HJ$8:HJ$14)</f>
        <v>0</v>
      </c>
      <c r="HK17" s="150">
        <f>SUMIF($A$8:$A$14,#REF!,HK$8:HK$14)</f>
        <v>0</v>
      </c>
      <c r="HL17" s="155" t="e">
        <f>INDEX(Цены_спр.[],MATCH(#REF!,Цены_спр.[Номенклатура],0),MATCH("Цена, руб./ед. изм.",Цены_спр.[#Headers],0))</f>
        <v>#REF!</v>
      </c>
      <c r="HM17" s="164">
        <f>SUMIF($A$8:$A$14,#REF!,HM$8:HM$14)</f>
        <v>0</v>
      </c>
      <c r="HN17" s="157">
        <f>SUMIF($A$8:$A$14,#REF!,HN$8:HN$14)</f>
        <v>0</v>
      </c>
      <c r="HO17" s="149" t="e">
        <f>INDEX(Цены_спр.[],MATCH(#REF!,Цены_спр.[Номенклатура],0),MATCH("Урожайность, %",Цены_спр.[#Headers],0))</f>
        <v>#REF!</v>
      </c>
      <c r="HP17" s="150">
        <f>SUMIF($A$8:$A$14,#REF!,HP$8:HP$14)</f>
        <v>0</v>
      </c>
      <c r="HQ17" s="150">
        <f>SUMIF($A$8:$A$14,#REF!,HQ$8:HQ$14)</f>
        <v>0</v>
      </c>
      <c r="HR17" s="150">
        <f>SUMIF($A$8:$A$14,#REF!,HR$8:HR$14)</f>
        <v>0</v>
      </c>
      <c r="HS17" s="150">
        <f>SUMIF($A$8:$A$14,#REF!,HS$8:HS$14)</f>
        <v>0</v>
      </c>
      <c r="HT17" s="150">
        <f>SUMIF($A$8:$A$14,#REF!,HT$8:HT$14)</f>
        <v>0</v>
      </c>
      <c r="HU17" s="150">
        <f>SUMIF($A$8:$A$14,#REF!,HU$8:HU$14)</f>
        <v>0</v>
      </c>
      <c r="HV17" s="155" t="e">
        <f>INDEX(Цены_спр.[],MATCH(#REF!,Цены_спр.[Номенклатура],0),MATCH("Цена, руб./ед. изм.",Цены_спр.[#Headers],0))</f>
        <v>#REF!</v>
      </c>
      <c r="HW17" s="164">
        <f>SUMIF($A$8:$A$14,#REF!,HW$8:HW$14)</f>
        <v>0</v>
      </c>
      <c r="HX17" s="157">
        <f>SUMIF($A$8:$A$14,#REF!,HX$8:HX$14)</f>
        <v>0</v>
      </c>
      <c r="HY17" s="149" t="e">
        <f>INDEX(Цены_спр.[],MATCH(#REF!,Цены_спр.[Номенклатура],0),MATCH("Урожайность, %",Цены_спр.[#Headers],0))</f>
        <v>#REF!</v>
      </c>
      <c r="HZ17" s="150">
        <f>SUMIF($A$8:$A$14,#REF!,HZ$8:HZ$14)</f>
        <v>0</v>
      </c>
      <c r="IA17" s="150">
        <f>SUMIF($A$8:$A$14,#REF!,IA$8:IA$14)</f>
        <v>0</v>
      </c>
      <c r="IB17" s="150">
        <f>SUMIF($A$8:$A$14,#REF!,IB$8:IB$14)</f>
        <v>0</v>
      </c>
      <c r="IC17" s="150">
        <f>SUMIF($A$8:$A$14,#REF!,IC$8:IC$14)</f>
        <v>0</v>
      </c>
      <c r="ID17" s="150">
        <f>SUMIF($A$8:$A$14,#REF!,ID$8:ID$14)</f>
        <v>0</v>
      </c>
      <c r="IE17" s="150">
        <f>SUMIF($A$8:$A$14,#REF!,IE$8:IE$14)</f>
        <v>0</v>
      </c>
      <c r="IF17" s="155" t="e">
        <f>INDEX(Цены_спр.[],MATCH(#REF!,Цены_спр.[Номенклатура],0),MATCH("Цена, руб./ед. изм.",Цены_спр.[#Headers],0))</f>
        <v>#REF!</v>
      </c>
      <c r="IG17" s="164">
        <f>SUMIF($A$8:$A$14,#REF!,IG$8:IG$14)</f>
        <v>0</v>
      </c>
      <c r="IH17" s="157">
        <f>SUMIF($A$8:$A$14,#REF!,IH$8:IH$14)</f>
        <v>0</v>
      </c>
      <c r="II17" s="149" t="e">
        <f>INDEX(Цены_спр.[],MATCH(#REF!,Цены_спр.[Номенклатура],0),MATCH("Урожайность, %",Цены_спр.[#Headers],0))</f>
        <v>#REF!</v>
      </c>
      <c r="IJ17" s="150">
        <f>SUMIF($A$8:$A$14,#REF!,IJ$8:IJ$14)</f>
        <v>0</v>
      </c>
      <c r="IK17" s="150">
        <f>SUMIF($A$8:$A$14,#REF!,IK$8:IK$14)</f>
        <v>0</v>
      </c>
      <c r="IL17" s="150">
        <f>SUMIF($A$8:$A$14,#REF!,IL$8:IL$14)</f>
        <v>0</v>
      </c>
      <c r="IM17" s="150">
        <f>SUMIF($A$8:$A$14,#REF!,IM$8:IM$14)</f>
        <v>0</v>
      </c>
      <c r="IN17" s="150">
        <f>SUMIF($A$8:$A$14,#REF!,IN$8:IN$14)</f>
        <v>0</v>
      </c>
      <c r="IO17" s="150">
        <f>SUMIF($A$8:$A$14,#REF!,IO$8:IO$14)</f>
        <v>0</v>
      </c>
      <c r="IP17" s="155" t="e">
        <f>INDEX(Цены_спр.[],MATCH(#REF!,Цены_спр.[Номенклатура],0),MATCH("Цена, руб./ед. изм.",Цены_спр.[#Headers],0))</f>
        <v>#REF!</v>
      </c>
      <c r="IQ17" s="164">
        <f>SUMIF($A$8:$A$14,#REF!,IQ$8:IQ$14)</f>
        <v>0</v>
      </c>
      <c r="IR17" s="157">
        <f>SUMIF($A$8:$A$14,#REF!,IR$8:IR$14)</f>
        <v>0</v>
      </c>
      <c r="IS17" s="149" t="e">
        <f>INDEX(Цены_спр.[],MATCH(#REF!,Цены_спр.[Номенклатура],0),MATCH("Урожайность, %",Цены_спр.[#Headers],0))</f>
        <v>#REF!</v>
      </c>
      <c r="IT17" s="150">
        <f>SUMIF($A$8:$A$14,#REF!,IT$8:IT$14)</f>
        <v>0</v>
      </c>
      <c r="IU17" s="150">
        <f>SUMIF($A$8:$A$14,#REF!,IU$8:IU$14)</f>
        <v>0</v>
      </c>
      <c r="IV17" s="150">
        <f>SUMIF($A$8:$A$14,#REF!,IV$8:IV$14)</f>
        <v>0</v>
      </c>
      <c r="IW17" s="150">
        <f>SUMIF($A$8:$A$14,#REF!,IW$8:IW$14)</f>
        <v>0</v>
      </c>
      <c r="IX17" s="150">
        <f>SUMIF($A$8:$A$14,#REF!,IX$8:IX$14)</f>
        <v>0</v>
      </c>
      <c r="IY17" s="150">
        <f>SUMIF($A$8:$A$14,#REF!,IY$8:IY$14)</f>
        <v>0</v>
      </c>
      <c r="IZ17" s="155" t="e">
        <f>INDEX(Цены_спр.[],MATCH(#REF!,Цены_спр.[Номенклатура],0),MATCH("Цена, руб./ед. изм.",Цены_спр.[#Headers],0))</f>
        <v>#REF!</v>
      </c>
      <c r="JA17" s="164">
        <f>SUMIF($A$8:$A$14,#REF!,JA$8:JA$14)</f>
        <v>0</v>
      </c>
      <c r="JB17" s="157">
        <f>SUMIF($A$8:$A$14,#REF!,JB$8:JB$14)</f>
        <v>0</v>
      </c>
      <c r="JC17" s="149" t="e">
        <f>INDEX(Цены_спр.[],MATCH(#REF!,Цены_спр.[Номенклатура],0),MATCH("Урожайность, %",Цены_спр.[#Headers],0))</f>
        <v>#REF!</v>
      </c>
      <c r="JD17" s="150">
        <f>SUMIF($A$8:$A$14,#REF!,JD$8:JD$14)</f>
        <v>0</v>
      </c>
      <c r="JE17" s="150">
        <f>SUMIF($A$8:$A$14,#REF!,JE$8:JE$14)</f>
        <v>0</v>
      </c>
      <c r="JF17" s="150">
        <f>SUMIF($A$8:$A$14,#REF!,JF$8:JF$14)</f>
        <v>0</v>
      </c>
      <c r="JG17" s="150">
        <f>SUMIF($A$8:$A$14,#REF!,JG$8:JG$14)</f>
        <v>0</v>
      </c>
      <c r="JH17" s="150">
        <f>SUMIF($A$8:$A$14,#REF!,JH$8:JH$14)</f>
        <v>0</v>
      </c>
      <c r="JI17" s="150">
        <f>SUMIF($A$8:$A$14,#REF!,JI$8:JI$14)</f>
        <v>0</v>
      </c>
      <c r="JJ17" s="155" t="e">
        <f>INDEX(Цены_спр.[],MATCH(#REF!,Цены_спр.[Номенклатура],0),MATCH("Цена, руб./ед. изм.",Цены_спр.[#Headers],0))</f>
        <v>#REF!</v>
      </c>
      <c r="JK17" s="164">
        <f>SUMIF($A$8:$A$14,#REF!,JK$8:JK$14)</f>
        <v>0</v>
      </c>
      <c r="JL17" s="157">
        <f>SUMIF($A$8:$A$14,#REF!,JL$8:JL$14)</f>
        <v>0</v>
      </c>
      <c r="JM17" s="149" t="e">
        <f>INDEX(Цены_спр.[],MATCH(#REF!,Цены_спр.[Номенклатура],0),MATCH("Урожайность, %",Цены_спр.[#Headers],0))</f>
        <v>#REF!</v>
      </c>
      <c r="JN17" s="150">
        <f>SUMIF($A$8:$A$14,#REF!,JN$8:JN$14)</f>
        <v>0</v>
      </c>
      <c r="JO17" s="150">
        <f>SUMIF($A$8:$A$14,#REF!,JO$8:JO$14)</f>
        <v>0</v>
      </c>
      <c r="JP17" s="150">
        <f>SUMIF($A$8:$A$14,#REF!,JP$8:JP$14)</f>
        <v>0</v>
      </c>
      <c r="JQ17" s="150">
        <f>SUMIF($A$8:$A$14,#REF!,JQ$8:JQ$14)</f>
        <v>0</v>
      </c>
      <c r="JR17" s="150">
        <f>SUMIF($A$8:$A$14,#REF!,JR$8:JR$14)</f>
        <v>0</v>
      </c>
      <c r="JS17" s="150">
        <f>SUMIF($A$8:$A$14,#REF!,JS$8:JS$14)</f>
        <v>0</v>
      </c>
      <c r="JT17" s="155" t="e">
        <f>INDEX(Цены_спр.[],MATCH(#REF!,Цены_спр.[Номенклатура],0),MATCH("Цена, руб./ед. изм.",Цены_спр.[#Headers],0))</f>
        <v>#REF!</v>
      </c>
      <c r="JU17" s="164">
        <f>SUMIF($A$8:$A$14,#REF!,JU$8:JU$14)</f>
        <v>0</v>
      </c>
      <c r="JV17" s="157">
        <f>SUMIF($A$8:$A$14,#REF!,JV$8:JV$14)</f>
        <v>0</v>
      </c>
      <c r="JW17" s="149" t="e">
        <f>INDEX(Цены_спр.[],MATCH(#REF!,Цены_спр.[Номенклатура],0),MATCH("Урожайность, %",Цены_спр.[#Headers],0))</f>
        <v>#REF!</v>
      </c>
      <c r="JX17" s="150">
        <f>SUMIF($A$8:$A$14,#REF!,JX$8:JX$14)</f>
        <v>0</v>
      </c>
      <c r="JY17" s="150">
        <f>SUMIF($A$8:$A$14,#REF!,JY$8:JY$14)</f>
        <v>0</v>
      </c>
      <c r="JZ17" s="150">
        <f>SUMIF($A$8:$A$14,#REF!,JZ$8:JZ$14)</f>
        <v>0</v>
      </c>
      <c r="KA17" s="150">
        <f>SUMIF($A$8:$A$14,#REF!,KA$8:KA$14)</f>
        <v>0</v>
      </c>
      <c r="KB17" s="150">
        <f>SUMIF($A$8:$A$14,#REF!,KB$8:KB$14)</f>
        <v>0</v>
      </c>
      <c r="KC17" s="150">
        <f>SUMIF($A$8:$A$14,#REF!,KC$8:KC$14)</f>
        <v>0</v>
      </c>
      <c r="KD17" s="155" t="e">
        <f>INDEX(Цены_спр.[],MATCH(#REF!,Цены_спр.[Номенклатура],0),MATCH("Цена, руб./ед. изм.",Цены_спр.[#Headers],0))</f>
        <v>#REF!</v>
      </c>
      <c r="KE17" s="164">
        <f>SUMIF($A$8:$A$14,#REF!,KE$8:KE$14)</f>
        <v>0</v>
      </c>
      <c r="KF17" s="157">
        <f>SUMIF($A$8:$A$14,#REF!,KF$8:KF$14)</f>
        <v>0</v>
      </c>
      <c r="KG17" s="149" t="e">
        <f>INDEX(Цены_спр.[],MATCH(#REF!,Цены_спр.[Номенклатура],0),MATCH("Урожайность, %",Цены_спр.[#Headers],0))</f>
        <v>#REF!</v>
      </c>
      <c r="KH17" s="150">
        <f>SUMIF($A$8:$A$14,#REF!,KH$8:KH$14)</f>
        <v>0</v>
      </c>
      <c r="KI17" s="150">
        <f>SUMIF($A$8:$A$14,#REF!,KI$8:KI$14)</f>
        <v>0</v>
      </c>
      <c r="KJ17" s="150">
        <f>SUMIF($A$8:$A$14,#REF!,KJ$8:KJ$14)</f>
        <v>0</v>
      </c>
      <c r="KK17" s="150">
        <f>SUMIF($A$8:$A$14,#REF!,KK$8:KK$14)</f>
        <v>0</v>
      </c>
      <c r="KL17" s="150">
        <f>SUMIF($A$8:$A$14,#REF!,KL$8:KL$14)</f>
        <v>0</v>
      </c>
      <c r="KM17" s="150">
        <f>SUMIF($A$8:$A$14,#REF!,KM$8:KM$14)</f>
        <v>0</v>
      </c>
      <c r="KN17" s="155" t="e">
        <f>INDEX(Цены_спр.[],MATCH(#REF!,Цены_спр.[Номенклатура],0),MATCH("Цена, руб./ед. изм.",Цены_спр.[#Headers],0))</f>
        <v>#REF!</v>
      </c>
      <c r="KO17" s="164">
        <f>SUMIF($A$8:$A$14,#REF!,KO$8:KO$14)</f>
        <v>0</v>
      </c>
      <c r="KP17" s="157">
        <f>SUMIF($A$8:$A$14,#REF!,KP$8:KP$14)</f>
        <v>0</v>
      </c>
      <c r="KQ17" s="149" t="e">
        <f>INDEX(Цены_спр.[],MATCH(#REF!,Цены_спр.[Номенклатура],0),MATCH("Урожайность, %",Цены_спр.[#Headers],0))</f>
        <v>#REF!</v>
      </c>
      <c r="KR17" s="150">
        <f>SUMIF($A$8:$A$14,#REF!,KR$8:KR$14)</f>
        <v>0</v>
      </c>
      <c r="KS17" s="150">
        <f>SUMIF($A$8:$A$14,#REF!,KS$8:KS$14)</f>
        <v>0</v>
      </c>
      <c r="KT17" s="150">
        <f>SUMIF($A$8:$A$14,#REF!,KT$8:KT$14)</f>
        <v>0</v>
      </c>
      <c r="KU17" s="150">
        <f>SUMIF($A$8:$A$14,#REF!,KU$8:KU$14)</f>
        <v>0</v>
      </c>
      <c r="KV17" s="150">
        <f>SUMIF($A$8:$A$14,#REF!,KV$8:KV$14)</f>
        <v>0</v>
      </c>
      <c r="KW17" s="150">
        <f>SUMIF($A$8:$A$14,#REF!,KW$8:KW$14)</f>
        <v>0</v>
      </c>
      <c r="KX17" s="155" t="e">
        <f>INDEX(Цены_спр.[],MATCH(#REF!,Цены_спр.[Номенклатура],0),MATCH("Цена, руб./ед. изм.",Цены_спр.[#Headers],0))</f>
        <v>#REF!</v>
      </c>
      <c r="KY17" s="164">
        <f>SUMIF($A$8:$A$14,#REF!,KY$8:KY$14)</f>
        <v>0</v>
      </c>
    </row>
    <row r="18" spans="1:311" ht="15" hidden="1" customHeight="1" outlineLevel="1">
      <c r="A18" s="241" t="s">
        <v>260</v>
      </c>
      <c r="B18" s="158">
        <f>SUMIF($A$8:$A$14,#REF!,B$8:B$14)</f>
        <v>0</v>
      </c>
      <c r="C18" s="152" t="e">
        <f>INDEX(Цены_спр.[],MATCH(#REF!,Цены_спр.[Номенклатура],0),MATCH("Урожайность, %",Цены_спр.[#Headers],0))</f>
        <v>#REF!</v>
      </c>
      <c r="D18" s="153">
        <f>SUMIF($A$8:$A$14,#REF!,D$8:D$14)</f>
        <v>0</v>
      </c>
      <c r="E18" s="153">
        <f>SUMIF($A$8:$A$14,#REF!,E$8:E$14)</f>
        <v>0</v>
      </c>
      <c r="F18" s="153">
        <f>SUMIF($A$8:$A$14,#REF!,F$8:F$14)</f>
        <v>0</v>
      </c>
      <c r="G18" s="153">
        <f>SUMIF($A$8:$A$14,#REF!,G$8:G$14)</f>
        <v>0</v>
      </c>
      <c r="H18" s="153">
        <f>SUMIF($A$8:$A$14,#REF!,H$8:H$14)</f>
        <v>0</v>
      </c>
      <c r="I18" s="153">
        <f>SUMIF($A$8:$A$14,#REF!,I$8:I$14)</f>
        <v>0</v>
      </c>
      <c r="J18" s="156" t="e">
        <f>INDEX(Цены_спр.[],MATCH(#REF!,Цены_спр.[Номенклатура],0),MATCH("Цена, руб./ед. изм.",Цены_спр.[#Headers],0))</f>
        <v>#REF!</v>
      </c>
      <c r="K18" s="166">
        <f>SUMIF($A$8:$A$14,#REF!,K$8:K$14)</f>
        <v>0</v>
      </c>
      <c r="L18" s="158">
        <f>SUMIF($A$8:$A$14,#REF!,L$8:L$14)</f>
        <v>0</v>
      </c>
      <c r="M18" s="152" t="e">
        <f>INDEX(Цены_спр.[],MATCH(#REF!,Цены_спр.[Номенклатура],0),MATCH("Урожайность, %",Цены_спр.[#Headers],0))</f>
        <v>#REF!</v>
      </c>
      <c r="N18" s="153">
        <f>SUMIF($A$8:$A$14,#REF!,N$8:N$14)</f>
        <v>0</v>
      </c>
      <c r="O18" s="153">
        <f>SUMIF($A$8:$A$14,#REF!,O$8:O$14)</f>
        <v>0</v>
      </c>
      <c r="P18" s="153">
        <f>SUMIF($A$8:$A$14,#REF!,P$8:P$14)</f>
        <v>0</v>
      </c>
      <c r="Q18" s="153">
        <f>SUMIF($A$8:$A$14,#REF!,Q$8:Q$14)</f>
        <v>0</v>
      </c>
      <c r="R18" s="153">
        <f>SUMIF($A$8:$A$14,#REF!,R$8:R$14)</f>
        <v>0</v>
      </c>
      <c r="S18" s="153">
        <f>SUMIF($A$8:$A$14,#REF!,S$8:S$14)</f>
        <v>0</v>
      </c>
      <c r="T18" s="156" t="e">
        <f>INDEX(Цены_спр.[],MATCH(#REF!,Цены_спр.[Номенклатура],0),MATCH("Цена, руб./ед. изм.",Цены_спр.[#Headers],0))</f>
        <v>#REF!</v>
      </c>
      <c r="U18" s="166">
        <f>SUMIF($A$8:$A$14,#REF!,U$8:U$14)</f>
        <v>0</v>
      </c>
      <c r="V18" s="158">
        <f>SUMIF($A$8:$A$14,#REF!,V$8:V$14)</f>
        <v>0</v>
      </c>
      <c r="W18" s="152" t="e">
        <f>INDEX(Цены_спр.[],MATCH(#REF!,Цены_спр.[Номенклатура],0),MATCH("Урожайность, %",Цены_спр.[#Headers],0))</f>
        <v>#REF!</v>
      </c>
      <c r="X18" s="153">
        <f>SUMIF($A$8:$A$14,#REF!,X$8:X$14)</f>
        <v>0</v>
      </c>
      <c r="Y18" s="153">
        <f>SUMIF($A$8:$A$14,#REF!,Y$8:Y$14)</f>
        <v>0</v>
      </c>
      <c r="Z18" s="153">
        <f>SUMIF($A$8:$A$14,#REF!,Z$8:Z$14)</f>
        <v>0</v>
      </c>
      <c r="AA18" s="153">
        <f>SUMIF($A$8:$A$14,#REF!,AA$8:AA$14)</f>
        <v>0</v>
      </c>
      <c r="AB18" s="153">
        <f>SUMIF($A$8:$A$14,#REF!,AB$8:AB$14)</f>
        <v>0</v>
      </c>
      <c r="AC18" s="153">
        <f>SUMIF($A$8:$A$14,#REF!,AC$8:AC$14)</f>
        <v>0</v>
      </c>
      <c r="AD18" s="156" t="e">
        <f>INDEX(Цены_спр.[],MATCH(#REF!,Цены_спр.[Номенклатура],0),MATCH("Цена, руб./ед. изм.",Цены_спр.[#Headers],0))</f>
        <v>#REF!</v>
      </c>
      <c r="AE18" s="166">
        <f>SUMIF($A$8:$A$14,#REF!,AE$8:AE$14)</f>
        <v>0</v>
      </c>
      <c r="AF18" s="158">
        <f>SUMIF($A$8:$A$14,#REF!,AF$8:AF$14)</f>
        <v>0</v>
      </c>
      <c r="AG18" s="152" t="e">
        <f>INDEX(Цены_спр.[],MATCH(#REF!,Цены_спр.[Номенклатура],0),MATCH("Урожайность, %",Цены_спр.[#Headers],0))</f>
        <v>#REF!</v>
      </c>
      <c r="AH18" s="153">
        <f>SUMIF($A$8:$A$14,#REF!,AH$8:AH$14)</f>
        <v>0</v>
      </c>
      <c r="AI18" s="153">
        <f>SUMIF($A$8:$A$14,#REF!,AI$8:AI$14)</f>
        <v>0</v>
      </c>
      <c r="AJ18" s="153">
        <f>SUMIF($A$8:$A$14,#REF!,AJ$8:AJ$14)</f>
        <v>0</v>
      </c>
      <c r="AK18" s="153">
        <f>SUMIF($A$8:$A$14,#REF!,AK$8:AK$14)</f>
        <v>0</v>
      </c>
      <c r="AL18" s="153">
        <f>SUMIF($A$8:$A$14,#REF!,AL$8:AL$14)</f>
        <v>0</v>
      </c>
      <c r="AM18" s="153">
        <f>SUMIF($A$8:$A$14,#REF!,AM$8:AM$14)</f>
        <v>0</v>
      </c>
      <c r="AN18" s="156" t="e">
        <f>INDEX(Цены_спр.[],MATCH(#REF!,Цены_спр.[Номенклатура],0),MATCH("Цена, руб./ед. изм.",Цены_спр.[#Headers],0))</f>
        <v>#REF!</v>
      </c>
      <c r="AO18" s="166">
        <f>SUMIF($A$8:$A$14,#REF!,AO$8:AO$14)</f>
        <v>0</v>
      </c>
      <c r="AP18" s="158">
        <f>SUMIF($A$8:$A$14,#REF!,AP$8:AP$14)</f>
        <v>0</v>
      </c>
      <c r="AQ18" s="152" t="e">
        <f>INDEX(Цены_спр.[],MATCH(#REF!,Цены_спр.[Номенклатура],0),MATCH("Урожайность, %",Цены_спр.[#Headers],0))</f>
        <v>#REF!</v>
      </c>
      <c r="AR18" s="153">
        <f>SUMIF($A$8:$A$14,#REF!,AR$8:AR$14)</f>
        <v>0</v>
      </c>
      <c r="AS18" s="153">
        <f>SUMIF($A$8:$A$14,#REF!,AS$8:AS$14)</f>
        <v>0</v>
      </c>
      <c r="AT18" s="153">
        <f>SUMIF($A$8:$A$14,#REF!,AT$8:AT$14)</f>
        <v>0</v>
      </c>
      <c r="AU18" s="153">
        <f>SUMIF($A$8:$A$14,#REF!,AU$8:AU$14)</f>
        <v>0</v>
      </c>
      <c r="AV18" s="153">
        <f>SUMIF($A$8:$A$14,#REF!,AV$8:AV$14)</f>
        <v>0</v>
      </c>
      <c r="AW18" s="153">
        <f>SUMIF($A$8:$A$14,#REF!,AW$8:AW$14)</f>
        <v>0</v>
      </c>
      <c r="AX18" s="156" t="e">
        <f>INDEX(Цены_спр.[],MATCH(#REF!,Цены_спр.[Номенклатура],0),MATCH("Цена, руб./ед. изм.",Цены_спр.[#Headers],0))</f>
        <v>#REF!</v>
      </c>
      <c r="AY18" s="166">
        <f>SUMIF($A$8:$A$14,#REF!,AY$8:AY$14)</f>
        <v>0</v>
      </c>
      <c r="AZ18" s="158">
        <f>SUMIF($A$8:$A$14,#REF!,AZ$8:AZ$14)</f>
        <v>0</v>
      </c>
      <c r="BA18" s="152" t="e">
        <f>INDEX(Цены_спр.[],MATCH(#REF!,Цены_спр.[Номенклатура],0),MATCH("Урожайность, %",Цены_спр.[#Headers],0))</f>
        <v>#REF!</v>
      </c>
      <c r="BB18" s="153">
        <f>SUMIF($A$8:$A$14,#REF!,BB$8:BB$14)</f>
        <v>0</v>
      </c>
      <c r="BC18" s="153">
        <f>SUMIF($A$8:$A$14,#REF!,BC$8:BC$14)</f>
        <v>0</v>
      </c>
      <c r="BD18" s="153">
        <f>SUMIF($A$8:$A$14,#REF!,BD$8:BD$14)</f>
        <v>0</v>
      </c>
      <c r="BE18" s="153">
        <f>SUMIF($A$8:$A$14,#REF!,BE$8:BE$14)</f>
        <v>0</v>
      </c>
      <c r="BF18" s="153">
        <f>SUMIF($A$8:$A$14,#REF!,BF$8:BF$14)</f>
        <v>0</v>
      </c>
      <c r="BG18" s="153">
        <f>SUMIF($A$8:$A$14,#REF!,BG$8:BG$14)</f>
        <v>0</v>
      </c>
      <c r="BH18" s="156" t="e">
        <f>INDEX(Цены_спр.[],MATCH(#REF!,Цены_спр.[Номенклатура],0),MATCH("Цена, руб./ед. изм.",Цены_спр.[#Headers],0))</f>
        <v>#REF!</v>
      </c>
      <c r="BI18" s="166">
        <f>SUMIF($A$8:$A$14,#REF!,BI$8:BI$14)</f>
        <v>0</v>
      </c>
      <c r="BJ18" s="158">
        <f>SUMIF($A$8:$A$14,#REF!,BJ$8:BJ$14)</f>
        <v>0</v>
      </c>
      <c r="BK18" s="152" t="e">
        <f>INDEX(Цены_спр.[],MATCH(#REF!,Цены_спр.[Номенклатура],0),MATCH("Урожайность, %",Цены_спр.[#Headers],0))</f>
        <v>#REF!</v>
      </c>
      <c r="BL18" s="153">
        <f>SUMIF($A$8:$A$14,#REF!,BL$8:BL$14)</f>
        <v>0</v>
      </c>
      <c r="BM18" s="153">
        <f>SUMIF($A$8:$A$14,#REF!,BM$8:BM$14)</f>
        <v>0</v>
      </c>
      <c r="BN18" s="153">
        <f>SUMIF($A$8:$A$14,#REF!,BN$8:BN$14)</f>
        <v>0</v>
      </c>
      <c r="BO18" s="153">
        <f>SUMIF($A$8:$A$14,#REF!,BO$8:BO$14)</f>
        <v>0</v>
      </c>
      <c r="BP18" s="153">
        <f>SUMIF($A$8:$A$14,#REF!,BP$8:BP$14)</f>
        <v>0</v>
      </c>
      <c r="BQ18" s="153">
        <f>SUMIF($A$8:$A$14,#REF!,BQ$8:BQ$14)</f>
        <v>0</v>
      </c>
      <c r="BR18" s="156" t="e">
        <f>INDEX(Цены_спр.[],MATCH(#REF!,Цены_спр.[Номенклатура],0),MATCH("Цена, руб./ед. изм.",Цены_спр.[#Headers],0))</f>
        <v>#REF!</v>
      </c>
      <c r="BS18" s="166">
        <f>SUMIF($A$8:$A$14,#REF!,BS$8:BS$14)</f>
        <v>0</v>
      </c>
      <c r="BT18" s="158">
        <f>SUMIF($A$8:$A$14,#REF!,BT$8:BT$14)</f>
        <v>0</v>
      </c>
      <c r="BU18" s="152" t="e">
        <f>INDEX(Цены_спр.[],MATCH(#REF!,Цены_спр.[Номенклатура],0),MATCH("Урожайность, %",Цены_спр.[#Headers],0))</f>
        <v>#REF!</v>
      </c>
      <c r="BV18" s="153">
        <f>SUMIF($A$8:$A$14,#REF!,BV$8:BV$14)</f>
        <v>0</v>
      </c>
      <c r="BW18" s="153">
        <f>SUMIF($A$8:$A$14,#REF!,BW$8:BW$14)</f>
        <v>0</v>
      </c>
      <c r="BX18" s="153">
        <f>SUMIF($A$8:$A$14,#REF!,BX$8:BX$14)</f>
        <v>0</v>
      </c>
      <c r="BY18" s="153">
        <f>SUMIF($A$8:$A$14,#REF!,BY$8:BY$14)</f>
        <v>0</v>
      </c>
      <c r="BZ18" s="153">
        <f>SUMIF($A$8:$A$14,#REF!,BZ$8:BZ$14)</f>
        <v>0</v>
      </c>
      <c r="CA18" s="153">
        <f>SUMIF($A$8:$A$14,#REF!,CA$8:CA$14)</f>
        <v>0</v>
      </c>
      <c r="CB18" s="156" t="e">
        <f>INDEX(Цены_спр.[],MATCH(#REF!,Цены_спр.[Номенклатура],0),MATCH("Цена, руб./ед. изм.",Цены_спр.[#Headers],0))</f>
        <v>#REF!</v>
      </c>
      <c r="CC18" s="166">
        <f>SUMIF($A$8:$A$14,#REF!,CC$8:CC$14)</f>
        <v>0</v>
      </c>
      <c r="CD18" s="158">
        <f>SUMIF($A$8:$A$14,#REF!,CD$8:CD$14)</f>
        <v>0</v>
      </c>
      <c r="CE18" s="152" t="e">
        <f>INDEX(Цены_спр.[],MATCH(#REF!,Цены_спр.[Номенклатура],0),MATCH("Урожайность, %",Цены_спр.[#Headers],0))</f>
        <v>#REF!</v>
      </c>
      <c r="CF18" s="153">
        <f>SUMIF($A$8:$A$14,#REF!,CF$8:CF$14)</f>
        <v>0</v>
      </c>
      <c r="CG18" s="153">
        <f>SUMIF($A$8:$A$14,#REF!,CG$8:CG$14)</f>
        <v>0</v>
      </c>
      <c r="CH18" s="153">
        <f>SUMIF($A$8:$A$14,#REF!,CH$8:CH$14)</f>
        <v>0</v>
      </c>
      <c r="CI18" s="153">
        <f>SUMIF($A$8:$A$14,#REF!,CI$8:CI$14)</f>
        <v>0</v>
      </c>
      <c r="CJ18" s="153">
        <f>SUMIF($A$8:$A$14,#REF!,CJ$8:CJ$14)</f>
        <v>0</v>
      </c>
      <c r="CK18" s="153">
        <f>SUMIF($A$8:$A$14,#REF!,CK$8:CK$14)</f>
        <v>0</v>
      </c>
      <c r="CL18" s="156" t="e">
        <f>INDEX(Цены_спр.[],MATCH(#REF!,Цены_спр.[Номенклатура],0),MATCH("Цена, руб./ед. изм.",Цены_спр.[#Headers],0))</f>
        <v>#REF!</v>
      </c>
      <c r="CM18" s="166">
        <f>SUMIF($A$8:$A$14,#REF!,CM$8:CM$14)</f>
        <v>0</v>
      </c>
      <c r="CN18" s="158">
        <f>SUMIF($A$8:$A$14,#REF!,CN$8:CN$14)</f>
        <v>0</v>
      </c>
      <c r="CO18" s="152" t="e">
        <f>INDEX(Цены_спр.[],MATCH(#REF!,Цены_спр.[Номенклатура],0),MATCH("Урожайность, %",Цены_спр.[#Headers],0))</f>
        <v>#REF!</v>
      </c>
      <c r="CP18" s="153">
        <f>SUMIF($A$8:$A$14,#REF!,CP$8:CP$14)</f>
        <v>0</v>
      </c>
      <c r="CQ18" s="153">
        <f>SUMIF($A$8:$A$14,#REF!,CQ$8:CQ$14)</f>
        <v>0</v>
      </c>
      <c r="CR18" s="153">
        <f>SUMIF($A$8:$A$14,#REF!,CR$8:CR$14)</f>
        <v>0</v>
      </c>
      <c r="CS18" s="153">
        <f>SUMIF($A$8:$A$14,#REF!,CS$8:CS$14)</f>
        <v>0</v>
      </c>
      <c r="CT18" s="153">
        <f>SUMIF($A$8:$A$14,#REF!,CT$8:CT$14)</f>
        <v>0</v>
      </c>
      <c r="CU18" s="153">
        <f>SUMIF($A$8:$A$14,#REF!,CU$8:CU$14)</f>
        <v>0</v>
      </c>
      <c r="CV18" s="156" t="e">
        <f>INDEX(Цены_спр.[],MATCH(#REF!,Цены_спр.[Номенклатура],0),MATCH("Цена, руб./ед. изм.",Цены_спр.[#Headers],0))</f>
        <v>#REF!</v>
      </c>
      <c r="CW18" s="166">
        <f>SUMIF($A$8:$A$14,#REF!,CW$8:CW$14)</f>
        <v>0</v>
      </c>
      <c r="CX18" s="158">
        <f>SUMIF($A$8:$A$14,#REF!,CX$8:CX$14)</f>
        <v>0</v>
      </c>
      <c r="CY18" s="152" t="e">
        <f>INDEX(Цены_спр.[],MATCH(#REF!,Цены_спр.[Номенклатура],0),MATCH("Урожайность, %",Цены_спр.[#Headers],0))</f>
        <v>#REF!</v>
      </c>
      <c r="CZ18" s="153">
        <f>SUMIF($A$8:$A$14,#REF!,CZ$8:CZ$14)</f>
        <v>0</v>
      </c>
      <c r="DA18" s="153">
        <f>SUMIF($A$8:$A$14,#REF!,DA$8:DA$14)</f>
        <v>0</v>
      </c>
      <c r="DB18" s="153">
        <f>SUMIF($A$8:$A$14,#REF!,DB$8:DB$14)</f>
        <v>0</v>
      </c>
      <c r="DC18" s="153">
        <f>SUMIF($A$8:$A$14,#REF!,DC$8:DC$14)</f>
        <v>0</v>
      </c>
      <c r="DD18" s="153">
        <f>SUMIF($A$8:$A$14,#REF!,DD$8:DD$14)</f>
        <v>0</v>
      </c>
      <c r="DE18" s="153">
        <f>SUMIF($A$8:$A$14,#REF!,DE$8:DE$14)</f>
        <v>0</v>
      </c>
      <c r="DF18" s="156" t="e">
        <f>INDEX(Цены_спр.[],MATCH(#REF!,Цены_спр.[Номенклатура],0),MATCH("Цена, руб./ед. изм.",Цены_спр.[#Headers],0))</f>
        <v>#REF!</v>
      </c>
      <c r="DG18" s="166">
        <f>SUMIF($A$8:$A$14,#REF!,DG$8:DG$14)</f>
        <v>0</v>
      </c>
      <c r="DH18" s="158">
        <f>SUMIF($A$8:$A$14,#REF!,DH$8:DH$14)</f>
        <v>0</v>
      </c>
      <c r="DI18" s="152" t="e">
        <f>INDEX(Цены_спр.[],MATCH(#REF!,Цены_спр.[Номенклатура],0),MATCH("Урожайность, %",Цены_спр.[#Headers],0))</f>
        <v>#REF!</v>
      </c>
      <c r="DJ18" s="153">
        <f>SUMIF($A$8:$A$14,#REF!,DJ$8:DJ$14)</f>
        <v>0</v>
      </c>
      <c r="DK18" s="153">
        <f>SUMIF($A$8:$A$14,#REF!,DK$8:DK$14)</f>
        <v>0</v>
      </c>
      <c r="DL18" s="153">
        <f>SUMIF($A$8:$A$14,#REF!,DL$8:DL$14)</f>
        <v>0</v>
      </c>
      <c r="DM18" s="153">
        <f>SUMIF($A$8:$A$14,#REF!,DM$8:DM$14)</f>
        <v>0</v>
      </c>
      <c r="DN18" s="153">
        <f>SUMIF($A$8:$A$14,#REF!,DN$8:DN$14)</f>
        <v>0</v>
      </c>
      <c r="DO18" s="153">
        <f>SUMIF($A$8:$A$14,#REF!,DO$8:DO$14)</f>
        <v>0</v>
      </c>
      <c r="DP18" s="156" t="e">
        <f>INDEX(Цены_спр.[],MATCH(#REF!,Цены_спр.[Номенклатура],0),MATCH("Цена, руб./ед. изм.",Цены_спр.[#Headers],0))</f>
        <v>#REF!</v>
      </c>
      <c r="DQ18" s="166">
        <f>SUMIF($A$8:$A$14,#REF!,DQ$8:DQ$14)</f>
        <v>0</v>
      </c>
      <c r="DR18" s="158">
        <f>SUMIF($A$8:$A$14,#REF!,DR$8:DR$14)</f>
        <v>0</v>
      </c>
      <c r="DS18" s="152" t="e">
        <f>INDEX(Цены_спр.[],MATCH(#REF!,Цены_спр.[Номенклатура],0),MATCH("Урожайность, %",Цены_спр.[#Headers],0))</f>
        <v>#REF!</v>
      </c>
      <c r="DT18" s="153">
        <f>SUMIF($A$8:$A$14,#REF!,DT$8:DT$14)</f>
        <v>0</v>
      </c>
      <c r="DU18" s="153">
        <f>SUMIF($A$8:$A$14,#REF!,DU$8:DU$14)</f>
        <v>0</v>
      </c>
      <c r="DV18" s="153">
        <f>SUMIF($A$8:$A$14,#REF!,DV$8:DV$14)</f>
        <v>0</v>
      </c>
      <c r="DW18" s="153">
        <f>SUMIF($A$8:$A$14,#REF!,DW$8:DW$14)</f>
        <v>0</v>
      </c>
      <c r="DX18" s="153">
        <f>SUMIF($A$8:$A$14,#REF!,DX$8:DX$14)</f>
        <v>0</v>
      </c>
      <c r="DY18" s="153">
        <f>SUMIF($A$8:$A$14,#REF!,DY$8:DY$14)</f>
        <v>0</v>
      </c>
      <c r="DZ18" s="156" t="e">
        <f>INDEX(Цены_спр.[],MATCH(#REF!,Цены_спр.[Номенклатура],0),MATCH("Цена, руб./ед. изм.",Цены_спр.[#Headers],0))</f>
        <v>#REF!</v>
      </c>
      <c r="EA18" s="166">
        <f>SUMIF($A$8:$A$14,#REF!,EA$8:EA$14)</f>
        <v>0</v>
      </c>
      <c r="EB18" s="158">
        <f>SUMIF($A$8:$A$14,#REF!,EB$8:EB$14)</f>
        <v>0</v>
      </c>
      <c r="EC18" s="152" t="e">
        <f>INDEX(Цены_спр.[],MATCH(#REF!,Цены_спр.[Номенклатура],0),MATCH("Урожайность, %",Цены_спр.[#Headers],0))</f>
        <v>#REF!</v>
      </c>
      <c r="ED18" s="153">
        <f>SUMIF($A$8:$A$14,#REF!,ED$8:ED$14)</f>
        <v>0</v>
      </c>
      <c r="EE18" s="153">
        <f>SUMIF($A$8:$A$14,#REF!,EE$8:EE$14)</f>
        <v>0</v>
      </c>
      <c r="EF18" s="153">
        <f>SUMIF($A$8:$A$14,#REF!,EF$8:EF$14)</f>
        <v>0</v>
      </c>
      <c r="EG18" s="153">
        <f>SUMIF($A$8:$A$14,#REF!,EG$8:EG$14)</f>
        <v>0</v>
      </c>
      <c r="EH18" s="153">
        <f>SUMIF($A$8:$A$14,#REF!,EH$8:EH$14)</f>
        <v>0</v>
      </c>
      <c r="EI18" s="153">
        <f>SUMIF($A$8:$A$14,#REF!,EI$8:EI$14)</f>
        <v>0</v>
      </c>
      <c r="EJ18" s="156" t="e">
        <f>INDEX(Цены_спр.[],MATCH(#REF!,Цены_спр.[Номенклатура],0),MATCH("Цена, руб./ед. изм.",Цены_спр.[#Headers],0))</f>
        <v>#REF!</v>
      </c>
      <c r="EK18" s="166">
        <f>SUMIF($A$8:$A$14,#REF!,EK$8:EK$14)</f>
        <v>0</v>
      </c>
      <c r="EL18" s="158">
        <f>SUMIF($A$8:$A$14,#REF!,EL$8:EL$14)</f>
        <v>0</v>
      </c>
      <c r="EM18" s="152" t="e">
        <f>INDEX(Цены_спр.[],MATCH(#REF!,Цены_спр.[Номенклатура],0),MATCH("Урожайность, %",Цены_спр.[#Headers],0))</f>
        <v>#REF!</v>
      </c>
      <c r="EN18" s="153">
        <f>SUMIF($A$8:$A$14,#REF!,EN$8:EN$14)</f>
        <v>0</v>
      </c>
      <c r="EO18" s="153">
        <f>SUMIF($A$8:$A$14,#REF!,EO$8:EO$14)</f>
        <v>0</v>
      </c>
      <c r="EP18" s="153">
        <f>SUMIF($A$8:$A$14,#REF!,EP$8:EP$14)</f>
        <v>0</v>
      </c>
      <c r="EQ18" s="153">
        <f>SUMIF($A$8:$A$14,#REF!,EQ$8:EQ$14)</f>
        <v>0</v>
      </c>
      <c r="ER18" s="153">
        <f>SUMIF($A$8:$A$14,#REF!,ER$8:ER$14)</f>
        <v>0</v>
      </c>
      <c r="ES18" s="153">
        <f>SUMIF($A$8:$A$14,#REF!,ES$8:ES$14)</f>
        <v>0</v>
      </c>
      <c r="ET18" s="156" t="e">
        <f>INDEX(Цены_спр.[],MATCH(#REF!,Цены_спр.[Номенклатура],0),MATCH("Цена, руб./ед. изм.",Цены_спр.[#Headers],0))</f>
        <v>#REF!</v>
      </c>
      <c r="EU18" s="166">
        <f>SUMIF($A$8:$A$14,#REF!,EU$8:EU$14)</f>
        <v>0</v>
      </c>
      <c r="EV18" s="158">
        <f>SUMIF($A$8:$A$14,#REF!,EV$8:EV$14)</f>
        <v>0</v>
      </c>
      <c r="EW18" s="152" t="e">
        <f>INDEX(Цены_спр.[],MATCH(#REF!,Цены_спр.[Номенклатура],0),MATCH("Урожайность, %",Цены_спр.[#Headers],0))</f>
        <v>#REF!</v>
      </c>
      <c r="EX18" s="153">
        <f>SUMIF($A$8:$A$14,#REF!,EX$8:EX$14)</f>
        <v>0</v>
      </c>
      <c r="EY18" s="153">
        <f>SUMIF($A$8:$A$14,#REF!,EY$8:EY$14)</f>
        <v>0</v>
      </c>
      <c r="EZ18" s="153">
        <f>SUMIF($A$8:$A$14,#REF!,EZ$8:EZ$14)</f>
        <v>0</v>
      </c>
      <c r="FA18" s="153">
        <f>SUMIF($A$8:$A$14,#REF!,FA$8:FA$14)</f>
        <v>0</v>
      </c>
      <c r="FB18" s="153">
        <f>SUMIF($A$8:$A$14,#REF!,FB$8:FB$14)</f>
        <v>0</v>
      </c>
      <c r="FC18" s="153">
        <f>SUMIF($A$8:$A$14,#REF!,FC$8:FC$14)</f>
        <v>0</v>
      </c>
      <c r="FD18" s="156" t="e">
        <f>INDEX(Цены_спр.[],MATCH(#REF!,Цены_спр.[Номенклатура],0),MATCH("Цена, руб./ед. изм.",Цены_спр.[#Headers],0))</f>
        <v>#REF!</v>
      </c>
      <c r="FE18" s="166">
        <f>SUMIF($A$8:$A$14,#REF!,FE$8:FE$14)</f>
        <v>0</v>
      </c>
      <c r="FF18" s="158">
        <f>SUMIF($A$8:$A$14,#REF!,FF$8:FF$14)</f>
        <v>0</v>
      </c>
      <c r="FG18" s="152" t="e">
        <f>INDEX(Цены_спр.[],MATCH(#REF!,Цены_спр.[Номенклатура],0),MATCH("Урожайность, %",Цены_спр.[#Headers],0))</f>
        <v>#REF!</v>
      </c>
      <c r="FH18" s="153">
        <f>SUMIF($A$8:$A$14,#REF!,FH$8:FH$14)</f>
        <v>0</v>
      </c>
      <c r="FI18" s="153">
        <f>SUMIF($A$8:$A$14,#REF!,FI$8:FI$14)</f>
        <v>0</v>
      </c>
      <c r="FJ18" s="153">
        <f>SUMIF($A$8:$A$14,#REF!,FJ$8:FJ$14)</f>
        <v>0</v>
      </c>
      <c r="FK18" s="153">
        <f>SUMIF($A$8:$A$14,#REF!,FK$8:FK$14)</f>
        <v>0</v>
      </c>
      <c r="FL18" s="153">
        <f>SUMIF($A$8:$A$14,#REF!,FL$8:FL$14)</f>
        <v>0</v>
      </c>
      <c r="FM18" s="153">
        <f>SUMIF($A$8:$A$14,#REF!,FM$8:FM$14)</f>
        <v>0</v>
      </c>
      <c r="FN18" s="156" t="e">
        <f>INDEX(Цены_спр.[],MATCH(#REF!,Цены_спр.[Номенклатура],0),MATCH("Цена, руб./ед. изм.",Цены_спр.[#Headers],0))</f>
        <v>#REF!</v>
      </c>
      <c r="FO18" s="166">
        <f>SUMIF($A$8:$A$14,#REF!,FO$8:FO$14)</f>
        <v>0</v>
      </c>
      <c r="FP18" s="158">
        <f>SUMIF($A$8:$A$14,#REF!,FP$8:FP$14)</f>
        <v>0</v>
      </c>
      <c r="FQ18" s="152" t="e">
        <f>INDEX(Цены_спр.[],MATCH(#REF!,Цены_спр.[Номенклатура],0),MATCH("Урожайность, %",Цены_спр.[#Headers],0))</f>
        <v>#REF!</v>
      </c>
      <c r="FR18" s="153">
        <f>SUMIF($A$8:$A$14,#REF!,FR$8:FR$14)</f>
        <v>0</v>
      </c>
      <c r="FS18" s="153">
        <f>SUMIF($A$8:$A$14,#REF!,FS$8:FS$14)</f>
        <v>0</v>
      </c>
      <c r="FT18" s="153">
        <f>SUMIF($A$8:$A$14,#REF!,FT$8:FT$14)</f>
        <v>0</v>
      </c>
      <c r="FU18" s="153">
        <f>SUMIF($A$8:$A$14,#REF!,FU$8:FU$14)</f>
        <v>0</v>
      </c>
      <c r="FV18" s="153">
        <f>SUMIF($A$8:$A$14,#REF!,FV$8:FV$14)</f>
        <v>0</v>
      </c>
      <c r="FW18" s="153">
        <f>SUMIF($A$8:$A$14,#REF!,FW$8:FW$14)</f>
        <v>0</v>
      </c>
      <c r="FX18" s="156" t="e">
        <f>INDEX(Цены_спр.[],MATCH(#REF!,Цены_спр.[Номенклатура],0),MATCH("Цена, руб./ед. изм.",Цены_спр.[#Headers],0))</f>
        <v>#REF!</v>
      </c>
      <c r="FY18" s="166">
        <f>SUMIF($A$8:$A$14,#REF!,FY$8:FY$14)</f>
        <v>0</v>
      </c>
      <c r="FZ18" s="158">
        <f>SUMIF($A$8:$A$14,#REF!,FZ$8:FZ$14)</f>
        <v>0</v>
      </c>
      <c r="GA18" s="152" t="e">
        <f>INDEX(Цены_спр.[],MATCH(#REF!,Цены_спр.[Номенклатура],0),MATCH("Урожайность, %",Цены_спр.[#Headers],0))</f>
        <v>#REF!</v>
      </c>
      <c r="GB18" s="153">
        <f>SUMIF($A$8:$A$14,#REF!,GB$8:GB$14)</f>
        <v>0</v>
      </c>
      <c r="GC18" s="153">
        <f>SUMIF($A$8:$A$14,#REF!,GC$8:GC$14)</f>
        <v>0</v>
      </c>
      <c r="GD18" s="153">
        <f>SUMIF($A$8:$A$14,#REF!,GD$8:GD$14)</f>
        <v>0</v>
      </c>
      <c r="GE18" s="153">
        <f>SUMIF($A$8:$A$14,#REF!,GE$8:GE$14)</f>
        <v>0</v>
      </c>
      <c r="GF18" s="153">
        <f>SUMIF($A$8:$A$14,#REF!,GF$8:GF$14)</f>
        <v>0</v>
      </c>
      <c r="GG18" s="153">
        <f>SUMIF($A$8:$A$14,#REF!,GG$8:GG$14)</f>
        <v>0</v>
      </c>
      <c r="GH18" s="156" t="e">
        <f>INDEX(Цены_спр.[],MATCH(#REF!,Цены_спр.[Номенклатура],0),MATCH("Цена, руб./ед. изм.",Цены_спр.[#Headers],0))</f>
        <v>#REF!</v>
      </c>
      <c r="GI18" s="166">
        <f>SUMIF($A$8:$A$14,#REF!,GI$8:GI$14)</f>
        <v>0</v>
      </c>
      <c r="GJ18" s="158">
        <f>SUMIF($A$8:$A$14,#REF!,GJ$8:GJ$14)</f>
        <v>0</v>
      </c>
      <c r="GK18" s="152" t="e">
        <f>INDEX(Цены_спр.[],MATCH(#REF!,Цены_спр.[Номенклатура],0),MATCH("Урожайность, %",Цены_спр.[#Headers],0))</f>
        <v>#REF!</v>
      </c>
      <c r="GL18" s="153">
        <f>SUMIF($A$8:$A$14,#REF!,GL$8:GL$14)</f>
        <v>0</v>
      </c>
      <c r="GM18" s="153">
        <f>SUMIF($A$8:$A$14,#REF!,GM$8:GM$14)</f>
        <v>0</v>
      </c>
      <c r="GN18" s="153">
        <f>SUMIF($A$8:$A$14,#REF!,GN$8:GN$14)</f>
        <v>0</v>
      </c>
      <c r="GO18" s="153">
        <f>SUMIF($A$8:$A$14,#REF!,GO$8:GO$14)</f>
        <v>0</v>
      </c>
      <c r="GP18" s="153">
        <f>SUMIF($A$8:$A$14,#REF!,GP$8:GP$14)</f>
        <v>0</v>
      </c>
      <c r="GQ18" s="153">
        <f>SUMIF($A$8:$A$14,#REF!,GQ$8:GQ$14)</f>
        <v>0</v>
      </c>
      <c r="GR18" s="156" t="e">
        <f>INDEX(Цены_спр.[],MATCH(#REF!,Цены_спр.[Номенклатура],0),MATCH("Цена, руб./ед. изм.",Цены_спр.[#Headers],0))</f>
        <v>#REF!</v>
      </c>
      <c r="GS18" s="166">
        <f>SUMIF($A$8:$A$14,#REF!,GS$8:GS$14)</f>
        <v>0</v>
      </c>
      <c r="GT18" s="158">
        <f>SUMIF($A$8:$A$14,#REF!,GT$8:GT$14)</f>
        <v>0</v>
      </c>
      <c r="GU18" s="152" t="e">
        <f>INDEX(Цены_спр.[],MATCH(#REF!,Цены_спр.[Номенклатура],0),MATCH("Урожайность, %",Цены_спр.[#Headers],0))</f>
        <v>#REF!</v>
      </c>
      <c r="GV18" s="153">
        <f>SUMIF($A$8:$A$14,#REF!,GV$8:GV$14)</f>
        <v>0</v>
      </c>
      <c r="GW18" s="153">
        <f>SUMIF($A$8:$A$14,#REF!,GW$8:GW$14)</f>
        <v>0</v>
      </c>
      <c r="GX18" s="153">
        <f>SUMIF($A$8:$A$14,#REF!,GX$8:GX$14)</f>
        <v>0</v>
      </c>
      <c r="GY18" s="153">
        <f>SUMIF($A$8:$A$14,#REF!,GY$8:GY$14)</f>
        <v>0</v>
      </c>
      <c r="GZ18" s="153">
        <f>SUMIF($A$8:$A$14,#REF!,GZ$8:GZ$14)</f>
        <v>0</v>
      </c>
      <c r="HA18" s="153">
        <f>SUMIF($A$8:$A$14,#REF!,HA$8:HA$14)</f>
        <v>0</v>
      </c>
      <c r="HB18" s="156" t="e">
        <f>INDEX(Цены_спр.[],MATCH(#REF!,Цены_спр.[Номенклатура],0),MATCH("Цена, руб./ед. изм.",Цены_спр.[#Headers],0))</f>
        <v>#REF!</v>
      </c>
      <c r="HC18" s="166">
        <f>SUMIF($A$8:$A$14,#REF!,HC$8:HC$14)</f>
        <v>0</v>
      </c>
      <c r="HD18" s="158">
        <f>SUMIF($A$8:$A$14,#REF!,HD$8:HD$14)</f>
        <v>0</v>
      </c>
      <c r="HE18" s="152" t="e">
        <f>INDEX(Цены_спр.[],MATCH(#REF!,Цены_спр.[Номенклатура],0),MATCH("Урожайность, %",Цены_спр.[#Headers],0))</f>
        <v>#REF!</v>
      </c>
      <c r="HF18" s="153">
        <f>SUMIF($A$8:$A$14,#REF!,HF$8:HF$14)</f>
        <v>0</v>
      </c>
      <c r="HG18" s="153">
        <f>SUMIF($A$8:$A$14,#REF!,HG$8:HG$14)</f>
        <v>0</v>
      </c>
      <c r="HH18" s="153">
        <f>SUMIF($A$8:$A$14,#REF!,HH$8:HH$14)</f>
        <v>0</v>
      </c>
      <c r="HI18" s="153">
        <f>SUMIF($A$8:$A$14,#REF!,HI$8:HI$14)</f>
        <v>0</v>
      </c>
      <c r="HJ18" s="153">
        <f>SUMIF($A$8:$A$14,#REF!,HJ$8:HJ$14)</f>
        <v>0</v>
      </c>
      <c r="HK18" s="153">
        <f>SUMIF($A$8:$A$14,#REF!,HK$8:HK$14)</f>
        <v>0</v>
      </c>
      <c r="HL18" s="156" t="e">
        <f>INDEX(Цены_спр.[],MATCH(#REF!,Цены_спр.[Номенклатура],0),MATCH("Цена, руб./ед. изм.",Цены_спр.[#Headers],0))</f>
        <v>#REF!</v>
      </c>
      <c r="HM18" s="166">
        <f>SUMIF($A$8:$A$14,#REF!,HM$8:HM$14)</f>
        <v>0</v>
      </c>
      <c r="HN18" s="158">
        <f>SUMIF($A$8:$A$14,#REF!,HN$8:HN$14)</f>
        <v>0</v>
      </c>
      <c r="HO18" s="152" t="e">
        <f>INDEX(Цены_спр.[],MATCH(#REF!,Цены_спр.[Номенклатура],0),MATCH("Урожайность, %",Цены_спр.[#Headers],0))</f>
        <v>#REF!</v>
      </c>
      <c r="HP18" s="153">
        <f>SUMIF($A$8:$A$14,#REF!,HP$8:HP$14)</f>
        <v>0</v>
      </c>
      <c r="HQ18" s="153">
        <f>SUMIF($A$8:$A$14,#REF!,HQ$8:HQ$14)</f>
        <v>0</v>
      </c>
      <c r="HR18" s="153">
        <f>SUMIF($A$8:$A$14,#REF!,HR$8:HR$14)</f>
        <v>0</v>
      </c>
      <c r="HS18" s="153">
        <f>SUMIF($A$8:$A$14,#REF!,HS$8:HS$14)</f>
        <v>0</v>
      </c>
      <c r="HT18" s="153">
        <f>SUMIF($A$8:$A$14,#REF!,HT$8:HT$14)</f>
        <v>0</v>
      </c>
      <c r="HU18" s="153">
        <f>SUMIF($A$8:$A$14,#REF!,HU$8:HU$14)</f>
        <v>0</v>
      </c>
      <c r="HV18" s="156" t="e">
        <f>INDEX(Цены_спр.[],MATCH(#REF!,Цены_спр.[Номенклатура],0),MATCH("Цена, руб./ед. изм.",Цены_спр.[#Headers],0))</f>
        <v>#REF!</v>
      </c>
      <c r="HW18" s="166">
        <f>SUMIF($A$8:$A$14,#REF!,HW$8:HW$14)</f>
        <v>0</v>
      </c>
      <c r="HX18" s="158">
        <f>SUMIF($A$8:$A$14,#REF!,HX$8:HX$14)</f>
        <v>0</v>
      </c>
      <c r="HY18" s="152" t="e">
        <f>INDEX(Цены_спр.[],MATCH(#REF!,Цены_спр.[Номенклатура],0),MATCH("Урожайность, %",Цены_спр.[#Headers],0))</f>
        <v>#REF!</v>
      </c>
      <c r="HZ18" s="153">
        <f>SUMIF($A$8:$A$14,#REF!,HZ$8:HZ$14)</f>
        <v>0</v>
      </c>
      <c r="IA18" s="153">
        <f>SUMIF($A$8:$A$14,#REF!,IA$8:IA$14)</f>
        <v>0</v>
      </c>
      <c r="IB18" s="153">
        <f>SUMIF($A$8:$A$14,#REF!,IB$8:IB$14)</f>
        <v>0</v>
      </c>
      <c r="IC18" s="153">
        <f>SUMIF($A$8:$A$14,#REF!,IC$8:IC$14)</f>
        <v>0</v>
      </c>
      <c r="ID18" s="153">
        <f>SUMIF($A$8:$A$14,#REF!,ID$8:ID$14)</f>
        <v>0</v>
      </c>
      <c r="IE18" s="153">
        <f>SUMIF($A$8:$A$14,#REF!,IE$8:IE$14)</f>
        <v>0</v>
      </c>
      <c r="IF18" s="156" t="e">
        <f>INDEX(Цены_спр.[],MATCH(#REF!,Цены_спр.[Номенклатура],0),MATCH("Цена, руб./ед. изм.",Цены_спр.[#Headers],0))</f>
        <v>#REF!</v>
      </c>
      <c r="IG18" s="166">
        <f>SUMIF($A$8:$A$14,#REF!,IG$8:IG$14)</f>
        <v>0</v>
      </c>
      <c r="IH18" s="158">
        <f>SUMIF($A$8:$A$14,#REF!,IH$8:IH$14)</f>
        <v>0</v>
      </c>
      <c r="II18" s="152" t="e">
        <f>INDEX(Цены_спр.[],MATCH(#REF!,Цены_спр.[Номенклатура],0),MATCH("Урожайность, %",Цены_спр.[#Headers],0))</f>
        <v>#REF!</v>
      </c>
      <c r="IJ18" s="153">
        <f>SUMIF($A$8:$A$14,#REF!,IJ$8:IJ$14)</f>
        <v>0</v>
      </c>
      <c r="IK18" s="153">
        <f>SUMIF($A$8:$A$14,#REF!,IK$8:IK$14)</f>
        <v>0</v>
      </c>
      <c r="IL18" s="153">
        <f>SUMIF($A$8:$A$14,#REF!,IL$8:IL$14)</f>
        <v>0</v>
      </c>
      <c r="IM18" s="153">
        <f>SUMIF($A$8:$A$14,#REF!,IM$8:IM$14)</f>
        <v>0</v>
      </c>
      <c r="IN18" s="153">
        <f>SUMIF($A$8:$A$14,#REF!,IN$8:IN$14)</f>
        <v>0</v>
      </c>
      <c r="IO18" s="153">
        <f>SUMIF($A$8:$A$14,#REF!,IO$8:IO$14)</f>
        <v>0</v>
      </c>
      <c r="IP18" s="156" t="e">
        <f>INDEX(Цены_спр.[],MATCH(#REF!,Цены_спр.[Номенклатура],0),MATCH("Цена, руб./ед. изм.",Цены_спр.[#Headers],0))</f>
        <v>#REF!</v>
      </c>
      <c r="IQ18" s="166">
        <f>SUMIF($A$8:$A$14,#REF!,IQ$8:IQ$14)</f>
        <v>0</v>
      </c>
      <c r="IR18" s="158">
        <f>SUMIF($A$8:$A$14,#REF!,IR$8:IR$14)</f>
        <v>0</v>
      </c>
      <c r="IS18" s="152" t="e">
        <f>INDEX(Цены_спр.[],MATCH(#REF!,Цены_спр.[Номенклатура],0),MATCH("Урожайность, %",Цены_спр.[#Headers],0))</f>
        <v>#REF!</v>
      </c>
      <c r="IT18" s="153">
        <f>SUMIF($A$8:$A$14,#REF!,IT$8:IT$14)</f>
        <v>0</v>
      </c>
      <c r="IU18" s="153">
        <f>SUMIF($A$8:$A$14,#REF!,IU$8:IU$14)</f>
        <v>0</v>
      </c>
      <c r="IV18" s="153">
        <f>SUMIF($A$8:$A$14,#REF!,IV$8:IV$14)</f>
        <v>0</v>
      </c>
      <c r="IW18" s="153">
        <f>SUMIF($A$8:$A$14,#REF!,IW$8:IW$14)</f>
        <v>0</v>
      </c>
      <c r="IX18" s="153">
        <f>SUMIF($A$8:$A$14,#REF!,IX$8:IX$14)</f>
        <v>0</v>
      </c>
      <c r="IY18" s="153">
        <f>SUMIF($A$8:$A$14,#REF!,IY$8:IY$14)</f>
        <v>0</v>
      </c>
      <c r="IZ18" s="156" t="e">
        <f>INDEX(Цены_спр.[],MATCH(#REF!,Цены_спр.[Номенклатура],0),MATCH("Цена, руб./ед. изм.",Цены_спр.[#Headers],0))</f>
        <v>#REF!</v>
      </c>
      <c r="JA18" s="166">
        <f>SUMIF($A$8:$A$14,#REF!,JA$8:JA$14)</f>
        <v>0</v>
      </c>
      <c r="JB18" s="158">
        <f>SUMIF($A$8:$A$14,#REF!,JB$8:JB$14)</f>
        <v>0</v>
      </c>
      <c r="JC18" s="152" t="e">
        <f>INDEX(Цены_спр.[],MATCH(#REF!,Цены_спр.[Номенклатура],0),MATCH("Урожайность, %",Цены_спр.[#Headers],0))</f>
        <v>#REF!</v>
      </c>
      <c r="JD18" s="153">
        <f>SUMIF($A$8:$A$14,#REF!,JD$8:JD$14)</f>
        <v>0</v>
      </c>
      <c r="JE18" s="153">
        <f>SUMIF($A$8:$A$14,#REF!,JE$8:JE$14)</f>
        <v>0</v>
      </c>
      <c r="JF18" s="153">
        <f>SUMIF($A$8:$A$14,#REF!,JF$8:JF$14)</f>
        <v>0</v>
      </c>
      <c r="JG18" s="153">
        <f>SUMIF($A$8:$A$14,#REF!,JG$8:JG$14)</f>
        <v>0</v>
      </c>
      <c r="JH18" s="153">
        <f>SUMIF($A$8:$A$14,#REF!,JH$8:JH$14)</f>
        <v>0</v>
      </c>
      <c r="JI18" s="153">
        <f>SUMIF($A$8:$A$14,#REF!,JI$8:JI$14)</f>
        <v>0</v>
      </c>
      <c r="JJ18" s="156" t="e">
        <f>INDEX(Цены_спр.[],MATCH(#REF!,Цены_спр.[Номенклатура],0),MATCH("Цена, руб./ед. изм.",Цены_спр.[#Headers],0))</f>
        <v>#REF!</v>
      </c>
      <c r="JK18" s="166">
        <f>SUMIF($A$8:$A$14,#REF!,JK$8:JK$14)</f>
        <v>0</v>
      </c>
      <c r="JL18" s="158">
        <f>SUMIF($A$8:$A$14,#REF!,JL$8:JL$14)</f>
        <v>0</v>
      </c>
      <c r="JM18" s="152" t="e">
        <f>INDEX(Цены_спр.[],MATCH(#REF!,Цены_спр.[Номенклатура],0),MATCH("Урожайность, %",Цены_спр.[#Headers],0))</f>
        <v>#REF!</v>
      </c>
      <c r="JN18" s="153">
        <f>SUMIF($A$8:$A$14,#REF!,JN$8:JN$14)</f>
        <v>0</v>
      </c>
      <c r="JO18" s="153">
        <f>SUMIF($A$8:$A$14,#REF!,JO$8:JO$14)</f>
        <v>0</v>
      </c>
      <c r="JP18" s="153">
        <f>SUMIF($A$8:$A$14,#REF!,JP$8:JP$14)</f>
        <v>0</v>
      </c>
      <c r="JQ18" s="153">
        <f>SUMIF($A$8:$A$14,#REF!,JQ$8:JQ$14)</f>
        <v>0</v>
      </c>
      <c r="JR18" s="153">
        <f>SUMIF($A$8:$A$14,#REF!,JR$8:JR$14)</f>
        <v>0</v>
      </c>
      <c r="JS18" s="153">
        <f>SUMIF($A$8:$A$14,#REF!,JS$8:JS$14)</f>
        <v>0</v>
      </c>
      <c r="JT18" s="156" t="e">
        <f>INDEX(Цены_спр.[],MATCH(#REF!,Цены_спр.[Номенклатура],0),MATCH("Цена, руб./ед. изм.",Цены_спр.[#Headers],0))</f>
        <v>#REF!</v>
      </c>
      <c r="JU18" s="166">
        <f>SUMIF($A$8:$A$14,#REF!,JU$8:JU$14)</f>
        <v>0</v>
      </c>
      <c r="JV18" s="158">
        <f>SUMIF($A$8:$A$14,#REF!,JV$8:JV$14)</f>
        <v>0</v>
      </c>
      <c r="JW18" s="152" t="e">
        <f>INDEX(Цены_спр.[],MATCH(#REF!,Цены_спр.[Номенклатура],0),MATCH("Урожайность, %",Цены_спр.[#Headers],0))</f>
        <v>#REF!</v>
      </c>
      <c r="JX18" s="153">
        <f>SUMIF($A$8:$A$14,#REF!,JX$8:JX$14)</f>
        <v>0</v>
      </c>
      <c r="JY18" s="153">
        <f>SUMIF($A$8:$A$14,#REF!,JY$8:JY$14)</f>
        <v>0</v>
      </c>
      <c r="JZ18" s="153">
        <f>SUMIF($A$8:$A$14,#REF!,JZ$8:JZ$14)</f>
        <v>0</v>
      </c>
      <c r="KA18" s="153">
        <f>SUMIF($A$8:$A$14,#REF!,KA$8:KA$14)</f>
        <v>0</v>
      </c>
      <c r="KB18" s="153">
        <f>SUMIF($A$8:$A$14,#REF!,KB$8:KB$14)</f>
        <v>0</v>
      </c>
      <c r="KC18" s="153">
        <f>SUMIF($A$8:$A$14,#REF!,KC$8:KC$14)</f>
        <v>0</v>
      </c>
      <c r="KD18" s="156" t="e">
        <f>INDEX(Цены_спр.[],MATCH(#REF!,Цены_спр.[Номенклатура],0),MATCH("Цена, руб./ед. изм.",Цены_спр.[#Headers],0))</f>
        <v>#REF!</v>
      </c>
      <c r="KE18" s="166">
        <f>SUMIF($A$8:$A$14,#REF!,KE$8:KE$14)</f>
        <v>0</v>
      </c>
      <c r="KF18" s="158">
        <f>SUMIF($A$8:$A$14,#REF!,KF$8:KF$14)</f>
        <v>0</v>
      </c>
      <c r="KG18" s="152" t="e">
        <f>INDEX(Цены_спр.[],MATCH(#REF!,Цены_спр.[Номенклатура],0),MATCH("Урожайность, %",Цены_спр.[#Headers],0))</f>
        <v>#REF!</v>
      </c>
      <c r="KH18" s="153">
        <f>SUMIF($A$8:$A$14,#REF!,KH$8:KH$14)</f>
        <v>0</v>
      </c>
      <c r="KI18" s="153">
        <f>SUMIF($A$8:$A$14,#REF!,KI$8:KI$14)</f>
        <v>0</v>
      </c>
      <c r="KJ18" s="153">
        <f>SUMIF($A$8:$A$14,#REF!,KJ$8:KJ$14)</f>
        <v>0</v>
      </c>
      <c r="KK18" s="153">
        <f>SUMIF($A$8:$A$14,#REF!,KK$8:KK$14)</f>
        <v>0</v>
      </c>
      <c r="KL18" s="153">
        <f>SUMIF($A$8:$A$14,#REF!,KL$8:KL$14)</f>
        <v>0</v>
      </c>
      <c r="KM18" s="153">
        <f>SUMIF($A$8:$A$14,#REF!,KM$8:KM$14)</f>
        <v>0</v>
      </c>
      <c r="KN18" s="156" t="e">
        <f>INDEX(Цены_спр.[],MATCH(#REF!,Цены_спр.[Номенклатура],0),MATCH("Цена, руб./ед. изм.",Цены_спр.[#Headers],0))</f>
        <v>#REF!</v>
      </c>
      <c r="KO18" s="166">
        <f>SUMIF($A$8:$A$14,#REF!,KO$8:KO$14)</f>
        <v>0</v>
      </c>
      <c r="KP18" s="158">
        <f>SUMIF($A$8:$A$14,#REF!,KP$8:KP$14)</f>
        <v>0</v>
      </c>
      <c r="KQ18" s="152" t="e">
        <f>INDEX(Цены_спр.[],MATCH(#REF!,Цены_спр.[Номенклатура],0),MATCH("Урожайность, %",Цены_спр.[#Headers],0))</f>
        <v>#REF!</v>
      </c>
      <c r="KR18" s="153">
        <f>SUMIF($A$8:$A$14,#REF!,KR$8:KR$14)</f>
        <v>0</v>
      </c>
      <c r="KS18" s="153">
        <f>SUMIF($A$8:$A$14,#REF!,KS$8:KS$14)</f>
        <v>0</v>
      </c>
      <c r="KT18" s="153">
        <f>SUMIF($A$8:$A$14,#REF!,KT$8:KT$14)</f>
        <v>0</v>
      </c>
      <c r="KU18" s="153">
        <f>SUMIF($A$8:$A$14,#REF!,KU$8:KU$14)</f>
        <v>0</v>
      </c>
      <c r="KV18" s="153">
        <f>SUMIF($A$8:$A$14,#REF!,KV$8:KV$14)</f>
        <v>0</v>
      </c>
      <c r="KW18" s="153">
        <f>SUMIF($A$8:$A$14,#REF!,KW$8:KW$14)</f>
        <v>0</v>
      </c>
      <c r="KX18" s="156" t="e">
        <f>INDEX(Цены_спр.[],MATCH(#REF!,Цены_спр.[Номенклатура],0),MATCH("Цена, руб./ед. изм.",Цены_спр.[#Headers],0))</f>
        <v>#REF!</v>
      </c>
      <c r="KY18" s="166">
        <f>SUMIF($A$8:$A$14,#REF!,KY$8:KY$14)</f>
        <v>0</v>
      </c>
    </row>
    <row r="19" spans="1:311" ht="15" hidden="1" customHeight="1" outlineLevel="1">
      <c r="A19" s="241" t="s">
        <v>261</v>
      </c>
      <c r="B19" s="158">
        <f>SUMIF($A$8:$A$14,#REF!,B$8:B$14)</f>
        <v>0</v>
      </c>
      <c r="C19" s="152" t="e">
        <f>INDEX(Цены_спр.[],MATCH(#REF!,Цены_спр.[Номенклатура],0),MATCH("Урожайность, %",Цены_спр.[#Headers],0))</f>
        <v>#REF!</v>
      </c>
      <c r="D19" s="153">
        <f>SUMIF($A$8:$A$14,#REF!,D$8:D$14)</f>
        <v>0</v>
      </c>
      <c r="E19" s="153">
        <f>SUMIF($A$8:$A$14,#REF!,E$8:E$14)</f>
        <v>0</v>
      </c>
      <c r="F19" s="153">
        <f>SUMIF($A$8:$A$14,#REF!,F$8:F$14)</f>
        <v>0</v>
      </c>
      <c r="G19" s="153">
        <f>SUMIF($A$8:$A$14,#REF!,G$8:G$14)</f>
        <v>0</v>
      </c>
      <c r="H19" s="153">
        <f>SUMIF($A$8:$A$14,#REF!,H$8:H$14)</f>
        <v>0</v>
      </c>
      <c r="I19" s="153">
        <f>SUMIF($A$8:$A$14,#REF!,I$8:I$14)</f>
        <v>0</v>
      </c>
      <c r="J19" s="156" t="e">
        <f>INDEX(Цены_спр.[],MATCH(#REF!,Цены_спр.[Номенклатура],0),MATCH("Цена, руб./ед. изм.",Цены_спр.[#Headers],0))</f>
        <v>#REF!</v>
      </c>
      <c r="K19" s="166">
        <f>SUMIF($A$8:$A$14,#REF!,K$8:K$14)</f>
        <v>0</v>
      </c>
      <c r="L19" s="158">
        <f>SUMIF($A$8:$A$14,#REF!,L$8:L$14)</f>
        <v>0</v>
      </c>
      <c r="M19" s="152" t="e">
        <f>INDEX(Цены_спр.[],MATCH(#REF!,Цены_спр.[Номенклатура],0),MATCH("Урожайность, %",Цены_спр.[#Headers],0))</f>
        <v>#REF!</v>
      </c>
      <c r="N19" s="153">
        <f>SUMIF($A$8:$A$14,#REF!,N$8:N$14)</f>
        <v>0</v>
      </c>
      <c r="O19" s="153">
        <f>SUMIF($A$8:$A$14,#REF!,O$8:O$14)</f>
        <v>0</v>
      </c>
      <c r="P19" s="153">
        <f>SUMIF($A$8:$A$14,#REF!,P$8:P$14)</f>
        <v>0</v>
      </c>
      <c r="Q19" s="153">
        <f>SUMIF($A$8:$A$14,#REF!,Q$8:Q$14)</f>
        <v>0</v>
      </c>
      <c r="R19" s="153">
        <f>SUMIF($A$8:$A$14,#REF!,R$8:R$14)</f>
        <v>0</v>
      </c>
      <c r="S19" s="153">
        <f>SUMIF($A$8:$A$14,#REF!,S$8:S$14)</f>
        <v>0</v>
      </c>
      <c r="T19" s="156" t="e">
        <f>INDEX(Цены_спр.[],MATCH(#REF!,Цены_спр.[Номенклатура],0),MATCH("Цена, руб./ед. изм.",Цены_спр.[#Headers],0))</f>
        <v>#REF!</v>
      </c>
      <c r="U19" s="166">
        <f>SUMIF($A$8:$A$14,#REF!,U$8:U$14)</f>
        <v>0</v>
      </c>
      <c r="V19" s="158">
        <f>SUMIF($A$8:$A$14,#REF!,V$8:V$14)</f>
        <v>0</v>
      </c>
      <c r="W19" s="152" t="e">
        <f>INDEX(Цены_спр.[],MATCH(#REF!,Цены_спр.[Номенклатура],0),MATCH("Урожайность, %",Цены_спр.[#Headers],0))</f>
        <v>#REF!</v>
      </c>
      <c r="X19" s="153">
        <f>SUMIF($A$8:$A$14,#REF!,X$8:X$14)</f>
        <v>0</v>
      </c>
      <c r="Y19" s="153">
        <f>SUMIF($A$8:$A$14,#REF!,Y$8:Y$14)</f>
        <v>0</v>
      </c>
      <c r="Z19" s="153">
        <f>SUMIF($A$8:$A$14,#REF!,Z$8:Z$14)</f>
        <v>0</v>
      </c>
      <c r="AA19" s="153">
        <f>SUMIF($A$8:$A$14,#REF!,AA$8:AA$14)</f>
        <v>0</v>
      </c>
      <c r="AB19" s="153">
        <f>SUMIF($A$8:$A$14,#REF!,AB$8:AB$14)</f>
        <v>0</v>
      </c>
      <c r="AC19" s="153">
        <f>SUMIF($A$8:$A$14,#REF!,AC$8:AC$14)</f>
        <v>0</v>
      </c>
      <c r="AD19" s="156" t="e">
        <f>INDEX(Цены_спр.[],MATCH(#REF!,Цены_спр.[Номенклатура],0),MATCH("Цена, руб./ед. изм.",Цены_спр.[#Headers],0))</f>
        <v>#REF!</v>
      </c>
      <c r="AE19" s="166">
        <f>SUMIF($A$8:$A$14,#REF!,AE$8:AE$14)</f>
        <v>0</v>
      </c>
      <c r="AF19" s="158">
        <f>SUMIF($A$8:$A$14,#REF!,AF$8:AF$14)</f>
        <v>0</v>
      </c>
      <c r="AG19" s="152" t="e">
        <f>INDEX(Цены_спр.[],MATCH(#REF!,Цены_спр.[Номенклатура],0),MATCH("Урожайность, %",Цены_спр.[#Headers],0))</f>
        <v>#REF!</v>
      </c>
      <c r="AH19" s="153">
        <f>SUMIF($A$8:$A$14,#REF!,AH$8:AH$14)</f>
        <v>0</v>
      </c>
      <c r="AI19" s="153">
        <f>SUMIF($A$8:$A$14,#REF!,AI$8:AI$14)</f>
        <v>0</v>
      </c>
      <c r="AJ19" s="153">
        <f>SUMIF($A$8:$A$14,#REF!,AJ$8:AJ$14)</f>
        <v>0</v>
      </c>
      <c r="AK19" s="153">
        <f>SUMIF($A$8:$A$14,#REF!,AK$8:AK$14)</f>
        <v>0</v>
      </c>
      <c r="AL19" s="153">
        <f>SUMIF($A$8:$A$14,#REF!,AL$8:AL$14)</f>
        <v>0</v>
      </c>
      <c r="AM19" s="153">
        <f>SUMIF($A$8:$A$14,#REF!,AM$8:AM$14)</f>
        <v>0</v>
      </c>
      <c r="AN19" s="156" t="e">
        <f>INDEX(Цены_спр.[],MATCH(#REF!,Цены_спр.[Номенклатура],0),MATCH("Цена, руб./ед. изм.",Цены_спр.[#Headers],0))</f>
        <v>#REF!</v>
      </c>
      <c r="AO19" s="166">
        <f>SUMIF($A$8:$A$14,#REF!,AO$8:AO$14)</f>
        <v>0</v>
      </c>
      <c r="AP19" s="158">
        <f>SUMIF($A$8:$A$14,#REF!,AP$8:AP$14)</f>
        <v>0</v>
      </c>
      <c r="AQ19" s="152" t="e">
        <f>INDEX(Цены_спр.[],MATCH(#REF!,Цены_спр.[Номенклатура],0),MATCH("Урожайность, %",Цены_спр.[#Headers],0))</f>
        <v>#REF!</v>
      </c>
      <c r="AR19" s="153">
        <f>SUMIF($A$8:$A$14,#REF!,AR$8:AR$14)</f>
        <v>0</v>
      </c>
      <c r="AS19" s="153">
        <f>SUMIF($A$8:$A$14,#REF!,AS$8:AS$14)</f>
        <v>0</v>
      </c>
      <c r="AT19" s="153">
        <f>SUMIF($A$8:$A$14,#REF!,AT$8:AT$14)</f>
        <v>0</v>
      </c>
      <c r="AU19" s="153">
        <f>SUMIF($A$8:$A$14,#REF!,AU$8:AU$14)</f>
        <v>0</v>
      </c>
      <c r="AV19" s="153">
        <f>SUMIF($A$8:$A$14,#REF!,AV$8:AV$14)</f>
        <v>0</v>
      </c>
      <c r="AW19" s="153">
        <f>SUMIF($A$8:$A$14,#REF!,AW$8:AW$14)</f>
        <v>0</v>
      </c>
      <c r="AX19" s="156" t="e">
        <f>INDEX(Цены_спр.[],MATCH(#REF!,Цены_спр.[Номенклатура],0),MATCH("Цена, руб./ед. изм.",Цены_спр.[#Headers],0))</f>
        <v>#REF!</v>
      </c>
      <c r="AY19" s="166">
        <f>SUMIF($A$8:$A$14,#REF!,AY$8:AY$14)</f>
        <v>0</v>
      </c>
      <c r="AZ19" s="158">
        <f>SUMIF($A$8:$A$14,#REF!,AZ$8:AZ$14)</f>
        <v>0</v>
      </c>
      <c r="BA19" s="152" t="e">
        <f>INDEX(Цены_спр.[],MATCH(#REF!,Цены_спр.[Номенклатура],0),MATCH("Урожайность, %",Цены_спр.[#Headers],0))</f>
        <v>#REF!</v>
      </c>
      <c r="BB19" s="153">
        <f>SUMIF($A$8:$A$14,#REF!,BB$8:BB$14)</f>
        <v>0</v>
      </c>
      <c r="BC19" s="153">
        <f>SUMIF($A$8:$A$14,#REF!,BC$8:BC$14)</f>
        <v>0</v>
      </c>
      <c r="BD19" s="153">
        <f>SUMIF($A$8:$A$14,#REF!,BD$8:BD$14)</f>
        <v>0</v>
      </c>
      <c r="BE19" s="153">
        <f>SUMIF($A$8:$A$14,#REF!,BE$8:BE$14)</f>
        <v>0</v>
      </c>
      <c r="BF19" s="153">
        <f>SUMIF($A$8:$A$14,#REF!,BF$8:BF$14)</f>
        <v>0</v>
      </c>
      <c r="BG19" s="153">
        <f>SUMIF($A$8:$A$14,#REF!,BG$8:BG$14)</f>
        <v>0</v>
      </c>
      <c r="BH19" s="156" t="e">
        <f>INDEX(Цены_спр.[],MATCH(#REF!,Цены_спр.[Номенклатура],0),MATCH("Цена, руб./ед. изм.",Цены_спр.[#Headers],0))</f>
        <v>#REF!</v>
      </c>
      <c r="BI19" s="166">
        <f>SUMIF($A$8:$A$14,#REF!,BI$8:BI$14)</f>
        <v>0</v>
      </c>
      <c r="BJ19" s="158">
        <f>SUMIF($A$8:$A$14,#REF!,BJ$8:BJ$14)</f>
        <v>0</v>
      </c>
      <c r="BK19" s="152" t="e">
        <f>INDEX(Цены_спр.[],MATCH(#REF!,Цены_спр.[Номенклатура],0),MATCH("Урожайность, %",Цены_спр.[#Headers],0))</f>
        <v>#REF!</v>
      </c>
      <c r="BL19" s="153">
        <f>SUMIF($A$8:$A$14,#REF!,BL$8:BL$14)</f>
        <v>0</v>
      </c>
      <c r="BM19" s="153">
        <f>SUMIF($A$8:$A$14,#REF!,BM$8:BM$14)</f>
        <v>0</v>
      </c>
      <c r="BN19" s="153">
        <f>SUMIF($A$8:$A$14,#REF!,BN$8:BN$14)</f>
        <v>0</v>
      </c>
      <c r="BO19" s="153">
        <f>SUMIF($A$8:$A$14,#REF!,BO$8:BO$14)</f>
        <v>0</v>
      </c>
      <c r="BP19" s="153">
        <f>SUMIF($A$8:$A$14,#REF!,BP$8:BP$14)</f>
        <v>0</v>
      </c>
      <c r="BQ19" s="153">
        <f>SUMIF($A$8:$A$14,#REF!,BQ$8:BQ$14)</f>
        <v>0</v>
      </c>
      <c r="BR19" s="156" t="e">
        <f>INDEX(Цены_спр.[],MATCH(#REF!,Цены_спр.[Номенклатура],0),MATCH("Цена, руб./ед. изм.",Цены_спр.[#Headers],0))</f>
        <v>#REF!</v>
      </c>
      <c r="BS19" s="166">
        <f>SUMIF($A$8:$A$14,#REF!,BS$8:BS$14)</f>
        <v>0</v>
      </c>
      <c r="BT19" s="158">
        <f>SUMIF($A$8:$A$14,#REF!,BT$8:BT$14)</f>
        <v>0</v>
      </c>
      <c r="BU19" s="152" t="e">
        <f>INDEX(Цены_спр.[],MATCH(#REF!,Цены_спр.[Номенклатура],0),MATCH("Урожайность, %",Цены_спр.[#Headers],0))</f>
        <v>#REF!</v>
      </c>
      <c r="BV19" s="153">
        <f>SUMIF($A$8:$A$14,#REF!,BV$8:BV$14)</f>
        <v>0</v>
      </c>
      <c r="BW19" s="153">
        <f>SUMIF($A$8:$A$14,#REF!,BW$8:BW$14)</f>
        <v>0</v>
      </c>
      <c r="BX19" s="153">
        <f>SUMIF($A$8:$A$14,#REF!,BX$8:BX$14)</f>
        <v>0</v>
      </c>
      <c r="BY19" s="153">
        <f>SUMIF($A$8:$A$14,#REF!,BY$8:BY$14)</f>
        <v>0</v>
      </c>
      <c r="BZ19" s="153">
        <f>SUMIF($A$8:$A$14,#REF!,BZ$8:BZ$14)</f>
        <v>0</v>
      </c>
      <c r="CA19" s="153">
        <f>SUMIF($A$8:$A$14,#REF!,CA$8:CA$14)</f>
        <v>0</v>
      </c>
      <c r="CB19" s="156" t="e">
        <f>INDEX(Цены_спр.[],MATCH(#REF!,Цены_спр.[Номенклатура],0),MATCH("Цена, руб./ед. изм.",Цены_спр.[#Headers],0))</f>
        <v>#REF!</v>
      </c>
      <c r="CC19" s="166">
        <f>SUMIF($A$8:$A$14,#REF!,CC$8:CC$14)</f>
        <v>0</v>
      </c>
      <c r="CD19" s="158">
        <f>SUMIF($A$8:$A$14,#REF!,CD$8:CD$14)</f>
        <v>0</v>
      </c>
      <c r="CE19" s="152" t="e">
        <f>INDEX(Цены_спр.[],MATCH(#REF!,Цены_спр.[Номенклатура],0),MATCH("Урожайность, %",Цены_спр.[#Headers],0))</f>
        <v>#REF!</v>
      </c>
      <c r="CF19" s="153">
        <f>SUMIF($A$8:$A$14,#REF!,CF$8:CF$14)</f>
        <v>0</v>
      </c>
      <c r="CG19" s="153">
        <f>SUMIF($A$8:$A$14,#REF!,CG$8:CG$14)</f>
        <v>0</v>
      </c>
      <c r="CH19" s="153">
        <f>SUMIF($A$8:$A$14,#REF!,CH$8:CH$14)</f>
        <v>0</v>
      </c>
      <c r="CI19" s="153">
        <f>SUMIF($A$8:$A$14,#REF!,CI$8:CI$14)</f>
        <v>0</v>
      </c>
      <c r="CJ19" s="153">
        <f>SUMIF($A$8:$A$14,#REF!,CJ$8:CJ$14)</f>
        <v>0</v>
      </c>
      <c r="CK19" s="153">
        <f>SUMIF($A$8:$A$14,#REF!,CK$8:CK$14)</f>
        <v>0</v>
      </c>
      <c r="CL19" s="156" t="e">
        <f>INDEX(Цены_спр.[],MATCH(#REF!,Цены_спр.[Номенклатура],0),MATCH("Цена, руб./ед. изм.",Цены_спр.[#Headers],0))</f>
        <v>#REF!</v>
      </c>
      <c r="CM19" s="166">
        <f>SUMIF($A$8:$A$14,#REF!,CM$8:CM$14)</f>
        <v>0</v>
      </c>
      <c r="CN19" s="158">
        <f>SUMIF($A$8:$A$14,#REF!,CN$8:CN$14)</f>
        <v>0</v>
      </c>
      <c r="CO19" s="152" t="e">
        <f>INDEX(Цены_спр.[],MATCH(#REF!,Цены_спр.[Номенклатура],0),MATCH("Урожайность, %",Цены_спр.[#Headers],0))</f>
        <v>#REF!</v>
      </c>
      <c r="CP19" s="153">
        <f>SUMIF($A$8:$A$14,#REF!,CP$8:CP$14)</f>
        <v>0</v>
      </c>
      <c r="CQ19" s="153">
        <f>SUMIF($A$8:$A$14,#REF!,CQ$8:CQ$14)</f>
        <v>0</v>
      </c>
      <c r="CR19" s="153">
        <f>SUMIF($A$8:$A$14,#REF!,CR$8:CR$14)</f>
        <v>0</v>
      </c>
      <c r="CS19" s="153">
        <f>SUMIF($A$8:$A$14,#REF!,CS$8:CS$14)</f>
        <v>0</v>
      </c>
      <c r="CT19" s="153">
        <f>SUMIF($A$8:$A$14,#REF!,CT$8:CT$14)</f>
        <v>0</v>
      </c>
      <c r="CU19" s="153">
        <f>SUMIF($A$8:$A$14,#REF!,CU$8:CU$14)</f>
        <v>0</v>
      </c>
      <c r="CV19" s="156" t="e">
        <f>INDEX(Цены_спр.[],MATCH(#REF!,Цены_спр.[Номенклатура],0),MATCH("Цена, руб./ед. изм.",Цены_спр.[#Headers],0))</f>
        <v>#REF!</v>
      </c>
      <c r="CW19" s="166">
        <f>SUMIF($A$8:$A$14,#REF!,CW$8:CW$14)</f>
        <v>0</v>
      </c>
      <c r="CX19" s="158">
        <f>SUMIF($A$8:$A$14,#REF!,CX$8:CX$14)</f>
        <v>0</v>
      </c>
      <c r="CY19" s="152" t="e">
        <f>INDEX(Цены_спр.[],MATCH(#REF!,Цены_спр.[Номенклатура],0),MATCH("Урожайность, %",Цены_спр.[#Headers],0))</f>
        <v>#REF!</v>
      </c>
      <c r="CZ19" s="153">
        <f>SUMIF($A$8:$A$14,#REF!,CZ$8:CZ$14)</f>
        <v>0</v>
      </c>
      <c r="DA19" s="153">
        <f>SUMIF($A$8:$A$14,#REF!,DA$8:DA$14)</f>
        <v>0</v>
      </c>
      <c r="DB19" s="153">
        <f>SUMIF($A$8:$A$14,#REF!,DB$8:DB$14)</f>
        <v>0</v>
      </c>
      <c r="DC19" s="153">
        <f>SUMIF($A$8:$A$14,#REF!,DC$8:DC$14)</f>
        <v>0</v>
      </c>
      <c r="DD19" s="153">
        <f>SUMIF($A$8:$A$14,#REF!,DD$8:DD$14)</f>
        <v>0</v>
      </c>
      <c r="DE19" s="153">
        <f>SUMIF($A$8:$A$14,#REF!,DE$8:DE$14)</f>
        <v>0</v>
      </c>
      <c r="DF19" s="156" t="e">
        <f>INDEX(Цены_спр.[],MATCH(#REF!,Цены_спр.[Номенклатура],0),MATCH("Цена, руб./ед. изм.",Цены_спр.[#Headers],0))</f>
        <v>#REF!</v>
      </c>
      <c r="DG19" s="166">
        <f>SUMIF($A$8:$A$14,#REF!,DG$8:DG$14)</f>
        <v>0</v>
      </c>
      <c r="DH19" s="158">
        <f>SUMIF($A$8:$A$14,#REF!,DH$8:DH$14)</f>
        <v>0</v>
      </c>
      <c r="DI19" s="152" t="e">
        <f>INDEX(Цены_спр.[],MATCH(#REF!,Цены_спр.[Номенклатура],0),MATCH("Урожайность, %",Цены_спр.[#Headers],0))</f>
        <v>#REF!</v>
      </c>
      <c r="DJ19" s="153">
        <f>SUMIF($A$8:$A$14,#REF!,DJ$8:DJ$14)</f>
        <v>0</v>
      </c>
      <c r="DK19" s="153">
        <f>SUMIF($A$8:$A$14,#REF!,DK$8:DK$14)</f>
        <v>0</v>
      </c>
      <c r="DL19" s="153">
        <f>SUMIF($A$8:$A$14,#REF!,DL$8:DL$14)</f>
        <v>0</v>
      </c>
      <c r="DM19" s="153">
        <f>SUMIF($A$8:$A$14,#REF!,DM$8:DM$14)</f>
        <v>0</v>
      </c>
      <c r="DN19" s="153">
        <f>SUMIF($A$8:$A$14,#REF!,DN$8:DN$14)</f>
        <v>0</v>
      </c>
      <c r="DO19" s="153">
        <f>SUMIF($A$8:$A$14,#REF!,DO$8:DO$14)</f>
        <v>0</v>
      </c>
      <c r="DP19" s="156" t="e">
        <f>INDEX(Цены_спр.[],MATCH(#REF!,Цены_спр.[Номенклатура],0),MATCH("Цена, руб./ед. изм.",Цены_спр.[#Headers],0))</f>
        <v>#REF!</v>
      </c>
      <c r="DQ19" s="166">
        <f>SUMIF($A$8:$A$14,#REF!,DQ$8:DQ$14)</f>
        <v>0</v>
      </c>
      <c r="DR19" s="158">
        <f>SUMIF($A$8:$A$14,#REF!,DR$8:DR$14)</f>
        <v>0</v>
      </c>
      <c r="DS19" s="152" t="e">
        <f>INDEX(Цены_спр.[],MATCH(#REF!,Цены_спр.[Номенклатура],0),MATCH("Урожайность, %",Цены_спр.[#Headers],0))</f>
        <v>#REF!</v>
      </c>
      <c r="DT19" s="153">
        <f>SUMIF($A$8:$A$14,#REF!,DT$8:DT$14)</f>
        <v>0</v>
      </c>
      <c r="DU19" s="153">
        <f>SUMIF($A$8:$A$14,#REF!,DU$8:DU$14)</f>
        <v>0</v>
      </c>
      <c r="DV19" s="153">
        <f>SUMIF($A$8:$A$14,#REF!,DV$8:DV$14)</f>
        <v>0</v>
      </c>
      <c r="DW19" s="153">
        <f>SUMIF($A$8:$A$14,#REF!,DW$8:DW$14)</f>
        <v>0</v>
      </c>
      <c r="DX19" s="153">
        <f>SUMIF($A$8:$A$14,#REF!,DX$8:DX$14)</f>
        <v>0</v>
      </c>
      <c r="DY19" s="153">
        <f>SUMIF($A$8:$A$14,#REF!,DY$8:DY$14)</f>
        <v>0</v>
      </c>
      <c r="DZ19" s="156" t="e">
        <f>INDEX(Цены_спр.[],MATCH(#REF!,Цены_спр.[Номенклатура],0),MATCH("Цена, руб./ед. изм.",Цены_спр.[#Headers],0))</f>
        <v>#REF!</v>
      </c>
      <c r="EA19" s="166">
        <f>SUMIF($A$8:$A$14,#REF!,EA$8:EA$14)</f>
        <v>0</v>
      </c>
      <c r="EB19" s="158">
        <f>SUMIF($A$8:$A$14,#REF!,EB$8:EB$14)</f>
        <v>0</v>
      </c>
      <c r="EC19" s="152" t="e">
        <f>INDEX(Цены_спр.[],MATCH(#REF!,Цены_спр.[Номенклатура],0),MATCH("Урожайность, %",Цены_спр.[#Headers],0))</f>
        <v>#REF!</v>
      </c>
      <c r="ED19" s="153">
        <f>SUMIF($A$8:$A$14,#REF!,ED$8:ED$14)</f>
        <v>0</v>
      </c>
      <c r="EE19" s="153">
        <f>SUMIF($A$8:$A$14,#REF!,EE$8:EE$14)</f>
        <v>0</v>
      </c>
      <c r="EF19" s="153">
        <f>SUMIF($A$8:$A$14,#REF!,EF$8:EF$14)</f>
        <v>0</v>
      </c>
      <c r="EG19" s="153">
        <f>SUMIF($A$8:$A$14,#REF!,EG$8:EG$14)</f>
        <v>0</v>
      </c>
      <c r="EH19" s="153">
        <f>SUMIF($A$8:$A$14,#REF!,EH$8:EH$14)</f>
        <v>0</v>
      </c>
      <c r="EI19" s="153">
        <f>SUMIF($A$8:$A$14,#REF!,EI$8:EI$14)</f>
        <v>0</v>
      </c>
      <c r="EJ19" s="156" t="e">
        <f>INDEX(Цены_спр.[],MATCH(#REF!,Цены_спр.[Номенклатура],0),MATCH("Цена, руб./ед. изм.",Цены_спр.[#Headers],0))</f>
        <v>#REF!</v>
      </c>
      <c r="EK19" s="166">
        <f>SUMIF($A$8:$A$14,#REF!,EK$8:EK$14)</f>
        <v>0</v>
      </c>
      <c r="EL19" s="158">
        <f>SUMIF($A$8:$A$14,#REF!,EL$8:EL$14)</f>
        <v>0</v>
      </c>
      <c r="EM19" s="152" t="e">
        <f>INDEX(Цены_спр.[],MATCH(#REF!,Цены_спр.[Номенклатура],0),MATCH("Урожайность, %",Цены_спр.[#Headers],0))</f>
        <v>#REF!</v>
      </c>
      <c r="EN19" s="153">
        <f>SUMIF($A$8:$A$14,#REF!,EN$8:EN$14)</f>
        <v>0</v>
      </c>
      <c r="EO19" s="153">
        <f>SUMIF($A$8:$A$14,#REF!,EO$8:EO$14)</f>
        <v>0</v>
      </c>
      <c r="EP19" s="153">
        <f>SUMIF($A$8:$A$14,#REF!,EP$8:EP$14)</f>
        <v>0</v>
      </c>
      <c r="EQ19" s="153">
        <f>SUMIF($A$8:$A$14,#REF!,EQ$8:EQ$14)</f>
        <v>0</v>
      </c>
      <c r="ER19" s="153">
        <f>SUMIF($A$8:$A$14,#REF!,ER$8:ER$14)</f>
        <v>0</v>
      </c>
      <c r="ES19" s="153">
        <f>SUMIF($A$8:$A$14,#REF!,ES$8:ES$14)</f>
        <v>0</v>
      </c>
      <c r="ET19" s="156" t="e">
        <f>INDEX(Цены_спр.[],MATCH(#REF!,Цены_спр.[Номенклатура],0),MATCH("Цена, руб./ед. изм.",Цены_спр.[#Headers],0))</f>
        <v>#REF!</v>
      </c>
      <c r="EU19" s="166">
        <f>SUMIF($A$8:$A$14,#REF!,EU$8:EU$14)</f>
        <v>0</v>
      </c>
      <c r="EV19" s="158">
        <f>SUMIF($A$8:$A$14,#REF!,EV$8:EV$14)</f>
        <v>0</v>
      </c>
      <c r="EW19" s="152" t="e">
        <f>INDEX(Цены_спр.[],MATCH(#REF!,Цены_спр.[Номенклатура],0),MATCH("Урожайность, %",Цены_спр.[#Headers],0))</f>
        <v>#REF!</v>
      </c>
      <c r="EX19" s="153">
        <f>SUMIF($A$8:$A$14,#REF!,EX$8:EX$14)</f>
        <v>0</v>
      </c>
      <c r="EY19" s="153">
        <f>SUMIF($A$8:$A$14,#REF!,EY$8:EY$14)</f>
        <v>0</v>
      </c>
      <c r="EZ19" s="153">
        <f>SUMIF($A$8:$A$14,#REF!,EZ$8:EZ$14)</f>
        <v>0</v>
      </c>
      <c r="FA19" s="153">
        <f>SUMIF($A$8:$A$14,#REF!,FA$8:FA$14)</f>
        <v>0</v>
      </c>
      <c r="FB19" s="153">
        <f>SUMIF($A$8:$A$14,#REF!,FB$8:FB$14)</f>
        <v>0</v>
      </c>
      <c r="FC19" s="153">
        <f>SUMIF($A$8:$A$14,#REF!,FC$8:FC$14)</f>
        <v>0</v>
      </c>
      <c r="FD19" s="156" t="e">
        <f>INDEX(Цены_спр.[],MATCH(#REF!,Цены_спр.[Номенклатура],0),MATCH("Цена, руб./ед. изм.",Цены_спр.[#Headers],0))</f>
        <v>#REF!</v>
      </c>
      <c r="FE19" s="166">
        <f>SUMIF($A$8:$A$14,#REF!,FE$8:FE$14)</f>
        <v>0</v>
      </c>
      <c r="FF19" s="158">
        <f>SUMIF($A$8:$A$14,#REF!,FF$8:FF$14)</f>
        <v>0</v>
      </c>
      <c r="FG19" s="152" t="e">
        <f>INDEX(Цены_спр.[],MATCH(#REF!,Цены_спр.[Номенклатура],0),MATCH("Урожайность, %",Цены_спр.[#Headers],0))</f>
        <v>#REF!</v>
      </c>
      <c r="FH19" s="153">
        <f>SUMIF($A$8:$A$14,#REF!,FH$8:FH$14)</f>
        <v>0</v>
      </c>
      <c r="FI19" s="153">
        <f>SUMIF($A$8:$A$14,#REF!,FI$8:FI$14)</f>
        <v>0</v>
      </c>
      <c r="FJ19" s="153">
        <f>SUMIF($A$8:$A$14,#REF!,FJ$8:FJ$14)</f>
        <v>0</v>
      </c>
      <c r="FK19" s="153">
        <f>SUMIF($A$8:$A$14,#REF!,FK$8:FK$14)</f>
        <v>0</v>
      </c>
      <c r="FL19" s="153">
        <f>SUMIF($A$8:$A$14,#REF!,FL$8:FL$14)</f>
        <v>0</v>
      </c>
      <c r="FM19" s="153">
        <f>SUMIF($A$8:$A$14,#REF!,FM$8:FM$14)</f>
        <v>0</v>
      </c>
      <c r="FN19" s="156" t="e">
        <f>INDEX(Цены_спр.[],MATCH(#REF!,Цены_спр.[Номенклатура],0),MATCH("Цена, руб./ед. изм.",Цены_спр.[#Headers],0))</f>
        <v>#REF!</v>
      </c>
      <c r="FO19" s="166">
        <f>SUMIF($A$8:$A$14,#REF!,FO$8:FO$14)</f>
        <v>0</v>
      </c>
      <c r="FP19" s="158">
        <f>SUMIF($A$8:$A$14,#REF!,FP$8:FP$14)</f>
        <v>0</v>
      </c>
      <c r="FQ19" s="152" t="e">
        <f>INDEX(Цены_спр.[],MATCH(#REF!,Цены_спр.[Номенклатура],0),MATCH("Урожайность, %",Цены_спр.[#Headers],0))</f>
        <v>#REF!</v>
      </c>
      <c r="FR19" s="153">
        <f>SUMIF($A$8:$A$14,#REF!,FR$8:FR$14)</f>
        <v>0</v>
      </c>
      <c r="FS19" s="153">
        <f>SUMIF($A$8:$A$14,#REF!,FS$8:FS$14)</f>
        <v>0</v>
      </c>
      <c r="FT19" s="153">
        <f>SUMIF($A$8:$A$14,#REF!,FT$8:FT$14)</f>
        <v>0</v>
      </c>
      <c r="FU19" s="153">
        <f>SUMIF($A$8:$A$14,#REF!,FU$8:FU$14)</f>
        <v>0</v>
      </c>
      <c r="FV19" s="153">
        <f>SUMIF($A$8:$A$14,#REF!,FV$8:FV$14)</f>
        <v>0</v>
      </c>
      <c r="FW19" s="153">
        <f>SUMIF($A$8:$A$14,#REF!,FW$8:FW$14)</f>
        <v>0</v>
      </c>
      <c r="FX19" s="156" t="e">
        <f>INDEX(Цены_спр.[],MATCH(#REF!,Цены_спр.[Номенклатура],0),MATCH("Цена, руб./ед. изм.",Цены_спр.[#Headers],0))</f>
        <v>#REF!</v>
      </c>
      <c r="FY19" s="166">
        <f>SUMIF($A$8:$A$14,#REF!,FY$8:FY$14)</f>
        <v>0</v>
      </c>
      <c r="FZ19" s="158">
        <f>SUMIF($A$8:$A$14,#REF!,FZ$8:FZ$14)</f>
        <v>0</v>
      </c>
      <c r="GA19" s="152" t="e">
        <f>INDEX(Цены_спр.[],MATCH(#REF!,Цены_спр.[Номенклатура],0),MATCH("Урожайность, %",Цены_спр.[#Headers],0))</f>
        <v>#REF!</v>
      </c>
      <c r="GB19" s="153">
        <f>SUMIF($A$8:$A$14,#REF!,GB$8:GB$14)</f>
        <v>0</v>
      </c>
      <c r="GC19" s="153">
        <f>SUMIF($A$8:$A$14,#REF!,GC$8:GC$14)</f>
        <v>0</v>
      </c>
      <c r="GD19" s="153">
        <f>SUMIF($A$8:$A$14,#REF!,GD$8:GD$14)</f>
        <v>0</v>
      </c>
      <c r="GE19" s="153">
        <f>SUMIF($A$8:$A$14,#REF!,GE$8:GE$14)</f>
        <v>0</v>
      </c>
      <c r="GF19" s="153">
        <f>SUMIF($A$8:$A$14,#REF!,GF$8:GF$14)</f>
        <v>0</v>
      </c>
      <c r="GG19" s="153">
        <f>SUMIF($A$8:$A$14,#REF!,GG$8:GG$14)</f>
        <v>0</v>
      </c>
      <c r="GH19" s="156" t="e">
        <f>INDEX(Цены_спр.[],MATCH(#REF!,Цены_спр.[Номенклатура],0),MATCH("Цена, руб./ед. изм.",Цены_спр.[#Headers],0))</f>
        <v>#REF!</v>
      </c>
      <c r="GI19" s="166">
        <f>SUMIF($A$8:$A$14,#REF!,GI$8:GI$14)</f>
        <v>0</v>
      </c>
      <c r="GJ19" s="158">
        <f>SUMIF($A$8:$A$14,#REF!,GJ$8:GJ$14)</f>
        <v>0</v>
      </c>
      <c r="GK19" s="152" t="e">
        <f>INDEX(Цены_спр.[],MATCH(#REF!,Цены_спр.[Номенклатура],0),MATCH("Урожайность, %",Цены_спр.[#Headers],0))</f>
        <v>#REF!</v>
      </c>
      <c r="GL19" s="153">
        <f>SUMIF($A$8:$A$14,#REF!,GL$8:GL$14)</f>
        <v>0</v>
      </c>
      <c r="GM19" s="153">
        <f>SUMIF($A$8:$A$14,#REF!,GM$8:GM$14)</f>
        <v>0</v>
      </c>
      <c r="GN19" s="153">
        <f>SUMIF($A$8:$A$14,#REF!,GN$8:GN$14)</f>
        <v>0</v>
      </c>
      <c r="GO19" s="153">
        <f>SUMIF($A$8:$A$14,#REF!,GO$8:GO$14)</f>
        <v>0</v>
      </c>
      <c r="GP19" s="153">
        <f>SUMIF($A$8:$A$14,#REF!,GP$8:GP$14)</f>
        <v>0</v>
      </c>
      <c r="GQ19" s="153">
        <f>SUMIF($A$8:$A$14,#REF!,GQ$8:GQ$14)</f>
        <v>0</v>
      </c>
      <c r="GR19" s="156" t="e">
        <f>INDEX(Цены_спр.[],MATCH(#REF!,Цены_спр.[Номенклатура],0),MATCH("Цена, руб./ед. изм.",Цены_спр.[#Headers],0))</f>
        <v>#REF!</v>
      </c>
      <c r="GS19" s="166">
        <f>SUMIF($A$8:$A$14,#REF!,GS$8:GS$14)</f>
        <v>0</v>
      </c>
      <c r="GT19" s="158">
        <f>SUMIF($A$8:$A$14,#REF!,GT$8:GT$14)</f>
        <v>0</v>
      </c>
      <c r="GU19" s="152" t="e">
        <f>INDEX(Цены_спр.[],MATCH(#REF!,Цены_спр.[Номенклатура],0),MATCH("Урожайность, %",Цены_спр.[#Headers],0))</f>
        <v>#REF!</v>
      </c>
      <c r="GV19" s="153">
        <f>SUMIF($A$8:$A$14,#REF!,GV$8:GV$14)</f>
        <v>0</v>
      </c>
      <c r="GW19" s="153">
        <f>SUMIF($A$8:$A$14,#REF!,GW$8:GW$14)</f>
        <v>0</v>
      </c>
      <c r="GX19" s="153">
        <f>SUMIF($A$8:$A$14,#REF!,GX$8:GX$14)</f>
        <v>0</v>
      </c>
      <c r="GY19" s="153">
        <f>SUMIF($A$8:$A$14,#REF!,GY$8:GY$14)</f>
        <v>0</v>
      </c>
      <c r="GZ19" s="153">
        <f>SUMIF($A$8:$A$14,#REF!,GZ$8:GZ$14)</f>
        <v>0</v>
      </c>
      <c r="HA19" s="153">
        <f>SUMIF($A$8:$A$14,#REF!,HA$8:HA$14)</f>
        <v>0</v>
      </c>
      <c r="HB19" s="156" t="e">
        <f>INDEX(Цены_спр.[],MATCH(#REF!,Цены_спр.[Номенклатура],0),MATCH("Цена, руб./ед. изм.",Цены_спр.[#Headers],0))</f>
        <v>#REF!</v>
      </c>
      <c r="HC19" s="166">
        <f>SUMIF($A$8:$A$14,#REF!,HC$8:HC$14)</f>
        <v>0</v>
      </c>
      <c r="HD19" s="158">
        <f>SUMIF($A$8:$A$14,#REF!,HD$8:HD$14)</f>
        <v>0</v>
      </c>
      <c r="HE19" s="152" t="e">
        <f>INDEX(Цены_спр.[],MATCH(#REF!,Цены_спр.[Номенклатура],0),MATCH("Урожайность, %",Цены_спр.[#Headers],0))</f>
        <v>#REF!</v>
      </c>
      <c r="HF19" s="153">
        <f>SUMIF($A$8:$A$14,#REF!,HF$8:HF$14)</f>
        <v>0</v>
      </c>
      <c r="HG19" s="153">
        <f>SUMIF($A$8:$A$14,#REF!,HG$8:HG$14)</f>
        <v>0</v>
      </c>
      <c r="HH19" s="153">
        <f>SUMIF($A$8:$A$14,#REF!,HH$8:HH$14)</f>
        <v>0</v>
      </c>
      <c r="HI19" s="153">
        <f>SUMIF($A$8:$A$14,#REF!,HI$8:HI$14)</f>
        <v>0</v>
      </c>
      <c r="HJ19" s="153">
        <f>SUMIF($A$8:$A$14,#REF!,HJ$8:HJ$14)</f>
        <v>0</v>
      </c>
      <c r="HK19" s="153">
        <f>SUMIF($A$8:$A$14,#REF!,HK$8:HK$14)</f>
        <v>0</v>
      </c>
      <c r="HL19" s="156" t="e">
        <f>INDEX(Цены_спр.[],MATCH(#REF!,Цены_спр.[Номенклатура],0),MATCH("Цена, руб./ед. изм.",Цены_спр.[#Headers],0))</f>
        <v>#REF!</v>
      </c>
      <c r="HM19" s="166">
        <f>SUMIF($A$8:$A$14,#REF!,HM$8:HM$14)</f>
        <v>0</v>
      </c>
      <c r="HN19" s="158">
        <f>SUMIF($A$8:$A$14,#REF!,HN$8:HN$14)</f>
        <v>0</v>
      </c>
      <c r="HO19" s="152" t="e">
        <f>INDEX(Цены_спр.[],MATCH(#REF!,Цены_спр.[Номенклатура],0),MATCH("Урожайность, %",Цены_спр.[#Headers],0))</f>
        <v>#REF!</v>
      </c>
      <c r="HP19" s="153">
        <f>SUMIF($A$8:$A$14,#REF!,HP$8:HP$14)</f>
        <v>0</v>
      </c>
      <c r="HQ19" s="153">
        <f>SUMIF($A$8:$A$14,#REF!,HQ$8:HQ$14)</f>
        <v>0</v>
      </c>
      <c r="HR19" s="153">
        <f>SUMIF($A$8:$A$14,#REF!,HR$8:HR$14)</f>
        <v>0</v>
      </c>
      <c r="HS19" s="153">
        <f>SUMIF($A$8:$A$14,#REF!,HS$8:HS$14)</f>
        <v>0</v>
      </c>
      <c r="HT19" s="153">
        <f>SUMIF($A$8:$A$14,#REF!,HT$8:HT$14)</f>
        <v>0</v>
      </c>
      <c r="HU19" s="153">
        <f>SUMIF($A$8:$A$14,#REF!,HU$8:HU$14)</f>
        <v>0</v>
      </c>
      <c r="HV19" s="156" t="e">
        <f>INDEX(Цены_спр.[],MATCH(#REF!,Цены_спр.[Номенклатура],0),MATCH("Цена, руб./ед. изм.",Цены_спр.[#Headers],0))</f>
        <v>#REF!</v>
      </c>
      <c r="HW19" s="166">
        <f>SUMIF($A$8:$A$14,#REF!,HW$8:HW$14)</f>
        <v>0</v>
      </c>
      <c r="HX19" s="158">
        <f>SUMIF($A$8:$A$14,#REF!,HX$8:HX$14)</f>
        <v>0</v>
      </c>
      <c r="HY19" s="152" t="e">
        <f>INDEX(Цены_спр.[],MATCH(#REF!,Цены_спр.[Номенклатура],0),MATCH("Урожайность, %",Цены_спр.[#Headers],0))</f>
        <v>#REF!</v>
      </c>
      <c r="HZ19" s="153">
        <f>SUMIF($A$8:$A$14,#REF!,HZ$8:HZ$14)</f>
        <v>0</v>
      </c>
      <c r="IA19" s="153">
        <f>SUMIF($A$8:$A$14,#REF!,IA$8:IA$14)</f>
        <v>0</v>
      </c>
      <c r="IB19" s="153">
        <f>SUMIF($A$8:$A$14,#REF!,IB$8:IB$14)</f>
        <v>0</v>
      </c>
      <c r="IC19" s="153">
        <f>SUMIF($A$8:$A$14,#REF!,IC$8:IC$14)</f>
        <v>0</v>
      </c>
      <c r="ID19" s="153">
        <f>SUMIF($A$8:$A$14,#REF!,ID$8:ID$14)</f>
        <v>0</v>
      </c>
      <c r="IE19" s="153">
        <f>SUMIF($A$8:$A$14,#REF!,IE$8:IE$14)</f>
        <v>0</v>
      </c>
      <c r="IF19" s="156" t="e">
        <f>INDEX(Цены_спр.[],MATCH(#REF!,Цены_спр.[Номенклатура],0),MATCH("Цена, руб./ед. изм.",Цены_спр.[#Headers],0))</f>
        <v>#REF!</v>
      </c>
      <c r="IG19" s="166">
        <f>SUMIF($A$8:$A$14,#REF!,IG$8:IG$14)</f>
        <v>0</v>
      </c>
      <c r="IH19" s="158">
        <f>SUMIF($A$8:$A$14,#REF!,IH$8:IH$14)</f>
        <v>0</v>
      </c>
      <c r="II19" s="152" t="e">
        <f>INDEX(Цены_спр.[],MATCH(#REF!,Цены_спр.[Номенклатура],0),MATCH("Урожайность, %",Цены_спр.[#Headers],0))</f>
        <v>#REF!</v>
      </c>
      <c r="IJ19" s="153">
        <f>SUMIF($A$8:$A$14,#REF!,IJ$8:IJ$14)</f>
        <v>0</v>
      </c>
      <c r="IK19" s="153">
        <f>SUMIF($A$8:$A$14,#REF!,IK$8:IK$14)</f>
        <v>0</v>
      </c>
      <c r="IL19" s="153">
        <f>SUMIF($A$8:$A$14,#REF!,IL$8:IL$14)</f>
        <v>0</v>
      </c>
      <c r="IM19" s="153">
        <f>SUMIF($A$8:$A$14,#REF!,IM$8:IM$14)</f>
        <v>0</v>
      </c>
      <c r="IN19" s="153">
        <f>SUMIF($A$8:$A$14,#REF!,IN$8:IN$14)</f>
        <v>0</v>
      </c>
      <c r="IO19" s="153">
        <f>SUMIF($A$8:$A$14,#REF!,IO$8:IO$14)</f>
        <v>0</v>
      </c>
      <c r="IP19" s="156" t="e">
        <f>INDEX(Цены_спр.[],MATCH(#REF!,Цены_спр.[Номенклатура],0),MATCH("Цена, руб./ед. изм.",Цены_спр.[#Headers],0))</f>
        <v>#REF!</v>
      </c>
      <c r="IQ19" s="166">
        <f>SUMIF($A$8:$A$14,#REF!,IQ$8:IQ$14)</f>
        <v>0</v>
      </c>
      <c r="IR19" s="158">
        <f>SUMIF($A$8:$A$14,#REF!,IR$8:IR$14)</f>
        <v>0</v>
      </c>
      <c r="IS19" s="152" t="e">
        <f>INDEX(Цены_спр.[],MATCH(#REF!,Цены_спр.[Номенклатура],0),MATCH("Урожайность, %",Цены_спр.[#Headers],0))</f>
        <v>#REF!</v>
      </c>
      <c r="IT19" s="153">
        <f>SUMIF($A$8:$A$14,#REF!,IT$8:IT$14)</f>
        <v>0</v>
      </c>
      <c r="IU19" s="153">
        <f>SUMIF($A$8:$A$14,#REF!,IU$8:IU$14)</f>
        <v>0</v>
      </c>
      <c r="IV19" s="153">
        <f>SUMIF($A$8:$A$14,#REF!,IV$8:IV$14)</f>
        <v>0</v>
      </c>
      <c r="IW19" s="153">
        <f>SUMIF($A$8:$A$14,#REF!,IW$8:IW$14)</f>
        <v>0</v>
      </c>
      <c r="IX19" s="153">
        <f>SUMIF($A$8:$A$14,#REF!,IX$8:IX$14)</f>
        <v>0</v>
      </c>
      <c r="IY19" s="153">
        <f>SUMIF($A$8:$A$14,#REF!,IY$8:IY$14)</f>
        <v>0</v>
      </c>
      <c r="IZ19" s="156" t="e">
        <f>INDEX(Цены_спр.[],MATCH(#REF!,Цены_спр.[Номенклатура],0),MATCH("Цена, руб./ед. изм.",Цены_спр.[#Headers],0))</f>
        <v>#REF!</v>
      </c>
      <c r="JA19" s="166">
        <f>SUMIF($A$8:$A$14,#REF!,JA$8:JA$14)</f>
        <v>0</v>
      </c>
      <c r="JB19" s="158">
        <f>SUMIF($A$8:$A$14,#REF!,JB$8:JB$14)</f>
        <v>0</v>
      </c>
      <c r="JC19" s="152" t="e">
        <f>INDEX(Цены_спр.[],MATCH(#REF!,Цены_спр.[Номенклатура],0),MATCH("Урожайность, %",Цены_спр.[#Headers],0))</f>
        <v>#REF!</v>
      </c>
      <c r="JD19" s="153">
        <f>SUMIF($A$8:$A$14,#REF!,JD$8:JD$14)</f>
        <v>0</v>
      </c>
      <c r="JE19" s="153">
        <f>SUMIF($A$8:$A$14,#REF!,JE$8:JE$14)</f>
        <v>0</v>
      </c>
      <c r="JF19" s="153">
        <f>SUMIF($A$8:$A$14,#REF!,JF$8:JF$14)</f>
        <v>0</v>
      </c>
      <c r="JG19" s="153">
        <f>SUMIF($A$8:$A$14,#REF!,JG$8:JG$14)</f>
        <v>0</v>
      </c>
      <c r="JH19" s="153">
        <f>SUMIF($A$8:$A$14,#REF!,JH$8:JH$14)</f>
        <v>0</v>
      </c>
      <c r="JI19" s="153">
        <f>SUMIF($A$8:$A$14,#REF!,JI$8:JI$14)</f>
        <v>0</v>
      </c>
      <c r="JJ19" s="156" t="e">
        <f>INDEX(Цены_спр.[],MATCH(#REF!,Цены_спр.[Номенклатура],0),MATCH("Цена, руб./ед. изм.",Цены_спр.[#Headers],0))</f>
        <v>#REF!</v>
      </c>
      <c r="JK19" s="166">
        <f>SUMIF($A$8:$A$14,#REF!,JK$8:JK$14)</f>
        <v>0</v>
      </c>
      <c r="JL19" s="158">
        <f>SUMIF($A$8:$A$14,#REF!,JL$8:JL$14)</f>
        <v>0</v>
      </c>
      <c r="JM19" s="152" t="e">
        <f>INDEX(Цены_спр.[],MATCH(#REF!,Цены_спр.[Номенклатура],0),MATCH("Урожайность, %",Цены_спр.[#Headers],0))</f>
        <v>#REF!</v>
      </c>
      <c r="JN19" s="153">
        <f>SUMIF($A$8:$A$14,#REF!,JN$8:JN$14)</f>
        <v>0</v>
      </c>
      <c r="JO19" s="153">
        <f>SUMIF($A$8:$A$14,#REF!,JO$8:JO$14)</f>
        <v>0</v>
      </c>
      <c r="JP19" s="153">
        <f>SUMIF($A$8:$A$14,#REF!,JP$8:JP$14)</f>
        <v>0</v>
      </c>
      <c r="JQ19" s="153">
        <f>SUMIF($A$8:$A$14,#REF!,JQ$8:JQ$14)</f>
        <v>0</v>
      </c>
      <c r="JR19" s="153">
        <f>SUMIF($A$8:$A$14,#REF!,JR$8:JR$14)</f>
        <v>0</v>
      </c>
      <c r="JS19" s="153">
        <f>SUMIF($A$8:$A$14,#REF!,JS$8:JS$14)</f>
        <v>0</v>
      </c>
      <c r="JT19" s="156" t="e">
        <f>INDEX(Цены_спр.[],MATCH(#REF!,Цены_спр.[Номенклатура],0),MATCH("Цена, руб./ед. изм.",Цены_спр.[#Headers],0))</f>
        <v>#REF!</v>
      </c>
      <c r="JU19" s="166">
        <f>SUMIF($A$8:$A$14,#REF!,JU$8:JU$14)</f>
        <v>0</v>
      </c>
      <c r="JV19" s="158">
        <f>SUMIF($A$8:$A$14,#REF!,JV$8:JV$14)</f>
        <v>0</v>
      </c>
      <c r="JW19" s="152" t="e">
        <f>INDEX(Цены_спр.[],MATCH(#REF!,Цены_спр.[Номенклатура],0),MATCH("Урожайность, %",Цены_спр.[#Headers],0))</f>
        <v>#REF!</v>
      </c>
      <c r="JX19" s="153">
        <f>SUMIF($A$8:$A$14,#REF!,JX$8:JX$14)</f>
        <v>0</v>
      </c>
      <c r="JY19" s="153">
        <f>SUMIF($A$8:$A$14,#REF!,JY$8:JY$14)</f>
        <v>0</v>
      </c>
      <c r="JZ19" s="153">
        <f>SUMIF($A$8:$A$14,#REF!,JZ$8:JZ$14)</f>
        <v>0</v>
      </c>
      <c r="KA19" s="153">
        <f>SUMIF($A$8:$A$14,#REF!,KA$8:KA$14)</f>
        <v>0</v>
      </c>
      <c r="KB19" s="153">
        <f>SUMIF($A$8:$A$14,#REF!,KB$8:KB$14)</f>
        <v>0</v>
      </c>
      <c r="KC19" s="153">
        <f>SUMIF($A$8:$A$14,#REF!,KC$8:KC$14)</f>
        <v>0</v>
      </c>
      <c r="KD19" s="156" t="e">
        <f>INDEX(Цены_спр.[],MATCH(#REF!,Цены_спр.[Номенклатура],0),MATCH("Цена, руб./ед. изм.",Цены_спр.[#Headers],0))</f>
        <v>#REF!</v>
      </c>
      <c r="KE19" s="166">
        <f>SUMIF($A$8:$A$14,#REF!,KE$8:KE$14)</f>
        <v>0</v>
      </c>
      <c r="KF19" s="158">
        <f>SUMIF($A$8:$A$14,#REF!,KF$8:KF$14)</f>
        <v>0</v>
      </c>
      <c r="KG19" s="152" t="e">
        <f>INDEX(Цены_спр.[],MATCH(#REF!,Цены_спр.[Номенклатура],0),MATCH("Урожайность, %",Цены_спр.[#Headers],0))</f>
        <v>#REF!</v>
      </c>
      <c r="KH19" s="153">
        <f>SUMIF($A$8:$A$14,#REF!,KH$8:KH$14)</f>
        <v>0</v>
      </c>
      <c r="KI19" s="153">
        <f>SUMIF($A$8:$A$14,#REF!,KI$8:KI$14)</f>
        <v>0</v>
      </c>
      <c r="KJ19" s="153">
        <f>SUMIF($A$8:$A$14,#REF!,KJ$8:KJ$14)</f>
        <v>0</v>
      </c>
      <c r="KK19" s="153">
        <f>SUMIF($A$8:$A$14,#REF!,KK$8:KK$14)</f>
        <v>0</v>
      </c>
      <c r="KL19" s="153">
        <f>SUMIF($A$8:$A$14,#REF!,KL$8:KL$14)</f>
        <v>0</v>
      </c>
      <c r="KM19" s="153">
        <f>SUMIF($A$8:$A$14,#REF!,KM$8:KM$14)</f>
        <v>0</v>
      </c>
      <c r="KN19" s="156" t="e">
        <f>INDEX(Цены_спр.[],MATCH(#REF!,Цены_спр.[Номенклатура],0),MATCH("Цена, руб./ед. изм.",Цены_спр.[#Headers],0))</f>
        <v>#REF!</v>
      </c>
      <c r="KO19" s="166">
        <f>SUMIF($A$8:$A$14,#REF!,KO$8:KO$14)</f>
        <v>0</v>
      </c>
      <c r="KP19" s="158">
        <f>SUMIF($A$8:$A$14,#REF!,KP$8:KP$14)</f>
        <v>0</v>
      </c>
      <c r="KQ19" s="152" t="e">
        <f>INDEX(Цены_спр.[],MATCH(#REF!,Цены_спр.[Номенклатура],0),MATCH("Урожайность, %",Цены_спр.[#Headers],0))</f>
        <v>#REF!</v>
      </c>
      <c r="KR19" s="153">
        <f>SUMIF($A$8:$A$14,#REF!,KR$8:KR$14)</f>
        <v>0</v>
      </c>
      <c r="KS19" s="153">
        <f>SUMIF($A$8:$A$14,#REF!,KS$8:KS$14)</f>
        <v>0</v>
      </c>
      <c r="KT19" s="153">
        <f>SUMIF($A$8:$A$14,#REF!,KT$8:KT$14)</f>
        <v>0</v>
      </c>
      <c r="KU19" s="153">
        <f>SUMIF($A$8:$A$14,#REF!,KU$8:KU$14)</f>
        <v>0</v>
      </c>
      <c r="KV19" s="153">
        <f>SUMIF($A$8:$A$14,#REF!,KV$8:KV$14)</f>
        <v>0</v>
      </c>
      <c r="KW19" s="153">
        <f>SUMIF($A$8:$A$14,#REF!,KW$8:KW$14)</f>
        <v>0</v>
      </c>
      <c r="KX19" s="156" t="e">
        <f>INDEX(Цены_спр.[],MATCH(#REF!,Цены_спр.[Номенклатура],0),MATCH("Цена, руб./ед. изм.",Цены_спр.[#Headers],0))</f>
        <v>#REF!</v>
      </c>
      <c r="KY19" s="166">
        <f>SUMIF($A$8:$A$14,#REF!,KY$8:KY$14)</f>
        <v>0</v>
      </c>
    </row>
    <row r="20" spans="1:311" ht="15" hidden="1" customHeight="1" outlineLevel="1">
      <c r="A20" s="241" t="s">
        <v>262</v>
      </c>
      <c r="B20" s="158">
        <f>SUMIF($A$8:$A$14,#REF!,B$8:B$14)</f>
        <v>0</v>
      </c>
      <c r="C20" s="152" t="e">
        <f>INDEX(Цены_спр.[],MATCH(#REF!,Цены_спр.[Номенклатура],0),MATCH("Урожайность, %",Цены_спр.[#Headers],0))</f>
        <v>#REF!</v>
      </c>
      <c r="D20" s="153">
        <f>SUMIF($A$8:$A$14,#REF!,D$8:D$14)</f>
        <v>0</v>
      </c>
      <c r="E20" s="153">
        <f>SUMIF($A$8:$A$14,#REF!,E$8:E$14)</f>
        <v>0</v>
      </c>
      <c r="F20" s="153">
        <f>SUMIF($A$8:$A$14,#REF!,F$8:F$14)</f>
        <v>0</v>
      </c>
      <c r="G20" s="153">
        <f>SUMIF($A$8:$A$14,#REF!,G$8:G$14)</f>
        <v>0</v>
      </c>
      <c r="H20" s="153">
        <f>SUMIF($A$8:$A$14,#REF!,H$8:H$14)</f>
        <v>0</v>
      </c>
      <c r="I20" s="153">
        <f>SUMIF($A$8:$A$14,#REF!,I$8:I$14)</f>
        <v>0</v>
      </c>
      <c r="J20" s="156" t="e">
        <f>INDEX(Цены_спр.[],MATCH(#REF!,Цены_спр.[Номенклатура],0),MATCH("Цена, руб./ед. изм.",Цены_спр.[#Headers],0))</f>
        <v>#REF!</v>
      </c>
      <c r="K20" s="166">
        <f>SUMIF($A$8:$A$14,#REF!,K$8:K$14)</f>
        <v>0</v>
      </c>
      <c r="L20" s="158">
        <f>SUMIF($A$8:$A$14,#REF!,L$8:L$14)</f>
        <v>0</v>
      </c>
      <c r="M20" s="152" t="e">
        <f>INDEX(Цены_спр.[],MATCH(#REF!,Цены_спр.[Номенклатура],0),MATCH("Урожайность, %",Цены_спр.[#Headers],0))</f>
        <v>#REF!</v>
      </c>
      <c r="N20" s="153">
        <f>SUMIF($A$8:$A$14,#REF!,N$8:N$14)</f>
        <v>0</v>
      </c>
      <c r="O20" s="153">
        <f>SUMIF($A$8:$A$14,#REF!,O$8:O$14)</f>
        <v>0</v>
      </c>
      <c r="P20" s="153">
        <f>SUMIF($A$8:$A$14,#REF!,P$8:P$14)</f>
        <v>0</v>
      </c>
      <c r="Q20" s="153">
        <f>SUMIF($A$8:$A$14,#REF!,Q$8:Q$14)</f>
        <v>0</v>
      </c>
      <c r="R20" s="153">
        <f>SUMIF($A$8:$A$14,#REF!,R$8:R$14)</f>
        <v>0</v>
      </c>
      <c r="S20" s="153">
        <f>SUMIF($A$8:$A$14,#REF!,S$8:S$14)</f>
        <v>0</v>
      </c>
      <c r="T20" s="156" t="e">
        <f>INDEX(Цены_спр.[],MATCH(#REF!,Цены_спр.[Номенклатура],0),MATCH("Цена, руб./ед. изм.",Цены_спр.[#Headers],0))</f>
        <v>#REF!</v>
      </c>
      <c r="U20" s="166">
        <f>SUMIF($A$8:$A$14,#REF!,U$8:U$14)</f>
        <v>0</v>
      </c>
      <c r="V20" s="158">
        <f>SUMIF($A$8:$A$14,#REF!,V$8:V$14)</f>
        <v>0</v>
      </c>
      <c r="W20" s="152" t="e">
        <f>INDEX(Цены_спр.[],MATCH(#REF!,Цены_спр.[Номенклатура],0),MATCH("Урожайность, %",Цены_спр.[#Headers],0))</f>
        <v>#REF!</v>
      </c>
      <c r="X20" s="153">
        <f>SUMIF($A$8:$A$14,#REF!,X$8:X$14)</f>
        <v>0</v>
      </c>
      <c r="Y20" s="153">
        <f>SUMIF($A$8:$A$14,#REF!,Y$8:Y$14)</f>
        <v>0</v>
      </c>
      <c r="Z20" s="153">
        <f>SUMIF($A$8:$A$14,#REF!,Z$8:Z$14)</f>
        <v>0</v>
      </c>
      <c r="AA20" s="153">
        <f>SUMIF($A$8:$A$14,#REF!,AA$8:AA$14)</f>
        <v>0</v>
      </c>
      <c r="AB20" s="153">
        <f>SUMIF($A$8:$A$14,#REF!,AB$8:AB$14)</f>
        <v>0</v>
      </c>
      <c r="AC20" s="153">
        <f>SUMIF($A$8:$A$14,#REF!,AC$8:AC$14)</f>
        <v>0</v>
      </c>
      <c r="AD20" s="156" t="e">
        <f>INDEX(Цены_спр.[],MATCH(#REF!,Цены_спр.[Номенклатура],0),MATCH("Цена, руб./ед. изм.",Цены_спр.[#Headers],0))</f>
        <v>#REF!</v>
      </c>
      <c r="AE20" s="166">
        <f>SUMIF($A$8:$A$14,#REF!,AE$8:AE$14)</f>
        <v>0</v>
      </c>
      <c r="AF20" s="158">
        <f>SUMIF($A$8:$A$14,#REF!,AF$8:AF$14)</f>
        <v>0</v>
      </c>
      <c r="AG20" s="152" t="e">
        <f>INDEX(Цены_спр.[],MATCH(#REF!,Цены_спр.[Номенклатура],0),MATCH("Урожайность, %",Цены_спр.[#Headers],0))</f>
        <v>#REF!</v>
      </c>
      <c r="AH20" s="153">
        <f>SUMIF($A$8:$A$14,#REF!,AH$8:AH$14)</f>
        <v>0</v>
      </c>
      <c r="AI20" s="153">
        <f>SUMIF($A$8:$A$14,#REF!,AI$8:AI$14)</f>
        <v>0</v>
      </c>
      <c r="AJ20" s="153">
        <f>SUMIF($A$8:$A$14,#REF!,AJ$8:AJ$14)</f>
        <v>0</v>
      </c>
      <c r="AK20" s="153">
        <f>SUMIF($A$8:$A$14,#REF!,AK$8:AK$14)</f>
        <v>0</v>
      </c>
      <c r="AL20" s="153">
        <f>SUMIF($A$8:$A$14,#REF!,AL$8:AL$14)</f>
        <v>0</v>
      </c>
      <c r="AM20" s="153">
        <f>SUMIF($A$8:$A$14,#REF!,AM$8:AM$14)</f>
        <v>0</v>
      </c>
      <c r="AN20" s="156" t="e">
        <f>INDEX(Цены_спр.[],MATCH(#REF!,Цены_спр.[Номенклатура],0),MATCH("Цена, руб./ед. изм.",Цены_спр.[#Headers],0))</f>
        <v>#REF!</v>
      </c>
      <c r="AO20" s="166">
        <f>SUMIF($A$8:$A$14,#REF!,AO$8:AO$14)</f>
        <v>0</v>
      </c>
      <c r="AP20" s="158">
        <f>SUMIF($A$8:$A$14,#REF!,AP$8:AP$14)</f>
        <v>0</v>
      </c>
      <c r="AQ20" s="152" t="e">
        <f>INDEX(Цены_спр.[],MATCH(#REF!,Цены_спр.[Номенклатура],0),MATCH("Урожайность, %",Цены_спр.[#Headers],0))</f>
        <v>#REF!</v>
      </c>
      <c r="AR20" s="153">
        <f>SUMIF($A$8:$A$14,#REF!,AR$8:AR$14)</f>
        <v>0</v>
      </c>
      <c r="AS20" s="153">
        <f>SUMIF($A$8:$A$14,#REF!,AS$8:AS$14)</f>
        <v>0</v>
      </c>
      <c r="AT20" s="153">
        <f>SUMIF($A$8:$A$14,#REF!,AT$8:AT$14)</f>
        <v>0</v>
      </c>
      <c r="AU20" s="153">
        <f>SUMIF($A$8:$A$14,#REF!,AU$8:AU$14)</f>
        <v>0</v>
      </c>
      <c r="AV20" s="153">
        <f>SUMIF($A$8:$A$14,#REF!,AV$8:AV$14)</f>
        <v>0</v>
      </c>
      <c r="AW20" s="153">
        <f>SUMIF($A$8:$A$14,#REF!,AW$8:AW$14)</f>
        <v>0</v>
      </c>
      <c r="AX20" s="156" t="e">
        <f>INDEX(Цены_спр.[],MATCH(#REF!,Цены_спр.[Номенклатура],0),MATCH("Цена, руб./ед. изм.",Цены_спр.[#Headers],0))</f>
        <v>#REF!</v>
      </c>
      <c r="AY20" s="166">
        <f>SUMIF($A$8:$A$14,#REF!,AY$8:AY$14)</f>
        <v>0</v>
      </c>
      <c r="AZ20" s="158">
        <f>SUMIF($A$8:$A$14,#REF!,AZ$8:AZ$14)</f>
        <v>0</v>
      </c>
      <c r="BA20" s="152" t="e">
        <f>INDEX(Цены_спр.[],MATCH(#REF!,Цены_спр.[Номенклатура],0),MATCH("Урожайность, %",Цены_спр.[#Headers],0))</f>
        <v>#REF!</v>
      </c>
      <c r="BB20" s="153">
        <f>SUMIF($A$8:$A$14,#REF!,BB$8:BB$14)</f>
        <v>0</v>
      </c>
      <c r="BC20" s="153">
        <f>SUMIF($A$8:$A$14,#REF!,BC$8:BC$14)</f>
        <v>0</v>
      </c>
      <c r="BD20" s="153">
        <f>SUMIF($A$8:$A$14,#REF!,BD$8:BD$14)</f>
        <v>0</v>
      </c>
      <c r="BE20" s="153">
        <f>SUMIF($A$8:$A$14,#REF!,BE$8:BE$14)</f>
        <v>0</v>
      </c>
      <c r="BF20" s="153">
        <f>SUMIF($A$8:$A$14,#REF!,BF$8:BF$14)</f>
        <v>0</v>
      </c>
      <c r="BG20" s="153">
        <f>SUMIF($A$8:$A$14,#REF!,BG$8:BG$14)</f>
        <v>0</v>
      </c>
      <c r="BH20" s="156" t="e">
        <f>INDEX(Цены_спр.[],MATCH(#REF!,Цены_спр.[Номенклатура],0),MATCH("Цена, руб./ед. изм.",Цены_спр.[#Headers],0))</f>
        <v>#REF!</v>
      </c>
      <c r="BI20" s="166">
        <f>SUMIF($A$8:$A$14,#REF!,BI$8:BI$14)</f>
        <v>0</v>
      </c>
      <c r="BJ20" s="158">
        <f>SUMIF($A$8:$A$14,#REF!,BJ$8:BJ$14)</f>
        <v>0</v>
      </c>
      <c r="BK20" s="152" t="e">
        <f>INDEX(Цены_спр.[],MATCH(#REF!,Цены_спр.[Номенклатура],0),MATCH("Урожайность, %",Цены_спр.[#Headers],0))</f>
        <v>#REF!</v>
      </c>
      <c r="BL20" s="153">
        <f>SUMIF($A$8:$A$14,#REF!,BL$8:BL$14)</f>
        <v>0</v>
      </c>
      <c r="BM20" s="153">
        <f>SUMIF($A$8:$A$14,#REF!,BM$8:BM$14)</f>
        <v>0</v>
      </c>
      <c r="BN20" s="153">
        <f>SUMIF($A$8:$A$14,#REF!,BN$8:BN$14)</f>
        <v>0</v>
      </c>
      <c r="BO20" s="153">
        <f>SUMIF($A$8:$A$14,#REF!,BO$8:BO$14)</f>
        <v>0</v>
      </c>
      <c r="BP20" s="153">
        <f>SUMIF($A$8:$A$14,#REF!,BP$8:BP$14)</f>
        <v>0</v>
      </c>
      <c r="BQ20" s="153">
        <f>SUMIF($A$8:$A$14,#REF!,BQ$8:BQ$14)</f>
        <v>0</v>
      </c>
      <c r="BR20" s="156" t="e">
        <f>INDEX(Цены_спр.[],MATCH(#REF!,Цены_спр.[Номенклатура],0),MATCH("Цена, руб./ед. изм.",Цены_спр.[#Headers],0))</f>
        <v>#REF!</v>
      </c>
      <c r="BS20" s="166">
        <f>SUMIF($A$8:$A$14,#REF!,BS$8:BS$14)</f>
        <v>0</v>
      </c>
      <c r="BT20" s="158">
        <f>SUMIF($A$8:$A$14,#REF!,BT$8:BT$14)</f>
        <v>0</v>
      </c>
      <c r="BU20" s="152" t="e">
        <f>INDEX(Цены_спр.[],MATCH(#REF!,Цены_спр.[Номенклатура],0),MATCH("Урожайность, %",Цены_спр.[#Headers],0))</f>
        <v>#REF!</v>
      </c>
      <c r="BV20" s="153">
        <f>SUMIF($A$8:$A$14,#REF!,BV$8:BV$14)</f>
        <v>0</v>
      </c>
      <c r="BW20" s="153">
        <f>SUMIF($A$8:$A$14,#REF!,BW$8:BW$14)</f>
        <v>0</v>
      </c>
      <c r="BX20" s="153">
        <f>SUMIF($A$8:$A$14,#REF!,BX$8:BX$14)</f>
        <v>0</v>
      </c>
      <c r="BY20" s="153">
        <f>SUMIF($A$8:$A$14,#REF!,BY$8:BY$14)</f>
        <v>0</v>
      </c>
      <c r="BZ20" s="153">
        <f>SUMIF($A$8:$A$14,#REF!,BZ$8:BZ$14)</f>
        <v>0</v>
      </c>
      <c r="CA20" s="153">
        <f>SUMIF($A$8:$A$14,#REF!,CA$8:CA$14)</f>
        <v>0</v>
      </c>
      <c r="CB20" s="156" t="e">
        <f>INDEX(Цены_спр.[],MATCH(#REF!,Цены_спр.[Номенклатура],0),MATCH("Цена, руб./ед. изм.",Цены_спр.[#Headers],0))</f>
        <v>#REF!</v>
      </c>
      <c r="CC20" s="166">
        <f>SUMIF($A$8:$A$14,#REF!,CC$8:CC$14)</f>
        <v>0</v>
      </c>
      <c r="CD20" s="158">
        <f>SUMIF($A$8:$A$14,#REF!,CD$8:CD$14)</f>
        <v>0</v>
      </c>
      <c r="CE20" s="152" t="e">
        <f>INDEX(Цены_спр.[],MATCH(#REF!,Цены_спр.[Номенклатура],0),MATCH("Урожайность, %",Цены_спр.[#Headers],0))</f>
        <v>#REF!</v>
      </c>
      <c r="CF20" s="153">
        <f>SUMIF($A$8:$A$14,#REF!,CF$8:CF$14)</f>
        <v>0</v>
      </c>
      <c r="CG20" s="153">
        <f>SUMIF($A$8:$A$14,#REF!,CG$8:CG$14)</f>
        <v>0</v>
      </c>
      <c r="CH20" s="153">
        <f>SUMIF($A$8:$A$14,#REF!,CH$8:CH$14)</f>
        <v>0</v>
      </c>
      <c r="CI20" s="153">
        <f>SUMIF($A$8:$A$14,#REF!,CI$8:CI$14)</f>
        <v>0</v>
      </c>
      <c r="CJ20" s="153">
        <f>SUMIF($A$8:$A$14,#REF!,CJ$8:CJ$14)</f>
        <v>0</v>
      </c>
      <c r="CK20" s="153">
        <f>SUMIF($A$8:$A$14,#REF!,CK$8:CK$14)</f>
        <v>0</v>
      </c>
      <c r="CL20" s="156" t="e">
        <f>INDEX(Цены_спр.[],MATCH(#REF!,Цены_спр.[Номенклатура],0),MATCH("Цена, руб./ед. изм.",Цены_спр.[#Headers],0))</f>
        <v>#REF!</v>
      </c>
      <c r="CM20" s="166">
        <f>SUMIF($A$8:$A$14,#REF!,CM$8:CM$14)</f>
        <v>0</v>
      </c>
      <c r="CN20" s="158">
        <f>SUMIF($A$8:$A$14,#REF!,CN$8:CN$14)</f>
        <v>0</v>
      </c>
      <c r="CO20" s="152" t="e">
        <f>INDEX(Цены_спр.[],MATCH(#REF!,Цены_спр.[Номенклатура],0),MATCH("Урожайность, %",Цены_спр.[#Headers],0))</f>
        <v>#REF!</v>
      </c>
      <c r="CP20" s="153">
        <f>SUMIF($A$8:$A$14,#REF!,CP$8:CP$14)</f>
        <v>0</v>
      </c>
      <c r="CQ20" s="153">
        <f>SUMIF($A$8:$A$14,#REF!,CQ$8:CQ$14)</f>
        <v>0</v>
      </c>
      <c r="CR20" s="153">
        <f>SUMIF($A$8:$A$14,#REF!,CR$8:CR$14)</f>
        <v>0</v>
      </c>
      <c r="CS20" s="153">
        <f>SUMIF($A$8:$A$14,#REF!,CS$8:CS$14)</f>
        <v>0</v>
      </c>
      <c r="CT20" s="153">
        <f>SUMIF($A$8:$A$14,#REF!,CT$8:CT$14)</f>
        <v>0</v>
      </c>
      <c r="CU20" s="153">
        <f>SUMIF($A$8:$A$14,#REF!,CU$8:CU$14)</f>
        <v>0</v>
      </c>
      <c r="CV20" s="156" t="e">
        <f>INDEX(Цены_спр.[],MATCH(#REF!,Цены_спр.[Номенклатура],0),MATCH("Цена, руб./ед. изм.",Цены_спр.[#Headers],0))</f>
        <v>#REF!</v>
      </c>
      <c r="CW20" s="166">
        <f>SUMIF($A$8:$A$14,#REF!,CW$8:CW$14)</f>
        <v>0</v>
      </c>
      <c r="CX20" s="158">
        <f>SUMIF($A$8:$A$14,#REF!,CX$8:CX$14)</f>
        <v>0</v>
      </c>
      <c r="CY20" s="152" t="e">
        <f>INDEX(Цены_спр.[],MATCH(#REF!,Цены_спр.[Номенклатура],0),MATCH("Урожайность, %",Цены_спр.[#Headers],0))</f>
        <v>#REF!</v>
      </c>
      <c r="CZ20" s="153">
        <f>SUMIF($A$8:$A$14,#REF!,CZ$8:CZ$14)</f>
        <v>0</v>
      </c>
      <c r="DA20" s="153">
        <f>SUMIF($A$8:$A$14,#REF!,DA$8:DA$14)</f>
        <v>0</v>
      </c>
      <c r="DB20" s="153">
        <f>SUMIF($A$8:$A$14,#REF!,DB$8:DB$14)</f>
        <v>0</v>
      </c>
      <c r="DC20" s="153">
        <f>SUMIF($A$8:$A$14,#REF!,DC$8:DC$14)</f>
        <v>0</v>
      </c>
      <c r="DD20" s="153">
        <f>SUMIF($A$8:$A$14,#REF!,DD$8:DD$14)</f>
        <v>0</v>
      </c>
      <c r="DE20" s="153">
        <f>SUMIF($A$8:$A$14,#REF!,DE$8:DE$14)</f>
        <v>0</v>
      </c>
      <c r="DF20" s="156" t="e">
        <f>INDEX(Цены_спр.[],MATCH(#REF!,Цены_спр.[Номенклатура],0),MATCH("Цена, руб./ед. изм.",Цены_спр.[#Headers],0))</f>
        <v>#REF!</v>
      </c>
      <c r="DG20" s="166">
        <f>SUMIF($A$8:$A$14,#REF!,DG$8:DG$14)</f>
        <v>0</v>
      </c>
      <c r="DH20" s="158">
        <f>SUMIF($A$8:$A$14,#REF!,DH$8:DH$14)</f>
        <v>0</v>
      </c>
      <c r="DI20" s="152" t="e">
        <f>INDEX(Цены_спр.[],MATCH(#REF!,Цены_спр.[Номенклатура],0),MATCH("Урожайность, %",Цены_спр.[#Headers],0))</f>
        <v>#REF!</v>
      </c>
      <c r="DJ20" s="153">
        <f>SUMIF($A$8:$A$14,#REF!,DJ$8:DJ$14)</f>
        <v>0</v>
      </c>
      <c r="DK20" s="153">
        <f>SUMIF($A$8:$A$14,#REF!,DK$8:DK$14)</f>
        <v>0</v>
      </c>
      <c r="DL20" s="153">
        <f>SUMIF($A$8:$A$14,#REF!,DL$8:DL$14)</f>
        <v>0</v>
      </c>
      <c r="DM20" s="153">
        <f>SUMIF($A$8:$A$14,#REF!,DM$8:DM$14)</f>
        <v>0</v>
      </c>
      <c r="DN20" s="153">
        <f>SUMIF($A$8:$A$14,#REF!,DN$8:DN$14)</f>
        <v>0</v>
      </c>
      <c r="DO20" s="153">
        <f>SUMIF($A$8:$A$14,#REF!,DO$8:DO$14)</f>
        <v>0</v>
      </c>
      <c r="DP20" s="156" t="e">
        <f>INDEX(Цены_спр.[],MATCH(#REF!,Цены_спр.[Номенклатура],0),MATCH("Цена, руб./ед. изм.",Цены_спр.[#Headers],0))</f>
        <v>#REF!</v>
      </c>
      <c r="DQ20" s="166">
        <f>SUMIF($A$8:$A$14,#REF!,DQ$8:DQ$14)</f>
        <v>0</v>
      </c>
      <c r="DR20" s="158">
        <f>SUMIF($A$8:$A$14,#REF!,DR$8:DR$14)</f>
        <v>0</v>
      </c>
      <c r="DS20" s="152" t="e">
        <f>INDEX(Цены_спр.[],MATCH(#REF!,Цены_спр.[Номенклатура],0),MATCH("Урожайность, %",Цены_спр.[#Headers],0))</f>
        <v>#REF!</v>
      </c>
      <c r="DT20" s="153">
        <f>SUMIF($A$8:$A$14,#REF!,DT$8:DT$14)</f>
        <v>0</v>
      </c>
      <c r="DU20" s="153">
        <f>SUMIF($A$8:$A$14,#REF!,DU$8:DU$14)</f>
        <v>0</v>
      </c>
      <c r="DV20" s="153">
        <f>SUMIF($A$8:$A$14,#REF!,DV$8:DV$14)</f>
        <v>0</v>
      </c>
      <c r="DW20" s="153">
        <f>SUMIF($A$8:$A$14,#REF!,DW$8:DW$14)</f>
        <v>0</v>
      </c>
      <c r="DX20" s="153">
        <f>SUMIF($A$8:$A$14,#REF!,DX$8:DX$14)</f>
        <v>0</v>
      </c>
      <c r="DY20" s="153">
        <f>SUMIF($A$8:$A$14,#REF!,DY$8:DY$14)</f>
        <v>0</v>
      </c>
      <c r="DZ20" s="156" t="e">
        <f>INDEX(Цены_спр.[],MATCH(#REF!,Цены_спр.[Номенклатура],0),MATCH("Цена, руб./ед. изм.",Цены_спр.[#Headers],0))</f>
        <v>#REF!</v>
      </c>
      <c r="EA20" s="166">
        <f>SUMIF($A$8:$A$14,#REF!,EA$8:EA$14)</f>
        <v>0</v>
      </c>
      <c r="EB20" s="158">
        <f>SUMIF($A$8:$A$14,#REF!,EB$8:EB$14)</f>
        <v>0</v>
      </c>
      <c r="EC20" s="152" t="e">
        <f>INDEX(Цены_спр.[],MATCH(#REF!,Цены_спр.[Номенклатура],0),MATCH("Урожайность, %",Цены_спр.[#Headers],0))</f>
        <v>#REF!</v>
      </c>
      <c r="ED20" s="153">
        <f>SUMIF($A$8:$A$14,#REF!,ED$8:ED$14)</f>
        <v>0</v>
      </c>
      <c r="EE20" s="153">
        <f>SUMIF($A$8:$A$14,#REF!,EE$8:EE$14)</f>
        <v>0</v>
      </c>
      <c r="EF20" s="153">
        <f>SUMIF($A$8:$A$14,#REF!,EF$8:EF$14)</f>
        <v>0</v>
      </c>
      <c r="EG20" s="153">
        <f>SUMIF($A$8:$A$14,#REF!,EG$8:EG$14)</f>
        <v>0</v>
      </c>
      <c r="EH20" s="153">
        <f>SUMIF($A$8:$A$14,#REF!,EH$8:EH$14)</f>
        <v>0</v>
      </c>
      <c r="EI20" s="153">
        <f>SUMIF($A$8:$A$14,#REF!,EI$8:EI$14)</f>
        <v>0</v>
      </c>
      <c r="EJ20" s="156" t="e">
        <f>INDEX(Цены_спр.[],MATCH(#REF!,Цены_спр.[Номенклатура],0),MATCH("Цена, руб./ед. изм.",Цены_спр.[#Headers],0))</f>
        <v>#REF!</v>
      </c>
      <c r="EK20" s="166">
        <f>SUMIF($A$8:$A$14,#REF!,EK$8:EK$14)</f>
        <v>0</v>
      </c>
      <c r="EL20" s="158">
        <f>SUMIF($A$8:$A$14,#REF!,EL$8:EL$14)</f>
        <v>0</v>
      </c>
      <c r="EM20" s="152" t="e">
        <f>INDEX(Цены_спр.[],MATCH(#REF!,Цены_спр.[Номенклатура],0),MATCH("Урожайность, %",Цены_спр.[#Headers],0))</f>
        <v>#REF!</v>
      </c>
      <c r="EN20" s="153">
        <f>SUMIF($A$8:$A$14,#REF!,EN$8:EN$14)</f>
        <v>0</v>
      </c>
      <c r="EO20" s="153">
        <f>SUMIF($A$8:$A$14,#REF!,EO$8:EO$14)</f>
        <v>0</v>
      </c>
      <c r="EP20" s="153">
        <f>SUMIF($A$8:$A$14,#REF!,EP$8:EP$14)</f>
        <v>0</v>
      </c>
      <c r="EQ20" s="153">
        <f>SUMIF($A$8:$A$14,#REF!,EQ$8:EQ$14)</f>
        <v>0</v>
      </c>
      <c r="ER20" s="153">
        <f>SUMIF($A$8:$A$14,#REF!,ER$8:ER$14)</f>
        <v>0</v>
      </c>
      <c r="ES20" s="153">
        <f>SUMIF($A$8:$A$14,#REF!,ES$8:ES$14)</f>
        <v>0</v>
      </c>
      <c r="ET20" s="156" t="e">
        <f>INDEX(Цены_спр.[],MATCH(#REF!,Цены_спр.[Номенклатура],0),MATCH("Цена, руб./ед. изм.",Цены_спр.[#Headers],0))</f>
        <v>#REF!</v>
      </c>
      <c r="EU20" s="166">
        <f>SUMIF($A$8:$A$14,#REF!,EU$8:EU$14)</f>
        <v>0</v>
      </c>
      <c r="EV20" s="158">
        <f>SUMIF($A$8:$A$14,#REF!,EV$8:EV$14)</f>
        <v>0</v>
      </c>
      <c r="EW20" s="152" t="e">
        <f>INDEX(Цены_спр.[],MATCH(#REF!,Цены_спр.[Номенклатура],0),MATCH("Урожайность, %",Цены_спр.[#Headers],0))</f>
        <v>#REF!</v>
      </c>
      <c r="EX20" s="153">
        <f>SUMIF($A$8:$A$14,#REF!,EX$8:EX$14)</f>
        <v>0</v>
      </c>
      <c r="EY20" s="153">
        <f>SUMIF($A$8:$A$14,#REF!,EY$8:EY$14)</f>
        <v>0</v>
      </c>
      <c r="EZ20" s="153">
        <f>SUMIF($A$8:$A$14,#REF!,EZ$8:EZ$14)</f>
        <v>0</v>
      </c>
      <c r="FA20" s="153">
        <f>SUMIF($A$8:$A$14,#REF!,FA$8:FA$14)</f>
        <v>0</v>
      </c>
      <c r="FB20" s="153">
        <f>SUMIF($A$8:$A$14,#REF!,FB$8:FB$14)</f>
        <v>0</v>
      </c>
      <c r="FC20" s="153">
        <f>SUMIF($A$8:$A$14,#REF!,FC$8:FC$14)</f>
        <v>0</v>
      </c>
      <c r="FD20" s="156" t="e">
        <f>INDEX(Цены_спр.[],MATCH(#REF!,Цены_спр.[Номенклатура],0),MATCH("Цена, руб./ед. изм.",Цены_спр.[#Headers],0))</f>
        <v>#REF!</v>
      </c>
      <c r="FE20" s="166">
        <f>SUMIF($A$8:$A$14,#REF!,FE$8:FE$14)</f>
        <v>0</v>
      </c>
      <c r="FF20" s="158">
        <f>SUMIF($A$8:$A$14,#REF!,FF$8:FF$14)</f>
        <v>0</v>
      </c>
      <c r="FG20" s="152" t="e">
        <f>INDEX(Цены_спр.[],MATCH(#REF!,Цены_спр.[Номенклатура],0),MATCH("Урожайность, %",Цены_спр.[#Headers],0))</f>
        <v>#REF!</v>
      </c>
      <c r="FH20" s="153">
        <f>SUMIF($A$8:$A$14,#REF!,FH$8:FH$14)</f>
        <v>0</v>
      </c>
      <c r="FI20" s="153">
        <f>SUMIF($A$8:$A$14,#REF!,FI$8:FI$14)</f>
        <v>0</v>
      </c>
      <c r="FJ20" s="153">
        <f>SUMIF($A$8:$A$14,#REF!,FJ$8:FJ$14)</f>
        <v>0</v>
      </c>
      <c r="FK20" s="153">
        <f>SUMIF($A$8:$A$14,#REF!,FK$8:FK$14)</f>
        <v>0</v>
      </c>
      <c r="FL20" s="153">
        <f>SUMIF($A$8:$A$14,#REF!,FL$8:FL$14)</f>
        <v>0</v>
      </c>
      <c r="FM20" s="153">
        <f>SUMIF($A$8:$A$14,#REF!,FM$8:FM$14)</f>
        <v>0</v>
      </c>
      <c r="FN20" s="156" t="e">
        <f>INDEX(Цены_спр.[],MATCH(#REF!,Цены_спр.[Номенклатура],0),MATCH("Цена, руб./ед. изм.",Цены_спр.[#Headers],0))</f>
        <v>#REF!</v>
      </c>
      <c r="FO20" s="166">
        <f>SUMIF($A$8:$A$14,#REF!,FO$8:FO$14)</f>
        <v>0</v>
      </c>
      <c r="FP20" s="158">
        <f>SUMIF($A$8:$A$14,#REF!,FP$8:FP$14)</f>
        <v>0</v>
      </c>
      <c r="FQ20" s="152" t="e">
        <f>INDEX(Цены_спр.[],MATCH(#REF!,Цены_спр.[Номенклатура],0),MATCH("Урожайность, %",Цены_спр.[#Headers],0))</f>
        <v>#REF!</v>
      </c>
      <c r="FR20" s="153">
        <f>SUMIF($A$8:$A$14,#REF!,FR$8:FR$14)</f>
        <v>0</v>
      </c>
      <c r="FS20" s="153">
        <f>SUMIF($A$8:$A$14,#REF!,FS$8:FS$14)</f>
        <v>0</v>
      </c>
      <c r="FT20" s="153">
        <f>SUMIF($A$8:$A$14,#REF!,FT$8:FT$14)</f>
        <v>0</v>
      </c>
      <c r="FU20" s="153">
        <f>SUMIF($A$8:$A$14,#REF!,FU$8:FU$14)</f>
        <v>0</v>
      </c>
      <c r="FV20" s="153">
        <f>SUMIF($A$8:$A$14,#REF!,FV$8:FV$14)</f>
        <v>0</v>
      </c>
      <c r="FW20" s="153">
        <f>SUMIF($A$8:$A$14,#REF!,FW$8:FW$14)</f>
        <v>0</v>
      </c>
      <c r="FX20" s="156" t="e">
        <f>INDEX(Цены_спр.[],MATCH(#REF!,Цены_спр.[Номенклатура],0),MATCH("Цена, руб./ед. изм.",Цены_спр.[#Headers],0))</f>
        <v>#REF!</v>
      </c>
      <c r="FY20" s="166">
        <f>SUMIF($A$8:$A$14,#REF!,FY$8:FY$14)</f>
        <v>0</v>
      </c>
      <c r="FZ20" s="158">
        <f>SUMIF($A$8:$A$14,#REF!,FZ$8:FZ$14)</f>
        <v>0</v>
      </c>
      <c r="GA20" s="152" t="e">
        <f>INDEX(Цены_спр.[],MATCH(#REF!,Цены_спр.[Номенклатура],0),MATCH("Урожайность, %",Цены_спр.[#Headers],0))</f>
        <v>#REF!</v>
      </c>
      <c r="GB20" s="153">
        <f>SUMIF($A$8:$A$14,#REF!,GB$8:GB$14)</f>
        <v>0</v>
      </c>
      <c r="GC20" s="153">
        <f>SUMIF($A$8:$A$14,#REF!,GC$8:GC$14)</f>
        <v>0</v>
      </c>
      <c r="GD20" s="153">
        <f>SUMIF($A$8:$A$14,#REF!,GD$8:GD$14)</f>
        <v>0</v>
      </c>
      <c r="GE20" s="153">
        <f>SUMIF($A$8:$A$14,#REF!,GE$8:GE$14)</f>
        <v>0</v>
      </c>
      <c r="GF20" s="153">
        <f>SUMIF($A$8:$A$14,#REF!,GF$8:GF$14)</f>
        <v>0</v>
      </c>
      <c r="GG20" s="153">
        <f>SUMIF($A$8:$A$14,#REF!,GG$8:GG$14)</f>
        <v>0</v>
      </c>
      <c r="GH20" s="156" t="e">
        <f>INDEX(Цены_спр.[],MATCH(#REF!,Цены_спр.[Номенклатура],0),MATCH("Цена, руб./ед. изм.",Цены_спр.[#Headers],0))</f>
        <v>#REF!</v>
      </c>
      <c r="GI20" s="166">
        <f>SUMIF($A$8:$A$14,#REF!,GI$8:GI$14)</f>
        <v>0</v>
      </c>
      <c r="GJ20" s="158">
        <f>SUMIF($A$8:$A$14,#REF!,GJ$8:GJ$14)</f>
        <v>0</v>
      </c>
      <c r="GK20" s="152" t="e">
        <f>INDEX(Цены_спр.[],MATCH(#REF!,Цены_спр.[Номенклатура],0),MATCH("Урожайность, %",Цены_спр.[#Headers],0))</f>
        <v>#REF!</v>
      </c>
      <c r="GL20" s="153">
        <f>SUMIF($A$8:$A$14,#REF!,GL$8:GL$14)</f>
        <v>0</v>
      </c>
      <c r="GM20" s="153">
        <f>SUMIF($A$8:$A$14,#REF!,GM$8:GM$14)</f>
        <v>0</v>
      </c>
      <c r="GN20" s="153">
        <f>SUMIF($A$8:$A$14,#REF!,GN$8:GN$14)</f>
        <v>0</v>
      </c>
      <c r="GO20" s="153">
        <f>SUMIF($A$8:$A$14,#REF!,GO$8:GO$14)</f>
        <v>0</v>
      </c>
      <c r="GP20" s="153">
        <f>SUMIF($A$8:$A$14,#REF!,GP$8:GP$14)</f>
        <v>0</v>
      </c>
      <c r="GQ20" s="153">
        <f>SUMIF($A$8:$A$14,#REF!,GQ$8:GQ$14)</f>
        <v>0</v>
      </c>
      <c r="GR20" s="156" t="e">
        <f>INDEX(Цены_спр.[],MATCH(#REF!,Цены_спр.[Номенклатура],0),MATCH("Цена, руб./ед. изм.",Цены_спр.[#Headers],0))</f>
        <v>#REF!</v>
      </c>
      <c r="GS20" s="166">
        <f>SUMIF($A$8:$A$14,#REF!,GS$8:GS$14)</f>
        <v>0</v>
      </c>
      <c r="GT20" s="158">
        <f>SUMIF($A$8:$A$14,#REF!,GT$8:GT$14)</f>
        <v>0</v>
      </c>
      <c r="GU20" s="152" t="e">
        <f>INDEX(Цены_спр.[],MATCH(#REF!,Цены_спр.[Номенклатура],0),MATCH("Урожайность, %",Цены_спр.[#Headers],0))</f>
        <v>#REF!</v>
      </c>
      <c r="GV20" s="153">
        <f>SUMIF($A$8:$A$14,#REF!,GV$8:GV$14)</f>
        <v>0</v>
      </c>
      <c r="GW20" s="153">
        <f>SUMIF($A$8:$A$14,#REF!,GW$8:GW$14)</f>
        <v>0</v>
      </c>
      <c r="GX20" s="153">
        <f>SUMIF($A$8:$A$14,#REF!,GX$8:GX$14)</f>
        <v>0</v>
      </c>
      <c r="GY20" s="153">
        <f>SUMIF($A$8:$A$14,#REF!,GY$8:GY$14)</f>
        <v>0</v>
      </c>
      <c r="GZ20" s="153">
        <f>SUMIF($A$8:$A$14,#REF!,GZ$8:GZ$14)</f>
        <v>0</v>
      </c>
      <c r="HA20" s="153">
        <f>SUMIF($A$8:$A$14,#REF!,HA$8:HA$14)</f>
        <v>0</v>
      </c>
      <c r="HB20" s="156" t="e">
        <f>INDEX(Цены_спр.[],MATCH(#REF!,Цены_спр.[Номенклатура],0),MATCH("Цена, руб./ед. изм.",Цены_спр.[#Headers],0))</f>
        <v>#REF!</v>
      </c>
      <c r="HC20" s="166">
        <f>SUMIF($A$8:$A$14,#REF!,HC$8:HC$14)</f>
        <v>0</v>
      </c>
      <c r="HD20" s="158">
        <f>SUMIF($A$8:$A$14,#REF!,HD$8:HD$14)</f>
        <v>0</v>
      </c>
      <c r="HE20" s="152" t="e">
        <f>INDEX(Цены_спр.[],MATCH(#REF!,Цены_спр.[Номенклатура],0),MATCH("Урожайность, %",Цены_спр.[#Headers],0))</f>
        <v>#REF!</v>
      </c>
      <c r="HF20" s="153">
        <f>SUMIF($A$8:$A$14,#REF!,HF$8:HF$14)</f>
        <v>0</v>
      </c>
      <c r="HG20" s="153">
        <f>SUMIF($A$8:$A$14,#REF!,HG$8:HG$14)</f>
        <v>0</v>
      </c>
      <c r="HH20" s="153">
        <f>SUMIF($A$8:$A$14,#REF!,HH$8:HH$14)</f>
        <v>0</v>
      </c>
      <c r="HI20" s="153">
        <f>SUMIF($A$8:$A$14,#REF!,HI$8:HI$14)</f>
        <v>0</v>
      </c>
      <c r="HJ20" s="153">
        <f>SUMIF($A$8:$A$14,#REF!,HJ$8:HJ$14)</f>
        <v>0</v>
      </c>
      <c r="HK20" s="153">
        <f>SUMIF($A$8:$A$14,#REF!,HK$8:HK$14)</f>
        <v>0</v>
      </c>
      <c r="HL20" s="156" t="e">
        <f>INDEX(Цены_спр.[],MATCH(#REF!,Цены_спр.[Номенклатура],0),MATCH("Цена, руб./ед. изм.",Цены_спр.[#Headers],0))</f>
        <v>#REF!</v>
      </c>
      <c r="HM20" s="166">
        <f>SUMIF($A$8:$A$14,#REF!,HM$8:HM$14)</f>
        <v>0</v>
      </c>
      <c r="HN20" s="158">
        <f>SUMIF($A$8:$A$14,#REF!,HN$8:HN$14)</f>
        <v>0</v>
      </c>
      <c r="HO20" s="152" t="e">
        <f>INDEX(Цены_спр.[],MATCH(#REF!,Цены_спр.[Номенклатура],0),MATCH("Урожайность, %",Цены_спр.[#Headers],0))</f>
        <v>#REF!</v>
      </c>
      <c r="HP20" s="153">
        <f>SUMIF($A$8:$A$14,#REF!,HP$8:HP$14)</f>
        <v>0</v>
      </c>
      <c r="HQ20" s="153">
        <f>SUMIF($A$8:$A$14,#REF!,HQ$8:HQ$14)</f>
        <v>0</v>
      </c>
      <c r="HR20" s="153">
        <f>SUMIF($A$8:$A$14,#REF!,HR$8:HR$14)</f>
        <v>0</v>
      </c>
      <c r="HS20" s="153">
        <f>SUMIF($A$8:$A$14,#REF!,HS$8:HS$14)</f>
        <v>0</v>
      </c>
      <c r="HT20" s="153">
        <f>SUMIF($A$8:$A$14,#REF!,HT$8:HT$14)</f>
        <v>0</v>
      </c>
      <c r="HU20" s="153">
        <f>SUMIF($A$8:$A$14,#REF!,HU$8:HU$14)</f>
        <v>0</v>
      </c>
      <c r="HV20" s="156" t="e">
        <f>INDEX(Цены_спр.[],MATCH(#REF!,Цены_спр.[Номенклатура],0),MATCH("Цена, руб./ед. изм.",Цены_спр.[#Headers],0))</f>
        <v>#REF!</v>
      </c>
      <c r="HW20" s="166">
        <f>SUMIF($A$8:$A$14,#REF!,HW$8:HW$14)</f>
        <v>0</v>
      </c>
      <c r="HX20" s="158">
        <f>SUMIF($A$8:$A$14,#REF!,HX$8:HX$14)</f>
        <v>0</v>
      </c>
      <c r="HY20" s="152" t="e">
        <f>INDEX(Цены_спр.[],MATCH(#REF!,Цены_спр.[Номенклатура],0),MATCH("Урожайность, %",Цены_спр.[#Headers],0))</f>
        <v>#REF!</v>
      </c>
      <c r="HZ20" s="153">
        <f>SUMIF($A$8:$A$14,#REF!,HZ$8:HZ$14)</f>
        <v>0</v>
      </c>
      <c r="IA20" s="153">
        <f>SUMIF($A$8:$A$14,#REF!,IA$8:IA$14)</f>
        <v>0</v>
      </c>
      <c r="IB20" s="153">
        <f>SUMIF($A$8:$A$14,#REF!,IB$8:IB$14)</f>
        <v>0</v>
      </c>
      <c r="IC20" s="153">
        <f>SUMIF($A$8:$A$14,#REF!,IC$8:IC$14)</f>
        <v>0</v>
      </c>
      <c r="ID20" s="153">
        <f>SUMIF($A$8:$A$14,#REF!,ID$8:ID$14)</f>
        <v>0</v>
      </c>
      <c r="IE20" s="153">
        <f>SUMIF($A$8:$A$14,#REF!,IE$8:IE$14)</f>
        <v>0</v>
      </c>
      <c r="IF20" s="156" t="e">
        <f>INDEX(Цены_спр.[],MATCH(#REF!,Цены_спр.[Номенклатура],0),MATCH("Цена, руб./ед. изм.",Цены_спр.[#Headers],0))</f>
        <v>#REF!</v>
      </c>
      <c r="IG20" s="166">
        <f>SUMIF($A$8:$A$14,#REF!,IG$8:IG$14)</f>
        <v>0</v>
      </c>
      <c r="IH20" s="158">
        <f>SUMIF($A$8:$A$14,#REF!,IH$8:IH$14)</f>
        <v>0</v>
      </c>
      <c r="II20" s="152" t="e">
        <f>INDEX(Цены_спр.[],MATCH(#REF!,Цены_спр.[Номенклатура],0),MATCH("Урожайность, %",Цены_спр.[#Headers],0))</f>
        <v>#REF!</v>
      </c>
      <c r="IJ20" s="153">
        <f>SUMIF($A$8:$A$14,#REF!,IJ$8:IJ$14)</f>
        <v>0</v>
      </c>
      <c r="IK20" s="153">
        <f>SUMIF($A$8:$A$14,#REF!,IK$8:IK$14)</f>
        <v>0</v>
      </c>
      <c r="IL20" s="153">
        <f>SUMIF($A$8:$A$14,#REF!,IL$8:IL$14)</f>
        <v>0</v>
      </c>
      <c r="IM20" s="153">
        <f>SUMIF($A$8:$A$14,#REF!,IM$8:IM$14)</f>
        <v>0</v>
      </c>
      <c r="IN20" s="153">
        <f>SUMIF($A$8:$A$14,#REF!,IN$8:IN$14)</f>
        <v>0</v>
      </c>
      <c r="IO20" s="153">
        <f>SUMIF($A$8:$A$14,#REF!,IO$8:IO$14)</f>
        <v>0</v>
      </c>
      <c r="IP20" s="156" t="e">
        <f>INDEX(Цены_спр.[],MATCH(#REF!,Цены_спр.[Номенклатура],0),MATCH("Цена, руб./ед. изм.",Цены_спр.[#Headers],0))</f>
        <v>#REF!</v>
      </c>
      <c r="IQ20" s="166">
        <f>SUMIF($A$8:$A$14,#REF!,IQ$8:IQ$14)</f>
        <v>0</v>
      </c>
      <c r="IR20" s="158">
        <f>SUMIF($A$8:$A$14,#REF!,IR$8:IR$14)</f>
        <v>0</v>
      </c>
      <c r="IS20" s="152" t="e">
        <f>INDEX(Цены_спр.[],MATCH(#REF!,Цены_спр.[Номенклатура],0),MATCH("Урожайность, %",Цены_спр.[#Headers],0))</f>
        <v>#REF!</v>
      </c>
      <c r="IT20" s="153">
        <f>SUMIF($A$8:$A$14,#REF!,IT$8:IT$14)</f>
        <v>0</v>
      </c>
      <c r="IU20" s="153">
        <f>SUMIF($A$8:$A$14,#REF!,IU$8:IU$14)</f>
        <v>0</v>
      </c>
      <c r="IV20" s="153">
        <f>SUMIF($A$8:$A$14,#REF!,IV$8:IV$14)</f>
        <v>0</v>
      </c>
      <c r="IW20" s="153">
        <f>SUMIF($A$8:$A$14,#REF!,IW$8:IW$14)</f>
        <v>0</v>
      </c>
      <c r="IX20" s="153">
        <f>SUMIF($A$8:$A$14,#REF!,IX$8:IX$14)</f>
        <v>0</v>
      </c>
      <c r="IY20" s="153">
        <f>SUMIF($A$8:$A$14,#REF!,IY$8:IY$14)</f>
        <v>0</v>
      </c>
      <c r="IZ20" s="156" t="e">
        <f>INDEX(Цены_спр.[],MATCH(#REF!,Цены_спр.[Номенклатура],0),MATCH("Цена, руб./ед. изм.",Цены_спр.[#Headers],0))</f>
        <v>#REF!</v>
      </c>
      <c r="JA20" s="166">
        <f>SUMIF($A$8:$A$14,#REF!,JA$8:JA$14)</f>
        <v>0</v>
      </c>
      <c r="JB20" s="158">
        <f>SUMIF($A$8:$A$14,#REF!,JB$8:JB$14)</f>
        <v>0</v>
      </c>
      <c r="JC20" s="152" t="e">
        <f>INDEX(Цены_спр.[],MATCH(#REF!,Цены_спр.[Номенклатура],0),MATCH("Урожайность, %",Цены_спр.[#Headers],0))</f>
        <v>#REF!</v>
      </c>
      <c r="JD20" s="153">
        <f>SUMIF($A$8:$A$14,#REF!,JD$8:JD$14)</f>
        <v>0</v>
      </c>
      <c r="JE20" s="153">
        <f>SUMIF($A$8:$A$14,#REF!,JE$8:JE$14)</f>
        <v>0</v>
      </c>
      <c r="JF20" s="153">
        <f>SUMIF($A$8:$A$14,#REF!,JF$8:JF$14)</f>
        <v>0</v>
      </c>
      <c r="JG20" s="153">
        <f>SUMIF($A$8:$A$14,#REF!,JG$8:JG$14)</f>
        <v>0</v>
      </c>
      <c r="JH20" s="153">
        <f>SUMIF($A$8:$A$14,#REF!,JH$8:JH$14)</f>
        <v>0</v>
      </c>
      <c r="JI20" s="153">
        <f>SUMIF($A$8:$A$14,#REF!,JI$8:JI$14)</f>
        <v>0</v>
      </c>
      <c r="JJ20" s="156" t="e">
        <f>INDEX(Цены_спр.[],MATCH(#REF!,Цены_спр.[Номенклатура],0),MATCH("Цена, руб./ед. изм.",Цены_спр.[#Headers],0))</f>
        <v>#REF!</v>
      </c>
      <c r="JK20" s="166">
        <f>SUMIF($A$8:$A$14,#REF!,JK$8:JK$14)</f>
        <v>0</v>
      </c>
      <c r="JL20" s="158">
        <f>SUMIF($A$8:$A$14,#REF!,JL$8:JL$14)</f>
        <v>0</v>
      </c>
      <c r="JM20" s="152" t="e">
        <f>INDEX(Цены_спр.[],MATCH(#REF!,Цены_спр.[Номенклатура],0),MATCH("Урожайность, %",Цены_спр.[#Headers],0))</f>
        <v>#REF!</v>
      </c>
      <c r="JN20" s="153">
        <f>SUMIF($A$8:$A$14,#REF!,JN$8:JN$14)</f>
        <v>0</v>
      </c>
      <c r="JO20" s="153">
        <f>SUMIF($A$8:$A$14,#REF!,JO$8:JO$14)</f>
        <v>0</v>
      </c>
      <c r="JP20" s="153">
        <f>SUMIF($A$8:$A$14,#REF!,JP$8:JP$14)</f>
        <v>0</v>
      </c>
      <c r="JQ20" s="153">
        <f>SUMIF($A$8:$A$14,#REF!,JQ$8:JQ$14)</f>
        <v>0</v>
      </c>
      <c r="JR20" s="153">
        <f>SUMIF($A$8:$A$14,#REF!,JR$8:JR$14)</f>
        <v>0</v>
      </c>
      <c r="JS20" s="153">
        <f>SUMIF($A$8:$A$14,#REF!,JS$8:JS$14)</f>
        <v>0</v>
      </c>
      <c r="JT20" s="156" t="e">
        <f>INDEX(Цены_спр.[],MATCH(#REF!,Цены_спр.[Номенклатура],0),MATCH("Цена, руб./ед. изм.",Цены_спр.[#Headers],0))</f>
        <v>#REF!</v>
      </c>
      <c r="JU20" s="166">
        <f>SUMIF($A$8:$A$14,#REF!,JU$8:JU$14)</f>
        <v>0</v>
      </c>
      <c r="JV20" s="158">
        <f>SUMIF($A$8:$A$14,#REF!,JV$8:JV$14)</f>
        <v>0</v>
      </c>
      <c r="JW20" s="152" t="e">
        <f>INDEX(Цены_спр.[],MATCH(#REF!,Цены_спр.[Номенклатура],0),MATCH("Урожайность, %",Цены_спр.[#Headers],0))</f>
        <v>#REF!</v>
      </c>
      <c r="JX20" s="153">
        <f>SUMIF($A$8:$A$14,#REF!,JX$8:JX$14)</f>
        <v>0</v>
      </c>
      <c r="JY20" s="153">
        <f>SUMIF($A$8:$A$14,#REF!,JY$8:JY$14)</f>
        <v>0</v>
      </c>
      <c r="JZ20" s="153">
        <f>SUMIF($A$8:$A$14,#REF!,JZ$8:JZ$14)</f>
        <v>0</v>
      </c>
      <c r="KA20" s="153">
        <f>SUMIF($A$8:$A$14,#REF!,KA$8:KA$14)</f>
        <v>0</v>
      </c>
      <c r="KB20" s="153">
        <f>SUMIF($A$8:$A$14,#REF!,KB$8:KB$14)</f>
        <v>0</v>
      </c>
      <c r="KC20" s="153">
        <f>SUMIF($A$8:$A$14,#REF!,KC$8:KC$14)</f>
        <v>0</v>
      </c>
      <c r="KD20" s="156" t="e">
        <f>INDEX(Цены_спр.[],MATCH(#REF!,Цены_спр.[Номенклатура],0),MATCH("Цена, руб./ед. изм.",Цены_спр.[#Headers],0))</f>
        <v>#REF!</v>
      </c>
      <c r="KE20" s="166">
        <f>SUMIF($A$8:$A$14,#REF!,KE$8:KE$14)</f>
        <v>0</v>
      </c>
      <c r="KF20" s="158">
        <f>SUMIF($A$8:$A$14,#REF!,KF$8:KF$14)</f>
        <v>0</v>
      </c>
      <c r="KG20" s="152" t="e">
        <f>INDEX(Цены_спр.[],MATCH(#REF!,Цены_спр.[Номенклатура],0),MATCH("Урожайность, %",Цены_спр.[#Headers],0))</f>
        <v>#REF!</v>
      </c>
      <c r="KH20" s="153">
        <f>SUMIF($A$8:$A$14,#REF!,KH$8:KH$14)</f>
        <v>0</v>
      </c>
      <c r="KI20" s="153">
        <f>SUMIF($A$8:$A$14,#REF!,KI$8:KI$14)</f>
        <v>0</v>
      </c>
      <c r="KJ20" s="153">
        <f>SUMIF($A$8:$A$14,#REF!,KJ$8:KJ$14)</f>
        <v>0</v>
      </c>
      <c r="KK20" s="153">
        <f>SUMIF($A$8:$A$14,#REF!,KK$8:KK$14)</f>
        <v>0</v>
      </c>
      <c r="KL20" s="153">
        <f>SUMIF($A$8:$A$14,#REF!,KL$8:KL$14)</f>
        <v>0</v>
      </c>
      <c r="KM20" s="153">
        <f>SUMIF($A$8:$A$14,#REF!,KM$8:KM$14)</f>
        <v>0</v>
      </c>
      <c r="KN20" s="156" t="e">
        <f>INDEX(Цены_спр.[],MATCH(#REF!,Цены_спр.[Номенклатура],0),MATCH("Цена, руб./ед. изм.",Цены_спр.[#Headers],0))</f>
        <v>#REF!</v>
      </c>
      <c r="KO20" s="166">
        <f>SUMIF($A$8:$A$14,#REF!,KO$8:KO$14)</f>
        <v>0</v>
      </c>
      <c r="KP20" s="158">
        <f>SUMIF($A$8:$A$14,#REF!,KP$8:KP$14)</f>
        <v>0</v>
      </c>
      <c r="KQ20" s="152" t="e">
        <f>INDEX(Цены_спр.[],MATCH(#REF!,Цены_спр.[Номенклатура],0),MATCH("Урожайность, %",Цены_спр.[#Headers],0))</f>
        <v>#REF!</v>
      </c>
      <c r="KR20" s="153">
        <f>SUMIF($A$8:$A$14,#REF!,KR$8:KR$14)</f>
        <v>0</v>
      </c>
      <c r="KS20" s="153">
        <f>SUMIF($A$8:$A$14,#REF!,KS$8:KS$14)</f>
        <v>0</v>
      </c>
      <c r="KT20" s="153">
        <f>SUMIF($A$8:$A$14,#REF!,KT$8:KT$14)</f>
        <v>0</v>
      </c>
      <c r="KU20" s="153">
        <f>SUMIF($A$8:$A$14,#REF!,KU$8:KU$14)</f>
        <v>0</v>
      </c>
      <c r="KV20" s="153">
        <f>SUMIF($A$8:$A$14,#REF!,KV$8:KV$14)</f>
        <v>0</v>
      </c>
      <c r="KW20" s="153">
        <f>SUMIF($A$8:$A$14,#REF!,KW$8:KW$14)</f>
        <v>0</v>
      </c>
      <c r="KX20" s="156" t="e">
        <f>INDEX(Цены_спр.[],MATCH(#REF!,Цены_спр.[Номенклатура],0),MATCH("Цена, руб./ед. изм.",Цены_спр.[#Headers],0))</f>
        <v>#REF!</v>
      </c>
      <c r="KY20" s="166">
        <f>SUMIF($A$8:$A$14,#REF!,KY$8:KY$14)</f>
        <v>0</v>
      </c>
    </row>
    <row r="21" spans="1:311" ht="15" hidden="1" customHeight="1" outlineLevel="1">
      <c r="A21" s="241" t="s">
        <v>263</v>
      </c>
      <c r="B21" s="158">
        <f>SUMIF($A$8:$A$14,#REF!,B$8:B$14)</f>
        <v>0</v>
      </c>
      <c r="C21" s="152" t="e">
        <f>INDEX(Цены_спр.[],MATCH(#REF!,Цены_спр.[Номенклатура],0),MATCH("Урожайность, %",Цены_спр.[#Headers],0))</f>
        <v>#REF!</v>
      </c>
      <c r="D21" s="153">
        <f>SUMIF($A$8:$A$14,#REF!,D$8:D$14)</f>
        <v>0</v>
      </c>
      <c r="E21" s="153">
        <f>SUMIF($A$8:$A$14,#REF!,E$8:E$14)</f>
        <v>0</v>
      </c>
      <c r="F21" s="153">
        <f>SUMIF($A$8:$A$14,#REF!,F$8:F$14)</f>
        <v>0</v>
      </c>
      <c r="G21" s="153">
        <f>SUMIF($A$8:$A$14,#REF!,G$8:G$14)</f>
        <v>0</v>
      </c>
      <c r="H21" s="153">
        <f>SUMIF($A$8:$A$14,#REF!,H$8:H$14)</f>
        <v>0</v>
      </c>
      <c r="I21" s="221">
        <f>SUMIF($A$8:$A$14,#REF!,I$8:I$14)</f>
        <v>0</v>
      </c>
      <c r="J21" s="156" t="e">
        <f>INDEX(Цены_спр.[],MATCH(#REF!,Цены_спр.[Номенклатура],0),MATCH("Цена, руб./ед. изм.",Цены_спр.[#Headers],0))</f>
        <v>#REF!</v>
      </c>
      <c r="K21" s="166">
        <f>SUMIF($A$8:$A$14,#REF!,K$8:K$14)</f>
        <v>0</v>
      </c>
      <c r="L21" s="158">
        <f>SUMIF($A$8:$A$14,#REF!,L$8:L$14)</f>
        <v>0</v>
      </c>
      <c r="M21" s="152" t="e">
        <f>INDEX(Цены_спр.[],MATCH(#REF!,Цены_спр.[Номенклатура],0),MATCH("Урожайность, %",Цены_спр.[#Headers],0))</f>
        <v>#REF!</v>
      </c>
      <c r="N21" s="153">
        <f>SUMIF($A$8:$A$14,#REF!,N$8:N$14)</f>
        <v>0</v>
      </c>
      <c r="O21" s="153">
        <f>SUMIF($A$8:$A$14,#REF!,O$8:O$14)</f>
        <v>0</v>
      </c>
      <c r="P21" s="153">
        <f>SUMIF($A$8:$A$14,#REF!,P$8:P$14)</f>
        <v>0</v>
      </c>
      <c r="Q21" s="153">
        <f>SUMIF($A$8:$A$14,#REF!,Q$8:Q$14)</f>
        <v>0</v>
      </c>
      <c r="R21" s="153">
        <f>SUMIF($A$8:$A$14,#REF!,R$8:R$14)</f>
        <v>0</v>
      </c>
      <c r="S21" s="221">
        <f>SUMIF($A$8:$A$14,#REF!,S$8:S$14)</f>
        <v>0</v>
      </c>
      <c r="T21" s="156" t="e">
        <f>INDEX(Цены_спр.[],MATCH(#REF!,Цены_спр.[Номенклатура],0),MATCH("Цена, руб./ед. изм.",Цены_спр.[#Headers],0))</f>
        <v>#REF!</v>
      </c>
      <c r="U21" s="166">
        <f>SUMIF($A$8:$A$14,#REF!,U$8:U$14)</f>
        <v>0</v>
      </c>
      <c r="V21" s="158">
        <f>SUMIF($A$8:$A$14,#REF!,V$8:V$14)</f>
        <v>0</v>
      </c>
      <c r="W21" s="152" t="e">
        <f>INDEX(Цены_спр.[],MATCH(#REF!,Цены_спр.[Номенклатура],0),MATCH("Урожайность, %",Цены_спр.[#Headers],0))</f>
        <v>#REF!</v>
      </c>
      <c r="X21" s="153">
        <f>SUMIF($A$8:$A$14,#REF!,X$8:X$14)</f>
        <v>0</v>
      </c>
      <c r="Y21" s="153">
        <f>SUMIF($A$8:$A$14,#REF!,Y$8:Y$14)</f>
        <v>0</v>
      </c>
      <c r="Z21" s="153">
        <f>SUMIF($A$8:$A$14,#REF!,Z$8:Z$14)</f>
        <v>0</v>
      </c>
      <c r="AA21" s="153">
        <f>SUMIF($A$8:$A$14,#REF!,AA$8:AA$14)</f>
        <v>0</v>
      </c>
      <c r="AB21" s="153">
        <f>SUMIF($A$8:$A$14,#REF!,AB$8:AB$14)</f>
        <v>0</v>
      </c>
      <c r="AC21" s="221">
        <f>SUMIF($A$8:$A$14,#REF!,AC$8:AC$14)</f>
        <v>0</v>
      </c>
      <c r="AD21" s="156" t="e">
        <f>INDEX(Цены_спр.[],MATCH(#REF!,Цены_спр.[Номенклатура],0),MATCH("Цена, руб./ед. изм.",Цены_спр.[#Headers],0))</f>
        <v>#REF!</v>
      </c>
      <c r="AE21" s="166">
        <f>SUMIF($A$8:$A$14,#REF!,AE$8:AE$14)</f>
        <v>0</v>
      </c>
      <c r="AF21" s="158">
        <f>SUMIF($A$8:$A$14,#REF!,AF$8:AF$14)</f>
        <v>0</v>
      </c>
      <c r="AG21" s="152" t="e">
        <f>INDEX(Цены_спр.[],MATCH(#REF!,Цены_спр.[Номенклатура],0),MATCH("Урожайность, %",Цены_спр.[#Headers],0))</f>
        <v>#REF!</v>
      </c>
      <c r="AH21" s="153">
        <f>SUMIF($A$8:$A$14,#REF!,AH$8:AH$14)</f>
        <v>0</v>
      </c>
      <c r="AI21" s="153">
        <f>SUMIF($A$8:$A$14,#REF!,AI$8:AI$14)</f>
        <v>0</v>
      </c>
      <c r="AJ21" s="153">
        <f>SUMIF($A$8:$A$14,#REF!,AJ$8:AJ$14)</f>
        <v>0</v>
      </c>
      <c r="AK21" s="153">
        <f>SUMIF($A$8:$A$14,#REF!,AK$8:AK$14)</f>
        <v>0</v>
      </c>
      <c r="AL21" s="153">
        <f>SUMIF($A$8:$A$14,#REF!,AL$8:AL$14)</f>
        <v>0</v>
      </c>
      <c r="AM21" s="221">
        <f>SUMIF($A$8:$A$14,#REF!,AM$8:AM$14)</f>
        <v>0</v>
      </c>
      <c r="AN21" s="156" t="e">
        <f>INDEX(Цены_спр.[],MATCH(#REF!,Цены_спр.[Номенклатура],0),MATCH("Цена, руб./ед. изм.",Цены_спр.[#Headers],0))</f>
        <v>#REF!</v>
      </c>
      <c r="AO21" s="166">
        <f>SUMIF($A$8:$A$14,#REF!,AO$8:AO$14)</f>
        <v>0</v>
      </c>
      <c r="AP21" s="158">
        <f>SUMIF($A$8:$A$14,#REF!,AP$8:AP$14)</f>
        <v>0</v>
      </c>
      <c r="AQ21" s="152" t="e">
        <f>INDEX(Цены_спр.[],MATCH(#REF!,Цены_спр.[Номенклатура],0),MATCH("Урожайность, %",Цены_спр.[#Headers],0))</f>
        <v>#REF!</v>
      </c>
      <c r="AR21" s="153">
        <f>SUMIF($A$8:$A$14,#REF!,AR$8:AR$14)</f>
        <v>0</v>
      </c>
      <c r="AS21" s="153">
        <f>SUMIF($A$8:$A$14,#REF!,AS$8:AS$14)</f>
        <v>0</v>
      </c>
      <c r="AT21" s="153">
        <f>SUMIF($A$8:$A$14,#REF!,AT$8:AT$14)</f>
        <v>0</v>
      </c>
      <c r="AU21" s="153">
        <f>SUMIF($A$8:$A$14,#REF!,AU$8:AU$14)</f>
        <v>0</v>
      </c>
      <c r="AV21" s="153">
        <f>SUMIF($A$8:$A$14,#REF!,AV$8:AV$14)</f>
        <v>0</v>
      </c>
      <c r="AW21" s="221">
        <f>SUMIF($A$8:$A$14,#REF!,AW$8:AW$14)</f>
        <v>0</v>
      </c>
      <c r="AX21" s="156" t="e">
        <f>INDEX(Цены_спр.[],MATCH(#REF!,Цены_спр.[Номенклатура],0),MATCH("Цена, руб./ед. изм.",Цены_спр.[#Headers],0))</f>
        <v>#REF!</v>
      </c>
      <c r="AY21" s="166">
        <f>SUMIF($A$8:$A$14,#REF!,AY$8:AY$14)</f>
        <v>0</v>
      </c>
      <c r="AZ21" s="158">
        <f>SUMIF($A$8:$A$14,#REF!,AZ$8:AZ$14)</f>
        <v>0</v>
      </c>
      <c r="BA21" s="152" t="e">
        <f>INDEX(Цены_спр.[],MATCH(#REF!,Цены_спр.[Номенклатура],0),MATCH("Урожайность, %",Цены_спр.[#Headers],0))</f>
        <v>#REF!</v>
      </c>
      <c r="BB21" s="153">
        <f>SUMIF($A$8:$A$14,#REF!,BB$8:BB$14)</f>
        <v>0</v>
      </c>
      <c r="BC21" s="153">
        <f>SUMIF($A$8:$A$14,#REF!,BC$8:BC$14)</f>
        <v>0</v>
      </c>
      <c r="BD21" s="153">
        <f>SUMIF($A$8:$A$14,#REF!,BD$8:BD$14)</f>
        <v>0</v>
      </c>
      <c r="BE21" s="153">
        <f>SUMIF($A$8:$A$14,#REF!,BE$8:BE$14)</f>
        <v>0</v>
      </c>
      <c r="BF21" s="153">
        <f>SUMIF($A$8:$A$14,#REF!,BF$8:BF$14)</f>
        <v>0</v>
      </c>
      <c r="BG21" s="221">
        <f>SUMIF($A$8:$A$14,#REF!,BG$8:BG$14)</f>
        <v>0</v>
      </c>
      <c r="BH21" s="156" t="e">
        <f>INDEX(Цены_спр.[],MATCH(#REF!,Цены_спр.[Номенклатура],0),MATCH("Цена, руб./ед. изм.",Цены_спр.[#Headers],0))</f>
        <v>#REF!</v>
      </c>
      <c r="BI21" s="166">
        <f>SUMIF($A$8:$A$14,#REF!,BI$8:BI$14)</f>
        <v>0</v>
      </c>
      <c r="BJ21" s="158">
        <f>SUMIF($A$8:$A$14,#REF!,BJ$8:BJ$14)</f>
        <v>0</v>
      </c>
      <c r="BK21" s="152" t="e">
        <f>INDEX(Цены_спр.[],MATCH(#REF!,Цены_спр.[Номенклатура],0),MATCH("Урожайность, %",Цены_спр.[#Headers],0))</f>
        <v>#REF!</v>
      </c>
      <c r="BL21" s="153">
        <f>SUMIF($A$8:$A$14,#REF!,BL$8:BL$14)</f>
        <v>0</v>
      </c>
      <c r="BM21" s="153">
        <f>SUMIF($A$8:$A$14,#REF!,BM$8:BM$14)</f>
        <v>0</v>
      </c>
      <c r="BN21" s="153">
        <f>SUMIF($A$8:$A$14,#REF!,BN$8:BN$14)</f>
        <v>0</v>
      </c>
      <c r="BO21" s="153">
        <f>SUMIF($A$8:$A$14,#REF!,BO$8:BO$14)</f>
        <v>0</v>
      </c>
      <c r="BP21" s="153">
        <f>SUMIF($A$8:$A$14,#REF!,BP$8:BP$14)</f>
        <v>0</v>
      </c>
      <c r="BQ21" s="221">
        <f>SUMIF($A$8:$A$14,#REF!,BQ$8:BQ$14)</f>
        <v>0</v>
      </c>
      <c r="BR21" s="156" t="e">
        <f>INDEX(Цены_спр.[],MATCH(#REF!,Цены_спр.[Номенклатура],0),MATCH("Цена, руб./ед. изм.",Цены_спр.[#Headers],0))</f>
        <v>#REF!</v>
      </c>
      <c r="BS21" s="166">
        <f>SUMIF($A$8:$A$14,#REF!,BS$8:BS$14)</f>
        <v>0</v>
      </c>
      <c r="BT21" s="158">
        <f>SUMIF($A$8:$A$14,#REF!,BT$8:BT$14)</f>
        <v>0</v>
      </c>
      <c r="BU21" s="152" t="e">
        <f>INDEX(Цены_спр.[],MATCH(#REF!,Цены_спр.[Номенклатура],0),MATCH("Урожайность, %",Цены_спр.[#Headers],0))</f>
        <v>#REF!</v>
      </c>
      <c r="BV21" s="153">
        <f>SUMIF($A$8:$A$14,#REF!,BV$8:BV$14)</f>
        <v>0</v>
      </c>
      <c r="BW21" s="153">
        <f>SUMIF($A$8:$A$14,#REF!,BW$8:BW$14)</f>
        <v>0</v>
      </c>
      <c r="BX21" s="153">
        <f>SUMIF($A$8:$A$14,#REF!,BX$8:BX$14)</f>
        <v>0</v>
      </c>
      <c r="BY21" s="153">
        <f>SUMIF($A$8:$A$14,#REF!,BY$8:BY$14)</f>
        <v>0</v>
      </c>
      <c r="BZ21" s="153">
        <f>SUMIF($A$8:$A$14,#REF!,BZ$8:BZ$14)</f>
        <v>0</v>
      </c>
      <c r="CA21" s="221">
        <f>SUMIF($A$8:$A$14,#REF!,CA$8:CA$14)</f>
        <v>0</v>
      </c>
      <c r="CB21" s="156" t="e">
        <f>INDEX(Цены_спр.[],MATCH(#REF!,Цены_спр.[Номенклатура],0),MATCH("Цена, руб./ед. изм.",Цены_спр.[#Headers],0))</f>
        <v>#REF!</v>
      </c>
      <c r="CC21" s="166">
        <f>SUMIF($A$8:$A$14,#REF!,CC$8:CC$14)</f>
        <v>0</v>
      </c>
      <c r="CD21" s="158">
        <f>SUMIF($A$8:$A$14,#REF!,CD$8:CD$14)</f>
        <v>0</v>
      </c>
      <c r="CE21" s="152" t="e">
        <f>INDEX(Цены_спр.[],MATCH(#REF!,Цены_спр.[Номенклатура],0),MATCH("Урожайность, %",Цены_спр.[#Headers],0))</f>
        <v>#REF!</v>
      </c>
      <c r="CF21" s="153">
        <f>SUMIF($A$8:$A$14,#REF!,CF$8:CF$14)</f>
        <v>0</v>
      </c>
      <c r="CG21" s="153">
        <f>SUMIF($A$8:$A$14,#REF!,CG$8:CG$14)</f>
        <v>0</v>
      </c>
      <c r="CH21" s="153">
        <f>SUMIF($A$8:$A$14,#REF!,CH$8:CH$14)</f>
        <v>0</v>
      </c>
      <c r="CI21" s="153">
        <f>SUMIF($A$8:$A$14,#REF!,CI$8:CI$14)</f>
        <v>0</v>
      </c>
      <c r="CJ21" s="153">
        <f>SUMIF($A$8:$A$14,#REF!,CJ$8:CJ$14)</f>
        <v>0</v>
      </c>
      <c r="CK21" s="221">
        <f>SUMIF($A$8:$A$14,#REF!,CK$8:CK$14)</f>
        <v>0</v>
      </c>
      <c r="CL21" s="156" t="e">
        <f>INDEX(Цены_спр.[],MATCH(#REF!,Цены_спр.[Номенклатура],0),MATCH("Цена, руб./ед. изм.",Цены_спр.[#Headers],0))</f>
        <v>#REF!</v>
      </c>
      <c r="CM21" s="166">
        <f>SUMIF($A$8:$A$14,#REF!,CM$8:CM$14)</f>
        <v>0</v>
      </c>
      <c r="CN21" s="158">
        <f>SUMIF($A$8:$A$14,#REF!,CN$8:CN$14)</f>
        <v>0</v>
      </c>
      <c r="CO21" s="152" t="e">
        <f>INDEX(Цены_спр.[],MATCH(#REF!,Цены_спр.[Номенклатура],0),MATCH("Урожайность, %",Цены_спр.[#Headers],0))</f>
        <v>#REF!</v>
      </c>
      <c r="CP21" s="153">
        <f>SUMIF($A$8:$A$14,#REF!,CP$8:CP$14)</f>
        <v>0</v>
      </c>
      <c r="CQ21" s="153">
        <f>SUMIF($A$8:$A$14,#REF!,CQ$8:CQ$14)</f>
        <v>0</v>
      </c>
      <c r="CR21" s="153">
        <f>SUMIF($A$8:$A$14,#REF!,CR$8:CR$14)</f>
        <v>0</v>
      </c>
      <c r="CS21" s="153">
        <f>SUMIF($A$8:$A$14,#REF!,CS$8:CS$14)</f>
        <v>0</v>
      </c>
      <c r="CT21" s="153">
        <f>SUMIF($A$8:$A$14,#REF!,CT$8:CT$14)</f>
        <v>0</v>
      </c>
      <c r="CU21" s="221">
        <f>SUMIF($A$8:$A$14,#REF!,CU$8:CU$14)</f>
        <v>0</v>
      </c>
      <c r="CV21" s="156" t="e">
        <f>INDEX(Цены_спр.[],MATCH(#REF!,Цены_спр.[Номенклатура],0),MATCH("Цена, руб./ед. изм.",Цены_спр.[#Headers],0))</f>
        <v>#REF!</v>
      </c>
      <c r="CW21" s="166">
        <f>SUMIF($A$8:$A$14,#REF!,CW$8:CW$14)</f>
        <v>0</v>
      </c>
      <c r="CX21" s="158">
        <f>SUMIF($A$8:$A$14,#REF!,CX$8:CX$14)</f>
        <v>0</v>
      </c>
      <c r="CY21" s="152" t="e">
        <f>INDEX(Цены_спр.[],MATCH(#REF!,Цены_спр.[Номенклатура],0),MATCH("Урожайность, %",Цены_спр.[#Headers],0))</f>
        <v>#REF!</v>
      </c>
      <c r="CZ21" s="153">
        <f>SUMIF($A$8:$A$14,#REF!,CZ$8:CZ$14)</f>
        <v>0</v>
      </c>
      <c r="DA21" s="153">
        <f>SUMIF($A$8:$A$14,#REF!,DA$8:DA$14)</f>
        <v>0</v>
      </c>
      <c r="DB21" s="153">
        <f>SUMIF($A$8:$A$14,#REF!,DB$8:DB$14)</f>
        <v>0</v>
      </c>
      <c r="DC21" s="153">
        <f>SUMIF($A$8:$A$14,#REF!,DC$8:DC$14)</f>
        <v>0</v>
      </c>
      <c r="DD21" s="153">
        <f>SUMIF($A$8:$A$14,#REF!,DD$8:DD$14)</f>
        <v>0</v>
      </c>
      <c r="DE21" s="221">
        <f>SUMIF($A$8:$A$14,#REF!,DE$8:DE$14)</f>
        <v>0</v>
      </c>
      <c r="DF21" s="156" t="e">
        <f>INDEX(Цены_спр.[],MATCH(#REF!,Цены_спр.[Номенклатура],0),MATCH("Цена, руб./ед. изм.",Цены_спр.[#Headers],0))</f>
        <v>#REF!</v>
      </c>
      <c r="DG21" s="166">
        <f>SUMIF($A$8:$A$14,#REF!,DG$8:DG$14)</f>
        <v>0</v>
      </c>
      <c r="DH21" s="158">
        <f>SUMIF($A$8:$A$14,#REF!,DH$8:DH$14)</f>
        <v>0</v>
      </c>
      <c r="DI21" s="152" t="e">
        <f>INDEX(Цены_спр.[],MATCH(#REF!,Цены_спр.[Номенклатура],0),MATCH("Урожайность, %",Цены_спр.[#Headers],0))</f>
        <v>#REF!</v>
      </c>
      <c r="DJ21" s="153">
        <f>SUMIF($A$8:$A$14,#REF!,DJ$8:DJ$14)</f>
        <v>0</v>
      </c>
      <c r="DK21" s="153">
        <f>SUMIF($A$8:$A$14,#REF!,DK$8:DK$14)</f>
        <v>0</v>
      </c>
      <c r="DL21" s="153">
        <f>SUMIF($A$8:$A$14,#REF!,DL$8:DL$14)</f>
        <v>0</v>
      </c>
      <c r="DM21" s="153">
        <f>SUMIF($A$8:$A$14,#REF!,DM$8:DM$14)</f>
        <v>0</v>
      </c>
      <c r="DN21" s="153">
        <f>SUMIF($A$8:$A$14,#REF!,DN$8:DN$14)</f>
        <v>0</v>
      </c>
      <c r="DO21" s="221">
        <f>SUMIF($A$8:$A$14,#REF!,DO$8:DO$14)</f>
        <v>0</v>
      </c>
      <c r="DP21" s="156" t="e">
        <f>INDEX(Цены_спр.[],MATCH(#REF!,Цены_спр.[Номенклатура],0),MATCH("Цена, руб./ед. изм.",Цены_спр.[#Headers],0))</f>
        <v>#REF!</v>
      </c>
      <c r="DQ21" s="166">
        <f>SUMIF($A$8:$A$14,#REF!,DQ$8:DQ$14)</f>
        <v>0</v>
      </c>
      <c r="DR21" s="158">
        <f>SUMIF($A$8:$A$14,#REF!,DR$8:DR$14)</f>
        <v>0</v>
      </c>
      <c r="DS21" s="152" t="e">
        <f>INDEX(Цены_спр.[],MATCH(#REF!,Цены_спр.[Номенклатура],0),MATCH("Урожайность, %",Цены_спр.[#Headers],0))</f>
        <v>#REF!</v>
      </c>
      <c r="DT21" s="153">
        <f>SUMIF($A$8:$A$14,#REF!,DT$8:DT$14)</f>
        <v>0</v>
      </c>
      <c r="DU21" s="153">
        <f>SUMIF($A$8:$A$14,#REF!,DU$8:DU$14)</f>
        <v>0</v>
      </c>
      <c r="DV21" s="153">
        <f>SUMIF($A$8:$A$14,#REF!,DV$8:DV$14)</f>
        <v>0</v>
      </c>
      <c r="DW21" s="153">
        <f>SUMIF($A$8:$A$14,#REF!,DW$8:DW$14)</f>
        <v>0</v>
      </c>
      <c r="DX21" s="153">
        <f>SUMIF($A$8:$A$14,#REF!,DX$8:DX$14)</f>
        <v>0</v>
      </c>
      <c r="DY21" s="221">
        <f>SUMIF($A$8:$A$14,#REF!,DY$8:DY$14)</f>
        <v>0</v>
      </c>
      <c r="DZ21" s="156" t="e">
        <f>INDEX(Цены_спр.[],MATCH(#REF!,Цены_спр.[Номенклатура],0),MATCH("Цена, руб./ед. изм.",Цены_спр.[#Headers],0))</f>
        <v>#REF!</v>
      </c>
      <c r="EA21" s="166">
        <f>SUMIF($A$8:$A$14,#REF!,EA$8:EA$14)</f>
        <v>0</v>
      </c>
      <c r="EB21" s="158">
        <f>SUMIF($A$8:$A$14,#REF!,EB$8:EB$14)</f>
        <v>0</v>
      </c>
      <c r="EC21" s="152" t="e">
        <f>INDEX(Цены_спр.[],MATCH(#REF!,Цены_спр.[Номенклатура],0),MATCH("Урожайность, %",Цены_спр.[#Headers],0))</f>
        <v>#REF!</v>
      </c>
      <c r="ED21" s="153">
        <f>SUMIF($A$8:$A$14,#REF!,ED$8:ED$14)</f>
        <v>0</v>
      </c>
      <c r="EE21" s="153">
        <f>SUMIF($A$8:$A$14,#REF!,EE$8:EE$14)</f>
        <v>0</v>
      </c>
      <c r="EF21" s="153">
        <f>SUMIF($A$8:$A$14,#REF!,EF$8:EF$14)</f>
        <v>0</v>
      </c>
      <c r="EG21" s="153">
        <f>SUMIF($A$8:$A$14,#REF!,EG$8:EG$14)</f>
        <v>0</v>
      </c>
      <c r="EH21" s="153">
        <f>SUMIF($A$8:$A$14,#REF!,EH$8:EH$14)</f>
        <v>0</v>
      </c>
      <c r="EI21" s="221">
        <f>SUMIF($A$8:$A$14,#REF!,EI$8:EI$14)</f>
        <v>0</v>
      </c>
      <c r="EJ21" s="156" t="e">
        <f>INDEX(Цены_спр.[],MATCH(#REF!,Цены_спр.[Номенклатура],0),MATCH("Цена, руб./ед. изм.",Цены_спр.[#Headers],0))</f>
        <v>#REF!</v>
      </c>
      <c r="EK21" s="166">
        <f>SUMIF($A$8:$A$14,#REF!,EK$8:EK$14)</f>
        <v>0</v>
      </c>
      <c r="EL21" s="158">
        <f>SUMIF($A$8:$A$14,#REF!,EL$8:EL$14)</f>
        <v>0</v>
      </c>
      <c r="EM21" s="152" t="e">
        <f>INDEX(Цены_спр.[],MATCH(#REF!,Цены_спр.[Номенклатура],0),MATCH("Урожайность, %",Цены_спр.[#Headers],0))</f>
        <v>#REF!</v>
      </c>
      <c r="EN21" s="153">
        <f>SUMIF($A$8:$A$14,#REF!,EN$8:EN$14)</f>
        <v>0</v>
      </c>
      <c r="EO21" s="153">
        <f>SUMIF($A$8:$A$14,#REF!,EO$8:EO$14)</f>
        <v>0</v>
      </c>
      <c r="EP21" s="153">
        <f>SUMIF($A$8:$A$14,#REF!,EP$8:EP$14)</f>
        <v>0</v>
      </c>
      <c r="EQ21" s="153">
        <f>SUMIF($A$8:$A$14,#REF!,EQ$8:EQ$14)</f>
        <v>0</v>
      </c>
      <c r="ER21" s="153">
        <f>SUMIF($A$8:$A$14,#REF!,ER$8:ER$14)</f>
        <v>0</v>
      </c>
      <c r="ES21" s="221">
        <f>SUMIF($A$8:$A$14,#REF!,ES$8:ES$14)</f>
        <v>0</v>
      </c>
      <c r="ET21" s="156" t="e">
        <f>INDEX(Цены_спр.[],MATCH(#REF!,Цены_спр.[Номенклатура],0),MATCH("Цена, руб./ед. изм.",Цены_спр.[#Headers],0))</f>
        <v>#REF!</v>
      </c>
      <c r="EU21" s="166">
        <f>SUMIF($A$8:$A$14,#REF!,EU$8:EU$14)</f>
        <v>0</v>
      </c>
      <c r="EV21" s="158">
        <f>SUMIF($A$8:$A$14,#REF!,EV$8:EV$14)</f>
        <v>0</v>
      </c>
      <c r="EW21" s="152" t="e">
        <f>INDEX(Цены_спр.[],MATCH(#REF!,Цены_спр.[Номенклатура],0),MATCH("Урожайность, %",Цены_спр.[#Headers],0))</f>
        <v>#REF!</v>
      </c>
      <c r="EX21" s="153">
        <f>SUMIF($A$8:$A$14,#REF!,EX$8:EX$14)</f>
        <v>0</v>
      </c>
      <c r="EY21" s="153">
        <f>SUMIF($A$8:$A$14,#REF!,EY$8:EY$14)</f>
        <v>0</v>
      </c>
      <c r="EZ21" s="153">
        <f>SUMIF($A$8:$A$14,#REF!,EZ$8:EZ$14)</f>
        <v>0</v>
      </c>
      <c r="FA21" s="153">
        <f>SUMIF($A$8:$A$14,#REF!,FA$8:FA$14)</f>
        <v>0</v>
      </c>
      <c r="FB21" s="153">
        <f>SUMIF($A$8:$A$14,#REF!,FB$8:FB$14)</f>
        <v>0</v>
      </c>
      <c r="FC21" s="221">
        <f>SUMIF($A$8:$A$14,#REF!,FC$8:FC$14)</f>
        <v>0</v>
      </c>
      <c r="FD21" s="156" t="e">
        <f>INDEX(Цены_спр.[],MATCH(#REF!,Цены_спр.[Номенклатура],0),MATCH("Цена, руб./ед. изм.",Цены_спр.[#Headers],0))</f>
        <v>#REF!</v>
      </c>
      <c r="FE21" s="166">
        <f>SUMIF($A$8:$A$14,#REF!,FE$8:FE$14)</f>
        <v>0</v>
      </c>
      <c r="FF21" s="158">
        <f>SUMIF($A$8:$A$14,#REF!,FF$8:FF$14)</f>
        <v>0</v>
      </c>
      <c r="FG21" s="152" t="e">
        <f>INDEX(Цены_спр.[],MATCH(#REF!,Цены_спр.[Номенклатура],0),MATCH("Урожайность, %",Цены_спр.[#Headers],0))</f>
        <v>#REF!</v>
      </c>
      <c r="FH21" s="153">
        <f>SUMIF($A$8:$A$14,#REF!,FH$8:FH$14)</f>
        <v>0</v>
      </c>
      <c r="FI21" s="153">
        <f>SUMIF($A$8:$A$14,#REF!,FI$8:FI$14)</f>
        <v>0</v>
      </c>
      <c r="FJ21" s="153">
        <f>SUMIF($A$8:$A$14,#REF!,FJ$8:FJ$14)</f>
        <v>0</v>
      </c>
      <c r="FK21" s="153">
        <f>SUMIF($A$8:$A$14,#REF!,FK$8:FK$14)</f>
        <v>0</v>
      </c>
      <c r="FL21" s="153">
        <f>SUMIF($A$8:$A$14,#REF!,FL$8:FL$14)</f>
        <v>0</v>
      </c>
      <c r="FM21" s="221">
        <f>SUMIF($A$8:$A$14,#REF!,FM$8:FM$14)</f>
        <v>0</v>
      </c>
      <c r="FN21" s="156" t="e">
        <f>INDEX(Цены_спр.[],MATCH(#REF!,Цены_спр.[Номенклатура],0),MATCH("Цена, руб./ед. изм.",Цены_спр.[#Headers],0))</f>
        <v>#REF!</v>
      </c>
      <c r="FO21" s="166">
        <f>SUMIF($A$8:$A$14,#REF!,FO$8:FO$14)</f>
        <v>0</v>
      </c>
      <c r="FP21" s="158">
        <f>SUMIF($A$8:$A$14,#REF!,FP$8:FP$14)</f>
        <v>0</v>
      </c>
      <c r="FQ21" s="152" t="e">
        <f>INDEX(Цены_спр.[],MATCH(#REF!,Цены_спр.[Номенклатура],0),MATCH("Урожайность, %",Цены_спр.[#Headers],0))</f>
        <v>#REF!</v>
      </c>
      <c r="FR21" s="153">
        <f>SUMIF($A$8:$A$14,#REF!,FR$8:FR$14)</f>
        <v>0</v>
      </c>
      <c r="FS21" s="153">
        <f>SUMIF($A$8:$A$14,#REF!,FS$8:FS$14)</f>
        <v>0</v>
      </c>
      <c r="FT21" s="153">
        <f>SUMIF($A$8:$A$14,#REF!,FT$8:FT$14)</f>
        <v>0</v>
      </c>
      <c r="FU21" s="153">
        <f>SUMIF($A$8:$A$14,#REF!,FU$8:FU$14)</f>
        <v>0</v>
      </c>
      <c r="FV21" s="153">
        <f>SUMIF($A$8:$A$14,#REF!,FV$8:FV$14)</f>
        <v>0</v>
      </c>
      <c r="FW21" s="221">
        <f>SUMIF($A$8:$A$14,#REF!,FW$8:FW$14)</f>
        <v>0</v>
      </c>
      <c r="FX21" s="156" t="e">
        <f>INDEX(Цены_спр.[],MATCH(#REF!,Цены_спр.[Номенклатура],0),MATCH("Цена, руб./ед. изм.",Цены_спр.[#Headers],0))</f>
        <v>#REF!</v>
      </c>
      <c r="FY21" s="166">
        <f>SUMIF($A$8:$A$14,#REF!,FY$8:FY$14)</f>
        <v>0</v>
      </c>
      <c r="FZ21" s="158">
        <f>SUMIF($A$8:$A$14,#REF!,FZ$8:FZ$14)</f>
        <v>0</v>
      </c>
      <c r="GA21" s="152" t="e">
        <f>INDEX(Цены_спр.[],MATCH(#REF!,Цены_спр.[Номенклатура],0),MATCH("Урожайность, %",Цены_спр.[#Headers],0))</f>
        <v>#REF!</v>
      </c>
      <c r="GB21" s="153">
        <f>SUMIF($A$8:$A$14,#REF!,GB$8:GB$14)</f>
        <v>0</v>
      </c>
      <c r="GC21" s="153">
        <f>SUMIF($A$8:$A$14,#REF!,GC$8:GC$14)</f>
        <v>0</v>
      </c>
      <c r="GD21" s="153">
        <f>SUMIF($A$8:$A$14,#REF!,GD$8:GD$14)</f>
        <v>0</v>
      </c>
      <c r="GE21" s="153">
        <f>SUMIF($A$8:$A$14,#REF!,GE$8:GE$14)</f>
        <v>0</v>
      </c>
      <c r="GF21" s="153">
        <f>SUMIF($A$8:$A$14,#REF!,GF$8:GF$14)</f>
        <v>0</v>
      </c>
      <c r="GG21" s="221">
        <f>SUMIF($A$8:$A$14,#REF!,GG$8:GG$14)</f>
        <v>0</v>
      </c>
      <c r="GH21" s="156" t="e">
        <f>INDEX(Цены_спр.[],MATCH(#REF!,Цены_спр.[Номенклатура],0),MATCH("Цена, руб./ед. изм.",Цены_спр.[#Headers],0))</f>
        <v>#REF!</v>
      </c>
      <c r="GI21" s="166">
        <f>SUMIF($A$8:$A$14,#REF!,GI$8:GI$14)</f>
        <v>0</v>
      </c>
      <c r="GJ21" s="158">
        <f>SUMIF($A$8:$A$14,#REF!,GJ$8:GJ$14)</f>
        <v>0</v>
      </c>
      <c r="GK21" s="152" t="e">
        <f>INDEX(Цены_спр.[],MATCH(#REF!,Цены_спр.[Номенклатура],0),MATCH("Урожайность, %",Цены_спр.[#Headers],0))</f>
        <v>#REF!</v>
      </c>
      <c r="GL21" s="153">
        <f>SUMIF($A$8:$A$14,#REF!,GL$8:GL$14)</f>
        <v>0</v>
      </c>
      <c r="GM21" s="153">
        <f>SUMIF($A$8:$A$14,#REF!,GM$8:GM$14)</f>
        <v>0</v>
      </c>
      <c r="GN21" s="153">
        <f>SUMIF($A$8:$A$14,#REF!,GN$8:GN$14)</f>
        <v>0</v>
      </c>
      <c r="GO21" s="153">
        <f>SUMIF($A$8:$A$14,#REF!,GO$8:GO$14)</f>
        <v>0</v>
      </c>
      <c r="GP21" s="153">
        <f>SUMIF($A$8:$A$14,#REF!,GP$8:GP$14)</f>
        <v>0</v>
      </c>
      <c r="GQ21" s="221">
        <f>SUMIF($A$8:$A$14,#REF!,GQ$8:GQ$14)</f>
        <v>0</v>
      </c>
      <c r="GR21" s="156" t="e">
        <f>INDEX(Цены_спр.[],MATCH(#REF!,Цены_спр.[Номенклатура],0),MATCH("Цена, руб./ед. изм.",Цены_спр.[#Headers],0))</f>
        <v>#REF!</v>
      </c>
      <c r="GS21" s="166">
        <f>SUMIF($A$8:$A$14,#REF!,GS$8:GS$14)</f>
        <v>0</v>
      </c>
      <c r="GT21" s="158">
        <f>SUMIF($A$8:$A$14,#REF!,GT$8:GT$14)</f>
        <v>0</v>
      </c>
      <c r="GU21" s="152" t="e">
        <f>INDEX(Цены_спр.[],MATCH(#REF!,Цены_спр.[Номенклатура],0),MATCH("Урожайность, %",Цены_спр.[#Headers],0))</f>
        <v>#REF!</v>
      </c>
      <c r="GV21" s="153">
        <f>SUMIF($A$8:$A$14,#REF!,GV$8:GV$14)</f>
        <v>0</v>
      </c>
      <c r="GW21" s="153">
        <f>SUMIF($A$8:$A$14,#REF!,GW$8:GW$14)</f>
        <v>0</v>
      </c>
      <c r="GX21" s="153">
        <f>SUMIF($A$8:$A$14,#REF!,GX$8:GX$14)</f>
        <v>0</v>
      </c>
      <c r="GY21" s="153">
        <f>SUMIF($A$8:$A$14,#REF!,GY$8:GY$14)</f>
        <v>0</v>
      </c>
      <c r="GZ21" s="153">
        <f>SUMIF($A$8:$A$14,#REF!,GZ$8:GZ$14)</f>
        <v>0</v>
      </c>
      <c r="HA21" s="221">
        <f>SUMIF($A$8:$A$14,#REF!,HA$8:HA$14)</f>
        <v>0</v>
      </c>
      <c r="HB21" s="156" t="e">
        <f>INDEX(Цены_спр.[],MATCH(#REF!,Цены_спр.[Номенклатура],0),MATCH("Цена, руб./ед. изм.",Цены_спр.[#Headers],0))</f>
        <v>#REF!</v>
      </c>
      <c r="HC21" s="166">
        <f>SUMIF($A$8:$A$14,#REF!,HC$8:HC$14)</f>
        <v>0</v>
      </c>
      <c r="HD21" s="158">
        <f>SUMIF($A$8:$A$14,#REF!,HD$8:HD$14)</f>
        <v>0</v>
      </c>
      <c r="HE21" s="152" t="e">
        <f>INDEX(Цены_спр.[],MATCH(#REF!,Цены_спр.[Номенклатура],0),MATCH("Урожайность, %",Цены_спр.[#Headers],0))</f>
        <v>#REF!</v>
      </c>
      <c r="HF21" s="153">
        <f>SUMIF($A$8:$A$14,#REF!,HF$8:HF$14)</f>
        <v>0</v>
      </c>
      <c r="HG21" s="153">
        <f>SUMIF($A$8:$A$14,#REF!,HG$8:HG$14)</f>
        <v>0</v>
      </c>
      <c r="HH21" s="153">
        <f>SUMIF($A$8:$A$14,#REF!,HH$8:HH$14)</f>
        <v>0</v>
      </c>
      <c r="HI21" s="153">
        <f>SUMIF($A$8:$A$14,#REF!,HI$8:HI$14)</f>
        <v>0</v>
      </c>
      <c r="HJ21" s="153">
        <f>SUMIF($A$8:$A$14,#REF!,HJ$8:HJ$14)</f>
        <v>0</v>
      </c>
      <c r="HK21" s="221">
        <f>SUMIF($A$8:$A$14,#REF!,HK$8:HK$14)</f>
        <v>0</v>
      </c>
      <c r="HL21" s="156" t="e">
        <f>INDEX(Цены_спр.[],MATCH(#REF!,Цены_спр.[Номенклатура],0),MATCH("Цена, руб./ед. изм.",Цены_спр.[#Headers],0))</f>
        <v>#REF!</v>
      </c>
      <c r="HM21" s="166">
        <f>SUMIF($A$8:$A$14,#REF!,HM$8:HM$14)</f>
        <v>0</v>
      </c>
      <c r="HN21" s="158">
        <f>SUMIF($A$8:$A$14,#REF!,HN$8:HN$14)</f>
        <v>0</v>
      </c>
      <c r="HO21" s="152" t="e">
        <f>INDEX(Цены_спр.[],MATCH(#REF!,Цены_спр.[Номенклатура],0),MATCH("Урожайность, %",Цены_спр.[#Headers],0))</f>
        <v>#REF!</v>
      </c>
      <c r="HP21" s="153">
        <f>SUMIF($A$8:$A$14,#REF!,HP$8:HP$14)</f>
        <v>0</v>
      </c>
      <c r="HQ21" s="153">
        <f>SUMIF($A$8:$A$14,#REF!,HQ$8:HQ$14)</f>
        <v>0</v>
      </c>
      <c r="HR21" s="153">
        <f>SUMIF($A$8:$A$14,#REF!,HR$8:HR$14)</f>
        <v>0</v>
      </c>
      <c r="HS21" s="153">
        <f>SUMIF($A$8:$A$14,#REF!,HS$8:HS$14)</f>
        <v>0</v>
      </c>
      <c r="HT21" s="153">
        <f>SUMIF($A$8:$A$14,#REF!,HT$8:HT$14)</f>
        <v>0</v>
      </c>
      <c r="HU21" s="221">
        <f>SUMIF($A$8:$A$14,#REF!,HU$8:HU$14)</f>
        <v>0</v>
      </c>
      <c r="HV21" s="156" t="e">
        <f>INDEX(Цены_спр.[],MATCH(#REF!,Цены_спр.[Номенклатура],0),MATCH("Цена, руб./ед. изм.",Цены_спр.[#Headers],0))</f>
        <v>#REF!</v>
      </c>
      <c r="HW21" s="166">
        <f>SUMIF($A$8:$A$14,#REF!,HW$8:HW$14)</f>
        <v>0</v>
      </c>
      <c r="HX21" s="158">
        <f>SUMIF($A$8:$A$14,#REF!,HX$8:HX$14)</f>
        <v>0</v>
      </c>
      <c r="HY21" s="152" t="e">
        <f>INDEX(Цены_спр.[],MATCH(#REF!,Цены_спр.[Номенклатура],0),MATCH("Урожайность, %",Цены_спр.[#Headers],0))</f>
        <v>#REF!</v>
      </c>
      <c r="HZ21" s="153">
        <f>SUMIF($A$8:$A$14,#REF!,HZ$8:HZ$14)</f>
        <v>0</v>
      </c>
      <c r="IA21" s="153">
        <f>SUMIF($A$8:$A$14,#REF!,IA$8:IA$14)</f>
        <v>0</v>
      </c>
      <c r="IB21" s="153">
        <f>SUMIF($A$8:$A$14,#REF!,IB$8:IB$14)</f>
        <v>0</v>
      </c>
      <c r="IC21" s="153">
        <f>SUMIF($A$8:$A$14,#REF!,IC$8:IC$14)</f>
        <v>0</v>
      </c>
      <c r="ID21" s="153">
        <f>SUMIF($A$8:$A$14,#REF!,ID$8:ID$14)</f>
        <v>0</v>
      </c>
      <c r="IE21" s="221">
        <f>SUMIF($A$8:$A$14,#REF!,IE$8:IE$14)</f>
        <v>0</v>
      </c>
      <c r="IF21" s="156" t="e">
        <f>INDEX(Цены_спр.[],MATCH(#REF!,Цены_спр.[Номенклатура],0),MATCH("Цена, руб./ед. изм.",Цены_спр.[#Headers],0))</f>
        <v>#REF!</v>
      </c>
      <c r="IG21" s="166">
        <f>SUMIF($A$8:$A$14,#REF!,IG$8:IG$14)</f>
        <v>0</v>
      </c>
      <c r="IH21" s="158">
        <f>SUMIF($A$8:$A$14,#REF!,IH$8:IH$14)</f>
        <v>0</v>
      </c>
      <c r="II21" s="152" t="e">
        <f>INDEX(Цены_спр.[],MATCH(#REF!,Цены_спр.[Номенклатура],0),MATCH("Урожайность, %",Цены_спр.[#Headers],0))</f>
        <v>#REF!</v>
      </c>
      <c r="IJ21" s="153">
        <f>SUMIF($A$8:$A$14,#REF!,IJ$8:IJ$14)</f>
        <v>0</v>
      </c>
      <c r="IK21" s="153">
        <f>SUMIF($A$8:$A$14,#REF!,IK$8:IK$14)</f>
        <v>0</v>
      </c>
      <c r="IL21" s="153">
        <f>SUMIF($A$8:$A$14,#REF!,IL$8:IL$14)</f>
        <v>0</v>
      </c>
      <c r="IM21" s="153">
        <f>SUMIF($A$8:$A$14,#REF!,IM$8:IM$14)</f>
        <v>0</v>
      </c>
      <c r="IN21" s="153">
        <f>SUMIF($A$8:$A$14,#REF!,IN$8:IN$14)</f>
        <v>0</v>
      </c>
      <c r="IO21" s="221">
        <f>SUMIF($A$8:$A$14,#REF!,IO$8:IO$14)</f>
        <v>0</v>
      </c>
      <c r="IP21" s="156" t="e">
        <f>INDEX(Цены_спр.[],MATCH(#REF!,Цены_спр.[Номенклатура],0),MATCH("Цена, руб./ед. изм.",Цены_спр.[#Headers],0))</f>
        <v>#REF!</v>
      </c>
      <c r="IQ21" s="166">
        <f>SUMIF($A$8:$A$14,#REF!,IQ$8:IQ$14)</f>
        <v>0</v>
      </c>
      <c r="IR21" s="158">
        <f>SUMIF($A$8:$A$14,#REF!,IR$8:IR$14)</f>
        <v>0</v>
      </c>
      <c r="IS21" s="152" t="e">
        <f>INDEX(Цены_спр.[],MATCH(#REF!,Цены_спр.[Номенклатура],0),MATCH("Урожайность, %",Цены_спр.[#Headers],0))</f>
        <v>#REF!</v>
      </c>
      <c r="IT21" s="153">
        <f>SUMIF($A$8:$A$14,#REF!,IT$8:IT$14)</f>
        <v>0</v>
      </c>
      <c r="IU21" s="153">
        <f>SUMIF($A$8:$A$14,#REF!,IU$8:IU$14)</f>
        <v>0</v>
      </c>
      <c r="IV21" s="153">
        <f>SUMIF($A$8:$A$14,#REF!,IV$8:IV$14)</f>
        <v>0</v>
      </c>
      <c r="IW21" s="153">
        <f>SUMIF($A$8:$A$14,#REF!,IW$8:IW$14)</f>
        <v>0</v>
      </c>
      <c r="IX21" s="153">
        <f>SUMIF($A$8:$A$14,#REF!,IX$8:IX$14)</f>
        <v>0</v>
      </c>
      <c r="IY21" s="221">
        <f>SUMIF($A$8:$A$14,#REF!,IY$8:IY$14)</f>
        <v>0</v>
      </c>
      <c r="IZ21" s="156" t="e">
        <f>INDEX(Цены_спр.[],MATCH(#REF!,Цены_спр.[Номенклатура],0),MATCH("Цена, руб./ед. изм.",Цены_спр.[#Headers],0))</f>
        <v>#REF!</v>
      </c>
      <c r="JA21" s="166">
        <f>SUMIF($A$8:$A$14,#REF!,JA$8:JA$14)</f>
        <v>0</v>
      </c>
      <c r="JB21" s="158">
        <f>SUMIF($A$8:$A$14,#REF!,JB$8:JB$14)</f>
        <v>0</v>
      </c>
      <c r="JC21" s="152" t="e">
        <f>INDEX(Цены_спр.[],MATCH(#REF!,Цены_спр.[Номенклатура],0),MATCH("Урожайность, %",Цены_спр.[#Headers],0))</f>
        <v>#REF!</v>
      </c>
      <c r="JD21" s="153">
        <f>SUMIF($A$8:$A$14,#REF!,JD$8:JD$14)</f>
        <v>0</v>
      </c>
      <c r="JE21" s="153">
        <f>SUMIF($A$8:$A$14,#REF!,JE$8:JE$14)</f>
        <v>0</v>
      </c>
      <c r="JF21" s="153">
        <f>SUMIF($A$8:$A$14,#REF!,JF$8:JF$14)</f>
        <v>0</v>
      </c>
      <c r="JG21" s="153">
        <f>SUMIF($A$8:$A$14,#REF!,JG$8:JG$14)</f>
        <v>0</v>
      </c>
      <c r="JH21" s="153">
        <f>SUMIF($A$8:$A$14,#REF!,JH$8:JH$14)</f>
        <v>0</v>
      </c>
      <c r="JI21" s="221">
        <f>SUMIF($A$8:$A$14,#REF!,JI$8:JI$14)</f>
        <v>0</v>
      </c>
      <c r="JJ21" s="156" t="e">
        <f>INDEX(Цены_спр.[],MATCH(#REF!,Цены_спр.[Номенклатура],0),MATCH("Цена, руб./ед. изм.",Цены_спр.[#Headers],0))</f>
        <v>#REF!</v>
      </c>
      <c r="JK21" s="166">
        <f>SUMIF($A$8:$A$14,#REF!,JK$8:JK$14)</f>
        <v>0</v>
      </c>
      <c r="JL21" s="158">
        <f>SUMIF($A$8:$A$14,#REF!,JL$8:JL$14)</f>
        <v>0</v>
      </c>
      <c r="JM21" s="152" t="e">
        <f>INDEX(Цены_спр.[],MATCH(#REF!,Цены_спр.[Номенклатура],0),MATCH("Урожайность, %",Цены_спр.[#Headers],0))</f>
        <v>#REF!</v>
      </c>
      <c r="JN21" s="153">
        <f>SUMIF($A$8:$A$14,#REF!,JN$8:JN$14)</f>
        <v>0</v>
      </c>
      <c r="JO21" s="153">
        <f>SUMIF($A$8:$A$14,#REF!,JO$8:JO$14)</f>
        <v>0</v>
      </c>
      <c r="JP21" s="153">
        <f>SUMIF($A$8:$A$14,#REF!,JP$8:JP$14)</f>
        <v>0</v>
      </c>
      <c r="JQ21" s="153">
        <f>SUMIF($A$8:$A$14,#REF!,JQ$8:JQ$14)</f>
        <v>0</v>
      </c>
      <c r="JR21" s="153">
        <f>SUMIF($A$8:$A$14,#REF!,JR$8:JR$14)</f>
        <v>0</v>
      </c>
      <c r="JS21" s="221">
        <f>SUMIF($A$8:$A$14,#REF!,JS$8:JS$14)</f>
        <v>0</v>
      </c>
      <c r="JT21" s="156" t="e">
        <f>INDEX(Цены_спр.[],MATCH(#REF!,Цены_спр.[Номенклатура],0),MATCH("Цена, руб./ед. изм.",Цены_спр.[#Headers],0))</f>
        <v>#REF!</v>
      </c>
      <c r="JU21" s="166">
        <f>SUMIF($A$8:$A$14,#REF!,JU$8:JU$14)</f>
        <v>0</v>
      </c>
      <c r="JV21" s="158">
        <f>SUMIF($A$8:$A$14,#REF!,JV$8:JV$14)</f>
        <v>0</v>
      </c>
      <c r="JW21" s="152" t="e">
        <f>INDEX(Цены_спр.[],MATCH(#REF!,Цены_спр.[Номенклатура],0),MATCH("Урожайность, %",Цены_спр.[#Headers],0))</f>
        <v>#REF!</v>
      </c>
      <c r="JX21" s="153">
        <f>SUMIF($A$8:$A$14,#REF!,JX$8:JX$14)</f>
        <v>0</v>
      </c>
      <c r="JY21" s="153">
        <f>SUMIF($A$8:$A$14,#REF!,JY$8:JY$14)</f>
        <v>0</v>
      </c>
      <c r="JZ21" s="153">
        <f>SUMIF($A$8:$A$14,#REF!,JZ$8:JZ$14)</f>
        <v>0</v>
      </c>
      <c r="KA21" s="153">
        <f>SUMIF($A$8:$A$14,#REF!,KA$8:KA$14)</f>
        <v>0</v>
      </c>
      <c r="KB21" s="153">
        <f>SUMIF($A$8:$A$14,#REF!,KB$8:KB$14)</f>
        <v>0</v>
      </c>
      <c r="KC21" s="221">
        <f>SUMIF($A$8:$A$14,#REF!,KC$8:KC$14)</f>
        <v>0</v>
      </c>
      <c r="KD21" s="156" t="e">
        <f>INDEX(Цены_спр.[],MATCH(#REF!,Цены_спр.[Номенклатура],0),MATCH("Цена, руб./ед. изм.",Цены_спр.[#Headers],0))</f>
        <v>#REF!</v>
      </c>
      <c r="KE21" s="166">
        <f>SUMIF($A$8:$A$14,#REF!,KE$8:KE$14)</f>
        <v>0</v>
      </c>
      <c r="KF21" s="158">
        <f>SUMIF($A$8:$A$14,#REF!,KF$8:KF$14)</f>
        <v>0</v>
      </c>
      <c r="KG21" s="152" t="e">
        <f>INDEX(Цены_спр.[],MATCH(#REF!,Цены_спр.[Номенклатура],0),MATCH("Урожайность, %",Цены_спр.[#Headers],0))</f>
        <v>#REF!</v>
      </c>
      <c r="KH21" s="153">
        <f>SUMIF($A$8:$A$14,#REF!,KH$8:KH$14)</f>
        <v>0</v>
      </c>
      <c r="KI21" s="153">
        <f>SUMIF($A$8:$A$14,#REF!,KI$8:KI$14)</f>
        <v>0</v>
      </c>
      <c r="KJ21" s="153">
        <f>SUMIF($A$8:$A$14,#REF!,KJ$8:KJ$14)</f>
        <v>0</v>
      </c>
      <c r="KK21" s="153">
        <f>SUMIF($A$8:$A$14,#REF!,KK$8:KK$14)</f>
        <v>0</v>
      </c>
      <c r="KL21" s="153">
        <f>SUMIF($A$8:$A$14,#REF!,KL$8:KL$14)</f>
        <v>0</v>
      </c>
      <c r="KM21" s="221">
        <f>SUMIF($A$8:$A$14,#REF!,KM$8:KM$14)</f>
        <v>0</v>
      </c>
      <c r="KN21" s="156" t="e">
        <f>INDEX(Цены_спр.[],MATCH(#REF!,Цены_спр.[Номенклатура],0),MATCH("Цена, руб./ед. изм.",Цены_спр.[#Headers],0))</f>
        <v>#REF!</v>
      </c>
      <c r="KO21" s="166">
        <f>SUMIF($A$8:$A$14,#REF!,KO$8:KO$14)</f>
        <v>0</v>
      </c>
      <c r="KP21" s="158">
        <f>SUMIF($A$8:$A$14,#REF!,KP$8:KP$14)</f>
        <v>0</v>
      </c>
      <c r="KQ21" s="152" t="e">
        <f>INDEX(Цены_спр.[],MATCH(#REF!,Цены_спр.[Номенклатура],0),MATCH("Урожайность, %",Цены_спр.[#Headers],0))</f>
        <v>#REF!</v>
      </c>
      <c r="KR21" s="153">
        <f>SUMIF($A$8:$A$14,#REF!,KR$8:KR$14)</f>
        <v>0</v>
      </c>
      <c r="KS21" s="153">
        <f>SUMIF($A$8:$A$14,#REF!,KS$8:KS$14)</f>
        <v>0</v>
      </c>
      <c r="KT21" s="153">
        <f>SUMIF($A$8:$A$14,#REF!,KT$8:KT$14)</f>
        <v>0</v>
      </c>
      <c r="KU21" s="153">
        <f>SUMIF($A$8:$A$14,#REF!,KU$8:KU$14)</f>
        <v>0</v>
      </c>
      <c r="KV21" s="153">
        <f>SUMIF($A$8:$A$14,#REF!,KV$8:KV$14)</f>
        <v>0</v>
      </c>
      <c r="KW21" s="221">
        <f>SUMIF($A$8:$A$14,#REF!,KW$8:KW$14)</f>
        <v>0</v>
      </c>
      <c r="KX21" s="156" t="e">
        <f>INDEX(Цены_спр.[],MATCH(#REF!,Цены_спр.[Номенклатура],0),MATCH("Цена, руб./ед. изм.",Цены_спр.[#Headers],0))</f>
        <v>#REF!</v>
      </c>
      <c r="KY21" s="166">
        <f>SUMIF($A$8:$A$14,#REF!,KY$8:KY$14)</f>
        <v>0</v>
      </c>
    </row>
    <row r="22" spans="1:311" ht="15" hidden="1" customHeight="1" outlineLevel="1">
      <c r="A22" s="241" t="s">
        <v>264</v>
      </c>
      <c r="B22" s="158">
        <f>SUMIF($A$8:$A$14,#REF!,B$8:B$14)</f>
        <v>0</v>
      </c>
      <c r="C22" s="152" t="e">
        <f>INDEX(Цены_спр.[],MATCH(#REF!,Цены_спр.[Номенклатура],0),MATCH("Урожайность, %",Цены_спр.[#Headers],0))</f>
        <v>#REF!</v>
      </c>
      <c r="D22" s="153">
        <f>SUMIF($A$8:$A$14,#REF!,D$8:D$14)</f>
        <v>0</v>
      </c>
      <c r="E22" s="153">
        <f>SUMIF($A$8:$A$14,#REF!,E$8:E$14)</f>
        <v>0</v>
      </c>
      <c r="F22" s="153">
        <f>SUMIF($A$8:$A$14,#REF!,F$8:F$14)</f>
        <v>0</v>
      </c>
      <c r="G22" s="153">
        <f>SUMIF($A$8:$A$14,#REF!,G$8:G$14)</f>
        <v>0</v>
      </c>
      <c r="H22" s="153">
        <f>SUMIF($A$8:$A$14,#REF!,H$8:H$14)</f>
        <v>0</v>
      </c>
      <c r="I22" s="153">
        <f>SUMIF($A$8:$A$14,#REF!,I$8:I$14)</f>
        <v>0</v>
      </c>
      <c r="J22" s="156" t="e">
        <f>INDEX(Цены_спр.[],MATCH(#REF!,Цены_спр.[Номенклатура],0),MATCH("Цена, руб./ед. изм.",Цены_спр.[#Headers],0))</f>
        <v>#REF!</v>
      </c>
      <c r="K22" s="166">
        <f>SUMIF($A$8:$A$14,#REF!,K$8:K$14)</f>
        <v>0</v>
      </c>
      <c r="L22" s="158">
        <f>SUMIF($A$8:$A$14,#REF!,L$8:L$14)</f>
        <v>0</v>
      </c>
      <c r="M22" s="152" t="e">
        <f>INDEX(Цены_спр.[],MATCH(#REF!,Цены_спр.[Номенклатура],0),MATCH("Урожайность, %",Цены_спр.[#Headers],0))</f>
        <v>#REF!</v>
      </c>
      <c r="N22" s="153">
        <f>SUMIF($A$8:$A$14,#REF!,N$8:N$14)</f>
        <v>0</v>
      </c>
      <c r="O22" s="153">
        <f>SUMIF($A$8:$A$14,#REF!,O$8:O$14)</f>
        <v>0</v>
      </c>
      <c r="P22" s="153">
        <f>SUMIF($A$8:$A$14,#REF!,P$8:P$14)</f>
        <v>0</v>
      </c>
      <c r="Q22" s="153">
        <f>SUMIF($A$8:$A$14,#REF!,Q$8:Q$14)</f>
        <v>0</v>
      </c>
      <c r="R22" s="153">
        <f>SUMIF($A$8:$A$14,#REF!,R$8:R$14)</f>
        <v>0</v>
      </c>
      <c r="S22" s="153">
        <f>SUMIF($A$8:$A$14,#REF!,S$8:S$14)</f>
        <v>0</v>
      </c>
      <c r="T22" s="156" t="e">
        <f>INDEX(Цены_спр.[],MATCH(#REF!,Цены_спр.[Номенклатура],0),MATCH("Цена, руб./ед. изм.",Цены_спр.[#Headers],0))</f>
        <v>#REF!</v>
      </c>
      <c r="U22" s="166">
        <f>SUMIF($A$8:$A$14,#REF!,U$8:U$14)</f>
        <v>0</v>
      </c>
      <c r="V22" s="158">
        <f>SUMIF($A$8:$A$14,#REF!,V$8:V$14)</f>
        <v>0</v>
      </c>
      <c r="W22" s="152" t="e">
        <f>INDEX(Цены_спр.[],MATCH(#REF!,Цены_спр.[Номенклатура],0),MATCH("Урожайность, %",Цены_спр.[#Headers],0))</f>
        <v>#REF!</v>
      </c>
      <c r="X22" s="153">
        <f>SUMIF($A$8:$A$14,#REF!,X$8:X$14)</f>
        <v>0</v>
      </c>
      <c r="Y22" s="153">
        <f>SUMIF($A$8:$A$14,#REF!,Y$8:Y$14)</f>
        <v>0</v>
      </c>
      <c r="Z22" s="153">
        <f>SUMIF($A$8:$A$14,#REF!,Z$8:Z$14)</f>
        <v>0</v>
      </c>
      <c r="AA22" s="153">
        <f>SUMIF($A$8:$A$14,#REF!,AA$8:AA$14)</f>
        <v>0</v>
      </c>
      <c r="AB22" s="153">
        <f>SUMIF($A$8:$A$14,#REF!,AB$8:AB$14)</f>
        <v>0</v>
      </c>
      <c r="AC22" s="153">
        <f>SUMIF($A$8:$A$14,#REF!,AC$8:AC$14)</f>
        <v>0</v>
      </c>
      <c r="AD22" s="156" t="e">
        <f>INDEX(Цены_спр.[],MATCH(#REF!,Цены_спр.[Номенклатура],0),MATCH("Цена, руб./ед. изм.",Цены_спр.[#Headers],0))</f>
        <v>#REF!</v>
      </c>
      <c r="AE22" s="166">
        <f>SUMIF($A$8:$A$14,#REF!,AE$8:AE$14)</f>
        <v>0</v>
      </c>
      <c r="AF22" s="158">
        <f>SUMIF($A$8:$A$14,#REF!,AF$8:AF$14)</f>
        <v>0</v>
      </c>
      <c r="AG22" s="152" t="e">
        <f>INDEX(Цены_спр.[],MATCH(#REF!,Цены_спр.[Номенклатура],0),MATCH("Урожайность, %",Цены_спр.[#Headers],0))</f>
        <v>#REF!</v>
      </c>
      <c r="AH22" s="153">
        <f>SUMIF($A$8:$A$14,#REF!,AH$8:AH$14)</f>
        <v>0</v>
      </c>
      <c r="AI22" s="153">
        <f>SUMIF($A$8:$A$14,#REF!,AI$8:AI$14)</f>
        <v>0</v>
      </c>
      <c r="AJ22" s="153">
        <f>SUMIF($A$8:$A$14,#REF!,AJ$8:AJ$14)</f>
        <v>0</v>
      </c>
      <c r="AK22" s="153">
        <f>SUMIF($A$8:$A$14,#REF!,AK$8:AK$14)</f>
        <v>0</v>
      </c>
      <c r="AL22" s="153">
        <f>SUMIF($A$8:$A$14,#REF!,AL$8:AL$14)</f>
        <v>0</v>
      </c>
      <c r="AM22" s="153">
        <f>SUMIF($A$8:$A$14,#REF!,AM$8:AM$14)</f>
        <v>0</v>
      </c>
      <c r="AN22" s="156" t="e">
        <f>INDEX(Цены_спр.[],MATCH(#REF!,Цены_спр.[Номенклатура],0),MATCH("Цена, руб./ед. изм.",Цены_спр.[#Headers],0))</f>
        <v>#REF!</v>
      </c>
      <c r="AO22" s="166">
        <f>SUMIF($A$8:$A$14,#REF!,AO$8:AO$14)</f>
        <v>0</v>
      </c>
      <c r="AP22" s="158">
        <f>SUMIF($A$8:$A$14,#REF!,AP$8:AP$14)</f>
        <v>0</v>
      </c>
      <c r="AQ22" s="152" t="e">
        <f>INDEX(Цены_спр.[],MATCH(#REF!,Цены_спр.[Номенклатура],0),MATCH("Урожайность, %",Цены_спр.[#Headers],0))</f>
        <v>#REF!</v>
      </c>
      <c r="AR22" s="153">
        <f>SUMIF($A$8:$A$14,#REF!,AR$8:AR$14)</f>
        <v>0</v>
      </c>
      <c r="AS22" s="153">
        <f>SUMIF($A$8:$A$14,#REF!,AS$8:AS$14)</f>
        <v>0</v>
      </c>
      <c r="AT22" s="153">
        <f>SUMIF($A$8:$A$14,#REF!,AT$8:AT$14)</f>
        <v>0</v>
      </c>
      <c r="AU22" s="153">
        <f>SUMIF($A$8:$A$14,#REF!,AU$8:AU$14)</f>
        <v>0</v>
      </c>
      <c r="AV22" s="153">
        <f>SUMIF($A$8:$A$14,#REF!,AV$8:AV$14)</f>
        <v>0</v>
      </c>
      <c r="AW22" s="153">
        <f>SUMIF($A$8:$A$14,#REF!,AW$8:AW$14)</f>
        <v>0</v>
      </c>
      <c r="AX22" s="156" t="e">
        <f>INDEX(Цены_спр.[],MATCH(#REF!,Цены_спр.[Номенклатура],0),MATCH("Цена, руб./ед. изм.",Цены_спр.[#Headers],0))</f>
        <v>#REF!</v>
      </c>
      <c r="AY22" s="166">
        <f>SUMIF($A$8:$A$14,#REF!,AY$8:AY$14)</f>
        <v>0</v>
      </c>
      <c r="AZ22" s="158">
        <f>SUMIF($A$8:$A$14,#REF!,AZ$8:AZ$14)</f>
        <v>0</v>
      </c>
      <c r="BA22" s="152" t="e">
        <f>INDEX(Цены_спр.[],MATCH(#REF!,Цены_спр.[Номенклатура],0),MATCH("Урожайность, %",Цены_спр.[#Headers],0))</f>
        <v>#REF!</v>
      </c>
      <c r="BB22" s="153">
        <f>SUMIF($A$8:$A$14,#REF!,BB$8:BB$14)</f>
        <v>0</v>
      </c>
      <c r="BC22" s="153">
        <f>SUMIF($A$8:$A$14,#REF!,BC$8:BC$14)</f>
        <v>0</v>
      </c>
      <c r="BD22" s="153">
        <f>SUMIF($A$8:$A$14,#REF!,BD$8:BD$14)</f>
        <v>0</v>
      </c>
      <c r="BE22" s="153">
        <f>SUMIF($A$8:$A$14,#REF!,BE$8:BE$14)</f>
        <v>0</v>
      </c>
      <c r="BF22" s="153">
        <f>SUMIF($A$8:$A$14,#REF!,BF$8:BF$14)</f>
        <v>0</v>
      </c>
      <c r="BG22" s="153">
        <f>SUMIF($A$8:$A$14,#REF!,BG$8:BG$14)</f>
        <v>0</v>
      </c>
      <c r="BH22" s="156" t="e">
        <f>INDEX(Цены_спр.[],MATCH(#REF!,Цены_спр.[Номенклатура],0),MATCH("Цена, руб./ед. изм.",Цены_спр.[#Headers],0))</f>
        <v>#REF!</v>
      </c>
      <c r="BI22" s="166">
        <f>SUMIF($A$8:$A$14,#REF!,BI$8:BI$14)</f>
        <v>0</v>
      </c>
      <c r="BJ22" s="158">
        <f>SUMIF($A$8:$A$14,#REF!,BJ$8:BJ$14)</f>
        <v>0</v>
      </c>
      <c r="BK22" s="152" t="e">
        <f>INDEX(Цены_спр.[],MATCH(#REF!,Цены_спр.[Номенклатура],0),MATCH("Урожайность, %",Цены_спр.[#Headers],0))</f>
        <v>#REF!</v>
      </c>
      <c r="BL22" s="153">
        <f>SUMIF($A$8:$A$14,#REF!,BL$8:BL$14)</f>
        <v>0</v>
      </c>
      <c r="BM22" s="153">
        <f>SUMIF($A$8:$A$14,#REF!,BM$8:BM$14)</f>
        <v>0</v>
      </c>
      <c r="BN22" s="153">
        <f>SUMIF($A$8:$A$14,#REF!,BN$8:BN$14)</f>
        <v>0</v>
      </c>
      <c r="BO22" s="153">
        <f>SUMIF($A$8:$A$14,#REF!,BO$8:BO$14)</f>
        <v>0</v>
      </c>
      <c r="BP22" s="153">
        <f>SUMIF($A$8:$A$14,#REF!,BP$8:BP$14)</f>
        <v>0</v>
      </c>
      <c r="BQ22" s="153">
        <f>SUMIF($A$8:$A$14,#REF!,BQ$8:BQ$14)</f>
        <v>0</v>
      </c>
      <c r="BR22" s="156" t="e">
        <f>INDEX(Цены_спр.[],MATCH(#REF!,Цены_спр.[Номенклатура],0),MATCH("Цена, руб./ед. изм.",Цены_спр.[#Headers],0))</f>
        <v>#REF!</v>
      </c>
      <c r="BS22" s="166">
        <f>SUMIF($A$8:$A$14,#REF!,BS$8:BS$14)</f>
        <v>0</v>
      </c>
      <c r="BT22" s="158">
        <f>SUMIF($A$8:$A$14,#REF!,BT$8:BT$14)</f>
        <v>0</v>
      </c>
      <c r="BU22" s="152" t="e">
        <f>INDEX(Цены_спр.[],MATCH(#REF!,Цены_спр.[Номенклатура],0),MATCH("Урожайность, %",Цены_спр.[#Headers],0))</f>
        <v>#REF!</v>
      </c>
      <c r="BV22" s="153">
        <f>SUMIF($A$8:$A$14,#REF!,BV$8:BV$14)</f>
        <v>0</v>
      </c>
      <c r="BW22" s="153">
        <f>SUMIF($A$8:$A$14,#REF!,BW$8:BW$14)</f>
        <v>0</v>
      </c>
      <c r="BX22" s="153">
        <f>SUMIF($A$8:$A$14,#REF!,BX$8:BX$14)</f>
        <v>0</v>
      </c>
      <c r="BY22" s="153">
        <f>SUMIF($A$8:$A$14,#REF!,BY$8:BY$14)</f>
        <v>0</v>
      </c>
      <c r="BZ22" s="153">
        <f>SUMIF($A$8:$A$14,#REF!,BZ$8:BZ$14)</f>
        <v>0</v>
      </c>
      <c r="CA22" s="153">
        <f>SUMIF($A$8:$A$14,#REF!,CA$8:CA$14)</f>
        <v>0</v>
      </c>
      <c r="CB22" s="156" t="e">
        <f>INDEX(Цены_спр.[],MATCH(#REF!,Цены_спр.[Номенклатура],0),MATCH("Цена, руб./ед. изм.",Цены_спр.[#Headers],0))</f>
        <v>#REF!</v>
      </c>
      <c r="CC22" s="166">
        <f>SUMIF($A$8:$A$14,#REF!,CC$8:CC$14)</f>
        <v>0</v>
      </c>
      <c r="CD22" s="158">
        <f>SUMIF($A$8:$A$14,#REF!,CD$8:CD$14)</f>
        <v>0</v>
      </c>
      <c r="CE22" s="152" t="e">
        <f>INDEX(Цены_спр.[],MATCH(#REF!,Цены_спр.[Номенклатура],0),MATCH("Урожайность, %",Цены_спр.[#Headers],0))</f>
        <v>#REF!</v>
      </c>
      <c r="CF22" s="153">
        <f>SUMIF($A$8:$A$14,#REF!,CF$8:CF$14)</f>
        <v>0</v>
      </c>
      <c r="CG22" s="153">
        <f>SUMIF($A$8:$A$14,#REF!,CG$8:CG$14)</f>
        <v>0</v>
      </c>
      <c r="CH22" s="153">
        <f>SUMIF($A$8:$A$14,#REF!,CH$8:CH$14)</f>
        <v>0</v>
      </c>
      <c r="CI22" s="153">
        <f>SUMIF($A$8:$A$14,#REF!,CI$8:CI$14)</f>
        <v>0</v>
      </c>
      <c r="CJ22" s="153">
        <f>SUMIF($A$8:$A$14,#REF!,CJ$8:CJ$14)</f>
        <v>0</v>
      </c>
      <c r="CK22" s="153">
        <f>SUMIF($A$8:$A$14,#REF!,CK$8:CK$14)</f>
        <v>0</v>
      </c>
      <c r="CL22" s="156" t="e">
        <f>INDEX(Цены_спр.[],MATCH(#REF!,Цены_спр.[Номенклатура],0),MATCH("Цена, руб./ед. изм.",Цены_спр.[#Headers],0))</f>
        <v>#REF!</v>
      </c>
      <c r="CM22" s="166">
        <f>SUMIF($A$8:$A$14,#REF!,CM$8:CM$14)</f>
        <v>0</v>
      </c>
      <c r="CN22" s="158">
        <f>SUMIF($A$8:$A$14,#REF!,CN$8:CN$14)</f>
        <v>0</v>
      </c>
      <c r="CO22" s="152" t="e">
        <f>INDEX(Цены_спр.[],MATCH(#REF!,Цены_спр.[Номенклатура],0),MATCH("Урожайность, %",Цены_спр.[#Headers],0))</f>
        <v>#REF!</v>
      </c>
      <c r="CP22" s="153">
        <f>SUMIF($A$8:$A$14,#REF!,CP$8:CP$14)</f>
        <v>0</v>
      </c>
      <c r="CQ22" s="153">
        <f>SUMIF($A$8:$A$14,#REF!,CQ$8:CQ$14)</f>
        <v>0</v>
      </c>
      <c r="CR22" s="153">
        <f>SUMIF($A$8:$A$14,#REF!,CR$8:CR$14)</f>
        <v>0</v>
      </c>
      <c r="CS22" s="153">
        <f>SUMIF($A$8:$A$14,#REF!,CS$8:CS$14)</f>
        <v>0</v>
      </c>
      <c r="CT22" s="153">
        <f>SUMIF($A$8:$A$14,#REF!,CT$8:CT$14)</f>
        <v>0</v>
      </c>
      <c r="CU22" s="153">
        <f>SUMIF($A$8:$A$14,#REF!,CU$8:CU$14)</f>
        <v>0</v>
      </c>
      <c r="CV22" s="156" t="e">
        <f>INDEX(Цены_спр.[],MATCH(#REF!,Цены_спр.[Номенклатура],0),MATCH("Цена, руб./ед. изм.",Цены_спр.[#Headers],0))</f>
        <v>#REF!</v>
      </c>
      <c r="CW22" s="166">
        <f>SUMIF($A$8:$A$14,#REF!,CW$8:CW$14)</f>
        <v>0</v>
      </c>
      <c r="CX22" s="158">
        <f>SUMIF($A$8:$A$14,#REF!,CX$8:CX$14)</f>
        <v>0</v>
      </c>
      <c r="CY22" s="152" t="e">
        <f>INDEX(Цены_спр.[],MATCH(#REF!,Цены_спр.[Номенклатура],0),MATCH("Урожайность, %",Цены_спр.[#Headers],0))</f>
        <v>#REF!</v>
      </c>
      <c r="CZ22" s="153">
        <f>SUMIF($A$8:$A$14,#REF!,CZ$8:CZ$14)</f>
        <v>0</v>
      </c>
      <c r="DA22" s="153">
        <f>SUMIF($A$8:$A$14,#REF!,DA$8:DA$14)</f>
        <v>0</v>
      </c>
      <c r="DB22" s="153">
        <f>SUMIF($A$8:$A$14,#REF!,DB$8:DB$14)</f>
        <v>0</v>
      </c>
      <c r="DC22" s="153">
        <f>SUMIF($A$8:$A$14,#REF!,DC$8:DC$14)</f>
        <v>0</v>
      </c>
      <c r="DD22" s="153">
        <f>SUMIF($A$8:$A$14,#REF!,DD$8:DD$14)</f>
        <v>0</v>
      </c>
      <c r="DE22" s="153">
        <f>SUMIF($A$8:$A$14,#REF!,DE$8:DE$14)</f>
        <v>0</v>
      </c>
      <c r="DF22" s="156" t="e">
        <f>INDEX(Цены_спр.[],MATCH(#REF!,Цены_спр.[Номенклатура],0),MATCH("Цена, руб./ед. изм.",Цены_спр.[#Headers],0))</f>
        <v>#REF!</v>
      </c>
      <c r="DG22" s="166">
        <f>SUMIF($A$8:$A$14,#REF!,DG$8:DG$14)</f>
        <v>0</v>
      </c>
      <c r="DH22" s="158">
        <f>SUMIF($A$8:$A$14,#REF!,DH$8:DH$14)</f>
        <v>0</v>
      </c>
      <c r="DI22" s="152" t="e">
        <f>INDEX(Цены_спр.[],MATCH(#REF!,Цены_спр.[Номенклатура],0),MATCH("Урожайность, %",Цены_спр.[#Headers],0))</f>
        <v>#REF!</v>
      </c>
      <c r="DJ22" s="153">
        <f>SUMIF($A$8:$A$14,#REF!,DJ$8:DJ$14)</f>
        <v>0</v>
      </c>
      <c r="DK22" s="153">
        <f>SUMIF($A$8:$A$14,#REF!,DK$8:DK$14)</f>
        <v>0</v>
      </c>
      <c r="DL22" s="153">
        <f>SUMIF($A$8:$A$14,#REF!,DL$8:DL$14)</f>
        <v>0</v>
      </c>
      <c r="DM22" s="153">
        <f>SUMIF($A$8:$A$14,#REF!,DM$8:DM$14)</f>
        <v>0</v>
      </c>
      <c r="DN22" s="153">
        <f>SUMIF($A$8:$A$14,#REF!,DN$8:DN$14)</f>
        <v>0</v>
      </c>
      <c r="DO22" s="153">
        <f>SUMIF($A$8:$A$14,#REF!,DO$8:DO$14)</f>
        <v>0</v>
      </c>
      <c r="DP22" s="156" t="e">
        <f>INDEX(Цены_спр.[],MATCH(#REF!,Цены_спр.[Номенклатура],0),MATCH("Цена, руб./ед. изм.",Цены_спр.[#Headers],0))</f>
        <v>#REF!</v>
      </c>
      <c r="DQ22" s="166">
        <f>SUMIF($A$8:$A$14,#REF!,DQ$8:DQ$14)</f>
        <v>0</v>
      </c>
      <c r="DR22" s="158">
        <f>SUMIF($A$8:$A$14,#REF!,DR$8:DR$14)</f>
        <v>0</v>
      </c>
      <c r="DS22" s="152" t="e">
        <f>INDEX(Цены_спр.[],MATCH(#REF!,Цены_спр.[Номенклатура],0),MATCH("Урожайность, %",Цены_спр.[#Headers],0))</f>
        <v>#REF!</v>
      </c>
      <c r="DT22" s="153">
        <f>SUMIF($A$8:$A$14,#REF!,DT$8:DT$14)</f>
        <v>0</v>
      </c>
      <c r="DU22" s="153">
        <f>SUMIF($A$8:$A$14,#REF!,DU$8:DU$14)</f>
        <v>0</v>
      </c>
      <c r="DV22" s="153">
        <f>SUMIF($A$8:$A$14,#REF!,DV$8:DV$14)</f>
        <v>0</v>
      </c>
      <c r="DW22" s="153">
        <f>SUMIF($A$8:$A$14,#REF!,DW$8:DW$14)</f>
        <v>0</v>
      </c>
      <c r="DX22" s="153">
        <f>SUMIF($A$8:$A$14,#REF!,DX$8:DX$14)</f>
        <v>0</v>
      </c>
      <c r="DY22" s="153">
        <f>SUMIF($A$8:$A$14,#REF!,DY$8:DY$14)</f>
        <v>0</v>
      </c>
      <c r="DZ22" s="156" t="e">
        <f>INDEX(Цены_спр.[],MATCH(#REF!,Цены_спр.[Номенклатура],0),MATCH("Цена, руб./ед. изм.",Цены_спр.[#Headers],0))</f>
        <v>#REF!</v>
      </c>
      <c r="EA22" s="166">
        <f>SUMIF($A$8:$A$14,#REF!,EA$8:EA$14)</f>
        <v>0</v>
      </c>
      <c r="EB22" s="158">
        <f>SUMIF($A$8:$A$14,#REF!,EB$8:EB$14)</f>
        <v>0</v>
      </c>
      <c r="EC22" s="152" t="e">
        <f>INDEX(Цены_спр.[],MATCH(#REF!,Цены_спр.[Номенклатура],0),MATCH("Урожайность, %",Цены_спр.[#Headers],0))</f>
        <v>#REF!</v>
      </c>
      <c r="ED22" s="153">
        <f>SUMIF($A$8:$A$14,#REF!,ED$8:ED$14)</f>
        <v>0</v>
      </c>
      <c r="EE22" s="153">
        <f>SUMIF($A$8:$A$14,#REF!,EE$8:EE$14)</f>
        <v>0</v>
      </c>
      <c r="EF22" s="153">
        <f>SUMIF($A$8:$A$14,#REF!,EF$8:EF$14)</f>
        <v>0</v>
      </c>
      <c r="EG22" s="153">
        <f>SUMIF($A$8:$A$14,#REF!,EG$8:EG$14)</f>
        <v>0</v>
      </c>
      <c r="EH22" s="153">
        <f>SUMIF($A$8:$A$14,#REF!,EH$8:EH$14)</f>
        <v>0</v>
      </c>
      <c r="EI22" s="153">
        <f>SUMIF($A$8:$A$14,#REF!,EI$8:EI$14)</f>
        <v>0</v>
      </c>
      <c r="EJ22" s="156" t="e">
        <f>INDEX(Цены_спр.[],MATCH(#REF!,Цены_спр.[Номенклатура],0),MATCH("Цена, руб./ед. изм.",Цены_спр.[#Headers],0))</f>
        <v>#REF!</v>
      </c>
      <c r="EK22" s="166">
        <f>SUMIF($A$8:$A$14,#REF!,EK$8:EK$14)</f>
        <v>0</v>
      </c>
      <c r="EL22" s="158">
        <f>SUMIF($A$8:$A$14,#REF!,EL$8:EL$14)</f>
        <v>0</v>
      </c>
      <c r="EM22" s="152" t="e">
        <f>INDEX(Цены_спр.[],MATCH(#REF!,Цены_спр.[Номенклатура],0),MATCH("Урожайность, %",Цены_спр.[#Headers],0))</f>
        <v>#REF!</v>
      </c>
      <c r="EN22" s="153">
        <f>SUMIF($A$8:$A$14,#REF!,EN$8:EN$14)</f>
        <v>0</v>
      </c>
      <c r="EO22" s="153">
        <f>SUMIF($A$8:$A$14,#REF!,EO$8:EO$14)</f>
        <v>0</v>
      </c>
      <c r="EP22" s="153">
        <f>SUMIF($A$8:$A$14,#REF!,EP$8:EP$14)</f>
        <v>0</v>
      </c>
      <c r="EQ22" s="153">
        <f>SUMIF($A$8:$A$14,#REF!,EQ$8:EQ$14)</f>
        <v>0</v>
      </c>
      <c r="ER22" s="153">
        <f>SUMIF($A$8:$A$14,#REF!,ER$8:ER$14)</f>
        <v>0</v>
      </c>
      <c r="ES22" s="153">
        <f>SUMIF($A$8:$A$14,#REF!,ES$8:ES$14)</f>
        <v>0</v>
      </c>
      <c r="ET22" s="156" t="e">
        <f>INDEX(Цены_спр.[],MATCH(#REF!,Цены_спр.[Номенклатура],0),MATCH("Цена, руб./ед. изм.",Цены_спр.[#Headers],0))</f>
        <v>#REF!</v>
      </c>
      <c r="EU22" s="166">
        <f>SUMIF($A$8:$A$14,#REF!,EU$8:EU$14)</f>
        <v>0</v>
      </c>
      <c r="EV22" s="158">
        <f>SUMIF($A$8:$A$14,#REF!,EV$8:EV$14)</f>
        <v>0</v>
      </c>
      <c r="EW22" s="152" t="e">
        <f>INDEX(Цены_спр.[],MATCH(#REF!,Цены_спр.[Номенклатура],0),MATCH("Урожайность, %",Цены_спр.[#Headers],0))</f>
        <v>#REF!</v>
      </c>
      <c r="EX22" s="153">
        <f>SUMIF($A$8:$A$14,#REF!,EX$8:EX$14)</f>
        <v>0</v>
      </c>
      <c r="EY22" s="153">
        <f>SUMIF($A$8:$A$14,#REF!,EY$8:EY$14)</f>
        <v>0</v>
      </c>
      <c r="EZ22" s="153">
        <f>SUMIF($A$8:$A$14,#REF!,EZ$8:EZ$14)</f>
        <v>0</v>
      </c>
      <c r="FA22" s="153">
        <f>SUMIF($A$8:$A$14,#REF!,FA$8:FA$14)</f>
        <v>0</v>
      </c>
      <c r="FB22" s="153">
        <f>SUMIF($A$8:$A$14,#REF!,FB$8:FB$14)</f>
        <v>0</v>
      </c>
      <c r="FC22" s="153">
        <f>SUMIF($A$8:$A$14,#REF!,FC$8:FC$14)</f>
        <v>0</v>
      </c>
      <c r="FD22" s="156" t="e">
        <f>INDEX(Цены_спр.[],MATCH(#REF!,Цены_спр.[Номенклатура],0),MATCH("Цена, руб./ед. изм.",Цены_спр.[#Headers],0))</f>
        <v>#REF!</v>
      </c>
      <c r="FE22" s="166">
        <f>SUMIF($A$8:$A$14,#REF!,FE$8:FE$14)</f>
        <v>0</v>
      </c>
      <c r="FF22" s="158">
        <f>SUMIF($A$8:$A$14,#REF!,FF$8:FF$14)</f>
        <v>0</v>
      </c>
      <c r="FG22" s="152" t="e">
        <f>INDEX(Цены_спр.[],MATCH(#REF!,Цены_спр.[Номенклатура],0),MATCH("Урожайность, %",Цены_спр.[#Headers],0))</f>
        <v>#REF!</v>
      </c>
      <c r="FH22" s="153">
        <f>SUMIF($A$8:$A$14,#REF!,FH$8:FH$14)</f>
        <v>0</v>
      </c>
      <c r="FI22" s="153">
        <f>SUMIF($A$8:$A$14,#REF!,FI$8:FI$14)</f>
        <v>0</v>
      </c>
      <c r="FJ22" s="153">
        <f>SUMIF($A$8:$A$14,#REF!,FJ$8:FJ$14)</f>
        <v>0</v>
      </c>
      <c r="FK22" s="153">
        <f>SUMIF($A$8:$A$14,#REF!,FK$8:FK$14)</f>
        <v>0</v>
      </c>
      <c r="FL22" s="153">
        <f>SUMIF($A$8:$A$14,#REF!,FL$8:FL$14)</f>
        <v>0</v>
      </c>
      <c r="FM22" s="153">
        <f>SUMIF($A$8:$A$14,#REF!,FM$8:FM$14)</f>
        <v>0</v>
      </c>
      <c r="FN22" s="156" t="e">
        <f>INDEX(Цены_спр.[],MATCH(#REF!,Цены_спр.[Номенклатура],0),MATCH("Цена, руб./ед. изм.",Цены_спр.[#Headers],0))</f>
        <v>#REF!</v>
      </c>
      <c r="FO22" s="166">
        <f>SUMIF($A$8:$A$14,#REF!,FO$8:FO$14)</f>
        <v>0</v>
      </c>
      <c r="FP22" s="158">
        <f>SUMIF($A$8:$A$14,#REF!,FP$8:FP$14)</f>
        <v>0</v>
      </c>
      <c r="FQ22" s="152" t="e">
        <f>INDEX(Цены_спр.[],MATCH(#REF!,Цены_спр.[Номенклатура],0),MATCH("Урожайность, %",Цены_спр.[#Headers],0))</f>
        <v>#REF!</v>
      </c>
      <c r="FR22" s="153">
        <f>SUMIF($A$8:$A$14,#REF!,FR$8:FR$14)</f>
        <v>0</v>
      </c>
      <c r="FS22" s="153">
        <f>SUMIF($A$8:$A$14,#REF!,FS$8:FS$14)</f>
        <v>0</v>
      </c>
      <c r="FT22" s="153">
        <f>SUMIF($A$8:$A$14,#REF!,FT$8:FT$14)</f>
        <v>0</v>
      </c>
      <c r="FU22" s="153">
        <f>SUMIF($A$8:$A$14,#REF!,FU$8:FU$14)</f>
        <v>0</v>
      </c>
      <c r="FV22" s="153">
        <f>SUMIF($A$8:$A$14,#REF!,FV$8:FV$14)</f>
        <v>0</v>
      </c>
      <c r="FW22" s="153">
        <f>SUMIF($A$8:$A$14,#REF!,FW$8:FW$14)</f>
        <v>0</v>
      </c>
      <c r="FX22" s="156" t="e">
        <f>INDEX(Цены_спр.[],MATCH(#REF!,Цены_спр.[Номенклатура],0),MATCH("Цена, руб./ед. изм.",Цены_спр.[#Headers],0))</f>
        <v>#REF!</v>
      </c>
      <c r="FY22" s="166">
        <f>SUMIF($A$8:$A$14,#REF!,FY$8:FY$14)</f>
        <v>0</v>
      </c>
      <c r="FZ22" s="158">
        <f>SUMIF($A$8:$A$14,#REF!,FZ$8:FZ$14)</f>
        <v>0</v>
      </c>
      <c r="GA22" s="152" t="e">
        <f>INDEX(Цены_спр.[],MATCH(#REF!,Цены_спр.[Номенклатура],0),MATCH("Урожайность, %",Цены_спр.[#Headers],0))</f>
        <v>#REF!</v>
      </c>
      <c r="GB22" s="153">
        <f>SUMIF($A$8:$A$14,#REF!,GB$8:GB$14)</f>
        <v>0</v>
      </c>
      <c r="GC22" s="153">
        <f>SUMIF($A$8:$A$14,#REF!,GC$8:GC$14)</f>
        <v>0</v>
      </c>
      <c r="GD22" s="153">
        <f>SUMIF($A$8:$A$14,#REF!,GD$8:GD$14)</f>
        <v>0</v>
      </c>
      <c r="GE22" s="153">
        <f>SUMIF($A$8:$A$14,#REF!,GE$8:GE$14)</f>
        <v>0</v>
      </c>
      <c r="GF22" s="153">
        <f>SUMIF($A$8:$A$14,#REF!,GF$8:GF$14)</f>
        <v>0</v>
      </c>
      <c r="GG22" s="153">
        <f>SUMIF($A$8:$A$14,#REF!,GG$8:GG$14)</f>
        <v>0</v>
      </c>
      <c r="GH22" s="156" t="e">
        <f>INDEX(Цены_спр.[],MATCH(#REF!,Цены_спр.[Номенклатура],0),MATCH("Цена, руб./ед. изм.",Цены_спр.[#Headers],0))</f>
        <v>#REF!</v>
      </c>
      <c r="GI22" s="166">
        <f>SUMIF($A$8:$A$14,#REF!,GI$8:GI$14)</f>
        <v>0</v>
      </c>
      <c r="GJ22" s="158">
        <f>SUMIF($A$8:$A$14,#REF!,GJ$8:GJ$14)</f>
        <v>0</v>
      </c>
      <c r="GK22" s="152" t="e">
        <f>INDEX(Цены_спр.[],MATCH(#REF!,Цены_спр.[Номенклатура],0),MATCH("Урожайность, %",Цены_спр.[#Headers],0))</f>
        <v>#REF!</v>
      </c>
      <c r="GL22" s="153">
        <f>SUMIF($A$8:$A$14,#REF!,GL$8:GL$14)</f>
        <v>0</v>
      </c>
      <c r="GM22" s="153">
        <f>SUMIF($A$8:$A$14,#REF!,GM$8:GM$14)</f>
        <v>0</v>
      </c>
      <c r="GN22" s="153">
        <f>SUMIF($A$8:$A$14,#REF!,GN$8:GN$14)</f>
        <v>0</v>
      </c>
      <c r="GO22" s="153">
        <f>SUMIF($A$8:$A$14,#REF!,GO$8:GO$14)</f>
        <v>0</v>
      </c>
      <c r="GP22" s="153">
        <f>SUMIF($A$8:$A$14,#REF!,GP$8:GP$14)</f>
        <v>0</v>
      </c>
      <c r="GQ22" s="153">
        <f>SUMIF($A$8:$A$14,#REF!,GQ$8:GQ$14)</f>
        <v>0</v>
      </c>
      <c r="GR22" s="156" t="e">
        <f>INDEX(Цены_спр.[],MATCH(#REF!,Цены_спр.[Номенклатура],0),MATCH("Цена, руб./ед. изм.",Цены_спр.[#Headers],0))</f>
        <v>#REF!</v>
      </c>
      <c r="GS22" s="166">
        <f>SUMIF($A$8:$A$14,#REF!,GS$8:GS$14)</f>
        <v>0</v>
      </c>
      <c r="GT22" s="158">
        <f>SUMIF($A$8:$A$14,#REF!,GT$8:GT$14)</f>
        <v>0</v>
      </c>
      <c r="GU22" s="152" t="e">
        <f>INDEX(Цены_спр.[],MATCH(#REF!,Цены_спр.[Номенклатура],0),MATCH("Урожайность, %",Цены_спр.[#Headers],0))</f>
        <v>#REF!</v>
      </c>
      <c r="GV22" s="153">
        <f>SUMIF($A$8:$A$14,#REF!,GV$8:GV$14)</f>
        <v>0</v>
      </c>
      <c r="GW22" s="153">
        <f>SUMIF($A$8:$A$14,#REF!,GW$8:GW$14)</f>
        <v>0</v>
      </c>
      <c r="GX22" s="153">
        <f>SUMIF($A$8:$A$14,#REF!,GX$8:GX$14)</f>
        <v>0</v>
      </c>
      <c r="GY22" s="153">
        <f>SUMIF($A$8:$A$14,#REF!,GY$8:GY$14)</f>
        <v>0</v>
      </c>
      <c r="GZ22" s="153">
        <f>SUMIF($A$8:$A$14,#REF!,GZ$8:GZ$14)</f>
        <v>0</v>
      </c>
      <c r="HA22" s="153">
        <f>SUMIF($A$8:$A$14,#REF!,HA$8:HA$14)</f>
        <v>0</v>
      </c>
      <c r="HB22" s="156" t="e">
        <f>INDEX(Цены_спр.[],MATCH(#REF!,Цены_спр.[Номенклатура],0),MATCH("Цена, руб./ед. изм.",Цены_спр.[#Headers],0))</f>
        <v>#REF!</v>
      </c>
      <c r="HC22" s="166">
        <f>SUMIF($A$8:$A$14,#REF!,HC$8:HC$14)</f>
        <v>0</v>
      </c>
      <c r="HD22" s="158">
        <f>SUMIF($A$8:$A$14,#REF!,HD$8:HD$14)</f>
        <v>0</v>
      </c>
      <c r="HE22" s="152" t="e">
        <f>INDEX(Цены_спр.[],MATCH(#REF!,Цены_спр.[Номенклатура],0),MATCH("Урожайность, %",Цены_спр.[#Headers],0))</f>
        <v>#REF!</v>
      </c>
      <c r="HF22" s="153">
        <f>SUMIF($A$8:$A$14,#REF!,HF$8:HF$14)</f>
        <v>0</v>
      </c>
      <c r="HG22" s="153">
        <f>SUMIF($A$8:$A$14,#REF!,HG$8:HG$14)</f>
        <v>0</v>
      </c>
      <c r="HH22" s="153">
        <f>SUMIF($A$8:$A$14,#REF!,HH$8:HH$14)</f>
        <v>0</v>
      </c>
      <c r="HI22" s="153">
        <f>SUMIF($A$8:$A$14,#REF!,HI$8:HI$14)</f>
        <v>0</v>
      </c>
      <c r="HJ22" s="153">
        <f>SUMIF($A$8:$A$14,#REF!,HJ$8:HJ$14)</f>
        <v>0</v>
      </c>
      <c r="HK22" s="153">
        <f>SUMIF($A$8:$A$14,#REF!,HK$8:HK$14)</f>
        <v>0</v>
      </c>
      <c r="HL22" s="156" t="e">
        <f>INDEX(Цены_спр.[],MATCH(#REF!,Цены_спр.[Номенклатура],0),MATCH("Цена, руб./ед. изм.",Цены_спр.[#Headers],0))</f>
        <v>#REF!</v>
      </c>
      <c r="HM22" s="166">
        <f>SUMIF($A$8:$A$14,#REF!,HM$8:HM$14)</f>
        <v>0</v>
      </c>
      <c r="HN22" s="158">
        <f>SUMIF($A$8:$A$14,#REF!,HN$8:HN$14)</f>
        <v>0</v>
      </c>
      <c r="HO22" s="152" t="e">
        <f>INDEX(Цены_спр.[],MATCH(#REF!,Цены_спр.[Номенклатура],0),MATCH("Урожайность, %",Цены_спр.[#Headers],0))</f>
        <v>#REF!</v>
      </c>
      <c r="HP22" s="153">
        <f>SUMIF($A$8:$A$14,#REF!,HP$8:HP$14)</f>
        <v>0</v>
      </c>
      <c r="HQ22" s="153">
        <f>SUMIF($A$8:$A$14,#REF!,HQ$8:HQ$14)</f>
        <v>0</v>
      </c>
      <c r="HR22" s="153">
        <f>SUMIF($A$8:$A$14,#REF!,HR$8:HR$14)</f>
        <v>0</v>
      </c>
      <c r="HS22" s="153">
        <f>SUMIF($A$8:$A$14,#REF!,HS$8:HS$14)</f>
        <v>0</v>
      </c>
      <c r="HT22" s="153">
        <f>SUMIF($A$8:$A$14,#REF!,HT$8:HT$14)</f>
        <v>0</v>
      </c>
      <c r="HU22" s="153">
        <f>SUMIF($A$8:$A$14,#REF!,HU$8:HU$14)</f>
        <v>0</v>
      </c>
      <c r="HV22" s="156" t="e">
        <f>INDEX(Цены_спр.[],MATCH(#REF!,Цены_спр.[Номенклатура],0),MATCH("Цена, руб./ед. изм.",Цены_спр.[#Headers],0))</f>
        <v>#REF!</v>
      </c>
      <c r="HW22" s="166">
        <f>SUMIF($A$8:$A$14,#REF!,HW$8:HW$14)</f>
        <v>0</v>
      </c>
      <c r="HX22" s="158">
        <f>SUMIF($A$8:$A$14,#REF!,HX$8:HX$14)</f>
        <v>0</v>
      </c>
      <c r="HY22" s="152" t="e">
        <f>INDEX(Цены_спр.[],MATCH(#REF!,Цены_спр.[Номенклатура],0),MATCH("Урожайность, %",Цены_спр.[#Headers],0))</f>
        <v>#REF!</v>
      </c>
      <c r="HZ22" s="153">
        <f>SUMIF($A$8:$A$14,#REF!,HZ$8:HZ$14)</f>
        <v>0</v>
      </c>
      <c r="IA22" s="153">
        <f>SUMIF($A$8:$A$14,#REF!,IA$8:IA$14)</f>
        <v>0</v>
      </c>
      <c r="IB22" s="153">
        <f>SUMIF($A$8:$A$14,#REF!,IB$8:IB$14)</f>
        <v>0</v>
      </c>
      <c r="IC22" s="153">
        <f>SUMIF($A$8:$A$14,#REF!,IC$8:IC$14)</f>
        <v>0</v>
      </c>
      <c r="ID22" s="153">
        <f>SUMIF($A$8:$A$14,#REF!,ID$8:ID$14)</f>
        <v>0</v>
      </c>
      <c r="IE22" s="153">
        <f>SUMIF($A$8:$A$14,#REF!,IE$8:IE$14)</f>
        <v>0</v>
      </c>
      <c r="IF22" s="156" t="e">
        <f>INDEX(Цены_спр.[],MATCH(#REF!,Цены_спр.[Номенклатура],0),MATCH("Цена, руб./ед. изм.",Цены_спр.[#Headers],0))</f>
        <v>#REF!</v>
      </c>
      <c r="IG22" s="166">
        <f>SUMIF($A$8:$A$14,#REF!,IG$8:IG$14)</f>
        <v>0</v>
      </c>
      <c r="IH22" s="158">
        <f>SUMIF($A$8:$A$14,#REF!,IH$8:IH$14)</f>
        <v>0</v>
      </c>
      <c r="II22" s="152" t="e">
        <f>INDEX(Цены_спр.[],MATCH(#REF!,Цены_спр.[Номенклатура],0),MATCH("Урожайность, %",Цены_спр.[#Headers],0))</f>
        <v>#REF!</v>
      </c>
      <c r="IJ22" s="153">
        <f>SUMIF($A$8:$A$14,#REF!,IJ$8:IJ$14)</f>
        <v>0</v>
      </c>
      <c r="IK22" s="153">
        <f>SUMIF($A$8:$A$14,#REF!,IK$8:IK$14)</f>
        <v>0</v>
      </c>
      <c r="IL22" s="153">
        <f>SUMIF($A$8:$A$14,#REF!,IL$8:IL$14)</f>
        <v>0</v>
      </c>
      <c r="IM22" s="153">
        <f>SUMIF($A$8:$A$14,#REF!,IM$8:IM$14)</f>
        <v>0</v>
      </c>
      <c r="IN22" s="153">
        <f>SUMIF($A$8:$A$14,#REF!,IN$8:IN$14)</f>
        <v>0</v>
      </c>
      <c r="IO22" s="153">
        <f>SUMIF($A$8:$A$14,#REF!,IO$8:IO$14)</f>
        <v>0</v>
      </c>
      <c r="IP22" s="156" t="e">
        <f>INDEX(Цены_спр.[],MATCH(#REF!,Цены_спр.[Номенклатура],0),MATCH("Цена, руб./ед. изм.",Цены_спр.[#Headers],0))</f>
        <v>#REF!</v>
      </c>
      <c r="IQ22" s="166">
        <f>SUMIF($A$8:$A$14,#REF!,IQ$8:IQ$14)</f>
        <v>0</v>
      </c>
      <c r="IR22" s="158">
        <f>SUMIF($A$8:$A$14,#REF!,IR$8:IR$14)</f>
        <v>0</v>
      </c>
      <c r="IS22" s="152" t="e">
        <f>INDEX(Цены_спр.[],MATCH(#REF!,Цены_спр.[Номенклатура],0),MATCH("Урожайность, %",Цены_спр.[#Headers],0))</f>
        <v>#REF!</v>
      </c>
      <c r="IT22" s="153">
        <f>SUMIF($A$8:$A$14,#REF!,IT$8:IT$14)</f>
        <v>0</v>
      </c>
      <c r="IU22" s="153">
        <f>SUMIF($A$8:$A$14,#REF!,IU$8:IU$14)</f>
        <v>0</v>
      </c>
      <c r="IV22" s="153">
        <f>SUMIF($A$8:$A$14,#REF!,IV$8:IV$14)</f>
        <v>0</v>
      </c>
      <c r="IW22" s="153">
        <f>SUMIF($A$8:$A$14,#REF!,IW$8:IW$14)</f>
        <v>0</v>
      </c>
      <c r="IX22" s="153">
        <f>SUMIF($A$8:$A$14,#REF!,IX$8:IX$14)</f>
        <v>0</v>
      </c>
      <c r="IY22" s="153">
        <f>SUMIF($A$8:$A$14,#REF!,IY$8:IY$14)</f>
        <v>0</v>
      </c>
      <c r="IZ22" s="156" t="e">
        <f>INDEX(Цены_спр.[],MATCH(#REF!,Цены_спр.[Номенклатура],0),MATCH("Цена, руб./ед. изм.",Цены_спр.[#Headers],0))</f>
        <v>#REF!</v>
      </c>
      <c r="JA22" s="166">
        <f>SUMIF($A$8:$A$14,#REF!,JA$8:JA$14)</f>
        <v>0</v>
      </c>
      <c r="JB22" s="158">
        <f>SUMIF($A$8:$A$14,#REF!,JB$8:JB$14)</f>
        <v>0</v>
      </c>
      <c r="JC22" s="152" t="e">
        <f>INDEX(Цены_спр.[],MATCH(#REF!,Цены_спр.[Номенклатура],0),MATCH("Урожайность, %",Цены_спр.[#Headers],0))</f>
        <v>#REF!</v>
      </c>
      <c r="JD22" s="153">
        <f>SUMIF($A$8:$A$14,#REF!,JD$8:JD$14)</f>
        <v>0</v>
      </c>
      <c r="JE22" s="153">
        <f>SUMIF($A$8:$A$14,#REF!,JE$8:JE$14)</f>
        <v>0</v>
      </c>
      <c r="JF22" s="153">
        <f>SUMIF($A$8:$A$14,#REF!,JF$8:JF$14)</f>
        <v>0</v>
      </c>
      <c r="JG22" s="153">
        <f>SUMIF($A$8:$A$14,#REF!,JG$8:JG$14)</f>
        <v>0</v>
      </c>
      <c r="JH22" s="153">
        <f>SUMIF($A$8:$A$14,#REF!,JH$8:JH$14)</f>
        <v>0</v>
      </c>
      <c r="JI22" s="153">
        <f>SUMIF($A$8:$A$14,#REF!,JI$8:JI$14)</f>
        <v>0</v>
      </c>
      <c r="JJ22" s="156" t="e">
        <f>INDEX(Цены_спр.[],MATCH(#REF!,Цены_спр.[Номенклатура],0),MATCH("Цена, руб./ед. изм.",Цены_спр.[#Headers],0))</f>
        <v>#REF!</v>
      </c>
      <c r="JK22" s="166">
        <f>SUMIF($A$8:$A$14,#REF!,JK$8:JK$14)</f>
        <v>0</v>
      </c>
      <c r="JL22" s="158">
        <f>SUMIF($A$8:$A$14,#REF!,JL$8:JL$14)</f>
        <v>0</v>
      </c>
      <c r="JM22" s="152" t="e">
        <f>INDEX(Цены_спр.[],MATCH(#REF!,Цены_спр.[Номенклатура],0),MATCH("Урожайность, %",Цены_спр.[#Headers],0))</f>
        <v>#REF!</v>
      </c>
      <c r="JN22" s="153">
        <f>SUMIF($A$8:$A$14,#REF!,JN$8:JN$14)</f>
        <v>0</v>
      </c>
      <c r="JO22" s="153">
        <f>SUMIF($A$8:$A$14,#REF!,JO$8:JO$14)</f>
        <v>0</v>
      </c>
      <c r="JP22" s="153">
        <f>SUMIF($A$8:$A$14,#REF!,JP$8:JP$14)</f>
        <v>0</v>
      </c>
      <c r="JQ22" s="153">
        <f>SUMIF($A$8:$A$14,#REF!,JQ$8:JQ$14)</f>
        <v>0</v>
      </c>
      <c r="JR22" s="153">
        <f>SUMIF($A$8:$A$14,#REF!,JR$8:JR$14)</f>
        <v>0</v>
      </c>
      <c r="JS22" s="153">
        <f>SUMIF($A$8:$A$14,#REF!,JS$8:JS$14)</f>
        <v>0</v>
      </c>
      <c r="JT22" s="156" t="e">
        <f>INDEX(Цены_спр.[],MATCH(#REF!,Цены_спр.[Номенклатура],0),MATCH("Цена, руб./ед. изм.",Цены_спр.[#Headers],0))</f>
        <v>#REF!</v>
      </c>
      <c r="JU22" s="166">
        <f>SUMIF($A$8:$A$14,#REF!,JU$8:JU$14)</f>
        <v>0</v>
      </c>
      <c r="JV22" s="158">
        <f>SUMIF($A$8:$A$14,#REF!,JV$8:JV$14)</f>
        <v>0</v>
      </c>
      <c r="JW22" s="152" t="e">
        <f>INDEX(Цены_спр.[],MATCH(#REF!,Цены_спр.[Номенклатура],0),MATCH("Урожайность, %",Цены_спр.[#Headers],0))</f>
        <v>#REF!</v>
      </c>
      <c r="JX22" s="153">
        <f>SUMIF($A$8:$A$14,#REF!,JX$8:JX$14)</f>
        <v>0</v>
      </c>
      <c r="JY22" s="153">
        <f>SUMIF($A$8:$A$14,#REF!,JY$8:JY$14)</f>
        <v>0</v>
      </c>
      <c r="JZ22" s="153">
        <f>SUMIF($A$8:$A$14,#REF!,JZ$8:JZ$14)</f>
        <v>0</v>
      </c>
      <c r="KA22" s="153">
        <f>SUMIF($A$8:$A$14,#REF!,KA$8:KA$14)</f>
        <v>0</v>
      </c>
      <c r="KB22" s="153">
        <f>SUMIF($A$8:$A$14,#REF!,KB$8:KB$14)</f>
        <v>0</v>
      </c>
      <c r="KC22" s="153">
        <f>SUMIF($A$8:$A$14,#REF!,KC$8:KC$14)</f>
        <v>0</v>
      </c>
      <c r="KD22" s="156" t="e">
        <f>INDEX(Цены_спр.[],MATCH(#REF!,Цены_спр.[Номенклатура],0),MATCH("Цена, руб./ед. изм.",Цены_спр.[#Headers],0))</f>
        <v>#REF!</v>
      </c>
      <c r="KE22" s="166">
        <f>SUMIF($A$8:$A$14,#REF!,KE$8:KE$14)</f>
        <v>0</v>
      </c>
      <c r="KF22" s="158">
        <f>SUMIF($A$8:$A$14,#REF!,KF$8:KF$14)</f>
        <v>0</v>
      </c>
      <c r="KG22" s="152" t="e">
        <f>INDEX(Цены_спр.[],MATCH(#REF!,Цены_спр.[Номенклатура],0),MATCH("Урожайность, %",Цены_спр.[#Headers],0))</f>
        <v>#REF!</v>
      </c>
      <c r="KH22" s="153">
        <f>SUMIF($A$8:$A$14,#REF!,KH$8:KH$14)</f>
        <v>0</v>
      </c>
      <c r="KI22" s="153">
        <f>SUMIF($A$8:$A$14,#REF!,KI$8:KI$14)</f>
        <v>0</v>
      </c>
      <c r="KJ22" s="153">
        <f>SUMIF($A$8:$A$14,#REF!,KJ$8:KJ$14)</f>
        <v>0</v>
      </c>
      <c r="KK22" s="153">
        <f>SUMIF($A$8:$A$14,#REF!,KK$8:KK$14)</f>
        <v>0</v>
      </c>
      <c r="KL22" s="153">
        <f>SUMIF($A$8:$A$14,#REF!,KL$8:KL$14)</f>
        <v>0</v>
      </c>
      <c r="KM22" s="153">
        <f>SUMIF($A$8:$A$14,#REF!,KM$8:KM$14)</f>
        <v>0</v>
      </c>
      <c r="KN22" s="156" t="e">
        <f>INDEX(Цены_спр.[],MATCH(#REF!,Цены_спр.[Номенклатура],0),MATCH("Цена, руб./ед. изм.",Цены_спр.[#Headers],0))</f>
        <v>#REF!</v>
      </c>
      <c r="KO22" s="166">
        <f>SUMIF($A$8:$A$14,#REF!,KO$8:KO$14)</f>
        <v>0</v>
      </c>
      <c r="KP22" s="158">
        <f>SUMIF($A$8:$A$14,#REF!,KP$8:KP$14)</f>
        <v>0</v>
      </c>
      <c r="KQ22" s="152" t="e">
        <f>INDEX(Цены_спр.[],MATCH(#REF!,Цены_спр.[Номенклатура],0),MATCH("Урожайность, %",Цены_спр.[#Headers],0))</f>
        <v>#REF!</v>
      </c>
      <c r="KR22" s="153">
        <f>SUMIF($A$8:$A$14,#REF!,KR$8:KR$14)</f>
        <v>0</v>
      </c>
      <c r="KS22" s="153">
        <f>SUMIF($A$8:$A$14,#REF!,KS$8:KS$14)</f>
        <v>0</v>
      </c>
      <c r="KT22" s="153">
        <f>SUMIF($A$8:$A$14,#REF!,KT$8:KT$14)</f>
        <v>0</v>
      </c>
      <c r="KU22" s="153">
        <f>SUMIF($A$8:$A$14,#REF!,KU$8:KU$14)</f>
        <v>0</v>
      </c>
      <c r="KV22" s="153">
        <f>SUMIF($A$8:$A$14,#REF!,KV$8:KV$14)</f>
        <v>0</v>
      </c>
      <c r="KW22" s="153">
        <f>SUMIF($A$8:$A$14,#REF!,KW$8:KW$14)</f>
        <v>0</v>
      </c>
      <c r="KX22" s="156" t="e">
        <f>INDEX(Цены_спр.[],MATCH(#REF!,Цены_спр.[Номенклатура],0),MATCH("Цена, руб./ед. изм.",Цены_спр.[#Headers],0))</f>
        <v>#REF!</v>
      </c>
      <c r="KY22" s="166">
        <f>SUMIF($A$8:$A$14,#REF!,KY$8:KY$14)</f>
        <v>0</v>
      </c>
    </row>
    <row r="23" spans="1:311" ht="15" hidden="1" customHeight="1" outlineLevel="1">
      <c r="A23" s="242" t="s">
        <v>265</v>
      </c>
      <c r="B23" s="158">
        <f>SUMIF($A$8:$A$14,#REF!,B$8:B$14)</f>
        <v>0</v>
      </c>
      <c r="C23" s="225" t="e">
        <f>INDEX(Цены_спр.[],MATCH(#REF!,Цены_спр.[Номенклатура],0),MATCH("Урожайность, %",Цены_спр.[#Headers],0))</f>
        <v>#REF!</v>
      </c>
      <c r="D23" s="153">
        <f>SUMIF($A$8:$A$14,#REF!,D$8:D$14)</f>
        <v>0</v>
      </c>
      <c r="E23" s="153">
        <f>SUMIF($A$8:$A$14,#REF!,E$8:E$14)</f>
        <v>0</v>
      </c>
      <c r="F23" s="153">
        <f>SUMIF($A$8:$A$14,#REF!,F$8:F$14)</f>
        <v>0</v>
      </c>
      <c r="G23" s="153">
        <f>SUMIF($A$8:$A$14,#REF!,G$8:G$14)</f>
        <v>0</v>
      </c>
      <c r="H23" s="153">
        <f>SUMIF($A$8:$A$14,#REF!,H$8:H$14)</f>
        <v>0</v>
      </c>
      <c r="I23" s="153">
        <f>SUMIF($A$8:$A$14,#REF!,I$8:I$14)</f>
        <v>0</v>
      </c>
      <c r="J23" s="156" t="e">
        <f>INDEX(Цены_спр.[],MATCH(#REF!,Цены_спр.[Номенклатура],0),MATCH("Цена, руб./ед. изм.",Цены_спр.[#Headers],0))</f>
        <v>#REF!</v>
      </c>
      <c r="K23" s="166">
        <f>SUMIF($A$8:$A$14,#REF!,K$8:K$14)</f>
        <v>0</v>
      </c>
      <c r="L23" s="158">
        <f>SUMIF($A$8:$A$14,#REF!,L$8:L$14)</f>
        <v>0</v>
      </c>
      <c r="M23" s="225" t="e">
        <f>INDEX(Цены_спр.[],MATCH(#REF!,Цены_спр.[Номенклатура],0),MATCH("Урожайность, %",Цены_спр.[#Headers],0))</f>
        <v>#REF!</v>
      </c>
      <c r="N23" s="153">
        <f>SUMIF($A$8:$A$14,#REF!,N$8:N$14)</f>
        <v>0</v>
      </c>
      <c r="O23" s="153">
        <f>SUMIF($A$8:$A$14,#REF!,O$8:O$14)</f>
        <v>0</v>
      </c>
      <c r="P23" s="153">
        <f>SUMIF($A$8:$A$14,#REF!,P$8:P$14)</f>
        <v>0</v>
      </c>
      <c r="Q23" s="153">
        <f>SUMIF($A$8:$A$14,#REF!,Q$8:Q$14)</f>
        <v>0</v>
      </c>
      <c r="R23" s="153">
        <f>SUMIF($A$8:$A$14,#REF!,R$8:R$14)</f>
        <v>0</v>
      </c>
      <c r="S23" s="153">
        <f>SUMIF($A$8:$A$14,#REF!,S$8:S$14)</f>
        <v>0</v>
      </c>
      <c r="T23" s="156" t="e">
        <f>INDEX(Цены_спр.[],MATCH(#REF!,Цены_спр.[Номенклатура],0),MATCH("Цена, руб./ед. изм.",Цены_спр.[#Headers],0))</f>
        <v>#REF!</v>
      </c>
      <c r="U23" s="166">
        <f>SUMIF($A$8:$A$14,#REF!,U$8:U$14)</f>
        <v>0</v>
      </c>
      <c r="V23" s="158">
        <f>SUMIF($A$8:$A$14,#REF!,V$8:V$14)</f>
        <v>0</v>
      </c>
      <c r="W23" s="225" t="e">
        <f>INDEX(Цены_спр.[],MATCH(#REF!,Цены_спр.[Номенклатура],0),MATCH("Урожайность, %",Цены_спр.[#Headers],0))</f>
        <v>#REF!</v>
      </c>
      <c r="X23" s="153">
        <f>SUMIF($A$8:$A$14,#REF!,X$8:X$14)</f>
        <v>0</v>
      </c>
      <c r="Y23" s="153">
        <f>SUMIF($A$8:$A$14,#REF!,Y$8:Y$14)</f>
        <v>0</v>
      </c>
      <c r="Z23" s="153">
        <f>SUMIF($A$8:$A$14,#REF!,Z$8:Z$14)</f>
        <v>0</v>
      </c>
      <c r="AA23" s="153">
        <f>SUMIF($A$8:$A$14,#REF!,AA$8:AA$14)</f>
        <v>0</v>
      </c>
      <c r="AB23" s="153">
        <f>SUMIF($A$8:$A$14,#REF!,AB$8:AB$14)</f>
        <v>0</v>
      </c>
      <c r="AC23" s="153">
        <f>SUMIF($A$8:$A$14,#REF!,AC$8:AC$14)</f>
        <v>0</v>
      </c>
      <c r="AD23" s="156" t="e">
        <f>INDEX(Цены_спр.[],MATCH(#REF!,Цены_спр.[Номенклатура],0),MATCH("Цена, руб./ед. изм.",Цены_спр.[#Headers],0))</f>
        <v>#REF!</v>
      </c>
      <c r="AE23" s="166">
        <f>SUMIF($A$8:$A$14,#REF!,AE$8:AE$14)</f>
        <v>0</v>
      </c>
      <c r="AF23" s="158">
        <f>SUMIF($A$8:$A$14,#REF!,AF$8:AF$14)</f>
        <v>0</v>
      </c>
      <c r="AG23" s="225" t="e">
        <f>INDEX(Цены_спр.[],MATCH(#REF!,Цены_спр.[Номенклатура],0),MATCH("Урожайность, %",Цены_спр.[#Headers],0))</f>
        <v>#REF!</v>
      </c>
      <c r="AH23" s="153">
        <f>SUMIF($A$8:$A$14,#REF!,AH$8:AH$14)</f>
        <v>0</v>
      </c>
      <c r="AI23" s="153">
        <f>SUMIF($A$8:$A$14,#REF!,AI$8:AI$14)</f>
        <v>0</v>
      </c>
      <c r="AJ23" s="153">
        <f>SUMIF($A$8:$A$14,#REF!,AJ$8:AJ$14)</f>
        <v>0</v>
      </c>
      <c r="AK23" s="153">
        <f>SUMIF($A$8:$A$14,#REF!,AK$8:AK$14)</f>
        <v>0</v>
      </c>
      <c r="AL23" s="153">
        <f>SUMIF($A$8:$A$14,#REF!,AL$8:AL$14)</f>
        <v>0</v>
      </c>
      <c r="AM23" s="153">
        <f>SUMIF($A$8:$A$14,#REF!,AM$8:AM$14)</f>
        <v>0</v>
      </c>
      <c r="AN23" s="156" t="e">
        <f>INDEX(Цены_спр.[],MATCH(#REF!,Цены_спр.[Номенклатура],0),MATCH("Цена, руб./ед. изм.",Цены_спр.[#Headers],0))</f>
        <v>#REF!</v>
      </c>
      <c r="AO23" s="166">
        <f>SUMIF($A$8:$A$14,#REF!,AO$8:AO$14)</f>
        <v>0</v>
      </c>
      <c r="AP23" s="158">
        <f>SUMIF($A$8:$A$14,#REF!,AP$8:AP$14)</f>
        <v>0</v>
      </c>
      <c r="AQ23" s="225" t="e">
        <f>INDEX(Цены_спр.[],MATCH(#REF!,Цены_спр.[Номенклатура],0),MATCH("Урожайность, %",Цены_спр.[#Headers],0))</f>
        <v>#REF!</v>
      </c>
      <c r="AR23" s="153">
        <f>SUMIF($A$8:$A$14,#REF!,AR$8:AR$14)</f>
        <v>0</v>
      </c>
      <c r="AS23" s="153">
        <f>SUMIF($A$8:$A$14,#REF!,AS$8:AS$14)</f>
        <v>0</v>
      </c>
      <c r="AT23" s="153">
        <f>SUMIF($A$8:$A$14,#REF!,AT$8:AT$14)</f>
        <v>0</v>
      </c>
      <c r="AU23" s="153">
        <f>SUMIF($A$8:$A$14,#REF!,AU$8:AU$14)</f>
        <v>0</v>
      </c>
      <c r="AV23" s="153">
        <f>SUMIF($A$8:$A$14,#REF!,AV$8:AV$14)</f>
        <v>0</v>
      </c>
      <c r="AW23" s="153">
        <f>SUMIF($A$8:$A$14,#REF!,AW$8:AW$14)</f>
        <v>0</v>
      </c>
      <c r="AX23" s="156" t="e">
        <f>INDEX(Цены_спр.[],MATCH(#REF!,Цены_спр.[Номенклатура],0),MATCH("Цена, руб./ед. изм.",Цены_спр.[#Headers],0))</f>
        <v>#REF!</v>
      </c>
      <c r="AY23" s="166">
        <f>SUMIF($A$8:$A$14,#REF!,AY$8:AY$14)</f>
        <v>0</v>
      </c>
      <c r="AZ23" s="158">
        <f>SUMIF($A$8:$A$14,#REF!,AZ$8:AZ$14)</f>
        <v>0</v>
      </c>
      <c r="BA23" s="225" t="e">
        <f>INDEX(Цены_спр.[],MATCH(#REF!,Цены_спр.[Номенклатура],0),MATCH("Урожайность, %",Цены_спр.[#Headers],0))</f>
        <v>#REF!</v>
      </c>
      <c r="BB23" s="153">
        <f>SUMIF($A$8:$A$14,#REF!,BB$8:BB$14)</f>
        <v>0</v>
      </c>
      <c r="BC23" s="153">
        <f>SUMIF($A$8:$A$14,#REF!,BC$8:BC$14)</f>
        <v>0</v>
      </c>
      <c r="BD23" s="153">
        <f>SUMIF($A$8:$A$14,#REF!,BD$8:BD$14)</f>
        <v>0</v>
      </c>
      <c r="BE23" s="153">
        <f>SUMIF($A$8:$A$14,#REF!,BE$8:BE$14)</f>
        <v>0</v>
      </c>
      <c r="BF23" s="153">
        <f>SUMIF($A$8:$A$14,#REF!,BF$8:BF$14)</f>
        <v>0</v>
      </c>
      <c r="BG23" s="153">
        <f>SUMIF($A$8:$A$14,#REF!,BG$8:BG$14)</f>
        <v>0</v>
      </c>
      <c r="BH23" s="156" t="e">
        <f>INDEX(Цены_спр.[],MATCH(#REF!,Цены_спр.[Номенклатура],0),MATCH("Цена, руб./ед. изм.",Цены_спр.[#Headers],0))</f>
        <v>#REF!</v>
      </c>
      <c r="BI23" s="166">
        <f>SUMIF($A$8:$A$14,#REF!,BI$8:BI$14)</f>
        <v>0</v>
      </c>
      <c r="BJ23" s="158">
        <f>SUMIF($A$8:$A$14,#REF!,BJ$8:BJ$14)</f>
        <v>0</v>
      </c>
      <c r="BK23" s="225" t="e">
        <f>INDEX(Цены_спр.[],MATCH(#REF!,Цены_спр.[Номенклатура],0),MATCH("Урожайность, %",Цены_спр.[#Headers],0))</f>
        <v>#REF!</v>
      </c>
      <c r="BL23" s="153">
        <f>SUMIF($A$8:$A$14,#REF!,BL$8:BL$14)</f>
        <v>0</v>
      </c>
      <c r="BM23" s="153">
        <f>SUMIF($A$8:$A$14,#REF!,BM$8:BM$14)</f>
        <v>0</v>
      </c>
      <c r="BN23" s="153">
        <f>SUMIF($A$8:$A$14,#REF!,BN$8:BN$14)</f>
        <v>0</v>
      </c>
      <c r="BO23" s="153">
        <f>SUMIF($A$8:$A$14,#REF!,BO$8:BO$14)</f>
        <v>0</v>
      </c>
      <c r="BP23" s="153">
        <f>SUMIF($A$8:$A$14,#REF!,BP$8:BP$14)</f>
        <v>0</v>
      </c>
      <c r="BQ23" s="153">
        <f>SUMIF($A$8:$A$14,#REF!,BQ$8:BQ$14)</f>
        <v>0</v>
      </c>
      <c r="BR23" s="156" t="e">
        <f>INDEX(Цены_спр.[],MATCH(#REF!,Цены_спр.[Номенклатура],0),MATCH("Цена, руб./ед. изм.",Цены_спр.[#Headers],0))</f>
        <v>#REF!</v>
      </c>
      <c r="BS23" s="166">
        <f>SUMIF($A$8:$A$14,#REF!,BS$8:BS$14)</f>
        <v>0</v>
      </c>
      <c r="BT23" s="158">
        <f>SUMIF($A$8:$A$14,#REF!,BT$8:BT$14)</f>
        <v>0</v>
      </c>
      <c r="BU23" s="225" t="e">
        <f>INDEX(Цены_спр.[],MATCH(#REF!,Цены_спр.[Номенклатура],0),MATCH("Урожайность, %",Цены_спр.[#Headers],0))</f>
        <v>#REF!</v>
      </c>
      <c r="BV23" s="153">
        <f>SUMIF($A$8:$A$14,#REF!,BV$8:BV$14)</f>
        <v>0</v>
      </c>
      <c r="BW23" s="153">
        <f>SUMIF($A$8:$A$14,#REF!,BW$8:BW$14)</f>
        <v>0</v>
      </c>
      <c r="BX23" s="153">
        <f>SUMIF($A$8:$A$14,#REF!,BX$8:BX$14)</f>
        <v>0</v>
      </c>
      <c r="BY23" s="153">
        <f>SUMIF($A$8:$A$14,#REF!,BY$8:BY$14)</f>
        <v>0</v>
      </c>
      <c r="BZ23" s="153">
        <f>SUMIF($A$8:$A$14,#REF!,BZ$8:BZ$14)</f>
        <v>0</v>
      </c>
      <c r="CA23" s="153">
        <f>SUMIF($A$8:$A$14,#REF!,CA$8:CA$14)</f>
        <v>0</v>
      </c>
      <c r="CB23" s="156" t="e">
        <f>INDEX(Цены_спр.[],MATCH(#REF!,Цены_спр.[Номенклатура],0),MATCH("Цена, руб./ед. изм.",Цены_спр.[#Headers],0))</f>
        <v>#REF!</v>
      </c>
      <c r="CC23" s="166">
        <f>SUMIF($A$8:$A$14,#REF!,CC$8:CC$14)</f>
        <v>0</v>
      </c>
      <c r="CD23" s="158">
        <f>SUMIF($A$8:$A$14,#REF!,CD$8:CD$14)</f>
        <v>0</v>
      </c>
      <c r="CE23" s="225" t="e">
        <f>INDEX(Цены_спр.[],MATCH(#REF!,Цены_спр.[Номенклатура],0),MATCH("Урожайность, %",Цены_спр.[#Headers],0))</f>
        <v>#REF!</v>
      </c>
      <c r="CF23" s="153">
        <f>SUMIF($A$8:$A$14,#REF!,CF$8:CF$14)</f>
        <v>0</v>
      </c>
      <c r="CG23" s="153">
        <f>SUMIF($A$8:$A$14,#REF!,CG$8:CG$14)</f>
        <v>0</v>
      </c>
      <c r="CH23" s="153">
        <f>SUMIF($A$8:$A$14,#REF!,CH$8:CH$14)</f>
        <v>0</v>
      </c>
      <c r="CI23" s="153">
        <f>SUMIF($A$8:$A$14,#REF!,CI$8:CI$14)</f>
        <v>0</v>
      </c>
      <c r="CJ23" s="153">
        <f>SUMIF($A$8:$A$14,#REF!,CJ$8:CJ$14)</f>
        <v>0</v>
      </c>
      <c r="CK23" s="153">
        <f>SUMIF($A$8:$A$14,#REF!,CK$8:CK$14)</f>
        <v>0</v>
      </c>
      <c r="CL23" s="156" t="e">
        <f>INDEX(Цены_спр.[],MATCH(#REF!,Цены_спр.[Номенклатура],0),MATCH("Цена, руб./ед. изм.",Цены_спр.[#Headers],0))</f>
        <v>#REF!</v>
      </c>
      <c r="CM23" s="166">
        <f>SUMIF($A$8:$A$14,#REF!,CM$8:CM$14)</f>
        <v>0</v>
      </c>
      <c r="CN23" s="158">
        <f>SUMIF($A$8:$A$14,#REF!,CN$8:CN$14)</f>
        <v>0</v>
      </c>
      <c r="CO23" s="225" t="e">
        <f>INDEX(Цены_спр.[],MATCH(#REF!,Цены_спр.[Номенклатура],0),MATCH("Урожайность, %",Цены_спр.[#Headers],0))</f>
        <v>#REF!</v>
      </c>
      <c r="CP23" s="153">
        <f>SUMIF($A$8:$A$14,#REF!,CP$8:CP$14)</f>
        <v>0</v>
      </c>
      <c r="CQ23" s="153">
        <f>SUMIF($A$8:$A$14,#REF!,CQ$8:CQ$14)</f>
        <v>0</v>
      </c>
      <c r="CR23" s="153">
        <f>SUMIF($A$8:$A$14,#REF!,CR$8:CR$14)</f>
        <v>0</v>
      </c>
      <c r="CS23" s="153">
        <f>SUMIF($A$8:$A$14,#REF!,CS$8:CS$14)</f>
        <v>0</v>
      </c>
      <c r="CT23" s="153">
        <f>SUMIF($A$8:$A$14,#REF!,CT$8:CT$14)</f>
        <v>0</v>
      </c>
      <c r="CU23" s="153">
        <f>SUMIF($A$8:$A$14,#REF!,CU$8:CU$14)</f>
        <v>0</v>
      </c>
      <c r="CV23" s="156" t="e">
        <f>INDEX(Цены_спр.[],MATCH(#REF!,Цены_спр.[Номенклатура],0),MATCH("Цена, руб./ед. изм.",Цены_спр.[#Headers],0))</f>
        <v>#REF!</v>
      </c>
      <c r="CW23" s="166">
        <f>SUMIF($A$8:$A$14,#REF!,CW$8:CW$14)</f>
        <v>0</v>
      </c>
      <c r="CX23" s="158">
        <f>SUMIF($A$8:$A$14,#REF!,CX$8:CX$14)</f>
        <v>0</v>
      </c>
      <c r="CY23" s="225" t="e">
        <f>INDEX(Цены_спр.[],MATCH(#REF!,Цены_спр.[Номенклатура],0),MATCH("Урожайность, %",Цены_спр.[#Headers],0))</f>
        <v>#REF!</v>
      </c>
      <c r="CZ23" s="153">
        <f>SUMIF($A$8:$A$14,#REF!,CZ$8:CZ$14)</f>
        <v>0</v>
      </c>
      <c r="DA23" s="153">
        <f>SUMIF($A$8:$A$14,#REF!,DA$8:DA$14)</f>
        <v>0</v>
      </c>
      <c r="DB23" s="153">
        <f>SUMIF($A$8:$A$14,#REF!,DB$8:DB$14)</f>
        <v>0</v>
      </c>
      <c r="DC23" s="153">
        <f>SUMIF($A$8:$A$14,#REF!,DC$8:DC$14)</f>
        <v>0</v>
      </c>
      <c r="DD23" s="153">
        <f>SUMIF($A$8:$A$14,#REF!,DD$8:DD$14)</f>
        <v>0</v>
      </c>
      <c r="DE23" s="153">
        <f>SUMIF($A$8:$A$14,#REF!,DE$8:DE$14)</f>
        <v>0</v>
      </c>
      <c r="DF23" s="156" t="e">
        <f>INDEX(Цены_спр.[],MATCH(#REF!,Цены_спр.[Номенклатура],0),MATCH("Цена, руб./ед. изм.",Цены_спр.[#Headers],0))</f>
        <v>#REF!</v>
      </c>
      <c r="DG23" s="166">
        <f>SUMIF($A$8:$A$14,#REF!,DG$8:DG$14)</f>
        <v>0</v>
      </c>
      <c r="DH23" s="158">
        <f>SUMIF($A$8:$A$14,#REF!,DH$8:DH$14)</f>
        <v>0</v>
      </c>
      <c r="DI23" s="225" t="e">
        <f>INDEX(Цены_спр.[],MATCH(#REF!,Цены_спр.[Номенклатура],0),MATCH("Урожайность, %",Цены_спр.[#Headers],0))</f>
        <v>#REF!</v>
      </c>
      <c r="DJ23" s="153">
        <f>SUMIF($A$8:$A$14,#REF!,DJ$8:DJ$14)</f>
        <v>0</v>
      </c>
      <c r="DK23" s="153">
        <f>SUMIF($A$8:$A$14,#REF!,DK$8:DK$14)</f>
        <v>0</v>
      </c>
      <c r="DL23" s="153">
        <f>SUMIF($A$8:$A$14,#REF!,DL$8:DL$14)</f>
        <v>0</v>
      </c>
      <c r="DM23" s="153">
        <f>SUMIF($A$8:$A$14,#REF!,DM$8:DM$14)</f>
        <v>0</v>
      </c>
      <c r="DN23" s="153">
        <f>SUMIF($A$8:$A$14,#REF!,DN$8:DN$14)</f>
        <v>0</v>
      </c>
      <c r="DO23" s="153">
        <f>SUMIF($A$8:$A$14,#REF!,DO$8:DO$14)</f>
        <v>0</v>
      </c>
      <c r="DP23" s="156" t="e">
        <f>INDEX(Цены_спр.[],MATCH(#REF!,Цены_спр.[Номенклатура],0),MATCH("Цена, руб./ед. изм.",Цены_спр.[#Headers],0))</f>
        <v>#REF!</v>
      </c>
      <c r="DQ23" s="166">
        <f>SUMIF($A$8:$A$14,#REF!,DQ$8:DQ$14)</f>
        <v>0</v>
      </c>
      <c r="DR23" s="158">
        <f>SUMIF($A$8:$A$14,#REF!,DR$8:DR$14)</f>
        <v>0</v>
      </c>
      <c r="DS23" s="225" t="e">
        <f>INDEX(Цены_спр.[],MATCH(#REF!,Цены_спр.[Номенклатура],0),MATCH("Урожайность, %",Цены_спр.[#Headers],0))</f>
        <v>#REF!</v>
      </c>
      <c r="DT23" s="153">
        <f>SUMIF($A$8:$A$14,#REF!,DT$8:DT$14)</f>
        <v>0</v>
      </c>
      <c r="DU23" s="153">
        <f>SUMIF($A$8:$A$14,#REF!,DU$8:DU$14)</f>
        <v>0</v>
      </c>
      <c r="DV23" s="153">
        <f>SUMIF($A$8:$A$14,#REF!,DV$8:DV$14)</f>
        <v>0</v>
      </c>
      <c r="DW23" s="153">
        <f>SUMIF($A$8:$A$14,#REF!,DW$8:DW$14)</f>
        <v>0</v>
      </c>
      <c r="DX23" s="153">
        <f>SUMIF($A$8:$A$14,#REF!,DX$8:DX$14)</f>
        <v>0</v>
      </c>
      <c r="DY23" s="153">
        <f>SUMIF($A$8:$A$14,#REF!,DY$8:DY$14)</f>
        <v>0</v>
      </c>
      <c r="DZ23" s="156" t="e">
        <f>INDEX(Цены_спр.[],MATCH(#REF!,Цены_спр.[Номенклатура],0),MATCH("Цена, руб./ед. изм.",Цены_спр.[#Headers],0))</f>
        <v>#REF!</v>
      </c>
      <c r="EA23" s="166">
        <f>SUMIF($A$8:$A$14,#REF!,EA$8:EA$14)</f>
        <v>0</v>
      </c>
      <c r="EB23" s="158">
        <f>SUMIF($A$8:$A$14,#REF!,EB$8:EB$14)</f>
        <v>0</v>
      </c>
      <c r="EC23" s="225" t="e">
        <f>INDEX(Цены_спр.[],MATCH(#REF!,Цены_спр.[Номенклатура],0),MATCH("Урожайность, %",Цены_спр.[#Headers],0))</f>
        <v>#REF!</v>
      </c>
      <c r="ED23" s="153">
        <f>SUMIF($A$8:$A$14,#REF!,ED$8:ED$14)</f>
        <v>0</v>
      </c>
      <c r="EE23" s="153">
        <f>SUMIF($A$8:$A$14,#REF!,EE$8:EE$14)</f>
        <v>0</v>
      </c>
      <c r="EF23" s="153">
        <f>SUMIF($A$8:$A$14,#REF!,EF$8:EF$14)</f>
        <v>0</v>
      </c>
      <c r="EG23" s="153">
        <f>SUMIF($A$8:$A$14,#REF!,EG$8:EG$14)</f>
        <v>0</v>
      </c>
      <c r="EH23" s="153">
        <f>SUMIF($A$8:$A$14,#REF!,EH$8:EH$14)</f>
        <v>0</v>
      </c>
      <c r="EI23" s="153">
        <f>SUMIF($A$8:$A$14,#REF!,EI$8:EI$14)</f>
        <v>0</v>
      </c>
      <c r="EJ23" s="156" t="e">
        <f>INDEX(Цены_спр.[],MATCH(#REF!,Цены_спр.[Номенклатура],0),MATCH("Цена, руб./ед. изм.",Цены_спр.[#Headers],0))</f>
        <v>#REF!</v>
      </c>
      <c r="EK23" s="166">
        <f>SUMIF($A$8:$A$14,#REF!,EK$8:EK$14)</f>
        <v>0</v>
      </c>
      <c r="EL23" s="158">
        <f>SUMIF($A$8:$A$14,#REF!,EL$8:EL$14)</f>
        <v>0</v>
      </c>
      <c r="EM23" s="225" t="e">
        <f>INDEX(Цены_спр.[],MATCH(#REF!,Цены_спр.[Номенклатура],0),MATCH("Урожайность, %",Цены_спр.[#Headers],0))</f>
        <v>#REF!</v>
      </c>
      <c r="EN23" s="153">
        <f>SUMIF($A$8:$A$14,#REF!,EN$8:EN$14)</f>
        <v>0</v>
      </c>
      <c r="EO23" s="153">
        <f>SUMIF($A$8:$A$14,#REF!,EO$8:EO$14)</f>
        <v>0</v>
      </c>
      <c r="EP23" s="153">
        <f>SUMIF($A$8:$A$14,#REF!,EP$8:EP$14)</f>
        <v>0</v>
      </c>
      <c r="EQ23" s="153">
        <f>SUMIF($A$8:$A$14,#REF!,EQ$8:EQ$14)</f>
        <v>0</v>
      </c>
      <c r="ER23" s="153">
        <f>SUMIF($A$8:$A$14,#REF!,ER$8:ER$14)</f>
        <v>0</v>
      </c>
      <c r="ES23" s="153">
        <f>SUMIF($A$8:$A$14,#REF!,ES$8:ES$14)</f>
        <v>0</v>
      </c>
      <c r="ET23" s="156" t="e">
        <f>INDEX(Цены_спр.[],MATCH(#REF!,Цены_спр.[Номенклатура],0),MATCH("Цена, руб./ед. изм.",Цены_спр.[#Headers],0))</f>
        <v>#REF!</v>
      </c>
      <c r="EU23" s="166">
        <f>SUMIF($A$8:$A$14,#REF!,EU$8:EU$14)</f>
        <v>0</v>
      </c>
      <c r="EV23" s="158">
        <f>SUMIF($A$8:$A$14,#REF!,EV$8:EV$14)</f>
        <v>0</v>
      </c>
      <c r="EW23" s="225" t="e">
        <f>INDEX(Цены_спр.[],MATCH(#REF!,Цены_спр.[Номенклатура],0),MATCH("Урожайность, %",Цены_спр.[#Headers],0))</f>
        <v>#REF!</v>
      </c>
      <c r="EX23" s="153">
        <f>SUMIF($A$8:$A$14,#REF!,EX$8:EX$14)</f>
        <v>0</v>
      </c>
      <c r="EY23" s="153">
        <f>SUMIF($A$8:$A$14,#REF!,EY$8:EY$14)</f>
        <v>0</v>
      </c>
      <c r="EZ23" s="153">
        <f>SUMIF($A$8:$A$14,#REF!,EZ$8:EZ$14)</f>
        <v>0</v>
      </c>
      <c r="FA23" s="153">
        <f>SUMIF($A$8:$A$14,#REF!,FA$8:FA$14)</f>
        <v>0</v>
      </c>
      <c r="FB23" s="153">
        <f>SUMIF($A$8:$A$14,#REF!,FB$8:FB$14)</f>
        <v>0</v>
      </c>
      <c r="FC23" s="153">
        <f>SUMIF($A$8:$A$14,#REF!,FC$8:FC$14)</f>
        <v>0</v>
      </c>
      <c r="FD23" s="156" t="e">
        <f>INDEX(Цены_спр.[],MATCH(#REF!,Цены_спр.[Номенклатура],0),MATCH("Цена, руб./ед. изм.",Цены_спр.[#Headers],0))</f>
        <v>#REF!</v>
      </c>
      <c r="FE23" s="166">
        <f>SUMIF($A$8:$A$14,#REF!,FE$8:FE$14)</f>
        <v>0</v>
      </c>
      <c r="FF23" s="158">
        <f>SUMIF($A$8:$A$14,#REF!,FF$8:FF$14)</f>
        <v>0</v>
      </c>
      <c r="FG23" s="225" t="e">
        <f>INDEX(Цены_спр.[],MATCH(#REF!,Цены_спр.[Номенклатура],0),MATCH("Урожайность, %",Цены_спр.[#Headers],0))</f>
        <v>#REF!</v>
      </c>
      <c r="FH23" s="153">
        <f>SUMIF($A$8:$A$14,#REF!,FH$8:FH$14)</f>
        <v>0</v>
      </c>
      <c r="FI23" s="153">
        <f>SUMIF($A$8:$A$14,#REF!,FI$8:FI$14)</f>
        <v>0</v>
      </c>
      <c r="FJ23" s="153">
        <f>SUMIF($A$8:$A$14,#REF!,FJ$8:FJ$14)</f>
        <v>0</v>
      </c>
      <c r="FK23" s="153">
        <f>SUMIF($A$8:$A$14,#REF!,FK$8:FK$14)</f>
        <v>0</v>
      </c>
      <c r="FL23" s="153">
        <f>SUMIF($A$8:$A$14,#REF!,FL$8:FL$14)</f>
        <v>0</v>
      </c>
      <c r="FM23" s="153">
        <f>SUMIF($A$8:$A$14,#REF!,FM$8:FM$14)</f>
        <v>0</v>
      </c>
      <c r="FN23" s="156" t="e">
        <f>INDEX(Цены_спр.[],MATCH(#REF!,Цены_спр.[Номенклатура],0),MATCH("Цена, руб./ед. изм.",Цены_спр.[#Headers],0))</f>
        <v>#REF!</v>
      </c>
      <c r="FO23" s="166">
        <f>SUMIF($A$8:$A$14,#REF!,FO$8:FO$14)</f>
        <v>0</v>
      </c>
      <c r="FP23" s="158">
        <f>SUMIF($A$8:$A$14,#REF!,FP$8:FP$14)</f>
        <v>0</v>
      </c>
      <c r="FQ23" s="225" t="e">
        <f>INDEX(Цены_спр.[],MATCH(#REF!,Цены_спр.[Номенклатура],0),MATCH("Урожайность, %",Цены_спр.[#Headers],0))</f>
        <v>#REF!</v>
      </c>
      <c r="FR23" s="153">
        <f>SUMIF($A$8:$A$14,#REF!,FR$8:FR$14)</f>
        <v>0</v>
      </c>
      <c r="FS23" s="153">
        <f>SUMIF($A$8:$A$14,#REF!,FS$8:FS$14)</f>
        <v>0</v>
      </c>
      <c r="FT23" s="153">
        <f>SUMIF($A$8:$A$14,#REF!,FT$8:FT$14)</f>
        <v>0</v>
      </c>
      <c r="FU23" s="153">
        <f>SUMIF($A$8:$A$14,#REF!,FU$8:FU$14)</f>
        <v>0</v>
      </c>
      <c r="FV23" s="153">
        <f>SUMIF($A$8:$A$14,#REF!,FV$8:FV$14)</f>
        <v>0</v>
      </c>
      <c r="FW23" s="153">
        <f>SUMIF($A$8:$A$14,#REF!,FW$8:FW$14)</f>
        <v>0</v>
      </c>
      <c r="FX23" s="156" t="e">
        <f>INDEX(Цены_спр.[],MATCH(#REF!,Цены_спр.[Номенклатура],0),MATCH("Цена, руб./ед. изм.",Цены_спр.[#Headers],0))</f>
        <v>#REF!</v>
      </c>
      <c r="FY23" s="166">
        <f>SUMIF($A$8:$A$14,#REF!,FY$8:FY$14)</f>
        <v>0</v>
      </c>
      <c r="FZ23" s="158">
        <f>SUMIF($A$8:$A$14,#REF!,FZ$8:FZ$14)</f>
        <v>0</v>
      </c>
      <c r="GA23" s="225" t="e">
        <f>INDEX(Цены_спр.[],MATCH(#REF!,Цены_спр.[Номенклатура],0),MATCH("Урожайность, %",Цены_спр.[#Headers],0))</f>
        <v>#REF!</v>
      </c>
      <c r="GB23" s="153">
        <f>SUMIF($A$8:$A$14,#REF!,GB$8:GB$14)</f>
        <v>0</v>
      </c>
      <c r="GC23" s="153">
        <f>SUMIF($A$8:$A$14,#REF!,GC$8:GC$14)</f>
        <v>0</v>
      </c>
      <c r="GD23" s="153">
        <f>SUMIF($A$8:$A$14,#REF!,GD$8:GD$14)</f>
        <v>0</v>
      </c>
      <c r="GE23" s="153">
        <f>SUMIF($A$8:$A$14,#REF!,GE$8:GE$14)</f>
        <v>0</v>
      </c>
      <c r="GF23" s="153">
        <f>SUMIF($A$8:$A$14,#REF!,GF$8:GF$14)</f>
        <v>0</v>
      </c>
      <c r="GG23" s="153">
        <f>SUMIF($A$8:$A$14,#REF!,GG$8:GG$14)</f>
        <v>0</v>
      </c>
      <c r="GH23" s="156" t="e">
        <f>INDEX(Цены_спр.[],MATCH(#REF!,Цены_спр.[Номенклатура],0),MATCH("Цена, руб./ед. изм.",Цены_спр.[#Headers],0))</f>
        <v>#REF!</v>
      </c>
      <c r="GI23" s="166">
        <f>SUMIF($A$8:$A$14,#REF!,GI$8:GI$14)</f>
        <v>0</v>
      </c>
      <c r="GJ23" s="158">
        <f>SUMIF($A$8:$A$14,#REF!,GJ$8:GJ$14)</f>
        <v>0</v>
      </c>
      <c r="GK23" s="225" t="e">
        <f>INDEX(Цены_спр.[],MATCH(#REF!,Цены_спр.[Номенклатура],0),MATCH("Урожайность, %",Цены_спр.[#Headers],0))</f>
        <v>#REF!</v>
      </c>
      <c r="GL23" s="153">
        <f>SUMIF($A$8:$A$14,#REF!,GL$8:GL$14)</f>
        <v>0</v>
      </c>
      <c r="GM23" s="153">
        <f>SUMIF($A$8:$A$14,#REF!,GM$8:GM$14)</f>
        <v>0</v>
      </c>
      <c r="GN23" s="153">
        <f>SUMIF($A$8:$A$14,#REF!,GN$8:GN$14)</f>
        <v>0</v>
      </c>
      <c r="GO23" s="153">
        <f>SUMIF($A$8:$A$14,#REF!,GO$8:GO$14)</f>
        <v>0</v>
      </c>
      <c r="GP23" s="153">
        <f>SUMIF($A$8:$A$14,#REF!,GP$8:GP$14)</f>
        <v>0</v>
      </c>
      <c r="GQ23" s="153">
        <f>SUMIF($A$8:$A$14,#REF!,GQ$8:GQ$14)</f>
        <v>0</v>
      </c>
      <c r="GR23" s="156" t="e">
        <f>INDEX(Цены_спр.[],MATCH(#REF!,Цены_спр.[Номенклатура],0),MATCH("Цена, руб./ед. изм.",Цены_спр.[#Headers],0))</f>
        <v>#REF!</v>
      </c>
      <c r="GS23" s="166">
        <f>SUMIF($A$8:$A$14,#REF!,GS$8:GS$14)</f>
        <v>0</v>
      </c>
      <c r="GT23" s="158">
        <f>SUMIF($A$8:$A$14,#REF!,GT$8:GT$14)</f>
        <v>0</v>
      </c>
      <c r="GU23" s="225" t="e">
        <f>INDEX(Цены_спр.[],MATCH(#REF!,Цены_спр.[Номенклатура],0),MATCH("Урожайность, %",Цены_спр.[#Headers],0))</f>
        <v>#REF!</v>
      </c>
      <c r="GV23" s="153">
        <f>SUMIF($A$8:$A$14,#REF!,GV$8:GV$14)</f>
        <v>0</v>
      </c>
      <c r="GW23" s="153">
        <f>SUMIF($A$8:$A$14,#REF!,GW$8:GW$14)</f>
        <v>0</v>
      </c>
      <c r="GX23" s="153">
        <f>SUMIF($A$8:$A$14,#REF!,GX$8:GX$14)</f>
        <v>0</v>
      </c>
      <c r="GY23" s="153">
        <f>SUMIF($A$8:$A$14,#REF!,GY$8:GY$14)</f>
        <v>0</v>
      </c>
      <c r="GZ23" s="153">
        <f>SUMIF($A$8:$A$14,#REF!,GZ$8:GZ$14)</f>
        <v>0</v>
      </c>
      <c r="HA23" s="153">
        <f>SUMIF($A$8:$A$14,#REF!,HA$8:HA$14)</f>
        <v>0</v>
      </c>
      <c r="HB23" s="156" t="e">
        <f>INDEX(Цены_спр.[],MATCH(#REF!,Цены_спр.[Номенклатура],0),MATCH("Цена, руб./ед. изм.",Цены_спр.[#Headers],0))</f>
        <v>#REF!</v>
      </c>
      <c r="HC23" s="166">
        <f>SUMIF($A$8:$A$14,#REF!,HC$8:HC$14)</f>
        <v>0</v>
      </c>
      <c r="HD23" s="158">
        <f>SUMIF($A$8:$A$14,#REF!,HD$8:HD$14)</f>
        <v>0</v>
      </c>
      <c r="HE23" s="225" t="e">
        <f>INDEX(Цены_спр.[],MATCH(#REF!,Цены_спр.[Номенклатура],0),MATCH("Урожайность, %",Цены_спр.[#Headers],0))</f>
        <v>#REF!</v>
      </c>
      <c r="HF23" s="153">
        <f>SUMIF($A$8:$A$14,#REF!,HF$8:HF$14)</f>
        <v>0</v>
      </c>
      <c r="HG23" s="153">
        <f>SUMIF($A$8:$A$14,#REF!,HG$8:HG$14)</f>
        <v>0</v>
      </c>
      <c r="HH23" s="153">
        <f>SUMIF($A$8:$A$14,#REF!,HH$8:HH$14)</f>
        <v>0</v>
      </c>
      <c r="HI23" s="153">
        <f>SUMIF($A$8:$A$14,#REF!,HI$8:HI$14)</f>
        <v>0</v>
      </c>
      <c r="HJ23" s="153">
        <f>SUMIF($A$8:$A$14,#REF!,HJ$8:HJ$14)</f>
        <v>0</v>
      </c>
      <c r="HK23" s="153">
        <f>SUMIF($A$8:$A$14,#REF!,HK$8:HK$14)</f>
        <v>0</v>
      </c>
      <c r="HL23" s="156" t="e">
        <f>INDEX(Цены_спр.[],MATCH(#REF!,Цены_спр.[Номенклатура],0),MATCH("Цена, руб./ед. изм.",Цены_спр.[#Headers],0))</f>
        <v>#REF!</v>
      </c>
      <c r="HM23" s="166">
        <f>SUMIF($A$8:$A$14,#REF!,HM$8:HM$14)</f>
        <v>0</v>
      </c>
      <c r="HN23" s="158">
        <f>SUMIF($A$8:$A$14,#REF!,HN$8:HN$14)</f>
        <v>0</v>
      </c>
      <c r="HO23" s="225" t="e">
        <f>INDEX(Цены_спр.[],MATCH(#REF!,Цены_спр.[Номенклатура],0),MATCH("Урожайность, %",Цены_спр.[#Headers],0))</f>
        <v>#REF!</v>
      </c>
      <c r="HP23" s="153">
        <f>SUMIF($A$8:$A$14,#REF!,HP$8:HP$14)</f>
        <v>0</v>
      </c>
      <c r="HQ23" s="153">
        <f>SUMIF($A$8:$A$14,#REF!,HQ$8:HQ$14)</f>
        <v>0</v>
      </c>
      <c r="HR23" s="153">
        <f>SUMIF($A$8:$A$14,#REF!,HR$8:HR$14)</f>
        <v>0</v>
      </c>
      <c r="HS23" s="153">
        <f>SUMIF($A$8:$A$14,#REF!,HS$8:HS$14)</f>
        <v>0</v>
      </c>
      <c r="HT23" s="153">
        <f>SUMIF($A$8:$A$14,#REF!,HT$8:HT$14)</f>
        <v>0</v>
      </c>
      <c r="HU23" s="153">
        <f>SUMIF($A$8:$A$14,#REF!,HU$8:HU$14)</f>
        <v>0</v>
      </c>
      <c r="HV23" s="156" t="e">
        <f>INDEX(Цены_спр.[],MATCH(#REF!,Цены_спр.[Номенклатура],0),MATCH("Цена, руб./ед. изм.",Цены_спр.[#Headers],0))</f>
        <v>#REF!</v>
      </c>
      <c r="HW23" s="166">
        <f>SUMIF($A$8:$A$14,#REF!,HW$8:HW$14)</f>
        <v>0</v>
      </c>
      <c r="HX23" s="158">
        <f>SUMIF($A$8:$A$14,#REF!,HX$8:HX$14)</f>
        <v>0</v>
      </c>
      <c r="HY23" s="225" t="e">
        <f>INDEX(Цены_спр.[],MATCH(#REF!,Цены_спр.[Номенклатура],0),MATCH("Урожайность, %",Цены_спр.[#Headers],0))</f>
        <v>#REF!</v>
      </c>
      <c r="HZ23" s="153">
        <f>SUMIF($A$8:$A$14,#REF!,HZ$8:HZ$14)</f>
        <v>0</v>
      </c>
      <c r="IA23" s="153">
        <f>SUMIF($A$8:$A$14,#REF!,IA$8:IA$14)</f>
        <v>0</v>
      </c>
      <c r="IB23" s="153">
        <f>SUMIF($A$8:$A$14,#REF!,IB$8:IB$14)</f>
        <v>0</v>
      </c>
      <c r="IC23" s="153">
        <f>SUMIF($A$8:$A$14,#REF!,IC$8:IC$14)</f>
        <v>0</v>
      </c>
      <c r="ID23" s="153">
        <f>SUMIF($A$8:$A$14,#REF!,ID$8:ID$14)</f>
        <v>0</v>
      </c>
      <c r="IE23" s="153">
        <f>SUMIF($A$8:$A$14,#REF!,IE$8:IE$14)</f>
        <v>0</v>
      </c>
      <c r="IF23" s="156" t="e">
        <f>INDEX(Цены_спр.[],MATCH(#REF!,Цены_спр.[Номенклатура],0),MATCH("Цена, руб./ед. изм.",Цены_спр.[#Headers],0))</f>
        <v>#REF!</v>
      </c>
      <c r="IG23" s="166">
        <f>SUMIF($A$8:$A$14,#REF!,IG$8:IG$14)</f>
        <v>0</v>
      </c>
      <c r="IH23" s="158">
        <f>SUMIF($A$8:$A$14,#REF!,IH$8:IH$14)</f>
        <v>0</v>
      </c>
      <c r="II23" s="225" t="e">
        <f>INDEX(Цены_спр.[],MATCH(#REF!,Цены_спр.[Номенклатура],0),MATCH("Урожайность, %",Цены_спр.[#Headers],0))</f>
        <v>#REF!</v>
      </c>
      <c r="IJ23" s="153">
        <f>SUMIF($A$8:$A$14,#REF!,IJ$8:IJ$14)</f>
        <v>0</v>
      </c>
      <c r="IK23" s="153">
        <f>SUMIF($A$8:$A$14,#REF!,IK$8:IK$14)</f>
        <v>0</v>
      </c>
      <c r="IL23" s="153">
        <f>SUMIF($A$8:$A$14,#REF!,IL$8:IL$14)</f>
        <v>0</v>
      </c>
      <c r="IM23" s="153">
        <f>SUMIF($A$8:$A$14,#REF!,IM$8:IM$14)</f>
        <v>0</v>
      </c>
      <c r="IN23" s="153">
        <f>SUMIF($A$8:$A$14,#REF!,IN$8:IN$14)</f>
        <v>0</v>
      </c>
      <c r="IO23" s="153">
        <f>SUMIF($A$8:$A$14,#REF!,IO$8:IO$14)</f>
        <v>0</v>
      </c>
      <c r="IP23" s="156" t="e">
        <f>INDEX(Цены_спр.[],MATCH(#REF!,Цены_спр.[Номенклатура],0),MATCH("Цена, руб./ед. изм.",Цены_спр.[#Headers],0))</f>
        <v>#REF!</v>
      </c>
      <c r="IQ23" s="166">
        <f>SUMIF($A$8:$A$14,#REF!,IQ$8:IQ$14)</f>
        <v>0</v>
      </c>
      <c r="IR23" s="158">
        <f>SUMIF($A$8:$A$14,#REF!,IR$8:IR$14)</f>
        <v>0</v>
      </c>
      <c r="IS23" s="225" t="e">
        <f>INDEX(Цены_спр.[],MATCH(#REF!,Цены_спр.[Номенклатура],0),MATCH("Урожайность, %",Цены_спр.[#Headers],0))</f>
        <v>#REF!</v>
      </c>
      <c r="IT23" s="153">
        <f>SUMIF($A$8:$A$14,#REF!,IT$8:IT$14)</f>
        <v>0</v>
      </c>
      <c r="IU23" s="153">
        <f>SUMIF($A$8:$A$14,#REF!,IU$8:IU$14)</f>
        <v>0</v>
      </c>
      <c r="IV23" s="153">
        <f>SUMIF($A$8:$A$14,#REF!,IV$8:IV$14)</f>
        <v>0</v>
      </c>
      <c r="IW23" s="153">
        <f>SUMIF($A$8:$A$14,#REF!,IW$8:IW$14)</f>
        <v>0</v>
      </c>
      <c r="IX23" s="153">
        <f>SUMIF($A$8:$A$14,#REF!,IX$8:IX$14)</f>
        <v>0</v>
      </c>
      <c r="IY23" s="153">
        <f>SUMIF($A$8:$A$14,#REF!,IY$8:IY$14)</f>
        <v>0</v>
      </c>
      <c r="IZ23" s="156" t="e">
        <f>INDEX(Цены_спр.[],MATCH(#REF!,Цены_спр.[Номенклатура],0),MATCH("Цена, руб./ед. изм.",Цены_спр.[#Headers],0))</f>
        <v>#REF!</v>
      </c>
      <c r="JA23" s="166">
        <f>SUMIF($A$8:$A$14,#REF!,JA$8:JA$14)</f>
        <v>0</v>
      </c>
      <c r="JB23" s="158">
        <f>SUMIF($A$8:$A$14,#REF!,JB$8:JB$14)</f>
        <v>0</v>
      </c>
      <c r="JC23" s="225" t="e">
        <f>INDEX(Цены_спр.[],MATCH(#REF!,Цены_спр.[Номенклатура],0),MATCH("Урожайность, %",Цены_спр.[#Headers],0))</f>
        <v>#REF!</v>
      </c>
      <c r="JD23" s="153">
        <f>SUMIF($A$8:$A$14,#REF!,JD$8:JD$14)</f>
        <v>0</v>
      </c>
      <c r="JE23" s="153">
        <f>SUMIF($A$8:$A$14,#REF!,JE$8:JE$14)</f>
        <v>0</v>
      </c>
      <c r="JF23" s="153">
        <f>SUMIF($A$8:$A$14,#REF!,JF$8:JF$14)</f>
        <v>0</v>
      </c>
      <c r="JG23" s="153">
        <f>SUMIF($A$8:$A$14,#REF!,JG$8:JG$14)</f>
        <v>0</v>
      </c>
      <c r="JH23" s="153">
        <f>SUMIF($A$8:$A$14,#REF!,JH$8:JH$14)</f>
        <v>0</v>
      </c>
      <c r="JI23" s="153">
        <f>SUMIF($A$8:$A$14,#REF!,JI$8:JI$14)</f>
        <v>0</v>
      </c>
      <c r="JJ23" s="156" t="e">
        <f>INDEX(Цены_спр.[],MATCH(#REF!,Цены_спр.[Номенклатура],0),MATCH("Цена, руб./ед. изм.",Цены_спр.[#Headers],0))</f>
        <v>#REF!</v>
      </c>
      <c r="JK23" s="166">
        <f>SUMIF($A$8:$A$14,#REF!,JK$8:JK$14)</f>
        <v>0</v>
      </c>
      <c r="JL23" s="158">
        <f>SUMIF($A$8:$A$14,#REF!,JL$8:JL$14)</f>
        <v>0</v>
      </c>
      <c r="JM23" s="225" t="e">
        <f>INDEX(Цены_спр.[],MATCH(#REF!,Цены_спр.[Номенклатура],0),MATCH("Урожайность, %",Цены_спр.[#Headers],0))</f>
        <v>#REF!</v>
      </c>
      <c r="JN23" s="153">
        <f>SUMIF($A$8:$A$14,#REF!,JN$8:JN$14)</f>
        <v>0</v>
      </c>
      <c r="JO23" s="153">
        <f>SUMIF($A$8:$A$14,#REF!,JO$8:JO$14)</f>
        <v>0</v>
      </c>
      <c r="JP23" s="153">
        <f>SUMIF($A$8:$A$14,#REF!,JP$8:JP$14)</f>
        <v>0</v>
      </c>
      <c r="JQ23" s="153">
        <f>SUMIF($A$8:$A$14,#REF!,JQ$8:JQ$14)</f>
        <v>0</v>
      </c>
      <c r="JR23" s="153">
        <f>SUMIF($A$8:$A$14,#REF!,JR$8:JR$14)</f>
        <v>0</v>
      </c>
      <c r="JS23" s="153">
        <f>SUMIF($A$8:$A$14,#REF!,JS$8:JS$14)</f>
        <v>0</v>
      </c>
      <c r="JT23" s="156" t="e">
        <f>INDEX(Цены_спр.[],MATCH(#REF!,Цены_спр.[Номенклатура],0),MATCH("Цена, руб./ед. изм.",Цены_спр.[#Headers],0))</f>
        <v>#REF!</v>
      </c>
      <c r="JU23" s="166">
        <f>SUMIF($A$8:$A$14,#REF!,JU$8:JU$14)</f>
        <v>0</v>
      </c>
      <c r="JV23" s="158">
        <f>SUMIF($A$8:$A$14,#REF!,JV$8:JV$14)</f>
        <v>0</v>
      </c>
      <c r="JW23" s="225" t="e">
        <f>INDEX(Цены_спр.[],MATCH(#REF!,Цены_спр.[Номенклатура],0),MATCH("Урожайность, %",Цены_спр.[#Headers],0))</f>
        <v>#REF!</v>
      </c>
      <c r="JX23" s="153">
        <f>SUMIF($A$8:$A$14,#REF!,JX$8:JX$14)</f>
        <v>0</v>
      </c>
      <c r="JY23" s="153">
        <f>SUMIF($A$8:$A$14,#REF!,JY$8:JY$14)</f>
        <v>0</v>
      </c>
      <c r="JZ23" s="153">
        <f>SUMIF($A$8:$A$14,#REF!,JZ$8:JZ$14)</f>
        <v>0</v>
      </c>
      <c r="KA23" s="153">
        <f>SUMIF($A$8:$A$14,#REF!,KA$8:KA$14)</f>
        <v>0</v>
      </c>
      <c r="KB23" s="153">
        <f>SUMIF($A$8:$A$14,#REF!,KB$8:KB$14)</f>
        <v>0</v>
      </c>
      <c r="KC23" s="153">
        <f>SUMIF($A$8:$A$14,#REF!,KC$8:KC$14)</f>
        <v>0</v>
      </c>
      <c r="KD23" s="156" t="e">
        <f>INDEX(Цены_спр.[],MATCH(#REF!,Цены_спр.[Номенклатура],0),MATCH("Цена, руб./ед. изм.",Цены_спр.[#Headers],0))</f>
        <v>#REF!</v>
      </c>
      <c r="KE23" s="166">
        <f>SUMIF($A$8:$A$14,#REF!,KE$8:KE$14)</f>
        <v>0</v>
      </c>
      <c r="KF23" s="158">
        <f>SUMIF($A$8:$A$14,#REF!,KF$8:KF$14)</f>
        <v>0</v>
      </c>
      <c r="KG23" s="225" t="e">
        <f>INDEX(Цены_спр.[],MATCH(#REF!,Цены_спр.[Номенклатура],0),MATCH("Урожайность, %",Цены_спр.[#Headers],0))</f>
        <v>#REF!</v>
      </c>
      <c r="KH23" s="153">
        <f>SUMIF($A$8:$A$14,#REF!,KH$8:KH$14)</f>
        <v>0</v>
      </c>
      <c r="KI23" s="153">
        <f>SUMIF($A$8:$A$14,#REF!,KI$8:KI$14)</f>
        <v>0</v>
      </c>
      <c r="KJ23" s="153">
        <f>SUMIF($A$8:$A$14,#REF!,KJ$8:KJ$14)</f>
        <v>0</v>
      </c>
      <c r="KK23" s="153">
        <f>SUMIF($A$8:$A$14,#REF!,KK$8:KK$14)</f>
        <v>0</v>
      </c>
      <c r="KL23" s="153">
        <f>SUMIF($A$8:$A$14,#REF!,KL$8:KL$14)</f>
        <v>0</v>
      </c>
      <c r="KM23" s="153">
        <f>SUMIF($A$8:$A$14,#REF!,KM$8:KM$14)</f>
        <v>0</v>
      </c>
      <c r="KN23" s="156" t="e">
        <f>INDEX(Цены_спр.[],MATCH(#REF!,Цены_спр.[Номенклатура],0),MATCH("Цена, руб./ед. изм.",Цены_спр.[#Headers],0))</f>
        <v>#REF!</v>
      </c>
      <c r="KO23" s="166">
        <f>SUMIF($A$8:$A$14,#REF!,KO$8:KO$14)</f>
        <v>0</v>
      </c>
      <c r="KP23" s="158">
        <f>SUMIF($A$8:$A$14,#REF!,KP$8:KP$14)</f>
        <v>0</v>
      </c>
      <c r="KQ23" s="225" t="e">
        <f>INDEX(Цены_спр.[],MATCH(#REF!,Цены_спр.[Номенклатура],0),MATCH("Урожайность, %",Цены_спр.[#Headers],0))</f>
        <v>#REF!</v>
      </c>
      <c r="KR23" s="153">
        <f>SUMIF($A$8:$A$14,#REF!,KR$8:KR$14)</f>
        <v>0</v>
      </c>
      <c r="KS23" s="153">
        <f>SUMIF($A$8:$A$14,#REF!,KS$8:KS$14)</f>
        <v>0</v>
      </c>
      <c r="KT23" s="153">
        <f>SUMIF($A$8:$A$14,#REF!,KT$8:KT$14)</f>
        <v>0</v>
      </c>
      <c r="KU23" s="153">
        <f>SUMIF($A$8:$A$14,#REF!,KU$8:KU$14)</f>
        <v>0</v>
      </c>
      <c r="KV23" s="153">
        <f>SUMIF($A$8:$A$14,#REF!,KV$8:KV$14)</f>
        <v>0</v>
      </c>
      <c r="KW23" s="153">
        <f>SUMIF($A$8:$A$14,#REF!,KW$8:KW$14)</f>
        <v>0</v>
      </c>
      <c r="KX23" s="156" t="e">
        <f>INDEX(Цены_спр.[],MATCH(#REF!,Цены_спр.[Номенклатура],0),MATCH("Цена, руб./ед. изм.",Цены_спр.[#Headers],0))</f>
        <v>#REF!</v>
      </c>
      <c r="KY23" s="166">
        <f>SUMIF($A$8:$A$14,#REF!,KY$8:KY$14)</f>
        <v>0</v>
      </c>
    </row>
    <row r="24" spans="1:311" ht="15" hidden="1" customHeight="1" outlineLevel="1">
      <c r="A24" s="241" t="s">
        <v>266</v>
      </c>
      <c r="B24" s="158">
        <f>SUMIF($A$8:$A$14,#REF!,B$8:B$14)</f>
        <v>0</v>
      </c>
      <c r="C24" s="152" t="e">
        <f>INDEX(Цены_спр.[],MATCH(#REF!,Цены_спр.[Номенклатура],0),MATCH("Урожайность, %",Цены_спр.[#Headers],0))</f>
        <v>#REF!</v>
      </c>
      <c r="D24" s="153">
        <f>SUMIF($A$8:$A$14,#REF!,D$8:D$14)</f>
        <v>0</v>
      </c>
      <c r="E24" s="153">
        <f>SUMIF($A$8:$A$14,#REF!,E$8:E$14)</f>
        <v>0</v>
      </c>
      <c r="F24" s="153">
        <f>SUMIF($A$8:$A$14,#REF!,F$8:F$14)</f>
        <v>0</v>
      </c>
      <c r="G24" s="153">
        <f>SUMIF($A$8:$A$14,#REF!,G$8:G$14)</f>
        <v>0</v>
      </c>
      <c r="H24" s="153">
        <f>SUMIF($A$8:$A$14,#REF!,H$8:H$14)</f>
        <v>0</v>
      </c>
      <c r="I24" s="153">
        <f>SUMIF($A$8:$A$14,#REF!,I$8:I$14)</f>
        <v>0</v>
      </c>
      <c r="J24" s="156" t="e">
        <f>INDEX(Цены_спр.[],MATCH(#REF!,Цены_спр.[Номенклатура],0),MATCH("Цена, руб./ед. изм.",Цены_спр.[#Headers],0))</f>
        <v>#REF!</v>
      </c>
      <c r="K24" s="166">
        <f>SUMIF($A$8:$A$14,#REF!,K$8:K$14)</f>
        <v>0</v>
      </c>
      <c r="L24" s="158">
        <f>SUMIF($A$8:$A$14,#REF!,L$8:L$14)</f>
        <v>0</v>
      </c>
      <c r="M24" s="152" t="e">
        <f>INDEX(Цены_спр.[],MATCH(#REF!,Цены_спр.[Номенклатура],0),MATCH("Урожайность, %",Цены_спр.[#Headers],0))</f>
        <v>#REF!</v>
      </c>
      <c r="N24" s="153">
        <f>SUMIF($A$8:$A$14,#REF!,N$8:N$14)</f>
        <v>0</v>
      </c>
      <c r="O24" s="153">
        <f>SUMIF($A$8:$A$14,#REF!,O$8:O$14)</f>
        <v>0</v>
      </c>
      <c r="P24" s="153">
        <f>SUMIF($A$8:$A$14,#REF!,P$8:P$14)</f>
        <v>0</v>
      </c>
      <c r="Q24" s="153">
        <f>SUMIF($A$8:$A$14,#REF!,Q$8:Q$14)</f>
        <v>0</v>
      </c>
      <c r="R24" s="153">
        <f>SUMIF($A$8:$A$14,#REF!,R$8:R$14)</f>
        <v>0</v>
      </c>
      <c r="S24" s="153">
        <f>SUMIF($A$8:$A$14,#REF!,S$8:S$14)</f>
        <v>0</v>
      </c>
      <c r="T24" s="156" t="e">
        <f>INDEX(Цены_спр.[],MATCH(#REF!,Цены_спр.[Номенклатура],0),MATCH("Цена, руб./ед. изм.",Цены_спр.[#Headers],0))</f>
        <v>#REF!</v>
      </c>
      <c r="U24" s="166">
        <f>SUMIF($A$8:$A$14,#REF!,U$8:U$14)</f>
        <v>0</v>
      </c>
      <c r="V24" s="158">
        <f>SUMIF($A$8:$A$14,#REF!,V$8:V$14)</f>
        <v>0</v>
      </c>
      <c r="W24" s="152" t="e">
        <f>INDEX(Цены_спр.[],MATCH(#REF!,Цены_спр.[Номенклатура],0),MATCH("Урожайность, %",Цены_спр.[#Headers],0))</f>
        <v>#REF!</v>
      </c>
      <c r="X24" s="153">
        <f>SUMIF($A$8:$A$14,#REF!,X$8:X$14)</f>
        <v>0</v>
      </c>
      <c r="Y24" s="153">
        <f>SUMIF($A$8:$A$14,#REF!,Y$8:Y$14)</f>
        <v>0</v>
      </c>
      <c r="Z24" s="153">
        <f>SUMIF($A$8:$A$14,#REF!,Z$8:Z$14)</f>
        <v>0</v>
      </c>
      <c r="AA24" s="153">
        <f>SUMIF($A$8:$A$14,#REF!,AA$8:AA$14)</f>
        <v>0</v>
      </c>
      <c r="AB24" s="153">
        <f>SUMIF($A$8:$A$14,#REF!,AB$8:AB$14)</f>
        <v>0</v>
      </c>
      <c r="AC24" s="153">
        <f>SUMIF($A$8:$A$14,#REF!,AC$8:AC$14)</f>
        <v>0</v>
      </c>
      <c r="AD24" s="156" t="e">
        <f>INDEX(Цены_спр.[],MATCH(#REF!,Цены_спр.[Номенклатура],0),MATCH("Цена, руб./ед. изм.",Цены_спр.[#Headers],0))</f>
        <v>#REF!</v>
      </c>
      <c r="AE24" s="166">
        <f>SUMIF($A$8:$A$14,#REF!,AE$8:AE$14)</f>
        <v>0</v>
      </c>
      <c r="AF24" s="158">
        <f>SUMIF($A$8:$A$14,#REF!,AF$8:AF$14)</f>
        <v>0</v>
      </c>
      <c r="AG24" s="152" t="e">
        <f>INDEX(Цены_спр.[],MATCH(#REF!,Цены_спр.[Номенклатура],0),MATCH("Урожайность, %",Цены_спр.[#Headers],0))</f>
        <v>#REF!</v>
      </c>
      <c r="AH24" s="153">
        <f>SUMIF($A$8:$A$14,#REF!,AH$8:AH$14)</f>
        <v>0</v>
      </c>
      <c r="AI24" s="153">
        <f>SUMIF($A$8:$A$14,#REF!,AI$8:AI$14)</f>
        <v>0</v>
      </c>
      <c r="AJ24" s="153">
        <f>SUMIF($A$8:$A$14,#REF!,AJ$8:AJ$14)</f>
        <v>0</v>
      </c>
      <c r="AK24" s="153">
        <f>SUMIF($A$8:$A$14,#REF!,AK$8:AK$14)</f>
        <v>0</v>
      </c>
      <c r="AL24" s="153">
        <f>SUMIF($A$8:$A$14,#REF!,AL$8:AL$14)</f>
        <v>0</v>
      </c>
      <c r="AM24" s="153">
        <f>SUMIF($A$8:$A$14,#REF!,AM$8:AM$14)</f>
        <v>0</v>
      </c>
      <c r="AN24" s="156" t="e">
        <f>INDEX(Цены_спр.[],MATCH(#REF!,Цены_спр.[Номенклатура],0),MATCH("Цена, руб./ед. изм.",Цены_спр.[#Headers],0))</f>
        <v>#REF!</v>
      </c>
      <c r="AO24" s="166">
        <f>SUMIF($A$8:$A$14,#REF!,AO$8:AO$14)</f>
        <v>0</v>
      </c>
      <c r="AP24" s="158">
        <f>SUMIF($A$8:$A$14,#REF!,AP$8:AP$14)</f>
        <v>0</v>
      </c>
      <c r="AQ24" s="152" t="e">
        <f>INDEX(Цены_спр.[],MATCH(#REF!,Цены_спр.[Номенклатура],0),MATCH("Урожайность, %",Цены_спр.[#Headers],0))</f>
        <v>#REF!</v>
      </c>
      <c r="AR24" s="153">
        <f>SUMIF($A$8:$A$14,#REF!,AR$8:AR$14)</f>
        <v>0</v>
      </c>
      <c r="AS24" s="153">
        <f>SUMIF($A$8:$A$14,#REF!,AS$8:AS$14)</f>
        <v>0</v>
      </c>
      <c r="AT24" s="153">
        <f>SUMIF($A$8:$A$14,#REF!,AT$8:AT$14)</f>
        <v>0</v>
      </c>
      <c r="AU24" s="153">
        <f>SUMIF($A$8:$A$14,#REF!,AU$8:AU$14)</f>
        <v>0</v>
      </c>
      <c r="AV24" s="153">
        <f>SUMIF($A$8:$A$14,#REF!,AV$8:AV$14)</f>
        <v>0</v>
      </c>
      <c r="AW24" s="153">
        <f>SUMIF($A$8:$A$14,#REF!,AW$8:AW$14)</f>
        <v>0</v>
      </c>
      <c r="AX24" s="156" t="e">
        <f>INDEX(Цены_спр.[],MATCH(#REF!,Цены_спр.[Номенклатура],0),MATCH("Цена, руб./ед. изм.",Цены_спр.[#Headers],0))</f>
        <v>#REF!</v>
      </c>
      <c r="AY24" s="166">
        <f>SUMIF($A$8:$A$14,#REF!,AY$8:AY$14)</f>
        <v>0</v>
      </c>
      <c r="AZ24" s="158">
        <f>SUMIF($A$8:$A$14,#REF!,AZ$8:AZ$14)</f>
        <v>0</v>
      </c>
      <c r="BA24" s="152" t="e">
        <f>INDEX(Цены_спр.[],MATCH(#REF!,Цены_спр.[Номенклатура],0),MATCH("Урожайность, %",Цены_спр.[#Headers],0))</f>
        <v>#REF!</v>
      </c>
      <c r="BB24" s="153">
        <f>SUMIF($A$8:$A$14,#REF!,BB$8:BB$14)</f>
        <v>0</v>
      </c>
      <c r="BC24" s="153">
        <f>SUMIF($A$8:$A$14,#REF!,BC$8:BC$14)</f>
        <v>0</v>
      </c>
      <c r="BD24" s="153">
        <f>SUMIF($A$8:$A$14,#REF!,BD$8:BD$14)</f>
        <v>0</v>
      </c>
      <c r="BE24" s="153">
        <f>SUMIF($A$8:$A$14,#REF!,BE$8:BE$14)</f>
        <v>0</v>
      </c>
      <c r="BF24" s="153">
        <f>SUMIF($A$8:$A$14,#REF!,BF$8:BF$14)</f>
        <v>0</v>
      </c>
      <c r="BG24" s="153">
        <f>SUMIF($A$8:$A$14,#REF!,BG$8:BG$14)</f>
        <v>0</v>
      </c>
      <c r="BH24" s="156" t="e">
        <f>INDEX(Цены_спр.[],MATCH(#REF!,Цены_спр.[Номенклатура],0),MATCH("Цена, руб./ед. изм.",Цены_спр.[#Headers],0))</f>
        <v>#REF!</v>
      </c>
      <c r="BI24" s="166">
        <f>SUMIF($A$8:$A$14,#REF!,BI$8:BI$14)</f>
        <v>0</v>
      </c>
      <c r="BJ24" s="158">
        <f>SUMIF($A$8:$A$14,#REF!,BJ$8:BJ$14)</f>
        <v>0</v>
      </c>
      <c r="BK24" s="152" t="e">
        <f>INDEX(Цены_спр.[],MATCH(#REF!,Цены_спр.[Номенклатура],0),MATCH("Урожайность, %",Цены_спр.[#Headers],0))</f>
        <v>#REF!</v>
      </c>
      <c r="BL24" s="153">
        <f>SUMIF($A$8:$A$14,#REF!,BL$8:BL$14)</f>
        <v>0</v>
      </c>
      <c r="BM24" s="153">
        <f>SUMIF($A$8:$A$14,#REF!,BM$8:BM$14)</f>
        <v>0</v>
      </c>
      <c r="BN24" s="153">
        <f>SUMIF($A$8:$A$14,#REF!,BN$8:BN$14)</f>
        <v>0</v>
      </c>
      <c r="BO24" s="153">
        <f>SUMIF($A$8:$A$14,#REF!,BO$8:BO$14)</f>
        <v>0</v>
      </c>
      <c r="BP24" s="153">
        <f>SUMIF($A$8:$A$14,#REF!,BP$8:BP$14)</f>
        <v>0</v>
      </c>
      <c r="BQ24" s="153">
        <f>SUMIF($A$8:$A$14,#REF!,BQ$8:BQ$14)</f>
        <v>0</v>
      </c>
      <c r="BR24" s="156" t="e">
        <f>INDEX(Цены_спр.[],MATCH(#REF!,Цены_спр.[Номенклатура],0),MATCH("Цена, руб./ед. изм.",Цены_спр.[#Headers],0))</f>
        <v>#REF!</v>
      </c>
      <c r="BS24" s="166">
        <f>SUMIF($A$8:$A$14,#REF!,BS$8:BS$14)</f>
        <v>0</v>
      </c>
      <c r="BT24" s="158">
        <f>SUMIF($A$8:$A$14,#REF!,BT$8:BT$14)</f>
        <v>0</v>
      </c>
      <c r="BU24" s="152" t="e">
        <f>INDEX(Цены_спр.[],MATCH(#REF!,Цены_спр.[Номенклатура],0),MATCH("Урожайность, %",Цены_спр.[#Headers],0))</f>
        <v>#REF!</v>
      </c>
      <c r="BV24" s="153">
        <f>SUMIF($A$8:$A$14,#REF!,BV$8:BV$14)</f>
        <v>0</v>
      </c>
      <c r="BW24" s="153">
        <f>SUMIF($A$8:$A$14,#REF!,BW$8:BW$14)</f>
        <v>0</v>
      </c>
      <c r="BX24" s="153">
        <f>SUMIF($A$8:$A$14,#REF!,BX$8:BX$14)</f>
        <v>0</v>
      </c>
      <c r="BY24" s="153">
        <f>SUMIF($A$8:$A$14,#REF!,BY$8:BY$14)</f>
        <v>0</v>
      </c>
      <c r="BZ24" s="153">
        <f>SUMIF($A$8:$A$14,#REF!,BZ$8:BZ$14)</f>
        <v>0</v>
      </c>
      <c r="CA24" s="153">
        <f>SUMIF($A$8:$A$14,#REF!,CA$8:CA$14)</f>
        <v>0</v>
      </c>
      <c r="CB24" s="156" t="e">
        <f>INDEX(Цены_спр.[],MATCH(#REF!,Цены_спр.[Номенклатура],0),MATCH("Цена, руб./ед. изм.",Цены_спр.[#Headers],0))</f>
        <v>#REF!</v>
      </c>
      <c r="CC24" s="166">
        <f>SUMIF($A$8:$A$14,#REF!,CC$8:CC$14)</f>
        <v>0</v>
      </c>
      <c r="CD24" s="158">
        <f>SUMIF($A$8:$A$14,#REF!,CD$8:CD$14)</f>
        <v>0</v>
      </c>
      <c r="CE24" s="152" t="e">
        <f>INDEX(Цены_спр.[],MATCH(#REF!,Цены_спр.[Номенклатура],0),MATCH("Урожайность, %",Цены_спр.[#Headers],0))</f>
        <v>#REF!</v>
      </c>
      <c r="CF24" s="153">
        <f>SUMIF($A$8:$A$14,#REF!,CF$8:CF$14)</f>
        <v>0</v>
      </c>
      <c r="CG24" s="153">
        <f>SUMIF($A$8:$A$14,#REF!,CG$8:CG$14)</f>
        <v>0</v>
      </c>
      <c r="CH24" s="153">
        <f>SUMIF($A$8:$A$14,#REF!,CH$8:CH$14)</f>
        <v>0</v>
      </c>
      <c r="CI24" s="153">
        <f>SUMIF($A$8:$A$14,#REF!,CI$8:CI$14)</f>
        <v>0</v>
      </c>
      <c r="CJ24" s="153">
        <f>SUMIF($A$8:$A$14,#REF!,CJ$8:CJ$14)</f>
        <v>0</v>
      </c>
      <c r="CK24" s="153">
        <f>SUMIF($A$8:$A$14,#REF!,CK$8:CK$14)</f>
        <v>0</v>
      </c>
      <c r="CL24" s="156" t="e">
        <f>INDEX(Цены_спр.[],MATCH(#REF!,Цены_спр.[Номенклатура],0),MATCH("Цена, руб./ед. изм.",Цены_спр.[#Headers],0))</f>
        <v>#REF!</v>
      </c>
      <c r="CM24" s="166">
        <f>SUMIF($A$8:$A$14,#REF!,CM$8:CM$14)</f>
        <v>0</v>
      </c>
      <c r="CN24" s="158">
        <f>SUMIF($A$8:$A$14,#REF!,CN$8:CN$14)</f>
        <v>0</v>
      </c>
      <c r="CO24" s="152" t="e">
        <f>INDEX(Цены_спр.[],MATCH(#REF!,Цены_спр.[Номенклатура],0),MATCH("Урожайность, %",Цены_спр.[#Headers],0))</f>
        <v>#REF!</v>
      </c>
      <c r="CP24" s="153">
        <f>SUMIF($A$8:$A$14,#REF!,CP$8:CP$14)</f>
        <v>0</v>
      </c>
      <c r="CQ24" s="153">
        <f>SUMIF($A$8:$A$14,#REF!,CQ$8:CQ$14)</f>
        <v>0</v>
      </c>
      <c r="CR24" s="153">
        <f>SUMIF($A$8:$A$14,#REF!,CR$8:CR$14)</f>
        <v>0</v>
      </c>
      <c r="CS24" s="153">
        <f>SUMIF($A$8:$A$14,#REF!,CS$8:CS$14)</f>
        <v>0</v>
      </c>
      <c r="CT24" s="153">
        <f>SUMIF($A$8:$A$14,#REF!,CT$8:CT$14)</f>
        <v>0</v>
      </c>
      <c r="CU24" s="153">
        <f>SUMIF($A$8:$A$14,#REF!,CU$8:CU$14)</f>
        <v>0</v>
      </c>
      <c r="CV24" s="156" t="e">
        <f>INDEX(Цены_спр.[],MATCH(#REF!,Цены_спр.[Номенклатура],0),MATCH("Цена, руб./ед. изм.",Цены_спр.[#Headers],0))</f>
        <v>#REF!</v>
      </c>
      <c r="CW24" s="166">
        <f>SUMIF($A$8:$A$14,#REF!,CW$8:CW$14)</f>
        <v>0</v>
      </c>
      <c r="CX24" s="158">
        <f>SUMIF($A$8:$A$14,#REF!,CX$8:CX$14)</f>
        <v>0</v>
      </c>
      <c r="CY24" s="152" t="e">
        <f>INDEX(Цены_спр.[],MATCH(#REF!,Цены_спр.[Номенклатура],0),MATCH("Урожайность, %",Цены_спр.[#Headers],0))</f>
        <v>#REF!</v>
      </c>
      <c r="CZ24" s="153">
        <f>SUMIF($A$8:$A$14,#REF!,CZ$8:CZ$14)</f>
        <v>0</v>
      </c>
      <c r="DA24" s="153">
        <f>SUMIF($A$8:$A$14,#REF!,DA$8:DA$14)</f>
        <v>0</v>
      </c>
      <c r="DB24" s="153">
        <f>SUMIF($A$8:$A$14,#REF!,DB$8:DB$14)</f>
        <v>0</v>
      </c>
      <c r="DC24" s="153">
        <f>SUMIF($A$8:$A$14,#REF!,DC$8:DC$14)</f>
        <v>0</v>
      </c>
      <c r="DD24" s="153">
        <f>SUMIF($A$8:$A$14,#REF!,DD$8:DD$14)</f>
        <v>0</v>
      </c>
      <c r="DE24" s="153">
        <f>SUMIF($A$8:$A$14,#REF!,DE$8:DE$14)</f>
        <v>0</v>
      </c>
      <c r="DF24" s="156" t="e">
        <f>INDEX(Цены_спр.[],MATCH(#REF!,Цены_спр.[Номенклатура],0),MATCH("Цена, руб./ед. изм.",Цены_спр.[#Headers],0))</f>
        <v>#REF!</v>
      </c>
      <c r="DG24" s="166">
        <f>SUMIF($A$8:$A$14,#REF!,DG$8:DG$14)</f>
        <v>0</v>
      </c>
      <c r="DH24" s="158">
        <f>SUMIF($A$8:$A$14,#REF!,DH$8:DH$14)</f>
        <v>0</v>
      </c>
      <c r="DI24" s="152" t="e">
        <f>INDEX(Цены_спр.[],MATCH(#REF!,Цены_спр.[Номенклатура],0),MATCH("Урожайность, %",Цены_спр.[#Headers],0))</f>
        <v>#REF!</v>
      </c>
      <c r="DJ24" s="153">
        <f>SUMIF($A$8:$A$14,#REF!,DJ$8:DJ$14)</f>
        <v>0</v>
      </c>
      <c r="DK24" s="153">
        <f>SUMIF($A$8:$A$14,#REF!,DK$8:DK$14)</f>
        <v>0</v>
      </c>
      <c r="DL24" s="153">
        <f>SUMIF($A$8:$A$14,#REF!,DL$8:DL$14)</f>
        <v>0</v>
      </c>
      <c r="DM24" s="153">
        <f>SUMIF($A$8:$A$14,#REF!,DM$8:DM$14)</f>
        <v>0</v>
      </c>
      <c r="DN24" s="153">
        <f>SUMIF($A$8:$A$14,#REF!,DN$8:DN$14)</f>
        <v>0</v>
      </c>
      <c r="DO24" s="153">
        <f>SUMIF($A$8:$A$14,#REF!,DO$8:DO$14)</f>
        <v>0</v>
      </c>
      <c r="DP24" s="156" t="e">
        <f>INDEX(Цены_спр.[],MATCH(#REF!,Цены_спр.[Номенклатура],0),MATCH("Цена, руб./ед. изм.",Цены_спр.[#Headers],0))</f>
        <v>#REF!</v>
      </c>
      <c r="DQ24" s="166">
        <f>SUMIF($A$8:$A$14,#REF!,DQ$8:DQ$14)</f>
        <v>0</v>
      </c>
      <c r="DR24" s="158">
        <f>SUMIF($A$8:$A$14,#REF!,DR$8:DR$14)</f>
        <v>0</v>
      </c>
      <c r="DS24" s="152" t="e">
        <f>INDEX(Цены_спр.[],MATCH(#REF!,Цены_спр.[Номенклатура],0),MATCH("Урожайность, %",Цены_спр.[#Headers],0))</f>
        <v>#REF!</v>
      </c>
      <c r="DT24" s="153">
        <f>SUMIF($A$8:$A$14,#REF!,DT$8:DT$14)</f>
        <v>0</v>
      </c>
      <c r="DU24" s="153">
        <f>SUMIF($A$8:$A$14,#REF!,DU$8:DU$14)</f>
        <v>0</v>
      </c>
      <c r="DV24" s="153">
        <f>SUMIF($A$8:$A$14,#REF!,DV$8:DV$14)</f>
        <v>0</v>
      </c>
      <c r="DW24" s="153">
        <f>SUMIF($A$8:$A$14,#REF!,DW$8:DW$14)</f>
        <v>0</v>
      </c>
      <c r="DX24" s="153">
        <f>SUMIF($A$8:$A$14,#REF!,DX$8:DX$14)</f>
        <v>0</v>
      </c>
      <c r="DY24" s="153">
        <f>SUMIF($A$8:$A$14,#REF!,DY$8:DY$14)</f>
        <v>0</v>
      </c>
      <c r="DZ24" s="156" t="e">
        <f>INDEX(Цены_спр.[],MATCH(#REF!,Цены_спр.[Номенклатура],0),MATCH("Цена, руб./ед. изм.",Цены_спр.[#Headers],0))</f>
        <v>#REF!</v>
      </c>
      <c r="EA24" s="166">
        <f>SUMIF($A$8:$A$14,#REF!,EA$8:EA$14)</f>
        <v>0</v>
      </c>
      <c r="EB24" s="158">
        <f>SUMIF($A$8:$A$14,#REF!,EB$8:EB$14)</f>
        <v>0</v>
      </c>
      <c r="EC24" s="152" t="e">
        <f>INDEX(Цены_спр.[],MATCH(#REF!,Цены_спр.[Номенклатура],0),MATCH("Урожайность, %",Цены_спр.[#Headers],0))</f>
        <v>#REF!</v>
      </c>
      <c r="ED24" s="153">
        <f>SUMIF($A$8:$A$14,#REF!,ED$8:ED$14)</f>
        <v>0</v>
      </c>
      <c r="EE24" s="153">
        <f>SUMIF($A$8:$A$14,#REF!,EE$8:EE$14)</f>
        <v>0</v>
      </c>
      <c r="EF24" s="153">
        <f>SUMIF($A$8:$A$14,#REF!,EF$8:EF$14)</f>
        <v>0</v>
      </c>
      <c r="EG24" s="153">
        <f>SUMIF($A$8:$A$14,#REF!,EG$8:EG$14)</f>
        <v>0</v>
      </c>
      <c r="EH24" s="153">
        <f>SUMIF($A$8:$A$14,#REF!,EH$8:EH$14)</f>
        <v>0</v>
      </c>
      <c r="EI24" s="153">
        <f>SUMIF($A$8:$A$14,#REF!,EI$8:EI$14)</f>
        <v>0</v>
      </c>
      <c r="EJ24" s="156" t="e">
        <f>INDEX(Цены_спр.[],MATCH(#REF!,Цены_спр.[Номенклатура],0),MATCH("Цена, руб./ед. изм.",Цены_спр.[#Headers],0))</f>
        <v>#REF!</v>
      </c>
      <c r="EK24" s="166">
        <f>SUMIF($A$8:$A$14,#REF!,EK$8:EK$14)</f>
        <v>0</v>
      </c>
      <c r="EL24" s="158">
        <f>SUMIF($A$8:$A$14,#REF!,EL$8:EL$14)</f>
        <v>0</v>
      </c>
      <c r="EM24" s="152" t="e">
        <f>INDEX(Цены_спр.[],MATCH(#REF!,Цены_спр.[Номенклатура],0),MATCH("Урожайность, %",Цены_спр.[#Headers],0))</f>
        <v>#REF!</v>
      </c>
      <c r="EN24" s="153">
        <f>SUMIF($A$8:$A$14,#REF!,EN$8:EN$14)</f>
        <v>0</v>
      </c>
      <c r="EO24" s="153">
        <f>SUMIF($A$8:$A$14,#REF!,EO$8:EO$14)</f>
        <v>0</v>
      </c>
      <c r="EP24" s="153">
        <f>SUMIF($A$8:$A$14,#REF!,EP$8:EP$14)</f>
        <v>0</v>
      </c>
      <c r="EQ24" s="153">
        <f>SUMIF($A$8:$A$14,#REF!,EQ$8:EQ$14)</f>
        <v>0</v>
      </c>
      <c r="ER24" s="153">
        <f>SUMIF($A$8:$A$14,#REF!,ER$8:ER$14)</f>
        <v>0</v>
      </c>
      <c r="ES24" s="153">
        <f>SUMIF($A$8:$A$14,#REF!,ES$8:ES$14)</f>
        <v>0</v>
      </c>
      <c r="ET24" s="156" t="e">
        <f>INDEX(Цены_спр.[],MATCH(#REF!,Цены_спр.[Номенклатура],0),MATCH("Цена, руб./ед. изм.",Цены_спр.[#Headers],0))</f>
        <v>#REF!</v>
      </c>
      <c r="EU24" s="166">
        <f>SUMIF($A$8:$A$14,#REF!,EU$8:EU$14)</f>
        <v>0</v>
      </c>
      <c r="EV24" s="158">
        <f>SUMIF($A$8:$A$14,#REF!,EV$8:EV$14)</f>
        <v>0</v>
      </c>
      <c r="EW24" s="152" t="e">
        <f>INDEX(Цены_спр.[],MATCH(#REF!,Цены_спр.[Номенклатура],0),MATCH("Урожайность, %",Цены_спр.[#Headers],0))</f>
        <v>#REF!</v>
      </c>
      <c r="EX24" s="153">
        <f>SUMIF($A$8:$A$14,#REF!,EX$8:EX$14)</f>
        <v>0</v>
      </c>
      <c r="EY24" s="153">
        <f>SUMIF($A$8:$A$14,#REF!,EY$8:EY$14)</f>
        <v>0</v>
      </c>
      <c r="EZ24" s="153">
        <f>SUMIF($A$8:$A$14,#REF!,EZ$8:EZ$14)</f>
        <v>0</v>
      </c>
      <c r="FA24" s="153">
        <f>SUMIF($A$8:$A$14,#REF!,FA$8:FA$14)</f>
        <v>0</v>
      </c>
      <c r="FB24" s="153">
        <f>SUMIF($A$8:$A$14,#REF!,FB$8:FB$14)</f>
        <v>0</v>
      </c>
      <c r="FC24" s="153">
        <f>SUMIF($A$8:$A$14,#REF!,FC$8:FC$14)</f>
        <v>0</v>
      </c>
      <c r="FD24" s="156" t="e">
        <f>INDEX(Цены_спр.[],MATCH(#REF!,Цены_спр.[Номенклатура],0),MATCH("Цена, руб./ед. изм.",Цены_спр.[#Headers],0))</f>
        <v>#REF!</v>
      </c>
      <c r="FE24" s="166">
        <f>SUMIF($A$8:$A$14,#REF!,FE$8:FE$14)</f>
        <v>0</v>
      </c>
      <c r="FF24" s="158">
        <f>SUMIF($A$8:$A$14,#REF!,FF$8:FF$14)</f>
        <v>0</v>
      </c>
      <c r="FG24" s="152" t="e">
        <f>INDEX(Цены_спр.[],MATCH(#REF!,Цены_спр.[Номенклатура],0),MATCH("Урожайность, %",Цены_спр.[#Headers],0))</f>
        <v>#REF!</v>
      </c>
      <c r="FH24" s="153">
        <f>SUMIF($A$8:$A$14,#REF!,FH$8:FH$14)</f>
        <v>0</v>
      </c>
      <c r="FI24" s="153">
        <f>SUMIF($A$8:$A$14,#REF!,FI$8:FI$14)</f>
        <v>0</v>
      </c>
      <c r="FJ24" s="153">
        <f>SUMIF($A$8:$A$14,#REF!,FJ$8:FJ$14)</f>
        <v>0</v>
      </c>
      <c r="FK24" s="153">
        <f>SUMIF($A$8:$A$14,#REF!,FK$8:FK$14)</f>
        <v>0</v>
      </c>
      <c r="FL24" s="153">
        <f>SUMIF($A$8:$A$14,#REF!,FL$8:FL$14)</f>
        <v>0</v>
      </c>
      <c r="FM24" s="153">
        <f>SUMIF($A$8:$A$14,#REF!,FM$8:FM$14)</f>
        <v>0</v>
      </c>
      <c r="FN24" s="156" t="e">
        <f>INDEX(Цены_спр.[],MATCH(#REF!,Цены_спр.[Номенклатура],0),MATCH("Цена, руб./ед. изм.",Цены_спр.[#Headers],0))</f>
        <v>#REF!</v>
      </c>
      <c r="FO24" s="166">
        <f>SUMIF($A$8:$A$14,#REF!,FO$8:FO$14)</f>
        <v>0</v>
      </c>
      <c r="FP24" s="158">
        <f>SUMIF($A$8:$A$14,#REF!,FP$8:FP$14)</f>
        <v>0</v>
      </c>
      <c r="FQ24" s="152" t="e">
        <f>INDEX(Цены_спр.[],MATCH(#REF!,Цены_спр.[Номенклатура],0),MATCH("Урожайность, %",Цены_спр.[#Headers],0))</f>
        <v>#REF!</v>
      </c>
      <c r="FR24" s="153">
        <f>SUMIF($A$8:$A$14,#REF!,FR$8:FR$14)</f>
        <v>0</v>
      </c>
      <c r="FS24" s="153">
        <f>SUMIF($A$8:$A$14,#REF!,FS$8:FS$14)</f>
        <v>0</v>
      </c>
      <c r="FT24" s="153">
        <f>SUMIF($A$8:$A$14,#REF!,FT$8:FT$14)</f>
        <v>0</v>
      </c>
      <c r="FU24" s="153">
        <f>SUMIF($A$8:$A$14,#REF!,FU$8:FU$14)</f>
        <v>0</v>
      </c>
      <c r="FV24" s="153">
        <f>SUMIF($A$8:$A$14,#REF!,FV$8:FV$14)</f>
        <v>0</v>
      </c>
      <c r="FW24" s="153">
        <f>SUMIF($A$8:$A$14,#REF!,FW$8:FW$14)</f>
        <v>0</v>
      </c>
      <c r="FX24" s="156" t="e">
        <f>INDEX(Цены_спр.[],MATCH(#REF!,Цены_спр.[Номенклатура],0),MATCH("Цена, руб./ед. изм.",Цены_спр.[#Headers],0))</f>
        <v>#REF!</v>
      </c>
      <c r="FY24" s="166">
        <f>SUMIF($A$8:$A$14,#REF!,FY$8:FY$14)</f>
        <v>0</v>
      </c>
      <c r="FZ24" s="158">
        <f>SUMIF($A$8:$A$14,#REF!,FZ$8:FZ$14)</f>
        <v>0</v>
      </c>
      <c r="GA24" s="152" t="e">
        <f>INDEX(Цены_спр.[],MATCH(#REF!,Цены_спр.[Номенклатура],0),MATCH("Урожайность, %",Цены_спр.[#Headers],0))</f>
        <v>#REF!</v>
      </c>
      <c r="GB24" s="153">
        <f>SUMIF($A$8:$A$14,#REF!,GB$8:GB$14)</f>
        <v>0</v>
      </c>
      <c r="GC24" s="153">
        <f>SUMIF($A$8:$A$14,#REF!,GC$8:GC$14)</f>
        <v>0</v>
      </c>
      <c r="GD24" s="153">
        <f>SUMIF($A$8:$A$14,#REF!,GD$8:GD$14)</f>
        <v>0</v>
      </c>
      <c r="GE24" s="153">
        <f>SUMIF($A$8:$A$14,#REF!,GE$8:GE$14)</f>
        <v>0</v>
      </c>
      <c r="GF24" s="153">
        <f>SUMIF($A$8:$A$14,#REF!,GF$8:GF$14)</f>
        <v>0</v>
      </c>
      <c r="GG24" s="153">
        <f>SUMIF($A$8:$A$14,#REF!,GG$8:GG$14)</f>
        <v>0</v>
      </c>
      <c r="GH24" s="156" t="e">
        <f>INDEX(Цены_спр.[],MATCH(#REF!,Цены_спр.[Номенклатура],0),MATCH("Цена, руб./ед. изм.",Цены_спр.[#Headers],0))</f>
        <v>#REF!</v>
      </c>
      <c r="GI24" s="166">
        <f>SUMIF($A$8:$A$14,#REF!,GI$8:GI$14)</f>
        <v>0</v>
      </c>
      <c r="GJ24" s="158">
        <f>SUMIF($A$8:$A$14,#REF!,GJ$8:GJ$14)</f>
        <v>0</v>
      </c>
      <c r="GK24" s="152" t="e">
        <f>INDEX(Цены_спр.[],MATCH(#REF!,Цены_спр.[Номенклатура],0),MATCH("Урожайность, %",Цены_спр.[#Headers],0))</f>
        <v>#REF!</v>
      </c>
      <c r="GL24" s="153">
        <f>SUMIF($A$8:$A$14,#REF!,GL$8:GL$14)</f>
        <v>0</v>
      </c>
      <c r="GM24" s="153">
        <f>SUMIF($A$8:$A$14,#REF!,GM$8:GM$14)</f>
        <v>0</v>
      </c>
      <c r="GN24" s="153">
        <f>SUMIF($A$8:$A$14,#REF!,GN$8:GN$14)</f>
        <v>0</v>
      </c>
      <c r="GO24" s="153">
        <f>SUMIF($A$8:$A$14,#REF!,GO$8:GO$14)</f>
        <v>0</v>
      </c>
      <c r="GP24" s="153">
        <f>SUMIF($A$8:$A$14,#REF!,GP$8:GP$14)</f>
        <v>0</v>
      </c>
      <c r="GQ24" s="153">
        <f>SUMIF($A$8:$A$14,#REF!,GQ$8:GQ$14)</f>
        <v>0</v>
      </c>
      <c r="GR24" s="156" t="e">
        <f>INDEX(Цены_спр.[],MATCH(#REF!,Цены_спр.[Номенклатура],0),MATCH("Цена, руб./ед. изм.",Цены_спр.[#Headers],0))</f>
        <v>#REF!</v>
      </c>
      <c r="GS24" s="166">
        <f>SUMIF($A$8:$A$14,#REF!,GS$8:GS$14)</f>
        <v>0</v>
      </c>
      <c r="GT24" s="158">
        <f>SUMIF($A$8:$A$14,#REF!,GT$8:GT$14)</f>
        <v>0</v>
      </c>
      <c r="GU24" s="152" t="e">
        <f>INDEX(Цены_спр.[],MATCH(#REF!,Цены_спр.[Номенклатура],0),MATCH("Урожайность, %",Цены_спр.[#Headers],0))</f>
        <v>#REF!</v>
      </c>
      <c r="GV24" s="153">
        <f>SUMIF($A$8:$A$14,#REF!,GV$8:GV$14)</f>
        <v>0</v>
      </c>
      <c r="GW24" s="153">
        <f>SUMIF($A$8:$A$14,#REF!,GW$8:GW$14)</f>
        <v>0</v>
      </c>
      <c r="GX24" s="153">
        <f>SUMIF($A$8:$A$14,#REF!,GX$8:GX$14)</f>
        <v>0</v>
      </c>
      <c r="GY24" s="153">
        <f>SUMIF($A$8:$A$14,#REF!,GY$8:GY$14)</f>
        <v>0</v>
      </c>
      <c r="GZ24" s="153">
        <f>SUMIF($A$8:$A$14,#REF!,GZ$8:GZ$14)</f>
        <v>0</v>
      </c>
      <c r="HA24" s="153">
        <f>SUMIF($A$8:$A$14,#REF!,HA$8:HA$14)</f>
        <v>0</v>
      </c>
      <c r="HB24" s="156" t="e">
        <f>INDEX(Цены_спр.[],MATCH(#REF!,Цены_спр.[Номенклатура],0),MATCH("Цена, руб./ед. изм.",Цены_спр.[#Headers],0))</f>
        <v>#REF!</v>
      </c>
      <c r="HC24" s="166">
        <f>SUMIF($A$8:$A$14,#REF!,HC$8:HC$14)</f>
        <v>0</v>
      </c>
      <c r="HD24" s="158">
        <f>SUMIF($A$8:$A$14,#REF!,HD$8:HD$14)</f>
        <v>0</v>
      </c>
      <c r="HE24" s="152" t="e">
        <f>INDEX(Цены_спр.[],MATCH(#REF!,Цены_спр.[Номенклатура],0),MATCH("Урожайность, %",Цены_спр.[#Headers],0))</f>
        <v>#REF!</v>
      </c>
      <c r="HF24" s="153">
        <f>SUMIF($A$8:$A$14,#REF!,HF$8:HF$14)</f>
        <v>0</v>
      </c>
      <c r="HG24" s="153">
        <f>SUMIF($A$8:$A$14,#REF!,HG$8:HG$14)</f>
        <v>0</v>
      </c>
      <c r="HH24" s="153">
        <f>SUMIF($A$8:$A$14,#REF!,HH$8:HH$14)</f>
        <v>0</v>
      </c>
      <c r="HI24" s="153">
        <f>SUMIF($A$8:$A$14,#REF!,HI$8:HI$14)</f>
        <v>0</v>
      </c>
      <c r="HJ24" s="153">
        <f>SUMIF($A$8:$A$14,#REF!,HJ$8:HJ$14)</f>
        <v>0</v>
      </c>
      <c r="HK24" s="153">
        <f>SUMIF($A$8:$A$14,#REF!,HK$8:HK$14)</f>
        <v>0</v>
      </c>
      <c r="HL24" s="156" t="e">
        <f>INDEX(Цены_спр.[],MATCH(#REF!,Цены_спр.[Номенклатура],0),MATCH("Цена, руб./ед. изм.",Цены_спр.[#Headers],0))</f>
        <v>#REF!</v>
      </c>
      <c r="HM24" s="166">
        <f>SUMIF($A$8:$A$14,#REF!,HM$8:HM$14)</f>
        <v>0</v>
      </c>
      <c r="HN24" s="158">
        <f>SUMIF($A$8:$A$14,#REF!,HN$8:HN$14)</f>
        <v>0</v>
      </c>
      <c r="HO24" s="152" t="e">
        <f>INDEX(Цены_спр.[],MATCH(#REF!,Цены_спр.[Номенклатура],0),MATCH("Урожайность, %",Цены_спр.[#Headers],0))</f>
        <v>#REF!</v>
      </c>
      <c r="HP24" s="153">
        <f>SUMIF($A$8:$A$14,#REF!,HP$8:HP$14)</f>
        <v>0</v>
      </c>
      <c r="HQ24" s="153">
        <f>SUMIF($A$8:$A$14,#REF!,HQ$8:HQ$14)</f>
        <v>0</v>
      </c>
      <c r="HR24" s="153">
        <f>SUMIF($A$8:$A$14,#REF!,HR$8:HR$14)</f>
        <v>0</v>
      </c>
      <c r="HS24" s="153">
        <f>SUMIF($A$8:$A$14,#REF!,HS$8:HS$14)</f>
        <v>0</v>
      </c>
      <c r="HT24" s="153">
        <f>SUMIF($A$8:$A$14,#REF!,HT$8:HT$14)</f>
        <v>0</v>
      </c>
      <c r="HU24" s="153">
        <f>SUMIF($A$8:$A$14,#REF!,HU$8:HU$14)</f>
        <v>0</v>
      </c>
      <c r="HV24" s="156" t="e">
        <f>INDEX(Цены_спр.[],MATCH(#REF!,Цены_спр.[Номенклатура],0),MATCH("Цена, руб./ед. изм.",Цены_спр.[#Headers],0))</f>
        <v>#REF!</v>
      </c>
      <c r="HW24" s="166">
        <f>SUMIF($A$8:$A$14,#REF!,HW$8:HW$14)</f>
        <v>0</v>
      </c>
      <c r="HX24" s="158">
        <f>SUMIF($A$8:$A$14,#REF!,HX$8:HX$14)</f>
        <v>0</v>
      </c>
      <c r="HY24" s="152" t="e">
        <f>INDEX(Цены_спр.[],MATCH(#REF!,Цены_спр.[Номенклатура],0),MATCH("Урожайность, %",Цены_спр.[#Headers],0))</f>
        <v>#REF!</v>
      </c>
      <c r="HZ24" s="153">
        <f>SUMIF($A$8:$A$14,#REF!,HZ$8:HZ$14)</f>
        <v>0</v>
      </c>
      <c r="IA24" s="153">
        <f>SUMIF($A$8:$A$14,#REF!,IA$8:IA$14)</f>
        <v>0</v>
      </c>
      <c r="IB24" s="153">
        <f>SUMIF($A$8:$A$14,#REF!,IB$8:IB$14)</f>
        <v>0</v>
      </c>
      <c r="IC24" s="153">
        <f>SUMIF($A$8:$A$14,#REF!,IC$8:IC$14)</f>
        <v>0</v>
      </c>
      <c r="ID24" s="153">
        <f>SUMIF($A$8:$A$14,#REF!,ID$8:ID$14)</f>
        <v>0</v>
      </c>
      <c r="IE24" s="153">
        <f>SUMIF($A$8:$A$14,#REF!,IE$8:IE$14)</f>
        <v>0</v>
      </c>
      <c r="IF24" s="156" t="e">
        <f>INDEX(Цены_спр.[],MATCH(#REF!,Цены_спр.[Номенклатура],0),MATCH("Цена, руб./ед. изм.",Цены_спр.[#Headers],0))</f>
        <v>#REF!</v>
      </c>
      <c r="IG24" s="166">
        <f>SUMIF($A$8:$A$14,#REF!,IG$8:IG$14)</f>
        <v>0</v>
      </c>
      <c r="IH24" s="158">
        <f>SUMIF($A$8:$A$14,#REF!,IH$8:IH$14)</f>
        <v>0</v>
      </c>
      <c r="II24" s="152" t="e">
        <f>INDEX(Цены_спр.[],MATCH(#REF!,Цены_спр.[Номенклатура],0),MATCH("Урожайность, %",Цены_спр.[#Headers],0))</f>
        <v>#REF!</v>
      </c>
      <c r="IJ24" s="153">
        <f>SUMIF($A$8:$A$14,#REF!,IJ$8:IJ$14)</f>
        <v>0</v>
      </c>
      <c r="IK24" s="153">
        <f>SUMIF($A$8:$A$14,#REF!,IK$8:IK$14)</f>
        <v>0</v>
      </c>
      <c r="IL24" s="153">
        <f>SUMIF($A$8:$A$14,#REF!,IL$8:IL$14)</f>
        <v>0</v>
      </c>
      <c r="IM24" s="153">
        <f>SUMIF($A$8:$A$14,#REF!,IM$8:IM$14)</f>
        <v>0</v>
      </c>
      <c r="IN24" s="153">
        <f>SUMIF($A$8:$A$14,#REF!,IN$8:IN$14)</f>
        <v>0</v>
      </c>
      <c r="IO24" s="153">
        <f>SUMIF($A$8:$A$14,#REF!,IO$8:IO$14)</f>
        <v>0</v>
      </c>
      <c r="IP24" s="156" t="e">
        <f>INDEX(Цены_спр.[],MATCH(#REF!,Цены_спр.[Номенклатура],0),MATCH("Цена, руб./ед. изм.",Цены_спр.[#Headers],0))</f>
        <v>#REF!</v>
      </c>
      <c r="IQ24" s="166">
        <f>SUMIF($A$8:$A$14,#REF!,IQ$8:IQ$14)</f>
        <v>0</v>
      </c>
      <c r="IR24" s="158">
        <f>SUMIF($A$8:$A$14,#REF!,IR$8:IR$14)</f>
        <v>0</v>
      </c>
      <c r="IS24" s="152" t="e">
        <f>INDEX(Цены_спр.[],MATCH(#REF!,Цены_спр.[Номенклатура],0),MATCH("Урожайность, %",Цены_спр.[#Headers],0))</f>
        <v>#REF!</v>
      </c>
      <c r="IT24" s="153">
        <f>SUMIF($A$8:$A$14,#REF!,IT$8:IT$14)</f>
        <v>0</v>
      </c>
      <c r="IU24" s="153">
        <f>SUMIF($A$8:$A$14,#REF!,IU$8:IU$14)</f>
        <v>0</v>
      </c>
      <c r="IV24" s="153">
        <f>SUMIF($A$8:$A$14,#REF!,IV$8:IV$14)</f>
        <v>0</v>
      </c>
      <c r="IW24" s="153">
        <f>SUMIF($A$8:$A$14,#REF!,IW$8:IW$14)</f>
        <v>0</v>
      </c>
      <c r="IX24" s="153">
        <f>SUMIF($A$8:$A$14,#REF!,IX$8:IX$14)</f>
        <v>0</v>
      </c>
      <c r="IY24" s="153">
        <f>SUMIF($A$8:$A$14,#REF!,IY$8:IY$14)</f>
        <v>0</v>
      </c>
      <c r="IZ24" s="156" t="e">
        <f>INDEX(Цены_спр.[],MATCH(#REF!,Цены_спр.[Номенклатура],0),MATCH("Цена, руб./ед. изм.",Цены_спр.[#Headers],0))</f>
        <v>#REF!</v>
      </c>
      <c r="JA24" s="166">
        <f>SUMIF($A$8:$A$14,#REF!,JA$8:JA$14)</f>
        <v>0</v>
      </c>
      <c r="JB24" s="158">
        <f>SUMIF($A$8:$A$14,#REF!,JB$8:JB$14)</f>
        <v>0</v>
      </c>
      <c r="JC24" s="152" t="e">
        <f>INDEX(Цены_спр.[],MATCH(#REF!,Цены_спр.[Номенклатура],0),MATCH("Урожайность, %",Цены_спр.[#Headers],0))</f>
        <v>#REF!</v>
      </c>
      <c r="JD24" s="153">
        <f>SUMIF($A$8:$A$14,#REF!,JD$8:JD$14)</f>
        <v>0</v>
      </c>
      <c r="JE24" s="153">
        <f>SUMIF($A$8:$A$14,#REF!,JE$8:JE$14)</f>
        <v>0</v>
      </c>
      <c r="JF24" s="153">
        <f>SUMIF($A$8:$A$14,#REF!,JF$8:JF$14)</f>
        <v>0</v>
      </c>
      <c r="JG24" s="153">
        <f>SUMIF($A$8:$A$14,#REF!,JG$8:JG$14)</f>
        <v>0</v>
      </c>
      <c r="JH24" s="153">
        <f>SUMIF($A$8:$A$14,#REF!,JH$8:JH$14)</f>
        <v>0</v>
      </c>
      <c r="JI24" s="153">
        <f>SUMIF($A$8:$A$14,#REF!,JI$8:JI$14)</f>
        <v>0</v>
      </c>
      <c r="JJ24" s="156" t="e">
        <f>INDEX(Цены_спр.[],MATCH(#REF!,Цены_спр.[Номенклатура],0),MATCH("Цена, руб./ед. изм.",Цены_спр.[#Headers],0))</f>
        <v>#REF!</v>
      </c>
      <c r="JK24" s="166">
        <f>SUMIF($A$8:$A$14,#REF!,JK$8:JK$14)</f>
        <v>0</v>
      </c>
      <c r="JL24" s="158">
        <f>SUMIF($A$8:$A$14,#REF!,JL$8:JL$14)</f>
        <v>0</v>
      </c>
      <c r="JM24" s="152" t="e">
        <f>INDEX(Цены_спр.[],MATCH(#REF!,Цены_спр.[Номенклатура],0),MATCH("Урожайность, %",Цены_спр.[#Headers],0))</f>
        <v>#REF!</v>
      </c>
      <c r="JN24" s="153">
        <f>SUMIF($A$8:$A$14,#REF!,JN$8:JN$14)</f>
        <v>0</v>
      </c>
      <c r="JO24" s="153">
        <f>SUMIF($A$8:$A$14,#REF!,JO$8:JO$14)</f>
        <v>0</v>
      </c>
      <c r="JP24" s="153">
        <f>SUMIF($A$8:$A$14,#REF!,JP$8:JP$14)</f>
        <v>0</v>
      </c>
      <c r="JQ24" s="153">
        <f>SUMIF($A$8:$A$14,#REF!,JQ$8:JQ$14)</f>
        <v>0</v>
      </c>
      <c r="JR24" s="153">
        <f>SUMIF($A$8:$A$14,#REF!,JR$8:JR$14)</f>
        <v>0</v>
      </c>
      <c r="JS24" s="153">
        <f>SUMIF($A$8:$A$14,#REF!,JS$8:JS$14)</f>
        <v>0</v>
      </c>
      <c r="JT24" s="156" t="e">
        <f>INDEX(Цены_спр.[],MATCH(#REF!,Цены_спр.[Номенклатура],0),MATCH("Цена, руб./ед. изм.",Цены_спр.[#Headers],0))</f>
        <v>#REF!</v>
      </c>
      <c r="JU24" s="166">
        <f>SUMIF($A$8:$A$14,#REF!,JU$8:JU$14)</f>
        <v>0</v>
      </c>
      <c r="JV24" s="158">
        <f>SUMIF($A$8:$A$14,#REF!,JV$8:JV$14)</f>
        <v>0</v>
      </c>
      <c r="JW24" s="152" t="e">
        <f>INDEX(Цены_спр.[],MATCH(#REF!,Цены_спр.[Номенклатура],0),MATCH("Урожайность, %",Цены_спр.[#Headers],0))</f>
        <v>#REF!</v>
      </c>
      <c r="JX24" s="153">
        <f>SUMIF($A$8:$A$14,#REF!,JX$8:JX$14)</f>
        <v>0</v>
      </c>
      <c r="JY24" s="153">
        <f>SUMIF($A$8:$A$14,#REF!,JY$8:JY$14)</f>
        <v>0</v>
      </c>
      <c r="JZ24" s="153">
        <f>SUMIF($A$8:$A$14,#REF!,JZ$8:JZ$14)</f>
        <v>0</v>
      </c>
      <c r="KA24" s="153">
        <f>SUMIF($A$8:$A$14,#REF!,KA$8:KA$14)</f>
        <v>0</v>
      </c>
      <c r="KB24" s="153">
        <f>SUMIF($A$8:$A$14,#REF!,KB$8:KB$14)</f>
        <v>0</v>
      </c>
      <c r="KC24" s="153">
        <f>SUMIF($A$8:$A$14,#REF!,KC$8:KC$14)</f>
        <v>0</v>
      </c>
      <c r="KD24" s="156" t="e">
        <f>INDEX(Цены_спр.[],MATCH(#REF!,Цены_спр.[Номенклатура],0),MATCH("Цена, руб./ед. изм.",Цены_спр.[#Headers],0))</f>
        <v>#REF!</v>
      </c>
      <c r="KE24" s="166">
        <f>SUMIF($A$8:$A$14,#REF!,KE$8:KE$14)</f>
        <v>0</v>
      </c>
      <c r="KF24" s="158">
        <f>SUMIF($A$8:$A$14,#REF!,KF$8:KF$14)</f>
        <v>0</v>
      </c>
      <c r="KG24" s="152" t="e">
        <f>INDEX(Цены_спр.[],MATCH(#REF!,Цены_спр.[Номенклатура],0),MATCH("Урожайность, %",Цены_спр.[#Headers],0))</f>
        <v>#REF!</v>
      </c>
      <c r="KH24" s="153">
        <f>SUMIF($A$8:$A$14,#REF!,KH$8:KH$14)</f>
        <v>0</v>
      </c>
      <c r="KI24" s="153">
        <f>SUMIF($A$8:$A$14,#REF!,KI$8:KI$14)</f>
        <v>0</v>
      </c>
      <c r="KJ24" s="153">
        <f>SUMIF($A$8:$A$14,#REF!,KJ$8:KJ$14)</f>
        <v>0</v>
      </c>
      <c r="KK24" s="153">
        <f>SUMIF($A$8:$A$14,#REF!,KK$8:KK$14)</f>
        <v>0</v>
      </c>
      <c r="KL24" s="153">
        <f>SUMIF($A$8:$A$14,#REF!,KL$8:KL$14)</f>
        <v>0</v>
      </c>
      <c r="KM24" s="153">
        <f>SUMIF($A$8:$A$14,#REF!,KM$8:KM$14)</f>
        <v>0</v>
      </c>
      <c r="KN24" s="156" t="e">
        <f>INDEX(Цены_спр.[],MATCH(#REF!,Цены_спр.[Номенклатура],0),MATCH("Цена, руб./ед. изм.",Цены_спр.[#Headers],0))</f>
        <v>#REF!</v>
      </c>
      <c r="KO24" s="166">
        <f>SUMIF($A$8:$A$14,#REF!,KO$8:KO$14)</f>
        <v>0</v>
      </c>
      <c r="KP24" s="158">
        <f>SUMIF($A$8:$A$14,#REF!,KP$8:KP$14)</f>
        <v>0</v>
      </c>
      <c r="KQ24" s="152" t="e">
        <f>INDEX(Цены_спр.[],MATCH(#REF!,Цены_спр.[Номенклатура],0),MATCH("Урожайность, %",Цены_спр.[#Headers],0))</f>
        <v>#REF!</v>
      </c>
      <c r="KR24" s="153">
        <f>SUMIF($A$8:$A$14,#REF!,KR$8:KR$14)</f>
        <v>0</v>
      </c>
      <c r="KS24" s="153">
        <f>SUMIF($A$8:$A$14,#REF!,KS$8:KS$14)</f>
        <v>0</v>
      </c>
      <c r="KT24" s="153">
        <f>SUMIF($A$8:$A$14,#REF!,KT$8:KT$14)</f>
        <v>0</v>
      </c>
      <c r="KU24" s="153">
        <f>SUMIF($A$8:$A$14,#REF!,KU$8:KU$14)</f>
        <v>0</v>
      </c>
      <c r="KV24" s="153">
        <f>SUMIF($A$8:$A$14,#REF!,KV$8:KV$14)</f>
        <v>0</v>
      </c>
      <c r="KW24" s="153">
        <f>SUMIF($A$8:$A$14,#REF!,KW$8:KW$14)</f>
        <v>0</v>
      </c>
      <c r="KX24" s="156" t="e">
        <f>INDEX(Цены_спр.[],MATCH(#REF!,Цены_спр.[Номенклатура],0),MATCH("Цена, руб./ед. изм.",Цены_спр.[#Headers],0))</f>
        <v>#REF!</v>
      </c>
      <c r="KY24" s="166">
        <f>SUMIF($A$8:$A$14,#REF!,KY$8:KY$14)</f>
        <v>0</v>
      </c>
    </row>
    <row r="25" spans="1:311" ht="15" hidden="1" customHeight="1" outlineLevel="1">
      <c r="A25" s="244" t="s">
        <v>267</v>
      </c>
      <c r="B25" s="158">
        <f>SUMIF($A$8:$A$14,#REF!,B$8:B$14)</f>
        <v>0</v>
      </c>
      <c r="C25" s="152" t="e">
        <f>INDEX(Цены_спр.[],MATCH(#REF!,Цены_спр.[Номенклатура],0),MATCH("Урожайность, %",Цены_спр.[#Headers],0))</f>
        <v>#REF!</v>
      </c>
      <c r="D25" s="153">
        <f>SUMIF($A$8:$A$14,#REF!,D$8:D$14)</f>
        <v>0</v>
      </c>
      <c r="E25" s="153">
        <f>SUMIF($A$8:$A$14,#REF!,E$8:E$14)</f>
        <v>0</v>
      </c>
      <c r="F25" s="153">
        <f>SUMIF($A$8:$A$14,#REF!,F$8:F$14)</f>
        <v>0</v>
      </c>
      <c r="G25" s="153">
        <f>SUMIF($A$8:$A$14,#REF!,G$8:G$14)</f>
        <v>0</v>
      </c>
      <c r="H25" s="153">
        <f>SUMIF($A$8:$A$14,#REF!,H$8:H$14)</f>
        <v>0</v>
      </c>
      <c r="I25" s="153">
        <f>SUMIF($A$8:$A$14,#REF!,I$8:I$14)</f>
        <v>0</v>
      </c>
      <c r="J25" s="156" t="e">
        <f>INDEX(Цены_спр.[],MATCH(#REF!,Цены_спр.[Номенклатура],0),MATCH("Цена, руб./ед. изм.",Цены_спр.[#Headers],0))</f>
        <v>#REF!</v>
      </c>
      <c r="K25" s="166">
        <f>SUMIF($A$8:$A$14,#REF!,K$8:K$14)</f>
        <v>0</v>
      </c>
      <c r="L25" s="158">
        <f>SUMIF($A$8:$A$14,#REF!,L$8:L$14)</f>
        <v>0</v>
      </c>
      <c r="M25" s="152" t="e">
        <f>INDEX(Цены_спр.[],MATCH(#REF!,Цены_спр.[Номенклатура],0),MATCH("Урожайность, %",Цены_спр.[#Headers],0))</f>
        <v>#REF!</v>
      </c>
      <c r="N25" s="153">
        <f>SUMIF($A$8:$A$14,#REF!,N$8:N$14)</f>
        <v>0</v>
      </c>
      <c r="O25" s="153">
        <f>SUMIF($A$8:$A$14,#REF!,O$8:O$14)</f>
        <v>0</v>
      </c>
      <c r="P25" s="153">
        <f>SUMIF($A$8:$A$14,#REF!,P$8:P$14)</f>
        <v>0</v>
      </c>
      <c r="Q25" s="153">
        <f>SUMIF($A$8:$A$14,#REF!,Q$8:Q$14)</f>
        <v>0</v>
      </c>
      <c r="R25" s="153">
        <f>SUMIF($A$8:$A$14,#REF!,R$8:R$14)</f>
        <v>0</v>
      </c>
      <c r="S25" s="153">
        <f>SUMIF($A$8:$A$14,#REF!,S$8:S$14)</f>
        <v>0</v>
      </c>
      <c r="T25" s="156" t="e">
        <f>INDEX(Цены_спр.[],MATCH(#REF!,Цены_спр.[Номенклатура],0),MATCH("Цена, руб./ед. изм.",Цены_спр.[#Headers],0))</f>
        <v>#REF!</v>
      </c>
      <c r="U25" s="166">
        <f>SUMIF($A$8:$A$14,#REF!,U$8:U$14)</f>
        <v>0</v>
      </c>
      <c r="V25" s="158">
        <f>SUMIF($A$8:$A$14,#REF!,V$8:V$14)</f>
        <v>0</v>
      </c>
      <c r="W25" s="152" t="e">
        <f>INDEX(Цены_спр.[],MATCH(#REF!,Цены_спр.[Номенклатура],0),MATCH("Урожайность, %",Цены_спр.[#Headers],0))</f>
        <v>#REF!</v>
      </c>
      <c r="X25" s="153">
        <f>SUMIF($A$8:$A$14,#REF!,X$8:X$14)</f>
        <v>0</v>
      </c>
      <c r="Y25" s="153">
        <f>SUMIF($A$8:$A$14,#REF!,Y$8:Y$14)</f>
        <v>0</v>
      </c>
      <c r="Z25" s="153">
        <f>SUMIF($A$8:$A$14,#REF!,Z$8:Z$14)</f>
        <v>0</v>
      </c>
      <c r="AA25" s="153">
        <f>SUMIF($A$8:$A$14,#REF!,AA$8:AA$14)</f>
        <v>0</v>
      </c>
      <c r="AB25" s="153">
        <f>SUMIF($A$8:$A$14,#REF!,AB$8:AB$14)</f>
        <v>0</v>
      </c>
      <c r="AC25" s="153">
        <f>SUMIF($A$8:$A$14,#REF!,AC$8:AC$14)</f>
        <v>0</v>
      </c>
      <c r="AD25" s="156" t="e">
        <f>INDEX(Цены_спр.[],MATCH(#REF!,Цены_спр.[Номенклатура],0),MATCH("Цена, руб./ед. изм.",Цены_спр.[#Headers],0))</f>
        <v>#REF!</v>
      </c>
      <c r="AE25" s="166">
        <f>SUMIF($A$8:$A$14,#REF!,AE$8:AE$14)</f>
        <v>0</v>
      </c>
      <c r="AF25" s="158">
        <f>SUMIF($A$8:$A$14,#REF!,AF$8:AF$14)</f>
        <v>0</v>
      </c>
      <c r="AG25" s="152" t="e">
        <f>INDEX(Цены_спр.[],MATCH(#REF!,Цены_спр.[Номенклатура],0),MATCH("Урожайность, %",Цены_спр.[#Headers],0))</f>
        <v>#REF!</v>
      </c>
      <c r="AH25" s="153">
        <f>SUMIF($A$8:$A$14,#REF!,AH$8:AH$14)</f>
        <v>0</v>
      </c>
      <c r="AI25" s="153">
        <f>SUMIF($A$8:$A$14,#REF!,AI$8:AI$14)</f>
        <v>0</v>
      </c>
      <c r="AJ25" s="153">
        <f>SUMIF($A$8:$A$14,#REF!,AJ$8:AJ$14)</f>
        <v>0</v>
      </c>
      <c r="AK25" s="153">
        <f>SUMIF($A$8:$A$14,#REF!,AK$8:AK$14)</f>
        <v>0</v>
      </c>
      <c r="AL25" s="153">
        <f>SUMIF($A$8:$A$14,#REF!,AL$8:AL$14)</f>
        <v>0</v>
      </c>
      <c r="AM25" s="153">
        <f>SUMIF($A$8:$A$14,#REF!,AM$8:AM$14)</f>
        <v>0</v>
      </c>
      <c r="AN25" s="156" t="e">
        <f>INDEX(Цены_спр.[],MATCH(#REF!,Цены_спр.[Номенклатура],0),MATCH("Цена, руб./ед. изм.",Цены_спр.[#Headers],0))</f>
        <v>#REF!</v>
      </c>
      <c r="AO25" s="166">
        <f>SUMIF($A$8:$A$14,#REF!,AO$8:AO$14)</f>
        <v>0</v>
      </c>
      <c r="AP25" s="158">
        <f>SUMIF($A$8:$A$14,#REF!,AP$8:AP$14)</f>
        <v>0</v>
      </c>
      <c r="AQ25" s="152" t="e">
        <f>INDEX(Цены_спр.[],MATCH(#REF!,Цены_спр.[Номенклатура],0),MATCH("Урожайность, %",Цены_спр.[#Headers],0))</f>
        <v>#REF!</v>
      </c>
      <c r="AR25" s="153">
        <f>SUMIF($A$8:$A$14,#REF!,AR$8:AR$14)</f>
        <v>0</v>
      </c>
      <c r="AS25" s="153">
        <f>SUMIF($A$8:$A$14,#REF!,AS$8:AS$14)</f>
        <v>0</v>
      </c>
      <c r="AT25" s="153">
        <f>SUMIF($A$8:$A$14,#REF!,AT$8:AT$14)</f>
        <v>0</v>
      </c>
      <c r="AU25" s="153">
        <f>SUMIF($A$8:$A$14,#REF!,AU$8:AU$14)</f>
        <v>0</v>
      </c>
      <c r="AV25" s="153">
        <f>SUMIF($A$8:$A$14,#REF!,AV$8:AV$14)</f>
        <v>0</v>
      </c>
      <c r="AW25" s="153">
        <f>SUMIF($A$8:$A$14,#REF!,AW$8:AW$14)</f>
        <v>0</v>
      </c>
      <c r="AX25" s="156" t="e">
        <f>INDEX(Цены_спр.[],MATCH(#REF!,Цены_спр.[Номенклатура],0),MATCH("Цена, руб./ед. изм.",Цены_спр.[#Headers],0))</f>
        <v>#REF!</v>
      </c>
      <c r="AY25" s="166">
        <f>SUMIF($A$8:$A$14,#REF!,AY$8:AY$14)</f>
        <v>0</v>
      </c>
      <c r="AZ25" s="158">
        <f>SUMIF($A$8:$A$14,#REF!,AZ$8:AZ$14)</f>
        <v>0</v>
      </c>
      <c r="BA25" s="152" t="e">
        <f>INDEX(Цены_спр.[],MATCH(#REF!,Цены_спр.[Номенклатура],0),MATCH("Урожайность, %",Цены_спр.[#Headers],0))</f>
        <v>#REF!</v>
      </c>
      <c r="BB25" s="153">
        <f>SUMIF($A$8:$A$14,#REF!,BB$8:BB$14)</f>
        <v>0</v>
      </c>
      <c r="BC25" s="153">
        <f>SUMIF($A$8:$A$14,#REF!,BC$8:BC$14)</f>
        <v>0</v>
      </c>
      <c r="BD25" s="153">
        <f>SUMIF($A$8:$A$14,#REF!,BD$8:BD$14)</f>
        <v>0</v>
      </c>
      <c r="BE25" s="153">
        <f>SUMIF($A$8:$A$14,#REF!,BE$8:BE$14)</f>
        <v>0</v>
      </c>
      <c r="BF25" s="153">
        <f>SUMIF($A$8:$A$14,#REF!,BF$8:BF$14)</f>
        <v>0</v>
      </c>
      <c r="BG25" s="153">
        <f>SUMIF($A$8:$A$14,#REF!,BG$8:BG$14)</f>
        <v>0</v>
      </c>
      <c r="BH25" s="156" t="e">
        <f>INDEX(Цены_спр.[],MATCH(#REF!,Цены_спр.[Номенклатура],0),MATCH("Цена, руб./ед. изм.",Цены_спр.[#Headers],0))</f>
        <v>#REF!</v>
      </c>
      <c r="BI25" s="166">
        <f>SUMIF($A$8:$A$14,#REF!,BI$8:BI$14)</f>
        <v>0</v>
      </c>
      <c r="BJ25" s="158">
        <f>SUMIF($A$8:$A$14,#REF!,BJ$8:BJ$14)</f>
        <v>0</v>
      </c>
      <c r="BK25" s="152" t="e">
        <f>INDEX(Цены_спр.[],MATCH(#REF!,Цены_спр.[Номенклатура],0),MATCH("Урожайность, %",Цены_спр.[#Headers],0))</f>
        <v>#REF!</v>
      </c>
      <c r="BL25" s="153">
        <f>SUMIF($A$8:$A$14,#REF!,BL$8:BL$14)</f>
        <v>0</v>
      </c>
      <c r="BM25" s="153">
        <f>SUMIF($A$8:$A$14,#REF!,BM$8:BM$14)</f>
        <v>0</v>
      </c>
      <c r="BN25" s="153">
        <f>SUMIF($A$8:$A$14,#REF!,BN$8:BN$14)</f>
        <v>0</v>
      </c>
      <c r="BO25" s="153">
        <f>SUMIF($A$8:$A$14,#REF!,BO$8:BO$14)</f>
        <v>0</v>
      </c>
      <c r="BP25" s="153">
        <f>SUMIF($A$8:$A$14,#REF!,BP$8:BP$14)</f>
        <v>0</v>
      </c>
      <c r="BQ25" s="153">
        <f>SUMIF($A$8:$A$14,#REF!,BQ$8:BQ$14)</f>
        <v>0</v>
      </c>
      <c r="BR25" s="156" t="e">
        <f>INDEX(Цены_спр.[],MATCH(#REF!,Цены_спр.[Номенклатура],0),MATCH("Цена, руб./ед. изм.",Цены_спр.[#Headers],0))</f>
        <v>#REF!</v>
      </c>
      <c r="BS25" s="166">
        <f>SUMIF($A$8:$A$14,#REF!,BS$8:BS$14)</f>
        <v>0</v>
      </c>
      <c r="BT25" s="158">
        <f>SUMIF($A$8:$A$14,#REF!,BT$8:BT$14)</f>
        <v>0</v>
      </c>
      <c r="BU25" s="152" t="e">
        <f>INDEX(Цены_спр.[],MATCH(#REF!,Цены_спр.[Номенклатура],0),MATCH("Урожайность, %",Цены_спр.[#Headers],0))</f>
        <v>#REF!</v>
      </c>
      <c r="BV25" s="153">
        <f>SUMIF($A$8:$A$14,#REF!,BV$8:BV$14)</f>
        <v>0</v>
      </c>
      <c r="BW25" s="153">
        <f>SUMIF($A$8:$A$14,#REF!,BW$8:BW$14)</f>
        <v>0</v>
      </c>
      <c r="BX25" s="153">
        <f>SUMIF($A$8:$A$14,#REF!,BX$8:BX$14)</f>
        <v>0</v>
      </c>
      <c r="BY25" s="153">
        <f>SUMIF($A$8:$A$14,#REF!,BY$8:BY$14)</f>
        <v>0</v>
      </c>
      <c r="BZ25" s="153">
        <f>SUMIF($A$8:$A$14,#REF!,BZ$8:BZ$14)</f>
        <v>0</v>
      </c>
      <c r="CA25" s="153">
        <f>SUMIF($A$8:$A$14,#REF!,CA$8:CA$14)</f>
        <v>0</v>
      </c>
      <c r="CB25" s="156" t="e">
        <f>INDEX(Цены_спр.[],MATCH(#REF!,Цены_спр.[Номенклатура],0),MATCH("Цена, руб./ед. изм.",Цены_спр.[#Headers],0))</f>
        <v>#REF!</v>
      </c>
      <c r="CC25" s="166">
        <f>SUMIF($A$8:$A$14,#REF!,CC$8:CC$14)</f>
        <v>0</v>
      </c>
      <c r="CD25" s="158">
        <f>SUMIF($A$8:$A$14,#REF!,CD$8:CD$14)</f>
        <v>0</v>
      </c>
      <c r="CE25" s="152" t="e">
        <f>INDEX(Цены_спр.[],MATCH(#REF!,Цены_спр.[Номенклатура],0),MATCH("Урожайность, %",Цены_спр.[#Headers],0))</f>
        <v>#REF!</v>
      </c>
      <c r="CF25" s="153">
        <f>SUMIF($A$8:$A$14,#REF!,CF$8:CF$14)</f>
        <v>0</v>
      </c>
      <c r="CG25" s="153">
        <f>SUMIF($A$8:$A$14,#REF!,CG$8:CG$14)</f>
        <v>0</v>
      </c>
      <c r="CH25" s="153">
        <f>SUMIF($A$8:$A$14,#REF!,CH$8:CH$14)</f>
        <v>0</v>
      </c>
      <c r="CI25" s="153">
        <f>SUMIF($A$8:$A$14,#REF!,CI$8:CI$14)</f>
        <v>0</v>
      </c>
      <c r="CJ25" s="153">
        <f>SUMIF($A$8:$A$14,#REF!,CJ$8:CJ$14)</f>
        <v>0</v>
      </c>
      <c r="CK25" s="153">
        <f>SUMIF($A$8:$A$14,#REF!,CK$8:CK$14)</f>
        <v>0</v>
      </c>
      <c r="CL25" s="156" t="e">
        <f>INDEX(Цены_спр.[],MATCH(#REF!,Цены_спр.[Номенклатура],0),MATCH("Цена, руб./ед. изм.",Цены_спр.[#Headers],0))</f>
        <v>#REF!</v>
      </c>
      <c r="CM25" s="166">
        <f>SUMIF($A$8:$A$14,#REF!,CM$8:CM$14)</f>
        <v>0</v>
      </c>
      <c r="CN25" s="158">
        <f>SUMIF($A$8:$A$14,#REF!,CN$8:CN$14)</f>
        <v>0</v>
      </c>
      <c r="CO25" s="152" t="e">
        <f>INDEX(Цены_спр.[],MATCH(#REF!,Цены_спр.[Номенклатура],0),MATCH("Урожайность, %",Цены_спр.[#Headers],0))</f>
        <v>#REF!</v>
      </c>
      <c r="CP25" s="153">
        <f>SUMIF($A$8:$A$14,#REF!,CP$8:CP$14)</f>
        <v>0</v>
      </c>
      <c r="CQ25" s="153">
        <f>SUMIF($A$8:$A$14,#REF!,CQ$8:CQ$14)</f>
        <v>0</v>
      </c>
      <c r="CR25" s="153">
        <f>SUMIF($A$8:$A$14,#REF!,CR$8:CR$14)</f>
        <v>0</v>
      </c>
      <c r="CS25" s="153">
        <f>SUMIF($A$8:$A$14,#REF!,CS$8:CS$14)</f>
        <v>0</v>
      </c>
      <c r="CT25" s="153">
        <f>SUMIF($A$8:$A$14,#REF!,CT$8:CT$14)</f>
        <v>0</v>
      </c>
      <c r="CU25" s="153">
        <f>SUMIF($A$8:$A$14,#REF!,CU$8:CU$14)</f>
        <v>0</v>
      </c>
      <c r="CV25" s="156" t="e">
        <f>INDEX(Цены_спр.[],MATCH(#REF!,Цены_спр.[Номенклатура],0),MATCH("Цена, руб./ед. изм.",Цены_спр.[#Headers],0))</f>
        <v>#REF!</v>
      </c>
      <c r="CW25" s="166">
        <f>SUMIF($A$8:$A$14,#REF!,CW$8:CW$14)</f>
        <v>0</v>
      </c>
      <c r="CX25" s="158">
        <f>SUMIF($A$8:$A$14,#REF!,CX$8:CX$14)</f>
        <v>0</v>
      </c>
      <c r="CY25" s="152" t="e">
        <f>INDEX(Цены_спр.[],MATCH(#REF!,Цены_спр.[Номенклатура],0),MATCH("Урожайность, %",Цены_спр.[#Headers],0))</f>
        <v>#REF!</v>
      </c>
      <c r="CZ25" s="153">
        <f>SUMIF($A$8:$A$14,#REF!,CZ$8:CZ$14)</f>
        <v>0</v>
      </c>
      <c r="DA25" s="153">
        <f>SUMIF($A$8:$A$14,#REF!,DA$8:DA$14)</f>
        <v>0</v>
      </c>
      <c r="DB25" s="153">
        <f>SUMIF($A$8:$A$14,#REF!,DB$8:DB$14)</f>
        <v>0</v>
      </c>
      <c r="DC25" s="153">
        <f>SUMIF($A$8:$A$14,#REF!,DC$8:DC$14)</f>
        <v>0</v>
      </c>
      <c r="DD25" s="153">
        <f>SUMIF($A$8:$A$14,#REF!,DD$8:DD$14)</f>
        <v>0</v>
      </c>
      <c r="DE25" s="153">
        <f>SUMIF($A$8:$A$14,#REF!,DE$8:DE$14)</f>
        <v>0</v>
      </c>
      <c r="DF25" s="156" t="e">
        <f>INDEX(Цены_спр.[],MATCH(#REF!,Цены_спр.[Номенклатура],0),MATCH("Цена, руб./ед. изм.",Цены_спр.[#Headers],0))</f>
        <v>#REF!</v>
      </c>
      <c r="DG25" s="166">
        <f>SUMIF($A$8:$A$14,#REF!,DG$8:DG$14)</f>
        <v>0</v>
      </c>
      <c r="DH25" s="158">
        <f>SUMIF($A$8:$A$14,#REF!,DH$8:DH$14)</f>
        <v>0</v>
      </c>
      <c r="DI25" s="152" t="e">
        <f>INDEX(Цены_спр.[],MATCH(#REF!,Цены_спр.[Номенклатура],0),MATCH("Урожайность, %",Цены_спр.[#Headers],0))</f>
        <v>#REF!</v>
      </c>
      <c r="DJ25" s="153">
        <f>SUMIF($A$8:$A$14,#REF!,DJ$8:DJ$14)</f>
        <v>0</v>
      </c>
      <c r="DK25" s="153">
        <f>SUMIF($A$8:$A$14,#REF!,DK$8:DK$14)</f>
        <v>0</v>
      </c>
      <c r="DL25" s="153">
        <f>SUMIF($A$8:$A$14,#REF!,DL$8:DL$14)</f>
        <v>0</v>
      </c>
      <c r="DM25" s="153">
        <f>SUMIF($A$8:$A$14,#REF!,DM$8:DM$14)</f>
        <v>0</v>
      </c>
      <c r="DN25" s="153">
        <f>SUMIF($A$8:$A$14,#REF!,DN$8:DN$14)</f>
        <v>0</v>
      </c>
      <c r="DO25" s="153">
        <f>SUMIF($A$8:$A$14,#REF!,DO$8:DO$14)</f>
        <v>0</v>
      </c>
      <c r="DP25" s="156" t="e">
        <f>INDEX(Цены_спр.[],MATCH(#REF!,Цены_спр.[Номенклатура],0),MATCH("Цена, руб./ед. изм.",Цены_спр.[#Headers],0))</f>
        <v>#REF!</v>
      </c>
      <c r="DQ25" s="166">
        <f>SUMIF($A$8:$A$14,#REF!,DQ$8:DQ$14)</f>
        <v>0</v>
      </c>
      <c r="DR25" s="158">
        <f>SUMIF($A$8:$A$14,#REF!,DR$8:DR$14)</f>
        <v>0</v>
      </c>
      <c r="DS25" s="152" t="e">
        <f>INDEX(Цены_спр.[],MATCH(#REF!,Цены_спр.[Номенклатура],0),MATCH("Урожайность, %",Цены_спр.[#Headers],0))</f>
        <v>#REF!</v>
      </c>
      <c r="DT25" s="153">
        <f>SUMIF($A$8:$A$14,#REF!,DT$8:DT$14)</f>
        <v>0</v>
      </c>
      <c r="DU25" s="153">
        <f>SUMIF($A$8:$A$14,#REF!,DU$8:DU$14)</f>
        <v>0</v>
      </c>
      <c r="DV25" s="153">
        <f>SUMIF($A$8:$A$14,#REF!,DV$8:DV$14)</f>
        <v>0</v>
      </c>
      <c r="DW25" s="153">
        <f>SUMIF($A$8:$A$14,#REF!,DW$8:DW$14)</f>
        <v>0</v>
      </c>
      <c r="DX25" s="153">
        <f>SUMIF($A$8:$A$14,#REF!,DX$8:DX$14)</f>
        <v>0</v>
      </c>
      <c r="DY25" s="153">
        <f>SUMIF($A$8:$A$14,#REF!,DY$8:DY$14)</f>
        <v>0</v>
      </c>
      <c r="DZ25" s="156" t="e">
        <f>INDEX(Цены_спр.[],MATCH(#REF!,Цены_спр.[Номенклатура],0),MATCH("Цена, руб./ед. изм.",Цены_спр.[#Headers],0))</f>
        <v>#REF!</v>
      </c>
      <c r="EA25" s="166">
        <f>SUMIF($A$8:$A$14,#REF!,EA$8:EA$14)</f>
        <v>0</v>
      </c>
      <c r="EB25" s="158">
        <f>SUMIF($A$8:$A$14,#REF!,EB$8:EB$14)</f>
        <v>0</v>
      </c>
      <c r="EC25" s="152" t="e">
        <f>INDEX(Цены_спр.[],MATCH(#REF!,Цены_спр.[Номенклатура],0),MATCH("Урожайность, %",Цены_спр.[#Headers],0))</f>
        <v>#REF!</v>
      </c>
      <c r="ED25" s="153">
        <f>SUMIF($A$8:$A$14,#REF!,ED$8:ED$14)</f>
        <v>0</v>
      </c>
      <c r="EE25" s="153">
        <f>SUMIF($A$8:$A$14,#REF!,EE$8:EE$14)</f>
        <v>0</v>
      </c>
      <c r="EF25" s="153">
        <f>SUMIF($A$8:$A$14,#REF!,EF$8:EF$14)</f>
        <v>0</v>
      </c>
      <c r="EG25" s="153">
        <f>SUMIF($A$8:$A$14,#REF!,EG$8:EG$14)</f>
        <v>0</v>
      </c>
      <c r="EH25" s="153">
        <f>SUMIF($A$8:$A$14,#REF!,EH$8:EH$14)</f>
        <v>0</v>
      </c>
      <c r="EI25" s="153">
        <f>SUMIF($A$8:$A$14,#REF!,EI$8:EI$14)</f>
        <v>0</v>
      </c>
      <c r="EJ25" s="156" t="e">
        <f>INDEX(Цены_спр.[],MATCH(#REF!,Цены_спр.[Номенклатура],0),MATCH("Цена, руб./ед. изм.",Цены_спр.[#Headers],0))</f>
        <v>#REF!</v>
      </c>
      <c r="EK25" s="166">
        <f>SUMIF($A$8:$A$14,#REF!,EK$8:EK$14)</f>
        <v>0</v>
      </c>
      <c r="EL25" s="158">
        <f>SUMIF($A$8:$A$14,#REF!,EL$8:EL$14)</f>
        <v>0</v>
      </c>
      <c r="EM25" s="152" t="e">
        <f>INDEX(Цены_спр.[],MATCH(#REF!,Цены_спр.[Номенклатура],0),MATCH("Урожайность, %",Цены_спр.[#Headers],0))</f>
        <v>#REF!</v>
      </c>
      <c r="EN25" s="153">
        <f>SUMIF($A$8:$A$14,#REF!,EN$8:EN$14)</f>
        <v>0</v>
      </c>
      <c r="EO25" s="153">
        <f>SUMIF($A$8:$A$14,#REF!,EO$8:EO$14)</f>
        <v>0</v>
      </c>
      <c r="EP25" s="153">
        <f>SUMIF($A$8:$A$14,#REF!,EP$8:EP$14)</f>
        <v>0</v>
      </c>
      <c r="EQ25" s="153">
        <f>SUMIF($A$8:$A$14,#REF!,EQ$8:EQ$14)</f>
        <v>0</v>
      </c>
      <c r="ER25" s="153">
        <f>SUMIF($A$8:$A$14,#REF!,ER$8:ER$14)</f>
        <v>0</v>
      </c>
      <c r="ES25" s="153">
        <f>SUMIF($A$8:$A$14,#REF!,ES$8:ES$14)</f>
        <v>0</v>
      </c>
      <c r="ET25" s="156" t="e">
        <f>INDEX(Цены_спр.[],MATCH(#REF!,Цены_спр.[Номенклатура],0),MATCH("Цена, руб./ед. изм.",Цены_спр.[#Headers],0))</f>
        <v>#REF!</v>
      </c>
      <c r="EU25" s="166">
        <f>SUMIF($A$8:$A$14,#REF!,EU$8:EU$14)</f>
        <v>0</v>
      </c>
      <c r="EV25" s="158">
        <f>SUMIF($A$8:$A$14,#REF!,EV$8:EV$14)</f>
        <v>0</v>
      </c>
      <c r="EW25" s="152" t="e">
        <f>INDEX(Цены_спр.[],MATCH(#REF!,Цены_спр.[Номенклатура],0),MATCH("Урожайность, %",Цены_спр.[#Headers],0))</f>
        <v>#REF!</v>
      </c>
      <c r="EX25" s="153">
        <f>SUMIF($A$8:$A$14,#REF!,EX$8:EX$14)</f>
        <v>0</v>
      </c>
      <c r="EY25" s="153">
        <f>SUMIF($A$8:$A$14,#REF!,EY$8:EY$14)</f>
        <v>0</v>
      </c>
      <c r="EZ25" s="153">
        <f>SUMIF($A$8:$A$14,#REF!,EZ$8:EZ$14)</f>
        <v>0</v>
      </c>
      <c r="FA25" s="153">
        <f>SUMIF($A$8:$A$14,#REF!,FA$8:FA$14)</f>
        <v>0</v>
      </c>
      <c r="FB25" s="153">
        <f>SUMIF($A$8:$A$14,#REF!,FB$8:FB$14)</f>
        <v>0</v>
      </c>
      <c r="FC25" s="153">
        <f>SUMIF($A$8:$A$14,#REF!,FC$8:FC$14)</f>
        <v>0</v>
      </c>
      <c r="FD25" s="156" t="e">
        <f>INDEX(Цены_спр.[],MATCH(#REF!,Цены_спр.[Номенклатура],0),MATCH("Цена, руб./ед. изм.",Цены_спр.[#Headers],0))</f>
        <v>#REF!</v>
      </c>
      <c r="FE25" s="166">
        <f>SUMIF($A$8:$A$14,#REF!,FE$8:FE$14)</f>
        <v>0</v>
      </c>
      <c r="FF25" s="158">
        <f>SUMIF($A$8:$A$14,#REF!,FF$8:FF$14)</f>
        <v>0</v>
      </c>
      <c r="FG25" s="152" t="e">
        <f>INDEX(Цены_спр.[],MATCH(#REF!,Цены_спр.[Номенклатура],0),MATCH("Урожайность, %",Цены_спр.[#Headers],0))</f>
        <v>#REF!</v>
      </c>
      <c r="FH25" s="153">
        <f>SUMIF($A$8:$A$14,#REF!,FH$8:FH$14)</f>
        <v>0</v>
      </c>
      <c r="FI25" s="153">
        <f>SUMIF($A$8:$A$14,#REF!,FI$8:FI$14)</f>
        <v>0</v>
      </c>
      <c r="FJ25" s="153">
        <f>SUMIF($A$8:$A$14,#REF!,FJ$8:FJ$14)</f>
        <v>0</v>
      </c>
      <c r="FK25" s="153">
        <f>SUMIF($A$8:$A$14,#REF!,FK$8:FK$14)</f>
        <v>0</v>
      </c>
      <c r="FL25" s="153">
        <f>SUMIF($A$8:$A$14,#REF!,FL$8:FL$14)</f>
        <v>0</v>
      </c>
      <c r="FM25" s="153">
        <f>SUMIF($A$8:$A$14,#REF!,FM$8:FM$14)</f>
        <v>0</v>
      </c>
      <c r="FN25" s="156" t="e">
        <f>INDEX(Цены_спр.[],MATCH(#REF!,Цены_спр.[Номенклатура],0),MATCH("Цена, руб./ед. изм.",Цены_спр.[#Headers],0))</f>
        <v>#REF!</v>
      </c>
      <c r="FO25" s="166">
        <f>SUMIF($A$8:$A$14,#REF!,FO$8:FO$14)</f>
        <v>0</v>
      </c>
      <c r="FP25" s="158">
        <f>SUMIF($A$8:$A$14,#REF!,FP$8:FP$14)</f>
        <v>0</v>
      </c>
      <c r="FQ25" s="152" t="e">
        <f>INDEX(Цены_спр.[],MATCH(#REF!,Цены_спр.[Номенклатура],0),MATCH("Урожайность, %",Цены_спр.[#Headers],0))</f>
        <v>#REF!</v>
      </c>
      <c r="FR25" s="153">
        <f>SUMIF($A$8:$A$14,#REF!,FR$8:FR$14)</f>
        <v>0</v>
      </c>
      <c r="FS25" s="153">
        <f>SUMIF($A$8:$A$14,#REF!,FS$8:FS$14)</f>
        <v>0</v>
      </c>
      <c r="FT25" s="153">
        <f>SUMIF($A$8:$A$14,#REF!,FT$8:FT$14)</f>
        <v>0</v>
      </c>
      <c r="FU25" s="153">
        <f>SUMIF($A$8:$A$14,#REF!,FU$8:FU$14)</f>
        <v>0</v>
      </c>
      <c r="FV25" s="153">
        <f>SUMIF($A$8:$A$14,#REF!,FV$8:FV$14)</f>
        <v>0</v>
      </c>
      <c r="FW25" s="153">
        <f>SUMIF($A$8:$A$14,#REF!,FW$8:FW$14)</f>
        <v>0</v>
      </c>
      <c r="FX25" s="156" t="e">
        <f>INDEX(Цены_спр.[],MATCH(#REF!,Цены_спр.[Номенклатура],0),MATCH("Цена, руб./ед. изм.",Цены_спр.[#Headers],0))</f>
        <v>#REF!</v>
      </c>
      <c r="FY25" s="166">
        <f>SUMIF($A$8:$A$14,#REF!,FY$8:FY$14)</f>
        <v>0</v>
      </c>
      <c r="FZ25" s="158">
        <f>SUMIF($A$8:$A$14,#REF!,FZ$8:FZ$14)</f>
        <v>0</v>
      </c>
      <c r="GA25" s="152" t="e">
        <f>INDEX(Цены_спр.[],MATCH(#REF!,Цены_спр.[Номенклатура],0),MATCH("Урожайность, %",Цены_спр.[#Headers],0))</f>
        <v>#REF!</v>
      </c>
      <c r="GB25" s="153">
        <f>SUMIF($A$8:$A$14,#REF!,GB$8:GB$14)</f>
        <v>0</v>
      </c>
      <c r="GC25" s="153">
        <f>SUMIF($A$8:$A$14,#REF!,GC$8:GC$14)</f>
        <v>0</v>
      </c>
      <c r="GD25" s="153">
        <f>SUMIF($A$8:$A$14,#REF!,GD$8:GD$14)</f>
        <v>0</v>
      </c>
      <c r="GE25" s="153">
        <f>SUMIF($A$8:$A$14,#REF!,GE$8:GE$14)</f>
        <v>0</v>
      </c>
      <c r="GF25" s="153">
        <f>SUMIF($A$8:$A$14,#REF!,GF$8:GF$14)</f>
        <v>0</v>
      </c>
      <c r="GG25" s="153">
        <f>SUMIF($A$8:$A$14,#REF!,GG$8:GG$14)</f>
        <v>0</v>
      </c>
      <c r="GH25" s="156" t="e">
        <f>INDEX(Цены_спр.[],MATCH(#REF!,Цены_спр.[Номенклатура],0),MATCH("Цена, руб./ед. изм.",Цены_спр.[#Headers],0))</f>
        <v>#REF!</v>
      </c>
      <c r="GI25" s="166">
        <f>SUMIF($A$8:$A$14,#REF!,GI$8:GI$14)</f>
        <v>0</v>
      </c>
      <c r="GJ25" s="158">
        <f>SUMIF($A$8:$A$14,#REF!,GJ$8:GJ$14)</f>
        <v>0</v>
      </c>
      <c r="GK25" s="152" t="e">
        <f>INDEX(Цены_спр.[],MATCH(#REF!,Цены_спр.[Номенклатура],0),MATCH("Урожайность, %",Цены_спр.[#Headers],0))</f>
        <v>#REF!</v>
      </c>
      <c r="GL25" s="153">
        <f>SUMIF($A$8:$A$14,#REF!,GL$8:GL$14)</f>
        <v>0</v>
      </c>
      <c r="GM25" s="153">
        <f>SUMIF($A$8:$A$14,#REF!,GM$8:GM$14)</f>
        <v>0</v>
      </c>
      <c r="GN25" s="153">
        <f>SUMIF($A$8:$A$14,#REF!,GN$8:GN$14)</f>
        <v>0</v>
      </c>
      <c r="GO25" s="153">
        <f>SUMIF($A$8:$A$14,#REF!,GO$8:GO$14)</f>
        <v>0</v>
      </c>
      <c r="GP25" s="153">
        <f>SUMIF($A$8:$A$14,#REF!,GP$8:GP$14)</f>
        <v>0</v>
      </c>
      <c r="GQ25" s="153">
        <f>SUMIF($A$8:$A$14,#REF!,GQ$8:GQ$14)</f>
        <v>0</v>
      </c>
      <c r="GR25" s="156" t="e">
        <f>INDEX(Цены_спр.[],MATCH(#REF!,Цены_спр.[Номенклатура],0),MATCH("Цена, руб./ед. изм.",Цены_спр.[#Headers],0))</f>
        <v>#REF!</v>
      </c>
      <c r="GS25" s="166">
        <f>SUMIF($A$8:$A$14,#REF!,GS$8:GS$14)</f>
        <v>0</v>
      </c>
      <c r="GT25" s="158">
        <f>SUMIF($A$8:$A$14,#REF!,GT$8:GT$14)</f>
        <v>0</v>
      </c>
      <c r="GU25" s="152" t="e">
        <f>INDEX(Цены_спр.[],MATCH(#REF!,Цены_спр.[Номенклатура],0),MATCH("Урожайность, %",Цены_спр.[#Headers],0))</f>
        <v>#REF!</v>
      </c>
      <c r="GV25" s="153">
        <f>SUMIF($A$8:$A$14,#REF!,GV$8:GV$14)</f>
        <v>0</v>
      </c>
      <c r="GW25" s="153">
        <f>SUMIF($A$8:$A$14,#REF!,GW$8:GW$14)</f>
        <v>0</v>
      </c>
      <c r="GX25" s="153">
        <f>SUMIF($A$8:$A$14,#REF!,GX$8:GX$14)</f>
        <v>0</v>
      </c>
      <c r="GY25" s="153">
        <f>SUMIF($A$8:$A$14,#REF!,GY$8:GY$14)</f>
        <v>0</v>
      </c>
      <c r="GZ25" s="153">
        <f>SUMIF($A$8:$A$14,#REF!,GZ$8:GZ$14)</f>
        <v>0</v>
      </c>
      <c r="HA25" s="153">
        <f>SUMIF($A$8:$A$14,#REF!,HA$8:HA$14)</f>
        <v>0</v>
      </c>
      <c r="HB25" s="156" t="e">
        <f>INDEX(Цены_спр.[],MATCH(#REF!,Цены_спр.[Номенклатура],0),MATCH("Цена, руб./ед. изм.",Цены_спр.[#Headers],0))</f>
        <v>#REF!</v>
      </c>
      <c r="HC25" s="166">
        <f>SUMIF($A$8:$A$14,#REF!,HC$8:HC$14)</f>
        <v>0</v>
      </c>
      <c r="HD25" s="158">
        <f>SUMIF($A$8:$A$14,#REF!,HD$8:HD$14)</f>
        <v>0</v>
      </c>
      <c r="HE25" s="152" t="e">
        <f>INDEX(Цены_спр.[],MATCH(#REF!,Цены_спр.[Номенклатура],0),MATCH("Урожайность, %",Цены_спр.[#Headers],0))</f>
        <v>#REF!</v>
      </c>
      <c r="HF25" s="153">
        <f>SUMIF($A$8:$A$14,#REF!,HF$8:HF$14)</f>
        <v>0</v>
      </c>
      <c r="HG25" s="153">
        <f>SUMIF($A$8:$A$14,#REF!,HG$8:HG$14)</f>
        <v>0</v>
      </c>
      <c r="HH25" s="153">
        <f>SUMIF($A$8:$A$14,#REF!,HH$8:HH$14)</f>
        <v>0</v>
      </c>
      <c r="HI25" s="153">
        <f>SUMIF($A$8:$A$14,#REF!,HI$8:HI$14)</f>
        <v>0</v>
      </c>
      <c r="HJ25" s="153">
        <f>SUMIF($A$8:$A$14,#REF!,HJ$8:HJ$14)</f>
        <v>0</v>
      </c>
      <c r="HK25" s="153">
        <f>SUMIF($A$8:$A$14,#REF!,HK$8:HK$14)</f>
        <v>0</v>
      </c>
      <c r="HL25" s="156" t="e">
        <f>INDEX(Цены_спр.[],MATCH(#REF!,Цены_спр.[Номенклатура],0),MATCH("Цена, руб./ед. изм.",Цены_спр.[#Headers],0))</f>
        <v>#REF!</v>
      </c>
      <c r="HM25" s="166">
        <f>SUMIF($A$8:$A$14,#REF!,HM$8:HM$14)</f>
        <v>0</v>
      </c>
      <c r="HN25" s="158">
        <f>SUMIF($A$8:$A$14,#REF!,HN$8:HN$14)</f>
        <v>0</v>
      </c>
      <c r="HO25" s="152" t="e">
        <f>INDEX(Цены_спр.[],MATCH(#REF!,Цены_спр.[Номенклатура],0),MATCH("Урожайность, %",Цены_спр.[#Headers],0))</f>
        <v>#REF!</v>
      </c>
      <c r="HP25" s="153">
        <f>SUMIF($A$8:$A$14,#REF!,HP$8:HP$14)</f>
        <v>0</v>
      </c>
      <c r="HQ25" s="153">
        <f>SUMIF($A$8:$A$14,#REF!,HQ$8:HQ$14)</f>
        <v>0</v>
      </c>
      <c r="HR25" s="153">
        <f>SUMIF($A$8:$A$14,#REF!,HR$8:HR$14)</f>
        <v>0</v>
      </c>
      <c r="HS25" s="153">
        <f>SUMIF($A$8:$A$14,#REF!,HS$8:HS$14)</f>
        <v>0</v>
      </c>
      <c r="HT25" s="153">
        <f>SUMIF($A$8:$A$14,#REF!,HT$8:HT$14)</f>
        <v>0</v>
      </c>
      <c r="HU25" s="153">
        <f>SUMIF($A$8:$A$14,#REF!,HU$8:HU$14)</f>
        <v>0</v>
      </c>
      <c r="HV25" s="156" t="e">
        <f>INDEX(Цены_спр.[],MATCH(#REF!,Цены_спр.[Номенклатура],0),MATCH("Цена, руб./ед. изм.",Цены_спр.[#Headers],0))</f>
        <v>#REF!</v>
      </c>
      <c r="HW25" s="166">
        <f>SUMIF($A$8:$A$14,#REF!,HW$8:HW$14)</f>
        <v>0</v>
      </c>
      <c r="HX25" s="158">
        <f>SUMIF($A$8:$A$14,#REF!,HX$8:HX$14)</f>
        <v>0</v>
      </c>
      <c r="HY25" s="152" t="e">
        <f>INDEX(Цены_спр.[],MATCH(#REF!,Цены_спр.[Номенклатура],0),MATCH("Урожайность, %",Цены_спр.[#Headers],0))</f>
        <v>#REF!</v>
      </c>
      <c r="HZ25" s="153">
        <f>SUMIF($A$8:$A$14,#REF!,HZ$8:HZ$14)</f>
        <v>0</v>
      </c>
      <c r="IA25" s="153">
        <f>SUMIF($A$8:$A$14,#REF!,IA$8:IA$14)</f>
        <v>0</v>
      </c>
      <c r="IB25" s="153">
        <f>SUMIF($A$8:$A$14,#REF!,IB$8:IB$14)</f>
        <v>0</v>
      </c>
      <c r="IC25" s="153">
        <f>SUMIF($A$8:$A$14,#REF!,IC$8:IC$14)</f>
        <v>0</v>
      </c>
      <c r="ID25" s="153">
        <f>SUMIF($A$8:$A$14,#REF!,ID$8:ID$14)</f>
        <v>0</v>
      </c>
      <c r="IE25" s="153">
        <f>SUMIF($A$8:$A$14,#REF!,IE$8:IE$14)</f>
        <v>0</v>
      </c>
      <c r="IF25" s="156" t="e">
        <f>INDEX(Цены_спр.[],MATCH(#REF!,Цены_спр.[Номенклатура],0),MATCH("Цена, руб./ед. изм.",Цены_спр.[#Headers],0))</f>
        <v>#REF!</v>
      </c>
      <c r="IG25" s="166">
        <f>SUMIF($A$8:$A$14,#REF!,IG$8:IG$14)</f>
        <v>0</v>
      </c>
      <c r="IH25" s="158">
        <f>SUMIF($A$8:$A$14,#REF!,IH$8:IH$14)</f>
        <v>0</v>
      </c>
      <c r="II25" s="152" t="e">
        <f>INDEX(Цены_спр.[],MATCH(#REF!,Цены_спр.[Номенклатура],0),MATCH("Урожайность, %",Цены_спр.[#Headers],0))</f>
        <v>#REF!</v>
      </c>
      <c r="IJ25" s="153">
        <f>SUMIF($A$8:$A$14,#REF!,IJ$8:IJ$14)</f>
        <v>0</v>
      </c>
      <c r="IK25" s="153">
        <f>SUMIF($A$8:$A$14,#REF!,IK$8:IK$14)</f>
        <v>0</v>
      </c>
      <c r="IL25" s="153">
        <f>SUMIF($A$8:$A$14,#REF!,IL$8:IL$14)</f>
        <v>0</v>
      </c>
      <c r="IM25" s="153">
        <f>SUMIF($A$8:$A$14,#REF!,IM$8:IM$14)</f>
        <v>0</v>
      </c>
      <c r="IN25" s="153">
        <f>SUMIF($A$8:$A$14,#REF!,IN$8:IN$14)</f>
        <v>0</v>
      </c>
      <c r="IO25" s="153">
        <f>SUMIF($A$8:$A$14,#REF!,IO$8:IO$14)</f>
        <v>0</v>
      </c>
      <c r="IP25" s="156" t="e">
        <f>INDEX(Цены_спр.[],MATCH(#REF!,Цены_спр.[Номенклатура],0),MATCH("Цена, руб./ед. изм.",Цены_спр.[#Headers],0))</f>
        <v>#REF!</v>
      </c>
      <c r="IQ25" s="166">
        <f>SUMIF($A$8:$A$14,#REF!,IQ$8:IQ$14)</f>
        <v>0</v>
      </c>
      <c r="IR25" s="158">
        <f>SUMIF($A$8:$A$14,#REF!,IR$8:IR$14)</f>
        <v>0</v>
      </c>
      <c r="IS25" s="152" t="e">
        <f>INDEX(Цены_спр.[],MATCH(#REF!,Цены_спр.[Номенклатура],0),MATCH("Урожайность, %",Цены_спр.[#Headers],0))</f>
        <v>#REF!</v>
      </c>
      <c r="IT25" s="153">
        <f>SUMIF($A$8:$A$14,#REF!,IT$8:IT$14)</f>
        <v>0</v>
      </c>
      <c r="IU25" s="153">
        <f>SUMIF($A$8:$A$14,#REF!,IU$8:IU$14)</f>
        <v>0</v>
      </c>
      <c r="IV25" s="153">
        <f>SUMIF($A$8:$A$14,#REF!,IV$8:IV$14)</f>
        <v>0</v>
      </c>
      <c r="IW25" s="153">
        <f>SUMIF($A$8:$A$14,#REF!,IW$8:IW$14)</f>
        <v>0</v>
      </c>
      <c r="IX25" s="153">
        <f>SUMIF($A$8:$A$14,#REF!,IX$8:IX$14)</f>
        <v>0</v>
      </c>
      <c r="IY25" s="153">
        <f>SUMIF($A$8:$A$14,#REF!,IY$8:IY$14)</f>
        <v>0</v>
      </c>
      <c r="IZ25" s="156" t="e">
        <f>INDEX(Цены_спр.[],MATCH(#REF!,Цены_спр.[Номенклатура],0),MATCH("Цена, руб./ед. изм.",Цены_спр.[#Headers],0))</f>
        <v>#REF!</v>
      </c>
      <c r="JA25" s="166">
        <f>SUMIF($A$8:$A$14,#REF!,JA$8:JA$14)</f>
        <v>0</v>
      </c>
      <c r="JB25" s="158">
        <f>SUMIF($A$8:$A$14,#REF!,JB$8:JB$14)</f>
        <v>0</v>
      </c>
      <c r="JC25" s="152" t="e">
        <f>INDEX(Цены_спр.[],MATCH(#REF!,Цены_спр.[Номенклатура],0),MATCH("Урожайность, %",Цены_спр.[#Headers],0))</f>
        <v>#REF!</v>
      </c>
      <c r="JD25" s="153">
        <f>SUMIF($A$8:$A$14,#REF!,JD$8:JD$14)</f>
        <v>0</v>
      </c>
      <c r="JE25" s="153">
        <f>SUMIF($A$8:$A$14,#REF!,JE$8:JE$14)</f>
        <v>0</v>
      </c>
      <c r="JF25" s="153">
        <f>SUMIF($A$8:$A$14,#REF!,JF$8:JF$14)</f>
        <v>0</v>
      </c>
      <c r="JG25" s="153">
        <f>SUMIF($A$8:$A$14,#REF!,JG$8:JG$14)</f>
        <v>0</v>
      </c>
      <c r="JH25" s="153">
        <f>SUMIF($A$8:$A$14,#REF!,JH$8:JH$14)</f>
        <v>0</v>
      </c>
      <c r="JI25" s="153">
        <f>SUMIF($A$8:$A$14,#REF!,JI$8:JI$14)</f>
        <v>0</v>
      </c>
      <c r="JJ25" s="156" t="e">
        <f>INDEX(Цены_спр.[],MATCH(#REF!,Цены_спр.[Номенклатура],0),MATCH("Цена, руб./ед. изм.",Цены_спр.[#Headers],0))</f>
        <v>#REF!</v>
      </c>
      <c r="JK25" s="166">
        <f>SUMIF($A$8:$A$14,#REF!,JK$8:JK$14)</f>
        <v>0</v>
      </c>
      <c r="JL25" s="158">
        <f>SUMIF($A$8:$A$14,#REF!,JL$8:JL$14)</f>
        <v>0</v>
      </c>
      <c r="JM25" s="152" t="e">
        <f>INDEX(Цены_спр.[],MATCH(#REF!,Цены_спр.[Номенклатура],0),MATCH("Урожайность, %",Цены_спр.[#Headers],0))</f>
        <v>#REF!</v>
      </c>
      <c r="JN25" s="153">
        <f>SUMIF($A$8:$A$14,#REF!,JN$8:JN$14)</f>
        <v>0</v>
      </c>
      <c r="JO25" s="153">
        <f>SUMIF($A$8:$A$14,#REF!,JO$8:JO$14)</f>
        <v>0</v>
      </c>
      <c r="JP25" s="153">
        <f>SUMIF($A$8:$A$14,#REF!,JP$8:JP$14)</f>
        <v>0</v>
      </c>
      <c r="JQ25" s="153">
        <f>SUMIF($A$8:$A$14,#REF!,JQ$8:JQ$14)</f>
        <v>0</v>
      </c>
      <c r="JR25" s="153">
        <f>SUMIF($A$8:$A$14,#REF!,JR$8:JR$14)</f>
        <v>0</v>
      </c>
      <c r="JS25" s="153">
        <f>SUMIF($A$8:$A$14,#REF!,JS$8:JS$14)</f>
        <v>0</v>
      </c>
      <c r="JT25" s="156" t="e">
        <f>INDEX(Цены_спр.[],MATCH(#REF!,Цены_спр.[Номенклатура],0),MATCH("Цена, руб./ед. изм.",Цены_спр.[#Headers],0))</f>
        <v>#REF!</v>
      </c>
      <c r="JU25" s="166">
        <f>SUMIF($A$8:$A$14,#REF!,JU$8:JU$14)</f>
        <v>0</v>
      </c>
      <c r="JV25" s="158">
        <f>SUMIF($A$8:$A$14,#REF!,JV$8:JV$14)</f>
        <v>0</v>
      </c>
      <c r="JW25" s="152" t="e">
        <f>INDEX(Цены_спр.[],MATCH(#REF!,Цены_спр.[Номенклатура],0),MATCH("Урожайность, %",Цены_спр.[#Headers],0))</f>
        <v>#REF!</v>
      </c>
      <c r="JX25" s="153">
        <f>SUMIF($A$8:$A$14,#REF!,JX$8:JX$14)</f>
        <v>0</v>
      </c>
      <c r="JY25" s="153">
        <f>SUMIF($A$8:$A$14,#REF!,JY$8:JY$14)</f>
        <v>0</v>
      </c>
      <c r="JZ25" s="153">
        <f>SUMIF($A$8:$A$14,#REF!,JZ$8:JZ$14)</f>
        <v>0</v>
      </c>
      <c r="KA25" s="153">
        <f>SUMIF($A$8:$A$14,#REF!,KA$8:KA$14)</f>
        <v>0</v>
      </c>
      <c r="KB25" s="153">
        <f>SUMIF($A$8:$A$14,#REF!,KB$8:KB$14)</f>
        <v>0</v>
      </c>
      <c r="KC25" s="153">
        <f>SUMIF($A$8:$A$14,#REF!,KC$8:KC$14)</f>
        <v>0</v>
      </c>
      <c r="KD25" s="156" t="e">
        <f>INDEX(Цены_спр.[],MATCH(#REF!,Цены_спр.[Номенклатура],0),MATCH("Цена, руб./ед. изм.",Цены_спр.[#Headers],0))</f>
        <v>#REF!</v>
      </c>
      <c r="KE25" s="166">
        <f>SUMIF($A$8:$A$14,#REF!,KE$8:KE$14)</f>
        <v>0</v>
      </c>
      <c r="KF25" s="158">
        <f>SUMIF($A$8:$A$14,#REF!,KF$8:KF$14)</f>
        <v>0</v>
      </c>
      <c r="KG25" s="152" t="e">
        <f>INDEX(Цены_спр.[],MATCH(#REF!,Цены_спр.[Номенклатура],0),MATCH("Урожайность, %",Цены_спр.[#Headers],0))</f>
        <v>#REF!</v>
      </c>
      <c r="KH25" s="153">
        <f>SUMIF($A$8:$A$14,#REF!,KH$8:KH$14)</f>
        <v>0</v>
      </c>
      <c r="KI25" s="153">
        <f>SUMIF($A$8:$A$14,#REF!,KI$8:KI$14)</f>
        <v>0</v>
      </c>
      <c r="KJ25" s="153">
        <f>SUMIF($A$8:$A$14,#REF!,KJ$8:KJ$14)</f>
        <v>0</v>
      </c>
      <c r="KK25" s="153">
        <f>SUMIF($A$8:$A$14,#REF!,KK$8:KK$14)</f>
        <v>0</v>
      </c>
      <c r="KL25" s="153">
        <f>SUMIF($A$8:$A$14,#REF!,KL$8:KL$14)</f>
        <v>0</v>
      </c>
      <c r="KM25" s="153">
        <f>SUMIF($A$8:$A$14,#REF!,KM$8:KM$14)</f>
        <v>0</v>
      </c>
      <c r="KN25" s="156" t="e">
        <f>INDEX(Цены_спр.[],MATCH(#REF!,Цены_спр.[Номенклатура],0),MATCH("Цена, руб./ед. изм.",Цены_спр.[#Headers],0))</f>
        <v>#REF!</v>
      </c>
      <c r="KO25" s="166">
        <f>SUMIF($A$8:$A$14,#REF!,KO$8:KO$14)</f>
        <v>0</v>
      </c>
      <c r="KP25" s="158">
        <f>SUMIF($A$8:$A$14,#REF!,KP$8:KP$14)</f>
        <v>0</v>
      </c>
      <c r="KQ25" s="152" t="e">
        <f>INDEX(Цены_спр.[],MATCH(#REF!,Цены_спр.[Номенклатура],0),MATCH("Урожайность, %",Цены_спр.[#Headers],0))</f>
        <v>#REF!</v>
      </c>
      <c r="KR25" s="153">
        <f>SUMIF($A$8:$A$14,#REF!,KR$8:KR$14)</f>
        <v>0</v>
      </c>
      <c r="KS25" s="153">
        <f>SUMIF($A$8:$A$14,#REF!,KS$8:KS$14)</f>
        <v>0</v>
      </c>
      <c r="KT25" s="153">
        <f>SUMIF($A$8:$A$14,#REF!,KT$8:KT$14)</f>
        <v>0</v>
      </c>
      <c r="KU25" s="153">
        <f>SUMIF($A$8:$A$14,#REF!,KU$8:KU$14)</f>
        <v>0</v>
      </c>
      <c r="KV25" s="153">
        <f>SUMIF($A$8:$A$14,#REF!,KV$8:KV$14)</f>
        <v>0</v>
      </c>
      <c r="KW25" s="153">
        <f>SUMIF($A$8:$A$14,#REF!,KW$8:KW$14)</f>
        <v>0</v>
      </c>
      <c r="KX25" s="156" t="e">
        <f>INDEX(Цены_спр.[],MATCH(#REF!,Цены_спр.[Номенклатура],0),MATCH("Цена, руб./ед. изм.",Цены_спр.[#Headers],0))</f>
        <v>#REF!</v>
      </c>
      <c r="KY25" s="166">
        <f>SUMIF($A$8:$A$14,#REF!,KY$8:KY$14)</f>
        <v>0</v>
      </c>
    </row>
  </sheetData>
  <mergeCells count="63">
    <mergeCell ref="JV3:KE3"/>
    <mergeCell ref="JY4:KD4"/>
    <mergeCell ref="KF3:KO3"/>
    <mergeCell ref="KI4:KN4"/>
    <mergeCell ref="KP3:KY3"/>
    <mergeCell ref="KS4:KX4"/>
    <mergeCell ref="IR3:JA3"/>
    <mergeCell ref="IU4:IZ4"/>
    <mergeCell ref="JB3:JK3"/>
    <mergeCell ref="JE4:JJ4"/>
    <mergeCell ref="JL3:JU3"/>
    <mergeCell ref="JO4:JT4"/>
    <mergeCell ref="HN3:HW3"/>
    <mergeCell ref="HQ4:HV4"/>
    <mergeCell ref="HX3:IG3"/>
    <mergeCell ref="IA4:IF4"/>
    <mergeCell ref="IH3:IQ3"/>
    <mergeCell ref="IK4:IP4"/>
    <mergeCell ref="GJ3:GS3"/>
    <mergeCell ref="GM4:GR4"/>
    <mergeCell ref="GT3:HC3"/>
    <mergeCell ref="GW4:HB4"/>
    <mergeCell ref="HD3:HM3"/>
    <mergeCell ref="HG4:HL4"/>
    <mergeCell ref="FF3:FO3"/>
    <mergeCell ref="FI4:FN4"/>
    <mergeCell ref="FP3:FY3"/>
    <mergeCell ref="FS4:FX4"/>
    <mergeCell ref="FZ3:GI3"/>
    <mergeCell ref="GC4:GH4"/>
    <mergeCell ref="EB3:EK3"/>
    <mergeCell ref="EE4:EJ4"/>
    <mergeCell ref="EL3:EU3"/>
    <mergeCell ref="EO4:ET4"/>
    <mergeCell ref="EV3:FE3"/>
    <mergeCell ref="EY4:FD4"/>
    <mergeCell ref="CX3:DG3"/>
    <mergeCell ref="DA4:DF4"/>
    <mergeCell ref="DH3:DQ3"/>
    <mergeCell ref="DK4:DP4"/>
    <mergeCell ref="DR3:EA3"/>
    <mergeCell ref="DU4:DZ4"/>
    <mergeCell ref="BT3:CC3"/>
    <mergeCell ref="BW4:CB4"/>
    <mergeCell ref="CD3:CM3"/>
    <mergeCell ref="CG4:CL4"/>
    <mergeCell ref="CN3:CW3"/>
    <mergeCell ref="CQ4:CV4"/>
    <mergeCell ref="AP3:AY3"/>
    <mergeCell ref="AS4:AX4"/>
    <mergeCell ref="AZ3:BI3"/>
    <mergeCell ref="BC4:BH4"/>
    <mergeCell ref="BJ3:BS3"/>
    <mergeCell ref="BM4:BR4"/>
    <mergeCell ref="A3:A5"/>
    <mergeCell ref="B3:K3"/>
    <mergeCell ref="E4:J4"/>
    <mergeCell ref="O4:T4"/>
    <mergeCell ref="AF3:AO3"/>
    <mergeCell ref="AI4:AN4"/>
    <mergeCell ref="L3:U3"/>
    <mergeCell ref="V3:AE3"/>
    <mergeCell ref="Y4:AD4"/>
  </mergeCells>
  <phoneticPr fontId="61" type="noConversion"/>
  <hyperlinks>
    <hyperlink ref="C12" location="'Кальк-я'!A1" display="'Кальк-я'!A1" xr:uid="{182C45F8-2584-4719-A071-B4B140105BD3}"/>
    <hyperlink ref="M12" location="'Кальк-я'!A1" display="'Кальк-я'!A1" xr:uid="{D8C27549-DEAC-4149-B262-C1F5A3B46171}"/>
    <hyperlink ref="W12" location="'Кальк-я'!A1" display="'Кальк-я'!A1" xr:uid="{096CC2D7-C63F-49FE-8C15-922360014123}"/>
    <hyperlink ref="AG12" location="'Кальк-я'!A1" display="'Кальк-я'!A1" xr:uid="{B1577853-2449-4729-AA8E-14871B2F48F3}"/>
    <hyperlink ref="AQ12" location="'Кальк-я'!A1" display="'Кальк-я'!A1" xr:uid="{A8EDBABC-CA83-4176-96CD-C58D3540CF66}"/>
    <hyperlink ref="BA12" location="'Кальк-я'!A1" display="'Кальк-я'!A1" xr:uid="{9817C294-3CDE-4DBD-9890-BA6F5D9A98CE}"/>
    <hyperlink ref="BK12" location="'Кальк-я'!A1" display="'Кальк-я'!A1" xr:uid="{D3486929-C6C8-4E78-A160-F32EB1B3E410}"/>
    <hyperlink ref="BU12" location="'Кальк-я'!A1" display="'Кальк-я'!A1" xr:uid="{077EF095-3B3F-4222-B356-4371942007AC}"/>
    <hyperlink ref="CE12" location="'Кальк-я'!A1" display="'Кальк-я'!A1" xr:uid="{E9142C03-3E7D-4DBE-A30A-627E276DD48A}"/>
    <hyperlink ref="CO12" location="'Кальк-я'!A1" display="'Кальк-я'!A1" xr:uid="{75B9D87B-93A3-4AE0-87C3-B5235E4E8F05}"/>
    <hyperlink ref="CY12" location="'Кальк-я'!A1" display="'Кальк-я'!A1" xr:uid="{F7A42A3B-7C69-47BF-B454-B292C1914A6A}"/>
    <hyperlink ref="DI12" location="'Кальк-я'!A1" display="'Кальк-я'!A1" xr:uid="{C4D93F19-E793-4708-B3EF-782CC5BD8E87}"/>
    <hyperlink ref="DS12" location="'Кальк-я'!A1" display="'Кальк-я'!A1" xr:uid="{16AD4123-61E0-4266-947F-604D0219A760}"/>
    <hyperlink ref="EC12" location="'Кальк-я'!A1" display="'Кальк-я'!A1" xr:uid="{5A480966-6043-4512-BB61-80C24177AC4E}"/>
    <hyperlink ref="EM12" location="'Кальк-я'!A1" display="'Кальк-я'!A1" xr:uid="{E684BF19-ED93-43CC-8AB0-57375462BD9F}"/>
    <hyperlink ref="EW12" location="'Кальк-я'!A1" display="'Кальк-я'!A1" xr:uid="{2CAC0F4D-4E2D-41D9-B6E3-3F8540A0C33A}"/>
    <hyperlink ref="FG12" location="'Кальк-я'!A1" display="'Кальк-я'!A1" xr:uid="{33A3B929-9E4D-4B1A-BD1E-DE1ED307F3E9}"/>
    <hyperlink ref="FQ12" location="'Кальк-я'!A1" display="'Кальк-я'!A1" xr:uid="{A517E270-B6CD-4524-BCEF-BE8E46C5E0D4}"/>
    <hyperlink ref="GA12" location="'Кальк-я'!A1" display="'Кальк-я'!A1" xr:uid="{17655A10-493B-4486-B60F-9D9220648A44}"/>
    <hyperlink ref="GK12" location="'Кальк-я'!A1" display="'Кальк-я'!A1" xr:uid="{B36DE44E-38CA-4DD3-8140-08B91E817F15}"/>
    <hyperlink ref="GU12" location="'Кальк-я'!A1" display="'Кальк-я'!A1" xr:uid="{BB2B26C4-E7EF-4F94-BFF2-0E8014EEC06B}"/>
    <hyperlink ref="HE12" location="'Кальк-я'!A1" display="'Кальк-я'!A1" xr:uid="{648512A1-8252-4D59-A41D-04BEB60BAA0C}"/>
    <hyperlink ref="HO12" location="'Кальк-я'!A1" display="'Кальк-я'!A1" xr:uid="{8704D3E7-8B28-481E-9169-F21D7949DE08}"/>
    <hyperlink ref="HY12" location="'Кальк-я'!A1" display="'Кальк-я'!A1" xr:uid="{D8705D99-02EE-4DB8-89DD-05A1F870B11C}"/>
    <hyperlink ref="II12" location="'Кальк-я'!A1" display="'Кальк-я'!A1" xr:uid="{B6BF22FF-4DDB-4FFF-AAED-83A4ECC96BDD}"/>
    <hyperlink ref="IS12" location="'Кальк-я'!A1" display="'Кальк-я'!A1" xr:uid="{9EE5FF7E-E443-4BBC-85C4-D41B73CEC112}"/>
    <hyperlink ref="JC12" location="'Кальк-я'!A1" display="'Кальк-я'!A1" xr:uid="{0E739FD2-AB90-44CE-8ADA-B7C729223428}"/>
    <hyperlink ref="JM12" location="'Кальк-я'!A1" display="'Кальк-я'!A1" xr:uid="{0F3B297C-BE77-4640-9DD5-25AA83A14C4A}"/>
    <hyperlink ref="JW12" location="'Кальк-я'!A1" display="'Кальк-я'!A1" xr:uid="{3DD859B3-F1FE-4451-9D48-7C0844EAE9DB}"/>
    <hyperlink ref="KG12" location="'Кальк-я'!A1" display="'Кальк-я'!A1" xr:uid="{59D210CA-47AA-49C5-9E29-CC5684D36CB4}"/>
    <hyperlink ref="KQ12" location="'Кальк-я'!A1" display="'Кальк-я'!A1" xr:uid="{788DEE10-1FA7-49A1-9011-2BFBF54986C3}"/>
  </hyperlinks>
  <pageMargins left="0.39370078740157483" right="0.19685039370078741" top="0.19685039370078741" bottom="0.19685039370078741" header="0" footer="0"/>
  <pageSetup paperSize="9" scale="14" fitToHeight="0" orientation="landscape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287BB-FA15-4C2C-8EE5-E3E4783994C7}">
  <sheetPr codeName="Лист2">
    <tabColor rgb="FF00B050"/>
    <outlinePr summaryBelow="0"/>
    <pageSetUpPr fitToPage="1"/>
  </sheetPr>
  <dimension ref="A1:ON94"/>
  <sheetViews>
    <sheetView showGridLines="0" workbookViewId="0">
      <pane xSplit="1" ySplit="7" topLeftCell="N81" activePane="bottomRight" state="frozen"/>
      <selection pane="topRight" activeCell="B1" sqref="B1"/>
      <selection pane="bottomLeft" activeCell="A8" sqref="A8"/>
      <selection pane="bottomRight" activeCell="CN32" sqref="CN32"/>
    </sheetView>
  </sheetViews>
  <sheetFormatPr defaultRowHeight="15" outlineLevelRow="2" outlineLevelCol="1"/>
  <cols>
    <col min="1" max="1" width="54.85546875" customWidth="1"/>
    <col min="2" max="9" width="7.85546875" hidden="1" customWidth="1" outlineLevel="1"/>
    <col min="10" max="10" width="7.85546875" style="9" hidden="1" customWidth="1" outlineLevel="1"/>
    <col min="11" max="13" width="10.28515625" style="9" hidden="1" customWidth="1" outlineLevel="1"/>
    <col min="14" max="14" width="10.42578125" style="9" bestFit="1" customWidth="1" collapsed="1"/>
    <col min="15" max="22" width="10.28515625" hidden="1" customWidth="1" outlineLevel="1"/>
    <col min="23" max="26" width="10.28515625" style="9" hidden="1" customWidth="1" outlineLevel="1"/>
    <col min="27" max="27" width="11.5703125" style="9" customWidth="1" collapsed="1"/>
    <col min="28" max="35" width="10.28515625" hidden="1" customWidth="1" outlineLevel="1"/>
    <col min="36" max="39" width="10.28515625" style="9" hidden="1" customWidth="1" outlineLevel="1"/>
    <col min="40" max="40" width="12.140625" style="9" customWidth="1" collapsed="1"/>
    <col min="41" max="48" width="10.28515625" hidden="1" customWidth="1" outlineLevel="1"/>
    <col min="49" max="52" width="10.28515625" style="9" hidden="1" customWidth="1" outlineLevel="1"/>
    <col min="53" max="53" width="11.5703125" style="9" customWidth="1" collapsed="1"/>
    <col min="54" max="61" width="10.28515625" hidden="1" customWidth="1" outlineLevel="1"/>
    <col min="62" max="65" width="10.28515625" style="9" hidden="1" customWidth="1" outlineLevel="1"/>
    <col min="66" max="66" width="11.7109375" style="9" customWidth="1" collapsed="1"/>
    <col min="67" max="74" width="10.28515625" hidden="1" customWidth="1" outlineLevel="1"/>
    <col min="75" max="78" width="10.28515625" style="9" hidden="1" customWidth="1" outlineLevel="1"/>
    <col min="79" max="79" width="12.140625" style="9" customWidth="1" collapsed="1"/>
    <col min="80" max="87" width="10.28515625" hidden="1" customWidth="1" outlineLevel="1"/>
    <col min="88" max="91" width="10.28515625" style="9" hidden="1" customWidth="1" outlineLevel="1"/>
    <col min="92" max="92" width="11.85546875" style="9" customWidth="1" collapsed="1"/>
    <col min="93" max="100" width="10.28515625" hidden="1" customWidth="1" outlineLevel="1"/>
    <col min="101" max="104" width="10.28515625" style="9" hidden="1" customWidth="1" outlineLevel="1"/>
    <col min="105" max="105" width="12.140625" style="9" customWidth="1" collapsed="1"/>
    <col min="106" max="113" width="10.28515625" hidden="1" customWidth="1" outlineLevel="1"/>
    <col min="114" max="117" width="10.28515625" style="9" hidden="1" customWidth="1" outlineLevel="1"/>
    <col min="118" max="118" width="12.140625" style="9" customWidth="1" collapsed="1"/>
    <col min="119" max="126" width="10.28515625" hidden="1" customWidth="1" outlineLevel="1"/>
    <col min="127" max="130" width="10.28515625" style="9" hidden="1" customWidth="1" outlineLevel="1"/>
    <col min="131" max="131" width="12" style="9" customWidth="1" collapsed="1"/>
    <col min="132" max="139" width="10.28515625" hidden="1" customWidth="1" outlineLevel="1"/>
    <col min="140" max="143" width="10.28515625" style="9" hidden="1" customWidth="1" outlineLevel="1"/>
    <col min="144" max="144" width="11.28515625" style="9" customWidth="1" collapsed="1"/>
    <col min="145" max="152" width="10.28515625" hidden="1" customWidth="1" outlineLevel="1"/>
    <col min="153" max="156" width="10.28515625" style="9" hidden="1" customWidth="1" outlineLevel="1"/>
    <col min="157" max="157" width="11.28515625" style="9" customWidth="1" collapsed="1"/>
    <col min="158" max="165" width="10.28515625" hidden="1" customWidth="1" outlineLevel="1"/>
    <col min="166" max="169" width="10.28515625" style="9" hidden="1" customWidth="1" outlineLevel="1"/>
    <col min="170" max="170" width="10.42578125" style="9" bestFit="1" customWidth="1" collapsed="1"/>
    <col min="171" max="178" width="10.28515625" hidden="1" customWidth="1" outlineLevel="1"/>
    <col min="179" max="182" width="10.28515625" style="9" hidden="1" customWidth="1" outlineLevel="1"/>
    <col min="183" max="183" width="10.42578125" style="9" bestFit="1" customWidth="1" collapsed="1"/>
    <col min="184" max="191" width="10.28515625" hidden="1" customWidth="1" outlineLevel="1"/>
    <col min="192" max="195" width="10.28515625" style="9" hidden="1" customWidth="1" outlineLevel="1"/>
    <col min="196" max="196" width="10.42578125" style="9" bestFit="1" customWidth="1" collapsed="1"/>
    <col min="197" max="204" width="10.28515625" hidden="1" customWidth="1" outlineLevel="1"/>
    <col min="205" max="208" width="10.28515625" style="9" hidden="1" customWidth="1" outlineLevel="1"/>
    <col min="209" max="209" width="10.42578125" style="9" bestFit="1" customWidth="1" collapsed="1"/>
    <col min="210" max="217" width="10.28515625" hidden="1" customWidth="1" outlineLevel="1"/>
    <col min="218" max="221" width="10.28515625" style="9" hidden="1" customWidth="1" outlineLevel="1"/>
    <col min="222" max="222" width="10.42578125" style="9" bestFit="1" customWidth="1" collapsed="1"/>
    <col min="223" max="230" width="10.28515625" hidden="1" customWidth="1" outlineLevel="1"/>
    <col min="231" max="234" width="10.28515625" style="9" hidden="1" customWidth="1" outlineLevel="1"/>
    <col min="235" max="235" width="10.42578125" style="9" bestFit="1" customWidth="1" collapsed="1"/>
    <col min="236" max="243" width="10.28515625" hidden="1" customWidth="1" outlineLevel="1"/>
    <col min="244" max="247" width="10.28515625" style="9" hidden="1" customWidth="1" outlineLevel="1"/>
    <col min="248" max="248" width="10.42578125" style="9" bestFit="1" customWidth="1" collapsed="1"/>
    <col min="249" max="256" width="10.28515625" hidden="1" customWidth="1" outlineLevel="1"/>
    <col min="257" max="260" width="10.28515625" style="9" hidden="1" customWidth="1" outlineLevel="1"/>
    <col min="261" max="261" width="10.42578125" style="9" bestFit="1" customWidth="1" collapsed="1"/>
    <col min="262" max="269" width="10.28515625" hidden="1" customWidth="1" outlineLevel="1"/>
    <col min="270" max="273" width="10.28515625" style="9" hidden="1" customWidth="1" outlineLevel="1"/>
    <col min="274" max="274" width="10.42578125" style="9" bestFit="1" customWidth="1" collapsed="1"/>
    <col min="275" max="282" width="10.28515625" hidden="1" customWidth="1" outlineLevel="1"/>
    <col min="283" max="286" width="10.28515625" style="9" hidden="1" customWidth="1" outlineLevel="1"/>
    <col min="287" max="287" width="10.42578125" style="9" bestFit="1" customWidth="1" collapsed="1"/>
    <col min="288" max="295" width="10.28515625" hidden="1" customWidth="1" outlineLevel="1"/>
    <col min="296" max="299" width="10.28515625" style="9" hidden="1" customWidth="1" outlineLevel="1"/>
    <col min="300" max="300" width="10.42578125" style="9" bestFit="1" customWidth="1" collapsed="1"/>
    <col min="301" max="306" width="10.28515625" hidden="1" customWidth="1" outlineLevel="1"/>
    <col min="307" max="308" width="11.7109375" hidden="1" customWidth="1" outlineLevel="1"/>
    <col min="309" max="312" width="11.7109375" style="9" hidden="1" customWidth="1" outlineLevel="1"/>
    <col min="313" max="313" width="12" style="9" bestFit="1" customWidth="1" collapsed="1"/>
    <col min="314" max="321" width="11.7109375" hidden="1" customWidth="1" outlineLevel="1"/>
    <col min="322" max="325" width="11.7109375" style="9" hidden="1" customWidth="1" outlineLevel="1"/>
    <col min="326" max="326" width="12" style="9" bestFit="1" customWidth="1" collapsed="1"/>
    <col min="327" max="334" width="11.7109375" hidden="1" customWidth="1" outlineLevel="1"/>
    <col min="335" max="338" width="11.7109375" style="9" hidden="1" customWidth="1" outlineLevel="1"/>
    <col min="339" max="339" width="12" style="9" bestFit="1" customWidth="1" collapsed="1"/>
    <col min="340" max="347" width="11.7109375" hidden="1" customWidth="1" outlineLevel="1"/>
    <col min="348" max="351" width="11.7109375" style="9" hidden="1" customWidth="1" outlineLevel="1"/>
    <col min="352" max="352" width="12" style="9" bestFit="1" customWidth="1" collapsed="1"/>
    <col min="353" max="360" width="11.7109375" hidden="1" customWidth="1" outlineLevel="1"/>
    <col min="361" max="364" width="11.7109375" style="9" hidden="1" customWidth="1" outlineLevel="1"/>
    <col min="365" max="365" width="12" style="9" bestFit="1" customWidth="1" collapsed="1"/>
    <col min="366" max="373" width="11.7109375" hidden="1" customWidth="1" outlineLevel="1"/>
    <col min="374" max="377" width="11.7109375" style="9" hidden="1" customWidth="1" outlineLevel="1"/>
    <col min="378" max="378" width="12" style="9" bestFit="1" customWidth="1" collapsed="1"/>
    <col min="379" max="386" width="11.7109375" hidden="1" customWidth="1" outlineLevel="1"/>
    <col min="387" max="390" width="11.7109375" style="9" hidden="1" customWidth="1" outlineLevel="1"/>
    <col min="391" max="391" width="12" style="9" bestFit="1" customWidth="1" collapsed="1"/>
    <col min="392" max="399" width="11.7109375" hidden="1" customWidth="1" outlineLevel="1"/>
    <col min="400" max="403" width="11.7109375" style="9" hidden="1" customWidth="1" outlineLevel="1"/>
    <col min="404" max="404" width="12" style="9" bestFit="1" customWidth="1" collapsed="1"/>
  </cols>
  <sheetData>
    <row r="1" spans="1:404" ht="7.5" customHeight="1">
      <c r="I1" s="196"/>
      <c r="M1" s="215"/>
      <c r="V1" s="196"/>
      <c r="Z1" s="215"/>
      <c r="AI1" s="196"/>
      <c r="AM1" s="215"/>
      <c r="AV1" s="196"/>
      <c r="AZ1" s="215"/>
      <c r="BI1" s="196"/>
      <c r="BM1" s="215"/>
      <c r="BV1" s="196"/>
      <c r="BZ1" s="215"/>
      <c r="CI1" s="196"/>
      <c r="CM1" s="215"/>
      <c r="CV1" s="196"/>
      <c r="CZ1" s="215"/>
      <c r="DI1" s="196"/>
      <c r="DM1" s="215"/>
      <c r="DV1" s="196"/>
      <c r="DZ1" s="215"/>
      <c r="EI1" s="196"/>
      <c r="EM1" s="215"/>
      <c r="EV1" s="196"/>
      <c r="EZ1" s="215"/>
      <c r="FI1" s="196"/>
      <c r="FM1" s="215"/>
      <c r="FV1" s="196"/>
      <c r="FZ1" s="215"/>
      <c r="GI1" s="196"/>
      <c r="GM1" s="215"/>
      <c r="GV1" s="196"/>
      <c r="GZ1" s="215"/>
      <c r="HI1" s="196"/>
      <c r="HM1" s="215"/>
      <c r="HV1" s="196"/>
      <c r="HZ1" s="215"/>
      <c r="II1" s="196"/>
      <c r="IM1" s="215"/>
      <c r="IV1" s="196"/>
      <c r="IZ1" s="215"/>
      <c r="JI1" s="196"/>
      <c r="JM1" s="215"/>
      <c r="JV1" s="196"/>
      <c r="JZ1" s="215"/>
      <c r="KI1" s="196"/>
      <c r="KM1" s="215"/>
      <c r="KV1" s="196"/>
      <c r="KZ1" s="215"/>
      <c r="LI1" s="196"/>
      <c r="LM1" s="215"/>
      <c r="LV1" s="196"/>
      <c r="LZ1" s="215"/>
      <c r="MI1" s="196"/>
      <c r="MM1" s="215"/>
      <c r="MV1" s="196"/>
      <c r="MZ1" s="215"/>
      <c r="NI1" s="196"/>
      <c r="NM1" s="215"/>
      <c r="NV1" s="196"/>
      <c r="NZ1" s="215"/>
      <c r="OI1" s="196"/>
      <c r="OM1" s="215"/>
    </row>
    <row r="2" spans="1:404" ht="14.25" customHeight="1">
      <c r="A2" s="176" t="s">
        <v>187</v>
      </c>
      <c r="L2" s="17"/>
      <c r="Y2" s="17"/>
      <c r="AL2" s="17"/>
      <c r="AY2" s="17"/>
      <c r="BL2" s="17"/>
      <c r="BY2" s="17"/>
      <c r="CL2" s="17"/>
      <c r="CY2" s="17"/>
      <c r="DL2" s="17"/>
      <c r="DY2" s="17"/>
      <c r="EL2" s="17"/>
      <c r="EY2" s="17"/>
      <c r="FL2" s="17"/>
      <c r="FY2" s="17"/>
      <c r="GL2" s="17"/>
      <c r="GY2" s="17"/>
      <c r="HL2" s="17"/>
      <c r="HY2" s="17"/>
      <c r="IL2" s="17"/>
      <c r="IY2" s="17"/>
      <c r="JL2" s="17"/>
      <c r="JY2" s="17"/>
      <c r="KL2" s="17"/>
      <c r="KY2" s="17"/>
      <c r="LL2" s="17"/>
      <c r="LY2" s="17"/>
      <c r="ML2" s="17"/>
      <c r="MY2" s="17"/>
      <c r="NL2" s="17"/>
      <c r="NY2" s="17"/>
      <c r="OL2" s="17"/>
    </row>
    <row r="3" spans="1:404" s="12" customFormat="1" ht="14.25" customHeight="1" outlineLevel="1">
      <c r="A3" s="10"/>
      <c r="B3" s="11">
        <f>DATE(YEAR(НачИнвП_Дата),1,1)</f>
        <v>44197</v>
      </c>
      <c r="C3" s="11">
        <f ca="1">IF(AND(EOMONTH(OFFSET(C3,0,-1,1,1),0)=DATE(YEAR(OFFSET(C3,0,-1,1,1)),12,31),
                  EOMONTH(OFFSET(C3,0,-1,1,1),0)&lt;&gt;EOMONTH(OFFSET(C3,0,-2,1,1),0)),
DATE(YEAR(OFFSET(C3,0,-1,1,1)),12,31),
EOMONTH(OFFSET(C3,0,-1,1,1),0)+1)</f>
        <v>44228</v>
      </c>
      <c r="D3" s="11">
        <f t="shared" ref="D3:N3" ca="1" si="0">IF(AND(EOMONTH(OFFSET(D3,0,-1,1,1),0)=DATE(YEAR(OFFSET(D3,0,-1,1,1)),12,31),
                  EOMONTH(OFFSET(D3,0,-1,1,1),0)&lt;&gt;EOMONTH(OFFSET(D3,0,-2,1,1),0)),
DATE(YEAR(OFFSET(D3,0,-1,1,1)),12,31),
EOMONTH(OFFSET(D3,0,-1,1,1),0)+1)</f>
        <v>44256</v>
      </c>
      <c r="E3" s="11">
        <f t="shared" ca="1" si="0"/>
        <v>44287</v>
      </c>
      <c r="F3" s="11">
        <f t="shared" ca="1" si="0"/>
        <v>44317</v>
      </c>
      <c r="G3" s="11">
        <f t="shared" ca="1" si="0"/>
        <v>44348</v>
      </c>
      <c r="H3" s="11">
        <f t="shared" ca="1" si="0"/>
        <v>44378</v>
      </c>
      <c r="I3" s="11">
        <f t="shared" ca="1" si="0"/>
        <v>44409</v>
      </c>
      <c r="J3" s="11">
        <f t="shared" ca="1" si="0"/>
        <v>44440</v>
      </c>
      <c r="K3" s="11">
        <f t="shared" ca="1" si="0"/>
        <v>44470</v>
      </c>
      <c r="L3" s="11">
        <f t="shared" ca="1" si="0"/>
        <v>44501</v>
      </c>
      <c r="M3" s="11">
        <f t="shared" ca="1" si="0"/>
        <v>44531</v>
      </c>
      <c r="N3" s="11">
        <f t="shared" ca="1" si="0"/>
        <v>44561</v>
      </c>
      <c r="O3" s="11">
        <f ca="1">IF(AND(EOMONTH(OFFSET(O3,0,-1,1,1),0)=DATE(YEAR(OFFSET(O3,0,-1,1,1)),12,31),
                  EOMONTH(OFFSET(O3,0,-1,1,1),0)&lt;&gt;EOMONTH(OFFSET(O3,0,-2,1,1),0)),
DATE(YEAR(OFFSET(O3,0,-1,1,1)),12,31),
EOMONTH(OFFSET(O3,0,-1,1,1),0)+1)</f>
        <v>44562</v>
      </c>
      <c r="P3" s="11">
        <f ca="1">IF(AND(EOMONTH(OFFSET(P3,0,-1,1,1),0)=DATE(YEAR(OFFSET(P3,0,-1,1,1)),12,31),
                  EOMONTH(OFFSET(P3,0,-1,1,1),0)&lt;&gt;EOMONTH(OFFSET(P3,0,-2,1,1),0)),
DATE(YEAR(OFFSET(P3,0,-1,1,1)),12,31),
EOMONTH(OFFSET(P3,0,-1,1,1),0)+1)</f>
        <v>44593</v>
      </c>
      <c r="Q3" s="11">
        <f t="shared" ref="Q3:AA3" ca="1" si="1">IF(AND(EOMONTH(OFFSET(Q3,0,-1,1,1),0)=DATE(YEAR(OFFSET(Q3,0,-1,1,1)),12,31),
                  EOMONTH(OFFSET(Q3,0,-1,1,1),0)&lt;&gt;EOMONTH(OFFSET(Q3,0,-2,1,1),0)),
DATE(YEAR(OFFSET(Q3,0,-1,1,1)),12,31),
EOMONTH(OFFSET(Q3,0,-1,1,1),0)+1)</f>
        <v>44621</v>
      </c>
      <c r="R3" s="11">
        <f t="shared" ca="1" si="1"/>
        <v>44652</v>
      </c>
      <c r="S3" s="11">
        <f t="shared" ca="1" si="1"/>
        <v>44682</v>
      </c>
      <c r="T3" s="11">
        <f t="shared" ca="1" si="1"/>
        <v>44713</v>
      </c>
      <c r="U3" s="11">
        <f t="shared" ca="1" si="1"/>
        <v>44743</v>
      </c>
      <c r="V3" s="11">
        <f t="shared" ca="1" si="1"/>
        <v>44774</v>
      </c>
      <c r="W3" s="11">
        <f t="shared" ca="1" si="1"/>
        <v>44805</v>
      </c>
      <c r="X3" s="11">
        <f t="shared" ca="1" si="1"/>
        <v>44835</v>
      </c>
      <c r="Y3" s="11">
        <f t="shared" ca="1" si="1"/>
        <v>44866</v>
      </c>
      <c r="Z3" s="11">
        <f t="shared" ca="1" si="1"/>
        <v>44896</v>
      </c>
      <c r="AA3" s="11">
        <f t="shared" ca="1" si="1"/>
        <v>44926</v>
      </c>
      <c r="AB3" s="11">
        <f ca="1">IF(AND(EOMONTH(OFFSET(AB3,0,-1,1,1),0)=DATE(YEAR(OFFSET(AB3,0,-1,1,1)),12,31),
                  EOMONTH(OFFSET(AB3,0,-1,1,1),0)&lt;&gt;EOMONTH(OFFSET(AB3,0,-2,1,1),0)),
DATE(YEAR(OFFSET(AB3,0,-1,1,1)),12,31),
EOMONTH(OFFSET(AB3,0,-1,1,1),0)+1)</f>
        <v>44927</v>
      </c>
      <c r="AC3" s="11">
        <f ca="1">IF(AND(EOMONTH(OFFSET(AC3,0,-1,1,1),0)=DATE(YEAR(OFFSET(AC3,0,-1,1,1)),12,31),
                  EOMONTH(OFFSET(AC3,0,-1,1,1),0)&lt;&gt;EOMONTH(OFFSET(AC3,0,-2,1,1),0)),
DATE(YEAR(OFFSET(AC3,0,-1,1,1)),12,31),
EOMONTH(OFFSET(AC3,0,-1,1,1),0)+1)</f>
        <v>44958</v>
      </c>
      <c r="AD3" s="11">
        <f t="shared" ref="AD3:AN3" ca="1" si="2">IF(AND(EOMONTH(OFFSET(AD3,0,-1,1,1),0)=DATE(YEAR(OFFSET(AD3,0,-1,1,1)),12,31),
                  EOMONTH(OFFSET(AD3,0,-1,1,1),0)&lt;&gt;EOMONTH(OFFSET(AD3,0,-2,1,1),0)),
DATE(YEAR(OFFSET(AD3,0,-1,1,1)),12,31),
EOMONTH(OFFSET(AD3,0,-1,1,1),0)+1)</f>
        <v>44986</v>
      </c>
      <c r="AE3" s="11">
        <f t="shared" ca="1" si="2"/>
        <v>45017</v>
      </c>
      <c r="AF3" s="11">
        <f t="shared" ca="1" si="2"/>
        <v>45047</v>
      </c>
      <c r="AG3" s="11">
        <f t="shared" ca="1" si="2"/>
        <v>45078</v>
      </c>
      <c r="AH3" s="11">
        <f t="shared" ca="1" si="2"/>
        <v>45108</v>
      </c>
      <c r="AI3" s="11">
        <f t="shared" ca="1" si="2"/>
        <v>45139</v>
      </c>
      <c r="AJ3" s="11">
        <f t="shared" ca="1" si="2"/>
        <v>45170</v>
      </c>
      <c r="AK3" s="11">
        <f t="shared" ca="1" si="2"/>
        <v>45200</v>
      </c>
      <c r="AL3" s="11">
        <f t="shared" ca="1" si="2"/>
        <v>45231</v>
      </c>
      <c r="AM3" s="11">
        <f t="shared" ca="1" si="2"/>
        <v>45261</v>
      </c>
      <c r="AN3" s="11">
        <f t="shared" ca="1" si="2"/>
        <v>45291</v>
      </c>
      <c r="AO3" s="11">
        <f ca="1">IF(AND(EOMONTH(OFFSET(AO3,0,-1,1,1),0)=DATE(YEAR(OFFSET(AO3,0,-1,1,1)),12,31),
                  EOMONTH(OFFSET(AO3,0,-1,1,1),0)&lt;&gt;EOMONTH(OFFSET(AO3,0,-2,1,1),0)),
DATE(YEAR(OFFSET(AO3,0,-1,1,1)),12,31),
EOMONTH(OFFSET(AO3,0,-1,1,1),0)+1)</f>
        <v>45292</v>
      </c>
      <c r="AP3" s="11">
        <f ca="1">IF(AND(EOMONTH(OFFSET(AP3,0,-1,1,1),0)=DATE(YEAR(OFFSET(AP3,0,-1,1,1)),12,31),
                  EOMONTH(OFFSET(AP3,0,-1,1,1),0)&lt;&gt;EOMONTH(OFFSET(AP3,0,-2,1,1),0)),
DATE(YEAR(OFFSET(AP3,0,-1,1,1)),12,31),
EOMONTH(OFFSET(AP3,0,-1,1,1),0)+1)</f>
        <v>45323</v>
      </c>
      <c r="AQ3" s="11">
        <f t="shared" ref="AQ3:BA3" ca="1" si="3">IF(AND(EOMONTH(OFFSET(AQ3,0,-1,1,1),0)=DATE(YEAR(OFFSET(AQ3,0,-1,1,1)),12,31),
                  EOMONTH(OFFSET(AQ3,0,-1,1,1),0)&lt;&gt;EOMONTH(OFFSET(AQ3,0,-2,1,1),0)),
DATE(YEAR(OFFSET(AQ3,0,-1,1,1)),12,31),
EOMONTH(OFFSET(AQ3,0,-1,1,1),0)+1)</f>
        <v>45352</v>
      </c>
      <c r="AR3" s="11">
        <f t="shared" ca="1" si="3"/>
        <v>45383</v>
      </c>
      <c r="AS3" s="11">
        <f t="shared" ca="1" si="3"/>
        <v>45413</v>
      </c>
      <c r="AT3" s="11">
        <f t="shared" ca="1" si="3"/>
        <v>45444</v>
      </c>
      <c r="AU3" s="11">
        <f t="shared" ca="1" si="3"/>
        <v>45474</v>
      </c>
      <c r="AV3" s="11">
        <f t="shared" ca="1" si="3"/>
        <v>45505</v>
      </c>
      <c r="AW3" s="11">
        <f t="shared" ca="1" si="3"/>
        <v>45536</v>
      </c>
      <c r="AX3" s="11">
        <f t="shared" ca="1" si="3"/>
        <v>45566</v>
      </c>
      <c r="AY3" s="11">
        <f t="shared" ca="1" si="3"/>
        <v>45597</v>
      </c>
      <c r="AZ3" s="11">
        <f t="shared" ca="1" si="3"/>
        <v>45627</v>
      </c>
      <c r="BA3" s="11">
        <f t="shared" ca="1" si="3"/>
        <v>45657</v>
      </c>
      <c r="BB3" s="11">
        <f ca="1">IF(AND(EOMONTH(OFFSET(BB3,0,-1,1,1),0)=DATE(YEAR(OFFSET(BB3,0,-1,1,1)),12,31),
                  EOMONTH(OFFSET(BB3,0,-1,1,1),0)&lt;&gt;EOMONTH(OFFSET(BB3,0,-2,1,1),0)),
DATE(YEAR(OFFSET(BB3,0,-1,1,1)),12,31),
EOMONTH(OFFSET(BB3,0,-1,1,1),0)+1)</f>
        <v>45658</v>
      </c>
      <c r="BC3" s="11">
        <f ca="1">IF(AND(EOMONTH(OFFSET(BC3,0,-1,1,1),0)=DATE(YEAR(OFFSET(BC3,0,-1,1,1)),12,31),
                  EOMONTH(OFFSET(BC3,0,-1,1,1),0)&lt;&gt;EOMONTH(OFFSET(BC3,0,-2,1,1),0)),
DATE(YEAR(OFFSET(BC3,0,-1,1,1)),12,31),
EOMONTH(OFFSET(BC3,0,-1,1,1),0)+1)</f>
        <v>45689</v>
      </c>
      <c r="BD3" s="11">
        <f t="shared" ref="BD3:BN3" ca="1" si="4">IF(AND(EOMONTH(OFFSET(BD3,0,-1,1,1),0)=DATE(YEAR(OFFSET(BD3,0,-1,1,1)),12,31),
                  EOMONTH(OFFSET(BD3,0,-1,1,1),0)&lt;&gt;EOMONTH(OFFSET(BD3,0,-2,1,1),0)),
DATE(YEAR(OFFSET(BD3,0,-1,1,1)),12,31),
EOMONTH(OFFSET(BD3,0,-1,1,1),0)+1)</f>
        <v>45717</v>
      </c>
      <c r="BE3" s="11">
        <f t="shared" ca="1" si="4"/>
        <v>45748</v>
      </c>
      <c r="BF3" s="11">
        <f t="shared" ca="1" si="4"/>
        <v>45778</v>
      </c>
      <c r="BG3" s="11">
        <f t="shared" ca="1" si="4"/>
        <v>45809</v>
      </c>
      <c r="BH3" s="11">
        <f t="shared" ca="1" si="4"/>
        <v>45839</v>
      </c>
      <c r="BI3" s="11">
        <f t="shared" ca="1" si="4"/>
        <v>45870</v>
      </c>
      <c r="BJ3" s="11">
        <f t="shared" ca="1" si="4"/>
        <v>45901</v>
      </c>
      <c r="BK3" s="11">
        <f t="shared" ca="1" si="4"/>
        <v>45931</v>
      </c>
      <c r="BL3" s="11">
        <f t="shared" ca="1" si="4"/>
        <v>45962</v>
      </c>
      <c r="BM3" s="11">
        <f t="shared" ca="1" si="4"/>
        <v>45992</v>
      </c>
      <c r="BN3" s="11">
        <f t="shared" ca="1" si="4"/>
        <v>46022</v>
      </c>
      <c r="BO3" s="11">
        <f ca="1">IF(AND(EOMONTH(OFFSET(BO3,0,-1,1,1),0)=DATE(YEAR(OFFSET(BO3,0,-1,1,1)),12,31),
                  EOMONTH(OFFSET(BO3,0,-1,1,1),0)&lt;&gt;EOMONTH(OFFSET(BO3,0,-2,1,1),0)),
DATE(YEAR(OFFSET(BO3,0,-1,1,1)),12,31),
EOMONTH(OFFSET(BO3,0,-1,1,1),0)+1)</f>
        <v>46023</v>
      </c>
      <c r="BP3" s="11">
        <f ca="1">IF(AND(EOMONTH(OFFSET(BP3,0,-1,1,1),0)=DATE(YEAR(OFFSET(BP3,0,-1,1,1)),12,31),
                  EOMONTH(OFFSET(BP3,0,-1,1,1),0)&lt;&gt;EOMONTH(OFFSET(BP3,0,-2,1,1),0)),
DATE(YEAR(OFFSET(BP3,0,-1,1,1)),12,31),
EOMONTH(OFFSET(BP3,0,-1,1,1),0)+1)</f>
        <v>46054</v>
      </c>
      <c r="BQ3" s="11">
        <f t="shared" ref="BQ3:CA3" ca="1" si="5">IF(AND(EOMONTH(OFFSET(BQ3,0,-1,1,1),0)=DATE(YEAR(OFFSET(BQ3,0,-1,1,1)),12,31),
                  EOMONTH(OFFSET(BQ3,0,-1,1,1),0)&lt;&gt;EOMONTH(OFFSET(BQ3,0,-2,1,1),0)),
DATE(YEAR(OFFSET(BQ3,0,-1,1,1)),12,31),
EOMONTH(OFFSET(BQ3,0,-1,1,1),0)+1)</f>
        <v>46082</v>
      </c>
      <c r="BR3" s="11">
        <f t="shared" ca="1" si="5"/>
        <v>46113</v>
      </c>
      <c r="BS3" s="11">
        <f t="shared" ca="1" si="5"/>
        <v>46143</v>
      </c>
      <c r="BT3" s="11">
        <f t="shared" ca="1" si="5"/>
        <v>46174</v>
      </c>
      <c r="BU3" s="11">
        <f t="shared" ca="1" si="5"/>
        <v>46204</v>
      </c>
      <c r="BV3" s="11">
        <f t="shared" ca="1" si="5"/>
        <v>46235</v>
      </c>
      <c r="BW3" s="11">
        <f t="shared" ca="1" si="5"/>
        <v>46266</v>
      </c>
      <c r="BX3" s="11">
        <f t="shared" ca="1" si="5"/>
        <v>46296</v>
      </c>
      <c r="BY3" s="11">
        <f t="shared" ca="1" si="5"/>
        <v>46327</v>
      </c>
      <c r="BZ3" s="11">
        <f t="shared" ca="1" si="5"/>
        <v>46357</v>
      </c>
      <c r="CA3" s="11">
        <f t="shared" ca="1" si="5"/>
        <v>46387</v>
      </c>
      <c r="CB3" s="11">
        <f ca="1">IF(AND(EOMONTH(OFFSET(CB3,0,-1,1,1),0)=DATE(YEAR(OFFSET(CB3,0,-1,1,1)),12,31),
                  EOMONTH(OFFSET(CB3,0,-1,1,1),0)&lt;&gt;EOMONTH(OFFSET(CB3,0,-2,1,1),0)),
DATE(YEAR(OFFSET(CB3,0,-1,1,1)),12,31),
EOMONTH(OFFSET(CB3,0,-1,1,1),0)+1)</f>
        <v>46388</v>
      </c>
      <c r="CC3" s="11">
        <f ca="1">IF(AND(EOMONTH(OFFSET(CC3,0,-1,1,1),0)=DATE(YEAR(OFFSET(CC3,0,-1,1,1)),12,31),
                  EOMONTH(OFFSET(CC3,0,-1,1,1),0)&lt;&gt;EOMONTH(OFFSET(CC3,0,-2,1,1),0)),
DATE(YEAR(OFFSET(CC3,0,-1,1,1)),12,31),
EOMONTH(OFFSET(CC3,0,-1,1,1),0)+1)</f>
        <v>46419</v>
      </c>
      <c r="CD3" s="11">
        <f t="shared" ref="CD3:CN3" ca="1" si="6">IF(AND(EOMONTH(OFFSET(CD3,0,-1,1,1),0)=DATE(YEAR(OFFSET(CD3,0,-1,1,1)),12,31),
                  EOMONTH(OFFSET(CD3,0,-1,1,1),0)&lt;&gt;EOMONTH(OFFSET(CD3,0,-2,1,1),0)),
DATE(YEAR(OFFSET(CD3,0,-1,1,1)),12,31),
EOMONTH(OFFSET(CD3,0,-1,1,1),0)+1)</f>
        <v>46447</v>
      </c>
      <c r="CE3" s="11">
        <f t="shared" ca="1" si="6"/>
        <v>46478</v>
      </c>
      <c r="CF3" s="11">
        <f t="shared" ca="1" si="6"/>
        <v>46508</v>
      </c>
      <c r="CG3" s="11">
        <f t="shared" ca="1" si="6"/>
        <v>46539</v>
      </c>
      <c r="CH3" s="11">
        <f t="shared" ca="1" si="6"/>
        <v>46569</v>
      </c>
      <c r="CI3" s="11">
        <f t="shared" ca="1" si="6"/>
        <v>46600</v>
      </c>
      <c r="CJ3" s="11">
        <f t="shared" ca="1" si="6"/>
        <v>46631</v>
      </c>
      <c r="CK3" s="11">
        <f t="shared" ca="1" si="6"/>
        <v>46661</v>
      </c>
      <c r="CL3" s="11">
        <f t="shared" ca="1" si="6"/>
        <v>46692</v>
      </c>
      <c r="CM3" s="11">
        <f t="shared" ca="1" si="6"/>
        <v>46722</v>
      </c>
      <c r="CN3" s="11">
        <f t="shared" ca="1" si="6"/>
        <v>46752</v>
      </c>
      <c r="CO3" s="11">
        <f ca="1">IF(AND(EOMONTH(OFFSET(CO3,0,-1,1,1),0)=DATE(YEAR(OFFSET(CO3,0,-1,1,1)),12,31),
                  EOMONTH(OFFSET(CO3,0,-1,1,1),0)&lt;&gt;EOMONTH(OFFSET(CO3,0,-2,1,1),0)),
DATE(YEAR(OFFSET(CO3,0,-1,1,1)),12,31),
EOMONTH(OFFSET(CO3,0,-1,1,1),0)+1)</f>
        <v>46753</v>
      </c>
      <c r="CP3" s="11">
        <f ca="1">IF(AND(EOMONTH(OFFSET(CP3,0,-1,1,1),0)=DATE(YEAR(OFFSET(CP3,0,-1,1,1)),12,31),
                  EOMONTH(OFFSET(CP3,0,-1,1,1),0)&lt;&gt;EOMONTH(OFFSET(CP3,0,-2,1,1),0)),
DATE(YEAR(OFFSET(CP3,0,-1,1,1)),12,31),
EOMONTH(OFFSET(CP3,0,-1,1,1),0)+1)</f>
        <v>46784</v>
      </c>
      <c r="CQ3" s="11">
        <f t="shared" ref="CQ3:DA3" ca="1" si="7">IF(AND(EOMONTH(OFFSET(CQ3,0,-1,1,1),0)=DATE(YEAR(OFFSET(CQ3,0,-1,1,1)),12,31),
                  EOMONTH(OFFSET(CQ3,0,-1,1,1),0)&lt;&gt;EOMONTH(OFFSET(CQ3,0,-2,1,1),0)),
DATE(YEAR(OFFSET(CQ3,0,-1,1,1)),12,31),
EOMONTH(OFFSET(CQ3,0,-1,1,1),0)+1)</f>
        <v>46813</v>
      </c>
      <c r="CR3" s="11">
        <f t="shared" ca="1" si="7"/>
        <v>46844</v>
      </c>
      <c r="CS3" s="11">
        <f t="shared" ca="1" si="7"/>
        <v>46874</v>
      </c>
      <c r="CT3" s="11">
        <f t="shared" ca="1" si="7"/>
        <v>46905</v>
      </c>
      <c r="CU3" s="11">
        <f t="shared" ca="1" si="7"/>
        <v>46935</v>
      </c>
      <c r="CV3" s="11">
        <f t="shared" ca="1" si="7"/>
        <v>46966</v>
      </c>
      <c r="CW3" s="11">
        <f t="shared" ca="1" si="7"/>
        <v>46997</v>
      </c>
      <c r="CX3" s="11">
        <f t="shared" ca="1" si="7"/>
        <v>47027</v>
      </c>
      <c r="CY3" s="11">
        <f t="shared" ca="1" si="7"/>
        <v>47058</v>
      </c>
      <c r="CZ3" s="11">
        <f t="shared" ca="1" si="7"/>
        <v>47088</v>
      </c>
      <c r="DA3" s="11">
        <f t="shared" ca="1" si="7"/>
        <v>47118</v>
      </c>
      <c r="DB3" s="11">
        <f ca="1">IF(AND(EOMONTH(OFFSET(DB3,0,-1,1,1),0)=DATE(YEAR(OFFSET(DB3,0,-1,1,1)),12,31),
                  EOMONTH(OFFSET(DB3,0,-1,1,1),0)&lt;&gt;EOMONTH(OFFSET(DB3,0,-2,1,1),0)),
DATE(YEAR(OFFSET(DB3,0,-1,1,1)),12,31),
EOMONTH(OFFSET(DB3,0,-1,1,1),0)+1)</f>
        <v>47119</v>
      </c>
      <c r="DC3" s="11">
        <f ca="1">IF(AND(EOMONTH(OFFSET(DC3,0,-1,1,1),0)=DATE(YEAR(OFFSET(DC3,0,-1,1,1)),12,31),
                  EOMONTH(OFFSET(DC3,0,-1,1,1),0)&lt;&gt;EOMONTH(OFFSET(DC3,0,-2,1,1),0)),
DATE(YEAR(OFFSET(DC3,0,-1,1,1)),12,31),
EOMONTH(OFFSET(DC3,0,-1,1,1),0)+1)</f>
        <v>47150</v>
      </c>
      <c r="DD3" s="11">
        <f t="shared" ref="DD3:DN3" ca="1" si="8">IF(AND(EOMONTH(OFFSET(DD3,0,-1,1,1),0)=DATE(YEAR(OFFSET(DD3,0,-1,1,1)),12,31),
                  EOMONTH(OFFSET(DD3,0,-1,1,1),0)&lt;&gt;EOMONTH(OFFSET(DD3,0,-2,1,1),0)),
DATE(YEAR(OFFSET(DD3,0,-1,1,1)),12,31),
EOMONTH(OFFSET(DD3,0,-1,1,1),0)+1)</f>
        <v>47178</v>
      </c>
      <c r="DE3" s="11">
        <f t="shared" ca="1" si="8"/>
        <v>47209</v>
      </c>
      <c r="DF3" s="11">
        <f t="shared" ca="1" si="8"/>
        <v>47239</v>
      </c>
      <c r="DG3" s="11">
        <f t="shared" ca="1" si="8"/>
        <v>47270</v>
      </c>
      <c r="DH3" s="11">
        <f t="shared" ca="1" si="8"/>
        <v>47300</v>
      </c>
      <c r="DI3" s="11">
        <f t="shared" ca="1" si="8"/>
        <v>47331</v>
      </c>
      <c r="DJ3" s="11">
        <f t="shared" ca="1" si="8"/>
        <v>47362</v>
      </c>
      <c r="DK3" s="11">
        <f t="shared" ca="1" si="8"/>
        <v>47392</v>
      </c>
      <c r="DL3" s="11">
        <f t="shared" ca="1" si="8"/>
        <v>47423</v>
      </c>
      <c r="DM3" s="11">
        <f t="shared" ca="1" si="8"/>
        <v>47453</v>
      </c>
      <c r="DN3" s="11">
        <f t="shared" ca="1" si="8"/>
        <v>47483</v>
      </c>
      <c r="DO3" s="11">
        <f ca="1">IF(AND(EOMONTH(OFFSET(DO3,0,-1,1,1),0)=DATE(YEAR(OFFSET(DO3,0,-1,1,1)),12,31),
                  EOMONTH(OFFSET(DO3,0,-1,1,1),0)&lt;&gt;EOMONTH(OFFSET(DO3,0,-2,1,1),0)),
DATE(YEAR(OFFSET(DO3,0,-1,1,1)),12,31),
EOMONTH(OFFSET(DO3,0,-1,1,1),0)+1)</f>
        <v>47484</v>
      </c>
      <c r="DP3" s="11">
        <f ca="1">IF(AND(EOMONTH(OFFSET(DP3,0,-1,1,1),0)=DATE(YEAR(OFFSET(DP3,0,-1,1,1)),12,31),
                  EOMONTH(OFFSET(DP3,0,-1,1,1),0)&lt;&gt;EOMONTH(OFFSET(DP3,0,-2,1,1),0)),
DATE(YEAR(OFFSET(DP3,0,-1,1,1)),12,31),
EOMONTH(OFFSET(DP3,0,-1,1,1),0)+1)</f>
        <v>47515</v>
      </c>
      <c r="DQ3" s="11">
        <f t="shared" ref="DQ3:EA3" ca="1" si="9">IF(AND(EOMONTH(OFFSET(DQ3,0,-1,1,1),0)=DATE(YEAR(OFFSET(DQ3,0,-1,1,1)),12,31),
                  EOMONTH(OFFSET(DQ3,0,-1,1,1),0)&lt;&gt;EOMONTH(OFFSET(DQ3,0,-2,1,1),0)),
DATE(YEAR(OFFSET(DQ3,0,-1,1,1)),12,31),
EOMONTH(OFFSET(DQ3,0,-1,1,1),0)+1)</f>
        <v>47543</v>
      </c>
      <c r="DR3" s="11">
        <f t="shared" ca="1" si="9"/>
        <v>47574</v>
      </c>
      <c r="DS3" s="11">
        <f t="shared" ca="1" si="9"/>
        <v>47604</v>
      </c>
      <c r="DT3" s="11">
        <f t="shared" ca="1" si="9"/>
        <v>47635</v>
      </c>
      <c r="DU3" s="11">
        <f t="shared" ca="1" si="9"/>
        <v>47665</v>
      </c>
      <c r="DV3" s="11">
        <f t="shared" ca="1" si="9"/>
        <v>47696</v>
      </c>
      <c r="DW3" s="11">
        <f t="shared" ca="1" si="9"/>
        <v>47727</v>
      </c>
      <c r="DX3" s="11">
        <f t="shared" ca="1" si="9"/>
        <v>47757</v>
      </c>
      <c r="DY3" s="11">
        <f t="shared" ca="1" si="9"/>
        <v>47788</v>
      </c>
      <c r="DZ3" s="11">
        <f t="shared" ca="1" si="9"/>
        <v>47818</v>
      </c>
      <c r="EA3" s="11">
        <f t="shared" ca="1" si="9"/>
        <v>47848</v>
      </c>
      <c r="EB3" s="11">
        <f ca="1">IF(AND(EOMONTH(OFFSET(EB3,0,-1,1,1),0)=DATE(YEAR(OFFSET(EB3,0,-1,1,1)),12,31),
                  EOMONTH(OFFSET(EB3,0,-1,1,1),0)&lt;&gt;EOMONTH(OFFSET(EB3,0,-2,1,1),0)),
DATE(YEAR(OFFSET(EB3,0,-1,1,1)),12,31),
EOMONTH(OFFSET(EB3,0,-1,1,1),0)+1)</f>
        <v>47849</v>
      </c>
      <c r="EC3" s="11">
        <f ca="1">IF(AND(EOMONTH(OFFSET(EC3,0,-1,1,1),0)=DATE(YEAR(OFFSET(EC3,0,-1,1,1)),12,31),
                  EOMONTH(OFFSET(EC3,0,-1,1,1),0)&lt;&gt;EOMONTH(OFFSET(EC3,0,-2,1,1),0)),
DATE(YEAR(OFFSET(EC3,0,-1,1,1)),12,31),
EOMONTH(OFFSET(EC3,0,-1,1,1),0)+1)</f>
        <v>47880</v>
      </c>
      <c r="ED3" s="11">
        <f t="shared" ref="ED3:EN3" ca="1" si="10">IF(AND(EOMONTH(OFFSET(ED3,0,-1,1,1),0)=DATE(YEAR(OFFSET(ED3,0,-1,1,1)),12,31),
                  EOMONTH(OFFSET(ED3,0,-1,1,1),0)&lt;&gt;EOMONTH(OFFSET(ED3,0,-2,1,1),0)),
DATE(YEAR(OFFSET(ED3,0,-1,1,1)),12,31),
EOMONTH(OFFSET(ED3,0,-1,1,1),0)+1)</f>
        <v>47908</v>
      </c>
      <c r="EE3" s="11">
        <f t="shared" ca="1" si="10"/>
        <v>47939</v>
      </c>
      <c r="EF3" s="11">
        <f t="shared" ca="1" si="10"/>
        <v>47969</v>
      </c>
      <c r="EG3" s="11">
        <f t="shared" ca="1" si="10"/>
        <v>48000</v>
      </c>
      <c r="EH3" s="11">
        <f t="shared" ca="1" si="10"/>
        <v>48030</v>
      </c>
      <c r="EI3" s="11">
        <f t="shared" ca="1" si="10"/>
        <v>48061</v>
      </c>
      <c r="EJ3" s="11">
        <f t="shared" ca="1" si="10"/>
        <v>48092</v>
      </c>
      <c r="EK3" s="11">
        <f t="shared" ca="1" si="10"/>
        <v>48122</v>
      </c>
      <c r="EL3" s="11">
        <f t="shared" ca="1" si="10"/>
        <v>48153</v>
      </c>
      <c r="EM3" s="11">
        <f t="shared" ca="1" si="10"/>
        <v>48183</v>
      </c>
      <c r="EN3" s="11">
        <f t="shared" ca="1" si="10"/>
        <v>48213</v>
      </c>
      <c r="EO3" s="11">
        <f ca="1">IF(AND(EOMONTH(OFFSET(EO3,0,-1,1,1),0)=DATE(YEAR(OFFSET(EO3,0,-1,1,1)),12,31),
                  EOMONTH(OFFSET(EO3,0,-1,1,1),0)&lt;&gt;EOMONTH(OFFSET(EO3,0,-2,1,1),0)),
DATE(YEAR(OFFSET(EO3,0,-1,1,1)),12,31),
EOMONTH(OFFSET(EO3,0,-1,1,1),0)+1)</f>
        <v>48214</v>
      </c>
      <c r="EP3" s="11">
        <f ca="1">IF(AND(EOMONTH(OFFSET(EP3,0,-1,1,1),0)=DATE(YEAR(OFFSET(EP3,0,-1,1,1)),12,31),
                  EOMONTH(OFFSET(EP3,0,-1,1,1),0)&lt;&gt;EOMONTH(OFFSET(EP3,0,-2,1,1),0)),
DATE(YEAR(OFFSET(EP3,0,-1,1,1)),12,31),
EOMONTH(OFFSET(EP3,0,-1,1,1),0)+1)</f>
        <v>48245</v>
      </c>
      <c r="EQ3" s="11">
        <f t="shared" ref="EQ3:FA3" ca="1" si="11">IF(AND(EOMONTH(OFFSET(EQ3,0,-1,1,1),0)=DATE(YEAR(OFFSET(EQ3,0,-1,1,1)),12,31),
                  EOMONTH(OFFSET(EQ3,0,-1,1,1),0)&lt;&gt;EOMONTH(OFFSET(EQ3,0,-2,1,1),0)),
DATE(YEAR(OFFSET(EQ3,0,-1,1,1)),12,31),
EOMONTH(OFFSET(EQ3,0,-1,1,1),0)+1)</f>
        <v>48274</v>
      </c>
      <c r="ER3" s="11">
        <f t="shared" ca="1" si="11"/>
        <v>48305</v>
      </c>
      <c r="ES3" s="11">
        <f t="shared" ca="1" si="11"/>
        <v>48335</v>
      </c>
      <c r="ET3" s="11">
        <f t="shared" ca="1" si="11"/>
        <v>48366</v>
      </c>
      <c r="EU3" s="11">
        <f t="shared" ca="1" si="11"/>
        <v>48396</v>
      </c>
      <c r="EV3" s="11">
        <f t="shared" ca="1" si="11"/>
        <v>48427</v>
      </c>
      <c r="EW3" s="11">
        <f t="shared" ca="1" si="11"/>
        <v>48458</v>
      </c>
      <c r="EX3" s="11">
        <f t="shared" ca="1" si="11"/>
        <v>48488</v>
      </c>
      <c r="EY3" s="11">
        <f t="shared" ca="1" si="11"/>
        <v>48519</v>
      </c>
      <c r="EZ3" s="11">
        <f t="shared" ca="1" si="11"/>
        <v>48549</v>
      </c>
      <c r="FA3" s="11">
        <f t="shared" ca="1" si="11"/>
        <v>48579</v>
      </c>
      <c r="FB3" s="11">
        <f ca="1">IF(AND(EOMONTH(OFFSET(FB3,0,-1,1,1),0)=DATE(YEAR(OFFSET(FB3,0,-1,1,1)),12,31),
                  EOMONTH(OFFSET(FB3,0,-1,1,1),0)&lt;&gt;EOMONTH(OFFSET(FB3,0,-2,1,1),0)),
DATE(YEAR(OFFSET(FB3,0,-1,1,1)),12,31),
EOMONTH(OFFSET(FB3,0,-1,1,1),0)+1)</f>
        <v>48580</v>
      </c>
      <c r="FC3" s="11">
        <f ca="1">IF(AND(EOMONTH(OFFSET(FC3,0,-1,1,1),0)=DATE(YEAR(OFFSET(FC3,0,-1,1,1)),12,31),
                  EOMONTH(OFFSET(FC3,0,-1,1,1),0)&lt;&gt;EOMONTH(OFFSET(FC3,0,-2,1,1),0)),
DATE(YEAR(OFFSET(FC3,0,-1,1,1)),12,31),
EOMONTH(OFFSET(FC3,0,-1,1,1),0)+1)</f>
        <v>48611</v>
      </c>
      <c r="FD3" s="11">
        <f t="shared" ref="FD3:FN3" ca="1" si="12">IF(AND(EOMONTH(OFFSET(FD3,0,-1,1,1),0)=DATE(YEAR(OFFSET(FD3,0,-1,1,1)),12,31),
                  EOMONTH(OFFSET(FD3,0,-1,1,1),0)&lt;&gt;EOMONTH(OFFSET(FD3,0,-2,1,1),0)),
DATE(YEAR(OFFSET(FD3,0,-1,1,1)),12,31),
EOMONTH(OFFSET(FD3,0,-1,1,1),0)+1)</f>
        <v>48639</v>
      </c>
      <c r="FE3" s="11">
        <f t="shared" ca="1" si="12"/>
        <v>48670</v>
      </c>
      <c r="FF3" s="11">
        <f t="shared" ca="1" si="12"/>
        <v>48700</v>
      </c>
      <c r="FG3" s="11">
        <f t="shared" ca="1" si="12"/>
        <v>48731</v>
      </c>
      <c r="FH3" s="11">
        <f t="shared" ca="1" si="12"/>
        <v>48761</v>
      </c>
      <c r="FI3" s="11">
        <f t="shared" ca="1" si="12"/>
        <v>48792</v>
      </c>
      <c r="FJ3" s="11">
        <f t="shared" ca="1" si="12"/>
        <v>48823</v>
      </c>
      <c r="FK3" s="11">
        <f t="shared" ca="1" si="12"/>
        <v>48853</v>
      </c>
      <c r="FL3" s="11">
        <f t="shared" ca="1" si="12"/>
        <v>48884</v>
      </c>
      <c r="FM3" s="11">
        <f t="shared" ca="1" si="12"/>
        <v>48914</v>
      </c>
      <c r="FN3" s="11">
        <f t="shared" ca="1" si="12"/>
        <v>48944</v>
      </c>
      <c r="FO3" s="11">
        <f ca="1">IF(AND(EOMONTH(OFFSET(FO3,0,-1,1,1),0)=DATE(YEAR(OFFSET(FO3,0,-1,1,1)),12,31),
                  EOMONTH(OFFSET(FO3,0,-1,1,1),0)&lt;&gt;EOMONTH(OFFSET(FO3,0,-2,1,1),0)),
DATE(YEAR(OFFSET(FO3,0,-1,1,1)),12,31),
EOMONTH(OFFSET(FO3,0,-1,1,1),0)+1)</f>
        <v>48945</v>
      </c>
      <c r="FP3" s="11">
        <f ca="1">IF(AND(EOMONTH(OFFSET(FP3,0,-1,1,1),0)=DATE(YEAR(OFFSET(FP3,0,-1,1,1)),12,31),
                  EOMONTH(OFFSET(FP3,0,-1,1,1),0)&lt;&gt;EOMONTH(OFFSET(FP3,0,-2,1,1),0)),
DATE(YEAR(OFFSET(FP3,0,-1,1,1)),12,31),
EOMONTH(OFFSET(FP3,0,-1,1,1),0)+1)</f>
        <v>48976</v>
      </c>
      <c r="FQ3" s="11">
        <f t="shared" ref="FQ3:GA3" ca="1" si="13">IF(AND(EOMONTH(OFFSET(FQ3,0,-1,1,1),0)=DATE(YEAR(OFFSET(FQ3,0,-1,1,1)),12,31),
                  EOMONTH(OFFSET(FQ3,0,-1,1,1),0)&lt;&gt;EOMONTH(OFFSET(FQ3,0,-2,1,1),0)),
DATE(YEAR(OFFSET(FQ3,0,-1,1,1)),12,31),
EOMONTH(OFFSET(FQ3,0,-1,1,1),0)+1)</f>
        <v>49004</v>
      </c>
      <c r="FR3" s="11">
        <f t="shared" ca="1" si="13"/>
        <v>49035</v>
      </c>
      <c r="FS3" s="11">
        <f t="shared" ca="1" si="13"/>
        <v>49065</v>
      </c>
      <c r="FT3" s="11">
        <f t="shared" ca="1" si="13"/>
        <v>49096</v>
      </c>
      <c r="FU3" s="11">
        <f t="shared" ca="1" si="13"/>
        <v>49126</v>
      </c>
      <c r="FV3" s="11">
        <f t="shared" ca="1" si="13"/>
        <v>49157</v>
      </c>
      <c r="FW3" s="11">
        <f t="shared" ca="1" si="13"/>
        <v>49188</v>
      </c>
      <c r="FX3" s="11">
        <f t="shared" ca="1" si="13"/>
        <v>49218</v>
      </c>
      <c r="FY3" s="11">
        <f t="shared" ca="1" si="13"/>
        <v>49249</v>
      </c>
      <c r="FZ3" s="11">
        <f t="shared" ca="1" si="13"/>
        <v>49279</v>
      </c>
      <c r="GA3" s="11">
        <f t="shared" ca="1" si="13"/>
        <v>49309</v>
      </c>
      <c r="GB3" s="11">
        <f ca="1">IF(AND(EOMONTH(OFFSET(GB3,0,-1,1,1),0)=DATE(YEAR(OFFSET(GB3,0,-1,1,1)),12,31),
                  EOMONTH(OFFSET(GB3,0,-1,1,1),0)&lt;&gt;EOMONTH(OFFSET(GB3,0,-2,1,1),0)),
DATE(YEAR(OFFSET(GB3,0,-1,1,1)),12,31),
EOMONTH(OFFSET(GB3,0,-1,1,1),0)+1)</f>
        <v>49310</v>
      </c>
      <c r="GC3" s="11">
        <f ca="1">IF(AND(EOMONTH(OFFSET(GC3,0,-1,1,1),0)=DATE(YEAR(OFFSET(GC3,0,-1,1,1)),12,31),
                  EOMONTH(OFFSET(GC3,0,-1,1,1),0)&lt;&gt;EOMONTH(OFFSET(GC3,0,-2,1,1),0)),
DATE(YEAR(OFFSET(GC3,0,-1,1,1)),12,31),
EOMONTH(OFFSET(GC3,0,-1,1,1),0)+1)</f>
        <v>49341</v>
      </c>
      <c r="GD3" s="11">
        <f t="shared" ref="GD3:GN3" ca="1" si="14">IF(AND(EOMONTH(OFFSET(GD3,0,-1,1,1),0)=DATE(YEAR(OFFSET(GD3,0,-1,1,1)),12,31),
                  EOMONTH(OFFSET(GD3,0,-1,1,1),0)&lt;&gt;EOMONTH(OFFSET(GD3,0,-2,1,1),0)),
DATE(YEAR(OFFSET(GD3,0,-1,1,1)),12,31),
EOMONTH(OFFSET(GD3,0,-1,1,1),0)+1)</f>
        <v>49369</v>
      </c>
      <c r="GE3" s="11">
        <f t="shared" ca="1" si="14"/>
        <v>49400</v>
      </c>
      <c r="GF3" s="11">
        <f t="shared" ca="1" si="14"/>
        <v>49430</v>
      </c>
      <c r="GG3" s="11">
        <f t="shared" ca="1" si="14"/>
        <v>49461</v>
      </c>
      <c r="GH3" s="11">
        <f t="shared" ca="1" si="14"/>
        <v>49491</v>
      </c>
      <c r="GI3" s="11">
        <f t="shared" ca="1" si="14"/>
        <v>49522</v>
      </c>
      <c r="GJ3" s="11">
        <f t="shared" ca="1" si="14"/>
        <v>49553</v>
      </c>
      <c r="GK3" s="11">
        <f t="shared" ca="1" si="14"/>
        <v>49583</v>
      </c>
      <c r="GL3" s="11">
        <f t="shared" ca="1" si="14"/>
        <v>49614</v>
      </c>
      <c r="GM3" s="11">
        <f t="shared" ca="1" si="14"/>
        <v>49644</v>
      </c>
      <c r="GN3" s="11">
        <f t="shared" ca="1" si="14"/>
        <v>49674</v>
      </c>
      <c r="GO3" s="11">
        <f ca="1">IF(AND(EOMONTH(OFFSET(GO3,0,-1,1,1),0)=DATE(YEAR(OFFSET(GO3,0,-1,1,1)),12,31),
                  EOMONTH(OFFSET(GO3,0,-1,1,1),0)&lt;&gt;EOMONTH(OFFSET(GO3,0,-2,1,1),0)),
DATE(YEAR(OFFSET(GO3,0,-1,1,1)),12,31),
EOMONTH(OFFSET(GO3,0,-1,1,1),0)+1)</f>
        <v>49675</v>
      </c>
      <c r="GP3" s="11">
        <f ca="1">IF(AND(EOMONTH(OFFSET(GP3,0,-1,1,1),0)=DATE(YEAR(OFFSET(GP3,0,-1,1,1)),12,31),
                  EOMONTH(OFFSET(GP3,0,-1,1,1),0)&lt;&gt;EOMONTH(OFFSET(GP3,0,-2,1,1),0)),
DATE(YEAR(OFFSET(GP3,0,-1,1,1)),12,31),
EOMONTH(OFFSET(GP3,0,-1,1,1),0)+1)</f>
        <v>49706</v>
      </c>
      <c r="GQ3" s="11">
        <f t="shared" ref="GQ3:HA3" ca="1" si="15">IF(AND(EOMONTH(OFFSET(GQ3,0,-1,1,1),0)=DATE(YEAR(OFFSET(GQ3,0,-1,1,1)),12,31),
                  EOMONTH(OFFSET(GQ3,0,-1,1,1),0)&lt;&gt;EOMONTH(OFFSET(GQ3,0,-2,1,1),0)),
DATE(YEAR(OFFSET(GQ3,0,-1,1,1)),12,31),
EOMONTH(OFFSET(GQ3,0,-1,1,1),0)+1)</f>
        <v>49735</v>
      </c>
      <c r="GR3" s="11">
        <f t="shared" ca="1" si="15"/>
        <v>49766</v>
      </c>
      <c r="GS3" s="11">
        <f t="shared" ca="1" si="15"/>
        <v>49796</v>
      </c>
      <c r="GT3" s="11">
        <f t="shared" ca="1" si="15"/>
        <v>49827</v>
      </c>
      <c r="GU3" s="11">
        <f t="shared" ca="1" si="15"/>
        <v>49857</v>
      </c>
      <c r="GV3" s="11">
        <f t="shared" ca="1" si="15"/>
        <v>49888</v>
      </c>
      <c r="GW3" s="11">
        <f t="shared" ca="1" si="15"/>
        <v>49919</v>
      </c>
      <c r="GX3" s="11">
        <f t="shared" ca="1" si="15"/>
        <v>49949</v>
      </c>
      <c r="GY3" s="11">
        <f t="shared" ca="1" si="15"/>
        <v>49980</v>
      </c>
      <c r="GZ3" s="11">
        <f t="shared" ca="1" si="15"/>
        <v>50010</v>
      </c>
      <c r="HA3" s="11">
        <f t="shared" ca="1" si="15"/>
        <v>50040</v>
      </c>
      <c r="HB3" s="11">
        <f ca="1">IF(AND(EOMONTH(OFFSET(HB3,0,-1,1,1),0)=DATE(YEAR(OFFSET(HB3,0,-1,1,1)),12,31),
                  EOMONTH(OFFSET(HB3,0,-1,1,1),0)&lt;&gt;EOMONTH(OFFSET(HB3,0,-2,1,1),0)),
DATE(YEAR(OFFSET(HB3,0,-1,1,1)),12,31),
EOMONTH(OFFSET(HB3,0,-1,1,1),0)+1)</f>
        <v>50041</v>
      </c>
      <c r="HC3" s="11">
        <f ca="1">IF(AND(EOMONTH(OFFSET(HC3,0,-1,1,1),0)=DATE(YEAR(OFFSET(HC3,0,-1,1,1)),12,31),
                  EOMONTH(OFFSET(HC3,0,-1,1,1),0)&lt;&gt;EOMONTH(OFFSET(HC3,0,-2,1,1),0)),
DATE(YEAR(OFFSET(HC3,0,-1,1,1)),12,31),
EOMONTH(OFFSET(HC3,0,-1,1,1),0)+1)</f>
        <v>50072</v>
      </c>
      <c r="HD3" s="11">
        <f t="shared" ref="HD3:HN3" ca="1" si="16">IF(AND(EOMONTH(OFFSET(HD3,0,-1,1,1),0)=DATE(YEAR(OFFSET(HD3,0,-1,1,1)),12,31),
                  EOMONTH(OFFSET(HD3,0,-1,1,1),0)&lt;&gt;EOMONTH(OFFSET(HD3,0,-2,1,1),0)),
DATE(YEAR(OFFSET(HD3,0,-1,1,1)),12,31),
EOMONTH(OFFSET(HD3,0,-1,1,1),0)+1)</f>
        <v>50100</v>
      </c>
      <c r="HE3" s="11">
        <f t="shared" ca="1" si="16"/>
        <v>50131</v>
      </c>
      <c r="HF3" s="11">
        <f t="shared" ca="1" si="16"/>
        <v>50161</v>
      </c>
      <c r="HG3" s="11">
        <f t="shared" ca="1" si="16"/>
        <v>50192</v>
      </c>
      <c r="HH3" s="11">
        <f t="shared" ca="1" si="16"/>
        <v>50222</v>
      </c>
      <c r="HI3" s="11">
        <f t="shared" ca="1" si="16"/>
        <v>50253</v>
      </c>
      <c r="HJ3" s="11">
        <f t="shared" ca="1" si="16"/>
        <v>50284</v>
      </c>
      <c r="HK3" s="11">
        <f t="shared" ca="1" si="16"/>
        <v>50314</v>
      </c>
      <c r="HL3" s="11">
        <f t="shared" ca="1" si="16"/>
        <v>50345</v>
      </c>
      <c r="HM3" s="11">
        <f t="shared" ca="1" si="16"/>
        <v>50375</v>
      </c>
      <c r="HN3" s="11">
        <f t="shared" ca="1" si="16"/>
        <v>50405</v>
      </c>
      <c r="HO3" s="11">
        <f ca="1">IF(AND(EOMONTH(OFFSET(HO3,0,-1,1,1),0)=DATE(YEAR(OFFSET(HO3,0,-1,1,1)),12,31),
                  EOMONTH(OFFSET(HO3,0,-1,1,1),0)&lt;&gt;EOMONTH(OFFSET(HO3,0,-2,1,1),0)),
DATE(YEAR(OFFSET(HO3,0,-1,1,1)),12,31),
EOMONTH(OFFSET(HO3,0,-1,1,1),0)+1)</f>
        <v>50406</v>
      </c>
      <c r="HP3" s="11">
        <f ca="1">IF(AND(EOMONTH(OFFSET(HP3,0,-1,1,1),0)=DATE(YEAR(OFFSET(HP3,0,-1,1,1)),12,31),
                  EOMONTH(OFFSET(HP3,0,-1,1,1),0)&lt;&gt;EOMONTH(OFFSET(HP3,0,-2,1,1),0)),
DATE(YEAR(OFFSET(HP3,0,-1,1,1)),12,31),
EOMONTH(OFFSET(HP3,0,-1,1,1),0)+1)</f>
        <v>50437</v>
      </c>
      <c r="HQ3" s="11">
        <f t="shared" ref="HQ3:IA3" ca="1" si="17">IF(AND(EOMONTH(OFFSET(HQ3,0,-1,1,1),0)=DATE(YEAR(OFFSET(HQ3,0,-1,1,1)),12,31),
                  EOMONTH(OFFSET(HQ3,0,-1,1,1),0)&lt;&gt;EOMONTH(OFFSET(HQ3,0,-2,1,1),0)),
DATE(YEAR(OFFSET(HQ3,0,-1,1,1)),12,31),
EOMONTH(OFFSET(HQ3,0,-1,1,1),0)+1)</f>
        <v>50465</v>
      </c>
      <c r="HR3" s="11">
        <f t="shared" ca="1" si="17"/>
        <v>50496</v>
      </c>
      <c r="HS3" s="11">
        <f t="shared" ca="1" si="17"/>
        <v>50526</v>
      </c>
      <c r="HT3" s="11">
        <f t="shared" ca="1" si="17"/>
        <v>50557</v>
      </c>
      <c r="HU3" s="11">
        <f t="shared" ca="1" si="17"/>
        <v>50587</v>
      </c>
      <c r="HV3" s="11">
        <f t="shared" ca="1" si="17"/>
        <v>50618</v>
      </c>
      <c r="HW3" s="11">
        <f t="shared" ca="1" si="17"/>
        <v>50649</v>
      </c>
      <c r="HX3" s="11">
        <f t="shared" ca="1" si="17"/>
        <v>50679</v>
      </c>
      <c r="HY3" s="11">
        <f t="shared" ca="1" si="17"/>
        <v>50710</v>
      </c>
      <c r="HZ3" s="11">
        <f t="shared" ca="1" si="17"/>
        <v>50740</v>
      </c>
      <c r="IA3" s="11">
        <f t="shared" ca="1" si="17"/>
        <v>50770</v>
      </c>
      <c r="IB3" s="11">
        <f ca="1">IF(AND(EOMONTH(OFFSET(IB3,0,-1,1,1),0)=DATE(YEAR(OFFSET(IB3,0,-1,1,1)),12,31),
                  EOMONTH(OFFSET(IB3,0,-1,1,1),0)&lt;&gt;EOMONTH(OFFSET(IB3,0,-2,1,1),0)),
DATE(YEAR(OFFSET(IB3,0,-1,1,1)),12,31),
EOMONTH(OFFSET(IB3,0,-1,1,1),0)+1)</f>
        <v>50771</v>
      </c>
      <c r="IC3" s="11">
        <f ca="1">IF(AND(EOMONTH(OFFSET(IC3,0,-1,1,1),0)=DATE(YEAR(OFFSET(IC3,0,-1,1,1)),12,31),
                  EOMONTH(OFFSET(IC3,0,-1,1,1),0)&lt;&gt;EOMONTH(OFFSET(IC3,0,-2,1,1),0)),
DATE(YEAR(OFFSET(IC3,0,-1,1,1)),12,31),
EOMONTH(OFFSET(IC3,0,-1,1,1),0)+1)</f>
        <v>50802</v>
      </c>
      <c r="ID3" s="11">
        <f t="shared" ref="ID3:IN3" ca="1" si="18">IF(AND(EOMONTH(OFFSET(ID3,0,-1,1,1),0)=DATE(YEAR(OFFSET(ID3,0,-1,1,1)),12,31),
                  EOMONTH(OFFSET(ID3,0,-1,1,1),0)&lt;&gt;EOMONTH(OFFSET(ID3,0,-2,1,1),0)),
DATE(YEAR(OFFSET(ID3,0,-1,1,1)),12,31),
EOMONTH(OFFSET(ID3,0,-1,1,1),0)+1)</f>
        <v>50830</v>
      </c>
      <c r="IE3" s="11">
        <f t="shared" ca="1" si="18"/>
        <v>50861</v>
      </c>
      <c r="IF3" s="11">
        <f t="shared" ca="1" si="18"/>
        <v>50891</v>
      </c>
      <c r="IG3" s="11">
        <f t="shared" ca="1" si="18"/>
        <v>50922</v>
      </c>
      <c r="IH3" s="11">
        <f t="shared" ca="1" si="18"/>
        <v>50952</v>
      </c>
      <c r="II3" s="11">
        <f t="shared" ca="1" si="18"/>
        <v>50983</v>
      </c>
      <c r="IJ3" s="11">
        <f t="shared" ca="1" si="18"/>
        <v>51014</v>
      </c>
      <c r="IK3" s="11">
        <f t="shared" ca="1" si="18"/>
        <v>51044</v>
      </c>
      <c r="IL3" s="11">
        <f t="shared" ca="1" si="18"/>
        <v>51075</v>
      </c>
      <c r="IM3" s="11">
        <f t="shared" ca="1" si="18"/>
        <v>51105</v>
      </c>
      <c r="IN3" s="11">
        <f t="shared" ca="1" si="18"/>
        <v>51135</v>
      </c>
      <c r="IO3" s="11">
        <f ca="1">IF(AND(EOMONTH(OFFSET(IO3,0,-1,1,1),0)=DATE(YEAR(OFFSET(IO3,0,-1,1,1)),12,31),
                  EOMONTH(OFFSET(IO3,0,-1,1,1),0)&lt;&gt;EOMONTH(OFFSET(IO3,0,-2,1,1),0)),
DATE(YEAR(OFFSET(IO3,0,-1,1,1)),12,31),
EOMONTH(OFFSET(IO3,0,-1,1,1),0)+1)</f>
        <v>51136</v>
      </c>
      <c r="IP3" s="11">
        <f ca="1">IF(AND(EOMONTH(OFFSET(IP3,0,-1,1,1),0)=DATE(YEAR(OFFSET(IP3,0,-1,1,1)),12,31),
                  EOMONTH(OFFSET(IP3,0,-1,1,1),0)&lt;&gt;EOMONTH(OFFSET(IP3,0,-2,1,1),0)),
DATE(YEAR(OFFSET(IP3,0,-1,1,1)),12,31),
EOMONTH(OFFSET(IP3,0,-1,1,1),0)+1)</f>
        <v>51167</v>
      </c>
      <c r="IQ3" s="11">
        <f t="shared" ref="IQ3:JA3" ca="1" si="19">IF(AND(EOMONTH(OFFSET(IQ3,0,-1,1,1),0)=DATE(YEAR(OFFSET(IQ3,0,-1,1,1)),12,31),
                  EOMONTH(OFFSET(IQ3,0,-1,1,1),0)&lt;&gt;EOMONTH(OFFSET(IQ3,0,-2,1,1),0)),
DATE(YEAR(OFFSET(IQ3,0,-1,1,1)),12,31),
EOMONTH(OFFSET(IQ3,0,-1,1,1),0)+1)</f>
        <v>51196</v>
      </c>
      <c r="IR3" s="11">
        <f t="shared" ca="1" si="19"/>
        <v>51227</v>
      </c>
      <c r="IS3" s="11">
        <f t="shared" ca="1" si="19"/>
        <v>51257</v>
      </c>
      <c r="IT3" s="11">
        <f t="shared" ca="1" si="19"/>
        <v>51288</v>
      </c>
      <c r="IU3" s="11">
        <f t="shared" ca="1" si="19"/>
        <v>51318</v>
      </c>
      <c r="IV3" s="11">
        <f t="shared" ca="1" si="19"/>
        <v>51349</v>
      </c>
      <c r="IW3" s="11">
        <f t="shared" ca="1" si="19"/>
        <v>51380</v>
      </c>
      <c r="IX3" s="11">
        <f t="shared" ca="1" si="19"/>
        <v>51410</v>
      </c>
      <c r="IY3" s="11">
        <f t="shared" ca="1" si="19"/>
        <v>51441</v>
      </c>
      <c r="IZ3" s="11">
        <f t="shared" ca="1" si="19"/>
        <v>51471</v>
      </c>
      <c r="JA3" s="11">
        <f t="shared" ca="1" si="19"/>
        <v>51501</v>
      </c>
      <c r="JB3" s="11">
        <f ca="1">IF(AND(EOMONTH(OFFSET(JB3,0,-1,1,1),0)=DATE(YEAR(OFFSET(JB3,0,-1,1,1)),12,31),
                  EOMONTH(OFFSET(JB3,0,-1,1,1),0)&lt;&gt;EOMONTH(OFFSET(JB3,0,-2,1,1),0)),
DATE(YEAR(OFFSET(JB3,0,-1,1,1)),12,31),
EOMONTH(OFFSET(JB3,0,-1,1,1),0)+1)</f>
        <v>51502</v>
      </c>
      <c r="JC3" s="11">
        <f ca="1">IF(AND(EOMONTH(OFFSET(JC3,0,-1,1,1),0)=DATE(YEAR(OFFSET(JC3,0,-1,1,1)),12,31),
                  EOMONTH(OFFSET(JC3,0,-1,1,1),0)&lt;&gt;EOMONTH(OFFSET(JC3,0,-2,1,1),0)),
DATE(YEAR(OFFSET(JC3,0,-1,1,1)),12,31),
EOMONTH(OFFSET(JC3,0,-1,1,1),0)+1)</f>
        <v>51533</v>
      </c>
      <c r="JD3" s="11">
        <f t="shared" ref="JD3:JN3" ca="1" si="20">IF(AND(EOMONTH(OFFSET(JD3,0,-1,1,1),0)=DATE(YEAR(OFFSET(JD3,0,-1,1,1)),12,31),
                  EOMONTH(OFFSET(JD3,0,-1,1,1),0)&lt;&gt;EOMONTH(OFFSET(JD3,0,-2,1,1),0)),
DATE(YEAR(OFFSET(JD3,0,-1,1,1)),12,31),
EOMONTH(OFFSET(JD3,0,-1,1,1),0)+1)</f>
        <v>51561</v>
      </c>
      <c r="JE3" s="11">
        <f t="shared" ca="1" si="20"/>
        <v>51592</v>
      </c>
      <c r="JF3" s="11">
        <f t="shared" ca="1" si="20"/>
        <v>51622</v>
      </c>
      <c r="JG3" s="11">
        <f t="shared" ca="1" si="20"/>
        <v>51653</v>
      </c>
      <c r="JH3" s="11">
        <f t="shared" ca="1" si="20"/>
        <v>51683</v>
      </c>
      <c r="JI3" s="11">
        <f t="shared" ca="1" si="20"/>
        <v>51714</v>
      </c>
      <c r="JJ3" s="11">
        <f t="shared" ca="1" si="20"/>
        <v>51745</v>
      </c>
      <c r="JK3" s="11">
        <f t="shared" ca="1" si="20"/>
        <v>51775</v>
      </c>
      <c r="JL3" s="11">
        <f t="shared" ca="1" si="20"/>
        <v>51806</v>
      </c>
      <c r="JM3" s="11">
        <f t="shared" ca="1" si="20"/>
        <v>51836</v>
      </c>
      <c r="JN3" s="11">
        <f t="shared" ca="1" si="20"/>
        <v>51866</v>
      </c>
      <c r="JO3" s="11">
        <f ca="1">IF(AND(EOMONTH(OFFSET(JO3,0,-1,1,1),0)=DATE(YEAR(OFFSET(JO3,0,-1,1,1)),12,31),
                  EOMONTH(OFFSET(JO3,0,-1,1,1),0)&lt;&gt;EOMONTH(OFFSET(JO3,0,-2,1,1),0)),
DATE(YEAR(OFFSET(JO3,0,-1,1,1)),12,31),
EOMONTH(OFFSET(JO3,0,-1,1,1),0)+1)</f>
        <v>51867</v>
      </c>
      <c r="JP3" s="11">
        <f ca="1">IF(AND(EOMONTH(OFFSET(JP3,0,-1,1,1),0)=DATE(YEAR(OFFSET(JP3,0,-1,1,1)),12,31),
                  EOMONTH(OFFSET(JP3,0,-1,1,1),0)&lt;&gt;EOMONTH(OFFSET(JP3,0,-2,1,1),0)),
DATE(YEAR(OFFSET(JP3,0,-1,1,1)),12,31),
EOMONTH(OFFSET(JP3,0,-1,1,1),0)+1)</f>
        <v>51898</v>
      </c>
      <c r="JQ3" s="11">
        <f t="shared" ref="JQ3:KA3" ca="1" si="21">IF(AND(EOMONTH(OFFSET(JQ3,0,-1,1,1),0)=DATE(YEAR(OFFSET(JQ3,0,-1,1,1)),12,31),
                  EOMONTH(OFFSET(JQ3,0,-1,1,1),0)&lt;&gt;EOMONTH(OFFSET(JQ3,0,-2,1,1),0)),
DATE(YEAR(OFFSET(JQ3,0,-1,1,1)),12,31),
EOMONTH(OFFSET(JQ3,0,-1,1,1),0)+1)</f>
        <v>51926</v>
      </c>
      <c r="JR3" s="11">
        <f t="shared" ca="1" si="21"/>
        <v>51957</v>
      </c>
      <c r="JS3" s="11">
        <f t="shared" ca="1" si="21"/>
        <v>51987</v>
      </c>
      <c r="JT3" s="11">
        <f t="shared" ca="1" si="21"/>
        <v>52018</v>
      </c>
      <c r="JU3" s="11">
        <f t="shared" ca="1" si="21"/>
        <v>52048</v>
      </c>
      <c r="JV3" s="11">
        <f t="shared" ca="1" si="21"/>
        <v>52079</v>
      </c>
      <c r="JW3" s="11">
        <f t="shared" ca="1" si="21"/>
        <v>52110</v>
      </c>
      <c r="JX3" s="11">
        <f t="shared" ca="1" si="21"/>
        <v>52140</v>
      </c>
      <c r="JY3" s="11">
        <f t="shared" ca="1" si="21"/>
        <v>52171</v>
      </c>
      <c r="JZ3" s="11">
        <f t="shared" ca="1" si="21"/>
        <v>52201</v>
      </c>
      <c r="KA3" s="11">
        <f t="shared" ca="1" si="21"/>
        <v>52231</v>
      </c>
      <c r="KB3" s="11">
        <f ca="1">IF(AND(EOMONTH(OFFSET(KB3,0,-1,1,1),0)=DATE(YEAR(OFFSET(KB3,0,-1,1,1)),12,31),
                  EOMONTH(OFFSET(KB3,0,-1,1,1),0)&lt;&gt;EOMONTH(OFFSET(KB3,0,-2,1,1),0)),
DATE(YEAR(OFFSET(KB3,0,-1,1,1)),12,31),
EOMONTH(OFFSET(KB3,0,-1,1,1),0)+1)</f>
        <v>52232</v>
      </c>
      <c r="KC3" s="11">
        <f ca="1">IF(AND(EOMONTH(OFFSET(KC3,0,-1,1,1),0)=DATE(YEAR(OFFSET(KC3,0,-1,1,1)),12,31),
                  EOMONTH(OFFSET(KC3,0,-1,1,1),0)&lt;&gt;EOMONTH(OFFSET(KC3,0,-2,1,1),0)),
DATE(YEAR(OFFSET(KC3,0,-1,1,1)),12,31),
EOMONTH(OFFSET(KC3,0,-1,1,1),0)+1)</f>
        <v>52263</v>
      </c>
      <c r="KD3" s="11">
        <f t="shared" ref="KD3:KN3" ca="1" si="22">IF(AND(EOMONTH(OFFSET(KD3,0,-1,1,1),0)=DATE(YEAR(OFFSET(KD3,0,-1,1,1)),12,31),
                  EOMONTH(OFFSET(KD3,0,-1,1,1),0)&lt;&gt;EOMONTH(OFFSET(KD3,0,-2,1,1),0)),
DATE(YEAR(OFFSET(KD3,0,-1,1,1)),12,31),
EOMONTH(OFFSET(KD3,0,-1,1,1),0)+1)</f>
        <v>52291</v>
      </c>
      <c r="KE3" s="11">
        <f t="shared" ca="1" si="22"/>
        <v>52322</v>
      </c>
      <c r="KF3" s="11">
        <f t="shared" ca="1" si="22"/>
        <v>52352</v>
      </c>
      <c r="KG3" s="11">
        <f t="shared" ca="1" si="22"/>
        <v>52383</v>
      </c>
      <c r="KH3" s="11">
        <f t="shared" ca="1" si="22"/>
        <v>52413</v>
      </c>
      <c r="KI3" s="11">
        <f t="shared" ca="1" si="22"/>
        <v>52444</v>
      </c>
      <c r="KJ3" s="11">
        <f t="shared" ca="1" si="22"/>
        <v>52475</v>
      </c>
      <c r="KK3" s="11">
        <f t="shared" ca="1" si="22"/>
        <v>52505</v>
      </c>
      <c r="KL3" s="11">
        <f t="shared" ca="1" si="22"/>
        <v>52536</v>
      </c>
      <c r="KM3" s="11">
        <f t="shared" ca="1" si="22"/>
        <v>52566</v>
      </c>
      <c r="KN3" s="11">
        <f t="shared" ca="1" si="22"/>
        <v>52596</v>
      </c>
      <c r="KO3" s="11">
        <f ca="1">IF(AND(EOMONTH(OFFSET(KO3,0,-1,1,1),0)=DATE(YEAR(OFFSET(KO3,0,-1,1,1)),12,31),
                  EOMONTH(OFFSET(KO3,0,-1,1,1),0)&lt;&gt;EOMONTH(OFFSET(KO3,0,-2,1,1),0)),
DATE(YEAR(OFFSET(KO3,0,-1,1,1)),12,31),
EOMONTH(OFFSET(KO3,0,-1,1,1),0)+1)</f>
        <v>52597</v>
      </c>
      <c r="KP3" s="11">
        <f ca="1">IF(AND(EOMONTH(OFFSET(KP3,0,-1,1,1),0)=DATE(YEAR(OFFSET(KP3,0,-1,1,1)),12,31),
                  EOMONTH(OFFSET(KP3,0,-1,1,1),0)&lt;&gt;EOMONTH(OFFSET(KP3,0,-2,1,1),0)),
DATE(YEAR(OFFSET(KP3,0,-1,1,1)),12,31),
EOMONTH(OFFSET(KP3,0,-1,1,1),0)+1)</f>
        <v>52628</v>
      </c>
      <c r="KQ3" s="11">
        <f t="shared" ref="KQ3:LA3" ca="1" si="23">IF(AND(EOMONTH(OFFSET(KQ3,0,-1,1,1),0)=DATE(YEAR(OFFSET(KQ3,0,-1,1,1)),12,31),
                  EOMONTH(OFFSET(KQ3,0,-1,1,1),0)&lt;&gt;EOMONTH(OFFSET(KQ3,0,-2,1,1),0)),
DATE(YEAR(OFFSET(KQ3,0,-1,1,1)),12,31),
EOMONTH(OFFSET(KQ3,0,-1,1,1),0)+1)</f>
        <v>52657</v>
      </c>
      <c r="KR3" s="11">
        <f t="shared" ca="1" si="23"/>
        <v>52688</v>
      </c>
      <c r="KS3" s="11">
        <f t="shared" ca="1" si="23"/>
        <v>52718</v>
      </c>
      <c r="KT3" s="11">
        <f t="shared" ca="1" si="23"/>
        <v>52749</v>
      </c>
      <c r="KU3" s="11">
        <f t="shared" ca="1" si="23"/>
        <v>52779</v>
      </c>
      <c r="KV3" s="11">
        <f t="shared" ca="1" si="23"/>
        <v>52810</v>
      </c>
      <c r="KW3" s="11">
        <f t="shared" ca="1" si="23"/>
        <v>52841</v>
      </c>
      <c r="KX3" s="11">
        <f t="shared" ca="1" si="23"/>
        <v>52871</v>
      </c>
      <c r="KY3" s="11">
        <f t="shared" ca="1" si="23"/>
        <v>52902</v>
      </c>
      <c r="KZ3" s="11">
        <f t="shared" ca="1" si="23"/>
        <v>52932</v>
      </c>
      <c r="LA3" s="11">
        <f t="shared" ca="1" si="23"/>
        <v>52962</v>
      </c>
      <c r="LB3" s="11">
        <f ca="1">IF(AND(EOMONTH(OFFSET(LB3,0,-1,1,1),0)=DATE(YEAR(OFFSET(LB3,0,-1,1,1)),12,31),
                  EOMONTH(OFFSET(LB3,0,-1,1,1),0)&lt;&gt;EOMONTH(OFFSET(LB3,0,-2,1,1),0)),
DATE(YEAR(OFFSET(LB3,0,-1,1,1)),12,31),
EOMONTH(OFFSET(LB3,0,-1,1,1),0)+1)</f>
        <v>52963</v>
      </c>
      <c r="LC3" s="11">
        <f ca="1">IF(AND(EOMONTH(OFFSET(LC3,0,-1,1,1),0)=DATE(YEAR(OFFSET(LC3,0,-1,1,1)),12,31),
                  EOMONTH(OFFSET(LC3,0,-1,1,1),0)&lt;&gt;EOMONTH(OFFSET(LC3,0,-2,1,1),0)),
DATE(YEAR(OFFSET(LC3,0,-1,1,1)),12,31),
EOMONTH(OFFSET(LC3,0,-1,1,1),0)+1)</f>
        <v>52994</v>
      </c>
      <c r="LD3" s="11">
        <f t="shared" ref="LD3:LN3" ca="1" si="24">IF(AND(EOMONTH(OFFSET(LD3,0,-1,1,1),0)=DATE(YEAR(OFFSET(LD3,0,-1,1,1)),12,31),
                  EOMONTH(OFFSET(LD3,0,-1,1,1),0)&lt;&gt;EOMONTH(OFFSET(LD3,0,-2,1,1),0)),
DATE(YEAR(OFFSET(LD3,0,-1,1,1)),12,31),
EOMONTH(OFFSET(LD3,0,-1,1,1),0)+1)</f>
        <v>53022</v>
      </c>
      <c r="LE3" s="11">
        <f t="shared" ca="1" si="24"/>
        <v>53053</v>
      </c>
      <c r="LF3" s="11">
        <f t="shared" ca="1" si="24"/>
        <v>53083</v>
      </c>
      <c r="LG3" s="11">
        <f t="shared" ca="1" si="24"/>
        <v>53114</v>
      </c>
      <c r="LH3" s="11">
        <f t="shared" ca="1" si="24"/>
        <v>53144</v>
      </c>
      <c r="LI3" s="11">
        <f t="shared" ca="1" si="24"/>
        <v>53175</v>
      </c>
      <c r="LJ3" s="11">
        <f t="shared" ca="1" si="24"/>
        <v>53206</v>
      </c>
      <c r="LK3" s="11">
        <f t="shared" ca="1" si="24"/>
        <v>53236</v>
      </c>
      <c r="LL3" s="11">
        <f t="shared" ca="1" si="24"/>
        <v>53267</v>
      </c>
      <c r="LM3" s="11">
        <f t="shared" ca="1" si="24"/>
        <v>53297</v>
      </c>
      <c r="LN3" s="11">
        <f t="shared" ca="1" si="24"/>
        <v>53327</v>
      </c>
      <c r="LO3" s="11">
        <f ca="1">IF(AND(EOMONTH(OFFSET(LO3,0,-1,1,1),0)=DATE(YEAR(OFFSET(LO3,0,-1,1,1)),12,31),
                  EOMONTH(OFFSET(LO3,0,-1,1,1),0)&lt;&gt;EOMONTH(OFFSET(LO3,0,-2,1,1),0)),
DATE(YEAR(OFFSET(LO3,0,-1,1,1)),12,31),
EOMONTH(OFFSET(LO3,0,-1,1,1),0)+1)</f>
        <v>53328</v>
      </c>
      <c r="LP3" s="11">
        <f ca="1">IF(AND(EOMONTH(OFFSET(LP3,0,-1,1,1),0)=DATE(YEAR(OFFSET(LP3,0,-1,1,1)),12,31),
                  EOMONTH(OFFSET(LP3,0,-1,1,1),0)&lt;&gt;EOMONTH(OFFSET(LP3,0,-2,1,1),0)),
DATE(YEAR(OFFSET(LP3,0,-1,1,1)),12,31),
EOMONTH(OFFSET(LP3,0,-1,1,1),0)+1)</f>
        <v>53359</v>
      </c>
      <c r="LQ3" s="11">
        <f t="shared" ref="LQ3:MA3" ca="1" si="25">IF(AND(EOMONTH(OFFSET(LQ3,0,-1,1,1),0)=DATE(YEAR(OFFSET(LQ3,0,-1,1,1)),12,31),
                  EOMONTH(OFFSET(LQ3,0,-1,1,1),0)&lt;&gt;EOMONTH(OFFSET(LQ3,0,-2,1,1),0)),
DATE(YEAR(OFFSET(LQ3,0,-1,1,1)),12,31),
EOMONTH(OFFSET(LQ3,0,-1,1,1),0)+1)</f>
        <v>53387</v>
      </c>
      <c r="LR3" s="11">
        <f t="shared" ca="1" si="25"/>
        <v>53418</v>
      </c>
      <c r="LS3" s="11">
        <f t="shared" ca="1" si="25"/>
        <v>53448</v>
      </c>
      <c r="LT3" s="11">
        <f t="shared" ca="1" si="25"/>
        <v>53479</v>
      </c>
      <c r="LU3" s="11">
        <f t="shared" ca="1" si="25"/>
        <v>53509</v>
      </c>
      <c r="LV3" s="11">
        <f t="shared" ca="1" si="25"/>
        <v>53540</v>
      </c>
      <c r="LW3" s="11">
        <f t="shared" ca="1" si="25"/>
        <v>53571</v>
      </c>
      <c r="LX3" s="11">
        <f t="shared" ca="1" si="25"/>
        <v>53601</v>
      </c>
      <c r="LY3" s="11">
        <f t="shared" ca="1" si="25"/>
        <v>53632</v>
      </c>
      <c r="LZ3" s="11">
        <f t="shared" ca="1" si="25"/>
        <v>53662</v>
      </c>
      <c r="MA3" s="11">
        <f t="shared" ca="1" si="25"/>
        <v>53692</v>
      </c>
      <c r="MB3" s="11">
        <f ca="1">IF(AND(EOMONTH(OFFSET(MB3,0,-1,1,1),0)=DATE(YEAR(OFFSET(MB3,0,-1,1,1)),12,31),
                  EOMONTH(OFFSET(MB3,0,-1,1,1),0)&lt;&gt;EOMONTH(OFFSET(MB3,0,-2,1,1),0)),
DATE(YEAR(OFFSET(MB3,0,-1,1,1)),12,31),
EOMONTH(OFFSET(MB3,0,-1,1,1),0)+1)</f>
        <v>53693</v>
      </c>
      <c r="MC3" s="11">
        <f ca="1">IF(AND(EOMONTH(OFFSET(MC3,0,-1,1,1),0)=DATE(YEAR(OFFSET(MC3,0,-1,1,1)),12,31),
                  EOMONTH(OFFSET(MC3,0,-1,1,1),0)&lt;&gt;EOMONTH(OFFSET(MC3,0,-2,1,1),0)),
DATE(YEAR(OFFSET(MC3,0,-1,1,1)),12,31),
EOMONTH(OFFSET(MC3,0,-1,1,1),0)+1)</f>
        <v>53724</v>
      </c>
      <c r="MD3" s="11">
        <f t="shared" ref="MD3:MN3" ca="1" si="26">IF(AND(EOMONTH(OFFSET(MD3,0,-1,1,1),0)=DATE(YEAR(OFFSET(MD3,0,-1,1,1)),12,31),
                  EOMONTH(OFFSET(MD3,0,-1,1,1),0)&lt;&gt;EOMONTH(OFFSET(MD3,0,-2,1,1),0)),
DATE(YEAR(OFFSET(MD3,0,-1,1,1)),12,31),
EOMONTH(OFFSET(MD3,0,-1,1,1),0)+1)</f>
        <v>53752</v>
      </c>
      <c r="ME3" s="11">
        <f t="shared" ca="1" si="26"/>
        <v>53783</v>
      </c>
      <c r="MF3" s="11">
        <f t="shared" ca="1" si="26"/>
        <v>53813</v>
      </c>
      <c r="MG3" s="11">
        <f t="shared" ca="1" si="26"/>
        <v>53844</v>
      </c>
      <c r="MH3" s="11">
        <f t="shared" ca="1" si="26"/>
        <v>53874</v>
      </c>
      <c r="MI3" s="11">
        <f t="shared" ca="1" si="26"/>
        <v>53905</v>
      </c>
      <c r="MJ3" s="11">
        <f t="shared" ca="1" si="26"/>
        <v>53936</v>
      </c>
      <c r="MK3" s="11">
        <f t="shared" ca="1" si="26"/>
        <v>53966</v>
      </c>
      <c r="ML3" s="11">
        <f t="shared" ca="1" si="26"/>
        <v>53997</v>
      </c>
      <c r="MM3" s="11">
        <f t="shared" ca="1" si="26"/>
        <v>54027</v>
      </c>
      <c r="MN3" s="11">
        <f t="shared" ca="1" si="26"/>
        <v>54057</v>
      </c>
      <c r="MO3" s="11">
        <f ca="1">IF(AND(EOMONTH(OFFSET(MO3,0,-1,1,1),0)=DATE(YEAR(OFFSET(MO3,0,-1,1,1)),12,31),
                  EOMONTH(OFFSET(MO3,0,-1,1,1),0)&lt;&gt;EOMONTH(OFFSET(MO3,0,-2,1,1),0)),
DATE(YEAR(OFFSET(MO3,0,-1,1,1)),12,31),
EOMONTH(OFFSET(MO3,0,-1,1,1),0)+1)</f>
        <v>54058</v>
      </c>
      <c r="MP3" s="11">
        <f ca="1">IF(AND(EOMONTH(OFFSET(MP3,0,-1,1,1),0)=DATE(YEAR(OFFSET(MP3,0,-1,1,1)),12,31),
                  EOMONTH(OFFSET(MP3,0,-1,1,1),0)&lt;&gt;EOMONTH(OFFSET(MP3,0,-2,1,1),0)),
DATE(YEAR(OFFSET(MP3,0,-1,1,1)),12,31),
EOMONTH(OFFSET(MP3,0,-1,1,1),0)+1)</f>
        <v>54089</v>
      </c>
      <c r="MQ3" s="11">
        <f t="shared" ref="MQ3:NA3" ca="1" si="27">IF(AND(EOMONTH(OFFSET(MQ3,0,-1,1,1),0)=DATE(YEAR(OFFSET(MQ3,0,-1,1,1)),12,31),
                  EOMONTH(OFFSET(MQ3,0,-1,1,1),0)&lt;&gt;EOMONTH(OFFSET(MQ3,0,-2,1,1),0)),
DATE(YEAR(OFFSET(MQ3,0,-1,1,1)),12,31),
EOMONTH(OFFSET(MQ3,0,-1,1,1),0)+1)</f>
        <v>54118</v>
      </c>
      <c r="MR3" s="11">
        <f t="shared" ca="1" si="27"/>
        <v>54149</v>
      </c>
      <c r="MS3" s="11">
        <f t="shared" ca="1" si="27"/>
        <v>54179</v>
      </c>
      <c r="MT3" s="11">
        <f t="shared" ca="1" si="27"/>
        <v>54210</v>
      </c>
      <c r="MU3" s="11">
        <f t="shared" ca="1" si="27"/>
        <v>54240</v>
      </c>
      <c r="MV3" s="11">
        <f t="shared" ca="1" si="27"/>
        <v>54271</v>
      </c>
      <c r="MW3" s="11">
        <f t="shared" ca="1" si="27"/>
        <v>54302</v>
      </c>
      <c r="MX3" s="11">
        <f t="shared" ca="1" si="27"/>
        <v>54332</v>
      </c>
      <c r="MY3" s="11">
        <f t="shared" ca="1" si="27"/>
        <v>54363</v>
      </c>
      <c r="MZ3" s="11">
        <f t="shared" ca="1" si="27"/>
        <v>54393</v>
      </c>
      <c r="NA3" s="11">
        <f t="shared" ca="1" si="27"/>
        <v>54423</v>
      </c>
      <c r="NB3" s="11">
        <f ca="1">IF(AND(EOMONTH(OFFSET(NB3,0,-1,1,1),0)=DATE(YEAR(OFFSET(NB3,0,-1,1,1)),12,31),
                  EOMONTH(OFFSET(NB3,0,-1,1,1),0)&lt;&gt;EOMONTH(OFFSET(NB3,0,-2,1,1),0)),
DATE(YEAR(OFFSET(NB3,0,-1,1,1)),12,31),
EOMONTH(OFFSET(NB3,0,-1,1,1),0)+1)</f>
        <v>54424</v>
      </c>
      <c r="NC3" s="11">
        <f ca="1">IF(AND(EOMONTH(OFFSET(NC3,0,-1,1,1),0)=DATE(YEAR(OFFSET(NC3,0,-1,1,1)),12,31),
                  EOMONTH(OFFSET(NC3,0,-1,1,1),0)&lt;&gt;EOMONTH(OFFSET(NC3,0,-2,1,1),0)),
DATE(YEAR(OFFSET(NC3,0,-1,1,1)),12,31),
EOMONTH(OFFSET(NC3,0,-1,1,1),0)+1)</f>
        <v>54455</v>
      </c>
      <c r="ND3" s="11">
        <f t="shared" ref="ND3:NN3" ca="1" si="28">IF(AND(EOMONTH(OFFSET(ND3,0,-1,1,1),0)=DATE(YEAR(OFFSET(ND3,0,-1,1,1)),12,31),
                  EOMONTH(OFFSET(ND3,0,-1,1,1),0)&lt;&gt;EOMONTH(OFFSET(ND3,0,-2,1,1),0)),
DATE(YEAR(OFFSET(ND3,0,-1,1,1)),12,31),
EOMONTH(OFFSET(ND3,0,-1,1,1),0)+1)</f>
        <v>54483</v>
      </c>
      <c r="NE3" s="11">
        <f t="shared" ca="1" si="28"/>
        <v>54514</v>
      </c>
      <c r="NF3" s="11">
        <f t="shared" ca="1" si="28"/>
        <v>54544</v>
      </c>
      <c r="NG3" s="11">
        <f t="shared" ca="1" si="28"/>
        <v>54575</v>
      </c>
      <c r="NH3" s="11">
        <f t="shared" ca="1" si="28"/>
        <v>54605</v>
      </c>
      <c r="NI3" s="11">
        <f t="shared" ca="1" si="28"/>
        <v>54636</v>
      </c>
      <c r="NJ3" s="11">
        <f t="shared" ca="1" si="28"/>
        <v>54667</v>
      </c>
      <c r="NK3" s="11">
        <f t="shared" ca="1" si="28"/>
        <v>54697</v>
      </c>
      <c r="NL3" s="11">
        <f t="shared" ca="1" si="28"/>
        <v>54728</v>
      </c>
      <c r="NM3" s="11">
        <f t="shared" ca="1" si="28"/>
        <v>54758</v>
      </c>
      <c r="NN3" s="11">
        <f t="shared" ca="1" si="28"/>
        <v>54788</v>
      </c>
      <c r="NO3" s="11">
        <f ca="1">IF(AND(EOMONTH(OFFSET(NO3,0,-1,1,1),0)=DATE(YEAR(OFFSET(NO3,0,-1,1,1)),12,31),
                  EOMONTH(OFFSET(NO3,0,-1,1,1),0)&lt;&gt;EOMONTH(OFFSET(NO3,0,-2,1,1),0)),
DATE(YEAR(OFFSET(NO3,0,-1,1,1)),12,31),
EOMONTH(OFFSET(NO3,0,-1,1,1),0)+1)</f>
        <v>54789</v>
      </c>
      <c r="NP3" s="11">
        <f ca="1">IF(AND(EOMONTH(OFFSET(NP3,0,-1,1,1),0)=DATE(YEAR(OFFSET(NP3,0,-1,1,1)),12,31),
                  EOMONTH(OFFSET(NP3,0,-1,1,1),0)&lt;&gt;EOMONTH(OFFSET(NP3,0,-2,1,1),0)),
DATE(YEAR(OFFSET(NP3,0,-1,1,1)),12,31),
EOMONTH(OFFSET(NP3,0,-1,1,1),0)+1)</f>
        <v>54820</v>
      </c>
      <c r="NQ3" s="11">
        <f t="shared" ref="NQ3:OA3" ca="1" si="29">IF(AND(EOMONTH(OFFSET(NQ3,0,-1,1,1),0)=DATE(YEAR(OFFSET(NQ3,0,-1,1,1)),12,31),
                  EOMONTH(OFFSET(NQ3,0,-1,1,1),0)&lt;&gt;EOMONTH(OFFSET(NQ3,0,-2,1,1),0)),
DATE(YEAR(OFFSET(NQ3,0,-1,1,1)),12,31),
EOMONTH(OFFSET(NQ3,0,-1,1,1),0)+1)</f>
        <v>54848</v>
      </c>
      <c r="NR3" s="11">
        <f t="shared" ca="1" si="29"/>
        <v>54879</v>
      </c>
      <c r="NS3" s="11">
        <f t="shared" ca="1" si="29"/>
        <v>54909</v>
      </c>
      <c r="NT3" s="11">
        <f t="shared" ca="1" si="29"/>
        <v>54940</v>
      </c>
      <c r="NU3" s="11">
        <f t="shared" ca="1" si="29"/>
        <v>54970</v>
      </c>
      <c r="NV3" s="11">
        <f t="shared" ca="1" si="29"/>
        <v>55001</v>
      </c>
      <c r="NW3" s="11">
        <f t="shared" ca="1" si="29"/>
        <v>55032</v>
      </c>
      <c r="NX3" s="11">
        <f t="shared" ca="1" si="29"/>
        <v>55062</v>
      </c>
      <c r="NY3" s="11">
        <f t="shared" ca="1" si="29"/>
        <v>55093</v>
      </c>
      <c r="NZ3" s="11">
        <f t="shared" ca="1" si="29"/>
        <v>55123</v>
      </c>
      <c r="OA3" s="11">
        <f t="shared" ca="1" si="29"/>
        <v>55153</v>
      </c>
      <c r="OB3" s="11">
        <f ca="1">IF(AND(EOMONTH(OFFSET(OB3,0,-1,1,1),0)=DATE(YEAR(OFFSET(OB3,0,-1,1,1)),12,31),
                  EOMONTH(OFFSET(OB3,0,-1,1,1),0)&lt;&gt;EOMONTH(OFFSET(OB3,0,-2,1,1),0)),
DATE(YEAR(OFFSET(OB3,0,-1,1,1)),12,31),
EOMONTH(OFFSET(OB3,0,-1,1,1),0)+1)</f>
        <v>55154</v>
      </c>
      <c r="OC3" s="11">
        <f ca="1">IF(AND(EOMONTH(OFFSET(OC3,0,-1,1,1),0)=DATE(YEAR(OFFSET(OC3,0,-1,1,1)),12,31),
                  EOMONTH(OFFSET(OC3,0,-1,1,1),0)&lt;&gt;EOMONTH(OFFSET(OC3,0,-2,1,1),0)),
DATE(YEAR(OFFSET(OC3,0,-1,1,1)),12,31),
EOMONTH(OFFSET(OC3,0,-1,1,1),0)+1)</f>
        <v>55185</v>
      </c>
      <c r="OD3" s="11">
        <f t="shared" ref="OD3:ON3" ca="1" si="30">IF(AND(EOMONTH(OFFSET(OD3,0,-1,1,1),0)=DATE(YEAR(OFFSET(OD3,0,-1,1,1)),12,31),
                  EOMONTH(OFFSET(OD3,0,-1,1,1),0)&lt;&gt;EOMONTH(OFFSET(OD3,0,-2,1,1),0)),
DATE(YEAR(OFFSET(OD3,0,-1,1,1)),12,31),
EOMONTH(OFFSET(OD3,0,-1,1,1),0)+1)</f>
        <v>55213</v>
      </c>
      <c r="OE3" s="11">
        <f t="shared" ca="1" si="30"/>
        <v>55244</v>
      </c>
      <c r="OF3" s="11">
        <f t="shared" ca="1" si="30"/>
        <v>55274</v>
      </c>
      <c r="OG3" s="11">
        <f t="shared" ca="1" si="30"/>
        <v>55305</v>
      </c>
      <c r="OH3" s="11">
        <f t="shared" ca="1" si="30"/>
        <v>55335</v>
      </c>
      <c r="OI3" s="11">
        <f t="shared" ca="1" si="30"/>
        <v>55366</v>
      </c>
      <c r="OJ3" s="11">
        <f t="shared" ca="1" si="30"/>
        <v>55397</v>
      </c>
      <c r="OK3" s="11">
        <f t="shared" ca="1" si="30"/>
        <v>55427</v>
      </c>
      <c r="OL3" s="11">
        <f t="shared" ca="1" si="30"/>
        <v>55458</v>
      </c>
      <c r="OM3" s="11">
        <f t="shared" ca="1" si="30"/>
        <v>55488</v>
      </c>
      <c r="ON3" s="11">
        <f t="shared" ca="1" si="30"/>
        <v>55518</v>
      </c>
    </row>
    <row r="4" spans="1:404" s="407" customFormat="1" ht="14.25" customHeight="1" outlineLevel="1">
      <c r="A4" s="406"/>
      <c r="B4" s="408" t="str">
        <f t="shared" ref="B4:M4" ca="1" si="31">IFERROR(IF(OFFSET(B3,0,0,1,1)=DATE(YEAR(OFFSET(B3,0,0,1,1)),12,31),
                                                       "+",""),"")</f>
        <v/>
      </c>
      <c r="C4" s="408" t="str">
        <f t="shared" ca="1" si="31"/>
        <v/>
      </c>
      <c r="D4" s="408" t="str">
        <f t="shared" ca="1" si="31"/>
        <v/>
      </c>
      <c r="E4" s="408" t="str">
        <f t="shared" ca="1" si="31"/>
        <v/>
      </c>
      <c r="F4" s="408" t="str">
        <f t="shared" ca="1" si="31"/>
        <v/>
      </c>
      <c r="G4" s="408" t="str">
        <f t="shared" ca="1" si="31"/>
        <v/>
      </c>
      <c r="H4" s="408" t="str">
        <f t="shared" ca="1" si="31"/>
        <v/>
      </c>
      <c r="I4" s="408" t="str">
        <f t="shared" ca="1" si="31"/>
        <v/>
      </c>
      <c r="J4" s="408" t="str">
        <f t="shared" ca="1" si="31"/>
        <v/>
      </c>
      <c r="K4" s="408" t="str">
        <f t="shared" ca="1" si="31"/>
        <v/>
      </c>
      <c r="L4" s="408" t="str">
        <f t="shared" ca="1" si="31"/>
        <v/>
      </c>
      <c r="M4" s="408" t="str">
        <f t="shared" ca="1" si="31"/>
        <v/>
      </c>
      <c r="N4" s="408" t="str">
        <f ca="1">IFERROR(IF(OFFSET(N3,0,0,1,1)=DATE(YEAR(OFFSET(N3,0,0,1,1)),12,31),
                                                       "+",""),"")</f>
        <v>+</v>
      </c>
      <c r="O4" s="408" t="str">
        <f t="shared" ref="O4:Z4" ca="1" si="32">IFERROR(IF(OFFSET(O3,0,0,1,1)=DATE(YEAR(OFFSET(O3,0,0,1,1)),12,31),
                                                       "+",""),"")</f>
        <v/>
      </c>
      <c r="P4" s="408" t="str">
        <f t="shared" ca="1" si="32"/>
        <v/>
      </c>
      <c r="Q4" s="408" t="str">
        <f t="shared" ca="1" si="32"/>
        <v/>
      </c>
      <c r="R4" s="408" t="str">
        <f t="shared" ca="1" si="32"/>
        <v/>
      </c>
      <c r="S4" s="408" t="str">
        <f t="shared" ca="1" si="32"/>
        <v/>
      </c>
      <c r="T4" s="408" t="str">
        <f t="shared" ca="1" si="32"/>
        <v/>
      </c>
      <c r="U4" s="408" t="str">
        <f t="shared" ca="1" si="32"/>
        <v/>
      </c>
      <c r="V4" s="408" t="str">
        <f t="shared" ca="1" si="32"/>
        <v/>
      </c>
      <c r="W4" s="408" t="str">
        <f t="shared" ca="1" si="32"/>
        <v/>
      </c>
      <c r="X4" s="408" t="str">
        <f t="shared" ca="1" si="32"/>
        <v/>
      </c>
      <c r="Y4" s="408" t="str">
        <f t="shared" ca="1" si="32"/>
        <v/>
      </c>
      <c r="Z4" s="408" t="str">
        <f t="shared" ca="1" si="32"/>
        <v/>
      </c>
      <c r="AA4" s="408" t="str">
        <f ca="1">IFERROR(IF(OFFSET(AA3,0,0,1,1)=DATE(YEAR(OFFSET(AA3,0,0,1,1)),12,31),
                                                       "+",""),"")</f>
        <v>+</v>
      </c>
      <c r="AB4" s="408" t="str">
        <f t="shared" ref="AB4:AM4" ca="1" si="33">IFERROR(IF(OFFSET(AB3,0,0,1,1)=DATE(YEAR(OFFSET(AB3,0,0,1,1)),12,31),
                                                       "+",""),"")</f>
        <v/>
      </c>
      <c r="AC4" s="408" t="str">
        <f t="shared" ca="1" si="33"/>
        <v/>
      </c>
      <c r="AD4" s="408" t="str">
        <f t="shared" ca="1" si="33"/>
        <v/>
      </c>
      <c r="AE4" s="408" t="str">
        <f t="shared" ca="1" si="33"/>
        <v/>
      </c>
      <c r="AF4" s="408" t="str">
        <f t="shared" ca="1" si="33"/>
        <v/>
      </c>
      <c r="AG4" s="408" t="str">
        <f t="shared" ca="1" si="33"/>
        <v/>
      </c>
      <c r="AH4" s="408" t="str">
        <f t="shared" ca="1" si="33"/>
        <v/>
      </c>
      <c r="AI4" s="408" t="str">
        <f t="shared" ca="1" si="33"/>
        <v/>
      </c>
      <c r="AJ4" s="408" t="str">
        <f t="shared" ca="1" si="33"/>
        <v/>
      </c>
      <c r="AK4" s="408" t="str">
        <f t="shared" ca="1" si="33"/>
        <v/>
      </c>
      <c r="AL4" s="408" t="str">
        <f t="shared" ca="1" si="33"/>
        <v/>
      </c>
      <c r="AM4" s="408" t="str">
        <f t="shared" ca="1" si="33"/>
        <v/>
      </c>
      <c r="AN4" s="408" t="str">
        <f ca="1">IFERROR(IF(OFFSET(AN3,0,0,1,1)=DATE(YEAR(OFFSET(AN3,0,0,1,1)),12,31),
                                                       "+",""),"")</f>
        <v>+</v>
      </c>
      <c r="AO4" s="408" t="str">
        <f t="shared" ref="AO4:AZ4" ca="1" si="34">IFERROR(IF(OFFSET(AO3,0,0,1,1)=DATE(YEAR(OFFSET(AO3,0,0,1,1)),12,31),
                                                       "+",""),"")</f>
        <v/>
      </c>
      <c r="AP4" s="408" t="str">
        <f t="shared" ca="1" si="34"/>
        <v/>
      </c>
      <c r="AQ4" s="408" t="str">
        <f t="shared" ca="1" si="34"/>
        <v/>
      </c>
      <c r="AR4" s="408" t="str">
        <f t="shared" ca="1" si="34"/>
        <v/>
      </c>
      <c r="AS4" s="408" t="str">
        <f t="shared" ca="1" si="34"/>
        <v/>
      </c>
      <c r="AT4" s="408" t="str">
        <f t="shared" ca="1" si="34"/>
        <v/>
      </c>
      <c r="AU4" s="408" t="str">
        <f t="shared" ca="1" si="34"/>
        <v/>
      </c>
      <c r="AV4" s="408" t="str">
        <f t="shared" ca="1" si="34"/>
        <v/>
      </c>
      <c r="AW4" s="408" t="str">
        <f t="shared" ca="1" si="34"/>
        <v/>
      </c>
      <c r="AX4" s="408" t="str">
        <f t="shared" ca="1" si="34"/>
        <v/>
      </c>
      <c r="AY4" s="408" t="str">
        <f t="shared" ca="1" si="34"/>
        <v/>
      </c>
      <c r="AZ4" s="408" t="str">
        <f t="shared" ca="1" si="34"/>
        <v/>
      </c>
      <c r="BA4" s="408" t="str">
        <f ca="1">IFERROR(IF(OFFSET(BA3,0,0,1,1)=DATE(YEAR(OFFSET(BA3,0,0,1,1)),12,31),
                                                       "+",""),"")</f>
        <v>+</v>
      </c>
      <c r="BB4" s="408" t="str">
        <f t="shared" ref="BB4:BM4" ca="1" si="35">IFERROR(IF(OFFSET(BB3,0,0,1,1)=DATE(YEAR(OFFSET(BB3,0,0,1,1)),12,31),
                                                       "+",""),"")</f>
        <v/>
      </c>
      <c r="BC4" s="408" t="str">
        <f t="shared" ca="1" si="35"/>
        <v/>
      </c>
      <c r="BD4" s="408" t="str">
        <f t="shared" ca="1" si="35"/>
        <v/>
      </c>
      <c r="BE4" s="408" t="str">
        <f t="shared" ca="1" si="35"/>
        <v/>
      </c>
      <c r="BF4" s="408" t="str">
        <f t="shared" ca="1" si="35"/>
        <v/>
      </c>
      <c r="BG4" s="408" t="str">
        <f t="shared" ca="1" si="35"/>
        <v/>
      </c>
      <c r="BH4" s="408" t="str">
        <f t="shared" ca="1" si="35"/>
        <v/>
      </c>
      <c r="BI4" s="408" t="str">
        <f t="shared" ca="1" si="35"/>
        <v/>
      </c>
      <c r="BJ4" s="408" t="str">
        <f t="shared" ca="1" si="35"/>
        <v/>
      </c>
      <c r="BK4" s="408" t="str">
        <f t="shared" ca="1" si="35"/>
        <v/>
      </c>
      <c r="BL4" s="408" t="str">
        <f t="shared" ca="1" si="35"/>
        <v/>
      </c>
      <c r="BM4" s="408" t="str">
        <f t="shared" ca="1" si="35"/>
        <v/>
      </c>
      <c r="BN4" s="408" t="str">
        <f ca="1">IFERROR(IF(OFFSET(BN3,0,0,1,1)=DATE(YEAR(OFFSET(BN3,0,0,1,1)),12,31),
                                                       "+",""),"")</f>
        <v>+</v>
      </c>
      <c r="BO4" s="408" t="str">
        <f t="shared" ref="BO4:BZ4" ca="1" si="36">IFERROR(IF(OFFSET(BO3,0,0,1,1)=DATE(YEAR(OFFSET(BO3,0,0,1,1)),12,31),
                                                       "+",""),"")</f>
        <v/>
      </c>
      <c r="BP4" s="408" t="str">
        <f t="shared" ca="1" si="36"/>
        <v/>
      </c>
      <c r="BQ4" s="408" t="str">
        <f t="shared" ca="1" si="36"/>
        <v/>
      </c>
      <c r="BR4" s="408" t="str">
        <f t="shared" ca="1" si="36"/>
        <v/>
      </c>
      <c r="BS4" s="408" t="str">
        <f t="shared" ca="1" si="36"/>
        <v/>
      </c>
      <c r="BT4" s="408" t="str">
        <f t="shared" ca="1" si="36"/>
        <v/>
      </c>
      <c r="BU4" s="408" t="str">
        <f t="shared" ca="1" si="36"/>
        <v/>
      </c>
      <c r="BV4" s="408" t="str">
        <f t="shared" ca="1" si="36"/>
        <v/>
      </c>
      <c r="BW4" s="408" t="str">
        <f t="shared" ca="1" si="36"/>
        <v/>
      </c>
      <c r="BX4" s="408" t="str">
        <f t="shared" ca="1" si="36"/>
        <v/>
      </c>
      <c r="BY4" s="408" t="str">
        <f t="shared" ca="1" si="36"/>
        <v/>
      </c>
      <c r="BZ4" s="408" t="str">
        <f t="shared" ca="1" si="36"/>
        <v/>
      </c>
      <c r="CA4" s="408" t="str">
        <f ca="1">IFERROR(IF(OFFSET(CA3,0,0,1,1)=DATE(YEAR(OFFSET(CA3,0,0,1,1)),12,31),
                                                       "+",""),"")</f>
        <v>+</v>
      </c>
      <c r="CB4" s="408" t="str">
        <f t="shared" ref="CB4:CM4" ca="1" si="37">IFERROR(IF(OFFSET(CB3,0,0,1,1)=DATE(YEAR(OFFSET(CB3,0,0,1,1)),12,31),
                                                       "+",""),"")</f>
        <v/>
      </c>
      <c r="CC4" s="408" t="str">
        <f t="shared" ca="1" si="37"/>
        <v/>
      </c>
      <c r="CD4" s="408" t="str">
        <f t="shared" ca="1" si="37"/>
        <v/>
      </c>
      <c r="CE4" s="408" t="str">
        <f t="shared" ca="1" si="37"/>
        <v/>
      </c>
      <c r="CF4" s="408" t="str">
        <f t="shared" ca="1" si="37"/>
        <v/>
      </c>
      <c r="CG4" s="408" t="str">
        <f t="shared" ca="1" si="37"/>
        <v/>
      </c>
      <c r="CH4" s="408" t="str">
        <f t="shared" ca="1" si="37"/>
        <v/>
      </c>
      <c r="CI4" s="408" t="str">
        <f t="shared" ca="1" si="37"/>
        <v/>
      </c>
      <c r="CJ4" s="408" t="str">
        <f t="shared" ca="1" si="37"/>
        <v/>
      </c>
      <c r="CK4" s="408" t="str">
        <f t="shared" ca="1" si="37"/>
        <v/>
      </c>
      <c r="CL4" s="408" t="str">
        <f t="shared" ca="1" si="37"/>
        <v/>
      </c>
      <c r="CM4" s="408" t="str">
        <f t="shared" ca="1" si="37"/>
        <v/>
      </c>
      <c r="CN4" s="408" t="str">
        <f ca="1">IFERROR(IF(OFFSET(CN3,0,0,1,1)=DATE(YEAR(OFFSET(CN3,0,0,1,1)),12,31),
                                                       "+",""),"")</f>
        <v>+</v>
      </c>
      <c r="CO4" s="408" t="str">
        <f t="shared" ref="CO4:CZ4" ca="1" si="38">IFERROR(IF(OFFSET(CO3,0,0,1,1)=DATE(YEAR(OFFSET(CO3,0,0,1,1)),12,31),
                                                       "+",""),"")</f>
        <v/>
      </c>
      <c r="CP4" s="408" t="str">
        <f t="shared" ca="1" si="38"/>
        <v/>
      </c>
      <c r="CQ4" s="408" t="str">
        <f t="shared" ca="1" si="38"/>
        <v/>
      </c>
      <c r="CR4" s="408" t="str">
        <f t="shared" ca="1" si="38"/>
        <v/>
      </c>
      <c r="CS4" s="408" t="str">
        <f t="shared" ca="1" si="38"/>
        <v/>
      </c>
      <c r="CT4" s="408" t="str">
        <f t="shared" ca="1" si="38"/>
        <v/>
      </c>
      <c r="CU4" s="408" t="str">
        <f t="shared" ca="1" si="38"/>
        <v/>
      </c>
      <c r="CV4" s="408" t="str">
        <f t="shared" ca="1" si="38"/>
        <v/>
      </c>
      <c r="CW4" s="408" t="str">
        <f t="shared" ca="1" si="38"/>
        <v/>
      </c>
      <c r="CX4" s="408" t="str">
        <f t="shared" ca="1" si="38"/>
        <v/>
      </c>
      <c r="CY4" s="408" t="str">
        <f t="shared" ca="1" si="38"/>
        <v/>
      </c>
      <c r="CZ4" s="408" t="str">
        <f t="shared" ca="1" si="38"/>
        <v/>
      </c>
      <c r="DA4" s="408" t="str">
        <f ca="1">IFERROR(IF(OFFSET(DA3,0,0,1,1)=DATE(YEAR(OFFSET(DA3,0,0,1,1)),12,31),
                                                       "+",""),"")</f>
        <v>+</v>
      </c>
      <c r="DB4" s="408" t="str">
        <f t="shared" ref="DB4:DM4" ca="1" si="39">IFERROR(IF(OFFSET(DB3,0,0,1,1)=DATE(YEAR(OFFSET(DB3,0,0,1,1)),12,31),
                                                       "+",""),"")</f>
        <v/>
      </c>
      <c r="DC4" s="408" t="str">
        <f t="shared" ca="1" si="39"/>
        <v/>
      </c>
      <c r="DD4" s="408" t="str">
        <f t="shared" ca="1" si="39"/>
        <v/>
      </c>
      <c r="DE4" s="408" t="str">
        <f t="shared" ca="1" si="39"/>
        <v/>
      </c>
      <c r="DF4" s="408" t="str">
        <f t="shared" ca="1" si="39"/>
        <v/>
      </c>
      <c r="DG4" s="408" t="str">
        <f t="shared" ca="1" si="39"/>
        <v/>
      </c>
      <c r="DH4" s="408" t="str">
        <f t="shared" ca="1" si="39"/>
        <v/>
      </c>
      <c r="DI4" s="408" t="str">
        <f t="shared" ca="1" si="39"/>
        <v/>
      </c>
      <c r="DJ4" s="408" t="str">
        <f t="shared" ca="1" si="39"/>
        <v/>
      </c>
      <c r="DK4" s="408" t="str">
        <f t="shared" ca="1" si="39"/>
        <v/>
      </c>
      <c r="DL4" s="408" t="str">
        <f t="shared" ca="1" si="39"/>
        <v/>
      </c>
      <c r="DM4" s="408" t="str">
        <f t="shared" ca="1" si="39"/>
        <v/>
      </c>
      <c r="DN4" s="408" t="str">
        <f ca="1">IFERROR(IF(OFFSET(DN3,0,0,1,1)=DATE(YEAR(OFFSET(DN3,0,0,1,1)),12,31),
                                                       "+",""),"")</f>
        <v>+</v>
      </c>
      <c r="DO4" s="408" t="str">
        <f t="shared" ref="DO4:DZ4" ca="1" si="40">IFERROR(IF(OFFSET(DO3,0,0,1,1)=DATE(YEAR(OFFSET(DO3,0,0,1,1)),12,31),
                                                       "+",""),"")</f>
        <v/>
      </c>
      <c r="DP4" s="408" t="str">
        <f t="shared" ca="1" si="40"/>
        <v/>
      </c>
      <c r="DQ4" s="408" t="str">
        <f t="shared" ca="1" si="40"/>
        <v/>
      </c>
      <c r="DR4" s="408" t="str">
        <f t="shared" ca="1" si="40"/>
        <v/>
      </c>
      <c r="DS4" s="408" t="str">
        <f t="shared" ca="1" si="40"/>
        <v/>
      </c>
      <c r="DT4" s="408" t="str">
        <f t="shared" ca="1" si="40"/>
        <v/>
      </c>
      <c r="DU4" s="408" t="str">
        <f t="shared" ca="1" si="40"/>
        <v/>
      </c>
      <c r="DV4" s="408" t="str">
        <f t="shared" ca="1" si="40"/>
        <v/>
      </c>
      <c r="DW4" s="408" t="str">
        <f t="shared" ca="1" si="40"/>
        <v/>
      </c>
      <c r="DX4" s="408" t="str">
        <f t="shared" ca="1" si="40"/>
        <v/>
      </c>
      <c r="DY4" s="408" t="str">
        <f t="shared" ca="1" si="40"/>
        <v/>
      </c>
      <c r="DZ4" s="408" t="str">
        <f t="shared" ca="1" si="40"/>
        <v/>
      </c>
      <c r="EA4" s="408" t="str">
        <f ca="1">IFERROR(IF(OFFSET(EA3,0,0,1,1)=DATE(YEAR(OFFSET(EA3,0,0,1,1)),12,31),
                                                       "+",""),"")</f>
        <v>+</v>
      </c>
      <c r="EB4" s="408" t="str">
        <f t="shared" ref="EB4:EM4" ca="1" si="41">IFERROR(IF(OFFSET(EB3,0,0,1,1)=DATE(YEAR(OFFSET(EB3,0,0,1,1)),12,31),
                                                       "+",""),"")</f>
        <v/>
      </c>
      <c r="EC4" s="408" t="str">
        <f t="shared" ca="1" si="41"/>
        <v/>
      </c>
      <c r="ED4" s="408" t="str">
        <f t="shared" ca="1" si="41"/>
        <v/>
      </c>
      <c r="EE4" s="408" t="str">
        <f t="shared" ca="1" si="41"/>
        <v/>
      </c>
      <c r="EF4" s="408" t="str">
        <f t="shared" ca="1" si="41"/>
        <v/>
      </c>
      <c r="EG4" s="408" t="str">
        <f t="shared" ca="1" si="41"/>
        <v/>
      </c>
      <c r="EH4" s="408" t="str">
        <f t="shared" ca="1" si="41"/>
        <v/>
      </c>
      <c r="EI4" s="408" t="str">
        <f t="shared" ca="1" si="41"/>
        <v/>
      </c>
      <c r="EJ4" s="408" t="str">
        <f t="shared" ca="1" si="41"/>
        <v/>
      </c>
      <c r="EK4" s="408" t="str">
        <f t="shared" ca="1" si="41"/>
        <v/>
      </c>
      <c r="EL4" s="408" t="str">
        <f t="shared" ca="1" si="41"/>
        <v/>
      </c>
      <c r="EM4" s="408" t="str">
        <f t="shared" ca="1" si="41"/>
        <v/>
      </c>
      <c r="EN4" s="408" t="str">
        <f ca="1">IFERROR(IF(OFFSET(EN3,0,0,1,1)=DATE(YEAR(OFFSET(EN3,0,0,1,1)),12,31),
                                                       "+",""),"")</f>
        <v>+</v>
      </c>
      <c r="EO4" s="408" t="str">
        <f t="shared" ref="EO4:EZ4" ca="1" si="42">IFERROR(IF(OFFSET(EO3,0,0,1,1)=DATE(YEAR(OFFSET(EO3,0,0,1,1)),12,31),
                                                       "+",""),"")</f>
        <v/>
      </c>
      <c r="EP4" s="408" t="str">
        <f t="shared" ca="1" si="42"/>
        <v/>
      </c>
      <c r="EQ4" s="408" t="str">
        <f t="shared" ca="1" si="42"/>
        <v/>
      </c>
      <c r="ER4" s="408" t="str">
        <f t="shared" ca="1" si="42"/>
        <v/>
      </c>
      <c r="ES4" s="408" t="str">
        <f t="shared" ca="1" si="42"/>
        <v/>
      </c>
      <c r="ET4" s="408" t="str">
        <f t="shared" ca="1" si="42"/>
        <v/>
      </c>
      <c r="EU4" s="408" t="str">
        <f t="shared" ca="1" si="42"/>
        <v/>
      </c>
      <c r="EV4" s="408" t="str">
        <f t="shared" ca="1" si="42"/>
        <v/>
      </c>
      <c r="EW4" s="408" t="str">
        <f t="shared" ca="1" si="42"/>
        <v/>
      </c>
      <c r="EX4" s="408" t="str">
        <f t="shared" ca="1" si="42"/>
        <v/>
      </c>
      <c r="EY4" s="408" t="str">
        <f t="shared" ca="1" si="42"/>
        <v/>
      </c>
      <c r="EZ4" s="408" t="str">
        <f t="shared" ca="1" si="42"/>
        <v/>
      </c>
      <c r="FA4" s="408" t="str">
        <f ca="1">IFERROR(IF(OFFSET(FA3,0,0,1,1)=DATE(YEAR(OFFSET(FA3,0,0,1,1)),12,31),
                                                       "+",""),"")</f>
        <v>+</v>
      </c>
      <c r="FB4" s="408" t="str">
        <f t="shared" ref="FB4:FM4" ca="1" si="43">IFERROR(IF(OFFSET(FB3,0,0,1,1)=DATE(YEAR(OFFSET(FB3,0,0,1,1)),12,31),
                                                       "+",""),"")</f>
        <v/>
      </c>
      <c r="FC4" s="408" t="str">
        <f t="shared" ca="1" si="43"/>
        <v/>
      </c>
      <c r="FD4" s="408" t="str">
        <f t="shared" ca="1" si="43"/>
        <v/>
      </c>
      <c r="FE4" s="408" t="str">
        <f t="shared" ca="1" si="43"/>
        <v/>
      </c>
      <c r="FF4" s="408" t="str">
        <f t="shared" ca="1" si="43"/>
        <v/>
      </c>
      <c r="FG4" s="408" t="str">
        <f t="shared" ca="1" si="43"/>
        <v/>
      </c>
      <c r="FH4" s="408" t="str">
        <f t="shared" ca="1" si="43"/>
        <v/>
      </c>
      <c r="FI4" s="408" t="str">
        <f t="shared" ca="1" si="43"/>
        <v/>
      </c>
      <c r="FJ4" s="408" t="str">
        <f t="shared" ca="1" si="43"/>
        <v/>
      </c>
      <c r="FK4" s="408" t="str">
        <f t="shared" ca="1" si="43"/>
        <v/>
      </c>
      <c r="FL4" s="408" t="str">
        <f t="shared" ca="1" si="43"/>
        <v/>
      </c>
      <c r="FM4" s="408" t="str">
        <f t="shared" ca="1" si="43"/>
        <v/>
      </c>
      <c r="FN4" s="408" t="str">
        <f ca="1">IFERROR(IF(OFFSET(FN3,0,0,1,1)=DATE(YEAR(OFFSET(FN3,0,0,1,1)),12,31),
                                                       "+",""),"")</f>
        <v>+</v>
      </c>
      <c r="FO4" s="408" t="str">
        <f t="shared" ref="FO4:FZ4" ca="1" si="44">IFERROR(IF(OFFSET(FO3,0,0,1,1)=DATE(YEAR(OFFSET(FO3,0,0,1,1)),12,31),
                                                       "+",""),"")</f>
        <v/>
      </c>
      <c r="FP4" s="408" t="str">
        <f t="shared" ca="1" si="44"/>
        <v/>
      </c>
      <c r="FQ4" s="408" t="str">
        <f t="shared" ca="1" si="44"/>
        <v/>
      </c>
      <c r="FR4" s="408" t="str">
        <f t="shared" ca="1" si="44"/>
        <v/>
      </c>
      <c r="FS4" s="408" t="str">
        <f t="shared" ca="1" si="44"/>
        <v/>
      </c>
      <c r="FT4" s="408" t="str">
        <f t="shared" ca="1" si="44"/>
        <v/>
      </c>
      <c r="FU4" s="408" t="str">
        <f t="shared" ca="1" si="44"/>
        <v/>
      </c>
      <c r="FV4" s="408" t="str">
        <f t="shared" ca="1" si="44"/>
        <v/>
      </c>
      <c r="FW4" s="408" t="str">
        <f t="shared" ca="1" si="44"/>
        <v/>
      </c>
      <c r="FX4" s="408" t="str">
        <f t="shared" ca="1" si="44"/>
        <v/>
      </c>
      <c r="FY4" s="408" t="str">
        <f t="shared" ca="1" si="44"/>
        <v/>
      </c>
      <c r="FZ4" s="408" t="str">
        <f t="shared" ca="1" si="44"/>
        <v/>
      </c>
      <c r="GA4" s="408" t="str">
        <f ca="1">IFERROR(IF(OFFSET(GA3,0,0,1,1)=DATE(YEAR(OFFSET(GA3,0,0,1,1)),12,31),
                                                       "+",""),"")</f>
        <v>+</v>
      </c>
      <c r="GB4" s="408" t="str">
        <f t="shared" ref="GB4:GM4" ca="1" si="45">IFERROR(IF(OFFSET(GB3,0,0,1,1)=DATE(YEAR(OFFSET(GB3,0,0,1,1)),12,31),
                                                       "+",""),"")</f>
        <v/>
      </c>
      <c r="GC4" s="408" t="str">
        <f t="shared" ca="1" si="45"/>
        <v/>
      </c>
      <c r="GD4" s="408" t="str">
        <f t="shared" ca="1" si="45"/>
        <v/>
      </c>
      <c r="GE4" s="408" t="str">
        <f t="shared" ca="1" si="45"/>
        <v/>
      </c>
      <c r="GF4" s="408" t="str">
        <f t="shared" ca="1" si="45"/>
        <v/>
      </c>
      <c r="GG4" s="408" t="str">
        <f t="shared" ca="1" si="45"/>
        <v/>
      </c>
      <c r="GH4" s="408" t="str">
        <f t="shared" ca="1" si="45"/>
        <v/>
      </c>
      <c r="GI4" s="408" t="str">
        <f t="shared" ca="1" si="45"/>
        <v/>
      </c>
      <c r="GJ4" s="408" t="str">
        <f t="shared" ca="1" si="45"/>
        <v/>
      </c>
      <c r="GK4" s="408" t="str">
        <f t="shared" ca="1" si="45"/>
        <v/>
      </c>
      <c r="GL4" s="408" t="str">
        <f t="shared" ca="1" si="45"/>
        <v/>
      </c>
      <c r="GM4" s="408" t="str">
        <f t="shared" ca="1" si="45"/>
        <v/>
      </c>
      <c r="GN4" s="408" t="str">
        <f ca="1">IFERROR(IF(OFFSET(GN3,0,0,1,1)=DATE(YEAR(OFFSET(GN3,0,0,1,1)),12,31),
                                                       "+",""),"")</f>
        <v>+</v>
      </c>
      <c r="GO4" s="408" t="str">
        <f t="shared" ref="GO4:GZ4" ca="1" si="46">IFERROR(IF(OFFSET(GO3,0,0,1,1)=DATE(YEAR(OFFSET(GO3,0,0,1,1)),12,31),
                                                       "+",""),"")</f>
        <v/>
      </c>
      <c r="GP4" s="408" t="str">
        <f t="shared" ca="1" si="46"/>
        <v/>
      </c>
      <c r="GQ4" s="408" t="str">
        <f t="shared" ca="1" si="46"/>
        <v/>
      </c>
      <c r="GR4" s="408" t="str">
        <f t="shared" ca="1" si="46"/>
        <v/>
      </c>
      <c r="GS4" s="408" t="str">
        <f t="shared" ca="1" si="46"/>
        <v/>
      </c>
      <c r="GT4" s="408" t="str">
        <f t="shared" ca="1" si="46"/>
        <v/>
      </c>
      <c r="GU4" s="408" t="str">
        <f t="shared" ca="1" si="46"/>
        <v/>
      </c>
      <c r="GV4" s="408" t="str">
        <f t="shared" ca="1" si="46"/>
        <v/>
      </c>
      <c r="GW4" s="408" t="str">
        <f t="shared" ca="1" si="46"/>
        <v/>
      </c>
      <c r="GX4" s="408" t="str">
        <f t="shared" ca="1" si="46"/>
        <v/>
      </c>
      <c r="GY4" s="408" t="str">
        <f t="shared" ca="1" si="46"/>
        <v/>
      </c>
      <c r="GZ4" s="408" t="str">
        <f t="shared" ca="1" si="46"/>
        <v/>
      </c>
      <c r="HA4" s="408" t="str">
        <f ca="1">IFERROR(IF(OFFSET(HA3,0,0,1,1)=DATE(YEAR(OFFSET(HA3,0,0,1,1)),12,31),
                                                       "+",""),"")</f>
        <v>+</v>
      </c>
      <c r="HB4" s="408" t="str">
        <f t="shared" ref="HB4:HM4" ca="1" si="47">IFERROR(IF(OFFSET(HB3,0,0,1,1)=DATE(YEAR(OFFSET(HB3,0,0,1,1)),12,31),
                                                       "+",""),"")</f>
        <v/>
      </c>
      <c r="HC4" s="408" t="str">
        <f t="shared" ca="1" si="47"/>
        <v/>
      </c>
      <c r="HD4" s="408" t="str">
        <f t="shared" ca="1" si="47"/>
        <v/>
      </c>
      <c r="HE4" s="408" t="str">
        <f t="shared" ca="1" si="47"/>
        <v/>
      </c>
      <c r="HF4" s="408" t="str">
        <f t="shared" ca="1" si="47"/>
        <v/>
      </c>
      <c r="HG4" s="408" t="str">
        <f t="shared" ca="1" si="47"/>
        <v/>
      </c>
      <c r="HH4" s="408" t="str">
        <f t="shared" ca="1" si="47"/>
        <v/>
      </c>
      <c r="HI4" s="408" t="str">
        <f t="shared" ca="1" si="47"/>
        <v/>
      </c>
      <c r="HJ4" s="408" t="str">
        <f t="shared" ca="1" si="47"/>
        <v/>
      </c>
      <c r="HK4" s="408" t="str">
        <f t="shared" ca="1" si="47"/>
        <v/>
      </c>
      <c r="HL4" s="408" t="str">
        <f t="shared" ca="1" si="47"/>
        <v/>
      </c>
      <c r="HM4" s="408" t="str">
        <f t="shared" ca="1" si="47"/>
        <v/>
      </c>
      <c r="HN4" s="408" t="str">
        <f ca="1">IFERROR(IF(OFFSET(HN3,0,0,1,1)=DATE(YEAR(OFFSET(HN3,0,0,1,1)),12,31),
                                                       "+",""),"")</f>
        <v>+</v>
      </c>
      <c r="HO4" s="408" t="str">
        <f t="shared" ref="HO4:HZ4" ca="1" si="48">IFERROR(IF(OFFSET(HO3,0,0,1,1)=DATE(YEAR(OFFSET(HO3,0,0,1,1)),12,31),
                                                       "+",""),"")</f>
        <v/>
      </c>
      <c r="HP4" s="408" t="str">
        <f t="shared" ca="1" si="48"/>
        <v/>
      </c>
      <c r="HQ4" s="408" t="str">
        <f t="shared" ca="1" si="48"/>
        <v/>
      </c>
      <c r="HR4" s="408" t="str">
        <f t="shared" ca="1" si="48"/>
        <v/>
      </c>
      <c r="HS4" s="408" t="str">
        <f t="shared" ca="1" si="48"/>
        <v/>
      </c>
      <c r="HT4" s="408" t="str">
        <f t="shared" ca="1" si="48"/>
        <v/>
      </c>
      <c r="HU4" s="408" t="str">
        <f t="shared" ca="1" si="48"/>
        <v/>
      </c>
      <c r="HV4" s="408" t="str">
        <f t="shared" ca="1" si="48"/>
        <v/>
      </c>
      <c r="HW4" s="408" t="str">
        <f t="shared" ca="1" si="48"/>
        <v/>
      </c>
      <c r="HX4" s="408" t="str">
        <f t="shared" ca="1" si="48"/>
        <v/>
      </c>
      <c r="HY4" s="408" t="str">
        <f t="shared" ca="1" si="48"/>
        <v/>
      </c>
      <c r="HZ4" s="408" t="str">
        <f t="shared" ca="1" si="48"/>
        <v/>
      </c>
      <c r="IA4" s="408" t="str">
        <f ca="1">IFERROR(IF(OFFSET(IA3,0,0,1,1)=DATE(YEAR(OFFSET(IA3,0,0,1,1)),12,31),
                                                       "+",""),"")</f>
        <v>+</v>
      </c>
      <c r="IB4" s="408" t="str">
        <f t="shared" ref="IB4:IM4" ca="1" si="49">IFERROR(IF(OFFSET(IB3,0,0,1,1)=DATE(YEAR(OFFSET(IB3,0,0,1,1)),12,31),
                                                       "+",""),"")</f>
        <v/>
      </c>
      <c r="IC4" s="408" t="str">
        <f t="shared" ca="1" si="49"/>
        <v/>
      </c>
      <c r="ID4" s="408" t="str">
        <f t="shared" ca="1" si="49"/>
        <v/>
      </c>
      <c r="IE4" s="408" t="str">
        <f t="shared" ca="1" si="49"/>
        <v/>
      </c>
      <c r="IF4" s="408" t="str">
        <f t="shared" ca="1" si="49"/>
        <v/>
      </c>
      <c r="IG4" s="408" t="str">
        <f t="shared" ca="1" si="49"/>
        <v/>
      </c>
      <c r="IH4" s="408" t="str">
        <f t="shared" ca="1" si="49"/>
        <v/>
      </c>
      <c r="II4" s="408" t="str">
        <f t="shared" ca="1" si="49"/>
        <v/>
      </c>
      <c r="IJ4" s="408" t="str">
        <f t="shared" ca="1" si="49"/>
        <v/>
      </c>
      <c r="IK4" s="408" t="str">
        <f t="shared" ca="1" si="49"/>
        <v/>
      </c>
      <c r="IL4" s="408" t="str">
        <f t="shared" ca="1" si="49"/>
        <v/>
      </c>
      <c r="IM4" s="408" t="str">
        <f t="shared" ca="1" si="49"/>
        <v/>
      </c>
      <c r="IN4" s="408" t="str">
        <f ca="1">IFERROR(IF(OFFSET(IN3,0,0,1,1)=DATE(YEAR(OFFSET(IN3,0,0,1,1)),12,31),
                                                       "+",""),"")</f>
        <v>+</v>
      </c>
      <c r="IO4" s="408" t="str">
        <f t="shared" ref="IO4:IZ4" ca="1" si="50">IFERROR(IF(OFFSET(IO3,0,0,1,1)=DATE(YEAR(OFFSET(IO3,0,0,1,1)),12,31),
                                                       "+",""),"")</f>
        <v/>
      </c>
      <c r="IP4" s="408" t="str">
        <f t="shared" ca="1" si="50"/>
        <v/>
      </c>
      <c r="IQ4" s="408" t="str">
        <f t="shared" ca="1" si="50"/>
        <v/>
      </c>
      <c r="IR4" s="408" t="str">
        <f t="shared" ca="1" si="50"/>
        <v/>
      </c>
      <c r="IS4" s="408" t="str">
        <f t="shared" ca="1" si="50"/>
        <v/>
      </c>
      <c r="IT4" s="408" t="str">
        <f t="shared" ca="1" si="50"/>
        <v/>
      </c>
      <c r="IU4" s="408" t="str">
        <f t="shared" ca="1" si="50"/>
        <v/>
      </c>
      <c r="IV4" s="408" t="str">
        <f t="shared" ca="1" si="50"/>
        <v/>
      </c>
      <c r="IW4" s="408" t="str">
        <f t="shared" ca="1" si="50"/>
        <v/>
      </c>
      <c r="IX4" s="408" t="str">
        <f t="shared" ca="1" si="50"/>
        <v/>
      </c>
      <c r="IY4" s="408" t="str">
        <f t="shared" ca="1" si="50"/>
        <v/>
      </c>
      <c r="IZ4" s="408" t="str">
        <f t="shared" ca="1" si="50"/>
        <v/>
      </c>
      <c r="JA4" s="408" t="str">
        <f ca="1">IFERROR(IF(OFFSET(JA3,0,0,1,1)=DATE(YEAR(OFFSET(JA3,0,0,1,1)),12,31),
                                                       "+",""),"")</f>
        <v>+</v>
      </c>
      <c r="JB4" s="408" t="str">
        <f t="shared" ref="JB4:JM4" ca="1" si="51">IFERROR(IF(OFFSET(JB3,0,0,1,1)=DATE(YEAR(OFFSET(JB3,0,0,1,1)),12,31),
                                                       "+",""),"")</f>
        <v/>
      </c>
      <c r="JC4" s="408" t="str">
        <f t="shared" ca="1" si="51"/>
        <v/>
      </c>
      <c r="JD4" s="408" t="str">
        <f t="shared" ca="1" si="51"/>
        <v/>
      </c>
      <c r="JE4" s="408" t="str">
        <f t="shared" ca="1" si="51"/>
        <v/>
      </c>
      <c r="JF4" s="408" t="str">
        <f t="shared" ca="1" si="51"/>
        <v/>
      </c>
      <c r="JG4" s="408" t="str">
        <f t="shared" ca="1" si="51"/>
        <v/>
      </c>
      <c r="JH4" s="408" t="str">
        <f t="shared" ca="1" si="51"/>
        <v/>
      </c>
      <c r="JI4" s="408" t="str">
        <f t="shared" ca="1" si="51"/>
        <v/>
      </c>
      <c r="JJ4" s="408" t="str">
        <f t="shared" ca="1" si="51"/>
        <v/>
      </c>
      <c r="JK4" s="408" t="str">
        <f t="shared" ca="1" si="51"/>
        <v/>
      </c>
      <c r="JL4" s="408" t="str">
        <f t="shared" ca="1" si="51"/>
        <v/>
      </c>
      <c r="JM4" s="408" t="str">
        <f t="shared" ca="1" si="51"/>
        <v/>
      </c>
      <c r="JN4" s="408" t="str">
        <f ca="1">IFERROR(IF(OFFSET(JN3,0,0,1,1)=DATE(YEAR(OFFSET(JN3,0,0,1,1)),12,31),
                                                       "+",""),"")</f>
        <v>+</v>
      </c>
      <c r="JO4" s="408" t="str">
        <f t="shared" ref="JO4:JZ4" ca="1" si="52">IFERROR(IF(OFFSET(JO3,0,0,1,1)=DATE(YEAR(OFFSET(JO3,0,0,1,1)),12,31),
                                                       "+",""),"")</f>
        <v/>
      </c>
      <c r="JP4" s="408" t="str">
        <f t="shared" ca="1" si="52"/>
        <v/>
      </c>
      <c r="JQ4" s="408" t="str">
        <f t="shared" ca="1" si="52"/>
        <v/>
      </c>
      <c r="JR4" s="408" t="str">
        <f t="shared" ca="1" si="52"/>
        <v/>
      </c>
      <c r="JS4" s="408" t="str">
        <f t="shared" ca="1" si="52"/>
        <v/>
      </c>
      <c r="JT4" s="408" t="str">
        <f t="shared" ca="1" si="52"/>
        <v/>
      </c>
      <c r="JU4" s="408" t="str">
        <f t="shared" ca="1" si="52"/>
        <v/>
      </c>
      <c r="JV4" s="408" t="str">
        <f t="shared" ca="1" si="52"/>
        <v/>
      </c>
      <c r="JW4" s="408" t="str">
        <f t="shared" ca="1" si="52"/>
        <v/>
      </c>
      <c r="JX4" s="408" t="str">
        <f t="shared" ca="1" si="52"/>
        <v/>
      </c>
      <c r="JY4" s="408" t="str">
        <f t="shared" ca="1" si="52"/>
        <v/>
      </c>
      <c r="JZ4" s="408" t="str">
        <f t="shared" ca="1" si="52"/>
        <v/>
      </c>
      <c r="KA4" s="408" t="str">
        <f ca="1">IFERROR(IF(OFFSET(KA3,0,0,1,1)=DATE(YEAR(OFFSET(KA3,0,0,1,1)),12,31),
                                                       "+",""),"")</f>
        <v>+</v>
      </c>
      <c r="KB4" s="408" t="str">
        <f t="shared" ref="KB4:KM4" ca="1" si="53">IFERROR(IF(OFFSET(KB3,0,0,1,1)=DATE(YEAR(OFFSET(KB3,0,0,1,1)),12,31),
                                                       "+",""),"")</f>
        <v/>
      </c>
      <c r="KC4" s="408" t="str">
        <f t="shared" ca="1" si="53"/>
        <v/>
      </c>
      <c r="KD4" s="408" t="str">
        <f t="shared" ca="1" si="53"/>
        <v/>
      </c>
      <c r="KE4" s="408" t="str">
        <f t="shared" ca="1" si="53"/>
        <v/>
      </c>
      <c r="KF4" s="408" t="str">
        <f t="shared" ca="1" si="53"/>
        <v/>
      </c>
      <c r="KG4" s="408" t="str">
        <f t="shared" ca="1" si="53"/>
        <v/>
      </c>
      <c r="KH4" s="408" t="str">
        <f t="shared" ca="1" si="53"/>
        <v/>
      </c>
      <c r="KI4" s="408" t="str">
        <f t="shared" ca="1" si="53"/>
        <v/>
      </c>
      <c r="KJ4" s="408" t="str">
        <f t="shared" ca="1" si="53"/>
        <v/>
      </c>
      <c r="KK4" s="408" t="str">
        <f t="shared" ca="1" si="53"/>
        <v/>
      </c>
      <c r="KL4" s="408" t="str">
        <f t="shared" ca="1" si="53"/>
        <v/>
      </c>
      <c r="KM4" s="408" t="str">
        <f t="shared" ca="1" si="53"/>
        <v/>
      </c>
      <c r="KN4" s="408" t="str">
        <f ca="1">IFERROR(IF(OFFSET(KN3,0,0,1,1)=DATE(YEAR(OFFSET(KN3,0,0,1,1)),12,31),
                                                       "+",""),"")</f>
        <v>+</v>
      </c>
      <c r="KO4" s="408" t="str">
        <f t="shared" ref="KO4:KZ4" ca="1" si="54">IFERROR(IF(OFFSET(KO3,0,0,1,1)=DATE(YEAR(OFFSET(KO3,0,0,1,1)),12,31),
                                                       "+",""),"")</f>
        <v/>
      </c>
      <c r="KP4" s="408" t="str">
        <f t="shared" ca="1" si="54"/>
        <v/>
      </c>
      <c r="KQ4" s="408" t="str">
        <f t="shared" ca="1" si="54"/>
        <v/>
      </c>
      <c r="KR4" s="408" t="str">
        <f t="shared" ca="1" si="54"/>
        <v/>
      </c>
      <c r="KS4" s="408" t="str">
        <f t="shared" ca="1" si="54"/>
        <v/>
      </c>
      <c r="KT4" s="408" t="str">
        <f t="shared" ca="1" si="54"/>
        <v/>
      </c>
      <c r="KU4" s="408" t="str">
        <f t="shared" ca="1" si="54"/>
        <v/>
      </c>
      <c r="KV4" s="408" t="str">
        <f t="shared" ca="1" si="54"/>
        <v/>
      </c>
      <c r="KW4" s="408" t="str">
        <f t="shared" ca="1" si="54"/>
        <v/>
      </c>
      <c r="KX4" s="408" t="str">
        <f t="shared" ca="1" si="54"/>
        <v/>
      </c>
      <c r="KY4" s="408" t="str">
        <f t="shared" ca="1" si="54"/>
        <v/>
      </c>
      <c r="KZ4" s="408" t="str">
        <f t="shared" ca="1" si="54"/>
        <v/>
      </c>
      <c r="LA4" s="408" t="str">
        <f ca="1">IFERROR(IF(OFFSET(LA3,0,0,1,1)=DATE(YEAR(OFFSET(LA3,0,0,1,1)),12,31),
                                                       "+",""),"")</f>
        <v>+</v>
      </c>
      <c r="LB4" s="408" t="str">
        <f t="shared" ref="LB4:LM4" ca="1" si="55">IFERROR(IF(OFFSET(LB3,0,0,1,1)=DATE(YEAR(OFFSET(LB3,0,0,1,1)),12,31),
                                                       "+",""),"")</f>
        <v/>
      </c>
      <c r="LC4" s="408" t="str">
        <f t="shared" ca="1" si="55"/>
        <v/>
      </c>
      <c r="LD4" s="408" t="str">
        <f t="shared" ca="1" si="55"/>
        <v/>
      </c>
      <c r="LE4" s="408" t="str">
        <f t="shared" ca="1" si="55"/>
        <v/>
      </c>
      <c r="LF4" s="408" t="str">
        <f t="shared" ca="1" si="55"/>
        <v/>
      </c>
      <c r="LG4" s="408" t="str">
        <f t="shared" ca="1" si="55"/>
        <v/>
      </c>
      <c r="LH4" s="408" t="str">
        <f t="shared" ca="1" si="55"/>
        <v/>
      </c>
      <c r="LI4" s="408" t="str">
        <f t="shared" ca="1" si="55"/>
        <v/>
      </c>
      <c r="LJ4" s="408" t="str">
        <f t="shared" ca="1" si="55"/>
        <v/>
      </c>
      <c r="LK4" s="408" t="str">
        <f t="shared" ca="1" si="55"/>
        <v/>
      </c>
      <c r="LL4" s="408" t="str">
        <f t="shared" ca="1" si="55"/>
        <v/>
      </c>
      <c r="LM4" s="408" t="str">
        <f t="shared" ca="1" si="55"/>
        <v/>
      </c>
      <c r="LN4" s="408" t="str">
        <f ca="1">IFERROR(IF(OFFSET(LN3,0,0,1,1)=DATE(YEAR(OFFSET(LN3,0,0,1,1)),12,31),
                                                       "+",""),"")</f>
        <v>+</v>
      </c>
      <c r="LO4" s="408" t="str">
        <f t="shared" ref="LO4:LZ4" ca="1" si="56">IFERROR(IF(OFFSET(LO3,0,0,1,1)=DATE(YEAR(OFFSET(LO3,0,0,1,1)),12,31),
                                                       "+",""),"")</f>
        <v/>
      </c>
      <c r="LP4" s="408" t="str">
        <f t="shared" ca="1" si="56"/>
        <v/>
      </c>
      <c r="LQ4" s="408" t="str">
        <f t="shared" ca="1" si="56"/>
        <v/>
      </c>
      <c r="LR4" s="408" t="str">
        <f t="shared" ca="1" si="56"/>
        <v/>
      </c>
      <c r="LS4" s="408" t="str">
        <f t="shared" ca="1" si="56"/>
        <v/>
      </c>
      <c r="LT4" s="408" t="str">
        <f t="shared" ca="1" si="56"/>
        <v/>
      </c>
      <c r="LU4" s="408" t="str">
        <f t="shared" ca="1" si="56"/>
        <v/>
      </c>
      <c r="LV4" s="408" t="str">
        <f t="shared" ca="1" si="56"/>
        <v/>
      </c>
      <c r="LW4" s="408" t="str">
        <f t="shared" ca="1" si="56"/>
        <v/>
      </c>
      <c r="LX4" s="408" t="str">
        <f t="shared" ca="1" si="56"/>
        <v/>
      </c>
      <c r="LY4" s="408" t="str">
        <f t="shared" ca="1" si="56"/>
        <v/>
      </c>
      <c r="LZ4" s="408" t="str">
        <f t="shared" ca="1" si="56"/>
        <v/>
      </c>
      <c r="MA4" s="408" t="str">
        <f ca="1">IFERROR(IF(OFFSET(MA3,0,0,1,1)=DATE(YEAR(OFFSET(MA3,0,0,1,1)),12,31),
                                                       "+",""),"")</f>
        <v>+</v>
      </c>
      <c r="MB4" s="408" t="str">
        <f t="shared" ref="MB4:MM4" ca="1" si="57">IFERROR(IF(OFFSET(MB3,0,0,1,1)=DATE(YEAR(OFFSET(MB3,0,0,1,1)),12,31),
                                                       "+",""),"")</f>
        <v/>
      </c>
      <c r="MC4" s="408" t="str">
        <f t="shared" ca="1" si="57"/>
        <v/>
      </c>
      <c r="MD4" s="408" t="str">
        <f t="shared" ca="1" si="57"/>
        <v/>
      </c>
      <c r="ME4" s="408" t="str">
        <f t="shared" ca="1" si="57"/>
        <v/>
      </c>
      <c r="MF4" s="408" t="str">
        <f t="shared" ca="1" si="57"/>
        <v/>
      </c>
      <c r="MG4" s="408" t="str">
        <f t="shared" ca="1" si="57"/>
        <v/>
      </c>
      <c r="MH4" s="408" t="str">
        <f t="shared" ca="1" si="57"/>
        <v/>
      </c>
      <c r="MI4" s="408" t="str">
        <f t="shared" ca="1" si="57"/>
        <v/>
      </c>
      <c r="MJ4" s="408" t="str">
        <f t="shared" ca="1" si="57"/>
        <v/>
      </c>
      <c r="MK4" s="408" t="str">
        <f t="shared" ca="1" si="57"/>
        <v/>
      </c>
      <c r="ML4" s="408" t="str">
        <f t="shared" ca="1" si="57"/>
        <v/>
      </c>
      <c r="MM4" s="408" t="str">
        <f t="shared" ca="1" si="57"/>
        <v/>
      </c>
      <c r="MN4" s="408" t="str">
        <f ca="1">IFERROR(IF(OFFSET(MN3,0,0,1,1)=DATE(YEAR(OFFSET(MN3,0,0,1,1)),12,31),
                                                       "+",""),"")</f>
        <v>+</v>
      </c>
      <c r="MO4" s="408" t="str">
        <f t="shared" ref="MO4:MZ4" ca="1" si="58">IFERROR(IF(OFFSET(MO3,0,0,1,1)=DATE(YEAR(OFFSET(MO3,0,0,1,1)),12,31),
                                                       "+",""),"")</f>
        <v/>
      </c>
      <c r="MP4" s="408" t="str">
        <f t="shared" ca="1" si="58"/>
        <v/>
      </c>
      <c r="MQ4" s="408" t="str">
        <f t="shared" ca="1" si="58"/>
        <v/>
      </c>
      <c r="MR4" s="408" t="str">
        <f t="shared" ca="1" si="58"/>
        <v/>
      </c>
      <c r="MS4" s="408" t="str">
        <f t="shared" ca="1" si="58"/>
        <v/>
      </c>
      <c r="MT4" s="408" t="str">
        <f t="shared" ca="1" si="58"/>
        <v/>
      </c>
      <c r="MU4" s="408" t="str">
        <f t="shared" ca="1" si="58"/>
        <v/>
      </c>
      <c r="MV4" s="408" t="str">
        <f t="shared" ca="1" si="58"/>
        <v/>
      </c>
      <c r="MW4" s="408" t="str">
        <f t="shared" ca="1" si="58"/>
        <v/>
      </c>
      <c r="MX4" s="408" t="str">
        <f t="shared" ca="1" si="58"/>
        <v/>
      </c>
      <c r="MY4" s="408" t="str">
        <f t="shared" ca="1" si="58"/>
        <v/>
      </c>
      <c r="MZ4" s="408" t="str">
        <f t="shared" ca="1" si="58"/>
        <v/>
      </c>
      <c r="NA4" s="408" t="str">
        <f ca="1">IFERROR(IF(OFFSET(NA3,0,0,1,1)=DATE(YEAR(OFFSET(NA3,0,0,1,1)),12,31),
                                                       "+",""),"")</f>
        <v>+</v>
      </c>
      <c r="NB4" s="408" t="str">
        <f t="shared" ref="NB4:NM4" ca="1" si="59">IFERROR(IF(OFFSET(NB3,0,0,1,1)=DATE(YEAR(OFFSET(NB3,0,0,1,1)),12,31),
                                                       "+",""),"")</f>
        <v/>
      </c>
      <c r="NC4" s="408" t="str">
        <f t="shared" ca="1" si="59"/>
        <v/>
      </c>
      <c r="ND4" s="408" t="str">
        <f t="shared" ca="1" si="59"/>
        <v/>
      </c>
      <c r="NE4" s="408" t="str">
        <f t="shared" ca="1" si="59"/>
        <v/>
      </c>
      <c r="NF4" s="408" t="str">
        <f t="shared" ca="1" si="59"/>
        <v/>
      </c>
      <c r="NG4" s="408" t="str">
        <f t="shared" ca="1" si="59"/>
        <v/>
      </c>
      <c r="NH4" s="408" t="str">
        <f t="shared" ca="1" si="59"/>
        <v/>
      </c>
      <c r="NI4" s="408" t="str">
        <f t="shared" ca="1" si="59"/>
        <v/>
      </c>
      <c r="NJ4" s="408" t="str">
        <f t="shared" ca="1" si="59"/>
        <v/>
      </c>
      <c r="NK4" s="408" t="str">
        <f t="shared" ca="1" si="59"/>
        <v/>
      </c>
      <c r="NL4" s="408" t="str">
        <f t="shared" ca="1" si="59"/>
        <v/>
      </c>
      <c r="NM4" s="408" t="str">
        <f t="shared" ca="1" si="59"/>
        <v/>
      </c>
      <c r="NN4" s="408" t="str">
        <f ca="1">IFERROR(IF(OFFSET(NN3,0,0,1,1)=DATE(YEAR(OFFSET(NN3,0,0,1,1)),12,31),
                                                       "+",""),"")</f>
        <v>+</v>
      </c>
      <c r="NO4" s="408" t="str">
        <f t="shared" ref="NO4:NZ4" ca="1" si="60">IFERROR(IF(OFFSET(NO3,0,0,1,1)=DATE(YEAR(OFFSET(NO3,0,0,1,1)),12,31),
                                                       "+",""),"")</f>
        <v/>
      </c>
      <c r="NP4" s="408" t="str">
        <f t="shared" ca="1" si="60"/>
        <v/>
      </c>
      <c r="NQ4" s="408" t="str">
        <f t="shared" ca="1" si="60"/>
        <v/>
      </c>
      <c r="NR4" s="408" t="str">
        <f t="shared" ca="1" si="60"/>
        <v/>
      </c>
      <c r="NS4" s="408" t="str">
        <f t="shared" ca="1" si="60"/>
        <v/>
      </c>
      <c r="NT4" s="408" t="str">
        <f t="shared" ca="1" si="60"/>
        <v/>
      </c>
      <c r="NU4" s="408" t="str">
        <f t="shared" ca="1" si="60"/>
        <v/>
      </c>
      <c r="NV4" s="408" t="str">
        <f t="shared" ca="1" si="60"/>
        <v/>
      </c>
      <c r="NW4" s="408" t="str">
        <f t="shared" ca="1" si="60"/>
        <v/>
      </c>
      <c r="NX4" s="408" t="str">
        <f t="shared" ca="1" si="60"/>
        <v/>
      </c>
      <c r="NY4" s="408" t="str">
        <f t="shared" ca="1" si="60"/>
        <v/>
      </c>
      <c r="NZ4" s="408" t="str">
        <f t="shared" ca="1" si="60"/>
        <v/>
      </c>
      <c r="OA4" s="408" t="str">
        <f ca="1">IFERROR(IF(OFFSET(OA3,0,0,1,1)=DATE(YEAR(OFFSET(OA3,0,0,1,1)),12,31),
                                                       "+",""),"")</f>
        <v>+</v>
      </c>
      <c r="OB4" s="408" t="str">
        <f t="shared" ref="OB4:OM4" ca="1" si="61">IFERROR(IF(OFFSET(OB3,0,0,1,1)=DATE(YEAR(OFFSET(OB3,0,0,1,1)),12,31),
                                                       "+",""),"")</f>
        <v/>
      </c>
      <c r="OC4" s="408" t="str">
        <f t="shared" ca="1" si="61"/>
        <v/>
      </c>
      <c r="OD4" s="408" t="str">
        <f t="shared" ca="1" si="61"/>
        <v/>
      </c>
      <c r="OE4" s="408" t="str">
        <f t="shared" ca="1" si="61"/>
        <v/>
      </c>
      <c r="OF4" s="408" t="str">
        <f t="shared" ca="1" si="61"/>
        <v/>
      </c>
      <c r="OG4" s="408" t="str">
        <f t="shared" ca="1" si="61"/>
        <v/>
      </c>
      <c r="OH4" s="408" t="str">
        <f t="shared" ca="1" si="61"/>
        <v/>
      </c>
      <c r="OI4" s="408" t="str">
        <f t="shared" ca="1" si="61"/>
        <v/>
      </c>
      <c r="OJ4" s="408" t="str">
        <f t="shared" ca="1" si="61"/>
        <v/>
      </c>
      <c r="OK4" s="408" t="str">
        <f t="shared" ca="1" si="61"/>
        <v/>
      </c>
      <c r="OL4" s="408" t="str">
        <f t="shared" ca="1" si="61"/>
        <v/>
      </c>
      <c r="OM4" s="408" t="str">
        <f t="shared" ca="1" si="61"/>
        <v/>
      </c>
      <c r="ON4" s="408" t="str">
        <f ca="1">IFERROR(IF(OFFSET(ON3,0,0,1,1)=DATE(YEAR(OFFSET(ON3,0,0,1,1)),12,31),
                                                       "+",""),"")</f>
        <v>+</v>
      </c>
    </row>
    <row r="5" spans="1:404" s="28" customFormat="1" ht="14.25" customHeight="1" outlineLevel="1">
      <c r="B5" s="29" t="str">
        <f t="shared" ref="B5:BO5" si="62">IF(B$3&lt;НачИнвП_Дата,"",DAY(B$3))</f>
        <v/>
      </c>
      <c r="C5" s="29" t="str">
        <f t="shared" ca="1" si="62"/>
        <v/>
      </c>
      <c r="D5" s="29" t="str">
        <f t="shared" ca="1" si="62"/>
        <v/>
      </c>
      <c r="E5" s="29" t="str">
        <f t="shared" ca="1" si="62"/>
        <v/>
      </c>
      <c r="F5" s="29" t="str">
        <f t="shared" ca="1" si="62"/>
        <v/>
      </c>
      <c r="G5" s="29" t="str">
        <f t="shared" ca="1" si="62"/>
        <v/>
      </c>
      <c r="H5" s="29" t="str">
        <f t="shared" ca="1" si="62"/>
        <v/>
      </c>
      <c r="I5" s="29" t="str">
        <f t="shared" ca="1" si="62"/>
        <v/>
      </c>
      <c r="J5" s="29" t="str">
        <f t="shared" ca="1" si="62"/>
        <v/>
      </c>
      <c r="K5" s="29">
        <f t="shared" ca="1" si="62"/>
        <v>1</v>
      </c>
      <c r="L5" s="29">
        <f t="shared" ca="1" si="62"/>
        <v>1</v>
      </c>
      <c r="M5" s="29">
        <f t="shared" ca="1" si="62"/>
        <v>1</v>
      </c>
      <c r="N5" s="29">
        <f t="shared" ca="1" si="62"/>
        <v>31</v>
      </c>
      <c r="O5" s="29">
        <f t="shared" ca="1" si="62"/>
        <v>1</v>
      </c>
      <c r="P5" s="29">
        <f t="shared" ca="1" si="62"/>
        <v>1</v>
      </c>
      <c r="Q5" s="29">
        <f t="shared" ca="1" si="62"/>
        <v>1</v>
      </c>
      <c r="R5" s="29">
        <f t="shared" ca="1" si="62"/>
        <v>1</v>
      </c>
      <c r="S5" s="29">
        <f t="shared" ca="1" si="62"/>
        <v>1</v>
      </c>
      <c r="T5" s="29">
        <f t="shared" ca="1" si="62"/>
        <v>1</v>
      </c>
      <c r="U5" s="29">
        <f t="shared" ca="1" si="62"/>
        <v>1</v>
      </c>
      <c r="V5" s="29">
        <f t="shared" ca="1" si="62"/>
        <v>1</v>
      </c>
      <c r="W5" s="29">
        <f t="shared" ca="1" si="62"/>
        <v>1</v>
      </c>
      <c r="X5" s="29">
        <f t="shared" ca="1" si="62"/>
        <v>1</v>
      </c>
      <c r="Y5" s="29">
        <f t="shared" ca="1" si="62"/>
        <v>1</v>
      </c>
      <c r="Z5" s="29">
        <f t="shared" ca="1" si="62"/>
        <v>1</v>
      </c>
      <c r="AA5" s="29">
        <f t="shared" ca="1" si="62"/>
        <v>31</v>
      </c>
      <c r="AB5" s="29">
        <f t="shared" ca="1" si="62"/>
        <v>1</v>
      </c>
      <c r="AC5" s="29">
        <f t="shared" ca="1" si="62"/>
        <v>1</v>
      </c>
      <c r="AD5" s="29">
        <f t="shared" ca="1" si="62"/>
        <v>1</v>
      </c>
      <c r="AE5" s="29">
        <f t="shared" ca="1" si="62"/>
        <v>1</v>
      </c>
      <c r="AF5" s="29">
        <f t="shared" ca="1" si="62"/>
        <v>1</v>
      </c>
      <c r="AG5" s="29">
        <f t="shared" ca="1" si="62"/>
        <v>1</v>
      </c>
      <c r="AH5" s="29">
        <f t="shared" ca="1" si="62"/>
        <v>1</v>
      </c>
      <c r="AI5" s="29">
        <f t="shared" ca="1" si="62"/>
        <v>1</v>
      </c>
      <c r="AJ5" s="29">
        <f t="shared" ca="1" si="62"/>
        <v>1</v>
      </c>
      <c r="AK5" s="29">
        <f t="shared" ca="1" si="62"/>
        <v>1</v>
      </c>
      <c r="AL5" s="29">
        <f t="shared" ca="1" si="62"/>
        <v>1</v>
      </c>
      <c r="AM5" s="29">
        <f t="shared" ca="1" si="62"/>
        <v>1</v>
      </c>
      <c r="AN5" s="29">
        <f t="shared" ca="1" si="62"/>
        <v>31</v>
      </c>
      <c r="AO5" s="29">
        <f t="shared" ca="1" si="62"/>
        <v>1</v>
      </c>
      <c r="AP5" s="29">
        <f t="shared" ca="1" si="62"/>
        <v>1</v>
      </c>
      <c r="AQ5" s="29">
        <f t="shared" ca="1" si="62"/>
        <v>1</v>
      </c>
      <c r="AR5" s="29">
        <f t="shared" ca="1" si="62"/>
        <v>1</v>
      </c>
      <c r="AS5" s="29">
        <f t="shared" ca="1" si="62"/>
        <v>1</v>
      </c>
      <c r="AT5" s="29">
        <f t="shared" ca="1" si="62"/>
        <v>1</v>
      </c>
      <c r="AU5" s="29">
        <f t="shared" ca="1" si="62"/>
        <v>1</v>
      </c>
      <c r="AV5" s="29">
        <f t="shared" ca="1" si="62"/>
        <v>1</v>
      </c>
      <c r="AW5" s="29">
        <f t="shared" ca="1" si="62"/>
        <v>1</v>
      </c>
      <c r="AX5" s="29">
        <f t="shared" ca="1" si="62"/>
        <v>1</v>
      </c>
      <c r="AY5" s="29">
        <f t="shared" ca="1" si="62"/>
        <v>1</v>
      </c>
      <c r="AZ5" s="29">
        <f t="shared" ca="1" si="62"/>
        <v>1</v>
      </c>
      <c r="BA5" s="29">
        <f t="shared" ca="1" si="62"/>
        <v>31</v>
      </c>
      <c r="BB5" s="29">
        <f t="shared" ca="1" si="62"/>
        <v>1</v>
      </c>
      <c r="BC5" s="29">
        <f t="shared" ca="1" si="62"/>
        <v>1</v>
      </c>
      <c r="BD5" s="29">
        <f t="shared" ca="1" si="62"/>
        <v>1</v>
      </c>
      <c r="BE5" s="29">
        <f t="shared" ca="1" si="62"/>
        <v>1</v>
      </c>
      <c r="BF5" s="29">
        <f t="shared" ca="1" si="62"/>
        <v>1</v>
      </c>
      <c r="BG5" s="29">
        <f t="shared" ca="1" si="62"/>
        <v>1</v>
      </c>
      <c r="BH5" s="29">
        <f t="shared" ca="1" si="62"/>
        <v>1</v>
      </c>
      <c r="BI5" s="29">
        <f t="shared" ca="1" si="62"/>
        <v>1</v>
      </c>
      <c r="BJ5" s="29">
        <f t="shared" ca="1" si="62"/>
        <v>1</v>
      </c>
      <c r="BK5" s="29">
        <f t="shared" ca="1" si="62"/>
        <v>1</v>
      </c>
      <c r="BL5" s="29">
        <f t="shared" ca="1" si="62"/>
        <v>1</v>
      </c>
      <c r="BM5" s="29">
        <f t="shared" ca="1" si="62"/>
        <v>1</v>
      </c>
      <c r="BN5" s="29">
        <f t="shared" ref="BN5" ca="1" si="63">IF(BN$3&lt;НачИнвП_Дата,"",DAY(BN$3))</f>
        <v>31</v>
      </c>
      <c r="BO5" s="29">
        <f t="shared" ca="1" si="62"/>
        <v>1</v>
      </c>
      <c r="BP5" s="29">
        <f t="shared" ref="BP5:EB5" ca="1" si="64">IF(BP$3&lt;НачИнвП_Дата,"",DAY(BP$3))</f>
        <v>1</v>
      </c>
      <c r="BQ5" s="29">
        <f t="shared" ca="1" si="64"/>
        <v>1</v>
      </c>
      <c r="BR5" s="29">
        <f t="shared" ca="1" si="64"/>
        <v>1</v>
      </c>
      <c r="BS5" s="29">
        <f t="shared" ca="1" si="64"/>
        <v>1</v>
      </c>
      <c r="BT5" s="29">
        <f t="shared" ca="1" si="64"/>
        <v>1</v>
      </c>
      <c r="BU5" s="29">
        <f t="shared" ca="1" si="64"/>
        <v>1</v>
      </c>
      <c r="BV5" s="29">
        <f t="shared" ca="1" si="64"/>
        <v>1</v>
      </c>
      <c r="BW5" s="29">
        <f t="shared" ca="1" si="64"/>
        <v>1</v>
      </c>
      <c r="BX5" s="29">
        <f t="shared" ca="1" si="64"/>
        <v>1</v>
      </c>
      <c r="BY5" s="29">
        <f t="shared" ca="1" si="64"/>
        <v>1</v>
      </c>
      <c r="BZ5" s="29">
        <f t="shared" ca="1" si="64"/>
        <v>1</v>
      </c>
      <c r="CA5" s="29">
        <f t="shared" ca="1" si="64"/>
        <v>31</v>
      </c>
      <c r="CB5" s="29">
        <f t="shared" ca="1" si="64"/>
        <v>1</v>
      </c>
      <c r="CC5" s="29">
        <f t="shared" ca="1" si="64"/>
        <v>1</v>
      </c>
      <c r="CD5" s="29">
        <f t="shared" ca="1" si="64"/>
        <v>1</v>
      </c>
      <c r="CE5" s="29">
        <f t="shared" ca="1" si="64"/>
        <v>1</v>
      </c>
      <c r="CF5" s="29">
        <f t="shared" ca="1" si="64"/>
        <v>1</v>
      </c>
      <c r="CG5" s="29">
        <f t="shared" ca="1" si="64"/>
        <v>1</v>
      </c>
      <c r="CH5" s="29">
        <f t="shared" ca="1" si="64"/>
        <v>1</v>
      </c>
      <c r="CI5" s="29">
        <f t="shared" ca="1" si="64"/>
        <v>1</v>
      </c>
      <c r="CJ5" s="29">
        <f t="shared" ca="1" si="64"/>
        <v>1</v>
      </c>
      <c r="CK5" s="29">
        <f t="shared" ca="1" si="64"/>
        <v>1</v>
      </c>
      <c r="CL5" s="29">
        <f t="shared" ca="1" si="64"/>
        <v>1</v>
      </c>
      <c r="CM5" s="29">
        <f t="shared" ca="1" si="64"/>
        <v>1</v>
      </c>
      <c r="CN5" s="29">
        <f t="shared" ca="1" si="64"/>
        <v>31</v>
      </c>
      <c r="CO5" s="29">
        <f t="shared" ca="1" si="64"/>
        <v>1</v>
      </c>
      <c r="CP5" s="29">
        <f t="shared" ca="1" si="64"/>
        <v>1</v>
      </c>
      <c r="CQ5" s="29">
        <f t="shared" ca="1" si="64"/>
        <v>1</v>
      </c>
      <c r="CR5" s="29">
        <f t="shared" ca="1" si="64"/>
        <v>1</v>
      </c>
      <c r="CS5" s="29">
        <f t="shared" ca="1" si="64"/>
        <v>1</v>
      </c>
      <c r="CT5" s="29">
        <f t="shared" ca="1" si="64"/>
        <v>1</v>
      </c>
      <c r="CU5" s="29">
        <f t="shared" ca="1" si="64"/>
        <v>1</v>
      </c>
      <c r="CV5" s="29">
        <f t="shared" ca="1" si="64"/>
        <v>1</v>
      </c>
      <c r="CW5" s="29">
        <f t="shared" ca="1" si="64"/>
        <v>1</v>
      </c>
      <c r="CX5" s="29">
        <f t="shared" ca="1" si="64"/>
        <v>1</v>
      </c>
      <c r="CY5" s="29">
        <f t="shared" ca="1" si="64"/>
        <v>1</v>
      </c>
      <c r="CZ5" s="29">
        <f t="shared" ca="1" si="64"/>
        <v>1</v>
      </c>
      <c r="DA5" s="29">
        <f t="shared" ca="1" si="64"/>
        <v>31</v>
      </c>
      <c r="DB5" s="29">
        <f t="shared" ca="1" si="64"/>
        <v>1</v>
      </c>
      <c r="DC5" s="29">
        <f t="shared" ca="1" si="64"/>
        <v>1</v>
      </c>
      <c r="DD5" s="29">
        <f t="shared" ca="1" si="64"/>
        <v>1</v>
      </c>
      <c r="DE5" s="29">
        <f t="shared" ca="1" si="64"/>
        <v>1</v>
      </c>
      <c r="DF5" s="29">
        <f t="shared" ca="1" si="64"/>
        <v>1</v>
      </c>
      <c r="DG5" s="29">
        <f t="shared" ca="1" si="64"/>
        <v>1</v>
      </c>
      <c r="DH5" s="29">
        <f t="shared" ca="1" si="64"/>
        <v>1</v>
      </c>
      <c r="DI5" s="29">
        <f t="shared" ca="1" si="64"/>
        <v>1</v>
      </c>
      <c r="DJ5" s="29">
        <f t="shared" ca="1" si="64"/>
        <v>1</v>
      </c>
      <c r="DK5" s="29">
        <f t="shared" ca="1" si="64"/>
        <v>1</v>
      </c>
      <c r="DL5" s="29">
        <f t="shared" ca="1" si="64"/>
        <v>1</v>
      </c>
      <c r="DM5" s="29">
        <f t="shared" ca="1" si="64"/>
        <v>1</v>
      </c>
      <c r="DN5" s="29">
        <f t="shared" ca="1" si="64"/>
        <v>31</v>
      </c>
      <c r="DO5" s="29">
        <f t="shared" ca="1" si="64"/>
        <v>1</v>
      </c>
      <c r="DP5" s="29">
        <f t="shared" ca="1" si="64"/>
        <v>1</v>
      </c>
      <c r="DQ5" s="29">
        <f t="shared" ca="1" si="64"/>
        <v>1</v>
      </c>
      <c r="DR5" s="29">
        <f t="shared" ca="1" si="64"/>
        <v>1</v>
      </c>
      <c r="DS5" s="29">
        <f t="shared" ca="1" si="64"/>
        <v>1</v>
      </c>
      <c r="DT5" s="29">
        <f t="shared" ca="1" si="64"/>
        <v>1</v>
      </c>
      <c r="DU5" s="29">
        <f t="shared" ca="1" si="64"/>
        <v>1</v>
      </c>
      <c r="DV5" s="29">
        <f t="shared" ca="1" si="64"/>
        <v>1</v>
      </c>
      <c r="DW5" s="29">
        <f t="shared" ca="1" si="64"/>
        <v>1</v>
      </c>
      <c r="DX5" s="29">
        <f t="shared" ca="1" si="64"/>
        <v>1</v>
      </c>
      <c r="DY5" s="29">
        <f t="shared" ca="1" si="64"/>
        <v>1</v>
      </c>
      <c r="DZ5" s="29">
        <f t="shared" ca="1" si="64"/>
        <v>1</v>
      </c>
      <c r="EA5" s="29">
        <f t="shared" ca="1" si="64"/>
        <v>31</v>
      </c>
      <c r="EB5" s="29">
        <f t="shared" ca="1" si="64"/>
        <v>1</v>
      </c>
      <c r="EC5" s="29">
        <f t="shared" ref="EC5:GN5" ca="1" si="65">IF(EC$3&lt;НачИнвП_Дата,"",DAY(EC$3))</f>
        <v>1</v>
      </c>
      <c r="ED5" s="29">
        <f t="shared" ca="1" si="65"/>
        <v>1</v>
      </c>
      <c r="EE5" s="29">
        <f t="shared" ca="1" si="65"/>
        <v>1</v>
      </c>
      <c r="EF5" s="29">
        <f t="shared" ca="1" si="65"/>
        <v>1</v>
      </c>
      <c r="EG5" s="29">
        <f t="shared" ca="1" si="65"/>
        <v>1</v>
      </c>
      <c r="EH5" s="29">
        <f t="shared" ca="1" si="65"/>
        <v>1</v>
      </c>
      <c r="EI5" s="29">
        <f t="shared" ca="1" si="65"/>
        <v>1</v>
      </c>
      <c r="EJ5" s="29">
        <f t="shared" ca="1" si="65"/>
        <v>1</v>
      </c>
      <c r="EK5" s="29">
        <f t="shared" ca="1" si="65"/>
        <v>1</v>
      </c>
      <c r="EL5" s="29">
        <f t="shared" ca="1" si="65"/>
        <v>1</v>
      </c>
      <c r="EM5" s="29">
        <f t="shared" ca="1" si="65"/>
        <v>1</v>
      </c>
      <c r="EN5" s="29">
        <f t="shared" ca="1" si="65"/>
        <v>31</v>
      </c>
      <c r="EO5" s="29">
        <f t="shared" ca="1" si="65"/>
        <v>1</v>
      </c>
      <c r="EP5" s="29">
        <f t="shared" ca="1" si="65"/>
        <v>1</v>
      </c>
      <c r="EQ5" s="29">
        <f t="shared" ca="1" si="65"/>
        <v>1</v>
      </c>
      <c r="ER5" s="29">
        <f t="shared" ca="1" si="65"/>
        <v>1</v>
      </c>
      <c r="ES5" s="29">
        <f t="shared" ca="1" si="65"/>
        <v>1</v>
      </c>
      <c r="ET5" s="29">
        <f t="shared" ca="1" si="65"/>
        <v>1</v>
      </c>
      <c r="EU5" s="29">
        <f t="shared" ca="1" si="65"/>
        <v>1</v>
      </c>
      <c r="EV5" s="29">
        <f t="shared" ca="1" si="65"/>
        <v>1</v>
      </c>
      <c r="EW5" s="29">
        <f t="shared" ca="1" si="65"/>
        <v>1</v>
      </c>
      <c r="EX5" s="29">
        <f t="shared" ca="1" si="65"/>
        <v>1</v>
      </c>
      <c r="EY5" s="29">
        <f t="shared" ca="1" si="65"/>
        <v>1</v>
      </c>
      <c r="EZ5" s="29">
        <f t="shared" ca="1" si="65"/>
        <v>1</v>
      </c>
      <c r="FA5" s="29">
        <f t="shared" ca="1" si="65"/>
        <v>31</v>
      </c>
      <c r="FB5" s="29">
        <f t="shared" ca="1" si="65"/>
        <v>1</v>
      </c>
      <c r="FC5" s="29">
        <f t="shared" ca="1" si="65"/>
        <v>1</v>
      </c>
      <c r="FD5" s="29">
        <f t="shared" ca="1" si="65"/>
        <v>1</v>
      </c>
      <c r="FE5" s="29">
        <f t="shared" ca="1" si="65"/>
        <v>1</v>
      </c>
      <c r="FF5" s="29">
        <f t="shared" ca="1" si="65"/>
        <v>1</v>
      </c>
      <c r="FG5" s="29">
        <f t="shared" ca="1" si="65"/>
        <v>1</v>
      </c>
      <c r="FH5" s="29">
        <f t="shared" ca="1" si="65"/>
        <v>1</v>
      </c>
      <c r="FI5" s="29">
        <f t="shared" ca="1" si="65"/>
        <v>1</v>
      </c>
      <c r="FJ5" s="29">
        <f t="shared" ca="1" si="65"/>
        <v>1</v>
      </c>
      <c r="FK5" s="29">
        <f t="shared" ca="1" si="65"/>
        <v>1</v>
      </c>
      <c r="FL5" s="29">
        <f t="shared" ca="1" si="65"/>
        <v>1</v>
      </c>
      <c r="FM5" s="29">
        <f t="shared" ca="1" si="65"/>
        <v>1</v>
      </c>
      <c r="FN5" s="29">
        <f t="shared" ca="1" si="65"/>
        <v>31</v>
      </c>
      <c r="FO5" s="29">
        <f t="shared" ca="1" si="65"/>
        <v>1</v>
      </c>
      <c r="FP5" s="29">
        <f t="shared" ca="1" si="65"/>
        <v>1</v>
      </c>
      <c r="FQ5" s="29">
        <f t="shared" ca="1" si="65"/>
        <v>1</v>
      </c>
      <c r="FR5" s="29">
        <f t="shared" ca="1" si="65"/>
        <v>1</v>
      </c>
      <c r="FS5" s="29">
        <f t="shared" ca="1" si="65"/>
        <v>1</v>
      </c>
      <c r="FT5" s="29">
        <f t="shared" ca="1" si="65"/>
        <v>1</v>
      </c>
      <c r="FU5" s="29">
        <f t="shared" ca="1" si="65"/>
        <v>1</v>
      </c>
      <c r="FV5" s="29">
        <f t="shared" ca="1" si="65"/>
        <v>1</v>
      </c>
      <c r="FW5" s="29">
        <f t="shared" ca="1" si="65"/>
        <v>1</v>
      </c>
      <c r="FX5" s="29">
        <f t="shared" ca="1" si="65"/>
        <v>1</v>
      </c>
      <c r="FY5" s="29">
        <f t="shared" ca="1" si="65"/>
        <v>1</v>
      </c>
      <c r="FZ5" s="29">
        <f t="shared" ca="1" si="65"/>
        <v>1</v>
      </c>
      <c r="GA5" s="29">
        <f t="shared" ca="1" si="65"/>
        <v>31</v>
      </c>
      <c r="GB5" s="29">
        <f t="shared" ca="1" si="65"/>
        <v>1</v>
      </c>
      <c r="GC5" s="29">
        <f t="shared" ca="1" si="65"/>
        <v>1</v>
      </c>
      <c r="GD5" s="29">
        <f t="shared" ca="1" si="65"/>
        <v>1</v>
      </c>
      <c r="GE5" s="29">
        <f t="shared" ca="1" si="65"/>
        <v>1</v>
      </c>
      <c r="GF5" s="29">
        <f t="shared" ca="1" si="65"/>
        <v>1</v>
      </c>
      <c r="GG5" s="29">
        <f t="shared" ca="1" si="65"/>
        <v>1</v>
      </c>
      <c r="GH5" s="29">
        <f t="shared" ca="1" si="65"/>
        <v>1</v>
      </c>
      <c r="GI5" s="29">
        <f t="shared" ca="1" si="65"/>
        <v>1</v>
      </c>
      <c r="GJ5" s="29">
        <f t="shared" ca="1" si="65"/>
        <v>1</v>
      </c>
      <c r="GK5" s="29">
        <f t="shared" ca="1" si="65"/>
        <v>1</v>
      </c>
      <c r="GL5" s="29">
        <f t="shared" ca="1" si="65"/>
        <v>1</v>
      </c>
      <c r="GM5" s="29">
        <f t="shared" ca="1" si="65"/>
        <v>1</v>
      </c>
      <c r="GN5" s="29">
        <f t="shared" ca="1" si="65"/>
        <v>31</v>
      </c>
      <c r="GO5" s="29">
        <f t="shared" ref="GO5:IZ5" ca="1" si="66">IF(GO$3&lt;НачИнвП_Дата,"",DAY(GO$3))</f>
        <v>1</v>
      </c>
      <c r="GP5" s="29">
        <f t="shared" ca="1" si="66"/>
        <v>1</v>
      </c>
      <c r="GQ5" s="29">
        <f t="shared" ca="1" si="66"/>
        <v>1</v>
      </c>
      <c r="GR5" s="29">
        <f t="shared" ca="1" si="66"/>
        <v>1</v>
      </c>
      <c r="GS5" s="29">
        <f t="shared" ca="1" si="66"/>
        <v>1</v>
      </c>
      <c r="GT5" s="29">
        <f t="shared" ca="1" si="66"/>
        <v>1</v>
      </c>
      <c r="GU5" s="29">
        <f t="shared" ca="1" si="66"/>
        <v>1</v>
      </c>
      <c r="GV5" s="29">
        <f t="shared" ca="1" si="66"/>
        <v>1</v>
      </c>
      <c r="GW5" s="29">
        <f t="shared" ca="1" si="66"/>
        <v>1</v>
      </c>
      <c r="GX5" s="29">
        <f t="shared" ca="1" si="66"/>
        <v>1</v>
      </c>
      <c r="GY5" s="29">
        <f t="shared" ca="1" si="66"/>
        <v>1</v>
      </c>
      <c r="GZ5" s="29">
        <f t="shared" ca="1" si="66"/>
        <v>1</v>
      </c>
      <c r="HA5" s="29">
        <f t="shared" ca="1" si="66"/>
        <v>31</v>
      </c>
      <c r="HB5" s="29">
        <f t="shared" ca="1" si="66"/>
        <v>1</v>
      </c>
      <c r="HC5" s="29">
        <f t="shared" ca="1" si="66"/>
        <v>1</v>
      </c>
      <c r="HD5" s="29">
        <f t="shared" ca="1" si="66"/>
        <v>1</v>
      </c>
      <c r="HE5" s="29">
        <f t="shared" ca="1" si="66"/>
        <v>1</v>
      </c>
      <c r="HF5" s="29">
        <f t="shared" ca="1" si="66"/>
        <v>1</v>
      </c>
      <c r="HG5" s="29">
        <f t="shared" ca="1" si="66"/>
        <v>1</v>
      </c>
      <c r="HH5" s="29">
        <f t="shared" ca="1" si="66"/>
        <v>1</v>
      </c>
      <c r="HI5" s="29">
        <f t="shared" ca="1" si="66"/>
        <v>1</v>
      </c>
      <c r="HJ5" s="29">
        <f t="shared" ca="1" si="66"/>
        <v>1</v>
      </c>
      <c r="HK5" s="29">
        <f t="shared" ca="1" si="66"/>
        <v>1</v>
      </c>
      <c r="HL5" s="29">
        <f t="shared" ca="1" si="66"/>
        <v>1</v>
      </c>
      <c r="HM5" s="29">
        <f t="shared" ca="1" si="66"/>
        <v>1</v>
      </c>
      <c r="HN5" s="29">
        <f t="shared" ca="1" si="66"/>
        <v>31</v>
      </c>
      <c r="HO5" s="29">
        <f t="shared" ca="1" si="66"/>
        <v>1</v>
      </c>
      <c r="HP5" s="29">
        <f t="shared" ca="1" si="66"/>
        <v>1</v>
      </c>
      <c r="HQ5" s="29">
        <f t="shared" ca="1" si="66"/>
        <v>1</v>
      </c>
      <c r="HR5" s="29">
        <f t="shared" ca="1" si="66"/>
        <v>1</v>
      </c>
      <c r="HS5" s="29">
        <f t="shared" ca="1" si="66"/>
        <v>1</v>
      </c>
      <c r="HT5" s="29">
        <f t="shared" ca="1" si="66"/>
        <v>1</v>
      </c>
      <c r="HU5" s="29">
        <f t="shared" ca="1" si="66"/>
        <v>1</v>
      </c>
      <c r="HV5" s="29">
        <f t="shared" ca="1" si="66"/>
        <v>1</v>
      </c>
      <c r="HW5" s="29">
        <f t="shared" ca="1" si="66"/>
        <v>1</v>
      </c>
      <c r="HX5" s="29">
        <f t="shared" ca="1" si="66"/>
        <v>1</v>
      </c>
      <c r="HY5" s="29">
        <f t="shared" ca="1" si="66"/>
        <v>1</v>
      </c>
      <c r="HZ5" s="29">
        <f t="shared" ca="1" si="66"/>
        <v>1</v>
      </c>
      <c r="IA5" s="29">
        <f t="shared" ca="1" si="66"/>
        <v>31</v>
      </c>
      <c r="IB5" s="29">
        <f t="shared" ca="1" si="66"/>
        <v>1</v>
      </c>
      <c r="IC5" s="29">
        <f t="shared" ca="1" si="66"/>
        <v>1</v>
      </c>
      <c r="ID5" s="29">
        <f t="shared" ca="1" si="66"/>
        <v>1</v>
      </c>
      <c r="IE5" s="29">
        <f t="shared" ca="1" si="66"/>
        <v>1</v>
      </c>
      <c r="IF5" s="29">
        <f t="shared" ca="1" si="66"/>
        <v>1</v>
      </c>
      <c r="IG5" s="29">
        <f t="shared" ca="1" si="66"/>
        <v>1</v>
      </c>
      <c r="IH5" s="29">
        <f t="shared" ca="1" si="66"/>
        <v>1</v>
      </c>
      <c r="II5" s="29">
        <f t="shared" ca="1" si="66"/>
        <v>1</v>
      </c>
      <c r="IJ5" s="29">
        <f t="shared" ca="1" si="66"/>
        <v>1</v>
      </c>
      <c r="IK5" s="29">
        <f t="shared" ca="1" si="66"/>
        <v>1</v>
      </c>
      <c r="IL5" s="29">
        <f t="shared" ca="1" si="66"/>
        <v>1</v>
      </c>
      <c r="IM5" s="29">
        <f t="shared" ca="1" si="66"/>
        <v>1</v>
      </c>
      <c r="IN5" s="29">
        <f t="shared" ca="1" si="66"/>
        <v>31</v>
      </c>
      <c r="IO5" s="29">
        <f t="shared" ca="1" si="66"/>
        <v>1</v>
      </c>
      <c r="IP5" s="29">
        <f t="shared" ca="1" si="66"/>
        <v>1</v>
      </c>
      <c r="IQ5" s="29">
        <f t="shared" ca="1" si="66"/>
        <v>1</v>
      </c>
      <c r="IR5" s="29">
        <f t="shared" ca="1" si="66"/>
        <v>1</v>
      </c>
      <c r="IS5" s="29">
        <f t="shared" ca="1" si="66"/>
        <v>1</v>
      </c>
      <c r="IT5" s="29">
        <f t="shared" ca="1" si="66"/>
        <v>1</v>
      </c>
      <c r="IU5" s="29">
        <f t="shared" ca="1" si="66"/>
        <v>1</v>
      </c>
      <c r="IV5" s="29">
        <f t="shared" ca="1" si="66"/>
        <v>1</v>
      </c>
      <c r="IW5" s="29">
        <f t="shared" ca="1" si="66"/>
        <v>1</v>
      </c>
      <c r="IX5" s="29">
        <f t="shared" ca="1" si="66"/>
        <v>1</v>
      </c>
      <c r="IY5" s="29">
        <f t="shared" ca="1" si="66"/>
        <v>1</v>
      </c>
      <c r="IZ5" s="29">
        <f t="shared" ca="1" si="66"/>
        <v>1</v>
      </c>
      <c r="JA5" s="29">
        <f t="shared" ref="JA5:LL5" ca="1" si="67">IF(JA$3&lt;НачИнвП_Дата,"",DAY(JA$3))</f>
        <v>31</v>
      </c>
      <c r="JB5" s="29">
        <f t="shared" ca="1" si="67"/>
        <v>1</v>
      </c>
      <c r="JC5" s="29">
        <f t="shared" ca="1" si="67"/>
        <v>1</v>
      </c>
      <c r="JD5" s="29">
        <f t="shared" ca="1" si="67"/>
        <v>1</v>
      </c>
      <c r="JE5" s="29">
        <f t="shared" ca="1" si="67"/>
        <v>1</v>
      </c>
      <c r="JF5" s="29">
        <f t="shared" ca="1" si="67"/>
        <v>1</v>
      </c>
      <c r="JG5" s="29">
        <f t="shared" ca="1" si="67"/>
        <v>1</v>
      </c>
      <c r="JH5" s="29">
        <f t="shared" ca="1" si="67"/>
        <v>1</v>
      </c>
      <c r="JI5" s="29">
        <f t="shared" ca="1" si="67"/>
        <v>1</v>
      </c>
      <c r="JJ5" s="29">
        <f t="shared" ca="1" si="67"/>
        <v>1</v>
      </c>
      <c r="JK5" s="29">
        <f t="shared" ca="1" si="67"/>
        <v>1</v>
      </c>
      <c r="JL5" s="29">
        <f t="shared" ca="1" si="67"/>
        <v>1</v>
      </c>
      <c r="JM5" s="29">
        <f t="shared" ca="1" si="67"/>
        <v>1</v>
      </c>
      <c r="JN5" s="29">
        <f t="shared" ca="1" si="67"/>
        <v>31</v>
      </c>
      <c r="JO5" s="29">
        <f t="shared" ca="1" si="67"/>
        <v>1</v>
      </c>
      <c r="JP5" s="29">
        <f t="shared" ca="1" si="67"/>
        <v>1</v>
      </c>
      <c r="JQ5" s="29">
        <f t="shared" ca="1" si="67"/>
        <v>1</v>
      </c>
      <c r="JR5" s="29">
        <f t="shared" ca="1" si="67"/>
        <v>1</v>
      </c>
      <c r="JS5" s="29">
        <f t="shared" ca="1" si="67"/>
        <v>1</v>
      </c>
      <c r="JT5" s="29">
        <f t="shared" ca="1" si="67"/>
        <v>1</v>
      </c>
      <c r="JU5" s="29">
        <f t="shared" ca="1" si="67"/>
        <v>1</v>
      </c>
      <c r="JV5" s="29">
        <f t="shared" ca="1" si="67"/>
        <v>1</v>
      </c>
      <c r="JW5" s="29">
        <f t="shared" ca="1" si="67"/>
        <v>1</v>
      </c>
      <c r="JX5" s="29">
        <f t="shared" ca="1" si="67"/>
        <v>1</v>
      </c>
      <c r="JY5" s="29">
        <f t="shared" ca="1" si="67"/>
        <v>1</v>
      </c>
      <c r="JZ5" s="29">
        <f t="shared" ca="1" si="67"/>
        <v>1</v>
      </c>
      <c r="KA5" s="29">
        <f t="shared" ca="1" si="67"/>
        <v>31</v>
      </c>
      <c r="KB5" s="29">
        <f t="shared" ca="1" si="67"/>
        <v>1</v>
      </c>
      <c r="KC5" s="29">
        <f t="shared" ca="1" si="67"/>
        <v>1</v>
      </c>
      <c r="KD5" s="29">
        <f t="shared" ca="1" si="67"/>
        <v>1</v>
      </c>
      <c r="KE5" s="29">
        <f t="shared" ca="1" si="67"/>
        <v>1</v>
      </c>
      <c r="KF5" s="29">
        <f t="shared" ca="1" si="67"/>
        <v>1</v>
      </c>
      <c r="KG5" s="29">
        <f t="shared" ca="1" si="67"/>
        <v>1</v>
      </c>
      <c r="KH5" s="29">
        <f t="shared" ca="1" si="67"/>
        <v>1</v>
      </c>
      <c r="KI5" s="29">
        <f t="shared" ca="1" si="67"/>
        <v>1</v>
      </c>
      <c r="KJ5" s="29">
        <f t="shared" ca="1" si="67"/>
        <v>1</v>
      </c>
      <c r="KK5" s="29">
        <f t="shared" ca="1" si="67"/>
        <v>1</v>
      </c>
      <c r="KL5" s="29">
        <f t="shared" ca="1" si="67"/>
        <v>1</v>
      </c>
      <c r="KM5" s="29">
        <f t="shared" ca="1" si="67"/>
        <v>1</v>
      </c>
      <c r="KN5" s="29">
        <f t="shared" ca="1" si="67"/>
        <v>31</v>
      </c>
      <c r="KO5" s="29">
        <f t="shared" ca="1" si="67"/>
        <v>1</v>
      </c>
      <c r="KP5" s="29">
        <f t="shared" ca="1" si="67"/>
        <v>1</v>
      </c>
      <c r="KQ5" s="29">
        <f t="shared" ca="1" si="67"/>
        <v>1</v>
      </c>
      <c r="KR5" s="29">
        <f t="shared" ca="1" si="67"/>
        <v>1</v>
      </c>
      <c r="KS5" s="29">
        <f t="shared" ca="1" si="67"/>
        <v>1</v>
      </c>
      <c r="KT5" s="29">
        <f t="shared" ca="1" si="67"/>
        <v>1</v>
      </c>
      <c r="KU5" s="29">
        <f t="shared" ca="1" si="67"/>
        <v>1</v>
      </c>
      <c r="KV5" s="29">
        <f t="shared" ca="1" si="67"/>
        <v>1</v>
      </c>
      <c r="KW5" s="29">
        <f t="shared" ca="1" si="67"/>
        <v>1</v>
      </c>
      <c r="KX5" s="29">
        <f t="shared" ca="1" si="67"/>
        <v>1</v>
      </c>
      <c r="KY5" s="29">
        <f t="shared" ca="1" si="67"/>
        <v>1</v>
      </c>
      <c r="KZ5" s="29">
        <f t="shared" ca="1" si="67"/>
        <v>1</v>
      </c>
      <c r="LA5" s="29">
        <f t="shared" ca="1" si="67"/>
        <v>31</v>
      </c>
      <c r="LB5" s="29">
        <f t="shared" ca="1" si="67"/>
        <v>1</v>
      </c>
      <c r="LC5" s="29">
        <f t="shared" ca="1" si="67"/>
        <v>1</v>
      </c>
      <c r="LD5" s="29">
        <f t="shared" ca="1" si="67"/>
        <v>1</v>
      </c>
      <c r="LE5" s="29">
        <f t="shared" ca="1" si="67"/>
        <v>1</v>
      </c>
      <c r="LF5" s="29">
        <f t="shared" ca="1" si="67"/>
        <v>1</v>
      </c>
      <c r="LG5" s="29">
        <f t="shared" ca="1" si="67"/>
        <v>1</v>
      </c>
      <c r="LH5" s="29">
        <f t="shared" ca="1" si="67"/>
        <v>1</v>
      </c>
      <c r="LI5" s="29">
        <f t="shared" ca="1" si="67"/>
        <v>1</v>
      </c>
      <c r="LJ5" s="29">
        <f t="shared" ca="1" si="67"/>
        <v>1</v>
      </c>
      <c r="LK5" s="29">
        <f t="shared" ca="1" si="67"/>
        <v>1</v>
      </c>
      <c r="LL5" s="29">
        <f t="shared" ca="1" si="67"/>
        <v>1</v>
      </c>
      <c r="LM5" s="29">
        <f t="shared" ref="LM5:NX5" ca="1" si="68">IF(LM$3&lt;НачИнвП_Дата,"",DAY(LM$3))</f>
        <v>1</v>
      </c>
      <c r="LN5" s="29">
        <f t="shared" ca="1" si="68"/>
        <v>31</v>
      </c>
      <c r="LO5" s="29">
        <f t="shared" ca="1" si="68"/>
        <v>1</v>
      </c>
      <c r="LP5" s="29">
        <f t="shared" ca="1" si="68"/>
        <v>1</v>
      </c>
      <c r="LQ5" s="29">
        <f t="shared" ca="1" si="68"/>
        <v>1</v>
      </c>
      <c r="LR5" s="29">
        <f t="shared" ca="1" si="68"/>
        <v>1</v>
      </c>
      <c r="LS5" s="29">
        <f t="shared" ca="1" si="68"/>
        <v>1</v>
      </c>
      <c r="LT5" s="29">
        <f t="shared" ca="1" si="68"/>
        <v>1</v>
      </c>
      <c r="LU5" s="29">
        <f t="shared" ca="1" si="68"/>
        <v>1</v>
      </c>
      <c r="LV5" s="29">
        <f t="shared" ca="1" si="68"/>
        <v>1</v>
      </c>
      <c r="LW5" s="29">
        <f t="shared" ca="1" si="68"/>
        <v>1</v>
      </c>
      <c r="LX5" s="29">
        <f t="shared" ca="1" si="68"/>
        <v>1</v>
      </c>
      <c r="LY5" s="29">
        <f t="shared" ca="1" si="68"/>
        <v>1</v>
      </c>
      <c r="LZ5" s="29">
        <f t="shared" ca="1" si="68"/>
        <v>1</v>
      </c>
      <c r="MA5" s="29">
        <f t="shared" ca="1" si="68"/>
        <v>31</v>
      </c>
      <c r="MB5" s="29">
        <f t="shared" ca="1" si="68"/>
        <v>1</v>
      </c>
      <c r="MC5" s="29">
        <f t="shared" ca="1" si="68"/>
        <v>1</v>
      </c>
      <c r="MD5" s="29">
        <f t="shared" ca="1" si="68"/>
        <v>1</v>
      </c>
      <c r="ME5" s="29">
        <f t="shared" ca="1" si="68"/>
        <v>1</v>
      </c>
      <c r="MF5" s="29">
        <f t="shared" ca="1" si="68"/>
        <v>1</v>
      </c>
      <c r="MG5" s="29">
        <f t="shared" ca="1" si="68"/>
        <v>1</v>
      </c>
      <c r="MH5" s="29">
        <f t="shared" ca="1" si="68"/>
        <v>1</v>
      </c>
      <c r="MI5" s="29">
        <f t="shared" ca="1" si="68"/>
        <v>1</v>
      </c>
      <c r="MJ5" s="29">
        <f t="shared" ca="1" si="68"/>
        <v>1</v>
      </c>
      <c r="MK5" s="29">
        <f t="shared" ca="1" si="68"/>
        <v>1</v>
      </c>
      <c r="ML5" s="29">
        <f t="shared" ca="1" si="68"/>
        <v>1</v>
      </c>
      <c r="MM5" s="29">
        <f t="shared" ca="1" si="68"/>
        <v>1</v>
      </c>
      <c r="MN5" s="29">
        <f t="shared" ca="1" si="68"/>
        <v>31</v>
      </c>
      <c r="MO5" s="29">
        <f t="shared" ca="1" si="68"/>
        <v>1</v>
      </c>
      <c r="MP5" s="29">
        <f t="shared" ca="1" si="68"/>
        <v>1</v>
      </c>
      <c r="MQ5" s="29">
        <f t="shared" ca="1" si="68"/>
        <v>1</v>
      </c>
      <c r="MR5" s="29">
        <f t="shared" ca="1" si="68"/>
        <v>1</v>
      </c>
      <c r="MS5" s="29">
        <f t="shared" ca="1" si="68"/>
        <v>1</v>
      </c>
      <c r="MT5" s="29">
        <f t="shared" ca="1" si="68"/>
        <v>1</v>
      </c>
      <c r="MU5" s="29">
        <f t="shared" ca="1" si="68"/>
        <v>1</v>
      </c>
      <c r="MV5" s="29">
        <f t="shared" ca="1" si="68"/>
        <v>1</v>
      </c>
      <c r="MW5" s="29">
        <f t="shared" ca="1" si="68"/>
        <v>1</v>
      </c>
      <c r="MX5" s="29">
        <f t="shared" ca="1" si="68"/>
        <v>1</v>
      </c>
      <c r="MY5" s="29">
        <f t="shared" ca="1" si="68"/>
        <v>1</v>
      </c>
      <c r="MZ5" s="29">
        <f t="shared" ca="1" si="68"/>
        <v>1</v>
      </c>
      <c r="NA5" s="29">
        <f t="shared" ca="1" si="68"/>
        <v>31</v>
      </c>
      <c r="NB5" s="29">
        <f t="shared" ca="1" si="68"/>
        <v>1</v>
      </c>
      <c r="NC5" s="29">
        <f t="shared" ca="1" si="68"/>
        <v>1</v>
      </c>
      <c r="ND5" s="29">
        <f t="shared" ca="1" si="68"/>
        <v>1</v>
      </c>
      <c r="NE5" s="29">
        <f t="shared" ca="1" si="68"/>
        <v>1</v>
      </c>
      <c r="NF5" s="29">
        <f t="shared" ca="1" si="68"/>
        <v>1</v>
      </c>
      <c r="NG5" s="29">
        <f t="shared" ca="1" si="68"/>
        <v>1</v>
      </c>
      <c r="NH5" s="29">
        <f t="shared" ca="1" si="68"/>
        <v>1</v>
      </c>
      <c r="NI5" s="29">
        <f t="shared" ca="1" si="68"/>
        <v>1</v>
      </c>
      <c r="NJ5" s="29">
        <f t="shared" ca="1" si="68"/>
        <v>1</v>
      </c>
      <c r="NK5" s="29">
        <f t="shared" ca="1" si="68"/>
        <v>1</v>
      </c>
      <c r="NL5" s="29">
        <f t="shared" ca="1" si="68"/>
        <v>1</v>
      </c>
      <c r="NM5" s="29">
        <f t="shared" ca="1" si="68"/>
        <v>1</v>
      </c>
      <c r="NN5" s="29">
        <f t="shared" ca="1" si="68"/>
        <v>31</v>
      </c>
      <c r="NO5" s="29">
        <f t="shared" ca="1" si="68"/>
        <v>1</v>
      </c>
      <c r="NP5" s="29">
        <f t="shared" ca="1" si="68"/>
        <v>1</v>
      </c>
      <c r="NQ5" s="29">
        <f t="shared" ca="1" si="68"/>
        <v>1</v>
      </c>
      <c r="NR5" s="29">
        <f t="shared" ca="1" si="68"/>
        <v>1</v>
      </c>
      <c r="NS5" s="29">
        <f t="shared" ca="1" si="68"/>
        <v>1</v>
      </c>
      <c r="NT5" s="29">
        <f t="shared" ca="1" si="68"/>
        <v>1</v>
      </c>
      <c r="NU5" s="29">
        <f t="shared" ca="1" si="68"/>
        <v>1</v>
      </c>
      <c r="NV5" s="29">
        <f t="shared" ca="1" si="68"/>
        <v>1</v>
      </c>
      <c r="NW5" s="29">
        <f t="shared" ca="1" si="68"/>
        <v>1</v>
      </c>
      <c r="NX5" s="29">
        <f t="shared" ca="1" si="68"/>
        <v>1</v>
      </c>
      <c r="NY5" s="29">
        <f t="shared" ref="NY5:ON5" ca="1" si="69">IF(NY$3&lt;НачИнвП_Дата,"",DAY(NY$3))</f>
        <v>1</v>
      </c>
      <c r="NZ5" s="29">
        <f t="shared" ca="1" si="69"/>
        <v>1</v>
      </c>
      <c r="OA5" s="29">
        <f t="shared" ca="1" si="69"/>
        <v>31</v>
      </c>
      <c r="OB5" s="29">
        <f t="shared" ca="1" si="69"/>
        <v>1</v>
      </c>
      <c r="OC5" s="29">
        <f t="shared" ca="1" si="69"/>
        <v>1</v>
      </c>
      <c r="OD5" s="29">
        <f t="shared" ca="1" si="69"/>
        <v>1</v>
      </c>
      <c r="OE5" s="29">
        <f t="shared" ca="1" si="69"/>
        <v>1</v>
      </c>
      <c r="OF5" s="29">
        <f t="shared" ca="1" si="69"/>
        <v>1</v>
      </c>
      <c r="OG5" s="29">
        <f t="shared" ca="1" si="69"/>
        <v>1</v>
      </c>
      <c r="OH5" s="29">
        <f t="shared" ca="1" si="69"/>
        <v>1</v>
      </c>
      <c r="OI5" s="29">
        <f t="shared" ca="1" si="69"/>
        <v>1</v>
      </c>
      <c r="OJ5" s="29">
        <f t="shared" ca="1" si="69"/>
        <v>1</v>
      </c>
      <c r="OK5" s="29">
        <f t="shared" ca="1" si="69"/>
        <v>1</v>
      </c>
      <c r="OL5" s="29">
        <f t="shared" ca="1" si="69"/>
        <v>1</v>
      </c>
      <c r="OM5" s="29">
        <f t="shared" ca="1" si="69"/>
        <v>1</v>
      </c>
      <c r="ON5" s="29">
        <f t="shared" ca="1" si="69"/>
        <v>31</v>
      </c>
    </row>
    <row r="6" spans="1:404" s="26" customFormat="1" ht="14.25" customHeight="1" collapsed="1">
      <c r="A6" s="6" t="s">
        <v>24</v>
      </c>
      <c r="B6" s="25" t="str">
        <f>IF(B$5=1,IF(COUNTIF($B$5:B$5,"=1")&gt;Срок_кредитования_мес.,"",COUNTIF($B$5:B$5,"=1")),"")</f>
        <v/>
      </c>
      <c r="C6" s="25" t="str">
        <f ca="1">IF(C$5=1,IF(COUNTIF($B$5:C$5,"=1")&gt;Срок_кредитования_мес.,"",COUNTIF($B$5:C$5,"=1")),"")</f>
        <v/>
      </c>
      <c r="D6" s="25" t="str">
        <f ca="1">IF(D$5=1,IF(COUNTIF($B$5:D$5,"=1")&gt;Срок_кредитования_мес.,"",COUNTIF($B$5:D$5,"=1")),"")</f>
        <v/>
      </c>
      <c r="E6" s="25" t="str">
        <f ca="1">IF(E$5=1,IF(COUNTIF($B$5:E$5,"=1")&gt;Срок_кредитования_мес.,"",COUNTIF($B$5:E$5,"=1")),"")</f>
        <v/>
      </c>
      <c r="F6" s="25" t="str">
        <f ca="1">IF(F$5=1,IF(COUNTIF($B$5:F$5,"=1")&gt;Срок_кредитования_мес.,"",COUNTIF($B$5:F$5,"=1")),"")</f>
        <v/>
      </c>
      <c r="G6" s="25" t="str">
        <f ca="1">IF(G$5=1,IF(COUNTIF($B$5:G$5,"=1")&gt;Срок_кредитования_мес.,"",COUNTIF($B$5:G$5,"=1")),"")</f>
        <v/>
      </c>
      <c r="H6" s="25" t="str">
        <f ca="1">IF(H$5=1,IF(COUNTIF($B$5:H$5,"=1")&gt;Срок_кредитования_мес.,"",COUNTIF($B$5:H$5,"=1")),"")</f>
        <v/>
      </c>
      <c r="I6" s="25" t="str">
        <f ca="1">IF(I$5=1,IF(COUNTIF($B$5:I$5,"=1")&gt;Срок_кредитования_мес.,"",COUNTIF($B$5:I$5,"=1")),"")</f>
        <v/>
      </c>
      <c r="J6" s="25" t="str">
        <f ca="1">IF(J$5=1,IF(COUNTIF($B$5:J$5,"=1")&gt;Срок_кредитования_мес.,"",COUNTIF($B$5:J$5,"=1")),"")</f>
        <v/>
      </c>
      <c r="K6" s="25">
        <f ca="1">IF(K$5=1,IF(COUNTIF($B$5:K$5,"=1")&gt;Срок_кредитования_мес.,"",COUNTIF($B$5:K$5,"=1")),"")</f>
        <v>1</v>
      </c>
      <c r="L6" s="25">
        <f ca="1">IF(L$5=1,IF(COUNTIF($B$5:L$5,"=1")&gt;Срок_кредитования_мес.,"",COUNTIF($B$5:L$5,"=1")),"")</f>
        <v>2</v>
      </c>
      <c r="M6" s="25">
        <f ca="1">IF(M$5=1,IF(COUNTIF($B$5:M$5,"=1")&gt;Срок_кредитования_мес.,"",COUNTIF($B$5:M$5,"=1")),"")</f>
        <v>3</v>
      </c>
      <c r="N6" s="25" t="str">
        <f ca="1">IF(N$5=1,IF(COUNTIF($B$5:N$5,"=1")&gt;Срок_кредитования_мес.,"",COUNTIF($B$5:N$5,"=1")),"")</f>
        <v/>
      </c>
      <c r="O6" s="25">
        <f ca="1">IF(O$5=1,IF(COUNTIF($B$5:O$5,"=1")&gt;Срок_кредитования_мес.,"",COUNTIF($B$5:O$5,"=1")),"")</f>
        <v>4</v>
      </c>
      <c r="P6" s="25">
        <f ca="1">IF(P$5=1,IF(COUNTIF($B$5:P$5,"=1")&gt;Срок_кредитования_мес.,"",COUNTIF($B$5:P$5,"=1")),"")</f>
        <v>5</v>
      </c>
      <c r="Q6" s="25">
        <f ca="1">IF(Q$5=1,IF(COUNTIF($B$5:Q$5,"=1")&gt;Срок_кредитования_мес.,"",COUNTIF($B$5:Q$5,"=1")),"")</f>
        <v>6</v>
      </c>
      <c r="R6" s="25">
        <f ca="1">IF(R$5=1,IF(COUNTIF($B$5:R$5,"=1")&gt;Срок_кредитования_мес.,"",COUNTIF($B$5:R$5,"=1")),"")</f>
        <v>7</v>
      </c>
      <c r="S6" s="25">
        <f ca="1">IF(S$5=1,IF(COUNTIF($B$5:S$5,"=1")&gt;Срок_кредитования_мес.,"",COUNTIF($B$5:S$5,"=1")),"")</f>
        <v>8</v>
      </c>
      <c r="T6" s="25">
        <f ca="1">IF(T$5=1,IF(COUNTIF($B$5:T$5,"=1")&gt;Срок_кредитования_мес.,"",COUNTIF($B$5:T$5,"=1")),"")</f>
        <v>9</v>
      </c>
      <c r="U6" s="25">
        <f ca="1">IF(U$5=1,IF(COUNTIF($B$5:U$5,"=1")&gt;Срок_кредитования_мес.,"",COUNTIF($B$5:U$5,"=1")),"")</f>
        <v>10</v>
      </c>
      <c r="V6" s="25">
        <f ca="1">IF(V$5=1,IF(COUNTIF($B$5:V$5,"=1")&gt;Срок_кредитования_мес.,"",COUNTIF($B$5:V$5,"=1")),"")</f>
        <v>11</v>
      </c>
      <c r="W6" s="25">
        <f ca="1">IF(W$5=1,IF(COUNTIF($B$5:W$5,"=1")&gt;Срок_кредитования_мес.,"",COUNTIF($B$5:W$5,"=1")),"")</f>
        <v>12</v>
      </c>
      <c r="X6" s="25">
        <f ca="1">IF(X$5=1,IF(COUNTIF($B$5:X$5,"=1")&gt;Срок_кредитования_мес.,"",COUNTIF($B$5:X$5,"=1")),"")</f>
        <v>13</v>
      </c>
      <c r="Y6" s="25">
        <f ca="1">IF(Y$5=1,IF(COUNTIF($B$5:Y$5,"=1")&gt;Срок_кредитования_мес.,"",COUNTIF($B$5:Y$5,"=1")),"")</f>
        <v>14</v>
      </c>
      <c r="Z6" s="25">
        <f ca="1">IF(Z$5=1,IF(COUNTIF($B$5:Z$5,"=1")&gt;Срок_кредитования_мес.,"",COUNTIF($B$5:Z$5,"=1")),"")</f>
        <v>15</v>
      </c>
      <c r="AA6" s="25" t="str">
        <f ca="1">IF(AA$5=1,IF(COUNTIF($B$5:AA$5,"=1")&gt;Срок_кредитования_мес.,"",COUNTIF($B$5:AA$5,"=1")),"")</f>
        <v/>
      </c>
      <c r="AB6" s="25">
        <f ca="1">IF(AB$5=1,IF(COUNTIF($B$5:AB$5,"=1")&gt;Срок_кредитования_мес.,"",COUNTIF($B$5:AB$5,"=1")),"")</f>
        <v>16</v>
      </c>
      <c r="AC6" s="25">
        <f ca="1">IF(AC$5=1,IF(COUNTIF($B$5:AC$5,"=1")&gt;Срок_кредитования_мес.,"",COUNTIF($B$5:AC$5,"=1")),"")</f>
        <v>17</v>
      </c>
      <c r="AD6" s="25">
        <f ca="1">IF(AD$5=1,IF(COUNTIF($B$5:AD$5,"=1")&gt;Срок_кредитования_мес.,"",COUNTIF($B$5:AD$5,"=1")),"")</f>
        <v>18</v>
      </c>
      <c r="AE6" s="25">
        <f ca="1">IF(AE$5=1,IF(COUNTIF($B$5:AE$5,"=1")&gt;Срок_кредитования_мес.,"",COUNTIF($B$5:AE$5,"=1")),"")</f>
        <v>19</v>
      </c>
      <c r="AF6" s="25">
        <f ca="1">IF(AF$5=1,IF(COUNTIF($B$5:AF$5,"=1")&gt;Срок_кредитования_мес.,"",COUNTIF($B$5:AF$5,"=1")),"")</f>
        <v>20</v>
      </c>
      <c r="AG6" s="25">
        <f ca="1">IF(AG$5=1,IF(COUNTIF($B$5:AG$5,"=1")&gt;Срок_кредитования_мес.,"",COUNTIF($B$5:AG$5,"=1")),"")</f>
        <v>21</v>
      </c>
      <c r="AH6" s="25">
        <f ca="1">IF(AH$5=1,IF(COUNTIF($B$5:AH$5,"=1")&gt;Срок_кредитования_мес.,"",COUNTIF($B$5:AH$5,"=1")),"")</f>
        <v>22</v>
      </c>
      <c r="AI6" s="25">
        <f ca="1">IF(AI$5=1,IF(COUNTIF($B$5:AI$5,"=1")&gt;Срок_кредитования_мес.,"",COUNTIF($B$5:AI$5,"=1")),"")</f>
        <v>23</v>
      </c>
      <c r="AJ6" s="25">
        <f ca="1">IF(AJ$5=1,IF(COUNTIF($B$5:AJ$5,"=1")&gt;Срок_кредитования_мес.,"",COUNTIF($B$5:AJ$5,"=1")),"")</f>
        <v>24</v>
      </c>
      <c r="AK6" s="25">
        <f ca="1">IF(AK$5=1,IF(COUNTIF($B$5:AK$5,"=1")&gt;Срок_кредитования_мес.,"",COUNTIF($B$5:AK$5,"=1")),"")</f>
        <v>25</v>
      </c>
      <c r="AL6" s="25">
        <f ca="1">IF(AL$5=1,IF(COUNTIF($B$5:AL$5,"=1")&gt;Срок_кредитования_мес.,"",COUNTIF($B$5:AL$5,"=1")),"")</f>
        <v>26</v>
      </c>
      <c r="AM6" s="25">
        <f ca="1">IF(AM$5=1,IF(COUNTIF($B$5:AM$5,"=1")&gt;Срок_кредитования_мес.,"",COUNTIF($B$5:AM$5,"=1")),"")</f>
        <v>27</v>
      </c>
      <c r="AN6" s="25" t="str">
        <f ca="1">IF(AN$5=1,IF(COUNTIF($B$5:AN$5,"=1")&gt;Срок_кредитования_мес.,"",COUNTIF($B$5:AN$5,"=1")),"")</f>
        <v/>
      </c>
      <c r="AO6" s="25">
        <f ca="1">IF(AO$5=1,IF(COUNTIF($B$5:AO$5,"=1")&gt;Срок_кредитования_мес.,"",COUNTIF($B$5:AO$5,"=1")),"")</f>
        <v>28</v>
      </c>
      <c r="AP6" s="25">
        <f ca="1">IF(AP$5=1,IF(COUNTIF($B$5:AP$5,"=1")&gt;Срок_кредитования_мес.,"",COUNTIF($B$5:AP$5,"=1")),"")</f>
        <v>29</v>
      </c>
      <c r="AQ6" s="25">
        <f ca="1">IF(AQ$5=1,IF(COUNTIF($B$5:AQ$5,"=1")&gt;Срок_кредитования_мес.,"",COUNTIF($B$5:AQ$5,"=1")),"")</f>
        <v>30</v>
      </c>
      <c r="AR6" s="25">
        <f ca="1">IF(AR$5=1,IF(COUNTIF($B$5:AR$5,"=1")&gt;Срок_кредитования_мес.,"",COUNTIF($B$5:AR$5,"=1")),"")</f>
        <v>31</v>
      </c>
      <c r="AS6" s="25">
        <f ca="1">IF(AS$5=1,IF(COUNTIF($B$5:AS$5,"=1")&gt;Срок_кредитования_мес.,"",COUNTIF($B$5:AS$5,"=1")),"")</f>
        <v>32</v>
      </c>
      <c r="AT6" s="25">
        <f ca="1">IF(AT$5=1,IF(COUNTIF($B$5:AT$5,"=1")&gt;Срок_кредитования_мес.,"",COUNTIF($B$5:AT$5,"=1")),"")</f>
        <v>33</v>
      </c>
      <c r="AU6" s="25">
        <f ca="1">IF(AU$5=1,IF(COUNTIF($B$5:AU$5,"=1")&gt;Срок_кредитования_мес.,"",COUNTIF($B$5:AU$5,"=1")),"")</f>
        <v>34</v>
      </c>
      <c r="AV6" s="25">
        <f ca="1">IF(AV$5=1,IF(COUNTIF($B$5:AV$5,"=1")&gt;Срок_кредитования_мес.,"",COUNTIF($B$5:AV$5,"=1")),"")</f>
        <v>35</v>
      </c>
      <c r="AW6" s="25">
        <f ca="1">IF(AW$5=1,IF(COUNTIF($B$5:AW$5,"=1")&gt;Срок_кредитования_мес.,"",COUNTIF($B$5:AW$5,"=1")),"")</f>
        <v>36</v>
      </c>
      <c r="AX6" s="25">
        <f ca="1">IF(AX$5=1,IF(COUNTIF($B$5:AX$5,"=1")&gt;Срок_кредитования_мес.,"",COUNTIF($B$5:AX$5,"=1")),"")</f>
        <v>37</v>
      </c>
      <c r="AY6" s="25">
        <f ca="1">IF(AY$5=1,IF(COUNTIF($B$5:AY$5,"=1")&gt;Срок_кредитования_мес.,"",COUNTIF($B$5:AY$5,"=1")),"")</f>
        <v>38</v>
      </c>
      <c r="AZ6" s="25">
        <f ca="1">IF(AZ$5=1,IF(COUNTIF($B$5:AZ$5,"=1")&gt;Срок_кредитования_мес.,"",COUNTIF($B$5:AZ$5,"=1")),"")</f>
        <v>39</v>
      </c>
      <c r="BA6" s="25" t="str">
        <f ca="1">IF(BA$5=1,IF(COUNTIF($B$5:BA$5,"=1")&gt;Срок_кредитования_мес.,"",COUNTIF($B$5:BA$5,"=1")),"")</f>
        <v/>
      </c>
      <c r="BB6" s="25">
        <f ca="1">IF(BB$5=1,IF(COUNTIF($B$5:BB$5,"=1")&gt;Срок_кредитования_мес.,"",COUNTIF($B$5:BB$5,"=1")),"")</f>
        <v>40</v>
      </c>
      <c r="BC6" s="25">
        <f ca="1">IF(BC$5=1,IF(COUNTIF($B$5:BC$5,"=1")&gt;Срок_кредитования_мес.,"",COUNTIF($B$5:BC$5,"=1")),"")</f>
        <v>41</v>
      </c>
      <c r="BD6" s="25">
        <f ca="1">IF(BD$5=1,IF(COUNTIF($B$5:BD$5,"=1")&gt;Срок_кредитования_мес.,"",COUNTIF($B$5:BD$5,"=1")),"")</f>
        <v>42</v>
      </c>
      <c r="BE6" s="25">
        <f ca="1">IF(BE$5=1,IF(COUNTIF($B$5:BE$5,"=1")&gt;Срок_кредитования_мес.,"",COUNTIF($B$5:BE$5,"=1")),"")</f>
        <v>43</v>
      </c>
      <c r="BF6" s="25">
        <f ca="1">IF(BF$5=1,IF(COUNTIF($B$5:BF$5,"=1")&gt;Срок_кредитования_мес.,"",COUNTIF($B$5:BF$5,"=1")),"")</f>
        <v>44</v>
      </c>
      <c r="BG6" s="25">
        <f ca="1">IF(BG$5=1,IF(COUNTIF($B$5:BG$5,"=1")&gt;Срок_кредитования_мес.,"",COUNTIF($B$5:BG$5,"=1")),"")</f>
        <v>45</v>
      </c>
      <c r="BH6" s="25">
        <f ca="1">IF(BH$5=1,IF(COUNTIF($B$5:BH$5,"=1")&gt;Срок_кредитования_мес.,"",COUNTIF($B$5:BH$5,"=1")),"")</f>
        <v>46</v>
      </c>
      <c r="BI6" s="25">
        <f ca="1">IF(BI$5=1,IF(COUNTIF($B$5:BI$5,"=1")&gt;Срок_кредитования_мес.,"",COUNTIF($B$5:BI$5,"=1")),"")</f>
        <v>47</v>
      </c>
      <c r="BJ6" s="25">
        <f ca="1">IF(BJ$5=1,IF(COUNTIF($B$5:BJ$5,"=1")&gt;Срок_кредитования_мес.,"",COUNTIF($B$5:BJ$5,"=1")),"")</f>
        <v>48</v>
      </c>
      <c r="BK6" s="25">
        <f ca="1">IF(BK$5=1,IF(COUNTIF($B$5:BK$5,"=1")&gt;Срок_кредитования_мес.,"",COUNTIF($B$5:BK$5,"=1")),"")</f>
        <v>49</v>
      </c>
      <c r="BL6" s="25">
        <f ca="1">IF(BL$5=1,IF(COUNTIF($B$5:BL$5,"=1")&gt;Срок_кредитования_мес.,"",COUNTIF($B$5:BL$5,"=1")),"")</f>
        <v>50</v>
      </c>
      <c r="BM6" s="25">
        <f ca="1">IF(BM$5=1,IF(COUNTIF($B$5:BM$5,"=1")&gt;Срок_кредитования_мес.,"",COUNTIF($B$5:BM$5,"=1")),"")</f>
        <v>51</v>
      </c>
      <c r="BN6" s="25" t="str">
        <f ca="1">IF(BN$5=1,IF(COUNTIF($B$5:BN$5,"=1")&gt;Срок_кредитования_мес.,"",COUNTIF($B$5:BN$5,"=1")),"")</f>
        <v/>
      </c>
      <c r="BO6" s="25">
        <f ca="1">IF(BO$5=1,IF(COUNTIF($B$5:BO$5,"=1")&gt;Срок_кредитования_мес.,"",COUNTIF($B$5:BO$5,"=1")),"")</f>
        <v>52</v>
      </c>
      <c r="BP6" s="25">
        <f ca="1">IF(BP$5=1,IF(COUNTIF($B$5:BP$5,"=1")&gt;Срок_кредитования_мес.,"",COUNTIF($B$5:BP$5,"=1")),"")</f>
        <v>53</v>
      </c>
      <c r="BQ6" s="25">
        <f ca="1">IF(BQ$5=1,IF(COUNTIF($B$5:BQ$5,"=1")&gt;Срок_кредитования_мес.,"",COUNTIF($B$5:BQ$5,"=1")),"")</f>
        <v>54</v>
      </c>
      <c r="BR6" s="25">
        <f ca="1">IF(BR$5=1,IF(COUNTIF($B$5:BR$5,"=1")&gt;Срок_кредитования_мес.,"",COUNTIF($B$5:BR$5,"=1")),"")</f>
        <v>55</v>
      </c>
      <c r="BS6" s="25">
        <f ca="1">IF(BS$5=1,IF(COUNTIF($B$5:BS$5,"=1")&gt;Срок_кредитования_мес.,"",COUNTIF($B$5:BS$5,"=1")),"")</f>
        <v>56</v>
      </c>
      <c r="BT6" s="25">
        <f ca="1">IF(BT$5=1,IF(COUNTIF($B$5:BT$5,"=1")&gt;Срок_кредитования_мес.,"",COUNTIF($B$5:BT$5,"=1")),"")</f>
        <v>57</v>
      </c>
      <c r="BU6" s="25">
        <f ca="1">IF(BU$5=1,IF(COUNTIF($B$5:BU$5,"=1")&gt;Срок_кредитования_мес.,"",COUNTIF($B$5:BU$5,"=1")),"")</f>
        <v>58</v>
      </c>
      <c r="BV6" s="25">
        <f ca="1">IF(BV$5=1,IF(COUNTIF($B$5:BV$5,"=1")&gt;Срок_кредитования_мес.,"",COUNTIF($B$5:BV$5,"=1")),"")</f>
        <v>59</v>
      </c>
      <c r="BW6" s="25">
        <f ca="1">IF(BW$5=1,IF(COUNTIF($B$5:BW$5,"=1")&gt;Срок_кредитования_мес.,"",COUNTIF($B$5:BW$5,"=1")),"")</f>
        <v>60</v>
      </c>
      <c r="BX6" s="25">
        <f ca="1">IF(BX$5=1,IF(COUNTIF($B$5:BX$5,"=1")&gt;Срок_кредитования_мес.,"",COUNTIF($B$5:BX$5,"=1")),"")</f>
        <v>61</v>
      </c>
      <c r="BY6" s="25">
        <f ca="1">IF(BY$5=1,IF(COUNTIF($B$5:BY$5,"=1")&gt;Срок_кредитования_мес.,"",COUNTIF($B$5:BY$5,"=1")),"")</f>
        <v>62</v>
      </c>
      <c r="BZ6" s="25">
        <f ca="1">IF(BZ$5=1,IF(COUNTIF($B$5:BZ$5,"=1")&gt;Срок_кредитования_мес.,"",COUNTIF($B$5:BZ$5,"=1")),"")</f>
        <v>63</v>
      </c>
      <c r="CA6" s="25" t="str">
        <f ca="1">IF(CA$5=1,IF(COUNTIF($B$5:CA$5,"=1")&gt;Срок_кредитования_мес.,"",COUNTIF($B$5:CA$5,"=1")),"")</f>
        <v/>
      </c>
      <c r="CB6" s="25">
        <f ca="1">IF(CB$5=1,IF(COUNTIF($B$5:CB$5,"=1")&gt;Срок_кредитования_мес.,"",COUNTIF($B$5:CB$5,"=1")),"")</f>
        <v>64</v>
      </c>
      <c r="CC6" s="25">
        <f ca="1">IF(CC$5=1,IF(COUNTIF($B$5:CC$5,"=1")&gt;Срок_кредитования_мес.,"",COUNTIF($B$5:CC$5,"=1")),"")</f>
        <v>65</v>
      </c>
      <c r="CD6" s="25">
        <f ca="1">IF(CD$5=1,IF(COUNTIF($B$5:CD$5,"=1")&gt;Срок_кредитования_мес.,"",COUNTIF($B$5:CD$5,"=1")),"")</f>
        <v>66</v>
      </c>
      <c r="CE6" s="25">
        <f ca="1">IF(CE$5=1,IF(COUNTIF($B$5:CE$5,"=1")&gt;Срок_кредитования_мес.,"",COUNTIF($B$5:CE$5,"=1")),"")</f>
        <v>67</v>
      </c>
      <c r="CF6" s="25">
        <f ca="1">IF(CF$5=1,IF(COUNTIF($B$5:CF$5,"=1")&gt;Срок_кредитования_мес.,"",COUNTIF($B$5:CF$5,"=1")),"")</f>
        <v>68</v>
      </c>
      <c r="CG6" s="25">
        <f ca="1">IF(CG$5=1,IF(COUNTIF($B$5:CG$5,"=1")&gt;Срок_кредитования_мес.,"",COUNTIF($B$5:CG$5,"=1")),"")</f>
        <v>69</v>
      </c>
      <c r="CH6" s="25">
        <f ca="1">IF(CH$5=1,IF(COUNTIF($B$5:CH$5,"=1")&gt;Срок_кредитования_мес.,"",COUNTIF($B$5:CH$5,"=1")),"")</f>
        <v>70</v>
      </c>
      <c r="CI6" s="25">
        <f ca="1">IF(CI$5=1,IF(COUNTIF($B$5:CI$5,"=1")&gt;Срок_кредитования_мес.,"",COUNTIF($B$5:CI$5,"=1")),"")</f>
        <v>71</v>
      </c>
      <c r="CJ6" s="25">
        <f ca="1">IF(CJ$5=1,IF(COUNTIF($B$5:CJ$5,"=1")&gt;Срок_кредитования_мес.,"",COUNTIF($B$5:CJ$5,"=1")),"")</f>
        <v>72</v>
      </c>
      <c r="CK6" s="25">
        <f ca="1">IF(CK$5=1,IF(COUNTIF($B$5:CK$5,"=1")&gt;Срок_кредитования_мес.,"",COUNTIF($B$5:CK$5,"=1")),"")</f>
        <v>73</v>
      </c>
      <c r="CL6" s="25">
        <f ca="1">IF(CL$5=1,IF(COUNTIF($B$5:CL$5,"=1")&gt;Срок_кредитования_мес.,"",COUNTIF($B$5:CL$5,"=1")),"")</f>
        <v>74</v>
      </c>
      <c r="CM6" s="25">
        <f ca="1">IF(CM$5=1,IF(COUNTIF($B$5:CM$5,"=1")&gt;Срок_кредитования_мес.,"",COUNTIF($B$5:CM$5,"=1")),"")</f>
        <v>75</v>
      </c>
      <c r="CN6" s="25" t="str">
        <f ca="1">IF(CN$5=1,IF(COUNTIF($B$5:CN$5,"=1")&gt;Срок_кредитования_мес.,"",COUNTIF($B$5:CN$5,"=1")),"")</f>
        <v/>
      </c>
      <c r="CO6" s="25">
        <f ca="1">IF(CO$5=1,IF(COUNTIF($B$5:CO$5,"=1")&gt;Срок_кредитования_мес.,"",COUNTIF($B$5:CO$5,"=1")),"")</f>
        <v>76</v>
      </c>
      <c r="CP6" s="25">
        <f ca="1">IF(CP$5=1,IF(COUNTIF($B$5:CP$5,"=1")&gt;Срок_кредитования_мес.,"",COUNTIF($B$5:CP$5,"=1")),"")</f>
        <v>77</v>
      </c>
      <c r="CQ6" s="25">
        <f ca="1">IF(CQ$5=1,IF(COUNTIF($B$5:CQ$5,"=1")&gt;Срок_кредитования_мес.,"",COUNTIF($B$5:CQ$5,"=1")),"")</f>
        <v>78</v>
      </c>
      <c r="CR6" s="25">
        <f ca="1">IF(CR$5=1,IF(COUNTIF($B$5:CR$5,"=1")&gt;Срок_кредитования_мес.,"",COUNTIF($B$5:CR$5,"=1")),"")</f>
        <v>79</v>
      </c>
      <c r="CS6" s="25">
        <f ca="1">IF(CS$5=1,IF(COUNTIF($B$5:CS$5,"=1")&gt;Срок_кредитования_мес.,"",COUNTIF($B$5:CS$5,"=1")),"")</f>
        <v>80</v>
      </c>
      <c r="CT6" s="25">
        <f ca="1">IF(CT$5=1,IF(COUNTIF($B$5:CT$5,"=1")&gt;Срок_кредитования_мес.,"",COUNTIF($B$5:CT$5,"=1")),"")</f>
        <v>81</v>
      </c>
      <c r="CU6" s="25">
        <f ca="1">IF(CU$5=1,IF(COUNTIF($B$5:CU$5,"=1")&gt;Срок_кредитования_мес.,"",COUNTIF($B$5:CU$5,"=1")),"")</f>
        <v>82</v>
      </c>
      <c r="CV6" s="25">
        <f ca="1">IF(CV$5=1,IF(COUNTIF($B$5:CV$5,"=1")&gt;Срок_кредитования_мес.,"",COUNTIF($B$5:CV$5,"=1")),"")</f>
        <v>83</v>
      </c>
      <c r="CW6" s="25">
        <f ca="1">IF(CW$5=1,IF(COUNTIF($B$5:CW$5,"=1")&gt;Срок_кредитования_мес.,"",COUNTIF($B$5:CW$5,"=1")),"")</f>
        <v>84</v>
      </c>
      <c r="CX6" s="25">
        <f ca="1">IF(CX$5=1,IF(COUNTIF($B$5:CX$5,"=1")&gt;Срок_кредитования_мес.,"",COUNTIF($B$5:CX$5,"=1")),"")</f>
        <v>85</v>
      </c>
      <c r="CY6" s="25">
        <f ca="1">IF(CY$5=1,IF(COUNTIF($B$5:CY$5,"=1")&gt;Срок_кредитования_мес.,"",COUNTIF($B$5:CY$5,"=1")),"")</f>
        <v>86</v>
      </c>
      <c r="CZ6" s="25">
        <f ca="1">IF(CZ$5=1,IF(COUNTIF($B$5:CZ$5,"=1")&gt;Срок_кредитования_мес.,"",COUNTIF($B$5:CZ$5,"=1")),"")</f>
        <v>87</v>
      </c>
      <c r="DA6" s="25" t="str">
        <f ca="1">IF(DA$5=1,IF(COUNTIF($B$5:DA$5,"=1")&gt;Срок_кредитования_мес.,"",COUNTIF($B$5:DA$5,"=1")),"")</f>
        <v/>
      </c>
      <c r="DB6" s="25">
        <f ca="1">IF(DB$5=1,IF(COUNTIF($B$5:DB$5,"=1")&gt;Срок_кредитования_мес.,"",COUNTIF($B$5:DB$5,"=1")),"")</f>
        <v>88</v>
      </c>
      <c r="DC6" s="25">
        <f ca="1">IF(DC$5=1,IF(COUNTIF($B$5:DC$5,"=1")&gt;Срок_кредитования_мес.,"",COUNTIF($B$5:DC$5,"=1")),"")</f>
        <v>89</v>
      </c>
      <c r="DD6" s="25">
        <f ca="1">IF(DD$5=1,IF(COUNTIF($B$5:DD$5,"=1")&gt;Срок_кредитования_мес.,"",COUNTIF($B$5:DD$5,"=1")),"")</f>
        <v>90</v>
      </c>
      <c r="DE6" s="25">
        <f ca="1">IF(DE$5=1,IF(COUNTIF($B$5:DE$5,"=1")&gt;Срок_кредитования_мес.,"",COUNTIF($B$5:DE$5,"=1")),"")</f>
        <v>91</v>
      </c>
      <c r="DF6" s="25">
        <f ca="1">IF(DF$5=1,IF(COUNTIF($B$5:DF$5,"=1")&gt;Срок_кредитования_мес.,"",COUNTIF($B$5:DF$5,"=1")),"")</f>
        <v>92</v>
      </c>
      <c r="DG6" s="25">
        <f ca="1">IF(DG$5=1,IF(COUNTIF($B$5:DG$5,"=1")&gt;Срок_кредитования_мес.,"",COUNTIF($B$5:DG$5,"=1")),"")</f>
        <v>93</v>
      </c>
      <c r="DH6" s="25">
        <f ca="1">IF(DH$5=1,IF(COUNTIF($B$5:DH$5,"=1")&gt;Срок_кредитования_мес.,"",COUNTIF($B$5:DH$5,"=1")),"")</f>
        <v>94</v>
      </c>
      <c r="DI6" s="25">
        <f ca="1">IF(DI$5=1,IF(COUNTIF($B$5:DI$5,"=1")&gt;Срок_кредитования_мес.,"",COUNTIF($B$5:DI$5,"=1")),"")</f>
        <v>95</v>
      </c>
      <c r="DJ6" s="25">
        <f ca="1">IF(DJ$5=1,IF(COUNTIF($B$5:DJ$5,"=1")&gt;Срок_кредитования_мес.,"",COUNTIF($B$5:DJ$5,"=1")),"")</f>
        <v>96</v>
      </c>
      <c r="DK6" s="25">
        <f ca="1">IF(DK$5=1,IF(COUNTIF($B$5:DK$5,"=1")&gt;Срок_кредитования_мес.,"",COUNTIF($B$5:DK$5,"=1")),"")</f>
        <v>97</v>
      </c>
      <c r="DL6" s="25">
        <f ca="1">IF(DL$5=1,IF(COUNTIF($B$5:DL$5,"=1")&gt;Срок_кредитования_мес.,"",COUNTIF($B$5:DL$5,"=1")),"")</f>
        <v>98</v>
      </c>
      <c r="DM6" s="25">
        <f ca="1">IF(DM$5=1,IF(COUNTIF($B$5:DM$5,"=1")&gt;Срок_кредитования_мес.,"",COUNTIF($B$5:DM$5,"=1")),"")</f>
        <v>99</v>
      </c>
      <c r="DN6" s="25" t="str">
        <f ca="1">IF(DN$5=1,IF(COUNTIF($B$5:DN$5,"=1")&gt;Срок_кредитования_мес.,"",COUNTIF($B$5:DN$5,"=1")),"")</f>
        <v/>
      </c>
      <c r="DO6" s="25">
        <f ca="1">IF(DO$5=1,IF(COUNTIF($B$5:DO$5,"=1")&gt;Срок_кредитования_мес.,"",COUNTIF($B$5:DO$5,"=1")),"")</f>
        <v>100</v>
      </c>
      <c r="DP6" s="25">
        <f ca="1">IF(DP$5=1,IF(COUNTIF($B$5:DP$5,"=1")&gt;Срок_кредитования_мес.,"",COUNTIF($B$5:DP$5,"=1")),"")</f>
        <v>101</v>
      </c>
      <c r="DQ6" s="25">
        <f ca="1">IF(DQ$5=1,IF(COUNTIF($B$5:DQ$5,"=1")&gt;Срок_кредитования_мес.,"",COUNTIF($B$5:DQ$5,"=1")),"")</f>
        <v>102</v>
      </c>
      <c r="DR6" s="25">
        <f ca="1">IF(DR$5=1,IF(COUNTIF($B$5:DR$5,"=1")&gt;Срок_кредитования_мес.,"",COUNTIF($B$5:DR$5,"=1")),"")</f>
        <v>103</v>
      </c>
      <c r="DS6" s="25">
        <f ca="1">IF(DS$5=1,IF(COUNTIF($B$5:DS$5,"=1")&gt;Срок_кредитования_мес.,"",COUNTIF($B$5:DS$5,"=1")),"")</f>
        <v>104</v>
      </c>
      <c r="DT6" s="25">
        <f ca="1">IF(DT$5=1,IF(COUNTIF($B$5:DT$5,"=1")&gt;Срок_кредитования_мес.,"",COUNTIF($B$5:DT$5,"=1")),"")</f>
        <v>105</v>
      </c>
      <c r="DU6" s="25">
        <f ca="1">IF(DU$5=1,IF(COUNTIF($B$5:DU$5,"=1")&gt;Срок_кредитования_мес.,"",COUNTIF($B$5:DU$5,"=1")),"")</f>
        <v>106</v>
      </c>
      <c r="DV6" s="25">
        <f ca="1">IF(DV$5=1,IF(COUNTIF($B$5:DV$5,"=1")&gt;Срок_кредитования_мес.,"",COUNTIF($B$5:DV$5,"=1")),"")</f>
        <v>107</v>
      </c>
      <c r="DW6" s="25">
        <f ca="1">IF(DW$5=1,IF(COUNTIF($B$5:DW$5,"=1")&gt;Срок_кредитования_мес.,"",COUNTIF($B$5:DW$5,"=1")),"")</f>
        <v>108</v>
      </c>
      <c r="DX6" s="25">
        <f ca="1">IF(DX$5=1,IF(COUNTIF($B$5:DX$5,"=1")&gt;Срок_кредитования_мес.,"",COUNTIF($B$5:DX$5,"=1")),"")</f>
        <v>109</v>
      </c>
      <c r="DY6" s="25">
        <f ca="1">IF(DY$5=1,IF(COUNTIF($B$5:DY$5,"=1")&gt;Срок_кредитования_мес.,"",COUNTIF($B$5:DY$5,"=1")),"")</f>
        <v>110</v>
      </c>
      <c r="DZ6" s="25">
        <f ca="1">IF(DZ$5=1,IF(COUNTIF($B$5:DZ$5,"=1")&gt;Срок_кредитования_мес.,"",COUNTIF($B$5:DZ$5,"=1")),"")</f>
        <v>111</v>
      </c>
      <c r="EA6" s="25" t="str">
        <f ca="1">IF(EA$5=1,IF(COUNTIF($B$5:EA$5,"=1")&gt;Срок_кредитования_мес.,"",COUNTIF($B$5:EA$5,"=1")),"")</f>
        <v/>
      </c>
      <c r="EB6" s="25">
        <f ca="1">IF(EB$5=1,IF(COUNTIF($B$5:EB$5,"=1")&gt;Срок_кредитования_мес.,"",COUNTIF($B$5:EB$5,"=1")),"")</f>
        <v>112</v>
      </c>
      <c r="EC6" s="25">
        <f ca="1">IF(EC$5=1,IF(COUNTIF($B$5:EC$5,"=1")&gt;Срок_кредитования_мес.,"",COUNTIF($B$5:EC$5,"=1")),"")</f>
        <v>113</v>
      </c>
      <c r="ED6" s="25">
        <f ca="1">IF(ED$5=1,IF(COUNTIF($B$5:ED$5,"=1")&gt;Срок_кредитования_мес.,"",COUNTIF($B$5:ED$5,"=1")),"")</f>
        <v>114</v>
      </c>
      <c r="EE6" s="25">
        <f ca="1">IF(EE$5=1,IF(COUNTIF($B$5:EE$5,"=1")&gt;Срок_кредитования_мес.,"",COUNTIF($B$5:EE$5,"=1")),"")</f>
        <v>115</v>
      </c>
      <c r="EF6" s="25">
        <f ca="1">IF(EF$5=1,IF(COUNTIF($B$5:EF$5,"=1")&gt;Срок_кредитования_мес.,"",COUNTIF($B$5:EF$5,"=1")),"")</f>
        <v>116</v>
      </c>
      <c r="EG6" s="25">
        <f ca="1">IF(EG$5=1,IF(COUNTIF($B$5:EG$5,"=1")&gt;Срок_кредитования_мес.,"",COUNTIF($B$5:EG$5,"=1")),"")</f>
        <v>117</v>
      </c>
      <c r="EH6" s="25">
        <f ca="1">IF(EH$5=1,IF(COUNTIF($B$5:EH$5,"=1")&gt;Срок_кредитования_мес.,"",COUNTIF($B$5:EH$5,"=1")),"")</f>
        <v>118</v>
      </c>
      <c r="EI6" s="25">
        <f ca="1">IF(EI$5=1,IF(COUNTIF($B$5:EI$5,"=1")&gt;Срок_кредитования_мес.,"",COUNTIF($B$5:EI$5,"=1")),"")</f>
        <v>119</v>
      </c>
      <c r="EJ6" s="25">
        <f ca="1">IF(EJ$5=1,IF(COUNTIF($B$5:EJ$5,"=1")&gt;Срок_кредитования_мес.,"",COUNTIF($B$5:EJ$5,"=1")),"")</f>
        <v>120</v>
      </c>
      <c r="EK6" s="25">
        <f ca="1">IF(EK$5=1,IF(COUNTIF($B$5:EK$5,"=1")&gt;Срок_кредитования_мес.,"",COUNTIF($B$5:EK$5,"=1")),"")</f>
        <v>121</v>
      </c>
      <c r="EL6" s="25">
        <f ca="1">IF(EL$5=1,IF(COUNTIF($B$5:EL$5,"=1")&gt;Срок_кредитования_мес.,"",COUNTIF($B$5:EL$5,"=1")),"")</f>
        <v>122</v>
      </c>
      <c r="EM6" s="25">
        <f ca="1">IF(EM$5=1,IF(COUNTIF($B$5:EM$5,"=1")&gt;Срок_кредитования_мес.,"",COUNTIF($B$5:EM$5,"=1")),"")</f>
        <v>123</v>
      </c>
      <c r="EN6" s="25" t="str">
        <f ca="1">IF(EN$5=1,IF(COUNTIF($B$5:EN$5,"=1")&gt;Срок_кредитования_мес.,"",COUNTIF($B$5:EN$5,"=1")),"")</f>
        <v/>
      </c>
      <c r="EO6" s="25">
        <f ca="1">IF(EO$5=1,IF(COUNTIF($B$5:EO$5,"=1")&gt;Срок_кредитования_мес.,"",COUNTIF($B$5:EO$5,"=1")),"")</f>
        <v>124</v>
      </c>
      <c r="EP6" s="25">
        <f ca="1">IF(EP$5=1,IF(COUNTIF($B$5:EP$5,"=1")&gt;Срок_кредитования_мес.,"",COUNTIF($B$5:EP$5,"=1")),"")</f>
        <v>125</v>
      </c>
      <c r="EQ6" s="25">
        <f ca="1">IF(EQ$5=1,IF(COUNTIF($B$5:EQ$5,"=1")&gt;Срок_кредитования_мес.,"",COUNTIF($B$5:EQ$5,"=1")),"")</f>
        <v>126</v>
      </c>
      <c r="ER6" s="25">
        <f ca="1">IF(ER$5=1,IF(COUNTIF($B$5:ER$5,"=1")&gt;Срок_кредитования_мес.,"",COUNTIF($B$5:ER$5,"=1")),"")</f>
        <v>127</v>
      </c>
      <c r="ES6" s="25">
        <f ca="1">IF(ES$5=1,IF(COUNTIF($B$5:ES$5,"=1")&gt;Срок_кредитования_мес.,"",COUNTIF($B$5:ES$5,"=1")),"")</f>
        <v>128</v>
      </c>
      <c r="ET6" s="25">
        <f ca="1">IF(ET$5=1,IF(COUNTIF($B$5:ET$5,"=1")&gt;Срок_кредитования_мес.,"",COUNTIF($B$5:ET$5,"=1")),"")</f>
        <v>129</v>
      </c>
      <c r="EU6" s="25">
        <f ca="1">IF(EU$5=1,IF(COUNTIF($B$5:EU$5,"=1")&gt;Срок_кредитования_мес.,"",COUNTIF($B$5:EU$5,"=1")),"")</f>
        <v>130</v>
      </c>
      <c r="EV6" s="25">
        <f ca="1">IF(EV$5=1,IF(COUNTIF($B$5:EV$5,"=1")&gt;Срок_кредитования_мес.,"",COUNTIF($B$5:EV$5,"=1")),"")</f>
        <v>131</v>
      </c>
      <c r="EW6" s="25">
        <f ca="1">IF(EW$5=1,IF(COUNTIF($B$5:EW$5,"=1")&gt;Срок_кредитования_мес.,"",COUNTIF($B$5:EW$5,"=1")),"")</f>
        <v>132</v>
      </c>
      <c r="EX6" s="25">
        <f ca="1">IF(EX$5=1,IF(COUNTIF($B$5:EX$5,"=1")&gt;Срок_кредитования_мес.,"",COUNTIF($B$5:EX$5,"=1")),"")</f>
        <v>133</v>
      </c>
      <c r="EY6" s="25">
        <f ca="1">IF(EY$5=1,IF(COUNTIF($B$5:EY$5,"=1")&gt;Срок_кредитования_мес.,"",COUNTIF($B$5:EY$5,"=1")),"")</f>
        <v>134</v>
      </c>
      <c r="EZ6" s="25">
        <f ca="1">IF(EZ$5=1,IF(COUNTIF($B$5:EZ$5,"=1")&gt;Срок_кредитования_мес.,"",COUNTIF($B$5:EZ$5,"=1")),"")</f>
        <v>135</v>
      </c>
      <c r="FA6" s="25" t="str">
        <f ca="1">IF(FA$5=1,IF(COUNTIF($B$5:FA$5,"=1")&gt;Срок_кредитования_мес.,"",COUNTIF($B$5:FA$5,"=1")),"")</f>
        <v/>
      </c>
      <c r="FB6" s="25">
        <f ca="1">IF(FB$5=1,IF(COUNTIF($B$5:FB$5,"=1")&gt;Срок_кредитования_мес.,"",COUNTIF($B$5:FB$5,"=1")),"")</f>
        <v>136</v>
      </c>
      <c r="FC6" s="25">
        <f ca="1">IF(FC$5=1,IF(COUNTIF($B$5:FC$5,"=1")&gt;Срок_кредитования_мес.,"",COUNTIF($B$5:FC$5,"=1")),"")</f>
        <v>137</v>
      </c>
      <c r="FD6" s="25">
        <f ca="1">IF(FD$5=1,IF(COUNTIF($B$5:FD$5,"=1")&gt;Срок_кредитования_мес.,"",COUNTIF($B$5:FD$5,"=1")),"")</f>
        <v>138</v>
      </c>
      <c r="FE6" s="25">
        <f ca="1">IF(FE$5=1,IF(COUNTIF($B$5:FE$5,"=1")&gt;Срок_кредитования_мес.,"",COUNTIF($B$5:FE$5,"=1")),"")</f>
        <v>139</v>
      </c>
      <c r="FF6" s="25">
        <f ca="1">IF(FF$5=1,IF(COUNTIF($B$5:FF$5,"=1")&gt;Срок_кредитования_мес.,"",COUNTIF($B$5:FF$5,"=1")),"")</f>
        <v>140</v>
      </c>
      <c r="FG6" s="25">
        <f ca="1">IF(FG$5=1,IF(COUNTIF($B$5:FG$5,"=1")&gt;Срок_кредитования_мес.,"",COUNTIF($B$5:FG$5,"=1")),"")</f>
        <v>141</v>
      </c>
      <c r="FH6" s="25">
        <f ca="1">IF(FH$5=1,IF(COUNTIF($B$5:FH$5,"=1")&gt;Срок_кредитования_мес.,"",COUNTIF($B$5:FH$5,"=1")),"")</f>
        <v>142</v>
      </c>
      <c r="FI6" s="25">
        <f ca="1">IF(FI$5=1,IF(COUNTIF($B$5:FI$5,"=1")&gt;Срок_кредитования_мес.,"",COUNTIF($B$5:FI$5,"=1")),"")</f>
        <v>143</v>
      </c>
      <c r="FJ6" s="25">
        <f ca="1">IF(FJ$5=1,IF(COUNTIF($B$5:FJ$5,"=1")&gt;Срок_кредитования_мес.,"",COUNTIF($B$5:FJ$5,"=1")),"")</f>
        <v>144</v>
      </c>
      <c r="FK6" s="25">
        <f ca="1">IF(FK$5=1,IF(COUNTIF($B$5:FK$5,"=1")&gt;Срок_кредитования_мес.,"",COUNTIF($B$5:FK$5,"=1")),"")</f>
        <v>145</v>
      </c>
      <c r="FL6" s="25">
        <f ca="1">IF(FL$5=1,IF(COUNTIF($B$5:FL$5,"=1")&gt;Срок_кредитования_мес.,"",COUNTIF($B$5:FL$5,"=1")),"")</f>
        <v>146</v>
      </c>
      <c r="FM6" s="25">
        <f ca="1">IF(FM$5=1,IF(COUNTIF($B$5:FM$5,"=1")&gt;Срок_кредитования_мес.,"",COUNTIF($B$5:FM$5,"=1")),"")</f>
        <v>147</v>
      </c>
      <c r="FN6" s="25" t="str">
        <f ca="1">IF(FN$5=1,IF(COUNTIF($B$5:FN$5,"=1")&gt;Срок_кредитования_мес.,"",COUNTIF($B$5:FN$5,"=1")),"")</f>
        <v/>
      </c>
      <c r="FO6" s="25">
        <f ca="1">IF(FO$5=1,IF(COUNTIF($B$5:FO$5,"=1")&gt;Срок_кредитования_мес.,"",COUNTIF($B$5:FO$5,"=1")),"")</f>
        <v>148</v>
      </c>
      <c r="FP6" s="25">
        <f ca="1">IF(FP$5=1,IF(COUNTIF($B$5:FP$5,"=1")&gt;Срок_кредитования_мес.,"",COUNTIF($B$5:FP$5,"=1")),"")</f>
        <v>149</v>
      </c>
      <c r="FQ6" s="25">
        <f ca="1">IF(FQ$5=1,IF(COUNTIF($B$5:FQ$5,"=1")&gt;Срок_кредитования_мес.,"",COUNTIF($B$5:FQ$5,"=1")),"")</f>
        <v>150</v>
      </c>
      <c r="FR6" s="25">
        <f ca="1">IF(FR$5=1,IF(COUNTIF($B$5:FR$5,"=1")&gt;Срок_кредитования_мес.,"",COUNTIF($B$5:FR$5,"=1")),"")</f>
        <v>151</v>
      </c>
      <c r="FS6" s="25">
        <f ca="1">IF(FS$5=1,IF(COUNTIF($B$5:FS$5,"=1")&gt;Срок_кредитования_мес.,"",COUNTIF($B$5:FS$5,"=1")),"")</f>
        <v>152</v>
      </c>
      <c r="FT6" s="25">
        <f ca="1">IF(FT$5=1,IF(COUNTIF($B$5:FT$5,"=1")&gt;Срок_кредитования_мес.,"",COUNTIF($B$5:FT$5,"=1")),"")</f>
        <v>153</v>
      </c>
      <c r="FU6" s="25">
        <f ca="1">IF(FU$5=1,IF(COUNTIF($B$5:FU$5,"=1")&gt;Срок_кредитования_мес.,"",COUNTIF($B$5:FU$5,"=1")),"")</f>
        <v>154</v>
      </c>
      <c r="FV6" s="25">
        <f ca="1">IF(FV$5=1,IF(COUNTIF($B$5:FV$5,"=1")&gt;Срок_кредитования_мес.,"",COUNTIF($B$5:FV$5,"=1")),"")</f>
        <v>155</v>
      </c>
      <c r="FW6" s="25">
        <f ca="1">IF(FW$5=1,IF(COUNTIF($B$5:FW$5,"=1")&gt;Срок_кредитования_мес.,"",COUNTIF($B$5:FW$5,"=1")),"")</f>
        <v>156</v>
      </c>
      <c r="FX6" s="25">
        <f ca="1">IF(FX$5=1,IF(COUNTIF($B$5:FX$5,"=1")&gt;Срок_кредитования_мес.,"",COUNTIF($B$5:FX$5,"=1")),"")</f>
        <v>157</v>
      </c>
      <c r="FY6" s="25">
        <f ca="1">IF(FY$5=1,IF(COUNTIF($B$5:FY$5,"=1")&gt;Срок_кредитования_мес.,"",COUNTIF($B$5:FY$5,"=1")),"")</f>
        <v>158</v>
      </c>
      <c r="FZ6" s="25">
        <f ca="1">IF(FZ$5=1,IF(COUNTIF($B$5:FZ$5,"=1")&gt;Срок_кредитования_мес.,"",COUNTIF($B$5:FZ$5,"=1")),"")</f>
        <v>159</v>
      </c>
      <c r="GA6" s="25" t="str">
        <f ca="1">IF(GA$5=1,IF(COUNTIF($B$5:GA$5,"=1")&gt;Срок_кредитования_мес.,"",COUNTIF($B$5:GA$5,"=1")),"")</f>
        <v/>
      </c>
      <c r="GB6" s="25">
        <f ca="1">IF(GB$5=1,IF(COUNTIF($B$5:GB$5,"=1")&gt;Срок_кредитования_мес.,"",COUNTIF($B$5:GB$5,"=1")),"")</f>
        <v>160</v>
      </c>
      <c r="GC6" s="25">
        <f ca="1">IF(GC$5=1,IF(COUNTIF($B$5:GC$5,"=1")&gt;Срок_кредитования_мес.,"",COUNTIF($B$5:GC$5,"=1")),"")</f>
        <v>161</v>
      </c>
      <c r="GD6" s="25">
        <f ca="1">IF(GD$5=1,IF(COUNTIF($B$5:GD$5,"=1")&gt;Срок_кредитования_мес.,"",COUNTIF($B$5:GD$5,"=1")),"")</f>
        <v>162</v>
      </c>
      <c r="GE6" s="25">
        <f ca="1">IF(GE$5=1,IF(COUNTIF($B$5:GE$5,"=1")&gt;Срок_кредитования_мес.,"",COUNTIF($B$5:GE$5,"=1")),"")</f>
        <v>163</v>
      </c>
      <c r="GF6" s="25">
        <f ca="1">IF(GF$5=1,IF(COUNTIF($B$5:GF$5,"=1")&gt;Срок_кредитования_мес.,"",COUNTIF($B$5:GF$5,"=1")),"")</f>
        <v>164</v>
      </c>
      <c r="GG6" s="25">
        <f ca="1">IF(GG$5=1,IF(COUNTIF($B$5:GG$5,"=1")&gt;Срок_кредитования_мес.,"",COUNTIF($B$5:GG$5,"=1")),"")</f>
        <v>165</v>
      </c>
      <c r="GH6" s="25">
        <f ca="1">IF(GH$5=1,IF(COUNTIF($B$5:GH$5,"=1")&gt;Срок_кредитования_мес.,"",COUNTIF($B$5:GH$5,"=1")),"")</f>
        <v>166</v>
      </c>
      <c r="GI6" s="25">
        <f ca="1">IF(GI$5=1,IF(COUNTIF($B$5:GI$5,"=1")&gt;Срок_кредитования_мес.,"",COUNTIF($B$5:GI$5,"=1")),"")</f>
        <v>167</v>
      </c>
      <c r="GJ6" s="25">
        <f ca="1">IF(GJ$5=1,IF(COUNTIF($B$5:GJ$5,"=1")&gt;Срок_кредитования_мес.,"",COUNTIF($B$5:GJ$5,"=1")),"")</f>
        <v>168</v>
      </c>
      <c r="GK6" s="25">
        <f ca="1">IF(GK$5=1,IF(COUNTIF($B$5:GK$5,"=1")&gt;Срок_кредитования_мес.,"",COUNTIF($B$5:GK$5,"=1")),"")</f>
        <v>169</v>
      </c>
      <c r="GL6" s="25">
        <f ca="1">IF(GL$5=1,IF(COUNTIF($B$5:GL$5,"=1")&gt;Срок_кредитования_мес.,"",COUNTIF($B$5:GL$5,"=1")),"")</f>
        <v>170</v>
      </c>
      <c r="GM6" s="25">
        <f ca="1">IF(GM$5=1,IF(COUNTIF($B$5:GM$5,"=1")&gt;Срок_кредитования_мес.,"",COUNTIF($B$5:GM$5,"=1")),"")</f>
        <v>171</v>
      </c>
      <c r="GN6" s="25" t="str">
        <f ca="1">IF(GN$5=1,IF(COUNTIF($B$5:GN$5,"=1")&gt;Срок_кредитования_мес.,"",COUNTIF($B$5:GN$5,"=1")),"")</f>
        <v/>
      </c>
      <c r="GO6" s="25">
        <f ca="1">IF(GO$5=1,IF(COUNTIF($B$5:GO$5,"=1")&gt;Срок_кредитования_мес.,"",COUNTIF($B$5:GO$5,"=1")),"")</f>
        <v>172</v>
      </c>
      <c r="GP6" s="25">
        <f ca="1">IF(GP$5=1,IF(COUNTIF($B$5:GP$5,"=1")&gt;Срок_кредитования_мес.,"",COUNTIF($B$5:GP$5,"=1")),"")</f>
        <v>173</v>
      </c>
      <c r="GQ6" s="25">
        <f ca="1">IF(GQ$5=1,IF(COUNTIF($B$5:GQ$5,"=1")&gt;Срок_кредитования_мес.,"",COUNTIF($B$5:GQ$5,"=1")),"")</f>
        <v>174</v>
      </c>
      <c r="GR6" s="25">
        <f ca="1">IF(GR$5=1,IF(COUNTIF($B$5:GR$5,"=1")&gt;Срок_кредитования_мес.,"",COUNTIF($B$5:GR$5,"=1")),"")</f>
        <v>175</v>
      </c>
      <c r="GS6" s="25">
        <f ca="1">IF(GS$5=1,IF(COUNTIF($B$5:GS$5,"=1")&gt;Срок_кредитования_мес.,"",COUNTIF($B$5:GS$5,"=1")),"")</f>
        <v>176</v>
      </c>
      <c r="GT6" s="25">
        <f ca="1">IF(GT$5=1,IF(COUNTIF($B$5:GT$5,"=1")&gt;Срок_кредитования_мес.,"",COUNTIF($B$5:GT$5,"=1")),"")</f>
        <v>177</v>
      </c>
      <c r="GU6" s="25">
        <f ca="1">IF(GU$5=1,IF(COUNTIF($B$5:GU$5,"=1")&gt;Срок_кредитования_мес.,"",COUNTIF($B$5:GU$5,"=1")),"")</f>
        <v>178</v>
      </c>
      <c r="GV6" s="25">
        <f ca="1">IF(GV$5=1,IF(COUNTIF($B$5:GV$5,"=1")&gt;Срок_кредитования_мес.,"",COUNTIF($B$5:GV$5,"=1")),"")</f>
        <v>179</v>
      </c>
      <c r="GW6" s="25">
        <f ca="1">IF(GW$5=1,IF(COUNTIF($B$5:GW$5,"=1")&gt;Срок_кредитования_мес.,"",COUNTIF($B$5:GW$5,"=1")),"")</f>
        <v>180</v>
      </c>
      <c r="GX6" s="25">
        <f ca="1">IF(GX$5=1,IF(COUNTIF($B$5:GX$5,"=1")&gt;Срок_кредитования_мес.,"",COUNTIF($B$5:GX$5,"=1")),"")</f>
        <v>181</v>
      </c>
      <c r="GY6" s="25">
        <f ca="1">IF(GY$5=1,IF(COUNTIF($B$5:GY$5,"=1")&gt;Срок_кредитования_мес.,"",COUNTIF($B$5:GY$5,"=1")),"")</f>
        <v>182</v>
      </c>
      <c r="GZ6" s="25">
        <f ca="1">IF(GZ$5=1,IF(COUNTIF($B$5:GZ$5,"=1")&gt;Срок_кредитования_мес.,"",COUNTIF($B$5:GZ$5,"=1")),"")</f>
        <v>183</v>
      </c>
      <c r="HA6" s="25" t="str">
        <f ca="1">IF(HA$5=1,IF(COUNTIF($B$5:HA$5,"=1")&gt;Срок_кредитования_мес.,"",COUNTIF($B$5:HA$5,"=1")),"")</f>
        <v/>
      </c>
      <c r="HB6" s="25">
        <f ca="1">IF(HB$5=1,IF(COUNTIF($B$5:HB$5,"=1")&gt;Срок_кредитования_мес.,"",COUNTIF($B$5:HB$5,"=1")),"")</f>
        <v>184</v>
      </c>
      <c r="HC6" s="25">
        <f ca="1">IF(HC$5=1,IF(COUNTIF($B$5:HC$5,"=1")&gt;Срок_кредитования_мес.,"",COUNTIF($B$5:HC$5,"=1")),"")</f>
        <v>185</v>
      </c>
      <c r="HD6" s="25">
        <f ca="1">IF(HD$5=1,IF(COUNTIF($B$5:HD$5,"=1")&gt;Срок_кредитования_мес.,"",COUNTIF($B$5:HD$5,"=1")),"")</f>
        <v>186</v>
      </c>
      <c r="HE6" s="25">
        <f ca="1">IF(HE$5=1,IF(COUNTIF($B$5:HE$5,"=1")&gt;Срок_кредитования_мес.,"",COUNTIF($B$5:HE$5,"=1")),"")</f>
        <v>187</v>
      </c>
      <c r="HF6" s="25">
        <f ca="1">IF(HF$5=1,IF(COUNTIF($B$5:HF$5,"=1")&gt;Срок_кредитования_мес.,"",COUNTIF($B$5:HF$5,"=1")),"")</f>
        <v>188</v>
      </c>
      <c r="HG6" s="25">
        <f ca="1">IF(HG$5=1,IF(COUNTIF($B$5:HG$5,"=1")&gt;Срок_кредитования_мес.,"",COUNTIF($B$5:HG$5,"=1")),"")</f>
        <v>189</v>
      </c>
      <c r="HH6" s="25">
        <f ca="1">IF(HH$5=1,IF(COUNTIF($B$5:HH$5,"=1")&gt;Срок_кредитования_мес.,"",COUNTIF($B$5:HH$5,"=1")),"")</f>
        <v>190</v>
      </c>
      <c r="HI6" s="25">
        <f ca="1">IF(HI$5=1,IF(COUNTIF($B$5:HI$5,"=1")&gt;Срок_кредитования_мес.,"",COUNTIF($B$5:HI$5,"=1")),"")</f>
        <v>191</v>
      </c>
      <c r="HJ6" s="25">
        <f ca="1">IF(HJ$5=1,IF(COUNTIF($B$5:HJ$5,"=1")&gt;Срок_кредитования_мес.,"",COUNTIF($B$5:HJ$5,"=1")),"")</f>
        <v>192</v>
      </c>
      <c r="HK6" s="25">
        <f ca="1">IF(HK$5=1,IF(COUNTIF($B$5:HK$5,"=1")&gt;Срок_кредитования_мес.,"",COUNTIF($B$5:HK$5,"=1")),"")</f>
        <v>193</v>
      </c>
      <c r="HL6" s="25">
        <f ca="1">IF(HL$5=1,IF(COUNTIF($B$5:HL$5,"=1")&gt;Срок_кредитования_мес.,"",COUNTIF($B$5:HL$5,"=1")),"")</f>
        <v>194</v>
      </c>
      <c r="HM6" s="25">
        <f ca="1">IF(HM$5=1,IF(COUNTIF($B$5:HM$5,"=1")&gt;Срок_кредитования_мес.,"",COUNTIF($B$5:HM$5,"=1")),"")</f>
        <v>195</v>
      </c>
      <c r="HN6" s="25" t="str">
        <f ca="1">IF(HN$5=1,IF(COUNTIF($B$5:HN$5,"=1")&gt;Срок_кредитования_мес.,"",COUNTIF($B$5:HN$5,"=1")),"")</f>
        <v/>
      </c>
      <c r="HO6" s="25">
        <f ca="1">IF(HO$5=1,IF(COUNTIF($B$5:HO$5,"=1")&gt;Срок_кредитования_мес.,"",COUNTIF($B$5:HO$5,"=1")),"")</f>
        <v>196</v>
      </c>
      <c r="HP6" s="25">
        <f ca="1">IF(HP$5=1,IF(COUNTIF($B$5:HP$5,"=1")&gt;Срок_кредитования_мес.,"",COUNTIF($B$5:HP$5,"=1")),"")</f>
        <v>197</v>
      </c>
      <c r="HQ6" s="25">
        <f ca="1">IF(HQ$5=1,IF(COUNTIF($B$5:HQ$5,"=1")&gt;Срок_кредитования_мес.,"",COUNTIF($B$5:HQ$5,"=1")),"")</f>
        <v>198</v>
      </c>
      <c r="HR6" s="25">
        <f ca="1">IF(HR$5=1,IF(COUNTIF($B$5:HR$5,"=1")&gt;Срок_кредитования_мес.,"",COUNTIF($B$5:HR$5,"=1")),"")</f>
        <v>199</v>
      </c>
      <c r="HS6" s="25">
        <f ca="1">IF(HS$5=1,IF(COUNTIF($B$5:HS$5,"=1")&gt;Срок_кредитования_мес.,"",COUNTIF($B$5:HS$5,"=1")),"")</f>
        <v>200</v>
      </c>
      <c r="HT6" s="25">
        <f ca="1">IF(HT$5=1,IF(COUNTIF($B$5:HT$5,"=1")&gt;Срок_кредитования_мес.,"",COUNTIF($B$5:HT$5,"=1")),"")</f>
        <v>201</v>
      </c>
      <c r="HU6" s="25">
        <f ca="1">IF(HU$5=1,IF(COUNTIF($B$5:HU$5,"=1")&gt;Срок_кредитования_мес.,"",COUNTIF($B$5:HU$5,"=1")),"")</f>
        <v>202</v>
      </c>
      <c r="HV6" s="25">
        <f ca="1">IF(HV$5=1,IF(COUNTIF($B$5:HV$5,"=1")&gt;Срок_кредитования_мес.,"",COUNTIF($B$5:HV$5,"=1")),"")</f>
        <v>203</v>
      </c>
      <c r="HW6" s="25">
        <f ca="1">IF(HW$5=1,IF(COUNTIF($B$5:HW$5,"=1")&gt;Срок_кредитования_мес.,"",COUNTIF($B$5:HW$5,"=1")),"")</f>
        <v>204</v>
      </c>
      <c r="HX6" s="25">
        <f ca="1">IF(HX$5=1,IF(COUNTIF($B$5:HX$5,"=1")&gt;Срок_кредитования_мес.,"",COUNTIF($B$5:HX$5,"=1")),"")</f>
        <v>205</v>
      </c>
      <c r="HY6" s="25">
        <f ca="1">IF(HY$5=1,IF(COUNTIF($B$5:HY$5,"=1")&gt;Срок_кредитования_мес.,"",COUNTIF($B$5:HY$5,"=1")),"")</f>
        <v>206</v>
      </c>
      <c r="HZ6" s="25">
        <f ca="1">IF(HZ$5=1,IF(COUNTIF($B$5:HZ$5,"=1")&gt;Срок_кредитования_мес.,"",COUNTIF($B$5:HZ$5,"=1")),"")</f>
        <v>207</v>
      </c>
      <c r="IA6" s="25" t="str">
        <f ca="1">IF(IA$5=1,IF(COUNTIF($B$5:IA$5,"=1")&gt;Срок_кредитования_мес.,"",COUNTIF($B$5:IA$5,"=1")),"")</f>
        <v/>
      </c>
      <c r="IB6" s="25">
        <f ca="1">IF(IB$5=1,IF(COUNTIF($B$5:IB$5,"=1")&gt;Срок_кредитования_мес.,"",COUNTIF($B$5:IB$5,"=1")),"")</f>
        <v>208</v>
      </c>
      <c r="IC6" s="25">
        <f ca="1">IF(IC$5=1,IF(COUNTIF($B$5:IC$5,"=1")&gt;Срок_кредитования_мес.,"",COUNTIF($B$5:IC$5,"=1")),"")</f>
        <v>209</v>
      </c>
      <c r="ID6" s="25">
        <f ca="1">IF(ID$5=1,IF(COUNTIF($B$5:ID$5,"=1")&gt;Срок_кредитования_мес.,"",COUNTIF($B$5:ID$5,"=1")),"")</f>
        <v>210</v>
      </c>
      <c r="IE6" s="25">
        <f ca="1">IF(IE$5=1,IF(COUNTIF($B$5:IE$5,"=1")&gt;Срок_кредитования_мес.,"",COUNTIF($B$5:IE$5,"=1")),"")</f>
        <v>211</v>
      </c>
      <c r="IF6" s="25">
        <f ca="1">IF(IF$5=1,IF(COUNTIF($B$5:IF$5,"=1")&gt;Срок_кредитования_мес.,"",COUNTIF($B$5:IF$5,"=1")),"")</f>
        <v>212</v>
      </c>
      <c r="IG6" s="25">
        <f ca="1">IF(IG$5=1,IF(COUNTIF($B$5:IG$5,"=1")&gt;Срок_кредитования_мес.,"",COUNTIF($B$5:IG$5,"=1")),"")</f>
        <v>213</v>
      </c>
      <c r="IH6" s="25">
        <f ca="1">IF(IH$5=1,IF(COUNTIF($B$5:IH$5,"=1")&gt;Срок_кредитования_мес.,"",COUNTIF($B$5:IH$5,"=1")),"")</f>
        <v>214</v>
      </c>
      <c r="II6" s="25">
        <f ca="1">IF(II$5=1,IF(COUNTIF($B$5:II$5,"=1")&gt;Срок_кредитования_мес.,"",COUNTIF($B$5:II$5,"=1")),"")</f>
        <v>215</v>
      </c>
      <c r="IJ6" s="25">
        <f ca="1">IF(IJ$5=1,IF(COUNTIF($B$5:IJ$5,"=1")&gt;Срок_кредитования_мес.,"",COUNTIF($B$5:IJ$5,"=1")),"")</f>
        <v>216</v>
      </c>
      <c r="IK6" s="25">
        <f ca="1">IF(IK$5=1,IF(COUNTIF($B$5:IK$5,"=1")&gt;Срок_кредитования_мес.,"",COUNTIF($B$5:IK$5,"=1")),"")</f>
        <v>217</v>
      </c>
      <c r="IL6" s="25">
        <f ca="1">IF(IL$5=1,IF(COUNTIF($B$5:IL$5,"=1")&gt;Срок_кредитования_мес.,"",COUNTIF($B$5:IL$5,"=1")),"")</f>
        <v>218</v>
      </c>
      <c r="IM6" s="25">
        <f ca="1">IF(IM$5=1,IF(COUNTIF($B$5:IM$5,"=1")&gt;Срок_кредитования_мес.,"",COUNTIF($B$5:IM$5,"=1")),"")</f>
        <v>219</v>
      </c>
      <c r="IN6" s="25" t="str">
        <f ca="1">IF(IN$5=1,IF(COUNTIF($B$5:IN$5,"=1")&gt;Срок_кредитования_мес.,"",COUNTIF($B$5:IN$5,"=1")),"")</f>
        <v/>
      </c>
      <c r="IO6" s="25">
        <f ca="1">IF(IO$5=1,IF(COUNTIF($B$5:IO$5,"=1")&gt;Срок_кредитования_мес.,"",COUNTIF($B$5:IO$5,"=1")),"")</f>
        <v>220</v>
      </c>
      <c r="IP6" s="25">
        <f ca="1">IF(IP$5=1,IF(COUNTIF($B$5:IP$5,"=1")&gt;Срок_кредитования_мес.,"",COUNTIF($B$5:IP$5,"=1")),"")</f>
        <v>221</v>
      </c>
      <c r="IQ6" s="25">
        <f ca="1">IF(IQ$5=1,IF(COUNTIF($B$5:IQ$5,"=1")&gt;Срок_кредитования_мес.,"",COUNTIF($B$5:IQ$5,"=1")),"")</f>
        <v>222</v>
      </c>
      <c r="IR6" s="25">
        <f ca="1">IF(IR$5=1,IF(COUNTIF($B$5:IR$5,"=1")&gt;Срок_кредитования_мес.,"",COUNTIF($B$5:IR$5,"=1")),"")</f>
        <v>223</v>
      </c>
      <c r="IS6" s="25">
        <f ca="1">IF(IS$5=1,IF(COUNTIF($B$5:IS$5,"=1")&gt;Срок_кредитования_мес.,"",COUNTIF($B$5:IS$5,"=1")),"")</f>
        <v>224</v>
      </c>
      <c r="IT6" s="25">
        <f ca="1">IF(IT$5=1,IF(COUNTIF($B$5:IT$5,"=1")&gt;Срок_кредитования_мес.,"",COUNTIF($B$5:IT$5,"=1")),"")</f>
        <v>225</v>
      </c>
      <c r="IU6" s="25">
        <f ca="1">IF(IU$5=1,IF(COUNTIF($B$5:IU$5,"=1")&gt;Срок_кредитования_мес.,"",COUNTIF($B$5:IU$5,"=1")),"")</f>
        <v>226</v>
      </c>
      <c r="IV6" s="25">
        <f ca="1">IF(IV$5=1,IF(COUNTIF($B$5:IV$5,"=1")&gt;Срок_кредитования_мес.,"",COUNTIF($B$5:IV$5,"=1")),"")</f>
        <v>227</v>
      </c>
      <c r="IW6" s="25">
        <f ca="1">IF(IW$5=1,IF(COUNTIF($B$5:IW$5,"=1")&gt;Срок_кредитования_мес.,"",COUNTIF($B$5:IW$5,"=1")),"")</f>
        <v>228</v>
      </c>
      <c r="IX6" s="25">
        <f ca="1">IF(IX$5=1,IF(COUNTIF($B$5:IX$5,"=1")&gt;Срок_кредитования_мес.,"",COUNTIF($B$5:IX$5,"=1")),"")</f>
        <v>229</v>
      </c>
      <c r="IY6" s="25">
        <f ca="1">IF(IY$5=1,IF(COUNTIF($B$5:IY$5,"=1")&gt;Срок_кредитования_мес.,"",COUNTIF($B$5:IY$5,"=1")),"")</f>
        <v>230</v>
      </c>
      <c r="IZ6" s="25">
        <f ca="1">IF(IZ$5=1,IF(COUNTIF($B$5:IZ$5,"=1")&gt;Срок_кредитования_мес.,"",COUNTIF($B$5:IZ$5,"=1")),"")</f>
        <v>231</v>
      </c>
      <c r="JA6" s="25" t="str">
        <f ca="1">IF(JA$5=1,IF(COUNTIF($B$5:JA$5,"=1")&gt;Срок_кредитования_мес.,"",COUNTIF($B$5:JA$5,"=1")),"")</f>
        <v/>
      </c>
      <c r="JB6" s="25">
        <f ca="1">IF(JB$5=1,IF(COUNTIF($B$5:JB$5,"=1")&gt;Срок_кредитования_мес.,"",COUNTIF($B$5:JB$5,"=1")),"")</f>
        <v>232</v>
      </c>
      <c r="JC6" s="25">
        <f ca="1">IF(JC$5=1,IF(COUNTIF($B$5:JC$5,"=1")&gt;Срок_кредитования_мес.,"",COUNTIF($B$5:JC$5,"=1")),"")</f>
        <v>233</v>
      </c>
      <c r="JD6" s="25">
        <f ca="1">IF(JD$5=1,IF(COUNTIF($B$5:JD$5,"=1")&gt;Срок_кредитования_мес.,"",COUNTIF($B$5:JD$5,"=1")),"")</f>
        <v>234</v>
      </c>
      <c r="JE6" s="25">
        <f ca="1">IF(JE$5=1,IF(COUNTIF($B$5:JE$5,"=1")&gt;Срок_кредитования_мес.,"",COUNTIF($B$5:JE$5,"=1")),"")</f>
        <v>235</v>
      </c>
      <c r="JF6" s="25">
        <f ca="1">IF(JF$5=1,IF(COUNTIF($B$5:JF$5,"=1")&gt;Срок_кредитования_мес.,"",COUNTIF($B$5:JF$5,"=1")),"")</f>
        <v>236</v>
      </c>
      <c r="JG6" s="25">
        <f ca="1">IF(JG$5=1,IF(COUNTIF($B$5:JG$5,"=1")&gt;Срок_кредитования_мес.,"",COUNTIF($B$5:JG$5,"=1")),"")</f>
        <v>237</v>
      </c>
      <c r="JH6" s="25">
        <f ca="1">IF(JH$5=1,IF(COUNTIF($B$5:JH$5,"=1")&gt;Срок_кредитования_мес.,"",COUNTIF($B$5:JH$5,"=1")),"")</f>
        <v>238</v>
      </c>
      <c r="JI6" s="25">
        <f ca="1">IF(JI$5=1,IF(COUNTIF($B$5:JI$5,"=1")&gt;Срок_кредитования_мес.,"",COUNTIF($B$5:JI$5,"=1")),"")</f>
        <v>239</v>
      </c>
      <c r="JJ6" s="25">
        <f ca="1">IF(JJ$5=1,IF(COUNTIF($B$5:JJ$5,"=1")&gt;Срок_кредитования_мес.,"",COUNTIF($B$5:JJ$5,"=1")),"")</f>
        <v>240</v>
      </c>
      <c r="JK6" s="25">
        <f ca="1">IF(JK$5=1,IF(COUNTIF($B$5:JK$5,"=1")&gt;Срок_кредитования_мес.,"",COUNTIF($B$5:JK$5,"=1")),"")</f>
        <v>241</v>
      </c>
      <c r="JL6" s="25">
        <f ca="1">IF(JL$5=1,IF(COUNTIF($B$5:JL$5,"=1")&gt;Срок_кредитования_мес.,"",COUNTIF($B$5:JL$5,"=1")),"")</f>
        <v>242</v>
      </c>
      <c r="JM6" s="25">
        <f ca="1">IF(JM$5=1,IF(COUNTIF($B$5:JM$5,"=1")&gt;Срок_кредитования_мес.,"",COUNTIF($B$5:JM$5,"=1")),"")</f>
        <v>243</v>
      </c>
      <c r="JN6" s="25" t="str">
        <f ca="1">IF(JN$5=1,IF(COUNTIF($B$5:JN$5,"=1")&gt;Срок_кредитования_мес.,"",COUNTIF($B$5:JN$5,"=1")),"")</f>
        <v/>
      </c>
      <c r="JO6" s="25">
        <f ca="1">IF(JO$5=1,IF(COUNTIF($B$5:JO$5,"=1")&gt;Срок_кредитования_мес.,"",COUNTIF($B$5:JO$5,"=1")),"")</f>
        <v>244</v>
      </c>
      <c r="JP6" s="25">
        <f ca="1">IF(JP$5=1,IF(COUNTIF($B$5:JP$5,"=1")&gt;Срок_кредитования_мес.,"",COUNTIF($B$5:JP$5,"=1")),"")</f>
        <v>245</v>
      </c>
      <c r="JQ6" s="25">
        <f ca="1">IF(JQ$5=1,IF(COUNTIF($B$5:JQ$5,"=1")&gt;Срок_кредитования_мес.,"",COUNTIF($B$5:JQ$5,"=1")),"")</f>
        <v>246</v>
      </c>
      <c r="JR6" s="25">
        <f ca="1">IF(JR$5=1,IF(COUNTIF($B$5:JR$5,"=1")&gt;Срок_кредитования_мес.,"",COUNTIF($B$5:JR$5,"=1")),"")</f>
        <v>247</v>
      </c>
      <c r="JS6" s="25">
        <f ca="1">IF(JS$5=1,IF(COUNTIF($B$5:JS$5,"=1")&gt;Срок_кредитования_мес.,"",COUNTIF($B$5:JS$5,"=1")),"")</f>
        <v>248</v>
      </c>
      <c r="JT6" s="25">
        <f ca="1">IF(JT$5=1,IF(COUNTIF($B$5:JT$5,"=1")&gt;Срок_кредитования_мес.,"",COUNTIF($B$5:JT$5,"=1")),"")</f>
        <v>249</v>
      </c>
      <c r="JU6" s="25">
        <f ca="1">IF(JU$5=1,IF(COUNTIF($B$5:JU$5,"=1")&gt;Срок_кредитования_мес.,"",COUNTIF($B$5:JU$5,"=1")),"")</f>
        <v>250</v>
      </c>
      <c r="JV6" s="25">
        <f ca="1">IF(JV$5=1,IF(COUNTIF($B$5:JV$5,"=1")&gt;Срок_кредитования_мес.,"",COUNTIF($B$5:JV$5,"=1")),"")</f>
        <v>251</v>
      </c>
      <c r="JW6" s="25">
        <f ca="1">IF(JW$5=1,IF(COUNTIF($B$5:JW$5,"=1")&gt;Срок_кредитования_мес.,"",COUNTIF($B$5:JW$5,"=1")),"")</f>
        <v>252</v>
      </c>
      <c r="JX6" s="25">
        <f ca="1">IF(JX$5=1,IF(COUNTIF($B$5:JX$5,"=1")&gt;Срок_кредитования_мес.,"",COUNTIF($B$5:JX$5,"=1")),"")</f>
        <v>253</v>
      </c>
      <c r="JY6" s="25">
        <f ca="1">IF(JY$5=1,IF(COUNTIF($B$5:JY$5,"=1")&gt;Срок_кредитования_мес.,"",COUNTIF($B$5:JY$5,"=1")),"")</f>
        <v>254</v>
      </c>
      <c r="JZ6" s="25">
        <f ca="1">IF(JZ$5=1,IF(COUNTIF($B$5:JZ$5,"=1")&gt;Срок_кредитования_мес.,"",COUNTIF($B$5:JZ$5,"=1")),"")</f>
        <v>255</v>
      </c>
      <c r="KA6" s="25" t="str">
        <f ca="1">IF(KA$5=1,IF(COUNTIF($B$5:KA$5,"=1")&gt;Срок_кредитования_мес.,"",COUNTIF($B$5:KA$5,"=1")),"")</f>
        <v/>
      </c>
      <c r="KB6" s="25">
        <f ca="1">IF(KB$5=1,IF(COUNTIF($B$5:KB$5,"=1")&gt;Срок_кредитования_мес.,"",COUNTIF($B$5:KB$5,"=1")),"")</f>
        <v>256</v>
      </c>
      <c r="KC6" s="25">
        <f ca="1">IF(KC$5=1,IF(COUNTIF($B$5:KC$5,"=1")&gt;Срок_кредитования_мес.,"",COUNTIF($B$5:KC$5,"=1")),"")</f>
        <v>257</v>
      </c>
      <c r="KD6" s="25">
        <f ca="1">IF(KD$5=1,IF(COUNTIF($B$5:KD$5,"=1")&gt;Срок_кредитования_мес.,"",COUNTIF($B$5:KD$5,"=1")),"")</f>
        <v>258</v>
      </c>
      <c r="KE6" s="25">
        <f ca="1">IF(KE$5=1,IF(COUNTIF($B$5:KE$5,"=1")&gt;Срок_кредитования_мес.,"",COUNTIF($B$5:KE$5,"=1")),"")</f>
        <v>259</v>
      </c>
      <c r="KF6" s="25">
        <f ca="1">IF(KF$5=1,IF(COUNTIF($B$5:KF$5,"=1")&gt;Срок_кредитования_мес.,"",COUNTIF($B$5:KF$5,"=1")),"")</f>
        <v>260</v>
      </c>
      <c r="KG6" s="25">
        <f ca="1">IF(KG$5=1,IF(COUNTIF($B$5:KG$5,"=1")&gt;Срок_кредитования_мес.,"",COUNTIF($B$5:KG$5,"=1")),"")</f>
        <v>261</v>
      </c>
      <c r="KH6" s="25">
        <f ca="1">IF(KH$5=1,IF(COUNTIF($B$5:KH$5,"=1")&gt;Срок_кредитования_мес.,"",COUNTIF($B$5:KH$5,"=1")),"")</f>
        <v>262</v>
      </c>
      <c r="KI6" s="25">
        <f ca="1">IF(KI$5=1,IF(COUNTIF($B$5:KI$5,"=1")&gt;Срок_кредитования_мес.,"",COUNTIF($B$5:KI$5,"=1")),"")</f>
        <v>263</v>
      </c>
      <c r="KJ6" s="25">
        <f ca="1">IF(KJ$5=1,IF(COUNTIF($B$5:KJ$5,"=1")&gt;Срок_кредитования_мес.,"",COUNTIF($B$5:KJ$5,"=1")),"")</f>
        <v>264</v>
      </c>
      <c r="KK6" s="25">
        <f ca="1">IF(KK$5=1,IF(COUNTIF($B$5:KK$5,"=1")&gt;Срок_кредитования_мес.,"",COUNTIF($B$5:KK$5,"=1")),"")</f>
        <v>265</v>
      </c>
      <c r="KL6" s="25">
        <f ca="1">IF(KL$5=1,IF(COUNTIF($B$5:KL$5,"=1")&gt;Срок_кредитования_мес.,"",COUNTIF($B$5:KL$5,"=1")),"")</f>
        <v>266</v>
      </c>
      <c r="KM6" s="25">
        <f ca="1">IF(KM$5=1,IF(COUNTIF($B$5:KM$5,"=1")&gt;Срок_кредитования_мес.,"",COUNTIF($B$5:KM$5,"=1")),"")</f>
        <v>267</v>
      </c>
      <c r="KN6" s="25" t="str">
        <f ca="1">IF(KN$5=1,IF(COUNTIF($B$5:KN$5,"=1")&gt;Срок_кредитования_мес.,"",COUNTIF($B$5:KN$5,"=1")),"")</f>
        <v/>
      </c>
      <c r="KO6" s="25">
        <f ca="1">IF(KO$5=1,IF(COUNTIF($B$5:KO$5,"=1")&gt;Срок_кредитования_мес.,"",COUNTIF($B$5:KO$5,"=1")),"")</f>
        <v>268</v>
      </c>
      <c r="KP6" s="25">
        <f ca="1">IF(KP$5=1,IF(COUNTIF($B$5:KP$5,"=1")&gt;Срок_кредитования_мес.,"",COUNTIF($B$5:KP$5,"=1")),"")</f>
        <v>269</v>
      </c>
      <c r="KQ6" s="25">
        <f ca="1">IF(KQ$5=1,IF(COUNTIF($B$5:KQ$5,"=1")&gt;Срок_кредитования_мес.,"",COUNTIF($B$5:KQ$5,"=1")),"")</f>
        <v>270</v>
      </c>
      <c r="KR6" s="25">
        <f ca="1">IF(KR$5=1,IF(COUNTIF($B$5:KR$5,"=1")&gt;Срок_кредитования_мес.,"",COUNTIF($B$5:KR$5,"=1")),"")</f>
        <v>271</v>
      </c>
      <c r="KS6" s="25">
        <f ca="1">IF(KS$5=1,IF(COUNTIF($B$5:KS$5,"=1")&gt;Срок_кредитования_мес.,"",COUNTIF($B$5:KS$5,"=1")),"")</f>
        <v>272</v>
      </c>
      <c r="KT6" s="25">
        <f ca="1">IF(KT$5=1,IF(COUNTIF($B$5:KT$5,"=1")&gt;Срок_кредитования_мес.,"",COUNTIF($B$5:KT$5,"=1")),"")</f>
        <v>273</v>
      </c>
      <c r="KU6" s="25">
        <f ca="1">IF(KU$5=1,IF(COUNTIF($B$5:KU$5,"=1")&gt;Срок_кредитования_мес.,"",COUNTIF($B$5:KU$5,"=1")),"")</f>
        <v>274</v>
      </c>
      <c r="KV6" s="25">
        <f ca="1">IF(KV$5=1,IF(COUNTIF($B$5:KV$5,"=1")&gt;Срок_кредитования_мес.,"",COUNTIF($B$5:KV$5,"=1")),"")</f>
        <v>275</v>
      </c>
      <c r="KW6" s="25">
        <f ca="1">IF(KW$5=1,IF(COUNTIF($B$5:KW$5,"=1")&gt;Срок_кредитования_мес.,"",COUNTIF($B$5:KW$5,"=1")),"")</f>
        <v>276</v>
      </c>
      <c r="KX6" s="25">
        <f ca="1">IF(KX$5=1,IF(COUNTIF($B$5:KX$5,"=1")&gt;Срок_кредитования_мес.,"",COUNTIF($B$5:KX$5,"=1")),"")</f>
        <v>277</v>
      </c>
      <c r="KY6" s="25">
        <f ca="1">IF(KY$5=1,IF(COUNTIF($B$5:KY$5,"=1")&gt;Срок_кредитования_мес.,"",COUNTIF($B$5:KY$5,"=1")),"")</f>
        <v>278</v>
      </c>
      <c r="KZ6" s="25">
        <f ca="1">IF(KZ$5=1,IF(COUNTIF($B$5:KZ$5,"=1")&gt;Срок_кредитования_мес.,"",COUNTIF($B$5:KZ$5,"=1")),"")</f>
        <v>279</v>
      </c>
      <c r="LA6" s="25" t="str">
        <f ca="1">IF(LA$5=1,IF(COUNTIF($B$5:LA$5,"=1")&gt;Срок_кредитования_мес.,"",COUNTIF($B$5:LA$5,"=1")),"")</f>
        <v/>
      </c>
      <c r="LB6" s="25">
        <f ca="1">IF(LB$5=1,IF(COUNTIF($B$5:LB$5,"=1")&gt;Срок_кредитования_мес.,"",COUNTIF($B$5:LB$5,"=1")),"")</f>
        <v>280</v>
      </c>
      <c r="LC6" s="25">
        <f ca="1">IF(LC$5=1,IF(COUNTIF($B$5:LC$5,"=1")&gt;Срок_кредитования_мес.,"",COUNTIF($B$5:LC$5,"=1")),"")</f>
        <v>281</v>
      </c>
      <c r="LD6" s="25">
        <f ca="1">IF(LD$5=1,IF(COUNTIF($B$5:LD$5,"=1")&gt;Срок_кредитования_мес.,"",COUNTIF($B$5:LD$5,"=1")),"")</f>
        <v>282</v>
      </c>
      <c r="LE6" s="25">
        <f ca="1">IF(LE$5=1,IF(COUNTIF($B$5:LE$5,"=1")&gt;Срок_кредитования_мес.,"",COUNTIF($B$5:LE$5,"=1")),"")</f>
        <v>283</v>
      </c>
      <c r="LF6" s="25">
        <f ca="1">IF(LF$5=1,IF(COUNTIF($B$5:LF$5,"=1")&gt;Срок_кредитования_мес.,"",COUNTIF($B$5:LF$5,"=1")),"")</f>
        <v>284</v>
      </c>
      <c r="LG6" s="25">
        <f ca="1">IF(LG$5=1,IF(COUNTIF($B$5:LG$5,"=1")&gt;Срок_кредитования_мес.,"",COUNTIF($B$5:LG$5,"=1")),"")</f>
        <v>285</v>
      </c>
      <c r="LH6" s="25">
        <f ca="1">IF(LH$5=1,IF(COUNTIF($B$5:LH$5,"=1")&gt;Срок_кредитования_мес.,"",COUNTIF($B$5:LH$5,"=1")),"")</f>
        <v>286</v>
      </c>
      <c r="LI6" s="25">
        <f ca="1">IF(LI$5=1,IF(COUNTIF($B$5:LI$5,"=1")&gt;Срок_кредитования_мес.,"",COUNTIF($B$5:LI$5,"=1")),"")</f>
        <v>287</v>
      </c>
      <c r="LJ6" s="25">
        <f ca="1">IF(LJ$5=1,IF(COUNTIF($B$5:LJ$5,"=1")&gt;Срок_кредитования_мес.,"",COUNTIF($B$5:LJ$5,"=1")),"")</f>
        <v>288</v>
      </c>
      <c r="LK6" s="25">
        <f ca="1">IF(LK$5=1,IF(COUNTIF($B$5:LK$5,"=1")&gt;Срок_кредитования_мес.,"",COUNTIF($B$5:LK$5,"=1")),"")</f>
        <v>289</v>
      </c>
      <c r="LL6" s="25">
        <f ca="1">IF(LL$5=1,IF(COUNTIF($B$5:LL$5,"=1")&gt;Срок_кредитования_мес.,"",COUNTIF($B$5:LL$5,"=1")),"")</f>
        <v>290</v>
      </c>
      <c r="LM6" s="25">
        <f ca="1">IF(LM$5=1,IF(COUNTIF($B$5:LM$5,"=1")&gt;Срок_кредитования_мес.,"",COUNTIF($B$5:LM$5,"=1")),"")</f>
        <v>291</v>
      </c>
      <c r="LN6" s="25" t="str">
        <f ca="1">IF(LN$5=1,IF(COUNTIF($B$5:LN$5,"=1")&gt;Срок_кредитования_мес.,"",COUNTIF($B$5:LN$5,"=1")),"")</f>
        <v/>
      </c>
      <c r="LO6" s="25">
        <f ca="1">IF(LO$5=1,IF(COUNTIF($B$5:LO$5,"=1")&gt;Срок_кредитования_мес.,"",COUNTIF($B$5:LO$5,"=1")),"")</f>
        <v>292</v>
      </c>
      <c r="LP6" s="25">
        <f ca="1">IF(LP$5=1,IF(COUNTIF($B$5:LP$5,"=1")&gt;Срок_кредитования_мес.,"",COUNTIF($B$5:LP$5,"=1")),"")</f>
        <v>293</v>
      </c>
      <c r="LQ6" s="25">
        <f ca="1">IF(LQ$5=1,IF(COUNTIF($B$5:LQ$5,"=1")&gt;Срок_кредитования_мес.,"",COUNTIF($B$5:LQ$5,"=1")),"")</f>
        <v>294</v>
      </c>
      <c r="LR6" s="25">
        <f ca="1">IF(LR$5=1,IF(COUNTIF($B$5:LR$5,"=1")&gt;Срок_кредитования_мес.,"",COUNTIF($B$5:LR$5,"=1")),"")</f>
        <v>295</v>
      </c>
      <c r="LS6" s="25">
        <f ca="1">IF(LS$5=1,IF(COUNTIF($B$5:LS$5,"=1")&gt;Срок_кредитования_мес.,"",COUNTIF($B$5:LS$5,"=1")),"")</f>
        <v>296</v>
      </c>
      <c r="LT6" s="25">
        <f ca="1">IF(LT$5=1,IF(COUNTIF($B$5:LT$5,"=1")&gt;Срок_кредитования_мес.,"",COUNTIF($B$5:LT$5,"=1")),"")</f>
        <v>297</v>
      </c>
      <c r="LU6" s="25">
        <f ca="1">IF(LU$5=1,IF(COUNTIF($B$5:LU$5,"=1")&gt;Срок_кредитования_мес.,"",COUNTIF($B$5:LU$5,"=1")),"")</f>
        <v>298</v>
      </c>
      <c r="LV6" s="25">
        <f ca="1">IF(LV$5=1,IF(COUNTIF($B$5:LV$5,"=1")&gt;Срок_кредитования_мес.,"",COUNTIF($B$5:LV$5,"=1")),"")</f>
        <v>299</v>
      </c>
      <c r="LW6" s="25">
        <f ca="1">IF(LW$5=1,IF(COUNTIF($B$5:LW$5,"=1")&gt;Срок_кредитования_мес.,"",COUNTIF($B$5:LW$5,"=1")),"")</f>
        <v>300</v>
      </c>
      <c r="LX6" s="25">
        <f ca="1">IF(LX$5=1,IF(COUNTIF($B$5:LX$5,"=1")&gt;Срок_кредитования_мес.,"",COUNTIF($B$5:LX$5,"=1")),"")</f>
        <v>301</v>
      </c>
      <c r="LY6" s="25">
        <f ca="1">IF(LY$5=1,IF(COUNTIF($B$5:LY$5,"=1")&gt;Срок_кредитования_мес.,"",COUNTIF($B$5:LY$5,"=1")),"")</f>
        <v>302</v>
      </c>
      <c r="LZ6" s="25">
        <f ca="1">IF(LZ$5=1,IF(COUNTIF($B$5:LZ$5,"=1")&gt;Срок_кредитования_мес.,"",COUNTIF($B$5:LZ$5,"=1")),"")</f>
        <v>303</v>
      </c>
      <c r="MA6" s="25" t="str">
        <f ca="1">IF(MA$5=1,IF(COUNTIF($B$5:MA$5,"=1")&gt;Срок_кредитования_мес.,"",COUNTIF($B$5:MA$5,"=1")),"")</f>
        <v/>
      </c>
      <c r="MB6" s="25">
        <f ca="1">IF(MB$5=1,IF(COUNTIF($B$5:MB$5,"=1")&gt;Срок_кредитования_мес.,"",COUNTIF($B$5:MB$5,"=1")),"")</f>
        <v>304</v>
      </c>
      <c r="MC6" s="25">
        <f ca="1">IF(MC$5=1,IF(COUNTIF($B$5:MC$5,"=1")&gt;Срок_кредитования_мес.,"",COUNTIF($B$5:MC$5,"=1")),"")</f>
        <v>305</v>
      </c>
      <c r="MD6" s="25">
        <f ca="1">IF(MD$5=1,IF(COUNTIF($B$5:MD$5,"=1")&gt;Срок_кредитования_мес.,"",COUNTIF($B$5:MD$5,"=1")),"")</f>
        <v>306</v>
      </c>
      <c r="ME6" s="25">
        <f ca="1">IF(ME$5=1,IF(COUNTIF($B$5:ME$5,"=1")&gt;Срок_кредитования_мес.,"",COUNTIF($B$5:ME$5,"=1")),"")</f>
        <v>307</v>
      </c>
      <c r="MF6" s="25">
        <f ca="1">IF(MF$5=1,IF(COUNTIF($B$5:MF$5,"=1")&gt;Срок_кредитования_мес.,"",COUNTIF($B$5:MF$5,"=1")),"")</f>
        <v>308</v>
      </c>
      <c r="MG6" s="25">
        <f ca="1">IF(MG$5=1,IF(COUNTIF($B$5:MG$5,"=1")&gt;Срок_кредитования_мес.,"",COUNTIF($B$5:MG$5,"=1")),"")</f>
        <v>309</v>
      </c>
      <c r="MH6" s="25">
        <f ca="1">IF(MH$5=1,IF(COUNTIF($B$5:MH$5,"=1")&gt;Срок_кредитования_мес.,"",COUNTIF($B$5:MH$5,"=1")),"")</f>
        <v>310</v>
      </c>
      <c r="MI6" s="25">
        <f ca="1">IF(MI$5=1,IF(COUNTIF($B$5:MI$5,"=1")&gt;Срок_кредитования_мес.,"",COUNTIF($B$5:MI$5,"=1")),"")</f>
        <v>311</v>
      </c>
      <c r="MJ6" s="25">
        <f ca="1">IF(MJ$5=1,IF(COUNTIF($B$5:MJ$5,"=1")&gt;Срок_кредитования_мес.,"",COUNTIF($B$5:MJ$5,"=1")),"")</f>
        <v>312</v>
      </c>
      <c r="MK6" s="25">
        <f ca="1">IF(MK$5=1,IF(COUNTIF($B$5:MK$5,"=1")&gt;Срок_кредитования_мес.,"",COUNTIF($B$5:MK$5,"=1")),"")</f>
        <v>313</v>
      </c>
      <c r="ML6" s="25">
        <f ca="1">IF(ML$5=1,IF(COUNTIF($B$5:ML$5,"=1")&gt;Срок_кредитования_мес.,"",COUNTIF($B$5:ML$5,"=1")),"")</f>
        <v>314</v>
      </c>
      <c r="MM6" s="25">
        <f ca="1">IF(MM$5=1,IF(COUNTIF($B$5:MM$5,"=1")&gt;Срок_кредитования_мес.,"",COUNTIF($B$5:MM$5,"=1")),"")</f>
        <v>315</v>
      </c>
      <c r="MN6" s="25" t="str">
        <f ca="1">IF(MN$5=1,IF(COUNTIF($B$5:MN$5,"=1")&gt;Срок_кредитования_мес.,"",COUNTIF($B$5:MN$5,"=1")),"")</f>
        <v/>
      </c>
      <c r="MO6" s="25">
        <f ca="1">IF(MO$5=1,IF(COUNTIF($B$5:MO$5,"=1")&gt;Срок_кредитования_мес.,"",COUNTIF($B$5:MO$5,"=1")),"")</f>
        <v>316</v>
      </c>
      <c r="MP6" s="25">
        <f ca="1">IF(MP$5=1,IF(COUNTIF($B$5:MP$5,"=1")&gt;Срок_кредитования_мес.,"",COUNTIF($B$5:MP$5,"=1")),"")</f>
        <v>317</v>
      </c>
      <c r="MQ6" s="25">
        <f ca="1">IF(MQ$5=1,IF(COUNTIF($B$5:MQ$5,"=1")&gt;Срок_кредитования_мес.,"",COUNTIF($B$5:MQ$5,"=1")),"")</f>
        <v>318</v>
      </c>
      <c r="MR6" s="25">
        <f ca="1">IF(MR$5=1,IF(COUNTIF($B$5:MR$5,"=1")&gt;Срок_кредитования_мес.,"",COUNTIF($B$5:MR$5,"=1")),"")</f>
        <v>319</v>
      </c>
      <c r="MS6" s="25">
        <f ca="1">IF(MS$5=1,IF(COUNTIF($B$5:MS$5,"=1")&gt;Срок_кредитования_мес.,"",COUNTIF($B$5:MS$5,"=1")),"")</f>
        <v>320</v>
      </c>
      <c r="MT6" s="25">
        <f ca="1">IF(MT$5=1,IF(COUNTIF($B$5:MT$5,"=1")&gt;Срок_кредитования_мес.,"",COUNTIF($B$5:MT$5,"=1")),"")</f>
        <v>321</v>
      </c>
      <c r="MU6" s="25">
        <f ca="1">IF(MU$5=1,IF(COUNTIF($B$5:MU$5,"=1")&gt;Срок_кредитования_мес.,"",COUNTIF($B$5:MU$5,"=1")),"")</f>
        <v>322</v>
      </c>
      <c r="MV6" s="25">
        <f ca="1">IF(MV$5=1,IF(COUNTIF($B$5:MV$5,"=1")&gt;Срок_кредитования_мес.,"",COUNTIF($B$5:MV$5,"=1")),"")</f>
        <v>323</v>
      </c>
      <c r="MW6" s="25">
        <f ca="1">IF(MW$5=1,IF(COUNTIF($B$5:MW$5,"=1")&gt;Срок_кредитования_мес.,"",COUNTIF($B$5:MW$5,"=1")),"")</f>
        <v>324</v>
      </c>
      <c r="MX6" s="25">
        <f ca="1">IF(MX$5=1,IF(COUNTIF($B$5:MX$5,"=1")&gt;Срок_кредитования_мес.,"",COUNTIF($B$5:MX$5,"=1")),"")</f>
        <v>325</v>
      </c>
      <c r="MY6" s="25">
        <f ca="1">IF(MY$5=1,IF(COUNTIF($B$5:MY$5,"=1")&gt;Срок_кредитования_мес.,"",COUNTIF($B$5:MY$5,"=1")),"")</f>
        <v>326</v>
      </c>
      <c r="MZ6" s="25">
        <f ca="1">IF(MZ$5=1,IF(COUNTIF($B$5:MZ$5,"=1")&gt;Срок_кредитования_мес.,"",COUNTIF($B$5:MZ$5,"=1")),"")</f>
        <v>327</v>
      </c>
      <c r="NA6" s="25" t="str">
        <f ca="1">IF(NA$5=1,IF(COUNTIF($B$5:NA$5,"=1")&gt;Срок_кредитования_мес.,"",COUNTIF($B$5:NA$5,"=1")),"")</f>
        <v/>
      </c>
      <c r="NB6" s="25">
        <f ca="1">IF(NB$5=1,IF(COUNTIF($B$5:NB$5,"=1")&gt;Срок_кредитования_мес.,"",COUNTIF($B$5:NB$5,"=1")),"")</f>
        <v>328</v>
      </c>
      <c r="NC6" s="25">
        <f ca="1">IF(NC$5=1,IF(COUNTIF($B$5:NC$5,"=1")&gt;Срок_кредитования_мес.,"",COUNTIF($B$5:NC$5,"=1")),"")</f>
        <v>329</v>
      </c>
      <c r="ND6" s="25">
        <f ca="1">IF(ND$5=1,IF(COUNTIF($B$5:ND$5,"=1")&gt;Срок_кредитования_мес.,"",COUNTIF($B$5:ND$5,"=1")),"")</f>
        <v>330</v>
      </c>
      <c r="NE6" s="25">
        <f ca="1">IF(NE$5=1,IF(COUNTIF($B$5:NE$5,"=1")&gt;Срок_кредитования_мес.,"",COUNTIF($B$5:NE$5,"=1")),"")</f>
        <v>331</v>
      </c>
      <c r="NF6" s="25">
        <f ca="1">IF(NF$5=1,IF(COUNTIF($B$5:NF$5,"=1")&gt;Срок_кредитования_мес.,"",COUNTIF($B$5:NF$5,"=1")),"")</f>
        <v>332</v>
      </c>
      <c r="NG6" s="25">
        <f ca="1">IF(NG$5=1,IF(COUNTIF($B$5:NG$5,"=1")&gt;Срок_кредитования_мес.,"",COUNTIF($B$5:NG$5,"=1")),"")</f>
        <v>333</v>
      </c>
      <c r="NH6" s="25">
        <f ca="1">IF(NH$5=1,IF(COUNTIF($B$5:NH$5,"=1")&gt;Срок_кредитования_мес.,"",COUNTIF($B$5:NH$5,"=1")),"")</f>
        <v>334</v>
      </c>
      <c r="NI6" s="25">
        <f ca="1">IF(NI$5=1,IF(COUNTIF($B$5:NI$5,"=1")&gt;Срок_кредитования_мес.,"",COUNTIF($B$5:NI$5,"=1")),"")</f>
        <v>335</v>
      </c>
      <c r="NJ6" s="25">
        <f ca="1">IF(NJ$5=1,IF(COUNTIF($B$5:NJ$5,"=1")&gt;Срок_кредитования_мес.,"",COUNTIF($B$5:NJ$5,"=1")),"")</f>
        <v>336</v>
      </c>
      <c r="NK6" s="25">
        <f ca="1">IF(NK$5=1,IF(COUNTIF($B$5:NK$5,"=1")&gt;Срок_кредитования_мес.,"",COUNTIF($B$5:NK$5,"=1")),"")</f>
        <v>337</v>
      </c>
      <c r="NL6" s="25">
        <f ca="1">IF(NL$5=1,IF(COUNTIF($B$5:NL$5,"=1")&gt;Срок_кредитования_мес.,"",COUNTIF($B$5:NL$5,"=1")),"")</f>
        <v>338</v>
      </c>
      <c r="NM6" s="25">
        <f ca="1">IF(NM$5=1,IF(COUNTIF($B$5:NM$5,"=1")&gt;Срок_кредитования_мес.,"",COUNTIF($B$5:NM$5,"=1")),"")</f>
        <v>339</v>
      </c>
      <c r="NN6" s="25" t="str">
        <f ca="1">IF(NN$5=1,IF(COUNTIF($B$5:NN$5,"=1")&gt;Срок_кредитования_мес.,"",COUNTIF($B$5:NN$5,"=1")),"")</f>
        <v/>
      </c>
      <c r="NO6" s="25">
        <f ca="1">IF(NO$5=1,IF(COUNTIF($B$5:NO$5,"=1")&gt;Срок_кредитования_мес.,"",COUNTIF($B$5:NO$5,"=1")),"")</f>
        <v>340</v>
      </c>
      <c r="NP6" s="25">
        <f ca="1">IF(NP$5=1,IF(COUNTIF($B$5:NP$5,"=1")&gt;Срок_кредитования_мес.,"",COUNTIF($B$5:NP$5,"=1")),"")</f>
        <v>341</v>
      </c>
      <c r="NQ6" s="25">
        <f ca="1">IF(NQ$5=1,IF(COUNTIF($B$5:NQ$5,"=1")&gt;Срок_кредитования_мес.,"",COUNTIF($B$5:NQ$5,"=1")),"")</f>
        <v>342</v>
      </c>
      <c r="NR6" s="25">
        <f ca="1">IF(NR$5=1,IF(COUNTIF($B$5:NR$5,"=1")&gt;Срок_кредитования_мес.,"",COUNTIF($B$5:NR$5,"=1")),"")</f>
        <v>343</v>
      </c>
      <c r="NS6" s="25">
        <f ca="1">IF(NS$5=1,IF(COUNTIF($B$5:NS$5,"=1")&gt;Срок_кредитования_мес.,"",COUNTIF($B$5:NS$5,"=1")),"")</f>
        <v>344</v>
      </c>
      <c r="NT6" s="25">
        <f ca="1">IF(NT$5=1,IF(COUNTIF($B$5:NT$5,"=1")&gt;Срок_кредитования_мес.,"",COUNTIF($B$5:NT$5,"=1")),"")</f>
        <v>345</v>
      </c>
      <c r="NU6" s="25">
        <f ca="1">IF(NU$5=1,IF(COUNTIF($B$5:NU$5,"=1")&gt;Срок_кредитования_мес.,"",COUNTIF($B$5:NU$5,"=1")),"")</f>
        <v>346</v>
      </c>
      <c r="NV6" s="25">
        <f ca="1">IF(NV$5=1,IF(COUNTIF($B$5:NV$5,"=1")&gt;Срок_кредитования_мес.,"",COUNTIF($B$5:NV$5,"=1")),"")</f>
        <v>347</v>
      </c>
      <c r="NW6" s="25">
        <f ca="1">IF(NW$5=1,IF(COUNTIF($B$5:NW$5,"=1")&gt;Срок_кредитования_мес.,"",COUNTIF($B$5:NW$5,"=1")),"")</f>
        <v>348</v>
      </c>
      <c r="NX6" s="25">
        <f ca="1">IF(NX$5=1,IF(COUNTIF($B$5:NX$5,"=1")&gt;Срок_кредитования_мес.,"",COUNTIF($B$5:NX$5,"=1")),"")</f>
        <v>349</v>
      </c>
      <c r="NY6" s="25">
        <f ca="1">IF(NY$5=1,IF(COUNTIF($B$5:NY$5,"=1")&gt;Срок_кредитования_мес.,"",COUNTIF($B$5:NY$5,"=1")),"")</f>
        <v>350</v>
      </c>
      <c r="NZ6" s="25">
        <f ca="1">IF(NZ$5=1,IF(COUNTIF($B$5:NZ$5,"=1")&gt;Срок_кредитования_мес.,"",COUNTIF($B$5:NZ$5,"=1")),"")</f>
        <v>351</v>
      </c>
      <c r="OA6" s="25" t="str">
        <f ca="1">IF(OA$5=1,IF(COUNTIF($B$5:OA$5,"=1")&gt;Срок_кредитования_мес.,"",COUNTIF($B$5:OA$5,"=1")),"")</f>
        <v/>
      </c>
      <c r="OB6" s="25">
        <f ca="1">IF(OB$5=1,IF(COUNTIF($B$5:OB$5,"=1")&gt;Срок_кредитования_мес.,"",COUNTIF($B$5:OB$5,"=1")),"")</f>
        <v>352</v>
      </c>
      <c r="OC6" s="25">
        <f ca="1">IF(OC$5=1,IF(COUNTIF($B$5:OC$5,"=1")&gt;Срок_кредитования_мес.,"",COUNTIF($B$5:OC$5,"=1")),"")</f>
        <v>353</v>
      </c>
      <c r="OD6" s="25">
        <f ca="1">IF(OD$5=1,IF(COUNTIF($B$5:OD$5,"=1")&gt;Срок_кредитования_мес.,"",COUNTIF($B$5:OD$5,"=1")),"")</f>
        <v>354</v>
      </c>
      <c r="OE6" s="25">
        <f ca="1">IF(OE$5=1,IF(COUNTIF($B$5:OE$5,"=1")&gt;Срок_кредитования_мес.,"",COUNTIF($B$5:OE$5,"=1")),"")</f>
        <v>355</v>
      </c>
      <c r="OF6" s="25">
        <f ca="1">IF(OF$5=1,IF(COUNTIF($B$5:OF$5,"=1")&gt;Срок_кредитования_мес.,"",COUNTIF($B$5:OF$5,"=1")),"")</f>
        <v>356</v>
      </c>
      <c r="OG6" s="25">
        <f ca="1">IF(OG$5=1,IF(COUNTIF($B$5:OG$5,"=1")&gt;Срок_кредитования_мес.,"",COUNTIF($B$5:OG$5,"=1")),"")</f>
        <v>357</v>
      </c>
      <c r="OH6" s="25">
        <f ca="1">IF(OH$5=1,IF(COUNTIF($B$5:OH$5,"=1")&gt;Срок_кредитования_мес.,"",COUNTIF($B$5:OH$5,"=1")),"")</f>
        <v>358</v>
      </c>
      <c r="OI6" s="25">
        <f ca="1">IF(OI$5=1,IF(COUNTIF($B$5:OI$5,"=1")&gt;Срок_кредитования_мес.,"",COUNTIF($B$5:OI$5,"=1")),"")</f>
        <v>359</v>
      </c>
      <c r="OJ6" s="25">
        <f ca="1">IF(OJ$5=1,IF(COUNTIF($B$5:OJ$5,"=1")&gt;Срок_кредитования_мес.,"",COUNTIF($B$5:OJ$5,"=1")),"")</f>
        <v>360</v>
      </c>
      <c r="OK6" s="25" t="str">
        <f ca="1">IF(OK$5=1,IF(COUNTIF($B$5:OK$5,"=1")&gt;Срок_кредитования_мес.,"",COUNTIF($B$5:OK$5,"=1")),"")</f>
        <v/>
      </c>
      <c r="OL6" s="25" t="str">
        <f ca="1">IF(OL$5=1,IF(COUNTIF($B$5:OL$5,"=1")&gt;Срок_кредитования_мес.,"",COUNTIF($B$5:OL$5,"=1")),"")</f>
        <v/>
      </c>
      <c r="OM6" s="25" t="str">
        <f ca="1">IF(OM$5=1,IF(COUNTIF($B$5:OM$5,"=1")&gt;Срок_кредитования_мес.,"",COUNTIF($B$5:OM$5,"=1")),"")</f>
        <v/>
      </c>
      <c r="ON6" s="25" t="str">
        <f ca="1">IF(ON$5=1,IF(COUNTIF($B$5:ON$5,"=1")&gt;Срок_кредитования_мес.,"",COUNTIF($B$5:ON$5,"=1")),"")</f>
        <v/>
      </c>
    </row>
    <row r="7" spans="1:404" ht="14.25" customHeight="1" thickBot="1">
      <c r="A7" s="495" t="s">
        <v>144</v>
      </c>
      <c r="B7" s="27" t="str">
        <f ca="1">IF(DAY(B$3)=1,
TEXT(B$3,"[$-ru-RU] МММ ГГ;@"),
IF(OFFSET(B3,0,-1,1,1)=DATE(YEAR(OFFSET(B3,0,-1,1,1)),12,31),
YEAR(B$3),
TEXT(B$3,"[$-ru-RU] МММ ГГ;@")))</f>
        <v xml:space="preserve"> янв 21</v>
      </c>
      <c r="C7" s="27" t="str">
        <f t="shared" ref="C7:M7" ca="1" si="70">IF(DAY(C$3)=1,
TEXT(C$3,"[$-ru-RU] МММ ГГ;@"),
IF(OFFSET(C3,0,-1,1,1)=DATE(YEAR(OFFSET(C3,0,-1,1,1)),12,31),
YEAR(C$3),
TEXT(C$3,"[$-ru-RU] МММ ГГ;@")))</f>
        <v xml:space="preserve"> фев 21</v>
      </c>
      <c r="D7" s="27" t="str">
        <f t="shared" ca="1" si="70"/>
        <v xml:space="preserve"> мар 21</v>
      </c>
      <c r="E7" s="27" t="str">
        <f t="shared" ca="1" si="70"/>
        <v xml:space="preserve"> апр 21</v>
      </c>
      <c r="F7" s="27" t="str">
        <f t="shared" ca="1" si="70"/>
        <v xml:space="preserve"> май 21</v>
      </c>
      <c r="G7" s="27" t="str">
        <f t="shared" ca="1" si="70"/>
        <v xml:space="preserve"> июн 21</v>
      </c>
      <c r="H7" s="27" t="str">
        <f t="shared" ca="1" si="70"/>
        <v xml:space="preserve"> июл 21</v>
      </c>
      <c r="I7" s="27" t="str">
        <f t="shared" ca="1" si="70"/>
        <v xml:space="preserve"> авг 21</v>
      </c>
      <c r="J7" s="27" t="str">
        <f t="shared" ca="1" si="70"/>
        <v xml:space="preserve"> сен 21</v>
      </c>
      <c r="K7" s="27" t="str">
        <f t="shared" ca="1" si="70"/>
        <v xml:space="preserve"> окт 21</v>
      </c>
      <c r="L7" s="27" t="str">
        <f t="shared" ca="1" si="70"/>
        <v xml:space="preserve"> ноя 21</v>
      </c>
      <c r="M7" s="27" t="str">
        <f t="shared" ca="1" si="70"/>
        <v xml:space="preserve"> дек 21</v>
      </c>
      <c r="N7" s="539">
        <f ca="1">IF(DAY(N$3)=1,
TEXT(N$3,"[$-ru-RU] МММ ГГ;@"),
IF(OFFSET(N3,0,0,1,1)=DATE(YEAR(OFFSET(N3,0,-1,1,1)),12,31),
YEAR(N$3),
TEXT(N$3,"[$-ru-RU] МММ ГГ;@")))</f>
        <v>2021</v>
      </c>
      <c r="O7" s="27" t="str">
        <f ca="1">IF(DAY(O$3)=1,
TEXT(O$3,"[$-ru-RU] МММ ГГ;@"),
IF(OFFSET(O3,0,-1,1,1)=DATE(YEAR(OFFSET(O3,0,-1,1,1)),12,31),
YEAR(O$3),
TEXT(O$3,"[$-ru-RU] МММ ГГ;@")))</f>
        <v xml:space="preserve"> янв 22</v>
      </c>
      <c r="P7" s="27" t="str">
        <f t="shared" ref="P7:Z7" ca="1" si="71">IF(DAY(P$3)=1,
TEXT(P$3,"[$-ru-RU] МММ ГГ;@"),
IF(OFFSET(P3,0,-1,1,1)=DATE(YEAR(OFFSET(P3,0,-1,1,1)),12,31),
YEAR(P$3),
TEXT(P$3,"[$-ru-RU] МММ ГГ;@")))</f>
        <v xml:space="preserve"> фев 22</v>
      </c>
      <c r="Q7" s="27" t="str">
        <f t="shared" ca="1" si="71"/>
        <v xml:space="preserve"> мар 22</v>
      </c>
      <c r="R7" s="27" t="str">
        <f t="shared" ca="1" si="71"/>
        <v xml:space="preserve"> апр 22</v>
      </c>
      <c r="S7" s="27" t="str">
        <f t="shared" ca="1" si="71"/>
        <v xml:space="preserve"> май 22</v>
      </c>
      <c r="T7" s="27" t="str">
        <f t="shared" ca="1" si="71"/>
        <v xml:space="preserve"> июн 22</v>
      </c>
      <c r="U7" s="27" t="str">
        <f t="shared" ca="1" si="71"/>
        <v xml:space="preserve"> июл 22</v>
      </c>
      <c r="V7" s="27" t="str">
        <f t="shared" ca="1" si="71"/>
        <v xml:space="preserve"> авг 22</v>
      </c>
      <c r="W7" s="27" t="str">
        <f t="shared" ca="1" si="71"/>
        <v xml:space="preserve"> сен 22</v>
      </c>
      <c r="X7" s="27" t="str">
        <f t="shared" ca="1" si="71"/>
        <v xml:space="preserve"> окт 22</v>
      </c>
      <c r="Y7" s="27" t="str">
        <f t="shared" ca="1" si="71"/>
        <v xml:space="preserve"> ноя 22</v>
      </c>
      <c r="Z7" s="27" t="str">
        <f t="shared" ca="1" si="71"/>
        <v xml:space="preserve"> дек 22</v>
      </c>
      <c r="AA7" s="539">
        <f ca="1">IF(DAY(AA$3)=1,
TEXT(AA$3,"[$-ru-RU] МММ ГГ;@"),
IF(OFFSET(AA3,0,0,1,1)=DATE(YEAR(OFFSET(AA3,0,-1,1,1)),12,31),
YEAR(AA$3),
TEXT(AA$3,"[$-ru-RU] МММ ГГ;@")))</f>
        <v>2022</v>
      </c>
      <c r="AB7" s="27" t="str">
        <f ca="1">IF(DAY(AB$3)=1,
TEXT(AB$3,"[$-ru-RU] МММ ГГ;@"),
IF(OFFSET(AB3,0,-1,1,1)=DATE(YEAR(OFFSET(AB3,0,-1,1,1)),12,31),
YEAR(AB$3),
TEXT(AB$3,"[$-ru-RU] МММ ГГ;@")))</f>
        <v xml:space="preserve"> янв 23</v>
      </c>
      <c r="AC7" s="27" t="str">
        <f t="shared" ref="AC7:AM7" ca="1" si="72">IF(DAY(AC$3)=1,
TEXT(AC$3,"[$-ru-RU] МММ ГГ;@"),
IF(OFFSET(AC3,0,-1,1,1)=DATE(YEAR(OFFSET(AC3,0,-1,1,1)),12,31),
YEAR(AC$3),
TEXT(AC$3,"[$-ru-RU] МММ ГГ;@")))</f>
        <v xml:space="preserve"> фев 23</v>
      </c>
      <c r="AD7" s="27" t="str">
        <f t="shared" ca="1" si="72"/>
        <v xml:space="preserve"> мар 23</v>
      </c>
      <c r="AE7" s="27" t="str">
        <f t="shared" ca="1" si="72"/>
        <v xml:space="preserve"> апр 23</v>
      </c>
      <c r="AF7" s="27" t="str">
        <f t="shared" ca="1" si="72"/>
        <v xml:space="preserve"> май 23</v>
      </c>
      <c r="AG7" s="27" t="str">
        <f t="shared" ca="1" si="72"/>
        <v xml:space="preserve"> июн 23</v>
      </c>
      <c r="AH7" s="27" t="str">
        <f t="shared" ca="1" si="72"/>
        <v xml:space="preserve"> июл 23</v>
      </c>
      <c r="AI7" s="27" t="str">
        <f t="shared" ca="1" si="72"/>
        <v xml:space="preserve"> авг 23</v>
      </c>
      <c r="AJ7" s="27" t="str">
        <f t="shared" ca="1" si="72"/>
        <v xml:space="preserve"> сен 23</v>
      </c>
      <c r="AK7" s="27" t="str">
        <f t="shared" ca="1" si="72"/>
        <v xml:space="preserve"> окт 23</v>
      </c>
      <c r="AL7" s="27" t="str">
        <f t="shared" ca="1" si="72"/>
        <v xml:space="preserve"> ноя 23</v>
      </c>
      <c r="AM7" s="27" t="str">
        <f t="shared" ca="1" si="72"/>
        <v xml:space="preserve"> дек 23</v>
      </c>
      <c r="AN7" s="539">
        <f ca="1">IF(DAY(AN$3)=1,
TEXT(AN$3,"[$-ru-RU] МММ ГГ;@"),
IF(OFFSET(AN3,0,0,1,1)=DATE(YEAR(OFFSET(AN3,0,-1,1,1)),12,31),
YEAR(AN$3),
TEXT(AN$3,"[$-ru-RU] МММ ГГ;@")))</f>
        <v>2023</v>
      </c>
      <c r="AO7" s="27" t="str">
        <f ca="1">IF(DAY(AO$3)=1,
TEXT(AO$3,"[$-ru-RU] МММ ГГ;@"),
IF(OFFSET(AO3,0,-1,1,1)=DATE(YEAR(OFFSET(AO3,0,-1,1,1)),12,31),
YEAR(AO$3),
TEXT(AO$3,"[$-ru-RU] МММ ГГ;@")))</f>
        <v xml:space="preserve"> янв 24</v>
      </c>
      <c r="AP7" s="27" t="str">
        <f t="shared" ref="AP7:AZ7" ca="1" si="73">IF(DAY(AP$3)=1,
TEXT(AP$3,"[$-ru-RU] МММ ГГ;@"),
IF(OFFSET(AP3,0,-1,1,1)=DATE(YEAR(OFFSET(AP3,0,-1,1,1)),12,31),
YEAR(AP$3),
TEXT(AP$3,"[$-ru-RU] МММ ГГ;@")))</f>
        <v xml:space="preserve"> фев 24</v>
      </c>
      <c r="AQ7" s="27" t="str">
        <f t="shared" ca="1" si="73"/>
        <v xml:space="preserve"> мар 24</v>
      </c>
      <c r="AR7" s="27" t="str">
        <f t="shared" ca="1" si="73"/>
        <v xml:space="preserve"> апр 24</v>
      </c>
      <c r="AS7" s="27" t="str">
        <f t="shared" ca="1" si="73"/>
        <v xml:space="preserve"> май 24</v>
      </c>
      <c r="AT7" s="27" t="str">
        <f t="shared" ca="1" si="73"/>
        <v xml:space="preserve"> июн 24</v>
      </c>
      <c r="AU7" s="27" t="str">
        <f t="shared" ca="1" si="73"/>
        <v xml:space="preserve"> июл 24</v>
      </c>
      <c r="AV7" s="27" t="str">
        <f t="shared" ca="1" si="73"/>
        <v xml:space="preserve"> авг 24</v>
      </c>
      <c r="AW7" s="27" t="str">
        <f t="shared" ca="1" si="73"/>
        <v xml:space="preserve"> сен 24</v>
      </c>
      <c r="AX7" s="27" t="str">
        <f t="shared" ca="1" si="73"/>
        <v xml:space="preserve"> окт 24</v>
      </c>
      <c r="AY7" s="27" t="str">
        <f t="shared" ca="1" si="73"/>
        <v xml:space="preserve"> ноя 24</v>
      </c>
      <c r="AZ7" s="27" t="str">
        <f t="shared" ca="1" si="73"/>
        <v xml:space="preserve"> дек 24</v>
      </c>
      <c r="BA7" s="539">
        <f ca="1">IF(DAY(BA$3)=1,
TEXT(BA$3,"[$-ru-RU] МММ ГГ;@"),
IF(OFFSET(BA3,0,0,1,1)=DATE(YEAR(OFFSET(BA3,0,-1,1,1)),12,31),
YEAR(BA$3),
TEXT(BA$3,"[$-ru-RU] МММ ГГ;@")))</f>
        <v>2024</v>
      </c>
      <c r="BB7" s="27" t="str">
        <f ca="1">IF(DAY(BB$3)=1,
TEXT(BB$3,"[$-ru-RU] МММ ГГ;@"),
IF(OFFSET(BB3,0,-1,1,1)=DATE(YEAR(OFFSET(BB3,0,-1,1,1)),12,31),
YEAR(BB$3),
TEXT(BB$3,"[$-ru-RU] МММ ГГ;@")))</f>
        <v xml:space="preserve"> янв 25</v>
      </c>
      <c r="BC7" s="27" t="str">
        <f t="shared" ref="BC7:BM7" ca="1" si="74">IF(DAY(BC$3)=1,
TEXT(BC$3,"[$-ru-RU] МММ ГГ;@"),
IF(OFFSET(BC3,0,-1,1,1)=DATE(YEAR(OFFSET(BC3,0,-1,1,1)),12,31),
YEAR(BC$3),
TEXT(BC$3,"[$-ru-RU] МММ ГГ;@")))</f>
        <v xml:space="preserve"> фев 25</v>
      </c>
      <c r="BD7" s="27" t="str">
        <f t="shared" ca="1" si="74"/>
        <v xml:space="preserve"> мар 25</v>
      </c>
      <c r="BE7" s="27" t="str">
        <f t="shared" ca="1" si="74"/>
        <v xml:space="preserve"> апр 25</v>
      </c>
      <c r="BF7" s="27" t="str">
        <f t="shared" ca="1" si="74"/>
        <v xml:space="preserve"> май 25</v>
      </c>
      <c r="BG7" s="27" t="str">
        <f t="shared" ca="1" si="74"/>
        <v xml:space="preserve"> июн 25</v>
      </c>
      <c r="BH7" s="27" t="str">
        <f t="shared" ca="1" si="74"/>
        <v xml:space="preserve"> июл 25</v>
      </c>
      <c r="BI7" s="27" t="str">
        <f t="shared" ca="1" si="74"/>
        <v xml:space="preserve"> авг 25</v>
      </c>
      <c r="BJ7" s="27" t="str">
        <f t="shared" ca="1" si="74"/>
        <v xml:space="preserve"> сен 25</v>
      </c>
      <c r="BK7" s="27" t="str">
        <f t="shared" ca="1" si="74"/>
        <v xml:space="preserve"> окт 25</v>
      </c>
      <c r="BL7" s="27" t="str">
        <f t="shared" ca="1" si="74"/>
        <v xml:space="preserve"> ноя 25</v>
      </c>
      <c r="BM7" s="27" t="str">
        <f t="shared" ca="1" si="74"/>
        <v xml:space="preserve"> дек 25</v>
      </c>
      <c r="BN7" s="539">
        <f ca="1">IF(DAY(BN$3)=1,
TEXT(BN$3,"[$-ru-RU] МММ ГГ;@"),
IF(OFFSET(BN3,0,0,1,1)=DATE(YEAR(OFFSET(BN3,0,-1,1,1)),12,31),
YEAR(BN$3),
TEXT(BN$3,"[$-ru-RU] МММ ГГ;@")))</f>
        <v>2025</v>
      </c>
      <c r="BO7" s="27" t="str">
        <f ca="1">IF(DAY(BO$3)=1,
TEXT(BO$3,"[$-ru-RU] МММ ГГ;@"),
IF(OFFSET(BO3,0,-1,1,1)=DATE(YEAR(OFFSET(BO3,0,-1,1,1)),12,31),
YEAR(BO$3),
TEXT(BO$3,"[$-ru-RU] МММ ГГ;@")))</f>
        <v xml:space="preserve"> янв 26</v>
      </c>
      <c r="BP7" s="27" t="str">
        <f t="shared" ref="BP7:BZ7" ca="1" si="75">IF(DAY(BP$3)=1,
TEXT(BP$3,"[$-ru-RU] МММ ГГ;@"),
IF(OFFSET(BP3,0,-1,1,1)=DATE(YEAR(OFFSET(BP3,0,-1,1,1)),12,31),
YEAR(BP$3),
TEXT(BP$3,"[$-ru-RU] МММ ГГ;@")))</f>
        <v xml:space="preserve"> фев 26</v>
      </c>
      <c r="BQ7" s="27" t="str">
        <f t="shared" ca="1" si="75"/>
        <v xml:space="preserve"> мар 26</v>
      </c>
      <c r="BR7" s="27" t="str">
        <f t="shared" ca="1" si="75"/>
        <v xml:space="preserve"> апр 26</v>
      </c>
      <c r="BS7" s="27" t="str">
        <f t="shared" ca="1" si="75"/>
        <v xml:space="preserve"> май 26</v>
      </c>
      <c r="BT7" s="27" t="str">
        <f t="shared" ca="1" si="75"/>
        <v xml:space="preserve"> июн 26</v>
      </c>
      <c r="BU7" s="27" t="str">
        <f t="shared" ca="1" si="75"/>
        <v xml:space="preserve"> июл 26</v>
      </c>
      <c r="BV7" s="27" t="str">
        <f t="shared" ca="1" si="75"/>
        <v xml:space="preserve"> авг 26</v>
      </c>
      <c r="BW7" s="27" t="str">
        <f t="shared" ca="1" si="75"/>
        <v xml:space="preserve"> сен 26</v>
      </c>
      <c r="BX7" s="27" t="str">
        <f t="shared" ca="1" si="75"/>
        <v xml:space="preserve"> окт 26</v>
      </c>
      <c r="BY7" s="27" t="str">
        <f t="shared" ca="1" si="75"/>
        <v xml:space="preserve"> ноя 26</v>
      </c>
      <c r="BZ7" s="27" t="str">
        <f t="shared" ca="1" si="75"/>
        <v xml:space="preserve"> дек 26</v>
      </c>
      <c r="CA7" s="539">
        <f ca="1">IF(DAY(CA$3)=1,
TEXT(CA$3,"[$-ru-RU] МММ ГГ;@"),
IF(OFFSET(CA3,0,0,1,1)=DATE(YEAR(OFFSET(CA3,0,-1,1,1)),12,31),
YEAR(CA$3),
TEXT(CA$3,"[$-ru-RU] МММ ГГ;@")))</f>
        <v>2026</v>
      </c>
      <c r="CB7" s="27" t="str">
        <f ca="1">IF(DAY(CB$3)=1,
TEXT(CB$3,"[$-ru-RU] МММ ГГ;@"),
IF(OFFSET(CB3,0,-1,1,1)=DATE(YEAR(OFFSET(CB3,0,-1,1,1)),12,31),
YEAR(CB$3),
TEXT(CB$3,"[$-ru-RU] МММ ГГ;@")))</f>
        <v xml:space="preserve"> янв 27</v>
      </c>
      <c r="CC7" s="27" t="str">
        <f t="shared" ref="CC7:CM7" ca="1" si="76">IF(DAY(CC$3)=1,
TEXT(CC$3,"[$-ru-RU] МММ ГГ;@"),
IF(OFFSET(CC3,0,-1,1,1)=DATE(YEAR(OFFSET(CC3,0,-1,1,1)),12,31),
YEAR(CC$3),
TEXT(CC$3,"[$-ru-RU] МММ ГГ;@")))</f>
        <v xml:space="preserve"> фев 27</v>
      </c>
      <c r="CD7" s="27" t="str">
        <f t="shared" ca="1" si="76"/>
        <v xml:space="preserve"> мар 27</v>
      </c>
      <c r="CE7" s="27" t="str">
        <f t="shared" ca="1" si="76"/>
        <v xml:space="preserve"> апр 27</v>
      </c>
      <c r="CF7" s="27" t="str">
        <f t="shared" ca="1" si="76"/>
        <v xml:space="preserve"> май 27</v>
      </c>
      <c r="CG7" s="27" t="str">
        <f t="shared" ca="1" si="76"/>
        <v xml:space="preserve"> июн 27</v>
      </c>
      <c r="CH7" s="27" t="str">
        <f t="shared" ca="1" si="76"/>
        <v xml:space="preserve"> июл 27</v>
      </c>
      <c r="CI7" s="27" t="str">
        <f t="shared" ca="1" si="76"/>
        <v xml:space="preserve"> авг 27</v>
      </c>
      <c r="CJ7" s="27" t="str">
        <f t="shared" ca="1" si="76"/>
        <v xml:space="preserve"> сен 27</v>
      </c>
      <c r="CK7" s="27" t="str">
        <f t="shared" ca="1" si="76"/>
        <v xml:space="preserve"> окт 27</v>
      </c>
      <c r="CL7" s="27" t="str">
        <f t="shared" ca="1" si="76"/>
        <v xml:space="preserve"> ноя 27</v>
      </c>
      <c r="CM7" s="27" t="str">
        <f t="shared" ca="1" si="76"/>
        <v xml:space="preserve"> дек 27</v>
      </c>
      <c r="CN7" s="539">
        <f ca="1">IF(DAY(CN$3)=1,
TEXT(CN$3,"[$-ru-RU] МММ ГГ;@"),
IF(OFFSET(CN3,0,0,1,1)=DATE(YEAR(OFFSET(CN3,0,-1,1,1)),12,31),
YEAR(CN$3),
TEXT(CN$3,"[$-ru-RU] МММ ГГ;@")))</f>
        <v>2027</v>
      </c>
      <c r="CO7" s="27" t="str">
        <f ca="1">IF(DAY(CO$3)=1,
TEXT(CO$3,"[$-ru-RU] МММ ГГ;@"),
IF(OFFSET(CO3,0,-1,1,1)=DATE(YEAR(OFFSET(CO3,0,-1,1,1)),12,31),
YEAR(CO$3),
TEXT(CO$3,"[$-ru-RU] МММ ГГ;@")))</f>
        <v xml:space="preserve"> янв 28</v>
      </c>
      <c r="CP7" s="27" t="str">
        <f t="shared" ref="CP7:CZ7" ca="1" si="77">IF(DAY(CP$3)=1,
TEXT(CP$3,"[$-ru-RU] МММ ГГ;@"),
IF(OFFSET(CP3,0,-1,1,1)=DATE(YEAR(OFFSET(CP3,0,-1,1,1)),12,31),
YEAR(CP$3),
TEXT(CP$3,"[$-ru-RU] МММ ГГ;@")))</f>
        <v xml:space="preserve"> фев 28</v>
      </c>
      <c r="CQ7" s="27" t="str">
        <f t="shared" ca="1" si="77"/>
        <v xml:space="preserve"> мар 28</v>
      </c>
      <c r="CR7" s="27" t="str">
        <f t="shared" ca="1" si="77"/>
        <v xml:space="preserve"> апр 28</v>
      </c>
      <c r="CS7" s="27" t="str">
        <f t="shared" ca="1" si="77"/>
        <v xml:space="preserve"> май 28</v>
      </c>
      <c r="CT7" s="27" t="str">
        <f t="shared" ca="1" si="77"/>
        <v xml:space="preserve"> июн 28</v>
      </c>
      <c r="CU7" s="27" t="str">
        <f t="shared" ca="1" si="77"/>
        <v xml:space="preserve"> июл 28</v>
      </c>
      <c r="CV7" s="27" t="str">
        <f t="shared" ca="1" si="77"/>
        <v xml:space="preserve"> авг 28</v>
      </c>
      <c r="CW7" s="27" t="str">
        <f t="shared" ca="1" si="77"/>
        <v xml:space="preserve"> сен 28</v>
      </c>
      <c r="CX7" s="27" t="str">
        <f t="shared" ca="1" si="77"/>
        <v xml:space="preserve"> окт 28</v>
      </c>
      <c r="CY7" s="27" t="str">
        <f t="shared" ca="1" si="77"/>
        <v xml:space="preserve"> ноя 28</v>
      </c>
      <c r="CZ7" s="27" t="str">
        <f t="shared" ca="1" si="77"/>
        <v xml:space="preserve"> дек 28</v>
      </c>
      <c r="DA7" s="539">
        <f ca="1">IF(DAY(DA$3)=1,
TEXT(DA$3,"[$-ru-RU] МММ ГГ;@"),
IF(OFFSET(DA3,0,0,1,1)=DATE(YEAR(OFFSET(DA3,0,-1,1,1)),12,31),
YEAR(DA$3),
TEXT(DA$3,"[$-ru-RU] МММ ГГ;@")))</f>
        <v>2028</v>
      </c>
      <c r="DB7" s="27" t="str">
        <f ca="1">IF(DAY(DB$3)=1,
TEXT(DB$3,"[$-ru-RU] МММ ГГ;@"),
IF(OFFSET(DB3,0,-1,1,1)=DATE(YEAR(OFFSET(DB3,0,-1,1,1)),12,31),
YEAR(DB$3),
TEXT(DB$3,"[$-ru-RU] МММ ГГ;@")))</f>
        <v xml:space="preserve"> янв 29</v>
      </c>
      <c r="DC7" s="27" t="str">
        <f t="shared" ref="DC7:DM7" ca="1" si="78">IF(DAY(DC$3)=1,
TEXT(DC$3,"[$-ru-RU] МММ ГГ;@"),
IF(OFFSET(DC3,0,-1,1,1)=DATE(YEAR(OFFSET(DC3,0,-1,1,1)),12,31),
YEAR(DC$3),
TEXT(DC$3,"[$-ru-RU] МММ ГГ;@")))</f>
        <v xml:space="preserve"> фев 29</v>
      </c>
      <c r="DD7" s="27" t="str">
        <f t="shared" ca="1" si="78"/>
        <v xml:space="preserve"> мар 29</v>
      </c>
      <c r="DE7" s="27" t="str">
        <f t="shared" ca="1" si="78"/>
        <v xml:space="preserve"> апр 29</v>
      </c>
      <c r="DF7" s="27" t="str">
        <f t="shared" ca="1" si="78"/>
        <v xml:space="preserve"> май 29</v>
      </c>
      <c r="DG7" s="27" t="str">
        <f t="shared" ca="1" si="78"/>
        <v xml:space="preserve"> июн 29</v>
      </c>
      <c r="DH7" s="27" t="str">
        <f t="shared" ca="1" si="78"/>
        <v xml:space="preserve"> июл 29</v>
      </c>
      <c r="DI7" s="27" t="str">
        <f t="shared" ca="1" si="78"/>
        <v xml:space="preserve"> авг 29</v>
      </c>
      <c r="DJ7" s="27" t="str">
        <f t="shared" ca="1" si="78"/>
        <v xml:space="preserve"> сен 29</v>
      </c>
      <c r="DK7" s="27" t="str">
        <f t="shared" ca="1" si="78"/>
        <v xml:space="preserve"> окт 29</v>
      </c>
      <c r="DL7" s="27" t="str">
        <f t="shared" ca="1" si="78"/>
        <v xml:space="preserve"> ноя 29</v>
      </c>
      <c r="DM7" s="27" t="str">
        <f t="shared" ca="1" si="78"/>
        <v xml:space="preserve"> дек 29</v>
      </c>
      <c r="DN7" s="539">
        <f ca="1">IF(DAY(DN$3)=1,
TEXT(DN$3,"[$-ru-RU] МММ ГГ;@"),
IF(OFFSET(DN3,0,0,1,1)=DATE(YEAR(OFFSET(DN3,0,-1,1,1)),12,31),
YEAR(DN$3),
TEXT(DN$3,"[$-ru-RU] МММ ГГ;@")))</f>
        <v>2029</v>
      </c>
      <c r="DO7" s="27" t="str">
        <f ca="1">IF(DAY(DO$3)=1,
TEXT(DO$3,"[$-ru-RU] МММ ГГ;@"),
IF(OFFSET(DO3,0,-1,1,1)=DATE(YEAR(OFFSET(DO3,0,-1,1,1)),12,31),
YEAR(DO$3),
TEXT(DO$3,"[$-ru-RU] МММ ГГ;@")))</f>
        <v xml:space="preserve"> янв 30</v>
      </c>
      <c r="DP7" s="27" t="str">
        <f t="shared" ref="DP7:DZ7" ca="1" si="79">IF(DAY(DP$3)=1,
TEXT(DP$3,"[$-ru-RU] МММ ГГ;@"),
IF(OFFSET(DP3,0,-1,1,1)=DATE(YEAR(OFFSET(DP3,0,-1,1,1)),12,31),
YEAR(DP$3),
TEXT(DP$3,"[$-ru-RU] МММ ГГ;@")))</f>
        <v xml:space="preserve"> фев 30</v>
      </c>
      <c r="DQ7" s="27" t="str">
        <f t="shared" ca="1" si="79"/>
        <v xml:space="preserve"> мар 30</v>
      </c>
      <c r="DR7" s="27" t="str">
        <f t="shared" ca="1" si="79"/>
        <v xml:space="preserve"> апр 30</v>
      </c>
      <c r="DS7" s="27" t="str">
        <f t="shared" ca="1" si="79"/>
        <v xml:space="preserve"> май 30</v>
      </c>
      <c r="DT7" s="27" t="str">
        <f t="shared" ca="1" si="79"/>
        <v xml:space="preserve"> июн 30</v>
      </c>
      <c r="DU7" s="27" t="str">
        <f t="shared" ca="1" si="79"/>
        <v xml:space="preserve"> июл 30</v>
      </c>
      <c r="DV7" s="27" t="str">
        <f t="shared" ca="1" si="79"/>
        <v xml:space="preserve"> авг 30</v>
      </c>
      <c r="DW7" s="27" t="str">
        <f t="shared" ca="1" si="79"/>
        <v xml:space="preserve"> сен 30</v>
      </c>
      <c r="DX7" s="27" t="str">
        <f t="shared" ca="1" si="79"/>
        <v xml:space="preserve"> окт 30</v>
      </c>
      <c r="DY7" s="27" t="str">
        <f t="shared" ca="1" si="79"/>
        <v xml:space="preserve"> ноя 30</v>
      </c>
      <c r="DZ7" s="27" t="str">
        <f t="shared" ca="1" si="79"/>
        <v xml:space="preserve"> дек 30</v>
      </c>
      <c r="EA7" s="539">
        <f ca="1">IF(DAY(EA$3)=1,
TEXT(EA$3,"[$-ru-RU] МММ ГГ;@"),
IF(OFFSET(EA3,0,0,1,1)=DATE(YEAR(OFFSET(EA3,0,-1,1,1)),12,31),
YEAR(EA$3),
TEXT(EA$3,"[$-ru-RU] МММ ГГ;@")))</f>
        <v>2030</v>
      </c>
      <c r="EB7" s="27" t="str">
        <f ca="1">IF(DAY(EB$3)=1,
TEXT(EB$3,"[$-ru-RU] МММ ГГ;@"),
IF(OFFSET(EB3,0,-1,1,1)=DATE(YEAR(OFFSET(EB3,0,-1,1,1)),12,31),
YEAR(EB$3),
TEXT(EB$3,"[$-ru-RU] МММ ГГ;@")))</f>
        <v xml:space="preserve"> янв 31</v>
      </c>
      <c r="EC7" s="27" t="str">
        <f t="shared" ref="EC7:EM7" ca="1" si="80">IF(DAY(EC$3)=1,
TEXT(EC$3,"[$-ru-RU] МММ ГГ;@"),
IF(OFFSET(EC3,0,-1,1,1)=DATE(YEAR(OFFSET(EC3,0,-1,1,1)),12,31),
YEAR(EC$3),
TEXT(EC$3,"[$-ru-RU] МММ ГГ;@")))</f>
        <v xml:space="preserve"> фев 31</v>
      </c>
      <c r="ED7" s="27" t="str">
        <f t="shared" ca="1" si="80"/>
        <v xml:space="preserve"> мар 31</v>
      </c>
      <c r="EE7" s="27" t="str">
        <f t="shared" ca="1" si="80"/>
        <v xml:space="preserve"> апр 31</v>
      </c>
      <c r="EF7" s="27" t="str">
        <f t="shared" ca="1" si="80"/>
        <v xml:space="preserve"> май 31</v>
      </c>
      <c r="EG7" s="27" t="str">
        <f t="shared" ca="1" si="80"/>
        <v xml:space="preserve"> июн 31</v>
      </c>
      <c r="EH7" s="27" t="str">
        <f t="shared" ca="1" si="80"/>
        <v xml:space="preserve"> июл 31</v>
      </c>
      <c r="EI7" s="27" t="str">
        <f t="shared" ca="1" si="80"/>
        <v xml:space="preserve"> авг 31</v>
      </c>
      <c r="EJ7" s="27" t="str">
        <f t="shared" ca="1" si="80"/>
        <v xml:space="preserve"> сен 31</v>
      </c>
      <c r="EK7" s="27" t="str">
        <f t="shared" ca="1" si="80"/>
        <v xml:space="preserve"> окт 31</v>
      </c>
      <c r="EL7" s="27" t="str">
        <f t="shared" ca="1" si="80"/>
        <v xml:space="preserve"> ноя 31</v>
      </c>
      <c r="EM7" s="27" t="str">
        <f t="shared" ca="1" si="80"/>
        <v xml:space="preserve"> дек 31</v>
      </c>
      <c r="EN7" s="539">
        <f ca="1">IF(DAY(EN$3)=1,
TEXT(EN$3,"[$-ru-RU] МММ ГГ;@"),
IF(OFFSET(EN3,0,0,1,1)=DATE(YEAR(OFFSET(EN3,0,-1,1,1)),12,31),
YEAR(EN$3),
TEXT(EN$3,"[$-ru-RU] МММ ГГ;@")))</f>
        <v>2031</v>
      </c>
      <c r="EO7" s="27" t="str">
        <f ca="1">IF(DAY(EO$3)=1,
TEXT(EO$3,"[$-ru-RU] МММ ГГ;@"),
IF(OFFSET(EO3,0,-1,1,1)=DATE(YEAR(OFFSET(EO3,0,-1,1,1)),12,31),
YEAR(EO$3),
TEXT(EO$3,"[$-ru-RU] МММ ГГ;@")))</f>
        <v xml:space="preserve"> янв 32</v>
      </c>
      <c r="EP7" s="27" t="str">
        <f t="shared" ref="EP7:EZ7" ca="1" si="81">IF(DAY(EP$3)=1,
TEXT(EP$3,"[$-ru-RU] МММ ГГ;@"),
IF(OFFSET(EP3,0,-1,1,1)=DATE(YEAR(OFFSET(EP3,0,-1,1,1)),12,31),
YEAR(EP$3),
TEXT(EP$3,"[$-ru-RU] МММ ГГ;@")))</f>
        <v xml:space="preserve"> фев 32</v>
      </c>
      <c r="EQ7" s="27" t="str">
        <f t="shared" ca="1" si="81"/>
        <v xml:space="preserve"> мар 32</v>
      </c>
      <c r="ER7" s="27" t="str">
        <f t="shared" ca="1" si="81"/>
        <v xml:space="preserve"> апр 32</v>
      </c>
      <c r="ES7" s="27" t="str">
        <f t="shared" ca="1" si="81"/>
        <v xml:space="preserve"> май 32</v>
      </c>
      <c r="ET7" s="27" t="str">
        <f t="shared" ca="1" si="81"/>
        <v xml:space="preserve"> июн 32</v>
      </c>
      <c r="EU7" s="27" t="str">
        <f t="shared" ca="1" si="81"/>
        <v xml:space="preserve"> июл 32</v>
      </c>
      <c r="EV7" s="27" t="str">
        <f t="shared" ca="1" si="81"/>
        <v xml:space="preserve"> авг 32</v>
      </c>
      <c r="EW7" s="27" t="str">
        <f t="shared" ca="1" si="81"/>
        <v xml:space="preserve"> сен 32</v>
      </c>
      <c r="EX7" s="27" t="str">
        <f t="shared" ca="1" si="81"/>
        <v xml:space="preserve"> окт 32</v>
      </c>
      <c r="EY7" s="27" t="str">
        <f t="shared" ca="1" si="81"/>
        <v xml:space="preserve"> ноя 32</v>
      </c>
      <c r="EZ7" s="27" t="str">
        <f t="shared" ca="1" si="81"/>
        <v xml:space="preserve"> дек 32</v>
      </c>
      <c r="FA7" s="539">
        <f ca="1">IF(DAY(FA$3)=1,
TEXT(FA$3,"[$-ru-RU] МММ ГГ;@"),
IF(OFFSET(FA3,0,0,1,1)=DATE(YEAR(OFFSET(FA3,0,-1,1,1)),12,31),
YEAR(FA$3),
TEXT(FA$3,"[$-ru-RU] МММ ГГ;@")))</f>
        <v>2032</v>
      </c>
      <c r="FB7" s="27" t="str">
        <f ca="1">IF(DAY(FB$3)=1,
TEXT(FB$3,"[$-ru-RU] МММ ГГ;@"),
IF(OFFSET(FB3,0,-1,1,1)=DATE(YEAR(OFFSET(FB3,0,-1,1,1)),12,31),
YEAR(FB$3),
TEXT(FB$3,"[$-ru-RU] МММ ГГ;@")))</f>
        <v xml:space="preserve"> янв 33</v>
      </c>
      <c r="FC7" s="27" t="str">
        <f t="shared" ref="FC7:FM7" ca="1" si="82">IF(DAY(FC$3)=1,
TEXT(FC$3,"[$-ru-RU] МММ ГГ;@"),
IF(OFFSET(FC3,0,-1,1,1)=DATE(YEAR(OFFSET(FC3,0,-1,1,1)),12,31),
YEAR(FC$3),
TEXT(FC$3,"[$-ru-RU] МММ ГГ;@")))</f>
        <v xml:space="preserve"> фев 33</v>
      </c>
      <c r="FD7" s="27" t="str">
        <f t="shared" ca="1" si="82"/>
        <v xml:space="preserve"> мар 33</v>
      </c>
      <c r="FE7" s="27" t="str">
        <f t="shared" ca="1" si="82"/>
        <v xml:space="preserve"> апр 33</v>
      </c>
      <c r="FF7" s="27" t="str">
        <f t="shared" ca="1" si="82"/>
        <v xml:space="preserve"> май 33</v>
      </c>
      <c r="FG7" s="27" t="str">
        <f t="shared" ca="1" si="82"/>
        <v xml:space="preserve"> июн 33</v>
      </c>
      <c r="FH7" s="27" t="str">
        <f t="shared" ca="1" si="82"/>
        <v xml:space="preserve"> июл 33</v>
      </c>
      <c r="FI7" s="27" t="str">
        <f t="shared" ca="1" si="82"/>
        <v xml:space="preserve"> авг 33</v>
      </c>
      <c r="FJ7" s="27" t="str">
        <f t="shared" ca="1" si="82"/>
        <v xml:space="preserve"> сен 33</v>
      </c>
      <c r="FK7" s="27" t="str">
        <f t="shared" ca="1" si="82"/>
        <v xml:space="preserve"> окт 33</v>
      </c>
      <c r="FL7" s="27" t="str">
        <f t="shared" ca="1" si="82"/>
        <v xml:space="preserve"> ноя 33</v>
      </c>
      <c r="FM7" s="27" t="str">
        <f t="shared" ca="1" si="82"/>
        <v xml:space="preserve"> дек 33</v>
      </c>
      <c r="FN7" s="539">
        <f ca="1">IF(DAY(FN$3)=1,
TEXT(FN$3,"[$-ru-RU] МММ ГГ;@"),
IF(OFFSET(FN3,0,0,1,1)=DATE(YEAR(OFFSET(FN3,0,-1,1,1)),12,31),
YEAR(FN$3),
TEXT(FN$3,"[$-ru-RU] МММ ГГ;@")))</f>
        <v>2033</v>
      </c>
      <c r="FO7" s="27" t="str">
        <f ca="1">IF(DAY(FO$3)=1,
TEXT(FO$3,"[$-ru-RU] МММ ГГ;@"),
IF(OFFSET(FO3,0,-1,1,1)=DATE(YEAR(OFFSET(FO3,0,-1,1,1)),12,31),
YEAR(FO$3),
TEXT(FO$3,"[$-ru-RU] МММ ГГ;@")))</f>
        <v xml:space="preserve"> янв 34</v>
      </c>
      <c r="FP7" s="27" t="str">
        <f t="shared" ref="FP7:FZ7" ca="1" si="83">IF(DAY(FP$3)=1,
TEXT(FP$3,"[$-ru-RU] МММ ГГ;@"),
IF(OFFSET(FP3,0,-1,1,1)=DATE(YEAR(OFFSET(FP3,0,-1,1,1)),12,31),
YEAR(FP$3),
TEXT(FP$3,"[$-ru-RU] МММ ГГ;@")))</f>
        <v xml:space="preserve"> фев 34</v>
      </c>
      <c r="FQ7" s="27" t="str">
        <f t="shared" ca="1" si="83"/>
        <v xml:space="preserve"> мар 34</v>
      </c>
      <c r="FR7" s="27" t="str">
        <f t="shared" ca="1" si="83"/>
        <v xml:space="preserve"> апр 34</v>
      </c>
      <c r="FS7" s="27" t="str">
        <f t="shared" ca="1" si="83"/>
        <v xml:space="preserve"> май 34</v>
      </c>
      <c r="FT7" s="27" t="str">
        <f t="shared" ca="1" si="83"/>
        <v xml:space="preserve"> июн 34</v>
      </c>
      <c r="FU7" s="27" t="str">
        <f t="shared" ca="1" si="83"/>
        <v xml:space="preserve"> июл 34</v>
      </c>
      <c r="FV7" s="27" t="str">
        <f t="shared" ca="1" si="83"/>
        <v xml:space="preserve"> авг 34</v>
      </c>
      <c r="FW7" s="27" t="str">
        <f t="shared" ca="1" si="83"/>
        <v xml:space="preserve"> сен 34</v>
      </c>
      <c r="FX7" s="27" t="str">
        <f t="shared" ca="1" si="83"/>
        <v xml:space="preserve"> окт 34</v>
      </c>
      <c r="FY7" s="27" t="str">
        <f t="shared" ca="1" si="83"/>
        <v xml:space="preserve"> ноя 34</v>
      </c>
      <c r="FZ7" s="27" t="str">
        <f t="shared" ca="1" si="83"/>
        <v xml:space="preserve"> дек 34</v>
      </c>
      <c r="GA7" s="539">
        <f ca="1">IF(DAY(GA$3)=1,
TEXT(GA$3,"[$-ru-RU] МММ ГГ;@"),
IF(OFFSET(GA3,0,0,1,1)=DATE(YEAR(OFFSET(GA3,0,-1,1,1)),12,31),
YEAR(GA$3),
TEXT(GA$3,"[$-ru-RU] МММ ГГ;@")))</f>
        <v>2034</v>
      </c>
      <c r="GB7" s="27" t="str">
        <f ca="1">IF(DAY(GB$3)=1,
TEXT(GB$3,"[$-ru-RU] МММ ГГ;@"),
IF(OFFSET(GB3,0,-1,1,1)=DATE(YEAR(OFFSET(GB3,0,-1,1,1)),12,31),
YEAR(GB$3),
TEXT(GB$3,"[$-ru-RU] МММ ГГ;@")))</f>
        <v xml:space="preserve"> янв 35</v>
      </c>
      <c r="GC7" s="27" t="str">
        <f t="shared" ref="GC7:GM7" ca="1" si="84">IF(DAY(GC$3)=1,
TEXT(GC$3,"[$-ru-RU] МММ ГГ;@"),
IF(OFFSET(GC3,0,-1,1,1)=DATE(YEAR(OFFSET(GC3,0,-1,1,1)),12,31),
YEAR(GC$3),
TEXT(GC$3,"[$-ru-RU] МММ ГГ;@")))</f>
        <v xml:space="preserve"> фев 35</v>
      </c>
      <c r="GD7" s="27" t="str">
        <f t="shared" ca="1" si="84"/>
        <v xml:space="preserve"> мар 35</v>
      </c>
      <c r="GE7" s="27" t="str">
        <f t="shared" ca="1" si="84"/>
        <v xml:space="preserve"> апр 35</v>
      </c>
      <c r="GF7" s="27" t="str">
        <f t="shared" ca="1" si="84"/>
        <v xml:space="preserve"> май 35</v>
      </c>
      <c r="GG7" s="27" t="str">
        <f t="shared" ca="1" si="84"/>
        <v xml:space="preserve"> июн 35</v>
      </c>
      <c r="GH7" s="27" t="str">
        <f t="shared" ca="1" si="84"/>
        <v xml:space="preserve"> июл 35</v>
      </c>
      <c r="GI7" s="27" t="str">
        <f t="shared" ca="1" si="84"/>
        <v xml:space="preserve"> авг 35</v>
      </c>
      <c r="GJ7" s="27" t="str">
        <f t="shared" ca="1" si="84"/>
        <v xml:space="preserve"> сен 35</v>
      </c>
      <c r="GK7" s="27" t="str">
        <f t="shared" ca="1" si="84"/>
        <v xml:space="preserve"> окт 35</v>
      </c>
      <c r="GL7" s="27" t="str">
        <f t="shared" ca="1" si="84"/>
        <v xml:space="preserve"> ноя 35</v>
      </c>
      <c r="GM7" s="27" t="str">
        <f t="shared" ca="1" si="84"/>
        <v xml:space="preserve"> дек 35</v>
      </c>
      <c r="GN7" s="539">
        <f ca="1">IF(DAY(GN$3)=1,
TEXT(GN$3,"[$-ru-RU] МММ ГГ;@"),
IF(OFFSET(GN3,0,0,1,1)=DATE(YEAR(OFFSET(GN3,0,-1,1,1)),12,31),
YEAR(GN$3),
TEXT(GN$3,"[$-ru-RU] МММ ГГ;@")))</f>
        <v>2035</v>
      </c>
      <c r="GO7" s="27" t="str">
        <f ca="1">IF(DAY(GO$3)=1,
TEXT(GO$3,"[$-ru-RU] МММ ГГ;@"),
IF(OFFSET(GO3,0,-1,1,1)=DATE(YEAR(OFFSET(GO3,0,-1,1,1)),12,31),
YEAR(GO$3),
TEXT(GO$3,"[$-ru-RU] МММ ГГ;@")))</f>
        <v xml:space="preserve"> янв 36</v>
      </c>
      <c r="GP7" s="27" t="str">
        <f t="shared" ref="GP7:GZ7" ca="1" si="85">IF(DAY(GP$3)=1,
TEXT(GP$3,"[$-ru-RU] МММ ГГ;@"),
IF(OFFSET(GP3,0,-1,1,1)=DATE(YEAR(OFFSET(GP3,0,-1,1,1)),12,31),
YEAR(GP$3),
TEXT(GP$3,"[$-ru-RU] МММ ГГ;@")))</f>
        <v xml:space="preserve"> фев 36</v>
      </c>
      <c r="GQ7" s="27" t="str">
        <f t="shared" ca="1" si="85"/>
        <v xml:space="preserve"> мар 36</v>
      </c>
      <c r="GR7" s="27" t="str">
        <f t="shared" ca="1" si="85"/>
        <v xml:space="preserve"> апр 36</v>
      </c>
      <c r="GS7" s="27" t="str">
        <f t="shared" ca="1" si="85"/>
        <v xml:space="preserve"> май 36</v>
      </c>
      <c r="GT7" s="27" t="str">
        <f t="shared" ca="1" si="85"/>
        <v xml:space="preserve"> июн 36</v>
      </c>
      <c r="GU7" s="27" t="str">
        <f t="shared" ca="1" si="85"/>
        <v xml:space="preserve"> июл 36</v>
      </c>
      <c r="GV7" s="27" t="str">
        <f t="shared" ca="1" si="85"/>
        <v xml:space="preserve"> авг 36</v>
      </c>
      <c r="GW7" s="27" t="str">
        <f t="shared" ca="1" si="85"/>
        <v xml:space="preserve"> сен 36</v>
      </c>
      <c r="GX7" s="27" t="str">
        <f t="shared" ca="1" si="85"/>
        <v xml:space="preserve"> окт 36</v>
      </c>
      <c r="GY7" s="27" t="str">
        <f t="shared" ca="1" si="85"/>
        <v xml:space="preserve"> ноя 36</v>
      </c>
      <c r="GZ7" s="27" t="str">
        <f t="shared" ca="1" si="85"/>
        <v xml:space="preserve"> дек 36</v>
      </c>
      <c r="HA7" s="539">
        <f ca="1">IF(DAY(HA$3)=1,
TEXT(HA$3,"[$-ru-RU] МММ ГГ;@"),
IF(OFFSET(HA3,0,0,1,1)=DATE(YEAR(OFFSET(HA3,0,-1,1,1)),12,31),
YEAR(HA$3),
TEXT(HA$3,"[$-ru-RU] МММ ГГ;@")))</f>
        <v>2036</v>
      </c>
      <c r="HB7" s="27" t="str">
        <f ca="1">IF(DAY(HB$3)=1,
TEXT(HB$3,"[$-ru-RU] МММ ГГ;@"),
IF(OFFSET(HB3,0,-1,1,1)=DATE(YEAR(OFFSET(HB3,0,-1,1,1)),12,31),
YEAR(HB$3),
TEXT(HB$3,"[$-ru-RU] МММ ГГ;@")))</f>
        <v xml:space="preserve"> янв 37</v>
      </c>
      <c r="HC7" s="27" t="str">
        <f t="shared" ref="HC7:HM7" ca="1" si="86">IF(DAY(HC$3)=1,
TEXT(HC$3,"[$-ru-RU] МММ ГГ;@"),
IF(OFFSET(HC3,0,-1,1,1)=DATE(YEAR(OFFSET(HC3,0,-1,1,1)),12,31),
YEAR(HC$3),
TEXT(HC$3,"[$-ru-RU] МММ ГГ;@")))</f>
        <v xml:space="preserve"> фев 37</v>
      </c>
      <c r="HD7" s="27" t="str">
        <f t="shared" ca="1" si="86"/>
        <v xml:space="preserve"> мар 37</v>
      </c>
      <c r="HE7" s="27" t="str">
        <f t="shared" ca="1" si="86"/>
        <v xml:space="preserve"> апр 37</v>
      </c>
      <c r="HF7" s="27" t="str">
        <f t="shared" ca="1" si="86"/>
        <v xml:space="preserve"> май 37</v>
      </c>
      <c r="HG7" s="27" t="str">
        <f t="shared" ca="1" si="86"/>
        <v xml:space="preserve"> июн 37</v>
      </c>
      <c r="HH7" s="27" t="str">
        <f t="shared" ca="1" si="86"/>
        <v xml:space="preserve"> июл 37</v>
      </c>
      <c r="HI7" s="27" t="str">
        <f t="shared" ca="1" si="86"/>
        <v xml:space="preserve"> авг 37</v>
      </c>
      <c r="HJ7" s="27" t="str">
        <f t="shared" ca="1" si="86"/>
        <v xml:space="preserve"> сен 37</v>
      </c>
      <c r="HK7" s="27" t="str">
        <f t="shared" ca="1" si="86"/>
        <v xml:space="preserve"> окт 37</v>
      </c>
      <c r="HL7" s="27" t="str">
        <f t="shared" ca="1" si="86"/>
        <v xml:space="preserve"> ноя 37</v>
      </c>
      <c r="HM7" s="27" t="str">
        <f t="shared" ca="1" si="86"/>
        <v xml:space="preserve"> дек 37</v>
      </c>
      <c r="HN7" s="539">
        <f ca="1">IF(DAY(HN$3)=1,
TEXT(HN$3,"[$-ru-RU] МММ ГГ;@"),
IF(OFFSET(HN3,0,0,1,1)=DATE(YEAR(OFFSET(HN3,0,-1,1,1)),12,31),
YEAR(HN$3),
TEXT(HN$3,"[$-ru-RU] МММ ГГ;@")))</f>
        <v>2037</v>
      </c>
      <c r="HO7" s="27" t="str">
        <f ca="1">IF(DAY(HO$3)=1,
TEXT(HO$3,"[$-ru-RU] МММ ГГ;@"),
IF(OFFSET(HO3,0,-1,1,1)=DATE(YEAR(OFFSET(HO3,0,-1,1,1)),12,31),
YEAR(HO$3),
TEXT(HO$3,"[$-ru-RU] МММ ГГ;@")))</f>
        <v xml:space="preserve"> янв 38</v>
      </c>
      <c r="HP7" s="27" t="str">
        <f t="shared" ref="HP7:HZ7" ca="1" si="87">IF(DAY(HP$3)=1,
TEXT(HP$3,"[$-ru-RU] МММ ГГ;@"),
IF(OFFSET(HP3,0,-1,1,1)=DATE(YEAR(OFFSET(HP3,0,-1,1,1)),12,31),
YEAR(HP$3),
TEXT(HP$3,"[$-ru-RU] МММ ГГ;@")))</f>
        <v xml:space="preserve"> фев 38</v>
      </c>
      <c r="HQ7" s="27" t="str">
        <f t="shared" ca="1" si="87"/>
        <v xml:space="preserve"> мар 38</v>
      </c>
      <c r="HR7" s="27" t="str">
        <f t="shared" ca="1" si="87"/>
        <v xml:space="preserve"> апр 38</v>
      </c>
      <c r="HS7" s="27" t="str">
        <f t="shared" ca="1" si="87"/>
        <v xml:space="preserve"> май 38</v>
      </c>
      <c r="HT7" s="27" t="str">
        <f t="shared" ca="1" si="87"/>
        <v xml:space="preserve"> июн 38</v>
      </c>
      <c r="HU7" s="27" t="str">
        <f t="shared" ca="1" si="87"/>
        <v xml:space="preserve"> июл 38</v>
      </c>
      <c r="HV7" s="27" t="str">
        <f t="shared" ca="1" si="87"/>
        <v xml:space="preserve"> авг 38</v>
      </c>
      <c r="HW7" s="27" t="str">
        <f t="shared" ca="1" si="87"/>
        <v xml:space="preserve"> сен 38</v>
      </c>
      <c r="HX7" s="27" t="str">
        <f t="shared" ca="1" si="87"/>
        <v xml:space="preserve"> окт 38</v>
      </c>
      <c r="HY7" s="27" t="str">
        <f t="shared" ca="1" si="87"/>
        <v xml:space="preserve"> ноя 38</v>
      </c>
      <c r="HZ7" s="27" t="str">
        <f t="shared" ca="1" si="87"/>
        <v xml:space="preserve"> дек 38</v>
      </c>
      <c r="IA7" s="539">
        <f ca="1">IF(DAY(IA$3)=1,
TEXT(IA$3,"[$-ru-RU] МММ ГГ;@"),
IF(OFFSET(IA3,0,0,1,1)=DATE(YEAR(OFFSET(IA3,0,-1,1,1)),12,31),
YEAR(IA$3),
TEXT(IA$3,"[$-ru-RU] МММ ГГ;@")))</f>
        <v>2038</v>
      </c>
      <c r="IB7" s="27" t="str">
        <f ca="1">IF(DAY(IB$3)=1,
TEXT(IB$3,"[$-ru-RU] МММ ГГ;@"),
IF(OFFSET(IB3,0,-1,1,1)=DATE(YEAR(OFFSET(IB3,0,-1,1,1)),12,31),
YEAR(IB$3),
TEXT(IB$3,"[$-ru-RU] МММ ГГ;@")))</f>
        <v xml:space="preserve"> янв 39</v>
      </c>
      <c r="IC7" s="27" t="str">
        <f t="shared" ref="IC7:IM7" ca="1" si="88">IF(DAY(IC$3)=1,
TEXT(IC$3,"[$-ru-RU] МММ ГГ;@"),
IF(OFFSET(IC3,0,-1,1,1)=DATE(YEAR(OFFSET(IC3,0,-1,1,1)),12,31),
YEAR(IC$3),
TEXT(IC$3,"[$-ru-RU] МММ ГГ;@")))</f>
        <v xml:space="preserve"> фев 39</v>
      </c>
      <c r="ID7" s="27" t="str">
        <f t="shared" ca="1" si="88"/>
        <v xml:space="preserve"> мар 39</v>
      </c>
      <c r="IE7" s="27" t="str">
        <f t="shared" ca="1" si="88"/>
        <v xml:space="preserve"> апр 39</v>
      </c>
      <c r="IF7" s="27" t="str">
        <f t="shared" ca="1" si="88"/>
        <v xml:space="preserve"> май 39</v>
      </c>
      <c r="IG7" s="27" t="str">
        <f t="shared" ca="1" si="88"/>
        <v xml:space="preserve"> июн 39</v>
      </c>
      <c r="IH7" s="27" t="str">
        <f t="shared" ca="1" si="88"/>
        <v xml:space="preserve"> июл 39</v>
      </c>
      <c r="II7" s="27" t="str">
        <f t="shared" ca="1" si="88"/>
        <v xml:space="preserve"> авг 39</v>
      </c>
      <c r="IJ7" s="27" t="str">
        <f t="shared" ca="1" si="88"/>
        <v xml:space="preserve"> сен 39</v>
      </c>
      <c r="IK7" s="27" t="str">
        <f t="shared" ca="1" si="88"/>
        <v xml:space="preserve"> окт 39</v>
      </c>
      <c r="IL7" s="27" t="str">
        <f t="shared" ca="1" si="88"/>
        <v xml:space="preserve"> ноя 39</v>
      </c>
      <c r="IM7" s="27" t="str">
        <f t="shared" ca="1" si="88"/>
        <v xml:space="preserve"> дек 39</v>
      </c>
      <c r="IN7" s="539">
        <f ca="1">IF(DAY(IN$3)=1,
TEXT(IN$3,"[$-ru-RU] МММ ГГ;@"),
IF(OFFSET(IN3,0,0,1,1)=DATE(YEAR(OFFSET(IN3,0,-1,1,1)),12,31),
YEAR(IN$3),
TEXT(IN$3,"[$-ru-RU] МММ ГГ;@")))</f>
        <v>2039</v>
      </c>
      <c r="IO7" s="27" t="str">
        <f ca="1">IF(DAY(IO$3)=1,
TEXT(IO$3,"[$-ru-RU] МММ ГГ;@"),
IF(OFFSET(IO3,0,-1,1,1)=DATE(YEAR(OFFSET(IO3,0,-1,1,1)),12,31),
YEAR(IO$3),
TEXT(IO$3,"[$-ru-RU] МММ ГГ;@")))</f>
        <v xml:space="preserve"> янв 40</v>
      </c>
      <c r="IP7" s="27" t="str">
        <f t="shared" ref="IP7:IZ7" ca="1" si="89">IF(DAY(IP$3)=1,
TEXT(IP$3,"[$-ru-RU] МММ ГГ;@"),
IF(OFFSET(IP3,0,-1,1,1)=DATE(YEAR(OFFSET(IP3,0,-1,1,1)),12,31),
YEAR(IP$3),
TEXT(IP$3,"[$-ru-RU] МММ ГГ;@")))</f>
        <v xml:space="preserve"> фев 40</v>
      </c>
      <c r="IQ7" s="27" t="str">
        <f t="shared" ca="1" si="89"/>
        <v xml:space="preserve"> мар 40</v>
      </c>
      <c r="IR7" s="27" t="str">
        <f t="shared" ca="1" si="89"/>
        <v xml:space="preserve"> апр 40</v>
      </c>
      <c r="IS7" s="27" t="str">
        <f t="shared" ca="1" si="89"/>
        <v xml:space="preserve"> май 40</v>
      </c>
      <c r="IT7" s="27" t="str">
        <f t="shared" ca="1" si="89"/>
        <v xml:space="preserve"> июн 40</v>
      </c>
      <c r="IU7" s="27" t="str">
        <f t="shared" ca="1" si="89"/>
        <v xml:space="preserve"> июл 40</v>
      </c>
      <c r="IV7" s="27" t="str">
        <f t="shared" ca="1" si="89"/>
        <v xml:space="preserve"> авг 40</v>
      </c>
      <c r="IW7" s="27" t="str">
        <f t="shared" ca="1" si="89"/>
        <v xml:space="preserve"> сен 40</v>
      </c>
      <c r="IX7" s="27" t="str">
        <f t="shared" ca="1" si="89"/>
        <v xml:space="preserve"> окт 40</v>
      </c>
      <c r="IY7" s="27" t="str">
        <f t="shared" ca="1" si="89"/>
        <v xml:space="preserve"> ноя 40</v>
      </c>
      <c r="IZ7" s="27" t="str">
        <f t="shared" ca="1" si="89"/>
        <v xml:space="preserve"> дек 40</v>
      </c>
      <c r="JA7" s="539">
        <f ca="1">IF(DAY(JA$3)=1,
TEXT(JA$3,"[$-ru-RU] МММ ГГ;@"),
IF(OFFSET(JA3,0,0,1,1)=DATE(YEAR(OFFSET(JA3,0,-1,1,1)),12,31),
YEAR(JA$3),
TEXT(JA$3,"[$-ru-RU] МММ ГГ;@")))</f>
        <v>2040</v>
      </c>
      <c r="JB7" s="27" t="str">
        <f ca="1">IF(DAY(JB$3)=1,
TEXT(JB$3,"[$-ru-RU] МММ ГГ;@"),
IF(OFFSET(JB3,0,-1,1,1)=DATE(YEAR(OFFSET(JB3,0,-1,1,1)),12,31),
YEAR(JB$3),
TEXT(JB$3,"[$-ru-RU] МММ ГГ;@")))</f>
        <v xml:space="preserve"> янв 41</v>
      </c>
      <c r="JC7" s="27" t="str">
        <f t="shared" ref="JC7:JM7" ca="1" si="90">IF(DAY(JC$3)=1,
TEXT(JC$3,"[$-ru-RU] МММ ГГ;@"),
IF(OFFSET(JC3,0,-1,1,1)=DATE(YEAR(OFFSET(JC3,0,-1,1,1)),12,31),
YEAR(JC$3),
TEXT(JC$3,"[$-ru-RU] МММ ГГ;@")))</f>
        <v xml:space="preserve"> фев 41</v>
      </c>
      <c r="JD7" s="27" t="str">
        <f t="shared" ca="1" si="90"/>
        <v xml:space="preserve"> мар 41</v>
      </c>
      <c r="JE7" s="27" t="str">
        <f t="shared" ca="1" si="90"/>
        <v xml:space="preserve"> апр 41</v>
      </c>
      <c r="JF7" s="27" t="str">
        <f t="shared" ca="1" si="90"/>
        <v xml:space="preserve"> май 41</v>
      </c>
      <c r="JG7" s="27" t="str">
        <f t="shared" ca="1" si="90"/>
        <v xml:space="preserve"> июн 41</v>
      </c>
      <c r="JH7" s="27" t="str">
        <f t="shared" ca="1" si="90"/>
        <v xml:space="preserve"> июл 41</v>
      </c>
      <c r="JI7" s="27" t="str">
        <f t="shared" ca="1" si="90"/>
        <v xml:space="preserve"> авг 41</v>
      </c>
      <c r="JJ7" s="27" t="str">
        <f t="shared" ca="1" si="90"/>
        <v xml:space="preserve"> сен 41</v>
      </c>
      <c r="JK7" s="27" t="str">
        <f t="shared" ca="1" si="90"/>
        <v xml:space="preserve"> окт 41</v>
      </c>
      <c r="JL7" s="27" t="str">
        <f t="shared" ca="1" si="90"/>
        <v xml:space="preserve"> ноя 41</v>
      </c>
      <c r="JM7" s="27" t="str">
        <f t="shared" ca="1" si="90"/>
        <v xml:space="preserve"> дек 41</v>
      </c>
      <c r="JN7" s="539">
        <f ca="1">IF(DAY(JN$3)=1,
TEXT(JN$3,"[$-ru-RU] МММ ГГ;@"),
IF(OFFSET(JN3,0,0,1,1)=DATE(YEAR(OFFSET(JN3,0,-1,1,1)),12,31),
YEAR(JN$3),
TEXT(JN$3,"[$-ru-RU] МММ ГГ;@")))</f>
        <v>2041</v>
      </c>
      <c r="JO7" s="27" t="str">
        <f ca="1">IF(DAY(JO$3)=1,
TEXT(JO$3,"[$-ru-RU] МММ ГГ;@"),
IF(OFFSET(JO3,0,-1,1,1)=DATE(YEAR(OFFSET(JO3,0,-1,1,1)),12,31),
YEAR(JO$3),
TEXT(JO$3,"[$-ru-RU] МММ ГГ;@")))</f>
        <v xml:space="preserve"> янв 42</v>
      </c>
      <c r="JP7" s="27" t="str">
        <f t="shared" ref="JP7:JZ7" ca="1" si="91">IF(DAY(JP$3)=1,
TEXT(JP$3,"[$-ru-RU] МММ ГГ;@"),
IF(OFFSET(JP3,0,-1,1,1)=DATE(YEAR(OFFSET(JP3,0,-1,1,1)),12,31),
YEAR(JP$3),
TEXT(JP$3,"[$-ru-RU] МММ ГГ;@")))</f>
        <v xml:space="preserve"> фев 42</v>
      </c>
      <c r="JQ7" s="27" t="str">
        <f t="shared" ca="1" si="91"/>
        <v xml:space="preserve"> мар 42</v>
      </c>
      <c r="JR7" s="27" t="str">
        <f t="shared" ca="1" si="91"/>
        <v xml:space="preserve"> апр 42</v>
      </c>
      <c r="JS7" s="27" t="str">
        <f t="shared" ca="1" si="91"/>
        <v xml:space="preserve"> май 42</v>
      </c>
      <c r="JT7" s="27" t="str">
        <f t="shared" ca="1" si="91"/>
        <v xml:space="preserve"> июн 42</v>
      </c>
      <c r="JU7" s="27" t="str">
        <f t="shared" ca="1" si="91"/>
        <v xml:space="preserve"> июл 42</v>
      </c>
      <c r="JV7" s="27" t="str">
        <f t="shared" ca="1" si="91"/>
        <v xml:space="preserve"> авг 42</v>
      </c>
      <c r="JW7" s="27" t="str">
        <f t="shared" ca="1" si="91"/>
        <v xml:space="preserve"> сен 42</v>
      </c>
      <c r="JX7" s="27" t="str">
        <f t="shared" ca="1" si="91"/>
        <v xml:space="preserve"> окт 42</v>
      </c>
      <c r="JY7" s="27" t="str">
        <f t="shared" ca="1" si="91"/>
        <v xml:space="preserve"> ноя 42</v>
      </c>
      <c r="JZ7" s="27" t="str">
        <f t="shared" ca="1" si="91"/>
        <v xml:space="preserve"> дек 42</v>
      </c>
      <c r="KA7" s="539">
        <f ca="1">IF(DAY(KA$3)=1,
TEXT(KA$3,"[$-ru-RU] МММ ГГ;@"),
IF(OFFSET(KA3,0,0,1,1)=DATE(YEAR(OFFSET(KA3,0,-1,1,1)),12,31),
YEAR(KA$3),
TEXT(KA$3,"[$-ru-RU] МММ ГГ;@")))</f>
        <v>2042</v>
      </c>
      <c r="KB7" s="27" t="str">
        <f ca="1">IF(DAY(KB$3)=1,
TEXT(KB$3,"[$-ru-RU] МММ ГГ;@"),
IF(OFFSET(KB3,0,-1,1,1)=DATE(YEAR(OFFSET(KB3,0,-1,1,1)),12,31),
YEAR(KB$3),
TEXT(KB$3,"[$-ru-RU] МММ ГГ;@")))</f>
        <v xml:space="preserve"> янв 43</v>
      </c>
      <c r="KC7" s="27" t="str">
        <f t="shared" ref="KC7:KM7" ca="1" si="92">IF(DAY(KC$3)=1,
TEXT(KC$3,"[$-ru-RU] МММ ГГ;@"),
IF(OFFSET(KC3,0,-1,1,1)=DATE(YEAR(OFFSET(KC3,0,-1,1,1)),12,31),
YEAR(KC$3),
TEXT(KC$3,"[$-ru-RU] МММ ГГ;@")))</f>
        <v xml:space="preserve"> фев 43</v>
      </c>
      <c r="KD7" s="27" t="str">
        <f t="shared" ca="1" si="92"/>
        <v xml:space="preserve"> мар 43</v>
      </c>
      <c r="KE7" s="27" t="str">
        <f t="shared" ca="1" si="92"/>
        <v xml:space="preserve"> апр 43</v>
      </c>
      <c r="KF7" s="27" t="str">
        <f t="shared" ca="1" si="92"/>
        <v xml:space="preserve"> май 43</v>
      </c>
      <c r="KG7" s="27" t="str">
        <f t="shared" ca="1" si="92"/>
        <v xml:space="preserve"> июн 43</v>
      </c>
      <c r="KH7" s="27" t="str">
        <f t="shared" ca="1" si="92"/>
        <v xml:space="preserve"> июл 43</v>
      </c>
      <c r="KI7" s="27" t="str">
        <f t="shared" ca="1" si="92"/>
        <v xml:space="preserve"> авг 43</v>
      </c>
      <c r="KJ7" s="27" t="str">
        <f t="shared" ca="1" si="92"/>
        <v xml:space="preserve"> сен 43</v>
      </c>
      <c r="KK7" s="27" t="str">
        <f t="shared" ca="1" si="92"/>
        <v xml:space="preserve"> окт 43</v>
      </c>
      <c r="KL7" s="27" t="str">
        <f t="shared" ca="1" si="92"/>
        <v xml:space="preserve"> ноя 43</v>
      </c>
      <c r="KM7" s="27" t="str">
        <f t="shared" ca="1" si="92"/>
        <v xml:space="preserve"> дек 43</v>
      </c>
      <c r="KN7" s="539">
        <f ca="1">IF(DAY(KN$3)=1,
TEXT(KN$3,"[$-ru-RU] МММ ГГ;@"),
IF(OFFSET(KN3,0,0,1,1)=DATE(YEAR(OFFSET(KN3,0,-1,1,1)),12,31),
YEAR(KN$3),
TEXT(KN$3,"[$-ru-RU] МММ ГГ;@")))</f>
        <v>2043</v>
      </c>
      <c r="KO7" s="27" t="str">
        <f ca="1">IF(DAY(KO$3)=1,
TEXT(KO$3,"[$-ru-RU] МММ ГГ;@"),
IF(OFFSET(KO3,0,-1,1,1)=DATE(YEAR(OFFSET(KO3,0,-1,1,1)),12,31),
YEAR(KO$3),
TEXT(KO$3,"[$-ru-RU] МММ ГГ;@")))</f>
        <v xml:space="preserve"> янв 44</v>
      </c>
      <c r="KP7" s="27" t="str">
        <f t="shared" ref="KP7:KZ7" ca="1" si="93">IF(DAY(KP$3)=1,
TEXT(KP$3,"[$-ru-RU] МММ ГГ;@"),
IF(OFFSET(KP3,0,-1,1,1)=DATE(YEAR(OFFSET(KP3,0,-1,1,1)),12,31),
YEAR(KP$3),
TEXT(KP$3,"[$-ru-RU] МММ ГГ;@")))</f>
        <v xml:space="preserve"> фев 44</v>
      </c>
      <c r="KQ7" s="27" t="str">
        <f t="shared" ca="1" si="93"/>
        <v xml:space="preserve"> мар 44</v>
      </c>
      <c r="KR7" s="27" t="str">
        <f t="shared" ca="1" si="93"/>
        <v xml:space="preserve"> апр 44</v>
      </c>
      <c r="KS7" s="27" t="str">
        <f t="shared" ca="1" si="93"/>
        <v xml:space="preserve"> май 44</v>
      </c>
      <c r="KT7" s="27" t="str">
        <f t="shared" ca="1" si="93"/>
        <v xml:space="preserve"> июн 44</v>
      </c>
      <c r="KU7" s="27" t="str">
        <f t="shared" ca="1" si="93"/>
        <v xml:space="preserve"> июл 44</v>
      </c>
      <c r="KV7" s="27" t="str">
        <f t="shared" ca="1" si="93"/>
        <v xml:space="preserve"> авг 44</v>
      </c>
      <c r="KW7" s="27" t="str">
        <f t="shared" ca="1" si="93"/>
        <v xml:space="preserve"> сен 44</v>
      </c>
      <c r="KX7" s="27" t="str">
        <f t="shared" ca="1" si="93"/>
        <v xml:space="preserve"> окт 44</v>
      </c>
      <c r="KY7" s="27" t="str">
        <f t="shared" ca="1" si="93"/>
        <v xml:space="preserve"> ноя 44</v>
      </c>
      <c r="KZ7" s="27" t="str">
        <f t="shared" ca="1" si="93"/>
        <v xml:space="preserve"> дек 44</v>
      </c>
      <c r="LA7" s="539">
        <f ca="1">IF(DAY(LA$3)=1,
TEXT(LA$3,"[$-ru-RU] МММ ГГ;@"),
IF(OFFSET(LA3,0,0,1,1)=DATE(YEAR(OFFSET(LA3,0,-1,1,1)),12,31),
YEAR(LA$3),
TEXT(LA$3,"[$-ru-RU] МММ ГГ;@")))</f>
        <v>2044</v>
      </c>
      <c r="LB7" s="27" t="str">
        <f ca="1">IF(DAY(LB$3)=1,
TEXT(LB$3,"[$-ru-RU] МММ ГГ;@"),
IF(OFFSET(LB3,0,-1,1,1)=DATE(YEAR(OFFSET(LB3,0,-1,1,1)),12,31),
YEAR(LB$3),
TEXT(LB$3,"[$-ru-RU] МММ ГГ;@")))</f>
        <v xml:space="preserve"> янв 45</v>
      </c>
      <c r="LC7" s="27" t="str">
        <f t="shared" ref="LC7:LM7" ca="1" si="94">IF(DAY(LC$3)=1,
TEXT(LC$3,"[$-ru-RU] МММ ГГ;@"),
IF(OFFSET(LC3,0,-1,1,1)=DATE(YEAR(OFFSET(LC3,0,-1,1,1)),12,31),
YEAR(LC$3),
TEXT(LC$3,"[$-ru-RU] МММ ГГ;@")))</f>
        <v xml:space="preserve"> фев 45</v>
      </c>
      <c r="LD7" s="27" t="str">
        <f t="shared" ca="1" si="94"/>
        <v xml:space="preserve"> мар 45</v>
      </c>
      <c r="LE7" s="27" t="str">
        <f t="shared" ca="1" si="94"/>
        <v xml:space="preserve"> апр 45</v>
      </c>
      <c r="LF7" s="27" t="str">
        <f t="shared" ca="1" si="94"/>
        <v xml:space="preserve"> май 45</v>
      </c>
      <c r="LG7" s="27" t="str">
        <f t="shared" ca="1" si="94"/>
        <v xml:space="preserve"> июн 45</v>
      </c>
      <c r="LH7" s="27" t="str">
        <f t="shared" ca="1" si="94"/>
        <v xml:space="preserve"> июл 45</v>
      </c>
      <c r="LI7" s="27" t="str">
        <f t="shared" ca="1" si="94"/>
        <v xml:space="preserve"> авг 45</v>
      </c>
      <c r="LJ7" s="27" t="str">
        <f t="shared" ca="1" si="94"/>
        <v xml:space="preserve"> сен 45</v>
      </c>
      <c r="LK7" s="27" t="str">
        <f t="shared" ca="1" si="94"/>
        <v xml:space="preserve"> окт 45</v>
      </c>
      <c r="LL7" s="27" t="str">
        <f t="shared" ca="1" si="94"/>
        <v xml:space="preserve"> ноя 45</v>
      </c>
      <c r="LM7" s="27" t="str">
        <f t="shared" ca="1" si="94"/>
        <v xml:space="preserve"> дек 45</v>
      </c>
      <c r="LN7" s="539">
        <f ca="1">IF(DAY(LN$3)=1,
TEXT(LN$3,"[$-ru-RU] МММ ГГ;@"),
IF(OFFSET(LN3,0,0,1,1)=DATE(YEAR(OFFSET(LN3,0,-1,1,1)),12,31),
YEAR(LN$3),
TEXT(LN$3,"[$-ru-RU] МММ ГГ;@")))</f>
        <v>2045</v>
      </c>
      <c r="LO7" s="27" t="str">
        <f ca="1">IF(DAY(LO$3)=1,
TEXT(LO$3,"[$-ru-RU] МММ ГГ;@"),
IF(OFFSET(LO3,0,-1,1,1)=DATE(YEAR(OFFSET(LO3,0,-1,1,1)),12,31),
YEAR(LO$3),
TEXT(LO$3,"[$-ru-RU] МММ ГГ;@")))</f>
        <v xml:space="preserve"> янв 46</v>
      </c>
      <c r="LP7" s="27" t="str">
        <f t="shared" ref="LP7:LZ7" ca="1" si="95">IF(DAY(LP$3)=1,
TEXT(LP$3,"[$-ru-RU] МММ ГГ;@"),
IF(OFFSET(LP3,0,-1,1,1)=DATE(YEAR(OFFSET(LP3,0,-1,1,1)),12,31),
YEAR(LP$3),
TEXT(LP$3,"[$-ru-RU] МММ ГГ;@")))</f>
        <v xml:space="preserve"> фев 46</v>
      </c>
      <c r="LQ7" s="27" t="str">
        <f t="shared" ca="1" si="95"/>
        <v xml:space="preserve"> мар 46</v>
      </c>
      <c r="LR7" s="27" t="str">
        <f t="shared" ca="1" si="95"/>
        <v xml:space="preserve"> апр 46</v>
      </c>
      <c r="LS7" s="27" t="str">
        <f t="shared" ca="1" si="95"/>
        <v xml:space="preserve"> май 46</v>
      </c>
      <c r="LT7" s="27" t="str">
        <f t="shared" ca="1" si="95"/>
        <v xml:space="preserve"> июн 46</v>
      </c>
      <c r="LU7" s="27" t="str">
        <f t="shared" ca="1" si="95"/>
        <v xml:space="preserve"> июл 46</v>
      </c>
      <c r="LV7" s="27" t="str">
        <f t="shared" ca="1" si="95"/>
        <v xml:space="preserve"> авг 46</v>
      </c>
      <c r="LW7" s="27" t="str">
        <f t="shared" ca="1" si="95"/>
        <v xml:space="preserve"> сен 46</v>
      </c>
      <c r="LX7" s="27" t="str">
        <f t="shared" ca="1" si="95"/>
        <v xml:space="preserve"> окт 46</v>
      </c>
      <c r="LY7" s="27" t="str">
        <f t="shared" ca="1" si="95"/>
        <v xml:space="preserve"> ноя 46</v>
      </c>
      <c r="LZ7" s="27" t="str">
        <f t="shared" ca="1" si="95"/>
        <v xml:space="preserve"> дек 46</v>
      </c>
      <c r="MA7" s="539">
        <f ca="1">IF(DAY(MA$3)=1,
TEXT(MA$3,"[$-ru-RU] МММ ГГ;@"),
IF(OFFSET(MA3,0,0,1,1)=DATE(YEAR(OFFSET(MA3,0,-1,1,1)),12,31),
YEAR(MA$3),
TEXT(MA$3,"[$-ru-RU] МММ ГГ;@")))</f>
        <v>2046</v>
      </c>
      <c r="MB7" s="27" t="str">
        <f ca="1">IF(DAY(MB$3)=1,
TEXT(MB$3,"[$-ru-RU] МММ ГГ;@"),
IF(OFFSET(MB3,0,-1,1,1)=DATE(YEAR(OFFSET(MB3,0,-1,1,1)),12,31),
YEAR(MB$3),
TEXT(MB$3,"[$-ru-RU] МММ ГГ;@")))</f>
        <v xml:space="preserve"> янв 47</v>
      </c>
      <c r="MC7" s="27" t="str">
        <f t="shared" ref="MC7:MM7" ca="1" si="96">IF(DAY(MC$3)=1,
TEXT(MC$3,"[$-ru-RU] МММ ГГ;@"),
IF(OFFSET(MC3,0,-1,1,1)=DATE(YEAR(OFFSET(MC3,0,-1,1,1)),12,31),
YEAR(MC$3),
TEXT(MC$3,"[$-ru-RU] МММ ГГ;@")))</f>
        <v xml:space="preserve"> фев 47</v>
      </c>
      <c r="MD7" s="27" t="str">
        <f t="shared" ca="1" si="96"/>
        <v xml:space="preserve"> мар 47</v>
      </c>
      <c r="ME7" s="27" t="str">
        <f t="shared" ca="1" si="96"/>
        <v xml:space="preserve"> апр 47</v>
      </c>
      <c r="MF7" s="27" t="str">
        <f t="shared" ca="1" si="96"/>
        <v xml:space="preserve"> май 47</v>
      </c>
      <c r="MG7" s="27" t="str">
        <f t="shared" ca="1" si="96"/>
        <v xml:space="preserve"> июн 47</v>
      </c>
      <c r="MH7" s="27" t="str">
        <f t="shared" ca="1" si="96"/>
        <v xml:space="preserve"> июл 47</v>
      </c>
      <c r="MI7" s="27" t="str">
        <f t="shared" ca="1" si="96"/>
        <v xml:space="preserve"> авг 47</v>
      </c>
      <c r="MJ7" s="27" t="str">
        <f t="shared" ca="1" si="96"/>
        <v xml:space="preserve"> сен 47</v>
      </c>
      <c r="MK7" s="27" t="str">
        <f t="shared" ca="1" si="96"/>
        <v xml:space="preserve"> окт 47</v>
      </c>
      <c r="ML7" s="27" t="str">
        <f t="shared" ca="1" si="96"/>
        <v xml:space="preserve"> ноя 47</v>
      </c>
      <c r="MM7" s="27" t="str">
        <f t="shared" ca="1" si="96"/>
        <v xml:space="preserve"> дек 47</v>
      </c>
      <c r="MN7" s="539">
        <f ca="1">IF(DAY(MN$3)=1,
TEXT(MN$3,"[$-ru-RU] МММ ГГ;@"),
IF(OFFSET(MN3,0,0,1,1)=DATE(YEAR(OFFSET(MN3,0,-1,1,1)),12,31),
YEAR(MN$3),
TEXT(MN$3,"[$-ru-RU] МММ ГГ;@")))</f>
        <v>2047</v>
      </c>
      <c r="MO7" s="27" t="str">
        <f ca="1">IF(DAY(MO$3)=1,
TEXT(MO$3,"[$-ru-RU] МММ ГГ;@"),
IF(OFFSET(MO3,0,-1,1,1)=DATE(YEAR(OFFSET(MO3,0,-1,1,1)),12,31),
YEAR(MO$3),
TEXT(MO$3,"[$-ru-RU] МММ ГГ;@")))</f>
        <v xml:space="preserve"> янв 48</v>
      </c>
      <c r="MP7" s="27" t="str">
        <f t="shared" ref="MP7:MZ7" ca="1" si="97">IF(DAY(MP$3)=1,
TEXT(MP$3,"[$-ru-RU] МММ ГГ;@"),
IF(OFFSET(MP3,0,-1,1,1)=DATE(YEAR(OFFSET(MP3,0,-1,1,1)),12,31),
YEAR(MP$3),
TEXT(MP$3,"[$-ru-RU] МММ ГГ;@")))</f>
        <v xml:space="preserve"> фев 48</v>
      </c>
      <c r="MQ7" s="27" t="str">
        <f t="shared" ca="1" si="97"/>
        <v xml:space="preserve"> мар 48</v>
      </c>
      <c r="MR7" s="27" t="str">
        <f t="shared" ca="1" si="97"/>
        <v xml:space="preserve"> апр 48</v>
      </c>
      <c r="MS7" s="27" t="str">
        <f t="shared" ca="1" si="97"/>
        <v xml:space="preserve"> май 48</v>
      </c>
      <c r="MT7" s="27" t="str">
        <f t="shared" ca="1" si="97"/>
        <v xml:space="preserve"> июн 48</v>
      </c>
      <c r="MU7" s="27" t="str">
        <f t="shared" ca="1" si="97"/>
        <v xml:space="preserve"> июл 48</v>
      </c>
      <c r="MV7" s="27" t="str">
        <f t="shared" ca="1" si="97"/>
        <v xml:space="preserve"> авг 48</v>
      </c>
      <c r="MW7" s="27" t="str">
        <f t="shared" ca="1" si="97"/>
        <v xml:space="preserve"> сен 48</v>
      </c>
      <c r="MX7" s="27" t="str">
        <f t="shared" ca="1" si="97"/>
        <v xml:space="preserve"> окт 48</v>
      </c>
      <c r="MY7" s="27" t="str">
        <f t="shared" ca="1" si="97"/>
        <v xml:space="preserve"> ноя 48</v>
      </c>
      <c r="MZ7" s="27" t="str">
        <f t="shared" ca="1" si="97"/>
        <v xml:space="preserve"> дек 48</v>
      </c>
      <c r="NA7" s="539">
        <f ca="1">IF(DAY(NA$3)=1,
TEXT(NA$3,"[$-ru-RU] МММ ГГ;@"),
IF(OFFSET(NA3,0,0,1,1)=DATE(YEAR(OFFSET(NA3,0,-1,1,1)),12,31),
YEAR(NA$3),
TEXT(NA$3,"[$-ru-RU] МММ ГГ;@")))</f>
        <v>2048</v>
      </c>
      <c r="NB7" s="27" t="str">
        <f ca="1">IF(DAY(NB$3)=1,
TEXT(NB$3,"[$-ru-RU] МММ ГГ;@"),
IF(OFFSET(NB3,0,-1,1,1)=DATE(YEAR(OFFSET(NB3,0,-1,1,1)),12,31),
YEAR(NB$3),
TEXT(NB$3,"[$-ru-RU] МММ ГГ;@")))</f>
        <v xml:space="preserve"> янв 49</v>
      </c>
      <c r="NC7" s="27" t="str">
        <f t="shared" ref="NC7:NM7" ca="1" si="98">IF(DAY(NC$3)=1,
TEXT(NC$3,"[$-ru-RU] МММ ГГ;@"),
IF(OFFSET(NC3,0,-1,1,1)=DATE(YEAR(OFFSET(NC3,0,-1,1,1)),12,31),
YEAR(NC$3),
TEXT(NC$3,"[$-ru-RU] МММ ГГ;@")))</f>
        <v xml:space="preserve"> фев 49</v>
      </c>
      <c r="ND7" s="27" t="str">
        <f t="shared" ca="1" si="98"/>
        <v xml:space="preserve"> мар 49</v>
      </c>
      <c r="NE7" s="27" t="str">
        <f t="shared" ca="1" si="98"/>
        <v xml:space="preserve"> апр 49</v>
      </c>
      <c r="NF7" s="27" t="str">
        <f t="shared" ca="1" si="98"/>
        <v xml:space="preserve"> май 49</v>
      </c>
      <c r="NG7" s="27" t="str">
        <f t="shared" ca="1" si="98"/>
        <v xml:space="preserve"> июн 49</v>
      </c>
      <c r="NH7" s="27" t="str">
        <f t="shared" ca="1" si="98"/>
        <v xml:space="preserve"> июл 49</v>
      </c>
      <c r="NI7" s="27" t="str">
        <f t="shared" ca="1" si="98"/>
        <v xml:space="preserve"> авг 49</v>
      </c>
      <c r="NJ7" s="27" t="str">
        <f t="shared" ca="1" si="98"/>
        <v xml:space="preserve"> сен 49</v>
      </c>
      <c r="NK7" s="27" t="str">
        <f t="shared" ca="1" si="98"/>
        <v xml:space="preserve"> окт 49</v>
      </c>
      <c r="NL7" s="27" t="str">
        <f t="shared" ca="1" si="98"/>
        <v xml:space="preserve"> ноя 49</v>
      </c>
      <c r="NM7" s="27" t="str">
        <f t="shared" ca="1" si="98"/>
        <v xml:space="preserve"> дек 49</v>
      </c>
      <c r="NN7" s="539">
        <f ca="1">IF(DAY(NN$3)=1,
TEXT(NN$3,"[$-ru-RU] МММ ГГ;@"),
IF(OFFSET(NN3,0,0,1,1)=DATE(YEAR(OFFSET(NN3,0,-1,1,1)),12,31),
YEAR(NN$3),
TEXT(NN$3,"[$-ru-RU] МММ ГГ;@")))</f>
        <v>2049</v>
      </c>
      <c r="NO7" s="27" t="str">
        <f ca="1">IF(DAY(NO$3)=1,
TEXT(NO$3,"[$-ru-RU] МММ ГГ;@"),
IF(OFFSET(NO3,0,-1,1,1)=DATE(YEAR(OFFSET(NO3,0,-1,1,1)),12,31),
YEAR(NO$3),
TEXT(NO$3,"[$-ru-RU] МММ ГГ;@")))</f>
        <v xml:space="preserve"> янв 50</v>
      </c>
      <c r="NP7" s="27" t="str">
        <f t="shared" ref="NP7:NZ7" ca="1" si="99">IF(DAY(NP$3)=1,
TEXT(NP$3,"[$-ru-RU] МММ ГГ;@"),
IF(OFFSET(NP3,0,-1,1,1)=DATE(YEAR(OFFSET(NP3,0,-1,1,1)),12,31),
YEAR(NP$3),
TEXT(NP$3,"[$-ru-RU] МММ ГГ;@")))</f>
        <v xml:space="preserve"> фев 50</v>
      </c>
      <c r="NQ7" s="27" t="str">
        <f t="shared" ca="1" si="99"/>
        <v xml:space="preserve"> мар 50</v>
      </c>
      <c r="NR7" s="27" t="str">
        <f t="shared" ca="1" si="99"/>
        <v xml:space="preserve"> апр 50</v>
      </c>
      <c r="NS7" s="27" t="str">
        <f t="shared" ca="1" si="99"/>
        <v xml:space="preserve"> май 50</v>
      </c>
      <c r="NT7" s="27" t="str">
        <f t="shared" ca="1" si="99"/>
        <v xml:space="preserve"> июн 50</v>
      </c>
      <c r="NU7" s="27" t="str">
        <f t="shared" ca="1" si="99"/>
        <v xml:space="preserve"> июл 50</v>
      </c>
      <c r="NV7" s="27" t="str">
        <f t="shared" ca="1" si="99"/>
        <v xml:space="preserve"> авг 50</v>
      </c>
      <c r="NW7" s="27" t="str">
        <f t="shared" ca="1" si="99"/>
        <v xml:space="preserve"> сен 50</v>
      </c>
      <c r="NX7" s="27" t="str">
        <f t="shared" ca="1" si="99"/>
        <v xml:space="preserve"> окт 50</v>
      </c>
      <c r="NY7" s="27" t="str">
        <f t="shared" ca="1" si="99"/>
        <v xml:space="preserve"> ноя 50</v>
      </c>
      <c r="NZ7" s="27" t="str">
        <f t="shared" ca="1" si="99"/>
        <v xml:space="preserve"> дек 50</v>
      </c>
      <c r="OA7" s="539">
        <f ca="1">IF(DAY(OA$3)=1,
TEXT(OA$3,"[$-ru-RU] МММ ГГ;@"),
IF(OFFSET(OA3,0,0,1,1)=DATE(YEAR(OFFSET(OA3,0,-1,1,1)),12,31),
YEAR(OA$3),
TEXT(OA$3,"[$-ru-RU] МММ ГГ;@")))</f>
        <v>2050</v>
      </c>
      <c r="OB7" s="27" t="str">
        <f ca="1">IF(DAY(OB$3)=1,
TEXT(OB$3,"[$-ru-RU] МММ ГГ;@"),
IF(OFFSET(OB3,0,-1,1,1)=DATE(YEAR(OFFSET(OB3,0,-1,1,1)),12,31),
YEAR(OB$3),
TEXT(OB$3,"[$-ru-RU] МММ ГГ;@")))</f>
        <v xml:space="preserve"> янв 51</v>
      </c>
      <c r="OC7" s="27" t="str">
        <f t="shared" ref="OC7:OM7" ca="1" si="100">IF(DAY(OC$3)=1,
TEXT(OC$3,"[$-ru-RU] МММ ГГ;@"),
IF(OFFSET(OC3,0,-1,1,1)=DATE(YEAR(OFFSET(OC3,0,-1,1,1)),12,31),
YEAR(OC$3),
TEXT(OC$3,"[$-ru-RU] МММ ГГ;@")))</f>
        <v xml:space="preserve"> фев 51</v>
      </c>
      <c r="OD7" s="27" t="str">
        <f t="shared" ca="1" si="100"/>
        <v xml:space="preserve"> мар 51</v>
      </c>
      <c r="OE7" s="27" t="str">
        <f t="shared" ca="1" si="100"/>
        <v xml:space="preserve"> апр 51</v>
      </c>
      <c r="OF7" s="27" t="str">
        <f t="shared" ca="1" si="100"/>
        <v xml:space="preserve"> май 51</v>
      </c>
      <c r="OG7" s="27" t="str">
        <f t="shared" ca="1" si="100"/>
        <v xml:space="preserve"> июн 51</v>
      </c>
      <c r="OH7" s="27" t="str">
        <f t="shared" ca="1" si="100"/>
        <v xml:space="preserve"> июл 51</v>
      </c>
      <c r="OI7" s="27" t="str">
        <f t="shared" ca="1" si="100"/>
        <v xml:space="preserve"> авг 51</v>
      </c>
      <c r="OJ7" s="27" t="str">
        <f t="shared" ca="1" si="100"/>
        <v xml:space="preserve"> сен 51</v>
      </c>
      <c r="OK7" s="27" t="str">
        <f t="shared" ca="1" si="100"/>
        <v xml:space="preserve"> окт 51</v>
      </c>
      <c r="OL7" s="27" t="str">
        <f t="shared" ca="1" si="100"/>
        <v xml:space="preserve"> ноя 51</v>
      </c>
      <c r="OM7" s="27" t="str">
        <f t="shared" ca="1" si="100"/>
        <v xml:space="preserve"> дек 51</v>
      </c>
      <c r="ON7" s="539">
        <f ca="1">IF(DAY(ON$3)=1,
TEXT(ON$3,"[$-ru-RU] МММ ГГ;@"),
IF(OFFSET(ON3,0,0,1,1)=DATE(YEAR(OFFSET(ON3,0,-1,1,1)),12,31),
YEAR(ON$3),
TEXT(ON$3,"[$-ru-RU] МММ ГГ;@")))</f>
        <v>2051</v>
      </c>
    </row>
    <row r="8" spans="1:404" s="494" customFormat="1" ht="18" customHeight="1">
      <c r="A8" s="379" t="s">
        <v>188</v>
      </c>
      <c r="B8" s="486"/>
      <c r="C8" s="486">
        <f t="shared" ref="C8" ca="1" si="101">B90</f>
        <v>0</v>
      </c>
      <c r="D8" s="486">
        <f t="shared" ref="D8" ca="1" si="102">C90</f>
        <v>0</v>
      </c>
      <c r="E8" s="486">
        <f t="shared" ref="E8" ca="1" si="103">D90</f>
        <v>0</v>
      </c>
      <c r="F8" s="486">
        <f t="shared" ref="F8" ca="1" si="104">E90</f>
        <v>0</v>
      </c>
      <c r="G8" s="486">
        <f t="shared" ref="G8" ca="1" si="105">F90</f>
        <v>0</v>
      </c>
      <c r="H8" s="486">
        <f t="shared" ref="H8" ca="1" si="106">G90</f>
        <v>0</v>
      </c>
      <c r="I8" s="486">
        <f t="shared" ref="I8" ca="1" si="107">H90</f>
        <v>0</v>
      </c>
      <c r="J8" s="486">
        <f t="shared" ref="J8" ca="1" si="108">I90</f>
        <v>0</v>
      </c>
      <c r="K8" s="486">
        <f t="shared" ref="K8" ca="1" si="109">J90</f>
        <v>0</v>
      </c>
      <c r="L8" s="486">
        <f ca="1">K90</f>
        <v>170159.57874528246</v>
      </c>
      <c r="M8" s="486">
        <f ca="1">L90</f>
        <v>172000.12184334183</v>
      </c>
      <c r="N8" s="541">
        <f>B8</f>
        <v>0</v>
      </c>
      <c r="O8" s="486">
        <f ca="1">N90</f>
        <v>162876.34994549002</v>
      </c>
      <c r="P8" s="486">
        <f t="shared" ref="P8" ca="1" si="110">O90</f>
        <v>160286.28170574116</v>
      </c>
      <c r="Q8" s="486">
        <f t="shared" ref="Q8" ca="1" si="111">P90</f>
        <v>156703.30418495121</v>
      </c>
      <c r="R8" s="486">
        <f t="shared" ref="R8" ca="1" si="112">Q90</f>
        <v>157498.62719773658</v>
      </c>
      <c r="S8" s="486">
        <f t="shared" ref="S8" ca="1" si="113">R90</f>
        <v>158516.55811305624</v>
      </c>
      <c r="T8" s="486">
        <f t="shared" ref="T8" ca="1" si="114">S90</f>
        <v>158718.54298437588</v>
      </c>
      <c r="U8" s="486">
        <f t="shared" ref="U8" ca="1" si="115">T90</f>
        <v>166158.64009359962</v>
      </c>
      <c r="V8" s="486">
        <f t="shared" ref="V8" ca="1" si="116">U90</f>
        <v>178063.72060645351</v>
      </c>
      <c r="W8" s="486">
        <f t="shared" ref="W8" ca="1" si="117">V90</f>
        <v>173888.8571580745</v>
      </c>
      <c r="X8" s="486">
        <f t="shared" ref="X8" ca="1" si="118">W90</f>
        <v>171633.95386035444</v>
      </c>
      <c r="Y8" s="486">
        <f ca="1">X90</f>
        <v>193904.06086908112</v>
      </c>
      <c r="Z8" s="486">
        <f ca="1">Y90</f>
        <v>196561.10052056515</v>
      </c>
      <c r="AA8" s="541">
        <f ca="1">O8</f>
        <v>162876.34994549002</v>
      </c>
      <c r="AB8" s="486">
        <f ca="1">AA90</f>
        <v>194716.29602281068</v>
      </c>
      <c r="AC8" s="486">
        <f t="shared" ref="AC8" ca="1" si="119">AB90</f>
        <v>192161.61588826729</v>
      </c>
      <c r="AD8" s="486">
        <f t="shared" ref="AD8" ca="1" si="120">AC90</f>
        <v>188610.60181734036</v>
      </c>
      <c r="AE8" s="486">
        <f t="shared" ref="AE8" ca="1" si="121">AD90</f>
        <v>189441.31293533123</v>
      </c>
      <c r="AF8" s="486">
        <f t="shared" ref="AF8" ca="1" si="122">AE90</f>
        <v>190493.49040407554</v>
      </c>
      <c r="AG8" s="486">
        <f t="shared" ref="AG8" ca="1" si="123">AF90</f>
        <v>190730.86338060064</v>
      </c>
      <c r="AH8" s="486">
        <f t="shared" ref="AH8" ca="1" si="124">AG90</f>
        <v>194093.97365324904</v>
      </c>
      <c r="AI8" s="486">
        <f t="shared" ref="AI8" ca="1" si="125">AH90</f>
        <v>201230.20888130838</v>
      </c>
      <c r="AJ8" s="486">
        <f t="shared" ref="AJ8" ca="1" si="126">AI90</f>
        <v>196034.72033813485</v>
      </c>
      <c r="AK8" s="486">
        <f t="shared" ref="AK8" ca="1" si="127">AJ90</f>
        <v>193814.06359383944</v>
      </c>
      <c r="AL8" s="486">
        <f ca="1">AK90</f>
        <v>229663.66005562874</v>
      </c>
      <c r="AM8" s="486">
        <f ca="1">AL90</f>
        <v>232354.94626053743</v>
      </c>
      <c r="AN8" s="541">
        <f ca="1">AB8</f>
        <v>194716.29602281068</v>
      </c>
      <c r="AO8" s="486">
        <f ca="1">AN90</f>
        <v>230425.85123495277</v>
      </c>
      <c r="AP8" s="486">
        <f t="shared" ref="AP8" ca="1" si="128">AO90</f>
        <v>227909.25037940632</v>
      </c>
      <c r="AQ8" s="486">
        <f t="shared" ref="AQ8" ca="1" si="129">AP90</f>
        <v>224361.03168661398</v>
      </c>
      <c r="AR8" s="486">
        <f t="shared" ref="AR8" ca="1" si="130">AQ90</f>
        <v>225229.80596879977</v>
      </c>
      <c r="AS8" s="486">
        <f t="shared" ref="AS8" ca="1" si="131">AR90</f>
        <v>226318.81096024785</v>
      </c>
      <c r="AT8" s="486">
        <f t="shared" ref="AT8" ca="1" si="132">AS90</f>
        <v>226594.2309861659</v>
      </c>
      <c r="AU8" s="486">
        <f t="shared" ref="AU8" ca="1" si="133">AT90</f>
        <v>234105.38657654842</v>
      </c>
      <c r="AV8" s="486">
        <f t="shared" ref="AV8" ca="1" si="134">AU90</f>
        <v>246083.88612919868</v>
      </c>
      <c r="AW8" s="486">
        <f t="shared" ref="AW8" ca="1" si="135">AV90</f>
        <v>241982.43366321508</v>
      </c>
      <c r="AX8" s="486">
        <f t="shared" ref="AX8" ca="1" si="136">AW90</f>
        <v>239798.56545419924</v>
      </c>
      <c r="AY8" s="486">
        <f ca="1">AX90</f>
        <v>262142.06733051932</v>
      </c>
      <c r="AZ8" s="486">
        <f ca="1">AY90</f>
        <v>264870.1264757379</v>
      </c>
      <c r="BA8" s="541">
        <f ca="1">AO8</f>
        <v>230425.85123495277</v>
      </c>
      <c r="BB8" s="486">
        <f ca="1">BA90</f>
        <v>263073.71362821973</v>
      </c>
      <c r="BC8" s="486">
        <f t="shared" ref="BC8" ca="1" si="137">BB90</f>
        <v>260589.80970408733</v>
      </c>
      <c r="BD8" s="486">
        <f t="shared" ref="BD8" ca="1" si="138">BC90</f>
        <v>257102.72253288643</v>
      </c>
      <c r="BE8" s="486">
        <f t="shared" ref="BE8" ca="1" si="139">BD90</f>
        <v>258004.20986128825</v>
      </c>
      <c r="BF8" s="486">
        <f t="shared" ref="BF8" ca="1" si="140">BE90</f>
        <v>259124.88043688185</v>
      </c>
      <c r="BG8" s="486">
        <f t="shared" ref="BG8" ca="1" si="141">BF90</f>
        <v>259433.02962381794</v>
      </c>
      <c r="BH8" s="486">
        <f t="shared" ref="BH8" ca="1" si="142">BG90</f>
        <v>266975.86639331566</v>
      </c>
      <c r="BI8" s="486">
        <f t="shared" ref="BI8" ca="1" si="143">BH90</f>
        <v>278987.11122178601</v>
      </c>
      <c r="BJ8" s="486">
        <f t="shared" ref="BJ8" ca="1" si="144">BI90</f>
        <v>274918.41208902345</v>
      </c>
      <c r="BK8" s="486">
        <f t="shared" ref="BK8" ca="1" si="145">BJ90</f>
        <v>272766.24845157732</v>
      </c>
      <c r="BL8" s="486">
        <f ca="1">BK90</f>
        <v>295142.51977592043</v>
      </c>
      <c r="BM8" s="486">
        <f ca="1">BL90</f>
        <v>297902.29908767837</v>
      </c>
      <c r="BN8" s="541">
        <f ca="1">BB8</f>
        <v>263073.71362821973</v>
      </c>
      <c r="BO8" s="486">
        <f ca="1">BN90</f>
        <v>296126.15892954037</v>
      </c>
      <c r="BP8" s="486">
        <f t="shared" ref="BP8" ca="1" si="146">BO90</f>
        <v>293677.64311061346</v>
      </c>
      <c r="BQ8" s="486">
        <f t="shared" ref="BQ8" ca="1" si="147">BP90</f>
        <v>290222.51938927558</v>
      </c>
      <c r="BR8" s="486">
        <f t="shared" ref="BR8" ca="1" si="148">BQ90</f>
        <v>291159.3948228829</v>
      </c>
      <c r="BS8" s="486">
        <f t="shared" ref="BS8" ca="1" si="149">BR90</f>
        <v>292314.31195190118</v>
      </c>
      <c r="BT8" s="486">
        <f t="shared" ref="BT8" ca="1" si="150">BS90</f>
        <v>292657.84924404277</v>
      </c>
      <c r="BU8" s="486">
        <f t="shared" ref="BU8" ca="1" si="151">BT90</f>
        <v>300234.93256696517</v>
      </c>
      <c r="BV8" s="486">
        <f t="shared" ref="BV8" ca="1" si="152">BU90</f>
        <v>312281.56550064095</v>
      </c>
      <c r="BW8" s="486">
        <f t="shared" ref="BW8" ca="1" si="153">BV90</f>
        <v>308248.25447308389</v>
      </c>
      <c r="BX8" s="486">
        <f t="shared" ref="BX8" ca="1" si="154">BW90</f>
        <v>306130.33738906245</v>
      </c>
      <c r="BY8" s="486">
        <f ca="1">BX90</f>
        <v>328541.99681861105</v>
      </c>
      <c r="BZ8" s="486">
        <f ca="1">BY90</f>
        <v>331336.02268379368</v>
      </c>
      <c r="CA8" s="541">
        <f ca="1">BO8</f>
        <v>296126.15892954037</v>
      </c>
      <c r="CB8" s="486">
        <f ca="1">CA90</f>
        <v>329582.77063886099</v>
      </c>
      <c r="CC8" s="486">
        <f t="shared" ref="CC8" ca="1" si="155">CB90</f>
        <v>327169.64292513952</v>
      </c>
      <c r="CD8" s="486">
        <f t="shared" ref="CD8" ca="1" si="156">CC90</f>
        <v>323746.48265366466</v>
      </c>
      <c r="CE8" s="486">
        <f t="shared" ref="CE8" ca="1" si="157">CD90</f>
        <v>324718.74619247747</v>
      </c>
      <c r="CF8" s="486">
        <f t="shared" ref="CF8" ca="1" si="158">CE90</f>
        <v>325907.90987492038</v>
      </c>
      <c r="CG8" s="486">
        <f t="shared" ref="CG8" ca="1" si="159">CF90</f>
        <v>326286.8352722674</v>
      </c>
      <c r="CH8" s="486">
        <f t="shared" ref="CH8" ca="1" si="160">CG90</f>
        <v>333898.16514861444</v>
      </c>
      <c r="CI8" s="486">
        <f t="shared" ref="CI8" ca="1" si="161">CH90</f>
        <v>345980.18618749571</v>
      </c>
      <c r="CJ8" s="486">
        <f t="shared" ref="CJ8" ca="1" si="162">CI90</f>
        <v>341982.26326514414</v>
      </c>
      <c r="CK8" s="486">
        <f t="shared" ref="CK8" ca="1" si="163">CJ90</f>
        <v>339898.59273454733</v>
      </c>
      <c r="CL8" s="486">
        <f ca="1">CK90</f>
        <v>362345.64026930142</v>
      </c>
      <c r="CM8" s="486">
        <f ca="1">CL90</f>
        <v>365173.91268790868</v>
      </c>
      <c r="CN8" s="541">
        <f ca="1">CB8</f>
        <v>329582.77063886099</v>
      </c>
      <c r="CO8" s="486">
        <f ca="1">CN90</f>
        <v>363443.54875618167</v>
      </c>
      <c r="CP8" s="486">
        <f t="shared" ref="CP8" ca="1" si="164">CO90</f>
        <v>361068.11356620898</v>
      </c>
      <c r="CQ8" s="486">
        <f t="shared" ref="CQ8" ca="1" si="165">CP90</f>
        <v>357651.95307669532</v>
      </c>
      <c r="CR8" s="486">
        <f t="shared" ref="CR8" ca="1" si="166">CQ90</f>
        <v>358661.89302445488</v>
      </c>
      <c r="CS8" s="486">
        <f t="shared" ref="CS8" ca="1" si="167">CR90</f>
        <v>359887.5099503292</v>
      </c>
      <c r="CT8" s="486">
        <f t="shared" ref="CT8" ca="1" si="168">CS90</f>
        <v>360304.09564182098</v>
      </c>
      <c r="CU8" s="486">
        <f t="shared" ref="CU8" ca="1" si="169">CT90</f>
        <v>367951.86316662974</v>
      </c>
      <c r="CV8" s="486">
        <f t="shared" ref="CV8" ca="1" si="170">CU90</f>
        <v>380071.52838485379</v>
      </c>
      <c r="CW8" s="486">
        <f t="shared" ref="CW8" ca="1" si="171">CV90</f>
        <v>376111.24158444395</v>
      </c>
      <c r="CX8" s="486">
        <f t="shared" ref="CX8" ca="1" si="172">CW90</f>
        <v>374063.98530985432</v>
      </c>
      <c r="CY8" s="486">
        <f ca="1">CX90</f>
        <v>396548.65285174816</v>
      </c>
      <c r="CZ8" s="486">
        <f ca="1">CY90</f>
        <v>399413.32393139292</v>
      </c>
      <c r="DA8" s="541">
        <f ca="1">CO8</f>
        <v>363443.54875618167</v>
      </c>
      <c r="DB8" s="486">
        <f ca="1">DA90</f>
        <v>397708.07678144868</v>
      </c>
      <c r="DC8" s="486">
        <f t="shared" ref="DC8" ca="1" si="173">DB90</f>
        <v>395365.72527813818</v>
      </c>
      <c r="DD8" s="486">
        <f t="shared" ref="DD8" ca="1" si="174">DC90</f>
        <v>392006.49190638936</v>
      </c>
      <c r="DE8" s="486">
        <f t="shared" ref="DE8" ca="1" si="175">DD90</f>
        <v>393049.5316556131</v>
      </c>
      <c r="DF8" s="486">
        <f t="shared" ref="DF8" ca="1" si="176">DE90</f>
        <v>394307.18844490533</v>
      </c>
      <c r="DG8" s="486">
        <f t="shared" ref="DG8" ca="1" si="177">DF90</f>
        <v>394756.89005266334</v>
      </c>
      <c r="DH8" s="486">
        <f t="shared" ref="DH8" ca="1" si="178">DG90</f>
        <v>402436.71303585969</v>
      </c>
      <c r="DI8" s="486">
        <f t="shared" ref="DI8" ca="1" si="179">DH90</f>
        <v>414589.51028515195</v>
      </c>
      <c r="DJ8" s="486">
        <f t="shared" ref="DJ8" ca="1" si="180">DI90</f>
        <v>410662.3635732113</v>
      </c>
      <c r="DK8" s="486">
        <f t="shared" ref="DK8" ca="1" si="181">DJ90</f>
        <v>408647.18614946381</v>
      </c>
      <c r="DL8" s="486">
        <f ca="1">DK90</f>
        <v>431165.00989462883</v>
      </c>
      <c r="DM8" s="486">
        <f ca="1">DL90</f>
        <v>434061.77542008541</v>
      </c>
      <c r="DN8" s="541">
        <f ca="1">DB8</f>
        <v>397708.07678144868</v>
      </c>
      <c r="DO8" s="486">
        <f ca="1">DN90</f>
        <v>432377.18771476933</v>
      </c>
      <c r="DP8" s="486">
        <f t="shared" ref="DP8" ca="1" si="182">DO90</f>
        <v>430232.20431666431</v>
      </c>
      <c r="DQ8" s="486">
        <f t="shared" ref="DQ8" ca="1" si="183">DP90</f>
        <v>427066.91439477849</v>
      </c>
      <c r="DR8" s="486">
        <f t="shared" ref="DR8" ca="1" si="184">DQ90</f>
        <v>428307.32224920776</v>
      </c>
      <c r="DS8" s="486">
        <f t="shared" ref="DS8" ca="1" si="185">DR90</f>
        <v>429761.20559192466</v>
      </c>
      <c r="DT8" s="486">
        <f t="shared" ref="DT8" ca="1" si="186">DS90</f>
        <v>430408.27530488814</v>
      </c>
      <c r="DU8" s="486">
        <f t="shared" ref="DU8" ca="1" si="187">DT90</f>
        <v>438284.32484150917</v>
      </c>
      <c r="DV8" s="486">
        <f t="shared" ref="DV8" ca="1" si="188">DU90</f>
        <v>450634.4901960069</v>
      </c>
      <c r="DW8" s="486">
        <f t="shared" ref="DW8" ca="1" si="189">DV90</f>
        <v>446904.71158927173</v>
      </c>
      <c r="DX8" s="486">
        <f t="shared" ref="DX8" ca="1" si="190">DW90</f>
        <v>445085.76071894891</v>
      </c>
      <c r="DY8" s="486">
        <f ca="1">DX90</f>
        <v>467800.9525693194</v>
      </c>
      <c r="DZ8" s="486">
        <f ca="1">DY90</f>
        <v>470893.94464820065</v>
      </c>
      <c r="EA8" s="541">
        <f ca="1">DO8</f>
        <v>432377.18771476933</v>
      </c>
      <c r="EB8" s="486">
        <f ca="1">EA90</f>
        <v>469335.91225608991</v>
      </c>
      <c r="EC8" s="486">
        <f t="shared" ref="EC8" ca="1" si="191">EB90</f>
        <v>467226.31696319039</v>
      </c>
      <c r="ED8" s="486">
        <f t="shared" ref="ED8" ca="1" si="192">EC90</f>
        <v>464092.99049116758</v>
      </c>
      <c r="EE8" s="486">
        <f t="shared" ref="EE8" ca="1" si="193">ED90</f>
        <v>465368.78645080229</v>
      </c>
      <c r="EF8" s="486">
        <f t="shared" ref="EF8" ca="1" si="194">EE90</f>
        <v>466856.91634694382</v>
      </c>
      <c r="EG8" s="486">
        <f t="shared" ref="EG8" ca="1" si="195">EF90</f>
        <v>467539.37416511279</v>
      </c>
      <c r="EH8" s="486">
        <f t="shared" ref="EH8" ca="1" si="196">EG90</f>
        <v>475449.6702551585</v>
      </c>
      <c r="EI8" s="486">
        <f t="shared" ref="EI8" ca="1" si="197">EH90</f>
        <v>487835.22371486167</v>
      </c>
      <c r="EJ8" s="486">
        <f t="shared" ref="EJ8" ca="1" si="198">EI90</f>
        <v>484140.83321333199</v>
      </c>
      <c r="EK8" s="486">
        <f t="shared" ref="EK8" ca="1" si="199">EJ90</f>
        <v>482356.12889643386</v>
      </c>
      <c r="EL8" s="486">
        <f ca="1">EK90</f>
        <v>505106.70885200985</v>
      </c>
      <c r="EM8" s="486">
        <f ca="1">EL90</f>
        <v>508233.94748431578</v>
      </c>
      <c r="EN8" s="541">
        <f ca="1">EB8</f>
        <v>469335.91225608991</v>
      </c>
      <c r="EO8" s="486">
        <f ca="1">EN90</f>
        <v>506698.80320541048</v>
      </c>
      <c r="EP8" s="486">
        <f t="shared" ref="EP8" ca="1" si="200">EO90</f>
        <v>504626.51368101157</v>
      </c>
      <c r="EQ8" s="486">
        <f t="shared" ref="EQ8" ca="1" si="201">EP90</f>
        <v>501504.39139477658</v>
      </c>
      <c r="ER8" s="486">
        <f t="shared" ref="ER8" ca="1" si="202">EQ90</f>
        <v>502817.47700810991</v>
      </c>
      <c r="ES8" s="486">
        <f t="shared" ref="ES8" ca="1" si="203">ER90</f>
        <v>504341.68586841045</v>
      </c>
      <c r="ET8" s="486">
        <f t="shared" ref="ET8" ca="1" si="204">ES90</f>
        <v>505061.41722547601</v>
      </c>
      <c r="EU8" s="486">
        <f t="shared" ref="EU8" ca="1" si="205">ET90</f>
        <v>513007.77668471099</v>
      </c>
      <c r="EV8" s="486">
        <f t="shared" ref="EV8" ca="1" si="206">EU90</f>
        <v>525430.58756850881</v>
      </c>
      <c r="EW8" s="486">
        <f t="shared" ref="EW8" ca="1" si="207">EV90</f>
        <v>521773.44643367274</v>
      </c>
      <c r="EX8" s="486">
        <f t="shared" ref="EX8" ca="1" si="208">EW90</f>
        <v>520024.78209350939</v>
      </c>
      <c r="EY8" s="486">
        <f ca="1">EX90</f>
        <v>542812.595300977</v>
      </c>
      <c r="EZ8" s="486">
        <f ca="1">EY90</f>
        <v>545975.85831504804</v>
      </c>
      <c r="FA8" s="541">
        <f ca="1">EO8</f>
        <v>506698.80320541048</v>
      </c>
      <c r="FB8" s="486">
        <f ca="1">FA90</f>
        <v>544465.44406267744</v>
      </c>
      <c r="FC8" s="486">
        <f t="shared" ref="FC8" ca="1" si="209">FB90</f>
        <v>542426.62498018891</v>
      </c>
      <c r="FD8" s="486">
        <f t="shared" ref="FD8" ca="1" si="210">FC90</f>
        <v>539357.22540789214</v>
      </c>
      <c r="FE8" s="486">
        <f t="shared" ref="FE8" ca="1" si="211">FD90</f>
        <v>540703.79757793772</v>
      </c>
      <c r="FF8" s="486">
        <f t="shared" ref="FF8" ca="1" si="212">FE90</f>
        <v>542260.42058092856</v>
      </c>
      <c r="FG8" s="486">
        <f t="shared" ref="FG8" ca="1" si="213">FF90</f>
        <v>543013.65460950846</v>
      </c>
      <c r="FH8" s="486">
        <f t="shared" ref="FH8" ca="1" si="214">FG90</f>
        <v>550992.44380640343</v>
      </c>
      <c r="FI8" s="486">
        <f t="shared" ref="FI8" ca="1" si="215">FH90</f>
        <v>563448.77347651764</v>
      </c>
      <c r="FJ8" s="486">
        <f t="shared" ref="FJ8" ca="1" si="216">FI90</f>
        <v>559825.15918539895</v>
      </c>
      <c r="FK8" s="486">
        <f t="shared" ref="FK8" ca="1" si="217">FJ90</f>
        <v>558108.94797535008</v>
      </c>
      <c r="FL8" s="486">
        <f ca="1">FK90</f>
        <v>580930.30414133694</v>
      </c>
      <c r="FM8" s="486">
        <f ca="1">FL90</f>
        <v>584126.03588049219</v>
      </c>
      <c r="FN8" s="541">
        <f ca="1">FB8</f>
        <v>544465.44406267744</v>
      </c>
      <c r="FO8" s="486">
        <f ca="1">FN90</f>
        <v>582636.66782799806</v>
      </c>
      <c r="FP8" s="486">
        <f t="shared" ref="FP8" ca="1" si="218">FO90</f>
        <v>580633.23685071489</v>
      </c>
      <c r="FQ8" s="486">
        <f t="shared" ref="FQ8" ca="1" si="219">FP90</f>
        <v>577595.80072828114</v>
      </c>
      <c r="FR8" s="486">
        <f t="shared" ref="FR8" ca="1" si="220">FQ90</f>
        <v>578977.76100353221</v>
      </c>
      <c r="FS8" s="486">
        <f t="shared" ref="FS8" ca="1" si="221">FR90</f>
        <v>580568.63055994769</v>
      </c>
      <c r="FT8" s="486">
        <f t="shared" ref="FT8" ca="1" si="222">FS90</f>
        <v>581357.25269373308</v>
      </c>
      <c r="FU8" s="486">
        <f t="shared" ref="FU8" ca="1" si="223">FT90</f>
        <v>589370.28844405268</v>
      </c>
      <c r="FV8" s="486">
        <f t="shared" ref="FV8" ca="1" si="224">FU90</f>
        <v>601862.00621937227</v>
      </c>
      <c r="FW8" s="486">
        <f t="shared" ref="FW8" ca="1" si="225">FV90</f>
        <v>598273.78003345907</v>
      </c>
      <c r="FX8" s="486">
        <f t="shared" ref="FX8" ca="1" si="226">FW90</f>
        <v>596591.81537683483</v>
      </c>
      <c r="FY8" s="486">
        <f ca="1">FX90</f>
        <v>619448.55964802729</v>
      </c>
      <c r="FZ8" s="486">
        <f ca="1">FY90</f>
        <v>622678.53794060717</v>
      </c>
      <c r="GA8" s="541">
        <f ca="1">FO8</f>
        <v>582636.66782799806</v>
      </c>
      <c r="GB8" s="486">
        <f ca="1">GA90</f>
        <v>621212.05800131871</v>
      </c>
      <c r="GC8" s="486">
        <f t="shared" ref="GC8" ca="1" si="227">GB90</f>
        <v>619244.01512924104</v>
      </c>
      <c r="GD8" s="486">
        <f t="shared" ref="GD8" ca="1" si="228">GC90</f>
        <v>616238.54245667032</v>
      </c>
      <c r="GE8" s="486">
        <f t="shared" ref="GE8" ca="1" si="229">GD90</f>
        <v>617655.89083712688</v>
      </c>
      <c r="GF8" s="486">
        <f t="shared" ref="GF8" ca="1" si="230">GE90</f>
        <v>619281.00694696698</v>
      </c>
      <c r="GG8" s="486">
        <f t="shared" ref="GG8" ca="1" si="231">GF90</f>
        <v>620105.01718595787</v>
      </c>
      <c r="GH8" s="486">
        <f t="shared" ref="GH8" ca="1" si="232">GG90</f>
        <v>628152.29948970221</v>
      </c>
      <c r="GI8" s="486">
        <f t="shared" ref="GI8" ca="1" si="233">GH90</f>
        <v>640679.40537022729</v>
      </c>
      <c r="GJ8" s="486">
        <f t="shared" ref="GJ8" ca="1" si="234">GI90</f>
        <v>637126.56728951959</v>
      </c>
      <c r="GK8" s="486">
        <f t="shared" ref="GK8" ca="1" si="235">GJ90</f>
        <v>635478.84918632009</v>
      </c>
      <c r="GL8" s="486">
        <f ca="1">GK90</f>
        <v>658370.98156271793</v>
      </c>
      <c r="GM8" s="486">
        <f ca="1">GL90</f>
        <v>661635.20640872244</v>
      </c>
      <c r="GN8" s="541">
        <f ca="1">GB8</f>
        <v>621212.05800131871</v>
      </c>
      <c r="GO8" s="486">
        <f ca="1">GN90</f>
        <v>660191.61458263942</v>
      </c>
      <c r="GP8" s="486">
        <f t="shared" ref="GP8" ca="1" si="236">GO90</f>
        <v>658260.49072381423</v>
      </c>
      <c r="GQ8" s="486">
        <f t="shared" ref="GQ8" ca="1" si="237">GP90</f>
        <v>655270.42664085794</v>
      </c>
      <c r="GR8" s="486">
        <f t="shared" ref="GR8" ca="1" si="238">GQ90</f>
        <v>656724.677919765</v>
      </c>
      <c r="GS8" s="486">
        <f t="shared" ref="GS8" ca="1" si="239">GR90</f>
        <v>658385.49871449172</v>
      </c>
      <c r="GT8" s="486">
        <f t="shared" ref="GT8" ca="1" si="240">GS90</f>
        <v>659246.39573713113</v>
      </c>
      <c r="GU8" s="486">
        <f t="shared" ref="GU8" ca="1" si="241">GT90</f>
        <v>667329.36713079235</v>
      </c>
      <c r="GV8" s="486">
        <f t="shared" ref="GV8" ca="1" si="242">GU90</f>
        <v>679893.34368016396</v>
      </c>
      <c r="GW8" s="486">
        <f t="shared" ref="GW8" ca="1" si="243">GV90</f>
        <v>676377.36821090162</v>
      </c>
      <c r="GX8" s="486">
        <f t="shared" ref="GX8" ca="1" si="244">GW90</f>
        <v>674765.31580516452</v>
      </c>
      <c r="GY8" s="486">
        <f ca="1">GX90</f>
        <v>697694.29467820597</v>
      </c>
      <c r="GZ8" s="486">
        <f ca="1">GY90</f>
        <v>700994.16962670325</v>
      </c>
      <c r="HA8" s="541">
        <f ca="1">GO8</f>
        <v>660191.61458263942</v>
      </c>
      <c r="HB8" s="486">
        <f ca="1">HA90</f>
        <v>699574.92107190646</v>
      </c>
      <c r="HC8" s="486">
        <f t="shared" ref="HC8" ca="1" si="245">HB90</f>
        <v>697677.65441023977</v>
      </c>
      <c r="HD8" s="486">
        <f t="shared" ref="HD8" ca="1" si="246">HC90</f>
        <v>694736.10863739508</v>
      </c>
      <c r="HE8" s="486">
        <f t="shared" ref="HE8" ca="1" si="247">HD90</f>
        <v>696224.23322826263</v>
      </c>
      <c r="HF8" s="486">
        <f t="shared" ref="HF8" ca="1" si="248">HE90</f>
        <v>697917.84244495211</v>
      </c>
      <c r="HG8" s="486">
        <f t="shared" ref="HG8" ca="1" si="249">HF90</f>
        <v>698812.62889435398</v>
      </c>
      <c r="HH8" s="486">
        <f t="shared" ref="HH8" ca="1" si="250">HG90</f>
        <v>706928.40430494759</v>
      </c>
      <c r="HI8" s="486">
        <f t="shared" ref="HI8" ca="1" si="251">HH90</f>
        <v>719526.28639588365</v>
      </c>
      <c r="HJ8" s="486">
        <f t="shared" ref="HJ8" ca="1" si="252">HI90</f>
        <v>716044.22452558682</v>
      </c>
      <c r="HK8" s="486">
        <f t="shared" ref="HK8" ca="1" si="253">HJ90</f>
        <v>714464.99952923658</v>
      </c>
      <c r="HL8" s="486">
        <f ca="1">HK90</f>
        <v>737427.90811604552</v>
      </c>
      <c r="HM8" s="486">
        <f ca="1">HL90</f>
        <v>740760.62606889941</v>
      </c>
      <c r="HN8" s="541">
        <f ca="1">HB8</f>
        <v>699574.92107190646</v>
      </c>
      <c r="HO8" s="486">
        <f ca="1">HN90</f>
        <v>739362.81046922714</v>
      </c>
      <c r="HP8" s="486">
        <f t="shared" ref="HP8" ca="1" si="254">HO90</f>
        <v>737500.93191276595</v>
      </c>
      <c r="HQ8" s="486">
        <f t="shared" ref="HQ8" ca="1" si="255">HP90</f>
        <v>734591.34958978428</v>
      </c>
      <c r="HR8" s="486">
        <f t="shared" ref="HR8" ca="1" si="256">HQ90</f>
        <v>736114.86228585732</v>
      </c>
      <c r="HS8" s="486">
        <f t="shared" ref="HS8" ca="1" si="257">HR90</f>
        <v>737842.71805597143</v>
      </c>
      <c r="HT8" s="486">
        <f t="shared" ref="HT8" ca="1" si="258">HS90</f>
        <v>738772.8926105788</v>
      </c>
      <c r="HU8" s="486">
        <f t="shared" ref="HU8" ca="1" si="259">HT90</f>
        <v>746922.91457459703</v>
      </c>
      <c r="HV8" s="486">
        <f t="shared" ref="HV8" ca="1" si="260">HU90</f>
        <v>759556.18477073859</v>
      </c>
      <c r="HW8" s="486">
        <f t="shared" ref="HW8" ca="1" si="261">HV90</f>
        <v>756109.51100564725</v>
      </c>
      <c r="HX8" s="486">
        <f t="shared" ref="HX8" ca="1" si="262">HW90</f>
        <v>754564.53256272164</v>
      </c>
      <c r="HY8" s="486">
        <f ca="1">HX90</f>
        <v>777562.82925473608</v>
      </c>
      <c r="HZ8" s="486">
        <f ca="1">HY90</f>
        <v>780929.79376101459</v>
      </c>
      <c r="IA8" s="541">
        <f ca="1">HO8</f>
        <v>739362.81046922714</v>
      </c>
      <c r="IB8" s="486">
        <f ca="1">IA90</f>
        <v>779554.86627454776</v>
      </c>
      <c r="IC8" s="486">
        <f t="shared" ref="IC8" ca="1" si="263">IB90</f>
        <v>777728.37582329207</v>
      </c>
      <c r="ID8" s="486">
        <f t="shared" ref="ID8" ca="1" si="264">IC90</f>
        <v>774850.75695017341</v>
      </c>
      <c r="IE8" s="486">
        <f t="shared" ref="IE8" ca="1" si="265">ID90</f>
        <v>776409.65775145194</v>
      </c>
      <c r="IF8" s="486">
        <f t="shared" ref="IF8" ca="1" si="266">IE90</f>
        <v>778171.76007499069</v>
      </c>
      <c r="IG8" s="486">
        <f t="shared" ref="IG8" ca="1" si="267">IF90</f>
        <v>779137.32273480343</v>
      </c>
      <c r="IH8" s="486">
        <f t="shared" ref="IH8" ca="1" si="268">IG90</f>
        <v>787321.59125224641</v>
      </c>
      <c r="II8" s="486">
        <f t="shared" ref="II8" ca="1" si="269">IH90</f>
        <v>799990.24955359346</v>
      </c>
      <c r="IJ8" s="486">
        <f t="shared" ref="IJ8" ca="1" si="270">II90</f>
        <v>796578.96389370761</v>
      </c>
      <c r="IK8" s="486">
        <f t="shared" ref="IK8" ca="1" si="271">IJ90</f>
        <v>795068.23200420674</v>
      </c>
      <c r="IL8" s="486">
        <f ca="1">IK90</f>
        <v>818101.91680142668</v>
      </c>
      <c r="IM8" s="486">
        <f ca="1">IL90</f>
        <v>821503.12786112982</v>
      </c>
      <c r="IN8" s="541">
        <f ca="1">IB8</f>
        <v>779554.86627454776</v>
      </c>
      <c r="IO8" s="486">
        <f ca="1">IN90</f>
        <v>820151.08848786843</v>
      </c>
      <c r="IP8" s="486">
        <f t="shared" ref="IP8" ca="1" si="272">IO90</f>
        <v>818361.13029461703</v>
      </c>
      <c r="IQ8" s="486">
        <f t="shared" ref="IQ8" ca="1" si="273">IP90</f>
        <v>815503.12441493943</v>
      </c>
      <c r="IR8" s="486">
        <f t="shared" ref="IR8" ca="1" si="274">IQ90</f>
        <v>817098.54135942028</v>
      </c>
      <c r="IS8" s="486">
        <f t="shared" ref="IS8" ca="1" si="275">IR90</f>
        <v>818895.97408857325</v>
      </c>
      <c r="IT8" s="486">
        <f t="shared" ref="IT8" ca="1" si="276">IS90</f>
        <v>819898.03677678632</v>
      </c>
      <c r="IU8" s="486">
        <f t="shared" ref="IU8" ca="1" si="277">IT90</f>
        <v>828117.62010487379</v>
      </c>
      <c r="IV8" s="486">
        <f t="shared" ref="IV8" ca="1" si="278">IU90</f>
        <v>840822.76231981919</v>
      </c>
      <c r="IW8" s="486">
        <f t="shared" ref="IW8" ca="1" si="279">IV90</f>
        <v>837447.95251613064</v>
      </c>
      <c r="IX8" s="486">
        <f t="shared" ref="IX8" ca="1" si="280">IW90</f>
        <v>835972.51204481977</v>
      </c>
      <c r="IY8" s="486">
        <f ca="1">IX90</f>
        <v>859042.6565834349</v>
      </c>
      <c r="IZ8" s="486">
        <f ca="1">IY90</f>
        <v>862479.14346635842</v>
      </c>
      <c r="JA8" s="541">
        <f ca="1">IO8</f>
        <v>820151.08848786843</v>
      </c>
      <c r="JB8" s="486">
        <f ca="1">JA90</f>
        <v>861151.06060913543</v>
      </c>
      <c r="JC8" s="486">
        <f t="shared" ref="JC8" ca="1" si="281">JB90</f>
        <v>859395.34636829072</v>
      </c>
      <c r="JD8" s="486">
        <f t="shared" ref="JD8" ca="1" si="282">JC90</f>
        <v>856581.65439489798</v>
      </c>
      <c r="JE8" s="486">
        <f t="shared" ref="JE8" ca="1" si="283">JD90</f>
        <v>858211.3314065875</v>
      </c>
      <c r="JF8" s="486">
        <f t="shared" ref="JF8" ca="1" si="284">JE90</f>
        <v>860041.92683697562</v>
      </c>
      <c r="JG8" s="486">
        <f t="shared" ref="JG8" ca="1" si="285">JF90</f>
        <v>861078.26570719935</v>
      </c>
      <c r="JH8" s="486">
        <f t="shared" ref="JH8" ca="1" si="286">JG90</f>
        <v>869331.02733149158</v>
      </c>
      <c r="JI8" s="486">
        <f t="shared" ref="JI8" ca="1" si="287">JH90</f>
        <v>882070.46184324962</v>
      </c>
      <c r="JJ8" s="486">
        <f t="shared" ref="JJ8" ca="1" si="288">JI90</f>
        <v>878729.95239377476</v>
      </c>
      <c r="JK8" s="486">
        <f t="shared" ref="JK8" ca="1" si="289">JJ90</f>
        <v>877287.71361112315</v>
      </c>
      <c r="JL8" s="486">
        <f ca="1">JK90</f>
        <v>900392.17461875384</v>
      </c>
      <c r="JM8" s="486">
        <f ca="1">JL90</f>
        <v>903861.87878530635</v>
      </c>
      <c r="JN8" s="541">
        <f ca="1">JB8</f>
        <v>861151.06060913543</v>
      </c>
      <c r="JO8" s="486">
        <f ca="1">JN90</f>
        <v>902555.61563845607</v>
      </c>
      <c r="JP8" s="486">
        <f t="shared" ref="JP8" ca="1" si="290">JO90</f>
        <v>900835.28950281686</v>
      </c>
      <c r="JQ8" s="486">
        <f t="shared" ref="JQ8" ca="1" si="291">JP90</f>
        <v>898053.56097928714</v>
      </c>
      <c r="JR8" s="486">
        <f t="shared" ref="JR8" ca="1" si="292">JQ90</f>
        <v>899718.62609618204</v>
      </c>
      <c r="JS8" s="486">
        <f t="shared" ref="JS8" ca="1" si="293">JR90</f>
        <v>901583.46807999478</v>
      </c>
      <c r="JT8" s="486">
        <f t="shared" ref="JT8" ca="1" si="294">JS90</f>
        <v>902655.195055424</v>
      </c>
      <c r="JU8" s="486">
        <f t="shared" ref="JU8" ca="1" si="295">JT90</f>
        <v>910942.20323314087</v>
      </c>
      <c r="JV8" s="486">
        <f t="shared" ref="JV8" ca="1" si="296">JU90</f>
        <v>923717.02585010428</v>
      </c>
      <c r="JW8" s="486">
        <f t="shared" ref="JW8" ca="1" si="297">JV90</f>
        <v>920411.90450583491</v>
      </c>
      <c r="JX8" s="486">
        <f t="shared" ref="JX8" ca="1" si="298">JW90</f>
        <v>919003.91227660794</v>
      </c>
      <c r="JY8" s="486">
        <f ca="1">JX90</f>
        <v>942143.76138944412</v>
      </c>
      <c r="JZ8" s="486">
        <f ca="1">JY90</f>
        <v>945647.71210942126</v>
      </c>
      <c r="KA8" s="541">
        <f ca="1">JO8</f>
        <v>902555.61563845607</v>
      </c>
      <c r="KB8" s="486">
        <f ca="1">KA90</f>
        <v>944364.33707577677</v>
      </c>
      <c r="KC8" s="486">
        <f t="shared" ref="KC8" ca="1" si="299">KB90</f>
        <v>942679.39904534293</v>
      </c>
      <c r="KD8" s="486">
        <f t="shared" ref="KD8" ca="1" si="300">KC90</f>
        <v>939929.63397167623</v>
      </c>
      <c r="KE8" s="486">
        <f t="shared" ref="KE8" ca="1" si="301">KD90</f>
        <v>941630.08719377662</v>
      </c>
      <c r="KF8" s="486">
        <f t="shared" ref="KF8" ca="1" si="302">KE90</f>
        <v>943529.17573101399</v>
      </c>
      <c r="KG8" s="486">
        <f t="shared" ref="KG8" ca="1" si="303">KF90</f>
        <v>944636.29081164871</v>
      </c>
      <c r="KH8" s="486">
        <f t="shared" ref="KH8" ca="1" si="304">KG90</f>
        <v>952957.54554279032</v>
      </c>
      <c r="KI8" s="486">
        <f t="shared" ref="KI8" ca="1" si="305">KH90</f>
        <v>965767.75626495923</v>
      </c>
      <c r="KJ8" s="486">
        <f t="shared" ref="KJ8" ca="1" si="306">KI90</f>
        <v>962498.02302589535</v>
      </c>
      <c r="KK8" s="486">
        <f t="shared" ref="KK8" ca="1" si="307">KJ90</f>
        <v>961124.27735009312</v>
      </c>
      <c r="KL8" s="486">
        <f ca="1">KK90</f>
        <v>984299.51456813491</v>
      </c>
      <c r="KM8" s="486">
        <f ca="1">KL90</f>
        <v>987837.71184153669</v>
      </c>
      <c r="KN8" s="541">
        <f ca="1">KB8</f>
        <v>944364.33707577677</v>
      </c>
      <c r="KO8" s="486">
        <f ca="1">KN90</f>
        <v>986577.2249210974</v>
      </c>
      <c r="KP8" s="486">
        <f t="shared" ref="KP8" ca="1" si="308">KO90</f>
        <v>984928.43239341979</v>
      </c>
      <c r="KQ8" s="486">
        <f t="shared" ref="KQ8" ca="1" si="309">KP90</f>
        <v>982202.48471702088</v>
      </c>
      <c r="KR8" s="486">
        <f t="shared" ref="KR8" ca="1" si="310">KQ90</f>
        <v>983939.06732707552</v>
      </c>
      <c r="KS8" s="486">
        <f t="shared" ref="KS8" ca="1" si="311">KR90</f>
        <v>985873.11199065472</v>
      </c>
      <c r="KT8" s="486">
        <f t="shared" ref="KT8" ca="1" si="312">KS90</f>
        <v>987016.34034444159</v>
      </c>
      <c r="KU8" s="486">
        <f t="shared" ref="KU8" ca="1" si="313">KT90</f>
        <v>995372.53560695529</v>
      </c>
      <c r="KV8" s="486">
        <f t="shared" ref="KV8" ca="1" si="314">KU90</f>
        <v>1008218.8434874744</v>
      </c>
      <c r="KW8" s="486">
        <f t="shared" ref="KW8" ca="1" si="315">KV90</f>
        <v>1004985.1993493596</v>
      </c>
      <c r="KX8" s="486">
        <f t="shared" ref="KX8" ca="1" si="316">KW90</f>
        <v>1003646.3708124749</v>
      </c>
      <c r="KY8" s="486">
        <f ca="1">KX90</f>
        <v>1026857.6810166638</v>
      </c>
      <c r="KZ8" s="486">
        <f ca="1">KY90</f>
        <v>1030430.7798340135</v>
      </c>
      <c r="LA8" s="541">
        <f ca="1">KO8</f>
        <v>986577.2249210974</v>
      </c>
      <c r="LB8" s="486">
        <f ca="1">LA90</f>
        <v>1029193.8626743644</v>
      </c>
      <c r="LC8" s="486">
        <f t="shared" ref="LC8" ca="1" si="317">LB90</f>
        <v>1027579.7008543415</v>
      </c>
      <c r="LD8" s="486">
        <f t="shared" ref="LD8" ca="1" si="318">LC90</f>
        <v>1024893.8626804008</v>
      </c>
      <c r="LE8" s="486">
        <f t="shared" ref="LE8" ca="1" si="319">LD90</f>
        <v>1026665.0921129122</v>
      </c>
      <c r="LF8" s="486">
        <f t="shared" ref="LF8" ca="1" si="320">LE90</f>
        <v>1028632.673756999</v>
      </c>
      <c r="LG8" s="486">
        <f t="shared" ref="LG8" ca="1" si="321">LF90</f>
        <v>1029810.5650480447</v>
      </c>
      <c r="LH8" s="486">
        <f t="shared" ref="LH8" ca="1" si="322">LG90</f>
        <v>1038200.3128860355</v>
      </c>
      <c r="LI8" s="486">
        <f t="shared" ref="LI8" ca="1" si="323">LH90</f>
        <v>1051081.2998186154</v>
      </c>
      <c r="LJ8" s="486">
        <f t="shared" ref="LJ8" ca="1" si="324">LI90</f>
        <v>1047882.3427899624</v>
      </c>
      <c r="LK8" s="486">
        <f t="shared" ref="LK8" ca="1" si="325">LJ90</f>
        <v>1046577.0902210095</v>
      </c>
      <c r="LL8" s="486">
        <f ca="1">LK90</f>
        <v>1069823.1036494621</v>
      </c>
      <c r="LM8" s="486">
        <f ca="1">LL90</f>
        <v>1073429.7940297134</v>
      </c>
      <c r="LN8" s="541">
        <f ca="1">LB8</f>
        <v>1029193.8626743644</v>
      </c>
      <c r="LO8" s="486">
        <f ca="1">LN90</f>
        <v>1072215.0833356848</v>
      </c>
      <c r="LP8" s="486">
        <f t="shared" ref="LP8" ca="1" si="326">LO90</f>
        <v>1070636.3096208675</v>
      </c>
      <c r="LQ8" s="486">
        <f t="shared" ref="LQ8" ca="1" si="327">LP90</f>
        <v>1067982.4348967897</v>
      </c>
      <c r="LR8" s="486">
        <f t="shared" ref="LR8" ca="1" si="328">LQ90</f>
        <v>1069789.0524345066</v>
      </c>
      <c r="LS8" s="486">
        <f t="shared" ref="LS8" ca="1" si="329">LR90</f>
        <v>1071790.880632018</v>
      </c>
      <c r="LT8" s="486">
        <f t="shared" ref="LT8" ca="1" si="330">LS90</f>
        <v>1073004.160028269</v>
      </c>
      <c r="LU8" s="486">
        <f t="shared" ref="LU8" ca="1" si="331">LT90</f>
        <v>1081428.1544196845</v>
      </c>
      <c r="LV8" s="486">
        <f t="shared" ref="LV8" ca="1" si="332">LU90</f>
        <v>1094344.5294574699</v>
      </c>
      <c r="LW8" s="486">
        <f t="shared" ref="LW8" ca="1" si="333">LV90</f>
        <v>1091180.9605340224</v>
      </c>
      <c r="LX8" s="486">
        <f t="shared" ref="LX8" ca="1" si="334">LW90</f>
        <v>1089909.954518494</v>
      </c>
      <c r="LY8" s="486">
        <f ca="1">LX90</f>
        <v>1113191.3560521521</v>
      </c>
      <c r="LZ8" s="486">
        <f ca="1">LY90</f>
        <v>1116832.2929858279</v>
      </c>
      <c r="MA8" s="541">
        <f ca="1">LO8</f>
        <v>1072215.0833356848</v>
      </c>
      <c r="MB8" s="486">
        <f ca="1">MA90</f>
        <v>1115640.4704050054</v>
      </c>
      <c r="MC8" s="486">
        <f t="shared" ref="MC8" ca="1" si="335">MB90</f>
        <v>1114097.0847953935</v>
      </c>
      <c r="MD8" s="486">
        <f t="shared" ref="MD8" ca="1" si="336">MC90</f>
        <v>1111475.1735211788</v>
      </c>
      <c r="ME8" s="486">
        <f t="shared" ref="ME8" ca="1" si="337">MD90</f>
        <v>1113317.1791641011</v>
      </c>
      <c r="MF8" s="486">
        <f t="shared" ref="MF8" ca="1" si="338">ME90</f>
        <v>1115353.2539150373</v>
      </c>
      <c r="MG8" s="486">
        <f t="shared" ref="MG8" ca="1" si="339">MF90</f>
        <v>1116601.9214164938</v>
      </c>
      <c r="MH8" s="486">
        <f t="shared" ref="MH8" ca="1" si="340">MG90</f>
        <v>1125060.1623613338</v>
      </c>
      <c r="MI8" s="486">
        <f t="shared" ref="MI8" ca="1" si="341">MH90</f>
        <v>1138011.9255043247</v>
      </c>
      <c r="MJ8" s="486">
        <f t="shared" ref="MJ8" ca="1" si="342">MI90</f>
        <v>1134883.7446860827</v>
      </c>
      <c r="MK8" s="486">
        <f t="shared" ref="MK8" ca="1" si="343">MJ90</f>
        <v>1133646.985223979</v>
      </c>
      <c r="ML8" s="486">
        <f ca="1">MK90</f>
        <v>1156963.7748628426</v>
      </c>
      <c r="MM8" s="486">
        <f ca="1">ML90</f>
        <v>1160638.9583499432</v>
      </c>
      <c r="MN8" s="541">
        <f ca="1">MB8</f>
        <v>1115640.4704050054</v>
      </c>
      <c r="MO8" s="486">
        <f ca="1">MN90</f>
        <v>1159470.023882326</v>
      </c>
      <c r="MP8" s="486">
        <f t="shared" ref="MP8" ca="1" si="344">MO90</f>
        <v>1157962.3970202222</v>
      </c>
      <c r="MQ8" s="486">
        <f t="shared" ref="MQ8" ca="1" si="345">MP90</f>
        <v>1155368.5075471019</v>
      </c>
      <c r="MR8" s="486">
        <f t="shared" ref="MR8" ca="1" si="346">MQ90</f>
        <v>1157246.2558227303</v>
      </c>
      <c r="MS8" s="486">
        <f t="shared" ref="MS8" ca="1" si="347">MR90</f>
        <v>1159316.9124207357</v>
      </c>
      <c r="MT8" s="486">
        <f t="shared" ref="MT8" ca="1" si="348">MS90</f>
        <v>1160601.3064400963</v>
      </c>
      <c r="MU8" s="486">
        <f t="shared" ref="MU8" ca="1" si="349">MT90</f>
        <v>1169094.1136370362</v>
      </c>
      <c r="MV8" s="486">
        <f t="shared" ref="MV8" ca="1" si="350">MU90</f>
        <v>1182081.587183129</v>
      </c>
      <c r="MW8" s="486">
        <f t="shared" ref="MW8" ca="1" si="351">MV90</f>
        <v>1178989.108710588</v>
      </c>
      <c r="MX8" s="486">
        <f t="shared" ref="MX8" ca="1" si="352">MW90</f>
        <v>1177786.8921081293</v>
      </c>
      <c r="MY8" s="486">
        <f ca="1">MX90</f>
        <v>1201139.367977892</v>
      </c>
      <c r="MZ8" s="486">
        <f ca="1">MY90</f>
        <v>1204849.0787296682</v>
      </c>
      <c r="NA8" s="541">
        <f ca="1">MO8</f>
        <v>1159470.023882326</v>
      </c>
      <c r="NB8" s="486">
        <f ca="1">NA90</f>
        <v>1203703.3272675928</v>
      </c>
      <c r="NC8" s="486">
        <f t="shared" ref="NC8" ca="1" si="353">NB90</f>
        <v>1202230.7178683919</v>
      </c>
      <c r="ND8" s="486">
        <f t="shared" ref="ND8" ca="1" si="354">NC90</f>
        <v>1199672.7334939032</v>
      </c>
      <c r="NE8" s="486">
        <f t="shared" ref="NE8" ca="1" si="355">ND90</f>
        <v>1201585.5153472365</v>
      </c>
      <c r="NF8" s="486">
        <f t="shared" ref="NF8" ca="1" si="356">NE90</f>
        <v>1203690.0832050219</v>
      </c>
      <c r="NG8" s="486">
        <f t="shared" ref="NG8" ca="1" si="357">NF90</f>
        <v>1205009.5269168895</v>
      </c>
      <c r="NH8" s="486">
        <f t="shared" ref="NH8" ca="1" si="358">NG90</f>
        <v>1213536.260968579</v>
      </c>
      <c r="NI8" s="486">
        <f t="shared" ref="NI8" ca="1" si="359">NH90</f>
        <v>1226558.8003219808</v>
      </c>
      <c r="NJ8" s="486">
        <f t="shared" ref="NJ8" ca="1" si="360">NI90</f>
        <v>1223501.3957141498</v>
      </c>
      <c r="NK8" s="486">
        <f t="shared" ref="NK8" ca="1" si="361">NJ90</f>
        <v>1222333.1293588954</v>
      </c>
      <c r="NL8" s="486">
        <f ca="1">NK90</f>
        <v>1245720.69520817</v>
      </c>
      <c r="NM8" s="486">
        <f ca="1">NL90</f>
        <v>1249464.3718021198</v>
      </c>
      <c r="NN8" s="541">
        <f ca="1">NB8</f>
        <v>1203703.3272675928</v>
      </c>
      <c r="NO8" s="486">
        <f ca="1">NN90</f>
        <v>1248341.2135609132</v>
      </c>
      <c r="NP8" s="486">
        <f t="shared" ref="NP8" ca="1" si="362">NO90</f>
        <v>1246903.9922669178</v>
      </c>
      <c r="NQ8" s="486">
        <f t="shared" ref="NQ8" ca="1" si="363">NP90</f>
        <v>1244377.9713422921</v>
      </c>
      <c r="NR8" s="486">
        <f t="shared" ref="NR8" ca="1" si="364">NQ90</f>
        <v>1246326.141300831</v>
      </c>
      <c r="NS8" s="486">
        <f t="shared" ref="NS8" ca="1" si="365">NR90</f>
        <v>1248464.9557120409</v>
      </c>
      <c r="NT8" s="486">
        <f t="shared" ref="NT8" ca="1" si="366">NS90</f>
        <v>1249819.7875291139</v>
      </c>
      <c r="NU8" s="486">
        <f t="shared" ref="NU8" ca="1" si="367">NT90</f>
        <v>1258380.768134228</v>
      </c>
      <c r="NV8" s="486">
        <f t="shared" ref="NV8" ca="1" si="368">NU90</f>
        <v>1271438.6955928353</v>
      </c>
      <c r="NW8" s="486">
        <f t="shared" ref="NW8" ca="1" si="369">NV90</f>
        <v>1268416.6790902098</v>
      </c>
      <c r="NX8" s="486">
        <f t="shared" ref="NX8" ca="1" si="370">NW90</f>
        <v>1267282.6592883801</v>
      </c>
      <c r="NY8" s="486">
        <f ca="1">NX90</f>
        <v>1290705.6132428602</v>
      </c>
      <c r="NZ8" s="486">
        <f ca="1">NY90</f>
        <v>1294483.5363902347</v>
      </c>
      <c r="OA8" s="541">
        <f ca="1">NO8</f>
        <v>1248341.2135609132</v>
      </c>
      <c r="OB8" s="486">
        <f ca="1">OA90</f>
        <v>1293383.2662622337</v>
      </c>
      <c r="OC8" s="486">
        <f t="shared" ref="OC8" ca="1" si="371">OB90</f>
        <v>1291981.4330734438</v>
      </c>
      <c r="OD8" s="486">
        <f t="shared" ref="OD8" ca="1" si="372">OC90</f>
        <v>1289487.3755986812</v>
      </c>
      <c r="OE8" s="486">
        <f t="shared" ref="OE8" ca="1" si="373">OD90</f>
        <v>1291470.9336624255</v>
      </c>
      <c r="OF8" s="486">
        <f t="shared" ref="OF8" ca="1" si="374">OE90</f>
        <v>1293643.9946270601</v>
      </c>
      <c r="OG8" s="486">
        <f t="shared" ref="OG8" ca="1" si="375">OF90</f>
        <v>1295034.2145493387</v>
      </c>
      <c r="OH8" s="486">
        <f t="shared" ref="OH8" ca="1" si="376">OG90</f>
        <v>1303629.4417078774</v>
      </c>
      <c r="OI8" s="486">
        <f t="shared" ref="OI8" ca="1" si="377">OH90</f>
        <v>1316722.7572716903</v>
      </c>
      <c r="OJ8" s="486">
        <f t="shared" ref="OJ8" ca="1" si="378">OI90</f>
        <v>1313736.1288742702</v>
      </c>
      <c r="OK8" s="486">
        <f t="shared" ref="OK8" ca="1" si="379">OJ90</f>
        <v>1312636.355625865</v>
      </c>
      <c r="OL8" s="486">
        <f ca="1">OK90</f>
        <v>1312636.355625865</v>
      </c>
      <c r="OM8" s="486">
        <f ca="1">OL90</f>
        <v>1312636.355625865</v>
      </c>
      <c r="ON8" s="541">
        <f ca="1">OB8</f>
        <v>1293383.2662622337</v>
      </c>
    </row>
    <row r="9" spans="1:404" s="120" customFormat="1" ht="24" customHeight="1">
      <c r="A9" s="207" t="s">
        <v>191</v>
      </c>
      <c r="B9" s="321">
        <f t="shared" ref="B9:M9" ca="1" si="380">B10+B30+B33</f>
        <v>0</v>
      </c>
      <c r="C9" s="321">
        <f t="shared" ca="1" si="380"/>
        <v>0</v>
      </c>
      <c r="D9" s="321">
        <f t="shared" ca="1" si="380"/>
        <v>0</v>
      </c>
      <c r="E9" s="321">
        <f t="shared" ca="1" si="380"/>
        <v>0</v>
      </c>
      <c r="F9" s="321">
        <f t="shared" ca="1" si="380"/>
        <v>0</v>
      </c>
      <c r="G9" s="321">
        <f t="shared" ca="1" si="380"/>
        <v>0</v>
      </c>
      <c r="H9" s="321">
        <f t="shared" ca="1" si="380"/>
        <v>0</v>
      </c>
      <c r="I9" s="321">
        <f t="shared" ca="1" si="380"/>
        <v>0</v>
      </c>
      <c r="J9" s="321">
        <f t="shared" ca="1" si="380"/>
        <v>0</v>
      </c>
      <c r="K9" s="321">
        <f t="shared" ca="1" si="380"/>
        <v>272513.60800000001</v>
      </c>
      <c r="L9" s="321">
        <f t="shared" ca="1" si="380"/>
        <v>4380.5999999999995</v>
      </c>
      <c r="M9" s="321">
        <f t="shared" ca="1" si="380"/>
        <v>1752.24</v>
      </c>
      <c r="N9" s="542">
        <f t="shared" ref="N9:N12" ca="1" si="381">SUM(B9:M9)</f>
        <v>278646.44799999997</v>
      </c>
      <c r="O9" s="321">
        <f t="shared" ref="O9:Z9" ca="1" si="382">O10+O30+O33</f>
        <v>0</v>
      </c>
      <c r="P9" s="321">
        <f t="shared" ca="1" si="382"/>
        <v>261.75072</v>
      </c>
      <c r="Q9" s="321">
        <f t="shared" ca="1" si="382"/>
        <v>3215.9080800000002</v>
      </c>
      <c r="R9" s="321">
        <f t="shared" ca="1" si="382"/>
        <v>3415.3811999999998</v>
      </c>
      <c r="S9" s="321">
        <f t="shared" ca="1" si="382"/>
        <v>4095.6300000000006</v>
      </c>
      <c r="T9" s="321">
        <f t="shared" ca="1" si="382"/>
        <v>25322.199779999999</v>
      </c>
      <c r="U9" s="321">
        <f t="shared" ca="1" si="382"/>
        <v>24850</v>
      </c>
      <c r="V9" s="321">
        <f t="shared" ca="1" si="382"/>
        <v>272.5</v>
      </c>
      <c r="W9" s="321">
        <f t="shared" ca="1" si="382"/>
        <v>338.69880000000001</v>
      </c>
      <c r="X9" s="321">
        <f t="shared" ca="1" si="382"/>
        <v>28861.038</v>
      </c>
      <c r="Y9" s="321">
        <f t="shared" ca="1" si="382"/>
        <v>5162.8499999999995</v>
      </c>
      <c r="Z9" s="321">
        <f t="shared" ca="1" si="382"/>
        <v>2065.14</v>
      </c>
      <c r="AA9" s="542">
        <f t="shared" ref="AA9:AA12" ca="1" si="383">SUM(O9:Z9)</f>
        <v>97861.096579999998</v>
      </c>
      <c r="AB9" s="321">
        <f t="shared" ref="AB9:AM9" ca="1" si="384">AB10+AB30+AB33</f>
        <v>0</v>
      </c>
      <c r="AC9" s="321">
        <f t="shared" ca="1" si="384"/>
        <v>261.75072</v>
      </c>
      <c r="AD9" s="321">
        <f t="shared" ca="1" si="384"/>
        <v>3215.9080800000002</v>
      </c>
      <c r="AE9" s="321">
        <f t="shared" ca="1" si="384"/>
        <v>3415.3811999999998</v>
      </c>
      <c r="AF9" s="321">
        <f t="shared" ca="1" si="384"/>
        <v>4095.6300000000006</v>
      </c>
      <c r="AG9" s="321">
        <f t="shared" ca="1" si="384"/>
        <v>16659.699779999999</v>
      </c>
      <c r="AH9" s="321">
        <f t="shared" ca="1" si="384"/>
        <v>16187.5</v>
      </c>
      <c r="AI9" s="321">
        <f t="shared" ca="1" si="384"/>
        <v>272.5</v>
      </c>
      <c r="AJ9" s="321">
        <f t="shared" ca="1" si="384"/>
        <v>338.69880000000001</v>
      </c>
      <c r="AK9" s="321">
        <f t="shared" ca="1" si="384"/>
        <v>44701.038</v>
      </c>
      <c r="AL9" s="321">
        <f t="shared" ca="1" si="384"/>
        <v>5162.8499999999995</v>
      </c>
      <c r="AM9" s="321">
        <f t="shared" ca="1" si="384"/>
        <v>2065.14</v>
      </c>
      <c r="AN9" s="542">
        <f t="shared" ref="AN9:AN12" ca="1" si="385">SUM(AB9:AM9)</f>
        <v>96376.096579999998</v>
      </c>
      <c r="AO9" s="321">
        <f t="shared" ref="AO9:AZ9" ca="1" si="386">AO10+AO30+AO33</f>
        <v>0</v>
      </c>
      <c r="AP9" s="321">
        <f t="shared" ca="1" si="386"/>
        <v>261.75072</v>
      </c>
      <c r="AQ9" s="321">
        <f t="shared" ca="1" si="386"/>
        <v>3215.9080800000002</v>
      </c>
      <c r="AR9" s="321">
        <f t="shared" ca="1" si="386"/>
        <v>3415.3811999999998</v>
      </c>
      <c r="AS9" s="321">
        <f t="shared" ca="1" si="386"/>
        <v>4095.6300000000006</v>
      </c>
      <c r="AT9" s="321">
        <f t="shared" ca="1" si="386"/>
        <v>25322.199779999999</v>
      </c>
      <c r="AU9" s="321">
        <f t="shared" ca="1" si="386"/>
        <v>24850</v>
      </c>
      <c r="AV9" s="321">
        <f t="shared" ca="1" si="386"/>
        <v>272.5</v>
      </c>
      <c r="AW9" s="321">
        <f t="shared" ca="1" si="386"/>
        <v>338.69880000000001</v>
      </c>
      <c r="AX9" s="321">
        <f t="shared" ca="1" si="386"/>
        <v>28861.038</v>
      </c>
      <c r="AY9" s="321">
        <f t="shared" ca="1" si="386"/>
        <v>5162.8499999999995</v>
      </c>
      <c r="AZ9" s="321">
        <f t="shared" ca="1" si="386"/>
        <v>2065.14</v>
      </c>
      <c r="BA9" s="542">
        <f t="shared" ref="BA9:BA12" ca="1" si="387">SUM(AO9:AZ9)</f>
        <v>97861.096579999998</v>
      </c>
      <c r="BB9" s="321">
        <f t="shared" ref="BB9:BM9" ca="1" si="388">BB10+BB30+BB33</f>
        <v>0</v>
      </c>
      <c r="BC9" s="321">
        <f t="shared" ca="1" si="388"/>
        <v>261.75072</v>
      </c>
      <c r="BD9" s="321">
        <f t="shared" ca="1" si="388"/>
        <v>3215.9080800000002</v>
      </c>
      <c r="BE9" s="321">
        <f t="shared" ca="1" si="388"/>
        <v>3415.3811999999998</v>
      </c>
      <c r="BF9" s="321">
        <f t="shared" ca="1" si="388"/>
        <v>4095.6300000000006</v>
      </c>
      <c r="BG9" s="321">
        <f t="shared" ca="1" si="388"/>
        <v>25322.199779999999</v>
      </c>
      <c r="BH9" s="321">
        <f t="shared" ca="1" si="388"/>
        <v>24850</v>
      </c>
      <c r="BI9" s="321">
        <f t="shared" ca="1" si="388"/>
        <v>272.5</v>
      </c>
      <c r="BJ9" s="321">
        <f t="shared" ca="1" si="388"/>
        <v>338.69880000000001</v>
      </c>
      <c r="BK9" s="321">
        <f t="shared" ca="1" si="388"/>
        <v>28861.038</v>
      </c>
      <c r="BL9" s="321">
        <f t="shared" ca="1" si="388"/>
        <v>5162.8499999999995</v>
      </c>
      <c r="BM9" s="321">
        <f t="shared" ca="1" si="388"/>
        <v>2065.14</v>
      </c>
      <c r="BN9" s="542">
        <f t="shared" ref="BN9:BN12" ca="1" si="389">SUM(BB9:BM9)</f>
        <v>97861.096579999998</v>
      </c>
      <c r="BO9" s="321">
        <f t="shared" ref="BO9:BZ9" ca="1" si="390">BO10+BO30+BO33</f>
        <v>0</v>
      </c>
      <c r="BP9" s="321">
        <f t="shared" ca="1" si="390"/>
        <v>261.75072</v>
      </c>
      <c r="BQ9" s="321">
        <f t="shared" ca="1" si="390"/>
        <v>3215.9080800000002</v>
      </c>
      <c r="BR9" s="321">
        <f t="shared" ca="1" si="390"/>
        <v>3415.3811999999998</v>
      </c>
      <c r="BS9" s="321">
        <f t="shared" ca="1" si="390"/>
        <v>4095.6300000000006</v>
      </c>
      <c r="BT9" s="321">
        <f t="shared" ca="1" si="390"/>
        <v>25322.199779999999</v>
      </c>
      <c r="BU9" s="321">
        <f t="shared" ca="1" si="390"/>
        <v>24850</v>
      </c>
      <c r="BV9" s="321">
        <f t="shared" ca="1" si="390"/>
        <v>272.5</v>
      </c>
      <c r="BW9" s="321">
        <f t="shared" ca="1" si="390"/>
        <v>338.69880000000001</v>
      </c>
      <c r="BX9" s="321">
        <f t="shared" ca="1" si="390"/>
        <v>28861.038</v>
      </c>
      <c r="BY9" s="321">
        <f t="shared" ca="1" si="390"/>
        <v>5162.8499999999995</v>
      </c>
      <c r="BZ9" s="321">
        <f t="shared" ca="1" si="390"/>
        <v>2065.14</v>
      </c>
      <c r="CA9" s="542">
        <f t="shared" ref="CA9:CA12" ca="1" si="391">SUM(BO9:BZ9)</f>
        <v>97861.096579999998</v>
      </c>
      <c r="CB9" s="321">
        <f t="shared" ref="CB9:CM9" ca="1" si="392">CB10+CB30+CB33</f>
        <v>0</v>
      </c>
      <c r="CC9" s="321">
        <f t="shared" ca="1" si="392"/>
        <v>261.75072</v>
      </c>
      <c r="CD9" s="321">
        <f t="shared" ca="1" si="392"/>
        <v>3215.9080800000002</v>
      </c>
      <c r="CE9" s="321">
        <f t="shared" ca="1" si="392"/>
        <v>3415.3811999999998</v>
      </c>
      <c r="CF9" s="321">
        <f t="shared" ca="1" si="392"/>
        <v>4095.6300000000006</v>
      </c>
      <c r="CG9" s="321">
        <f t="shared" ca="1" si="392"/>
        <v>25322.199779999999</v>
      </c>
      <c r="CH9" s="321">
        <f t="shared" ca="1" si="392"/>
        <v>24850</v>
      </c>
      <c r="CI9" s="321">
        <f t="shared" ca="1" si="392"/>
        <v>272.5</v>
      </c>
      <c r="CJ9" s="321">
        <f t="shared" ca="1" si="392"/>
        <v>338.69880000000001</v>
      </c>
      <c r="CK9" s="321">
        <f t="shared" ca="1" si="392"/>
        <v>28861.038</v>
      </c>
      <c r="CL9" s="321">
        <f t="shared" ca="1" si="392"/>
        <v>5162.8499999999995</v>
      </c>
      <c r="CM9" s="321">
        <f t="shared" ca="1" si="392"/>
        <v>2065.14</v>
      </c>
      <c r="CN9" s="542">
        <f t="shared" ref="CN9:CN12" ca="1" si="393">SUM(CB9:CM9)</f>
        <v>97861.096579999998</v>
      </c>
      <c r="CO9" s="321">
        <f t="shared" ref="CO9:CZ9" ca="1" si="394">CO10+CO30+CO33</f>
        <v>0</v>
      </c>
      <c r="CP9" s="321">
        <f t="shared" ca="1" si="394"/>
        <v>261.75072</v>
      </c>
      <c r="CQ9" s="321">
        <f t="shared" ca="1" si="394"/>
        <v>3215.9080800000002</v>
      </c>
      <c r="CR9" s="321">
        <f t="shared" ca="1" si="394"/>
        <v>3415.3811999999998</v>
      </c>
      <c r="CS9" s="321">
        <f t="shared" ca="1" si="394"/>
        <v>4095.6300000000006</v>
      </c>
      <c r="CT9" s="321">
        <f t="shared" ca="1" si="394"/>
        <v>25322.199779999999</v>
      </c>
      <c r="CU9" s="321">
        <f t="shared" ca="1" si="394"/>
        <v>24850</v>
      </c>
      <c r="CV9" s="321">
        <f t="shared" ca="1" si="394"/>
        <v>272.5</v>
      </c>
      <c r="CW9" s="321">
        <f t="shared" ca="1" si="394"/>
        <v>338.69880000000001</v>
      </c>
      <c r="CX9" s="321">
        <f t="shared" ca="1" si="394"/>
        <v>28861.038</v>
      </c>
      <c r="CY9" s="321">
        <f t="shared" ca="1" si="394"/>
        <v>5162.8499999999995</v>
      </c>
      <c r="CZ9" s="321">
        <f t="shared" ca="1" si="394"/>
        <v>2065.14</v>
      </c>
      <c r="DA9" s="542">
        <f t="shared" ref="DA9:DA12" ca="1" si="395">SUM(CO9:CZ9)</f>
        <v>97861.096579999998</v>
      </c>
      <c r="DB9" s="321">
        <f t="shared" ref="DB9:DM9" ca="1" si="396">DB10+DB30+DB33</f>
        <v>0</v>
      </c>
      <c r="DC9" s="321">
        <f t="shared" ca="1" si="396"/>
        <v>261.75072</v>
      </c>
      <c r="DD9" s="321">
        <f t="shared" ca="1" si="396"/>
        <v>3215.9080800000002</v>
      </c>
      <c r="DE9" s="321">
        <f t="shared" ca="1" si="396"/>
        <v>3415.3811999999998</v>
      </c>
      <c r="DF9" s="321">
        <f t="shared" ca="1" si="396"/>
        <v>4095.6300000000006</v>
      </c>
      <c r="DG9" s="321">
        <f t="shared" ca="1" si="396"/>
        <v>25322.199779999999</v>
      </c>
      <c r="DH9" s="321">
        <f t="shared" ca="1" si="396"/>
        <v>24850</v>
      </c>
      <c r="DI9" s="321">
        <f t="shared" ca="1" si="396"/>
        <v>272.5</v>
      </c>
      <c r="DJ9" s="321">
        <f t="shared" ca="1" si="396"/>
        <v>338.69880000000001</v>
      </c>
      <c r="DK9" s="321">
        <f t="shared" ca="1" si="396"/>
        <v>28861.038</v>
      </c>
      <c r="DL9" s="321">
        <f t="shared" ca="1" si="396"/>
        <v>5162.8499999999995</v>
      </c>
      <c r="DM9" s="321">
        <f t="shared" ca="1" si="396"/>
        <v>2065.14</v>
      </c>
      <c r="DN9" s="542">
        <f t="shared" ref="DN9:DN12" ca="1" si="397">SUM(DB9:DM9)</f>
        <v>97861.096579999998</v>
      </c>
      <c r="DO9" s="321">
        <f t="shared" ref="DO9:DZ9" ca="1" si="398">DO10+DO30+DO33</f>
        <v>0</v>
      </c>
      <c r="DP9" s="321">
        <f t="shared" ca="1" si="398"/>
        <v>261.75072</v>
      </c>
      <c r="DQ9" s="321">
        <f t="shared" ca="1" si="398"/>
        <v>3215.9080800000002</v>
      </c>
      <c r="DR9" s="321">
        <f t="shared" ca="1" si="398"/>
        <v>3415.3811999999998</v>
      </c>
      <c r="DS9" s="321">
        <f t="shared" ca="1" si="398"/>
        <v>4095.6300000000006</v>
      </c>
      <c r="DT9" s="321">
        <f t="shared" ca="1" si="398"/>
        <v>25322.199779999999</v>
      </c>
      <c r="DU9" s="321">
        <f t="shared" ca="1" si="398"/>
        <v>24850</v>
      </c>
      <c r="DV9" s="321">
        <f t="shared" ca="1" si="398"/>
        <v>272.5</v>
      </c>
      <c r="DW9" s="321">
        <f t="shared" ca="1" si="398"/>
        <v>338.69880000000001</v>
      </c>
      <c r="DX9" s="321">
        <f t="shared" ca="1" si="398"/>
        <v>28861.038</v>
      </c>
      <c r="DY9" s="321">
        <f t="shared" ca="1" si="398"/>
        <v>5162.8499999999995</v>
      </c>
      <c r="DZ9" s="321">
        <f t="shared" ca="1" si="398"/>
        <v>2065.14</v>
      </c>
      <c r="EA9" s="542">
        <f t="shared" ref="EA9:EA12" ca="1" si="399">SUM(DO9:DZ9)</f>
        <v>97861.096579999998</v>
      </c>
      <c r="EB9" s="321">
        <f t="shared" ref="EB9:EM9" ca="1" si="400">EB10+EB30+EB33</f>
        <v>0</v>
      </c>
      <c r="EC9" s="321">
        <f t="shared" ca="1" si="400"/>
        <v>261.75072</v>
      </c>
      <c r="ED9" s="321">
        <f t="shared" ca="1" si="400"/>
        <v>3215.9080800000002</v>
      </c>
      <c r="EE9" s="321">
        <f t="shared" ca="1" si="400"/>
        <v>3415.3811999999998</v>
      </c>
      <c r="EF9" s="321">
        <f t="shared" ca="1" si="400"/>
        <v>4095.6300000000006</v>
      </c>
      <c r="EG9" s="321">
        <f t="shared" ca="1" si="400"/>
        <v>25322.199779999999</v>
      </c>
      <c r="EH9" s="321">
        <f t="shared" ca="1" si="400"/>
        <v>24850</v>
      </c>
      <c r="EI9" s="321">
        <f t="shared" ca="1" si="400"/>
        <v>272.5</v>
      </c>
      <c r="EJ9" s="321">
        <f t="shared" ca="1" si="400"/>
        <v>338.69880000000001</v>
      </c>
      <c r="EK9" s="321">
        <f t="shared" ca="1" si="400"/>
        <v>28861.038</v>
      </c>
      <c r="EL9" s="321">
        <f t="shared" ca="1" si="400"/>
        <v>5162.8499999999995</v>
      </c>
      <c r="EM9" s="321">
        <f t="shared" ca="1" si="400"/>
        <v>2065.14</v>
      </c>
      <c r="EN9" s="542">
        <f t="shared" ref="EN9:EN12" ca="1" si="401">SUM(EB9:EM9)</f>
        <v>97861.096579999998</v>
      </c>
      <c r="EO9" s="321">
        <f t="shared" ref="EO9:EZ9" ca="1" si="402">EO10+EO30+EO33</f>
        <v>0</v>
      </c>
      <c r="EP9" s="321">
        <f t="shared" ca="1" si="402"/>
        <v>261.75072</v>
      </c>
      <c r="EQ9" s="321">
        <f t="shared" ca="1" si="402"/>
        <v>3215.9080800000002</v>
      </c>
      <c r="ER9" s="321">
        <f t="shared" ca="1" si="402"/>
        <v>3415.3811999999998</v>
      </c>
      <c r="ES9" s="321">
        <f t="shared" ca="1" si="402"/>
        <v>4095.6300000000006</v>
      </c>
      <c r="ET9" s="321">
        <f t="shared" ca="1" si="402"/>
        <v>25322.199779999999</v>
      </c>
      <c r="EU9" s="321">
        <f t="shared" ca="1" si="402"/>
        <v>24850</v>
      </c>
      <c r="EV9" s="321">
        <f t="shared" ca="1" si="402"/>
        <v>272.5</v>
      </c>
      <c r="EW9" s="321">
        <f t="shared" ca="1" si="402"/>
        <v>338.69880000000001</v>
      </c>
      <c r="EX9" s="321">
        <f t="shared" ca="1" si="402"/>
        <v>28861.038</v>
      </c>
      <c r="EY9" s="321">
        <f t="shared" ca="1" si="402"/>
        <v>5162.8499999999995</v>
      </c>
      <c r="EZ9" s="321">
        <f t="shared" ca="1" si="402"/>
        <v>2065.14</v>
      </c>
      <c r="FA9" s="542">
        <f t="shared" ref="FA9:FA12" ca="1" si="403">SUM(EO9:EZ9)</f>
        <v>97861.096579999998</v>
      </c>
      <c r="FB9" s="321">
        <f t="shared" ref="FB9:FM9" ca="1" si="404">FB10+FB30+FB33</f>
        <v>0</v>
      </c>
      <c r="FC9" s="321">
        <f t="shared" ca="1" si="404"/>
        <v>261.75072</v>
      </c>
      <c r="FD9" s="321">
        <f t="shared" ca="1" si="404"/>
        <v>3215.9080800000002</v>
      </c>
      <c r="FE9" s="321">
        <f t="shared" ca="1" si="404"/>
        <v>3415.3811999999998</v>
      </c>
      <c r="FF9" s="321">
        <f t="shared" ca="1" si="404"/>
        <v>4095.6300000000006</v>
      </c>
      <c r="FG9" s="321">
        <f t="shared" ca="1" si="404"/>
        <v>25322.199779999999</v>
      </c>
      <c r="FH9" s="321">
        <f t="shared" ca="1" si="404"/>
        <v>24850</v>
      </c>
      <c r="FI9" s="321">
        <f t="shared" ca="1" si="404"/>
        <v>272.5</v>
      </c>
      <c r="FJ9" s="321">
        <f t="shared" ca="1" si="404"/>
        <v>338.69880000000001</v>
      </c>
      <c r="FK9" s="321">
        <f t="shared" ca="1" si="404"/>
        <v>28861.038</v>
      </c>
      <c r="FL9" s="321">
        <f t="shared" ca="1" si="404"/>
        <v>5162.8499999999995</v>
      </c>
      <c r="FM9" s="321">
        <f t="shared" ca="1" si="404"/>
        <v>2065.14</v>
      </c>
      <c r="FN9" s="542">
        <f t="shared" ref="FN9:FN12" ca="1" si="405">SUM(FB9:FM9)</f>
        <v>97861.096579999998</v>
      </c>
      <c r="FO9" s="321">
        <f t="shared" ref="FO9:FZ9" ca="1" si="406">FO10+FO30+FO33</f>
        <v>0</v>
      </c>
      <c r="FP9" s="321">
        <f t="shared" ca="1" si="406"/>
        <v>261.75072</v>
      </c>
      <c r="FQ9" s="321">
        <f t="shared" ca="1" si="406"/>
        <v>3215.9080800000002</v>
      </c>
      <c r="FR9" s="321">
        <f t="shared" ca="1" si="406"/>
        <v>3415.3811999999998</v>
      </c>
      <c r="FS9" s="321">
        <f t="shared" ca="1" si="406"/>
        <v>4095.6300000000006</v>
      </c>
      <c r="FT9" s="321">
        <f t="shared" ca="1" si="406"/>
        <v>25322.199779999999</v>
      </c>
      <c r="FU9" s="321">
        <f t="shared" ca="1" si="406"/>
        <v>24850</v>
      </c>
      <c r="FV9" s="321">
        <f t="shared" ca="1" si="406"/>
        <v>272.5</v>
      </c>
      <c r="FW9" s="321">
        <f t="shared" ca="1" si="406"/>
        <v>338.69880000000001</v>
      </c>
      <c r="FX9" s="321">
        <f t="shared" ca="1" si="406"/>
        <v>28861.038</v>
      </c>
      <c r="FY9" s="321">
        <f t="shared" ca="1" si="406"/>
        <v>5162.8499999999995</v>
      </c>
      <c r="FZ9" s="321">
        <f t="shared" ca="1" si="406"/>
        <v>2065.14</v>
      </c>
      <c r="GA9" s="542">
        <f t="shared" ref="GA9:GA12" ca="1" si="407">SUM(FO9:FZ9)</f>
        <v>97861.096579999998</v>
      </c>
      <c r="GB9" s="321">
        <f t="shared" ref="GB9:GM9" ca="1" si="408">GB10+GB30+GB33</f>
        <v>0</v>
      </c>
      <c r="GC9" s="321">
        <f t="shared" ca="1" si="408"/>
        <v>261.75072</v>
      </c>
      <c r="GD9" s="321">
        <f t="shared" ca="1" si="408"/>
        <v>3215.9080800000002</v>
      </c>
      <c r="GE9" s="321">
        <f t="shared" ca="1" si="408"/>
        <v>3415.3811999999998</v>
      </c>
      <c r="GF9" s="321">
        <f t="shared" ca="1" si="408"/>
        <v>4095.6300000000006</v>
      </c>
      <c r="GG9" s="321">
        <f t="shared" ca="1" si="408"/>
        <v>25322.199779999999</v>
      </c>
      <c r="GH9" s="321">
        <f t="shared" ca="1" si="408"/>
        <v>24850</v>
      </c>
      <c r="GI9" s="321">
        <f t="shared" ca="1" si="408"/>
        <v>272.5</v>
      </c>
      <c r="GJ9" s="321">
        <f t="shared" ca="1" si="408"/>
        <v>338.69880000000001</v>
      </c>
      <c r="GK9" s="321">
        <f t="shared" ca="1" si="408"/>
        <v>28861.038</v>
      </c>
      <c r="GL9" s="321">
        <f t="shared" ca="1" si="408"/>
        <v>5162.8499999999995</v>
      </c>
      <c r="GM9" s="321">
        <f t="shared" ca="1" si="408"/>
        <v>2065.14</v>
      </c>
      <c r="GN9" s="542">
        <f t="shared" ref="GN9:GN11" ca="1" si="409">SUM(GB9:GM9)</f>
        <v>97861.096579999998</v>
      </c>
      <c r="GO9" s="321">
        <f t="shared" ref="GO9:GZ9" ca="1" si="410">GO10+GO30+GO33</f>
        <v>0</v>
      </c>
      <c r="GP9" s="321">
        <f t="shared" ca="1" si="410"/>
        <v>261.75072</v>
      </c>
      <c r="GQ9" s="321">
        <f t="shared" ca="1" si="410"/>
        <v>3215.9080800000002</v>
      </c>
      <c r="GR9" s="321">
        <f t="shared" ca="1" si="410"/>
        <v>3415.3811999999998</v>
      </c>
      <c r="GS9" s="321">
        <f t="shared" ca="1" si="410"/>
        <v>4095.6300000000006</v>
      </c>
      <c r="GT9" s="321">
        <f t="shared" ca="1" si="410"/>
        <v>25322.199779999999</v>
      </c>
      <c r="GU9" s="321">
        <f t="shared" ca="1" si="410"/>
        <v>24850</v>
      </c>
      <c r="GV9" s="321">
        <f t="shared" ca="1" si="410"/>
        <v>272.5</v>
      </c>
      <c r="GW9" s="321">
        <f t="shared" ca="1" si="410"/>
        <v>338.69880000000001</v>
      </c>
      <c r="GX9" s="321">
        <f t="shared" ca="1" si="410"/>
        <v>28861.038</v>
      </c>
      <c r="GY9" s="321">
        <f t="shared" ca="1" si="410"/>
        <v>5162.8499999999995</v>
      </c>
      <c r="GZ9" s="321">
        <f t="shared" ca="1" si="410"/>
        <v>2065.14</v>
      </c>
      <c r="HA9" s="542">
        <f t="shared" ref="HA9:HA12" ca="1" si="411">SUM(GO9:GZ9)</f>
        <v>97861.096579999998</v>
      </c>
      <c r="HB9" s="321">
        <f t="shared" ref="HB9:HM9" ca="1" si="412">HB10+HB30+HB33</f>
        <v>0</v>
      </c>
      <c r="HC9" s="321">
        <f t="shared" ca="1" si="412"/>
        <v>261.75072</v>
      </c>
      <c r="HD9" s="321">
        <f t="shared" ca="1" si="412"/>
        <v>3215.9080800000002</v>
      </c>
      <c r="HE9" s="321">
        <f t="shared" ca="1" si="412"/>
        <v>3415.3811999999998</v>
      </c>
      <c r="HF9" s="321">
        <f t="shared" ca="1" si="412"/>
        <v>4095.6300000000006</v>
      </c>
      <c r="HG9" s="321">
        <f t="shared" ca="1" si="412"/>
        <v>25322.199779999999</v>
      </c>
      <c r="HH9" s="321">
        <f t="shared" ca="1" si="412"/>
        <v>24850</v>
      </c>
      <c r="HI9" s="321">
        <f t="shared" ca="1" si="412"/>
        <v>272.5</v>
      </c>
      <c r="HJ9" s="321">
        <f t="shared" ca="1" si="412"/>
        <v>338.69880000000001</v>
      </c>
      <c r="HK9" s="321">
        <f t="shared" ca="1" si="412"/>
        <v>28861.038</v>
      </c>
      <c r="HL9" s="321">
        <f t="shared" ca="1" si="412"/>
        <v>5162.8499999999995</v>
      </c>
      <c r="HM9" s="321">
        <f t="shared" ca="1" si="412"/>
        <v>2065.14</v>
      </c>
      <c r="HN9" s="542">
        <f t="shared" ref="HN9:HN12" ca="1" si="413">SUM(HB9:HM9)</f>
        <v>97861.096579999998</v>
      </c>
      <c r="HO9" s="321">
        <f t="shared" ref="HO9:HZ9" ca="1" si="414">HO10+HO30+HO33</f>
        <v>0</v>
      </c>
      <c r="HP9" s="321">
        <f t="shared" ca="1" si="414"/>
        <v>261.75072</v>
      </c>
      <c r="HQ9" s="321">
        <f t="shared" ca="1" si="414"/>
        <v>3215.9080800000002</v>
      </c>
      <c r="HR9" s="321">
        <f t="shared" ca="1" si="414"/>
        <v>3415.3811999999998</v>
      </c>
      <c r="HS9" s="321">
        <f t="shared" ca="1" si="414"/>
        <v>4095.6300000000006</v>
      </c>
      <c r="HT9" s="321">
        <f t="shared" ca="1" si="414"/>
        <v>25322.199779999999</v>
      </c>
      <c r="HU9" s="321">
        <f t="shared" ca="1" si="414"/>
        <v>24850</v>
      </c>
      <c r="HV9" s="321">
        <f t="shared" ca="1" si="414"/>
        <v>272.5</v>
      </c>
      <c r="HW9" s="321">
        <f t="shared" ca="1" si="414"/>
        <v>338.69880000000001</v>
      </c>
      <c r="HX9" s="321">
        <f t="shared" ca="1" si="414"/>
        <v>28861.038</v>
      </c>
      <c r="HY9" s="321">
        <f t="shared" ca="1" si="414"/>
        <v>5162.8499999999995</v>
      </c>
      <c r="HZ9" s="321">
        <f t="shared" ca="1" si="414"/>
        <v>2065.14</v>
      </c>
      <c r="IA9" s="542">
        <f t="shared" ref="IA9:IA12" ca="1" si="415">SUM(HO9:HZ9)</f>
        <v>97861.096579999998</v>
      </c>
      <c r="IB9" s="321">
        <f t="shared" ref="IB9:IM9" ca="1" si="416">IB10+IB30+IB33</f>
        <v>0</v>
      </c>
      <c r="IC9" s="321">
        <f t="shared" ca="1" si="416"/>
        <v>261.75072</v>
      </c>
      <c r="ID9" s="321">
        <f t="shared" ca="1" si="416"/>
        <v>3215.9080800000002</v>
      </c>
      <c r="IE9" s="321">
        <f t="shared" ca="1" si="416"/>
        <v>3415.3811999999998</v>
      </c>
      <c r="IF9" s="321">
        <f t="shared" ca="1" si="416"/>
        <v>4095.6300000000006</v>
      </c>
      <c r="IG9" s="321">
        <f t="shared" ca="1" si="416"/>
        <v>25322.199779999999</v>
      </c>
      <c r="IH9" s="321">
        <f t="shared" ca="1" si="416"/>
        <v>24850</v>
      </c>
      <c r="II9" s="321">
        <f t="shared" ca="1" si="416"/>
        <v>272.5</v>
      </c>
      <c r="IJ9" s="321">
        <f t="shared" ca="1" si="416"/>
        <v>338.69880000000001</v>
      </c>
      <c r="IK9" s="321">
        <f t="shared" ca="1" si="416"/>
        <v>28861.038</v>
      </c>
      <c r="IL9" s="321">
        <f t="shared" ca="1" si="416"/>
        <v>5162.8499999999995</v>
      </c>
      <c r="IM9" s="321">
        <f t="shared" ca="1" si="416"/>
        <v>2065.14</v>
      </c>
      <c r="IN9" s="542">
        <f t="shared" ref="IN9:IN12" ca="1" si="417">SUM(IB9:IM9)</f>
        <v>97861.096579999998</v>
      </c>
      <c r="IO9" s="321">
        <f t="shared" ref="IO9:IZ9" ca="1" si="418">IO10+IO30+IO33</f>
        <v>0</v>
      </c>
      <c r="IP9" s="321">
        <f t="shared" ca="1" si="418"/>
        <v>261.75072</v>
      </c>
      <c r="IQ9" s="321">
        <f t="shared" ca="1" si="418"/>
        <v>3215.9080800000002</v>
      </c>
      <c r="IR9" s="321">
        <f t="shared" ca="1" si="418"/>
        <v>3415.3811999999998</v>
      </c>
      <c r="IS9" s="321">
        <f t="shared" ca="1" si="418"/>
        <v>4095.6300000000006</v>
      </c>
      <c r="IT9" s="321">
        <f t="shared" ca="1" si="418"/>
        <v>25322.199779999999</v>
      </c>
      <c r="IU9" s="321">
        <f t="shared" ca="1" si="418"/>
        <v>24850</v>
      </c>
      <c r="IV9" s="321">
        <f t="shared" ca="1" si="418"/>
        <v>272.5</v>
      </c>
      <c r="IW9" s="321">
        <f t="shared" ca="1" si="418"/>
        <v>338.69880000000001</v>
      </c>
      <c r="IX9" s="321">
        <f t="shared" ca="1" si="418"/>
        <v>28861.038</v>
      </c>
      <c r="IY9" s="321">
        <f t="shared" ca="1" si="418"/>
        <v>5162.8499999999995</v>
      </c>
      <c r="IZ9" s="321">
        <f t="shared" ca="1" si="418"/>
        <v>2065.14</v>
      </c>
      <c r="JA9" s="542">
        <f t="shared" ref="JA9:JA12" ca="1" si="419">SUM(IO9:IZ9)</f>
        <v>97861.096579999998</v>
      </c>
      <c r="JB9" s="321">
        <f t="shared" ref="JB9:JM9" ca="1" si="420">JB10+JB30+JB33</f>
        <v>0</v>
      </c>
      <c r="JC9" s="321">
        <f t="shared" ca="1" si="420"/>
        <v>261.75072</v>
      </c>
      <c r="JD9" s="321">
        <f t="shared" ca="1" si="420"/>
        <v>3215.9080800000002</v>
      </c>
      <c r="JE9" s="321">
        <f t="shared" ca="1" si="420"/>
        <v>3415.3811999999998</v>
      </c>
      <c r="JF9" s="321">
        <f t="shared" ca="1" si="420"/>
        <v>4095.6300000000006</v>
      </c>
      <c r="JG9" s="321">
        <f t="shared" ca="1" si="420"/>
        <v>25322.199779999999</v>
      </c>
      <c r="JH9" s="321">
        <f t="shared" ca="1" si="420"/>
        <v>24850</v>
      </c>
      <c r="JI9" s="321">
        <f t="shared" ca="1" si="420"/>
        <v>272.5</v>
      </c>
      <c r="JJ9" s="321">
        <f t="shared" ca="1" si="420"/>
        <v>338.69880000000001</v>
      </c>
      <c r="JK9" s="321">
        <f t="shared" ca="1" si="420"/>
        <v>28861.038</v>
      </c>
      <c r="JL9" s="321">
        <f t="shared" ca="1" si="420"/>
        <v>5162.8499999999995</v>
      </c>
      <c r="JM9" s="321">
        <f t="shared" ca="1" si="420"/>
        <v>2065.14</v>
      </c>
      <c r="JN9" s="542">
        <f t="shared" ref="JN9:JN12" ca="1" si="421">SUM(JB9:JM9)</f>
        <v>97861.096579999998</v>
      </c>
      <c r="JO9" s="321">
        <f t="shared" ref="JO9:JZ9" ca="1" si="422">JO10+JO30+JO33</f>
        <v>0</v>
      </c>
      <c r="JP9" s="321">
        <f t="shared" ca="1" si="422"/>
        <v>261.75072</v>
      </c>
      <c r="JQ9" s="321">
        <f t="shared" ca="1" si="422"/>
        <v>3215.9080800000002</v>
      </c>
      <c r="JR9" s="321">
        <f t="shared" ca="1" si="422"/>
        <v>3415.3811999999998</v>
      </c>
      <c r="JS9" s="321">
        <f t="shared" ca="1" si="422"/>
        <v>4095.6300000000006</v>
      </c>
      <c r="JT9" s="321">
        <f t="shared" ca="1" si="422"/>
        <v>25322.199779999999</v>
      </c>
      <c r="JU9" s="321">
        <f t="shared" ca="1" si="422"/>
        <v>24850</v>
      </c>
      <c r="JV9" s="321">
        <f t="shared" ca="1" si="422"/>
        <v>272.5</v>
      </c>
      <c r="JW9" s="321">
        <f t="shared" ca="1" si="422"/>
        <v>338.69880000000001</v>
      </c>
      <c r="JX9" s="321">
        <f t="shared" ca="1" si="422"/>
        <v>28861.038</v>
      </c>
      <c r="JY9" s="321">
        <f t="shared" ca="1" si="422"/>
        <v>5162.8499999999995</v>
      </c>
      <c r="JZ9" s="321">
        <f t="shared" ca="1" si="422"/>
        <v>2065.14</v>
      </c>
      <c r="KA9" s="542">
        <f t="shared" ref="KA9:KA12" ca="1" si="423">SUM(JO9:JZ9)</f>
        <v>97861.096579999998</v>
      </c>
      <c r="KB9" s="321">
        <f t="shared" ref="KB9:KM9" ca="1" si="424">KB10+KB30+KB33</f>
        <v>0</v>
      </c>
      <c r="KC9" s="321">
        <f t="shared" ca="1" si="424"/>
        <v>261.75072</v>
      </c>
      <c r="KD9" s="321">
        <f t="shared" ca="1" si="424"/>
        <v>3215.9080800000002</v>
      </c>
      <c r="KE9" s="321">
        <f t="shared" ca="1" si="424"/>
        <v>3415.3811999999998</v>
      </c>
      <c r="KF9" s="321">
        <f t="shared" ca="1" si="424"/>
        <v>4095.6300000000006</v>
      </c>
      <c r="KG9" s="321">
        <f t="shared" ca="1" si="424"/>
        <v>25322.199779999999</v>
      </c>
      <c r="KH9" s="321">
        <f t="shared" ca="1" si="424"/>
        <v>24850</v>
      </c>
      <c r="KI9" s="321">
        <f t="shared" ca="1" si="424"/>
        <v>272.5</v>
      </c>
      <c r="KJ9" s="321">
        <f t="shared" ca="1" si="424"/>
        <v>338.69880000000001</v>
      </c>
      <c r="KK9" s="321">
        <f t="shared" ca="1" si="424"/>
        <v>28861.038</v>
      </c>
      <c r="KL9" s="321">
        <f t="shared" ca="1" si="424"/>
        <v>5162.8499999999995</v>
      </c>
      <c r="KM9" s="321">
        <f t="shared" ca="1" si="424"/>
        <v>2065.14</v>
      </c>
      <c r="KN9" s="542">
        <f t="shared" ref="KN9:KN12" ca="1" si="425">SUM(KB9:KM9)</f>
        <v>97861.096579999998</v>
      </c>
      <c r="KO9" s="321">
        <f t="shared" ref="KO9:KZ9" ca="1" si="426">KO10+KO30+KO33</f>
        <v>0</v>
      </c>
      <c r="KP9" s="321">
        <f t="shared" ca="1" si="426"/>
        <v>261.75072</v>
      </c>
      <c r="KQ9" s="321">
        <f t="shared" ca="1" si="426"/>
        <v>3215.9080800000002</v>
      </c>
      <c r="KR9" s="321">
        <f t="shared" ca="1" si="426"/>
        <v>3415.3811999999998</v>
      </c>
      <c r="KS9" s="321">
        <f t="shared" ca="1" si="426"/>
        <v>4095.6300000000006</v>
      </c>
      <c r="KT9" s="321">
        <f t="shared" ca="1" si="426"/>
        <v>25322.199779999999</v>
      </c>
      <c r="KU9" s="321">
        <f t="shared" ca="1" si="426"/>
        <v>24850</v>
      </c>
      <c r="KV9" s="321">
        <f t="shared" ca="1" si="426"/>
        <v>272.5</v>
      </c>
      <c r="KW9" s="321">
        <f t="shared" ca="1" si="426"/>
        <v>338.69880000000001</v>
      </c>
      <c r="KX9" s="321">
        <f t="shared" ca="1" si="426"/>
        <v>28861.038</v>
      </c>
      <c r="KY9" s="321">
        <f t="shared" ca="1" si="426"/>
        <v>5162.8499999999995</v>
      </c>
      <c r="KZ9" s="321">
        <f t="shared" ca="1" si="426"/>
        <v>2065.14</v>
      </c>
      <c r="LA9" s="542">
        <f t="shared" ref="LA9:LA12" ca="1" si="427">SUM(KO9:KZ9)</f>
        <v>97861.096579999998</v>
      </c>
      <c r="LB9" s="321">
        <f t="shared" ref="LB9:LM9" ca="1" si="428">LB10+LB30+LB33</f>
        <v>0</v>
      </c>
      <c r="LC9" s="321">
        <f t="shared" ca="1" si="428"/>
        <v>261.75072</v>
      </c>
      <c r="LD9" s="321">
        <f t="shared" ca="1" si="428"/>
        <v>3215.9080800000002</v>
      </c>
      <c r="LE9" s="321">
        <f t="shared" ca="1" si="428"/>
        <v>3415.3811999999998</v>
      </c>
      <c r="LF9" s="321">
        <f t="shared" ca="1" si="428"/>
        <v>4095.6300000000006</v>
      </c>
      <c r="LG9" s="321">
        <f t="shared" ca="1" si="428"/>
        <v>25322.199779999999</v>
      </c>
      <c r="LH9" s="321">
        <f t="shared" ca="1" si="428"/>
        <v>24850</v>
      </c>
      <c r="LI9" s="321">
        <f t="shared" ca="1" si="428"/>
        <v>272.5</v>
      </c>
      <c r="LJ9" s="321">
        <f t="shared" ca="1" si="428"/>
        <v>338.69880000000001</v>
      </c>
      <c r="LK9" s="321">
        <f t="shared" ca="1" si="428"/>
        <v>28861.038</v>
      </c>
      <c r="LL9" s="321">
        <f t="shared" ca="1" si="428"/>
        <v>5162.8499999999995</v>
      </c>
      <c r="LM9" s="321">
        <f t="shared" ca="1" si="428"/>
        <v>2065.14</v>
      </c>
      <c r="LN9" s="542">
        <f t="shared" ref="LN9:LN12" ca="1" si="429">SUM(LB9:LM9)</f>
        <v>97861.096579999998</v>
      </c>
      <c r="LO9" s="321">
        <f t="shared" ref="LO9:LZ9" ca="1" si="430">LO10+LO30+LO33</f>
        <v>0</v>
      </c>
      <c r="LP9" s="321">
        <f t="shared" ca="1" si="430"/>
        <v>261.75072</v>
      </c>
      <c r="LQ9" s="321">
        <f t="shared" ca="1" si="430"/>
        <v>3215.9080800000002</v>
      </c>
      <c r="LR9" s="321">
        <f t="shared" ca="1" si="430"/>
        <v>3415.3811999999998</v>
      </c>
      <c r="LS9" s="321">
        <f t="shared" ca="1" si="430"/>
        <v>4095.6300000000006</v>
      </c>
      <c r="LT9" s="321">
        <f t="shared" ca="1" si="430"/>
        <v>25322.199779999999</v>
      </c>
      <c r="LU9" s="321">
        <f t="shared" ca="1" si="430"/>
        <v>24850</v>
      </c>
      <c r="LV9" s="321">
        <f t="shared" ca="1" si="430"/>
        <v>272.5</v>
      </c>
      <c r="LW9" s="321">
        <f t="shared" ca="1" si="430"/>
        <v>338.69880000000001</v>
      </c>
      <c r="LX9" s="321">
        <f t="shared" ca="1" si="430"/>
        <v>28861.038</v>
      </c>
      <c r="LY9" s="321">
        <f t="shared" ca="1" si="430"/>
        <v>5162.8499999999995</v>
      </c>
      <c r="LZ9" s="321">
        <f t="shared" ca="1" si="430"/>
        <v>2065.14</v>
      </c>
      <c r="MA9" s="542">
        <f t="shared" ref="MA9:MA12" ca="1" si="431">SUM(LO9:LZ9)</f>
        <v>97861.096579999998</v>
      </c>
      <c r="MB9" s="321">
        <f t="shared" ref="MB9:MM9" ca="1" si="432">MB10+MB30+MB33</f>
        <v>0</v>
      </c>
      <c r="MC9" s="321">
        <f t="shared" ca="1" si="432"/>
        <v>261.75072</v>
      </c>
      <c r="MD9" s="321">
        <f t="shared" ca="1" si="432"/>
        <v>3215.9080800000002</v>
      </c>
      <c r="ME9" s="321">
        <f t="shared" ca="1" si="432"/>
        <v>3415.3811999999998</v>
      </c>
      <c r="MF9" s="321">
        <f t="shared" ca="1" si="432"/>
        <v>4095.6300000000006</v>
      </c>
      <c r="MG9" s="321">
        <f t="shared" ca="1" si="432"/>
        <v>25322.199779999999</v>
      </c>
      <c r="MH9" s="321">
        <f t="shared" ca="1" si="432"/>
        <v>24850</v>
      </c>
      <c r="MI9" s="321">
        <f t="shared" ca="1" si="432"/>
        <v>272.5</v>
      </c>
      <c r="MJ9" s="321">
        <f t="shared" ca="1" si="432"/>
        <v>338.69880000000001</v>
      </c>
      <c r="MK9" s="321">
        <f t="shared" ca="1" si="432"/>
        <v>28861.038</v>
      </c>
      <c r="ML9" s="321">
        <f t="shared" ca="1" si="432"/>
        <v>5162.8499999999995</v>
      </c>
      <c r="MM9" s="321">
        <f t="shared" ca="1" si="432"/>
        <v>2065.14</v>
      </c>
      <c r="MN9" s="542">
        <f t="shared" ref="MN9:MN12" ca="1" si="433">SUM(MB9:MM9)</f>
        <v>97861.096579999998</v>
      </c>
      <c r="MO9" s="321">
        <f t="shared" ref="MO9:MZ9" ca="1" si="434">MO10+MO30+MO33</f>
        <v>0</v>
      </c>
      <c r="MP9" s="321">
        <f t="shared" ca="1" si="434"/>
        <v>261.75072</v>
      </c>
      <c r="MQ9" s="321">
        <f t="shared" ca="1" si="434"/>
        <v>3215.9080800000002</v>
      </c>
      <c r="MR9" s="321">
        <f t="shared" ca="1" si="434"/>
        <v>3415.3811999999998</v>
      </c>
      <c r="MS9" s="321">
        <f t="shared" ca="1" si="434"/>
        <v>4095.6300000000006</v>
      </c>
      <c r="MT9" s="321">
        <f t="shared" ca="1" si="434"/>
        <v>25322.199779999999</v>
      </c>
      <c r="MU9" s="321">
        <f t="shared" ca="1" si="434"/>
        <v>24850</v>
      </c>
      <c r="MV9" s="321">
        <f t="shared" ca="1" si="434"/>
        <v>272.5</v>
      </c>
      <c r="MW9" s="321">
        <f t="shared" ca="1" si="434"/>
        <v>338.69880000000001</v>
      </c>
      <c r="MX9" s="321">
        <f t="shared" ca="1" si="434"/>
        <v>28861.038</v>
      </c>
      <c r="MY9" s="321">
        <f t="shared" ca="1" si="434"/>
        <v>5162.8499999999995</v>
      </c>
      <c r="MZ9" s="321">
        <f t="shared" ca="1" si="434"/>
        <v>2065.14</v>
      </c>
      <c r="NA9" s="542">
        <f t="shared" ref="NA9:NA12" ca="1" si="435">SUM(MO9:MZ9)</f>
        <v>97861.096579999998</v>
      </c>
      <c r="NB9" s="321">
        <f t="shared" ref="NB9:NM9" ca="1" si="436">NB10+NB30+NB33</f>
        <v>0</v>
      </c>
      <c r="NC9" s="321">
        <f t="shared" ca="1" si="436"/>
        <v>261.75072</v>
      </c>
      <c r="ND9" s="321">
        <f t="shared" ca="1" si="436"/>
        <v>3215.9080800000002</v>
      </c>
      <c r="NE9" s="321">
        <f t="shared" ca="1" si="436"/>
        <v>3415.3811999999998</v>
      </c>
      <c r="NF9" s="321">
        <f t="shared" ca="1" si="436"/>
        <v>4095.6300000000006</v>
      </c>
      <c r="NG9" s="321">
        <f t="shared" ca="1" si="436"/>
        <v>25322.199779999999</v>
      </c>
      <c r="NH9" s="321">
        <f t="shared" ca="1" si="436"/>
        <v>24850</v>
      </c>
      <c r="NI9" s="321">
        <f t="shared" ca="1" si="436"/>
        <v>272.5</v>
      </c>
      <c r="NJ9" s="321">
        <f t="shared" ca="1" si="436"/>
        <v>338.69880000000001</v>
      </c>
      <c r="NK9" s="321">
        <f t="shared" ca="1" si="436"/>
        <v>28861.038</v>
      </c>
      <c r="NL9" s="321">
        <f t="shared" ca="1" si="436"/>
        <v>5162.8499999999995</v>
      </c>
      <c r="NM9" s="321">
        <f t="shared" ca="1" si="436"/>
        <v>2065.14</v>
      </c>
      <c r="NN9" s="542">
        <f t="shared" ref="NN9:NN12" ca="1" si="437">SUM(NB9:NM9)</f>
        <v>97861.096579999998</v>
      </c>
      <c r="NO9" s="321">
        <f t="shared" ref="NO9:NZ9" ca="1" si="438">NO10+NO30+NO33</f>
        <v>0</v>
      </c>
      <c r="NP9" s="321">
        <f t="shared" ca="1" si="438"/>
        <v>261.75072</v>
      </c>
      <c r="NQ9" s="321">
        <f t="shared" ca="1" si="438"/>
        <v>3215.9080800000002</v>
      </c>
      <c r="NR9" s="321">
        <f t="shared" ca="1" si="438"/>
        <v>3415.3811999999998</v>
      </c>
      <c r="NS9" s="321">
        <f t="shared" ca="1" si="438"/>
        <v>4095.6300000000006</v>
      </c>
      <c r="NT9" s="321">
        <f t="shared" ca="1" si="438"/>
        <v>25322.199779999999</v>
      </c>
      <c r="NU9" s="321">
        <f t="shared" ca="1" si="438"/>
        <v>24850</v>
      </c>
      <c r="NV9" s="321">
        <f t="shared" ca="1" si="438"/>
        <v>272.5</v>
      </c>
      <c r="NW9" s="321">
        <f t="shared" ca="1" si="438"/>
        <v>338.69880000000001</v>
      </c>
      <c r="NX9" s="321">
        <f t="shared" ca="1" si="438"/>
        <v>28861.038</v>
      </c>
      <c r="NY9" s="321">
        <f t="shared" ca="1" si="438"/>
        <v>5162.8499999999995</v>
      </c>
      <c r="NZ9" s="321">
        <f t="shared" ca="1" si="438"/>
        <v>2065.14</v>
      </c>
      <c r="OA9" s="542">
        <f t="shared" ref="OA9:OA12" ca="1" si="439">SUM(NO9:NZ9)</f>
        <v>97861.096579999998</v>
      </c>
      <c r="OB9" s="321">
        <f t="shared" ref="OB9:OM9" ca="1" si="440">OB10+OB30+OB33</f>
        <v>0</v>
      </c>
      <c r="OC9" s="321">
        <f t="shared" ca="1" si="440"/>
        <v>261.75072</v>
      </c>
      <c r="OD9" s="321">
        <f t="shared" ca="1" si="440"/>
        <v>3215.9080800000002</v>
      </c>
      <c r="OE9" s="321">
        <f t="shared" ca="1" si="440"/>
        <v>3415.3811999999998</v>
      </c>
      <c r="OF9" s="321">
        <f t="shared" ca="1" si="440"/>
        <v>4095.6300000000006</v>
      </c>
      <c r="OG9" s="321">
        <f t="shared" ca="1" si="440"/>
        <v>25322.199779999999</v>
      </c>
      <c r="OH9" s="321">
        <f t="shared" ca="1" si="440"/>
        <v>24850</v>
      </c>
      <c r="OI9" s="321">
        <f t="shared" ca="1" si="440"/>
        <v>272.5</v>
      </c>
      <c r="OJ9" s="321">
        <f t="shared" ca="1" si="440"/>
        <v>338.69880000000001</v>
      </c>
      <c r="OK9" s="321">
        <f t="shared" ca="1" si="440"/>
        <v>0</v>
      </c>
      <c r="OL9" s="321">
        <f t="shared" ca="1" si="440"/>
        <v>0</v>
      </c>
      <c r="OM9" s="321">
        <f t="shared" ca="1" si="440"/>
        <v>0</v>
      </c>
      <c r="ON9" s="542">
        <f t="shared" ref="ON9:ON12" ca="1" si="441">SUM(OB9:OM9)</f>
        <v>61772.068579999999</v>
      </c>
    </row>
    <row r="10" spans="1:404" ht="23.25" customHeight="1">
      <c r="A10" s="269" t="s">
        <v>189</v>
      </c>
      <c r="B10" s="325">
        <f t="shared" ref="B10:BM10" ca="1" si="442">B11</f>
        <v>0</v>
      </c>
      <c r="C10" s="325">
        <f t="shared" ca="1" si="442"/>
        <v>0</v>
      </c>
      <c r="D10" s="325">
        <f t="shared" ca="1" si="442"/>
        <v>0</v>
      </c>
      <c r="E10" s="325">
        <f t="shared" ca="1" si="442"/>
        <v>0</v>
      </c>
      <c r="F10" s="325">
        <f t="shared" ca="1" si="442"/>
        <v>0</v>
      </c>
      <c r="G10" s="325">
        <f t="shared" ca="1" si="442"/>
        <v>0</v>
      </c>
      <c r="H10" s="325">
        <f t="shared" ca="1" si="442"/>
        <v>0</v>
      </c>
      <c r="I10" s="325">
        <f t="shared" ca="1" si="442"/>
        <v>0</v>
      </c>
      <c r="J10" s="325">
        <f t="shared" ca="1" si="442"/>
        <v>0</v>
      </c>
      <c r="K10" s="325">
        <f t="shared" ca="1" si="442"/>
        <v>7513.6080000000002</v>
      </c>
      <c r="L10" s="325">
        <f t="shared" ca="1" si="442"/>
        <v>4380.5999999999995</v>
      </c>
      <c r="M10" s="325">
        <f t="shared" ca="1" si="442"/>
        <v>1752.24</v>
      </c>
      <c r="N10" s="543">
        <f t="shared" ca="1" si="381"/>
        <v>13646.447999999999</v>
      </c>
      <c r="O10" s="325">
        <f t="shared" ca="1" si="442"/>
        <v>0</v>
      </c>
      <c r="P10" s="325">
        <f t="shared" ca="1" si="442"/>
        <v>261.75072</v>
      </c>
      <c r="Q10" s="325">
        <f t="shared" ca="1" si="442"/>
        <v>3215.9080800000002</v>
      </c>
      <c r="R10" s="325">
        <f t="shared" ca="1" si="442"/>
        <v>3415.3811999999998</v>
      </c>
      <c r="S10" s="325">
        <f t="shared" ca="1" si="442"/>
        <v>4095.6300000000006</v>
      </c>
      <c r="T10" s="325">
        <f t="shared" ca="1" si="442"/>
        <v>25322.199779999999</v>
      </c>
      <c r="U10" s="325">
        <f t="shared" ca="1" si="442"/>
        <v>24850</v>
      </c>
      <c r="V10" s="325">
        <f t="shared" ca="1" si="442"/>
        <v>272.5</v>
      </c>
      <c r="W10" s="325">
        <f t="shared" ca="1" si="442"/>
        <v>338.69880000000001</v>
      </c>
      <c r="X10" s="325">
        <f t="shared" ca="1" si="442"/>
        <v>28861.038</v>
      </c>
      <c r="Y10" s="325">
        <f t="shared" ca="1" si="442"/>
        <v>5162.8499999999995</v>
      </c>
      <c r="Z10" s="325">
        <f t="shared" ca="1" si="442"/>
        <v>2065.14</v>
      </c>
      <c r="AA10" s="543">
        <f t="shared" ca="1" si="383"/>
        <v>97861.096579999998</v>
      </c>
      <c r="AB10" s="325">
        <f t="shared" ca="1" si="442"/>
        <v>0</v>
      </c>
      <c r="AC10" s="325">
        <f t="shared" ca="1" si="442"/>
        <v>261.75072</v>
      </c>
      <c r="AD10" s="325">
        <f t="shared" ca="1" si="442"/>
        <v>3215.9080800000002</v>
      </c>
      <c r="AE10" s="325">
        <f t="shared" ca="1" si="442"/>
        <v>3415.3811999999998</v>
      </c>
      <c r="AF10" s="325">
        <f t="shared" ca="1" si="442"/>
        <v>4095.6300000000006</v>
      </c>
      <c r="AG10" s="325">
        <f t="shared" ca="1" si="442"/>
        <v>16659.699779999999</v>
      </c>
      <c r="AH10" s="325">
        <f t="shared" ca="1" si="442"/>
        <v>16187.5</v>
      </c>
      <c r="AI10" s="325">
        <f t="shared" ca="1" si="442"/>
        <v>272.5</v>
      </c>
      <c r="AJ10" s="325">
        <f t="shared" ca="1" si="442"/>
        <v>338.69880000000001</v>
      </c>
      <c r="AK10" s="325">
        <f t="shared" ca="1" si="442"/>
        <v>44701.038</v>
      </c>
      <c r="AL10" s="325">
        <f t="shared" ca="1" si="442"/>
        <v>5162.8499999999995</v>
      </c>
      <c r="AM10" s="325">
        <f t="shared" ca="1" si="442"/>
        <v>2065.14</v>
      </c>
      <c r="AN10" s="543">
        <f t="shared" ca="1" si="385"/>
        <v>96376.096579999998</v>
      </c>
      <c r="AO10" s="325">
        <f t="shared" ca="1" si="442"/>
        <v>0</v>
      </c>
      <c r="AP10" s="325">
        <f t="shared" ca="1" si="442"/>
        <v>261.75072</v>
      </c>
      <c r="AQ10" s="325">
        <f t="shared" ca="1" si="442"/>
        <v>3215.9080800000002</v>
      </c>
      <c r="AR10" s="325">
        <f t="shared" ca="1" si="442"/>
        <v>3415.3811999999998</v>
      </c>
      <c r="AS10" s="325">
        <f t="shared" ca="1" si="442"/>
        <v>4095.6300000000006</v>
      </c>
      <c r="AT10" s="325">
        <f t="shared" ca="1" si="442"/>
        <v>25322.199779999999</v>
      </c>
      <c r="AU10" s="325">
        <f t="shared" ca="1" si="442"/>
        <v>24850</v>
      </c>
      <c r="AV10" s="325">
        <f t="shared" ca="1" si="442"/>
        <v>272.5</v>
      </c>
      <c r="AW10" s="325">
        <f t="shared" ca="1" si="442"/>
        <v>338.69880000000001</v>
      </c>
      <c r="AX10" s="325">
        <f t="shared" ca="1" si="442"/>
        <v>28861.038</v>
      </c>
      <c r="AY10" s="325">
        <f t="shared" ca="1" si="442"/>
        <v>5162.8499999999995</v>
      </c>
      <c r="AZ10" s="325">
        <f t="shared" ca="1" si="442"/>
        <v>2065.14</v>
      </c>
      <c r="BA10" s="543">
        <f t="shared" ca="1" si="387"/>
        <v>97861.096579999998</v>
      </c>
      <c r="BB10" s="325">
        <f t="shared" ca="1" si="442"/>
        <v>0</v>
      </c>
      <c r="BC10" s="325">
        <f t="shared" ca="1" si="442"/>
        <v>261.75072</v>
      </c>
      <c r="BD10" s="325">
        <f t="shared" ca="1" si="442"/>
        <v>3215.9080800000002</v>
      </c>
      <c r="BE10" s="325">
        <f t="shared" ca="1" si="442"/>
        <v>3415.3811999999998</v>
      </c>
      <c r="BF10" s="325">
        <f t="shared" ca="1" si="442"/>
        <v>4095.6300000000006</v>
      </c>
      <c r="BG10" s="325">
        <f t="shared" ca="1" si="442"/>
        <v>25322.199779999999</v>
      </c>
      <c r="BH10" s="325">
        <f t="shared" ca="1" si="442"/>
        <v>24850</v>
      </c>
      <c r="BI10" s="325">
        <f t="shared" ca="1" si="442"/>
        <v>272.5</v>
      </c>
      <c r="BJ10" s="325">
        <f t="shared" ca="1" si="442"/>
        <v>338.69880000000001</v>
      </c>
      <c r="BK10" s="325">
        <f t="shared" ca="1" si="442"/>
        <v>28861.038</v>
      </c>
      <c r="BL10" s="325">
        <f t="shared" ca="1" si="442"/>
        <v>5162.8499999999995</v>
      </c>
      <c r="BM10" s="325">
        <f t="shared" ca="1" si="442"/>
        <v>2065.14</v>
      </c>
      <c r="BN10" s="543">
        <f t="shared" ca="1" si="389"/>
        <v>97861.096579999998</v>
      </c>
      <c r="BO10" s="325">
        <f t="shared" ref="BO10:DZ10" ca="1" si="443">BO11</f>
        <v>0</v>
      </c>
      <c r="BP10" s="325">
        <f t="shared" ca="1" si="443"/>
        <v>261.75072</v>
      </c>
      <c r="BQ10" s="325">
        <f t="shared" ca="1" si="443"/>
        <v>3215.9080800000002</v>
      </c>
      <c r="BR10" s="325">
        <f t="shared" ca="1" si="443"/>
        <v>3415.3811999999998</v>
      </c>
      <c r="BS10" s="325">
        <f t="shared" ca="1" si="443"/>
        <v>4095.6300000000006</v>
      </c>
      <c r="BT10" s="325">
        <f t="shared" ca="1" si="443"/>
        <v>25322.199779999999</v>
      </c>
      <c r="BU10" s="325">
        <f t="shared" ca="1" si="443"/>
        <v>24850</v>
      </c>
      <c r="BV10" s="325">
        <f t="shared" ca="1" si="443"/>
        <v>272.5</v>
      </c>
      <c r="BW10" s="325">
        <f t="shared" ca="1" si="443"/>
        <v>338.69880000000001</v>
      </c>
      <c r="BX10" s="325">
        <f t="shared" ca="1" si="443"/>
        <v>28861.038</v>
      </c>
      <c r="BY10" s="325">
        <f t="shared" ca="1" si="443"/>
        <v>5162.8499999999995</v>
      </c>
      <c r="BZ10" s="325">
        <f t="shared" ca="1" si="443"/>
        <v>2065.14</v>
      </c>
      <c r="CA10" s="543">
        <f t="shared" ca="1" si="391"/>
        <v>97861.096579999998</v>
      </c>
      <c r="CB10" s="325">
        <f t="shared" ca="1" si="443"/>
        <v>0</v>
      </c>
      <c r="CC10" s="325">
        <f t="shared" ca="1" si="443"/>
        <v>261.75072</v>
      </c>
      <c r="CD10" s="325">
        <f t="shared" ca="1" si="443"/>
        <v>3215.9080800000002</v>
      </c>
      <c r="CE10" s="325">
        <f t="shared" ca="1" si="443"/>
        <v>3415.3811999999998</v>
      </c>
      <c r="CF10" s="325">
        <f t="shared" ca="1" si="443"/>
        <v>4095.6300000000006</v>
      </c>
      <c r="CG10" s="325">
        <f t="shared" ca="1" si="443"/>
        <v>25322.199779999999</v>
      </c>
      <c r="CH10" s="325">
        <f t="shared" ca="1" si="443"/>
        <v>24850</v>
      </c>
      <c r="CI10" s="325">
        <f t="shared" ca="1" si="443"/>
        <v>272.5</v>
      </c>
      <c r="CJ10" s="325">
        <f t="shared" ca="1" si="443"/>
        <v>338.69880000000001</v>
      </c>
      <c r="CK10" s="325">
        <f t="shared" ca="1" si="443"/>
        <v>28861.038</v>
      </c>
      <c r="CL10" s="325">
        <f t="shared" ca="1" si="443"/>
        <v>5162.8499999999995</v>
      </c>
      <c r="CM10" s="325">
        <f t="shared" ca="1" si="443"/>
        <v>2065.14</v>
      </c>
      <c r="CN10" s="543">
        <f t="shared" ca="1" si="393"/>
        <v>97861.096579999998</v>
      </c>
      <c r="CO10" s="325">
        <f t="shared" ca="1" si="443"/>
        <v>0</v>
      </c>
      <c r="CP10" s="325">
        <f t="shared" ca="1" si="443"/>
        <v>261.75072</v>
      </c>
      <c r="CQ10" s="325">
        <f t="shared" ca="1" si="443"/>
        <v>3215.9080800000002</v>
      </c>
      <c r="CR10" s="325">
        <f t="shared" ca="1" si="443"/>
        <v>3415.3811999999998</v>
      </c>
      <c r="CS10" s="325">
        <f t="shared" ca="1" si="443"/>
        <v>4095.6300000000006</v>
      </c>
      <c r="CT10" s="325">
        <f t="shared" ca="1" si="443"/>
        <v>25322.199779999999</v>
      </c>
      <c r="CU10" s="325">
        <f t="shared" ca="1" si="443"/>
        <v>24850</v>
      </c>
      <c r="CV10" s="325">
        <f t="shared" ca="1" si="443"/>
        <v>272.5</v>
      </c>
      <c r="CW10" s="325">
        <f t="shared" ca="1" si="443"/>
        <v>338.69880000000001</v>
      </c>
      <c r="CX10" s="325">
        <f t="shared" ca="1" si="443"/>
        <v>28861.038</v>
      </c>
      <c r="CY10" s="325">
        <f t="shared" ca="1" si="443"/>
        <v>5162.8499999999995</v>
      </c>
      <c r="CZ10" s="325">
        <f t="shared" ca="1" si="443"/>
        <v>2065.14</v>
      </c>
      <c r="DA10" s="543">
        <f t="shared" ca="1" si="395"/>
        <v>97861.096579999998</v>
      </c>
      <c r="DB10" s="325">
        <f t="shared" ca="1" si="443"/>
        <v>0</v>
      </c>
      <c r="DC10" s="325">
        <f t="shared" ca="1" si="443"/>
        <v>261.75072</v>
      </c>
      <c r="DD10" s="325">
        <f t="shared" ca="1" si="443"/>
        <v>3215.9080800000002</v>
      </c>
      <c r="DE10" s="325">
        <f t="shared" ca="1" si="443"/>
        <v>3415.3811999999998</v>
      </c>
      <c r="DF10" s="325">
        <f t="shared" ca="1" si="443"/>
        <v>4095.6300000000006</v>
      </c>
      <c r="DG10" s="325">
        <f t="shared" ca="1" si="443"/>
        <v>25322.199779999999</v>
      </c>
      <c r="DH10" s="325">
        <f t="shared" ca="1" si="443"/>
        <v>24850</v>
      </c>
      <c r="DI10" s="325">
        <f t="shared" ca="1" si="443"/>
        <v>272.5</v>
      </c>
      <c r="DJ10" s="325">
        <f t="shared" ca="1" si="443"/>
        <v>338.69880000000001</v>
      </c>
      <c r="DK10" s="325">
        <f t="shared" ca="1" si="443"/>
        <v>28861.038</v>
      </c>
      <c r="DL10" s="325">
        <f t="shared" ca="1" si="443"/>
        <v>5162.8499999999995</v>
      </c>
      <c r="DM10" s="325">
        <f t="shared" ca="1" si="443"/>
        <v>2065.14</v>
      </c>
      <c r="DN10" s="543">
        <f t="shared" ca="1" si="397"/>
        <v>97861.096579999998</v>
      </c>
      <c r="DO10" s="325">
        <f t="shared" ca="1" si="443"/>
        <v>0</v>
      </c>
      <c r="DP10" s="325">
        <f t="shared" ca="1" si="443"/>
        <v>261.75072</v>
      </c>
      <c r="DQ10" s="325">
        <f t="shared" ca="1" si="443"/>
        <v>3215.9080800000002</v>
      </c>
      <c r="DR10" s="325">
        <f t="shared" ca="1" si="443"/>
        <v>3415.3811999999998</v>
      </c>
      <c r="DS10" s="325">
        <f t="shared" ca="1" si="443"/>
        <v>4095.6300000000006</v>
      </c>
      <c r="DT10" s="325">
        <f t="shared" ca="1" si="443"/>
        <v>25322.199779999999</v>
      </c>
      <c r="DU10" s="325">
        <f t="shared" ca="1" si="443"/>
        <v>24850</v>
      </c>
      <c r="DV10" s="325">
        <f t="shared" ca="1" si="443"/>
        <v>272.5</v>
      </c>
      <c r="DW10" s="325">
        <f t="shared" ca="1" si="443"/>
        <v>338.69880000000001</v>
      </c>
      <c r="DX10" s="325">
        <f t="shared" ca="1" si="443"/>
        <v>28861.038</v>
      </c>
      <c r="DY10" s="325">
        <f t="shared" ca="1" si="443"/>
        <v>5162.8499999999995</v>
      </c>
      <c r="DZ10" s="325">
        <f t="shared" ca="1" si="443"/>
        <v>2065.14</v>
      </c>
      <c r="EA10" s="543">
        <f t="shared" ca="1" si="399"/>
        <v>97861.096579999998</v>
      </c>
      <c r="EB10" s="325">
        <f t="shared" ref="EB10:FZ10" ca="1" si="444">EB11</f>
        <v>0</v>
      </c>
      <c r="EC10" s="325">
        <f t="shared" ca="1" si="444"/>
        <v>261.75072</v>
      </c>
      <c r="ED10" s="325">
        <f t="shared" ca="1" si="444"/>
        <v>3215.9080800000002</v>
      </c>
      <c r="EE10" s="325">
        <f t="shared" ca="1" si="444"/>
        <v>3415.3811999999998</v>
      </c>
      <c r="EF10" s="325">
        <f t="shared" ca="1" si="444"/>
        <v>4095.6300000000006</v>
      </c>
      <c r="EG10" s="325">
        <f t="shared" ca="1" si="444"/>
        <v>25322.199779999999</v>
      </c>
      <c r="EH10" s="325">
        <f t="shared" ca="1" si="444"/>
        <v>24850</v>
      </c>
      <c r="EI10" s="325">
        <f t="shared" ca="1" si="444"/>
        <v>272.5</v>
      </c>
      <c r="EJ10" s="325">
        <f t="shared" ca="1" si="444"/>
        <v>338.69880000000001</v>
      </c>
      <c r="EK10" s="325">
        <f t="shared" ca="1" si="444"/>
        <v>28861.038</v>
      </c>
      <c r="EL10" s="325">
        <f t="shared" ca="1" si="444"/>
        <v>5162.8499999999995</v>
      </c>
      <c r="EM10" s="325">
        <f t="shared" ca="1" si="444"/>
        <v>2065.14</v>
      </c>
      <c r="EN10" s="543">
        <f t="shared" ca="1" si="401"/>
        <v>97861.096579999998</v>
      </c>
      <c r="EO10" s="325">
        <f t="shared" ca="1" si="444"/>
        <v>0</v>
      </c>
      <c r="EP10" s="325">
        <f t="shared" ca="1" si="444"/>
        <v>261.75072</v>
      </c>
      <c r="EQ10" s="325">
        <f t="shared" ca="1" si="444"/>
        <v>3215.9080800000002</v>
      </c>
      <c r="ER10" s="325">
        <f t="shared" ca="1" si="444"/>
        <v>3415.3811999999998</v>
      </c>
      <c r="ES10" s="325">
        <f t="shared" ca="1" si="444"/>
        <v>4095.6300000000006</v>
      </c>
      <c r="ET10" s="325">
        <f t="shared" ca="1" si="444"/>
        <v>25322.199779999999</v>
      </c>
      <c r="EU10" s="325">
        <f t="shared" ca="1" si="444"/>
        <v>24850</v>
      </c>
      <c r="EV10" s="325">
        <f t="shared" ca="1" si="444"/>
        <v>272.5</v>
      </c>
      <c r="EW10" s="325">
        <f t="shared" ca="1" si="444"/>
        <v>338.69880000000001</v>
      </c>
      <c r="EX10" s="325">
        <f t="shared" ca="1" si="444"/>
        <v>28861.038</v>
      </c>
      <c r="EY10" s="325">
        <f t="shared" ca="1" si="444"/>
        <v>5162.8499999999995</v>
      </c>
      <c r="EZ10" s="325">
        <f t="shared" ca="1" si="444"/>
        <v>2065.14</v>
      </c>
      <c r="FA10" s="543">
        <f t="shared" ca="1" si="403"/>
        <v>97861.096579999998</v>
      </c>
      <c r="FB10" s="325">
        <f t="shared" ca="1" si="444"/>
        <v>0</v>
      </c>
      <c r="FC10" s="325">
        <f t="shared" ca="1" si="444"/>
        <v>261.75072</v>
      </c>
      <c r="FD10" s="325">
        <f t="shared" ca="1" si="444"/>
        <v>3215.9080800000002</v>
      </c>
      <c r="FE10" s="325">
        <f t="shared" ca="1" si="444"/>
        <v>3415.3811999999998</v>
      </c>
      <c r="FF10" s="325">
        <f t="shared" ca="1" si="444"/>
        <v>4095.6300000000006</v>
      </c>
      <c r="FG10" s="325">
        <f t="shared" ca="1" si="444"/>
        <v>25322.199779999999</v>
      </c>
      <c r="FH10" s="325">
        <f t="shared" ca="1" si="444"/>
        <v>24850</v>
      </c>
      <c r="FI10" s="325">
        <f t="shared" ca="1" si="444"/>
        <v>272.5</v>
      </c>
      <c r="FJ10" s="325">
        <f t="shared" ca="1" si="444"/>
        <v>338.69880000000001</v>
      </c>
      <c r="FK10" s="325">
        <f t="shared" ca="1" si="444"/>
        <v>28861.038</v>
      </c>
      <c r="FL10" s="325">
        <f t="shared" ca="1" si="444"/>
        <v>5162.8499999999995</v>
      </c>
      <c r="FM10" s="325">
        <f t="shared" ca="1" si="444"/>
        <v>2065.14</v>
      </c>
      <c r="FN10" s="543">
        <f t="shared" ca="1" si="405"/>
        <v>97861.096579999998</v>
      </c>
      <c r="FO10" s="325">
        <f t="shared" ca="1" si="444"/>
        <v>0</v>
      </c>
      <c r="FP10" s="325">
        <f t="shared" ca="1" si="444"/>
        <v>261.75072</v>
      </c>
      <c r="FQ10" s="325">
        <f t="shared" ca="1" si="444"/>
        <v>3215.9080800000002</v>
      </c>
      <c r="FR10" s="325">
        <f t="shared" ca="1" si="444"/>
        <v>3415.3811999999998</v>
      </c>
      <c r="FS10" s="325">
        <f t="shared" ca="1" si="444"/>
        <v>4095.6300000000006</v>
      </c>
      <c r="FT10" s="325">
        <f t="shared" ca="1" si="444"/>
        <v>25322.199779999999</v>
      </c>
      <c r="FU10" s="325">
        <f t="shared" ca="1" si="444"/>
        <v>24850</v>
      </c>
      <c r="FV10" s="325">
        <f t="shared" ca="1" si="444"/>
        <v>272.5</v>
      </c>
      <c r="FW10" s="325">
        <f t="shared" ca="1" si="444"/>
        <v>338.69880000000001</v>
      </c>
      <c r="FX10" s="325">
        <f t="shared" ca="1" si="444"/>
        <v>28861.038</v>
      </c>
      <c r="FY10" s="325">
        <f t="shared" ca="1" si="444"/>
        <v>5162.8499999999995</v>
      </c>
      <c r="FZ10" s="325">
        <f t="shared" ca="1" si="444"/>
        <v>2065.14</v>
      </c>
      <c r="GA10" s="543">
        <f t="shared" ca="1" si="407"/>
        <v>97861.096579999998</v>
      </c>
      <c r="GB10" s="325">
        <f t="shared" ref="GB10:GM10" ca="1" si="445">GB11</f>
        <v>0</v>
      </c>
      <c r="GC10" s="325">
        <f t="shared" ca="1" si="445"/>
        <v>261.75072</v>
      </c>
      <c r="GD10" s="325">
        <f t="shared" ca="1" si="445"/>
        <v>3215.9080800000002</v>
      </c>
      <c r="GE10" s="325">
        <f t="shared" ca="1" si="445"/>
        <v>3415.3811999999998</v>
      </c>
      <c r="GF10" s="325">
        <f t="shared" ca="1" si="445"/>
        <v>4095.6300000000006</v>
      </c>
      <c r="GG10" s="325">
        <f t="shared" ca="1" si="445"/>
        <v>25322.199779999999</v>
      </c>
      <c r="GH10" s="325">
        <f t="shared" ca="1" si="445"/>
        <v>24850</v>
      </c>
      <c r="GI10" s="325">
        <f t="shared" ca="1" si="445"/>
        <v>272.5</v>
      </c>
      <c r="GJ10" s="325">
        <f t="shared" ca="1" si="445"/>
        <v>338.69880000000001</v>
      </c>
      <c r="GK10" s="325">
        <f t="shared" ca="1" si="445"/>
        <v>28861.038</v>
      </c>
      <c r="GL10" s="325">
        <f t="shared" ca="1" si="445"/>
        <v>5162.8499999999995</v>
      </c>
      <c r="GM10" s="325">
        <f t="shared" ca="1" si="445"/>
        <v>2065.14</v>
      </c>
      <c r="GN10" s="543">
        <f t="shared" ca="1" si="409"/>
        <v>97861.096579999998</v>
      </c>
      <c r="GO10" s="325">
        <f t="shared" ref="GO10:GZ10" ca="1" si="446">GO11</f>
        <v>0</v>
      </c>
      <c r="GP10" s="325">
        <f t="shared" ca="1" si="446"/>
        <v>261.75072</v>
      </c>
      <c r="GQ10" s="325">
        <f t="shared" ca="1" si="446"/>
        <v>3215.9080800000002</v>
      </c>
      <c r="GR10" s="325">
        <f t="shared" ca="1" si="446"/>
        <v>3415.3811999999998</v>
      </c>
      <c r="GS10" s="325">
        <f t="shared" ca="1" si="446"/>
        <v>4095.6300000000006</v>
      </c>
      <c r="GT10" s="325">
        <f t="shared" ca="1" si="446"/>
        <v>25322.199779999999</v>
      </c>
      <c r="GU10" s="325">
        <f t="shared" ca="1" si="446"/>
        <v>24850</v>
      </c>
      <c r="GV10" s="325">
        <f t="shared" ca="1" si="446"/>
        <v>272.5</v>
      </c>
      <c r="GW10" s="325">
        <f t="shared" ca="1" si="446"/>
        <v>338.69880000000001</v>
      </c>
      <c r="GX10" s="325">
        <f t="shared" ca="1" si="446"/>
        <v>28861.038</v>
      </c>
      <c r="GY10" s="325">
        <f t="shared" ca="1" si="446"/>
        <v>5162.8499999999995</v>
      </c>
      <c r="GZ10" s="325">
        <f t="shared" ca="1" si="446"/>
        <v>2065.14</v>
      </c>
      <c r="HA10" s="543">
        <f t="shared" ca="1" si="411"/>
        <v>97861.096579999998</v>
      </c>
      <c r="HB10" s="325">
        <f t="shared" ref="HB10:HM10" ca="1" si="447">HB11</f>
        <v>0</v>
      </c>
      <c r="HC10" s="325">
        <f t="shared" ca="1" si="447"/>
        <v>261.75072</v>
      </c>
      <c r="HD10" s="325">
        <f t="shared" ca="1" si="447"/>
        <v>3215.9080800000002</v>
      </c>
      <c r="HE10" s="325">
        <f t="shared" ca="1" si="447"/>
        <v>3415.3811999999998</v>
      </c>
      <c r="HF10" s="325">
        <f t="shared" ca="1" si="447"/>
        <v>4095.6300000000006</v>
      </c>
      <c r="HG10" s="325">
        <f t="shared" ca="1" si="447"/>
        <v>25322.199779999999</v>
      </c>
      <c r="HH10" s="325">
        <f t="shared" ca="1" si="447"/>
        <v>24850</v>
      </c>
      <c r="HI10" s="325">
        <f t="shared" ca="1" si="447"/>
        <v>272.5</v>
      </c>
      <c r="HJ10" s="325">
        <f t="shared" ca="1" si="447"/>
        <v>338.69880000000001</v>
      </c>
      <c r="HK10" s="325">
        <f t="shared" ca="1" si="447"/>
        <v>28861.038</v>
      </c>
      <c r="HL10" s="325">
        <f t="shared" ca="1" si="447"/>
        <v>5162.8499999999995</v>
      </c>
      <c r="HM10" s="325">
        <f t="shared" ca="1" si="447"/>
        <v>2065.14</v>
      </c>
      <c r="HN10" s="543">
        <f t="shared" ca="1" si="413"/>
        <v>97861.096579999998</v>
      </c>
      <c r="HO10" s="325">
        <f t="shared" ref="HO10:HZ10" ca="1" si="448">HO11</f>
        <v>0</v>
      </c>
      <c r="HP10" s="325">
        <f t="shared" ca="1" si="448"/>
        <v>261.75072</v>
      </c>
      <c r="HQ10" s="325">
        <f t="shared" ca="1" si="448"/>
        <v>3215.9080800000002</v>
      </c>
      <c r="HR10" s="325">
        <f t="shared" ca="1" si="448"/>
        <v>3415.3811999999998</v>
      </c>
      <c r="HS10" s="325">
        <f t="shared" ca="1" si="448"/>
        <v>4095.6300000000006</v>
      </c>
      <c r="HT10" s="325">
        <f t="shared" ca="1" si="448"/>
        <v>25322.199779999999</v>
      </c>
      <c r="HU10" s="325">
        <f t="shared" ca="1" si="448"/>
        <v>24850</v>
      </c>
      <c r="HV10" s="325">
        <f t="shared" ca="1" si="448"/>
        <v>272.5</v>
      </c>
      <c r="HW10" s="325">
        <f t="shared" ca="1" si="448"/>
        <v>338.69880000000001</v>
      </c>
      <c r="HX10" s="325">
        <f t="shared" ca="1" si="448"/>
        <v>28861.038</v>
      </c>
      <c r="HY10" s="325">
        <f t="shared" ca="1" si="448"/>
        <v>5162.8499999999995</v>
      </c>
      <c r="HZ10" s="325">
        <f t="shared" ca="1" si="448"/>
        <v>2065.14</v>
      </c>
      <c r="IA10" s="543">
        <f t="shared" ca="1" si="415"/>
        <v>97861.096579999998</v>
      </c>
      <c r="IB10" s="325">
        <f t="shared" ref="IB10:IM10" ca="1" si="449">IB11</f>
        <v>0</v>
      </c>
      <c r="IC10" s="325">
        <f t="shared" ca="1" si="449"/>
        <v>261.75072</v>
      </c>
      <c r="ID10" s="325">
        <f t="shared" ca="1" si="449"/>
        <v>3215.9080800000002</v>
      </c>
      <c r="IE10" s="325">
        <f t="shared" ca="1" si="449"/>
        <v>3415.3811999999998</v>
      </c>
      <c r="IF10" s="325">
        <f t="shared" ca="1" si="449"/>
        <v>4095.6300000000006</v>
      </c>
      <c r="IG10" s="325">
        <f t="shared" ca="1" si="449"/>
        <v>25322.199779999999</v>
      </c>
      <c r="IH10" s="325">
        <f t="shared" ca="1" si="449"/>
        <v>24850</v>
      </c>
      <c r="II10" s="325">
        <f t="shared" ca="1" si="449"/>
        <v>272.5</v>
      </c>
      <c r="IJ10" s="325">
        <f t="shared" ca="1" si="449"/>
        <v>338.69880000000001</v>
      </c>
      <c r="IK10" s="325">
        <f t="shared" ca="1" si="449"/>
        <v>28861.038</v>
      </c>
      <c r="IL10" s="325">
        <f t="shared" ca="1" si="449"/>
        <v>5162.8499999999995</v>
      </c>
      <c r="IM10" s="325">
        <f t="shared" ca="1" si="449"/>
        <v>2065.14</v>
      </c>
      <c r="IN10" s="543">
        <f t="shared" ca="1" si="417"/>
        <v>97861.096579999998</v>
      </c>
      <c r="IO10" s="325">
        <f t="shared" ref="IO10:IZ10" ca="1" si="450">IO11</f>
        <v>0</v>
      </c>
      <c r="IP10" s="325">
        <f t="shared" ca="1" si="450"/>
        <v>261.75072</v>
      </c>
      <c r="IQ10" s="325">
        <f t="shared" ca="1" si="450"/>
        <v>3215.9080800000002</v>
      </c>
      <c r="IR10" s="325">
        <f t="shared" ca="1" si="450"/>
        <v>3415.3811999999998</v>
      </c>
      <c r="IS10" s="325">
        <f t="shared" ca="1" si="450"/>
        <v>4095.6300000000006</v>
      </c>
      <c r="IT10" s="325">
        <f t="shared" ca="1" si="450"/>
        <v>25322.199779999999</v>
      </c>
      <c r="IU10" s="325">
        <f t="shared" ca="1" si="450"/>
        <v>24850</v>
      </c>
      <c r="IV10" s="325">
        <f t="shared" ca="1" si="450"/>
        <v>272.5</v>
      </c>
      <c r="IW10" s="325">
        <f t="shared" ca="1" si="450"/>
        <v>338.69880000000001</v>
      </c>
      <c r="IX10" s="325">
        <f t="shared" ca="1" si="450"/>
        <v>28861.038</v>
      </c>
      <c r="IY10" s="325">
        <f t="shared" ca="1" si="450"/>
        <v>5162.8499999999995</v>
      </c>
      <c r="IZ10" s="325">
        <f t="shared" ca="1" si="450"/>
        <v>2065.14</v>
      </c>
      <c r="JA10" s="543">
        <f t="shared" ca="1" si="419"/>
        <v>97861.096579999998</v>
      </c>
      <c r="JB10" s="325">
        <f t="shared" ref="JB10:JM10" ca="1" si="451">JB11</f>
        <v>0</v>
      </c>
      <c r="JC10" s="325">
        <f t="shared" ca="1" si="451"/>
        <v>261.75072</v>
      </c>
      <c r="JD10" s="325">
        <f t="shared" ca="1" si="451"/>
        <v>3215.9080800000002</v>
      </c>
      <c r="JE10" s="325">
        <f t="shared" ca="1" si="451"/>
        <v>3415.3811999999998</v>
      </c>
      <c r="JF10" s="325">
        <f t="shared" ca="1" si="451"/>
        <v>4095.6300000000006</v>
      </c>
      <c r="JG10" s="325">
        <f t="shared" ca="1" si="451"/>
        <v>25322.199779999999</v>
      </c>
      <c r="JH10" s="325">
        <f t="shared" ca="1" si="451"/>
        <v>24850</v>
      </c>
      <c r="JI10" s="325">
        <f t="shared" ca="1" si="451"/>
        <v>272.5</v>
      </c>
      <c r="JJ10" s="325">
        <f t="shared" ca="1" si="451"/>
        <v>338.69880000000001</v>
      </c>
      <c r="JK10" s="325">
        <f t="shared" ca="1" si="451"/>
        <v>28861.038</v>
      </c>
      <c r="JL10" s="325">
        <f t="shared" ca="1" si="451"/>
        <v>5162.8499999999995</v>
      </c>
      <c r="JM10" s="325">
        <f t="shared" ca="1" si="451"/>
        <v>2065.14</v>
      </c>
      <c r="JN10" s="543">
        <f t="shared" ca="1" si="421"/>
        <v>97861.096579999998</v>
      </c>
      <c r="JO10" s="325">
        <f t="shared" ref="JO10:JZ10" ca="1" si="452">JO11</f>
        <v>0</v>
      </c>
      <c r="JP10" s="325">
        <f t="shared" ca="1" si="452"/>
        <v>261.75072</v>
      </c>
      <c r="JQ10" s="325">
        <f t="shared" ca="1" si="452"/>
        <v>3215.9080800000002</v>
      </c>
      <c r="JR10" s="325">
        <f t="shared" ca="1" si="452"/>
        <v>3415.3811999999998</v>
      </c>
      <c r="JS10" s="325">
        <f t="shared" ca="1" si="452"/>
        <v>4095.6300000000006</v>
      </c>
      <c r="JT10" s="325">
        <f t="shared" ca="1" si="452"/>
        <v>25322.199779999999</v>
      </c>
      <c r="JU10" s="325">
        <f t="shared" ca="1" si="452"/>
        <v>24850</v>
      </c>
      <c r="JV10" s="325">
        <f t="shared" ca="1" si="452"/>
        <v>272.5</v>
      </c>
      <c r="JW10" s="325">
        <f t="shared" ca="1" si="452"/>
        <v>338.69880000000001</v>
      </c>
      <c r="JX10" s="325">
        <f t="shared" ca="1" si="452"/>
        <v>28861.038</v>
      </c>
      <c r="JY10" s="325">
        <f t="shared" ca="1" si="452"/>
        <v>5162.8499999999995</v>
      </c>
      <c r="JZ10" s="325">
        <f t="shared" ca="1" si="452"/>
        <v>2065.14</v>
      </c>
      <c r="KA10" s="543">
        <f t="shared" ca="1" si="423"/>
        <v>97861.096579999998</v>
      </c>
      <c r="KB10" s="325">
        <f t="shared" ref="KB10:KM10" ca="1" si="453">KB11</f>
        <v>0</v>
      </c>
      <c r="KC10" s="325">
        <f t="shared" ca="1" si="453"/>
        <v>261.75072</v>
      </c>
      <c r="KD10" s="325">
        <f t="shared" ca="1" si="453"/>
        <v>3215.9080800000002</v>
      </c>
      <c r="KE10" s="325">
        <f t="shared" ca="1" si="453"/>
        <v>3415.3811999999998</v>
      </c>
      <c r="KF10" s="325">
        <f t="shared" ca="1" si="453"/>
        <v>4095.6300000000006</v>
      </c>
      <c r="KG10" s="325">
        <f t="shared" ca="1" si="453"/>
        <v>25322.199779999999</v>
      </c>
      <c r="KH10" s="325">
        <f t="shared" ca="1" si="453"/>
        <v>24850</v>
      </c>
      <c r="KI10" s="325">
        <f t="shared" ca="1" si="453"/>
        <v>272.5</v>
      </c>
      <c r="KJ10" s="325">
        <f t="shared" ca="1" si="453"/>
        <v>338.69880000000001</v>
      </c>
      <c r="KK10" s="325">
        <f t="shared" ca="1" si="453"/>
        <v>28861.038</v>
      </c>
      <c r="KL10" s="325">
        <f t="shared" ca="1" si="453"/>
        <v>5162.8499999999995</v>
      </c>
      <c r="KM10" s="325">
        <f t="shared" ca="1" si="453"/>
        <v>2065.14</v>
      </c>
      <c r="KN10" s="543">
        <f t="shared" ca="1" si="425"/>
        <v>97861.096579999998</v>
      </c>
      <c r="KO10" s="325">
        <f t="shared" ref="KO10:KZ10" ca="1" si="454">KO11</f>
        <v>0</v>
      </c>
      <c r="KP10" s="325">
        <f t="shared" ca="1" si="454"/>
        <v>261.75072</v>
      </c>
      <c r="KQ10" s="325">
        <f t="shared" ca="1" si="454"/>
        <v>3215.9080800000002</v>
      </c>
      <c r="KR10" s="325">
        <f t="shared" ca="1" si="454"/>
        <v>3415.3811999999998</v>
      </c>
      <c r="KS10" s="325">
        <f t="shared" ca="1" si="454"/>
        <v>4095.6300000000006</v>
      </c>
      <c r="KT10" s="325">
        <f t="shared" ca="1" si="454"/>
        <v>25322.199779999999</v>
      </c>
      <c r="KU10" s="325">
        <f t="shared" ca="1" si="454"/>
        <v>24850</v>
      </c>
      <c r="KV10" s="325">
        <f t="shared" ca="1" si="454"/>
        <v>272.5</v>
      </c>
      <c r="KW10" s="325">
        <f t="shared" ca="1" si="454"/>
        <v>338.69880000000001</v>
      </c>
      <c r="KX10" s="325">
        <f t="shared" ca="1" si="454"/>
        <v>28861.038</v>
      </c>
      <c r="KY10" s="325">
        <f t="shared" ca="1" si="454"/>
        <v>5162.8499999999995</v>
      </c>
      <c r="KZ10" s="325">
        <f t="shared" ca="1" si="454"/>
        <v>2065.14</v>
      </c>
      <c r="LA10" s="543">
        <f t="shared" ca="1" si="427"/>
        <v>97861.096579999998</v>
      </c>
      <c r="LB10" s="325">
        <f t="shared" ref="LB10:LM10" ca="1" si="455">LB11</f>
        <v>0</v>
      </c>
      <c r="LC10" s="325">
        <f t="shared" ca="1" si="455"/>
        <v>261.75072</v>
      </c>
      <c r="LD10" s="325">
        <f t="shared" ca="1" si="455"/>
        <v>3215.9080800000002</v>
      </c>
      <c r="LE10" s="325">
        <f t="shared" ca="1" si="455"/>
        <v>3415.3811999999998</v>
      </c>
      <c r="LF10" s="325">
        <f t="shared" ca="1" si="455"/>
        <v>4095.6300000000006</v>
      </c>
      <c r="LG10" s="325">
        <f t="shared" ca="1" si="455"/>
        <v>25322.199779999999</v>
      </c>
      <c r="LH10" s="325">
        <f t="shared" ca="1" si="455"/>
        <v>24850</v>
      </c>
      <c r="LI10" s="325">
        <f t="shared" ca="1" si="455"/>
        <v>272.5</v>
      </c>
      <c r="LJ10" s="325">
        <f t="shared" ca="1" si="455"/>
        <v>338.69880000000001</v>
      </c>
      <c r="LK10" s="325">
        <f t="shared" ca="1" si="455"/>
        <v>28861.038</v>
      </c>
      <c r="LL10" s="325">
        <f t="shared" ca="1" si="455"/>
        <v>5162.8499999999995</v>
      </c>
      <c r="LM10" s="325">
        <f t="shared" ca="1" si="455"/>
        <v>2065.14</v>
      </c>
      <c r="LN10" s="543">
        <f t="shared" ca="1" si="429"/>
        <v>97861.096579999998</v>
      </c>
      <c r="LO10" s="325">
        <f t="shared" ref="LO10:LZ10" ca="1" si="456">LO11</f>
        <v>0</v>
      </c>
      <c r="LP10" s="325">
        <f t="shared" ca="1" si="456"/>
        <v>261.75072</v>
      </c>
      <c r="LQ10" s="325">
        <f t="shared" ca="1" si="456"/>
        <v>3215.9080800000002</v>
      </c>
      <c r="LR10" s="325">
        <f t="shared" ca="1" si="456"/>
        <v>3415.3811999999998</v>
      </c>
      <c r="LS10" s="325">
        <f t="shared" ca="1" si="456"/>
        <v>4095.6300000000006</v>
      </c>
      <c r="LT10" s="325">
        <f t="shared" ca="1" si="456"/>
        <v>25322.199779999999</v>
      </c>
      <c r="LU10" s="325">
        <f t="shared" ca="1" si="456"/>
        <v>24850</v>
      </c>
      <c r="LV10" s="325">
        <f t="shared" ca="1" si="456"/>
        <v>272.5</v>
      </c>
      <c r="LW10" s="325">
        <f t="shared" ca="1" si="456"/>
        <v>338.69880000000001</v>
      </c>
      <c r="LX10" s="325">
        <f t="shared" ca="1" si="456"/>
        <v>28861.038</v>
      </c>
      <c r="LY10" s="325">
        <f t="shared" ca="1" si="456"/>
        <v>5162.8499999999995</v>
      </c>
      <c r="LZ10" s="325">
        <f t="shared" ca="1" si="456"/>
        <v>2065.14</v>
      </c>
      <c r="MA10" s="543">
        <f t="shared" ca="1" si="431"/>
        <v>97861.096579999998</v>
      </c>
      <c r="MB10" s="325">
        <f t="shared" ref="MB10:MM10" ca="1" si="457">MB11</f>
        <v>0</v>
      </c>
      <c r="MC10" s="325">
        <f t="shared" ca="1" si="457"/>
        <v>261.75072</v>
      </c>
      <c r="MD10" s="325">
        <f t="shared" ca="1" si="457"/>
        <v>3215.9080800000002</v>
      </c>
      <c r="ME10" s="325">
        <f t="shared" ca="1" si="457"/>
        <v>3415.3811999999998</v>
      </c>
      <c r="MF10" s="325">
        <f t="shared" ca="1" si="457"/>
        <v>4095.6300000000006</v>
      </c>
      <c r="MG10" s="325">
        <f t="shared" ca="1" si="457"/>
        <v>25322.199779999999</v>
      </c>
      <c r="MH10" s="325">
        <f t="shared" ca="1" si="457"/>
        <v>24850</v>
      </c>
      <c r="MI10" s="325">
        <f t="shared" ca="1" si="457"/>
        <v>272.5</v>
      </c>
      <c r="MJ10" s="325">
        <f t="shared" ca="1" si="457"/>
        <v>338.69880000000001</v>
      </c>
      <c r="MK10" s="325">
        <f t="shared" ca="1" si="457"/>
        <v>28861.038</v>
      </c>
      <c r="ML10" s="325">
        <f t="shared" ca="1" si="457"/>
        <v>5162.8499999999995</v>
      </c>
      <c r="MM10" s="325">
        <f t="shared" ca="1" si="457"/>
        <v>2065.14</v>
      </c>
      <c r="MN10" s="543">
        <f t="shared" ca="1" si="433"/>
        <v>97861.096579999998</v>
      </c>
      <c r="MO10" s="325">
        <f t="shared" ref="MO10:MZ10" ca="1" si="458">MO11</f>
        <v>0</v>
      </c>
      <c r="MP10" s="325">
        <f t="shared" ca="1" si="458"/>
        <v>261.75072</v>
      </c>
      <c r="MQ10" s="325">
        <f t="shared" ca="1" si="458"/>
        <v>3215.9080800000002</v>
      </c>
      <c r="MR10" s="325">
        <f t="shared" ca="1" si="458"/>
        <v>3415.3811999999998</v>
      </c>
      <c r="MS10" s="325">
        <f t="shared" ca="1" si="458"/>
        <v>4095.6300000000006</v>
      </c>
      <c r="MT10" s="325">
        <f t="shared" ca="1" si="458"/>
        <v>25322.199779999999</v>
      </c>
      <c r="MU10" s="325">
        <f t="shared" ca="1" si="458"/>
        <v>24850</v>
      </c>
      <c r="MV10" s="325">
        <f t="shared" ca="1" si="458"/>
        <v>272.5</v>
      </c>
      <c r="MW10" s="325">
        <f t="shared" ca="1" si="458"/>
        <v>338.69880000000001</v>
      </c>
      <c r="MX10" s="325">
        <f t="shared" ca="1" si="458"/>
        <v>28861.038</v>
      </c>
      <c r="MY10" s="325">
        <f t="shared" ca="1" si="458"/>
        <v>5162.8499999999995</v>
      </c>
      <c r="MZ10" s="325">
        <f t="shared" ca="1" si="458"/>
        <v>2065.14</v>
      </c>
      <c r="NA10" s="543">
        <f t="shared" ca="1" si="435"/>
        <v>97861.096579999998</v>
      </c>
      <c r="NB10" s="325">
        <f t="shared" ref="NB10:NM10" ca="1" si="459">NB11</f>
        <v>0</v>
      </c>
      <c r="NC10" s="325">
        <f t="shared" ca="1" si="459"/>
        <v>261.75072</v>
      </c>
      <c r="ND10" s="325">
        <f t="shared" ca="1" si="459"/>
        <v>3215.9080800000002</v>
      </c>
      <c r="NE10" s="325">
        <f t="shared" ca="1" si="459"/>
        <v>3415.3811999999998</v>
      </c>
      <c r="NF10" s="325">
        <f t="shared" ca="1" si="459"/>
        <v>4095.6300000000006</v>
      </c>
      <c r="NG10" s="325">
        <f t="shared" ca="1" si="459"/>
        <v>25322.199779999999</v>
      </c>
      <c r="NH10" s="325">
        <f t="shared" ca="1" si="459"/>
        <v>24850</v>
      </c>
      <c r="NI10" s="325">
        <f t="shared" ca="1" si="459"/>
        <v>272.5</v>
      </c>
      <c r="NJ10" s="325">
        <f t="shared" ca="1" si="459"/>
        <v>338.69880000000001</v>
      </c>
      <c r="NK10" s="325">
        <f t="shared" ca="1" si="459"/>
        <v>28861.038</v>
      </c>
      <c r="NL10" s="325">
        <f t="shared" ca="1" si="459"/>
        <v>5162.8499999999995</v>
      </c>
      <c r="NM10" s="325">
        <f t="shared" ca="1" si="459"/>
        <v>2065.14</v>
      </c>
      <c r="NN10" s="543">
        <f t="shared" ca="1" si="437"/>
        <v>97861.096579999998</v>
      </c>
      <c r="NO10" s="325">
        <f t="shared" ref="NO10:NZ10" ca="1" si="460">NO11</f>
        <v>0</v>
      </c>
      <c r="NP10" s="325">
        <f t="shared" ca="1" si="460"/>
        <v>261.75072</v>
      </c>
      <c r="NQ10" s="325">
        <f t="shared" ca="1" si="460"/>
        <v>3215.9080800000002</v>
      </c>
      <c r="NR10" s="325">
        <f t="shared" ca="1" si="460"/>
        <v>3415.3811999999998</v>
      </c>
      <c r="NS10" s="325">
        <f t="shared" ca="1" si="460"/>
        <v>4095.6300000000006</v>
      </c>
      <c r="NT10" s="325">
        <f t="shared" ca="1" si="460"/>
        <v>25322.199779999999</v>
      </c>
      <c r="NU10" s="325">
        <f t="shared" ca="1" si="460"/>
        <v>24850</v>
      </c>
      <c r="NV10" s="325">
        <f t="shared" ca="1" si="460"/>
        <v>272.5</v>
      </c>
      <c r="NW10" s="325">
        <f t="shared" ca="1" si="460"/>
        <v>338.69880000000001</v>
      </c>
      <c r="NX10" s="325">
        <f t="shared" ca="1" si="460"/>
        <v>28861.038</v>
      </c>
      <c r="NY10" s="325">
        <f t="shared" ca="1" si="460"/>
        <v>5162.8499999999995</v>
      </c>
      <c r="NZ10" s="325">
        <f t="shared" ca="1" si="460"/>
        <v>2065.14</v>
      </c>
      <c r="OA10" s="543">
        <f t="shared" ca="1" si="439"/>
        <v>97861.096579999998</v>
      </c>
      <c r="OB10" s="325">
        <f t="shared" ref="OB10:OM10" ca="1" si="461">OB11</f>
        <v>0</v>
      </c>
      <c r="OC10" s="325">
        <f t="shared" ca="1" si="461"/>
        <v>261.75072</v>
      </c>
      <c r="OD10" s="325">
        <f t="shared" ca="1" si="461"/>
        <v>3215.9080800000002</v>
      </c>
      <c r="OE10" s="325">
        <f t="shared" ca="1" si="461"/>
        <v>3415.3811999999998</v>
      </c>
      <c r="OF10" s="325">
        <f t="shared" ca="1" si="461"/>
        <v>4095.6300000000006</v>
      </c>
      <c r="OG10" s="325">
        <f t="shared" ca="1" si="461"/>
        <v>25322.199779999999</v>
      </c>
      <c r="OH10" s="325">
        <f t="shared" ca="1" si="461"/>
        <v>24850</v>
      </c>
      <c r="OI10" s="325">
        <f t="shared" ca="1" si="461"/>
        <v>272.5</v>
      </c>
      <c r="OJ10" s="325">
        <f t="shared" ca="1" si="461"/>
        <v>338.69880000000001</v>
      </c>
      <c r="OK10" s="325">
        <f t="shared" ca="1" si="461"/>
        <v>0</v>
      </c>
      <c r="OL10" s="325">
        <f t="shared" ca="1" si="461"/>
        <v>0</v>
      </c>
      <c r="OM10" s="325">
        <f t="shared" ca="1" si="461"/>
        <v>0</v>
      </c>
      <c r="ON10" s="543">
        <f t="shared" ca="1" si="441"/>
        <v>61772.068579999999</v>
      </c>
    </row>
    <row r="11" spans="1:404" outlineLevel="1">
      <c r="A11" s="206" t="s">
        <v>190</v>
      </c>
      <c r="B11" s="329">
        <f t="shared" ref="B11:M11" ca="1" si="462">SUM(B12,B15,B18,B21,B24,B27)</f>
        <v>0</v>
      </c>
      <c r="C11" s="329">
        <f t="shared" ca="1" si="462"/>
        <v>0</v>
      </c>
      <c r="D11" s="329">
        <f t="shared" ca="1" si="462"/>
        <v>0</v>
      </c>
      <c r="E11" s="329">
        <f t="shared" ca="1" si="462"/>
        <v>0</v>
      </c>
      <c r="F11" s="329">
        <f t="shared" ca="1" si="462"/>
        <v>0</v>
      </c>
      <c r="G11" s="329">
        <f t="shared" ca="1" si="462"/>
        <v>0</v>
      </c>
      <c r="H11" s="329">
        <f t="shared" ca="1" si="462"/>
        <v>0</v>
      </c>
      <c r="I11" s="329">
        <f t="shared" ca="1" si="462"/>
        <v>0</v>
      </c>
      <c r="J11" s="329">
        <f t="shared" ca="1" si="462"/>
        <v>0</v>
      </c>
      <c r="K11" s="329">
        <f t="shared" ca="1" si="462"/>
        <v>7513.6080000000002</v>
      </c>
      <c r="L11" s="329">
        <f t="shared" ca="1" si="462"/>
        <v>4380.5999999999995</v>
      </c>
      <c r="M11" s="329">
        <f t="shared" ca="1" si="462"/>
        <v>1752.24</v>
      </c>
      <c r="N11" s="544">
        <f t="shared" ca="1" si="381"/>
        <v>13646.447999999999</v>
      </c>
      <c r="O11" s="329">
        <f t="shared" ref="O11:Z11" ca="1" si="463">SUM(O12,O15,O18,O21,O24,O27)</f>
        <v>0</v>
      </c>
      <c r="P11" s="329">
        <f t="shared" ca="1" si="463"/>
        <v>261.75072</v>
      </c>
      <c r="Q11" s="329">
        <f t="shared" ca="1" si="463"/>
        <v>3215.9080800000002</v>
      </c>
      <c r="R11" s="329">
        <f t="shared" ca="1" si="463"/>
        <v>3415.3811999999998</v>
      </c>
      <c r="S11" s="329">
        <f t="shared" ca="1" si="463"/>
        <v>4095.6300000000006</v>
      </c>
      <c r="T11" s="329">
        <f t="shared" ca="1" si="463"/>
        <v>25322.199779999999</v>
      </c>
      <c r="U11" s="329">
        <f t="shared" ca="1" si="463"/>
        <v>24850</v>
      </c>
      <c r="V11" s="329">
        <f t="shared" ca="1" si="463"/>
        <v>272.5</v>
      </c>
      <c r="W11" s="329">
        <f t="shared" ca="1" si="463"/>
        <v>338.69880000000001</v>
      </c>
      <c r="X11" s="329">
        <f t="shared" ca="1" si="463"/>
        <v>28861.038</v>
      </c>
      <c r="Y11" s="329">
        <f t="shared" ca="1" si="463"/>
        <v>5162.8499999999995</v>
      </c>
      <c r="Z11" s="329">
        <f t="shared" ca="1" si="463"/>
        <v>2065.14</v>
      </c>
      <c r="AA11" s="544">
        <f t="shared" ca="1" si="383"/>
        <v>97861.096579999998</v>
      </c>
      <c r="AB11" s="329">
        <f t="shared" ref="AB11:AM11" ca="1" si="464">SUM(AB12,AB15,AB18,AB21,AB24,AB27)</f>
        <v>0</v>
      </c>
      <c r="AC11" s="329">
        <f t="shared" ca="1" si="464"/>
        <v>261.75072</v>
      </c>
      <c r="AD11" s="329">
        <f t="shared" ca="1" si="464"/>
        <v>3215.9080800000002</v>
      </c>
      <c r="AE11" s="329">
        <f t="shared" ca="1" si="464"/>
        <v>3415.3811999999998</v>
      </c>
      <c r="AF11" s="329">
        <f t="shared" ca="1" si="464"/>
        <v>4095.6300000000006</v>
      </c>
      <c r="AG11" s="329">
        <f t="shared" ca="1" si="464"/>
        <v>16659.699779999999</v>
      </c>
      <c r="AH11" s="329">
        <f t="shared" ca="1" si="464"/>
        <v>16187.5</v>
      </c>
      <c r="AI11" s="329">
        <f t="shared" ca="1" si="464"/>
        <v>272.5</v>
      </c>
      <c r="AJ11" s="329">
        <f t="shared" ca="1" si="464"/>
        <v>338.69880000000001</v>
      </c>
      <c r="AK11" s="329">
        <f t="shared" ca="1" si="464"/>
        <v>44701.038</v>
      </c>
      <c r="AL11" s="329">
        <f t="shared" ca="1" si="464"/>
        <v>5162.8499999999995</v>
      </c>
      <c r="AM11" s="329">
        <f t="shared" ca="1" si="464"/>
        <v>2065.14</v>
      </c>
      <c r="AN11" s="544">
        <f t="shared" ca="1" si="385"/>
        <v>96376.096579999998</v>
      </c>
      <c r="AO11" s="329">
        <f t="shared" ref="AO11:AZ11" ca="1" si="465">SUM(AO12,AO15,AO18,AO21,AO24,AO27)</f>
        <v>0</v>
      </c>
      <c r="AP11" s="329">
        <f t="shared" ca="1" si="465"/>
        <v>261.75072</v>
      </c>
      <c r="AQ11" s="329">
        <f t="shared" ca="1" si="465"/>
        <v>3215.9080800000002</v>
      </c>
      <c r="AR11" s="329">
        <f t="shared" ca="1" si="465"/>
        <v>3415.3811999999998</v>
      </c>
      <c r="AS11" s="329">
        <f t="shared" ca="1" si="465"/>
        <v>4095.6300000000006</v>
      </c>
      <c r="AT11" s="329">
        <f t="shared" ca="1" si="465"/>
        <v>25322.199779999999</v>
      </c>
      <c r="AU11" s="329">
        <f t="shared" ca="1" si="465"/>
        <v>24850</v>
      </c>
      <c r="AV11" s="329">
        <f t="shared" ca="1" si="465"/>
        <v>272.5</v>
      </c>
      <c r="AW11" s="329">
        <f t="shared" ca="1" si="465"/>
        <v>338.69880000000001</v>
      </c>
      <c r="AX11" s="329">
        <f t="shared" ca="1" si="465"/>
        <v>28861.038</v>
      </c>
      <c r="AY11" s="329">
        <f t="shared" ca="1" si="465"/>
        <v>5162.8499999999995</v>
      </c>
      <c r="AZ11" s="329">
        <f t="shared" ca="1" si="465"/>
        <v>2065.14</v>
      </c>
      <c r="BA11" s="544">
        <f t="shared" ca="1" si="387"/>
        <v>97861.096579999998</v>
      </c>
      <c r="BB11" s="329">
        <f t="shared" ref="BB11:BM11" ca="1" si="466">SUM(BB12,BB15,BB18,BB21,BB24,BB27)</f>
        <v>0</v>
      </c>
      <c r="BC11" s="329">
        <f t="shared" ca="1" si="466"/>
        <v>261.75072</v>
      </c>
      <c r="BD11" s="329">
        <f t="shared" ca="1" si="466"/>
        <v>3215.9080800000002</v>
      </c>
      <c r="BE11" s="329">
        <f t="shared" ca="1" si="466"/>
        <v>3415.3811999999998</v>
      </c>
      <c r="BF11" s="329">
        <f t="shared" ca="1" si="466"/>
        <v>4095.6300000000006</v>
      </c>
      <c r="BG11" s="329">
        <f t="shared" ca="1" si="466"/>
        <v>25322.199779999999</v>
      </c>
      <c r="BH11" s="329">
        <f t="shared" ca="1" si="466"/>
        <v>24850</v>
      </c>
      <c r="BI11" s="329">
        <f t="shared" ca="1" si="466"/>
        <v>272.5</v>
      </c>
      <c r="BJ11" s="329">
        <f t="shared" ca="1" si="466"/>
        <v>338.69880000000001</v>
      </c>
      <c r="BK11" s="329">
        <f t="shared" ca="1" si="466"/>
        <v>28861.038</v>
      </c>
      <c r="BL11" s="329">
        <f t="shared" ca="1" si="466"/>
        <v>5162.8499999999995</v>
      </c>
      <c r="BM11" s="329">
        <f t="shared" ca="1" si="466"/>
        <v>2065.14</v>
      </c>
      <c r="BN11" s="544">
        <f t="shared" ca="1" si="389"/>
        <v>97861.096579999998</v>
      </c>
      <c r="BO11" s="329">
        <f t="shared" ref="BO11:BZ11" ca="1" si="467">SUM(BO12,BO15,BO18,BO21,BO24,BO27)</f>
        <v>0</v>
      </c>
      <c r="BP11" s="329">
        <f t="shared" ca="1" si="467"/>
        <v>261.75072</v>
      </c>
      <c r="BQ11" s="329">
        <f t="shared" ca="1" si="467"/>
        <v>3215.9080800000002</v>
      </c>
      <c r="BR11" s="329">
        <f t="shared" ca="1" si="467"/>
        <v>3415.3811999999998</v>
      </c>
      <c r="BS11" s="329">
        <f t="shared" ca="1" si="467"/>
        <v>4095.6300000000006</v>
      </c>
      <c r="BT11" s="329">
        <f t="shared" ca="1" si="467"/>
        <v>25322.199779999999</v>
      </c>
      <c r="BU11" s="329">
        <f t="shared" ca="1" si="467"/>
        <v>24850</v>
      </c>
      <c r="BV11" s="329">
        <f t="shared" ca="1" si="467"/>
        <v>272.5</v>
      </c>
      <c r="BW11" s="329">
        <f t="shared" ca="1" si="467"/>
        <v>338.69880000000001</v>
      </c>
      <c r="BX11" s="329">
        <f t="shared" ca="1" si="467"/>
        <v>28861.038</v>
      </c>
      <c r="BY11" s="329">
        <f t="shared" ca="1" si="467"/>
        <v>5162.8499999999995</v>
      </c>
      <c r="BZ11" s="329">
        <f t="shared" ca="1" si="467"/>
        <v>2065.14</v>
      </c>
      <c r="CA11" s="544">
        <f t="shared" ca="1" si="391"/>
        <v>97861.096579999998</v>
      </c>
      <c r="CB11" s="329">
        <f t="shared" ref="CB11:CM11" ca="1" si="468">SUM(CB12,CB15,CB18,CB21,CB24,CB27)</f>
        <v>0</v>
      </c>
      <c r="CC11" s="329">
        <f t="shared" ca="1" si="468"/>
        <v>261.75072</v>
      </c>
      <c r="CD11" s="329">
        <f t="shared" ca="1" si="468"/>
        <v>3215.9080800000002</v>
      </c>
      <c r="CE11" s="329">
        <f t="shared" ca="1" si="468"/>
        <v>3415.3811999999998</v>
      </c>
      <c r="CF11" s="329">
        <f t="shared" ca="1" si="468"/>
        <v>4095.6300000000006</v>
      </c>
      <c r="CG11" s="329">
        <f t="shared" ca="1" si="468"/>
        <v>25322.199779999999</v>
      </c>
      <c r="CH11" s="329">
        <f t="shared" ca="1" si="468"/>
        <v>24850</v>
      </c>
      <c r="CI11" s="329">
        <f t="shared" ca="1" si="468"/>
        <v>272.5</v>
      </c>
      <c r="CJ11" s="329">
        <f t="shared" ca="1" si="468"/>
        <v>338.69880000000001</v>
      </c>
      <c r="CK11" s="329">
        <f t="shared" ca="1" si="468"/>
        <v>28861.038</v>
      </c>
      <c r="CL11" s="329">
        <f t="shared" ca="1" si="468"/>
        <v>5162.8499999999995</v>
      </c>
      <c r="CM11" s="329">
        <f t="shared" ca="1" si="468"/>
        <v>2065.14</v>
      </c>
      <c r="CN11" s="544">
        <f t="shared" ca="1" si="393"/>
        <v>97861.096579999998</v>
      </c>
      <c r="CO11" s="329">
        <f t="shared" ref="CO11:CZ11" ca="1" si="469">SUM(CO12,CO15,CO18,CO21,CO24,CO27)</f>
        <v>0</v>
      </c>
      <c r="CP11" s="329">
        <f t="shared" ca="1" si="469"/>
        <v>261.75072</v>
      </c>
      <c r="CQ11" s="329">
        <f t="shared" ca="1" si="469"/>
        <v>3215.9080800000002</v>
      </c>
      <c r="CR11" s="329">
        <f t="shared" ca="1" si="469"/>
        <v>3415.3811999999998</v>
      </c>
      <c r="CS11" s="329">
        <f t="shared" ca="1" si="469"/>
        <v>4095.6300000000006</v>
      </c>
      <c r="CT11" s="329">
        <f t="shared" ca="1" si="469"/>
        <v>25322.199779999999</v>
      </c>
      <c r="CU11" s="329">
        <f t="shared" ca="1" si="469"/>
        <v>24850</v>
      </c>
      <c r="CV11" s="329">
        <f t="shared" ca="1" si="469"/>
        <v>272.5</v>
      </c>
      <c r="CW11" s="329">
        <f t="shared" ca="1" si="469"/>
        <v>338.69880000000001</v>
      </c>
      <c r="CX11" s="329">
        <f t="shared" ca="1" si="469"/>
        <v>28861.038</v>
      </c>
      <c r="CY11" s="329">
        <f t="shared" ca="1" si="469"/>
        <v>5162.8499999999995</v>
      </c>
      <c r="CZ11" s="329">
        <f t="shared" ca="1" si="469"/>
        <v>2065.14</v>
      </c>
      <c r="DA11" s="544">
        <f t="shared" ca="1" si="395"/>
        <v>97861.096579999998</v>
      </c>
      <c r="DB11" s="329">
        <f t="shared" ref="DB11:DM11" ca="1" si="470">SUM(DB12,DB15,DB18,DB21,DB24,DB27)</f>
        <v>0</v>
      </c>
      <c r="DC11" s="329">
        <f t="shared" ca="1" si="470"/>
        <v>261.75072</v>
      </c>
      <c r="DD11" s="329">
        <f t="shared" ca="1" si="470"/>
        <v>3215.9080800000002</v>
      </c>
      <c r="DE11" s="329">
        <f t="shared" ca="1" si="470"/>
        <v>3415.3811999999998</v>
      </c>
      <c r="DF11" s="329">
        <f t="shared" ca="1" si="470"/>
        <v>4095.6300000000006</v>
      </c>
      <c r="DG11" s="329">
        <f t="shared" ca="1" si="470"/>
        <v>25322.199779999999</v>
      </c>
      <c r="DH11" s="329">
        <f t="shared" ca="1" si="470"/>
        <v>24850</v>
      </c>
      <c r="DI11" s="329">
        <f t="shared" ca="1" si="470"/>
        <v>272.5</v>
      </c>
      <c r="DJ11" s="329">
        <f t="shared" ca="1" si="470"/>
        <v>338.69880000000001</v>
      </c>
      <c r="DK11" s="329">
        <f t="shared" ca="1" si="470"/>
        <v>28861.038</v>
      </c>
      <c r="DL11" s="329">
        <f t="shared" ca="1" si="470"/>
        <v>5162.8499999999995</v>
      </c>
      <c r="DM11" s="329">
        <f t="shared" ca="1" si="470"/>
        <v>2065.14</v>
      </c>
      <c r="DN11" s="544">
        <f t="shared" ca="1" si="397"/>
        <v>97861.096579999998</v>
      </c>
      <c r="DO11" s="329">
        <f t="shared" ref="DO11:DZ11" ca="1" si="471">SUM(DO12,DO15,DO18,DO21,DO24,DO27)</f>
        <v>0</v>
      </c>
      <c r="DP11" s="329">
        <f t="shared" ca="1" si="471"/>
        <v>261.75072</v>
      </c>
      <c r="DQ11" s="329">
        <f t="shared" ca="1" si="471"/>
        <v>3215.9080800000002</v>
      </c>
      <c r="DR11" s="329">
        <f t="shared" ca="1" si="471"/>
        <v>3415.3811999999998</v>
      </c>
      <c r="DS11" s="329">
        <f t="shared" ca="1" si="471"/>
        <v>4095.6300000000006</v>
      </c>
      <c r="DT11" s="329">
        <f t="shared" ca="1" si="471"/>
        <v>25322.199779999999</v>
      </c>
      <c r="DU11" s="329">
        <f t="shared" ca="1" si="471"/>
        <v>24850</v>
      </c>
      <c r="DV11" s="329">
        <f t="shared" ca="1" si="471"/>
        <v>272.5</v>
      </c>
      <c r="DW11" s="329">
        <f t="shared" ca="1" si="471"/>
        <v>338.69880000000001</v>
      </c>
      <c r="DX11" s="329">
        <f t="shared" ca="1" si="471"/>
        <v>28861.038</v>
      </c>
      <c r="DY11" s="329">
        <f t="shared" ca="1" si="471"/>
        <v>5162.8499999999995</v>
      </c>
      <c r="DZ11" s="329">
        <f t="shared" ca="1" si="471"/>
        <v>2065.14</v>
      </c>
      <c r="EA11" s="544">
        <f t="shared" ca="1" si="399"/>
        <v>97861.096579999998</v>
      </c>
      <c r="EB11" s="329">
        <f t="shared" ref="EB11:EM11" ca="1" si="472">SUM(EB12,EB15,EB18,EB21,EB24,EB27)</f>
        <v>0</v>
      </c>
      <c r="EC11" s="329">
        <f t="shared" ca="1" si="472"/>
        <v>261.75072</v>
      </c>
      <c r="ED11" s="329">
        <f t="shared" ca="1" si="472"/>
        <v>3215.9080800000002</v>
      </c>
      <c r="EE11" s="329">
        <f t="shared" ca="1" si="472"/>
        <v>3415.3811999999998</v>
      </c>
      <c r="EF11" s="329">
        <f t="shared" ca="1" si="472"/>
        <v>4095.6300000000006</v>
      </c>
      <c r="EG11" s="329">
        <f t="shared" ca="1" si="472"/>
        <v>25322.199779999999</v>
      </c>
      <c r="EH11" s="329">
        <f t="shared" ca="1" si="472"/>
        <v>24850</v>
      </c>
      <c r="EI11" s="329">
        <f t="shared" ca="1" si="472"/>
        <v>272.5</v>
      </c>
      <c r="EJ11" s="329">
        <f t="shared" ca="1" si="472"/>
        <v>338.69880000000001</v>
      </c>
      <c r="EK11" s="329">
        <f t="shared" ca="1" si="472"/>
        <v>28861.038</v>
      </c>
      <c r="EL11" s="329">
        <f t="shared" ca="1" si="472"/>
        <v>5162.8499999999995</v>
      </c>
      <c r="EM11" s="329">
        <f t="shared" ca="1" si="472"/>
        <v>2065.14</v>
      </c>
      <c r="EN11" s="544">
        <f t="shared" ca="1" si="401"/>
        <v>97861.096579999998</v>
      </c>
      <c r="EO11" s="329">
        <f t="shared" ref="EO11:EZ11" ca="1" si="473">SUM(EO12,EO15,EO18,EO21,EO24,EO27)</f>
        <v>0</v>
      </c>
      <c r="EP11" s="329">
        <f t="shared" ca="1" si="473"/>
        <v>261.75072</v>
      </c>
      <c r="EQ11" s="329">
        <f t="shared" ca="1" si="473"/>
        <v>3215.9080800000002</v>
      </c>
      <c r="ER11" s="329">
        <f t="shared" ca="1" si="473"/>
        <v>3415.3811999999998</v>
      </c>
      <c r="ES11" s="329">
        <f t="shared" ca="1" si="473"/>
        <v>4095.6300000000006</v>
      </c>
      <c r="ET11" s="329">
        <f t="shared" ca="1" si="473"/>
        <v>25322.199779999999</v>
      </c>
      <c r="EU11" s="329">
        <f t="shared" ca="1" si="473"/>
        <v>24850</v>
      </c>
      <c r="EV11" s="329">
        <f t="shared" ca="1" si="473"/>
        <v>272.5</v>
      </c>
      <c r="EW11" s="329">
        <f t="shared" ca="1" si="473"/>
        <v>338.69880000000001</v>
      </c>
      <c r="EX11" s="329">
        <f t="shared" ca="1" si="473"/>
        <v>28861.038</v>
      </c>
      <c r="EY11" s="329">
        <f t="shared" ca="1" si="473"/>
        <v>5162.8499999999995</v>
      </c>
      <c r="EZ11" s="329">
        <f t="shared" ca="1" si="473"/>
        <v>2065.14</v>
      </c>
      <c r="FA11" s="544">
        <f t="shared" ca="1" si="403"/>
        <v>97861.096579999998</v>
      </c>
      <c r="FB11" s="329">
        <f t="shared" ref="FB11:FM11" ca="1" si="474">SUM(FB12,FB15,FB18,FB21,FB24,FB27)</f>
        <v>0</v>
      </c>
      <c r="FC11" s="329">
        <f t="shared" ca="1" si="474"/>
        <v>261.75072</v>
      </c>
      <c r="FD11" s="329">
        <f t="shared" ca="1" si="474"/>
        <v>3215.9080800000002</v>
      </c>
      <c r="FE11" s="329">
        <f t="shared" ca="1" si="474"/>
        <v>3415.3811999999998</v>
      </c>
      <c r="FF11" s="329">
        <f t="shared" ca="1" si="474"/>
        <v>4095.6300000000006</v>
      </c>
      <c r="FG11" s="329">
        <f t="shared" ca="1" si="474"/>
        <v>25322.199779999999</v>
      </c>
      <c r="FH11" s="329">
        <f t="shared" ca="1" si="474"/>
        <v>24850</v>
      </c>
      <c r="FI11" s="329">
        <f t="shared" ca="1" si="474"/>
        <v>272.5</v>
      </c>
      <c r="FJ11" s="329">
        <f t="shared" ca="1" si="474"/>
        <v>338.69880000000001</v>
      </c>
      <c r="FK11" s="329">
        <f t="shared" ca="1" si="474"/>
        <v>28861.038</v>
      </c>
      <c r="FL11" s="329">
        <f t="shared" ca="1" si="474"/>
        <v>5162.8499999999995</v>
      </c>
      <c r="FM11" s="329">
        <f t="shared" ca="1" si="474"/>
        <v>2065.14</v>
      </c>
      <c r="FN11" s="544">
        <f t="shared" ca="1" si="405"/>
        <v>97861.096579999998</v>
      </c>
      <c r="FO11" s="329">
        <f t="shared" ref="FO11:FZ11" ca="1" si="475">SUM(FO12,FO15,FO18,FO21,FO24,FO27)</f>
        <v>0</v>
      </c>
      <c r="FP11" s="329">
        <f t="shared" ca="1" si="475"/>
        <v>261.75072</v>
      </c>
      <c r="FQ11" s="329">
        <f t="shared" ca="1" si="475"/>
        <v>3215.9080800000002</v>
      </c>
      <c r="FR11" s="329">
        <f t="shared" ca="1" si="475"/>
        <v>3415.3811999999998</v>
      </c>
      <c r="FS11" s="329">
        <f t="shared" ca="1" si="475"/>
        <v>4095.6300000000006</v>
      </c>
      <c r="FT11" s="329">
        <f t="shared" ca="1" si="475"/>
        <v>25322.199779999999</v>
      </c>
      <c r="FU11" s="329">
        <f t="shared" ca="1" si="475"/>
        <v>24850</v>
      </c>
      <c r="FV11" s="329">
        <f t="shared" ca="1" si="475"/>
        <v>272.5</v>
      </c>
      <c r="FW11" s="329">
        <f t="shared" ca="1" si="475"/>
        <v>338.69880000000001</v>
      </c>
      <c r="FX11" s="329">
        <f t="shared" ca="1" si="475"/>
        <v>28861.038</v>
      </c>
      <c r="FY11" s="329">
        <f t="shared" ca="1" si="475"/>
        <v>5162.8499999999995</v>
      </c>
      <c r="FZ11" s="329">
        <f t="shared" ca="1" si="475"/>
        <v>2065.14</v>
      </c>
      <c r="GA11" s="544">
        <f t="shared" ca="1" si="407"/>
        <v>97861.096579999998</v>
      </c>
      <c r="GB11" s="329">
        <f t="shared" ref="GB11" ca="1" si="476">SUM(GB12,GB15,GB18,GB21,GB24,GB27)</f>
        <v>0</v>
      </c>
      <c r="GC11" s="329">
        <f t="shared" ref="GC11:GM11" ca="1" si="477">SUM(GC12,GC15,GC18,GC21,GC24,GC27)</f>
        <v>261.75072</v>
      </c>
      <c r="GD11" s="329">
        <f t="shared" ca="1" si="477"/>
        <v>3215.9080800000002</v>
      </c>
      <c r="GE11" s="329">
        <f t="shared" ca="1" si="477"/>
        <v>3415.3811999999998</v>
      </c>
      <c r="GF11" s="329">
        <f t="shared" ca="1" si="477"/>
        <v>4095.6300000000006</v>
      </c>
      <c r="GG11" s="329">
        <f t="shared" ca="1" si="477"/>
        <v>25322.199779999999</v>
      </c>
      <c r="GH11" s="329">
        <f t="shared" ca="1" si="477"/>
        <v>24850</v>
      </c>
      <c r="GI11" s="329">
        <f t="shared" ca="1" si="477"/>
        <v>272.5</v>
      </c>
      <c r="GJ11" s="329">
        <f t="shared" ca="1" si="477"/>
        <v>338.69880000000001</v>
      </c>
      <c r="GK11" s="329">
        <f t="shared" ca="1" si="477"/>
        <v>28861.038</v>
      </c>
      <c r="GL11" s="329">
        <f t="shared" ca="1" si="477"/>
        <v>5162.8499999999995</v>
      </c>
      <c r="GM11" s="329">
        <f t="shared" ca="1" si="477"/>
        <v>2065.14</v>
      </c>
      <c r="GN11" s="544">
        <f t="shared" ca="1" si="409"/>
        <v>97861.096579999998</v>
      </c>
      <c r="GO11" s="329">
        <f t="shared" ref="GO11:GZ11" ca="1" si="478">SUM(GO12,GO15,GO18,GO21,GO24,GO27)</f>
        <v>0</v>
      </c>
      <c r="GP11" s="329">
        <f t="shared" ca="1" si="478"/>
        <v>261.75072</v>
      </c>
      <c r="GQ11" s="329">
        <f t="shared" ca="1" si="478"/>
        <v>3215.9080800000002</v>
      </c>
      <c r="GR11" s="329">
        <f t="shared" ca="1" si="478"/>
        <v>3415.3811999999998</v>
      </c>
      <c r="GS11" s="329">
        <f t="shared" ca="1" si="478"/>
        <v>4095.6300000000006</v>
      </c>
      <c r="GT11" s="329">
        <f t="shared" ca="1" si="478"/>
        <v>25322.199779999999</v>
      </c>
      <c r="GU11" s="329">
        <f t="shared" ca="1" si="478"/>
        <v>24850</v>
      </c>
      <c r="GV11" s="329">
        <f t="shared" ca="1" si="478"/>
        <v>272.5</v>
      </c>
      <c r="GW11" s="329">
        <f t="shared" ca="1" si="478"/>
        <v>338.69880000000001</v>
      </c>
      <c r="GX11" s="329">
        <f t="shared" ca="1" si="478"/>
        <v>28861.038</v>
      </c>
      <c r="GY11" s="329">
        <f t="shared" ca="1" si="478"/>
        <v>5162.8499999999995</v>
      </c>
      <c r="GZ11" s="329">
        <f t="shared" ca="1" si="478"/>
        <v>2065.14</v>
      </c>
      <c r="HA11" s="544">
        <f t="shared" ca="1" si="411"/>
        <v>97861.096579999998</v>
      </c>
      <c r="HB11" s="329">
        <f t="shared" ref="HB11:HM11" ca="1" si="479">SUM(HB12,HB15,HB18,HB21,HB24,HB27)</f>
        <v>0</v>
      </c>
      <c r="HC11" s="329">
        <f t="shared" ca="1" si="479"/>
        <v>261.75072</v>
      </c>
      <c r="HD11" s="329">
        <f t="shared" ca="1" si="479"/>
        <v>3215.9080800000002</v>
      </c>
      <c r="HE11" s="329">
        <f t="shared" ca="1" si="479"/>
        <v>3415.3811999999998</v>
      </c>
      <c r="HF11" s="329">
        <f t="shared" ca="1" si="479"/>
        <v>4095.6300000000006</v>
      </c>
      <c r="HG11" s="329">
        <f t="shared" ca="1" si="479"/>
        <v>25322.199779999999</v>
      </c>
      <c r="HH11" s="329">
        <f t="shared" ca="1" si="479"/>
        <v>24850</v>
      </c>
      <c r="HI11" s="329">
        <f t="shared" ca="1" si="479"/>
        <v>272.5</v>
      </c>
      <c r="HJ11" s="329">
        <f t="shared" ca="1" si="479"/>
        <v>338.69880000000001</v>
      </c>
      <c r="HK11" s="329">
        <f t="shared" ca="1" si="479"/>
        <v>28861.038</v>
      </c>
      <c r="HL11" s="329">
        <f t="shared" ca="1" si="479"/>
        <v>5162.8499999999995</v>
      </c>
      <c r="HM11" s="329">
        <f t="shared" ca="1" si="479"/>
        <v>2065.14</v>
      </c>
      <c r="HN11" s="544">
        <f t="shared" ca="1" si="413"/>
        <v>97861.096579999998</v>
      </c>
      <c r="HO11" s="329">
        <f t="shared" ref="HO11:HZ11" ca="1" si="480">SUM(HO12,HO15,HO18,HO21,HO24,HO27)</f>
        <v>0</v>
      </c>
      <c r="HP11" s="329">
        <f t="shared" ca="1" si="480"/>
        <v>261.75072</v>
      </c>
      <c r="HQ11" s="329">
        <f t="shared" ca="1" si="480"/>
        <v>3215.9080800000002</v>
      </c>
      <c r="HR11" s="329">
        <f t="shared" ca="1" si="480"/>
        <v>3415.3811999999998</v>
      </c>
      <c r="HS11" s="329">
        <f t="shared" ca="1" si="480"/>
        <v>4095.6300000000006</v>
      </c>
      <c r="HT11" s="329">
        <f t="shared" ca="1" si="480"/>
        <v>25322.199779999999</v>
      </c>
      <c r="HU11" s="329">
        <f t="shared" ca="1" si="480"/>
        <v>24850</v>
      </c>
      <c r="HV11" s="329">
        <f t="shared" ca="1" si="480"/>
        <v>272.5</v>
      </c>
      <c r="HW11" s="329">
        <f t="shared" ca="1" si="480"/>
        <v>338.69880000000001</v>
      </c>
      <c r="HX11" s="329">
        <f t="shared" ca="1" si="480"/>
        <v>28861.038</v>
      </c>
      <c r="HY11" s="329">
        <f t="shared" ca="1" si="480"/>
        <v>5162.8499999999995</v>
      </c>
      <c r="HZ11" s="329">
        <f t="shared" ca="1" si="480"/>
        <v>2065.14</v>
      </c>
      <c r="IA11" s="544">
        <f t="shared" ca="1" si="415"/>
        <v>97861.096579999998</v>
      </c>
      <c r="IB11" s="329">
        <f t="shared" ref="IB11:IM11" ca="1" si="481">SUM(IB12,IB15,IB18,IB21,IB24,IB27)</f>
        <v>0</v>
      </c>
      <c r="IC11" s="329">
        <f t="shared" ca="1" si="481"/>
        <v>261.75072</v>
      </c>
      <c r="ID11" s="329">
        <f t="shared" ca="1" si="481"/>
        <v>3215.9080800000002</v>
      </c>
      <c r="IE11" s="329">
        <f t="shared" ca="1" si="481"/>
        <v>3415.3811999999998</v>
      </c>
      <c r="IF11" s="329">
        <f t="shared" ca="1" si="481"/>
        <v>4095.6300000000006</v>
      </c>
      <c r="IG11" s="329">
        <f t="shared" ca="1" si="481"/>
        <v>25322.199779999999</v>
      </c>
      <c r="IH11" s="329">
        <f t="shared" ca="1" si="481"/>
        <v>24850</v>
      </c>
      <c r="II11" s="329">
        <f t="shared" ca="1" si="481"/>
        <v>272.5</v>
      </c>
      <c r="IJ11" s="329">
        <f t="shared" ca="1" si="481"/>
        <v>338.69880000000001</v>
      </c>
      <c r="IK11" s="329">
        <f t="shared" ca="1" si="481"/>
        <v>28861.038</v>
      </c>
      <c r="IL11" s="329">
        <f t="shared" ca="1" si="481"/>
        <v>5162.8499999999995</v>
      </c>
      <c r="IM11" s="329">
        <f t="shared" ca="1" si="481"/>
        <v>2065.14</v>
      </c>
      <c r="IN11" s="544">
        <f t="shared" ca="1" si="417"/>
        <v>97861.096579999998</v>
      </c>
      <c r="IO11" s="329">
        <f t="shared" ref="IO11:IZ11" ca="1" si="482">SUM(IO12,IO15,IO18,IO21,IO24,IO27)</f>
        <v>0</v>
      </c>
      <c r="IP11" s="329">
        <f t="shared" ca="1" si="482"/>
        <v>261.75072</v>
      </c>
      <c r="IQ11" s="329">
        <f t="shared" ca="1" si="482"/>
        <v>3215.9080800000002</v>
      </c>
      <c r="IR11" s="329">
        <f t="shared" ca="1" si="482"/>
        <v>3415.3811999999998</v>
      </c>
      <c r="IS11" s="329">
        <f t="shared" ca="1" si="482"/>
        <v>4095.6300000000006</v>
      </c>
      <c r="IT11" s="329">
        <f t="shared" ca="1" si="482"/>
        <v>25322.199779999999</v>
      </c>
      <c r="IU11" s="329">
        <f t="shared" ca="1" si="482"/>
        <v>24850</v>
      </c>
      <c r="IV11" s="329">
        <f t="shared" ca="1" si="482"/>
        <v>272.5</v>
      </c>
      <c r="IW11" s="329">
        <f t="shared" ca="1" si="482"/>
        <v>338.69880000000001</v>
      </c>
      <c r="IX11" s="329">
        <f t="shared" ca="1" si="482"/>
        <v>28861.038</v>
      </c>
      <c r="IY11" s="329">
        <f t="shared" ca="1" si="482"/>
        <v>5162.8499999999995</v>
      </c>
      <c r="IZ11" s="329">
        <f t="shared" ca="1" si="482"/>
        <v>2065.14</v>
      </c>
      <c r="JA11" s="544">
        <f t="shared" ca="1" si="419"/>
        <v>97861.096579999998</v>
      </c>
      <c r="JB11" s="329">
        <f t="shared" ref="JB11:JM11" ca="1" si="483">SUM(JB12,JB15,JB18,JB21,JB24,JB27)</f>
        <v>0</v>
      </c>
      <c r="JC11" s="329">
        <f t="shared" ca="1" si="483"/>
        <v>261.75072</v>
      </c>
      <c r="JD11" s="329">
        <f t="shared" ca="1" si="483"/>
        <v>3215.9080800000002</v>
      </c>
      <c r="JE11" s="329">
        <f t="shared" ca="1" si="483"/>
        <v>3415.3811999999998</v>
      </c>
      <c r="JF11" s="329">
        <f t="shared" ca="1" si="483"/>
        <v>4095.6300000000006</v>
      </c>
      <c r="JG11" s="329">
        <f t="shared" ca="1" si="483"/>
        <v>25322.199779999999</v>
      </c>
      <c r="JH11" s="329">
        <f t="shared" ca="1" si="483"/>
        <v>24850</v>
      </c>
      <c r="JI11" s="329">
        <f t="shared" ca="1" si="483"/>
        <v>272.5</v>
      </c>
      <c r="JJ11" s="329">
        <f t="shared" ca="1" si="483"/>
        <v>338.69880000000001</v>
      </c>
      <c r="JK11" s="329">
        <f t="shared" ca="1" si="483"/>
        <v>28861.038</v>
      </c>
      <c r="JL11" s="329">
        <f t="shared" ca="1" si="483"/>
        <v>5162.8499999999995</v>
      </c>
      <c r="JM11" s="329">
        <f t="shared" ca="1" si="483"/>
        <v>2065.14</v>
      </c>
      <c r="JN11" s="544">
        <f t="shared" ca="1" si="421"/>
        <v>97861.096579999998</v>
      </c>
      <c r="JO11" s="329">
        <f t="shared" ref="JO11:JZ11" ca="1" si="484">SUM(JO12,JO15,JO18,JO21,JO24,JO27)</f>
        <v>0</v>
      </c>
      <c r="JP11" s="329">
        <f t="shared" ca="1" si="484"/>
        <v>261.75072</v>
      </c>
      <c r="JQ11" s="329">
        <f t="shared" ca="1" si="484"/>
        <v>3215.9080800000002</v>
      </c>
      <c r="JR11" s="329">
        <f t="shared" ca="1" si="484"/>
        <v>3415.3811999999998</v>
      </c>
      <c r="JS11" s="329">
        <f t="shared" ca="1" si="484"/>
        <v>4095.6300000000006</v>
      </c>
      <c r="JT11" s="329">
        <f t="shared" ca="1" si="484"/>
        <v>25322.199779999999</v>
      </c>
      <c r="JU11" s="329">
        <f t="shared" ca="1" si="484"/>
        <v>24850</v>
      </c>
      <c r="JV11" s="329">
        <f t="shared" ca="1" si="484"/>
        <v>272.5</v>
      </c>
      <c r="JW11" s="329">
        <f t="shared" ca="1" si="484"/>
        <v>338.69880000000001</v>
      </c>
      <c r="JX11" s="329">
        <f t="shared" ca="1" si="484"/>
        <v>28861.038</v>
      </c>
      <c r="JY11" s="329">
        <f t="shared" ca="1" si="484"/>
        <v>5162.8499999999995</v>
      </c>
      <c r="JZ11" s="329">
        <f t="shared" ca="1" si="484"/>
        <v>2065.14</v>
      </c>
      <c r="KA11" s="544">
        <f t="shared" ca="1" si="423"/>
        <v>97861.096579999998</v>
      </c>
      <c r="KB11" s="329">
        <f t="shared" ref="KB11:KM11" ca="1" si="485">SUM(KB12,KB15,KB18,KB21,KB24,KB27)</f>
        <v>0</v>
      </c>
      <c r="KC11" s="329">
        <f t="shared" ca="1" si="485"/>
        <v>261.75072</v>
      </c>
      <c r="KD11" s="329">
        <f t="shared" ca="1" si="485"/>
        <v>3215.9080800000002</v>
      </c>
      <c r="KE11" s="329">
        <f t="shared" ca="1" si="485"/>
        <v>3415.3811999999998</v>
      </c>
      <c r="KF11" s="329">
        <f t="shared" ca="1" si="485"/>
        <v>4095.6300000000006</v>
      </c>
      <c r="KG11" s="329">
        <f t="shared" ca="1" si="485"/>
        <v>25322.199779999999</v>
      </c>
      <c r="KH11" s="329">
        <f t="shared" ca="1" si="485"/>
        <v>24850</v>
      </c>
      <c r="KI11" s="329">
        <f t="shared" ca="1" si="485"/>
        <v>272.5</v>
      </c>
      <c r="KJ11" s="329">
        <f t="shared" ca="1" si="485"/>
        <v>338.69880000000001</v>
      </c>
      <c r="KK11" s="329">
        <f t="shared" ca="1" si="485"/>
        <v>28861.038</v>
      </c>
      <c r="KL11" s="329">
        <f t="shared" ca="1" si="485"/>
        <v>5162.8499999999995</v>
      </c>
      <c r="KM11" s="329">
        <f t="shared" ca="1" si="485"/>
        <v>2065.14</v>
      </c>
      <c r="KN11" s="544">
        <f t="shared" ca="1" si="425"/>
        <v>97861.096579999998</v>
      </c>
      <c r="KO11" s="329">
        <f t="shared" ref="KO11:KZ11" ca="1" si="486">SUM(KO12,KO15,KO18,KO21,KO24,KO27)</f>
        <v>0</v>
      </c>
      <c r="KP11" s="329">
        <f t="shared" ca="1" si="486"/>
        <v>261.75072</v>
      </c>
      <c r="KQ11" s="329">
        <f t="shared" ca="1" si="486"/>
        <v>3215.9080800000002</v>
      </c>
      <c r="KR11" s="329">
        <f t="shared" ca="1" si="486"/>
        <v>3415.3811999999998</v>
      </c>
      <c r="KS11" s="329">
        <f t="shared" ca="1" si="486"/>
        <v>4095.6300000000006</v>
      </c>
      <c r="KT11" s="329">
        <f t="shared" ca="1" si="486"/>
        <v>25322.199779999999</v>
      </c>
      <c r="KU11" s="329">
        <f t="shared" ca="1" si="486"/>
        <v>24850</v>
      </c>
      <c r="KV11" s="329">
        <f t="shared" ca="1" si="486"/>
        <v>272.5</v>
      </c>
      <c r="KW11" s="329">
        <f t="shared" ca="1" si="486"/>
        <v>338.69880000000001</v>
      </c>
      <c r="KX11" s="329">
        <f t="shared" ca="1" si="486"/>
        <v>28861.038</v>
      </c>
      <c r="KY11" s="329">
        <f t="shared" ca="1" si="486"/>
        <v>5162.8499999999995</v>
      </c>
      <c r="KZ11" s="329">
        <f t="shared" ca="1" si="486"/>
        <v>2065.14</v>
      </c>
      <c r="LA11" s="544">
        <f t="shared" ca="1" si="427"/>
        <v>97861.096579999998</v>
      </c>
      <c r="LB11" s="329">
        <f t="shared" ref="LB11:LM11" ca="1" si="487">SUM(LB12,LB15,LB18,LB21,LB24,LB27)</f>
        <v>0</v>
      </c>
      <c r="LC11" s="329">
        <f t="shared" ca="1" si="487"/>
        <v>261.75072</v>
      </c>
      <c r="LD11" s="329">
        <f t="shared" ca="1" si="487"/>
        <v>3215.9080800000002</v>
      </c>
      <c r="LE11" s="329">
        <f t="shared" ca="1" si="487"/>
        <v>3415.3811999999998</v>
      </c>
      <c r="LF11" s="329">
        <f t="shared" ca="1" si="487"/>
        <v>4095.6300000000006</v>
      </c>
      <c r="LG11" s="329">
        <f t="shared" ca="1" si="487"/>
        <v>25322.199779999999</v>
      </c>
      <c r="LH11" s="329">
        <f t="shared" ca="1" si="487"/>
        <v>24850</v>
      </c>
      <c r="LI11" s="329">
        <f t="shared" ca="1" si="487"/>
        <v>272.5</v>
      </c>
      <c r="LJ11" s="329">
        <f t="shared" ca="1" si="487"/>
        <v>338.69880000000001</v>
      </c>
      <c r="LK11" s="329">
        <f t="shared" ca="1" si="487"/>
        <v>28861.038</v>
      </c>
      <c r="LL11" s="329">
        <f t="shared" ca="1" si="487"/>
        <v>5162.8499999999995</v>
      </c>
      <c r="LM11" s="329">
        <f t="shared" ca="1" si="487"/>
        <v>2065.14</v>
      </c>
      <c r="LN11" s="544">
        <f t="shared" ca="1" si="429"/>
        <v>97861.096579999998</v>
      </c>
      <c r="LO11" s="329">
        <f t="shared" ref="LO11:LZ11" ca="1" si="488">SUM(LO12,LO15,LO18,LO21,LO24,LO27)</f>
        <v>0</v>
      </c>
      <c r="LP11" s="329">
        <f t="shared" ca="1" si="488"/>
        <v>261.75072</v>
      </c>
      <c r="LQ11" s="329">
        <f t="shared" ca="1" si="488"/>
        <v>3215.9080800000002</v>
      </c>
      <c r="LR11" s="329">
        <f t="shared" ca="1" si="488"/>
        <v>3415.3811999999998</v>
      </c>
      <c r="LS11" s="329">
        <f t="shared" ca="1" si="488"/>
        <v>4095.6300000000006</v>
      </c>
      <c r="LT11" s="329">
        <f t="shared" ca="1" si="488"/>
        <v>25322.199779999999</v>
      </c>
      <c r="LU11" s="329">
        <f t="shared" ca="1" si="488"/>
        <v>24850</v>
      </c>
      <c r="LV11" s="329">
        <f t="shared" ca="1" si="488"/>
        <v>272.5</v>
      </c>
      <c r="LW11" s="329">
        <f t="shared" ca="1" si="488"/>
        <v>338.69880000000001</v>
      </c>
      <c r="LX11" s="329">
        <f t="shared" ca="1" si="488"/>
        <v>28861.038</v>
      </c>
      <c r="LY11" s="329">
        <f t="shared" ca="1" si="488"/>
        <v>5162.8499999999995</v>
      </c>
      <c r="LZ11" s="329">
        <f t="shared" ca="1" si="488"/>
        <v>2065.14</v>
      </c>
      <c r="MA11" s="544">
        <f t="shared" ca="1" si="431"/>
        <v>97861.096579999998</v>
      </c>
      <c r="MB11" s="329">
        <f t="shared" ref="MB11:MM11" ca="1" si="489">SUM(MB12,MB15,MB18,MB21,MB24,MB27)</f>
        <v>0</v>
      </c>
      <c r="MC11" s="329">
        <f t="shared" ca="1" si="489"/>
        <v>261.75072</v>
      </c>
      <c r="MD11" s="329">
        <f t="shared" ca="1" si="489"/>
        <v>3215.9080800000002</v>
      </c>
      <c r="ME11" s="329">
        <f t="shared" ca="1" si="489"/>
        <v>3415.3811999999998</v>
      </c>
      <c r="MF11" s="329">
        <f t="shared" ca="1" si="489"/>
        <v>4095.6300000000006</v>
      </c>
      <c r="MG11" s="329">
        <f t="shared" ca="1" si="489"/>
        <v>25322.199779999999</v>
      </c>
      <c r="MH11" s="329">
        <f t="shared" ca="1" si="489"/>
        <v>24850</v>
      </c>
      <c r="MI11" s="329">
        <f t="shared" ca="1" si="489"/>
        <v>272.5</v>
      </c>
      <c r="MJ11" s="329">
        <f t="shared" ca="1" si="489"/>
        <v>338.69880000000001</v>
      </c>
      <c r="MK11" s="329">
        <f t="shared" ca="1" si="489"/>
        <v>28861.038</v>
      </c>
      <c r="ML11" s="329">
        <f t="shared" ca="1" si="489"/>
        <v>5162.8499999999995</v>
      </c>
      <c r="MM11" s="329">
        <f t="shared" ca="1" si="489"/>
        <v>2065.14</v>
      </c>
      <c r="MN11" s="544">
        <f t="shared" ca="1" si="433"/>
        <v>97861.096579999998</v>
      </c>
      <c r="MO11" s="329">
        <f t="shared" ref="MO11:MZ11" ca="1" si="490">SUM(MO12,MO15,MO18,MO21,MO24,MO27)</f>
        <v>0</v>
      </c>
      <c r="MP11" s="329">
        <f t="shared" ca="1" si="490"/>
        <v>261.75072</v>
      </c>
      <c r="MQ11" s="329">
        <f t="shared" ca="1" si="490"/>
        <v>3215.9080800000002</v>
      </c>
      <c r="MR11" s="329">
        <f t="shared" ca="1" si="490"/>
        <v>3415.3811999999998</v>
      </c>
      <c r="MS11" s="329">
        <f t="shared" ca="1" si="490"/>
        <v>4095.6300000000006</v>
      </c>
      <c r="MT11" s="329">
        <f t="shared" ca="1" si="490"/>
        <v>25322.199779999999</v>
      </c>
      <c r="MU11" s="329">
        <f t="shared" ca="1" si="490"/>
        <v>24850</v>
      </c>
      <c r="MV11" s="329">
        <f t="shared" ca="1" si="490"/>
        <v>272.5</v>
      </c>
      <c r="MW11" s="329">
        <f t="shared" ca="1" si="490"/>
        <v>338.69880000000001</v>
      </c>
      <c r="MX11" s="329">
        <f t="shared" ca="1" si="490"/>
        <v>28861.038</v>
      </c>
      <c r="MY11" s="329">
        <f t="shared" ca="1" si="490"/>
        <v>5162.8499999999995</v>
      </c>
      <c r="MZ11" s="329">
        <f t="shared" ca="1" si="490"/>
        <v>2065.14</v>
      </c>
      <c r="NA11" s="544">
        <f t="shared" ca="1" si="435"/>
        <v>97861.096579999998</v>
      </c>
      <c r="NB11" s="329">
        <f t="shared" ref="NB11:NM11" ca="1" si="491">SUM(NB12,NB15,NB18,NB21,NB24,NB27)</f>
        <v>0</v>
      </c>
      <c r="NC11" s="329">
        <f t="shared" ca="1" si="491"/>
        <v>261.75072</v>
      </c>
      <c r="ND11" s="329">
        <f t="shared" ca="1" si="491"/>
        <v>3215.9080800000002</v>
      </c>
      <c r="NE11" s="329">
        <f t="shared" ca="1" si="491"/>
        <v>3415.3811999999998</v>
      </c>
      <c r="NF11" s="329">
        <f t="shared" ca="1" si="491"/>
        <v>4095.6300000000006</v>
      </c>
      <c r="NG11" s="329">
        <f t="shared" ca="1" si="491"/>
        <v>25322.199779999999</v>
      </c>
      <c r="NH11" s="329">
        <f t="shared" ca="1" si="491"/>
        <v>24850</v>
      </c>
      <c r="NI11" s="329">
        <f t="shared" ca="1" si="491"/>
        <v>272.5</v>
      </c>
      <c r="NJ11" s="329">
        <f t="shared" ca="1" si="491"/>
        <v>338.69880000000001</v>
      </c>
      <c r="NK11" s="329">
        <f t="shared" ca="1" si="491"/>
        <v>28861.038</v>
      </c>
      <c r="NL11" s="329">
        <f t="shared" ca="1" si="491"/>
        <v>5162.8499999999995</v>
      </c>
      <c r="NM11" s="329">
        <f t="shared" ca="1" si="491"/>
        <v>2065.14</v>
      </c>
      <c r="NN11" s="544">
        <f t="shared" ca="1" si="437"/>
        <v>97861.096579999998</v>
      </c>
      <c r="NO11" s="329">
        <f t="shared" ref="NO11:NZ11" ca="1" si="492">SUM(NO12,NO15,NO18,NO21,NO24,NO27)</f>
        <v>0</v>
      </c>
      <c r="NP11" s="329">
        <f t="shared" ca="1" si="492"/>
        <v>261.75072</v>
      </c>
      <c r="NQ11" s="329">
        <f t="shared" ca="1" si="492"/>
        <v>3215.9080800000002</v>
      </c>
      <c r="NR11" s="329">
        <f t="shared" ca="1" si="492"/>
        <v>3415.3811999999998</v>
      </c>
      <c r="NS11" s="329">
        <f t="shared" ca="1" si="492"/>
        <v>4095.6300000000006</v>
      </c>
      <c r="NT11" s="329">
        <f t="shared" ca="1" si="492"/>
        <v>25322.199779999999</v>
      </c>
      <c r="NU11" s="329">
        <f t="shared" ca="1" si="492"/>
        <v>24850</v>
      </c>
      <c r="NV11" s="329">
        <f t="shared" ca="1" si="492"/>
        <v>272.5</v>
      </c>
      <c r="NW11" s="329">
        <f t="shared" ca="1" si="492"/>
        <v>338.69880000000001</v>
      </c>
      <c r="NX11" s="329">
        <f t="shared" ca="1" si="492"/>
        <v>28861.038</v>
      </c>
      <c r="NY11" s="329">
        <f t="shared" ca="1" si="492"/>
        <v>5162.8499999999995</v>
      </c>
      <c r="NZ11" s="329">
        <f t="shared" ca="1" si="492"/>
        <v>2065.14</v>
      </c>
      <c r="OA11" s="544">
        <f t="shared" ca="1" si="439"/>
        <v>97861.096579999998</v>
      </c>
      <c r="OB11" s="329">
        <f t="shared" ref="OB11:OM11" ca="1" si="493">SUM(OB12,OB15,OB18,OB21,OB24,OB27)</f>
        <v>0</v>
      </c>
      <c r="OC11" s="329">
        <f t="shared" ca="1" si="493"/>
        <v>261.75072</v>
      </c>
      <c r="OD11" s="329">
        <f t="shared" ca="1" si="493"/>
        <v>3215.9080800000002</v>
      </c>
      <c r="OE11" s="329">
        <f t="shared" ca="1" si="493"/>
        <v>3415.3811999999998</v>
      </c>
      <c r="OF11" s="329">
        <f t="shared" ca="1" si="493"/>
        <v>4095.6300000000006</v>
      </c>
      <c r="OG11" s="329">
        <f t="shared" ca="1" si="493"/>
        <v>25322.199779999999</v>
      </c>
      <c r="OH11" s="329">
        <f t="shared" ca="1" si="493"/>
        <v>24850</v>
      </c>
      <c r="OI11" s="329">
        <f t="shared" ca="1" si="493"/>
        <v>272.5</v>
      </c>
      <c r="OJ11" s="329">
        <f t="shared" ca="1" si="493"/>
        <v>338.69880000000001</v>
      </c>
      <c r="OK11" s="329">
        <f t="shared" ca="1" si="493"/>
        <v>0</v>
      </c>
      <c r="OL11" s="329">
        <f t="shared" ca="1" si="493"/>
        <v>0</v>
      </c>
      <c r="OM11" s="329">
        <f t="shared" ca="1" si="493"/>
        <v>0</v>
      </c>
      <c r="ON11" s="544">
        <f t="shared" ca="1" si="441"/>
        <v>61772.068579999999</v>
      </c>
    </row>
    <row r="12" spans="1:404" outlineLevel="1">
      <c r="A12" s="245" t="s">
        <v>12</v>
      </c>
      <c r="B12" s="236">
        <f t="shared" ref="B12:M12" ca="1" si="494">IFERROR(B13*B14,0)</f>
        <v>0</v>
      </c>
      <c r="C12" s="236">
        <f t="shared" ca="1" si="494"/>
        <v>0</v>
      </c>
      <c r="D12" s="236">
        <f t="shared" ca="1" si="494"/>
        <v>0</v>
      </c>
      <c r="E12" s="236">
        <f t="shared" ca="1" si="494"/>
        <v>0</v>
      </c>
      <c r="F12" s="236">
        <f t="shared" ca="1" si="494"/>
        <v>0</v>
      </c>
      <c r="G12" s="236">
        <f t="shared" ca="1" si="494"/>
        <v>0</v>
      </c>
      <c r="H12" s="236">
        <f t="shared" ca="1" si="494"/>
        <v>0</v>
      </c>
      <c r="I12" s="236">
        <f t="shared" ca="1" si="494"/>
        <v>0</v>
      </c>
      <c r="J12" s="236">
        <f t="shared" ca="1" si="494"/>
        <v>0</v>
      </c>
      <c r="K12" s="236">
        <f t="shared" ca="1" si="494"/>
        <v>1273.6080000000002</v>
      </c>
      <c r="L12" s="236">
        <f t="shared" ca="1" si="494"/>
        <v>4380.5999999999995</v>
      </c>
      <c r="M12" s="236">
        <f t="shared" ca="1" si="494"/>
        <v>1752.24</v>
      </c>
      <c r="N12" s="545">
        <f t="shared" ca="1" si="381"/>
        <v>7406.4479999999994</v>
      </c>
      <c r="O12" s="236">
        <f t="shared" ref="O12:Z12" ca="1" si="495">IFERROR(O13*O14,0)</f>
        <v>0</v>
      </c>
      <c r="P12" s="236">
        <f t="shared" ca="1" si="495"/>
        <v>261.75072</v>
      </c>
      <c r="Q12" s="236">
        <f t="shared" ca="1" si="495"/>
        <v>3215.9080800000002</v>
      </c>
      <c r="R12" s="236">
        <f t="shared" ca="1" si="495"/>
        <v>3415.3811999999998</v>
      </c>
      <c r="S12" s="236">
        <f t="shared" ca="1" si="495"/>
        <v>4095.6300000000006</v>
      </c>
      <c r="T12" s="236">
        <f t="shared" ca="1" si="495"/>
        <v>497.19977999999992</v>
      </c>
      <c r="U12" s="236">
        <f t="shared" ca="1" si="495"/>
        <v>0</v>
      </c>
      <c r="V12" s="236">
        <f t="shared" ca="1" si="495"/>
        <v>0</v>
      </c>
      <c r="W12" s="236">
        <f t="shared" ca="1" si="495"/>
        <v>91.198799999999991</v>
      </c>
      <c r="X12" s="236">
        <f t="shared" ca="1" si="495"/>
        <v>1501.038</v>
      </c>
      <c r="Y12" s="236">
        <f t="shared" ca="1" si="495"/>
        <v>5162.8499999999995</v>
      </c>
      <c r="Z12" s="236">
        <f t="shared" ca="1" si="495"/>
        <v>2065.14</v>
      </c>
      <c r="AA12" s="545">
        <f t="shared" ca="1" si="383"/>
        <v>20306.096580000001</v>
      </c>
      <c r="AB12" s="236">
        <f t="shared" ref="AB12:AM12" ca="1" si="496">IFERROR(AB13*AB14,0)</f>
        <v>0</v>
      </c>
      <c r="AC12" s="236">
        <f t="shared" ca="1" si="496"/>
        <v>261.75072</v>
      </c>
      <c r="AD12" s="236">
        <f t="shared" ca="1" si="496"/>
        <v>3215.9080800000002</v>
      </c>
      <c r="AE12" s="236">
        <f t="shared" ca="1" si="496"/>
        <v>3415.3811999999998</v>
      </c>
      <c r="AF12" s="236">
        <f t="shared" ca="1" si="496"/>
        <v>4095.6300000000006</v>
      </c>
      <c r="AG12" s="236">
        <f t="shared" ca="1" si="496"/>
        <v>497.19977999999992</v>
      </c>
      <c r="AH12" s="236">
        <f t="shared" ca="1" si="496"/>
        <v>0</v>
      </c>
      <c r="AI12" s="236">
        <f t="shared" ca="1" si="496"/>
        <v>0</v>
      </c>
      <c r="AJ12" s="236">
        <f t="shared" ca="1" si="496"/>
        <v>91.198799999999991</v>
      </c>
      <c r="AK12" s="236">
        <f t="shared" ca="1" si="496"/>
        <v>1501.038</v>
      </c>
      <c r="AL12" s="236">
        <f t="shared" ca="1" si="496"/>
        <v>5162.8499999999995</v>
      </c>
      <c r="AM12" s="236">
        <f t="shared" ca="1" si="496"/>
        <v>2065.14</v>
      </c>
      <c r="AN12" s="545">
        <f t="shared" ca="1" si="385"/>
        <v>20306.096580000001</v>
      </c>
      <c r="AO12" s="236">
        <f t="shared" ref="AO12:AZ12" ca="1" si="497">IFERROR(AO13*AO14,0)</f>
        <v>0</v>
      </c>
      <c r="AP12" s="236">
        <f t="shared" ca="1" si="497"/>
        <v>261.75072</v>
      </c>
      <c r="AQ12" s="236">
        <f t="shared" ca="1" si="497"/>
        <v>3215.9080800000002</v>
      </c>
      <c r="AR12" s="236">
        <f t="shared" ca="1" si="497"/>
        <v>3415.3811999999998</v>
      </c>
      <c r="AS12" s="236">
        <f t="shared" ca="1" si="497"/>
        <v>4095.6300000000006</v>
      </c>
      <c r="AT12" s="236">
        <f t="shared" ca="1" si="497"/>
        <v>497.19977999999992</v>
      </c>
      <c r="AU12" s="236">
        <f t="shared" ca="1" si="497"/>
        <v>0</v>
      </c>
      <c r="AV12" s="236">
        <f t="shared" ca="1" si="497"/>
        <v>0</v>
      </c>
      <c r="AW12" s="236">
        <f t="shared" ca="1" si="497"/>
        <v>91.198799999999991</v>
      </c>
      <c r="AX12" s="236">
        <f t="shared" ca="1" si="497"/>
        <v>1501.038</v>
      </c>
      <c r="AY12" s="236">
        <f t="shared" ca="1" si="497"/>
        <v>5162.8499999999995</v>
      </c>
      <c r="AZ12" s="236">
        <f t="shared" ca="1" si="497"/>
        <v>2065.14</v>
      </c>
      <c r="BA12" s="545">
        <f t="shared" ca="1" si="387"/>
        <v>20306.096580000001</v>
      </c>
      <c r="BB12" s="236">
        <f t="shared" ref="BB12:BM12" ca="1" si="498">IFERROR(BB13*BB14,0)</f>
        <v>0</v>
      </c>
      <c r="BC12" s="236">
        <f t="shared" ca="1" si="498"/>
        <v>261.75072</v>
      </c>
      <c r="BD12" s="236">
        <f t="shared" ca="1" si="498"/>
        <v>3215.9080800000002</v>
      </c>
      <c r="BE12" s="236">
        <f t="shared" ca="1" si="498"/>
        <v>3415.3811999999998</v>
      </c>
      <c r="BF12" s="236">
        <f t="shared" ca="1" si="498"/>
        <v>4095.6300000000006</v>
      </c>
      <c r="BG12" s="236">
        <f t="shared" ca="1" si="498"/>
        <v>497.19977999999992</v>
      </c>
      <c r="BH12" s="236">
        <f t="shared" ca="1" si="498"/>
        <v>0</v>
      </c>
      <c r="BI12" s="236">
        <f t="shared" ca="1" si="498"/>
        <v>0</v>
      </c>
      <c r="BJ12" s="236">
        <f t="shared" ca="1" si="498"/>
        <v>91.198799999999991</v>
      </c>
      <c r="BK12" s="236">
        <f t="shared" ca="1" si="498"/>
        <v>1501.038</v>
      </c>
      <c r="BL12" s="236">
        <f t="shared" ca="1" si="498"/>
        <v>5162.8499999999995</v>
      </c>
      <c r="BM12" s="236">
        <f t="shared" ca="1" si="498"/>
        <v>2065.14</v>
      </c>
      <c r="BN12" s="545">
        <f t="shared" ca="1" si="389"/>
        <v>20306.096580000001</v>
      </c>
      <c r="BO12" s="236">
        <f t="shared" ref="BO12:BZ12" ca="1" si="499">IFERROR(BO13*BO14,0)</f>
        <v>0</v>
      </c>
      <c r="BP12" s="236">
        <f t="shared" ca="1" si="499"/>
        <v>261.75072</v>
      </c>
      <c r="BQ12" s="236">
        <f t="shared" ca="1" si="499"/>
        <v>3215.9080800000002</v>
      </c>
      <c r="BR12" s="236">
        <f t="shared" ca="1" si="499"/>
        <v>3415.3811999999998</v>
      </c>
      <c r="BS12" s="236">
        <f t="shared" ca="1" si="499"/>
        <v>4095.6300000000006</v>
      </c>
      <c r="BT12" s="236">
        <f t="shared" ca="1" si="499"/>
        <v>497.19977999999992</v>
      </c>
      <c r="BU12" s="236">
        <f t="shared" ca="1" si="499"/>
        <v>0</v>
      </c>
      <c r="BV12" s="236">
        <f t="shared" ca="1" si="499"/>
        <v>0</v>
      </c>
      <c r="BW12" s="236">
        <f t="shared" ca="1" si="499"/>
        <v>91.198799999999991</v>
      </c>
      <c r="BX12" s="236">
        <f t="shared" ca="1" si="499"/>
        <v>1501.038</v>
      </c>
      <c r="BY12" s="236">
        <f t="shared" ca="1" si="499"/>
        <v>5162.8499999999995</v>
      </c>
      <c r="BZ12" s="236">
        <f t="shared" ca="1" si="499"/>
        <v>2065.14</v>
      </c>
      <c r="CA12" s="545">
        <f t="shared" ca="1" si="391"/>
        <v>20306.096580000001</v>
      </c>
      <c r="CB12" s="236">
        <f t="shared" ref="CB12:CM12" ca="1" si="500">IFERROR(CB13*CB14,0)</f>
        <v>0</v>
      </c>
      <c r="CC12" s="236">
        <f t="shared" ca="1" si="500"/>
        <v>261.75072</v>
      </c>
      <c r="CD12" s="236">
        <f t="shared" ca="1" si="500"/>
        <v>3215.9080800000002</v>
      </c>
      <c r="CE12" s="236">
        <f t="shared" ca="1" si="500"/>
        <v>3415.3811999999998</v>
      </c>
      <c r="CF12" s="236">
        <f t="shared" ca="1" si="500"/>
        <v>4095.6300000000006</v>
      </c>
      <c r="CG12" s="236">
        <f t="shared" ca="1" si="500"/>
        <v>497.19977999999992</v>
      </c>
      <c r="CH12" s="236">
        <f t="shared" ca="1" si="500"/>
        <v>0</v>
      </c>
      <c r="CI12" s="236">
        <f t="shared" ca="1" si="500"/>
        <v>0</v>
      </c>
      <c r="CJ12" s="236">
        <f t="shared" ca="1" si="500"/>
        <v>91.198799999999991</v>
      </c>
      <c r="CK12" s="236">
        <f t="shared" ca="1" si="500"/>
        <v>1501.038</v>
      </c>
      <c r="CL12" s="236">
        <f t="shared" ca="1" si="500"/>
        <v>5162.8499999999995</v>
      </c>
      <c r="CM12" s="236">
        <f t="shared" ca="1" si="500"/>
        <v>2065.14</v>
      </c>
      <c r="CN12" s="545">
        <f t="shared" ca="1" si="393"/>
        <v>20306.096580000001</v>
      </c>
      <c r="CO12" s="236">
        <f t="shared" ref="CO12:CZ12" ca="1" si="501">IFERROR(CO13*CO14,0)</f>
        <v>0</v>
      </c>
      <c r="CP12" s="236">
        <f t="shared" ca="1" si="501"/>
        <v>261.75072</v>
      </c>
      <c r="CQ12" s="236">
        <f t="shared" ca="1" si="501"/>
        <v>3215.9080800000002</v>
      </c>
      <c r="CR12" s="236">
        <f t="shared" ca="1" si="501"/>
        <v>3415.3811999999998</v>
      </c>
      <c r="CS12" s="236">
        <f t="shared" ca="1" si="501"/>
        <v>4095.6300000000006</v>
      </c>
      <c r="CT12" s="236">
        <f t="shared" ca="1" si="501"/>
        <v>497.19977999999992</v>
      </c>
      <c r="CU12" s="236">
        <f t="shared" ca="1" si="501"/>
        <v>0</v>
      </c>
      <c r="CV12" s="236">
        <f t="shared" ca="1" si="501"/>
        <v>0</v>
      </c>
      <c r="CW12" s="236">
        <f t="shared" ca="1" si="501"/>
        <v>91.198799999999991</v>
      </c>
      <c r="CX12" s="236">
        <f t="shared" ca="1" si="501"/>
        <v>1501.038</v>
      </c>
      <c r="CY12" s="236">
        <f t="shared" ca="1" si="501"/>
        <v>5162.8499999999995</v>
      </c>
      <c r="CZ12" s="236">
        <f t="shared" ca="1" si="501"/>
        <v>2065.14</v>
      </c>
      <c r="DA12" s="545">
        <f t="shared" ca="1" si="395"/>
        <v>20306.096580000001</v>
      </c>
      <c r="DB12" s="236">
        <f t="shared" ref="DB12:DM12" ca="1" si="502">IFERROR(DB13*DB14,0)</f>
        <v>0</v>
      </c>
      <c r="DC12" s="236">
        <f t="shared" ca="1" si="502"/>
        <v>261.75072</v>
      </c>
      <c r="DD12" s="236">
        <f t="shared" ca="1" si="502"/>
        <v>3215.9080800000002</v>
      </c>
      <c r="DE12" s="236">
        <f t="shared" ca="1" si="502"/>
        <v>3415.3811999999998</v>
      </c>
      <c r="DF12" s="236">
        <f t="shared" ca="1" si="502"/>
        <v>4095.6300000000006</v>
      </c>
      <c r="DG12" s="236">
        <f t="shared" ca="1" si="502"/>
        <v>497.19977999999992</v>
      </c>
      <c r="DH12" s="236">
        <f t="shared" ca="1" si="502"/>
        <v>0</v>
      </c>
      <c r="DI12" s="236">
        <f t="shared" ca="1" si="502"/>
        <v>0</v>
      </c>
      <c r="DJ12" s="236">
        <f t="shared" ca="1" si="502"/>
        <v>91.198799999999991</v>
      </c>
      <c r="DK12" s="236">
        <f t="shared" ca="1" si="502"/>
        <v>1501.038</v>
      </c>
      <c r="DL12" s="236">
        <f t="shared" ca="1" si="502"/>
        <v>5162.8499999999995</v>
      </c>
      <c r="DM12" s="236">
        <f t="shared" ca="1" si="502"/>
        <v>2065.14</v>
      </c>
      <c r="DN12" s="545">
        <f t="shared" ca="1" si="397"/>
        <v>20306.096580000001</v>
      </c>
      <c r="DO12" s="236">
        <f t="shared" ref="DO12:DZ12" ca="1" si="503">IFERROR(DO13*DO14,0)</f>
        <v>0</v>
      </c>
      <c r="DP12" s="236">
        <f t="shared" ca="1" si="503"/>
        <v>261.75072</v>
      </c>
      <c r="DQ12" s="236">
        <f t="shared" ca="1" si="503"/>
        <v>3215.9080800000002</v>
      </c>
      <c r="DR12" s="236">
        <f t="shared" ca="1" si="503"/>
        <v>3415.3811999999998</v>
      </c>
      <c r="DS12" s="236">
        <f t="shared" ca="1" si="503"/>
        <v>4095.6300000000006</v>
      </c>
      <c r="DT12" s="236">
        <f t="shared" ca="1" si="503"/>
        <v>497.19977999999992</v>
      </c>
      <c r="DU12" s="236">
        <f t="shared" ca="1" si="503"/>
        <v>0</v>
      </c>
      <c r="DV12" s="236">
        <f t="shared" ca="1" si="503"/>
        <v>0</v>
      </c>
      <c r="DW12" s="236">
        <f t="shared" ca="1" si="503"/>
        <v>91.198799999999991</v>
      </c>
      <c r="DX12" s="236">
        <f t="shared" ca="1" si="503"/>
        <v>1501.038</v>
      </c>
      <c r="DY12" s="236">
        <f t="shared" ca="1" si="503"/>
        <v>5162.8499999999995</v>
      </c>
      <c r="DZ12" s="236">
        <f t="shared" ca="1" si="503"/>
        <v>2065.14</v>
      </c>
      <c r="EA12" s="545">
        <f t="shared" ca="1" si="399"/>
        <v>20306.096580000001</v>
      </c>
      <c r="EB12" s="236">
        <f t="shared" ref="EB12:EM12" ca="1" si="504">IFERROR(EB13*EB14,0)</f>
        <v>0</v>
      </c>
      <c r="EC12" s="236">
        <f t="shared" ca="1" si="504"/>
        <v>261.75072</v>
      </c>
      <c r="ED12" s="236">
        <f t="shared" ca="1" si="504"/>
        <v>3215.9080800000002</v>
      </c>
      <c r="EE12" s="236">
        <f t="shared" ca="1" si="504"/>
        <v>3415.3811999999998</v>
      </c>
      <c r="EF12" s="236">
        <f t="shared" ca="1" si="504"/>
        <v>4095.6300000000006</v>
      </c>
      <c r="EG12" s="236">
        <f t="shared" ca="1" si="504"/>
        <v>497.19977999999992</v>
      </c>
      <c r="EH12" s="236">
        <f t="shared" ca="1" si="504"/>
        <v>0</v>
      </c>
      <c r="EI12" s="236">
        <f t="shared" ca="1" si="504"/>
        <v>0</v>
      </c>
      <c r="EJ12" s="236">
        <f t="shared" ca="1" si="504"/>
        <v>91.198799999999991</v>
      </c>
      <c r="EK12" s="236">
        <f t="shared" ca="1" si="504"/>
        <v>1501.038</v>
      </c>
      <c r="EL12" s="236">
        <f t="shared" ca="1" si="504"/>
        <v>5162.8499999999995</v>
      </c>
      <c r="EM12" s="236">
        <f t="shared" ca="1" si="504"/>
        <v>2065.14</v>
      </c>
      <c r="EN12" s="545">
        <f t="shared" ca="1" si="401"/>
        <v>20306.096580000001</v>
      </c>
      <c r="EO12" s="236">
        <f t="shared" ref="EO12:EZ12" ca="1" si="505">IFERROR(EO13*EO14,0)</f>
        <v>0</v>
      </c>
      <c r="EP12" s="236">
        <f t="shared" ca="1" si="505"/>
        <v>261.75072</v>
      </c>
      <c r="EQ12" s="236">
        <f t="shared" ca="1" si="505"/>
        <v>3215.9080800000002</v>
      </c>
      <c r="ER12" s="236">
        <f t="shared" ca="1" si="505"/>
        <v>3415.3811999999998</v>
      </c>
      <c r="ES12" s="236">
        <f t="shared" ca="1" si="505"/>
        <v>4095.6300000000006</v>
      </c>
      <c r="ET12" s="236">
        <f t="shared" ca="1" si="505"/>
        <v>497.19977999999992</v>
      </c>
      <c r="EU12" s="236">
        <f t="shared" ca="1" si="505"/>
        <v>0</v>
      </c>
      <c r="EV12" s="236">
        <f t="shared" ca="1" si="505"/>
        <v>0</v>
      </c>
      <c r="EW12" s="236">
        <f t="shared" ca="1" si="505"/>
        <v>91.198799999999991</v>
      </c>
      <c r="EX12" s="236">
        <f t="shared" ca="1" si="505"/>
        <v>1501.038</v>
      </c>
      <c r="EY12" s="236">
        <f t="shared" ca="1" si="505"/>
        <v>5162.8499999999995</v>
      </c>
      <c r="EZ12" s="236">
        <f t="shared" ca="1" si="505"/>
        <v>2065.14</v>
      </c>
      <c r="FA12" s="545">
        <f t="shared" ca="1" si="403"/>
        <v>20306.096580000001</v>
      </c>
      <c r="FB12" s="236">
        <f t="shared" ref="FB12:FM12" ca="1" si="506">IFERROR(FB13*FB14,0)</f>
        <v>0</v>
      </c>
      <c r="FC12" s="236">
        <f t="shared" ca="1" si="506"/>
        <v>261.75072</v>
      </c>
      <c r="FD12" s="236">
        <f t="shared" ca="1" si="506"/>
        <v>3215.9080800000002</v>
      </c>
      <c r="FE12" s="236">
        <f t="shared" ca="1" si="506"/>
        <v>3415.3811999999998</v>
      </c>
      <c r="FF12" s="236">
        <f t="shared" ca="1" si="506"/>
        <v>4095.6300000000006</v>
      </c>
      <c r="FG12" s="236">
        <f t="shared" ca="1" si="506"/>
        <v>497.19977999999992</v>
      </c>
      <c r="FH12" s="236">
        <f t="shared" ca="1" si="506"/>
        <v>0</v>
      </c>
      <c r="FI12" s="236">
        <f t="shared" ca="1" si="506"/>
        <v>0</v>
      </c>
      <c r="FJ12" s="236">
        <f t="shared" ca="1" si="506"/>
        <v>91.198799999999991</v>
      </c>
      <c r="FK12" s="236">
        <f t="shared" ca="1" si="506"/>
        <v>1501.038</v>
      </c>
      <c r="FL12" s="236">
        <f t="shared" ca="1" si="506"/>
        <v>5162.8499999999995</v>
      </c>
      <c r="FM12" s="236">
        <f t="shared" ca="1" si="506"/>
        <v>2065.14</v>
      </c>
      <c r="FN12" s="545">
        <f t="shared" ca="1" si="405"/>
        <v>20306.096580000001</v>
      </c>
      <c r="FO12" s="236">
        <f t="shared" ref="FO12:FZ12" ca="1" si="507">IFERROR(FO13*FO14,0)</f>
        <v>0</v>
      </c>
      <c r="FP12" s="236">
        <f t="shared" ca="1" si="507"/>
        <v>261.75072</v>
      </c>
      <c r="FQ12" s="236">
        <f t="shared" ca="1" si="507"/>
        <v>3215.9080800000002</v>
      </c>
      <c r="FR12" s="236">
        <f t="shared" ca="1" si="507"/>
        <v>3415.3811999999998</v>
      </c>
      <c r="FS12" s="236">
        <f t="shared" ca="1" si="507"/>
        <v>4095.6300000000006</v>
      </c>
      <c r="FT12" s="236">
        <f t="shared" ca="1" si="507"/>
        <v>497.19977999999992</v>
      </c>
      <c r="FU12" s="236">
        <f t="shared" ca="1" si="507"/>
        <v>0</v>
      </c>
      <c r="FV12" s="236">
        <f t="shared" ca="1" si="507"/>
        <v>0</v>
      </c>
      <c r="FW12" s="236">
        <f t="shared" ca="1" si="507"/>
        <v>91.198799999999991</v>
      </c>
      <c r="FX12" s="236">
        <f t="shared" ca="1" si="507"/>
        <v>1501.038</v>
      </c>
      <c r="FY12" s="236">
        <f t="shared" ca="1" si="507"/>
        <v>5162.8499999999995</v>
      </c>
      <c r="FZ12" s="236">
        <f t="shared" ca="1" si="507"/>
        <v>2065.14</v>
      </c>
      <c r="GA12" s="545">
        <f t="shared" ca="1" si="407"/>
        <v>20306.096580000001</v>
      </c>
      <c r="GB12" s="236">
        <f t="shared" ref="GB12" ca="1" si="508">IFERROR(GB13*GB14,0)</f>
        <v>0</v>
      </c>
      <c r="GC12" s="236">
        <f t="shared" ref="GC12:GM12" ca="1" si="509">IFERROR(GC13*GC14,0)</f>
        <v>261.75072</v>
      </c>
      <c r="GD12" s="236">
        <f t="shared" ca="1" si="509"/>
        <v>3215.9080800000002</v>
      </c>
      <c r="GE12" s="236">
        <f t="shared" ca="1" si="509"/>
        <v>3415.3811999999998</v>
      </c>
      <c r="GF12" s="236">
        <f t="shared" ca="1" si="509"/>
        <v>4095.6300000000006</v>
      </c>
      <c r="GG12" s="236">
        <f t="shared" ca="1" si="509"/>
        <v>497.19977999999992</v>
      </c>
      <c r="GH12" s="236">
        <f t="shared" ca="1" si="509"/>
        <v>0</v>
      </c>
      <c r="GI12" s="236">
        <f t="shared" ca="1" si="509"/>
        <v>0</v>
      </c>
      <c r="GJ12" s="236">
        <f t="shared" ca="1" si="509"/>
        <v>91.198799999999991</v>
      </c>
      <c r="GK12" s="236">
        <f t="shared" ca="1" si="509"/>
        <v>1501.038</v>
      </c>
      <c r="GL12" s="236">
        <f t="shared" ca="1" si="509"/>
        <v>5162.8499999999995</v>
      </c>
      <c r="GM12" s="236">
        <f t="shared" ca="1" si="509"/>
        <v>2065.14</v>
      </c>
      <c r="GN12" s="545">
        <f ca="1">SUM(GB12:GM12)</f>
        <v>20306.096580000001</v>
      </c>
      <c r="GO12" s="236">
        <f t="shared" ref="GO12:GZ12" ca="1" si="510">IFERROR(GO13*GO14,0)</f>
        <v>0</v>
      </c>
      <c r="GP12" s="236">
        <f t="shared" ca="1" si="510"/>
        <v>261.75072</v>
      </c>
      <c r="GQ12" s="236">
        <f t="shared" ca="1" si="510"/>
        <v>3215.9080800000002</v>
      </c>
      <c r="GR12" s="236">
        <f t="shared" ca="1" si="510"/>
        <v>3415.3811999999998</v>
      </c>
      <c r="GS12" s="236">
        <f t="shared" ca="1" si="510"/>
        <v>4095.6300000000006</v>
      </c>
      <c r="GT12" s="236">
        <f t="shared" ca="1" si="510"/>
        <v>497.19977999999992</v>
      </c>
      <c r="GU12" s="236">
        <f t="shared" ca="1" si="510"/>
        <v>0</v>
      </c>
      <c r="GV12" s="236">
        <f t="shared" ca="1" si="510"/>
        <v>0</v>
      </c>
      <c r="GW12" s="236">
        <f t="shared" ca="1" si="510"/>
        <v>91.198799999999991</v>
      </c>
      <c r="GX12" s="236">
        <f t="shared" ca="1" si="510"/>
        <v>1501.038</v>
      </c>
      <c r="GY12" s="236">
        <f t="shared" ca="1" si="510"/>
        <v>5162.8499999999995</v>
      </c>
      <c r="GZ12" s="236">
        <f t="shared" ca="1" si="510"/>
        <v>2065.14</v>
      </c>
      <c r="HA12" s="545">
        <f t="shared" ca="1" si="411"/>
        <v>20306.096580000001</v>
      </c>
      <c r="HB12" s="236">
        <f t="shared" ref="HB12:HM12" ca="1" si="511">IFERROR(HB13*HB14,0)</f>
        <v>0</v>
      </c>
      <c r="HC12" s="236">
        <f t="shared" ca="1" si="511"/>
        <v>261.75072</v>
      </c>
      <c r="HD12" s="236">
        <f t="shared" ca="1" si="511"/>
        <v>3215.9080800000002</v>
      </c>
      <c r="HE12" s="236">
        <f t="shared" ca="1" si="511"/>
        <v>3415.3811999999998</v>
      </c>
      <c r="HF12" s="236">
        <f t="shared" ca="1" si="511"/>
        <v>4095.6300000000006</v>
      </c>
      <c r="HG12" s="236">
        <f t="shared" ca="1" si="511"/>
        <v>497.19977999999992</v>
      </c>
      <c r="HH12" s="236">
        <f t="shared" ca="1" si="511"/>
        <v>0</v>
      </c>
      <c r="HI12" s="236">
        <f t="shared" ca="1" si="511"/>
        <v>0</v>
      </c>
      <c r="HJ12" s="236">
        <f t="shared" ca="1" si="511"/>
        <v>91.198799999999991</v>
      </c>
      <c r="HK12" s="236">
        <f t="shared" ca="1" si="511"/>
        <v>1501.038</v>
      </c>
      <c r="HL12" s="236">
        <f t="shared" ca="1" si="511"/>
        <v>5162.8499999999995</v>
      </c>
      <c r="HM12" s="236">
        <f t="shared" ca="1" si="511"/>
        <v>2065.14</v>
      </c>
      <c r="HN12" s="545">
        <f t="shared" ca="1" si="413"/>
        <v>20306.096580000001</v>
      </c>
      <c r="HO12" s="236">
        <f t="shared" ref="HO12:HZ12" ca="1" si="512">IFERROR(HO13*HO14,0)</f>
        <v>0</v>
      </c>
      <c r="HP12" s="236">
        <f t="shared" ca="1" si="512"/>
        <v>261.75072</v>
      </c>
      <c r="HQ12" s="236">
        <f t="shared" ca="1" si="512"/>
        <v>3215.9080800000002</v>
      </c>
      <c r="HR12" s="236">
        <f t="shared" ca="1" si="512"/>
        <v>3415.3811999999998</v>
      </c>
      <c r="HS12" s="236">
        <f t="shared" ca="1" si="512"/>
        <v>4095.6300000000006</v>
      </c>
      <c r="HT12" s="236">
        <f t="shared" ca="1" si="512"/>
        <v>497.19977999999992</v>
      </c>
      <c r="HU12" s="236">
        <f t="shared" ca="1" si="512"/>
        <v>0</v>
      </c>
      <c r="HV12" s="236">
        <f t="shared" ca="1" si="512"/>
        <v>0</v>
      </c>
      <c r="HW12" s="236">
        <f t="shared" ca="1" si="512"/>
        <v>91.198799999999991</v>
      </c>
      <c r="HX12" s="236">
        <f t="shared" ca="1" si="512"/>
        <v>1501.038</v>
      </c>
      <c r="HY12" s="236">
        <f t="shared" ca="1" si="512"/>
        <v>5162.8499999999995</v>
      </c>
      <c r="HZ12" s="236">
        <f t="shared" ca="1" si="512"/>
        <v>2065.14</v>
      </c>
      <c r="IA12" s="545">
        <f t="shared" ca="1" si="415"/>
        <v>20306.096580000001</v>
      </c>
      <c r="IB12" s="236">
        <f t="shared" ref="IB12:IM12" ca="1" si="513">IFERROR(IB13*IB14,0)</f>
        <v>0</v>
      </c>
      <c r="IC12" s="236">
        <f t="shared" ca="1" si="513"/>
        <v>261.75072</v>
      </c>
      <c r="ID12" s="236">
        <f t="shared" ca="1" si="513"/>
        <v>3215.9080800000002</v>
      </c>
      <c r="IE12" s="236">
        <f t="shared" ca="1" si="513"/>
        <v>3415.3811999999998</v>
      </c>
      <c r="IF12" s="236">
        <f t="shared" ca="1" si="513"/>
        <v>4095.6300000000006</v>
      </c>
      <c r="IG12" s="236">
        <f t="shared" ca="1" si="513"/>
        <v>497.19977999999992</v>
      </c>
      <c r="IH12" s="236">
        <f t="shared" ca="1" si="513"/>
        <v>0</v>
      </c>
      <c r="II12" s="236">
        <f t="shared" ca="1" si="513"/>
        <v>0</v>
      </c>
      <c r="IJ12" s="236">
        <f t="shared" ca="1" si="513"/>
        <v>91.198799999999991</v>
      </c>
      <c r="IK12" s="236">
        <f t="shared" ca="1" si="513"/>
        <v>1501.038</v>
      </c>
      <c r="IL12" s="236">
        <f t="shared" ca="1" si="513"/>
        <v>5162.8499999999995</v>
      </c>
      <c r="IM12" s="236">
        <f t="shared" ca="1" si="513"/>
        <v>2065.14</v>
      </c>
      <c r="IN12" s="545">
        <f t="shared" ca="1" si="417"/>
        <v>20306.096580000001</v>
      </c>
      <c r="IO12" s="236">
        <f t="shared" ref="IO12:IZ12" ca="1" si="514">IFERROR(IO13*IO14,0)</f>
        <v>0</v>
      </c>
      <c r="IP12" s="236">
        <f t="shared" ca="1" si="514"/>
        <v>261.75072</v>
      </c>
      <c r="IQ12" s="236">
        <f t="shared" ca="1" si="514"/>
        <v>3215.9080800000002</v>
      </c>
      <c r="IR12" s="236">
        <f t="shared" ca="1" si="514"/>
        <v>3415.3811999999998</v>
      </c>
      <c r="IS12" s="236">
        <f t="shared" ca="1" si="514"/>
        <v>4095.6300000000006</v>
      </c>
      <c r="IT12" s="236">
        <f t="shared" ca="1" si="514"/>
        <v>497.19977999999992</v>
      </c>
      <c r="IU12" s="236">
        <f t="shared" ca="1" si="514"/>
        <v>0</v>
      </c>
      <c r="IV12" s="236">
        <f t="shared" ca="1" si="514"/>
        <v>0</v>
      </c>
      <c r="IW12" s="236">
        <f t="shared" ca="1" si="514"/>
        <v>91.198799999999991</v>
      </c>
      <c r="IX12" s="236">
        <f t="shared" ca="1" si="514"/>
        <v>1501.038</v>
      </c>
      <c r="IY12" s="236">
        <f t="shared" ca="1" si="514"/>
        <v>5162.8499999999995</v>
      </c>
      <c r="IZ12" s="236">
        <f t="shared" ca="1" si="514"/>
        <v>2065.14</v>
      </c>
      <c r="JA12" s="545">
        <f t="shared" ca="1" si="419"/>
        <v>20306.096580000001</v>
      </c>
      <c r="JB12" s="236">
        <f t="shared" ref="JB12:JM12" ca="1" si="515">IFERROR(JB13*JB14,0)</f>
        <v>0</v>
      </c>
      <c r="JC12" s="236">
        <f t="shared" ca="1" si="515"/>
        <v>261.75072</v>
      </c>
      <c r="JD12" s="236">
        <f t="shared" ca="1" si="515"/>
        <v>3215.9080800000002</v>
      </c>
      <c r="JE12" s="236">
        <f t="shared" ca="1" si="515"/>
        <v>3415.3811999999998</v>
      </c>
      <c r="JF12" s="236">
        <f t="shared" ca="1" si="515"/>
        <v>4095.6300000000006</v>
      </c>
      <c r="JG12" s="236">
        <f t="shared" ca="1" si="515"/>
        <v>497.19977999999992</v>
      </c>
      <c r="JH12" s="236">
        <f t="shared" ca="1" si="515"/>
        <v>0</v>
      </c>
      <c r="JI12" s="236">
        <f t="shared" ca="1" si="515"/>
        <v>0</v>
      </c>
      <c r="JJ12" s="236">
        <f t="shared" ca="1" si="515"/>
        <v>91.198799999999991</v>
      </c>
      <c r="JK12" s="236">
        <f t="shared" ca="1" si="515"/>
        <v>1501.038</v>
      </c>
      <c r="JL12" s="236">
        <f t="shared" ca="1" si="515"/>
        <v>5162.8499999999995</v>
      </c>
      <c r="JM12" s="236">
        <f t="shared" ca="1" si="515"/>
        <v>2065.14</v>
      </c>
      <c r="JN12" s="545">
        <f t="shared" ca="1" si="421"/>
        <v>20306.096580000001</v>
      </c>
      <c r="JO12" s="236">
        <f t="shared" ref="JO12:JZ12" ca="1" si="516">IFERROR(JO13*JO14,0)</f>
        <v>0</v>
      </c>
      <c r="JP12" s="236">
        <f t="shared" ca="1" si="516"/>
        <v>261.75072</v>
      </c>
      <c r="JQ12" s="236">
        <f t="shared" ca="1" si="516"/>
        <v>3215.9080800000002</v>
      </c>
      <c r="JR12" s="236">
        <f t="shared" ca="1" si="516"/>
        <v>3415.3811999999998</v>
      </c>
      <c r="JS12" s="236">
        <f t="shared" ca="1" si="516"/>
        <v>4095.6300000000006</v>
      </c>
      <c r="JT12" s="236">
        <f t="shared" ca="1" si="516"/>
        <v>497.19977999999992</v>
      </c>
      <c r="JU12" s="236">
        <f t="shared" ca="1" si="516"/>
        <v>0</v>
      </c>
      <c r="JV12" s="236">
        <f t="shared" ca="1" si="516"/>
        <v>0</v>
      </c>
      <c r="JW12" s="236">
        <f t="shared" ca="1" si="516"/>
        <v>91.198799999999991</v>
      </c>
      <c r="JX12" s="236">
        <f t="shared" ca="1" si="516"/>
        <v>1501.038</v>
      </c>
      <c r="JY12" s="236">
        <f t="shared" ca="1" si="516"/>
        <v>5162.8499999999995</v>
      </c>
      <c r="JZ12" s="236">
        <f t="shared" ca="1" si="516"/>
        <v>2065.14</v>
      </c>
      <c r="KA12" s="545">
        <f t="shared" ca="1" si="423"/>
        <v>20306.096580000001</v>
      </c>
      <c r="KB12" s="236">
        <f t="shared" ref="KB12:KM12" ca="1" si="517">IFERROR(KB13*KB14,0)</f>
        <v>0</v>
      </c>
      <c r="KC12" s="236">
        <f t="shared" ca="1" si="517"/>
        <v>261.75072</v>
      </c>
      <c r="KD12" s="236">
        <f t="shared" ca="1" si="517"/>
        <v>3215.9080800000002</v>
      </c>
      <c r="KE12" s="236">
        <f t="shared" ca="1" si="517"/>
        <v>3415.3811999999998</v>
      </c>
      <c r="KF12" s="236">
        <f t="shared" ca="1" si="517"/>
        <v>4095.6300000000006</v>
      </c>
      <c r="KG12" s="236">
        <f t="shared" ca="1" si="517"/>
        <v>497.19977999999992</v>
      </c>
      <c r="KH12" s="236">
        <f t="shared" ca="1" si="517"/>
        <v>0</v>
      </c>
      <c r="KI12" s="236">
        <f t="shared" ca="1" si="517"/>
        <v>0</v>
      </c>
      <c r="KJ12" s="236">
        <f t="shared" ca="1" si="517"/>
        <v>91.198799999999991</v>
      </c>
      <c r="KK12" s="236">
        <f t="shared" ca="1" si="517"/>
        <v>1501.038</v>
      </c>
      <c r="KL12" s="236">
        <f t="shared" ca="1" si="517"/>
        <v>5162.8499999999995</v>
      </c>
      <c r="KM12" s="236">
        <f t="shared" ca="1" si="517"/>
        <v>2065.14</v>
      </c>
      <c r="KN12" s="545">
        <f t="shared" ca="1" si="425"/>
        <v>20306.096580000001</v>
      </c>
      <c r="KO12" s="236">
        <f t="shared" ref="KO12:KZ12" ca="1" si="518">IFERROR(KO13*KO14,0)</f>
        <v>0</v>
      </c>
      <c r="KP12" s="236">
        <f t="shared" ca="1" si="518"/>
        <v>261.75072</v>
      </c>
      <c r="KQ12" s="236">
        <f t="shared" ca="1" si="518"/>
        <v>3215.9080800000002</v>
      </c>
      <c r="KR12" s="236">
        <f t="shared" ca="1" si="518"/>
        <v>3415.3811999999998</v>
      </c>
      <c r="KS12" s="236">
        <f t="shared" ca="1" si="518"/>
        <v>4095.6300000000006</v>
      </c>
      <c r="KT12" s="236">
        <f t="shared" ca="1" si="518"/>
        <v>497.19977999999992</v>
      </c>
      <c r="KU12" s="236">
        <f t="shared" ca="1" si="518"/>
        <v>0</v>
      </c>
      <c r="KV12" s="236">
        <f t="shared" ca="1" si="518"/>
        <v>0</v>
      </c>
      <c r="KW12" s="236">
        <f t="shared" ca="1" si="518"/>
        <v>91.198799999999991</v>
      </c>
      <c r="KX12" s="236">
        <f t="shared" ca="1" si="518"/>
        <v>1501.038</v>
      </c>
      <c r="KY12" s="236">
        <f t="shared" ca="1" si="518"/>
        <v>5162.8499999999995</v>
      </c>
      <c r="KZ12" s="236">
        <f t="shared" ca="1" si="518"/>
        <v>2065.14</v>
      </c>
      <c r="LA12" s="545">
        <f t="shared" ca="1" si="427"/>
        <v>20306.096580000001</v>
      </c>
      <c r="LB12" s="236">
        <f t="shared" ref="LB12:LM12" ca="1" si="519">IFERROR(LB13*LB14,0)</f>
        <v>0</v>
      </c>
      <c r="LC12" s="236">
        <f t="shared" ca="1" si="519"/>
        <v>261.75072</v>
      </c>
      <c r="LD12" s="236">
        <f t="shared" ca="1" si="519"/>
        <v>3215.9080800000002</v>
      </c>
      <c r="LE12" s="236">
        <f t="shared" ca="1" si="519"/>
        <v>3415.3811999999998</v>
      </c>
      <c r="LF12" s="236">
        <f t="shared" ca="1" si="519"/>
        <v>4095.6300000000006</v>
      </c>
      <c r="LG12" s="236">
        <f t="shared" ca="1" si="519"/>
        <v>497.19977999999992</v>
      </c>
      <c r="LH12" s="236">
        <f t="shared" ca="1" si="519"/>
        <v>0</v>
      </c>
      <c r="LI12" s="236">
        <f t="shared" ca="1" si="519"/>
        <v>0</v>
      </c>
      <c r="LJ12" s="236">
        <f t="shared" ca="1" si="519"/>
        <v>91.198799999999991</v>
      </c>
      <c r="LK12" s="236">
        <f t="shared" ca="1" si="519"/>
        <v>1501.038</v>
      </c>
      <c r="LL12" s="236">
        <f t="shared" ca="1" si="519"/>
        <v>5162.8499999999995</v>
      </c>
      <c r="LM12" s="236">
        <f t="shared" ca="1" si="519"/>
        <v>2065.14</v>
      </c>
      <c r="LN12" s="545">
        <f t="shared" ca="1" si="429"/>
        <v>20306.096580000001</v>
      </c>
      <c r="LO12" s="236">
        <f t="shared" ref="LO12:LZ12" ca="1" si="520">IFERROR(LO13*LO14,0)</f>
        <v>0</v>
      </c>
      <c r="LP12" s="236">
        <f t="shared" ca="1" si="520"/>
        <v>261.75072</v>
      </c>
      <c r="LQ12" s="236">
        <f t="shared" ca="1" si="520"/>
        <v>3215.9080800000002</v>
      </c>
      <c r="LR12" s="236">
        <f t="shared" ca="1" si="520"/>
        <v>3415.3811999999998</v>
      </c>
      <c r="LS12" s="236">
        <f t="shared" ca="1" si="520"/>
        <v>4095.6300000000006</v>
      </c>
      <c r="LT12" s="236">
        <f t="shared" ca="1" si="520"/>
        <v>497.19977999999992</v>
      </c>
      <c r="LU12" s="236">
        <f t="shared" ca="1" si="520"/>
        <v>0</v>
      </c>
      <c r="LV12" s="236">
        <f t="shared" ca="1" si="520"/>
        <v>0</v>
      </c>
      <c r="LW12" s="236">
        <f t="shared" ca="1" si="520"/>
        <v>91.198799999999991</v>
      </c>
      <c r="LX12" s="236">
        <f t="shared" ca="1" si="520"/>
        <v>1501.038</v>
      </c>
      <c r="LY12" s="236">
        <f t="shared" ca="1" si="520"/>
        <v>5162.8499999999995</v>
      </c>
      <c r="LZ12" s="236">
        <f t="shared" ca="1" si="520"/>
        <v>2065.14</v>
      </c>
      <c r="MA12" s="545">
        <f t="shared" ca="1" si="431"/>
        <v>20306.096580000001</v>
      </c>
      <c r="MB12" s="236">
        <f t="shared" ref="MB12:MM12" ca="1" si="521">IFERROR(MB13*MB14,0)</f>
        <v>0</v>
      </c>
      <c r="MC12" s="236">
        <f t="shared" ca="1" si="521"/>
        <v>261.75072</v>
      </c>
      <c r="MD12" s="236">
        <f t="shared" ca="1" si="521"/>
        <v>3215.9080800000002</v>
      </c>
      <c r="ME12" s="236">
        <f t="shared" ca="1" si="521"/>
        <v>3415.3811999999998</v>
      </c>
      <c r="MF12" s="236">
        <f t="shared" ca="1" si="521"/>
        <v>4095.6300000000006</v>
      </c>
      <c r="MG12" s="236">
        <f t="shared" ca="1" si="521"/>
        <v>497.19977999999992</v>
      </c>
      <c r="MH12" s="236">
        <f t="shared" ca="1" si="521"/>
        <v>0</v>
      </c>
      <c r="MI12" s="236">
        <f t="shared" ca="1" si="521"/>
        <v>0</v>
      </c>
      <c r="MJ12" s="236">
        <f t="shared" ca="1" si="521"/>
        <v>91.198799999999991</v>
      </c>
      <c r="MK12" s="236">
        <f t="shared" ca="1" si="521"/>
        <v>1501.038</v>
      </c>
      <c r="ML12" s="236">
        <f t="shared" ca="1" si="521"/>
        <v>5162.8499999999995</v>
      </c>
      <c r="MM12" s="236">
        <f t="shared" ca="1" si="521"/>
        <v>2065.14</v>
      </c>
      <c r="MN12" s="545">
        <f t="shared" ca="1" si="433"/>
        <v>20306.096580000001</v>
      </c>
      <c r="MO12" s="236">
        <f t="shared" ref="MO12:MZ12" ca="1" si="522">IFERROR(MO13*MO14,0)</f>
        <v>0</v>
      </c>
      <c r="MP12" s="236">
        <f t="shared" ca="1" si="522"/>
        <v>261.75072</v>
      </c>
      <c r="MQ12" s="236">
        <f t="shared" ca="1" si="522"/>
        <v>3215.9080800000002</v>
      </c>
      <c r="MR12" s="236">
        <f t="shared" ca="1" si="522"/>
        <v>3415.3811999999998</v>
      </c>
      <c r="MS12" s="236">
        <f t="shared" ca="1" si="522"/>
        <v>4095.6300000000006</v>
      </c>
      <c r="MT12" s="236">
        <f t="shared" ca="1" si="522"/>
        <v>497.19977999999992</v>
      </c>
      <c r="MU12" s="236">
        <f t="shared" ca="1" si="522"/>
        <v>0</v>
      </c>
      <c r="MV12" s="236">
        <f t="shared" ca="1" si="522"/>
        <v>0</v>
      </c>
      <c r="MW12" s="236">
        <f t="shared" ca="1" si="522"/>
        <v>91.198799999999991</v>
      </c>
      <c r="MX12" s="236">
        <f t="shared" ca="1" si="522"/>
        <v>1501.038</v>
      </c>
      <c r="MY12" s="236">
        <f t="shared" ca="1" si="522"/>
        <v>5162.8499999999995</v>
      </c>
      <c r="MZ12" s="236">
        <f t="shared" ca="1" si="522"/>
        <v>2065.14</v>
      </c>
      <c r="NA12" s="545">
        <f t="shared" ca="1" si="435"/>
        <v>20306.096580000001</v>
      </c>
      <c r="NB12" s="236">
        <f t="shared" ref="NB12:NM12" ca="1" si="523">IFERROR(NB13*NB14,0)</f>
        <v>0</v>
      </c>
      <c r="NC12" s="236">
        <f t="shared" ca="1" si="523"/>
        <v>261.75072</v>
      </c>
      <c r="ND12" s="236">
        <f t="shared" ca="1" si="523"/>
        <v>3215.9080800000002</v>
      </c>
      <c r="NE12" s="236">
        <f t="shared" ca="1" si="523"/>
        <v>3415.3811999999998</v>
      </c>
      <c r="NF12" s="236">
        <f t="shared" ca="1" si="523"/>
        <v>4095.6300000000006</v>
      </c>
      <c r="NG12" s="236">
        <f t="shared" ca="1" si="523"/>
        <v>497.19977999999992</v>
      </c>
      <c r="NH12" s="236">
        <f t="shared" ca="1" si="523"/>
        <v>0</v>
      </c>
      <c r="NI12" s="236">
        <f t="shared" ca="1" si="523"/>
        <v>0</v>
      </c>
      <c r="NJ12" s="236">
        <f t="shared" ca="1" si="523"/>
        <v>91.198799999999991</v>
      </c>
      <c r="NK12" s="236">
        <f t="shared" ca="1" si="523"/>
        <v>1501.038</v>
      </c>
      <c r="NL12" s="236">
        <f t="shared" ca="1" si="523"/>
        <v>5162.8499999999995</v>
      </c>
      <c r="NM12" s="236">
        <f t="shared" ca="1" si="523"/>
        <v>2065.14</v>
      </c>
      <c r="NN12" s="545">
        <f t="shared" ca="1" si="437"/>
        <v>20306.096580000001</v>
      </c>
      <c r="NO12" s="236">
        <f t="shared" ref="NO12:NZ12" ca="1" si="524">IFERROR(NO13*NO14,0)</f>
        <v>0</v>
      </c>
      <c r="NP12" s="236">
        <f t="shared" ca="1" si="524"/>
        <v>261.75072</v>
      </c>
      <c r="NQ12" s="236">
        <f t="shared" ca="1" si="524"/>
        <v>3215.9080800000002</v>
      </c>
      <c r="NR12" s="236">
        <f t="shared" ca="1" si="524"/>
        <v>3415.3811999999998</v>
      </c>
      <c r="NS12" s="236">
        <f t="shared" ca="1" si="524"/>
        <v>4095.6300000000006</v>
      </c>
      <c r="NT12" s="236">
        <f t="shared" ca="1" si="524"/>
        <v>497.19977999999992</v>
      </c>
      <c r="NU12" s="236">
        <f t="shared" ca="1" si="524"/>
        <v>0</v>
      </c>
      <c r="NV12" s="236">
        <f t="shared" ca="1" si="524"/>
        <v>0</v>
      </c>
      <c r="NW12" s="236">
        <f t="shared" ca="1" si="524"/>
        <v>91.198799999999991</v>
      </c>
      <c r="NX12" s="236">
        <f t="shared" ca="1" si="524"/>
        <v>1501.038</v>
      </c>
      <c r="NY12" s="236">
        <f t="shared" ca="1" si="524"/>
        <v>5162.8499999999995</v>
      </c>
      <c r="NZ12" s="236">
        <f t="shared" ca="1" si="524"/>
        <v>2065.14</v>
      </c>
      <c r="OA12" s="545">
        <f t="shared" ca="1" si="439"/>
        <v>20306.096580000001</v>
      </c>
      <c r="OB12" s="236">
        <f t="shared" ref="OB12:OM12" ca="1" si="525">IFERROR(OB13*OB14,0)</f>
        <v>0</v>
      </c>
      <c r="OC12" s="236">
        <f t="shared" ca="1" si="525"/>
        <v>261.75072</v>
      </c>
      <c r="OD12" s="236">
        <f t="shared" ca="1" si="525"/>
        <v>3215.9080800000002</v>
      </c>
      <c r="OE12" s="236">
        <f t="shared" ca="1" si="525"/>
        <v>3415.3811999999998</v>
      </c>
      <c r="OF12" s="236">
        <f t="shared" ca="1" si="525"/>
        <v>4095.6300000000006</v>
      </c>
      <c r="OG12" s="236">
        <f t="shared" ca="1" si="525"/>
        <v>497.19977999999992</v>
      </c>
      <c r="OH12" s="236">
        <f t="shared" ca="1" si="525"/>
        <v>0</v>
      </c>
      <c r="OI12" s="236">
        <f t="shared" ca="1" si="525"/>
        <v>0</v>
      </c>
      <c r="OJ12" s="236">
        <f t="shared" ca="1" si="525"/>
        <v>91.198799999999991</v>
      </c>
      <c r="OK12" s="236">
        <f t="shared" ca="1" si="525"/>
        <v>0</v>
      </c>
      <c r="OL12" s="236">
        <f t="shared" ca="1" si="525"/>
        <v>0</v>
      </c>
      <c r="OM12" s="236">
        <f t="shared" ca="1" si="525"/>
        <v>0</v>
      </c>
      <c r="ON12" s="545">
        <f t="shared" ca="1" si="441"/>
        <v>11577.068580000001</v>
      </c>
    </row>
    <row r="13" spans="1:404" s="233" customFormat="1" ht="12.75" outlineLevel="2">
      <c r="A13" s="231" t="s">
        <v>242</v>
      </c>
      <c r="B13" s="238" t="str" cm="1">
        <f t="array" ref="B13">IFERROR(IF(AND(НачИнвП_Дата&lt;=B$3,КИнвП_Дата&gt;B$3),
             INDEX(ЗФ,MATCH($A12,ЗФ!$A:$A,0),MATCH("На реализацию"&amp;YEAR(B$3),ЗФ!$2:$2,0))*INDEX(КЗ!$A$1:$O$13,MATCH($A12,КЗ!$A:$A,0),MATCH(MONTH(B$3),КЗ!$1:$1,0)),""),0)</f>
        <v/>
      </c>
      <c r="C13" s="238" t="str" cm="1">
        <f t="array" aca="1" ref="C13" ca="1">IFERROR(IF(AND(НачИнвП_Дата&lt;=C$3,КИнвП_Дата&gt;C$3),
             INDEX(ЗФ,MATCH($A12,ЗФ!$A:$A,0),MATCH("На реализацию"&amp;YEAR(C$3),ЗФ!$2:$2,0))*INDEX(КЗ!$A$1:$O$13,MATCH($A12,КЗ!$A:$A,0),MATCH(MONTH(C$3),КЗ!$1:$1,0)),""),0)</f>
        <v/>
      </c>
      <c r="D13" s="238" t="str" cm="1">
        <f t="array" aca="1" ref="D13" ca="1">IFERROR(IF(AND(НачИнвП_Дата&lt;=D$3,КИнвП_Дата&gt;D$3),
             INDEX(ЗФ,MATCH($A12,ЗФ!$A:$A,0),MATCH("На реализацию"&amp;YEAR(D$3),ЗФ!$2:$2,0))*INDEX(КЗ!$A$1:$O$13,MATCH($A12,КЗ!$A:$A,0),MATCH(MONTH(D$3),КЗ!$1:$1,0)),""),0)</f>
        <v/>
      </c>
      <c r="E13" s="238" t="str" cm="1">
        <f t="array" aca="1" ref="E13" ca="1">IFERROR(IF(AND(НачИнвП_Дата&lt;=E$3,КИнвП_Дата&gt;E$3),
             INDEX(ЗФ,MATCH($A12,ЗФ!$A:$A,0),MATCH("На реализацию"&amp;YEAR(E$3),ЗФ!$2:$2,0))*INDEX(КЗ!$A$1:$O$13,MATCH($A12,КЗ!$A:$A,0),MATCH(MONTH(E$3),КЗ!$1:$1,0)),""),0)</f>
        <v/>
      </c>
      <c r="F13" s="238" t="str" cm="1">
        <f t="array" aca="1" ref="F13" ca="1">IFERROR(IF(AND(НачИнвП_Дата&lt;=F$3,КИнвП_Дата&gt;F$3),
             INDEX(ЗФ,MATCH($A12,ЗФ!$A:$A,0),MATCH("На реализацию"&amp;YEAR(F$3),ЗФ!$2:$2,0))*INDEX(КЗ!$A$1:$O$13,MATCH($A12,КЗ!$A:$A,0),MATCH(MONTH(F$3),КЗ!$1:$1,0)),""),0)</f>
        <v/>
      </c>
      <c r="G13" s="238" t="str" cm="1">
        <f t="array" aca="1" ref="G13" ca="1">IFERROR(IF(AND(НачИнвП_Дата&lt;=G$3,КИнвП_Дата&gt;G$3),
             INDEX(ЗФ,MATCH($A12,ЗФ!$A:$A,0),MATCH("На реализацию"&amp;YEAR(G$3),ЗФ!$2:$2,0))*INDEX(КЗ!$A$1:$O$13,MATCH($A12,КЗ!$A:$A,0),MATCH(MONTH(G$3),КЗ!$1:$1,0)),""),0)</f>
        <v/>
      </c>
      <c r="H13" s="238" t="str" cm="1">
        <f t="array" aca="1" ref="H13" ca="1">IFERROR(IF(AND(НачИнвП_Дата&lt;=H$3,КИнвП_Дата&gt;H$3),
             INDEX(ЗФ,MATCH($A12,ЗФ!$A:$A,0),MATCH("На реализацию"&amp;YEAR(H$3),ЗФ!$2:$2,0))*INDEX(КЗ!$A$1:$O$13,MATCH($A12,КЗ!$A:$A,0),MATCH(MONTH(H$3),КЗ!$1:$1,0)),""),0)</f>
        <v/>
      </c>
      <c r="I13" s="238" t="str" cm="1">
        <f t="array" aca="1" ref="I13" ca="1">IFERROR(IF(AND(НачИнвП_Дата&lt;=I$3,КИнвП_Дата&gt;I$3),
             INDEX(ЗФ,MATCH($A12,ЗФ!$A:$A,0),MATCH("На реализацию"&amp;YEAR(I$3),ЗФ!$2:$2,0))*INDEX(КЗ!$A$1:$O$13,MATCH($A12,КЗ!$A:$A,0),MATCH(MONTH(I$3),КЗ!$1:$1,0)),""),0)</f>
        <v/>
      </c>
      <c r="J13" s="238" t="str" cm="1">
        <f t="array" aca="1" ref="J13" ca="1">IFERROR(IF(AND(НачИнвП_Дата&lt;=J$3,КИнвП_Дата&gt;J$3),
             INDEX(ЗФ,MATCH($A12,ЗФ!$A:$A,0),MATCH("На реализацию"&amp;YEAR(J$3),ЗФ!$2:$2,0))*INDEX(КЗ!$A$1:$O$13,MATCH($A12,КЗ!$A:$A,0),MATCH(MONTH(J$3),КЗ!$1:$1,0)),""),0)</f>
        <v/>
      </c>
      <c r="K13" s="238" cm="1">
        <f t="array" aca="1" ref="K13" ca="1">IFERROR(IF(AND(НачИнвП_Дата&lt;=K$3,КИнвП_Дата&gt;K$3),
             INDEX(ЗФ,MATCH($A12,ЗФ!$A:$A,0),MATCH("На реализацию"&amp;YEAR(K$3),ЗФ!$2:$2,0))*INDEX(КЗ!$A$1:$O$13,MATCH($A12,КЗ!$A:$A,0),MATCH(MONTH(K$3),КЗ!$1:$1,0)),""),0)</f>
        <v>35.28</v>
      </c>
      <c r="L13" s="238" cm="1">
        <f t="array" aca="1" ref="L13" ca="1">IFERROR(IF(AND(НачИнвП_Дата&lt;=L$3,КИнвП_Дата&gt;L$3),
             INDEX(ЗФ,MATCH($A12,ЗФ!$A:$A,0),MATCH("На реализацию"&amp;YEAR(L$3),ЗФ!$2:$2,0))*INDEX(КЗ!$A$1:$O$13,MATCH($A12,КЗ!$A:$A,0),MATCH(MONTH(L$3),КЗ!$1:$1,0)),""),0)</f>
        <v>29.4</v>
      </c>
      <c r="M13" s="238" cm="1">
        <f t="array" aca="1" ref="M13" ca="1">IFERROR(IF(AND(НачИнвП_Дата&lt;=M$3,КИнвП_Дата&gt;M$3),
             INDEX(ЗФ,MATCH($A12,ЗФ!$A:$A,0),MATCH("На реализацию"&amp;YEAR(M$3),ЗФ!$2:$2,0))*INDEX(КЗ!$A$1:$O$13,MATCH($A12,КЗ!$A:$A,0),MATCH(MONTH(M$3),КЗ!$1:$1,0)),""),0)</f>
        <v>11.76</v>
      </c>
      <c r="N13" s="548">
        <f t="shared" ref="N13" ca="1" si="526">SUM(B13:M13)</f>
        <v>76.440000000000012</v>
      </c>
      <c r="O13" s="238" cm="1">
        <f t="array" aca="1" ref="O13" ca="1">IFERROR(IF(AND(НачИнвП_Дата&lt;=O$3,КИнвП_Дата&gt;O$3),
             INDEX(ЗФ,MATCH($A12,ЗФ!$A:$A,0),MATCH("На реализацию"&amp;YEAR(O$3),ЗФ!$2:$2,0))*INDEX(КЗ!$A$1:$O$13,MATCH($A12,КЗ!$A:$A,0),MATCH(MONTH(O$3),КЗ!$1:$1,0)),""),0)</f>
        <v>0</v>
      </c>
      <c r="P13" s="238" cm="1">
        <f t="array" aca="1" ref="P13" ca="1">IFERROR(IF(AND(НачИнвП_Дата&lt;=P$3,КИнвП_Дата&gt;P$3),
             INDEX(ЗФ,MATCH($A12,ЗФ!$A:$A,0),MATCH("На реализацию"&amp;YEAR(P$3),ЗФ!$2:$2,0))*INDEX(КЗ!$A$1:$O$13,MATCH($A12,КЗ!$A:$A,0),MATCH(MONTH(P$3),КЗ!$1:$1,0)),""),0)</f>
        <v>1.8480000000000001</v>
      </c>
      <c r="Q13" s="238" cm="1">
        <f t="array" aca="1" ref="Q13" ca="1">IFERROR(IF(AND(НачИнвП_Дата&lt;=Q$3,КИнвП_Дата&gt;Q$3),
             INDEX(ЗФ,MATCH($A12,ЗФ!$A:$A,0),MATCH("На реализацию"&amp;YEAR(Q$3),ЗФ!$2:$2,0))*INDEX(КЗ!$A$1:$O$13,MATCH($A12,КЗ!$A:$A,0),MATCH(MONTH(Q$3),КЗ!$1:$1,0)),""),0)</f>
        <v>35.112000000000002</v>
      </c>
      <c r="R13" s="238" cm="1">
        <f t="array" aca="1" ref="R13" ca="1">IFERROR(IF(AND(НачИнвП_Дата&lt;=R$3,КИнвП_Дата&gt;R$3),
             INDEX(ЗФ,MATCH($A12,ЗФ!$A:$A,0),MATCH("На реализацию"&amp;YEAR(R$3),ЗФ!$2:$2,0))*INDEX(КЗ!$A$1:$O$13,MATCH($A12,КЗ!$A:$A,0),MATCH(MONTH(R$3),КЗ!$1:$1,0)),""),0)</f>
        <v>34.187999999999995</v>
      </c>
      <c r="S13" s="238" cm="1">
        <f t="array" aca="1" ref="S13" ca="1">IFERROR(IF(AND(НачИнвП_Дата&lt;=S$3,КИнвП_Дата&gt;S$3),
             INDEX(ЗФ,MATCH($A12,ЗФ!$A:$A,0),MATCH("На реализацию"&amp;YEAR(S$3),ЗФ!$2:$2,0))*INDEX(КЗ!$A$1:$O$13,MATCH($A12,КЗ!$A:$A,0),MATCH(MONTH(S$3),КЗ!$1:$1,0)),""),0)</f>
        <v>46.2</v>
      </c>
      <c r="T13" s="238" cm="1">
        <f t="array" aca="1" ref="T13" ca="1">IFERROR(IF(AND(НачИнвП_Дата&lt;=T$3,КИнвП_Дата&gt;T$3),
             INDEX(ЗФ,MATCH($A12,ЗФ!$A:$A,0),MATCH("На реализацию"&amp;YEAR(T$3),ЗФ!$2:$2,0))*INDEX(КЗ!$A$1:$O$13,MATCH($A12,КЗ!$A:$A,0),MATCH(MONTH(T$3),КЗ!$1:$1,0)),""),0)</f>
        <v>20.096999999999998</v>
      </c>
      <c r="U13" s="238" cm="1">
        <f t="array" aca="1" ref="U13" ca="1">IFERROR(IF(AND(НачИнвП_Дата&lt;=U$3,КИнвП_Дата&gt;U$3),
             INDEX(ЗФ,MATCH($A12,ЗФ!$A:$A,0),MATCH("На реализацию"&amp;YEAR(U$3),ЗФ!$2:$2,0))*INDEX(КЗ!$A$1:$O$13,MATCH($A12,КЗ!$A:$A,0),MATCH(MONTH(U$3),КЗ!$1:$1,0)),""),0)</f>
        <v>0</v>
      </c>
      <c r="V13" s="238" cm="1">
        <f t="array" aca="1" ref="V13" ca="1">IFERROR(IF(AND(НачИнвП_Дата&lt;=V$3,КИнвП_Дата&gt;V$3),
             INDEX(ЗФ,MATCH($A12,ЗФ!$A:$A,0),MATCH("На реализацию"&amp;YEAR(V$3),ЗФ!$2:$2,0))*INDEX(КЗ!$A$1:$O$13,MATCH($A12,КЗ!$A:$A,0),MATCH(MONTH(V$3),КЗ!$1:$1,0)),""),0)</f>
        <v>0</v>
      </c>
      <c r="W13" s="238" cm="1">
        <f t="array" aca="1" ref="W13" ca="1">IFERROR(IF(AND(НачИнвП_Дата&lt;=W$3,КИнвП_Дата&gt;W$3),
             INDEX(ЗФ,MATCH($A12,ЗФ!$A:$A,0),MATCH("На реализацию"&amp;YEAR(W$3),ЗФ!$2:$2,0))*INDEX(КЗ!$A$1:$O$13,MATCH($A12,КЗ!$A:$A,0),MATCH(MONTH(W$3),КЗ!$1:$1,0)),""),0)</f>
        <v>3.4649999999999999</v>
      </c>
      <c r="X13" s="238" cm="1">
        <f t="array" aca="1" ref="X13" ca="1">IFERROR(IF(AND(НачИнвП_Дата&lt;=X$3,КИнвП_Дата&gt;X$3),
             INDEX(ЗФ,MATCH($A12,ЗФ!$A:$A,0),MATCH("На реализацию"&amp;YEAR(X$3),ЗФ!$2:$2,0))*INDEX(КЗ!$A$1:$O$13,MATCH($A12,КЗ!$A:$A,0),MATCH(MONTH(X$3),КЗ!$1:$1,0)),""),0)</f>
        <v>41.58</v>
      </c>
      <c r="Y13" s="238" cm="1">
        <f t="array" aca="1" ref="Y13" ca="1">IFERROR(IF(AND(НачИнвП_Дата&lt;=Y$3,КИнвП_Дата&gt;Y$3),
             INDEX(ЗФ,MATCH($A12,ЗФ!$A:$A,0),MATCH("На реализацию"&amp;YEAR(Y$3),ЗФ!$2:$2,0))*INDEX(КЗ!$A$1:$O$13,MATCH($A12,КЗ!$A:$A,0),MATCH(MONTH(Y$3),КЗ!$1:$1,0)),""),0)</f>
        <v>34.65</v>
      </c>
      <c r="Z13" s="238" cm="1">
        <f t="array" aca="1" ref="Z13" ca="1">IFERROR(IF(AND(НачИнвП_Дата&lt;=Z$3,КИнвП_Дата&gt;Z$3),
             INDEX(ЗФ,MATCH($A12,ЗФ!$A:$A,0),MATCH("На реализацию"&amp;YEAR(Z$3),ЗФ!$2:$2,0))*INDEX(КЗ!$A$1:$O$13,MATCH($A12,КЗ!$A:$A,0),MATCH(MONTH(Z$3),КЗ!$1:$1,0)),""),0)</f>
        <v>13.86</v>
      </c>
      <c r="AA13" s="548">
        <f t="shared" ref="AA13" ca="1" si="527">SUM(O13:Z13)</f>
        <v>231</v>
      </c>
      <c r="AB13" s="238" cm="1">
        <f t="array" aca="1" ref="AB13" ca="1">IFERROR(IF(AND(НачИнвП_Дата&lt;=AB$3,КИнвП_Дата&gt;AB$3),
             INDEX(ЗФ,MATCH($A12,ЗФ!$A:$A,0),MATCH("На реализацию"&amp;YEAR(AB$3),ЗФ!$2:$2,0))*INDEX(КЗ!$A$1:$O$13,MATCH($A12,КЗ!$A:$A,0),MATCH(MONTH(AB$3),КЗ!$1:$1,0)),""),0)</f>
        <v>0</v>
      </c>
      <c r="AC13" s="238" cm="1">
        <f t="array" aca="1" ref="AC13" ca="1">IFERROR(IF(AND(НачИнвП_Дата&lt;=AC$3,КИнвП_Дата&gt;AC$3),
             INDEX(ЗФ,MATCH($A12,ЗФ!$A:$A,0),MATCH("На реализацию"&amp;YEAR(AC$3),ЗФ!$2:$2,0))*INDEX(КЗ!$A$1:$O$13,MATCH($A12,КЗ!$A:$A,0),MATCH(MONTH(AC$3),КЗ!$1:$1,0)),""),0)</f>
        <v>1.8480000000000001</v>
      </c>
      <c r="AD13" s="238" cm="1">
        <f t="array" aca="1" ref="AD13" ca="1">IFERROR(IF(AND(НачИнвП_Дата&lt;=AD$3,КИнвП_Дата&gt;AD$3),
             INDEX(ЗФ,MATCH($A12,ЗФ!$A:$A,0),MATCH("На реализацию"&amp;YEAR(AD$3),ЗФ!$2:$2,0))*INDEX(КЗ!$A$1:$O$13,MATCH($A12,КЗ!$A:$A,0),MATCH(MONTH(AD$3),КЗ!$1:$1,0)),""),0)</f>
        <v>35.112000000000002</v>
      </c>
      <c r="AE13" s="238" cm="1">
        <f t="array" aca="1" ref="AE13" ca="1">IFERROR(IF(AND(НачИнвП_Дата&lt;=AE$3,КИнвП_Дата&gt;AE$3),
             INDEX(ЗФ,MATCH($A12,ЗФ!$A:$A,0),MATCH("На реализацию"&amp;YEAR(AE$3),ЗФ!$2:$2,0))*INDEX(КЗ!$A$1:$O$13,MATCH($A12,КЗ!$A:$A,0),MATCH(MONTH(AE$3),КЗ!$1:$1,0)),""),0)</f>
        <v>34.187999999999995</v>
      </c>
      <c r="AF13" s="238" cm="1">
        <f t="array" aca="1" ref="AF13" ca="1">IFERROR(IF(AND(НачИнвП_Дата&lt;=AF$3,КИнвП_Дата&gt;AF$3),
             INDEX(ЗФ,MATCH($A12,ЗФ!$A:$A,0),MATCH("На реализацию"&amp;YEAR(AF$3),ЗФ!$2:$2,0))*INDEX(КЗ!$A$1:$O$13,MATCH($A12,КЗ!$A:$A,0),MATCH(MONTH(AF$3),КЗ!$1:$1,0)),""),0)</f>
        <v>46.2</v>
      </c>
      <c r="AG13" s="238" cm="1">
        <f t="array" aca="1" ref="AG13" ca="1">IFERROR(IF(AND(НачИнвП_Дата&lt;=AG$3,КИнвП_Дата&gt;AG$3),
             INDEX(ЗФ,MATCH($A12,ЗФ!$A:$A,0),MATCH("На реализацию"&amp;YEAR(AG$3),ЗФ!$2:$2,0))*INDEX(КЗ!$A$1:$O$13,MATCH($A12,КЗ!$A:$A,0),MATCH(MONTH(AG$3),КЗ!$1:$1,0)),""),0)</f>
        <v>20.096999999999998</v>
      </c>
      <c r="AH13" s="238" cm="1">
        <f t="array" aca="1" ref="AH13" ca="1">IFERROR(IF(AND(НачИнвП_Дата&lt;=AH$3,КИнвП_Дата&gt;AH$3),
             INDEX(ЗФ,MATCH($A12,ЗФ!$A:$A,0),MATCH("На реализацию"&amp;YEAR(AH$3),ЗФ!$2:$2,0))*INDEX(КЗ!$A$1:$O$13,MATCH($A12,КЗ!$A:$A,0),MATCH(MONTH(AH$3),КЗ!$1:$1,0)),""),0)</f>
        <v>0</v>
      </c>
      <c r="AI13" s="238" cm="1">
        <f t="array" aca="1" ref="AI13" ca="1">IFERROR(IF(AND(НачИнвП_Дата&lt;=AI$3,КИнвП_Дата&gt;AI$3),
             INDEX(ЗФ,MATCH($A12,ЗФ!$A:$A,0),MATCH("На реализацию"&amp;YEAR(AI$3),ЗФ!$2:$2,0))*INDEX(КЗ!$A$1:$O$13,MATCH($A12,КЗ!$A:$A,0),MATCH(MONTH(AI$3),КЗ!$1:$1,0)),""),0)</f>
        <v>0</v>
      </c>
      <c r="AJ13" s="238" cm="1">
        <f t="array" aca="1" ref="AJ13" ca="1">IFERROR(IF(AND(НачИнвП_Дата&lt;=AJ$3,КИнвП_Дата&gt;AJ$3),
             INDEX(ЗФ,MATCH($A12,ЗФ!$A:$A,0),MATCH("На реализацию"&amp;YEAR(AJ$3),ЗФ!$2:$2,0))*INDEX(КЗ!$A$1:$O$13,MATCH($A12,КЗ!$A:$A,0),MATCH(MONTH(AJ$3),КЗ!$1:$1,0)),""),0)</f>
        <v>3.4649999999999999</v>
      </c>
      <c r="AK13" s="238" cm="1">
        <f t="array" aca="1" ref="AK13" ca="1">IFERROR(IF(AND(НачИнвП_Дата&lt;=AK$3,КИнвП_Дата&gt;AK$3),
             INDEX(ЗФ,MATCH($A12,ЗФ!$A:$A,0),MATCH("На реализацию"&amp;YEAR(AK$3),ЗФ!$2:$2,0))*INDEX(КЗ!$A$1:$O$13,MATCH($A12,КЗ!$A:$A,0),MATCH(MONTH(AK$3),КЗ!$1:$1,0)),""),0)</f>
        <v>41.58</v>
      </c>
      <c r="AL13" s="238" cm="1">
        <f t="array" aca="1" ref="AL13" ca="1">IFERROR(IF(AND(НачИнвП_Дата&lt;=AL$3,КИнвП_Дата&gt;AL$3),
             INDEX(ЗФ,MATCH($A12,ЗФ!$A:$A,0),MATCH("На реализацию"&amp;YEAR(AL$3),ЗФ!$2:$2,0))*INDEX(КЗ!$A$1:$O$13,MATCH($A12,КЗ!$A:$A,0),MATCH(MONTH(AL$3),КЗ!$1:$1,0)),""),0)</f>
        <v>34.65</v>
      </c>
      <c r="AM13" s="238" cm="1">
        <f t="array" aca="1" ref="AM13" ca="1">IFERROR(IF(AND(НачИнвП_Дата&lt;=AM$3,КИнвП_Дата&gt;AM$3),
             INDEX(ЗФ,MATCH($A12,ЗФ!$A:$A,0),MATCH("На реализацию"&amp;YEAR(AM$3),ЗФ!$2:$2,0))*INDEX(КЗ!$A$1:$O$13,MATCH($A12,КЗ!$A:$A,0),MATCH(MONTH(AM$3),КЗ!$1:$1,0)),""),0)</f>
        <v>13.86</v>
      </c>
      <c r="AN13" s="548">
        <f t="shared" ref="AN13" ca="1" si="528">SUM(AB13:AM13)</f>
        <v>231</v>
      </c>
      <c r="AO13" s="238" cm="1">
        <f t="array" aca="1" ref="AO13" ca="1">IFERROR(IF(AND(НачИнвП_Дата&lt;=AO$3,КИнвП_Дата&gt;AO$3),
             INDEX(ЗФ,MATCH($A12,ЗФ!$A:$A,0),MATCH("На реализацию"&amp;YEAR(AO$3),ЗФ!$2:$2,0))*INDEX(КЗ!$A$1:$O$13,MATCH($A12,КЗ!$A:$A,0),MATCH(MONTH(AO$3),КЗ!$1:$1,0)),""),0)</f>
        <v>0</v>
      </c>
      <c r="AP13" s="238" cm="1">
        <f t="array" aca="1" ref="AP13" ca="1">IFERROR(IF(AND(НачИнвП_Дата&lt;=AP$3,КИнвП_Дата&gt;AP$3),
             INDEX(ЗФ,MATCH($A12,ЗФ!$A:$A,0),MATCH("На реализацию"&amp;YEAR(AP$3),ЗФ!$2:$2,0))*INDEX(КЗ!$A$1:$O$13,MATCH($A12,КЗ!$A:$A,0),MATCH(MONTH(AP$3),КЗ!$1:$1,0)),""),0)</f>
        <v>1.8480000000000001</v>
      </c>
      <c r="AQ13" s="238" cm="1">
        <f t="array" aca="1" ref="AQ13" ca="1">IFERROR(IF(AND(НачИнвП_Дата&lt;=AQ$3,КИнвП_Дата&gt;AQ$3),
             INDEX(ЗФ,MATCH($A12,ЗФ!$A:$A,0),MATCH("На реализацию"&amp;YEAR(AQ$3),ЗФ!$2:$2,0))*INDEX(КЗ!$A$1:$O$13,MATCH($A12,КЗ!$A:$A,0),MATCH(MONTH(AQ$3),КЗ!$1:$1,0)),""),0)</f>
        <v>35.112000000000002</v>
      </c>
      <c r="AR13" s="238" cm="1">
        <f t="array" aca="1" ref="AR13" ca="1">IFERROR(IF(AND(НачИнвП_Дата&lt;=AR$3,КИнвП_Дата&gt;AR$3),
             INDEX(ЗФ,MATCH($A12,ЗФ!$A:$A,0),MATCH("На реализацию"&amp;YEAR(AR$3),ЗФ!$2:$2,0))*INDEX(КЗ!$A$1:$O$13,MATCH($A12,КЗ!$A:$A,0),MATCH(MONTH(AR$3),КЗ!$1:$1,0)),""),0)</f>
        <v>34.187999999999995</v>
      </c>
      <c r="AS13" s="238" cm="1">
        <f t="array" aca="1" ref="AS13" ca="1">IFERROR(IF(AND(НачИнвП_Дата&lt;=AS$3,КИнвП_Дата&gt;AS$3),
             INDEX(ЗФ,MATCH($A12,ЗФ!$A:$A,0),MATCH("На реализацию"&amp;YEAR(AS$3),ЗФ!$2:$2,0))*INDEX(КЗ!$A$1:$O$13,MATCH($A12,КЗ!$A:$A,0),MATCH(MONTH(AS$3),КЗ!$1:$1,0)),""),0)</f>
        <v>46.2</v>
      </c>
      <c r="AT13" s="238" cm="1">
        <f t="array" aca="1" ref="AT13" ca="1">IFERROR(IF(AND(НачИнвП_Дата&lt;=AT$3,КИнвП_Дата&gt;AT$3),
             INDEX(ЗФ,MATCH($A12,ЗФ!$A:$A,0),MATCH("На реализацию"&amp;YEAR(AT$3),ЗФ!$2:$2,0))*INDEX(КЗ!$A$1:$O$13,MATCH($A12,КЗ!$A:$A,0),MATCH(MONTH(AT$3),КЗ!$1:$1,0)),""),0)</f>
        <v>20.096999999999998</v>
      </c>
      <c r="AU13" s="238" cm="1">
        <f t="array" aca="1" ref="AU13" ca="1">IFERROR(IF(AND(НачИнвП_Дата&lt;=AU$3,КИнвП_Дата&gt;AU$3),
             INDEX(ЗФ,MATCH($A12,ЗФ!$A:$A,0),MATCH("На реализацию"&amp;YEAR(AU$3),ЗФ!$2:$2,0))*INDEX(КЗ!$A$1:$O$13,MATCH($A12,КЗ!$A:$A,0),MATCH(MONTH(AU$3),КЗ!$1:$1,0)),""),0)</f>
        <v>0</v>
      </c>
      <c r="AV13" s="238" cm="1">
        <f t="array" aca="1" ref="AV13" ca="1">IFERROR(IF(AND(НачИнвП_Дата&lt;=AV$3,КИнвП_Дата&gt;AV$3),
             INDEX(ЗФ,MATCH($A12,ЗФ!$A:$A,0),MATCH("На реализацию"&amp;YEAR(AV$3),ЗФ!$2:$2,0))*INDEX(КЗ!$A$1:$O$13,MATCH($A12,КЗ!$A:$A,0),MATCH(MONTH(AV$3),КЗ!$1:$1,0)),""),0)</f>
        <v>0</v>
      </c>
      <c r="AW13" s="238" cm="1">
        <f t="array" aca="1" ref="AW13" ca="1">IFERROR(IF(AND(НачИнвП_Дата&lt;=AW$3,КИнвП_Дата&gt;AW$3),
             INDEX(ЗФ,MATCH($A12,ЗФ!$A:$A,0),MATCH("На реализацию"&amp;YEAR(AW$3),ЗФ!$2:$2,0))*INDEX(КЗ!$A$1:$O$13,MATCH($A12,КЗ!$A:$A,0),MATCH(MONTH(AW$3),КЗ!$1:$1,0)),""),0)</f>
        <v>3.4649999999999999</v>
      </c>
      <c r="AX13" s="238" cm="1">
        <f t="array" aca="1" ref="AX13" ca="1">IFERROR(IF(AND(НачИнвП_Дата&lt;=AX$3,КИнвП_Дата&gt;AX$3),
             INDEX(ЗФ,MATCH($A12,ЗФ!$A:$A,0),MATCH("На реализацию"&amp;YEAR(AX$3),ЗФ!$2:$2,0))*INDEX(КЗ!$A$1:$O$13,MATCH($A12,КЗ!$A:$A,0),MATCH(MONTH(AX$3),КЗ!$1:$1,0)),""),0)</f>
        <v>41.58</v>
      </c>
      <c r="AY13" s="238" cm="1">
        <f t="array" aca="1" ref="AY13" ca="1">IFERROR(IF(AND(НачИнвП_Дата&lt;=AY$3,КИнвП_Дата&gt;AY$3),
             INDEX(ЗФ,MATCH($A12,ЗФ!$A:$A,0),MATCH("На реализацию"&amp;YEAR(AY$3),ЗФ!$2:$2,0))*INDEX(КЗ!$A$1:$O$13,MATCH($A12,КЗ!$A:$A,0),MATCH(MONTH(AY$3),КЗ!$1:$1,0)),""),0)</f>
        <v>34.65</v>
      </c>
      <c r="AZ13" s="238" cm="1">
        <f t="array" aca="1" ref="AZ13" ca="1">IFERROR(IF(AND(НачИнвП_Дата&lt;=AZ$3,КИнвП_Дата&gt;AZ$3),
             INDEX(ЗФ,MATCH($A12,ЗФ!$A:$A,0),MATCH("На реализацию"&amp;YEAR(AZ$3),ЗФ!$2:$2,0))*INDEX(КЗ!$A$1:$O$13,MATCH($A12,КЗ!$A:$A,0),MATCH(MONTH(AZ$3),КЗ!$1:$1,0)),""),0)</f>
        <v>13.86</v>
      </c>
      <c r="BA13" s="548">
        <f t="shared" ref="BA13" ca="1" si="529">SUM(AO13:AZ13)</f>
        <v>231</v>
      </c>
      <c r="BB13" s="238" cm="1">
        <f t="array" aca="1" ref="BB13" ca="1">IFERROR(IF(AND(НачИнвП_Дата&lt;=BB$3,КИнвП_Дата&gt;BB$3),
             INDEX(ЗФ,MATCH($A12,ЗФ!$A:$A,0),MATCH("На реализацию"&amp;YEAR(BB$3),ЗФ!$2:$2,0))*INDEX(КЗ!$A$1:$O$13,MATCH($A12,КЗ!$A:$A,0),MATCH(MONTH(BB$3),КЗ!$1:$1,0)),""),0)</f>
        <v>0</v>
      </c>
      <c r="BC13" s="238" cm="1">
        <f t="array" aca="1" ref="BC13" ca="1">IFERROR(IF(AND(НачИнвП_Дата&lt;=BC$3,КИнвП_Дата&gt;BC$3),
             INDEX(ЗФ,MATCH($A12,ЗФ!$A:$A,0),MATCH("На реализацию"&amp;YEAR(BC$3),ЗФ!$2:$2,0))*INDEX(КЗ!$A$1:$O$13,MATCH($A12,КЗ!$A:$A,0),MATCH(MONTH(BC$3),КЗ!$1:$1,0)),""),0)</f>
        <v>1.8480000000000001</v>
      </c>
      <c r="BD13" s="238" cm="1">
        <f t="array" aca="1" ref="BD13" ca="1">IFERROR(IF(AND(НачИнвП_Дата&lt;=BD$3,КИнвП_Дата&gt;BD$3),
             INDEX(ЗФ,MATCH($A12,ЗФ!$A:$A,0),MATCH("На реализацию"&amp;YEAR(BD$3),ЗФ!$2:$2,0))*INDEX(КЗ!$A$1:$O$13,MATCH($A12,КЗ!$A:$A,0),MATCH(MONTH(BD$3),КЗ!$1:$1,0)),""),0)</f>
        <v>35.112000000000002</v>
      </c>
      <c r="BE13" s="238" cm="1">
        <f t="array" aca="1" ref="BE13" ca="1">IFERROR(IF(AND(НачИнвП_Дата&lt;=BE$3,КИнвП_Дата&gt;BE$3),
             INDEX(ЗФ,MATCH($A12,ЗФ!$A:$A,0),MATCH("На реализацию"&amp;YEAR(BE$3),ЗФ!$2:$2,0))*INDEX(КЗ!$A$1:$O$13,MATCH($A12,КЗ!$A:$A,0),MATCH(MONTH(BE$3),КЗ!$1:$1,0)),""),0)</f>
        <v>34.187999999999995</v>
      </c>
      <c r="BF13" s="238" cm="1">
        <f t="array" aca="1" ref="BF13" ca="1">IFERROR(IF(AND(НачИнвП_Дата&lt;=BF$3,КИнвП_Дата&gt;BF$3),
             INDEX(ЗФ,MATCH($A12,ЗФ!$A:$A,0),MATCH("На реализацию"&amp;YEAR(BF$3),ЗФ!$2:$2,0))*INDEX(КЗ!$A$1:$O$13,MATCH($A12,КЗ!$A:$A,0),MATCH(MONTH(BF$3),КЗ!$1:$1,0)),""),0)</f>
        <v>46.2</v>
      </c>
      <c r="BG13" s="238" cm="1">
        <f t="array" aca="1" ref="BG13" ca="1">IFERROR(IF(AND(НачИнвП_Дата&lt;=BG$3,КИнвП_Дата&gt;BG$3),
             INDEX(ЗФ,MATCH($A12,ЗФ!$A:$A,0),MATCH("На реализацию"&amp;YEAR(BG$3),ЗФ!$2:$2,0))*INDEX(КЗ!$A$1:$O$13,MATCH($A12,КЗ!$A:$A,0),MATCH(MONTH(BG$3),КЗ!$1:$1,0)),""),0)</f>
        <v>20.096999999999998</v>
      </c>
      <c r="BH13" s="238" cm="1">
        <f t="array" aca="1" ref="BH13" ca="1">IFERROR(IF(AND(НачИнвП_Дата&lt;=BH$3,КИнвП_Дата&gt;BH$3),
             INDEX(ЗФ,MATCH($A12,ЗФ!$A:$A,0),MATCH("На реализацию"&amp;YEAR(BH$3),ЗФ!$2:$2,0))*INDEX(КЗ!$A$1:$O$13,MATCH($A12,КЗ!$A:$A,0),MATCH(MONTH(BH$3),КЗ!$1:$1,0)),""),0)</f>
        <v>0</v>
      </c>
      <c r="BI13" s="238" cm="1">
        <f t="array" aca="1" ref="BI13" ca="1">IFERROR(IF(AND(НачИнвП_Дата&lt;=BI$3,КИнвП_Дата&gt;BI$3),
             INDEX(ЗФ,MATCH($A12,ЗФ!$A:$A,0),MATCH("На реализацию"&amp;YEAR(BI$3),ЗФ!$2:$2,0))*INDEX(КЗ!$A$1:$O$13,MATCH($A12,КЗ!$A:$A,0),MATCH(MONTH(BI$3),КЗ!$1:$1,0)),""),0)</f>
        <v>0</v>
      </c>
      <c r="BJ13" s="238" cm="1">
        <f t="array" aca="1" ref="BJ13" ca="1">IFERROR(IF(AND(НачИнвП_Дата&lt;=BJ$3,КИнвП_Дата&gt;BJ$3),
             INDEX(ЗФ,MATCH($A12,ЗФ!$A:$A,0),MATCH("На реализацию"&amp;YEAR(BJ$3),ЗФ!$2:$2,0))*INDEX(КЗ!$A$1:$O$13,MATCH($A12,КЗ!$A:$A,0),MATCH(MONTH(BJ$3),КЗ!$1:$1,0)),""),0)</f>
        <v>3.4649999999999999</v>
      </c>
      <c r="BK13" s="238" cm="1">
        <f t="array" aca="1" ref="BK13" ca="1">IFERROR(IF(AND(НачИнвП_Дата&lt;=BK$3,КИнвП_Дата&gt;BK$3),
             INDEX(ЗФ,MATCH($A12,ЗФ!$A:$A,0),MATCH("На реализацию"&amp;YEAR(BK$3),ЗФ!$2:$2,0))*INDEX(КЗ!$A$1:$O$13,MATCH($A12,КЗ!$A:$A,0),MATCH(MONTH(BK$3),КЗ!$1:$1,0)),""),0)</f>
        <v>41.58</v>
      </c>
      <c r="BL13" s="238" cm="1">
        <f t="array" aca="1" ref="BL13" ca="1">IFERROR(IF(AND(НачИнвП_Дата&lt;=BL$3,КИнвП_Дата&gt;BL$3),
             INDEX(ЗФ,MATCH($A12,ЗФ!$A:$A,0),MATCH("На реализацию"&amp;YEAR(BL$3),ЗФ!$2:$2,0))*INDEX(КЗ!$A$1:$O$13,MATCH($A12,КЗ!$A:$A,0),MATCH(MONTH(BL$3),КЗ!$1:$1,0)),""),0)</f>
        <v>34.65</v>
      </c>
      <c r="BM13" s="238" cm="1">
        <f t="array" aca="1" ref="BM13" ca="1">IFERROR(IF(AND(НачИнвП_Дата&lt;=BM$3,КИнвП_Дата&gt;BM$3),
             INDEX(ЗФ,MATCH($A12,ЗФ!$A:$A,0),MATCH("На реализацию"&amp;YEAR(BM$3),ЗФ!$2:$2,0))*INDEX(КЗ!$A$1:$O$13,MATCH($A12,КЗ!$A:$A,0),MATCH(MONTH(BM$3),КЗ!$1:$1,0)),""),0)</f>
        <v>13.86</v>
      </c>
      <c r="BN13" s="548">
        <f t="shared" ref="BN13" ca="1" si="530">SUM(BB13:BM13)</f>
        <v>231</v>
      </c>
      <c r="BO13" s="238" cm="1">
        <f t="array" aca="1" ref="BO13" ca="1">IFERROR(IF(AND(НачИнвП_Дата&lt;=BO$3,КИнвП_Дата&gt;BO$3),
             INDEX(ЗФ,MATCH($A12,ЗФ!$A:$A,0),MATCH("На реализацию"&amp;YEAR(BO$3),ЗФ!$2:$2,0))*INDEX(КЗ!$A$1:$O$13,MATCH($A12,КЗ!$A:$A,0),MATCH(MONTH(BO$3),КЗ!$1:$1,0)),""),0)</f>
        <v>0</v>
      </c>
      <c r="BP13" s="238" cm="1">
        <f t="array" aca="1" ref="BP13" ca="1">IFERROR(IF(AND(НачИнвП_Дата&lt;=BP$3,КИнвП_Дата&gt;BP$3),
             INDEX(ЗФ,MATCH($A12,ЗФ!$A:$A,0),MATCH("На реализацию"&amp;YEAR(BP$3),ЗФ!$2:$2,0))*INDEX(КЗ!$A$1:$O$13,MATCH($A12,КЗ!$A:$A,0),MATCH(MONTH(BP$3),КЗ!$1:$1,0)),""),0)</f>
        <v>1.8480000000000001</v>
      </c>
      <c r="BQ13" s="238" cm="1">
        <f t="array" aca="1" ref="BQ13" ca="1">IFERROR(IF(AND(НачИнвП_Дата&lt;=BQ$3,КИнвП_Дата&gt;BQ$3),
             INDEX(ЗФ,MATCH($A12,ЗФ!$A:$A,0),MATCH("На реализацию"&amp;YEAR(BQ$3),ЗФ!$2:$2,0))*INDEX(КЗ!$A$1:$O$13,MATCH($A12,КЗ!$A:$A,0),MATCH(MONTH(BQ$3),КЗ!$1:$1,0)),""),0)</f>
        <v>35.112000000000002</v>
      </c>
      <c r="BR13" s="238" cm="1">
        <f t="array" aca="1" ref="BR13" ca="1">IFERROR(IF(AND(НачИнвП_Дата&lt;=BR$3,КИнвП_Дата&gt;BR$3),
             INDEX(ЗФ,MATCH($A12,ЗФ!$A:$A,0),MATCH("На реализацию"&amp;YEAR(BR$3),ЗФ!$2:$2,0))*INDEX(КЗ!$A$1:$O$13,MATCH($A12,КЗ!$A:$A,0),MATCH(MONTH(BR$3),КЗ!$1:$1,0)),""),0)</f>
        <v>34.187999999999995</v>
      </c>
      <c r="BS13" s="238" cm="1">
        <f t="array" aca="1" ref="BS13" ca="1">IFERROR(IF(AND(НачИнвП_Дата&lt;=BS$3,КИнвП_Дата&gt;BS$3),
             INDEX(ЗФ,MATCH($A12,ЗФ!$A:$A,0),MATCH("На реализацию"&amp;YEAR(BS$3),ЗФ!$2:$2,0))*INDEX(КЗ!$A$1:$O$13,MATCH($A12,КЗ!$A:$A,0),MATCH(MONTH(BS$3),КЗ!$1:$1,0)),""),0)</f>
        <v>46.2</v>
      </c>
      <c r="BT13" s="238" cm="1">
        <f t="array" aca="1" ref="BT13" ca="1">IFERROR(IF(AND(НачИнвП_Дата&lt;=BT$3,КИнвП_Дата&gt;BT$3),
             INDEX(ЗФ,MATCH($A12,ЗФ!$A:$A,0),MATCH("На реализацию"&amp;YEAR(BT$3),ЗФ!$2:$2,0))*INDEX(КЗ!$A$1:$O$13,MATCH($A12,КЗ!$A:$A,0),MATCH(MONTH(BT$3),КЗ!$1:$1,0)),""),0)</f>
        <v>20.096999999999998</v>
      </c>
      <c r="BU13" s="238" cm="1">
        <f t="array" aca="1" ref="BU13" ca="1">IFERROR(IF(AND(НачИнвП_Дата&lt;=BU$3,КИнвП_Дата&gt;BU$3),
             INDEX(ЗФ,MATCH($A12,ЗФ!$A:$A,0),MATCH("На реализацию"&amp;YEAR(BU$3),ЗФ!$2:$2,0))*INDEX(КЗ!$A$1:$O$13,MATCH($A12,КЗ!$A:$A,0),MATCH(MONTH(BU$3),КЗ!$1:$1,0)),""),0)</f>
        <v>0</v>
      </c>
      <c r="BV13" s="238" cm="1">
        <f t="array" aca="1" ref="BV13" ca="1">IFERROR(IF(AND(НачИнвП_Дата&lt;=BV$3,КИнвП_Дата&gt;BV$3),
             INDEX(ЗФ,MATCH($A12,ЗФ!$A:$A,0),MATCH("На реализацию"&amp;YEAR(BV$3),ЗФ!$2:$2,0))*INDEX(КЗ!$A$1:$O$13,MATCH($A12,КЗ!$A:$A,0),MATCH(MONTH(BV$3),КЗ!$1:$1,0)),""),0)</f>
        <v>0</v>
      </c>
      <c r="BW13" s="238" cm="1">
        <f t="array" aca="1" ref="BW13" ca="1">IFERROR(IF(AND(НачИнвП_Дата&lt;=BW$3,КИнвП_Дата&gt;BW$3),
             INDEX(ЗФ,MATCH($A12,ЗФ!$A:$A,0),MATCH("На реализацию"&amp;YEAR(BW$3),ЗФ!$2:$2,0))*INDEX(КЗ!$A$1:$O$13,MATCH($A12,КЗ!$A:$A,0),MATCH(MONTH(BW$3),КЗ!$1:$1,0)),""),0)</f>
        <v>3.4649999999999999</v>
      </c>
      <c r="BX13" s="238" cm="1">
        <f t="array" aca="1" ref="BX13" ca="1">IFERROR(IF(AND(НачИнвП_Дата&lt;=BX$3,КИнвП_Дата&gt;BX$3),
             INDEX(ЗФ,MATCH($A12,ЗФ!$A:$A,0),MATCH("На реализацию"&amp;YEAR(BX$3),ЗФ!$2:$2,0))*INDEX(КЗ!$A$1:$O$13,MATCH($A12,КЗ!$A:$A,0),MATCH(MONTH(BX$3),КЗ!$1:$1,0)),""),0)</f>
        <v>41.58</v>
      </c>
      <c r="BY13" s="238" cm="1">
        <f t="array" aca="1" ref="BY13" ca="1">IFERROR(IF(AND(НачИнвП_Дата&lt;=BY$3,КИнвП_Дата&gt;BY$3),
             INDEX(ЗФ,MATCH($A12,ЗФ!$A:$A,0),MATCH("На реализацию"&amp;YEAR(BY$3),ЗФ!$2:$2,0))*INDEX(КЗ!$A$1:$O$13,MATCH($A12,КЗ!$A:$A,0),MATCH(MONTH(BY$3),КЗ!$1:$1,0)),""),0)</f>
        <v>34.65</v>
      </c>
      <c r="BZ13" s="238" cm="1">
        <f t="array" aca="1" ref="BZ13" ca="1">IFERROR(IF(AND(НачИнвП_Дата&lt;=BZ$3,КИнвП_Дата&gt;BZ$3),
             INDEX(ЗФ,MATCH($A12,ЗФ!$A:$A,0),MATCH("На реализацию"&amp;YEAR(BZ$3),ЗФ!$2:$2,0))*INDEX(КЗ!$A$1:$O$13,MATCH($A12,КЗ!$A:$A,0),MATCH(MONTH(BZ$3),КЗ!$1:$1,0)),""),0)</f>
        <v>13.86</v>
      </c>
      <c r="CA13" s="548">
        <f t="shared" ref="CA13" ca="1" si="531">SUM(BO13:BZ13)</f>
        <v>231</v>
      </c>
      <c r="CB13" s="238" cm="1">
        <f t="array" aca="1" ref="CB13" ca="1">IFERROR(IF(AND(НачИнвП_Дата&lt;=CB$3,КИнвП_Дата&gt;CB$3),
             INDEX(ЗФ,MATCH($A12,ЗФ!$A:$A,0),MATCH("На реализацию"&amp;YEAR(CB$3),ЗФ!$2:$2,0))*INDEX(КЗ!$A$1:$O$13,MATCH($A12,КЗ!$A:$A,0),MATCH(MONTH(CB$3),КЗ!$1:$1,0)),""),0)</f>
        <v>0</v>
      </c>
      <c r="CC13" s="238" cm="1">
        <f t="array" aca="1" ref="CC13" ca="1">IFERROR(IF(AND(НачИнвП_Дата&lt;=CC$3,КИнвП_Дата&gt;CC$3),
             INDEX(ЗФ,MATCH($A12,ЗФ!$A:$A,0),MATCH("На реализацию"&amp;YEAR(CC$3),ЗФ!$2:$2,0))*INDEX(КЗ!$A$1:$O$13,MATCH($A12,КЗ!$A:$A,0),MATCH(MONTH(CC$3),КЗ!$1:$1,0)),""),0)</f>
        <v>1.8480000000000001</v>
      </c>
      <c r="CD13" s="238" cm="1">
        <f t="array" aca="1" ref="CD13" ca="1">IFERROR(IF(AND(НачИнвП_Дата&lt;=CD$3,КИнвП_Дата&gt;CD$3),
             INDEX(ЗФ,MATCH($A12,ЗФ!$A:$A,0),MATCH("На реализацию"&amp;YEAR(CD$3),ЗФ!$2:$2,0))*INDEX(КЗ!$A$1:$O$13,MATCH($A12,КЗ!$A:$A,0),MATCH(MONTH(CD$3),КЗ!$1:$1,0)),""),0)</f>
        <v>35.112000000000002</v>
      </c>
      <c r="CE13" s="238" cm="1">
        <f t="array" aca="1" ref="CE13" ca="1">IFERROR(IF(AND(НачИнвП_Дата&lt;=CE$3,КИнвП_Дата&gt;CE$3),
             INDEX(ЗФ,MATCH($A12,ЗФ!$A:$A,0),MATCH("На реализацию"&amp;YEAR(CE$3),ЗФ!$2:$2,0))*INDEX(КЗ!$A$1:$O$13,MATCH($A12,КЗ!$A:$A,0),MATCH(MONTH(CE$3),КЗ!$1:$1,0)),""),0)</f>
        <v>34.187999999999995</v>
      </c>
      <c r="CF13" s="238" cm="1">
        <f t="array" aca="1" ref="CF13" ca="1">IFERROR(IF(AND(НачИнвП_Дата&lt;=CF$3,КИнвП_Дата&gt;CF$3),
             INDEX(ЗФ,MATCH($A12,ЗФ!$A:$A,0),MATCH("На реализацию"&amp;YEAR(CF$3),ЗФ!$2:$2,0))*INDEX(КЗ!$A$1:$O$13,MATCH($A12,КЗ!$A:$A,0),MATCH(MONTH(CF$3),КЗ!$1:$1,0)),""),0)</f>
        <v>46.2</v>
      </c>
      <c r="CG13" s="238" cm="1">
        <f t="array" aca="1" ref="CG13" ca="1">IFERROR(IF(AND(НачИнвП_Дата&lt;=CG$3,КИнвП_Дата&gt;CG$3),
             INDEX(ЗФ,MATCH($A12,ЗФ!$A:$A,0),MATCH("На реализацию"&amp;YEAR(CG$3),ЗФ!$2:$2,0))*INDEX(КЗ!$A$1:$O$13,MATCH($A12,КЗ!$A:$A,0),MATCH(MONTH(CG$3),КЗ!$1:$1,0)),""),0)</f>
        <v>20.096999999999998</v>
      </c>
      <c r="CH13" s="238" cm="1">
        <f t="array" aca="1" ref="CH13" ca="1">IFERROR(IF(AND(НачИнвП_Дата&lt;=CH$3,КИнвП_Дата&gt;CH$3),
             INDEX(ЗФ,MATCH($A12,ЗФ!$A:$A,0),MATCH("На реализацию"&amp;YEAR(CH$3),ЗФ!$2:$2,0))*INDEX(КЗ!$A$1:$O$13,MATCH($A12,КЗ!$A:$A,0),MATCH(MONTH(CH$3),КЗ!$1:$1,0)),""),0)</f>
        <v>0</v>
      </c>
      <c r="CI13" s="238" cm="1">
        <f t="array" aca="1" ref="CI13" ca="1">IFERROR(IF(AND(НачИнвП_Дата&lt;=CI$3,КИнвП_Дата&gt;CI$3),
             INDEX(ЗФ,MATCH($A12,ЗФ!$A:$A,0),MATCH("На реализацию"&amp;YEAR(CI$3),ЗФ!$2:$2,0))*INDEX(КЗ!$A$1:$O$13,MATCH($A12,КЗ!$A:$A,0),MATCH(MONTH(CI$3),КЗ!$1:$1,0)),""),0)</f>
        <v>0</v>
      </c>
      <c r="CJ13" s="238" cm="1">
        <f t="array" aca="1" ref="CJ13" ca="1">IFERROR(IF(AND(НачИнвП_Дата&lt;=CJ$3,КИнвП_Дата&gt;CJ$3),
             INDEX(ЗФ,MATCH($A12,ЗФ!$A:$A,0),MATCH("На реализацию"&amp;YEAR(CJ$3),ЗФ!$2:$2,0))*INDEX(КЗ!$A$1:$O$13,MATCH($A12,КЗ!$A:$A,0),MATCH(MONTH(CJ$3),КЗ!$1:$1,0)),""),0)</f>
        <v>3.4649999999999999</v>
      </c>
      <c r="CK13" s="238" cm="1">
        <f t="array" aca="1" ref="CK13" ca="1">IFERROR(IF(AND(НачИнвП_Дата&lt;=CK$3,КИнвП_Дата&gt;CK$3),
             INDEX(ЗФ,MATCH($A12,ЗФ!$A:$A,0),MATCH("На реализацию"&amp;YEAR(CK$3),ЗФ!$2:$2,0))*INDEX(КЗ!$A$1:$O$13,MATCH($A12,КЗ!$A:$A,0),MATCH(MONTH(CK$3),КЗ!$1:$1,0)),""),0)</f>
        <v>41.58</v>
      </c>
      <c r="CL13" s="238" cm="1">
        <f t="array" aca="1" ref="CL13" ca="1">IFERROR(IF(AND(НачИнвП_Дата&lt;=CL$3,КИнвП_Дата&gt;CL$3),
             INDEX(ЗФ,MATCH($A12,ЗФ!$A:$A,0),MATCH("На реализацию"&amp;YEAR(CL$3),ЗФ!$2:$2,0))*INDEX(КЗ!$A$1:$O$13,MATCH($A12,КЗ!$A:$A,0),MATCH(MONTH(CL$3),КЗ!$1:$1,0)),""),0)</f>
        <v>34.65</v>
      </c>
      <c r="CM13" s="238" cm="1">
        <f t="array" aca="1" ref="CM13" ca="1">IFERROR(IF(AND(НачИнвП_Дата&lt;=CM$3,КИнвП_Дата&gt;CM$3),
             INDEX(ЗФ,MATCH($A12,ЗФ!$A:$A,0),MATCH("На реализацию"&amp;YEAR(CM$3),ЗФ!$2:$2,0))*INDEX(КЗ!$A$1:$O$13,MATCH($A12,КЗ!$A:$A,0),MATCH(MONTH(CM$3),КЗ!$1:$1,0)),""),0)</f>
        <v>13.86</v>
      </c>
      <c r="CN13" s="548">
        <f t="shared" ref="CN13" ca="1" si="532">SUM(CB13:CM13)</f>
        <v>231</v>
      </c>
      <c r="CO13" s="238" cm="1">
        <f t="array" aca="1" ref="CO13" ca="1">IFERROR(IF(AND(НачИнвП_Дата&lt;=CO$3,КИнвП_Дата&gt;CO$3),
             INDEX(ЗФ,MATCH($A12,ЗФ!$A:$A,0),MATCH("На реализацию"&amp;YEAR(CO$3),ЗФ!$2:$2,0))*INDEX(КЗ!$A$1:$O$13,MATCH($A12,КЗ!$A:$A,0),MATCH(MONTH(CO$3),КЗ!$1:$1,0)),""),0)</f>
        <v>0</v>
      </c>
      <c r="CP13" s="238" cm="1">
        <f t="array" aca="1" ref="CP13" ca="1">IFERROR(IF(AND(НачИнвП_Дата&lt;=CP$3,КИнвП_Дата&gt;CP$3),
             INDEX(ЗФ,MATCH($A12,ЗФ!$A:$A,0),MATCH("На реализацию"&amp;YEAR(CP$3),ЗФ!$2:$2,0))*INDEX(КЗ!$A$1:$O$13,MATCH($A12,КЗ!$A:$A,0),MATCH(MONTH(CP$3),КЗ!$1:$1,0)),""),0)</f>
        <v>1.8480000000000001</v>
      </c>
      <c r="CQ13" s="238" cm="1">
        <f t="array" aca="1" ref="CQ13" ca="1">IFERROR(IF(AND(НачИнвП_Дата&lt;=CQ$3,КИнвП_Дата&gt;CQ$3),
             INDEX(ЗФ,MATCH($A12,ЗФ!$A:$A,0),MATCH("На реализацию"&amp;YEAR(CQ$3),ЗФ!$2:$2,0))*INDEX(КЗ!$A$1:$O$13,MATCH($A12,КЗ!$A:$A,0),MATCH(MONTH(CQ$3),КЗ!$1:$1,0)),""),0)</f>
        <v>35.112000000000002</v>
      </c>
      <c r="CR13" s="238" cm="1">
        <f t="array" aca="1" ref="CR13" ca="1">IFERROR(IF(AND(НачИнвП_Дата&lt;=CR$3,КИнвП_Дата&gt;CR$3),
             INDEX(ЗФ,MATCH($A12,ЗФ!$A:$A,0),MATCH("На реализацию"&amp;YEAR(CR$3),ЗФ!$2:$2,0))*INDEX(КЗ!$A$1:$O$13,MATCH($A12,КЗ!$A:$A,0),MATCH(MONTH(CR$3),КЗ!$1:$1,0)),""),0)</f>
        <v>34.187999999999995</v>
      </c>
      <c r="CS13" s="238" cm="1">
        <f t="array" aca="1" ref="CS13" ca="1">IFERROR(IF(AND(НачИнвП_Дата&lt;=CS$3,КИнвП_Дата&gt;CS$3),
             INDEX(ЗФ,MATCH($A12,ЗФ!$A:$A,0),MATCH("На реализацию"&amp;YEAR(CS$3),ЗФ!$2:$2,0))*INDEX(КЗ!$A$1:$O$13,MATCH($A12,КЗ!$A:$A,0),MATCH(MONTH(CS$3),КЗ!$1:$1,0)),""),0)</f>
        <v>46.2</v>
      </c>
      <c r="CT13" s="238" cm="1">
        <f t="array" aca="1" ref="CT13" ca="1">IFERROR(IF(AND(НачИнвП_Дата&lt;=CT$3,КИнвП_Дата&gt;CT$3),
             INDEX(ЗФ,MATCH($A12,ЗФ!$A:$A,0),MATCH("На реализацию"&amp;YEAR(CT$3),ЗФ!$2:$2,0))*INDEX(КЗ!$A$1:$O$13,MATCH($A12,КЗ!$A:$A,0),MATCH(MONTH(CT$3),КЗ!$1:$1,0)),""),0)</f>
        <v>20.096999999999998</v>
      </c>
      <c r="CU13" s="238" cm="1">
        <f t="array" aca="1" ref="CU13" ca="1">IFERROR(IF(AND(НачИнвП_Дата&lt;=CU$3,КИнвП_Дата&gt;CU$3),
             INDEX(ЗФ,MATCH($A12,ЗФ!$A:$A,0),MATCH("На реализацию"&amp;YEAR(CU$3),ЗФ!$2:$2,0))*INDEX(КЗ!$A$1:$O$13,MATCH($A12,КЗ!$A:$A,0),MATCH(MONTH(CU$3),КЗ!$1:$1,0)),""),0)</f>
        <v>0</v>
      </c>
      <c r="CV13" s="238" cm="1">
        <f t="array" aca="1" ref="CV13" ca="1">IFERROR(IF(AND(НачИнвП_Дата&lt;=CV$3,КИнвП_Дата&gt;CV$3),
             INDEX(ЗФ,MATCH($A12,ЗФ!$A:$A,0),MATCH("На реализацию"&amp;YEAR(CV$3),ЗФ!$2:$2,0))*INDEX(КЗ!$A$1:$O$13,MATCH($A12,КЗ!$A:$A,0),MATCH(MONTH(CV$3),КЗ!$1:$1,0)),""),0)</f>
        <v>0</v>
      </c>
      <c r="CW13" s="238" cm="1">
        <f t="array" aca="1" ref="CW13" ca="1">IFERROR(IF(AND(НачИнвП_Дата&lt;=CW$3,КИнвП_Дата&gt;CW$3),
             INDEX(ЗФ,MATCH($A12,ЗФ!$A:$A,0),MATCH("На реализацию"&amp;YEAR(CW$3),ЗФ!$2:$2,0))*INDEX(КЗ!$A$1:$O$13,MATCH($A12,КЗ!$A:$A,0),MATCH(MONTH(CW$3),КЗ!$1:$1,0)),""),0)</f>
        <v>3.4649999999999999</v>
      </c>
      <c r="CX13" s="238" cm="1">
        <f t="array" aca="1" ref="CX13" ca="1">IFERROR(IF(AND(НачИнвП_Дата&lt;=CX$3,КИнвП_Дата&gt;CX$3),
             INDEX(ЗФ,MATCH($A12,ЗФ!$A:$A,0),MATCH("На реализацию"&amp;YEAR(CX$3),ЗФ!$2:$2,0))*INDEX(КЗ!$A$1:$O$13,MATCH($A12,КЗ!$A:$A,0),MATCH(MONTH(CX$3),КЗ!$1:$1,0)),""),0)</f>
        <v>41.58</v>
      </c>
      <c r="CY13" s="238" cm="1">
        <f t="array" aca="1" ref="CY13" ca="1">IFERROR(IF(AND(НачИнвП_Дата&lt;=CY$3,КИнвП_Дата&gt;CY$3),
             INDEX(ЗФ,MATCH($A12,ЗФ!$A:$A,0),MATCH("На реализацию"&amp;YEAR(CY$3),ЗФ!$2:$2,0))*INDEX(КЗ!$A$1:$O$13,MATCH($A12,КЗ!$A:$A,0),MATCH(MONTH(CY$3),КЗ!$1:$1,0)),""),0)</f>
        <v>34.65</v>
      </c>
      <c r="CZ13" s="238" cm="1">
        <f t="array" aca="1" ref="CZ13" ca="1">IFERROR(IF(AND(НачИнвП_Дата&lt;=CZ$3,КИнвП_Дата&gt;CZ$3),
             INDEX(ЗФ,MATCH($A12,ЗФ!$A:$A,0),MATCH("На реализацию"&amp;YEAR(CZ$3),ЗФ!$2:$2,0))*INDEX(КЗ!$A$1:$O$13,MATCH($A12,КЗ!$A:$A,0),MATCH(MONTH(CZ$3),КЗ!$1:$1,0)),""),0)</f>
        <v>13.86</v>
      </c>
      <c r="DA13" s="548">
        <f t="shared" ref="DA13" ca="1" si="533">SUM(CO13:CZ13)</f>
        <v>231</v>
      </c>
      <c r="DB13" s="238" cm="1">
        <f t="array" aca="1" ref="DB13" ca="1">IFERROR(IF(AND(НачИнвП_Дата&lt;=DB$3,КИнвП_Дата&gt;DB$3),
             INDEX(ЗФ,MATCH($A12,ЗФ!$A:$A,0),MATCH("На реализацию"&amp;YEAR(DB$3),ЗФ!$2:$2,0))*INDEX(КЗ!$A$1:$O$13,MATCH($A12,КЗ!$A:$A,0),MATCH(MONTH(DB$3),КЗ!$1:$1,0)),""),0)</f>
        <v>0</v>
      </c>
      <c r="DC13" s="238" cm="1">
        <f t="array" aca="1" ref="DC13" ca="1">IFERROR(IF(AND(НачИнвП_Дата&lt;=DC$3,КИнвП_Дата&gt;DC$3),
             INDEX(ЗФ,MATCH($A12,ЗФ!$A:$A,0),MATCH("На реализацию"&amp;YEAR(DC$3),ЗФ!$2:$2,0))*INDEX(КЗ!$A$1:$O$13,MATCH($A12,КЗ!$A:$A,0),MATCH(MONTH(DC$3),КЗ!$1:$1,0)),""),0)</f>
        <v>1.8480000000000001</v>
      </c>
      <c r="DD13" s="238" cm="1">
        <f t="array" aca="1" ref="DD13" ca="1">IFERROR(IF(AND(НачИнвП_Дата&lt;=DD$3,КИнвП_Дата&gt;DD$3),
             INDEX(ЗФ,MATCH($A12,ЗФ!$A:$A,0),MATCH("На реализацию"&amp;YEAR(DD$3),ЗФ!$2:$2,0))*INDEX(КЗ!$A$1:$O$13,MATCH($A12,КЗ!$A:$A,0),MATCH(MONTH(DD$3),КЗ!$1:$1,0)),""),0)</f>
        <v>35.112000000000002</v>
      </c>
      <c r="DE13" s="238" cm="1">
        <f t="array" aca="1" ref="DE13" ca="1">IFERROR(IF(AND(НачИнвП_Дата&lt;=DE$3,КИнвП_Дата&gt;DE$3),
             INDEX(ЗФ,MATCH($A12,ЗФ!$A:$A,0),MATCH("На реализацию"&amp;YEAR(DE$3),ЗФ!$2:$2,0))*INDEX(КЗ!$A$1:$O$13,MATCH($A12,КЗ!$A:$A,0),MATCH(MONTH(DE$3),КЗ!$1:$1,0)),""),0)</f>
        <v>34.187999999999995</v>
      </c>
      <c r="DF13" s="238" cm="1">
        <f t="array" aca="1" ref="DF13" ca="1">IFERROR(IF(AND(НачИнвП_Дата&lt;=DF$3,КИнвП_Дата&gt;DF$3),
             INDEX(ЗФ,MATCH($A12,ЗФ!$A:$A,0),MATCH("На реализацию"&amp;YEAR(DF$3),ЗФ!$2:$2,0))*INDEX(КЗ!$A$1:$O$13,MATCH($A12,КЗ!$A:$A,0),MATCH(MONTH(DF$3),КЗ!$1:$1,0)),""),0)</f>
        <v>46.2</v>
      </c>
      <c r="DG13" s="238" cm="1">
        <f t="array" aca="1" ref="DG13" ca="1">IFERROR(IF(AND(НачИнвП_Дата&lt;=DG$3,КИнвП_Дата&gt;DG$3),
             INDEX(ЗФ,MATCH($A12,ЗФ!$A:$A,0),MATCH("На реализацию"&amp;YEAR(DG$3),ЗФ!$2:$2,0))*INDEX(КЗ!$A$1:$O$13,MATCH($A12,КЗ!$A:$A,0),MATCH(MONTH(DG$3),КЗ!$1:$1,0)),""),0)</f>
        <v>20.096999999999998</v>
      </c>
      <c r="DH13" s="238" cm="1">
        <f t="array" aca="1" ref="DH13" ca="1">IFERROR(IF(AND(НачИнвП_Дата&lt;=DH$3,КИнвП_Дата&gt;DH$3),
             INDEX(ЗФ,MATCH($A12,ЗФ!$A:$A,0),MATCH("На реализацию"&amp;YEAR(DH$3),ЗФ!$2:$2,0))*INDEX(КЗ!$A$1:$O$13,MATCH($A12,КЗ!$A:$A,0),MATCH(MONTH(DH$3),КЗ!$1:$1,0)),""),0)</f>
        <v>0</v>
      </c>
      <c r="DI13" s="238" cm="1">
        <f t="array" aca="1" ref="DI13" ca="1">IFERROR(IF(AND(НачИнвП_Дата&lt;=DI$3,КИнвП_Дата&gt;DI$3),
             INDEX(ЗФ,MATCH($A12,ЗФ!$A:$A,0),MATCH("На реализацию"&amp;YEAR(DI$3),ЗФ!$2:$2,0))*INDEX(КЗ!$A$1:$O$13,MATCH($A12,КЗ!$A:$A,0),MATCH(MONTH(DI$3),КЗ!$1:$1,0)),""),0)</f>
        <v>0</v>
      </c>
      <c r="DJ13" s="238" cm="1">
        <f t="array" aca="1" ref="DJ13" ca="1">IFERROR(IF(AND(НачИнвП_Дата&lt;=DJ$3,КИнвП_Дата&gt;DJ$3),
             INDEX(ЗФ,MATCH($A12,ЗФ!$A:$A,0),MATCH("На реализацию"&amp;YEAR(DJ$3),ЗФ!$2:$2,0))*INDEX(КЗ!$A$1:$O$13,MATCH($A12,КЗ!$A:$A,0),MATCH(MONTH(DJ$3),КЗ!$1:$1,0)),""),0)</f>
        <v>3.4649999999999999</v>
      </c>
      <c r="DK13" s="238" cm="1">
        <f t="array" aca="1" ref="DK13" ca="1">IFERROR(IF(AND(НачИнвП_Дата&lt;=DK$3,КИнвП_Дата&gt;DK$3),
             INDEX(ЗФ,MATCH($A12,ЗФ!$A:$A,0),MATCH("На реализацию"&amp;YEAR(DK$3),ЗФ!$2:$2,0))*INDEX(КЗ!$A$1:$O$13,MATCH($A12,КЗ!$A:$A,0),MATCH(MONTH(DK$3),КЗ!$1:$1,0)),""),0)</f>
        <v>41.58</v>
      </c>
      <c r="DL13" s="238" cm="1">
        <f t="array" aca="1" ref="DL13" ca="1">IFERROR(IF(AND(НачИнвП_Дата&lt;=DL$3,КИнвП_Дата&gt;DL$3),
             INDEX(ЗФ,MATCH($A12,ЗФ!$A:$A,0),MATCH("На реализацию"&amp;YEAR(DL$3),ЗФ!$2:$2,0))*INDEX(КЗ!$A$1:$O$13,MATCH($A12,КЗ!$A:$A,0),MATCH(MONTH(DL$3),КЗ!$1:$1,0)),""),0)</f>
        <v>34.65</v>
      </c>
      <c r="DM13" s="238" cm="1">
        <f t="array" aca="1" ref="DM13" ca="1">IFERROR(IF(AND(НачИнвП_Дата&lt;=DM$3,КИнвП_Дата&gt;DM$3),
             INDEX(ЗФ,MATCH($A12,ЗФ!$A:$A,0),MATCH("На реализацию"&amp;YEAR(DM$3),ЗФ!$2:$2,0))*INDEX(КЗ!$A$1:$O$13,MATCH($A12,КЗ!$A:$A,0),MATCH(MONTH(DM$3),КЗ!$1:$1,0)),""),0)</f>
        <v>13.86</v>
      </c>
      <c r="DN13" s="548">
        <f t="shared" ref="DN13" ca="1" si="534">SUM(DB13:DM13)</f>
        <v>231</v>
      </c>
      <c r="DO13" s="238" cm="1">
        <f t="array" aca="1" ref="DO13" ca="1">IFERROR(IF(AND(НачИнвП_Дата&lt;=DO$3,КИнвП_Дата&gt;DO$3),
             INDEX(ЗФ,MATCH($A12,ЗФ!$A:$A,0),MATCH("На реализацию"&amp;YEAR(DO$3),ЗФ!$2:$2,0))*INDEX(КЗ!$A$1:$O$13,MATCH($A12,КЗ!$A:$A,0),MATCH(MONTH(DO$3),КЗ!$1:$1,0)),""),0)</f>
        <v>0</v>
      </c>
      <c r="DP13" s="238" cm="1">
        <f t="array" aca="1" ref="DP13" ca="1">IFERROR(IF(AND(НачИнвП_Дата&lt;=DP$3,КИнвП_Дата&gt;DP$3),
             INDEX(ЗФ,MATCH($A12,ЗФ!$A:$A,0),MATCH("На реализацию"&amp;YEAR(DP$3),ЗФ!$2:$2,0))*INDEX(КЗ!$A$1:$O$13,MATCH($A12,КЗ!$A:$A,0),MATCH(MONTH(DP$3),КЗ!$1:$1,0)),""),0)</f>
        <v>1.8480000000000001</v>
      </c>
      <c r="DQ13" s="238" cm="1">
        <f t="array" aca="1" ref="DQ13" ca="1">IFERROR(IF(AND(НачИнвП_Дата&lt;=DQ$3,КИнвП_Дата&gt;DQ$3),
             INDEX(ЗФ,MATCH($A12,ЗФ!$A:$A,0),MATCH("На реализацию"&amp;YEAR(DQ$3),ЗФ!$2:$2,0))*INDEX(КЗ!$A$1:$O$13,MATCH($A12,КЗ!$A:$A,0),MATCH(MONTH(DQ$3),КЗ!$1:$1,0)),""),0)</f>
        <v>35.112000000000002</v>
      </c>
      <c r="DR13" s="238" cm="1">
        <f t="array" aca="1" ref="DR13" ca="1">IFERROR(IF(AND(НачИнвП_Дата&lt;=DR$3,КИнвП_Дата&gt;DR$3),
             INDEX(ЗФ,MATCH($A12,ЗФ!$A:$A,0),MATCH("На реализацию"&amp;YEAR(DR$3),ЗФ!$2:$2,0))*INDEX(КЗ!$A$1:$O$13,MATCH($A12,КЗ!$A:$A,0),MATCH(MONTH(DR$3),КЗ!$1:$1,0)),""),0)</f>
        <v>34.187999999999995</v>
      </c>
      <c r="DS13" s="238" cm="1">
        <f t="array" aca="1" ref="DS13" ca="1">IFERROR(IF(AND(НачИнвП_Дата&lt;=DS$3,КИнвП_Дата&gt;DS$3),
             INDEX(ЗФ,MATCH($A12,ЗФ!$A:$A,0),MATCH("На реализацию"&amp;YEAR(DS$3),ЗФ!$2:$2,0))*INDEX(КЗ!$A$1:$O$13,MATCH($A12,КЗ!$A:$A,0),MATCH(MONTH(DS$3),КЗ!$1:$1,0)),""),0)</f>
        <v>46.2</v>
      </c>
      <c r="DT13" s="238" cm="1">
        <f t="array" aca="1" ref="DT13" ca="1">IFERROR(IF(AND(НачИнвП_Дата&lt;=DT$3,КИнвП_Дата&gt;DT$3),
             INDEX(ЗФ,MATCH($A12,ЗФ!$A:$A,0),MATCH("На реализацию"&amp;YEAR(DT$3),ЗФ!$2:$2,0))*INDEX(КЗ!$A$1:$O$13,MATCH($A12,КЗ!$A:$A,0),MATCH(MONTH(DT$3),КЗ!$1:$1,0)),""),0)</f>
        <v>20.096999999999998</v>
      </c>
      <c r="DU13" s="238" cm="1">
        <f t="array" aca="1" ref="DU13" ca="1">IFERROR(IF(AND(НачИнвП_Дата&lt;=DU$3,КИнвП_Дата&gt;DU$3),
             INDEX(ЗФ,MATCH($A12,ЗФ!$A:$A,0),MATCH("На реализацию"&amp;YEAR(DU$3),ЗФ!$2:$2,0))*INDEX(КЗ!$A$1:$O$13,MATCH($A12,КЗ!$A:$A,0),MATCH(MONTH(DU$3),КЗ!$1:$1,0)),""),0)</f>
        <v>0</v>
      </c>
      <c r="DV13" s="238" cm="1">
        <f t="array" aca="1" ref="DV13" ca="1">IFERROR(IF(AND(НачИнвП_Дата&lt;=DV$3,КИнвП_Дата&gt;DV$3),
             INDEX(ЗФ,MATCH($A12,ЗФ!$A:$A,0),MATCH("На реализацию"&amp;YEAR(DV$3),ЗФ!$2:$2,0))*INDEX(КЗ!$A$1:$O$13,MATCH($A12,КЗ!$A:$A,0),MATCH(MONTH(DV$3),КЗ!$1:$1,0)),""),0)</f>
        <v>0</v>
      </c>
      <c r="DW13" s="238" cm="1">
        <f t="array" aca="1" ref="DW13" ca="1">IFERROR(IF(AND(НачИнвП_Дата&lt;=DW$3,КИнвП_Дата&gt;DW$3),
             INDEX(ЗФ,MATCH($A12,ЗФ!$A:$A,0),MATCH("На реализацию"&amp;YEAR(DW$3),ЗФ!$2:$2,0))*INDEX(КЗ!$A$1:$O$13,MATCH($A12,КЗ!$A:$A,0),MATCH(MONTH(DW$3),КЗ!$1:$1,0)),""),0)</f>
        <v>3.4649999999999999</v>
      </c>
      <c r="DX13" s="238" cm="1">
        <f t="array" aca="1" ref="DX13" ca="1">IFERROR(IF(AND(НачИнвП_Дата&lt;=DX$3,КИнвП_Дата&gt;DX$3),
             INDEX(ЗФ,MATCH($A12,ЗФ!$A:$A,0),MATCH("На реализацию"&amp;YEAR(DX$3),ЗФ!$2:$2,0))*INDEX(КЗ!$A$1:$O$13,MATCH($A12,КЗ!$A:$A,0),MATCH(MONTH(DX$3),КЗ!$1:$1,0)),""),0)</f>
        <v>41.58</v>
      </c>
      <c r="DY13" s="238" cm="1">
        <f t="array" aca="1" ref="DY13" ca="1">IFERROR(IF(AND(НачИнвП_Дата&lt;=DY$3,КИнвП_Дата&gt;DY$3),
             INDEX(ЗФ,MATCH($A12,ЗФ!$A:$A,0),MATCH("На реализацию"&amp;YEAR(DY$3),ЗФ!$2:$2,0))*INDEX(КЗ!$A$1:$O$13,MATCH($A12,КЗ!$A:$A,0),MATCH(MONTH(DY$3),КЗ!$1:$1,0)),""),0)</f>
        <v>34.65</v>
      </c>
      <c r="DZ13" s="238" cm="1">
        <f t="array" aca="1" ref="DZ13" ca="1">IFERROR(IF(AND(НачИнвП_Дата&lt;=DZ$3,КИнвП_Дата&gt;DZ$3),
             INDEX(ЗФ,MATCH($A12,ЗФ!$A:$A,0),MATCH("На реализацию"&amp;YEAR(DZ$3),ЗФ!$2:$2,0))*INDEX(КЗ!$A$1:$O$13,MATCH($A12,КЗ!$A:$A,0),MATCH(MONTH(DZ$3),КЗ!$1:$1,0)),""),0)</f>
        <v>13.86</v>
      </c>
      <c r="EA13" s="548">
        <f t="shared" ref="EA13" ca="1" si="535">SUM(DO13:DZ13)</f>
        <v>231</v>
      </c>
      <c r="EB13" s="238" cm="1">
        <f t="array" aca="1" ref="EB13" ca="1">IFERROR(IF(AND(НачИнвП_Дата&lt;=EB$3,КИнвП_Дата&gt;EB$3),
             INDEX(ЗФ,MATCH($A12,ЗФ!$A:$A,0),MATCH("На реализацию"&amp;YEAR(EB$3),ЗФ!$2:$2,0))*INDEX(КЗ!$A$1:$O$13,MATCH($A12,КЗ!$A:$A,0),MATCH(MONTH(EB$3),КЗ!$1:$1,0)),""),0)</f>
        <v>0</v>
      </c>
      <c r="EC13" s="238" cm="1">
        <f t="array" aca="1" ref="EC13" ca="1">IFERROR(IF(AND(НачИнвП_Дата&lt;=EC$3,КИнвП_Дата&gt;EC$3),
             INDEX(ЗФ,MATCH($A12,ЗФ!$A:$A,0),MATCH("На реализацию"&amp;YEAR(EC$3),ЗФ!$2:$2,0))*INDEX(КЗ!$A$1:$O$13,MATCH($A12,КЗ!$A:$A,0),MATCH(MONTH(EC$3),КЗ!$1:$1,0)),""),0)</f>
        <v>1.8480000000000001</v>
      </c>
      <c r="ED13" s="238" cm="1">
        <f t="array" aca="1" ref="ED13" ca="1">IFERROR(IF(AND(НачИнвП_Дата&lt;=ED$3,КИнвП_Дата&gt;ED$3),
             INDEX(ЗФ,MATCH($A12,ЗФ!$A:$A,0),MATCH("На реализацию"&amp;YEAR(ED$3),ЗФ!$2:$2,0))*INDEX(КЗ!$A$1:$O$13,MATCH($A12,КЗ!$A:$A,0),MATCH(MONTH(ED$3),КЗ!$1:$1,0)),""),0)</f>
        <v>35.112000000000002</v>
      </c>
      <c r="EE13" s="238" cm="1">
        <f t="array" aca="1" ref="EE13" ca="1">IFERROR(IF(AND(НачИнвП_Дата&lt;=EE$3,КИнвП_Дата&gt;EE$3),
             INDEX(ЗФ,MATCH($A12,ЗФ!$A:$A,0),MATCH("На реализацию"&amp;YEAR(EE$3),ЗФ!$2:$2,0))*INDEX(КЗ!$A$1:$O$13,MATCH($A12,КЗ!$A:$A,0),MATCH(MONTH(EE$3),КЗ!$1:$1,0)),""),0)</f>
        <v>34.187999999999995</v>
      </c>
      <c r="EF13" s="238" cm="1">
        <f t="array" aca="1" ref="EF13" ca="1">IFERROR(IF(AND(НачИнвП_Дата&lt;=EF$3,КИнвП_Дата&gt;EF$3),
             INDEX(ЗФ,MATCH($A12,ЗФ!$A:$A,0),MATCH("На реализацию"&amp;YEAR(EF$3),ЗФ!$2:$2,0))*INDEX(КЗ!$A$1:$O$13,MATCH($A12,КЗ!$A:$A,0),MATCH(MONTH(EF$3),КЗ!$1:$1,0)),""),0)</f>
        <v>46.2</v>
      </c>
      <c r="EG13" s="238" cm="1">
        <f t="array" aca="1" ref="EG13" ca="1">IFERROR(IF(AND(НачИнвП_Дата&lt;=EG$3,КИнвП_Дата&gt;EG$3),
             INDEX(ЗФ,MATCH($A12,ЗФ!$A:$A,0),MATCH("На реализацию"&amp;YEAR(EG$3),ЗФ!$2:$2,0))*INDEX(КЗ!$A$1:$O$13,MATCH($A12,КЗ!$A:$A,0),MATCH(MONTH(EG$3),КЗ!$1:$1,0)),""),0)</f>
        <v>20.096999999999998</v>
      </c>
      <c r="EH13" s="238" cm="1">
        <f t="array" aca="1" ref="EH13" ca="1">IFERROR(IF(AND(НачИнвП_Дата&lt;=EH$3,КИнвП_Дата&gt;EH$3),
             INDEX(ЗФ,MATCH($A12,ЗФ!$A:$A,0),MATCH("На реализацию"&amp;YEAR(EH$3),ЗФ!$2:$2,0))*INDEX(КЗ!$A$1:$O$13,MATCH($A12,КЗ!$A:$A,0),MATCH(MONTH(EH$3),КЗ!$1:$1,0)),""),0)</f>
        <v>0</v>
      </c>
      <c r="EI13" s="238" cm="1">
        <f t="array" aca="1" ref="EI13" ca="1">IFERROR(IF(AND(НачИнвП_Дата&lt;=EI$3,КИнвП_Дата&gt;EI$3),
             INDEX(ЗФ,MATCH($A12,ЗФ!$A:$A,0),MATCH("На реализацию"&amp;YEAR(EI$3),ЗФ!$2:$2,0))*INDEX(КЗ!$A$1:$O$13,MATCH($A12,КЗ!$A:$A,0),MATCH(MONTH(EI$3),КЗ!$1:$1,0)),""),0)</f>
        <v>0</v>
      </c>
      <c r="EJ13" s="238" cm="1">
        <f t="array" aca="1" ref="EJ13" ca="1">IFERROR(IF(AND(НачИнвП_Дата&lt;=EJ$3,КИнвП_Дата&gt;EJ$3),
             INDEX(ЗФ,MATCH($A12,ЗФ!$A:$A,0),MATCH("На реализацию"&amp;YEAR(EJ$3),ЗФ!$2:$2,0))*INDEX(КЗ!$A$1:$O$13,MATCH($A12,КЗ!$A:$A,0),MATCH(MONTH(EJ$3),КЗ!$1:$1,0)),""),0)</f>
        <v>3.4649999999999999</v>
      </c>
      <c r="EK13" s="238" cm="1">
        <f t="array" aca="1" ref="EK13" ca="1">IFERROR(IF(AND(НачИнвП_Дата&lt;=EK$3,КИнвП_Дата&gt;EK$3),
             INDEX(ЗФ,MATCH($A12,ЗФ!$A:$A,0),MATCH("На реализацию"&amp;YEAR(EK$3),ЗФ!$2:$2,0))*INDEX(КЗ!$A$1:$O$13,MATCH($A12,КЗ!$A:$A,0),MATCH(MONTH(EK$3),КЗ!$1:$1,0)),""),0)</f>
        <v>41.58</v>
      </c>
      <c r="EL13" s="238" cm="1">
        <f t="array" aca="1" ref="EL13" ca="1">IFERROR(IF(AND(НачИнвП_Дата&lt;=EL$3,КИнвП_Дата&gt;EL$3),
             INDEX(ЗФ,MATCH($A12,ЗФ!$A:$A,0),MATCH("На реализацию"&amp;YEAR(EL$3),ЗФ!$2:$2,0))*INDEX(КЗ!$A$1:$O$13,MATCH($A12,КЗ!$A:$A,0),MATCH(MONTH(EL$3),КЗ!$1:$1,0)),""),0)</f>
        <v>34.65</v>
      </c>
      <c r="EM13" s="238" cm="1">
        <f t="array" aca="1" ref="EM13" ca="1">IFERROR(IF(AND(НачИнвП_Дата&lt;=EM$3,КИнвП_Дата&gt;EM$3),
             INDEX(ЗФ,MATCH($A12,ЗФ!$A:$A,0),MATCH("На реализацию"&amp;YEAR(EM$3),ЗФ!$2:$2,0))*INDEX(КЗ!$A$1:$O$13,MATCH($A12,КЗ!$A:$A,0),MATCH(MONTH(EM$3),КЗ!$1:$1,0)),""),0)</f>
        <v>13.86</v>
      </c>
      <c r="EN13" s="548">
        <f t="shared" ref="EN13" ca="1" si="536">SUM(EB13:EM13)</f>
        <v>231</v>
      </c>
      <c r="EO13" s="238" cm="1">
        <f t="array" aca="1" ref="EO13" ca="1">IFERROR(IF(AND(НачИнвП_Дата&lt;=EO$3,КИнвП_Дата&gt;EO$3),
             INDEX(ЗФ,MATCH($A12,ЗФ!$A:$A,0),MATCH("На реализацию"&amp;YEAR(EO$3),ЗФ!$2:$2,0))*INDEX(КЗ!$A$1:$O$13,MATCH($A12,КЗ!$A:$A,0),MATCH(MONTH(EO$3),КЗ!$1:$1,0)),""),0)</f>
        <v>0</v>
      </c>
      <c r="EP13" s="238" cm="1">
        <f t="array" aca="1" ref="EP13" ca="1">IFERROR(IF(AND(НачИнвП_Дата&lt;=EP$3,КИнвП_Дата&gt;EP$3),
             INDEX(ЗФ,MATCH($A12,ЗФ!$A:$A,0),MATCH("На реализацию"&amp;YEAR(EP$3),ЗФ!$2:$2,0))*INDEX(КЗ!$A$1:$O$13,MATCH($A12,КЗ!$A:$A,0),MATCH(MONTH(EP$3),КЗ!$1:$1,0)),""),0)</f>
        <v>1.8480000000000001</v>
      </c>
      <c r="EQ13" s="238" cm="1">
        <f t="array" aca="1" ref="EQ13" ca="1">IFERROR(IF(AND(НачИнвП_Дата&lt;=EQ$3,КИнвП_Дата&gt;EQ$3),
             INDEX(ЗФ,MATCH($A12,ЗФ!$A:$A,0),MATCH("На реализацию"&amp;YEAR(EQ$3),ЗФ!$2:$2,0))*INDEX(КЗ!$A$1:$O$13,MATCH($A12,КЗ!$A:$A,0),MATCH(MONTH(EQ$3),КЗ!$1:$1,0)),""),0)</f>
        <v>35.112000000000002</v>
      </c>
      <c r="ER13" s="238" cm="1">
        <f t="array" aca="1" ref="ER13" ca="1">IFERROR(IF(AND(НачИнвП_Дата&lt;=ER$3,КИнвП_Дата&gt;ER$3),
             INDEX(ЗФ,MATCH($A12,ЗФ!$A:$A,0),MATCH("На реализацию"&amp;YEAR(ER$3),ЗФ!$2:$2,0))*INDEX(КЗ!$A$1:$O$13,MATCH($A12,КЗ!$A:$A,0),MATCH(MONTH(ER$3),КЗ!$1:$1,0)),""),0)</f>
        <v>34.187999999999995</v>
      </c>
      <c r="ES13" s="238" cm="1">
        <f t="array" aca="1" ref="ES13" ca="1">IFERROR(IF(AND(НачИнвП_Дата&lt;=ES$3,КИнвП_Дата&gt;ES$3),
             INDEX(ЗФ,MATCH($A12,ЗФ!$A:$A,0),MATCH("На реализацию"&amp;YEAR(ES$3),ЗФ!$2:$2,0))*INDEX(КЗ!$A$1:$O$13,MATCH($A12,КЗ!$A:$A,0),MATCH(MONTH(ES$3),КЗ!$1:$1,0)),""),0)</f>
        <v>46.2</v>
      </c>
      <c r="ET13" s="238" cm="1">
        <f t="array" aca="1" ref="ET13" ca="1">IFERROR(IF(AND(НачИнвП_Дата&lt;=ET$3,КИнвП_Дата&gt;ET$3),
             INDEX(ЗФ,MATCH($A12,ЗФ!$A:$A,0),MATCH("На реализацию"&amp;YEAR(ET$3),ЗФ!$2:$2,0))*INDEX(КЗ!$A$1:$O$13,MATCH($A12,КЗ!$A:$A,0),MATCH(MONTH(ET$3),КЗ!$1:$1,0)),""),0)</f>
        <v>20.096999999999998</v>
      </c>
      <c r="EU13" s="238" cm="1">
        <f t="array" aca="1" ref="EU13" ca="1">IFERROR(IF(AND(НачИнвП_Дата&lt;=EU$3,КИнвП_Дата&gt;EU$3),
             INDEX(ЗФ,MATCH($A12,ЗФ!$A:$A,0),MATCH("На реализацию"&amp;YEAR(EU$3),ЗФ!$2:$2,0))*INDEX(КЗ!$A$1:$O$13,MATCH($A12,КЗ!$A:$A,0),MATCH(MONTH(EU$3),КЗ!$1:$1,0)),""),0)</f>
        <v>0</v>
      </c>
      <c r="EV13" s="238" cm="1">
        <f t="array" aca="1" ref="EV13" ca="1">IFERROR(IF(AND(НачИнвП_Дата&lt;=EV$3,КИнвП_Дата&gt;EV$3),
             INDEX(ЗФ,MATCH($A12,ЗФ!$A:$A,0),MATCH("На реализацию"&amp;YEAR(EV$3),ЗФ!$2:$2,0))*INDEX(КЗ!$A$1:$O$13,MATCH($A12,КЗ!$A:$A,0),MATCH(MONTH(EV$3),КЗ!$1:$1,0)),""),0)</f>
        <v>0</v>
      </c>
      <c r="EW13" s="238" cm="1">
        <f t="array" aca="1" ref="EW13" ca="1">IFERROR(IF(AND(НачИнвП_Дата&lt;=EW$3,КИнвП_Дата&gt;EW$3),
             INDEX(ЗФ,MATCH($A12,ЗФ!$A:$A,0),MATCH("На реализацию"&amp;YEAR(EW$3),ЗФ!$2:$2,0))*INDEX(КЗ!$A$1:$O$13,MATCH($A12,КЗ!$A:$A,0),MATCH(MONTH(EW$3),КЗ!$1:$1,0)),""),0)</f>
        <v>3.4649999999999999</v>
      </c>
      <c r="EX13" s="238" cm="1">
        <f t="array" aca="1" ref="EX13" ca="1">IFERROR(IF(AND(НачИнвП_Дата&lt;=EX$3,КИнвП_Дата&gt;EX$3),
             INDEX(ЗФ,MATCH($A12,ЗФ!$A:$A,0),MATCH("На реализацию"&amp;YEAR(EX$3),ЗФ!$2:$2,0))*INDEX(КЗ!$A$1:$O$13,MATCH($A12,КЗ!$A:$A,0),MATCH(MONTH(EX$3),КЗ!$1:$1,0)),""),0)</f>
        <v>41.58</v>
      </c>
      <c r="EY13" s="238" cm="1">
        <f t="array" aca="1" ref="EY13" ca="1">IFERROR(IF(AND(НачИнвП_Дата&lt;=EY$3,КИнвП_Дата&gt;EY$3),
             INDEX(ЗФ,MATCH($A12,ЗФ!$A:$A,0),MATCH("На реализацию"&amp;YEAR(EY$3),ЗФ!$2:$2,0))*INDEX(КЗ!$A$1:$O$13,MATCH($A12,КЗ!$A:$A,0),MATCH(MONTH(EY$3),КЗ!$1:$1,0)),""),0)</f>
        <v>34.65</v>
      </c>
      <c r="EZ13" s="238" cm="1">
        <f t="array" aca="1" ref="EZ13" ca="1">IFERROR(IF(AND(НачИнвП_Дата&lt;=EZ$3,КИнвП_Дата&gt;EZ$3),
             INDEX(ЗФ,MATCH($A12,ЗФ!$A:$A,0),MATCH("На реализацию"&amp;YEAR(EZ$3),ЗФ!$2:$2,0))*INDEX(КЗ!$A$1:$O$13,MATCH($A12,КЗ!$A:$A,0),MATCH(MONTH(EZ$3),КЗ!$1:$1,0)),""),0)</f>
        <v>13.86</v>
      </c>
      <c r="FA13" s="548">
        <f t="shared" ref="FA13" ca="1" si="537">SUM(EO13:EZ13)</f>
        <v>231</v>
      </c>
      <c r="FB13" s="238" cm="1">
        <f t="array" aca="1" ref="FB13" ca="1">IFERROR(IF(AND(НачИнвП_Дата&lt;=FB$3,КИнвП_Дата&gt;FB$3),
             INDEX(ЗФ,MATCH($A12,ЗФ!$A:$A,0),MATCH("На реализацию"&amp;YEAR(FB$3),ЗФ!$2:$2,0))*INDEX(КЗ!$A$1:$O$13,MATCH($A12,КЗ!$A:$A,0),MATCH(MONTH(FB$3),КЗ!$1:$1,0)),""),0)</f>
        <v>0</v>
      </c>
      <c r="FC13" s="238" cm="1">
        <f t="array" aca="1" ref="FC13" ca="1">IFERROR(IF(AND(НачИнвП_Дата&lt;=FC$3,КИнвП_Дата&gt;FC$3),
             INDEX(ЗФ,MATCH($A12,ЗФ!$A:$A,0),MATCH("На реализацию"&amp;YEAR(FC$3),ЗФ!$2:$2,0))*INDEX(КЗ!$A$1:$O$13,MATCH($A12,КЗ!$A:$A,0),MATCH(MONTH(FC$3),КЗ!$1:$1,0)),""),0)</f>
        <v>1.8480000000000001</v>
      </c>
      <c r="FD13" s="238" cm="1">
        <f t="array" aca="1" ref="FD13" ca="1">IFERROR(IF(AND(НачИнвП_Дата&lt;=FD$3,КИнвП_Дата&gt;FD$3),
             INDEX(ЗФ,MATCH($A12,ЗФ!$A:$A,0),MATCH("На реализацию"&amp;YEAR(FD$3),ЗФ!$2:$2,0))*INDEX(КЗ!$A$1:$O$13,MATCH($A12,КЗ!$A:$A,0),MATCH(MONTH(FD$3),КЗ!$1:$1,0)),""),0)</f>
        <v>35.112000000000002</v>
      </c>
      <c r="FE13" s="238" cm="1">
        <f t="array" aca="1" ref="FE13" ca="1">IFERROR(IF(AND(НачИнвП_Дата&lt;=FE$3,КИнвП_Дата&gt;FE$3),
             INDEX(ЗФ,MATCH($A12,ЗФ!$A:$A,0),MATCH("На реализацию"&amp;YEAR(FE$3),ЗФ!$2:$2,0))*INDEX(КЗ!$A$1:$O$13,MATCH($A12,КЗ!$A:$A,0),MATCH(MONTH(FE$3),КЗ!$1:$1,0)),""),0)</f>
        <v>34.187999999999995</v>
      </c>
      <c r="FF13" s="238" cm="1">
        <f t="array" aca="1" ref="FF13" ca="1">IFERROR(IF(AND(НачИнвП_Дата&lt;=FF$3,КИнвП_Дата&gt;FF$3),
             INDEX(ЗФ,MATCH($A12,ЗФ!$A:$A,0),MATCH("На реализацию"&amp;YEAR(FF$3),ЗФ!$2:$2,0))*INDEX(КЗ!$A$1:$O$13,MATCH($A12,КЗ!$A:$A,0),MATCH(MONTH(FF$3),КЗ!$1:$1,0)),""),0)</f>
        <v>46.2</v>
      </c>
      <c r="FG13" s="238" cm="1">
        <f t="array" aca="1" ref="FG13" ca="1">IFERROR(IF(AND(НачИнвП_Дата&lt;=FG$3,КИнвП_Дата&gt;FG$3),
             INDEX(ЗФ,MATCH($A12,ЗФ!$A:$A,0),MATCH("На реализацию"&amp;YEAR(FG$3),ЗФ!$2:$2,0))*INDEX(КЗ!$A$1:$O$13,MATCH($A12,КЗ!$A:$A,0),MATCH(MONTH(FG$3),КЗ!$1:$1,0)),""),0)</f>
        <v>20.096999999999998</v>
      </c>
      <c r="FH13" s="238" cm="1">
        <f t="array" aca="1" ref="FH13" ca="1">IFERROR(IF(AND(НачИнвП_Дата&lt;=FH$3,КИнвП_Дата&gt;FH$3),
             INDEX(ЗФ,MATCH($A12,ЗФ!$A:$A,0),MATCH("На реализацию"&amp;YEAR(FH$3),ЗФ!$2:$2,0))*INDEX(КЗ!$A$1:$O$13,MATCH($A12,КЗ!$A:$A,0),MATCH(MONTH(FH$3),КЗ!$1:$1,0)),""),0)</f>
        <v>0</v>
      </c>
      <c r="FI13" s="238" cm="1">
        <f t="array" aca="1" ref="FI13" ca="1">IFERROR(IF(AND(НачИнвП_Дата&lt;=FI$3,КИнвП_Дата&gt;FI$3),
             INDEX(ЗФ,MATCH($A12,ЗФ!$A:$A,0),MATCH("На реализацию"&amp;YEAR(FI$3),ЗФ!$2:$2,0))*INDEX(КЗ!$A$1:$O$13,MATCH($A12,КЗ!$A:$A,0),MATCH(MONTH(FI$3),КЗ!$1:$1,0)),""),0)</f>
        <v>0</v>
      </c>
      <c r="FJ13" s="238" cm="1">
        <f t="array" aca="1" ref="FJ13" ca="1">IFERROR(IF(AND(НачИнвП_Дата&lt;=FJ$3,КИнвП_Дата&gt;FJ$3),
             INDEX(ЗФ,MATCH($A12,ЗФ!$A:$A,0),MATCH("На реализацию"&amp;YEAR(FJ$3),ЗФ!$2:$2,0))*INDEX(КЗ!$A$1:$O$13,MATCH($A12,КЗ!$A:$A,0),MATCH(MONTH(FJ$3),КЗ!$1:$1,0)),""),0)</f>
        <v>3.4649999999999999</v>
      </c>
      <c r="FK13" s="238" cm="1">
        <f t="array" aca="1" ref="FK13" ca="1">IFERROR(IF(AND(НачИнвП_Дата&lt;=FK$3,КИнвП_Дата&gt;FK$3),
             INDEX(ЗФ,MATCH($A12,ЗФ!$A:$A,0),MATCH("На реализацию"&amp;YEAR(FK$3),ЗФ!$2:$2,0))*INDEX(КЗ!$A$1:$O$13,MATCH($A12,КЗ!$A:$A,0),MATCH(MONTH(FK$3),КЗ!$1:$1,0)),""),0)</f>
        <v>41.58</v>
      </c>
      <c r="FL13" s="238" cm="1">
        <f t="array" aca="1" ref="FL13" ca="1">IFERROR(IF(AND(НачИнвП_Дата&lt;=FL$3,КИнвП_Дата&gt;FL$3),
             INDEX(ЗФ,MATCH($A12,ЗФ!$A:$A,0),MATCH("На реализацию"&amp;YEAR(FL$3),ЗФ!$2:$2,0))*INDEX(КЗ!$A$1:$O$13,MATCH($A12,КЗ!$A:$A,0),MATCH(MONTH(FL$3),КЗ!$1:$1,0)),""),0)</f>
        <v>34.65</v>
      </c>
      <c r="FM13" s="238" cm="1">
        <f t="array" aca="1" ref="FM13" ca="1">IFERROR(IF(AND(НачИнвП_Дата&lt;=FM$3,КИнвП_Дата&gt;FM$3),
             INDEX(ЗФ,MATCH($A12,ЗФ!$A:$A,0),MATCH("На реализацию"&amp;YEAR(FM$3),ЗФ!$2:$2,0))*INDEX(КЗ!$A$1:$O$13,MATCH($A12,КЗ!$A:$A,0),MATCH(MONTH(FM$3),КЗ!$1:$1,0)),""),0)</f>
        <v>13.86</v>
      </c>
      <c r="FN13" s="548">
        <f t="shared" ref="FN13" ca="1" si="538">SUM(FB13:FM13)</f>
        <v>231</v>
      </c>
      <c r="FO13" s="238" cm="1">
        <f t="array" aca="1" ref="FO13" ca="1">IFERROR(IF(AND(НачИнвП_Дата&lt;=FO$3,КИнвП_Дата&gt;FO$3),
             INDEX(ЗФ,MATCH($A12,ЗФ!$A:$A,0),MATCH("На реализацию"&amp;YEAR(FO$3),ЗФ!$2:$2,0))*INDEX(КЗ!$A$1:$O$13,MATCH($A12,КЗ!$A:$A,0),MATCH(MONTH(FO$3),КЗ!$1:$1,0)),""),0)</f>
        <v>0</v>
      </c>
      <c r="FP13" s="238" cm="1">
        <f t="array" aca="1" ref="FP13" ca="1">IFERROR(IF(AND(НачИнвП_Дата&lt;=FP$3,КИнвП_Дата&gt;FP$3),
             INDEX(ЗФ,MATCH($A12,ЗФ!$A:$A,0),MATCH("На реализацию"&amp;YEAR(FP$3),ЗФ!$2:$2,0))*INDEX(КЗ!$A$1:$O$13,MATCH($A12,КЗ!$A:$A,0),MATCH(MONTH(FP$3),КЗ!$1:$1,0)),""),0)</f>
        <v>1.8480000000000001</v>
      </c>
      <c r="FQ13" s="238" cm="1">
        <f t="array" aca="1" ref="FQ13" ca="1">IFERROR(IF(AND(НачИнвП_Дата&lt;=FQ$3,КИнвП_Дата&gt;FQ$3),
             INDEX(ЗФ,MATCH($A12,ЗФ!$A:$A,0),MATCH("На реализацию"&amp;YEAR(FQ$3),ЗФ!$2:$2,0))*INDEX(КЗ!$A$1:$O$13,MATCH($A12,КЗ!$A:$A,0),MATCH(MONTH(FQ$3),КЗ!$1:$1,0)),""),0)</f>
        <v>35.112000000000002</v>
      </c>
      <c r="FR13" s="238" cm="1">
        <f t="array" aca="1" ref="FR13" ca="1">IFERROR(IF(AND(НачИнвП_Дата&lt;=FR$3,КИнвП_Дата&gt;FR$3),
             INDEX(ЗФ,MATCH($A12,ЗФ!$A:$A,0),MATCH("На реализацию"&amp;YEAR(FR$3),ЗФ!$2:$2,0))*INDEX(КЗ!$A$1:$O$13,MATCH($A12,КЗ!$A:$A,0),MATCH(MONTH(FR$3),КЗ!$1:$1,0)),""),0)</f>
        <v>34.187999999999995</v>
      </c>
      <c r="FS13" s="238" cm="1">
        <f t="array" aca="1" ref="FS13" ca="1">IFERROR(IF(AND(НачИнвП_Дата&lt;=FS$3,КИнвП_Дата&gt;FS$3),
             INDEX(ЗФ,MATCH($A12,ЗФ!$A:$A,0),MATCH("На реализацию"&amp;YEAR(FS$3),ЗФ!$2:$2,0))*INDEX(КЗ!$A$1:$O$13,MATCH($A12,КЗ!$A:$A,0),MATCH(MONTH(FS$3),КЗ!$1:$1,0)),""),0)</f>
        <v>46.2</v>
      </c>
      <c r="FT13" s="238" cm="1">
        <f t="array" aca="1" ref="FT13" ca="1">IFERROR(IF(AND(НачИнвП_Дата&lt;=FT$3,КИнвП_Дата&gt;FT$3),
             INDEX(ЗФ,MATCH($A12,ЗФ!$A:$A,0),MATCH("На реализацию"&amp;YEAR(FT$3),ЗФ!$2:$2,0))*INDEX(КЗ!$A$1:$O$13,MATCH($A12,КЗ!$A:$A,0),MATCH(MONTH(FT$3),КЗ!$1:$1,0)),""),0)</f>
        <v>20.096999999999998</v>
      </c>
      <c r="FU13" s="238" cm="1">
        <f t="array" aca="1" ref="FU13" ca="1">IFERROR(IF(AND(НачИнвП_Дата&lt;=FU$3,КИнвП_Дата&gt;FU$3),
             INDEX(ЗФ,MATCH($A12,ЗФ!$A:$A,0),MATCH("На реализацию"&amp;YEAR(FU$3),ЗФ!$2:$2,0))*INDEX(КЗ!$A$1:$O$13,MATCH($A12,КЗ!$A:$A,0),MATCH(MONTH(FU$3),КЗ!$1:$1,0)),""),0)</f>
        <v>0</v>
      </c>
      <c r="FV13" s="238" cm="1">
        <f t="array" aca="1" ref="FV13" ca="1">IFERROR(IF(AND(НачИнвП_Дата&lt;=FV$3,КИнвП_Дата&gt;FV$3),
             INDEX(ЗФ,MATCH($A12,ЗФ!$A:$A,0),MATCH("На реализацию"&amp;YEAR(FV$3),ЗФ!$2:$2,0))*INDEX(КЗ!$A$1:$O$13,MATCH($A12,КЗ!$A:$A,0),MATCH(MONTH(FV$3),КЗ!$1:$1,0)),""),0)</f>
        <v>0</v>
      </c>
      <c r="FW13" s="238" cm="1">
        <f t="array" aca="1" ref="FW13" ca="1">IFERROR(IF(AND(НачИнвП_Дата&lt;=FW$3,КИнвП_Дата&gt;FW$3),
             INDEX(ЗФ,MATCH($A12,ЗФ!$A:$A,0),MATCH("На реализацию"&amp;YEAR(FW$3),ЗФ!$2:$2,0))*INDEX(КЗ!$A$1:$O$13,MATCH($A12,КЗ!$A:$A,0),MATCH(MONTH(FW$3),КЗ!$1:$1,0)),""),0)</f>
        <v>3.4649999999999999</v>
      </c>
      <c r="FX13" s="238" cm="1">
        <f t="array" aca="1" ref="FX13" ca="1">IFERROR(IF(AND(НачИнвП_Дата&lt;=FX$3,КИнвП_Дата&gt;FX$3),
             INDEX(ЗФ,MATCH($A12,ЗФ!$A:$A,0),MATCH("На реализацию"&amp;YEAR(FX$3),ЗФ!$2:$2,0))*INDEX(КЗ!$A$1:$O$13,MATCH($A12,КЗ!$A:$A,0),MATCH(MONTH(FX$3),КЗ!$1:$1,0)),""),0)</f>
        <v>41.58</v>
      </c>
      <c r="FY13" s="238" cm="1">
        <f t="array" aca="1" ref="FY13" ca="1">IFERROR(IF(AND(НачИнвП_Дата&lt;=FY$3,КИнвП_Дата&gt;FY$3),
             INDEX(ЗФ,MATCH($A12,ЗФ!$A:$A,0),MATCH("На реализацию"&amp;YEAR(FY$3),ЗФ!$2:$2,0))*INDEX(КЗ!$A$1:$O$13,MATCH($A12,КЗ!$A:$A,0),MATCH(MONTH(FY$3),КЗ!$1:$1,0)),""),0)</f>
        <v>34.65</v>
      </c>
      <c r="FZ13" s="238" cm="1">
        <f t="array" aca="1" ref="FZ13" ca="1">IFERROR(IF(AND(НачИнвП_Дата&lt;=FZ$3,КИнвП_Дата&gt;FZ$3),
             INDEX(ЗФ,MATCH($A12,ЗФ!$A:$A,0),MATCH("На реализацию"&amp;YEAR(FZ$3),ЗФ!$2:$2,0))*INDEX(КЗ!$A$1:$O$13,MATCH($A12,КЗ!$A:$A,0),MATCH(MONTH(FZ$3),КЗ!$1:$1,0)),""),0)</f>
        <v>13.86</v>
      </c>
      <c r="GA13" s="548">
        <f t="shared" ref="GA13" ca="1" si="539">SUM(FO13:FZ13)</f>
        <v>231</v>
      </c>
      <c r="GB13" s="238" cm="1">
        <f t="array" aca="1" ref="GB13" ca="1">IFERROR(IF(AND(НачИнвП_Дата&lt;=GB$3,КИнвП_Дата&gt;GB$3),
             INDEX(ЗФ,MATCH($A12,ЗФ!$A:$A,0),MATCH("На реализацию"&amp;YEAR(GB$3),ЗФ!$2:$2,0))*INDEX(КЗ!$A$1:$O$13,MATCH($A12,КЗ!$A:$A,0),MATCH(MONTH(GB$3),КЗ!$1:$1,0)),""),0)</f>
        <v>0</v>
      </c>
      <c r="GC13" s="238" cm="1">
        <f t="array" aca="1" ref="GC13" ca="1">IFERROR(IF(AND(НачИнвП_Дата&lt;=GC$3,КИнвП_Дата&gt;GC$3),
             INDEX(ЗФ,MATCH($A12,ЗФ!$A:$A,0),MATCH("На реализацию"&amp;YEAR(GC$3),ЗФ!$2:$2,0))*INDEX(КЗ!$A$1:$O$13,MATCH($A12,КЗ!$A:$A,0),MATCH(MONTH(GC$3),КЗ!$1:$1,0)),""),0)</f>
        <v>1.8480000000000001</v>
      </c>
      <c r="GD13" s="238" cm="1">
        <f t="array" aca="1" ref="GD13" ca="1">IFERROR(IF(AND(НачИнвП_Дата&lt;=GD$3,КИнвП_Дата&gt;GD$3),
             INDEX(ЗФ,MATCH($A12,ЗФ!$A:$A,0),MATCH("На реализацию"&amp;YEAR(GD$3),ЗФ!$2:$2,0))*INDEX(КЗ!$A$1:$O$13,MATCH($A12,КЗ!$A:$A,0),MATCH(MONTH(GD$3),КЗ!$1:$1,0)),""),0)</f>
        <v>35.112000000000002</v>
      </c>
      <c r="GE13" s="238" cm="1">
        <f t="array" aca="1" ref="GE13" ca="1">IFERROR(IF(AND(НачИнвП_Дата&lt;=GE$3,КИнвП_Дата&gt;GE$3),
             INDEX(ЗФ,MATCH($A12,ЗФ!$A:$A,0),MATCH("На реализацию"&amp;YEAR(GE$3),ЗФ!$2:$2,0))*INDEX(КЗ!$A$1:$O$13,MATCH($A12,КЗ!$A:$A,0),MATCH(MONTH(GE$3),КЗ!$1:$1,0)),""),0)</f>
        <v>34.187999999999995</v>
      </c>
      <c r="GF13" s="238" cm="1">
        <f t="array" aca="1" ref="GF13" ca="1">IFERROR(IF(AND(НачИнвП_Дата&lt;=GF$3,КИнвП_Дата&gt;GF$3),
             INDEX(ЗФ,MATCH($A12,ЗФ!$A:$A,0),MATCH("На реализацию"&amp;YEAR(GF$3),ЗФ!$2:$2,0))*INDEX(КЗ!$A$1:$O$13,MATCH($A12,КЗ!$A:$A,0),MATCH(MONTH(GF$3),КЗ!$1:$1,0)),""),0)</f>
        <v>46.2</v>
      </c>
      <c r="GG13" s="238" cm="1">
        <f t="array" aca="1" ref="GG13" ca="1">IFERROR(IF(AND(НачИнвП_Дата&lt;=GG$3,КИнвП_Дата&gt;GG$3),
             INDEX(ЗФ,MATCH($A12,ЗФ!$A:$A,0),MATCH("На реализацию"&amp;YEAR(GG$3),ЗФ!$2:$2,0))*INDEX(КЗ!$A$1:$O$13,MATCH($A12,КЗ!$A:$A,0),MATCH(MONTH(GG$3),КЗ!$1:$1,0)),""),0)</f>
        <v>20.096999999999998</v>
      </c>
      <c r="GH13" s="238" cm="1">
        <f t="array" aca="1" ref="GH13" ca="1">IFERROR(IF(AND(НачИнвП_Дата&lt;=GH$3,КИнвП_Дата&gt;GH$3),
             INDEX(ЗФ,MATCH($A12,ЗФ!$A:$A,0),MATCH("На реализацию"&amp;YEAR(GH$3),ЗФ!$2:$2,0))*INDEX(КЗ!$A$1:$O$13,MATCH($A12,КЗ!$A:$A,0),MATCH(MONTH(GH$3),КЗ!$1:$1,0)),""),0)</f>
        <v>0</v>
      </c>
      <c r="GI13" s="238" cm="1">
        <f t="array" aca="1" ref="GI13" ca="1">IFERROR(IF(AND(НачИнвП_Дата&lt;=GI$3,КИнвП_Дата&gt;GI$3),
             INDEX(ЗФ,MATCH($A12,ЗФ!$A:$A,0),MATCH("На реализацию"&amp;YEAR(GI$3),ЗФ!$2:$2,0))*INDEX(КЗ!$A$1:$O$13,MATCH($A12,КЗ!$A:$A,0),MATCH(MONTH(GI$3),КЗ!$1:$1,0)),""),0)</f>
        <v>0</v>
      </c>
      <c r="GJ13" s="238" cm="1">
        <f t="array" aca="1" ref="GJ13" ca="1">IFERROR(IF(AND(НачИнвП_Дата&lt;=GJ$3,КИнвП_Дата&gt;GJ$3),
             INDEX(ЗФ,MATCH($A12,ЗФ!$A:$A,0),MATCH("На реализацию"&amp;YEAR(GJ$3),ЗФ!$2:$2,0))*INDEX(КЗ!$A$1:$O$13,MATCH($A12,КЗ!$A:$A,0),MATCH(MONTH(GJ$3),КЗ!$1:$1,0)),""),0)</f>
        <v>3.4649999999999999</v>
      </c>
      <c r="GK13" s="238" cm="1">
        <f t="array" aca="1" ref="GK13" ca="1">IFERROR(IF(AND(НачИнвП_Дата&lt;=GK$3,КИнвП_Дата&gt;GK$3),
             INDEX(ЗФ,MATCH($A12,ЗФ!$A:$A,0),MATCH("На реализацию"&amp;YEAR(GK$3),ЗФ!$2:$2,0))*INDEX(КЗ!$A$1:$O$13,MATCH($A12,КЗ!$A:$A,0),MATCH(MONTH(GK$3),КЗ!$1:$1,0)),""),0)</f>
        <v>41.58</v>
      </c>
      <c r="GL13" s="238" cm="1">
        <f t="array" aca="1" ref="GL13" ca="1">IFERROR(IF(AND(НачИнвП_Дата&lt;=GL$3,КИнвП_Дата&gt;GL$3),
             INDEX(ЗФ,MATCH($A12,ЗФ!$A:$A,0),MATCH("На реализацию"&amp;YEAR(GL$3),ЗФ!$2:$2,0))*INDEX(КЗ!$A$1:$O$13,MATCH($A12,КЗ!$A:$A,0),MATCH(MONTH(GL$3),КЗ!$1:$1,0)),""),0)</f>
        <v>34.65</v>
      </c>
      <c r="GM13" s="238" cm="1">
        <f t="array" aca="1" ref="GM13" ca="1">IFERROR(IF(AND(НачИнвП_Дата&lt;=GM$3,КИнвП_Дата&gt;GM$3),
             INDEX(ЗФ,MATCH($A12,ЗФ!$A:$A,0),MATCH("На реализацию"&amp;YEAR(GM$3),ЗФ!$2:$2,0))*INDEX(КЗ!$A$1:$O$13,MATCH($A12,КЗ!$A:$A,0),MATCH(MONTH(GM$3),КЗ!$1:$1,0)),""),0)</f>
        <v>13.86</v>
      </c>
      <c r="GN13" s="548">
        <f t="shared" ref="GN13" ca="1" si="540">SUM(GB13:GM13)</f>
        <v>231</v>
      </c>
      <c r="GO13" s="238" cm="1">
        <f t="array" aca="1" ref="GO13" ca="1">IFERROR(IF(AND(НачИнвП_Дата&lt;=GO$3,КИнвП_Дата&gt;GO$3),
             INDEX(ЗФ,MATCH($A12,ЗФ!$A:$A,0),MATCH("На реализацию"&amp;YEAR(GO$3),ЗФ!$2:$2,0))*INDEX(КЗ!$A$1:$O$13,MATCH($A12,КЗ!$A:$A,0),MATCH(MONTH(GO$3),КЗ!$1:$1,0)),""),0)</f>
        <v>0</v>
      </c>
      <c r="GP13" s="238" cm="1">
        <f t="array" aca="1" ref="GP13" ca="1">IFERROR(IF(AND(НачИнвП_Дата&lt;=GP$3,КИнвП_Дата&gt;GP$3),
             INDEX(ЗФ,MATCH($A12,ЗФ!$A:$A,0),MATCH("На реализацию"&amp;YEAR(GP$3),ЗФ!$2:$2,0))*INDEX(КЗ!$A$1:$O$13,MATCH($A12,КЗ!$A:$A,0),MATCH(MONTH(GP$3),КЗ!$1:$1,0)),""),0)</f>
        <v>1.8480000000000001</v>
      </c>
      <c r="GQ13" s="238" cm="1">
        <f t="array" aca="1" ref="GQ13" ca="1">IFERROR(IF(AND(НачИнвП_Дата&lt;=GQ$3,КИнвП_Дата&gt;GQ$3),
             INDEX(ЗФ,MATCH($A12,ЗФ!$A:$A,0),MATCH("На реализацию"&amp;YEAR(GQ$3),ЗФ!$2:$2,0))*INDEX(КЗ!$A$1:$O$13,MATCH($A12,КЗ!$A:$A,0),MATCH(MONTH(GQ$3),КЗ!$1:$1,0)),""),0)</f>
        <v>35.112000000000002</v>
      </c>
      <c r="GR13" s="238" cm="1">
        <f t="array" aca="1" ref="GR13" ca="1">IFERROR(IF(AND(НачИнвП_Дата&lt;=GR$3,КИнвП_Дата&gt;GR$3),
             INDEX(ЗФ,MATCH($A12,ЗФ!$A:$A,0),MATCH("На реализацию"&amp;YEAR(GR$3),ЗФ!$2:$2,0))*INDEX(КЗ!$A$1:$O$13,MATCH($A12,КЗ!$A:$A,0),MATCH(MONTH(GR$3),КЗ!$1:$1,0)),""),0)</f>
        <v>34.187999999999995</v>
      </c>
      <c r="GS13" s="238" cm="1">
        <f t="array" aca="1" ref="GS13" ca="1">IFERROR(IF(AND(НачИнвП_Дата&lt;=GS$3,КИнвП_Дата&gt;GS$3),
             INDEX(ЗФ,MATCH($A12,ЗФ!$A:$A,0),MATCH("На реализацию"&amp;YEAR(GS$3),ЗФ!$2:$2,0))*INDEX(КЗ!$A$1:$O$13,MATCH($A12,КЗ!$A:$A,0),MATCH(MONTH(GS$3),КЗ!$1:$1,0)),""),0)</f>
        <v>46.2</v>
      </c>
      <c r="GT13" s="238" cm="1">
        <f t="array" aca="1" ref="GT13" ca="1">IFERROR(IF(AND(НачИнвП_Дата&lt;=GT$3,КИнвП_Дата&gt;GT$3),
             INDEX(ЗФ,MATCH($A12,ЗФ!$A:$A,0),MATCH("На реализацию"&amp;YEAR(GT$3),ЗФ!$2:$2,0))*INDEX(КЗ!$A$1:$O$13,MATCH($A12,КЗ!$A:$A,0),MATCH(MONTH(GT$3),КЗ!$1:$1,0)),""),0)</f>
        <v>20.096999999999998</v>
      </c>
      <c r="GU13" s="238" cm="1">
        <f t="array" aca="1" ref="GU13" ca="1">IFERROR(IF(AND(НачИнвП_Дата&lt;=GU$3,КИнвП_Дата&gt;GU$3),
             INDEX(ЗФ,MATCH($A12,ЗФ!$A:$A,0),MATCH("На реализацию"&amp;YEAR(GU$3),ЗФ!$2:$2,0))*INDEX(КЗ!$A$1:$O$13,MATCH($A12,КЗ!$A:$A,0),MATCH(MONTH(GU$3),КЗ!$1:$1,0)),""),0)</f>
        <v>0</v>
      </c>
      <c r="GV13" s="238" cm="1">
        <f t="array" aca="1" ref="GV13" ca="1">IFERROR(IF(AND(НачИнвП_Дата&lt;=GV$3,КИнвП_Дата&gt;GV$3),
             INDEX(ЗФ,MATCH($A12,ЗФ!$A:$A,0),MATCH("На реализацию"&amp;YEAR(GV$3),ЗФ!$2:$2,0))*INDEX(КЗ!$A$1:$O$13,MATCH($A12,КЗ!$A:$A,0),MATCH(MONTH(GV$3),КЗ!$1:$1,0)),""),0)</f>
        <v>0</v>
      </c>
      <c r="GW13" s="238" cm="1">
        <f t="array" aca="1" ref="GW13" ca="1">IFERROR(IF(AND(НачИнвП_Дата&lt;=GW$3,КИнвП_Дата&gt;GW$3),
             INDEX(ЗФ,MATCH($A12,ЗФ!$A:$A,0),MATCH("На реализацию"&amp;YEAR(GW$3),ЗФ!$2:$2,0))*INDEX(КЗ!$A$1:$O$13,MATCH($A12,КЗ!$A:$A,0),MATCH(MONTH(GW$3),КЗ!$1:$1,0)),""),0)</f>
        <v>3.4649999999999999</v>
      </c>
      <c r="GX13" s="238" cm="1">
        <f t="array" aca="1" ref="GX13" ca="1">IFERROR(IF(AND(НачИнвП_Дата&lt;=GX$3,КИнвП_Дата&gt;GX$3),
             INDEX(ЗФ,MATCH($A12,ЗФ!$A:$A,0),MATCH("На реализацию"&amp;YEAR(GX$3),ЗФ!$2:$2,0))*INDEX(КЗ!$A$1:$O$13,MATCH($A12,КЗ!$A:$A,0),MATCH(MONTH(GX$3),КЗ!$1:$1,0)),""),0)</f>
        <v>41.58</v>
      </c>
      <c r="GY13" s="238" cm="1">
        <f t="array" aca="1" ref="GY13" ca="1">IFERROR(IF(AND(НачИнвП_Дата&lt;=GY$3,КИнвП_Дата&gt;GY$3),
             INDEX(ЗФ,MATCH($A12,ЗФ!$A:$A,0),MATCH("На реализацию"&amp;YEAR(GY$3),ЗФ!$2:$2,0))*INDEX(КЗ!$A$1:$O$13,MATCH($A12,КЗ!$A:$A,0),MATCH(MONTH(GY$3),КЗ!$1:$1,0)),""),0)</f>
        <v>34.65</v>
      </c>
      <c r="GZ13" s="238" cm="1">
        <f t="array" aca="1" ref="GZ13" ca="1">IFERROR(IF(AND(НачИнвП_Дата&lt;=GZ$3,КИнвП_Дата&gt;GZ$3),
             INDEX(ЗФ,MATCH($A12,ЗФ!$A:$A,0),MATCH("На реализацию"&amp;YEAR(GZ$3),ЗФ!$2:$2,0))*INDEX(КЗ!$A$1:$O$13,MATCH($A12,КЗ!$A:$A,0),MATCH(MONTH(GZ$3),КЗ!$1:$1,0)),""),0)</f>
        <v>13.86</v>
      </c>
      <c r="HA13" s="548">
        <f t="shared" ref="HA13" ca="1" si="541">SUM(GO13:GZ13)</f>
        <v>231</v>
      </c>
      <c r="HB13" s="238" cm="1">
        <f t="array" aca="1" ref="HB13" ca="1">IFERROR(IF(AND(НачИнвП_Дата&lt;=HB$3,КИнвП_Дата&gt;HB$3),
             INDEX(ЗФ,MATCH($A12,ЗФ!$A:$A,0),MATCH("На реализацию"&amp;YEAR(HB$3),ЗФ!$2:$2,0))*INDEX(КЗ!$A$1:$O$13,MATCH($A12,КЗ!$A:$A,0),MATCH(MONTH(HB$3),КЗ!$1:$1,0)),""),0)</f>
        <v>0</v>
      </c>
      <c r="HC13" s="238" cm="1">
        <f t="array" aca="1" ref="HC13" ca="1">IFERROR(IF(AND(НачИнвП_Дата&lt;=HC$3,КИнвП_Дата&gt;HC$3),
             INDEX(ЗФ,MATCH($A12,ЗФ!$A:$A,0),MATCH("На реализацию"&amp;YEAR(HC$3),ЗФ!$2:$2,0))*INDEX(КЗ!$A$1:$O$13,MATCH($A12,КЗ!$A:$A,0),MATCH(MONTH(HC$3),КЗ!$1:$1,0)),""),0)</f>
        <v>1.8480000000000001</v>
      </c>
      <c r="HD13" s="238" cm="1">
        <f t="array" aca="1" ref="HD13" ca="1">IFERROR(IF(AND(НачИнвП_Дата&lt;=HD$3,КИнвП_Дата&gt;HD$3),
             INDEX(ЗФ,MATCH($A12,ЗФ!$A:$A,0),MATCH("На реализацию"&amp;YEAR(HD$3),ЗФ!$2:$2,0))*INDEX(КЗ!$A$1:$O$13,MATCH($A12,КЗ!$A:$A,0),MATCH(MONTH(HD$3),КЗ!$1:$1,0)),""),0)</f>
        <v>35.112000000000002</v>
      </c>
      <c r="HE13" s="238" cm="1">
        <f t="array" aca="1" ref="HE13" ca="1">IFERROR(IF(AND(НачИнвП_Дата&lt;=HE$3,КИнвП_Дата&gt;HE$3),
             INDEX(ЗФ,MATCH($A12,ЗФ!$A:$A,0),MATCH("На реализацию"&amp;YEAR(HE$3),ЗФ!$2:$2,0))*INDEX(КЗ!$A$1:$O$13,MATCH($A12,КЗ!$A:$A,0),MATCH(MONTH(HE$3),КЗ!$1:$1,0)),""),0)</f>
        <v>34.187999999999995</v>
      </c>
      <c r="HF13" s="238" cm="1">
        <f t="array" aca="1" ref="HF13" ca="1">IFERROR(IF(AND(НачИнвП_Дата&lt;=HF$3,КИнвП_Дата&gt;HF$3),
             INDEX(ЗФ,MATCH($A12,ЗФ!$A:$A,0),MATCH("На реализацию"&amp;YEAR(HF$3),ЗФ!$2:$2,0))*INDEX(КЗ!$A$1:$O$13,MATCH($A12,КЗ!$A:$A,0),MATCH(MONTH(HF$3),КЗ!$1:$1,0)),""),0)</f>
        <v>46.2</v>
      </c>
      <c r="HG13" s="238" cm="1">
        <f t="array" aca="1" ref="HG13" ca="1">IFERROR(IF(AND(НачИнвП_Дата&lt;=HG$3,КИнвП_Дата&gt;HG$3),
             INDEX(ЗФ,MATCH($A12,ЗФ!$A:$A,0),MATCH("На реализацию"&amp;YEAR(HG$3),ЗФ!$2:$2,0))*INDEX(КЗ!$A$1:$O$13,MATCH($A12,КЗ!$A:$A,0),MATCH(MONTH(HG$3),КЗ!$1:$1,0)),""),0)</f>
        <v>20.096999999999998</v>
      </c>
      <c r="HH13" s="238" cm="1">
        <f t="array" aca="1" ref="HH13" ca="1">IFERROR(IF(AND(НачИнвП_Дата&lt;=HH$3,КИнвП_Дата&gt;HH$3),
             INDEX(ЗФ,MATCH($A12,ЗФ!$A:$A,0),MATCH("На реализацию"&amp;YEAR(HH$3),ЗФ!$2:$2,0))*INDEX(КЗ!$A$1:$O$13,MATCH($A12,КЗ!$A:$A,0),MATCH(MONTH(HH$3),КЗ!$1:$1,0)),""),0)</f>
        <v>0</v>
      </c>
      <c r="HI13" s="238" cm="1">
        <f t="array" aca="1" ref="HI13" ca="1">IFERROR(IF(AND(НачИнвП_Дата&lt;=HI$3,КИнвП_Дата&gt;HI$3),
             INDEX(ЗФ,MATCH($A12,ЗФ!$A:$A,0),MATCH("На реализацию"&amp;YEAR(HI$3),ЗФ!$2:$2,0))*INDEX(КЗ!$A$1:$O$13,MATCH($A12,КЗ!$A:$A,0),MATCH(MONTH(HI$3),КЗ!$1:$1,0)),""),0)</f>
        <v>0</v>
      </c>
      <c r="HJ13" s="238" cm="1">
        <f t="array" aca="1" ref="HJ13" ca="1">IFERROR(IF(AND(НачИнвП_Дата&lt;=HJ$3,КИнвП_Дата&gt;HJ$3),
             INDEX(ЗФ,MATCH($A12,ЗФ!$A:$A,0),MATCH("На реализацию"&amp;YEAR(HJ$3),ЗФ!$2:$2,0))*INDEX(КЗ!$A$1:$O$13,MATCH($A12,КЗ!$A:$A,0),MATCH(MONTH(HJ$3),КЗ!$1:$1,0)),""),0)</f>
        <v>3.4649999999999999</v>
      </c>
      <c r="HK13" s="238" cm="1">
        <f t="array" aca="1" ref="HK13" ca="1">IFERROR(IF(AND(НачИнвП_Дата&lt;=HK$3,КИнвП_Дата&gt;HK$3),
             INDEX(ЗФ,MATCH($A12,ЗФ!$A:$A,0),MATCH("На реализацию"&amp;YEAR(HK$3),ЗФ!$2:$2,0))*INDEX(КЗ!$A$1:$O$13,MATCH($A12,КЗ!$A:$A,0),MATCH(MONTH(HK$3),КЗ!$1:$1,0)),""),0)</f>
        <v>41.58</v>
      </c>
      <c r="HL13" s="238" cm="1">
        <f t="array" aca="1" ref="HL13" ca="1">IFERROR(IF(AND(НачИнвП_Дата&lt;=HL$3,КИнвП_Дата&gt;HL$3),
             INDEX(ЗФ,MATCH($A12,ЗФ!$A:$A,0),MATCH("На реализацию"&amp;YEAR(HL$3),ЗФ!$2:$2,0))*INDEX(КЗ!$A$1:$O$13,MATCH($A12,КЗ!$A:$A,0),MATCH(MONTH(HL$3),КЗ!$1:$1,0)),""),0)</f>
        <v>34.65</v>
      </c>
      <c r="HM13" s="238" cm="1">
        <f t="array" aca="1" ref="HM13" ca="1">IFERROR(IF(AND(НачИнвП_Дата&lt;=HM$3,КИнвП_Дата&gt;HM$3),
             INDEX(ЗФ,MATCH($A12,ЗФ!$A:$A,0),MATCH("На реализацию"&amp;YEAR(HM$3),ЗФ!$2:$2,0))*INDEX(КЗ!$A$1:$O$13,MATCH($A12,КЗ!$A:$A,0),MATCH(MONTH(HM$3),КЗ!$1:$1,0)),""),0)</f>
        <v>13.86</v>
      </c>
      <c r="HN13" s="548">
        <f t="shared" ref="HN13" ca="1" si="542">SUM(HB13:HM13)</f>
        <v>231</v>
      </c>
      <c r="HO13" s="238" cm="1">
        <f t="array" aca="1" ref="HO13" ca="1">IFERROR(IF(AND(НачИнвП_Дата&lt;=HO$3,КИнвП_Дата&gt;HO$3),
             INDEX(ЗФ,MATCH($A12,ЗФ!$A:$A,0),MATCH("На реализацию"&amp;YEAR(HO$3),ЗФ!$2:$2,0))*INDEX(КЗ!$A$1:$O$13,MATCH($A12,КЗ!$A:$A,0),MATCH(MONTH(HO$3),КЗ!$1:$1,0)),""),0)</f>
        <v>0</v>
      </c>
      <c r="HP13" s="238" cm="1">
        <f t="array" aca="1" ref="HP13" ca="1">IFERROR(IF(AND(НачИнвП_Дата&lt;=HP$3,КИнвП_Дата&gt;HP$3),
             INDEX(ЗФ,MATCH($A12,ЗФ!$A:$A,0),MATCH("На реализацию"&amp;YEAR(HP$3),ЗФ!$2:$2,0))*INDEX(КЗ!$A$1:$O$13,MATCH($A12,КЗ!$A:$A,0),MATCH(MONTH(HP$3),КЗ!$1:$1,0)),""),0)</f>
        <v>1.8480000000000001</v>
      </c>
      <c r="HQ13" s="238" cm="1">
        <f t="array" aca="1" ref="HQ13" ca="1">IFERROR(IF(AND(НачИнвП_Дата&lt;=HQ$3,КИнвП_Дата&gt;HQ$3),
             INDEX(ЗФ,MATCH($A12,ЗФ!$A:$A,0),MATCH("На реализацию"&amp;YEAR(HQ$3),ЗФ!$2:$2,0))*INDEX(КЗ!$A$1:$O$13,MATCH($A12,КЗ!$A:$A,0),MATCH(MONTH(HQ$3),КЗ!$1:$1,0)),""),0)</f>
        <v>35.112000000000002</v>
      </c>
      <c r="HR13" s="238" cm="1">
        <f t="array" aca="1" ref="HR13" ca="1">IFERROR(IF(AND(НачИнвП_Дата&lt;=HR$3,КИнвП_Дата&gt;HR$3),
             INDEX(ЗФ,MATCH($A12,ЗФ!$A:$A,0),MATCH("На реализацию"&amp;YEAR(HR$3),ЗФ!$2:$2,0))*INDEX(КЗ!$A$1:$O$13,MATCH($A12,КЗ!$A:$A,0),MATCH(MONTH(HR$3),КЗ!$1:$1,0)),""),0)</f>
        <v>34.187999999999995</v>
      </c>
      <c r="HS13" s="238" cm="1">
        <f t="array" aca="1" ref="HS13" ca="1">IFERROR(IF(AND(НачИнвП_Дата&lt;=HS$3,КИнвП_Дата&gt;HS$3),
             INDEX(ЗФ,MATCH($A12,ЗФ!$A:$A,0),MATCH("На реализацию"&amp;YEAR(HS$3),ЗФ!$2:$2,0))*INDEX(КЗ!$A$1:$O$13,MATCH($A12,КЗ!$A:$A,0),MATCH(MONTH(HS$3),КЗ!$1:$1,0)),""),0)</f>
        <v>46.2</v>
      </c>
      <c r="HT13" s="238" cm="1">
        <f t="array" aca="1" ref="HT13" ca="1">IFERROR(IF(AND(НачИнвП_Дата&lt;=HT$3,КИнвП_Дата&gt;HT$3),
             INDEX(ЗФ,MATCH($A12,ЗФ!$A:$A,0),MATCH("На реализацию"&amp;YEAR(HT$3),ЗФ!$2:$2,0))*INDEX(КЗ!$A$1:$O$13,MATCH($A12,КЗ!$A:$A,0),MATCH(MONTH(HT$3),КЗ!$1:$1,0)),""),0)</f>
        <v>20.096999999999998</v>
      </c>
      <c r="HU13" s="238" cm="1">
        <f t="array" aca="1" ref="HU13" ca="1">IFERROR(IF(AND(НачИнвП_Дата&lt;=HU$3,КИнвП_Дата&gt;HU$3),
             INDEX(ЗФ,MATCH($A12,ЗФ!$A:$A,0),MATCH("На реализацию"&amp;YEAR(HU$3),ЗФ!$2:$2,0))*INDEX(КЗ!$A$1:$O$13,MATCH($A12,КЗ!$A:$A,0),MATCH(MONTH(HU$3),КЗ!$1:$1,0)),""),0)</f>
        <v>0</v>
      </c>
      <c r="HV13" s="238" cm="1">
        <f t="array" aca="1" ref="HV13" ca="1">IFERROR(IF(AND(НачИнвП_Дата&lt;=HV$3,КИнвП_Дата&gt;HV$3),
             INDEX(ЗФ,MATCH($A12,ЗФ!$A:$A,0),MATCH("На реализацию"&amp;YEAR(HV$3),ЗФ!$2:$2,0))*INDEX(КЗ!$A$1:$O$13,MATCH($A12,КЗ!$A:$A,0),MATCH(MONTH(HV$3),КЗ!$1:$1,0)),""),0)</f>
        <v>0</v>
      </c>
      <c r="HW13" s="238" cm="1">
        <f t="array" aca="1" ref="HW13" ca="1">IFERROR(IF(AND(НачИнвП_Дата&lt;=HW$3,КИнвП_Дата&gt;HW$3),
             INDEX(ЗФ,MATCH($A12,ЗФ!$A:$A,0),MATCH("На реализацию"&amp;YEAR(HW$3),ЗФ!$2:$2,0))*INDEX(КЗ!$A$1:$O$13,MATCH($A12,КЗ!$A:$A,0),MATCH(MONTH(HW$3),КЗ!$1:$1,0)),""),0)</f>
        <v>3.4649999999999999</v>
      </c>
      <c r="HX13" s="238" cm="1">
        <f t="array" aca="1" ref="HX13" ca="1">IFERROR(IF(AND(НачИнвП_Дата&lt;=HX$3,КИнвП_Дата&gt;HX$3),
             INDEX(ЗФ,MATCH($A12,ЗФ!$A:$A,0),MATCH("На реализацию"&amp;YEAR(HX$3),ЗФ!$2:$2,0))*INDEX(КЗ!$A$1:$O$13,MATCH($A12,КЗ!$A:$A,0),MATCH(MONTH(HX$3),КЗ!$1:$1,0)),""),0)</f>
        <v>41.58</v>
      </c>
      <c r="HY13" s="238" cm="1">
        <f t="array" aca="1" ref="HY13" ca="1">IFERROR(IF(AND(НачИнвП_Дата&lt;=HY$3,КИнвП_Дата&gt;HY$3),
             INDEX(ЗФ,MATCH($A12,ЗФ!$A:$A,0),MATCH("На реализацию"&amp;YEAR(HY$3),ЗФ!$2:$2,0))*INDEX(КЗ!$A$1:$O$13,MATCH($A12,КЗ!$A:$A,0),MATCH(MONTH(HY$3),КЗ!$1:$1,0)),""),0)</f>
        <v>34.65</v>
      </c>
      <c r="HZ13" s="238" cm="1">
        <f t="array" aca="1" ref="HZ13" ca="1">IFERROR(IF(AND(НачИнвП_Дата&lt;=HZ$3,КИнвП_Дата&gt;HZ$3),
             INDEX(ЗФ,MATCH($A12,ЗФ!$A:$A,0),MATCH("На реализацию"&amp;YEAR(HZ$3),ЗФ!$2:$2,0))*INDEX(КЗ!$A$1:$O$13,MATCH($A12,КЗ!$A:$A,0),MATCH(MONTH(HZ$3),КЗ!$1:$1,0)),""),0)</f>
        <v>13.86</v>
      </c>
      <c r="IA13" s="548">
        <f t="shared" ref="IA13" ca="1" si="543">SUM(HO13:HZ13)</f>
        <v>231</v>
      </c>
      <c r="IB13" s="238" cm="1">
        <f t="array" aca="1" ref="IB13" ca="1">IFERROR(IF(AND(НачИнвП_Дата&lt;=IB$3,КИнвП_Дата&gt;IB$3),
             INDEX(ЗФ,MATCH($A12,ЗФ!$A:$A,0),MATCH("На реализацию"&amp;YEAR(IB$3),ЗФ!$2:$2,0))*INDEX(КЗ!$A$1:$O$13,MATCH($A12,КЗ!$A:$A,0),MATCH(MONTH(IB$3),КЗ!$1:$1,0)),""),0)</f>
        <v>0</v>
      </c>
      <c r="IC13" s="238" cm="1">
        <f t="array" aca="1" ref="IC13" ca="1">IFERROR(IF(AND(НачИнвП_Дата&lt;=IC$3,КИнвП_Дата&gt;IC$3),
             INDEX(ЗФ,MATCH($A12,ЗФ!$A:$A,0),MATCH("На реализацию"&amp;YEAR(IC$3),ЗФ!$2:$2,0))*INDEX(КЗ!$A$1:$O$13,MATCH($A12,КЗ!$A:$A,0),MATCH(MONTH(IC$3),КЗ!$1:$1,0)),""),0)</f>
        <v>1.8480000000000001</v>
      </c>
      <c r="ID13" s="238" cm="1">
        <f t="array" aca="1" ref="ID13" ca="1">IFERROR(IF(AND(НачИнвП_Дата&lt;=ID$3,КИнвП_Дата&gt;ID$3),
             INDEX(ЗФ,MATCH($A12,ЗФ!$A:$A,0),MATCH("На реализацию"&amp;YEAR(ID$3),ЗФ!$2:$2,0))*INDEX(КЗ!$A$1:$O$13,MATCH($A12,КЗ!$A:$A,0),MATCH(MONTH(ID$3),КЗ!$1:$1,0)),""),0)</f>
        <v>35.112000000000002</v>
      </c>
      <c r="IE13" s="238" cm="1">
        <f t="array" aca="1" ref="IE13" ca="1">IFERROR(IF(AND(НачИнвП_Дата&lt;=IE$3,КИнвП_Дата&gt;IE$3),
             INDEX(ЗФ,MATCH($A12,ЗФ!$A:$A,0),MATCH("На реализацию"&amp;YEAR(IE$3),ЗФ!$2:$2,0))*INDEX(КЗ!$A$1:$O$13,MATCH($A12,КЗ!$A:$A,0),MATCH(MONTH(IE$3),КЗ!$1:$1,0)),""),0)</f>
        <v>34.187999999999995</v>
      </c>
      <c r="IF13" s="238" cm="1">
        <f t="array" aca="1" ref="IF13" ca="1">IFERROR(IF(AND(НачИнвП_Дата&lt;=IF$3,КИнвП_Дата&gt;IF$3),
             INDEX(ЗФ,MATCH($A12,ЗФ!$A:$A,0),MATCH("На реализацию"&amp;YEAR(IF$3),ЗФ!$2:$2,0))*INDEX(КЗ!$A$1:$O$13,MATCH($A12,КЗ!$A:$A,0),MATCH(MONTH(IF$3),КЗ!$1:$1,0)),""),0)</f>
        <v>46.2</v>
      </c>
      <c r="IG13" s="238" cm="1">
        <f t="array" aca="1" ref="IG13" ca="1">IFERROR(IF(AND(НачИнвП_Дата&lt;=IG$3,КИнвП_Дата&gt;IG$3),
             INDEX(ЗФ,MATCH($A12,ЗФ!$A:$A,0),MATCH("На реализацию"&amp;YEAR(IG$3),ЗФ!$2:$2,0))*INDEX(КЗ!$A$1:$O$13,MATCH($A12,КЗ!$A:$A,0),MATCH(MONTH(IG$3),КЗ!$1:$1,0)),""),0)</f>
        <v>20.096999999999998</v>
      </c>
      <c r="IH13" s="238" cm="1">
        <f t="array" aca="1" ref="IH13" ca="1">IFERROR(IF(AND(НачИнвП_Дата&lt;=IH$3,КИнвП_Дата&gt;IH$3),
             INDEX(ЗФ,MATCH($A12,ЗФ!$A:$A,0),MATCH("На реализацию"&amp;YEAR(IH$3),ЗФ!$2:$2,0))*INDEX(КЗ!$A$1:$O$13,MATCH($A12,КЗ!$A:$A,0),MATCH(MONTH(IH$3),КЗ!$1:$1,0)),""),0)</f>
        <v>0</v>
      </c>
      <c r="II13" s="238" cm="1">
        <f t="array" aca="1" ref="II13" ca="1">IFERROR(IF(AND(НачИнвП_Дата&lt;=II$3,КИнвП_Дата&gt;II$3),
             INDEX(ЗФ,MATCH($A12,ЗФ!$A:$A,0),MATCH("На реализацию"&amp;YEAR(II$3),ЗФ!$2:$2,0))*INDEX(КЗ!$A$1:$O$13,MATCH($A12,КЗ!$A:$A,0),MATCH(MONTH(II$3),КЗ!$1:$1,0)),""),0)</f>
        <v>0</v>
      </c>
      <c r="IJ13" s="238" cm="1">
        <f t="array" aca="1" ref="IJ13" ca="1">IFERROR(IF(AND(НачИнвП_Дата&lt;=IJ$3,КИнвП_Дата&gt;IJ$3),
             INDEX(ЗФ,MATCH($A12,ЗФ!$A:$A,0),MATCH("На реализацию"&amp;YEAR(IJ$3),ЗФ!$2:$2,0))*INDEX(КЗ!$A$1:$O$13,MATCH($A12,КЗ!$A:$A,0),MATCH(MONTH(IJ$3),КЗ!$1:$1,0)),""),0)</f>
        <v>3.4649999999999999</v>
      </c>
      <c r="IK13" s="238" cm="1">
        <f t="array" aca="1" ref="IK13" ca="1">IFERROR(IF(AND(НачИнвП_Дата&lt;=IK$3,КИнвП_Дата&gt;IK$3),
             INDEX(ЗФ,MATCH($A12,ЗФ!$A:$A,0),MATCH("На реализацию"&amp;YEAR(IK$3),ЗФ!$2:$2,0))*INDEX(КЗ!$A$1:$O$13,MATCH($A12,КЗ!$A:$A,0),MATCH(MONTH(IK$3),КЗ!$1:$1,0)),""),0)</f>
        <v>41.58</v>
      </c>
      <c r="IL13" s="238" cm="1">
        <f t="array" aca="1" ref="IL13" ca="1">IFERROR(IF(AND(НачИнвП_Дата&lt;=IL$3,КИнвП_Дата&gt;IL$3),
             INDEX(ЗФ,MATCH($A12,ЗФ!$A:$A,0),MATCH("На реализацию"&amp;YEAR(IL$3),ЗФ!$2:$2,0))*INDEX(КЗ!$A$1:$O$13,MATCH($A12,КЗ!$A:$A,0),MATCH(MONTH(IL$3),КЗ!$1:$1,0)),""),0)</f>
        <v>34.65</v>
      </c>
      <c r="IM13" s="238" cm="1">
        <f t="array" aca="1" ref="IM13" ca="1">IFERROR(IF(AND(НачИнвП_Дата&lt;=IM$3,КИнвП_Дата&gt;IM$3),
             INDEX(ЗФ,MATCH($A12,ЗФ!$A:$A,0),MATCH("На реализацию"&amp;YEAR(IM$3),ЗФ!$2:$2,0))*INDEX(КЗ!$A$1:$O$13,MATCH($A12,КЗ!$A:$A,0),MATCH(MONTH(IM$3),КЗ!$1:$1,0)),""),0)</f>
        <v>13.86</v>
      </c>
      <c r="IN13" s="548">
        <f t="shared" ref="IN13" ca="1" si="544">SUM(IB13:IM13)</f>
        <v>231</v>
      </c>
      <c r="IO13" s="238" cm="1">
        <f t="array" aca="1" ref="IO13" ca="1">IFERROR(IF(AND(НачИнвП_Дата&lt;=IO$3,КИнвП_Дата&gt;IO$3),
             INDEX(ЗФ,MATCH($A12,ЗФ!$A:$A,0),MATCH("На реализацию"&amp;YEAR(IO$3),ЗФ!$2:$2,0))*INDEX(КЗ!$A$1:$O$13,MATCH($A12,КЗ!$A:$A,0),MATCH(MONTH(IO$3),КЗ!$1:$1,0)),""),0)</f>
        <v>0</v>
      </c>
      <c r="IP13" s="238" cm="1">
        <f t="array" aca="1" ref="IP13" ca="1">IFERROR(IF(AND(НачИнвП_Дата&lt;=IP$3,КИнвП_Дата&gt;IP$3),
             INDEX(ЗФ,MATCH($A12,ЗФ!$A:$A,0),MATCH("На реализацию"&amp;YEAR(IP$3),ЗФ!$2:$2,0))*INDEX(КЗ!$A$1:$O$13,MATCH($A12,КЗ!$A:$A,0),MATCH(MONTH(IP$3),КЗ!$1:$1,0)),""),0)</f>
        <v>1.8480000000000001</v>
      </c>
      <c r="IQ13" s="238" cm="1">
        <f t="array" aca="1" ref="IQ13" ca="1">IFERROR(IF(AND(НачИнвП_Дата&lt;=IQ$3,КИнвП_Дата&gt;IQ$3),
             INDEX(ЗФ,MATCH($A12,ЗФ!$A:$A,0),MATCH("На реализацию"&amp;YEAR(IQ$3),ЗФ!$2:$2,0))*INDEX(КЗ!$A$1:$O$13,MATCH($A12,КЗ!$A:$A,0),MATCH(MONTH(IQ$3),КЗ!$1:$1,0)),""),0)</f>
        <v>35.112000000000002</v>
      </c>
      <c r="IR13" s="238" cm="1">
        <f t="array" aca="1" ref="IR13" ca="1">IFERROR(IF(AND(НачИнвП_Дата&lt;=IR$3,КИнвП_Дата&gt;IR$3),
             INDEX(ЗФ,MATCH($A12,ЗФ!$A:$A,0),MATCH("На реализацию"&amp;YEAR(IR$3),ЗФ!$2:$2,0))*INDEX(КЗ!$A$1:$O$13,MATCH($A12,КЗ!$A:$A,0),MATCH(MONTH(IR$3),КЗ!$1:$1,0)),""),0)</f>
        <v>34.187999999999995</v>
      </c>
      <c r="IS13" s="238" cm="1">
        <f t="array" aca="1" ref="IS13" ca="1">IFERROR(IF(AND(НачИнвП_Дата&lt;=IS$3,КИнвП_Дата&gt;IS$3),
             INDEX(ЗФ,MATCH($A12,ЗФ!$A:$A,0),MATCH("На реализацию"&amp;YEAR(IS$3),ЗФ!$2:$2,0))*INDEX(КЗ!$A$1:$O$13,MATCH($A12,КЗ!$A:$A,0),MATCH(MONTH(IS$3),КЗ!$1:$1,0)),""),0)</f>
        <v>46.2</v>
      </c>
      <c r="IT13" s="238" cm="1">
        <f t="array" aca="1" ref="IT13" ca="1">IFERROR(IF(AND(НачИнвП_Дата&lt;=IT$3,КИнвП_Дата&gt;IT$3),
             INDEX(ЗФ,MATCH($A12,ЗФ!$A:$A,0),MATCH("На реализацию"&amp;YEAR(IT$3),ЗФ!$2:$2,0))*INDEX(КЗ!$A$1:$O$13,MATCH($A12,КЗ!$A:$A,0),MATCH(MONTH(IT$3),КЗ!$1:$1,0)),""),0)</f>
        <v>20.096999999999998</v>
      </c>
      <c r="IU13" s="238" cm="1">
        <f t="array" aca="1" ref="IU13" ca="1">IFERROR(IF(AND(НачИнвП_Дата&lt;=IU$3,КИнвП_Дата&gt;IU$3),
             INDEX(ЗФ,MATCH($A12,ЗФ!$A:$A,0),MATCH("На реализацию"&amp;YEAR(IU$3),ЗФ!$2:$2,0))*INDEX(КЗ!$A$1:$O$13,MATCH($A12,КЗ!$A:$A,0),MATCH(MONTH(IU$3),КЗ!$1:$1,0)),""),0)</f>
        <v>0</v>
      </c>
      <c r="IV13" s="238" cm="1">
        <f t="array" aca="1" ref="IV13" ca="1">IFERROR(IF(AND(НачИнвП_Дата&lt;=IV$3,КИнвП_Дата&gt;IV$3),
             INDEX(ЗФ,MATCH($A12,ЗФ!$A:$A,0),MATCH("На реализацию"&amp;YEAR(IV$3),ЗФ!$2:$2,0))*INDEX(КЗ!$A$1:$O$13,MATCH($A12,КЗ!$A:$A,0),MATCH(MONTH(IV$3),КЗ!$1:$1,0)),""),0)</f>
        <v>0</v>
      </c>
      <c r="IW13" s="238" cm="1">
        <f t="array" aca="1" ref="IW13" ca="1">IFERROR(IF(AND(НачИнвП_Дата&lt;=IW$3,КИнвП_Дата&gt;IW$3),
             INDEX(ЗФ,MATCH($A12,ЗФ!$A:$A,0),MATCH("На реализацию"&amp;YEAR(IW$3),ЗФ!$2:$2,0))*INDEX(КЗ!$A$1:$O$13,MATCH($A12,КЗ!$A:$A,0),MATCH(MONTH(IW$3),КЗ!$1:$1,0)),""),0)</f>
        <v>3.4649999999999999</v>
      </c>
      <c r="IX13" s="238" cm="1">
        <f t="array" aca="1" ref="IX13" ca="1">IFERROR(IF(AND(НачИнвП_Дата&lt;=IX$3,КИнвП_Дата&gt;IX$3),
             INDEX(ЗФ,MATCH($A12,ЗФ!$A:$A,0),MATCH("На реализацию"&amp;YEAR(IX$3),ЗФ!$2:$2,0))*INDEX(КЗ!$A$1:$O$13,MATCH($A12,КЗ!$A:$A,0),MATCH(MONTH(IX$3),КЗ!$1:$1,0)),""),0)</f>
        <v>41.58</v>
      </c>
      <c r="IY13" s="238" cm="1">
        <f t="array" aca="1" ref="IY13" ca="1">IFERROR(IF(AND(НачИнвП_Дата&lt;=IY$3,КИнвП_Дата&gt;IY$3),
             INDEX(ЗФ,MATCH($A12,ЗФ!$A:$A,0),MATCH("На реализацию"&amp;YEAR(IY$3),ЗФ!$2:$2,0))*INDEX(КЗ!$A$1:$O$13,MATCH($A12,КЗ!$A:$A,0),MATCH(MONTH(IY$3),КЗ!$1:$1,0)),""),0)</f>
        <v>34.65</v>
      </c>
      <c r="IZ13" s="238" cm="1">
        <f t="array" aca="1" ref="IZ13" ca="1">IFERROR(IF(AND(НачИнвП_Дата&lt;=IZ$3,КИнвП_Дата&gt;IZ$3),
             INDEX(ЗФ,MATCH($A12,ЗФ!$A:$A,0),MATCH("На реализацию"&amp;YEAR(IZ$3),ЗФ!$2:$2,0))*INDEX(КЗ!$A$1:$O$13,MATCH($A12,КЗ!$A:$A,0),MATCH(MONTH(IZ$3),КЗ!$1:$1,0)),""),0)</f>
        <v>13.86</v>
      </c>
      <c r="JA13" s="548">
        <f t="shared" ref="JA13" ca="1" si="545">SUM(IO13:IZ13)</f>
        <v>231</v>
      </c>
      <c r="JB13" s="238" cm="1">
        <f t="array" aca="1" ref="JB13" ca="1">IFERROR(IF(AND(НачИнвП_Дата&lt;=JB$3,КИнвП_Дата&gt;JB$3),
             INDEX(ЗФ,MATCH($A12,ЗФ!$A:$A,0),MATCH("На реализацию"&amp;YEAR(JB$3),ЗФ!$2:$2,0))*INDEX(КЗ!$A$1:$O$13,MATCH($A12,КЗ!$A:$A,0),MATCH(MONTH(JB$3),КЗ!$1:$1,0)),""),0)</f>
        <v>0</v>
      </c>
      <c r="JC13" s="238" cm="1">
        <f t="array" aca="1" ref="JC13" ca="1">IFERROR(IF(AND(НачИнвП_Дата&lt;=JC$3,КИнвП_Дата&gt;JC$3),
             INDEX(ЗФ,MATCH($A12,ЗФ!$A:$A,0),MATCH("На реализацию"&amp;YEAR(JC$3),ЗФ!$2:$2,0))*INDEX(КЗ!$A$1:$O$13,MATCH($A12,КЗ!$A:$A,0),MATCH(MONTH(JC$3),КЗ!$1:$1,0)),""),0)</f>
        <v>1.8480000000000001</v>
      </c>
      <c r="JD13" s="238" cm="1">
        <f t="array" aca="1" ref="JD13" ca="1">IFERROR(IF(AND(НачИнвП_Дата&lt;=JD$3,КИнвП_Дата&gt;JD$3),
             INDEX(ЗФ,MATCH($A12,ЗФ!$A:$A,0),MATCH("На реализацию"&amp;YEAR(JD$3),ЗФ!$2:$2,0))*INDEX(КЗ!$A$1:$O$13,MATCH($A12,КЗ!$A:$A,0),MATCH(MONTH(JD$3),КЗ!$1:$1,0)),""),0)</f>
        <v>35.112000000000002</v>
      </c>
      <c r="JE13" s="238" cm="1">
        <f t="array" aca="1" ref="JE13" ca="1">IFERROR(IF(AND(НачИнвП_Дата&lt;=JE$3,КИнвП_Дата&gt;JE$3),
             INDEX(ЗФ,MATCH($A12,ЗФ!$A:$A,0),MATCH("На реализацию"&amp;YEAR(JE$3),ЗФ!$2:$2,0))*INDEX(КЗ!$A$1:$O$13,MATCH($A12,КЗ!$A:$A,0),MATCH(MONTH(JE$3),КЗ!$1:$1,0)),""),0)</f>
        <v>34.187999999999995</v>
      </c>
      <c r="JF13" s="238" cm="1">
        <f t="array" aca="1" ref="JF13" ca="1">IFERROR(IF(AND(НачИнвП_Дата&lt;=JF$3,КИнвП_Дата&gt;JF$3),
             INDEX(ЗФ,MATCH($A12,ЗФ!$A:$A,0),MATCH("На реализацию"&amp;YEAR(JF$3),ЗФ!$2:$2,0))*INDEX(КЗ!$A$1:$O$13,MATCH($A12,КЗ!$A:$A,0),MATCH(MONTH(JF$3),КЗ!$1:$1,0)),""),0)</f>
        <v>46.2</v>
      </c>
      <c r="JG13" s="238" cm="1">
        <f t="array" aca="1" ref="JG13" ca="1">IFERROR(IF(AND(НачИнвП_Дата&lt;=JG$3,КИнвП_Дата&gt;JG$3),
             INDEX(ЗФ,MATCH($A12,ЗФ!$A:$A,0),MATCH("На реализацию"&amp;YEAR(JG$3),ЗФ!$2:$2,0))*INDEX(КЗ!$A$1:$O$13,MATCH($A12,КЗ!$A:$A,0),MATCH(MONTH(JG$3),КЗ!$1:$1,0)),""),0)</f>
        <v>20.096999999999998</v>
      </c>
      <c r="JH13" s="238" cm="1">
        <f t="array" aca="1" ref="JH13" ca="1">IFERROR(IF(AND(НачИнвП_Дата&lt;=JH$3,КИнвП_Дата&gt;JH$3),
             INDEX(ЗФ,MATCH($A12,ЗФ!$A:$A,0),MATCH("На реализацию"&amp;YEAR(JH$3),ЗФ!$2:$2,0))*INDEX(КЗ!$A$1:$O$13,MATCH($A12,КЗ!$A:$A,0),MATCH(MONTH(JH$3),КЗ!$1:$1,0)),""),0)</f>
        <v>0</v>
      </c>
      <c r="JI13" s="238" cm="1">
        <f t="array" aca="1" ref="JI13" ca="1">IFERROR(IF(AND(НачИнвП_Дата&lt;=JI$3,КИнвП_Дата&gt;JI$3),
             INDEX(ЗФ,MATCH($A12,ЗФ!$A:$A,0),MATCH("На реализацию"&amp;YEAR(JI$3),ЗФ!$2:$2,0))*INDEX(КЗ!$A$1:$O$13,MATCH($A12,КЗ!$A:$A,0),MATCH(MONTH(JI$3),КЗ!$1:$1,0)),""),0)</f>
        <v>0</v>
      </c>
      <c r="JJ13" s="238" cm="1">
        <f t="array" aca="1" ref="JJ13" ca="1">IFERROR(IF(AND(НачИнвП_Дата&lt;=JJ$3,КИнвП_Дата&gt;JJ$3),
             INDEX(ЗФ,MATCH($A12,ЗФ!$A:$A,0),MATCH("На реализацию"&amp;YEAR(JJ$3),ЗФ!$2:$2,0))*INDEX(КЗ!$A$1:$O$13,MATCH($A12,КЗ!$A:$A,0),MATCH(MONTH(JJ$3),КЗ!$1:$1,0)),""),0)</f>
        <v>3.4649999999999999</v>
      </c>
      <c r="JK13" s="238" cm="1">
        <f t="array" aca="1" ref="JK13" ca="1">IFERROR(IF(AND(НачИнвП_Дата&lt;=JK$3,КИнвП_Дата&gt;JK$3),
             INDEX(ЗФ,MATCH($A12,ЗФ!$A:$A,0),MATCH("На реализацию"&amp;YEAR(JK$3),ЗФ!$2:$2,0))*INDEX(КЗ!$A$1:$O$13,MATCH($A12,КЗ!$A:$A,0),MATCH(MONTH(JK$3),КЗ!$1:$1,0)),""),0)</f>
        <v>41.58</v>
      </c>
      <c r="JL13" s="238" cm="1">
        <f t="array" aca="1" ref="JL13" ca="1">IFERROR(IF(AND(НачИнвП_Дата&lt;=JL$3,КИнвП_Дата&gt;JL$3),
             INDEX(ЗФ,MATCH($A12,ЗФ!$A:$A,0),MATCH("На реализацию"&amp;YEAR(JL$3),ЗФ!$2:$2,0))*INDEX(КЗ!$A$1:$O$13,MATCH($A12,КЗ!$A:$A,0),MATCH(MONTH(JL$3),КЗ!$1:$1,0)),""),0)</f>
        <v>34.65</v>
      </c>
      <c r="JM13" s="238" cm="1">
        <f t="array" aca="1" ref="JM13" ca="1">IFERROR(IF(AND(НачИнвП_Дата&lt;=JM$3,КИнвП_Дата&gt;JM$3),
             INDEX(ЗФ,MATCH($A12,ЗФ!$A:$A,0),MATCH("На реализацию"&amp;YEAR(JM$3),ЗФ!$2:$2,0))*INDEX(КЗ!$A$1:$O$13,MATCH($A12,КЗ!$A:$A,0),MATCH(MONTH(JM$3),КЗ!$1:$1,0)),""),0)</f>
        <v>13.86</v>
      </c>
      <c r="JN13" s="548">
        <f t="shared" ref="JN13" ca="1" si="546">SUM(JB13:JM13)</f>
        <v>231</v>
      </c>
      <c r="JO13" s="238" cm="1">
        <f t="array" aca="1" ref="JO13" ca="1">IFERROR(IF(AND(НачИнвП_Дата&lt;=JO$3,КИнвП_Дата&gt;JO$3),
             INDEX(ЗФ,MATCH($A12,ЗФ!$A:$A,0),MATCH("На реализацию"&amp;YEAR(JO$3),ЗФ!$2:$2,0))*INDEX(КЗ!$A$1:$O$13,MATCH($A12,КЗ!$A:$A,0),MATCH(MONTH(JO$3),КЗ!$1:$1,0)),""),0)</f>
        <v>0</v>
      </c>
      <c r="JP13" s="238" cm="1">
        <f t="array" aca="1" ref="JP13" ca="1">IFERROR(IF(AND(НачИнвП_Дата&lt;=JP$3,КИнвП_Дата&gt;JP$3),
             INDEX(ЗФ,MATCH($A12,ЗФ!$A:$A,0),MATCH("На реализацию"&amp;YEAR(JP$3),ЗФ!$2:$2,0))*INDEX(КЗ!$A$1:$O$13,MATCH($A12,КЗ!$A:$A,0),MATCH(MONTH(JP$3),КЗ!$1:$1,0)),""),0)</f>
        <v>1.8480000000000001</v>
      </c>
      <c r="JQ13" s="238" cm="1">
        <f t="array" aca="1" ref="JQ13" ca="1">IFERROR(IF(AND(НачИнвП_Дата&lt;=JQ$3,КИнвП_Дата&gt;JQ$3),
             INDEX(ЗФ,MATCH($A12,ЗФ!$A:$A,0),MATCH("На реализацию"&amp;YEAR(JQ$3),ЗФ!$2:$2,0))*INDEX(КЗ!$A$1:$O$13,MATCH($A12,КЗ!$A:$A,0),MATCH(MONTH(JQ$3),КЗ!$1:$1,0)),""),0)</f>
        <v>35.112000000000002</v>
      </c>
      <c r="JR13" s="238" cm="1">
        <f t="array" aca="1" ref="JR13" ca="1">IFERROR(IF(AND(НачИнвП_Дата&lt;=JR$3,КИнвП_Дата&gt;JR$3),
             INDEX(ЗФ,MATCH($A12,ЗФ!$A:$A,0),MATCH("На реализацию"&amp;YEAR(JR$3),ЗФ!$2:$2,0))*INDEX(КЗ!$A$1:$O$13,MATCH($A12,КЗ!$A:$A,0),MATCH(MONTH(JR$3),КЗ!$1:$1,0)),""),0)</f>
        <v>34.187999999999995</v>
      </c>
      <c r="JS13" s="238" cm="1">
        <f t="array" aca="1" ref="JS13" ca="1">IFERROR(IF(AND(НачИнвП_Дата&lt;=JS$3,КИнвП_Дата&gt;JS$3),
             INDEX(ЗФ,MATCH($A12,ЗФ!$A:$A,0),MATCH("На реализацию"&amp;YEAR(JS$3),ЗФ!$2:$2,0))*INDEX(КЗ!$A$1:$O$13,MATCH($A12,КЗ!$A:$A,0),MATCH(MONTH(JS$3),КЗ!$1:$1,0)),""),0)</f>
        <v>46.2</v>
      </c>
      <c r="JT13" s="238" cm="1">
        <f t="array" aca="1" ref="JT13" ca="1">IFERROR(IF(AND(НачИнвП_Дата&lt;=JT$3,КИнвП_Дата&gt;JT$3),
             INDEX(ЗФ,MATCH($A12,ЗФ!$A:$A,0),MATCH("На реализацию"&amp;YEAR(JT$3),ЗФ!$2:$2,0))*INDEX(КЗ!$A$1:$O$13,MATCH($A12,КЗ!$A:$A,0),MATCH(MONTH(JT$3),КЗ!$1:$1,0)),""),0)</f>
        <v>20.096999999999998</v>
      </c>
      <c r="JU13" s="238" cm="1">
        <f t="array" aca="1" ref="JU13" ca="1">IFERROR(IF(AND(НачИнвП_Дата&lt;=JU$3,КИнвП_Дата&gt;JU$3),
             INDEX(ЗФ,MATCH($A12,ЗФ!$A:$A,0),MATCH("На реализацию"&amp;YEAR(JU$3),ЗФ!$2:$2,0))*INDEX(КЗ!$A$1:$O$13,MATCH($A12,КЗ!$A:$A,0),MATCH(MONTH(JU$3),КЗ!$1:$1,0)),""),0)</f>
        <v>0</v>
      </c>
      <c r="JV13" s="238" cm="1">
        <f t="array" aca="1" ref="JV13" ca="1">IFERROR(IF(AND(НачИнвП_Дата&lt;=JV$3,КИнвП_Дата&gt;JV$3),
             INDEX(ЗФ,MATCH($A12,ЗФ!$A:$A,0),MATCH("На реализацию"&amp;YEAR(JV$3),ЗФ!$2:$2,0))*INDEX(КЗ!$A$1:$O$13,MATCH($A12,КЗ!$A:$A,0),MATCH(MONTH(JV$3),КЗ!$1:$1,0)),""),0)</f>
        <v>0</v>
      </c>
      <c r="JW13" s="238" cm="1">
        <f t="array" aca="1" ref="JW13" ca="1">IFERROR(IF(AND(НачИнвП_Дата&lt;=JW$3,КИнвП_Дата&gt;JW$3),
             INDEX(ЗФ,MATCH($A12,ЗФ!$A:$A,0),MATCH("На реализацию"&amp;YEAR(JW$3),ЗФ!$2:$2,0))*INDEX(КЗ!$A$1:$O$13,MATCH($A12,КЗ!$A:$A,0),MATCH(MONTH(JW$3),КЗ!$1:$1,0)),""),0)</f>
        <v>3.4649999999999999</v>
      </c>
      <c r="JX13" s="238" cm="1">
        <f t="array" aca="1" ref="JX13" ca="1">IFERROR(IF(AND(НачИнвП_Дата&lt;=JX$3,КИнвП_Дата&gt;JX$3),
             INDEX(ЗФ,MATCH($A12,ЗФ!$A:$A,0),MATCH("На реализацию"&amp;YEAR(JX$3),ЗФ!$2:$2,0))*INDEX(КЗ!$A$1:$O$13,MATCH($A12,КЗ!$A:$A,0),MATCH(MONTH(JX$3),КЗ!$1:$1,0)),""),0)</f>
        <v>41.58</v>
      </c>
      <c r="JY13" s="238" cm="1">
        <f t="array" aca="1" ref="JY13" ca="1">IFERROR(IF(AND(НачИнвП_Дата&lt;=JY$3,КИнвП_Дата&gt;JY$3),
             INDEX(ЗФ,MATCH($A12,ЗФ!$A:$A,0),MATCH("На реализацию"&amp;YEAR(JY$3),ЗФ!$2:$2,0))*INDEX(КЗ!$A$1:$O$13,MATCH($A12,КЗ!$A:$A,0),MATCH(MONTH(JY$3),КЗ!$1:$1,0)),""),0)</f>
        <v>34.65</v>
      </c>
      <c r="JZ13" s="238" cm="1">
        <f t="array" aca="1" ref="JZ13" ca="1">IFERROR(IF(AND(НачИнвП_Дата&lt;=JZ$3,КИнвП_Дата&gt;JZ$3),
             INDEX(ЗФ,MATCH($A12,ЗФ!$A:$A,0),MATCH("На реализацию"&amp;YEAR(JZ$3),ЗФ!$2:$2,0))*INDEX(КЗ!$A$1:$O$13,MATCH($A12,КЗ!$A:$A,0),MATCH(MONTH(JZ$3),КЗ!$1:$1,0)),""),0)</f>
        <v>13.86</v>
      </c>
      <c r="KA13" s="548">
        <f t="shared" ref="KA13" ca="1" si="547">SUM(JO13:JZ13)</f>
        <v>231</v>
      </c>
      <c r="KB13" s="238" cm="1">
        <f t="array" aca="1" ref="KB13" ca="1">IFERROR(IF(AND(НачИнвП_Дата&lt;=KB$3,КИнвП_Дата&gt;KB$3),
             INDEX(ЗФ,MATCH($A12,ЗФ!$A:$A,0),MATCH("На реализацию"&amp;YEAR(KB$3),ЗФ!$2:$2,0))*INDEX(КЗ!$A$1:$O$13,MATCH($A12,КЗ!$A:$A,0),MATCH(MONTH(KB$3),КЗ!$1:$1,0)),""),0)</f>
        <v>0</v>
      </c>
      <c r="KC13" s="238" cm="1">
        <f t="array" aca="1" ref="KC13" ca="1">IFERROR(IF(AND(НачИнвП_Дата&lt;=KC$3,КИнвП_Дата&gt;KC$3),
             INDEX(ЗФ,MATCH($A12,ЗФ!$A:$A,0),MATCH("На реализацию"&amp;YEAR(KC$3),ЗФ!$2:$2,0))*INDEX(КЗ!$A$1:$O$13,MATCH($A12,КЗ!$A:$A,0),MATCH(MONTH(KC$3),КЗ!$1:$1,0)),""),0)</f>
        <v>1.8480000000000001</v>
      </c>
      <c r="KD13" s="238" cm="1">
        <f t="array" aca="1" ref="KD13" ca="1">IFERROR(IF(AND(НачИнвП_Дата&lt;=KD$3,КИнвП_Дата&gt;KD$3),
             INDEX(ЗФ,MATCH($A12,ЗФ!$A:$A,0),MATCH("На реализацию"&amp;YEAR(KD$3),ЗФ!$2:$2,0))*INDEX(КЗ!$A$1:$O$13,MATCH($A12,КЗ!$A:$A,0),MATCH(MONTH(KD$3),КЗ!$1:$1,0)),""),0)</f>
        <v>35.112000000000002</v>
      </c>
      <c r="KE13" s="238" cm="1">
        <f t="array" aca="1" ref="KE13" ca="1">IFERROR(IF(AND(НачИнвП_Дата&lt;=KE$3,КИнвП_Дата&gt;KE$3),
             INDEX(ЗФ,MATCH($A12,ЗФ!$A:$A,0),MATCH("На реализацию"&amp;YEAR(KE$3),ЗФ!$2:$2,0))*INDEX(КЗ!$A$1:$O$13,MATCH($A12,КЗ!$A:$A,0),MATCH(MONTH(KE$3),КЗ!$1:$1,0)),""),0)</f>
        <v>34.187999999999995</v>
      </c>
      <c r="KF13" s="238" cm="1">
        <f t="array" aca="1" ref="KF13" ca="1">IFERROR(IF(AND(НачИнвП_Дата&lt;=KF$3,КИнвП_Дата&gt;KF$3),
             INDEX(ЗФ,MATCH($A12,ЗФ!$A:$A,0),MATCH("На реализацию"&amp;YEAR(KF$3),ЗФ!$2:$2,0))*INDEX(КЗ!$A$1:$O$13,MATCH($A12,КЗ!$A:$A,0),MATCH(MONTH(KF$3),КЗ!$1:$1,0)),""),0)</f>
        <v>46.2</v>
      </c>
      <c r="KG13" s="238" cm="1">
        <f t="array" aca="1" ref="KG13" ca="1">IFERROR(IF(AND(НачИнвП_Дата&lt;=KG$3,КИнвП_Дата&gt;KG$3),
             INDEX(ЗФ,MATCH($A12,ЗФ!$A:$A,0),MATCH("На реализацию"&amp;YEAR(KG$3),ЗФ!$2:$2,0))*INDEX(КЗ!$A$1:$O$13,MATCH($A12,КЗ!$A:$A,0),MATCH(MONTH(KG$3),КЗ!$1:$1,0)),""),0)</f>
        <v>20.096999999999998</v>
      </c>
      <c r="KH13" s="238" cm="1">
        <f t="array" aca="1" ref="KH13" ca="1">IFERROR(IF(AND(НачИнвП_Дата&lt;=KH$3,КИнвП_Дата&gt;KH$3),
             INDEX(ЗФ,MATCH($A12,ЗФ!$A:$A,0),MATCH("На реализацию"&amp;YEAR(KH$3),ЗФ!$2:$2,0))*INDEX(КЗ!$A$1:$O$13,MATCH($A12,КЗ!$A:$A,0),MATCH(MONTH(KH$3),КЗ!$1:$1,0)),""),0)</f>
        <v>0</v>
      </c>
      <c r="KI13" s="238" cm="1">
        <f t="array" aca="1" ref="KI13" ca="1">IFERROR(IF(AND(НачИнвП_Дата&lt;=KI$3,КИнвП_Дата&gt;KI$3),
             INDEX(ЗФ,MATCH($A12,ЗФ!$A:$A,0),MATCH("На реализацию"&amp;YEAR(KI$3),ЗФ!$2:$2,0))*INDEX(КЗ!$A$1:$O$13,MATCH($A12,КЗ!$A:$A,0),MATCH(MONTH(KI$3),КЗ!$1:$1,0)),""),0)</f>
        <v>0</v>
      </c>
      <c r="KJ13" s="238" cm="1">
        <f t="array" aca="1" ref="KJ13" ca="1">IFERROR(IF(AND(НачИнвП_Дата&lt;=KJ$3,КИнвП_Дата&gt;KJ$3),
             INDEX(ЗФ,MATCH($A12,ЗФ!$A:$A,0),MATCH("На реализацию"&amp;YEAR(KJ$3),ЗФ!$2:$2,0))*INDEX(КЗ!$A$1:$O$13,MATCH($A12,КЗ!$A:$A,0),MATCH(MONTH(KJ$3),КЗ!$1:$1,0)),""),0)</f>
        <v>3.4649999999999999</v>
      </c>
      <c r="KK13" s="238" cm="1">
        <f t="array" aca="1" ref="KK13" ca="1">IFERROR(IF(AND(НачИнвП_Дата&lt;=KK$3,КИнвП_Дата&gt;KK$3),
             INDEX(ЗФ,MATCH($A12,ЗФ!$A:$A,0),MATCH("На реализацию"&amp;YEAR(KK$3),ЗФ!$2:$2,0))*INDEX(КЗ!$A$1:$O$13,MATCH($A12,КЗ!$A:$A,0),MATCH(MONTH(KK$3),КЗ!$1:$1,0)),""),0)</f>
        <v>41.58</v>
      </c>
      <c r="KL13" s="238" cm="1">
        <f t="array" aca="1" ref="KL13" ca="1">IFERROR(IF(AND(НачИнвП_Дата&lt;=KL$3,КИнвП_Дата&gt;KL$3),
             INDEX(ЗФ,MATCH($A12,ЗФ!$A:$A,0),MATCH("На реализацию"&amp;YEAR(KL$3),ЗФ!$2:$2,0))*INDEX(КЗ!$A$1:$O$13,MATCH($A12,КЗ!$A:$A,0),MATCH(MONTH(KL$3),КЗ!$1:$1,0)),""),0)</f>
        <v>34.65</v>
      </c>
      <c r="KM13" s="238" cm="1">
        <f t="array" aca="1" ref="KM13" ca="1">IFERROR(IF(AND(НачИнвП_Дата&lt;=KM$3,КИнвП_Дата&gt;KM$3),
             INDEX(ЗФ,MATCH($A12,ЗФ!$A:$A,0),MATCH("На реализацию"&amp;YEAR(KM$3),ЗФ!$2:$2,0))*INDEX(КЗ!$A$1:$O$13,MATCH($A12,КЗ!$A:$A,0),MATCH(MONTH(KM$3),КЗ!$1:$1,0)),""),0)</f>
        <v>13.86</v>
      </c>
      <c r="KN13" s="548">
        <f t="shared" ref="KN13" ca="1" si="548">SUM(KB13:KM13)</f>
        <v>231</v>
      </c>
      <c r="KO13" s="238" cm="1">
        <f t="array" aca="1" ref="KO13" ca="1">IFERROR(IF(AND(НачИнвП_Дата&lt;=KO$3,КИнвП_Дата&gt;KO$3),
             INDEX(ЗФ,MATCH($A12,ЗФ!$A:$A,0),MATCH("На реализацию"&amp;YEAR(KO$3),ЗФ!$2:$2,0))*INDEX(КЗ!$A$1:$O$13,MATCH($A12,КЗ!$A:$A,0),MATCH(MONTH(KO$3),КЗ!$1:$1,0)),""),0)</f>
        <v>0</v>
      </c>
      <c r="KP13" s="238" cm="1">
        <f t="array" aca="1" ref="KP13" ca="1">IFERROR(IF(AND(НачИнвП_Дата&lt;=KP$3,КИнвП_Дата&gt;KP$3),
             INDEX(ЗФ,MATCH($A12,ЗФ!$A:$A,0),MATCH("На реализацию"&amp;YEAR(KP$3),ЗФ!$2:$2,0))*INDEX(КЗ!$A$1:$O$13,MATCH($A12,КЗ!$A:$A,0),MATCH(MONTH(KP$3),КЗ!$1:$1,0)),""),0)</f>
        <v>1.8480000000000001</v>
      </c>
      <c r="KQ13" s="238" cm="1">
        <f t="array" aca="1" ref="KQ13" ca="1">IFERROR(IF(AND(НачИнвП_Дата&lt;=KQ$3,КИнвП_Дата&gt;KQ$3),
             INDEX(ЗФ,MATCH($A12,ЗФ!$A:$A,0),MATCH("На реализацию"&amp;YEAR(KQ$3),ЗФ!$2:$2,0))*INDEX(КЗ!$A$1:$O$13,MATCH($A12,КЗ!$A:$A,0),MATCH(MONTH(KQ$3),КЗ!$1:$1,0)),""),0)</f>
        <v>35.112000000000002</v>
      </c>
      <c r="KR13" s="238" cm="1">
        <f t="array" aca="1" ref="KR13" ca="1">IFERROR(IF(AND(НачИнвП_Дата&lt;=KR$3,КИнвП_Дата&gt;KR$3),
             INDEX(ЗФ,MATCH($A12,ЗФ!$A:$A,0),MATCH("На реализацию"&amp;YEAR(KR$3),ЗФ!$2:$2,0))*INDEX(КЗ!$A$1:$O$13,MATCH($A12,КЗ!$A:$A,0),MATCH(MONTH(KR$3),КЗ!$1:$1,0)),""),0)</f>
        <v>34.187999999999995</v>
      </c>
      <c r="KS13" s="238" cm="1">
        <f t="array" aca="1" ref="KS13" ca="1">IFERROR(IF(AND(НачИнвП_Дата&lt;=KS$3,КИнвП_Дата&gt;KS$3),
             INDEX(ЗФ,MATCH($A12,ЗФ!$A:$A,0),MATCH("На реализацию"&amp;YEAR(KS$3),ЗФ!$2:$2,0))*INDEX(КЗ!$A$1:$O$13,MATCH($A12,КЗ!$A:$A,0),MATCH(MONTH(KS$3),КЗ!$1:$1,0)),""),0)</f>
        <v>46.2</v>
      </c>
      <c r="KT13" s="238" cm="1">
        <f t="array" aca="1" ref="KT13" ca="1">IFERROR(IF(AND(НачИнвП_Дата&lt;=KT$3,КИнвП_Дата&gt;KT$3),
             INDEX(ЗФ,MATCH($A12,ЗФ!$A:$A,0),MATCH("На реализацию"&amp;YEAR(KT$3),ЗФ!$2:$2,0))*INDEX(КЗ!$A$1:$O$13,MATCH($A12,КЗ!$A:$A,0),MATCH(MONTH(KT$3),КЗ!$1:$1,0)),""),0)</f>
        <v>20.096999999999998</v>
      </c>
      <c r="KU13" s="238" cm="1">
        <f t="array" aca="1" ref="KU13" ca="1">IFERROR(IF(AND(НачИнвП_Дата&lt;=KU$3,КИнвП_Дата&gt;KU$3),
             INDEX(ЗФ,MATCH($A12,ЗФ!$A:$A,0),MATCH("На реализацию"&amp;YEAR(KU$3),ЗФ!$2:$2,0))*INDEX(КЗ!$A$1:$O$13,MATCH($A12,КЗ!$A:$A,0),MATCH(MONTH(KU$3),КЗ!$1:$1,0)),""),0)</f>
        <v>0</v>
      </c>
      <c r="KV13" s="238" cm="1">
        <f t="array" aca="1" ref="KV13" ca="1">IFERROR(IF(AND(НачИнвП_Дата&lt;=KV$3,КИнвП_Дата&gt;KV$3),
             INDEX(ЗФ,MATCH($A12,ЗФ!$A:$A,0),MATCH("На реализацию"&amp;YEAR(KV$3),ЗФ!$2:$2,0))*INDEX(КЗ!$A$1:$O$13,MATCH($A12,КЗ!$A:$A,0),MATCH(MONTH(KV$3),КЗ!$1:$1,0)),""),0)</f>
        <v>0</v>
      </c>
      <c r="KW13" s="238" cm="1">
        <f t="array" aca="1" ref="KW13" ca="1">IFERROR(IF(AND(НачИнвП_Дата&lt;=KW$3,КИнвП_Дата&gt;KW$3),
             INDEX(ЗФ,MATCH($A12,ЗФ!$A:$A,0),MATCH("На реализацию"&amp;YEAR(KW$3),ЗФ!$2:$2,0))*INDEX(КЗ!$A$1:$O$13,MATCH($A12,КЗ!$A:$A,0),MATCH(MONTH(KW$3),КЗ!$1:$1,0)),""),0)</f>
        <v>3.4649999999999999</v>
      </c>
      <c r="KX13" s="238" cm="1">
        <f t="array" aca="1" ref="KX13" ca="1">IFERROR(IF(AND(НачИнвП_Дата&lt;=KX$3,КИнвП_Дата&gt;KX$3),
             INDEX(ЗФ,MATCH($A12,ЗФ!$A:$A,0),MATCH("На реализацию"&amp;YEAR(KX$3),ЗФ!$2:$2,0))*INDEX(КЗ!$A$1:$O$13,MATCH($A12,КЗ!$A:$A,0),MATCH(MONTH(KX$3),КЗ!$1:$1,0)),""),0)</f>
        <v>41.58</v>
      </c>
      <c r="KY13" s="238" cm="1">
        <f t="array" aca="1" ref="KY13" ca="1">IFERROR(IF(AND(НачИнвП_Дата&lt;=KY$3,КИнвП_Дата&gt;KY$3),
             INDEX(ЗФ,MATCH($A12,ЗФ!$A:$A,0),MATCH("На реализацию"&amp;YEAR(KY$3),ЗФ!$2:$2,0))*INDEX(КЗ!$A$1:$O$13,MATCH($A12,КЗ!$A:$A,0),MATCH(MONTH(KY$3),КЗ!$1:$1,0)),""),0)</f>
        <v>34.65</v>
      </c>
      <c r="KZ13" s="238" cm="1">
        <f t="array" aca="1" ref="KZ13" ca="1">IFERROR(IF(AND(НачИнвП_Дата&lt;=KZ$3,КИнвП_Дата&gt;KZ$3),
             INDEX(ЗФ,MATCH($A12,ЗФ!$A:$A,0),MATCH("На реализацию"&amp;YEAR(KZ$3),ЗФ!$2:$2,0))*INDEX(КЗ!$A$1:$O$13,MATCH($A12,КЗ!$A:$A,0),MATCH(MONTH(KZ$3),КЗ!$1:$1,0)),""),0)</f>
        <v>13.86</v>
      </c>
      <c r="LA13" s="548">
        <f t="shared" ref="LA13" ca="1" si="549">SUM(KO13:KZ13)</f>
        <v>231</v>
      </c>
      <c r="LB13" s="238" cm="1">
        <f t="array" aca="1" ref="LB13" ca="1">IFERROR(IF(AND(НачИнвП_Дата&lt;=LB$3,КИнвП_Дата&gt;LB$3),
             INDEX(ЗФ,MATCH($A12,ЗФ!$A:$A,0),MATCH("На реализацию"&amp;YEAR(LB$3),ЗФ!$2:$2,0))*INDEX(КЗ!$A$1:$O$13,MATCH($A12,КЗ!$A:$A,0),MATCH(MONTH(LB$3),КЗ!$1:$1,0)),""),0)</f>
        <v>0</v>
      </c>
      <c r="LC13" s="238" cm="1">
        <f t="array" aca="1" ref="LC13" ca="1">IFERROR(IF(AND(НачИнвП_Дата&lt;=LC$3,КИнвП_Дата&gt;LC$3),
             INDEX(ЗФ,MATCH($A12,ЗФ!$A:$A,0),MATCH("На реализацию"&amp;YEAR(LC$3),ЗФ!$2:$2,0))*INDEX(КЗ!$A$1:$O$13,MATCH($A12,КЗ!$A:$A,0),MATCH(MONTH(LC$3),КЗ!$1:$1,0)),""),0)</f>
        <v>1.8480000000000001</v>
      </c>
      <c r="LD13" s="238" cm="1">
        <f t="array" aca="1" ref="LD13" ca="1">IFERROR(IF(AND(НачИнвП_Дата&lt;=LD$3,КИнвП_Дата&gt;LD$3),
             INDEX(ЗФ,MATCH($A12,ЗФ!$A:$A,0),MATCH("На реализацию"&amp;YEAR(LD$3),ЗФ!$2:$2,0))*INDEX(КЗ!$A$1:$O$13,MATCH($A12,КЗ!$A:$A,0),MATCH(MONTH(LD$3),КЗ!$1:$1,0)),""),0)</f>
        <v>35.112000000000002</v>
      </c>
      <c r="LE13" s="238" cm="1">
        <f t="array" aca="1" ref="LE13" ca="1">IFERROR(IF(AND(НачИнвП_Дата&lt;=LE$3,КИнвП_Дата&gt;LE$3),
             INDEX(ЗФ,MATCH($A12,ЗФ!$A:$A,0),MATCH("На реализацию"&amp;YEAR(LE$3),ЗФ!$2:$2,0))*INDEX(КЗ!$A$1:$O$13,MATCH($A12,КЗ!$A:$A,0),MATCH(MONTH(LE$3),КЗ!$1:$1,0)),""),0)</f>
        <v>34.187999999999995</v>
      </c>
      <c r="LF13" s="238" cm="1">
        <f t="array" aca="1" ref="LF13" ca="1">IFERROR(IF(AND(НачИнвП_Дата&lt;=LF$3,КИнвП_Дата&gt;LF$3),
             INDEX(ЗФ,MATCH($A12,ЗФ!$A:$A,0),MATCH("На реализацию"&amp;YEAR(LF$3),ЗФ!$2:$2,0))*INDEX(КЗ!$A$1:$O$13,MATCH($A12,КЗ!$A:$A,0),MATCH(MONTH(LF$3),КЗ!$1:$1,0)),""),0)</f>
        <v>46.2</v>
      </c>
      <c r="LG13" s="238" cm="1">
        <f t="array" aca="1" ref="LG13" ca="1">IFERROR(IF(AND(НачИнвП_Дата&lt;=LG$3,КИнвП_Дата&gt;LG$3),
             INDEX(ЗФ,MATCH($A12,ЗФ!$A:$A,0),MATCH("На реализацию"&amp;YEAR(LG$3),ЗФ!$2:$2,0))*INDEX(КЗ!$A$1:$O$13,MATCH($A12,КЗ!$A:$A,0),MATCH(MONTH(LG$3),КЗ!$1:$1,0)),""),0)</f>
        <v>20.096999999999998</v>
      </c>
      <c r="LH13" s="238" cm="1">
        <f t="array" aca="1" ref="LH13" ca="1">IFERROR(IF(AND(НачИнвП_Дата&lt;=LH$3,КИнвП_Дата&gt;LH$3),
             INDEX(ЗФ,MATCH($A12,ЗФ!$A:$A,0),MATCH("На реализацию"&amp;YEAR(LH$3),ЗФ!$2:$2,0))*INDEX(КЗ!$A$1:$O$13,MATCH($A12,КЗ!$A:$A,0),MATCH(MONTH(LH$3),КЗ!$1:$1,0)),""),0)</f>
        <v>0</v>
      </c>
      <c r="LI13" s="238" cm="1">
        <f t="array" aca="1" ref="LI13" ca="1">IFERROR(IF(AND(НачИнвП_Дата&lt;=LI$3,КИнвП_Дата&gt;LI$3),
             INDEX(ЗФ,MATCH($A12,ЗФ!$A:$A,0),MATCH("На реализацию"&amp;YEAR(LI$3),ЗФ!$2:$2,0))*INDEX(КЗ!$A$1:$O$13,MATCH($A12,КЗ!$A:$A,0),MATCH(MONTH(LI$3),КЗ!$1:$1,0)),""),0)</f>
        <v>0</v>
      </c>
      <c r="LJ13" s="238" cm="1">
        <f t="array" aca="1" ref="LJ13" ca="1">IFERROR(IF(AND(НачИнвП_Дата&lt;=LJ$3,КИнвП_Дата&gt;LJ$3),
             INDEX(ЗФ,MATCH($A12,ЗФ!$A:$A,0),MATCH("На реализацию"&amp;YEAR(LJ$3),ЗФ!$2:$2,0))*INDEX(КЗ!$A$1:$O$13,MATCH($A12,КЗ!$A:$A,0),MATCH(MONTH(LJ$3),КЗ!$1:$1,0)),""),0)</f>
        <v>3.4649999999999999</v>
      </c>
      <c r="LK13" s="238" cm="1">
        <f t="array" aca="1" ref="LK13" ca="1">IFERROR(IF(AND(НачИнвП_Дата&lt;=LK$3,КИнвП_Дата&gt;LK$3),
             INDEX(ЗФ,MATCH($A12,ЗФ!$A:$A,0),MATCH("На реализацию"&amp;YEAR(LK$3),ЗФ!$2:$2,0))*INDEX(КЗ!$A$1:$O$13,MATCH($A12,КЗ!$A:$A,0),MATCH(MONTH(LK$3),КЗ!$1:$1,0)),""),0)</f>
        <v>41.58</v>
      </c>
      <c r="LL13" s="238" cm="1">
        <f t="array" aca="1" ref="LL13" ca="1">IFERROR(IF(AND(НачИнвП_Дата&lt;=LL$3,КИнвП_Дата&gt;LL$3),
             INDEX(ЗФ,MATCH($A12,ЗФ!$A:$A,0),MATCH("На реализацию"&amp;YEAR(LL$3),ЗФ!$2:$2,0))*INDEX(КЗ!$A$1:$O$13,MATCH($A12,КЗ!$A:$A,0),MATCH(MONTH(LL$3),КЗ!$1:$1,0)),""),0)</f>
        <v>34.65</v>
      </c>
      <c r="LM13" s="238" cm="1">
        <f t="array" aca="1" ref="LM13" ca="1">IFERROR(IF(AND(НачИнвП_Дата&lt;=LM$3,КИнвП_Дата&gt;LM$3),
             INDEX(ЗФ,MATCH($A12,ЗФ!$A:$A,0),MATCH("На реализацию"&amp;YEAR(LM$3),ЗФ!$2:$2,0))*INDEX(КЗ!$A$1:$O$13,MATCH($A12,КЗ!$A:$A,0),MATCH(MONTH(LM$3),КЗ!$1:$1,0)),""),0)</f>
        <v>13.86</v>
      </c>
      <c r="LN13" s="548">
        <f t="shared" ref="LN13" ca="1" si="550">SUM(LB13:LM13)</f>
        <v>231</v>
      </c>
      <c r="LO13" s="238" cm="1">
        <f t="array" aca="1" ref="LO13" ca="1">IFERROR(IF(AND(НачИнвП_Дата&lt;=LO$3,КИнвП_Дата&gt;LO$3),
             INDEX(ЗФ,MATCH($A12,ЗФ!$A:$A,0),MATCH("На реализацию"&amp;YEAR(LO$3),ЗФ!$2:$2,0))*INDEX(КЗ!$A$1:$O$13,MATCH($A12,КЗ!$A:$A,0),MATCH(MONTH(LO$3),КЗ!$1:$1,0)),""),0)</f>
        <v>0</v>
      </c>
      <c r="LP13" s="238" cm="1">
        <f t="array" aca="1" ref="LP13" ca="1">IFERROR(IF(AND(НачИнвП_Дата&lt;=LP$3,КИнвП_Дата&gt;LP$3),
             INDEX(ЗФ,MATCH($A12,ЗФ!$A:$A,0),MATCH("На реализацию"&amp;YEAR(LP$3),ЗФ!$2:$2,0))*INDEX(КЗ!$A$1:$O$13,MATCH($A12,КЗ!$A:$A,0),MATCH(MONTH(LP$3),КЗ!$1:$1,0)),""),0)</f>
        <v>1.8480000000000001</v>
      </c>
      <c r="LQ13" s="238" cm="1">
        <f t="array" aca="1" ref="LQ13" ca="1">IFERROR(IF(AND(НачИнвП_Дата&lt;=LQ$3,КИнвП_Дата&gt;LQ$3),
             INDEX(ЗФ,MATCH($A12,ЗФ!$A:$A,0),MATCH("На реализацию"&amp;YEAR(LQ$3),ЗФ!$2:$2,0))*INDEX(КЗ!$A$1:$O$13,MATCH($A12,КЗ!$A:$A,0),MATCH(MONTH(LQ$3),КЗ!$1:$1,0)),""),0)</f>
        <v>35.112000000000002</v>
      </c>
      <c r="LR13" s="238" cm="1">
        <f t="array" aca="1" ref="LR13" ca="1">IFERROR(IF(AND(НачИнвП_Дата&lt;=LR$3,КИнвП_Дата&gt;LR$3),
             INDEX(ЗФ,MATCH($A12,ЗФ!$A:$A,0),MATCH("На реализацию"&amp;YEAR(LR$3),ЗФ!$2:$2,0))*INDEX(КЗ!$A$1:$O$13,MATCH($A12,КЗ!$A:$A,0),MATCH(MONTH(LR$3),КЗ!$1:$1,0)),""),0)</f>
        <v>34.187999999999995</v>
      </c>
      <c r="LS13" s="238" cm="1">
        <f t="array" aca="1" ref="LS13" ca="1">IFERROR(IF(AND(НачИнвП_Дата&lt;=LS$3,КИнвП_Дата&gt;LS$3),
             INDEX(ЗФ,MATCH($A12,ЗФ!$A:$A,0),MATCH("На реализацию"&amp;YEAR(LS$3),ЗФ!$2:$2,0))*INDEX(КЗ!$A$1:$O$13,MATCH($A12,КЗ!$A:$A,0),MATCH(MONTH(LS$3),КЗ!$1:$1,0)),""),0)</f>
        <v>46.2</v>
      </c>
      <c r="LT13" s="238" cm="1">
        <f t="array" aca="1" ref="LT13" ca="1">IFERROR(IF(AND(НачИнвП_Дата&lt;=LT$3,КИнвП_Дата&gt;LT$3),
             INDEX(ЗФ,MATCH($A12,ЗФ!$A:$A,0),MATCH("На реализацию"&amp;YEAR(LT$3),ЗФ!$2:$2,0))*INDEX(КЗ!$A$1:$O$13,MATCH($A12,КЗ!$A:$A,0),MATCH(MONTH(LT$3),КЗ!$1:$1,0)),""),0)</f>
        <v>20.096999999999998</v>
      </c>
      <c r="LU13" s="238" cm="1">
        <f t="array" aca="1" ref="LU13" ca="1">IFERROR(IF(AND(НачИнвП_Дата&lt;=LU$3,КИнвП_Дата&gt;LU$3),
             INDEX(ЗФ,MATCH($A12,ЗФ!$A:$A,0),MATCH("На реализацию"&amp;YEAR(LU$3),ЗФ!$2:$2,0))*INDEX(КЗ!$A$1:$O$13,MATCH($A12,КЗ!$A:$A,0),MATCH(MONTH(LU$3),КЗ!$1:$1,0)),""),0)</f>
        <v>0</v>
      </c>
      <c r="LV13" s="238" cm="1">
        <f t="array" aca="1" ref="LV13" ca="1">IFERROR(IF(AND(НачИнвП_Дата&lt;=LV$3,КИнвП_Дата&gt;LV$3),
             INDEX(ЗФ,MATCH($A12,ЗФ!$A:$A,0),MATCH("На реализацию"&amp;YEAR(LV$3),ЗФ!$2:$2,0))*INDEX(КЗ!$A$1:$O$13,MATCH($A12,КЗ!$A:$A,0),MATCH(MONTH(LV$3),КЗ!$1:$1,0)),""),0)</f>
        <v>0</v>
      </c>
      <c r="LW13" s="238" cm="1">
        <f t="array" aca="1" ref="LW13" ca="1">IFERROR(IF(AND(НачИнвП_Дата&lt;=LW$3,КИнвП_Дата&gt;LW$3),
             INDEX(ЗФ,MATCH($A12,ЗФ!$A:$A,0),MATCH("На реализацию"&amp;YEAR(LW$3),ЗФ!$2:$2,0))*INDEX(КЗ!$A$1:$O$13,MATCH($A12,КЗ!$A:$A,0),MATCH(MONTH(LW$3),КЗ!$1:$1,0)),""),0)</f>
        <v>3.4649999999999999</v>
      </c>
      <c r="LX13" s="238" cm="1">
        <f t="array" aca="1" ref="LX13" ca="1">IFERROR(IF(AND(НачИнвП_Дата&lt;=LX$3,КИнвП_Дата&gt;LX$3),
             INDEX(ЗФ,MATCH($A12,ЗФ!$A:$A,0),MATCH("На реализацию"&amp;YEAR(LX$3),ЗФ!$2:$2,0))*INDEX(КЗ!$A$1:$O$13,MATCH($A12,КЗ!$A:$A,0),MATCH(MONTH(LX$3),КЗ!$1:$1,0)),""),0)</f>
        <v>41.58</v>
      </c>
      <c r="LY13" s="238" cm="1">
        <f t="array" aca="1" ref="LY13" ca="1">IFERROR(IF(AND(НачИнвП_Дата&lt;=LY$3,КИнвП_Дата&gt;LY$3),
             INDEX(ЗФ,MATCH($A12,ЗФ!$A:$A,0),MATCH("На реализацию"&amp;YEAR(LY$3),ЗФ!$2:$2,0))*INDEX(КЗ!$A$1:$O$13,MATCH($A12,КЗ!$A:$A,0),MATCH(MONTH(LY$3),КЗ!$1:$1,0)),""),0)</f>
        <v>34.65</v>
      </c>
      <c r="LZ13" s="238" cm="1">
        <f t="array" aca="1" ref="LZ13" ca="1">IFERROR(IF(AND(НачИнвП_Дата&lt;=LZ$3,КИнвП_Дата&gt;LZ$3),
             INDEX(ЗФ,MATCH($A12,ЗФ!$A:$A,0),MATCH("На реализацию"&amp;YEAR(LZ$3),ЗФ!$2:$2,0))*INDEX(КЗ!$A$1:$O$13,MATCH($A12,КЗ!$A:$A,0),MATCH(MONTH(LZ$3),КЗ!$1:$1,0)),""),0)</f>
        <v>13.86</v>
      </c>
      <c r="MA13" s="548">
        <f t="shared" ref="MA13" ca="1" si="551">SUM(LO13:LZ13)</f>
        <v>231</v>
      </c>
      <c r="MB13" s="238" cm="1">
        <f t="array" aca="1" ref="MB13" ca="1">IFERROR(IF(AND(НачИнвП_Дата&lt;=MB$3,КИнвП_Дата&gt;MB$3),
             INDEX(ЗФ,MATCH($A12,ЗФ!$A:$A,0),MATCH("На реализацию"&amp;YEAR(MB$3),ЗФ!$2:$2,0))*INDEX(КЗ!$A$1:$O$13,MATCH($A12,КЗ!$A:$A,0),MATCH(MONTH(MB$3),КЗ!$1:$1,0)),""),0)</f>
        <v>0</v>
      </c>
      <c r="MC13" s="238" cm="1">
        <f t="array" aca="1" ref="MC13" ca="1">IFERROR(IF(AND(НачИнвП_Дата&lt;=MC$3,КИнвП_Дата&gt;MC$3),
             INDEX(ЗФ,MATCH($A12,ЗФ!$A:$A,0),MATCH("На реализацию"&amp;YEAR(MC$3),ЗФ!$2:$2,0))*INDEX(КЗ!$A$1:$O$13,MATCH($A12,КЗ!$A:$A,0),MATCH(MONTH(MC$3),КЗ!$1:$1,0)),""),0)</f>
        <v>1.8480000000000001</v>
      </c>
      <c r="MD13" s="238" cm="1">
        <f t="array" aca="1" ref="MD13" ca="1">IFERROR(IF(AND(НачИнвП_Дата&lt;=MD$3,КИнвП_Дата&gt;MD$3),
             INDEX(ЗФ,MATCH($A12,ЗФ!$A:$A,0),MATCH("На реализацию"&amp;YEAR(MD$3),ЗФ!$2:$2,0))*INDEX(КЗ!$A$1:$O$13,MATCH($A12,КЗ!$A:$A,0),MATCH(MONTH(MD$3),КЗ!$1:$1,0)),""),0)</f>
        <v>35.112000000000002</v>
      </c>
      <c r="ME13" s="238" cm="1">
        <f t="array" aca="1" ref="ME13" ca="1">IFERROR(IF(AND(НачИнвП_Дата&lt;=ME$3,КИнвП_Дата&gt;ME$3),
             INDEX(ЗФ,MATCH($A12,ЗФ!$A:$A,0),MATCH("На реализацию"&amp;YEAR(ME$3),ЗФ!$2:$2,0))*INDEX(КЗ!$A$1:$O$13,MATCH($A12,КЗ!$A:$A,0),MATCH(MONTH(ME$3),КЗ!$1:$1,0)),""),0)</f>
        <v>34.187999999999995</v>
      </c>
      <c r="MF13" s="238" cm="1">
        <f t="array" aca="1" ref="MF13" ca="1">IFERROR(IF(AND(НачИнвП_Дата&lt;=MF$3,КИнвП_Дата&gt;MF$3),
             INDEX(ЗФ,MATCH($A12,ЗФ!$A:$A,0),MATCH("На реализацию"&amp;YEAR(MF$3),ЗФ!$2:$2,0))*INDEX(КЗ!$A$1:$O$13,MATCH($A12,КЗ!$A:$A,0),MATCH(MONTH(MF$3),КЗ!$1:$1,0)),""),0)</f>
        <v>46.2</v>
      </c>
      <c r="MG13" s="238" cm="1">
        <f t="array" aca="1" ref="MG13" ca="1">IFERROR(IF(AND(НачИнвП_Дата&lt;=MG$3,КИнвП_Дата&gt;MG$3),
             INDEX(ЗФ,MATCH($A12,ЗФ!$A:$A,0),MATCH("На реализацию"&amp;YEAR(MG$3),ЗФ!$2:$2,0))*INDEX(КЗ!$A$1:$O$13,MATCH($A12,КЗ!$A:$A,0),MATCH(MONTH(MG$3),КЗ!$1:$1,0)),""),0)</f>
        <v>20.096999999999998</v>
      </c>
      <c r="MH13" s="238" cm="1">
        <f t="array" aca="1" ref="MH13" ca="1">IFERROR(IF(AND(НачИнвП_Дата&lt;=MH$3,КИнвП_Дата&gt;MH$3),
             INDEX(ЗФ,MATCH($A12,ЗФ!$A:$A,0),MATCH("На реализацию"&amp;YEAR(MH$3),ЗФ!$2:$2,0))*INDEX(КЗ!$A$1:$O$13,MATCH($A12,КЗ!$A:$A,0),MATCH(MONTH(MH$3),КЗ!$1:$1,0)),""),0)</f>
        <v>0</v>
      </c>
      <c r="MI13" s="238" cm="1">
        <f t="array" aca="1" ref="MI13" ca="1">IFERROR(IF(AND(НачИнвП_Дата&lt;=MI$3,КИнвП_Дата&gt;MI$3),
             INDEX(ЗФ,MATCH($A12,ЗФ!$A:$A,0),MATCH("На реализацию"&amp;YEAR(MI$3),ЗФ!$2:$2,0))*INDEX(КЗ!$A$1:$O$13,MATCH($A12,КЗ!$A:$A,0),MATCH(MONTH(MI$3),КЗ!$1:$1,0)),""),0)</f>
        <v>0</v>
      </c>
      <c r="MJ13" s="238" cm="1">
        <f t="array" aca="1" ref="MJ13" ca="1">IFERROR(IF(AND(НачИнвП_Дата&lt;=MJ$3,КИнвП_Дата&gt;MJ$3),
             INDEX(ЗФ,MATCH($A12,ЗФ!$A:$A,0),MATCH("На реализацию"&amp;YEAR(MJ$3),ЗФ!$2:$2,0))*INDEX(КЗ!$A$1:$O$13,MATCH($A12,КЗ!$A:$A,0),MATCH(MONTH(MJ$3),КЗ!$1:$1,0)),""),0)</f>
        <v>3.4649999999999999</v>
      </c>
      <c r="MK13" s="238" cm="1">
        <f t="array" aca="1" ref="MK13" ca="1">IFERROR(IF(AND(НачИнвП_Дата&lt;=MK$3,КИнвП_Дата&gt;MK$3),
             INDEX(ЗФ,MATCH($A12,ЗФ!$A:$A,0),MATCH("На реализацию"&amp;YEAR(MK$3),ЗФ!$2:$2,0))*INDEX(КЗ!$A$1:$O$13,MATCH($A12,КЗ!$A:$A,0),MATCH(MONTH(MK$3),КЗ!$1:$1,0)),""),0)</f>
        <v>41.58</v>
      </c>
      <c r="ML13" s="238" cm="1">
        <f t="array" aca="1" ref="ML13" ca="1">IFERROR(IF(AND(НачИнвП_Дата&lt;=ML$3,КИнвП_Дата&gt;ML$3),
             INDEX(ЗФ,MATCH($A12,ЗФ!$A:$A,0),MATCH("На реализацию"&amp;YEAR(ML$3),ЗФ!$2:$2,0))*INDEX(КЗ!$A$1:$O$13,MATCH($A12,КЗ!$A:$A,0),MATCH(MONTH(ML$3),КЗ!$1:$1,0)),""),0)</f>
        <v>34.65</v>
      </c>
      <c r="MM13" s="238" cm="1">
        <f t="array" aca="1" ref="MM13" ca="1">IFERROR(IF(AND(НачИнвП_Дата&lt;=MM$3,КИнвП_Дата&gt;MM$3),
             INDEX(ЗФ,MATCH($A12,ЗФ!$A:$A,0),MATCH("На реализацию"&amp;YEAR(MM$3),ЗФ!$2:$2,0))*INDEX(КЗ!$A$1:$O$13,MATCH($A12,КЗ!$A:$A,0),MATCH(MONTH(MM$3),КЗ!$1:$1,0)),""),0)</f>
        <v>13.86</v>
      </c>
      <c r="MN13" s="548">
        <f t="shared" ref="MN13" ca="1" si="552">SUM(MB13:MM13)</f>
        <v>231</v>
      </c>
      <c r="MO13" s="238" cm="1">
        <f t="array" aca="1" ref="MO13" ca="1">IFERROR(IF(AND(НачИнвП_Дата&lt;=MO$3,КИнвП_Дата&gt;MO$3),
             INDEX(ЗФ,MATCH($A12,ЗФ!$A:$A,0),MATCH("На реализацию"&amp;YEAR(MO$3),ЗФ!$2:$2,0))*INDEX(КЗ!$A$1:$O$13,MATCH($A12,КЗ!$A:$A,0),MATCH(MONTH(MO$3),КЗ!$1:$1,0)),""),0)</f>
        <v>0</v>
      </c>
      <c r="MP13" s="238" cm="1">
        <f t="array" aca="1" ref="MP13" ca="1">IFERROR(IF(AND(НачИнвП_Дата&lt;=MP$3,КИнвП_Дата&gt;MP$3),
             INDEX(ЗФ,MATCH($A12,ЗФ!$A:$A,0),MATCH("На реализацию"&amp;YEAR(MP$3),ЗФ!$2:$2,0))*INDEX(КЗ!$A$1:$O$13,MATCH($A12,КЗ!$A:$A,0),MATCH(MONTH(MP$3),КЗ!$1:$1,0)),""),0)</f>
        <v>1.8480000000000001</v>
      </c>
      <c r="MQ13" s="238" cm="1">
        <f t="array" aca="1" ref="MQ13" ca="1">IFERROR(IF(AND(НачИнвП_Дата&lt;=MQ$3,КИнвП_Дата&gt;MQ$3),
             INDEX(ЗФ,MATCH($A12,ЗФ!$A:$A,0),MATCH("На реализацию"&amp;YEAR(MQ$3),ЗФ!$2:$2,0))*INDEX(КЗ!$A$1:$O$13,MATCH($A12,КЗ!$A:$A,0),MATCH(MONTH(MQ$3),КЗ!$1:$1,0)),""),0)</f>
        <v>35.112000000000002</v>
      </c>
      <c r="MR13" s="238" cm="1">
        <f t="array" aca="1" ref="MR13" ca="1">IFERROR(IF(AND(НачИнвП_Дата&lt;=MR$3,КИнвП_Дата&gt;MR$3),
             INDEX(ЗФ,MATCH($A12,ЗФ!$A:$A,0),MATCH("На реализацию"&amp;YEAR(MR$3),ЗФ!$2:$2,0))*INDEX(КЗ!$A$1:$O$13,MATCH($A12,КЗ!$A:$A,0),MATCH(MONTH(MR$3),КЗ!$1:$1,0)),""),0)</f>
        <v>34.187999999999995</v>
      </c>
      <c r="MS13" s="238" cm="1">
        <f t="array" aca="1" ref="MS13" ca="1">IFERROR(IF(AND(НачИнвП_Дата&lt;=MS$3,КИнвП_Дата&gt;MS$3),
             INDEX(ЗФ,MATCH($A12,ЗФ!$A:$A,0),MATCH("На реализацию"&amp;YEAR(MS$3),ЗФ!$2:$2,0))*INDEX(КЗ!$A$1:$O$13,MATCH($A12,КЗ!$A:$A,0),MATCH(MONTH(MS$3),КЗ!$1:$1,0)),""),0)</f>
        <v>46.2</v>
      </c>
      <c r="MT13" s="238" cm="1">
        <f t="array" aca="1" ref="MT13" ca="1">IFERROR(IF(AND(НачИнвП_Дата&lt;=MT$3,КИнвП_Дата&gt;MT$3),
             INDEX(ЗФ,MATCH($A12,ЗФ!$A:$A,0),MATCH("На реализацию"&amp;YEAR(MT$3),ЗФ!$2:$2,0))*INDEX(КЗ!$A$1:$O$13,MATCH($A12,КЗ!$A:$A,0),MATCH(MONTH(MT$3),КЗ!$1:$1,0)),""),0)</f>
        <v>20.096999999999998</v>
      </c>
      <c r="MU13" s="238" cm="1">
        <f t="array" aca="1" ref="MU13" ca="1">IFERROR(IF(AND(НачИнвП_Дата&lt;=MU$3,КИнвП_Дата&gt;MU$3),
             INDEX(ЗФ,MATCH($A12,ЗФ!$A:$A,0),MATCH("На реализацию"&amp;YEAR(MU$3),ЗФ!$2:$2,0))*INDEX(КЗ!$A$1:$O$13,MATCH($A12,КЗ!$A:$A,0),MATCH(MONTH(MU$3),КЗ!$1:$1,0)),""),0)</f>
        <v>0</v>
      </c>
      <c r="MV13" s="238" cm="1">
        <f t="array" aca="1" ref="MV13" ca="1">IFERROR(IF(AND(НачИнвП_Дата&lt;=MV$3,КИнвП_Дата&gt;MV$3),
             INDEX(ЗФ,MATCH($A12,ЗФ!$A:$A,0),MATCH("На реализацию"&amp;YEAR(MV$3),ЗФ!$2:$2,0))*INDEX(КЗ!$A$1:$O$13,MATCH($A12,КЗ!$A:$A,0),MATCH(MONTH(MV$3),КЗ!$1:$1,0)),""),0)</f>
        <v>0</v>
      </c>
      <c r="MW13" s="238" cm="1">
        <f t="array" aca="1" ref="MW13" ca="1">IFERROR(IF(AND(НачИнвП_Дата&lt;=MW$3,КИнвП_Дата&gt;MW$3),
             INDEX(ЗФ,MATCH($A12,ЗФ!$A:$A,0),MATCH("На реализацию"&amp;YEAR(MW$3),ЗФ!$2:$2,0))*INDEX(КЗ!$A$1:$O$13,MATCH($A12,КЗ!$A:$A,0),MATCH(MONTH(MW$3),КЗ!$1:$1,0)),""),0)</f>
        <v>3.4649999999999999</v>
      </c>
      <c r="MX13" s="238" cm="1">
        <f t="array" aca="1" ref="MX13" ca="1">IFERROR(IF(AND(НачИнвП_Дата&lt;=MX$3,КИнвП_Дата&gt;MX$3),
             INDEX(ЗФ,MATCH($A12,ЗФ!$A:$A,0),MATCH("На реализацию"&amp;YEAR(MX$3),ЗФ!$2:$2,0))*INDEX(КЗ!$A$1:$O$13,MATCH($A12,КЗ!$A:$A,0),MATCH(MONTH(MX$3),КЗ!$1:$1,0)),""),0)</f>
        <v>41.58</v>
      </c>
      <c r="MY13" s="238" cm="1">
        <f t="array" aca="1" ref="MY13" ca="1">IFERROR(IF(AND(НачИнвП_Дата&lt;=MY$3,КИнвП_Дата&gt;MY$3),
             INDEX(ЗФ,MATCH($A12,ЗФ!$A:$A,0),MATCH("На реализацию"&amp;YEAR(MY$3),ЗФ!$2:$2,0))*INDEX(КЗ!$A$1:$O$13,MATCH($A12,КЗ!$A:$A,0),MATCH(MONTH(MY$3),КЗ!$1:$1,0)),""),0)</f>
        <v>34.65</v>
      </c>
      <c r="MZ13" s="238" cm="1">
        <f t="array" aca="1" ref="MZ13" ca="1">IFERROR(IF(AND(НачИнвП_Дата&lt;=MZ$3,КИнвП_Дата&gt;MZ$3),
             INDEX(ЗФ,MATCH($A12,ЗФ!$A:$A,0),MATCH("На реализацию"&amp;YEAR(MZ$3),ЗФ!$2:$2,0))*INDEX(КЗ!$A$1:$O$13,MATCH($A12,КЗ!$A:$A,0),MATCH(MONTH(MZ$3),КЗ!$1:$1,0)),""),0)</f>
        <v>13.86</v>
      </c>
      <c r="NA13" s="548">
        <f t="shared" ref="NA13" ca="1" si="553">SUM(MO13:MZ13)</f>
        <v>231</v>
      </c>
      <c r="NB13" s="238" cm="1">
        <f t="array" aca="1" ref="NB13" ca="1">IFERROR(IF(AND(НачИнвП_Дата&lt;=NB$3,КИнвП_Дата&gt;NB$3),
             INDEX(ЗФ,MATCH($A12,ЗФ!$A:$A,0),MATCH("На реализацию"&amp;YEAR(NB$3),ЗФ!$2:$2,0))*INDEX(КЗ!$A$1:$O$13,MATCH($A12,КЗ!$A:$A,0),MATCH(MONTH(NB$3),КЗ!$1:$1,0)),""),0)</f>
        <v>0</v>
      </c>
      <c r="NC13" s="238" cm="1">
        <f t="array" aca="1" ref="NC13" ca="1">IFERROR(IF(AND(НачИнвП_Дата&lt;=NC$3,КИнвП_Дата&gt;NC$3),
             INDEX(ЗФ,MATCH($A12,ЗФ!$A:$A,0),MATCH("На реализацию"&amp;YEAR(NC$3),ЗФ!$2:$2,0))*INDEX(КЗ!$A$1:$O$13,MATCH($A12,КЗ!$A:$A,0),MATCH(MONTH(NC$3),КЗ!$1:$1,0)),""),0)</f>
        <v>1.8480000000000001</v>
      </c>
      <c r="ND13" s="238" cm="1">
        <f t="array" aca="1" ref="ND13" ca="1">IFERROR(IF(AND(НачИнвП_Дата&lt;=ND$3,КИнвП_Дата&gt;ND$3),
             INDEX(ЗФ,MATCH($A12,ЗФ!$A:$A,0),MATCH("На реализацию"&amp;YEAR(ND$3),ЗФ!$2:$2,0))*INDEX(КЗ!$A$1:$O$13,MATCH($A12,КЗ!$A:$A,0),MATCH(MONTH(ND$3),КЗ!$1:$1,0)),""),0)</f>
        <v>35.112000000000002</v>
      </c>
      <c r="NE13" s="238" cm="1">
        <f t="array" aca="1" ref="NE13" ca="1">IFERROR(IF(AND(НачИнвП_Дата&lt;=NE$3,КИнвП_Дата&gt;NE$3),
             INDEX(ЗФ,MATCH($A12,ЗФ!$A:$A,0),MATCH("На реализацию"&amp;YEAR(NE$3),ЗФ!$2:$2,0))*INDEX(КЗ!$A$1:$O$13,MATCH($A12,КЗ!$A:$A,0),MATCH(MONTH(NE$3),КЗ!$1:$1,0)),""),0)</f>
        <v>34.187999999999995</v>
      </c>
      <c r="NF13" s="238" cm="1">
        <f t="array" aca="1" ref="NF13" ca="1">IFERROR(IF(AND(НачИнвП_Дата&lt;=NF$3,КИнвП_Дата&gt;NF$3),
             INDEX(ЗФ,MATCH($A12,ЗФ!$A:$A,0),MATCH("На реализацию"&amp;YEAR(NF$3),ЗФ!$2:$2,0))*INDEX(КЗ!$A$1:$O$13,MATCH($A12,КЗ!$A:$A,0),MATCH(MONTH(NF$3),КЗ!$1:$1,0)),""),0)</f>
        <v>46.2</v>
      </c>
      <c r="NG13" s="238" cm="1">
        <f t="array" aca="1" ref="NG13" ca="1">IFERROR(IF(AND(НачИнвП_Дата&lt;=NG$3,КИнвП_Дата&gt;NG$3),
             INDEX(ЗФ,MATCH($A12,ЗФ!$A:$A,0),MATCH("На реализацию"&amp;YEAR(NG$3),ЗФ!$2:$2,0))*INDEX(КЗ!$A$1:$O$13,MATCH($A12,КЗ!$A:$A,0),MATCH(MONTH(NG$3),КЗ!$1:$1,0)),""),0)</f>
        <v>20.096999999999998</v>
      </c>
      <c r="NH13" s="238" cm="1">
        <f t="array" aca="1" ref="NH13" ca="1">IFERROR(IF(AND(НачИнвП_Дата&lt;=NH$3,КИнвП_Дата&gt;NH$3),
             INDEX(ЗФ,MATCH($A12,ЗФ!$A:$A,0),MATCH("На реализацию"&amp;YEAR(NH$3),ЗФ!$2:$2,0))*INDEX(КЗ!$A$1:$O$13,MATCH($A12,КЗ!$A:$A,0),MATCH(MONTH(NH$3),КЗ!$1:$1,0)),""),0)</f>
        <v>0</v>
      </c>
      <c r="NI13" s="238" cm="1">
        <f t="array" aca="1" ref="NI13" ca="1">IFERROR(IF(AND(НачИнвП_Дата&lt;=NI$3,КИнвП_Дата&gt;NI$3),
             INDEX(ЗФ,MATCH($A12,ЗФ!$A:$A,0),MATCH("На реализацию"&amp;YEAR(NI$3),ЗФ!$2:$2,0))*INDEX(КЗ!$A$1:$O$13,MATCH($A12,КЗ!$A:$A,0),MATCH(MONTH(NI$3),КЗ!$1:$1,0)),""),0)</f>
        <v>0</v>
      </c>
      <c r="NJ13" s="238" cm="1">
        <f t="array" aca="1" ref="NJ13" ca="1">IFERROR(IF(AND(НачИнвП_Дата&lt;=NJ$3,КИнвП_Дата&gt;NJ$3),
             INDEX(ЗФ,MATCH($A12,ЗФ!$A:$A,0),MATCH("На реализацию"&amp;YEAR(NJ$3),ЗФ!$2:$2,0))*INDEX(КЗ!$A$1:$O$13,MATCH($A12,КЗ!$A:$A,0),MATCH(MONTH(NJ$3),КЗ!$1:$1,0)),""),0)</f>
        <v>3.4649999999999999</v>
      </c>
      <c r="NK13" s="238" cm="1">
        <f t="array" aca="1" ref="NK13" ca="1">IFERROR(IF(AND(НачИнвП_Дата&lt;=NK$3,КИнвП_Дата&gt;NK$3),
             INDEX(ЗФ,MATCH($A12,ЗФ!$A:$A,0),MATCH("На реализацию"&amp;YEAR(NK$3),ЗФ!$2:$2,0))*INDEX(КЗ!$A$1:$O$13,MATCH($A12,КЗ!$A:$A,0),MATCH(MONTH(NK$3),КЗ!$1:$1,0)),""),0)</f>
        <v>41.58</v>
      </c>
      <c r="NL13" s="238" cm="1">
        <f t="array" aca="1" ref="NL13" ca="1">IFERROR(IF(AND(НачИнвП_Дата&lt;=NL$3,КИнвП_Дата&gt;NL$3),
             INDEX(ЗФ,MATCH($A12,ЗФ!$A:$A,0),MATCH("На реализацию"&amp;YEAR(NL$3),ЗФ!$2:$2,0))*INDEX(КЗ!$A$1:$O$13,MATCH($A12,КЗ!$A:$A,0),MATCH(MONTH(NL$3),КЗ!$1:$1,0)),""),0)</f>
        <v>34.65</v>
      </c>
      <c r="NM13" s="238" cm="1">
        <f t="array" aca="1" ref="NM13" ca="1">IFERROR(IF(AND(НачИнвП_Дата&lt;=NM$3,КИнвП_Дата&gt;NM$3),
             INDEX(ЗФ,MATCH($A12,ЗФ!$A:$A,0),MATCH("На реализацию"&amp;YEAR(NM$3),ЗФ!$2:$2,0))*INDEX(КЗ!$A$1:$O$13,MATCH($A12,КЗ!$A:$A,0),MATCH(MONTH(NM$3),КЗ!$1:$1,0)),""),0)</f>
        <v>13.86</v>
      </c>
      <c r="NN13" s="548">
        <f t="shared" ref="NN13" ca="1" si="554">SUM(NB13:NM13)</f>
        <v>231</v>
      </c>
      <c r="NO13" s="238" cm="1">
        <f t="array" aca="1" ref="NO13" ca="1">IFERROR(IF(AND(НачИнвП_Дата&lt;=NO$3,КИнвП_Дата&gt;NO$3),
             INDEX(ЗФ,MATCH($A12,ЗФ!$A:$A,0),MATCH("На реализацию"&amp;YEAR(NO$3),ЗФ!$2:$2,0))*INDEX(КЗ!$A$1:$O$13,MATCH($A12,КЗ!$A:$A,0),MATCH(MONTH(NO$3),КЗ!$1:$1,0)),""),0)</f>
        <v>0</v>
      </c>
      <c r="NP13" s="238" cm="1">
        <f t="array" aca="1" ref="NP13" ca="1">IFERROR(IF(AND(НачИнвП_Дата&lt;=NP$3,КИнвП_Дата&gt;NP$3),
             INDEX(ЗФ,MATCH($A12,ЗФ!$A:$A,0),MATCH("На реализацию"&amp;YEAR(NP$3),ЗФ!$2:$2,0))*INDEX(КЗ!$A$1:$O$13,MATCH($A12,КЗ!$A:$A,0),MATCH(MONTH(NP$3),КЗ!$1:$1,0)),""),0)</f>
        <v>1.8480000000000001</v>
      </c>
      <c r="NQ13" s="238" cm="1">
        <f t="array" aca="1" ref="NQ13" ca="1">IFERROR(IF(AND(НачИнвП_Дата&lt;=NQ$3,КИнвП_Дата&gt;NQ$3),
             INDEX(ЗФ,MATCH($A12,ЗФ!$A:$A,0),MATCH("На реализацию"&amp;YEAR(NQ$3),ЗФ!$2:$2,0))*INDEX(КЗ!$A$1:$O$13,MATCH($A12,КЗ!$A:$A,0),MATCH(MONTH(NQ$3),КЗ!$1:$1,0)),""),0)</f>
        <v>35.112000000000002</v>
      </c>
      <c r="NR13" s="238" cm="1">
        <f t="array" aca="1" ref="NR13" ca="1">IFERROR(IF(AND(НачИнвП_Дата&lt;=NR$3,КИнвП_Дата&gt;NR$3),
             INDEX(ЗФ,MATCH($A12,ЗФ!$A:$A,0),MATCH("На реализацию"&amp;YEAR(NR$3),ЗФ!$2:$2,0))*INDEX(КЗ!$A$1:$O$13,MATCH($A12,КЗ!$A:$A,0),MATCH(MONTH(NR$3),КЗ!$1:$1,0)),""),0)</f>
        <v>34.187999999999995</v>
      </c>
      <c r="NS13" s="238" cm="1">
        <f t="array" aca="1" ref="NS13" ca="1">IFERROR(IF(AND(НачИнвП_Дата&lt;=NS$3,КИнвП_Дата&gt;NS$3),
             INDEX(ЗФ,MATCH($A12,ЗФ!$A:$A,0),MATCH("На реализацию"&amp;YEAR(NS$3),ЗФ!$2:$2,0))*INDEX(КЗ!$A$1:$O$13,MATCH($A12,КЗ!$A:$A,0),MATCH(MONTH(NS$3),КЗ!$1:$1,0)),""),0)</f>
        <v>46.2</v>
      </c>
      <c r="NT13" s="238" cm="1">
        <f t="array" aca="1" ref="NT13" ca="1">IFERROR(IF(AND(НачИнвП_Дата&lt;=NT$3,КИнвП_Дата&gt;NT$3),
             INDEX(ЗФ,MATCH($A12,ЗФ!$A:$A,0),MATCH("На реализацию"&amp;YEAR(NT$3),ЗФ!$2:$2,0))*INDEX(КЗ!$A$1:$O$13,MATCH($A12,КЗ!$A:$A,0),MATCH(MONTH(NT$3),КЗ!$1:$1,0)),""),0)</f>
        <v>20.096999999999998</v>
      </c>
      <c r="NU13" s="238" cm="1">
        <f t="array" aca="1" ref="NU13" ca="1">IFERROR(IF(AND(НачИнвП_Дата&lt;=NU$3,КИнвП_Дата&gt;NU$3),
             INDEX(ЗФ,MATCH($A12,ЗФ!$A:$A,0),MATCH("На реализацию"&amp;YEAR(NU$3),ЗФ!$2:$2,0))*INDEX(КЗ!$A$1:$O$13,MATCH($A12,КЗ!$A:$A,0),MATCH(MONTH(NU$3),КЗ!$1:$1,0)),""),0)</f>
        <v>0</v>
      </c>
      <c r="NV13" s="238" cm="1">
        <f t="array" aca="1" ref="NV13" ca="1">IFERROR(IF(AND(НачИнвП_Дата&lt;=NV$3,КИнвП_Дата&gt;NV$3),
             INDEX(ЗФ,MATCH($A12,ЗФ!$A:$A,0),MATCH("На реализацию"&amp;YEAR(NV$3),ЗФ!$2:$2,0))*INDEX(КЗ!$A$1:$O$13,MATCH($A12,КЗ!$A:$A,0),MATCH(MONTH(NV$3),КЗ!$1:$1,0)),""),0)</f>
        <v>0</v>
      </c>
      <c r="NW13" s="238" cm="1">
        <f t="array" aca="1" ref="NW13" ca="1">IFERROR(IF(AND(НачИнвП_Дата&lt;=NW$3,КИнвП_Дата&gt;NW$3),
             INDEX(ЗФ,MATCH($A12,ЗФ!$A:$A,0),MATCH("На реализацию"&amp;YEAR(NW$3),ЗФ!$2:$2,0))*INDEX(КЗ!$A$1:$O$13,MATCH($A12,КЗ!$A:$A,0),MATCH(MONTH(NW$3),КЗ!$1:$1,0)),""),0)</f>
        <v>3.4649999999999999</v>
      </c>
      <c r="NX13" s="238" cm="1">
        <f t="array" aca="1" ref="NX13" ca="1">IFERROR(IF(AND(НачИнвП_Дата&lt;=NX$3,КИнвП_Дата&gt;NX$3),
             INDEX(ЗФ,MATCH($A12,ЗФ!$A:$A,0),MATCH("На реализацию"&amp;YEAR(NX$3),ЗФ!$2:$2,0))*INDEX(КЗ!$A$1:$O$13,MATCH($A12,КЗ!$A:$A,0),MATCH(MONTH(NX$3),КЗ!$1:$1,0)),""),0)</f>
        <v>41.58</v>
      </c>
      <c r="NY13" s="238" cm="1">
        <f t="array" aca="1" ref="NY13" ca="1">IFERROR(IF(AND(НачИнвП_Дата&lt;=NY$3,КИнвП_Дата&gt;NY$3),
             INDEX(ЗФ,MATCH($A12,ЗФ!$A:$A,0),MATCH("На реализацию"&amp;YEAR(NY$3),ЗФ!$2:$2,0))*INDEX(КЗ!$A$1:$O$13,MATCH($A12,КЗ!$A:$A,0),MATCH(MONTH(NY$3),КЗ!$1:$1,0)),""),0)</f>
        <v>34.65</v>
      </c>
      <c r="NZ13" s="238" cm="1">
        <f t="array" aca="1" ref="NZ13" ca="1">IFERROR(IF(AND(НачИнвП_Дата&lt;=NZ$3,КИнвП_Дата&gt;NZ$3),
             INDEX(ЗФ,MATCH($A12,ЗФ!$A:$A,0),MATCH("На реализацию"&amp;YEAR(NZ$3),ЗФ!$2:$2,0))*INDEX(КЗ!$A$1:$O$13,MATCH($A12,КЗ!$A:$A,0),MATCH(MONTH(NZ$3),КЗ!$1:$1,0)),""),0)</f>
        <v>13.86</v>
      </c>
      <c r="OA13" s="548">
        <f t="shared" ref="OA13" ca="1" si="555">SUM(NO13:NZ13)</f>
        <v>231</v>
      </c>
      <c r="OB13" s="238" cm="1">
        <f t="array" aca="1" ref="OB13" ca="1">IFERROR(IF(AND(НачИнвП_Дата&lt;=OB$3,КИнвП_Дата&gt;OB$3),
             INDEX(ЗФ,MATCH($A12,ЗФ!$A:$A,0),MATCH("На реализацию"&amp;YEAR(OB$3),ЗФ!$2:$2,0))*INDEX(КЗ!$A$1:$O$13,MATCH($A12,КЗ!$A:$A,0),MATCH(MONTH(OB$3),КЗ!$1:$1,0)),""),0)</f>
        <v>0</v>
      </c>
      <c r="OC13" s="238" cm="1">
        <f t="array" aca="1" ref="OC13" ca="1">IFERROR(IF(AND(НачИнвП_Дата&lt;=OC$3,КИнвП_Дата&gt;OC$3),
             INDEX(ЗФ,MATCH($A12,ЗФ!$A:$A,0),MATCH("На реализацию"&amp;YEAR(OC$3),ЗФ!$2:$2,0))*INDEX(КЗ!$A$1:$O$13,MATCH($A12,КЗ!$A:$A,0),MATCH(MONTH(OC$3),КЗ!$1:$1,0)),""),0)</f>
        <v>1.8480000000000001</v>
      </c>
      <c r="OD13" s="238" cm="1">
        <f t="array" aca="1" ref="OD13" ca="1">IFERROR(IF(AND(НачИнвП_Дата&lt;=OD$3,КИнвП_Дата&gt;OD$3),
             INDEX(ЗФ,MATCH($A12,ЗФ!$A:$A,0),MATCH("На реализацию"&amp;YEAR(OD$3),ЗФ!$2:$2,0))*INDEX(КЗ!$A$1:$O$13,MATCH($A12,КЗ!$A:$A,0),MATCH(MONTH(OD$3),КЗ!$1:$1,0)),""),0)</f>
        <v>35.112000000000002</v>
      </c>
      <c r="OE13" s="238" cm="1">
        <f t="array" aca="1" ref="OE13" ca="1">IFERROR(IF(AND(НачИнвП_Дата&lt;=OE$3,КИнвП_Дата&gt;OE$3),
             INDEX(ЗФ,MATCH($A12,ЗФ!$A:$A,0),MATCH("На реализацию"&amp;YEAR(OE$3),ЗФ!$2:$2,0))*INDEX(КЗ!$A$1:$O$13,MATCH($A12,КЗ!$A:$A,0),MATCH(MONTH(OE$3),КЗ!$1:$1,0)),""),0)</f>
        <v>34.187999999999995</v>
      </c>
      <c r="OF13" s="238" cm="1">
        <f t="array" aca="1" ref="OF13" ca="1">IFERROR(IF(AND(НачИнвП_Дата&lt;=OF$3,КИнвП_Дата&gt;OF$3),
             INDEX(ЗФ,MATCH($A12,ЗФ!$A:$A,0),MATCH("На реализацию"&amp;YEAR(OF$3),ЗФ!$2:$2,0))*INDEX(КЗ!$A$1:$O$13,MATCH($A12,КЗ!$A:$A,0),MATCH(MONTH(OF$3),КЗ!$1:$1,0)),""),0)</f>
        <v>46.2</v>
      </c>
      <c r="OG13" s="238" cm="1">
        <f t="array" aca="1" ref="OG13" ca="1">IFERROR(IF(AND(НачИнвП_Дата&lt;=OG$3,КИнвП_Дата&gt;OG$3),
             INDEX(ЗФ,MATCH($A12,ЗФ!$A:$A,0),MATCH("На реализацию"&amp;YEAR(OG$3),ЗФ!$2:$2,0))*INDEX(КЗ!$A$1:$O$13,MATCH($A12,КЗ!$A:$A,0),MATCH(MONTH(OG$3),КЗ!$1:$1,0)),""),0)</f>
        <v>20.096999999999998</v>
      </c>
      <c r="OH13" s="238" cm="1">
        <f t="array" aca="1" ref="OH13" ca="1">IFERROR(IF(AND(НачИнвП_Дата&lt;=OH$3,КИнвП_Дата&gt;OH$3),
             INDEX(ЗФ,MATCH($A12,ЗФ!$A:$A,0),MATCH("На реализацию"&amp;YEAR(OH$3),ЗФ!$2:$2,0))*INDEX(КЗ!$A$1:$O$13,MATCH($A12,КЗ!$A:$A,0),MATCH(MONTH(OH$3),КЗ!$1:$1,0)),""),0)</f>
        <v>0</v>
      </c>
      <c r="OI13" s="238" cm="1">
        <f t="array" aca="1" ref="OI13" ca="1">IFERROR(IF(AND(НачИнвП_Дата&lt;=OI$3,КИнвП_Дата&gt;OI$3),
             INDEX(ЗФ,MATCH($A12,ЗФ!$A:$A,0),MATCH("На реализацию"&amp;YEAR(OI$3),ЗФ!$2:$2,0))*INDEX(КЗ!$A$1:$O$13,MATCH($A12,КЗ!$A:$A,0),MATCH(MONTH(OI$3),КЗ!$1:$1,0)),""),0)</f>
        <v>0</v>
      </c>
      <c r="OJ13" s="238" cm="1">
        <f t="array" aca="1" ref="OJ13" ca="1">IFERROR(IF(AND(НачИнвП_Дата&lt;=OJ$3,КИнвП_Дата&gt;OJ$3),
             INDEX(ЗФ,MATCH($A12,ЗФ!$A:$A,0),MATCH("На реализацию"&amp;YEAR(OJ$3),ЗФ!$2:$2,0))*INDEX(КЗ!$A$1:$O$13,MATCH($A12,КЗ!$A:$A,0),MATCH(MONTH(OJ$3),КЗ!$1:$1,0)),""),0)</f>
        <v>3.4649999999999999</v>
      </c>
      <c r="OK13" s="238" t="str" cm="1">
        <f t="array" aca="1" ref="OK13" ca="1">IFERROR(IF(AND(НачИнвП_Дата&lt;=OK$3,КИнвП_Дата&gt;OK$3),
             INDEX(ЗФ,MATCH($A12,ЗФ!$A:$A,0),MATCH("На реализацию"&amp;YEAR(OK$3),ЗФ!$2:$2,0))*INDEX(КЗ!$A$1:$O$13,MATCH($A12,КЗ!$A:$A,0),MATCH(MONTH(OK$3),КЗ!$1:$1,0)),""),0)</f>
        <v/>
      </c>
      <c r="OL13" s="238" t="str" cm="1">
        <f t="array" aca="1" ref="OL13" ca="1">IFERROR(IF(AND(НачИнвП_Дата&lt;=OL$3,КИнвП_Дата&gt;OL$3),
             INDEX(ЗФ,MATCH($A12,ЗФ!$A:$A,0),MATCH("На реализацию"&amp;YEAR(OL$3),ЗФ!$2:$2,0))*INDEX(КЗ!$A$1:$O$13,MATCH($A12,КЗ!$A:$A,0),MATCH(MONTH(OL$3),КЗ!$1:$1,0)),""),0)</f>
        <v/>
      </c>
      <c r="OM13" s="238" t="str" cm="1">
        <f t="array" aca="1" ref="OM13" ca="1">IFERROR(IF(AND(НачИнвП_Дата&lt;=OM$3,КИнвП_Дата&gt;OM$3),
             INDEX(ЗФ,MATCH($A12,ЗФ!$A:$A,0),MATCH("На реализацию"&amp;YEAR(OM$3),ЗФ!$2:$2,0))*INDEX(КЗ!$A$1:$O$13,MATCH($A12,КЗ!$A:$A,0),MATCH(MONTH(OM$3),КЗ!$1:$1,0)),""),0)</f>
        <v/>
      </c>
      <c r="ON13" s="548">
        <f t="shared" ref="ON13" ca="1" si="556">SUM(OB13:OM13)</f>
        <v>140.91</v>
      </c>
    </row>
    <row r="14" spans="1:404" s="233" customFormat="1" ht="12.75" outlineLevel="2">
      <c r="A14" s="231" t="s">
        <v>240</v>
      </c>
      <c r="B14" s="232" cm="1">
        <f t="array" aca="1" ref="B14" ca="1">IFERROR(IF(OFFSET(B14,-1,0,1,1)&lt;&gt;"",
             INDEX(Кальк._огурец,MATCH("Средняя цена реализация",Кальк._огурец_наим.,0),MATCH(MONTH(B$3),MONTH('Кальк-я'!$A$1:$S$1),0))*(1+(1*АЧП!$D$6)),0),0)</f>
        <v>0</v>
      </c>
      <c r="C14" s="232" cm="1">
        <f t="array" aca="1" ref="C14" ca="1">IFERROR(IF(OFFSET(C14,-1,0,1,1)&lt;&gt;"",
             INDEX(Кальк._огурец,MATCH("Средняя цена реализация",Кальк._огурец_наим.,0),MATCH(MONTH(C$3),MONTH('Кальк-я'!$A$1:$S$1),0))*(1+(1*АЧП!$D$6)),0),0)</f>
        <v>0</v>
      </c>
      <c r="D14" s="232" cm="1">
        <f t="array" aca="1" ref="D14" ca="1">IFERROR(IF(OFFSET(D14,-1,0,1,1)&lt;&gt;"",
             INDEX(Кальк._огурец,MATCH("Средняя цена реализация",Кальк._огурец_наим.,0),MATCH(MONTH(D$3),MONTH('Кальк-я'!$A$1:$S$1),0))*(1+(1*АЧП!$D$6)),0),0)</f>
        <v>0</v>
      </c>
      <c r="E14" s="232" cm="1">
        <f t="array" aca="1" ref="E14" ca="1">IFERROR(IF(OFFSET(E14,-1,0,1,1)&lt;&gt;"",
             INDEX(Кальк._огурец,MATCH("Средняя цена реализация",Кальк._огурец_наим.,0),MATCH(MONTH(E$3),MONTH('Кальк-я'!$A$1:$S$1),0))*(1+(1*АЧП!$D$6)),0),0)</f>
        <v>0</v>
      </c>
      <c r="F14" s="232" cm="1">
        <f t="array" aca="1" ref="F14" ca="1">IFERROR(IF(OFFSET(F14,-1,0,1,1)&lt;&gt;"",
             INDEX(Кальк._огурец,MATCH("Средняя цена реализация",Кальк._огурец_наим.,0),MATCH(MONTH(F$3),MONTH('Кальк-я'!$A$1:$S$1),0))*(1+(1*АЧП!$D$6)),0),0)</f>
        <v>0</v>
      </c>
      <c r="G14" s="232" cm="1">
        <f t="array" aca="1" ref="G14" ca="1">IFERROR(IF(OFFSET(G14,-1,0,1,1)&lt;&gt;"",
             INDEX(Кальк._огурец,MATCH("Средняя цена реализация",Кальк._огурец_наим.,0),MATCH(MONTH(G$3),MONTH('Кальк-я'!$A$1:$S$1),0))*(1+(1*АЧП!$D$6)),0),0)</f>
        <v>0</v>
      </c>
      <c r="H14" s="232" cm="1">
        <f t="array" aca="1" ref="H14" ca="1">IFERROR(IF(OFFSET(H14,-1,0,1,1)&lt;&gt;"",
             INDEX(Кальк._огурец,MATCH("Средняя цена реализация",Кальк._огурец_наим.,0),MATCH(MONTH(H$3),MONTH('Кальк-я'!$A$1:$S$1),0))*(1+(1*АЧП!$D$6)),0),0)</f>
        <v>0</v>
      </c>
      <c r="I14" s="232" cm="1">
        <f t="array" aca="1" ref="I14" ca="1">IFERROR(IF(OFFSET(I14,-1,0,1,1)&lt;&gt;"",
             INDEX(Кальк._огурец,MATCH("Средняя цена реализация",Кальк._огурец_наим.,0),MATCH(MONTH(I$3),MONTH('Кальк-я'!$A$1:$S$1),0))*(1+(1*АЧП!$D$6)),0),0)</f>
        <v>0</v>
      </c>
      <c r="J14" s="232" cm="1">
        <f t="array" aca="1" ref="J14" ca="1">IFERROR(IF(OFFSET(J14,-1,0,1,1)&lt;&gt;"",
             INDEX(Кальк._огурец,MATCH("Средняя цена реализация",Кальк._огурец_наим.,0),MATCH(MONTH(J$3),MONTH('Кальк-я'!$A$1:$S$1),0))*(1+(1*АЧП!$D$6)),0),0)</f>
        <v>0</v>
      </c>
      <c r="K14" s="232" cm="1">
        <f t="array" aca="1" ref="K14" ca="1">IFERROR(IF(OFFSET(K14,-1,0,1,1)&lt;&gt;"",
             INDEX(Кальк._огурец,MATCH("Средняя цена реализация",Кальк._огурец_наим.,0),MATCH(MONTH(K$3),MONTH('Кальк-я'!$A$1:$S$1),0))*(1+(1*АЧП!$D$6)),0),0)</f>
        <v>36.1</v>
      </c>
      <c r="L14" s="232" cm="1">
        <f t="array" aca="1" ref="L14" ca="1">IFERROR(IF(OFFSET(L14,-1,0,1,1)&lt;&gt;"",
             INDEX(Кальк._огурец,MATCH("Средняя цена реализация",Кальк._огурец_наим.,0),MATCH(MONTH(L$3),MONTH('Кальк-я'!$A$1:$S$1),0))*(1+(1*АЧП!$D$6)),0),0)</f>
        <v>149</v>
      </c>
      <c r="M14" s="232" cm="1">
        <f t="array" aca="1" ref="M14" ca="1">IFERROR(IF(OFFSET(M14,-1,0,1,1)&lt;&gt;"",
             INDEX(Кальк._огурец,MATCH("Средняя цена реализация",Кальк._огурец_наим.,0),MATCH(MONTH(M$3),MONTH('Кальк-я'!$A$1:$S$1),0))*(1+(1*АЧП!$D$6)),0),0)</f>
        <v>149</v>
      </c>
      <c r="N14" s="548">
        <f t="shared" ref="N14" ca="1" si="557">IFERROR(N12/N13,0)</f>
        <v>96.892307692307668</v>
      </c>
      <c r="O14" s="232" cm="1">
        <f t="array" aca="1" ref="O14" ca="1">IFERROR(IF(OFFSET(O14,-1,0,1,1)&lt;&gt;"",
             INDEX(Кальк._огурец,MATCH("Средняя цена реализация",Кальк._огурец_наим.,0),MATCH(MONTH(O$3),MONTH('Кальк-я'!$A$1:$S$1),0))*(1+(1*АЧП!$D$6)),0),0)</f>
        <v>145</v>
      </c>
      <c r="P14" s="232" cm="1">
        <f t="array" aca="1" ref="P14" ca="1">IFERROR(IF(OFFSET(P14,-1,0,1,1)&lt;&gt;"",
             INDEX(Кальк._огурец,MATCH("Средняя цена реализация",Кальк._огурец_наим.,0),MATCH(MONTH(P$3),MONTH('Кальк-я'!$A$1:$S$1),0))*(1+(1*АЧП!$D$6)),0),0)</f>
        <v>141.63999999999999</v>
      </c>
      <c r="Q14" s="232" cm="1">
        <f t="array" aca="1" ref="Q14" ca="1">IFERROR(IF(OFFSET(Q14,-1,0,1,1)&lt;&gt;"",
             INDEX(Кальк._огурец,MATCH("Средняя цена реализация",Кальк._огурец_наим.,0),MATCH(MONTH(Q$3),MONTH('Кальк-я'!$A$1:$S$1),0))*(1+(1*АЧП!$D$6)),0),0)</f>
        <v>91.59</v>
      </c>
      <c r="R14" s="232" cm="1">
        <f t="array" aca="1" ref="R14" ca="1">IFERROR(IF(OFFSET(R14,-1,0,1,1)&lt;&gt;"",
             INDEX(Кальк._огурец,MATCH("Средняя цена реализация",Кальк._огурец_наим.,0),MATCH(MONTH(R$3),MONTH('Кальк-я'!$A$1:$S$1),0))*(1+(1*АЧП!$D$6)),0),0)</f>
        <v>99.9</v>
      </c>
      <c r="S14" s="232" cm="1">
        <f t="array" aca="1" ref="S14" ca="1">IFERROR(IF(OFFSET(S14,-1,0,1,1)&lt;&gt;"",
             INDEX(Кальк._огурец,MATCH("Средняя цена реализация",Кальк._огурец_наим.,0),MATCH(MONTH(S$3),MONTH('Кальк-я'!$A$1:$S$1),0))*(1+(1*АЧП!$D$6)),0),0)</f>
        <v>88.65</v>
      </c>
      <c r="T14" s="232" cm="1">
        <f t="array" aca="1" ref="T14" ca="1">IFERROR(IF(OFFSET(T14,-1,0,1,1)&lt;&gt;"",
             INDEX(Кальк._огурец,MATCH("Средняя цена реализация",Кальк._огурец_наим.,0),MATCH(MONTH(T$3),MONTH('Кальк-я'!$A$1:$S$1),0))*(1+(1*АЧП!$D$6)),0),0)</f>
        <v>24.74</v>
      </c>
      <c r="U14" s="232" cm="1">
        <f t="array" aca="1" ref="U14" ca="1">IFERROR(IF(OFFSET(U14,-1,0,1,1)&lt;&gt;"",
             INDEX(Кальк._огурец,MATCH("Средняя цена реализация",Кальк._огурец_наим.,0),MATCH(MONTH(U$3),MONTH('Кальк-я'!$A$1:$S$1),0))*(1+(1*АЧП!$D$6)),0),0)</f>
        <v>40.17</v>
      </c>
      <c r="V14" s="232" cm="1">
        <f t="array" aca="1" ref="V14" ca="1">IFERROR(IF(OFFSET(V14,-1,0,1,1)&lt;&gt;"",
             INDEX(Кальк._огурец,MATCH("Средняя цена реализация",Кальк._огурец_наим.,0),MATCH(MONTH(V$3),MONTH('Кальк-я'!$A$1:$S$1),0))*(1+(1*АЧП!$D$6)),0),0)</f>
        <v>41.04</v>
      </c>
      <c r="W14" s="232" cm="1">
        <f t="array" aca="1" ref="W14" ca="1">IFERROR(IF(OFFSET(W14,-1,0,1,1)&lt;&gt;"",
             INDEX(Кальк._огурец,MATCH("Средняя цена реализация",Кальк._огурец_наим.,0),MATCH(MONTH(W$3),MONTH('Кальк-я'!$A$1:$S$1),0))*(1+(1*АЧП!$D$6)),0),0)</f>
        <v>26.32</v>
      </c>
      <c r="X14" s="232" cm="1">
        <f t="array" aca="1" ref="X14" ca="1">IFERROR(IF(OFFSET(X14,-1,0,1,1)&lt;&gt;"",
             INDEX(Кальк._огурец,MATCH("Средняя цена реализация",Кальк._огурец_наим.,0),MATCH(MONTH(X$3),MONTH('Кальк-я'!$A$1:$S$1),0))*(1+(1*АЧП!$D$6)),0),0)</f>
        <v>36.1</v>
      </c>
      <c r="Y14" s="232" cm="1">
        <f t="array" aca="1" ref="Y14" ca="1">IFERROR(IF(OFFSET(Y14,-1,0,1,1)&lt;&gt;"",
             INDEX(Кальк._огурец,MATCH("Средняя цена реализация",Кальк._огурец_наим.,0),MATCH(MONTH(Y$3),MONTH('Кальк-я'!$A$1:$S$1),0))*(1+(1*АЧП!$D$6)),0),0)</f>
        <v>149</v>
      </c>
      <c r="Z14" s="232" cm="1">
        <f t="array" aca="1" ref="Z14" ca="1">IFERROR(IF(OFFSET(Z14,-1,0,1,1)&lt;&gt;"",
             INDEX(Кальк._огурец,MATCH("Средняя цена реализация",Кальк._огурец_наим.,0),MATCH(MONTH(Z$3),MONTH('Кальк-я'!$A$1:$S$1),0))*(1+(1*АЧП!$D$6)),0),0)</f>
        <v>149</v>
      </c>
      <c r="AA14" s="548">
        <f t="shared" ref="AA14" ca="1" si="558">IFERROR(AA12/AA13,0)</f>
        <v>87.905180000000001</v>
      </c>
      <c r="AB14" s="232" cm="1">
        <f t="array" aca="1" ref="AB14" ca="1">IFERROR(IF(OFFSET(AB14,-1,0,1,1)&lt;&gt;"",
             INDEX(Кальк._огурец,MATCH("Средняя цена реализация",Кальк._огурец_наим.,0),MATCH(MONTH(AB$3),MONTH('Кальк-я'!$A$1:$S$1),0))*(1+(1*АЧП!$D$6)),0),0)</f>
        <v>145</v>
      </c>
      <c r="AC14" s="232" cm="1">
        <f t="array" aca="1" ref="AC14" ca="1">IFERROR(IF(OFFSET(AC14,-1,0,1,1)&lt;&gt;"",
             INDEX(Кальк._огурец,MATCH("Средняя цена реализация",Кальк._огурец_наим.,0),MATCH(MONTH(AC$3),MONTH('Кальк-я'!$A$1:$S$1),0))*(1+(1*АЧП!$D$6)),0),0)</f>
        <v>141.63999999999999</v>
      </c>
      <c r="AD14" s="232" cm="1">
        <f t="array" aca="1" ref="AD14" ca="1">IFERROR(IF(OFFSET(AD14,-1,0,1,1)&lt;&gt;"",
             INDEX(Кальк._огурец,MATCH("Средняя цена реализация",Кальк._огурец_наим.,0),MATCH(MONTH(AD$3),MONTH('Кальк-я'!$A$1:$S$1),0))*(1+(1*АЧП!$D$6)),0),0)</f>
        <v>91.59</v>
      </c>
      <c r="AE14" s="232" cm="1">
        <f t="array" aca="1" ref="AE14" ca="1">IFERROR(IF(OFFSET(AE14,-1,0,1,1)&lt;&gt;"",
             INDEX(Кальк._огурец,MATCH("Средняя цена реализация",Кальк._огурец_наим.,0),MATCH(MONTH(AE$3),MONTH('Кальк-я'!$A$1:$S$1),0))*(1+(1*АЧП!$D$6)),0),0)</f>
        <v>99.9</v>
      </c>
      <c r="AF14" s="232" cm="1">
        <f t="array" aca="1" ref="AF14" ca="1">IFERROR(IF(OFFSET(AF14,-1,0,1,1)&lt;&gt;"",
             INDEX(Кальк._огурец,MATCH("Средняя цена реализация",Кальк._огурец_наим.,0),MATCH(MONTH(AF$3),MONTH('Кальк-я'!$A$1:$S$1),0))*(1+(1*АЧП!$D$6)),0),0)</f>
        <v>88.65</v>
      </c>
      <c r="AG14" s="232" cm="1">
        <f t="array" aca="1" ref="AG14" ca="1">IFERROR(IF(OFFSET(AG14,-1,0,1,1)&lt;&gt;"",
             INDEX(Кальк._огурец,MATCH("Средняя цена реализация",Кальк._огурец_наим.,0),MATCH(MONTH(AG$3),MONTH('Кальк-я'!$A$1:$S$1),0))*(1+(1*АЧП!$D$6)),0),0)</f>
        <v>24.74</v>
      </c>
      <c r="AH14" s="232" cm="1">
        <f t="array" aca="1" ref="AH14" ca="1">IFERROR(IF(OFFSET(AH14,-1,0,1,1)&lt;&gt;"",
             INDEX(Кальк._огурец,MATCH("Средняя цена реализация",Кальк._огурец_наим.,0),MATCH(MONTH(AH$3),MONTH('Кальк-я'!$A$1:$S$1),0))*(1+(1*АЧП!$D$6)),0),0)</f>
        <v>40.17</v>
      </c>
      <c r="AI14" s="232" cm="1">
        <f t="array" aca="1" ref="AI14" ca="1">IFERROR(IF(OFFSET(AI14,-1,0,1,1)&lt;&gt;"",
             INDEX(Кальк._огурец,MATCH("Средняя цена реализация",Кальк._огурец_наим.,0),MATCH(MONTH(AI$3),MONTH('Кальк-я'!$A$1:$S$1),0))*(1+(1*АЧП!$D$6)),0),0)</f>
        <v>41.04</v>
      </c>
      <c r="AJ14" s="232" cm="1">
        <f t="array" aca="1" ref="AJ14" ca="1">IFERROR(IF(OFFSET(AJ14,-1,0,1,1)&lt;&gt;"",
             INDEX(Кальк._огурец,MATCH("Средняя цена реализация",Кальк._огурец_наим.,0),MATCH(MONTH(AJ$3),MONTH('Кальк-я'!$A$1:$S$1),0))*(1+(1*АЧП!$D$6)),0),0)</f>
        <v>26.32</v>
      </c>
      <c r="AK14" s="232" cm="1">
        <f t="array" aca="1" ref="AK14" ca="1">IFERROR(IF(OFFSET(AK14,-1,0,1,1)&lt;&gt;"",
             INDEX(Кальк._огурец,MATCH("Средняя цена реализация",Кальк._огурец_наим.,0),MATCH(MONTH(AK$3),MONTH('Кальк-я'!$A$1:$S$1),0))*(1+(1*АЧП!$D$6)),0),0)</f>
        <v>36.1</v>
      </c>
      <c r="AL14" s="232" cm="1">
        <f t="array" aca="1" ref="AL14" ca="1">IFERROR(IF(OFFSET(AL14,-1,0,1,1)&lt;&gt;"",
             INDEX(Кальк._огурец,MATCH("Средняя цена реализация",Кальк._огурец_наим.,0),MATCH(MONTH(AL$3),MONTH('Кальк-я'!$A$1:$S$1),0))*(1+(1*АЧП!$D$6)),0),0)</f>
        <v>149</v>
      </c>
      <c r="AM14" s="232" cm="1">
        <f t="array" aca="1" ref="AM14" ca="1">IFERROR(IF(OFFSET(AM14,-1,0,1,1)&lt;&gt;"",
             INDEX(Кальк._огурец,MATCH("Средняя цена реализация",Кальк._огурец_наим.,0),MATCH(MONTH(AM$3),MONTH('Кальк-я'!$A$1:$S$1),0))*(1+(1*АЧП!$D$6)),0),0)</f>
        <v>149</v>
      </c>
      <c r="AN14" s="548">
        <f t="shared" ref="AN14" ca="1" si="559">IFERROR(AN12/AN13,0)</f>
        <v>87.905180000000001</v>
      </c>
      <c r="AO14" s="232" cm="1">
        <f t="array" aca="1" ref="AO14" ca="1">IFERROR(IF(OFFSET(AO14,-1,0,1,1)&lt;&gt;"",
             INDEX(Кальк._огурец,MATCH("Средняя цена реализация",Кальк._огурец_наим.,0),MATCH(MONTH(AO$3),MONTH('Кальк-я'!$A$1:$S$1),0))*(1+(1*АЧП!$D$6)),0),0)</f>
        <v>145</v>
      </c>
      <c r="AP14" s="232" cm="1">
        <f t="array" aca="1" ref="AP14" ca="1">IFERROR(IF(OFFSET(AP14,-1,0,1,1)&lt;&gt;"",
             INDEX(Кальк._огурец,MATCH("Средняя цена реализация",Кальк._огурец_наим.,0),MATCH(MONTH(AP$3),MONTH('Кальк-я'!$A$1:$S$1),0))*(1+(1*АЧП!$D$6)),0),0)</f>
        <v>141.63999999999999</v>
      </c>
      <c r="AQ14" s="232" cm="1">
        <f t="array" aca="1" ref="AQ14" ca="1">IFERROR(IF(OFFSET(AQ14,-1,0,1,1)&lt;&gt;"",
             INDEX(Кальк._огурец,MATCH("Средняя цена реализация",Кальк._огурец_наим.,0),MATCH(MONTH(AQ$3),MONTH('Кальк-я'!$A$1:$S$1),0))*(1+(1*АЧП!$D$6)),0),0)</f>
        <v>91.59</v>
      </c>
      <c r="AR14" s="232" cm="1">
        <f t="array" aca="1" ref="AR14" ca="1">IFERROR(IF(OFFSET(AR14,-1,0,1,1)&lt;&gt;"",
             INDEX(Кальк._огурец,MATCH("Средняя цена реализация",Кальк._огурец_наим.,0),MATCH(MONTH(AR$3),MONTH('Кальк-я'!$A$1:$S$1),0))*(1+(1*АЧП!$D$6)),0),0)</f>
        <v>99.9</v>
      </c>
      <c r="AS14" s="232" cm="1">
        <f t="array" aca="1" ref="AS14" ca="1">IFERROR(IF(OFFSET(AS14,-1,0,1,1)&lt;&gt;"",
             INDEX(Кальк._огурец,MATCH("Средняя цена реализация",Кальк._огурец_наим.,0),MATCH(MONTH(AS$3),MONTH('Кальк-я'!$A$1:$S$1),0))*(1+(1*АЧП!$D$6)),0),0)</f>
        <v>88.65</v>
      </c>
      <c r="AT14" s="232" cm="1">
        <f t="array" aca="1" ref="AT14" ca="1">IFERROR(IF(OFFSET(AT14,-1,0,1,1)&lt;&gt;"",
             INDEX(Кальк._огурец,MATCH("Средняя цена реализация",Кальк._огурец_наим.,0),MATCH(MONTH(AT$3),MONTH('Кальк-я'!$A$1:$S$1),0))*(1+(1*АЧП!$D$6)),0),0)</f>
        <v>24.74</v>
      </c>
      <c r="AU14" s="232" cm="1">
        <f t="array" aca="1" ref="AU14" ca="1">IFERROR(IF(OFFSET(AU14,-1,0,1,1)&lt;&gt;"",
             INDEX(Кальк._огурец,MATCH("Средняя цена реализация",Кальк._огурец_наим.,0),MATCH(MONTH(AU$3),MONTH('Кальк-я'!$A$1:$S$1),0))*(1+(1*АЧП!$D$6)),0),0)</f>
        <v>40.17</v>
      </c>
      <c r="AV14" s="232" cm="1">
        <f t="array" aca="1" ref="AV14" ca="1">IFERROR(IF(OFFSET(AV14,-1,0,1,1)&lt;&gt;"",
             INDEX(Кальк._огурец,MATCH("Средняя цена реализация",Кальк._огурец_наим.,0),MATCH(MONTH(AV$3),MONTH('Кальк-я'!$A$1:$S$1),0))*(1+(1*АЧП!$D$6)),0),0)</f>
        <v>41.04</v>
      </c>
      <c r="AW14" s="232" cm="1">
        <f t="array" aca="1" ref="AW14" ca="1">IFERROR(IF(OFFSET(AW14,-1,0,1,1)&lt;&gt;"",
             INDEX(Кальк._огурец,MATCH("Средняя цена реализация",Кальк._огурец_наим.,0),MATCH(MONTH(AW$3),MONTH('Кальк-я'!$A$1:$S$1),0))*(1+(1*АЧП!$D$6)),0),0)</f>
        <v>26.32</v>
      </c>
      <c r="AX14" s="232" cm="1">
        <f t="array" aca="1" ref="AX14" ca="1">IFERROR(IF(OFFSET(AX14,-1,0,1,1)&lt;&gt;"",
             INDEX(Кальк._огурец,MATCH("Средняя цена реализация",Кальк._огурец_наим.,0),MATCH(MONTH(AX$3),MONTH('Кальк-я'!$A$1:$S$1),0))*(1+(1*АЧП!$D$6)),0),0)</f>
        <v>36.1</v>
      </c>
      <c r="AY14" s="232" cm="1">
        <f t="array" aca="1" ref="AY14" ca="1">IFERROR(IF(OFFSET(AY14,-1,0,1,1)&lt;&gt;"",
             INDEX(Кальк._огурец,MATCH("Средняя цена реализация",Кальк._огурец_наим.,0),MATCH(MONTH(AY$3),MONTH('Кальк-я'!$A$1:$S$1),0))*(1+(1*АЧП!$D$6)),0),0)</f>
        <v>149</v>
      </c>
      <c r="AZ14" s="232" cm="1">
        <f t="array" aca="1" ref="AZ14" ca="1">IFERROR(IF(OFFSET(AZ14,-1,0,1,1)&lt;&gt;"",
             INDEX(Кальк._огурец,MATCH("Средняя цена реализация",Кальк._огурец_наим.,0),MATCH(MONTH(AZ$3),MONTH('Кальк-я'!$A$1:$S$1),0))*(1+(1*АЧП!$D$6)),0),0)</f>
        <v>149</v>
      </c>
      <c r="BA14" s="548">
        <f t="shared" ref="BA14" ca="1" si="560">IFERROR(BA12/BA13,0)</f>
        <v>87.905180000000001</v>
      </c>
      <c r="BB14" s="232" cm="1">
        <f t="array" aca="1" ref="BB14" ca="1">IFERROR(IF(OFFSET(BB14,-1,0,1,1)&lt;&gt;"",
             INDEX(Кальк._огурец,MATCH("Средняя цена реализация",Кальк._огурец_наим.,0),MATCH(MONTH(BB$3),MONTH('Кальк-я'!$A$1:$S$1),0))*(1+(1*АЧП!$D$6)),0),0)</f>
        <v>145</v>
      </c>
      <c r="BC14" s="232" cm="1">
        <f t="array" aca="1" ref="BC14" ca="1">IFERROR(IF(OFFSET(BC14,-1,0,1,1)&lt;&gt;"",
             INDEX(Кальк._огурец,MATCH("Средняя цена реализация",Кальк._огурец_наим.,0),MATCH(MONTH(BC$3),MONTH('Кальк-я'!$A$1:$S$1),0))*(1+(1*АЧП!$D$6)),0),0)</f>
        <v>141.63999999999999</v>
      </c>
      <c r="BD14" s="232" cm="1">
        <f t="array" aca="1" ref="BD14" ca="1">IFERROR(IF(OFFSET(BD14,-1,0,1,1)&lt;&gt;"",
             INDEX(Кальк._огурец,MATCH("Средняя цена реализация",Кальк._огурец_наим.,0),MATCH(MONTH(BD$3),MONTH('Кальк-я'!$A$1:$S$1),0))*(1+(1*АЧП!$D$6)),0),0)</f>
        <v>91.59</v>
      </c>
      <c r="BE14" s="232" cm="1">
        <f t="array" aca="1" ref="BE14" ca="1">IFERROR(IF(OFFSET(BE14,-1,0,1,1)&lt;&gt;"",
             INDEX(Кальк._огурец,MATCH("Средняя цена реализация",Кальк._огурец_наим.,0),MATCH(MONTH(BE$3),MONTH('Кальк-я'!$A$1:$S$1),0))*(1+(1*АЧП!$D$6)),0),0)</f>
        <v>99.9</v>
      </c>
      <c r="BF14" s="232" cm="1">
        <f t="array" aca="1" ref="BF14" ca="1">IFERROR(IF(OFFSET(BF14,-1,0,1,1)&lt;&gt;"",
             INDEX(Кальк._огурец,MATCH("Средняя цена реализация",Кальк._огурец_наим.,0),MATCH(MONTH(BF$3),MONTH('Кальк-я'!$A$1:$S$1),0))*(1+(1*АЧП!$D$6)),0),0)</f>
        <v>88.65</v>
      </c>
      <c r="BG14" s="232" cm="1">
        <f t="array" aca="1" ref="BG14" ca="1">IFERROR(IF(OFFSET(BG14,-1,0,1,1)&lt;&gt;"",
             INDEX(Кальк._огурец,MATCH("Средняя цена реализация",Кальк._огурец_наим.,0),MATCH(MONTH(BG$3),MONTH('Кальк-я'!$A$1:$S$1),0))*(1+(1*АЧП!$D$6)),0),0)</f>
        <v>24.74</v>
      </c>
      <c r="BH14" s="232" cm="1">
        <f t="array" aca="1" ref="BH14" ca="1">IFERROR(IF(OFFSET(BH14,-1,0,1,1)&lt;&gt;"",
             INDEX(Кальк._огурец,MATCH("Средняя цена реализация",Кальк._огурец_наим.,0),MATCH(MONTH(BH$3),MONTH('Кальк-я'!$A$1:$S$1),0))*(1+(1*АЧП!$D$6)),0),0)</f>
        <v>40.17</v>
      </c>
      <c r="BI14" s="232" cm="1">
        <f t="array" aca="1" ref="BI14" ca="1">IFERROR(IF(OFFSET(BI14,-1,0,1,1)&lt;&gt;"",
             INDEX(Кальк._огурец,MATCH("Средняя цена реализация",Кальк._огурец_наим.,0),MATCH(MONTH(BI$3),MONTH('Кальк-я'!$A$1:$S$1),0))*(1+(1*АЧП!$D$6)),0),0)</f>
        <v>41.04</v>
      </c>
      <c r="BJ14" s="232" cm="1">
        <f t="array" aca="1" ref="BJ14" ca="1">IFERROR(IF(OFFSET(BJ14,-1,0,1,1)&lt;&gt;"",
             INDEX(Кальк._огурец,MATCH("Средняя цена реализация",Кальк._огурец_наим.,0),MATCH(MONTH(BJ$3),MONTH('Кальк-я'!$A$1:$S$1),0))*(1+(1*АЧП!$D$6)),0),0)</f>
        <v>26.32</v>
      </c>
      <c r="BK14" s="232" cm="1">
        <f t="array" aca="1" ref="BK14" ca="1">IFERROR(IF(OFFSET(BK14,-1,0,1,1)&lt;&gt;"",
             INDEX(Кальк._огурец,MATCH("Средняя цена реализация",Кальк._огурец_наим.,0),MATCH(MONTH(BK$3),MONTH('Кальк-я'!$A$1:$S$1),0))*(1+(1*АЧП!$D$6)),0),0)</f>
        <v>36.1</v>
      </c>
      <c r="BL14" s="232" cm="1">
        <f t="array" aca="1" ref="BL14" ca="1">IFERROR(IF(OFFSET(BL14,-1,0,1,1)&lt;&gt;"",
             INDEX(Кальк._огурец,MATCH("Средняя цена реализация",Кальк._огурец_наим.,0),MATCH(MONTH(BL$3),MONTH('Кальк-я'!$A$1:$S$1),0))*(1+(1*АЧП!$D$6)),0),0)</f>
        <v>149</v>
      </c>
      <c r="BM14" s="232" cm="1">
        <f t="array" aca="1" ref="BM14" ca="1">IFERROR(IF(OFFSET(BM14,-1,0,1,1)&lt;&gt;"",
             INDEX(Кальк._огурец,MATCH("Средняя цена реализация",Кальк._огурец_наим.,0),MATCH(MONTH(BM$3),MONTH('Кальк-я'!$A$1:$S$1),0))*(1+(1*АЧП!$D$6)),0),0)</f>
        <v>149</v>
      </c>
      <c r="BN14" s="548">
        <f t="shared" ref="BN14" ca="1" si="561">IFERROR(BN12/BN13,0)</f>
        <v>87.905180000000001</v>
      </c>
      <c r="BO14" s="232" cm="1">
        <f t="array" aca="1" ref="BO14" ca="1">IFERROR(IF(OFFSET(BO14,-1,0,1,1)&lt;&gt;"",
             INDEX(Кальк._огурец,MATCH("Средняя цена реализация",Кальк._огурец_наим.,0),MATCH(MONTH(BO$3),MONTH('Кальк-я'!$A$1:$S$1),0))*(1+(1*АЧП!$D$6)),0),0)</f>
        <v>145</v>
      </c>
      <c r="BP14" s="232" cm="1">
        <f t="array" aca="1" ref="BP14" ca="1">IFERROR(IF(OFFSET(BP14,-1,0,1,1)&lt;&gt;"",
             INDEX(Кальк._огурец,MATCH("Средняя цена реализация",Кальк._огурец_наим.,0),MATCH(MONTH(BP$3),MONTH('Кальк-я'!$A$1:$S$1),0))*(1+(1*АЧП!$D$6)),0),0)</f>
        <v>141.63999999999999</v>
      </c>
      <c r="BQ14" s="232" cm="1">
        <f t="array" aca="1" ref="BQ14" ca="1">IFERROR(IF(OFFSET(BQ14,-1,0,1,1)&lt;&gt;"",
             INDEX(Кальк._огурец,MATCH("Средняя цена реализация",Кальк._огурец_наим.,0),MATCH(MONTH(BQ$3),MONTH('Кальк-я'!$A$1:$S$1),0))*(1+(1*АЧП!$D$6)),0),0)</f>
        <v>91.59</v>
      </c>
      <c r="BR14" s="232" cm="1">
        <f t="array" aca="1" ref="BR14" ca="1">IFERROR(IF(OFFSET(BR14,-1,0,1,1)&lt;&gt;"",
             INDEX(Кальк._огурец,MATCH("Средняя цена реализация",Кальк._огурец_наим.,0),MATCH(MONTH(BR$3),MONTH('Кальк-я'!$A$1:$S$1),0))*(1+(1*АЧП!$D$6)),0),0)</f>
        <v>99.9</v>
      </c>
      <c r="BS14" s="232" cm="1">
        <f t="array" aca="1" ref="BS14" ca="1">IFERROR(IF(OFFSET(BS14,-1,0,1,1)&lt;&gt;"",
             INDEX(Кальк._огурец,MATCH("Средняя цена реализация",Кальк._огурец_наим.,0),MATCH(MONTH(BS$3),MONTH('Кальк-я'!$A$1:$S$1),0))*(1+(1*АЧП!$D$6)),0),0)</f>
        <v>88.65</v>
      </c>
      <c r="BT14" s="232" cm="1">
        <f t="array" aca="1" ref="BT14" ca="1">IFERROR(IF(OFFSET(BT14,-1,0,1,1)&lt;&gt;"",
             INDEX(Кальк._огурец,MATCH("Средняя цена реализация",Кальк._огурец_наим.,0),MATCH(MONTH(BT$3),MONTH('Кальк-я'!$A$1:$S$1),0))*(1+(1*АЧП!$D$6)),0),0)</f>
        <v>24.74</v>
      </c>
      <c r="BU14" s="232" cm="1">
        <f t="array" aca="1" ref="BU14" ca="1">IFERROR(IF(OFFSET(BU14,-1,0,1,1)&lt;&gt;"",
             INDEX(Кальк._огурец,MATCH("Средняя цена реализация",Кальк._огурец_наим.,0),MATCH(MONTH(BU$3),MONTH('Кальк-я'!$A$1:$S$1),0))*(1+(1*АЧП!$D$6)),0),0)</f>
        <v>40.17</v>
      </c>
      <c r="BV14" s="232" cm="1">
        <f t="array" aca="1" ref="BV14" ca="1">IFERROR(IF(OFFSET(BV14,-1,0,1,1)&lt;&gt;"",
             INDEX(Кальк._огурец,MATCH("Средняя цена реализация",Кальк._огурец_наим.,0),MATCH(MONTH(BV$3),MONTH('Кальк-я'!$A$1:$S$1),0))*(1+(1*АЧП!$D$6)),0),0)</f>
        <v>41.04</v>
      </c>
      <c r="BW14" s="232" cm="1">
        <f t="array" aca="1" ref="BW14" ca="1">IFERROR(IF(OFFSET(BW14,-1,0,1,1)&lt;&gt;"",
             INDEX(Кальк._огурец,MATCH("Средняя цена реализация",Кальк._огурец_наим.,0),MATCH(MONTH(BW$3),MONTH('Кальк-я'!$A$1:$S$1),0))*(1+(1*АЧП!$D$6)),0),0)</f>
        <v>26.32</v>
      </c>
      <c r="BX14" s="232" cm="1">
        <f t="array" aca="1" ref="BX14" ca="1">IFERROR(IF(OFFSET(BX14,-1,0,1,1)&lt;&gt;"",
             INDEX(Кальк._огурец,MATCH("Средняя цена реализация",Кальк._огурец_наим.,0),MATCH(MONTH(BX$3),MONTH('Кальк-я'!$A$1:$S$1),0))*(1+(1*АЧП!$D$6)),0),0)</f>
        <v>36.1</v>
      </c>
      <c r="BY14" s="232" cm="1">
        <f t="array" aca="1" ref="BY14" ca="1">IFERROR(IF(OFFSET(BY14,-1,0,1,1)&lt;&gt;"",
             INDEX(Кальк._огурец,MATCH("Средняя цена реализация",Кальк._огурец_наим.,0),MATCH(MONTH(BY$3),MONTH('Кальк-я'!$A$1:$S$1),0))*(1+(1*АЧП!$D$6)),0),0)</f>
        <v>149</v>
      </c>
      <c r="BZ14" s="232" cm="1">
        <f t="array" aca="1" ref="BZ14" ca="1">IFERROR(IF(OFFSET(BZ14,-1,0,1,1)&lt;&gt;"",
             INDEX(Кальк._огурец,MATCH("Средняя цена реализация",Кальк._огурец_наим.,0),MATCH(MONTH(BZ$3),MONTH('Кальк-я'!$A$1:$S$1),0))*(1+(1*АЧП!$D$6)),0),0)</f>
        <v>149</v>
      </c>
      <c r="CA14" s="548">
        <f t="shared" ref="CA14" ca="1" si="562">IFERROR(CA12/CA13,0)</f>
        <v>87.905180000000001</v>
      </c>
      <c r="CB14" s="232" cm="1">
        <f t="array" aca="1" ref="CB14" ca="1">IFERROR(IF(OFFSET(CB14,-1,0,1,1)&lt;&gt;"",
             INDEX(Кальк._огурец,MATCH("Средняя цена реализация",Кальк._огурец_наим.,0),MATCH(MONTH(CB$3),MONTH('Кальк-я'!$A$1:$S$1),0))*(1+(1*АЧП!$D$6)),0),0)</f>
        <v>145</v>
      </c>
      <c r="CC14" s="232" cm="1">
        <f t="array" aca="1" ref="CC14" ca="1">IFERROR(IF(OFFSET(CC14,-1,0,1,1)&lt;&gt;"",
             INDEX(Кальк._огурец,MATCH("Средняя цена реализация",Кальк._огурец_наим.,0),MATCH(MONTH(CC$3),MONTH('Кальк-я'!$A$1:$S$1),0))*(1+(1*АЧП!$D$6)),0),0)</f>
        <v>141.63999999999999</v>
      </c>
      <c r="CD14" s="232" cm="1">
        <f t="array" aca="1" ref="CD14" ca="1">IFERROR(IF(OFFSET(CD14,-1,0,1,1)&lt;&gt;"",
             INDEX(Кальк._огурец,MATCH("Средняя цена реализация",Кальк._огурец_наим.,0),MATCH(MONTH(CD$3),MONTH('Кальк-я'!$A$1:$S$1),0))*(1+(1*АЧП!$D$6)),0),0)</f>
        <v>91.59</v>
      </c>
      <c r="CE14" s="232" cm="1">
        <f t="array" aca="1" ref="CE14" ca="1">IFERROR(IF(OFFSET(CE14,-1,0,1,1)&lt;&gt;"",
             INDEX(Кальк._огурец,MATCH("Средняя цена реализация",Кальк._огурец_наим.,0),MATCH(MONTH(CE$3),MONTH('Кальк-я'!$A$1:$S$1),0))*(1+(1*АЧП!$D$6)),0),0)</f>
        <v>99.9</v>
      </c>
      <c r="CF14" s="232" cm="1">
        <f t="array" aca="1" ref="CF14" ca="1">IFERROR(IF(OFFSET(CF14,-1,0,1,1)&lt;&gt;"",
             INDEX(Кальк._огурец,MATCH("Средняя цена реализация",Кальк._огурец_наим.,0),MATCH(MONTH(CF$3),MONTH('Кальк-я'!$A$1:$S$1),0))*(1+(1*АЧП!$D$6)),0),0)</f>
        <v>88.65</v>
      </c>
      <c r="CG14" s="232" cm="1">
        <f t="array" aca="1" ref="CG14" ca="1">IFERROR(IF(OFFSET(CG14,-1,0,1,1)&lt;&gt;"",
             INDEX(Кальк._огурец,MATCH("Средняя цена реализация",Кальк._огурец_наим.,0),MATCH(MONTH(CG$3),MONTH('Кальк-я'!$A$1:$S$1),0))*(1+(1*АЧП!$D$6)),0),0)</f>
        <v>24.74</v>
      </c>
      <c r="CH14" s="232" cm="1">
        <f t="array" aca="1" ref="CH14" ca="1">IFERROR(IF(OFFSET(CH14,-1,0,1,1)&lt;&gt;"",
             INDEX(Кальк._огурец,MATCH("Средняя цена реализация",Кальк._огурец_наим.,0),MATCH(MONTH(CH$3),MONTH('Кальк-я'!$A$1:$S$1),0))*(1+(1*АЧП!$D$6)),0),0)</f>
        <v>40.17</v>
      </c>
      <c r="CI14" s="232" cm="1">
        <f t="array" aca="1" ref="CI14" ca="1">IFERROR(IF(OFFSET(CI14,-1,0,1,1)&lt;&gt;"",
             INDEX(Кальк._огурец,MATCH("Средняя цена реализация",Кальк._огурец_наим.,0),MATCH(MONTH(CI$3),MONTH('Кальк-я'!$A$1:$S$1),0))*(1+(1*АЧП!$D$6)),0),0)</f>
        <v>41.04</v>
      </c>
      <c r="CJ14" s="232" cm="1">
        <f t="array" aca="1" ref="CJ14" ca="1">IFERROR(IF(OFFSET(CJ14,-1,0,1,1)&lt;&gt;"",
             INDEX(Кальк._огурец,MATCH("Средняя цена реализация",Кальк._огурец_наим.,0),MATCH(MONTH(CJ$3),MONTH('Кальк-я'!$A$1:$S$1),0))*(1+(1*АЧП!$D$6)),0),0)</f>
        <v>26.32</v>
      </c>
      <c r="CK14" s="232" cm="1">
        <f t="array" aca="1" ref="CK14" ca="1">IFERROR(IF(OFFSET(CK14,-1,0,1,1)&lt;&gt;"",
             INDEX(Кальк._огурец,MATCH("Средняя цена реализация",Кальк._огурец_наим.,0),MATCH(MONTH(CK$3),MONTH('Кальк-я'!$A$1:$S$1),0))*(1+(1*АЧП!$D$6)),0),0)</f>
        <v>36.1</v>
      </c>
      <c r="CL14" s="232" cm="1">
        <f t="array" aca="1" ref="CL14" ca="1">IFERROR(IF(OFFSET(CL14,-1,0,1,1)&lt;&gt;"",
             INDEX(Кальк._огурец,MATCH("Средняя цена реализация",Кальк._огурец_наим.,0),MATCH(MONTH(CL$3),MONTH('Кальк-я'!$A$1:$S$1),0))*(1+(1*АЧП!$D$6)),0),0)</f>
        <v>149</v>
      </c>
      <c r="CM14" s="232" cm="1">
        <f t="array" aca="1" ref="CM14" ca="1">IFERROR(IF(OFFSET(CM14,-1,0,1,1)&lt;&gt;"",
             INDEX(Кальк._огурец,MATCH("Средняя цена реализация",Кальк._огурец_наим.,0),MATCH(MONTH(CM$3),MONTH('Кальк-я'!$A$1:$S$1),0))*(1+(1*АЧП!$D$6)),0),0)</f>
        <v>149</v>
      </c>
      <c r="CN14" s="548">
        <f t="shared" ref="CN14" ca="1" si="563">IFERROR(CN12/CN13,0)</f>
        <v>87.905180000000001</v>
      </c>
      <c r="CO14" s="232" cm="1">
        <f t="array" aca="1" ref="CO14" ca="1">IFERROR(IF(OFFSET(CO14,-1,0,1,1)&lt;&gt;"",
             INDEX(Кальк._огурец,MATCH("Средняя цена реализация",Кальк._огурец_наим.,0),MATCH(MONTH(CO$3),MONTH('Кальк-я'!$A$1:$S$1),0))*(1+(1*АЧП!$D$6)),0),0)</f>
        <v>145</v>
      </c>
      <c r="CP14" s="232" cm="1">
        <f t="array" aca="1" ref="CP14" ca="1">IFERROR(IF(OFFSET(CP14,-1,0,1,1)&lt;&gt;"",
             INDEX(Кальк._огурец,MATCH("Средняя цена реализация",Кальк._огурец_наим.,0),MATCH(MONTH(CP$3),MONTH('Кальк-я'!$A$1:$S$1),0))*(1+(1*АЧП!$D$6)),0),0)</f>
        <v>141.63999999999999</v>
      </c>
      <c r="CQ14" s="232" cm="1">
        <f t="array" aca="1" ref="CQ14" ca="1">IFERROR(IF(OFFSET(CQ14,-1,0,1,1)&lt;&gt;"",
             INDEX(Кальк._огурец,MATCH("Средняя цена реализация",Кальк._огурец_наим.,0),MATCH(MONTH(CQ$3),MONTH('Кальк-я'!$A$1:$S$1),0))*(1+(1*АЧП!$D$6)),0),0)</f>
        <v>91.59</v>
      </c>
      <c r="CR14" s="232" cm="1">
        <f t="array" aca="1" ref="CR14" ca="1">IFERROR(IF(OFFSET(CR14,-1,0,1,1)&lt;&gt;"",
             INDEX(Кальк._огурец,MATCH("Средняя цена реализация",Кальк._огурец_наим.,0),MATCH(MONTH(CR$3),MONTH('Кальк-я'!$A$1:$S$1),0))*(1+(1*АЧП!$D$6)),0),0)</f>
        <v>99.9</v>
      </c>
      <c r="CS14" s="232" cm="1">
        <f t="array" aca="1" ref="CS14" ca="1">IFERROR(IF(OFFSET(CS14,-1,0,1,1)&lt;&gt;"",
             INDEX(Кальк._огурец,MATCH("Средняя цена реализация",Кальк._огурец_наим.,0),MATCH(MONTH(CS$3),MONTH('Кальк-я'!$A$1:$S$1),0))*(1+(1*АЧП!$D$6)),0),0)</f>
        <v>88.65</v>
      </c>
      <c r="CT14" s="232" cm="1">
        <f t="array" aca="1" ref="CT14" ca="1">IFERROR(IF(OFFSET(CT14,-1,0,1,1)&lt;&gt;"",
             INDEX(Кальк._огурец,MATCH("Средняя цена реализация",Кальк._огурец_наим.,0),MATCH(MONTH(CT$3),MONTH('Кальк-я'!$A$1:$S$1),0))*(1+(1*АЧП!$D$6)),0),0)</f>
        <v>24.74</v>
      </c>
      <c r="CU14" s="232" cm="1">
        <f t="array" aca="1" ref="CU14" ca="1">IFERROR(IF(OFFSET(CU14,-1,0,1,1)&lt;&gt;"",
             INDEX(Кальк._огурец,MATCH("Средняя цена реализация",Кальк._огурец_наим.,0),MATCH(MONTH(CU$3),MONTH('Кальк-я'!$A$1:$S$1),0))*(1+(1*АЧП!$D$6)),0),0)</f>
        <v>40.17</v>
      </c>
      <c r="CV14" s="232" cm="1">
        <f t="array" aca="1" ref="CV14" ca="1">IFERROR(IF(OFFSET(CV14,-1,0,1,1)&lt;&gt;"",
             INDEX(Кальк._огурец,MATCH("Средняя цена реализация",Кальк._огурец_наим.,0),MATCH(MONTH(CV$3),MONTH('Кальк-я'!$A$1:$S$1),0))*(1+(1*АЧП!$D$6)),0),0)</f>
        <v>41.04</v>
      </c>
      <c r="CW14" s="232" cm="1">
        <f t="array" aca="1" ref="CW14" ca="1">IFERROR(IF(OFFSET(CW14,-1,0,1,1)&lt;&gt;"",
             INDEX(Кальк._огурец,MATCH("Средняя цена реализация",Кальк._огурец_наим.,0),MATCH(MONTH(CW$3),MONTH('Кальк-я'!$A$1:$S$1),0))*(1+(1*АЧП!$D$6)),0),0)</f>
        <v>26.32</v>
      </c>
      <c r="CX14" s="232" cm="1">
        <f t="array" aca="1" ref="CX14" ca="1">IFERROR(IF(OFFSET(CX14,-1,0,1,1)&lt;&gt;"",
             INDEX(Кальк._огурец,MATCH("Средняя цена реализация",Кальк._огурец_наим.,0),MATCH(MONTH(CX$3),MONTH('Кальк-я'!$A$1:$S$1),0))*(1+(1*АЧП!$D$6)),0),0)</f>
        <v>36.1</v>
      </c>
      <c r="CY14" s="232" cm="1">
        <f t="array" aca="1" ref="CY14" ca="1">IFERROR(IF(OFFSET(CY14,-1,0,1,1)&lt;&gt;"",
             INDEX(Кальк._огурец,MATCH("Средняя цена реализация",Кальк._огурец_наим.,0),MATCH(MONTH(CY$3),MONTH('Кальк-я'!$A$1:$S$1),0))*(1+(1*АЧП!$D$6)),0),0)</f>
        <v>149</v>
      </c>
      <c r="CZ14" s="232" cm="1">
        <f t="array" aca="1" ref="CZ14" ca="1">IFERROR(IF(OFFSET(CZ14,-1,0,1,1)&lt;&gt;"",
             INDEX(Кальк._огурец,MATCH("Средняя цена реализация",Кальк._огурец_наим.,0),MATCH(MONTH(CZ$3),MONTH('Кальк-я'!$A$1:$S$1),0))*(1+(1*АЧП!$D$6)),0),0)</f>
        <v>149</v>
      </c>
      <c r="DA14" s="548">
        <f t="shared" ref="DA14" ca="1" si="564">IFERROR(DA12/DA13,0)</f>
        <v>87.905180000000001</v>
      </c>
      <c r="DB14" s="232" cm="1">
        <f t="array" aca="1" ref="DB14" ca="1">IFERROR(IF(OFFSET(DB14,-1,0,1,1)&lt;&gt;"",
             INDEX(Кальк._огурец,MATCH("Средняя цена реализация",Кальк._огурец_наим.,0),MATCH(MONTH(DB$3),MONTH('Кальк-я'!$A$1:$S$1),0))*(1+(1*АЧП!$D$6)),0),0)</f>
        <v>145</v>
      </c>
      <c r="DC14" s="232" cm="1">
        <f t="array" aca="1" ref="DC14" ca="1">IFERROR(IF(OFFSET(DC14,-1,0,1,1)&lt;&gt;"",
             INDEX(Кальк._огурец,MATCH("Средняя цена реализация",Кальк._огурец_наим.,0),MATCH(MONTH(DC$3),MONTH('Кальк-я'!$A$1:$S$1),0))*(1+(1*АЧП!$D$6)),0),0)</f>
        <v>141.63999999999999</v>
      </c>
      <c r="DD14" s="232" cm="1">
        <f t="array" aca="1" ref="DD14" ca="1">IFERROR(IF(OFFSET(DD14,-1,0,1,1)&lt;&gt;"",
             INDEX(Кальк._огурец,MATCH("Средняя цена реализация",Кальк._огурец_наим.,0),MATCH(MONTH(DD$3),MONTH('Кальк-я'!$A$1:$S$1),0))*(1+(1*АЧП!$D$6)),0),0)</f>
        <v>91.59</v>
      </c>
      <c r="DE14" s="232" cm="1">
        <f t="array" aca="1" ref="DE14" ca="1">IFERROR(IF(OFFSET(DE14,-1,0,1,1)&lt;&gt;"",
             INDEX(Кальк._огурец,MATCH("Средняя цена реализация",Кальк._огурец_наим.,0),MATCH(MONTH(DE$3),MONTH('Кальк-я'!$A$1:$S$1),0))*(1+(1*АЧП!$D$6)),0),0)</f>
        <v>99.9</v>
      </c>
      <c r="DF14" s="232" cm="1">
        <f t="array" aca="1" ref="DF14" ca="1">IFERROR(IF(OFFSET(DF14,-1,0,1,1)&lt;&gt;"",
             INDEX(Кальк._огурец,MATCH("Средняя цена реализация",Кальк._огурец_наим.,0),MATCH(MONTH(DF$3),MONTH('Кальк-я'!$A$1:$S$1),0))*(1+(1*АЧП!$D$6)),0),0)</f>
        <v>88.65</v>
      </c>
      <c r="DG14" s="232" cm="1">
        <f t="array" aca="1" ref="DG14" ca="1">IFERROR(IF(OFFSET(DG14,-1,0,1,1)&lt;&gt;"",
             INDEX(Кальк._огурец,MATCH("Средняя цена реализация",Кальк._огурец_наим.,0),MATCH(MONTH(DG$3),MONTH('Кальк-я'!$A$1:$S$1),0))*(1+(1*АЧП!$D$6)),0),0)</f>
        <v>24.74</v>
      </c>
      <c r="DH14" s="232" cm="1">
        <f t="array" aca="1" ref="DH14" ca="1">IFERROR(IF(OFFSET(DH14,-1,0,1,1)&lt;&gt;"",
             INDEX(Кальк._огурец,MATCH("Средняя цена реализация",Кальк._огурец_наим.,0),MATCH(MONTH(DH$3),MONTH('Кальк-я'!$A$1:$S$1),0))*(1+(1*АЧП!$D$6)),0),0)</f>
        <v>40.17</v>
      </c>
      <c r="DI14" s="232" cm="1">
        <f t="array" aca="1" ref="DI14" ca="1">IFERROR(IF(OFFSET(DI14,-1,0,1,1)&lt;&gt;"",
             INDEX(Кальк._огурец,MATCH("Средняя цена реализация",Кальк._огурец_наим.,0),MATCH(MONTH(DI$3),MONTH('Кальк-я'!$A$1:$S$1),0))*(1+(1*АЧП!$D$6)),0),0)</f>
        <v>41.04</v>
      </c>
      <c r="DJ14" s="232" cm="1">
        <f t="array" aca="1" ref="DJ14" ca="1">IFERROR(IF(OFFSET(DJ14,-1,0,1,1)&lt;&gt;"",
             INDEX(Кальк._огурец,MATCH("Средняя цена реализация",Кальк._огурец_наим.,0),MATCH(MONTH(DJ$3),MONTH('Кальк-я'!$A$1:$S$1),0))*(1+(1*АЧП!$D$6)),0),0)</f>
        <v>26.32</v>
      </c>
      <c r="DK14" s="232" cm="1">
        <f t="array" aca="1" ref="DK14" ca="1">IFERROR(IF(OFFSET(DK14,-1,0,1,1)&lt;&gt;"",
             INDEX(Кальк._огурец,MATCH("Средняя цена реализация",Кальк._огурец_наим.,0),MATCH(MONTH(DK$3),MONTH('Кальк-я'!$A$1:$S$1),0))*(1+(1*АЧП!$D$6)),0),0)</f>
        <v>36.1</v>
      </c>
      <c r="DL14" s="232" cm="1">
        <f t="array" aca="1" ref="DL14" ca="1">IFERROR(IF(OFFSET(DL14,-1,0,1,1)&lt;&gt;"",
             INDEX(Кальк._огурец,MATCH("Средняя цена реализация",Кальк._огурец_наим.,0),MATCH(MONTH(DL$3),MONTH('Кальк-я'!$A$1:$S$1),0))*(1+(1*АЧП!$D$6)),0),0)</f>
        <v>149</v>
      </c>
      <c r="DM14" s="232" cm="1">
        <f t="array" aca="1" ref="DM14" ca="1">IFERROR(IF(OFFSET(DM14,-1,0,1,1)&lt;&gt;"",
             INDEX(Кальк._огурец,MATCH("Средняя цена реализация",Кальк._огурец_наим.,0),MATCH(MONTH(DM$3),MONTH('Кальк-я'!$A$1:$S$1),0))*(1+(1*АЧП!$D$6)),0),0)</f>
        <v>149</v>
      </c>
      <c r="DN14" s="548">
        <f t="shared" ref="DN14" ca="1" si="565">IFERROR(DN12/DN13,0)</f>
        <v>87.905180000000001</v>
      </c>
      <c r="DO14" s="232" cm="1">
        <f t="array" aca="1" ref="DO14" ca="1">IFERROR(IF(OFFSET(DO14,-1,0,1,1)&lt;&gt;"",
             INDEX(Кальк._огурец,MATCH("Средняя цена реализация",Кальк._огурец_наим.,0),MATCH(MONTH(DO$3),MONTH('Кальк-я'!$A$1:$S$1),0))*(1+(1*АЧП!$D$6)),0),0)</f>
        <v>145</v>
      </c>
      <c r="DP14" s="232" cm="1">
        <f t="array" aca="1" ref="DP14" ca="1">IFERROR(IF(OFFSET(DP14,-1,0,1,1)&lt;&gt;"",
             INDEX(Кальк._огурец,MATCH("Средняя цена реализация",Кальк._огурец_наим.,0),MATCH(MONTH(DP$3),MONTH('Кальк-я'!$A$1:$S$1),0))*(1+(1*АЧП!$D$6)),0),0)</f>
        <v>141.63999999999999</v>
      </c>
      <c r="DQ14" s="232" cm="1">
        <f t="array" aca="1" ref="DQ14" ca="1">IFERROR(IF(OFFSET(DQ14,-1,0,1,1)&lt;&gt;"",
             INDEX(Кальк._огурец,MATCH("Средняя цена реализация",Кальк._огурец_наим.,0),MATCH(MONTH(DQ$3),MONTH('Кальк-я'!$A$1:$S$1),0))*(1+(1*АЧП!$D$6)),0),0)</f>
        <v>91.59</v>
      </c>
      <c r="DR14" s="232" cm="1">
        <f t="array" aca="1" ref="DR14" ca="1">IFERROR(IF(OFFSET(DR14,-1,0,1,1)&lt;&gt;"",
             INDEX(Кальк._огурец,MATCH("Средняя цена реализация",Кальк._огурец_наим.,0),MATCH(MONTH(DR$3),MONTH('Кальк-я'!$A$1:$S$1),0))*(1+(1*АЧП!$D$6)),0),0)</f>
        <v>99.9</v>
      </c>
      <c r="DS14" s="232" cm="1">
        <f t="array" aca="1" ref="DS14" ca="1">IFERROR(IF(OFFSET(DS14,-1,0,1,1)&lt;&gt;"",
             INDEX(Кальк._огурец,MATCH("Средняя цена реализация",Кальк._огурец_наим.,0),MATCH(MONTH(DS$3),MONTH('Кальк-я'!$A$1:$S$1),0))*(1+(1*АЧП!$D$6)),0),0)</f>
        <v>88.65</v>
      </c>
      <c r="DT14" s="232" cm="1">
        <f t="array" aca="1" ref="DT14" ca="1">IFERROR(IF(OFFSET(DT14,-1,0,1,1)&lt;&gt;"",
             INDEX(Кальк._огурец,MATCH("Средняя цена реализация",Кальк._огурец_наим.,0),MATCH(MONTH(DT$3),MONTH('Кальк-я'!$A$1:$S$1),0))*(1+(1*АЧП!$D$6)),0),0)</f>
        <v>24.74</v>
      </c>
      <c r="DU14" s="232" cm="1">
        <f t="array" aca="1" ref="DU14" ca="1">IFERROR(IF(OFFSET(DU14,-1,0,1,1)&lt;&gt;"",
             INDEX(Кальк._огурец,MATCH("Средняя цена реализация",Кальк._огурец_наим.,0),MATCH(MONTH(DU$3),MONTH('Кальк-я'!$A$1:$S$1),0))*(1+(1*АЧП!$D$6)),0),0)</f>
        <v>40.17</v>
      </c>
      <c r="DV14" s="232" cm="1">
        <f t="array" aca="1" ref="DV14" ca="1">IFERROR(IF(OFFSET(DV14,-1,0,1,1)&lt;&gt;"",
             INDEX(Кальк._огурец,MATCH("Средняя цена реализация",Кальк._огурец_наим.,0),MATCH(MONTH(DV$3),MONTH('Кальк-я'!$A$1:$S$1),0))*(1+(1*АЧП!$D$6)),0),0)</f>
        <v>41.04</v>
      </c>
      <c r="DW14" s="232" cm="1">
        <f t="array" aca="1" ref="DW14" ca="1">IFERROR(IF(OFFSET(DW14,-1,0,1,1)&lt;&gt;"",
             INDEX(Кальк._огурец,MATCH("Средняя цена реализация",Кальк._огурец_наим.,0),MATCH(MONTH(DW$3),MONTH('Кальк-я'!$A$1:$S$1),0))*(1+(1*АЧП!$D$6)),0),0)</f>
        <v>26.32</v>
      </c>
      <c r="DX14" s="232" cm="1">
        <f t="array" aca="1" ref="DX14" ca="1">IFERROR(IF(OFFSET(DX14,-1,0,1,1)&lt;&gt;"",
             INDEX(Кальк._огурец,MATCH("Средняя цена реализация",Кальк._огурец_наим.,0),MATCH(MONTH(DX$3),MONTH('Кальк-я'!$A$1:$S$1),0))*(1+(1*АЧП!$D$6)),0),0)</f>
        <v>36.1</v>
      </c>
      <c r="DY14" s="232" cm="1">
        <f t="array" aca="1" ref="DY14" ca="1">IFERROR(IF(OFFSET(DY14,-1,0,1,1)&lt;&gt;"",
             INDEX(Кальк._огурец,MATCH("Средняя цена реализация",Кальк._огурец_наим.,0),MATCH(MONTH(DY$3),MONTH('Кальк-я'!$A$1:$S$1),0))*(1+(1*АЧП!$D$6)),0),0)</f>
        <v>149</v>
      </c>
      <c r="DZ14" s="232" cm="1">
        <f t="array" aca="1" ref="DZ14" ca="1">IFERROR(IF(OFFSET(DZ14,-1,0,1,1)&lt;&gt;"",
             INDEX(Кальк._огурец,MATCH("Средняя цена реализация",Кальк._огурец_наим.,0),MATCH(MONTH(DZ$3),MONTH('Кальк-я'!$A$1:$S$1),0))*(1+(1*АЧП!$D$6)),0),0)</f>
        <v>149</v>
      </c>
      <c r="EA14" s="548">
        <f t="shared" ref="EA14" ca="1" si="566">IFERROR(EA12/EA13,0)</f>
        <v>87.905180000000001</v>
      </c>
      <c r="EB14" s="232" cm="1">
        <f t="array" aca="1" ref="EB14" ca="1">IFERROR(IF(OFFSET(EB14,-1,0,1,1)&lt;&gt;"",
             INDEX(Кальк._огурец,MATCH("Средняя цена реализация",Кальк._огурец_наим.,0),MATCH(MONTH(EB$3),MONTH('Кальк-я'!$A$1:$S$1),0))*(1+(1*АЧП!$D$6)),0),0)</f>
        <v>145</v>
      </c>
      <c r="EC14" s="232" cm="1">
        <f t="array" aca="1" ref="EC14" ca="1">IFERROR(IF(OFFSET(EC14,-1,0,1,1)&lt;&gt;"",
             INDEX(Кальк._огурец,MATCH("Средняя цена реализация",Кальк._огурец_наим.,0),MATCH(MONTH(EC$3),MONTH('Кальк-я'!$A$1:$S$1),0))*(1+(1*АЧП!$D$6)),0),0)</f>
        <v>141.63999999999999</v>
      </c>
      <c r="ED14" s="232" cm="1">
        <f t="array" aca="1" ref="ED14" ca="1">IFERROR(IF(OFFSET(ED14,-1,0,1,1)&lt;&gt;"",
             INDEX(Кальк._огурец,MATCH("Средняя цена реализация",Кальк._огурец_наим.,0),MATCH(MONTH(ED$3),MONTH('Кальк-я'!$A$1:$S$1),0))*(1+(1*АЧП!$D$6)),0),0)</f>
        <v>91.59</v>
      </c>
      <c r="EE14" s="232" cm="1">
        <f t="array" aca="1" ref="EE14" ca="1">IFERROR(IF(OFFSET(EE14,-1,0,1,1)&lt;&gt;"",
             INDEX(Кальк._огурец,MATCH("Средняя цена реализация",Кальк._огурец_наим.,0),MATCH(MONTH(EE$3),MONTH('Кальк-я'!$A$1:$S$1),0))*(1+(1*АЧП!$D$6)),0),0)</f>
        <v>99.9</v>
      </c>
      <c r="EF14" s="232" cm="1">
        <f t="array" aca="1" ref="EF14" ca="1">IFERROR(IF(OFFSET(EF14,-1,0,1,1)&lt;&gt;"",
             INDEX(Кальк._огурец,MATCH("Средняя цена реализация",Кальк._огурец_наим.,0),MATCH(MONTH(EF$3),MONTH('Кальк-я'!$A$1:$S$1),0))*(1+(1*АЧП!$D$6)),0),0)</f>
        <v>88.65</v>
      </c>
      <c r="EG14" s="232" cm="1">
        <f t="array" aca="1" ref="EG14" ca="1">IFERROR(IF(OFFSET(EG14,-1,0,1,1)&lt;&gt;"",
             INDEX(Кальк._огурец,MATCH("Средняя цена реализация",Кальк._огурец_наим.,0),MATCH(MONTH(EG$3),MONTH('Кальк-я'!$A$1:$S$1),0))*(1+(1*АЧП!$D$6)),0),0)</f>
        <v>24.74</v>
      </c>
      <c r="EH14" s="232" cm="1">
        <f t="array" aca="1" ref="EH14" ca="1">IFERROR(IF(OFFSET(EH14,-1,0,1,1)&lt;&gt;"",
             INDEX(Кальк._огурец,MATCH("Средняя цена реализация",Кальк._огурец_наим.,0),MATCH(MONTH(EH$3),MONTH('Кальк-я'!$A$1:$S$1),0))*(1+(1*АЧП!$D$6)),0),0)</f>
        <v>40.17</v>
      </c>
      <c r="EI14" s="232" cm="1">
        <f t="array" aca="1" ref="EI14" ca="1">IFERROR(IF(OFFSET(EI14,-1,0,1,1)&lt;&gt;"",
             INDEX(Кальк._огурец,MATCH("Средняя цена реализация",Кальк._огурец_наим.,0),MATCH(MONTH(EI$3),MONTH('Кальк-я'!$A$1:$S$1),0))*(1+(1*АЧП!$D$6)),0),0)</f>
        <v>41.04</v>
      </c>
      <c r="EJ14" s="232" cm="1">
        <f t="array" aca="1" ref="EJ14" ca="1">IFERROR(IF(OFFSET(EJ14,-1,0,1,1)&lt;&gt;"",
             INDEX(Кальк._огурец,MATCH("Средняя цена реализация",Кальк._огурец_наим.,0),MATCH(MONTH(EJ$3),MONTH('Кальк-я'!$A$1:$S$1),0))*(1+(1*АЧП!$D$6)),0),0)</f>
        <v>26.32</v>
      </c>
      <c r="EK14" s="232" cm="1">
        <f t="array" aca="1" ref="EK14" ca="1">IFERROR(IF(OFFSET(EK14,-1,0,1,1)&lt;&gt;"",
             INDEX(Кальк._огурец,MATCH("Средняя цена реализация",Кальк._огурец_наим.,0),MATCH(MONTH(EK$3),MONTH('Кальк-я'!$A$1:$S$1),0))*(1+(1*АЧП!$D$6)),0),0)</f>
        <v>36.1</v>
      </c>
      <c r="EL14" s="232" cm="1">
        <f t="array" aca="1" ref="EL14" ca="1">IFERROR(IF(OFFSET(EL14,-1,0,1,1)&lt;&gt;"",
             INDEX(Кальк._огурец,MATCH("Средняя цена реализация",Кальк._огурец_наим.,0),MATCH(MONTH(EL$3),MONTH('Кальк-я'!$A$1:$S$1),0))*(1+(1*АЧП!$D$6)),0),0)</f>
        <v>149</v>
      </c>
      <c r="EM14" s="232" cm="1">
        <f t="array" aca="1" ref="EM14" ca="1">IFERROR(IF(OFFSET(EM14,-1,0,1,1)&lt;&gt;"",
             INDEX(Кальк._огурец,MATCH("Средняя цена реализация",Кальк._огурец_наим.,0),MATCH(MONTH(EM$3),MONTH('Кальк-я'!$A$1:$S$1),0))*(1+(1*АЧП!$D$6)),0),0)</f>
        <v>149</v>
      </c>
      <c r="EN14" s="548">
        <f t="shared" ref="EN14" ca="1" si="567">IFERROR(EN12/EN13,0)</f>
        <v>87.905180000000001</v>
      </c>
      <c r="EO14" s="232" cm="1">
        <f t="array" aca="1" ref="EO14" ca="1">IFERROR(IF(OFFSET(EO14,-1,0,1,1)&lt;&gt;"",
             INDEX(Кальк._огурец,MATCH("Средняя цена реализация",Кальк._огурец_наим.,0),MATCH(MONTH(EO$3),MONTH('Кальк-я'!$A$1:$S$1),0))*(1+(1*АЧП!$D$6)),0),0)</f>
        <v>145</v>
      </c>
      <c r="EP14" s="232" cm="1">
        <f t="array" aca="1" ref="EP14" ca="1">IFERROR(IF(OFFSET(EP14,-1,0,1,1)&lt;&gt;"",
             INDEX(Кальк._огурец,MATCH("Средняя цена реализация",Кальк._огурец_наим.,0),MATCH(MONTH(EP$3),MONTH('Кальк-я'!$A$1:$S$1),0))*(1+(1*АЧП!$D$6)),0),0)</f>
        <v>141.63999999999999</v>
      </c>
      <c r="EQ14" s="232" cm="1">
        <f t="array" aca="1" ref="EQ14" ca="1">IFERROR(IF(OFFSET(EQ14,-1,0,1,1)&lt;&gt;"",
             INDEX(Кальк._огурец,MATCH("Средняя цена реализация",Кальк._огурец_наим.,0),MATCH(MONTH(EQ$3),MONTH('Кальк-я'!$A$1:$S$1),0))*(1+(1*АЧП!$D$6)),0),0)</f>
        <v>91.59</v>
      </c>
      <c r="ER14" s="232" cm="1">
        <f t="array" aca="1" ref="ER14" ca="1">IFERROR(IF(OFFSET(ER14,-1,0,1,1)&lt;&gt;"",
             INDEX(Кальк._огурец,MATCH("Средняя цена реализация",Кальк._огурец_наим.,0),MATCH(MONTH(ER$3),MONTH('Кальк-я'!$A$1:$S$1),0))*(1+(1*АЧП!$D$6)),0),0)</f>
        <v>99.9</v>
      </c>
      <c r="ES14" s="232" cm="1">
        <f t="array" aca="1" ref="ES14" ca="1">IFERROR(IF(OFFSET(ES14,-1,0,1,1)&lt;&gt;"",
             INDEX(Кальк._огурец,MATCH("Средняя цена реализация",Кальк._огурец_наим.,0),MATCH(MONTH(ES$3),MONTH('Кальк-я'!$A$1:$S$1),0))*(1+(1*АЧП!$D$6)),0),0)</f>
        <v>88.65</v>
      </c>
      <c r="ET14" s="232" cm="1">
        <f t="array" aca="1" ref="ET14" ca="1">IFERROR(IF(OFFSET(ET14,-1,0,1,1)&lt;&gt;"",
             INDEX(Кальк._огурец,MATCH("Средняя цена реализация",Кальк._огурец_наим.,0),MATCH(MONTH(ET$3),MONTH('Кальк-я'!$A$1:$S$1),0))*(1+(1*АЧП!$D$6)),0),0)</f>
        <v>24.74</v>
      </c>
      <c r="EU14" s="232" cm="1">
        <f t="array" aca="1" ref="EU14" ca="1">IFERROR(IF(OFFSET(EU14,-1,0,1,1)&lt;&gt;"",
             INDEX(Кальк._огурец,MATCH("Средняя цена реализация",Кальк._огурец_наим.,0),MATCH(MONTH(EU$3),MONTH('Кальк-я'!$A$1:$S$1),0))*(1+(1*АЧП!$D$6)),0),0)</f>
        <v>40.17</v>
      </c>
      <c r="EV14" s="232" cm="1">
        <f t="array" aca="1" ref="EV14" ca="1">IFERROR(IF(OFFSET(EV14,-1,0,1,1)&lt;&gt;"",
             INDEX(Кальк._огурец,MATCH("Средняя цена реализация",Кальк._огурец_наим.,0),MATCH(MONTH(EV$3),MONTH('Кальк-я'!$A$1:$S$1),0))*(1+(1*АЧП!$D$6)),0),0)</f>
        <v>41.04</v>
      </c>
      <c r="EW14" s="232" cm="1">
        <f t="array" aca="1" ref="EW14" ca="1">IFERROR(IF(OFFSET(EW14,-1,0,1,1)&lt;&gt;"",
             INDEX(Кальк._огурец,MATCH("Средняя цена реализация",Кальк._огурец_наим.,0),MATCH(MONTH(EW$3),MONTH('Кальк-я'!$A$1:$S$1),0))*(1+(1*АЧП!$D$6)),0),0)</f>
        <v>26.32</v>
      </c>
      <c r="EX14" s="232" cm="1">
        <f t="array" aca="1" ref="EX14" ca="1">IFERROR(IF(OFFSET(EX14,-1,0,1,1)&lt;&gt;"",
             INDEX(Кальк._огурец,MATCH("Средняя цена реализация",Кальк._огурец_наим.,0),MATCH(MONTH(EX$3),MONTH('Кальк-я'!$A$1:$S$1),0))*(1+(1*АЧП!$D$6)),0),0)</f>
        <v>36.1</v>
      </c>
      <c r="EY14" s="232" cm="1">
        <f t="array" aca="1" ref="EY14" ca="1">IFERROR(IF(OFFSET(EY14,-1,0,1,1)&lt;&gt;"",
             INDEX(Кальк._огурец,MATCH("Средняя цена реализация",Кальк._огурец_наим.,0),MATCH(MONTH(EY$3),MONTH('Кальк-я'!$A$1:$S$1),0))*(1+(1*АЧП!$D$6)),0),0)</f>
        <v>149</v>
      </c>
      <c r="EZ14" s="232" cm="1">
        <f t="array" aca="1" ref="EZ14" ca="1">IFERROR(IF(OFFSET(EZ14,-1,0,1,1)&lt;&gt;"",
             INDEX(Кальк._огурец,MATCH("Средняя цена реализация",Кальк._огурец_наим.,0),MATCH(MONTH(EZ$3),MONTH('Кальк-я'!$A$1:$S$1),0))*(1+(1*АЧП!$D$6)),0),0)</f>
        <v>149</v>
      </c>
      <c r="FA14" s="548">
        <f t="shared" ref="FA14" ca="1" si="568">IFERROR(FA12/FA13,0)</f>
        <v>87.905180000000001</v>
      </c>
      <c r="FB14" s="232" cm="1">
        <f t="array" aca="1" ref="FB14" ca="1">IFERROR(IF(OFFSET(FB14,-1,0,1,1)&lt;&gt;"",
             INDEX(Кальк._огурец,MATCH("Средняя цена реализация",Кальк._огурец_наим.,0),MATCH(MONTH(FB$3),MONTH('Кальк-я'!$A$1:$S$1),0))*(1+(1*АЧП!$D$6)),0),0)</f>
        <v>145</v>
      </c>
      <c r="FC14" s="232" cm="1">
        <f t="array" aca="1" ref="FC14" ca="1">IFERROR(IF(OFFSET(FC14,-1,0,1,1)&lt;&gt;"",
             INDEX(Кальк._огурец,MATCH("Средняя цена реализация",Кальк._огурец_наим.,0),MATCH(MONTH(FC$3),MONTH('Кальк-я'!$A$1:$S$1),0))*(1+(1*АЧП!$D$6)),0),0)</f>
        <v>141.63999999999999</v>
      </c>
      <c r="FD14" s="232" cm="1">
        <f t="array" aca="1" ref="FD14" ca="1">IFERROR(IF(OFFSET(FD14,-1,0,1,1)&lt;&gt;"",
             INDEX(Кальк._огурец,MATCH("Средняя цена реализация",Кальк._огурец_наим.,0),MATCH(MONTH(FD$3),MONTH('Кальк-я'!$A$1:$S$1),0))*(1+(1*АЧП!$D$6)),0),0)</f>
        <v>91.59</v>
      </c>
      <c r="FE14" s="232" cm="1">
        <f t="array" aca="1" ref="FE14" ca="1">IFERROR(IF(OFFSET(FE14,-1,0,1,1)&lt;&gt;"",
             INDEX(Кальк._огурец,MATCH("Средняя цена реализация",Кальк._огурец_наим.,0),MATCH(MONTH(FE$3),MONTH('Кальк-я'!$A$1:$S$1),0))*(1+(1*АЧП!$D$6)),0),0)</f>
        <v>99.9</v>
      </c>
      <c r="FF14" s="232" cm="1">
        <f t="array" aca="1" ref="FF14" ca="1">IFERROR(IF(OFFSET(FF14,-1,0,1,1)&lt;&gt;"",
             INDEX(Кальк._огурец,MATCH("Средняя цена реализация",Кальк._огурец_наим.,0),MATCH(MONTH(FF$3),MONTH('Кальк-я'!$A$1:$S$1),0))*(1+(1*АЧП!$D$6)),0),0)</f>
        <v>88.65</v>
      </c>
      <c r="FG14" s="232" cm="1">
        <f t="array" aca="1" ref="FG14" ca="1">IFERROR(IF(OFFSET(FG14,-1,0,1,1)&lt;&gt;"",
             INDEX(Кальк._огурец,MATCH("Средняя цена реализация",Кальк._огурец_наим.,0),MATCH(MONTH(FG$3),MONTH('Кальк-я'!$A$1:$S$1),0))*(1+(1*АЧП!$D$6)),0),0)</f>
        <v>24.74</v>
      </c>
      <c r="FH14" s="232" cm="1">
        <f t="array" aca="1" ref="FH14" ca="1">IFERROR(IF(OFFSET(FH14,-1,0,1,1)&lt;&gt;"",
             INDEX(Кальк._огурец,MATCH("Средняя цена реализация",Кальк._огурец_наим.,0),MATCH(MONTH(FH$3),MONTH('Кальк-я'!$A$1:$S$1),0))*(1+(1*АЧП!$D$6)),0),0)</f>
        <v>40.17</v>
      </c>
      <c r="FI14" s="232" cm="1">
        <f t="array" aca="1" ref="FI14" ca="1">IFERROR(IF(OFFSET(FI14,-1,0,1,1)&lt;&gt;"",
             INDEX(Кальк._огурец,MATCH("Средняя цена реализация",Кальк._огурец_наим.,0),MATCH(MONTH(FI$3),MONTH('Кальк-я'!$A$1:$S$1),0))*(1+(1*АЧП!$D$6)),0),0)</f>
        <v>41.04</v>
      </c>
      <c r="FJ14" s="232" cm="1">
        <f t="array" aca="1" ref="FJ14" ca="1">IFERROR(IF(OFFSET(FJ14,-1,0,1,1)&lt;&gt;"",
             INDEX(Кальк._огурец,MATCH("Средняя цена реализация",Кальк._огурец_наим.,0),MATCH(MONTH(FJ$3),MONTH('Кальк-я'!$A$1:$S$1),0))*(1+(1*АЧП!$D$6)),0),0)</f>
        <v>26.32</v>
      </c>
      <c r="FK14" s="232" cm="1">
        <f t="array" aca="1" ref="FK14" ca="1">IFERROR(IF(OFFSET(FK14,-1,0,1,1)&lt;&gt;"",
             INDEX(Кальк._огурец,MATCH("Средняя цена реализация",Кальк._огурец_наим.,0),MATCH(MONTH(FK$3),MONTH('Кальк-я'!$A$1:$S$1),0))*(1+(1*АЧП!$D$6)),0),0)</f>
        <v>36.1</v>
      </c>
      <c r="FL14" s="232" cm="1">
        <f t="array" aca="1" ref="FL14" ca="1">IFERROR(IF(OFFSET(FL14,-1,0,1,1)&lt;&gt;"",
             INDEX(Кальк._огурец,MATCH("Средняя цена реализация",Кальк._огурец_наим.,0),MATCH(MONTH(FL$3),MONTH('Кальк-я'!$A$1:$S$1),0))*(1+(1*АЧП!$D$6)),0),0)</f>
        <v>149</v>
      </c>
      <c r="FM14" s="232" cm="1">
        <f t="array" aca="1" ref="FM14" ca="1">IFERROR(IF(OFFSET(FM14,-1,0,1,1)&lt;&gt;"",
             INDEX(Кальк._огурец,MATCH("Средняя цена реализация",Кальк._огурец_наим.,0),MATCH(MONTH(FM$3),MONTH('Кальк-я'!$A$1:$S$1),0))*(1+(1*АЧП!$D$6)),0),0)</f>
        <v>149</v>
      </c>
      <c r="FN14" s="548">
        <f t="shared" ref="FN14" ca="1" si="569">IFERROR(FN12/FN13,0)</f>
        <v>87.905180000000001</v>
      </c>
      <c r="FO14" s="232" cm="1">
        <f t="array" aca="1" ref="FO14" ca="1">IFERROR(IF(OFFSET(FO14,-1,0,1,1)&lt;&gt;"",
             INDEX(Кальк._огурец,MATCH("Средняя цена реализация",Кальк._огурец_наим.,0),MATCH(MONTH(FO$3),MONTH('Кальк-я'!$A$1:$S$1),0))*(1+(1*АЧП!$D$6)),0),0)</f>
        <v>145</v>
      </c>
      <c r="FP14" s="232" cm="1">
        <f t="array" aca="1" ref="FP14" ca="1">IFERROR(IF(OFFSET(FP14,-1,0,1,1)&lt;&gt;"",
             INDEX(Кальк._огурец,MATCH("Средняя цена реализация",Кальк._огурец_наим.,0),MATCH(MONTH(FP$3),MONTH('Кальк-я'!$A$1:$S$1),0))*(1+(1*АЧП!$D$6)),0),0)</f>
        <v>141.63999999999999</v>
      </c>
      <c r="FQ14" s="232" cm="1">
        <f t="array" aca="1" ref="FQ14" ca="1">IFERROR(IF(OFFSET(FQ14,-1,0,1,1)&lt;&gt;"",
             INDEX(Кальк._огурец,MATCH("Средняя цена реализация",Кальк._огурец_наим.,0),MATCH(MONTH(FQ$3),MONTH('Кальк-я'!$A$1:$S$1),0))*(1+(1*АЧП!$D$6)),0),0)</f>
        <v>91.59</v>
      </c>
      <c r="FR14" s="232" cm="1">
        <f t="array" aca="1" ref="FR14" ca="1">IFERROR(IF(OFFSET(FR14,-1,0,1,1)&lt;&gt;"",
             INDEX(Кальк._огурец,MATCH("Средняя цена реализация",Кальк._огурец_наим.,0),MATCH(MONTH(FR$3),MONTH('Кальк-я'!$A$1:$S$1),0))*(1+(1*АЧП!$D$6)),0),0)</f>
        <v>99.9</v>
      </c>
      <c r="FS14" s="232" cm="1">
        <f t="array" aca="1" ref="FS14" ca="1">IFERROR(IF(OFFSET(FS14,-1,0,1,1)&lt;&gt;"",
             INDEX(Кальк._огурец,MATCH("Средняя цена реализация",Кальк._огурец_наим.,0),MATCH(MONTH(FS$3),MONTH('Кальк-я'!$A$1:$S$1),0))*(1+(1*АЧП!$D$6)),0),0)</f>
        <v>88.65</v>
      </c>
      <c r="FT14" s="232" cm="1">
        <f t="array" aca="1" ref="FT14" ca="1">IFERROR(IF(OFFSET(FT14,-1,0,1,1)&lt;&gt;"",
             INDEX(Кальк._огурец,MATCH("Средняя цена реализация",Кальк._огурец_наим.,0),MATCH(MONTH(FT$3),MONTH('Кальк-я'!$A$1:$S$1),0))*(1+(1*АЧП!$D$6)),0),0)</f>
        <v>24.74</v>
      </c>
      <c r="FU14" s="232" cm="1">
        <f t="array" aca="1" ref="FU14" ca="1">IFERROR(IF(OFFSET(FU14,-1,0,1,1)&lt;&gt;"",
             INDEX(Кальк._огурец,MATCH("Средняя цена реализация",Кальк._огурец_наим.,0),MATCH(MONTH(FU$3),MONTH('Кальк-я'!$A$1:$S$1),0))*(1+(1*АЧП!$D$6)),0),0)</f>
        <v>40.17</v>
      </c>
      <c r="FV14" s="232" cm="1">
        <f t="array" aca="1" ref="FV14" ca="1">IFERROR(IF(OFFSET(FV14,-1,0,1,1)&lt;&gt;"",
             INDEX(Кальк._огурец,MATCH("Средняя цена реализация",Кальк._огурец_наим.,0),MATCH(MONTH(FV$3),MONTH('Кальк-я'!$A$1:$S$1),0))*(1+(1*АЧП!$D$6)),0),0)</f>
        <v>41.04</v>
      </c>
      <c r="FW14" s="232" cm="1">
        <f t="array" aca="1" ref="FW14" ca="1">IFERROR(IF(OFFSET(FW14,-1,0,1,1)&lt;&gt;"",
             INDEX(Кальк._огурец,MATCH("Средняя цена реализация",Кальк._огурец_наим.,0),MATCH(MONTH(FW$3),MONTH('Кальк-я'!$A$1:$S$1),0))*(1+(1*АЧП!$D$6)),0),0)</f>
        <v>26.32</v>
      </c>
      <c r="FX14" s="232" cm="1">
        <f t="array" aca="1" ref="FX14" ca="1">IFERROR(IF(OFFSET(FX14,-1,0,1,1)&lt;&gt;"",
             INDEX(Кальк._огурец,MATCH("Средняя цена реализация",Кальк._огурец_наим.,0),MATCH(MONTH(FX$3),MONTH('Кальк-я'!$A$1:$S$1),0))*(1+(1*АЧП!$D$6)),0),0)</f>
        <v>36.1</v>
      </c>
      <c r="FY14" s="232" cm="1">
        <f t="array" aca="1" ref="FY14" ca="1">IFERROR(IF(OFFSET(FY14,-1,0,1,1)&lt;&gt;"",
             INDEX(Кальк._огурец,MATCH("Средняя цена реализация",Кальк._огурец_наим.,0),MATCH(MONTH(FY$3),MONTH('Кальк-я'!$A$1:$S$1),0))*(1+(1*АЧП!$D$6)),0),0)</f>
        <v>149</v>
      </c>
      <c r="FZ14" s="232" cm="1">
        <f t="array" aca="1" ref="FZ14" ca="1">IFERROR(IF(OFFSET(FZ14,-1,0,1,1)&lt;&gt;"",
             INDEX(Кальк._огурец,MATCH("Средняя цена реализация",Кальк._огурец_наим.,0),MATCH(MONTH(FZ$3),MONTH('Кальк-я'!$A$1:$S$1),0))*(1+(1*АЧП!$D$6)),0),0)</f>
        <v>149</v>
      </c>
      <c r="GA14" s="548">
        <f t="shared" ref="GA14" ca="1" si="570">IFERROR(GA12/GA13,0)</f>
        <v>87.905180000000001</v>
      </c>
      <c r="GB14" s="232" cm="1">
        <f t="array" aca="1" ref="GB14" ca="1">IFERROR(IF(OFFSET(GB14,-1,0,1,1)&lt;&gt;"",
             INDEX(Кальк._огурец,MATCH("Средняя цена реализация",Кальк._огурец_наим.,0),MATCH(MONTH(GB$3),MONTH('Кальк-я'!$A$1:$S$1),0))*(1+(1*АЧП!$D$6)),0),0)</f>
        <v>145</v>
      </c>
      <c r="GC14" s="232" cm="1">
        <f t="array" aca="1" ref="GC14" ca="1">IFERROR(IF(OFFSET(GC14,-1,0,1,1)&lt;&gt;"",
             INDEX(Кальк._огурец,MATCH("Средняя цена реализация",Кальк._огурец_наим.,0),MATCH(MONTH(GC$3),MONTH('Кальк-я'!$A$1:$S$1),0))*(1+(1*АЧП!$D$6)),0),0)</f>
        <v>141.63999999999999</v>
      </c>
      <c r="GD14" s="232" cm="1">
        <f t="array" aca="1" ref="GD14" ca="1">IFERROR(IF(OFFSET(GD14,-1,0,1,1)&lt;&gt;"",
             INDEX(Кальк._огурец,MATCH("Средняя цена реализация",Кальк._огурец_наим.,0),MATCH(MONTH(GD$3),MONTH('Кальк-я'!$A$1:$S$1),0))*(1+(1*АЧП!$D$6)),0),0)</f>
        <v>91.59</v>
      </c>
      <c r="GE14" s="232" cm="1">
        <f t="array" aca="1" ref="GE14" ca="1">IFERROR(IF(OFFSET(GE14,-1,0,1,1)&lt;&gt;"",
             INDEX(Кальк._огурец,MATCH("Средняя цена реализация",Кальк._огурец_наим.,0),MATCH(MONTH(GE$3),MONTH('Кальк-я'!$A$1:$S$1),0))*(1+(1*АЧП!$D$6)),0),0)</f>
        <v>99.9</v>
      </c>
      <c r="GF14" s="232" cm="1">
        <f t="array" aca="1" ref="GF14" ca="1">IFERROR(IF(OFFSET(GF14,-1,0,1,1)&lt;&gt;"",
             INDEX(Кальк._огурец,MATCH("Средняя цена реализация",Кальк._огурец_наим.,0),MATCH(MONTH(GF$3),MONTH('Кальк-я'!$A$1:$S$1),0))*(1+(1*АЧП!$D$6)),0),0)</f>
        <v>88.65</v>
      </c>
      <c r="GG14" s="232" cm="1">
        <f t="array" aca="1" ref="GG14" ca="1">IFERROR(IF(OFFSET(GG14,-1,0,1,1)&lt;&gt;"",
             INDEX(Кальк._огурец,MATCH("Средняя цена реализация",Кальк._огурец_наим.,0),MATCH(MONTH(GG$3),MONTH('Кальк-я'!$A$1:$S$1),0))*(1+(1*АЧП!$D$6)),0),0)</f>
        <v>24.74</v>
      </c>
      <c r="GH14" s="232" cm="1">
        <f t="array" aca="1" ref="GH14" ca="1">IFERROR(IF(OFFSET(GH14,-1,0,1,1)&lt;&gt;"",
             INDEX(Кальк._огурец,MATCH("Средняя цена реализация",Кальк._огурец_наим.,0),MATCH(MONTH(GH$3),MONTH('Кальк-я'!$A$1:$S$1),0))*(1+(1*АЧП!$D$6)),0),0)</f>
        <v>40.17</v>
      </c>
      <c r="GI14" s="232" cm="1">
        <f t="array" aca="1" ref="GI14" ca="1">IFERROR(IF(OFFSET(GI14,-1,0,1,1)&lt;&gt;"",
             INDEX(Кальк._огурец,MATCH("Средняя цена реализация",Кальк._огурец_наим.,0),MATCH(MONTH(GI$3),MONTH('Кальк-я'!$A$1:$S$1),0))*(1+(1*АЧП!$D$6)),0),0)</f>
        <v>41.04</v>
      </c>
      <c r="GJ14" s="232" cm="1">
        <f t="array" aca="1" ref="GJ14" ca="1">IFERROR(IF(OFFSET(GJ14,-1,0,1,1)&lt;&gt;"",
             INDEX(Кальк._огурец,MATCH("Средняя цена реализация",Кальк._огурец_наим.,0),MATCH(MONTH(GJ$3),MONTH('Кальк-я'!$A$1:$S$1),0))*(1+(1*АЧП!$D$6)),0),0)</f>
        <v>26.32</v>
      </c>
      <c r="GK14" s="232" cm="1">
        <f t="array" aca="1" ref="GK14" ca="1">IFERROR(IF(OFFSET(GK14,-1,0,1,1)&lt;&gt;"",
             INDEX(Кальк._огурец,MATCH("Средняя цена реализация",Кальк._огурец_наим.,0),MATCH(MONTH(GK$3),MONTH('Кальк-я'!$A$1:$S$1),0))*(1+(1*АЧП!$D$6)),0),0)</f>
        <v>36.1</v>
      </c>
      <c r="GL14" s="232" cm="1">
        <f t="array" aca="1" ref="GL14" ca="1">IFERROR(IF(OFFSET(GL14,-1,0,1,1)&lt;&gt;"",
             INDEX(Кальк._огурец,MATCH("Средняя цена реализация",Кальк._огурец_наим.,0),MATCH(MONTH(GL$3),MONTH('Кальк-я'!$A$1:$S$1),0))*(1+(1*АЧП!$D$6)),0),0)</f>
        <v>149</v>
      </c>
      <c r="GM14" s="232" cm="1">
        <f t="array" aca="1" ref="GM14" ca="1">IFERROR(IF(OFFSET(GM14,-1,0,1,1)&lt;&gt;"",
             INDEX(Кальк._огурец,MATCH("Средняя цена реализация",Кальк._огурец_наим.,0),MATCH(MONTH(GM$3),MONTH('Кальк-я'!$A$1:$S$1),0))*(1+(1*АЧП!$D$6)),0),0)</f>
        <v>149</v>
      </c>
      <c r="GN14" s="548">
        <f ca="1">IFERROR(GN12/GN13,0)</f>
        <v>87.905180000000001</v>
      </c>
      <c r="GO14" s="232" cm="1">
        <f t="array" aca="1" ref="GO14" ca="1">IFERROR(IF(OFFSET(GO14,-1,0,1,1)&lt;&gt;"",
             INDEX(Кальк._огурец,MATCH("Средняя цена реализация",Кальк._огурец_наим.,0),MATCH(MONTH(GO$3),MONTH('Кальк-я'!$A$1:$S$1),0))*(1+(1*АЧП!$D$6)),0),0)</f>
        <v>145</v>
      </c>
      <c r="GP14" s="232" cm="1">
        <f t="array" aca="1" ref="GP14" ca="1">IFERROR(IF(OFFSET(GP14,-1,0,1,1)&lt;&gt;"",
             INDEX(Кальк._огурец,MATCH("Средняя цена реализация",Кальк._огурец_наим.,0),MATCH(MONTH(GP$3),MONTH('Кальк-я'!$A$1:$S$1),0))*(1+(1*АЧП!$D$6)),0),0)</f>
        <v>141.63999999999999</v>
      </c>
      <c r="GQ14" s="232" cm="1">
        <f t="array" aca="1" ref="GQ14" ca="1">IFERROR(IF(OFFSET(GQ14,-1,0,1,1)&lt;&gt;"",
             INDEX(Кальк._огурец,MATCH("Средняя цена реализация",Кальк._огурец_наим.,0),MATCH(MONTH(GQ$3),MONTH('Кальк-я'!$A$1:$S$1),0))*(1+(1*АЧП!$D$6)),0),0)</f>
        <v>91.59</v>
      </c>
      <c r="GR14" s="232" cm="1">
        <f t="array" aca="1" ref="GR14" ca="1">IFERROR(IF(OFFSET(GR14,-1,0,1,1)&lt;&gt;"",
             INDEX(Кальк._огурец,MATCH("Средняя цена реализация",Кальк._огурец_наим.,0),MATCH(MONTH(GR$3),MONTH('Кальк-я'!$A$1:$S$1),0))*(1+(1*АЧП!$D$6)),0),0)</f>
        <v>99.9</v>
      </c>
      <c r="GS14" s="232" cm="1">
        <f t="array" aca="1" ref="GS14" ca="1">IFERROR(IF(OFFSET(GS14,-1,0,1,1)&lt;&gt;"",
             INDEX(Кальк._огурец,MATCH("Средняя цена реализация",Кальк._огурец_наим.,0),MATCH(MONTH(GS$3),MONTH('Кальк-я'!$A$1:$S$1),0))*(1+(1*АЧП!$D$6)),0),0)</f>
        <v>88.65</v>
      </c>
      <c r="GT14" s="232" cm="1">
        <f t="array" aca="1" ref="GT14" ca="1">IFERROR(IF(OFFSET(GT14,-1,0,1,1)&lt;&gt;"",
             INDEX(Кальк._огурец,MATCH("Средняя цена реализация",Кальк._огурец_наим.,0),MATCH(MONTH(GT$3),MONTH('Кальк-я'!$A$1:$S$1),0))*(1+(1*АЧП!$D$6)),0),0)</f>
        <v>24.74</v>
      </c>
      <c r="GU14" s="232" cm="1">
        <f t="array" aca="1" ref="GU14" ca="1">IFERROR(IF(OFFSET(GU14,-1,0,1,1)&lt;&gt;"",
             INDEX(Кальк._огурец,MATCH("Средняя цена реализация",Кальк._огурец_наим.,0),MATCH(MONTH(GU$3),MONTH('Кальк-я'!$A$1:$S$1),0))*(1+(1*АЧП!$D$6)),0),0)</f>
        <v>40.17</v>
      </c>
      <c r="GV14" s="232" cm="1">
        <f t="array" aca="1" ref="GV14" ca="1">IFERROR(IF(OFFSET(GV14,-1,0,1,1)&lt;&gt;"",
             INDEX(Кальк._огурец,MATCH("Средняя цена реализация",Кальк._огурец_наим.,0),MATCH(MONTH(GV$3),MONTH('Кальк-я'!$A$1:$S$1),0))*(1+(1*АЧП!$D$6)),0),0)</f>
        <v>41.04</v>
      </c>
      <c r="GW14" s="232" cm="1">
        <f t="array" aca="1" ref="GW14" ca="1">IFERROR(IF(OFFSET(GW14,-1,0,1,1)&lt;&gt;"",
             INDEX(Кальк._огурец,MATCH("Средняя цена реализация",Кальк._огурец_наим.,0),MATCH(MONTH(GW$3),MONTH('Кальк-я'!$A$1:$S$1),0))*(1+(1*АЧП!$D$6)),0),0)</f>
        <v>26.32</v>
      </c>
      <c r="GX14" s="232" cm="1">
        <f t="array" aca="1" ref="GX14" ca="1">IFERROR(IF(OFFSET(GX14,-1,0,1,1)&lt;&gt;"",
             INDEX(Кальк._огурец,MATCH("Средняя цена реализация",Кальк._огурец_наим.,0),MATCH(MONTH(GX$3),MONTH('Кальк-я'!$A$1:$S$1),0))*(1+(1*АЧП!$D$6)),0),0)</f>
        <v>36.1</v>
      </c>
      <c r="GY14" s="232" cm="1">
        <f t="array" aca="1" ref="GY14" ca="1">IFERROR(IF(OFFSET(GY14,-1,0,1,1)&lt;&gt;"",
             INDEX(Кальк._огурец,MATCH("Средняя цена реализация",Кальк._огурец_наим.,0),MATCH(MONTH(GY$3),MONTH('Кальк-я'!$A$1:$S$1),0))*(1+(1*АЧП!$D$6)),0),0)</f>
        <v>149</v>
      </c>
      <c r="GZ14" s="232" cm="1">
        <f t="array" aca="1" ref="GZ14" ca="1">IFERROR(IF(OFFSET(GZ14,-1,0,1,1)&lt;&gt;"",
             INDEX(Кальк._огурец,MATCH("Средняя цена реализация",Кальк._огурец_наим.,0),MATCH(MONTH(GZ$3),MONTH('Кальк-я'!$A$1:$S$1),0))*(1+(1*АЧП!$D$6)),0),0)</f>
        <v>149</v>
      </c>
      <c r="HA14" s="548">
        <f t="shared" ref="HA14" ca="1" si="571">IFERROR(HA12/HA13,0)</f>
        <v>87.905180000000001</v>
      </c>
      <c r="HB14" s="232" cm="1">
        <f t="array" aca="1" ref="HB14" ca="1">IFERROR(IF(OFFSET(HB14,-1,0,1,1)&lt;&gt;"",
             INDEX(Кальк._огурец,MATCH("Средняя цена реализация",Кальк._огурец_наим.,0),MATCH(MONTH(HB$3),MONTH('Кальк-я'!$A$1:$S$1),0))*(1+(1*АЧП!$D$6)),0),0)</f>
        <v>145</v>
      </c>
      <c r="HC14" s="232" cm="1">
        <f t="array" aca="1" ref="HC14" ca="1">IFERROR(IF(OFFSET(HC14,-1,0,1,1)&lt;&gt;"",
             INDEX(Кальк._огурец,MATCH("Средняя цена реализация",Кальк._огурец_наим.,0),MATCH(MONTH(HC$3),MONTH('Кальк-я'!$A$1:$S$1),0))*(1+(1*АЧП!$D$6)),0),0)</f>
        <v>141.63999999999999</v>
      </c>
      <c r="HD14" s="232" cm="1">
        <f t="array" aca="1" ref="HD14" ca="1">IFERROR(IF(OFFSET(HD14,-1,0,1,1)&lt;&gt;"",
             INDEX(Кальк._огурец,MATCH("Средняя цена реализация",Кальк._огурец_наим.,0),MATCH(MONTH(HD$3),MONTH('Кальк-я'!$A$1:$S$1),0))*(1+(1*АЧП!$D$6)),0),0)</f>
        <v>91.59</v>
      </c>
      <c r="HE14" s="232" cm="1">
        <f t="array" aca="1" ref="HE14" ca="1">IFERROR(IF(OFFSET(HE14,-1,0,1,1)&lt;&gt;"",
             INDEX(Кальк._огурец,MATCH("Средняя цена реализация",Кальк._огурец_наим.,0),MATCH(MONTH(HE$3),MONTH('Кальк-я'!$A$1:$S$1),0))*(1+(1*АЧП!$D$6)),0),0)</f>
        <v>99.9</v>
      </c>
      <c r="HF14" s="232" cm="1">
        <f t="array" aca="1" ref="HF14" ca="1">IFERROR(IF(OFFSET(HF14,-1,0,1,1)&lt;&gt;"",
             INDEX(Кальк._огурец,MATCH("Средняя цена реализация",Кальк._огурец_наим.,0),MATCH(MONTH(HF$3),MONTH('Кальк-я'!$A$1:$S$1),0))*(1+(1*АЧП!$D$6)),0),0)</f>
        <v>88.65</v>
      </c>
      <c r="HG14" s="232" cm="1">
        <f t="array" aca="1" ref="HG14" ca="1">IFERROR(IF(OFFSET(HG14,-1,0,1,1)&lt;&gt;"",
             INDEX(Кальк._огурец,MATCH("Средняя цена реализация",Кальк._огурец_наим.,0),MATCH(MONTH(HG$3),MONTH('Кальк-я'!$A$1:$S$1),0))*(1+(1*АЧП!$D$6)),0),0)</f>
        <v>24.74</v>
      </c>
      <c r="HH14" s="232" cm="1">
        <f t="array" aca="1" ref="HH14" ca="1">IFERROR(IF(OFFSET(HH14,-1,0,1,1)&lt;&gt;"",
             INDEX(Кальк._огурец,MATCH("Средняя цена реализация",Кальк._огурец_наим.,0),MATCH(MONTH(HH$3),MONTH('Кальк-я'!$A$1:$S$1),0))*(1+(1*АЧП!$D$6)),0),0)</f>
        <v>40.17</v>
      </c>
      <c r="HI14" s="232" cm="1">
        <f t="array" aca="1" ref="HI14" ca="1">IFERROR(IF(OFFSET(HI14,-1,0,1,1)&lt;&gt;"",
             INDEX(Кальк._огурец,MATCH("Средняя цена реализация",Кальк._огурец_наим.,0),MATCH(MONTH(HI$3),MONTH('Кальк-я'!$A$1:$S$1),0))*(1+(1*АЧП!$D$6)),0),0)</f>
        <v>41.04</v>
      </c>
      <c r="HJ14" s="232" cm="1">
        <f t="array" aca="1" ref="HJ14" ca="1">IFERROR(IF(OFFSET(HJ14,-1,0,1,1)&lt;&gt;"",
             INDEX(Кальк._огурец,MATCH("Средняя цена реализация",Кальк._огурец_наим.,0),MATCH(MONTH(HJ$3),MONTH('Кальк-я'!$A$1:$S$1),0))*(1+(1*АЧП!$D$6)),0),0)</f>
        <v>26.32</v>
      </c>
      <c r="HK14" s="232" cm="1">
        <f t="array" aca="1" ref="HK14" ca="1">IFERROR(IF(OFFSET(HK14,-1,0,1,1)&lt;&gt;"",
             INDEX(Кальк._огурец,MATCH("Средняя цена реализация",Кальк._огурец_наим.,0),MATCH(MONTH(HK$3),MONTH('Кальк-я'!$A$1:$S$1),0))*(1+(1*АЧП!$D$6)),0),0)</f>
        <v>36.1</v>
      </c>
      <c r="HL14" s="232" cm="1">
        <f t="array" aca="1" ref="HL14" ca="1">IFERROR(IF(OFFSET(HL14,-1,0,1,1)&lt;&gt;"",
             INDEX(Кальк._огурец,MATCH("Средняя цена реализация",Кальк._огурец_наим.,0),MATCH(MONTH(HL$3),MONTH('Кальк-я'!$A$1:$S$1),0))*(1+(1*АЧП!$D$6)),0),0)</f>
        <v>149</v>
      </c>
      <c r="HM14" s="232" cm="1">
        <f t="array" aca="1" ref="HM14" ca="1">IFERROR(IF(OFFSET(HM14,-1,0,1,1)&lt;&gt;"",
             INDEX(Кальк._огурец,MATCH("Средняя цена реализация",Кальк._огурец_наим.,0),MATCH(MONTH(HM$3),MONTH('Кальк-я'!$A$1:$S$1),0))*(1+(1*АЧП!$D$6)),0),0)</f>
        <v>149</v>
      </c>
      <c r="HN14" s="548">
        <f t="shared" ref="HN14" ca="1" si="572">IFERROR(HN12/HN13,0)</f>
        <v>87.905180000000001</v>
      </c>
      <c r="HO14" s="232" cm="1">
        <f t="array" aca="1" ref="HO14" ca="1">IFERROR(IF(OFFSET(HO14,-1,0,1,1)&lt;&gt;"",
             INDEX(Кальк._огурец,MATCH("Средняя цена реализация",Кальк._огурец_наим.,0),MATCH(MONTH(HO$3),MONTH('Кальк-я'!$A$1:$S$1),0))*(1+(1*АЧП!$D$6)),0),0)</f>
        <v>145</v>
      </c>
      <c r="HP14" s="232" cm="1">
        <f t="array" aca="1" ref="HP14" ca="1">IFERROR(IF(OFFSET(HP14,-1,0,1,1)&lt;&gt;"",
             INDEX(Кальк._огурец,MATCH("Средняя цена реализация",Кальк._огурец_наим.,0),MATCH(MONTH(HP$3),MONTH('Кальк-я'!$A$1:$S$1),0))*(1+(1*АЧП!$D$6)),0),0)</f>
        <v>141.63999999999999</v>
      </c>
      <c r="HQ14" s="232" cm="1">
        <f t="array" aca="1" ref="HQ14" ca="1">IFERROR(IF(OFFSET(HQ14,-1,0,1,1)&lt;&gt;"",
             INDEX(Кальк._огурец,MATCH("Средняя цена реализация",Кальк._огурец_наим.,0),MATCH(MONTH(HQ$3),MONTH('Кальк-я'!$A$1:$S$1),0))*(1+(1*АЧП!$D$6)),0),0)</f>
        <v>91.59</v>
      </c>
      <c r="HR14" s="232" cm="1">
        <f t="array" aca="1" ref="HR14" ca="1">IFERROR(IF(OFFSET(HR14,-1,0,1,1)&lt;&gt;"",
             INDEX(Кальк._огурец,MATCH("Средняя цена реализация",Кальк._огурец_наим.,0),MATCH(MONTH(HR$3),MONTH('Кальк-я'!$A$1:$S$1),0))*(1+(1*АЧП!$D$6)),0),0)</f>
        <v>99.9</v>
      </c>
      <c r="HS14" s="232" cm="1">
        <f t="array" aca="1" ref="HS14" ca="1">IFERROR(IF(OFFSET(HS14,-1,0,1,1)&lt;&gt;"",
             INDEX(Кальк._огурец,MATCH("Средняя цена реализация",Кальк._огурец_наим.,0),MATCH(MONTH(HS$3),MONTH('Кальк-я'!$A$1:$S$1),0))*(1+(1*АЧП!$D$6)),0),0)</f>
        <v>88.65</v>
      </c>
      <c r="HT14" s="232" cm="1">
        <f t="array" aca="1" ref="HT14" ca="1">IFERROR(IF(OFFSET(HT14,-1,0,1,1)&lt;&gt;"",
             INDEX(Кальк._огурец,MATCH("Средняя цена реализация",Кальк._огурец_наим.,0),MATCH(MONTH(HT$3),MONTH('Кальк-я'!$A$1:$S$1),0))*(1+(1*АЧП!$D$6)),0),0)</f>
        <v>24.74</v>
      </c>
      <c r="HU14" s="232" cm="1">
        <f t="array" aca="1" ref="HU14" ca="1">IFERROR(IF(OFFSET(HU14,-1,0,1,1)&lt;&gt;"",
             INDEX(Кальк._огурец,MATCH("Средняя цена реализация",Кальк._огурец_наим.,0),MATCH(MONTH(HU$3),MONTH('Кальк-я'!$A$1:$S$1),0))*(1+(1*АЧП!$D$6)),0),0)</f>
        <v>40.17</v>
      </c>
      <c r="HV14" s="232" cm="1">
        <f t="array" aca="1" ref="HV14" ca="1">IFERROR(IF(OFFSET(HV14,-1,0,1,1)&lt;&gt;"",
             INDEX(Кальк._огурец,MATCH("Средняя цена реализация",Кальк._огурец_наим.,0),MATCH(MONTH(HV$3),MONTH('Кальк-я'!$A$1:$S$1),0))*(1+(1*АЧП!$D$6)),0),0)</f>
        <v>41.04</v>
      </c>
      <c r="HW14" s="232" cm="1">
        <f t="array" aca="1" ref="HW14" ca="1">IFERROR(IF(OFFSET(HW14,-1,0,1,1)&lt;&gt;"",
             INDEX(Кальк._огурец,MATCH("Средняя цена реализация",Кальк._огурец_наим.,0),MATCH(MONTH(HW$3),MONTH('Кальк-я'!$A$1:$S$1),0))*(1+(1*АЧП!$D$6)),0),0)</f>
        <v>26.32</v>
      </c>
      <c r="HX14" s="232" cm="1">
        <f t="array" aca="1" ref="HX14" ca="1">IFERROR(IF(OFFSET(HX14,-1,0,1,1)&lt;&gt;"",
             INDEX(Кальк._огурец,MATCH("Средняя цена реализация",Кальк._огурец_наим.,0),MATCH(MONTH(HX$3),MONTH('Кальк-я'!$A$1:$S$1),0))*(1+(1*АЧП!$D$6)),0),0)</f>
        <v>36.1</v>
      </c>
      <c r="HY14" s="232" cm="1">
        <f t="array" aca="1" ref="HY14" ca="1">IFERROR(IF(OFFSET(HY14,-1,0,1,1)&lt;&gt;"",
             INDEX(Кальк._огурец,MATCH("Средняя цена реализация",Кальк._огурец_наим.,0),MATCH(MONTH(HY$3),MONTH('Кальк-я'!$A$1:$S$1),0))*(1+(1*АЧП!$D$6)),0),0)</f>
        <v>149</v>
      </c>
      <c r="HZ14" s="232" cm="1">
        <f t="array" aca="1" ref="HZ14" ca="1">IFERROR(IF(OFFSET(HZ14,-1,0,1,1)&lt;&gt;"",
             INDEX(Кальк._огурец,MATCH("Средняя цена реализация",Кальк._огурец_наим.,0),MATCH(MONTH(HZ$3),MONTH('Кальк-я'!$A$1:$S$1),0))*(1+(1*АЧП!$D$6)),0),0)</f>
        <v>149</v>
      </c>
      <c r="IA14" s="548">
        <f t="shared" ref="IA14" ca="1" si="573">IFERROR(IA12/IA13,0)</f>
        <v>87.905180000000001</v>
      </c>
      <c r="IB14" s="232" cm="1">
        <f t="array" aca="1" ref="IB14" ca="1">IFERROR(IF(OFFSET(IB14,-1,0,1,1)&lt;&gt;"",
             INDEX(Кальк._огурец,MATCH("Средняя цена реализация",Кальк._огурец_наим.,0),MATCH(MONTH(IB$3),MONTH('Кальк-я'!$A$1:$S$1),0))*(1+(1*АЧП!$D$6)),0),0)</f>
        <v>145</v>
      </c>
      <c r="IC14" s="232" cm="1">
        <f t="array" aca="1" ref="IC14" ca="1">IFERROR(IF(OFFSET(IC14,-1,0,1,1)&lt;&gt;"",
             INDEX(Кальк._огурец,MATCH("Средняя цена реализация",Кальк._огурец_наим.,0),MATCH(MONTH(IC$3),MONTH('Кальк-я'!$A$1:$S$1),0))*(1+(1*АЧП!$D$6)),0),0)</f>
        <v>141.63999999999999</v>
      </c>
      <c r="ID14" s="232" cm="1">
        <f t="array" aca="1" ref="ID14" ca="1">IFERROR(IF(OFFSET(ID14,-1,0,1,1)&lt;&gt;"",
             INDEX(Кальк._огурец,MATCH("Средняя цена реализация",Кальк._огурец_наим.,0),MATCH(MONTH(ID$3),MONTH('Кальк-я'!$A$1:$S$1),0))*(1+(1*АЧП!$D$6)),0),0)</f>
        <v>91.59</v>
      </c>
      <c r="IE14" s="232" cm="1">
        <f t="array" aca="1" ref="IE14" ca="1">IFERROR(IF(OFFSET(IE14,-1,0,1,1)&lt;&gt;"",
             INDEX(Кальк._огурец,MATCH("Средняя цена реализация",Кальк._огурец_наим.,0),MATCH(MONTH(IE$3),MONTH('Кальк-я'!$A$1:$S$1),0))*(1+(1*АЧП!$D$6)),0),0)</f>
        <v>99.9</v>
      </c>
      <c r="IF14" s="232" cm="1">
        <f t="array" aca="1" ref="IF14" ca="1">IFERROR(IF(OFFSET(IF14,-1,0,1,1)&lt;&gt;"",
             INDEX(Кальк._огурец,MATCH("Средняя цена реализация",Кальк._огурец_наим.,0),MATCH(MONTH(IF$3),MONTH('Кальк-я'!$A$1:$S$1),0))*(1+(1*АЧП!$D$6)),0),0)</f>
        <v>88.65</v>
      </c>
      <c r="IG14" s="232" cm="1">
        <f t="array" aca="1" ref="IG14" ca="1">IFERROR(IF(OFFSET(IG14,-1,0,1,1)&lt;&gt;"",
             INDEX(Кальк._огурец,MATCH("Средняя цена реализация",Кальк._огурец_наим.,0),MATCH(MONTH(IG$3),MONTH('Кальк-я'!$A$1:$S$1),0))*(1+(1*АЧП!$D$6)),0),0)</f>
        <v>24.74</v>
      </c>
      <c r="IH14" s="232" cm="1">
        <f t="array" aca="1" ref="IH14" ca="1">IFERROR(IF(OFFSET(IH14,-1,0,1,1)&lt;&gt;"",
             INDEX(Кальк._огурец,MATCH("Средняя цена реализация",Кальк._огурец_наим.,0),MATCH(MONTH(IH$3),MONTH('Кальк-я'!$A$1:$S$1),0))*(1+(1*АЧП!$D$6)),0),0)</f>
        <v>40.17</v>
      </c>
      <c r="II14" s="232" cm="1">
        <f t="array" aca="1" ref="II14" ca="1">IFERROR(IF(OFFSET(II14,-1,0,1,1)&lt;&gt;"",
             INDEX(Кальк._огурец,MATCH("Средняя цена реализация",Кальк._огурец_наим.,0),MATCH(MONTH(II$3),MONTH('Кальк-я'!$A$1:$S$1),0))*(1+(1*АЧП!$D$6)),0),0)</f>
        <v>41.04</v>
      </c>
      <c r="IJ14" s="232" cm="1">
        <f t="array" aca="1" ref="IJ14" ca="1">IFERROR(IF(OFFSET(IJ14,-1,0,1,1)&lt;&gt;"",
             INDEX(Кальк._огурец,MATCH("Средняя цена реализация",Кальк._огурец_наим.,0),MATCH(MONTH(IJ$3),MONTH('Кальк-я'!$A$1:$S$1),0))*(1+(1*АЧП!$D$6)),0),0)</f>
        <v>26.32</v>
      </c>
      <c r="IK14" s="232" cm="1">
        <f t="array" aca="1" ref="IK14" ca="1">IFERROR(IF(OFFSET(IK14,-1,0,1,1)&lt;&gt;"",
             INDEX(Кальк._огурец,MATCH("Средняя цена реализация",Кальк._огурец_наим.,0),MATCH(MONTH(IK$3),MONTH('Кальк-я'!$A$1:$S$1),0))*(1+(1*АЧП!$D$6)),0),0)</f>
        <v>36.1</v>
      </c>
      <c r="IL14" s="232" cm="1">
        <f t="array" aca="1" ref="IL14" ca="1">IFERROR(IF(OFFSET(IL14,-1,0,1,1)&lt;&gt;"",
             INDEX(Кальк._огурец,MATCH("Средняя цена реализация",Кальк._огурец_наим.,0),MATCH(MONTH(IL$3),MONTH('Кальк-я'!$A$1:$S$1),0))*(1+(1*АЧП!$D$6)),0),0)</f>
        <v>149</v>
      </c>
      <c r="IM14" s="232" cm="1">
        <f t="array" aca="1" ref="IM14" ca="1">IFERROR(IF(OFFSET(IM14,-1,0,1,1)&lt;&gt;"",
             INDEX(Кальк._огурец,MATCH("Средняя цена реализация",Кальк._огурец_наим.,0),MATCH(MONTH(IM$3),MONTH('Кальк-я'!$A$1:$S$1),0))*(1+(1*АЧП!$D$6)),0),0)</f>
        <v>149</v>
      </c>
      <c r="IN14" s="548">
        <f t="shared" ref="IN14" ca="1" si="574">IFERROR(IN12/IN13,0)</f>
        <v>87.905180000000001</v>
      </c>
      <c r="IO14" s="232" cm="1">
        <f t="array" aca="1" ref="IO14" ca="1">IFERROR(IF(OFFSET(IO14,-1,0,1,1)&lt;&gt;"",
             INDEX(Кальк._огурец,MATCH("Средняя цена реализация",Кальк._огурец_наим.,0),MATCH(MONTH(IO$3),MONTH('Кальк-я'!$A$1:$S$1),0))*(1+(1*АЧП!$D$6)),0),0)</f>
        <v>145</v>
      </c>
      <c r="IP14" s="232" cm="1">
        <f t="array" aca="1" ref="IP14" ca="1">IFERROR(IF(OFFSET(IP14,-1,0,1,1)&lt;&gt;"",
             INDEX(Кальк._огурец,MATCH("Средняя цена реализация",Кальк._огурец_наим.,0),MATCH(MONTH(IP$3),MONTH('Кальк-я'!$A$1:$S$1),0))*(1+(1*АЧП!$D$6)),0),0)</f>
        <v>141.63999999999999</v>
      </c>
      <c r="IQ14" s="232" cm="1">
        <f t="array" aca="1" ref="IQ14" ca="1">IFERROR(IF(OFFSET(IQ14,-1,0,1,1)&lt;&gt;"",
             INDEX(Кальк._огурец,MATCH("Средняя цена реализация",Кальк._огурец_наим.,0),MATCH(MONTH(IQ$3),MONTH('Кальк-я'!$A$1:$S$1),0))*(1+(1*АЧП!$D$6)),0),0)</f>
        <v>91.59</v>
      </c>
      <c r="IR14" s="232" cm="1">
        <f t="array" aca="1" ref="IR14" ca="1">IFERROR(IF(OFFSET(IR14,-1,0,1,1)&lt;&gt;"",
             INDEX(Кальк._огурец,MATCH("Средняя цена реализация",Кальк._огурец_наим.,0),MATCH(MONTH(IR$3),MONTH('Кальк-я'!$A$1:$S$1),0))*(1+(1*АЧП!$D$6)),0),0)</f>
        <v>99.9</v>
      </c>
      <c r="IS14" s="232" cm="1">
        <f t="array" aca="1" ref="IS14" ca="1">IFERROR(IF(OFFSET(IS14,-1,0,1,1)&lt;&gt;"",
             INDEX(Кальк._огурец,MATCH("Средняя цена реализация",Кальк._огурец_наим.,0),MATCH(MONTH(IS$3),MONTH('Кальк-я'!$A$1:$S$1),0))*(1+(1*АЧП!$D$6)),0),0)</f>
        <v>88.65</v>
      </c>
      <c r="IT14" s="232" cm="1">
        <f t="array" aca="1" ref="IT14" ca="1">IFERROR(IF(OFFSET(IT14,-1,0,1,1)&lt;&gt;"",
             INDEX(Кальк._огурец,MATCH("Средняя цена реализация",Кальк._огурец_наим.,0),MATCH(MONTH(IT$3),MONTH('Кальк-я'!$A$1:$S$1),0))*(1+(1*АЧП!$D$6)),0),0)</f>
        <v>24.74</v>
      </c>
      <c r="IU14" s="232" cm="1">
        <f t="array" aca="1" ref="IU14" ca="1">IFERROR(IF(OFFSET(IU14,-1,0,1,1)&lt;&gt;"",
             INDEX(Кальк._огурец,MATCH("Средняя цена реализация",Кальк._огурец_наим.,0),MATCH(MONTH(IU$3),MONTH('Кальк-я'!$A$1:$S$1),0))*(1+(1*АЧП!$D$6)),0),0)</f>
        <v>40.17</v>
      </c>
      <c r="IV14" s="232" cm="1">
        <f t="array" aca="1" ref="IV14" ca="1">IFERROR(IF(OFFSET(IV14,-1,0,1,1)&lt;&gt;"",
             INDEX(Кальк._огурец,MATCH("Средняя цена реализация",Кальк._огурец_наим.,0),MATCH(MONTH(IV$3),MONTH('Кальк-я'!$A$1:$S$1),0))*(1+(1*АЧП!$D$6)),0),0)</f>
        <v>41.04</v>
      </c>
      <c r="IW14" s="232" cm="1">
        <f t="array" aca="1" ref="IW14" ca="1">IFERROR(IF(OFFSET(IW14,-1,0,1,1)&lt;&gt;"",
             INDEX(Кальк._огурец,MATCH("Средняя цена реализация",Кальк._огурец_наим.,0),MATCH(MONTH(IW$3),MONTH('Кальк-я'!$A$1:$S$1),0))*(1+(1*АЧП!$D$6)),0),0)</f>
        <v>26.32</v>
      </c>
      <c r="IX14" s="232" cm="1">
        <f t="array" aca="1" ref="IX14" ca="1">IFERROR(IF(OFFSET(IX14,-1,0,1,1)&lt;&gt;"",
             INDEX(Кальк._огурец,MATCH("Средняя цена реализация",Кальк._огурец_наим.,0),MATCH(MONTH(IX$3),MONTH('Кальк-я'!$A$1:$S$1),0))*(1+(1*АЧП!$D$6)),0),0)</f>
        <v>36.1</v>
      </c>
      <c r="IY14" s="232" cm="1">
        <f t="array" aca="1" ref="IY14" ca="1">IFERROR(IF(OFFSET(IY14,-1,0,1,1)&lt;&gt;"",
             INDEX(Кальк._огурец,MATCH("Средняя цена реализация",Кальк._огурец_наим.,0),MATCH(MONTH(IY$3),MONTH('Кальк-я'!$A$1:$S$1),0))*(1+(1*АЧП!$D$6)),0),0)</f>
        <v>149</v>
      </c>
      <c r="IZ14" s="232" cm="1">
        <f t="array" aca="1" ref="IZ14" ca="1">IFERROR(IF(OFFSET(IZ14,-1,0,1,1)&lt;&gt;"",
             INDEX(Кальк._огурец,MATCH("Средняя цена реализация",Кальк._огурец_наим.,0),MATCH(MONTH(IZ$3),MONTH('Кальк-я'!$A$1:$S$1),0))*(1+(1*АЧП!$D$6)),0),0)</f>
        <v>149</v>
      </c>
      <c r="JA14" s="548">
        <f t="shared" ref="JA14" ca="1" si="575">IFERROR(JA12/JA13,0)</f>
        <v>87.905180000000001</v>
      </c>
      <c r="JB14" s="232" cm="1">
        <f t="array" aca="1" ref="JB14" ca="1">IFERROR(IF(OFFSET(JB14,-1,0,1,1)&lt;&gt;"",
             INDEX(Кальк._огурец,MATCH("Средняя цена реализация",Кальк._огурец_наим.,0),MATCH(MONTH(JB$3),MONTH('Кальк-я'!$A$1:$S$1),0))*(1+(1*АЧП!$D$6)),0),0)</f>
        <v>145</v>
      </c>
      <c r="JC14" s="232" cm="1">
        <f t="array" aca="1" ref="JC14" ca="1">IFERROR(IF(OFFSET(JC14,-1,0,1,1)&lt;&gt;"",
             INDEX(Кальк._огурец,MATCH("Средняя цена реализация",Кальк._огурец_наим.,0),MATCH(MONTH(JC$3),MONTH('Кальк-я'!$A$1:$S$1),0))*(1+(1*АЧП!$D$6)),0),0)</f>
        <v>141.63999999999999</v>
      </c>
      <c r="JD14" s="232" cm="1">
        <f t="array" aca="1" ref="JD14" ca="1">IFERROR(IF(OFFSET(JD14,-1,0,1,1)&lt;&gt;"",
             INDEX(Кальк._огурец,MATCH("Средняя цена реализация",Кальк._огурец_наим.,0),MATCH(MONTH(JD$3),MONTH('Кальк-я'!$A$1:$S$1),0))*(1+(1*АЧП!$D$6)),0),0)</f>
        <v>91.59</v>
      </c>
      <c r="JE14" s="232" cm="1">
        <f t="array" aca="1" ref="JE14" ca="1">IFERROR(IF(OFFSET(JE14,-1,0,1,1)&lt;&gt;"",
             INDEX(Кальк._огурец,MATCH("Средняя цена реализация",Кальк._огурец_наим.,0),MATCH(MONTH(JE$3),MONTH('Кальк-я'!$A$1:$S$1),0))*(1+(1*АЧП!$D$6)),0),0)</f>
        <v>99.9</v>
      </c>
      <c r="JF14" s="232" cm="1">
        <f t="array" aca="1" ref="JF14" ca="1">IFERROR(IF(OFFSET(JF14,-1,0,1,1)&lt;&gt;"",
             INDEX(Кальк._огурец,MATCH("Средняя цена реализация",Кальк._огурец_наим.,0),MATCH(MONTH(JF$3),MONTH('Кальк-я'!$A$1:$S$1),0))*(1+(1*АЧП!$D$6)),0),0)</f>
        <v>88.65</v>
      </c>
      <c r="JG14" s="232" cm="1">
        <f t="array" aca="1" ref="JG14" ca="1">IFERROR(IF(OFFSET(JG14,-1,0,1,1)&lt;&gt;"",
             INDEX(Кальк._огурец,MATCH("Средняя цена реализация",Кальк._огурец_наим.,0),MATCH(MONTH(JG$3),MONTH('Кальк-я'!$A$1:$S$1),0))*(1+(1*АЧП!$D$6)),0),0)</f>
        <v>24.74</v>
      </c>
      <c r="JH14" s="232" cm="1">
        <f t="array" aca="1" ref="JH14" ca="1">IFERROR(IF(OFFSET(JH14,-1,0,1,1)&lt;&gt;"",
             INDEX(Кальк._огурец,MATCH("Средняя цена реализация",Кальк._огурец_наим.,0),MATCH(MONTH(JH$3),MONTH('Кальк-я'!$A$1:$S$1),0))*(1+(1*АЧП!$D$6)),0),0)</f>
        <v>40.17</v>
      </c>
      <c r="JI14" s="232" cm="1">
        <f t="array" aca="1" ref="JI14" ca="1">IFERROR(IF(OFFSET(JI14,-1,0,1,1)&lt;&gt;"",
             INDEX(Кальк._огурец,MATCH("Средняя цена реализация",Кальк._огурец_наим.,0),MATCH(MONTH(JI$3),MONTH('Кальк-я'!$A$1:$S$1),0))*(1+(1*АЧП!$D$6)),0),0)</f>
        <v>41.04</v>
      </c>
      <c r="JJ14" s="232" cm="1">
        <f t="array" aca="1" ref="JJ14" ca="1">IFERROR(IF(OFFSET(JJ14,-1,0,1,1)&lt;&gt;"",
             INDEX(Кальк._огурец,MATCH("Средняя цена реализация",Кальк._огурец_наим.,0),MATCH(MONTH(JJ$3),MONTH('Кальк-я'!$A$1:$S$1),0))*(1+(1*АЧП!$D$6)),0),0)</f>
        <v>26.32</v>
      </c>
      <c r="JK14" s="232" cm="1">
        <f t="array" aca="1" ref="JK14" ca="1">IFERROR(IF(OFFSET(JK14,-1,0,1,1)&lt;&gt;"",
             INDEX(Кальк._огурец,MATCH("Средняя цена реализация",Кальк._огурец_наим.,0),MATCH(MONTH(JK$3),MONTH('Кальк-я'!$A$1:$S$1),0))*(1+(1*АЧП!$D$6)),0),0)</f>
        <v>36.1</v>
      </c>
      <c r="JL14" s="232" cm="1">
        <f t="array" aca="1" ref="JL14" ca="1">IFERROR(IF(OFFSET(JL14,-1,0,1,1)&lt;&gt;"",
             INDEX(Кальк._огурец,MATCH("Средняя цена реализация",Кальк._огурец_наим.,0),MATCH(MONTH(JL$3),MONTH('Кальк-я'!$A$1:$S$1),0))*(1+(1*АЧП!$D$6)),0),0)</f>
        <v>149</v>
      </c>
      <c r="JM14" s="232" cm="1">
        <f t="array" aca="1" ref="JM14" ca="1">IFERROR(IF(OFFSET(JM14,-1,0,1,1)&lt;&gt;"",
             INDEX(Кальк._огурец,MATCH("Средняя цена реализация",Кальк._огурец_наим.,0),MATCH(MONTH(JM$3),MONTH('Кальк-я'!$A$1:$S$1),0))*(1+(1*АЧП!$D$6)),0),0)</f>
        <v>149</v>
      </c>
      <c r="JN14" s="548">
        <f t="shared" ref="JN14" ca="1" si="576">IFERROR(JN12/JN13,0)</f>
        <v>87.905180000000001</v>
      </c>
      <c r="JO14" s="232" cm="1">
        <f t="array" aca="1" ref="JO14" ca="1">IFERROR(IF(OFFSET(JO14,-1,0,1,1)&lt;&gt;"",
             INDEX(Кальк._огурец,MATCH("Средняя цена реализация",Кальк._огурец_наим.,0),MATCH(MONTH(JO$3),MONTH('Кальк-я'!$A$1:$S$1),0))*(1+(1*АЧП!$D$6)),0),0)</f>
        <v>145</v>
      </c>
      <c r="JP14" s="232" cm="1">
        <f t="array" aca="1" ref="JP14" ca="1">IFERROR(IF(OFFSET(JP14,-1,0,1,1)&lt;&gt;"",
             INDEX(Кальк._огурец,MATCH("Средняя цена реализация",Кальк._огурец_наим.,0),MATCH(MONTH(JP$3),MONTH('Кальк-я'!$A$1:$S$1),0))*(1+(1*АЧП!$D$6)),0),0)</f>
        <v>141.63999999999999</v>
      </c>
      <c r="JQ14" s="232" cm="1">
        <f t="array" aca="1" ref="JQ14" ca="1">IFERROR(IF(OFFSET(JQ14,-1,0,1,1)&lt;&gt;"",
             INDEX(Кальк._огурец,MATCH("Средняя цена реализация",Кальк._огурец_наим.,0),MATCH(MONTH(JQ$3),MONTH('Кальк-я'!$A$1:$S$1),0))*(1+(1*АЧП!$D$6)),0),0)</f>
        <v>91.59</v>
      </c>
      <c r="JR14" s="232" cm="1">
        <f t="array" aca="1" ref="JR14" ca="1">IFERROR(IF(OFFSET(JR14,-1,0,1,1)&lt;&gt;"",
             INDEX(Кальк._огурец,MATCH("Средняя цена реализация",Кальк._огурец_наим.,0),MATCH(MONTH(JR$3),MONTH('Кальк-я'!$A$1:$S$1),0))*(1+(1*АЧП!$D$6)),0),0)</f>
        <v>99.9</v>
      </c>
      <c r="JS14" s="232" cm="1">
        <f t="array" aca="1" ref="JS14" ca="1">IFERROR(IF(OFFSET(JS14,-1,0,1,1)&lt;&gt;"",
             INDEX(Кальк._огурец,MATCH("Средняя цена реализация",Кальк._огурец_наим.,0),MATCH(MONTH(JS$3),MONTH('Кальк-я'!$A$1:$S$1),0))*(1+(1*АЧП!$D$6)),0),0)</f>
        <v>88.65</v>
      </c>
      <c r="JT14" s="232" cm="1">
        <f t="array" aca="1" ref="JT14" ca="1">IFERROR(IF(OFFSET(JT14,-1,0,1,1)&lt;&gt;"",
             INDEX(Кальк._огурец,MATCH("Средняя цена реализация",Кальк._огурец_наим.,0),MATCH(MONTH(JT$3),MONTH('Кальк-я'!$A$1:$S$1),0))*(1+(1*АЧП!$D$6)),0),0)</f>
        <v>24.74</v>
      </c>
      <c r="JU14" s="232" cm="1">
        <f t="array" aca="1" ref="JU14" ca="1">IFERROR(IF(OFFSET(JU14,-1,0,1,1)&lt;&gt;"",
             INDEX(Кальк._огурец,MATCH("Средняя цена реализация",Кальк._огурец_наим.,0),MATCH(MONTH(JU$3),MONTH('Кальк-я'!$A$1:$S$1),0))*(1+(1*АЧП!$D$6)),0),0)</f>
        <v>40.17</v>
      </c>
      <c r="JV14" s="232" cm="1">
        <f t="array" aca="1" ref="JV14" ca="1">IFERROR(IF(OFFSET(JV14,-1,0,1,1)&lt;&gt;"",
             INDEX(Кальк._огурец,MATCH("Средняя цена реализация",Кальк._огурец_наим.,0),MATCH(MONTH(JV$3),MONTH('Кальк-я'!$A$1:$S$1),0))*(1+(1*АЧП!$D$6)),0),0)</f>
        <v>41.04</v>
      </c>
      <c r="JW14" s="232" cm="1">
        <f t="array" aca="1" ref="JW14" ca="1">IFERROR(IF(OFFSET(JW14,-1,0,1,1)&lt;&gt;"",
             INDEX(Кальк._огурец,MATCH("Средняя цена реализация",Кальк._огурец_наим.,0),MATCH(MONTH(JW$3),MONTH('Кальк-я'!$A$1:$S$1),0))*(1+(1*АЧП!$D$6)),0),0)</f>
        <v>26.32</v>
      </c>
      <c r="JX14" s="232" cm="1">
        <f t="array" aca="1" ref="JX14" ca="1">IFERROR(IF(OFFSET(JX14,-1,0,1,1)&lt;&gt;"",
             INDEX(Кальк._огурец,MATCH("Средняя цена реализация",Кальк._огурец_наим.,0),MATCH(MONTH(JX$3),MONTH('Кальк-я'!$A$1:$S$1),0))*(1+(1*АЧП!$D$6)),0),0)</f>
        <v>36.1</v>
      </c>
      <c r="JY14" s="232" cm="1">
        <f t="array" aca="1" ref="JY14" ca="1">IFERROR(IF(OFFSET(JY14,-1,0,1,1)&lt;&gt;"",
             INDEX(Кальк._огурец,MATCH("Средняя цена реализация",Кальк._огурец_наим.,0),MATCH(MONTH(JY$3),MONTH('Кальк-я'!$A$1:$S$1),0))*(1+(1*АЧП!$D$6)),0),0)</f>
        <v>149</v>
      </c>
      <c r="JZ14" s="232" cm="1">
        <f t="array" aca="1" ref="JZ14" ca="1">IFERROR(IF(OFFSET(JZ14,-1,0,1,1)&lt;&gt;"",
             INDEX(Кальк._огурец,MATCH("Средняя цена реализация",Кальк._огурец_наим.,0),MATCH(MONTH(JZ$3),MONTH('Кальк-я'!$A$1:$S$1),0))*(1+(1*АЧП!$D$6)),0),0)</f>
        <v>149</v>
      </c>
      <c r="KA14" s="548">
        <f t="shared" ref="KA14" ca="1" si="577">IFERROR(KA12/KA13,0)</f>
        <v>87.905180000000001</v>
      </c>
      <c r="KB14" s="232" cm="1">
        <f t="array" aca="1" ref="KB14" ca="1">IFERROR(IF(OFFSET(KB14,-1,0,1,1)&lt;&gt;"",
             INDEX(Кальк._огурец,MATCH("Средняя цена реализация",Кальк._огурец_наим.,0),MATCH(MONTH(KB$3),MONTH('Кальк-я'!$A$1:$S$1),0))*(1+(1*АЧП!$D$6)),0),0)</f>
        <v>145</v>
      </c>
      <c r="KC14" s="232" cm="1">
        <f t="array" aca="1" ref="KC14" ca="1">IFERROR(IF(OFFSET(KC14,-1,0,1,1)&lt;&gt;"",
             INDEX(Кальк._огурец,MATCH("Средняя цена реализация",Кальк._огурец_наим.,0),MATCH(MONTH(KC$3),MONTH('Кальк-я'!$A$1:$S$1),0))*(1+(1*АЧП!$D$6)),0),0)</f>
        <v>141.63999999999999</v>
      </c>
      <c r="KD14" s="232" cm="1">
        <f t="array" aca="1" ref="KD14" ca="1">IFERROR(IF(OFFSET(KD14,-1,0,1,1)&lt;&gt;"",
             INDEX(Кальк._огурец,MATCH("Средняя цена реализация",Кальк._огурец_наим.,0),MATCH(MONTH(KD$3),MONTH('Кальк-я'!$A$1:$S$1),0))*(1+(1*АЧП!$D$6)),0),0)</f>
        <v>91.59</v>
      </c>
      <c r="KE14" s="232" cm="1">
        <f t="array" aca="1" ref="KE14" ca="1">IFERROR(IF(OFFSET(KE14,-1,0,1,1)&lt;&gt;"",
             INDEX(Кальк._огурец,MATCH("Средняя цена реализация",Кальк._огурец_наим.,0),MATCH(MONTH(KE$3),MONTH('Кальк-я'!$A$1:$S$1),0))*(1+(1*АЧП!$D$6)),0),0)</f>
        <v>99.9</v>
      </c>
      <c r="KF14" s="232" cm="1">
        <f t="array" aca="1" ref="KF14" ca="1">IFERROR(IF(OFFSET(KF14,-1,0,1,1)&lt;&gt;"",
             INDEX(Кальк._огурец,MATCH("Средняя цена реализация",Кальк._огурец_наим.,0),MATCH(MONTH(KF$3),MONTH('Кальк-я'!$A$1:$S$1),0))*(1+(1*АЧП!$D$6)),0),0)</f>
        <v>88.65</v>
      </c>
      <c r="KG14" s="232" cm="1">
        <f t="array" aca="1" ref="KG14" ca="1">IFERROR(IF(OFFSET(KG14,-1,0,1,1)&lt;&gt;"",
             INDEX(Кальк._огурец,MATCH("Средняя цена реализация",Кальк._огурец_наим.,0),MATCH(MONTH(KG$3),MONTH('Кальк-я'!$A$1:$S$1),0))*(1+(1*АЧП!$D$6)),0),0)</f>
        <v>24.74</v>
      </c>
      <c r="KH14" s="232" cm="1">
        <f t="array" aca="1" ref="KH14" ca="1">IFERROR(IF(OFFSET(KH14,-1,0,1,1)&lt;&gt;"",
             INDEX(Кальк._огурец,MATCH("Средняя цена реализация",Кальк._огурец_наим.,0),MATCH(MONTH(KH$3),MONTH('Кальк-я'!$A$1:$S$1),0))*(1+(1*АЧП!$D$6)),0),0)</f>
        <v>40.17</v>
      </c>
      <c r="KI14" s="232" cm="1">
        <f t="array" aca="1" ref="KI14" ca="1">IFERROR(IF(OFFSET(KI14,-1,0,1,1)&lt;&gt;"",
             INDEX(Кальк._огурец,MATCH("Средняя цена реализация",Кальк._огурец_наим.,0),MATCH(MONTH(KI$3),MONTH('Кальк-я'!$A$1:$S$1),0))*(1+(1*АЧП!$D$6)),0),0)</f>
        <v>41.04</v>
      </c>
      <c r="KJ14" s="232" cm="1">
        <f t="array" aca="1" ref="KJ14" ca="1">IFERROR(IF(OFFSET(KJ14,-1,0,1,1)&lt;&gt;"",
             INDEX(Кальк._огурец,MATCH("Средняя цена реализация",Кальк._огурец_наим.,0),MATCH(MONTH(KJ$3),MONTH('Кальк-я'!$A$1:$S$1),0))*(1+(1*АЧП!$D$6)),0),0)</f>
        <v>26.32</v>
      </c>
      <c r="KK14" s="232" cm="1">
        <f t="array" aca="1" ref="KK14" ca="1">IFERROR(IF(OFFSET(KK14,-1,0,1,1)&lt;&gt;"",
             INDEX(Кальк._огурец,MATCH("Средняя цена реализация",Кальк._огурец_наим.,0),MATCH(MONTH(KK$3),MONTH('Кальк-я'!$A$1:$S$1),0))*(1+(1*АЧП!$D$6)),0),0)</f>
        <v>36.1</v>
      </c>
      <c r="KL14" s="232" cm="1">
        <f t="array" aca="1" ref="KL14" ca="1">IFERROR(IF(OFFSET(KL14,-1,0,1,1)&lt;&gt;"",
             INDEX(Кальк._огурец,MATCH("Средняя цена реализация",Кальк._огурец_наим.,0),MATCH(MONTH(KL$3),MONTH('Кальк-я'!$A$1:$S$1),0))*(1+(1*АЧП!$D$6)),0),0)</f>
        <v>149</v>
      </c>
      <c r="KM14" s="232" cm="1">
        <f t="array" aca="1" ref="KM14" ca="1">IFERROR(IF(OFFSET(KM14,-1,0,1,1)&lt;&gt;"",
             INDEX(Кальк._огурец,MATCH("Средняя цена реализация",Кальк._огурец_наим.,0),MATCH(MONTH(KM$3),MONTH('Кальк-я'!$A$1:$S$1),0))*(1+(1*АЧП!$D$6)),0),0)</f>
        <v>149</v>
      </c>
      <c r="KN14" s="548">
        <f t="shared" ref="KN14" ca="1" si="578">IFERROR(KN12/KN13,0)</f>
        <v>87.905180000000001</v>
      </c>
      <c r="KO14" s="232" cm="1">
        <f t="array" aca="1" ref="KO14" ca="1">IFERROR(IF(OFFSET(KO14,-1,0,1,1)&lt;&gt;"",
             INDEX(Кальк._огурец,MATCH("Средняя цена реализация",Кальк._огурец_наим.,0),MATCH(MONTH(KO$3),MONTH('Кальк-я'!$A$1:$S$1),0))*(1+(1*АЧП!$D$6)),0),0)</f>
        <v>145</v>
      </c>
      <c r="KP14" s="232" cm="1">
        <f t="array" aca="1" ref="KP14" ca="1">IFERROR(IF(OFFSET(KP14,-1,0,1,1)&lt;&gt;"",
             INDEX(Кальк._огурец,MATCH("Средняя цена реализация",Кальк._огурец_наим.,0),MATCH(MONTH(KP$3),MONTH('Кальк-я'!$A$1:$S$1),0))*(1+(1*АЧП!$D$6)),0),0)</f>
        <v>141.63999999999999</v>
      </c>
      <c r="KQ14" s="232" cm="1">
        <f t="array" aca="1" ref="KQ14" ca="1">IFERROR(IF(OFFSET(KQ14,-1,0,1,1)&lt;&gt;"",
             INDEX(Кальк._огурец,MATCH("Средняя цена реализация",Кальк._огурец_наим.,0),MATCH(MONTH(KQ$3),MONTH('Кальк-я'!$A$1:$S$1),0))*(1+(1*АЧП!$D$6)),0),0)</f>
        <v>91.59</v>
      </c>
      <c r="KR14" s="232" cm="1">
        <f t="array" aca="1" ref="KR14" ca="1">IFERROR(IF(OFFSET(KR14,-1,0,1,1)&lt;&gt;"",
             INDEX(Кальк._огурец,MATCH("Средняя цена реализация",Кальк._огурец_наим.,0),MATCH(MONTH(KR$3),MONTH('Кальк-я'!$A$1:$S$1),0))*(1+(1*АЧП!$D$6)),0),0)</f>
        <v>99.9</v>
      </c>
      <c r="KS14" s="232" cm="1">
        <f t="array" aca="1" ref="KS14" ca="1">IFERROR(IF(OFFSET(KS14,-1,0,1,1)&lt;&gt;"",
             INDEX(Кальк._огурец,MATCH("Средняя цена реализация",Кальк._огурец_наим.,0),MATCH(MONTH(KS$3),MONTH('Кальк-я'!$A$1:$S$1),0))*(1+(1*АЧП!$D$6)),0),0)</f>
        <v>88.65</v>
      </c>
      <c r="KT14" s="232" cm="1">
        <f t="array" aca="1" ref="KT14" ca="1">IFERROR(IF(OFFSET(KT14,-1,0,1,1)&lt;&gt;"",
             INDEX(Кальк._огурец,MATCH("Средняя цена реализация",Кальк._огурец_наим.,0),MATCH(MONTH(KT$3),MONTH('Кальк-я'!$A$1:$S$1),0))*(1+(1*АЧП!$D$6)),0),0)</f>
        <v>24.74</v>
      </c>
      <c r="KU14" s="232" cm="1">
        <f t="array" aca="1" ref="KU14" ca="1">IFERROR(IF(OFFSET(KU14,-1,0,1,1)&lt;&gt;"",
             INDEX(Кальк._огурец,MATCH("Средняя цена реализация",Кальк._огурец_наим.,0),MATCH(MONTH(KU$3),MONTH('Кальк-я'!$A$1:$S$1),0))*(1+(1*АЧП!$D$6)),0),0)</f>
        <v>40.17</v>
      </c>
      <c r="KV14" s="232" cm="1">
        <f t="array" aca="1" ref="KV14" ca="1">IFERROR(IF(OFFSET(KV14,-1,0,1,1)&lt;&gt;"",
             INDEX(Кальк._огурец,MATCH("Средняя цена реализация",Кальк._огурец_наим.,0),MATCH(MONTH(KV$3),MONTH('Кальк-я'!$A$1:$S$1),0))*(1+(1*АЧП!$D$6)),0),0)</f>
        <v>41.04</v>
      </c>
      <c r="KW14" s="232" cm="1">
        <f t="array" aca="1" ref="KW14" ca="1">IFERROR(IF(OFFSET(KW14,-1,0,1,1)&lt;&gt;"",
             INDEX(Кальк._огурец,MATCH("Средняя цена реализация",Кальк._огурец_наим.,0),MATCH(MONTH(KW$3),MONTH('Кальк-я'!$A$1:$S$1),0))*(1+(1*АЧП!$D$6)),0),0)</f>
        <v>26.32</v>
      </c>
      <c r="KX14" s="232" cm="1">
        <f t="array" aca="1" ref="KX14" ca="1">IFERROR(IF(OFFSET(KX14,-1,0,1,1)&lt;&gt;"",
             INDEX(Кальк._огурец,MATCH("Средняя цена реализация",Кальк._огурец_наим.,0),MATCH(MONTH(KX$3),MONTH('Кальк-я'!$A$1:$S$1),0))*(1+(1*АЧП!$D$6)),0),0)</f>
        <v>36.1</v>
      </c>
      <c r="KY14" s="232" cm="1">
        <f t="array" aca="1" ref="KY14" ca="1">IFERROR(IF(OFFSET(KY14,-1,0,1,1)&lt;&gt;"",
             INDEX(Кальк._огурец,MATCH("Средняя цена реализация",Кальк._огурец_наим.,0),MATCH(MONTH(KY$3),MONTH('Кальк-я'!$A$1:$S$1),0))*(1+(1*АЧП!$D$6)),0),0)</f>
        <v>149</v>
      </c>
      <c r="KZ14" s="232" cm="1">
        <f t="array" aca="1" ref="KZ14" ca="1">IFERROR(IF(OFFSET(KZ14,-1,0,1,1)&lt;&gt;"",
             INDEX(Кальк._огурец,MATCH("Средняя цена реализация",Кальк._огурец_наим.,0),MATCH(MONTH(KZ$3),MONTH('Кальк-я'!$A$1:$S$1),0))*(1+(1*АЧП!$D$6)),0),0)</f>
        <v>149</v>
      </c>
      <c r="LA14" s="548">
        <f t="shared" ref="LA14" ca="1" si="579">IFERROR(LA12/LA13,0)</f>
        <v>87.905180000000001</v>
      </c>
      <c r="LB14" s="232" cm="1">
        <f t="array" aca="1" ref="LB14" ca="1">IFERROR(IF(OFFSET(LB14,-1,0,1,1)&lt;&gt;"",
             INDEX(Кальк._огурец,MATCH("Средняя цена реализация",Кальк._огурец_наим.,0),MATCH(MONTH(LB$3),MONTH('Кальк-я'!$A$1:$S$1),0))*(1+(1*АЧП!$D$6)),0),0)</f>
        <v>145</v>
      </c>
      <c r="LC14" s="232" cm="1">
        <f t="array" aca="1" ref="LC14" ca="1">IFERROR(IF(OFFSET(LC14,-1,0,1,1)&lt;&gt;"",
             INDEX(Кальк._огурец,MATCH("Средняя цена реализация",Кальк._огурец_наим.,0),MATCH(MONTH(LC$3),MONTH('Кальк-я'!$A$1:$S$1),0))*(1+(1*АЧП!$D$6)),0),0)</f>
        <v>141.63999999999999</v>
      </c>
      <c r="LD14" s="232" cm="1">
        <f t="array" aca="1" ref="LD14" ca="1">IFERROR(IF(OFFSET(LD14,-1,0,1,1)&lt;&gt;"",
             INDEX(Кальк._огурец,MATCH("Средняя цена реализация",Кальк._огурец_наим.,0),MATCH(MONTH(LD$3),MONTH('Кальк-я'!$A$1:$S$1),0))*(1+(1*АЧП!$D$6)),0),0)</f>
        <v>91.59</v>
      </c>
      <c r="LE14" s="232" cm="1">
        <f t="array" aca="1" ref="LE14" ca="1">IFERROR(IF(OFFSET(LE14,-1,0,1,1)&lt;&gt;"",
             INDEX(Кальк._огурец,MATCH("Средняя цена реализация",Кальк._огурец_наим.,0),MATCH(MONTH(LE$3),MONTH('Кальк-я'!$A$1:$S$1),0))*(1+(1*АЧП!$D$6)),0),0)</f>
        <v>99.9</v>
      </c>
      <c r="LF14" s="232" cm="1">
        <f t="array" aca="1" ref="LF14" ca="1">IFERROR(IF(OFFSET(LF14,-1,0,1,1)&lt;&gt;"",
             INDEX(Кальк._огурец,MATCH("Средняя цена реализация",Кальк._огурец_наим.,0),MATCH(MONTH(LF$3),MONTH('Кальк-я'!$A$1:$S$1),0))*(1+(1*АЧП!$D$6)),0),0)</f>
        <v>88.65</v>
      </c>
      <c r="LG14" s="232" cm="1">
        <f t="array" aca="1" ref="LG14" ca="1">IFERROR(IF(OFFSET(LG14,-1,0,1,1)&lt;&gt;"",
             INDEX(Кальк._огурец,MATCH("Средняя цена реализация",Кальк._огурец_наим.,0),MATCH(MONTH(LG$3),MONTH('Кальк-я'!$A$1:$S$1),0))*(1+(1*АЧП!$D$6)),0),0)</f>
        <v>24.74</v>
      </c>
      <c r="LH14" s="232" cm="1">
        <f t="array" aca="1" ref="LH14" ca="1">IFERROR(IF(OFFSET(LH14,-1,0,1,1)&lt;&gt;"",
             INDEX(Кальк._огурец,MATCH("Средняя цена реализация",Кальк._огурец_наим.,0),MATCH(MONTH(LH$3),MONTH('Кальк-я'!$A$1:$S$1),0))*(1+(1*АЧП!$D$6)),0),0)</f>
        <v>40.17</v>
      </c>
      <c r="LI14" s="232" cm="1">
        <f t="array" aca="1" ref="LI14" ca="1">IFERROR(IF(OFFSET(LI14,-1,0,1,1)&lt;&gt;"",
             INDEX(Кальк._огурец,MATCH("Средняя цена реализация",Кальк._огурец_наим.,0),MATCH(MONTH(LI$3),MONTH('Кальк-я'!$A$1:$S$1),0))*(1+(1*АЧП!$D$6)),0),0)</f>
        <v>41.04</v>
      </c>
      <c r="LJ14" s="232" cm="1">
        <f t="array" aca="1" ref="LJ14" ca="1">IFERROR(IF(OFFSET(LJ14,-1,0,1,1)&lt;&gt;"",
             INDEX(Кальк._огурец,MATCH("Средняя цена реализация",Кальк._огурец_наим.,0),MATCH(MONTH(LJ$3),MONTH('Кальк-я'!$A$1:$S$1),0))*(1+(1*АЧП!$D$6)),0),0)</f>
        <v>26.32</v>
      </c>
      <c r="LK14" s="232" cm="1">
        <f t="array" aca="1" ref="LK14" ca="1">IFERROR(IF(OFFSET(LK14,-1,0,1,1)&lt;&gt;"",
             INDEX(Кальк._огурец,MATCH("Средняя цена реализация",Кальк._огурец_наим.,0),MATCH(MONTH(LK$3),MONTH('Кальк-я'!$A$1:$S$1),0))*(1+(1*АЧП!$D$6)),0),0)</f>
        <v>36.1</v>
      </c>
      <c r="LL14" s="232" cm="1">
        <f t="array" aca="1" ref="LL14" ca="1">IFERROR(IF(OFFSET(LL14,-1,0,1,1)&lt;&gt;"",
             INDEX(Кальк._огурец,MATCH("Средняя цена реализация",Кальк._огурец_наим.,0),MATCH(MONTH(LL$3),MONTH('Кальк-я'!$A$1:$S$1),0))*(1+(1*АЧП!$D$6)),0),0)</f>
        <v>149</v>
      </c>
      <c r="LM14" s="232" cm="1">
        <f t="array" aca="1" ref="LM14" ca="1">IFERROR(IF(OFFSET(LM14,-1,0,1,1)&lt;&gt;"",
             INDEX(Кальк._огурец,MATCH("Средняя цена реализация",Кальк._огурец_наим.,0),MATCH(MONTH(LM$3),MONTH('Кальк-я'!$A$1:$S$1),0))*(1+(1*АЧП!$D$6)),0),0)</f>
        <v>149</v>
      </c>
      <c r="LN14" s="548">
        <f t="shared" ref="LN14" ca="1" si="580">IFERROR(LN12/LN13,0)</f>
        <v>87.905180000000001</v>
      </c>
      <c r="LO14" s="232" cm="1">
        <f t="array" aca="1" ref="LO14" ca="1">IFERROR(IF(OFFSET(LO14,-1,0,1,1)&lt;&gt;"",
             INDEX(Кальк._огурец,MATCH("Средняя цена реализация",Кальк._огурец_наим.,0),MATCH(MONTH(LO$3),MONTH('Кальк-я'!$A$1:$S$1),0))*(1+(1*АЧП!$D$6)),0),0)</f>
        <v>145</v>
      </c>
      <c r="LP14" s="232" cm="1">
        <f t="array" aca="1" ref="LP14" ca="1">IFERROR(IF(OFFSET(LP14,-1,0,1,1)&lt;&gt;"",
             INDEX(Кальк._огурец,MATCH("Средняя цена реализация",Кальк._огурец_наим.,0),MATCH(MONTH(LP$3),MONTH('Кальк-я'!$A$1:$S$1),0))*(1+(1*АЧП!$D$6)),0),0)</f>
        <v>141.63999999999999</v>
      </c>
      <c r="LQ14" s="232" cm="1">
        <f t="array" aca="1" ref="LQ14" ca="1">IFERROR(IF(OFFSET(LQ14,-1,0,1,1)&lt;&gt;"",
             INDEX(Кальк._огурец,MATCH("Средняя цена реализация",Кальк._огурец_наим.,0),MATCH(MONTH(LQ$3),MONTH('Кальк-я'!$A$1:$S$1),0))*(1+(1*АЧП!$D$6)),0),0)</f>
        <v>91.59</v>
      </c>
      <c r="LR14" s="232" cm="1">
        <f t="array" aca="1" ref="LR14" ca="1">IFERROR(IF(OFFSET(LR14,-1,0,1,1)&lt;&gt;"",
             INDEX(Кальк._огурец,MATCH("Средняя цена реализация",Кальк._огурец_наим.,0),MATCH(MONTH(LR$3),MONTH('Кальк-я'!$A$1:$S$1),0))*(1+(1*АЧП!$D$6)),0),0)</f>
        <v>99.9</v>
      </c>
      <c r="LS14" s="232" cm="1">
        <f t="array" aca="1" ref="LS14" ca="1">IFERROR(IF(OFFSET(LS14,-1,0,1,1)&lt;&gt;"",
             INDEX(Кальк._огурец,MATCH("Средняя цена реализация",Кальк._огурец_наим.,0),MATCH(MONTH(LS$3),MONTH('Кальк-я'!$A$1:$S$1),0))*(1+(1*АЧП!$D$6)),0),0)</f>
        <v>88.65</v>
      </c>
      <c r="LT14" s="232" cm="1">
        <f t="array" aca="1" ref="LT14" ca="1">IFERROR(IF(OFFSET(LT14,-1,0,1,1)&lt;&gt;"",
             INDEX(Кальк._огурец,MATCH("Средняя цена реализация",Кальк._огурец_наим.,0),MATCH(MONTH(LT$3),MONTH('Кальк-я'!$A$1:$S$1),0))*(1+(1*АЧП!$D$6)),0),0)</f>
        <v>24.74</v>
      </c>
      <c r="LU14" s="232" cm="1">
        <f t="array" aca="1" ref="LU14" ca="1">IFERROR(IF(OFFSET(LU14,-1,0,1,1)&lt;&gt;"",
             INDEX(Кальк._огурец,MATCH("Средняя цена реализация",Кальк._огурец_наим.,0),MATCH(MONTH(LU$3),MONTH('Кальк-я'!$A$1:$S$1),0))*(1+(1*АЧП!$D$6)),0),0)</f>
        <v>40.17</v>
      </c>
      <c r="LV14" s="232" cm="1">
        <f t="array" aca="1" ref="LV14" ca="1">IFERROR(IF(OFFSET(LV14,-1,0,1,1)&lt;&gt;"",
             INDEX(Кальк._огурец,MATCH("Средняя цена реализация",Кальк._огурец_наим.,0),MATCH(MONTH(LV$3),MONTH('Кальк-я'!$A$1:$S$1),0))*(1+(1*АЧП!$D$6)),0),0)</f>
        <v>41.04</v>
      </c>
      <c r="LW14" s="232" cm="1">
        <f t="array" aca="1" ref="LW14" ca="1">IFERROR(IF(OFFSET(LW14,-1,0,1,1)&lt;&gt;"",
             INDEX(Кальк._огурец,MATCH("Средняя цена реализация",Кальк._огурец_наим.,0),MATCH(MONTH(LW$3),MONTH('Кальк-я'!$A$1:$S$1),0))*(1+(1*АЧП!$D$6)),0),0)</f>
        <v>26.32</v>
      </c>
      <c r="LX14" s="232" cm="1">
        <f t="array" aca="1" ref="LX14" ca="1">IFERROR(IF(OFFSET(LX14,-1,0,1,1)&lt;&gt;"",
             INDEX(Кальк._огурец,MATCH("Средняя цена реализация",Кальк._огурец_наим.,0),MATCH(MONTH(LX$3),MONTH('Кальк-я'!$A$1:$S$1),0))*(1+(1*АЧП!$D$6)),0),0)</f>
        <v>36.1</v>
      </c>
      <c r="LY14" s="232" cm="1">
        <f t="array" aca="1" ref="LY14" ca="1">IFERROR(IF(OFFSET(LY14,-1,0,1,1)&lt;&gt;"",
             INDEX(Кальк._огурец,MATCH("Средняя цена реализация",Кальк._огурец_наим.,0),MATCH(MONTH(LY$3),MONTH('Кальк-я'!$A$1:$S$1),0))*(1+(1*АЧП!$D$6)),0),0)</f>
        <v>149</v>
      </c>
      <c r="LZ14" s="232" cm="1">
        <f t="array" aca="1" ref="LZ14" ca="1">IFERROR(IF(OFFSET(LZ14,-1,0,1,1)&lt;&gt;"",
             INDEX(Кальк._огурец,MATCH("Средняя цена реализация",Кальк._огурец_наим.,0),MATCH(MONTH(LZ$3),MONTH('Кальк-я'!$A$1:$S$1),0))*(1+(1*АЧП!$D$6)),0),0)</f>
        <v>149</v>
      </c>
      <c r="MA14" s="548">
        <f t="shared" ref="MA14" ca="1" si="581">IFERROR(MA12/MA13,0)</f>
        <v>87.905180000000001</v>
      </c>
      <c r="MB14" s="232" cm="1">
        <f t="array" aca="1" ref="MB14" ca="1">IFERROR(IF(OFFSET(MB14,-1,0,1,1)&lt;&gt;"",
             INDEX(Кальк._огурец,MATCH("Средняя цена реализация",Кальк._огурец_наим.,0),MATCH(MONTH(MB$3),MONTH('Кальк-я'!$A$1:$S$1),0))*(1+(1*АЧП!$D$6)),0),0)</f>
        <v>145</v>
      </c>
      <c r="MC14" s="232" cm="1">
        <f t="array" aca="1" ref="MC14" ca="1">IFERROR(IF(OFFSET(MC14,-1,0,1,1)&lt;&gt;"",
             INDEX(Кальк._огурец,MATCH("Средняя цена реализация",Кальк._огурец_наим.,0),MATCH(MONTH(MC$3),MONTH('Кальк-я'!$A$1:$S$1),0))*(1+(1*АЧП!$D$6)),0),0)</f>
        <v>141.63999999999999</v>
      </c>
      <c r="MD14" s="232" cm="1">
        <f t="array" aca="1" ref="MD14" ca="1">IFERROR(IF(OFFSET(MD14,-1,0,1,1)&lt;&gt;"",
             INDEX(Кальк._огурец,MATCH("Средняя цена реализация",Кальк._огурец_наим.,0),MATCH(MONTH(MD$3),MONTH('Кальк-я'!$A$1:$S$1),0))*(1+(1*АЧП!$D$6)),0),0)</f>
        <v>91.59</v>
      </c>
      <c r="ME14" s="232" cm="1">
        <f t="array" aca="1" ref="ME14" ca="1">IFERROR(IF(OFFSET(ME14,-1,0,1,1)&lt;&gt;"",
             INDEX(Кальк._огурец,MATCH("Средняя цена реализация",Кальк._огурец_наим.,0),MATCH(MONTH(ME$3),MONTH('Кальк-я'!$A$1:$S$1),0))*(1+(1*АЧП!$D$6)),0),0)</f>
        <v>99.9</v>
      </c>
      <c r="MF14" s="232" cm="1">
        <f t="array" aca="1" ref="MF14" ca="1">IFERROR(IF(OFFSET(MF14,-1,0,1,1)&lt;&gt;"",
             INDEX(Кальк._огурец,MATCH("Средняя цена реализация",Кальк._огурец_наим.,0),MATCH(MONTH(MF$3),MONTH('Кальк-я'!$A$1:$S$1),0))*(1+(1*АЧП!$D$6)),0),0)</f>
        <v>88.65</v>
      </c>
      <c r="MG14" s="232" cm="1">
        <f t="array" aca="1" ref="MG14" ca="1">IFERROR(IF(OFFSET(MG14,-1,0,1,1)&lt;&gt;"",
             INDEX(Кальк._огурец,MATCH("Средняя цена реализация",Кальк._огурец_наим.,0),MATCH(MONTH(MG$3),MONTH('Кальк-я'!$A$1:$S$1),0))*(1+(1*АЧП!$D$6)),0),0)</f>
        <v>24.74</v>
      </c>
      <c r="MH14" s="232" cm="1">
        <f t="array" aca="1" ref="MH14" ca="1">IFERROR(IF(OFFSET(MH14,-1,0,1,1)&lt;&gt;"",
             INDEX(Кальк._огурец,MATCH("Средняя цена реализация",Кальк._огурец_наим.,0),MATCH(MONTH(MH$3),MONTH('Кальк-я'!$A$1:$S$1),0))*(1+(1*АЧП!$D$6)),0),0)</f>
        <v>40.17</v>
      </c>
      <c r="MI14" s="232" cm="1">
        <f t="array" aca="1" ref="MI14" ca="1">IFERROR(IF(OFFSET(MI14,-1,0,1,1)&lt;&gt;"",
             INDEX(Кальк._огурец,MATCH("Средняя цена реализация",Кальк._огурец_наим.,0),MATCH(MONTH(MI$3),MONTH('Кальк-я'!$A$1:$S$1),0))*(1+(1*АЧП!$D$6)),0),0)</f>
        <v>41.04</v>
      </c>
      <c r="MJ14" s="232" cm="1">
        <f t="array" aca="1" ref="MJ14" ca="1">IFERROR(IF(OFFSET(MJ14,-1,0,1,1)&lt;&gt;"",
             INDEX(Кальк._огурец,MATCH("Средняя цена реализация",Кальк._огурец_наим.,0),MATCH(MONTH(MJ$3),MONTH('Кальк-я'!$A$1:$S$1),0))*(1+(1*АЧП!$D$6)),0),0)</f>
        <v>26.32</v>
      </c>
      <c r="MK14" s="232" cm="1">
        <f t="array" aca="1" ref="MK14" ca="1">IFERROR(IF(OFFSET(MK14,-1,0,1,1)&lt;&gt;"",
             INDEX(Кальк._огурец,MATCH("Средняя цена реализация",Кальк._огурец_наим.,0),MATCH(MONTH(MK$3),MONTH('Кальк-я'!$A$1:$S$1),0))*(1+(1*АЧП!$D$6)),0),0)</f>
        <v>36.1</v>
      </c>
      <c r="ML14" s="232" cm="1">
        <f t="array" aca="1" ref="ML14" ca="1">IFERROR(IF(OFFSET(ML14,-1,0,1,1)&lt;&gt;"",
             INDEX(Кальк._огурец,MATCH("Средняя цена реализация",Кальк._огурец_наим.,0),MATCH(MONTH(ML$3),MONTH('Кальк-я'!$A$1:$S$1),0))*(1+(1*АЧП!$D$6)),0),0)</f>
        <v>149</v>
      </c>
      <c r="MM14" s="232" cm="1">
        <f t="array" aca="1" ref="MM14" ca="1">IFERROR(IF(OFFSET(MM14,-1,0,1,1)&lt;&gt;"",
             INDEX(Кальк._огурец,MATCH("Средняя цена реализация",Кальк._огурец_наим.,0),MATCH(MONTH(MM$3),MONTH('Кальк-я'!$A$1:$S$1),0))*(1+(1*АЧП!$D$6)),0),0)</f>
        <v>149</v>
      </c>
      <c r="MN14" s="548">
        <f t="shared" ref="MN14" ca="1" si="582">IFERROR(MN12/MN13,0)</f>
        <v>87.905180000000001</v>
      </c>
      <c r="MO14" s="232" cm="1">
        <f t="array" aca="1" ref="MO14" ca="1">IFERROR(IF(OFFSET(MO14,-1,0,1,1)&lt;&gt;"",
             INDEX(Кальк._огурец,MATCH("Средняя цена реализация",Кальк._огурец_наим.,0),MATCH(MONTH(MO$3),MONTH('Кальк-я'!$A$1:$S$1),0))*(1+(1*АЧП!$D$6)),0),0)</f>
        <v>145</v>
      </c>
      <c r="MP14" s="232" cm="1">
        <f t="array" aca="1" ref="MP14" ca="1">IFERROR(IF(OFFSET(MP14,-1,0,1,1)&lt;&gt;"",
             INDEX(Кальк._огурец,MATCH("Средняя цена реализация",Кальк._огурец_наим.,0),MATCH(MONTH(MP$3),MONTH('Кальк-я'!$A$1:$S$1),0))*(1+(1*АЧП!$D$6)),0),0)</f>
        <v>141.63999999999999</v>
      </c>
      <c r="MQ14" s="232" cm="1">
        <f t="array" aca="1" ref="MQ14" ca="1">IFERROR(IF(OFFSET(MQ14,-1,0,1,1)&lt;&gt;"",
             INDEX(Кальк._огурец,MATCH("Средняя цена реализация",Кальк._огурец_наим.,0),MATCH(MONTH(MQ$3),MONTH('Кальк-я'!$A$1:$S$1),0))*(1+(1*АЧП!$D$6)),0),0)</f>
        <v>91.59</v>
      </c>
      <c r="MR14" s="232" cm="1">
        <f t="array" aca="1" ref="MR14" ca="1">IFERROR(IF(OFFSET(MR14,-1,0,1,1)&lt;&gt;"",
             INDEX(Кальк._огурец,MATCH("Средняя цена реализация",Кальк._огурец_наим.,0),MATCH(MONTH(MR$3),MONTH('Кальк-я'!$A$1:$S$1),0))*(1+(1*АЧП!$D$6)),0),0)</f>
        <v>99.9</v>
      </c>
      <c r="MS14" s="232" cm="1">
        <f t="array" aca="1" ref="MS14" ca="1">IFERROR(IF(OFFSET(MS14,-1,0,1,1)&lt;&gt;"",
             INDEX(Кальк._огурец,MATCH("Средняя цена реализация",Кальк._огурец_наим.,0),MATCH(MONTH(MS$3),MONTH('Кальк-я'!$A$1:$S$1),0))*(1+(1*АЧП!$D$6)),0),0)</f>
        <v>88.65</v>
      </c>
      <c r="MT14" s="232" cm="1">
        <f t="array" aca="1" ref="MT14" ca="1">IFERROR(IF(OFFSET(MT14,-1,0,1,1)&lt;&gt;"",
             INDEX(Кальк._огурец,MATCH("Средняя цена реализация",Кальк._огурец_наим.,0),MATCH(MONTH(MT$3),MONTH('Кальк-я'!$A$1:$S$1),0))*(1+(1*АЧП!$D$6)),0),0)</f>
        <v>24.74</v>
      </c>
      <c r="MU14" s="232" cm="1">
        <f t="array" aca="1" ref="MU14" ca="1">IFERROR(IF(OFFSET(MU14,-1,0,1,1)&lt;&gt;"",
             INDEX(Кальк._огурец,MATCH("Средняя цена реализация",Кальк._огурец_наим.,0),MATCH(MONTH(MU$3),MONTH('Кальк-я'!$A$1:$S$1),0))*(1+(1*АЧП!$D$6)),0),0)</f>
        <v>40.17</v>
      </c>
      <c r="MV14" s="232" cm="1">
        <f t="array" aca="1" ref="MV14" ca="1">IFERROR(IF(OFFSET(MV14,-1,0,1,1)&lt;&gt;"",
             INDEX(Кальк._огурец,MATCH("Средняя цена реализация",Кальк._огурец_наим.,0),MATCH(MONTH(MV$3),MONTH('Кальк-я'!$A$1:$S$1),0))*(1+(1*АЧП!$D$6)),0),0)</f>
        <v>41.04</v>
      </c>
      <c r="MW14" s="232" cm="1">
        <f t="array" aca="1" ref="MW14" ca="1">IFERROR(IF(OFFSET(MW14,-1,0,1,1)&lt;&gt;"",
             INDEX(Кальк._огурец,MATCH("Средняя цена реализация",Кальк._огурец_наим.,0),MATCH(MONTH(MW$3),MONTH('Кальк-я'!$A$1:$S$1),0))*(1+(1*АЧП!$D$6)),0),0)</f>
        <v>26.32</v>
      </c>
      <c r="MX14" s="232" cm="1">
        <f t="array" aca="1" ref="MX14" ca="1">IFERROR(IF(OFFSET(MX14,-1,0,1,1)&lt;&gt;"",
             INDEX(Кальк._огурец,MATCH("Средняя цена реализация",Кальк._огурец_наим.,0),MATCH(MONTH(MX$3),MONTH('Кальк-я'!$A$1:$S$1),0))*(1+(1*АЧП!$D$6)),0),0)</f>
        <v>36.1</v>
      </c>
      <c r="MY14" s="232" cm="1">
        <f t="array" aca="1" ref="MY14" ca="1">IFERROR(IF(OFFSET(MY14,-1,0,1,1)&lt;&gt;"",
             INDEX(Кальк._огурец,MATCH("Средняя цена реализация",Кальк._огурец_наим.,0),MATCH(MONTH(MY$3),MONTH('Кальк-я'!$A$1:$S$1),0))*(1+(1*АЧП!$D$6)),0),0)</f>
        <v>149</v>
      </c>
      <c r="MZ14" s="232" cm="1">
        <f t="array" aca="1" ref="MZ14" ca="1">IFERROR(IF(OFFSET(MZ14,-1,0,1,1)&lt;&gt;"",
             INDEX(Кальк._огурец,MATCH("Средняя цена реализация",Кальк._огурец_наим.,0),MATCH(MONTH(MZ$3),MONTH('Кальк-я'!$A$1:$S$1),0))*(1+(1*АЧП!$D$6)),0),0)</f>
        <v>149</v>
      </c>
      <c r="NA14" s="548">
        <f t="shared" ref="NA14" ca="1" si="583">IFERROR(NA12/NA13,0)</f>
        <v>87.905180000000001</v>
      </c>
      <c r="NB14" s="232" cm="1">
        <f t="array" aca="1" ref="NB14" ca="1">IFERROR(IF(OFFSET(NB14,-1,0,1,1)&lt;&gt;"",
             INDEX(Кальк._огурец,MATCH("Средняя цена реализация",Кальк._огурец_наим.,0),MATCH(MONTH(NB$3),MONTH('Кальк-я'!$A$1:$S$1),0))*(1+(1*АЧП!$D$6)),0),0)</f>
        <v>145</v>
      </c>
      <c r="NC14" s="232" cm="1">
        <f t="array" aca="1" ref="NC14" ca="1">IFERROR(IF(OFFSET(NC14,-1,0,1,1)&lt;&gt;"",
             INDEX(Кальк._огурец,MATCH("Средняя цена реализация",Кальк._огурец_наим.,0),MATCH(MONTH(NC$3),MONTH('Кальк-я'!$A$1:$S$1),0))*(1+(1*АЧП!$D$6)),0),0)</f>
        <v>141.63999999999999</v>
      </c>
      <c r="ND14" s="232" cm="1">
        <f t="array" aca="1" ref="ND14" ca="1">IFERROR(IF(OFFSET(ND14,-1,0,1,1)&lt;&gt;"",
             INDEX(Кальк._огурец,MATCH("Средняя цена реализация",Кальк._огурец_наим.,0),MATCH(MONTH(ND$3),MONTH('Кальк-я'!$A$1:$S$1),0))*(1+(1*АЧП!$D$6)),0),0)</f>
        <v>91.59</v>
      </c>
      <c r="NE14" s="232" cm="1">
        <f t="array" aca="1" ref="NE14" ca="1">IFERROR(IF(OFFSET(NE14,-1,0,1,1)&lt;&gt;"",
             INDEX(Кальк._огурец,MATCH("Средняя цена реализация",Кальк._огурец_наим.,0),MATCH(MONTH(NE$3),MONTH('Кальк-я'!$A$1:$S$1),0))*(1+(1*АЧП!$D$6)),0),0)</f>
        <v>99.9</v>
      </c>
      <c r="NF14" s="232" cm="1">
        <f t="array" aca="1" ref="NF14" ca="1">IFERROR(IF(OFFSET(NF14,-1,0,1,1)&lt;&gt;"",
             INDEX(Кальк._огурец,MATCH("Средняя цена реализация",Кальк._огурец_наим.,0),MATCH(MONTH(NF$3),MONTH('Кальк-я'!$A$1:$S$1),0))*(1+(1*АЧП!$D$6)),0),0)</f>
        <v>88.65</v>
      </c>
      <c r="NG14" s="232" cm="1">
        <f t="array" aca="1" ref="NG14" ca="1">IFERROR(IF(OFFSET(NG14,-1,0,1,1)&lt;&gt;"",
             INDEX(Кальк._огурец,MATCH("Средняя цена реализация",Кальк._огурец_наим.,0),MATCH(MONTH(NG$3),MONTH('Кальк-я'!$A$1:$S$1),0))*(1+(1*АЧП!$D$6)),0),0)</f>
        <v>24.74</v>
      </c>
      <c r="NH14" s="232" cm="1">
        <f t="array" aca="1" ref="NH14" ca="1">IFERROR(IF(OFFSET(NH14,-1,0,1,1)&lt;&gt;"",
             INDEX(Кальк._огурец,MATCH("Средняя цена реализация",Кальк._огурец_наим.,0),MATCH(MONTH(NH$3),MONTH('Кальк-я'!$A$1:$S$1),0))*(1+(1*АЧП!$D$6)),0),0)</f>
        <v>40.17</v>
      </c>
      <c r="NI14" s="232" cm="1">
        <f t="array" aca="1" ref="NI14" ca="1">IFERROR(IF(OFFSET(NI14,-1,0,1,1)&lt;&gt;"",
             INDEX(Кальк._огурец,MATCH("Средняя цена реализация",Кальк._огурец_наим.,0),MATCH(MONTH(NI$3),MONTH('Кальк-я'!$A$1:$S$1),0))*(1+(1*АЧП!$D$6)),0),0)</f>
        <v>41.04</v>
      </c>
      <c r="NJ14" s="232" cm="1">
        <f t="array" aca="1" ref="NJ14" ca="1">IFERROR(IF(OFFSET(NJ14,-1,0,1,1)&lt;&gt;"",
             INDEX(Кальк._огурец,MATCH("Средняя цена реализация",Кальк._огурец_наим.,0),MATCH(MONTH(NJ$3),MONTH('Кальк-я'!$A$1:$S$1),0))*(1+(1*АЧП!$D$6)),0),0)</f>
        <v>26.32</v>
      </c>
      <c r="NK14" s="232" cm="1">
        <f t="array" aca="1" ref="NK14" ca="1">IFERROR(IF(OFFSET(NK14,-1,0,1,1)&lt;&gt;"",
             INDEX(Кальк._огурец,MATCH("Средняя цена реализация",Кальк._огурец_наим.,0),MATCH(MONTH(NK$3),MONTH('Кальк-я'!$A$1:$S$1),0))*(1+(1*АЧП!$D$6)),0),0)</f>
        <v>36.1</v>
      </c>
      <c r="NL14" s="232" cm="1">
        <f t="array" aca="1" ref="NL14" ca="1">IFERROR(IF(OFFSET(NL14,-1,0,1,1)&lt;&gt;"",
             INDEX(Кальк._огурец,MATCH("Средняя цена реализация",Кальк._огурец_наим.,0),MATCH(MONTH(NL$3),MONTH('Кальк-я'!$A$1:$S$1),0))*(1+(1*АЧП!$D$6)),0),0)</f>
        <v>149</v>
      </c>
      <c r="NM14" s="232" cm="1">
        <f t="array" aca="1" ref="NM14" ca="1">IFERROR(IF(OFFSET(NM14,-1,0,1,1)&lt;&gt;"",
             INDEX(Кальк._огурец,MATCH("Средняя цена реализация",Кальк._огурец_наим.,0),MATCH(MONTH(NM$3),MONTH('Кальк-я'!$A$1:$S$1),0))*(1+(1*АЧП!$D$6)),0),0)</f>
        <v>149</v>
      </c>
      <c r="NN14" s="548">
        <f t="shared" ref="NN14" ca="1" si="584">IFERROR(NN12/NN13,0)</f>
        <v>87.905180000000001</v>
      </c>
      <c r="NO14" s="232" cm="1">
        <f t="array" aca="1" ref="NO14" ca="1">IFERROR(IF(OFFSET(NO14,-1,0,1,1)&lt;&gt;"",
             INDEX(Кальк._огурец,MATCH("Средняя цена реализация",Кальк._огурец_наим.,0),MATCH(MONTH(NO$3),MONTH('Кальк-я'!$A$1:$S$1),0))*(1+(1*АЧП!$D$6)),0),0)</f>
        <v>145</v>
      </c>
      <c r="NP14" s="232" cm="1">
        <f t="array" aca="1" ref="NP14" ca="1">IFERROR(IF(OFFSET(NP14,-1,0,1,1)&lt;&gt;"",
             INDEX(Кальк._огурец,MATCH("Средняя цена реализация",Кальк._огурец_наим.,0),MATCH(MONTH(NP$3),MONTH('Кальк-я'!$A$1:$S$1),0))*(1+(1*АЧП!$D$6)),0),0)</f>
        <v>141.63999999999999</v>
      </c>
      <c r="NQ14" s="232" cm="1">
        <f t="array" aca="1" ref="NQ14" ca="1">IFERROR(IF(OFFSET(NQ14,-1,0,1,1)&lt;&gt;"",
             INDEX(Кальк._огурец,MATCH("Средняя цена реализация",Кальк._огурец_наим.,0),MATCH(MONTH(NQ$3),MONTH('Кальк-я'!$A$1:$S$1),0))*(1+(1*АЧП!$D$6)),0),0)</f>
        <v>91.59</v>
      </c>
      <c r="NR14" s="232" cm="1">
        <f t="array" aca="1" ref="NR14" ca="1">IFERROR(IF(OFFSET(NR14,-1,0,1,1)&lt;&gt;"",
             INDEX(Кальк._огурец,MATCH("Средняя цена реализация",Кальк._огурец_наим.,0),MATCH(MONTH(NR$3),MONTH('Кальк-я'!$A$1:$S$1),0))*(1+(1*АЧП!$D$6)),0),0)</f>
        <v>99.9</v>
      </c>
      <c r="NS14" s="232" cm="1">
        <f t="array" aca="1" ref="NS14" ca="1">IFERROR(IF(OFFSET(NS14,-1,0,1,1)&lt;&gt;"",
             INDEX(Кальк._огурец,MATCH("Средняя цена реализация",Кальк._огурец_наим.,0),MATCH(MONTH(NS$3),MONTH('Кальк-я'!$A$1:$S$1),0))*(1+(1*АЧП!$D$6)),0),0)</f>
        <v>88.65</v>
      </c>
      <c r="NT14" s="232" cm="1">
        <f t="array" aca="1" ref="NT14" ca="1">IFERROR(IF(OFFSET(NT14,-1,0,1,1)&lt;&gt;"",
             INDEX(Кальк._огурец,MATCH("Средняя цена реализация",Кальк._огурец_наим.,0),MATCH(MONTH(NT$3),MONTH('Кальк-я'!$A$1:$S$1),0))*(1+(1*АЧП!$D$6)),0),0)</f>
        <v>24.74</v>
      </c>
      <c r="NU14" s="232" cm="1">
        <f t="array" aca="1" ref="NU14" ca="1">IFERROR(IF(OFFSET(NU14,-1,0,1,1)&lt;&gt;"",
             INDEX(Кальк._огурец,MATCH("Средняя цена реализация",Кальк._огурец_наим.,0),MATCH(MONTH(NU$3),MONTH('Кальк-я'!$A$1:$S$1),0))*(1+(1*АЧП!$D$6)),0),0)</f>
        <v>40.17</v>
      </c>
      <c r="NV14" s="232" cm="1">
        <f t="array" aca="1" ref="NV14" ca="1">IFERROR(IF(OFFSET(NV14,-1,0,1,1)&lt;&gt;"",
             INDEX(Кальк._огурец,MATCH("Средняя цена реализация",Кальк._огурец_наим.,0),MATCH(MONTH(NV$3),MONTH('Кальк-я'!$A$1:$S$1),0))*(1+(1*АЧП!$D$6)),0),0)</f>
        <v>41.04</v>
      </c>
      <c r="NW14" s="232" cm="1">
        <f t="array" aca="1" ref="NW14" ca="1">IFERROR(IF(OFFSET(NW14,-1,0,1,1)&lt;&gt;"",
             INDEX(Кальк._огурец,MATCH("Средняя цена реализация",Кальк._огурец_наим.,0),MATCH(MONTH(NW$3),MONTH('Кальк-я'!$A$1:$S$1),0))*(1+(1*АЧП!$D$6)),0),0)</f>
        <v>26.32</v>
      </c>
      <c r="NX14" s="232" cm="1">
        <f t="array" aca="1" ref="NX14" ca="1">IFERROR(IF(OFFSET(NX14,-1,0,1,1)&lt;&gt;"",
             INDEX(Кальк._огурец,MATCH("Средняя цена реализация",Кальк._огурец_наим.,0),MATCH(MONTH(NX$3),MONTH('Кальк-я'!$A$1:$S$1),0))*(1+(1*АЧП!$D$6)),0),0)</f>
        <v>36.1</v>
      </c>
      <c r="NY14" s="232" cm="1">
        <f t="array" aca="1" ref="NY14" ca="1">IFERROR(IF(OFFSET(NY14,-1,0,1,1)&lt;&gt;"",
             INDEX(Кальк._огурец,MATCH("Средняя цена реализация",Кальк._огурец_наим.,0),MATCH(MONTH(NY$3),MONTH('Кальк-я'!$A$1:$S$1),0))*(1+(1*АЧП!$D$6)),0),0)</f>
        <v>149</v>
      </c>
      <c r="NZ14" s="232" cm="1">
        <f t="array" aca="1" ref="NZ14" ca="1">IFERROR(IF(OFFSET(NZ14,-1,0,1,1)&lt;&gt;"",
             INDEX(Кальк._огурец,MATCH("Средняя цена реализация",Кальк._огурец_наим.,0),MATCH(MONTH(NZ$3),MONTH('Кальк-я'!$A$1:$S$1),0))*(1+(1*АЧП!$D$6)),0),0)</f>
        <v>149</v>
      </c>
      <c r="OA14" s="548">
        <f t="shared" ref="OA14" ca="1" si="585">IFERROR(OA12/OA13,0)</f>
        <v>87.905180000000001</v>
      </c>
      <c r="OB14" s="232" cm="1">
        <f t="array" aca="1" ref="OB14" ca="1">IFERROR(IF(OFFSET(OB14,-1,0,1,1)&lt;&gt;"",
             INDEX(Кальк._огурец,MATCH("Средняя цена реализация",Кальк._огурец_наим.,0),MATCH(MONTH(OB$3),MONTH('Кальк-я'!$A$1:$S$1),0))*(1+(1*АЧП!$D$6)),0),0)</f>
        <v>145</v>
      </c>
      <c r="OC14" s="232" cm="1">
        <f t="array" aca="1" ref="OC14" ca="1">IFERROR(IF(OFFSET(OC14,-1,0,1,1)&lt;&gt;"",
             INDEX(Кальк._огурец,MATCH("Средняя цена реализация",Кальк._огурец_наим.,0),MATCH(MONTH(OC$3),MONTH('Кальк-я'!$A$1:$S$1),0))*(1+(1*АЧП!$D$6)),0),0)</f>
        <v>141.63999999999999</v>
      </c>
      <c r="OD14" s="232" cm="1">
        <f t="array" aca="1" ref="OD14" ca="1">IFERROR(IF(OFFSET(OD14,-1,0,1,1)&lt;&gt;"",
             INDEX(Кальк._огурец,MATCH("Средняя цена реализация",Кальк._огурец_наим.,0),MATCH(MONTH(OD$3),MONTH('Кальк-я'!$A$1:$S$1),0))*(1+(1*АЧП!$D$6)),0),0)</f>
        <v>91.59</v>
      </c>
      <c r="OE14" s="232" cm="1">
        <f t="array" aca="1" ref="OE14" ca="1">IFERROR(IF(OFFSET(OE14,-1,0,1,1)&lt;&gt;"",
             INDEX(Кальк._огурец,MATCH("Средняя цена реализация",Кальк._огурец_наим.,0),MATCH(MONTH(OE$3),MONTH('Кальк-я'!$A$1:$S$1),0))*(1+(1*АЧП!$D$6)),0),0)</f>
        <v>99.9</v>
      </c>
      <c r="OF14" s="232" cm="1">
        <f t="array" aca="1" ref="OF14" ca="1">IFERROR(IF(OFFSET(OF14,-1,0,1,1)&lt;&gt;"",
             INDEX(Кальк._огурец,MATCH("Средняя цена реализация",Кальк._огурец_наим.,0),MATCH(MONTH(OF$3),MONTH('Кальк-я'!$A$1:$S$1),0))*(1+(1*АЧП!$D$6)),0),0)</f>
        <v>88.65</v>
      </c>
      <c r="OG14" s="232" cm="1">
        <f t="array" aca="1" ref="OG14" ca="1">IFERROR(IF(OFFSET(OG14,-1,0,1,1)&lt;&gt;"",
             INDEX(Кальк._огурец,MATCH("Средняя цена реализация",Кальк._огурец_наим.,0),MATCH(MONTH(OG$3),MONTH('Кальк-я'!$A$1:$S$1),0))*(1+(1*АЧП!$D$6)),0),0)</f>
        <v>24.74</v>
      </c>
      <c r="OH14" s="232" cm="1">
        <f t="array" aca="1" ref="OH14" ca="1">IFERROR(IF(OFFSET(OH14,-1,0,1,1)&lt;&gt;"",
             INDEX(Кальк._огурец,MATCH("Средняя цена реализация",Кальк._огурец_наим.,0),MATCH(MONTH(OH$3),MONTH('Кальк-я'!$A$1:$S$1),0))*(1+(1*АЧП!$D$6)),0),0)</f>
        <v>40.17</v>
      </c>
      <c r="OI14" s="232" cm="1">
        <f t="array" aca="1" ref="OI14" ca="1">IFERROR(IF(OFFSET(OI14,-1,0,1,1)&lt;&gt;"",
             INDEX(Кальк._огурец,MATCH("Средняя цена реализация",Кальк._огурец_наим.,0),MATCH(MONTH(OI$3),MONTH('Кальк-я'!$A$1:$S$1),0))*(1+(1*АЧП!$D$6)),0),0)</f>
        <v>41.04</v>
      </c>
      <c r="OJ14" s="232" cm="1">
        <f t="array" aca="1" ref="OJ14" ca="1">IFERROR(IF(OFFSET(OJ14,-1,0,1,1)&lt;&gt;"",
             INDEX(Кальк._огурец,MATCH("Средняя цена реализация",Кальк._огурец_наим.,0),MATCH(MONTH(OJ$3),MONTH('Кальк-я'!$A$1:$S$1),0))*(1+(1*АЧП!$D$6)),0),0)</f>
        <v>26.32</v>
      </c>
      <c r="OK14" s="232" cm="1">
        <f t="array" aca="1" ref="OK14" ca="1">IFERROR(IF(OFFSET(OK14,-1,0,1,1)&lt;&gt;"",
             INDEX(Кальк._огурец,MATCH("Средняя цена реализация",Кальк._огурец_наим.,0),MATCH(MONTH(OK$3),MONTH('Кальк-я'!$A$1:$S$1),0))*(1+(1*АЧП!$D$6)),0),0)</f>
        <v>0</v>
      </c>
      <c r="OL14" s="232" cm="1">
        <f t="array" aca="1" ref="OL14" ca="1">IFERROR(IF(OFFSET(OL14,-1,0,1,1)&lt;&gt;"",
             INDEX(Кальк._огурец,MATCH("Средняя цена реализация",Кальк._огурец_наим.,0),MATCH(MONTH(OL$3),MONTH('Кальк-я'!$A$1:$S$1),0))*(1+(1*АЧП!$D$6)),0),0)</f>
        <v>0</v>
      </c>
      <c r="OM14" s="232" cm="1">
        <f t="array" aca="1" ref="OM14" ca="1">IFERROR(IF(OFFSET(OM14,-1,0,1,1)&lt;&gt;"",
             INDEX(Кальк._огурец,MATCH("Средняя цена реализация",Кальк._огурец_наим.,0),MATCH(MONTH(OM$3),MONTH('Кальк-я'!$A$1:$S$1),0))*(1+(1*АЧП!$D$6)),0),0)</f>
        <v>0</v>
      </c>
      <c r="ON14" s="548">
        <f t="shared" ref="ON14" ca="1" si="586">IFERROR(ON12/ON13,0)</f>
        <v>82.159311475409851</v>
      </c>
    </row>
    <row r="15" spans="1:404" outlineLevel="1">
      <c r="A15" s="245" t="s">
        <v>173</v>
      </c>
      <c r="B15" s="236">
        <f t="shared" ref="B15:M15" ca="1" si="587">IFERROR(B16*B17,0)</f>
        <v>0</v>
      </c>
      <c r="C15" s="236">
        <f t="shared" ca="1" si="587"/>
        <v>0</v>
      </c>
      <c r="D15" s="236">
        <f t="shared" ca="1" si="587"/>
        <v>0</v>
      </c>
      <c r="E15" s="236">
        <f t="shared" ca="1" si="587"/>
        <v>0</v>
      </c>
      <c r="F15" s="236">
        <f t="shared" ca="1" si="587"/>
        <v>0</v>
      </c>
      <c r="G15" s="236">
        <f t="shared" ca="1" si="587"/>
        <v>0</v>
      </c>
      <c r="H15" s="236">
        <f t="shared" ca="1" si="587"/>
        <v>0</v>
      </c>
      <c r="I15" s="236">
        <f t="shared" ca="1" si="587"/>
        <v>0</v>
      </c>
      <c r="J15" s="236">
        <f t="shared" ca="1" si="587"/>
        <v>0</v>
      </c>
      <c r="K15" s="236">
        <f t="shared" ca="1" si="587"/>
        <v>0</v>
      </c>
      <c r="L15" s="236">
        <f t="shared" ca="1" si="587"/>
        <v>0</v>
      </c>
      <c r="M15" s="236">
        <f t="shared" ca="1" si="587"/>
        <v>0</v>
      </c>
      <c r="N15" s="545">
        <f t="shared" ref="N15" ca="1" si="588">SUM(B15:M15)</f>
        <v>0</v>
      </c>
      <c r="O15" s="236">
        <f t="shared" ref="O15:Z15" ca="1" si="589">IFERROR(O16*O17,0)</f>
        <v>0</v>
      </c>
      <c r="P15" s="236">
        <f t="shared" ca="1" si="589"/>
        <v>0</v>
      </c>
      <c r="Q15" s="236">
        <f t="shared" ca="1" si="589"/>
        <v>0</v>
      </c>
      <c r="R15" s="236">
        <f t="shared" ca="1" si="589"/>
        <v>0</v>
      </c>
      <c r="S15" s="236">
        <f t="shared" ca="1" si="589"/>
        <v>0</v>
      </c>
      <c r="T15" s="236">
        <f t="shared" ca="1" si="589"/>
        <v>1200</v>
      </c>
      <c r="U15" s="236">
        <f t="shared" ca="1" si="589"/>
        <v>1200</v>
      </c>
      <c r="V15" s="236">
        <f t="shared" ca="1" si="589"/>
        <v>0</v>
      </c>
      <c r="W15" s="236">
        <f t="shared" ca="1" si="589"/>
        <v>0</v>
      </c>
      <c r="X15" s="236">
        <f t="shared" ca="1" si="589"/>
        <v>0</v>
      </c>
      <c r="Y15" s="236">
        <f t="shared" ca="1" si="589"/>
        <v>0</v>
      </c>
      <c r="Z15" s="236">
        <f t="shared" ca="1" si="589"/>
        <v>0</v>
      </c>
      <c r="AA15" s="545">
        <f t="shared" ref="AA15" ca="1" si="590">SUM(O15:Z15)</f>
        <v>2400</v>
      </c>
      <c r="AB15" s="236">
        <f t="shared" ref="AB15:AM15" ca="1" si="591">IFERROR(AB16*AB17,0)</f>
        <v>0</v>
      </c>
      <c r="AC15" s="236">
        <f t="shared" ca="1" si="591"/>
        <v>0</v>
      </c>
      <c r="AD15" s="236">
        <f t="shared" ca="1" si="591"/>
        <v>0</v>
      </c>
      <c r="AE15" s="236">
        <f t="shared" ca="1" si="591"/>
        <v>0</v>
      </c>
      <c r="AF15" s="236">
        <f t="shared" ca="1" si="591"/>
        <v>0</v>
      </c>
      <c r="AG15" s="236">
        <f t="shared" ca="1" si="591"/>
        <v>1200</v>
      </c>
      <c r="AH15" s="236">
        <f t="shared" ca="1" si="591"/>
        <v>1200</v>
      </c>
      <c r="AI15" s="236">
        <f t="shared" ca="1" si="591"/>
        <v>0</v>
      </c>
      <c r="AJ15" s="236">
        <f t="shared" ca="1" si="591"/>
        <v>0</v>
      </c>
      <c r="AK15" s="236">
        <f t="shared" ca="1" si="591"/>
        <v>0</v>
      </c>
      <c r="AL15" s="236">
        <f t="shared" ca="1" si="591"/>
        <v>0</v>
      </c>
      <c r="AM15" s="236">
        <f t="shared" ca="1" si="591"/>
        <v>0</v>
      </c>
      <c r="AN15" s="545">
        <f t="shared" ref="AN15" ca="1" si="592">SUM(AB15:AM15)</f>
        <v>2400</v>
      </c>
      <c r="AO15" s="236">
        <f t="shared" ref="AO15:AZ15" ca="1" si="593">IFERROR(AO16*AO17,0)</f>
        <v>0</v>
      </c>
      <c r="AP15" s="236">
        <f t="shared" ca="1" si="593"/>
        <v>0</v>
      </c>
      <c r="AQ15" s="236">
        <f t="shared" ca="1" si="593"/>
        <v>0</v>
      </c>
      <c r="AR15" s="236">
        <f t="shared" ca="1" si="593"/>
        <v>0</v>
      </c>
      <c r="AS15" s="236">
        <f t="shared" ca="1" si="593"/>
        <v>0</v>
      </c>
      <c r="AT15" s="236">
        <f t="shared" ca="1" si="593"/>
        <v>1200</v>
      </c>
      <c r="AU15" s="236">
        <f t="shared" ca="1" si="593"/>
        <v>1200</v>
      </c>
      <c r="AV15" s="236">
        <f t="shared" ca="1" si="593"/>
        <v>0</v>
      </c>
      <c r="AW15" s="236">
        <f t="shared" ca="1" si="593"/>
        <v>0</v>
      </c>
      <c r="AX15" s="236">
        <f t="shared" ca="1" si="593"/>
        <v>0</v>
      </c>
      <c r="AY15" s="236">
        <f t="shared" ca="1" si="593"/>
        <v>0</v>
      </c>
      <c r="AZ15" s="236">
        <f t="shared" ca="1" si="593"/>
        <v>0</v>
      </c>
      <c r="BA15" s="545">
        <f t="shared" ref="BA15" ca="1" si="594">SUM(AO15:AZ15)</f>
        <v>2400</v>
      </c>
      <c r="BB15" s="236">
        <f t="shared" ref="BB15:BM15" ca="1" si="595">IFERROR(BB16*BB17,0)</f>
        <v>0</v>
      </c>
      <c r="BC15" s="236">
        <f t="shared" ca="1" si="595"/>
        <v>0</v>
      </c>
      <c r="BD15" s="236">
        <f t="shared" ca="1" si="595"/>
        <v>0</v>
      </c>
      <c r="BE15" s="236">
        <f t="shared" ca="1" si="595"/>
        <v>0</v>
      </c>
      <c r="BF15" s="236">
        <f t="shared" ca="1" si="595"/>
        <v>0</v>
      </c>
      <c r="BG15" s="236">
        <f t="shared" ca="1" si="595"/>
        <v>1200</v>
      </c>
      <c r="BH15" s="236">
        <f t="shared" ca="1" si="595"/>
        <v>1200</v>
      </c>
      <c r="BI15" s="236">
        <f t="shared" ca="1" si="595"/>
        <v>0</v>
      </c>
      <c r="BJ15" s="236">
        <f t="shared" ca="1" si="595"/>
        <v>0</v>
      </c>
      <c r="BK15" s="236">
        <f t="shared" ca="1" si="595"/>
        <v>0</v>
      </c>
      <c r="BL15" s="236">
        <f t="shared" ca="1" si="595"/>
        <v>0</v>
      </c>
      <c r="BM15" s="236">
        <f t="shared" ca="1" si="595"/>
        <v>0</v>
      </c>
      <c r="BN15" s="545">
        <f t="shared" ref="BN15" ca="1" si="596">SUM(BB15:BM15)</f>
        <v>2400</v>
      </c>
      <c r="BO15" s="236">
        <f t="shared" ref="BO15:BZ15" ca="1" si="597">IFERROR(BO16*BO17,0)</f>
        <v>0</v>
      </c>
      <c r="BP15" s="236">
        <f t="shared" ca="1" si="597"/>
        <v>0</v>
      </c>
      <c r="BQ15" s="236">
        <f t="shared" ca="1" si="597"/>
        <v>0</v>
      </c>
      <c r="BR15" s="236">
        <f t="shared" ca="1" si="597"/>
        <v>0</v>
      </c>
      <c r="BS15" s="236">
        <f t="shared" ca="1" si="597"/>
        <v>0</v>
      </c>
      <c r="BT15" s="236">
        <f t="shared" ca="1" si="597"/>
        <v>1200</v>
      </c>
      <c r="BU15" s="236">
        <f t="shared" ca="1" si="597"/>
        <v>1200</v>
      </c>
      <c r="BV15" s="236">
        <f t="shared" ca="1" si="597"/>
        <v>0</v>
      </c>
      <c r="BW15" s="236">
        <f t="shared" ca="1" si="597"/>
        <v>0</v>
      </c>
      <c r="BX15" s="236">
        <f t="shared" ca="1" si="597"/>
        <v>0</v>
      </c>
      <c r="BY15" s="236">
        <f t="shared" ca="1" si="597"/>
        <v>0</v>
      </c>
      <c r="BZ15" s="236">
        <f t="shared" ca="1" si="597"/>
        <v>0</v>
      </c>
      <c r="CA15" s="545">
        <f t="shared" ref="CA15" ca="1" si="598">SUM(BO15:BZ15)</f>
        <v>2400</v>
      </c>
      <c r="CB15" s="236">
        <f t="shared" ref="CB15:CM15" ca="1" si="599">IFERROR(CB16*CB17,0)</f>
        <v>0</v>
      </c>
      <c r="CC15" s="236">
        <f t="shared" ca="1" si="599"/>
        <v>0</v>
      </c>
      <c r="CD15" s="236">
        <f t="shared" ca="1" si="599"/>
        <v>0</v>
      </c>
      <c r="CE15" s="236">
        <f t="shared" ca="1" si="599"/>
        <v>0</v>
      </c>
      <c r="CF15" s="236">
        <f t="shared" ca="1" si="599"/>
        <v>0</v>
      </c>
      <c r="CG15" s="236">
        <f t="shared" ca="1" si="599"/>
        <v>1200</v>
      </c>
      <c r="CH15" s="236">
        <f t="shared" ca="1" si="599"/>
        <v>1200</v>
      </c>
      <c r="CI15" s="236">
        <f t="shared" ca="1" si="599"/>
        <v>0</v>
      </c>
      <c r="CJ15" s="236">
        <f t="shared" ca="1" si="599"/>
        <v>0</v>
      </c>
      <c r="CK15" s="236">
        <f t="shared" ca="1" si="599"/>
        <v>0</v>
      </c>
      <c r="CL15" s="236">
        <f t="shared" ca="1" si="599"/>
        <v>0</v>
      </c>
      <c r="CM15" s="236">
        <f t="shared" ca="1" si="599"/>
        <v>0</v>
      </c>
      <c r="CN15" s="545">
        <f t="shared" ref="CN15" ca="1" si="600">SUM(CB15:CM15)</f>
        <v>2400</v>
      </c>
      <c r="CO15" s="236">
        <f t="shared" ref="CO15:CZ15" ca="1" si="601">IFERROR(CO16*CO17,0)</f>
        <v>0</v>
      </c>
      <c r="CP15" s="236">
        <f t="shared" ca="1" si="601"/>
        <v>0</v>
      </c>
      <c r="CQ15" s="236">
        <f t="shared" ca="1" si="601"/>
        <v>0</v>
      </c>
      <c r="CR15" s="236">
        <f t="shared" ca="1" si="601"/>
        <v>0</v>
      </c>
      <c r="CS15" s="236">
        <f t="shared" ca="1" si="601"/>
        <v>0</v>
      </c>
      <c r="CT15" s="236">
        <f t="shared" ca="1" si="601"/>
        <v>1200</v>
      </c>
      <c r="CU15" s="236">
        <f t="shared" ca="1" si="601"/>
        <v>1200</v>
      </c>
      <c r="CV15" s="236">
        <f t="shared" ca="1" si="601"/>
        <v>0</v>
      </c>
      <c r="CW15" s="236">
        <f t="shared" ca="1" si="601"/>
        <v>0</v>
      </c>
      <c r="CX15" s="236">
        <f t="shared" ca="1" si="601"/>
        <v>0</v>
      </c>
      <c r="CY15" s="236">
        <f t="shared" ca="1" si="601"/>
        <v>0</v>
      </c>
      <c r="CZ15" s="236">
        <f t="shared" ca="1" si="601"/>
        <v>0</v>
      </c>
      <c r="DA15" s="545">
        <f t="shared" ref="DA15" ca="1" si="602">SUM(CO15:CZ15)</f>
        <v>2400</v>
      </c>
      <c r="DB15" s="236">
        <f t="shared" ref="DB15:DM15" ca="1" si="603">IFERROR(DB16*DB17,0)</f>
        <v>0</v>
      </c>
      <c r="DC15" s="236">
        <f t="shared" ca="1" si="603"/>
        <v>0</v>
      </c>
      <c r="DD15" s="236">
        <f t="shared" ca="1" si="603"/>
        <v>0</v>
      </c>
      <c r="DE15" s="236">
        <f t="shared" ca="1" si="603"/>
        <v>0</v>
      </c>
      <c r="DF15" s="236">
        <f t="shared" ca="1" si="603"/>
        <v>0</v>
      </c>
      <c r="DG15" s="236">
        <f t="shared" ca="1" si="603"/>
        <v>1200</v>
      </c>
      <c r="DH15" s="236">
        <f t="shared" ca="1" si="603"/>
        <v>1200</v>
      </c>
      <c r="DI15" s="236">
        <f t="shared" ca="1" si="603"/>
        <v>0</v>
      </c>
      <c r="DJ15" s="236">
        <f t="shared" ca="1" si="603"/>
        <v>0</v>
      </c>
      <c r="DK15" s="236">
        <f t="shared" ca="1" si="603"/>
        <v>0</v>
      </c>
      <c r="DL15" s="236">
        <f t="shared" ca="1" si="603"/>
        <v>0</v>
      </c>
      <c r="DM15" s="236">
        <f t="shared" ca="1" si="603"/>
        <v>0</v>
      </c>
      <c r="DN15" s="545">
        <f t="shared" ref="DN15" ca="1" si="604">SUM(DB15:DM15)</f>
        <v>2400</v>
      </c>
      <c r="DO15" s="236">
        <f t="shared" ref="DO15:DZ15" ca="1" si="605">IFERROR(DO16*DO17,0)</f>
        <v>0</v>
      </c>
      <c r="DP15" s="236">
        <f t="shared" ca="1" si="605"/>
        <v>0</v>
      </c>
      <c r="DQ15" s="236">
        <f t="shared" ca="1" si="605"/>
        <v>0</v>
      </c>
      <c r="DR15" s="236">
        <f t="shared" ca="1" si="605"/>
        <v>0</v>
      </c>
      <c r="DS15" s="236">
        <f t="shared" ca="1" si="605"/>
        <v>0</v>
      </c>
      <c r="DT15" s="236">
        <f t="shared" ca="1" si="605"/>
        <v>1200</v>
      </c>
      <c r="DU15" s="236">
        <f t="shared" ca="1" si="605"/>
        <v>1200</v>
      </c>
      <c r="DV15" s="236">
        <f t="shared" ca="1" si="605"/>
        <v>0</v>
      </c>
      <c r="DW15" s="236">
        <f t="shared" ca="1" si="605"/>
        <v>0</v>
      </c>
      <c r="DX15" s="236">
        <f t="shared" ca="1" si="605"/>
        <v>0</v>
      </c>
      <c r="DY15" s="236">
        <f t="shared" ca="1" si="605"/>
        <v>0</v>
      </c>
      <c r="DZ15" s="236">
        <f t="shared" ca="1" si="605"/>
        <v>0</v>
      </c>
      <c r="EA15" s="545">
        <f t="shared" ref="EA15" ca="1" si="606">SUM(DO15:DZ15)</f>
        <v>2400</v>
      </c>
      <c r="EB15" s="236">
        <f t="shared" ref="EB15:EM15" ca="1" si="607">IFERROR(EB16*EB17,0)</f>
        <v>0</v>
      </c>
      <c r="EC15" s="236">
        <f t="shared" ca="1" si="607"/>
        <v>0</v>
      </c>
      <c r="ED15" s="236">
        <f t="shared" ca="1" si="607"/>
        <v>0</v>
      </c>
      <c r="EE15" s="236">
        <f t="shared" ca="1" si="607"/>
        <v>0</v>
      </c>
      <c r="EF15" s="236">
        <f t="shared" ca="1" si="607"/>
        <v>0</v>
      </c>
      <c r="EG15" s="236">
        <f t="shared" ca="1" si="607"/>
        <v>1200</v>
      </c>
      <c r="EH15" s="236">
        <f t="shared" ca="1" si="607"/>
        <v>1200</v>
      </c>
      <c r="EI15" s="236">
        <f t="shared" ca="1" si="607"/>
        <v>0</v>
      </c>
      <c r="EJ15" s="236">
        <f t="shared" ca="1" si="607"/>
        <v>0</v>
      </c>
      <c r="EK15" s="236">
        <f t="shared" ca="1" si="607"/>
        <v>0</v>
      </c>
      <c r="EL15" s="236">
        <f t="shared" ca="1" si="607"/>
        <v>0</v>
      </c>
      <c r="EM15" s="236">
        <f t="shared" ca="1" si="607"/>
        <v>0</v>
      </c>
      <c r="EN15" s="545">
        <f t="shared" ref="EN15" ca="1" si="608">SUM(EB15:EM15)</f>
        <v>2400</v>
      </c>
      <c r="EO15" s="236">
        <f t="shared" ref="EO15:EZ15" ca="1" si="609">IFERROR(EO16*EO17,0)</f>
        <v>0</v>
      </c>
      <c r="EP15" s="236">
        <f t="shared" ca="1" si="609"/>
        <v>0</v>
      </c>
      <c r="EQ15" s="236">
        <f t="shared" ca="1" si="609"/>
        <v>0</v>
      </c>
      <c r="ER15" s="236">
        <f t="shared" ca="1" si="609"/>
        <v>0</v>
      </c>
      <c r="ES15" s="236">
        <f t="shared" ca="1" si="609"/>
        <v>0</v>
      </c>
      <c r="ET15" s="236">
        <f t="shared" ca="1" si="609"/>
        <v>1200</v>
      </c>
      <c r="EU15" s="236">
        <f t="shared" ca="1" si="609"/>
        <v>1200</v>
      </c>
      <c r="EV15" s="236">
        <f t="shared" ca="1" si="609"/>
        <v>0</v>
      </c>
      <c r="EW15" s="236">
        <f t="shared" ca="1" si="609"/>
        <v>0</v>
      </c>
      <c r="EX15" s="236">
        <f t="shared" ca="1" si="609"/>
        <v>0</v>
      </c>
      <c r="EY15" s="236">
        <f t="shared" ca="1" si="609"/>
        <v>0</v>
      </c>
      <c r="EZ15" s="236">
        <f t="shared" ca="1" si="609"/>
        <v>0</v>
      </c>
      <c r="FA15" s="545">
        <f t="shared" ref="FA15" ca="1" si="610">SUM(EO15:EZ15)</f>
        <v>2400</v>
      </c>
      <c r="FB15" s="236">
        <f t="shared" ref="FB15:FM15" ca="1" si="611">IFERROR(FB16*FB17,0)</f>
        <v>0</v>
      </c>
      <c r="FC15" s="236">
        <f t="shared" ca="1" si="611"/>
        <v>0</v>
      </c>
      <c r="FD15" s="236">
        <f t="shared" ca="1" si="611"/>
        <v>0</v>
      </c>
      <c r="FE15" s="236">
        <f t="shared" ca="1" si="611"/>
        <v>0</v>
      </c>
      <c r="FF15" s="236">
        <f t="shared" ca="1" si="611"/>
        <v>0</v>
      </c>
      <c r="FG15" s="236">
        <f t="shared" ca="1" si="611"/>
        <v>1200</v>
      </c>
      <c r="FH15" s="236">
        <f t="shared" ca="1" si="611"/>
        <v>1200</v>
      </c>
      <c r="FI15" s="236">
        <f t="shared" ca="1" si="611"/>
        <v>0</v>
      </c>
      <c r="FJ15" s="236">
        <f t="shared" ca="1" si="611"/>
        <v>0</v>
      </c>
      <c r="FK15" s="236">
        <f t="shared" ca="1" si="611"/>
        <v>0</v>
      </c>
      <c r="FL15" s="236">
        <f t="shared" ca="1" si="611"/>
        <v>0</v>
      </c>
      <c r="FM15" s="236">
        <f t="shared" ca="1" si="611"/>
        <v>0</v>
      </c>
      <c r="FN15" s="545">
        <f t="shared" ref="FN15" ca="1" si="612">SUM(FB15:FM15)</f>
        <v>2400</v>
      </c>
      <c r="FO15" s="236">
        <f t="shared" ref="FO15:FZ15" ca="1" si="613">IFERROR(FO16*FO17,0)</f>
        <v>0</v>
      </c>
      <c r="FP15" s="236">
        <f t="shared" ca="1" si="613"/>
        <v>0</v>
      </c>
      <c r="FQ15" s="236">
        <f t="shared" ca="1" si="613"/>
        <v>0</v>
      </c>
      <c r="FR15" s="236">
        <f t="shared" ca="1" si="613"/>
        <v>0</v>
      </c>
      <c r="FS15" s="236">
        <f t="shared" ca="1" si="613"/>
        <v>0</v>
      </c>
      <c r="FT15" s="236">
        <f t="shared" ca="1" si="613"/>
        <v>1200</v>
      </c>
      <c r="FU15" s="236">
        <f t="shared" ca="1" si="613"/>
        <v>1200</v>
      </c>
      <c r="FV15" s="236">
        <f t="shared" ca="1" si="613"/>
        <v>0</v>
      </c>
      <c r="FW15" s="236">
        <f t="shared" ca="1" si="613"/>
        <v>0</v>
      </c>
      <c r="FX15" s="236">
        <f t="shared" ca="1" si="613"/>
        <v>0</v>
      </c>
      <c r="FY15" s="236">
        <f t="shared" ca="1" si="613"/>
        <v>0</v>
      </c>
      <c r="FZ15" s="236">
        <f t="shared" ca="1" si="613"/>
        <v>0</v>
      </c>
      <c r="GA15" s="545">
        <f t="shared" ref="GA15" ca="1" si="614">SUM(FO15:FZ15)</f>
        <v>2400</v>
      </c>
      <c r="GB15" s="236">
        <f t="shared" ref="GB15" ca="1" si="615">IFERROR(GB16*GB17,0)</f>
        <v>0</v>
      </c>
      <c r="GC15" s="236">
        <f t="shared" ref="GC15:GM15" ca="1" si="616">IFERROR(GC16*GC17,0)</f>
        <v>0</v>
      </c>
      <c r="GD15" s="236">
        <f t="shared" ca="1" si="616"/>
        <v>0</v>
      </c>
      <c r="GE15" s="236">
        <f t="shared" ca="1" si="616"/>
        <v>0</v>
      </c>
      <c r="GF15" s="236">
        <f t="shared" ca="1" si="616"/>
        <v>0</v>
      </c>
      <c r="GG15" s="236">
        <f t="shared" ca="1" si="616"/>
        <v>1200</v>
      </c>
      <c r="GH15" s="236">
        <f t="shared" ca="1" si="616"/>
        <v>1200</v>
      </c>
      <c r="GI15" s="236">
        <f t="shared" ca="1" si="616"/>
        <v>0</v>
      </c>
      <c r="GJ15" s="236">
        <f t="shared" ca="1" si="616"/>
        <v>0</v>
      </c>
      <c r="GK15" s="236">
        <f t="shared" ca="1" si="616"/>
        <v>0</v>
      </c>
      <c r="GL15" s="236">
        <f t="shared" ca="1" si="616"/>
        <v>0</v>
      </c>
      <c r="GM15" s="236">
        <f t="shared" ca="1" si="616"/>
        <v>0</v>
      </c>
      <c r="GN15" s="545">
        <f t="shared" ref="GN15" ca="1" si="617">SUM(GB15:GM15)</f>
        <v>2400</v>
      </c>
      <c r="GO15" s="236">
        <f t="shared" ref="GO15:GZ15" ca="1" si="618">IFERROR(GO16*GO17,0)</f>
        <v>0</v>
      </c>
      <c r="GP15" s="236">
        <f t="shared" ca="1" si="618"/>
        <v>0</v>
      </c>
      <c r="GQ15" s="236">
        <f t="shared" ca="1" si="618"/>
        <v>0</v>
      </c>
      <c r="GR15" s="236">
        <f t="shared" ca="1" si="618"/>
        <v>0</v>
      </c>
      <c r="GS15" s="236">
        <f t="shared" ca="1" si="618"/>
        <v>0</v>
      </c>
      <c r="GT15" s="236">
        <f t="shared" ca="1" si="618"/>
        <v>1200</v>
      </c>
      <c r="GU15" s="236">
        <f t="shared" ca="1" si="618"/>
        <v>1200</v>
      </c>
      <c r="GV15" s="236">
        <f t="shared" ca="1" si="618"/>
        <v>0</v>
      </c>
      <c r="GW15" s="236">
        <f t="shared" ca="1" si="618"/>
        <v>0</v>
      </c>
      <c r="GX15" s="236">
        <f t="shared" ca="1" si="618"/>
        <v>0</v>
      </c>
      <c r="GY15" s="236">
        <f t="shared" ca="1" si="618"/>
        <v>0</v>
      </c>
      <c r="GZ15" s="236">
        <f t="shared" ca="1" si="618"/>
        <v>0</v>
      </c>
      <c r="HA15" s="545">
        <f t="shared" ref="HA15" ca="1" si="619">SUM(GO15:GZ15)</f>
        <v>2400</v>
      </c>
      <c r="HB15" s="236">
        <f t="shared" ref="HB15:HM15" ca="1" si="620">IFERROR(HB16*HB17,0)</f>
        <v>0</v>
      </c>
      <c r="HC15" s="236">
        <f t="shared" ca="1" si="620"/>
        <v>0</v>
      </c>
      <c r="HD15" s="236">
        <f t="shared" ca="1" si="620"/>
        <v>0</v>
      </c>
      <c r="HE15" s="236">
        <f t="shared" ca="1" si="620"/>
        <v>0</v>
      </c>
      <c r="HF15" s="236">
        <f t="shared" ca="1" si="620"/>
        <v>0</v>
      </c>
      <c r="HG15" s="236">
        <f t="shared" ca="1" si="620"/>
        <v>1200</v>
      </c>
      <c r="HH15" s="236">
        <f t="shared" ca="1" si="620"/>
        <v>1200</v>
      </c>
      <c r="HI15" s="236">
        <f t="shared" ca="1" si="620"/>
        <v>0</v>
      </c>
      <c r="HJ15" s="236">
        <f t="shared" ca="1" si="620"/>
        <v>0</v>
      </c>
      <c r="HK15" s="236">
        <f t="shared" ca="1" si="620"/>
        <v>0</v>
      </c>
      <c r="HL15" s="236">
        <f t="shared" ca="1" si="620"/>
        <v>0</v>
      </c>
      <c r="HM15" s="236">
        <f t="shared" ca="1" si="620"/>
        <v>0</v>
      </c>
      <c r="HN15" s="545">
        <f t="shared" ref="HN15" ca="1" si="621">SUM(HB15:HM15)</f>
        <v>2400</v>
      </c>
      <c r="HO15" s="236">
        <f t="shared" ref="HO15:HZ15" ca="1" si="622">IFERROR(HO16*HO17,0)</f>
        <v>0</v>
      </c>
      <c r="HP15" s="236">
        <f t="shared" ca="1" si="622"/>
        <v>0</v>
      </c>
      <c r="HQ15" s="236">
        <f t="shared" ca="1" si="622"/>
        <v>0</v>
      </c>
      <c r="HR15" s="236">
        <f t="shared" ca="1" si="622"/>
        <v>0</v>
      </c>
      <c r="HS15" s="236">
        <f t="shared" ca="1" si="622"/>
        <v>0</v>
      </c>
      <c r="HT15" s="236">
        <f t="shared" ca="1" si="622"/>
        <v>1200</v>
      </c>
      <c r="HU15" s="236">
        <f t="shared" ca="1" si="622"/>
        <v>1200</v>
      </c>
      <c r="HV15" s="236">
        <f t="shared" ca="1" si="622"/>
        <v>0</v>
      </c>
      <c r="HW15" s="236">
        <f t="shared" ca="1" si="622"/>
        <v>0</v>
      </c>
      <c r="HX15" s="236">
        <f t="shared" ca="1" si="622"/>
        <v>0</v>
      </c>
      <c r="HY15" s="236">
        <f t="shared" ca="1" si="622"/>
        <v>0</v>
      </c>
      <c r="HZ15" s="236">
        <f t="shared" ca="1" si="622"/>
        <v>0</v>
      </c>
      <c r="IA15" s="545">
        <f t="shared" ref="IA15" ca="1" si="623">SUM(HO15:HZ15)</f>
        <v>2400</v>
      </c>
      <c r="IB15" s="236">
        <f t="shared" ref="IB15:IM15" ca="1" si="624">IFERROR(IB16*IB17,0)</f>
        <v>0</v>
      </c>
      <c r="IC15" s="236">
        <f t="shared" ca="1" si="624"/>
        <v>0</v>
      </c>
      <c r="ID15" s="236">
        <f t="shared" ca="1" si="624"/>
        <v>0</v>
      </c>
      <c r="IE15" s="236">
        <f t="shared" ca="1" si="624"/>
        <v>0</v>
      </c>
      <c r="IF15" s="236">
        <f t="shared" ca="1" si="624"/>
        <v>0</v>
      </c>
      <c r="IG15" s="236">
        <f t="shared" ca="1" si="624"/>
        <v>1200</v>
      </c>
      <c r="IH15" s="236">
        <f t="shared" ca="1" si="624"/>
        <v>1200</v>
      </c>
      <c r="II15" s="236">
        <f t="shared" ca="1" si="624"/>
        <v>0</v>
      </c>
      <c r="IJ15" s="236">
        <f t="shared" ca="1" si="624"/>
        <v>0</v>
      </c>
      <c r="IK15" s="236">
        <f t="shared" ca="1" si="624"/>
        <v>0</v>
      </c>
      <c r="IL15" s="236">
        <f t="shared" ca="1" si="624"/>
        <v>0</v>
      </c>
      <c r="IM15" s="236">
        <f t="shared" ca="1" si="624"/>
        <v>0</v>
      </c>
      <c r="IN15" s="545">
        <f t="shared" ref="IN15" ca="1" si="625">SUM(IB15:IM15)</f>
        <v>2400</v>
      </c>
      <c r="IO15" s="236">
        <f t="shared" ref="IO15:IZ15" ca="1" si="626">IFERROR(IO16*IO17,0)</f>
        <v>0</v>
      </c>
      <c r="IP15" s="236">
        <f t="shared" ca="1" si="626"/>
        <v>0</v>
      </c>
      <c r="IQ15" s="236">
        <f t="shared" ca="1" si="626"/>
        <v>0</v>
      </c>
      <c r="IR15" s="236">
        <f t="shared" ca="1" si="626"/>
        <v>0</v>
      </c>
      <c r="IS15" s="236">
        <f t="shared" ca="1" si="626"/>
        <v>0</v>
      </c>
      <c r="IT15" s="236">
        <f t="shared" ca="1" si="626"/>
        <v>1200</v>
      </c>
      <c r="IU15" s="236">
        <f t="shared" ca="1" si="626"/>
        <v>1200</v>
      </c>
      <c r="IV15" s="236">
        <f t="shared" ca="1" si="626"/>
        <v>0</v>
      </c>
      <c r="IW15" s="236">
        <f t="shared" ca="1" si="626"/>
        <v>0</v>
      </c>
      <c r="IX15" s="236">
        <f t="shared" ca="1" si="626"/>
        <v>0</v>
      </c>
      <c r="IY15" s="236">
        <f t="shared" ca="1" si="626"/>
        <v>0</v>
      </c>
      <c r="IZ15" s="236">
        <f t="shared" ca="1" si="626"/>
        <v>0</v>
      </c>
      <c r="JA15" s="545">
        <f t="shared" ref="JA15" ca="1" si="627">SUM(IO15:IZ15)</f>
        <v>2400</v>
      </c>
      <c r="JB15" s="236">
        <f t="shared" ref="JB15:JM15" ca="1" si="628">IFERROR(JB16*JB17,0)</f>
        <v>0</v>
      </c>
      <c r="JC15" s="236">
        <f t="shared" ca="1" si="628"/>
        <v>0</v>
      </c>
      <c r="JD15" s="236">
        <f t="shared" ca="1" si="628"/>
        <v>0</v>
      </c>
      <c r="JE15" s="236">
        <f t="shared" ca="1" si="628"/>
        <v>0</v>
      </c>
      <c r="JF15" s="236">
        <f t="shared" ca="1" si="628"/>
        <v>0</v>
      </c>
      <c r="JG15" s="236">
        <f t="shared" ca="1" si="628"/>
        <v>1200</v>
      </c>
      <c r="JH15" s="236">
        <f t="shared" ca="1" si="628"/>
        <v>1200</v>
      </c>
      <c r="JI15" s="236">
        <f t="shared" ca="1" si="628"/>
        <v>0</v>
      </c>
      <c r="JJ15" s="236">
        <f t="shared" ca="1" si="628"/>
        <v>0</v>
      </c>
      <c r="JK15" s="236">
        <f t="shared" ca="1" si="628"/>
        <v>0</v>
      </c>
      <c r="JL15" s="236">
        <f t="shared" ca="1" si="628"/>
        <v>0</v>
      </c>
      <c r="JM15" s="236">
        <f t="shared" ca="1" si="628"/>
        <v>0</v>
      </c>
      <c r="JN15" s="545">
        <f t="shared" ref="JN15" ca="1" si="629">SUM(JB15:JM15)</f>
        <v>2400</v>
      </c>
      <c r="JO15" s="236">
        <f t="shared" ref="JO15:JZ15" ca="1" si="630">IFERROR(JO16*JO17,0)</f>
        <v>0</v>
      </c>
      <c r="JP15" s="236">
        <f t="shared" ca="1" si="630"/>
        <v>0</v>
      </c>
      <c r="JQ15" s="236">
        <f t="shared" ca="1" si="630"/>
        <v>0</v>
      </c>
      <c r="JR15" s="236">
        <f t="shared" ca="1" si="630"/>
        <v>0</v>
      </c>
      <c r="JS15" s="236">
        <f t="shared" ca="1" si="630"/>
        <v>0</v>
      </c>
      <c r="JT15" s="236">
        <f t="shared" ca="1" si="630"/>
        <v>1200</v>
      </c>
      <c r="JU15" s="236">
        <f t="shared" ca="1" si="630"/>
        <v>1200</v>
      </c>
      <c r="JV15" s="236">
        <f t="shared" ca="1" si="630"/>
        <v>0</v>
      </c>
      <c r="JW15" s="236">
        <f t="shared" ca="1" si="630"/>
        <v>0</v>
      </c>
      <c r="JX15" s="236">
        <f t="shared" ca="1" si="630"/>
        <v>0</v>
      </c>
      <c r="JY15" s="236">
        <f t="shared" ca="1" si="630"/>
        <v>0</v>
      </c>
      <c r="JZ15" s="236">
        <f t="shared" ca="1" si="630"/>
        <v>0</v>
      </c>
      <c r="KA15" s="545">
        <f t="shared" ref="KA15" ca="1" si="631">SUM(JO15:JZ15)</f>
        <v>2400</v>
      </c>
      <c r="KB15" s="236">
        <f t="shared" ref="KB15:KM15" ca="1" si="632">IFERROR(KB16*KB17,0)</f>
        <v>0</v>
      </c>
      <c r="KC15" s="236">
        <f t="shared" ca="1" si="632"/>
        <v>0</v>
      </c>
      <c r="KD15" s="236">
        <f t="shared" ca="1" si="632"/>
        <v>0</v>
      </c>
      <c r="KE15" s="236">
        <f t="shared" ca="1" si="632"/>
        <v>0</v>
      </c>
      <c r="KF15" s="236">
        <f t="shared" ca="1" si="632"/>
        <v>0</v>
      </c>
      <c r="KG15" s="236">
        <f t="shared" ca="1" si="632"/>
        <v>1200</v>
      </c>
      <c r="KH15" s="236">
        <f t="shared" ca="1" si="632"/>
        <v>1200</v>
      </c>
      <c r="KI15" s="236">
        <f t="shared" ca="1" si="632"/>
        <v>0</v>
      </c>
      <c r="KJ15" s="236">
        <f t="shared" ca="1" si="632"/>
        <v>0</v>
      </c>
      <c r="KK15" s="236">
        <f t="shared" ca="1" si="632"/>
        <v>0</v>
      </c>
      <c r="KL15" s="236">
        <f t="shared" ca="1" si="632"/>
        <v>0</v>
      </c>
      <c r="KM15" s="236">
        <f t="shared" ca="1" si="632"/>
        <v>0</v>
      </c>
      <c r="KN15" s="545">
        <f t="shared" ref="KN15" ca="1" si="633">SUM(KB15:KM15)</f>
        <v>2400</v>
      </c>
      <c r="KO15" s="236">
        <f t="shared" ref="KO15:KZ15" ca="1" si="634">IFERROR(KO16*KO17,0)</f>
        <v>0</v>
      </c>
      <c r="KP15" s="236">
        <f t="shared" ca="1" si="634"/>
        <v>0</v>
      </c>
      <c r="KQ15" s="236">
        <f t="shared" ca="1" si="634"/>
        <v>0</v>
      </c>
      <c r="KR15" s="236">
        <f t="shared" ca="1" si="634"/>
        <v>0</v>
      </c>
      <c r="KS15" s="236">
        <f t="shared" ca="1" si="634"/>
        <v>0</v>
      </c>
      <c r="KT15" s="236">
        <f t="shared" ca="1" si="634"/>
        <v>1200</v>
      </c>
      <c r="KU15" s="236">
        <f t="shared" ca="1" si="634"/>
        <v>1200</v>
      </c>
      <c r="KV15" s="236">
        <f t="shared" ca="1" si="634"/>
        <v>0</v>
      </c>
      <c r="KW15" s="236">
        <f t="shared" ca="1" si="634"/>
        <v>0</v>
      </c>
      <c r="KX15" s="236">
        <f t="shared" ca="1" si="634"/>
        <v>0</v>
      </c>
      <c r="KY15" s="236">
        <f t="shared" ca="1" si="634"/>
        <v>0</v>
      </c>
      <c r="KZ15" s="236">
        <f t="shared" ca="1" si="634"/>
        <v>0</v>
      </c>
      <c r="LA15" s="545">
        <f t="shared" ref="LA15" ca="1" si="635">SUM(KO15:KZ15)</f>
        <v>2400</v>
      </c>
      <c r="LB15" s="236">
        <f t="shared" ref="LB15:LM15" ca="1" si="636">IFERROR(LB16*LB17,0)</f>
        <v>0</v>
      </c>
      <c r="LC15" s="236">
        <f t="shared" ca="1" si="636"/>
        <v>0</v>
      </c>
      <c r="LD15" s="236">
        <f t="shared" ca="1" si="636"/>
        <v>0</v>
      </c>
      <c r="LE15" s="236">
        <f t="shared" ca="1" si="636"/>
        <v>0</v>
      </c>
      <c r="LF15" s="236">
        <f t="shared" ca="1" si="636"/>
        <v>0</v>
      </c>
      <c r="LG15" s="236">
        <f t="shared" ca="1" si="636"/>
        <v>1200</v>
      </c>
      <c r="LH15" s="236">
        <f t="shared" ca="1" si="636"/>
        <v>1200</v>
      </c>
      <c r="LI15" s="236">
        <f t="shared" ca="1" si="636"/>
        <v>0</v>
      </c>
      <c r="LJ15" s="236">
        <f t="shared" ca="1" si="636"/>
        <v>0</v>
      </c>
      <c r="LK15" s="236">
        <f t="shared" ca="1" si="636"/>
        <v>0</v>
      </c>
      <c r="LL15" s="236">
        <f t="shared" ca="1" si="636"/>
        <v>0</v>
      </c>
      <c r="LM15" s="236">
        <f t="shared" ca="1" si="636"/>
        <v>0</v>
      </c>
      <c r="LN15" s="545">
        <f t="shared" ref="LN15" ca="1" si="637">SUM(LB15:LM15)</f>
        <v>2400</v>
      </c>
      <c r="LO15" s="236">
        <f t="shared" ref="LO15:LZ15" ca="1" si="638">IFERROR(LO16*LO17,0)</f>
        <v>0</v>
      </c>
      <c r="LP15" s="236">
        <f t="shared" ca="1" si="638"/>
        <v>0</v>
      </c>
      <c r="LQ15" s="236">
        <f t="shared" ca="1" si="638"/>
        <v>0</v>
      </c>
      <c r="LR15" s="236">
        <f t="shared" ca="1" si="638"/>
        <v>0</v>
      </c>
      <c r="LS15" s="236">
        <f t="shared" ca="1" si="638"/>
        <v>0</v>
      </c>
      <c r="LT15" s="236">
        <f t="shared" ca="1" si="638"/>
        <v>1200</v>
      </c>
      <c r="LU15" s="236">
        <f t="shared" ca="1" si="638"/>
        <v>1200</v>
      </c>
      <c r="LV15" s="236">
        <f t="shared" ca="1" si="638"/>
        <v>0</v>
      </c>
      <c r="LW15" s="236">
        <f t="shared" ca="1" si="638"/>
        <v>0</v>
      </c>
      <c r="LX15" s="236">
        <f t="shared" ca="1" si="638"/>
        <v>0</v>
      </c>
      <c r="LY15" s="236">
        <f t="shared" ca="1" si="638"/>
        <v>0</v>
      </c>
      <c r="LZ15" s="236">
        <f t="shared" ca="1" si="638"/>
        <v>0</v>
      </c>
      <c r="MA15" s="545">
        <f t="shared" ref="MA15" ca="1" si="639">SUM(LO15:LZ15)</f>
        <v>2400</v>
      </c>
      <c r="MB15" s="236">
        <f t="shared" ref="MB15:MM15" ca="1" si="640">IFERROR(MB16*MB17,0)</f>
        <v>0</v>
      </c>
      <c r="MC15" s="236">
        <f t="shared" ca="1" si="640"/>
        <v>0</v>
      </c>
      <c r="MD15" s="236">
        <f t="shared" ca="1" si="640"/>
        <v>0</v>
      </c>
      <c r="ME15" s="236">
        <f t="shared" ca="1" si="640"/>
        <v>0</v>
      </c>
      <c r="MF15" s="236">
        <f t="shared" ca="1" si="640"/>
        <v>0</v>
      </c>
      <c r="MG15" s="236">
        <f t="shared" ca="1" si="640"/>
        <v>1200</v>
      </c>
      <c r="MH15" s="236">
        <f t="shared" ca="1" si="640"/>
        <v>1200</v>
      </c>
      <c r="MI15" s="236">
        <f t="shared" ca="1" si="640"/>
        <v>0</v>
      </c>
      <c r="MJ15" s="236">
        <f t="shared" ca="1" si="640"/>
        <v>0</v>
      </c>
      <c r="MK15" s="236">
        <f t="shared" ca="1" si="640"/>
        <v>0</v>
      </c>
      <c r="ML15" s="236">
        <f t="shared" ca="1" si="640"/>
        <v>0</v>
      </c>
      <c r="MM15" s="236">
        <f t="shared" ca="1" si="640"/>
        <v>0</v>
      </c>
      <c r="MN15" s="545">
        <f t="shared" ref="MN15" ca="1" si="641">SUM(MB15:MM15)</f>
        <v>2400</v>
      </c>
      <c r="MO15" s="236">
        <f t="shared" ref="MO15:MZ15" ca="1" si="642">IFERROR(MO16*MO17,0)</f>
        <v>0</v>
      </c>
      <c r="MP15" s="236">
        <f t="shared" ca="1" si="642"/>
        <v>0</v>
      </c>
      <c r="MQ15" s="236">
        <f t="shared" ca="1" si="642"/>
        <v>0</v>
      </c>
      <c r="MR15" s="236">
        <f t="shared" ca="1" si="642"/>
        <v>0</v>
      </c>
      <c r="MS15" s="236">
        <f t="shared" ca="1" si="642"/>
        <v>0</v>
      </c>
      <c r="MT15" s="236">
        <f t="shared" ca="1" si="642"/>
        <v>1200</v>
      </c>
      <c r="MU15" s="236">
        <f t="shared" ca="1" si="642"/>
        <v>1200</v>
      </c>
      <c r="MV15" s="236">
        <f t="shared" ca="1" si="642"/>
        <v>0</v>
      </c>
      <c r="MW15" s="236">
        <f t="shared" ca="1" si="642"/>
        <v>0</v>
      </c>
      <c r="MX15" s="236">
        <f t="shared" ca="1" si="642"/>
        <v>0</v>
      </c>
      <c r="MY15" s="236">
        <f t="shared" ca="1" si="642"/>
        <v>0</v>
      </c>
      <c r="MZ15" s="236">
        <f t="shared" ca="1" si="642"/>
        <v>0</v>
      </c>
      <c r="NA15" s="545">
        <f t="shared" ref="NA15" ca="1" si="643">SUM(MO15:MZ15)</f>
        <v>2400</v>
      </c>
      <c r="NB15" s="236">
        <f t="shared" ref="NB15:NM15" ca="1" si="644">IFERROR(NB16*NB17,0)</f>
        <v>0</v>
      </c>
      <c r="NC15" s="236">
        <f t="shared" ca="1" si="644"/>
        <v>0</v>
      </c>
      <c r="ND15" s="236">
        <f t="shared" ca="1" si="644"/>
        <v>0</v>
      </c>
      <c r="NE15" s="236">
        <f t="shared" ca="1" si="644"/>
        <v>0</v>
      </c>
      <c r="NF15" s="236">
        <f t="shared" ca="1" si="644"/>
        <v>0</v>
      </c>
      <c r="NG15" s="236">
        <f t="shared" ca="1" si="644"/>
        <v>1200</v>
      </c>
      <c r="NH15" s="236">
        <f t="shared" ca="1" si="644"/>
        <v>1200</v>
      </c>
      <c r="NI15" s="236">
        <f t="shared" ca="1" si="644"/>
        <v>0</v>
      </c>
      <c r="NJ15" s="236">
        <f t="shared" ca="1" si="644"/>
        <v>0</v>
      </c>
      <c r="NK15" s="236">
        <f t="shared" ca="1" si="644"/>
        <v>0</v>
      </c>
      <c r="NL15" s="236">
        <f t="shared" ca="1" si="644"/>
        <v>0</v>
      </c>
      <c r="NM15" s="236">
        <f t="shared" ca="1" si="644"/>
        <v>0</v>
      </c>
      <c r="NN15" s="545">
        <f t="shared" ref="NN15" ca="1" si="645">SUM(NB15:NM15)</f>
        <v>2400</v>
      </c>
      <c r="NO15" s="236">
        <f t="shared" ref="NO15:NZ15" ca="1" si="646">IFERROR(NO16*NO17,0)</f>
        <v>0</v>
      </c>
      <c r="NP15" s="236">
        <f t="shared" ca="1" si="646"/>
        <v>0</v>
      </c>
      <c r="NQ15" s="236">
        <f t="shared" ca="1" si="646"/>
        <v>0</v>
      </c>
      <c r="NR15" s="236">
        <f t="shared" ca="1" si="646"/>
        <v>0</v>
      </c>
      <c r="NS15" s="236">
        <f t="shared" ca="1" si="646"/>
        <v>0</v>
      </c>
      <c r="NT15" s="236">
        <f t="shared" ca="1" si="646"/>
        <v>1200</v>
      </c>
      <c r="NU15" s="236">
        <f t="shared" ca="1" si="646"/>
        <v>1200</v>
      </c>
      <c r="NV15" s="236">
        <f t="shared" ca="1" si="646"/>
        <v>0</v>
      </c>
      <c r="NW15" s="236">
        <f t="shared" ca="1" si="646"/>
        <v>0</v>
      </c>
      <c r="NX15" s="236">
        <f t="shared" ca="1" si="646"/>
        <v>0</v>
      </c>
      <c r="NY15" s="236">
        <f t="shared" ca="1" si="646"/>
        <v>0</v>
      </c>
      <c r="NZ15" s="236">
        <f t="shared" ca="1" si="646"/>
        <v>0</v>
      </c>
      <c r="OA15" s="545">
        <f t="shared" ref="OA15" ca="1" si="647">SUM(NO15:NZ15)</f>
        <v>2400</v>
      </c>
      <c r="OB15" s="236">
        <f t="shared" ref="OB15:OM15" ca="1" si="648">IFERROR(OB16*OB17,0)</f>
        <v>0</v>
      </c>
      <c r="OC15" s="236">
        <f t="shared" ca="1" si="648"/>
        <v>0</v>
      </c>
      <c r="OD15" s="236">
        <f t="shared" ca="1" si="648"/>
        <v>0</v>
      </c>
      <c r="OE15" s="236">
        <f t="shared" ca="1" si="648"/>
        <v>0</v>
      </c>
      <c r="OF15" s="236">
        <f t="shared" ca="1" si="648"/>
        <v>0</v>
      </c>
      <c r="OG15" s="236">
        <f t="shared" ca="1" si="648"/>
        <v>1200</v>
      </c>
      <c r="OH15" s="236">
        <f t="shared" ca="1" si="648"/>
        <v>1200</v>
      </c>
      <c r="OI15" s="236">
        <f t="shared" ca="1" si="648"/>
        <v>0</v>
      </c>
      <c r="OJ15" s="236">
        <f t="shared" ca="1" si="648"/>
        <v>0</v>
      </c>
      <c r="OK15" s="236">
        <f t="shared" ca="1" si="648"/>
        <v>0</v>
      </c>
      <c r="OL15" s="236">
        <f t="shared" ca="1" si="648"/>
        <v>0</v>
      </c>
      <c r="OM15" s="236">
        <f t="shared" ca="1" si="648"/>
        <v>0</v>
      </c>
      <c r="ON15" s="545">
        <f t="shared" ref="ON15" ca="1" si="649">SUM(OB15:OM15)</f>
        <v>2400</v>
      </c>
    </row>
    <row r="16" spans="1:404" s="233" customFormat="1" ht="12.75" outlineLevel="2">
      <c r="A16" s="231" t="s">
        <v>242</v>
      </c>
      <c r="B16" s="238" t="str" cm="1">
        <f t="array" ref="B16">IFERROR(IF(AND(НачИнвП_Дата&lt;=B$3,КИнвП_Дата&gt;B$3),
             INDEX(ЗФ,MATCH($A15,ЗФ!$A:$A,0),MATCH("На реализацию"&amp;YEAR(B$3),ЗФ!$2:$2,0))*INDEX(КЗ!$A$1:$O$13,MATCH($A15,КЗ!$A:$A,0),MATCH(MONTH(B$3),КЗ!$1:$1,0)),""),0)</f>
        <v/>
      </c>
      <c r="C16" s="238" t="str" cm="1">
        <f t="array" aca="1" ref="C16" ca="1">IFERROR(IF(AND(НачИнвП_Дата&lt;=C$3,КИнвП_Дата&gt;C$3),
             INDEX(ЗФ,MATCH($A15,ЗФ!$A:$A,0),MATCH("На реализацию"&amp;YEAR(C$3),ЗФ!$2:$2,0))*INDEX(КЗ!$A$1:$O$13,MATCH($A15,КЗ!$A:$A,0),MATCH(MONTH(C$3),КЗ!$1:$1,0)),""),0)</f>
        <v/>
      </c>
      <c r="D16" s="238" t="str" cm="1">
        <f t="array" aca="1" ref="D16" ca="1">IFERROR(IF(AND(НачИнвП_Дата&lt;=D$3,КИнвП_Дата&gt;D$3),
             INDEX(ЗФ,MATCH($A15,ЗФ!$A:$A,0),MATCH("На реализацию"&amp;YEAR(D$3),ЗФ!$2:$2,0))*INDEX(КЗ!$A$1:$O$13,MATCH($A15,КЗ!$A:$A,0),MATCH(MONTH(D$3),КЗ!$1:$1,0)),""),0)</f>
        <v/>
      </c>
      <c r="E16" s="238" t="str" cm="1">
        <f t="array" aca="1" ref="E16" ca="1">IFERROR(IF(AND(НачИнвП_Дата&lt;=E$3,КИнвП_Дата&gt;E$3),
             INDEX(ЗФ,MATCH($A15,ЗФ!$A:$A,0),MATCH("На реализацию"&amp;YEAR(E$3),ЗФ!$2:$2,0))*INDEX(КЗ!$A$1:$O$13,MATCH($A15,КЗ!$A:$A,0),MATCH(MONTH(E$3),КЗ!$1:$1,0)),""),0)</f>
        <v/>
      </c>
      <c r="F16" s="238" t="str" cm="1">
        <f t="array" aca="1" ref="F16" ca="1">IFERROR(IF(AND(НачИнвП_Дата&lt;=F$3,КИнвП_Дата&gt;F$3),
             INDEX(ЗФ,MATCH($A15,ЗФ!$A:$A,0),MATCH("На реализацию"&amp;YEAR(F$3),ЗФ!$2:$2,0))*INDEX(КЗ!$A$1:$O$13,MATCH($A15,КЗ!$A:$A,0),MATCH(MONTH(F$3),КЗ!$1:$1,0)),""),0)</f>
        <v/>
      </c>
      <c r="G16" s="238" t="str" cm="1">
        <f t="array" aca="1" ref="G16" ca="1">IFERROR(IF(AND(НачИнвП_Дата&lt;=G$3,КИнвП_Дата&gt;G$3),
             INDEX(ЗФ,MATCH($A15,ЗФ!$A:$A,0),MATCH("На реализацию"&amp;YEAR(G$3),ЗФ!$2:$2,0))*INDEX(КЗ!$A$1:$O$13,MATCH($A15,КЗ!$A:$A,0),MATCH(MONTH(G$3),КЗ!$1:$1,0)),""),0)</f>
        <v/>
      </c>
      <c r="H16" s="238" t="str" cm="1">
        <f t="array" aca="1" ref="H16" ca="1">IFERROR(IF(AND(НачИнвП_Дата&lt;=H$3,КИнвП_Дата&gt;H$3),
             INDEX(ЗФ,MATCH($A15,ЗФ!$A:$A,0),MATCH("На реализацию"&amp;YEAR(H$3),ЗФ!$2:$2,0))*INDEX(КЗ!$A$1:$O$13,MATCH($A15,КЗ!$A:$A,0),MATCH(MONTH(H$3),КЗ!$1:$1,0)),""),0)</f>
        <v/>
      </c>
      <c r="I16" s="238" t="str" cm="1">
        <f t="array" aca="1" ref="I16" ca="1">IFERROR(IF(AND(НачИнвП_Дата&lt;=I$3,КИнвП_Дата&gt;I$3),
             INDEX(ЗФ,MATCH($A15,ЗФ!$A:$A,0),MATCH("На реализацию"&amp;YEAR(I$3),ЗФ!$2:$2,0))*INDEX(КЗ!$A$1:$O$13,MATCH($A15,КЗ!$A:$A,0),MATCH(MONTH(I$3),КЗ!$1:$1,0)),""),0)</f>
        <v/>
      </c>
      <c r="J16" s="238" t="str" cm="1">
        <f t="array" aca="1" ref="J16" ca="1">IFERROR(IF(AND(НачИнвП_Дата&lt;=J$3,КИнвП_Дата&gt;J$3),
             INDEX(ЗФ,MATCH($A15,ЗФ!$A:$A,0),MATCH("На реализацию"&amp;YEAR(J$3),ЗФ!$2:$2,0))*INDEX(КЗ!$A$1:$O$13,MATCH($A15,КЗ!$A:$A,0),MATCH(MONTH(J$3),КЗ!$1:$1,0)),""),0)</f>
        <v/>
      </c>
      <c r="K16" s="238" cm="1">
        <f t="array" aca="1" ref="K16" ca="1">IFERROR(IF(AND(НачИнвП_Дата&lt;=K$3,КИнвП_Дата&gt;K$3),
             INDEX(ЗФ,MATCH($A15,ЗФ!$A:$A,0),MATCH("На реализацию"&amp;YEAR(K$3),ЗФ!$2:$2,0))*INDEX(КЗ!$A$1:$O$13,MATCH($A15,КЗ!$A:$A,0),MATCH(MONTH(K$3),КЗ!$1:$1,0)),""),0)</f>
        <v>0</v>
      </c>
      <c r="L16" s="238" cm="1">
        <f t="array" aca="1" ref="L16" ca="1">IFERROR(IF(AND(НачИнвП_Дата&lt;=L$3,КИнвП_Дата&gt;L$3),
             INDEX(ЗФ,MATCH($A15,ЗФ!$A:$A,0),MATCH("На реализацию"&amp;YEAR(L$3),ЗФ!$2:$2,0))*INDEX(КЗ!$A$1:$O$13,MATCH($A15,КЗ!$A:$A,0),MATCH(MONTH(L$3),КЗ!$1:$1,0)),""),0)</f>
        <v>0</v>
      </c>
      <c r="M16" s="238" cm="1">
        <f t="array" aca="1" ref="M16" ca="1">IFERROR(IF(AND(НачИнвП_Дата&lt;=M$3,КИнвП_Дата&gt;M$3),
             INDEX(ЗФ,MATCH($A15,ЗФ!$A:$A,0),MATCH("На реализацию"&amp;YEAR(M$3),ЗФ!$2:$2,0))*INDEX(КЗ!$A$1:$O$13,MATCH($A15,КЗ!$A:$A,0),MATCH(MONTH(M$3),КЗ!$1:$1,0)),""),0)</f>
        <v>0</v>
      </c>
      <c r="N16" s="548">
        <f t="shared" ref="N16" ca="1" si="650">SUM(B16:M16)</f>
        <v>0</v>
      </c>
      <c r="O16" s="238" cm="1">
        <f t="array" aca="1" ref="O16" ca="1">IFERROR(IF(AND(НачИнвП_Дата&lt;=O$3,КИнвП_Дата&gt;O$3),
             INDEX(ЗФ,MATCH($A15,ЗФ!$A:$A,0),MATCH("На реализацию"&amp;YEAR(O$3),ЗФ!$2:$2,0))*INDEX(КЗ!$A$1:$O$13,MATCH($A15,КЗ!$A:$A,0),MATCH(MONTH(O$3),КЗ!$1:$1,0)),""),0)</f>
        <v>0</v>
      </c>
      <c r="P16" s="238" cm="1">
        <f t="array" aca="1" ref="P16" ca="1">IFERROR(IF(AND(НачИнвП_Дата&lt;=P$3,КИнвП_Дата&gt;P$3),
             INDEX(ЗФ,MATCH($A15,ЗФ!$A:$A,0),MATCH("На реализацию"&amp;YEAR(P$3),ЗФ!$2:$2,0))*INDEX(КЗ!$A$1:$O$13,MATCH($A15,КЗ!$A:$A,0),MATCH(MONTH(P$3),КЗ!$1:$1,0)),""),0)</f>
        <v>0</v>
      </c>
      <c r="Q16" s="238" cm="1">
        <f t="array" aca="1" ref="Q16" ca="1">IFERROR(IF(AND(НачИнвП_Дата&lt;=Q$3,КИнвП_Дата&gt;Q$3),
             INDEX(ЗФ,MATCH($A15,ЗФ!$A:$A,0),MATCH("На реализацию"&amp;YEAR(Q$3),ЗФ!$2:$2,0))*INDEX(КЗ!$A$1:$O$13,MATCH($A15,КЗ!$A:$A,0),MATCH(MONTH(Q$3),КЗ!$1:$1,0)),""),0)</f>
        <v>0</v>
      </c>
      <c r="R16" s="238" cm="1">
        <f t="array" aca="1" ref="R16" ca="1">IFERROR(IF(AND(НачИнвП_Дата&lt;=R$3,КИнвП_Дата&gt;R$3),
             INDEX(ЗФ,MATCH($A15,ЗФ!$A:$A,0),MATCH("На реализацию"&amp;YEAR(R$3),ЗФ!$2:$2,0))*INDEX(КЗ!$A$1:$O$13,MATCH($A15,КЗ!$A:$A,0),MATCH(MONTH(R$3),КЗ!$1:$1,0)),""),0)</f>
        <v>0</v>
      </c>
      <c r="S16" s="238" cm="1">
        <f t="array" aca="1" ref="S16" ca="1">IFERROR(IF(AND(НачИнвП_Дата&lt;=S$3,КИнвП_Дата&gt;S$3),
             INDEX(ЗФ,MATCH($A15,ЗФ!$A:$A,0),MATCH("На реализацию"&amp;YEAR(S$3),ЗФ!$2:$2,0))*INDEX(КЗ!$A$1:$O$13,MATCH($A15,КЗ!$A:$A,0),MATCH(MONTH(S$3),КЗ!$1:$1,0)),""),0)</f>
        <v>0</v>
      </c>
      <c r="T16" s="238" cm="1">
        <f t="array" aca="1" ref="T16" ca="1">IFERROR(IF(AND(НачИнвП_Дата&lt;=T$3,КИнвП_Дата&gt;T$3),
             INDEX(ЗФ,MATCH($A15,ЗФ!$A:$A,0),MATCH("На реализацию"&amp;YEAR(T$3),ЗФ!$2:$2,0))*INDEX(КЗ!$A$1:$O$13,MATCH($A15,КЗ!$A:$A,0),MATCH(MONTH(T$3),КЗ!$1:$1,0)),""),0)</f>
        <v>400</v>
      </c>
      <c r="U16" s="238" cm="1">
        <f t="array" aca="1" ref="U16" ca="1">IFERROR(IF(AND(НачИнвП_Дата&lt;=U$3,КИнвП_Дата&gt;U$3),
             INDEX(ЗФ,MATCH($A15,ЗФ!$A:$A,0),MATCH("На реализацию"&amp;YEAR(U$3),ЗФ!$2:$2,0))*INDEX(КЗ!$A$1:$O$13,MATCH($A15,КЗ!$A:$A,0),MATCH(MONTH(U$3),КЗ!$1:$1,0)),""),0)</f>
        <v>400</v>
      </c>
      <c r="V16" s="238" cm="1">
        <f t="array" aca="1" ref="V16" ca="1">IFERROR(IF(AND(НачИнвП_Дата&lt;=V$3,КИнвП_Дата&gt;V$3),
             INDEX(ЗФ,MATCH($A15,ЗФ!$A:$A,0),MATCH("На реализацию"&amp;YEAR(V$3),ЗФ!$2:$2,0))*INDEX(КЗ!$A$1:$O$13,MATCH($A15,КЗ!$A:$A,0),MATCH(MONTH(V$3),КЗ!$1:$1,0)),""),0)</f>
        <v>0</v>
      </c>
      <c r="W16" s="238" cm="1">
        <f t="array" aca="1" ref="W16" ca="1">IFERROR(IF(AND(НачИнвП_Дата&lt;=W$3,КИнвП_Дата&gt;W$3),
             INDEX(ЗФ,MATCH($A15,ЗФ!$A:$A,0),MATCH("На реализацию"&amp;YEAR(W$3),ЗФ!$2:$2,0))*INDEX(КЗ!$A$1:$O$13,MATCH($A15,КЗ!$A:$A,0),MATCH(MONTH(W$3),КЗ!$1:$1,0)),""),0)</f>
        <v>0</v>
      </c>
      <c r="X16" s="238" cm="1">
        <f t="array" aca="1" ref="X16" ca="1">IFERROR(IF(AND(НачИнвП_Дата&lt;=X$3,КИнвП_Дата&gt;X$3),
             INDEX(ЗФ,MATCH($A15,ЗФ!$A:$A,0),MATCH("На реализацию"&amp;YEAR(X$3),ЗФ!$2:$2,0))*INDEX(КЗ!$A$1:$O$13,MATCH($A15,КЗ!$A:$A,0),MATCH(MONTH(X$3),КЗ!$1:$1,0)),""),0)</f>
        <v>0</v>
      </c>
      <c r="Y16" s="238" cm="1">
        <f t="array" aca="1" ref="Y16" ca="1">IFERROR(IF(AND(НачИнвП_Дата&lt;=Y$3,КИнвП_Дата&gt;Y$3),
             INDEX(ЗФ,MATCH($A15,ЗФ!$A:$A,0),MATCH("На реализацию"&amp;YEAR(Y$3),ЗФ!$2:$2,0))*INDEX(КЗ!$A$1:$O$13,MATCH($A15,КЗ!$A:$A,0),MATCH(MONTH(Y$3),КЗ!$1:$1,0)),""),0)</f>
        <v>0</v>
      </c>
      <c r="Z16" s="238" cm="1">
        <f t="array" aca="1" ref="Z16" ca="1">IFERROR(IF(AND(НачИнвП_Дата&lt;=Z$3,КИнвП_Дата&gt;Z$3),
             INDEX(ЗФ,MATCH($A15,ЗФ!$A:$A,0),MATCH("На реализацию"&amp;YEAR(Z$3),ЗФ!$2:$2,0))*INDEX(КЗ!$A$1:$O$13,MATCH($A15,КЗ!$A:$A,0),MATCH(MONTH(Z$3),КЗ!$1:$1,0)),""),0)</f>
        <v>0</v>
      </c>
      <c r="AA16" s="548">
        <f t="shared" ref="AA16" ca="1" si="651">SUM(O16:Z16)</f>
        <v>800</v>
      </c>
      <c r="AB16" s="238" cm="1">
        <f t="array" aca="1" ref="AB16" ca="1">IFERROR(IF(AND(НачИнвП_Дата&lt;=AB$3,КИнвП_Дата&gt;AB$3),
             INDEX(ЗФ,MATCH($A15,ЗФ!$A:$A,0),MATCH("На реализацию"&amp;YEAR(AB$3),ЗФ!$2:$2,0))*INDEX(КЗ!$A$1:$O$13,MATCH($A15,КЗ!$A:$A,0),MATCH(MONTH(AB$3),КЗ!$1:$1,0)),""),0)</f>
        <v>0</v>
      </c>
      <c r="AC16" s="238" cm="1">
        <f t="array" aca="1" ref="AC16" ca="1">IFERROR(IF(AND(НачИнвП_Дата&lt;=AC$3,КИнвП_Дата&gt;AC$3),
             INDEX(ЗФ,MATCH($A15,ЗФ!$A:$A,0),MATCH("На реализацию"&amp;YEAR(AC$3),ЗФ!$2:$2,0))*INDEX(КЗ!$A$1:$O$13,MATCH($A15,КЗ!$A:$A,0),MATCH(MONTH(AC$3),КЗ!$1:$1,0)),""),0)</f>
        <v>0</v>
      </c>
      <c r="AD16" s="238" cm="1">
        <f t="array" aca="1" ref="AD16" ca="1">IFERROR(IF(AND(НачИнвП_Дата&lt;=AD$3,КИнвП_Дата&gt;AD$3),
             INDEX(ЗФ,MATCH($A15,ЗФ!$A:$A,0),MATCH("На реализацию"&amp;YEAR(AD$3),ЗФ!$2:$2,0))*INDEX(КЗ!$A$1:$O$13,MATCH($A15,КЗ!$A:$A,0),MATCH(MONTH(AD$3),КЗ!$1:$1,0)),""),0)</f>
        <v>0</v>
      </c>
      <c r="AE16" s="238" cm="1">
        <f t="array" aca="1" ref="AE16" ca="1">IFERROR(IF(AND(НачИнвП_Дата&lt;=AE$3,КИнвП_Дата&gt;AE$3),
             INDEX(ЗФ,MATCH($A15,ЗФ!$A:$A,0),MATCH("На реализацию"&amp;YEAR(AE$3),ЗФ!$2:$2,0))*INDEX(КЗ!$A$1:$O$13,MATCH($A15,КЗ!$A:$A,0),MATCH(MONTH(AE$3),КЗ!$1:$1,0)),""),0)</f>
        <v>0</v>
      </c>
      <c r="AF16" s="238" cm="1">
        <f t="array" aca="1" ref="AF16" ca="1">IFERROR(IF(AND(НачИнвП_Дата&lt;=AF$3,КИнвП_Дата&gt;AF$3),
             INDEX(ЗФ,MATCH($A15,ЗФ!$A:$A,0),MATCH("На реализацию"&amp;YEAR(AF$3),ЗФ!$2:$2,0))*INDEX(КЗ!$A$1:$O$13,MATCH($A15,КЗ!$A:$A,0),MATCH(MONTH(AF$3),КЗ!$1:$1,0)),""),0)</f>
        <v>0</v>
      </c>
      <c r="AG16" s="238" cm="1">
        <f t="array" aca="1" ref="AG16" ca="1">IFERROR(IF(AND(НачИнвП_Дата&lt;=AG$3,КИнвП_Дата&gt;AG$3),
             INDEX(ЗФ,MATCH($A15,ЗФ!$A:$A,0),MATCH("На реализацию"&amp;YEAR(AG$3),ЗФ!$2:$2,0))*INDEX(КЗ!$A$1:$O$13,MATCH($A15,КЗ!$A:$A,0),MATCH(MONTH(AG$3),КЗ!$1:$1,0)),""),0)</f>
        <v>400</v>
      </c>
      <c r="AH16" s="238" cm="1">
        <f t="array" aca="1" ref="AH16" ca="1">IFERROR(IF(AND(НачИнвП_Дата&lt;=AH$3,КИнвП_Дата&gt;AH$3),
             INDEX(ЗФ,MATCH($A15,ЗФ!$A:$A,0),MATCH("На реализацию"&amp;YEAR(AH$3),ЗФ!$2:$2,0))*INDEX(КЗ!$A$1:$O$13,MATCH($A15,КЗ!$A:$A,0),MATCH(MONTH(AH$3),КЗ!$1:$1,0)),""),0)</f>
        <v>400</v>
      </c>
      <c r="AI16" s="238" cm="1">
        <f t="array" aca="1" ref="AI16" ca="1">IFERROR(IF(AND(НачИнвП_Дата&lt;=AI$3,КИнвП_Дата&gt;AI$3),
             INDEX(ЗФ,MATCH($A15,ЗФ!$A:$A,0),MATCH("На реализацию"&amp;YEAR(AI$3),ЗФ!$2:$2,0))*INDEX(КЗ!$A$1:$O$13,MATCH($A15,КЗ!$A:$A,0),MATCH(MONTH(AI$3),КЗ!$1:$1,0)),""),0)</f>
        <v>0</v>
      </c>
      <c r="AJ16" s="238" cm="1">
        <f t="array" aca="1" ref="AJ16" ca="1">IFERROR(IF(AND(НачИнвП_Дата&lt;=AJ$3,КИнвП_Дата&gt;AJ$3),
             INDEX(ЗФ,MATCH($A15,ЗФ!$A:$A,0),MATCH("На реализацию"&amp;YEAR(AJ$3),ЗФ!$2:$2,0))*INDEX(КЗ!$A$1:$O$13,MATCH($A15,КЗ!$A:$A,0),MATCH(MONTH(AJ$3),КЗ!$1:$1,0)),""),0)</f>
        <v>0</v>
      </c>
      <c r="AK16" s="238" cm="1">
        <f t="array" aca="1" ref="AK16" ca="1">IFERROR(IF(AND(НачИнвП_Дата&lt;=AK$3,КИнвП_Дата&gt;AK$3),
             INDEX(ЗФ,MATCH($A15,ЗФ!$A:$A,0),MATCH("На реализацию"&amp;YEAR(AK$3),ЗФ!$2:$2,0))*INDEX(КЗ!$A$1:$O$13,MATCH($A15,КЗ!$A:$A,0),MATCH(MONTH(AK$3),КЗ!$1:$1,0)),""),0)</f>
        <v>0</v>
      </c>
      <c r="AL16" s="238" cm="1">
        <f t="array" aca="1" ref="AL16" ca="1">IFERROR(IF(AND(НачИнвП_Дата&lt;=AL$3,КИнвП_Дата&gt;AL$3),
             INDEX(ЗФ,MATCH($A15,ЗФ!$A:$A,0),MATCH("На реализацию"&amp;YEAR(AL$3),ЗФ!$2:$2,0))*INDEX(КЗ!$A$1:$O$13,MATCH($A15,КЗ!$A:$A,0),MATCH(MONTH(AL$3),КЗ!$1:$1,0)),""),0)</f>
        <v>0</v>
      </c>
      <c r="AM16" s="238" cm="1">
        <f t="array" aca="1" ref="AM16" ca="1">IFERROR(IF(AND(НачИнвП_Дата&lt;=AM$3,КИнвП_Дата&gt;AM$3),
             INDEX(ЗФ,MATCH($A15,ЗФ!$A:$A,0),MATCH("На реализацию"&amp;YEAR(AM$3),ЗФ!$2:$2,0))*INDEX(КЗ!$A$1:$O$13,MATCH($A15,КЗ!$A:$A,0),MATCH(MONTH(AM$3),КЗ!$1:$1,0)),""),0)</f>
        <v>0</v>
      </c>
      <c r="AN16" s="548">
        <f t="shared" ref="AN16" ca="1" si="652">SUM(AB16:AM16)</f>
        <v>800</v>
      </c>
      <c r="AO16" s="238" cm="1">
        <f t="array" aca="1" ref="AO16" ca="1">IFERROR(IF(AND(НачИнвП_Дата&lt;=AO$3,КИнвП_Дата&gt;AO$3),
             INDEX(ЗФ,MATCH($A15,ЗФ!$A:$A,0),MATCH("На реализацию"&amp;YEAR(AO$3),ЗФ!$2:$2,0))*INDEX(КЗ!$A$1:$O$13,MATCH($A15,КЗ!$A:$A,0),MATCH(MONTH(AO$3),КЗ!$1:$1,0)),""),0)</f>
        <v>0</v>
      </c>
      <c r="AP16" s="238" cm="1">
        <f t="array" aca="1" ref="AP16" ca="1">IFERROR(IF(AND(НачИнвП_Дата&lt;=AP$3,КИнвП_Дата&gt;AP$3),
             INDEX(ЗФ,MATCH($A15,ЗФ!$A:$A,0),MATCH("На реализацию"&amp;YEAR(AP$3),ЗФ!$2:$2,0))*INDEX(КЗ!$A$1:$O$13,MATCH($A15,КЗ!$A:$A,0),MATCH(MONTH(AP$3),КЗ!$1:$1,0)),""),0)</f>
        <v>0</v>
      </c>
      <c r="AQ16" s="238" cm="1">
        <f t="array" aca="1" ref="AQ16" ca="1">IFERROR(IF(AND(НачИнвП_Дата&lt;=AQ$3,КИнвП_Дата&gt;AQ$3),
             INDEX(ЗФ,MATCH($A15,ЗФ!$A:$A,0),MATCH("На реализацию"&amp;YEAR(AQ$3),ЗФ!$2:$2,0))*INDEX(КЗ!$A$1:$O$13,MATCH($A15,КЗ!$A:$A,0),MATCH(MONTH(AQ$3),КЗ!$1:$1,0)),""),0)</f>
        <v>0</v>
      </c>
      <c r="AR16" s="238" cm="1">
        <f t="array" aca="1" ref="AR16" ca="1">IFERROR(IF(AND(НачИнвП_Дата&lt;=AR$3,КИнвП_Дата&gt;AR$3),
             INDEX(ЗФ,MATCH($A15,ЗФ!$A:$A,0),MATCH("На реализацию"&amp;YEAR(AR$3),ЗФ!$2:$2,0))*INDEX(КЗ!$A$1:$O$13,MATCH($A15,КЗ!$A:$A,0),MATCH(MONTH(AR$3),КЗ!$1:$1,0)),""),0)</f>
        <v>0</v>
      </c>
      <c r="AS16" s="238" cm="1">
        <f t="array" aca="1" ref="AS16" ca="1">IFERROR(IF(AND(НачИнвП_Дата&lt;=AS$3,КИнвП_Дата&gt;AS$3),
             INDEX(ЗФ,MATCH($A15,ЗФ!$A:$A,0),MATCH("На реализацию"&amp;YEAR(AS$3),ЗФ!$2:$2,0))*INDEX(КЗ!$A$1:$O$13,MATCH($A15,КЗ!$A:$A,0),MATCH(MONTH(AS$3),КЗ!$1:$1,0)),""),0)</f>
        <v>0</v>
      </c>
      <c r="AT16" s="238" cm="1">
        <f t="array" aca="1" ref="AT16" ca="1">IFERROR(IF(AND(НачИнвП_Дата&lt;=AT$3,КИнвП_Дата&gt;AT$3),
             INDEX(ЗФ,MATCH($A15,ЗФ!$A:$A,0),MATCH("На реализацию"&amp;YEAR(AT$3),ЗФ!$2:$2,0))*INDEX(КЗ!$A$1:$O$13,MATCH($A15,КЗ!$A:$A,0),MATCH(MONTH(AT$3),КЗ!$1:$1,0)),""),0)</f>
        <v>400</v>
      </c>
      <c r="AU16" s="238" cm="1">
        <f t="array" aca="1" ref="AU16" ca="1">IFERROR(IF(AND(НачИнвП_Дата&lt;=AU$3,КИнвП_Дата&gt;AU$3),
             INDEX(ЗФ,MATCH($A15,ЗФ!$A:$A,0),MATCH("На реализацию"&amp;YEAR(AU$3),ЗФ!$2:$2,0))*INDEX(КЗ!$A$1:$O$13,MATCH($A15,КЗ!$A:$A,0),MATCH(MONTH(AU$3),КЗ!$1:$1,0)),""),0)</f>
        <v>400</v>
      </c>
      <c r="AV16" s="238" cm="1">
        <f t="array" aca="1" ref="AV16" ca="1">IFERROR(IF(AND(НачИнвП_Дата&lt;=AV$3,КИнвП_Дата&gt;AV$3),
             INDEX(ЗФ,MATCH($A15,ЗФ!$A:$A,0),MATCH("На реализацию"&amp;YEAR(AV$3),ЗФ!$2:$2,0))*INDEX(КЗ!$A$1:$O$13,MATCH($A15,КЗ!$A:$A,0),MATCH(MONTH(AV$3),КЗ!$1:$1,0)),""),0)</f>
        <v>0</v>
      </c>
      <c r="AW16" s="238" cm="1">
        <f t="array" aca="1" ref="AW16" ca="1">IFERROR(IF(AND(НачИнвП_Дата&lt;=AW$3,КИнвП_Дата&gt;AW$3),
             INDEX(ЗФ,MATCH($A15,ЗФ!$A:$A,0),MATCH("На реализацию"&amp;YEAR(AW$3),ЗФ!$2:$2,0))*INDEX(КЗ!$A$1:$O$13,MATCH($A15,КЗ!$A:$A,0),MATCH(MONTH(AW$3),КЗ!$1:$1,0)),""),0)</f>
        <v>0</v>
      </c>
      <c r="AX16" s="238" cm="1">
        <f t="array" aca="1" ref="AX16" ca="1">IFERROR(IF(AND(НачИнвП_Дата&lt;=AX$3,КИнвП_Дата&gt;AX$3),
             INDEX(ЗФ,MATCH($A15,ЗФ!$A:$A,0),MATCH("На реализацию"&amp;YEAR(AX$3),ЗФ!$2:$2,0))*INDEX(КЗ!$A$1:$O$13,MATCH($A15,КЗ!$A:$A,0),MATCH(MONTH(AX$3),КЗ!$1:$1,0)),""),0)</f>
        <v>0</v>
      </c>
      <c r="AY16" s="238" cm="1">
        <f t="array" aca="1" ref="AY16" ca="1">IFERROR(IF(AND(НачИнвП_Дата&lt;=AY$3,КИнвП_Дата&gt;AY$3),
             INDEX(ЗФ,MATCH($A15,ЗФ!$A:$A,0),MATCH("На реализацию"&amp;YEAR(AY$3),ЗФ!$2:$2,0))*INDEX(КЗ!$A$1:$O$13,MATCH($A15,КЗ!$A:$A,0),MATCH(MONTH(AY$3),КЗ!$1:$1,0)),""),0)</f>
        <v>0</v>
      </c>
      <c r="AZ16" s="238" cm="1">
        <f t="array" aca="1" ref="AZ16" ca="1">IFERROR(IF(AND(НачИнвП_Дата&lt;=AZ$3,КИнвП_Дата&gt;AZ$3),
             INDEX(ЗФ,MATCH($A15,ЗФ!$A:$A,0),MATCH("На реализацию"&amp;YEAR(AZ$3),ЗФ!$2:$2,0))*INDEX(КЗ!$A$1:$O$13,MATCH($A15,КЗ!$A:$A,0),MATCH(MONTH(AZ$3),КЗ!$1:$1,0)),""),0)</f>
        <v>0</v>
      </c>
      <c r="BA16" s="548">
        <f t="shared" ref="BA16" ca="1" si="653">SUM(AO16:AZ16)</f>
        <v>800</v>
      </c>
      <c r="BB16" s="238" cm="1">
        <f t="array" aca="1" ref="BB16" ca="1">IFERROR(IF(AND(НачИнвП_Дата&lt;=BB$3,КИнвП_Дата&gt;BB$3),
             INDEX(ЗФ,MATCH($A15,ЗФ!$A:$A,0),MATCH("На реализацию"&amp;YEAR(BB$3),ЗФ!$2:$2,0))*INDEX(КЗ!$A$1:$O$13,MATCH($A15,КЗ!$A:$A,0),MATCH(MONTH(BB$3),КЗ!$1:$1,0)),""),0)</f>
        <v>0</v>
      </c>
      <c r="BC16" s="238" cm="1">
        <f t="array" aca="1" ref="BC16" ca="1">IFERROR(IF(AND(НачИнвП_Дата&lt;=BC$3,КИнвП_Дата&gt;BC$3),
             INDEX(ЗФ,MATCH($A15,ЗФ!$A:$A,0),MATCH("На реализацию"&amp;YEAR(BC$3),ЗФ!$2:$2,0))*INDEX(КЗ!$A$1:$O$13,MATCH($A15,КЗ!$A:$A,0),MATCH(MONTH(BC$3),КЗ!$1:$1,0)),""),0)</f>
        <v>0</v>
      </c>
      <c r="BD16" s="238" cm="1">
        <f t="array" aca="1" ref="BD16" ca="1">IFERROR(IF(AND(НачИнвП_Дата&lt;=BD$3,КИнвП_Дата&gt;BD$3),
             INDEX(ЗФ,MATCH($A15,ЗФ!$A:$A,0),MATCH("На реализацию"&amp;YEAR(BD$3),ЗФ!$2:$2,0))*INDEX(КЗ!$A$1:$O$13,MATCH($A15,КЗ!$A:$A,0),MATCH(MONTH(BD$3),КЗ!$1:$1,0)),""),0)</f>
        <v>0</v>
      </c>
      <c r="BE16" s="238" cm="1">
        <f t="array" aca="1" ref="BE16" ca="1">IFERROR(IF(AND(НачИнвП_Дата&lt;=BE$3,КИнвП_Дата&gt;BE$3),
             INDEX(ЗФ,MATCH($A15,ЗФ!$A:$A,0),MATCH("На реализацию"&amp;YEAR(BE$3),ЗФ!$2:$2,0))*INDEX(КЗ!$A$1:$O$13,MATCH($A15,КЗ!$A:$A,0),MATCH(MONTH(BE$3),КЗ!$1:$1,0)),""),0)</f>
        <v>0</v>
      </c>
      <c r="BF16" s="238" cm="1">
        <f t="array" aca="1" ref="BF16" ca="1">IFERROR(IF(AND(НачИнвП_Дата&lt;=BF$3,КИнвП_Дата&gt;BF$3),
             INDEX(ЗФ,MATCH($A15,ЗФ!$A:$A,0),MATCH("На реализацию"&amp;YEAR(BF$3),ЗФ!$2:$2,0))*INDEX(КЗ!$A$1:$O$13,MATCH($A15,КЗ!$A:$A,0),MATCH(MONTH(BF$3),КЗ!$1:$1,0)),""),0)</f>
        <v>0</v>
      </c>
      <c r="BG16" s="238" cm="1">
        <f t="array" aca="1" ref="BG16" ca="1">IFERROR(IF(AND(НачИнвП_Дата&lt;=BG$3,КИнвП_Дата&gt;BG$3),
             INDEX(ЗФ,MATCH($A15,ЗФ!$A:$A,0),MATCH("На реализацию"&amp;YEAR(BG$3),ЗФ!$2:$2,0))*INDEX(КЗ!$A$1:$O$13,MATCH($A15,КЗ!$A:$A,0),MATCH(MONTH(BG$3),КЗ!$1:$1,0)),""),0)</f>
        <v>400</v>
      </c>
      <c r="BH16" s="238" cm="1">
        <f t="array" aca="1" ref="BH16" ca="1">IFERROR(IF(AND(НачИнвП_Дата&lt;=BH$3,КИнвП_Дата&gt;BH$3),
             INDEX(ЗФ,MATCH($A15,ЗФ!$A:$A,0),MATCH("На реализацию"&amp;YEAR(BH$3),ЗФ!$2:$2,0))*INDEX(КЗ!$A$1:$O$13,MATCH($A15,КЗ!$A:$A,0),MATCH(MONTH(BH$3),КЗ!$1:$1,0)),""),0)</f>
        <v>400</v>
      </c>
      <c r="BI16" s="238" cm="1">
        <f t="array" aca="1" ref="BI16" ca="1">IFERROR(IF(AND(НачИнвП_Дата&lt;=BI$3,КИнвП_Дата&gt;BI$3),
             INDEX(ЗФ,MATCH($A15,ЗФ!$A:$A,0),MATCH("На реализацию"&amp;YEAR(BI$3),ЗФ!$2:$2,0))*INDEX(КЗ!$A$1:$O$13,MATCH($A15,КЗ!$A:$A,0),MATCH(MONTH(BI$3),КЗ!$1:$1,0)),""),0)</f>
        <v>0</v>
      </c>
      <c r="BJ16" s="238" cm="1">
        <f t="array" aca="1" ref="BJ16" ca="1">IFERROR(IF(AND(НачИнвП_Дата&lt;=BJ$3,КИнвП_Дата&gt;BJ$3),
             INDEX(ЗФ,MATCH($A15,ЗФ!$A:$A,0),MATCH("На реализацию"&amp;YEAR(BJ$3),ЗФ!$2:$2,0))*INDEX(КЗ!$A$1:$O$13,MATCH($A15,КЗ!$A:$A,0),MATCH(MONTH(BJ$3),КЗ!$1:$1,0)),""),0)</f>
        <v>0</v>
      </c>
      <c r="BK16" s="238" cm="1">
        <f t="array" aca="1" ref="BK16" ca="1">IFERROR(IF(AND(НачИнвП_Дата&lt;=BK$3,КИнвП_Дата&gt;BK$3),
             INDEX(ЗФ,MATCH($A15,ЗФ!$A:$A,0),MATCH("На реализацию"&amp;YEAR(BK$3),ЗФ!$2:$2,0))*INDEX(КЗ!$A$1:$O$13,MATCH($A15,КЗ!$A:$A,0),MATCH(MONTH(BK$3),КЗ!$1:$1,0)),""),0)</f>
        <v>0</v>
      </c>
      <c r="BL16" s="238" cm="1">
        <f t="array" aca="1" ref="BL16" ca="1">IFERROR(IF(AND(НачИнвП_Дата&lt;=BL$3,КИнвП_Дата&gt;BL$3),
             INDEX(ЗФ,MATCH($A15,ЗФ!$A:$A,0),MATCH("На реализацию"&amp;YEAR(BL$3),ЗФ!$2:$2,0))*INDEX(КЗ!$A$1:$O$13,MATCH($A15,КЗ!$A:$A,0),MATCH(MONTH(BL$3),КЗ!$1:$1,0)),""),0)</f>
        <v>0</v>
      </c>
      <c r="BM16" s="238" cm="1">
        <f t="array" aca="1" ref="BM16" ca="1">IFERROR(IF(AND(НачИнвП_Дата&lt;=BM$3,КИнвП_Дата&gt;BM$3),
             INDEX(ЗФ,MATCH($A15,ЗФ!$A:$A,0),MATCH("На реализацию"&amp;YEAR(BM$3),ЗФ!$2:$2,0))*INDEX(КЗ!$A$1:$O$13,MATCH($A15,КЗ!$A:$A,0),MATCH(MONTH(BM$3),КЗ!$1:$1,0)),""),0)</f>
        <v>0</v>
      </c>
      <c r="BN16" s="548">
        <f t="shared" ref="BN16" ca="1" si="654">SUM(BB16:BM16)</f>
        <v>800</v>
      </c>
      <c r="BO16" s="238" cm="1">
        <f t="array" aca="1" ref="BO16" ca="1">IFERROR(IF(AND(НачИнвП_Дата&lt;=BO$3,КИнвП_Дата&gt;BO$3),
             INDEX(ЗФ,MATCH($A15,ЗФ!$A:$A,0),MATCH("На реализацию"&amp;YEAR(BO$3),ЗФ!$2:$2,0))*INDEX(КЗ!$A$1:$O$13,MATCH($A15,КЗ!$A:$A,0),MATCH(MONTH(BO$3),КЗ!$1:$1,0)),""),0)</f>
        <v>0</v>
      </c>
      <c r="BP16" s="238" cm="1">
        <f t="array" aca="1" ref="BP16" ca="1">IFERROR(IF(AND(НачИнвП_Дата&lt;=BP$3,КИнвП_Дата&gt;BP$3),
             INDEX(ЗФ,MATCH($A15,ЗФ!$A:$A,0),MATCH("На реализацию"&amp;YEAR(BP$3),ЗФ!$2:$2,0))*INDEX(КЗ!$A$1:$O$13,MATCH($A15,КЗ!$A:$A,0),MATCH(MONTH(BP$3),КЗ!$1:$1,0)),""),0)</f>
        <v>0</v>
      </c>
      <c r="BQ16" s="238" cm="1">
        <f t="array" aca="1" ref="BQ16" ca="1">IFERROR(IF(AND(НачИнвП_Дата&lt;=BQ$3,КИнвП_Дата&gt;BQ$3),
             INDEX(ЗФ,MATCH($A15,ЗФ!$A:$A,0),MATCH("На реализацию"&amp;YEAR(BQ$3),ЗФ!$2:$2,0))*INDEX(КЗ!$A$1:$O$13,MATCH($A15,КЗ!$A:$A,0),MATCH(MONTH(BQ$3),КЗ!$1:$1,0)),""),0)</f>
        <v>0</v>
      </c>
      <c r="BR16" s="238" cm="1">
        <f t="array" aca="1" ref="BR16" ca="1">IFERROR(IF(AND(НачИнвП_Дата&lt;=BR$3,КИнвП_Дата&gt;BR$3),
             INDEX(ЗФ,MATCH($A15,ЗФ!$A:$A,0),MATCH("На реализацию"&amp;YEAR(BR$3),ЗФ!$2:$2,0))*INDEX(КЗ!$A$1:$O$13,MATCH($A15,КЗ!$A:$A,0),MATCH(MONTH(BR$3),КЗ!$1:$1,0)),""),0)</f>
        <v>0</v>
      </c>
      <c r="BS16" s="238" cm="1">
        <f t="array" aca="1" ref="BS16" ca="1">IFERROR(IF(AND(НачИнвП_Дата&lt;=BS$3,КИнвП_Дата&gt;BS$3),
             INDEX(ЗФ,MATCH($A15,ЗФ!$A:$A,0),MATCH("На реализацию"&amp;YEAR(BS$3),ЗФ!$2:$2,0))*INDEX(КЗ!$A$1:$O$13,MATCH($A15,КЗ!$A:$A,0),MATCH(MONTH(BS$3),КЗ!$1:$1,0)),""),0)</f>
        <v>0</v>
      </c>
      <c r="BT16" s="238" cm="1">
        <f t="array" aca="1" ref="BT16" ca="1">IFERROR(IF(AND(НачИнвП_Дата&lt;=BT$3,КИнвП_Дата&gt;BT$3),
             INDEX(ЗФ,MATCH($A15,ЗФ!$A:$A,0),MATCH("На реализацию"&amp;YEAR(BT$3),ЗФ!$2:$2,0))*INDEX(КЗ!$A$1:$O$13,MATCH($A15,КЗ!$A:$A,0),MATCH(MONTH(BT$3),КЗ!$1:$1,0)),""),0)</f>
        <v>400</v>
      </c>
      <c r="BU16" s="238" cm="1">
        <f t="array" aca="1" ref="BU16" ca="1">IFERROR(IF(AND(НачИнвП_Дата&lt;=BU$3,КИнвП_Дата&gt;BU$3),
             INDEX(ЗФ,MATCH($A15,ЗФ!$A:$A,0),MATCH("На реализацию"&amp;YEAR(BU$3),ЗФ!$2:$2,0))*INDEX(КЗ!$A$1:$O$13,MATCH($A15,КЗ!$A:$A,0),MATCH(MONTH(BU$3),КЗ!$1:$1,0)),""),0)</f>
        <v>400</v>
      </c>
      <c r="BV16" s="238" cm="1">
        <f t="array" aca="1" ref="BV16" ca="1">IFERROR(IF(AND(НачИнвП_Дата&lt;=BV$3,КИнвП_Дата&gt;BV$3),
             INDEX(ЗФ,MATCH($A15,ЗФ!$A:$A,0),MATCH("На реализацию"&amp;YEAR(BV$3),ЗФ!$2:$2,0))*INDEX(КЗ!$A$1:$O$13,MATCH($A15,КЗ!$A:$A,0),MATCH(MONTH(BV$3),КЗ!$1:$1,0)),""),0)</f>
        <v>0</v>
      </c>
      <c r="BW16" s="238" cm="1">
        <f t="array" aca="1" ref="BW16" ca="1">IFERROR(IF(AND(НачИнвП_Дата&lt;=BW$3,КИнвП_Дата&gt;BW$3),
             INDEX(ЗФ,MATCH($A15,ЗФ!$A:$A,0),MATCH("На реализацию"&amp;YEAR(BW$3),ЗФ!$2:$2,0))*INDEX(КЗ!$A$1:$O$13,MATCH($A15,КЗ!$A:$A,0),MATCH(MONTH(BW$3),КЗ!$1:$1,0)),""),0)</f>
        <v>0</v>
      </c>
      <c r="BX16" s="238" cm="1">
        <f t="array" aca="1" ref="BX16" ca="1">IFERROR(IF(AND(НачИнвП_Дата&lt;=BX$3,КИнвП_Дата&gt;BX$3),
             INDEX(ЗФ,MATCH($A15,ЗФ!$A:$A,0),MATCH("На реализацию"&amp;YEAR(BX$3),ЗФ!$2:$2,0))*INDEX(КЗ!$A$1:$O$13,MATCH($A15,КЗ!$A:$A,0),MATCH(MONTH(BX$3),КЗ!$1:$1,0)),""),0)</f>
        <v>0</v>
      </c>
      <c r="BY16" s="238" cm="1">
        <f t="array" aca="1" ref="BY16" ca="1">IFERROR(IF(AND(НачИнвП_Дата&lt;=BY$3,КИнвП_Дата&gt;BY$3),
             INDEX(ЗФ,MATCH($A15,ЗФ!$A:$A,0),MATCH("На реализацию"&amp;YEAR(BY$3),ЗФ!$2:$2,0))*INDEX(КЗ!$A$1:$O$13,MATCH($A15,КЗ!$A:$A,0),MATCH(MONTH(BY$3),КЗ!$1:$1,0)),""),0)</f>
        <v>0</v>
      </c>
      <c r="BZ16" s="238" cm="1">
        <f t="array" aca="1" ref="BZ16" ca="1">IFERROR(IF(AND(НачИнвП_Дата&lt;=BZ$3,КИнвП_Дата&gt;BZ$3),
             INDEX(ЗФ,MATCH($A15,ЗФ!$A:$A,0),MATCH("На реализацию"&amp;YEAR(BZ$3),ЗФ!$2:$2,0))*INDEX(КЗ!$A$1:$O$13,MATCH($A15,КЗ!$A:$A,0),MATCH(MONTH(BZ$3),КЗ!$1:$1,0)),""),0)</f>
        <v>0</v>
      </c>
      <c r="CA16" s="548">
        <f t="shared" ref="CA16" ca="1" si="655">SUM(BO16:BZ16)</f>
        <v>800</v>
      </c>
      <c r="CB16" s="238" cm="1">
        <f t="array" aca="1" ref="CB16" ca="1">IFERROR(IF(AND(НачИнвП_Дата&lt;=CB$3,КИнвП_Дата&gt;CB$3),
             INDEX(ЗФ,MATCH($A15,ЗФ!$A:$A,0),MATCH("На реализацию"&amp;YEAR(CB$3),ЗФ!$2:$2,0))*INDEX(КЗ!$A$1:$O$13,MATCH($A15,КЗ!$A:$A,0),MATCH(MONTH(CB$3),КЗ!$1:$1,0)),""),0)</f>
        <v>0</v>
      </c>
      <c r="CC16" s="238" cm="1">
        <f t="array" aca="1" ref="CC16" ca="1">IFERROR(IF(AND(НачИнвП_Дата&lt;=CC$3,КИнвП_Дата&gt;CC$3),
             INDEX(ЗФ,MATCH($A15,ЗФ!$A:$A,0),MATCH("На реализацию"&amp;YEAR(CC$3),ЗФ!$2:$2,0))*INDEX(КЗ!$A$1:$O$13,MATCH($A15,КЗ!$A:$A,0),MATCH(MONTH(CC$3),КЗ!$1:$1,0)),""),0)</f>
        <v>0</v>
      </c>
      <c r="CD16" s="238" cm="1">
        <f t="array" aca="1" ref="CD16" ca="1">IFERROR(IF(AND(НачИнвП_Дата&lt;=CD$3,КИнвП_Дата&gt;CD$3),
             INDEX(ЗФ,MATCH($A15,ЗФ!$A:$A,0),MATCH("На реализацию"&amp;YEAR(CD$3),ЗФ!$2:$2,0))*INDEX(КЗ!$A$1:$O$13,MATCH($A15,КЗ!$A:$A,0),MATCH(MONTH(CD$3),КЗ!$1:$1,0)),""),0)</f>
        <v>0</v>
      </c>
      <c r="CE16" s="238" cm="1">
        <f t="array" aca="1" ref="CE16" ca="1">IFERROR(IF(AND(НачИнвП_Дата&lt;=CE$3,КИнвП_Дата&gt;CE$3),
             INDEX(ЗФ,MATCH($A15,ЗФ!$A:$A,0),MATCH("На реализацию"&amp;YEAR(CE$3),ЗФ!$2:$2,0))*INDEX(КЗ!$A$1:$O$13,MATCH($A15,КЗ!$A:$A,0),MATCH(MONTH(CE$3),КЗ!$1:$1,0)),""),0)</f>
        <v>0</v>
      </c>
      <c r="CF16" s="238" cm="1">
        <f t="array" aca="1" ref="CF16" ca="1">IFERROR(IF(AND(НачИнвП_Дата&lt;=CF$3,КИнвП_Дата&gt;CF$3),
             INDEX(ЗФ,MATCH($A15,ЗФ!$A:$A,0),MATCH("На реализацию"&amp;YEAR(CF$3),ЗФ!$2:$2,0))*INDEX(КЗ!$A$1:$O$13,MATCH($A15,КЗ!$A:$A,0),MATCH(MONTH(CF$3),КЗ!$1:$1,0)),""),0)</f>
        <v>0</v>
      </c>
      <c r="CG16" s="238" cm="1">
        <f t="array" aca="1" ref="CG16" ca="1">IFERROR(IF(AND(НачИнвП_Дата&lt;=CG$3,КИнвП_Дата&gt;CG$3),
             INDEX(ЗФ,MATCH($A15,ЗФ!$A:$A,0),MATCH("На реализацию"&amp;YEAR(CG$3),ЗФ!$2:$2,0))*INDEX(КЗ!$A$1:$O$13,MATCH($A15,КЗ!$A:$A,0),MATCH(MONTH(CG$3),КЗ!$1:$1,0)),""),0)</f>
        <v>400</v>
      </c>
      <c r="CH16" s="238" cm="1">
        <f t="array" aca="1" ref="CH16" ca="1">IFERROR(IF(AND(НачИнвП_Дата&lt;=CH$3,КИнвП_Дата&gt;CH$3),
             INDEX(ЗФ,MATCH($A15,ЗФ!$A:$A,0),MATCH("На реализацию"&amp;YEAR(CH$3),ЗФ!$2:$2,0))*INDEX(КЗ!$A$1:$O$13,MATCH($A15,КЗ!$A:$A,0),MATCH(MONTH(CH$3),КЗ!$1:$1,0)),""),0)</f>
        <v>400</v>
      </c>
      <c r="CI16" s="238" cm="1">
        <f t="array" aca="1" ref="CI16" ca="1">IFERROR(IF(AND(НачИнвП_Дата&lt;=CI$3,КИнвП_Дата&gt;CI$3),
             INDEX(ЗФ,MATCH($A15,ЗФ!$A:$A,0),MATCH("На реализацию"&amp;YEAR(CI$3),ЗФ!$2:$2,0))*INDEX(КЗ!$A$1:$O$13,MATCH($A15,КЗ!$A:$A,0),MATCH(MONTH(CI$3),КЗ!$1:$1,0)),""),0)</f>
        <v>0</v>
      </c>
      <c r="CJ16" s="238" cm="1">
        <f t="array" aca="1" ref="CJ16" ca="1">IFERROR(IF(AND(НачИнвП_Дата&lt;=CJ$3,КИнвП_Дата&gt;CJ$3),
             INDEX(ЗФ,MATCH($A15,ЗФ!$A:$A,0),MATCH("На реализацию"&amp;YEAR(CJ$3),ЗФ!$2:$2,0))*INDEX(КЗ!$A$1:$O$13,MATCH($A15,КЗ!$A:$A,0),MATCH(MONTH(CJ$3),КЗ!$1:$1,0)),""),0)</f>
        <v>0</v>
      </c>
      <c r="CK16" s="238" cm="1">
        <f t="array" aca="1" ref="CK16" ca="1">IFERROR(IF(AND(НачИнвП_Дата&lt;=CK$3,КИнвП_Дата&gt;CK$3),
             INDEX(ЗФ,MATCH($A15,ЗФ!$A:$A,0),MATCH("На реализацию"&amp;YEAR(CK$3),ЗФ!$2:$2,0))*INDEX(КЗ!$A$1:$O$13,MATCH($A15,КЗ!$A:$A,0),MATCH(MONTH(CK$3),КЗ!$1:$1,0)),""),0)</f>
        <v>0</v>
      </c>
      <c r="CL16" s="238" cm="1">
        <f t="array" aca="1" ref="CL16" ca="1">IFERROR(IF(AND(НачИнвП_Дата&lt;=CL$3,КИнвП_Дата&gt;CL$3),
             INDEX(ЗФ,MATCH($A15,ЗФ!$A:$A,0),MATCH("На реализацию"&amp;YEAR(CL$3),ЗФ!$2:$2,0))*INDEX(КЗ!$A$1:$O$13,MATCH($A15,КЗ!$A:$A,0),MATCH(MONTH(CL$3),КЗ!$1:$1,0)),""),0)</f>
        <v>0</v>
      </c>
      <c r="CM16" s="238" cm="1">
        <f t="array" aca="1" ref="CM16" ca="1">IFERROR(IF(AND(НачИнвП_Дата&lt;=CM$3,КИнвП_Дата&gt;CM$3),
             INDEX(ЗФ,MATCH($A15,ЗФ!$A:$A,0),MATCH("На реализацию"&amp;YEAR(CM$3),ЗФ!$2:$2,0))*INDEX(КЗ!$A$1:$O$13,MATCH($A15,КЗ!$A:$A,0),MATCH(MONTH(CM$3),КЗ!$1:$1,0)),""),0)</f>
        <v>0</v>
      </c>
      <c r="CN16" s="548">
        <f t="shared" ref="CN16" ca="1" si="656">SUM(CB16:CM16)</f>
        <v>800</v>
      </c>
      <c r="CO16" s="238" cm="1">
        <f t="array" aca="1" ref="CO16" ca="1">IFERROR(IF(AND(НачИнвП_Дата&lt;=CO$3,КИнвП_Дата&gt;CO$3),
             INDEX(ЗФ,MATCH($A15,ЗФ!$A:$A,0),MATCH("На реализацию"&amp;YEAR(CO$3),ЗФ!$2:$2,0))*INDEX(КЗ!$A$1:$O$13,MATCH($A15,КЗ!$A:$A,0),MATCH(MONTH(CO$3),КЗ!$1:$1,0)),""),0)</f>
        <v>0</v>
      </c>
      <c r="CP16" s="238" cm="1">
        <f t="array" aca="1" ref="CP16" ca="1">IFERROR(IF(AND(НачИнвП_Дата&lt;=CP$3,КИнвП_Дата&gt;CP$3),
             INDEX(ЗФ,MATCH($A15,ЗФ!$A:$A,0),MATCH("На реализацию"&amp;YEAR(CP$3),ЗФ!$2:$2,0))*INDEX(КЗ!$A$1:$O$13,MATCH($A15,КЗ!$A:$A,0),MATCH(MONTH(CP$3),КЗ!$1:$1,0)),""),0)</f>
        <v>0</v>
      </c>
      <c r="CQ16" s="238" cm="1">
        <f t="array" aca="1" ref="CQ16" ca="1">IFERROR(IF(AND(НачИнвП_Дата&lt;=CQ$3,КИнвП_Дата&gt;CQ$3),
             INDEX(ЗФ,MATCH($A15,ЗФ!$A:$A,0),MATCH("На реализацию"&amp;YEAR(CQ$3),ЗФ!$2:$2,0))*INDEX(КЗ!$A$1:$O$13,MATCH($A15,КЗ!$A:$A,0),MATCH(MONTH(CQ$3),КЗ!$1:$1,0)),""),0)</f>
        <v>0</v>
      </c>
      <c r="CR16" s="238" cm="1">
        <f t="array" aca="1" ref="CR16" ca="1">IFERROR(IF(AND(НачИнвП_Дата&lt;=CR$3,КИнвП_Дата&gt;CR$3),
             INDEX(ЗФ,MATCH($A15,ЗФ!$A:$A,0),MATCH("На реализацию"&amp;YEAR(CR$3),ЗФ!$2:$2,0))*INDEX(КЗ!$A$1:$O$13,MATCH($A15,КЗ!$A:$A,0),MATCH(MONTH(CR$3),КЗ!$1:$1,0)),""),0)</f>
        <v>0</v>
      </c>
      <c r="CS16" s="238" cm="1">
        <f t="array" aca="1" ref="CS16" ca="1">IFERROR(IF(AND(НачИнвП_Дата&lt;=CS$3,КИнвП_Дата&gt;CS$3),
             INDEX(ЗФ,MATCH($A15,ЗФ!$A:$A,0),MATCH("На реализацию"&amp;YEAR(CS$3),ЗФ!$2:$2,0))*INDEX(КЗ!$A$1:$O$13,MATCH($A15,КЗ!$A:$A,0),MATCH(MONTH(CS$3),КЗ!$1:$1,0)),""),0)</f>
        <v>0</v>
      </c>
      <c r="CT16" s="238" cm="1">
        <f t="array" aca="1" ref="CT16" ca="1">IFERROR(IF(AND(НачИнвП_Дата&lt;=CT$3,КИнвП_Дата&gt;CT$3),
             INDEX(ЗФ,MATCH($A15,ЗФ!$A:$A,0),MATCH("На реализацию"&amp;YEAR(CT$3),ЗФ!$2:$2,0))*INDEX(КЗ!$A$1:$O$13,MATCH($A15,КЗ!$A:$A,0),MATCH(MONTH(CT$3),КЗ!$1:$1,0)),""),0)</f>
        <v>400</v>
      </c>
      <c r="CU16" s="238" cm="1">
        <f t="array" aca="1" ref="CU16" ca="1">IFERROR(IF(AND(НачИнвП_Дата&lt;=CU$3,КИнвП_Дата&gt;CU$3),
             INDEX(ЗФ,MATCH($A15,ЗФ!$A:$A,0),MATCH("На реализацию"&amp;YEAR(CU$3),ЗФ!$2:$2,0))*INDEX(КЗ!$A$1:$O$13,MATCH($A15,КЗ!$A:$A,0),MATCH(MONTH(CU$3),КЗ!$1:$1,0)),""),0)</f>
        <v>400</v>
      </c>
      <c r="CV16" s="238" cm="1">
        <f t="array" aca="1" ref="CV16" ca="1">IFERROR(IF(AND(НачИнвП_Дата&lt;=CV$3,КИнвП_Дата&gt;CV$3),
             INDEX(ЗФ,MATCH($A15,ЗФ!$A:$A,0),MATCH("На реализацию"&amp;YEAR(CV$3),ЗФ!$2:$2,0))*INDEX(КЗ!$A$1:$O$13,MATCH($A15,КЗ!$A:$A,0),MATCH(MONTH(CV$3),КЗ!$1:$1,0)),""),0)</f>
        <v>0</v>
      </c>
      <c r="CW16" s="238" cm="1">
        <f t="array" aca="1" ref="CW16" ca="1">IFERROR(IF(AND(НачИнвП_Дата&lt;=CW$3,КИнвП_Дата&gt;CW$3),
             INDEX(ЗФ,MATCH($A15,ЗФ!$A:$A,0),MATCH("На реализацию"&amp;YEAR(CW$3),ЗФ!$2:$2,0))*INDEX(КЗ!$A$1:$O$13,MATCH($A15,КЗ!$A:$A,0),MATCH(MONTH(CW$3),КЗ!$1:$1,0)),""),0)</f>
        <v>0</v>
      </c>
      <c r="CX16" s="238" cm="1">
        <f t="array" aca="1" ref="CX16" ca="1">IFERROR(IF(AND(НачИнвП_Дата&lt;=CX$3,КИнвП_Дата&gt;CX$3),
             INDEX(ЗФ,MATCH($A15,ЗФ!$A:$A,0),MATCH("На реализацию"&amp;YEAR(CX$3),ЗФ!$2:$2,0))*INDEX(КЗ!$A$1:$O$13,MATCH($A15,КЗ!$A:$A,0),MATCH(MONTH(CX$3),КЗ!$1:$1,0)),""),0)</f>
        <v>0</v>
      </c>
      <c r="CY16" s="238" cm="1">
        <f t="array" aca="1" ref="CY16" ca="1">IFERROR(IF(AND(НачИнвП_Дата&lt;=CY$3,КИнвП_Дата&gt;CY$3),
             INDEX(ЗФ,MATCH($A15,ЗФ!$A:$A,0),MATCH("На реализацию"&amp;YEAR(CY$3),ЗФ!$2:$2,0))*INDEX(КЗ!$A$1:$O$13,MATCH($A15,КЗ!$A:$A,0),MATCH(MONTH(CY$3),КЗ!$1:$1,0)),""),0)</f>
        <v>0</v>
      </c>
      <c r="CZ16" s="238" cm="1">
        <f t="array" aca="1" ref="CZ16" ca="1">IFERROR(IF(AND(НачИнвП_Дата&lt;=CZ$3,КИнвП_Дата&gt;CZ$3),
             INDEX(ЗФ,MATCH($A15,ЗФ!$A:$A,0),MATCH("На реализацию"&amp;YEAR(CZ$3),ЗФ!$2:$2,0))*INDEX(КЗ!$A$1:$O$13,MATCH($A15,КЗ!$A:$A,0),MATCH(MONTH(CZ$3),КЗ!$1:$1,0)),""),0)</f>
        <v>0</v>
      </c>
      <c r="DA16" s="548">
        <f t="shared" ref="DA16" ca="1" si="657">SUM(CO16:CZ16)</f>
        <v>800</v>
      </c>
      <c r="DB16" s="238" cm="1">
        <f t="array" aca="1" ref="DB16" ca="1">IFERROR(IF(AND(НачИнвП_Дата&lt;=DB$3,КИнвП_Дата&gt;DB$3),
             INDEX(ЗФ,MATCH($A15,ЗФ!$A:$A,0),MATCH("На реализацию"&amp;YEAR(DB$3),ЗФ!$2:$2,0))*INDEX(КЗ!$A$1:$O$13,MATCH($A15,КЗ!$A:$A,0),MATCH(MONTH(DB$3),КЗ!$1:$1,0)),""),0)</f>
        <v>0</v>
      </c>
      <c r="DC16" s="238" cm="1">
        <f t="array" aca="1" ref="DC16" ca="1">IFERROR(IF(AND(НачИнвП_Дата&lt;=DC$3,КИнвП_Дата&gt;DC$3),
             INDEX(ЗФ,MATCH($A15,ЗФ!$A:$A,0),MATCH("На реализацию"&amp;YEAR(DC$3),ЗФ!$2:$2,0))*INDEX(КЗ!$A$1:$O$13,MATCH($A15,КЗ!$A:$A,0),MATCH(MONTH(DC$3),КЗ!$1:$1,0)),""),0)</f>
        <v>0</v>
      </c>
      <c r="DD16" s="238" cm="1">
        <f t="array" aca="1" ref="DD16" ca="1">IFERROR(IF(AND(НачИнвП_Дата&lt;=DD$3,КИнвП_Дата&gt;DD$3),
             INDEX(ЗФ,MATCH($A15,ЗФ!$A:$A,0),MATCH("На реализацию"&amp;YEAR(DD$3),ЗФ!$2:$2,0))*INDEX(КЗ!$A$1:$O$13,MATCH($A15,КЗ!$A:$A,0),MATCH(MONTH(DD$3),КЗ!$1:$1,0)),""),0)</f>
        <v>0</v>
      </c>
      <c r="DE16" s="238" cm="1">
        <f t="array" aca="1" ref="DE16" ca="1">IFERROR(IF(AND(НачИнвП_Дата&lt;=DE$3,КИнвП_Дата&gt;DE$3),
             INDEX(ЗФ,MATCH($A15,ЗФ!$A:$A,0),MATCH("На реализацию"&amp;YEAR(DE$3),ЗФ!$2:$2,0))*INDEX(КЗ!$A$1:$O$13,MATCH($A15,КЗ!$A:$A,0),MATCH(MONTH(DE$3),КЗ!$1:$1,0)),""),0)</f>
        <v>0</v>
      </c>
      <c r="DF16" s="238" cm="1">
        <f t="array" aca="1" ref="DF16" ca="1">IFERROR(IF(AND(НачИнвП_Дата&lt;=DF$3,КИнвП_Дата&gt;DF$3),
             INDEX(ЗФ,MATCH($A15,ЗФ!$A:$A,0),MATCH("На реализацию"&amp;YEAR(DF$3),ЗФ!$2:$2,0))*INDEX(КЗ!$A$1:$O$13,MATCH($A15,КЗ!$A:$A,0),MATCH(MONTH(DF$3),КЗ!$1:$1,0)),""),0)</f>
        <v>0</v>
      </c>
      <c r="DG16" s="238" cm="1">
        <f t="array" aca="1" ref="DG16" ca="1">IFERROR(IF(AND(НачИнвП_Дата&lt;=DG$3,КИнвП_Дата&gt;DG$3),
             INDEX(ЗФ,MATCH($A15,ЗФ!$A:$A,0),MATCH("На реализацию"&amp;YEAR(DG$3),ЗФ!$2:$2,0))*INDEX(КЗ!$A$1:$O$13,MATCH($A15,КЗ!$A:$A,0),MATCH(MONTH(DG$3),КЗ!$1:$1,0)),""),0)</f>
        <v>400</v>
      </c>
      <c r="DH16" s="238" cm="1">
        <f t="array" aca="1" ref="DH16" ca="1">IFERROR(IF(AND(НачИнвП_Дата&lt;=DH$3,КИнвП_Дата&gt;DH$3),
             INDEX(ЗФ,MATCH($A15,ЗФ!$A:$A,0),MATCH("На реализацию"&amp;YEAR(DH$3),ЗФ!$2:$2,0))*INDEX(КЗ!$A$1:$O$13,MATCH($A15,КЗ!$A:$A,0),MATCH(MONTH(DH$3),КЗ!$1:$1,0)),""),0)</f>
        <v>400</v>
      </c>
      <c r="DI16" s="238" cm="1">
        <f t="array" aca="1" ref="DI16" ca="1">IFERROR(IF(AND(НачИнвП_Дата&lt;=DI$3,КИнвП_Дата&gt;DI$3),
             INDEX(ЗФ,MATCH($A15,ЗФ!$A:$A,0),MATCH("На реализацию"&amp;YEAR(DI$3),ЗФ!$2:$2,0))*INDEX(КЗ!$A$1:$O$13,MATCH($A15,КЗ!$A:$A,0),MATCH(MONTH(DI$3),КЗ!$1:$1,0)),""),0)</f>
        <v>0</v>
      </c>
      <c r="DJ16" s="238" cm="1">
        <f t="array" aca="1" ref="DJ16" ca="1">IFERROR(IF(AND(НачИнвП_Дата&lt;=DJ$3,КИнвП_Дата&gt;DJ$3),
             INDEX(ЗФ,MATCH($A15,ЗФ!$A:$A,0),MATCH("На реализацию"&amp;YEAR(DJ$3),ЗФ!$2:$2,0))*INDEX(КЗ!$A$1:$O$13,MATCH($A15,КЗ!$A:$A,0),MATCH(MONTH(DJ$3),КЗ!$1:$1,0)),""),0)</f>
        <v>0</v>
      </c>
      <c r="DK16" s="238" cm="1">
        <f t="array" aca="1" ref="DK16" ca="1">IFERROR(IF(AND(НачИнвП_Дата&lt;=DK$3,КИнвП_Дата&gt;DK$3),
             INDEX(ЗФ,MATCH($A15,ЗФ!$A:$A,0),MATCH("На реализацию"&amp;YEAR(DK$3),ЗФ!$2:$2,0))*INDEX(КЗ!$A$1:$O$13,MATCH($A15,КЗ!$A:$A,0),MATCH(MONTH(DK$3),КЗ!$1:$1,0)),""),0)</f>
        <v>0</v>
      </c>
      <c r="DL16" s="238" cm="1">
        <f t="array" aca="1" ref="DL16" ca="1">IFERROR(IF(AND(НачИнвП_Дата&lt;=DL$3,КИнвП_Дата&gt;DL$3),
             INDEX(ЗФ,MATCH($A15,ЗФ!$A:$A,0),MATCH("На реализацию"&amp;YEAR(DL$3),ЗФ!$2:$2,0))*INDEX(КЗ!$A$1:$O$13,MATCH($A15,КЗ!$A:$A,0),MATCH(MONTH(DL$3),КЗ!$1:$1,0)),""),0)</f>
        <v>0</v>
      </c>
      <c r="DM16" s="238" cm="1">
        <f t="array" aca="1" ref="DM16" ca="1">IFERROR(IF(AND(НачИнвП_Дата&lt;=DM$3,КИнвП_Дата&gt;DM$3),
             INDEX(ЗФ,MATCH($A15,ЗФ!$A:$A,0),MATCH("На реализацию"&amp;YEAR(DM$3),ЗФ!$2:$2,0))*INDEX(КЗ!$A$1:$O$13,MATCH($A15,КЗ!$A:$A,0),MATCH(MONTH(DM$3),КЗ!$1:$1,0)),""),0)</f>
        <v>0</v>
      </c>
      <c r="DN16" s="548">
        <f t="shared" ref="DN16" ca="1" si="658">SUM(DB16:DM16)</f>
        <v>800</v>
      </c>
      <c r="DO16" s="238" cm="1">
        <f t="array" aca="1" ref="DO16" ca="1">IFERROR(IF(AND(НачИнвП_Дата&lt;=DO$3,КИнвП_Дата&gt;DO$3),
             INDEX(ЗФ,MATCH($A15,ЗФ!$A:$A,0),MATCH("На реализацию"&amp;YEAR(DO$3),ЗФ!$2:$2,0))*INDEX(КЗ!$A$1:$O$13,MATCH($A15,КЗ!$A:$A,0),MATCH(MONTH(DO$3),КЗ!$1:$1,0)),""),0)</f>
        <v>0</v>
      </c>
      <c r="DP16" s="238" cm="1">
        <f t="array" aca="1" ref="DP16" ca="1">IFERROR(IF(AND(НачИнвП_Дата&lt;=DP$3,КИнвП_Дата&gt;DP$3),
             INDEX(ЗФ,MATCH($A15,ЗФ!$A:$A,0),MATCH("На реализацию"&amp;YEAR(DP$3),ЗФ!$2:$2,0))*INDEX(КЗ!$A$1:$O$13,MATCH($A15,КЗ!$A:$A,0),MATCH(MONTH(DP$3),КЗ!$1:$1,0)),""),0)</f>
        <v>0</v>
      </c>
      <c r="DQ16" s="238" cm="1">
        <f t="array" aca="1" ref="DQ16" ca="1">IFERROR(IF(AND(НачИнвП_Дата&lt;=DQ$3,КИнвП_Дата&gt;DQ$3),
             INDEX(ЗФ,MATCH($A15,ЗФ!$A:$A,0),MATCH("На реализацию"&amp;YEAR(DQ$3),ЗФ!$2:$2,0))*INDEX(КЗ!$A$1:$O$13,MATCH($A15,КЗ!$A:$A,0),MATCH(MONTH(DQ$3),КЗ!$1:$1,0)),""),0)</f>
        <v>0</v>
      </c>
      <c r="DR16" s="238" cm="1">
        <f t="array" aca="1" ref="DR16" ca="1">IFERROR(IF(AND(НачИнвП_Дата&lt;=DR$3,КИнвП_Дата&gt;DR$3),
             INDEX(ЗФ,MATCH($A15,ЗФ!$A:$A,0),MATCH("На реализацию"&amp;YEAR(DR$3),ЗФ!$2:$2,0))*INDEX(КЗ!$A$1:$O$13,MATCH($A15,КЗ!$A:$A,0),MATCH(MONTH(DR$3),КЗ!$1:$1,0)),""),0)</f>
        <v>0</v>
      </c>
      <c r="DS16" s="238" cm="1">
        <f t="array" aca="1" ref="DS16" ca="1">IFERROR(IF(AND(НачИнвП_Дата&lt;=DS$3,КИнвП_Дата&gt;DS$3),
             INDEX(ЗФ,MATCH($A15,ЗФ!$A:$A,0),MATCH("На реализацию"&amp;YEAR(DS$3),ЗФ!$2:$2,0))*INDEX(КЗ!$A$1:$O$13,MATCH($A15,КЗ!$A:$A,0),MATCH(MONTH(DS$3),КЗ!$1:$1,0)),""),0)</f>
        <v>0</v>
      </c>
      <c r="DT16" s="238" cm="1">
        <f t="array" aca="1" ref="DT16" ca="1">IFERROR(IF(AND(НачИнвП_Дата&lt;=DT$3,КИнвП_Дата&gt;DT$3),
             INDEX(ЗФ,MATCH($A15,ЗФ!$A:$A,0),MATCH("На реализацию"&amp;YEAR(DT$3),ЗФ!$2:$2,0))*INDEX(КЗ!$A$1:$O$13,MATCH($A15,КЗ!$A:$A,0),MATCH(MONTH(DT$3),КЗ!$1:$1,0)),""),0)</f>
        <v>400</v>
      </c>
      <c r="DU16" s="238" cm="1">
        <f t="array" aca="1" ref="DU16" ca="1">IFERROR(IF(AND(НачИнвП_Дата&lt;=DU$3,КИнвП_Дата&gt;DU$3),
             INDEX(ЗФ,MATCH($A15,ЗФ!$A:$A,0),MATCH("На реализацию"&amp;YEAR(DU$3),ЗФ!$2:$2,0))*INDEX(КЗ!$A$1:$O$13,MATCH($A15,КЗ!$A:$A,0),MATCH(MONTH(DU$3),КЗ!$1:$1,0)),""),0)</f>
        <v>400</v>
      </c>
      <c r="DV16" s="238" cm="1">
        <f t="array" aca="1" ref="DV16" ca="1">IFERROR(IF(AND(НачИнвП_Дата&lt;=DV$3,КИнвП_Дата&gt;DV$3),
             INDEX(ЗФ,MATCH($A15,ЗФ!$A:$A,0),MATCH("На реализацию"&amp;YEAR(DV$3),ЗФ!$2:$2,0))*INDEX(КЗ!$A$1:$O$13,MATCH($A15,КЗ!$A:$A,0),MATCH(MONTH(DV$3),КЗ!$1:$1,0)),""),0)</f>
        <v>0</v>
      </c>
      <c r="DW16" s="238" cm="1">
        <f t="array" aca="1" ref="DW16" ca="1">IFERROR(IF(AND(НачИнвП_Дата&lt;=DW$3,КИнвП_Дата&gt;DW$3),
             INDEX(ЗФ,MATCH($A15,ЗФ!$A:$A,0),MATCH("На реализацию"&amp;YEAR(DW$3),ЗФ!$2:$2,0))*INDEX(КЗ!$A$1:$O$13,MATCH($A15,КЗ!$A:$A,0),MATCH(MONTH(DW$3),КЗ!$1:$1,0)),""),0)</f>
        <v>0</v>
      </c>
      <c r="DX16" s="238" cm="1">
        <f t="array" aca="1" ref="DX16" ca="1">IFERROR(IF(AND(НачИнвП_Дата&lt;=DX$3,КИнвП_Дата&gt;DX$3),
             INDEX(ЗФ,MATCH($A15,ЗФ!$A:$A,0),MATCH("На реализацию"&amp;YEAR(DX$3),ЗФ!$2:$2,0))*INDEX(КЗ!$A$1:$O$13,MATCH($A15,КЗ!$A:$A,0),MATCH(MONTH(DX$3),КЗ!$1:$1,0)),""),0)</f>
        <v>0</v>
      </c>
      <c r="DY16" s="238" cm="1">
        <f t="array" aca="1" ref="DY16" ca="1">IFERROR(IF(AND(НачИнвП_Дата&lt;=DY$3,КИнвП_Дата&gt;DY$3),
             INDEX(ЗФ,MATCH($A15,ЗФ!$A:$A,0),MATCH("На реализацию"&amp;YEAR(DY$3),ЗФ!$2:$2,0))*INDEX(КЗ!$A$1:$O$13,MATCH($A15,КЗ!$A:$A,0),MATCH(MONTH(DY$3),КЗ!$1:$1,0)),""),0)</f>
        <v>0</v>
      </c>
      <c r="DZ16" s="238" cm="1">
        <f t="array" aca="1" ref="DZ16" ca="1">IFERROR(IF(AND(НачИнвП_Дата&lt;=DZ$3,КИнвП_Дата&gt;DZ$3),
             INDEX(ЗФ,MATCH($A15,ЗФ!$A:$A,0),MATCH("На реализацию"&amp;YEAR(DZ$3),ЗФ!$2:$2,0))*INDEX(КЗ!$A$1:$O$13,MATCH($A15,КЗ!$A:$A,0),MATCH(MONTH(DZ$3),КЗ!$1:$1,0)),""),0)</f>
        <v>0</v>
      </c>
      <c r="EA16" s="548">
        <f t="shared" ref="EA16" ca="1" si="659">SUM(DO16:DZ16)</f>
        <v>800</v>
      </c>
      <c r="EB16" s="238" cm="1">
        <f t="array" aca="1" ref="EB16" ca="1">IFERROR(IF(AND(НачИнвП_Дата&lt;=EB$3,КИнвП_Дата&gt;EB$3),
             INDEX(ЗФ,MATCH($A15,ЗФ!$A:$A,0),MATCH("На реализацию"&amp;YEAR(EB$3),ЗФ!$2:$2,0))*INDEX(КЗ!$A$1:$O$13,MATCH($A15,КЗ!$A:$A,0),MATCH(MONTH(EB$3),КЗ!$1:$1,0)),""),0)</f>
        <v>0</v>
      </c>
      <c r="EC16" s="238" cm="1">
        <f t="array" aca="1" ref="EC16" ca="1">IFERROR(IF(AND(НачИнвП_Дата&lt;=EC$3,КИнвП_Дата&gt;EC$3),
             INDEX(ЗФ,MATCH($A15,ЗФ!$A:$A,0),MATCH("На реализацию"&amp;YEAR(EC$3),ЗФ!$2:$2,0))*INDEX(КЗ!$A$1:$O$13,MATCH($A15,КЗ!$A:$A,0),MATCH(MONTH(EC$3),КЗ!$1:$1,0)),""),0)</f>
        <v>0</v>
      </c>
      <c r="ED16" s="238" cm="1">
        <f t="array" aca="1" ref="ED16" ca="1">IFERROR(IF(AND(НачИнвП_Дата&lt;=ED$3,КИнвП_Дата&gt;ED$3),
             INDEX(ЗФ,MATCH($A15,ЗФ!$A:$A,0),MATCH("На реализацию"&amp;YEAR(ED$3),ЗФ!$2:$2,0))*INDEX(КЗ!$A$1:$O$13,MATCH($A15,КЗ!$A:$A,0),MATCH(MONTH(ED$3),КЗ!$1:$1,0)),""),0)</f>
        <v>0</v>
      </c>
      <c r="EE16" s="238" cm="1">
        <f t="array" aca="1" ref="EE16" ca="1">IFERROR(IF(AND(НачИнвП_Дата&lt;=EE$3,КИнвП_Дата&gt;EE$3),
             INDEX(ЗФ,MATCH($A15,ЗФ!$A:$A,0),MATCH("На реализацию"&amp;YEAR(EE$3),ЗФ!$2:$2,0))*INDEX(КЗ!$A$1:$O$13,MATCH($A15,КЗ!$A:$A,0),MATCH(MONTH(EE$3),КЗ!$1:$1,0)),""),0)</f>
        <v>0</v>
      </c>
      <c r="EF16" s="238" cm="1">
        <f t="array" aca="1" ref="EF16" ca="1">IFERROR(IF(AND(НачИнвП_Дата&lt;=EF$3,КИнвП_Дата&gt;EF$3),
             INDEX(ЗФ,MATCH($A15,ЗФ!$A:$A,0),MATCH("На реализацию"&amp;YEAR(EF$3),ЗФ!$2:$2,0))*INDEX(КЗ!$A$1:$O$13,MATCH($A15,КЗ!$A:$A,0),MATCH(MONTH(EF$3),КЗ!$1:$1,0)),""),0)</f>
        <v>0</v>
      </c>
      <c r="EG16" s="238" cm="1">
        <f t="array" aca="1" ref="EG16" ca="1">IFERROR(IF(AND(НачИнвП_Дата&lt;=EG$3,КИнвП_Дата&gt;EG$3),
             INDEX(ЗФ,MATCH($A15,ЗФ!$A:$A,0),MATCH("На реализацию"&amp;YEAR(EG$3),ЗФ!$2:$2,0))*INDEX(КЗ!$A$1:$O$13,MATCH($A15,КЗ!$A:$A,0),MATCH(MONTH(EG$3),КЗ!$1:$1,0)),""),0)</f>
        <v>400</v>
      </c>
      <c r="EH16" s="238" cm="1">
        <f t="array" aca="1" ref="EH16" ca="1">IFERROR(IF(AND(НачИнвП_Дата&lt;=EH$3,КИнвП_Дата&gt;EH$3),
             INDEX(ЗФ,MATCH($A15,ЗФ!$A:$A,0),MATCH("На реализацию"&amp;YEAR(EH$3),ЗФ!$2:$2,0))*INDEX(КЗ!$A$1:$O$13,MATCH($A15,КЗ!$A:$A,0),MATCH(MONTH(EH$3),КЗ!$1:$1,0)),""),0)</f>
        <v>400</v>
      </c>
      <c r="EI16" s="238" cm="1">
        <f t="array" aca="1" ref="EI16" ca="1">IFERROR(IF(AND(НачИнвП_Дата&lt;=EI$3,КИнвП_Дата&gt;EI$3),
             INDEX(ЗФ,MATCH($A15,ЗФ!$A:$A,0),MATCH("На реализацию"&amp;YEAR(EI$3),ЗФ!$2:$2,0))*INDEX(КЗ!$A$1:$O$13,MATCH($A15,КЗ!$A:$A,0),MATCH(MONTH(EI$3),КЗ!$1:$1,0)),""),0)</f>
        <v>0</v>
      </c>
      <c r="EJ16" s="238" cm="1">
        <f t="array" aca="1" ref="EJ16" ca="1">IFERROR(IF(AND(НачИнвП_Дата&lt;=EJ$3,КИнвП_Дата&gt;EJ$3),
             INDEX(ЗФ,MATCH($A15,ЗФ!$A:$A,0),MATCH("На реализацию"&amp;YEAR(EJ$3),ЗФ!$2:$2,0))*INDEX(КЗ!$A$1:$O$13,MATCH($A15,КЗ!$A:$A,0),MATCH(MONTH(EJ$3),КЗ!$1:$1,0)),""),0)</f>
        <v>0</v>
      </c>
      <c r="EK16" s="238" cm="1">
        <f t="array" aca="1" ref="EK16" ca="1">IFERROR(IF(AND(НачИнвП_Дата&lt;=EK$3,КИнвП_Дата&gt;EK$3),
             INDEX(ЗФ,MATCH($A15,ЗФ!$A:$A,0),MATCH("На реализацию"&amp;YEAR(EK$3),ЗФ!$2:$2,0))*INDEX(КЗ!$A$1:$O$13,MATCH($A15,КЗ!$A:$A,0),MATCH(MONTH(EK$3),КЗ!$1:$1,0)),""),0)</f>
        <v>0</v>
      </c>
      <c r="EL16" s="238" cm="1">
        <f t="array" aca="1" ref="EL16" ca="1">IFERROR(IF(AND(НачИнвП_Дата&lt;=EL$3,КИнвП_Дата&gt;EL$3),
             INDEX(ЗФ,MATCH($A15,ЗФ!$A:$A,0),MATCH("На реализацию"&amp;YEAR(EL$3),ЗФ!$2:$2,0))*INDEX(КЗ!$A$1:$O$13,MATCH($A15,КЗ!$A:$A,0),MATCH(MONTH(EL$3),КЗ!$1:$1,0)),""),0)</f>
        <v>0</v>
      </c>
      <c r="EM16" s="238" cm="1">
        <f t="array" aca="1" ref="EM16" ca="1">IFERROR(IF(AND(НачИнвП_Дата&lt;=EM$3,КИнвП_Дата&gt;EM$3),
             INDEX(ЗФ,MATCH($A15,ЗФ!$A:$A,0),MATCH("На реализацию"&amp;YEAR(EM$3),ЗФ!$2:$2,0))*INDEX(КЗ!$A$1:$O$13,MATCH($A15,КЗ!$A:$A,0),MATCH(MONTH(EM$3),КЗ!$1:$1,0)),""),0)</f>
        <v>0</v>
      </c>
      <c r="EN16" s="548">
        <f t="shared" ref="EN16" ca="1" si="660">SUM(EB16:EM16)</f>
        <v>800</v>
      </c>
      <c r="EO16" s="238" cm="1">
        <f t="array" aca="1" ref="EO16" ca="1">IFERROR(IF(AND(НачИнвП_Дата&lt;=EO$3,КИнвП_Дата&gt;EO$3),
             INDEX(ЗФ,MATCH($A15,ЗФ!$A:$A,0),MATCH("На реализацию"&amp;YEAR(EO$3),ЗФ!$2:$2,0))*INDEX(КЗ!$A$1:$O$13,MATCH($A15,КЗ!$A:$A,0),MATCH(MONTH(EO$3),КЗ!$1:$1,0)),""),0)</f>
        <v>0</v>
      </c>
      <c r="EP16" s="238" cm="1">
        <f t="array" aca="1" ref="EP16" ca="1">IFERROR(IF(AND(НачИнвП_Дата&lt;=EP$3,КИнвП_Дата&gt;EP$3),
             INDEX(ЗФ,MATCH($A15,ЗФ!$A:$A,0),MATCH("На реализацию"&amp;YEAR(EP$3),ЗФ!$2:$2,0))*INDEX(КЗ!$A$1:$O$13,MATCH($A15,КЗ!$A:$A,0),MATCH(MONTH(EP$3),КЗ!$1:$1,0)),""),0)</f>
        <v>0</v>
      </c>
      <c r="EQ16" s="238" cm="1">
        <f t="array" aca="1" ref="EQ16" ca="1">IFERROR(IF(AND(НачИнвП_Дата&lt;=EQ$3,КИнвП_Дата&gt;EQ$3),
             INDEX(ЗФ,MATCH($A15,ЗФ!$A:$A,0),MATCH("На реализацию"&amp;YEAR(EQ$3),ЗФ!$2:$2,0))*INDEX(КЗ!$A$1:$O$13,MATCH($A15,КЗ!$A:$A,0),MATCH(MONTH(EQ$3),КЗ!$1:$1,0)),""),0)</f>
        <v>0</v>
      </c>
      <c r="ER16" s="238" cm="1">
        <f t="array" aca="1" ref="ER16" ca="1">IFERROR(IF(AND(НачИнвП_Дата&lt;=ER$3,КИнвП_Дата&gt;ER$3),
             INDEX(ЗФ,MATCH($A15,ЗФ!$A:$A,0),MATCH("На реализацию"&amp;YEAR(ER$3),ЗФ!$2:$2,0))*INDEX(КЗ!$A$1:$O$13,MATCH($A15,КЗ!$A:$A,0),MATCH(MONTH(ER$3),КЗ!$1:$1,0)),""),0)</f>
        <v>0</v>
      </c>
      <c r="ES16" s="238" cm="1">
        <f t="array" aca="1" ref="ES16" ca="1">IFERROR(IF(AND(НачИнвП_Дата&lt;=ES$3,КИнвП_Дата&gt;ES$3),
             INDEX(ЗФ,MATCH($A15,ЗФ!$A:$A,0),MATCH("На реализацию"&amp;YEAR(ES$3),ЗФ!$2:$2,0))*INDEX(КЗ!$A$1:$O$13,MATCH($A15,КЗ!$A:$A,0),MATCH(MONTH(ES$3),КЗ!$1:$1,0)),""),0)</f>
        <v>0</v>
      </c>
      <c r="ET16" s="238" cm="1">
        <f t="array" aca="1" ref="ET16" ca="1">IFERROR(IF(AND(НачИнвП_Дата&lt;=ET$3,КИнвП_Дата&gt;ET$3),
             INDEX(ЗФ,MATCH($A15,ЗФ!$A:$A,0),MATCH("На реализацию"&amp;YEAR(ET$3),ЗФ!$2:$2,0))*INDEX(КЗ!$A$1:$O$13,MATCH($A15,КЗ!$A:$A,0),MATCH(MONTH(ET$3),КЗ!$1:$1,0)),""),0)</f>
        <v>400</v>
      </c>
      <c r="EU16" s="238" cm="1">
        <f t="array" aca="1" ref="EU16" ca="1">IFERROR(IF(AND(НачИнвП_Дата&lt;=EU$3,КИнвП_Дата&gt;EU$3),
             INDEX(ЗФ,MATCH($A15,ЗФ!$A:$A,0),MATCH("На реализацию"&amp;YEAR(EU$3),ЗФ!$2:$2,0))*INDEX(КЗ!$A$1:$O$13,MATCH($A15,КЗ!$A:$A,0),MATCH(MONTH(EU$3),КЗ!$1:$1,0)),""),0)</f>
        <v>400</v>
      </c>
      <c r="EV16" s="238" cm="1">
        <f t="array" aca="1" ref="EV16" ca="1">IFERROR(IF(AND(НачИнвП_Дата&lt;=EV$3,КИнвП_Дата&gt;EV$3),
             INDEX(ЗФ,MATCH($A15,ЗФ!$A:$A,0),MATCH("На реализацию"&amp;YEAR(EV$3),ЗФ!$2:$2,0))*INDEX(КЗ!$A$1:$O$13,MATCH($A15,КЗ!$A:$A,0),MATCH(MONTH(EV$3),КЗ!$1:$1,0)),""),0)</f>
        <v>0</v>
      </c>
      <c r="EW16" s="238" cm="1">
        <f t="array" aca="1" ref="EW16" ca="1">IFERROR(IF(AND(НачИнвП_Дата&lt;=EW$3,КИнвП_Дата&gt;EW$3),
             INDEX(ЗФ,MATCH($A15,ЗФ!$A:$A,0),MATCH("На реализацию"&amp;YEAR(EW$3),ЗФ!$2:$2,0))*INDEX(КЗ!$A$1:$O$13,MATCH($A15,КЗ!$A:$A,0),MATCH(MONTH(EW$3),КЗ!$1:$1,0)),""),0)</f>
        <v>0</v>
      </c>
      <c r="EX16" s="238" cm="1">
        <f t="array" aca="1" ref="EX16" ca="1">IFERROR(IF(AND(НачИнвП_Дата&lt;=EX$3,КИнвП_Дата&gt;EX$3),
             INDEX(ЗФ,MATCH($A15,ЗФ!$A:$A,0),MATCH("На реализацию"&amp;YEAR(EX$3),ЗФ!$2:$2,0))*INDEX(КЗ!$A$1:$O$13,MATCH($A15,КЗ!$A:$A,0),MATCH(MONTH(EX$3),КЗ!$1:$1,0)),""),0)</f>
        <v>0</v>
      </c>
      <c r="EY16" s="238" cm="1">
        <f t="array" aca="1" ref="EY16" ca="1">IFERROR(IF(AND(НачИнвП_Дата&lt;=EY$3,КИнвП_Дата&gt;EY$3),
             INDEX(ЗФ,MATCH($A15,ЗФ!$A:$A,0),MATCH("На реализацию"&amp;YEAR(EY$3),ЗФ!$2:$2,0))*INDEX(КЗ!$A$1:$O$13,MATCH($A15,КЗ!$A:$A,0),MATCH(MONTH(EY$3),КЗ!$1:$1,0)),""),0)</f>
        <v>0</v>
      </c>
      <c r="EZ16" s="238" cm="1">
        <f t="array" aca="1" ref="EZ16" ca="1">IFERROR(IF(AND(НачИнвП_Дата&lt;=EZ$3,КИнвП_Дата&gt;EZ$3),
             INDEX(ЗФ,MATCH($A15,ЗФ!$A:$A,0),MATCH("На реализацию"&amp;YEAR(EZ$3),ЗФ!$2:$2,0))*INDEX(КЗ!$A$1:$O$13,MATCH($A15,КЗ!$A:$A,0),MATCH(MONTH(EZ$3),КЗ!$1:$1,0)),""),0)</f>
        <v>0</v>
      </c>
      <c r="FA16" s="548">
        <f t="shared" ref="FA16" ca="1" si="661">SUM(EO16:EZ16)</f>
        <v>800</v>
      </c>
      <c r="FB16" s="238" cm="1">
        <f t="array" aca="1" ref="FB16" ca="1">IFERROR(IF(AND(НачИнвП_Дата&lt;=FB$3,КИнвП_Дата&gt;FB$3),
             INDEX(ЗФ,MATCH($A15,ЗФ!$A:$A,0),MATCH("На реализацию"&amp;YEAR(FB$3),ЗФ!$2:$2,0))*INDEX(КЗ!$A$1:$O$13,MATCH($A15,КЗ!$A:$A,0),MATCH(MONTH(FB$3),КЗ!$1:$1,0)),""),0)</f>
        <v>0</v>
      </c>
      <c r="FC16" s="238" cm="1">
        <f t="array" aca="1" ref="FC16" ca="1">IFERROR(IF(AND(НачИнвП_Дата&lt;=FC$3,КИнвП_Дата&gt;FC$3),
             INDEX(ЗФ,MATCH($A15,ЗФ!$A:$A,0),MATCH("На реализацию"&amp;YEAR(FC$3),ЗФ!$2:$2,0))*INDEX(КЗ!$A$1:$O$13,MATCH($A15,КЗ!$A:$A,0),MATCH(MONTH(FC$3),КЗ!$1:$1,0)),""),0)</f>
        <v>0</v>
      </c>
      <c r="FD16" s="238" cm="1">
        <f t="array" aca="1" ref="FD16" ca="1">IFERROR(IF(AND(НачИнвП_Дата&lt;=FD$3,КИнвП_Дата&gt;FD$3),
             INDEX(ЗФ,MATCH($A15,ЗФ!$A:$A,0),MATCH("На реализацию"&amp;YEAR(FD$3),ЗФ!$2:$2,0))*INDEX(КЗ!$A$1:$O$13,MATCH($A15,КЗ!$A:$A,0),MATCH(MONTH(FD$3),КЗ!$1:$1,0)),""),0)</f>
        <v>0</v>
      </c>
      <c r="FE16" s="238" cm="1">
        <f t="array" aca="1" ref="FE16" ca="1">IFERROR(IF(AND(НачИнвП_Дата&lt;=FE$3,КИнвП_Дата&gt;FE$3),
             INDEX(ЗФ,MATCH($A15,ЗФ!$A:$A,0),MATCH("На реализацию"&amp;YEAR(FE$3),ЗФ!$2:$2,0))*INDEX(КЗ!$A$1:$O$13,MATCH($A15,КЗ!$A:$A,0),MATCH(MONTH(FE$3),КЗ!$1:$1,0)),""),0)</f>
        <v>0</v>
      </c>
      <c r="FF16" s="238" cm="1">
        <f t="array" aca="1" ref="FF16" ca="1">IFERROR(IF(AND(НачИнвП_Дата&lt;=FF$3,КИнвП_Дата&gt;FF$3),
             INDEX(ЗФ,MATCH($A15,ЗФ!$A:$A,0),MATCH("На реализацию"&amp;YEAR(FF$3),ЗФ!$2:$2,0))*INDEX(КЗ!$A$1:$O$13,MATCH($A15,КЗ!$A:$A,0),MATCH(MONTH(FF$3),КЗ!$1:$1,0)),""),0)</f>
        <v>0</v>
      </c>
      <c r="FG16" s="238" cm="1">
        <f t="array" aca="1" ref="FG16" ca="1">IFERROR(IF(AND(НачИнвП_Дата&lt;=FG$3,КИнвП_Дата&gt;FG$3),
             INDEX(ЗФ,MATCH($A15,ЗФ!$A:$A,0),MATCH("На реализацию"&amp;YEAR(FG$3),ЗФ!$2:$2,0))*INDEX(КЗ!$A$1:$O$13,MATCH($A15,КЗ!$A:$A,0),MATCH(MONTH(FG$3),КЗ!$1:$1,0)),""),0)</f>
        <v>400</v>
      </c>
      <c r="FH16" s="238" cm="1">
        <f t="array" aca="1" ref="FH16" ca="1">IFERROR(IF(AND(НачИнвП_Дата&lt;=FH$3,КИнвП_Дата&gt;FH$3),
             INDEX(ЗФ,MATCH($A15,ЗФ!$A:$A,0),MATCH("На реализацию"&amp;YEAR(FH$3),ЗФ!$2:$2,0))*INDEX(КЗ!$A$1:$O$13,MATCH($A15,КЗ!$A:$A,0),MATCH(MONTH(FH$3),КЗ!$1:$1,0)),""),0)</f>
        <v>400</v>
      </c>
      <c r="FI16" s="238" cm="1">
        <f t="array" aca="1" ref="FI16" ca="1">IFERROR(IF(AND(НачИнвП_Дата&lt;=FI$3,КИнвП_Дата&gt;FI$3),
             INDEX(ЗФ,MATCH($A15,ЗФ!$A:$A,0),MATCH("На реализацию"&amp;YEAR(FI$3),ЗФ!$2:$2,0))*INDEX(КЗ!$A$1:$O$13,MATCH($A15,КЗ!$A:$A,0),MATCH(MONTH(FI$3),КЗ!$1:$1,0)),""),0)</f>
        <v>0</v>
      </c>
      <c r="FJ16" s="238" cm="1">
        <f t="array" aca="1" ref="FJ16" ca="1">IFERROR(IF(AND(НачИнвП_Дата&lt;=FJ$3,КИнвП_Дата&gt;FJ$3),
             INDEX(ЗФ,MATCH($A15,ЗФ!$A:$A,0),MATCH("На реализацию"&amp;YEAR(FJ$3),ЗФ!$2:$2,0))*INDEX(КЗ!$A$1:$O$13,MATCH($A15,КЗ!$A:$A,0),MATCH(MONTH(FJ$3),КЗ!$1:$1,0)),""),0)</f>
        <v>0</v>
      </c>
      <c r="FK16" s="238" cm="1">
        <f t="array" aca="1" ref="FK16" ca="1">IFERROR(IF(AND(НачИнвП_Дата&lt;=FK$3,КИнвП_Дата&gt;FK$3),
             INDEX(ЗФ,MATCH($A15,ЗФ!$A:$A,0),MATCH("На реализацию"&amp;YEAR(FK$3),ЗФ!$2:$2,0))*INDEX(КЗ!$A$1:$O$13,MATCH($A15,КЗ!$A:$A,0),MATCH(MONTH(FK$3),КЗ!$1:$1,0)),""),0)</f>
        <v>0</v>
      </c>
      <c r="FL16" s="238" cm="1">
        <f t="array" aca="1" ref="FL16" ca="1">IFERROR(IF(AND(НачИнвП_Дата&lt;=FL$3,КИнвП_Дата&gt;FL$3),
             INDEX(ЗФ,MATCH($A15,ЗФ!$A:$A,0),MATCH("На реализацию"&amp;YEAR(FL$3),ЗФ!$2:$2,0))*INDEX(КЗ!$A$1:$O$13,MATCH($A15,КЗ!$A:$A,0),MATCH(MONTH(FL$3),КЗ!$1:$1,0)),""),0)</f>
        <v>0</v>
      </c>
      <c r="FM16" s="238" cm="1">
        <f t="array" aca="1" ref="FM16" ca="1">IFERROR(IF(AND(НачИнвП_Дата&lt;=FM$3,КИнвП_Дата&gt;FM$3),
             INDEX(ЗФ,MATCH($A15,ЗФ!$A:$A,0),MATCH("На реализацию"&amp;YEAR(FM$3),ЗФ!$2:$2,0))*INDEX(КЗ!$A$1:$O$13,MATCH($A15,КЗ!$A:$A,0),MATCH(MONTH(FM$3),КЗ!$1:$1,0)),""),0)</f>
        <v>0</v>
      </c>
      <c r="FN16" s="548">
        <f t="shared" ref="FN16" ca="1" si="662">SUM(FB16:FM16)</f>
        <v>800</v>
      </c>
      <c r="FO16" s="238" cm="1">
        <f t="array" aca="1" ref="FO16" ca="1">IFERROR(IF(AND(НачИнвП_Дата&lt;=FO$3,КИнвП_Дата&gt;FO$3),
             INDEX(ЗФ,MATCH($A15,ЗФ!$A:$A,0),MATCH("На реализацию"&amp;YEAR(FO$3),ЗФ!$2:$2,0))*INDEX(КЗ!$A$1:$O$13,MATCH($A15,КЗ!$A:$A,0),MATCH(MONTH(FO$3),КЗ!$1:$1,0)),""),0)</f>
        <v>0</v>
      </c>
      <c r="FP16" s="238" cm="1">
        <f t="array" aca="1" ref="FP16" ca="1">IFERROR(IF(AND(НачИнвП_Дата&lt;=FP$3,КИнвП_Дата&gt;FP$3),
             INDEX(ЗФ,MATCH($A15,ЗФ!$A:$A,0),MATCH("На реализацию"&amp;YEAR(FP$3),ЗФ!$2:$2,0))*INDEX(КЗ!$A$1:$O$13,MATCH($A15,КЗ!$A:$A,0),MATCH(MONTH(FP$3),КЗ!$1:$1,0)),""),0)</f>
        <v>0</v>
      </c>
      <c r="FQ16" s="238" cm="1">
        <f t="array" aca="1" ref="FQ16" ca="1">IFERROR(IF(AND(НачИнвП_Дата&lt;=FQ$3,КИнвП_Дата&gt;FQ$3),
             INDEX(ЗФ,MATCH($A15,ЗФ!$A:$A,0),MATCH("На реализацию"&amp;YEAR(FQ$3),ЗФ!$2:$2,0))*INDEX(КЗ!$A$1:$O$13,MATCH($A15,КЗ!$A:$A,0),MATCH(MONTH(FQ$3),КЗ!$1:$1,0)),""),0)</f>
        <v>0</v>
      </c>
      <c r="FR16" s="238" cm="1">
        <f t="array" aca="1" ref="FR16" ca="1">IFERROR(IF(AND(НачИнвП_Дата&lt;=FR$3,КИнвП_Дата&gt;FR$3),
             INDEX(ЗФ,MATCH($A15,ЗФ!$A:$A,0),MATCH("На реализацию"&amp;YEAR(FR$3),ЗФ!$2:$2,0))*INDEX(КЗ!$A$1:$O$13,MATCH($A15,КЗ!$A:$A,0),MATCH(MONTH(FR$3),КЗ!$1:$1,0)),""),0)</f>
        <v>0</v>
      </c>
      <c r="FS16" s="238" cm="1">
        <f t="array" aca="1" ref="FS16" ca="1">IFERROR(IF(AND(НачИнвП_Дата&lt;=FS$3,КИнвП_Дата&gt;FS$3),
             INDEX(ЗФ,MATCH($A15,ЗФ!$A:$A,0),MATCH("На реализацию"&amp;YEAR(FS$3),ЗФ!$2:$2,0))*INDEX(КЗ!$A$1:$O$13,MATCH($A15,КЗ!$A:$A,0),MATCH(MONTH(FS$3),КЗ!$1:$1,0)),""),0)</f>
        <v>0</v>
      </c>
      <c r="FT16" s="238" cm="1">
        <f t="array" aca="1" ref="FT16" ca="1">IFERROR(IF(AND(НачИнвП_Дата&lt;=FT$3,КИнвП_Дата&gt;FT$3),
             INDEX(ЗФ,MATCH($A15,ЗФ!$A:$A,0),MATCH("На реализацию"&amp;YEAR(FT$3),ЗФ!$2:$2,0))*INDEX(КЗ!$A$1:$O$13,MATCH($A15,КЗ!$A:$A,0),MATCH(MONTH(FT$3),КЗ!$1:$1,0)),""),0)</f>
        <v>400</v>
      </c>
      <c r="FU16" s="238" cm="1">
        <f t="array" aca="1" ref="FU16" ca="1">IFERROR(IF(AND(НачИнвП_Дата&lt;=FU$3,КИнвП_Дата&gt;FU$3),
             INDEX(ЗФ,MATCH($A15,ЗФ!$A:$A,0),MATCH("На реализацию"&amp;YEAR(FU$3),ЗФ!$2:$2,0))*INDEX(КЗ!$A$1:$O$13,MATCH($A15,КЗ!$A:$A,0),MATCH(MONTH(FU$3),КЗ!$1:$1,0)),""),0)</f>
        <v>400</v>
      </c>
      <c r="FV16" s="238" cm="1">
        <f t="array" aca="1" ref="FV16" ca="1">IFERROR(IF(AND(НачИнвП_Дата&lt;=FV$3,КИнвП_Дата&gt;FV$3),
             INDEX(ЗФ,MATCH($A15,ЗФ!$A:$A,0),MATCH("На реализацию"&amp;YEAR(FV$3),ЗФ!$2:$2,0))*INDEX(КЗ!$A$1:$O$13,MATCH($A15,КЗ!$A:$A,0),MATCH(MONTH(FV$3),КЗ!$1:$1,0)),""),0)</f>
        <v>0</v>
      </c>
      <c r="FW16" s="238" cm="1">
        <f t="array" aca="1" ref="FW16" ca="1">IFERROR(IF(AND(НачИнвП_Дата&lt;=FW$3,КИнвП_Дата&gt;FW$3),
             INDEX(ЗФ,MATCH($A15,ЗФ!$A:$A,0),MATCH("На реализацию"&amp;YEAR(FW$3),ЗФ!$2:$2,0))*INDEX(КЗ!$A$1:$O$13,MATCH($A15,КЗ!$A:$A,0),MATCH(MONTH(FW$3),КЗ!$1:$1,0)),""),0)</f>
        <v>0</v>
      </c>
      <c r="FX16" s="238" cm="1">
        <f t="array" aca="1" ref="FX16" ca="1">IFERROR(IF(AND(НачИнвП_Дата&lt;=FX$3,КИнвП_Дата&gt;FX$3),
             INDEX(ЗФ,MATCH($A15,ЗФ!$A:$A,0),MATCH("На реализацию"&amp;YEAR(FX$3),ЗФ!$2:$2,0))*INDEX(КЗ!$A$1:$O$13,MATCH($A15,КЗ!$A:$A,0),MATCH(MONTH(FX$3),КЗ!$1:$1,0)),""),0)</f>
        <v>0</v>
      </c>
      <c r="FY16" s="238" cm="1">
        <f t="array" aca="1" ref="FY16" ca="1">IFERROR(IF(AND(НачИнвП_Дата&lt;=FY$3,КИнвП_Дата&gt;FY$3),
             INDEX(ЗФ,MATCH($A15,ЗФ!$A:$A,0),MATCH("На реализацию"&amp;YEAR(FY$3),ЗФ!$2:$2,0))*INDEX(КЗ!$A$1:$O$13,MATCH($A15,КЗ!$A:$A,0),MATCH(MONTH(FY$3),КЗ!$1:$1,0)),""),0)</f>
        <v>0</v>
      </c>
      <c r="FZ16" s="238" cm="1">
        <f t="array" aca="1" ref="FZ16" ca="1">IFERROR(IF(AND(НачИнвП_Дата&lt;=FZ$3,КИнвП_Дата&gt;FZ$3),
             INDEX(ЗФ,MATCH($A15,ЗФ!$A:$A,0),MATCH("На реализацию"&amp;YEAR(FZ$3),ЗФ!$2:$2,0))*INDEX(КЗ!$A$1:$O$13,MATCH($A15,КЗ!$A:$A,0),MATCH(MONTH(FZ$3),КЗ!$1:$1,0)),""),0)</f>
        <v>0</v>
      </c>
      <c r="GA16" s="548">
        <f t="shared" ref="GA16" ca="1" si="663">SUM(FO16:FZ16)</f>
        <v>800</v>
      </c>
      <c r="GB16" s="238" cm="1">
        <f t="array" aca="1" ref="GB16" ca="1">IFERROR(IF(AND(НачИнвП_Дата&lt;=GB$3,КИнвП_Дата&gt;GB$3),
             INDEX(ЗФ,MATCH($A15,ЗФ!$A:$A,0),MATCH("На реализацию"&amp;YEAR(GB$3),ЗФ!$2:$2,0))*INDEX(КЗ!$A$1:$O$13,MATCH($A15,КЗ!$A:$A,0),MATCH(MONTH(GB$3),КЗ!$1:$1,0)),""),0)</f>
        <v>0</v>
      </c>
      <c r="GC16" s="238" cm="1">
        <f t="array" aca="1" ref="GC16" ca="1">IFERROR(IF(AND(НачИнвП_Дата&lt;=GC$3,КИнвП_Дата&gt;GC$3),
             INDEX(ЗФ,MATCH($A15,ЗФ!$A:$A,0),MATCH("На реализацию"&amp;YEAR(GC$3),ЗФ!$2:$2,0))*INDEX(КЗ!$A$1:$O$13,MATCH($A15,КЗ!$A:$A,0),MATCH(MONTH(GC$3),КЗ!$1:$1,0)),""),0)</f>
        <v>0</v>
      </c>
      <c r="GD16" s="238" cm="1">
        <f t="array" aca="1" ref="GD16" ca="1">IFERROR(IF(AND(НачИнвП_Дата&lt;=GD$3,КИнвП_Дата&gt;GD$3),
             INDEX(ЗФ,MATCH($A15,ЗФ!$A:$A,0),MATCH("На реализацию"&amp;YEAR(GD$3),ЗФ!$2:$2,0))*INDEX(КЗ!$A$1:$O$13,MATCH($A15,КЗ!$A:$A,0),MATCH(MONTH(GD$3),КЗ!$1:$1,0)),""),0)</f>
        <v>0</v>
      </c>
      <c r="GE16" s="238" cm="1">
        <f t="array" aca="1" ref="GE16" ca="1">IFERROR(IF(AND(НачИнвП_Дата&lt;=GE$3,КИнвП_Дата&gt;GE$3),
             INDEX(ЗФ,MATCH($A15,ЗФ!$A:$A,0),MATCH("На реализацию"&amp;YEAR(GE$3),ЗФ!$2:$2,0))*INDEX(КЗ!$A$1:$O$13,MATCH($A15,КЗ!$A:$A,0),MATCH(MONTH(GE$3),КЗ!$1:$1,0)),""),0)</f>
        <v>0</v>
      </c>
      <c r="GF16" s="238" cm="1">
        <f t="array" aca="1" ref="GF16" ca="1">IFERROR(IF(AND(НачИнвП_Дата&lt;=GF$3,КИнвП_Дата&gt;GF$3),
             INDEX(ЗФ,MATCH($A15,ЗФ!$A:$A,0),MATCH("На реализацию"&amp;YEAR(GF$3),ЗФ!$2:$2,0))*INDEX(КЗ!$A$1:$O$13,MATCH($A15,КЗ!$A:$A,0),MATCH(MONTH(GF$3),КЗ!$1:$1,0)),""),0)</f>
        <v>0</v>
      </c>
      <c r="GG16" s="238" cm="1">
        <f t="array" aca="1" ref="GG16" ca="1">IFERROR(IF(AND(НачИнвП_Дата&lt;=GG$3,КИнвП_Дата&gt;GG$3),
             INDEX(ЗФ,MATCH($A15,ЗФ!$A:$A,0),MATCH("На реализацию"&amp;YEAR(GG$3),ЗФ!$2:$2,0))*INDEX(КЗ!$A$1:$O$13,MATCH($A15,КЗ!$A:$A,0),MATCH(MONTH(GG$3),КЗ!$1:$1,0)),""),0)</f>
        <v>400</v>
      </c>
      <c r="GH16" s="238" cm="1">
        <f t="array" aca="1" ref="GH16" ca="1">IFERROR(IF(AND(НачИнвП_Дата&lt;=GH$3,КИнвП_Дата&gt;GH$3),
             INDEX(ЗФ,MATCH($A15,ЗФ!$A:$A,0),MATCH("На реализацию"&amp;YEAR(GH$3),ЗФ!$2:$2,0))*INDEX(КЗ!$A$1:$O$13,MATCH($A15,КЗ!$A:$A,0),MATCH(MONTH(GH$3),КЗ!$1:$1,0)),""),0)</f>
        <v>400</v>
      </c>
      <c r="GI16" s="238" cm="1">
        <f t="array" aca="1" ref="GI16" ca="1">IFERROR(IF(AND(НачИнвП_Дата&lt;=GI$3,КИнвП_Дата&gt;GI$3),
             INDEX(ЗФ,MATCH($A15,ЗФ!$A:$A,0),MATCH("На реализацию"&amp;YEAR(GI$3),ЗФ!$2:$2,0))*INDEX(КЗ!$A$1:$O$13,MATCH($A15,КЗ!$A:$A,0),MATCH(MONTH(GI$3),КЗ!$1:$1,0)),""),0)</f>
        <v>0</v>
      </c>
      <c r="GJ16" s="238" cm="1">
        <f t="array" aca="1" ref="GJ16" ca="1">IFERROR(IF(AND(НачИнвП_Дата&lt;=GJ$3,КИнвП_Дата&gt;GJ$3),
             INDEX(ЗФ,MATCH($A15,ЗФ!$A:$A,0),MATCH("На реализацию"&amp;YEAR(GJ$3),ЗФ!$2:$2,0))*INDEX(КЗ!$A$1:$O$13,MATCH($A15,КЗ!$A:$A,0),MATCH(MONTH(GJ$3),КЗ!$1:$1,0)),""),0)</f>
        <v>0</v>
      </c>
      <c r="GK16" s="238" cm="1">
        <f t="array" aca="1" ref="GK16" ca="1">IFERROR(IF(AND(НачИнвП_Дата&lt;=GK$3,КИнвП_Дата&gt;GK$3),
             INDEX(ЗФ,MATCH($A15,ЗФ!$A:$A,0),MATCH("На реализацию"&amp;YEAR(GK$3),ЗФ!$2:$2,0))*INDEX(КЗ!$A$1:$O$13,MATCH($A15,КЗ!$A:$A,0),MATCH(MONTH(GK$3),КЗ!$1:$1,0)),""),0)</f>
        <v>0</v>
      </c>
      <c r="GL16" s="238" cm="1">
        <f t="array" aca="1" ref="GL16" ca="1">IFERROR(IF(AND(НачИнвП_Дата&lt;=GL$3,КИнвП_Дата&gt;GL$3),
             INDEX(ЗФ,MATCH($A15,ЗФ!$A:$A,0),MATCH("На реализацию"&amp;YEAR(GL$3),ЗФ!$2:$2,0))*INDEX(КЗ!$A$1:$O$13,MATCH($A15,КЗ!$A:$A,0),MATCH(MONTH(GL$3),КЗ!$1:$1,0)),""),0)</f>
        <v>0</v>
      </c>
      <c r="GM16" s="238" cm="1">
        <f t="array" aca="1" ref="GM16" ca="1">IFERROR(IF(AND(НачИнвП_Дата&lt;=GM$3,КИнвП_Дата&gt;GM$3),
             INDEX(ЗФ,MATCH($A15,ЗФ!$A:$A,0),MATCH("На реализацию"&amp;YEAR(GM$3),ЗФ!$2:$2,0))*INDEX(КЗ!$A$1:$O$13,MATCH($A15,КЗ!$A:$A,0),MATCH(MONTH(GM$3),КЗ!$1:$1,0)),""),0)</f>
        <v>0</v>
      </c>
      <c r="GN16" s="548">
        <f t="shared" ref="GN16" ca="1" si="664">SUM(GB16:GM16)</f>
        <v>800</v>
      </c>
      <c r="GO16" s="238" cm="1">
        <f t="array" aca="1" ref="GO16" ca="1">IFERROR(IF(AND(НачИнвП_Дата&lt;=GO$3,КИнвП_Дата&gt;GO$3),
             INDEX(ЗФ,MATCH($A15,ЗФ!$A:$A,0),MATCH("На реализацию"&amp;YEAR(GO$3),ЗФ!$2:$2,0))*INDEX(КЗ!$A$1:$O$13,MATCH($A15,КЗ!$A:$A,0),MATCH(MONTH(GO$3),КЗ!$1:$1,0)),""),0)</f>
        <v>0</v>
      </c>
      <c r="GP16" s="238" cm="1">
        <f t="array" aca="1" ref="GP16" ca="1">IFERROR(IF(AND(НачИнвП_Дата&lt;=GP$3,КИнвП_Дата&gt;GP$3),
             INDEX(ЗФ,MATCH($A15,ЗФ!$A:$A,0),MATCH("На реализацию"&amp;YEAR(GP$3),ЗФ!$2:$2,0))*INDEX(КЗ!$A$1:$O$13,MATCH($A15,КЗ!$A:$A,0),MATCH(MONTH(GP$3),КЗ!$1:$1,0)),""),0)</f>
        <v>0</v>
      </c>
      <c r="GQ16" s="238" cm="1">
        <f t="array" aca="1" ref="GQ16" ca="1">IFERROR(IF(AND(НачИнвП_Дата&lt;=GQ$3,КИнвП_Дата&gt;GQ$3),
             INDEX(ЗФ,MATCH($A15,ЗФ!$A:$A,0),MATCH("На реализацию"&amp;YEAR(GQ$3),ЗФ!$2:$2,0))*INDEX(КЗ!$A$1:$O$13,MATCH($A15,КЗ!$A:$A,0),MATCH(MONTH(GQ$3),КЗ!$1:$1,0)),""),0)</f>
        <v>0</v>
      </c>
      <c r="GR16" s="238" cm="1">
        <f t="array" aca="1" ref="GR16" ca="1">IFERROR(IF(AND(НачИнвП_Дата&lt;=GR$3,КИнвП_Дата&gt;GR$3),
             INDEX(ЗФ,MATCH($A15,ЗФ!$A:$A,0),MATCH("На реализацию"&amp;YEAR(GR$3),ЗФ!$2:$2,0))*INDEX(КЗ!$A$1:$O$13,MATCH($A15,КЗ!$A:$A,0),MATCH(MONTH(GR$3),КЗ!$1:$1,0)),""),0)</f>
        <v>0</v>
      </c>
      <c r="GS16" s="238" cm="1">
        <f t="array" aca="1" ref="GS16" ca="1">IFERROR(IF(AND(НачИнвП_Дата&lt;=GS$3,КИнвП_Дата&gt;GS$3),
             INDEX(ЗФ,MATCH($A15,ЗФ!$A:$A,0),MATCH("На реализацию"&amp;YEAR(GS$3),ЗФ!$2:$2,0))*INDEX(КЗ!$A$1:$O$13,MATCH($A15,КЗ!$A:$A,0),MATCH(MONTH(GS$3),КЗ!$1:$1,0)),""),0)</f>
        <v>0</v>
      </c>
      <c r="GT16" s="238" cm="1">
        <f t="array" aca="1" ref="GT16" ca="1">IFERROR(IF(AND(НачИнвП_Дата&lt;=GT$3,КИнвП_Дата&gt;GT$3),
             INDEX(ЗФ,MATCH($A15,ЗФ!$A:$A,0),MATCH("На реализацию"&amp;YEAR(GT$3),ЗФ!$2:$2,0))*INDEX(КЗ!$A$1:$O$13,MATCH($A15,КЗ!$A:$A,0),MATCH(MONTH(GT$3),КЗ!$1:$1,0)),""),0)</f>
        <v>400</v>
      </c>
      <c r="GU16" s="238" cm="1">
        <f t="array" aca="1" ref="GU16" ca="1">IFERROR(IF(AND(НачИнвП_Дата&lt;=GU$3,КИнвП_Дата&gt;GU$3),
             INDEX(ЗФ,MATCH($A15,ЗФ!$A:$A,0),MATCH("На реализацию"&amp;YEAR(GU$3),ЗФ!$2:$2,0))*INDEX(КЗ!$A$1:$O$13,MATCH($A15,КЗ!$A:$A,0),MATCH(MONTH(GU$3),КЗ!$1:$1,0)),""),0)</f>
        <v>400</v>
      </c>
      <c r="GV16" s="238" cm="1">
        <f t="array" aca="1" ref="GV16" ca="1">IFERROR(IF(AND(НачИнвП_Дата&lt;=GV$3,КИнвП_Дата&gt;GV$3),
             INDEX(ЗФ,MATCH($A15,ЗФ!$A:$A,0),MATCH("На реализацию"&amp;YEAR(GV$3),ЗФ!$2:$2,0))*INDEX(КЗ!$A$1:$O$13,MATCH($A15,КЗ!$A:$A,0),MATCH(MONTH(GV$3),КЗ!$1:$1,0)),""),0)</f>
        <v>0</v>
      </c>
      <c r="GW16" s="238" cm="1">
        <f t="array" aca="1" ref="GW16" ca="1">IFERROR(IF(AND(НачИнвП_Дата&lt;=GW$3,КИнвП_Дата&gt;GW$3),
             INDEX(ЗФ,MATCH($A15,ЗФ!$A:$A,0),MATCH("На реализацию"&amp;YEAR(GW$3),ЗФ!$2:$2,0))*INDEX(КЗ!$A$1:$O$13,MATCH($A15,КЗ!$A:$A,0),MATCH(MONTH(GW$3),КЗ!$1:$1,0)),""),0)</f>
        <v>0</v>
      </c>
      <c r="GX16" s="238" cm="1">
        <f t="array" aca="1" ref="GX16" ca="1">IFERROR(IF(AND(НачИнвП_Дата&lt;=GX$3,КИнвП_Дата&gt;GX$3),
             INDEX(ЗФ,MATCH($A15,ЗФ!$A:$A,0),MATCH("На реализацию"&amp;YEAR(GX$3),ЗФ!$2:$2,0))*INDEX(КЗ!$A$1:$O$13,MATCH($A15,КЗ!$A:$A,0),MATCH(MONTH(GX$3),КЗ!$1:$1,0)),""),0)</f>
        <v>0</v>
      </c>
      <c r="GY16" s="238" cm="1">
        <f t="array" aca="1" ref="GY16" ca="1">IFERROR(IF(AND(НачИнвП_Дата&lt;=GY$3,КИнвП_Дата&gt;GY$3),
             INDEX(ЗФ,MATCH($A15,ЗФ!$A:$A,0),MATCH("На реализацию"&amp;YEAR(GY$3),ЗФ!$2:$2,0))*INDEX(КЗ!$A$1:$O$13,MATCH($A15,КЗ!$A:$A,0),MATCH(MONTH(GY$3),КЗ!$1:$1,0)),""),0)</f>
        <v>0</v>
      </c>
      <c r="GZ16" s="238" cm="1">
        <f t="array" aca="1" ref="GZ16" ca="1">IFERROR(IF(AND(НачИнвП_Дата&lt;=GZ$3,КИнвП_Дата&gt;GZ$3),
             INDEX(ЗФ,MATCH($A15,ЗФ!$A:$A,0),MATCH("На реализацию"&amp;YEAR(GZ$3),ЗФ!$2:$2,0))*INDEX(КЗ!$A$1:$O$13,MATCH($A15,КЗ!$A:$A,0),MATCH(MONTH(GZ$3),КЗ!$1:$1,0)),""),0)</f>
        <v>0</v>
      </c>
      <c r="HA16" s="548">
        <f t="shared" ref="HA16" ca="1" si="665">SUM(GO16:GZ16)</f>
        <v>800</v>
      </c>
      <c r="HB16" s="238" cm="1">
        <f t="array" aca="1" ref="HB16" ca="1">IFERROR(IF(AND(НачИнвП_Дата&lt;=HB$3,КИнвП_Дата&gt;HB$3),
             INDEX(ЗФ,MATCH($A15,ЗФ!$A:$A,0),MATCH("На реализацию"&amp;YEAR(HB$3),ЗФ!$2:$2,0))*INDEX(КЗ!$A$1:$O$13,MATCH($A15,КЗ!$A:$A,0),MATCH(MONTH(HB$3),КЗ!$1:$1,0)),""),0)</f>
        <v>0</v>
      </c>
      <c r="HC16" s="238" cm="1">
        <f t="array" aca="1" ref="HC16" ca="1">IFERROR(IF(AND(НачИнвП_Дата&lt;=HC$3,КИнвП_Дата&gt;HC$3),
             INDEX(ЗФ,MATCH($A15,ЗФ!$A:$A,0),MATCH("На реализацию"&amp;YEAR(HC$3),ЗФ!$2:$2,0))*INDEX(КЗ!$A$1:$O$13,MATCH($A15,КЗ!$A:$A,0),MATCH(MONTH(HC$3),КЗ!$1:$1,0)),""),0)</f>
        <v>0</v>
      </c>
      <c r="HD16" s="238" cm="1">
        <f t="array" aca="1" ref="HD16" ca="1">IFERROR(IF(AND(НачИнвП_Дата&lt;=HD$3,КИнвП_Дата&gt;HD$3),
             INDEX(ЗФ,MATCH($A15,ЗФ!$A:$A,0),MATCH("На реализацию"&amp;YEAR(HD$3),ЗФ!$2:$2,0))*INDEX(КЗ!$A$1:$O$13,MATCH($A15,КЗ!$A:$A,0),MATCH(MONTH(HD$3),КЗ!$1:$1,0)),""),0)</f>
        <v>0</v>
      </c>
      <c r="HE16" s="238" cm="1">
        <f t="array" aca="1" ref="HE16" ca="1">IFERROR(IF(AND(НачИнвП_Дата&lt;=HE$3,КИнвП_Дата&gt;HE$3),
             INDEX(ЗФ,MATCH($A15,ЗФ!$A:$A,0),MATCH("На реализацию"&amp;YEAR(HE$3),ЗФ!$2:$2,0))*INDEX(КЗ!$A$1:$O$13,MATCH($A15,КЗ!$A:$A,0),MATCH(MONTH(HE$3),КЗ!$1:$1,0)),""),0)</f>
        <v>0</v>
      </c>
      <c r="HF16" s="238" cm="1">
        <f t="array" aca="1" ref="HF16" ca="1">IFERROR(IF(AND(НачИнвП_Дата&lt;=HF$3,КИнвП_Дата&gt;HF$3),
             INDEX(ЗФ,MATCH($A15,ЗФ!$A:$A,0),MATCH("На реализацию"&amp;YEAR(HF$3),ЗФ!$2:$2,0))*INDEX(КЗ!$A$1:$O$13,MATCH($A15,КЗ!$A:$A,0),MATCH(MONTH(HF$3),КЗ!$1:$1,0)),""),0)</f>
        <v>0</v>
      </c>
      <c r="HG16" s="238" cm="1">
        <f t="array" aca="1" ref="HG16" ca="1">IFERROR(IF(AND(НачИнвП_Дата&lt;=HG$3,КИнвП_Дата&gt;HG$3),
             INDEX(ЗФ,MATCH($A15,ЗФ!$A:$A,0),MATCH("На реализацию"&amp;YEAR(HG$3),ЗФ!$2:$2,0))*INDEX(КЗ!$A$1:$O$13,MATCH($A15,КЗ!$A:$A,0),MATCH(MONTH(HG$3),КЗ!$1:$1,0)),""),0)</f>
        <v>400</v>
      </c>
      <c r="HH16" s="238" cm="1">
        <f t="array" aca="1" ref="HH16" ca="1">IFERROR(IF(AND(НачИнвП_Дата&lt;=HH$3,КИнвП_Дата&gt;HH$3),
             INDEX(ЗФ,MATCH($A15,ЗФ!$A:$A,0),MATCH("На реализацию"&amp;YEAR(HH$3),ЗФ!$2:$2,0))*INDEX(КЗ!$A$1:$O$13,MATCH($A15,КЗ!$A:$A,0),MATCH(MONTH(HH$3),КЗ!$1:$1,0)),""),0)</f>
        <v>400</v>
      </c>
      <c r="HI16" s="238" cm="1">
        <f t="array" aca="1" ref="HI16" ca="1">IFERROR(IF(AND(НачИнвП_Дата&lt;=HI$3,КИнвП_Дата&gt;HI$3),
             INDEX(ЗФ,MATCH($A15,ЗФ!$A:$A,0),MATCH("На реализацию"&amp;YEAR(HI$3),ЗФ!$2:$2,0))*INDEX(КЗ!$A$1:$O$13,MATCH($A15,КЗ!$A:$A,0),MATCH(MONTH(HI$3),КЗ!$1:$1,0)),""),0)</f>
        <v>0</v>
      </c>
      <c r="HJ16" s="238" cm="1">
        <f t="array" aca="1" ref="HJ16" ca="1">IFERROR(IF(AND(НачИнвП_Дата&lt;=HJ$3,КИнвП_Дата&gt;HJ$3),
             INDEX(ЗФ,MATCH($A15,ЗФ!$A:$A,0),MATCH("На реализацию"&amp;YEAR(HJ$3),ЗФ!$2:$2,0))*INDEX(КЗ!$A$1:$O$13,MATCH($A15,КЗ!$A:$A,0),MATCH(MONTH(HJ$3),КЗ!$1:$1,0)),""),0)</f>
        <v>0</v>
      </c>
      <c r="HK16" s="238" cm="1">
        <f t="array" aca="1" ref="HK16" ca="1">IFERROR(IF(AND(НачИнвП_Дата&lt;=HK$3,КИнвП_Дата&gt;HK$3),
             INDEX(ЗФ,MATCH($A15,ЗФ!$A:$A,0),MATCH("На реализацию"&amp;YEAR(HK$3),ЗФ!$2:$2,0))*INDEX(КЗ!$A$1:$O$13,MATCH($A15,КЗ!$A:$A,0),MATCH(MONTH(HK$3),КЗ!$1:$1,0)),""),0)</f>
        <v>0</v>
      </c>
      <c r="HL16" s="238" cm="1">
        <f t="array" aca="1" ref="HL16" ca="1">IFERROR(IF(AND(НачИнвП_Дата&lt;=HL$3,КИнвП_Дата&gt;HL$3),
             INDEX(ЗФ,MATCH($A15,ЗФ!$A:$A,0),MATCH("На реализацию"&amp;YEAR(HL$3),ЗФ!$2:$2,0))*INDEX(КЗ!$A$1:$O$13,MATCH($A15,КЗ!$A:$A,0),MATCH(MONTH(HL$3),КЗ!$1:$1,0)),""),0)</f>
        <v>0</v>
      </c>
      <c r="HM16" s="238" cm="1">
        <f t="array" aca="1" ref="HM16" ca="1">IFERROR(IF(AND(НачИнвП_Дата&lt;=HM$3,КИнвП_Дата&gt;HM$3),
             INDEX(ЗФ,MATCH($A15,ЗФ!$A:$A,0),MATCH("На реализацию"&amp;YEAR(HM$3),ЗФ!$2:$2,0))*INDEX(КЗ!$A$1:$O$13,MATCH($A15,КЗ!$A:$A,0),MATCH(MONTH(HM$3),КЗ!$1:$1,0)),""),0)</f>
        <v>0</v>
      </c>
      <c r="HN16" s="548">
        <f t="shared" ref="HN16" ca="1" si="666">SUM(HB16:HM16)</f>
        <v>800</v>
      </c>
      <c r="HO16" s="238" cm="1">
        <f t="array" aca="1" ref="HO16" ca="1">IFERROR(IF(AND(НачИнвП_Дата&lt;=HO$3,КИнвП_Дата&gt;HO$3),
             INDEX(ЗФ,MATCH($A15,ЗФ!$A:$A,0),MATCH("На реализацию"&amp;YEAR(HO$3),ЗФ!$2:$2,0))*INDEX(КЗ!$A$1:$O$13,MATCH($A15,КЗ!$A:$A,0),MATCH(MONTH(HO$3),КЗ!$1:$1,0)),""),0)</f>
        <v>0</v>
      </c>
      <c r="HP16" s="238" cm="1">
        <f t="array" aca="1" ref="HP16" ca="1">IFERROR(IF(AND(НачИнвП_Дата&lt;=HP$3,КИнвП_Дата&gt;HP$3),
             INDEX(ЗФ,MATCH($A15,ЗФ!$A:$A,0),MATCH("На реализацию"&amp;YEAR(HP$3),ЗФ!$2:$2,0))*INDEX(КЗ!$A$1:$O$13,MATCH($A15,КЗ!$A:$A,0),MATCH(MONTH(HP$3),КЗ!$1:$1,0)),""),0)</f>
        <v>0</v>
      </c>
      <c r="HQ16" s="238" cm="1">
        <f t="array" aca="1" ref="HQ16" ca="1">IFERROR(IF(AND(НачИнвП_Дата&lt;=HQ$3,КИнвП_Дата&gt;HQ$3),
             INDEX(ЗФ,MATCH($A15,ЗФ!$A:$A,0),MATCH("На реализацию"&amp;YEAR(HQ$3),ЗФ!$2:$2,0))*INDEX(КЗ!$A$1:$O$13,MATCH($A15,КЗ!$A:$A,0),MATCH(MONTH(HQ$3),КЗ!$1:$1,0)),""),0)</f>
        <v>0</v>
      </c>
      <c r="HR16" s="238" cm="1">
        <f t="array" aca="1" ref="HR16" ca="1">IFERROR(IF(AND(НачИнвП_Дата&lt;=HR$3,КИнвП_Дата&gt;HR$3),
             INDEX(ЗФ,MATCH($A15,ЗФ!$A:$A,0),MATCH("На реализацию"&amp;YEAR(HR$3),ЗФ!$2:$2,0))*INDEX(КЗ!$A$1:$O$13,MATCH($A15,КЗ!$A:$A,0),MATCH(MONTH(HR$3),КЗ!$1:$1,0)),""),0)</f>
        <v>0</v>
      </c>
      <c r="HS16" s="238" cm="1">
        <f t="array" aca="1" ref="HS16" ca="1">IFERROR(IF(AND(НачИнвП_Дата&lt;=HS$3,КИнвП_Дата&gt;HS$3),
             INDEX(ЗФ,MATCH($A15,ЗФ!$A:$A,0),MATCH("На реализацию"&amp;YEAR(HS$3),ЗФ!$2:$2,0))*INDEX(КЗ!$A$1:$O$13,MATCH($A15,КЗ!$A:$A,0),MATCH(MONTH(HS$3),КЗ!$1:$1,0)),""),0)</f>
        <v>0</v>
      </c>
      <c r="HT16" s="238" cm="1">
        <f t="array" aca="1" ref="HT16" ca="1">IFERROR(IF(AND(НачИнвП_Дата&lt;=HT$3,КИнвП_Дата&gt;HT$3),
             INDEX(ЗФ,MATCH($A15,ЗФ!$A:$A,0),MATCH("На реализацию"&amp;YEAR(HT$3),ЗФ!$2:$2,0))*INDEX(КЗ!$A$1:$O$13,MATCH($A15,КЗ!$A:$A,0),MATCH(MONTH(HT$3),КЗ!$1:$1,0)),""),0)</f>
        <v>400</v>
      </c>
      <c r="HU16" s="238" cm="1">
        <f t="array" aca="1" ref="HU16" ca="1">IFERROR(IF(AND(НачИнвП_Дата&lt;=HU$3,КИнвП_Дата&gt;HU$3),
             INDEX(ЗФ,MATCH($A15,ЗФ!$A:$A,0),MATCH("На реализацию"&amp;YEAR(HU$3),ЗФ!$2:$2,0))*INDEX(КЗ!$A$1:$O$13,MATCH($A15,КЗ!$A:$A,0),MATCH(MONTH(HU$3),КЗ!$1:$1,0)),""),0)</f>
        <v>400</v>
      </c>
      <c r="HV16" s="238" cm="1">
        <f t="array" aca="1" ref="HV16" ca="1">IFERROR(IF(AND(НачИнвП_Дата&lt;=HV$3,КИнвП_Дата&gt;HV$3),
             INDEX(ЗФ,MATCH($A15,ЗФ!$A:$A,0),MATCH("На реализацию"&amp;YEAR(HV$3),ЗФ!$2:$2,0))*INDEX(КЗ!$A$1:$O$13,MATCH($A15,КЗ!$A:$A,0),MATCH(MONTH(HV$3),КЗ!$1:$1,0)),""),0)</f>
        <v>0</v>
      </c>
      <c r="HW16" s="238" cm="1">
        <f t="array" aca="1" ref="HW16" ca="1">IFERROR(IF(AND(НачИнвП_Дата&lt;=HW$3,КИнвП_Дата&gt;HW$3),
             INDEX(ЗФ,MATCH($A15,ЗФ!$A:$A,0),MATCH("На реализацию"&amp;YEAR(HW$3),ЗФ!$2:$2,0))*INDEX(КЗ!$A$1:$O$13,MATCH($A15,КЗ!$A:$A,0),MATCH(MONTH(HW$3),КЗ!$1:$1,0)),""),0)</f>
        <v>0</v>
      </c>
      <c r="HX16" s="238" cm="1">
        <f t="array" aca="1" ref="HX16" ca="1">IFERROR(IF(AND(НачИнвП_Дата&lt;=HX$3,КИнвП_Дата&gt;HX$3),
             INDEX(ЗФ,MATCH($A15,ЗФ!$A:$A,0),MATCH("На реализацию"&amp;YEAR(HX$3),ЗФ!$2:$2,0))*INDEX(КЗ!$A$1:$O$13,MATCH($A15,КЗ!$A:$A,0),MATCH(MONTH(HX$3),КЗ!$1:$1,0)),""),0)</f>
        <v>0</v>
      </c>
      <c r="HY16" s="238" cm="1">
        <f t="array" aca="1" ref="HY16" ca="1">IFERROR(IF(AND(НачИнвП_Дата&lt;=HY$3,КИнвП_Дата&gt;HY$3),
             INDEX(ЗФ,MATCH($A15,ЗФ!$A:$A,0),MATCH("На реализацию"&amp;YEAR(HY$3),ЗФ!$2:$2,0))*INDEX(КЗ!$A$1:$O$13,MATCH($A15,КЗ!$A:$A,0),MATCH(MONTH(HY$3),КЗ!$1:$1,0)),""),0)</f>
        <v>0</v>
      </c>
      <c r="HZ16" s="238" cm="1">
        <f t="array" aca="1" ref="HZ16" ca="1">IFERROR(IF(AND(НачИнвП_Дата&lt;=HZ$3,КИнвП_Дата&gt;HZ$3),
             INDEX(ЗФ,MATCH($A15,ЗФ!$A:$A,0),MATCH("На реализацию"&amp;YEAR(HZ$3),ЗФ!$2:$2,0))*INDEX(КЗ!$A$1:$O$13,MATCH($A15,КЗ!$A:$A,0),MATCH(MONTH(HZ$3),КЗ!$1:$1,0)),""),0)</f>
        <v>0</v>
      </c>
      <c r="IA16" s="548">
        <f t="shared" ref="IA16" ca="1" si="667">SUM(HO16:HZ16)</f>
        <v>800</v>
      </c>
      <c r="IB16" s="238" cm="1">
        <f t="array" aca="1" ref="IB16" ca="1">IFERROR(IF(AND(НачИнвП_Дата&lt;=IB$3,КИнвП_Дата&gt;IB$3),
             INDEX(ЗФ,MATCH($A15,ЗФ!$A:$A,0),MATCH("На реализацию"&amp;YEAR(IB$3),ЗФ!$2:$2,0))*INDEX(КЗ!$A$1:$O$13,MATCH($A15,КЗ!$A:$A,0),MATCH(MONTH(IB$3),КЗ!$1:$1,0)),""),0)</f>
        <v>0</v>
      </c>
      <c r="IC16" s="238" cm="1">
        <f t="array" aca="1" ref="IC16" ca="1">IFERROR(IF(AND(НачИнвП_Дата&lt;=IC$3,КИнвП_Дата&gt;IC$3),
             INDEX(ЗФ,MATCH($A15,ЗФ!$A:$A,0),MATCH("На реализацию"&amp;YEAR(IC$3),ЗФ!$2:$2,0))*INDEX(КЗ!$A$1:$O$13,MATCH($A15,КЗ!$A:$A,0),MATCH(MONTH(IC$3),КЗ!$1:$1,0)),""),0)</f>
        <v>0</v>
      </c>
      <c r="ID16" s="238" cm="1">
        <f t="array" aca="1" ref="ID16" ca="1">IFERROR(IF(AND(НачИнвП_Дата&lt;=ID$3,КИнвП_Дата&gt;ID$3),
             INDEX(ЗФ,MATCH($A15,ЗФ!$A:$A,0),MATCH("На реализацию"&amp;YEAR(ID$3),ЗФ!$2:$2,0))*INDEX(КЗ!$A$1:$O$13,MATCH($A15,КЗ!$A:$A,0),MATCH(MONTH(ID$3),КЗ!$1:$1,0)),""),0)</f>
        <v>0</v>
      </c>
      <c r="IE16" s="238" cm="1">
        <f t="array" aca="1" ref="IE16" ca="1">IFERROR(IF(AND(НачИнвП_Дата&lt;=IE$3,КИнвП_Дата&gt;IE$3),
             INDEX(ЗФ,MATCH($A15,ЗФ!$A:$A,0),MATCH("На реализацию"&amp;YEAR(IE$3),ЗФ!$2:$2,0))*INDEX(КЗ!$A$1:$O$13,MATCH($A15,КЗ!$A:$A,0),MATCH(MONTH(IE$3),КЗ!$1:$1,0)),""),0)</f>
        <v>0</v>
      </c>
      <c r="IF16" s="238" cm="1">
        <f t="array" aca="1" ref="IF16" ca="1">IFERROR(IF(AND(НачИнвП_Дата&lt;=IF$3,КИнвП_Дата&gt;IF$3),
             INDEX(ЗФ,MATCH($A15,ЗФ!$A:$A,0),MATCH("На реализацию"&amp;YEAR(IF$3),ЗФ!$2:$2,0))*INDEX(КЗ!$A$1:$O$13,MATCH($A15,КЗ!$A:$A,0),MATCH(MONTH(IF$3),КЗ!$1:$1,0)),""),0)</f>
        <v>0</v>
      </c>
      <c r="IG16" s="238" cm="1">
        <f t="array" aca="1" ref="IG16" ca="1">IFERROR(IF(AND(НачИнвП_Дата&lt;=IG$3,КИнвП_Дата&gt;IG$3),
             INDEX(ЗФ,MATCH($A15,ЗФ!$A:$A,0),MATCH("На реализацию"&amp;YEAR(IG$3),ЗФ!$2:$2,0))*INDEX(КЗ!$A$1:$O$13,MATCH($A15,КЗ!$A:$A,0),MATCH(MONTH(IG$3),КЗ!$1:$1,0)),""),0)</f>
        <v>400</v>
      </c>
      <c r="IH16" s="238" cm="1">
        <f t="array" aca="1" ref="IH16" ca="1">IFERROR(IF(AND(НачИнвП_Дата&lt;=IH$3,КИнвП_Дата&gt;IH$3),
             INDEX(ЗФ,MATCH($A15,ЗФ!$A:$A,0),MATCH("На реализацию"&amp;YEAR(IH$3),ЗФ!$2:$2,0))*INDEX(КЗ!$A$1:$O$13,MATCH($A15,КЗ!$A:$A,0),MATCH(MONTH(IH$3),КЗ!$1:$1,0)),""),0)</f>
        <v>400</v>
      </c>
      <c r="II16" s="238" cm="1">
        <f t="array" aca="1" ref="II16" ca="1">IFERROR(IF(AND(НачИнвП_Дата&lt;=II$3,КИнвП_Дата&gt;II$3),
             INDEX(ЗФ,MATCH($A15,ЗФ!$A:$A,0),MATCH("На реализацию"&amp;YEAR(II$3),ЗФ!$2:$2,0))*INDEX(КЗ!$A$1:$O$13,MATCH($A15,КЗ!$A:$A,0),MATCH(MONTH(II$3),КЗ!$1:$1,0)),""),0)</f>
        <v>0</v>
      </c>
      <c r="IJ16" s="238" cm="1">
        <f t="array" aca="1" ref="IJ16" ca="1">IFERROR(IF(AND(НачИнвП_Дата&lt;=IJ$3,КИнвП_Дата&gt;IJ$3),
             INDEX(ЗФ,MATCH($A15,ЗФ!$A:$A,0),MATCH("На реализацию"&amp;YEAR(IJ$3),ЗФ!$2:$2,0))*INDEX(КЗ!$A$1:$O$13,MATCH($A15,КЗ!$A:$A,0),MATCH(MONTH(IJ$3),КЗ!$1:$1,0)),""),0)</f>
        <v>0</v>
      </c>
      <c r="IK16" s="238" cm="1">
        <f t="array" aca="1" ref="IK16" ca="1">IFERROR(IF(AND(НачИнвП_Дата&lt;=IK$3,КИнвП_Дата&gt;IK$3),
             INDEX(ЗФ,MATCH($A15,ЗФ!$A:$A,0),MATCH("На реализацию"&amp;YEAR(IK$3),ЗФ!$2:$2,0))*INDEX(КЗ!$A$1:$O$13,MATCH($A15,КЗ!$A:$A,0),MATCH(MONTH(IK$3),КЗ!$1:$1,0)),""),0)</f>
        <v>0</v>
      </c>
      <c r="IL16" s="238" cm="1">
        <f t="array" aca="1" ref="IL16" ca="1">IFERROR(IF(AND(НачИнвП_Дата&lt;=IL$3,КИнвП_Дата&gt;IL$3),
             INDEX(ЗФ,MATCH($A15,ЗФ!$A:$A,0),MATCH("На реализацию"&amp;YEAR(IL$3),ЗФ!$2:$2,0))*INDEX(КЗ!$A$1:$O$13,MATCH($A15,КЗ!$A:$A,0),MATCH(MONTH(IL$3),КЗ!$1:$1,0)),""),0)</f>
        <v>0</v>
      </c>
      <c r="IM16" s="238" cm="1">
        <f t="array" aca="1" ref="IM16" ca="1">IFERROR(IF(AND(НачИнвП_Дата&lt;=IM$3,КИнвП_Дата&gt;IM$3),
             INDEX(ЗФ,MATCH($A15,ЗФ!$A:$A,0),MATCH("На реализацию"&amp;YEAR(IM$3),ЗФ!$2:$2,0))*INDEX(КЗ!$A$1:$O$13,MATCH($A15,КЗ!$A:$A,0),MATCH(MONTH(IM$3),КЗ!$1:$1,0)),""),0)</f>
        <v>0</v>
      </c>
      <c r="IN16" s="548">
        <f t="shared" ref="IN16" ca="1" si="668">SUM(IB16:IM16)</f>
        <v>800</v>
      </c>
      <c r="IO16" s="238" cm="1">
        <f t="array" aca="1" ref="IO16" ca="1">IFERROR(IF(AND(НачИнвП_Дата&lt;=IO$3,КИнвП_Дата&gt;IO$3),
             INDEX(ЗФ,MATCH($A15,ЗФ!$A:$A,0),MATCH("На реализацию"&amp;YEAR(IO$3),ЗФ!$2:$2,0))*INDEX(КЗ!$A$1:$O$13,MATCH($A15,КЗ!$A:$A,0),MATCH(MONTH(IO$3),КЗ!$1:$1,0)),""),0)</f>
        <v>0</v>
      </c>
      <c r="IP16" s="238" cm="1">
        <f t="array" aca="1" ref="IP16" ca="1">IFERROR(IF(AND(НачИнвП_Дата&lt;=IP$3,КИнвП_Дата&gt;IP$3),
             INDEX(ЗФ,MATCH($A15,ЗФ!$A:$A,0),MATCH("На реализацию"&amp;YEAR(IP$3),ЗФ!$2:$2,0))*INDEX(КЗ!$A$1:$O$13,MATCH($A15,КЗ!$A:$A,0),MATCH(MONTH(IP$3),КЗ!$1:$1,0)),""),0)</f>
        <v>0</v>
      </c>
      <c r="IQ16" s="238" cm="1">
        <f t="array" aca="1" ref="IQ16" ca="1">IFERROR(IF(AND(НачИнвП_Дата&lt;=IQ$3,КИнвП_Дата&gt;IQ$3),
             INDEX(ЗФ,MATCH($A15,ЗФ!$A:$A,0),MATCH("На реализацию"&amp;YEAR(IQ$3),ЗФ!$2:$2,0))*INDEX(КЗ!$A$1:$O$13,MATCH($A15,КЗ!$A:$A,0),MATCH(MONTH(IQ$3),КЗ!$1:$1,0)),""),0)</f>
        <v>0</v>
      </c>
      <c r="IR16" s="238" cm="1">
        <f t="array" aca="1" ref="IR16" ca="1">IFERROR(IF(AND(НачИнвП_Дата&lt;=IR$3,КИнвП_Дата&gt;IR$3),
             INDEX(ЗФ,MATCH($A15,ЗФ!$A:$A,0),MATCH("На реализацию"&amp;YEAR(IR$3),ЗФ!$2:$2,0))*INDEX(КЗ!$A$1:$O$13,MATCH($A15,КЗ!$A:$A,0),MATCH(MONTH(IR$3),КЗ!$1:$1,0)),""),0)</f>
        <v>0</v>
      </c>
      <c r="IS16" s="238" cm="1">
        <f t="array" aca="1" ref="IS16" ca="1">IFERROR(IF(AND(НачИнвП_Дата&lt;=IS$3,КИнвП_Дата&gt;IS$3),
             INDEX(ЗФ,MATCH($A15,ЗФ!$A:$A,0),MATCH("На реализацию"&amp;YEAR(IS$3),ЗФ!$2:$2,0))*INDEX(КЗ!$A$1:$O$13,MATCH($A15,КЗ!$A:$A,0),MATCH(MONTH(IS$3),КЗ!$1:$1,0)),""),0)</f>
        <v>0</v>
      </c>
      <c r="IT16" s="238" cm="1">
        <f t="array" aca="1" ref="IT16" ca="1">IFERROR(IF(AND(НачИнвП_Дата&lt;=IT$3,КИнвП_Дата&gt;IT$3),
             INDEX(ЗФ,MATCH($A15,ЗФ!$A:$A,0),MATCH("На реализацию"&amp;YEAR(IT$3),ЗФ!$2:$2,0))*INDEX(КЗ!$A$1:$O$13,MATCH($A15,КЗ!$A:$A,0),MATCH(MONTH(IT$3),КЗ!$1:$1,0)),""),0)</f>
        <v>400</v>
      </c>
      <c r="IU16" s="238" cm="1">
        <f t="array" aca="1" ref="IU16" ca="1">IFERROR(IF(AND(НачИнвП_Дата&lt;=IU$3,КИнвП_Дата&gt;IU$3),
             INDEX(ЗФ,MATCH($A15,ЗФ!$A:$A,0),MATCH("На реализацию"&amp;YEAR(IU$3),ЗФ!$2:$2,0))*INDEX(КЗ!$A$1:$O$13,MATCH($A15,КЗ!$A:$A,0),MATCH(MONTH(IU$3),КЗ!$1:$1,0)),""),0)</f>
        <v>400</v>
      </c>
      <c r="IV16" s="238" cm="1">
        <f t="array" aca="1" ref="IV16" ca="1">IFERROR(IF(AND(НачИнвП_Дата&lt;=IV$3,КИнвП_Дата&gt;IV$3),
             INDEX(ЗФ,MATCH($A15,ЗФ!$A:$A,0),MATCH("На реализацию"&amp;YEAR(IV$3),ЗФ!$2:$2,0))*INDEX(КЗ!$A$1:$O$13,MATCH($A15,КЗ!$A:$A,0),MATCH(MONTH(IV$3),КЗ!$1:$1,0)),""),0)</f>
        <v>0</v>
      </c>
      <c r="IW16" s="238" cm="1">
        <f t="array" aca="1" ref="IW16" ca="1">IFERROR(IF(AND(НачИнвП_Дата&lt;=IW$3,КИнвП_Дата&gt;IW$3),
             INDEX(ЗФ,MATCH($A15,ЗФ!$A:$A,0),MATCH("На реализацию"&amp;YEAR(IW$3),ЗФ!$2:$2,0))*INDEX(КЗ!$A$1:$O$13,MATCH($A15,КЗ!$A:$A,0),MATCH(MONTH(IW$3),КЗ!$1:$1,0)),""),0)</f>
        <v>0</v>
      </c>
      <c r="IX16" s="238" cm="1">
        <f t="array" aca="1" ref="IX16" ca="1">IFERROR(IF(AND(НачИнвП_Дата&lt;=IX$3,КИнвП_Дата&gt;IX$3),
             INDEX(ЗФ,MATCH($A15,ЗФ!$A:$A,0),MATCH("На реализацию"&amp;YEAR(IX$3),ЗФ!$2:$2,0))*INDEX(КЗ!$A$1:$O$13,MATCH($A15,КЗ!$A:$A,0),MATCH(MONTH(IX$3),КЗ!$1:$1,0)),""),0)</f>
        <v>0</v>
      </c>
      <c r="IY16" s="238" cm="1">
        <f t="array" aca="1" ref="IY16" ca="1">IFERROR(IF(AND(НачИнвП_Дата&lt;=IY$3,КИнвП_Дата&gt;IY$3),
             INDEX(ЗФ,MATCH($A15,ЗФ!$A:$A,0),MATCH("На реализацию"&amp;YEAR(IY$3),ЗФ!$2:$2,0))*INDEX(КЗ!$A$1:$O$13,MATCH($A15,КЗ!$A:$A,0),MATCH(MONTH(IY$3),КЗ!$1:$1,0)),""),0)</f>
        <v>0</v>
      </c>
      <c r="IZ16" s="238" cm="1">
        <f t="array" aca="1" ref="IZ16" ca="1">IFERROR(IF(AND(НачИнвП_Дата&lt;=IZ$3,КИнвП_Дата&gt;IZ$3),
             INDEX(ЗФ,MATCH($A15,ЗФ!$A:$A,0),MATCH("На реализацию"&amp;YEAR(IZ$3),ЗФ!$2:$2,0))*INDEX(КЗ!$A$1:$O$13,MATCH($A15,КЗ!$A:$A,0),MATCH(MONTH(IZ$3),КЗ!$1:$1,0)),""),0)</f>
        <v>0</v>
      </c>
      <c r="JA16" s="548">
        <f t="shared" ref="JA16" ca="1" si="669">SUM(IO16:IZ16)</f>
        <v>800</v>
      </c>
      <c r="JB16" s="238" cm="1">
        <f t="array" aca="1" ref="JB16" ca="1">IFERROR(IF(AND(НачИнвП_Дата&lt;=JB$3,КИнвП_Дата&gt;JB$3),
             INDEX(ЗФ,MATCH($A15,ЗФ!$A:$A,0),MATCH("На реализацию"&amp;YEAR(JB$3),ЗФ!$2:$2,0))*INDEX(КЗ!$A$1:$O$13,MATCH($A15,КЗ!$A:$A,0),MATCH(MONTH(JB$3),КЗ!$1:$1,0)),""),0)</f>
        <v>0</v>
      </c>
      <c r="JC16" s="238" cm="1">
        <f t="array" aca="1" ref="JC16" ca="1">IFERROR(IF(AND(НачИнвП_Дата&lt;=JC$3,КИнвП_Дата&gt;JC$3),
             INDEX(ЗФ,MATCH($A15,ЗФ!$A:$A,0),MATCH("На реализацию"&amp;YEAR(JC$3),ЗФ!$2:$2,0))*INDEX(КЗ!$A$1:$O$13,MATCH($A15,КЗ!$A:$A,0),MATCH(MONTH(JC$3),КЗ!$1:$1,0)),""),0)</f>
        <v>0</v>
      </c>
      <c r="JD16" s="238" cm="1">
        <f t="array" aca="1" ref="JD16" ca="1">IFERROR(IF(AND(НачИнвП_Дата&lt;=JD$3,КИнвП_Дата&gt;JD$3),
             INDEX(ЗФ,MATCH($A15,ЗФ!$A:$A,0),MATCH("На реализацию"&amp;YEAR(JD$3),ЗФ!$2:$2,0))*INDEX(КЗ!$A$1:$O$13,MATCH($A15,КЗ!$A:$A,0),MATCH(MONTH(JD$3),КЗ!$1:$1,0)),""),0)</f>
        <v>0</v>
      </c>
      <c r="JE16" s="238" cm="1">
        <f t="array" aca="1" ref="JE16" ca="1">IFERROR(IF(AND(НачИнвП_Дата&lt;=JE$3,КИнвП_Дата&gt;JE$3),
             INDEX(ЗФ,MATCH($A15,ЗФ!$A:$A,0),MATCH("На реализацию"&amp;YEAR(JE$3),ЗФ!$2:$2,0))*INDEX(КЗ!$A$1:$O$13,MATCH($A15,КЗ!$A:$A,0),MATCH(MONTH(JE$3),КЗ!$1:$1,0)),""),0)</f>
        <v>0</v>
      </c>
      <c r="JF16" s="238" cm="1">
        <f t="array" aca="1" ref="JF16" ca="1">IFERROR(IF(AND(НачИнвП_Дата&lt;=JF$3,КИнвП_Дата&gt;JF$3),
             INDEX(ЗФ,MATCH($A15,ЗФ!$A:$A,0),MATCH("На реализацию"&amp;YEAR(JF$3),ЗФ!$2:$2,0))*INDEX(КЗ!$A$1:$O$13,MATCH($A15,КЗ!$A:$A,0),MATCH(MONTH(JF$3),КЗ!$1:$1,0)),""),0)</f>
        <v>0</v>
      </c>
      <c r="JG16" s="238" cm="1">
        <f t="array" aca="1" ref="JG16" ca="1">IFERROR(IF(AND(НачИнвП_Дата&lt;=JG$3,КИнвП_Дата&gt;JG$3),
             INDEX(ЗФ,MATCH($A15,ЗФ!$A:$A,0),MATCH("На реализацию"&amp;YEAR(JG$3),ЗФ!$2:$2,0))*INDEX(КЗ!$A$1:$O$13,MATCH($A15,КЗ!$A:$A,0),MATCH(MONTH(JG$3),КЗ!$1:$1,0)),""),0)</f>
        <v>400</v>
      </c>
      <c r="JH16" s="238" cm="1">
        <f t="array" aca="1" ref="JH16" ca="1">IFERROR(IF(AND(НачИнвП_Дата&lt;=JH$3,КИнвП_Дата&gt;JH$3),
             INDEX(ЗФ,MATCH($A15,ЗФ!$A:$A,0),MATCH("На реализацию"&amp;YEAR(JH$3),ЗФ!$2:$2,0))*INDEX(КЗ!$A$1:$O$13,MATCH($A15,КЗ!$A:$A,0),MATCH(MONTH(JH$3),КЗ!$1:$1,0)),""),0)</f>
        <v>400</v>
      </c>
      <c r="JI16" s="238" cm="1">
        <f t="array" aca="1" ref="JI16" ca="1">IFERROR(IF(AND(НачИнвП_Дата&lt;=JI$3,КИнвП_Дата&gt;JI$3),
             INDEX(ЗФ,MATCH($A15,ЗФ!$A:$A,0),MATCH("На реализацию"&amp;YEAR(JI$3),ЗФ!$2:$2,0))*INDEX(КЗ!$A$1:$O$13,MATCH($A15,КЗ!$A:$A,0),MATCH(MONTH(JI$3),КЗ!$1:$1,0)),""),0)</f>
        <v>0</v>
      </c>
      <c r="JJ16" s="238" cm="1">
        <f t="array" aca="1" ref="JJ16" ca="1">IFERROR(IF(AND(НачИнвП_Дата&lt;=JJ$3,КИнвП_Дата&gt;JJ$3),
             INDEX(ЗФ,MATCH($A15,ЗФ!$A:$A,0),MATCH("На реализацию"&amp;YEAR(JJ$3),ЗФ!$2:$2,0))*INDEX(КЗ!$A$1:$O$13,MATCH($A15,КЗ!$A:$A,0),MATCH(MONTH(JJ$3),КЗ!$1:$1,0)),""),0)</f>
        <v>0</v>
      </c>
      <c r="JK16" s="238" cm="1">
        <f t="array" aca="1" ref="JK16" ca="1">IFERROR(IF(AND(НачИнвП_Дата&lt;=JK$3,КИнвП_Дата&gt;JK$3),
             INDEX(ЗФ,MATCH($A15,ЗФ!$A:$A,0),MATCH("На реализацию"&amp;YEAR(JK$3),ЗФ!$2:$2,0))*INDEX(КЗ!$A$1:$O$13,MATCH($A15,КЗ!$A:$A,0),MATCH(MONTH(JK$3),КЗ!$1:$1,0)),""),0)</f>
        <v>0</v>
      </c>
      <c r="JL16" s="238" cm="1">
        <f t="array" aca="1" ref="JL16" ca="1">IFERROR(IF(AND(НачИнвП_Дата&lt;=JL$3,КИнвП_Дата&gt;JL$3),
             INDEX(ЗФ,MATCH($A15,ЗФ!$A:$A,0),MATCH("На реализацию"&amp;YEAR(JL$3),ЗФ!$2:$2,0))*INDEX(КЗ!$A$1:$O$13,MATCH($A15,КЗ!$A:$A,0),MATCH(MONTH(JL$3),КЗ!$1:$1,0)),""),0)</f>
        <v>0</v>
      </c>
      <c r="JM16" s="238" cm="1">
        <f t="array" aca="1" ref="JM16" ca="1">IFERROR(IF(AND(НачИнвП_Дата&lt;=JM$3,КИнвП_Дата&gt;JM$3),
             INDEX(ЗФ,MATCH($A15,ЗФ!$A:$A,0),MATCH("На реализацию"&amp;YEAR(JM$3),ЗФ!$2:$2,0))*INDEX(КЗ!$A$1:$O$13,MATCH($A15,КЗ!$A:$A,0),MATCH(MONTH(JM$3),КЗ!$1:$1,0)),""),0)</f>
        <v>0</v>
      </c>
      <c r="JN16" s="548">
        <f t="shared" ref="JN16" ca="1" si="670">SUM(JB16:JM16)</f>
        <v>800</v>
      </c>
      <c r="JO16" s="238" cm="1">
        <f t="array" aca="1" ref="JO16" ca="1">IFERROR(IF(AND(НачИнвП_Дата&lt;=JO$3,КИнвП_Дата&gt;JO$3),
             INDEX(ЗФ,MATCH($A15,ЗФ!$A:$A,0),MATCH("На реализацию"&amp;YEAR(JO$3),ЗФ!$2:$2,0))*INDEX(КЗ!$A$1:$O$13,MATCH($A15,КЗ!$A:$A,0),MATCH(MONTH(JO$3),КЗ!$1:$1,0)),""),0)</f>
        <v>0</v>
      </c>
      <c r="JP16" s="238" cm="1">
        <f t="array" aca="1" ref="JP16" ca="1">IFERROR(IF(AND(НачИнвП_Дата&lt;=JP$3,КИнвП_Дата&gt;JP$3),
             INDEX(ЗФ,MATCH($A15,ЗФ!$A:$A,0),MATCH("На реализацию"&amp;YEAR(JP$3),ЗФ!$2:$2,0))*INDEX(КЗ!$A$1:$O$13,MATCH($A15,КЗ!$A:$A,0),MATCH(MONTH(JP$3),КЗ!$1:$1,0)),""),0)</f>
        <v>0</v>
      </c>
      <c r="JQ16" s="238" cm="1">
        <f t="array" aca="1" ref="JQ16" ca="1">IFERROR(IF(AND(НачИнвП_Дата&lt;=JQ$3,КИнвП_Дата&gt;JQ$3),
             INDEX(ЗФ,MATCH($A15,ЗФ!$A:$A,0),MATCH("На реализацию"&amp;YEAR(JQ$3),ЗФ!$2:$2,0))*INDEX(КЗ!$A$1:$O$13,MATCH($A15,КЗ!$A:$A,0),MATCH(MONTH(JQ$3),КЗ!$1:$1,0)),""),0)</f>
        <v>0</v>
      </c>
      <c r="JR16" s="238" cm="1">
        <f t="array" aca="1" ref="JR16" ca="1">IFERROR(IF(AND(НачИнвП_Дата&lt;=JR$3,КИнвП_Дата&gt;JR$3),
             INDEX(ЗФ,MATCH($A15,ЗФ!$A:$A,0),MATCH("На реализацию"&amp;YEAR(JR$3),ЗФ!$2:$2,0))*INDEX(КЗ!$A$1:$O$13,MATCH($A15,КЗ!$A:$A,0),MATCH(MONTH(JR$3),КЗ!$1:$1,0)),""),0)</f>
        <v>0</v>
      </c>
      <c r="JS16" s="238" cm="1">
        <f t="array" aca="1" ref="JS16" ca="1">IFERROR(IF(AND(НачИнвП_Дата&lt;=JS$3,КИнвП_Дата&gt;JS$3),
             INDEX(ЗФ,MATCH($A15,ЗФ!$A:$A,0),MATCH("На реализацию"&amp;YEAR(JS$3),ЗФ!$2:$2,0))*INDEX(КЗ!$A$1:$O$13,MATCH($A15,КЗ!$A:$A,0),MATCH(MONTH(JS$3),КЗ!$1:$1,0)),""),0)</f>
        <v>0</v>
      </c>
      <c r="JT16" s="238" cm="1">
        <f t="array" aca="1" ref="JT16" ca="1">IFERROR(IF(AND(НачИнвП_Дата&lt;=JT$3,КИнвП_Дата&gt;JT$3),
             INDEX(ЗФ,MATCH($A15,ЗФ!$A:$A,0),MATCH("На реализацию"&amp;YEAR(JT$3),ЗФ!$2:$2,0))*INDEX(КЗ!$A$1:$O$13,MATCH($A15,КЗ!$A:$A,0),MATCH(MONTH(JT$3),КЗ!$1:$1,0)),""),0)</f>
        <v>400</v>
      </c>
      <c r="JU16" s="238" cm="1">
        <f t="array" aca="1" ref="JU16" ca="1">IFERROR(IF(AND(НачИнвП_Дата&lt;=JU$3,КИнвП_Дата&gt;JU$3),
             INDEX(ЗФ,MATCH($A15,ЗФ!$A:$A,0),MATCH("На реализацию"&amp;YEAR(JU$3),ЗФ!$2:$2,0))*INDEX(КЗ!$A$1:$O$13,MATCH($A15,КЗ!$A:$A,0),MATCH(MONTH(JU$3),КЗ!$1:$1,0)),""),0)</f>
        <v>400</v>
      </c>
      <c r="JV16" s="238" cm="1">
        <f t="array" aca="1" ref="JV16" ca="1">IFERROR(IF(AND(НачИнвП_Дата&lt;=JV$3,КИнвП_Дата&gt;JV$3),
             INDEX(ЗФ,MATCH($A15,ЗФ!$A:$A,0),MATCH("На реализацию"&amp;YEAR(JV$3),ЗФ!$2:$2,0))*INDEX(КЗ!$A$1:$O$13,MATCH($A15,КЗ!$A:$A,0),MATCH(MONTH(JV$3),КЗ!$1:$1,0)),""),0)</f>
        <v>0</v>
      </c>
      <c r="JW16" s="238" cm="1">
        <f t="array" aca="1" ref="JW16" ca="1">IFERROR(IF(AND(НачИнвП_Дата&lt;=JW$3,КИнвП_Дата&gt;JW$3),
             INDEX(ЗФ,MATCH($A15,ЗФ!$A:$A,0),MATCH("На реализацию"&amp;YEAR(JW$3),ЗФ!$2:$2,0))*INDEX(КЗ!$A$1:$O$13,MATCH($A15,КЗ!$A:$A,0),MATCH(MONTH(JW$3),КЗ!$1:$1,0)),""),0)</f>
        <v>0</v>
      </c>
      <c r="JX16" s="238" cm="1">
        <f t="array" aca="1" ref="JX16" ca="1">IFERROR(IF(AND(НачИнвП_Дата&lt;=JX$3,КИнвП_Дата&gt;JX$3),
             INDEX(ЗФ,MATCH($A15,ЗФ!$A:$A,0),MATCH("На реализацию"&amp;YEAR(JX$3),ЗФ!$2:$2,0))*INDEX(КЗ!$A$1:$O$13,MATCH($A15,КЗ!$A:$A,0),MATCH(MONTH(JX$3),КЗ!$1:$1,0)),""),0)</f>
        <v>0</v>
      </c>
      <c r="JY16" s="238" cm="1">
        <f t="array" aca="1" ref="JY16" ca="1">IFERROR(IF(AND(НачИнвП_Дата&lt;=JY$3,КИнвП_Дата&gt;JY$3),
             INDEX(ЗФ,MATCH($A15,ЗФ!$A:$A,0),MATCH("На реализацию"&amp;YEAR(JY$3),ЗФ!$2:$2,0))*INDEX(КЗ!$A$1:$O$13,MATCH($A15,КЗ!$A:$A,0),MATCH(MONTH(JY$3),КЗ!$1:$1,0)),""),0)</f>
        <v>0</v>
      </c>
      <c r="JZ16" s="238" cm="1">
        <f t="array" aca="1" ref="JZ16" ca="1">IFERROR(IF(AND(НачИнвП_Дата&lt;=JZ$3,КИнвП_Дата&gt;JZ$3),
             INDEX(ЗФ,MATCH($A15,ЗФ!$A:$A,0),MATCH("На реализацию"&amp;YEAR(JZ$3),ЗФ!$2:$2,0))*INDEX(КЗ!$A$1:$O$13,MATCH($A15,КЗ!$A:$A,0),MATCH(MONTH(JZ$3),КЗ!$1:$1,0)),""),0)</f>
        <v>0</v>
      </c>
      <c r="KA16" s="548">
        <f t="shared" ref="KA16" ca="1" si="671">SUM(JO16:JZ16)</f>
        <v>800</v>
      </c>
      <c r="KB16" s="238" cm="1">
        <f t="array" aca="1" ref="KB16" ca="1">IFERROR(IF(AND(НачИнвП_Дата&lt;=KB$3,КИнвП_Дата&gt;KB$3),
             INDEX(ЗФ,MATCH($A15,ЗФ!$A:$A,0),MATCH("На реализацию"&amp;YEAR(KB$3),ЗФ!$2:$2,0))*INDEX(КЗ!$A$1:$O$13,MATCH($A15,КЗ!$A:$A,0),MATCH(MONTH(KB$3),КЗ!$1:$1,0)),""),0)</f>
        <v>0</v>
      </c>
      <c r="KC16" s="238" cm="1">
        <f t="array" aca="1" ref="KC16" ca="1">IFERROR(IF(AND(НачИнвП_Дата&lt;=KC$3,КИнвП_Дата&gt;KC$3),
             INDEX(ЗФ,MATCH($A15,ЗФ!$A:$A,0),MATCH("На реализацию"&amp;YEAR(KC$3),ЗФ!$2:$2,0))*INDEX(КЗ!$A$1:$O$13,MATCH($A15,КЗ!$A:$A,0),MATCH(MONTH(KC$3),КЗ!$1:$1,0)),""),0)</f>
        <v>0</v>
      </c>
      <c r="KD16" s="238" cm="1">
        <f t="array" aca="1" ref="KD16" ca="1">IFERROR(IF(AND(НачИнвП_Дата&lt;=KD$3,КИнвП_Дата&gt;KD$3),
             INDEX(ЗФ,MATCH($A15,ЗФ!$A:$A,0),MATCH("На реализацию"&amp;YEAR(KD$3),ЗФ!$2:$2,0))*INDEX(КЗ!$A$1:$O$13,MATCH($A15,КЗ!$A:$A,0),MATCH(MONTH(KD$3),КЗ!$1:$1,0)),""),0)</f>
        <v>0</v>
      </c>
      <c r="KE16" s="238" cm="1">
        <f t="array" aca="1" ref="KE16" ca="1">IFERROR(IF(AND(НачИнвП_Дата&lt;=KE$3,КИнвП_Дата&gt;KE$3),
             INDEX(ЗФ,MATCH($A15,ЗФ!$A:$A,0),MATCH("На реализацию"&amp;YEAR(KE$3),ЗФ!$2:$2,0))*INDEX(КЗ!$A$1:$O$13,MATCH($A15,КЗ!$A:$A,0),MATCH(MONTH(KE$3),КЗ!$1:$1,0)),""),0)</f>
        <v>0</v>
      </c>
      <c r="KF16" s="238" cm="1">
        <f t="array" aca="1" ref="KF16" ca="1">IFERROR(IF(AND(НачИнвП_Дата&lt;=KF$3,КИнвП_Дата&gt;KF$3),
             INDEX(ЗФ,MATCH($A15,ЗФ!$A:$A,0),MATCH("На реализацию"&amp;YEAR(KF$3),ЗФ!$2:$2,0))*INDEX(КЗ!$A$1:$O$13,MATCH($A15,КЗ!$A:$A,0),MATCH(MONTH(KF$3),КЗ!$1:$1,0)),""),0)</f>
        <v>0</v>
      </c>
      <c r="KG16" s="238" cm="1">
        <f t="array" aca="1" ref="KG16" ca="1">IFERROR(IF(AND(НачИнвП_Дата&lt;=KG$3,КИнвП_Дата&gt;KG$3),
             INDEX(ЗФ,MATCH($A15,ЗФ!$A:$A,0),MATCH("На реализацию"&amp;YEAR(KG$3),ЗФ!$2:$2,0))*INDEX(КЗ!$A$1:$O$13,MATCH($A15,КЗ!$A:$A,0),MATCH(MONTH(KG$3),КЗ!$1:$1,0)),""),0)</f>
        <v>400</v>
      </c>
      <c r="KH16" s="238" cm="1">
        <f t="array" aca="1" ref="KH16" ca="1">IFERROR(IF(AND(НачИнвП_Дата&lt;=KH$3,КИнвП_Дата&gt;KH$3),
             INDEX(ЗФ,MATCH($A15,ЗФ!$A:$A,0),MATCH("На реализацию"&amp;YEAR(KH$3),ЗФ!$2:$2,0))*INDEX(КЗ!$A$1:$O$13,MATCH($A15,КЗ!$A:$A,0),MATCH(MONTH(KH$3),КЗ!$1:$1,0)),""),0)</f>
        <v>400</v>
      </c>
      <c r="KI16" s="238" cm="1">
        <f t="array" aca="1" ref="KI16" ca="1">IFERROR(IF(AND(НачИнвП_Дата&lt;=KI$3,КИнвП_Дата&gt;KI$3),
             INDEX(ЗФ,MATCH($A15,ЗФ!$A:$A,0),MATCH("На реализацию"&amp;YEAR(KI$3),ЗФ!$2:$2,0))*INDEX(КЗ!$A$1:$O$13,MATCH($A15,КЗ!$A:$A,0),MATCH(MONTH(KI$3),КЗ!$1:$1,0)),""),0)</f>
        <v>0</v>
      </c>
      <c r="KJ16" s="238" cm="1">
        <f t="array" aca="1" ref="KJ16" ca="1">IFERROR(IF(AND(НачИнвП_Дата&lt;=KJ$3,КИнвП_Дата&gt;KJ$3),
             INDEX(ЗФ,MATCH($A15,ЗФ!$A:$A,0),MATCH("На реализацию"&amp;YEAR(KJ$3),ЗФ!$2:$2,0))*INDEX(КЗ!$A$1:$O$13,MATCH($A15,КЗ!$A:$A,0),MATCH(MONTH(KJ$3),КЗ!$1:$1,0)),""),0)</f>
        <v>0</v>
      </c>
      <c r="KK16" s="238" cm="1">
        <f t="array" aca="1" ref="KK16" ca="1">IFERROR(IF(AND(НачИнвП_Дата&lt;=KK$3,КИнвП_Дата&gt;KK$3),
             INDEX(ЗФ,MATCH($A15,ЗФ!$A:$A,0),MATCH("На реализацию"&amp;YEAR(KK$3),ЗФ!$2:$2,0))*INDEX(КЗ!$A$1:$O$13,MATCH($A15,КЗ!$A:$A,0),MATCH(MONTH(KK$3),КЗ!$1:$1,0)),""),0)</f>
        <v>0</v>
      </c>
      <c r="KL16" s="238" cm="1">
        <f t="array" aca="1" ref="KL16" ca="1">IFERROR(IF(AND(НачИнвП_Дата&lt;=KL$3,КИнвП_Дата&gt;KL$3),
             INDEX(ЗФ,MATCH($A15,ЗФ!$A:$A,0),MATCH("На реализацию"&amp;YEAR(KL$3),ЗФ!$2:$2,0))*INDEX(КЗ!$A$1:$O$13,MATCH($A15,КЗ!$A:$A,0),MATCH(MONTH(KL$3),КЗ!$1:$1,0)),""),0)</f>
        <v>0</v>
      </c>
      <c r="KM16" s="238" cm="1">
        <f t="array" aca="1" ref="KM16" ca="1">IFERROR(IF(AND(НачИнвП_Дата&lt;=KM$3,КИнвП_Дата&gt;KM$3),
             INDEX(ЗФ,MATCH($A15,ЗФ!$A:$A,0),MATCH("На реализацию"&amp;YEAR(KM$3),ЗФ!$2:$2,0))*INDEX(КЗ!$A$1:$O$13,MATCH($A15,КЗ!$A:$A,0),MATCH(MONTH(KM$3),КЗ!$1:$1,0)),""),0)</f>
        <v>0</v>
      </c>
      <c r="KN16" s="548">
        <f t="shared" ref="KN16" ca="1" si="672">SUM(KB16:KM16)</f>
        <v>800</v>
      </c>
      <c r="KO16" s="238" cm="1">
        <f t="array" aca="1" ref="KO16" ca="1">IFERROR(IF(AND(НачИнвП_Дата&lt;=KO$3,КИнвП_Дата&gt;KO$3),
             INDEX(ЗФ,MATCH($A15,ЗФ!$A:$A,0),MATCH("На реализацию"&amp;YEAR(KO$3),ЗФ!$2:$2,0))*INDEX(КЗ!$A$1:$O$13,MATCH($A15,КЗ!$A:$A,0),MATCH(MONTH(KO$3),КЗ!$1:$1,0)),""),0)</f>
        <v>0</v>
      </c>
      <c r="KP16" s="238" cm="1">
        <f t="array" aca="1" ref="KP16" ca="1">IFERROR(IF(AND(НачИнвП_Дата&lt;=KP$3,КИнвП_Дата&gt;KP$3),
             INDEX(ЗФ,MATCH($A15,ЗФ!$A:$A,0),MATCH("На реализацию"&amp;YEAR(KP$3),ЗФ!$2:$2,0))*INDEX(КЗ!$A$1:$O$13,MATCH($A15,КЗ!$A:$A,0),MATCH(MONTH(KP$3),КЗ!$1:$1,0)),""),0)</f>
        <v>0</v>
      </c>
      <c r="KQ16" s="238" cm="1">
        <f t="array" aca="1" ref="KQ16" ca="1">IFERROR(IF(AND(НачИнвП_Дата&lt;=KQ$3,КИнвП_Дата&gt;KQ$3),
             INDEX(ЗФ,MATCH($A15,ЗФ!$A:$A,0),MATCH("На реализацию"&amp;YEAR(KQ$3),ЗФ!$2:$2,0))*INDEX(КЗ!$A$1:$O$13,MATCH($A15,КЗ!$A:$A,0),MATCH(MONTH(KQ$3),КЗ!$1:$1,0)),""),0)</f>
        <v>0</v>
      </c>
      <c r="KR16" s="238" cm="1">
        <f t="array" aca="1" ref="KR16" ca="1">IFERROR(IF(AND(НачИнвП_Дата&lt;=KR$3,КИнвП_Дата&gt;KR$3),
             INDEX(ЗФ,MATCH($A15,ЗФ!$A:$A,0),MATCH("На реализацию"&amp;YEAR(KR$3),ЗФ!$2:$2,0))*INDEX(КЗ!$A$1:$O$13,MATCH($A15,КЗ!$A:$A,0),MATCH(MONTH(KR$3),КЗ!$1:$1,0)),""),0)</f>
        <v>0</v>
      </c>
      <c r="KS16" s="238" cm="1">
        <f t="array" aca="1" ref="KS16" ca="1">IFERROR(IF(AND(НачИнвП_Дата&lt;=KS$3,КИнвП_Дата&gt;KS$3),
             INDEX(ЗФ,MATCH($A15,ЗФ!$A:$A,0),MATCH("На реализацию"&amp;YEAR(KS$3),ЗФ!$2:$2,0))*INDEX(КЗ!$A$1:$O$13,MATCH($A15,КЗ!$A:$A,0),MATCH(MONTH(KS$3),КЗ!$1:$1,0)),""),0)</f>
        <v>0</v>
      </c>
      <c r="KT16" s="238" cm="1">
        <f t="array" aca="1" ref="KT16" ca="1">IFERROR(IF(AND(НачИнвП_Дата&lt;=KT$3,КИнвП_Дата&gt;KT$3),
             INDEX(ЗФ,MATCH($A15,ЗФ!$A:$A,0),MATCH("На реализацию"&amp;YEAR(KT$3),ЗФ!$2:$2,0))*INDEX(КЗ!$A$1:$O$13,MATCH($A15,КЗ!$A:$A,0),MATCH(MONTH(KT$3),КЗ!$1:$1,0)),""),0)</f>
        <v>400</v>
      </c>
      <c r="KU16" s="238" cm="1">
        <f t="array" aca="1" ref="KU16" ca="1">IFERROR(IF(AND(НачИнвП_Дата&lt;=KU$3,КИнвП_Дата&gt;KU$3),
             INDEX(ЗФ,MATCH($A15,ЗФ!$A:$A,0),MATCH("На реализацию"&amp;YEAR(KU$3),ЗФ!$2:$2,0))*INDEX(КЗ!$A$1:$O$13,MATCH($A15,КЗ!$A:$A,0),MATCH(MONTH(KU$3),КЗ!$1:$1,0)),""),0)</f>
        <v>400</v>
      </c>
      <c r="KV16" s="238" cm="1">
        <f t="array" aca="1" ref="KV16" ca="1">IFERROR(IF(AND(НачИнвП_Дата&lt;=KV$3,КИнвП_Дата&gt;KV$3),
             INDEX(ЗФ,MATCH($A15,ЗФ!$A:$A,0),MATCH("На реализацию"&amp;YEAR(KV$3),ЗФ!$2:$2,0))*INDEX(КЗ!$A$1:$O$13,MATCH($A15,КЗ!$A:$A,0),MATCH(MONTH(KV$3),КЗ!$1:$1,0)),""),0)</f>
        <v>0</v>
      </c>
      <c r="KW16" s="238" cm="1">
        <f t="array" aca="1" ref="KW16" ca="1">IFERROR(IF(AND(НачИнвП_Дата&lt;=KW$3,КИнвП_Дата&gt;KW$3),
             INDEX(ЗФ,MATCH($A15,ЗФ!$A:$A,0),MATCH("На реализацию"&amp;YEAR(KW$3),ЗФ!$2:$2,0))*INDEX(КЗ!$A$1:$O$13,MATCH($A15,КЗ!$A:$A,0),MATCH(MONTH(KW$3),КЗ!$1:$1,0)),""),0)</f>
        <v>0</v>
      </c>
      <c r="KX16" s="238" cm="1">
        <f t="array" aca="1" ref="KX16" ca="1">IFERROR(IF(AND(НачИнвП_Дата&lt;=KX$3,КИнвП_Дата&gt;KX$3),
             INDEX(ЗФ,MATCH($A15,ЗФ!$A:$A,0),MATCH("На реализацию"&amp;YEAR(KX$3),ЗФ!$2:$2,0))*INDEX(КЗ!$A$1:$O$13,MATCH($A15,КЗ!$A:$A,0),MATCH(MONTH(KX$3),КЗ!$1:$1,0)),""),0)</f>
        <v>0</v>
      </c>
      <c r="KY16" s="238" cm="1">
        <f t="array" aca="1" ref="KY16" ca="1">IFERROR(IF(AND(НачИнвП_Дата&lt;=KY$3,КИнвП_Дата&gt;KY$3),
             INDEX(ЗФ,MATCH($A15,ЗФ!$A:$A,0),MATCH("На реализацию"&amp;YEAR(KY$3),ЗФ!$2:$2,0))*INDEX(КЗ!$A$1:$O$13,MATCH($A15,КЗ!$A:$A,0),MATCH(MONTH(KY$3),КЗ!$1:$1,0)),""),0)</f>
        <v>0</v>
      </c>
      <c r="KZ16" s="238" cm="1">
        <f t="array" aca="1" ref="KZ16" ca="1">IFERROR(IF(AND(НачИнвП_Дата&lt;=KZ$3,КИнвП_Дата&gt;KZ$3),
             INDEX(ЗФ,MATCH($A15,ЗФ!$A:$A,0),MATCH("На реализацию"&amp;YEAR(KZ$3),ЗФ!$2:$2,0))*INDEX(КЗ!$A$1:$O$13,MATCH($A15,КЗ!$A:$A,0),MATCH(MONTH(KZ$3),КЗ!$1:$1,0)),""),0)</f>
        <v>0</v>
      </c>
      <c r="LA16" s="548">
        <f t="shared" ref="LA16" ca="1" si="673">SUM(KO16:KZ16)</f>
        <v>800</v>
      </c>
      <c r="LB16" s="238" cm="1">
        <f t="array" aca="1" ref="LB16" ca="1">IFERROR(IF(AND(НачИнвП_Дата&lt;=LB$3,КИнвП_Дата&gt;LB$3),
             INDEX(ЗФ,MATCH($A15,ЗФ!$A:$A,0),MATCH("На реализацию"&amp;YEAR(LB$3),ЗФ!$2:$2,0))*INDEX(КЗ!$A$1:$O$13,MATCH($A15,КЗ!$A:$A,0),MATCH(MONTH(LB$3),КЗ!$1:$1,0)),""),0)</f>
        <v>0</v>
      </c>
      <c r="LC16" s="238" cm="1">
        <f t="array" aca="1" ref="LC16" ca="1">IFERROR(IF(AND(НачИнвП_Дата&lt;=LC$3,КИнвП_Дата&gt;LC$3),
             INDEX(ЗФ,MATCH($A15,ЗФ!$A:$A,0),MATCH("На реализацию"&amp;YEAR(LC$3),ЗФ!$2:$2,0))*INDEX(КЗ!$A$1:$O$13,MATCH($A15,КЗ!$A:$A,0),MATCH(MONTH(LC$3),КЗ!$1:$1,0)),""),0)</f>
        <v>0</v>
      </c>
      <c r="LD16" s="238" cm="1">
        <f t="array" aca="1" ref="LD16" ca="1">IFERROR(IF(AND(НачИнвП_Дата&lt;=LD$3,КИнвП_Дата&gt;LD$3),
             INDEX(ЗФ,MATCH($A15,ЗФ!$A:$A,0),MATCH("На реализацию"&amp;YEAR(LD$3),ЗФ!$2:$2,0))*INDEX(КЗ!$A$1:$O$13,MATCH($A15,КЗ!$A:$A,0),MATCH(MONTH(LD$3),КЗ!$1:$1,0)),""),0)</f>
        <v>0</v>
      </c>
      <c r="LE16" s="238" cm="1">
        <f t="array" aca="1" ref="LE16" ca="1">IFERROR(IF(AND(НачИнвП_Дата&lt;=LE$3,КИнвП_Дата&gt;LE$3),
             INDEX(ЗФ,MATCH($A15,ЗФ!$A:$A,0),MATCH("На реализацию"&amp;YEAR(LE$3),ЗФ!$2:$2,0))*INDEX(КЗ!$A$1:$O$13,MATCH($A15,КЗ!$A:$A,0),MATCH(MONTH(LE$3),КЗ!$1:$1,0)),""),0)</f>
        <v>0</v>
      </c>
      <c r="LF16" s="238" cm="1">
        <f t="array" aca="1" ref="LF16" ca="1">IFERROR(IF(AND(НачИнвП_Дата&lt;=LF$3,КИнвП_Дата&gt;LF$3),
             INDEX(ЗФ,MATCH($A15,ЗФ!$A:$A,0),MATCH("На реализацию"&amp;YEAR(LF$3),ЗФ!$2:$2,0))*INDEX(КЗ!$A$1:$O$13,MATCH($A15,КЗ!$A:$A,0),MATCH(MONTH(LF$3),КЗ!$1:$1,0)),""),0)</f>
        <v>0</v>
      </c>
      <c r="LG16" s="238" cm="1">
        <f t="array" aca="1" ref="LG16" ca="1">IFERROR(IF(AND(НачИнвП_Дата&lt;=LG$3,КИнвП_Дата&gt;LG$3),
             INDEX(ЗФ,MATCH($A15,ЗФ!$A:$A,0),MATCH("На реализацию"&amp;YEAR(LG$3),ЗФ!$2:$2,0))*INDEX(КЗ!$A$1:$O$13,MATCH($A15,КЗ!$A:$A,0),MATCH(MONTH(LG$3),КЗ!$1:$1,0)),""),0)</f>
        <v>400</v>
      </c>
      <c r="LH16" s="238" cm="1">
        <f t="array" aca="1" ref="LH16" ca="1">IFERROR(IF(AND(НачИнвП_Дата&lt;=LH$3,КИнвП_Дата&gt;LH$3),
             INDEX(ЗФ,MATCH($A15,ЗФ!$A:$A,0),MATCH("На реализацию"&amp;YEAR(LH$3),ЗФ!$2:$2,0))*INDEX(КЗ!$A$1:$O$13,MATCH($A15,КЗ!$A:$A,0),MATCH(MONTH(LH$3),КЗ!$1:$1,0)),""),0)</f>
        <v>400</v>
      </c>
      <c r="LI16" s="238" cm="1">
        <f t="array" aca="1" ref="LI16" ca="1">IFERROR(IF(AND(НачИнвП_Дата&lt;=LI$3,КИнвП_Дата&gt;LI$3),
             INDEX(ЗФ,MATCH($A15,ЗФ!$A:$A,0),MATCH("На реализацию"&amp;YEAR(LI$3),ЗФ!$2:$2,0))*INDEX(КЗ!$A$1:$O$13,MATCH($A15,КЗ!$A:$A,0),MATCH(MONTH(LI$3),КЗ!$1:$1,0)),""),0)</f>
        <v>0</v>
      </c>
      <c r="LJ16" s="238" cm="1">
        <f t="array" aca="1" ref="LJ16" ca="1">IFERROR(IF(AND(НачИнвП_Дата&lt;=LJ$3,КИнвП_Дата&gt;LJ$3),
             INDEX(ЗФ,MATCH($A15,ЗФ!$A:$A,0),MATCH("На реализацию"&amp;YEAR(LJ$3),ЗФ!$2:$2,0))*INDEX(КЗ!$A$1:$O$13,MATCH($A15,КЗ!$A:$A,0),MATCH(MONTH(LJ$3),КЗ!$1:$1,0)),""),0)</f>
        <v>0</v>
      </c>
      <c r="LK16" s="238" cm="1">
        <f t="array" aca="1" ref="LK16" ca="1">IFERROR(IF(AND(НачИнвП_Дата&lt;=LK$3,КИнвП_Дата&gt;LK$3),
             INDEX(ЗФ,MATCH($A15,ЗФ!$A:$A,0),MATCH("На реализацию"&amp;YEAR(LK$3),ЗФ!$2:$2,0))*INDEX(КЗ!$A$1:$O$13,MATCH($A15,КЗ!$A:$A,0),MATCH(MONTH(LK$3),КЗ!$1:$1,0)),""),0)</f>
        <v>0</v>
      </c>
      <c r="LL16" s="238" cm="1">
        <f t="array" aca="1" ref="LL16" ca="1">IFERROR(IF(AND(НачИнвП_Дата&lt;=LL$3,КИнвП_Дата&gt;LL$3),
             INDEX(ЗФ,MATCH($A15,ЗФ!$A:$A,0),MATCH("На реализацию"&amp;YEAR(LL$3),ЗФ!$2:$2,0))*INDEX(КЗ!$A$1:$O$13,MATCH($A15,КЗ!$A:$A,0),MATCH(MONTH(LL$3),КЗ!$1:$1,0)),""),0)</f>
        <v>0</v>
      </c>
      <c r="LM16" s="238" cm="1">
        <f t="array" aca="1" ref="LM16" ca="1">IFERROR(IF(AND(НачИнвП_Дата&lt;=LM$3,КИнвП_Дата&gt;LM$3),
             INDEX(ЗФ,MATCH($A15,ЗФ!$A:$A,0),MATCH("На реализацию"&amp;YEAR(LM$3),ЗФ!$2:$2,0))*INDEX(КЗ!$A$1:$O$13,MATCH($A15,КЗ!$A:$A,0),MATCH(MONTH(LM$3),КЗ!$1:$1,0)),""),0)</f>
        <v>0</v>
      </c>
      <c r="LN16" s="548">
        <f t="shared" ref="LN16" ca="1" si="674">SUM(LB16:LM16)</f>
        <v>800</v>
      </c>
      <c r="LO16" s="238" cm="1">
        <f t="array" aca="1" ref="LO16" ca="1">IFERROR(IF(AND(НачИнвП_Дата&lt;=LO$3,КИнвП_Дата&gt;LO$3),
             INDEX(ЗФ,MATCH($A15,ЗФ!$A:$A,0),MATCH("На реализацию"&amp;YEAR(LO$3),ЗФ!$2:$2,0))*INDEX(КЗ!$A$1:$O$13,MATCH($A15,КЗ!$A:$A,0),MATCH(MONTH(LO$3),КЗ!$1:$1,0)),""),0)</f>
        <v>0</v>
      </c>
      <c r="LP16" s="238" cm="1">
        <f t="array" aca="1" ref="LP16" ca="1">IFERROR(IF(AND(НачИнвП_Дата&lt;=LP$3,КИнвП_Дата&gt;LP$3),
             INDEX(ЗФ,MATCH($A15,ЗФ!$A:$A,0),MATCH("На реализацию"&amp;YEAR(LP$3),ЗФ!$2:$2,0))*INDEX(КЗ!$A$1:$O$13,MATCH($A15,КЗ!$A:$A,0),MATCH(MONTH(LP$3),КЗ!$1:$1,0)),""),0)</f>
        <v>0</v>
      </c>
      <c r="LQ16" s="238" cm="1">
        <f t="array" aca="1" ref="LQ16" ca="1">IFERROR(IF(AND(НачИнвП_Дата&lt;=LQ$3,КИнвП_Дата&gt;LQ$3),
             INDEX(ЗФ,MATCH($A15,ЗФ!$A:$A,0),MATCH("На реализацию"&amp;YEAR(LQ$3),ЗФ!$2:$2,0))*INDEX(КЗ!$A$1:$O$13,MATCH($A15,КЗ!$A:$A,0),MATCH(MONTH(LQ$3),КЗ!$1:$1,0)),""),0)</f>
        <v>0</v>
      </c>
      <c r="LR16" s="238" cm="1">
        <f t="array" aca="1" ref="LR16" ca="1">IFERROR(IF(AND(НачИнвП_Дата&lt;=LR$3,КИнвП_Дата&gt;LR$3),
             INDEX(ЗФ,MATCH($A15,ЗФ!$A:$A,0),MATCH("На реализацию"&amp;YEAR(LR$3),ЗФ!$2:$2,0))*INDEX(КЗ!$A$1:$O$13,MATCH($A15,КЗ!$A:$A,0),MATCH(MONTH(LR$3),КЗ!$1:$1,0)),""),0)</f>
        <v>0</v>
      </c>
      <c r="LS16" s="238" cm="1">
        <f t="array" aca="1" ref="LS16" ca="1">IFERROR(IF(AND(НачИнвП_Дата&lt;=LS$3,КИнвП_Дата&gt;LS$3),
             INDEX(ЗФ,MATCH($A15,ЗФ!$A:$A,0),MATCH("На реализацию"&amp;YEAR(LS$3),ЗФ!$2:$2,0))*INDEX(КЗ!$A$1:$O$13,MATCH($A15,КЗ!$A:$A,0),MATCH(MONTH(LS$3),КЗ!$1:$1,0)),""),0)</f>
        <v>0</v>
      </c>
      <c r="LT16" s="238" cm="1">
        <f t="array" aca="1" ref="LT16" ca="1">IFERROR(IF(AND(НачИнвП_Дата&lt;=LT$3,КИнвП_Дата&gt;LT$3),
             INDEX(ЗФ,MATCH($A15,ЗФ!$A:$A,0),MATCH("На реализацию"&amp;YEAR(LT$3),ЗФ!$2:$2,0))*INDEX(КЗ!$A$1:$O$13,MATCH($A15,КЗ!$A:$A,0),MATCH(MONTH(LT$3),КЗ!$1:$1,0)),""),0)</f>
        <v>400</v>
      </c>
      <c r="LU16" s="238" cm="1">
        <f t="array" aca="1" ref="LU16" ca="1">IFERROR(IF(AND(НачИнвП_Дата&lt;=LU$3,КИнвП_Дата&gt;LU$3),
             INDEX(ЗФ,MATCH($A15,ЗФ!$A:$A,0),MATCH("На реализацию"&amp;YEAR(LU$3),ЗФ!$2:$2,0))*INDEX(КЗ!$A$1:$O$13,MATCH($A15,КЗ!$A:$A,0),MATCH(MONTH(LU$3),КЗ!$1:$1,0)),""),0)</f>
        <v>400</v>
      </c>
      <c r="LV16" s="238" cm="1">
        <f t="array" aca="1" ref="LV16" ca="1">IFERROR(IF(AND(НачИнвП_Дата&lt;=LV$3,КИнвП_Дата&gt;LV$3),
             INDEX(ЗФ,MATCH($A15,ЗФ!$A:$A,0),MATCH("На реализацию"&amp;YEAR(LV$3),ЗФ!$2:$2,0))*INDEX(КЗ!$A$1:$O$13,MATCH($A15,КЗ!$A:$A,0),MATCH(MONTH(LV$3),КЗ!$1:$1,0)),""),0)</f>
        <v>0</v>
      </c>
      <c r="LW16" s="238" cm="1">
        <f t="array" aca="1" ref="LW16" ca="1">IFERROR(IF(AND(НачИнвП_Дата&lt;=LW$3,КИнвП_Дата&gt;LW$3),
             INDEX(ЗФ,MATCH($A15,ЗФ!$A:$A,0),MATCH("На реализацию"&amp;YEAR(LW$3),ЗФ!$2:$2,0))*INDEX(КЗ!$A$1:$O$13,MATCH($A15,КЗ!$A:$A,0),MATCH(MONTH(LW$3),КЗ!$1:$1,0)),""),0)</f>
        <v>0</v>
      </c>
      <c r="LX16" s="238" cm="1">
        <f t="array" aca="1" ref="LX16" ca="1">IFERROR(IF(AND(НачИнвП_Дата&lt;=LX$3,КИнвП_Дата&gt;LX$3),
             INDEX(ЗФ,MATCH($A15,ЗФ!$A:$A,0),MATCH("На реализацию"&amp;YEAR(LX$3),ЗФ!$2:$2,0))*INDEX(КЗ!$A$1:$O$13,MATCH($A15,КЗ!$A:$A,0),MATCH(MONTH(LX$3),КЗ!$1:$1,0)),""),0)</f>
        <v>0</v>
      </c>
      <c r="LY16" s="238" cm="1">
        <f t="array" aca="1" ref="LY16" ca="1">IFERROR(IF(AND(НачИнвП_Дата&lt;=LY$3,КИнвП_Дата&gt;LY$3),
             INDEX(ЗФ,MATCH($A15,ЗФ!$A:$A,0),MATCH("На реализацию"&amp;YEAR(LY$3),ЗФ!$2:$2,0))*INDEX(КЗ!$A$1:$O$13,MATCH($A15,КЗ!$A:$A,0),MATCH(MONTH(LY$3),КЗ!$1:$1,0)),""),0)</f>
        <v>0</v>
      </c>
      <c r="LZ16" s="238" cm="1">
        <f t="array" aca="1" ref="LZ16" ca="1">IFERROR(IF(AND(НачИнвП_Дата&lt;=LZ$3,КИнвП_Дата&gt;LZ$3),
             INDEX(ЗФ,MATCH($A15,ЗФ!$A:$A,0),MATCH("На реализацию"&amp;YEAR(LZ$3),ЗФ!$2:$2,0))*INDEX(КЗ!$A$1:$O$13,MATCH($A15,КЗ!$A:$A,0),MATCH(MONTH(LZ$3),КЗ!$1:$1,0)),""),0)</f>
        <v>0</v>
      </c>
      <c r="MA16" s="548">
        <f t="shared" ref="MA16" ca="1" si="675">SUM(LO16:LZ16)</f>
        <v>800</v>
      </c>
      <c r="MB16" s="238" cm="1">
        <f t="array" aca="1" ref="MB16" ca="1">IFERROR(IF(AND(НачИнвП_Дата&lt;=MB$3,КИнвП_Дата&gt;MB$3),
             INDEX(ЗФ,MATCH($A15,ЗФ!$A:$A,0),MATCH("На реализацию"&amp;YEAR(MB$3),ЗФ!$2:$2,0))*INDEX(КЗ!$A$1:$O$13,MATCH($A15,КЗ!$A:$A,0),MATCH(MONTH(MB$3),КЗ!$1:$1,0)),""),0)</f>
        <v>0</v>
      </c>
      <c r="MC16" s="238" cm="1">
        <f t="array" aca="1" ref="MC16" ca="1">IFERROR(IF(AND(НачИнвП_Дата&lt;=MC$3,КИнвП_Дата&gt;MC$3),
             INDEX(ЗФ,MATCH($A15,ЗФ!$A:$A,0),MATCH("На реализацию"&amp;YEAR(MC$3),ЗФ!$2:$2,0))*INDEX(КЗ!$A$1:$O$13,MATCH($A15,КЗ!$A:$A,0),MATCH(MONTH(MC$3),КЗ!$1:$1,0)),""),0)</f>
        <v>0</v>
      </c>
      <c r="MD16" s="238" cm="1">
        <f t="array" aca="1" ref="MD16" ca="1">IFERROR(IF(AND(НачИнвП_Дата&lt;=MD$3,КИнвП_Дата&gt;MD$3),
             INDEX(ЗФ,MATCH($A15,ЗФ!$A:$A,0),MATCH("На реализацию"&amp;YEAR(MD$3),ЗФ!$2:$2,0))*INDEX(КЗ!$A$1:$O$13,MATCH($A15,КЗ!$A:$A,0),MATCH(MONTH(MD$3),КЗ!$1:$1,0)),""),0)</f>
        <v>0</v>
      </c>
      <c r="ME16" s="238" cm="1">
        <f t="array" aca="1" ref="ME16" ca="1">IFERROR(IF(AND(НачИнвП_Дата&lt;=ME$3,КИнвП_Дата&gt;ME$3),
             INDEX(ЗФ,MATCH($A15,ЗФ!$A:$A,0),MATCH("На реализацию"&amp;YEAR(ME$3),ЗФ!$2:$2,0))*INDEX(КЗ!$A$1:$O$13,MATCH($A15,КЗ!$A:$A,0),MATCH(MONTH(ME$3),КЗ!$1:$1,0)),""),0)</f>
        <v>0</v>
      </c>
      <c r="MF16" s="238" cm="1">
        <f t="array" aca="1" ref="MF16" ca="1">IFERROR(IF(AND(НачИнвП_Дата&lt;=MF$3,КИнвП_Дата&gt;MF$3),
             INDEX(ЗФ,MATCH($A15,ЗФ!$A:$A,0),MATCH("На реализацию"&amp;YEAR(MF$3),ЗФ!$2:$2,0))*INDEX(КЗ!$A$1:$O$13,MATCH($A15,КЗ!$A:$A,0),MATCH(MONTH(MF$3),КЗ!$1:$1,0)),""),0)</f>
        <v>0</v>
      </c>
      <c r="MG16" s="238" cm="1">
        <f t="array" aca="1" ref="MG16" ca="1">IFERROR(IF(AND(НачИнвП_Дата&lt;=MG$3,КИнвП_Дата&gt;MG$3),
             INDEX(ЗФ,MATCH($A15,ЗФ!$A:$A,0),MATCH("На реализацию"&amp;YEAR(MG$3),ЗФ!$2:$2,0))*INDEX(КЗ!$A$1:$O$13,MATCH($A15,КЗ!$A:$A,0),MATCH(MONTH(MG$3),КЗ!$1:$1,0)),""),0)</f>
        <v>400</v>
      </c>
      <c r="MH16" s="238" cm="1">
        <f t="array" aca="1" ref="MH16" ca="1">IFERROR(IF(AND(НачИнвП_Дата&lt;=MH$3,КИнвП_Дата&gt;MH$3),
             INDEX(ЗФ,MATCH($A15,ЗФ!$A:$A,0),MATCH("На реализацию"&amp;YEAR(MH$3),ЗФ!$2:$2,0))*INDEX(КЗ!$A$1:$O$13,MATCH($A15,КЗ!$A:$A,0),MATCH(MONTH(MH$3),КЗ!$1:$1,0)),""),0)</f>
        <v>400</v>
      </c>
      <c r="MI16" s="238" cm="1">
        <f t="array" aca="1" ref="MI16" ca="1">IFERROR(IF(AND(НачИнвП_Дата&lt;=MI$3,КИнвП_Дата&gt;MI$3),
             INDEX(ЗФ,MATCH($A15,ЗФ!$A:$A,0),MATCH("На реализацию"&amp;YEAR(MI$3),ЗФ!$2:$2,0))*INDEX(КЗ!$A$1:$O$13,MATCH($A15,КЗ!$A:$A,0),MATCH(MONTH(MI$3),КЗ!$1:$1,0)),""),0)</f>
        <v>0</v>
      </c>
      <c r="MJ16" s="238" cm="1">
        <f t="array" aca="1" ref="MJ16" ca="1">IFERROR(IF(AND(НачИнвП_Дата&lt;=MJ$3,КИнвП_Дата&gt;MJ$3),
             INDEX(ЗФ,MATCH($A15,ЗФ!$A:$A,0),MATCH("На реализацию"&amp;YEAR(MJ$3),ЗФ!$2:$2,0))*INDEX(КЗ!$A$1:$O$13,MATCH($A15,КЗ!$A:$A,0),MATCH(MONTH(MJ$3),КЗ!$1:$1,0)),""),0)</f>
        <v>0</v>
      </c>
      <c r="MK16" s="238" cm="1">
        <f t="array" aca="1" ref="MK16" ca="1">IFERROR(IF(AND(НачИнвП_Дата&lt;=MK$3,КИнвП_Дата&gt;MK$3),
             INDEX(ЗФ,MATCH($A15,ЗФ!$A:$A,0),MATCH("На реализацию"&amp;YEAR(MK$3),ЗФ!$2:$2,0))*INDEX(КЗ!$A$1:$O$13,MATCH($A15,КЗ!$A:$A,0),MATCH(MONTH(MK$3),КЗ!$1:$1,0)),""),0)</f>
        <v>0</v>
      </c>
      <c r="ML16" s="238" cm="1">
        <f t="array" aca="1" ref="ML16" ca="1">IFERROR(IF(AND(НачИнвП_Дата&lt;=ML$3,КИнвП_Дата&gt;ML$3),
             INDEX(ЗФ,MATCH($A15,ЗФ!$A:$A,0),MATCH("На реализацию"&amp;YEAR(ML$3),ЗФ!$2:$2,0))*INDEX(КЗ!$A$1:$O$13,MATCH($A15,КЗ!$A:$A,0),MATCH(MONTH(ML$3),КЗ!$1:$1,0)),""),0)</f>
        <v>0</v>
      </c>
      <c r="MM16" s="238" cm="1">
        <f t="array" aca="1" ref="MM16" ca="1">IFERROR(IF(AND(НачИнвП_Дата&lt;=MM$3,КИнвП_Дата&gt;MM$3),
             INDEX(ЗФ,MATCH($A15,ЗФ!$A:$A,0),MATCH("На реализацию"&amp;YEAR(MM$3),ЗФ!$2:$2,0))*INDEX(КЗ!$A$1:$O$13,MATCH($A15,КЗ!$A:$A,0),MATCH(MONTH(MM$3),КЗ!$1:$1,0)),""),0)</f>
        <v>0</v>
      </c>
      <c r="MN16" s="548">
        <f t="shared" ref="MN16" ca="1" si="676">SUM(MB16:MM16)</f>
        <v>800</v>
      </c>
      <c r="MO16" s="238" cm="1">
        <f t="array" aca="1" ref="MO16" ca="1">IFERROR(IF(AND(НачИнвП_Дата&lt;=MO$3,КИнвП_Дата&gt;MO$3),
             INDEX(ЗФ,MATCH($A15,ЗФ!$A:$A,0),MATCH("На реализацию"&amp;YEAR(MO$3),ЗФ!$2:$2,0))*INDEX(КЗ!$A$1:$O$13,MATCH($A15,КЗ!$A:$A,0),MATCH(MONTH(MO$3),КЗ!$1:$1,0)),""),0)</f>
        <v>0</v>
      </c>
      <c r="MP16" s="238" cm="1">
        <f t="array" aca="1" ref="MP16" ca="1">IFERROR(IF(AND(НачИнвП_Дата&lt;=MP$3,КИнвП_Дата&gt;MP$3),
             INDEX(ЗФ,MATCH($A15,ЗФ!$A:$A,0),MATCH("На реализацию"&amp;YEAR(MP$3),ЗФ!$2:$2,0))*INDEX(КЗ!$A$1:$O$13,MATCH($A15,КЗ!$A:$A,0),MATCH(MONTH(MP$3),КЗ!$1:$1,0)),""),0)</f>
        <v>0</v>
      </c>
      <c r="MQ16" s="238" cm="1">
        <f t="array" aca="1" ref="MQ16" ca="1">IFERROR(IF(AND(НачИнвП_Дата&lt;=MQ$3,КИнвП_Дата&gt;MQ$3),
             INDEX(ЗФ,MATCH($A15,ЗФ!$A:$A,0),MATCH("На реализацию"&amp;YEAR(MQ$3),ЗФ!$2:$2,0))*INDEX(КЗ!$A$1:$O$13,MATCH($A15,КЗ!$A:$A,0),MATCH(MONTH(MQ$3),КЗ!$1:$1,0)),""),0)</f>
        <v>0</v>
      </c>
      <c r="MR16" s="238" cm="1">
        <f t="array" aca="1" ref="MR16" ca="1">IFERROR(IF(AND(НачИнвП_Дата&lt;=MR$3,КИнвП_Дата&gt;MR$3),
             INDEX(ЗФ,MATCH($A15,ЗФ!$A:$A,0),MATCH("На реализацию"&amp;YEAR(MR$3),ЗФ!$2:$2,0))*INDEX(КЗ!$A$1:$O$13,MATCH($A15,КЗ!$A:$A,0),MATCH(MONTH(MR$3),КЗ!$1:$1,0)),""),0)</f>
        <v>0</v>
      </c>
      <c r="MS16" s="238" cm="1">
        <f t="array" aca="1" ref="MS16" ca="1">IFERROR(IF(AND(НачИнвП_Дата&lt;=MS$3,КИнвП_Дата&gt;MS$3),
             INDEX(ЗФ,MATCH($A15,ЗФ!$A:$A,0),MATCH("На реализацию"&amp;YEAR(MS$3),ЗФ!$2:$2,0))*INDEX(КЗ!$A$1:$O$13,MATCH($A15,КЗ!$A:$A,0),MATCH(MONTH(MS$3),КЗ!$1:$1,0)),""),0)</f>
        <v>0</v>
      </c>
      <c r="MT16" s="238" cm="1">
        <f t="array" aca="1" ref="MT16" ca="1">IFERROR(IF(AND(НачИнвП_Дата&lt;=MT$3,КИнвП_Дата&gt;MT$3),
             INDEX(ЗФ,MATCH($A15,ЗФ!$A:$A,0),MATCH("На реализацию"&amp;YEAR(MT$3),ЗФ!$2:$2,0))*INDEX(КЗ!$A$1:$O$13,MATCH($A15,КЗ!$A:$A,0),MATCH(MONTH(MT$3),КЗ!$1:$1,0)),""),0)</f>
        <v>400</v>
      </c>
      <c r="MU16" s="238" cm="1">
        <f t="array" aca="1" ref="MU16" ca="1">IFERROR(IF(AND(НачИнвП_Дата&lt;=MU$3,КИнвП_Дата&gt;MU$3),
             INDEX(ЗФ,MATCH($A15,ЗФ!$A:$A,0),MATCH("На реализацию"&amp;YEAR(MU$3),ЗФ!$2:$2,0))*INDEX(КЗ!$A$1:$O$13,MATCH($A15,КЗ!$A:$A,0),MATCH(MONTH(MU$3),КЗ!$1:$1,0)),""),0)</f>
        <v>400</v>
      </c>
      <c r="MV16" s="238" cm="1">
        <f t="array" aca="1" ref="MV16" ca="1">IFERROR(IF(AND(НачИнвП_Дата&lt;=MV$3,КИнвП_Дата&gt;MV$3),
             INDEX(ЗФ,MATCH($A15,ЗФ!$A:$A,0),MATCH("На реализацию"&amp;YEAR(MV$3),ЗФ!$2:$2,0))*INDEX(КЗ!$A$1:$O$13,MATCH($A15,КЗ!$A:$A,0),MATCH(MONTH(MV$3),КЗ!$1:$1,0)),""),0)</f>
        <v>0</v>
      </c>
      <c r="MW16" s="238" cm="1">
        <f t="array" aca="1" ref="MW16" ca="1">IFERROR(IF(AND(НачИнвП_Дата&lt;=MW$3,КИнвП_Дата&gt;MW$3),
             INDEX(ЗФ,MATCH($A15,ЗФ!$A:$A,0),MATCH("На реализацию"&amp;YEAR(MW$3),ЗФ!$2:$2,0))*INDEX(КЗ!$A$1:$O$13,MATCH($A15,КЗ!$A:$A,0),MATCH(MONTH(MW$3),КЗ!$1:$1,0)),""),0)</f>
        <v>0</v>
      </c>
      <c r="MX16" s="238" cm="1">
        <f t="array" aca="1" ref="MX16" ca="1">IFERROR(IF(AND(НачИнвП_Дата&lt;=MX$3,КИнвП_Дата&gt;MX$3),
             INDEX(ЗФ,MATCH($A15,ЗФ!$A:$A,0),MATCH("На реализацию"&amp;YEAR(MX$3),ЗФ!$2:$2,0))*INDEX(КЗ!$A$1:$O$13,MATCH($A15,КЗ!$A:$A,0),MATCH(MONTH(MX$3),КЗ!$1:$1,0)),""),0)</f>
        <v>0</v>
      </c>
      <c r="MY16" s="238" cm="1">
        <f t="array" aca="1" ref="MY16" ca="1">IFERROR(IF(AND(НачИнвП_Дата&lt;=MY$3,КИнвП_Дата&gt;MY$3),
             INDEX(ЗФ,MATCH($A15,ЗФ!$A:$A,0),MATCH("На реализацию"&amp;YEAR(MY$3),ЗФ!$2:$2,0))*INDEX(КЗ!$A$1:$O$13,MATCH($A15,КЗ!$A:$A,0),MATCH(MONTH(MY$3),КЗ!$1:$1,0)),""),0)</f>
        <v>0</v>
      </c>
      <c r="MZ16" s="238" cm="1">
        <f t="array" aca="1" ref="MZ16" ca="1">IFERROR(IF(AND(НачИнвП_Дата&lt;=MZ$3,КИнвП_Дата&gt;MZ$3),
             INDEX(ЗФ,MATCH($A15,ЗФ!$A:$A,0),MATCH("На реализацию"&amp;YEAR(MZ$3),ЗФ!$2:$2,0))*INDEX(КЗ!$A$1:$O$13,MATCH($A15,КЗ!$A:$A,0),MATCH(MONTH(MZ$3),КЗ!$1:$1,0)),""),0)</f>
        <v>0</v>
      </c>
      <c r="NA16" s="548">
        <f t="shared" ref="NA16" ca="1" si="677">SUM(MO16:MZ16)</f>
        <v>800</v>
      </c>
      <c r="NB16" s="238" cm="1">
        <f t="array" aca="1" ref="NB16" ca="1">IFERROR(IF(AND(НачИнвП_Дата&lt;=NB$3,КИнвП_Дата&gt;NB$3),
             INDEX(ЗФ,MATCH($A15,ЗФ!$A:$A,0),MATCH("На реализацию"&amp;YEAR(NB$3),ЗФ!$2:$2,0))*INDEX(КЗ!$A$1:$O$13,MATCH($A15,КЗ!$A:$A,0),MATCH(MONTH(NB$3),КЗ!$1:$1,0)),""),0)</f>
        <v>0</v>
      </c>
      <c r="NC16" s="238" cm="1">
        <f t="array" aca="1" ref="NC16" ca="1">IFERROR(IF(AND(НачИнвП_Дата&lt;=NC$3,КИнвП_Дата&gt;NC$3),
             INDEX(ЗФ,MATCH($A15,ЗФ!$A:$A,0),MATCH("На реализацию"&amp;YEAR(NC$3),ЗФ!$2:$2,0))*INDEX(КЗ!$A$1:$O$13,MATCH($A15,КЗ!$A:$A,0),MATCH(MONTH(NC$3),КЗ!$1:$1,0)),""),0)</f>
        <v>0</v>
      </c>
      <c r="ND16" s="238" cm="1">
        <f t="array" aca="1" ref="ND16" ca="1">IFERROR(IF(AND(НачИнвП_Дата&lt;=ND$3,КИнвП_Дата&gt;ND$3),
             INDEX(ЗФ,MATCH($A15,ЗФ!$A:$A,0),MATCH("На реализацию"&amp;YEAR(ND$3),ЗФ!$2:$2,0))*INDEX(КЗ!$A$1:$O$13,MATCH($A15,КЗ!$A:$A,0),MATCH(MONTH(ND$3),КЗ!$1:$1,0)),""),0)</f>
        <v>0</v>
      </c>
      <c r="NE16" s="238" cm="1">
        <f t="array" aca="1" ref="NE16" ca="1">IFERROR(IF(AND(НачИнвП_Дата&lt;=NE$3,КИнвП_Дата&gt;NE$3),
             INDEX(ЗФ,MATCH($A15,ЗФ!$A:$A,0),MATCH("На реализацию"&amp;YEAR(NE$3),ЗФ!$2:$2,0))*INDEX(КЗ!$A$1:$O$13,MATCH($A15,КЗ!$A:$A,0),MATCH(MONTH(NE$3),КЗ!$1:$1,0)),""),0)</f>
        <v>0</v>
      </c>
      <c r="NF16" s="238" cm="1">
        <f t="array" aca="1" ref="NF16" ca="1">IFERROR(IF(AND(НачИнвП_Дата&lt;=NF$3,КИнвП_Дата&gt;NF$3),
             INDEX(ЗФ,MATCH($A15,ЗФ!$A:$A,0),MATCH("На реализацию"&amp;YEAR(NF$3),ЗФ!$2:$2,0))*INDEX(КЗ!$A$1:$O$13,MATCH($A15,КЗ!$A:$A,0),MATCH(MONTH(NF$3),КЗ!$1:$1,0)),""),0)</f>
        <v>0</v>
      </c>
      <c r="NG16" s="238" cm="1">
        <f t="array" aca="1" ref="NG16" ca="1">IFERROR(IF(AND(НачИнвП_Дата&lt;=NG$3,КИнвП_Дата&gt;NG$3),
             INDEX(ЗФ,MATCH($A15,ЗФ!$A:$A,0),MATCH("На реализацию"&amp;YEAR(NG$3),ЗФ!$2:$2,0))*INDEX(КЗ!$A$1:$O$13,MATCH($A15,КЗ!$A:$A,0),MATCH(MONTH(NG$3),КЗ!$1:$1,0)),""),0)</f>
        <v>400</v>
      </c>
      <c r="NH16" s="238" cm="1">
        <f t="array" aca="1" ref="NH16" ca="1">IFERROR(IF(AND(НачИнвП_Дата&lt;=NH$3,КИнвП_Дата&gt;NH$3),
             INDEX(ЗФ,MATCH($A15,ЗФ!$A:$A,0),MATCH("На реализацию"&amp;YEAR(NH$3),ЗФ!$2:$2,0))*INDEX(КЗ!$A$1:$O$13,MATCH($A15,КЗ!$A:$A,0),MATCH(MONTH(NH$3),КЗ!$1:$1,0)),""),0)</f>
        <v>400</v>
      </c>
      <c r="NI16" s="238" cm="1">
        <f t="array" aca="1" ref="NI16" ca="1">IFERROR(IF(AND(НачИнвП_Дата&lt;=NI$3,КИнвП_Дата&gt;NI$3),
             INDEX(ЗФ,MATCH($A15,ЗФ!$A:$A,0),MATCH("На реализацию"&amp;YEAR(NI$3),ЗФ!$2:$2,0))*INDEX(КЗ!$A$1:$O$13,MATCH($A15,КЗ!$A:$A,0),MATCH(MONTH(NI$3),КЗ!$1:$1,0)),""),0)</f>
        <v>0</v>
      </c>
      <c r="NJ16" s="238" cm="1">
        <f t="array" aca="1" ref="NJ16" ca="1">IFERROR(IF(AND(НачИнвП_Дата&lt;=NJ$3,КИнвП_Дата&gt;NJ$3),
             INDEX(ЗФ,MATCH($A15,ЗФ!$A:$A,0),MATCH("На реализацию"&amp;YEAR(NJ$3),ЗФ!$2:$2,0))*INDEX(КЗ!$A$1:$O$13,MATCH($A15,КЗ!$A:$A,0),MATCH(MONTH(NJ$3),КЗ!$1:$1,0)),""),0)</f>
        <v>0</v>
      </c>
      <c r="NK16" s="238" cm="1">
        <f t="array" aca="1" ref="NK16" ca="1">IFERROR(IF(AND(НачИнвП_Дата&lt;=NK$3,КИнвП_Дата&gt;NK$3),
             INDEX(ЗФ,MATCH($A15,ЗФ!$A:$A,0),MATCH("На реализацию"&amp;YEAR(NK$3),ЗФ!$2:$2,0))*INDEX(КЗ!$A$1:$O$13,MATCH($A15,КЗ!$A:$A,0),MATCH(MONTH(NK$3),КЗ!$1:$1,0)),""),0)</f>
        <v>0</v>
      </c>
      <c r="NL16" s="238" cm="1">
        <f t="array" aca="1" ref="NL16" ca="1">IFERROR(IF(AND(НачИнвП_Дата&lt;=NL$3,КИнвП_Дата&gt;NL$3),
             INDEX(ЗФ,MATCH($A15,ЗФ!$A:$A,0),MATCH("На реализацию"&amp;YEAR(NL$3),ЗФ!$2:$2,0))*INDEX(КЗ!$A$1:$O$13,MATCH($A15,КЗ!$A:$A,0),MATCH(MONTH(NL$3),КЗ!$1:$1,0)),""),0)</f>
        <v>0</v>
      </c>
      <c r="NM16" s="238" cm="1">
        <f t="array" aca="1" ref="NM16" ca="1">IFERROR(IF(AND(НачИнвП_Дата&lt;=NM$3,КИнвП_Дата&gt;NM$3),
             INDEX(ЗФ,MATCH($A15,ЗФ!$A:$A,0),MATCH("На реализацию"&amp;YEAR(NM$3),ЗФ!$2:$2,0))*INDEX(КЗ!$A$1:$O$13,MATCH($A15,КЗ!$A:$A,0),MATCH(MONTH(NM$3),КЗ!$1:$1,0)),""),0)</f>
        <v>0</v>
      </c>
      <c r="NN16" s="548">
        <f t="shared" ref="NN16" ca="1" si="678">SUM(NB16:NM16)</f>
        <v>800</v>
      </c>
      <c r="NO16" s="238" cm="1">
        <f t="array" aca="1" ref="NO16" ca="1">IFERROR(IF(AND(НачИнвП_Дата&lt;=NO$3,КИнвП_Дата&gt;NO$3),
             INDEX(ЗФ,MATCH($A15,ЗФ!$A:$A,0),MATCH("На реализацию"&amp;YEAR(NO$3),ЗФ!$2:$2,0))*INDEX(КЗ!$A$1:$O$13,MATCH($A15,КЗ!$A:$A,0),MATCH(MONTH(NO$3),КЗ!$1:$1,0)),""),0)</f>
        <v>0</v>
      </c>
      <c r="NP16" s="238" cm="1">
        <f t="array" aca="1" ref="NP16" ca="1">IFERROR(IF(AND(НачИнвП_Дата&lt;=NP$3,КИнвП_Дата&gt;NP$3),
             INDEX(ЗФ,MATCH($A15,ЗФ!$A:$A,0),MATCH("На реализацию"&amp;YEAR(NP$3),ЗФ!$2:$2,0))*INDEX(КЗ!$A$1:$O$13,MATCH($A15,КЗ!$A:$A,0),MATCH(MONTH(NP$3),КЗ!$1:$1,0)),""),0)</f>
        <v>0</v>
      </c>
      <c r="NQ16" s="238" cm="1">
        <f t="array" aca="1" ref="NQ16" ca="1">IFERROR(IF(AND(НачИнвП_Дата&lt;=NQ$3,КИнвП_Дата&gt;NQ$3),
             INDEX(ЗФ,MATCH($A15,ЗФ!$A:$A,0),MATCH("На реализацию"&amp;YEAR(NQ$3),ЗФ!$2:$2,0))*INDEX(КЗ!$A$1:$O$13,MATCH($A15,КЗ!$A:$A,0),MATCH(MONTH(NQ$3),КЗ!$1:$1,0)),""),0)</f>
        <v>0</v>
      </c>
      <c r="NR16" s="238" cm="1">
        <f t="array" aca="1" ref="NR16" ca="1">IFERROR(IF(AND(НачИнвП_Дата&lt;=NR$3,КИнвП_Дата&gt;NR$3),
             INDEX(ЗФ,MATCH($A15,ЗФ!$A:$A,0),MATCH("На реализацию"&amp;YEAR(NR$3),ЗФ!$2:$2,0))*INDEX(КЗ!$A$1:$O$13,MATCH($A15,КЗ!$A:$A,0),MATCH(MONTH(NR$3),КЗ!$1:$1,0)),""),0)</f>
        <v>0</v>
      </c>
      <c r="NS16" s="238" cm="1">
        <f t="array" aca="1" ref="NS16" ca="1">IFERROR(IF(AND(НачИнвП_Дата&lt;=NS$3,КИнвП_Дата&gt;NS$3),
             INDEX(ЗФ,MATCH($A15,ЗФ!$A:$A,0),MATCH("На реализацию"&amp;YEAR(NS$3),ЗФ!$2:$2,0))*INDEX(КЗ!$A$1:$O$13,MATCH($A15,КЗ!$A:$A,0),MATCH(MONTH(NS$3),КЗ!$1:$1,0)),""),0)</f>
        <v>0</v>
      </c>
      <c r="NT16" s="238" cm="1">
        <f t="array" aca="1" ref="NT16" ca="1">IFERROR(IF(AND(НачИнвП_Дата&lt;=NT$3,КИнвП_Дата&gt;NT$3),
             INDEX(ЗФ,MATCH($A15,ЗФ!$A:$A,0),MATCH("На реализацию"&amp;YEAR(NT$3),ЗФ!$2:$2,0))*INDEX(КЗ!$A$1:$O$13,MATCH($A15,КЗ!$A:$A,0),MATCH(MONTH(NT$3),КЗ!$1:$1,0)),""),0)</f>
        <v>400</v>
      </c>
      <c r="NU16" s="238" cm="1">
        <f t="array" aca="1" ref="NU16" ca="1">IFERROR(IF(AND(НачИнвП_Дата&lt;=NU$3,КИнвП_Дата&gt;NU$3),
             INDEX(ЗФ,MATCH($A15,ЗФ!$A:$A,0),MATCH("На реализацию"&amp;YEAR(NU$3),ЗФ!$2:$2,0))*INDEX(КЗ!$A$1:$O$13,MATCH($A15,КЗ!$A:$A,0),MATCH(MONTH(NU$3),КЗ!$1:$1,0)),""),0)</f>
        <v>400</v>
      </c>
      <c r="NV16" s="238" cm="1">
        <f t="array" aca="1" ref="NV16" ca="1">IFERROR(IF(AND(НачИнвП_Дата&lt;=NV$3,КИнвП_Дата&gt;NV$3),
             INDEX(ЗФ,MATCH($A15,ЗФ!$A:$A,0),MATCH("На реализацию"&amp;YEAR(NV$3),ЗФ!$2:$2,0))*INDEX(КЗ!$A$1:$O$13,MATCH($A15,КЗ!$A:$A,0),MATCH(MONTH(NV$3),КЗ!$1:$1,0)),""),0)</f>
        <v>0</v>
      </c>
      <c r="NW16" s="238" cm="1">
        <f t="array" aca="1" ref="NW16" ca="1">IFERROR(IF(AND(НачИнвП_Дата&lt;=NW$3,КИнвП_Дата&gt;NW$3),
             INDEX(ЗФ,MATCH($A15,ЗФ!$A:$A,0),MATCH("На реализацию"&amp;YEAR(NW$3),ЗФ!$2:$2,0))*INDEX(КЗ!$A$1:$O$13,MATCH($A15,КЗ!$A:$A,0),MATCH(MONTH(NW$3),КЗ!$1:$1,0)),""),0)</f>
        <v>0</v>
      </c>
      <c r="NX16" s="238" cm="1">
        <f t="array" aca="1" ref="NX16" ca="1">IFERROR(IF(AND(НачИнвП_Дата&lt;=NX$3,КИнвП_Дата&gt;NX$3),
             INDEX(ЗФ,MATCH($A15,ЗФ!$A:$A,0),MATCH("На реализацию"&amp;YEAR(NX$3),ЗФ!$2:$2,0))*INDEX(КЗ!$A$1:$O$13,MATCH($A15,КЗ!$A:$A,0),MATCH(MONTH(NX$3),КЗ!$1:$1,0)),""),0)</f>
        <v>0</v>
      </c>
      <c r="NY16" s="238" cm="1">
        <f t="array" aca="1" ref="NY16" ca="1">IFERROR(IF(AND(НачИнвП_Дата&lt;=NY$3,КИнвП_Дата&gt;NY$3),
             INDEX(ЗФ,MATCH($A15,ЗФ!$A:$A,0),MATCH("На реализацию"&amp;YEAR(NY$3),ЗФ!$2:$2,0))*INDEX(КЗ!$A$1:$O$13,MATCH($A15,КЗ!$A:$A,0),MATCH(MONTH(NY$3),КЗ!$1:$1,0)),""),0)</f>
        <v>0</v>
      </c>
      <c r="NZ16" s="238" cm="1">
        <f t="array" aca="1" ref="NZ16" ca="1">IFERROR(IF(AND(НачИнвП_Дата&lt;=NZ$3,КИнвП_Дата&gt;NZ$3),
             INDEX(ЗФ,MATCH($A15,ЗФ!$A:$A,0),MATCH("На реализацию"&amp;YEAR(NZ$3),ЗФ!$2:$2,0))*INDEX(КЗ!$A$1:$O$13,MATCH($A15,КЗ!$A:$A,0),MATCH(MONTH(NZ$3),КЗ!$1:$1,0)),""),0)</f>
        <v>0</v>
      </c>
      <c r="OA16" s="548">
        <f t="shared" ref="OA16" ca="1" si="679">SUM(NO16:NZ16)</f>
        <v>800</v>
      </c>
      <c r="OB16" s="238" cm="1">
        <f t="array" aca="1" ref="OB16" ca="1">IFERROR(IF(AND(НачИнвП_Дата&lt;=OB$3,КИнвП_Дата&gt;OB$3),
             INDEX(ЗФ,MATCH($A15,ЗФ!$A:$A,0),MATCH("На реализацию"&amp;YEAR(OB$3),ЗФ!$2:$2,0))*INDEX(КЗ!$A$1:$O$13,MATCH($A15,КЗ!$A:$A,0),MATCH(MONTH(OB$3),КЗ!$1:$1,0)),""),0)</f>
        <v>0</v>
      </c>
      <c r="OC16" s="238" cm="1">
        <f t="array" aca="1" ref="OC16" ca="1">IFERROR(IF(AND(НачИнвП_Дата&lt;=OC$3,КИнвП_Дата&gt;OC$3),
             INDEX(ЗФ,MATCH($A15,ЗФ!$A:$A,0),MATCH("На реализацию"&amp;YEAR(OC$3),ЗФ!$2:$2,0))*INDEX(КЗ!$A$1:$O$13,MATCH($A15,КЗ!$A:$A,0),MATCH(MONTH(OC$3),КЗ!$1:$1,0)),""),0)</f>
        <v>0</v>
      </c>
      <c r="OD16" s="238" cm="1">
        <f t="array" aca="1" ref="OD16" ca="1">IFERROR(IF(AND(НачИнвП_Дата&lt;=OD$3,КИнвП_Дата&gt;OD$3),
             INDEX(ЗФ,MATCH($A15,ЗФ!$A:$A,0),MATCH("На реализацию"&amp;YEAR(OD$3),ЗФ!$2:$2,0))*INDEX(КЗ!$A$1:$O$13,MATCH($A15,КЗ!$A:$A,0),MATCH(MONTH(OD$3),КЗ!$1:$1,0)),""),0)</f>
        <v>0</v>
      </c>
      <c r="OE16" s="238" cm="1">
        <f t="array" aca="1" ref="OE16" ca="1">IFERROR(IF(AND(НачИнвП_Дата&lt;=OE$3,КИнвП_Дата&gt;OE$3),
             INDEX(ЗФ,MATCH($A15,ЗФ!$A:$A,0),MATCH("На реализацию"&amp;YEAR(OE$3),ЗФ!$2:$2,0))*INDEX(КЗ!$A$1:$O$13,MATCH($A15,КЗ!$A:$A,0),MATCH(MONTH(OE$3),КЗ!$1:$1,0)),""),0)</f>
        <v>0</v>
      </c>
      <c r="OF16" s="238" cm="1">
        <f t="array" aca="1" ref="OF16" ca="1">IFERROR(IF(AND(НачИнвП_Дата&lt;=OF$3,КИнвП_Дата&gt;OF$3),
             INDEX(ЗФ,MATCH($A15,ЗФ!$A:$A,0),MATCH("На реализацию"&amp;YEAR(OF$3),ЗФ!$2:$2,0))*INDEX(КЗ!$A$1:$O$13,MATCH($A15,КЗ!$A:$A,0),MATCH(MONTH(OF$3),КЗ!$1:$1,0)),""),0)</f>
        <v>0</v>
      </c>
      <c r="OG16" s="238" cm="1">
        <f t="array" aca="1" ref="OG16" ca="1">IFERROR(IF(AND(НачИнвП_Дата&lt;=OG$3,КИнвП_Дата&gt;OG$3),
             INDEX(ЗФ,MATCH($A15,ЗФ!$A:$A,0),MATCH("На реализацию"&amp;YEAR(OG$3),ЗФ!$2:$2,0))*INDEX(КЗ!$A$1:$O$13,MATCH($A15,КЗ!$A:$A,0),MATCH(MONTH(OG$3),КЗ!$1:$1,0)),""),0)</f>
        <v>400</v>
      </c>
      <c r="OH16" s="238" cm="1">
        <f t="array" aca="1" ref="OH16" ca="1">IFERROR(IF(AND(НачИнвП_Дата&lt;=OH$3,КИнвП_Дата&gt;OH$3),
             INDEX(ЗФ,MATCH($A15,ЗФ!$A:$A,0),MATCH("На реализацию"&amp;YEAR(OH$3),ЗФ!$2:$2,0))*INDEX(КЗ!$A$1:$O$13,MATCH($A15,КЗ!$A:$A,0),MATCH(MONTH(OH$3),КЗ!$1:$1,0)),""),0)</f>
        <v>400</v>
      </c>
      <c r="OI16" s="238" cm="1">
        <f t="array" aca="1" ref="OI16" ca="1">IFERROR(IF(AND(НачИнвП_Дата&lt;=OI$3,КИнвП_Дата&gt;OI$3),
             INDEX(ЗФ,MATCH($A15,ЗФ!$A:$A,0),MATCH("На реализацию"&amp;YEAR(OI$3),ЗФ!$2:$2,0))*INDEX(КЗ!$A$1:$O$13,MATCH($A15,КЗ!$A:$A,0),MATCH(MONTH(OI$3),КЗ!$1:$1,0)),""),0)</f>
        <v>0</v>
      </c>
      <c r="OJ16" s="238" cm="1">
        <f t="array" aca="1" ref="OJ16" ca="1">IFERROR(IF(AND(НачИнвП_Дата&lt;=OJ$3,КИнвП_Дата&gt;OJ$3),
             INDEX(ЗФ,MATCH($A15,ЗФ!$A:$A,0),MATCH("На реализацию"&amp;YEAR(OJ$3),ЗФ!$2:$2,0))*INDEX(КЗ!$A$1:$O$13,MATCH($A15,КЗ!$A:$A,0),MATCH(MONTH(OJ$3),КЗ!$1:$1,0)),""),0)</f>
        <v>0</v>
      </c>
      <c r="OK16" s="238" t="str" cm="1">
        <f t="array" aca="1" ref="OK16" ca="1">IFERROR(IF(AND(НачИнвП_Дата&lt;=OK$3,КИнвП_Дата&gt;OK$3),
             INDEX(ЗФ,MATCH($A15,ЗФ!$A:$A,0),MATCH("На реализацию"&amp;YEAR(OK$3),ЗФ!$2:$2,0))*INDEX(КЗ!$A$1:$O$13,MATCH($A15,КЗ!$A:$A,0),MATCH(MONTH(OK$3),КЗ!$1:$1,0)),""),0)</f>
        <v/>
      </c>
      <c r="OL16" s="238" t="str" cm="1">
        <f t="array" aca="1" ref="OL16" ca="1">IFERROR(IF(AND(НачИнвП_Дата&lt;=OL$3,КИнвП_Дата&gt;OL$3),
             INDEX(ЗФ,MATCH($A15,ЗФ!$A:$A,0),MATCH("На реализацию"&amp;YEAR(OL$3),ЗФ!$2:$2,0))*INDEX(КЗ!$A$1:$O$13,MATCH($A15,КЗ!$A:$A,0),MATCH(MONTH(OL$3),КЗ!$1:$1,0)),""),0)</f>
        <v/>
      </c>
      <c r="OM16" s="238" t="str" cm="1">
        <f t="array" aca="1" ref="OM16" ca="1">IFERROR(IF(AND(НачИнвП_Дата&lt;=OM$3,КИнвП_Дата&gt;OM$3),
             INDEX(ЗФ,MATCH($A15,ЗФ!$A:$A,0),MATCH("На реализацию"&amp;YEAR(OM$3),ЗФ!$2:$2,0))*INDEX(КЗ!$A$1:$O$13,MATCH($A15,КЗ!$A:$A,0),MATCH(MONTH(OM$3),КЗ!$1:$1,0)),""),0)</f>
        <v/>
      </c>
      <c r="ON16" s="548">
        <f t="shared" ref="ON16" ca="1" si="680">SUM(OB16:OM16)</f>
        <v>800</v>
      </c>
    </row>
    <row r="17" spans="1:404" s="233" customFormat="1" ht="12.75" outlineLevel="2">
      <c r="A17" s="231" t="s">
        <v>240</v>
      </c>
      <c r="B17" s="232">
        <f ca="1">IFERROR(IF(OFFSET(B17,-1,0,1,1)&lt;&gt;"", INDEX(ЗФ,MATCH($A15,ЗФ!$A:$A,0),MATCH("Цена на реализацию"&amp;YEAR(B$3),ЗФ!$2:$2,0)),0),0)</f>
        <v>0</v>
      </c>
      <c r="C17" s="232">
        <f ca="1">IFERROR(IF(OFFSET(C17,-1,0,1,1)&lt;&gt;"", INDEX(ЗФ,MATCH($A15,ЗФ!$A:$A,0),MATCH("Цена на реализацию"&amp;YEAR(C$3),ЗФ!$2:$2,0)),0),0)</f>
        <v>0</v>
      </c>
      <c r="D17" s="232">
        <f ca="1">IFERROR(IF(OFFSET(D17,-1,0,1,1)&lt;&gt;"", INDEX(ЗФ,MATCH($A15,ЗФ!$A:$A,0),MATCH("Цена на реализацию"&amp;YEAR(D$3),ЗФ!$2:$2,0)),0),0)</f>
        <v>0</v>
      </c>
      <c r="E17" s="232">
        <f ca="1">IFERROR(IF(OFFSET(E17,-1,0,1,1)&lt;&gt;"", INDEX(ЗФ,MATCH($A15,ЗФ!$A:$A,0),MATCH("Цена на реализацию"&amp;YEAR(E$3),ЗФ!$2:$2,0)),0),0)</f>
        <v>0</v>
      </c>
      <c r="F17" s="232">
        <f ca="1">IFERROR(IF(OFFSET(F17,-1,0,1,1)&lt;&gt;"", INDEX(ЗФ,MATCH($A15,ЗФ!$A:$A,0),MATCH("Цена на реализацию"&amp;YEAR(F$3),ЗФ!$2:$2,0)),0),0)</f>
        <v>0</v>
      </c>
      <c r="G17" s="232">
        <f ca="1">IFERROR(IF(OFFSET(G17,-1,0,1,1)&lt;&gt;"", INDEX(ЗФ,MATCH($A15,ЗФ!$A:$A,0),MATCH("Цена на реализацию"&amp;YEAR(G$3),ЗФ!$2:$2,0)),0),0)</f>
        <v>0</v>
      </c>
      <c r="H17" s="232">
        <f ca="1">IFERROR(IF(OFFSET(H17,-1,0,1,1)&lt;&gt;"", INDEX(ЗФ,MATCH($A15,ЗФ!$A:$A,0),MATCH("Цена на реализацию"&amp;YEAR(H$3),ЗФ!$2:$2,0)),0),0)</f>
        <v>0</v>
      </c>
      <c r="I17" s="232">
        <f ca="1">IFERROR(IF(OFFSET(I17,-1,0,1,1)&lt;&gt;"", INDEX(ЗФ,MATCH($A15,ЗФ!$A:$A,0),MATCH("Цена на реализацию"&amp;YEAR(I$3),ЗФ!$2:$2,0)),0),0)</f>
        <v>0</v>
      </c>
      <c r="J17" s="232">
        <f ca="1">IFERROR(IF(OFFSET(J17,-1,0,1,1)&lt;&gt;"", INDEX(ЗФ,MATCH($A15,ЗФ!$A:$A,0),MATCH("Цена на реализацию"&amp;YEAR(J$3),ЗФ!$2:$2,0)),0),0)</f>
        <v>0</v>
      </c>
      <c r="K17" s="232">
        <f ca="1">IFERROR(IF(OFFSET(K17,-1,0,1,1)&lt;&gt;"", INDEX(ЗФ,MATCH($A15,ЗФ!$A:$A,0),MATCH("Цена на реализацию"&amp;YEAR(K$3),ЗФ!$2:$2,0)),0),0)</f>
        <v>3</v>
      </c>
      <c r="L17" s="232">
        <f ca="1">IFERROR(IF(OFFSET(L17,-1,0,1,1)&lt;&gt;"", INDEX(ЗФ,MATCH($A15,ЗФ!$A:$A,0),MATCH("Цена на реализацию"&amp;YEAR(L$3),ЗФ!$2:$2,0)),0),0)</f>
        <v>3</v>
      </c>
      <c r="M17" s="232">
        <f ca="1">IFERROR(IF(OFFSET(M17,-1,0,1,1)&lt;&gt;"", INDEX(ЗФ,MATCH($A15,ЗФ!$A:$A,0),MATCH("Цена на реализацию"&amp;YEAR(M$3),ЗФ!$2:$2,0)),0),0)</f>
        <v>3</v>
      </c>
      <c r="N17" s="548">
        <f t="shared" ref="N17:BN17" ca="1" si="681">IFERROR(N15/N16,0)</f>
        <v>0</v>
      </c>
      <c r="O17" s="232">
        <f ca="1">IFERROR(IF(OFFSET(O17,-1,0,1,1)&lt;&gt;"", INDEX(ЗФ,MATCH($A15,ЗФ!$A:$A,0),MATCH("Цена на реализацию"&amp;YEAR(O$3),ЗФ!$2:$2,0)),0),0)</f>
        <v>3</v>
      </c>
      <c r="P17" s="232">
        <f ca="1">IFERROR(IF(OFFSET(P17,-1,0,1,1)&lt;&gt;"", INDEX(ЗФ,MATCH($A15,ЗФ!$A:$A,0),MATCH("Цена на реализацию"&amp;YEAR(P$3),ЗФ!$2:$2,0)),0),0)</f>
        <v>3</v>
      </c>
      <c r="Q17" s="232">
        <f ca="1">IFERROR(IF(OFFSET(Q17,-1,0,1,1)&lt;&gt;"", INDEX(ЗФ,MATCH($A15,ЗФ!$A:$A,0),MATCH("Цена на реализацию"&amp;YEAR(Q$3),ЗФ!$2:$2,0)),0),0)</f>
        <v>3</v>
      </c>
      <c r="R17" s="232">
        <f ca="1">IFERROR(IF(OFFSET(R17,-1,0,1,1)&lt;&gt;"", INDEX(ЗФ,MATCH($A15,ЗФ!$A:$A,0),MATCH("Цена на реализацию"&amp;YEAR(R$3),ЗФ!$2:$2,0)),0),0)</f>
        <v>3</v>
      </c>
      <c r="S17" s="232">
        <f ca="1">IFERROR(IF(OFFSET(S17,-1,0,1,1)&lt;&gt;"", INDEX(ЗФ,MATCH($A15,ЗФ!$A:$A,0),MATCH("Цена на реализацию"&amp;YEAR(S$3),ЗФ!$2:$2,0)),0),0)</f>
        <v>3</v>
      </c>
      <c r="T17" s="232">
        <f ca="1">IFERROR(IF(OFFSET(T17,-1,0,1,1)&lt;&gt;"", INDEX(ЗФ,MATCH($A15,ЗФ!$A:$A,0),MATCH("Цена на реализацию"&amp;YEAR(T$3),ЗФ!$2:$2,0)),0),0)</f>
        <v>3</v>
      </c>
      <c r="U17" s="232">
        <f ca="1">IFERROR(IF(OFFSET(U17,-1,0,1,1)&lt;&gt;"", INDEX(ЗФ,MATCH($A15,ЗФ!$A:$A,0),MATCH("Цена на реализацию"&amp;YEAR(U$3),ЗФ!$2:$2,0)),0),0)</f>
        <v>3</v>
      </c>
      <c r="V17" s="232">
        <f ca="1">IFERROR(IF(OFFSET(V17,-1,0,1,1)&lt;&gt;"", INDEX(ЗФ,MATCH($A15,ЗФ!$A:$A,0),MATCH("Цена на реализацию"&amp;YEAR(V$3),ЗФ!$2:$2,0)),0),0)</f>
        <v>3</v>
      </c>
      <c r="W17" s="232">
        <f ca="1">IFERROR(IF(OFFSET(W17,-1,0,1,1)&lt;&gt;"", INDEX(ЗФ,MATCH($A15,ЗФ!$A:$A,0),MATCH("Цена на реализацию"&amp;YEAR(W$3),ЗФ!$2:$2,0)),0),0)</f>
        <v>3</v>
      </c>
      <c r="X17" s="232">
        <f ca="1">IFERROR(IF(OFFSET(X17,-1,0,1,1)&lt;&gt;"", INDEX(ЗФ,MATCH($A15,ЗФ!$A:$A,0),MATCH("Цена на реализацию"&amp;YEAR(X$3),ЗФ!$2:$2,0)),0),0)</f>
        <v>3</v>
      </c>
      <c r="Y17" s="232">
        <f ca="1">IFERROR(IF(OFFSET(Y17,-1,0,1,1)&lt;&gt;"", INDEX(ЗФ,MATCH($A15,ЗФ!$A:$A,0),MATCH("Цена на реализацию"&amp;YEAR(Y$3),ЗФ!$2:$2,0)),0),0)</f>
        <v>3</v>
      </c>
      <c r="Z17" s="232">
        <f ca="1">IFERROR(IF(OFFSET(Z17,-1,0,1,1)&lt;&gt;"", INDEX(ЗФ,MATCH($A15,ЗФ!$A:$A,0),MATCH("Цена на реализацию"&amp;YEAR(Z$3),ЗФ!$2:$2,0)),0),0)</f>
        <v>3</v>
      </c>
      <c r="AA17" s="548">
        <f t="shared" ca="1" si="681"/>
        <v>3</v>
      </c>
      <c r="AB17" s="232">
        <f ca="1">IFERROR(IF(OFFSET(AB17,-1,0,1,1)&lt;&gt;"", INDEX(ЗФ,MATCH($A15,ЗФ!$A:$A,0),MATCH("Цена на реализацию"&amp;YEAR(AB$3),ЗФ!$2:$2,0)),0),0)</f>
        <v>3</v>
      </c>
      <c r="AC17" s="232">
        <f ca="1">IFERROR(IF(OFFSET(AC17,-1,0,1,1)&lt;&gt;"", INDEX(ЗФ,MATCH($A15,ЗФ!$A:$A,0),MATCH("Цена на реализацию"&amp;YEAR(AC$3),ЗФ!$2:$2,0)),0),0)</f>
        <v>3</v>
      </c>
      <c r="AD17" s="232">
        <f ca="1">IFERROR(IF(OFFSET(AD17,-1,0,1,1)&lt;&gt;"", INDEX(ЗФ,MATCH($A15,ЗФ!$A:$A,0),MATCH("Цена на реализацию"&amp;YEAR(AD$3),ЗФ!$2:$2,0)),0),0)</f>
        <v>3</v>
      </c>
      <c r="AE17" s="232">
        <f ca="1">IFERROR(IF(OFFSET(AE17,-1,0,1,1)&lt;&gt;"", INDEX(ЗФ,MATCH($A15,ЗФ!$A:$A,0),MATCH("Цена на реализацию"&amp;YEAR(AE$3),ЗФ!$2:$2,0)),0),0)</f>
        <v>3</v>
      </c>
      <c r="AF17" s="232">
        <f ca="1">IFERROR(IF(OFFSET(AF17,-1,0,1,1)&lt;&gt;"", INDEX(ЗФ,MATCH($A15,ЗФ!$A:$A,0),MATCH("Цена на реализацию"&amp;YEAR(AF$3),ЗФ!$2:$2,0)),0),0)</f>
        <v>3</v>
      </c>
      <c r="AG17" s="232">
        <f ca="1">IFERROR(IF(OFFSET(AG17,-1,0,1,1)&lt;&gt;"", INDEX(ЗФ,MATCH($A15,ЗФ!$A:$A,0),MATCH("Цена на реализацию"&amp;YEAR(AG$3),ЗФ!$2:$2,0)),0),0)</f>
        <v>3</v>
      </c>
      <c r="AH17" s="232">
        <f ca="1">IFERROR(IF(OFFSET(AH17,-1,0,1,1)&lt;&gt;"", INDEX(ЗФ,MATCH($A15,ЗФ!$A:$A,0),MATCH("Цена на реализацию"&amp;YEAR(AH$3),ЗФ!$2:$2,0)),0),0)</f>
        <v>3</v>
      </c>
      <c r="AI17" s="232">
        <f ca="1">IFERROR(IF(OFFSET(AI17,-1,0,1,1)&lt;&gt;"", INDEX(ЗФ,MATCH($A15,ЗФ!$A:$A,0),MATCH("Цена на реализацию"&amp;YEAR(AI$3),ЗФ!$2:$2,0)),0),0)</f>
        <v>3</v>
      </c>
      <c r="AJ17" s="232">
        <f ca="1">IFERROR(IF(OFFSET(AJ17,-1,0,1,1)&lt;&gt;"", INDEX(ЗФ,MATCH($A15,ЗФ!$A:$A,0),MATCH("Цена на реализацию"&amp;YEAR(AJ$3),ЗФ!$2:$2,0)),0),0)</f>
        <v>3</v>
      </c>
      <c r="AK17" s="232">
        <f ca="1">IFERROR(IF(OFFSET(AK17,-1,0,1,1)&lt;&gt;"", INDEX(ЗФ,MATCH($A15,ЗФ!$A:$A,0),MATCH("Цена на реализацию"&amp;YEAR(AK$3),ЗФ!$2:$2,0)),0),0)</f>
        <v>3</v>
      </c>
      <c r="AL17" s="232">
        <f ca="1">IFERROR(IF(OFFSET(AL17,-1,0,1,1)&lt;&gt;"", INDEX(ЗФ,MATCH($A15,ЗФ!$A:$A,0),MATCH("Цена на реализацию"&amp;YEAR(AL$3),ЗФ!$2:$2,0)),0),0)</f>
        <v>3</v>
      </c>
      <c r="AM17" s="232">
        <f ca="1">IFERROR(IF(OFFSET(AM17,-1,0,1,1)&lt;&gt;"", INDEX(ЗФ,MATCH($A15,ЗФ!$A:$A,0),MATCH("Цена на реализацию"&amp;YEAR(AM$3),ЗФ!$2:$2,0)),0),0)</f>
        <v>3</v>
      </c>
      <c r="AN17" s="548">
        <f t="shared" ca="1" si="681"/>
        <v>3</v>
      </c>
      <c r="AO17" s="232">
        <f ca="1">IFERROR(IF(OFFSET(AO17,-1,0,1,1)&lt;&gt;"", INDEX(ЗФ,MATCH($A15,ЗФ!$A:$A,0),MATCH("Цена на реализацию"&amp;YEAR(AO$3),ЗФ!$2:$2,0)),0),0)</f>
        <v>3</v>
      </c>
      <c r="AP17" s="232">
        <f ca="1">IFERROR(IF(OFFSET(AP17,-1,0,1,1)&lt;&gt;"", INDEX(ЗФ,MATCH($A15,ЗФ!$A:$A,0),MATCH("Цена на реализацию"&amp;YEAR(AP$3),ЗФ!$2:$2,0)),0),0)</f>
        <v>3</v>
      </c>
      <c r="AQ17" s="232">
        <f ca="1">IFERROR(IF(OFFSET(AQ17,-1,0,1,1)&lt;&gt;"", INDEX(ЗФ,MATCH($A15,ЗФ!$A:$A,0),MATCH("Цена на реализацию"&amp;YEAR(AQ$3),ЗФ!$2:$2,0)),0),0)</f>
        <v>3</v>
      </c>
      <c r="AR17" s="232">
        <f ca="1">IFERROR(IF(OFFSET(AR17,-1,0,1,1)&lt;&gt;"", INDEX(ЗФ,MATCH($A15,ЗФ!$A:$A,0),MATCH("Цена на реализацию"&amp;YEAR(AR$3),ЗФ!$2:$2,0)),0),0)</f>
        <v>3</v>
      </c>
      <c r="AS17" s="232">
        <f ca="1">IFERROR(IF(OFFSET(AS17,-1,0,1,1)&lt;&gt;"", INDEX(ЗФ,MATCH($A15,ЗФ!$A:$A,0),MATCH("Цена на реализацию"&amp;YEAR(AS$3),ЗФ!$2:$2,0)),0),0)</f>
        <v>3</v>
      </c>
      <c r="AT17" s="232">
        <f ca="1">IFERROR(IF(OFFSET(AT17,-1,0,1,1)&lt;&gt;"", INDEX(ЗФ,MATCH($A15,ЗФ!$A:$A,0),MATCH("Цена на реализацию"&amp;YEAR(AT$3),ЗФ!$2:$2,0)),0),0)</f>
        <v>3</v>
      </c>
      <c r="AU17" s="232">
        <f ca="1">IFERROR(IF(OFFSET(AU17,-1,0,1,1)&lt;&gt;"", INDEX(ЗФ,MATCH($A15,ЗФ!$A:$A,0),MATCH("Цена на реализацию"&amp;YEAR(AU$3),ЗФ!$2:$2,0)),0),0)</f>
        <v>3</v>
      </c>
      <c r="AV17" s="232">
        <f ca="1">IFERROR(IF(OFFSET(AV17,-1,0,1,1)&lt;&gt;"", INDEX(ЗФ,MATCH($A15,ЗФ!$A:$A,0),MATCH("Цена на реализацию"&amp;YEAR(AV$3),ЗФ!$2:$2,0)),0),0)</f>
        <v>3</v>
      </c>
      <c r="AW17" s="232">
        <f ca="1">IFERROR(IF(OFFSET(AW17,-1,0,1,1)&lt;&gt;"", INDEX(ЗФ,MATCH($A15,ЗФ!$A:$A,0),MATCH("Цена на реализацию"&amp;YEAR(AW$3),ЗФ!$2:$2,0)),0),0)</f>
        <v>3</v>
      </c>
      <c r="AX17" s="232">
        <f ca="1">IFERROR(IF(OFFSET(AX17,-1,0,1,1)&lt;&gt;"", INDEX(ЗФ,MATCH($A15,ЗФ!$A:$A,0),MATCH("Цена на реализацию"&amp;YEAR(AX$3),ЗФ!$2:$2,0)),0),0)</f>
        <v>3</v>
      </c>
      <c r="AY17" s="232">
        <f ca="1">IFERROR(IF(OFFSET(AY17,-1,0,1,1)&lt;&gt;"", INDEX(ЗФ,MATCH($A15,ЗФ!$A:$A,0),MATCH("Цена на реализацию"&amp;YEAR(AY$3),ЗФ!$2:$2,0)),0),0)</f>
        <v>3</v>
      </c>
      <c r="AZ17" s="232">
        <f ca="1">IFERROR(IF(OFFSET(AZ17,-1,0,1,1)&lt;&gt;"", INDEX(ЗФ,MATCH($A15,ЗФ!$A:$A,0),MATCH("Цена на реализацию"&amp;YEAR(AZ$3),ЗФ!$2:$2,0)),0),0)</f>
        <v>3</v>
      </c>
      <c r="BA17" s="548">
        <f t="shared" ca="1" si="681"/>
        <v>3</v>
      </c>
      <c r="BB17" s="232">
        <f ca="1">IFERROR(IF(OFFSET(BB17,-1,0,1,1)&lt;&gt;"", INDEX(ЗФ,MATCH($A15,ЗФ!$A:$A,0),MATCH("Цена на реализацию"&amp;YEAR(BB$3),ЗФ!$2:$2,0)),0),0)</f>
        <v>3</v>
      </c>
      <c r="BC17" s="232">
        <f ca="1">IFERROR(IF(OFFSET(BC17,-1,0,1,1)&lt;&gt;"", INDEX(ЗФ,MATCH($A15,ЗФ!$A:$A,0),MATCH("Цена на реализацию"&amp;YEAR(BC$3),ЗФ!$2:$2,0)),0),0)</f>
        <v>3</v>
      </c>
      <c r="BD17" s="232">
        <f ca="1">IFERROR(IF(OFFSET(BD17,-1,0,1,1)&lt;&gt;"", INDEX(ЗФ,MATCH($A15,ЗФ!$A:$A,0),MATCH("Цена на реализацию"&amp;YEAR(BD$3),ЗФ!$2:$2,0)),0),0)</f>
        <v>3</v>
      </c>
      <c r="BE17" s="232">
        <f ca="1">IFERROR(IF(OFFSET(BE17,-1,0,1,1)&lt;&gt;"", INDEX(ЗФ,MATCH($A15,ЗФ!$A:$A,0),MATCH("Цена на реализацию"&amp;YEAR(BE$3),ЗФ!$2:$2,0)),0),0)</f>
        <v>3</v>
      </c>
      <c r="BF17" s="232">
        <f ca="1">IFERROR(IF(OFFSET(BF17,-1,0,1,1)&lt;&gt;"", INDEX(ЗФ,MATCH($A15,ЗФ!$A:$A,0),MATCH("Цена на реализацию"&amp;YEAR(BF$3),ЗФ!$2:$2,0)),0),0)</f>
        <v>3</v>
      </c>
      <c r="BG17" s="232">
        <f ca="1">IFERROR(IF(OFFSET(BG17,-1,0,1,1)&lt;&gt;"", INDEX(ЗФ,MATCH($A15,ЗФ!$A:$A,0),MATCH("Цена на реализацию"&amp;YEAR(BG$3),ЗФ!$2:$2,0)),0),0)</f>
        <v>3</v>
      </c>
      <c r="BH17" s="232">
        <f ca="1">IFERROR(IF(OFFSET(BH17,-1,0,1,1)&lt;&gt;"", INDEX(ЗФ,MATCH($A15,ЗФ!$A:$A,0),MATCH("Цена на реализацию"&amp;YEAR(BH$3),ЗФ!$2:$2,0)),0),0)</f>
        <v>3</v>
      </c>
      <c r="BI17" s="232">
        <f ca="1">IFERROR(IF(OFFSET(BI17,-1,0,1,1)&lt;&gt;"", INDEX(ЗФ,MATCH($A15,ЗФ!$A:$A,0),MATCH("Цена на реализацию"&amp;YEAR(BI$3),ЗФ!$2:$2,0)),0),0)</f>
        <v>3</v>
      </c>
      <c r="BJ17" s="232">
        <f ca="1">IFERROR(IF(OFFSET(BJ17,-1,0,1,1)&lt;&gt;"", INDEX(ЗФ,MATCH($A15,ЗФ!$A:$A,0),MATCH("Цена на реализацию"&amp;YEAR(BJ$3),ЗФ!$2:$2,0)),0),0)</f>
        <v>3</v>
      </c>
      <c r="BK17" s="232">
        <f ca="1">IFERROR(IF(OFFSET(BK17,-1,0,1,1)&lt;&gt;"", INDEX(ЗФ,MATCH($A15,ЗФ!$A:$A,0),MATCH("Цена на реализацию"&amp;YEAR(BK$3),ЗФ!$2:$2,0)),0),0)</f>
        <v>3</v>
      </c>
      <c r="BL17" s="232">
        <f ca="1">IFERROR(IF(OFFSET(BL17,-1,0,1,1)&lt;&gt;"", INDEX(ЗФ,MATCH($A15,ЗФ!$A:$A,0),MATCH("Цена на реализацию"&amp;YEAR(BL$3),ЗФ!$2:$2,0)),0),0)</f>
        <v>3</v>
      </c>
      <c r="BM17" s="232">
        <f ca="1">IFERROR(IF(OFFSET(BM17,-1,0,1,1)&lt;&gt;"", INDEX(ЗФ,MATCH($A15,ЗФ!$A:$A,0),MATCH("Цена на реализацию"&amp;YEAR(BM$3),ЗФ!$2:$2,0)),0),0)</f>
        <v>3</v>
      </c>
      <c r="BN17" s="548">
        <f t="shared" ca="1" si="681"/>
        <v>3</v>
      </c>
      <c r="BO17" s="232">
        <f ca="1">IFERROR(IF(OFFSET(BO17,-1,0,1,1)&lt;&gt;"", INDEX(ЗФ,MATCH($A15,ЗФ!$A:$A,0),MATCH("Цена на реализацию"&amp;YEAR(BO$3),ЗФ!$2:$2,0)),0),0)</f>
        <v>3</v>
      </c>
      <c r="BP17" s="232">
        <f ca="1">IFERROR(IF(OFFSET(BP17,-1,0,1,1)&lt;&gt;"", INDEX(ЗФ,MATCH($A15,ЗФ!$A:$A,0),MATCH("Цена на реализацию"&amp;YEAR(BP$3),ЗФ!$2:$2,0)),0),0)</f>
        <v>3</v>
      </c>
      <c r="BQ17" s="232">
        <f ca="1">IFERROR(IF(OFFSET(BQ17,-1,0,1,1)&lt;&gt;"", INDEX(ЗФ,MATCH($A15,ЗФ!$A:$A,0),MATCH("Цена на реализацию"&amp;YEAR(BQ$3),ЗФ!$2:$2,0)),0),0)</f>
        <v>3</v>
      </c>
      <c r="BR17" s="232">
        <f ca="1">IFERROR(IF(OFFSET(BR17,-1,0,1,1)&lt;&gt;"", INDEX(ЗФ,MATCH($A15,ЗФ!$A:$A,0),MATCH("Цена на реализацию"&amp;YEAR(BR$3),ЗФ!$2:$2,0)),0),0)</f>
        <v>3</v>
      </c>
      <c r="BS17" s="232">
        <f ca="1">IFERROR(IF(OFFSET(BS17,-1,0,1,1)&lt;&gt;"", INDEX(ЗФ,MATCH($A15,ЗФ!$A:$A,0),MATCH("Цена на реализацию"&amp;YEAR(BS$3),ЗФ!$2:$2,0)),0),0)</f>
        <v>3</v>
      </c>
      <c r="BT17" s="232">
        <f ca="1">IFERROR(IF(OFFSET(BT17,-1,0,1,1)&lt;&gt;"", INDEX(ЗФ,MATCH($A15,ЗФ!$A:$A,0),MATCH("Цена на реализацию"&amp;YEAR(BT$3),ЗФ!$2:$2,0)),0),0)</f>
        <v>3</v>
      </c>
      <c r="BU17" s="232">
        <f ca="1">IFERROR(IF(OFFSET(BU17,-1,0,1,1)&lt;&gt;"", INDEX(ЗФ,MATCH($A15,ЗФ!$A:$A,0),MATCH("Цена на реализацию"&amp;YEAR(BU$3),ЗФ!$2:$2,0)),0),0)</f>
        <v>3</v>
      </c>
      <c r="BV17" s="232">
        <f ca="1">IFERROR(IF(OFFSET(BV17,-1,0,1,1)&lt;&gt;"", INDEX(ЗФ,MATCH($A15,ЗФ!$A:$A,0),MATCH("Цена на реализацию"&amp;YEAR(BV$3),ЗФ!$2:$2,0)),0),0)</f>
        <v>3</v>
      </c>
      <c r="BW17" s="232">
        <f ca="1">IFERROR(IF(OFFSET(BW17,-1,0,1,1)&lt;&gt;"", INDEX(ЗФ,MATCH($A15,ЗФ!$A:$A,0),MATCH("Цена на реализацию"&amp;YEAR(BW$3),ЗФ!$2:$2,0)),0),0)</f>
        <v>3</v>
      </c>
      <c r="BX17" s="232">
        <f ca="1">IFERROR(IF(OFFSET(BX17,-1,0,1,1)&lt;&gt;"", INDEX(ЗФ,MATCH($A15,ЗФ!$A:$A,0),MATCH("Цена на реализацию"&amp;YEAR(BX$3),ЗФ!$2:$2,0)),0),0)</f>
        <v>3</v>
      </c>
      <c r="BY17" s="232">
        <f ca="1">IFERROR(IF(OFFSET(BY17,-1,0,1,1)&lt;&gt;"", INDEX(ЗФ,MATCH($A15,ЗФ!$A:$A,0),MATCH("Цена на реализацию"&amp;YEAR(BY$3),ЗФ!$2:$2,0)),0),0)</f>
        <v>3</v>
      </c>
      <c r="BZ17" s="232">
        <f ca="1">IFERROR(IF(OFFSET(BZ17,-1,0,1,1)&lt;&gt;"", INDEX(ЗФ,MATCH($A15,ЗФ!$A:$A,0),MATCH("Цена на реализацию"&amp;YEAR(BZ$3),ЗФ!$2:$2,0)),0),0)</f>
        <v>3</v>
      </c>
      <c r="CA17" s="548">
        <f t="shared" ref="CA17:EA17" ca="1" si="682">IFERROR(CA15/CA16,0)</f>
        <v>3</v>
      </c>
      <c r="CB17" s="232">
        <f ca="1">IFERROR(IF(OFFSET(CB17,-1,0,1,1)&lt;&gt;"", INDEX(ЗФ,MATCH($A15,ЗФ!$A:$A,0),MATCH("Цена на реализацию"&amp;YEAR(CB$3),ЗФ!$2:$2,0)),0),0)</f>
        <v>3</v>
      </c>
      <c r="CC17" s="232">
        <f ca="1">IFERROR(IF(OFFSET(CC17,-1,0,1,1)&lt;&gt;"", INDEX(ЗФ,MATCH($A15,ЗФ!$A:$A,0),MATCH("Цена на реализацию"&amp;YEAR(CC$3),ЗФ!$2:$2,0)),0),0)</f>
        <v>3</v>
      </c>
      <c r="CD17" s="232">
        <f ca="1">IFERROR(IF(OFFSET(CD17,-1,0,1,1)&lt;&gt;"", INDEX(ЗФ,MATCH($A15,ЗФ!$A:$A,0),MATCH("Цена на реализацию"&amp;YEAR(CD$3),ЗФ!$2:$2,0)),0),0)</f>
        <v>3</v>
      </c>
      <c r="CE17" s="232">
        <f ca="1">IFERROR(IF(OFFSET(CE17,-1,0,1,1)&lt;&gt;"", INDEX(ЗФ,MATCH($A15,ЗФ!$A:$A,0),MATCH("Цена на реализацию"&amp;YEAR(CE$3),ЗФ!$2:$2,0)),0),0)</f>
        <v>3</v>
      </c>
      <c r="CF17" s="232">
        <f ca="1">IFERROR(IF(OFFSET(CF17,-1,0,1,1)&lt;&gt;"", INDEX(ЗФ,MATCH($A15,ЗФ!$A:$A,0),MATCH("Цена на реализацию"&amp;YEAR(CF$3),ЗФ!$2:$2,0)),0),0)</f>
        <v>3</v>
      </c>
      <c r="CG17" s="232">
        <f ca="1">IFERROR(IF(OFFSET(CG17,-1,0,1,1)&lt;&gt;"", INDEX(ЗФ,MATCH($A15,ЗФ!$A:$A,0),MATCH("Цена на реализацию"&amp;YEAR(CG$3),ЗФ!$2:$2,0)),0),0)</f>
        <v>3</v>
      </c>
      <c r="CH17" s="232">
        <f ca="1">IFERROR(IF(OFFSET(CH17,-1,0,1,1)&lt;&gt;"", INDEX(ЗФ,MATCH($A15,ЗФ!$A:$A,0),MATCH("Цена на реализацию"&amp;YEAR(CH$3),ЗФ!$2:$2,0)),0),0)</f>
        <v>3</v>
      </c>
      <c r="CI17" s="232">
        <f ca="1">IFERROR(IF(OFFSET(CI17,-1,0,1,1)&lt;&gt;"", INDEX(ЗФ,MATCH($A15,ЗФ!$A:$A,0),MATCH("Цена на реализацию"&amp;YEAR(CI$3),ЗФ!$2:$2,0)),0),0)</f>
        <v>3</v>
      </c>
      <c r="CJ17" s="232">
        <f ca="1">IFERROR(IF(OFFSET(CJ17,-1,0,1,1)&lt;&gt;"", INDEX(ЗФ,MATCH($A15,ЗФ!$A:$A,0),MATCH("Цена на реализацию"&amp;YEAR(CJ$3),ЗФ!$2:$2,0)),0),0)</f>
        <v>3</v>
      </c>
      <c r="CK17" s="232">
        <f ca="1">IFERROR(IF(OFFSET(CK17,-1,0,1,1)&lt;&gt;"", INDEX(ЗФ,MATCH($A15,ЗФ!$A:$A,0),MATCH("Цена на реализацию"&amp;YEAR(CK$3),ЗФ!$2:$2,0)),0),0)</f>
        <v>3</v>
      </c>
      <c r="CL17" s="232">
        <f ca="1">IFERROR(IF(OFFSET(CL17,-1,0,1,1)&lt;&gt;"", INDEX(ЗФ,MATCH($A15,ЗФ!$A:$A,0),MATCH("Цена на реализацию"&amp;YEAR(CL$3),ЗФ!$2:$2,0)),0),0)</f>
        <v>3</v>
      </c>
      <c r="CM17" s="232">
        <f ca="1">IFERROR(IF(OFFSET(CM17,-1,0,1,1)&lt;&gt;"", INDEX(ЗФ,MATCH($A15,ЗФ!$A:$A,0),MATCH("Цена на реализацию"&amp;YEAR(CM$3),ЗФ!$2:$2,0)),0),0)</f>
        <v>3</v>
      </c>
      <c r="CN17" s="548">
        <f t="shared" ca="1" si="682"/>
        <v>3</v>
      </c>
      <c r="CO17" s="232">
        <f ca="1">IFERROR(IF(OFFSET(CO17,-1,0,1,1)&lt;&gt;"", INDEX(ЗФ,MATCH($A15,ЗФ!$A:$A,0),MATCH("Цена на реализацию"&amp;YEAR(CO$3),ЗФ!$2:$2,0)),0),0)</f>
        <v>3</v>
      </c>
      <c r="CP17" s="232">
        <f ca="1">IFERROR(IF(OFFSET(CP17,-1,0,1,1)&lt;&gt;"", INDEX(ЗФ,MATCH($A15,ЗФ!$A:$A,0),MATCH("Цена на реализацию"&amp;YEAR(CP$3),ЗФ!$2:$2,0)),0),0)</f>
        <v>3</v>
      </c>
      <c r="CQ17" s="232">
        <f ca="1">IFERROR(IF(OFFSET(CQ17,-1,0,1,1)&lt;&gt;"", INDEX(ЗФ,MATCH($A15,ЗФ!$A:$A,0),MATCH("Цена на реализацию"&amp;YEAR(CQ$3),ЗФ!$2:$2,0)),0),0)</f>
        <v>3</v>
      </c>
      <c r="CR17" s="232">
        <f ca="1">IFERROR(IF(OFFSET(CR17,-1,0,1,1)&lt;&gt;"", INDEX(ЗФ,MATCH($A15,ЗФ!$A:$A,0),MATCH("Цена на реализацию"&amp;YEAR(CR$3),ЗФ!$2:$2,0)),0),0)</f>
        <v>3</v>
      </c>
      <c r="CS17" s="232">
        <f ca="1">IFERROR(IF(OFFSET(CS17,-1,0,1,1)&lt;&gt;"", INDEX(ЗФ,MATCH($A15,ЗФ!$A:$A,0),MATCH("Цена на реализацию"&amp;YEAR(CS$3),ЗФ!$2:$2,0)),0),0)</f>
        <v>3</v>
      </c>
      <c r="CT17" s="232">
        <f ca="1">IFERROR(IF(OFFSET(CT17,-1,0,1,1)&lt;&gt;"", INDEX(ЗФ,MATCH($A15,ЗФ!$A:$A,0),MATCH("Цена на реализацию"&amp;YEAR(CT$3),ЗФ!$2:$2,0)),0),0)</f>
        <v>3</v>
      </c>
      <c r="CU17" s="232">
        <f ca="1">IFERROR(IF(OFFSET(CU17,-1,0,1,1)&lt;&gt;"", INDEX(ЗФ,MATCH($A15,ЗФ!$A:$A,0),MATCH("Цена на реализацию"&amp;YEAR(CU$3),ЗФ!$2:$2,0)),0),0)</f>
        <v>3</v>
      </c>
      <c r="CV17" s="232">
        <f ca="1">IFERROR(IF(OFFSET(CV17,-1,0,1,1)&lt;&gt;"", INDEX(ЗФ,MATCH($A15,ЗФ!$A:$A,0),MATCH("Цена на реализацию"&amp;YEAR(CV$3),ЗФ!$2:$2,0)),0),0)</f>
        <v>3</v>
      </c>
      <c r="CW17" s="232">
        <f ca="1">IFERROR(IF(OFFSET(CW17,-1,0,1,1)&lt;&gt;"", INDEX(ЗФ,MATCH($A15,ЗФ!$A:$A,0),MATCH("Цена на реализацию"&amp;YEAR(CW$3),ЗФ!$2:$2,0)),0),0)</f>
        <v>3</v>
      </c>
      <c r="CX17" s="232">
        <f ca="1">IFERROR(IF(OFFSET(CX17,-1,0,1,1)&lt;&gt;"", INDEX(ЗФ,MATCH($A15,ЗФ!$A:$A,0),MATCH("Цена на реализацию"&amp;YEAR(CX$3),ЗФ!$2:$2,0)),0),0)</f>
        <v>3</v>
      </c>
      <c r="CY17" s="232">
        <f ca="1">IFERROR(IF(OFFSET(CY17,-1,0,1,1)&lt;&gt;"", INDEX(ЗФ,MATCH($A15,ЗФ!$A:$A,0),MATCH("Цена на реализацию"&amp;YEAR(CY$3),ЗФ!$2:$2,0)),0),0)</f>
        <v>3</v>
      </c>
      <c r="CZ17" s="232">
        <f ca="1">IFERROR(IF(OFFSET(CZ17,-1,0,1,1)&lt;&gt;"", INDEX(ЗФ,MATCH($A15,ЗФ!$A:$A,0),MATCH("Цена на реализацию"&amp;YEAR(CZ$3),ЗФ!$2:$2,0)),0),0)</f>
        <v>3</v>
      </c>
      <c r="DA17" s="548">
        <f t="shared" ca="1" si="682"/>
        <v>3</v>
      </c>
      <c r="DB17" s="232">
        <f ca="1">IFERROR(IF(OFFSET(DB17,-1,0,1,1)&lt;&gt;"", INDEX(ЗФ,MATCH($A15,ЗФ!$A:$A,0),MATCH("Цена на реализацию"&amp;YEAR(DB$3),ЗФ!$2:$2,0)),0),0)</f>
        <v>3</v>
      </c>
      <c r="DC17" s="232">
        <f ca="1">IFERROR(IF(OFFSET(DC17,-1,0,1,1)&lt;&gt;"", INDEX(ЗФ,MATCH($A15,ЗФ!$A:$A,0),MATCH("Цена на реализацию"&amp;YEAR(DC$3),ЗФ!$2:$2,0)),0),0)</f>
        <v>3</v>
      </c>
      <c r="DD17" s="232">
        <f ca="1">IFERROR(IF(OFFSET(DD17,-1,0,1,1)&lt;&gt;"", INDEX(ЗФ,MATCH($A15,ЗФ!$A:$A,0),MATCH("Цена на реализацию"&amp;YEAR(DD$3),ЗФ!$2:$2,0)),0),0)</f>
        <v>3</v>
      </c>
      <c r="DE17" s="232">
        <f ca="1">IFERROR(IF(OFFSET(DE17,-1,0,1,1)&lt;&gt;"", INDEX(ЗФ,MATCH($A15,ЗФ!$A:$A,0),MATCH("Цена на реализацию"&amp;YEAR(DE$3),ЗФ!$2:$2,0)),0),0)</f>
        <v>3</v>
      </c>
      <c r="DF17" s="232">
        <f ca="1">IFERROR(IF(OFFSET(DF17,-1,0,1,1)&lt;&gt;"", INDEX(ЗФ,MATCH($A15,ЗФ!$A:$A,0),MATCH("Цена на реализацию"&amp;YEAR(DF$3),ЗФ!$2:$2,0)),0),0)</f>
        <v>3</v>
      </c>
      <c r="DG17" s="232">
        <f ca="1">IFERROR(IF(OFFSET(DG17,-1,0,1,1)&lt;&gt;"", INDEX(ЗФ,MATCH($A15,ЗФ!$A:$A,0),MATCH("Цена на реализацию"&amp;YEAR(DG$3),ЗФ!$2:$2,0)),0),0)</f>
        <v>3</v>
      </c>
      <c r="DH17" s="232">
        <f ca="1">IFERROR(IF(OFFSET(DH17,-1,0,1,1)&lt;&gt;"", INDEX(ЗФ,MATCH($A15,ЗФ!$A:$A,0),MATCH("Цена на реализацию"&amp;YEAR(DH$3),ЗФ!$2:$2,0)),0),0)</f>
        <v>3</v>
      </c>
      <c r="DI17" s="232">
        <f ca="1">IFERROR(IF(OFFSET(DI17,-1,0,1,1)&lt;&gt;"", INDEX(ЗФ,MATCH($A15,ЗФ!$A:$A,0),MATCH("Цена на реализацию"&amp;YEAR(DI$3),ЗФ!$2:$2,0)),0),0)</f>
        <v>3</v>
      </c>
      <c r="DJ17" s="232">
        <f ca="1">IFERROR(IF(OFFSET(DJ17,-1,0,1,1)&lt;&gt;"", INDEX(ЗФ,MATCH($A15,ЗФ!$A:$A,0),MATCH("Цена на реализацию"&amp;YEAR(DJ$3),ЗФ!$2:$2,0)),0),0)</f>
        <v>3</v>
      </c>
      <c r="DK17" s="232">
        <f ca="1">IFERROR(IF(OFFSET(DK17,-1,0,1,1)&lt;&gt;"", INDEX(ЗФ,MATCH($A15,ЗФ!$A:$A,0),MATCH("Цена на реализацию"&amp;YEAR(DK$3),ЗФ!$2:$2,0)),0),0)</f>
        <v>3</v>
      </c>
      <c r="DL17" s="232">
        <f ca="1">IFERROR(IF(OFFSET(DL17,-1,0,1,1)&lt;&gt;"", INDEX(ЗФ,MATCH($A15,ЗФ!$A:$A,0),MATCH("Цена на реализацию"&amp;YEAR(DL$3),ЗФ!$2:$2,0)),0),0)</f>
        <v>3</v>
      </c>
      <c r="DM17" s="232">
        <f ca="1">IFERROR(IF(OFFSET(DM17,-1,0,1,1)&lt;&gt;"", INDEX(ЗФ,MATCH($A15,ЗФ!$A:$A,0),MATCH("Цена на реализацию"&amp;YEAR(DM$3),ЗФ!$2:$2,0)),0),0)</f>
        <v>3</v>
      </c>
      <c r="DN17" s="548">
        <f t="shared" ca="1" si="682"/>
        <v>3</v>
      </c>
      <c r="DO17" s="232">
        <f ca="1">IFERROR(IF(OFFSET(DO17,-1,0,1,1)&lt;&gt;"", INDEX(ЗФ,MATCH($A15,ЗФ!$A:$A,0),MATCH("Цена на реализацию"&amp;YEAR(DO$3),ЗФ!$2:$2,0)),0),0)</f>
        <v>3</v>
      </c>
      <c r="DP17" s="232">
        <f ca="1">IFERROR(IF(OFFSET(DP17,-1,0,1,1)&lt;&gt;"", INDEX(ЗФ,MATCH($A15,ЗФ!$A:$A,0),MATCH("Цена на реализацию"&amp;YEAR(DP$3),ЗФ!$2:$2,0)),0),0)</f>
        <v>3</v>
      </c>
      <c r="DQ17" s="232">
        <f ca="1">IFERROR(IF(OFFSET(DQ17,-1,0,1,1)&lt;&gt;"", INDEX(ЗФ,MATCH($A15,ЗФ!$A:$A,0),MATCH("Цена на реализацию"&amp;YEAR(DQ$3),ЗФ!$2:$2,0)),0),0)</f>
        <v>3</v>
      </c>
      <c r="DR17" s="232">
        <f ca="1">IFERROR(IF(OFFSET(DR17,-1,0,1,1)&lt;&gt;"", INDEX(ЗФ,MATCH($A15,ЗФ!$A:$A,0),MATCH("Цена на реализацию"&amp;YEAR(DR$3),ЗФ!$2:$2,0)),0),0)</f>
        <v>3</v>
      </c>
      <c r="DS17" s="232">
        <f ca="1">IFERROR(IF(OFFSET(DS17,-1,0,1,1)&lt;&gt;"", INDEX(ЗФ,MATCH($A15,ЗФ!$A:$A,0),MATCH("Цена на реализацию"&amp;YEAR(DS$3),ЗФ!$2:$2,0)),0),0)</f>
        <v>3</v>
      </c>
      <c r="DT17" s="232">
        <f ca="1">IFERROR(IF(OFFSET(DT17,-1,0,1,1)&lt;&gt;"", INDEX(ЗФ,MATCH($A15,ЗФ!$A:$A,0),MATCH("Цена на реализацию"&amp;YEAR(DT$3),ЗФ!$2:$2,0)),0),0)</f>
        <v>3</v>
      </c>
      <c r="DU17" s="232">
        <f ca="1">IFERROR(IF(OFFSET(DU17,-1,0,1,1)&lt;&gt;"", INDEX(ЗФ,MATCH($A15,ЗФ!$A:$A,0),MATCH("Цена на реализацию"&amp;YEAR(DU$3),ЗФ!$2:$2,0)),0),0)</f>
        <v>3</v>
      </c>
      <c r="DV17" s="232">
        <f ca="1">IFERROR(IF(OFFSET(DV17,-1,0,1,1)&lt;&gt;"", INDEX(ЗФ,MATCH($A15,ЗФ!$A:$A,0),MATCH("Цена на реализацию"&amp;YEAR(DV$3),ЗФ!$2:$2,0)),0),0)</f>
        <v>3</v>
      </c>
      <c r="DW17" s="232">
        <f ca="1">IFERROR(IF(OFFSET(DW17,-1,0,1,1)&lt;&gt;"", INDEX(ЗФ,MATCH($A15,ЗФ!$A:$A,0),MATCH("Цена на реализацию"&amp;YEAR(DW$3),ЗФ!$2:$2,0)),0),0)</f>
        <v>3</v>
      </c>
      <c r="DX17" s="232">
        <f ca="1">IFERROR(IF(OFFSET(DX17,-1,0,1,1)&lt;&gt;"", INDEX(ЗФ,MATCH($A15,ЗФ!$A:$A,0),MATCH("Цена на реализацию"&amp;YEAR(DX$3),ЗФ!$2:$2,0)),0),0)</f>
        <v>3</v>
      </c>
      <c r="DY17" s="232">
        <f ca="1">IFERROR(IF(OFFSET(DY17,-1,0,1,1)&lt;&gt;"", INDEX(ЗФ,MATCH($A15,ЗФ!$A:$A,0),MATCH("Цена на реализацию"&amp;YEAR(DY$3),ЗФ!$2:$2,0)),0),0)</f>
        <v>3</v>
      </c>
      <c r="DZ17" s="232">
        <f ca="1">IFERROR(IF(OFFSET(DZ17,-1,0,1,1)&lt;&gt;"", INDEX(ЗФ,MATCH($A15,ЗФ!$A:$A,0),MATCH("Цена на реализацию"&amp;YEAR(DZ$3),ЗФ!$2:$2,0)),0),0)</f>
        <v>3</v>
      </c>
      <c r="EA17" s="548">
        <f t="shared" ca="1" si="682"/>
        <v>3</v>
      </c>
      <c r="EB17" s="232">
        <f ca="1">IFERROR(IF(OFFSET(EB17,-1,0,1,1)&lt;&gt;"", INDEX(ЗФ,MATCH($A15,ЗФ!$A:$A,0),MATCH("Цена на реализацию"&amp;YEAR(EB$3),ЗФ!$2:$2,0)),0),0)</f>
        <v>3</v>
      </c>
      <c r="EC17" s="232">
        <f ca="1">IFERROR(IF(OFFSET(EC17,-1,0,1,1)&lt;&gt;"", INDEX(ЗФ,MATCH($A15,ЗФ!$A:$A,0),MATCH("Цена на реализацию"&amp;YEAR(EC$3),ЗФ!$2:$2,0)),0),0)</f>
        <v>3</v>
      </c>
      <c r="ED17" s="232">
        <f ca="1">IFERROR(IF(OFFSET(ED17,-1,0,1,1)&lt;&gt;"", INDEX(ЗФ,MATCH($A15,ЗФ!$A:$A,0),MATCH("Цена на реализацию"&amp;YEAR(ED$3),ЗФ!$2:$2,0)),0),0)</f>
        <v>3</v>
      </c>
      <c r="EE17" s="232">
        <f ca="1">IFERROR(IF(OFFSET(EE17,-1,0,1,1)&lt;&gt;"", INDEX(ЗФ,MATCH($A15,ЗФ!$A:$A,0),MATCH("Цена на реализацию"&amp;YEAR(EE$3),ЗФ!$2:$2,0)),0),0)</f>
        <v>3</v>
      </c>
      <c r="EF17" s="232">
        <f ca="1">IFERROR(IF(OFFSET(EF17,-1,0,1,1)&lt;&gt;"", INDEX(ЗФ,MATCH($A15,ЗФ!$A:$A,0),MATCH("Цена на реализацию"&amp;YEAR(EF$3),ЗФ!$2:$2,0)),0),0)</f>
        <v>3</v>
      </c>
      <c r="EG17" s="232">
        <f ca="1">IFERROR(IF(OFFSET(EG17,-1,0,1,1)&lt;&gt;"", INDEX(ЗФ,MATCH($A15,ЗФ!$A:$A,0),MATCH("Цена на реализацию"&amp;YEAR(EG$3),ЗФ!$2:$2,0)),0),0)</f>
        <v>3</v>
      </c>
      <c r="EH17" s="232">
        <f ca="1">IFERROR(IF(OFFSET(EH17,-1,0,1,1)&lt;&gt;"", INDEX(ЗФ,MATCH($A15,ЗФ!$A:$A,0),MATCH("Цена на реализацию"&amp;YEAR(EH$3),ЗФ!$2:$2,0)),0),0)</f>
        <v>3</v>
      </c>
      <c r="EI17" s="232">
        <f ca="1">IFERROR(IF(OFFSET(EI17,-1,0,1,1)&lt;&gt;"", INDEX(ЗФ,MATCH($A15,ЗФ!$A:$A,0),MATCH("Цена на реализацию"&amp;YEAR(EI$3),ЗФ!$2:$2,0)),0),0)</f>
        <v>3</v>
      </c>
      <c r="EJ17" s="232">
        <f ca="1">IFERROR(IF(OFFSET(EJ17,-1,0,1,1)&lt;&gt;"", INDEX(ЗФ,MATCH($A15,ЗФ!$A:$A,0),MATCH("Цена на реализацию"&amp;YEAR(EJ$3),ЗФ!$2:$2,0)),0),0)</f>
        <v>3</v>
      </c>
      <c r="EK17" s="232">
        <f ca="1">IFERROR(IF(OFFSET(EK17,-1,0,1,1)&lt;&gt;"", INDEX(ЗФ,MATCH($A15,ЗФ!$A:$A,0),MATCH("Цена на реализацию"&amp;YEAR(EK$3),ЗФ!$2:$2,0)),0),0)</f>
        <v>3</v>
      </c>
      <c r="EL17" s="232">
        <f ca="1">IFERROR(IF(OFFSET(EL17,-1,0,1,1)&lt;&gt;"", INDEX(ЗФ,MATCH($A15,ЗФ!$A:$A,0),MATCH("Цена на реализацию"&amp;YEAR(EL$3),ЗФ!$2:$2,0)),0),0)</f>
        <v>3</v>
      </c>
      <c r="EM17" s="232">
        <f ca="1">IFERROR(IF(OFFSET(EM17,-1,0,1,1)&lt;&gt;"", INDEX(ЗФ,MATCH($A15,ЗФ!$A:$A,0),MATCH("Цена на реализацию"&amp;YEAR(EM$3),ЗФ!$2:$2,0)),0),0)</f>
        <v>3</v>
      </c>
      <c r="EN17" s="548">
        <f t="shared" ref="EN17:GA17" ca="1" si="683">IFERROR(EN15/EN16,0)</f>
        <v>3</v>
      </c>
      <c r="EO17" s="232">
        <f ca="1">IFERROR(IF(OFFSET(EO17,-1,0,1,1)&lt;&gt;"", INDEX(ЗФ,MATCH($A15,ЗФ!$A:$A,0),MATCH("Цена на реализацию"&amp;YEAR(EO$3),ЗФ!$2:$2,0)),0),0)</f>
        <v>3</v>
      </c>
      <c r="EP17" s="232">
        <f ca="1">IFERROR(IF(OFFSET(EP17,-1,0,1,1)&lt;&gt;"", INDEX(ЗФ,MATCH($A15,ЗФ!$A:$A,0),MATCH("Цена на реализацию"&amp;YEAR(EP$3),ЗФ!$2:$2,0)),0),0)</f>
        <v>3</v>
      </c>
      <c r="EQ17" s="232">
        <f ca="1">IFERROR(IF(OFFSET(EQ17,-1,0,1,1)&lt;&gt;"", INDEX(ЗФ,MATCH($A15,ЗФ!$A:$A,0),MATCH("Цена на реализацию"&amp;YEAR(EQ$3),ЗФ!$2:$2,0)),0),0)</f>
        <v>3</v>
      </c>
      <c r="ER17" s="232">
        <f ca="1">IFERROR(IF(OFFSET(ER17,-1,0,1,1)&lt;&gt;"", INDEX(ЗФ,MATCH($A15,ЗФ!$A:$A,0),MATCH("Цена на реализацию"&amp;YEAR(ER$3),ЗФ!$2:$2,0)),0),0)</f>
        <v>3</v>
      </c>
      <c r="ES17" s="232">
        <f ca="1">IFERROR(IF(OFFSET(ES17,-1,0,1,1)&lt;&gt;"", INDEX(ЗФ,MATCH($A15,ЗФ!$A:$A,0),MATCH("Цена на реализацию"&amp;YEAR(ES$3),ЗФ!$2:$2,0)),0),0)</f>
        <v>3</v>
      </c>
      <c r="ET17" s="232">
        <f ca="1">IFERROR(IF(OFFSET(ET17,-1,0,1,1)&lt;&gt;"", INDEX(ЗФ,MATCH($A15,ЗФ!$A:$A,0),MATCH("Цена на реализацию"&amp;YEAR(ET$3),ЗФ!$2:$2,0)),0),0)</f>
        <v>3</v>
      </c>
      <c r="EU17" s="232">
        <f ca="1">IFERROR(IF(OFFSET(EU17,-1,0,1,1)&lt;&gt;"", INDEX(ЗФ,MATCH($A15,ЗФ!$A:$A,0),MATCH("Цена на реализацию"&amp;YEAR(EU$3),ЗФ!$2:$2,0)),0),0)</f>
        <v>3</v>
      </c>
      <c r="EV17" s="232">
        <f ca="1">IFERROR(IF(OFFSET(EV17,-1,0,1,1)&lt;&gt;"", INDEX(ЗФ,MATCH($A15,ЗФ!$A:$A,0),MATCH("Цена на реализацию"&amp;YEAR(EV$3),ЗФ!$2:$2,0)),0),0)</f>
        <v>3</v>
      </c>
      <c r="EW17" s="232">
        <f ca="1">IFERROR(IF(OFFSET(EW17,-1,0,1,1)&lt;&gt;"", INDEX(ЗФ,MATCH($A15,ЗФ!$A:$A,0),MATCH("Цена на реализацию"&amp;YEAR(EW$3),ЗФ!$2:$2,0)),0),0)</f>
        <v>3</v>
      </c>
      <c r="EX17" s="232">
        <f ca="1">IFERROR(IF(OFFSET(EX17,-1,0,1,1)&lt;&gt;"", INDEX(ЗФ,MATCH($A15,ЗФ!$A:$A,0),MATCH("Цена на реализацию"&amp;YEAR(EX$3),ЗФ!$2:$2,0)),0),0)</f>
        <v>3</v>
      </c>
      <c r="EY17" s="232">
        <f ca="1">IFERROR(IF(OFFSET(EY17,-1,0,1,1)&lt;&gt;"", INDEX(ЗФ,MATCH($A15,ЗФ!$A:$A,0),MATCH("Цена на реализацию"&amp;YEAR(EY$3),ЗФ!$2:$2,0)),0),0)</f>
        <v>3</v>
      </c>
      <c r="EZ17" s="232">
        <f ca="1">IFERROR(IF(OFFSET(EZ17,-1,0,1,1)&lt;&gt;"", INDEX(ЗФ,MATCH($A15,ЗФ!$A:$A,0),MATCH("Цена на реализацию"&amp;YEAR(EZ$3),ЗФ!$2:$2,0)),0),0)</f>
        <v>3</v>
      </c>
      <c r="FA17" s="548">
        <f t="shared" ca="1" si="683"/>
        <v>3</v>
      </c>
      <c r="FB17" s="232">
        <f ca="1">IFERROR(IF(OFFSET(FB17,-1,0,1,1)&lt;&gt;"", INDEX(ЗФ,MATCH($A15,ЗФ!$A:$A,0),MATCH("Цена на реализацию"&amp;YEAR(FB$3),ЗФ!$2:$2,0)),0),0)</f>
        <v>3</v>
      </c>
      <c r="FC17" s="232">
        <f ca="1">IFERROR(IF(OFFSET(FC17,-1,0,1,1)&lt;&gt;"", INDEX(ЗФ,MATCH($A15,ЗФ!$A:$A,0),MATCH("Цена на реализацию"&amp;YEAR(FC$3),ЗФ!$2:$2,0)),0),0)</f>
        <v>3</v>
      </c>
      <c r="FD17" s="232">
        <f ca="1">IFERROR(IF(OFFSET(FD17,-1,0,1,1)&lt;&gt;"", INDEX(ЗФ,MATCH($A15,ЗФ!$A:$A,0),MATCH("Цена на реализацию"&amp;YEAR(FD$3),ЗФ!$2:$2,0)),0),0)</f>
        <v>3</v>
      </c>
      <c r="FE17" s="232">
        <f ca="1">IFERROR(IF(OFFSET(FE17,-1,0,1,1)&lt;&gt;"", INDEX(ЗФ,MATCH($A15,ЗФ!$A:$A,0),MATCH("Цена на реализацию"&amp;YEAR(FE$3),ЗФ!$2:$2,0)),0),0)</f>
        <v>3</v>
      </c>
      <c r="FF17" s="232">
        <f ca="1">IFERROR(IF(OFFSET(FF17,-1,0,1,1)&lt;&gt;"", INDEX(ЗФ,MATCH($A15,ЗФ!$A:$A,0),MATCH("Цена на реализацию"&amp;YEAR(FF$3),ЗФ!$2:$2,0)),0),0)</f>
        <v>3</v>
      </c>
      <c r="FG17" s="232">
        <f ca="1">IFERROR(IF(OFFSET(FG17,-1,0,1,1)&lt;&gt;"", INDEX(ЗФ,MATCH($A15,ЗФ!$A:$A,0),MATCH("Цена на реализацию"&amp;YEAR(FG$3),ЗФ!$2:$2,0)),0),0)</f>
        <v>3</v>
      </c>
      <c r="FH17" s="232">
        <f ca="1">IFERROR(IF(OFFSET(FH17,-1,0,1,1)&lt;&gt;"", INDEX(ЗФ,MATCH($A15,ЗФ!$A:$A,0),MATCH("Цена на реализацию"&amp;YEAR(FH$3),ЗФ!$2:$2,0)),0),0)</f>
        <v>3</v>
      </c>
      <c r="FI17" s="232">
        <f ca="1">IFERROR(IF(OFFSET(FI17,-1,0,1,1)&lt;&gt;"", INDEX(ЗФ,MATCH($A15,ЗФ!$A:$A,0),MATCH("Цена на реализацию"&amp;YEAR(FI$3),ЗФ!$2:$2,0)),0),0)</f>
        <v>3</v>
      </c>
      <c r="FJ17" s="232">
        <f ca="1">IFERROR(IF(OFFSET(FJ17,-1,0,1,1)&lt;&gt;"", INDEX(ЗФ,MATCH($A15,ЗФ!$A:$A,0),MATCH("Цена на реализацию"&amp;YEAR(FJ$3),ЗФ!$2:$2,0)),0),0)</f>
        <v>3</v>
      </c>
      <c r="FK17" s="232">
        <f ca="1">IFERROR(IF(OFFSET(FK17,-1,0,1,1)&lt;&gt;"", INDEX(ЗФ,MATCH($A15,ЗФ!$A:$A,0),MATCH("Цена на реализацию"&amp;YEAR(FK$3),ЗФ!$2:$2,0)),0),0)</f>
        <v>3</v>
      </c>
      <c r="FL17" s="232">
        <f ca="1">IFERROR(IF(OFFSET(FL17,-1,0,1,1)&lt;&gt;"", INDEX(ЗФ,MATCH($A15,ЗФ!$A:$A,0),MATCH("Цена на реализацию"&amp;YEAR(FL$3),ЗФ!$2:$2,0)),0),0)</f>
        <v>3</v>
      </c>
      <c r="FM17" s="232">
        <f ca="1">IFERROR(IF(OFFSET(FM17,-1,0,1,1)&lt;&gt;"", INDEX(ЗФ,MATCH($A15,ЗФ!$A:$A,0),MATCH("Цена на реализацию"&amp;YEAR(FM$3),ЗФ!$2:$2,0)),0),0)</f>
        <v>3</v>
      </c>
      <c r="FN17" s="548">
        <f t="shared" ca="1" si="683"/>
        <v>3</v>
      </c>
      <c r="FO17" s="232">
        <f ca="1">IFERROR(IF(OFFSET(FO17,-1,0,1,1)&lt;&gt;"", INDEX(ЗФ,MATCH($A15,ЗФ!$A:$A,0),MATCH("Цена на реализацию"&amp;YEAR(FO$3),ЗФ!$2:$2,0)),0),0)</f>
        <v>3</v>
      </c>
      <c r="FP17" s="232">
        <f ca="1">IFERROR(IF(OFFSET(FP17,-1,0,1,1)&lt;&gt;"", INDEX(ЗФ,MATCH($A15,ЗФ!$A:$A,0),MATCH("Цена на реализацию"&amp;YEAR(FP$3),ЗФ!$2:$2,0)),0),0)</f>
        <v>3</v>
      </c>
      <c r="FQ17" s="232">
        <f ca="1">IFERROR(IF(OFFSET(FQ17,-1,0,1,1)&lt;&gt;"", INDEX(ЗФ,MATCH($A15,ЗФ!$A:$A,0),MATCH("Цена на реализацию"&amp;YEAR(FQ$3),ЗФ!$2:$2,0)),0),0)</f>
        <v>3</v>
      </c>
      <c r="FR17" s="232">
        <f ca="1">IFERROR(IF(OFFSET(FR17,-1,0,1,1)&lt;&gt;"", INDEX(ЗФ,MATCH($A15,ЗФ!$A:$A,0),MATCH("Цена на реализацию"&amp;YEAR(FR$3),ЗФ!$2:$2,0)),0),0)</f>
        <v>3</v>
      </c>
      <c r="FS17" s="232">
        <f ca="1">IFERROR(IF(OFFSET(FS17,-1,0,1,1)&lt;&gt;"", INDEX(ЗФ,MATCH($A15,ЗФ!$A:$A,0),MATCH("Цена на реализацию"&amp;YEAR(FS$3),ЗФ!$2:$2,0)),0),0)</f>
        <v>3</v>
      </c>
      <c r="FT17" s="232">
        <f ca="1">IFERROR(IF(OFFSET(FT17,-1,0,1,1)&lt;&gt;"", INDEX(ЗФ,MATCH($A15,ЗФ!$A:$A,0),MATCH("Цена на реализацию"&amp;YEAR(FT$3),ЗФ!$2:$2,0)),0),0)</f>
        <v>3</v>
      </c>
      <c r="FU17" s="232">
        <f ca="1">IFERROR(IF(OFFSET(FU17,-1,0,1,1)&lt;&gt;"", INDEX(ЗФ,MATCH($A15,ЗФ!$A:$A,0),MATCH("Цена на реализацию"&amp;YEAR(FU$3),ЗФ!$2:$2,0)),0),0)</f>
        <v>3</v>
      </c>
      <c r="FV17" s="232">
        <f ca="1">IFERROR(IF(OFFSET(FV17,-1,0,1,1)&lt;&gt;"", INDEX(ЗФ,MATCH($A15,ЗФ!$A:$A,0),MATCH("Цена на реализацию"&amp;YEAR(FV$3),ЗФ!$2:$2,0)),0),0)</f>
        <v>3</v>
      </c>
      <c r="FW17" s="232">
        <f ca="1">IFERROR(IF(OFFSET(FW17,-1,0,1,1)&lt;&gt;"", INDEX(ЗФ,MATCH($A15,ЗФ!$A:$A,0),MATCH("Цена на реализацию"&amp;YEAR(FW$3),ЗФ!$2:$2,0)),0),0)</f>
        <v>3</v>
      </c>
      <c r="FX17" s="232">
        <f ca="1">IFERROR(IF(OFFSET(FX17,-1,0,1,1)&lt;&gt;"", INDEX(ЗФ,MATCH($A15,ЗФ!$A:$A,0),MATCH("Цена на реализацию"&amp;YEAR(FX$3),ЗФ!$2:$2,0)),0),0)</f>
        <v>3</v>
      </c>
      <c r="FY17" s="232">
        <f ca="1">IFERROR(IF(OFFSET(FY17,-1,0,1,1)&lt;&gt;"", INDEX(ЗФ,MATCH($A15,ЗФ!$A:$A,0),MATCH("Цена на реализацию"&amp;YEAR(FY$3),ЗФ!$2:$2,0)),0),0)</f>
        <v>3</v>
      </c>
      <c r="FZ17" s="232">
        <f ca="1">IFERROR(IF(OFFSET(FZ17,-1,0,1,1)&lt;&gt;"", INDEX(ЗФ,MATCH($A15,ЗФ!$A:$A,0),MATCH("Цена на реализацию"&amp;YEAR(FZ$3),ЗФ!$2:$2,0)),0),0)</f>
        <v>3</v>
      </c>
      <c r="GA17" s="548">
        <f t="shared" ca="1" si="683"/>
        <v>3</v>
      </c>
      <c r="GB17" s="232">
        <f ca="1">IFERROR(IF(OFFSET(GB17,-1,0,1,1)&lt;&gt;"", INDEX(ЗФ,MATCH($A15,ЗФ!$A:$A,0),MATCH("Цена на реализацию"&amp;YEAR(GB$3),ЗФ!$2:$2,0)),0),0)</f>
        <v>3</v>
      </c>
      <c r="GC17" s="232">
        <f ca="1">IFERROR(IF(OFFSET(GC17,-1,0,1,1)&lt;&gt;"", INDEX(ЗФ,MATCH($A15,ЗФ!$A:$A,0),MATCH("Цена на реализацию"&amp;YEAR(GC$3),ЗФ!$2:$2,0)),0),0)</f>
        <v>3</v>
      </c>
      <c r="GD17" s="232">
        <f ca="1">IFERROR(IF(OFFSET(GD17,-1,0,1,1)&lt;&gt;"", INDEX(ЗФ,MATCH($A15,ЗФ!$A:$A,0),MATCH("Цена на реализацию"&amp;YEAR(GD$3),ЗФ!$2:$2,0)),0),0)</f>
        <v>3</v>
      </c>
      <c r="GE17" s="232">
        <f ca="1">IFERROR(IF(OFFSET(GE17,-1,0,1,1)&lt;&gt;"", INDEX(ЗФ,MATCH($A15,ЗФ!$A:$A,0),MATCH("Цена на реализацию"&amp;YEAR(GE$3),ЗФ!$2:$2,0)),0),0)</f>
        <v>3</v>
      </c>
      <c r="GF17" s="232">
        <f ca="1">IFERROR(IF(OFFSET(GF17,-1,0,1,1)&lt;&gt;"", INDEX(ЗФ,MATCH($A15,ЗФ!$A:$A,0),MATCH("Цена на реализацию"&amp;YEAR(GF$3),ЗФ!$2:$2,0)),0),0)</f>
        <v>3</v>
      </c>
      <c r="GG17" s="232">
        <f ca="1">IFERROR(IF(OFFSET(GG17,-1,0,1,1)&lt;&gt;"", INDEX(ЗФ,MATCH($A15,ЗФ!$A:$A,0),MATCH("Цена на реализацию"&amp;YEAR(GG$3),ЗФ!$2:$2,0)),0),0)</f>
        <v>3</v>
      </c>
      <c r="GH17" s="232">
        <f ca="1">IFERROR(IF(OFFSET(GH17,-1,0,1,1)&lt;&gt;"", INDEX(ЗФ,MATCH($A15,ЗФ!$A:$A,0),MATCH("Цена на реализацию"&amp;YEAR(GH$3),ЗФ!$2:$2,0)),0),0)</f>
        <v>3</v>
      </c>
      <c r="GI17" s="232">
        <f ca="1">IFERROR(IF(OFFSET(GI17,-1,0,1,1)&lt;&gt;"", INDEX(ЗФ,MATCH($A15,ЗФ!$A:$A,0),MATCH("Цена на реализацию"&amp;YEAR(GI$3),ЗФ!$2:$2,0)),0),0)</f>
        <v>3</v>
      </c>
      <c r="GJ17" s="232">
        <f ca="1">IFERROR(IF(OFFSET(GJ17,-1,0,1,1)&lt;&gt;"", INDEX(ЗФ,MATCH($A15,ЗФ!$A:$A,0),MATCH("Цена на реализацию"&amp;YEAR(GJ$3),ЗФ!$2:$2,0)),0),0)</f>
        <v>3</v>
      </c>
      <c r="GK17" s="232">
        <f ca="1">IFERROR(IF(OFFSET(GK17,-1,0,1,1)&lt;&gt;"", INDEX(ЗФ,MATCH($A15,ЗФ!$A:$A,0),MATCH("Цена на реализацию"&amp;YEAR(GK$3),ЗФ!$2:$2,0)),0),0)</f>
        <v>3</v>
      </c>
      <c r="GL17" s="232">
        <f ca="1">IFERROR(IF(OFFSET(GL17,-1,0,1,1)&lt;&gt;"", INDEX(ЗФ,MATCH($A15,ЗФ!$A:$A,0),MATCH("Цена на реализацию"&amp;YEAR(GL$3),ЗФ!$2:$2,0)),0),0)</f>
        <v>3</v>
      </c>
      <c r="GM17" s="232">
        <f ca="1">IFERROR(IF(OFFSET(GM17,-1,0,1,1)&lt;&gt;"", INDEX(ЗФ,MATCH($A15,ЗФ!$A:$A,0),MATCH("Цена на реализацию"&amp;YEAR(GM$3),ЗФ!$2:$2,0)),0),0)</f>
        <v>3</v>
      </c>
      <c r="GN17" s="548">
        <f t="shared" ref="GN17" ca="1" si="684">IFERROR(GN15/GN16,0)</f>
        <v>3</v>
      </c>
      <c r="GO17" s="232">
        <f ca="1">IFERROR(IF(OFFSET(GO17,-1,0,1,1)&lt;&gt;"", INDEX(ЗФ,MATCH($A15,ЗФ!$A:$A,0),MATCH("Цена на реализацию"&amp;YEAR(GO$3),ЗФ!$2:$2,0)),0),0)</f>
        <v>3</v>
      </c>
      <c r="GP17" s="232">
        <f ca="1">IFERROR(IF(OFFSET(GP17,-1,0,1,1)&lt;&gt;"", INDEX(ЗФ,MATCH($A15,ЗФ!$A:$A,0),MATCH("Цена на реализацию"&amp;YEAR(GP$3),ЗФ!$2:$2,0)),0),0)</f>
        <v>3</v>
      </c>
      <c r="GQ17" s="232">
        <f ca="1">IFERROR(IF(OFFSET(GQ17,-1,0,1,1)&lt;&gt;"", INDEX(ЗФ,MATCH($A15,ЗФ!$A:$A,0),MATCH("Цена на реализацию"&amp;YEAR(GQ$3),ЗФ!$2:$2,0)),0),0)</f>
        <v>3</v>
      </c>
      <c r="GR17" s="232">
        <f ca="1">IFERROR(IF(OFFSET(GR17,-1,0,1,1)&lt;&gt;"", INDEX(ЗФ,MATCH($A15,ЗФ!$A:$A,0),MATCH("Цена на реализацию"&amp;YEAR(GR$3),ЗФ!$2:$2,0)),0),0)</f>
        <v>3</v>
      </c>
      <c r="GS17" s="232">
        <f ca="1">IFERROR(IF(OFFSET(GS17,-1,0,1,1)&lt;&gt;"", INDEX(ЗФ,MATCH($A15,ЗФ!$A:$A,0),MATCH("Цена на реализацию"&amp;YEAR(GS$3),ЗФ!$2:$2,0)),0),0)</f>
        <v>3</v>
      </c>
      <c r="GT17" s="232">
        <f ca="1">IFERROR(IF(OFFSET(GT17,-1,0,1,1)&lt;&gt;"", INDEX(ЗФ,MATCH($A15,ЗФ!$A:$A,0),MATCH("Цена на реализацию"&amp;YEAR(GT$3),ЗФ!$2:$2,0)),0),0)</f>
        <v>3</v>
      </c>
      <c r="GU17" s="232">
        <f ca="1">IFERROR(IF(OFFSET(GU17,-1,0,1,1)&lt;&gt;"", INDEX(ЗФ,MATCH($A15,ЗФ!$A:$A,0),MATCH("Цена на реализацию"&amp;YEAR(GU$3),ЗФ!$2:$2,0)),0),0)</f>
        <v>3</v>
      </c>
      <c r="GV17" s="232">
        <f ca="1">IFERROR(IF(OFFSET(GV17,-1,0,1,1)&lt;&gt;"", INDEX(ЗФ,MATCH($A15,ЗФ!$A:$A,0),MATCH("Цена на реализацию"&amp;YEAR(GV$3),ЗФ!$2:$2,0)),0),0)</f>
        <v>3</v>
      </c>
      <c r="GW17" s="232">
        <f ca="1">IFERROR(IF(OFFSET(GW17,-1,0,1,1)&lt;&gt;"", INDEX(ЗФ,MATCH($A15,ЗФ!$A:$A,0),MATCH("Цена на реализацию"&amp;YEAR(GW$3),ЗФ!$2:$2,0)),0),0)</f>
        <v>3</v>
      </c>
      <c r="GX17" s="232">
        <f ca="1">IFERROR(IF(OFFSET(GX17,-1,0,1,1)&lt;&gt;"", INDEX(ЗФ,MATCH($A15,ЗФ!$A:$A,0),MATCH("Цена на реализацию"&amp;YEAR(GX$3),ЗФ!$2:$2,0)),0),0)</f>
        <v>3</v>
      </c>
      <c r="GY17" s="232">
        <f ca="1">IFERROR(IF(OFFSET(GY17,-1,0,1,1)&lt;&gt;"", INDEX(ЗФ,MATCH($A15,ЗФ!$A:$A,0),MATCH("Цена на реализацию"&amp;YEAR(GY$3),ЗФ!$2:$2,0)),0),0)</f>
        <v>3</v>
      </c>
      <c r="GZ17" s="232">
        <f ca="1">IFERROR(IF(OFFSET(GZ17,-1,0,1,1)&lt;&gt;"", INDEX(ЗФ,MATCH($A15,ЗФ!$A:$A,0),MATCH("Цена на реализацию"&amp;YEAR(GZ$3),ЗФ!$2:$2,0)),0),0)</f>
        <v>3</v>
      </c>
      <c r="HA17" s="548">
        <f t="shared" ref="HA17:JA17" ca="1" si="685">IFERROR(HA15/HA16,0)</f>
        <v>3</v>
      </c>
      <c r="HB17" s="232">
        <f ca="1">IFERROR(IF(OFFSET(HB17,-1,0,1,1)&lt;&gt;"", INDEX(ЗФ,MATCH($A15,ЗФ!$A:$A,0),MATCH("Цена на реализацию"&amp;YEAR(HB$3),ЗФ!$2:$2,0)),0),0)</f>
        <v>3</v>
      </c>
      <c r="HC17" s="232">
        <f ca="1">IFERROR(IF(OFFSET(HC17,-1,0,1,1)&lt;&gt;"", INDEX(ЗФ,MATCH($A15,ЗФ!$A:$A,0),MATCH("Цена на реализацию"&amp;YEAR(HC$3),ЗФ!$2:$2,0)),0),0)</f>
        <v>3</v>
      </c>
      <c r="HD17" s="232">
        <f ca="1">IFERROR(IF(OFFSET(HD17,-1,0,1,1)&lt;&gt;"", INDEX(ЗФ,MATCH($A15,ЗФ!$A:$A,0),MATCH("Цена на реализацию"&amp;YEAR(HD$3),ЗФ!$2:$2,0)),0),0)</f>
        <v>3</v>
      </c>
      <c r="HE17" s="232">
        <f ca="1">IFERROR(IF(OFFSET(HE17,-1,0,1,1)&lt;&gt;"", INDEX(ЗФ,MATCH($A15,ЗФ!$A:$A,0),MATCH("Цена на реализацию"&amp;YEAR(HE$3),ЗФ!$2:$2,0)),0),0)</f>
        <v>3</v>
      </c>
      <c r="HF17" s="232">
        <f ca="1">IFERROR(IF(OFFSET(HF17,-1,0,1,1)&lt;&gt;"", INDEX(ЗФ,MATCH($A15,ЗФ!$A:$A,0),MATCH("Цена на реализацию"&amp;YEAR(HF$3),ЗФ!$2:$2,0)),0),0)</f>
        <v>3</v>
      </c>
      <c r="HG17" s="232">
        <f ca="1">IFERROR(IF(OFFSET(HG17,-1,0,1,1)&lt;&gt;"", INDEX(ЗФ,MATCH($A15,ЗФ!$A:$A,0),MATCH("Цена на реализацию"&amp;YEAR(HG$3),ЗФ!$2:$2,0)),0),0)</f>
        <v>3</v>
      </c>
      <c r="HH17" s="232">
        <f ca="1">IFERROR(IF(OFFSET(HH17,-1,0,1,1)&lt;&gt;"", INDEX(ЗФ,MATCH($A15,ЗФ!$A:$A,0),MATCH("Цена на реализацию"&amp;YEAR(HH$3),ЗФ!$2:$2,0)),0),0)</f>
        <v>3</v>
      </c>
      <c r="HI17" s="232">
        <f ca="1">IFERROR(IF(OFFSET(HI17,-1,0,1,1)&lt;&gt;"", INDEX(ЗФ,MATCH($A15,ЗФ!$A:$A,0),MATCH("Цена на реализацию"&amp;YEAR(HI$3),ЗФ!$2:$2,0)),0),0)</f>
        <v>3</v>
      </c>
      <c r="HJ17" s="232">
        <f ca="1">IFERROR(IF(OFFSET(HJ17,-1,0,1,1)&lt;&gt;"", INDEX(ЗФ,MATCH($A15,ЗФ!$A:$A,0),MATCH("Цена на реализацию"&amp;YEAR(HJ$3),ЗФ!$2:$2,0)),0),0)</f>
        <v>3</v>
      </c>
      <c r="HK17" s="232">
        <f ca="1">IFERROR(IF(OFFSET(HK17,-1,0,1,1)&lt;&gt;"", INDEX(ЗФ,MATCH($A15,ЗФ!$A:$A,0),MATCH("Цена на реализацию"&amp;YEAR(HK$3),ЗФ!$2:$2,0)),0),0)</f>
        <v>3</v>
      </c>
      <c r="HL17" s="232">
        <f ca="1">IFERROR(IF(OFFSET(HL17,-1,0,1,1)&lt;&gt;"", INDEX(ЗФ,MATCH($A15,ЗФ!$A:$A,0),MATCH("Цена на реализацию"&amp;YEAR(HL$3),ЗФ!$2:$2,0)),0),0)</f>
        <v>3</v>
      </c>
      <c r="HM17" s="232">
        <f ca="1">IFERROR(IF(OFFSET(HM17,-1,0,1,1)&lt;&gt;"", INDEX(ЗФ,MATCH($A15,ЗФ!$A:$A,0),MATCH("Цена на реализацию"&amp;YEAR(HM$3),ЗФ!$2:$2,0)),0),0)</f>
        <v>3</v>
      </c>
      <c r="HN17" s="548">
        <f t="shared" ca="1" si="685"/>
        <v>3</v>
      </c>
      <c r="HO17" s="232">
        <f ca="1">IFERROR(IF(OFFSET(HO17,-1,0,1,1)&lt;&gt;"", INDEX(ЗФ,MATCH($A15,ЗФ!$A:$A,0),MATCH("Цена на реализацию"&amp;YEAR(HO$3),ЗФ!$2:$2,0)),0),0)</f>
        <v>3</v>
      </c>
      <c r="HP17" s="232">
        <f ca="1">IFERROR(IF(OFFSET(HP17,-1,0,1,1)&lt;&gt;"", INDEX(ЗФ,MATCH($A15,ЗФ!$A:$A,0),MATCH("Цена на реализацию"&amp;YEAR(HP$3),ЗФ!$2:$2,0)),0),0)</f>
        <v>3</v>
      </c>
      <c r="HQ17" s="232">
        <f ca="1">IFERROR(IF(OFFSET(HQ17,-1,0,1,1)&lt;&gt;"", INDEX(ЗФ,MATCH($A15,ЗФ!$A:$A,0),MATCH("Цена на реализацию"&amp;YEAR(HQ$3),ЗФ!$2:$2,0)),0),0)</f>
        <v>3</v>
      </c>
      <c r="HR17" s="232">
        <f ca="1">IFERROR(IF(OFFSET(HR17,-1,0,1,1)&lt;&gt;"", INDEX(ЗФ,MATCH($A15,ЗФ!$A:$A,0),MATCH("Цена на реализацию"&amp;YEAR(HR$3),ЗФ!$2:$2,0)),0),0)</f>
        <v>3</v>
      </c>
      <c r="HS17" s="232">
        <f ca="1">IFERROR(IF(OFFSET(HS17,-1,0,1,1)&lt;&gt;"", INDEX(ЗФ,MATCH($A15,ЗФ!$A:$A,0),MATCH("Цена на реализацию"&amp;YEAR(HS$3),ЗФ!$2:$2,0)),0),0)</f>
        <v>3</v>
      </c>
      <c r="HT17" s="232">
        <f ca="1">IFERROR(IF(OFFSET(HT17,-1,0,1,1)&lt;&gt;"", INDEX(ЗФ,MATCH($A15,ЗФ!$A:$A,0),MATCH("Цена на реализацию"&amp;YEAR(HT$3),ЗФ!$2:$2,0)),0),0)</f>
        <v>3</v>
      </c>
      <c r="HU17" s="232">
        <f ca="1">IFERROR(IF(OFFSET(HU17,-1,0,1,1)&lt;&gt;"", INDEX(ЗФ,MATCH($A15,ЗФ!$A:$A,0),MATCH("Цена на реализацию"&amp;YEAR(HU$3),ЗФ!$2:$2,0)),0),0)</f>
        <v>3</v>
      </c>
      <c r="HV17" s="232">
        <f ca="1">IFERROR(IF(OFFSET(HV17,-1,0,1,1)&lt;&gt;"", INDEX(ЗФ,MATCH($A15,ЗФ!$A:$A,0),MATCH("Цена на реализацию"&amp;YEAR(HV$3),ЗФ!$2:$2,0)),0),0)</f>
        <v>3</v>
      </c>
      <c r="HW17" s="232">
        <f ca="1">IFERROR(IF(OFFSET(HW17,-1,0,1,1)&lt;&gt;"", INDEX(ЗФ,MATCH($A15,ЗФ!$A:$A,0),MATCH("Цена на реализацию"&amp;YEAR(HW$3),ЗФ!$2:$2,0)),0),0)</f>
        <v>3</v>
      </c>
      <c r="HX17" s="232">
        <f ca="1">IFERROR(IF(OFFSET(HX17,-1,0,1,1)&lt;&gt;"", INDEX(ЗФ,MATCH($A15,ЗФ!$A:$A,0),MATCH("Цена на реализацию"&amp;YEAR(HX$3),ЗФ!$2:$2,0)),0),0)</f>
        <v>3</v>
      </c>
      <c r="HY17" s="232">
        <f ca="1">IFERROR(IF(OFFSET(HY17,-1,0,1,1)&lt;&gt;"", INDEX(ЗФ,MATCH($A15,ЗФ!$A:$A,0),MATCH("Цена на реализацию"&amp;YEAR(HY$3),ЗФ!$2:$2,0)),0),0)</f>
        <v>3</v>
      </c>
      <c r="HZ17" s="232">
        <f ca="1">IFERROR(IF(OFFSET(HZ17,-1,0,1,1)&lt;&gt;"", INDEX(ЗФ,MATCH($A15,ЗФ!$A:$A,0),MATCH("Цена на реализацию"&amp;YEAR(HZ$3),ЗФ!$2:$2,0)),0),0)</f>
        <v>3</v>
      </c>
      <c r="IA17" s="548">
        <f t="shared" ca="1" si="685"/>
        <v>3</v>
      </c>
      <c r="IB17" s="232">
        <f ca="1">IFERROR(IF(OFFSET(IB17,-1,0,1,1)&lt;&gt;"", INDEX(ЗФ,MATCH($A15,ЗФ!$A:$A,0),MATCH("Цена на реализацию"&amp;YEAR(IB$3),ЗФ!$2:$2,0)),0),0)</f>
        <v>3</v>
      </c>
      <c r="IC17" s="232">
        <f ca="1">IFERROR(IF(OFFSET(IC17,-1,0,1,1)&lt;&gt;"", INDEX(ЗФ,MATCH($A15,ЗФ!$A:$A,0),MATCH("Цена на реализацию"&amp;YEAR(IC$3),ЗФ!$2:$2,0)),0),0)</f>
        <v>3</v>
      </c>
      <c r="ID17" s="232">
        <f ca="1">IFERROR(IF(OFFSET(ID17,-1,0,1,1)&lt;&gt;"", INDEX(ЗФ,MATCH($A15,ЗФ!$A:$A,0),MATCH("Цена на реализацию"&amp;YEAR(ID$3),ЗФ!$2:$2,0)),0),0)</f>
        <v>3</v>
      </c>
      <c r="IE17" s="232">
        <f ca="1">IFERROR(IF(OFFSET(IE17,-1,0,1,1)&lt;&gt;"", INDEX(ЗФ,MATCH($A15,ЗФ!$A:$A,0),MATCH("Цена на реализацию"&amp;YEAR(IE$3),ЗФ!$2:$2,0)),0),0)</f>
        <v>3</v>
      </c>
      <c r="IF17" s="232">
        <f ca="1">IFERROR(IF(OFFSET(IF17,-1,0,1,1)&lt;&gt;"", INDEX(ЗФ,MATCH($A15,ЗФ!$A:$A,0),MATCH("Цена на реализацию"&amp;YEAR(IF$3),ЗФ!$2:$2,0)),0),0)</f>
        <v>3</v>
      </c>
      <c r="IG17" s="232">
        <f ca="1">IFERROR(IF(OFFSET(IG17,-1,0,1,1)&lt;&gt;"", INDEX(ЗФ,MATCH($A15,ЗФ!$A:$A,0),MATCH("Цена на реализацию"&amp;YEAR(IG$3),ЗФ!$2:$2,0)),0),0)</f>
        <v>3</v>
      </c>
      <c r="IH17" s="232">
        <f ca="1">IFERROR(IF(OFFSET(IH17,-1,0,1,1)&lt;&gt;"", INDEX(ЗФ,MATCH($A15,ЗФ!$A:$A,0),MATCH("Цена на реализацию"&amp;YEAR(IH$3),ЗФ!$2:$2,0)),0),0)</f>
        <v>3</v>
      </c>
      <c r="II17" s="232">
        <f ca="1">IFERROR(IF(OFFSET(II17,-1,0,1,1)&lt;&gt;"", INDEX(ЗФ,MATCH($A15,ЗФ!$A:$A,0),MATCH("Цена на реализацию"&amp;YEAR(II$3),ЗФ!$2:$2,0)),0),0)</f>
        <v>3</v>
      </c>
      <c r="IJ17" s="232">
        <f ca="1">IFERROR(IF(OFFSET(IJ17,-1,0,1,1)&lt;&gt;"", INDEX(ЗФ,MATCH($A15,ЗФ!$A:$A,0),MATCH("Цена на реализацию"&amp;YEAR(IJ$3),ЗФ!$2:$2,0)),0),0)</f>
        <v>3</v>
      </c>
      <c r="IK17" s="232">
        <f ca="1">IFERROR(IF(OFFSET(IK17,-1,0,1,1)&lt;&gt;"", INDEX(ЗФ,MATCH($A15,ЗФ!$A:$A,0),MATCH("Цена на реализацию"&amp;YEAR(IK$3),ЗФ!$2:$2,0)),0),0)</f>
        <v>3</v>
      </c>
      <c r="IL17" s="232">
        <f ca="1">IFERROR(IF(OFFSET(IL17,-1,0,1,1)&lt;&gt;"", INDEX(ЗФ,MATCH($A15,ЗФ!$A:$A,0),MATCH("Цена на реализацию"&amp;YEAR(IL$3),ЗФ!$2:$2,0)),0),0)</f>
        <v>3</v>
      </c>
      <c r="IM17" s="232">
        <f ca="1">IFERROR(IF(OFFSET(IM17,-1,0,1,1)&lt;&gt;"", INDEX(ЗФ,MATCH($A15,ЗФ!$A:$A,0),MATCH("Цена на реализацию"&amp;YEAR(IM$3),ЗФ!$2:$2,0)),0),0)</f>
        <v>3</v>
      </c>
      <c r="IN17" s="548">
        <f t="shared" ca="1" si="685"/>
        <v>3</v>
      </c>
      <c r="IO17" s="232">
        <f ca="1">IFERROR(IF(OFFSET(IO17,-1,0,1,1)&lt;&gt;"", INDEX(ЗФ,MATCH($A15,ЗФ!$A:$A,0),MATCH("Цена на реализацию"&amp;YEAR(IO$3),ЗФ!$2:$2,0)),0),0)</f>
        <v>3</v>
      </c>
      <c r="IP17" s="232">
        <f ca="1">IFERROR(IF(OFFSET(IP17,-1,0,1,1)&lt;&gt;"", INDEX(ЗФ,MATCH($A15,ЗФ!$A:$A,0),MATCH("Цена на реализацию"&amp;YEAR(IP$3),ЗФ!$2:$2,0)),0),0)</f>
        <v>3</v>
      </c>
      <c r="IQ17" s="232">
        <f ca="1">IFERROR(IF(OFFSET(IQ17,-1,0,1,1)&lt;&gt;"", INDEX(ЗФ,MATCH($A15,ЗФ!$A:$A,0),MATCH("Цена на реализацию"&amp;YEAR(IQ$3),ЗФ!$2:$2,0)),0),0)</f>
        <v>3</v>
      </c>
      <c r="IR17" s="232">
        <f ca="1">IFERROR(IF(OFFSET(IR17,-1,0,1,1)&lt;&gt;"", INDEX(ЗФ,MATCH($A15,ЗФ!$A:$A,0),MATCH("Цена на реализацию"&amp;YEAR(IR$3),ЗФ!$2:$2,0)),0),0)</f>
        <v>3</v>
      </c>
      <c r="IS17" s="232">
        <f ca="1">IFERROR(IF(OFFSET(IS17,-1,0,1,1)&lt;&gt;"", INDEX(ЗФ,MATCH($A15,ЗФ!$A:$A,0),MATCH("Цена на реализацию"&amp;YEAR(IS$3),ЗФ!$2:$2,0)),0),0)</f>
        <v>3</v>
      </c>
      <c r="IT17" s="232">
        <f ca="1">IFERROR(IF(OFFSET(IT17,-1,0,1,1)&lt;&gt;"", INDEX(ЗФ,MATCH($A15,ЗФ!$A:$A,0),MATCH("Цена на реализацию"&amp;YEAR(IT$3),ЗФ!$2:$2,0)),0),0)</f>
        <v>3</v>
      </c>
      <c r="IU17" s="232">
        <f ca="1">IFERROR(IF(OFFSET(IU17,-1,0,1,1)&lt;&gt;"", INDEX(ЗФ,MATCH($A15,ЗФ!$A:$A,0),MATCH("Цена на реализацию"&amp;YEAR(IU$3),ЗФ!$2:$2,0)),0),0)</f>
        <v>3</v>
      </c>
      <c r="IV17" s="232">
        <f ca="1">IFERROR(IF(OFFSET(IV17,-1,0,1,1)&lt;&gt;"", INDEX(ЗФ,MATCH($A15,ЗФ!$A:$A,0),MATCH("Цена на реализацию"&amp;YEAR(IV$3),ЗФ!$2:$2,0)),0),0)</f>
        <v>3</v>
      </c>
      <c r="IW17" s="232">
        <f ca="1">IFERROR(IF(OFFSET(IW17,-1,0,1,1)&lt;&gt;"", INDEX(ЗФ,MATCH($A15,ЗФ!$A:$A,0),MATCH("Цена на реализацию"&amp;YEAR(IW$3),ЗФ!$2:$2,0)),0),0)</f>
        <v>3</v>
      </c>
      <c r="IX17" s="232">
        <f ca="1">IFERROR(IF(OFFSET(IX17,-1,0,1,1)&lt;&gt;"", INDEX(ЗФ,MATCH($A15,ЗФ!$A:$A,0),MATCH("Цена на реализацию"&amp;YEAR(IX$3),ЗФ!$2:$2,0)),0),0)</f>
        <v>3</v>
      </c>
      <c r="IY17" s="232">
        <f ca="1">IFERROR(IF(OFFSET(IY17,-1,0,1,1)&lt;&gt;"", INDEX(ЗФ,MATCH($A15,ЗФ!$A:$A,0),MATCH("Цена на реализацию"&amp;YEAR(IY$3),ЗФ!$2:$2,0)),0),0)</f>
        <v>3</v>
      </c>
      <c r="IZ17" s="232">
        <f ca="1">IFERROR(IF(OFFSET(IZ17,-1,0,1,1)&lt;&gt;"", INDEX(ЗФ,MATCH($A15,ЗФ!$A:$A,0),MATCH("Цена на реализацию"&amp;YEAR(IZ$3),ЗФ!$2:$2,0)),0),0)</f>
        <v>3</v>
      </c>
      <c r="JA17" s="548">
        <f t="shared" ca="1" si="685"/>
        <v>3</v>
      </c>
      <c r="JB17" s="232">
        <f ca="1">IFERROR(IF(OFFSET(JB17,-1,0,1,1)&lt;&gt;"", INDEX(ЗФ,MATCH($A15,ЗФ!$A:$A,0),MATCH("Цена на реализацию"&amp;YEAR(JB$3),ЗФ!$2:$2,0)),0),0)</f>
        <v>3</v>
      </c>
      <c r="JC17" s="232">
        <f ca="1">IFERROR(IF(OFFSET(JC17,-1,0,1,1)&lt;&gt;"", INDEX(ЗФ,MATCH($A15,ЗФ!$A:$A,0),MATCH("Цена на реализацию"&amp;YEAR(JC$3),ЗФ!$2:$2,0)),0),0)</f>
        <v>3</v>
      </c>
      <c r="JD17" s="232">
        <f ca="1">IFERROR(IF(OFFSET(JD17,-1,0,1,1)&lt;&gt;"", INDEX(ЗФ,MATCH($A15,ЗФ!$A:$A,0),MATCH("Цена на реализацию"&amp;YEAR(JD$3),ЗФ!$2:$2,0)),0),0)</f>
        <v>3</v>
      </c>
      <c r="JE17" s="232">
        <f ca="1">IFERROR(IF(OFFSET(JE17,-1,0,1,1)&lt;&gt;"", INDEX(ЗФ,MATCH($A15,ЗФ!$A:$A,0),MATCH("Цена на реализацию"&amp;YEAR(JE$3),ЗФ!$2:$2,0)),0),0)</f>
        <v>3</v>
      </c>
      <c r="JF17" s="232">
        <f ca="1">IFERROR(IF(OFFSET(JF17,-1,0,1,1)&lt;&gt;"", INDEX(ЗФ,MATCH($A15,ЗФ!$A:$A,0),MATCH("Цена на реализацию"&amp;YEAR(JF$3),ЗФ!$2:$2,0)),0),0)</f>
        <v>3</v>
      </c>
      <c r="JG17" s="232">
        <f ca="1">IFERROR(IF(OFFSET(JG17,-1,0,1,1)&lt;&gt;"", INDEX(ЗФ,MATCH($A15,ЗФ!$A:$A,0),MATCH("Цена на реализацию"&amp;YEAR(JG$3),ЗФ!$2:$2,0)),0),0)</f>
        <v>3</v>
      </c>
      <c r="JH17" s="232">
        <f ca="1">IFERROR(IF(OFFSET(JH17,-1,0,1,1)&lt;&gt;"", INDEX(ЗФ,MATCH($A15,ЗФ!$A:$A,0),MATCH("Цена на реализацию"&amp;YEAR(JH$3),ЗФ!$2:$2,0)),0),0)</f>
        <v>3</v>
      </c>
      <c r="JI17" s="232">
        <f ca="1">IFERROR(IF(OFFSET(JI17,-1,0,1,1)&lt;&gt;"", INDEX(ЗФ,MATCH($A15,ЗФ!$A:$A,0),MATCH("Цена на реализацию"&amp;YEAR(JI$3),ЗФ!$2:$2,0)),0),0)</f>
        <v>3</v>
      </c>
      <c r="JJ17" s="232">
        <f ca="1">IFERROR(IF(OFFSET(JJ17,-1,0,1,1)&lt;&gt;"", INDEX(ЗФ,MATCH($A15,ЗФ!$A:$A,0),MATCH("Цена на реализацию"&amp;YEAR(JJ$3),ЗФ!$2:$2,0)),0),0)</f>
        <v>3</v>
      </c>
      <c r="JK17" s="232">
        <f ca="1">IFERROR(IF(OFFSET(JK17,-1,0,1,1)&lt;&gt;"", INDEX(ЗФ,MATCH($A15,ЗФ!$A:$A,0),MATCH("Цена на реализацию"&amp;YEAR(JK$3),ЗФ!$2:$2,0)),0),0)</f>
        <v>3</v>
      </c>
      <c r="JL17" s="232">
        <f ca="1">IFERROR(IF(OFFSET(JL17,-1,0,1,1)&lt;&gt;"", INDEX(ЗФ,MATCH($A15,ЗФ!$A:$A,0),MATCH("Цена на реализацию"&amp;YEAR(JL$3),ЗФ!$2:$2,0)),0),0)</f>
        <v>3</v>
      </c>
      <c r="JM17" s="232">
        <f ca="1">IFERROR(IF(OFFSET(JM17,-1,0,1,1)&lt;&gt;"", INDEX(ЗФ,MATCH($A15,ЗФ!$A:$A,0),MATCH("Цена на реализацию"&amp;YEAR(JM$3),ЗФ!$2:$2,0)),0),0)</f>
        <v>3</v>
      </c>
      <c r="JN17" s="548">
        <f t="shared" ref="JN17:LN17" ca="1" si="686">IFERROR(JN15/JN16,0)</f>
        <v>3</v>
      </c>
      <c r="JO17" s="232">
        <f ca="1">IFERROR(IF(OFFSET(JO17,-1,0,1,1)&lt;&gt;"", INDEX(ЗФ,MATCH($A15,ЗФ!$A:$A,0),MATCH("Цена на реализацию"&amp;YEAR(JO$3),ЗФ!$2:$2,0)),0),0)</f>
        <v>3</v>
      </c>
      <c r="JP17" s="232">
        <f ca="1">IFERROR(IF(OFFSET(JP17,-1,0,1,1)&lt;&gt;"", INDEX(ЗФ,MATCH($A15,ЗФ!$A:$A,0),MATCH("Цена на реализацию"&amp;YEAR(JP$3),ЗФ!$2:$2,0)),0),0)</f>
        <v>3</v>
      </c>
      <c r="JQ17" s="232">
        <f ca="1">IFERROR(IF(OFFSET(JQ17,-1,0,1,1)&lt;&gt;"", INDEX(ЗФ,MATCH($A15,ЗФ!$A:$A,0),MATCH("Цена на реализацию"&amp;YEAR(JQ$3),ЗФ!$2:$2,0)),0),0)</f>
        <v>3</v>
      </c>
      <c r="JR17" s="232">
        <f ca="1">IFERROR(IF(OFFSET(JR17,-1,0,1,1)&lt;&gt;"", INDEX(ЗФ,MATCH($A15,ЗФ!$A:$A,0),MATCH("Цена на реализацию"&amp;YEAR(JR$3),ЗФ!$2:$2,0)),0),0)</f>
        <v>3</v>
      </c>
      <c r="JS17" s="232">
        <f ca="1">IFERROR(IF(OFFSET(JS17,-1,0,1,1)&lt;&gt;"", INDEX(ЗФ,MATCH($A15,ЗФ!$A:$A,0),MATCH("Цена на реализацию"&amp;YEAR(JS$3),ЗФ!$2:$2,0)),0),0)</f>
        <v>3</v>
      </c>
      <c r="JT17" s="232">
        <f ca="1">IFERROR(IF(OFFSET(JT17,-1,0,1,1)&lt;&gt;"", INDEX(ЗФ,MATCH($A15,ЗФ!$A:$A,0),MATCH("Цена на реализацию"&amp;YEAR(JT$3),ЗФ!$2:$2,0)),0),0)</f>
        <v>3</v>
      </c>
      <c r="JU17" s="232">
        <f ca="1">IFERROR(IF(OFFSET(JU17,-1,0,1,1)&lt;&gt;"", INDEX(ЗФ,MATCH($A15,ЗФ!$A:$A,0),MATCH("Цена на реализацию"&amp;YEAR(JU$3),ЗФ!$2:$2,0)),0),0)</f>
        <v>3</v>
      </c>
      <c r="JV17" s="232">
        <f ca="1">IFERROR(IF(OFFSET(JV17,-1,0,1,1)&lt;&gt;"", INDEX(ЗФ,MATCH($A15,ЗФ!$A:$A,0),MATCH("Цена на реализацию"&amp;YEAR(JV$3),ЗФ!$2:$2,0)),0),0)</f>
        <v>3</v>
      </c>
      <c r="JW17" s="232">
        <f ca="1">IFERROR(IF(OFFSET(JW17,-1,0,1,1)&lt;&gt;"", INDEX(ЗФ,MATCH($A15,ЗФ!$A:$A,0),MATCH("Цена на реализацию"&amp;YEAR(JW$3),ЗФ!$2:$2,0)),0),0)</f>
        <v>3</v>
      </c>
      <c r="JX17" s="232">
        <f ca="1">IFERROR(IF(OFFSET(JX17,-1,0,1,1)&lt;&gt;"", INDEX(ЗФ,MATCH($A15,ЗФ!$A:$A,0),MATCH("Цена на реализацию"&amp;YEAR(JX$3),ЗФ!$2:$2,0)),0),0)</f>
        <v>3</v>
      </c>
      <c r="JY17" s="232">
        <f ca="1">IFERROR(IF(OFFSET(JY17,-1,0,1,1)&lt;&gt;"", INDEX(ЗФ,MATCH($A15,ЗФ!$A:$A,0),MATCH("Цена на реализацию"&amp;YEAR(JY$3),ЗФ!$2:$2,0)),0),0)</f>
        <v>3</v>
      </c>
      <c r="JZ17" s="232">
        <f ca="1">IFERROR(IF(OFFSET(JZ17,-1,0,1,1)&lt;&gt;"", INDEX(ЗФ,MATCH($A15,ЗФ!$A:$A,0),MATCH("Цена на реализацию"&amp;YEAR(JZ$3),ЗФ!$2:$2,0)),0),0)</f>
        <v>3</v>
      </c>
      <c r="KA17" s="548">
        <f t="shared" ca="1" si="686"/>
        <v>3</v>
      </c>
      <c r="KB17" s="232">
        <f ca="1">IFERROR(IF(OFFSET(KB17,-1,0,1,1)&lt;&gt;"", INDEX(ЗФ,MATCH($A15,ЗФ!$A:$A,0),MATCH("Цена на реализацию"&amp;YEAR(KB$3),ЗФ!$2:$2,0)),0),0)</f>
        <v>3</v>
      </c>
      <c r="KC17" s="232">
        <f ca="1">IFERROR(IF(OFFSET(KC17,-1,0,1,1)&lt;&gt;"", INDEX(ЗФ,MATCH($A15,ЗФ!$A:$A,0),MATCH("Цена на реализацию"&amp;YEAR(KC$3),ЗФ!$2:$2,0)),0),0)</f>
        <v>3</v>
      </c>
      <c r="KD17" s="232">
        <f ca="1">IFERROR(IF(OFFSET(KD17,-1,0,1,1)&lt;&gt;"", INDEX(ЗФ,MATCH($A15,ЗФ!$A:$A,0),MATCH("Цена на реализацию"&amp;YEAR(KD$3),ЗФ!$2:$2,0)),0),0)</f>
        <v>3</v>
      </c>
      <c r="KE17" s="232">
        <f ca="1">IFERROR(IF(OFFSET(KE17,-1,0,1,1)&lt;&gt;"", INDEX(ЗФ,MATCH($A15,ЗФ!$A:$A,0),MATCH("Цена на реализацию"&amp;YEAR(KE$3),ЗФ!$2:$2,0)),0),0)</f>
        <v>3</v>
      </c>
      <c r="KF17" s="232">
        <f ca="1">IFERROR(IF(OFFSET(KF17,-1,0,1,1)&lt;&gt;"", INDEX(ЗФ,MATCH($A15,ЗФ!$A:$A,0),MATCH("Цена на реализацию"&amp;YEAR(KF$3),ЗФ!$2:$2,0)),0),0)</f>
        <v>3</v>
      </c>
      <c r="KG17" s="232">
        <f ca="1">IFERROR(IF(OFFSET(KG17,-1,0,1,1)&lt;&gt;"", INDEX(ЗФ,MATCH($A15,ЗФ!$A:$A,0),MATCH("Цена на реализацию"&amp;YEAR(KG$3),ЗФ!$2:$2,0)),0),0)</f>
        <v>3</v>
      </c>
      <c r="KH17" s="232">
        <f ca="1">IFERROR(IF(OFFSET(KH17,-1,0,1,1)&lt;&gt;"", INDEX(ЗФ,MATCH($A15,ЗФ!$A:$A,0),MATCH("Цена на реализацию"&amp;YEAR(KH$3),ЗФ!$2:$2,0)),0),0)</f>
        <v>3</v>
      </c>
      <c r="KI17" s="232">
        <f ca="1">IFERROR(IF(OFFSET(KI17,-1,0,1,1)&lt;&gt;"", INDEX(ЗФ,MATCH($A15,ЗФ!$A:$A,0),MATCH("Цена на реализацию"&amp;YEAR(KI$3),ЗФ!$2:$2,0)),0),0)</f>
        <v>3</v>
      </c>
      <c r="KJ17" s="232">
        <f ca="1">IFERROR(IF(OFFSET(KJ17,-1,0,1,1)&lt;&gt;"", INDEX(ЗФ,MATCH($A15,ЗФ!$A:$A,0),MATCH("Цена на реализацию"&amp;YEAR(KJ$3),ЗФ!$2:$2,0)),0),0)</f>
        <v>3</v>
      </c>
      <c r="KK17" s="232">
        <f ca="1">IFERROR(IF(OFFSET(KK17,-1,0,1,1)&lt;&gt;"", INDEX(ЗФ,MATCH($A15,ЗФ!$A:$A,0),MATCH("Цена на реализацию"&amp;YEAR(KK$3),ЗФ!$2:$2,0)),0),0)</f>
        <v>3</v>
      </c>
      <c r="KL17" s="232">
        <f ca="1">IFERROR(IF(OFFSET(KL17,-1,0,1,1)&lt;&gt;"", INDEX(ЗФ,MATCH($A15,ЗФ!$A:$A,0),MATCH("Цена на реализацию"&amp;YEAR(KL$3),ЗФ!$2:$2,0)),0),0)</f>
        <v>3</v>
      </c>
      <c r="KM17" s="232">
        <f ca="1">IFERROR(IF(OFFSET(KM17,-1,0,1,1)&lt;&gt;"", INDEX(ЗФ,MATCH($A15,ЗФ!$A:$A,0),MATCH("Цена на реализацию"&amp;YEAR(KM$3),ЗФ!$2:$2,0)),0),0)</f>
        <v>3</v>
      </c>
      <c r="KN17" s="548">
        <f t="shared" ca="1" si="686"/>
        <v>3</v>
      </c>
      <c r="KO17" s="232">
        <f ca="1">IFERROR(IF(OFFSET(KO17,-1,0,1,1)&lt;&gt;"", INDEX(ЗФ,MATCH($A15,ЗФ!$A:$A,0),MATCH("Цена на реализацию"&amp;YEAR(KO$3),ЗФ!$2:$2,0)),0),0)</f>
        <v>3</v>
      </c>
      <c r="KP17" s="232">
        <f ca="1">IFERROR(IF(OFFSET(KP17,-1,0,1,1)&lt;&gt;"", INDEX(ЗФ,MATCH($A15,ЗФ!$A:$A,0),MATCH("Цена на реализацию"&amp;YEAR(KP$3),ЗФ!$2:$2,0)),0),0)</f>
        <v>3</v>
      </c>
      <c r="KQ17" s="232">
        <f ca="1">IFERROR(IF(OFFSET(KQ17,-1,0,1,1)&lt;&gt;"", INDEX(ЗФ,MATCH($A15,ЗФ!$A:$A,0),MATCH("Цена на реализацию"&amp;YEAR(KQ$3),ЗФ!$2:$2,0)),0),0)</f>
        <v>3</v>
      </c>
      <c r="KR17" s="232">
        <f ca="1">IFERROR(IF(OFFSET(KR17,-1,0,1,1)&lt;&gt;"", INDEX(ЗФ,MATCH($A15,ЗФ!$A:$A,0),MATCH("Цена на реализацию"&amp;YEAR(KR$3),ЗФ!$2:$2,0)),0),0)</f>
        <v>3</v>
      </c>
      <c r="KS17" s="232">
        <f ca="1">IFERROR(IF(OFFSET(KS17,-1,0,1,1)&lt;&gt;"", INDEX(ЗФ,MATCH($A15,ЗФ!$A:$A,0),MATCH("Цена на реализацию"&amp;YEAR(KS$3),ЗФ!$2:$2,0)),0),0)</f>
        <v>3</v>
      </c>
      <c r="KT17" s="232">
        <f ca="1">IFERROR(IF(OFFSET(KT17,-1,0,1,1)&lt;&gt;"", INDEX(ЗФ,MATCH($A15,ЗФ!$A:$A,0),MATCH("Цена на реализацию"&amp;YEAR(KT$3),ЗФ!$2:$2,0)),0),0)</f>
        <v>3</v>
      </c>
      <c r="KU17" s="232">
        <f ca="1">IFERROR(IF(OFFSET(KU17,-1,0,1,1)&lt;&gt;"", INDEX(ЗФ,MATCH($A15,ЗФ!$A:$A,0),MATCH("Цена на реализацию"&amp;YEAR(KU$3),ЗФ!$2:$2,0)),0),0)</f>
        <v>3</v>
      </c>
      <c r="KV17" s="232">
        <f ca="1">IFERROR(IF(OFFSET(KV17,-1,0,1,1)&lt;&gt;"", INDEX(ЗФ,MATCH($A15,ЗФ!$A:$A,0),MATCH("Цена на реализацию"&amp;YEAR(KV$3),ЗФ!$2:$2,0)),0),0)</f>
        <v>3</v>
      </c>
      <c r="KW17" s="232">
        <f ca="1">IFERROR(IF(OFFSET(KW17,-1,0,1,1)&lt;&gt;"", INDEX(ЗФ,MATCH($A15,ЗФ!$A:$A,0),MATCH("Цена на реализацию"&amp;YEAR(KW$3),ЗФ!$2:$2,0)),0),0)</f>
        <v>3</v>
      </c>
      <c r="KX17" s="232">
        <f ca="1">IFERROR(IF(OFFSET(KX17,-1,0,1,1)&lt;&gt;"", INDEX(ЗФ,MATCH($A15,ЗФ!$A:$A,0),MATCH("Цена на реализацию"&amp;YEAR(KX$3),ЗФ!$2:$2,0)),0),0)</f>
        <v>3</v>
      </c>
      <c r="KY17" s="232">
        <f ca="1">IFERROR(IF(OFFSET(KY17,-1,0,1,1)&lt;&gt;"", INDEX(ЗФ,MATCH($A15,ЗФ!$A:$A,0),MATCH("Цена на реализацию"&amp;YEAR(KY$3),ЗФ!$2:$2,0)),0),0)</f>
        <v>3</v>
      </c>
      <c r="KZ17" s="232">
        <f ca="1">IFERROR(IF(OFFSET(KZ17,-1,0,1,1)&lt;&gt;"", INDEX(ЗФ,MATCH($A15,ЗФ!$A:$A,0),MATCH("Цена на реализацию"&amp;YEAR(KZ$3),ЗФ!$2:$2,0)),0),0)</f>
        <v>3</v>
      </c>
      <c r="LA17" s="548">
        <f t="shared" ca="1" si="686"/>
        <v>3</v>
      </c>
      <c r="LB17" s="232">
        <f ca="1">IFERROR(IF(OFFSET(LB17,-1,0,1,1)&lt;&gt;"", INDEX(ЗФ,MATCH($A15,ЗФ!$A:$A,0),MATCH("Цена на реализацию"&amp;YEAR(LB$3),ЗФ!$2:$2,0)),0),0)</f>
        <v>3</v>
      </c>
      <c r="LC17" s="232">
        <f ca="1">IFERROR(IF(OFFSET(LC17,-1,0,1,1)&lt;&gt;"", INDEX(ЗФ,MATCH($A15,ЗФ!$A:$A,0),MATCH("Цена на реализацию"&amp;YEAR(LC$3),ЗФ!$2:$2,0)),0),0)</f>
        <v>3</v>
      </c>
      <c r="LD17" s="232">
        <f ca="1">IFERROR(IF(OFFSET(LD17,-1,0,1,1)&lt;&gt;"", INDEX(ЗФ,MATCH($A15,ЗФ!$A:$A,0),MATCH("Цена на реализацию"&amp;YEAR(LD$3),ЗФ!$2:$2,0)),0),0)</f>
        <v>3</v>
      </c>
      <c r="LE17" s="232">
        <f ca="1">IFERROR(IF(OFFSET(LE17,-1,0,1,1)&lt;&gt;"", INDEX(ЗФ,MATCH($A15,ЗФ!$A:$A,0),MATCH("Цена на реализацию"&amp;YEAR(LE$3),ЗФ!$2:$2,0)),0),0)</f>
        <v>3</v>
      </c>
      <c r="LF17" s="232">
        <f ca="1">IFERROR(IF(OFFSET(LF17,-1,0,1,1)&lt;&gt;"", INDEX(ЗФ,MATCH($A15,ЗФ!$A:$A,0),MATCH("Цена на реализацию"&amp;YEAR(LF$3),ЗФ!$2:$2,0)),0),0)</f>
        <v>3</v>
      </c>
      <c r="LG17" s="232">
        <f ca="1">IFERROR(IF(OFFSET(LG17,-1,0,1,1)&lt;&gt;"", INDEX(ЗФ,MATCH($A15,ЗФ!$A:$A,0),MATCH("Цена на реализацию"&amp;YEAR(LG$3),ЗФ!$2:$2,0)),0),0)</f>
        <v>3</v>
      </c>
      <c r="LH17" s="232">
        <f ca="1">IFERROR(IF(OFFSET(LH17,-1,0,1,1)&lt;&gt;"", INDEX(ЗФ,MATCH($A15,ЗФ!$A:$A,0),MATCH("Цена на реализацию"&amp;YEAR(LH$3),ЗФ!$2:$2,0)),0),0)</f>
        <v>3</v>
      </c>
      <c r="LI17" s="232">
        <f ca="1">IFERROR(IF(OFFSET(LI17,-1,0,1,1)&lt;&gt;"", INDEX(ЗФ,MATCH($A15,ЗФ!$A:$A,0),MATCH("Цена на реализацию"&amp;YEAR(LI$3),ЗФ!$2:$2,0)),0),0)</f>
        <v>3</v>
      </c>
      <c r="LJ17" s="232">
        <f ca="1">IFERROR(IF(OFFSET(LJ17,-1,0,1,1)&lt;&gt;"", INDEX(ЗФ,MATCH($A15,ЗФ!$A:$A,0),MATCH("Цена на реализацию"&amp;YEAR(LJ$3),ЗФ!$2:$2,0)),0),0)</f>
        <v>3</v>
      </c>
      <c r="LK17" s="232">
        <f ca="1">IFERROR(IF(OFFSET(LK17,-1,0,1,1)&lt;&gt;"", INDEX(ЗФ,MATCH($A15,ЗФ!$A:$A,0),MATCH("Цена на реализацию"&amp;YEAR(LK$3),ЗФ!$2:$2,0)),0),0)</f>
        <v>3</v>
      </c>
      <c r="LL17" s="232">
        <f ca="1">IFERROR(IF(OFFSET(LL17,-1,0,1,1)&lt;&gt;"", INDEX(ЗФ,MATCH($A15,ЗФ!$A:$A,0),MATCH("Цена на реализацию"&amp;YEAR(LL$3),ЗФ!$2:$2,0)),0),0)</f>
        <v>3</v>
      </c>
      <c r="LM17" s="232">
        <f ca="1">IFERROR(IF(OFFSET(LM17,-1,0,1,1)&lt;&gt;"", INDEX(ЗФ,MATCH($A15,ЗФ!$A:$A,0),MATCH("Цена на реализацию"&amp;YEAR(LM$3),ЗФ!$2:$2,0)),0),0)</f>
        <v>3</v>
      </c>
      <c r="LN17" s="548">
        <f t="shared" ca="1" si="686"/>
        <v>3</v>
      </c>
      <c r="LO17" s="232">
        <f ca="1">IFERROR(IF(OFFSET(LO17,-1,0,1,1)&lt;&gt;"", INDEX(ЗФ,MATCH($A15,ЗФ!$A:$A,0),MATCH("Цена на реализацию"&amp;YEAR(LO$3),ЗФ!$2:$2,0)),0),0)</f>
        <v>3</v>
      </c>
      <c r="LP17" s="232">
        <f ca="1">IFERROR(IF(OFFSET(LP17,-1,0,1,1)&lt;&gt;"", INDEX(ЗФ,MATCH($A15,ЗФ!$A:$A,0),MATCH("Цена на реализацию"&amp;YEAR(LP$3),ЗФ!$2:$2,0)),0),0)</f>
        <v>3</v>
      </c>
      <c r="LQ17" s="232">
        <f ca="1">IFERROR(IF(OFFSET(LQ17,-1,0,1,1)&lt;&gt;"", INDEX(ЗФ,MATCH($A15,ЗФ!$A:$A,0),MATCH("Цена на реализацию"&amp;YEAR(LQ$3),ЗФ!$2:$2,0)),0),0)</f>
        <v>3</v>
      </c>
      <c r="LR17" s="232">
        <f ca="1">IFERROR(IF(OFFSET(LR17,-1,0,1,1)&lt;&gt;"", INDEX(ЗФ,MATCH($A15,ЗФ!$A:$A,0),MATCH("Цена на реализацию"&amp;YEAR(LR$3),ЗФ!$2:$2,0)),0),0)</f>
        <v>3</v>
      </c>
      <c r="LS17" s="232">
        <f ca="1">IFERROR(IF(OFFSET(LS17,-1,0,1,1)&lt;&gt;"", INDEX(ЗФ,MATCH($A15,ЗФ!$A:$A,0),MATCH("Цена на реализацию"&amp;YEAR(LS$3),ЗФ!$2:$2,0)),0),0)</f>
        <v>3</v>
      </c>
      <c r="LT17" s="232">
        <f ca="1">IFERROR(IF(OFFSET(LT17,-1,0,1,1)&lt;&gt;"", INDEX(ЗФ,MATCH($A15,ЗФ!$A:$A,0),MATCH("Цена на реализацию"&amp;YEAR(LT$3),ЗФ!$2:$2,0)),0),0)</f>
        <v>3</v>
      </c>
      <c r="LU17" s="232">
        <f ca="1">IFERROR(IF(OFFSET(LU17,-1,0,1,1)&lt;&gt;"", INDEX(ЗФ,MATCH($A15,ЗФ!$A:$A,0),MATCH("Цена на реализацию"&amp;YEAR(LU$3),ЗФ!$2:$2,0)),0),0)</f>
        <v>3</v>
      </c>
      <c r="LV17" s="232">
        <f ca="1">IFERROR(IF(OFFSET(LV17,-1,0,1,1)&lt;&gt;"", INDEX(ЗФ,MATCH($A15,ЗФ!$A:$A,0),MATCH("Цена на реализацию"&amp;YEAR(LV$3),ЗФ!$2:$2,0)),0),0)</f>
        <v>3</v>
      </c>
      <c r="LW17" s="232">
        <f ca="1">IFERROR(IF(OFFSET(LW17,-1,0,1,1)&lt;&gt;"", INDEX(ЗФ,MATCH($A15,ЗФ!$A:$A,0),MATCH("Цена на реализацию"&amp;YEAR(LW$3),ЗФ!$2:$2,0)),0),0)</f>
        <v>3</v>
      </c>
      <c r="LX17" s="232">
        <f ca="1">IFERROR(IF(OFFSET(LX17,-1,0,1,1)&lt;&gt;"", INDEX(ЗФ,MATCH($A15,ЗФ!$A:$A,0),MATCH("Цена на реализацию"&amp;YEAR(LX$3),ЗФ!$2:$2,0)),0),0)</f>
        <v>3</v>
      </c>
      <c r="LY17" s="232">
        <f ca="1">IFERROR(IF(OFFSET(LY17,-1,0,1,1)&lt;&gt;"", INDEX(ЗФ,MATCH($A15,ЗФ!$A:$A,0),MATCH("Цена на реализацию"&amp;YEAR(LY$3),ЗФ!$2:$2,0)),0),0)</f>
        <v>3</v>
      </c>
      <c r="LZ17" s="232">
        <f ca="1">IFERROR(IF(OFFSET(LZ17,-1,0,1,1)&lt;&gt;"", INDEX(ЗФ,MATCH($A15,ЗФ!$A:$A,0),MATCH("Цена на реализацию"&amp;YEAR(LZ$3),ЗФ!$2:$2,0)),0),0)</f>
        <v>3</v>
      </c>
      <c r="MA17" s="548">
        <f t="shared" ref="MA17:OA17" ca="1" si="687">IFERROR(MA15/MA16,0)</f>
        <v>3</v>
      </c>
      <c r="MB17" s="232">
        <f ca="1">IFERROR(IF(OFFSET(MB17,-1,0,1,1)&lt;&gt;"", INDEX(ЗФ,MATCH($A15,ЗФ!$A:$A,0),MATCH("Цена на реализацию"&amp;YEAR(MB$3),ЗФ!$2:$2,0)),0),0)</f>
        <v>3</v>
      </c>
      <c r="MC17" s="232">
        <f ca="1">IFERROR(IF(OFFSET(MC17,-1,0,1,1)&lt;&gt;"", INDEX(ЗФ,MATCH($A15,ЗФ!$A:$A,0),MATCH("Цена на реализацию"&amp;YEAR(MC$3),ЗФ!$2:$2,0)),0),0)</f>
        <v>3</v>
      </c>
      <c r="MD17" s="232">
        <f ca="1">IFERROR(IF(OFFSET(MD17,-1,0,1,1)&lt;&gt;"", INDEX(ЗФ,MATCH($A15,ЗФ!$A:$A,0),MATCH("Цена на реализацию"&amp;YEAR(MD$3),ЗФ!$2:$2,0)),0),0)</f>
        <v>3</v>
      </c>
      <c r="ME17" s="232">
        <f ca="1">IFERROR(IF(OFFSET(ME17,-1,0,1,1)&lt;&gt;"", INDEX(ЗФ,MATCH($A15,ЗФ!$A:$A,0),MATCH("Цена на реализацию"&amp;YEAR(ME$3),ЗФ!$2:$2,0)),0),0)</f>
        <v>3</v>
      </c>
      <c r="MF17" s="232">
        <f ca="1">IFERROR(IF(OFFSET(MF17,-1,0,1,1)&lt;&gt;"", INDEX(ЗФ,MATCH($A15,ЗФ!$A:$A,0),MATCH("Цена на реализацию"&amp;YEAR(MF$3),ЗФ!$2:$2,0)),0),0)</f>
        <v>3</v>
      </c>
      <c r="MG17" s="232">
        <f ca="1">IFERROR(IF(OFFSET(MG17,-1,0,1,1)&lt;&gt;"", INDEX(ЗФ,MATCH($A15,ЗФ!$A:$A,0),MATCH("Цена на реализацию"&amp;YEAR(MG$3),ЗФ!$2:$2,0)),0),0)</f>
        <v>3</v>
      </c>
      <c r="MH17" s="232">
        <f ca="1">IFERROR(IF(OFFSET(MH17,-1,0,1,1)&lt;&gt;"", INDEX(ЗФ,MATCH($A15,ЗФ!$A:$A,0),MATCH("Цена на реализацию"&amp;YEAR(MH$3),ЗФ!$2:$2,0)),0),0)</f>
        <v>3</v>
      </c>
      <c r="MI17" s="232">
        <f ca="1">IFERROR(IF(OFFSET(MI17,-1,0,1,1)&lt;&gt;"", INDEX(ЗФ,MATCH($A15,ЗФ!$A:$A,0),MATCH("Цена на реализацию"&amp;YEAR(MI$3),ЗФ!$2:$2,0)),0),0)</f>
        <v>3</v>
      </c>
      <c r="MJ17" s="232">
        <f ca="1">IFERROR(IF(OFFSET(MJ17,-1,0,1,1)&lt;&gt;"", INDEX(ЗФ,MATCH($A15,ЗФ!$A:$A,0),MATCH("Цена на реализацию"&amp;YEAR(MJ$3),ЗФ!$2:$2,0)),0),0)</f>
        <v>3</v>
      </c>
      <c r="MK17" s="232">
        <f ca="1">IFERROR(IF(OFFSET(MK17,-1,0,1,1)&lt;&gt;"", INDEX(ЗФ,MATCH($A15,ЗФ!$A:$A,0),MATCH("Цена на реализацию"&amp;YEAR(MK$3),ЗФ!$2:$2,0)),0),0)</f>
        <v>3</v>
      </c>
      <c r="ML17" s="232">
        <f ca="1">IFERROR(IF(OFFSET(ML17,-1,0,1,1)&lt;&gt;"", INDEX(ЗФ,MATCH($A15,ЗФ!$A:$A,0),MATCH("Цена на реализацию"&amp;YEAR(ML$3),ЗФ!$2:$2,0)),0),0)</f>
        <v>3</v>
      </c>
      <c r="MM17" s="232">
        <f ca="1">IFERROR(IF(OFFSET(MM17,-1,0,1,1)&lt;&gt;"", INDEX(ЗФ,MATCH($A15,ЗФ!$A:$A,0),MATCH("Цена на реализацию"&amp;YEAR(MM$3),ЗФ!$2:$2,0)),0),0)</f>
        <v>3</v>
      </c>
      <c r="MN17" s="548">
        <f t="shared" ca="1" si="687"/>
        <v>3</v>
      </c>
      <c r="MO17" s="232">
        <f ca="1">IFERROR(IF(OFFSET(MO17,-1,0,1,1)&lt;&gt;"", INDEX(ЗФ,MATCH($A15,ЗФ!$A:$A,0),MATCH("Цена на реализацию"&amp;YEAR(MO$3),ЗФ!$2:$2,0)),0),0)</f>
        <v>3</v>
      </c>
      <c r="MP17" s="232">
        <f ca="1">IFERROR(IF(OFFSET(MP17,-1,0,1,1)&lt;&gt;"", INDEX(ЗФ,MATCH($A15,ЗФ!$A:$A,0),MATCH("Цена на реализацию"&amp;YEAR(MP$3),ЗФ!$2:$2,0)),0),0)</f>
        <v>3</v>
      </c>
      <c r="MQ17" s="232">
        <f ca="1">IFERROR(IF(OFFSET(MQ17,-1,0,1,1)&lt;&gt;"", INDEX(ЗФ,MATCH($A15,ЗФ!$A:$A,0),MATCH("Цена на реализацию"&amp;YEAR(MQ$3),ЗФ!$2:$2,0)),0),0)</f>
        <v>3</v>
      </c>
      <c r="MR17" s="232">
        <f ca="1">IFERROR(IF(OFFSET(MR17,-1,0,1,1)&lt;&gt;"", INDEX(ЗФ,MATCH($A15,ЗФ!$A:$A,0),MATCH("Цена на реализацию"&amp;YEAR(MR$3),ЗФ!$2:$2,0)),0),0)</f>
        <v>3</v>
      </c>
      <c r="MS17" s="232">
        <f ca="1">IFERROR(IF(OFFSET(MS17,-1,0,1,1)&lt;&gt;"", INDEX(ЗФ,MATCH($A15,ЗФ!$A:$A,0),MATCH("Цена на реализацию"&amp;YEAR(MS$3),ЗФ!$2:$2,0)),0),0)</f>
        <v>3</v>
      </c>
      <c r="MT17" s="232">
        <f ca="1">IFERROR(IF(OFFSET(MT17,-1,0,1,1)&lt;&gt;"", INDEX(ЗФ,MATCH($A15,ЗФ!$A:$A,0),MATCH("Цена на реализацию"&amp;YEAR(MT$3),ЗФ!$2:$2,0)),0),0)</f>
        <v>3</v>
      </c>
      <c r="MU17" s="232">
        <f ca="1">IFERROR(IF(OFFSET(MU17,-1,0,1,1)&lt;&gt;"", INDEX(ЗФ,MATCH($A15,ЗФ!$A:$A,0),MATCH("Цена на реализацию"&amp;YEAR(MU$3),ЗФ!$2:$2,0)),0),0)</f>
        <v>3</v>
      </c>
      <c r="MV17" s="232">
        <f ca="1">IFERROR(IF(OFFSET(MV17,-1,0,1,1)&lt;&gt;"", INDEX(ЗФ,MATCH($A15,ЗФ!$A:$A,0),MATCH("Цена на реализацию"&amp;YEAR(MV$3),ЗФ!$2:$2,0)),0),0)</f>
        <v>3</v>
      </c>
      <c r="MW17" s="232">
        <f ca="1">IFERROR(IF(OFFSET(MW17,-1,0,1,1)&lt;&gt;"", INDEX(ЗФ,MATCH($A15,ЗФ!$A:$A,0),MATCH("Цена на реализацию"&amp;YEAR(MW$3),ЗФ!$2:$2,0)),0),0)</f>
        <v>3</v>
      </c>
      <c r="MX17" s="232">
        <f ca="1">IFERROR(IF(OFFSET(MX17,-1,0,1,1)&lt;&gt;"", INDEX(ЗФ,MATCH($A15,ЗФ!$A:$A,0),MATCH("Цена на реализацию"&amp;YEAR(MX$3),ЗФ!$2:$2,0)),0),0)</f>
        <v>3</v>
      </c>
      <c r="MY17" s="232">
        <f ca="1">IFERROR(IF(OFFSET(MY17,-1,0,1,1)&lt;&gt;"", INDEX(ЗФ,MATCH($A15,ЗФ!$A:$A,0),MATCH("Цена на реализацию"&amp;YEAR(MY$3),ЗФ!$2:$2,0)),0),0)</f>
        <v>3</v>
      </c>
      <c r="MZ17" s="232">
        <f ca="1">IFERROR(IF(OFFSET(MZ17,-1,0,1,1)&lt;&gt;"", INDEX(ЗФ,MATCH($A15,ЗФ!$A:$A,0),MATCH("Цена на реализацию"&amp;YEAR(MZ$3),ЗФ!$2:$2,0)),0),0)</f>
        <v>3</v>
      </c>
      <c r="NA17" s="548">
        <f t="shared" ca="1" si="687"/>
        <v>3</v>
      </c>
      <c r="NB17" s="232">
        <f ca="1">IFERROR(IF(OFFSET(NB17,-1,0,1,1)&lt;&gt;"", INDEX(ЗФ,MATCH($A15,ЗФ!$A:$A,0),MATCH("Цена на реализацию"&amp;YEAR(NB$3),ЗФ!$2:$2,0)),0),0)</f>
        <v>3</v>
      </c>
      <c r="NC17" s="232">
        <f ca="1">IFERROR(IF(OFFSET(NC17,-1,0,1,1)&lt;&gt;"", INDEX(ЗФ,MATCH($A15,ЗФ!$A:$A,0),MATCH("Цена на реализацию"&amp;YEAR(NC$3),ЗФ!$2:$2,0)),0),0)</f>
        <v>3</v>
      </c>
      <c r="ND17" s="232">
        <f ca="1">IFERROR(IF(OFFSET(ND17,-1,0,1,1)&lt;&gt;"", INDEX(ЗФ,MATCH($A15,ЗФ!$A:$A,0),MATCH("Цена на реализацию"&amp;YEAR(ND$3),ЗФ!$2:$2,0)),0),0)</f>
        <v>3</v>
      </c>
      <c r="NE17" s="232">
        <f ca="1">IFERROR(IF(OFFSET(NE17,-1,0,1,1)&lt;&gt;"", INDEX(ЗФ,MATCH($A15,ЗФ!$A:$A,0),MATCH("Цена на реализацию"&amp;YEAR(NE$3),ЗФ!$2:$2,0)),0),0)</f>
        <v>3</v>
      </c>
      <c r="NF17" s="232">
        <f ca="1">IFERROR(IF(OFFSET(NF17,-1,0,1,1)&lt;&gt;"", INDEX(ЗФ,MATCH($A15,ЗФ!$A:$A,0),MATCH("Цена на реализацию"&amp;YEAR(NF$3),ЗФ!$2:$2,0)),0),0)</f>
        <v>3</v>
      </c>
      <c r="NG17" s="232">
        <f ca="1">IFERROR(IF(OFFSET(NG17,-1,0,1,1)&lt;&gt;"", INDEX(ЗФ,MATCH($A15,ЗФ!$A:$A,0),MATCH("Цена на реализацию"&amp;YEAR(NG$3),ЗФ!$2:$2,0)),0),0)</f>
        <v>3</v>
      </c>
      <c r="NH17" s="232">
        <f ca="1">IFERROR(IF(OFFSET(NH17,-1,0,1,1)&lt;&gt;"", INDEX(ЗФ,MATCH($A15,ЗФ!$A:$A,0),MATCH("Цена на реализацию"&amp;YEAR(NH$3),ЗФ!$2:$2,0)),0),0)</f>
        <v>3</v>
      </c>
      <c r="NI17" s="232">
        <f ca="1">IFERROR(IF(OFFSET(NI17,-1,0,1,1)&lt;&gt;"", INDEX(ЗФ,MATCH($A15,ЗФ!$A:$A,0),MATCH("Цена на реализацию"&amp;YEAR(NI$3),ЗФ!$2:$2,0)),0),0)</f>
        <v>3</v>
      </c>
      <c r="NJ17" s="232">
        <f ca="1">IFERROR(IF(OFFSET(NJ17,-1,0,1,1)&lt;&gt;"", INDEX(ЗФ,MATCH($A15,ЗФ!$A:$A,0),MATCH("Цена на реализацию"&amp;YEAR(NJ$3),ЗФ!$2:$2,0)),0),0)</f>
        <v>3</v>
      </c>
      <c r="NK17" s="232">
        <f ca="1">IFERROR(IF(OFFSET(NK17,-1,0,1,1)&lt;&gt;"", INDEX(ЗФ,MATCH($A15,ЗФ!$A:$A,0),MATCH("Цена на реализацию"&amp;YEAR(NK$3),ЗФ!$2:$2,0)),0),0)</f>
        <v>3</v>
      </c>
      <c r="NL17" s="232">
        <f ca="1">IFERROR(IF(OFFSET(NL17,-1,0,1,1)&lt;&gt;"", INDEX(ЗФ,MATCH($A15,ЗФ!$A:$A,0),MATCH("Цена на реализацию"&amp;YEAR(NL$3),ЗФ!$2:$2,0)),0),0)</f>
        <v>3</v>
      </c>
      <c r="NM17" s="232">
        <f ca="1">IFERROR(IF(OFFSET(NM17,-1,0,1,1)&lt;&gt;"", INDEX(ЗФ,MATCH($A15,ЗФ!$A:$A,0),MATCH("Цена на реализацию"&amp;YEAR(NM$3),ЗФ!$2:$2,0)),0),0)</f>
        <v>3</v>
      </c>
      <c r="NN17" s="548">
        <f t="shared" ca="1" si="687"/>
        <v>3</v>
      </c>
      <c r="NO17" s="232">
        <f ca="1">IFERROR(IF(OFFSET(NO17,-1,0,1,1)&lt;&gt;"", INDEX(ЗФ,MATCH($A15,ЗФ!$A:$A,0),MATCH("Цена на реализацию"&amp;YEAR(NO$3),ЗФ!$2:$2,0)),0),0)</f>
        <v>3</v>
      </c>
      <c r="NP17" s="232">
        <f ca="1">IFERROR(IF(OFFSET(NP17,-1,0,1,1)&lt;&gt;"", INDEX(ЗФ,MATCH($A15,ЗФ!$A:$A,0),MATCH("Цена на реализацию"&amp;YEAR(NP$3),ЗФ!$2:$2,0)),0),0)</f>
        <v>3</v>
      </c>
      <c r="NQ17" s="232">
        <f ca="1">IFERROR(IF(OFFSET(NQ17,-1,0,1,1)&lt;&gt;"", INDEX(ЗФ,MATCH($A15,ЗФ!$A:$A,0),MATCH("Цена на реализацию"&amp;YEAR(NQ$3),ЗФ!$2:$2,0)),0),0)</f>
        <v>3</v>
      </c>
      <c r="NR17" s="232">
        <f ca="1">IFERROR(IF(OFFSET(NR17,-1,0,1,1)&lt;&gt;"", INDEX(ЗФ,MATCH($A15,ЗФ!$A:$A,0),MATCH("Цена на реализацию"&amp;YEAR(NR$3),ЗФ!$2:$2,0)),0),0)</f>
        <v>3</v>
      </c>
      <c r="NS17" s="232">
        <f ca="1">IFERROR(IF(OFFSET(NS17,-1,0,1,1)&lt;&gt;"", INDEX(ЗФ,MATCH($A15,ЗФ!$A:$A,0),MATCH("Цена на реализацию"&amp;YEAR(NS$3),ЗФ!$2:$2,0)),0),0)</f>
        <v>3</v>
      </c>
      <c r="NT17" s="232">
        <f ca="1">IFERROR(IF(OFFSET(NT17,-1,0,1,1)&lt;&gt;"", INDEX(ЗФ,MATCH($A15,ЗФ!$A:$A,0),MATCH("Цена на реализацию"&amp;YEAR(NT$3),ЗФ!$2:$2,0)),0),0)</f>
        <v>3</v>
      </c>
      <c r="NU17" s="232">
        <f ca="1">IFERROR(IF(OFFSET(NU17,-1,0,1,1)&lt;&gt;"", INDEX(ЗФ,MATCH($A15,ЗФ!$A:$A,0),MATCH("Цена на реализацию"&amp;YEAR(NU$3),ЗФ!$2:$2,0)),0),0)</f>
        <v>3</v>
      </c>
      <c r="NV17" s="232">
        <f ca="1">IFERROR(IF(OFFSET(NV17,-1,0,1,1)&lt;&gt;"", INDEX(ЗФ,MATCH($A15,ЗФ!$A:$A,0),MATCH("Цена на реализацию"&amp;YEAR(NV$3),ЗФ!$2:$2,0)),0),0)</f>
        <v>3</v>
      </c>
      <c r="NW17" s="232">
        <f ca="1">IFERROR(IF(OFFSET(NW17,-1,0,1,1)&lt;&gt;"", INDEX(ЗФ,MATCH($A15,ЗФ!$A:$A,0),MATCH("Цена на реализацию"&amp;YEAR(NW$3),ЗФ!$2:$2,0)),0),0)</f>
        <v>3</v>
      </c>
      <c r="NX17" s="232">
        <f ca="1">IFERROR(IF(OFFSET(NX17,-1,0,1,1)&lt;&gt;"", INDEX(ЗФ,MATCH($A15,ЗФ!$A:$A,0),MATCH("Цена на реализацию"&amp;YEAR(NX$3),ЗФ!$2:$2,0)),0),0)</f>
        <v>3</v>
      </c>
      <c r="NY17" s="232">
        <f ca="1">IFERROR(IF(OFFSET(NY17,-1,0,1,1)&lt;&gt;"", INDEX(ЗФ,MATCH($A15,ЗФ!$A:$A,0),MATCH("Цена на реализацию"&amp;YEAR(NY$3),ЗФ!$2:$2,0)),0),0)</f>
        <v>3</v>
      </c>
      <c r="NZ17" s="232">
        <f ca="1">IFERROR(IF(OFFSET(NZ17,-1,0,1,1)&lt;&gt;"", INDEX(ЗФ,MATCH($A15,ЗФ!$A:$A,0),MATCH("Цена на реализацию"&amp;YEAR(NZ$3),ЗФ!$2:$2,0)),0),0)</f>
        <v>3</v>
      </c>
      <c r="OA17" s="548">
        <f t="shared" ca="1" si="687"/>
        <v>3</v>
      </c>
      <c r="OB17" s="232">
        <f ca="1">IFERROR(IF(OFFSET(OB17,-1,0,1,1)&lt;&gt;"", INDEX(ЗФ,MATCH($A15,ЗФ!$A:$A,0),MATCH("Цена на реализацию"&amp;YEAR(OB$3),ЗФ!$2:$2,0)),0),0)</f>
        <v>3</v>
      </c>
      <c r="OC17" s="232">
        <f ca="1">IFERROR(IF(OFFSET(OC17,-1,0,1,1)&lt;&gt;"", INDEX(ЗФ,MATCH($A15,ЗФ!$A:$A,0),MATCH("Цена на реализацию"&amp;YEAR(OC$3),ЗФ!$2:$2,0)),0),0)</f>
        <v>3</v>
      </c>
      <c r="OD17" s="232">
        <f ca="1">IFERROR(IF(OFFSET(OD17,-1,0,1,1)&lt;&gt;"", INDEX(ЗФ,MATCH($A15,ЗФ!$A:$A,0),MATCH("Цена на реализацию"&amp;YEAR(OD$3),ЗФ!$2:$2,0)),0),0)</f>
        <v>3</v>
      </c>
      <c r="OE17" s="232">
        <f ca="1">IFERROR(IF(OFFSET(OE17,-1,0,1,1)&lt;&gt;"", INDEX(ЗФ,MATCH($A15,ЗФ!$A:$A,0),MATCH("Цена на реализацию"&amp;YEAR(OE$3),ЗФ!$2:$2,0)),0),0)</f>
        <v>3</v>
      </c>
      <c r="OF17" s="232">
        <f ca="1">IFERROR(IF(OFFSET(OF17,-1,0,1,1)&lt;&gt;"", INDEX(ЗФ,MATCH($A15,ЗФ!$A:$A,0),MATCH("Цена на реализацию"&amp;YEAR(OF$3),ЗФ!$2:$2,0)),0),0)</f>
        <v>3</v>
      </c>
      <c r="OG17" s="232">
        <f ca="1">IFERROR(IF(OFFSET(OG17,-1,0,1,1)&lt;&gt;"", INDEX(ЗФ,MATCH($A15,ЗФ!$A:$A,0),MATCH("Цена на реализацию"&amp;YEAR(OG$3),ЗФ!$2:$2,0)),0),0)</f>
        <v>3</v>
      </c>
      <c r="OH17" s="232">
        <f ca="1">IFERROR(IF(OFFSET(OH17,-1,0,1,1)&lt;&gt;"", INDEX(ЗФ,MATCH($A15,ЗФ!$A:$A,0),MATCH("Цена на реализацию"&amp;YEAR(OH$3),ЗФ!$2:$2,0)),0),0)</f>
        <v>3</v>
      </c>
      <c r="OI17" s="232">
        <f ca="1">IFERROR(IF(OFFSET(OI17,-1,0,1,1)&lt;&gt;"", INDEX(ЗФ,MATCH($A15,ЗФ!$A:$A,0),MATCH("Цена на реализацию"&amp;YEAR(OI$3),ЗФ!$2:$2,0)),0),0)</f>
        <v>3</v>
      </c>
      <c r="OJ17" s="232">
        <f ca="1">IFERROR(IF(OFFSET(OJ17,-1,0,1,1)&lt;&gt;"", INDEX(ЗФ,MATCH($A15,ЗФ!$A:$A,0),MATCH("Цена на реализацию"&amp;YEAR(OJ$3),ЗФ!$2:$2,0)),0),0)</f>
        <v>3</v>
      </c>
      <c r="OK17" s="232">
        <f ca="1">IFERROR(IF(OFFSET(OK17,-1,0,1,1)&lt;&gt;"", INDEX(ЗФ,MATCH($A15,ЗФ!$A:$A,0),MATCH("Цена на реализацию"&amp;YEAR(OK$3),ЗФ!$2:$2,0)),0),0)</f>
        <v>0</v>
      </c>
      <c r="OL17" s="232">
        <f ca="1">IFERROR(IF(OFFSET(OL17,-1,0,1,1)&lt;&gt;"", INDEX(ЗФ,MATCH($A15,ЗФ!$A:$A,0),MATCH("Цена на реализацию"&amp;YEAR(OL$3),ЗФ!$2:$2,0)),0),0)</f>
        <v>0</v>
      </c>
      <c r="OM17" s="232">
        <f ca="1">IFERROR(IF(OFFSET(OM17,-1,0,1,1)&lt;&gt;"", INDEX(ЗФ,MATCH($A15,ЗФ!$A:$A,0),MATCH("Цена на реализацию"&amp;YEAR(OM$3),ЗФ!$2:$2,0)),0),0)</f>
        <v>0</v>
      </c>
      <c r="ON17" s="548">
        <f t="shared" ref="ON17" ca="1" si="688">IFERROR(ON15/ON16,0)</f>
        <v>3</v>
      </c>
    </row>
    <row r="18" spans="1:404" outlineLevel="1">
      <c r="A18" s="245" t="s">
        <v>16</v>
      </c>
      <c r="B18" s="236">
        <f t="shared" ref="B18:M18" ca="1" si="689">IFERROR(B19*B20,0)</f>
        <v>0</v>
      </c>
      <c r="C18" s="236">
        <f t="shared" ca="1" si="689"/>
        <v>0</v>
      </c>
      <c r="D18" s="236">
        <f t="shared" ca="1" si="689"/>
        <v>0</v>
      </c>
      <c r="E18" s="236">
        <f t="shared" ca="1" si="689"/>
        <v>0</v>
      </c>
      <c r="F18" s="236">
        <f t="shared" ca="1" si="689"/>
        <v>0</v>
      </c>
      <c r="G18" s="236">
        <f t="shared" ca="1" si="689"/>
        <v>0</v>
      </c>
      <c r="H18" s="236">
        <f t="shared" ca="1" si="689"/>
        <v>0</v>
      </c>
      <c r="I18" s="236">
        <f t="shared" ca="1" si="689"/>
        <v>0</v>
      </c>
      <c r="J18" s="236">
        <f t="shared" ca="1" si="689"/>
        <v>0</v>
      </c>
      <c r="K18" s="236">
        <f t="shared" ca="1" si="689"/>
        <v>0</v>
      </c>
      <c r="L18" s="236">
        <f t="shared" ca="1" si="689"/>
        <v>0</v>
      </c>
      <c r="M18" s="236">
        <f t="shared" ca="1" si="689"/>
        <v>0</v>
      </c>
      <c r="N18" s="545">
        <f t="shared" ref="N18" ca="1" si="690">SUM(B18:M18)</f>
        <v>0</v>
      </c>
      <c r="O18" s="236">
        <f t="shared" ref="O18:Z18" ca="1" si="691">IFERROR(O19*O20,0)</f>
        <v>0</v>
      </c>
      <c r="P18" s="236">
        <f t="shared" ca="1" si="691"/>
        <v>0</v>
      </c>
      <c r="Q18" s="236">
        <f t="shared" ca="1" si="691"/>
        <v>0</v>
      </c>
      <c r="R18" s="236">
        <f t="shared" ca="1" si="691"/>
        <v>0</v>
      </c>
      <c r="S18" s="236">
        <f t="shared" ca="1" si="691"/>
        <v>0</v>
      </c>
      <c r="T18" s="236">
        <f t="shared" ca="1" si="691"/>
        <v>23625</v>
      </c>
      <c r="U18" s="236">
        <f t="shared" ca="1" si="691"/>
        <v>23625</v>
      </c>
      <c r="V18" s="236">
        <f t="shared" ca="1" si="691"/>
        <v>0</v>
      </c>
      <c r="W18" s="236">
        <f t="shared" ca="1" si="691"/>
        <v>0</v>
      </c>
      <c r="X18" s="236">
        <f t="shared" ca="1" si="691"/>
        <v>0</v>
      </c>
      <c r="Y18" s="236">
        <f t="shared" ca="1" si="691"/>
        <v>0</v>
      </c>
      <c r="Z18" s="236">
        <f t="shared" ca="1" si="691"/>
        <v>0</v>
      </c>
      <c r="AA18" s="545">
        <f t="shared" ref="AA18" ca="1" si="692">SUM(O18:Z18)</f>
        <v>47250</v>
      </c>
      <c r="AB18" s="236">
        <f t="shared" ref="AB18:AM18" ca="1" si="693">IFERROR(AB19*AB20,0)</f>
        <v>0</v>
      </c>
      <c r="AC18" s="236">
        <f t="shared" ca="1" si="693"/>
        <v>0</v>
      </c>
      <c r="AD18" s="236">
        <f t="shared" ca="1" si="693"/>
        <v>0</v>
      </c>
      <c r="AE18" s="236">
        <f t="shared" ca="1" si="693"/>
        <v>0</v>
      </c>
      <c r="AF18" s="236">
        <f t="shared" ca="1" si="693"/>
        <v>0</v>
      </c>
      <c r="AG18" s="236">
        <f t="shared" ca="1" si="693"/>
        <v>14962.5</v>
      </c>
      <c r="AH18" s="236">
        <f t="shared" ca="1" si="693"/>
        <v>14962.5</v>
      </c>
      <c r="AI18" s="236">
        <f t="shared" ca="1" si="693"/>
        <v>0</v>
      </c>
      <c r="AJ18" s="236">
        <f t="shared" ca="1" si="693"/>
        <v>0</v>
      </c>
      <c r="AK18" s="236">
        <f t="shared" ca="1" si="693"/>
        <v>0</v>
      </c>
      <c r="AL18" s="236">
        <f t="shared" ca="1" si="693"/>
        <v>0</v>
      </c>
      <c r="AM18" s="236">
        <f t="shared" ca="1" si="693"/>
        <v>0</v>
      </c>
      <c r="AN18" s="545">
        <f t="shared" ref="AN18" ca="1" si="694">SUM(AB18:AM18)</f>
        <v>29925</v>
      </c>
      <c r="AO18" s="236">
        <f t="shared" ref="AO18:AZ18" ca="1" si="695">IFERROR(AO19*AO20,0)</f>
        <v>0</v>
      </c>
      <c r="AP18" s="236">
        <f t="shared" ca="1" si="695"/>
        <v>0</v>
      </c>
      <c r="AQ18" s="236">
        <f t="shared" ca="1" si="695"/>
        <v>0</v>
      </c>
      <c r="AR18" s="236">
        <f t="shared" ca="1" si="695"/>
        <v>0</v>
      </c>
      <c r="AS18" s="236">
        <f t="shared" ca="1" si="695"/>
        <v>0</v>
      </c>
      <c r="AT18" s="236">
        <f t="shared" ca="1" si="695"/>
        <v>23625</v>
      </c>
      <c r="AU18" s="236">
        <f t="shared" ca="1" si="695"/>
        <v>23625</v>
      </c>
      <c r="AV18" s="236">
        <f t="shared" ca="1" si="695"/>
        <v>0</v>
      </c>
      <c r="AW18" s="236">
        <f t="shared" ca="1" si="695"/>
        <v>0</v>
      </c>
      <c r="AX18" s="236">
        <f t="shared" ca="1" si="695"/>
        <v>0</v>
      </c>
      <c r="AY18" s="236">
        <f t="shared" ca="1" si="695"/>
        <v>0</v>
      </c>
      <c r="AZ18" s="236">
        <f t="shared" ca="1" si="695"/>
        <v>0</v>
      </c>
      <c r="BA18" s="545">
        <f t="shared" ref="BA18" ca="1" si="696">SUM(AO18:AZ18)</f>
        <v>47250</v>
      </c>
      <c r="BB18" s="236">
        <f t="shared" ref="BB18:BM18" ca="1" si="697">IFERROR(BB19*BB20,0)</f>
        <v>0</v>
      </c>
      <c r="BC18" s="236">
        <f t="shared" ca="1" si="697"/>
        <v>0</v>
      </c>
      <c r="BD18" s="236">
        <f t="shared" ca="1" si="697"/>
        <v>0</v>
      </c>
      <c r="BE18" s="236">
        <f t="shared" ca="1" si="697"/>
        <v>0</v>
      </c>
      <c r="BF18" s="236">
        <f t="shared" ca="1" si="697"/>
        <v>0</v>
      </c>
      <c r="BG18" s="236">
        <f t="shared" ca="1" si="697"/>
        <v>23625</v>
      </c>
      <c r="BH18" s="236">
        <f t="shared" ca="1" si="697"/>
        <v>23625</v>
      </c>
      <c r="BI18" s="236">
        <f t="shared" ca="1" si="697"/>
        <v>0</v>
      </c>
      <c r="BJ18" s="236">
        <f t="shared" ca="1" si="697"/>
        <v>0</v>
      </c>
      <c r="BK18" s="236">
        <f t="shared" ca="1" si="697"/>
        <v>0</v>
      </c>
      <c r="BL18" s="236">
        <f t="shared" ca="1" si="697"/>
        <v>0</v>
      </c>
      <c r="BM18" s="236">
        <f t="shared" ca="1" si="697"/>
        <v>0</v>
      </c>
      <c r="BN18" s="545">
        <f t="shared" ref="BN18" ca="1" si="698">SUM(BB18:BM18)</f>
        <v>47250</v>
      </c>
      <c r="BO18" s="236">
        <f t="shared" ref="BO18:BZ18" ca="1" si="699">IFERROR(BO19*BO20,0)</f>
        <v>0</v>
      </c>
      <c r="BP18" s="236">
        <f t="shared" ca="1" si="699"/>
        <v>0</v>
      </c>
      <c r="BQ18" s="236">
        <f t="shared" ca="1" si="699"/>
        <v>0</v>
      </c>
      <c r="BR18" s="236">
        <f t="shared" ca="1" si="699"/>
        <v>0</v>
      </c>
      <c r="BS18" s="236">
        <f t="shared" ca="1" si="699"/>
        <v>0</v>
      </c>
      <c r="BT18" s="236">
        <f t="shared" ca="1" si="699"/>
        <v>23625</v>
      </c>
      <c r="BU18" s="236">
        <f t="shared" ca="1" si="699"/>
        <v>23625</v>
      </c>
      <c r="BV18" s="236">
        <f t="shared" ca="1" si="699"/>
        <v>0</v>
      </c>
      <c r="BW18" s="236">
        <f t="shared" ca="1" si="699"/>
        <v>0</v>
      </c>
      <c r="BX18" s="236">
        <f t="shared" ca="1" si="699"/>
        <v>0</v>
      </c>
      <c r="BY18" s="236">
        <f t="shared" ca="1" si="699"/>
        <v>0</v>
      </c>
      <c r="BZ18" s="236">
        <f t="shared" ca="1" si="699"/>
        <v>0</v>
      </c>
      <c r="CA18" s="545">
        <f t="shared" ref="CA18" ca="1" si="700">SUM(BO18:BZ18)</f>
        <v>47250</v>
      </c>
      <c r="CB18" s="236">
        <f t="shared" ref="CB18:CM18" ca="1" si="701">IFERROR(CB19*CB20,0)</f>
        <v>0</v>
      </c>
      <c r="CC18" s="236">
        <f t="shared" ca="1" si="701"/>
        <v>0</v>
      </c>
      <c r="CD18" s="236">
        <f t="shared" ca="1" si="701"/>
        <v>0</v>
      </c>
      <c r="CE18" s="236">
        <f t="shared" ca="1" si="701"/>
        <v>0</v>
      </c>
      <c r="CF18" s="236">
        <f t="shared" ca="1" si="701"/>
        <v>0</v>
      </c>
      <c r="CG18" s="236">
        <f t="shared" ca="1" si="701"/>
        <v>23625</v>
      </c>
      <c r="CH18" s="236">
        <f t="shared" ca="1" si="701"/>
        <v>23625</v>
      </c>
      <c r="CI18" s="236">
        <f t="shared" ca="1" si="701"/>
        <v>0</v>
      </c>
      <c r="CJ18" s="236">
        <f t="shared" ca="1" si="701"/>
        <v>0</v>
      </c>
      <c r="CK18" s="236">
        <f t="shared" ca="1" si="701"/>
        <v>0</v>
      </c>
      <c r="CL18" s="236">
        <f t="shared" ca="1" si="701"/>
        <v>0</v>
      </c>
      <c r="CM18" s="236">
        <f t="shared" ca="1" si="701"/>
        <v>0</v>
      </c>
      <c r="CN18" s="545">
        <f t="shared" ref="CN18" ca="1" si="702">SUM(CB18:CM18)</f>
        <v>47250</v>
      </c>
      <c r="CO18" s="236">
        <f t="shared" ref="CO18:CZ18" ca="1" si="703">IFERROR(CO19*CO20,0)</f>
        <v>0</v>
      </c>
      <c r="CP18" s="236">
        <f t="shared" ca="1" si="703"/>
        <v>0</v>
      </c>
      <c r="CQ18" s="236">
        <f t="shared" ca="1" si="703"/>
        <v>0</v>
      </c>
      <c r="CR18" s="236">
        <f t="shared" ca="1" si="703"/>
        <v>0</v>
      </c>
      <c r="CS18" s="236">
        <f t="shared" ca="1" si="703"/>
        <v>0</v>
      </c>
      <c r="CT18" s="236">
        <f t="shared" ca="1" si="703"/>
        <v>23625</v>
      </c>
      <c r="CU18" s="236">
        <f t="shared" ca="1" si="703"/>
        <v>23625</v>
      </c>
      <c r="CV18" s="236">
        <f t="shared" ca="1" si="703"/>
        <v>0</v>
      </c>
      <c r="CW18" s="236">
        <f t="shared" ca="1" si="703"/>
        <v>0</v>
      </c>
      <c r="CX18" s="236">
        <f t="shared" ca="1" si="703"/>
        <v>0</v>
      </c>
      <c r="CY18" s="236">
        <f t="shared" ca="1" si="703"/>
        <v>0</v>
      </c>
      <c r="CZ18" s="236">
        <f t="shared" ca="1" si="703"/>
        <v>0</v>
      </c>
      <c r="DA18" s="545">
        <f t="shared" ref="DA18" ca="1" si="704">SUM(CO18:CZ18)</f>
        <v>47250</v>
      </c>
      <c r="DB18" s="236">
        <f t="shared" ref="DB18:DM18" ca="1" si="705">IFERROR(DB19*DB20,0)</f>
        <v>0</v>
      </c>
      <c r="DC18" s="236">
        <f t="shared" ca="1" si="705"/>
        <v>0</v>
      </c>
      <c r="DD18" s="236">
        <f t="shared" ca="1" si="705"/>
        <v>0</v>
      </c>
      <c r="DE18" s="236">
        <f t="shared" ca="1" si="705"/>
        <v>0</v>
      </c>
      <c r="DF18" s="236">
        <f t="shared" ca="1" si="705"/>
        <v>0</v>
      </c>
      <c r="DG18" s="236">
        <f t="shared" ca="1" si="705"/>
        <v>23625</v>
      </c>
      <c r="DH18" s="236">
        <f t="shared" ca="1" si="705"/>
        <v>23625</v>
      </c>
      <c r="DI18" s="236">
        <f t="shared" ca="1" si="705"/>
        <v>0</v>
      </c>
      <c r="DJ18" s="236">
        <f t="shared" ca="1" si="705"/>
        <v>0</v>
      </c>
      <c r="DK18" s="236">
        <f t="shared" ca="1" si="705"/>
        <v>0</v>
      </c>
      <c r="DL18" s="236">
        <f t="shared" ca="1" si="705"/>
        <v>0</v>
      </c>
      <c r="DM18" s="236">
        <f t="shared" ca="1" si="705"/>
        <v>0</v>
      </c>
      <c r="DN18" s="545">
        <f t="shared" ref="DN18" ca="1" si="706">SUM(DB18:DM18)</f>
        <v>47250</v>
      </c>
      <c r="DO18" s="236">
        <f t="shared" ref="DO18:DZ18" ca="1" si="707">IFERROR(DO19*DO20,0)</f>
        <v>0</v>
      </c>
      <c r="DP18" s="236">
        <f t="shared" ca="1" si="707"/>
        <v>0</v>
      </c>
      <c r="DQ18" s="236">
        <f t="shared" ca="1" si="707"/>
        <v>0</v>
      </c>
      <c r="DR18" s="236">
        <f t="shared" ca="1" si="707"/>
        <v>0</v>
      </c>
      <c r="DS18" s="236">
        <f t="shared" ca="1" si="707"/>
        <v>0</v>
      </c>
      <c r="DT18" s="236">
        <f t="shared" ca="1" si="707"/>
        <v>23625</v>
      </c>
      <c r="DU18" s="236">
        <f t="shared" ca="1" si="707"/>
        <v>23625</v>
      </c>
      <c r="DV18" s="236">
        <f t="shared" ca="1" si="707"/>
        <v>0</v>
      </c>
      <c r="DW18" s="236">
        <f t="shared" ca="1" si="707"/>
        <v>0</v>
      </c>
      <c r="DX18" s="236">
        <f t="shared" ca="1" si="707"/>
        <v>0</v>
      </c>
      <c r="DY18" s="236">
        <f t="shared" ca="1" si="707"/>
        <v>0</v>
      </c>
      <c r="DZ18" s="236">
        <f t="shared" ca="1" si="707"/>
        <v>0</v>
      </c>
      <c r="EA18" s="545">
        <f t="shared" ref="EA18" ca="1" si="708">SUM(DO18:DZ18)</f>
        <v>47250</v>
      </c>
      <c r="EB18" s="236">
        <f t="shared" ref="EB18:EM18" ca="1" si="709">IFERROR(EB19*EB20,0)</f>
        <v>0</v>
      </c>
      <c r="EC18" s="236">
        <f t="shared" ca="1" si="709"/>
        <v>0</v>
      </c>
      <c r="ED18" s="236">
        <f t="shared" ca="1" si="709"/>
        <v>0</v>
      </c>
      <c r="EE18" s="236">
        <f t="shared" ca="1" si="709"/>
        <v>0</v>
      </c>
      <c r="EF18" s="236">
        <f t="shared" ca="1" si="709"/>
        <v>0</v>
      </c>
      <c r="EG18" s="236">
        <f t="shared" ca="1" si="709"/>
        <v>23625</v>
      </c>
      <c r="EH18" s="236">
        <f t="shared" ca="1" si="709"/>
        <v>23625</v>
      </c>
      <c r="EI18" s="236">
        <f t="shared" ca="1" si="709"/>
        <v>0</v>
      </c>
      <c r="EJ18" s="236">
        <f t="shared" ca="1" si="709"/>
        <v>0</v>
      </c>
      <c r="EK18" s="236">
        <f t="shared" ca="1" si="709"/>
        <v>0</v>
      </c>
      <c r="EL18" s="236">
        <f t="shared" ca="1" si="709"/>
        <v>0</v>
      </c>
      <c r="EM18" s="236">
        <f t="shared" ca="1" si="709"/>
        <v>0</v>
      </c>
      <c r="EN18" s="545">
        <f t="shared" ref="EN18" ca="1" si="710">SUM(EB18:EM18)</f>
        <v>47250</v>
      </c>
      <c r="EO18" s="236">
        <f t="shared" ref="EO18:EZ18" ca="1" si="711">IFERROR(EO19*EO20,0)</f>
        <v>0</v>
      </c>
      <c r="EP18" s="236">
        <f t="shared" ca="1" si="711"/>
        <v>0</v>
      </c>
      <c r="EQ18" s="236">
        <f t="shared" ca="1" si="711"/>
        <v>0</v>
      </c>
      <c r="ER18" s="236">
        <f t="shared" ca="1" si="711"/>
        <v>0</v>
      </c>
      <c r="ES18" s="236">
        <f t="shared" ca="1" si="711"/>
        <v>0</v>
      </c>
      <c r="ET18" s="236">
        <f t="shared" ca="1" si="711"/>
        <v>23625</v>
      </c>
      <c r="EU18" s="236">
        <f t="shared" ca="1" si="711"/>
        <v>23625</v>
      </c>
      <c r="EV18" s="236">
        <f t="shared" ca="1" si="711"/>
        <v>0</v>
      </c>
      <c r="EW18" s="236">
        <f t="shared" ca="1" si="711"/>
        <v>0</v>
      </c>
      <c r="EX18" s="236">
        <f t="shared" ca="1" si="711"/>
        <v>0</v>
      </c>
      <c r="EY18" s="236">
        <f t="shared" ca="1" si="711"/>
        <v>0</v>
      </c>
      <c r="EZ18" s="236">
        <f t="shared" ca="1" si="711"/>
        <v>0</v>
      </c>
      <c r="FA18" s="545">
        <f t="shared" ref="FA18" ca="1" si="712">SUM(EO18:EZ18)</f>
        <v>47250</v>
      </c>
      <c r="FB18" s="236">
        <f t="shared" ref="FB18:FM18" ca="1" si="713">IFERROR(FB19*FB20,0)</f>
        <v>0</v>
      </c>
      <c r="FC18" s="236">
        <f t="shared" ca="1" si="713"/>
        <v>0</v>
      </c>
      <c r="FD18" s="236">
        <f t="shared" ca="1" si="713"/>
        <v>0</v>
      </c>
      <c r="FE18" s="236">
        <f t="shared" ca="1" si="713"/>
        <v>0</v>
      </c>
      <c r="FF18" s="236">
        <f t="shared" ca="1" si="713"/>
        <v>0</v>
      </c>
      <c r="FG18" s="236">
        <f t="shared" ca="1" si="713"/>
        <v>23625</v>
      </c>
      <c r="FH18" s="236">
        <f t="shared" ca="1" si="713"/>
        <v>23625</v>
      </c>
      <c r="FI18" s="236">
        <f t="shared" ca="1" si="713"/>
        <v>0</v>
      </c>
      <c r="FJ18" s="236">
        <f t="shared" ca="1" si="713"/>
        <v>0</v>
      </c>
      <c r="FK18" s="236">
        <f t="shared" ca="1" si="713"/>
        <v>0</v>
      </c>
      <c r="FL18" s="236">
        <f t="shared" ca="1" si="713"/>
        <v>0</v>
      </c>
      <c r="FM18" s="236">
        <f t="shared" ca="1" si="713"/>
        <v>0</v>
      </c>
      <c r="FN18" s="545">
        <f t="shared" ref="FN18" ca="1" si="714">SUM(FB18:FM18)</f>
        <v>47250</v>
      </c>
      <c r="FO18" s="236">
        <f t="shared" ref="FO18:FZ18" ca="1" si="715">IFERROR(FO19*FO20,0)</f>
        <v>0</v>
      </c>
      <c r="FP18" s="236">
        <f t="shared" ca="1" si="715"/>
        <v>0</v>
      </c>
      <c r="FQ18" s="236">
        <f t="shared" ca="1" si="715"/>
        <v>0</v>
      </c>
      <c r="FR18" s="236">
        <f t="shared" ca="1" si="715"/>
        <v>0</v>
      </c>
      <c r="FS18" s="236">
        <f t="shared" ca="1" si="715"/>
        <v>0</v>
      </c>
      <c r="FT18" s="236">
        <f t="shared" ca="1" si="715"/>
        <v>23625</v>
      </c>
      <c r="FU18" s="236">
        <f t="shared" ca="1" si="715"/>
        <v>23625</v>
      </c>
      <c r="FV18" s="236">
        <f t="shared" ca="1" si="715"/>
        <v>0</v>
      </c>
      <c r="FW18" s="236">
        <f t="shared" ca="1" si="715"/>
        <v>0</v>
      </c>
      <c r="FX18" s="236">
        <f t="shared" ca="1" si="715"/>
        <v>0</v>
      </c>
      <c r="FY18" s="236">
        <f t="shared" ca="1" si="715"/>
        <v>0</v>
      </c>
      <c r="FZ18" s="236">
        <f t="shared" ca="1" si="715"/>
        <v>0</v>
      </c>
      <c r="GA18" s="545">
        <f t="shared" ref="GA18" ca="1" si="716">SUM(FO18:FZ18)</f>
        <v>47250</v>
      </c>
      <c r="GB18" s="236">
        <f t="shared" ref="GB18" ca="1" si="717">IFERROR(GB19*GB20,0)</f>
        <v>0</v>
      </c>
      <c r="GC18" s="236">
        <f t="shared" ref="GC18:GM18" ca="1" si="718">IFERROR(GC19*GC20,0)</f>
        <v>0</v>
      </c>
      <c r="GD18" s="236">
        <f t="shared" ca="1" si="718"/>
        <v>0</v>
      </c>
      <c r="GE18" s="236">
        <f t="shared" ca="1" si="718"/>
        <v>0</v>
      </c>
      <c r="GF18" s="236">
        <f t="shared" ca="1" si="718"/>
        <v>0</v>
      </c>
      <c r="GG18" s="236">
        <f t="shared" ca="1" si="718"/>
        <v>23625</v>
      </c>
      <c r="GH18" s="236">
        <f t="shared" ca="1" si="718"/>
        <v>23625</v>
      </c>
      <c r="GI18" s="236">
        <f t="shared" ca="1" si="718"/>
        <v>0</v>
      </c>
      <c r="GJ18" s="236">
        <f t="shared" ca="1" si="718"/>
        <v>0</v>
      </c>
      <c r="GK18" s="236">
        <f t="shared" ca="1" si="718"/>
        <v>0</v>
      </c>
      <c r="GL18" s="236">
        <f t="shared" ca="1" si="718"/>
        <v>0</v>
      </c>
      <c r="GM18" s="236">
        <f t="shared" ca="1" si="718"/>
        <v>0</v>
      </c>
      <c r="GN18" s="545">
        <f t="shared" ref="GN18" ca="1" si="719">SUM(GB18:GM18)</f>
        <v>47250</v>
      </c>
      <c r="GO18" s="236">
        <f t="shared" ref="GO18:GZ18" ca="1" si="720">IFERROR(GO19*GO20,0)</f>
        <v>0</v>
      </c>
      <c r="GP18" s="236">
        <f t="shared" ca="1" si="720"/>
        <v>0</v>
      </c>
      <c r="GQ18" s="236">
        <f t="shared" ca="1" si="720"/>
        <v>0</v>
      </c>
      <c r="GR18" s="236">
        <f t="shared" ca="1" si="720"/>
        <v>0</v>
      </c>
      <c r="GS18" s="236">
        <f t="shared" ca="1" si="720"/>
        <v>0</v>
      </c>
      <c r="GT18" s="236">
        <f t="shared" ca="1" si="720"/>
        <v>23625</v>
      </c>
      <c r="GU18" s="236">
        <f t="shared" ca="1" si="720"/>
        <v>23625</v>
      </c>
      <c r="GV18" s="236">
        <f t="shared" ca="1" si="720"/>
        <v>0</v>
      </c>
      <c r="GW18" s="236">
        <f t="shared" ca="1" si="720"/>
        <v>0</v>
      </c>
      <c r="GX18" s="236">
        <f t="shared" ca="1" si="720"/>
        <v>0</v>
      </c>
      <c r="GY18" s="236">
        <f t="shared" ca="1" si="720"/>
        <v>0</v>
      </c>
      <c r="GZ18" s="236">
        <f t="shared" ca="1" si="720"/>
        <v>0</v>
      </c>
      <c r="HA18" s="545">
        <f t="shared" ref="HA18" ca="1" si="721">SUM(GO18:GZ18)</f>
        <v>47250</v>
      </c>
      <c r="HB18" s="236">
        <f t="shared" ref="HB18:HM18" ca="1" si="722">IFERROR(HB19*HB20,0)</f>
        <v>0</v>
      </c>
      <c r="HC18" s="236">
        <f t="shared" ca="1" si="722"/>
        <v>0</v>
      </c>
      <c r="HD18" s="236">
        <f t="shared" ca="1" si="722"/>
        <v>0</v>
      </c>
      <c r="HE18" s="236">
        <f t="shared" ca="1" si="722"/>
        <v>0</v>
      </c>
      <c r="HF18" s="236">
        <f t="shared" ca="1" si="722"/>
        <v>0</v>
      </c>
      <c r="HG18" s="236">
        <f t="shared" ca="1" si="722"/>
        <v>23625</v>
      </c>
      <c r="HH18" s="236">
        <f t="shared" ca="1" si="722"/>
        <v>23625</v>
      </c>
      <c r="HI18" s="236">
        <f t="shared" ca="1" si="722"/>
        <v>0</v>
      </c>
      <c r="HJ18" s="236">
        <f t="shared" ca="1" si="722"/>
        <v>0</v>
      </c>
      <c r="HK18" s="236">
        <f t="shared" ca="1" si="722"/>
        <v>0</v>
      </c>
      <c r="HL18" s="236">
        <f t="shared" ca="1" si="722"/>
        <v>0</v>
      </c>
      <c r="HM18" s="236">
        <f t="shared" ca="1" si="722"/>
        <v>0</v>
      </c>
      <c r="HN18" s="545">
        <f t="shared" ref="HN18" ca="1" si="723">SUM(HB18:HM18)</f>
        <v>47250</v>
      </c>
      <c r="HO18" s="236">
        <f t="shared" ref="HO18:HZ18" ca="1" si="724">IFERROR(HO19*HO20,0)</f>
        <v>0</v>
      </c>
      <c r="HP18" s="236">
        <f t="shared" ca="1" si="724"/>
        <v>0</v>
      </c>
      <c r="HQ18" s="236">
        <f t="shared" ca="1" si="724"/>
        <v>0</v>
      </c>
      <c r="HR18" s="236">
        <f t="shared" ca="1" si="724"/>
        <v>0</v>
      </c>
      <c r="HS18" s="236">
        <f t="shared" ca="1" si="724"/>
        <v>0</v>
      </c>
      <c r="HT18" s="236">
        <f t="shared" ca="1" si="724"/>
        <v>23625</v>
      </c>
      <c r="HU18" s="236">
        <f t="shared" ca="1" si="724"/>
        <v>23625</v>
      </c>
      <c r="HV18" s="236">
        <f t="shared" ca="1" si="724"/>
        <v>0</v>
      </c>
      <c r="HW18" s="236">
        <f t="shared" ca="1" si="724"/>
        <v>0</v>
      </c>
      <c r="HX18" s="236">
        <f t="shared" ca="1" si="724"/>
        <v>0</v>
      </c>
      <c r="HY18" s="236">
        <f t="shared" ca="1" si="724"/>
        <v>0</v>
      </c>
      <c r="HZ18" s="236">
        <f t="shared" ca="1" si="724"/>
        <v>0</v>
      </c>
      <c r="IA18" s="545">
        <f t="shared" ref="IA18" ca="1" si="725">SUM(HO18:HZ18)</f>
        <v>47250</v>
      </c>
      <c r="IB18" s="236">
        <f t="shared" ref="IB18:IM18" ca="1" si="726">IFERROR(IB19*IB20,0)</f>
        <v>0</v>
      </c>
      <c r="IC18" s="236">
        <f t="shared" ca="1" si="726"/>
        <v>0</v>
      </c>
      <c r="ID18" s="236">
        <f t="shared" ca="1" si="726"/>
        <v>0</v>
      </c>
      <c r="IE18" s="236">
        <f t="shared" ca="1" si="726"/>
        <v>0</v>
      </c>
      <c r="IF18" s="236">
        <f t="shared" ca="1" si="726"/>
        <v>0</v>
      </c>
      <c r="IG18" s="236">
        <f t="shared" ca="1" si="726"/>
        <v>23625</v>
      </c>
      <c r="IH18" s="236">
        <f t="shared" ca="1" si="726"/>
        <v>23625</v>
      </c>
      <c r="II18" s="236">
        <f t="shared" ca="1" si="726"/>
        <v>0</v>
      </c>
      <c r="IJ18" s="236">
        <f t="shared" ca="1" si="726"/>
        <v>0</v>
      </c>
      <c r="IK18" s="236">
        <f t="shared" ca="1" si="726"/>
        <v>0</v>
      </c>
      <c r="IL18" s="236">
        <f t="shared" ca="1" si="726"/>
        <v>0</v>
      </c>
      <c r="IM18" s="236">
        <f t="shared" ca="1" si="726"/>
        <v>0</v>
      </c>
      <c r="IN18" s="545">
        <f t="shared" ref="IN18" ca="1" si="727">SUM(IB18:IM18)</f>
        <v>47250</v>
      </c>
      <c r="IO18" s="236">
        <f t="shared" ref="IO18:IZ18" ca="1" si="728">IFERROR(IO19*IO20,0)</f>
        <v>0</v>
      </c>
      <c r="IP18" s="236">
        <f t="shared" ca="1" si="728"/>
        <v>0</v>
      </c>
      <c r="IQ18" s="236">
        <f t="shared" ca="1" si="728"/>
        <v>0</v>
      </c>
      <c r="IR18" s="236">
        <f t="shared" ca="1" si="728"/>
        <v>0</v>
      </c>
      <c r="IS18" s="236">
        <f t="shared" ca="1" si="728"/>
        <v>0</v>
      </c>
      <c r="IT18" s="236">
        <f t="shared" ca="1" si="728"/>
        <v>23625</v>
      </c>
      <c r="IU18" s="236">
        <f t="shared" ca="1" si="728"/>
        <v>23625</v>
      </c>
      <c r="IV18" s="236">
        <f t="shared" ca="1" si="728"/>
        <v>0</v>
      </c>
      <c r="IW18" s="236">
        <f t="shared" ca="1" si="728"/>
        <v>0</v>
      </c>
      <c r="IX18" s="236">
        <f t="shared" ca="1" si="728"/>
        <v>0</v>
      </c>
      <c r="IY18" s="236">
        <f t="shared" ca="1" si="728"/>
        <v>0</v>
      </c>
      <c r="IZ18" s="236">
        <f t="shared" ca="1" si="728"/>
        <v>0</v>
      </c>
      <c r="JA18" s="545">
        <f t="shared" ref="JA18" ca="1" si="729">SUM(IO18:IZ18)</f>
        <v>47250</v>
      </c>
      <c r="JB18" s="236">
        <f t="shared" ref="JB18:JM18" ca="1" si="730">IFERROR(JB19*JB20,0)</f>
        <v>0</v>
      </c>
      <c r="JC18" s="236">
        <f t="shared" ca="1" si="730"/>
        <v>0</v>
      </c>
      <c r="JD18" s="236">
        <f t="shared" ca="1" si="730"/>
        <v>0</v>
      </c>
      <c r="JE18" s="236">
        <f t="shared" ca="1" si="730"/>
        <v>0</v>
      </c>
      <c r="JF18" s="236">
        <f t="shared" ca="1" si="730"/>
        <v>0</v>
      </c>
      <c r="JG18" s="236">
        <f t="shared" ca="1" si="730"/>
        <v>23625</v>
      </c>
      <c r="JH18" s="236">
        <f t="shared" ca="1" si="730"/>
        <v>23625</v>
      </c>
      <c r="JI18" s="236">
        <f t="shared" ca="1" si="730"/>
        <v>0</v>
      </c>
      <c r="JJ18" s="236">
        <f t="shared" ca="1" si="730"/>
        <v>0</v>
      </c>
      <c r="JK18" s="236">
        <f t="shared" ca="1" si="730"/>
        <v>0</v>
      </c>
      <c r="JL18" s="236">
        <f t="shared" ca="1" si="730"/>
        <v>0</v>
      </c>
      <c r="JM18" s="236">
        <f t="shared" ca="1" si="730"/>
        <v>0</v>
      </c>
      <c r="JN18" s="545">
        <f t="shared" ref="JN18" ca="1" si="731">SUM(JB18:JM18)</f>
        <v>47250</v>
      </c>
      <c r="JO18" s="236">
        <f t="shared" ref="JO18:JZ18" ca="1" si="732">IFERROR(JO19*JO20,0)</f>
        <v>0</v>
      </c>
      <c r="JP18" s="236">
        <f t="shared" ca="1" si="732"/>
        <v>0</v>
      </c>
      <c r="JQ18" s="236">
        <f t="shared" ca="1" si="732"/>
        <v>0</v>
      </c>
      <c r="JR18" s="236">
        <f t="shared" ca="1" si="732"/>
        <v>0</v>
      </c>
      <c r="JS18" s="236">
        <f t="shared" ca="1" si="732"/>
        <v>0</v>
      </c>
      <c r="JT18" s="236">
        <f t="shared" ca="1" si="732"/>
        <v>23625</v>
      </c>
      <c r="JU18" s="236">
        <f t="shared" ca="1" si="732"/>
        <v>23625</v>
      </c>
      <c r="JV18" s="236">
        <f t="shared" ca="1" si="732"/>
        <v>0</v>
      </c>
      <c r="JW18" s="236">
        <f t="shared" ca="1" si="732"/>
        <v>0</v>
      </c>
      <c r="JX18" s="236">
        <f t="shared" ca="1" si="732"/>
        <v>0</v>
      </c>
      <c r="JY18" s="236">
        <f t="shared" ca="1" si="732"/>
        <v>0</v>
      </c>
      <c r="JZ18" s="236">
        <f t="shared" ca="1" si="732"/>
        <v>0</v>
      </c>
      <c r="KA18" s="545">
        <f t="shared" ref="KA18" ca="1" si="733">SUM(JO18:JZ18)</f>
        <v>47250</v>
      </c>
      <c r="KB18" s="236">
        <f t="shared" ref="KB18:KM18" ca="1" si="734">IFERROR(KB19*KB20,0)</f>
        <v>0</v>
      </c>
      <c r="KC18" s="236">
        <f t="shared" ca="1" si="734"/>
        <v>0</v>
      </c>
      <c r="KD18" s="236">
        <f t="shared" ca="1" si="734"/>
        <v>0</v>
      </c>
      <c r="KE18" s="236">
        <f t="shared" ca="1" si="734"/>
        <v>0</v>
      </c>
      <c r="KF18" s="236">
        <f t="shared" ca="1" si="734"/>
        <v>0</v>
      </c>
      <c r="KG18" s="236">
        <f t="shared" ca="1" si="734"/>
        <v>23625</v>
      </c>
      <c r="KH18" s="236">
        <f t="shared" ca="1" si="734"/>
        <v>23625</v>
      </c>
      <c r="KI18" s="236">
        <f t="shared" ca="1" si="734"/>
        <v>0</v>
      </c>
      <c r="KJ18" s="236">
        <f t="shared" ca="1" si="734"/>
        <v>0</v>
      </c>
      <c r="KK18" s="236">
        <f t="shared" ca="1" si="734"/>
        <v>0</v>
      </c>
      <c r="KL18" s="236">
        <f t="shared" ca="1" si="734"/>
        <v>0</v>
      </c>
      <c r="KM18" s="236">
        <f t="shared" ca="1" si="734"/>
        <v>0</v>
      </c>
      <c r="KN18" s="545">
        <f t="shared" ref="KN18" ca="1" si="735">SUM(KB18:KM18)</f>
        <v>47250</v>
      </c>
      <c r="KO18" s="236">
        <f t="shared" ref="KO18:KZ18" ca="1" si="736">IFERROR(KO19*KO20,0)</f>
        <v>0</v>
      </c>
      <c r="KP18" s="236">
        <f t="shared" ca="1" si="736"/>
        <v>0</v>
      </c>
      <c r="KQ18" s="236">
        <f t="shared" ca="1" si="736"/>
        <v>0</v>
      </c>
      <c r="KR18" s="236">
        <f t="shared" ca="1" si="736"/>
        <v>0</v>
      </c>
      <c r="KS18" s="236">
        <f t="shared" ca="1" si="736"/>
        <v>0</v>
      </c>
      <c r="KT18" s="236">
        <f t="shared" ca="1" si="736"/>
        <v>23625</v>
      </c>
      <c r="KU18" s="236">
        <f t="shared" ca="1" si="736"/>
        <v>23625</v>
      </c>
      <c r="KV18" s="236">
        <f t="shared" ca="1" si="736"/>
        <v>0</v>
      </c>
      <c r="KW18" s="236">
        <f t="shared" ca="1" si="736"/>
        <v>0</v>
      </c>
      <c r="KX18" s="236">
        <f t="shared" ca="1" si="736"/>
        <v>0</v>
      </c>
      <c r="KY18" s="236">
        <f t="shared" ca="1" si="736"/>
        <v>0</v>
      </c>
      <c r="KZ18" s="236">
        <f t="shared" ca="1" si="736"/>
        <v>0</v>
      </c>
      <c r="LA18" s="545">
        <f t="shared" ref="LA18" ca="1" si="737">SUM(KO18:KZ18)</f>
        <v>47250</v>
      </c>
      <c r="LB18" s="236">
        <f t="shared" ref="LB18:LM18" ca="1" si="738">IFERROR(LB19*LB20,0)</f>
        <v>0</v>
      </c>
      <c r="LC18" s="236">
        <f t="shared" ca="1" si="738"/>
        <v>0</v>
      </c>
      <c r="LD18" s="236">
        <f t="shared" ca="1" si="738"/>
        <v>0</v>
      </c>
      <c r="LE18" s="236">
        <f t="shared" ca="1" si="738"/>
        <v>0</v>
      </c>
      <c r="LF18" s="236">
        <f t="shared" ca="1" si="738"/>
        <v>0</v>
      </c>
      <c r="LG18" s="236">
        <f t="shared" ca="1" si="738"/>
        <v>23625</v>
      </c>
      <c r="LH18" s="236">
        <f t="shared" ca="1" si="738"/>
        <v>23625</v>
      </c>
      <c r="LI18" s="236">
        <f t="shared" ca="1" si="738"/>
        <v>0</v>
      </c>
      <c r="LJ18" s="236">
        <f t="shared" ca="1" si="738"/>
        <v>0</v>
      </c>
      <c r="LK18" s="236">
        <f t="shared" ca="1" si="738"/>
        <v>0</v>
      </c>
      <c r="LL18" s="236">
        <f t="shared" ca="1" si="738"/>
        <v>0</v>
      </c>
      <c r="LM18" s="236">
        <f t="shared" ca="1" si="738"/>
        <v>0</v>
      </c>
      <c r="LN18" s="545">
        <f t="shared" ref="LN18" ca="1" si="739">SUM(LB18:LM18)</f>
        <v>47250</v>
      </c>
      <c r="LO18" s="236">
        <f t="shared" ref="LO18:LZ18" ca="1" si="740">IFERROR(LO19*LO20,0)</f>
        <v>0</v>
      </c>
      <c r="LP18" s="236">
        <f t="shared" ca="1" si="740"/>
        <v>0</v>
      </c>
      <c r="LQ18" s="236">
        <f t="shared" ca="1" si="740"/>
        <v>0</v>
      </c>
      <c r="LR18" s="236">
        <f t="shared" ca="1" si="740"/>
        <v>0</v>
      </c>
      <c r="LS18" s="236">
        <f t="shared" ca="1" si="740"/>
        <v>0</v>
      </c>
      <c r="LT18" s="236">
        <f t="shared" ca="1" si="740"/>
        <v>23625</v>
      </c>
      <c r="LU18" s="236">
        <f t="shared" ca="1" si="740"/>
        <v>23625</v>
      </c>
      <c r="LV18" s="236">
        <f t="shared" ca="1" si="740"/>
        <v>0</v>
      </c>
      <c r="LW18" s="236">
        <f t="shared" ca="1" si="740"/>
        <v>0</v>
      </c>
      <c r="LX18" s="236">
        <f t="shared" ca="1" si="740"/>
        <v>0</v>
      </c>
      <c r="LY18" s="236">
        <f t="shared" ca="1" si="740"/>
        <v>0</v>
      </c>
      <c r="LZ18" s="236">
        <f t="shared" ca="1" si="740"/>
        <v>0</v>
      </c>
      <c r="MA18" s="545">
        <f t="shared" ref="MA18" ca="1" si="741">SUM(LO18:LZ18)</f>
        <v>47250</v>
      </c>
      <c r="MB18" s="236">
        <f t="shared" ref="MB18:MM18" ca="1" si="742">IFERROR(MB19*MB20,0)</f>
        <v>0</v>
      </c>
      <c r="MC18" s="236">
        <f t="shared" ca="1" si="742"/>
        <v>0</v>
      </c>
      <c r="MD18" s="236">
        <f t="shared" ca="1" si="742"/>
        <v>0</v>
      </c>
      <c r="ME18" s="236">
        <f t="shared" ca="1" si="742"/>
        <v>0</v>
      </c>
      <c r="MF18" s="236">
        <f t="shared" ca="1" si="742"/>
        <v>0</v>
      </c>
      <c r="MG18" s="236">
        <f t="shared" ca="1" si="742"/>
        <v>23625</v>
      </c>
      <c r="MH18" s="236">
        <f t="shared" ca="1" si="742"/>
        <v>23625</v>
      </c>
      <c r="MI18" s="236">
        <f t="shared" ca="1" si="742"/>
        <v>0</v>
      </c>
      <c r="MJ18" s="236">
        <f t="shared" ca="1" si="742"/>
        <v>0</v>
      </c>
      <c r="MK18" s="236">
        <f t="shared" ca="1" si="742"/>
        <v>0</v>
      </c>
      <c r="ML18" s="236">
        <f t="shared" ca="1" si="742"/>
        <v>0</v>
      </c>
      <c r="MM18" s="236">
        <f t="shared" ca="1" si="742"/>
        <v>0</v>
      </c>
      <c r="MN18" s="545">
        <f t="shared" ref="MN18" ca="1" si="743">SUM(MB18:MM18)</f>
        <v>47250</v>
      </c>
      <c r="MO18" s="236">
        <f t="shared" ref="MO18:MZ18" ca="1" si="744">IFERROR(MO19*MO20,0)</f>
        <v>0</v>
      </c>
      <c r="MP18" s="236">
        <f t="shared" ca="1" si="744"/>
        <v>0</v>
      </c>
      <c r="MQ18" s="236">
        <f t="shared" ca="1" si="744"/>
        <v>0</v>
      </c>
      <c r="MR18" s="236">
        <f t="shared" ca="1" si="744"/>
        <v>0</v>
      </c>
      <c r="MS18" s="236">
        <f t="shared" ca="1" si="744"/>
        <v>0</v>
      </c>
      <c r="MT18" s="236">
        <f t="shared" ca="1" si="744"/>
        <v>23625</v>
      </c>
      <c r="MU18" s="236">
        <f t="shared" ca="1" si="744"/>
        <v>23625</v>
      </c>
      <c r="MV18" s="236">
        <f t="shared" ca="1" si="744"/>
        <v>0</v>
      </c>
      <c r="MW18" s="236">
        <f t="shared" ca="1" si="744"/>
        <v>0</v>
      </c>
      <c r="MX18" s="236">
        <f t="shared" ca="1" si="744"/>
        <v>0</v>
      </c>
      <c r="MY18" s="236">
        <f t="shared" ca="1" si="744"/>
        <v>0</v>
      </c>
      <c r="MZ18" s="236">
        <f t="shared" ca="1" si="744"/>
        <v>0</v>
      </c>
      <c r="NA18" s="545">
        <f t="shared" ref="NA18" ca="1" si="745">SUM(MO18:MZ18)</f>
        <v>47250</v>
      </c>
      <c r="NB18" s="236">
        <f t="shared" ref="NB18:NM18" ca="1" si="746">IFERROR(NB19*NB20,0)</f>
        <v>0</v>
      </c>
      <c r="NC18" s="236">
        <f t="shared" ca="1" si="746"/>
        <v>0</v>
      </c>
      <c r="ND18" s="236">
        <f t="shared" ca="1" si="746"/>
        <v>0</v>
      </c>
      <c r="NE18" s="236">
        <f t="shared" ca="1" si="746"/>
        <v>0</v>
      </c>
      <c r="NF18" s="236">
        <f t="shared" ca="1" si="746"/>
        <v>0</v>
      </c>
      <c r="NG18" s="236">
        <f t="shared" ca="1" si="746"/>
        <v>23625</v>
      </c>
      <c r="NH18" s="236">
        <f t="shared" ca="1" si="746"/>
        <v>23625</v>
      </c>
      <c r="NI18" s="236">
        <f t="shared" ca="1" si="746"/>
        <v>0</v>
      </c>
      <c r="NJ18" s="236">
        <f t="shared" ca="1" si="746"/>
        <v>0</v>
      </c>
      <c r="NK18" s="236">
        <f t="shared" ca="1" si="746"/>
        <v>0</v>
      </c>
      <c r="NL18" s="236">
        <f t="shared" ca="1" si="746"/>
        <v>0</v>
      </c>
      <c r="NM18" s="236">
        <f t="shared" ca="1" si="746"/>
        <v>0</v>
      </c>
      <c r="NN18" s="545">
        <f t="shared" ref="NN18" ca="1" si="747">SUM(NB18:NM18)</f>
        <v>47250</v>
      </c>
      <c r="NO18" s="236">
        <f t="shared" ref="NO18:NZ18" ca="1" si="748">IFERROR(NO19*NO20,0)</f>
        <v>0</v>
      </c>
      <c r="NP18" s="236">
        <f t="shared" ca="1" si="748"/>
        <v>0</v>
      </c>
      <c r="NQ18" s="236">
        <f t="shared" ca="1" si="748"/>
        <v>0</v>
      </c>
      <c r="NR18" s="236">
        <f t="shared" ca="1" si="748"/>
        <v>0</v>
      </c>
      <c r="NS18" s="236">
        <f t="shared" ca="1" si="748"/>
        <v>0</v>
      </c>
      <c r="NT18" s="236">
        <f t="shared" ca="1" si="748"/>
        <v>23625</v>
      </c>
      <c r="NU18" s="236">
        <f t="shared" ca="1" si="748"/>
        <v>23625</v>
      </c>
      <c r="NV18" s="236">
        <f t="shared" ca="1" si="748"/>
        <v>0</v>
      </c>
      <c r="NW18" s="236">
        <f t="shared" ca="1" si="748"/>
        <v>0</v>
      </c>
      <c r="NX18" s="236">
        <f t="shared" ca="1" si="748"/>
        <v>0</v>
      </c>
      <c r="NY18" s="236">
        <f t="shared" ca="1" si="748"/>
        <v>0</v>
      </c>
      <c r="NZ18" s="236">
        <f t="shared" ca="1" si="748"/>
        <v>0</v>
      </c>
      <c r="OA18" s="545">
        <f t="shared" ref="OA18" ca="1" si="749">SUM(NO18:NZ18)</f>
        <v>47250</v>
      </c>
      <c r="OB18" s="236">
        <f t="shared" ref="OB18:OM18" ca="1" si="750">IFERROR(OB19*OB20,0)</f>
        <v>0</v>
      </c>
      <c r="OC18" s="236">
        <f t="shared" ca="1" si="750"/>
        <v>0</v>
      </c>
      <c r="OD18" s="236">
        <f t="shared" ca="1" si="750"/>
        <v>0</v>
      </c>
      <c r="OE18" s="236">
        <f t="shared" ca="1" si="750"/>
        <v>0</v>
      </c>
      <c r="OF18" s="236">
        <f t="shared" ca="1" si="750"/>
        <v>0</v>
      </c>
      <c r="OG18" s="236">
        <f t="shared" ca="1" si="750"/>
        <v>23625</v>
      </c>
      <c r="OH18" s="236">
        <f t="shared" ca="1" si="750"/>
        <v>23625</v>
      </c>
      <c r="OI18" s="236">
        <f t="shared" ca="1" si="750"/>
        <v>0</v>
      </c>
      <c r="OJ18" s="236">
        <f t="shared" ca="1" si="750"/>
        <v>0</v>
      </c>
      <c r="OK18" s="236">
        <f t="shared" ca="1" si="750"/>
        <v>0</v>
      </c>
      <c r="OL18" s="236">
        <f t="shared" ca="1" si="750"/>
        <v>0</v>
      </c>
      <c r="OM18" s="236">
        <f t="shared" ca="1" si="750"/>
        <v>0</v>
      </c>
      <c r="ON18" s="545">
        <f t="shared" ref="ON18" ca="1" si="751">SUM(OB18:OM18)</f>
        <v>47250</v>
      </c>
    </row>
    <row r="19" spans="1:404" s="233" customFormat="1" ht="12.75" outlineLevel="2">
      <c r="A19" s="231" t="s">
        <v>242</v>
      </c>
      <c r="B19" s="238" t="str" cm="1">
        <f t="array" ref="B19">IFERROR(IF(AND(НачИнвП_Дата&lt;=B$3,КИнвП_Дата&gt;B$3),
             INDEX(ЗФ,MATCH($A18,ЗФ!$A:$A,0),MATCH("На реализацию"&amp;YEAR(B$3),ЗФ!$2:$2,0))*INDEX(КЗ!$A$1:$O$13,MATCH($A18,КЗ!$A:$A,0),MATCH(MONTH(B$3),КЗ!$1:$1,0)),""),0)</f>
        <v/>
      </c>
      <c r="C19" s="238" t="str" cm="1">
        <f t="array" aca="1" ref="C19" ca="1">IFERROR(IF(AND(НачИнвП_Дата&lt;=C$3,КИнвП_Дата&gt;C$3),
             INDEX(ЗФ,MATCH($A18,ЗФ!$A:$A,0),MATCH("На реализацию"&amp;YEAR(C$3),ЗФ!$2:$2,0))*INDEX(КЗ!$A$1:$O$13,MATCH($A18,КЗ!$A:$A,0),MATCH(MONTH(C$3),КЗ!$1:$1,0)),""),0)</f>
        <v/>
      </c>
      <c r="D19" s="238" t="str" cm="1">
        <f t="array" aca="1" ref="D19" ca="1">IFERROR(IF(AND(НачИнвП_Дата&lt;=D$3,КИнвП_Дата&gt;D$3),
             INDEX(ЗФ,MATCH($A18,ЗФ!$A:$A,0),MATCH("На реализацию"&amp;YEAR(D$3),ЗФ!$2:$2,0))*INDEX(КЗ!$A$1:$O$13,MATCH($A18,КЗ!$A:$A,0),MATCH(MONTH(D$3),КЗ!$1:$1,0)),""),0)</f>
        <v/>
      </c>
      <c r="E19" s="238" t="str" cm="1">
        <f t="array" aca="1" ref="E19" ca="1">IFERROR(IF(AND(НачИнвП_Дата&lt;=E$3,КИнвП_Дата&gt;E$3),
             INDEX(ЗФ,MATCH($A18,ЗФ!$A:$A,0),MATCH("На реализацию"&amp;YEAR(E$3),ЗФ!$2:$2,0))*INDEX(КЗ!$A$1:$O$13,MATCH($A18,КЗ!$A:$A,0),MATCH(MONTH(E$3),КЗ!$1:$1,0)),""),0)</f>
        <v/>
      </c>
      <c r="F19" s="238" t="str" cm="1">
        <f t="array" aca="1" ref="F19" ca="1">IFERROR(IF(AND(НачИнвП_Дата&lt;=F$3,КИнвП_Дата&gt;F$3),
             INDEX(ЗФ,MATCH($A18,ЗФ!$A:$A,0),MATCH("На реализацию"&amp;YEAR(F$3),ЗФ!$2:$2,0))*INDEX(КЗ!$A$1:$O$13,MATCH($A18,КЗ!$A:$A,0),MATCH(MONTH(F$3),КЗ!$1:$1,0)),""),0)</f>
        <v/>
      </c>
      <c r="G19" s="238" t="str" cm="1">
        <f t="array" aca="1" ref="G19" ca="1">IFERROR(IF(AND(НачИнвП_Дата&lt;=G$3,КИнвП_Дата&gt;G$3),
             INDEX(ЗФ,MATCH($A18,ЗФ!$A:$A,0),MATCH("На реализацию"&amp;YEAR(G$3),ЗФ!$2:$2,0))*INDEX(КЗ!$A$1:$O$13,MATCH($A18,КЗ!$A:$A,0),MATCH(MONTH(G$3),КЗ!$1:$1,0)),""),0)</f>
        <v/>
      </c>
      <c r="H19" s="238" t="str" cm="1">
        <f t="array" aca="1" ref="H19" ca="1">IFERROR(IF(AND(НачИнвП_Дата&lt;=H$3,КИнвП_Дата&gt;H$3),
             INDEX(ЗФ,MATCH($A18,ЗФ!$A:$A,0),MATCH("На реализацию"&amp;YEAR(H$3),ЗФ!$2:$2,0))*INDEX(КЗ!$A$1:$O$13,MATCH($A18,КЗ!$A:$A,0),MATCH(MONTH(H$3),КЗ!$1:$1,0)),""),0)</f>
        <v/>
      </c>
      <c r="I19" s="238" t="str" cm="1">
        <f t="array" aca="1" ref="I19" ca="1">IFERROR(IF(AND(НачИнвП_Дата&lt;=I$3,КИнвП_Дата&gt;I$3),
             INDEX(ЗФ,MATCH($A18,ЗФ!$A:$A,0),MATCH("На реализацию"&amp;YEAR(I$3),ЗФ!$2:$2,0))*INDEX(КЗ!$A$1:$O$13,MATCH($A18,КЗ!$A:$A,0),MATCH(MONTH(I$3),КЗ!$1:$1,0)),""),0)</f>
        <v/>
      </c>
      <c r="J19" s="238" t="str" cm="1">
        <f t="array" aca="1" ref="J19" ca="1">IFERROR(IF(AND(НачИнвП_Дата&lt;=J$3,КИнвП_Дата&gt;J$3),
             INDEX(ЗФ,MATCH($A18,ЗФ!$A:$A,0),MATCH("На реализацию"&amp;YEAR(J$3),ЗФ!$2:$2,0))*INDEX(КЗ!$A$1:$O$13,MATCH($A18,КЗ!$A:$A,0),MATCH(MONTH(J$3),КЗ!$1:$1,0)),""),0)</f>
        <v/>
      </c>
      <c r="K19" s="238" cm="1">
        <f t="array" aca="1" ref="K19" ca="1">IFERROR(IF(AND(НачИнвП_Дата&lt;=K$3,КИнвП_Дата&gt;K$3),
             INDEX(ЗФ,MATCH($A18,ЗФ!$A:$A,0),MATCH("На реализацию"&amp;YEAR(K$3),ЗФ!$2:$2,0))*INDEX(КЗ!$A$1:$O$13,MATCH($A18,КЗ!$A:$A,0),MATCH(MONTH(K$3),КЗ!$1:$1,0)),""),0)</f>
        <v>0</v>
      </c>
      <c r="L19" s="238" cm="1">
        <f t="array" aca="1" ref="L19" ca="1">IFERROR(IF(AND(НачИнвП_Дата&lt;=L$3,КИнвП_Дата&gt;L$3),
             INDEX(ЗФ,MATCH($A18,ЗФ!$A:$A,0),MATCH("На реализацию"&amp;YEAR(L$3),ЗФ!$2:$2,0))*INDEX(КЗ!$A$1:$O$13,MATCH($A18,КЗ!$A:$A,0),MATCH(MONTH(L$3),КЗ!$1:$1,0)),""),0)</f>
        <v>0</v>
      </c>
      <c r="M19" s="238" cm="1">
        <f t="array" aca="1" ref="M19" ca="1">IFERROR(IF(AND(НачИнвП_Дата&lt;=M$3,КИнвП_Дата&gt;M$3),
             INDEX(ЗФ,MATCH($A18,ЗФ!$A:$A,0),MATCH("На реализацию"&amp;YEAR(M$3),ЗФ!$2:$2,0))*INDEX(КЗ!$A$1:$O$13,MATCH($A18,КЗ!$A:$A,0),MATCH(MONTH(M$3),КЗ!$1:$1,0)),""),0)</f>
        <v>0</v>
      </c>
      <c r="N19" s="548">
        <f t="shared" ref="N19" ca="1" si="752">SUM(B19:M19)</f>
        <v>0</v>
      </c>
      <c r="O19" s="238" cm="1">
        <f t="array" aca="1" ref="O19" ca="1">IFERROR(IF(AND(НачИнвП_Дата&lt;=O$3,КИнвП_Дата&gt;O$3),
             INDEX(ЗФ,MATCH($A18,ЗФ!$A:$A,0),MATCH("На реализацию"&amp;YEAR(O$3),ЗФ!$2:$2,0))*INDEX(КЗ!$A$1:$O$13,MATCH($A18,КЗ!$A:$A,0),MATCH(MONTH(O$3),КЗ!$1:$1,0)),""),0)</f>
        <v>0</v>
      </c>
      <c r="P19" s="238" cm="1">
        <f t="array" aca="1" ref="P19" ca="1">IFERROR(IF(AND(НачИнвП_Дата&lt;=P$3,КИнвП_Дата&gt;P$3),
             INDEX(ЗФ,MATCH($A18,ЗФ!$A:$A,0),MATCH("На реализацию"&amp;YEAR(P$3),ЗФ!$2:$2,0))*INDEX(КЗ!$A$1:$O$13,MATCH($A18,КЗ!$A:$A,0),MATCH(MONTH(P$3),КЗ!$1:$1,0)),""),0)</f>
        <v>0</v>
      </c>
      <c r="Q19" s="238" cm="1">
        <f t="array" aca="1" ref="Q19" ca="1">IFERROR(IF(AND(НачИнвП_Дата&lt;=Q$3,КИнвП_Дата&gt;Q$3),
             INDEX(ЗФ,MATCH($A18,ЗФ!$A:$A,0),MATCH("На реализацию"&amp;YEAR(Q$3),ЗФ!$2:$2,0))*INDEX(КЗ!$A$1:$O$13,MATCH($A18,КЗ!$A:$A,0),MATCH(MONTH(Q$3),КЗ!$1:$1,0)),""),0)</f>
        <v>0</v>
      </c>
      <c r="R19" s="238" cm="1">
        <f t="array" aca="1" ref="R19" ca="1">IFERROR(IF(AND(НачИнвП_Дата&lt;=R$3,КИнвП_Дата&gt;R$3),
             INDEX(ЗФ,MATCH($A18,ЗФ!$A:$A,0),MATCH("На реализацию"&amp;YEAR(R$3),ЗФ!$2:$2,0))*INDEX(КЗ!$A$1:$O$13,MATCH($A18,КЗ!$A:$A,0),MATCH(MONTH(R$3),КЗ!$1:$1,0)),""),0)</f>
        <v>0</v>
      </c>
      <c r="S19" s="238" cm="1">
        <f t="array" aca="1" ref="S19" ca="1">IFERROR(IF(AND(НачИнвП_Дата&lt;=S$3,КИнвП_Дата&gt;S$3),
             INDEX(ЗФ,MATCH($A18,ЗФ!$A:$A,0),MATCH("На реализацию"&amp;YEAR(S$3),ЗФ!$2:$2,0))*INDEX(КЗ!$A$1:$O$13,MATCH($A18,КЗ!$A:$A,0),MATCH(MONTH(S$3),КЗ!$1:$1,0)),""),0)</f>
        <v>0</v>
      </c>
      <c r="T19" s="238" cm="1">
        <f t="array" aca="1" ref="T19" ca="1">IFERROR(IF(AND(НачИнвП_Дата&lt;=T$3,КИнвП_Дата&gt;T$3),
             INDEX(ЗФ,MATCH($A18,ЗФ!$A:$A,0),MATCH("На реализацию"&amp;YEAR(T$3),ЗФ!$2:$2,0))*INDEX(КЗ!$A$1:$O$13,MATCH($A18,КЗ!$A:$A,0),MATCH(MONTH(T$3),КЗ!$1:$1,0)),""),0)</f>
        <v>1575</v>
      </c>
      <c r="U19" s="238" cm="1">
        <f t="array" aca="1" ref="U19" ca="1">IFERROR(IF(AND(НачИнвП_Дата&lt;=U$3,КИнвП_Дата&gt;U$3),
             INDEX(ЗФ,MATCH($A18,ЗФ!$A:$A,0),MATCH("На реализацию"&amp;YEAR(U$3),ЗФ!$2:$2,0))*INDEX(КЗ!$A$1:$O$13,MATCH($A18,КЗ!$A:$A,0),MATCH(MONTH(U$3),КЗ!$1:$1,0)),""),0)</f>
        <v>1575</v>
      </c>
      <c r="V19" s="238" cm="1">
        <f t="array" aca="1" ref="V19" ca="1">IFERROR(IF(AND(НачИнвП_Дата&lt;=V$3,КИнвП_Дата&gt;V$3),
             INDEX(ЗФ,MATCH($A18,ЗФ!$A:$A,0),MATCH("На реализацию"&amp;YEAR(V$3),ЗФ!$2:$2,0))*INDEX(КЗ!$A$1:$O$13,MATCH($A18,КЗ!$A:$A,0),MATCH(MONTH(V$3),КЗ!$1:$1,0)),""),0)</f>
        <v>0</v>
      </c>
      <c r="W19" s="238" cm="1">
        <f t="array" aca="1" ref="W19" ca="1">IFERROR(IF(AND(НачИнвП_Дата&lt;=W$3,КИнвП_Дата&gt;W$3),
             INDEX(ЗФ,MATCH($A18,ЗФ!$A:$A,0),MATCH("На реализацию"&amp;YEAR(W$3),ЗФ!$2:$2,0))*INDEX(КЗ!$A$1:$O$13,MATCH($A18,КЗ!$A:$A,0),MATCH(MONTH(W$3),КЗ!$1:$1,0)),""),0)</f>
        <v>0</v>
      </c>
      <c r="X19" s="238" cm="1">
        <f t="array" aca="1" ref="X19" ca="1">IFERROR(IF(AND(НачИнвП_Дата&lt;=X$3,КИнвП_Дата&gt;X$3),
             INDEX(ЗФ,MATCH($A18,ЗФ!$A:$A,0),MATCH("На реализацию"&amp;YEAR(X$3),ЗФ!$2:$2,0))*INDEX(КЗ!$A$1:$O$13,MATCH($A18,КЗ!$A:$A,0),MATCH(MONTH(X$3),КЗ!$1:$1,0)),""),0)</f>
        <v>0</v>
      </c>
      <c r="Y19" s="238" cm="1">
        <f t="array" aca="1" ref="Y19" ca="1">IFERROR(IF(AND(НачИнвП_Дата&lt;=Y$3,КИнвП_Дата&gt;Y$3),
             INDEX(ЗФ,MATCH($A18,ЗФ!$A:$A,0),MATCH("На реализацию"&amp;YEAR(Y$3),ЗФ!$2:$2,0))*INDEX(КЗ!$A$1:$O$13,MATCH($A18,КЗ!$A:$A,0),MATCH(MONTH(Y$3),КЗ!$1:$1,0)),""),0)</f>
        <v>0</v>
      </c>
      <c r="Z19" s="238" cm="1">
        <f t="array" aca="1" ref="Z19" ca="1">IFERROR(IF(AND(НачИнвП_Дата&lt;=Z$3,КИнвП_Дата&gt;Z$3),
             INDEX(ЗФ,MATCH($A18,ЗФ!$A:$A,0),MATCH("На реализацию"&amp;YEAR(Z$3),ЗФ!$2:$2,0))*INDEX(КЗ!$A$1:$O$13,MATCH($A18,КЗ!$A:$A,0),MATCH(MONTH(Z$3),КЗ!$1:$1,0)),""),0)</f>
        <v>0</v>
      </c>
      <c r="AA19" s="548">
        <f t="shared" ref="AA19" ca="1" si="753">SUM(O19:Z19)</f>
        <v>3150</v>
      </c>
      <c r="AB19" s="238" cm="1">
        <f t="array" aca="1" ref="AB19" ca="1">IFERROR(IF(AND(НачИнвП_Дата&lt;=AB$3,КИнвП_Дата&gt;AB$3),
             INDEX(ЗФ,MATCH($A18,ЗФ!$A:$A,0),MATCH("На реализацию"&amp;YEAR(AB$3),ЗФ!$2:$2,0))*INDEX(КЗ!$A$1:$O$13,MATCH($A18,КЗ!$A:$A,0),MATCH(MONTH(AB$3),КЗ!$1:$1,0)),""),0)</f>
        <v>0</v>
      </c>
      <c r="AC19" s="238" cm="1">
        <f t="array" aca="1" ref="AC19" ca="1">IFERROR(IF(AND(НачИнвП_Дата&lt;=AC$3,КИнвП_Дата&gt;AC$3),
             INDEX(ЗФ,MATCH($A18,ЗФ!$A:$A,0),MATCH("На реализацию"&amp;YEAR(AC$3),ЗФ!$2:$2,0))*INDEX(КЗ!$A$1:$O$13,MATCH($A18,КЗ!$A:$A,0),MATCH(MONTH(AC$3),КЗ!$1:$1,0)),""),0)</f>
        <v>0</v>
      </c>
      <c r="AD19" s="238" cm="1">
        <f t="array" aca="1" ref="AD19" ca="1">IFERROR(IF(AND(НачИнвП_Дата&lt;=AD$3,КИнвП_Дата&gt;AD$3),
             INDEX(ЗФ,MATCH($A18,ЗФ!$A:$A,0),MATCH("На реализацию"&amp;YEAR(AD$3),ЗФ!$2:$2,0))*INDEX(КЗ!$A$1:$O$13,MATCH($A18,КЗ!$A:$A,0),MATCH(MONTH(AD$3),КЗ!$1:$1,0)),""),0)</f>
        <v>0</v>
      </c>
      <c r="AE19" s="238" cm="1">
        <f t="array" aca="1" ref="AE19" ca="1">IFERROR(IF(AND(НачИнвП_Дата&lt;=AE$3,КИнвП_Дата&gt;AE$3),
             INDEX(ЗФ,MATCH($A18,ЗФ!$A:$A,0),MATCH("На реализацию"&amp;YEAR(AE$3),ЗФ!$2:$2,0))*INDEX(КЗ!$A$1:$O$13,MATCH($A18,КЗ!$A:$A,0),MATCH(MONTH(AE$3),КЗ!$1:$1,0)),""),0)</f>
        <v>0</v>
      </c>
      <c r="AF19" s="238" cm="1">
        <f t="array" aca="1" ref="AF19" ca="1">IFERROR(IF(AND(НачИнвП_Дата&lt;=AF$3,КИнвП_Дата&gt;AF$3),
             INDEX(ЗФ,MATCH($A18,ЗФ!$A:$A,0),MATCH("На реализацию"&amp;YEAR(AF$3),ЗФ!$2:$2,0))*INDEX(КЗ!$A$1:$O$13,MATCH($A18,КЗ!$A:$A,0),MATCH(MONTH(AF$3),КЗ!$1:$1,0)),""),0)</f>
        <v>0</v>
      </c>
      <c r="AG19" s="238" cm="1">
        <f t="array" aca="1" ref="AG19" ca="1">IFERROR(IF(AND(НачИнвП_Дата&lt;=AG$3,КИнвП_Дата&gt;AG$3),
             INDEX(ЗФ,MATCH($A18,ЗФ!$A:$A,0),MATCH("На реализацию"&amp;YEAR(AG$3),ЗФ!$2:$2,0))*INDEX(КЗ!$A$1:$O$13,MATCH($A18,КЗ!$A:$A,0),MATCH(MONTH(AG$3),КЗ!$1:$1,0)),""),0)</f>
        <v>997.5</v>
      </c>
      <c r="AH19" s="238" cm="1">
        <f t="array" aca="1" ref="AH19" ca="1">IFERROR(IF(AND(НачИнвП_Дата&lt;=AH$3,КИнвП_Дата&gt;AH$3),
             INDEX(ЗФ,MATCH($A18,ЗФ!$A:$A,0),MATCH("На реализацию"&amp;YEAR(AH$3),ЗФ!$2:$2,0))*INDEX(КЗ!$A$1:$O$13,MATCH($A18,КЗ!$A:$A,0),MATCH(MONTH(AH$3),КЗ!$1:$1,0)),""),0)</f>
        <v>997.5</v>
      </c>
      <c r="AI19" s="238" cm="1">
        <f t="array" aca="1" ref="AI19" ca="1">IFERROR(IF(AND(НачИнвП_Дата&lt;=AI$3,КИнвП_Дата&gt;AI$3),
             INDEX(ЗФ,MATCH($A18,ЗФ!$A:$A,0),MATCH("На реализацию"&amp;YEAR(AI$3),ЗФ!$2:$2,0))*INDEX(КЗ!$A$1:$O$13,MATCH($A18,КЗ!$A:$A,0),MATCH(MONTH(AI$3),КЗ!$1:$1,0)),""),0)</f>
        <v>0</v>
      </c>
      <c r="AJ19" s="238" cm="1">
        <f t="array" aca="1" ref="AJ19" ca="1">IFERROR(IF(AND(НачИнвП_Дата&lt;=AJ$3,КИнвП_Дата&gt;AJ$3),
             INDEX(ЗФ,MATCH($A18,ЗФ!$A:$A,0),MATCH("На реализацию"&amp;YEAR(AJ$3),ЗФ!$2:$2,0))*INDEX(КЗ!$A$1:$O$13,MATCH($A18,КЗ!$A:$A,0),MATCH(MONTH(AJ$3),КЗ!$1:$1,0)),""),0)</f>
        <v>0</v>
      </c>
      <c r="AK19" s="238" cm="1">
        <f t="array" aca="1" ref="AK19" ca="1">IFERROR(IF(AND(НачИнвП_Дата&lt;=AK$3,КИнвП_Дата&gt;AK$3),
             INDEX(ЗФ,MATCH($A18,ЗФ!$A:$A,0),MATCH("На реализацию"&amp;YEAR(AK$3),ЗФ!$2:$2,0))*INDEX(КЗ!$A$1:$O$13,MATCH($A18,КЗ!$A:$A,0),MATCH(MONTH(AK$3),КЗ!$1:$1,0)),""),0)</f>
        <v>0</v>
      </c>
      <c r="AL19" s="238" cm="1">
        <f t="array" aca="1" ref="AL19" ca="1">IFERROR(IF(AND(НачИнвП_Дата&lt;=AL$3,КИнвП_Дата&gt;AL$3),
             INDEX(ЗФ,MATCH($A18,ЗФ!$A:$A,0),MATCH("На реализацию"&amp;YEAR(AL$3),ЗФ!$2:$2,0))*INDEX(КЗ!$A$1:$O$13,MATCH($A18,КЗ!$A:$A,0),MATCH(MONTH(AL$3),КЗ!$1:$1,0)),""),0)</f>
        <v>0</v>
      </c>
      <c r="AM19" s="238" cm="1">
        <f t="array" aca="1" ref="AM19" ca="1">IFERROR(IF(AND(НачИнвП_Дата&lt;=AM$3,КИнвП_Дата&gt;AM$3),
             INDEX(ЗФ,MATCH($A18,ЗФ!$A:$A,0),MATCH("На реализацию"&amp;YEAR(AM$3),ЗФ!$2:$2,0))*INDEX(КЗ!$A$1:$O$13,MATCH($A18,КЗ!$A:$A,0),MATCH(MONTH(AM$3),КЗ!$1:$1,0)),""),0)</f>
        <v>0</v>
      </c>
      <c r="AN19" s="548">
        <f t="shared" ref="AN19" ca="1" si="754">SUM(AB19:AM19)</f>
        <v>1995</v>
      </c>
      <c r="AO19" s="238" cm="1">
        <f t="array" aca="1" ref="AO19" ca="1">IFERROR(IF(AND(НачИнвП_Дата&lt;=AO$3,КИнвП_Дата&gt;AO$3),
             INDEX(ЗФ,MATCH($A18,ЗФ!$A:$A,0),MATCH("На реализацию"&amp;YEAR(AO$3),ЗФ!$2:$2,0))*INDEX(КЗ!$A$1:$O$13,MATCH($A18,КЗ!$A:$A,0),MATCH(MONTH(AO$3),КЗ!$1:$1,0)),""),0)</f>
        <v>0</v>
      </c>
      <c r="AP19" s="238" cm="1">
        <f t="array" aca="1" ref="AP19" ca="1">IFERROR(IF(AND(НачИнвП_Дата&lt;=AP$3,КИнвП_Дата&gt;AP$3),
             INDEX(ЗФ,MATCH($A18,ЗФ!$A:$A,0),MATCH("На реализацию"&amp;YEAR(AP$3),ЗФ!$2:$2,0))*INDEX(КЗ!$A$1:$O$13,MATCH($A18,КЗ!$A:$A,0),MATCH(MONTH(AP$3),КЗ!$1:$1,0)),""),0)</f>
        <v>0</v>
      </c>
      <c r="AQ19" s="238" cm="1">
        <f t="array" aca="1" ref="AQ19" ca="1">IFERROR(IF(AND(НачИнвП_Дата&lt;=AQ$3,КИнвП_Дата&gt;AQ$3),
             INDEX(ЗФ,MATCH($A18,ЗФ!$A:$A,0),MATCH("На реализацию"&amp;YEAR(AQ$3),ЗФ!$2:$2,0))*INDEX(КЗ!$A$1:$O$13,MATCH($A18,КЗ!$A:$A,0),MATCH(MONTH(AQ$3),КЗ!$1:$1,0)),""),0)</f>
        <v>0</v>
      </c>
      <c r="AR19" s="238" cm="1">
        <f t="array" aca="1" ref="AR19" ca="1">IFERROR(IF(AND(НачИнвП_Дата&lt;=AR$3,КИнвП_Дата&gt;AR$3),
             INDEX(ЗФ,MATCH($A18,ЗФ!$A:$A,0),MATCH("На реализацию"&amp;YEAR(AR$3),ЗФ!$2:$2,0))*INDEX(КЗ!$A$1:$O$13,MATCH($A18,КЗ!$A:$A,0),MATCH(MONTH(AR$3),КЗ!$1:$1,0)),""),0)</f>
        <v>0</v>
      </c>
      <c r="AS19" s="238" cm="1">
        <f t="array" aca="1" ref="AS19" ca="1">IFERROR(IF(AND(НачИнвП_Дата&lt;=AS$3,КИнвП_Дата&gt;AS$3),
             INDEX(ЗФ,MATCH($A18,ЗФ!$A:$A,0),MATCH("На реализацию"&amp;YEAR(AS$3),ЗФ!$2:$2,0))*INDEX(КЗ!$A$1:$O$13,MATCH($A18,КЗ!$A:$A,0),MATCH(MONTH(AS$3),КЗ!$1:$1,0)),""),0)</f>
        <v>0</v>
      </c>
      <c r="AT19" s="238" cm="1">
        <f t="array" aca="1" ref="AT19" ca="1">IFERROR(IF(AND(НачИнвП_Дата&lt;=AT$3,КИнвП_Дата&gt;AT$3),
             INDEX(ЗФ,MATCH($A18,ЗФ!$A:$A,0),MATCH("На реализацию"&amp;YEAR(AT$3),ЗФ!$2:$2,0))*INDEX(КЗ!$A$1:$O$13,MATCH($A18,КЗ!$A:$A,0),MATCH(MONTH(AT$3),КЗ!$1:$1,0)),""),0)</f>
        <v>1575</v>
      </c>
      <c r="AU19" s="238" cm="1">
        <f t="array" aca="1" ref="AU19" ca="1">IFERROR(IF(AND(НачИнвП_Дата&lt;=AU$3,КИнвП_Дата&gt;AU$3),
             INDEX(ЗФ,MATCH($A18,ЗФ!$A:$A,0),MATCH("На реализацию"&amp;YEAR(AU$3),ЗФ!$2:$2,0))*INDEX(КЗ!$A$1:$O$13,MATCH($A18,КЗ!$A:$A,0),MATCH(MONTH(AU$3),КЗ!$1:$1,0)),""),0)</f>
        <v>1575</v>
      </c>
      <c r="AV19" s="238" cm="1">
        <f t="array" aca="1" ref="AV19" ca="1">IFERROR(IF(AND(НачИнвП_Дата&lt;=AV$3,КИнвП_Дата&gt;AV$3),
             INDEX(ЗФ,MATCH($A18,ЗФ!$A:$A,0),MATCH("На реализацию"&amp;YEAR(AV$3),ЗФ!$2:$2,0))*INDEX(КЗ!$A$1:$O$13,MATCH($A18,КЗ!$A:$A,0),MATCH(MONTH(AV$3),КЗ!$1:$1,0)),""),0)</f>
        <v>0</v>
      </c>
      <c r="AW19" s="238" cm="1">
        <f t="array" aca="1" ref="AW19" ca="1">IFERROR(IF(AND(НачИнвП_Дата&lt;=AW$3,КИнвП_Дата&gt;AW$3),
             INDEX(ЗФ,MATCH($A18,ЗФ!$A:$A,0),MATCH("На реализацию"&amp;YEAR(AW$3),ЗФ!$2:$2,0))*INDEX(КЗ!$A$1:$O$13,MATCH($A18,КЗ!$A:$A,0),MATCH(MONTH(AW$3),КЗ!$1:$1,0)),""),0)</f>
        <v>0</v>
      </c>
      <c r="AX19" s="238" cm="1">
        <f t="array" aca="1" ref="AX19" ca="1">IFERROR(IF(AND(НачИнвП_Дата&lt;=AX$3,КИнвП_Дата&gt;AX$3),
             INDEX(ЗФ,MATCH($A18,ЗФ!$A:$A,0),MATCH("На реализацию"&amp;YEAR(AX$3),ЗФ!$2:$2,0))*INDEX(КЗ!$A$1:$O$13,MATCH($A18,КЗ!$A:$A,0),MATCH(MONTH(AX$3),КЗ!$1:$1,0)),""),0)</f>
        <v>0</v>
      </c>
      <c r="AY19" s="238" cm="1">
        <f t="array" aca="1" ref="AY19" ca="1">IFERROR(IF(AND(НачИнвП_Дата&lt;=AY$3,КИнвП_Дата&gt;AY$3),
             INDEX(ЗФ,MATCH($A18,ЗФ!$A:$A,0),MATCH("На реализацию"&amp;YEAR(AY$3),ЗФ!$2:$2,0))*INDEX(КЗ!$A$1:$O$13,MATCH($A18,КЗ!$A:$A,0),MATCH(MONTH(AY$3),КЗ!$1:$1,0)),""),0)</f>
        <v>0</v>
      </c>
      <c r="AZ19" s="238" cm="1">
        <f t="array" aca="1" ref="AZ19" ca="1">IFERROR(IF(AND(НачИнвП_Дата&lt;=AZ$3,КИнвП_Дата&gt;AZ$3),
             INDEX(ЗФ,MATCH($A18,ЗФ!$A:$A,0),MATCH("На реализацию"&amp;YEAR(AZ$3),ЗФ!$2:$2,0))*INDEX(КЗ!$A$1:$O$13,MATCH($A18,КЗ!$A:$A,0),MATCH(MONTH(AZ$3),КЗ!$1:$1,0)),""),0)</f>
        <v>0</v>
      </c>
      <c r="BA19" s="548">
        <f t="shared" ref="BA19" ca="1" si="755">SUM(AO19:AZ19)</f>
        <v>3150</v>
      </c>
      <c r="BB19" s="238" cm="1">
        <f t="array" aca="1" ref="BB19" ca="1">IFERROR(IF(AND(НачИнвП_Дата&lt;=BB$3,КИнвП_Дата&gt;BB$3),
             INDEX(ЗФ,MATCH($A18,ЗФ!$A:$A,0),MATCH("На реализацию"&amp;YEAR(BB$3),ЗФ!$2:$2,0))*INDEX(КЗ!$A$1:$O$13,MATCH($A18,КЗ!$A:$A,0),MATCH(MONTH(BB$3),КЗ!$1:$1,0)),""),0)</f>
        <v>0</v>
      </c>
      <c r="BC19" s="238" cm="1">
        <f t="array" aca="1" ref="BC19" ca="1">IFERROR(IF(AND(НачИнвП_Дата&lt;=BC$3,КИнвП_Дата&gt;BC$3),
             INDEX(ЗФ,MATCH($A18,ЗФ!$A:$A,0),MATCH("На реализацию"&amp;YEAR(BC$3),ЗФ!$2:$2,0))*INDEX(КЗ!$A$1:$O$13,MATCH($A18,КЗ!$A:$A,0),MATCH(MONTH(BC$3),КЗ!$1:$1,0)),""),0)</f>
        <v>0</v>
      </c>
      <c r="BD19" s="238" cm="1">
        <f t="array" aca="1" ref="BD19" ca="1">IFERROR(IF(AND(НачИнвП_Дата&lt;=BD$3,КИнвП_Дата&gt;BD$3),
             INDEX(ЗФ,MATCH($A18,ЗФ!$A:$A,0),MATCH("На реализацию"&amp;YEAR(BD$3),ЗФ!$2:$2,0))*INDEX(КЗ!$A$1:$O$13,MATCH($A18,КЗ!$A:$A,0),MATCH(MONTH(BD$3),КЗ!$1:$1,0)),""),0)</f>
        <v>0</v>
      </c>
      <c r="BE19" s="238" cm="1">
        <f t="array" aca="1" ref="BE19" ca="1">IFERROR(IF(AND(НачИнвП_Дата&lt;=BE$3,КИнвП_Дата&gt;BE$3),
             INDEX(ЗФ,MATCH($A18,ЗФ!$A:$A,0),MATCH("На реализацию"&amp;YEAR(BE$3),ЗФ!$2:$2,0))*INDEX(КЗ!$A$1:$O$13,MATCH($A18,КЗ!$A:$A,0),MATCH(MONTH(BE$3),КЗ!$1:$1,0)),""),0)</f>
        <v>0</v>
      </c>
      <c r="BF19" s="238" cm="1">
        <f t="array" aca="1" ref="BF19" ca="1">IFERROR(IF(AND(НачИнвП_Дата&lt;=BF$3,КИнвП_Дата&gt;BF$3),
             INDEX(ЗФ,MATCH($A18,ЗФ!$A:$A,0),MATCH("На реализацию"&amp;YEAR(BF$3),ЗФ!$2:$2,0))*INDEX(КЗ!$A$1:$O$13,MATCH($A18,КЗ!$A:$A,0),MATCH(MONTH(BF$3),КЗ!$1:$1,0)),""),0)</f>
        <v>0</v>
      </c>
      <c r="BG19" s="238" cm="1">
        <f t="array" aca="1" ref="BG19" ca="1">IFERROR(IF(AND(НачИнвП_Дата&lt;=BG$3,КИнвП_Дата&gt;BG$3),
             INDEX(ЗФ,MATCH($A18,ЗФ!$A:$A,0),MATCH("На реализацию"&amp;YEAR(BG$3),ЗФ!$2:$2,0))*INDEX(КЗ!$A$1:$O$13,MATCH($A18,КЗ!$A:$A,0),MATCH(MONTH(BG$3),КЗ!$1:$1,0)),""),0)</f>
        <v>1575</v>
      </c>
      <c r="BH19" s="238" cm="1">
        <f t="array" aca="1" ref="BH19" ca="1">IFERROR(IF(AND(НачИнвП_Дата&lt;=BH$3,КИнвП_Дата&gt;BH$3),
             INDEX(ЗФ,MATCH($A18,ЗФ!$A:$A,0),MATCH("На реализацию"&amp;YEAR(BH$3),ЗФ!$2:$2,0))*INDEX(КЗ!$A$1:$O$13,MATCH($A18,КЗ!$A:$A,0),MATCH(MONTH(BH$3),КЗ!$1:$1,0)),""),0)</f>
        <v>1575</v>
      </c>
      <c r="BI19" s="238" cm="1">
        <f t="array" aca="1" ref="BI19" ca="1">IFERROR(IF(AND(НачИнвП_Дата&lt;=BI$3,КИнвП_Дата&gt;BI$3),
             INDEX(ЗФ,MATCH($A18,ЗФ!$A:$A,0),MATCH("На реализацию"&amp;YEAR(BI$3),ЗФ!$2:$2,0))*INDEX(КЗ!$A$1:$O$13,MATCH($A18,КЗ!$A:$A,0),MATCH(MONTH(BI$3),КЗ!$1:$1,0)),""),0)</f>
        <v>0</v>
      </c>
      <c r="BJ19" s="238" cm="1">
        <f t="array" aca="1" ref="BJ19" ca="1">IFERROR(IF(AND(НачИнвП_Дата&lt;=BJ$3,КИнвП_Дата&gt;BJ$3),
             INDEX(ЗФ,MATCH($A18,ЗФ!$A:$A,0),MATCH("На реализацию"&amp;YEAR(BJ$3),ЗФ!$2:$2,0))*INDEX(КЗ!$A$1:$O$13,MATCH($A18,КЗ!$A:$A,0),MATCH(MONTH(BJ$3),КЗ!$1:$1,0)),""),0)</f>
        <v>0</v>
      </c>
      <c r="BK19" s="238" cm="1">
        <f t="array" aca="1" ref="BK19" ca="1">IFERROR(IF(AND(НачИнвП_Дата&lt;=BK$3,КИнвП_Дата&gt;BK$3),
             INDEX(ЗФ,MATCH($A18,ЗФ!$A:$A,0),MATCH("На реализацию"&amp;YEAR(BK$3),ЗФ!$2:$2,0))*INDEX(КЗ!$A$1:$O$13,MATCH($A18,КЗ!$A:$A,0),MATCH(MONTH(BK$3),КЗ!$1:$1,0)),""),0)</f>
        <v>0</v>
      </c>
      <c r="BL19" s="238" cm="1">
        <f t="array" aca="1" ref="BL19" ca="1">IFERROR(IF(AND(НачИнвП_Дата&lt;=BL$3,КИнвП_Дата&gt;BL$3),
             INDEX(ЗФ,MATCH($A18,ЗФ!$A:$A,0),MATCH("На реализацию"&amp;YEAR(BL$3),ЗФ!$2:$2,0))*INDEX(КЗ!$A$1:$O$13,MATCH($A18,КЗ!$A:$A,0),MATCH(MONTH(BL$3),КЗ!$1:$1,0)),""),0)</f>
        <v>0</v>
      </c>
      <c r="BM19" s="238" cm="1">
        <f t="array" aca="1" ref="BM19" ca="1">IFERROR(IF(AND(НачИнвП_Дата&lt;=BM$3,КИнвП_Дата&gt;BM$3),
             INDEX(ЗФ,MATCH($A18,ЗФ!$A:$A,0),MATCH("На реализацию"&amp;YEAR(BM$3),ЗФ!$2:$2,0))*INDEX(КЗ!$A$1:$O$13,MATCH($A18,КЗ!$A:$A,0),MATCH(MONTH(BM$3),КЗ!$1:$1,0)),""),0)</f>
        <v>0</v>
      </c>
      <c r="BN19" s="548">
        <f t="shared" ref="BN19" ca="1" si="756">SUM(BB19:BM19)</f>
        <v>3150</v>
      </c>
      <c r="BO19" s="238" cm="1">
        <f t="array" aca="1" ref="BO19" ca="1">IFERROR(IF(AND(НачИнвП_Дата&lt;=BO$3,КИнвП_Дата&gt;BO$3),
             INDEX(ЗФ,MATCH($A18,ЗФ!$A:$A,0),MATCH("На реализацию"&amp;YEAR(BO$3),ЗФ!$2:$2,0))*INDEX(КЗ!$A$1:$O$13,MATCH($A18,КЗ!$A:$A,0),MATCH(MONTH(BO$3),КЗ!$1:$1,0)),""),0)</f>
        <v>0</v>
      </c>
      <c r="BP19" s="238" cm="1">
        <f t="array" aca="1" ref="BP19" ca="1">IFERROR(IF(AND(НачИнвП_Дата&lt;=BP$3,КИнвП_Дата&gt;BP$3),
             INDEX(ЗФ,MATCH($A18,ЗФ!$A:$A,0),MATCH("На реализацию"&amp;YEAR(BP$3),ЗФ!$2:$2,0))*INDEX(КЗ!$A$1:$O$13,MATCH($A18,КЗ!$A:$A,0),MATCH(MONTH(BP$3),КЗ!$1:$1,0)),""),0)</f>
        <v>0</v>
      </c>
      <c r="BQ19" s="238" cm="1">
        <f t="array" aca="1" ref="BQ19" ca="1">IFERROR(IF(AND(НачИнвП_Дата&lt;=BQ$3,КИнвП_Дата&gt;BQ$3),
             INDEX(ЗФ,MATCH($A18,ЗФ!$A:$A,0),MATCH("На реализацию"&amp;YEAR(BQ$3),ЗФ!$2:$2,0))*INDEX(КЗ!$A$1:$O$13,MATCH($A18,КЗ!$A:$A,0),MATCH(MONTH(BQ$3),КЗ!$1:$1,0)),""),0)</f>
        <v>0</v>
      </c>
      <c r="BR19" s="238" cm="1">
        <f t="array" aca="1" ref="BR19" ca="1">IFERROR(IF(AND(НачИнвП_Дата&lt;=BR$3,КИнвП_Дата&gt;BR$3),
             INDEX(ЗФ,MATCH($A18,ЗФ!$A:$A,0),MATCH("На реализацию"&amp;YEAR(BR$3),ЗФ!$2:$2,0))*INDEX(КЗ!$A$1:$O$13,MATCH($A18,КЗ!$A:$A,0),MATCH(MONTH(BR$3),КЗ!$1:$1,0)),""),0)</f>
        <v>0</v>
      </c>
      <c r="BS19" s="238" cm="1">
        <f t="array" aca="1" ref="BS19" ca="1">IFERROR(IF(AND(НачИнвП_Дата&lt;=BS$3,КИнвП_Дата&gt;BS$3),
             INDEX(ЗФ,MATCH($A18,ЗФ!$A:$A,0),MATCH("На реализацию"&amp;YEAR(BS$3),ЗФ!$2:$2,0))*INDEX(КЗ!$A$1:$O$13,MATCH($A18,КЗ!$A:$A,0),MATCH(MONTH(BS$3),КЗ!$1:$1,0)),""),0)</f>
        <v>0</v>
      </c>
      <c r="BT19" s="238" cm="1">
        <f t="array" aca="1" ref="BT19" ca="1">IFERROR(IF(AND(НачИнвП_Дата&lt;=BT$3,КИнвП_Дата&gt;BT$3),
             INDEX(ЗФ,MATCH($A18,ЗФ!$A:$A,0),MATCH("На реализацию"&amp;YEAR(BT$3),ЗФ!$2:$2,0))*INDEX(КЗ!$A$1:$O$13,MATCH($A18,КЗ!$A:$A,0),MATCH(MONTH(BT$3),КЗ!$1:$1,0)),""),0)</f>
        <v>1575</v>
      </c>
      <c r="BU19" s="238" cm="1">
        <f t="array" aca="1" ref="BU19" ca="1">IFERROR(IF(AND(НачИнвП_Дата&lt;=BU$3,КИнвП_Дата&gt;BU$3),
             INDEX(ЗФ,MATCH($A18,ЗФ!$A:$A,0),MATCH("На реализацию"&amp;YEAR(BU$3),ЗФ!$2:$2,0))*INDEX(КЗ!$A$1:$O$13,MATCH($A18,КЗ!$A:$A,0),MATCH(MONTH(BU$3),КЗ!$1:$1,0)),""),0)</f>
        <v>1575</v>
      </c>
      <c r="BV19" s="238" cm="1">
        <f t="array" aca="1" ref="BV19" ca="1">IFERROR(IF(AND(НачИнвП_Дата&lt;=BV$3,КИнвП_Дата&gt;BV$3),
             INDEX(ЗФ,MATCH($A18,ЗФ!$A:$A,0),MATCH("На реализацию"&amp;YEAR(BV$3),ЗФ!$2:$2,0))*INDEX(КЗ!$A$1:$O$13,MATCH($A18,КЗ!$A:$A,0),MATCH(MONTH(BV$3),КЗ!$1:$1,0)),""),0)</f>
        <v>0</v>
      </c>
      <c r="BW19" s="238" cm="1">
        <f t="array" aca="1" ref="BW19" ca="1">IFERROR(IF(AND(НачИнвП_Дата&lt;=BW$3,КИнвП_Дата&gt;BW$3),
             INDEX(ЗФ,MATCH($A18,ЗФ!$A:$A,0),MATCH("На реализацию"&amp;YEAR(BW$3),ЗФ!$2:$2,0))*INDEX(КЗ!$A$1:$O$13,MATCH($A18,КЗ!$A:$A,0),MATCH(MONTH(BW$3),КЗ!$1:$1,0)),""),0)</f>
        <v>0</v>
      </c>
      <c r="BX19" s="238" cm="1">
        <f t="array" aca="1" ref="BX19" ca="1">IFERROR(IF(AND(НачИнвП_Дата&lt;=BX$3,КИнвП_Дата&gt;BX$3),
             INDEX(ЗФ,MATCH($A18,ЗФ!$A:$A,0),MATCH("На реализацию"&amp;YEAR(BX$3),ЗФ!$2:$2,0))*INDEX(КЗ!$A$1:$O$13,MATCH($A18,КЗ!$A:$A,0),MATCH(MONTH(BX$3),КЗ!$1:$1,0)),""),0)</f>
        <v>0</v>
      </c>
      <c r="BY19" s="238" cm="1">
        <f t="array" aca="1" ref="BY19" ca="1">IFERROR(IF(AND(НачИнвП_Дата&lt;=BY$3,КИнвП_Дата&gt;BY$3),
             INDEX(ЗФ,MATCH($A18,ЗФ!$A:$A,0),MATCH("На реализацию"&amp;YEAR(BY$3),ЗФ!$2:$2,0))*INDEX(КЗ!$A$1:$O$13,MATCH($A18,КЗ!$A:$A,0),MATCH(MONTH(BY$3),КЗ!$1:$1,0)),""),0)</f>
        <v>0</v>
      </c>
      <c r="BZ19" s="238" cm="1">
        <f t="array" aca="1" ref="BZ19" ca="1">IFERROR(IF(AND(НачИнвП_Дата&lt;=BZ$3,КИнвП_Дата&gt;BZ$3),
             INDEX(ЗФ,MATCH($A18,ЗФ!$A:$A,0),MATCH("На реализацию"&amp;YEAR(BZ$3),ЗФ!$2:$2,0))*INDEX(КЗ!$A$1:$O$13,MATCH($A18,КЗ!$A:$A,0),MATCH(MONTH(BZ$3),КЗ!$1:$1,0)),""),0)</f>
        <v>0</v>
      </c>
      <c r="CA19" s="548">
        <f t="shared" ref="CA19" ca="1" si="757">SUM(BO19:BZ19)</f>
        <v>3150</v>
      </c>
      <c r="CB19" s="238" cm="1">
        <f t="array" aca="1" ref="CB19" ca="1">IFERROR(IF(AND(НачИнвП_Дата&lt;=CB$3,КИнвП_Дата&gt;CB$3),
             INDEX(ЗФ,MATCH($A18,ЗФ!$A:$A,0),MATCH("На реализацию"&amp;YEAR(CB$3),ЗФ!$2:$2,0))*INDEX(КЗ!$A$1:$O$13,MATCH($A18,КЗ!$A:$A,0),MATCH(MONTH(CB$3),КЗ!$1:$1,0)),""),0)</f>
        <v>0</v>
      </c>
      <c r="CC19" s="238" cm="1">
        <f t="array" aca="1" ref="CC19" ca="1">IFERROR(IF(AND(НачИнвП_Дата&lt;=CC$3,КИнвП_Дата&gt;CC$3),
             INDEX(ЗФ,MATCH($A18,ЗФ!$A:$A,0),MATCH("На реализацию"&amp;YEAR(CC$3),ЗФ!$2:$2,0))*INDEX(КЗ!$A$1:$O$13,MATCH($A18,КЗ!$A:$A,0),MATCH(MONTH(CC$3),КЗ!$1:$1,0)),""),0)</f>
        <v>0</v>
      </c>
      <c r="CD19" s="238" cm="1">
        <f t="array" aca="1" ref="CD19" ca="1">IFERROR(IF(AND(НачИнвП_Дата&lt;=CD$3,КИнвП_Дата&gt;CD$3),
             INDEX(ЗФ,MATCH($A18,ЗФ!$A:$A,0),MATCH("На реализацию"&amp;YEAR(CD$3),ЗФ!$2:$2,0))*INDEX(КЗ!$A$1:$O$13,MATCH($A18,КЗ!$A:$A,0),MATCH(MONTH(CD$3),КЗ!$1:$1,0)),""),0)</f>
        <v>0</v>
      </c>
      <c r="CE19" s="238" cm="1">
        <f t="array" aca="1" ref="CE19" ca="1">IFERROR(IF(AND(НачИнвП_Дата&lt;=CE$3,КИнвП_Дата&gt;CE$3),
             INDEX(ЗФ,MATCH($A18,ЗФ!$A:$A,0),MATCH("На реализацию"&amp;YEAR(CE$3),ЗФ!$2:$2,0))*INDEX(КЗ!$A$1:$O$13,MATCH($A18,КЗ!$A:$A,0),MATCH(MONTH(CE$3),КЗ!$1:$1,0)),""),0)</f>
        <v>0</v>
      </c>
      <c r="CF19" s="238" cm="1">
        <f t="array" aca="1" ref="CF19" ca="1">IFERROR(IF(AND(НачИнвП_Дата&lt;=CF$3,КИнвП_Дата&gt;CF$3),
             INDEX(ЗФ,MATCH($A18,ЗФ!$A:$A,0),MATCH("На реализацию"&amp;YEAR(CF$3),ЗФ!$2:$2,0))*INDEX(КЗ!$A$1:$O$13,MATCH($A18,КЗ!$A:$A,0),MATCH(MONTH(CF$3),КЗ!$1:$1,0)),""),0)</f>
        <v>0</v>
      </c>
      <c r="CG19" s="238" cm="1">
        <f t="array" aca="1" ref="CG19" ca="1">IFERROR(IF(AND(НачИнвП_Дата&lt;=CG$3,КИнвП_Дата&gt;CG$3),
             INDEX(ЗФ,MATCH($A18,ЗФ!$A:$A,0),MATCH("На реализацию"&amp;YEAR(CG$3),ЗФ!$2:$2,0))*INDEX(КЗ!$A$1:$O$13,MATCH($A18,КЗ!$A:$A,0),MATCH(MONTH(CG$3),КЗ!$1:$1,0)),""),0)</f>
        <v>1575</v>
      </c>
      <c r="CH19" s="238" cm="1">
        <f t="array" aca="1" ref="CH19" ca="1">IFERROR(IF(AND(НачИнвП_Дата&lt;=CH$3,КИнвП_Дата&gt;CH$3),
             INDEX(ЗФ,MATCH($A18,ЗФ!$A:$A,0),MATCH("На реализацию"&amp;YEAR(CH$3),ЗФ!$2:$2,0))*INDEX(КЗ!$A$1:$O$13,MATCH($A18,КЗ!$A:$A,0),MATCH(MONTH(CH$3),КЗ!$1:$1,0)),""),0)</f>
        <v>1575</v>
      </c>
      <c r="CI19" s="238" cm="1">
        <f t="array" aca="1" ref="CI19" ca="1">IFERROR(IF(AND(НачИнвП_Дата&lt;=CI$3,КИнвП_Дата&gt;CI$3),
             INDEX(ЗФ,MATCH($A18,ЗФ!$A:$A,0),MATCH("На реализацию"&amp;YEAR(CI$3),ЗФ!$2:$2,0))*INDEX(КЗ!$A$1:$O$13,MATCH($A18,КЗ!$A:$A,0),MATCH(MONTH(CI$3),КЗ!$1:$1,0)),""),0)</f>
        <v>0</v>
      </c>
      <c r="CJ19" s="238" cm="1">
        <f t="array" aca="1" ref="CJ19" ca="1">IFERROR(IF(AND(НачИнвП_Дата&lt;=CJ$3,КИнвП_Дата&gt;CJ$3),
             INDEX(ЗФ,MATCH($A18,ЗФ!$A:$A,0),MATCH("На реализацию"&amp;YEAR(CJ$3),ЗФ!$2:$2,0))*INDEX(КЗ!$A$1:$O$13,MATCH($A18,КЗ!$A:$A,0),MATCH(MONTH(CJ$3),КЗ!$1:$1,0)),""),0)</f>
        <v>0</v>
      </c>
      <c r="CK19" s="238" cm="1">
        <f t="array" aca="1" ref="CK19" ca="1">IFERROR(IF(AND(НачИнвП_Дата&lt;=CK$3,КИнвП_Дата&gt;CK$3),
             INDEX(ЗФ,MATCH($A18,ЗФ!$A:$A,0),MATCH("На реализацию"&amp;YEAR(CK$3),ЗФ!$2:$2,0))*INDEX(КЗ!$A$1:$O$13,MATCH($A18,КЗ!$A:$A,0),MATCH(MONTH(CK$3),КЗ!$1:$1,0)),""),0)</f>
        <v>0</v>
      </c>
      <c r="CL19" s="238" cm="1">
        <f t="array" aca="1" ref="CL19" ca="1">IFERROR(IF(AND(НачИнвП_Дата&lt;=CL$3,КИнвП_Дата&gt;CL$3),
             INDEX(ЗФ,MATCH($A18,ЗФ!$A:$A,0),MATCH("На реализацию"&amp;YEAR(CL$3),ЗФ!$2:$2,0))*INDEX(КЗ!$A$1:$O$13,MATCH($A18,КЗ!$A:$A,0),MATCH(MONTH(CL$3),КЗ!$1:$1,0)),""),0)</f>
        <v>0</v>
      </c>
      <c r="CM19" s="238" cm="1">
        <f t="array" aca="1" ref="CM19" ca="1">IFERROR(IF(AND(НачИнвП_Дата&lt;=CM$3,КИнвП_Дата&gt;CM$3),
             INDEX(ЗФ,MATCH($A18,ЗФ!$A:$A,0),MATCH("На реализацию"&amp;YEAR(CM$3),ЗФ!$2:$2,0))*INDEX(КЗ!$A$1:$O$13,MATCH($A18,КЗ!$A:$A,0),MATCH(MONTH(CM$3),КЗ!$1:$1,0)),""),0)</f>
        <v>0</v>
      </c>
      <c r="CN19" s="548">
        <f t="shared" ref="CN19" ca="1" si="758">SUM(CB19:CM19)</f>
        <v>3150</v>
      </c>
      <c r="CO19" s="238" cm="1">
        <f t="array" aca="1" ref="CO19" ca="1">IFERROR(IF(AND(НачИнвП_Дата&lt;=CO$3,КИнвП_Дата&gt;CO$3),
             INDEX(ЗФ,MATCH($A18,ЗФ!$A:$A,0),MATCH("На реализацию"&amp;YEAR(CO$3),ЗФ!$2:$2,0))*INDEX(КЗ!$A$1:$O$13,MATCH($A18,КЗ!$A:$A,0),MATCH(MONTH(CO$3),КЗ!$1:$1,0)),""),0)</f>
        <v>0</v>
      </c>
      <c r="CP19" s="238" cm="1">
        <f t="array" aca="1" ref="CP19" ca="1">IFERROR(IF(AND(НачИнвП_Дата&lt;=CP$3,КИнвП_Дата&gt;CP$3),
             INDEX(ЗФ,MATCH($A18,ЗФ!$A:$A,0),MATCH("На реализацию"&amp;YEAR(CP$3),ЗФ!$2:$2,0))*INDEX(КЗ!$A$1:$O$13,MATCH($A18,КЗ!$A:$A,0),MATCH(MONTH(CP$3),КЗ!$1:$1,0)),""),0)</f>
        <v>0</v>
      </c>
      <c r="CQ19" s="238" cm="1">
        <f t="array" aca="1" ref="CQ19" ca="1">IFERROR(IF(AND(НачИнвП_Дата&lt;=CQ$3,КИнвП_Дата&gt;CQ$3),
             INDEX(ЗФ,MATCH($A18,ЗФ!$A:$A,0),MATCH("На реализацию"&amp;YEAR(CQ$3),ЗФ!$2:$2,0))*INDEX(КЗ!$A$1:$O$13,MATCH($A18,КЗ!$A:$A,0),MATCH(MONTH(CQ$3),КЗ!$1:$1,0)),""),0)</f>
        <v>0</v>
      </c>
      <c r="CR19" s="238" cm="1">
        <f t="array" aca="1" ref="CR19" ca="1">IFERROR(IF(AND(НачИнвП_Дата&lt;=CR$3,КИнвП_Дата&gt;CR$3),
             INDEX(ЗФ,MATCH($A18,ЗФ!$A:$A,0),MATCH("На реализацию"&amp;YEAR(CR$3),ЗФ!$2:$2,0))*INDEX(КЗ!$A$1:$O$13,MATCH($A18,КЗ!$A:$A,0),MATCH(MONTH(CR$3),КЗ!$1:$1,0)),""),0)</f>
        <v>0</v>
      </c>
      <c r="CS19" s="238" cm="1">
        <f t="array" aca="1" ref="CS19" ca="1">IFERROR(IF(AND(НачИнвП_Дата&lt;=CS$3,КИнвП_Дата&gt;CS$3),
             INDEX(ЗФ,MATCH($A18,ЗФ!$A:$A,0),MATCH("На реализацию"&amp;YEAR(CS$3),ЗФ!$2:$2,0))*INDEX(КЗ!$A$1:$O$13,MATCH($A18,КЗ!$A:$A,0),MATCH(MONTH(CS$3),КЗ!$1:$1,0)),""),0)</f>
        <v>0</v>
      </c>
      <c r="CT19" s="238" cm="1">
        <f t="array" aca="1" ref="CT19" ca="1">IFERROR(IF(AND(НачИнвП_Дата&lt;=CT$3,КИнвП_Дата&gt;CT$3),
             INDEX(ЗФ,MATCH($A18,ЗФ!$A:$A,0),MATCH("На реализацию"&amp;YEAR(CT$3),ЗФ!$2:$2,0))*INDEX(КЗ!$A$1:$O$13,MATCH($A18,КЗ!$A:$A,0),MATCH(MONTH(CT$3),КЗ!$1:$1,0)),""),0)</f>
        <v>1575</v>
      </c>
      <c r="CU19" s="238" cm="1">
        <f t="array" aca="1" ref="CU19" ca="1">IFERROR(IF(AND(НачИнвП_Дата&lt;=CU$3,КИнвП_Дата&gt;CU$3),
             INDEX(ЗФ,MATCH($A18,ЗФ!$A:$A,0),MATCH("На реализацию"&amp;YEAR(CU$3),ЗФ!$2:$2,0))*INDEX(КЗ!$A$1:$O$13,MATCH($A18,КЗ!$A:$A,0),MATCH(MONTH(CU$3),КЗ!$1:$1,0)),""),0)</f>
        <v>1575</v>
      </c>
      <c r="CV19" s="238" cm="1">
        <f t="array" aca="1" ref="CV19" ca="1">IFERROR(IF(AND(НачИнвП_Дата&lt;=CV$3,КИнвП_Дата&gt;CV$3),
             INDEX(ЗФ,MATCH($A18,ЗФ!$A:$A,0),MATCH("На реализацию"&amp;YEAR(CV$3),ЗФ!$2:$2,0))*INDEX(КЗ!$A$1:$O$13,MATCH($A18,КЗ!$A:$A,0),MATCH(MONTH(CV$3),КЗ!$1:$1,0)),""),0)</f>
        <v>0</v>
      </c>
      <c r="CW19" s="238" cm="1">
        <f t="array" aca="1" ref="CW19" ca="1">IFERROR(IF(AND(НачИнвП_Дата&lt;=CW$3,КИнвП_Дата&gt;CW$3),
             INDEX(ЗФ,MATCH($A18,ЗФ!$A:$A,0),MATCH("На реализацию"&amp;YEAR(CW$3),ЗФ!$2:$2,0))*INDEX(КЗ!$A$1:$O$13,MATCH($A18,КЗ!$A:$A,0),MATCH(MONTH(CW$3),КЗ!$1:$1,0)),""),0)</f>
        <v>0</v>
      </c>
      <c r="CX19" s="238" cm="1">
        <f t="array" aca="1" ref="CX19" ca="1">IFERROR(IF(AND(НачИнвП_Дата&lt;=CX$3,КИнвП_Дата&gt;CX$3),
             INDEX(ЗФ,MATCH($A18,ЗФ!$A:$A,0),MATCH("На реализацию"&amp;YEAR(CX$3),ЗФ!$2:$2,0))*INDEX(КЗ!$A$1:$O$13,MATCH($A18,КЗ!$A:$A,0),MATCH(MONTH(CX$3),КЗ!$1:$1,0)),""),0)</f>
        <v>0</v>
      </c>
      <c r="CY19" s="238" cm="1">
        <f t="array" aca="1" ref="CY19" ca="1">IFERROR(IF(AND(НачИнвП_Дата&lt;=CY$3,КИнвП_Дата&gt;CY$3),
             INDEX(ЗФ,MATCH($A18,ЗФ!$A:$A,0),MATCH("На реализацию"&amp;YEAR(CY$3),ЗФ!$2:$2,0))*INDEX(КЗ!$A$1:$O$13,MATCH($A18,КЗ!$A:$A,0),MATCH(MONTH(CY$3),КЗ!$1:$1,0)),""),0)</f>
        <v>0</v>
      </c>
      <c r="CZ19" s="238" cm="1">
        <f t="array" aca="1" ref="CZ19" ca="1">IFERROR(IF(AND(НачИнвП_Дата&lt;=CZ$3,КИнвП_Дата&gt;CZ$3),
             INDEX(ЗФ,MATCH($A18,ЗФ!$A:$A,0),MATCH("На реализацию"&amp;YEAR(CZ$3),ЗФ!$2:$2,0))*INDEX(КЗ!$A$1:$O$13,MATCH($A18,КЗ!$A:$A,0),MATCH(MONTH(CZ$3),КЗ!$1:$1,0)),""),0)</f>
        <v>0</v>
      </c>
      <c r="DA19" s="548">
        <f t="shared" ref="DA19" ca="1" si="759">SUM(CO19:CZ19)</f>
        <v>3150</v>
      </c>
      <c r="DB19" s="238" cm="1">
        <f t="array" aca="1" ref="DB19" ca="1">IFERROR(IF(AND(НачИнвП_Дата&lt;=DB$3,КИнвП_Дата&gt;DB$3),
             INDEX(ЗФ,MATCH($A18,ЗФ!$A:$A,0),MATCH("На реализацию"&amp;YEAR(DB$3),ЗФ!$2:$2,0))*INDEX(КЗ!$A$1:$O$13,MATCH($A18,КЗ!$A:$A,0),MATCH(MONTH(DB$3),КЗ!$1:$1,0)),""),0)</f>
        <v>0</v>
      </c>
      <c r="DC19" s="238" cm="1">
        <f t="array" aca="1" ref="DC19" ca="1">IFERROR(IF(AND(НачИнвП_Дата&lt;=DC$3,КИнвП_Дата&gt;DC$3),
             INDEX(ЗФ,MATCH($A18,ЗФ!$A:$A,0),MATCH("На реализацию"&amp;YEAR(DC$3),ЗФ!$2:$2,0))*INDEX(КЗ!$A$1:$O$13,MATCH($A18,КЗ!$A:$A,0),MATCH(MONTH(DC$3),КЗ!$1:$1,0)),""),0)</f>
        <v>0</v>
      </c>
      <c r="DD19" s="238" cm="1">
        <f t="array" aca="1" ref="DD19" ca="1">IFERROR(IF(AND(НачИнвП_Дата&lt;=DD$3,КИнвП_Дата&gt;DD$3),
             INDEX(ЗФ,MATCH($A18,ЗФ!$A:$A,0),MATCH("На реализацию"&amp;YEAR(DD$3),ЗФ!$2:$2,0))*INDEX(КЗ!$A$1:$O$13,MATCH($A18,КЗ!$A:$A,0),MATCH(MONTH(DD$3),КЗ!$1:$1,0)),""),0)</f>
        <v>0</v>
      </c>
      <c r="DE19" s="238" cm="1">
        <f t="array" aca="1" ref="DE19" ca="1">IFERROR(IF(AND(НачИнвП_Дата&lt;=DE$3,КИнвП_Дата&gt;DE$3),
             INDEX(ЗФ,MATCH($A18,ЗФ!$A:$A,0),MATCH("На реализацию"&amp;YEAR(DE$3),ЗФ!$2:$2,0))*INDEX(КЗ!$A$1:$O$13,MATCH($A18,КЗ!$A:$A,0),MATCH(MONTH(DE$3),КЗ!$1:$1,0)),""),0)</f>
        <v>0</v>
      </c>
      <c r="DF19" s="238" cm="1">
        <f t="array" aca="1" ref="DF19" ca="1">IFERROR(IF(AND(НачИнвП_Дата&lt;=DF$3,КИнвП_Дата&gt;DF$3),
             INDEX(ЗФ,MATCH($A18,ЗФ!$A:$A,0),MATCH("На реализацию"&amp;YEAR(DF$3),ЗФ!$2:$2,0))*INDEX(КЗ!$A$1:$O$13,MATCH($A18,КЗ!$A:$A,0),MATCH(MONTH(DF$3),КЗ!$1:$1,0)),""),0)</f>
        <v>0</v>
      </c>
      <c r="DG19" s="238" cm="1">
        <f t="array" aca="1" ref="DG19" ca="1">IFERROR(IF(AND(НачИнвП_Дата&lt;=DG$3,КИнвП_Дата&gt;DG$3),
             INDEX(ЗФ,MATCH($A18,ЗФ!$A:$A,0),MATCH("На реализацию"&amp;YEAR(DG$3),ЗФ!$2:$2,0))*INDEX(КЗ!$A$1:$O$13,MATCH($A18,КЗ!$A:$A,0),MATCH(MONTH(DG$3),КЗ!$1:$1,0)),""),0)</f>
        <v>1575</v>
      </c>
      <c r="DH19" s="238" cm="1">
        <f t="array" aca="1" ref="DH19" ca="1">IFERROR(IF(AND(НачИнвП_Дата&lt;=DH$3,КИнвП_Дата&gt;DH$3),
             INDEX(ЗФ,MATCH($A18,ЗФ!$A:$A,0),MATCH("На реализацию"&amp;YEAR(DH$3),ЗФ!$2:$2,0))*INDEX(КЗ!$A$1:$O$13,MATCH($A18,КЗ!$A:$A,0),MATCH(MONTH(DH$3),КЗ!$1:$1,0)),""),0)</f>
        <v>1575</v>
      </c>
      <c r="DI19" s="238" cm="1">
        <f t="array" aca="1" ref="DI19" ca="1">IFERROR(IF(AND(НачИнвП_Дата&lt;=DI$3,КИнвП_Дата&gt;DI$3),
             INDEX(ЗФ,MATCH($A18,ЗФ!$A:$A,0),MATCH("На реализацию"&amp;YEAR(DI$3),ЗФ!$2:$2,0))*INDEX(КЗ!$A$1:$O$13,MATCH($A18,КЗ!$A:$A,0),MATCH(MONTH(DI$3),КЗ!$1:$1,0)),""),0)</f>
        <v>0</v>
      </c>
      <c r="DJ19" s="238" cm="1">
        <f t="array" aca="1" ref="DJ19" ca="1">IFERROR(IF(AND(НачИнвП_Дата&lt;=DJ$3,КИнвП_Дата&gt;DJ$3),
             INDEX(ЗФ,MATCH($A18,ЗФ!$A:$A,0),MATCH("На реализацию"&amp;YEAR(DJ$3),ЗФ!$2:$2,0))*INDEX(КЗ!$A$1:$O$13,MATCH($A18,КЗ!$A:$A,0),MATCH(MONTH(DJ$3),КЗ!$1:$1,0)),""),0)</f>
        <v>0</v>
      </c>
      <c r="DK19" s="238" cm="1">
        <f t="array" aca="1" ref="DK19" ca="1">IFERROR(IF(AND(НачИнвП_Дата&lt;=DK$3,КИнвП_Дата&gt;DK$3),
             INDEX(ЗФ,MATCH($A18,ЗФ!$A:$A,0),MATCH("На реализацию"&amp;YEAR(DK$3),ЗФ!$2:$2,0))*INDEX(КЗ!$A$1:$O$13,MATCH($A18,КЗ!$A:$A,0),MATCH(MONTH(DK$3),КЗ!$1:$1,0)),""),0)</f>
        <v>0</v>
      </c>
      <c r="DL19" s="238" cm="1">
        <f t="array" aca="1" ref="DL19" ca="1">IFERROR(IF(AND(НачИнвП_Дата&lt;=DL$3,КИнвП_Дата&gt;DL$3),
             INDEX(ЗФ,MATCH($A18,ЗФ!$A:$A,0),MATCH("На реализацию"&amp;YEAR(DL$3),ЗФ!$2:$2,0))*INDEX(КЗ!$A$1:$O$13,MATCH($A18,КЗ!$A:$A,0),MATCH(MONTH(DL$3),КЗ!$1:$1,0)),""),0)</f>
        <v>0</v>
      </c>
      <c r="DM19" s="238" cm="1">
        <f t="array" aca="1" ref="DM19" ca="1">IFERROR(IF(AND(НачИнвП_Дата&lt;=DM$3,КИнвП_Дата&gt;DM$3),
             INDEX(ЗФ,MATCH($A18,ЗФ!$A:$A,0),MATCH("На реализацию"&amp;YEAR(DM$3),ЗФ!$2:$2,0))*INDEX(КЗ!$A$1:$O$13,MATCH($A18,КЗ!$A:$A,0),MATCH(MONTH(DM$3),КЗ!$1:$1,0)),""),0)</f>
        <v>0</v>
      </c>
      <c r="DN19" s="548">
        <f t="shared" ref="DN19" ca="1" si="760">SUM(DB19:DM19)</f>
        <v>3150</v>
      </c>
      <c r="DO19" s="238" cm="1">
        <f t="array" aca="1" ref="DO19" ca="1">IFERROR(IF(AND(НачИнвП_Дата&lt;=DO$3,КИнвП_Дата&gt;DO$3),
             INDEX(ЗФ,MATCH($A18,ЗФ!$A:$A,0),MATCH("На реализацию"&amp;YEAR(DO$3),ЗФ!$2:$2,0))*INDEX(КЗ!$A$1:$O$13,MATCH($A18,КЗ!$A:$A,0),MATCH(MONTH(DO$3),КЗ!$1:$1,0)),""),0)</f>
        <v>0</v>
      </c>
      <c r="DP19" s="238" cm="1">
        <f t="array" aca="1" ref="DP19" ca="1">IFERROR(IF(AND(НачИнвП_Дата&lt;=DP$3,КИнвП_Дата&gt;DP$3),
             INDEX(ЗФ,MATCH($A18,ЗФ!$A:$A,0),MATCH("На реализацию"&amp;YEAR(DP$3),ЗФ!$2:$2,0))*INDEX(КЗ!$A$1:$O$13,MATCH($A18,КЗ!$A:$A,0),MATCH(MONTH(DP$3),КЗ!$1:$1,0)),""),0)</f>
        <v>0</v>
      </c>
      <c r="DQ19" s="238" cm="1">
        <f t="array" aca="1" ref="DQ19" ca="1">IFERROR(IF(AND(НачИнвП_Дата&lt;=DQ$3,КИнвП_Дата&gt;DQ$3),
             INDEX(ЗФ,MATCH($A18,ЗФ!$A:$A,0),MATCH("На реализацию"&amp;YEAR(DQ$3),ЗФ!$2:$2,0))*INDEX(КЗ!$A$1:$O$13,MATCH($A18,КЗ!$A:$A,0),MATCH(MONTH(DQ$3),КЗ!$1:$1,0)),""),0)</f>
        <v>0</v>
      </c>
      <c r="DR19" s="238" cm="1">
        <f t="array" aca="1" ref="DR19" ca="1">IFERROR(IF(AND(НачИнвП_Дата&lt;=DR$3,КИнвП_Дата&gt;DR$3),
             INDEX(ЗФ,MATCH($A18,ЗФ!$A:$A,0),MATCH("На реализацию"&amp;YEAR(DR$3),ЗФ!$2:$2,0))*INDEX(КЗ!$A$1:$O$13,MATCH($A18,КЗ!$A:$A,0),MATCH(MONTH(DR$3),КЗ!$1:$1,0)),""),0)</f>
        <v>0</v>
      </c>
      <c r="DS19" s="238" cm="1">
        <f t="array" aca="1" ref="DS19" ca="1">IFERROR(IF(AND(НачИнвП_Дата&lt;=DS$3,КИнвП_Дата&gt;DS$3),
             INDEX(ЗФ,MATCH($A18,ЗФ!$A:$A,0),MATCH("На реализацию"&amp;YEAR(DS$3),ЗФ!$2:$2,0))*INDEX(КЗ!$A$1:$O$13,MATCH($A18,КЗ!$A:$A,0),MATCH(MONTH(DS$3),КЗ!$1:$1,0)),""),0)</f>
        <v>0</v>
      </c>
      <c r="DT19" s="238" cm="1">
        <f t="array" aca="1" ref="DT19" ca="1">IFERROR(IF(AND(НачИнвП_Дата&lt;=DT$3,КИнвП_Дата&gt;DT$3),
             INDEX(ЗФ,MATCH($A18,ЗФ!$A:$A,0),MATCH("На реализацию"&amp;YEAR(DT$3),ЗФ!$2:$2,0))*INDEX(КЗ!$A$1:$O$13,MATCH($A18,КЗ!$A:$A,0),MATCH(MONTH(DT$3),КЗ!$1:$1,0)),""),0)</f>
        <v>1575</v>
      </c>
      <c r="DU19" s="238" cm="1">
        <f t="array" aca="1" ref="DU19" ca="1">IFERROR(IF(AND(НачИнвП_Дата&lt;=DU$3,КИнвП_Дата&gt;DU$3),
             INDEX(ЗФ,MATCH($A18,ЗФ!$A:$A,0),MATCH("На реализацию"&amp;YEAR(DU$3),ЗФ!$2:$2,0))*INDEX(КЗ!$A$1:$O$13,MATCH($A18,КЗ!$A:$A,0),MATCH(MONTH(DU$3),КЗ!$1:$1,0)),""),0)</f>
        <v>1575</v>
      </c>
      <c r="DV19" s="238" cm="1">
        <f t="array" aca="1" ref="DV19" ca="1">IFERROR(IF(AND(НачИнвП_Дата&lt;=DV$3,КИнвП_Дата&gt;DV$3),
             INDEX(ЗФ,MATCH($A18,ЗФ!$A:$A,0),MATCH("На реализацию"&amp;YEAR(DV$3),ЗФ!$2:$2,0))*INDEX(КЗ!$A$1:$O$13,MATCH($A18,КЗ!$A:$A,0),MATCH(MONTH(DV$3),КЗ!$1:$1,0)),""),0)</f>
        <v>0</v>
      </c>
      <c r="DW19" s="238" cm="1">
        <f t="array" aca="1" ref="DW19" ca="1">IFERROR(IF(AND(НачИнвП_Дата&lt;=DW$3,КИнвП_Дата&gt;DW$3),
             INDEX(ЗФ,MATCH($A18,ЗФ!$A:$A,0),MATCH("На реализацию"&amp;YEAR(DW$3),ЗФ!$2:$2,0))*INDEX(КЗ!$A$1:$O$13,MATCH($A18,КЗ!$A:$A,0),MATCH(MONTH(DW$3),КЗ!$1:$1,0)),""),0)</f>
        <v>0</v>
      </c>
      <c r="DX19" s="238" cm="1">
        <f t="array" aca="1" ref="DX19" ca="1">IFERROR(IF(AND(НачИнвП_Дата&lt;=DX$3,КИнвП_Дата&gt;DX$3),
             INDEX(ЗФ,MATCH($A18,ЗФ!$A:$A,0),MATCH("На реализацию"&amp;YEAR(DX$3),ЗФ!$2:$2,0))*INDEX(КЗ!$A$1:$O$13,MATCH($A18,КЗ!$A:$A,0),MATCH(MONTH(DX$3),КЗ!$1:$1,0)),""),0)</f>
        <v>0</v>
      </c>
      <c r="DY19" s="238" cm="1">
        <f t="array" aca="1" ref="DY19" ca="1">IFERROR(IF(AND(НачИнвП_Дата&lt;=DY$3,КИнвП_Дата&gt;DY$3),
             INDEX(ЗФ,MATCH($A18,ЗФ!$A:$A,0),MATCH("На реализацию"&amp;YEAR(DY$3),ЗФ!$2:$2,0))*INDEX(КЗ!$A$1:$O$13,MATCH($A18,КЗ!$A:$A,0),MATCH(MONTH(DY$3),КЗ!$1:$1,0)),""),0)</f>
        <v>0</v>
      </c>
      <c r="DZ19" s="238" cm="1">
        <f t="array" aca="1" ref="DZ19" ca="1">IFERROR(IF(AND(НачИнвП_Дата&lt;=DZ$3,КИнвП_Дата&gt;DZ$3),
             INDEX(ЗФ,MATCH($A18,ЗФ!$A:$A,0),MATCH("На реализацию"&amp;YEAR(DZ$3),ЗФ!$2:$2,0))*INDEX(КЗ!$A$1:$O$13,MATCH($A18,КЗ!$A:$A,0),MATCH(MONTH(DZ$3),КЗ!$1:$1,0)),""),0)</f>
        <v>0</v>
      </c>
      <c r="EA19" s="548">
        <f t="shared" ref="EA19" ca="1" si="761">SUM(DO19:DZ19)</f>
        <v>3150</v>
      </c>
      <c r="EB19" s="238" cm="1">
        <f t="array" aca="1" ref="EB19" ca="1">IFERROR(IF(AND(НачИнвП_Дата&lt;=EB$3,КИнвП_Дата&gt;EB$3),
             INDEX(ЗФ,MATCH($A18,ЗФ!$A:$A,0),MATCH("На реализацию"&amp;YEAR(EB$3),ЗФ!$2:$2,0))*INDEX(КЗ!$A$1:$O$13,MATCH($A18,КЗ!$A:$A,0),MATCH(MONTH(EB$3),КЗ!$1:$1,0)),""),0)</f>
        <v>0</v>
      </c>
      <c r="EC19" s="238" cm="1">
        <f t="array" aca="1" ref="EC19" ca="1">IFERROR(IF(AND(НачИнвП_Дата&lt;=EC$3,КИнвП_Дата&gt;EC$3),
             INDEX(ЗФ,MATCH($A18,ЗФ!$A:$A,0),MATCH("На реализацию"&amp;YEAR(EC$3),ЗФ!$2:$2,0))*INDEX(КЗ!$A$1:$O$13,MATCH($A18,КЗ!$A:$A,0),MATCH(MONTH(EC$3),КЗ!$1:$1,0)),""),0)</f>
        <v>0</v>
      </c>
      <c r="ED19" s="238" cm="1">
        <f t="array" aca="1" ref="ED19" ca="1">IFERROR(IF(AND(НачИнвП_Дата&lt;=ED$3,КИнвП_Дата&gt;ED$3),
             INDEX(ЗФ,MATCH($A18,ЗФ!$A:$A,0),MATCH("На реализацию"&amp;YEAR(ED$3),ЗФ!$2:$2,0))*INDEX(КЗ!$A$1:$O$13,MATCH($A18,КЗ!$A:$A,0),MATCH(MONTH(ED$3),КЗ!$1:$1,0)),""),0)</f>
        <v>0</v>
      </c>
      <c r="EE19" s="238" cm="1">
        <f t="array" aca="1" ref="EE19" ca="1">IFERROR(IF(AND(НачИнвП_Дата&lt;=EE$3,КИнвП_Дата&gt;EE$3),
             INDEX(ЗФ,MATCH($A18,ЗФ!$A:$A,0),MATCH("На реализацию"&amp;YEAR(EE$3),ЗФ!$2:$2,0))*INDEX(КЗ!$A$1:$O$13,MATCH($A18,КЗ!$A:$A,0),MATCH(MONTH(EE$3),КЗ!$1:$1,0)),""),0)</f>
        <v>0</v>
      </c>
      <c r="EF19" s="238" cm="1">
        <f t="array" aca="1" ref="EF19" ca="1">IFERROR(IF(AND(НачИнвП_Дата&lt;=EF$3,КИнвП_Дата&gt;EF$3),
             INDEX(ЗФ,MATCH($A18,ЗФ!$A:$A,0),MATCH("На реализацию"&amp;YEAR(EF$3),ЗФ!$2:$2,0))*INDEX(КЗ!$A$1:$O$13,MATCH($A18,КЗ!$A:$A,0),MATCH(MONTH(EF$3),КЗ!$1:$1,0)),""),0)</f>
        <v>0</v>
      </c>
      <c r="EG19" s="238" cm="1">
        <f t="array" aca="1" ref="EG19" ca="1">IFERROR(IF(AND(НачИнвП_Дата&lt;=EG$3,КИнвП_Дата&gt;EG$3),
             INDEX(ЗФ,MATCH($A18,ЗФ!$A:$A,0),MATCH("На реализацию"&amp;YEAR(EG$3),ЗФ!$2:$2,0))*INDEX(КЗ!$A$1:$O$13,MATCH($A18,КЗ!$A:$A,0),MATCH(MONTH(EG$3),КЗ!$1:$1,0)),""),0)</f>
        <v>1575</v>
      </c>
      <c r="EH19" s="238" cm="1">
        <f t="array" aca="1" ref="EH19" ca="1">IFERROR(IF(AND(НачИнвП_Дата&lt;=EH$3,КИнвП_Дата&gt;EH$3),
             INDEX(ЗФ,MATCH($A18,ЗФ!$A:$A,0),MATCH("На реализацию"&amp;YEAR(EH$3),ЗФ!$2:$2,0))*INDEX(КЗ!$A$1:$O$13,MATCH($A18,КЗ!$A:$A,0),MATCH(MONTH(EH$3),КЗ!$1:$1,0)),""),0)</f>
        <v>1575</v>
      </c>
      <c r="EI19" s="238" cm="1">
        <f t="array" aca="1" ref="EI19" ca="1">IFERROR(IF(AND(НачИнвП_Дата&lt;=EI$3,КИнвП_Дата&gt;EI$3),
             INDEX(ЗФ,MATCH($A18,ЗФ!$A:$A,0),MATCH("На реализацию"&amp;YEAR(EI$3),ЗФ!$2:$2,0))*INDEX(КЗ!$A$1:$O$13,MATCH($A18,КЗ!$A:$A,0),MATCH(MONTH(EI$3),КЗ!$1:$1,0)),""),0)</f>
        <v>0</v>
      </c>
      <c r="EJ19" s="238" cm="1">
        <f t="array" aca="1" ref="EJ19" ca="1">IFERROR(IF(AND(НачИнвП_Дата&lt;=EJ$3,КИнвП_Дата&gt;EJ$3),
             INDEX(ЗФ,MATCH($A18,ЗФ!$A:$A,0),MATCH("На реализацию"&amp;YEAR(EJ$3),ЗФ!$2:$2,0))*INDEX(КЗ!$A$1:$O$13,MATCH($A18,КЗ!$A:$A,0),MATCH(MONTH(EJ$3),КЗ!$1:$1,0)),""),0)</f>
        <v>0</v>
      </c>
      <c r="EK19" s="238" cm="1">
        <f t="array" aca="1" ref="EK19" ca="1">IFERROR(IF(AND(НачИнвП_Дата&lt;=EK$3,КИнвП_Дата&gt;EK$3),
             INDEX(ЗФ,MATCH($A18,ЗФ!$A:$A,0),MATCH("На реализацию"&amp;YEAR(EK$3),ЗФ!$2:$2,0))*INDEX(КЗ!$A$1:$O$13,MATCH($A18,КЗ!$A:$A,0),MATCH(MONTH(EK$3),КЗ!$1:$1,0)),""),0)</f>
        <v>0</v>
      </c>
      <c r="EL19" s="238" cm="1">
        <f t="array" aca="1" ref="EL19" ca="1">IFERROR(IF(AND(НачИнвП_Дата&lt;=EL$3,КИнвП_Дата&gt;EL$3),
             INDEX(ЗФ,MATCH($A18,ЗФ!$A:$A,0),MATCH("На реализацию"&amp;YEAR(EL$3),ЗФ!$2:$2,0))*INDEX(КЗ!$A$1:$O$13,MATCH($A18,КЗ!$A:$A,0),MATCH(MONTH(EL$3),КЗ!$1:$1,0)),""),0)</f>
        <v>0</v>
      </c>
      <c r="EM19" s="238" cm="1">
        <f t="array" aca="1" ref="EM19" ca="1">IFERROR(IF(AND(НачИнвП_Дата&lt;=EM$3,КИнвП_Дата&gt;EM$3),
             INDEX(ЗФ,MATCH($A18,ЗФ!$A:$A,0),MATCH("На реализацию"&amp;YEAR(EM$3),ЗФ!$2:$2,0))*INDEX(КЗ!$A$1:$O$13,MATCH($A18,КЗ!$A:$A,0),MATCH(MONTH(EM$3),КЗ!$1:$1,0)),""),0)</f>
        <v>0</v>
      </c>
      <c r="EN19" s="548">
        <f t="shared" ref="EN19" ca="1" si="762">SUM(EB19:EM19)</f>
        <v>3150</v>
      </c>
      <c r="EO19" s="238" cm="1">
        <f t="array" aca="1" ref="EO19" ca="1">IFERROR(IF(AND(НачИнвП_Дата&lt;=EO$3,КИнвП_Дата&gt;EO$3),
             INDEX(ЗФ,MATCH($A18,ЗФ!$A:$A,0),MATCH("На реализацию"&amp;YEAR(EO$3),ЗФ!$2:$2,0))*INDEX(КЗ!$A$1:$O$13,MATCH($A18,КЗ!$A:$A,0),MATCH(MONTH(EO$3),КЗ!$1:$1,0)),""),0)</f>
        <v>0</v>
      </c>
      <c r="EP19" s="238" cm="1">
        <f t="array" aca="1" ref="EP19" ca="1">IFERROR(IF(AND(НачИнвП_Дата&lt;=EP$3,КИнвП_Дата&gt;EP$3),
             INDEX(ЗФ,MATCH($A18,ЗФ!$A:$A,0),MATCH("На реализацию"&amp;YEAR(EP$3),ЗФ!$2:$2,0))*INDEX(КЗ!$A$1:$O$13,MATCH($A18,КЗ!$A:$A,0),MATCH(MONTH(EP$3),КЗ!$1:$1,0)),""),0)</f>
        <v>0</v>
      </c>
      <c r="EQ19" s="238" cm="1">
        <f t="array" aca="1" ref="EQ19" ca="1">IFERROR(IF(AND(НачИнвП_Дата&lt;=EQ$3,КИнвП_Дата&gt;EQ$3),
             INDEX(ЗФ,MATCH($A18,ЗФ!$A:$A,0),MATCH("На реализацию"&amp;YEAR(EQ$3),ЗФ!$2:$2,0))*INDEX(КЗ!$A$1:$O$13,MATCH($A18,КЗ!$A:$A,0),MATCH(MONTH(EQ$3),КЗ!$1:$1,0)),""),0)</f>
        <v>0</v>
      </c>
      <c r="ER19" s="238" cm="1">
        <f t="array" aca="1" ref="ER19" ca="1">IFERROR(IF(AND(НачИнвП_Дата&lt;=ER$3,КИнвП_Дата&gt;ER$3),
             INDEX(ЗФ,MATCH($A18,ЗФ!$A:$A,0),MATCH("На реализацию"&amp;YEAR(ER$3),ЗФ!$2:$2,0))*INDEX(КЗ!$A$1:$O$13,MATCH($A18,КЗ!$A:$A,0),MATCH(MONTH(ER$3),КЗ!$1:$1,0)),""),0)</f>
        <v>0</v>
      </c>
      <c r="ES19" s="238" cm="1">
        <f t="array" aca="1" ref="ES19" ca="1">IFERROR(IF(AND(НачИнвП_Дата&lt;=ES$3,КИнвП_Дата&gt;ES$3),
             INDEX(ЗФ,MATCH($A18,ЗФ!$A:$A,0),MATCH("На реализацию"&amp;YEAR(ES$3),ЗФ!$2:$2,0))*INDEX(КЗ!$A$1:$O$13,MATCH($A18,КЗ!$A:$A,0),MATCH(MONTH(ES$3),КЗ!$1:$1,0)),""),0)</f>
        <v>0</v>
      </c>
      <c r="ET19" s="238" cm="1">
        <f t="array" aca="1" ref="ET19" ca="1">IFERROR(IF(AND(НачИнвП_Дата&lt;=ET$3,КИнвП_Дата&gt;ET$3),
             INDEX(ЗФ,MATCH($A18,ЗФ!$A:$A,0),MATCH("На реализацию"&amp;YEAR(ET$3),ЗФ!$2:$2,0))*INDEX(КЗ!$A$1:$O$13,MATCH($A18,КЗ!$A:$A,0),MATCH(MONTH(ET$3),КЗ!$1:$1,0)),""),0)</f>
        <v>1575</v>
      </c>
      <c r="EU19" s="238" cm="1">
        <f t="array" aca="1" ref="EU19" ca="1">IFERROR(IF(AND(НачИнвП_Дата&lt;=EU$3,КИнвП_Дата&gt;EU$3),
             INDEX(ЗФ,MATCH($A18,ЗФ!$A:$A,0),MATCH("На реализацию"&amp;YEAR(EU$3),ЗФ!$2:$2,0))*INDEX(КЗ!$A$1:$O$13,MATCH($A18,КЗ!$A:$A,0),MATCH(MONTH(EU$3),КЗ!$1:$1,0)),""),0)</f>
        <v>1575</v>
      </c>
      <c r="EV19" s="238" cm="1">
        <f t="array" aca="1" ref="EV19" ca="1">IFERROR(IF(AND(НачИнвП_Дата&lt;=EV$3,КИнвП_Дата&gt;EV$3),
             INDEX(ЗФ,MATCH($A18,ЗФ!$A:$A,0),MATCH("На реализацию"&amp;YEAR(EV$3),ЗФ!$2:$2,0))*INDEX(КЗ!$A$1:$O$13,MATCH($A18,КЗ!$A:$A,0),MATCH(MONTH(EV$3),КЗ!$1:$1,0)),""),0)</f>
        <v>0</v>
      </c>
      <c r="EW19" s="238" cm="1">
        <f t="array" aca="1" ref="EW19" ca="1">IFERROR(IF(AND(НачИнвП_Дата&lt;=EW$3,КИнвП_Дата&gt;EW$3),
             INDEX(ЗФ,MATCH($A18,ЗФ!$A:$A,0),MATCH("На реализацию"&amp;YEAR(EW$3),ЗФ!$2:$2,0))*INDEX(КЗ!$A$1:$O$13,MATCH($A18,КЗ!$A:$A,0),MATCH(MONTH(EW$3),КЗ!$1:$1,0)),""),0)</f>
        <v>0</v>
      </c>
      <c r="EX19" s="238" cm="1">
        <f t="array" aca="1" ref="EX19" ca="1">IFERROR(IF(AND(НачИнвП_Дата&lt;=EX$3,КИнвП_Дата&gt;EX$3),
             INDEX(ЗФ,MATCH($A18,ЗФ!$A:$A,0),MATCH("На реализацию"&amp;YEAR(EX$3),ЗФ!$2:$2,0))*INDEX(КЗ!$A$1:$O$13,MATCH($A18,КЗ!$A:$A,0),MATCH(MONTH(EX$3),КЗ!$1:$1,0)),""),0)</f>
        <v>0</v>
      </c>
      <c r="EY19" s="238" cm="1">
        <f t="array" aca="1" ref="EY19" ca="1">IFERROR(IF(AND(НачИнвП_Дата&lt;=EY$3,КИнвП_Дата&gt;EY$3),
             INDEX(ЗФ,MATCH($A18,ЗФ!$A:$A,0),MATCH("На реализацию"&amp;YEAR(EY$3),ЗФ!$2:$2,0))*INDEX(КЗ!$A$1:$O$13,MATCH($A18,КЗ!$A:$A,0),MATCH(MONTH(EY$3),КЗ!$1:$1,0)),""),0)</f>
        <v>0</v>
      </c>
      <c r="EZ19" s="238" cm="1">
        <f t="array" aca="1" ref="EZ19" ca="1">IFERROR(IF(AND(НачИнвП_Дата&lt;=EZ$3,КИнвП_Дата&gt;EZ$3),
             INDEX(ЗФ,MATCH($A18,ЗФ!$A:$A,0),MATCH("На реализацию"&amp;YEAR(EZ$3),ЗФ!$2:$2,0))*INDEX(КЗ!$A$1:$O$13,MATCH($A18,КЗ!$A:$A,0),MATCH(MONTH(EZ$3),КЗ!$1:$1,0)),""),0)</f>
        <v>0</v>
      </c>
      <c r="FA19" s="548">
        <f t="shared" ref="FA19" ca="1" si="763">SUM(EO19:EZ19)</f>
        <v>3150</v>
      </c>
      <c r="FB19" s="238" cm="1">
        <f t="array" aca="1" ref="FB19" ca="1">IFERROR(IF(AND(НачИнвП_Дата&lt;=FB$3,КИнвП_Дата&gt;FB$3),
             INDEX(ЗФ,MATCH($A18,ЗФ!$A:$A,0),MATCH("На реализацию"&amp;YEAR(FB$3),ЗФ!$2:$2,0))*INDEX(КЗ!$A$1:$O$13,MATCH($A18,КЗ!$A:$A,0),MATCH(MONTH(FB$3),КЗ!$1:$1,0)),""),0)</f>
        <v>0</v>
      </c>
      <c r="FC19" s="238" cm="1">
        <f t="array" aca="1" ref="FC19" ca="1">IFERROR(IF(AND(НачИнвП_Дата&lt;=FC$3,КИнвП_Дата&gt;FC$3),
             INDEX(ЗФ,MATCH($A18,ЗФ!$A:$A,0),MATCH("На реализацию"&amp;YEAR(FC$3),ЗФ!$2:$2,0))*INDEX(КЗ!$A$1:$O$13,MATCH($A18,КЗ!$A:$A,0),MATCH(MONTH(FC$3),КЗ!$1:$1,0)),""),0)</f>
        <v>0</v>
      </c>
      <c r="FD19" s="238" cm="1">
        <f t="array" aca="1" ref="FD19" ca="1">IFERROR(IF(AND(НачИнвП_Дата&lt;=FD$3,КИнвП_Дата&gt;FD$3),
             INDEX(ЗФ,MATCH($A18,ЗФ!$A:$A,0),MATCH("На реализацию"&amp;YEAR(FD$3),ЗФ!$2:$2,0))*INDEX(КЗ!$A$1:$O$13,MATCH($A18,КЗ!$A:$A,0),MATCH(MONTH(FD$3),КЗ!$1:$1,0)),""),0)</f>
        <v>0</v>
      </c>
      <c r="FE19" s="238" cm="1">
        <f t="array" aca="1" ref="FE19" ca="1">IFERROR(IF(AND(НачИнвП_Дата&lt;=FE$3,КИнвП_Дата&gt;FE$3),
             INDEX(ЗФ,MATCH($A18,ЗФ!$A:$A,0),MATCH("На реализацию"&amp;YEAR(FE$3),ЗФ!$2:$2,0))*INDEX(КЗ!$A$1:$O$13,MATCH($A18,КЗ!$A:$A,0),MATCH(MONTH(FE$3),КЗ!$1:$1,0)),""),0)</f>
        <v>0</v>
      </c>
      <c r="FF19" s="238" cm="1">
        <f t="array" aca="1" ref="FF19" ca="1">IFERROR(IF(AND(НачИнвП_Дата&lt;=FF$3,КИнвП_Дата&gt;FF$3),
             INDEX(ЗФ,MATCH($A18,ЗФ!$A:$A,0),MATCH("На реализацию"&amp;YEAR(FF$3),ЗФ!$2:$2,0))*INDEX(КЗ!$A$1:$O$13,MATCH($A18,КЗ!$A:$A,0),MATCH(MONTH(FF$3),КЗ!$1:$1,0)),""),0)</f>
        <v>0</v>
      </c>
      <c r="FG19" s="238" cm="1">
        <f t="array" aca="1" ref="FG19" ca="1">IFERROR(IF(AND(НачИнвП_Дата&lt;=FG$3,КИнвП_Дата&gt;FG$3),
             INDEX(ЗФ,MATCH($A18,ЗФ!$A:$A,0),MATCH("На реализацию"&amp;YEAR(FG$3),ЗФ!$2:$2,0))*INDEX(КЗ!$A$1:$O$13,MATCH($A18,КЗ!$A:$A,0),MATCH(MONTH(FG$3),КЗ!$1:$1,0)),""),0)</f>
        <v>1575</v>
      </c>
      <c r="FH19" s="238" cm="1">
        <f t="array" aca="1" ref="FH19" ca="1">IFERROR(IF(AND(НачИнвП_Дата&lt;=FH$3,КИнвП_Дата&gt;FH$3),
             INDEX(ЗФ,MATCH($A18,ЗФ!$A:$A,0),MATCH("На реализацию"&amp;YEAR(FH$3),ЗФ!$2:$2,0))*INDEX(КЗ!$A$1:$O$13,MATCH($A18,КЗ!$A:$A,0),MATCH(MONTH(FH$3),КЗ!$1:$1,0)),""),0)</f>
        <v>1575</v>
      </c>
      <c r="FI19" s="238" cm="1">
        <f t="array" aca="1" ref="FI19" ca="1">IFERROR(IF(AND(НачИнвП_Дата&lt;=FI$3,КИнвП_Дата&gt;FI$3),
             INDEX(ЗФ,MATCH($A18,ЗФ!$A:$A,0),MATCH("На реализацию"&amp;YEAR(FI$3),ЗФ!$2:$2,0))*INDEX(КЗ!$A$1:$O$13,MATCH($A18,КЗ!$A:$A,0),MATCH(MONTH(FI$3),КЗ!$1:$1,0)),""),0)</f>
        <v>0</v>
      </c>
      <c r="FJ19" s="238" cm="1">
        <f t="array" aca="1" ref="FJ19" ca="1">IFERROR(IF(AND(НачИнвП_Дата&lt;=FJ$3,КИнвП_Дата&gt;FJ$3),
             INDEX(ЗФ,MATCH($A18,ЗФ!$A:$A,0),MATCH("На реализацию"&amp;YEAR(FJ$3),ЗФ!$2:$2,0))*INDEX(КЗ!$A$1:$O$13,MATCH($A18,КЗ!$A:$A,0),MATCH(MONTH(FJ$3),КЗ!$1:$1,0)),""),0)</f>
        <v>0</v>
      </c>
      <c r="FK19" s="238" cm="1">
        <f t="array" aca="1" ref="FK19" ca="1">IFERROR(IF(AND(НачИнвП_Дата&lt;=FK$3,КИнвП_Дата&gt;FK$3),
             INDEX(ЗФ,MATCH($A18,ЗФ!$A:$A,0),MATCH("На реализацию"&amp;YEAR(FK$3),ЗФ!$2:$2,0))*INDEX(КЗ!$A$1:$O$13,MATCH($A18,КЗ!$A:$A,0),MATCH(MONTH(FK$3),КЗ!$1:$1,0)),""),0)</f>
        <v>0</v>
      </c>
      <c r="FL19" s="238" cm="1">
        <f t="array" aca="1" ref="FL19" ca="1">IFERROR(IF(AND(НачИнвП_Дата&lt;=FL$3,КИнвП_Дата&gt;FL$3),
             INDEX(ЗФ,MATCH($A18,ЗФ!$A:$A,0),MATCH("На реализацию"&amp;YEAR(FL$3),ЗФ!$2:$2,0))*INDEX(КЗ!$A$1:$O$13,MATCH($A18,КЗ!$A:$A,0),MATCH(MONTH(FL$3),КЗ!$1:$1,0)),""),0)</f>
        <v>0</v>
      </c>
      <c r="FM19" s="238" cm="1">
        <f t="array" aca="1" ref="FM19" ca="1">IFERROR(IF(AND(НачИнвП_Дата&lt;=FM$3,КИнвП_Дата&gt;FM$3),
             INDEX(ЗФ,MATCH($A18,ЗФ!$A:$A,0),MATCH("На реализацию"&amp;YEAR(FM$3),ЗФ!$2:$2,0))*INDEX(КЗ!$A$1:$O$13,MATCH($A18,КЗ!$A:$A,0),MATCH(MONTH(FM$3),КЗ!$1:$1,0)),""),0)</f>
        <v>0</v>
      </c>
      <c r="FN19" s="548">
        <f t="shared" ref="FN19" ca="1" si="764">SUM(FB19:FM19)</f>
        <v>3150</v>
      </c>
      <c r="FO19" s="238" cm="1">
        <f t="array" aca="1" ref="FO19" ca="1">IFERROR(IF(AND(НачИнвП_Дата&lt;=FO$3,КИнвП_Дата&gt;FO$3),
             INDEX(ЗФ,MATCH($A18,ЗФ!$A:$A,0),MATCH("На реализацию"&amp;YEAR(FO$3),ЗФ!$2:$2,0))*INDEX(КЗ!$A$1:$O$13,MATCH($A18,КЗ!$A:$A,0),MATCH(MONTH(FO$3),КЗ!$1:$1,0)),""),0)</f>
        <v>0</v>
      </c>
      <c r="FP19" s="238" cm="1">
        <f t="array" aca="1" ref="FP19" ca="1">IFERROR(IF(AND(НачИнвП_Дата&lt;=FP$3,КИнвП_Дата&gt;FP$3),
             INDEX(ЗФ,MATCH($A18,ЗФ!$A:$A,0),MATCH("На реализацию"&amp;YEAR(FP$3),ЗФ!$2:$2,0))*INDEX(КЗ!$A$1:$O$13,MATCH($A18,КЗ!$A:$A,0),MATCH(MONTH(FP$3),КЗ!$1:$1,0)),""),0)</f>
        <v>0</v>
      </c>
      <c r="FQ19" s="238" cm="1">
        <f t="array" aca="1" ref="FQ19" ca="1">IFERROR(IF(AND(НачИнвП_Дата&lt;=FQ$3,КИнвП_Дата&gt;FQ$3),
             INDEX(ЗФ,MATCH($A18,ЗФ!$A:$A,0),MATCH("На реализацию"&amp;YEAR(FQ$3),ЗФ!$2:$2,0))*INDEX(КЗ!$A$1:$O$13,MATCH($A18,КЗ!$A:$A,0),MATCH(MONTH(FQ$3),КЗ!$1:$1,0)),""),0)</f>
        <v>0</v>
      </c>
      <c r="FR19" s="238" cm="1">
        <f t="array" aca="1" ref="FR19" ca="1">IFERROR(IF(AND(НачИнвП_Дата&lt;=FR$3,КИнвП_Дата&gt;FR$3),
             INDEX(ЗФ,MATCH($A18,ЗФ!$A:$A,0),MATCH("На реализацию"&amp;YEAR(FR$3),ЗФ!$2:$2,0))*INDEX(КЗ!$A$1:$O$13,MATCH($A18,КЗ!$A:$A,0),MATCH(MONTH(FR$3),КЗ!$1:$1,0)),""),0)</f>
        <v>0</v>
      </c>
      <c r="FS19" s="238" cm="1">
        <f t="array" aca="1" ref="FS19" ca="1">IFERROR(IF(AND(НачИнвП_Дата&lt;=FS$3,КИнвП_Дата&gt;FS$3),
             INDEX(ЗФ,MATCH($A18,ЗФ!$A:$A,0),MATCH("На реализацию"&amp;YEAR(FS$3),ЗФ!$2:$2,0))*INDEX(КЗ!$A$1:$O$13,MATCH($A18,КЗ!$A:$A,0),MATCH(MONTH(FS$3),КЗ!$1:$1,0)),""),0)</f>
        <v>0</v>
      </c>
      <c r="FT19" s="238" cm="1">
        <f t="array" aca="1" ref="FT19" ca="1">IFERROR(IF(AND(НачИнвП_Дата&lt;=FT$3,КИнвП_Дата&gt;FT$3),
             INDEX(ЗФ,MATCH($A18,ЗФ!$A:$A,0),MATCH("На реализацию"&amp;YEAR(FT$3),ЗФ!$2:$2,0))*INDEX(КЗ!$A$1:$O$13,MATCH($A18,КЗ!$A:$A,0),MATCH(MONTH(FT$3),КЗ!$1:$1,0)),""),0)</f>
        <v>1575</v>
      </c>
      <c r="FU19" s="238" cm="1">
        <f t="array" aca="1" ref="FU19" ca="1">IFERROR(IF(AND(НачИнвП_Дата&lt;=FU$3,КИнвП_Дата&gt;FU$3),
             INDEX(ЗФ,MATCH($A18,ЗФ!$A:$A,0),MATCH("На реализацию"&amp;YEAR(FU$3),ЗФ!$2:$2,0))*INDEX(КЗ!$A$1:$O$13,MATCH($A18,КЗ!$A:$A,0),MATCH(MONTH(FU$3),КЗ!$1:$1,0)),""),0)</f>
        <v>1575</v>
      </c>
      <c r="FV19" s="238" cm="1">
        <f t="array" aca="1" ref="FV19" ca="1">IFERROR(IF(AND(НачИнвП_Дата&lt;=FV$3,КИнвП_Дата&gt;FV$3),
             INDEX(ЗФ,MATCH($A18,ЗФ!$A:$A,0),MATCH("На реализацию"&amp;YEAR(FV$3),ЗФ!$2:$2,0))*INDEX(КЗ!$A$1:$O$13,MATCH($A18,КЗ!$A:$A,0),MATCH(MONTH(FV$3),КЗ!$1:$1,0)),""),0)</f>
        <v>0</v>
      </c>
      <c r="FW19" s="238" cm="1">
        <f t="array" aca="1" ref="FW19" ca="1">IFERROR(IF(AND(НачИнвП_Дата&lt;=FW$3,КИнвП_Дата&gt;FW$3),
             INDEX(ЗФ,MATCH($A18,ЗФ!$A:$A,0),MATCH("На реализацию"&amp;YEAR(FW$3),ЗФ!$2:$2,0))*INDEX(КЗ!$A$1:$O$13,MATCH($A18,КЗ!$A:$A,0),MATCH(MONTH(FW$3),КЗ!$1:$1,0)),""),0)</f>
        <v>0</v>
      </c>
      <c r="FX19" s="238" cm="1">
        <f t="array" aca="1" ref="FX19" ca="1">IFERROR(IF(AND(НачИнвП_Дата&lt;=FX$3,КИнвП_Дата&gt;FX$3),
             INDEX(ЗФ,MATCH($A18,ЗФ!$A:$A,0),MATCH("На реализацию"&amp;YEAR(FX$3),ЗФ!$2:$2,0))*INDEX(КЗ!$A$1:$O$13,MATCH($A18,КЗ!$A:$A,0),MATCH(MONTH(FX$3),КЗ!$1:$1,0)),""),0)</f>
        <v>0</v>
      </c>
      <c r="FY19" s="238" cm="1">
        <f t="array" aca="1" ref="FY19" ca="1">IFERROR(IF(AND(НачИнвП_Дата&lt;=FY$3,КИнвП_Дата&gt;FY$3),
             INDEX(ЗФ,MATCH($A18,ЗФ!$A:$A,0),MATCH("На реализацию"&amp;YEAR(FY$3),ЗФ!$2:$2,0))*INDEX(КЗ!$A$1:$O$13,MATCH($A18,КЗ!$A:$A,0),MATCH(MONTH(FY$3),КЗ!$1:$1,0)),""),0)</f>
        <v>0</v>
      </c>
      <c r="FZ19" s="238" cm="1">
        <f t="array" aca="1" ref="FZ19" ca="1">IFERROR(IF(AND(НачИнвП_Дата&lt;=FZ$3,КИнвП_Дата&gt;FZ$3),
             INDEX(ЗФ,MATCH($A18,ЗФ!$A:$A,0),MATCH("На реализацию"&amp;YEAR(FZ$3),ЗФ!$2:$2,0))*INDEX(КЗ!$A$1:$O$13,MATCH($A18,КЗ!$A:$A,0),MATCH(MONTH(FZ$3),КЗ!$1:$1,0)),""),0)</f>
        <v>0</v>
      </c>
      <c r="GA19" s="548">
        <f t="shared" ref="GA19" ca="1" si="765">SUM(FO19:FZ19)</f>
        <v>3150</v>
      </c>
      <c r="GB19" s="238" cm="1">
        <f t="array" aca="1" ref="GB19" ca="1">IFERROR(IF(AND(НачИнвП_Дата&lt;=GB$3,КИнвП_Дата&gt;GB$3),
             INDEX(ЗФ,MATCH($A18,ЗФ!$A:$A,0),MATCH("На реализацию"&amp;YEAR(GB$3),ЗФ!$2:$2,0))*INDEX(КЗ!$A$1:$O$13,MATCH($A18,КЗ!$A:$A,0),MATCH(MONTH(GB$3),КЗ!$1:$1,0)),""),0)</f>
        <v>0</v>
      </c>
      <c r="GC19" s="238" cm="1">
        <f t="array" aca="1" ref="GC19" ca="1">IFERROR(IF(AND(НачИнвП_Дата&lt;=GC$3,КИнвП_Дата&gt;GC$3),
             INDEX(ЗФ,MATCH($A18,ЗФ!$A:$A,0),MATCH("На реализацию"&amp;YEAR(GC$3),ЗФ!$2:$2,0))*INDEX(КЗ!$A$1:$O$13,MATCH($A18,КЗ!$A:$A,0),MATCH(MONTH(GC$3),КЗ!$1:$1,0)),""),0)</f>
        <v>0</v>
      </c>
      <c r="GD19" s="238" cm="1">
        <f t="array" aca="1" ref="GD19" ca="1">IFERROR(IF(AND(НачИнвП_Дата&lt;=GD$3,КИнвП_Дата&gt;GD$3),
             INDEX(ЗФ,MATCH($A18,ЗФ!$A:$A,0),MATCH("На реализацию"&amp;YEAR(GD$3),ЗФ!$2:$2,0))*INDEX(КЗ!$A$1:$O$13,MATCH($A18,КЗ!$A:$A,0),MATCH(MONTH(GD$3),КЗ!$1:$1,0)),""),0)</f>
        <v>0</v>
      </c>
      <c r="GE19" s="238" cm="1">
        <f t="array" aca="1" ref="GE19" ca="1">IFERROR(IF(AND(НачИнвП_Дата&lt;=GE$3,КИнвП_Дата&gt;GE$3),
             INDEX(ЗФ,MATCH($A18,ЗФ!$A:$A,0),MATCH("На реализацию"&amp;YEAR(GE$3),ЗФ!$2:$2,0))*INDEX(КЗ!$A$1:$O$13,MATCH($A18,КЗ!$A:$A,0),MATCH(MONTH(GE$3),КЗ!$1:$1,0)),""),0)</f>
        <v>0</v>
      </c>
      <c r="GF19" s="238" cm="1">
        <f t="array" aca="1" ref="GF19" ca="1">IFERROR(IF(AND(НачИнвП_Дата&lt;=GF$3,КИнвП_Дата&gt;GF$3),
             INDEX(ЗФ,MATCH($A18,ЗФ!$A:$A,0),MATCH("На реализацию"&amp;YEAR(GF$3),ЗФ!$2:$2,0))*INDEX(КЗ!$A$1:$O$13,MATCH($A18,КЗ!$A:$A,0),MATCH(MONTH(GF$3),КЗ!$1:$1,0)),""),0)</f>
        <v>0</v>
      </c>
      <c r="GG19" s="238" cm="1">
        <f t="array" aca="1" ref="GG19" ca="1">IFERROR(IF(AND(НачИнвП_Дата&lt;=GG$3,КИнвП_Дата&gt;GG$3),
             INDEX(ЗФ,MATCH($A18,ЗФ!$A:$A,0),MATCH("На реализацию"&amp;YEAR(GG$3),ЗФ!$2:$2,0))*INDEX(КЗ!$A$1:$O$13,MATCH($A18,КЗ!$A:$A,0),MATCH(MONTH(GG$3),КЗ!$1:$1,0)),""),0)</f>
        <v>1575</v>
      </c>
      <c r="GH19" s="238" cm="1">
        <f t="array" aca="1" ref="GH19" ca="1">IFERROR(IF(AND(НачИнвП_Дата&lt;=GH$3,КИнвП_Дата&gt;GH$3),
             INDEX(ЗФ,MATCH($A18,ЗФ!$A:$A,0),MATCH("На реализацию"&amp;YEAR(GH$3),ЗФ!$2:$2,0))*INDEX(КЗ!$A$1:$O$13,MATCH($A18,КЗ!$A:$A,0),MATCH(MONTH(GH$3),КЗ!$1:$1,0)),""),0)</f>
        <v>1575</v>
      </c>
      <c r="GI19" s="238" cm="1">
        <f t="array" aca="1" ref="GI19" ca="1">IFERROR(IF(AND(НачИнвП_Дата&lt;=GI$3,КИнвП_Дата&gt;GI$3),
             INDEX(ЗФ,MATCH($A18,ЗФ!$A:$A,0),MATCH("На реализацию"&amp;YEAR(GI$3),ЗФ!$2:$2,0))*INDEX(КЗ!$A$1:$O$13,MATCH($A18,КЗ!$A:$A,0),MATCH(MONTH(GI$3),КЗ!$1:$1,0)),""),0)</f>
        <v>0</v>
      </c>
      <c r="GJ19" s="238" cm="1">
        <f t="array" aca="1" ref="GJ19" ca="1">IFERROR(IF(AND(НачИнвП_Дата&lt;=GJ$3,КИнвП_Дата&gt;GJ$3),
             INDEX(ЗФ,MATCH($A18,ЗФ!$A:$A,0),MATCH("На реализацию"&amp;YEAR(GJ$3),ЗФ!$2:$2,0))*INDEX(КЗ!$A$1:$O$13,MATCH($A18,КЗ!$A:$A,0),MATCH(MONTH(GJ$3),КЗ!$1:$1,0)),""),0)</f>
        <v>0</v>
      </c>
      <c r="GK19" s="238" cm="1">
        <f t="array" aca="1" ref="GK19" ca="1">IFERROR(IF(AND(НачИнвП_Дата&lt;=GK$3,КИнвП_Дата&gt;GK$3),
             INDEX(ЗФ,MATCH($A18,ЗФ!$A:$A,0),MATCH("На реализацию"&amp;YEAR(GK$3),ЗФ!$2:$2,0))*INDEX(КЗ!$A$1:$O$13,MATCH($A18,КЗ!$A:$A,0),MATCH(MONTH(GK$3),КЗ!$1:$1,0)),""),0)</f>
        <v>0</v>
      </c>
      <c r="GL19" s="238" cm="1">
        <f t="array" aca="1" ref="GL19" ca="1">IFERROR(IF(AND(НачИнвП_Дата&lt;=GL$3,КИнвП_Дата&gt;GL$3),
             INDEX(ЗФ,MATCH($A18,ЗФ!$A:$A,0),MATCH("На реализацию"&amp;YEAR(GL$3),ЗФ!$2:$2,0))*INDEX(КЗ!$A$1:$O$13,MATCH($A18,КЗ!$A:$A,0),MATCH(MONTH(GL$3),КЗ!$1:$1,0)),""),0)</f>
        <v>0</v>
      </c>
      <c r="GM19" s="238" cm="1">
        <f t="array" aca="1" ref="GM19" ca="1">IFERROR(IF(AND(НачИнвП_Дата&lt;=GM$3,КИнвП_Дата&gt;GM$3),
             INDEX(ЗФ,MATCH($A18,ЗФ!$A:$A,0),MATCH("На реализацию"&amp;YEAR(GM$3),ЗФ!$2:$2,0))*INDEX(КЗ!$A$1:$O$13,MATCH($A18,КЗ!$A:$A,0),MATCH(MONTH(GM$3),КЗ!$1:$1,0)),""),0)</f>
        <v>0</v>
      </c>
      <c r="GN19" s="548">
        <f t="shared" ref="GN19" ca="1" si="766">SUM(GB19:GM19)</f>
        <v>3150</v>
      </c>
      <c r="GO19" s="238" cm="1">
        <f t="array" aca="1" ref="GO19" ca="1">IFERROR(IF(AND(НачИнвП_Дата&lt;=GO$3,КИнвП_Дата&gt;GO$3),
             INDEX(ЗФ,MATCH($A18,ЗФ!$A:$A,0),MATCH("На реализацию"&amp;YEAR(GO$3),ЗФ!$2:$2,0))*INDEX(КЗ!$A$1:$O$13,MATCH($A18,КЗ!$A:$A,0),MATCH(MONTH(GO$3),КЗ!$1:$1,0)),""),0)</f>
        <v>0</v>
      </c>
      <c r="GP19" s="238" cm="1">
        <f t="array" aca="1" ref="GP19" ca="1">IFERROR(IF(AND(НачИнвП_Дата&lt;=GP$3,КИнвП_Дата&gt;GP$3),
             INDEX(ЗФ,MATCH($A18,ЗФ!$A:$A,0),MATCH("На реализацию"&amp;YEAR(GP$3),ЗФ!$2:$2,0))*INDEX(КЗ!$A$1:$O$13,MATCH($A18,КЗ!$A:$A,0),MATCH(MONTH(GP$3),КЗ!$1:$1,0)),""),0)</f>
        <v>0</v>
      </c>
      <c r="GQ19" s="238" cm="1">
        <f t="array" aca="1" ref="GQ19" ca="1">IFERROR(IF(AND(НачИнвП_Дата&lt;=GQ$3,КИнвП_Дата&gt;GQ$3),
             INDEX(ЗФ,MATCH($A18,ЗФ!$A:$A,0),MATCH("На реализацию"&amp;YEAR(GQ$3),ЗФ!$2:$2,0))*INDEX(КЗ!$A$1:$O$13,MATCH($A18,КЗ!$A:$A,0),MATCH(MONTH(GQ$3),КЗ!$1:$1,0)),""),0)</f>
        <v>0</v>
      </c>
      <c r="GR19" s="238" cm="1">
        <f t="array" aca="1" ref="GR19" ca="1">IFERROR(IF(AND(НачИнвП_Дата&lt;=GR$3,КИнвП_Дата&gt;GR$3),
             INDEX(ЗФ,MATCH($A18,ЗФ!$A:$A,0),MATCH("На реализацию"&amp;YEAR(GR$3),ЗФ!$2:$2,0))*INDEX(КЗ!$A$1:$O$13,MATCH($A18,КЗ!$A:$A,0),MATCH(MONTH(GR$3),КЗ!$1:$1,0)),""),0)</f>
        <v>0</v>
      </c>
      <c r="GS19" s="238" cm="1">
        <f t="array" aca="1" ref="GS19" ca="1">IFERROR(IF(AND(НачИнвП_Дата&lt;=GS$3,КИнвП_Дата&gt;GS$3),
             INDEX(ЗФ,MATCH($A18,ЗФ!$A:$A,0),MATCH("На реализацию"&amp;YEAR(GS$3),ЗФ!$2:$2,0))*INDEX(КЗ!$A$1:$O$13,MATCH($A18,КЗ!$A:$A,0),MATCH(MONTH(GS$3),КЗ!$1:$1,0)),""),0)</f>
        <v>0</v>
      </c>
      <c r="GT19" s="238" cm="1">
        <f t="array" aca="1" ref="GT19" ca="1">IFERROR(IF(AND(НачИнвП_Дата&lt;=GT$3,КИнвП_Дата&gt;GT$3),
             INDEX(ЗФ,MATCH($A18,ЗФ!$A:$A,0),MATCH("На реализацию"&amp;YEAR(GT$3),ЗФ!$2:$2,0))*INDEX(КЗ!$A$1:$O$13,MATCH($A18,КЗ!$A:$A,0),MATCH(MONTH(GT$3),КЗ!$1:$1,0)),""),0)</f>
        <v>1575</v>
      </c>
      <c r="GU19" s="238" cm="1">
        <f t="array" aca="1" ref="GU19" ca="1">IFERROR(IF(AND(НачИнвП_Дата&lt;=GU$3,КИнвП_Дата&gt;GU$3),
             INDEX(ЗФ,MATCH($A18,ЗФ!$A:$A,0),MATCH("На реализацию"&amp;YEAR(GU$3),ЗФ!$2:$2,0))*INDEX(КЗ!$A$1:$O$13,MATCH($A18,КЗ!$A:$A,0),MATCH(MONTH(GU$3),КЗ!$1:$1,0)),""),0)</f>
        <v>1575</v>
      </c>
      <c r="GV19" s="238" cm="1">
        <f t="array" aca="1" ref="GV19" ca="1">IFERROR(IF(AND(НачИнвП_Дата&lt;=GV$3,КИнвП_Дата&gt;GV$3),
             INDEX(ЗФ,MATCH($A18,ЗФ!$A:$A,0),MATCH("На реализацию"&amp;YEAR(GV$3),ЗФ!$2:$2,0))*INDEX(КЗ!$A$1:$O$13,MATCH($A18,КЗ!$A:$A,0),MATCH(MONTH(GV$3),КЗ!$1:$1,0)),""),0)</f>
        <v>0</v>
      </c>
      <c r="GW19" s="238" cm="1">
        <f t="array" aca="1" ref="GW19" ca="1">IFERROR(IF(AND(НачИнвП_Дата&lt;=GW$3,КИнвП_Дата&gt;GW$3),
             INDEX(ЗФ,MATCH($A18,ЗФ!$A:$A,0),MATCH("На реализацию"&amp;YEAR(GW$3),ЗФ!$2:$2,0))*INDEX(КЗ!$A$1:$O$13,MATCH($A18,КЗ!$A:$A,0),MATCH(MONTH(GW$3),КЗ!$1:$1,0)),""),0)</f>
        <v>0</v>
      </c>
      <c r="GX19" s="238" cm="1">
        <f t="array" aca="1" ref="GX19" ca="1">IFERROR(IF(AND(НачИнвП_Дата&lt;=GX$3,КИнвП_Дата&gt;GX$3),
             INDEX(ЗФ,MATCH($A18,ЗФ!$A:$A,0),MATCH("На реализацию"&amp;YEAR(GX$3),ЗФ!$2:$2,0))*INDEX(КЗ!$A$1:$O$13,MATCH($A18,КЗ!$A:$A,0),MATCH(MONTH(GX$3),КЗ!$1:$1,0)),""),0)</f>
        <v>0</v>
      </c>
      <c r="GY19" s="238" cm="1">
        <f t="array" aca="1" ref="GY19" ca="1">IFERROR(IF(AND(НачИнвП_Дата&lt;=GY$3,КИнвП_Дата&gt;GY$3),
             INDEX(ЗФ,MATCH($A18,ЗФ!$A:$A,0),MATCH("На реализацию"&amp;YEAR(GY$3),ЗФ!$2:$2,0))*INDEX(КЗ!$A$1:$O$13,MATCH($A18,КЗ!$A:$A,0),MATCH(MONTH(GY$3),КЗ!$1:$1,0)),""),0)</f>
        <v>0</v>
      </c>
      <c r="GZ19" s="238" cm="1">
        <f t="array" aca="1" ref="GZ19" ca="1">IFERROR(IF(AND(НачИнвП_Дата&lt;=GZ$3,КИнвП_Дата&gt;GZ$3),
             INDEX(ЗФ,MATCH($A18,ЗФ!$A:$A,0),MATCH("На реализацию"&amp;YEAR(GZ$3),ЗФ!$2:$2,0))*INDEX(КЗ!$A$1:$O$13,MATCH($A18,КЗ!$A:$A,0),MATCH(MONTH(GZ$3),КЗ!$1:$1,0)),""),0)</f>
        <v>0</v>
      </c>
      <c r="HA19" s="548">
        <f t="shared" ref="HA19" ca="1" si="767">SUM(GO19:GZ19)</f>
        <v>3150</v>
      </c>
      <c r="HB19" s="238" cm="1">
        <f t="array" aca="1" ref="HB19" ca="1">IFERROR(IF(AND(НачИнвП_Дата&lt;=HB$3,КИнвП_Дата&gt;HB$3),
             INDEX(ЗФ,MATCH($A18,ЗФ!$A:$A,0),MATCH("На реализацию"&amp;YEAR(HB$3),ЗФ!$2:$2,0))*INDEX(КЗ!$A$1:$O$13,MATCH($A18,КЗ!$A:$A,0),MATCH(MONTH(HB$3),КЗ!$1:$1,0)),""),0)</f>
        <v>0</v>
      </c>
      <c r="HC19" s="238" cm="1">
        <f t="array" aca="1" ref="HC19" ca="1">IFERROR(IF(AND(НачИнвП_Дата&lt;=HC$3,КИнвП_Дата&gt;HC$3),
             INDEX(ЗФ,MATCH($A18,ЗФ!$A:$A,0),MATCH("На реализацию"&amp;YEAR(HC$3),ЗФ!$2:$2,0))*INDEX(КЗ!$A$1:$O$13,MATCH($A18,КЗ!$A:$A,0),MATCH(MONTH(HC$3),КЗ!$1:$1,0)),""),0)</f>
        <v>0</v>
      </c>
      <c r="HD19" s="238" cm="1">
        <f t="array" aca="1" ref="HD19" ca="1">IFERROR(IF(AND(НачИнвП_Дата&lt;=HD$3,КИнвП_Дата&gt;HD$3),
             INDEX(ЗФ,MATCH($A18,ЗФ!$A:$A,0),MATCH("На реализацию"&amp;YEAR(HD$3),ЗФ!$2:$2,0))*INDEX(КЗ!$A$1:$O$13,MATCH($A18,КЗ!$A:$A,0),MATCH(MONTH(HD$3),КЗ!$1:$1,0)),""),0)</f>
        <v>0</v>
      </c>
      <c r="HE19" s="238" cm="1">
        <f t="array" aca="1" ref="HE19" ca="1">IFERROR(IF(AND(НачИнвП_Дата&lt;=HE$3,КИнвП_Дата&gt;HE$3),
             INDEX(ЗФ,MATCH($A18,ЗФ!$A:$A,0),MATCH("На реализацию"&amp;YEAR(HE$3),ЗФ!$2:$2,0))*INDEX(КЗ!$A$1:$O$13,MATCH($A18,КЗ!$A:$A,0),MATCH(MONTH(HE$3),КЗ!$1:$1,0)),""),0)</f>
        <v>0</v>
      </c>
      <c r="HF19" s="238" cm="1">
        <f t="array" aca="1" ref="HF19" ca="1">IFERROR(IF(AND(НачИнвП_Дата&lt;=HF$3,КИнвП_Дата&gt;HF$3),
             INDEX(ЗФ,MATCH($A18,ЗФ!$A:$A,0),MATCH("На реализацию"&amp;YEAR(HF$3),ЗФ!$2:$2,0))*INDEX(КЗ!$A$1:$O$13,MATCH($A18,КЗ!$A:$A,0),MATCH(MONTH(HF$3),КЗ!$1:$1,0)),""),0)</f>
        <v>0</v>
      </c>
      <c r="HG19" s="238" cm="1">
        <f t="array" aca="1" ref="HG19" ca="1">IFERROR(IF(AND(НачИнвП_Дата&lt;=HG$3,КИнвП_Дата&gt;HG$3),
             INDEX(ЗФ,MATCH($A18,ЗФ!$A:$A,0),MATCH("На реализацию"&amp;YEAR(HG$3),ЗФ!$2:$2,0))*INDEX(КЗ!$A$1:$O$13,MATCH($A18,КЗ!$A:$A,0),MATCH(MONTH(HG$3),КЗ!$1:$1,0)),""),0)</f>
        <v>1575</v>
      </c>
      <c r="HH19" s="238" cm="1">
        <f t="array" aca="1" ref="HH19" ca="1">IFERROR(IF(AND(НачИнвП_Дата&lt;=HH$3,КИнвП_Дата&gt;HH$3),
             INDEX(ЗФ,MATCH($A18,ЗФ!$A:$A,0),MATCH("На реализацию"&amp;YEAR(HH$3),ЗФ!$2:$2,0))*INDEX(КЗ!$A$1:$O$13,MATCH($A18,КЗ!$A:$A,0),MATCH(MONTH(HH$3),КЗ!$1:$1,0)),""),0)</f>
        <v>1575</v>
      </c>
      <c r="HI19" s="238" cm="1">
        <f t="array" aca="1" ref="HI19" ca="1">IFERROR(IF(AND(НачИнвП_Дата&lt;=HI$3,КИнвП_Дата&gt;HI$3),
             INDEX(ЗФ,MATCH($A18,ЗФ!$A:$A,0),MATCH("На реализацию"&amp;YEAR(HI$3),ЗФ!$2:$2,0))*INDEX(КЗ!$A$1:$O$13,MATCH($A18,КЗ!$A:$A,0),MATCH(MONTH(HI$3),КЗ!$1:$1,0)),""),0)</f>
        <v>0</v>
      </c>
      <c r="HJ19" s="238" cm="1">
        <f t="array" aca="1" ref="HJ19" ca="1">IFERROR(IF(AND(НачИнвП_Дата&lt;=HJ$3,КИнвП_Дата&gt;HJ$3),
             INDEX(ЗФ,MATCH($A18,ЗФ!$A:$A,0),MATCH("На реализацию"&amp;YEAR(HJ$3),ЗФ!$2:$2,0))*INDEX(КЗ!$A$1:$O$13,MATCH($A18,КЗ!$A:$A,0),MATCH(MONTH(HJ$3),КЗ!$1:$1,0)),""),0)</f>
        <v>0</v>
      </c>
      <c r="HK19" s="238" cm="1">
        <f t="array" aca="1" ref="HK19" ca="1">IFERROR(IF(AND(НачИнвП_Дата&lt;=HK$3,КИнвП_Дата&gt;HK$3),
             INDEX(ЗФ,MATCH($A18,ЗФ!$A:$A,0),MATCH("На реализацию"&amp;YEAR(HK$3),ЗФ!$2:$2,0))*INDEX(КЗ!$A$1:$O$13,MATCH($A18,КЗ!$A:$A,0),MATCH(MONTH(HK$3),КЗ!$1:$1,0)),""),0)</f>
        <v>0</v>
      </c>
      <c r="HL19" s="238" cm="1">
        <f t="array" aca="1" ref="HL19" ca="1">IFERROR(IF(AND(НачИнвП_Дата&lt;=HL$3,КИнвП_Дата&gt;HL$3),
             INDEX(ЗФ,MATCH($A18,ЗФ!$A:$A,0),MATCH("На реализацию"&amp;YEAR(HL$3),ЗФ!$2:$2,0))*INDEX(КЗ!$A$1:$O$13,MATCH($A18,КЗ!$A:$A,0),MATCH(MONTH(HL$3),КЗ!$1:$1,0)),""),0)</f>
        <v>0</v>
      </c>
      <c r="HM19" s="238" cm="1">
        <f t="array" aca="1" ref="HM19" ca="1">IFERROR(IF(AND(НачИнвП_Дата&lt;=HM$3,КИнвП_Дата&gt;HM$3),
             INDEX(ЗФ,MATCH($A18,ЗФ!$A:$A,0),MATCH("На реализацию"&amp;YEAR(HM$3),ЗФ!$2:$2,0))*INDEX(КЗ!$A$1:$O$13,MATCH($A18,КЗ!$A:$A,0),MATCH(MONTH(HM$3),КЗ!$1:$1,0)),""),0)</f>
        <v>0</v>
      </c>
      <c r="HN19" s="548">
        <f t="shared" ref="HN19" ca="1" si="768">SUM(HB19:HM19)</f>
        <v>3150</v>
      </c>
      <c r="HO19" s="238" cm="1">
        <f t="array" aca="1" ref="HO19" ca="1">IFERROR(IF(AND(НачИнвП_Дата&lt;=HO$3,КИнвП_Дата&gt;HO$3),
             INDEX(ЗФ,MATCH($A18,ЗФ!$A:$A,0),MATCH("На реализацию"&amp;YEAR(HO$3),ЗФ!$2:$2,0))*INDEX(КЗ!$A$1:$O$13,MATCH($A18,КЗ!$A:$A,0),MATCH(MONTH(HO$3),КЗ!$1:$1,0)),""),0)</f>
        <v>0</v>
      </c>
      <c r="HP19" s="238" cm="1">
        <f t="array" aca="1" ref="HP19" ca="1">IFERROR(IF(AND(НачИнвП_Дата&lt;=HP$3,КИнвП_Дата&gt;HP$3),
             INDEX(ЗФ,MATCH($A18,ЗФ!$A:$A,0),MATCH("На реализацию"&amp;YEAR(HP$3),ЗФ!$2:$2,0))*INDEX(КЗ!$A$1:$O$13,MATCH($A18,КЗ!$A:$A,0),MATCH(MONTH(HP$3),КЗ!$1:$1,0)),""),0)</f>
        <v>0</v>
      </c>
      <c r="HQ19" s="238" cm="1">
        <f t="array" aca="1" ref="HQ19" ca="1">IFERROR(IF(AND(НачИнвП_Дата&lt;=HQ$3,КИнвП_Дата&gt;HQ$3),
             INDEX(ЗФ,MATCH($A18,ЗФ!$A:$A,0),MATCH("На реализацию"&amp;YEAR(HQ$3),ЗФ!$2:$2,0))*INDEX(КЗ!$A$1:$O$13,MATCH($A18,КЗ!$A:$A,0),MATCH(MONTH(HQ$3),КЗ!$1:$1,0)),""),0)</f>
        <v>0</v>
      </c>
      <c r="HR19" s="238" cm="1">
        <f t="array" aca="1" ref="HR19" ca="1">IFERROR(IF(AND(НачИнвП_Дата&lt;=HR$3,КИнвП_Дата&gt;HR$3),
             INDEX(ЗФ,MATCH($A18,ЗФ!$A:$A,0),MATCH("На реализацию"&amp;YEAR(HR$3),ЗФ!$2:$2,0))*INDEX(КЗ!$A$1:$O$13,MATCH($A18,КЗ!$A:$A,0),MATCH(MONTH(HR$3),КЗ!$1:$1,0)),""),0)</f>
        <v>0</v>
      </c>
      <c r="HS19" s="238" cm="1">
        <f t="array" aca="1" ref="HS19" ca="1">IFERROR(IF(AND(НачИнвП_Дата&lt;=HS$3,КИнвП_Дата&gt;HS$3),
             INDEX(ЗФ,MATCH($A18,ЗФ!$A:$A,0),MATCH("На реализацию"&amp;YEAR(HS$3),ЗФ!$2:$2,0))*INDEX(КЗ!$A$1:$O$13,MATCH($A18,КЗ!$A:$A,0),MATCH(MONTH(HS$3),КЗ!$1:$1,0)),""),0)</f>
        <v>0</v>
      </c>
      <c r="HT19" s="238" cm="1">
        <f t="array" aca="1" ref="HT19" ca="1">IFERROR(IF(AND(НачИнвП_Дата&lt;=HT$3,КИнвП_Дата&gt;HT$3),
             INDEX(ЗФ,MATCH($A18,ЗФ!$A:$A,0),MATCH("На реализацию"&amp;YEAR(HT$3),ЗФ!$2:$2,0))*INDEX(КЗ!$A$1:$O$13,MATCH($A18,КЗ!$A:$A,0),MATCH(MONTH(HT$3),КЗ!$1:$1,0)),""),0)</f>
        <v>1575</v>
      </c>
      <c r="HU19" s="238" cm="1">
        <f t="array" aca="1" ref="HU19" ca="1">IFERROR(IF(AND(НачИнвП_Дата&lt;=HU$3,КИнвП_Дата&gt;HU$3),
             INDEX(ЗФ,MATCH($A18,ЗФ!$A:$A,0),MATCH("На реализацию"&amp;YEAR(HU$3),ЗФ!$2:$2,0))*INDEX(КЗ!$A$1:$O$13,MATCH($A18,КЗ!$A:$A,0),MATCH(MONTH(HU$3),КЗ!$1:$1,0)),""),0)</f>
        <v>1575</v>
      </c>
      <c r="HV19" s="238" cm="1">
        <f t="array" aca="1" ref="HV19" ca="1">IFERROR(IF(AND(НачИнвП_Дата&lt;=HV$3,КИнвП_Дата&gt;HV$3),
             INDEX(ЗФ,MATCH($A18,ЗФ!$A:$A,0),MATCH("На реализацию"&amp;YEAR(HV$3),ЗФ!$2:$2,0))*INDEX(КЗ!$A$1:$O$13,MATCH($A18,КЗ!$A:$A,0),MATCH(MONTH(HV$3),КЗ!$1:$1,0)),""),0)</f>
        <v>0</v>
      </c>
      <c r="HW19" s="238" cm="1">
        <f t="array" aca="1" ref="HW19" ca="1">IFERROR(IF(AND(НачИнвП_Дата&lt;=HW$3,КИнвП_Дата&gt;HW$3),
             INDEX(ЗФ,MATCH($A18,ЗФ!$A:$A,0),MATCH("На реализацию"&amp;YEAR(HW$3),ЗФ!$2:$2,0))*INDEX(КЗ!$A$1:$O$13,MATCH($A18,КЗ!$A:$A,0),MATCH(MONTH(HW$3),КЗ!$1:$1,0)),""),0)</f>
        <v>0</v>
      </c>
      <c r="HX19" s="238" cm="1">
        <f t="array" aca="1" ref="HX19" ca="1">IFERROR(IF(AND(НачИнвП_Дата&lt;=HX$3,КИнвП_Дата&gt;HX$3),
             INDEX(ЗФ,MATCH($A18,ЗФ!$A:$A,0),MATCH("На реализацию"&amp;YEAR(HX$3),ЗФ!$2:$2,0))*INDEX(КЗ!$A$1:$O$13,MATCH($A18,КЗ!$A:$A,0),MATCH(MONTH(HX$3),КЗ!$1:$1,0)),""),0)</f>
        <v>0</v>
      </c>
      <c r="HY19" s="238" cm="1">
        <f t="array" aca="1" ref="HY19" ca="1">IFERROR(IF(AND(НачИнвП_Дата&lt;=HY$3,КИнвП_Дата&gt;HY$3),
             INDEX(ЗФ,MATCH($A18,ЗФ!$A:$A,0),MATCH("На реализацию"&amp;YEAR(HY$3),ЗФ!$2:$2,0))*INDEX(КЗ!$A$1:$O$13,MATCH($A18,КЗ!$A:$A,0),MATCH(MONTH(HY$3),КЗ!$1:$1,0)),""),0)</f>
        <v>0</v>
      </c>
      <c r="HZ19" s="238" cm="1">
        <f t="array" aca="1" ref="HZ19" ca="1">IFERROR(IF(AND(НачИнвП_Дата&lt;=HZ$3,КИнвП_Дата&gt;HZ$3),
             INDEX(ЗФ,MATCH($A18,ЗФ!$A:$A,0),MATCH("На реализацию"&amp;YEAR(HZ$3),ЗФ!$2:$2,0))*INDEX(КЗ!$A$1:$O$13,MATCH($A18,КЗ!$A:$A,0),MATCH(MONTH(HZ$3),КЗ!$1:$1,0)),""),0)</f>
        <v>0</v>
      </c>
      <c r="IA19" s="548">
        <f t="shared" ref="IA19" ca="1" si="769">SUM(HO19:HZ19)</f>
        <v>3150</v>
      </c>
      <c r="IB19" s="238" cm="1">
        <f t="array" aca="1" ref="IB19" ca="1">IFERROR(IF(AND(НачИнвП_Дата&lt;=IB$3,КИнвП_Дата&gt;IB$3),
             INDEX(ЗФ,MATCH($A18,ЗФ!$A:$A,0),MATCH("На реализацию"&amp;YEAR(IB$3),ЗФ!$2:$2,0))*INDEX(КЗ!$A$1:$O$13,MATCH($A18,КЗ!$A:$A,0),MATCH(MONTH(IB$3),КЗ!$1:$1,0)),""),0)</f>
        <v>0</v>
      </c>
      <c r="IC19" s="238" cm="1">
        <f t="array" aca="1" ref="IC19" ca="1">IFERROR(IF(AND(НачИнвП_Дата&lt;=IC$3,КИнвП_Дата&gt;IC$3),
             INDEX(ЗФ,MATCH($A18,ЗФ!$A:$A,0),MATCH("На реализацию"&amp;YEAR(IC$3),ЗФ!$2:$2,0))*INDEX(КЗ!$A$1:$O$13,MATCH($A18,КЗ!$A:$A,0),MATCH(MONTH(IC$3),КЗ!$1:$1,0)),""),0)</f>
        <v>0</v>
      </c>
      <c r="ID19" s="238" cm="1">
        <f t="array" aca="1" ref="ID19" ca="1">IFERROR(IF(AND(НачИнвП_Дата&lt;=ID$3,КИнвП_Дата&gt;ID$3),
             INDEX(ЗФ,MATCH($A18,ЗФ!$A:$A,0),MATCH("На реализацию"&amp;YEAR(ID$3),ЗФ!$2:$2,0))*INDEX(КЗ!$A$1:$O$13,MATCH($A18,КЗ!$A:$A,0),MATCH(MONTH(ID$3),КЗ!$1:$1,0)),""),0)</f>
        <v>0</v>
      </c>
      <c r="IE19" s="238" cm="1">
        <f t="array" aca="1" ref="IE19" ca="1">IFERROR(IF(AND(НачИнвП_Дата&lt;=IE$3,КИнвП_Дата&gt;IE$3),
             INDEX(ЗФ,MATCH($A18,ЗФ!$A:$A,0),MATCH("На реализацию"&amp;YEAR(IE$3),ЗФ!$2:$2,0))*INDEX(КЗ!$A$1:$O$13,MATCH($A18,КЗ!$A:$A,0),MATCH(MONTH(IE$3),КЗ!$1:$1,0)),""),0)</f>
        <v>0</v>
      </c>
      <c r="IF19" s="238" cm="1">
        <f t="array" aca="1" ref="IF19" ca="1">IFERROR(IF(AND(НачИнвП_Дата&lt;=IF$3,КИнвП_Дата&gt;IF$3),
             INDEX(ЗФ,MATCH($A18,ЗФ!$A:$A,0),MATCH("На реализацию"&amp;YEAR(IF$3),ЗФ!$2:$2,0))*INDEX(КЗ!$A$1:$O$13,MATCH($A18,КЗ!$A:$A,0),MATCH(MONTH(IF$3),КЗ!$1:$1,0)),""),0)</f>
        <v>0</v>
      </c>
      <c r="IG19" s="238" cm="1">
        <f t="array" aca="1" ref="IG19" ca="1">IFERROR(IF(AND(НачИнвП_Дата&lt;=IG$3,КИнвП_Дата&gt;IG$3),
             INDEX(ЗФ,MATCH($A18,ЗФ!$A:$A,0),MATCH("На реализацию"&amp;YEAR(IG$3),ЗФ!$2:$2,0))*INDEX(КЗ!$A$1:$O$13,MATCH($A18,КЗ!$A:$A,0),MATCH(MONTH(IG$3),КЗ!$1:$1,0)),""),0)</f>
        <v>1575</v>
      </c>
      <c r="IH19" s="238" cm="1">
        <f t="array" aca="1" ref="IH19" ca="1">IFERROR(IF(AND(НачИнвП_Дата&lt;=IH$3,КИнвП_Дата&gt;IH$3),
             INDEX(ЗФ,MATCH($A18,ЗФ!$A:$A,0),MATCH("На реализацию"&amp;YEAR(IH$3),ЗФ!$2:$2,0))*INDEX(КЗ!$A$1:$O$13,MATCH($A18,КЗ!$A:$A,0),MATCH(MONTH(IH$3),КЗ!$1:$1,0)),""),0)</f>
        <v>1575</v>
      </c>
      <c r="II19" s="238" cm="1">
        <f t="array" aca="1" ref="II19" ca="1">IFERROR(IF(AND(НачИнвП_Дата&lt;=II$3,КИнвП_Дата&gt;II$3),
             INDEX(ЗФ,MATCH($A18,ЗФ!$A:$A,0),MATCH("На реализацию"&amp;YEAR(II$3),ЗФ!$2:$2,0))*INDEX(КЗ!$A$1:$O$13,MATCH($A18,КЗ!$A:$A,0),MATCH(MONTH(II$3),КЗ!$1:$1,0)),""),0)</f>
        <v>0</v>
      </c>
      <c r="IJ19" s="238" cm="1">
        <f t="array" aca="1" ref="IJ19" ca="1">IFERROR(IF(AND(НачИнвП_Дата&lt;=IJ$3,КИнвП_Дата&gt;IJ$3),
             INDEX(ЗФ,MATCH($A18,ЗФ!$A:$A,0),MATCH("На реализацию"&amp;YEAR(IJ$3),ЗФ!$2:$2,0))*INDEX(КЗ!$A$1:$O$13,MATCH($A18,КЗ!$A:$A,0),MATCH(MONTH(IJ$3),КЗ!$1:$1,0)),""),0)</f>
        <v>0</v>
      </c>
      <c r="IK19" s="238" cm="1">
        <f t="array" aca="1" ref="IK19" ca="1">IFERROR(IF(AND(НачИнвП_Дата&lt;=IK$3,КИнвП_Дата&gt;IK$3),
             INDEX(ЗФ,MATCH($A18,ЗФ!$A:$A,0),MATCH("На реализацию"&amp;YEAR(IK$3),ЗФ!$2:$2,0))*INDEX(КЗ!$A$1:$O$13,MATCH($A18,КЗ!$A:$A,0),MATCH(MONTH(IK$3),КЗ!$1:$1,0)),""),0)</f>
        <v>0</v>
      </c>
      <c r="IL19" s="238" cm="1">
        <f t="array" aca="1" ref="IL19" ca="1">IFERROR(IF(AND(НачИнвП_Дата&lt;=IL$3,КИнвП_Дата&gt;IL$3),
             INDEX(ЗФ,MATCH($A18,ЗФ!$A:$A,0),MATCH("На реализацию"&amp;YEAR(IL$3),ЗФ!$2:$2,0))*INDEX(КЗ!$A$1:$O$13,MATCH($A18,КЗ!$A:$A,0),MATCH(MONTH(IL$3),КЗ!$1:$1,0)),""),0)</f>
        <v>0</v>
      </c>
      <c r="IM19" s="238" cm="1">
        <f t="array" aca="1" ref="IM19" ca="1">IFERROR(IF(AND(НачИнвП_Дата&lt;=IM$3,КИнвП_Дата&gt;IM$3),
             INDEX(ЗФ,MATCH($A18,ЗФ!$A:$A,0),MATCH("На реализацию"&amp;YEAR(IM$3),ЗФ!$2:$2,0))*INDEX(КЗ!$A$1:$O$13,MATCH($A18,КЗ!$A:$A,0),MATCH(MONTH(IM$3),КЗ!$1:$1,0)),""),0)</f>
        <v>0</v>
      </c>
      <c r="IN19" s="548">
        <f t="shared" ref="IN19" ca="1" si="770">SUM(IB19:IM19)</f>
        <v>3150</v>
      </c>
      <c r="IO19" s="238" cm="1">
        <f t="array" aca="1" ref="IO19" ca="1">IFERROR(IF(AND(НачИнвП_Дата&lt;=IO$3,КИнвП_Дата&gt;IO$3),
             INDEX(ЗФ,MATCH($A18,ЗФ!$A:$A,0),MATCH("На реализацию"&amp;YEAR(IO$3),ЗФ!$2:$2,0))*INDEX(КЗ!$A$1:$O$13,MATCH($A18,КЗ!$A:$A,0),MATCH(MONTH(IO$3),КЗ!$1:$1,0)),""),0)</f>
        <v>0</v>
      </c>
      <c r="IP19" s="238" cm="1">
        <f t="array" aca="1" ref="IP19" ca="1">IFERROR(IF(AND(НачИнвП_Дата&lt;=IP$3,КИнвП_Дата&gt;IP$3),
             INDEX(ЗФ,MATCH($A18,ЗФ!$A:$A,0),MATCH("На реализацию"&amp;YEAR(IP$3),ЗФ!$2:$2,0))*INDEX(КЗ!$A$1:$O$13,MATCH($A18,КЗ!$A:$A,0),MATCH(MONTH(IP$3),КЗ!$1:$1,0)),""),0)</f>
        <v>0</v>
      </c>
      <c r="IQ19" s="238" cm="1">
        <f t="array" aca="1" ref="IQ19" ca="1">IFERROR(IF(AND(НачИнвП_Дата&lt;=IQ$3,КИнвП_Дата&gt;IQ$3),
             INDEX(ЗФ,MATCH($A18,ЗФ!$A:$A,0),MATCH("На реализацию"&amp;YEAR(IQ$3),ЗФ!$2:$2,0))*INDEX(КЗ!$A$1:$O$13,MATCH($A18,КЗ!$A:$A,0),MATCH(MONTH(IQ$3),КЗ!$1:$1,0)),""),0)</f>
        <v>0</v>
      </c>
      <c r="IR19" s="238" cm="1">
        <f t="array" aca="1" ref="IR19" ca="1">IFERROR(IF(AND(НачИнвП_Дата&lt;=IR$3,КИнвП_Дата&gt;IR$3),
             INDEX(ЗФ,MATCH($A18,ЗФ!$A:$A,0),MATCH("На реализацию"&amp;YEAR(IR$3),ЗФ!$2:$2,0))*INDEX(КЗ!$A$1:$O$13,MATCH($A18,КЗ!$A:$A,0),MATCH(MONTH(IR$3),КЗ!$1:$1,0)),""),0)</f>
        <v>0</v>
      </c>
      <c r="IS19" s="238" cm="1">
        <f t="array" aca="1" ref="IS19" ca="1">IFERROR(IF(AND(НачИнвП_Дата&lt;=IS$3,КИнвП_Дата&gt;IS$3),
             INDEX(ЗФ,MATCH($A18,ЗФ!$A:$A,0),MATCH("На реализацию"&amp;YEAR(IS$3),ЗФ!$2:$2,0))*INDEX(КЗ!$A$1:$O$13,MATCH($A18,КЗ!$A:$A,0),MATCH(MONTH(IS$3),КЗ!$1:$1,0)),""),0)</f>
        <v>0</v>
      </c>
      <c r="IT19" s="238" cm="1">
        <f t="array" aca="1" ref="IT19" ca="1">IFERROR(IF(AND(НачИнвП_Дата&lt;=IT$3,КИнвП_Дата&gt;IT$3),
             INDEX(ЗФ,MATCH($A18,ЗФ!$A:$A,0),MATCH("На реализацию"&amp;YEAR(IT$3),ЗФ!$2:$2,0))*INDEX(КЗ!$A$1:$O$13,MATCH($A18,КЗ!$A:$A,0),MATCH(MONTH(IT$3),КЗ!$1:$1,0)),""),0)</f>
        <v>1575</v>
      </c>
      <c r="IU19" s="238" cm="1">
        <f t="array" aca="1" ref="IU19" ca="1">IFERROR(IF(AND(НачИнвП_Дата&lt;=IU$3,КИнвП_Дата&gt;IU$3),
             INDEX(ЗФ,MATCH($A18,ЗФ!$A:$A,0),MATCH("На реализацию"&amp;YEAR(IU$3),ЗФ!$2:$2,0))*INDEX(КЗ!$A$1:$O$13,MATCH($A18,КЗ!$A:$A,0),MATCH(MONTH(IU$3),КЗ!$1:$1,0)),""),0)</f>
        <v>1575</v>
      </c>
      <c r="IV19" s="238" cm="1">
        <f t="array" aca="1" ref="IV19" ca="1">IFERROR(IF(AND(НачИнвП_Дата&lt;=IV$3,КИнвП_Дата&gt;IV$3),
             INDEX(ЗФ,MATCH($A18,ЗФ!$A:$A,0),MATCH("На реализацию"&amp;YEAR(IV$3),ЗФ!$2:$2,0))*INDEX(КЗ!$A$1:$O$13,MATCH($A18,КЗ!$A:$A,0),MATCH(MONTH(IV$3),КЗ!$1:$1,0)),""),0)</f>
        <v>0</v>
      </c>
      <c r="IW19" s="238" cm="1">
        <f t="array" aca="1" ref="IW19" ca="1">IFERROR(IF(AND(НачИнвП_Дата&lt;=IW$3,КИнвП_Дата&gt;IW$3),
             INDEX(ЗФ,MATCH($A18,ЗФ!$A:$A,0),MATCH("На реализацию"&amp;YEAR(IW$3),ЗФ!$2:$2,0))*INDEX(КЗ!$A$1:$O$13,MATCH($A18,КЗ!$A:$A,0),MATCH(MONTH(IW$3),КЗ!$1:$1,0)),""),0)</f>
        <v>0</v>
      </c>
      <c r="IX19" s="238" cm="1">
        <f t="array" aca="1" ref="IX19" ca="1">IFERROR(IF(AND(НачИнвП_Дата&lt;=IX$3,КИнвП_Дата&gt;IX$3),
             INDEX(ЗФ,MATCH($A18,ЗФ!$A:$A,0),MATCH("На реализацию"&amp;YEAR(IX$3),ЗФ!$2:$2,0))*INDEX(КЗ!$A$1:$O$13,MATCH($A18,КЗ!$A:$A,0),MATCH(MONTH(IX$3),КЗ!$1:$1,0)),""),0)</f>
        <v>0</v>
      </c>
      <c r="IY19" s="238" cm="1">
        <f t="array" aca="1" ref="IY19" ca="1">IFERROR(IF(AND(НачИнвП_Дата&lt;=IY$3,КИнвП_Дата&gt;IY$3),
             INDEX(ЗФ,MATCH($A18,ЗФ!$A:$A,0),MATCH("На реализацию"&amp;YEAR(IY$3),ЗФ!$2:$2,0))*INDEX(КЗ!$A$1:$O$13,MATCH($A18,КЗ!$A:$A,0),MATCH(MONTH(IY$3),КЗ!$1:$1,0)),""),0)</f>
        <v>0</v>
      </c>
      <c r="IZ19" s="238" cm="1">
        <f t="array" aca="1" ref="IZ19" ca="1">IFERROR(IF(AND(НачИнвП_Дата&lt;=IZ$3,КИнвП_Дата&gt;IZ$3),
             INDEX(ЗФ,MATCH($A18,ЗФ!$A:$A,0),MATCH("На реализацию"&amp;YEAR(IZ$3),ЗФ!$2:$2,0))*INDEX(КЗ!$A$1:$O$13,MATCH($A18,КЗ!$A:$A,0),MATCH(MONTH(IZ$3),КЗ!$1:$1,0)),""),0)</f>
        <v>0</v>
      </c>
      <c r="JA19" s="548">
        <f t="shared" ref="JA19" ca="1" si="771">SUM(IO19:IZ19)</f>
        <v>3150</v>
      </c>
      <c r="JB19" s="238" cm="1">
        <f t="array" aca="1" ref="JB19" ca="1">IFERROR(IF(AND(НачИнвП_Дата&lt;=JB$3,КИнвП_Дата&gt;JB$3),
             INDEX(ЗФ,MATCH($A18,ЗФ!$A:$A,0),MATCH("На реализацию"&amp;YEAR(JB$3),ЗФ!$2:$2,0))*INDEX(КЗ!$A$1:$O$13,MATCH($A18,КЗ!$A:$A,0),MATCH(MONTH(JB$3),КЗ!$1:$1,0)),""),0)</f>
        <v>0</v>
      </c>
      <c r="JC19" s="238" cm="1">
        <f t="array" aca="1" ref="JC19" ca="1">IFERROR(IF(AND(НачИнвП_Дата&lt;=JC$3,КИнвП_Дата&gt;JC$3),
             INDEX(ЗФ,MATCH($A18,ЗФ!$A:$A,0),MATCH("На реализацию"&amp;YEAR(JC$3),ЗФ!$2:$2,0))*INDEX(КЗ!$A$1:$O$13,MATCH($A18,КЗ!$A:$A,0),MATCH(MONTH(JC$3),КЗ!$1:$1,0)),""),0)</f>
        <v>0</v>
      </c>
      <c r="JD19" s="238" cm="1">
        <f t="array" aca="1" ref="JD19" ca="1">IFERROR(IF(AND(НачИнвП_Дата&lt;=JD$3,КИнвП_Дата&gt;JD$3),
             INDEX(ЗФ,MATCH($A18,ЗФ!$A:$A,0),MATCH("На реализацию"&amp;YEAR(JD$3),ЗФ!$2:$2,0))*INDEX(КЗ!$A$1:$O$13,MATCH($A18,КЗ!$A:$A,0),MATCH(MONTH(JD$3),КЗ!$1:$1,0)),""),0)</f>
        <v>0</v>
      </c>
      <c r="JE19" s="238" cm="1">
        <f t="array" aca="1" ref="JE19" ca="1">IFERROR(IF(AND(НачИнвП_Дата&lt;=JE$3,КИнвП_Дата&gt;JE$3),
             INDEX(ЗФ,MATCH($A18,ЗФ!$A:$A,0),MATCH("На реализацию"&amp;YEAR(JE$3),ЗФ!$2:$2,0))*INDEX(КЗ!$A$1:$O$13,MATCH($A18,КЗ!$A:$A,0),MATCH(MONTH(JE$3),КЗ!$1:$1,0)),""),0)</f>
        <v>0</v>
      </c>
      <c r="JF19" s="238" cm="1">
        <f t="array" aca="1" ref="JF19" ca="1">IFERROR(IF(AND(НачИнвП_Дата&lt;=JF$3,КИнвП_Дата&gt;JF$3),
             INDEX(ЗФ,MATCH($A18,ЗФ!$A:$A,0),MATCH("На реализацию"&amp;YEAR(JF$3),ЗФ!$2:$2,0))*INDEX(КЗ!$A$1:$O$13,MATCH($A18,КЗ!$A:$A,0),MATCH(MONTH(JF$3),КЗ!$1:$1,0)),""),0)</f>
        <v>0</v>
      </c>
      <c r="JG19" s="238" cm="1">
        <f t="array" aca="1" ref="JG19" ca="1">IFERROR(IF(AND(НачИнвП_Дата&lt;=JG$3,КИнвП_Дата&gt;JG$3),
             INDEX(ЗФ,MATCH($A18,ЗФ!$A:$A,0),MATCH("На реализацию"&amp;YEAR(JG$3),ЗФ!$2:$2,0))*INDEX(КЗ!$A$1:$O$13,MATCH($A18,КЗ!$A:$A,0),MATCH(MONTH(JG$3),КЗ!$1:$1,0)),""),0)</f>
        <v>1575</v>
      </c>
      <c r="JH19" s="238" cm="1">
        <f t="array" aca="1" ref="JH19" ca="1">IFERROR(IF(AND(НачИнвП_Дата&lt;=JH$3,КИнвП_Дата&gt;JH$3),
             INDEX(ЗФ,MATCH($A18,ЗФ!$A:$A,0),MATCH("На реализацию"&amp;YEAR(JH$3),ЗФ!$2:$2,0))*INDEX(КЗ!$A$1:$O$13,MATCH($A18,КЗ!$A:$A,0),MATCH(MONTH(JH$3),КЗ!$1:$1,0)),""),0)</f>
        <v>1575</v>
      </c>
      <c r="JI19" s="238" cm="1">
        <f t="array" aca="1" ref="JI19" ca="1">IFERROR(IF(AND(НачИнвП_Дата&lt;=JI$3,КИнвП_Дата&gt;JI$3),
             INDEX(ЗФ,MATCH($A18,ЗФ!$A:$A,0),MATCH("На реализацию"&amp;YEAR(JI$3),ЗФ!$2:$2,0))*INDEX(КЗ!$A$1:$O$13,MATCH($A18,КЗ!$A:$A,0),MATCH(MONTH(JI$3),КЗ!$1:$1,0)),""),0)</f>
        <v>0</v>
      </c>
      <c r="JJ19" s="238" cm="1">
        <f t="array" aca="1" ref="JJ19" ca="1">IFERROR(IF(AND(НачИнвП_Дата&lt;=JJ$3,КИнвП_Дата&gt;JJ$3),
             INDEX(ЗФ,MATCH($A18,ЗФ!$A:$A,0),MATCH("На реализацию"&amp;YEAR(JJ$3),ЗФ!$2:$2,0))*INDEX(КЗ!$A$1:$O$13,MATCH($A18,КЗ!$A:$A,0),MATCH(MONTH(JJ$3),КЗ!$1:$1,0)),""),0)</f>
        <v>0</v>
      </c>
      <c r="JK19" s="238" cm="1">
        <f t="array" aca="1" ref="JK19" ca="1">IFERROR(IF(AND(НачИнвП_Дата&lt;=JK$3,КИнвП_Дата&gt;JK$3),
             INDEX(ЗФ,MATCH($A18,ЗФ!$A:$A,0),MATCH("На реализацию"&amp;YEAR(JK$3),ЗФ!$2:$2,0))*INDEX(КЗ!$A$1:$O$13,MATCH($A18,КЗ!$A:$A,0),MATCH(MONTH(JK$3),КЗ!$1:$1,0)),""),0)</f>
        <v>0</v>
      </c>
      <c r="JL19" s="238" cm="1">
        <f t="array" aca="1" ref="JL19" ca="1">IFERROR(IF(AND(НачИнвП_Дата&lt;=JL$3,КИнвП_Дата&gt;JL$3),
             INDEX(ЗФ,MATCH($A18,ЗФ!$A:$A,0),MATCH("На реализацию"&amp;YEAR(JL$3),ЗФ!$2:$2,0))*INDEX(КЗ!$A$1:$O$13,MATCH($A18,КЗ!$A:$A,0),MATCH(MONTH(JL$3),КЗ!$1:$1,0)),""),0)</f>
        <v>0</v>
      </c>
      <c r="JM19" s="238" cm="1">
        <f t="array" aca="1" ref="JM19" ca="1">IFERROR(IF(AND(НачИнвП_Дата&lt;=JM$3,КИнвП_Дата&gt;JM$3),
             INDEX(ЗФ,MATCH($A18,ЗФ!$A:$A,0),MATCH("На реализацию"&amp;YEAR(JM$3),ЗФ!$2:$2,0))*INDEX(КЗ!$A$1:$O$13,MATCH($A18,КЗ!$A:$A,0),MATCH(MONTH(JM$3),КЗ!$1:$1,0)),""),0)</f>
        <v>0</v>
      </c>
      <c r="JN19" s="548">
        <f t="shared" ref="JN19" ca="1" si="772">SUM(JB19:JM19)</f>
        <v>3150</v>
      </c>
      <c r="JO19" s="238" cm="1">
        <f t="array" aca="1" ref="JO19" ca="1">IFERROR(IF(AND(НачИнвП_Дата&lt;=JO$3,КИнвП_Дата&gt;JO$3),
             INDEX(ЗФ,MATCH($A18,ЗФ!$A:$A,0),MATCH("На реализацию"&amp;YEAR(JO$3),ЗФ!$2:$2,0))*INDEX(КЗ!$A$1:$O$13,MATCH($A18,КЗ!$A:$A,0),MATCH(MONTH(JO$3),КЗ!$1:$1,0)),""),0)</f>
        <v>0</v>
      </c>
      <c r="JP19" s="238" cm="1">
        <f t="array" aca="1" ref="JP19" ca="1">IFERROR(IF(AND(НачИнвП_Дата&lt;=JP$3,КИнвП_Дата&gt;JP$3),
             INDEX(ЗФ,MATCH($A18,ЗФ!$A:$A,0),MATCH("На реализацию"&amp;YEAR(JP$3),ЗФ!$2:$2,0))*INDEX(КЗ!$A$1:$O$13,MATCH($A18,КЗ!$A:$A,0),MATCH(MONTH(JP$3),КЗ!$1:$1,0)),""),0)</f>
        <v>0</v>
      </c>
      <c r="JQ19" s="238" cm="1">
        <f t="array" aca="1" ref="JQ19" ca="1">IFERROR(IF(AND(НачИнвП_Дата&lt;=JQ$3,КИнвП_Дата&gt;JQ$3),
             INDEX(ЗФ,MATCH($A18,ЗФ!$A:$A,0),MATCH("На реализацию"&amp;YEAR(JQ$3),ЗФ!$2:$2,0))*INDEX(КЗ!$A$1:$O$13,MATCH($A18,КЗ!$A:$A,0),MATCH(MONTH(JQ$3),КЗ!$1:$1,0)),""),0)</f>
        <v>0</v>
      </c>
      <c r="JR19" s="238" cm="1">
        <f t="array" aca="1" ref="JR19" ca="1">IFERROR(IF(AND(НачИнвП_Дата&lt;=JR$3,КИнвП_Дата&gt;JR$3),
             INDEX(ЗФ,MATCH($A18,ЗФ!$A:$A,0),MATCH("На реализацию"&amp;YEAR(JR$3),ЗФ!$2:$2,0))*INDEX(КЗ!$A$1:$O$13,MATCH($A18,КЗ!$A:$A,0),MATCH(MONTH(JR$3),КЗ!$1:$1,0)),""),0)</f>
        <v>0</v>
      </c>
      <c r="JS19" s="238" cm="1">
        <f t="array" aca="1" ref="JS19" ca="1">IFERROR(IF(AND(НачИнвП_Дата&lt;=JS$3,КИнвП_Дата&gt;JS$3),
             INDEX(ЗФ,MATCH($A18,ЗФ!$A:$A,0),MATCH("На реализацию"&amp;YEAR(JS$3),ЗФ!$2:$2,0))*INDEX(КЗ!$A$1:$O$13,MATCH($A18,КЗ!$A:$A,0),MATCH(MONTH(JS$3),КЗ!$1:$1,0)),""),0)</f>
        <v>0</v>
      </c>
      <c r="JT19" s="238" cm="1">
        <f t="array" aca="1" ref="JT19" ca="1">IFERROR(IF(AND(НачИнвП_Дата&lt;=JT$3,КИнвП_Дата&gt;JT$3),
             INDEX(ЗФ,MATCH($A18,ЗФ!$A:$A,0),MATCH("На реализацию"&amp;YEAR(JT$3),ЗФ!$2:$2,0))*INDEX(КЗ!$A$1:$O$13,MATCH($A18,КЗ!$A:$A,0),MATCH(MONTH(JT$3),КЗ!$1:$1,0)),""),0)</f>
        <v>1575</v>
      </c>
      <c r="JU19" s="238" cm="1">
        <f t="array" aca="1" ref="JU19" ca="1">IFERROR(IF(AND(НачИнвП_Дата&lt;=JU$3,КИнвП_Дата&gt;JU$3),
             INDEX(ЗФ,MATCH($A18,ЗФ!$A:$A,0),MATCH("На реализацию"&amp;YEAR(JU$3),ЗФ!$2:$2,0))*INDEX(КЗ!$A$1:$O$13,MATCH($A18,КЗ!$A:$A,0),MATCH(MONTH(JU$3),КЗ!$1:$1,0)),""),0)</f>
        <v>1575</v>
      </c>
      <c r="JV19" s="238" cm="1">
        <f t="array" aca="1" ref="JV19" ca="1">IFERROR(IF(AND(НачИнвП_Дата&lt;=JV$3,КИнвП_Дата&gt;JV$3),
             INDEX(ЗФ,MATCH($A18,ЗФ!$A:$A,0),MATCH("На реализацию"&amp;YEAR(JV$3),ЗФ!$2:$2,0))*INDEX(КЗ!$A$1:$O$13,MATCH($A18,КЗ!$A:$A,0),MATCH(MONTH(JV$3),КЗ!$1:$1,0)),""),0)</f>
        <v>0</v>
      </c>
      <c r="JW19" s="238" cm="1">
        <f t="array" aca="1" ref="JW19" ca="1">IFERROR(IF(AND(НачИнвП_Дата&lt;=JW$3,КИнвП_Дата&gt;JW$3),
             INDEX(ЗФ,MATCH($A18,ЗФ!$A:$A,0),MATCH("На реализацию"&amp;YEAR(JW$3),ЗФ!$2:$2,0))*INDEX(КЗ!$A$1:$O$13,MATCH($A18,КЗ!$A:$A,0),MATCH(MONTH(JW$3),КЗ!$1:$1,0)),""),0)</f>
        <v>0</v>
      </c>
      <c r="JX19" s="238" cm="1">
        <f t="array" aca="1" ref="JX19" ca="1">IFERROR(IF(AND(НачИнвП_Дата&lt;=JX$3,КИнвП_Дата&gt;JX$3),
             INDEX(ЗФ,MATCH($A18,ЗФ!$A:$A,0),MATCH("На реализацию"&amp;YEAR(JX$3),ЗФ!$2:$2,0))*INDEX(КЗ!$A$1:$O$13,MATCH($A18,КЗ!$A:$A,0),MATCH(MONTH(JX$3),КЗ!$1:$1,0)),""),0)</f>
        <v>0</v>
      </c>
      <c r="JY19" s="238" cm="1">
        <f t="array" aca="1" ref="JY19" ca="1">IFERROR(IF(AND(НачИнвП_Дата&lt;=JY$3,КИнвП_Дата&gt;JY$3),
             INDEX(ЗФ,MATCH($A18,ЗФ!$A:$A,0),MATCH("На реализацию"&amp;YEAR(JY$3),ЗФ!$2:$2,0))*INDEX(КЗ!$A$1:$O$13,MATCH($A18,КЗ!$A:$A,0),MATCH(MONTH(JY$3),КЗ!$1:$1,0)),""),0)</f>
        <v>0</v>
      </c>
      <c r="JZ19" s="238" cm="1">
        <f t="array" aca="1" ref="JZ19" ca="1">IFERROR(IF(AND(НачИнвП_Дата&lt;=JZ$3,КИнвП_Дата&gt;JZ$3),
             INDEX(ЗФ,MATCH($A18,ЗФ!$A:$A,0),MATCH("На реализацию"&amp;YEAR(JZ$3),ЗФ!$2:$2,0))*INDEX(КЗ!$A$1:$O$13,MATCH($A18,КЗ!$A:$A,0),MATCH(MONTH(JZ$3),КЗ!$1:$1,0)),""),0)</f>
        <v>0</v>
      </c>
      <c r="KA19" s="548">
        <f t="shared" ref="KA19" ca="1" si="773">SUM(JO19:JZ19)</f>
        <v>3150</v>
      </c>
      <c r="KB19" s="238" cm="1">
        <f t="array" aca="1" ref="KB19" ca="1">IFERROR(IF(AND(НачИнвП_Дата&lt;=KB$3,КИнвП_Дата&gt;KB$3),
             INDEX(ЗФ,MATCH($A18,ЗФ!$A:$A,0),MATCH("На реализацию"&amp;YEAR(KB$3),ЗФ!$2:$2,0))*INDEX(КЗ!$A$1:$O$13,MATCH($A18,КЗ!$A:$A,0),MATCH(MONTH(KB$3),КЗ!$1:$1,0)),""),0)</f>
        <v>0</v>
      </c>
      <c r="KC19" s="238" cm="1">
        <f t="array" aca="1" ref="KC19" ca="1">IFERROR(IF(AND(НачИнвП_Дата&lt;=KC$3,КИнвП_Дата&gt;KC$3),
             INDEX(ЗФ,MATCH($A18,ЗФ!$A:$A,0),MATCH("На реализацию"&amp;YEAR(KC$3),ЗФ!$2:$2,0))*INDEX(КЗ!$A$1:$O$13,MATCH($A18,КЗ!$A:$A,0),MATCH(MONTH(KC$3),КЗ!$1:$1,0)),""),0)</f>
        <v>0</v>
      </c>
      <c r="KD19" s="238" cm="1">
        <f t="array" aca="1" ref="KD19" ca="1">IFERROR(IF(AND(НачИнвП_Дата&lt;=KD$3,КИнвП_Дата&gt;KD$3),
             INDEX(ЗФ,MATCH($A18,ЗФ!$A:$A,0),MATCH("На реализацию"&amp;YEAR(KD$3),ЗФ!$2:$2,0))*INDEX(КЗ!$A$1:$O$13,MATCH($A18,КЗ!$A:$A,0),MATCH(MONTH(KD$3),КЗ!$1:$1,0)),""),0)</f>
        <v>0</v>
      </c>
      <c r="KE19" s="238" cm="1">
        <f t="array" aca="1" ref="KE19" ca="1">IFERROR(IF(AND(НачИнвП_Дата&lt;=KE$3,КИнвП_Дата&gt;KE$3),
             INDEX(ЗФ,MATCH($A18,ЗФ!$A:$A,0),MATCH("На реализацию"&amp;YEAR(KE$3),ЗФ!$2:$2,0))*INDEX(КЗ!$A$1:$O$13,MATCH($A18,КЗ!$A:$A,0),MATCH(MONTH(KE$3),КЗ!$1:$1,0)),""),0)</f>
        <v>0</v>
      </c>
      <c r="KF19" s="238" cm="1">
        <f t="array" aca="1" ref="KF19" ca="1">IFERROR(IF(AND(НачИнвП_Дата&lt;=KF$3,КИнвП_Дата&gt;KF$3),
             INDEX(ЗФ,MATCH($A18,ЗФ!$A:$A,0),MATCH("На реализацию"&amp;YEAR(KF$3),ЗФ!$2:$2,0))*INDEX(КЗ!$A$1:$O$13,MATCH($A18,КЗ!$A:$A,0),MATCH(MONTH(KF$3),КЗ!$1:$1,0)),""),0)</f>
        <v>0</v>
      </c>
      <c r="KG19" s="238" cm="1">
        <f t="array" aca="1" ref="KG19" ca="1">IFERROR(IF(AND(НачИнвП_Дата&lt;=KG$3,КИнвП_Дата&gt;KG$3),
             INDEX(ЗФ,MATCH($A18,ЗФ!$A:$A,0),MATCH("На реализацию"&amp;YEAR(KG$3),ЗФ!$2:$2,0))*INDEX(КЗ!$A$1:$O$13,MATCH($A18,КЗ!$A:$A,0),MATCH(MONTH(KG$3),КЗ!$1:$1,0)),""),0)</f>
        <v>1575</v>
      </c>
      <c r="KH19" s="238" cm="1">
        <f t="array" aca="1" ref="KH19" ca="1">IFERROR(IF(AND(НачИнвП_Дата&lt;=KH$3,КИнвП_Дата&gt;KH$3),
             INDEX(ЗФ,MATCH($A18,ЗФ!$A:$A,0),MATCH("На реализацию"&amp;YEAR(KH$3),ЗФ!$2:$2,0))*INDEX(КЗ!$A$1:$O$13,MATCH($A18,КЗ!$A:$A,0),MATCH(MONTH(KH$3),КЗ!$1:$1,0)),""),0)</f>
        <v>1575</v>
      </c>
      <c r="KI19" s="238" cm="1">
        <f t="array" aca="1" ref="KI19" ca="1">IFERROR(IF(AND(НачИнвП_Дата&lt;=KI$3,КИнвП_Дата&gt;KI$3),
             INDEX(ЗФ,MATCH($A18,ЗФ!$A:$A,0),MATCH("На реализацию"&amp;YEAR(KI$3),ЗФ!$2:$2,0))*INDEX(КЗ!$A$1:$O$13,MATCH($A18,КЗ!$A:$A,0),MATCH(MONTH(KI$3),КЗ!$1:$1,0)),""),0)</f>
        <v>0</v>
      </c>
      <c r="KJ19" s="238" cm="1">
        <f t="array" aca="1" ref="KJ19" ca="1">IFERROR(IF(AND(НачИнвП_Дата&lt;=KJ$3,КИнвП_Дата&gt;KJ$3),
             INDEX(ЗФ,MATCH($A18,ЗФ!$A:$A,0),MATCH("На реализацию"&amp;YEAR(KJ$3),ЗФ!$2:$2,0))*INDEX(КЗ!$A$1:$O$13,MATCH($A18,КЗ!$A:$A,0),MATCH(MONTH(KJ$3),КЗ!$1:$1,0)),""),0)</f>
        <v>0</v>
      </c>
      <c r="KK19" s="238" cm="1">
        <f t="array" aca="1" ref="KK19" ca="1">IFERROR(IF(AND(НачИнвП_Дата&lt;=KK$3,КИнвП_Дата&gt;KK$3),
             INDEX(ЗФ,MATCH($A18,ЗФ!$A:$A,0),MATCH("На реализацию"&amp;YEAR(KK$3),ЗФ!$2:$2,0))*INDEX(КЗ!$A$1:$O$13,MATCH($A18,КЗ!$A:$A,0),MATCH(MONTH(KK$3),КЗ!$1:$1,0)),""),0)</f>
        <v>0</v>
      </c>
      <c r="KL19" s="238" cm="1">
        <f t="array" aca="1" ref="KL19" ca="1">IFERROR(IF(AND(НачИнвП_Дата&lt;=KL$3,КИнвП_Дата&gt;KL$3),
             INDEX(ЗФ,MATCH($A18,ЗФ!$A:$A,0),MATCH("На реализацию"&amp;YEAR(KL$3),ЗФ!$2:$2,0))*INDEX(КЗ!$A$1:$O$13,MATCH($A18,КЗ!$A:$A,0),MATCH(MONTH(KL$3),КЗ!$1:$1,0)),""),0)</f>
        <v>0</v>
      </c>
      <c r="KM19" s="238" cm="1">
        <f t="array" aca="1" ref="KM19" ca="1">IFERROR(IF(AND(НачИнвП_Дата&lt;=KM$3,КИнвП_Дата&gt;KM$3),
             INDEX(ЗФ,MATCH($A18,ЗФ!$A:$A,0),MATCH("На реализацию"&amp;YEAR(KM$3),ЗФ!$2:$2,0))*INDEX(КЗ!$A$1:$O$13,MATCH($A18,КЗ!$A:$A,0),MATCH(MONTH(KM$3),КЗ!$1:$1,0)),""),0)</f>
        <v>0</v>
      </c>
      <c r="KN19" s="548">
        <f t="shared" ref="KN19" ca="1" si="774">SUM(KB19:KM19)</f>
        <v>3150</v>
      </c>
      <c r="KO19" s="238" cm="1">
        <f t="array" aca="1" ref="KO19" ca="1">IFERROR(IF(AND(НачИнвП_Дата&lt;=KO$3,КИнвП_Дата&gt;KO$3),
             INDEX(ЗФ,MATCH($A18,ЗФ!$A:$A,0),MATCH("На реализацию"&amp;YEAR(KO$3),ЗФ!$2:$2,0))*INDEX(КЗ!$A$1:$O$13,MATCH($A18,КЗ!$A:$A,0),MATCH(MONTH(KO$3),КЗ!$1:$1,0)),""),0)</f>
        <v>0</v>
      </c>
      <c r="KP19" s="238" cm="1">
        <f t="array" aca="1" ref="KP19" ca="1">IFERROR(IF(AND(НачИнвП_Дата&lt;=KP$3,КИнвП_Дата&gt;KP$3),
             INDEX(ЗФ,MATCH($A18,ЗФ!$A:$A,0),MATCH("На реализацию"&amp;YEAR(KP$3),ЗФ!$2:$2,0))*INDEX(КЗ!$A$1:$O$13,MATCH($A18,КЗ!$A:$A,0),MATCH(MONTH(KP$3),КЗ!$1:$1,0)),""),0)</f>
        <v>0</v>
      </c>
      <c r="KQ19" s="238" cm="1">
        <f t="array" aca="1" ref="KQ19" ca="1">IFERROR(IF(AND(НачИнвП_Дата&lt;=KQ$3,КИнвП_Дата&gt;KQ$3),
             INDEX(ЗФ,MATCH($A18,ЗФ!$A:$A,0),MATCH("На реализацию"&amp;YEAR(KQ$3),ЗФ!$2:$2,0))*INDEX(КЗ!$A$1:$O$13,MATCH($A18,КЗ!$A:$A,0),MATCH(MONTH(KQ$3),КЗ!$1:$1,0)),""),0)</f>
        <v>0</v>
      </c>
      <c r="KR19" s="238" cm="1">
        <f t="array" aca="1" ref="KR19" ca="1">IFERROR(IF(AND(НачИнвП_Дата&lt;=KR$3,КИнвП_Дата&gt;KR$3),
             INDEX(ЗФ,MATCH($A18,ЗФ!$A:$A,0),MATCH("На реализацию"&amp;YEAR(KR$3),ЗФ!$2:$2,0))*INDEX(КЗ!$A$1:$O$13,MATCH($A18,КЗ!$A:$A,0),MATCH(MONTH(KR$3),КЗ!$1:$1,0)),""),0)</f>
        <v>0</v>
      </c>
      <c r="KS19" s="238" cm="1">
        <f t="array" aca="1" ref="KS19" ca="1">IFERROR(IF(AND(НачИнвП_Дата&lt;=KS$3,КИнвП_Дата&gt;KS$3),
             INDEX(ЗФ,MATCH($A18,ЗФ!$A:$A,0),MATCH("На реализацию"&amp;YEAR(KS$3),ЗФ!$2:$2,0))*INDEX(КЗ!$A$1:$O$13,MATCH($A18,КЗ!$A:$A,0),MATCH(MONTH(KS$3),КЗ!$1:$1,0)),""),0)</f>
        <v>0</v>
      </c>
      <c r="KT19" s="238" cm="1">
        <f t="array" aca="1" ref="KT19" ca="1">IFERROR(IF(AND(НачИнвП_Дата&lt;=KT$3,КИнвП_Дата&gt;KT$3),
             INDEX(ЗФ,MATCH($A18,ЗФ!$A:$A,0),MATCH("На реализацию"&amp;YEAR(KT$3),ЗФ!$2:$2,0))*INDEX(КЗ!$A$1:$O$13,MATCH($A18,КЗ!$A:$A,0),MATCH(MONTH(KT$3),КЗ!$1:$1,0)),""),0)</f>
        <v>1575</v>
      </c>
      <c r="KU19" s="238" cm="1">
        <f t="array" aca="1" ref="KU19" ca="1">IFERROR(IF(AND(НачИнвП_Дата&lt;=KU$3,КИнвП_Дата&gt;KU$3),
             INDEX(ЗФ,MATCH($A18,ЗФ!$A:$A,0),MATCH("На реализацию"&amp;YEAR(KU$3),ЗФ!$2:$2,0))*INDEX(КЗ!$A$1:$O$13,MATCH($A18,КЗ!$A:$A,0),MATCH(MONTH(KU$3),КЗ!$1:$1,0)),""),0)</f>
        <v>1575</v>
      </c>
      <c r="KV19" s="238" cm="1">
        <f t="array" aca="1" ref="KV19" ca="1">IFERROR(IF(AND(НачИнвП_Дата&lt;=KV$3,КИнвП_Дата&gt;KV$3),
             INDEX(ЗФ,MATCH($A18,ЗФ!$A:$A,0),MATCH("На реализацию"&amp;YEAR(KV$3),ЗФ!$2:$2,0))*INDEX(КЗ!$A$1:$O$13,MATCH($A18,КЗ!$A:$A,0),MATCH(MONTH(KV$3),КЗ!$1:$1,0)),""),0)</f>
        <v>0</v>
      </c>
      <c r="KW19" s="238" cm="1">
        <f t="array" aca="1" ref="KW19" ca="1">IFERROR(IF(AND(НачИнвП_Дата&lt;=KW$3,КИнвП_Дата&gt;KW$3),
             INDEX(ЗФ,MATCH($A18,ЗФ!$A:$A,0),MATCH("На реализацию"&amp;YEAR(KW$3),ЗФ!$2:$2,0))*INDEX(КЗ!$A$1:$O$13,MATCH($A18,КЗ!$A:$A,0),MATCH(MONTH(KW$3),КЗ!$1:$1,0)),""),0)</f>
        <v>0</v>
      </c>
      <c r="KX19" s="238" cm="1">
        <f t="array" aca="1" ref="KX19" ca="1">IFERROR(IF(AND(НачИнвП_Дата&lt;=KX$3,КИнвП_Дата&gt;KX$3),
             INDEX(ЗФ,MATCH($A18,ЗФ!$A:$A,0),MATCH("На реализацию"&amp;YEAR(KX$3),ЗФ!$2:$2,0))*INDEX(КЗ!$A$1:$O$13,MATCH($A18,КЗ!$A:$A,0),MATCH(MONTH(KX$3),КЗ!$1:$1,0)),""),0)</f>
        <v>0</v>
      </c>
      <c r="KY19" s="238" cm="1">
        <f t="array" aca="1" ref="KY19" ca="1">IFERROR(IF(AND(НачИнвП_Дата&lt;=KY$3,КИнвП_Дата&gt;KY$3),
             INDEX(ЗФ,MATCH($A18,ЗФ!$A:$A,0),MATCH("На реализацию"&amp;YEAR(KY$3),ЗФ!$2:$2,0))*INDEX(КЗ!$A$1:$O$13,MATCH($A18,КЗ!$A:$A,0),MATCH(MONTH(KY$3),КЗ!$1:$1,0)),""),0)</f>
        <v>0</v>
      </c>
      <c r="KZ19" s="238" cm="1">
        <f t="array" aca="1" ref="KZ19" ca="1">IFERROR(IF(AND(НачИнвП_Дата&lt;=KZ$3,КИнвП_Дата&gt;KZ$3),
             INDEX(ЗФ,MATCH($A18,ЗФ!$A:$A,0),MATCH("На реализацию"&amp;YEAR(KZ$3),ЗФ!$2:$2,0))*INDEX(КЗ!$A$1:$O$13,MATCH($A18,КЗ!$A:$A,0),MATCH(MONTH(KZ$3),КЗ!$1:$1,0)),""),0)</f>
        <v>0</v>
      </c>
      <c r="LA19" s="548">
        <f t="shared" ref="LA19" ca="1" si="775">SUM(KO19:KZ19)</f>
        <v>3150</v>
      </c>
      <c r="LB19" s="238" cm="1">
        <f t="array" aca="1" ref="LB19" ca="1">IFERROR(IF(AND(НачИнвП_Дата&lt;=LB$3,КИнвП_Дата&gt;LB$3),
             INDEX(ЗФ,MATCH($A18,ЗФ!$A:$A,0),MATCH("На реализацию"&amp;YEAR(LB$3),ЗФ!$2:$2,0))*INDEX(КЗ!$A$1:$O$13,MATCH($A18,КЗ!$A:$A,0),MATCH(MONTH(LB$3),КЗ!$1:$1,0)),""),0)</f>
        <v>0</v>
      </c>
      <c r="LC19" s="238" cm="1">
        <f t="array" aca="1" ref="LC19" ca="1">IFERROR(IF(AND(НачИнвП_Дата&lt;=LC$3,КИнвП_Дата&gt;LC$3),
             INDEX(ЗФ,MATCH($A18,ЗФ!$A:$A,0),MATCH("На реализацию"&amp;YEAR(LC$3),ЗФ!$2:$2,0))*INDEX(КЗ!$A$1:$O$13,MATCH($A18,КЗ!$A:$A,0),MATCH(MONTH(LC$3),КЗ!$1:$1,0)),""),0)</f>
        <v>0</v>
      </c>
      <c r="LD19" s="238" cm="1">
        <f t="array" aca="1" ref="LD19" ca="1">IFERROR(IF(AND(НачИнвП_Дата&lt;=LD$3,КИнвП_Дата&gt;LD$3),
             INDEX(ЗФ,MATCH($A18,ЗФ!$A:$A,0),MATCH("На реализацию"&amp;YEAR(LD$3),ЗФ!$2:$2,0))*INDEX(КЗ!$A$1:$O$13,MATCH($A18,КЗ!$A:$A,0),MATCH(MONTH(LD$3),КЗ!$1:$1,0)),""),0)</f>
        <v>0</v>
      </c>
      <c r="LE19" s="238" cm="1">
        <f t="array" aca="1" ref="LE19" ca="1">IFERROR(IF(AND(НачИнвП_Дата&lt;=LE$3,КИнвП_Дата&gt;LE$3),
             INDEX(ЗФ,MATCH($A18,ЗФ!$A:$A,0),MATCH("На реализацию"&amp;YEAR(LE$3),ЗФ!$2:$2,0))*INDEX(КЗ!$A$1:$O$13,MATCH($A18,КЗ!$A:$A,0),MATCH(MONTH(LE$3),КЗ!$1:$1,0)),""),0)</f>
        <v>0</v>
      </c>
      <c r="LF19" s="238" cm="1">
        <f t="array" aca="1" ref="LF19" ca="1">IFERROR(IF(AND(НачИнвП_Дата&lt;=LF$3,КИнвП_Дата&gt;LF$3),
             INDEX(ЗФ,MATCH($A18,ЗФ!$A:$A,0),MATCH("На реализацию"&amp;YEAR(LF$3),ЗФ!$2:$2,0))*INDEX(КЗ!$A$1:$O$13,MATCH($A18,КЗ!$A:$A,0),MATCH(MONTH(LF$3),КЗ!$1:$1,0)),""),0)</f>
        <v>0</v>
      </c>
      <c r="LG19" s="238" cm="1">
        <f t="array" aca="1" ref="LG19" ca="1">IFERROR(IF(AND(НачИнвП_Дата&lt;=LG$3,КИнвП_Дата&gt;LG$3),
             INDEX(ЗФ,MATCH($A18,ЗФ!$A:$A,0),MATCH("На реализацию"&amp;YEAR(LG$3),ЗФ!$2:$2,0))*INDEX(КЗ!$A$1:$O$13,MATCH($A18,КЗ!$A:$A,0),MATCH(MONTH(LG$3),КЗ!$1:$1,0)),""),0)</f>
        <v>1575</v>
      </c>
      <c r="LH19" s="238" cm="1">
        <f t="array" aca="1" ref="LH19" ca="1">IFERROR(IF(AND(НачИнвП_Дата&lt;=LH$3,КИнвП_Дата&gt;LH$3),
             INDEX(ЗФ,MATCH($A18,ЗФ!$A:$A,0),MATCH("На реализацию"&amp;YEAR(LH$3),ЗФ!$2:$2,0))*INDEX(КЗ!$A$1:$O$13,MATCH($A18,КЗ!$A:$A,0),MATCH(MONTH(LH$3),КЗ!$1:$1,0)),""),0)</f>
        <v>1575</v>
      </c>
      <c r="LI19" s="238" cm="1">
        <f t="array" aca="1" ref="LI19" ca="1">IFERROR(IF(AND(НачИнвП_Дата&lt;=LI$3,КИнвП_Дата&gt;LI$3),
             INDEX(ЗФ,MATCH($A18,ЗФ!$A:$A,0),MATCH("На реализацию"&amp;YEAR(LI$3),ЗФ!$2:$2,0))*INDEX(КЗ!$A$1:$O$13,MATCH($A18,КЗ!$A:$A,0),MATCH(MONTH(LI$3),КЗ!$1:$1,0)),""),0)</f>
        <v>0</v>
      </c>
      <c r="LJ19" s="238" cm="1">
        <f t="array" aca="1" ref="LJ19" ca="1">IFERROR(IF(AND(НачИнвП_Дата&lt;=LJ$3,КИнвП_Дата&gt;LJ$3),
             INDEX(ЗФ,MATCH($A18,ЗФ!$A:$A,0),MATCH("На реализацию"&amp;YEAR(LJ$3),ЗФ!$2:$2,0))*INDEX(КЗ!$A$1:$O$13,MATCH($A18,КЗ!$A:$A,0),MATCH(MONTH(LJ$3),КЗ!$1:$1,0)),""),0)</f>
        <v>0</v>
      </c>
      <c r="LK19" s="238" cm="1">
        <f t="array" aca="1" ref="LK19" ca="1">IFERROR(IF(AND(НачИнвП_Дата&lt;=LK$3,КИнвП_Дата&gt;LK$3),
             INDEX(ЗФ,MATCH($A18,ЗФ!$A:$A,0),MATCH("На реализацию"&amp;YEAR(LK$3),ЗФ!$2:$2,0))*INDEX(КЗ!$A$1:$O$13,MATCH($A18,КЗ!$A:$A,0),MATCH(MONTH(LK$3),КЗ!$1:$1,0)),""),0)</f>
        <v>0</v>
      </c>
      <c r="LL19" s="238" cm="1">
        <f t="array" aca="1" ref="LL19" ca="1">IFERROR(IF(AND(НачИнвП_Дата&lt;=LL$3,КИнвП_Дата&gt;LL$3),
             INDEX(ЗФ,MATCH($A18,ЗФ!$A:$A,0),MATCH("На реализацию"&amp;YEAR(LL$3),ЗФ!$2:$2,0))*INDEX(КЗ!$A$1:$O$13,MATCH($A18,КЗ!$A:$A,0),MATCH(MONTH(LL$3),КЗ!$1:$1,0)),""),0)</f>
        <v>0</v>
      </c>
      <c r="LM19" s="238" cm="1">
        <f t="array" aca="1" ref="LM19" ca="1">IFERROR(IF(AND(НачИнвП_Дата&lt;=LM$3,КИнвП_Дата&gt;LM$3),
             INDEX(ЗФ,MATCH($A18,ЗФ!$A:$A,0),MATCH("На реализацию"&amp;YEAR(LM$3),ЗФ!$2:$2,0))*INDEX(КЗ!$A$1:$O$13,MATCH($A18,КЗ!$A:$A,0),MATCH(MONTH(LM$3),КЗ!$1:$1,0)),""),0)</f>
        <v>0</v>
      </c>
      <c r="LN19" s="548">
        <f t="shared" ref="LN19" ca="1" si="776">SUM(LB19:LM19)</f>
        <v>3150</v>
      </c>
      <c r="LO19" s="238" cm="1">
        <f t="array" aca="1" ref="LO19" ca="1">IFERROR(IF(AND(НачИнвП_Дата&lt;=LO$3,КИнвП_Дата&gt;LO$3),
             INDEX(ЗФ,MATCH($A18,ЗФ!$A:$A,0),MATCH("На реализацию"&amp;YEAR(LO$3),ЗФ!$2:$2,0))*INDEX(КЗ!$A$1:$O$13,MATCH($A18,КЗ!$A:$A,0),MATCH(MONTH(LO$3),КЗ!$1:$1,0)),""),0)</f>
        <v>0</v>
      </c>
      <c r="LP19" s="238" cm="1">
        <f t="array" aca="1" ref="LP19" ca="1">IFERROR(IF(AND(НачИнвП_Дата&lt;=LP$3,КИнвП_Дата&gt;LP$3),
             INDEX(ЗФ,MATCH($A18,ЗФ!$A:$A,0),MATCH("На реализацию"&amp;YEAR(LP$3),ЗФ!$2:$2,0))*INDEX(КЗ!$A$1:$O$13,MATCH($A18,КЗ!$A:$A,0),MATCH(MONTH(LP$3),КЗ!$1:$1,0)),""),0)</f>
        <v>0</v>
      </c>
      <c r="LQ19" s="238" cm="1">
        <f t="array" aca="1" ref="LQ19" ca="1">IFERROR(IF(AND(НачИнвП_Дата&lt;=LQ$3,КИнвП_Дата&gt;LQ$3),
             INDEX(ЗФ,MATCH($A18,ЗФ!$A:$A,0),MATCH("На реализацию"&amp;YEAR(LQ$3),ЗФ!$2:$2,0))*INDEX(КЗ!$A$1:$O$13,MATCH($A18,КЗ!$A:$A,0),MATCH(MONTH(LQ$3),КЗ!$1:$1,0)),""),0)</f>
        <v>0</v>
      </c>
      <c r="LR19" s="238" cm="1">
        <f t="array" aca="1" ref="LR19" ca="1">IFERROR(IF(AND(НачИнвП_Дата&lt;=LR$3,КИнвП_Дата&gt;LR$3),
             INDEX(ЗФ,MATCH($A18,ЗФ!$A:$A,0),MATCH("На реализацию"&amp;YEAR(LR$3),ЗФ!$2:$2,0))*INDEX(КЗ!$A$1:$O$13,MATCH($A18,КЗ!$A:$A,0),MATCH(MONTH(LR$3),КЗ!$1:$1,0)),""),0)</f>
        <v>0</v>
      </c>
      <c r="LS19" s="238" cm="1">
        <f t="array" aca="1" ref="LS19" ca="1">IFERROR(IF(AND(НачИнвП_Дата&lt;=LS$3,КИнвП_Дата&gt;LS$3),
             INDEX(ЗФ,MATCH($A18,ЗФ!$A:$A,0),MATCH("На реализацию"&amp;YEAR(LS$3),ЗФ!$2:$2,0))*INDEX(КЗ!$A$1:$O$13,MATCH($A18,КЗ!$A:$A,0),MATCH(MONTH(LS$3),КЗ!$1:$1,0)),""),0)</f>
        <v>0</v>
      </c>
      <c r="LT19" s="238" cm="1">
        <f t="array" aca="1" ref="LT19" ca="1">IFERROR(IF(AND(НачИнвП_Дата&lt;=LT$3,КИнвП_Дата&gt;LT$3),
             INDEX(ЗФ,MATCH($A18,ЗФ!$A:$A,0),MATCH("На реализацию"&amp;YEAR(LT$3),ЗФ!$2:$2,0))*INDEX(КЗ!$A$1:$O$13,MATCH($A18,КЗ!$A:$A,0),MATCH(MONTH(LT$3),КЗ!$1:$1,0)),""),0)</f>
        <v>1575</v>
      </c>
      <c r="LU19" s="238" cm="1">
        <f t="array" aca="1" ref="LU19" ca="1">IFERROR(IF(AND(НачИнвП_Дата&lt;=LU$3,КИнвП_Дата&gt;LU$3),
             INDEX(ЗФ,MATCH($A18,ЗФ!$A:$A,0),MATCH("На реализацию"&amp;YEAR(LU$3),ЗФ!$2:$2,0))*INDEX(КЗ!$A$1:$O$13,MATCH($A18,КЗ!$A:$A,0),MATCH(MONTH(LU$3),КЗ!$1:$1,0)),""),0)</f>
        <v>1575</v>
      </c>
      <c r="LV19" s="238" cm="1">
        <f t="array" aca="1" ref="LV19" ca="1">IFERROR(IF(AND(НачИнвП_Дата&lt;=LV$3,КИнвП_Дата&gt;LV$3),
             INDEX(ЗФ,MATCH($A18,ЗФ!$A:$A,0),MATCH("На реализацию"&amp;YEAR(LV$3),ЗФ!$2:$2,0))*INDEX(КЗ!$A$1:$O$13,MATCH($A18,КЗ!$A:$A,0),MATCH(MONTH(LV$3),КЗ!$1:$1,0)),""),0)</f>
        <v>0</v>
      </c>
      <c r="LW19" s="238" cm="1">
        <f t="array" aca="1" ref="LW19" ca="1">IFERROR(IF(AND(НачИнвП_Дата&lt;=LW$3,КИнвП_Дата&gt;LW$3),
             INDEX(ЗФ,MATCH($A18,ЗФ!$A:$A,0),MATCH("На реализацию"&amp;YEAR(LW$3),ЗФ!$2:$2,0))*INDEX(КЗ!$A$1:$O$13,MATCH($A18,КЗ!$A:$A,0),MATCH(MONTH(LW$3),КЗ!$1:$1,0)),""),0)</f>
        <v>0</v>
      </c>
      <c r="LX19" s="238" cm="1">
        <f t="array" aca="1" ref="LX19" ca="1">IFERROR(IF(AND(НачИнвП_Дата&lt;=LX$3,КИнвП_Дата&gt;LX$3),
             INDEX(ЗФ,MATCH($A18,ЗФ!$A:$A,0),MATCH("На реализацию"&amp;YEAR(LX$3),ЗФ!$2:$2,0))*INDEX(КЗ!$A$1:$O$13,MATCH($A18,КЗ!$A:$A,0),MATCH(MONTH(LX$3),КЗ!$1:$1,0)),""),0)</f>
        <v>0</v>
      </c>
      <c r="LY19" s="238" cm="1">
        <f t="array" aca="1" ref="LY19" ca="1">IFERROR(IF(AND(НачИнвП_Дата&lt;=LY$3,КИнвП_Дата&gt;LY$3),
             INDEX(ЗФ,MATCH($A18,ЗФ!$A:$A,0),MATCH("На реализацию"&amp;YEAR(LY$3),ЗФ!$2:$2,0))*INDEX(КЗ!$A$1:$O$13,MATCH($A18,КЗ!$A:$A,0),MATCH(MONTH(LY$3),КЗ!$1:$1,0)),""),0)</f>
        <v>0</v>
      </c>
      <c r="LZ19" s="238" cm="1">
        <f t="array" aca="1" ref="LZ19" ca="1">IFERROR(IF(AND(НачИнвП_Дата&lt;=LZ$3,КИнвП_Дата&gt;LZ$3),
             INDEX(ЗФ,MATCH($A18,ЗФ!$A:$A,0),MATCH("На реализацию"&amp;YEAR(LZ$3),ЗФ!$2:$2,0))*INDEX(КЗ!$A$1:$O$13,MATCH($A18,КЗ!$A:$A,0),MATCH(MONTH(LZ$3),КЗ!$1:$1,0)),""),0)</f>
        <v>0</v>
      </c>
      <c r="MA19" s="548">
        <f t="shared" ref="MA19" ca="1" si="777">SUM(LO19:LZ19)</f>
        <v>3150</v>
      </c>
      <c r="MB19" s="238" cm="1">
        <f t="array" aca="1" ref="MB19" ca="1">IFERROR(IF(AND(НачИнвП_Дата&lt;=MB$3,КИнвП_Дата&gt;MB$3),
             INDEX(ЗФ,MATCH($A18,ЗФ!$A:$A,0),MATCH("На реализацию"&amp;YEAR(MB$3),ЗФ!$2:$2,0))*INDEX(КЗ!$A$1:$O$13,MATCH($A18,КЗ!$A:$A,0),MATCH(MONTH(MB$3),КЗ!$1:$1,0)),""),0)</f>
        <v>0</v>
      </c>
      <c r="MC19" s="238" cm="1">
        <f t="array" aca="1" ref="MC19" ca="1">IFERROR(IF(AND(НачИнвП_Дата&lt;=MC$3,КИнвП_Дата&gt;MC$3),
             INDEX(ЗФ,MATCH($A18,ЗФ!$A:$A,0),MATCH("На реализацию"&amp;YEAR(MC$3),ЗФ!$2:$2,0))*INDEX(КЗ!$A$1:$O$13,MATCH($A18,КЗ!$A:$A,0),MATCH(MONTH(MC$3),КЗ!$1:$1,0)),""),0)</f>
        <v>0</v>
      </c>
      <c r="MD19" s="238" cm="1">
        <f t="array" aca="1" ref="MD19" ca="1">IFERROR(IF(AND(НачИнвП_Дата&lt;=MD$3,КИнвП_Дата&gt;MD$3),
             INDEX(ЗФ,MATCH($A18,ЗФ!$A:$A,0),MATCH("На реализацию"&amp;YEAR(MD$3),ЗФ!$2:$2,0))*INDEX(КЗ!$A$1:$O$13,MATCH($A18,КЗ!$A:$A,0),MATCH(MONTH(MD$3),КЗ!$1:$1,0)),""),0)</f>
        <v>0</v>
      </c>
      <c r="ME19" s="238" cm="1">
        <f t="array" aca="1" ref="ME19" ca="1">IFERROR(IF(AND(НачИнвП_Дата&lt;=ME$3,КИнвП_Дата&gt;ME$3),
             INDEX(ЗФ,MATCH($A18,ЗФ!$A:$A,0),MATCH("На реализацию"&amp;YEAR(ME$3),ЗФ!$2:$2,0))*INDEX(КЗ!$A$1:$O$13,MATCH($A18,КЗ!$A:$A,0),MATCH(MONTH(ME$3),КЗ!$1:$1,0)),""),0)</f>
        <v>0</v>
      </c>
      <c r="MF19" s="238" cm="1">
        <f t="array" aca="1" ref="MF19" ca="1">IFERROR(IF(AND(НачИнвП_Дата&lt;=MF$3,КИнвП_Дата&gt;MF$3),
             INDEX(ЗФ,MATCH($A18,ЗФ!$A:$A,0),MATCH("На реализацию"&amp;YEAR(MF$3),ЗФ!$2:$2,0))*INDEX(КЗ!$A$1:$O$13,MATCH($A18,КЗ!$A:$A,0),MATCH(MONTH(MF$3),КЗ!$1:$1,0)),""),0)</f>
        <v>0</v>
      </c>
      <c r="MG19" s="238" cm="1">
        <f t="array" aca="1" ref="MG19" ca="1">IFERROR(IF(AND(НачИнвП_Дата&lt;=MG$3,КИнвП_Дата&gt;MG$3),
             INDEX(ЗФ,MATCH($A18,ЗФ!$A:$A,0),MATCH("На реализацию"&amp;YEAR(MG$3),ЗФ!$2:$2,0))*INDEX(КЗ!$A$1:$O$13,MATCH($A18,КЗ!$A:$A,0),MATCH(MONTH(MG$3),КЗ!$1:$1,0)),""),0)</f>
        <v>1575</v>
      </c>
      <c r="MH19" s="238" cm="1">
        <f t="array" aca="1" ref="MH19" ca="1">IFERROR(IF(AND(НачИнвП_Дата&lt;=MH$3,КИнвП_Дата&gt;MH$3),
             INDEX(ЗФ,MATCH($A18,ЗФ!$A:$A,0),MATCH("На реализацию"&amp;YEAR(MH$3),ЗФ!$2:$2,0))*INDEX(КЗ!$A$1:$O$13,MATCH($A18,КЗ!$A:$A,0),MATCH(MONTH(MH$3),КЗ!$1:$1,0)),""),0)</f>
        <v>1575</v>
      </c>
      <c r="MI19" s="238" cm="1">
        <f t="array" aca="1" ref="MI19" ca="1">IFERROR(IF(AND(НачИнвП_Дата&lt;=MI$3,КИнвП_Дата&gt;MI$3),
             INDEX(ЗФ,MATCH($A18,ЗФ!$A:$A,0),MATCH("На реализацию"&amp;YEAR(MI$3),ЗФ!$2:$2,0))*INDEX(КЗ!$A$1:$O$13,MATCH($A18,КЗ!$A:$A,0),MATCH(MONTH(MI$3),КЗ!$1:$1,0)),""),0)</f>
        <v>0</v>
      </c>
      <c r="MJ19" s="238" cm="1">
        <f t="array" aca="1" ref="MJ19" ca="1">IFERROR(IF(AND(НачИнвП_Дата&lt;=MJ$3,КИнвП_Дата&gt;MJ$3),
             INDEX(ЗФ,MATCH($A18,ЗФ!$A:$A,0),MATCH("На реализацию"&amp;YEAR(MJ$3),ЗФ!$2:$2,0))*INDEX(КЗ!$A$1:$O$13,MATCH($A18,КЗ!$A:$A,0),MATCH(MONTH(MJ$3),КЗ!$1:$1,0)),""),0)</f>
        <v>0</v>
      </c>
      <c r="MK19" s="238" cm="1">
        <f t="array" aca="1" ref="MK19" ca="1">IFERROR(IF(AND(НачИнвП_Дата&lt;=MK$3,КИнвП_Дата&gt;MK$3),
             INDEX(ЗФ,MATCH($A18,ЗФ!$A:$A,0),MATCH("На реализацию"&amp;YEAR(MK$3),ЗФ!$2:$2,0))*INDEX(КЗ!$A$1:$O$13,MATCH($A18,КЗ!$A:$A,0),MATCH(MONTH(MK$3),КЗ!$1:$1,0)),""),0)</f>
        <v>0</v>
      </c>
      <c r="ML19" s="238" cm="1">
        <f t="array" aca="1" ref="ML19" ca="1">IFERROR(IF(AND(НачИнвП_Дата&lt;=ML$3,КИнвП_Дата&gt;ML$3),
             INDEX(ЗФ,MATCH($A18,ЗФ!$A:$A,0),MATCH("На реализацию"&amp;YEAR(ML$3),ЗФ!$2:$2,0))*INDEX(КЗ!$A$1:$O$13,MATCH($A18,КЗ!$A:$A,0),MATCH(MONTH(ML$3),КЗ!$1:$1,0)),""),0)</f>
        <v>0</v>
      </c>
      <c r="MM19" s="238" cm="1">
        <f t="array" aca="1" ref="MM19" ca="1">IFERROR(IF(AND(НачИнвП_Дата&lt;=MM$3,КИнвП_Дата&gt;MM$3),
             INDEX(ЗФ,MATCH($A18,ЗФ!$A:$A,0),MATCH("На реализацию"&amp;YEAR(MM$3),ЗФ!$2:$2,0))*INDEX(КЗ!$A$1:$O$13,MATCH($A18,КЗ!$A:$A,0),MATCH(MONTH(MM$3),КЗ!$1:$1,0)),""),0)</f>
        <v>0</v>
      </c>
      <c r="MN19" s="548">
        <f t="shared" ref="MN19" ca="1" si="778">SUM(MB19:MM19)</f>
        <v>3150</v>
      </c>
      <c r="MO19" s="238" cm="1">
        <f t="array" aca="1" ref="MO19" ca="1">IFERROR(IF(AND(НачИнвП_Дата&lt;=MO$3,КИнвП_Дата&gt;MO$3),
             INDEX(ЗФ,MATCH($A18,ЗФ!$A:$A,0),MATCH("На реализацию"&amp;YEAR(MO$3),ЗФ!$2:$2,0))*INDEX(КЗ!$A$1:$O$13,MATCH($A18,КЗ!$A:$A,0),MATCH(MONTH(MO$3),КЗ!$1:$1,0)),""),0)</f>
        <v>0</v>
      </c>
      <c r="MP19" s="238" cm="1">
        <f t="array" aca="1" ref="MP19" ca="1">IFERROR(IF(AND(НачИнвП_Дата&lt;=MP$3,КИнвП_Дата&gt;MP$3),
             INDEX(ЗФ,MATCH($A18,ЗФ!$A:$A,0),MATCH("На реализацию"&amp;YEAR(MP$3),ЗФ!$2:$2,0))*INDEX(КЗ!$A$1:$O$13,MATCH($A18,КЗ!$A:$A,0),MATCH(MONTH(MP$3),КЗ!$1:$1,0)),""),0)</f>
        <v>0</v>
      </c>
      <c r="MQ19" s="238" cm="1">
        <f t="array" aca="1" ref="MQ19" ca="1">IFERROR(IF(AND(НачИнвП_Дата&lt;=MQ$3,КИнвП_Дата&gt;MQ$3),
             INDEX(ЗФ,MATCH($A18,ЗФ!$A:$A,0),MATCH("На реализацию"&amp;YEAR(MQ$3),ЗФ!$2:$2,0))*INDEX(КЗ!$A$1:$O$13,MATCH($A18,КЗ!$A:$A,0),MATCH(MONTH(MQ$3),КЗ!$1:$1,0)),""),0)</f>
        <v>0</v>
      </c>
      <c r="MR19" s="238" cm="1">
        <f t="array" aca="1" ref="MR19" ca="1">IFERROR(IF(AND(НачИнвП_Дата&lt;=MR$3,КИнвП_Дата&gt;MR$3),
             INDEX(ЗФ,MATCH($A18,ЗФ!$A:$A,0),MATCH("На реализацию"&amp;YEAR(MR$3),ЗФ!$2:$2,0))*INDEX(КЗ!$A$1:$O$13,MATCH($A18,КЗ!$A:$A,0),MATCH(MONTH(MR$3),КЗ!$1:$1,0)),""),0)</f>
        <v>0</v>
      </c>
      <c r="MS19" s="238" cm="1">
        <f t="array" aca="1" ref="MS19" ca="1">IFERROR(IF(AND(НачИнвП_Дата&lt;=MS$3,КИнвП_Дата&gt;MS$3),
             INDEX(ЗФ,MATCH($A18,ЗФ!$A:$A,0),MATCH("На реализацию"&amp;YEAR(MS$3),ЗФ!$2:$2,0))*INDEX(КЗ!$A$1:$O$13,MATCH($A18,КЗ!$A:$A,0),MATCH(MONTH(MS$3),КЗ!$1:$1,0)),""),0)</f>
        <v>0</v>
      </c>
      <c r="MT19" s="238" cm="1">
        <f t="array" aca="1" ref="MT19" ca="1">IFERROR(IF(AND(НачИнвП_Дата&lt;=MT$3,КИнвП_Дата&gt;MT$3),
             INDEX(ЗФ,MATCH($A18,ЗФ!$A:$A,0),MATCH("На реализацию"&amp;YEAR(MT$3),ЗФ!$2:$2,0))*INDEX(КЗ!$A$1:$O$13,MATCH($A18,КЗ!$A:$A,0),MATCH(MONTH(MT$3),КЗ!$1:$1,0)),""),0)</f>
        <v>1575</v>
      </c>
      <c r="MU19" s="238" cm="1">
        <f t="array" aca="1" ref="MU19" ca="1">IFERROR(IF(AND(НачИнвП_Дата&lt;=MU$3,КИнвП_Дата&gt;MU$3),
             INDEX(ЗФ,MATCH($A18,ЗФ!$A:$A,0),MATCH("На реализацию"&amp;YEAR(MU$3),ЗФ!$2:$2,0))*INDEX(КЗ!$A$1:$O$13,MATCH($A18,КЗ!$A:$A,0),MATCH(MONTH(MU$3),КЗ!$1:$1,0)),""),0)</f>
        <v>1575</v>
      </c>
      <c r="MV19" s="238" cm="1">
        <f t="array" aca="1" ref="MV19" ca="1">IFERROR(IF(AND(НачИнвП_Дата&lt;=MV$3,КИнвП_Дата&gt;MV$3),
             INDEX(ЗФ,MATCH($A18,ЗФ!$A:$A,0),MATCH("На реализацию"&amp;YEAR(MV$3),ЗФ!$2:$2,0))*INDEX(КЗ!$A$1:$O$13,MATCH($A18,КЗ!$A:$A,0),MATCH(MONTH(MV$3),КЗ!$1:$1,0)),""),0)</f>
        <v>0</v>
      </c>
      <c r="MW19" s="238" cm="1">
        <f t="array" aca="1" ref="MW19" ca="1">IFERROR(IF(AND(НачИнвП_Дата&lt;=MW$3,КИнвП_Дата&gt;MW$3),
             INDEX(ЗФ,MATCH($A18,ЗФ!$A:$A,0),MATCH("На реализацию"&amp;YEAR(MW$3),ЗФ!$2:$2,0))*INDEX(КЗ!$A$1:$O$13,MATCH($A18,КЗ!$A:$A,0),MATCH(MONTH(MW$3),КЗ!$1:$1,0)),""),0)</f>
        <v>0</v>
      </c>
      <c r="MX19" s="238" cm="1">
        <f t="array" aca="1" ref="MX19" ca="1">IFERROR(IF(AND(НачИнвП_Дата&lt;=MX$3,КИнвП_Дата&gt;MX$3),
             INDEX(ЗФ,MATCH($A18,ЗФ!$A:$A,0),MATCH("На реализацию"&amp;YEAR(MX$3),ЗФ!$2:$2,0))*INDEX(КЗ!$A$1:$O$13,MATCH($A18,КЗ!$A:$A,0),MATCH(MONTH(MX$3),КЗ!$1:$1,0)),""),0)</f>
        <v>0</v>
      </c>
      <c r="MY19" s="238" cm="1">
        <f t="array" aca="1" ref="MY19" ca="1">IFERROR(IF(AND(НачИнвП_Дата&lt;=MY$3,КИнвП_Дата&gt;MY$3),
             INDEX(ЗФ,MATCH($A18,ЗФ!$A:$A,0),MATCH("На реализацию"&amp;YEAR(MY$3),ЗФ!$2:$2,0))*INDEX(КЗ!$A$1:$O$13,MATCH($A18,КЗ!$A:$A,0),MATCH(MONTH(MY$3),КЗ!$1:$1,0)),""),0)</f>
        <v>0</v>
      </c>
      <c r="MZ19" s="238" cm="1">
        <f t="array" aca="1" ref="MZ19" ca="1">IFERROR(IF(AND(НачИнвП_Дата&lt;=MZ$3,КИнвП_Дата&gt;MZ$3),
             INDEX(ЗФ,MATCH($A18,ЗФ!$A:$A,0),MATCH("На реализацию"&amp;YEAR(MZ$3),ЗФ!$2:$2,0))*INDEX(КЗ!$A$1:$O$13,MATCH($A18,КЗ!$A:$A,0),MATCH(MONTH(MZ$3),КЗ!$1:$1,0)),""),0)</f>
        <v>0</v>
      </c>
      <c r="NA19" s="548">
        <f t="shared" ref="NA19" ca="1" si="779">SUM(MO19:MZ19)</f>
        <v>3150</v>
      </c>
      <c r="NB19" s="238" cm="1">
        <f t="array" aca="1" ref="NB19" ca="1">IFERROR(IF(AND(НачИнвП_Дата&lt;=NB$3,КИнвП_Дата&gt;NB$3),
             INDEX(ЗФ,MATCH($A18,ЗФ!$A:$A,0),MATCH("На реализацию"&amp;YEAR(NB$3),ЗФ!$2:$2,0))*INDEX(КЗ!$A$1:$O$13,MATCH($A18,КЗ!$A:$A,0),MATCH(MONTH(NB$3),КЗ!$1:$1,0)),""),0)</f>
        <v>0</v>
      </c>
      <c r="NC19" s="238" cm="1">
        <f t="array" aca="1" ref="NC19" ca="1">IFERROR(IF(AND(НачИнвП_Дата&lt;=NC$3,КИнвП_Дата&gt;NC$3),
             INDEX(ЗФ,MATCH($A18,ЗФ!$A:$A,0),MATCH("На реализацию"&amp;YEAR(NC$3),ЗФ!$2:$2,0))*INDEX(КЗ!$A$1:$O$13,MATCH($A18,КЗ!$A:$A,0),MATCH(MONTH(NC$3),КЗ!$1:$1,0)),""),0)</f>
        <v>0</v>
      </c>
      <c r="ND19" s="238" cm="1">
        <f t="array" aca="1" ref="ND19" ca="1">IFERROR(IF(AND(НачИнвП_Дата&lt;=ND$3,КИнвП_Дата&gt;ND$3),
             INDEX(ЗФ,MATCH($A18,ЗФ!$A:$A,0),MATCH("На реализацию"&amp;YEAR(ND$3),ЗФ!$2:$2,0))*INDEX(КЗ!$A$1:$O$13,MATCH($A18,КЗ!$A:$A,0),MATCH(MONTH(ND$3),КЗ!$1:$1,0)),""),0)</f>
        <v>0</v>
      </c>
      <c r="NE19" s="238" cm="1">
        <f t="array" aca="1" ref="NE19" ca="1">IFERROR(IF(AND(НачИнвП_Дата&lt;=NE$3,КИнвП_Дата&gt;NE$3),
             INDEX(ЗФ,MATCH($A18,ЗФ!$A:$A,0),MATCH("На реализацию"&amp;YEAR(NE$3),ЗФ!$2:$2,0))*INDEX(КЗ!$A$1:$O$13,MATCH($A18,КЗ!$A:$A,0),MATCH(MONTH(NE$3),КЗ!$1:$1,0)),""),0)</f>
        <v>0</v>
      </c>
      <c r="NF19" s="238" cm="1">
        <f t="array" aca="1" ref="NF19" ca="1">IFERROR(IF(AND(НачИнвП_Дата&lt;=NF$3,КИнвП_Дата&gt;NF$3),
             INDEX(ЗФ,MATCH($A18,ЗФ!$A:$A,0),MATCH("На реализацию"&amp;YEAR(NF$3),ЗФ!$2:$2,0))*INDEX(КЗ!$A$1:$O$13,MATCH($A18,КЗ!$A:$A,0),MATCH(MONTH(NF$3),КЗ!$1:$1,0)),""),0)</f>
        <v>0</v>
      </c>
      <c r="NG19" s="238" cm="1">
        <f t="array" aca="1" ref="NG19" ca="1">IFERROR(IF(AND(НачИнвП_Дата&lt;=NG$3,КИнвП_Дата&gt;NG$3),
             INDEX(ЗФ,MATCH($A18,ЗФ!$A:$A,0),MATCH("На реализацию"&amp;YEAR(NG$3),ЗФ!$2:$2,0))*INDEX(КЗ!$A$1:$O$13,MATCH($A18,КЗ!$A:$A,0),MATCH(MONTH(NG$3),КЗ!$1:$1,0)),""),0)</f>
        <v>1575</v>
      </c>
      <c r="NH19" s="238" cm="1">
        <f t="array" aca="1" ref="NH19" ca="1">IFERROR(IF(AND(НачИнвП_Дата&lt;=NH$3,КИнвП_Дата&gt;NH$3),
             INDEX(ЗФ,MATCH($A18,ЗФ!$A:$A,0),MATCH("На реализацию"&amp;YEAR(NH$3),ЗФ!$2:$2,0))*INDEX(КЗ!$A$1:$O$13,MATCH($A18,КЗ!$A:$A,0),MATCH(MONTH(NH$3),КЗ!$1:$1,0)),""),0)</f>
        <v>1575</v>
      </c>
      <c r="NI19" s="238" cm="1">
        <f t="array" aca="1" ref="NI19" ca="1">IFERROR(IF(AND(НачИнвП_Дата&lt;=NI$3,КИнвП_Дата&gt;NI$3),
             INDEX(ЗФ,MATCH($A18,ЗФ!$A:$A,0),MATCH("На реализацию"&amp;YEAR(NI$3),ЗФ!$2:$2,0))*INDEX(КЗ!$A$1:$O$13,MATCH($A18,КЗ!$A:$A,0),MATCH(MONTH(NI$3),КЗ!$1:$1,0)),""),0)</f>
        <v>0</v>
      </c>
      <c r="NJ19" s="238" cm="1">
        <f t="array" aca="1" ref="NJ19" ca="1">IFERROR(IF(AND(НачИнвП_Дата&lt;=NJ$3,КИнвП_Дата&gt;NJ$3),
             INDEX(ЗФ,MATCH($A18,ЗФ!$A:$A,0),MATCH("На реализацию"&amp;YEAR(NJ$3),ЗФ!$2:$2,0))*INDEX(КЗ!$A$1:$O$13,MATCH($A18,КЗ!$A:$A,0),MATCH(MONTH(NJ$3),КЗ!$1:$1,0)),""),0)</f>
        <v>0</v>
      </c>
      <c r="NK19" s="238" cm="1">
        <f t="array" aca="1" ref="NK19" ca="1">IFERROR(IF(AND(НачИнвП_Дата&lt;=NK$3,КИнвП_Дата&gt;NK$3),
             INDEX(ЗФ,MATCH($A18,ЗФ!$A:$A,0),MATCH("На реализацию"&amp;YEAR(NK$3),ЗФ!$2:$2,0))*INDEX(КЗ!$A$1:$O$13,MATCH($A18,КЗ!$A:$A,0),MATCH(MONTH(NK$3),КЗ!$1:$1,0)),""),0)</f>
        <v>0</v>
      </c>
      <c r="NL19" s="238" cm="1">
        <f t="array" aca="1" ref="NL19" ca="1">IFERROR(IF(AND(НачИнвП_Дата&lt;=NL$3,КИнвП_Дата&gt;NL$3),
             INDEX(ЗФ,MATCH($A18,ЗФ!$A:$A,0),MATCH("На реализацию"&amp;YEAR(NL$3),ЗФ!$2:$2,0))*INDEX(КЗ!$A$1:$O$13,MATCH($A18,КЗ!$A:$A,0),MATCH(MONTH(NL$3),КЗ!$1:$1,0)),""),0)</f>
        <v>0</v>
      </c>
      <c r="NM19" s="238" cm="1">
        <f t="array" aca="1" ref="NM19" ca="1">IFERROR(IF(AND(НачИнвП_Дата&lt;=NM$3,КИнвП_Дата&gt;NM$3),
             INDEX(ЗФ,MATCH($A18,ЗФ!$A:$A,0),MATCH("На реализацию"&amp;YEAR(NM$3),ЗФ!$2:$2,0))*INDEX(КЗ!$A$1:$O$13,MATCH($A18,КЗ!$A:$A,0),MATCH(MONTH(NM$3),КЗ!$1:$1,0)),""),0)</f>
        <v>0</v>
      </c>
      <c r="NN19" s="548">
        <f t="shared" ref="NN19" ca="1" si="780">SUM(NB19:NM19)</f>
        <v>3150</v>
      </c>
      <c r="NO19" s="238" cm="1">
        <f t="array" aca="1" ref="NO19" ca="1">IFERROR(IF(AND(НачИнвП_Дата&lt;=NO$3,КИнвП_Дата&gt;NO$3),
             INDEX(ЗФ,MATCH($A18,ЗФ!$A:$A,0),MATCH("На реализацию"&amp;YEAR(NO$3),ЗФ!$2:$2,0))*INDEX(КЗ!$A$1:$O$13,MATCH($A18,КЗ!$A:$A,0),MATCH(MONTH(NO$3),КЗ!$1:$1,0)),""),0)</f>
        <v>0</v>
      </c>
      <c r="NP19" s="238" cm="1">
        <f t="array" aca="1" ref="NP19" ca="1">IFERROR(IF(AND(НачИнвП_Дата&lt;=NP$3,КИнвП_Дата&gt;NP$3),
             INDEX(ЗФ,MATCH($A18,ЗФ!$A:$A,0),MATCH("На реализацию"&amp;YEAR(NP$3),ЗФ!$2:$2,0))*INDEX(КЗ!$A$1:$O$13,MATCH($A18,КЗ!$A:$A,0),MATCH(MONTH(NP$3),КЗ!$1:$1,0)),""),0)</f>
        <v>0</v>
      </c>
      <c r="NQ19" s="238" cm="1">
        <f t="array" aca="1" ref="NQ19" ca="1">IFERROR(IF(AND(НачИнвП_Дата&lt;=NQ$3,КИнвП_Дата&gt;NQ$3),
             INDEX(ЗФ,MATCH($A18,ЗФ!$A:$A,0),MATCH("На реализацию"&amp;YEAR(NQ$3),ЗФ!$2:$2,0))*INDEX(КЗ!$A$1:$O$13,MATCH($A18,КЗ!$A:$A,0),MATCH(MONTH(NQ$3),КЗ!$1:$1,0)),""),0)</f>
        <v>0</v>
      </c>
      <c r="NR19" s="238" cm="1">
        <f t="array" aca="1" ref="NR19" ca="1">IFERROR(IF(AND(НачИнвП_Дата&lt;=NR$3,КИнвП_Дата&gt;NR$3),
             INDEX(ЗФ,MATCH($A18,ЗФ!$A:$A,0),MATCH("На реализацию"&amp;YEAR(NR$3),ЗФ!$2:$2,0))*INDEX(КЗ!$A$1:$O$13,MATCH($A18,КЗ!$A:$A,0),MATCH(MONTH(NR$3),КЗ!$1:$1,0)),""),0)</f>
        <v>0</v>
      </c>
      <c r="NS19" s="238" cm="1">
        <f t="array" aca="1" ref="NS19" ca="1">IFERROR(IF(AND(НачИнвП_Дата&lt;=NS$3,КИнвП_Дата&gt;NS$3),
             INDEX(ЗФ,MATCH($A18,ЗФ!$A:$A,0),MATCH("На реализацию"&amp;YEAR(NS$3),ЗФ!$2:$2,0))*INDEX(КЗ!$A$1:$O$13,MATCH($A18,КЗ!$A:$A,0),MATCH(MONTH(NS$3),КЗ!$1:$1,0)),""),0)</f>
        <v>0</v>
      </c>
      <c r="NT19" s="238" cm="1">
        <f t="array" aca="1" ref="NT19" ca="1">IFERROR(IF(AND(НачИнвП_Дата&lt;=NT$3,КИнвП_Дата&gt;NT$3),
             INDEX(ЗФ,MATCH($A18,ЗФ!$A:$A,0),MATCH("На реализацию"&amp;YEAR(NT$3),ЗФ!$2:$2,0))*INDEX(КЗ!$A$1:$O$13,MATCH($A18,КЗ!$A:$A,0),MATCH(MONTH(NT$3),КЗ!$1:$1,0)),""),0)</f>
        <v>1575</v>
      </c>
      <c r="NU19" s="238" cm="1">
        <f t="array" aca="1" ref="NU19" ca="1">IFERROR(IF(AND(НачИнвП_Дата&lt;=NU$3,КИнвП_Дата&gt;NU$3),
             INDEX(ЗФ,MATCH($A18,ЗФ!$A:$A,0),MATCH("На реализацию"&amp;YEAR(NU$3),ЗФ!$2:$2,0))*INDEX(КЗ!$A$1:$O$13,MATCH($A18,КЗ!$A:$A,0),MATCH(MONTH(NU$3),КЗ!$1:$1,0)),""),0)</f>
        <v>1575</v>
      </c>
      <c r="NV19" s="238" cm="1">
        <f t="array" aca="1" ref="NV19" ca="1">IFERROR(IF(AND(НачИнвП_Дата&lt;=NV$3,КИнвП_Дата&gt;NV$3),
             INDEX(ЗФ,MATCH($A18,ЗФ!$A:$A,0),MATCH("На реализацию"&amp;YEAR(NV$3),ЗФ!$2:$2,0))*INDEX(КЗ!$A$1:$O$13,MATCH($A18,КЗ!$A:$A,0),MATCH(MONTH(NV$3),КЗ!$1:$1,0)),""),0)</f>
        <v>0</v>
      </c>
      <c r="NW19" s="238" cm="1">
        <f t="array" aca="1" ref="NW19" ca="1">IFERROR(IF(AND(НачИнвП_Дата&lt;=NW$3,КИнвП_Дата&gt;NW$3),
             INDEX(ЗФ,MATCH($A18,ЗФ!$A:$A,0),MATCH("На реализацию"&amp;YEAR(NW$3),ЗФ!$2:$2,0))*INDEX(КЗ!$A$1:$O$13,MATCH($A18,КЗ!$A:$A,0),MATCH(MONTH(NW$3),КЗ!$1:$1,0)),""),0)</f>
        <v>0</v>
      </c>
      <c r="NX19" s="238" cm="1">
        <f t="array" aca="1" ref="NX19" ca="1">IFERROR(IF(AND(НачИнвП_Дата&lt;=NX$3,КИнвП_Дата&gt;NX$3),
             INDEX(ЗФ,MATCH($A18,ЗФ!$A:$A,0),MATCH("На реализацию"&amp;YEAR(NX$3),ЗФ!$2:$2,0))*INDEX(КЗ!$A$1:$O$13,MATCH($A18,КЗ!$A:$A,0),MATCH(MONTH(NX$3),КЗ!$1:$1,0)),""),0)</f>
        <v>0</v>
      </c>
      <c r="NY19" s="238" cm="1">
        <f t="array" aca="1" ref="NY19" ca="1">IFERROR(IF(AND(НачИнвП_Дата&lt;=NY$3,КИнвП_Дата&gt;NY$3),
             INDEX(ЗФ,MATCH($A18,ЗФ!$A:$A,0),MATCH("На реализацию"&amp;YEAR(NY$3),ЗФ!$2:$2,0))*INDEX(КЗ!$A$1:$O$13,MATCH($A18,КЗ!$A:$A,0),MATCH(MONTH(NY$3),КЗ!$1:$1,0)),""),0)</f>
        <v>0</v>
      </c>
      <c r="NZ19" s="238" cm="1">
        <f t="array" aca="1" ref="NZ19" ca="1">IFERROR(IF(AND(НачИнвП_Дата&lt;=NZ$3,КИнвП_Дата&gt;NZ$3),
             INDEX(ЗФ,MATCH($A18,ЗФ!$A:$A,0),MATCH("На реализацию"&amp;YEAR(NZ$3),ЗФ!$2:$2,0))*INDEX(КЗ!$A$1:$O$13,MATCH($A18,КЗ!$A:$A,0),MATCH(MONTH(NZ$3),КЗ!$1:$1,0)),""),0)</f>
        <v>0</v>
      </c>
      <c r="OA19" s="548">
        <f t="shared" ref="OA19" ca="1" si="781">SUM(NO19:NZ19)</f>
        <v>3150</v>
      </c>
      <c r="OB19" s="238" cm="1">
        <f t="array" aca="1" ref="OB19" ca="1">IFERROR(IF(AND(НачИнвП_Дата&lt;=OB$3,КИнвП_Дата&gt;OB$3),
             INDEX(ЗФ,MATCH($A18,ЗФ!$A:$A,0),MATCH("На реализацию"&amp;YEAR(OB$3),ЗФ!$2:$2,0))*INDEX(КЗ!$A$1:$O$13,MATCH($A18,КЗ!$A:$A,0),MATCH(MONTH(OB$3),КЗ!$1:$1,0)),""),0)</f>
        <v>0</v>
      </c>
      <c r="OC19" s="238" cm="1">
        <f t="array" aca="1" ref="OC19" ca="1">IFERROR(IF(AND(НачИнвП_Дата&lt;=OC$3,КИнвП_Дата&gt;OC$3),
             INDEX(ЗФ,MATCH($A18,ЗФ!$A:$A,0),MATCH("На реализацию"&amp;YEAR(OC$3),ЗФ!$2:$2,0))*INDEX(КЗ!$A$1:$O$13,MATCH($A18,КЗ!$A:$A,0),MATCH(MONTH(OC$3),КЗ!$1:$1,0)),""),0)</f>
        <v>0</v>
      </c>
      <c r="OD19" s="238" cm="1">
        <f t="array" aca="1" ref="OD19" ca="1">IFERROR(IF(AND(НачИнвП_Дата&lt;=OD$3,КИнвП_Дата&gt;OD$3),
             INDEX(ЗФ,MATCH($A18,ЗФ!$A:$A,0),MATCH("На реализацию"&amp;YEAR(OD$3),ЗФ!$2:$2,0))*INDEX(КЗ!$A$1:$O$13,MATCH($A18,КЗ!$A:$A,0),MATCH(MONTH(OD$3),КЗ!$1:$1,0)),""),0)</f>
        <v>0</v>
      </c>
      <c r="OE19" s="238" cm="1">
        <f t="array" aca="1" ref="OE19" ca="1">IFERROR(IF(AND(НачИнвП_Дата&lt;=OE$3,КИнвП_Дата&gt;OE$3),
             INDEX(ЗФ,MATCH($A18,ЗФ!$A:$A,0),MATCH("На реализацию"&amp;YEAR(OE$3),ЗФ!$2:$2,0))*INDEX(КЗ!$A$1:$O$13,MATCH($A18,КЗ!$A:$A,0),MATCH(MONTH(OE$3),КЗ!$1:$1,0)),""),0)</f>
        <v>0</v>
      </c>
      <c r="OF19" s="238" cm="1">
        <f t="array" aca="1" ref="OF19" ca="1">IFERROR(IF(AND(НачИнвП_Дата&lt;=OF$3,КИнвП_Дата&gt;OF$3),
             INDEX(ЗФ,MATCH($A18,ЗФ!$A:$A,0),MATCH("На реализацию"&amp;YEAR(OF$3),ЗФ!$2:$2,0))*INDEX(КЗ!$A$1:$O$13,MATCH($A18,КЗ!$A:$A,0),MATCH(MONTH(OF$3),КЗ!$1:$1,0)),""),0)</f>
        <v>0</v>
      </c>
      <c r="OG19" s="238" cm="1">
        <f t="array" aca="1" ref="OG19" ca="1">IFERROR(IF(AND(НачИнвП_Дата&lt;=OG$3,КИнвП_Дата&gt;OG$3),
             INDEX(ЗФ,MATCH($A18,ЗФ!$A:$A,0),MATCH("На реализацию"&amp;YEAR(OG$3),ЗФ!$2:$2,0))*INDEX(КЗ!$A$1:$O$13,MATCH($A18,КЗ!$A:$A,0),MATCH(MONTH(OG$3),КЗ!$1:$1,0)),""),0)</f>
        <v>1575</v>
      </c>
      <c r="OH19" s="238" cm="1">
        <f t="array" aca="1" ref="OH19" ca="1">IFERROR(IF(AND(НачИнвП_Дата&lt;=OH$3,КИнвП_Дата&gt;OH$3),
             INDEX(ЗФ,MATCH($A18,ЗФ!$A:$A,0),MATCH("На реализацию"&amp;YEAR(OH$3),ЗФ!$2:$2,0))*INDEX(КЗ!$A$1:$O$13,MATCH($A18,КЗ!$A:$A,0),MATCH(MONTH(OH$3),КЗ!$1:$1,0)),""),0)</f>
        <v>1575</v>
      </c>
      <c r="OI19" s="238" cm="1">
        <f t="array" aca="1" ref="OI19" ca="1">IFERROR(IF(AND(НачИнвП_Дата&lt;=OI$3,КИнвП_Дата&gt;OI$3),
             INDEX(ЗФ,MATCH($A18,ЗФ!$A:$A,0),MATCH("На реализацию"&amp;YEAR(OI$3),ЗФ!$2:$2,0))*INDEX(КЗ!$A$1:$O$13,MATCH($A18,КЗ!$A:$A,0),MATCH(MONTH(OI$3),КЗ!$1:$1,0)),""),0)</f>
        <v>0</v>
      </c>
      <c r="OJ19" s="238" cm="1">
        <f t="array" aca="1" ref="OJ19" ca="1">IFERROR(IF(AND(НачИнвП_Дата&lt;=OJ$3,КИнвП_Дата&gt;OJ$3),
             INDEX(ЗФ,MATCH($A18,ЗФ!$A:$A,0),MATCH("На реализацию"&amp;YEAR(OJ$3),ЗФ!$2:$2,0))*INDEX(КЗ!$A$1:$O$13,MATCH($A18,КЗ!$A:$A,0),MATCH(MONTH(OJ$3),КЗ!$1:$1,0)),""),0)</f>
        <v>0</v>
      </c>
      <c r="OK19" s="238" t="str" cm="1">
        <f t="array" aca="1" ref="OK19" ca="1">IFERROR(IF(AND(НачИнвП_Дата&lt;=OK$3,КИнвП_Дата&gt;OK$3),
             INDEX(ЗФ,MATCH($A18,ЗФ!$A:$A,0),MATCH("На реализацию"&amp;YEAR(OK$3),ЗФ!$2:$2,0))*INDEX(КЗ!$A$1:$O$13,MATCH($A18,КЗ!$A:$A,0),MATCH(MONTH(OK$3),КЗ!$1:$1,0)),""),0)</f>
        <v/>
      </c>
      <c r="OL19" s="238" t="str" cm="1">
        <f t="array" aca="1" ref="OL19" ca="1">IFERROR(IF(AND(НачИнвП_Дата&lt;=OL$3,КИнвП_Дата&gt;OL$3),
             INDEX(ЗФ,MATCH($A18,ЗФ!$A:$A,0),MATCH("На реализацию"&amp;YEAR(OL$3),ЗФ!$2:$2,0))*INDEX(КЗ!$A$1:$O$13,MATCH($A18,КЗ!$A:$A,0),MATCH(MONTH(OL$3),КЗ!$1:$1,0)),""),0)</f>
        <v/>
      </c>
      <c r="OM19" s="238" t="str" cm="1">
        <f t="array" aca="1" ref="OM19" ca="1">IFERROR(IF(AND(НачИнвП_Дата&lt;=OM$3,КИнвП_Дата&gt;OM$3),
             INDEX(ЗФ,MATCH($A18,ЗФ!$A:$A,0),MATCH("На реализацию"&amp;YEAR(OM$3),ЗФ!$2:$2,0))*INDEX(КЗ!$A$1:$O$13,MATCH($A18,КЗ!$A:$A,0),MATCH(MONTH(OM$3),КЗ!$1:$1,0)),""),0)</f>
        <v/>
      </c>
      <c r="ON19" s="548">
        <f t="shared" ref="ON19" ca="1" si="782">SUM(OB19:OM19)</f>
        <v>3150</v>
      </c>
    </row>
    <row r="20" spans="1:404" s="233" customFormat="1" ht="12.75" outlineLevel="2">
      <c r="A20" s="231" t="s">
        <v>240</v>
      </c>
      <c r="B20" s="232">
        <f ca="1">IFERROR(IF(OFFSET(B20,-1,0,1,1)&lt;&gt;"", INDEX(ЗФ,MATCH($A18,ЗФ!$A:$A,0),MATCH("Цена на реализацию"&amp;YEAR(B$3),ЗФ!$2:$2,0)),0),0)</f>
        <v>0</v>
      </c>
      <c r="C20" s="232">
        <f ca="1">IFERROR(IF(OFFSET(C20,-1,0,1,1)&lt;&gt;"", INDEX(ЗФ,MATCH($A18,ЗФ!$A:$A,0),MATCH("Цена на реализацию"&amp;YEAR(C$3),ЗФ!$2:$2,0)),0),0)</f>
        <v>0</v>
      </c>
      <c r="D20" s="232">
        <f ca="1">IFERROR(IF(OFFSET(D20,-1,0,1,1)&lt;&gt;"", INDEX(ЗФ,MATCH($A18,ЗФ!$A:$A,0),MATCH("Цена на реализацию"&amp;YEAR(D$3),ЗФ!$2:$2,0)),0),0)</f>
        <v>0</v>
      </c>
      <c r="E20" s="232">
        <f ca="1">IFERROR(IF(OFFSET(E20,-1,0,1,1)&lt;&gt;"", INDEX(ЗФ,MATCH($A18,ЗФ!$A:$A,0),MATCH("Цена на реализацию"&amp;YEAR(E$3),ЗФ!$2:$2,0)),0),0)</f>
        <v>0</v>
      </c>
      <c r="F20" s="232">
        <f ca="1">IFERROR(IF(OFFSET(F20,-1,0,1,1)&lt;&gt;"", INDEX(ЗФ,MATCH($A18,ЗФ!$A:$A,0),MATCH("Цена на реализацию"&amp;YEAR(F$3),ЗФ!$2:$2,0)),0),0)</f>
        <v>0</v>
      </c>
      <c r="G20" s="232">
        <f ca="1">IFERROR(IF(OFFSET(G20,-1,0,1,1)&lt;&gt;"", INDEX(ЗФ,MATCH($A18,ЗФ!$A:$A,0),MATCH("Цена на реализацию"&amp;YEAR(G$3),ЗФ!$2:$2,0)),0),0)</f>
        <v>0</v>
      </c>
      <c r="H20" s="232">
        <f ca="1">IFERROR(IF(OFFSET(H20,-1,0,1,1)&lt;&gt;"", INDEX(ЗФ,MATCH($A18,ЗФ!$A:$A,0),MATCH("Цена на реализацию"&amp;YEAR(H$3),ЗФ!$2:$2,0)),0),0)</f>
        <v>0</v>
      </c>
      <c r="I20" s="232">
        <f ca="1">IFERROR(IF(OFFSET(I20,-1,0,1,1)&lt;&gt;"", INDEX(ЗФ,MATCH($A18,ЗФ!$A:$A,0),MATCH("Цена на реализацию"&amp;YEAR(I$3),ЗФ!$2:$2,0)),0),0)</f>
        <v>0</v>
      </c>
      <c r="J20" s="232">
        <f ca="1">IFERROR(IF(OFFSET(J20,-1,0,1,1)&lt;&gt;"", INDEX(ЗФ,MATCH($A18,ЗФ!$A:$A,0),MATCH("Цена на реализацию"&amp;YEAR(J$3),ЗФ!$2:$2,0)),0),0)</f>
        <v>0</v>
      </c>
      <c r="K20" s="232">
        <f ca="1">IFERROR(IF(OFFSET(K20,-1,0,1,1)&lt;&gt;"", INDEX(ЗФ,MATCH($A18,ЗФ!$A:$A,0),MATCH("Цена на реализацию"&amp;YEAR(K$3),ЗФ!$2:$2,0)),0),0)</f>
        <v>15</v>
      </c>
      <c r="L20" s="232">
        <f ca="1">IFERROR(IF(OFFSET(L20,-1,0,1,1)&lt;&gt;"", INDEX(ЗФ,MATCH($A18,ЗФ!$A:$A,0),MATCH("Цена на реализацию"&amp;YEAR(L$3),ЗФ!$2:$2,0)),0),0)</f>
        <v>15</v>
      </c>
      <c r="M20" s="232">
        <f ca="1">IFERROR(IF(OFFSET(M20,-1,0,1,1)&lt;&gt;"", INDEX(ЗФ,MATCH($A18,ЗФ!$A:$A,0),MATCH("Цена на реализацию"&amp;YEAR(M$3),ЗФ!$2:$2,0)),0),0)</f>
        <v>15</v>
      </c>
      <c r="N20" s="548">
        <f t="shared" ref="N20:BN20" ca="1" si="783">IFERROR(N18/N19,0)</f>
        <v>0</v>
      </c>
      <c r="O20" s="232">
        <f ca="1">IFERROR(IF(OFFSET(O20,-1,0,1,1)&lt;&gt;"", INDEX(ЗФ,MATCH($A18,ЗФ!$A:$A,0),MATCH("Цена на реализацию"&amp;YEAR(O$3),ЗФ!$2:$2,0)),0),0)</f>
        <v>15</v>
      </c>
      <c r="P20" s="232">
        <f ca="1">IFERROR(IF(OFFSET(P20,-1,0,1,1)&lt;&gt;"", INDEX(ЗФ,MATCH($A18,ЗФ!$A:$A,0),MATCH("Цена на реализацию"&amp;YEAR(P$3),ЗФ!$2:$2,0)),0),0)</f>
        <v>15</v>
      </c>
      <c r="Q20" s="232">
        <f ca="1">IFERROR(IF(OFFSET(Q20,-1,0,1,1)&lt;&gt;"", INDEX(ЗФ,MATCH($A18,ЗФ!$A:$A,0),MATCH("Цена на реализацию"&amp;YEAR(Q$3),ЗФ!$2:$2,0)),0),0)</f>
        <v>15</v>
      </c>
      <c r="R20" s="232">
        <f ca="1">IFERROR(IF(OFFSET(R20,-1,0,1,1)&lt;&gt;"", INDEX(ЗФ,MATCH($A18,ЗФ!$A:$A,0),MATCH("Цена на реализацию"&amp;YEAR(R$3),ЗФ!$2:$2,0)),0),0)</f>
        <v>15</v>
      </c>
      <c r="S20" s="232">
        <f ca="1">IFERROR(IF(OFFSET(S20,-1,0,1,1)&lt;&gt;"", INDEX(ЗФ,MATCH($A18,ЗФ!$A:$A,0),MATCH("Цена на реализацию"&amp;YEAR(S$3),ЗФ!$2:$2,0)),0),0)</f>
        <v>15</v>
      </c>
      <c r="T20" s="232">
        <f ca="1">IFERROR(IF(OFFSET(T20,-1,0,1,1)&lt;&gt;"", INDEX(ЗФ,MATCH($A18,ЗФ!$A:$A,0),MATCH("Цена на реализацию"&amp;YEAR(T$3),ЗФ!$2:$2,0)),0),0)</f>
        <v>15</v>
      </c>
      <c r="U20" s="232">
        <f ca="1">IFERROR(IF(OFFSET(U20,-1,0,1,1)&lt;&gt;"", INDEX(ЗФ,MATCH($A18,ЗФ!$A:$A,0),MATCH("Цена на реализацию"&amp;YEAR(U$3),ЗФ!$2:$2,0)),0),0)</f>
        <v>15</v>
      </c>
      <c r="V20" s="232">
        <f ca="1">IFERROR(IF(OFFSET(V20,-1,0,1,1)&lt;&gt;"", INDEX(ЗФ,MATCH($A18,ЗФ!$A:$A,0),MATCH("Цена на реализацию"&amp;YEAR(V$3),ЗФ!$2:$2,0)),0),0)</f>
        <v>15</v>
      </c>
      <c r="W20" s="232">
        <f ca="1">IFERROR(IF(OFFSET(W20,-1,0,1,1)&lt;&gt;"", INDEX(ЗФ,MATCH($A18,ЗФ!$A:$A,0),MATCH("Цена на реализацию"&amp;YEAR(W$3),ЗФ!$2:$2,0)),0),0)</f>
        <v>15</v>
      </c>
      <c r="X20" s="232">
        <f ca="1">IFERROR(IF(OFFSET(X20,-1,0,1,1)&lt;&gt;"", INDEX(ЗФ,MATCH($A18,ЗФ!$A:$A,0),MATCH("Цена на реализацию"&amp;YEAR(X$3),ЗФ!$2:$2,0)),0),0)</f>
        <v>15</v>
      </c>
      <c r="Y20" s="232">
        <f ca="1">IFERROR(IF(OFFSET(Y20,-1,0,1,1)&lt;&gt;"", INDEX(ЗФ,MATCH($A18,ЗФ!$A:$A,0),MATCH("Цена на реализацию"&amp;YEAR(Y$3),ЗФ!$2:$2,0)),0),0)</f>
        <v>15</v>
      </c>
      <c r="Z20" s="232">
        <f ca="1">IFERROR(IF(OFFSET(Z20,-1,0,1,1)&lt;&gt;"", INDEX(ЗФ,MATCH($A18,ЗФ!$A:$A,0),MATCH("Цена на реализацию"&amp;YEAR(Z$3),ЗФ!$2:$2,0)),0),0)</f>
        <v>15</v>
      </c>
      <c r="AA20" s="548">
        <f t="shared" ca="1" si="783"/>
        <v>15</v>
      </c>
      <c r="AB20" s="232">
        <f ca="1">IFERROR(IF(OFFSET(AB20,-1,0,1,1)&lt;&gt;"", INDEX(ЗФ,MATCH($A18,ЗФ!$A:$A,0),MATCH("Цена на реализацию"&amp;YEAR(AB$3),ЗФ!$2:$2,0)),0),0)</f>
        <v>15</v>
      </c>
      <c r="AC20" s="232">
        <f ca="1">IFERROR(IF(OFFSET(AC20,-1,0,1,1)&lt;&gt;"", INDEX(ЗФ,MATCH($A18,ЗФ!$A:$A,0),MATCH("Цена на реализацию"&amp;YEAR(AC$3),ЗФ!$2:$2,0)),0),0)</f>
        <v>15</v>
      </c>
      <c r="AD20" s="232">
        <f ca="1">IFERROR(IF(OFFSET(AD20,-1,0,1,1)&lt;&gt;"", INDEX(ЗФ,MATCH($A18,ЗФ!$A:$A,0),MATCH("Цена на реализацию"&amp;YEAR(AD$3),ЗФ!$2:$2,0)),0),0)</f>
        <v>15</v>
      </c>
      <c r="AE20" s="232">
        <f ca="1">IFERROR(IF(OFFSET(AE20,-1,0,1,1)&lt;&gt;"", INDEX(ЗФ,MATCH($A18,ЗФ!$A:$A,0),MATCH("Цена на реализацию"&amp;YEAR(AE$3),ЗФ!$2:$2,0)),0),0)</f>
        <v>15</v>
      </c>
      <c r="AF20" s="232">
        <f ca="1">IFERROR(IF(OFFSET(AF20,-1,0,1,1)&lt;&gt;"", INDEX(ЗФ,MATCH($A18,ЗФ!$A:$A,0),MATCH("Цена на реализацию"&amp;YEAR(AF$3),ЗФ!$2:$2,0)),0),0)</f>
        <v>15</v>
      </c>
      <c r="AG20" s="232">
        <f ca="1">IFERROR(IF(OFFSET(AG20,-1,0,1,1)&lt;&gt;"", INDEX(ЗФ,MATCH($A18,ЗФ!$A:$A,0),MATCH("Цена на реализацию"&amp;YEAR(AG$3),ЗФ!$2:$2,0)),0),0)</f>
        <v>15</v>
      </c>
      <c r="AH20" s="232">
        <f ca="1">IFERROR(IF(OFFSET(AH20,-1,0,1,1)&lt;&gt;"", INDEX(ЗФ,MATCH($A18,ЗФ!$A:$A,0),MATCH("Цена на реализацию"&amp;YEAR(AH$3),ЗФ!$2:$2,0)),0),0)</f>
        <v>15</v>
      </c>
      <c r="AI20" s="232">
        <f ca="1">IFERROR(IF(OFFSET(AI20,-1,0,1,1)&lt;&gt;"", INDEX(ЗФ,MATCH($A18,ЗФ!$A:$A,0),MATCH("Цена на реализацию"&amp;YEAR(AI$3),ЗФ!$2:$2,0)),0),0)</f>
        <v>15</v>
      </c>
      <c r="AJ20" s="232">
        <f ca="1">IFERROR(IF(OFFSET(AJ20,-1,0,1,1)&lt;&gt;"", INDEX(ЗФ,MATCH($A18,ЗФ!$A:$A,0),MATCH("Цена на реализацию"&amp;YEAR(AJ$3),ЗФ!$2:$2,0)),0),0)</f>
        <v>15</v>
      </c>
      <c r="AK20" s="232">
        <f ca="1">IFERROR(IF(OFFSET(AK20,-1,0,1,1)&lt;&gt;"", INDEX(ЗФ,MATCH($A18,ЗФ!$A:$A,0),MATCH("Цена на реализацию"&amp;YEAR(AK$3),ЗФ!$2:$2,0)),0),0)</f>
        <v>15</v>
      </c>
      <c r="AL20" s="232">
        <f ca="1">IFERROR(IF(OFFSET(AL20,-1,0,1,1)&lt;&gt;"", INDEX(ЗФ,MATCH($A18,ЗФ!$A:$A,0),MATCH("Цена на реализацию"&amp;YEAR(AL$3),ЗФ!$2:$2,0)),0),0)</f>
        <v>15</v>
      </c>
      <c r="AM20" s="232">
        <f ca="1">IFERROR(IF(OFFSET(AM20,-1,0,1,1)&lt;&gt;"", INDEX(ЗФ,MATCH($A18,ЗФ!$A:$A,0),MATCH("Цена на реализацию"&amp;YEAR(AM$3),ЗФ!$2:$2,0)),0),0)</f>
        <v>15</v>
      </c>
      <c r="AN20" s="548">
        <f t="shared" ca="1" si="783"/>
        <v>15</v>
      </c>
      <c r="AO20" s="232">
        <f ca="1">IFERROR(IF(OFFSET(AO20,-1,0,1,1)&lt;&gt;"", INDEX(ЗФ,MATCH($A18,ЗФ!$A:$A,0),MATCH("Цена на реализацию"&amp;YEAR(AO$3),ЗФ!$2:$2,0)),0),0)</f>
        <v>15</v>
      </c>
      <c r="AP20" s="232">
        <f ca="1">IFERROR(IF(OFFSET(AP20,-1,0,1,1)&lt;&gt;"", INDEX(ЗФ,MATCH($A18,ЗФ!$A:$A,0),MATCH("Цена на реализацию"&amp;YEAR(AP$3),ЗФ!$2:$2,0)),0),0)</f>
        <v>15</v>
      </c>
      <c r="AQ20" s="232">
        <f ca="1">IFERROR(IF(OFFSET(AQ20,-1,0,1,1)&lt;&gt;"", INDEX(ЗФ,MATCH($A18,ЗФ!$A:$A,0),MATCH("Цена на реализацию"&amp;YEAR(AQ$3),ЗФ!$2:$2,0)),0),0)</f>
        <v>15</v>
      </c>
      <c r="AR20" s="232">
        <f ca="1">IFERROR(IF(OFFSET(AR20,-1,0,1,1)&lt;&gt;"", INDEX(ЗФ,MATCH($A18,ЗФ!$A:$A,0),MATCH("Цена на реализацию"&amp;YEAR(AR$3),ЗФ!$2:$2,0)),0),0)</f>
        <v>15</v>
      </c>
      <c r="AS20" s="232">
        <f ca="1">IFERROR(IF(OFFSET(AS20,-1,0,1,1)&lt;&gt;"", INDEX(ЗФ,MATCH($A18,ЗФ!$A:$A,0),MATCH("Цена на реализацию"&amp;YEAR(AS$3),ЗФ!$2:$2,0)),0),0)</f>
        <v>15</v>
      </c>
      <c r="AT20" s="232">
        <f ca="1">IFERROR(IF(OFFSET(AT20,-1,0,1,1)&lt;&gt;"", INDEX(ЗФ,MATCH($A18,ЗФ!$A:$A,0),MATCH("Цена на реализацию"&amp;YEAR(AT$3),ЗФ!$2:$2,0)),0),0)</f>
        <v>15</v>
      </c>
      <c r="AU20" s="232">
        <f ca="1">IFERROR(IF(OFFSET(AU20,-1,0,1,1)&lt;&gt;"", INDEX(ЗФ,MATCH($A18,ЗФ!$A:$A,0),MATCH("Цена на реализацию"&amp;YEAR(AU$3),ЗФ!$2:$2,0)),0),0)</f>
        <v>15</v>
      </c>
      <c r="AV20" s="232">
        <f ca="1">IFERROR(IF(OFFSET(AV20,-1,0,1,1)&lt;&gt;"", INDEX(ЗФ,MATCH($A18,ЗФ!$A:$A,0),MATCH("Цена на реализацию"&amp;YEAR(AV$3),ЗФ!$2:$2,0)),0),0)</f>
        <v>15</v>
      </c>
      <c r="AW20" s="232">
        <f ca="1">IFERROR(IF(OFFSET(AW20,-1,0,1,1)&lt;&gt;"", INDEX(ЗФ,MATCH($A18,ЗФ!$A:$A,0),MATCH("Цена на реализацию"&amp;YEAR(AW$3),ЗФ!$2:$2,0)),0),0)</f>
        <v>15</v>
      </c>
      <c r="AX20" s="232">
        <f ca="1">IFERROR(IF(OFFSET(AX20,-1,0,1,1)&lt;&gt;"", INDEX(ЗФ,MATCH($A18,ЗФ!$A:$A,0),MATCH("Цена на реализацию"&amp;YEAR(AX$3),ЗФ!$2:$2,0)),0),0)</f>
        <v>15</v>
      </c>
      <c r="AY20" s="232">
        <f ca="1">IFERROR(IF(OFFSET(AY20,-1,0,1,1)&lt;&gt;"", INDEX(ЗФ,MATCH($A18,ЗФ!$A:$A,0),MATCH("Цена на реализацию"&amp;YEAR(AY$3),ЗФ!$2:$2,0)),0),0)</f>
        <v>15</v>
      </c>
      <c r="AZ20" s="232">
        <f ca="1">IFERROR(IF(OFFSET(AZ20,-1,0,1,1)&lt;&gt;"", INDEX(ЗФ,MATCH($A18,ЗФ!$A:$A,0),MATCH("Цена на реализацию"&amp;YEAR(AZ$3),ЗФ!$2:$2,0)),0),0)</f>
        <v>15</v>
      </c>
      <c r="BA20" s="548">
        <f t="shared" ca="1" si="783"/>
        <v>15</v>
      </c>
      <c r="BB20" s="232">
        <f ca="1">IFERROR(IF(OFFSET(BB20,-1,0,1,1)&lt;&gt;"", INDEX(ЗФ,MATCH($A18,ЗФ!$A:$A,0),MATCH("Цена на реализацию"&amp;YEAR(BB$3),ЗФ!$2:$2,0)),0),0)</f>
        <v>15</v>
      </c>
      <c r="BC20" s="232">
        <f ca="1">IFERROR(IF(OFFSET(BC20,-1,0,1,1)&lt;&gt;"", INDEX(ЗФ,MATCH($A18,ЗФ!$A:$A,0),MATCH("Цена на реализацию"&amp;YEAR(BC$3),ЗФ!$2:$2,0)),0),0)</f>
        <v>15</v>
      </c>
      <c r="BD20" s="232">
        <f ca="1">IFERROR(IF(OFFSET(BD20,-1,0,1,1)&lt;&gt;"", INDEX(ЗФ,MATCH($A18,ЗФ!$A:$A,0),MATCH("Цена на реализацию"&amp;YEAR(BD$3),ЗФ!$2:$2,0)),0),0)</f>
        <v>15</v>
      </c>
      <c r="BE20" s="232">
        <f ca="1">IFERROR(IF(OFFSET(BE20,-1,0,1,1)&lt;&gt;"", INDEX(ЗФ,MATCH($A18,ЗФ!$A:$A,0),MATCH("Цена на реализацию"&amp;YEAR(BE$3),ЗФ!$2:$2,0)),0),0)</f>
        <v>15</v>
      </c>
      <c r="BF20" s="232">
        <f ca="1">IFERROR(IF(OFFSET(BF20,-1,0,1,1)&lt;&gt;"", INDEX(ЗФ,MATCH($A18,ЗФ!$A:$A,0),MATCH("Цена на реализацию"&amp;YEAR(BF$3),ЗФ!$2:$2,0)),0),0)</f>
        <v>15</v>
      </c>
      <c r="BG20" s="232">
        <f ca="1">IFERROR(IF(OFFSET(BG20,-1,0,1,1)&lt;&gt;"", INDEX(ЗФ,MATCH($A18,ЗФ!$A:$A,0),MATCH("Цена на реализацию"&amp;YEAR(BG$3),ЗФ!$2:$2,0)),0),0)</f>
        <v>15</v>
      </c>
      <c r="BH20" s="232">
        <f ca="1">IFERROR(IF(OFFSET(BH20,-1,0,1,1)&lt;&gt;"", INDEX(ЗФ,MATCH($A18,ЗФ!$A:$A,0),MATCH("Цена на реализацию"&amp;YEAR(BH$3),ЗФ!$2:$2,0)),0),0)</f>
        <v>15</v>
      </c>
      <c r="BI20" s="232">
        <f ca="1">IFERROR(IF(OFFSET(BI20,-1,0,1,1)&lt;&gt;"", INDEX(ЗФ,MATCH($A18,ЗФ!$A:$A,0),MATCH("Цена на реализацию"&amp;YEAR(BI$3),ЗФ!$2:$2,0)),0),0)</f>
        <v>15</v>
      </c>
      <c r="BJ20" s="232">
        <f ca="1">IFERROR(IF(OFFSET(BJ20,-1,0,1,1)&lt;&gt;"", INDEX(ЗФ,MATCH($A18,ЗФ!$A:$A,0),MATCH("Цена на реализацию"&amp;YEAR(BJ$3),ЗФ!$2:$2,0)),0),0)</f>
        <v>15</v>
      </c>
      <c r="BK20" s="232">
        <f ca="1">IFERROR(IF(OFFSET(BK20,-1,0,1,1)&lt;&gt;"", INDEX(ЗФ,MATCH($A18,ЗФ!$A:$A,0),MATCH("Цена на реализацию"&amp;YEAR(BK$3),ЗФ!$2:$2,0)),0),0)</f>
        <v>15</v>
      </c>
      <c r="BL20" s="232">
        <f ca="1">IFERROR(IF(OFFSET(BL20,-1,0,1,1)&lt;&gt;"", INDEX(ЗФ,MATCH($A18,ЗФ!$A:$A,0),MATCH("Цена на реализацию"&amp;YEAR(BL$3),ЗФ!$2:$2,0)),0),0)</f>
        <v>15</v>
      </c>
      <c r="BM20" s="232">
        <f ca="1">IFERROR(IF(OFFSET(BM20,-1,0,1,1)&lt;&gt;"", INDEX(ЗФ,MATCH($A18,ЗФ!$A:$A,0),MATCH("Цена на реализацию"&amp;YEAR(BM$3),ЗФ!$2:$2,0)),0),0)</f>
        <v>15</v>
      </c>
      <c r="BN20" s="548">
        <f t="shared" ca="1" si="783"/>
        <v>15</v>
      </c>
      <c r="BO20" s="232">
        <f ca="1">IFERROR(IF(OFFSET(BO20,-1,0,1,1)&lt;&gt;"", INDEX(ЗФ,MATCH($A18,ЗФ!$A:$A,0),MATCH("Цена на реализацию"&amp;YEAR(BO$3),ЗФ!$2:$2,0)),0),0)</f>
        <v>15</v>
      </c>
      <c r="BP20" s="232">
        <f ca="1">IFERROR(IF(OFFSET(BP20,-1,0,1,1)&lt;&gt;"", INDEX(ЗФ,MATCH($A18,ЗФ!$A:$A,0),MATCH("Цена на реализацию"&amp;YEAR(BP$3),ЗФ!$2:$2,0)),0),0)</f>
        <v>15</v>
      </c>
      <c r="BQ20" s="232">
        <f ca="1">IFERROR(IF(OFFSET(BQ20,-1,0,1,1)&lt;&gt;"", INDEX(ЗФ,MATCH($A18,ЗФ!$A:$A,0),MATCH("Цена на реализацию"&amp;YEAR(BQ$3),ЗФ!$2:$2,0)),0),0)</f>
        <v>15</v>
      </c>
      <c r="BR20" s="232">
        <f ca="1">IFERROR(IF(OFFSET(BR20,-1,0,1,1)&lt;&gt;"", INDEX(ЗФ,MATCH($A18,ЗФ!$A:$A,0),MATCH("Цена на реализацию"&amp;YEAR(BR$3),ЗФ!$2:$2,0)),0),0)</f>
        <v>15</v>
      </c>
      <c r="BS20" s="232">
        <f ca="1">IFERROR(IF(OFFSET(BS20,-1,0,1,1)&lt;&gt;"", INDEX(ЗФ,MATCH($A18,ЗФ!$A:$A,0),MATCH("Цена на реализацию"&amp;YEAR(BS$3),ЗФ!$2:$2,0)),0),0)</f>
        <v>15</v>
      </c>
      <c r="BT20" s="232">
        <f ca="1">IFERROR(IF(OFFSET(BT20,-1,0,1,1)&lt;&gt;"", INDEX(ЗФ,MATCH($A18,ЗФ!$A:$A,0),MATCH("Цена на реализацию"&amp;YEAR(BT$3),ЗФ!$2:$2,0)),0),0)</f>
        <v>15</v>
      </c>
      <c r="BU20" s="232">
        <f ca="1">IFERROR(IF(OFFSET(BU20,-1,0,1,1)&lt;&gt;"", INDEX(ЗФ,MATCH($A18,ЗФ!$A:$A,0),MATCH("Цена на реализацию"&amp;YEAR(BU$3),ЗФ!$2:$2,0)),0),0)</f>
        <v>15</v>
      </c>
      <c r="BV20" s="232">
        <f ca="1">IFERROR(IF(OFFSET(BV20,-1,0,1,1)&lt;&gt;"", INDEX(ЗФ,MATCH($A18,ЗФ!$A:$A,0),MATCH("Цена на реализацию"&amp;YEAR(BV$3),ЗФ!$2:$2,0)),0),0)</f>
        <v>15</v>
      </c>
      <c r="BW20" s="232">
        <f ca="1">IFERROR(IF(OFFSET(BW20,-1,0,1,1)&lt;&gt;"", INDEX(ЗФ,MATCH($A18,ЗФ!$A:$A,0),MATCH("Цена на реализацию"&amp;YEAR(BW$3),ЗФ!$2:$2,0)),0),0)</f>
        <v>15</v>
      </c>
      <c r="BX20" s="232">
        <f ca="1">IFERROR(IF(OFFSET(BX20,-1,0,1,1)&lt;&gt;"", INDEX(ЗФ,MATCH($A18,ЗФ!$A:$A,0),MATCH("Цена на реализацию"&amp;YEAR(BX$3),ЗФ!$2:$2,0)),0),0)</f>
        <v>15</v>
      </c>
      <c r="BY20" s="232">
        <f ca="1">IFERROR(IF(OFFSET(BY20,-1,0,1,1)&lt;&gt;"", INDEX(ЗФ,MATCH($A18,ЗФ!$A:$A,0),MATCH("Цена на реализацию"&amp;YEAR(BY$3),ЗФ!$2:$2,0)),0),0)</f>
        <v>15</v>
      </c>
      <c r="BZ20" s="232">
        <f ca="1">IFERROR(IF(OFFSET(BZ20,-1,0,1,1)&lt;&gt;"", INDEX(ЗФ,MATCH($A18,ЗФ!$A:$A,0),MATCH("Цена на реализацию"&amp;YEAR(BZ$3),ЗФ!$2:$2,0)),0),0)</f>
        <v>15</v>
      </c>
      <c r="CA20" s="548">
        <f t="shared" ref="CA20:EA20" ca="1" si="784">IFERROR(CA18/CA19,0)</f>
        <v>15</v>
      </c>
      <c r="CB20" s="232">
        <f ca="1">IFERROR(IF(OFFSET(CB20,-1,0,1,1)&lt;&gt;"", INDEX(ЗФ,MATCH($A18,ЗФ!$A:$A,0),MATCH("Цена на реализацию"&amp;YEAR(CB$3),ЗФ!$2:$2,0)),0),0)</f>
        <v>15</v>
      </c>
      <c r="CC20" s="232">
        <f ca="1">IFERROR(IF(OFFSET(CC20,-1,0,1,1)&lt;&gt;"", INDEX(ЗФ,MATCH($A18,ЗФ!$A:$A,0),MATCH("Цена на реализацию"&amp;YEAR(CC$3),ЗФ!$2:$2,0)),0),0)</f>
        <v>15</v>
      </c>
      <c r="CD20" s="232">
        <f ca="1">IFERROR(IF(OFFSET(CD20,-1,0,1,1)&lt;&gt;"", INDEX(ЗФ,MATCH($A18,ЗФ!$A:$A,0),MATCH("Цена на реализацию"&amp;YEAR(CD$3),ЗФ!$2:$2,0)),0),0)</f>
        <v>15</v>
      </c>
      <c r="CE20" s="232">
        <f ca="1">IFERROR(IF(OFFSET(CE20,-1,0,1,1)&lt;&gt;"", INDEX(ЗФ,MATCH($A18,ЗФ!$A:$A,0),MATCH("Цена на реализацию"&amp;YEAR(CE$3),ЗФ!$2:$2,0)),0),0)</f>
        <v>15</v>
      </c>
      <c r="CF20" s="232">
        <f ca="1">IFERROR(IF(OFFSET(CF20,-1,0,1,1)&lt;&gt;"", INDEX(ЗФ,MATCH($A18,ЗФ!$A:$A,0),MATCH("Цена на реализацию"&amp;YEAR(CF$3),ЗФ!$2:$2,0)),0),0)</f>
        <v>15</v>
      </c>
      <c r="CG20" s="232">
        <f ca="1">IFERROR(IF(OFFSET(CG20,-1,0,1,1)&lt;&gt;"", INDEX(ЗФ,MATCH($A18,ЗФ!$A:$A,0),MATCH("Цена на реализацию"&amp;YEAR(CG$3),ЗФ!$2:$2,0)),0),0)</f>
        <v>15</v>
      </c>
      <c r="CH20" s="232">
        <f ca="1">IFERROR(IF(OFFSET(CH20,-1,0,1,1)&lt;&gt;"", INDEX(ЗФ,MATCH($A18,ЗФ!$A:$A,0),MATCH("Цена на реализацию"&amp;YEAR(CH$3),ЗФ!$2:$2,0)),0),0)</f>
        <v>15</v>
      </c>
      <c r="CI20" s="232">
        <f ca="1">IFERROR(IF(OFFSET(CI20,-1,0,1,1)&lt;&gt;"", INDEX(ЗФ,MATCH($A18,ЗФ!$A:$A,0),MATCH("Цена на реализацию"&amp;YEAR(CI$3),ЗФ!$2:$2,0)),0),0)</f>
        <v>15</v>
      </c>
      <c r="CJ20" s="232">
        <f ca="1">IFERROR(IF(OFFSET(CJ20,-1,0,1,1)&lt;&gt;"", INDEX(ЗФ,MATCH($A18,ЗФ!$A:$A,0),MATCH("Цена на реализацию"&amp;YEAR(CJ$3),ЗФ!$2:$2,0)),0),0)</f>
        <v>15</v>
      </c>
      <c r="CK20" s="232">
        <f ca="1">IFERROR(IF(OFFSET(CK20,-1,0,1,1)&lt;&gt;"", INDEX(ЗФ,MATCH($A18,ЗФ!$A:$A,0),MATCH("Цена на реализацию"&amp;YEAR(CK$3),ЗФ!$2:$2,0)),0),0)</f>
        <v>15</v>
      </c>
      <c r="CL20" s="232">
        <f ca="1">IFERROR(IF(OFFSET(CL20,-1,0,1,1)&lt;&gt;"", INDEX(ЗФ,MATCH($A18,ЗФ!$A:$A,0),MATCH("Цена на реализацию"&amp;YEAR(CL$3),ЗФ!$2:$2,0)),0),0)</f>
        <v>15</v>
      </c>
      <c r="CM20" s="232">
        <f ca="1">IFERROR(IF(OFFSET(CM20,-1,0,1,1)&lt;&gt;"", INDEX(ЗФ,MATCH($A18,ЗФ!$A:$A,0),MATCH("Цена на реализацию"&amp;YEAR(CM$3),ЗФ!$2:$2,0)),0),0)</f>
        <v>15</v>
      </c>
      <c r="CN20" s="548">
        <f t="shared" ca="1" si="784"/>
        <v>15</v>
      </c>
      <c r="CO20" s="232">
        <f ca="1">IFERROR(IF(OFFSET(CO20,-1,0,1,1)&lt;&gt;"", INDEX(ЗФ,MATCH($A18,ЗФ!$A:$A,0),MATCH("Цена на реализацию"&amp;YEAR(CO$3),ЗФ!$2:$2,0)),0),0)</f>
        <v>15</v>
      </c>
      <c r="CP20" s="232">
        <f ca="1">IFERROR(IF(OFFSET(CP20,-1,0,1,1)&lt;&gt;"", INDEX(ЗФ,MATCH($A18,ЗФ!$A:$A,0),MATCH("Цена на реализацию"&amp;YEAR(CP$3),ЗФ!$2:$2,0)),0),0)</f>
        <v>15</v>
      </c>
      <c r="CQ20" s="232">
        <f ca="1">IFERROR(IF(OFFSET(CQ20,-1,0,1,1)&lt;&gt;"", INDEX(ЗФ,MATCH($A18,ЗФ!$A:$A,0),MATCH("Цена на реализацию"&amp;YEAR(CQ$3),ЗФ!$2:$2,0)),0),0)</f>
        <v>15</v>
      </c>
      <c r="CR20" s="232">
        <f ca="1">IFERROR(IF(OFFSET(CR20,-1,0,1,1)&lt;&gt;"", INDEX(ЗФ,MATCH($A18,ЗФ!$A:$A,0),MATCH("Цена на реализацию"&amp;YEAR(CR$3),ЗФ!$2:$2,0)),0),0)</f>
        <v>15</v>
      </c>
      <c r="CS20" s="232">
        <f ca="1">IFERROR(IF(OFFSET(CS20,-1,0,1,1)&lt;&gt;"", INDEX(ЗФ,MATCH($A18,ЗФ!$A:$A,0),MATCH("Цена на реализацию"&amp;YEAR(CS$3),ЗФ!$2:$2,0)),0),0)</f>
        <v>15</v>
      </c>
      <c r="CT20" s="232">
        <f ca="1">IFERROR(IF(OFFSET(CT20,-1,0,1,1)&lt;&gt;"", INDEX(ЗФ,MATCH($A18,ЗФ!$A:$A,0),MATCH("Цена на реализацию"&amp;YEAR(CT$3),ЗФ!$2:$2,0)),0),0)</f>
        <v>15</v>
      </c>
      <c r="CU20" s="232">
        <f ca="1">IFERROR(IF(OFFSET(CU20,-1,0,1,1)&lt;&gt;"", INDEX(ЗФ,MATCH($A18,ЗФ!$A:$A,0),MATCH("Цена на реализацию"&amp;YEAR(CU$3),ЗФ!$2:$2,0)),0),0)</f>
        <v>15</v>
      </c>
      <c r="CV20" s="232">
        <f ca="1">IFERROR(IF(OFFSET(CV20,-1,0,1,1)&lt;&gt;"", INDEX(ЗФ,MATCH($A18,ЗФ!$A:$A,0),MATCH("Цена на реализацию"&amp;YEAR(CV$3),ЗФ!$2:$2,0)),0),0)</f>
        <v>15</v>
      </c>
      <c r="CW20" s="232">
        <f ca="1">IFERROR(IF(OFFSET(CW20,-1,0,1,1)&lt;&gt;"", INDEX(ЗФ,MATCH($A18,ЗФ!$A:$A,0),MATCH("Цена на реализацию"&amp;YEAR(CW$3),ЗФ!$2:$2,0)),0),0)</f>
        <v>15</v>
      </c>
      <c r="CX20" s="232">
        <f ca="1">IFERROR(IF(OFFSET(CX20,-1,0,1,1)&lt;&gt;"", INDEX(ЗФ,MATCH($A18,ЗФ!$A:$A,0),MATCH("Цена на реализацию"&amp;YEAR(CX$3),ЗФ!$2:$2,0)),0),0)</f>
        <v>15</v>
      </c>
      <c r="CY20" s="232">
        <f ca="1">IFERROR(IF(OFFSET(CY20,-1,0,1,1)&lt;&gt;"", INDEX(ЗФ,MATCH($A18,ЗФ!$A:$A,0),MATCH("Цена на реализацию"&amp;YEAR(CY$3),ЗФ!$2:$2,0)),0),0)</f>
        <v>15</v>
      </c>
      <c r="CZ20" s="232">
        <f ca="1">IFERROR(IF(OFFSET(CZ20,-1,0,1,1)&lt;&gt;"", INDEX(ЗФ,MATCH($A18,ЗФ!$A:$A,0),MATCH("Цена на реализацию"&amp;YEAR(CZ$3),ЗФ!$2:$2,0)),0),0)</f>
        <v>15</v>
      </c>
      <c r="DA20" s="548">
        <f t="shared" ca="1" si="784"/>
        <v>15</v>
      </c>
      <c r="DB20" s="232">
        <f ca="1">IFERROR(IF(OFFSET(DB20,-1,0,1,1)&lt;&gt;"", INDEX(ЗФ,MATCH($A18,ЗФ!$A:$A,0),MATCH("Цена на реализацию"&amp;YEAR(DB$3),ЗФ!$2:$2,0)),0),0)</f>
        <v>15</v>
      </c>
      <c r="DC20" s="232">
        <f ca="1">IFERROR(IF(OFFSET(DC20,-1,0,1,1)&lt;&gt;"", INDEX(ЗФ,MATCH($A18,ЗФ!$A:$A,0),MATCH("Цена на реализацию"&amp;YEAR(DC$3),ЗФ!$2:$2,0)),0),0)</f>
        <v>15</v>
      </c>
      <c r="DD20" s="232">
        <f ca="1">IFERROR(IF(OFFSET(DD20,-1,0,1,1)&lt;&gt;"", INDEX(ЗФ,MATCH($A18,ЗФ!$A:$A,0),MATCH("Цена на реализацию"&amp;YEAR(DD$3),ЗФ!$2:$2,0)),0),0)</f>
        <v>15</v>
      </c>
      <c r="DE20" s="232">
        <f ca="1">IFERROR(IF(OFFSET(DE20,-1,0,1,1)&lt;&gt;"", INDEX(ЗФ,MATCH($A18,ЗФ!$A:$A,0),MATCH("Цена на реализацию"&amp;YEAR(DE$3),ЗФ!$2:$2,0)),0),0)</f>
        <v>15</v>
      </c>
      <c r="DF20" s="232">
        <f ca="1">IFERROR(IF(OFFSET(DF20,-1,0,1,1)&lt;&gt;"", INDEX(ЗФ,MATCH($A18,ЗФ!$A:$A,0),MATCH("Цена на реализацию"&amp;YEAR(DF$3),ЗФ!$2:$2,0)),0),0)</f>
        <v>15</v>
      </c>
      <c r="DG20" s="232">
        <f ca="1">IFERROR(IF(OFFSET(DG20,-1,0,1,1)&lt;&gt;"", INDEX(ЗФ,MATCH($A18,ЗФ!$A:$A,0),MATCH("Цена на реализацию"&amp;YEAR(DG$3),ЗФ!$2:$2,0)),0),0)</f>
        <v>15</v>
      </c>
      <c r="DH20" s="232">
        <f ca="1">IFERROR(IF(OFFSET(DH20,-1,0,1,1)&lt;&gt;"", INDEX(ЗФ,MATCH($A18,ЗФ!$A:$A,0),MATCH("Цена на реализацию"&amp;YEAR(DH$3),ЗФ!$2:$2,0)),0),0)</f>
        <v>15</v>
      </c>
      <c r="DI20" s="232">
        <f ca="1">IFERROR(IF(OFFSET(DI20,-1,0,1,1)&lt;&gt;"", INDEX(ЗФ,MATCH($A18,ЗФ!$A:$A,0),MATCH("Цена на реализацию"&amp;YEAR(DI$3),ЗФ!$2:$2,0)),0),0)</f>
        <v>15</v>
      </c>
      <c r="DJ20" s="232">
        <f ca="1">IFERROR(IF(OFFSET(DJ20,-1,0,1,1)&lt;&gt;"", INDEX(ЗФ,MATCH($A18,ЗФ!$A:$A,0),MATCH("Цена на реализацию"&amp;YEAR(DJ$3),ЗФ!$2:$2,0)),0),0)</f>
        <v>15</v>
      </c>
      <c r="DK20" s="232">
        <f ca="1">IFERROR(IF(OFFSET(DK20,-1,0,1,1)&lt;&gt;"", INDEX(ЗФ,MATCH($A18,ЗФ!$A:$A,0),MATCH("Цена на реализацию"&amp;YEAR(DK$3),ЗФ!$2:$2,0)),0),0)</f>
        <v>15</v>
      </c>
      <c r="DL20" s="232">
        <f ca="1">IFERROR(IF(OFFSET(DL20,-1,0,1,1)&lt;&gt;"", INDEX(ЗФ,MATCH($A18,ЗФ!$A:$A,0),MATCH("Цена на реализацию"&amp;YEAR(DL$3),ЗФ!$2:$2,0)),0),0)</f>
        <v>15</v>
      </c>
      <c r="DM20" s="232">
        <f ca="1">IFERROR(IF(OFFSET(DM20,-1,0,1,1)&lt;&gt;"", INDEX(ЗФ,MATCH($A18,ЗФ!$A:$A,0),MATCH("Цена на реализацию"&amp;YEAR(DM$3),ЗФ!$2:$2,0)),0),0)</f>
        <v>15</v>
      </c>
      <c r="DN20" s="548">
        <f t="shared" ca="1" si="784"/>
        <v>15</v>
      </c>
      <c r="DO20" s="232">
        <f ca="1">IFERROR(IF(OFFSET(DO20,-1,0,1,1)&lt;&gt;"", INDEX(ЗФ,MATCH($A18,ЗФ!$A:$A,0),MATCH("Цена на реализацию"&amp;YEAR(DO$3),ЗФ!$2:$2,0)),0),0)</f>
        <v>15</v>
      </c>
      <c r="DP20" s="232">
        <f ca="1">IFERROR(IF(OFFSET(DP20,-1,0,1,1)&lt;&gt;"", INDEX(ЗФ,MATCH($A18,ЗФ!$A:$A,0),MATCH("Цена на реализацию"&amp;YEAR(DP$3),ЗФ!$2:$2,0)),0),0)</f>
        <v>15</v>
      </c>
      <c r="DQ20" s="232">
        <f ca="1">IFERROR(IF(OFFSET(DQ20,-1,0,1,1)&lt;&gt;"", INDEX(ЗФ,MATCH($A18,ЗФ!$A:$A,0),MATCH("Цена на реализацию"&amp;YEAR(DQ$3),ЗФ!$2:$2,0)),0),0)</f>
        <v>15</v>
      </c>
      <c r="DR20" s="232">
        <f ca="1">IFERROR(IF(OFFSET(DR20,-1,0,1,1)&lt;&gt;"", INDEX(ЗФ,MATCH($A18,ЗФ!$A:$A,0),MATCH("Цена на реализацию"&amp;YEAR(DR$3),ЗФ!$2:$2,0)),0),0)</f>
        <v>15</v>
      </c>
      <c r="DS20" s="232">
        <f ca="1">IFERROR(IF(OFFSET(DS20,-1,0,1,1)&lt;&gt;"", INDEX(ЗФ,MATCH($A18,ЗФ!$A:$A,0),MATCH("Цена на реализацию"&amp;YEAR(DS$3),ЗФ!$2:$2,0)),0),0)</f>
        <v>15</v>
      </c>
      <c r="DT20" s="232">
        <f ca="1">IFERROR(IF(OFFSET(DT20,-1,0,1,1)&lt;&gt;"", INDEX(ЗФ,MATCH($A18,ЗФ!$A:$A,0),MATCH("Цена на реализацию"&amp;YEAR(DT$3),ЗФ!$2:$2,0)),0),0)</f>
        <v>15</v>
      </c>
      <c r="DU20" s="232">
        <f ca="1">IFERROR(IF(OFFSET(DU20,-1,0,1,1)&lt;&gt;"", INDEX(ЗФ,MATCH($A18,ЗФ!$A:$A,0),MATCH("Цена на реализацию"&amp;YEAR(DU$3),ЗФ!$2:$2,0)),0),0)</f>
        <v>15</v>
      </c>
      <c r="DV20" s="232">
        <f ca="1">IFERROR(IF(OFFSET(DV20,-1,0,1,1)&lt;&gt;"", INDEX(ЗФ,MATCH($A18,ЗФ!$A:$A,0),MATCH("Цена на реализацию"&amp;YEAR(DV$3),ЗФ!$2:$2,0)),0),0)</f>
        <v>15</v>
      </c>
      <c r="DW20" s="232">
        <f ca="1">IFERROR(IF(OFFSET(DW20,-1,0,1,1)&lt;&gt;"", INDEX(ЗФ,MATCH($A18,ЗФ!$A:$A,0),MATCH("Цена на реализацию"&amp;YEAR(DW$3),ЗФ!$2:$2,0)),0),0)</f>
        <v>15</v>
      </c>
      <c r="DX20" s="232">
        <f ca="1">IFERROR(IF(OFFSET(DX20,-1,0,1,1)&lt;&gt;"", INDEX(ЗФ,MATCH($A18,ЗФ!$A:$A,0),MATCH("Цена на реализацию"&amp;YEAR(DX$3),ЗФ!$2:$2,0)),0),0)</f>
        <v>15</v>
      </c>
      <c r="DY20" s="232">
        <f ca="1">IFERROR(IF(OFFSET(DY20,-1,0,1,1)&lt;&gt;"", INDEX(ЗФ,MATCH($A18,ЗФ!$A:$A,0),MATCH("Цена на реализацию"&amp;YEAR(DY$3),ЗФ!$2:$2,0)),0),0)</f>
        <v>15</v>
      </c>
      <c r="DZ20" s="232">
        <f ca="1">IFERROR(IF(OFFSET(DZ20,-1,0,1,1)&lt;&gt;"", INDEX(ЗФ,MATCH($A18,ЗФ!$A:$A,0),MATCH("Цена на реализацию"&amp;YEAR(DZ$3),ЗФ!$2:$2,0)),0),0)</f>
        <v>15</v>
      </c>
      <c r="EA20" s="548">
        <f t="shared" ca="1" si="784"/>
        <v>15</v>
      </c>
      <c r="EB20" s="232">
        <f ca="1">IFERROR(IF(OFFSET(EB20,-1,0,1,1)&lt;&gt;"", INDEX(ЗФ,MATCH($A18,ЗФ!$A:$A,0),MATCH("Цена на реализацию"&amp;YEAR(EB$3),ЗФ!$2:$2,0)),0),0)</f>
        <v>15</v>
      </c>
      <c r="EC20" s="232">
        <f ca="1">IFERROR(IF(OFFSET(EC20,-1,0,1,1)&lt;&gt;"", INDEX(ЗФ,MATCH($A18,ЗФ!$A:$A,0),MATCH("Цена на реализацию"&amp;YEAR(EC$3),ЗФ!$2:$2,0)),0),0)</f>
        <v>15</v>
      </c>
      <c r="ED20" s="232">
        <f ca="1">IFERROR(IF(OFFSET(ED20,-1,0,1,1)&lt;&gt;"", INDEX(ЗФ,MATCH($A18,ЗФ!$A:$A,0),MATCH("Цена на реализацию"&amp;YEAR(ED$3),ЗФ!$2:$2,0)),0),0)</f>
        <v>15</v>
      </c>
      <c r="EE20" s="232">
        <f ca="1">IFERROR(IF(OFFSET(EE20,-1,0,1,1)&lt;&gt;"", INDEX(ЗФ,MATCH($A18,ЗФ!$A:$A,0),MATCH("Цена на реализацию"&amp;YEAR(EE$3),ЗФ!$2:$2,0)),0),0)</f>
        <v>15</v>
      </c>
      <c r="EF20" s="232">
        <f ca="1">IFERROR(IF(OFFSET(EF20,-1,0,1,1)&lt;&gt;"", INDEX(ЗФ,MATCH($A18,ЗФ!$A:$A,0),MATCH("Цена на реализацию"&amp;YEAR(EF$3),ЗФ!$2:$2,0)),0),0)</f>
        <v>15</v>
      </c>
      <c r="EG20" s="232">
        <f ca="1">IFERROR(IF(OFFSET(EG20,-1,0,1,1)&lt;&gt;"", INDEX(ЗФ,MATCH($A18,ЗФ!$A:$A,0),MATCH("Цена на реализацию"&amp;YEAR(EG$3),ЗФ!$2:$2,0)),0),0)</f>
        <v>15</v>
      </c>
      <c r="EH20" s="232">
        <f ca="1">IFERROR(IF(OFFSET(EH20,-1,0,1,1)&lt;&gt;"", INDEX(ЗФ,MATCH($A18,ЗФ!$A:$A,0),MATCH("Цена на реализацию"&amp;YEAR(EH$3),ЗФ!$2:$2,0)),0),0)</f>
        <v>15</v>
      </c>
      <c r="EI20" s="232">
        <f ca="1">IFERROR(IF(OFFSET(EI20,-1,0,1,1)&lt;&gt;"", INDEX(ЗФ,MATCH($A18,ЗФ!$A:$A,0),MATCH("Цена на реализацию"&amp;YEAR(EI$3),ЗФ!$2:$2,0)),0),0)</f>
        <v>15</v>
      </c>
      <c r="EJ20" s="232">
        <f ca="1">IFERROR(IF(OFFSET(EJ20,-1,0,1,1)&lt;&gt;"", INDEX(ЗФ,MATCH($A18,ЗФ!$A:$A,0),MATCH("Цена на реализацию"&amp;YEAR(EJ$3),ЗФ!$2:$2,0)),0),0)</f>
        <v>15</v>
      </c>
      <c r="EK20" s="232">
        <f ca="1">IFERROR(IF(OFFSET(EK20,-1,0,1,1)&lt;&gt;"", INDEX(ЗФ,MATCH($A18,ЗФ!$A:$A,0),MATCH("Цена на реализацию"&amp;YEAR(EK$3),ЗФ!$2:$2,0)),0),0)</f>
        <v>15</v>
      </c>
      <c r="EL20" s="232">
        <f ca="1">IFERROR(IF(OFFSET(EL20,-1,0,1,1)&lt;&gt;"", INDEX(ЗФ,MATCH($A18,ЗФ!$A:$A,0),MATCH("Цена на реализацию"&amp;YEAR(EL$3),ЗФ!$2:$2,0)),0),0)</f>
        <v>15</v>
      </c>
      <c r="EM20" s="232">
        <f ca="1">IFERROR(IF(OFFSET(EM20,-1,0,1,1)&lt;&gt;"", INDEX(ЗФ,MATCH($A18,ЗФ!$A:$A,0),MATCH("Цена на реализацию"&amp;YEAR(EM$3),ЗФ!$2:$2,0)),0),0)</f>
        <v>15</v>
      </c>
      <c r="EN20" s="548">
        <f t="shared" ref="EN20:GA20" ca="1" si="785">IFERROR(EN18/EN19,0)</f>
        <v>15</v>
      </c>
      <c r="EO20" s="232">
        <f ca="1">IFERROR(IF(OFFSET(EO20,-1,0,1,1)&lt;&gt;"", INDEX(ЗФ,MATCH($A18,ЗФ!$A:$A,0),MATCH("Цена на реализацию"&amp;YEAR(EO$3),ЗФ!$2:$2,0)),0),0)</f>
        <v>15</v>
      </c>
      <c r="EP20" s="232">
        <f ca="1">IFERROR(IF(OFFSET(EP20,-1,0,1,1)&lt;&gt;"", INDEX(ЗФ,MATCH($A18,ЗФ!$A:$A,0),MATCH("Цена на реализацию"&amp;YEAR(EP$3),ЗФ!$2:$2,0)),0),0)</f>
        <v>15</v>
      </c>
      <c r="EQ20" s="232">
        <f ca="1">IFERROR(IF(OFFSET(EQ20,-1,0,1,1)&lt;&gt;"", INDEX(ЗФ,MATCH($A18,ЗФ!$A:$A,0),MATCH("Цена на реализацию"&amp;YEAR(EQ$3),ЗФ!$2:$2,0)),0),0)</f>
        <v>15</v>
      </c>
      <c r="ER20" s="232">
        <f ca="1">IFERROR(IF(OFFSET(ER20,-1,0,1,1)&lt;&gt;"", INDEX(ЗФ,MATCH($A18,ЗФ!$A:$A,0),MATCH("Цена на реализацию"&amp;YEAR(ER$3),ЗФ!$2:$2,0)),0),0)</f>
        <v>15</v>
      </c>
      <c r="ES20" s="232">
        <f ca="1">IFERROR(IF(OFFSET(ES20,-1,0,1,1)&lt;&gt;"", INDEX(ЗФ,MATCH($A18,ЗФ!$A:$A,0),MATCH("Цена на реализацию"&amp;YEAR(ES$3),ЗФ!$2:$2,0)),0),0)</f>
        <v>15</v>
      </c>
      <c r="ET20" s="232">
        <f ca="1">IFERROR(IF(OFFSET(ET20,-1,0,1,1)&lt;&gt;"", INDEX(ЗФ,MATCH($A18,ЗФ!$A:$A,0),MATCH("Цена на реализацию"&amp;YEAR(ET$3),ЗФ!$2:$2,0)),0),0)</f>
        <v>15</v>
      </c>
      <c r="EU20" s="232">
        <f ca="1">IFERROR(IF(OFFSET(EU20,-1,0,1,1)&lt;&gt;"", INDEX(ЗФ,MATCH($A18,ЗФ!$A:$A,0),MATCH("Цена на реализацию"&amp;YEAR(EU$3),ЗФ!$2:$2,0)),0),0)</f>
        <v>15</v>
      </c>
      <c r="EV20" s="232">
        <f ca="1">IFERROR(IF(OFFSET(EV20,-1,0,1,1)&lt;&gt;"", INDEX(ЗФ,MATCH($A18,ЗФ!$A:$A,0),MATCH("Цена на реализацию"&amp;YEAR(EV$3),ЗФ!$2:$2,0)),0),0)</f>
        <v>15</v>
      </c>
      <c r="EW20" s="232">
        <f ca="1">IFERROR(IF(OFFSET(EW20,-1,0,1,1)&lt;&gt;"", INDEX(ЗФ,MATCH($A18,ЗФ!$A:$A,0),MATCH("Цена на реализацию"&amp;YEAR(EW$3),ЗФ!$2:$2,0)),0),0)</f>
        <v>15</v>
      </c>
      <c r="EX20" s="232">
        <f ca="1">IFERROR(IF(OFFSET(EX20,-1,0,1,1)&lt;&gt;"", INDEX(ЗФ,MATCH($A18,ЗФ!$A:$A,0),MATCH("Цена на реализацию"&amp;YEAR(EX$3),ЗФ!$2:$2,0)),0),0)</f>
        <v>15</v>
      </c>
      <c r="EY20" s="232">
        <f ca="1">IFERROR(IF(OFFSET(EY20,-1,0,1,1)&lt;&gt;"", INDEX(ЗФ,MATCH($A18,ЗФ!$A:$A,0),MATCH("Цена на реализацию"&amp;YEAR(EY$3),ЗФ!$2:$2,0)),0),0)</f>
        <v>15</v>
      </c>
      <c r="EZ20" s="232">
        <f ca="1">IFERROR(IF(OFFSET(EZ20,-1,0,1,1)&lt;&gt;"", INDEX(ЗФ,MATCH($A18,ЗФ!$A:$A,0),MATCH("Цена на реализацию"&amp;YEAR(EZ$3),ЗФ!$2:$2,0)),0),0)</f>
        <v>15</v>
      </c>
      <c r="FA20" s="548">
        <f t="shared" ca="1" si="785"/>
        <v>15</v>
      </c>
      <c r="FB20" s="232">
        <f ca="1">IFERROR(IF(OFFSET(FB20,-1,0,1,1)&lt;&gt;"", INDEX(ЗФ,MATCH($A18,ЗФ!$A:$A,0),MATCH("Цена на реализацию"&amp;YEAR(FB$3),ЗФ!$2:$2,0)),0),0)</f>
        <v>15</v>
      </c>
      <c r="FC20" s="232">
        <f ca="1">IFERROR(IF(OFFSET(FC20,-1,0,1,1)&lt;&gt;"", INDEX(ЗФ,MATCH($A18,ЗФ!$A:$A,0),MATCH("Цена на реализацию"&amp;YEAR(FC$3),ЗФ!$2:$2,0)),0),0)</f>
        <v>15</v>
      </c>
      <c r="FD20" s="232">
        <f ca="1">IFERROR(IF(OFFSET(FD20,-1,0,1,1)&lt;&gt;"", INDEX(ЗФ,MATCH($A18,ЗФ!$A:$A,0),MATCH("Цена на реализацию"&amp;YEAR(FD$3),ЗФ!$2:$2,0)),0),0)</f>
        <v>15</v>
      </c>
      <c r="FE20" s="232">
        <f ca="1">IFERROR(IF(OFFSET(FE20,-1,0,1,1)&lt;&gt;"", INDEX(ЗФ,MATCH($A18,ЗФ!$A:$A,0),MATCH("Цена на реализацию"&amp;YEAR(FE$3),ЗФ!$2:$2,0)),0),0)</f>
        <v>15</v>
      </c>
      <c r="FF20" s="232">
        <f ca="1">IFERROR(IF(OFFSET(FF20,-1,0,1,1)&lt;&gt;"", INDEX(ЗФ,MATCH($A18,ЗФ!$A:$A,0),MATCH("Цена на реализацию"&amp;YEAR(FF$3),ЗФ!$2:$2,0)),0),0)</f>
        <v>15</v>
      </c>
      <c r="FG20" s="232">
        <f ca="1">IFERROR(IF(OFFSET(FG20,-1,0,1,1)&lt;&gt;"", INDEX(ЗФ,MATCH($A18,ЗФ!$A:$A,0),MATCH("Цена на реализацию"&amp;YEAR(FG$3),ЗФ!$2:$2,0)),0),0)</f>
        <v>15</v>
      </c>
      <c r="FH20" s="232">
        <f ca="1">IFERROR(IF(OFFSET(FH20,-1,0,1,1)&lt;&gt;"", INDEX(ЗФ,MATCH($A18,ЗФ!$A:$A,0),MATCH("Цена на реализацию"&amp;YEAR(FH$3),ЗФ!$2:$2,0)),0),0)</f>
        <v>15</v>
      </c>
      <c r="FI20" s="232">
        <f ca="1">IFERROR(IF(OFFSET(FI20,-1,0,1,1)&lt;&gt;"", INDEX(ЗФ,MATCH($A18,ЗФ!$A:$A,0),MATCH("Цена на реализацию"&amp;YEAR(FI$3),ЗФ!$2:$2,0)),0),0)</f>
        <v>15</v>
      </c>
      <c r="FJ20" s="232">
        <f ca="1">IFERROR(IF(OFFSET(FJ20,-1,0,1,1)&lt;&gt;"", INDEX(ЗФ,MATCH($A18,ЗФ!$A:$A,0),MATCH("Цена на реализацию"&amp;YEAR(FJ$3),ЗФ!$2:$2,0)),0),0)</f>
        <v>15</v>
      </c>
      <c r="FK20" s="232">
        <f ca="1">IFERROR(IF(OFFSET(FK20,-1,0,1,1)&lt;&gt;"", INDEX(ЗФ,MATCH($A18,ЗФ!$A:$A,0),MATCH("Цена на реализацию"&amp;YEAR(FK$3),ЗФ!$2:$2,0)),0),0)</f>
        <v>15</v>
      </c>
      <c r="FL20" s="232">
        <f ca="1">IFERROR(IF(OFFSET(FL20,-1,0,1,1)&lt;&gt;"", INDEX(ЗФ,MATCH($A18,ЗФ!$A:$A,0),MATCH("Цена на реализацию"&amp;YEAR(FL$3),ЗФ!$2:$2,0)),0),0)</f>
        <v>15</v>
      </c>
      <c r="FM20" s="232">
        <f ca="1">IFERROR(IF(OFFSET(FM20,-1,0,1,1)&lt;&gt;"", INDEX(ЗФ,MATCH($A18,ЗФ!$A:$A,0),MATCH("Цена на реализацию"&amp;YEAR(FM$3),ЗФ!$2:$2,0)),0),0)</f>
        <v>15</v>
      </c>
      <c r="FN20" s="548">
        <f t="shared" ca="1" si="785"/>
        <v>15</v>
      </c>
      <c r="FO20" s="232">
        <f ca="1">IFERROR(IF(OFFSET(FO20,-1,0,1,1)&lt;&gt;"", INDEX(ЗФ,MATCH($A18,ЗФ!$A:$A,0),MATCH("Цена на реализацию"&amp;YEAR(FO$3),ЗФ!$2:$2,0)),0),0)</f>
        <v>15</v>
      </c>
      <c r="FP20" s="232">
        <f ca="1">IFERROR(IF(OFFSET(FP20,-1,0,1,1)&lt;&gt;"", INDEX(ЗФ,MATCH($A18,ЗФ!$A:$A,0),MATCH("Цена на реализацию"&amp;YEAR(FP$3),ЗФ!$2:$2,0)),0),0)</f>
        <v>15</v>
      </c>
      <c r="FQ20" s="232">
        <f ca="1">IFERROR(IF(OFFSET(FQ20,-1,0,1,1)&lt;&gt;"", INDEX(ЗФ,MATCH($A18,ЗФ!$A:$A,0),MATCH("Цена на реализацию"&amp;YEAR(FQ$3),ЗФ!$2:$2,0)),0),0)</f>
        <v>15</v>
      </c>
      <c r="FR20" s="232">
        <f ca="1">IFERROR(IF(OFFSET(FR20,-1,0,1,1)&lt;&gt;"", INDEX(ЗФ,MATCH($A18,ЗФ!$A:$A,0),MATCH("Цена на реализацию"&amp;YEAR(FR$3),ЗФ!$2:$2,0)),0),0)</f>
        <v>15</v>
      </c>
      <c r="FS20" s="232">
        <f ca="1">IFERROR(IF(OFFSET(FS20,-1,0,1,1)&lt;&gt;"", INDEX(ЗФ,MATCH($A18,ЗФ!$A:$A,0),MATCH("Цена на реализацию"&amp;YEAR(FS$3),ЗФ!$2:$2,0)),0),0)</f>
        <v>15</v>
      </c>
      <c r="FT20" s="232">
        <f ca="1">IFERROR(IF(OFFSET(FT20,-1,0,1,1)&lt;&gt;"", INDEX(ЗФ,MATCH($A18,ЗФ!$A:$A,0),MATCH("Цена на реализацию"&amp;YEAR(FT$3),ЗФ!$2:$2,0)),0),0)</f>
        <v>15</v>
      </c>
      <c r="FU20" s="232">
        <f ca="1">IFERROR(IF(OFFSET(FU20,-1,0,1,1)&lt;&gt;"", INDEX(ЗФ,MATCH($A18,ЗФ!$A:$A,0),MATCH("Цена на реализацию"&amp;YEAR(FU$3),ЗФ!$2:$2,0)),0),0)</f>
        <v>15</v>
      </c>
      <c r="FV20" s="232">
        <f ca="1">IFERROR(IF(OFFSET(FV20,-1,0,1,1)&lt;&gt;"", INDEX(ЗФ,MATCH($A18,ЗФ!$A:$A,0),MATCH("Цена на реализацию"&amp;YEAR(FV$3),ЗФ!$2:$2,0)),0),0)</f>
        <v>15</v>
      </c>
      <c r="FW20" s="232">
        <f ca="1">IFERROR(IF(OFFSET(FW20,-1,0,1,1)&lt;&gt;"", INDEX(ЗФ,MATCH($A18,ЗФ!$A:$A,0),MATCH("Цена на реализацию"&amp;YEAR(FW$3),ЗФ!$2:$2,0)),0),0)</f>
        <v>15</v>
      </c>
      <c r="FX20" s="232">
        <f ca="1">IFERROR(IF(OFFSET(FX20,-1,0,1,1)&lt;&gt;"", INDEX(ЗФ,MATCH($A18,ЗФ!$A:$A,0),MATCH("Цена на реализацию"&amp;YEAR(FX$3),ЗФ!$2:$2,0)),0),0)</f>
        <v>15</v>
      </c>
      <c r="FY20" s="232">
        <f ca="1">IFERROR(IF(OFFSET(FY20,-1,0,1,1)&lt;&gt;"", INDEX(ЗФ,MATCH($A18,ЗФ!$A:$A,0),MATCH("Цена на реализацию"&amp;YEAR(FY$3),ЗФ!$2:$2,0)),0),0)</f>
        <v>15</v>
      </c>
      <c r="FZ20" s="232">
        <f ca="1">IFERROR(IF(OFFSET(FZ20,-1,0,1,1)&lt;&gt;"", INDEX(ЗФ,MATCH($A18,ЗФ!$A:$A,0),MATCH("Цена на реализацию"&amp;YEAR(FZ$3),ЗФ!$2:$2,0)),0),0)</f>
        <v>15</v>
      </c>
      <c r="GA20" s="548">
        <f t="shared" ca="1" si="785"/>
        <v>15</v>
      </c>
      <c r="GB20" s="232">
        <f ca="1">IFERROR(IF(OFFSET(GB20,-1,0,1,1)&lt;&gt;"", INDEX(ЗФ,MATCH($A18,ЗФ!$A:$A,0),MATCH("Цена на реализацию"&amp;YEAR(GB$3),ЗФ!$2:$2,0)),0),0)</f>
        <v>15</v>
      </c>
      <c r="GC20" s="232">
        <f ca="1">IFERROR(IF(OFFSET(GC20,-1,0,1,1)&lt;&gt;"", INDEX(ЗФ,MATCH($A18,ЗФ!$A:$A,0),MATCH("Цена на реализацию"&amp;YEAR(GC$3),ЗФ!$2:$2,0)),0),0)</f>
        <v>15</v>
      </c>
      <c r="GD20" s="232">
        <f ca="1">IFERROR(IF(OFFSET(GD20,-1,0,1,1)&lt;&gt;"", INDEX(ЗФ,MATCH($A18,ЗФ!$A:$A,0),MATCH("Цена на реализацию"&amp;YEAR(GD$3),ЗФ!$2:$2,0)),0),0)</f>
        <v>15</v>
      </c>
      <c r="GE20" s="232">
        <f ca="1">IFERROR(IF(OFFSET(GE20,-1,0,1,1)&lt;&gt;"", INDEX(ЗФ,MATCH($A18,ЗФ!$A:$A,0),MATCH("Цена на реализацию"&amp;YEAR(GE$3),ЗФ!$2:$2,0)),0),0)</f>
        <v>15</v>
      </c>
      <c r="GF20" s="232">
        <f ca="1">IFERROR(IF(OFFSET(GF20,-1,0,1,1)&lt;&gt;"", INDEX(ЗФ,MATCH($A18,ЗФ!$A:$A,0),MATCH("Цена на реализацию"&amp;YEAR(GF$3),ЗФ!$2:$2,0)),0),0)</f>
        <v>15</v>
      </c>
      <c r="GG20" s="232">
        <f ca="1">IFERROR(IF(OFFSET(GG20,-1,0,1,1)&lt;&gt;"", INDEX(ЗФ,MATCH($A18,ЗФ!$A:$A,0),MATCH("Цена на реализацию"&amp;YEAR(GG$3),ЗФ!$2:$2,0)),0),0)</f>
        <v>15</v>
      </c>
      <c r="GH20" s="232">
        <f ca="1">IFERROR(IF(OFFSET(GH20,-1,0,1,1)&lt;&gt;"", INDEX(ЗФ,MATCH($A18,ЗФ!$A:$A,0),MATCH("Цена на реализацию"&amp;YEAR(GH$3),ЗФ!$2:$2,0)),0),0)</f>
        <v>15</v>
      </c>
      <c r="GI20" s="232">
        <f ca="1">IFERROR(IF(OFFSET(GI20,-1,0,1,1)&lt;&gt;"", INDEX(ЗФ,MATCH($A18,ЗФ!$A:$A,0),MATCH("Цена на реализацию"&amp;YEAR(GI$3),ЗФ!$2:$2,0)),0),0)</f>
        <v>15</v>
      </c>
      <c r="GJ20" s="232">
        <f ca="1">IFERROR(IF(OFFSET(GJ20,-1,0,1,1)&lt;&gt;"", INDEX(ЗФ,MATCH($A18,ЗФ!$A:$A,0),MATCH("Цена на реализацию"&amp;YEAR(GJ$3),ЗФ!$2:$2,0)),0),0)</f>
        <v>15</v>
      </c>
      <c r="GK20" s="232">
        <f ca="1">IFERROR(IF(OFFSET(GK20,-1,0,1,1)&lt;&gt;"", INDEX(ЗФ,MATCH($A18,ЗФ!$A:$A,0),MATCH("Цена на реализацию"&amp;YEAR(GK$3),ЗФ!$2:$2,0)),0),0)</f>
        <v>15</v>
      </c>
      <c r="GL20" s="232">
        <f ca="1">IFERROR(IF(OFFSET(GL20,-1,0,1,1)&lt;&gt;"", INDEX(ЗФ,MATCH($A18,ЗФ!$A:$A,0),MATCH("Цена на реализацию"&amp;YEAR(GL$3),ЗФ!$2:$2,0)),0),0)</f>
        <v>15</v>
      </c>
      <c r="GM20" s="232">
        <f ca="1">IFERROR(IF(OFFSET(GM20,-1,0,1,1)&lt;&gt;"", INDEX(ЗФ,MATCH($A18,ЗФ!$A:$A,0),MATCH("Цена на реализацию"&amp;YEAR(GM$3),ЗФ!$2:$2,0)),0),0)</f>
        <v>15</v>
      </c>
      <c r="GN20" s="548">
        <f t="shared" ref="GN20" ca="1" si="786">IFERROR(GN18/GN19,0)</f>
        <v>15</v>
      </c>
      <c r="GO20" s="232">
        <f ca="1">IFERROR(IF(OFFSET(GO20,-1,0,1,1)&lt;&gt;"", INDEX(ЗФ,MATCH($A18,ЗФ!$A:$A,0),MATCH("Цена на реализацию"&amp;YEAR(GO$3),ЗФ!$2:$2,0)),0),0)</f>
        <v>15</v>
      </c>
      <c r="GP20" s="232">
        <f ca="1">IFERROR(IF(OFFSET(GP20,-1,0,1,1)&lt;&gt;"", INDEX(ЗФ,MATCH($A18,ЗФ!$A:$A,0),MATCH("Цена на реализацию"&amp;YEAR(GP$3),ЗФ!$2:$2,0)),0),0)</f>
        <v>15</v>
      </c>
      <c r="GQ20" s="232">
        <f ca="1">IFERROR(IF(OFFSET(GQ20,-1,0,1,1)&lt;&gt;"", INDEX(ЗФ,MATCH($A18,ЗФ!$A:$A,0),MATCH("Цена на реализацию"&amp;YEAR(GQ$3),ЗФ!$2:$2,0)),0),0)</f>
        <v>15</v>
      </c>
      <c r="GR20" s="232">
        <f ca="1">IFERROR(IF(OFFSET(GR20,-1,0,1,1)&lt;&gt;"", INDEX(ЗФ,MATCH($A18,ЗФ!$A:$A,0),MATCH("Цена на реализацию"&amp;YEAR(GR$3),ЗФ!$2:$2,0)),0),0)</f>
        <v>15</v>
      </c>
      <c r="GS20" s="232">
        <f ca="1">IFERROR(IF(OFFSET(GS20,-1,0,1,1)&lt;&gt;"", INDEX(ЗФ,MATCH($A18,ЗФ!$A:$A,0),MATCH("Цена на реализацию"&amp;YEAR(GS$3),ЗФ!$2:$2,0)),0),0)</f>
        <v>15</v>
      </c>
      <c r="GT20" s="232">
        <f ca="1">IFERROR(IF(OFFSET(GT20,-1,0,1,1)&lt;&gt;"", INDEX(ЗФ,MATCH($A18,ЗФ!$A:$A,0),MATCH("Цена на реализацию"&amp;YEAR(GT$3),ЗФ!$2:$2,0)),0),0)</f>
        <v>15</v>
      </c>
      <c r="GU20" s="232">
        <f ca="1">IFERROR(IF(OFFSET(GU20,-1,0,1,1)&lt;&gt;"", INDEX(ЗФ,MATCH($A18,ЗФ!$A:$A,0),MATCH("Цена на реализацию"&amp;YEAR(GU$3),ЗФ!$2:$2,0)),0),0)</f>
        <v>15</v>
      </c>
      <c r="GV20" s="232">
        <f ca="1">IFERROR(IF(OFFSET(GV20,-1,0,1,1)&lt;&gt;"", INDEX(ЗФ,MATCH($A18,ЗФ!$A:$A,0),MATCH("Цена на реализацию"&amp;YEAR(GV$3),ЗФ!$2:$2,0)),0),0)</f>
        <v>15</v>
      </c>
      <c r="GW20" s="232">
        <f ca="1">IFERROR(IF(OFFSET(GW20,-1,0,1,1)&lt;&gt;"", INDEX(ЗФ,MATCH($A18,ЗФ!$A:$A,0),MATCH("Цена на реализацию"&amp;YEAR(GW$3),ЗФ!$2:$2,0)),0),0)</f>
        <v>15</v>
      </c>
      <c r="GX20" s="232">
        <f ca="1">IFERROR(IF(OFFSET(GX20,-1,0,1,1)&lt;&gt;"", INDEX(ЗФ,MATCH($A18,ЗФ!$A:$A,0),MATCH("Цена на реализацию"&amp;YEAR(GX$3),ЗФ!$2:$2,0)),0),0)</f>
        <v>15</v>
      </c>
      <c r="GY20" s="232">
        <f ca="1">IFERROR(IF(OFFSET(GY20,-1,0,1,1)&lt;&gt;"", INDEX(ЗФ,MATCH($A18,ЗФ!$A:$A,0),MATCH("Цена на реализацию"&amp;YEAR(GY$3),ЗФ!$2:$2,0)),0),0)</f>
        <v>15</v>
      </c>
      <c r="GZ20" s="232">
        <f ca="1">IFERROR(IF(OFFSET(GZ20,-1,0,1,1)&lt;&gt;"", INDEX(ЗФ,MATCH($A18,ЗФ!$A:$A,0),MATCH("Цена на реализацию"&amp;YEAR(GZ$3),ЗФ!$2:$2,0)),0),0)</f>
        <v>15</v>
      </c>
      <c r="HA20" s="548">
        <f t="shared" ref="HA20:JA20" ca="1" si="787">IFERROR(HA18/HA19,0)</f>
        <v>15</v>
      </c>
      <c r="HB20" s="232">
        <f ca="1">IFERROR(IF(OFFSET(HB20,-1,0,1,1)&lt;&gt;"", INDEX(ЗФ,MATCH($A18,ЗФ!$A:$A,0),MATCH("Цена на реализацию"&amp;YEAR(HB$3),ЗФ!$2:$2,0)),0),0)</f>
        <v>15</v>
      </c>
      <c r="HC20" s="232">
        <f ca="1">IFERROR(IF(OFFSET(HC20,-1,0,1,1)&lt;&gt;"", INDEX(ЗФ,MATCH($A18,ЗФ!$A:$A,0),MATCH("Цена на реализацию"&amp;YEAR(HC$3),ЗФ!$2:$2,0)),0),0)</f>
        <v>15</v>
      </c>
      <c r="HD20" s="232">
        <f ca="1">IFERROR(IF(OFFSET(HD20,-1,0,1,1)&lt;&gt;"", INDEX(ЗФ,MATCH($A18,ЗФ!$A:$A,0),MATCH("Цена на реализацию"&amp;YEAR(HD$3),ЗФ!$2:$2,0)),0),0)</f>
        <v>15</v>
      </c>
      <c r="HE20" s="232">
        <f ca="1">IFERROR(IF(OFFSET(HE20,-1,0,1,1)&lt;&gt;"", INDEX(ЗФ,MATCH($A18,ЗФ!$A:$A,0),MATCH("Цена на реализацию"&amp;YEAR(HE$3),ЗФ!$2:$2,0)),0),0)</f>
        <v>15</v>
      </c>
      <c r="HF20" s="232">
        <f ca="1">IFERROR(IF(OFFSET(HF20,-1,0,1,1)&lt;&gt;"", INDEX(ЗФ,MATCH($A18,ЗФ!$A:$A,0),MATCH("Цена на реализацию"&amp;YEAR(HF$3),ЗФ!$2:$2,0)),0),0)</f>
        <v>15</v>
      </c>
      <c r="HG20" s="232">
        <f ca="1">IFERROR(IF(OFFSET(HG20,-1,0,1,1)&lt;&gt;"", INDEX(ЗФ,MATCH($A18,ЗФ!$A:$A,0),MATCH("Цена на реализацию"&amp;YEAR(HG$3),ЗФ!$2:$2,0)),0),0)</f>
        <v>15</v>
      </c>
      <c r="HH20" s="232">
        <f ca="1">IFERROR(IF(OFFSET(HH20,-1,0,1,1)&lt;&gt;"", INDEX(ЗФ,MATCH($A18,ЗФ!$A:$A,0),MATCH("Цена на реализацию"&amp;YEAR(HH$3),ЗФ!$2:$2,0)),0),0)</f>
        <v>15</v>
      </c>
      <c r="HI20" s="232">
        <f ca="1">IFERROR(IF(OFFSET(HI20,-1,0,1,1)&lt;&gt;"", INDEX(ЗФ,MATCH($A18,ЗФ!$A:$A,0),MATCH("Цена на реализацию"&amp;YEAR(HI$3),ЗФ!$2:$2,0)),0),0)</f>
        <v>15</v>
      </c>
      <c r="HJ20" s="232">
        <f ca="1">IFERROR(IF(OFFSET(HJ20,-1,0,1,1)&lt;&gt;"", INDEX(ЗФ,MATCH($A18,ЗФ!$A:$A,0),MATCH("Цена на реализацию"&amp;YEAR(HJ$3),ЗФ!$2:$2,0)),0),0)</f>
        <v>15</v>
      </c>
      <c r="HK20" s="232">
        <f ca="1">IFERROR(IF(OFFSET(HK20,-1,0,1,1)&lt;&gt;"", INDEX(ЗФ,MATCH($A18,ЗФ!$A:$A,0),MATCH("Цена на реализацию"&amp;YEAR(HK$3),ЗФ!$2:$2,0)),0),0)</f>
        <v>15</v>
      </c>
      <c r="HL20" s="232">
        <f ca="1">IFERROR(IF(OFFSET(HL20,-1,0,1,1)&lt;&gt;"", INDEX(ЗФ,MATCH($A18,ЗФ!$A:$A,0),MATCH("Цена на реализацию"&amp;YEAR(HL$3),ЗФ!$2:$2,0)),0),0)</f>
        <v>15</v>
      </c>
      <c r="HM20" s="232">
        <f ca="1">IFERROR(IF(OFFSET(HM20,-1,0,1,1)&lt;&gt;"", INDEX(ЗФ,MATCH($A18,ЗФ!$A:$A,0),MATCH("Цена на реализацию"&amp;YEAR(HM$3),ЗФ!$2:$2,0)),0),0)</f>
        <v>15</v>
      </c>
      <c r="HN20" s="548">
        <f t="shared" ca="1" si="787"/>
        <v>15</v>
      </c>
      <c r="HO20" s="232">
        <f ca="1">IFERROR(IF(OFFSET(HO20,-1,0,1,1)&lt;&gt;"", INDEX(ЗФ,MATCH($A18,ЗФ!$A:$A,0),MATCH("Цена на реализацию"&amp;YEAR(HO$3),ЗФ!$2:$2,0)),0),0)</f>
        <v>15</v>
      </c>
      <c r="HP20" s="232">
        <f ca="1">IFERROR(IF(OFFSET(HP20,-1,0,1,1)&lt;&gt;"", INDEX(ЗФ,MATCH($A18,ЗФ!$A:$A,0),MATCH("Цена на реализацию"&amp;YEAR(HP$3),ЗФ!$2:$2,0)),0),0)</f>
        <v>15</v>
      </c>
      <c r="HQ20" s="232">
        <f ca="1">IFERROR(IF(OFFSET(HQ20,-1,0,1,1)&lt;&gt;"", INDEX(ЗФ,MATCH($A18,ЗФ!$A:$A,0),MATCH("Цена на реализацию"&amp;YEAR(HQ$3),ЗФ!$2:$2,0)),0),0)</f>
        <v>15</v>
      </c>
      <c r="HR20" s="232">
        <f ca="1">IFERROR(IF(OFFSET(HR20,-1,0,1,1)&lt;&gt;"", INDEX(ЗФ,MATCH($A18,ЗФ!$A:$A,0),MATCH("Цена на реализацию"&amp;YEAR(HR$3),ЗФ!$2:$2,0)),0),0)</f>
        <v>15</v>
      </c>
      <c r="HS20" s="232">
        <f ca="1">IFERROR(IF(OFFSET(HS20,-1,0,1,1)&lt;&gt;"", INDEX(ЗФ,MATCH($A18,ЗФ!$A:$A,0),MATCH("Цена на реализацию"&amp;YEAR(HS$3),ЗФ!$2:$2,0)),0),0)</f>
        <v>15</v>
      </c>
      <c r="HT20" s="232">
        <f ca="1">IFERROR(IF(OFFSET(HT20,-1,0,1,1)&lt;&gt;"", INDEX(ЗФ,MATCH($A18,ЗФ!$A:$A,0),MATCH("Цена на реализацию"&amp;YEAR(HT$3),ЗФ!$2:$2,0)),0),0)</f>
        <v>15</v>
      </c>
      <c r="HU20" s="232">
        <f ca="1">IFERROR(IF(OFFSET(HU20,-1,0,1,1)&lt;&gt;"", INDEX(ЗФ,MATCH($A18,ЗФ!$A:$A,0),MATCH("Цена на реализацию"&amp;YEAR(HU$3),ЗФ!$2:$2,0)),0),0)</f>
        <v>15</v>
      </c>
      <c r="HV20" s="232">
        <f ca="1">IFERROR(IF(OFFSET(HV20,-1,0,1,1)&lt;&gt;"", INDEX(ЗФ,MATCH($A18,ЗФ!$A:$A,0),MATCH("Цена на реализацию"&amp;YEAR(HV$3),ЗФ!$2:$2,0)),0),0)</f>
        <v>15</v>
      </c>
      <c r="HW20" s="232">
        <f ca="1">IFERROR(IF(OFFSET(HW20,-1,0,1,1)&lt;&gt;"", INDEX(ЗФ,MATCH($A18,ЗФ!$A:$A,0),MATCH("Цена на реализацию"&amp;YEAR(HW$3),ЗФ!$2:$2,0)),0),0)</f>
        <v>15</v>
      </c>
      <c r="HX20" s="232">
        <f ca="1">IFERROR(IF(OFFSET(HX20,-1,0,1,1)&lt;&gt;"", INDEX(ЗФ,MATCH($A18,ЗФ!$A:$A,0),MATCH("Цена на реализацию"&amp;YEAR(HX$3),ЗФ!$2:$2,0)),0),0)</f>
        <v>15</v>
      </c>
      <c r="HY20" s="232">
        <f ca="1">IFERROR(IF(OFFSET(HY20,-1,0,1,1)&lt;&gt;"", INDEX(ЗФ,MATCH($A18,ЗФ!$A:$A,0),MATCH("Цена на реализацию"&amp;YEAR(HY$3),ЗФ!$2:$2,0)),0),0)</f>
        <v>15</v>
      </c>
      <c r="HZ20" s="232">
        <f ca="1">IFERROR(IF(OFFSET(HZ20,-1,0,1,1)&lt;&gt;"", INDEX(ЗФ,MATCH($A18,ЗФ!$A:$A,0),MATCH("Цена на реализацию"&amp;YEAR(HZ$3),ЗФ!$2:$2,0)),0),0)</f>
        <v>15</v>
      </c>
      <c r="IA20" s="548">
        <f t="shared" ca="1" si="787"/>
        <v>15</v>
      </c>
      <c r="IB20" s="232">
        <f ca="1">IFERROR(IF(OFFSET(IB20,-1,0,1,1)&lt;&gt;"", INDEX(ЗФ,MATCH($A18,ЗФ!$A:$A,0),MATCH("Цена на реализацию"&amp;YEAR(IB$3),ЗФ!$2:$2,0)),0),0)</f>
        <v>15</v>
      </c>
      <c r="IC20" s="232">
        <f ca="1">IFERROR(IF(OFFSET(IC20,-1,0,1,1)&lt;&gt;"", INDEX(ЗФ,MATCH($A18,ЗФ!$A:$A,0),MATCH("Цена на реализацию"&amp;YEAR(IC$3),ЗФ!$2:$2,0)),0),0)</f>
        <v>15</v>
      </c>
      <c r="ID20" s="232">
        <f ca="1">IFERROR(IF(OFFSET(ID20,-1,0,1,1)&lt;&gt;"", INDEX(ЗФ,MATCH($A18,ЗФ!$A:$A,0),MATCH("Цена на реализацию"&amp;YEAR(ID$3),ЗФ!$2:$2,0)),0),0)</f>
        <v>15</v>
      </c>
      <c r="IE20" s="232">
        <f ca="1">IFERROR(IF(OFFSET(IE20,-1,0,1,1)&lt;&gt;"", INDEX(ЗФ,MATCH($A18,ЗФ!$A:$A,0),MATCH("Цена на реализацию"&amp;YEAR(IE$3),ЗФ!$2:$2,0)),0),0)</f>
        <v>15</v>
      </c>
      <c r="IF20" s="232">
        <f ca="1">IFERROR(IF(OFFSET(IF20,-1,0,1,1)&lt;&gt;"", INDEX(ЗФ,MATCH($A18,ЗФ!$A:$A,0),MATCH("Цена на реализацию"&amp;YEAR(IF$3),ЗФ!$2:$2,0)),0),0)</f>
        <v>15</v>
      </c>
      <c r="IG20" s="232">
        <f ca="1">IFERROR(IF(OFFSET(IG20,-1,0,1,1)&lt;&gt;"", INDEX(ЗФ,MATCH($A18,ЗФ!$A:$A,0),MATCH("Цена на реализацию"&amp;YEAR(IG$3),ЗФ!$2:$2,0)),0),0)</f>
        <v>15</v>
      </c>
      <c r="IH20" s="232">
        <f ca="1">IFERROR(IF(OFFSET(IH20,-1,0,1,1)&lt;&gt;"", INDEX(ЗФ,MATCH($A18,ЗФ!$A:$A,0),MATCH("Цена на реализацию"&amp;YEAR(IH$3),ЗФ!$2:$2,0)),0),0)</f>
        <v>15</v>
      </c>
      <c r="II20" s="232">
        <f ca="1">IFERROR(IF(OFFSET(II20,-1,0,1,1)&lt;&gt;"", INDEX(ЗФ,MATCH($A18,ЗФ!$A:$A,0),MATCH("Цена на реализацию"&amp;YEAR(II$3),ЗФ!$2:$2,0)),0),0)</f>
        <v>15</v>
      </c>
      <c r="IJ20" s="232">
        <f ca="1">IFERROR(IF(OFFSET(IJ20,-1,0,1,1)&lt;&gt;"", INDEX(ЗФ,MATCH($A18,ЗФ!$A:$A,0),MATCH("Цена на реализацию"&amp;YEAR(IJ$3),ЗФ!$2:$2,0)),0),0)</f>
        <v>15</v>
      </c>
      <c r="IK20" s="232">
        <f ca="1">IFERROR(IF(OFFSET(IK20,-1,0,1,1)&lt;&gt;"", INDEX(ЗФ,MATCH($A18,ЗФ!$A:$A,0),MATCH("Цена на реализацию"&amp;YEAR(IK$3),ЗФ!$2:$2,0)),0),0)</f>
        <v>15</v>
      </c>
      <c r="IL20" s="232">
        <f ca="1">IFERROR(IF(OFFSET(IL20,-1,0,1,1)&lt;&gt;"", INDEX(ЗФ,MATCH($A18,ЗФ!$A:$A,0),MATCH("Цена на реализацию"&amp;YEAR(IL$3),ЗФ!$2:$2,0)),0),0)</f>
        <v>15</v>
      </c>
      <c r="IM20" s="232">
        <f ca="1">IFERROR(IF(OFFSET(IM20,-1,0,1,1)&lt;&gt;"", INDEX(ЗФ,MATCH($A18,ЗФ!$A:$A,0),MATCH("Цена на реализацию"&amp;YEAR(IM$3),ЗФ!$2:$2,0)),0),0)</f>
        <v>15</v>
      </c>
      <c r="IN20" s="548">
        <f t="shared" ca="1" si="787"/>
        <v>15</v>
      </c>
      <c r="IO20" s="232">
        <f ca="1">IFERROR(IF(OFFSET(IO20,-1,0,1,1)&lt;&gt;"", INDEX(ЗФ,MATCH($A18,ЗФ!$A:$A,0),MATCH("Цена на реализацию"&amp;YEAR(IO$3),ЗФ!$2:$2,0)),0),0)</f>
        <v>15</v>
      </c>
      <c r="IP20" s="232">
        <f ca="1">IFERROR(IF(OFFSET(IP20,-1,0,1,1)&lt;&gt;"", INDEX(ЗФ,MATCH($A18,ЗФ!$A:$A,0),MATCH("Цена на реализацию"&amp;YEAR(IP$3),ЗФ!$2:$2,0)),0),0)</f>
        <v>15</v>
      </c>
      <c r="IQ20" s="232">
        <f ca="1">IFERROR(IF(OFFSET(IQ20,-1,0,1,1)&lt;&gt;"", INDEX(ЗФ,MATCH($A18,ЗФ!$A:$A,0),MATCH("Цена на реализацию"&amp;YEAR(IQ$3),ЗФ!$2:$2,0)),0),0)</f>
        <v>15</v>
      </c>
      <c r="IR20" s="232">
        <f ca="1">IFERROR(IF(OFFSET(IR20,-1,0,1,1)&lt;&gt;"", INDEX(ЗФ,MATCH($A18,ЗФ!$A:$A,0),MATCH("Цена на реализацию"&amp;YEAR(IR$3),ЗФ!$2:$2,0)),0),0)</f>
        <v>15</v>
      </c>
      <c r="IS20" s="232">
        <f ca="1">IFERROR(IF(OFFSET(IS20,-1,0,1,1)&lt;&gt;"", INDEX(ЗФ,MATCH($A18,ЗФ!$A:$A,0),MATCH("Цена на реализацию"&amp;YEAR(IS$3),ЗФ!$2:$2,0)),0),0)</f>
        <v>15</v>
      </c>
      <c r="IT20" s="232">
        <f ca="1">IFERROR(IF(OFFSET(IT20,-1,0,1,1)&lt;&gt;"", INDEX(ЗФ,MATCH($A18,ЗФ!$A:$A,0),MATCH("Цена на реализацию"&amp;YEAR(IT$3),ЗФ!$2:$2,0)),0),0)</f>
        <v>15</v>
      </c>
      <c r="IU20" s="232">
        <f ca="1">IFERROR(IF(OFFSET(IU20,-1,0,1,1)&lt;&gt;"", INDEX(ЗФ,MATCH($A18,ЗФ!$A:$A,0),MATCH("Цена на реализацию"&amp;YEAR(IU$3),ЗФ!$2:$2,0)),0),0)</f>
        <v>15</v>
      </c>
      <c r="IV20" s="232">
        <f ca="1">IFERROR(IF(OFFSET(IV20,-1,0,1,1)&lt;&gt;"", INDEX(ЗФ,MATCH($A18,ЗФ!$A:$A,0),MATCH("Цена на реализацию"&amp;YEAR(IV$3),ЗФ!$2:$2,0)),0),0)</f>
        <v>15</v>
      </c>
      <c r="IW20" s="232">
        <f ca="1">IFERROR(IF(OFFSET(IW20,-1,0,1,1)&lt;&gt;"", INDEX(ЗФ,MATCH($A18,ЗФ!$A:$A,0),MATCH("Цена на реализацию"&amp;YEAR(IW$3),ЗФ!$2:$2,0)),0),0)</f>
        <v>15</v>
      </c>
      <c r="IX20" s="232">
        <f ca="1">IFERROR(IF(OFFSET(IX20,-1,0,1,1)&lt;&gt;"", INDEX(ЗФ,MATCH($A18,ЗФ!$A:$A,0),MATCH("Цена на реализацию"&amp;YEAR(IX$3),ЗФ!$2:$2,0)),0),0)</f>
        <v>15</v>
      </c>
      <c r="IY20" s="232">
        <f ca="1">IFERROR(IF(OFFSET(IY20,-1,0,1,1)&lt;&gt;"", INDEX(ЗФ,MATCH($A18,ЗФ!$A:$A,0),MATCH("Цена на реализацию"&amp;YEAR(IY$3),ЗФ!$2:$2,0)),0),0)</f>
        <v>15</v>
      </c>
      <c r="IZ20" s="232">
        <f ca="1">IFERROR(IF(OFFSET(IZ20,-1,0,1,1)&lt;&gt;"", INDEX(ЗФ,MATCH($A18,ЗФ!$A:$A,0),MATCH("Цена на реализацию"&amp;YEAR(IZ$3),ЗФ!$2:$2,0)),0),0)</f>
        <v>15</v>
      </c>
      <c r="JA20" s="548">
        <f t="shared" ca="1" si="787"/>
        <v>15</v>
      </c>
      <c r="JB20" s="232">
        <f ca="1">IFERROR(IF(OFFSET(JB20,-1,0,1,1)&lt;&gt;"", INDEX(ЗФ,MATCH($A18,ЗФ!$A:$A,0),MATCH("Цена на реализацию"&amp;YEAR(JB$3),ЗФ!$2:$2,0)),0),0)</f>
        <v>15</v>
      </c>
      <c r="JC20" s="232">
        <f ca="1">IFERROR(IF(OFFSET(JC20,-1,0,1,1)&lt;&gt;"", INDEX(ЗФ,MATCH($A18,ЗФ!$A:$A,0),MATCH("Цена на реализацию"&amp;YEAR(JC$3),ЗФ!$2:$2,0)),0),0)</f>
        <v>15</v>
      </c>
      <c r="JD20" s="232">
        <f ca="1">IFERROR(IF(OFFSET(JD20,-1,0,1,1)&lt;&gt;"", INDEX(ЗФ,MATCH($A18,ЗФ!$A:$A,0),MATCH("Цена на реализацию"&amp;YEAR(JD$3),ЗФ!$2:$2,0)),0),0)</f>
        <v>15</v>
      </c>
      <c r="JE20" s="232">
        <f ca="1">IFERROR(IF(OFFSET(JE20,-1,0,1,1)&lt;&gt;"", INDEX(ЗФ,MATCH($A18,ЗФ!$A:$A,0),MATCH("Цена на реализацию"&amp;YEAR(JE$3),ЗФ!$2:$2,0)),0),0)</f>
        <v>15</v>
      </c>
      <c r="JF20" s="232">
        <f ca="1">IFERROR(IF(OFFSET(JF20,-1,0,1,1)&lt;&gt;"", INDEX(ЗФ,MATCH($A18,ЗФ!$A:$A,0),MATCH("Цена на реализацию"&amp;YEAR(JF$3),ЗФ!$2:$2,0)),0),0)</f>
        <v>15</v>
      </c>
      <c r="JG20" s="232">
        <f ca="1">IFERROR(IF(OFFSET(JG20,-1,0,1,1)&lt;&gt;"", INDEX(ЗФ,MATCH($A18,ЗФ!$A:$A,0),MATCH("Цена на реализацию"&amp;YEAR(JG$3),ЗФ!$2:$2,0)),0),0)</f>
        <v>15</v>
      </c>
      <c r="JH20" s="232">
        <f ca="1">IFERROR(IF(OFFSET(JH20,-1,0,1,1)&lt;&gt;"", INDEX(ЗФ,MATCH($A18,ЗФ!$A:$A,0),MATCH("Цена на реализацию"&amp;YEAR(JH$3),ЗФ!$2:$2,0)),0),0)</f>
        <v>15</v>
      </c>
      <c r="JI20" s="232">
        <f ca="1">IFERROR(IF(OFFSET(JI20,-1,0,1,1)&lt;&gt;"", INDEX(ЗФ,MATCH($A18,ЗФ!$A:$A,0),MATCH("Цена на реализацию"&amp;YEAR(JI$3),ЗФ!$2:$2,0)),0),0)</f>
        <v>15</v>
      </c>
      <c r="JJ20" s="232">
        <f ca="1">IFERROR(IF(OFFSET(JJ20,-1,0,1,1)&lt;&gt;"", INDEX(ЗФ,MATCH($A18,ЗФ!$A:$A,0),MATCH("Цена на реализацию"&amp;YEAR(JJ$3),ЗФ!$2:$2,0)),0),0)</f>
        <v>15</v>
      </c>
      <c r="JK20" s="232">
        <f ca="1">IFERROR(IF(OFFSET(JK20,-1,0,1,1)&lt;&gt;"", INDEX(ЗФ,MATCH($A18,ЗФ!$A:$A,0),MATCH("Цена на реализацию"&amp;YEAR(JK$3),ЗФ!$2:$2,0)),0),0)</f>
        <v>15</v>
      </c>
      <c r="JL20" s="232">
        <f ca="1">IFERROR(IF(OFFSET(JL20,-1,0,1,1)&lt;&gt;"", INDEX(ЗФ,MATCH($A18,ЗФ!$A:$A,0),MATCH("Цена на реализацию"&amp;YEAR(JL$3),ЗФ!$2:$2,0)),0),0)</f>
        <v>15</v>
      </c>
      <c r="JM20" s="232">
        <f ca="1">IFERROR(IF(OFFSET(JM20,-1,0,1,1)&lt;&gt;"", INDEX(ЗФ,MATCH($A18,ЗФ!$A:$A,0),MATCH("Цена на реализацию"&amp;YEAR(JM$3),ЗФ!$2:$2,0)),0),0)</f>
        <v>15</v>
      </c>
      <c r="JN20" s="548">
        <f t="shared" ref="JN20:LN20" ca="1" si="788">IFERROR(JN18/JN19,0)</f>
        <v>15</v>
      </c>
      <c r="JO20" s="232">
        <f ca="1">IFERROR(IF(OFFSET(JO20,-1,0,1,1)&lt;&gt;"", INDEX(ЗФ,MATCH($A18,ЗФ!$A:$A,0),MATCH("Цена на реализацию"&amp;YEAR(JO$3),ЗФ!$2:$2,0)),0),0)</f>
        <v>15</v>
      </c>
      <c r="JP20" s="232">
        <f ca="1">IFERROR(IF(OFFSET(JP20,-1,0,1,1)&lt;&gt;"", INDEX(ЗФ,MATCH($A18,ЗФ!$A:$A,0),MATCH("Цена на реализацию"&amp;YEAR(JP$3),ЗФ!$2:$2,0)),0),0)</f>
        <v>15</v>
      </c>
      <c r="JQ20" s="232">
        <f ca="1">IFERROR(IF(OFFSET(JQ20,-1,0,1,1)&lt;&gt;"", INDEX(ЗФ,MATCH($A18,ЗФ!$A:$A,0),MATCH("Цена на реализацию"&amp;YEAR(JQ$3),ЗФ!$2:$2,0)),0),0)</f>
        <v>15</v>
      </c>
      <c r="JR20" s="232">
        <f ca="1">IFERROR(IF(OFFSET(JR20,-1,0,1,1)&lt;&gt;"", INDEX(ЗФ,MATCH($A18,ЗФ!$A:$A,0),MATCH("Цена на реализацию"&amp;YEAR(JR$3),ЗФ!$2:$2,0)),0),0)</f>
        <v>15</v>
      </c>
      <c r="JS20" s="232">
        <f ca="1">IFERROR(IF(OFFSET(JS20,-1,0,1,1)&lt;&gt;"", INDEX(ЗФ,MATCH($A18,ЗФ!$A:$A,0),MATCH("Цена на реализацию"&amp;YEAR(JS$3),ЗФ!$2:$2,0)),0),0)</f>
        <v>15</v>
      </c>
      <c r="JT20" s="232">
        <f ca="1">IFERROR(IF(OFFSET(JT20,-1,0,1,1)&lt;&gt;"", INDEX(ЗФ,MATCH($A18,ЗФ!$A:$A,0),MATCH("Цена на реализацию"&amp;YEAR(JT$3),ЗФ!$2:$2,0)),0),0)</f>
        <v>15</v>
      </c>
      <c r="JU20" s="232">
        <f ca="1">IFERROR(IF(OFFSET(JU20,-1,0,1,1)&lt;&gt;"", INDEX(ЗФ,MATCH($A18,ЗФ!$A:$A,0),MATCH("Цена на реализацию"&amp;YEAR(JU$3),ЗФ!$2:$2,0)),0),0)</f>
        <v>15</v>
      </c>
      <c r="JV20" s="232">
        <f ca="1">IFERROR(IF(OFFSET(JV20,-1,0,1,1)&lt;&gt;"", INDEX(ЗФ,MATCH($A18,ЗФ!$A:$A,0),MATCH("Цена на реализацию"&amp;YEAR(JV$3),ЗФ!$2:$2,0)),0),0)</f>
        <v>15</v>
      </c>
      <c r="JW20" s="232">
        <f ca="1">IFERROR(IF(OFFSET(JW20,-1,0,1,1)&lt;&gt;"", INDEX(ЗФ,MATCH($A18,ЗФ!$A:$A,0),MATCH("Цена на реализацию"&amp;YEAR(JW$3),ЗФ!$2:$2,0)),0),0)</f>
        <v>15</v>
      </c>
      <c r="JX20" s="232">
        <f ca="1">IFERROR(IF(OFFSET(JX20,-1,0,1,1)&lt;&gt;"", INDEX(ЗФ,MATCH($A18,ЗФ!$A:$A,0),MATCH("Цена на реализацию"&amp;YEAR(JX$3),ЗФ!$2:$2,0)),0),0)</f>
        <v>15</v>
      </c>
      <c r="JY20" s="232">
        <f ca="1">IFERROR(IF(OFFSET(JY20,-1,0,1,1)&lt;&gt;"", INDEX(ЗФ,MATCH($A18,ЗФ!$A:$A,0),MATCH("Цена на реализацию"&amp;YEAR(JY$3),ЗФ!$2:$2,0)),0),0)</f>
        <v>15</v>
      </c>
      <c r="JZ20" s="232">
        <f ca="1">IFERROR(IF(OFFSET(JZ20,-1,0,1,1)&lt;&gt;"", INDEX(ЗФ,MATCH($A18,ЗФ!$A:$A,0),MATCH("Цена на реализацию"&amp;YEAR(JZ$3),ЗФ!$2:$2,0)),0),0)</f>
        <v>15</v>
      </c>
      <c r="KA20" s="548">
        <f t="shared" ca="1" si="788"/>
        <v>15</v>
      </c>
      <c r="KB20" s="232">
        <f ca="1">IFERROR(IF(OFFSET(KB20,-1,0,1,1)&lt;&gt;"", INDEX(ЗФ,MATCH($A18,ЗФ!$A:$A,0),MATCH("Цена на реализацию"&amp;YEAR(KB$3),ЗФ!$2:$2,0)),0),0)</f>
        <v>15</v>
      </c>
      <c r="KC20" s="232">
        <f ca="1">IFERROR(IF(OFFSET(KC20,-1,0,1,1)&lt;&gt;"", INDEX(ЗФ,MATCH($A18,ЗФ!$A:$A,0),MATCH("Цена на реализацию"&amp;YEAR(KC$3),ЗФ!$2:$2,0)),0),0)</f>
        <v>15</v>
      </c>
      <c r="KD20" s="232">
        <f ca="1">IFERROR(IF(OFFSET(KD20,-1,0,1,1)&lt;&gt;"", INDEX(ЗФ,MATCH($A18,ЗФ!$A:$A,0),MATCH("Цена на реализацию"&amp;YEAR(KD$3),ЗФ!$2:$2,0)),0),0)</f>
        <v>15</v>
      </c>
      <c r="KE20" s="232">
        <f ca="1">IFERROR(IF(OFFSET(KE20,-1,0,1,1)&lt;&gt;"", INDEX(ЗФ,MATCH($A18,ЗФ!$A:$A,0),MATCH("Цена на реализацию"&amp;YEAR(KE$3),ЗФ!$2:$2,0)),0),0)</f>
        <v>15</v>
      </c>
      <c r="KF20" s="232">
        <f ca="1">IFERROR(IF(OFFSET(KF20,-1,0,1,1)&lt;&gt;"", INDEX(ЗФ,MATCH($A18,ЗФ!$A:$A,0),MATCH("Цена на реализацию"&amp;YEAR(KF$3),ЗФ!$2:$2,0)),0),0)</f>
        <v>15</v>
      </c>
      <c r="KG20" s="232">
        <f ca="1">IFERROR(IF(OFFSET(KG20,-1,0,1,1)&lt;&gt;"", INDEX(ЗФ,MATCH($A18,ЗФ!$A:$A,0),MATCH("Цена на реализацию"&amp;YEAR(KG$3),ЗФ!$2:$2,0)),0),0)</f>
        <v>15</v>
      </c>
      <c r="KH20" s="232">
        <f ca="1">IFERROR(IF(OFFSET(KH20,-1,0,1,1)&lt;&gt;"", INDEX(ЗФ,MATCH($A18,ЗФ!$A:$A,0),MATCH("Цена на реализацию"&amp;YEAR(KH$3),ЗФ!$2:$2,0)),0),0)</f>
        <v>15</v>
      </c>
      <c r="KI20" s="232">
        <f ca="1">IFERROR(IF(OFFSET(KI20,-1,0,1,1)&lt;&gt;"", INDEX(ЗФ,MATCH($A18,ЗФ!$A:$A,0),MATCH("Цена на реализацию"&amp;YEAR(KI$3),ЗФ!$2:$2,0)),0),0)</f>
        <v>15</v>
      </c>
      <c r="KJ20" s="232">
        <f ca="1">IFERROR(IF(OFFSET(KJ20,-1,0,1,1)&lt;&gt;"", INDEX(ЗФ,MATCH($A18,ЗФ!$A:$A,0),MATCH("Цена на реализацию"&amp;YEAR(KJ$3),ЗФ!$2:$2,0)),0),0)</f>
        <v>15</v>
      </c>
      <c r="KK20" s="232">
        <f ca="1">IFERROR(IF(OFFSET(KK20,-1,0,1,1)&lt;&gt;"", INDEX(ЗФ,MATCH($A18,ЗФ!$A:$A,0),MATCH("Цена на реализацию"&amp;YEAR(KK$3),ЗФ!$2:$2,0)),0),0)</f>
        <v>15</v>
      </c>
      <c r="KL20" s="232">
        <f ca="1">IFERROR(IF(OFFSET(KL20,-1,0,1,1)&lt;&gt;"", INDEX(ЗФ,MATCH($A18,ЗФ!$A:$A,0),MATCH("Цена на реализацию"&amp;YEAR(KL$3),ЗФ!$2:$2,0)),0),0)</f>
        <v>15</v>
      </c>
      <c r="KM20" s="232">
        <f ca="1">IFERROR(IF(OFFSET(KM20,-1,0,1,1)&lt;&gt;"", INDEX(ЗФ,MATCH($A18,ЗФ!$A:$A,0),MATCH("Цена на реализацию"&amp;YEAR(KM$3),ЗФ!$2:$2,0)),0),0)</f>
        <v>15</v>
      </c>
      <c r="KN20" s="548">
        <f t="shared" ca="1" si="788"/>
        <v>15</v>
      </c>
      <c r="KO20" s="232">
        <f ca="1">IFERROR(IF(OFFSET(KO20,-1,0,1,1)&lt;&gt;"", INDEX(ЗФ,MATCH($A18,ЗФ!$A:$A,0),MATCH("Цена на реализацию"&amp;YEAR(KO$3),ЗФ!$2:$2,0)),0),0)</f>
        <v>15</v>
      </c>
      <c r="KP20" s="232">
        <f ca="1">IFERROR(IF(OFFSET(KP20,-1,0,1,1)&lt;&gt;"", INDEX(ЗФ,MATCH($A18,ЗФ!$A:$A,0),MATCH("Цена на реализацию"&amp;YEAR(KP$3),ЗФ!$2:$2,0)),0),0)</f>
        <v>15</v>
      </c>
      <c r="KQ20" s="232">
        <f ca="1">IFERROR(IF(OFFSET(KQ20,-1,0,1,1)&lt;&gt;"", INDEX(ЗФ,MATCH($A18,ЗФ!$A:$A,0),MATCH("Цена на реализацию"&amp;YEAR(KQ$3),ЗФ!$2:$2,0)),0),0)</f>
        <v>15</v>
      </c>
      <c r="KR20" s="232">
        <f ca="1">IFERROR(IF(OFFSET(KR20,-1,0,1,1)&lt;&gt;"", INDEX(ЗФ,MATCH($A18,ЗФ!$A:$A,0),MATCH("Цена на реализацию"&amp;YEAR(KR$3),ЗФ!$2:$2,0)),0),0)</f>
        <v>15</v>
      </c>
      <c r="KS20" s="232">
        <f ca="1">IFERROR(IF(OFFSET(KS20,-1,0,1,1)&lt;&gt;"", INDEX(ЗФ,MATCH($A18,ЗФ!$A:$A,0),MATCH("Цена на реализацию"&amp;YEAR(KS$3),ЗФ!$2:$2,0)),0),0)</f>
        <v>15</v>
      </c>
      <c r="KT20" s="232">
        <f ca="1">IFERROR(IF(OFFSET(KT20,-1,0,1,1)&lt;&gt;"", INDEX(ЗФ,MATCH($A18,ЗФ!$A:$A,0),MATCH("Цена на реализацию"&amp;YEAR(KT$3),ЗФ!$2:$2,0)),0),0)</f>
        <v>15</v>
      </c>
      <c r="KU20" s="232">
        <f ca="1">IFERROR(IF(OFFSET(KU20,-1,0,1,1)&lt;&gt;"", INDEX(ЗФ,MATCH($A18,ЗФ!$A:$A,0),MATCH("Цена на реализацию"&amp;YEAR(KU$3),ЗФ!$2:$2,0)),0),0)</f>
        <v>15</v>
      </c>
      <c r="KV20" s="232">
        <f ca="1">IFERROR(IF(OFFSET(KV20,-1,0,1,1)&lt;&gt;"", INDEX(ЗФ,MATCH($A18,ЗФ!$A:$A,0),MATCH("Цена на реализацию"&amp;YEAR(KV$3),ЗФ!$2:$2,0)),0),0)</f>
        <v>15</v>
      </c>
      <c r="KW20" s="232">
        <f ca="1">IFERROR(IF(OFFSET(KW20,-1,0,1,1)&lt;&gt;"", INDEX(ЗФ,MATCH($A18,ЗФ!$A:$A,0),MATCH("Цена на реализацию"&amp;YEAR(KW$3),ЗФ!$2:$2,0)),0),0)</f>
        <v>15</v>
      </c>
      <c r="KX20" s="232">
        <f ca="1">IFERROR(IF(OFFSET(KX20,-1,0,1,1)&lt;&gt;"", INDEX(ЗФ,MATCH($A18,ЗФ!$A:$A,0),MATCH("Цена на реализацию"&amp;YEAR(KX$3),ЗФ!$2:$2,0)),0),0)</f>
        <v>15</v>
      </c>
      <c r="KY20" s="232">
        <f ca="1">IFERROR(IF(OFFSET(KY20,-1,0,1,1)&lt;&gt;"", INDEX(ЗФ,MATCH($A18,ЗФ!$A:$A,0),MATCH("Цена на реализацию"&amp;YEAR(KY$3),ЗФ!$2:$2,0)),0),0)</f>
        <v>15</v>
      </c>
      <c r="KZ20" s="232">
        <f ca="1">IFERROR(IF(OFFSET(KZ20,-1,0,1,1)&lt;&gt;"", INDEX(ЗФ,MATCH($A18,ЗФ!$A:$A,0),MATCH("Цена на реализацию"&amp;YEAR(KZ$3),ЗФ!$2:$2,0)),0),0)</f>
        <v>15</v>
      </c>
      <c r="LA20" s="548">
        <f t="shared" ca="1" si="788"/>
        <v>15</v>
      </c>
      <c r="LB20" s="232">
        <f ca="1">IFERROR(IF(OFFSET(LB20,-1,0,1,1)&lt;&gt;"", INDEX(ЗФ,MATCH($A18,ЗФ!$A:$A,0),MATCH("Цена на реализацию"&amp;YEAR(LB$3),ЗФ!$2:$2,0)),0),0)</f>
        <v>15</v>
      </c>
      <c r="LC20" s="232">
        <f ca="1">IFERROR(IF(OFFSET(LC20,-1,0,1,1)&lt;&gt;"", INDEX(ЗФ,MATCH($A18,ЗФ!$A:$A,0),MATCH("Цена на реализацию"&amp;YEAR(LC$3),ЗФ!$2:$2,0)),0),0)</f>
        <v>15</v>
      </c>
      <c r="LD20" s="232">
        <f ca="1">IFERROR(IF(OFFSET(LD20,-1,0,1,1)&lt;&gt;"", INDEX(ЗФ,MATCH($A18,ЗФ!$A:$A,0),MATCH("Цена на реализацию"&amp;YEAR(LD$3),ЗФ!$2:$2,0)),0),0)</f>
        <v>15</v>
      </c>
      <c r="LE20" s="232">
        <f ca="1">IFERROR(IF(OFFSET(LE20,-1,0,1,1)&lt;&gt;"", INDEX(ЗФ,MATCH($A18,ЗФ!$A:$A,0),MATCH("Цена на реализацию"&amp;YEAR(LE$3),ЗФ!$2:$2,0)),0),0)</f>
        <v>15</v>
      </c>
      <c r="LF20" s="232">
        <f ca="1">IFERROR(IF(OFFSET(LF20,-1,0,1,1)&lt;&gt;"", INDEX(ЗФ,MATCH($A18,ЗФ!$A:$A,0),MATCH("Цена на реализацию"&amp;YEAR(LF$3),ЗФ!$2:$2,0)),0),0)</f>
        <v>15</v>
      </c>
      <c r="LG20" s="232">
        <f ca="1">IFERROR(IF(OFFSET(LG20,-1,0,1,1)&lt;&gt;"", INDEX(ЗФ,MATCH($A18,ЗФ!$A:$A,0),MATCH("Цена на реализацию"&amp;YEAR(LG$3),ЗФ!$2:$2,0)),0),0)</f>
        <v>15</v>
      </c>
      <c r="LH20" s="232">
        <f ca="1">IFERROR(IF(OFFSET(LH20,-1,0,1,1)&lt;&gt;"", INDEX(ЗФ,MATCH($A18,ЗФ!$A:$A,0),MATCH("Цена на реализацию"&amp;YEAR(LH$3),ЗФ!$2:$2,0)),0),0)</f>
        <v>15</v>
      </c>
      <c r="LI20" s="232">
        <f ca="1">IFERROR(IF(OFFSET(LI20,-1,0,1,1)&lt;&gt;"", INDEX(ЗФ,MATCH($A18,ЗФ!$A:$A,0),MATCH("Цена на реализацию"&amp;YEAR(LI$3),ЗФ!$2:$2,0)),0),0)</f>
        <v>15</v>
      </c>
      <c r="LJ20" s="232">
        <f ca="1">IFERROR(IF(OFFSET(LJ20,-1,0,1,1)&lt;&gt;"", INDEX(ЗФ,MATCH($A18,ЗФ!$A:$A,0),MATCH("Цена на реализацию"&amp;YEAR(LJ$3),ЗФ!$2:$2,0)),0),0)</f>
        <v>15</v>
      </c>
      <c r="LK20" s="232">
        <f ca="1">IFERROR(IF(OFFSET(LK20,-1,0,1,1)&lt;&gt;"", INDEX(ЗФ,MATCH($A18,ЗФ!$A:$A,0),MATCH("Цена на реализацию"&amp;YEAR(LK$3),ЗФ!$2:$2,0)),0),0)</f>
        <v>15</v>
      </c>
      <c r="LL20" s="232">
        <f ca="1">IFERROR(IF(OFFSET(LL20,-1,0,1,1)&lt;&gt;"", INDEX(ЗФ,MATCH($A18,ЗФ!$A:$A,0),MATCH("Цена на реализацию"&amp;YEAR(LL$3),ЗФ!$2:$2,0)),0),0)</f>
        <v>15</v>
      </c>
      <c r="LM20" s="232">
        <f ca="1">IFERROR(IF(OFFSET(LM20,-1,0,1,1)&lt;&gt;"", INDEX(ЗФ,MATCH($A18,ЗФ!$A:$A,0),MATCH("Цена на реализацию"&amp;YEAR(LM$3),ЗФ!$2:$2,0)),0),0)</f>
        <v>15</v>
      </c>
      <c r="LN20" s="548">
        <f t="shared" ca="1" si="788"/>
        <v>15</v>
      </c>
      <c r="LO20" s="232">
        <f ca="1">IFERROR(IF(OFFSET(LO20,-1,0,1,1)&lt;&gt;"", INDEX(ЗФ,MATCH($A18,ЗФ!$A:$A,0),MATCH("Цена на реализацию"&amp;YEAR(LO$3),ЗФ!$2:$2,0)),0),0)</f>
        <v>15</v>
      </c>
      <c r="LP20" s="232">
        <f ca="1">IFERROR(IF(OFFSET(LP20,-1,0,1,1)&lt;&gt;"", INDEX(ЗФ,MATCH($A18,ЗФ!$A:$A,0),MATCH("Цена на реализацию"&amp;YEAR(LP$3),ЗФ!$2:$2,0)),0),0)</f>
        <v>15</v>
      </c>
      <c r="LQ20" s="232">
        <f ca="1">IFERROR(IF(OFFSET(LQ20,-1,0,1,1)&lt;&gt;"", INDEX(ЗФ,MATCH($A18,ЗФ!$A:$A,0),MATCH("Цена на реализацию"&amp;YEAR(LQ$3),ЗФ!$2:$2,0)),0),0)</f>
        <v>15</v>
      </c>
      <c r="LR20" s="232">
        <f ca="1">IFERROR(IF(OFFSET(LR20,-1,0,1,1)&lt;&gt;"", INDEX(ЗФ,MATCH($A18,ЗФ!$A:$A,0),MATCH("Цена на реализацию"&amp;YEAR(LR$3),ЗФ!$2:$2,0)),0),0)</f>
        <v>15</v>
      </c>
      <c r="LS20" s="232">
        <f ca="1">IFERROR(IF(OFFSET(LS20,-1,0,1,1)&lt;&gt;"", INDEX(ЗФ,MATCH($A18,ЗФ!$A:$A,0),MATCH("Цена на реализацию"&amp;YEAR(LS$3),ЗФ!$2:$2,0)),0),0)</f>
        <v>15</v>
      </c>
      <c r="LT20" s="232">
        <f ca="1">IFERROR(IF(OFFSET(LT20,-1,0,1,1)&lt;&gt;"", INDEX(ЗФ,MATCH($A18,ЗФ!$A:$A,0),MATCH("Цена на реализацию"&amp;YEAR(LT$3),ЗФ!$2:$2,0)),0),0)</f>
        <v>15</v>
      </c>
      <c r="LU20" s="232">
        <f ca="1">IFERROR(IF(OFFSET(LU20,-1,0,1,1)&lt;&gt;"", INDEX(ЗФ,MATCH($A18,ЗФ!$A:$A,0),MATCH("Цена на реализацию"&amp;YEAR(LU$3),ЗФ!$2:$2,0)),0),0)</f>
        <v>15</v>
      </c>
      <c r="LV20" s="232">
        <f ca="1">IFERROR(IF(OFFSET(LV20,-1,0,1,1)&lt;&gt;"", INDEX(ЗФ,MATCH($A18,ЗФ!$A:$A,0),MATCH("Цена на реализацию"&amp;YEAR(LV$3),ЗФ!$2:$2,0)),0),0)</f>
        <v>15</v>
      </c>
      <c r="LW20" s="232">
        <f ca="1">IFERROR(IF(OFFSET(LW20,-1,0,1,1)&lt;&gt;"", INDEX(ЗФ,MATCH($A18,ЗФ!$A:$A,0),MATCH("Цена на реализацию"&amp;YEAR(LW$3),ЗФ!$2:$2,0)),0),0)</f>
        <v>15</v>
      </c>
      <c r="LX20" s="232">
        <f ca="1">IFERROR(IF(OFFSET(LX20,-1,0,1,1)&lt;&gt;"", INDEX(ЗФ,MATCH($A18,ЗФ!$A:$A,0),MATCH("Цена на реализацию"&amp;YEAR(LX$3),ЗФ!$2:$2,0)),0),0)</f>
        <v>15</v>
      </c>
      <c r="LY20" s="232">
        <f ca="1">IFERROR(IF(OFFSET(LY20,-1,0,1,1)&lt;&gt;"", INDEX(ЗФ,MATCH($A18,ЗФ!$A:$A,0),MATCH("Цена на реализацию"&amp;YEAR(LY$3),ЗФ!$2:$2,0)),0),0)</f>
        <v>15</v>
      </c>
      <c r="LZ20" s="232">
        <f ca="1">IFERROR(IF(OFFSET(LZ20,-1,0,1,1)&lt;&gt;"", INDEX(ЗФ,MATCH($A18,ЗФ!$A:$A,0),MATCH("Цена на реализацию"&amp;YEAR(LZ$3),ЗФ!$2:$2,0)),0),0)</f>
        <v>15</v>
      </c>
      <c r="MA20" s="548">
        <f t="shared" ref="MA20:OA20" ca="1" si="789">IFERROR(MA18/MA19,0)</f>
        <v>15</v>
      </c>
      <c r="MB20" s="232">
        <f ca="1">IFERROR(IF(OFFSET(MB20,-1,0,1,1)&lt;&gt;"", INDEX(ЗФ,MATCH($A18,ЗФ!$A:$A,0),MATCH("Цена на реализацию"&amp;YEAR(MB$3),ЗФ!$2:$2,0)),0),0)</f>
        <v>15</v>
      </c>
      <c r="MC20" s="232">
        <f ca="1">IFERROR(IF(OFFSET(MC20,-1,0,1,1)&lt;&gt;"", INDEX(ЗФ,MATCH($A18,ЗФ!$A:$A,0),MATCH("Цена на реализацию"&amp;YEAR(MC$3),ЗФ!$2:$2,0)),0),0)</f>
        <v>15</v>
      </c>
      <c r="MD20" s="232">
        <f ca="1">IFERROR(IF(OFFSET(MD20,-1,0,1,1)&lt;&gt;"", INDEX(ЗФ,MATCH($A18,ЗФ!$A:$A,0),MATCH("Цена на реализацию"&amp;YEAR(MD$3),ЗФ!$2:$2,0)),0),0)</f>
        <v>15</v>
      </c>
      <c r="ME20" s="232">
        <f ca="1">IFERROR(IF(OFFSET(ME20,-1,0,1,1)&lt;&gt;"", INDEX(ЗФ,MATCH($A18,ЗФ!$A:$A,0),MATCH("Цена на реализацию"&amp;YEAR(ME$3),ЗФ!$2:$2,0)),0),0)</f>
        <v>15</v>
      </c>
      <c r="MF20" s="232">
        <f ca="1">IFERROR(IF(OFFSET(MF20,-1,0,1,1)&lt;&gt;"", INDEX(ЗФ,MATCH($A18,ЗФ!$A:$A,0),MATCH("Цена на реализацию"&amp;YEAR(MF$3),ЗФ!$2:$2,0)),0),0)</f>
        <v>15</v>
      </c>
      <c r="MG20" s="232">
        <f ca="1">IFERROR(IF(OFFSET(MG20,-1,0,1,1)&lt;&gt;"", INDEX(ЗФ,MATCH($A18,ЗФ!$A:$A,0),MATCH("Цена на реализацию"&amp;YEAR(MG$3),ЗФ!$2:$2,0)),0),0)</f>
        <v>15</v>
      </c>
      <c r="MH20" s="232">
        <f ca="1">IFERROR(IF(OFFSET(MH20,-1,0,1,1)&lt;&gt;"", INDEX(ЗФ,MATCH($A18,ЗФ!$A:$A,0),MATCH("Цена на реализацию"&amp;YEAR(MH$3),ЗФ!$2:$2,0)),0),0)</f>
        <v>15</v>
      </c>
      <c r="MI20" s="232">
        <f ca="1">IFERROR(IF(OFFSET(MI20,-1,0,1,1)&lt;&gt;"", INDEX(ЗФ,MATCH($A18,ЗФ!$A:$A,0),MATCH("Цена на реализацию"&amp;YEAR(MI$3),ЗФ!$2:$2,0)),0),0)</f>
        <v>15</v>
      </c>
      <c r="MJ20" s="232">
        <f ca="1">IFERROR(IF(OFFSET(MJ20,-1,0,1,1)&lt;&gt;"", INDEX(ЗФ,MATCH($A18,ЗФ!$A:$A,0),MATCH("Цена на реализацию"&amp;YEAR(MJ$3),ЗФ!$2:$2,0)),0),0)</f>
        <v>15</v>
      </c>
      <c r="MK20" s="232">
        <f ca="1">IFERROR(IF(OFFSET(MK20,-1,0,1,1)&lt;&gt;"", INDEX(ЗФ,MATCH($A18,ЗФ!$A:$A,0),MATCH("Цена на реализацию"&amp;YEAR(MK$3),ЗФ!$2:$2,0)),0),0)</f>
        <v>15</v>
      </c>
      <c r="ML20" s="232">
        <f ca="1">IFERROR(IF(OFFSET(ML20,-1,0,1,1)&lt;&gt;"", INDEX(ЗФ,MATCH($A18,ЗФ!$A:$A,0),MATCH("Цена на реализацию"&amp;YEAR(ML$3),ЗФ!$2:$2,0)),0),0)</f>
        <v>15</v>
      </c>
      <c r="MM20" s="232">
        <f ca="1">IFERROR(IF(OFFSET(MM20,-1,0,1,1)&lt;&gt;"", INDEX(ЗФ,MATCH($A18,ЗФ!$A:$A,0),MATCH("Цена на реализацию"&amp;YEAR(MM$3),ЗФ!$2:$2,0)),0),0)</f>
        <v>15</v>
      </c>
      <c r="MN20" s="548">
        <f t="shared" ca="1" si="789"/>
        <v>15</v>
      </c>
      <c r="MO20" s="232">
        <f ca="1">IFERROR(IF(OFFSET(MO20,-1,0,1,1)&lt;&gt;"", INDEX(ЗФ,MATCH($A18,ЗФ!$A:$A,0),MATCH("Цена на реализацию"&amp;YEAR(MO$3),ЗФ!$2:$2,0)),0),0)</f>
        <v>15</v>
      </c>
      <c r="MP20" s="232">
        <f ca="1">IFERROR(IF(OFFSET(MP20,-1,0,1,1)&lt;&gt;"", INDEX(ЗФ,MATCH($A18,ЗФ!$A:$A,0),MATCH("Цена на реализацию"&amp;YEAR(MP$3),ЗФ!$2:$2,0)),0),0)</f>
        <v>15</v>
      </c>
      <c r="MQ20" s="232">
        <f ca="1">IFERROR(IF(OFFSET(MQ20,-1,0,1,1)&lt;&gt;"", INDEX(ЗФ,MATCH($A18,ЗФ!$A:$A,0),MATCH("Цена на реализацию"&amp;YEAR(MQ$3),ЗФ!$2:$2,0)),0),0)</f>
        <v>15</v>
      </c>
      <c r="MR20" s="232">
        <f ca="1">IFERROR(IF(OFFSET(MR20,-1,0,1,1)&lt;&gt;"", INDEX(ЗФ,MATCH($A18,ЗФ!$A:$A,0),MATCH("Цена на реализацию"&amp;YEAR(MR$3),ЗФ!$2:$2,0)),0),0)</f>
        <v>15</v>
      </c>
      <c r="MS20" s="232">
        <f ca="1">IFERROR(IF(OFFSET(MS20,-1,0,1,1)&lt;&gt;"", INDEX(ЗФ,MATCH($A18,ЗФ!$A:$A,0),MATCH("Цена на реализацию"&amp;YEAR(MS$3),ЗФ!$2:$2,0)),0),0)</f>
        <v>15</v>
      </c>
      <c r="MT20" s="232">
        <f ca="1">IFERROR(IF(OFFSET(MT20,-1,0,1,1)&lt;&gt;"", INDEX(ЗФ,MATCH($A18,ЗФ!$A:$A,0),MATCH("Цена на реализацию"&amp;YEAR(MT$3),ЗФ!$2:$2,0)),0),0)</f>
        <v>15</v>
      </c>
      <c r="MU20" s="232">
        <f ca="1">IFERROR(IF(OFFSET(MU20,-1,0,1,1)&lt;&gt;"", INDEX(ЗФ,MATCH($A18,ЗФ!$A:$A,0),MATCH("Цена на реализацию"&amp;YEAR(MU$3),ЗФ!$2:$2,0)),0),0)</f>
        <v>15</v>
      </c>
      <c r="MV20" s="232">
        <f ca="1">IFERROR(IF(OFFSET(MV20,-1,0,1,1)&lt;&gt;"", INDEX(ЗФ,MATCH($A18,ЗФ!$A:$A,0),MATCH("Цена на реализацию"&amp;YEAR(MV$3),ЗФ!$2:$2,0)),0),0)</f>
        <v>15</v>
      </c>
      <c r="MW20" s="232">
        <f ca="1">IFERROR(IF(OFFSET(MW20,-1,0,1,1)&lt;&gt;"", INDEX(ЗФ,MATCH($A18,ЗФ!$A:$A,0),MATCH("Цена на реализацию"&amp;YEAR(MW$3),ЗФ!$2:$2,0)),0),0)</f>
        <v>15</v>
      </c>
      <c r="MX20" s="232">
        <f ca="1">IFERROR(IF(OFFSET(MX20,-1,0,1,1)&lt;&gt;"", INDEX(ЗФ,MATCH($A18,ЗФ!$A:$A,0),MATCH("Цена на реализацию"&amp;YEAR(MX$3),ЗФ!$2:$2,0)),0),0)</f>
        <v>15</v>
      </c>
      <c r="MY20" s="232">
        <f ca="1">IFERROR(IF(OFFSET(MY20,-1,0,1,1)&lt;&gt;"", INDEX(ЗФ,MATCH($A18,ЗФ!$A:$A,0),MATCH("Цена на реализацию"&amp;YEAR(MY$3),ЗФ!$2:$2,0)),0),0)</f>
        <v>15</v>
      </c>
      <c r="MZ20" s="232">
        <f ca="1">IFERROR(IF(OFFSET(MZ20,-1,0,1,1)&lt;&gt;"", INDEX(ЗФ,MATCH($A18,ЗФ!$A:$A,0),MATCH("Цена на реализацию"&amp;YEAR(MZ$3),ЗФ!$2:$2,0)),0),0)</f>
        <v>15</v>
      </c>
      <c r="NA20" s="548">
        <f t="shared" ca="1" si="789"/>
        <v>15</v>
      </c>
      <c r="NB20" s="232">
        <f ca="1">IFERROR(IF(OFFSET(NB20,-1,0,1,1)&lt;&gt;"", INDEX(ЗФ,MATCH($A18,ЗФ!$A:$A,0),MATCH("Цена на реализацию"&amp;YEAR(NB$3),ЗФ!$2:$2,0)),0),0)</f>
        <v>15</v>
      </c>
      <c r="NC20" s="232">
        <f ca="1">IFERROR(IF(OFFSET(NC20,-1,0,1,1)&lt;&gt;"", INDEX(ЗФ,MATCH($A18,ЗФ!$A:$A,0),MATCH("Цена на реализацию"&amp;YEAR(NC$3),ЗФ!$2:$2,0)),0),0)</f>
        <v>15</v>
      </c>
      <c r="ND20" s="232">
        <f ca="1">IFERROR(IF(OFFSET(ND20,-1,0,1,1)&lt;&gt;"", INDEX(ЗФ,MATCH($A18,ЗФ!$A:$A,0),MATCH("Цена на реализацию"&amp;YEAR(ND$3),ЗФ!$2:$2,0)),0),0)</f>
        <v>15</v>
      </c>
      <c r="NE20" s="232">
        <f ca="1">IFERROR(IF(OFFSET(NE20,-1,0,1,1)&lt;&gt;"", INDEX(ЗФ,MATCH($A18,ЗФ!$A:$A,0),MATCH("Цена на реализацию"&amp;YEAR(NE$3),ЗФ!$2:$2,0)),0),0)</f>
        <v>15</v>
      </c>
      <c r="NF20" s="232">
        <f ca="1">IFERROR(IF(OFFSET(NF20,-1,0,1,1)&lt;&gt;"", INDEX(ЗФ,MATCH($A18,ЗФ!$A:$A,0),MATCH("Цена на реализацию"&amp;YEAR(NF$3),ЗФ!$2:$2,0)),0),0)</f>
        <v>15</v>
      </c>
      <c r="NG20" s="232">
        <f ca="1">IFERROR(IF(OFFSET(NG20,-1,0,1,1)&lt;&gt;"", INDEX(ЗФ,MATCH($A18,ЗФ!$A:$A,0),MATCH("Цена на реализацию"&amp;YEAR(NG$3),ЗФ!$2:$2,0)),0),0)</f>
        <v>15</v>
      </c>
      <c r="NH20" s="232">
        <f ca="1">IFERROR(IF(OFFSET(NH20,-1,0,1,1)&lt;&gt;"", INDEX(ЗФ,MATCH($A18,ЗФ!$A:$A,0),MATCH("Цена на реализацию"&amp;YEAR(NH$3),ЗФ!$2:$2,0)),0),0)</f>
        <v>15</v>
      </c>
      <c r="NI20" s="232">
        <f ca="1">IFERROR(IF(OFFSET(NI20,-1,0,1,1)&lt;&gt;"", INDEX(ЗФ,MATCH($A18,ЗФ!$A:$A,0),MATCH("Цена на реализацию"&amp;YEAR(NI$3),ЗФ!$2:$2,0)),0),0)</f>
        <v>15</v>
      </c>
      <c r="NJ20" s="232">
        <f ca="1">IFERROR(IF(OFFSET(NJ20,-1,0,1,1)&lt;&gt;"", INDEX(ЗФ,MATCH($A18,ЗФ!$A:$A,0),MATCH("Цена на реализацию"&amp;YEAR(NJ$3),ЗФ!$2:$2,0)),0),0)</f>
        <v>15</v>
      </c>
      <c r="NK20" s="232">
        <f ca="1">IFERROR(IF(OFFSET(NK20,-1,0,1,1)&lt;&gt;"", INDEX(ЗФ,MATCH($A18,ЗФ!$A:$A,0),MATCH("Цена на реализацию"&amp;YEAR(NK$3),ЗФ!$2:$2,0)),0),0)</f>
        <v>15</v>
      </c>
      <c r="NL20" s="232">
        <f ca="1">IFERROR(IF(OFFSET(NL20,-1,0,1,1)&lt;&gt;"", INDEX(ЗФ,MATCH($A18,ЗФ!$A:$A,0),MATCH("Цена на реализацию"&amp;YEAR(NL$3),ЗФ!$2:$2,0)),0),0)</f>
        <v>15</v>
      </c>
      <c r="NM20" s="232">
        <f ca="1">IFERROR(IF(OFFSET(NM20,-1,0,1,1)&lt;&gt;"", INDEX(ЗФ,MATCH($A18,ЗФ!$A:$A,0),MATCH("Цена на реализацию"&amp;YEAR(NM$3),ЗФ!$2:$2,0)),0),0)</f>
        <v>15</v>
      </c>
      <c r="NN20" s="548">
        <f t="shared" ca="1" si="789"/>
        <v>15</v>
      </c>
      <c r="NO20" s="232">
        <f ca="1">IFERROR(IF(OFFSET(NO20,-1,0,1,1)&lt;&gt;"", INDEX(ЗФ,MATCH($A18,ЗФ!$A:$A,0),MATCH("Цена на реализацию"&amp;YEAR(NO$3),ЗФ!$2:$2,0)),0),0)</f>
        <v>15</v>
      </c>
      <c r="NP20" s="232">
        <f ca="1">IFERROR(IF(OFFSET(NP20,-1,0,1,1)&lt;&gt;"", INDEX(ЗФ,MATCH($A18,ЗФ!$A:$A,0),MATCH("Цена на реализацию"&amp;YEAR(NP$3),ЗФ!$2:$2,0)),0),0)</f>
        <v>15</v>
      </c>
      <c r="NQ20" s="232">
        <f ca="1">IFERROR(IF(OFFSET(NQ20,-1,0,1,1)&lt;&gt;"", INDEX(ЗФ,MATCH($A18,ЗФ!$A:$A,0),MATCH("Цена на реализацию"&amp;YEAR(NQ$3),ЗФ!$2:$2,0)),0),0)</f>
        <v>15</v>
      </c>
      <c r="NR20" s="232">
        <f ca="1">IFERROR(IF(OFFSET(NR20,-1,0,1,1)&lt;&gt;"", INDEX(ЗФ,MATCH($A18,ЗФ!$A:$A,0),MATCH("Цена на реализацию"&amp;YEAR(NR$3),ЗФ!$2:$2,0)),0),0)</f>
        <v>15</v>
      </c>
      <c r="NS20" s="232">
        <f ca="1">IFERROR(IF(OFFSET(NS20,-1,0,1,1)&lt;&gt;"", INDEX(ЗФ,MATCH($A18,ЗФ!$A:$A,0),MATCH("Цена на реализацию"&amp;YEAR(NS$3),ЗФ!$2:$2,0)),0),0)</f>
        <v>15</v>
      </c>
      <c r="NT20" s="232">
        <f ca="1">IFERROR(IF(OFFSET(NT20,-1,0,1,1)&lt;&gt;"", INDEX(ЗФ,MATCH($A18,ЗФ!$A:$A,0),MATCH("Цена на реализацию"&amp;YEAR(NT$3),ЗФ!$2:$2,0)),0),0)</f>
        <v>15</v>
      </c>
      <c r="NU20" s="232">
        <f ca="1">IFERROR(IF(OFFSET(NU20,-1,0,1,1)&lt;&gt;"", INDEX(ЗФ,MATCH($A18,ЗФ!$A:$A,0),MATCH("Цена на реализацию"&amp;YEAR(NU$3),ЗФ!$2:$2,0)),0),0)</f>
        <v>15</v>
      </c>
      <c r="NV20" s="232">
        <f ca="1">IFERROR(IF(OFFSET(NV20,-1,0,1,1)&lt;&gt;"", INDEX(ЗФ,MATCH($A18,ЗФ!$A:$A,0),MATCH("Цена на реализацию"&amp;YEAR(NV$3),ЗФ!$2:$2,0)),0),0)</f>
        <v>15</v>
      </c>
      <c r="NW20" s="232">
        <f ca="1">IFERROR(IF(OFFSET(NW20,-1,0,1,1)&lt;&gt;"", INDEX(ЗФ,MATCH($A18,ЗФ!$A:$A,0),MATCH("Цена на реализацию"&amp;YEAR(NW$3),ЗФ!$2:$2,0)),0),0)</f>
        <v>15</v>
      </c>
      <c r="NX20" s="232">
        <f ca="1">IFERROR(IF(OFFSET(NX20,-1,0,1,1)&lt;&gt;"", INDEX(ЗФ,MATCH($A18,ЗФ!$A:$A,0),MATCH("Цена на реализацию"&amp;YEAR(NX$3),ЗФ!$2:$2,0)),0),0)</f>
        <v>15</v>
      </c>
      <c r="NY20" s="232">
        <f ca="1">IFERROR(IF(OFFSET(NY20,-1,0,1,1)&lt;&gt;"", INDEX(ЗФ,MATCH($A18,ЗФ!$A:$A,0),MATCH("Цена на реализацию"&amp;YEAR(NY$3),ЗФ!$2:$2,0)),0),0)</f>
        <v>15</v>
      </c>
      <c r="NZ20" s="232">
        <f ca="1">IFERROR(IF(OFFSET(NZ20,-1,0,1,1)&lt;&gt;"", INDEX(ЗФ,MATCH($A18,ЗФ!$A:$A,0),MATCH("Цена на реализацию"&amp;YEAR(NZ$3),ЗФ!$2:$2,0)),0),0)</f>
        <v>15</v>
      </c>
      <c r="OA20" s="548">
        <f t="shared" ca="1" si="789"/>
        <v>15</v>
      </c>
      <c r="OB20" s="232">
        <f ca="1">IFERROR(IF(OFFSET(OB20,-1,0,1,1)&lt;&gt;"", INDEX(ЗФ,MATCH($A18,ЗФ!$A:$A,0),MATCH("Цена на реализацию"&amp;YEAR(OB$3),ЗФ!$2:$2,0)),0),0)</f>
        <v>15</v>
      </c>
      <c r="OC20" s="232">
        <f ca="1">IFERROR(IF(OFFSET(OC20,-1,0,1,1)&lt;&gt;"", INDEX(ЗФ,MATCH($A18,ЗФ!$A:$A,0),MATCH("Цена на реализацию"&amp;YEAR(OC$3),ЗФ!$2:$2,0)),0),0)</f>
        <v>15</v>
      </c>
      <c r="OD20" s="232">
        <f ca="1">IFERROR(IF(OFFSET(OD20,-1,0,1,1)&lt;&gt;"", INDEX(ЗФ,MATCH($A18,ЗФ!$A:$A,0),MATCH("Цена на реализацию"&amp;YEAR(OD$3),ЗФ!$2:$2,0)),0),0)</f>
        <v>15</v>
      </c>
      <c r="OE20" s="232">
        <f ca="1">IFERROR(IF(OFFSET(OE20,-1,0,1,1)&lt;&gt;"", INDEX(ЗФ,MATCH($A18,ЗФ!$A:$A,0),MATCH("Цена на реализацию"&amp;YEAR(OE$3),ЗФ!$2:$2,0)),0),0)</f>
        <v>15</v>
      </c>
      <c r="OF20" s="232">
        <f ca="1">IFERROR(IF(OFFSET(OF20,-1,0,1,1)&lt;&gt;"", INDEX(ЗФ,MATCH($A18,ЗФ!$A:$A,0),MATCH("Цена на реализацию"&amp;YEAR(OF$3),ЗФ!$2:$2,0)),0),0)</f>
        <v>15</v>
      </c>
      <c r="OG20" s="232">
        <f ca="1">IFERROR(IF(OFFSET(OG20,-1,0,1,1)&lt;&gt;"", INDEX(ЗФ,MATCH($A18,ЗФ!$A:$A,0),MATCH("Цена на реализацию"&amp;YEAR(OG$3),ЗФ!$2:$2,0)),0),0)</f>
        <v>15</v>
      </c>
      <c r="OH20" s="232">
        <f ca="1">IFERROR(IF(OFFSET(OH20,-1,0,1,1)&lt;&gt;"", INDEX(ЗФ,MATCH($A18,ЗФ!$A:$A,0),MATCH("Цена на реализацию"&amp;YEAR(OH$3),ЗФ!$2:$2,0)),0),0)</f>
        <v>15</v>
      </c>
      <c r="OI20" s="232">
        <f ca="1">IFERROR(IF(OFFSET(OI20,-1,0,1,1)&lt;&gt;"", INDEX(ЗФ,MATCH($A18,ЗФ!$A:$A,0),MATCH("Цена на реализацию"&amp;YEAR(OI$3),ЗФ!$2:$2,0)),0),0)</f>
        <v>15</v>
      </c>
      <c r="OJ20" s="232">
        <f ca="1">IFERROR(IF(OFFSET(OJ20,-1,0,1,1)&lt;&gt;"", INDEX(ЗФ,MATCH($A18,ЗФ!$A:$A,0),MATCH("Цена на реализацию"&amp;YEAR(OJ$3),ЗФ!$2:$2,0)),0),0)</f>
        <v>15</v>
      </c>
      <c r="OK20" s="232">
        <f ca="1">IFERROR(IF(OFFSET(OK20,-1,0,1,1)&lt;&gt;"", INDEX(ЗФ,MATCH($A18,ЗФ!$A:$A,0),MATCH("Цена на реализацию"&amp;YEAR(OK$3),ЗФ!$2:$2,0)),0),0)</f>
        <v>0</v>
      </c>
      <c r="OL20" s="232">
        <f ca="1">IFERROR(IF(OFFSET(OL20,-1,0,1,1)&lt;&gt;"", INDEX(ЗФ,MATCH($A18,ЗФ!$A:$A,0),MATCH("Цена на реализацию"&amp;YEAR(OL$3),ЗФ!$2:$2,0)),0),0)</f>
        <v>0</v>
      </c>
      <c r="OM20" s="232">
        <f ca="1">IFERROR(IF(OFFSET(OM20,-1,0,1,1)&lt;&gt;"", INDEX(ЗФ,MATCH($A18,ЗФ!$A:$A,0),MATCH("Цена на реализацию"&amp;YEAR(OM$3),ЗФ!$2:$2,0)),0),0)</f>
        <v>0</v>
      </c>
      <c r="ON20" s="548">
        <f t="shared" ref="ON20" ca="1" si="790">IFERROR(ON18/ON19,0)</f>
        <v>15</v>
      </c>
    </row>
    <row r="21" spans="1:404" outlineLevel="1">
      <c r="A21" s="245" t="s">
        <v>175</v>
      </c>
      <c r="B21" s="236">
        <f t="shared" ref="B21:M21" ca="1" si="791">IFERROR(B22*B23,0)</f>
        <v>0</v>
      </c>
      <c r="C21" s="236">
        <f t="shared" ca="1" si="791"/>
        <v>0</v>
      </c>
      <c r="D21" s="236">
        <f t="shared" ca="1" si="791"/>
        <v>0</v>
      </c>
      <c r="E21" s="236">
        <f t="shared" ca="1" si="791"/>
        <v>0</v>
      </c>
      <c r="F21" s="236">
        <f t="shared" ca="1" si="791"/>
        <v>0</v>
      </c>
      <c r="G21" s="236">
        <f t="shared" ca="1" si="791"/>
        <v>0</v>
      </c>
      <c r="H21" s="236">
        <f t="shared" ca="1" si="791"/>
        <v>0</v>
      </c>
      <c r="I21" s="236">
        <f t="shared" ca="1" si="791"/>
        <v>0</v>
      </c>
      <c r="J21" s="236">
        <f t="shared" ca="1" si="791"/>
        <v>0</v>
      </c>
      <c r="K21" s="236">
        <f t="shared" ca="1" si="791"/>
        <v>6240</v>
      </c>
      <c r="L21" s="236">
        <f t="shared" ca="1" si="791"/>
        <v>0</v>
      </c>
      <c r="M21" s="236">
        <f t="shared" ca="1" si="791"/>
        <v>0</v>
      </c>
      <c r="N21" s="545">
        <f t="shared" ref="N21" ca="1" si="792">SUM(B21:M21)</f>
        <v>6240</v>
      </c>
      <c r="O21" s="236">
        <f t="shared" ref="O21:Z21" ca="1" si="793">IFERROR(O22*O23,0)</f>
        <v>0</v>
      </c>
      <c r="P21" s="236">
        <f t="shared" ca="1" si="793"/>
        <v>0</v>
      </c>
      <c r="Q21" s="236">
        <f t="shared" ca="1" si="793"/>
        <v>0</v>
      </c>
      <c r="R21" s="236">
        <f t="shared" ca="1" si="793"/>
        <v>0</v>
      </c>
      <c r="S21" s="236">
        <f t="shared" ca="1" si="793"/>
        <v>0</v>
      </c>
      <c r="T21" s="236">
        <f t="shared" ca="1" si="793"/>
        <v>0</v>
      </c>
      <c r="U21" s="236">
        <f t="shared" ca="1" si="793"/>
        <v>0</v>
      </c>
      <c r="V21" s="236">
        <f t="shared" ca="1" si="793"/>
        <v>0</v>
      </c>
      <c r="W21" s="236">
        <f t="shared" ca="1" si="793"/>
        <v>0</v>
      </c>
      <c r="X21" s="236">
        <f t="shared" ca="1" si="793"/>
        <v>27360</v>
      </c>
      <c r="Y21" s="236">
        <f t="shared" ca="1" si="793"/>
        <v>0</v>
      </c>
      <c r="Z21" s="236">
        <f t="shared" ca="1" si="793"/>
        <v>0</v>
      </c>
      <c r="AA21" s="545">
        <f t="shared" ref="AA21" ca="1" si="794">SUM(O21:Z21)</f>
        <v>27360</v>
      </c>
      <c r="AB21" s="236">
        <f t="shared" ref="AB21:AM21" ca="1" si="795">IFERROR(AB22*AB23,0)</f>
        <v>0</v>
      </c>
      <c r="AC21" s="236">
        <f t="shared" ca="1" si="795"/>
        <v>0</v>
      </c>
      <c r="AD21" s="236">
        <f t="shared" ca="1" si="795"/>
        <v>0</v>
      </c>
      <c r="AE21" s="236">
        <f t="shared" ca="1" si="795"/>
        <v>0</v>
      </c>
      <c r="AF21" s="236">
        <f t="shared" ca="1" si="795"/>
        <v>0</v>
      </c>
      <c r="AG21" s="236">
        <f t="shared" ca="1" si="795"/>
        <v>0</v>
      </c>
      <c r="AH21" s="236">
        <f t="shared" ca="1" si="795"/>
        <v>0</v>
      </c>
      <c r="AI21" s="236">
        <f t="shared" ca="1" si="795"/>
        <v>0</v>
      </c>
      <c r="AJ21" s="236">
        <f t="shared" ca="1" si="795"/>
        <v>0</v>
      </c>
      <c r="AK21" s="236">
        <f t="shared" ca="1" si="795"/>
        <v>43200</v>
      </c>
      <c r="AL21" s="236">
        <f t="shared" ca="1" si="795"/>
        <v>0</v>
      </c>
      <c r="AM21" s="236">
        <f t="shared" ca="1" si="795"/>
        <v>0</v>
      </c>
      <c r="AN21" s="545">
        <f t="shared" ref="AN21" ca="1" si="796">SUM(AB21:AM21)</f>
        <v>43200</v>
      </c>
      <c r="AO21" s="236">
        <f t="shared" ref="AO21:AZ21" ca="1" si="797">IFERROR(AO22*AO23,0)</f>
        <v>0</v>
      </c>
      <c r="AP21" s="236">
        <f t="shared" ca="1" si="797"/>
        <v>0</v>
      </c>
      <c r="AQ21" s="236">
        <f t="shared" ca="1" si="797"/>
        <v>0</v>
      </c>
      <c r="AR21" s="236">
        <f t="shared" ca="1" si="797"/>
        <v>0</v>
      </c>
      <c r="AS21" s="236">
        <f t="shared" ca="1" si="797"/>
        <v>0</v>
      </c>
      <c r="AT21" s="236">
        <f t="shared" ca="1" si="797"/>
        <v>0</v>
      </c>
      <c r="AU21" s="236">
        <f t="shared" ca="1" si="797"/>
        <v>0</v>
      </c>
      <c r="AV21" s="236">
        <f t="shared" ca="1" si="797"/>
        <v>0</v>
      </c>
      <c r="AW21" s="236">
        <f t="shared" ca="1" si="797"/>
        <v>0</v>
      </c>
      <c r="AX21" s="236">
        <f t="shared" ca="1" si="797"/>
        <v>27360</v>
      </c>
      <c r="AY21" s="236">
        <f t="shared" ca="1" si="797"/>
        <v>0</v>
      </c>
      <c r="AZ21" s="236">
        <f t="shared" ca="1" si="797"/>
        <v>0</v>
      </c>
      <c r="BA21" s="545">
        <f t="shared" ref="BA21" ca="1" si="798">SUM(AO21:AZ21)</f>
        <v>27360</v>
      </c>
      <c r="BB21" s="236">
        <f t="shared" ref="BB21:BM21" ca="1" si="799">IFERROR(BB22*BB23,0)</f>
        <v>0</v>
      </c>
      <c r="BC21" s="236">
        <f t="shared" ca="1" si="799"/>
        <v>0</v>
      </c>
      <c r="BD21" s="236">
        <f t="shared" ca="1" si="799"/>
        <v>0</v>
      </c>
      <c r="BE21" s="236">
        <f t="shared" ca="1" si="799"/>
        <v>0</v>
      </c>
      <c r="BF21" s="236">
        <f t="shared" ca="1" si="799"/>
        <v>0</v>
      </c>
      <c r="BG21" s="236">
        <f t="shared" ca="1" si="799"/>
        <v>0</v>
      </c>
      <c r="BH21" s="236">
        <f t="shared" ca="1" si="799"/>
        <v>0</v>
      </c>
      <c r="BI21" s="236">
        <f t="shared" ca="1" si="799"/>
        <v>0</v>
      </c>
      <c r="BJ21" s="236">
        <f t="shared" ca="1" si="799"/>
        <v>0</v>
      </c>
      <c r="BK21" s="236">
        <f t="shared" ca="1" si="799"/>
        <v>27360</v>
      </c>
      <c r="BL21" s="236">
        <f t="shared" ca="1" si="799"/>
        <v>0</v>
      </c>
      <c r="BM21" s="236">
        <f t="shared" ca="1" si="799"/>
        <v>0</v>
      </c>
      <c r="BN21" s="545">
        <f t="shared" ref="BN21" ca="1" si="800">SUM(BB21:BM21)</f>
        <v>27360</v>
      </c>
      <c r="BO21" s="236">
        <f t="shared" ref="BO21:BZ21" ca="1" si="801">IFERROR(BO22*BO23,0)</f>
        <v>0</v>
      </c>
      <c r="BP21" s="236">
        <f t="shared" ca="1" si="801"/>
        <v>0</v>
      </c>
      <c r="BQ21" s="236">
        <f t="shared" ca="1" si="801"/>
        <v>0</v>
      </c>
      <c r="BR21" s="236">
        <f t="shared" ca="1" si="801"/>
        <v>0</v>
      </c>
      <c r="BS21" s="236">
        <f t="shared" ca="1" si="801"/>
        <v>0</v>
      </c>
      <c r="BT21" s="236">
        <f t="shared" ca="1" si="801"/>
        <v>0</v>
      </c>
      <c r="BU21" s="236">
        <f t="shared" ca="1" si="801"/>
        <v>0</v>
      </c>
      <c r="BV21" s="236">
        <f t="shared" ca="1" si="801"/>
        <v>0</v>
      </c>
      <c r="BW21" s="236">
        <f t="shared" ca="1" si="801"/>
        <v>0</v>
      </c>
      <c r="BX21" s="236">
        <f t="shared" ca="1" si="801"/>
        <v>27360</v>
      </c>
      <c r="BY21" s="236">
        <f t="shared" ca="1" si="801"/>
        <v>0</v>
      </c>
      <c r="BZ21" s="236">
        <f t="shared" ca="1" si="801"/>
        <v>0</v>
      </c>
      <c r="CA21" s="545">
        <f t="shared" ref="CA21" ca="1" si="802">SUM(BO21:BZ21)</f>
        <v>27360</v>
      </c>
      <c r="CB21" s="236">
        <f t="shared" ref="CB21:CM21" ca="1" si="803">IFERROR(CB22*CB23,0)</f>
        <v>0</v>
      </c>
      <c r="CC21" s="236">
        <f t="shared" ca="1" si="803"/>
        <v>0</v>
      </c>
      <c r="CD21" s="236">
        <f t="shared" ca="1" si="803"/>
        <v>0</v>
      </c>
      <c r="CE21" s="236">
        <f t="shared" ca="1" si="803"/>
        <v>0</v>
      </c>
      <c r="CF21" s="236">
        <f t="shared" ca="1" si="803"/>
        <v>0</v>
      </c>
      <c r="CG21" s="236">
        <f t="shared" ca="1" si="803"/>
        <v>0</v>
      </c>
      <c r="CH21" s="236">
        <f t="shared" ca="1" si="803"/>
        <v>0</v>
      </c>
      <c r="CI21" s="236">
        <f t="shared" ca="1" si="803"/>
        <v>0</v>
      </c>
      <c r="CJ21" s="236">
        <f t="shared" ca="1" si="803"/>
        <v>0</v>
      </c>
      <c r="CK21" s="236">
        <f t="shared" ca="1" si="803"/>
        <v>27360</v>
      </c>
      <c r="CL21" s="236">
        <f t="shared" ca="1" si="803"/>
        <v>0</v>
      </c>
      <c r="CM21" s="236">
        <f t="shared" ca="1" si="803"/>
        <v>0</v>
      </c>
      <c r="CN21" s="545">
        <f t="shared" ref="CN21" ca="1" si="804">SUM(CB21:CM21)</f>
        <v>27360</v>
      </c>
      <c r="CO21" s="236">
        <f t="shared" ref="CO21:CZ21" ca="1" si="805">IFERROR(CO22*CO23,0)</f>
        <v>0</v>
      </c>
      <c r="CP21" s="236">
        <f t="shared" ca="1" si="805"/>
        <v>0</v>
      </c>
      <c r="CQ21" s="236">
        <f t="shared" ca="1" si="805"/>
        <v>0</v>
      </c>
      <c r="CR21" s="236">
        <f t="shared" ca="1" si="805"/>
        <v>0</v>
      </c>
      <c r="CS21" s="236">
        <f t="shared" ca="1" si="805"/>
        <v>0</v>
      </c>
      <c r="CT21" s="236">
        <f t="shared" ca="1" si="805"/>
        <v>0</v>
      </c>
      <c r="CU21" s="236">
        <f t="shared" ca="1" si="805"/>
        <v>0</v>
      </c>
      <c r="CV21" s="236">
        <f t="shared" ca="1" si="805"/>
        <v>0</v>
      </c>
      <c r="CW21" s="236">
        <f t="shared" ca="1" si="805"/>
        <v>0</v>
      </c>
      <c r="CX21" s="236">
        <f t="shared" ca="1" si="805"/>
        <v>27360</v>
      </c>
      <c r="CY21" s="236">
        <f t="shared" ca="1" si="805"/>
        <v>0</v>
      </c>
      <c r="CZ21" s="236">
        <f t="shared" ca="1" si="805"/>
        <v>0</v>
      </c>
      <c r="DA21" s="545">
        <f t="shared" ref="DA21" ca="1" si="806">SUM(CO21:CZ21)</f>
        <v>27360</v>
      </c>
      <c r="DB21" s="236">
        <f t="shared" ref="DB21:DM21" ca="1" si="807">IFERROR(DB22*DB23,0)</f>
        <v>0</v>
      </c>
      <c r="DC21" s="236">
        <f t="shared" ca="1" si="807"/>
        <v>0</v>
      </c>
      <c r="DD21" s="236">
        <f t="shared" ca="1" si="807"/>
        <v>0</v>
      </c>
      <c r="DE21" s="236">
        <f t="shared" ca="1" si="807"/>
        <v>0</v>
      </c>
      <c r="DF21" s="236">
        <f t="shared" ca="1" si="807"/>
        <v>0</v>
      </c>
      <c r="DG21" s="236">
        <f t="shared" ca="1" si="807"/>
        <v>0</v>
      </c>
      <c r="DH21" s="236">
        <f t="shared" ca="1" si="807"/>
        <v>0</v>
      </c>
      <c r="DI21" s="236">
        <f t="shared" ca="1" si="807"/>
        <v>0</v>
      </c>
      <c r="DJ21" s="236">
        <f t="shared" ca="1" si="807"/>
        <v>0</v>
      </c>
      <c r="DK21" s="236">
        <f t="shared" ca="1" si="807"/>
        <v>27360</v>
      </c>
      <c r="DL21" s="236">
        <f t="shared" ca="1" si="807"/>
        <v>0</v>
      </c>
      <c r="DM21" s="236">
        <f t="shared" ca="1" si="807"/>
        <v>0</v>
      </c>
      <c r="DN21" s="545">
        <f t="shared" ref="DN21" ca="1" si="808">SUM(DB21:DM21)</f>
        <v>27360</v>
      </c>
      <c r="DO21" s="236">
        <f t="shared" ref="DO21:DZ21" ca="1" si="809">IFERROR(DO22*DO23,0)</f>
        <v>0</v>
      </c>
      <c r="DP21" s="236">
        <f t="shared" ca="1" si="809"/>
        <v>0</v>
      </c>
      <c r="DQ21" s="236">
        <f t="shared" ca="1" si="809"/>
        <v>0</v>
      </c>
      <c r="DR21" s="236">
        <f t="shared" ca="1" si="809"/>
        <v>0</v>
      </c>
      <c r="DS21" s="236">
        <f t="shared" ca="1" si="809"/>
        <v>0</v>
      </c>
      <c r="DT21" s="236">
        <f t="shared" ca="1" si="809"/>
        <v>0</v>
      </c>
      <c r="DU21" s="236">
        <f t="shared" ca="1" si="809"/>
        <v>0</v>
      </c>
      <c r="DV21" s="236">
        <f t="shared" ca="1" si="809"/>
        <v>0</v>
      </c>
      <c r="DW21" s="236">
        <f t="shared" ca="1" si="809"/>
        <v>0</v>
      </c>
      <c r="DX21" s="236">
        <f t="shared" ca="1" si="809"/>
        <v>27360</v>
      </c>
      <c r="DY21" s="236">
        <f t="shared" ca="1" si="809"/>
        <v>0</v>
      </c>
      <c r="DZ21" s="236">
        <f t="shared" ca="1" si="809"/>
        <v>0</v>
      </c>
      <c r="EA21" s="545">
        <f t="shared" ref="EA21" ca="1" si="810">SUM(DO21:DZ21)</f>
        <v>27360</v>
      </c>
      <c r="EB21" s="236">
        <f t="shared" ref="EB21:EM21" ca="1" si="811">IFERROR(EB22*EB23,0)</f>
        <v>0</v>
      </c>
      <c r="EC21" s="236">
        <f t="shared" ca="1" si="811"/>
        <v>0</v>
      </c>
      <c r="ED21" s="236">
        <f t="shared" ca="1" si="811"/>
        <v>0</v>
      </c>
      <c r="EE21" s="236">
        <f t="shared" ca="1" si="811"/>
        <v>0</v>
      </c>
      <c r="EF21" s="236">
        <f t="shared" ca="1" si="811"/>
        <v>0</v>
      </c>
      <c r="EG21" s="236">
        <f t="shared" ca="1" si="811"/>
        <v>0</v>
      </c>
      <c r="EH21" s="236">
        <f t="shared" ca="1" si="811"/>
        <v>0</v>
      </c>
      <c r="EI21" s="236">
        <f t="shared" ca="1" si="811"/>
        <v>0</v>
      </c>
      <c r="EJ21" s="236">
        <f t="shared" ca="1" si="811"/>
        <v>0</v>
      </c>
      <c r="EK21" s="236">
        <f t="shared" ca="1" si="811"/>
        <v>27360</v>
      </c>
      <c r="EL21" s="236">
        <f t="shared" ca="1" si="811"/>
        <v>0</v>
      </c>
      <c r="EM21" s="236">
        <f t="shared" ca="1" si="811"/>
        <v>0</v>
      </c>
      <c r="EN21" s="545">
        <f t="shared" ref="EN21" ca="1" si="812">SUM(EB21:EM21)</f>
        <v>27360</v>
      </c>
      <c r="EO21" s="236">
        <f t="shared" ref="EO21:EZ21" ca="1" si="813">IFERROR(EO22*EO23,0)</f>
        <v>0</v>
      </c>
      <c r="EP21" s="236">
        <f t="shared" ca="1" si="813"/>
        <v>0</v>
      </c>
      <c r="EQ21" s="236">
        <f t="shared" ca="1" si="813"/>
        <v>0</v>
      </c>
      <c r="ER21" s="236">
        <f t="shared" ca="1" si="813"/>
        <v>0</v>
      </c>
      <c r="ES21" s="236">
        <f t="shared" ca="1" si="813"/>
        <v>0</v>
      </c>
      <c r="ET21" s="236">
        <f t="shared" ca="1" si="813"/>
        <v>0</v>
      </c>
      <c r="EU21" s="236">
        <f t="shared" ca="1" si="813"/>
        <v>0</v>
      </c>
      <c r="EV21" s="236">
        <f t="shared" ca="1" si="813"/>
        <v>0</v>
      </c>
      <c r="EW21" s="236">
        <f t="shared" ca="1" si="813"/>
        <v>0</v>
      </c>
      <c r="EX21" s="236">
        <f t="shared" ca="1" si="813"/>
        <v>27360</v>
      </c>
      <c r="EY21" s="236">
        <f t="shared" ca="1" si="813"/>
        <v>0</v>
      </c>
      <c r="EZ21" s="236">
        <f t="shared" ca="1" si="813"/>
        <v>0</v>
      </c>
      <c r="FA21" s="545">
        <f t="shared" ref="FA21" ca="1" si="814">SUM(EO21:EZ21)</f>
        <v>27360</v>
      </c>
      <c r="FB21" s="236">
        <f t="shared" ref="FB21:FM21" ca="1" si="815">IFERROR(FB22*FB23,0)</f>
        <v>0</v>
      </c>
      <c r="FC21" s="236">
        <f t="shared" ca="1" si="815"/>
        <v>0</v>
      </c>
      <c r="FD21" s="236">
        <f t="shared" ca="1" si="815"/>
        <v>0</v>
      </c>
      <c r="FE21" s="236">
        <f t="shared" ca="1" si="815"/>
        <v>0</v>
      </c>
      <c r="FF21" s="236">
        <f t="shared" ca="1" si="815"/>
        <v>0</v>
      </c>
      <c r="FG21" s="236">
        <f t="shared" ca="1" si="815"/>
        <v>0</v>
      </c>
      <c r="FH21" s="236">
        <f t="shared" ca="1" si="815"/>
        <v>0</v>
      </c>
      <c r="FI21" s="236">
        <f t="shared" ca="1" si="815"/>
        <v>0</v>
      </c>
      <c r="FJ21" s="236">
        <f t="shared" ca="1" si="815"/>
        <v>0</v>
      </c>
      <c r="FK21" s="236">
        <f t="shared" ca="1" si="815"/>
        <v>27360</v>
      </c>
      <c r="FL21" s="236">
        <f t="shared" ca="1" si="815"/>
        <v>0</v>
      </c>
      <c r="FM21" s="236">
        <f t="shared" ca="1" si="815"/>
        <v>0</v>
      </c>
      <c r="FN21" s="545">
        <f t="shared" ref="FN21" ca="1" si="816">SUM(FB21:FM21)</f>
        <v>27360</v>
      </c>
      <c r="FO21" s="236">
        <f t="shared" ref="FO21:FZ21" ca="1" si="817">IFERROR(FO22*FO23,0)</f>
        <v>0</v>
      </c>
      <c r="FP21" s="236">
        <f t="shared" ca="1" si="817"/>
        <v>0</v>
      </c>
      <c r="FQ21" s="236">
        <f t="shared" ca="1" si="817"/>
        <v>0</v>
      </c>
      <c r="FR21" s="236">
        <f t="shared" ca="1" si="817"/>
        <v>0</v>
      </c>
      <c r="FS21" s="236">
        <f t="shared" ca="1" si="817"/>
        <v>0</v>
      </c>
      <c r="FT21" s="236">
        <f t="shared" ca="1" si="817"/>
        <v>0</v>
      </c>
      <c r="FU21" s="236">
        <f t="shared" ca="1" si="817"/>
        <v>0</v>
      </c>
      <c r="FV21" s="236">
        <f t="shared" ca="1" si="817"/>
        <v>0</v>
      </c>
      <c r="FW21" s="236">
        <f t="shared" ca="1" si="817"/>
        <v>0</v>
      </c>
      <c r="FX21" s="236">
        <f t="shared" ca="1" si="817"/>
        <v>27360</v>
      </c>
      <c r="FY21" s="236">
        <f t="shared" ca="1" si="817"/>
        <v>0</v>
      </c>
      <c r="FZ21" s="236">
        <f t="shared" ca="1" si="817"/>
        <v>0</v>
      </c>
      <c r="GA21" s="545">
        <f t="shared" ref="GA21" ca="1" si="818">SUM(FO21:FZ21)</f>
        <v>27360</v>
      </c>
      <c r="GB21" s="236">
        <f t="shared" ref="GB21" ca="1" si="819">IFERROR(GB22*GB23,0)</f>
        <v>0</v>
      </c>
      <c r="GC21" s="236">
        <f t="shared" ref="GC21:GM21" ca="1" si="820">IFERROR(GC22*GC23,0)</f>
        <v>0</v>
      </c>
      <c r="GD21" s="236">
        <f t="shared" ca="1" si="820"/>
        <v>0</v>
      </c>
      <c r="GE21" s="236">
        <f t="shared" ca="1" si="820"/>
        <v>0</v>
      </c>
      <c r="GF21" s="236">
        <f t="shared" ca="1" si="820"/>
        <v>0</v>
      </c>
      <c r="GG21" s="236">
        <f t="shared" ca="1" si="820"/>
        <v>0</v>
      </c>
      <c r="GH21" s="236">
        <f t="shared" ca="1" si="820"/>
        <v>0</v>
      </c>
      <c r="GI21" s="236">
        <f t="shared" ca="1" si="820"/>
        <v>0</v>
      </c>
      <c r="GJ21" s="236">
        <f t="shared" ca="1" si="820"/>
        <v>0</v>
      </c>
      <c r="GK21" s="236">
        <f t="shared" ca="1" si="820"/>
        <v>27360</v>
      </c>
      <c r="GL21" s="236">
        <f t="shared" ca="1" si="820"/>
        <v>0</v>
      </c>
      <c r="GM21" s="236">
        <f t="shared" ca="1" si="820"/>
        <v>0</v>
      </c>
      <c r="GN21" s="545">
        <f t="shared" ref="GN21" ca="1" si="821">SUM(GB21:GM21)</f>
        <v>27360</v>
      </c>
      <c r="GO21" s="236">
        <f t="shared" ref="GO21:GZ21" ca="1" si="822">IFERROR(GO22*GO23,0)</f>
        <v>0</v>
      </c>
      <c r="GP21" s="236">
        <f t="shared" ca="1" si="822"/>
        <v>0</v>
      </c>
      <c r="GQ21" s="236">
        <f t="shared" ca="1" si="822"/>
        <v>0</v>
      </c>
      <c r="GR21" s="236">
        <f t="shared" ca="1" si="822"/>
        <v>0</v>
      </c>
      <c r="GS21" s="236">
        <f t="shared" ca="1" si="822"/>
        <v>0</v>
      </c>
      <c r="GT21" s="236">
        <f t="shared" ca="1" si="822"/>
        <v>0</v>
      </c>
      <c r="GU21" s="236">
        <f t="shared" ca="1" si="822"/>
        <v>0</v>
      </c>
      <c r="GV21" s="236">
        <f t="shared" ca="1" si="822"/>
        <v>0</v>
      </c>
      <c r="GW21" s="236">
        <f t="shared" ca="1" si="822"/>
        <v>0</v>
      </c>
      <c r="GX21" s="236">
        <f t="shared" ca="1" si="822"/>
        <v>27360</v>
      </c>
      <c r="GY21" s="236">
        <f t="shared" ca="1" si="822"/>
        <v>0</v>
      </c>
      <c r="GZ21" s="236">
        <f t="shared" ca="1" si="822"/>
        <v>0</v>
      </c>
      <c r="HA21" s="545">
        <f t="shared" ref="HA21" ca="1" si="823">SUM(GO21:GZ21)</f>
        <v>27360</v>
      </c>
      <c r="HB21" s="236">
        <f t="shared" ref="HB21:HM21" ca="1" si="824">IFERROR(HB22*HB23,0)</f>
        <v>0</v>
      </c>
      <c r="HC21" s="236">
        <f t="shared" ca="1" si="824"/>
        <v>0</v>
      </c>
      <c r="HD21" s="236">
        <f t="shared" ca="1" si="824"/>
        <v>0</v>
      </c>
      <c r="HE21" s="236">
        <f t="shared" ca="1" si="824"/>
        <v>0</v>
      </c>
      <c r="HF21" s="236">
        <f t="shared" ca="1" si="824"/>
        <v>0</v>
      </c>
      <c r="HG21" s="236">
        <f t="shared" ca="1" si="824"/>
        <v>0</v>
      </c>
      <c r="HH21" s="236">
        <f t="shared" ca="1" si="824"/>
        <v>0</v>
      </c>
      <c r="HI21" s="236">
        <f t="shared" ca="1" si="824"/>
        <v>0</v>
      </c>
      <c r="HJ21" s="236">
        <f t="shared" ca="1" si="824"/>
        <v>0</v>
      </c>
      <c r="HK21" s="236">
        <f t="shared" ca="1" si="824"/>
        <v>27360</v>
      </c>
      <c r="HL21" s="236">
        <f t="shared" ca="1" si="824"/>
        <v>0</v>
      </c>
      <c r="HM21" s="236">
        <f t="shared" ca="1" si="824"/>
        <v>0</v>
      </c>
      <c r="HN21" s="545">
        <f t="shared" ref="HN21" ca="1" si="825">SUM(HB21:HM21)</f>
        <v>27360</v>
      </c>
      <c r="HO21" s="236">
        <f t="shared" ref="HO21:HZ21" ca="1" si="826">IFERROR(HO22*HO23,0)</f>
        <v>0</v>
      </c>
      <c r="HP21" s="236">
        <f t="shared" ca="1" si="826"/>
        <v>0</v>
      </c>
      <c r="HQ21" s="236">
        <f t="shared" ca="1" si="826"/>
        <v>0</v>
      </c>
      <c r="HR21" s="236">
        <f t="shared" ca="1" si="826"/>
        <v>0</v>
      </c>
      <c r="HS21" s="236">
        <f t="shared" ca="1" si="826"/>
        <v>0</v>
      </c>
      <c r="HT21" s="236">
        <f t="shared" ca="1" si="826"/>
        <v>0</v>
      </c>
      <c r="HU21" s="236">
        <f t="shared" ca="1" si="826"/>
        <v>0</v>
      </c>
      <c r="HV21" s="236">
        <f t="shared" ca="1" si="826"/>
        <v>0</v>
      </c>
      <c r="HW21" s="236">
        <f t="shared" ca="1" si="826"/>
        <v>0</v>
      </c>
      <c r="HX21" s="236">
        <f t="shared" ca="1" si="826"/>
        <v>27360</v>
      </c>
      <c r="HY21" s="236">
        <f t="shared" ca="1" si="826"/>
        <v>0</v>
      </c>
      <c r="HZ21" s="236">
        <f t="shared" ca="1" si="826"/>
        <v>0</v>
      </c>
      <c r="IA21" s="545">
        <f t="shared" ref="IA21" ca="1" si="827">SUM(HO21:HZ21)</f>
        <v>27360</v>
      </c>
      <c r="IB21" s="236">
        <f t="shared" ref="IB21:IM21" ca="1" si="828">IFERROR(IB22*IB23,0)</f>
        <v>0</v>
      </c>
      <c r="IC21" s="236">
        <f t="shared" ca="1" si="828"/>
        <v>0</v>
      </c>
      <c r="ID21" s="236">
        <f t="shared" ca="1" si="828"/>
        <v>0</v>
      </c>
      <c r="IE21" s="236">
        <f t="shared" ca="1" si="828"/>
        <v>0</v>
      </c>
      <c r="IF21" s="236">
        <f t="shared" ca="1" si="828"/>
        <v>0</v>
      </c>
      <c r="IG21" s="236">
        <f t="shared" ca="1" si="828"/>
        <v>0</v>
      </c>
      <c r="IH21" s="236">
        <f t="shared" ca="1" si="828"/>
        <v>0</v>
      </c>
      <c r="II21" s="236">
        <f t="shared" ca="1" si="828"/>
        <v>0</v>
      </c>
      <c r="IJ21" s="236">
        <f t="shared" ca="1" si="828"/>
        <v>0</v>
      </c>
      <c r="IK21" s="236">
        <f t="shared" ca="1" si="828"/>
        <v>27360</v>
      </c>
      <c r="IL21" s="236">
        <f t="shared" ca="1" si="828"/>
        <v>0</v>
      </c>
      <c r="IM21" s="236">
        <f t="shared" ca="1" si="828"/>
        <v>0</v>
      </c>
      <c r="IN21" s="545">
        <f t="shared" ref="IN21" ca="1" si="829">SUM(IB21:IM21)</f>
        <v>27360</v>
      </c>
      <c r="IO21" s="236">
        <f t="shared" ref="IO21:IZ21" ca="1" si="830">IFERROR(IO22*IO23,0)</f>
        <v>0</v>
      </c>
      <c r="IP21" s="236">
        <f t="shared" ca="1" si="830"/>
        <v>0</v>
      </c>
      <c r="IQ21" s="236">
        <f t="shared" ca="1" si="830"/>
        <v>0</v>
      </c>
      <c r="IR21" s="236">
        <f t="shared" ca="1" si="830"/>
        <v>0</v>
      </c>
      <c r="IS21" s="236">
        <f t="shared" ca="1" si="830"/>
        <v>0</v>
      </c>
      <c r="IT21" s="236">
        <f t="shared" ca="1" si="830"/>
        <v>0</v>
      </c>
      <c r="IU21" s="236">
        <f t="shared" ca="1" si="830"/>
        <v>0</v>
      </c>
      <c r="IV21" s="236">
        <f t="shared" ca="1" si="830"/>
        <v>0</v>
      </c>
      <c r="IW21" s="236">
        <f t="shared" ca="1" si="830"/>
        <v>0</v>
      </c>
      <c r="IX21" s="236">
        <f t="shared" ca="1" si="830"/>
        <v>27360</v>
      </c>
      <c r="IY21" s="236">
        <f t="shared" ca="1" si="830"/>
        <v>0</v>
      </c>
      <c r="IZ21" s="236">
        <f t="shared" ca="1" si="830"/>
        <v>0</v>
      </c>
      <c r="JA21" s="545">
        <f t="shared" ref="JA21" ca="1" si="831">SUM(IO21:IZ21)</f>
        <v>27360</v>
      </c>
      <c r="JB21" s="236">
        <f t="shared" ref="JB21:JM21" ca="1" si="832">IFERROR(JB22*JB23,0)</f>
        <v>0</v>
      </c>
      <c r="JC21" s="236">
        <f t="shared" ca="1" si="832"/>
        <v>0</v>
      </c>
      <c r="JD21" s="236">
        <f t="shared" ca="1" si="832"/>
        <v>0</v>
      </c>
      <c r="JE21" s="236">
        <f t="shared" ca="1" si="832"/>
        <v>0</v>
      </c>
      <c r="JF21" s="236">
        <f t="shared" ca="1" si="832"/>
        <v>0</v>
      </c>
      <c r="JG21" s="236">
        <f t="shared" ca="1" si="832"/>
        <v>0</v>
      </c>
      <c r="JH21" s="236">
        <f t="shared" ca="1" si="832"/>
        <v>0</v>
      </c>
      <c r="JI21" s="236">
        <f t="shared" ca="1" si="832"/>
        <v>0</v>
      </c>
      <c r="JJ21" s="236">
        <f t="shared" ca="1" si="832"/>
        <v>0</v>
      </c>
      <c r="JK21" s="236">
        <f t="shared" ca="1" si="832"/>
        <v>27360</v>
      </c>
      <c r="JL21" s="236">
        <f t="shared" ca="1" si="832"/>
        <v>0</v>
      </c>
      <c r="JM21" s="236">
        <f t="shared" ca="1" si="832"/>
        <v>0</v>
      </c>
      <c r="JN21" s="545">
        <f t="shared" ref="JN21" ca="1" si="833">SUM(JB21:JM21)</f>
        <v>27360</v>
      </c>
      <c r="JO21" s="236">
        <f t="shared" ref="JO21:JZ21" ca="1" si="834">IFERROR(JO22*JO23,0)</f>
        <v>0</v>
      </c>
      <c r="JP21" s="236">
        <f t="shared" ca="1" si="834"/>
        <v>0</v>
      </c>
      <c r="JQ21" s="236">
        <f t="shared" ca="1" si="834"/>
        <v>0</v>
      </c>
      <c r="JR21" s="236">
        <f t="shared" ca="1" si="834"/>
        <v>0</v>
      </c>
      <c r="JS21" s="236">
        <f t="shared" ca="1" si="834"/>
        <v>0</v>
      </c>
      <c r="JT21" s="236">
        <f t="shared" ca="1" si="834"/>
        <v>0</v>
      </c>
      <c r="JU21" s="236">
        <f t="shared" ca="1" si="834"/>
        <v>0</v>
      </c>
      <c r="JV21" s="236">
        <f t="shared" ca="1" si="834"/>
        <v>0</v>
      </c>
      <c r="JW21" s="236">
        <f t="shared" ca="1" si="834"/>
        <v>0</v>
      </c>
      <c r="JX21" s="236">
        <f t="shared" ca="1" si="834"/>
        <v>27360</v>
      </c>
      <c r="JY21" s="236">
        <f t="shared" ca="1" si="834"/>
        <v>0</v>
      </c>
      <c r="JZ21" s="236">
        <f t="shared" ca="1" si="834"/>
        <v>0</v>
      </c>
      <c r="KA21" s="545">
        <f t="shared" ref="KA21" ca="1" si="835">SUM(JO21:JZ21)</f>
        <v>27360</v>
      </c>
      <c r="KB21" s="236">
        <f t="shared" ref="KB21:KM21" ca="1" si="836">IFERROR(KB22*KB23,0)</f>
        <v>0</v>
      </c>
      <c r="KC21" s="236">
        <f t="shared" ca="1" si="836"/>
        <v>0</v>
      </c>
      <c r="KD21" s="236">
        <f t="shared" ca="1" si="836"/>
        <v>0</v>
      </c>
      <c r="KE21" s="236">
        <f t="shared" ca="1" si="836"/>
        <v>0</v>
      </c>
      <c r="KF21" s="236">
        <f t="shared" ca="1" si="836"/>
        <v>0</v>
      </c>
      <c r="KG21" s="236">
        <f t="shared" ca="1" si="836"/>
        <v>0</v>
      </c>
      <c r="KH21" s="236">
        <f t="shared" ca="1" si="836"/>
        <v>0</v>
      </c>
      <c r="KI21" s="236">
        <f t="shared" ca="1" si="836"/>
        <v>0</v>
      </c>
      <c r="KJ21" s="236">
        <f t="shared" ca="1" si="836"/>
        <v>0</v>
      </c>
      <c r="KK21" s="236">
        <f t="shared" ca="1" si="836"/>
        <v>27360</v>
      </c>
      <c r="KL21" s="236">
        <f t="shared" ca="1" si="836"/>
        <v>0</v>
      </c>
      <c r="KM21" s="236">
        <f t="shared" ca="1" si="836"/>
        <v>0</v>
      </c>
      <c r="KN21" s="545">
        <f t="shared" ref="KN21" ca="1" si="837">SUM(KB21:KM21)</f>
        <v>27360</v>
      </c>
      <c r="KO21" s="236">
        <f t="shared" ref="KO21:KZ21" ca="1" si="838">IFERROR(KO22*KO23,0)</f>
        <v>0</v>
      </c>
      <c r="KP21" s="236">
        <f t="shared" ca="1" si="838"/>
        <v>0</v>
      </c>
      <c r="KQ21" s="236">
        <f t="shared" ca="1" si="838"/>
        <v>0</v>
      </c>
      <c r="KR21" s="236">
        <f t="shared" ca="1" si="838"/>
        <v>0</v>
      </c>
      <c r="KS21" s="236">
        <f t="shared" ca="1" si="838"/>
        <v>0</v>
      </c>
      <c r="KT21" s="236">
        <f t="shared" ca="1" si="838"/>
        <v>0</v>
      </c>
      <c r="KU21" s="236">
        <f t="shared" ca="1" si="838"/>
        <v>0</v>
      </c>
      <c r="KV21" s="236">
        <f t="shared" ca="1" si="838"/>
        <v>0</v>
      </c>
      <c r="KW21" s="236">
        <f t="shared" ca="1" si="838"/>
        <v>0</v>
      </c>
      <c r="KX21" s="236">
        <f t="shared" ca="1" si="838"/>
        <v>27360</v>
      </c>
      <c r="KY21" s="236">
        <f t="shared" ca="1" si="838"/>
        <v>0</v>
      </c>
      <c r="KZ21" s="236">
        <f t="shared" ca="1" si="838"/>
        <v>0</v>
      </c>
      <c r="LA21" s="545">
        <f t="shared" ref="LA21" ca="1" si="839">SUM(KO21:KZ21)</f>
        <v>27360</v>
      </c>
      <c r="LB21" s="236">
        <f t="shared" ref="LB21:LM21" ca="1" si="840">IFERROR(LB22*LB23,0)</f>
        <v>0</v>
      </c>
      <c r="LC21" s="236">
        <f t="shared" ca="1" si="840"/>
        <v>0</v>
      </c>
      <c r="LD21" s="236">
        <f t="shared" ca="1" si="840"/>
        <v>0</v>
      </c>
      <c r="LE21" s="236">
        <f t="shared" ca="1" si="840"/>
        <v>0</v>
      </c>
      <c r="LF21" s="236">
        <f t="shared" ca="1" si="840"/>
        <v>0</v>
      </c>
      <c r="LG21" s="236">
        <f t="shared" ca="1" si="840"/>
        <v>0</v>
      </c>
      <c r="LH21" s="236">
        <f t="shared" ca="1" si="840"/>
        <v>0</v>
      </c>
      <c r="LI21" s="236">
        <f t="shared" ca="1" si="840"/>
        <v>0</v>
      </c>
      <c r="LJ21" s="236">
        <f t="shared" ca="1" si="840"/>
        <v>0</v>
      </c>
      <c r="LK21" s="236">
        <f t="shared" ca="1" si="840"/>
        <v>27360</v>
      </c>
      <c r="LL21" s="236">
        <f t="shared" ca="1" si="840"/>
        <v>0</v>
      </c>
      <c r="LM21" s="236">
        <f t="shared" ca="1" si="840"/>
        <v>0</v>
      </c>
      <c r="LN21" s="545">
        <f t="shared" ref="LN21" ca="1" si="841">SUM(LB21:LM21)</f>
        <v>27360</v>
      </c>
      <c r="LO21" s="236">
        <f t="shared" ref="LO21:LZ21" ca="1" si="842">IFERROR(LO22*LO23,0)</f>
        <v>0</v>
      </c>
      <c r="LP21" s="236">
        <f t="shared" ca="1" si="842"/>
        <v>0</v>
      </c>
      <c r="LQ21" s="236">
        <f t="shared" ca="1" si="842"/>
        <v>0</v>
      </c>
      <c r="LR21" s="236">
        <f t="shared" ca="1" si="842"/>
        <v>0</v>
      </c>
      <c r="LS21" s="236">
        <f t="shared" ca="1" si="842"/>
        <v>0</v>
      </c>
      <c r="LT21" s="236">
        <f t="shared" ca="1" si="842"/>
        <v>0</v>
      </c>
      <c r="LU21" s="236">
        <f t="shared" ca="1" si="842"/>
        <v>0</v>
      </c>
      <c r="LV21" s="236">
        <f t="shared" ca="1" si="842"/>
        <v>0</v>
      </c>
      <c r="LW21" s="236">
        <f t="shared" ca="1" si="842"/>
        <v>0</v>
      </c>
      <c r="LX21" s="236">
        <f t="shared" ca="1" si="842"/>
        <v>27360</v>
      </c>
      <c r="LY21" s="236">
        <f t="shared" ca="1" si="842"/>
        <v>0</v>
      </c>
      <c r="LZ21" s="236">
        <f t="shared" ca="1" si="842"/>
        <v>0</v>
      </c>
      <c r="MA21" s="545">
        <f t="shared" ref="MA21" ca="1" si="843">SUM(LO21:LZ21)</f>
        <v>27360</v>
      </c>
      <c r="MB21" s="236">
        <f t="shared" ref="MB21:MM21" ca="1" si="844">IFERROR(MB22*MB23,0)</f>
        <v>0</v>
      </c>
      <c r="MC21" s="236">
        <f t="shared" ca="1" si="844"/>
        <v>0</v>
      </c>
      <c r="MD21" s="236">
        <f t="shared" ca="1" si="844"/>
        <v>0</v>
      </c>
      <c r="ME21" s="236">
        <f t="shared" ca="1" si="844"/>
        <v>0</v>
      </c>
      <c r="MF21" s="236">
        <f t="shared" ca="1" si="844"/>
        <v>0</v>
      </c>
      <c r="MG21" s="236">
        <f t="shared" ca="1" si="844"/>
        <v>0</v>
      </c>
      <c r="MH21" s="236">
        <f t="shared" ca="1" si="844"/>
        <v>0</v>
      </c>
      <c r="MI21" s="236">
        <f t="shared" ca="1" si="844"/>
        <v>0</v>
      </c>
      <c r="MJ21" s="236">
        <f t="shared" ca="1" si="844"/>
        <v>0</v>
      </c>
      <c r="MK21" s="236">
        <f t="shared" ca="1" si="844"/>
        <v>27360</v>
      </c>
      <c r="ML21" s="236">
        <f t="shared" ca="1" si="844"/>
        <v>0</v>
      </c>
      <c r="MM21" s="236">
        <f t="shared" ca="1" si="844"/>
        <v>0</v>
      </c>
      <c r="MN21" s="545">
        <f t="shared" ref="MN21" ca="1" si="845">SUM(MB21:MM21)</f>
        <v>27360</v>
      </c>
      <c r="MO21" s="236">
        <f t="shared" ref="MO21:MZ21" ca="1" si="846">IFERROR(MO22*MO23,0)</f>
        <v>0</v>
      </c>
      <c r="MP21" s="236">
        <f t="shared" ca="1" si="846"/>
        <v>0</v>
      </c>
      <c r="MQ21" s="236">
        <f t="shared" ca="1" si="846"/>
        <v>0</v>
      </c>
      <c r="MR21" s="236">
        <f t="shared" ca="1" si="846"/>
        <v>0</v>
      </c>
      <c r="MS21" s="236">
        <f t="shared" ca="1" si="846"/>
        <v>0</v>
      </c>
      <c r="MT21" s="236">
        <f t="shared" ca="1" si="846"/>
        <v>0</v>
      </c>
      <c r="MU21" s="236">
        <f t="shared" ca="1" si="846"/>
        <v>0</v>
      </c>
      <c r="MV21" s="236">
        <f t="shared" ca="1" si="846"/>
        <v>0</v>
      </c>
      <c r="MW21" s="236">
        <f t="shared" ca="1" si="846"/>
        <v>0</v>
      </c>
      <c r="MX21" s="236">
        <f t="shared" ca="1" si="846"/>
        <v>27360</v>
      </c>
      <c r="MY21" s="236">
        <f t="shared" ca="1" si="846"/>
        <v>0</v>
      </c>
      <c r="MZ21" s="236">
        <f t="shared" ca="1" si="846"/>
        <v>0</v>
      </c>
      <c r="NA21" s="545">
        <f t="shared" ref="NA21" ca="1" si="847">SUM(MO21:MZ21)</f>
        <v>27360</v>
      </c>
      <c r="NB21" s="236">
        <f t="shared" ref="NB21:NM21" ca="1" si="848">IFERROR(NB22*NB23,0)</f>
        <v>0</v>
      </c>
      <c r="NC21" s="236">
        <f t="shared" ca="1" si="848"/>
        <v>0</v>
      </c>
      <c r="ND21" s="236">
        <f t="shared" ca="1" si="848"/>
        <v>0</v>
      </c>
      <c r="NE21" s="236">
        <f t="shared" ca="1" si="848"/>
        <v>0</v>
      </c>
      <c r="NF21" s="236">
        <f t="shared" ca="1" si="848"/>
        <v>0</v>
      </c>
      <c r="NG21" s="236">
        <f t="shared" ca="1" si="848"/>
        <v>0</v>
      </c>
      <c r="NH21" s="236">
        <f t="shared" ca="1" si="848"/>
        <v>0</v>
      </c>
      <c r="NI21" s="236">
        <f t="shared" ca="1" si="848"/>
        <v>0</v>
      </c>
      <c r="NJ21" s="236">
        <f t="shared" ca="1" si="848"/>
        <v>0</v>
      </c>
      <c r="NK21" s="236">
        <f t="shared" ca="1" si="848"/>
        <v>27360</v>
      </c>
      <c r="NL21" s="236">
        <f t="shared" ca="1" si="848"/>
        <v>0</v>
      </c>
      <c r="NM21" s="236">
        <f t="shared" ca="1" si="848"/>
        <v>0</v>
      </c>
      <c r="NN21" s="545">
        <f t="shared" ref="NN21" ca="1" si="849">SUM(NB21:NM21)</f>
        <v>27360</v>
      </c>
      <c r="NO21" s="236">
        <f t="shared" ref="NO21:NZ21" ca="1" si="850">IFERROR(NO22*NO23,0)</f>
        <v>0</v>
      </c>
      <c r="NP21" s="236">
        <f t="shared" ca="1" si="850"/>
        <v>0</v>
      </c>
      <c r="NQ21" s="236">
        <f t="shared" ca="1" si="850"/>
        <v>0</v>
      </c>
      <c r="NR21" s="236">
        <f t="shared" ca="1" si="850"/>
        <v>0</v>
      </c>
      <c r="NS21" s="236">
        <f t="shared" ca="1" si="850"/>
        <v>0</v>
      </c>
      <c r="NT21" s="236">
        <f t="shared" ca="1" si="850"/>
        <v>0</v>
      </c>
      <c r="NU21" s="236">
        <f t="shared" ca="1" si="850"/>
        <v>0</v>
      </c>
      <c r="NV21" s="236">
        <f t="shared" ca="1" si="850"/>
        <v>0</v>
      </c>
      <c r="NW21" s="236">
        <f t="shared" ca="1" si="850"/>
        <v>0</v>
      </c>
      <c r="NX21" s="236">
        <f t="shared" ca="1" si="850"/>
        <v>27360</v>
      </c>
      <c r="NY21" s="236">
        <f t="shared" ca="1" si="850"/>
        <v>0</v>
      </c>
      <c r="NZ21" s="236">
        <f t="shared" ca="1" si="850"/>
        <v>0</v>
      </c>
      <c r="OA21" s="545">
        <f t="shared" ref="OA21" ca="1" si="851">SUM(NO21:NZ21)</f>
        <v>27360</v>
      </c>
      <c r="OB21" s="236">
        <f t="shared" ref="OB21:OM21" ca="1" si="852">IFERROR(OB22*OB23,0)</f>
        <v>0</v>
      </c>
      <c r="OC21" s="236">
        <f t="shared" ca="1" si="852"/>
        <v>0</v>
      </c>
      <c r="OD21" s="236">
        <f t="shared" ca="1" si="852"/>
        <v>0</v>
      </c>
      <c r="OE21" s="236">
        <f t="shared" ca="1" si="852"/>
        <v>0</v>
      </c>
      <c r="OF21" s="236">
        <f t="shared" ca="1" si="852"/>
        <v>0</v>
      </c>
      <c r="OG21" s="236">
        <f t="shared" ca="1" si="852"/>
        <v>0</v>
      </c>
      <c r="OH21" s="236">
        <f t="shared" ca="1" si="852"/>
        <v>0</v>
      </c>
      <c r="OI21" s="236">
        <f t="shared" ca="1" si="852"/>
        <v>0</v>
      </c>
      <c r="OJ21" s="236">
        <f t="shared" ca="1" si="852"/>
        <v>0</v>
      </c>
      <c r="OK21" s="236">
        <f t="shared" ca="1" si="852"/>
        <v>0</v>
      </c>
      <c r="OL21" s="236">
        <f t="shared" ca="1" si="852"/>
        <v>0</v>
      </c>
      <c r="OM21" s="236">
        <f t="shared" ca="1" si="852"/>
        <v>0</v>
      </c>
      <c r="ON21" s="545">
        <f t="shared" ref="ON21" ca="1" si="853">SUM(OB21:OM21)</f>
        <v>0</v>
      </c>
    </row>
    <row r="22" spans="1:404" s="233" customFormat="1" ht="12.75" outlineLevel="2">
      <c r="A22" s="231" t="s">
        <v>242</v>
      </c>
      <c r="B22" s="238" t="str" cm="1">
        <f t="array" ref="B22">IFERROR(IF(AND(НачИнвП_Дата&lt;=B$3,КИнвП_Дата&gt;B$3),
             INDEX(ЗФ,MATCH($A21,ЗФ!$A:$A,0),MATCH("На реализацию"&amp;YEAR(B$3),ЗФ!$2:$2,0))*INDEX(КЗ!$A$1:$O$13,MATCH($A21,КЗ!$A:$A,0),MATCH(MONTH(B$3),КЗ!$1:$1,0)),""),0)</f>
        <v/>
      </c>
      <c r="C22" s="238" t="str" cm="1">
        <f t="array" aca="1" ref="C22" ca="1">IFERROR(IF(AND(НачИнвП_Дата&lt;=C$3,КИнвП_Дата&gt;C$3),
             INDEX(ЗФ,MATCH($A21,ЗФ!$A:$A,0),MATCH("На реализацию"&amp;YEAR(C$3),ЗФ!$2:$2,0))*INDEX(КЗ!$A$1:$O$13,MATCH($A21,КЗ!$A:$A,0),MATCH(MONTH(C$3),КЗ!$1:$1,0)),""),0)</f>
        <v/>
      </c>
      <c r="D22" s="238" t="str" cm="1">
        <f t="array" aca="1" ref="D22" ca="1">IFERROR(IF(AND(НачИнвП_Дата&lt;=D$3,КИнвП_Дата&gt;D$3),
             INDEX(ЗФ,MATCH($A21,ЗФ!$A:$A,0),MATCH("На реализацию"&amp;YEAR(D$3),ЗФ!$2:$2,0))*INDEX(КЗ!$A$1:$O$13,MATCH($A21,КЗ!$A:$A,0),MATCH(MONTH(D$3),КЗ!$1:$1,0)),""),0)</f>
        <v/>
      </c>
      <c r="E22" s="238" t="str" cm="1">
        <f t="array" aca="1" ref="E22" ca="1">IFERROR(IF(AND(НачИнвП_Дата&lt;=E$3,КИнвП_Дата&gt;E$3),
             INDEX(ЗФ,MATCH($A21,ЗФ!$A:$A,0),MATCH("На реализацию"&amp;YEAR(E$3),ЗФ!$2:$2,0))*INDEX(КЗ!$A$1:$O$13,MATCH($A21,КЗ!$A:$A,0),MATCH(MONTH(E$3),КЗ!$1:$1,0)),""),0)</f>
        <v/>
      </c>
      <c r="F22" s="238" t="str" cm="1">
        <f t="array" aca="1" ref="F22" ca="1">IFERROR(IF(AND(НачИнвП_Дата&lt;=F$3,КИнвП_Дата&gt;F$3),
             INDEX(ЗФ,MATCH($A21,ЗФ!$A:$A,0),MATCH("На реализацию"&amp;YEAR(F$3),ЗФ!$2:$2,0))*INDEX(КЗ!$A$1:$O$13,MATCH($A21,КЗ!$A:$A,0),MATCH(MONTH(F$3),КЗ!$1:$1,0)),""),0)</f>
        <v/>
      </c>
      <c r="G22" s="238" t="str" cm="1">
        <f t="array" aca="1" ref="G22" ca="1">IFERROR(IF(AND(НачИнвП_Дата&lt;=G$3,КИнвП_Дата&gt;G$3),
             INDEX(ЗФ,MATCH($A21,ЗФ!$A:$A,0),MATCH("На реализацию"&amp;YEAR(G$3),ЗФ!$2:$2,0))*INDEX(КЗ!$A$1:$O$13,MATCH($A21,КЗ!$A:$A,0),MATCH(MONTH(G$3),КЗ!$1:$1,0)),""),0)</f>
        <v/>
      </c>
      <c r="H22" s="238" t="str" cm="1">
        <f t="array" aca="1" ref="H22" ca="1">IFERROR(IF(AND(НачИнвП_Дата&lt;=H$3,КИнвП_Дата&gt;H$3),
             INDEX(ЗФ,MATCH($A21,ЗФ!$A:$A,0),MATCH("На реализацию"&amp;YEAR(H$3),ЗФ!$2:$2,0))*INDEX(КЗ!$A$1:$O$13,MATCH($A21,КЗ!$A:$A,0),MATCH(MONTH(H$3),КЗ!$1:$1,0)),""),0)</f>
        <v/>
      </c>
      <c r="I22" s="238" t="str" cm="1">
        <f t="array" aca="1" ref="I22" ca="1">IFERROR(IF(AND(НачИнвП_Дата&lt;=I$3,КИнвП_Дата&gt;I$3),
             INDEX(ЗФ,MATCH($A21,ЗФ!$A:$A,0),MATCH("На реализацию"&amp;YEAR(I$3),ЗФ!$2:$2,0))*INDEX(КЗ!$A$1:$O$13,MATCH($A21,КЗ!$A:$A,0),MATCH(MONTH(I$3),КЗ!$1:$1,0)),""),0)</f>
        <v/>
      </c>
      <c r="J22" s="238" t="str" cm="1">
        <f t="array" aca="1" ref="J22" ca="1">IFERROR(IF(AND(НачИнвП_Дата&lt;=J$3,КИнвП_Дата&gt;J$3),
             INDEX(ЗФ,MATCH($A21,ЗФ!$A:$A,0),MATCH("На реализацию"&amp;YEAR(J$3),ЗФ!$2:$2,0))*INDEX(КЗ!$A$1:$O$13,MATCH($A21,КЗ!$A:$A,0),MATCH(MONTH(J$3),КЗ!$1:$1,0)),""),0)</f>
        <v/>
      </c>
      <c r="K22" s="238" cm="1">
        <f t="array" aca="1" ref="K22" ca="1">IFERROR(IF(AND(НачИнвП_Дата&lt;=K$3,КИнвП_Дата&gt;K$3),
             INDEX(ЗФ,MATCH($A21,ЗФ!$A:$A,0),MATCH("На реализацию"&amp;YEAR(K$3),ЗФ!$2:$2,0))*INDEX(КЗ!$A$1:$O$13,MATCH($A21,КЗ!$A:$A,0),MATCH(MONTH(K$3),КЗ!$1:$1,0)),""),0)</f>
        <v>520</v>
      </c>
      <c r="L22" s="238" cm="1">
        <f t="array" aca="1" ref="L22" ca="1">IFERROR(IF(AND(НачИнвП_Дата&lt;=L$3,КИнвП_Дата&gt;L$3),
             INDEX(ЗФ,MATCH($A21,ЗФ!$A:$A,0),MATCH("На реализацию"&amp;YEAR(L$3),ЗФ!$2:$2,0))*INDEX(КЗ!$A$1:$O$13,MATCH($A21,КЗ!$A:$A,0),MATCH(MONTH(L$3),КЗ!$1:$1,0)),""),0)</f>
        <v>0</v>
      </c>
      <c r="M22" s="238" cm="1">
        <f t="array" aca="1" ref="M22" ca="1">IFERROR(IF(AND(НачИнвП_Дата&lt;=M$3,КИнвП_Дата&gt;M$3),
             INDEX(ЗФ,MATCH($A21,ЗФ!$A:$A,0),MATCH("На реализацию"&amp;YEAR(M$3),ЗФ!$2:$2,0))*INDEX(КЗ!$A$1:$O$13,MATCH($A21,КЗ!$A:$A,0),MATCH(MONTH(M$3),КЗ!$1:$1,0)),""),0)</f>
        <v>0</v>
      </c>
      <c r="N22" s="548">
        <f t="shared" ref="N22" ca="1" si="854">SUM(B22:M22)</f>
        <v>520</v>
      </c>
      <c r="O22" s="238" cm="1">
        <f t="array" aca="1" ref="O22" ca="1">IFERROR(IF(AND(НачИнвП_Дата&lt;=O$3,КИнвП_Дата&gt;O$3),
             INDEX(ЗФ,MATCH($A21,ЗФ!$A:$A,0),MATCH("На реализацию"&amp;YEAR(O$3),ЗФ!$2:$2,0))*INDEX(КЗ!$A$1:$O$13,MATCH($A21,КЗ!$A:$A,0),MATCH(MONTH(O$3),КЗ!$1:$1,0)),""),0)</f>
        <v>0</v>
      </c>
      <c r="P22" s="238" cm="1">
        <f t="array" aca="1" ref="P22" ca="1">IFERROR(IF(AND(НачИнвП_Дата&lt;=P$3,КИнвП_Дата&gt;P$3),
             INDEX(ЗФ,MATCH($A21,ЗФ!$A:$A,0),MATCH("На реализацию"&amp;YEAR(P$3),ЗФ!$2:$2,0))*INDEX(КЗ!$A$1:$O$13,MATCH($A21,КЗ!$A:$A,0),MATCH(MONTH(P$3),КЗ!$1:$1,0)),""),0)</f>
        <v>0</v>
      </c>
      <c r="Q22" s="238" cm="1">
        <f t="array" aca="1" ref="Q22" ca="1">IFERROR(IF(AND(НачИнвП_Дата&lt;=Q$3,КИнвП_Дата&gt;Q$3),
             INDEX(ЗФ,MATCH($A21,ЗФ!$A:$A,0),MATCH("На реализацию"&amp;YEAR(Q$3),ЗФ!$2:$2,0))*INDEX(КЗ!$A$1:$O$13,MATCH($A21,КЗ!$A:$A,0),MATCH(MONTH(Q$3),КЗ!$1:$1,0)),""),0)</f>
        <v>0</v>
      </c>
      <c r="R22" s="238" cm="1">
        <f t="array" aca="1" ref="R22" ca="1">IFERROR(IF(AND(НачИнвП_Дата&lt;=R$3,КИнвП_Дата&gt;R$3),
             INDEX(ЗФ,MATCH($A21,ЗФ!$A:$A,0),MATCH("На реализацию"&amp;YEAR(R$3),ЗФ!$2:$2,0))*INDEX(КЗ!$A$1:$O$13,MATCH($A21,КЗ!$A:$A,0),MATCH(MONTH(R$3),КЗ!$1:$1,0)),""),0)</f>
        <v>0</v>
      </c>
      <c r="S22" s="238" cm="1">
        <f t="array" aca="1" ref="S22" ca="1">IFERROR(IF(AND(НачИнвП_Дата&lt;=S$3,КИнвП_Дата&gt;S$3),
             INDEX(ЗФ,MATCH($A21,ЗФ!$A:$A,0),MATCH("На реализацию"&amp;YEAR(S$3),ЗФ!$2:$2,0))*INDEX(КЗ!$A$1:$O$13,MATCH($A21,КЗ!$A:$A,0),MATCH(MONTH(S$3),КЗ!$1:$1,0)),""),0)</f>
        <v>0</v>
      </c>
      <c r="T22" s="238" cm="1">
        <f t="array" aca="1" ref="T22" ca="1">IFERROR(IF(AND(НачИнвП_Дата&lt;=T$3,КИнвП_Дата&gt;T$3),
             INDEX(ЗФ,MATCH($A21,ЗФ!$A:$A,0),MATCH("На реализацию"&amp;YEAR(T$3),ЗФ!$2:$2,0))*INDEX(КЗ!$A$1:$O$13,MATCH($A21,КЗ!$A:$A,0),MATCH(MONTH(T$3),КЗ!$1:$1,0)),""),0)</f>
        <v>0</v>
      </c>
      <c r="U22" s="238" cm="1">
        <f t="array" aca="1" ref="U22" ca="1">IFERROR(IF(AND(НачИнвП_Дата&lt;=U$3,КИнвП_Дата&gt;U$3),
             INDEX(ЗФ,MATCH($A21,ЗФ!$A:$A,0),MATCH("На реализацию"&amp;YEAR(U$3),ЗФ!$2:$2,0))*INDEX(КЗ!$A$1:$O$13,MATCH($A21,КЗ!$A:$A,0),MATCH(MONTH(U$3),КЗ!$1:$1,0)),""),0)</f>
        <v>0</v>
      </c>
      <c r="V22" s="238" cm="1">
        <f t="array" aca="1" ref="V22" ca="1">IFERROR(IF(AND(НачИнвП_Дата&lt;=V$3,КИнвП_Дата&gt;V$3),
             INDEX(ЗФ,MATCH($A21,ЗФ!$A:$A,0),MATCH("На реализацию"&amp;YEAR(V$3),ЗФ!$2:$2,0))*INDEX(КЗ!$A$1:$O$13,MATCH($A21,КЗ!$A:$A,0),MATCH(MONTH(V$3),КЗ!$1:$1,0)),""),0)</f>
        <v>0</v>
      </c>
      <c r="W22" s="238" cm="1">
        <f t="array" aca="1" ref="W22" ca="1">IFERROR(IF(AND(НачИнвП_Дата&lt;=W$3,КИнвП_Дата&gt;W$3),
             INDEX(ЗФ,MATCH($A21,ЗФ!$A:$A,0),MATCH("На реализацию"&amp;YEAR(W$3),ЗФ!$2:$2,0))*INDEX(КЗ!$A$1:$O$13,MATCH($A21,КЗ!$A:$A,0),MATCH(MONTH(W$3),КЗ!$1:$1,0)),""),0)</f>
        <v>0</v>
      </c>
      <c r="X22" s="238" cm="1">
        <f t="array" aca="1" ref="X22" ca="1">IFERROR(IF(AND(НачИнвП_Дата&lt;=X$3,КИнвП_Дата&gt;X$3),
             INDEX(ЗФ,MATCH($A21,ЗФ!$A:$A,0),MATCH("На реализацию"&amp;YEAR(X$3),ЗФ!$2:$2,0))*INDEX(КЗ!$A$1:$O$13,MATCH($A21,КЗ!$A:$A,0),MATCH(MONTH(X$3),КЗ!$1:$1,0)),""),0)</f>
        <v>2280</v>
      </c>
      <c r="Y22" s="238" cm="1">
        <f t="array" aca="1" ref="Y22" ca="1">IFERROR(IF(AND(НачИнвП_Дата&lt;=Y$3,КИнвП_Дата&gt;Y$3),
             INDEX(ЗФ,MATCH($A21,ЗФ!$A:$A,0),MATCH("На реализацию"&amp;YEAR(Y$3),ЗФ!$2:$2,0))*INDEX(КЗ!$A$1:$O$13,MATCH($A21,КЗ!$A:$A,0),MATCH(MONTH(Y$3),КЗ!$1:$1,0)),""),0)</f>
        <v>0</v>
      </c>
      <c r="Z22" s="238" cm="1">
        <f t="array" aca="1" ref="Z22" ca="1">IFERROR(IF(AND(НачИнвП_Дата&lt;=Z$3,КИнвП_Дата&gt;Z$3),
             INDEX(ЗФ,MATCH($A21,ЗФ!$A:$A,0),MATCH("На реализацию"&amp;YEAR(Z$3),ЗФ!$2:$2,0))*INDEX(КЗ!$A$1:$O$13,MATCH($A21,КЗ!$A:$A,0),MATCH(MONTH(Z$3),КЗ!$1:$1,0)),""),0)</f>
        <v>0</v>
      </c>
      <c r="AA22" s="548">
        <f t="shared" ref="AA22" ca="1" si="855">SUM(O22:Z22)</f>
        <v>2280</v>
      </c>
      <c r="AB22" s="238" cm="1">
        <f t="array" aca="1" ref="AB22" ca="1">IFERROR(IF(AND(НачИнвП_Дата&lt;=AB$3,КИнвП_Дата&gt;AB$3),
             INDEX(ЗФ,MATCH($A21,ЗФ!$A:$A,0),MATCH("На реализацию"&amp;YEAR(AB$3),ЗФ!$2:$2,0))*INDEX(КЗ!$A$1:$O$13,MATCH($A21,КЗ!$A:$A,0),MATCH(MONTH(AB$3),КЗ!$1:$1,0)),""),0)</f>
        <v>0</v>
      </c>
      <c r="AC22" s="238" cm="1">
        <f t="array" aca="1" ref="AC22" ca="1">IFERROR(IF(AND(НачИнвП_Дата&lt;=AC$3,КИнвП_Дата&gt;AC$3),
             INDEX(ЗФ,MATCH($A21,ЗФ!$A:$A,0),MATCH("На реализацию"&amp;YEAR(AC$3),ЗФ!$2:$2,0))*INDEX(КЗ!$A$1:$O$13,MATCH($A21,КЗ!$A:$A,0),MATCH(MONTH(AC$3),КЗ!$1:$1,0)),""),0)</f>
        <v>0</v>
      </c>
      <c r="AD22" s="238" cm="1">
        <f t="array" aca="1" ref="AD22" ca="1">IFERROR(IF(AND(НачИнвП_Дата&lt;=AD$3,КИнвП_Дата&gt;AD$3),
             INDEX(ЗФ,MATCH($A21,ЗФ!$A:$A,0),MATCH("На реализацию"&amp;YEAR(AD$3),ЗФ!$2:$2,0))*INDEX(КЗ!$A$1:$O$13,MATCH($A21,КЗ!$A:$A,0),MATCH(MONTH(AD$3),КЗ!$1:$1,0)),""),0)</f>
        <v>0</v>
      </c>
      <c r="AE22" s="238" cm="1">
        <f t="array" aca="1" ref="AE22" ca="1">IFERROR(IF(AND(НачИнвП_Дата&lt;=AE$3,КИнвП_Дата&gt;AE$3),
             INDEX(ЗФ,MATCH($A21,ЗФ!$A:$A,0),MATCH("На реализацию"&amp;YEAR(AE$3),ЗФ!$2:$2,0))*INDEX(КЗ!$A$1:$O$13,MATCH($A21,КЗ!$A:$A,0),MATCH(MONTH(AE$3),КЗ!$1:$1,0)),""),0)</f>
        <v>0</v>
      </c>
      <c r="AF22" s="238" cm="1">
        <f t="array" aca="1" ref="AF22" ca="1">IFERROR(IF(AND(НачИнвП_Дата&lt;=AF$3,КИнвП_Дата&gt;AF$3),
             INDEX(ЗФ,MATCH($A21,ЗФ!$A:$A,0),MATCH("На реализацию"&amp;YEAR(AF$3),ЗФ!$2:$2,0))*INDEX(КЗ!$A$1:$O$13,MATCH($A21,КЗ!$A:$A,0),MATCH(MONTH(AF$3),КЗ!$1:$1,0)),""),0)</f>
        <v>0</v>
      </c>
      <c r="AG22" s="238" cm="1">
        <f t="array" aca="1" ref="AG22" ca="1">IFERROR(IF(AND(НачИнвП_Дата&lt;=AG$3,КИнвП_Дата&gt;AG$3),
             INDEX(ЗФ,MATCH($A21,ЗФ!$A:$A,0),MATCH("На реализацию"&amp;YEAR(AG$3),ЗФ!$2:$2,0))*INDEX(КЗ!$A$1:$O$13,MATCH($A21,КЗ!$A:$A,0),MATCH(MONTH(AG$3),КЗ!$1:$1,0)),""),0)</f>
        <v>0</v>
      </c>
      <c r="AH22" s="238" cm="1">
        <f t="array" aca="1" ref="AH22" ca="1">IFERROR(IF(AND(НачИнвП_Дата&lt;=AH$3,КИнвП_Дата&gt;AH$3),
             INDEX(ЗФ,MATCH($A21,ЗФ!$A:$A,0),MATCH("На реализацию"&amp;YEAR(AH$3),ЗФ!$2:$2,0))*INDEX(КЗ!$A$1:$O$13,MATCH($A21,КЗ!$A:$A,0),MATCH(MONTH(AH$3),КЗ!$1:$1,0)),""),0)</f>
        <v>0</v>
      </c>
      <c r="AI22" s="238" cm="1">
        <f t="array" aca="1" ref="AI22" ca="1">IFERROR(IF(AND(НачИнвП_Дата&lt;=AI$3,КИнвП_Дата&gt;AI$3),
             INDEX(ЗФ,MATCH($A21,ЗФ!$A:$A,0),MATCH("На реализацию"&amp;YEAR(AI$3),ЗФ!$2:$2,0))*INDEX(КЗ!$A$1:$O$13,MATCH($A21,КЗ!$A:$A,0),MATCH(MONTH(AI$3),КЗ!$1:$1,0)),""),0)</f>
        <v>0</v>
      </c>
      <c r="AJ22" s="238" cm="1">
        <f t="array" aca="1" ref="AJ22" ca="1">IFERROR(IF(AND(НачИнвП_Дата&lt;=AJ$3,КИнвП_Дата&gt;AJ$3),
             INDEX(ЗФ,MATCH($A21,ЗФ!$A:$A,0),MATCH("На реализацию"&amp;YEAR(AJ$3),ЗФ!$2:$2,0))*INDEX(КЗ!$A$1:$O$13,MATCH($A21,КЗ!$A:$A,0),MATCH(MONTH(AJ$3),КЗ!$1:$1,0)),""),0)</f>
        <v>0</v>
      </c>
      <c r="AK22" s="238" cm="1">
        <f t="array" aca="1" ref="AK22" ca="1">IFERROR(IF(AND(НачИнвП_Дата&lt;=AK$3,КИнвП_Дата&gt;AK$3),
             INDEX(ЗФ,MATCH($A21,ЗФ!$A:$A,0),MATCH("На реализацию"&amp;YEAR(AK$3),ЗФ!$2:$2,0))*INDEX(КЗ!$A$1:$O$13,MATCH($A21,КЗ!$A:$A,0),MATCH(MONTH(AK$3),КЗ!$1:$1,0)),""),0)</f>
        <v>3600</v>
      </c>
      <c r="AL22" s="238" cm="1">
        <f t="array" aca="1" ref="AL22" ca="1">IFERROR(IF(AND(НачИнвП_Дата&lt;=AL$3,КИнвП_Дата&gt;AL$3),
             INDEX(ЗФ,MATCH($A21,ЗФ!$A:$A,0),MATCH("На реализацию"&amp;YEAR(AL$3),ЗФ!$2:$2,0))*INDEX(КЗ!$A$1:$O$13,MATCH($A21,КЗ!$A:$A,0),MATCH(MONTH(AL$3),КЗ!$1:$1,0)),""),0)</f>
        <v>0</v>
      </c>
      <c r="AM22" s="238" cm="1">
        <f t="array" aca="1" ref="AM22" ca="1">IFERROR(IF(AND(НачИнвП_Дата&lt;=AM$3,КИнвП_Дата&gt;AM$3),
             INDEX(ЗФ,MATCH($A21,ЗФ!$A:$A,0),MATCH("На реализацию"&amp;YEAR(AM$3),ЗФ!$2:$2,0))*INDEX(КЗ!$A$1:$O$13,MATCH($A21,КЗ!$A:$A,0),MATCH(MONTH(AM$3),КЗ!$1:$1,0)),""),0)</f>
        <v>0</v>
      </c>
      <c r="AN22" s="548">
        <f t="shared" ref="AN22" ca="1" si="856">SUM(AB22:AM22)</f>
        <v>3600</v>
      </c>
      <c r="AO22" s="238" cm="1">
        <f t="array" aca="1" ref="AO22" ca="1">IFERROR(IF(AND(НачИнвП_Дата&lt;=AO$3,КИнвП_Дата&gt;AO$3),
             INDEX(ЗФ,MATCH($A21,ЗФ!$A:$A,0),MATCH("На реализацию"&amp;YEAR(AO$3),ЗФ!$2:$2,0))*INDEX(КЗ!$A$1:$O$13,MATCH($A21,КЗ!$A:$A,0),MATCH(MONTH(AO$3),КЗ!$1:$1,0)),""),0)</f>
        <v>0</v>
      </c>
      <c r="AP22" s="238" cm="1">
        <f t="array" aca="1" ref="AP22" ca="1">IFERROR(IF(AND(НачИнвП_Дата&lt;=AP$3,КИнвП_Дата&gt;AP$3),
             INDEX(ЗФ,MATCH($A21,ЗФ!$A:$A,0),MATCH("На реализацию"&amp;YEAR(AP$3),ЗФ!$2:$2,0))*INDEX(КЗ!$A$1:$O$13,MATCH($A21,КЗ!$A:$A,0),MATCH(MONTH(AP$3),КЗ!$1:$1,0)),""),0)</f>
        <v>0</v>
      </c>
      <c r="AQ22" s="238" cm="1">
        <f t="array" aca="1" ref="AQ22" ca="1">IFERROR(IF(AND(НачИнвП_Дата&lt;=AQ$3,КИнвП_Дата&gt;AQ$3),
             INDEX(ЗФ,MATCH($A21,ЗФ!$A:$A,0),MATCH("На реализацию"&amp;YEAR(AQ$3),ЗФ!$2:$2,0))*INDEX(КЗ!$A$1:$O$13,MATCH($A21,КЗ!$A:$A,0),MATCH(MONTH(AQ$3),КЗ!$1:$1,0)),""),0)</f>
        <v>0</v>
      </c>
      <c r="AR22" s="238" cm="1">
        <f t="array" aca="1" ref="AR22" ca="1">IFERROR(IF(AND(НачИнвП_Дата&lt;=AR$3,КИнвП_Дата&gt;AR$3),
             INDEX(ЗФ,MATCH($A21,ЗФ!$A:$A,0),MATCH("На реализацию"&amp;YEAR(AR$3),ЗФ!$2:$2,0))*INDEX(КЗ!$A$1:$O$13,MATCH($A21,КЗ!$A:$A,0),MATCH(MONTH(AR$3),КЗ!$1:$1,0)),""),0)</f>
        <v>0</v>
      </c>
      <c r="AS22" s="238" cm="1">
        <f t="array" aca="1" ref="AS22" ca="1">IFERROR(IF(AND(НачИнвП_Дата&lt;=AS$3,КИнвП_Дата&gt;AS$3),
             INDEX(ЗФ,MATCH($A21,ЗФ!$A:$A,0),MATCH("На реализацию"&amp;YEAR(AS$3),ЗФ!$2:$2,0))*INDEX(КЗ!$A$1:$O$13,MATCH($A21,КЗ!$A:$A,0),MATCH(MONTH(AS$3),КЗ!$1:$1,0)),""),0)</f>
        <v>0</v>
      </c>
      <c r="AT22" s="238" cm="1">
        <f t="array" aca="1" ref="AT22" ca="1">IFERROR(IF(AND(НачИнвП_Дата&lt;=AT$3,КИнвП_Дата&gt;AT$3),
             INDEX(ЗФ,MATCH($A21,ЗФ!$A:$A,0),MATCH("На реализацию"&amp;YEAR(AT$3),ЗФ!$2:$2,0))*INDEX(КЗ!$A$1:$O$13,MATCH($A21,КЗ!$A:$A,0),MATCH(MONTH(AT$3),КЗ!$1:$1,0)),""),0)</f>
        <v>0</v>
      </c>
      <c r="AU22" s="238" cm="1">
        <f t="array" aca="1" ref="AU22" ca="1">IFERROR(IF(AND(НачИнвП_Дата&lt;=AU$3,КИнвП_Дата&gt;AU$3),
             INDEX(ЗФ,MATCH($A21,ЗФ!$A:$A,0),MATCH("На реализацию"&amp;YEAR(AU$3),ЗФ!$2:$2,0))*INDEX(КЗ!$A$1:$O$13,MATCH($A21,КЗ!$A:$A,0),MATCH(MONTH(AU$3),КЗ!$1:$1,0)),""),0)</f>
        <v>0</v>
      </c>
      <c r="AV22" s="238" cm="1">
        <f t="array" aca="1" ref="AV22" ca="1">IFERROR(IF(AND(НачИнвП_Дата&lt;=AV$3,КИнвП_Дата&gt;AV$3),
             INDEX(ЗФ,MATCH($A21,ЗФ!$A:$A,0),MATCH("На реализацию"&amp;YEAR(AV$3),ЗФ!$2:$2,0))*INDEX(КЗ!$A$1:$O$13,MATCH($A21,КЗ!$A:$A,0),MATCH(MONTH(AV$3),КЗ!$1:$1,0)),""),0)</f>
        <v>0</v>
      </c>
      <c r="AW22" s="238" cm="1">
        <f t="array" aca="1" ref="AW22" ca="1">IFERROR(IF(AND(НачИнвП_Дата&lt;=AW$3,КИнвП_Дата&gt;AW$3),
             INDEX(ЗФ,MATCH($A21,ЗФ!$A:$A,0),MATCH("На реализацию"&amp;YEAR(AW$3),ЗФ!$2:$2,0))*INDEX(КЗ!$A$1:$O$13,MATCH($A21,КЗ!$A:$A,0),MATCH(MONTH(AW$3),КЗ!$1:$1,0)),""),0)</f>
        <v>0</v>
      </c>
      <c r="AX22" s="238" cm="1">
        <f t="array" aca="1" ref="AX22" ca="1">IFERROR(IF(AND(НачИнвП_Дата&lt;=AX$3,КИнвП_Дата&gt;AX$3),
             INDEX(ЗФ,MATCH($A21,ЗФ!$A:$A,0),MATCH("На реализацию"&amp;YEAR(AX$3),ЗФ!$2:$2,0))*INDEX(КЗ!$A$1:$O$13,MATCH($A21,КЗ!$A:$A,0),MATCH(MONTH(AX$3),КЗ!$1:$1,0)),""),0)</f>
        <v>2280</v>
      </c>
      <c r="AY22" s="238" cm="1">
        <f t="array" aca="1" ref="AY22" ca="1">IFERROR(IF(AND(НачИнвП_Дата&lt;=AY$3,КИнвП_Дата&gt;AY$3),
             INDEX(ЗФ,MATCH($A21,ЗФ!$A:$A,0),MATCH("На реализацию"&amp;YEAR(AY$3),ЗФ!$2:$2,0))*INDEX(КЗ!$A$1:$O$13,MATCH($A21,КЗ!$A:$A,0),MATCH(MONTH(AY$3),КЗ!$1:$1,0)),""),0)</f>
        <v>0</v>
      </c>
      <c r="AZ22" s="238" cm="1">
        <f t="array" aca="1" ref="AZ22" ca="1">IFERROR(IF(AND(НачИнвП_Дата&lt;=AZ$3,КИнвП_Дата&gt;AZ$3),
             INDEX(ЗФ,MATCH($A21,ЗФ!$A:$A,0),MATCH("На реализацию"&amp;YEAR(AZ$3),ЗФ!$2:$2,0))*INDEX(КЗ!$A$1:$O$13,MATCH($A21,КЗ!$A:$A,0),MATCH(MONTH(AZ$3),КЗ!$1:$1,0)),""),0)</f>
        <v>0</v>
      </c>
      <c r="BA22" s="548">
        <f t="shared" ref="BA22" ca="1" si="857">SUM(AO22:AZ22)</f>
        <v>2280</v>
      </c>
      <c r="BB22" s="238" cm="1">
        <f t="array" aca="1" ref="BB22" ca="1">IFERROR(IF(AND(НачИнвП_Дата&lt;=BB$3,КИнвП_Дата&gt;BB$3),
             INDEX(ЗФ,MATCH($A21,ЗФ!$A:$A,0),MATCH("На реализацию"&amp;YEAR(BB$3),ЗФ!$2:$2,0))*INDEX(КЗ!$A$1:$O$13,MATCH($A21,КЗ!$A:$A,0),MATCH(MONTH(BB$3),КЗ!$1:$1,0)),""),0)</f>
        <v>0</v>
      </c>
      <c r="BC22" s="238" cm="1">
        <f t="array" aca="1" ref="BC22" ca="1">IFERROR(IF(AND(НачИнвП_Дата&lt;=BC$3,КИнвП_Дата&gt;BC$3),
             INDEX(ЗФ,MATCH($A21,ЗФ!$A:$A,0),MATCH("На реализацию"&amp;YEAR(BC$3),ЗФ!$2:$2,0))*INDEX(КЗ!$A$1:$O$13,MATCH($A21,КЗ!$A:$A,0),MATCH(MONTH(BC$3),КЗ!$1:$1,0)),""),0)</f>
        <v>0</v>
      </c>
      <c r="BD22" s="238" cm="1">
        <f t="array" aca="1" ref="BD22" ca="1">IFERROR(IF(AND(НачИнвП_Дата&lt;=BD$3,КИнвП_Дата&gt;BD$3),
             INDEX(ЗФ,MATCH($A21,ЗФ!$A:$A,0),MATCH("На реализацию"&amp;YEAR(BD$3),ЗФ!$2:$2,0))*INDEX(КЗ!$A$1:$O$13,MATCH($A21,КЗ!$A:$A,0),MATCH(MONTH(BD$3),КЗ!$1:$1,0)),""),0)</f>
        <v>0</v>
      </c>
      <c r="BE22" s="238" cm="1">
        <f t="array" aca="1" ref="BE22" ca="1">IFERROR(IF(AND(НачИнвП_Дата&lt;=BE$3,КИнвП_Дата&gt;BE$3),
             INDEX(ЗФ,MATCH($A21,ЗФ!$A:$A,0),MATCH("На реализацию"&amp;YEAR(BE$3),ЗФ!$2:$2,0))*INDEX(КЗ!$A$1:$O$13,MATCH($A21,КЗ!$A:$A,0),MATCH(MONTH(BE$3),КЗ!$1:$1,0)),""),0)</f>
        <v>0</v>
      </c>
      <c r="BF22" s="238" cm="1">
        <f t="array" aca="1" ref="BF22" ca="1">IFERROR(IF(AND(НачИнвП_Дата&lt;=BF$3,КИнвП_Дата&gt;BF$3),
             INDEX(ЗФ,MATCH($A21,ЗФ!$A:$A,0),MATCH("На реализацию"&amp;YEAR(BF$3),ЗФ!$2:$2,0))*INDEX(КЗ!$A$1:$O$13,MATCH($A21,КЗ!$A:$A,0),MATCH(MONTH(BF$3),КЗ!$1:$1,0)),""),0)</f>
        <v>0</v>
      </c>
      <c r="BG22" s="238" cm="1">
        <f t="array" aca="1" ref="BG22" ca="1">IFERROR(IF(AND(НачИнвП_Дата&lt;=BG$3,КИнвП_Дата&gt;BG$3),
             INDEX(ЗФ,MATCH($A21,ЗФ!$A:$A,0),MATCH("На реализацию"&amp;YEAR(BG$3),ЗФ!$2:$2,0))*INDEX(КЗ!$A$1:$O$13,MATCH($A21,КЗ!$A:$A,0),MATCH(MONTH(BG$3),КЗ!$1:$1,0)),""),0)</f>
        <v>0</v>
      </c>
      <c r="BH22" s="238" cm="1">
        <f t="array" aca="1" ref="BH22" ca="1">IFERROR(IF(AND(НачИнвП_Дата&lt;=BH$3,КИнвП_Дата&gt;BH$3),
             INDEX(ЗФ,MATCH($A21,ЗФ!$A:$A,0),MATCH("На реализацию"&amp;YEAR(BH$3),ЗФ!$2:$2,0))*INDEX(КЗ!$A$1:$O$13,MATCH($A21,КЗ!$A:$A,0),MATCH(MONTH(BH$3),КЗ!$1:$1,0)),""),0)</f>
        <v>0</v>
      </c>
      <c r="BI22" s="238" cm="1">
        <f t="array" aca="1" ref="BI22" ca="1">IFERROR(IF(AND(НачИнвП_Дата&lt;=BI$3,КИнвП_Дата&gt;BI$3),
             INDEX(ЗФ,MATCH($A21,ЗФ!$A:$A,0),MATCH("На реализацию"&amp;YEAR(BI$3),ЗФ!$2:$2,0))*INDEX(КЗ!$A$1:$O$13,MATCH($A21,КЗ!$A:$A,0),MATCH(MONTH(BI$3),КЗ!$1:$1,0)),""),0)</f>
        <v>0</v>
      </c>
      <c r="BJ22" s="238" cm="1">
        <f t="array" aca="1" ref="BJ22" ca="1">IFERROR(IF(AND(НачИнвП_Дата&lt;=BJ$3,КИнвП_Дата&gt;BJ$3),
             INDEX(ЗФ,MATCH($A21,ЗФ!$A:$A,0),MATCH("На реализацию"&amp;YEAR(BJ$3),ЗФ!$2:$2,0))*INDEX(КЗ!$A$1:$O$13,MATCH($A21,КЗ!$A:$A,0),MATCH(MONTH(BJ$3),КЗ!$1:$1,0)),""),0)</f>
        <v>0</v>
      </c>
      <c r="BK22" s="238" cm="1">
        <f t="array" aca="1" ref="BK22" ca="1">IFERROR(IF(AND(НачИнвП_Дата&lt;=BK$3,КИнвП_Дата&gt;BK$3),
             INDEX(ЗФ,MATCH($A21,ЗФ!$A:$A,0),MATCH("На реализацию"&amp;YEAR(BK$3),ЗФ!$2:$2,0))*INDEX(КЗ!$A$1:$O$13,MATCH($A21,КЗ!$A:$A,0),MATCH(MONTH(BK$3),КЗ!$1:$1,0)),""),0)</f>
        <v>2280</v>
      </c>
      <c r="BL22" s="238" cm="1">
        <f t="array" aca="1" ref="BL22" ca="1">IFERROR(IF(AND(НачИнвП_Дата&lt;=BL$3,КИнвП_Дата&gt;BL$3),
             INDEX(ЗФ,MATCH($A21,ЗФ!$A:$A,0),MATCH("На реализацию"&amp;YEAR(BL$3),ЗФ!$2:$2,0))*INDEX(КЗ!$A$1:$O$13,MATCH($A21,КЗ!$A:$A,0),MATCH(MONTH(BL$3),КЗ!$1:$1,0)),""),0)</f>
        <v>0</v>
      </c>
      <c r="BM22" s="238" cm="1">
        <f t="array" aca="1" ref="BM22" ca="1">IFERROR(IF(AND(НачИнвП_Дата&lt;=BM$3,КИнвП_Дата&gt;BM$3),
             INDEX(ЗФ,MATCH($A21,ЗФ!$A:$A,0),MATCH("На реализацию"&amp;YEAR(BM$3),ЗФ!$2:$2,0))*INDEX(КЗ!$A$1:$O$13,MATCH($A21,КЗ!$A:$A,0),MATCH(MONTH(BM$3),КЗ!$1:$1,0)),""),0)</f>
        <v>0</v>
      </c>
      <c r="BN22" s="548">
        <f t="shared" ref="BN22" ca="1" si="858">SUM(BB22:BM22)</f>
        <v>2280</v>
      </c>
      <c r="BO22" s="238" cm="1">
        <f t="array" aca="1" ref="BO22" ca="1">IFERROR(IF(AND(НачИнвП_Дата&lt;=BO$3,КИнвП_Дата&gt;BO$3),
             INDEX(ЗФ,MATCH($A21,ЗФ!$A:$A,0),MATCH("На реализацию"&amp;YEAR(BO$3),ЗФ!$2:$2,0))*INDEX(КЗ!$A$1:$O$13,MATCH($A21,КЗ!$A:$A,0),MATCH(MONTH(BO$3),КЗ!$1:$1,0)),""),0)</f>
        <v>0</v>
      </c>
      <c r="BP22" s="238" cm="1">
        <f t="array" aca="1" ref="BP22" ca="1">IFERROR(IF(AND(НачИнвП_Дата&lt;=BP$3,КИнвП_Дата&gt;BP$3),
             INDEX(ЗФ,MATCH($A21,ЗФ!$A:$A,0),MATCH("На реализацию"&amp;YEAR(BP$3),ЗФ!$2:$2,0))*INDEX(КЗ!$A$1:$O$13,MATCH($A21,КЗ!$A:$A,0),MATCH(MONTH(BP$3),КЗ!$1:$1,0)),""),0)</f>
        <v>0</v>
      </c>
      <c r="BQ22" s="238" cm="1">
        <f t="array" aca="1" ref="BQ22" ca="1">IFERROR(IF(AND(НачИнвП_Дата&lt;=BQ$3,КИнвП_Дата&gt;BQ$3),
             INDEX(ЗФ,MATCH($A21,ЗФ!$A:$A,0),MATCH("На реализацию"&amp;YEAR(BQ$3),ЗФ!$2:$2,0))*INDEX(КЗ!$A$1:$O$13,MATCH($A21,КЗ!$A:$A,0),MATCH(MONTH(BQ$3),КЗ!$1:$1,0)),""),0)</f>
        <v>0</v>
      </c>
      <c r="BR22" s="238" cm="1">
        <f t="array" aca="1" ref="BR22" ca="1">IFERROR(IF(AND(НачИнвП_Дата&lt;=BR$3,КИнвП_Дата&gt;BR$3),
             INDEX(ЗФ,MATCH($A21,ЗФ!$A:$A,0),MATCH("На реализацию"&amp;YEAR(BR$3),ЗФ!$2:$2,0))*INDEX(КЗ!$A$1:$O$13,MATCH($A21,КЗ!$A:$A,0),MATCH(MONTH(BR$3),КЗ!$1:$1,0)),""),0)</f>
        <v>0</v>
      </c>
      <c r="BS22" s="238" cm="1">
        <f t="array" aca="1" ref="BS22" ca="1">IFERROR(IF(AND(НачИнвП_Дата&lt;=BS$3,КИнвП_Дата&gt;BS$3),
             INDEX(ЗФ,MATCH($A21,ЗФ!$A:$A,0),MATCH("На реализацию"&amp;YEAR(BS$3),ЗФ!$2:$2,0))*INDEX(КЗ!$A$1:$O$13,MATCH($A21,КЗ!$A:$A,0),MATCH(MONTH(BS$3),КЗ!$1:$1,0)),""),0)</f>
        <v>0</v>
      </c>
      <c r="BT22" s="238" cm="1">
        <f t="array" aca="1" ref="BT22" ca="1">IFERROR(IF(AND(НачИнвП_Дата&lt;=BT$3,КИнвП_Дата&gt;BT$3),
             INDEX(ЗФ,MATCH($A21,ЗФ!$A:$A,0),MATCH("На реализацию"&amp;YEAR(BT$3),ЗФ!$2:$2,0))*INDEX(КЗ!$A$1:$O$13,MATCH($A21,КЗ!$A:$A,0),MATCH(MONTH(BT$3),КЗ!$1:$1,0)),""),0)</f>
        <v>0</v>
      </c>
      <c r="BU22" s="238" cm="1">
        <f t="array" aca="1" ref="BU22" ca="1">IFERROR(IF(AND(НачИнвП_Дата&lt;=BU$3,КИнвП_Дата&gt;BU$3),
             INDEX(ЗФ,MATCH($A21,ЗФ!$A:$A,0),MATCH("На реализацию"&amp;YEAR(BU$3),ЗФ!$2:$2,0))*INDEX(КЗ!$A$1:$O$13,MATCH($A21,КЗ!$A:$A,0),MATCH(MONTH(BU$3),КЗ!$1:$1,0)),""),0)</f>
        <v>0</v>
      </c>
      <c r="BV22" s="238" cm="1">
        <f t="array" aca="1" ref="BV22" ca="1">IFERROR(IF(AND(НачИнвП_Дата&lt;=BV$3,КИнвП_Дата&gt;BV$3),
             INDEX(ЗФ,MATCH($A21,ЗФ!$A:$A,0),MATCH("На реализацию"&amp;YEAR(BV$3),ЗФ!$2:$2,0))*INDEX(КЗ!$A$1:$O$13,MATCH($A21,КЗ!$A:$A,0),MATCH(MONTH(BV$3),КЗ!$1:$1,0)),""),0)</f>
        <v>0</v>
      </c>
      <c r="BW22" s="238" cm="1">
        <f t="array" aca="1" ref="BW22" ca="1">IFERROR(IF(AND(НачИнвП_Дата&lt;=BW$3,КИнвП_Дата&gt;BW$3),
             INDEX(ЗФ,MATCH($A21,ЗФ!$A:$A,0),MATCH("На реализацию"&amp;YEAR(BW$3),ЗФ!$2:$2,0))*INDEX(КЗ!$A$1:$O$13,MATCH($A21,КЗ!$A:$A,0),MATCH(MONTH(BW$3),КЗ!$1:$1,0)),""),0)</f>
        <v>0</v>
      </c>
      <c r="BX22" s="238" cm="1">
        <f t="array" aca="1" ref="BX22" ca="1">IFERROR(IF(AND(НачИнвП_Дата&lt;=BX$3,КИнвП_Дата&gt;BX$3),
             INDEX(ЗФ,MATCH($A21,ЗФ!$A:$A,0),MATCH("На реализацию"&amp;YEAR(BX$3),ЗФ!$2:$2,0))*INDEX(КЗ!$A$1:$O$13,MATCH($A21,КЗ!$A:$A,0),MATCH(MONTH(BX$3),КЗ!$1:$1,0)),""),0)</f>
        <v>2280</v>
      </c>
      <c r="BY22" s="238" cm="1">
        <f t="array" aca="1" ref="BY22" ca="1">IFERROR(IF(AND(НачИнвП_Дата&lt;=BY$3,КИнвП_Дата&gt;BY$3),
             INDEX(ЗФ,MATCH($A21,ЗФ!$A:$A,0),MATCH("На реализацию"&amp;YEAR(BY$3),ЗФ!$2:$2,0))*INDEX(КЗ!$A$1:$O$13,MATCH($A21,КЗ!$A:$A,0),MATCH(MONTH(BY$3),КЗ!$1:$1,0)),""),0)</f>
        <v>0</v>
      </c>
      <c r="BZ22" s="238" cm="1">
        <f t="array" aca="1" ref="BZ22" ca="1">IFERROR(IF(AND(НачИнвП_Дата&lt;=BZ$3,КИнвП_Дата&gt;BZ$3),
             INDEX(ЗФ,MATCH($A21,ЗФ!$A:$A,0),MATCH("На реализацию"&amp;YEAR(BZ$3),ЗФ!$2:$2,0))*INDEX(КЗ!$A$1:$O$13,MATCH($A21,КЗ!$A:$A,0),MATCH(MONTH(BZ$3),КЗ!$1:$1,0)),""),0)</f>
        <v>0</v>
      </c>
      <c r="CA22" s="548">
        <f t="shared" ref="CA22" ca="1" si="859">SUM(BO22:BZ22)</f>
        <v>2280</v>
      </c>
      <c r="CB22" s="238" cm="1">
        <f t="array" aca="1" ref="CB22" ca="1">IFERROR(IF(AND(НачИнвП_Дата&lt;=CB$3,КИнвП_Дата&gt;CB$3),
             INDEX(ЗФ,MATCH($A21,ЗФ!$A:$A,0),MATCH("На реализацию"&amp;YEAR(CB$3),ЗФ!$2:$2,0))*INDEX(КЗ!$A$1:$O$13,MATCH($A21,КЗ!$A:$A,0),MATCH(MONTH(CB$3),КЗ!$1:$1,0)),""),0)</f>
        <v>0</v>
      </c>
      <c r="CC22" s="238" cm="1">
        <f t="array" aca="1" ref="CC22" ca="1">IFERROR(IF(AND(НачИнвП_Дата&lt;=CC$3,КИнвП_Дата&gt;CC$3),
             INDEX(ЗФ,MATCH($A21,ЗФ!$A:$A,0),MATCH("На реализацию"&amp;YEAR(CC$3),ЗФ!$2:$2,0))*INDEX(КЗ!$A$1:$O$13,MATCH($A21,КЗ!$A:$A,0),MATCH(MONTH(CC$3),КЗ!$1:$1,0)),""),0)</f>
        <v>0</v>
      </c>
      <c r="CD22" s="238" cm="1">
        <f t="array" aca="1" ref="CD22" ca="1">IFERROR(IF(AND(НачИнвП_Дата&lt;=CD$3,КИнвП_Дата&gt;CD$3),
             INDEX(ЗФ,MATCH($A21,ЗФ!$A:$A,0),MATCH("На реализацию"&amp;YEAR(CD$3),ЗФ!$2:$2,0))*INDEX(КЗ!$A$1:$O$13,MATCH($A21,КЗ!$A:$A,0),MATCH(MONTH(CD$3),КЗ!$1:$1,0)),""),0)</f>
        <v>0</v>
      </c>
      <c r="CE22" s="238" cm="1">
        <f t="array" aca="1" ref="CE22" ca="1">IFERROR(IF(AND(НачИнвП_Дата&lt;=CE$3,КИнвП_Дата&gt;CE$3),
             INDEX(ЗФ,MATCH($A21,ЗФ!$A:$A,0),MATCH("На реализацию"&amp;YEAR(CE$3),ЗФ!$2:$2,0))*INDEX(КЗ!$A$1:$O$13,MATCH($A21,КЗ!$A:$A,0),MATCH(MONTH(CE$3),КЗ!$1:$1,0)),""),0)</f>
        <v>0</v>
      </c>
      <c r="CF22" s="238" cm="1">
        <f t="array" aca="1" ref="CF22" ca="1">IFERROR(IF(AND(НачИнвП_Дата&lt;=CF$3,КИнвП_Дата&gt;CF$3),
             INDEX(ЗФ,MATCH($A21,ЗФ!$A:$A,0),MATCH("На реализацию"&amp;YEAR(CF$3),ЗФ!$2:$2,0))*INDEX(КЗ!$A$1:$O$13,MATCH($A21,КЗ!$A:$A,0),MATCH(MONTH(CF$3),КЗ!$1:$1,0)),""),0)</f>
        <v>0</v>
      </c>
      <c r="CG22" s="238" cm="1">
        <f t="array" aca="1" ref="CG22" ca="1">IFERROR(IF(AND(НачИнвП_Дата&lt;=CG$3,КИнвП_Дата&gt;CG$3),
             INDEX(ЗФ,MATCH($A21,ЗФ!$A:$A,0),MATCH("На реализацию"&amp;YEAR(CG$3),ЗФ!$2:$2,0))*INDEX(КЗ!$A$1:$O$13,MATCH($A21,КЗ!$A:$A,0),MATCH(MONTH(CG$3),КЗ!$1:$1,0)),""),0)</f>
        <v>0</v>
      </c>
      <c r="CH22" s="238" cm="1">
        <f t="array" aca="1" ref="CH22" ca="1">IFERROR(IF(AND(НачИнвП_Дата&lt;=CH$3,КИнвП_Дата&gt;CH$3),
             INDEX(ЗФ,MATCH($A21,ЗФ!$A:$A,0),MATCH("На реализацию"&amp;YEAR(CH$3),ЗФ!$2:$2,0))*INDEX(КЗ!$A$1:$O$13,MATCH($A21,КЗ!$A:$A,0),MATCH(MONTH(CH$3),КЗ!$1:$1,0)),""),0)</f>
        <v>0</v>
      </c>
      <c r="CI22" s="238" cm="1">
        <f t="array" aca="1" ref="CI22" ca="1">IFERROR(IF(AND(НачИнвП_Дата&lt;=CI$3,КИнвП_Дата&gt;CI$3),
             INDEX(ЗФ,MATCH($A21,ЗФ!$A:$A,0),MATCH("На реализацию"&amp;YEAR(CI$3),ЗФ!$2:$2,0))*INDEX(КЗ!$A$1:$O$13,MATCH($A21,КЗ!$A:$A,0),MATCH(MONTH(CI$3),КЗ!$1:$1,0)),""),0)</f>
        <v>0</v>
      </c>
      <c r="CJ22" s="238" cm="1">
        <f t="array" aca="1" ref="CJ22" ca="1">IFERROR(IF(AND(НачИнвП_Дата&lt;=CJ$3,КИнвП_Дата&gt;CJ$3),
             INDEX(ЗФ,MATCH($A21,ЗФ!$A:$A,0),MATCH("На реализацию"&amp;YEAR(CJ$3),ЗФ!$2:$2,0))*INDEX(КЗ!$A$1:$O$13,MATCH($A21,КЗ!$A:$A,0),MATCH(MONTH(CJ$3),КЗ!$1:$1,0)),""),0)</f>
        <v>0</v>
      </c>
      <c r="CK22" s="238" cm="1">
        <f t="array" aca="1" ref="CK22" ca="1">IFERROR(IF(AND(НачИнвП_Дата&lt;=CK$3,КИнвП_Дата&gt;CK$3),
             INDEX(ЗФ,MATCH($A21,ЗФ!$A:$A,0),MATCH("На реализацию"&amp;YEAR(CK$3),ЗФ!$2:$2,0))*INDEX(КЗ!$A$1:$O$13,MATCH($A21,КЗ!$A:$A,0),MATCH(MONTH(CK$3),КЗ!$1:$1,0)),""),0)</f>
        <v>2280</v>
      </c>
      <c r="CL22" s="238" cm="1">
        <f t="array" aca="1" ref="CL22" ca="1">IFERROR(IF(AND(НачИнвП_Дата&lt;=CL$3,КИнвП_Дата&gt;CL$3),
             INDEX(ЗФ,MATCH($A21,ЗФ!$A:$A,0),MATCH("На реализацию"&amp;YEAR(CL$3),ЗФ!$2:$2,0))*INDEX(КЗ!$A$1:$O$13,MATCH($A21,КЗ!$A:$A,0),MATCH(MONTH(CL$3),КЗ!$1:$1,0)),""),0)</f>
        <v>0</v>
      </c>
      <c r="CM22" s="238" cm="1">
        <f t="array" aca="1" ref="CM22" ca="1">IFERROR(IF(AND(НачИнвП_Дата&lt;=CM$3,КИнвП_Дата&gt;CM$3),
             INDEX(ЗФ,MATCH($A21,ЗФ!$A:$A,0),MATCH("На реализацию"&amp;YEAR(CM$3),ЗФ!$2:$2,0))*INDEX(КЗ!$A$1:$O$13,MATCH($A21,КЗ!$A:$A,0),MATCH(MONTH(CM$3),КЗ!$1:$1,0)),""),0)</f>
        <v>0</v>
      </c>
      <c r="CN22" s="548">
        <f t="shared" ref="CN22" ca="1" si="860">SUM(CB22:CM22)</f>
        <v>2280</v>
      </c>
      <c r="CO22" s="238" cm="1">
        <f t="array" aca="1" ref="CO22" ca="1">IFERROR(IF(AND(НачИнвП_Дата&lt;=CO$3,КИнвП_Дата&gt;CO$3),
             INDEX(ЗФ,MATCH($A21,ЗФ!$A:$A,0),MATCH("На реализацию"&amp;YEAR(CO$3),ЗФ!$2:$2,0))*INDEX(КЗ!$A$1:$O$13,MATCH($A21,КЗ!$A:$A,0),MATCH(MONTH(CO$3),КЗ!$1:$1,0)),""),0)</f>
        <v>0</v>
      </c>
      <c r="CP22" s="238" cm="1">
        <f t="array" aca="1" ref="CP22" ca="1">IFERROR(IF(AND(НачИнвП_Дата&lt;=CP$3,КИнвП_Дата&gt;CP$3),
             INDEX(ЗФ,MATCH($A21,ЗФ!$A:$A,0),MATCH("На реализацию"&amp;YEAR(CP$3),ЗФ!$2:$2,0))*INDEX(КЗ!$A$1:$O$13,MATCH($A21,КЗ!$A:$A,0),MATCH(MONTH(CP$3),КЗ!$1:$1,0)),""),0)</f>
        <v>0</v>
      </c>
      <c r="CQ22" s="238" cm="1">
        <f t="array" aca="1" ref="CQ22" ca="1">IFERROR(IF(AND(НачИнвП_Дата&lt;=CQ$3,КИнвП_Дата&gt;CQ$3),
             INDEX(ЗФ,MATCH($A21,ЗФ!$A:$A,0),MATCH("На реализацию"&amp;YEAR(CQ$3),ЗФ!$2:$2,0))*INDEX(КЗ!$A$1:$O$13,MATCH($A21,КЗ!$A:$A,0),MATCH(MONTH(CQ$3),КЗ!$1:$1,0)),""),0)</f>
        <v>0</v>
      </c>
      <c r="CR22" s="238" cm="1">
        <f t="array" aca="1" ref="CR22" ca="1">IFERROR(IF(AND(НачИнвП_Дата&lt;=CR$3,КИнвП_Дата&gt;CR$3),
             INDEX(ЗФ,MATCH($A21,ЗФ!$A:$A,0),MATCH("На реализацию"&amp;YEAR(CR$3),ЗФ!$2:$2,0))*INDEX(КЗ!$A$1:$O$13,MATCH($A21,КЗ!$A:$A,0),MATCH(MONTH(CR$3),КЗ!$1:$1,0)),""),0)</f>
        <v>0</v>
      </c>
      <c r="CS22" s="238" cm="1">
        <f t="array" aca="1" ref="CS22" ca="1">IFERROR(IF(AND(НачИнвП_Дата&lt;=CS$3,КИнвП_Дата&gt;CS$3),
             INDEX(ЗФ,MATCH($A21,ЗФ!$A:$A,0),MATCH("На реализацию"&amp;YEAR(CS$3),ЗФ!$2:$2,0))*INDEX(КЗ!$A$1:$O$13,MATCH($A21,КЗ!$A:$A,0),MATCH(MONTH(CS$3),КЗ!$1:$1,0)),""),0)</f>
        <v>0</v>
      </c>
      <c r="CT22" s="238" cm="1">
        <f t="array" aca="1" ref="CT22" ca="1">IFERROR(IF(AND(НачИнвП_Дата&lt;=CT$3,КИнвП_Дата&gt;CT$3),
             INDEX(ЗФ,MATCH($A21,ЗФ!$A:$A,0),MATCH("На реализацию"&amp;YEAR(CT$3),ЗФ!$2:$2,0))*INDEX(КЗ!$A$1:$O$13,MATCH($A21,КЗ!$A:$A,0),MATCH(MONTH(CT$3),КЗ!$1:$1,0)),""),0)</f>
        <v>0</v>
      </c>
      <c r="CU22" s="238" cm="1">
        <f t="array" aca="1" ref="CU22" ca="1">IFERROR(IF(AND(НачИнвП_Дата&lt;=CU$3,КИнвП_Дата&gt;CU$3),
             INDEX(ЗФ,MATCH($A21,ЗФ!$A:$A,0),MATCH("На реализацию"&amp;YEAR(CU$3),ЗФ!$2:$2,0))*INDEX(КЗ!$A$1:$O$13,MATCH($A21,КЗ!$A:$A,0),MATCH(MONTH(CU$3),КЗ!$1:$1,0)),""),0)</f>
        <v>0</v>
      </c>
      <c r="CV22" s="238" cm="1">
        <f t="array" aca="1" ref="CV22" ca="1">IFERROR(IF(AND(НачИнвП_Дата&lt;=CV$3,КИнвП_Дата&gt;CV$3),
             INDEX(ЗФ,MATCH($A21,ЗФ!$A:$A,0),MATCH("На реализацию"&amp;YEAR(CV$3),ЗФ!$2:$2,0))*INDEX(КЗ!$A$1:$O$13,MATCH($A21,КЗ!$A:$A,0),MATCH(MONTH(CV$3),КЗ!$1:$1,0)),""),0)</f>
        <v>0</v>
      </c>
      <c r="CW22" s="238" cm="1">
        <f t="array" aca="1" ref="CW22" ca="1">IFERROR(IF(AND(НачИнвП_Дата&lt;=CW$3,КИнвП_Дата&gt;CW$3),
             INDEX(ЗФ,MATCH($A21,ЗФ!$A:$A,0),MATCH("На реализацию"&amp;YEAR(CW$3),ЗФ!$2:$2,0))*INDEX(КЗ!$A$1:$O$13,MATCH($A21,КЗ!$A:$A,0),MATCH(MONTH(CW$3),КЗ!$1:$1,0)),""),0)</f>
        <v>0</v>
      </c>
      <c r="CX22" s="238" cm="1">
        <f t="array" aca="1" ref="CX22" ca="1">IFERROR(IF(AND(НачИнвП_Дата&lt;=CX$3,КИнвП_Дата&gt;CX$3),
             INDEX(ЗФ,MATCH($A21,ЗФ!$A:$A,0),MATCH("На реализацию"&amp;YEAR(CX$3),ЗФ!$2:$2,0))*INDEX(КЗ!$A$1:$O$13,MATCH($A21,КЗ!$A:$A,0),MATCH(MONTH(CX$3),КЗ!$1:$1,0)),""),0)</f>
        <v>2280</v>
      </c>
      <c r="CY22" s="238" cm="1">
        <f t="array" aca="1" ref="CY22" ca="1">IFERROR(IF(AND(НачИнвП_Дата&lt;=CY$3,КИнвП_Дата&gt;CY$3),
             INDEX(ЗФ,MATCH($A21,ЗФ!$A:$A,0),MATCH("На реализацию"&amp;YEAR(CY$3),ЗФ!$2:$2,0))*INDEX(КЗ!$A$1:$O$13,MATCH($A21,КЗ!$A:$A,0),MATCH(MONTH(CY$3),КЗ!$1:$1,0)),""),0)</f>
        <v>0</v>
      </c>
      <c r="CZ22" s="238" cm="1">
        <f t="array" aca="1" ref="CZ22" ca="1">IFERROR(IF(AND(НачИнвП_Дата&lt;=CZ$3,КИнвП_Дата&gt;CZ$3),
             INDEX(ЗФ,MATCH($A21,ЗФ!$A:$A,0),MATCH("На реализацию"&amp;YEAR(CZ$3),ЗФ!$2:$2,0))*INDEX(КЗ!$A$1:$O$13,MATCH($A21,КЗ!$A:$A,0),MATCH(MONTH(CZ$3),КЗ!$1:$1,0)),""),0)</f>
        <v>0</v>
      </c>
      <c r="DA22" s="548">
        <f t="shared" ref="DA22" ca="1" si="861">SUM(CO22:CZ22)</f>
        <v>2280</v>
      </c>
      <c r="DB22" s="238" cm="1">
        <f t="array" aca="1" ref="DB22" ca="1">IFERROR(IF(AND(НачИнвП_Дата&lt;=DB$3,КИнвП_Дата&gt;DB$3),
             INDEX(ЗФ,MATCH($A21,ЗФ!$A:$A,0),MATCH("На реализацию"&amp;YEAR(DB$3),ЗФ!$2:$2,0))*INDEX(КЗ!$A$1:$O$13,MATCH($A21,КЗ!$A:$A,0),MATCH(MONTH(DB$3),КЗ!$1:$1,0)),""),0)</f>
        <v>0</v>
      </c>
      <c r="DC22" s="238" cm="1">
        <f t="array" aca="1" ref="DC22" ca="1">IFERROR(IF(AND(НачИнвП_Дата&lt;=DC$3,КИнвП_Дата&gt;DC$3),
             INDEX(ЗФ,MATCH($A21,ЗФ!$A:$A,0),MATCH("На реализацию"&amp;YEAR(DC$3),ЗФ!$2:$2,0))*INDEX(КЗ!$A$1:$O$13,MATCH($A21,КЗ!$A:$A,0),MATCH(MONTH(DC$3),КЗ!$1:$1,0)),""),0)</f>
        <v>0</v>
      </c>
      <c r="DD22" s="238" cm="1">
        <f t="array" aca="1" ref="DD22" ca="1">IFERROR(IF(AND(НачИнвП_Дата&lt;=DD$3,КИнвП_Дата&gt;DD$3),
             INDEX(ЗФ,MATCH($A21,ЗФ!$A:$A,0),MATCH("На реализацию"&amp;YEAR(DD$3),ЗФ!$2:$2,0))*INDEX(КЗ!$A$1:$O$13,MATCH($A21,КЗ!$A:$A,0),MATCH(MONTH(DD$3),КЗ!$1:$1,0)),""),0)</f>
        <v>0</v>
      </c>
      <c r="DE22" s="238" cm="1">
        <f t="array" aca="1" ref="DE22" ca="1">IFERROR(IF(AND(НачИнвП_Дата&lt;=DE$3,КИнвП_Дата&gt;DE$3),
             INDEX(ЗФ,MATCH($A21,ЗФ!$A:$A,0),MATCH("На реализацию"&amp;YEAR(DE$3),ЗФ!$2:$2,0))*INDEX(КЗ!$A$1:$O$13,MATCH($A21,КЗ!$A:$A,0),MATCH(MONTH(DE$3),КЗ!$1:$1,0)),""),0)</f>
        <v>0</v>
      </c>
      <c r="DF22" s="238" cm="1">
        <f t="array" aca="1" ref="DF22" ca="1">IFERROR(IF(AND(НачИнвП_Дата&lt;=DF$3,КИнвП_Дата&gt;DF$3),
             INDEX(ЗФ,MATCH($A21,ЗФ!$A:$A,0),MATCH("На реализацию"&amp;YEAR(DF$3),ЗФ!$2:$2,0))*INDEX(КЗ!$A$1:$O$13,MATCH($A21,КЗ!$A:$A,0),MATCH(MONTH(DF$3),КЗ!$1:$1,0)),""),0)</f>
        <v>0</v>
      </c>
      <c r="DG22" s="238" cm="1">
        <f t="array" aca="1" ref="DG22" ca="1">IFERROR(IF(AND(НачИнвП_Дата&lt;=DG$3,КИнвП_Дата&gt;DG$3),
             INDEX(ЗФ,MATCH($A21,ЗФ!$A:$A,0),MATCH("На реализацию"&amp;YEAR(DG$3),ЗФ!$2:$2,0))*INDEX(КЗ!$A$1:$O$13,MATCH($A21,КЗ!$A:$A,0),MATCH(MONTH(DG$3),КЗ!$1:$1,0)),""),0)</f>
        <v>0</v>
      </c>
      <c r="DH22" s="238" cm="1">
        <f t="array" aca="1" ref="DH22" ca="1">IFERROR(IF(AND(НачИнвП_Дата&lt;=DH$3,КИнвП_Дата&gt;DH$3),
             INDEX(ЗФ,MATCH($A21,ЗФ!$A:$A,0),MATCH("На реализацию"&amp;YEAR(DH$3),ЗФ!$2:$2,0))*INDEX(КЗ!$A$1:$O$13,MATCH($A21,КЗ!$A:$A,0),MATCH(MONTH(DH$3),КЗ!$1:$1,0)),""),0)</f>
        <v>0</v>
      </c>
      <c r="DI22" s="238" cm="1">
        <f t="array" aca="1" ref="DI22" ca="1">IFERROR(IF(AND(НачИнвП_Дата&lt;=DI$3,КИнвП_Дата&gt;DI$3),
             INDEX(ЗФ,MATCH($A21,ЗФ!$A:$A,0),MATCH("На реализацию"&amp;YEAR(DI$3),ЗФ!$2:$2,0))*INDEX(КЗ!$A$1:$O$13,MATCH($A21,КЗ!$A:$A,0),MATCH(MONTH(DI$3),КЗ!$1:$1,0)),""),0)</f>
        <v>0</v>
      </c>
      <c r="DJ22" s="238" cm="1">
        <f t="array" aca="1" ref="DJ22" ca="1">IFERROR(IF(AND(НачИнвП_Дата&lt;=DJ$3,КИнвП_Дата&gt;DJ$3),
             INDEX(ЗФ,MATCH($A21,ЗФ!$A:$A,0),MATCH("На реализацию"&amp;YEAR(DJ$3),ЗФ!$2:$2,0))*INDEX(КЗ!$A$1:$O$13,MATCH($A21,КЗ!$A:$A,0),MATCH(MONTH(DJ$3),КЗ!$1:$1,0)),""),0)</f>
        <v>0</v>
      </c>
      <c r="DK22" s="238" cm="1">
        <f t="array" aca="1" ref="DK22" ca="1">IFERROR(IF(AND(НачИнвП_Дата&lt;=DK$3,КИнвП_Дата&gt;DK$3),
             INDEX(ЗФ,MATCH($A21,ЗФ!$A:$A,0),MATCH("На реализацию"&amp;YEAR(DK$3),ЗФ!$2:$2,0))*INDEX(КЗ!$A$1:$O$13,MATCH($A21,КЗ!$A:$A,0),MATCH(MONTH(DK$3),КЗ!$1:$1,0)),""),0)</f>
        <v>2280</v>
      </c>
      <c r="DL22" s="238" cm="1">
        <f t="array" aca="1" ref="DL22" ca="1">IFERROR(IF(AND(НачИнвП_Дата&lt;=DL$3,КИнвП_Дата&gt;DL$3),
             INDEX(ЗФ,MATCH($A21,ЗФ!$A:$A,0),MATCH("На реализацию"&amp;YEAR(DL$3),ЗФ!$2:$2,0))*INDEX(КЗ!$A$1:$O$13,MATCH($A21,КЗ!$A:$A,0),MATCH(MONTH(DL$3),КЗ!$1:$1,0)),""),0)</f>
        <v>0</v>
      </c>
      <c r="DM22" s="238" cm="1">
        <f t="array" aca="1" ref="DM22" ca="1">IFERROR(IF(AND(НачИнвП_Дата&lt;=DM$3,КИнвП_Дата&gt;DM$3),
             INDEX(ЗФ,MATCH($A21,ЗФ!$A:$A,0),MATCH("На реализацию"&amp;YEAR(DM$3),ЗФ!$2:$2,0))*INDEX(КЗ!$A$1:$O$13,MATCH($A21,КЗ!$A:$A,0),MATCH(MONTH(DM$3),КЗ!$1:$1,0)),""),0)</f>
        <v>0</v>
      </c>
      <c r="DN22" s="548">
        <f t="shared" ref="DN22" ca="1" si="862">SUM(DB22:DM22)</f>
        <v>2280</v>
      </c>
      <c r="DO22" s="238" cm="1">
        <f t="array" aca="1" ref="DO22" ca="1">IFERROR(IF(AND(НачИнвП_Дата&lt;=DO$3,КИнвП_Дата&gt;DO$3),
             INDEX(ЗФ,MATCH($A21,ЗФ!$A:$A,0),MATCH("На реализацию"&amp;YEAR(DO$3),ЗФ!$2:$2,0))*INDEX(КЗ!$A$1:$O$13,MATCH($A21,КЗ!$A:$A,0),MATCH(MONTH(DO$3),КЗ!$1:$1,0)),""),0)</f>
        <v>0</v>
      </c>
      <c r="DP22" s="238" cm="1">
        <f t="array" aca="1" ref="DP22" ca="1">IFERROR(IF(AND(НачИнвП_Дата&lt;=DP$3,КИнвП_Дата&gt;DP$3),
             INDEX(ЗФ,MATCH($A21,ЗФ!$A:$A,0),MATCH("На реализацию"&amp;YEAR(DP$3),ЗФ!$2:$2,0))*INDEX(КЗ!$A$1:$O$13,MATCH($A21,КЗ!$A:$A,0),MATCH(MONTH(DP$3),КЗ!$1:$1,0)),""),0)</f>
        <v>0</v>
      </c>
      <c r="DQ22" s="238" cm="1">
        <f t="array" aca="1" ref="DQ22" ca="1">IFERROR(IF(AND(НачИнвП_Дата&lt;=DQ$3,КИнвП_Дата&gt;DQ$3),
             INDEX(ЗФ,MATCH($A21,ЗФ!$A:$A,0),MATCH("На реализацию"&amp;YEAR(DQ$3),ЗФ!$2:$2,0))*INDEX(КЗ!$A$1:$O$13,MATCH($A21,КЗ!$A:$A,0),MATCH(MONTH(DQ$3),КЗ!$1:$1,0)),""),0)</f>
        <v>0</v>
      </c>
      <c r="DR22" s="238" cm="1">
        <f t="array" aca="1" ref="DR22" ca="1">IFERROR(IF(AND(НачИнвП_Дата&lt;=DR$3,КИнвП_Дата&gt;DR$3),
             INDEX(ЗФ,MATCH($A21,ЗФ!$A:$A,0),MATCH("На реализацию"&amp;YEAR(DR$3),ЗФ!$2:$2,0))*INDEX(КЗ!$A$1:$O$13,MATCH($A21,КЗ!$A:$A,0),MATCH(MONTH(DR$3),КЗ!$1:$1,0)),""),0)</f>
        <v>0</v>
      </c>
      <c r="DS22" s="238" cm="1">
        <f t="array" aca="1" ref="DS22" ca="1">IFERROR(IF(AND(НачИнвП_Дата&lt;=DS$3,КИнвП_Дата&gt;DS$3),
             INDEX(ЗФ,MATCH($A21,ЗФ!$A:$A,0),MATCH("На реализацию"&amp;YEAR(DS$3),ЗФ!$2:$2,0))*INDEX(КЗ!$A$1:$O$13,MATCH($A21,КЗ!$A:$A,0),MATCH(MONTH(DS$3),КЗ!$1:$1,0)),""),0)</f>
        <v>0</v>
      </c>
      <c r="DT22" s="238" cm="1">
        <f t="array" aca="1" ref="DT22" ca="1">IFERROR(IF(AND(НачИнвП_Дата&lt;=DT$3,КИнвП_Дата&gt;DT$3),
             INDEX(ЗФ,MATCH($A21,ЗФ!$A:$A,0),MATCH("На реализацию"&amp;YEAR(DT$3),ЗФ!$2:$2,0))*INDEX(КЗ!$A$1:$O$13,MATCH($A21,КЗ!$A:$A,0),MATCH(MONTH(DT$3),КЗ!$1:$1,0)),""),0)</f>
        <v>0</v>
      </c>
      <c r="DU22" s="238" cm="1">
        <f t="array" aca="1" ref="DU22" ca="1">IFERROR(IF(AND(НачИнвП_Дата&lt;=DU$3,КИнвП_Дата&gt;DU$3),
             INDEX(ЗФ,MATCH($A21,ЗФ!$A:$A,0),MATCH("На реализацию"&amp;YEAR(DU$3),ЗФ!$2:$2,0))*INDEX(КЗ!$A$1:$O$13,MATCH($A21,КЗ!$A:$A,0),MATCH(MONTH(DU$3),КЗ!$1:$1,0)),""),0)</f>
        <v>0</v>
      </c>
      <c r="DV22" s="238" cm="1">
        <f t="array" aca="1" ref="DV22" ca="1">IFERROR(IF(AND(НачИнвП_Дата&lt;=DV$3,КИнвП_Дата&gt;DV$3),
             INDEX(ЗФ,MATCH($A21,ЗФ!$A:$A,0),MATCH("На реализацию"&amp;YEAR(DV$3),ЗФ!$2:$2,0))*INDEX(КЗ!$A$1:$O$13,MATCH($A21,КЗ!$A:$A,0),MATCH(MONTH(DV$3),КЗ!$1:$1,0)),""),0)</f>
        <v>0</v>
      </c>
      <c r="DW22" s="238" cm="1">
        <f t="array" aca="1" ref="DW22" ca="1">IFERROR(IF(AND(НачИнвП_Дата&lt;=DW$3,КИнвП_Дата&gt;DW$3),
             INDEX(ЗФ,MATCH($A21,ЗФ!$A:$A,0),MATCH("На реализацию"&amp;YEAR(DW$3),ЗФ!$2:$2,0))*INDEX(КЗ!$A$1:$O$13,MATCH($A21,КЗ!$A:$A,0),MATCH(MONTH(DW$3),КЗ!$1:$1,0)),""),0)</f>
        <v>0</v>
      </c>
      <c r="DX22" s="238" cm="1">
        <f t="array" aca="1" ref="DX22" ca="1">IFERROR(IF(AND(НачИнвП_Дата&lt;=DX$3,КИнвП_Дата&gt;DX$3),
             INDEX(ЗФ,MATCH($A21,ЗФ!$A:$A,0),MATCH("На реализацию"&amp;YEAR(DX$3),ЗФ!$2:$2,0))*INDEX(КЗ!$A$1:$O$13,MATCH($A21,КЗ!$A:$A,0),MATCH(MONTH(DX$3),КЗ!$1:$1,0)),""),0)</f>
        <v>2280</v>
      </c>
      <c r="DY22" s="238" cm="1">
        <f t="array" aca="1" ref="DY22" ca="1">IFERROR(IF(AND(НачИнвП_Дата&lt;=DY$3,КИнвП_Дата&gt;DY$3),
             INDEX(ЗФ,MATCH($A21,ЗФ!$A:$A,0),MATCH("На реализацию"&amp;YEAR(DY$3),ЗФ!$2:$2,0))*INDEX(КЗ!$A$1:$O$13,MATCH($A21,КЗ!$A:$A,0),MATCH(MONTH(DY$3),КЗ!$1:$1,0)),""),0)</f>
        <v>0</v>
      </c>
      <c r="DZ22" s="238" cm="1">
        <f t="array" aca="1" ref="DZ22" ca="1">IFERROR(IF(AND(НачИнвП_Дата&lt;=DZ$3,КИнвП_Дата&gt;DZ$3),
             INDEX(ЗФ,MATCH($A21,ЗФ!$A:$A,0),MATCH("На реализацию"&amp;YEAR(DZ$3),ЗФ!$2:$2,0))*INDEX(КЗ!$A$1:$O$13,MATCH($A21,КЗ!$A:$A,0),MATCH(MONTH(DZ$3),КЗ!$1:$1,0)),""),0)</f>
        <v>0</v>
      </c>
      <c r="EA22" s="548">
        <f t="shared" ref="EA22" ca="1" si="863">SUM(DO22:DZ22)</f>
        <v>2280</v>
      </c>
      <c r="EB22" s="238" cm="1">
        <f t="array" aca="1" ref="EB22" ca="1">IFERROR(IF(AND(НачИнвП_Дата&lt;=EB$3,КИнвП_Дата&gt;EB$3),
             INDEX(ЗФ,MATCH($A21,ЗФ!$A:$A,0),MATCH("На реализацию"&amp;YEAR(EB$3),ЗФ!$2:$2,0))*INDEX(КЗ!$A$1:$O$13,MATCH($A21,КЗ!$A:$A,0),MATCH(MONTH(EB$3),КЗ!$1:$1,0)),""),0)</f>
        <v>0</v>
      </c>
      <c r="EC22" s="238" cm="1">
        <f t="array" aca="1" ref="EC22" ca="1">IFERROR(IF(AND(НачИнвП_Дата&lt;=EC$3,КИнвП_Дата&gt;EC$3),
             INDEX(ЗФ,MATCH($A21,ЗФ!$A:$A,0),MATCH("На реализацию"&amp;YEAR(EC$3),ЗФ!$2:$2,0))*INDEX(КЗ!$A$1:$O$13,MATCH($A21,КЗ!$A:$A,0),MATCH(MONTH(EC$3),КЗ!$1:$1,0)),""),0)</f>
        <v>0</v>
      </c>
      <c r="ED22" s="238" cm="1">
        <f t="array" aca="1" ref="ED22" ca="1">IFERROR(IF(AND(НачИнвП_Дата&lt;=ED$3,КИнвП_Дата&gt;ED$3),
             INDEX(ЗФ,MATCH($A21,ЗФ!$A:$A,0),MATCH("На реализацию"&amp;YEAR(ED$3),ЗФ!$2:$2,0))*INDEX(КЗ!$A$1:$O$13,MATCH($A21,КЗ!$A:$A,0),MATCH(MONTH(ED$3),КЗ!$1:$1,0)),""),0)</f>
        <v>0</v>
      </c>
      <c r="EE22" s="238" cm="1">
        <f t="array" aca="1" ref="EE22" ca="1">IFERROR(IF(AND(НачИнвП_Дата&lt;=EE$3,КИнвП_Дата&gt;EE$3),
             INDEX(ЗФ,MATCH($A21,ЗФ!$A:$A,0),MATCH("На реализацию"&amp;YEAR(EE$3),ЗФ!$2:$2,0))*INDEX(КЗ!$A$1:$O$13,MATCH($A21,КЗ!$A:$A,0),MATCH(MONTH(EE$3),КЗ!$1:$1,0)),""),0)</f>
        <v>0</v>
      </c>
      <c r="EF22" s="238" cm="1">
        <f t="array" aca="1" ref="EF22" ca="1">IFERROR(IF(AND(НачИнвП_Дата&lt;=EF$3,КИнвП_Дата&gt;EF$3),
             INDEX(ЗФ,MATCH($A21,ЗФ!$A:$A,0),MATCH("На реализацию"&amp;YEAR(EF$3),ЗФ!$2:$2,0))*INDEX(КЗ!$A$1:$O$13,MATCH($A21,КЗ!$A:$A,0),MATCH(MONTH(EF$3),КЗ!$1:$1,0)),""),0)</f>
        <v>0</v>
      </c>
      <c r="EG22" s="238" cm="1">
        <f t="array" aca="1" ref="EG22" ca="1">IFERROR(IF(AND(НачИнвП_Дата&lt;=EG$3,КИнвП_Дата&gt;EG$3),
             INDEX(ЗФ,MATCH($A21,ЗФ!$A:$A,0),MATCH("На реализацию"&amp;YEAR(EG$3),ЗФ!$2:$2,0))*INDEX(КЗ!$A$1:$O$13,MATCH($A21,КЗ!$A:$A,0),MATCH(MONTH(EG$3),КЗ!$1:$1,0)),""),0)</f>
        <v>0</v>
      </c>
      <c r="EH22" s="238" cm="1">
        <f t="array" aca="1" ref="EH22" ca="1">IFERROR(IF(AND(НачИнвП_Дата&lt;=EH$3,КИнвП_Дата&gt;EH$3),
             INDEX(ЗФ,MATCH($A21,ЗФ!$A:$A,0),MATCH("На реализацию"&amp;YEAR(EH$3),ЗФ!$2:$2,0))*INDEX(КЗ!$A$1:$O$13,MATCH($A21,КЗ!$A:$A,0),MATCH(MONTH(EH$3),КЗ!$1:$1,0)),""),0)</f>
        <v>0</v>
      </c>
      <c r="EI22" s="238" cm="1">
        <f t="array" aca="1" ref="EI22" ca="1">IFERROR(IF(AND(НачИнвП_Дата&lt;=EI$3,КИнвП_Дата&gt;EI$3),
             INDEX(ЗФ,MATCH($A21,ЗФ!$A:$A,0),MATCH("На реализацию"&amp;YEAR(EI$3),ЗФ!$2:$2,0))*INDEX(КЗ!$A$1:$O$13,MATCH($A21,КЗ!$A:$A,0),MATCH(MONTH(EI$3),КЗ!$1:$1,0)),""),0)</f>
        <v>0</v>
      </c>
      <c r="EJ22" s="238" cm="1">
        <f t="array" aca="1" ref="EJ22" ca="1">IFERROR(IF(AND(НачИнвП_Дата&lt;=EJ$3,КИнвП_Дата&gt;EJ$3),
             INDEX(ЗФ,MATCH($A21,ЗФ!$A:$A,0),MATCH("На реализацию"&amp;YEAR(EJ$3),ЗФ!$2:$2,0))*INDEX(КЗ!$A$1:$O$13,MATCH($A21,КЗ!$A:$A,0),MATCH(MONTH(EJ$3),КЗ!$1:$1,0)),""),0)</f>
        <v>0</v>
      </c>
      <c r="EK22" s="238" cm="1">
        <f t="array" aca="1" ref="EK22" ca="1">IFERROR(IF(AND(НачИнвП_Дата&lt;=EK$3,КИнвП_Дата&gt;EK$3),
             INDEX(ЗФ,MATCH($A21,ЗФ!$A:$A,0),MATCH("На реализацию"&amp;YEAR(EK$3),ЗФ!$2:$2,0))*INDEX(КЗ!$A$1:$O$13,MATCH($A21,КЗ!$A:$A,0),MATCH(MONTH(EK$3),КЗ!$1:$1,0)),""),0)</f>
        <v>2280</v>
      </c>
      <c r="EL22" s="238" cm="1">
        <f t="array" aca="1" ref="EL22" ca="1">IFERROR(IF(AND(НачИнвП_Дата&lt;=EL$3,КИнвП_Дата&gt;EL$3),
             INDEX(ЗФ,MATCH($A21,ЗФ!$A:$A,0),MATCH("На реализацию"&amp;YEAR(EL$3),ЗФ!$2:$2,0))*INDEX(КЗ!$A$1:$O$13,MATCH($A21,КЗ!$A:$A,0),MATCH(MONTH(EL$3),КЗ!$1:$1,0)),""),0)</f>
        <v>0</v>
      </c>
      <c r="EM22" s="238" cm="1">
        <f t="array" aca="1" ref="EM22" ca="1">IFERROR(IF(AND(НачИнвП_Дата&lt;=EM$3,КИнвП_Дата&gt;EM$3),
             INDEX(ЗФ,MATCH($A21,ЗФ!$A:$A,0),MATCH("На реализацию"&amp;YEAR(EM$3),ЗФ!$2:$2,0))*INDEX(КЗ!$A$1:$O$13,MATCH($A21,КЗ!$A:$A,0),MATCH(MONTH(EM$3),КЗ!$1:$1,0)),""),0)</f>
        <v>0</v>
      </c>
      <c r="EN22" s="548">
        <f t="shared" ref="EN22" ca="1" si="864">SUM(EB22:EM22)</f>
        <v>2280</v>
      </c>
      <c r="EO22" s="238" cm="1">
        <f t="array" aca="1" ref="EO22" ca="1">IFERROR(IF(AND(НачИнвП_Дата&lt;=EO$3,КИнвП_Дата&gt;EO$3),
             INDEX(ЗФ,MATCH($A21,ЗФ!$A:$A,0),MATCH("На реализацию"&amp;YEAR(EO$3),ЗФ!$2:$2,0))*INDEX(КЗ!$A$1:$O$13,MATCH($A21,КЗ!$A:$A,0),MATCH(MONTH(EO$3),КЗ!$1:$1,0)),""),0)</f>
        <v>0</v>
      </c>
      <c r="EP22" s="238" cm="1">
        <f t="array" aca="1" ref="EP22" ca="1">IFERROR(IF(AND(НачИнвП_Дата&lt;=EP$3,КИнвП_Дата&gt;EP$3),
             INDEX(ЗФ,MATCH($A21,ЗФ!$A:$A,0),MATCH("На реализацию"&amp;YEAR(EP$3),ЗФ!$2:$2,0))*INDEX(КЗ!$A$1:$O$13,MATCH($A21,КЗ!$A:$A,0),MATCH(MONTH(EP$3),КЗ!$1:$1,0)),""),0)</f>
        <v>0</v>
      </c>
      <c r="EQ22" s="238" cm="1">
        <f t="array" aca="1" ref="EQ22" ca="1">IFERROR(IF(AND(НачИнвП_Дата&lt;=EQ$3,КИнвП_Дата&gt;EQ$3),
             INDEX(ЗФ,MATCH($A21,ЗФ!$A:$A,0),MATCH("На реализацию"&amp;YEAR(EQ$3),ЗФ!$2:$2,0))*INDEX(КЗ!$A$1:$O$13,MATCH($A21,КЗ!$A:$A,0),MATCH(MONTH(EQ$3),КЗ!$1:$1,0)),""),0)</f>
        <v>0</v>
      </c>
      <c r="ER22" s="238" cm="1">
        <f t="array" aca="1" ref="ER22" ca="1">IFERROR(IF(AND(НачИнвП_Дата&lt;=ER$3,КИнвП_Дата&gt;ER$3),
             INDEX(ЗФ,MATCH($A21,ЗФ!$A:$A,0),MATCH("На реализацию"&amp;YEAR(ER$3),ЗФ!$2:$2,0))*INDEX(КЗ!$A$1:$O$13,MATCH($A21,КЗ!$A:$A,0),MATCH(MONTH(ER$3),КЗ!$1:$1,0)),""),0)</f>
        <v>0</v>
      </c>
      <c r="ES22" s="238" cm="1">
        <f t="array" aca="1" ref="ES22" ca="1">IFERROR(IF(AND(НачИнвП_Дата&lt;=ES$3,КИнвП_Дата&gt;ES$3),
             INDEX(ЗФ,MATCH($A21,ЗФ!$A:$A,0),MATCH("На реализацию"&amp;YEAR(ES$3),ЗФ!$2:$2,0))*INDEX(КЗ!$A$1:$O$13,MATCH($A21,КЗ!$A:$A,0),MATCH(MONTH(ES$3),КЗ!$1:$1,0)),""),0)</f>
        <v>0</v>
      </c>
      <c r="ET22" s="238" cm="1">
        <f t="array" aca="1" ref="ET22" ca="1">IFERROR(IF(AND(НачИнвП_Дата&lt;=ET$3,КИнвП_Дата&gt;ET$3),
             INDEX(ЗФ,MATCH($A21,ЗФ!$A:$A,0),MATCH("На реализацию"&amp;YEAR(ET$3),ЗФ!$2:$2,0))*INDEX(КЗ!$A$1:$O$13,MATCH($A21,КЗ!$A:$A,0),MATCH(MONTH(ET$3),КЗ!$1:$1,0)),""),0)</f>
        <v>0</v>
      </c>
      <c r="EU22" s="238" cm="1">
        <f t="array" aca="1" ref="EU22" ca="1">IFERROR(IF(AND(НачИнвП_Дата&lt;=EU$3,КИнвП_Дата&gt;EU$3),
             INDEX(ЗФ,MATCH($A21,ЗФ!$A:$A,0),MATCH("На реализацию"&amp;YEAR(EU$3),ЗФ!$2:$2,0))*INDEX(КЗ!$A$1:$O$13,MATCH($A21,КЗ!$A:$A,0),MATCH(MONTH(EU$3),КЗ!$1:$1,0)),""),0)</f>
        <v>0</v>
      </c>
      <c r="EV22" s="238" cm="1">
        <f t="array" aca="1" ref="EV22" ca="1">IFERROR(IF(AND(НачИнвП_Дата&lt;=EV$3,КИнвП_Дата&gt;EV$3),
             INDEX(ЗФ,MATCH($A21,ЗФ!$A:$A,0),MATCH("На реализацию"&amp;YEAR(EV$3),ЗФ!$2:$2,0))*INDEX(КЗ!$A$1:$O$13,MATCH($A21,КЗ!$A:$A,0),MATCH(MONTH(EV$3),КЗ!$1:$1,0)),""),0)</f>
        <v>0</v>
      </c>
      <c r="EW22" s="238" cm="1">
        <f t="array" aca="1" ref="EW22" ca="1">IFERROR(IF(AND(НачИнвП_Дата&lt;=EW$3,КИнвП_Дата&gt;EW$3),
             INDEX(ЗФ,MATCH($A21,ЗФ!$A:$A,0),MATCH("На реализацию"&amp;YEAR(EW$3),ЗФ!$2:$2,0))*INDEX(КЗ!$A$1:$O$13,MATCH($A21,КЗ!$A:$A,0),MATCH(MONTH(EW$3),КЗ!$1:$1,0)),""),0)</f>
        <v>0</v>
      </c>
      <c r="EX22" s="238" cm="1">
        <f t="array" aca="1" ref="EX22" ca="1">IFERROR(IF(AND(НачИнвП_Дата&lt;=EX$3,КИнвП_Дата&gt;EX$3),
             INDEX(ЗФ,MATCH($A21,ЗФ!$A:$A,0),MATCH("На реализацию"&amp;YEAR(EX$3),ЗФ!$2:$2,0))*INDEX(КЗ!$A$1:$O$13,MATCH($A21,КЗ!$A:$A,0),MATCH(MONTH(EX$3),КЗ!$1:$1,0)),""),0)</f>
        <v>2280</v>
      </c>
      <c r="EY22" s="238" cm="1">
        <f t="array" aca="1" ref="EY22" ca="1">IFERROR(IF(AND(НачИнвП_Дата&lt;=EY$3,КИнвП_Дата&gt;EY$3),
             INDEX(ЗФ,MATCH($A21,ЗФ!$A:$A,0),MATCH("На реализацию"&amp;YEAR(EY$3),ЗФ!$2:$2,0))*INDEX(КЗ!$A$1:$O$13,MATCH($A21,КЗ!$A:$A,0),MATCH(MONTH(EY$3),КЗ!$1:$1,0)),""),0)</f>
        <v>0</v>
      </c>
      <c r="EZ22" s="238" cm="1">
        <f t="array" aca="1" ref="EZ22" ca="1">IFERROR(IF(AND(НачИнвП_Дата&lt;=EZ$3,КИнвП_Дата&gt;EZ$3),
             INDEX(ЗФ,MATCH($A21,ЗФ!$A:$A,0),MATCH("На реализацию"&amp;YEAR(EZ$3),ЗФ!$2:$2,0))*INDEX(КЗ!$A$1:$O$13,MATCH($A21,КЗ!$A:$A,0),MATCH(MONTH(EZ$3),КЗ!$1:$1,0)),""),0)</f>
        <v>0</v>
      </c>
      <c r="FA22" s="548">
        <f t="shared" ref="FA22" ca="1" si="865">SUM(EO22:EZ22)</f>
        <v>2280</v>
      </c>
      <c r="FB22" s="238" cm="1">
        <f t="array" aca="1" ref="FB22" ca="1">IFERROR(IF(AND(НачИнвП_Дата&lt;=FB$3,КИнвП_Дата&gt;FB$3),
             INDEX(ЗФ,MATCH($A21,ЗФ!$A:$A,0),MATCH("На реализацию"&amp;YEAR(FB$3),ЗФ!$2:$2,0))*INDEX(КЗ!$A$1:$O$13,MATCH($A21,КЗ!$A:$A,0),MATCH(MONTH(FB$3),КЗ!$1:$1,0)),""),0)</f>
        <v>0</v>
      </c>
      <c r="FC22" s="238" cm="1">
        <f t="array" aca="1" ref="FC22" ca="1">IFERROR(IF(AND(НачИнвП_Дата&lt;=FC$3,КИнвП_Дата&gt;FC$3),
             INDEX(ЗФ,MATCH($A21,ЗФ!$A:$A,0),MATCH("На реализацию"&amp;YEAR(FC$3),ЗФ!$2:$2,0))*INDEX(КЗ!$A$1:$O$13,MATCH($A21,КЗ!$A:$A,0),MATCH(MONTH(FC$3),КЗ!$1:$1,0)),""),0)</f>
        <v>0</v>
      </c>
      <c r="FD22" s="238" cm="1">
        <f t="array" aca="1" ref="FD22" ca="1">IFERROR(IF(AND(НачИнвП_Дата&lt;=FD$3,КИнвП_Дата&gt;FD$3),
             INDEX(ЗФ,MATCH($A21,ЗФ!$A:$A,0),MATCH("На реализацию"&amp;YEAR(FD$3),ЗФ!$2:$2,0))*INDEX(КЗ!$A$1:$O$13,MATCH($A21,КЗ!$A:$A,0),MATCH(MONTH(FD$3),КЗ!$1:$1,0)),""),0)</f>
        <v>0</v>
      </c>
      <c r="FE22" s="238" cm="1">
        <f t="array" aca="1" ref="FE22" ca="1">IFERROR(IF(AND(НачИнвП_Дата&lt;=FE$3,КИнвП_Дата&gt;FE$3),
             INDEX(ЗФ,MATCH($A21,ЗФ!$A:$A,0),MATCH("На реализацию"&amp;YEAR(FE$3),ЗФ!$2:$2,0))*INDEX(КЗ!$A$1:$O$13,MATCH($A21,КЗ!$A:$A,0),MATCH(MONTH(FE$3),КЗ!$1:$1,0)),""),0)</f>
        <v>0</v>
      </c>
      <c r="FF22" s="238" cm="1">
        <f t="array" aca="1" ref="FF22" ca="1">IFERROR(IF(AND(НачИнвП_Дата&lt;=FF$3,КИнвП_Дата&gt;FF$3),
             INDEX(ЗФ,MATCH($A21,ЗФ!$A:$A,0),MATCH("На реализацию"&amp;YEAR(FF$3),ЗФ!$2:$2,0))*INDEX(КЗ!$A$1:$O$13,MATCH($A21,КЗ!$A:$A,0),MATCH(MONTH(FF$3),КЗ!$1:$1,0)),""),0)</f>
        <v>0</v>
      </c>
      <c r="FG22" s="238" cm="1">
        <f t="array" aca="1" ref="FG22" ca="1">IFERROR(IF(AND(НачИнвП_Дата&lt;=FG$3,КИнвП_Дата&gt;FG$3),
             INDEX(ЗФ,MATCH($A21,ЗФ!$A:$A,0),MATCH("На реализацию"&amp;YEAR(FG$3),ЗФ!$2:$2,0))*INDEX(КЗ!$A$1:$O$13,MATCH($A21,КЗ!$A:$A,0),MATCH(MONTH(FG$3),КЗ!$1:$1,0)),""),0)</f>
        <v>0</v>
      </c>
      <c r="FH22" s="238" cm="1">
        <f t="array" aca="1" ref="FH22" ca="1">IFERROR(IF(AND(НачИнвП_Дата&lt;=FH$3,КИнвП_Дата&gt;FH$3),
             INDEX(ЗФ,MATCH($A21,ЗФ!$A:$A,0),MATCH("На реализацию"&amp;YEAR(FH$3),ЗФ!$2:$2,0))*INDEX(КЗ!$A$1:$O$13,MATCH($A21,КЗ!$A:$A,0),MATCH(MONTH(FH$3),КЗ!$1:$1,0)),""),0)</f>
        <v>0</v>
      </c>
      <c r="FI22" s="238" cm="1">
        <f t="array" aca="1" ref="FI22" ca="1">IFERROR(IF(AND(НачИнвП_Дата&lt;=FI$3,КИнвП_Дата&gt;FI$3),
             INDEX(ЗФ,MATCH($A21,ЗФ!$A:$A,0),MATCH("На реализацию"&amp;YEAR(FI$3),ЗФ!$2:$2,0))*INDEX(КЗ!$A$1:$O$13,MATCH($A21,КЗ!$A:$A,0),MATCH(MONTH(FI$3),КЗ!$1:$1,0)),""),0)</f>
        <v>0</v>
      </c>
      <c r="FJ22" s="238" cm="1">
        <f t="array" aca="1" ref="FJ22" ca="1">IFERROR(IF(AND(НачИнвП_Дата&lt;=FJ$3,КИнвП_Дата&gt;FJ$3),
             INDEX(ЗФ,MATCH($A21,ЗФ!$A:$A,0),MATCH("На реализацию"&amp;YEAR(FJ$3),ЗФ!$2:$2,0))*INDEX(КЗ!$A$1:$O$13,MATCH($A21,КЗ!$A:$A,0),MATCH(MONTH(FJ$3),КЗ!$1:$1,0)),""),0)</f>
        <v>0</v>
      </c>
      <c r="FK22" s="238" cm="1">
        <f t="array" aca="1" ref="FK22" ca="1">IFERROR(IF(AND(НачИнвП_Дата&lt;=FK$3,КИнвП_Дата&gt;FK$3),
             INDEX(ЗФ,MATCH($A21,ЗФ!$A:$A,0),MATCH("На реализацию"&amp;YEAR(FK$3),ЗФ!$2:$2,0))*INDEX(КЗ!$A$1:$O$13,MATCH($A21,КЗ!$A:$A,0),MATCH(MONTH(FK$3),КЗ!$1:$1,0)),""),0)</f>
        <v>2280</v>
      </c>
      <c r="FL22" s="238" cm="1">
        <f t="array" aca="1" ref="FL22" ca="1">IFERROR(IF(AND(НачИнвП_Дата&lt;=FL$3,КИнвП_Дата&gt;FL$3),
             INDEX(ЗФ,MATCH($A21,ЗФ!$A:$A,0),MATCH("На реализацию"&amp;YEAR(FL$3),ЗФ!$2:$2,0))*INDEX(КЗ!$A$1:$O$13,MATCH($A21,КЗ!$A:$A,0),MATCH(MONTH(FL$3),КЗ!$1:$1,0)),""),0)</f>
        <v>0</v>
      </c>
      <c r="FM22" s="238" cm="1">
        <f t="array" aca="1" ref="FM22" ca="1">IFERROR(IF(AND(НачИнвП_Дата&lt;=FM$3,КИнвП_Дата&gt;FM$3),
             INDEX(ЗФ,MATCH($A21,ЗФ!$A:$A,0),MATCH("На реализацию"&amp;YEAR(FM$3),ЗФ!$2:$2,0))*INDEX(КЗ!$A$1:$O$13,MATCH($A21,КЗ!$A:$A,0),MATCH(MONTH(FM$3),КЗ!$1:$1,0)),""),0)</f>
        <v>0</v>
      </c>
      <c r="FN22" s="548">
        <f t="shared" ref="FN22" ca="1" si="866">SUM(FB22:FM22)</f>
        <v>2280</v>
      </c>
      <c r="FO22" s="238" cm="1">
        <f t="array" aca="1" ref="FO22" ca="1">IFERROR(IF(AND(НачИнвП_Дата&lt;=FO$3,КИнвП_Дата&gt;FO$3),
             INDEX(ЗФ,MATCH($A21,ЗФ!$A:$A,0),MATCH("На реализацию"&amp;YEAR(FO$3),ЗФ!$2:$2,0))*INDEX(КЗ!$A$1:$O$13,MATCH($A21,КЗ!$A:$A,0),MATCH(MONTH(FO$3),КЗ!$1:$1,0)),""),0)</f>
        <v>0</v>
      </c>
      <c r="FP22" s="238" cm="1">
        <f t="array" aca="1" ref="FP22" ca="1">IFERROR(IF(AND(НачИнвП_Дата&lt;=FP$3,КИнвП_Дата&gt;FP$3),
             INDEX(ЗФ,MATCH($A21,ЗФ!$A:$A,0),MATCH("На реализацию"&amp;YEAR(FP$3),ЗФ!$2:$2,0))*INDEX(КЗ!$A$1:$O$13,MATCH($A21,КЗ!$A:$A,0),MATCH(MONTH(FP$3),КЗ!$1:$1,0)),""),0)</f>
        <v>0</v>
      </c>
      <c r="FQ22" s="238" cm="1">
        <f t="array" aca="1" ref="FQ22" ca="1">IFERROR(IF(AND(НачИнвП_Дата&lt;=FQ$3,КИнвП_Дата&gt;FQ$3),
             INDEX(ЗФ,MATCH($A21,ЗФ!$A:$A,0),MATCH("На реализацию"&amp;YEAR(FQ$3),ЗФ!$2:$2,0))*INDEX(КЗ!$A$1:$O$13,MATCH($A21,КЗ!$A:$A,0),MATCH(MONTH(FQ$3),КЗ!$1:$1,0)),""),0)</f>
        <v>0</v>
      </c>
      <c r="FR22" s="238" cm="1">
        <f t="array" aca="1" ref="FR22" ca="1">IFERROR(IF(AND(НачИнвП_Дата&lt;=FR$3,КИнвП_Дата&gt;FR$3),
             INDEX(ЗФ,MATCH($A21,ЗФ!$A:$A,0),MATCH("На реализацию"&amp;YEAR(FR$3),ЗФ!$2:$2,0))*INDEX(КЗ!$A$1:$O$13,MATCH($A21,КЗ!$A:$A,0),MATCH(MONTH(FR$3),КЗ!$1:$1,0)),""),0)</f>
        <v>0</v>
      </c>
      <c r="FS22" s="238" cm="1">
        <f t="array" aca="1" ref="FS22" ca="1">IFERROR(IF(AND(НачИнвП_Дата&lt;=FS$3,КИнвП_Дата&gt;FS$3),
             INDEX(ЗФ,MATCH($A21,ЗФ!$A:$A,0),MATCH("На реализацию"&amp;YEAR(FS$3),ЗФ!$2:$2,0))*INDEX(КЗ!$A$1:$O$13,MATCH($A21,КЗ!$A:$A,0),MATCH(MONTH(FS$3),КЗ!$1:$1,0)),""),0)</f>
        <v>0</v>
      </c>
      <c r="FT22" s="238" cm="1">
        <f t="array" aca="1" ref="FT22" ca="1">IFERROR(IF(AND(НачИнвП_Дата&lt;=FT$3,КИнвП_Дата&gt;FT$3),
             INDEX(ЗФ,MATCH($A21,ЗФ!$A:$A,0),MATCH("На реализацию"&amp;YEAR(FT$3),ЗФ!$2:$2,0))*INDEX(КЗ!$A$1:$O$13,MATCH($A21,КЗ!$A:$A,0),MATCH(MONTH(FT$3),КЗ!$1:$1,0)),""),0)</f>
        <v>0</v>
      </c>
      <c r="FU22" s="238" cm="1">
        <f t="array" aca="1" ref="FU22" ca="1">IFERROR(IF(AND(НачИнвП_Дата&lt;=FU$3,КИнвП_Дата&gt;FU$3),
             INDEX(ЗФ,MATCH($A21,ЗФ!$A:$A,0),MATCH("На реализацию"&amp;YEAR(FU$3),ЗФ!$2:$2,0))*INDEX(КЗ!$A$1:$O$13,MATCH($A21,КЗ!$A:$A,0),MATCH(MONTH(FU$3),КЗ!$1:$1,0)),""),0)</f>
        <v>0</v>
      </c>
      <c r="FV22" s="238" cm="1">
        <f t="array" aca="1" ref="FV22" ca="1">IFERROR(IF(AND(НачИнвП_Дата&lt;=FV$3,КИнвП_Дата&gt;FV$3),
             INDEX(ЗФ,MATCH($A21,ЗФ!$A:$A,0),MATCH("На реализацию"&amp;YEAR(FV$3),ЗФ!$2:$2,0))*INDEX(КЗ!$A$1:$O$13,MATCH($A21,КЗ!$A:$A,0),MATCH(MONTH(FV$3),КЗ!$1:$1,0)),""),0)</f>
        <v>0</v>
      </c>
      <c r="FW22" s="238" cm="1">
        <f t="array" aca="1" ref="FW22" ca="1">IFERROR(IF(AND(НачИнвП_Дата&lt;=FW$3,КИнвП_Дата&gt;FW$3),
             INDEX(ЗФ,MATCH($A21,ЗФ!$A:$A,0),MATCH("На реализацию"&amp;YEAR(FW$3),ЗФ!$2:$2,0))*INDEX(КЗ!$A$1:$O$13,MATCH($A21,КЗ!$A:$A,0),MATCH(MONTH(FW$3),КЗ!$1:$1,0)),""),0)</f>
        <v>0</v>
      </c>
      <c r="FX22" s="238" cm="1">
        <f t="array" aca="1" ref="FX22" ca="1">IFERROR(IF(AND(НачИнвП_Дата&lt;=FX$3,КИнвП_Дата&gt;FX$3),
             INDEX(ЗФ,MATCH($A21,ЗФ!$A:$A,0),MATCH("На реализацию"&amp;YEAR(FX$3),ЗФ!$2:$2,0))*INDEX(КЗ!$A$1:$O$13,MATCH($A21,КЗ!$A:$A,0),MATCH(MONTH(FX$3),КЗ!$1:$1,0)),""),0)</f>
        <v>2280</v>
      </c>
      <c r="FY22" s="238" cm="1">
        <f t="array" aca="1" ref="FY22" ca="1">IFERROR(IF(AND(НачИнвП_Дата&lt;=FY$3,КИнвП_Дата&gt;FY$3),
             INDEX(ЗФ,MATCH($A21,ЗФ!$A:$A,0),MATCH("На реализацию"&amp;YEAR(FY$3),ЗФ!$2:$2,0))*INDEX(КЗ!$A$1:$O$13,MATCH($A21,КЗ!$A:$A,0),MATCH(MONTH(FY$3),КЗ!$1:$1,0)),""),0)</f>
        <v>0</v>
      </c>
      <c r="FZ22" s="238" cm="1">
        <f t="array" aca="1" ref="FZ22" ca="1">IFERROR(IF(AND(НачИнвП_Дата&lt;=FZ$3,КИнвП_Дата&gt;FZ$3),
             INDEX(ЗФ,MATCH($A21,ЗФ!$A:$A,0),MATCH("На реализацию"&amp;YEAR(FZ$3),ЗФ!$2:$2,0))*INDEX(КЗ!$A$1:$O$13,MATCH($A21,КЗ!$A:$A,0),MATCH(MONTH(FZ$3),КЗ!$1:$1,0)),""),0)</f>
        <v>0</v>
      </c>
      <c r="GA22" s="548">
        <f t="shared" ref="GA22" ca="1" si="867">SUM(FO22:FZ22)</f>
        <v>2280</v>
      </c>
      <c r="GB22" s="238" cm="1">
        <f t="array" aca="1" ref="GB22" ca="1">IFERROR(IF(AND(НачИнвП_Дата&lt;=GB$3,КИнвП_Дата&gt;GB$3),
             INDEX(ЗФ,MATCH($A21,ЗФ!$A:$A,0),MATCH("На реализацию"&amp;YEAR(GB$3),ЗФ!$2:$2,0))*INDEX(КЗ!$A$1:$O$13,MATCH($A21,КЗ!$A:$A,0),MATCH(MONTH(GB$3),КЗ!$1:$1,0)),""),0)</f>
        <v>0</v>
      </c>
      <c r="GC22" s="238" cm="1">
        <f t="array" aca="1" ref="GC22" ca="1">IFERROR(IF(AND(НачИнвП_Дата&lt;=GC$3,КИнвП_Дата&gt;GC$3),
             INDEX(ЗФ,MATCH($A21,ЗФ!$A:$A,0),MATCH("На реализацию"&amp;YEAR(GC$3),ЗФ!$2:$2,0))*INDEX(КЗ!$A$1:$O$13,MATCH($A21,КЗ!$A:$A,0),MATCH(MONTH(GC$3),КЗ!$1:$1,0)),""),0)</f>
        <v>0</v>
      </c>
      <c r="GD22" s="238" cm="1">
        <f t="array" aca="1" ref="GD22" ca="1">IFERROR(IF(AND(НачИнвП_Дата&lt;=GD$3,КИнвП_Дата&gt;GD$3),
             INDEX(ЗФ,MATCH($A21,ЗФ!$A:$A,0),MATCH("На реализацию"&amp;YEAR(GD$3),ЗФ!$2:$2,0))*INDEX(КЗ!$A$1:$O$13,MATCH($A21,КЗ!$A:$A,0),MATCH(MONTH(GD$3),КЗ!$1:$1,0)),""),0)</f>
        <v>0</v>
      </c>
      <c r="GE22" s="238" cm="1">
        <f t="array" aca="1" ref="GE22" ca="1">IFERROR(IF(AND(НачИнвП_Дата&lt;=GE$3,КИнвП_Дата&gt;GE$3),
             INDEX(ЗФ,MATCH($A21,ЗФ!$A:$A,0),MATCH("На реализацию"&amp;YEAR(GE$3),ЗФ!$2:$2,0))*INDEX(КЗ!$A$1:$O$13,MATCH($A21,КЗ!$A:$A,0),MATCH(MONTH(GE$3),КЗ!$1:$1,0)),""),0)</f>
        <v>0</v>
      </c>
      <c r="GF22" s="238" cm="1">
        <f t="array" aca="1" ref="GF22" ca="1">IFERROR(IF(AND(НачИнвП_Дата&lt;=GF$3,КИнвП_Дата&gt;GF$3),
             INDEX(ЗФ,MATCH($A21,ЗФ!$A:$A,0),MATCH("На реализацию"&amp;YEAR(GF$3),ЗФ!$2:$2,0))*INDEX(КЗ!$A$1:$O$13,MATCH($A21,КЗ!$A:$A,0),MATCH(MONTH(GF$3),КЗ!$1:$1,0)),""),0)</f>
        <v>0</v>
      </c>
      <c r="GG22" s="238" cm="1">
        <f t="array" aca="1" ref="GG22" ca="1">IFERROR(IF(AND(НачИнвП_Дата&lt;=GG$3,КИнвП_Дата&gt;GG$3),
             INDEX(ЗФ,MATCH($A21,ЗФ!$A:$A,0),MATCH("На реализацию"&amp;YEAR(GG$3),ЗФ!$2:$2,0))*INDEX(КЗ!$A$1:$O$13,MATCH($A21,КЗ!$A:$A,0),MATCH(MONTH(GG$3),КЗ!$1:$1,0)),""),0)</f>
        <v>0</v>
      </c>
      <c r="GH22" s="238" cm="1">
        <f t="array" aca="1" ref="GH22" ca="1">IFERROR(IF(AND(НачИнвП_Дата&lt;=GH$3,КИнвП_Дата&gt;GH$3),
             INDEX(ЗФ,MATCH($A21,ЗФ!$A:$A,0),MATCH("На реализацию"&amp;YEAR(GH$3),ЗФ!$2:$2,0))*INDEX(КЗ!$A$1:$O$13,MATCH($A21,КЗ!$A:$A,0),MATCH(MONTH(GH$3),КЗ!$1:$1,0)),""),0)</f>
        <v>0</v>
      </c>
      <c r="GI22" s="238" cm="1">
        <f t="array" aca="1" ref="GI22" ca="1">IFERROR(IF(AND(НачИнвП_Дата&lt;=GI$3,КИнвП_Дата&gt;GI$3),
             INDEX(ЗФ,MATCH($A21,ЗФ!$A:$A,0),MATCH("На реализацию"&amp;YEAR(GI$3),ЗФ!$2:$2,0))*INDEX(КЗ!$A$1:$O$13,MATCH($A21,КЗ!$A:$A,0),MATCH(MONTH(GI$3),КЗ!$1:$1,0)),""),0)</f>
        <v>0</v>
      </c>
      <c r="GJ22" s="238" cm="1">
        <f t="array" aca="1" ref="GJ22" ca="1">IFERROR(IF(AND(НачИнвП_Дата&lt;=GJ$3,КИнвП_Дата&gt;GJ$3),
             INDEX(ЗФ,MATCH($A21,ЗФ!$A:$A,0),MATCH("На реализацию"&amp;YEAR(GJ$3),ЗФ!$2:$2,0))*INDEX(КЗ!$A$1:$O$13,MATCH($A21,КЗ!$A:$A,0),MATCH(MONTH(GJ$3),КЗ!$1:$1,0)),""),0)</f>
        <v>0</v>
      </c>
      <c r="GK22" s="238" cm="1">
        <f t="array" aca="1" ref="GK22" ca="1">IFERROR(IF(AND(НачИнвП_Дата&lt;=GK$3,КИнвП_Дата&gt;GK$3),
             INDEX(ЗФ,MATCH($A21,ЗФ!$A:$A,0),MATCH("На реализацию"&amp;YEAR(GK$3),ЗФ!$2:$2,0))*INDEX(КЗ!$A$1:$O$13,MATCH($A21,КЗ!$A:$A,0),MATCH(MONTH(GK$3),КЗ!$1:$1,0)),""),0)</f>
        <v>2280</v>
      </c>
      <c r="GL22" s="238" cm="1">
        <f t="array" aca="1" ref="GL22" ca="1">IFERROR(IF(AND(НачИнвП_Дата&lt;=GL$3,КИнвП_Дата&gt;GL$3),
             INDEX(ЗФ,MATCH($A21,ЗФ!$A:$A,0),MATCH("На реализацию"&amp;YEAR(GL$3),ЗФ!$2:$2,0))*INDEX(КЗ!$A$1:$O$13,MATCH($A21,КЗ!$A:$A,0),MATCH(MONTH(GL$3),КЗ!$1:$1,0)),""),0)</f>
        <v>0</v>
      </c>
      <c r="GM22" s="238" cm="1">
        <f t="array" aca="1" ref="GM22" ca="1">IFERROR(IF(AND(НачИнвП_Дата&lt;=GM$3,КИнвП_Дата&gt;GM$3),
             INDEX(ЗФ,MATCH($A21,ЗФ!$A:$A,0),MATCH("На реализацию"&amp;YEAR(GM$3),ЗФ!$2:$2,0))*INDEX(КЗ!$A$1:$O$13,MATCH($A21,КЗ!$A:$A,0),MATCH(MONTH(GM$3),КЗ!$1:$1,0)),""),0)</f>
        <v>0</v>
      </c>
      <c r="GN22" s="548">
        <f t="shared" ref="GN22" ca="1" si="868">SUM(GB22:GM22)</f>
        <v>2280</v>
      </c>
      <c r="GO22" s="238" cm="1">
        <f t="array" aca="1" ref="GO22" ca="1">IFERROR(IF(AND(НачИнвП_Дата&lt;=GO$3,КИнвП_Дата&gt;GO$3),
             INDEX(ЗФ,MATCH($A21,ЗФ!$A:$A,0),MATCH("На реализацию"&amp;YEAR(GO$3),ЗФ!$2:$2,0))*INDEX(КЗ!$A$1:$O$13,MATCH($A21,КЗ!$A:$A,0),MATCH(MONTH(GO$3),КЗ!$1:$1,0)),""),0)</f>
        <v>0</v>
      </c>
      <c r="GP22" s="238" cm="1">
        <f t="array" aca="1" ref="GP22" ca="1">IFERROR(IF(AND(НачИнвП_Дата&lt;=GP$3,КИнвП_Дата&gt;GP$3),
             INDEX(ЗФ,MATCH($A21,ЗФ!$A:$A,0),MATCH("На реализацию"&amp;YEAR(GP$3),ЗФ!$2:$2,0))*INDEX(КЗ!$A$1:$O$13,MATCH($A21,КЗ!$A:$A,0),MATCH(MONTH(GP$3),КЗ!$1:$1,0)),""),0)</f>
        <v>0</v>
      </c>
      <c r="GQ22" s="238" cm="1">
        <f t="array" aca="1" ref="GQ22" ca="1">IFERROR(IF(AND(НачИнвП_Дата&lt;=GQ$3,КИнвП_Дата&gt;GQ$3),
             INDEX(ЗФ,MATCH($A21,ЗФ!$A:$A,0),MATCH("На реализацию"&amp;YEAR(GQ$3),ЗФ!$2:$2,0))*INDEX(КЗ!$A$1:$O$13,MATCH($A21,КЗ!$A:$A,0),MATCH(MONTH(GQ$3),КЗ!$1:$1,0)),""),0)</f>
        <v>0</v>
      </c>
      <c r="GR22" s="238" cm="1">
        <f t="array" aca="1" ref="GR22" ca="1">IFERROR(IF(AND(НачИнвП_Дата&lt;=GR$3,КИнвП_Дата&gt;GR$3),
             INDEX(ЗФ,MATCH($A21,ЗФ!$A:$A,0),MATCH("На реализацию"&amp;YEAR(GR$3),ЗФ!$2:$2,0))*INDEX(КЗ!$A$1:$O$13,MATCH($A21,КЗ!$A:$A,0),MATCH(MONTH(GR$3),КЗ!$1:$1,0)),""),0)</f>
        <v>0</v>
      </c>
      <c r="GS22" s="238" cm="1">
        <f t="array" aca="1" ref="GS22" ca="1">IFERROR(IF(AND(НачИнвП_Дата&lt;=GS$3,КИнвП_Дата&gt;GS$3),
             INDEX(ЗФ,MATCH($A21,ЗФ!$A:$A,0),MATCH("На реализацию"&amp;YEAR(GS$3),ЗФ!$2:$2,0))*INDEX(КЗ!$A$1:$O$13,MATCH($A21,КЗ!$A:$A,0),MATCH(MONTH(GS$3),КЗ!$1:$1,0)),""),0)</f>
        <v>0</v>
      </c>
      <c r="GT22" s="238" cm="1">
        <f t="array" aca="1" ref="GT22" ca="1">IFERROR(IF(AND(НачИнвП_Дата&lt;=GT$3,КИнвП_Дата&gt;GT$3),
             INDEX(ЗФ,MATCH($A21,ЗФ!$A:$A,0),MATCH("На реализацию"&amp;YEAR(GT$3),ЗФ!$2:$2,0))*INDEX(КЗ!$A$1:$O$13,MATCH($A21,КЗ!$A:$A,0),MATCH(MONTH(GT$3),КЗ!$1:$1,0)),""),0)</f>
        <v>0</v>
      </c>
      <c r="GU22" s="238" cm="1">
        <f t="array" aca="1" ref="GU22" ca="1">IFERROR(IF(AND(НачИнвП_Дата&lt;=GU$3,КИнвП_Дата&gt;GU$3),
             INDEX(ЗФ,MATCH($A21,ЗФ!$A:$A,0),MATCH("На реализацию"&amp;YEAR(GU$3),ЗФ!$2:$2,0))*INDEX(КЗ!$A$1:$O$13,MATCH($A21,КЗ!$A:$A,0),MATCH(MONTH(GU$3),КЗ!$1:$1,0)),""),0)</f>
        <v>0</v>
      </c>
      <c r="GV22" s="238" cm="1">
        <f t="array" aca="1" ref="GV22" ca="1">IFERROR(IF(AND(НачИнвП_Дата&lt;=GV$3,КИнвП_Дата&gt;GV$3),
             INDEX(ЗФ,MATCH($A21,ЗФ!$A:$A,0),MATCH("На реализацию"&amp;YEAR(GV$3),ЗФ!$2:$2,0))*INDEX(КЗ!$A$1:$O$13,MATCH($A21,КЗ!$A:$A,0),MATCH(MONTH(GV$3),КЗ!$1:$1,0)),""),0)</f>
        <v>0</v>
      </c>
      <c r="GW22" s="238" cm="1">
        <f t="array" aca="1" ref="GW22" ca="1">IFERROR(IF(AND(НачИнвП_Дата&lt;=GW$3,КИнвП_Дата&gt;GW$3),
             INDEX(ЗФ,MATCH($A21,ЗФ!$A:$A,0),MATCH("На реализацию"&amp;YEAR(GW$3),ЗФ!$2:$2,0))*INDEX(КЗ!$A$1:$O$13,MATCH($A21,КЗ!$A:$A,0),MATCH(MONTH(GW$3),КЗ!$1:$1,0)),""),0)</f>
        <v>0</v>
      </c>
      <c r="GX22" s="238" cm="1">
        <f t="array" aca="1" ref="GX22" ca="1">IFERROR(IF(AND(НачИнвП_Дата&lt;=GX$3,КИнвП_Дата&gt;GX$3),
             INDEX(ЗФ,MATCH($A21,ЗФ!$A:$A,0),MATCH("На реализацию"&amp;YEAR(GX$3),ЗФ!$2:$2,0))*INDEX(КЗ!$A$1:$O$13,MATCH($A21,КЗ!$A:$A,0),MATCH(MONTH(GX$3),КЗ!$1:$1,0)),""),0)</f>
        <v>2280</v>
      </c>
      <c r="GY22" s="238" cm="1">
        <f t="array" aca="1" ref="GY22" ca="1">IFERROR(IF(AND(НачИнвП_Дата&lt;=GY$3,КИнвП_Дата&gt;GY$3),
             INDEX(ЗФ,MATCH($A21,ЗФ!$A:$A,0),MATCH("На реализацию"&amp;YEAR(GY$3),ЗФ!$2:$2,0))*INDEX(КЗ!$A$1:$O$13,MATCH($A21,КЗ!$A:$A,0),MATCH(MONTH(GY$3),КЗ!$1:$1,0)),""),0)</f>
        <v>0</v>
      </c>
      <c r="GZ22" s="238" cm="1">
        <f t="array" aca="1" ref="GZ22" ca="1">IFERROR(IF(AND(НачИнвП_Дата&lt;=GZ$3,КИнвП_Дата&gt;GZ$3),
             INDEX(ЗФ,MATCH($A21,ЗФ!$A:$A,0),MATCH("На реализацию"&amp;YEAR(GZ$3),ЗФ!$2:$2,0))*INDEX(КЗ!$A$1:$O$13,MATCH($A21,КЗ!$A:$A,0),MATCH(MONTH(GZ$3),КЗ!$1:$1,0)),""),0)</f>
        <v>0</v>
      </c>
      <c r="HA22" s="548">
        <f t="shared" ref="HA22" ca="1" si="869">SUM(GO22:GZ22)</f>
        <v>2280</v>
      </c>
      <c r="HB22" s="238" cm="1">
        <f t="array" aca="1" ref="HB22" ca="1">IFERROR(IF(AND(НачИнвП_Дата&lt;=HB$3,КИнвП_Дата&gt;HB$3),
             INDEX(ЗФ,MATCH($A21,ЗФ!$A:$A,0),MATCH("На реализацию"&amp;YEAR(HB$3),ЗФ!$2:$2,0))*INDEX(КЗ!$A$1:$O$13,MATCH($A21,КЗ!$A:$A,0),MATCH(MONTH(HB$3),КЗ!$1:$1,0)),""),0)</f>
        <v>0</v>
      </c>
      <c r="HC22" s="238" cm="1">
        <f t="array" aca="1" ref="HC22" ca="1">IFERROR(IF(AND(НачИнвП_Дата&lt;=HC$3,КИнвП_Дата&gt;HC$3),
             INDEX(ЗФ,MATCH($A21,ЗФ!$A:$A,0),MATCH("На реализацию"&amp;YEAR(HC$3),ЗФ!$2:$2,0))*INDEX(КЗ!$A$1:$O$13,MATCH($A21,КЗ!$A:$A,0),MATCH(MONTH(HC$3),КЗ!$1:$1,0)),""),0)</f>
        <v>0</v>
      </c>
      <c r="HD22" s="238" cm="1">
        <f t="array" aca="1" ref="HD22" ca="1">IFERROR(IF(AND(НачИнвП_Дата&lt;=HD$3,КИнвП_Дата&gt;HD$3),
             INDEX(ЗФ,MATCH($A21,ЗФ!$A:$A,0),MATCH("На реализацию"&amp;YEAR(HD$3),ЗФ!$2:$2,0))*INDEX(КЗ!$A$1:$O$13,MATCH($A21,КЗ!$A:$A,0),MATCH(MONTH(HD$3),КЗ!$1:$1,0)),""),0)</f>
        <v>0</v>
      </c>
      <c r="HE22" s="238" cm="1">
        <f t="array" aca="1" ref="HE22" ca="1">IFERROR(IF(AND(НачИнвП_Дата&lt;=HE$3,КИнвП_Дата&gt;HE$3),
             INDEX(ЗФ,MATCH($A21,ЗФ!$A:$A,0),MATCH("На реализацию"&amp;YEAR(HE$3),ЗФ!$2:$2,0))*INDEX(КЗ!$A$1:$O$13,MATCH($A21,КЗ!$A:$A,0),MATCH(MONTH(HE$3),КЗ!$1:$1,0)),""),0)</f>
        <v>0</v>
      </c>
      <c r="HF22" s="238" cm="1">
        <f t="array" aca="1" ref="HF22" ca="1">IFERROR(IF(AND(НачИнвП_Дата&lt;=HF$3,КИнвП_Дата&gt;HF$3),
             INDEX(ЗФ,MATCH($A21,ЗФ!$A:$A,0),MATCH("На реализацию"&amp;YEAR(HF$3),ЗФ!$2:$2,0))*INDEX(КЗ!$A$1:$O$13,MATCH($A21,КЗ!$A:$A,0),MATCH(MONTH(HF$3),КЗ!$1:$1,0)),""),0)</f>
        <v>0</v>
      </c>
      <c r="HG22" s="238" cm="1">
        <f t="array" aca="1" ref="HG22" ca="1">IFERROR(IF(AND(НачИнвП_Дата&lt;=HG$3,КИнвП_Дата&gt;HG$3),
             INDEX(ЗФ,MATCH($A21,ЗФ!$A:$A,0),MATCH("На реализацию"&amp;YEAR(HG$3),ЗФ!$2:$2,0))*INDEX(КЗ!$A$1:$O$13,MATCH($A21,КЗ!$A:$A,0),MATCH(MONTH(HG$3),КЗ!$1:$1,0)),""),0)</f>
        <v>0</v>
      </c>
      <c r="HH22" s="238" cm="1">
        <f t="array" aca="1" ref="HH22" ca="1">IFERROR(IF(AND(НачИнвП_Дата&lt;=HH$3,КИнвП_Дата&gt;HH$3),
             INDEX(ЗФ,MATCH($A21,ЗФ!$A:$A,0),MATCH("На реализацию"&amp;YEAR(HH$3),ЗФ!$2:$2,0))*INDEX(КЗ!$A$1:$O$13,MATCH($A21,КЗ!$A:$A,0),MATCH(MONTH(HH$3),КЗ!$1:$1,0)),""),0)</f>
        <v>0</v>
      </c>
      <c r="HI22" s="238" cm="1">
        <f t="array" aca="1" ref="HI22" ca="1">IFERROR(IF(AND(НачИнвП_Дата&lt;=HI$3,КИнвП_Дата&gt;HI$3),
             INDEX(ЗФ,MATCH($A21,ЗФ!$A:$A,0),MATCH("На реализацию"&amp;YEAR(HI$3),ЗФ!$2:$2,0))*INDEX(КЗ!$A$1:$O$13,MATCH($A21,КЗ!$A:$A,0),MATCH(MONTH(HI$3),КЗ!$1:$1,0)),""),0)</f>
        <v>0</v>
      </c>
      <c r="HJ22" s="238" cm="1">
        <f t="array" aca="1" ref="HJ22" ca="1">IFERROR(IF(AND(НачИнвП_Дата&lt;=HJ$3,КИнвП_Дата&gt;HJ$3),
             INDEX(ЗФ,MATCH($A21,ЗФ!$A:$A,0),MATCH("На реализацию"&amp;YEAR(HJ$3),ЗФ!$2:$2,0))*INDEX(КЗ!$A$1:$O$13,MATCH($A21,КЗ!$A:$A,0),MATCH(MONTH(HJ$3),КЗ!$1:$1,0)),""),0)</f>
        <v>0</v>
      </c>
      <c r="HK22" s="238" cm="1">
        <f t="array" aca="1" ref="HK22" ca="1">IFERROR(IF(AND(НачИнвП_Дата&lt;=HK$3,КИнвП_Дата&gt;HK$3),
             INDEX(ЗФ,MATCH($A21,ЗФ!$A:$A,0),MATCH("На реализацию"&amp;YEAR(HK$3),ЗФ!$2:$2,0))*INDEX(КЗ!$A$1:$O$13,MATCH($A21,КЗ!$A:$A,0),MATCH(MONTH(HK$3),КЗ!$1:$1,0)),""),0)</f>
        <v>2280</v>
      </c>
      <c r="HL22" s="238" cm="1">
        <f t="array" aca="1" ref="HL22" ca="1">IFERROR(IF(AND(НачИнвП_Дата&lt;=HL$3,КИнвП_Дата&gt;HL$3),
             INDEX(ЗФ,MATCH($A21,ЗФ!$A:$A,0),MATCH("На реализацию"&amp;YEAR(HL$3),ЗФ!$2:$2,0))*INDEX(КЗ!$A$1:$O$13,MATCH($A21,КЗ!$A:$A,0),MATCH(MONTH(HL$3),КЗ!$1:$1,0)),""),0)</f>
        <v>0</v>
      </c>
      <c r="HM22" s="238" cm="1">
        <f t="array" aca="1" ref="HM22" ca="1">IFERROR(IF(AND(НачИнвП_Дата&lt;=HM$3,КИнвП_Дата&gt;HM$3),
             INDEX(ЗФ,MATCH($A21,ЗФ!$A:$A,0),MATCH("На реализацию"&amp;YEAR(HM$3),ЗФ!$2:$2,0))*INDEX(КЗ!$A$1:$O$13,MATCH($A21,КЗ!$A:$A,0),MATCH(MONTH(HM$3),КЗ!$1:$1,0)),""),0)</f>
        <v>0</v>
      </c>
      <c r="HN22" s="548">
        <f t="shared" ref="HN22" ca="1" si="870">SUM(HB22:HM22)</f>
        <v>2280</v>
      </c>
      <c r="HO22" s="238" cm="1">
        <f t="array" aca="1" ref="HO22" ca="1">IFERROR(IF(AND(НачИнвП_Дата&lt;=HO$3,КИнвП_Дата&gt;HO$3),
             INDEX(ЗФ,MATCH($A21,ЗФ!$A:$A,0),MATCH("На реализацию"&amp;YEAR(HO$3),ЗФ!$2:$2,0))*INDEX(КЗ!$A$1:$O$13,MATCH($A21,КЗ!$A:$A,0),MATCH(MONTH(HO$3),КЗ!$1:$1,0)),""),0)</f>
        <v>0</v>
      </c>
      <c r="HP22" s="238" cm="1">
        <f t="array" aca="1" ref="HP22" ca="1">IFERROR(IF(AND(НачИнвП_Дата&lt;=HP$3,КИнвП_Дата&gt;HP$3),
             INDEX(ЗФ,MATCH($A21,ЗФ!$A:$A,0),MATCH("На реализацию"&amp;YEAR(HP$3),ЗФ!$2:$2,0))*INDEX(КЗ!$A$1:$O$13,MATCH($A21,КЗ!$A:$A,0),MATCH(MONTH(HP$3),КЗ!$1:$1,0)),""),0)</f>
        <v>0</v>
      </c>
      <c r="HQ22" s="238" cm="1">
        <f t="array" aca="1" ref="HQ22" ca="1">IFERROR(IF(AND(НачИнвП_Дата&lt;=HQ$3,КИнвП_Дата&gt;HQ$3),
             INDEX(ЗФ,MATCH($A21,ЗФ!$A:$A,0),MATCH("На реализацию"&amp;YEAR(HQ$3),ЗФ!$2:$2,0))*INDEX(КЗ!$A$1:$O$13,MATCH($A21,КЗ!$A:$A,0),MATCH(MONTH(HQ$3),КЗ!$1:$1,0)),""),0)</f>
        <v>0</v>
      </c>
      <c r="HR22" s="238" cm="1">
        <f t="array" aca="1" ref="HR22" ca="1">IFERROR(IF(AND(НачИнвП_Дата&lt;=HR$3,КИнвП_Дата&gt;HR$3),
             INDEX(ЗФ,MATCH($A21,ЗФ!$A:$A,0),MATCH("На реализацию"&amp;YEAR(HR$3),ЗФ!$2:$2,0))*INDEX(КЗ!$A$1:$O$13,MATCH($A21,КЗ!$A:$A,0),MATCH(MONTH(HR$3),КЗ!$1:$1,0)),""),0)</f>
        <v>0</v>
      </c>
      <c r="HS22" s="238" cm="1">
        <f t="array" aca="1" ref="HS22" ca="1">IFERROR(IF(AND(НачИнвП_Дата&lt;=HS$3,КИнвП_Дата&gt;HS$3),
             INDEX(ЗФ,MATCH($A21,ЗФ!$A:$A,0),MATCH("На реализацию"&amp;YEAR(HS$3),ЗФ!$2:$2,0))*INDEX(КЗ!$A$1:$O$13,MATCH($A21,КЗ!$A:$A,0),MATCH(MONTH(HS$3),КЗ!$1:$1,0)),""),0)</f>
        <v>0</v>
      </c>
      <c r="HT22" s="238" cm="1">
        <f t="array" aca="1" ref="HT22" ca="1">IFERROR(IF(AND(НачИнвП_Дата&lt;=HT$3,КИнвП_Дата&gt;HT$3),
             INDEX(ЗФ,MATCH($A21,ЗФ!$A:$A,0),MATCH("На реализацию"&amp;YEAR(HT$3),ЗФ!$2:$2,0))*INDEX(КЗ!$A$1:$O$13,MATCH($A21,КЗ!$A:$A,0),MATCH(MONTH(HT$3),КЗ!$1:$1,0)),""),0)</f>
        <v>0</v>
      </c>
      <c r="HU22" s="238" cm="1">
        <f t="array" aca="1" ref="HU22" ca="1">IFERROR(IF(AND(НачИнвП_Дата&lt;=HU$3,КИнвП_Дата&gt;HU$3),
             INDEX(ЗФ,MATCH($A21,ЗФ!$A:$A,0),MATCH("На реализацию"&amp;YEAR(HU$3),ЗФ!$2:$2,0))*INDEX(КЗ!$A$1:$O$13,MATCH($A21,КЗ!$A:$A,0),MATCH(MONTH(HU$3),КЗ!$1:$1,0)),""),0)</f>
        <v>0</v>
      </c>
      <c r="HV22" s="238" cm="1">
        <f t="array" aca="1" ref="HV22" ca="1">IFERROR(IF(AND(НачИнвП_Дата&lt;=HV$3,КИнвП_Дата&gt;HV$3),
             INDEX(ЗФ,MATCH($A21,ЗФ!$A:$A,0),MATCH("На реализацию"&amp;YEAR(HV$3),ЗФ!$2:$2,0))*INDEX(КЗ!$A$1:$O$13,MATCH($A21,КЗ!$A:$A,0),MATCH(MONTH(HV$3),КЗ!$1:$1,0)),""),0)</f>
        <v>0</v>
      </c>
      <c r="HW22" s="238" cm="1">
        <f t="array" aca="1" ref="HW22" ca="1">IFERROR(IF(AND(НачИнвП_Дата&lt;=HW$3,КИнвП_Дата&gt;HW$3),
             INDEX(ЗФ,MATCH($A21,ЗФ!$A:$A,0),MATCH("На реализацию"&amp;YEAR(HW$3),ЗФ!$2:$2,0))*INDEX(КЗ!$A$1:$O$13,MATCH($A21,КЗ!$A:$A,0),MATCH(MONTH(HW$3),КЗ!$1:$1,0)),""),0)</f>
        <v>0</v>
      </c>
      <c r="HX22" s="238" cm="1">
        <f t="array" aca="1" ref="HX22" ca="1">IFERROR(IF(AND(НачИнвП_Дата&lt;=HX$3,КИнвП_Дата&gt;HX$3),
             INDEX(ЗФ,MATCH($A21,ЗФ!$A:$A,0),MATCH("На реализацию"&amp;YEAR(HX$3),ЗФ!$2:$2,0))*INDEX(КЗ!$A$1:$O$13,MATCH($A21,КЗ!$A:$A,0),MATCH(MONTH(HX$3),КЗ!$1:$1,0)),""),0)</f>
        <v>2280</v>
      </c>
      <c r="HY22" s="238" cm="1">
        <f t="array" aca="1" ref="HY22" ca="1">IFERROR(IF(AND(НачИнвП_Дата&lt;=HY$3,КИнвП_Дата&gt;HY$3),
             INDEX(ЗФ,MATCH($A21,ЗФ!$A:$A,0),MATCH("На реализацию"&amp;YEAR(HY$3),ЗФ!$2:$2,0))*INDEX(КЗ!$A$1:$O$13,MATCH($A21,КЗ!$A:$A,0),MATCH(MONTH(HY$3),КЗ!$1:$1,0)),""),0)</f>
        <v>0</v>
      </c>
      <c r="HZ22" s="238" cm="1">
        <f t="array" aca="1" ref="HZ22" ca="1">IFERROR(IF(AND(НачИнвП_Дата&lt;=HZ$3,КИнвП_Дата&gt;HZ$3),
             INDEX(ЗФ,MATCH($A21,ЗФ!$A:$A,0),MATCH("На реализацию"&amp;YEAR(HZ$3),ЗФ!$2:$2,0))*INDEX(КЗ!$A$1:$O$13,MATCH($A21,КЗ!$A:$A,0),MATCH(MONTH(HZ$3),КЗ!$1:$1,0)),""),0)</f>
        <v>0</v>
      </c>
      <c r="IA22" s="548">
        <f t="shared" ref="IA22" ca="1" si="871">SUM(HO22:HZ22)</f>
        <v>2280</v>
      </c>
      <c r="IB22" s="238" cm="1">
        <f t="array" aca="1" ref="IB22" ca="1">IFERROR(IF(AND(НачИнвП_Дата&lt;=IB$3,КИнвП_Дата&gt;IB$3),
             INDEX(ЗФ,MATCH($A21,ЗФ!$A:$A,0),MATCH("На реализацию"&amp;YEAR(IB$3),ЗФ!$2:$2,0))*INDEX(КЗ!$A$1:$O$13,MATCH($A21,КЗ!$A:$A,0),MATCH(MONTH(IB$3),КЗ!$1:$1,0)),""),0)</f>
        <v>0</v>
      </c>
      <c r="IC22" s="238" cm="1">
        <f t="array" aca="1" ref="IC22" ca="1">IFERROR(IF(AND(НачИнвП_Дата&lt;=IC$3,КИнвП_Дата&gt;IC$3),
             INDEX(ЗФ,MATCH($A21,ЗФ!$A:$A,0),MATCH("На реализацию"&amp;YEAR(IC$3),ЗФ!$2:$2,0))*INDEX(КЗ!$A$1:$O$13,MATCH($A21,КЗ!$A:$A,0),MATCH(MONTH(IC$3),КЗ!$1:$1,0)),""),0)</f>
        <v>0</v>
      </c>
      <c r="ID22" s="238" cm="1">
        <f t="array" aca="1" ref="ID22" ca="1">IFERROR(IF(AND(НачИнвП_Дата&lt;=ID$3,КИнвП_Дата&gt;ID$3),
             INDEX(ЗФ,MATCH($A21,ЗФ!$A:$A,0),MATCH("На реализацию"&amp;YEAR(ID$3),ЗФ!$2:$2,0))*INDEX(КЗ!$A$1:$O$13,MATCH($A21,КЗ!$A:$A,0),MATCH(MONTH(ID$3),КЗ!$1:$1,0)),""),0)</f>
        <v>0</v>
      </c>
      <c r="IE22" s="238" cm="1">
        <f t="array" aca="1" ref="IE22" ca="1">IFERROR(IF(AND(НачИнвП_Дата&lt;=IE$3,КИнвП_Дата&gt;IE$3),
             INDEX(ЗФ,MATCH($A21,ЗФ!$A:$A,0),MATCH("На реализацию"&amp;YEAR(IE$3),ЗФ!$2:$2,0))*INDEX(КЗ!$A$1:$O$13,MATCH($A21,КЗ!$A:$A,0),MATCH(MONTH(IE$3),КЗ!$1:$1,0)),""),0)</f>
        <v>0</v>
      </c>
      <c r="IF22" s="238" cm="1">
        <f t="array" aca="1" ref="IF22" ca="1">IFERROR(IF(AND(НачИнвП_Дата&lt;=IF$3,КИнвП_Дата&gt;IF$3),
             INDEX(ЗФ,MATCH($A21,ЗФ!$A:$A,0),MATCH("На реализацию"&amp;YEAR(IF$3),ЗФ!$2:$2,0))*INDEX(КЗ!$A$1:$O$13,MATCH($A21,КЗ!$A:$A,0),MATCH(MONTH(IF$3),КЗ!$1:$1,0)),""),0)</f>
        <v>0</v>
      </c>
      <c r="IG22" s="238" cm="1">
        <f t="array" aca="1" ref="IG22" ca="1">IFERROR(IF(AND(НачИнвП_Дата&lt;=IG$3,КИнвП_Дата&gt;IG$3),
             INDEX(ЗФ,MATCH($A21,ЗФ!$A:$A,0),MATCH("На реализацию"&amp;YEAR(IG$3),ЗФ!$2:$2,0))*INDEX(КЗ!$A$1:$O$13,MATCH($A21,КЗ!$A:$A,0),MATCH(MONTH(IG$3),КЗ!$1:$1,0)),""),0)</f>
        <v>0</v>
      </c>
      <c r="IH22" s="238" cm="1">
        <f t="array" aca="1" ref="IH22" ca="1">IFERROR(IF(AND(НачИнвП_Дата&lt;=IH$3,КИнвП_Дата&gt;IH$3),
             INDEX(ЗФ,MATCH($A21,ЗФ!$A:$A,0),MATCH("На реализацию"&amp;YEAR(IH$3),ЗФ!$2:$2,0))*INDEX(КЗ!$A$1:$O$13,MATCH($A21,КЗ!$A:$A,0),MATCH(MONTH(IH$3),КЗ!$1:$1,0)),""),0)</f>
        <v>0</v>
      </c>
      <c r="II22" s="238" cm="1">
        <f t="array" aca="1" ref="II22" ca="1">IFERROR(IF(AND(НачИнвП_Дата&lt;=II$3,КИнвП_Дата&gt;II$3),
             INDEX(ЗФ,MATCH($A21,ЗФ!$A:$A,0),MATCH("На реализацию"&amp;YEAR(II$3),ЗФ!$2:$2,0))*INDEX(КЗ!$A$1:$O$13,MATCH($A21,КЗ!$A:$A,0),MATCH(MONTH(II$3),КЗ!$1:$1,0)),""),0)</f>
        <v>0</v>
      </c>
      <c r="IJ22" s="238" cm="1">
        <f t="array" aca="1" ref="IJ22" ca="1">IFERROR(IF(AND(НачИнвП_Дата&lt;=IJ$3,КИнвП_Дата&gt;IJ$3),
             INDEX(ЗФ,MATCH($A21,ЗФ!$A:$A,0),MATCH("На реализацию"&amp;YEAR(IJ$3),ЗФ!$2:$2,0))*INDEX(КЗ!$A$1:$O$13,MATCH($A21,КЗ!$A:$A,0),MATCH(MONTH(IJ$3),КЗ!$1:$1,0)),""),0)</f>
        <v>0</v>
      </c>
      <c r="IK22" s="238" cm="1">
        <f t="array" aca="1" ref="IK22" ca="1">IFERROR(IF(AND(НачИнвП_Дата&lt;=IK$3,КИнвП_Дата&gt;IK$3),
             INDEX(ЗФ,MATCH($A21,ЗФ!$A:$A,0),MATCH("На реализацию"&amp;YEAR(IK$3),ЗФ!$2:$2,0))*INDEX(КЗ!$A$1:$O$13,MATCH($A21,КЗ!$A:$A,0),MATCH(MONTH(IK$3),КЗ!$1:$1,0)),""),0)</f>
        <v>2280</v>
      </c>
      <c r="IL22" s="238" cm="1">
        <f t="array" aca="1" ref="IL22" ca="1">IFERROR(IF(AND(НачИнвП_Дата&lt;=IL$3,КИнвП_Дата&gt;IL$3),
             INDEX(ЗФ,MATCH($A21,ЗФ!$A:$A,0),MATCH("На реализацию"&amp;YEAR(IL$3),ЗФ!$2:$2,0))*INDEX(КЗ!$A$1:$O$13,MATCH($A21,КЗ!$A:$A,0),MATCH(MONTH(IL$3),КЗ!$1:$1,0)),""),0)</f>
        <v>0</v>
      </c>
      <c r="IM22" s="238" cm="1">
        <f t="array" aca="1" ref="IM22" ca="1">IFERROR(IF(AND(НачИнвП_Дата&lt;=IM$3,КИнвП_Дата&gt;IM$3),
             INDEX(ЗФ,MATCH($A21,ЗФ!$A:$A,0),MATCH("На реализацию"&amp;YEAR(IM$3),ЗФ!$2:$2,0))*INDEX(КЗ!$A$1:$O$13,MATCH($A21,КЗ!$A:$A,0),MATCH(MONTH(IM$3),КЗ!$1:$1,0)),""),0)</f>
        <v>0</v>
      </c>
      <c r="IN22" s="548">
        <f t="shared" ref="IN22" ca="1" si="872">SUM(IB22:IM22)</f>
        <v>2280</v>
      </c>
      <c r="IO22" s="238" cm="1">
        <f t="array" aca="1" ref="IO22" ca="1">IFERROR(IF(AND(НачИнвП_Дата&lt;=IO$3,КИнвП_Дата&gt;IO$3),
             INDEX(ЗФ,MATCH($A21,ЗФ!$A:$A,0),MATCH("На реализацию"&amp;YEAR(IO$3),ЗФ!$2:$2,0))*INDEX(КЗ!$A$1:$O$13,MATCH($A21,КЗ!$A:$A,0),MATCH(MONTH(IO$3),КЗ!$1:$1,0)),""),0)</f>
        <v>0</v>
      </c>
      <c r="IP22" s="238" cm="1">
        <f t="array" aca="1" ref="IP22" ca="1">IFERROR(IF(AND(НачИнвП_Дата&lt;=IP$3,КИнвП_Дата&gt;IP$3),
             INDEX(ЗФ,MATCH($A21,ЗФ!$A:$A,0),MATCH("На реализацию"&amp;YEAR(IP$3),ЗФ!$2:$2,0))*INDEX(КЗ!$A$1:$O$13,MATCH($A21,КЗ!$A:$A,0),MATCH(MONTH(IP$3),КЗ!$1:$1,0)),""),0)</f>
        <v>0</v>
      </c>
      <c r="IQ22" s="238" cm="1">
        <f t="array" aca="1" ref="IQ22" ca="1">IFERROR(IF(AND(НачИнвП_Дата&lt;=IQ$3,КИнвП_Дата&gt;IQ$3),
             INDEX(ЗФ,MATCH($A21,ЗФ!$A:$A,0),MATCH("На реализацию"&amp;YEAR(IQ$3),ЗФ!$2:$2,0))*INDEX(КЗ!$A$1:$O$13,MATCH($A21,КЗ!$A:$A,0),MATCH(MONTH(IQ$3),КЗ!$1:$1,0)),""),0)</f>
        <v>0</v>
      </c>
      <c r="IR22" s="238" cm="1">
        <f t="array" aca="1" ref="IR22" ca="1">IFERROR(IF(AND(НачИнвП_Дата&lt;=IR$3,КИнвП_Дата&gt;IR$3),
             INDEX(ЗФ,MATCH($A21,ЗФ!$A:$A,0),MATCH("На реализацию"&amp;YEAR(IR$3),ЗФ!$2:$2,0))*INDEX(КЗ!$A$1:$O$13,MATCH($A21,КЗ!$A:$A,0),MATCH(MONTH(IR$3),КЗ!$1:$1,0)),""),0)</f>
        <v>0</v>
      </c>
      <c r="IS22" s="238" cm="1">
        <f t="array" aca="1" ref="IS22" ca="1">IFERROR(IF(AND(НачИнвП_Дата&lt;=IS$3,КИнвП_Дата&gt;IS$3),
             INDEX(ЗФ,MATCH($A21,ЗФ!$A:$A,0),MATCH("На реализацию"&amp;YEAR(IS$3),ЗФ!$2:$2,0))*INDEX(КЗ!$A$1:$O$13,MATCH($A21,КЗ!$A:$A,0),MATCH(MONTH(IS$3),КЗ!$1:$1,0)),""),0)</f>
        <v>0</v>
      </c>
      <c r="IT22" s="238" cm="1">
        <f t="array" aca="1" ref="IT22" ca="1">IFERROR(IF(AND(НачИнвП_Дата&lt;=IT$3,КИнвП_Дата&gt;IT$3),
             INDEX(ЗФ,MATCH($A21,ЗФ!$A:$A,0),MATCH("На реализацию"&amp;YEAR(IT$3),ЗФ!$2:$2,0))*INDEX(КЗ!$A$1:$O$13,MATCH($A21,КЗ!$A:$A,0),MATCH(MONTH(IT$3),КЗ!$1:$1,0)),""),0)</f>
        <v>0</v>
      </c>
      <c r="IU22" s="238" cm="1">
        <f t="array" aca="1" ref="IU22" ca="1">IFERROR(IF(AND(НачИнвП_Дата&lt;=IU$3,КИнвП_Дата&gt;IU$3),
             INDEX(ЗФ,MATCH($A21,ЗФ!$A:$A,0),MATCH("На реализацию"&amp;YEAR(IU$3),ЗФ!$2:$2,0))*INDEX(КЗ!$A$1:$O$13,MATCH($A21,КЗ!$A:$A,0),MATCH(MONTH(IU$3),КЗ!$1:$1,0)),""),0)</f>
        <v>0</v>
      </c>
      <c r="IV22" s="238" cm="1">
        <f t="array" aca="1" ref="IV22" ca="1">IFERROR(IF(AND(НачИнвП_Дата&lt;=IV$3,КИнвП_Дата&gt;IV$3),
             INDEX(ЗФ,MATCH($A21,ЗФ!$A:$A,0),MATCH("На реализацию"&amp;YEAR(IV$3),ЗФ!$2:$2,0))*INDEX(КЗ!$A$1:$O$13,MATCH($A21,КЗ!$A:$A,0),MATCH(MONTH(IV$3),КЗ!$1:$1,0)),""),0)</f>
        <v>0</v>
      </c>
      <c r="IW22" s="238" cm="1">
        <f t="array" aca="1" ref="IW22" ca="1">IFERROR(IF(AND(НачИнвП_Дата&lt;=IW$3,КИнвП_Дата&gt;IW$3),
             INDEX(ЗФ,MATCH($A21,ЗФ!$A:$A,0),MATCH("На реализацию"&amp;YEAR(IW$3),ЗФ!$2:$2,0))*INDEX(КЗ!$A$1:$O$13,MATCH($A21,КЗ!$A:$A,0),MATCH(MONTH(IW$3),КЗ!$1:$1,0)),""),0)</f>
        <v>0</v>
      </c>
      <c r="IX22" s="238" cm="1">
        <f t="array" aca="1" ref="IX22" ca="1">IFERROR(IF(AND(НачИнвП_Дата&lt;=IX$3,КИнвП_Дата&gt;IX$3),
             INDEX(ЗФ,MATCH($A21,ЗФ!$A:$A,0),MATCH("На реализацию"&amp;YEAR(IX$3),ЗФ!$2:$2,0))*INDEX(КЗ!$A$1:$O$13,MATCH($A21,КЗ!$A:$A,0),MATCH(MONTH(IX$3),КЗ!$1:$1,0)),""),0)</f>
        <v>2280</v>
      </c>
      <c r="IY22" s="238" cm="1">
        <f t="array" aca="1" ref="IY22" ca="1">IFERROR(IF(AND(НачИнвП_Дата&lt;=IY$3,КИнвП_Дата&gt;IY$3),
             INDEX(ЗФ,MATCH($A21,ЗФ!$A:$A,0),MATCH("На реализацию"&amp;YEAR(IY$3),ЗФ!$2:$2,0))*INDEX(КЗ!$A$1:$O$13,MATCH($A21,КЗ!$A:$A,0),MATCH(MONTH(IY$3),КЗ!$1:$1,0)),""),0)</f>
        <v>0</v>
      </c>
      <c r="IZ22" s="238" cm="1">
        <f t="array" aca="1" ref="IZ22" ca="1">IFERROR(IF(AND(НачИнвП_Дата&lt;=IZ$3,КИнвП_Дата&gt;IZ$3),
             INDEX(ЗФ,MATCH($A21,ЗФ!$A:$A,0),MATCH("На реализацию"&amp;YEAR(IZ$3),ЗФ!$2:$2,0))*INDEX(КЗ!$A$1:$O$13,MATCH($A21,КЗ!$A:$A,0),MATCH(MONTH(IZ$3),КЗ!$1:$1,0)),""),0)</f>
        <v>0</v>
      </c>
      <c r="JA22" s="548">
        <f t="shared" ref="JA22" ca="1" si="873">SUM(IO22:IZ22)</f>
        <v>2280</v>
      </c>
      <c r="JB22" s="238" cm="1">
        <f t="array" aca="1" ref="JB22" ca="1">IFERROR(IF(AND(НачИнвП_Дата&lt;=JB$3,КИнвП_Дата&gt;JB$3),
             INDEX(ЗФ,MATCH($A21,ЗФ!$A:$A,0),MATCH("На реализацию"&amp;YEAR(JB$3),ЗФ!$2:$2,0))*INDEX(КЗ!$A$1:$O$13,MATCH($A21,КЗ!$A:$A,0),MATCH(MONTH(JB$3),КЗ!$1:$1,0)),""),0)</f>
        <v>0</v>
      </c>
      <c r="JC22" s="238" cm="1">
        <f t="array" aca="1" ref="JC22" ca="1">IFERROR(IF(AND(НачИнвП_Дата&lt;=JC$3,КИнвП_Дата&gt;JC$3),
             INDEX(ЗФ,MATCH($A21,ЗФ!$A:$A,0),MATCH("На реализацию"&amp;YEAR(JC$3),ЗФ!$2:$2,0))*INDEX(КЗ!$A$1:$O$13,MATCH($A21,КЗ!$A:$A,0),MATCH(MONTH(JC$3),КЗ!$1:$1,0)),""),0)</f>
        <v>0</v>
      </c>
      <c r="JD22" s="238" cm="1">
        <f t="array" aca="1" ref="JD22" ca="1">IFERROR(IF(AND(НачИнвП_Дата&lt;=JD$3,КИнвП_Дата&gt;JD$3),
             INDEX(ЗФ,MATCH($A21,ЗФ!$A:$A,0),MATCH("На реализацию"&amp;YEAR(JD$3),ЗФ!$2:$2,0))*INDEX(КЗ!$A$1:$O$13,MATCH($A21,КЗ!$A:$A,0),MATCH(MONTH(JD$3),КЗ!$1:$1,0)),""),0)</f>
        <v>0</v>
      </c>
      <c r="JE22" s="238" cm="1">
        <f t="array" aca="1" ref="JE22" ca="1">IFERROR(IF(AND(НачИнвП_Дата&lt;=JE$3,КИнвП_Дата&gt;JE$3),
             INDEX(ЗФ,MATCH($A21,ЗФ!$A:$A,0),MATCH("На реализацию"&amp;YEAR(JE$3),ЗФ!$2:$2,0))*INDEX(КЗ!$A$1:$O$13,MATCH($A21,КЗ!$A:$A,0),MATCH(MONTH(JE$3),КЗ!$1:$1,0)),""),0)</f>
        <v>0</v>
      </c>
      <c r="JF22" s="238" cm="1">
        <f t="array" aca="1" ref="JF22" ca="1">IFERROR(IF(AND(НачИнвП_Дата&lt;=JF$3,КИнвП_Дата&gt;JF$3),
             INDEX(ЗФ,MATCH($A21,ЗФ!$A:$A,0),MATCH("На реализацию"&amp;YEAR(JF$3),ЗФ!$2:$2,0))*INDEX(КЗ!$A$1:$O$13,MATCH($A21,КЗ!$A:$A,0),MATCH(MONTH(JF$3),КЗ!$1:$1,0)),""),0)</f>
        <v>0</v>
      </c>
      <c r="JG22" s="238" cm="1">
        <f t="array" aca="1" ref="JG22" ca="1">IFERROR(IF(AND(НачИнвП_Дата&lt;=JG$3,КИнвП_Дата&gt;JG$3),
             INDEX(ЗФ,MATCH($A21,ЗФ!$A:$A,0),MATCH("На реализацию"&amp;YEAR(JG$3),ЗФ!$2:$2,0))*INDEX(КЗ!$A$1:$O$13,MATCH($A21,КЗ!$A:$A,0),MATCH(MONTH(JG$3),КЗ!$1:$1,0)),""),0)</f>
        <v>0</v>
      </c>
      <c r="JH22" s="238" cm="1">
        <f t="array" aca="1" ref="JH22" ca="1">IFERROR(IF(AND(НачИнвП_Дата&lt;=JH$3,КИнвП_Дата&gt;JH$3),
             INDEX(ЗФ,MATCH($A21,ЗФ!$A:$A,0),MATCH("На реализацию"&amp;YEAR(JH$3),ЗФ!$2:$2,0))*INDEX(КЗ!$A$1:$O$13,MATCH($A21,КЗ!$A:$A,0),MATCH(MONTH(JH$3),КЗ!$1:$1,0)),""),0)</f>
        <v>0</v>
      </c>
      <c r="JI22" s="238" cm="1">
        <f t="array" aca="1" ref="JI22" ca="1">IFERROR(IF(AND(НачИнвП_Дата&lt;=JI$3,КИнвП_Дата&gt;JI$3),
             INDEX(ЗФ,MATCH($A21,ЗФ!$A:$A,0),MATCH("На реализацию"&amp;YEAR(JI$3),ЗФ!$2:$2,0))*INDEX(КЗ!$A$1:$O$13,MATCH($A21,КЗ!$A:$A,0),MATCH(MONTH(JI$3),КЗ!$1:$1,0)),""),0)</f>
        <v>0</v>
      </c>
      <c r="JJ22" s="238" cm="1">
        <f t="array" aca="1" ref="JJ22" ca="1">IFERROR(IF(AND(НачИнвП_Дата&lt;=JJ$3,КИнвП_Дата&gt;JJ$3),
             INDEX(ЗФ,MATCH($A21,ЗФ!$A:$A,0),MATCH("На реализацию"&amp;YEAR(JJ$3),ЗФ!$2:$2,0))*INDEX(КЗ!$A$1:$O$13,MATCH($A21,КЗ!$A:$A,0),MATCH(MONTH(JJ$3),КЗ!$1:$1,0)),""),0)</f>
        <v>0</v>
      </c>
      <c r="JK22" s="238" cm="1">
        <f t="array" aca="1" ref="JK22" ca="1">IFERROR(IF(AND(НачИнвП_Дата&lt;=JK$3,КИнвП_Дата&gt;JK$3),
             INDEX(ЗФ,MATCH($A21,ЗФ!$A:$A,0),MATCH("На реализацию"&amp;YEAR(JK$3),ЗФ!$2:$2,0))*INDEX(КЗ!$A$1:$O$13,MATCH($A21,КЗ!$A:$A,0),MATCH(MONTH(JK$3),КЗ!$1:$1,0)),""),0)</f>
        <v>2280</v>
      </c>
      <c r="JL22" s="238" cm="1">
        <f t="array" aca="1" ref="JL22" ca="1">IFERROR(IF(AND(НачИнвП_Дата&lt;=JL$3,КИнвП_Дата&gt;JL$3),
             INDEX(ЗФ,MATCH($A21,ЗФ!$A:$A,0),MATCH("На реализацию"&amp;YEAR(JL$3),ЗФ!$2:$2,0))*INDEX(КЗ!$A$1:$O$13,MATCH($A21,КЗ!$A:$A,0),MATCH(MONTH(JL$3),КЗ!$1:$1,0)),""),0)</f>
        <v>0</v>
      </c>
      <c r="JM22" s="238" cm="1">
        <f t="array" aca="1" ref="JM22" ca="1">IFERROR(IF(AND(НачИнвП_Дата&lt;=JM$3,КИнвП_Дата&gt;JM$3),
             INDEX(ЗФ,MATCH($A21,ЗФ!$A:$A,0),MATCH("На реализацию"&amp;YEAR(JM$3),ЗФ!$2:$2,0))*INDEX(КЗ!$A$1:$O$13,MATCH($A21,КЗ!$A:$A,0),MATCH(MONTH(JM$3),КЗ!$1:$1,0)),""),0)</f>
        <v>0</v>
      </c>
      <c r="JN22" s="548">
        <f t="shared" ref="JN22" ca="1" si="874">SUM(JB22:JM22)</f>
        <v>2280</v>
      </c>
      <c r="JO22" s="238" cm="1">
        <f t="array" aca="1" ref="JO22" ca="1">IFERROR(IF(AND(НачИнвП_Дата&lt;=JO$3,КИнвП_Дата&gt;JO$3),
             INDEX(ЗФ,MATCH($A21,ЗФ!$A:$A,0),MATCH("На реализацию"&amp;YEAR(JO$3),ЗФ!$2:$2,0))*INDEX(КЗ!$A$1:$O$13,MATCH($A21,КЗ!$A:$A,0),MATCH(MONTH(JO$3),КЗ!$1:$1,0)),""),0)</f>
        <v>0</v>
      </c>
      <c r="JP22" s="238" cm="1">
        <f t="array" aca="1" ref="JP22" ca="1">IFERROR(IF(AND(НачИнвП_Дата&lt;=JP$3,КИнвП_Дата&gt;JP$3),
             INDEX(ЗФ,MATCH($A21,ЗФ!$A:$A,0),MATCH("На реализацию"&amp;YEAR(JP$3),ЗФ!$2:$2,0))*INDEX(КЗ!$A$1:$O$13,MATCH($A21,КЗ!$A:$A,0),MATCH(MONTH(JP$3),КЗ!$1:$1,0)),""),0)</f>
        <v>0</v>
      </c>
      <c r="JQ22" s="238" cm="1">
        <f t="array" aca="1" ref="JQ22" ca="1">IFERROR(IF(AND(НачИнвП_Дата&lt;=JQ$3,КИнвП_Дата&gt;JQ$3),
             INDEX(ЗФ,MATCH($A21,ЗФ!$A:$A,0),MATCH("На реализацию"&amp;YEAR(JQ$3),ЗФ!$2:$2,0))*INDEX(КЗ!$A$1:$O$13,MATCH($A21,КЗ!$A:$A,0),MATCH(MONTH(JQ$3),КЗ!$1:$1,0)),""),0)</f>
        <v>0</v>
      </c>
      <c r="JR22" s="238" cm="1">
        <f t="array" aca="1" ref="JR22" ca="1">IFERROR(IF(AND(НачИнвП_Дата&lt;=JR$3,КИнвП_Дата&gt;JR$3),
             INDEX(ЗФ,MATCH($A21,ЗФ!$A:$A,0),MATCH("На реализацию"&amp;YEAR(JR$3),ЗФ!$2:$2,0))*INDEX(КЗ!$A$1:$O$13,MATCH($A21,КЗ!$A:$A,0),MATCH(MONTH(JR$3),КЗ!$1:$1,0)),""),0)</f>
        <v>0</v>
      </c>
      <c r="JS22" s="238" cm="1">
        <f t="array" aca="1" ref="JS22" ca="1">IFERROR(IF(AND(НачИнвП_Дата&lt;=JS$3,КИнвП_Дата&gt;JS$3),
             INDEX(ЗФ,MATCH($A21,ЗФ!$A:$A,0),MATCH("На реализацию"&amp;YEAR(JS$3),ЗФ!$2:$2,0))*INDEX(КЗ!$A$1:$O$13,MATCH($A21,КЗ!$A:$A,0),MATCH(MONTH(JS$3),КЗ!$1:$1,0)),""),0)</f>
        <v>0</v>
      </c>
      <c r="JT22" s="238" cm="1">
        <f t="array" aca="1" ref="JT22" ca="1">IFERROR(IF(AND(НачИнвП_Дата&lt;=JT$3,КИнвП_Дата&gt;JT$3),
             INDEX(ЗФ,MATCH($A21,ЗФ!$A:$A,0),MATCH("На реализацию"&amp;YEAR(JT$3),ЗФ!$2:$2,0))*INDEX(КЗ!$A$1:$O$13,MATCH($A21,КЗ!$A:$A,0),MATCH(MONTH(JT$3),КЗ!$1:$1,0)),""),0)</f>
        <v>0</v>
      </c>
      <c r="JU22" s="238" cm="1">
        <f t="array" aca="1" ref="JU22" ca="1">IFERROR(IF(AND(НачИнвП_Дата&lt;=JU$3,КИнвП_Дата&gt;JU$3),
             INDEX(ЗФ,MATCH($A21,ЗФ!$A:$A,0),MATCH("На реализацию"&amp;YEAR(JU$3),ЗФ!$2:$2,0))*INDEX(КЗ!$A$1:$O$13,MATCH($A21,КЗ!$A:$A,0),MATCH(MONTH(JU$3),КЗ!$1:$1,0)),""),0)</f>
        <v>0</v>
      </c>
      <c r="JV22" s="238" cm="1">
        <f t="array" aca="1" ref="JV22" ca="1">IFERROR(IF(AND(НачИнвП_Дата&lt;=JV$3,КИнвП_Дата&gt;JV$3),
             INDEX(ЗФ,MATCH($A21,ЗФ!$A:$A,0),MATCH("На реализацию"&amp;YEAR(JV$3),ЗФ!$2:$2,0))*INDEX(КЗ!$A$1:$O$13,MATCH($A21,КЗ!$A:$A,0),MATCH(MONTH(JV$3),КЗ!$1:$1,0)),""),0)</f>
        <v>0</v>
      </c>
      <c r="JW22" s="238" cm="1">
        <f t="array" aca="1" ref="JW22" ca="1">IFERROR(IF(AND(НачИнвП_Дата&lt;=JW$3,КИнвП_Дата&gt;JW$3),
             INDEX(ЗФ,MATCH($A21,ЗФ!$A:$A,0),MATCH("На реализацию"&amp;YEAR(JW$3),ЗФ!$2:$2,0))*INDEX(КЗ!$A$1:$O$13,MATCH($A21,КЗ!$A:$A,0),MATCH(MONTH(JW$3),КЗ!$1:$1,0)),""),0)</f>
        <v>0</v>
      </c>
      <c r="JX22" s="238" cm="1">
        <f t="array" aca="1" ref="JX22" ca="1">IFERROR(IF(AND(НачИнвП_Дата&lt;=JX$3,КИнвП_Дата&gt;JX$3),
             INDEX(ЗФ,MATCH($A21,ЗФ!$A:$A,0),MATCH("На реализацию"&amp;YEAR(JX$3),ЗФ!$2:$2,0))*INDEX(КЗ!$A$1:$O$13,MATCH($A21,КЗ!$A:$A,0),MATCH(MONTH(JX$3),КЗ!$1:$1,0)),""),0)</f>
        <v>2280</v>
      </c>
      <c r="JY22" s="238" cm="1">
        <f t="array" aca="1" ref="JY22" ca="1">IFERROR(IF(AND(НачИнвП_Дата&lt;=JY$3,КИнвП_Дата&gt;JY$3),
             INDEX(ЗФ,MATCH($A21,ЗФ!$A:$A,0),MATCH("На реализацию"&amp;YEAR(JY$3),ЗФ!$2:$2,0))*INDEX(КЗ!$A$1:$O$13,MATCH($A21,КЗ!$A:$A,0),MATCH(MONTH(JY$3),КЗ!$1:$1,0)),""),0)</f>
        <v>0</v>
      </c>
      <c r="JZ22" s="238" cm="1">
        <f t="array" aca="1" ref="JZ22" ca="1">IFERROR(IF(AND(НачИнвП_Дата&lt;=JZ$3,КИнвП_Дата&gt;JZ$3),
             INDEX(ЗФ,MATCH($A21,ЗФ!$A:$A,0),MATCH("На реализацию"&amp;YEAR(JZ$3),ЗФ!$2:$2,0))*INDEX(КЗ!$A$1:$O$13,MATCH($A21,КЗ!$A:$A,0),MATCH(MONTH(JZ$3),КЗ!$1:$1,0)),""),0)</f>
        <v>0</v>
      </c>
      <c r="KA22" s="548">
        <f t="shared" ref="KA22" ca="1" si="875">SUM(JO22:JZ22)</f>
        <v>2280</v>
      </c>
      <c r="KB22" s="238" cm="1">
        <f t="array" aca="1" ref="KB22" ca="1">IFERROR(IF(AND(НачИнвП_Дата&lt;=KB$3,КИнвП_Дата&gt;KB$3),
             INDEX(ЗФ,MATCH($A21,ЗФ!$A:$A,0),MATCH("На реализацию"&amp;YEAR(KB$3),ЗФ!$2:$2,0))*INDEX(КЗ!$A$1:$O$13,MATCH($A21,КЗ!$A:$A,0),MATCH(MONTH(KB$3),КЗ!$1:$1,0)),""),0)</f>
        <v>0</v>
      </c>
      <c r="KC22" s="238" cm="1">
        <f t="array" aca="1" ref="KC22" ca="1">IFERROR(IF(AND(НачИнвП_Дата&lt;=KC$3,КИнвП_Дата&gt;KC$3),
             INDEX(ЗФ,MATCH($A21,ЗФ!$A:$A,0),MATCH("На реализацию"&amp;YEAR(KC$3),ЗФ!$2:$2,0))*INDEX(КЗ!$A$1:$O$13,MATCH($A21,КЗ!$A:$A,0),MATCH(MONTH(KC$3),КЗ!$1:$1,0)),""),0)</f>
        <v>0</v>
      </c>
      <c r="KD22" s="238" cm="1">
        <f t="array" aca="1" ref="KD22" ca="1">IFERROR(IF(AND(НачИнвП_Дата&lt;=KD$3,КИнвП_Дата&gt;KD$3),
             INDEX(ЗФ,MATCH($A21,ЗФ!$A:$A,0),MATCH("На реализацию"&amp;YEAR(KD$3),ЗФ!$2:$2,0))*INDEX(КЗ!$A$1:$O$13,MATCH($A21,КЗ!$A:$A,0),MATCH(MONTH(KD$3),КЗ!$1:$1,0)),""),0)</f>
        <v>0</v>
      </c>
      <c r="KE22" s="238" cm="1">
        <f t="array" aca="1" ref="KE22" ca="1">IFERROR(IF(AND(НачИнвП_Дата&lt;=KE$3,КИнвП_Дата&gt;KE$3),
             INDEX(ЗФ,MATCH($A21,ЗФ!$A:$A,0),MATCH("На реализацию"&amp;YEAR(KE$3),ЗФ!$2:$2,0))*INDEX(КЗ!$A$1:$O$13,MATCH($A21,КЗ!$A:$A,0),MATCH(MONTH(KE$3),КЗ!$1:$1,0)),""),0)</f>
        <v>0</v>
      </c>
      <c r="KF22" s="238" cm="1">
        <f t="array" aca="1" ref="KF22" ca="1">IFERROR(IF(AND(НачИнвП_Дата&lt;=KF$3,КИнвП_Дата&gt;KF$3),
             INDEX(ЗФ,MATCH($A21,ЗФ!$A:$A,0),MATCH("На реализацию"&amp;YEAR(KF$3),ЗФ!$2:$2,0))*INDEX(КЗ!$A$1:$O$13,MATCH($A21,КЗ!$A:$A,0),MATCH(MONTH(KF$3),КЗ!$1:$1,0)),""),0)</f>
        <v>0</v>
      </c>
      <c r="KG22" s="238" cm="1">
        <f t="array" aca="1" ref="KG22" ca="1">IFERROR(IF(AND(НачИнвП_Дата&lt;=KG$3,КИнвП_Дата&gt;KG$3),
             INDEX(ЗФ,MATCH($A21,ЗФ!$A:$A,0),MATCH("На реализацию"&amp;YEAR(KG$3),ЗФ!$2:$2,0))*INDEX(КЗ!$A$1:$O$13,MATCH($A21,КЗ!$A:$A,0),MATCH(MONTH(KG$3),КЗ!$1:$1,0)),""),0)</f>
        <v>0</v>
      </c>
      <c r="KH22" s="238" cm="1">
        <f t="array" aca="1" ref="KH22" ca="1">IFERROR(IF(AND(НачИнвП_Дата&lt;=KH$3,КИнвП_Дата&gt;KH$3),
             INDEX(ЗФ,MATCH($A21,ЗФ!$A:$A,0),MATCH("На реализацию"&amp;YEAR(KH$3),ЗФ!$2:$2,0))*INDEX(КЗ!$A$1:$O$13,MATCH($A21,КЗ!$A:$A,0),MATCH(MONTH(KH$3),КЗ!$1:$1,0)),""),0)</f>
        <v>0</v>
      </c>
      <c r="KI22" s="238" cm="1">
        <f t="array" aca="1" ref="KI22" ca="1">IFERROR(IF(AND(НачИнвП_Дата&lt;=KI$3,КИнвП_Дата&gt;KI$3),
             INDEX(ЗФ,MATCH($A21,ЗФ!$A:$A,0),MATCH("На реализацию"&amp;YEAR(KI$3),ЗФ!$2:$2,0))*INDEX(КЗ!$A$1:$O$13,MATCH($A21,КЗ!$A:$A,0),MATCH(MONTH(KI$3),КЗ!$1:$1,0)),""),0)</f>
        <v>0</v>
      </c>
      <c r="KJ22" s="238" cm="1">
        <f t="array" aca="1" ref="KJ22" ca="1">IFERROR(IF(AND(НачИнвП_Дата&lt;=KJ$3,КИнвП_Дата&gt;KJ$3),
             INDEX(ЗФ,MATCH($A21,ЗФ!$A:$A,0),MATCH("На реализацию"&amp;YEAR(KJ$3),ЗФ!$2:$2,0))*INDEX(КЗ!$A$1:$O$13,MATCH($A21,КЗ!$A:$A,0),MATCH(MONTH(KJ$3),КЗ!$1:$1,0)),""),0)</f>
        <v>0</v>
      </c>
      <c r="KK22" s="238" cm="1">
        <f t="array" aca="1" ref="KK22" ca="1">IFERROR(IF(AND(НачИнвП_Дата&lt;=KK$3,КИнвП_Дата&gt;KK$3),
             INDEX(ЗФ,MATCH($A21,ЗФ!$A:$A,0),MATCH("На реализацию"&amp;YEAR(KK$3),ЗФ!$2:$2,0))*INDEX(КЗ!$A$1:$O$13,MATCH($A21,КЗ!$A:$A,0),MATCH(MONTH(KK$3),КЗ!$1:$1,0)),""),0)</f>
        <v>2280</v>
      </c>
      <c r="KL22" s="238" cm="1">
        <f t="array" aca="1" ref="KL22" ca="1">IFERROR(IF(AND(НачИнвП_Дата&lt;=KL$3,КИнвП_Дата&gt;KL$3),
             INDEX(ЗФ,MATCH($A21,ЗФ!$A:$A,0),MATCH("На реализацию"&amp;YEAR(KL$3),ЗФ!$2:$2,0))*INDEX(КЗ!$A$1:$O$13,MATCH($A21,КЗ!$A:$A,0),MATCH(MONTH(KL$3),КЗ!$1:$1,0)),""),0)</f>
        <v>0</v>
      </c>
      <c r="KM22" s="238" cm="1">
        <f t="array" aca="1" ref="KM22" ca="1">IFERROR(IF(AND(НачИнвП_Дата&lt;=KM$3,КИнвП_Дата&gt;KM$3),
             INDEX(ЗФ,MATCH($A21,ЗФ!$A:$A,0),MATCH("На реализацию"&amp;YEAR(KM$3),ЗФ!$2:$2,0))*INDEX(КЗ!$A$1:$O$13,MATCH($A21,КЗ!$A:$A,0),MATCH(MONTH(KM$3),КЗ!$1:$1,0)),""),0)</f>
        <v>0</v>
      </c>
      <c r="KN22" s="548">
        <f t="shared" ref="KN22" ca="1" si="876">SUM(KB22:KM22)</f>
        <v>2280</v>
      </c>
      <c r="KO22" s="238" cm="1">
        <f t="array" aca="1" ref="KO22" ca="1">IFERROR(IF(AND(НачИнвП_Дата&lt;=KO$3,КИнвП_Дата&gt;KO$3),
             INDEX(ЗФ,MATCH($A21,ЗФ!$A:$A,0),MATCH("На реализацию"&amp;YEAR(KO$3),ЗФ!$2:$2,0))*INDEX(КЗ!$A$1:$O$13,MATCH($A21,КЗ!$A:$A,0),MATCH(MONTH(KO$3),КЗ!$1:$1,0)),""),0)</f>
        <v>0</v>
      </c>
      <c r="KP22" s="238" cm="1">
        <f t="array" aca="1" ref="KP22" ca="1">IFERROR(IF(AND(НачИнвП_Дата&lt;=KP$3,КИнвП_Дата&gt;KP$3),
             INDEX(ЗФ,MATCH($A21,ЗФ!$A:$A,0),MATCH("На реализацию"&amp;YEAR(KP$3),ЗФ!$2:$2,0))*INDEX(КЗ!$A$1:$O$13,MATCH($A21,КЗ!$A:$A,0),MATCH(MONTH(KP$3),КЗ!$1:$1,0)),""),0)</f>
        <v>0</v>
      </c>
      <c r="KQ22" s="238" cm="1">
        <f t="array" aca="1" ref="KQ22" ca="1">IFERROR(IF(AND(НачИнвП_Дата&lt;=KQ$3,КИнвП_Дата&gt;KQ$3),
             INDEX(ЗФ,MATCH($A21,ЗФ!$A:$A,0),MATCH("На реализацию"&amp;YEAR(KQ$3),ЗФ!$2:$2,0))*INDEX(КЗ!$A$1:$O$13,MATCH($A21,КЗ!$A:$A,0),MATCH(MONTH(KQ$3),КЗ!$1:$1,0)),""),0)</f>
        <v>0</v>
      </c>
      <c r="KR22" s="238" cm="1">
        <f t="array" aca="1" ref="KR22" ca="1">IFERROR(IF(AND(НачИнвП_Дата&lt;=KR$3,КИнвП_Дата&gt;KR$3),
             INDEX(ЗФ,MATCH($A21,ЗФ!$A:$A,0),MATCH("На реализацию"&amp;YEAR(KR$3),ЗФ!$2:$2,0))*INDEX(КЗ!$A$1:$O$13,MATCH($A21,КЗ!$A:$A,0),MATCH(MONTH(KR$3),КЗ!$1:$1,0)),""),0)</f>
        <v>0</v>
      </c>
      <c r="KS22" s="238" cm="1">
        <f t="array" aca="1" ref="KS22" ca="1">IFERROR(IF(AND(НачИнвП_Дата&lt;=KS$3,КИнвП_Дата&gt;KS$3),
             INDEX(ЗФ,MATCH($A21,ЗФ!$A:$A,0),MATCH("На реализацию"&amp;YEAR(KS$3),ЗФ!$2:$2,0))*INDEX(КЗ!$A$1:$O$13,MATCH($A21,КЗ!$A:$A,0),MATCH(MONTH(KS$3),КЗ!$1:$1,0)),""),0)</f>
        <v>0</v>
      </c>
      <c r="KT22" s="238" cm="1">
        <f t="array" aca="1" ref="KT22" ca="1">IFERROR(IF(AND(НачИнвП_Дата&lt;=KT$3,КИнвП_Дата&gt;KT$3),
             INDEX(ЗФ,MATCH($A21,ЗФ!$A:$A,0),MATCH("На реализацию"&amp;YEAR(KT$3),ЗФ!$2:$2,0))*INDEX(КЗ!$A$1:$O$13,MATCH($A21,КЗ!$A:$A,0),MATCH(MONTH(KT$3),КЗ!$1:$1,0)),""),0)</f>
        <v>0</v>
      </c>
      <c r="KU22" s="238" cm="1">
        <f t="array" aca="1" ref="KU22" ca="1">IFERROR(IF(AND(НачИнвП_Дата&lt;=KU$3,КИнвП_Дата&gt;KU$3),
             INDEX(ЗФ,MATCH($A21,ЗФ!$A:$A,0),MATCH("На реализацию"&amp;YEAR(KU$3),ЗФ!$2:$2,0))*INDEX(КЗ!$A$1:$O$13,MATCH($A21,КЗ!$A:$A,0),MATCH(MONTH(KU$3),КЗ!$1:$1,0)),""),0)</f>
        <v>0</v>
      </c>
      <c r="KV22" s="238" cm="1">
        <f t="array" aca="1" ref="KV22" ca="1">IFERROR(IF(AND(НачИнвП_Дата&lt;=KV$3,КИнвП_Дата&gt;KV$3),
             INDEX(ЗФ,MATCH($A21,ЗФ!$A:$A,0),MATCH("На реализацию"&amp;YEAR(KV$3),ЗФ!$2:$2,0))*INDEX(КЗ!$A$1:$O$13,MATCH($A21,КЗ!$A:$A,0),MATCH(MONTH(KV$3),КЗ!$1:$1,0)),""),0)</f>
        <v>0</v>
      </c>
      <c r="KW22" s="238" cm="1">
        <f t="array" aca="1" ref="KW22" ca="1">IFERROR(IF(AND(НачИнвП_Дата&lt;=KW$3,КИнвП_Дата&gt;KW$3),
             INDEX(ЗФ,MATCH($A21,ЗФ!$A:$A,0),MATCH("На реализацию"&amp;YEAR(KW$3),ЗФ!$2:$2,0))*INDEX(КЗ!$A$1:$O$13,MATCH($A21,КЗ!$A:$A,0),MATCH(MONTH(KW$3),КЗ!$1:$1,0)),""),0)</f>
        <v>0</v>
      </c>
      <c r="KX22" s="238" cm="1">
        <f t="array" aca="1" ref="KX22" ca="1">IFERROR(IF(AND(НачИнвП_Дата&lt;=KX$3,КИнвП_Дата&gt;KX$3),
             INDEX(ЗФ,MATCH($A21,ЗФ!$A:$A,0),MATCH("На реализацию"&amp;YEAR(KX$3),ЗФ!$2:$2,0))*INDEX(КЗ!$A$1:$O$13,MATCH($A21,КЗ!$A:$A,0),MATCH(MONTH(KX$3),КЗ!$1:$1,0)),""),0)</f>
        <v>2280</v>
      </c>
      <c r="KY22" s="238" cm="1">
        <f t="array" aca="1" ref="KY22" ca="1">IFERROR(IF(AND(НачИнвП_Дата&lt;=KY$3,КИнвП_Дата&gt;KY$3),
             INDEX(ЗФ,MATCH($A21,ЗФ!$A:$A,0),MATCH("На реализацию"&amp;YEAR(KY$3),ЗФ!$2:$2,0))*INDEX(КЗ!$A$1:$O$13,MATCH($A21,КЗ!$A:$A,0),MATCH(MONTH(KY$3),КЗ!$1:$1,0)),""),0)</f>
        <v>0</v>
      </c>
      <c r="KZ22" s="238" cm="1">
        <f t="array" aca="1" ref="KZ22" ca="1">IFERROR(IF(AND(НачИнвП_Дата&lt;=KZ$3,КИнвП_Дата&gt;KZ$3),
             INDEX(ЗФ,MATCH($A21,ЗФ!$A:$A,0),MATCH("На реализацию"&amp;YEAR(KZ$3),ЗФ!$2:$2,0))*INDEX(КЗ!$A$1:$O$13,MATCH($A21,КЗ!$A:$A,0),MATCH(MONTH(KZ$3),КЗ!$1:$1,0)),""),0)</f>
        <v>0</v>
      </c>
      <c r="LA22" s="548">
        <f t="shared" ref="LA22" ca="1" si="877">SUM(KO22:KZ22)</f>
        <v>2280</v>
      </c>
      <c r="LB22" s="238" cm="1">
        <f t="array" aca="1" ref="LB22" ca="1">IFERROR(IF(AND(НачИнвП_Дата&lt;=LB$3,КИнвП_Дата&gt;LB$3),
             INDEX(ЗФ,MATCH($A21,ЗФ!$A:$A,0),MATCH("На реализацию"&amp;YEAR(LB$3),ЗФ!$2:$2,0))*INDEX(КЗ!$A$1:$O$13,MATCH($A21,КЗ!$A:$A,0),MATCH(MONTH(LB$3),КЗ!$1:$1,0)),""),0)</f>
        <v>0</v>
      </c>
      <c r="LC22" s="238" cm="1">
        <f t="array" aca="1" ref="LC22" ca="1">IFERROR(IF(AND(НачИнвП_Дата&lt;=LC$3,КИнвП_Дата&gt;LC$3),
             INDEX(ЗФ,MATCH($A21,ЗФ!$A:$A,0),MATCH("На реализацию"&amp;YEAR(LC$3),ЗФ!$2:$2,0))*INDEX(КЗ!$A$1:$O$13,MATCH($A21,КЗ!$A:$A,0),MATCH(MONTH(LC$3),КЗ!$1:$1,0)),""),0)</f>
        <v>0</v>
      </c>
      <c r="LD22" s="238" cm="1">
        <f t="array" aca="1" ref="LD22" ca="1">IFERROR(IF(AND(НачИнвП_Дата&lt;=LD$3,КИнвП_Дата&gt;LD$3),
             INDEX(ЗФ,MATCH($A21,ЗФ!$A:$A,0),MATCH("На реализацию"&amp;YEAR(LD$3),ЗФ!$2:$2,0))*INDEX(КЗ!$A$1:$O$13,MATCH($A21,КЗ!$A:$A,0),MATCH(MONTH(LD$3),КЗ!$1:$1,0)),""),0)</f>
        <v>0</v>
      </c>
      <c r="LE22" s="238" cm="1">
        <f t="array" aca="1" ref="LE22" ca="1">IFERROR(IF(AND(НачИнвП_Дата&lt;=LE$3,КИнвП_Дата&gt;LE$3),
             INDEX(ЗФ,MATCH($A21,ЗФ!$A:$A,0),MATCH("На реализацию"&amp;YEAR(LE$3),ЗФ!$2:$2,0))*INDEX(КЗ!$A$1:$O$13,MATCH($A21,КЗ!$A:$A,0),MATCH(MONTH(LE$3),КЗ!$1:$1,0)),""),0)</f>
        <v>0</v>
      </c>
      <c r="LF22" s="238" cm="1">
        <f t="array" aca="1" ref="LF22" ca="1">IFERROR(IF(AND(НачИнвП_Дата&lt;=LF$3,КИнвП_Дата&gt;LF$3),
             INDEX(ЗФ,MATCH($A21,ЗФ!$A:$A,0),MATCH("На реализацию"&amp;YEAR(LF$3),ЗФ!$2:$2,0))*INDEX(КЗ!$A$1:$O$13,MATCH($A21,КЗ!$A:$A,0),MATCH(MONTH(LF$3),КЗ!$1:$1,0)),""),0)</f>
        <v>0</v>
      </c>
      <c r="LG22" s="238" cm="1">
        <f t="array" aca="1" ref="LG22" ca="1">IFERROR(IF(AND(НачИнвП_Дата&lt;=LG$3,КИнвП_Дата&gt;LG$3),
             INDEX(ЗФ,MATCH($A21,ЗФ!$A:$A,0),MATCH("На реализацию"&amp;YEAR(LG$3),ЗФ!$2:$2,0))*INDEX(КЗ!$A$1:$O$13,MATCH($A21,КЗ!$A:$A,0),MATCH(MONTH(LG$3),КЗ!$1:$1,0)),""),0)</f>
        <v>0</v>
      </c>
      <c r="LH22" s="238" cm="1">
        <f t="array" aca="1" ref="LH22" ca="1">IFERROR(IF(AND(НачИнвП_Дата&lt;=LH$3,КИнвП_Дата&gt;LH$3),
             INDEX(ЗФ,MATCH($A21,ЗФ!$A:$A,0),MATCH("На реализацию"&amp;YEAR(LH$3),ЗФ!$2:$2,0))*INDEX(КЗ!$A$1:$O$13,MATCH($A21,КЗ!$A:$A,0),MATCH(MONTH(LH$3),КЗ!$1:$1,0)),""),0)</f>
        <v>0</v>
      </c>
      <c r="LI22" s="238" cm="1">
        <f t="array" aca="1" ref="LI22" ca="1">IFERROR(IF(AND(НачИнвП_Дата&lt;=LI$3,КИнвП_Дата&gt;LI$3),
             INDEX(ЗФ,MATCH($A21,ЗФ!$A:$A,0),MATCH("На реализацию"&amp;YEAR(LI$3),ЗФ!$2:$2,0))*INDEX(КЗ!$A$1:$O$13,MATCH($A21,КЗ!$A:$A,0),MATCH(MONTH(LI$3),КЗ!$1:$1,0)),""),0)</f>
        <v>0</v>
      </c>
      <c r="LJ22" s="238" cm="1">
        <f t="array" aca="1" ref="LJ22" ca="1">IFERROR(IF(AND(НачИнвП_Дата&lt;=LJ$3,КИнвП_Дата&gt;LJ$3),
             INDEX(ЗФ,MATCH($A21,ЗФ!$A:$A,0),MATCH("На реализацию"&amp;YEAR(LJ$3),ЗФ!$2:$2,0))*INDEX(КЗ!$A$1:$O$13,MATCH($A21,КЗ!$A:$A,0),MATCH(MONTH(LJ$3),КЗ!$1:$1,0)),""),0)</f>
        <v>0</v>
      </c>
      <c r="LK22" s="238" cm="1">
        <f t="array" aca="1" ref="LK22" ca="1">IFERROR(IF(AND(НачИнвП_Дата&lt;=LK$3,КИнвП_Дата&gt;LK$3),
             INDEX(ЗФ,MATCH($A21,ЗФ!$A:$A,0),MATCH("На реализацию"&amp;YEAR(LK$3),ЗФ!$2:$2,0))*INDEX(КЗ!$A$1:$O$13,MATCH($A21,КЗ!$A:$A,0),MATCH(MONTH(LK$3),КЗ!$1:$1,0)),""),0)</f>
        <v>2280</v>
      </c>
      <c r="LL22" s="238" cm="1">
        <f t="array" aca="1" ref="LL22" ca="1">IFERROR(IF(AND(НачИнвП_Дата&lt;=LL$3,КИнвП_Дата&gt;LL$3),
             INDEX(ЗФ,MATCH($A21,ЗФ!$A:$A,0),MATCH("На реализацию"&amp;YEAR(LL$3),ЗФ!$2:$2,0))*INDEX(КЗ!$A$1:$O$13,MATCH($A21,КЗ!$A:$A,0),MATCH(MONTH(LL$3),КЗ!$1:$1,0)),""),0)</f>
        <v>0</v>
      </c>
      <c r="LM22" s="238" cm="1">
        <f t="array" aca="1" ref="LM22" ca="1">IFERROR(IF(AND(НачИнвП_Дата&lt;=LM$3,КИнвП_Дата&gt;LM$3),
             INDEX(ЗФ,MATCH($A21,ЗФ!$A:$A,0),MATCH("На реализацию"&amp;YEAR(LM$3),ЗФ!$2:$2,0))*INDEX(КЗ!$A$1:$O$13,MATCH($A21,КЗ!$A:$A,0),MATCH(MONTH(LM$3),КЗ!$1:$1,0)),""),0)</f>
        <v>0</v>
      </c>
      <c r="LN22" s="548">
        <f t="shared" ref="LN22" ca="1" si="878">SUM(LB22:LM22)</f>
        <v>2280</v>
      </c>
      <c r="LO22" s="238" cm="1">
        <f t="array" aca="1" ref="LO22" ca="1">IFERROR(IF(AND(НачИнвП_Дата&lt;=LO$3,КИнвП_Дата&gt;LO$3),
             INDEX(ЗФ,MATCH($A21,ЗФ!$A:$A,0),MATCH("На реализацию"&amp;YEAR(LO$3),ЗФ!$2:$2,0))*INDEX(КЗ!$A$1:$O$13,MATCH($A21,КЗ!$A:$A,0),MATCH(MONTH(LO$3),КЗ!$1:$1,0)),""),0)</f>
        <v>0</v>
      </c>
      <c r="LP22" s="238" cm="1">
        <f t="array" aca="1" ref="LP22" ca="1">IFERROR(IF(AND(НачИнвП_Дата&lt;=LP$3,КИнвП_Дата&gt;LP$3),
             INDEX(ЗФ,MATCH($A21,ЗФ!$A:$A,0),MATCH("На реализацию"&amp;YEAR(LP$3),ЗФ!$2:$2,0))*INDEX(КЗ!$A$1:$O$13,MATCH($A21,КЗ!$A:$A,0),MATCH(MONTH(LP$3),КЗ!$1:$1,0)),""),0)</f>
        <v>0</v>
      </c>
      <c r="LQ22" s="238" cm="1">
        <f t="array" aca="1" ref="LQ22" ca="1">IFERROR(IF(AND(НачИнвП_Дата&lt;=LQ$3,КИнвП_Дата&gt;LQ$3),
             INDEX(ЗФ,MATCH($A21,ЗФ!$A:$A,0),MATCH("На реализацию"&amp;YEAR(LQ$3),ЗФ!$2:$2,0))*INDEX(КЗ!$A$1:$O$13,MATCH($A21,КЗ!$A:$A,0),MATCH(MONTH(LQ$3),КЗ!$1:$1,0)),""),0)</f>
        <v>0</v>
      </c>
      <c r="LR22" s="238" cm="1">
        <f t="array" aca="1" ref="LR22" ca="1">IFERROR(IF(AND(НачИнвП_Дата&lt;=LR$3,КИнвП_Дата&gt;LR$3),
             INDEX(ЗФ,MATCH($A21,ЗФ!$A:$A,0),MATCH("На реализацию"&amp;YEAR(LR$3),ЗФ!$2:$2,0))*INDEX(КЗ!$A$1:$O$13,MATCH($A21,КЗ!$A:$A,0),MATCH(MONTH(LR$3),КЗ!$1:$1,0)),""),0)</f>
        <v>0</v>
      </c>
      <c r="LS22" s="238" cm="1">
        <f t="array" aca="1" ref="LS22" ca="1">IFERROR(IF(AND(НачИнвП_Дата&lt;=LS$3,КИнвП_Дата&gt;LS$3),
             INDEX(ЗФ,MATCH($A21,ЗФ!$A:$A,0),MATCH("На реализацию"&amp;YEAR(LS$3),ЗФ!$2:$2,0))*INDEX(КЗ!$A$1:$O$13,MATCH($A21,КЗ!$A:$A,0),MATCH(MONTH(LS$3),КЗ!$1:$1,0)),""),0)</f>
        <v>0</v>
      </c>
      <c r="LT22" s="238" cm="1">
        <f t="array" aca="1" ref="LT22" ca="1">IFERROR(IF(AND(НачИнвП_Дата&lt;=LT$3,КИнвП_Дата&gt;LT$3),
             INDEX(ЗФ,MATCH($A21,ЗФ!$A:$A,0),MATCH("На реализацию"&amp;YEAR(LT$3),ЗФ!$2:$2,0))*INDEX(КЗ!$A$1:$O$13,MATCH($A21,КЗ!$A:$A,0),MATCH(MONTH(LT$3),КЗ!$1:$1,0)),""),0)</f>
        <v>0</v>
      </c>
      <c r="LU22" s="238" cm="1">
        <f t="array" aca="1" ref="LU22" ca="1">IFERROR(IF(AND(НачИнвП_Дата&lt;=LU$3,КИнвП_Дата&gt;LU$3),
             INDEX(ЗФ,MATCH($A21,ЗФ!$A:$A,0),MATCH("На реализацию"&amp;YEAR(LU$3),ЗФ!$2:$2,0))*INDEX(КЗ!$A$1:$O$13,MATCH($A21,КЗ!$A:$A,0),MATCH(MONTH(LU$3),КЗ!$1:$1,0)),""),0)</f>
        <v>0</v>
      </c>
      <c r="LV22" s="238" cm="1">
        <f t="array" aca="1" ref="LV22" ca="1">IFERROR(IF(AND(НачИнвП_Дата&lt;=LV$3,КИнвП_Дата&gt;LV$3),
             INDEX(ЗФ,MATCH($A21,ЗФ!$A:$A,0),MATCH("На реализацию"&amp;YEAR(LV$3),ЗФ!$2:$2,0))*INDEX(КЗ!$A$1:$O$13,MATCH($A21,КЗ!$A:$A,0),MATCH(MONTH(LV$3),КЗ!$1:$1,0)),""),0)</f>
        <v>0</v>
      </c>
      <c r="LW22" s="238" cm="1">
        <f t="array" aca="1" ref="LW22" ca="1">IFERROR(IF(AND(НачИнвП_Дата&lt;=LW$3,КИнвП_Дата&gt;LW$3),
             INDEX(ЗФ,MATCH($A21,ЗФ!$A:$A,0),MATCH("На реализацию"&amp;YEAR(LW$3),ЗФ!$2:$2,0))*INDEX(КЗ!$A$1:$O$13,MATCH($A21,КЗ!$A:$A,0),MATCH(MONTH(LW$3),КЗ!$1:$1,0)),""),0)</f>
        <v>0</v>
      </c>
      <c r="LX22" s="238" cm="1">
        <f t="array" aca="1" ref="LX22" ca="1">IFERROR(IF(AND(НачИнвП_Дата&lt;=LX$3,КИнвП_Дата&gt;LX$3),
             INDEX(ЗФ,MATCH($A21,ЗФ!$A:$A,0),MATCH("На реализацию"&amp;YEAR(LX$3),ЗФ!$2:$2,0))*INDEX(КЗ!$A$1:$O$13,MATCH($A21,КЗ!$A:$A,0),MATCH(MONTH(LX$3),КЗ!$1:$1,0)),""),0)</f>
        <v>2280</v>
      </c>
      <c r="LY22" s="238" cm="1">
        <f t="array" aca="1" ref="LY22" ca="1">IFERROR(IF(AND(НачИнвП_Дата&lt;=LY$3,КИнвП_Дата&gt;LY$3),
             INDEX(ЗФ,MATCH($A21,ЗФ!$A:$A,0),MATCH("На реализацию"&amp;YEAR(LY$3),ЗФ!$2:$2,0))*INDEX(КЗ!$A$1:$O$13,MATCH($A21,КЗ!$A:$A,0),MATCH(MONTH(LY$3),КЗ!$1:$1,0)),""),0)</f>
        <v>0</v>
      </c>
      <c r="LZ22" s="238" cm="1">
        <f t="array" aca="1" ref="LZ22" ca="1">IFERROR(IF(AND(НачИнвП_Дата&lt;=LZ$3,КИнвП_Дата&gt;LZ$3),
             INDEX(ЗФ,MATCH($A21,ЗФ!$A:$A,0),MATCH("На реализацию"&amp;YEAR(LZ$3),ЗФ!$2:$2,0))*INDEX(КЗ!$A$1:$O$13,MATCH($A21,КЗ!$A:$A,0),MATCH(MONTH(LZ$3),КЗ!$1:$1,0)),""),0)</f>
        <v>0</v>
      </c>
      <c r="MA22" s="548">
        <f t="shared" ref="MA22" ca="1" si="879">SUM(LO22:LZ22)</f>
        <v>2280</v>
      </c>
      <c r="MB22" s="238" cm="1">
        <f t="array" aca="1" ref="MB22" ca="1">IFERROR(IF(AND(НачИнвП_Дата&lt;=MB$3,КИнвП_Дата&gt;MB$3),
             INDEX(ЗФ,MATCH($A21,ЗФ!$A:$A,0),MATCH("На реализацию"&amp;YEAR(MB$3),ЗФ!$2:$2,0))*INDEX(КЗ!$A$1:$O$13,MATCH($A21,КЗ!$A:$A,0),MATCH(MONTH(MB$3),КЗ!$1:$1,0)),""),0)</f>
        <v>0</v>
      </c>
      <c r="MC22" s="238" cm="1">
        <f t="array" aca="1" ref="MC22" ca="1">IFERROR(IF(AND(НачИнвП_Дата&lt;=MC$3,КИнвП_Дата&gt;MC$3),
             INDEX(ЗФ,MATCH($A21,ЗФ!$A:$A,0),MATCH("На реализацию"&amp;YEAR(MC$3),ЗФ!$2:$2,0))*INDEX(КЗ!$A$1:$O$13,MATCH($A21,КЗ!$A:$A,0),MATCH(MONTH(MC$3),КЗ!$1:$1,0)),""),0)</f>
        <v>0</v>
      </c>
      <c r="MD22" s="238" cm="1">
        <f t="array" aca="1" ref="MD22" ca="1">IFERROR(IF(AND(НачИнвП_Дата&lt;=MD$3,КИнвП_Дата&gt;MD$3),
             INDEX(ЗФ,MATCH($A21,ЗФ!$A:$A,0),MATCH("На реализацию"&amp;YEAR(MD$3),ЗФ!$2:$2,0))*INDEX(КЗ!$A$1:$O$13,MATCH($A21,КЗ!$A:$A,0),MATCH(MONTH(MD$3),КЗ!$1:$1,0)),""),0)</f>
        <v>0</v>
      </c>
      <c r="ME22" s="238" cm="1">
        <f t="array" aca="1" ref="ME22" ca="1">IFERROR(IF(AND(НачИнвП_Дата&lt;=ME$3,КИнвП_Дата&gt;ME$3),
             INDEX(ЗФ,MATCH($A21,ЗФ!$A:$A,0),MATCH("На реализацию"&amp;YEAR(ME$3),ЗФ!$2:$2,0))*INDEX(КЗ!$A$1:$O$13,MATCH($A21,КЗ!$A:$A,0),MATCH(MONTH(ME$3),КЗ!$1:$1,0)),""),0)</f>
        <v>0</v>
      </c>
      <c r="MF22" s="238" cm="1">
        <f t="array" aca="1" ref="MF22" ca="1">IFERROR(IF(AND(НачИнвП_Дата&lt;=MF$3,КИнвП_Дата&gt;MF$3),
             INDEX(ЗФ,MATCH($A21,ЗФ!$A:$A,0),MATCH("На реализацию"&amp;YEAR(MF$3),ЗФ!$2:$2,0))*INDEX(КЗ!$A$1:$O$13,MATCH($A21,КЗ!$A:$A,0),MATCH(MONTH(MF$3),КЗ!$1:$1,0)),""),0)</f>
        <v>0</v>
      </c>
      <c r="MG22" s="238" cm="1">
        <f t="array" aca="1" ref="MG22" ca="1">IFERROR(IF(AND(НачИнвП_Дата&lt;=MG$3,КИнвП_Дата&gt;MG$3),
             INDEX(ЗФ,MATCH($A21,ЗФ!$A:$A,0),MATCH("На реализацию"&amp;YEAR(MG$3),ЗФ!$2:$2,0))*INDEX(КЗ!$A$1:$O$13,MATCH($A21,КЗ!$A:$A,0),MATCH(MONTH(MG$3),КЗ!$1:$1,0)),""),0)</f>
        <v>0</v>
      </c>
      <c r="MH22" s="238" cm="1">
        <f t="array" aca="1" ref="MH22" ca="1">IFERROR(IF(AND(НачИнвП_Дата&lt;=MH$3,КИнвП_Дата&gt;MH$3),
             INDEX(ЗФ,MATCH($A21,ЗФ!$A:$A,0),MATCH("На реализацию"&amp;YEAR(MH$3),ЗФ!$2:$2,0))*INDEX(КЗ!$A$1:$O$13,MATCH($A21,КЗ!$A:$A,0),MATCH(MONTH(MH$3),КЗ!$1:$1,0)),""),0)</f>
        <v>0</v>
      </c>
      <c r="MI22" s="238" cm="1">
        <f t="array" aca="1" ref="MI22" ca="1">IFERROR(IF(AND(НачИнвП_Дата&lt;=MI$3,КИнвП_Дата&gt;MI$3),
             INDEX(ЗФ,MATCH($A21,ЗФ!$A:$A,0),MATCH("На реализацию"&amp;YEAR(MI$3),ЗФ!$2:$2,0))*INDEX(КЗ!$A$1:$O$13,MATCH($A21,КЗ!$A:$A,0),MATCH(MONTH(MI$3),КЗ!$1:$1,0)),""),0)</f>
        <v>0</v>
      </c>
      <c r="MJ22" s="238" cm="1">
        <f t="array" aca="1" ref="MJ22" ca="1">IFERROR(IF(AND(НачИнвП_Дата&lt;=MJ$3,КИнвП_Дата&gt;MJ$3),
             INDEX(ЗФ,MATCH($A21,ЗФ!$A:$A,0),MATCH("На реализацию"&amp;YEAR(MJ$3),ЗФ!$2:$2,0))*INDEX(КЗ!$A$1:$O$13,MATCH($A21,КЗ!$A:$A,0),MATCH(MONTH(MJ$3),КЗ!$1:$1,0)),""),0)</f>
        <v>0</v>
      </c>
      <c r="MK22" s="238" cm="1">
        <f t="array" aca="1" ref="MK22" ca="1">IFERROR(IF(AND(НачИнвП_Дата&lt;=MK$3,КИнвП_Дата&gt;MK$3),
             INDEX(ЗФ,MATCH($A21,ЗФ!$A:$A,0),MATCH("На реализацию"&amp;YEAR(MK$3),ЗФ!$2:$2,0))*INDEX(КЗ!$A$1:$O$13,MATCH($A21,КЗ!$A:$A,0),MATCH(MONTH(MK$3),КЗ!$1:$1,0)),""),0)</f>
        <v>2280</v>
      </c>
      <c r="ML22" s="238" cm="1">
        <f t="array" aca="1" ref="ML22" ca="1">IFERROR(IF(AND(НачИнвП_Дата&lt;=ML$3,КИнвП_Дата&gt;ML$3),
             INDEX(ЗФ,MATCH($A21,ЗФ!$A:$A,0),MATCH("На реализацию"&amp;YEAR(ML$3),ЗФ!$2:$2,0))*INDEX(КЗ!$A$1:$O$13,MATCH($A21,КЗ!$A:$A,0),MATCH(MONTH(ML$3),КЗ!$1:$1,0)),""),0)</f>
        <v>0</v>
      </c>
      <c r="MM22" s="238" cm="1">
        <f t="array" aca="1" ref="MM22" ca="1">IFERROR(IF(AND(НачИнвП_Дата&lt;=MM$3,КИнвП_Дата&gt;MM$3),
             INDEX(ЗФ,MATCH($A21,ЗФ!$A:$A,0),MATCH("На реализацию"&amp;YEAR(MM$3),ЗФ!$2:$2,0))*INDEX(КЗ!$A$1:$O$13,MATCH($A21,КЗ!$A:$A,0),MATCH(MONTH(MM$3),КЗ!$1:$1,0)),""),0)</f>
        <v>0</v>
      </c>
      <c r="MN22" s="548">
        <f t="shared" ref="MN22" ca="1" si="880">SUM(MB22:MM22)</f>
        <v>2280</v>
      </c>
      <c r="MO22" s="238" cm="1">
        <f t="array" aca="1" ref="MO22" ca="1">IFERROR(IF(AND(НачИнвП_Дата&lt;=MO$3,КИнвП_Дата&gt;MO$3),
             INDEX(ЗФ,MATCH($A21,ЗФ!$A:$A,0),MATCH("На реализацию"&amp;YEAR(MO$3),ЗФ!$2:$2,0))*INDEX(КЗ!$A$1:$O$13,MATCH($A21,КЗ!$A:$A,0),MATCH(MONTH(MO$3),КЗ!$1:$1,0)),""),0)</f>
        <v>0</v>
      </c>
      <c r="MP22" s="238" cm="1">
        <f t="array" aca="1" ref="MP22" ca="1">IFERROR(IF(AND(НачИнвП_Дата&lt;=MP$3,КИнвП_Дата&gt;MP$3),
             INDEX(ЗФ,MATCH($A21,ЗФ!$A:$A,0),MATCH("На реализацию"&amp;YEAR(MP$3),ЗФ!$2:$2,0))*INDEX(КЗ!$A$1:$O$13,MATCH($A21,КЗ!$A:$A,0),MATCH(MONTH(MP$3),КЗ!$1:$1,0)),""),0)</f>
        <v>0</v>
      </c>
      <c r="MQ22" s="238" cm="1">
        <f t="array" aca="1" ref="MQ22" ca="1">IFERROR(IF(AND(НачИнвП_Дата&lt;=MQ$3,КИнвП_Дата&gt;MQ$3),
             INDEX(ЗФ,MATCH($A21,ЗФ!$A:$A,0),MATCH("На реализацию"&amp;YEAR(MQ$3),ЗФ!$2:$2,0))*INDEX(КЗ!$A$1:$O$13,MATCH($A21,КЗ!$A:$A,0),MATCH(MONTH(MQ$3),КЗ!$1:$1,0)),""),0)</f>
        <v>0</v>
      </c>
      <c r="MR22" s="238" cm="1">
        <f t="array" aca="1" ref="MR22" ca="1">IFERROR(IF(AND(НачИнвП_Дата&lt;=MR$3,КИнвП_Дата&gt;MR$3),
             INDEX(ЗФ,MATCH($A21,ЗФ!$A:$A,0),MATCH("На реализацию"&amp;YEAR(MR$3),ЗФ!$2:$2,0))*INDEX(КЗ!$A$1:$O$13,MATCH($A21,КЗ!$A:$A,0),MATCH(MONTH(MR$3),КЗ!$1:$1,0)),""),0)</f>
        <v>0</v>
      </c>
      <c r="MS22" s="238" cm="1">
        <f t="array" aca="1" ref="MS22" ca="1">IFERROR(IF(AND(НачИнвП_Дата&lt;=MS$3,КИнвП_Дата&gt;MS$3),
             INDEX(ЗФ,MATCH($A21,ЗФ!$A:$A,0),MATCH("На реализацию"&amp;YEAR(MS$3),ЗФ!$2:$2,0))*INDEX(КЗ!$A$1:$O$13,MATCH($A21,КЗ!$A:$A,0),MATCH(MONTH(MS$3),КЗ!$1:$1,0)),""),0)</f>
        <v>0</v>
      </c>
      <c r="MT22" s="238" cm="1">
        <f t="array" aca="1" ref="MT22" ca="1">IFERROR(IF(AND(НачИнвП_Дата&lt;=MT$3,КИнвП_Дата&gt;MT$3),
             INDEX(ЗФ,MATCH($A21,ЗФ!$A:$A,0),MATCH("На реализацию"&amp;YEAR(MT$3),ЗФ!$2:$2,0))*INDEX(КЗ!$A$1:$O$13,MATCH($A21,КЗ!$A:$A,0),MATCH(MONTH(MT$3),КЗ!$1:$1,0)),""),0)</f>
        <v>0</v>
      </c>
      <c r="MU22" s="238" cm="1">
        <f t="array" aca="1" ref="MU22" ca="1">IFERROR(IF(AND(НачИнвП_Дата&lt;=MU$3,КИнвП_Дата&gt;MU$3),
             INDEX(ЗФ,MATCH($A21,ЗФ!$A:$A,0),MATCH("На реализацию"&amp;YEAR(MU$3),ЗФ!$2:$2,0))*INDEX(КЗ!$A$1:$O$13,MATCH($A21,КЗ!$A:$A,0),MATCH(MONTH(MU$3),КЗ!$1:$1,0)),""),0)</f>
        <v>0</v>
      </c>
      <c r="MV22" s="238" cm="1">
        <f t="array" aca="1" ref="MV22" ca="1">IFERROR(IF(AND(НачИнвП_Дата&lt;=MV$3,КИнвП_Дата&gt;MV$3),
             INDEX(ЗФ,MATCH($A21,ЗФ!$A:$A,0),MATCH("На реализацию"&amp;YEAR(MV$3),ЗФ!$2:$2,0))*INDEX(КЗ!$A$1:$O$13,MATCH($A21,КЗ!$A:$A,0),MATCH(MONTH(MV$3),КЗ!$1:$1,0)),""),0)</f>
        <v>0</v>
      </c>
      <c r="MW22" s="238" cm="1">
        <f t="array" aca="1" ref="MW22" ca="1">IFERROR(IF(AND(НачИнвП_Дата&lt;=MW$3,КИнвП_Дата&gt;MW$3),
             INDEX(ЗФ,MATCH($A21,ЗФ!$A:$A,0),MATCH("На реализацию"&amp;YEAR(MW$3),ЗФ!$2:$2,0))*INDEX(КЗ!$A$1:$O$13,MATCH($A21,КЗ!$A:$A,0),MATCH(MONTH(MW$3),КЗ!$1:$1,0)),""),0)</f>
        <v>0</v>
      </c>
      <c r="MX22" s="238" cm="1">
        <f t="array" aca="1" ref="MX22" ca="1">IFERROR(IF(AND(НачИнвП_Дата&lt;=MX$3,КИнвП_Дата&gt;MX$3),
             INDEX(ЗФ,MATCH($A21,ЗФ!$A:$A,0),MATCH("На реализацию"&amp;YEAR(MX$3),ЗФ!$2:$2,0))*INDEX(КЗ!$A$1:$O$13,MATCH($A21,КЗ!$A:$A,0),MATCH(MONTH(MX$3),КЗ!$1:$1,0)),""),0)</f>
        <v>2280</v>
      </c>
      <c r="MY22" s="238" cm="1">
        <f t="array" aca="1" ref="MY22" ca="1">IFERROR(IF(AND(НачИнвП_Дата&lt;=MY$3,КИнвП_Дата&gt;MY$3),
             INDEX(ЗФ,MATCH($A21,ЗФ!$A:$A,0),MATCH("На реализацию"&amp;YEAR(MY$3),ЗФ!$2:$2,0))*INDEX(КЗ!$A$1:$O$13,MATCH($A21,КЗ!$A:$A,0),MATCH(MONTH(MY$3),КЗ!$1:$1,0)),""),0)</f>
        <v>0</v>
      </c>
      <c r="MZ22" s="238" cm="1">
        <f t="array" aca="1" ref="MZ22" ca="1">IFERROR(IF(AND(НачИнвП_Дата&lt;=MZ$3,КИнвП_Дата&gt;MZ$3),
             INDEX(ЗФ,MATCH($A21,ЗФ!$A:$A,0),MATCH("На реализацию"&amp;YEAR(MZ$3),ЗФ!$2:$2,0))*INDEX(КЗ!$A$1:$O$13,MATCH($A21,КЗ!$A:$A,0),MATCH(MONTH(MZ$3),КЗ!$1:$1,0)),""),0)</f>
        <v>0</v>
      </c>
      <c r="NA22" s="548">
        <f t="shared" ref="NA22" ca="1" si="881">SUM(MO22:MZ22)</f>
        <v>2280</v>
      </c>
      <c r="NB22" s="238" cm="1">
        <f t="array" aca="1" ref="NB22" ca="1">IFERROR(IF(AND(НачИнвП_Дата&lt;=NB$3,КИнвП_Дата&gt;NB$3),
             INDEX(ЗФ,MATCH($A21,ЗФ!$A:$A,0),MATCH("На реализацию"&amp;YEAR(NB$3),ЗФ!$2:$2,0))*INDEX(КЗ!$A$1:$O$13,MATCH($A21,КЗ!$A:$A,0),MATCH(MONTH(NB$3),КЗ!$1:$1,0)),""),0)</f>
        <v>0</v>
      </c>
      <c r="NC22" s="238" cm="1">
        <f t="array" aca="1" ref="NC22" ca="1">IFERROR(IF(AND(НачИнвП_Дата&lt;=NC$3,КИнвП_Дата&gt;NC$3),
             INDEX(ЗФ,MATCH($A21,ЗФ!$A:$A,0),MATCH("На реализацию"&amp;YEAR(NC$3),ЗФ!$2:$2,0))*INDEX(КЗ!$A$1:$O$13,MATCH($A21,КЗ!$A:$A,0),MATCH(MONTH(NC$3),КЗ!$1:$1,0)),""),0)</f>
        <v>0</v>
      </c>
      <c r="ND22" s="238" cm="1">
        <f t="array" aca="1" ref="ND22" ca="1">IFERROR(IF(AND(НачИнвП_Дата&lt;=ND$3,КИнвП_Дата&gt;ND$3),
             INDEX(ЗФ,MATCH($A21,ЗФ!$A:$A,0),MATCH("На реализацию"&amp;YEAR(ND$3),ЗФ!$2:$2,0))*INDEX(КЗ!$A$1:$O$13,MATCH($A21,КЗ!$A:$A,0),MATCH(MONTH(ND$3),КЗ!$1:$1,0)),""),0)</f>
        <v>0</v>
      </c>
      <c r="NE22" s="238" cm="1">
        <f t="array" aca="1" ref="NE22" ca="1">IFERROR(IF(AND(НачИнвП_Дата&lt;=NE$3,КИнвП_Дата&gt;NE$3),
             INDEX(ЗФ,MATCH($A21,ЗФ!$A:$A,0),MATCH("На реализацию"&amp;YEAR(NE$3),ЗФ!$2:$2,0))*INDEX(КЗ!$A$1:$O$13,MATCH($A21,КЗ!$A:$A,0),MATCH(MONTH(NE$3),КЗ!$1:$1,0)),""),0)</f>
        <v>0</v>
      </c>
      <c r="NF22" s="238" cm="1">
        <f t="array" aca="1" ref="NF22" ca="1">IFERROR(IF(AND(НачИнвП_Дата&lt;=NF$3,КИнвП_Дата&gt;NF$3),
             INDEX(ЗФ,MATCH($A21,ЗФ!$A:$A,0),MATCH("На реализацию"&amp;YEAR(NF$3),ЗФ!$2:$2,0))*INDEX(КЗ!$A$1:$O$13,MATCH($A21,КЗ!$A:$A,0),MATCH(MONTH(NF$3),КЗ!$1:$1,0)),""),0)</f>
        <v>0</v>
      </c>
      <c r="NG22" s="238" cm="1">
        <f t="array" aca="1" ref="NG22" ca="1">IFERROR(IF(AND(НачИнвП_Дата&lt;=NG$3,КИнвП_Дата&gt;NG$3),
             INDEX(ЗФ,MATCH($A21,ЗФ!$A:$A,0),MATCH("На реализацию"&amp;YEAR(NG$3),ЗФ!$2:$2,0))*INDEX(КЗ!$A$1:$O$13,MATCH($A21,КЗ!$A:$A,0),MATCH(MONTH(NG$3),КЗ!$1:$1,0)),""),0)</f>
        <v>0</v>
      </c>
      <c r="NH22" s="238" cm="1">
        <f t="array" aca="1" ref="NH22" ca="1">IFERROR(IF(AND(НачИнвП_Дата&lt;=NH$3,КИнвП_Дата&gt;NH$3),
             INDEX(ЗФ,MATCH($A21,ЗФ!$A:$A,0),MATCH("На реализацию"&amp;YEAR(NH$3),ЗФ!$2:$2,0))*INDEX(КЗ!$A$1:$O$13,MATCH($A21,КЗ!$A:$A,0),MATCH(MONTH(NH$3),КЗ!$1:$1,0)),""),0)</f>
        <v>0</v>
      </c>
      <c r="NI22" s="238" cm="1">
        <f t="array" aca="1" ref="NI22" ca="1">IFERROR(IF(AND(НачИнвП_Дата&lt;=NI$3,КИнвП_Дата&gt;NI$3),
             INDEX(ЗФ,MATCH($A21,ЗФ!$A:$A,0),MATCH("На реализацию"&amp;YEAR(NI$3),ЗФ!$2:$2,0))*INDEX(КЗ!$A$1:$O$13,MATCH($A21,КЗ!$A:$A,0),MATCH(MONTH(NI$3),КЗ!$1:$1,0)),""),0)</f>
        <v>0</v>
      </c>
      <c r="NJ22" s="238" cm="1">
        <f t="array" aca="1" ref="NJ22" ca="1">IFERROR(IF(AND(НачИнвП_Дата&lt;=NJ$3,КИнвП_Дата&gt;NJ$3),
             INDEX(ЗФ,MATCH($A21,ЗФ!$A:$A,0),MATCH("На реализацию"&amp;YEAR(NJ$3),ЗФ!$2:$2,0))*INDEX(КЗ!$A$1:$O$13,MATCH($A21,КЗ!$A:$A,0),MATCH(MONTH(NJ$3),КЗ!$1:$1,0)),""),0)</f>
        <v>0</v>
      </c>
      <c r="NK22" s="238" cm="1">
        <f t="array" aca="1" ref="NK22" ca="1">IFERROR(IF(AND(НачИнвП_Дата&lt;=NK$3,КИнвП_Дата&gt;NK$3),
             INDEX(ЗФ,MATCH($A21,ЗФ!$A:$A,0),MATCH("На реализацию"&amp;YEAR(NK$3),ЗФ!$2:$2,0))*INDEX(КЗ!$A$1:$O$13,MATCH($A21,КЗ!$A:$A,0),MATCH(MONTH(NK$3),КЗ!$1:$1,0)),""),0)</f>
        <v>2280</v>
      </c>
      <c r="NL22" s="238" cm="1">
        <f t="array" aca="1" ref="NL22" ca="1">IFERROR(IF(AND(НачИнвП_Дата&lt;=NL$3,КИнвП_Дата&gt;NL$3),
             INDEX(ЗФ,MATCH($A21,ЗФ!$A:$A,0),MATCH("На реализацию"&amp;YEAR(NL$3),ЗФ!$2:$2,0))*INDEX(КЗ!$A$1:$O$13,MATCH($A21,КЗ!$A:$A,0),MATCH(MONTH(NL$3),КЗ!$1:$1,0)),""),0)</f>
        <v>0</v>
      </c>
      <c r="NM22" s="238" cm="1">
        <f t="array" aca="1" ref="NM22" ca="1">IFERROR(IF(AND(НачИнвП_Дата&lt;=NM$3,КИнвП_Дата&gt;NM$3),
             INDEX(ЗФ,MATCH($A21,ЗФ!$A:$A,0),MATCH("На реализацию"&amp;YEAR(NM$3),ЗФ!$2:$2,0))*INDEX(КЗ!$A$1:$O$13,MATCH($A21,КЗ!$A:$A,0),MATCH(MONTH(NM$3),КЗ!$1:$1,0)),""),0)</f>
        <v>0</v>
      </c>
      <c r="NN22" s="548">
        <f t="shared" ref="NN22" ca="1" si="882">SUM(NB22:NM22)</f>
        <v>2280</v>
      </c>
      <c r="NO22" s="238" cm="1">
        <f t="array" aca="1" ref="NO22" ca="1">IFERROR(IF(AND(НачИнвП_Дата&lt;=NO$3,КИнвП_Дата&gt;NO$3),
             INDEX(ЗФ,MATCH($A21,ЗФ!$A:$A,0),MATCH("На реализацию"&amp;YEAR(NO$3),ЗФ!$2:$2,0))*INDEX(КЗ!$A$1:$O$13,MATCH($A21,КЗ!$A:$A,0),MATCH(MONTH(NO$3),КЗ!$1:$1,0)),""),0)</f>
        <v>0</v>
      </c>
      <c r="NP22" s="238" cm="1">
        <f t="array" aca="1" ref="NP22" ca="1">IFERROR(IF(AND(НачИнвП_Дата&lt;=NP$3,КИнвП_Дата&gt;NP$3),
             INDEX(ЗФ,MATCH($A21,ЗФ!$A:$A,0),MATCH("На реализацию"&amp;YEAR(NP$3),ЗФ!$2:$2,0))*INDEX(КЗ!$A$1:$O$13,MATCH($A21,КЗ!$A:$A,0),MATCH(MONTH(NP$3),КЗ!$1:$1,0)),""),0)</f>
        <v>0</v>
      </c>
      <c r="NQ22" s="238" cm="1">
        <f t="array" aca="1" ref="NQ22" ca="1">IFERROR(IF(AND(НачИнвП_Дата&lt;=NQ$3,КИнвП_Дата&gt;NQ$3),
             INDEX(ЗФ,MATCH($A21,ЗФ!$A:$A,0),MATCH("На реализацию"&amp;YEAR(NQ$3),ЗФ!$2:$2,0))*INDEX(КЗ!$A$1:$O$13,MATCH($A21,КЗ!$A:$A,0),MATCH(MONTH(NQ$3),КЗ!$1:$1,0)),""),0)</f>
        <v>0</v>
      </c>
      <c r="NR22" s="238" cm="1">
        <f t="array" aca="1" ref="NR22" ca="1">IFERROR(IF(AND(НачИнвП_Дата&lt;=NR$3,КИнвП_Дата&gt;NR$3),
             INDEX(ЗФ,MATCH($A21,ЗФ!$A:$A,0),MATCH("На реализацию"&amp;YEAR(NR$3),ЗФ!$2:$2,0))*INDEX(КЗ!$A$1:$O$13,MATCH($A21,КЗ!$A:$A,0),MATCH(MONTH(NR$3),КЗ!$1:$1,0)),""),0)</f>
        <v>0</v>
      </c>
      <c r="NS22" s="238" cm="1">
        <f t="array" aca="1" ref="NS22" ca="1">IFERROR(IF(AND(НачИнвП_Дата&lt;=NS$3,КИнвП_Дата&gt;NS$3),
             INDEX(ЗФ,MATCH($A21,ЗФ!$A:$A,0),MATCH("На реализацию"&amp;YEAR(NS$3),ЗФ!$2:$2,0))*INDEX(КЗ!$A$1:$O$13,MATCH($A21,КЗ!$A:$A,0),MATCH(MONTH(NS$3),КЗ!$1:$1,0)),""),0)</f>
        <v>0</v>
      </c>
      <c r="NT22" s="238" cm="1">
        <f t="array" aca="1" ref="NT22" ca="1">IFERROR(IF(AND(НачИнвП_Дата&lt;=NT$3,КИнвП_Дата&gt;NT$3),
             INDEX(ЗФ,MATCH($A21,ЗФ!$A:$A,0),MATCH("На реализацию"&amp;YEAR(NT$3),ЗФ!$2:$2,0))*INDEX(КЗ!$A$1:$O$13,MATCH($A21,КЗ!$A:$A,0),MATCH(MONTH(NT$3),КЗ!$1:$1,0)),""),0)</f>
        <v>0</v>
      </c>
      <c r="NU22" s="238" cm="1">
        <f t="array" aca="1" ref="NU22" ca="1">IFERROR(IF(AND(НачИнвП_Дата&lt;=NU$3,КИнвП_Дата&gt;NU$3),
             INDEX(ЗФ,MATCH($A21,ЗФ!$A:$A,0),MATCH("На реализацию"&amp;YEAR(NU$3),ЗФ!$2:$2,0))*INDEX(КЗ!$A$1:$O$13,MATCH($A21,КЗ!$A:$A,0),MATCH(MONTH(NU$3),КЗ!$1:$1,0)),""),0)</f>
        <v>0</v>
      </c>
      <c r="NV22" s="238" cm="1">
        <f t="array" aca="1" ref="NV22" ca="1">IFERROR(IF(AND(НачИнвП_Дата&lt;=NV$3,КИнвП_Дата&gt;NV$3),
             INDEX(ЗФ,MATCH($A21,ЗФ!$A:$A,0),MATCH("На реализацию"&amp;YEAR(NV$3),ЗФ!$2:$2,0))*INDEX(КЗ!$A$1:$O$13,MATCH($A21,КЗ!$A:$A,0),MATCH(MONTH(NV$3),КЗ!$1:$1,0)),""),0)</f>
        <v>0</v>
      </c>
      <c r="NW22" s="238" cm="1">
        <f t="array" aca="1" ref="NW22" ca="1">IFERROR(IF(AND(НачИнвП_Дата&lt;=NW$3,КИнвП_Дата&gt;NW$3),
             INDEX(ЗФ,MATCH($A21,ЗФ!$A:$A,0),MATCH("На реализацию"&amp;YEAR(NW$3),ЗФ!$2:$2,0))*INDEX(КЗ!$A$1:$O$13,MATCH($A21,КЗ!$A:$A,0),MATCH(MONTH(NW$3),КЗ!$1:$1,0)),""),0)</f>
        <v>0</v>
      </c>
      <c r="NX22" s="238" cm="1">
        <f t="array" aca="1" ref="NX22" ca="1">IFERROR(IF(AND(НачИнвП_Дата&lt;=NX$3,КИнвП_Дата&gt;NX$3),
             INDEX(ЗФ,MATCH($A21,ЗФ!$A:$A,0),MATCH("На реализацию"&amp;YEAR(NX$3),ЗФ!$2:$2,0))*INDEX(КЗ!$A$1:$O$13,MATCH($A21,КЗ!$A:$A,0),MATCH(MONTH(NX$3),КЗ!$1:$1,0)),""),0)</f>
        <v>2280</v>
      </c>
      <c r="NY22" s="238" cm="1">
        <f t="array" aca="1" ref="NY22" ca="1">IFERROR(IF(AND(НачИнвП_Дата&lt;=NY$3,КИнвП_Дата&gt;NY$3),
             INDEX(ЗФ,MATCH($A21,ЗФ!$A:$A,0),MATCH("На реализацию"&amp;YEAR(NY$3),ЗФ!$2:$2,0))*INDEX(КЗ!$A$1:$O$13,MATCH($A21,КЗ!$A:$A,0),MATCH(MONTH(NY$3),КЗ!$1:$1,0)),""),0)</f>
        <v>0</v>
      </c>
      <c r="NZ22" s="238" cm="1">
        <f t="array" aca="1" ref="NZ22" ca="1">IFERROR(IF(AND(НачИнвП_Дата&lt;=NZ$3,КИнвП_Дата&gt;NZ$3),
             INDEX(ЗФ,MATCH($A21,ЗФ!$A:$A,0),MATCH("На реализацию"&amp;YEAR(NZ$3),ЗФ!$2:$2,0))*INDEX(КЗ!$A$1:$O$13,MATCH($A21,КЗ!$A:$A,0),MATCH(MONTH(NZ$3),КЗ!$1:$1,0)),""),0)</f>
        <v>0</v>
      </c>
      <c r="OA22" s="548">
        <f t="shared" ref="OA22" ca="1" si="883">SUM(NO22:NZ22)</f>
        <v>2280</v>
      </c>
      <c r="OB22" s="238" cm="1">
        <f t="array" aca="1" ref="OB22" ca="1">IFERROR(IF(AND(НачИнвП_Дата&lt;=OB$3,КИнвП_Дата&gt;OB$3),
             INDEX(ЗФ,MATCH($A21,ЗФ!$A:$A,0),MATCH("На реализацию"&amp;YEAR(OB$3),ЗФ!$2:$2,0))*INDEX(КЗ!$A$1:$O$13,MATCH($A21,КЗ!$A:$A,0),MATCH(MONTH(OB$3),КЗ!$1:$1,0)),""),0)</f>
        <v>0</v>
      </c>
      <c r="OC22" s="238" cm="1">
        <f t="array" aca="1" ref="OC22" ca="1">IFERROR(IF(AND(НачИнвП_Дата&lt;=OC$3,КИнвП_Дата&gt;OC$3),
             INDEX(ЗФ,MATCH($A21,ЗФ!$A:$A,0),MATCH("На реализацию"&amp;YEAR(OC$3),ЗФ!$2:$2,0))*INDEX(КЗ!$A$1:$O$13,MATCH($A21,КЗ!$A:$A,0),MATCH(MONTH(OC$3),КЗ!$1:$1,0)),""),0)</f>
        <v>0</v>
      </c>
      <c r="OD22" s="238" cm="1">
        <f t="array" aca="1" ref="OD22" ca="1">IFERROR(IF(AND(НачИнвП_Дата&lt;=OD$3,КИнвП_Дата&gt;OD$3),
             INDEX(ЗФ,MATCH($A21,ЗФ!$A:$A,0),MATCH("На реализацию"&amp;YEAR(OD$3),ЗФ!$2:$2,0))*INDEX(КЗ!$A$1:$O$13,MATCH($A21,КЗ!$A:$A,0),MATCH(MONTH(OD$3),КЗ!$1:$1,0)),""),0)</f>
        <v>0</v>
      </c>
      <c r="OE22" s="238" cm="1">
        <f t="array" aca="1" ref="OE22" ca="1">IFERROR(IF(AND(НачИнвП_Дата&lt;=OE$3,КИнвП_Дата&gt;OE$3),
             INDEX(ЗФ,MATCH($A21,ЗФ!$A:$A,0),MATCH("На реализацию"&amp;YEAR(OE$3),ЗФ!$2:$2,0))*INDEX(КЗ!$A$1:$O$13,MATCH($A21,КЗ!$A:$A,0),MATCH(MONTH(OE$3),КЗ!$1:$1,0)),""),0)</f>
        <v>0</v>
      </c>
      <c r="OF22" s="238" cm="1">
        <f t="array" aca="1" ref="OF22" ca="1">IFERROR(IF(AND(НачИнвП_Дата&lt;=OF$3,КИнвП_Дата&gt;OF$3),
             INDEX(ЗФ,MATCH($A21,ЗФ!$A:$A,0),MATCH("На реализацию"&amp;YEAR(OF$3),ЗФ!$2:$2,0))*INDEX(КЗ!$A$1:$O$13,MATCH($A21,КЗ!$A:$A,0),MATCH(MONTH(OF$3),КЗ!$1:$1,0)),""),0)</f>
        <v>0</v>
      </c>
      <c r="OG22" s="238" cm="1">
        <f t="array" aca="1" ref="OG22" ca="1">IFERROR(IF(AND(НачИнвП_Дата&lt;=OG$3,КИнвП_Дата&gt;OG$3),
             INDEX(ЗФ,MATCH($A21,ЗФ!$A:$A,0),MATCH("На реализацию"&amp;YEAR(OG$3),ЗФ!$2:$2,0))*INDEX(КЗ!$A$1:$O$13,MATCH($A21,КЗ!$A:$A,0),MATCH(MONTH(OG$3),КЗ!$1:$1,0)),""),0)</f>
        <v>0</v>
      </c>
      <c r="OH22" s="238" cm="1">
        <f t="array" aca="1" ref="OH22" ca="1">IFERROR(IF(AND(НачИнвП_Дата&lt;=OH$3,КИнвП_Дата&gt;OH$3),
             INDEX(ЗФ,MATCH($A21,ЗФ!$A:$A,0),MATCH("На реализацию"&amp;YEAR(OH$3),ЗФ!$2:$2,0))*INDEX(КЗ!$A$1:$O$13,MATCH($A21,КЗ!$A:$A,0),MATCH(MONTH(OH$3),КЗ!$1:$1,0)),""),0)</f>
        <v>0</v>
      </c>
      <c r="OI22" s="238" cm="1">
        <f t="array" aca="1" ref="OI22" ca="1">IFERROR(IF(AND(НачИнвП_Дата&lt;=OI$3,КИнвП_Дата&gt;OI$3),
             INDEX(ЗФ,MATCH($A21,ЗФ!$A:$A,0),MATCH("На реализацию"&amp;YEAR(OI$3),ЗФ!$2:$2,0))*INDEX(КЗ!$A$1:$O$13,MATCH($A21,КЗ!$A:$A,0),MATCH(MONTH(OI$3),КЗ!$1:$1,0)),""),0)</f>
        <v>0</v>
      </c>
      <c r="OJ22" s="238" cm="1">
        <f t="array" aca="1" ref="OJ22" ca="1">IFERROR(IF(AND(НачИнвП_Дата&lt;=OJ$3,КИнвП_Дата&gt;OJ$3),
             INDEX(ЗФ,MATCH($A21,ЗФ!$A:$A,0),MATCH("На реализацию"&amp;YEAR(OJ$3),ЗФ!$2:$2,0))*INDEX(КЗ!$A$1:$O$13,MATCH($A21,КЗ!$A:$A,0),MATCH(MONTH(OJ$3),КЗ!$1:$1,0)),""),0)</f>
        <v>0</v>
      </c>
      <c r="OK22" s="238" t="str" cm="1">
        <f t="array" aca="1" ref="OK22" ca="1">IFERROR(IF(AND(НачИнвП_Дата&lt;=OK$3,КИнвП_Дата&gt;OK$3),
             INDEX(ЗФ,MATCH($A21,ЗФ!$A:$A,0),MATCH("На реализацию"&amp;YEAR(OK$3),ЗФ!$2:$2,0))*INDEX(КЗ!$A$1:$O$13,MATCH($A21,КЗ!$A:$A,0),MATCH(MONTH(OK$3),КЗ!$1:$1,0)),""),0)</f>
        <v/>
      </c>
      <c r="OL22" s="238" t="str" cm="1">
        <f t="array" aca="1" ref="OL22" ca="1">IFERROR(IF(AND(НачИнвП_Дата&lt;=OL$3,КИнвП_Дата&gt;OL$3),
             INDEX(ЗФ,MATCH($A21,ЗФ!$A:$A,0),MATCH("На реализацию"&amp;YEAR(OL$3),ЗФ!$2:$2,0))*INDEX(КЗ!$A$1:$O$13,MATCH($A21,КЗ!$A:$A,0),MATCH(MONTH(OL$3),КЗ!$1:$1,0)),""),0)</f>
        <v/>
      </c>
      <c r="OM22" s="238" t="str" cm="1">
        <f t="array" aca="1" ref="OM22" ca="1">IFERROR(IF(AND(НачИнвП_Дата&lt;=OM$3,КИнвП_Дата&gt;OM$3),
             INDEX(ЗФ,MATCH($A21,ЗФ!$A:$A,0),MATCH("На реализацию"&amp;YEAR(OM$3),ЗФ!$2:$2,0))*INDEX(КЗ!$A$1:$O$13,MATCH($A21,КЗ!$A:$A,0),MATCH(MONTH(OM$3),КЗ!$1:$1,0)),""),0)</f>
        <v/>
      </c>
      <c r="ON22" s="548">
        <f t="shared" ref="ON22" ca="1" si="884">SUM(OB22:OM22)</f>
        <v>0</v>
      </c>
    </row>
    <row r="23" spans="1:404" s="233" customFormat="1" ht="12.75" outlineLevel="2">
      <c r="A23" s="231" t="s">
        <v>240</v>
      </c>
      <c r="B23" s="232">
        <f ca="1">IFERROR(IF(OFFSET(B23,-1,0,1,1)&lt;&gt;"", INDEX(ЗФ,MATCH($A21,ЗФ!$A:$A,0),MATCH("Цена на реализацию"&amp;YEAR(B$3),ЗФ!$2:$2,0)),0),0)</f>
        <v>0</v>
      </c>
      <c r="C23" s="232">
        <f ca="1">IFERROR(IF(OFFSET(C23,-1,0,1,1)&lt;&gt;"", INDEX(ЗФ,MATCH($A21,ЗФ!$A:$A,0),MATCH("Цена на реализацию"&amp;YEAR(C$3),ЗФ!$2:$2,0)),0),0)</f>
        <v>0</v>
      </c>
      <c r="D23" s="232">
        <f ca="1">IFERROR(IF(OFFSET(D23,-1,0,1,1)&lt;&gt;"", INDEX(ЗФ,MATCH($A21,ЗФ!$A:$A,0),MATCH("Цена на реализацию"&amp;YEAR(D$3),ЗФ!$2:$2,0)),0),0)</f>
        <v>0</v>
      </c>
      <c r="E23" s="232">
        <f ca="1">IFERROR(IF(OFFSET(E23,-1,0,1,1)&lt;&gt;"", INDEX(ЗФ,MATCH($A21,ЗФ!$A:$A,0),MATCH("Цена на реализацию"&amp;YEAR(E$3),ЗФ!$2:$2,0)),0),0)</f>
        <v>0</v>
      </c>
      <c r="F23" s="232">
        <f ca="1">IFERROR(IF(OFFSET(F23,-1,0,1,1)&lt;&gt;"", INDEX(ЗФ,MATCH($A21,ЗФ!$A:$A,0),MATCH("Цена на реализацию"&amp;YEAR(F$3),ЗФ!$2:$2,0)),0),0)</f>
        <v>0</v>
      </c>
      <c r="G23" s="232">
        <f ca="1">IFERROR(IF(OFFSET(G23,-1,0,1,1)&lt;&gt;"", INDEX(ЗФ,MATCH($A21,ЗФ!$A:$A,0),MATCH("Цена на реализацию"&amp;YEAR(G$3),ЗФ!$2:$2,0)),0),0)</f>
        <v>0</v>
      </c>
      <c r="H23" s="232">
        <f ca="1">IFERROR(IF(OFFSET(H23,-1,0,1,1)&lt;&gt;"", INDEX(ЗФ,MATCH($A21,ЗФ!$A:$A,0),MATCH("Цена на реализацию"&amp;YEAR(H$3),ЗФ!$2:$2,0)),0),0)</f>
        <v>0</v>
      </c>
      <c r="I23" s="232">
        <f ca="1">IFERROR(IF(OFFSET(I23,-1,0,1,1)&lt;&gt;"", INDEX(ЗФ,MATCH($A21,ЗФ!$A:$A,0),MATCH("Цена на реализацию"&amp;YEAR(I$3),ЗФ!$2:$2,0)),0),0)</f>
        <v>0</v>
      </c>
      <c r="J23" s="232">
        <f ca="1">IFERROR(IF(OFFSET(J23,-1,0,1,1)&lt;&gt;"", INDEX(ЗФ,MATCH($A21,ЗФ!$A:$A,0),MATCH("Цена на реализацию"&amp;YEAR(J$3),ЗФ!$2:$2,0)),0),0)</f>
        <v>0</v>
      </c>
      <c r="K23" s="232">
        <f ca="1">IFERROR(IF(OFFSET(K23,-1,0,1,1)&lt;&gt;"", INDEX(ЗФ,MATCH($A21,ЗФ!$A:$A,0),MATCH("Цена на реализацию"&amp;YEAR(K$3),ЗФ!$2:$2,0)),0),0)</f>
        <v>12</v>
      </c>
      <c r="L23" s="232">
        <f ca="1">IFERROR(IF(OFFSET(L23,-1,0,1,1)&lt;&gt;"", INDEX(ЗФ,MATCH($A21,ЗФ!$A:$A,0),MATCH("Цена на реализацию"&amp;YEAR(L$3),ЗФ!$2:$2,0)),0),0)</f>
        <v>12</v>
      </c>
      <c r="M23" s="232">
        <f ca="1">IFERROR(IF(OFFSET(M23,-1,0,1,1)&lt;&gt;"", INDEX(ЗФ,MATCH($A21,ЗФ!$A:$A,0),MATCH("Цена на реализацию"&amp;YEAR(M$3),ЗФ!$2:$2,0)),0),0)</f>
        <v>12</v>
      </c>
      <c r="N23" s="548">
        <f t="shared" ref="N23:BN23" ca="1" si="885">IFERROR(N21/N22,0)</f>
        <v>12</v>
      </c>
      <c r="O23" s="232">
        <f ca="1">IFERROR(IF(OFFSET(O23,-1,0,1,1)&lt;&gt;"", INDEX(ЗФ,MATCH($A21,ЗФ!$A:$A,0),MATCH("Цена на реализацию"&amp;YEAR(O$3),ЗФ!$2:$2,0)),0),0)</f>
        <v>12</v>
      </c>
      <c r="P23" s="232">
        <f ca="1">IFERROR(IF(OFFSET(P23,-1,0,1,1)&lt;&gt;"", INDEX(ЗФ,MATCH($A21,ЗФ!$A:$A,0),MATCH("Цена на реализацию"&amp;YEAR(P$3),ЗФ!$2:$2,0)),0),0)</f>
        <v>12</v>
      </c>
      <c r="Q23" s="232">
        <f ca="1">IFERROR(IF(OFFSET(Q23,-1,0,1,1)&lt;&gt;"", INDEX(ЗФ,MATCH($A21,ЗФ!$A:$A,0),MATCH("Цена на реализацию"&amp;YEAR(Q$3),ЗФ!$2:$2,0)),0),0)</f>
        <v>12</v>
      </c>
      <c r="R23" s="232">
        <f ca="1">IFERROR(IF(OFFSET(R23,-1,0,1,1)&lt;&gt;"", INDEX(ЗФ,MATCH($A21,ЗФ!$A:$A,0),MATCH("Цена на реализацию"&amp;YEAR(R$3),ЗФ!$2:$2,0)),0),0)</f>
        <v>12</v>
      </c>
      <c r="S23" s="232">
        <f ca="1">IFERROR(IF(OFFSET(S23,-1,0,1,1)&lt;&gt;"", INDEX(ЗФ,MATCH($A21,ЗФ!$A:$A,0),MATCH("Цена на реализацию"&amp;YEAR(S$3),ЗФ!$2:$2,0)),0),0)</f>
        <v>12</v>
      </c>
      <c r="T23" s="232">
        <f ca="1">IFERROR(IF(OFFSET(T23,-1,0,1,1)&lt;&gt;"", INDEX(ЗФ,MATCH($A21,ЗФ!$A:$A,0),MATCH("Цена на реализацию"&amp;YEAR(T$3),ЗФ!$2:$2,0)),0),0)</f>
        <v>12</v>
      </c>
      <c r="U23" s="232">
        <f ca="1">IFERROR(IF(OFFSET(U23,-1,0,1,1)&lt;&gt;"", INDEX(ЗФ,MATCH($A21,ЗФ!$A:$A,0),MATCH("Цена на реализацию"&amp;YEAR(U$3),ЗФ!$2:$2,0)),0),0)</f>
        <v>12</v>
      </c>
      <c r="V23" s="232">
        <f ca="1">IFERROR(IF(OFFSET(V23,-1,0,1,1)&lt;&gt;"", INDEX(ЗФ,MATCH($A21,ЗФ!$A:$A,0),MATCH("Цена на реализацию"&amp;YEAR(V$3),ЗФ!$2:$2,0)),0),0)</f>
        <v>12</v>
      </c>
      <c r="W23" s="232">
        <f ca="1">IFERROR(IF(OFFSET(W23,-1,0,1,1)&lt;&gt;"", INDEX(ЗФ,MATCH($A21,ЗФ!$A:$A,0),MATCH("Цена на реализацию"&amp;YEAR(W$3),ЗФ!$2:$2,0)),0),0)</f>
        <v>12</v>
      </c>
      <c r="X23" s="232">
        <f ca="1">IFERROR(IF(OFFSET(X23,-1,0,1,1)&lt;&gt;"", INDEX(ЗФ,MATCH($A21,ЗФ!$A:$A,0),MATCH("Цена на реализацию"&amp;YEAR(X$3),ЗФ!$2:$2,0)),0),0)</f>
        <v>12</v>
      </c>
      <c r="Y23" s="232">
        <f ca="1">IFERROR(IF(OFFSET(Y23,-1,0,1,1)&lt;&gt;"", INDEX(ЗФ,MATCH($A21,ЗФ!$A:$A,0),MATCH("Цена на реализацию"&amp;YEAR(Y$3),ЗФ!$2:$2,0)),0),0)</f>
        <v>12</v>
      </c>
      <c r="Z23" s="232">
        <f ca="1">IFERROR(IF(OFFSET(Z23,-1,0,1,1)&lt;&gt;"", INDEX(ЗФ,MATCH($A21,ЗФ!$A:$A,0),MATCH("Цена на реализацию"&amp;YEAR(Z$3),ЗФ!$2:$2,0)),0),0)</f>
        <v>12</v>
      </c>
      <c r="AA23" s="548">
        <f t="shared" ca="1" si="885"/>
        <v>12</v>
      </c>
      <c r="AB23" s="232">
        <f ca="1">IFERROR(IF(OFFSET(AB23,-1,0,1,1)&lt;&gt;"", INDEX(ЗФ,MATCH($A21,ЗФ!$A:$A,0),MATCH("Цена на реализацию"&amp;YEAR(AB$3),ЗФ!$2:$2,0)),0),0)</f>
        <v>12</v>
      </c>
      <c r="AC23" s="232">
        <f ca="1">IFERROR(IF(OFFSET(AC23,-1,0,1,1)&lt;&gt;"", INDEX(ЗФ,MATCH($A21,ЗФ!$A:$A,0),MATCH("Цена на реализацию"&amp;YEAR(AC$3),ЗФ!$2:$2,0)),0),0)</f>
        <v>12</v>
      </c>
      <c r="AD23" s="232">
        <f ca="1">IFERROR(IF(OFFSET(AD23,-1,0,1,1)&lt;&gt;"", INDEX(ЗФ,MATCH($A21,ЗФ!$A:$A,0),MATCH("Цена на реализацию"&amp;YEAR(AD$3),ЗФ!$2:$2,0)),0),0)</f>
        <v>12</v>
      </c>
      <c r="AE23" s="232">
        <f ca="1">IFERROR(IF(OFFSET(AE23,-1,0,1,1)&lt;&gt;"", INDEX(ЗФ,MATCH($A21,ЗФ!$A:$A,0),MATCH("Цена на реализацию"&amp;YEAR(AE$3),ЗФ!$2:$2,0)),0),0)</f>
        <v>12</v>
      </c>
      <c r="AF23" s="232">
        <f ca="1">IFERROR(IF(OFFSET(AF23,-1,0,1,1)&lt;&gt;"", INDEX(ЗФ,MATCH($A21,ЗФ!$A:$A,0),MATCH("Цена на реализацию"&amp;YEAR(AF$3),ЗФ!$2:$2,0)),0),0)</f>
        <v>12</v>
      </c>
      <c r="AG23" s="232">
        <f ca="1">IFERROR(IF(OFFSET(AG23,-1,0,1,1)&lt;&gt;"", INDEX(ЗФ,MATCH($A21,ЗФ!$A:$A,0),MATCH("Цена на реализацию"&amp;YEAR(AG$3),ЗФ!$2:$2,0)),0),0)</f>
        <v>12</v>
      </c>
      <c r="AH23" s="232">
        <f ca="1">IFERROR(IF(OFFSET(AH23,-1,0,1,1)&lt;&gt;"", INDEX(ЗФ,MATCH($A21,ЗФ!$A:$A,0),MATCH("Цена на реализацию"&amp;YEAR(AH$3),ЗФ!$2:$2,0)),0),0)</f>
        <v>12</v>
      </c>
      <c r="AI23" s="232">
        <f ca="1">IFERROR(IF(OFFSET(AI23,-1,0,1,1)&lt;&gt;"", INDEX(ЗФ,MATCH($A21,ЗФ!$A:$A,0),MATCH("Цена на реализацию"&amp;YEAR(AI$3),ЗФ!$2:$2,0)),0),0)</f>
        <v>12</v>
      </c>
      <c r="AJ23" s="232">
        <f ca="1">IFERROR(IF(OFFSET(AJ23,-1,0,1,1)&lt;&gt;"", INDEX(ЗФ,MATCH($A21,ЗФ!$A:$A,0),MATCH("Цена на реализацию"&amp;YEAR(AJ$3),ЗФ!$2:$2,0)),0),0)</f>
        <v>12</v>
      </c>
      <c r="AK23" s="232">
        <f ca="1">IFERROR(IF(OFFSET(AK23,-1,0,1,1)&lt;&gt;"", INDEX(ЗФ,MATCH($A21,ЗФ!$A:$A,0),MATCH("Цена на реализацию"&amp;YEAR(AK$3),ЗФ!$2:$2,0)),0),0)</f>
        <v>12</v>
      </c>
      <c r="AL23" s="232">
        <f ca="1">IFERROR(IF(OFFSET(AL23,-1,0,1,1)&lt;&gt;"", INDEX(ЗФ,MATCH($A21,ЗФ!$A:$A,0),MATCH("Цена на реализацию"&amp;YEAR(AL$3),ЗФ!$2:$2,0)),0),0)</f>
        <v>12</v>
      </c>
      <c r="AM23" s="232">
        <f ca="1">IFERROR(IF(OFFSET(AM23,-1,0,1,1)&lt;&gt;"", INDEX(ЗФ,MATCH($A21,ЗФ!$A:$A,0),MATCH("Цена на реализацию"&amp;YEAR(AM$3),ЗФ!$2:$2,0)),0),0)</f>
        <v>12</v>
      </c>
      <c r="AN23" s="548">
        <f t="shared" ca="1" si="885"/>
        <v>12</v>
      </c>
      <c r="AO23" s="232">
        <f ca="1">IFERROR(IF(OFFSET(AO23,-1,0,1,1)&lt;&gt;"", INDEX(ЗФ,MATCH($A21,ЗФ!$A:$A,0),MATCH("Цена на реализацию"&amp;YEAR(AO$3),ЗФ!$2:$2,0)),0),0)</f>
        <v>12</v>
      </c>
      <c r="AP23" s="232">
        <f ca="1">IFERROR(IF(OFFSET(AP23,-1,0,1,1)&lt;&gt;"", INDEX(ЗФ,MATCH($A21,ЗФ!$A:$A,0),MATCH("Цена на реализацию"&amp;YEAR(AP$3),ЗФ!$2:$2,0)),0),0)</f>
        <v>12</v>
      </c>
      <c r="AQ23" s="232">
        <f ca="1">IFERROR(IF(OFFSET(AQ23,-1,0,1,1)&lt;&gt;"", INDEX(ЗФ,MATCH($A21,ЗФ!$A:$A,0),MATCH("Цена на реализацию"&amp;YEAR(AQ$3),ЗФ!$2:$2,0)),0),0)</f>
        <v>12</v>
      </c>
      <c r="AR23" s="232">
        <f ca="1">IFERROR(IF(OFFSET(AR23,-1,0,1,1)&lt;&gt;"", INDEX(ЗФ,MATCH($A21,ЗФ!$A:$A,0),MATCH("Цена на реализацию"&amp;YEAR(AR$3),ЗФ!$2:$2,0)),0),0)</f>
        <v>12</v>
      </c>
      <c r="AS23" s="232">
        <f ca="1">IFERROR(IF(OFFSET(AS23,-1,0,1,1)&lt;&gt;"", INDEX(ЗФ,MATCH($A21,ЗФ!$A:$A,0),MATCH("Цена на реализацию"&amp;YEAR(AS$3),ЗФ!$2:$2,0)),0),0)</f>
        <v>12</v>
      </c>
      <c r="AT23" s="232">
        <f ca="1">IFERROR(IF(OFFSET(AT23,-1,0,1,1)&lt;&gt;"", INDEX(ЗФ,MATCH($A21,ЗФ!$A:$A,0),MATCH("Цена на реализацию"&amp;YEAR(AT$3),ЗФ!$2:$2,0)),0),0)</f>
        <v>12</v>
      </c>
      <c r="AU23" s="232">
        <f ca="1">IFERROR(IF(OFFSET(AU23,-1,0,1,1)&lt;&gt;"", INDEX(ЗФ,MATCH($A21,ЗФ!$A:$A,0),MATCH("Цена на реализацию"&amp;YEAR(AU$3),ЗФ!$2:$2,0)),0),0)</f>
        <v>12</v>
      </c>
      <c r="AV23" s="232">
        <f ca="1">IFERROR(IF(OFFSET(AV23,-1,0,1,1)&lt;&gt;"", INDEX(ЗФ,MATCH($A21,ЗФ!$A:$A,0),MATCH("Цена на реализацию"&amp;YEAR(AV$3),ЗФ!$2:$2,0)),0),0)</f>
        <v>12</v>
      </c>
      <c r="AW23" s="232">
        <f ca="1">IFERROR(IF(OFFSET(AW23,-1,0,1,1)&lt;&gt;"", INDEX(ЗФ,MATCH($A21,ЗФ!$A:$A,0),MATCH("Цена на реализацию"&amp;YEAR(AW$3),ЗФ!$2:$2,0)),0),0)</f>
        <v>12</v>
      </c>
      <c r="AX23" s="232">
        <f ca="1">IFERROR(IF(OFFSET(AX23,-1,0,1,1)&lt;&gt;"", INDEX(ЗФ,MATCH($A21,ЗФ!$A:$A,0),MATCH("Цена на реализацию"&amp;YEAR(AX$3),ЗФ!$2:$2,0)),0),0)</f>
        <v>12</v>
      </c>
      <c r="AY23" s="232">
        <f ca="1">IFERROR(IF(OFFSET(AY23,-1,0,1,1)&lt;&gt;"", INDEX(ЗФ,MATCH($A21,ЗФ!$A:$A,0),MATCH("Цена на реализацию"&amp;YEAR(AY$3),ЗФ!$2:$2,0)),0),0)</f>
        <v>12</v>
      </c>
      <c r="AZ23" s="232">
        <f ca="1">IFERROR(IF(OFFSET(AZ23,-1,0,1,1)&lt;&gt;"", INDEX(ЗФ,MATCH($A21,ЗФ!$A:$A,0),MATCH("Цена на реализацию"&amp;YEAR(AZ$3),ЗФ!$2:$2,0)),0),0)</f>
        <v>12</v>
      </c>
      <c r="BA23" s="548">
        <f t="shared" ca="1" si="885"/>
        <v>12</v>
      </c>
      <c r="BB23" s="232">
        <f ca="1">IFERROR(IF(OFFSET(BB23,-1,0,1,1)&lt;&gt;"", INDEX(ЗФ,MATCH($A21,ЗФ!$A:$A,0),MATCH("Цена на реализацию"&amp;YEAR(BB$3),ЗФ!$2:$2,0)),0),0)</f>
        <v>12</v>
      </c>
      <c r="BC23" s="232">
        <f ca="1">IFERROR(IF(OFFSET(BC23,-1,0,1,1)&lt;&gt;"", INDEX(ЗФ,MATCH($A21,ЗФ!$A:$A,0),MATCH("Цена на реализацию"&amp;YEAR(BC$3),ЗФ!$2:$2,0)),0),0)</f>
        <v>12</v>
      </c>
      <c r="BD23" s="232">
        <f ca="1">IFERROR(IF(OFFSET(BD23,-1,0,1,1)&lt;&gt;"", INDEX(ЗФ,MATCH($A21,ЗФ!$A:$A,0),MATCH("Цена на реализацию"&amp;YEAR(BD$3),ЗФ!$2:$2,0)),0),0)</f>
        <v>12</v>
      </c>
      <c r="BE23" s="232">
        <f ca="1">IFERROR(IF(OFFSET(BE23,-1,0,1,1)&lt;&gt;"", INDEX(ЗФ,MATCH($A21,ЗФ!$A:$A,0),MATCH("Цена на реализацию"&amp;YEAR(BE$3),ЗФ!$2:$2,0)),0),0)</f>
        <v>12</v>
      </c>
      <c r="BF23" s="232">
        <f ca="1">IFERROR(IF(OFFSET(BF23,-1,0,1,1)&lt;&gt;"", INDEX(ЗФ,MATCH($A21,ЗФ!$A:$A,0),MATCH("Цена на реализацию"&amp;YEAR(BF$3),ЗФ!$2:$2,0)),0),0)</f>
        <v>12</v>
      </c>
      <c r="BG23" s="232">
        <f ca="1">IFERROR(IF(OFFSET(BG23,-1,0,1,1)&lt;&gt;"", INDEX(ЗФ,MATCH($A21,ЗФ!$A:$A,0),MATCH("Цена на реализацию"&amp;YEAR(BG$3),ЗФ!$2:$2,0)),0),0)</f>
        <v>12</v>
      </c>
      <c r="BH23" s="232">
        <f ca="1">IFERROR(IF(OFFSET(BH23,-1,0,1,1)&lt;&gt;"", INDEX(ЗФ,MATCH($A21,ЗФ!$A:$A,0),MATCH("Цена на реализацию"&amp;YEAR(BH$3),ЗФ!$2:$2,0)),0),0)</f>
        <v>12</v>
      </c>
      <c r="BI23" s="232">
        <f ca="1">IFERROR(IF(OFFSET(BI23,-1,0,1,1)&lt;&gt;"", INDEX(ЗФ,MATCH($A21,ЗФ!$A:$A,0),MATCH("Цена на реализацию"&amp;YEAR(BI$3),ЗФ!$2:$2,0)),0),0)</f>
        <v>12</v>
      </c>
      <c r="BJ23" s="232">
        <f ca="1">IFERROR(IF(OFFSET(BJ23,-1,0,1,1)&lt;&gt;"", INDEX(ЗФ,MATCH($A21,ЗФ!$A:$A,0),MATCH("Цена на реализацию"&amp;YEAR(BJ$3),ЗФ!$2:$2,0)),0),0)</f>
        <v>12</v>
      </c>
      <c r="BK23" s="232">
        <f ca="1">IFERROR(IF(OFFSET(BK23,-1,0,1,1)&lt;&gt;"", INDEX(ЗФ,MATCH($A21,ЗФ!$A:$A,0),MATCH("Цена на реализацию"&amp;YEAR(BK$3),ЗФ!$2:$2,0)),0),0)</f>
        <v>12</v>
      </c>
      <c r="BL23" s="232">
        <f ca="1">IFERROR(IF(OFFSET(BL23,-1,0,1,1)&lt;&gt;"", INDEX(ЗФ,MATCH($A21,ЗФ!$A:$A,0),MATCH("Цена на реализацию"&amp;YEAR(BL$3),ЗФ!$2:$2,0)),0),0)</f>
        <v>12</v>
      </c>
      <c r="BM23" s="232">
        <f ca="1">IFERROR(IF(OFFSET(BM23,-1,0,1,1)&lt;&gt;"", INDEX(ЗФ,MATCH($A21,ЗФ!$A:$A,0),MATCH("Цена на реализацию"&amp;YEAR(BM$3),ЗФ!$2:$2,0)),0),0)</f>
        <v>12</v>
      </c>
      <c r="BN23" s="548">
        <f t="shared" ca="1" si="885"/>
        <v>12</v>
      </c>
      <c r="BO23" s="232">
        <f ca="1">IFERROR(IF(OFFSET(BO23,-1,0,1,1)&lt;&gt;"", INDEX(ЗФ,MATCH($A21,ЗФ!$A:$A,0),MATCH("Цена на реализацию"&amp;YEAR(BO$3),ЗФ!$2:$2,0)),0),0)</f>
        <v>12</v>
      </c>
      <c r="BP23" s="232">
        <f ca="1">IFERROR(IF(OFFSET(BP23,-1,0,1,1)&lt;&gt;"", INDEX(ЗФ,MATCH($A21,ЗФ!$A:$A,0),MATCH("Цена на реализацию"&amp;YEAR(BP$3),ЗФ!$2:$2,0)),0),0)</f>
        <v>12</v>
      </c>
      <c r="BQ23" s="232">
        <f ca="1">IFERROR(IF(OFFSET(BQ23,-1,0,1,1)&lt;&gt;"", INDEX(ЗФ,MATCH($A21,ЗФ!$A:$A,0),MATCH("Цена на реализацию"&amp;YEAR(BQ$3),ЗФ!$2:$2,0)),0),0)</f>
        <v>12</v>
      </c>
      <c r="BR23" s="232">
        <f ca="1">IFERROR(IF(OFFSET(BR23,-1,0,1,1)&lt;&gt;"", INDEX(ЗФ,MATCH($A21,ЗФ!$A:$A,0),MATCH("Цена на реализацию"&amp;YEAR(BR$3),ЗФ!$2:$2,0)),0),0)</f>
        <v>12</v>
      </c>
      <c r="BS23" s="232">
        <f ca="1">IFERROR(IF(OFFSET(BS23,-1,0,1,1)&lt;&gt;"", INDEX(ЗФ,MATCH($A21,ЗФ!$A:$A,0),MATCH("Цена на реализацию"&amp;YEAR(BS$3),ЗФ!$2:$2,0)),0),0)</f>
        <v>12</v>
      </c>
      <c r="BT23" s="232">
        <f ca="1">IFERROR(IF(OFFSET(BT23,-1,0,1,1)&lt;&gt;"", INDEX(ЗФ,MATCH($A21,ЗФ!$A:$A,0),MATCH("Цена на реализацию"&amp;YEAR(BT$3),ЗФ!$2:$2,0)),0),0)</f>
        <v>12</v>
      </c>
      <c r="BU23" s="232">
        <f ca="1">IFERROR(IF(OFFSET(BU23,-1,0,1,1)&lt;&gt;"", INDEX(ЗФ,MATCH($A21,ЗФ!$A:$A,0),MATCH("Цена на реализацию"&amp;YEAR(BU$3),ЗФ!$2:$2,0)),0),0)</f>
        <v>12</v>
      </c>
      <c r="BV23" s="232">
        <f ca="1">IFERROR(IF(OFFSET(BV23,-1,0,1,1)&lt;&gt;"", INDEX(ЗФ,MATCH($A21,ЗФ!$A:$A,0),MATCH("Цена на реализацию"&amp;YEAR(BV$3),ЗФ!$2:$2,0)),0),0)</f>
        <v>12</v>
      </c>
      <c r="BW23" s="232">
        <f ca="1">IFERROR(IF(OFFSET(BW23,-1,0,1,1)&lt;&gt;"", INDEX(ЗФ,MATCH($A21,ЗФ!$A:$A,0),MATCH("Цена на реализацию"&amp;YEAR(BW$3),ЗФ!$2:$2,0)),0),0)</f>
        <v>12</v>
      </c>
      <c r="BX23" s="232">
        <f ca="1">IFERROR(IF(OFFSET(BX23,-1,0,1,1)&lt;&gt;"", INDEX(ЗФ,MATCH($A21,ЗФ!$A:$A,0),MATCH("Цена на реализацию"&amp;YEAR(BX$3),ЗФ!$2:$2,0)),0),0)</f>
        <v>12</v>
      </c>
      <c r="BY23" s="232">
        <f ca="1">IFERROR(IF(OFFSET(BY23,-1,0,1,1)&lt;&gt;"", INDEX(ЗФ,MATCH($A21,ЗФ!$A:$A,0),MATCH("Цена на реализацию"&amp;YEAR(BY$3),ЗФ!$2:$2,0)),0),0)</f>
        <v>12</v>
      </c>
      <c r="BZ23" s="232">
        <f ca="1">IFERROR(IF(OFFSET(BZ23,-1,0,1,1)&lt;&gt;"", INDEX(ЗФ,MATCH($A21,ЗФ!$A:$A,0),MATCH("Цена на реализацию"&amp;YEAR(BZ$3),ЗФ!$2:$2,0)),0),0)</f>
        <v>12</v>
      </c>
      <c r="CA23" s="548">
        <f t="shared" ref="CA23:EA23" ca="1" si="886">IFERROR(CA21/CA22,0)</f>
        <v>12</v>
      </c>
      <c r="CB23" s="232">
        <f ca="1">IFERROR(IF(OFFSET(CB23,-1,0,1,1)&lt;&gt;"", INDEX(ЗФ,MATCH($A21,ЗФ!$A:$A,0),MATCH("Цена на реализацию"&amp;YEAR(CB$3),ЗФ!$2:$2,0)),0),0)</f>
        <v>12</v>
      </c>
      <c r="CC23" s="232">
        <f ca="1">IFERROR(IF(OFFSET(CC23,-1,0,1,1)&lt;&gt;"", INDEX(ЗФ,MATCH($A21,ЗФ!$A:$A,0),MATCH("Цена на реализацию"&amp;YEAR(CC$3),ЗФ!$2:$2,0)),0),0)</f>
        <v>12</v>
      </c>
      <c r="CD23" s="232">
        <f ca="1">IFERROR(IF(OFFSET(CD23,-1,0,1,1)&lt;&gt;"", INDEX(ЗФ,MATCH($A21,ЗФ!$A:$A,0),MATCH("Цена на реализацию"&amp;YEAR(CD$3),ЗФ!$2:$2,0)),0),0)</f>
        <v>12</v>
      </c>
      <c r="CE23" s="232">
        <f ca="1">IFERROR(IF(OFFSET(CE23,-1,0,1,1)&lt;&gt;"", INDEX(ЗФ,MATCH($A21,ЗФ!$A:$A,0),MATCH("Цена на реализацию"&amp;YEAR(CE$3),ЗФ!$2:$2,0)),0),0)</f>
        <v>12</v>
      </c>
      <c r="CF23" s="232">
        <f ca="1">IFERROR(IF(OFFSET(CF23,-1,0,1,1)&lt;&gt;"", INDEX(ЗФ,MATCH($A21,ЗФ!$A:$A,0),MATCH("Цена на реализацию"&amp;YEAR(CF$3),ЗФ!$2:$2,0)),0),0)</f>
        <v>12</v>
      </c>
      <c r="CG23" s="232">
        <f ca="1">IFERROR(IF(OFFSET(CG23,-1,0,1,1)&lt;&gt;"", INDEX(ЗФ,MATCH($A21,ЗФ!$A:$A,0),MATCH("Цена на реализацию"&amp;YEAR(CG$3),ЗФ!$2:$2,0)),0),0)</f>
        <v>12</v>
      </c>
      <c r="CH23" s="232">
        <f ca="1">IFERROR(IF(OFFSET(CH23,-1,0,1,1)&lt;&gt;"", INDEX(ЗФ,MATCH($A21,ЗФ!$A:$A,0),MATCH("Цена на реализацию"&amp;YEAR(CH$3),ЗФ!$2:$2,0)),0),0)</f>
        <v>12</v>
      </c>
      <c r="CI23" s="232">
        <f ca="1">IFERROR(IF(OFFSET(CI23,-1,0,1,1)&lt;&gt;"", INDEX(ЗФ,MATCH($A21,ЗФ!$A:$A,0),MATCH("Цена на реализацию"&amp;YEAR(CI$3),ЗФ!$2:$2,0)),0),0)</f>
        <v>12</v>
      </c>
      <c r="CJ23" s="232">
        <f ca="1">IFERROR(IF(OFFSET(CJ23,-1,0,1,1)&lt;&gt;"", INDEX(ЗФ,MATCH($A21,ЗФ!$A:$A,0),MATCH("Цена на реализацию"&amp;YEAR(CJ$3),ЗФ!$2:$2,0)),0),0)</f>
        <v>12</v>
      </c>
      <c r="CK23" s="232">
        <f ca="1">IFERROR(IF(OFFSET(CK23,-1,0,1,1)&lt;&gt;"", INDEX(ЗФ,MATCH($A21,ЗФ!$A:$A,0),MATCH("Цена на реализацию"&amp;YEAR(CK$3),ЗФ!$2:$2,0)),0),0)</f>
        <v>12</v>
      </c>
      <c r="CL23" s="232">
        <f ca="1">IFERROR(IF(OFFSET(CL23,-1,0,1,1)&lt;&gt;"", INDEX(ЗФ,MATCH($A21,ЗФ!$A:$A,0),MATCH("Цена на реализацию"&amp;YEAR(CL$3),ЗФ!$2:$2,0)),0),0)</f>
        <v>12</v>
      </c>
      <c r="CM23" s="232">
        <f ca="1">IFERROR(IF(OFFSET(CM23,-1,0,1,1)&lt;&gt;"", INDEX(ЗФ,MATCH($A21,ЗФ!$A:$A,0),MATCH("Цена на реализацию"&amp;YEAR(CM$3),ЗФ!$2:$2,0)),0),0)</f>
        <v>12</v>
      </c>
      <c r="CN23" s="548">
        <f t="shared" ca="1" si="886"/>
        <v>12</v>
      </c>
      <c r="CO23" s="232">
        <f ca="1">IFERROR(IF(OFFSET(CO23,-1,0,1,1)&lt;&gt;"", INDEX(ЗФ,MATCH($A21,ЗФ!$A:$A,0),MATCH("Цена на реализацию"&amp;YEAR(CO$3),ЗФ!$2:$2,0)),0),0)</f>
        <v>12</v>
      </c>
      <c r="CP23" s="232">
        <f ca="1">IFERROR(IF(OFFSET(CP23,-1,0,1,1)&lt;&gt;"", INDEX(ЗФ,MATCH($A21,ЗФ!$A:$A,0),MATCH("Цена на реализацию"&amp;YEAR(CP$3),ЗФ!$2:$2,0)),0),0)</f>
        <v>12</v>
      </c>
      <c r="CQ23" s="232">
        <f ca="1">IFERROR(IF(OFFSET(CQ23,-1,0,1,1)&lt;&gt;"", INDEX(ЗФ,MATCH($A21,ЗФ!$A:$A,0),MATCH("Цена на реализацию"&amp;YEAR(CQ$3),ЗФ!$2:$2,0)),0),0)</f>
        <v>12</v>
      </c>
      <c r="CR23" s="232">
        <f ca="1">IFERROR(IF(OFFSET(CR23,-1,0,1,1)&lt;&gt;"", INDEX(ЗФ,MATCH($A21,ЗФ!$A:$A,0),MATCH("Цена на реализацию"&amp;YEAR(CR$3),ЗФ!$2:$2,0)),0),0)</f>
        <v>12</v>
      </c>
      <c r="CS23" s="232">
        <f ca="1">IFERROR(IF(OFFSET(CS23,-1,0,1,1)&lt;&gt;"", INDEX(ЗФ,MATCH($A21,ЗФ!$A:$A,0),MATCH("Цена на реализацию"&amp;YEAR(CS$3),ЗФ!$2:$2,0)),0),0)</f>
        <v>12</v>
      </c>
      <c r="CT23" s="232">
        <f ca="1">IFERROR(IF(OFFSET(CT23,-1,0,1,1)&lt;&gt;"", INDEX(ЗФ,MATCH($A21,ЗФ!$A:$A,0),MATCH("Цена на реализацию"&amp;YEAR(CT$3),ЗФ!$2:$2,0)),0),0)</f>
        <v>12</v>
      </c>
      <c r="CU23" s="232">
        <f ca="1">IFERROR(IF(OFFSET(CU23,-1,0,1,1)&lt;&gt;"", INDEX(ЗФ,MATCH($A21,ЗФ!$A:$A,0),MATCH("Цена на реализацию"&amp;YEAR(CU$3),ЗФ!$2:$2,0)),0),0)</f>
        <v>12</v>
      </c>
      <c r="CV23" s="232">
        <f ca="1">IFERROR(IF(OFFSET(CV23,-1,0,1,1)&lt;&gt;"", INDEX(ЗФ,MATCH($A21,ЗФ!$A:$A,0),MATCH("Цена на реализацию"&amp;YEAR(CV$3),ЗФ!$2:$2,0)),0),0)</f>
        <v>12</v>
      </c>
      <c r="CW23" s="232">
        <f ca="1">IFERROR(IF(OFFSET(CW23,-1,0,1,1)&lt;&gt;"", INDEX(ЗФ,MATCH($A21,ЗФ!$A:$A,0),MATCH("Цена на реализацию"&amp;YEAR(CW$3),ЗФ!$2:$2,0)),0),0)</f>
        <v>12</v>
      </c>
      <c r="CX23" s="232">
        <f ca="1">IFERROR(IF(OFFSET(CX23,-1,0,1,1)&lt;&gt;"", INDEX(ЗФ,MATCH($A21,ЗФ!$A:$A,0),MATCH("Цена на реализацию"&amp;YEAR(CX$3),ЗФ!$2:$2,0)),0),0)</f>
        <v>12</v>
      </c>
      <c r="CY23" s="232">
        <f ca="1">IFERROR(IF(OFFSET(CY23,-1,0,1,1)&lt;&gt;"", INDEX(ЗФ,MATCH($A21,ЗФ!$A:$A,0),MATCH("Цена на реализацию"&amp;YEAR(CY$3),ЗФ!$2:$2,0)),0),0)</f>
        <v>12</v>
      </c>
      <c r="CZ23" s="232">
        <f ca="1">IFERROR(IF(OFFSET(CZ23,-1,0,1,1)&lt;&gt;"", INDEX(ЗФ,MATCH($A21,ЗФ!$A:$A,0),MATCH("Цена на реализацию"&amp;YEAR(CZ$3),ЗФ!$2:$2,0)),0),0)</f>
        <v>12</v>
      </c>
      <c r="DA23" s="548">
        <f t="shared" ca="1" si="886"/>
        <v>12</v>
      </c>
      <c r="DB23" s="232">
        <f ca="1">IFERROR(IF(OFFSET(DB23,-1,0,1,1)&lt;&gt;"", INDEX(ЗФ,MATCH($A21,ЗФ!$A:$A,0),MATCH("Цена на реализацию"&amp;YEAR(DB$3),ЗФ!$2:$2,0)),0),0)</f>
        <v>12</v>
      </c>
      <c r="DC23" s="232">
        <f ca="1">IFERROR(IF(OFFSET(DC23,-1,0,1,1)&lt;&gt;"", INDEX(ЗФ,MATCH($A21,ЗФ!$A:$A,0),MATCH("Цена на реализацию"&amp;YEAR(DC$3),ЗФ!$2:$2,0)),0),0)</f>
        <v>12</v>
      </c>
      <c r="DD23" s="232">
        <f ca="1">IFERROR(IF(OFFSET(DD23,-1,0,1,1)&lt;&gt;"", INDEX(ЗФ,MATCH($A21,ЗФ!$A:$A,0),MATCH("Цена на реализацию"&amp;YEAR(DD$3),ЗФ!$2:$2,0)),0),0)</f>
        <v>12</v>
      </c>
      <c r="DE23" s="232">
        <f ca="1">IFERROR(IF(OFFSET(DE23,-1,0,1,1)&lt;&gt;"", INDEX(ЗФ,MATCH($A21,ЗФ!$A:$A,0),MATCH("Цена на реализацию"&amp;YEAR(DE$3),ЗФ!$2:$2,0)),0),0)</f>
        <v>12</v>
      </c>
      <c r="DF23" s="232">
        <f ca="1">IFERROR(IF(OFFSET(DF23,-1,0,1,1)&lt;&gt;"", INDEX(ЗФ,MATCH($A21,ЗФ!$A:$A,0),MATCH("Цена на реализацию"&amp;YEAR(DF$3),ЗФ!$2:$2,0)),0),0)</f>
        <v>12</v>
      </c>
      <c r="DG23" s="232">
        <f ca="1">IFERROR(IF(OFFSET(DG23,-1,0,1,1)&lt;&gt;"", INDEX(ЗФ,MATCH($A21,ЗФ!$A:$A,0),MATCH("Цена на реализацию"&amp;YEAR(DG$3),ЗФ!$2:$2,0)),0),0)</f>
        <v>12</v>
      </c>
      <c r="DH23" s="232">
        <f ca="1">IFERROR(IF(OFFSET(DH23,-1,0,1,1)&lt;&gt;"", INDEX(ЗФ,MATCH($A21,ЗФ!$A:$A,0),MATCH("Цена на реализацию"&amp;YEAR(DH$3),ЗФ!$2:$2,0)),0),0)</f>
        <v>12</v>
      </c>
      <c r="DI23" s="232">
        <f ca="1">IFERROR(IF(OFFSET(DI23,-1,0,1,1)&lt;&gt;"", INDEX(ЗФ,MATCH($A21,ЗФ!$A:$A,0),MATCH("Цена на реализацию"&amp;YEAR(DI$3),ЗФ!$2:$2,0)),0),0)</f>
        <v>12</v>
      </c>
      <c r="DJ23" s="232">
        <f ca="1">IFERROR(IF(OFFSET(DJ23,-1,0,1,1)&lt;&gt;"", INDEX(ЗФ,MATCH($A21,ЗФ!$A:$A,0),MATCH("Цена на реализацию"&amp;YEAR(DJ$3),ЗФ!$2:$2,0)),0),0)</f>
        <v>12</v>
      </c>
      <c r="DK23" s="232">
        <f ca="1">IFERROR(IF(OFFSET(DK23,-1,0,1,1)&lt;&gt;"", INDEX(ЗФ,MATCH($A21,ЗФ!$A:$A,0),MATCH("Цена на реализацию"&amp;YEAR(DK$3),ЗФ!$2:$2,0)),0),0)</f>
        <v>12</v>
      </c>
      <c r="DL23" s="232">
        <f ca="1">IFERROR(IF(OFFSET(DL23,-1,0,1,1)&lt;&gt;"", INDEX(ЗФ,MATCH($A21,ЗФ!$A:$A,0),MATCH("Цена на реализацию"&amp;YEAR(DL$3),ЗФ!$2:$2,0)),0),0)</f>
        <v>12</v>
      </c>
      <c r="DM23" s="232">
        <f ca="1">IFERROR(IF(OFFSET(DM23,-1,0,1,1)&lt;&gt;"", INDEX(ЗФ,MATCH($A21,ЗФ!$A:$A,0),MATCH("Цена на реализацию"&amp;YEAR(DM$3),ЗФ!$2:$2,0)),0),0)</f>
        <v>12</v>
      </c>
      <c r="DN23" s="548">
        <f t="shared" ca="1" si="886"/>
        <v>12</v>
      </c>
      <c r="DO23" s="232">
        <f ca="1">IFERROR(IF(OFFSET(DO23,-1,0,1,1)&lt;&gt;"", INDEX(ЗФ,MATCH($A21,ЗФ!$A:$A,0),MATCH("Цена на реализацию"&amp;YEAR(DO$3),ЗФ!$2:$2,0)),0),0)</f>
        <v>12</v>
      </c>
      <c r="DP23" s="232">
        <f ca="1">IFERROR(IF(OFFSET(DP23,-1,0,1,1)&lt;&gt;"", INDEX(ЗФ,MATCH($A21,ЗФ!$A:$A,0),MATCH("Цена на реализацию"&amp;YEAR(DP$3),ЗФ!$2:$2,0)),0),0)</f>
        <v>12</v>
      </c>
      <c r="DQ23" s="232">
        <f ca="1">IFERROR(IF(OFFSET(DQ23,-1,0,1,1)&lt;&gt;"", INDEX(ЗФ,MATCH($A21,ЗФ!$A:$A,0),MATCH("Цена на реализацию"&amp;YEAR(DQ$3),ЗФ!$2:$2,0)),0),0)</f>
        <v>12</v>
      </c>
      <c r="DR23" s="232">
        <f ca="1">IFERROR(IF(OFFSET(DR23,-1,0,1,1)&lt;&gt;"", INDEX(ЗФ,MATCH($A21,ЗФ!$A:$A,0),MATCH("Цена на реализацию"&amp;YEAR(DR$3),ЗФ!$2:$2,0)),0),0)</f>
        <v>12</v>
      </c>
      <c r="DS23" s="232">
        <f ca="1">IFERROR(IF(OFFSET(DS23,-1,0,1,1)&lt;&gt;"", INDEX(ЗФ,MATCH($A21,ЗФ!$A:$A,0),MATCH("Цена на реализацию"&amp;YEAR(DS$3),ЗФ!$2:$2,0)),0),0)</f>
        <v>12</v>
      </c>
      <c r="DT23" s="232">
        <f ca="1">IFERROR(IF(OFFSET(DT23,-1,0,1,1)&lt;&gt;"", INDEX(ЗФ,MATCH($A21,ЗФ!$A:$A,0),MATCH("Цена на реализацию"&amp;YEAR(DT$3),ЗФ!$2:$2,0)),0),0)</f>
        <v>12</v>
      </c>
      <c r="DU23" s="232">
        <f ca="1">IFERROR(IF(OFFSET(DU23,-1,0,1,1)&lt;&gt;"", INDEX(ЗФ,MATCH($A21,ЗФ!$A:$A,0),MATCH("Цена на реализацию"&amp;YEAR(DU$3),ЗФ!$2:$2,0)),0),0)</f>
        <v>12</v>
      </c>
      <c r="DV23" s="232">
        <f ca="1">IFERROR(IF(OFFSET(DV23,-1,0,1,1)&lt;&gt;"", INDEX(ЗФ,MATCH($A21,ЗФ!$A:$A,0),MATCH("Цена на реализацию"&amp;YEAR(DV$3),ЗФ!$2:$2,0)),0),0)</f>
        <v>12</v>
      </c>
      <c r="DW23" s="232">
        <f ca="1">IFERROR(IF(OFFSET(DW23,-1,0,1,1)&lt;&gt;"", INDEX(ЗФ,MATCH($A21,ЗФ!$A:$A,0),MATCH("Цена на реализацию"&amp;YEAR(DW$3),ЗФ!$2:$2,0)),0),0)</f>
        <v>12</v>
      </c>
      <c r="DX23" s="232">
        <f ca="1">IFERROR(IF(OFFSET(DX23,-1,0,1,1)&lt;&gt;"", INDEX(ЗФ,MATCH($A21,ЗФ!$A:$A,0),MATCH("Цена на реализацию"&amp;YEAR(DX$3),ЗФ!$2:$2,0)),0),0)</f>
        <v>12</v>
      </c>
      <c r="DY23" s="232">
        <f ca="1">IFERROR(IF(OFFSET(DY23,-1,0,1,1)&lt;&gt;"", INDEX(ЗФ,MATCH($A21,ЗФ!$A:$A,0),MATCH("Цена на реализацию"&amp;YEAR(DY$3),ЗФ!$2:$2,0)),0),0)</f>
        <v>12</v>
      </c>
      <c r="DZ23" s="232">
        <f ca="1">IFERROR(IF(OFFSET(DZ23,-1,0,1,1)&lt;&gt;"", INDEX(ЗФ,MATCH($A21,ЗФ!$A:$A,0),MATCH("Цена на реализацию"&amp;YEAR(DZ$3),ЗФ!$2:$2,0)),0),0)</f>
        <v>12</v>
      </c>
      <c r="EA23" s="548">
        <f t="shared" ca="1" si="886"/>
        <v>12</v>
      </c>
      <c r="EB23" s="232">
        <f ca="1">IFERROR(IF(OFFSET(EB23,-1,0,1,1)&lt;&gt;"", INDEX(ЗФ,MATCH($A21,ЗФ!$A:$A,0),MATCH("Цена на реализацию"&amp;YEAR(EB$3),ЗФ!$2:$2,0)),0),0)</f>
        <v>12</v>
      </c>
      <c r="EC23" s="232">
        <f ca="1">IFERROR(IF(OFFSET(EC23,-1,0,1,1)&lt;&gt;"", INDEX(ЗФ,MATCH($A21,ЗФ!$A:$A,0),MATCH("Цена на реализацию"&amp;YEAR(EC$3),ЗФ!$2:$2,0)),0),0)</f>
        <v>12</v>
      </c>
      <c r="ED23" s="232">
        <f ca="1">IFERROR(IF(OFFSET(ED23,-1,0,1,1)&lt;&gt;"", INDEX(ЗФ,MATCH($A21,ЗФ!$A:$A,0),MATCH("Цена на реализацию"&amp;YEAR(ED$3),ЗФ!$2:$2,0)),0),0)</f>
        <v>12</v>
      </c>
      <c r="EE23" s="232">
        <f ca="1">IFERROR(IF(OFFSET(EE23,-1,0,1,1)&lt;&gt;"", INDEX(ЗФ,MATCH($A21,ЗФ!$A:$A,0),MATCH("Цена на реализацию"&amp;YEAR(EE$3),ЗФ!$2:$2,0)),0),0)</f>
        <v>12</v>
      </c>
      <c r="EF23" s="232">
        <f ca="1">IFERROR(IF(OFFSET(EF23,-1,0,1,1)&lt;&gt;"", INDEX(ЗФ,MATCH($A21,ЗФ!$A:$A,0),MATCH("Цена на реализацию"&amp;YEAR(EF$3),ЗФ!$2:$2,0)),0),0)</f>
        <v>12</v>
      </c>
      <c r="EG23" s="232">
        <f ca="1">IFERROR(IF(OFFSET(EG23,-1,0,1,1)&lt;&gt;"", INDEX(ЗФ,MATCH($A21,ЗФ!$A:$A,0),MATCH("Цена на реализацию"&amp;YEAR(EG$3),ЗФ!$2:$2,0)),0),0)</f>
        <v>12</v>
      </c>
      <c r="EH23" s="232">
        <f ca="1">IFERROR(IF(OFFSET(EH23,-1,0,1,1)&lt;&gt;"", INDEX(ЗФ,MATCH($A21,ЗФ!$A:$A,0),MATCH("Цена на реализацию"&amp;YEAR(EH$3),ЗФ!$2:$2,0)),0),0)</f>
        <v>12</v>
      </c>
      <c r="EI23" s="232">
        <f ca="1">IFERROR(IF(OFFSET(EI23,-1,0,1,1)&lt;&gt;"", INDEX(ЗФ,MATCH($A21,ЗФ!$A:$A,0),MATCH("Цена на реализацию"&amp;YEAR(EI$3),ЗФ!$2:$2,0)),0),0)</f>
        <v>12</v>
      </c>
      <c r="EJ23" s="232">
        <f ca="1">IFERROR(IF(OFFSET(EJ23,-1,0,1,1)&lt;&gt;"", INDEX(ЗФ,MATCH($A21,ЗФ!$A:$A,0),MATCH("Цена на реализацию"&amp;YEAR(EJ$3),ЗФ!$2:$2,0)),0),0)</f>
        <v>12</v>
      </c>
      <c r="EK23" s="232">
        <f ca="1">IFERROR(IF(OFFSET(EK23,-1,0,1,1)&lt;&gt;"", INDEX(ЗФ,MATCH($A21,ЗФ!$A:$A,0),MATCH("Цена на реализацию"&amp;YEAR(EK$3),ЗФ!$2:$2,0)),0),0)</f>
        <v>12</v>
      </c>
      <c r="EL23" s="232">
        <f ca="1">IFERROR(IF(OFFSET(EL23,-1,0,1,1)&lt;&gt;"", INDEX(ЗФ,MATCH($A21,ЗФ!$A:$A,0),MATCH("Цена на реализацию"&amp;YEAR(EL$3),ЗФ!$2:$2,0)),0),0)</f>
        <v>12</v>
      </c>
      <c r="EM23" s="232">
        <f ca="1">IFERROR(IF(OFFSET(EM23,-1,0,1,1)&lt;&gt;"", INDEX(ЗФ,MATCH($A21,ЗФ!$A:$A,0),MATCH("Цена на реализацию"&amp;YEAR(EM$3),ЗФ!$2:$2,0)),0),0)</f>
        <v>12</v>
      </c>
      <c r="EN23" s="548">
        <f t="shared" ref="EN23:GA23" ca="1" si="887">IFERROR(EN21/EN22,0)</f>
        <v>12</v>
      </c>
      <c r="EO23" s="232">
        <f ca="1">IFERROR(IF(OFFSET(EO23,-1,0,1,1)&lt;&gt;"", INDEX(ЗФ,MATCH($A21,ЗФ!$A:$A,0),MATCH("Цена на реализацию"&amp;YEAR(EO$3),ЗФ!$2:$2,0)),0),0)</f>
        <v>12</v>
      </c>
      <c r="EP23" s="232">
        <f ca="1">IFERROR(IF(OFFSET(EP23,-1,0,1,1)&lt;&gt;"", INDEX(ЗФ,MATCH($A21,ЗФ!$A:$A,0),MATCH("Цена на реализацию"&amp;YEAR(EP$3),ЗФ!$2:$2,0)),0),0)</f>
        <v>12</v>
      </c>
      <c r="EQ23" s="232">
        <f ca="1">IFERROR(IF(OFFSET(EQ23,-1,0,1,1)&lt;&gt;"", INDEX(ЗФ,MATCH($A21,ЗФ!$A:$A,0),MATCH("Цена на реализацию"&amp;YEAR(EQ$3),ЗФ!$2:$2,0)),0),0)</f>
        <v>12</v>
      </c>
      <c r="ER23" s="232">
        <f ca="1">IFERROR(IF(OFFSET(ER23,-1,0,1,1)&lt;&gt;"", INDEX(ЗФ,MATCH($A21,ЗФ!$A:$A,0),MATCH("Цена на реализацию"&amp;YEAR(ER$3),ЗФ!$2:$2,0)),0),0)</f>
        <v>12</v>
      </c>
      <c r="ES23" s="232">
        <f ca="1">IFERROR(IF(OFFSET(ES23,-1,0,1,1)&lt;&gt;"", INDEX(ЗФ,MATCH($A21,ЗФ!$A:$A,0),MATCH("Цена на реализацию"&amp;YEAR(ES$3),ЗФ!$2:$2,0)),0),0)</f>
        <v>12</v>
      </c>
      <c r="ET23" s="232">
        <f ca="1">IFERROR(IF(OFFSET(ET23,-1,0,1,1)&lt;&gt;"", INDEX(ЗФ,MATCH($A21,ЗФ!$A:$A,0),MATCH("Цена на реализацию"&amp;YEAR(ET$3),ЗФ!$2:$2,0)),0),0)</f>
        <v>12</v>
      </c>
      <c r="EU23" s="232">
        <f ca="1">IFERROR(IF(OFFSET(EU23,-1,0,1,1)&lt;&gt;"", INDEX(ЗФ,MATCH($A21,ЗФ!$A:$A,0),MATCH("Цена на реализацию"&amp;YEAR(EU$3),ЗФ!$2:$2,0)),0),0)</f>
        <v>12</v>
      </c>
      <c r="EV23" s="232">
        <f ca="1">IFERROR(IF(OFFSET(EV23,-1,0,1,1)&lt;&gt;"", INDEX(ЗФ,MATCH($A21,ЗФ!$A:$A,0),MATCH("Цена на реализацию"&amp;YEAR(EV$3),ЗФ!$2:$2,0)),0),0)</f>
        <v>12</v>
      </c>
      <c r="EW23" s="232">
        <f ca="1">IFERROR(IF(OFFSET(EW23,-1,0,1,1)&lt;&gt;"", INDEX(ЗФ,MATCH($A21,ЗФ!$A:$A,0),MATCH("Цена на реализацию"&amp;YEAR(EW$3),ЗФ!$2:$2,0)),0),0)</f>
        <v>12</v>
      </c>
      <c r="EX23" s="232">
        <f ca="1">IFERROR(IF(OFFSET(EX23,-1,0,1,1)&lt;&gt;"", INDEX(ЗФ,MATCH($A21,ЗФ!$A:$A,0),MATCH("Цена на реализацию"&amp;YEAR(EX$3),ЗФ!$2:$2,0)),0),0)</f>
        <v>12</v>
      </c>
      <c r="EY23" s="232">
        <f ca="1">IFERROR(IF(OFFSET(EY23,-1,0,1,1)&lt;&gt;"", INDEX(ЗФ,MATCH($A21,ЗФ!$A:$A,0),MATCH("Цена на реализацию"&amp;YEAR(EY$3),ЗФ!$2:$2,0)),0),0)</f>
        <v>12</v>
      </c>
      <c r="EZ23" s="232">
        <f ca="1">IFERROR(IF(OFFSET(EZ23,-1,0,1,1)&lt;&gt;"", INDEX(ЗФ,MATCH($A21,ЗФ!$A:$A,0),MATCH("Цена на реализацию"&amp;YEAR(EZ$3),ЗФ!$2:$2,0)),0),0)</f>
        <v>12</v>
      </c>
      <c r="FA23" s="548">
        <f t="shared" ca="1" si="887"/>
        <v>12</v>
      </c>
      <c r="FB23" s="232">
        <f ca="1">IFERROR(IF(OFFSET(FB23,-1,0,1,1)&lt;&gt;"", INDEX(ЗФ,MATCH($A21,ЗФ!$A:$A,0),MATCH("Цена на реализацию"&amp;YEAR(FB$3),ЗФ!$2:$2,0)),0),0)</f>
        <v>12</v>
      </c>
      <c r="FC23" s="232">
        <f ca="1">IFERROR(IF(OFFSET(FC23,-1,0,1,1)&lt;&gt;"", INDEX(ЗФ,MATCH($A21,ЗФ!$A:$A,0),MATCH("Цена на реализацию"&amp;YEAR(FC$3),ЗФ!$2:$2,0)),0),0)</f>
        <v>12</v>
      </c>
      <c r="FD23" s="232">
        <f ca="1">IFERROR(IF(OFFSET(FD23,-1,0,1,1)&lt;&gt;"", INDEX(ЗФ,MATCH($A21,ЗФ!$A:$A,0),MATCH("Цена на реализацию"&amp;YEAR(FD$3),ЗФ!$2:$2,0)),0),0)</f>
        <v>12</v>
      </c>
      <c r="FE23" s="232">
        <f ca="1">IFERROR(IF(OFFSET(FE23,-1,0,1,1)&lt;&gt;"", INDEX(ЗФ,MATCH($A21,ЗФ!$A:$A,0),MATCH("Цена на реализацию"&amp;YEAR(FE$3),ЗФ!$2:$2,0)),0),0)</f>
        <v>12</v>
      </c>
      <c r="FF23" s="232">
        <f ca="1">IFERROR(IF(OFFSET(FF23,-1,0,1,1)&lt;&gt;"", INDEX(ЗФ,MATCH($A21,ЗФ!$A:$A,0),MATCH("Цена на реализацию"&amp;YEAR(FF$3),ЗФ!$2:$2,0)),0),0)</f>
        <v>12</v>
      </c>
      <c r="FG23" s="232">
        <f ca="1">IFERROR(IF(OFFSET(FG23,-1,0,1,1)&lt;&gt;"", INDEX(ЗФ,MATCH($A21,ЗФ!$A:$A,0),MATCH("Цена на реализацию"&amp;YEAR(FG$3),ЗФ!$2:$2,0)),0),0)</f>
        <v>12</v>
      </c>
      <c r="FH23" s="232">
        <f ca="1">IFERROR(IF(OFFSET(FH23,-1,0,1,1)&lt;&gt;"", INDEX(ЗФ,MATCH($A21,ЗФ!$A:$A,0),MATCH("Цена на реализацию"&amp;YEAR(FH$3),ЗФ!$2:$2,0)),0),0)</f>
        <v>12</v>
      </c>
      <c r="FI23" s="232">
        <f ca="1">IFERROR(IF(OFFSET(FI23,-1,0,1,1)&lt;&gt;"", INDEX(ЗФ,MATCH($A21,ЗФ!$A:$A,0),MATCH("Цена на реализацию"&amp;YEAR(FI$3),ЗФ!$2:$2,0)),0),0)</f>
        <v>12</v>
      </c>
      <c r="FJ23" s="232">
        <f ca="1">IFERROR(IF(OFFSET(FJ23,-1,0,1,1)&lt;&gt;"", INDEX(ЗФ,MATCH($A21,ЗФ!$A:$A,0),MATCH("Цена на реализацию"&amp;YEAR(FJ$3),ЗФ!$2:$2,0)),0),0)</f>
        <v>12</v>
      </c>
      <c r="FK23" s="232">
        <f ca="1">IFERROR(IF(OFFSET(FK23,-1,0,1,1)&lt;&gt;"", INDEX(ЗФ,MATCH($A21,ЗФ!$A:$A,0),MATCH("Цена на реализацию"&amp;YEAR(FK$3),ЗФ!$2:$2,0)),0),0)</f>
        <v>12</v>
      </c>
      <c r="FL23" s="232">
        <f ca="1">IFERROR(IF(OFFSET(FL23,-1,0,1,1)&lt;&gt;"", INDEX(ЗФ,MATCH($A21,ЗФ!$A:$A,0),MATCH("Цена на реализацию"&amp;YEAR(FL$3),ЗФ!$2:$2,0)),0),0)</f>
        <v>12</v>
      </c>
      <c r="FM23" s="232">
        <f ca="1">IFERROR(IF(OFFSET(FM23,-1,0,1,1)&lt;&gt;"", INDEX(ЗФ,MATCH($A21,ЗФ!$A:$A,0),MATCH("Цена на реализацию"&amp;YEAR(FM$3),ЗФ!$2:$2,0)),0),0)</f>
        <v>12</v>
      </c>
      <c r="FN23" s="548">
        <f t="shared" ca="1" si="887"/>
        <v>12</v>
      </c>
      <c r="FO23" s="232">
        <f ca="1">IFERROR(IF(OFFSET(FO23,-1,0,1,1)&lt;&gt;"", INDEX(ЗФ,MATCH($A21,ЗФ!$A:$A,0),MATCH("Цена на реализацию"&amp;YEAR(FO$3),ЗФ!$2:$2,0)),0),0)</f>
        <v>12</v>
      </c>
      <c r="FP23" s="232">
        <f ca="1">IFERROR(IF(OFFSET(FP23,-1,0,1,1)&lt;&gt;"", INDEX(ЗФ,MATCH($A21,ЗФ!$A:$A,0),MATCH("Цена на реализацию"&amp;YEAR(FP$3),ЗФ!$2:$2,0)),0),0)</f>
        <v>12</v>
      </c>
      <c r="FQ23" s="232">
        <f ca="1">IFERROR(IF(OFFSET(FQ23,-1,0,1,1)&lt;&gt;"", INDEX(ЗФ,MATCH($A21,ЗФ!$A:$A,0),MATCH("Цена на реализацию"&amp;YEAR(FQ$3),ЗФ!$2:$2,0)),0),0)</f>
        <v>12</v>
      </c>
      <c r="FR23" s="232">
        <f ca="1">IFERROR(IF(OFFSET(FR23,-1,0,1,1)&lt;&gt;"", INDEX(ЗФ,MATCH($A21,ЗФ!$A:$A,0),MATCH("Цена на реализацию"&amp;YEAR(FR$3),ЗФ!$2:$2,0)),0),0)</f>
        <v>12</v>
      </c>
      <c r="FS23" s="232">
        <f ca="1">IFERROR(IF(OFFSET(FS23,-1,0,1,1)&lt;&gt;"", INDEX(ЗФ,MATCH($A21,ЗФ!$A:$A,0),MATCH("Цена на реализацию"&amp;YEAR(FS$3),ЗФ!$2:$2,0)),0),0)</f>
        <v>12</v>
      </c>
      <c r="FT23" s="232">
        <f ca="1">IFERROR(IF(OFFSET(FT23,-1,0,1,1)&lt;&gt;"", INDEX(ЗФ,MATCH($A21,ЗФ!$A:$A,0),MATCH("Цена на реализацию"&amp;YEAR(FT$3),ЗФ!$2:$2,0)),0),0)</f>
        <v>12</v>
      </c>
      <c r="FU23" s="232">
        <f ca="1">IFERROR(IF(OFFSET(FU23,-1,0,1,1)&lt;&gt;"", INDEX(ЗФ,MATCH($A21,ЗФ!$A:$A,0),MATCH("Цена на реализацию"&amp;YEAR(FU$3),ЗФ!$2:$2,0)),0),0)</f>
        <v>12</v>
      </c>
      <c r="FV23" s="232">
        <f ca="1">IFERROR(IF(OFFSET(FV23,-1,0,1,1)&lt;&gt;"", INDEX(ЗФ,MATCH($A21,ЗФ!$A:$A,0),MATCH("Цена на реализацию"&amp;YEAR(FV$3),ЗФ!$2:$2,0)),0),0)</f>
        <v>12</v>
      </c>
      <c r="FW23" s="232">
        <f ca="1">IFERROR(IF(OFFSET(FW23,-1,0,1,1)&lt;&gt;"", INDEX(ЗФ,MATCH($A21,ЗФ!$A:$A,0),MATCH("Цена на реализацию"&amp;YEAR(FW$3),ЗФ!$2:$2,0)),0),0)</f>
        <v>12</v>
      </c>
      <c r="FX23" s="232">
        <f ca="1">IFERROR(IF(OFFSET(FX23,-1,0,1,1)&lt;&gt;"", INDEX(ЗФ,MATCH($A21,ЗФ!$A:$A,0),MATCH("Цена на реализацию"&amp;YEAR(FX$3),ЗФ!$2:$2,0)),0),0)</f>
        <v>12</v>
      </c>
      <c r="FY23" s="232">
        <f ca="1">IFERROR(IF(OFFSET(FY23,-1,0,1,1)&lt;&gt;"", INDEX(ЗФ,MATCH($A21,ЗФ!$A:$A,0),MATCH("Цена на реализацию"&amp;YEAR(FY$3),ЗФ!$2:$2,0)),0),0)</f>
        <v>12</v>
      </c>
      <c r="FZ23" s="232">
        <f ca="1">IFERROR(IF(OFFSET(FZ23,-1,0,1,1)&lt;&gt;"", INDEX(ЗФ,MATCH($A21,ЗФ!$A:$A,0),MATCH("Цена на реализацию"&amp;YEAR(FZ$3),ЗФ!$2:$2,0)),0),0)</f>
        <v>12</v>
      </c>
      <c r="GA23" s="548">
        <f t="shared" ca="1" si="887"/>
        <v>12</v>
      </c>
      <c r="GB23" s="232">
        <f ca="1">IFERROR(IF(OFFSET(GB23,-1,0,1,1)&lt;&gt;"", INDEX(ЗФ,MATCH($A21,ЗФ!$A:$A,0),MATCH("Цена на реализацию"&amp;YEAR(GB$3),ЗФ!$2:$2,0)),0),0)</f>
        <v>12</v>
      </c>
      <c r="GC23" s="232">
        <f ca="1">IFERROR(IF(OFFSET(GC23,-1,0,1,1)&lt;&gt;"", INDEX(ЗФ,MATCH($A21,ЗФ!$A:$A,0),MATCH("Цена на реализацию"&amp;YEAR(GC$3),ЗФ!$2:$2,0)),0),0)</f>
        <v>12</v>
      </c>
      <c r="GD23" s="232">
        <f ca="1">IFERROR(IF(OFFSET(GD23,-1,0,1,1)&lt;&gt;"", INDEX(ЗФ,MATCH($A21,ЗФ!$A:$A,0),MATCH("Цена на реализацию"&amp;YEAR(GD$3),ЗФ!$2:$2,0)),0),0)</f>
        <v>12</v>
      </c>
      <c r="GE23" s="232">
        <f ca="1">IFERROR(IF(OFFSET(GE23,-1,0,1,1)&lt;&gt;"", INDEX(ЗФ,MATCH($A21,ЗФ!$A:$A,0),MATCH("Цена на реализацию"&amp;YEAR(GE$3),ЗФ!$2:$2,0)),0),0)</f>
        <v>12</v>
      </c>
      <c r="GF23" s="232">
        <f ca="1">IFERROR(IF(OFFSET(GF23,-1,0,1,1)&lt;&gt;"", INDEX(ЗФ,MATCH($A21,ЗФ!$A:$A,0),MATCH("Цена на реализацию"&amp;YEAR(GF$3),ЗФ!$2:$2,0)),0),0)</f>
        <v>12</v>
      </c>
      <c r="GG23" s="232">
        <f ca="1">IFERROR(IF(OFFSET(GG23,-1,0,1,1)&lt;&gt;"", INDEX(ЗФ,MATCH($A21,ЗФ!$A:$A,0),MATCH("Цена на реализацию"&amp;YEAR(GG$3),ЗФ!$2:$2,0)),0),0)</f>
        <v>12</v>
      </c>
      <c r="GH23" s="232">
        <f ca="1">IFERROR(IF(OFFSET(GH23,-1,0,1,1)&lt;&gt;"", INDEX(ЗФ,MATCH($A21,ЗФ!$A:$A,0),MATCH("Цена на реализацию"&amp;YEAR(GH$3),ЗФ!$2:$2,0)),0),0)</f>
        <v>12</v>
      </c>
      <c r="GI23" s="232">
        <f ca="1">IFERROR(IF(OFFSET(GI23,-1,0,1,1)&lt;&gt;"", INDEX(ЗФ,MATCH($A21,ЗФ!$A:$A,0),MATCH("Цена на реализацию"&amp;YEAR(GI$3),ЗФ!$2:$2,0)),0),0)</f>
        <v>12</v>
      </c>
      <c r="GJ23" s="232">
        <f ca="1">IFERROR(IF(OFFSET(GJ23,-1,0,1,1)&lt;&gt;"", INDEX(ЗФ,MATCH($A21,ЗФ!$A:$A,0),MATCH("Цена на реализацию"&amp;YEAR(GJ$3),ЗФ!$2:$2,0)),0),0)</f>
        <v>12</v>
      </c>
      <c r="GK23" s="232">
        <f ca="1">IFERROR(IF(OFFSET(GK23,-1,0,1,1)&lt;&gt;"", INDEX(ЗФ,MATCH($A21,ЗФ!$A:$A,0),MATCH("Цена на реализацию"&amp;YEAR(GK$3),ЗФ!$2:$2,0)),0),0)</f>
        <v>12</v>
      </c>
      <c r="GL23" s="232">
        <f ca="1">IFERROR(IF(OFFSET(GL23,-1,0,1,1)&lt;&gt;"", INDEX(ЗФ,MATCH($A21,ЗФ!$A:$A,0),MATCH("Цена на реализацию"&amp;YEAR(GL$3),ЗФ!$2:$2,0)),0),0)</f>
        <v>12</v>
      </c>
      <c r="GM23" s="232">
        <f ca="1">IFERROR(IF(OFFSET(GM23,-1,0,1,1)&lt;&gt;"", INDEX(ЗФ,MATCH($A21,ЗФ!$A:$A,0),MATCH("Цена на реализацию"&amp;YEAR(GM$3),ЗФ!$2:$2,0)),0),0)</f>
        <v>12</v>
      </c>
      <c r="GN23" s="548">
        <f t="shared" ref="GN23" ca="1" si="888">IFERROR(GN21/GN22,0)</f>
        <v>12</v>
      </c>
      <c r="GO23" s="232">
        <f ca="1">IFERROR(IF(OFFSET(GO23,-1,0,1,1)&lt;&gt;"", INDEX(ЗФ,MATCH($A21,ЗФ!$A:$A,0),MATCH("Цена на реализацию"&amp;YEAR(GO$3),ЗФ!$2:$2,0)),0),0)</f>
        <v>12</v>
      </c>
      <c r="GP23" s="232">
        <f ca="1">IFERROR(IF(OFFSET(GP23,-1,0,1,1)&lt;&gt;"", INDEX(ЗФ,MATCH($A21,ЗФ!$A:$A,0),MATCH("Цена на реализацию"&amp;YEAR(GP$3),ЗФ!$2:$2,0)),0),0)</f>
        <v>12</v>
      </c>
      <c r="GQ23" s="232">
        <f ca="1">IFERROR(IF(OFFSET(GQ23,-1,0,1,1)&lt;&gt;"", INDEX(ЗФ,MATCH($A21,ЗФ!$A:$A,0),MATCH("Цена на реализацию"&amp;YEAR(GQ$3),ЗФ!$2:$2,0)),0),0)</f>
        <v>12</v>
      </c>
      <c r="GR23" s="232">
        <f ca="1">IFERROR(IF(OFFSET(GR23,-1,0,1,1)&lt;&gt;"", INDEX(ЗФ,MATCH($A21,ЗФ!$A:$A,0),MATCH("Цена на реализацию"&amp;YEAR(GR$3),ЗФ!$2:$2,0)),0),0)</f>
        <v>12</v>
      </c>
      <c r="GS23" s="232">
        <f ca="1">IFERROR(IF(OFFSET(GS23,-1,0,1,1)&lt;&gt;"", INDEX(ЗФ,MATCH($A21,ЗФ!$A:$A,0),MATCH("Цена на реализацию"&amp;YEAR(GS$3),ЗФ!$2:$2,0)),0),0)</f>
        <v>12</v>
      </c>
      <c r="GT23" s="232">
        <f ca="1">IFERROR(IF(OFFSET(GT23,-1,0,1,1)&lt;&gt;"", INDEX(ЗФ,MATCH($A21,ЗФ!$A:$A,0),MATCH("Цена на реализацию"&amp;YEAR(GT$3),ЗФ!$2:$2,0)),0),0)</f>
        <v>12</v>
      </c>
      <c r="GU23" s="232">
        <f ca="1">IFERROR(IF(OFFSET(GU23,-1,0,1,1)&lt;&gt;"", INDEX(ЗФ,MATCH($A21,ЗФ!$A:$A,0),MATCH("Цена на реализацию"&amp;YEAR(GU$3),ЗФ!$2:$2,0)),0),0)</f>
        <v>12</v>
      </c>
      <c r="GV23" s="232">
        <f ca="1">IFERROR(IF(OFFSET(GV23,-1,0,1,1)&lt;&gt;"", INDEX(ЗФ,MATCH($A21,ЗФ!$A:$A,0),MATCH("Цена на реализацию"&amp;YEAR(GV$3),ЗФ!$2:$2,0)),0),0)</f>
        <v>12</v>
      </c>
      <c r="GW23" s="232">
        <f ca="1">IFERROR(IF(OFFSET(GW23,-1,0,1,1)&lt;&gt;"", INDEX(ЗФ,MATCH($A21,ЗФ!$A:$A,0),MATCH("Цена на реализацию"&amp;YEAR(GW$3),ЗФ!$2:$2,0)),0),0)</f>
        <v>12</v>
      </c>
      <c r="GX23" s="232">
        <f ca="1">IFERROR(IF(OFFSET(GX23,-1,0,1,1)&lt;&gt;"", INDEX(ЗФ,MATCH($A21,ЗФ!$A:$A,0),MATCH("Цена на реализацию"&amp;YEAR(GX$3),ЗФ!$2:$2,0)),0),0)</f>
        <v>12</v>
      </c>
      <c r="GY23" s="232">
        <f ca="1">IFERROR(IF(OFFSET(GY23,-1,0,1,1)&lt;&gt;"", INDEX(ЗФ,MATCH($A21,ЗФ!$A:$A,0),MATCH("Цена на реализацию"&amp;YEAR(GY$3),ЗФ!$2:$2,0)),0),0)</f>
        <v>12</v>
      </c>
      <c r="GZ23" s="232">
        <f ca="1">IFERROR(IF(OFFSET(GZ23,-1,0,1,1)&lt;&gt;"", INDEX(ЗФ,MATCH($A21,ЗФ!$A:$A,0),MATCH("Цена на реализацию"&amp;YEAR(GZ$3),ЗФ!$2:$2,0)),0),0)</f>
        <v>12</v>
      </c>
      <c r="HA23" s="548">
        <f t="shared" ref="HA23:JA23" ca="1" si="889">IFERROR(HA21/HA22,0)</f>
        <v>12</v>
      </c>
      <c r="HB23" s="232">
        <f ca="1">IFERROR(IF(OFFSET(HB23,-1,0,1,1)&lt;&gt;"", INDEX(ЗФ,MATCH($A21,ЗФ!$A:$A,0),MATCH("Цена на реализацию"&amp;YEAR(HB$3),ЗФ!$2:$2,0)),0),0)</f>
        <v>12</v>
      </c>
      <c r="HC23" s="232">
        <f ca="1">IFERROR(IF(OFFSET(HC23,-1,0,1,1)&lt;&gt;"", INDEX(ЗФ,MATCH($A21,ЗФ!$A:$A,0),MATCH("Цена на реализацию"&amp;YEAR(HC$3),ЗФ!$2:$2,0)),0),0)</f>
        <v>12</v>
      </c>
      <c r="HD23" s="232">
        <f ca="1">IFERROR(IF(OFFSET(HD23,-1,0,1,1)&lt;&gt;"", INDEX(ЗФ,MATCH($A21,ЗФ!$A:$A,0),MATCH("Цена на реализацию"&amp;YEAR(HD$3),ЗФ!$2:$2,0)),0),0)</f>
        <v>12</v>
      </c>
      <c r="HE23" s="232">
        <f ca="1">IFERROR(IF(OFFSET(HE23,-1,0,1,1)&lt;&gt;"", INDEX(ЗФ,MATCH($A21,ЗФ!$A:$A,0),MATCH("Цена на реализацию"&amp;YEAR(HE$3),ЗФ!$2:$2,0)),0),0)</f>
        <v>12</v>
      </c>
      <c r="HF23" s="232">
        <f ca="1">IFERROR(IF(OFFSET(HF23,-1,0,1,1)&lt;&gt;"", INDEX(ЗФ,MATCH($A21,ЗФ!$A:$A,0),MATCH("Цена на реализацию"&amp;YEAR(HF$3),ЗФ!$2:$2,0)),0),0)</f>
        <v>12</v>
      </c>
      <c r="HG23" s="232">
        <f ca="1">IFERROR(IF(OFFSET(HG23,-1,0,1,1)&lt;&gt;"", INDEX(ЗФ,MATCH($A21,ЗФ!$A:$A,0),MATCH("Цена на реализацию"&amp;YEAR(HG$3),ЗФ!$2:$2,0)),0),0)</f>
        <v>12</v>
      </c>
      <c r="HH23" s="232">
        <f ca="1">IFERROR(IF(OFFSET(HH23,-1,0,1,1)&lt;&gt;"", INDEX(ЗФ,MATCH($A21,ЗФ!$A:$A,0),MATCH("Цена на реализацию"&amp;YEAR(HH$3),ЗФ!$2:$2,0)),0),0)</f>
        <v>12</v>
      </c>
      <c r="HI23" s="232">
        <f ca="1">IFERROR(IF(OFFSET(HI23,-1,0,1,1)&lt;&gt;"", INDEX(ЗФ,MATCH($A21,ЗФ!$A:$A,0),MATCH("Цена на реализацию"&amp;YEAR(HI$3),ЗФ!$2:$2,0)),0),0)</f>
        <v>12</v>
      </c>
      <c r="HJ23" s="232">
        <f ca="1">IFERROR(IF(OFFSET(HJ23,-1,0,1,1)&lt;&gt;"", INDEX(ЗФ,MATCH($A21,ЗФ!$A:$A,0),MATCH("Цена на реализацию"&amp;YEAR(HJ$3),ЗФ!$2:$2,0)),0),0)</f>
        <v>12</v>
      </c>
      <c r="HK23" s="232">
        <f ca="1">IFERROR(IF(OFFSET(HK23,-1,0,1,1)&lt;&gt;"", INDEX(ЗФ,MATCH($A21,ЗФ!$A:$A,0),MATCH("Цена на реализацию"&amp;YEAR(HK$3),ЗФ!$2:$2,0)),0),0)</f>
        <v>12</v>
      </c>
      <c r="HL23" s="232">
        <f ca="1">IFERROR(IF(OFFSET(HL23,-1,0,1,1)&lt;&gt;"", INDEX(ЗФ,MATCH($A21,ЗФ!$A:$A,0),MATCH("Цена на реализацию"&amp;YEAR(HL$3),ЗФ!$2:$2,0)),0),0)</f>
        <v>12</v>
      </c>
      <c r="HM23" s="232">
        <f ca="1">IFERROR(IF(OFFSET(HM23,-1,0,1,1)&lt;&gt;"", INDEX(ЗФ,MATCH($A21,ЗФ!$A:$A,0),MATCH("Цена на реализацию"&amp;YEAR(HM$3),ЗФ!$2:$2,0)),0),0)</f>
        <v>12</v>
      </c>
      <c r="HN23" s="548">
        <f t="shared" ca="1" si="889"/>
        <v>12</v>
      </c>
      <c r="HO23" s="232">
        <f ca="1">IFERROR(IF(OFFSET(HO23,-1,0,1,1)&lt;&gt;"", INDEX(ЗФ,MATCH($A21,ЗФ!$A:$A,0),MATCH("Цена на реализацию"&amp;YEAR(HO$3),ЗФ!$2:$2,0)),0),0)</f>
        <v>12</v>
      </c>
      <c r="HP23" s="232">
        <f ca="1">IFERROR(IF(OFFSET(HP23,-1,0,1,1)&lt;&gt;"", INDEX(ЗФ,MATCH($A21,ЗФ!$A:$A,0),MATCH("Цена на реализацию"&amp;YEAR(HP$3),ЗФ!$2:$2,0)),0),0)</f>
        <v>12</v>
      </c>
      <c r="HQ23" s="232">
        <f ca="1">IFERROR(IF(OFFSET(HQ23,-1,0,1,1)&lt;&gt;"", INDEX(ЗФ,MATCH($A21,ЗФ!$A:$A,0),MATCH("Цена на реализацию"&amp;YEAR(HQ$3),ЗФ!$2:$2,0)),0),0)</f>
        <v>12</v>
      </c>
      <c r="HR23" s="232">
        <f ca="1">IFERROR(IF(OFFSET(HR23,-1,0,1,1)&lt;&gt;"", INDEX(ЗФ,MATCH($A21,ЗФ!$A:$A,0),MATCH("Цена на реализацию"&amp;YEAR(HR$3),ЗФ!$2:$2,0)),0),0)</f>
        <v>12</v>
      </c>
      <c r="HS23" s="232">
        <f ca="1">IFERROR(IF(OFFSET(HS23,-1,0,1,1)&lt;&gt;"", INDEX(ЗФ,MATCH($A21,ЗФ!$A:$A,0),MATCH("Цена на реализацию"&amp;YEAR(HS$3),ЗФ!$2:$2,0)),0),0)</f>
        <v>12</v>
      </c>
      <c r="HT23" s="232">
        <f ca="1">IFERROR(IF(OFFSET(HT23,-1,0,1,1)&lt;&gt;"", INDEX(ЗФ,MATCH($A21,ЗФ!$A:$A,0),MATCH("Цена на реализацию"&amp;YEAR(HT$3),ЗФ!$2:$2,0)),0),0)</f>
        <v>12</v>
      </c>
      <c r="HU23" s="232">
        <f ca="1">IFERROR(IF(OFFSET(HU23,-1,0,1,1)&lt;&gt;"", INDEX(ЗФ,MATCH($A21,ЗФ!$A:$A,0),MATCH("Цена на реализацию"&amp;YEAR(HU$3),ЗФ!$2:$2,0)),0),0)</f>
        <v>12</v>
      </c>
      <c r="HV23" s="232">
        <f ca="1">IFERROR(IF(OFFSET(HV23,-1,0,1,1)&lt;&gt;"", INDEX(ЗФ,MATCH($A21,ЗФ!$A:$A,0),MATCH("Цена на реализацию"&amp;YEAR(HV$3),ЗФ!$2:$2,0)),0),0)</f>
        <v>12</v>
      </c>
      <c r="HW23" s="232">
        <f ca="1">IFERROR(IF(OFFSET(HW23,-1,0,1,1)&lt;&gt;"", INDEX(ЗФ,MATCH($A21,ЗФ!$A:$A,0),MATCH("Цена на реализацию"&amp;YEAR(HW$3),ЗФ!$2:$2,0)),0),0)</f>
        <v>12</v>
      </c>
      <c r="HX23" s="232">
        <f ca="1">IFERROR(IF(OFFSET(HX23,-1,0,1,1)&lt;&gt;"", INDEX(ЗФ,MATCH($A21,ЗФ!$A:$A,0),MATCH("Цена на реализацию"&amp;YEAR(HX$3),ЗФ!$2:$2,0)),0),0)</f>
        <v>12</v>
      </c>
      <c r="HY23" s="232">
        <f ca="1">IFERROR(IF(OFFSET(HY23,-1,0,1,1)&lt;&gt;"", INDEX(ЗФ,MATCH($A21,ЗФ!$A:$A,0),MATCH("Цена на реализацию"&amp;YEAR(HY$3),ЗФ!$2:$2,0)),0),0)</f>
        <v>12</v>
      </c>
      <c r="HZ23" s="232">
        <f ca="1">IFERROR(IF(OFFSET(HZ23,-1,0,1,1)&lt;&gt;"", INDEX(ЗФ,MATCH($A21,ЗФ!$A:$A,0),MATCH("Цена на реализацию"&amp;YEAR(HZ$3),ЗФ!$2:$2,0)),0),0)</f>
        <v>12</v>
      </c>
      <c r="IA23" s="548">
        <f t="shared" ca="1" si="889"/>
        <v>12</v>
      </c>
      <c r="IB23" s="232">
        <f ca="1">IFERROR(IF(OFFSET(IB23,-1,0,1,1)&lt;&gt;"", INDEX(ЗФ,MATCH($A21,ЗФ!$A:$A,0),MATCH("Цена на реализацию"&amp;YEAR(IB$3),ЗФ!$2:$2,0)),0),0)</f>
        <v>12</v>
      </c>
      <c r="IC23" s="232">
        <f ca="1">IFERROR(IF(OFFSET(IC23,-1,0,1,1)&lt;&gt;"", INDEX(ЗФ,MATCH($A21,ЗФ!$A:$A,0),MATCH("Цена на реализацию"&amp;YEAR(IC$3),ЗФ!$2:$2,0)),0),0)</f>
        <v>12</v>
      </c>
      <c r="ID23" s="232">
        <f ca="1">IFERROR(IF(OFFSET(ID23,-1,0,1,1)&lt;&gt;"", INDEX(ЗФ,MATCH($A21,ЗФ!$A:$A,0),MATCH("Цена на реализацию"&amp;YEAR(ID$3),ЗФ!$2:$2,0)),0),0)</f>
        <v>12</v>
      </c>
      <c r="IE23" s="232">
        <f ca="1">IFERROR(IF(OFFSET(IE23,-1,0,1,1)&lt;&gt;"", INDEX(ЗФ,MATCH($A21,ЗФ!$A:$A,0),MATCH("Цена на реализацию"&amp;YEAR(IE$3),ЗФ!$2:$2,0)),0),0)</f>
        <v>12</v>
      </c>
      <c r="IF23" s="232">
        <f ca="1">IFERROR(IF(OFFSET(IF23,-1,0,1,1)&lt;&gt;"", INDEX(ЗФ,MATCH($A21,ЗФ!$A:$A,0),MATCH("Цена на реализацию"&amp;YEAR(IF$3),ЗФ!$2:$2,0)),0),0)</f>
        <v>12</v>
      </c>
      <c r="IG23" s="232">
        <f ca="1">IFERROR(IF(OFFSET(IG23,-1,0,1,1)&lt;&gt;"", INDEX(ЗФ,MATCH($A21,ЗФ!$A:$A,0),MATCH("Цена на реализацию"&amp;YEAR(IG$3),ЗФ!$2:$2,0)),0),0)</f>
        <v>12</v>
      </c>
      <c r="IH23" s="232">
        <f ca="1">IFERROR(IF(OFFSET(IH23,-1,0,1,1)&lt;&gt;"", INDEX(ЗФ,MATCH($A21,ЗФ!$A:$A,0),MATCH("Цена на реализацию"&amp;YEAR(IH$3),ЗФ!$2:$2,0)),0),0)</f>
        <v>12</v>
      </c>
      <c r="II23" s="232">
        <f ca="1">IFERROR(IF(OFFSET(II23,-1,0,1,1)&lt;&gt;"", INDEX(ЗФ,MATCH($A21,ЗФ!$A:$A,0),MATCH("Цена на реализацию"&amp;YEAR(II$3),ЗФ!$2:$2,0)),0),0)</f>
        <v>12</v>
      </c>
      <c r="IJ23" s="232">
        <f ca="1">IFERROR(IF(OFFSET(IJ23,-1,0,1,1)&lt;&gt;"", INDEX(ЗФ,MATCH($A21,ЗФ!$A:$A,0),MATCH("Цена на реализацию"&amp;YEAR(IJ$3),ЗФ!$2:$2,0)),0),0)</f>
        <v>12</v>
      </c>
      <c r="IK23" s="232">
        <f ca="1">IFERROR(IF(OFFSET(IK23,-1,0,1,1)&lt;&gt;"", INDEX(ЗФ,MATCH($A21,ЗФ!$A:$A,0),MATCH("Цена на реализацию"&amp;YEAR(IK$3),ЗФ!$2:$2,0)),0),0)</f>
        <v>12</v>
      </c>
      <c r="IL23" s="232">
        <f ca="1">IFERROR(IF(OFFSET(IL23,-1,0,1,1)&lt;&gt;"", INDEX(ЗФ,MATCH($A21,ЗФ!$A:$A,0),MATCH("Цена на реализацию"&amp;YEAR(IL$3),ЗФ!$2:$2,0)),0),0)</f>
        <v>12</v>
      </c>
      <c r="IM23" s="232">
        <f ca="1">IFERROR(IF(OFFSET(IM23,-1,0,1,1)&lt;&gt;"", INDEX(ЗФ,MATCH($A21,ЗФ!$A:$A,0),MATCH("Цена на реализацию"&amp;YEAR(IM$3),ЗФ!$2:$2,0)),0),0)</f>
        <v>12</v>
      </c>
      <c r="IN23" s="548">
        <f t="shared" ca="1" si="889"/>
        <v>12</v>
      </c>
      <c r="IO23" s="232">
        <f ca="1">IFERROR(IF(OFFSET(IO23,-1,0,1,1)&lt;&gt;"", INDEX(ЗФ,MATCH($A21,ЗФ!$A:$A,0),MATCH("Цена на реализацию"&amp;YEAR(IO$3),ЗФ!$2:$2,0)),0),0)</f>
        <v>12</v>
      </c>
      <c r="IP23" s="232">
        <f ca="1">IFERROR(IF(OFFSET(IP23,-1,0,1,1)&lt;&gt;"", INDEX(ЗФ,MATCH($A21,ЗФ!$A:$A,0),MATCH("Цена на реализацию"&amp;YEAR(IP$3),ЗФ!$2:$2,0)),0),0)</f>
        <v>12</v>
      </c>
      <c r="IQ23" s="232">
        <f ca="1">IFERROR(IF(OFFSET(IQ23,-1,0,1,1)&lt;&gt;"", INDEX(ЗФ,MATCH($A21,ЗФ!$A:$A,0),MATCH("Цена на реализацию"&amp;YEAR(IQ$3),ЗФ!$2:$2,0)),0),0)</f>
        <v>12</v>
      </c>
      <c r="IR23" s="232">
        <f ca="1">IFERROR(IF(OFFSET(IR23,-1,0,1,1)&lt;&gt;"", INDEX(ЗФ,MATCH($A21,ЗФ!$A:$A,0),MATCH("Цена на реализацию"&amp;YEAR(IR$3),ЗФ!$2:$2,0)),0),0)</f>
        <v>12</v>
      </c>
      <c r="IS23" s="232">
        <f ca="1">IFERROR(IF(OFFSET(IS23,-1,0,1,1)&lt;&gt;"", INDEX(ЗФ,MATCH($A21,ЗФ!$A:$A,0),MATCH("Цена на реализацию"&amp;YEAR(IS$3),ЗФ!$2:$2,0)),0),0)</f>
        <v>12</v>
      </c>
      <c r="IT23" s="232">
        <f ca="1">IFERROR(IF(OFFSET(IT23,-1,0,1,1)&lt;&gt;"", INDEX(ЗФ,MATCH($A21,ЗФ!$A:$A,0),MATCH("Цена на реализацию"&amp;YEAR(IT$3),ЗФ!$2:$2,0)),0),0)</f>
        <v>12</v>
      </c>
      <c r="IU23" s="232">
        <f ca="1">IFERROR(IF(OFFSET(IU23,-1,0,1,1)&lt;&gt;"", INDEX(ЗФ,MATCH($A21,ЗФ!$A:$A,0),MATCH("Цена на реализацию"&amp;YEAR(IU$3),ЗФ!$2:$2,0)),0),0)</f>
        <v>12</v>
      </c>
      <c r="IV23" s="232">
        <f ca="1">IFERROR(IF(OFFSET(IV23,-1,0,1,1)&lt;&gt;"", INDEX(ЗФ,MATCH($A21,ЗФ!$A:$A,0),MATCH("Цена на реализацию"&amp;YEAR(IV$3),ЗФ!$2:$2,0)),0),0)</f>
        <v>12</v>
      </c>
      <c r="IW23" s="232">
        <f ca="1">IFERROR(IF(OFFSET(IW23,-1,0,1,1)&lt;&gt;"", INDEX(ЗФ,MATCH($A21,ЗФ!$A:$A,0),MATCH("Цена на реализацию"&amp;YEAR(IW$3),ЗФ!$2:$2,0)),0),0)</f>
        <v>12</v>
      </c>
      <c r="IX23" s="232">
        <f ca="1">IFERROR(IF(OFFSET(IX23,-1,0,1,1)&lt;&gt;"", INDEX(ЗФ,MATCH($A21,ЗФ!$A:$A,0),MATCH("Цена на реализацию"&amp;YEAR(IX$3),ЗФ!$2:$2,0)),0),0)</f>
        <v>12</v>
      </c>
      <c r="IY23" s="232">
        <f ca="1">IFERROR(IF(OFFSET(IY23,-1,0,1,1)&lt;&gt;"", INDEX(ЗФ,MATCH($A21,ЗФ!$A:$A,0),MATCH("Цена на реализацию"&amp;YEAR(IY$3),ЗФ!$2:$2,0)),0),0)</f>
        <v>12</v>
      </c>
      <c r="IZ23" s="232">
        <f ca="1">IFERROR(IF(OFFSET(IZ23,-1,0,1,1)&lt;&gt;"", INDEX(ЗФ,MATCH($A21,ЗФ!$A:$A,0),MATCH("Цена на реализацию"&amp;YEAR(IZ$3),ЗФ!$2:$2,0)),0),0)</f>
        <v>12</v>
      </c>
      <c r="JA23" s="548">
        <f t="shared" ca="1" si="889"/>
        <v>12</v>
      </c>
      <c r="JB23" s="232">
        <f ca="1">IFERROR(IF(OFFSET(JB23,-1,0,1,1)&lt;&gt;"", INDEX(ЗФ,MATCH($A21,ЗФ!$A:$A,0),MATCH("Цена на реализацию"&amp;YEAR(JB$3),ЗФ!$2:$2,0)),0),0)</f>
        <v>12</v>
      </c>
      <c r="JC23" s="232">
        <f ca="1">IFERROR(IF(OFFSET(JC23,-1,0,1,1)&lt;&gt;"", INDEX(ЗФ,MATCH($A21,ЗФ!$A:$A,0),MATCH("Цена на реализацию"&amp;YEAR(JC$3),ЗФ!$2:$2,0)),0),0)</f>
        <v>12</v>
      </c>
      <c r="JD23" s="232">
        <f ca="1">IFERROR(IF(OFFSET(JD23,-1,0,1,1)&lt;&gt;"", INDEX(ЗФ,MATCH($A21,ЗФ!$A:$A,0),MATCH("Цена на реализацию"&amp;YEAR(JD$3),ЗФ!$2:$2,0)),0),0)</f>
        <v>12</v>
      </c>
      <c r="JE23" s="232">
        <f ca="1">IFERROR(IF(OFFSET(JE23,-1,0,1,1)&lt;&gt;"", INDEX(ЗФ,MATCH($A21,ЗФ!$A:$A,0),MATCH("Цена на реализацию"&amp;YEAR(JE$3),ЗФ!$2:$2,0)),0),0)</f>
        <v>12</v>
      </c>
      <c r="JF23" s="232">
        <f ca="1">IFERROR(IF(OFFSET(JF23,-1,0,1,1)&lt;&gt;"", INDEX(ЗФ,MATCH($A21,ЗФ!$A:$A,0),MATCH("Цена на реализацию"&amp;YEAR(JF$3),ЗФ!$2:$2,0)),0),0)</f>
        <v>12</v>
      </c>
      <c r="JG23" s="232">
        <f ca="1">IFERROR(IF(OFFSET(JG23,-1,0,1,1)&lt;&gt;"", INDEX(ЗФ,MATCH($A21,ЗФ!$A:$A,0),MATCH("Цена на реализацию"&amp;YEAR(JG$3),ЗФ!$2:$2,0)),0),0)</f>
        <v>12</v>
      </c>
      <c r="JH23" s="232">
        <f ca="1">IFERROR(IF(OFFSET(JH23,-1,0,1,1)&lt;&gt;"", INDEX(ЗФ,MATCH($A21,ЗФ!$A:$A,0),MATCH("Цена на реализацию"&amp;YEAR(JH$3),ЗФ!$2:$2,0)),0),0)</f>
        <v>12</v>
      </c>
      <c r="JI23" s="232">
        <f ca="1">IFERROR(IF(OFFSET(JI23,-1,0,1,1)&lt;&gt;"", INDEX(ЗФ,MATCH($A21,ЗФ!$A:$A,0),MATCH("Цена на реализацию"&amp;YEAR(JI$3),ЗФ!$2:$2,0)),0),0)</f>
        <v>12</v>
      </c>
      <c r="JJ23" s="232">
        <f ca="1">IFERROR(IF(OFFSET(JJ23,-1,0,1,1)&lt;&gt;"", INDEX(ЗФ,MATCH($A21,ЗФ!$A:$A,0),MATCH("Цена на реализацию"&amp;YEAR(JJ$3),ЗФ!$2:$2,0)),0),0)</f>
        <v>12</v>
      </c>
      <c r="JK23" s="232">
        <f ca="1">IFERROR(IF(OFFSET(JK23,-1,0,1,1)&lt;&gt;"", INDEX(ЗФ,MATCH($A21,ЗФ!$A:$A,0),MATCH("Цена на реализацию"&amp;YEAR(JK$3),ЗФ!$2:$2,0)),0),0)</f>
        <v>12</v>
      </c>
      <c r="JL23" s="232">
        <f ca="1">IFERROR(IF(OFFSET(JL23,-1,0,1,1)&lt;&gt;"", INDEX(ЗФ,MATCH($A21,ЗФ!$A:$A,0),MATCH("Цена на реализацию"&amp;YEAR(JL$3),ЗФ!$2:$2,0)),0),0)</f>
        <v>12</v>
      </c>
      <c r="JM23" s="232">
        <f ca="1">IFERROR(IF(OFFSET(JM23,-1,0,1,1)&lt;&gt;"", INDEX(ЗФ,MATCH($A21,ЗФ!$A:$A,0),MATCH("Цена на реализацию"&amp;YEAR(JM$3),ЗФ!$2:$2,0)),0),0)</f>
        <v>12</v>
      </c>
      <c r="JN23" s="548">
        <f t="shared" ref="JN23:LN23" ca="1" si="890">IFERROR(JN21/JN22,0)</f>
        <v>12</v>
      </c>
      <c r="JO23" s="232">
        <f ca="1">IFERROR(IF(OFFSET(JO23,-1,0,1,1)&lt;&gt;"", INDEX(ЗФ,MATCH($A21,ЗФ!$A:$A,0),MATCH("Цена на реализацию"&amp;YEAR(JO$3),ЗФ!$2:$2,0)),0),0)</f>
        <v>12</v>
      </c>
      <c r="JP23" s="232">
        <f ca="1">IFERROR(IF(OFFSET(JP23,-1,0,1,1)&lt;&gt;"", INDEX(ЗФ,MATCH($A21,ЗФ!$A:$A,0),MATCH("Цена на реализацию"&amp;YEAR(JP$3),ЗФ!$2:$2,0)),0),0)</f>
        <v>12</v>
      </c>
      <c r="JQ23" s="232">
        <f ca="1">IFERROR(IF(OFFSET(JQ23,-1,0,1,1)&lt;&gt;"", INDEX(ЗФ,MATCH($A21,ЗФ!$A:$A,0),MATCH("Цена на реализацию"&amp;YEAR(JQ$3),ЗФ!$2:$2,0)),0),0)</f>
        <v>12</v>
      </c>
      <c r="JR23" s="232">
        <f ca="1">IFERROR(IF(OFFSET(JR23,-1,0,1,1)&lt;&gt;"", INDEX(ЗФ,MATCH($A21,ЗФ!$A:$A,0),MATCH("Цена на реализацию"&amp;YEAR(JR$3),ЗФ!$2:$2,0)),0),0)</f>
        <v>12</v>
      </c>
      <c r="JS23" s="232">
        <f ca="1">IFERROR(IF(OFFSET(JS23,-1,0,1,1)&lt;&gt;"", INDEX(ЗФ,MATCH($A21,ЗФ!$A:$A,0),MATCH("Цена на реализацию"&amp;YEAR(JS$3),ЗФ!$2:$2,0)),0),0)</f>
        <v>12</v>
      </c>
      <c r="JT23" s="232">
        <f ca="1">IFERROR(IF(OFFSET(JT23,-1,0,1,1)&lt;&gt;"", INDEX(ЗФ,MATCH($A21,ЗФ!$A:$A,0),MATCH("Цена на реализацию"&amp;YEAR(JT$3),ЗФ!$2:$2,0)),0),0)</f>
        <v>12</v>
      </c>
      <c r="JU23" s="232">
        <f ca="1">IFERROR(IF(OFFSET(JU23,-1,0,1,1)&lt;&gt;"", INDEX(ЗФ,MATCH($A21,ЗФ!$A:$A,0),MATCH("Цена на реализацию"&amp;YEAR(JU$3),ЗФ!$2:$2,0)),0),0)</f>
        <v>12</v>
      </c>
      <c r="JV23" s="232">
        <f ca="1">IFERROR(IF(OFFSET(JV23,-1,0,1,1)&lt;&gt;"", INDEX(ЗФ,MATCH($A21,ЗФ!$A:$A,0),MATCH("Цена на реализацию"&amp;YEAR(JV$3),ЗФ!$2:$2,0)),0),0)</f>
        <v>12</v>
      </c>
      <c r="JW23" s="232">
        <f ca="1">IFERROR(IF(OFFSET(JW23,-1,0,1,1)&lt;&gt;"", INDEX(ЗФ,MATCH($A21,ЗФ!$A:$A,0),MATCH("Цена на реализацию"&amp;YEAR(JW$3),ЗФ!$2:$2,0)),0),0)</f>
        <v>12</v>
      </c>
      <c r="JX23" s="232">
        <f ca="1">IFERROR(IF(OFFSET(JX23,-1,0,1,1)&lt;&gt;"", INDEX(ЗФ,MATCH($A21,ЗФ!$A:$A,0),MATCH("Цена на реализацию"&amp;YEAR(JX$3),ЗФ!$2:$2,0)),0),0)</f>
        <v>12</v>
      </c>
      <c r="JY23" s="232">
        <f ca="1">IFERROR(IF(OFFSET(JY23,-1,0,1,1)&lt;&gt;"", INDEX(ЗФ,MATCH($A21,ЗФ!$A:$A,0),MATCH("Цена на реализацию"&amp;YEAR(JY$3),ЗФ!$2:$2,0)),0),0)</f>
        <v>12</v>
      </c>
      <c r="JZ23" s="232">
        <f ca="1">IFERROR(IF(OFFSET(JZ23,-1,0,1,1)&lt;&gt;"", INDEX(ЗФ,MATCH($A21,ЗФ!$A:$A,0),MATCH("Цена на реализацию"&amp;YEAR(JZ$3),ЗФ!$2:$2,0)),0),0)</f>
        <v>12</v>
      </c>
      <c r="KA23" s="548">
        <f t="shared" ca="1" si="890"/>
        <v>12</v>
      </c>
      <c r="KB23" s="232">
        <f ca="1">IFERROR(IF(OFFSET(KB23,-1,0,1,1)&lt;&gt;"", INDEX(ЗФ,MATCH($A21,ЗФ!$A:$A,0),MATCH("Цена на реализацию"&amp;YEAR(KB$3),ЗФ!$2:$2,0)),0),0)</f>
        <v>12</v>
      </c>
      <c r="KC23" s="232">
        <f ca="1">IFERROR(IF(OFFSET(KC23,-1,0,1,1)&lt;&gt;"", INDEX(ЗФ,MATCH($A21,ЗФ!$A:$A,0),MATCH("Цена на реализацию"&amp;YEAR(KC$3),ЗФ!$2:$2,0)),0),0)</f>
        <v>12</v>
      </c>
      <c r="KD23" s="232">
        <f ca="1">IFERROR(IF(OFFSET(KD23,-1,0,1,1)&lt;&gt;"", INDEX(ЗФ,MATCH($A21,ЗФ!$A:$A,0),MATCH("Цена на реализацию"&amp;YEAR(KD$3),ЗФ!$2:$2,0)),0),0)</f>
        <v>12</v>
      </c>
      <c r="KE23" s="232">
        <f ca="1">IFERROR(IF(OFFSET(KE23,-1,0,1,1)&lt;&gt;"", INDEX(ЗФ,MATCH($A21,ЗФ!$A:$A,0),MATCH("Цена на реализацию"&amp;YEAR(KE$3),ЗФ!$2:$2,0)),0),0)</f>
        <v>12</v>
      </c>
      <c r="KF23" s="232">
        <f ca="1">IFERROR(IF(OFFSET(KF23,-1,0,1,1)&lt;&gt;"", INDEX(ЗФ,MATCH($A21,ЗФ!$A:$A,0),MATCH("Цена на реализацию"&amp;YEAR(KF$3),ЗФ!$2:$2,0)),0),0)</f>
        <v>12</v>
      </c>
      <c r="KG23" s="232">
        <f ca="1">IFERROR(IF(OFFSET(KG23,-1,0,1,1)&lt;&gt;"", INDEX(ЗФ,MATCH($A21,ЗФ!$A:$A,0),MATCH("Цена на реализацию"&amp;YEAR(KG$3),ЗФ!$2:$2,0)),0),0)</f>
        <v>12</v>
      </c>
      <c r="KH23" s="232">
        <f ca="1">IFERROR(IF(OFFSET(KH23,-1,0,1,1)&lt;&gt;"", INDEX(ЗФ,MATCH($A21,ЗФ!$A:$A,0),MATCH("Цена на реализацию"&amp;YEAR(KH$3),ЗФ!$2:$2,0)),0),0)</f>
        <v>12</v>
      </c>
      <c r="KI23" s="232">
        <f ca="1">IFERROR(IF(OFFSET(KI23,-1,0,1,1)&lt;&gt;"", INDEX(ЗФ,MATCH($A21,ЗФ!$A:$A,0),MATCH("Цена на реализацию"&amp;YEAR(KI$3),ЗФ!$2:$2,0)),0),0)</f>
        <v>12</v>
      </c>
      <c r="KJ23" s="232">
        <f ca="1">IFERROR(IF(OFFSET(KJ23,-1,0,1,1)&lt;&gt;"", INDEX(ЗФ,MATCH($A21,ЗФ!$A:$A,0),MATCH("Цена на реализацию"&amp;YEAR(KJ$3),ЗФ!$2:$2,0)),0),0)</f>
        <v>12</v>
      </c>
      <c r="KK23" s="232">
        <f ca="1">IFERROR(IF(OFFSET(KK23,-1,0,1,1)&lt;&gt;"", INDEX(ЗФ,MATCH($A21,ЗФ!$A:$A,0),MATCH("Цена на реализацию"&amp;YEAR(KK$3),ЗФ!$2:$2,0)),0),0)</f>
        <v>12</v>
      </c>
      <c r="KL23" s="232">
        <f ca="1">IFERROR(IF(OFFSET(KL23,-1,0,1,1)&lt;&gt;"", INDEX(ЗФ,MATCH($A21,ЗФ!$A:$A,0),MATCH("Цена на реализацию"&amp;YEAR(KL$3),ЗФ!$2:$2,0)),0),0)</f>
        <v>12</v>
      </c>
      <c r="KM23" s="232">
        <f ca="1">IFERROR(IF(OFFSET(KM23,-1,0,1,1)&lt;&gt;"", INDEX(ЗФ,MATCH($A21,ЗФ!$A:$A,0),MATCH("Цена на реализацию"&amp;YEAR(KM$3),ЗФ!$2:$2,0)),0),0)</f>
        <v>12</v>
      </c>
      <c r="KN23" s="548">
        <f t="shared" ca="1" si="890"/>
        <v>12</v>
      </c>
      <c r="KO23" s="232">
        <f ca="1">IFERROR(IF(OFFSET(KO23,-1,0,1,1)&lt;&gt;"", INDEX(ЗФ,MATCH($A21,ЗФ!$A:$A,0),MATCH("Цена на реализацию"&amp;YEAR(KO$3),ЗФ!$2:$2,0)),0),0)</f>
        <v>12</v>
      </c>
      <c r="KP23" s="232">
        <f ca="1">IFERROR(IF(OFFSET(KP23,-1,0,1,1)&lt;&gt;"", INDEX(ЗФ,MATCH($A21,ЗФ!$A:$A,0),MATCH("Цена на реализацию"&amp;YEAR(KP$3),ЗФ!$2:$2,0)),0),0)</f>
        <v>12</v>
      </c>
      <c r="KQ23" s="232">
        <f ca="1">IFERROR(IF(OFFSET(KQ23,-1,0,1,1)&lt;&gt;"", INDEX(ЗФ,MATCH($A21,ЗФ!$A:$A,0),MATCH("Цена на реализацию"&amp;YEAR(KQ$3),ЗФ!$2:$2,0)),0),0)</f>
        <v>12</v>
      </c>
      <c r="KR23" s="232">
        <f ca="1">IFERROR(IF(OFFSET(KR23,-1,0,1,1)&lt;&gt;"", INDEX(ЗФ,MATCH($A21,ЗФ!$A:$A,0),MATCH("Цена на реализацию"&amp;YEAR(KR$3),ЗФ!$2:$2,0)),0),0)</f>
        <v>12</v>
      </c>
      <c r="KS23" s="232">
        <f ca="1">IFERROR(IF(OFFSET(KS23,-1,0,1,1)&lt;&gt;"", INDEX(ЗФ,MATCH($A21,ЗФ!$A:$A,0),MATCH("Цена на реализацию"&amp;YEAR(KS$3),ЗФ!$2:$2,0)),0),0)</f>
        <v>12</v>
      </c>
      <c r="KT23" s="232">
        <f ca="1">IFERROR(IF(OFFSET(KT23,-1,0,1,1)&lt;&gt;"", INDEX(ЗФ,MATCH($A21,ЗФ!$A:$A,0),MATCH("Цена на реализацию"&amp;YEAR(KT$3),ЗФ!$2:$2,0)),0),0)</f>
        <v>12</v>
      </c>
      <c r="KU23" s="232">
        <f ca="1">IFERROR(IF(OFFSET(KU23,-1,0,1,1)&lt;&gt;"", INDEX(ЗФ,MATCH($A21,ЗФ!$A:$A,0),MATCH("Цена на реализацию"&amp;YEAR(KU$3),ЗФ!$2:$2,0)),0),0)</f>
        <v>12</v>
      </c>
      <c r="KV23" s="232">
        <f ca="1">IFERROR(IF(OFFSET(KV23,-1,0,1,1)&lt;&gt;"", INDEX(ЗФ,MATCH($A21,ЗФ!$A:$A,0),MATCH("Цена на реализацию"&amp;YEAR(KV$3),ЗФ!$2:$2,0)),0),0)</f>
        <v>12</v>
      </c>
      <c r="KW23" s="232">
        <f ca="1">IFERROR(IF(OFFSET(KW23,-1,0,1,1)&lt;&gt;"", INDEX(ЗФ,MATCH($A21,ЗФ!$A:$A,0),MATCH("Цена на реализацию"&amp;YEAR(KW$3),ЗФ!$2:$2,0)),0),0)</f>
        <v>12</v>
      </c>
      <c r="KX23" s="232">
        <f ca="1">IFERROR(IF(OFFSET(KX23,-1,0,1,1)&lt;&gt;"", INDEX(ЗФ,MATCH($A21,ЗФ!$A:$A,0),MATCH("Цена на реализацию"&amp;YEAR(KX$3),ЗФ!$2:$2,0)),0),0)</f>
        <v>12</v>
      </c>
      <c r="KY23" s="232">
        <f ca="1">IFERROR(IF(OFFSET(KY23,-1,0,1,1)&lt;&gt;"", INDEX(ЗФ,MATCH($A21,ЗФ!$A:$A,0),MATCH("Цена на реализацию"&amp;YEAR(KY$3),ЗФ!$2:$2,0)),0),0)</f>
        <v>12</v>
      </c>
      <c r="KZ23" s="232">
        <f ca="1">IFERROR(IF(OFFSET(KZ23,-1,0,1,1)&lt;&gt;"", INDEX(ЗФ,MATCH($A21,ЗФ!$A:$A,0),MATCH("Цена на реализацию"&amp;YEAR(KZ$3),ЗФ!$2:$2,0)),0),0)</f>
        <v>12</v>
      </c>
      <c r="LA23" s="548">
        <f t="shared" ca="1" si="890"/>
        <v>12</v>
      </c>
      <c r="LB23" s="232">
        <f ca="1">IFERROR(IF(OFFSET(LB23,-1,0,1,1)&lt;&gt;"", INDEX(ЗФ,MATCH($A21,ЗФ!$A:$A,0),MATCH("Цена на реализацию"&amp;YEAR(LB$3),ЗФ!$2:$2,0)),0),0)</f>
        <v>12</v>
      </c>
      <c r="LC23" s="232">
        <f ca="1">IFERROR(IF(OFFSET(LC23,-1,0,1,1)&lt;&gt;"", INDEX(ЗФ,MATCH($A21,ЗФ!$A:$A,0),MATCH("Цена на реализацию"&amp;YEAR(LC$3),ЗФ!$2:$2,0)),0),0)</f>
        <v>12</v>
      </c>
      <c r="LD23" s="232">
        <f ca="1">IFERROR(IF(OFFSET(LD23,-1,0,1,1)&lt;&gt;"", INDEX(ЗФ,MATCH($A21,ЗФ!$A:$A,0),MATCH("Цена на реализацию"&amp;YEAR(LD$3),ЗФ!$2:$2,0)),0),0)</f>
        <v>12</v>
      </c>
      <c r="LE23" s="232">
        <f ca="1">IFERROR(IF(OFFSET(LE23,-1,0,1,1)&lt;&gt;"", INDEX(ЗФ,MATCH($A21,ЗФ!$A:$A,0),MATCH("Цена на реализацию"&amp;YEAR(LE$3),ЗФ!$2:$2,0)),0),0)</f>
        <v>12</v>
      </c>
      <c r="LF23" s="232">
        <f ca="1">IFERROR(IF(OFFSET(LF23,-1,0,1,1)&lt;&gt;"", INDEX(ЗФ,MATCH($A21,ЗФ!$A:$A,0),MATCH("Цена на реализацию"&amp;YEAR(LF$3),ЗФ!$2:$2,0)),0),0)</f>
        <v>12</v>
      </c>
      <c r="LG23" s="232">
        <f ca="1">IFERROR(IF(OFFSET(LG23,-1,0,1,1)&lt;&gt;"", INDEX(ЗФ,MATCH($A21,ЗФ!$A:$A,0),MATCH("Цена на реализацию"&amp;YEAR(LG$3),ЗФ!$2:$2,0)),0),0)</f>
        <v>12</v>
      </c>
      <c r="LH23" s="232">
        <f ca="1">IFERROR(IF(OFFSET(LH23,-1,0,1,1)&lt;&gt;"", INDEX(ЗФ,MATCH($A21,ЗФ!$A:$A,0),MATCH("Цена на реализацию"&amp;YEAR(LH$3),ЗФ!$2:$2,0)),0),0)</f>
        <v>12</v>
      </c>
      <c r="LI23" s="232">
        <f ca="1">IFERROR(IF(OFFSET(LI23,-1,0,1,1)&lt;&gt;"", INDEX(ЗФ,MATCH($A21,ЗФ!$A:$A,0),MATCH("Цена на реализацию"&amp;YEAR(LI$3),ЗФ!$2:$2,0)),0),0)</f>
        <v>12</v>
      </c>
      <c r="LJ23" s="232">
        <f ca="1">IFERROR(IF(OFFSET(LJ23,-1,0,1,1)&lt;&gt;"", INDEX(ЗФ,MATCH($A21,ЗФ!$A:$A,0),MATCH("Цена на реализацию"&amp;YEAR(LJ$3),ЗФ!$2:$2,0)),0),0)</f>
        <v>12</v>
      </c>
      <c r="LK23" s="232">
        <f ca="1">IFERROR(IF(OFFSET(LK23,-1,0,1,1)&lt;&gt;"", INDEX(ЗФ,MATCH($A21,ЗФ!$A:$A,0),MATCH("Цена на реализацию"&amp;YEAR(LK$3),ЗФ!$2:$2,0)),0),0)</f>
        <v>12</v>
      </c>
      <c r="LL23" s="232">
        <f ca="1">IFERROR(IF(OFFSET(LL23,-1,0,1,1)&lt;&gt;"", INDEX(ЗФ,MATCH($A21,ЗФ!$A:$A,0),MATCH("Цена на реализацию"&amp;YEAR(LL$3),ЗФ!$2:$2,0)),0),0)</f>
        <v>12</v>
      </c>
      <c r="LM23" s="232">
        <f ca="1">IFERROR(IF(OFFSET(LM23,-1,0,1,1)&lt;&gt;"", INDEX(ЗФ,MATCH($A21,ЗФ!$A:$A,0),MATCH("Цена на реализацию"&amp;YEAR(LM$3),ЗФ!$2:$2,0)),0),0)</f>
        <v>12</v>
      </c>
      <c r="LN23" s="548">
        <f t="shared" ca="1" si="890"/>
        <v>12</v>
      </c>
      <c r="LO23" s="232">
        <f ca="1">IFERROR(IF(OFFSET(LO23,-1,0,1,1)&lt;&gt;"", INDEX(ЗФ,MATCH($A21,ЗФ!$A:$A,0),MATCH("Цена на реализацию"&amp;YEAR(LO$3),ЗФ!$2:$2,0)),0),0)</f>
        <v>12</v>
      </c>
      <c r="LP23" s="232">
        <f ca="1">IFERROR(IF(OFFSET(LP23,-1,0,1,1)&lt;&gt;"", INDEX(ЗФ,MATCH($A21,ЗФ!$A:$A,0),MATCH("Цена на реализацию"&amp;YEAR(LP$3),ЗФ!$2:$2,0)),0),0)</f>
        <v>12</v>
      </c>
      <c r="LQ23" s="232">
        <f ca="1">IFERROR(IF(OFFSET(LQ23,-1,0,1,1)&lt;&gt;"", INDEX(ЗФ,MATCH($A21,ЗФ!$A:$A,0),MATCH("Цена на реализацию"&amp;YEAR(LQ$3),ЗФ!$2:$2,0)),0),0)</f>
        <v>12</v>
      </c>
      <c r="LR23" s="232">
        <f ca="1">IFERROR(IF(OFFSET(LR23,-1,0,1,1)&lt;&gt;"", INDEX(ЗФ,MATCH($A21,ЗФ!$A:$A,0),MATCH("Цена на реализацию"&amp;YEAR(LR$3),ЗФ!$2:$2,0)),0),0)</f>
        <v>12</v>
      </c>
      <c r="LS23" s="232">
        <f ca="1">IFERROR(IF(OFFSET(LS23,-1,0,1,1)&lt;&gt;"", INDEX(ЗФ,MATCH($A21,ЗФ!$A:$A,0),MATCH("Цена на реализацию"&amp;YEAR(LS$3),ЗФ!$2:$2,0)),0),0)</f>
        <v>12</v>
      </c>
      <c r="LT23" s="232">
        <f ca="1">IFERROR(IF(OFFSET(LT23,-1,0,1,1)&lt;&gt;"", INDEX(ЗФ,MATCH($A21,ЗФ!$A:$A,0),MATCH("Цена на реализацию"&amp;YEAR(LT$3),ЗФ!$2:$2,0)),0),0)</f>
        <v>12</v>
      </c>
      <c r="LU23" s="232">
        <f ca="1">IFERROR(IF(OFFSET(LU23,-1,0,1,1)&lt;&gt;"", INDEX(ЗФ,MATCH($A21,ЗФ!$A:$A,0),MATCH("Цена на реализацию"&amp;YEAR(LU$3),ЗФ!$2:$2,0)),0),0)</f>
        <v>12</v>
      </c>
      <c r="LV23" s="232">
        <f ca="1">IFERROR(IF(OFFSET(LV23,-1,0,1,1)&lt;&gt;"", INDEX(ЗФ,MATCH($A21,ЗФ!$A:$A,0),MATCH("Цена на реализацию"&amp;YEAR(LV$3),ЗФ!$2:$2,0)),0),0)</f>
        <v>12</v>
      </c>
      <c r="LW23" s="232">
        <f ca="1">IFERROR(IF(OFFSET(LW23,-1,0,1,1)&lt;&gt;"", INDEX(ЗФ,MATCH($A21,ЗФ!$A:$A,0),MATCH("Цена на реализацию"&amp;YEAR(LW$3),ЗФ!$2:$2,0)),0),0)</f>
        <v>12</v>
      </c>
      <c r="LX23" s="232">
        <f ca="1">IFERROR(IF(OFFSET(LX23,-1,0,1,1)&lt;&gt;"", INDEX(ЗФ,MATCH($A21,ЗФ!$A:$A,0),MATCH("Цена на реализацию"&amp;YEAR(LX$3),ЗФ!$2:$2,0)),0),0)</f>
        <v>12</v>
      </c>
      <c r="LY23" s="232">
        <f ca="1">IFERROR(IF(OFFSET(LY23,-1,0,1,1)&lt;&gt;"", INDEX(ЗФ,MATCH($A21,ЗФ!$A:$A,0),MATCH("Цена на реализацию"&amp;YEAR(LY$3),ЗФ!$2:$2,0)),0),0)</f>
        <v>12</v>
      </c>
      <c r="LZ23" s="232">
        <f ca="1">IFERROR(IF(OFFSET(LZ23,-1,0,1,1)&lt;&gt;"", INDEX(ЗФ,MATCH($A21,ЗФ!$A:$A,0),MATCH("Цена на реализацию"&amp;YEAR(LZ$3),ЗФ!$2:$2,0)),0),0)</f>
        <v>12</v>
      </c>
      <c r="MA23" s="548">
        <f t="shared" ref="MA23:OA23" ca="1" si="891">IFERROR(MA21/MA22,0)</f>
        <v>12</v>
      </c>
      <c r="MB23" s="232">
        <f ca="1">IFERROR(IF(OFFSET(MB23,-1,0,1,1)&lt;&gt;"", INDEX(ЗФ,MATCH($A21,ЗФ!$A:$A,0),MATCH("Цена на реализацию"&amp;YEAR(MB$3),ЗФ!$2:$2,0)),0),0)</f>
        <v>12</v>
      </c>
      <c r="MC23" s="232">
        <f ca="1">IFERROR(IF(OFFSET(MC23,-1,0,1,1)&lt;&gt;"", INDEX(ЗФ,MATCH($A21,ЗФ!$A:$A,0),MATCH("Цена на реализацию"&amp;YEAR(MC$3),ЗФ!$2:$2,0)),0),0)</f>
        <v>12</v>
      </c>
      <c r="MD23" s="232">
        <f ca="1">IFERROR(IF(OFFSET(MD23,-1,0,1,1)&lt;&gt;"", INDEX(ЗФ,MATCH($A21,ЗФ!$A:$A,0),MATCH("Цена на реализацию"&amp;YEAR(MD$3),ЗФ!$2:$2,0)),0),0)</f>
        <v>12</v>
      </c>
      <c r="ME23" s="232">
        <f ca="1">IFERROR(IF(OFFSET(ME23,-1,0,1,1)&lt;&gt;"", INDEX(ЗФ,MATCH($A21,ЗФ!$A:$A,0),MATCH("Цена на реализацию"&amp;YEAR(ME$3),ЗФ!$2:$2,0)),0),0)</f>
        <v>12</v>
      </c>
      <c r="MF23" s="232">
        <f ca="1">IFERROR(IF(OFFSET(MF23,-1,0,1,1)&lt;&gt;"", INDEX(ЗФ,MATCH($A21,ЗФ!$A:$A,0),MATCH("Цена на реализацию"&amp;YEAR(MF$3),ЗФ!$2:$2,0)),0),0)</f>
        <v>12</v>
      </c>
      <c r="MG23" s="232">
        <f ca="1">IFERROR(IF(OFFSET(MG23,-1,0,1,1)&lt;&gt;"", INDEX(ЗФ,MATCH($A21,ЗФ!$A:$A,0),MATCH("Цена на реализацию"&amp;YEAR(MG$3),ЗФ!$2:$2,0)),0),0)</f>
        <v>12</v>
      </c>
      <c r="MH23" s="232">
        <f ca="1">IFERROR(IF(OFFSET(MH23,-1,0,1,1)&lt;&gt;"", INDEX(ЗФ,MATCH($A21,ЗФ!$A:$A,0),MATCH("Цена на реализацию"&amp;YEAR(MH$3),ЗФ!$2:$2,0)),0),0)</f>
        <v>12</v>
      </c>
      <c r="MI23" s="232">
        <f ca="1">IFERROR(IF(OFFSET(MI23,-1,0,1,1)&lt;&gt;"", INDEX(ЗФ,MATCH($A21,ЗФ!$A:$A,0),MATCH("Цена на реализацию"&amp;YEAR(MI$3),ЗФ!$2:$2,0)),0),0)</f>
        <v>12</v>
      </c>
      <c r="MJ23" s="232">
        <f ca="1">IFERROR(IF(OFFSET(MJ23,-1,0,1,1)&lt;&gt;"", INDEX(ЗФ,MATCH($A21,ЗФ!$A:$A,0),MATCH("Цена на реализацию"&amp;YEAR(MJ$3),ЗФ!$2:$2,0)),0),0)</f>
        <v>12</v>
      </c>
      <c r="MK23" s="232">
        <f ca="1">IFERROR(IF(OFFSET(MK23,-1,0,1,1)&lt;&gt;"", INDEX(ЗФ,MATCH($A21,ЗФ!$A:$A,0),MATCH("Цена на реализацию"&amp;YEAR(MK$3),ЗФ!$2:$2,0)),0),0)</f>
        <v>12</v>
      </c>
      <c r="ML23" s="232">
        <f ca="1">IFERROR(IF(OFFSET(ML23,-1,0,1,1)&lt;&gt;"", INDEX(ЗФ,MATCH($A21,ЗФ!$A:$A,0),MATCH("Цена на реализацию"&amp;YEAR(ML$3),ЗФ!$2:$2,0)),0),0)</f>
        <v>12</v>
      </c>
      <c r="MM23" s="232">
        <f ca="1">IFERROR(IF(OFFSET(MM23,-1,0,1,1)&lt;&gt;"", INDEX(ЗФ,MATCH($A21,ЗФ!$A:$A,0),MATCH("Цена на реализацию"&amp;YEAR(MM$3),ЗФ!$2:$2,0)),0),0)</f>
        <v>12</v>
      </c>
      <c r="MN23" s="548">
        <f t="shared" ca="1" si="891"/>
        <v>12</v>
      </c>
      <c r="MO23" s="232">
        <f ca="1">IFERROR(IF(OFFSET(MO23,-1,0,1,1)&lt;&gt;"", INDEX(ЗФ,MATCH($A21,ЗФ!$A:$A,0),MATCH("Цена на реализацию"&amp;YEAR(MO$3),ЗФ!$2:$2,0)),0),0)</f>
        <v>12</v>
      </c>
      <c r="MP23" s="232">
        <f ca="1">IFERROR(IF(OFFSET(MP23,-1,0,1,1)&lt;&gt;"", INDEX(ЗФ,MATCH($A21,ЗФ!$A:$A,0),MATCH("Цена на реализацию"&amp;YEAR(MP$3),ЗФ!$2:$2,0)),0),0)</f>
        <v>12</v>
      </c>
      <c r="MQ23" s="232">
        <f ca="1">IFERROR(IF(OFFSET(MQ23,-1,0,1,1)&lt;&gt;"", INDEX(ЗФ,MATCH($A21,ЗФ!$A:$A,0),MATCH("Цена на реализацию"&amp;YEAR(MQ$3),ЗФ!$2:$2,0)),0),0)</f>
        <v>12</v>
      </c>
      <c r="MR23" s="232">
        <f ca="1">IFERROR(IF(OFFSET(MR23,-1,0,1,1)&lt;&gt;"", INDEX(ЗФ,MATCH($A21,ЗФ!$A:$A,0),MATCH("Цена на реализацию"&amp;YEAR(MR$3),ЗФ!$2:$2,0)),0),0)</f>
        <v>12</v>
      </c>
      <c r="MS23" s="232">
        <f ca="1">IFERROR(IF(OFFSET(MS23,-1,0,1,1)&lt;&gt;"", INDEX(ЗФ,MATCH($A21,ЗФ!$A:$A,0),MATCH("Цена на реализацию"&amp;YEAR(MS$3),ЗФ!$2:$2,0)),0),0)</f>
        <v>12</v>
      </c>
      <c r="MT23" s="232">
        <f ca="1">IFERROR(IF(OFFSET(MT23,-1,0,1,1)&lt;&gt;"", INDEX(ЗФ,MATCH($A21,ЗФ!$A:$A,0),MATCH("Цена на реализацию"&amp;YEAR(MT$3),ЗФ!$2:$2,0)),0),0)</f>
        <v>12</v>
      </c>
      <c r="MU23" s="232">
        <f ca="1">IFERROR(IF(OFFSET(MU23,-1,0,1,1)&lt;&gt;"", INDEX(ЗФ,MATCH($A21,ЗФ!$A:$A,0),MATCH("Цена на реализацию"&amp;YEAR(MU$3),ЗФ!$2:$2,0)),0),0)</f>
        <v>12</v>
      </c>
      <c r="MV23" s="232">
        <f ca="1">IFERROR(IF(OFFSET(MV23,-1,0,1,1)&lt;&gt;"", INDEX(ЗФ,MATCH($A21,ЗФ!$A:$A,0),MATCH("Цена на реализацию"&amp;YEAR(MV$3),ЗФ!$2:$2,0)),0),0)</f>
        <v>12</v>
      </c>
      <c r="MW23" s="232">
        <f ca="1">IFERROR(IF(OFFSET(MW23,-1,0,1,1)&lt;&gt;"", INDEX(ЗФ,MATCH($A21,ЗФ!$A:$A,0),MATCH("Цена на реализацию"&amp;YEAR(MW$3),ЗФ!$2:$2,0)),0),0)</f>
        <v>12</v>
      </c>
      <c r="MX23" s="232">
        <f ca="1">IFERROR(IF(OFFSET(MX23,-1,0,1,1)&lt;&gt;"", INDEX(ЗФ,MATCH($A21,ЗФ!$A:$A,0),MATCH("Цена на реализацию"&amp;YEAR(MX$3),ЗФ!$2:$2,0)),0),0)</f>
        <v>12</v>
      </c>
      <c r="MY23" s="232">
        <f ca="1">IFERROR(IF(OFFSET(MY23,-1,0,1,1)&lt;&gt;"", INDEX(ЗФ,MATCH($A21,ЗФ!$A:$A,0),MATCH("Цена на реализацию"&amp;YEAR(MY$3),ЗФ!$2:$2,0)),0),0)</f>
        <v>12</v>
      </c>
      <c r="MZ23" s="232">
        <f ca="1">IFERROR(IF(OFFSET(MZ23,-1,0,1,1)&lt;&gt;"", INDEX(ЗФ,MATCH($A21,ЗФ!$A:$A,0),MATCH("Цена на реализацию"&amp;YEAR(MZ$3),ЗФ!$2:$2,0)),0),0)</f>
        <v>12</v>
      </c>
      <c r="NA23" s="548">
        <f t="shared" ca="1" si="891"/>
        <v>12</v>
      </c>
      <c r="NB23" s="232">
        <f ca="1">IFERROR(IF(OFFSET(NB23,-1,0,1,1)&lt;&gt;"", INDEX(ЗФ,MATCH($A21,ЗФ!$A:$A,0),MATCH("Цена на реализацию"&amp;YEAR(NB$3),ЗФ!$2:$2,0)),0),0)</f>
        <v>12</v>
      </c>
      <c r="NC23" s="232">
        <f ca="1">IFERROR(IF(OFFSET(NC23,-1,0,1,1)&lt;&gt;"", INDEX(ЗФ,MATCH($A21,ЗФ!$A:$A,0),MATCH("Цена на реализацию"&amp;YEAR(NC$3),ЗФ!$2:$2,0)),0),0)</f>
        <v>12</v>
      </c>
      <c r="ND23" s="232">
        <f ca="1">IFERROR(IF(OFFSET(ND23,-1,0,1,1)&lt;&gt;"", INDEX(ЗФ,MATCH($A21,ЗФ!$A:$A,0),MATCH("Цена на реализацию"&amp;YEAR(ND$3),ЗФ!$2:$2,0)),0),0)</f>
        <v>12</v>
      </c>
      <c r="NE23" s="232">
        <f ca="1">IFERROR(IF(OFFSET(NE23,-1,0,1,1)&lt;&gt;"", INDEX(ЗФ,MATCH($A21,ЗФ!$A:$A,0),MATCH("Цена на реализацию"&amp;YEAR(NE$3),ЗФ!$2:$2,0)),0),0)</f>
        <v>12</v>
      </c>
      <c r="NF23" s="232">
        <f ca="1">IFERROR(IF(OFFSET(NF23,-1,0,1,1)&lt;&gt;"", INDEX(ЗФ,MATCH($A21,ЗФ!$A:$A,0),MATCH("Цена на реализацию"&amp;YEAR(NF$3),ЗФ!$2:$2,0)),0),0)</f>
        <v>12</v>
      </c>
      <c r="NG23" s="232">
        <f ca="1">IFERROR(IF(OFFSET(NG23,-1,0,1,1)&lt;&gt;"", INDEX(ЗФ,MATCH($A21,ЗФ!$A:$A,0),MATCH("Цена на реализацию"&amp;YEAR(NG$3),ЗФ!$2:$2,0)),0),0)</f>
        <v>12</v>
      </c>
      <c r="NH23" s="232">
        <f ca="1">IFERROR(IF(OFFSET(NH23,-1,0,1,1)&lt;&gt;"", INDEX(ЗФ,MATCH($A21,ЗФ!$A:$A,0),MATCH("Цена на реализацию"&amp;YEAR(NH$3),ЗФ!$2:$2,0)),0),0)</f>
        <v>12</v>
      </c>
      <c r="NI23" s="232">
        <f ca="1">IFERROR(IF(OFFSET(NI23,-1,0,1,1)&lt;&gt;"", INDEX(ЗФ,MATCH($A21,ЗФ!$A:$A,0),MATCH("Цена на реализацию"&amp;YEAR(NI$3),ЗФ!$2:$2,0)),0),0)</f>
        <v>12</v>
      </c>
      <c r="NJ23" s="232">
        <f ca="1">IFERROR(IF(OFFSET(NJ23,-1,0,1,1)&lt;&gt;"", INDEX(ЗФ,MATCH($A21,ЗФ!$A:$A,0),MATCH("Цена на реализацию"&amp;YEAR(NJ$3),ЗФ!$2:$2,0)),0),0)</f>
        <v>12</v>
      </c>
      <c r="NK23" s="232">
        <f ca="1">IFERROR(IF(OFFSET(NK23,-1,0,1,1)&lt;&gt;"", INDEX(ЗФ,MATCH($A21,ЗФ!$A:$A,0),MATCH("Цена на реализацию"&amp;YEAR(NK$3),ЗФ!$2:$2,0)),0),0)</f>
        <v>12</v>
      </c>
      <c r="NL23" s="232">
        <f ca="1">IFERROR(IF(OFFSET(NL23,-1,0,1,1)&lt;&gt;"", INDEX(ЗФ,MATCH($A21,ЗФ!$A:$A,0),MATCH("Цена на реализацию"&amp;YEAR(NL$3),ЗФ!$2:$2,0)),0),0)</f>
        <v>12</v>
      </c>
      <c r="NM23" s="232">
        <f ca="1">IFERROR(IF(OFFSET(NM23,-1,0,1,1)&lt;&gt;"", INDEX(ЗФ,MATCH($A21,ЗФ!$A:$A,0),MATCH("Цена на реализацию"&amp;YEAR(NM$3),ЗФ!$2:$2,0)),0),0)</f>
        <v>12</v>
      </c>
      <c r="NN23" s="548">
        <f t="shared" ca="1" si="891"/>
        <v>12</v>
      </c>
      <c r="NO23" s="232">
        <f ca="1">IFERROR(IF(OFFSET(NO23,-1,0,1,1)&lt;&gt;"", INDEX(ЗФ,MATCH($A21,ЗФ!$A:$A,0),MATCH("Цена на реализацию"&amp;YEAR(NO$3),ЗФ!$2:$2,0)),0),0)</f>
        <v>12</v>
      </c>
      <c r="NP23" s="232">
        <f ca="1">IFERROR(IF(OFFSET(NP23,-1,0,1,1)&lt;&gt;"", INDEX(ЗФ,MATCH($A21,ЗФ!$A:$A,0),MATCH("Цена на реализацию"&amp;YEAR(NP$3),ЗФ!$2:$2,0)),0),0)</f>
        <v>12</v>
      </c>
      <c r="NQ23" s="232">
        <f ca="1">IFERROR(IF(OFFSET(NQ23,-1,0,1,1)&lt;&gt;"", INDEX(ЗФ,MATCH($A21,ЗФ!$A:$A,0),MATCH("Цена на реализацию"&amp;YEAR(NQ$3),ЗФ!$2:$2,0)),0),0)</f>
        <v>12</v>
      </c>
      <c r="NR23" s="232">
        <f ca="1">IFERROR(IF(OFFSET(NR23,-1,0,1,1)&lt;&gt;"", INDEX(ЗФ,MATCH($A21,ЗФ!$A:$A,0),MATCH("Цена на реализацию"&amp;YEAR(NR$3),ЗФ!$2:$2,0)),0),0)</f>
        <v>12</v>
      </c>
      <c r="NS23" s="232">
        <f ca="1">IFERROR(IF(OFFSET(NS23,-1,0,1,1)&lt;&gt;"", INDEX(ЗФ,MATCH($A21,ЗФ!$A:$A,0),MATCH("Цена на реализацию"&amp;YEAR(NS$3),ЗФ!$2:$2,0)),0),0)</f>
        <v>12</v>
      </c>
      <c r="NT23" s="232">
        <f ca="1">IFERROR(IF(OFFSET(NT23,-1,0,1,1)&lt;&gt;"", INDEX(ЗФ,MATCH($A21,ЗФ!$A:$A,0),MATCH("Цена на реализацию"&amp;YEAR(NT$3),ЗФ!$2:$2,0)),0),0)</f>
        <v>12</v>
      </c>
      <c r="NU23" s="232">
        <f ca="1">IFERROR(IF(OFFSET(NU23,-1,0,1,1)&lt;&gt;"", INDEX(ЗФ,MATCH($A21,ЗФ!$A:$A,0),MATCH("Цена на реализацию"&amp;YEAR(NU$3),ЗФ!$2:$2,0)),0),0)</f>
        <v>12</v>
      </c>
      <c r="NV23" s="232">
        <f ca="1">IFERROR(IF(OFFSET(NV23,-1,0,1,1)&lt;&gt;"", INDEX(ЗФ,MATCH($A21,ЗФ!$A:$A,0),MATCH("Цена на реализацию"&amp;YEAR(NV$3),ЗФ!$2:$2,0)),0),0)</f>
        <v>12</v>
      </c>
      <c r="NW23" s="232">
        <f ca="1">IFERROR(IF(OFFSET(NW23,-1,0,1,1)&lt;&gt;"", INDEX(ЗФ,MATCH($A21,ЗФ!$A:$A,0),MATCH("Цена на реализацию"&amp;YEAR(NW$3),ЗФ!$2:$2,0)),0),0)</f>
        <v>12</v>
      </c>
      <c r="NX23" s="232">
        <f ca="1">IFERROR(IF(OFFSET(NX23,-1,0,1,1)&lt;&gt;"", INDEX(ЗФ,MATCH($A21,ЗФ!$A:$A,0),MATCH("Цена на реализацию"&amp;YEAR(NX$3),ЗФ!$2:$2,0)),0),0)</f>
        <v>12</v>
      </c>
      <c r="NY23" s="232">
        <f ca="1">IFERROR(IF(OFFSET(NY23,-1,0,1,1)&lt;&gt;"", INDEX(ЗФ,MATCH($A21,ЗФ!$A:$A,0),MATCH("Цена на реализацию"&amp;YEAR(NY$3),ЗФ!$2:$2,0)),0),0)</f>
        <v>12</v>
      </c>
      <c r="NZ23" s="232">
        <f ca="1">IFERROR(IF(OFFSET(NZ23,-1,0,1,1)&lt;&gt;"", INDEX(ЗФ,MATCH($A21,ЗФ!$A:$A,0),MATCH("Цена на реализацию"&amp;YEAR(NZ$3),ЗФ!$2:$2,0)),0),0)</f>
        <v>12</v>
      </c>
      <c r="OA23" s="548">
        <f t="shared" ca="1" si="891"/>
        <v>12</v>
      </c>
      <c r="OB23" s="232">
        <f ca="1">IFERROR(IF(OFFSET(OB23,-1,0,1,1)&lt;&gt;"", INDEX(ЗФ,MATCH($A21,ЗФ!$A:$A,0),MATCH("Цена на реализацию"&amp;YEAR(OB$3),ЗФ!$2:$2,0)),0),0)</f>
        <v>12</v>
      </c>
      <c r="OC23" s="232">
        <f ca="1">IFERROR(IF(OFFSET(OC23,-1,0,1,1)&lt;&gt;"", INDEX(ЗФ,MATCH($A21,ЗФ!$A:$A,0),MATCH("Цена на реализацию"&amp;YEAR(OC$3),ЗФ!$2:$2,0)),0),0)</f>
        <v>12</v>
      </c>
      <c r="OD23" s="232">
        <f ca="1">IFERROR(IF(OFFSET(OD23,-1,0,1,1)&lt;&gt;"", INDEX(ЗФ,MATCH($A21,ЗФ!$A:$A,0),MATCH("Цена на реализацию"&amp;YEAR(OD$3),ЗФ!$2:$2,0)),0),0)</f>
        <v>12</v>
      </c>
      <c r="OE23" s="232">
        <f ca="1">IFERROR(IF(OFFSET(OE23,-1,0,1,1)&lt;&gt;"", INDEX(ЗФ,MATCH($A21,ЗФ!$A:$A,0),MATCH("Цена на реализацию"&amp;YEAR(OE$3),ЗФ!$2:$2,0)),0),0)</f>
        <v>12</v>
      </c>
      <c r="OF23" s="232">
        <f ca="1">IFERROR(IF(OFFSET(OF23,-1,0,1,1)&lt;&gt;"", INDEX(ЗФ,MATCH($A21,ЗФ!$A:$A,0),MATCH("Цена на реализацию"&amp;YEAR(OF$3),ЗФ!$2:$2,0)),0),0)</f>
        <v>12</v>
      </c>
      <c r="OG23" s="232">
        <f ca="1">IFERROR(IF(OFFSET(OG23,-1,0,1,1)&lt;&gt;"", INDEX(ЗФ,MATCH($A21,ЗФ!$A:$A,0),MATCH("Цена на реализацию"&amp;YEAR(OG$3),ЗФ!$2:$2,0)),0),0)</f>
        <v>12</v>
      </c>
      <c r="OH23" s="232">
        <f ca="1">IFERROR(IF(OFFSET(OH23,-1,0,1,1)&lt;&gt;"", INDEX(ЗФ,MATCH($A21,ЗФ!$A:$A,0),MATCH("Цена на реализацию"&amp;YEAR(OH$3),ЗФ!$2:$2,0)),0),0)</f>
        <v>12</v>
      </c>
      <c r="OI23" s="232">
        <f ca="1">IFERROR(IF(OFFSET(OI23,-1,0,1,1)&lt;&gt;"", INDEX(ЗФ,MATCH($A21,ЗФ!$A:$A,0),MATCH("Цена на реализацию"&amp;YEAR(OI$3),ЗФ!$2:$2,0)),0),0)</f>
        <v>12</v>
      </c>
      <c r="OJ23" s="232">
        <f ca="1">IFERROR(IF(OFFSET(OJ23,-1,0,1,1)&lt;&gt;"", INDEX(ЗФ,MATCH($A21,ЗФ!$A:$A,0),MATCH("Цена на реализацию"&amp;YEAR(OJ$3),ЗФ!$2:$2,0)),0),0)</f>
        <v>12</v>
      </c>
      <c r="OK23" s="232">
        <f ca="1">IFERROR(IF(OFFSET(OK23,-1,0,1,1)&lt;&gt;"", INDEX(ЗФ,MATCH($A21,ЗФ!$A:$A,0),MATCH("Цена на реализацию"&amp;YEAR(OK$3),ЗФ!$2:$2,0)),0),0)</f>
        <v>0</v>
      </c>
      <c r="OL23" s="232">
        <f ca="1">IFERROR(IF(OFFSET(OL23,-1,0,1,1)&lt;&gt;"", INDEX(ЗФ,MATCH($A21,ЗФ!$A:$A,0),MATCH("Цена на реализацию"&amp;YEAR(OL$3),ЗФ!$2:$2,0)),0),0)</f>
        <v>0</v>
      </c>
      <c r="OM23" s="232">
        <f ca="1">IFERROR(IF(OFFSET(OM23,-1,0,1,1)&lt;&gt;"", INDEX(ЗФ,MATCH($A21,ЗФ!$A:$A,0),MATCH("Цена на реализацию"&amp;YEAR(OM$3),ЗФ!$2:$2,0)),0),0)</f>
        <v>0</v>
      </c>
      <c r="ON23" s="548">
        <f t="shared" ref="ON23" ca="1" si="892">IFERROR(ON21/ON22,0)</f>
        <v>0</v>
      </c>
    </row>
    <row r="24" spans="1:404" outlineLevel="1">
      <c r="A24" s="245" t="s">
        <v>177</v>
      </c>
      <c r="B24" s="236">
        <f t="shared" ref="B24:M24" ca="1" si="893">IFERROR(B25*B26,0)</f>
        <v>0</v>
      </c>
      <c r="C24" s="236">
        <f t="shared" ca="1" si="893"/>
        <v>0</v>
      </c>
      <c r="D24" s="236">
        <f t="shared" ca="1" si="893"/>
        <v>0</v>
      </c>
      <c r="E24" s="236">
        <f t="shared" ca="1" si="893"/>
        <v>0</v>
      </c>
      <c r="F24" s="236">
        <f t="shared" ca="1" si="893"/>
        <v>0</v>
      </c>
      <c r="G24" s="236">
        <f t="shared" ca="1" si="893"/>
        <v>0</v>
      </c>
      <c r="H24" s="236">
        <f t="shared" ca="1" si="893"/>
        <v>0</v>
      </c>
      <c r="I24" s="236">
        <f t="shared" ca="1" si="893"/>
        <v>0</v>
      </c>
      <c r="J24" s="236">
        <f t="shared" ca="1" si="893"/>
        <v>0</v>
      </c>
      <c r="K24" s="236">
        <f t="shared" ca="1" si="893"/>
        <v>0</v>
      </c>
      <c r="L24" s="236">
        <f t="shared" ca="1" si="893"/>
        <v>0</v>
      </c>
      <c r="M24" s="236">
        <f t="shared" ca="1" si="893"/>
        <v>0</v>
      </c>
      <c r="N24" s="545">
        <f t="shared" ref="N24" ca="1" si="894">SUM(B24:M24)</f>
        <v>0</v>
      </c>
      <c r="O24" s="236">
        <f t="shared" ref="O24:Z24" ca="1" si="895">IFERROR(O25*O26,0)</f>
        <v>0</v>
      </c>
      <c r="P24" s="236">
        <f t="shared" ca="1" si="895"/>
        <v>0</v>
      </c>
      <c r="Q24" s="236">
        <f t="shared" ca="1" si="895"/>
        <v>0</v>
      </c>
      <c r="R24" s="236">
        <f t="shared" ca="1" si="895"/>
        <v>0</v>
      </c>
      <c r="S24" s="236">
        <f t="shared" ca="1" si="895"/>
        <v>0</v>
      </c>
      <c r="T24" s="236">
        <f t="shared" ca="1" si="895"/>
        <v>0</v>
      </c>
      <c r="U24" s="236">
        <f t="shared" ca="1" si="895"/>
        <v>0</v>
      </c>
      <c r="V24" s="236">
        <f t="shared" ca="1" si="895"/>
        <v>247.5</v>
      </c>
      <c r="W24" s="236">
        <f t="shared" ca="1" si="895"/>
        <v>247.5</v>
      </c>
      <c r="X24" s="236">
        <f t="shared" ca="1" si="895"/>
        <v>0</v>
      </c>
      <c r="Y24" s="236">
        <f t="shared" ca="1" si="895"/>
        <v>0</v>
      </c>
      <c r="Z24" s="236">
        <f t="shared" ca="1" si="895"/>
        <v>0</v>
      </c>
      <c r="AA24" s="545">
        <f t="shared" ref="AA24" ca="1" si="896">SUM(O24:Z24)</f>
        <v>495</v>
      </c>
      <c r="AB24" s="236">
        <f t="shared" ref="AB24:AM24" ca="1" si="897">IFERROR(AB25*AB26,0)</f>
        <v>0</v>
      </c>
      <c r="AC24" s="236">
        <f t="shared" ca="1" si="897"/>
        <v>0</v>
      </c>
      <c r="AD24" s="236">
        <f t="shared" ca="1" si="897"/>
        <v>0</v>
      </c>
      <c r="AE24" s="236">
        <f t="shared" ca="1" si="897"/>
        <v>0</v>
      </c>
      <c r="AF24" s="236">
        <f t="shared" ca="1" si="897"/>
        <v>0</v>
      </c>
      <c r="AG24" s="236">
        <f t="shared" ca="1" si="897"/>
        <v>0</v>
      </c>
      <c r="AH24" s="236">
        <f t="shared" ca="1" si="897"/>
        <v>0</v>
      </c>
      <c r="AI24" s="236">
        <f t="shared" ca="1" si="897"/>
        <v>247.5</v>
      </c>
      <c r="AJ24" s="236">
        <f t="shared" ca="1" si="897"/>
        <v>247.5</v>
      </c>
      <c r="AK24" s="236">
        <f t="shared" ca="1" si="897"/>
        <v>0</v>
      </c>
      <c r="AL24" s="236">
        <f t="shared" ca="1" si="897"/>
        <v>0</v>
      </c>
      <c r="AM24" s="236">
        <f t="shared" ca="1" si="897"/>
        <v>0</v>
      </c>
      <c r="AN24" s="545">
        <f t="shared" ref="AN24" ca="1" si="898">SUM(AB24:AM24)</f>
        <v>495</v>
      </c>
      <c r="AO24" s="236">
        <f t="shared" ref="AO24:AZ24" ca="1" si="899">IFERROR(AO25*AO26,0)</f>
        <v>0</v>
      </c>
      <c r="AP24" s="236">
        <f t="shared" ca="1" si="899"/>
        <v>0</v>
      </c>
      <c r="AQ24" s="236">
        <f t="shared" ca="1" si="899"/>
        <v>0</v>
      </c>
      <c r="AR24" s="236">
        <f t="shared" ca="1" si="899"/>
        <v>0</v>
      </c>
      <c r="AS24" s="236">
        <f t="shared" ca="1" si="899"/>
        <v>0</v>
      </c>
      <c r="AT24" s="236">
        <f t="shared" ca="1" si="899"/>
        <v>0</v>
      </c>
      <c r="AU24" s="236">
        <f t="shared" ca="1" si="899"/>
        <v>0</v>
      </c>
      <c r="AV24" s="236">
        <f t="shared" ca="1" si="899"/>
        <v>247.5</v>
      </c>
      <c r="AW24" s="236">
        <f t="shared" ca="1" si="899"/>
        <v>247.5</v>
      </c>
      <c r="AX24" s="236">
        <f t="shared" ca="1" si="899"/>
        <v>0</v>
      </c>
      <c r="AY24" s="236">
        <f t="shared" ca="1" si="899"/>
        <v>0</v>
      </c>
      <c r="AZ24" s="236">
        <f t="shared" ca="1" si="899"/>
        <v>0</v>
      </c>
      <c r="BA24" s="545">
        <f t="shared" ref="BA24" ca="1" si="900">SUM(AO24:AZ24)</f>
        <v>495</v>
      </c>
      <c r="BB24" s="236">
        <f t="shared" ref="BB24:BM24" ca="1" si="901">IFERROR(BB25*BB26,0)</f>
        <v>0</v>
      </c>
      <c r="BC24" s="236">
        <f t="shared" ca="1" si="901"/>
        <v>0</v>
      </c>
      <c r="BD24" s="236">
        <f t="shared" ca="1" si="901"/>
        <v>0</v>
      </c>
      <c r="BE24" s="236">
        <f t="shared" ca="1" si="901"/>
        <v>0</v>
      </c>
      <c r="BF24" s="236">
        <f t="shared" ca="1" si="901"/>
        <v>0</v>
      </c>
      <c r="BG24" s="236">
        <f t="shared" ca="1" si="901"/>
        <v>0</v>
      </c>
      <c r="BH24" s="236">
        <f t="shared" ca="1" si="901"/>
        <v>0</v>
      </c>
      <c r="BI24" s="236">
        <f t="shared" ca="1" si="901"/>
        <v>247.5</v>
      </c>
      <c r="BJ24" s="236">
        <f t="shared" ca="1" si="901"/>
        <v>247.5</v>
      </c>
      <c r="BK24" s="236">
        <f t="shared" ca="1" si="901"/>
        <v>0</v>
      </c>
      <c r="BL24" s="236">
        <f t="shared" ca="1" si="901"/>
        <v>0</v>
      </c>
      <c r="BM24" s="236">
        <f t="shared" ca="1" si="901"/>
        <v>0</v>
      </c>
      <c r="BN24" s="545">
        <f t="shared" ref="BN24" ca="1" si="902">SUM(BB24:BM24)</f>
        <v>495</v>
      </c>
      <c r="BO24" s="236">
        <f t="shared" ref="BO24:BZ24" ca="1" si="903">IFERROR(BO25*BO26,0)</f>
        <v>0</v>
      </c>
      <c r="BP24" s="236">
        <f t="shared" ca="1" si="903"/>
        <v>0</v>
      </c>
      <c r="BQ24" s="236">
        <f t="shared" ca="1" si="903"/>
        <v>0</v>
      </c>
      <c r="BR24" s="236">
        <f t="shared" ca="1" si="903"/>
        <v>0</v>
      </c>
      <c r="BS24" s="236">
        <f t="shared" ca="1" si="903"/>
        <v>0</v>
      </c>
      <c r="BT24" s="236">
        <f t="shared" ca="1" si="903"/>
        <v>0</v>
      </c>
      <c r="BU24" s="236">
        <f t="shared" ca="1" si="903"/>
        <v>0</v>
      </c>
      <c r="BV24" s="236">
        <f t="shared" ca="1" si="903"/>
        <v>247.5</v>
      </c>
      <c r="BW24" s="236">
        <f t="shared" ca="1" si="903"/>
        <v>247.5</v>
      </c>
      <c r="BX24" s="236">
        <f t="shared" ca="1" si="903"/>
        <v>0</v>
      </c>
      <c r="BY24" s="236">
        <f t="shared" ca="1" si="903"/>
        <v>0</v>
      </c>
      <c r="BZ24" s="236">
        <f t="shared" ca="1" si="903"/>
        <v>0</v>
      </c>
      <c r="CA24" s="545">
        <f t="shared" ref="CA24" ca="1" si="904">SUM(BO24:BZ24)</f>
        <v>495</v>
      </c>
      <c r="CB24" s="236">
        <f t="shared" ref="CB24:CM24" ca="1" si="905">IFERROR(CB25*CB26,0)</f>
        <v>0</v>
      </c>
      <c r="CC24" s="236">
        <f t="shared" ca="1" si="905"/>
        <v>0</v>
      </c>
      <c r="CD24" s="236">
        <f t="shared" ca="1" si="905"/>
        <v>0</v>
      </c>
      <c r="CE24" s="236">
        <f t="shared" ca="1" si="905"/>
        <v>0</v>
      </c>
      <c r="CF24" s="236">
        <f t="shared" ca="1" si="905"/>
        <v>0</v>
      </c>
      <c r="CG24" s="236">
        <f t="shared" ca="1" si="905"/>
        <v>0</v>
      </c>
      <c r="CH24" s="236">
        <f t="shared" ca="1" si="905"/>
        <v>0</v>
      </c>
      <c r="CI24" s="236">
        <f t="shared" ca="1" si="905"/>
        <v>247.5</v>
      </c>
      <c r="CJ24" s="236">
        <f t="shared" ca="1" si="905"/>
        <v>247.5</v>
      </c>
      <c r="CK24" s="236">
        <f t="shared" ca="1" si="905"/>
        <v>0</v>
      </c>
      <c r="CL24" s="236">
        <f t="shared" ca="1" si="905"/>
        <v>0</v>
      </c>
      <c r="CM24" s="236">
        <f t="shared" ca="1" si="905"/>
        <v>0</v>
      </c>
      <c r="CN24" s="545">
        <f t="shared" ref="CN24" ca="1" si="906">SUM(CB24:CM24)</f>
        <v>495</v>
      </c>
      <c r="CO24" s="236">
        <f t="shared" ref="CO24:CZ24" ca="1" si="907">IFERROR(CO25*CO26,0)</f>
        <v>0</v>
      </c>
      <c r="CP24" s="236">
        <f t="shared" ca="1" si="907"/>
        <v>0</v>
      </c>
      <c r="CQ24" s="236">
        <f t="shared" ca="1" si="907"/>
        <v>0</v>
      </c>
      <c r="CR24" s="236">
        <f t="shared" ca="1" si="907"/>
        <v>0</v>
      </c>
      <c r="CS24" s="236">
        <f t="shared" ca="1" si="907"/>
        <v>0</v>
      </c>
      <c r="CT24" s="236">
        <f t="shared" ca="1" si="907"/>
        <v>0</v>
      </c>
      <c r="CU24" s="236">
        <f t="shared" ca="1" si="907"/>
        <v>0</v>
      </c>
      <c r="CV24" s="236">
        <f t="shared" ca="1" si="907"/>
        <v>247.5</v>
      </c>
      <c r="CW24" s="236">
        <f t="shared" ca="1" si="907"/>
        <v>247.5</v>
      </c>
      <c r="CX24" s="236">
        <f t="shared" ca="1" si="907"/>
        <v>0</v>
      </c>
      <c r="CY24" s="236">
        <f t="shared" ca="1" si="907"/>
        <v>0</v>
      </c>
      <c r="CZ24" s="236">
        <f t="shared" ca="1" si="907"/>
        <v>0</v>
      </c>
      <c r="DA24" s="545">
        <f t="shared" ref="DA24" ca="1" si="908">SUM(CO24:CZ24)</f>
        <v>495</v>
      </c>
      <c r="DB24" s="236">
        <f t="shared" ref="DB24:DM24" ca="1" si="909">IFERROR(DB25*DB26,0)</f>
        <v>0</v>
      </c>
      <c r="DC24" s="236">
        <f t="shared" ca="1" si="909"/>
        <v>0</v>
      </c>
      <c r="DD24" s="236">
        <f t="shared" ca="1" si="909"/>
        <v>0</v>
      </c>
      <c r="DE24" s="236">
        <f t="shared" ca="1" si="909"/>
        <v>0</v>
      </c>
      <c r="DF24" s="236">
        <f t="shared" ca="1" si="909"/>
        <v>0</v>
      </c>
      <c r="DG24" s="236">
        <f t="shared" ca="1" si="909"/>
        <v>0</v>
      </c>
      <c r="DH24" s="236">
        <f t="shared" ca="1" si="909"/>
        <v>0</v>
      </c>
      <c r="DI24" s="236">
        <f t="shared" ca="1" si="909"/>
        <v>247.5</v>
      </c>
      <c r="DJ24" s="236">
        <f t="shared" ca="1" si="909"/>
        <v>247.5</v>
      </c>
      <c r="DK24" s="236">
        <f t="shared" ca="1" si="909"/>
        <v>0</v>
      </c>
      <c r="DL24" s="236">
        <f t="shared" ca="1" si="909"/>
        <v>0</v>
      </c>
      <c r="DM24" s="236">
        <f t="shared" ca="1" si="909"/>
        <v>0</v>
      </c>
      <c r="DN24" s="545">
        <f t="shared" ref="DN24" ca="1" si="910">SUM(DB24:DM24)</f>
        <v>495</v>
      </c>
      <c r="DO24" s="236">
        <f t="shared" ref="DO24:DZ24" ca="1" si="911">IFERROR(DO25*DO26,0)</f>
        <v>0</v>
      </c>
      <c r="DP24" s="236">
        <f t="shared" ca="1" si="911"/>
        <v>0</v>
      </c>
      <c r="DQ24" s="236">
        <f t="shared" ca="1" si="911"/>
        <v>0</v>
      </c>
      <c r="DR24" s="236">
        <f t="shared" ca="1" si="911"/>
        <v>0</v>
      </c>
      <c r="DS24" s="236">
        <f t="shared" ca="1" si="911"/>
        <v>0</v>
      </c>
      <c r="DT24" s="236">
        <f t="shared" ca="1" si="911"/>
        <v>0</v>
      </c>
      <c r="DU24" s="236">
        <f t="shared" ca="1" si="911"/>
        <v>0</v>
      </c>
      <c r="DV24" s="236">
        <f t="shared" ca="1" si="911"/>
        <v>247.5</v>
      </c>
      <c r="DW24" s="236">
        <f t="shared" ca="1" si="911"/>
        <v>247.5</v>
      </c>
      <c r="DX24" s="236">
        <f t="shared" ca="1" si="911"/>
        <v>0</v>
      </c>
      <c r="DY24" s="236">
        <f t="shared" ca="1" si="911"/>
        <v>0</v>
      </c>
      <c r="DZ24" s="236">
        <f t="shared" ca="1" si="911"/>
        <v>0</v>
      </c>
      <c r="EA24" s="545">
        <f t="shared" ref="EA24" ca="1" si="912">SUM(DO24:DZ24)</f>
        <v>495</v>
      </c>
      <c r="EB24" s="236">
        <f t="shared" ref="EB24:EM24" ca="1" si="913">IFERROR(EB25*EB26,0)</f>
        <v>0</v>
      </c>
      <c r="EC24" s="236">
        <f t="shared" ca="1" si="913"/>
        <v>0</v>
      </c>
      <c r="ED24" s="236">
        <f t="shared" ca="1" si="913"/>
        <v>0</v>
      </c>
      <c r="EE24" s="236">
        <f t="shared" ca="1" si="913"/>
        <v>0</v>
      </c>
      <c r="EF24" s="236">
        <f t="shared" ca="1" si="913"/>
        <v>0</v>
      </c>
      <c r="EG24" s="236">
        <f t="shared" ca="1" si="913"/>
        <v>0</v>
      </c>
      <c r="EH24" s="236">
        <f t="shared" ca="1" si="913"/>
        <v>0</v>
      </c>
      <c r="EI24" s="236">
        <f t="shared" ca="1" si="913"/>
        <v>247.5</v>
      </c>
      <c r="EJ24" s="236">
        <f t="shared" ca="1" si="913"/>
        <v>247.5</v>
      </c>
      <c r="EK24" s="236">
        <f t="shared" ca="1" si="913"/>
        <v>0</v>
      </c>
      <c r="EL24" s="236">
        <f t="shared" ca="1" si="913"/>
        <v>0</v>
      </c>
      <c r="EM24" s="236">
        <f t="shared" ca="1" si="913"/>
        <v>0</v>
      </c>
      <c r="EN24" s="545">
        <f t="shared" ref="EN24" ca="1" si="914">SUM(EB24:EM24)</f>
        <v>495</v>
      </c>
      <c r="EO24" s="236">
        <f t="shared" ref="EO24:EZ24" ca="1" si="915">IFERROR(EO25*EO26,0)</f>
        <v>0</v>
      </c>
      <c r="EP24" s="236">
        <f t="shared" ca="1" si="915"/>
        <v>0</v>
      </c>
      <c r="EQ24" s="236">
        <f t="shared" ca="1" si="915"/>
        <v>0</v>
      </c>
      <c r="ER24" s="236">
        <f t="shared" ca="1" si="915"/>
        <v>0</v>
      </c>
      <c r="ES24" s="236">
        <f t="shared" ca="1" si="915"/>
        <v>0</v>
      </c>
      <c r="ET24" s="236">
        <f t="shared" ca="1" si="915"/>
        <v>0</v>
      </c>
      <c r="EU24" s="236">
        <f t="shared" ca="1" si="915"/>
        <v>0</v>
      </c>
      <c r="EV24" s="236">
        <f t="shared" ca="1" si="915"/>
        <v>247.5</v>
      </c>
      <c r="EW24" s="236">
        <f t="shared" ca="1" si="915"/>
        <v>247.5</v>
      </c>
      <c r="EX24" s="236">
        <f t="shared" ca="1" si="915"/>
        <v>0</v>
      </c>
      <c r="EY24" s="236">
        <f t="shared" ca="1" si="915"/>
        <v>0</v>
      </c>
      <c r="EZ24" s="236">
        <f t="shared" ca="1" si="915"/>
        <v>0</v>
      </c>
      <c r="FA24" s="545">
        <f t="shared" ref="FA24" ca="1" si="916">SUM(EO24:EZ24)</f>
        <v>495</v>
      </c>
      <c r="FB24" s="236">
        <f t="shared" ref="FB24:FM24" ca="1" si="917">IFERROR(FB25*FB26,0)</f>
        <v>0</v>
      </c>
      <c r="FC24" s="236">
        <f t="shared" ca="1" si="917"/>
        <v>0</v>
      </c>
      <c r="FD24" s="236">
        <f t="shared" ca="1" si="917"/>
        <v>0</v>
      </c>
      <c r="FE24" s="236">
        <f t="shared" ca="1" si="917"/>
        <v>0</v>
      </c>
      <c r="FF24" s="236">
        <f t="shared" ca="1" si="917"/>
        <v>0</v>
      </c>
      <c r="FG24" s="236">
        <f t="shared" ca="1" si="917"/>
        <v>0</v>
      </c>
      <c r="FH24" s="236">
        <f t="shared" ca="1" si="917"/>
        <v>0</v>
      </c>
      <c r="FI24" s="236">
        <f t="shared" ca="1" si="917"/>
        <v>247.5</v>
      </c>
      <c r="FJ24" s="236">
        <f t="shared" ca="1" si="917"/>
        <v>247.5</v>
      </c>
      <c r="FK24" s="236">
        <f t="shared" ca="1" si="917"/>
        <v>0</v>
      </c>
      <c r="FL24" s="236">
        <f t="shared" ca="1" si="917"/>
        <v>0</v>
      </c>
      <c r="FM24" s="236">
        <f t="shared" ca="1" si="917"/>
        <v>0</v>
      </c>
      <c r="FN24" s="545">
        <f t="shared" ref="FN24" ca="1" si="918">SUM(FB24:FM24)</f>
        <v>495</v>
      </c>
      <c r="FO24" s="236">
        <f t="shared" ref="FO24:FZ24" ca="1" si="919">IFERROR(FO25*FO26,0)</f>
        <v>0</v>
      </c>
      <c r="FP24" s="236">
        <f t="shared" ca="1" si="919"/>
        <v>0</v>
      </c>
      <c r="FQ24" s="236">
        <f t="shared" ca="1" si="919"/>
        <v>0</v>
      </c>
      <c r="FR24" s="236">
        <f t="shared" ca="1" si="919"/>
        <v>0</v>
      </c>
      <c r="FS24" s="236">
        <f t="shared" ca="1" si="919"/>
        <v>0</v>
      </c>
      <c r="FT24" s="236">
        <f t="shared" ca="1" si="919"/>
        <v>0</v>
      </c>
      <c r="FU24" s="236">
        <f t="shared" ca="1" si="919"/>
        <v>0</v>
      </c>
      <c r="FV24" s="236">
        <f t="shared" ca="1" si="919"/>
        <v>247.5</v>
      </c>
      <c r="FW24" s="236">
        <f t="shared" ca="1" si="919"/>
        <v>247.5</v>
      </c>
      <c r="FX24" s="236">
        <f t="shared" ca="1" si="919"/>
        <v>0</v>
      </c>
      <c r="FY24" s="236">
        <f t="shared" ca="1" si="919"/>
        <v>0</v>
      </c>
      <c r="FZ24" s="236">
        <f t="shared" ca="1" si="919"/>
        <v>0</v>
      </c>
      <c r="GA24" s="545">
        <f t="shared" ref="GA24" ca="1" si="920">SUM(FO24:FZ24)</f>
        <v>495</v>
      </c>
      <c r="GB24" s="236">
        <f t="shared" ref="GB24" ca="1" si="921">IFERROR(GB25*GB26,0)</f>
        <v>0</v>
      </c>
      <c r="GC24" s="236">
        <f t="shared" ref="GC24:GM24" ca="1" si="922">IFERROR(GC25*GC26,0)</f>
        <v>0</v>
      </c>
      <c r="GD24" s="236">
        <f t="shared" ca="1" si="922"/>
        <v>0</v>
      </c>
      <c r="GE24" s="236">
        <f t="shared" ca="1" si="922"/>
        <v>0</v>
      </c>
      <c r="GF24" s="236">
        <f t="shared" ca="1" si="922"/>
        <v>0</v>
      </c>
      <c r="GG24" s="236">
        <f t="shared" ca="1" si="922"/>
        <v>0</v>
      </c>
      <c r="GH24" s="236">
        <f t="shared" ca="1" si="922"/>
        <v>0</v>
      </c>
      <c r="GI24" s="236">
        <f t="shared" ca="1" si="922"/>
        <v>247.5</v>
      </c>
      <c r="GJ24" s="236">
        <f t="shared" ca="1" si="922"/>
        <v>247.5</v>
      </c>
      <c r="GK24" s="236">
        <f t="shared" ca="1" si="922"/>
        <v>0</v>
      </c>
      <c r="GL24" s="236">
        <f t="shared" ca="1" si="922"/>
        <v>0</v>
      </c>
      <c r="GM24" s="236">
        <f t="shared" ca="1" si="922"/>
        <v>0</v>
      </c>
      <c r="GN24" s="545">
        <f t="shared" ref="GN24" ca="1" si="923">SUM(GB24:GM24)</f>
        <v>495</v>
      </c>
      <c r="GO24" s="236">
        <f t="shared" ref="GO24:GZ24" ca="1" si="924">IFERROR(GO25*GO26,0)</f>
        <v>0</v>
      </c>
      <c r="GP24" s="236">
        <f t="shared" ca="1" si="924"/>
        <v>0</v>
      </c>
      <c r="GQ24" s="236">
        <f t="shared" ca="1" si="924"/>
        <v>0</v>
      </c>
      <c r="GR24" s="236">
        <f t="shared" ca="1" si="924"/>
        <v>0</v>
      </c>
      <c r="GS24" s="236">
        <f t="shared" ca="1" si="924"/>
        <v>0</v>
      </c>
      <c r="GT24" s="236">
        <f t="shared" ca="1" si="924"/>
        <v>0</v>
      </c>
      <c r="GU24" s="236">
        <f t="shared" ca="1" si="924"/>
        <v>0</v>
      </c>
      <c r="GV24" s="236">
        <f t="shared" ca="1" si="924"/>
        <v>247.5</v>
      </c>
      <c r="GW24" s="236">
        <f t="shared" ca="1" si="924"/>
        <v>247.5</v>
      </c>
      <c r="GX24" s="236">
        <f t="shared" ca="1" si="924"/>
        <v>0</v>
      </c>
      <c r="GY24" s="236">
        <f t="shared" ca="1" si="924"/>
        <v>0</v>
      </c>
      <c r="GZ24" s="236">
        <f t="shared" ca="1" si="924"/>
        <v>0</v>
      </c>
      <c r="HA24" s="545">
        <f t="shared" ref="HA24" ca="1" si="925">SUM(GO24:GZ24)</f>
        <v>495</v>
      </c>
      <c r="HB24" s="236">
        <f t="shared" ref="HB24:HM24" ca="1" si="926">IFERROR(HB25*HB26,0)</f>
        <v>0</v>
      </c>
      <c r="HC24" s="236">
        <f t="shared" ca="1" si="926"/>
        <v>0</v>
      </c>
      <c r="HD24" s="236">
        <f t="shared" ca="1" si="926"/>
        <v>0</v>
      </c>
      <c r="HE24" s="236">
        <f t="shared" ca="1" si="926"/>
        <v>0</v>
      </c>
      <c r="HF24" s="236">
        <f t="shared" ca="1" si="926"/>
        <v>0</v>
      </c>
      <c r="HG24" s="236">
        <f t="shared" ca="1" si="926"/>
        <v>0</v>
      </c>
      <c r="HH24" s="236">
        <f t="shared" ca="1" si="926"/>
        <v>0</v>
      </c>
      <c r="HI24" s="236">
        <f t="shared" ca="1" si="926"/>
        <v>247.5</v>
      </c>
      <c r="HJ24" s="236">
        <f t="shared" ca="1" si="926"/>
        <v>247.5</v>
      </c>
      <c r="HK24" s="236">
        <f t="shared" ca="1" si="926"/>
        <v>0</v>
      </c>
      <c r="HL24" s="236">
        <f t="shared" ca="1" si="926"/>
        <v>0</v>
      </c>
      <c r="HM24" s="236">
        <f t="shared" ca="1" si="926"/>
        <v>0</v>
      </c>
      <c r="HN24" s="545">
        <f t="shared" ref="HN24" ca="1" si="927">SUM(HB24:HM24)</f>
        <v>495</v>
      </c>
      <c r="HO24" s="236">
        <f t="shared" ref="HO24:HZ24" ca="1" si="928">IFERROR(HO25*HO26,0)</f>
        <v>0</v>
      </c>
      <c r="HP24" s="236">
        <f t="shared" ca="1" si="928"/>
        <v>0</v>
      </c>
      <c r="HQ24" s="236">
        <f t="shared" ca="1" si="928"/>
        <v>0</v>
      </c>
      <c r="HR24" s="236">
        <f t="shared" ca="1" si="928"/>
        <v>0</v>
      </c>
      <c r="HS24" s="236">
        <f t="shared" ca="1" si="928"/>
        <v>0</v>
      </c>
      <c r="HT24" s="236">
        <f t="shared" ca="1" si="928"/>
        <v>0</v>
      </c>
      <c r="HU24" s="236">
        <f t="shared" ca="1" si="928"/>
        <v>0</v>
      </c>
      <c r="HV24" s="236">
        <f t="shared" ca="1" si="928"/>
        <v>247.5</v>
      </c>
      <c r="HW24" s="236">
        <f t="shared" ca="1" si="928"/>
        <v>247.5</v>
      </c>
      <c r="HX24" s="236">
        <f t="shared" ca="1" si="928"/>
        <v>0</v>
      </c>
      <c r="HY24" s="236">
        <f t="shared" ca="1" si="928"/>
        <v>0</v>
      </c>
      <c r="HZ24" s="236">
        <f t="shared" ca="1" si="928"/>
        <v>0</v>
      </c>
      <c r="IA24" s="545">
        <f t="shared" ref="IA24" ca="1" si="929">SUM(HO24:HZ24)</f>
        <v>495</v>
      </c>
      <c r="IB24" s="236">
        <f t="shared" ref="IB24:IM24" ca="1" si="930">IFERROR(IB25*IB26,0)</f>
        <v>0</v>
      </c>
      <c r="IC24" s="236">
        <f t="shared" ca="1" si="930"/>
        <v>0</v>
      </c>
      <c r="ID24" s="236">
        <f t="shared" ca="1" si="930"/>
        <v>0</v>
      </c>
      <c r="IE24" s="236">
        <f t="shared" ca="1" si="930"/>
        <v>0</v>
      </c>
      <c r="IF24" s="236">
        <f t="shared" ca="1" si="930"/>
        <v>0</v>
      </c>
      <c r="IG24" s="236">
        <f t="shared" ca="1" si="930"/>
        <v>0</v>
      </c>
      <c r="IH24" s="236">
        <f t="shared" ca="1" si="930"/>
        <v>0</v>
      </c>
      <c r="II24" s="236">
        <f t="shared" ca="1" si="930"/>
        <v>247.5</v>
      </c>
      <c r="IJ24" s="236">
        <f t="shared" ca="1" si="930"/>
        <v>247.5</v>
      </c>
      <c r="IK24" s="236">
        <f t="shared" ca="1" si="930"/>
        <v>0</v>
      </c>
      <c r="IL24" s="236">
        <f t="shared" ca="1" si="930"/>
        <v>0</v>
      </c>
      <c r="IM24" s="236">
        <f t="shared" ca="1" si="930"/>
        <v>0</v>
      </c>
      <c r="IN24" s="545">
        <f t="shared" ref="IN24" ca="1" si="931">SUM(IB24:IM24)</f>
        <v>495</v>
      </c>
      <c r="IO24" s="236">
        <f t="shared" ref="IO24:IZ24" ca="1" si="932">IFERROR(IO25*IO26,0)</f>
        <v>0</v>
      </c>
      <c r="IP24" s="236">
        <f t="shared" ca="1" si="932"/>
        <v>0</v>
      </c>
      <c r="IQ24" s="236">
        <f t="shared" ca="1" si="932"/>
        <v>0</v>
      </c>
      <c r="IR24" s="236">
        <f t="shared" ca="1" si="932"/>
        <v>0</v>
      </c>
      <c r="IS24" s="236">
        <f t="shared" ca="1" si="932"/>
        <v>0</v>
      </c>
      <c r="IT24" s="236">
        <f t="shared" ca="1" si="932"/>
        <v>0</v>
      </c>
      <c r="IU24" s="236">
        <f t="shared" ca="1" si="932"/>
        <v>0</v>
      </c>
      <c r="IV24" s="236">
        <f t="shared" ca="1" si="932"/>
        <v>247.5</v>
      </c>
      <c r="IW24" s="236">
        <f t="shared" ca="1" si="932"/>
        <v>247.5</v>
      </c>
      <c r="IX24" s="236">
        <f t="shared" ca="1" si="932"/>
        <v>0</v>
      </c>
      <c r="IY24" s="236">
        <f t="shared" ca="1" si="932"/>
        <v>0</v>
      </c>
      <c r="IZ24" s="236">
        <f t="shared" ca="1" si="932"/>
        <v>0</v>
      </c>
      <c r="JA24" s="545">
        <f t="shared" ref="JA24" ca="1" si="933">SUM(IO24:IZ24)</f>
        <v>495</v>
      </c>
      <c r="JB24" s="236">
        <f t="shared" ref="JB24:JM24" ca="1" si="934">IFERROR(JB25*JB26,0)</f>
        <v>0</v>
      </c>
      <c r="JC24" s="236">
        <f t="shared" ca="1" si="934"/>
        <v>0</v>
      </c>
      <c r="JD24" s="236">
        <f t="shared" ca="1" si="934"/>
        <v>0</v>
      </c>
      <c r="JE24" s="236">
        <f t="shared" ca="1" si="934"/>
        <v>0</v>
      </c>
      <c r="JF24" s="236">
        <f t="shared" ca="1" si="934"/>
        <v>0</v>
      </c>
      <c r="JG24" s="236">
        <f t="shared" ca="1" si="934"/>
        <v>0</v>
      </c>
      <c r="JH24" s="236">
        <f t="shared" ca="1" si="934"/>
        <v>0</v>
      </c>
      <c r="JI24" s="236">
        <f t="shared" ca="1" si="934"/>
        <v>247.5</v>
      </c>
      <c r="JJ24" s="236">
        <f t="shared" ca="1" si="934"/>
        <v>247.5</v>
      </c>
      <c r="JK24" s="236">
        <f t="shared" ca="1" si="934"/>
        <v>0</v>
      </c>
      <c r="JL24" s="236">
        <f t="shared" ca="1" si="934"/>
        <v>0</v>
      </c>
      <c r="JM24" s="236">
        <f t="shared" ca="1" si="934"/>
        <v>0</v>
      </c>
      <c r="JN24" s="545">
        <f t="shared" ref="JN24" ca="1" si="935">SUM(JB24:JM24)</f>
        <v>495</v>
      </c>
      <c r="JO24" s="236">
        <f t="shared" ref="JO24:JZ24" ca="1" si="936">IFERROR(JO25*JO26,0)</f>
        <v>0</v>
      </c>
      <c r="JP24" s="236">
        <f t="shared" ca="1" si="936"/>
        <v>0</v>
      </c>
      <c r="JQ24" s="236">
        <f t="shared" ca="1" si="936"/>
        <v>0</v>
      </c>
      <c r="JR24" s="236">
        <f t="shared" ca="1" si="936"/>
        <v>0</v>
      </c>
      <c r="JS24" s="236">
        <f t="shared" ca="1" si="936"/>
        <v>0</v>
      </c>
      <c r="JT24" s="236">
        <f t="shared" ca="1" si="936"/>
        <v>0</v>
      </c>
      <c r="JU24" s="236">
        <f t="shared" ca="1" si="936"/>
        <v>0</v>
      </c>
      <c r="JV24" s="236">
        <f t="shared" ca="1" si="936"/>
        <v>247.5</v>
      </c>
      <c r="JW24" s="236">
        <f t="shared" ca="1" si="936"/>
        <v>247.5</v>
      </c>
      <c r="JX24" s="236">
        <f t="shared" ca="1" si="936"/>
        <v>0</v>
      </c>
      <c r="JY24" s="236">
        <f t="shared" ca="1" si="936"/>
        <v>0</v>
      </c>
      <c r="JZ24" s="236">
        <f t="shared" ca="1" si="936"/>
        <v>0</v>
      </c>
      <c r="KA24" s="545">
        <f t="shared" ref="KA24" ca="1" si="937">SUM(JO24:JZ24)</f>
        <v>495</v>
      </c>
      <c r="KB24" s="236">
        <f t="shared" ref="KB24:KM24" ca="1" si="938">IFERROR(KB25*KB26,0)</f>
        <v>0</v>
      </c>
      <c r="KC24" s="236">
        <f t="shared" ca="1" si="938"/>
        <v>0</v>
      </c>
      <c r="KD24" s="236">
        <f t="shared" ca="1" si="938"/>
        <v>0</v>
      </c>
      <c r="KE24" s="236">
        <f t="shared" ca="1" si="938"/>
        <v>0</v>
      </c>
      <c r="KF24" s="236">
        <f t="shared" ca="1" si="938"/>
        <v>0</v>
      </c>
      <c r="KG24" s="236">
        <f t="shared" ca="1" si="938"/>
        <v>0</v>
      </c>
      <c r="KH24" s="236">
        <f t="shared" ca="1" si="938"/>
        <v>0</v>
      </c>
      <c r="KI24" s="236">
        <f t="shared" ca="1" si="938"/>
        <v>247.5</v>
      </c>
      <c r="KJ24" s="236">
        <f t="shared" ca="1" si="938"/>
        <v>247.5</v>
      </c>
      <c r="KK24" s="236">
        <f t="shared" ca="1" si="938"/>
        <v>0</v>
      </c>
      <c r="KL24" s="236">
        <f t="shared" ca="1" si="938"/>
        <v>0</v>
      </c>
      <c r="KM24" s="236">
        <f t="shared" ca="1" si="938"/>
        <v>0</v>
      </c>
      <c r="KN24" s="545">
        <f t="shared" ref="KN24" ca="1" si="939">SUM(KB24:KM24)</f>
        <v>495</v>
      </c>
      <c r="KO24" s="236">
        <f t="shared" ref="KO24:KZ24" ca="1" si="940">IFERROR(KO25*KO26,0)</f>
        <v>0</v>
      </c>
      <c r="KP24" s="236">
        <f t="shared" ca="1" si="940"/>
        <v>0</v>
      </c>
      <c r="KQ24" s="236">
        <f t="shared" ca="1" si="940"/>
        <v>0</v>
      </c>
      <c r="KR24" s="236">
        <f t="shared" ca="1" si="940"/>
        <v>0</v>
      </c>
      <c r="KS24" s="236">
        <f t="shared" ca="1" si="940"/>
        <v>0</v>
      </c>
      <c r="KT24" s="236">
        <f t="shared" ca="1" si="940"/>
        <v>0</v>
      </c>
      <c r="KU24" s="236">
        <f t="shared" ca="1" si="940"/>
        <v>0</v>
      </c>
      <c r="KV24" s="236">
        <f t="shared" ca="1" si="940"/>
        <v>247.5</v>
      </c>
      <c r="KW24" s="236">
        <f t="shared" ca="1" si="940"/>
        <v>247.5</v>
      </c>
      <c r="KX24" s="236">
        <f t="shared" ca="1" si="940"/>
        <v>0</v>
      </c>
      <c r="KY24" s="236">
        <f t="shared" ca="1" si="940"/>
        <v>0</v>
      </c>
      <c r="KZ24" s="236">
        <f t="shared" ca="1" si="940"/>
        <v>0</v>
      </c>
      <c r="LA24" s="545">
        <f t="shared" ref="LA24" ca="1" si="941">SUM(KO24:KZ24)</f>
        <v>495</v>
      </c>
      <c r="LB24" s="236">
        <f t="shared" ref="LB24:LM24" ca="1" si="942">IFERROR(LB25*LB26,0)</f>
        <v>0</v>
      </c>
      <c r="LC24" s="236">
        <f t="shared" ca="1" si="942"/>
        <v>0</v>
      </c>
      <c r="LD24" s="236">
        <f t="shared" ca="1" si="942"/>
        <v>0</v>
      </c>
      <c r="LE24" s="236">
        <f t="shared" ca="1" si="942"/>
        <v>0</v>
      </c>
      <c r="LF24" s="236">
        <f t="shared" ca="1" si="942"/>
        <v>0</v>
      </c>
      <c r="LG24" s="236">
        <f t="shared" ca="1" si="942"/>
        <v>0</v>
      </c>
      <c r="LH24" s="236">
        <f t="shared" ca="1" si="942"/>
        <v>0</v>
      </c>
      <c r="LI24" s="236">
        <f t="shared" ca="1" si="942"/>
        <v>247.5</v>
      </c>
      <c r="LJ24" s="236">
        <f t="shared" ca="1" si="942"/>
        <v>247.5</v>
      </c>
      <c r="LK24" s="236">
        <f t="shared" ca="1" si="942"/>
        <v>0</v>
      </c>
      <c r="LL24" s="236">
        <f t="shared" ca="1" si="942"/>
        <v>0</v>
      </c>
      <c r="LM24" s="236">
        <f t="shared" ca="1" si="942"/>
        <v>0</v>
      </c>
      <c r="LN24" s="545">
        <f t="shared" ref="LN24" ca="1" si="943">SUM(LB24:LM24)</f>
        <v>495</v>
      </c>
      <c r="LO24" s="236">
        <f t="shared" ref="LO24:LZ24" ca="1" si="944">IFERROR(LO25*LO26,0)</f>
        <v>0</v>
      </c>
      <c r="LP24" s="236">
        <f t="shared" ca="1" si="944"/>
        <v>0</v>
      </c>
      <c r="LQ24" s="236">
        <f t="shared" ca="1" si="944"/>
        <v>0</v>
      </c>
      <c r="LR24" s="236">
        <f t="shared" ca="1" si="944"/>
        <v>0</v>
      </c>
      <c r="LS24" s="236">
        <f t="shared" ca="1" si="944"/>
        <v>0</v>
      </c>
      <c r="LT24" s="236">
        <f t="shared" ca="1" si="944"/>
        <v>0</v>
      </c>
      <c r="LU24" s="236">
        <f t="shared" ca="1" si="944"/>
        <v>0</v>
      </c>
      <c r="LV24" s="236">
        <f t="shared" ca="1" si="944"/>
        <v>247.5</v>
      </c>
      <c r="LW24" s="236">
        <f t="shared" ca="1" si="944"/>
        <v>247.5</v>
      </c>
      <c r="LX24" s="236">
        <f t="shared" ca="1" si="944"/>
        <v>0</v>
      </c>
      <c r="LY24" s="236">
        <f t="shared" ca="1" si="944"/>
        <v>0</v>
      </c>
      <c r="LZ24" s="236">
        <f t="shared" ca="1" si="944"/>
        <v>0</v>
      </c>
      <c r="MA24" s="545">
        <f t="shared" ref="MA24" ca="1" si="945">SUM(LO24:LZ24)</f>
        <v>495</v>
      </c>
      <c r="MB24" s="236">
        <f t="shared" ref="MB24:MM24" ca="1" si="946">IFERROR(MB25*MB26,0)</f>
        <v>0</v>
      </c>
      <c r="MC24" s="236">
        <f t="shared" ca="1" si="946"/>
        <v>0</v>
      </c>
      <c r="MD24" s="236">
        <f t="shared" ca="1" si="946"/>
        <v>0</v>
      </c>
      <c r="ME24" s="236">
        <f t="shared" ca="1" si="946"/>
        <v>0</v>
      </c>
      <c r="MF24" s="236">
        <f t="shared" ca="1" si="946"/>
        <v>0</v>
      </c>
      <c r="MG24" s="236">
        <f t="shared" ca="1" si="946"/>
        <v>0</v>
      </c>
      <c r="MH24" s="236">
        <f t="shared" ca="1" si="946"/>
        <v>0</v>
      </c>
      <c r="MI24" s="236">
        <f t="shared" ca="1" si="946"/>
        <v>247.5</v>
      </c>
      <c r="MJ24" s="236">
        <f t="shared" ca="1" si="946"/>
        <v>247.5</v>
      </c>
      <c r="MK24" s="236">
        <f t="shared" ca="1" si="946"/>
        <v>0</v>
      </c>
      <c r="ML24" s="236">
        <f t="shared" ca="1" si="946"/>
        <v>0</v>
      </c>
      <c r="MM24" s="236">
        <f t="shared" ca="1" si="946"/>
        <v>0</v>
      </c>
      <c r="MN24" s="545">
        <f t="shared" ref="MN24" ca="1" si="947">SUM(MB24:MM24)</f>
        <v>495</v>
      </c>
      <c r="MO24" s="236">
        <f t="shared" ref="MO24:MZ24" ca="1" si="948">IFERROR(MO25*MO26,0)</f>
        <v>0</v>
      </c>
      <c r="MP24" s="236">
        <f t="shared" ca="1" si="948"/>
        <v>0</v>
      </c>
      <c r="MQ24" s="236">
        <f t="shared" ca="1" si="948"/>
        <v>0</v>
      </c>
      <c r="MR24" s="236">
        <f t="shared" ca="1" si="948"/>
        <v>0</v>
      </c>
      <c r="MS24" s="236">
        <f t="shared" ca="1" si="948"/>
        <v>0</v>
      </c>
      <c r="MT24" s="236">
        <f t="shared" ca="1" si="948"/>
        <v>0</v>
      </c>
      <c r="MU24" s="236">
        <f t="shared" ca="1" si="948"/>
        <v>0</v>
      </c>
      <c r="MV24" s="236">
        <f t="shared" ca="1" si="948"/>
        <v>247.5</v>
      </c>
      <c r="MW24" s="236">
        <f t="shared" ca="1" si="948"/>
        <v>247.5</v>
      </c>
      <c r="MX24" s="236">
        <f t="shared" ca="1" si="948"/>
        <v>0</v>
      </c>
      <c r="MY24" s="236">
        <f t="shared" ca="1" si="948"/>
        <v>0</v>
      </c>
      <c r="MZ24" s="236">
        <f t="shared" ca="1" si="948"/>
        <v>0</v>
      </c>
      <c r="NA24" s="545">
        <f t="shared" ref="NA24" ca="1" si="949">SUM(MO24:MZ24)</f>
        <v>495</v>
      </c>
      <c r="NB24" s="236">
        <f t="shared" ref="NB24:NM24" ca="1" si="950">IFERROR(NB25*NB26,0)</f>
        <v>0</v>
      </c>
      <c r="NC24" s="236">
        <f t="shared" ca="1" si="950"/>
        <v>0</v>
      </c>
      <c r="ND24" s="236">
        <f t="shared" ca="1" si="950"/>
        <v>0</v>
      </c>
      <c r="NE24" s="236">
        <f t="shared" ca="1" si="950"/>
        <v>0</v>
      </c>
      <c r="NF24" s="236">
        <f t="shared" ca="1" si="950"/>
        <v>0</v>
      </c>
      <c r="NG24" s="236">
        <f t="shared" ca="1" si="950"/>
        <v>0</v>
      </c>
      <c r="NH24" s="236">
        <f t="shared" ca="1" si="950"/>
        <v>0</v>
      </c>
      <c r="NI24" s="236">
        <f t="shared" ca="1" si="950"/>
        <v>247.5</v>
      </c>
      <c r="NJ24" s="236">
        <f t="shared" ca="1" si="950"/>
        <v>247.5</v>
      </c>
      <c r="NK24" s="236">
        <f t="shared" ca="1" si="950"/>
        <v>0</v>
      </c>
      <c r="NL24" s="236">
        <f t="shared" ca="1" si="950"/>
        <v>0</v>
      </c>
      <c r="NM24" s="236">
        <f t="shared" ca="1" si="950"/>
        <v>0</v>
      </c>
      <c r="NN24" s="545">
        <f t="shared" ref="NN24" ca="1" si="951">SUM(NB24:NM24)</f>
        <v>495</v>
      </c>
      <c r="NO24" s="236">
        <f t="shared" ref="NO24:NZ24" ca="1" si="952">IFERROR(NO25*NO26,0)</f>
        <v>0</v>
      </c>
      <c r="NP24" s="236">
        <f t="shared" ca="1" si="952"/>
        <v>0</v>
      </c>
      <c r="NQ24" s="236">
        <f t="shared" ca="1" si="952"/>
        <v>0</v>
      </c>
      <c r="NR24" s="236">
        <f t="shared" ca="1" si="952"/>
        <v>0</v>
      </c>
      <c r="NS24" s="236">
        <f t="shared" ca="1" si="952"/>
        <v>0</v>
      </c>
      <c r="NT24" s="236">
        <f t="shared" ca="1" si="952"/>
        <v>0</v>
      </c>
      <c r="NU24" s="236">
        <f t="shared" ca="1" si="952"/>
        <v>0</v>
      </c>
      <c r="NV24" s="236">
        <f t="shared" ca="1" si="952"/>
        <v>247.5</v>
      </c>
      <c r="NW24" s="236">
        <f t="shared" ca="1" si="952"/>
        <v>247.5</v>
      </c>
      <c r="NX24" s="236">
        <f t="shared" ca="1" si="952"/>
        <v>0</v>
      </c>
      <c r="NY24" s="236">
        <f t="shared" ca="1" si="952"/>
        <v>0</v>
      </c>
      <c r="NZ24" s="236">
        <f t="shared" ca="1" si="952"/>
        <v>0</v>
      </c>
      <c r="OA24" s="545">
        <f t="shared" ref="OA24" ca="1" si="953">SUM(NO24:NZ24)</f>
        <v>495</v>
      </c>
      <c r="OB24" s="236">
        <f t="shared" ref="OB24:OM24" ca="1" si="954">IFERROR(OB25*OB26,0)</f>
        <v>0</v>
      </c>
      <c r="OC24" s="236">
        <f t="shared" ca="1" si="954"/>
        <v>0</v>
      </c>
      <c r="OD24" s="236">
        <f t="shared" ca="1" si="954"/>
        <v>0</v>
      </c>
      <c r="OE24" s="236">
        <f t="shared" ca="1" si="954"/>
        <v>0</v>
      </c>
      <c r="OF24" s="236">
        <f t="shared" ca="1" si="954"/>
        <v>0</v>
      </c>
      <c r="OG24" s="236">
        <f t="shared" ca="1" si="954"/>
        <v>0</v>
      </c>
      <c r="OH24" s="236">
        <f t="shared" ca="1" si="954"/>
        <v>0</v>
      </c>
      <c r="OI24" s="236">
        <f t="shared" ca="1" si="954"/>
        <v>247.5</v>
      </c>
      <c r="OJ24" s="236">
        <f t="shared" ca="1" si="954"/>
        <v>247.5</v>
      </c>
      <c r="OK24" s="236">
        <f t="shared" ca="1" si="954"/>
        <v>0</v>
      </c>
      <c r="OL24" s="236">
        <f t="shared" ca="1" si="954"/>
        <v>0</v>
      </c>
      <c r="OM24" s="236">
        <f t="shared" ca="1" si="954"/>
        <v>0</v>
      </c>
      <c r="ON24" s="545">
        <f t="shared" ref="ON24" ca="1" si="955">SUM(OB24:OM24)</f>
        <v>495</v>
      </c>
    </row>
    <row r="25" spans="1:404" s="233" customFormat="1" ht="12.75" outlineLevel="2">
      <c r="A25" s="231" t="s">
        <v>242</v>
      </c>
      <c r="B25" s="238" t="str" cm="1">
        <f t="array" ref="B25">IFERROR(IF(AND(НачИнвП_Дата&lt;=B$3,КИнвП_Дата&gt;B$3),
             INDEX(ЗФ,MATCH($A24,ЗФ!$A:$A,0),MATCH("На реализацию"&amp;YEAR(B$3),ЗФ!$2:$2,0))*INDEX(КЗ!$A$1:$O$13,MATCH($A24,КЗ!$A:$A,0),MATCH(MONTH(B$3),КЗ!$1:$1,0)),""),0)</f>
        <v/>
      </c>
      <c r="C25" s="238" t="str" cm="1">
        <f t="array" aca="1" ref="C25" ca="1">IFERROR(IF(AND(НачИнвП_Дата&lt;=C$3,КИнвП_Дата&gt;C$3),
             INDEX(ЗФ,MATCH($A24,ЗФ!$A:$A,0),MATCH("На реализацию"&amp;YEAR(C$3),ЗФ!$2:$2,0))*INDEX(КЗ!$A$1:$O$13,MATCH($A24,КЗ!$A:$A,0),MATCH(MONTH(C$3),КЗ!$1:$1,0)),""),0)</f>
        <v/>
      </c>
      <c r="D25" s="238" t="str" cm="1">
        <f t="array" aca="1" ref="D25" ca="1">IFERROR(IF(AND(НачИнвП_Дата&lt;=D$3,КИнвП_Дата&gt;D$3),
             INDEX(ЗФ,MATCH($A24,ЗФ!$A:$A,0),MATCH("На реализацию"&amp;YEAR(D$3),ЗФ!$2:$2,0))*INDEX(КЗ!$A$1:$O$13,MATCH($A24,КЗ!$A:$A,0),MATCH(MONTH(D$3),КЗ!$1:$1,0)),""),0)</f>
        <v/>
      </c>
      <c r="E25" s="238" t="str" cm="1">
        <f t="array" aca="1" ref="E25" ca="1">IFERROR(IF(AND(НачИнвП_Дата&lt;=E$3,КИнвП_Дата&gt;E$3),
             INDEX(ЗФ,MATCH($A24,ЗФ!$A:$A,0),MATCH("На реализацию"&amp;YEAR(E$3),ЗФ!$2:$2,0))*INDEX(КЗ!$A$1:$O$13,MATCH($A24,КЗ!$A:$A,0),MATCH(MONTH(E$3),КЗ!$1:$1,0)),""),0)</f>
        <v/>
      </c>
      <c r="F25" s="238" t="str" cm="1">
        <f t="array" aca="1" ref="F25" ca="1">IFERROR(IF(AND(НачИнвП_Дата&lt;=F$3,КИнвП_Дата&gt;F$3),
             INDEX(ЗФ,MATCH($A24,ЗФ!$A:$A,0),MATCH("На реализацию"&amp;YEAR(F$3),ЗФ!$2:$2,0))*INDEX(КЗ!$A$1:$O$13,MATCH($A24,КЗ!$A:$A,0),MATCH(MONTH(F$3),КЗ!$1:$1,0)),""),0)</f>
        <v/>
      </c>
      <c r="G25" s="238" t="str" cm="1">
        <f t="array" aca="1" ref="G25" ca="1">IFERROR(IF(AND(НачИнвП_Дата&lt;=G$3,КИнвП_Дата&gt;G$3),
             INDEX(ЗФ,MATCH($A24,ЗФ!$A:$A,0),MATCH("На реализацию"&amp;YEAR(G$3),ЗФ!$2:$2,0))*INDEX(КЗ!$A$1:$O$13,MATCH($A24,КЗ!$A:$A,0),MATCH(MONTH(G$3),КЗ!$1:$1,0)),""),0)</f>
        <v/>
      </c>
      <c r="H25" s="238" t="str" cm="1">
        <f t="array" aca="1" ref="H25" ca="1">IFERROR(IF(AND(НачИнвП_Дата&lt;=H$3,КИнвП_Дата&gt;H$3),
             INDEX(ЗФ,MATCH($A24,ЗФ!$A:$A,0),MATCH("На реализацию"&amp;YEAR(H$3),ЗФ!$2:$2,0))*INDEX(КЗ!$A$1:$O$13,MATCH($A24,КЗ!$A:$A,0),MATCH(MONTH(H$3),КЗ!$1:$1,0)),""),0)</f>
        <v/>
      </c>
      <c r="I25" s="238" t="str" cm="1">
        <f t="array" aca="1" ref="I25" ca="1">IFERROR(IF(AND(НачИнвП_Дата&lt;=I$3,КИнвП_Дата&gt;I$3),
             INDEX(ЗФ,MATCH($A24,ЗФ!$A:$A,0),MATCH("На реализацию"&amp;YEAR(I$3),ЗФ!$2:$2,0))*INDEX(КЗ!$A$1:$O$13,MATCH($A24,КЗ!$A:$A,0),MATCH(MONTH(I$3),КЗ!$1:$1,0)),""),0)</f>
        <v/>
      </c>
      <c r="J25" s="238" t="str" cm="1">
        <f t="array" aca="1" ref="J25" ca="1">IFERROR(IF(AND(НачИнвП_Дата&lt;=J$3,КИнвП_Дата&gt;J$3),
             INDEX(ЗФ,MATCH($A24,ЗФ!$A:$A,0),MATCH("На реализацию"&amp;YEAR(J$3),ЗФ!$2:$2,0))*INDEX(КЗ!$A$1:$O$13,MATCH($A24,КЗ!$A:$A,0),MATCH(MONTH(J$3),КЗ!$1:$1,0)),""),0)</f>
        <v/>
      </c>
      <c r="K25" s="238" cm="1">
        <f t="array" aca="1" ref="K25" ca="1">IFERROR(IF(AND(НачИнвП_Дата&lt;=K$3,КИнвП_Дата&gt;K$3),
             INDEX(ЗФ,MATCH($A24,ЗФ!$A:$A,0),MATCH("На реализацию"&amp;YEAR(K$3),ЗФ!$2:$2,0))*INDEX(КЗ!$A$1:$O$13,MATCH($A24,КЗ!$A:$A,0),MATCH(MONTH(K$3),КЗ!$1:$1,0)),""),0)</f>
        <v>0</v>
      </c>
      <c r="L25" s="238" cm="1">
        <f t="array" aca="1" ref="L25" ca="1">IFERROR(IF(AND(НачИнвП_Дата&lt;=L$3,КИнвП_Дата&gt;L$3),
             INDEX(ЗФ,MATCH($A24,ЗФ!$A:$A,0),MATCH("На реализацию"&amp;YEAR(L$3),ЗФ!$2:$2,0))*INDEX(КЗ!$A$1:$O$13,MATCH($A24,КЗ!$A:$A,0),MATCH(MONTH(L$3),КЗ!$1:$1,0)),""),0)</f>
        <v>0</v>
      </c>
      <c r="M25" s="238" cm="1">
        <f t="array" aca="1" ref="M25" ca="1">IFERROR(IF(AND(НачИнвП_Дата&lt;=M$3,КИнвП_Дата&gt;M$3),
             INDEX(ЗФ,MATCH($A24,ЗФ!$A:$A,0),MATCH("На реализацию"&amp;YEAR(M$3),ЗФ!$2:$2,0))*INDEX(КЗ!$A$1:$O$13,MATCH($A24,КЗ!$A:$A,0),MATCH(MONTH(M$3),КЗ!$1:$1,0)),""),0)</f>
        <v>0</v>
      </c>
      <c r="N25" s="548">
        <f t="shared" ref="N25" ca="1" si="956">SUM(B25:M25)</f>
        <v>0</v>
      </c>
      <c r="O25" s="238" cm="1">
        <f t="array" aca="1" ref="O25" ca="1">IFERROR(IF(AND(НачИнвП_Дата&lt;=O$3,КИнвП_Дата&gt;O$3),
             INDEX(ЗФ,MATCH($A24,ЗФ!$A:$A,0),MATCH("На реализацию"&amp;YEAR(O$3),ЗФ!$2:$2,0))*INDEX(КЗ!$A$1:$O$13,MATCH($A24,КЗ!$A:$A,0),MATCH(MONTH(O$3),КЗ!$1:$1,0)),""),0)</f>
        <v>0</v>
      </c>
      <c r="P25" s="238" cm="1">
        <f t="array" aca="1" ref="P25" ca="1">IFERROR(IF(AND(НачИнвП_Дата&lt;=P$3,КИнвП_Дата&gt;P$3),
             INDEX(ЗФ,MATCH($A24,ЗФ!$A:$A,0),MATCH("На реализацию"&amp;YEAR(P$3),ЗФ!$2:$2,0))*INDEX(КЗ!$A$1:$O$13,MATCH($A24,КЗ!$A:$A,0),MATCH(MONTH(P$3),КЗ!$1:$1,0)),""),0)</f>
        <v>0</v>
      </c>
      <c r="Q25" s="238" cm="1">
        <f t="array" aca="1" ref="Q25" ca="1">IFERROR(IF(AND(НачИнвП_Дата&lt;=Q$3,КИнвП_Дата&gt;Q$3),
             INDEX(ЗФ,MATCH($A24,ЗФ!$A:$A,0),MATCH("На реализацию"&amp;YEAR(Q$3),ЗФ!$2:$2,0))*INDEX(КЗ!$A$1:$O$13,MATCH($A24,КЗ!$A:$A,0),MATCH(MONTH(Q$3),КЗ!$1:$1,0)),""),0)</f>
        <v>0</v>
      </c>
      <c r="R25" s="238" cm="1">
        <f t="array" aca="1" ref="R25" ca="1">IFERROR(IF(AND(НачИнвП_Дата&lt;=R$3,КИнвП_Дата&gt;R$3),
             INDEX(ЗФ,MATCH($A24,ЗФ!$A:$A,0),MATCH("На реализацию"&amp;YEAR(R$3),ЗФ!$2:$2,0))*INDEX(КЗ!$A$1:$O$13,MATCH($A24,КЗ!$A:$A,0),MATCH(MONTH(R$3),КЗ!$1:$1,0)),""),0)</f>
        <v>0</v>
      </c>
      <c r="S25" s="238" cm="1">
        <f t="array" aca="1" ref="S25" ca="1">IFERROR(IF(AND(НачИнвП_Дата&lt;=S$3,КИнвП_Дата&gt;S$3),
             INDEX(ЗФ,MATCH($A24,ЗФ!$A:$A,0),MATCH("На реализацию"&amp;YEAR(S$3),ЗФ!$2:$2,0))*INDEX(КЗ!$A$1:$O$13,MATCH($A24,КЗ!$A:$A,0),MATCH(MONTH(S$3),КЗ!$1:$1,0)),""),0)</f>
        <v>0</v>
      </c>
      <c r="T25" s="238" cm="1">
        <f t="array" aca="1" ref="T25" ca="1">IFERROR(IF(AND(НачИнвП_Дата&lt;=T$3,КИнвП_Дата&gt;T$3),
             INDEX(ЗФ,MATCH($A24,ЗФ!$A:$A,0),MATCH("На реализацию"&amp;YEAR(T$3),ЗФ!$2:$2,0))*INDEX(КЗ!$A$1:$O$13,MATCH($A24,КЗ!$A:$A,0),MATCH(MONTH(T$3),КЗ!$1:$1,0)),""),0)</f>
        <v>0</v>
      </c>
      <c r="U25" s="238" cm="1">
        <f t="array" aca="1" ref="U25" ca="1">IFERROR(IF(AND(НачИнвП_Дата&lt;=U$3,КИнвП_Дата&gt;U$3),
             INDEX(ЗФ,MATCH($A24,ЗФ!$A:$A,0),MATCH("На реализацию"&amp;YEAR(U$3),ЗФ!$2:$2,0))*INDEX(КЗ!$A$1:$O$13,MATCH($A24,КЗ!$A:$A,0),MATCH(MONTH(U$3),КЗ!$1:$1,0)),""),0)</f>
        <v>0</v>
      </c>
      <c r="V25" s="238" cm="1">
        <f t="array" aca="1" ref="V25" ca="1">IFERROR(IF(AND(НачИнвП_Дата&lt;=V$3,КИнвП_Дата&gt;V$3),
             INDEX(ЗФ,MATCH($A24,ЗФ!$A:$A,0),MATCH("На реализацию"&amp;YEAR(V$3),ЗФ!$2:$2,0))*INDEX(КЗ!$A$1:$O$13,MATCH($A24,КЗ!$A:$A,0),MATCH(MONTH(V$3),КЗ!$1:$1,0)),""),0)</f>
        <v>5.5</v>
      </c>
      <c r="W25" s="238" cm="1">
        <f t="array" aca="1" ref="W25" ca="1">IFERROR(IF(AND(НачИнвП_Дата&lt;=W$3,КИнвП_Дата&gt;W$3),
             INDEX(ЗФ,MATCH($A24,ЗФ!$A:$A,0),MATCH("На реализацию"&amp;YEAR(W$3),ЗФ!$2:$2,0))*INDEX(КЗ!$A$1:$O$13,MATCH($A24,КЗ!$A:$A,0),MATCH(MONTH(W$3),КЗ!$1:$1,0)),""),0)</f>
        <v>5.5</v>
      </c>
      <c r="X25" s="238" cm="1">
        <f t="array" aca="1" ref="X25" ca="1">IFERROR(IF(AND(НачИнвП_Дата&lt;=X$3,КИнвП_Дата&gt;X$3),
             INDEX(ЗФ,MATCH($A24,ЗФ!$A:$A,0),MATCH("На реализацию"&amp;YEAR(X$3),ЗФ!$2:$2,0))*INDEX(КЗ!$A$1:$O$13,MATCH($A24,КЗ!$A:$A,0),MATCH(MONTH(X$3),КЗ!$1:$1,0)),""),0)</f>
        <v>0</v>
      </c>
      <c r="Y25" s="238" cm="1">
        <f t="array" aca="1" ref="Y25" ca="1">IFERROR(IF(AND(НачИнвП_Дата&lt;=Y$3,КИнвП_Дата&gt;Y$3),
             INDEX(ЗФ,MATCH($A24,ЗФ!$A:$A,0),MATCH("На реализацию"&amp;YEAR(Y$3),ЗФ!$2:$2,0))*INDEX(КЗ!$A$1:$O$13,MATCH($A24,КЗ!$A:$A,0),MATCH(MONTH(Y$3),КЗ!$1:$1,0)),""),0)</f>
        <v>0</v>
      </c>
      <c r="Z25" s="238" cm="1">
        <f t="array" aca="1" ref="Z25" ca="1">IFERROR(IF(AND(НачИнвП_Дата&lt;=Z$3,КИнвП_Дата&gt;Z$3),
             INDEX(ЗФ,MATCH($A24,ЗФ!$A:$A,0),MATCH("На реализацию"&amp;YEAR(Z$3),ЗФ!$2:$2,0))*INDEX(КЗ!$A$1:$O$13,MATCH($A24,КЗ!$A:$A,0),MATCH(MONTH(Z$3),КЗ!$1:$1,0)),""),0)</f>
        <v>0</v>
      </c>
      <c r="AA25" s="548">
        <f t="shared" ref="AA25" ca="1" si="957">SUM(O25:Z25)</f>
        <v>11</v>
      </c>
      <c r="AB25" s="238" cm="1">
        <f t="array" aca="1" ref="AB25" ca="1">IFERROR(IF(AND(НачИнвП_Дата&lt;=AB$3,КИнвП_Дата&gt;AB$3),
             INDEX(ЗФ,MATCH($A24,ЗФ!$A:$A,0),MATCH("На реализацию"&amp;YEAR(AB$3),ЗФ!$2:$2,0))*INDEX(КЗ!$A$1:$O$13,MATCH($A24,КЗ!$A:$A,0),MATCH(MONTH(AB$3),КЗ!$1:$1,0)),""),0)</f>
        <v>0</v>
      </c>
      <c r="AC25" s="238" cm="1">
        <f t="array" aca="1" ref="AC25" ca="1">IFERROR(IF(AND(НачИнвП_Дата&lt;=AC$3,КИнвП_Дата&gt;AC$3),
             INDEX(ЗФ,MATCH($A24,ЗФ!$A:$A,0),MATCH("На реализацию"&amp;YEAR(AC$3),ЗФ!$2:$2,0))*INDEX(КЗ!$A$1:$O$13,MATCH($A24,КЗ!$A:$A,0),MATCH(MONTH(AC$3),КЗ!$1:$1,0)),""),0)</f>
        <v>0</v>
      </c>
      <c r="AD25" s="238" cm="1">
        <f t="array" aca="1" ref="AD25" ca="1">IFERROR(IF(AND(НачИнвП_Дата&lt;=AD$3,КИнвП_Дата&gt;AD$3),
             INDEX(ЗФ,MATCH($A24,ЗФ!$A:$A,0),MATCH("На реализацию"&amp;YEAR(AD$3),ЗФ!$2:$2,0))*INDEX(КЗ!$A$1:$O$13,MATCH($A24,КЗ!$A:$A,0),MATCH(MONTH(AD$3),КЗ!$1:$1,0)),""),0)</f>
        <v>0</v>
      </c>
      <c r="AE25" s="238" cm="1">
        <f t="array" aca="1" ref="AE25" ca="1">IFERROR(IF(AND(НачИнвП_Дата&lt;=AE$3,КИнвП_Дата&gt;AE$3),
             INDEX(ЗФ,MATCH($A24,ЗФ!$A:$A,0),MATCH("На реализацию"&amp;YEAR(AE$3),ЗФ!$2:$2,0))*INDEX(КЗ!$A$1:$O$13,MATCH($A24,КЗ!$A:$A,0),MATCH(MONTH(AE$3),КЗ!$1:$1,0)),""),0)</f>
        <v>0</v>
      </c>
      <c r="AF25" s="238" cm="1">
        <f t="array" aca="1" ref="AF25" ca="1">IFERROR(IF(AND(НачИнвП_Дата&lt;=AF$3,КИнвП_Дата&gt;AF$3),
             INDEX(ЗФ,MATCH($A24,ЗФ!$A:$A,0),MATCH("На реализацию"&amp;YEAR(AF$3),ЗФ!$2:$2,0))*INDEX(КЗ!$A$1:$O$13,MATCH($A24,КЗ!$A:$A,0),MATCH(MONTH(AF$3),КЗ!$1:$1,0)),""),0)</f>
        <v>0</v>
      </c>
      <c r="AG25" s="238" cm="1">
        <f t="array" aca="1" ref="AG25" ca="1">IFERROR(IF(AND(НачИнвП_Дата&lt;=AG$3,КИнвП_Дата&gt;AG$3),
             INDEX(ЗФ,MATCH($A24,ЗФ!$A:$A,0),MATCH("На реализацию"&amp;YEAR(AG$3),ЗФ!$2:$2,0))*INDEX(КЗ!$A$1:$O$13,MATCH($A24,КЗ!$A:$A,0),MATCH(MONTH(AG$3),КЗ!$1:$1,0)),""),0)</f>
        <v>0</v>
      </c>
      <c r="AH25" s="238" cm="1">
        <f t="array" aca="1" ref="AH25" ca="1">IFERROR(IF(AND(НачИнвП_Дата&lt;=AH$3,КИнвП_Дата&gt;AH$3),
             INDEX(ЗФ,MATCH($A24,ЗФ!$A:$A,0),MATCH("На реализацию"&amp;YEAR(AH$3),ЗФ!$2:$2,0))*INDEX(КЗ!$A$1:$O$13,MATCH($A24,КЗ!$A:$A,0),MATCH(MONTH(AH$3),КЗ!$1:$1,0)),""),0)</f>
        <v>0</v>
      </c>
      <c r="AI25" s="238" cm="1">
        <f t="array" aca="1" ref="AI25" ca="1">IFERROR(IF(AND(НачИнвП_Дата&lt;=AI$3,КИнвП_Дата&gt;AI$3),
             INDEX(ЗФ,MATCH($A24,ЗФ!$A:$A,0),MATCH("На реализацию"&amp;YEAR(AI$3),ЗФ!$2:$2,0))*INDEX(КЗ!$A$1:$O$13,MATCH($A24,КЗ!$A:$A,0),MATCH(MONTH(AI$3),КЗ!$1:$1,0)),""),0)</f>
        <v>5.5</v>
      </c>
      <c r="AJ25" s="238" cm="1">
        <f t="array" aca="1" ref="AJ25" ca="1">IFERROR(IF(AND(НачИнвП_Дата&lt;=AJ$3,КИнвП_Дата&gt;AJ$3),
             INDEX(ЗФ,MATCH($A24,ЗФ!$A:$A,0),MATCH("На реализацию"&amp;YEAR(AJ$3),ЗФ!$2:$2,0))*INDEX(КЗ!$A$1:$O$13,MATCH($A24,КЗ!$A:$A,0),MATCH(MONTH(AJ$3),КЗ!$1:$1,0)),""),0)</f>
        <v>5.5</v>
      </c>
      <c r="AK25" s="238" cm="1">
        <f t="array" aca="1" ref="AK25" ca="1">IFERROR(IF(AND(НачИнвП_Дата&lt;=AK$3,КИнвП_Дата&gt;AK$3),
             INDEX(ЗФ,MATCH($A24,ЗФ!$A:$A,0),MATCH("На реализацию"&amp;YEAR(AK$3),ЗФ!$2:$2,0))*INDEX(КЗ!$A$1:$O$13,MATCH($A24,КЗ!$A:$A,0),MATCH(MONTH(AK$3),КЗ!$1:$1,0)),""),0)</f>
        <v>0</v>
      </c>
      <c r="AL25" s="238" cm="1">
        <f t="array" aca="1" ref="AL25" ca="1">IFERROR(IF(AND(НачИнвП_Дата&lt;=AL$3,КИнвП_Дата&gt;AL$3),
             INDEX(ЗФ,MATCH($A24,ЗФ!$A:$A,0),MATCH("На реализацию"&amp;YEAR(AL$3),ЗФ!$2:$2,0))*INDEX(КЗ!$A$1:$O$13,MATCH($A24,КЗ!$A:$A,0),MATCH(MONTH(AL$3),КЗ!$1:$1,0)),""),0)</f>
        <v>0</v>
      </c>
      <c r="AM25" s="238" cm="1">
        <f t="array" aca="1" ref="AM25" ca="1">IFERROR(IF(AND(НачИнвП_Дата&lt;=AM$3,КИнвП_Дата&gt;AM$3),
             INDEX(ЗФ,MATCH($A24,ЗФ!$A:$A,0),MATCH("На реализацию"&amp;YEAR(AM$3),ЗФ!$2:$2,0))*INDEX(КЗ!$A$1:$O$13,MATCH($A24,КЗ!$A:$A,0),MATCH(MONTH(AM$3),КЗ!$1:$1,0)),""),0)</f>
        <v>0</v>
      </c>
      <c r="AN25" s="548">
        <f t="shared" ref="AN25" ca="1" si="958">SUM(AB25:AM25)</f>
        <v>11</v>
      </c>
      <c r="AO25" s="238" cm="1">
        <f t="array" aca="1" ref="AO25" ca="1">IFERROR(IF(AND(НачИнвП_Дата&lt;=AO$3,КИнвП_Дата&gt;AO$3),
             INDEX(ЗФ,MATCH($A24,ЗФ!$A:$A,0),MATCH("На реализацию"&amp;YEAR(AO$3),ЗФ!$2:$2,0))*INDEX(КЗ!$A$1:$O$13,MATCH($A24,КЗ!$A:$A,0),MATCH(MONTH(AO$3),КЗ!$1:$1,0)),""),0)</f>
        <v>0</v>
      </c>
      <c r="AP25" s="238" cm="1">
        <f t="array" aca="1" ref="AP25" ca="1">IFERROR(IF(AND(НачИнвП_Дата&lt;=AP$3,КИнвП_Дата&gt;AP$3),
             INDEX(ЗФ,MATCH($A24,ЗФ!$A:$A,0),MATCH("На реализацию"&amp;YEAR(AP$3),ЗФ!$2:$2,0))*INDEX(КЗ!$A$1:$O$13,MATCH($A24,КЗ!$A:$A,0),MATCH(MONTH(AP$3),КЗ!$1:$1,0)),""),0)</f>
        <v>0</v>
      </c>
      <c r="AQ25" s="238" cm="1">
        <f t="array" aca="1" ref="AQ25" ca="1">IFERROR(IF(AND(НачИнвП_Дата&lt;=AQ$3,КИнвП_Дата&gt;AQ$3),
             INDEX(ЗФ,MATCH($A24,ЗФ!$A:$A,0),MATCH("На реализацию"&amp;YEAR(AQ$3),ЗФ!$2:$2,0))*INDEX(КЗ!$A$1:$O$13,MATCH($A24,КЗ!$A:$A,0),MATCH(MONTH(AQ$3),КЗ!$1:$1,0)),""),0)</f>
        <v>0</v>
      </c>
      <c r="AR25" s="238" cm="1">
        <f t="array" aca="1" ref="AR25" ca="1">IFERROR(IF(AND(НачИнвП_Дата&lt;=AR$3,КИнвП_Дата&gt;AR$3),
             INDEX(ЗФ,MATCH($A24,ЗФ!$A:$A,0),MATCH("На реализацию"&amp;YEAR(AR$3),ЗФ!$2:$2,0))*INDEX(КЗ!$A$1:$O$13,MATCH($A24,КЗ!$A:$A,0),MATCH(MONTH(AR$3),КЗ!$1:$1,0)),""),0)</f>
        <v>0</v>
      </c>
      <c r="AS25" s="238" cm="1">
        <f t="array" aca="1" ref="AS25" ca="1">IFERROR(IF(AND(НачИнвП_Дата&lt;=AS$3,КИнвП_Дата&gt;AS$3),
             INDEX(ЗФ,MATCH($A24,ЗФ!$A:$A,0),MATCH("На реализацию"&amp;YEAR(AS$3),ЗФ!$2:$2,0))*INDEX(КЗ!$A$1:$O$13,MATCH($A24,КЗ!$A:$A,0),MATCH(MONTH(AS$3),КЗ!$1:$1,0)),""),0)</f>
        <v>0</v>
      </c>
      <c r="AT25" s="238" cm="1">
        <f t="array" aca="1" ref="AT25" ca="1">IFERROR(IF(AND(НачИнвП_Дата&lt;=AT$3,КИнвП_Дата&gt;AT$3),
             INDEX(ЗФ,MATCH($A24,ЗФ!$A:$A,0),MATCH("На реализацию"&amp;YEAR(AT$3),ЗФ!$2:$2,0))*INDEX(КЗ!$A$1:$O$13,MATCH($A24,КЗ!$A:$A,0),MATCH(MONTH(AT$3),КЗ!$1:$1,0)),""),0)</f>
        <v>0</v>
      </c>
      <c r="AU25" s="238" cm="1">
        <f t="array" aca="1" ref="AU25" ca="1">IFERROR(IF(AND(НачИнвП_Дата&lt;=AU$3,КИнвП_Дата&gt;AU$3),
             INDEX(ЗФ,MATCH($A24,ЗФ!$A:$A,0),MATCH("На реализацию"&amp;YEAR(AU$3),ЗФ!$2:$2,0))*INDEX(КЗ!$A$1:$O$13,MATCH($A24,КЗ!$A:$A,0),MATCH(MONTH(AU$3),КЗ!$1:$1,0)),""),0)</f>
        <v>0</v>
      </c>
      <c r="AV25" s="238" cm="1">
        <f t="array" aca="1" ref="AV25" ca="1">IFERROR(IF(AND(НачИнвП_Дата&lt;=AV$3,КИнвП_Дата&gt;AV$3),
             INDEX(ЗФ,MATCH($A24,ЗФ!$A:$A,0),MATCH("На реализацию"&amp;YEAR(AV$3),ЗФ!$2:$2,0))*INDEX(КЗ!$A$1:$O$13,MATCH($A24,КЗ!$A:$A,0),MATCH(MONTH(AV$3),КЗ!$1:$1,0)),""),0)</f>
        <v>5.5</v>
      </c>
      <c r="AW25" s="238" cm="1">
        <f t="array" aca="1" ref="AW25" ca="1">IFERROR(IF(AND(НачИнвП_Дата&lt;=AW$3,КИнвП_Дата&gt;AW$3),
             INDEX(ЗФ,MATCH($A24,ЗФ!$A:$A,0),MATCH("На реализацию"&amp;YEAR(AW$3),ЗФ!$2:$2,0))*INDEX(КЗ!$A$1:$O$13,MATCH($A24,КЗ!$A:$A,0),MATCH(MONTH(AW$3),КЗ!$1:$1,0)),""),0)</f>
        <v>5.5</v>
      </c>
      <c r="AX25" s="238" cm="1">
        <f t="array" aca="1" ref="AX25" ca="1">IFERROR(IF(AND(НачИнвП_Дата&lt;=AX$3,КИнвП_Дата&gt;AX$3),
             INDEX(ЗФ,MATCH($A24,ЗФ!$A:$A,0),MATCH("На реализацию"&amp;YEAR(AX$3),ЗФ!$2:$2,0))*INDEX(КЗ!$A$1:$O$13,MATCH($A24,КЗ!$A:$A,0),MATCH(MONTH(AX$3),КЗ!$1:$1,0)),""),0)</f>
        <v>0</v>
      </c>
      <c r="AY25" s="238" cm="1">
        <f t="array" aca="1" ref="AY25" ca="1">IFERROR(IF(AND(НачИнвП_Дата&lt;=AY$3,КИнвП_Дата&gt;AY$3),
             INDEX(ЗФ,MATCH($A24,ЗФ!$A:$A,0),MATCH("На реализацию"&amp;YEAR(AY$3),ЗФ!$2:$2,0))*INDEX(КЗ!$A$1:$O$13,MATCH($A24,КЗ!$A:$A,0),MATCH(MONTH(AY$3),КЗ!$1:$1,0)),""),0)</f>
        <v>0</v>
      </c>
      <c r="AZ25" s="238" cm="1">
        <f t="array" aca="1" ref="AZ25" ca="1">IFERROR(IF(AND(НачИнвП_Дата&lt;=AZ$3,КИнвП_Дата&gt;AZ$3),
             INDEX(ЗФ,MATCH($A24,ЗФ!$A:$A,0),MATCH("На реализацию"&amp;YEAR(AZ$3),ЗФ!$2:$2,0))*INDEX(КЗ!$A$1:$O$13,MATCH($A24,КЗ!$A:$A,0),MATCH(MONTH(AZ$3),КЗ!$1:$1,0)),""),0)</f>
        <v>0</v>
      </c>
      <c r="BA25" s="548">
        <f t="shared" ref="BA25" ca="1" si="959">SUM(AO25:AZ25)</f>
        <v>11</v>
      </c>
      <c r="BB25" s="238" cm="1">
        <f t="array" aca="1" ref="BB25" ca="1">IFERROR(IF(AND(НачИнвП_Дата&lt;=BB$3,КИнвП_Дата&gt;BB$3),
             INDEX(ЗФ,MATCH($A24,ЗФ!$A:$A,0),MATCH("На реализацию"&amp;YEAR(BB$3),ЗФ!$2:$2,0))*INDEX(КЗ!$A$1:$O$13,MATCH($A24,КЗ!$A:$A,0),MATCH(MONTH(BB$3),КЗ!$1:$1,0)),""),0)</f>
        <v>0</v>
      </c>
      <c r="BC25" s="238" cm="1">
        <f t="array" aca="1" ref="BC25" ca="1">IFERROR(IF(AND(НачИнвП_Дата&lt;=BC$3,КИнвП_Дата&gt;BC$3),
             INDEX(ЗФ,MATCH($A24,ЗФ!$A:$A,0),MATCH("На реализацию"&amp;YEAR(BC$3),ЗФ!$2:$2,0))*INDEX(КЗ!$A$1:$O$13,MATCH($A24,КЗ!$A:$A,0),MATCH(MONTH(BC$3),КЗ!$1:$1,0)),""),0)</f>
        <v>0</v>
      </c>
      <c r="BD25" s="238" cm="1">
        <f t="array" aca="1" ref="BD25" ca="1">IFERROR(IF(AND(НачИнвП_Дата&lt;=BD$3,КИнвП_Дата&gt;BD$3),
             INDEX(ЗФ,MATCH($A24,ЗФ!$A:$A,0),MATCH("На реализацию"&amp;YEAR(BD$3),ЗФ!$2:$2,0))*INDEX(КЗ!$A$1:$O$13,MATCH($A24,КЗ!$A:$A,0),MATCH(MONTH(BD$3),КЗ!$1:$1,0)),""),0)</f>
        <v>0</v>
      </c>
      <c r="BE25" s="238" cm="1">
        <f t="array" aca="1" ref="BE25" ca="1">IFERROR(IF(AND(НачИнвП_Дата&lt;=BE$3,КИнвП_Дата&gt;BE$3),
             INDEX(ЗФ,MATCH($A24,ЗФ!$A:$A,0),MATCH("На реализацию"&amp;YEAR(BE$3),ЗФ!$2:$2,0))*INDEX(КЗ!$A$1:$O$13,MATCH($A24,КЗ!$A:$A,0),MATCH(MONTH(BE$3),КЗ!$1:$1,0)),""),0)</f>
        <v>0</v>
      </c>
      <c r="BF25" s="238" cm="1">
        <f t="array" aca="1" ref="BF25" ca="1">IFERROR(IF(AND(НачИнвП_Дата&lt;=BF$3,КИнвП_Дата&gt;BF$3),
             INDEX(ЗФ,MATCH($A24,ЗФ!$A:$A,0),MATCH("На реализацию"&amp;YEAR(BF$3),ЗФ!$2:$2,0))*INDEX(КЗ!$A$1:$O$13,MATCH($A24,КЗ!$A:$A,0),MATCH(MONTH(BF$3),КЗ!$1:$1,0)),""),0)</f>
        <v>0</v>
      </c>
      <c r="BG25" s="238" cm="1">
        <f t="array" aca="1" ref="BG25" ca="1">IFERROR(IF(AND(НачИнвП_Дата&lt;=BG$3,КИнвП_Дата&gt;BG$3),
             INDEX(ЗФ,MATCH($A24,ЗФ!$A:$A,0),MATCH("На реализацию"&amp;YEAR(BG$3),ЗФ!$2:$2,0))*INDEX(КЗ!$A$1:$O$13,MATCH($A24,КЗ!$A:$A,0),MATCH(MONTH(BG$3),КЗ!$1:$1,0)),""),0)</f>
        <v>0</v>
      </c>
      <c r="BH25" s="238" cm="1">
        <f t="array" aca="1" ref="BH25" ca="1">IFERROR(IF(AND(НачИнвП_Дата&lt;=BH$3,КИнвП_Дата&gt;BH$3),
             INDEX(ЗФ,MATCH($A24,ЗФ!$A:$A,0),MATCH("На реализацию"&amp;YEAR(BH$3),ЗФ!$2:$2,0))*INDEX(КЗ!$A$1:$O$13,MATCH($A24,КЗ!$A:$A,0),MATCH(MONTH(BH$3),КЗ!$1:$1,0)),""),0)</f>
        <v>0</v>
      </c>
      <c r="BI25" s="238" cm="1">
        <f t="array" aca="1" ref="BI25" ca="1">IFERROR(IF(AND(НачИнвП_Дата&lt;=BI$3,КИнвП_Дата&gt;BI$3),
             INDEX(ЗФ,MATCH($A24,ЗФ!$A:$A,0),MATCH("На реализацию"&amp;YEAR(BI$3),ЗФ!$2:$2,0))*INDEX(КЗ!$A$1:$O$13,MATCH($A24,КЗ!$A:$A,0),MATCH(MONTH(BI$3),КЗ!$1:$1,0)),""),0)</f>
        <v>5.5</v>
      </c>
      <c r="BJ25" s="238" cm="1">
        <f t="array" aca="1" ref="BJ25" ca="1">IFERROR(IF(AND(НачИнвП_Дата&lt;=BJ$3,КИнвП_Дата&gt;BJ$3),
             INDEX(ЗФ,MATCH($A24,ЗФ!$A:$A,0),MATCH("На реализацию"&amp;YEAR(BJ$3),ЗФ!$2:$2,0))*INDEX(КЗ!$A$1:$O$13,MATCH($A24,КЗ!$A:$A,0),MATCH(MONTH(BJ$3),КЗ!$1:$1,0)),""),0)</f>
        <v>5.5</v>
      </c>
      <c r="BK25" s="238" cm="1">
        <f t="array" aca="1" ref="BK25" ca="1">IFERROR(IF(AND(НачИнвП_Дата&lt;=BK$3,КИнвП_Дата&gt;BK$3),
             INDEX(ЗФ,MATCH($A24,ЗФ!$A:$A,0),MATCH("На реализацию"&amp;YEAR(BK$3),ЗФ!$2:$2,0))*INDEX(КЗ!$A$1:$O$13,MATCH($A24,КЗ!$A:$A,0),MATCH(MONTH(BK$3),КЗ!$1:$1,0)),""),0)</f>
        <v>0</v>
      </c>
      <c r="BL25" s="238" cm="1">
        <f t="array" aca="1" ref="BL25" ca="1">IFERROR(IF(AND(НачИнвП_Дата&lt;=BL$3,КИнвП_Дата&gt;BL$3),
             INDEX(ЗФ,MATCH($A24,ЗФ!$A:$A,0),MATCH("На реализацию"&amp;YEAR(BL$3),ЗФ!$2:$2,0))*INDEX(КЗ!$A$1:$O$13,MATCH($A24,КЗ!$A:$A,0),MATCH(MONTH(BL$3),КЗ!$1:$1,0)),""),0)</f>
        <v>0</v>
      </c>
      <c r="BM25" s="238" cm="1">
        <f t="array" aca="1" ref="BM25" ca="1">IFERROR(IF(AND(НачИнвП_Дата&lt;=BM$3,КИнвП_Дата&gt;BM$3),
             INDEX(ЗФ,MATCH($A24,ЗФ!$A:$A,0),MATCH("На реализацию"&amp;YEAR(BM$3),ЗФ!$2:$2,0))*INDEX(КЗ!$A$1:$O$13,MATCH($A24,КЗ!$A:$A,0),MATCH(MONTH(BM$3),КЗ!$1:$1,0)),""),0)</f>
        <v>0</v>
      </c>
      <c r="BN25" s="548">
        <f t="shared" ref="BN25" ca="1" si="960">SUM(BB25:BM25)</f>
        <v>11</v>
      </c>
      <c r="BO25" s="238" cm="1">
        <f t="array" aca="1" ref="BO25" ca="1">IFERROR(IF(AND(НачИнвП_Дата&lt;=BO$3,КИнвП_Дата&gt;BO$3),
             INDEX(ЗФ,MATCH($A24,ЗФ!$A:$A,0),MATCH("На реализацию"&amp;YEAR(BO$3),ЗФ!$2:$2,0))*INDEX(КЗ!$A$1:$O$13,MATCH($A24,КЗ!$A:$A,0),MATCH(MONTH(BO$3),КЗ!$1:$1,0)),""),0)</f>
        <v>0</v>
      </c>
      <c r="BP25" s="238" cm="1">
        <f t="array" aca="1" ref="BP25" ca="1">IFERROR(IF(AND(НачИнвП_Дата&lt;=BP$3,КИнвП_Дата&gt;BP$3),
             INDEX(ЗФ,MATCH($A24,ЗФ!$A:$A,0),MATCH("На реализацию"&amp;YEAR(BP$3),ЗФ!$2:$2,0))*INDEX(КЗ!$A$1:$O$13,MATCH($A24,КЗ!$A:$A,0),MATCH(MONTH(BP$3),КЗ!$1:$1,0)),""),0)</f>
        <v>0</v>
      </c>
      <c r="BQ25" s="238" cm="1">
        <f t="array" aca="1" ref="BQ25" ca="1">IFERROR(IF(AND(НачИнвП_Дата&lt;=BQ$3,КИнвП_Дата&gt;BQ$3),
             INDEX(ЗФ,MATCH($A24,ЗФ!$A:$A,0),MATCH("На реализацию"&amp;YEAR(BQ$3),ЗФ!$2:$2,0))*INDEX(КЗ!$A$1:$O$13,MATCH($A24,КЗ!$A:$A,0),MATCH(MONTH(BQ$3),КЗ!$1:$1,0)),""),0)</f>
        <v>0</v>
      </c>
      <c r="BR25" s="238" cm="1">
        <f t="array" aca="1" ref="BR25" ca="1">IFERROR(IF(AND(НачИнвП_Дата&lt;=BR$3,КИнвП_Дата&gt;BR$3),
             INDEX(ЗФ,MATCH($A24,ЗФ!$A:$A,0),MATCH("На реализацию"&amp;YEAR(BR$3),ЗФ!$2:$2,0))*INDEX(КЗ!$A$1:$O$13,MATCH($A24,КЗ!$A:$A,0),MATCH(MONTH(BR$3),КЗ!$1:$1,0)),""),0)</f>
        <v>0</v>
      </c>
      <c r="BS25" s="238" cm="1">
        <f t="array" aca="1" ref="BS25" ca="1">IFERROR(IF(AND(НачИнвП_Дата&lt;=BS$3,КИнвП_Дата&gt;BS$3),
             INDEX(ЗФ,MATCH($A24,ЗФ!$A:$A,0),MATCH("На реализацию"&amp;YEAR(BS$3),ЗФ!$2:$2,0))*INDEX(КЗ!$A$1:$O$13,MATCH($A24,КЗ!$A:$A,0),MATCH(MONTH(BS$3),КЗ!$1:$1,0)),""),0)</f>
        <v>0</v>
      </c>
      <c r="BT25" s="238" cm="1">
        <f t="array" aca="1" ref="BT25" ca="1">IFERROR(IF(AND(НачИнвП_Дата&lt;=BT$3,КИнвП_Дата&gt;BT$3),
             INDEX(ЗФ,MATCH($A24,ЗФ!$A:$A,0),MATCH("На реализацию"&amp;YEAR(BT$3),ЗФ!$2:$2,0))*INDEX(КЗ!$A$1:$O$13,MATCH($A24,КЗ!$A:$A,0),MATCH(MONTH(BT$3),КЗ!$1:$1,0)),""),0)</f>
        <v>0</v>
      </c>
      <c r="BU25" s="238" cm="1">
        <f t="array" aca="1" ref="BU25" ca="1">IFERROR(IF(AND(НачИнвП_Дата&lt;=BU$3,КИнвП_Дата&gt;BU$3),
             INDEX(ЗФ,MATCH($A24,ЗФ!$A:$A,0),MATCH("На реализацию"&amp;YEAR(BU$3),ЗФ!$2:$2,0))*INDEX(КЗ!$A$1:$O$13,MATCH($A24,КЗ!$A:$A,0),MATCH(MONTH(BU$3),КЗ!$1:$1,0)),""),0)</f>
        <v>0</v>
      </c>
      <c r="BV25" s="238" cm="1">
        <f t="array" aca="1" ref="BV25" ca="1">IFERROR(IF(AND(НачИнвП_Дата&lt;=BV$3,КИнвП_Дата&gt;BV$3),
             INDEX(ЗФ,MATCH($A24,ЗФ!$A:$A,0),MATCH("На реализацию"&amp;YEAR(BV$3),ЗФ!$2:$2,0))*INDEX(КЗ!$A$1:$O$13,MATCH($A24,КЗ!$A:$A,0),MATCH(MONTH(BV$3),КЗ!$1:$1,0)),""),0)</f>
        <v>5.5</v>
      </c>
      <c r="BW25" s="238" cm="1">
        <f t="array" aca="1" ref="BW25" ca="1">IFERROR(IF(AND(НачИнвП_Дата&lt;=BW$3,КИнвП_Дата&gt;BW$3),
             INDEX(ЗФ,MATCH($A24,ЗФ!$A:$A,0),MATCH("На реализацию"&amp;YEAR(BW$3),ЗФ!$2:$2,0))*INDEX(КЗ!$A$1:$O$13,MATCH($A24,КЗ!$A:$A,0),MATCH(MONTH(BW$3),КЗ!$1:$1,0)),""),0)</f>
        <v>5.5</v>
      </c>
      <c r="BX25" s="238" cm="1">
        <f t="array" aca="1" ref="BX25" ca="1">IFERROR(IF(AND(НачИнвП_Дата&lt;=BX$3,КИнвП_Дата&gt;BX$3),
             INDEX(ЗФ,MATCH($A24,ЗФ!$A:$A,0),MATCH("На реализацию"&amp;YEAR(BX$3),ЗФ!$2:$2,0))*INDEX(КЗ!$A$1:$O$13,MATCH($A24,КЗ!$A:$A,0),MATCH(MONTH(BX$3),КЗ!$1:$1,0)),""),0)</f>
        <v>0</v>
      </c>
      <c r="BY25" s="238" cm="1">
        <f t="array" aca="1" ref="BY25" ca="1">IFERROR(IF(AND(НачИнвП_Дата&lt;=BY$3,КИнвП_Дата&gt;BY$3),
             INDEX(ЗФ,MATCH($A24,ЗФ!$A:$A,0),MATCH("На реализацию"&amp;YEAR(BY$3),ЗФ!$2:$2,0))*INDEX(КЗ!$A$1:$O$13,MATCH($A24,КЗ!$A:$A,0),MATCH(MONTH(BY$3),КЗ!$1:$1,0)),""),0)</f>
        <v>0</v>
      </c>
      <c r="BZ25" s="238" cm="1">
        <f t="array" aca="1" ref="BZ25" ca="1">IFERROR(IF(AND(НачИнвП_Дата&lt;=BZ$3,КИнвП_Дата&gt;BZ$3),
             INDEX(ЗФ,MATCH($A24,ЗФ!$A:$A,0),MATCH("На реализацию"&amp;YEAR(BZ$3),ЗФ!$2:$2,0))*INDEX(КЗ!$A$1:$O$13,MATCH($A24,КЗ!$A:$A,0),MATCH(MONTH(BZ$3),КЗ!$1:$1,0)),""),0)</f>
        <v>0</v>
      </c>
      <c r="CA25" s="548">
        <f t="shared" ref="CA25" ca="1" si="961">SUM(BO25:BZ25)</f>
        <v>11</v>
      </c>
      <c r="CB25" s="238" cm="1">
        <f t="array" aca="1" ref="CB25" ca="1">IFERROR(IF(AND(НачИнвП_Дата&lt;=CB$3,КИнвП_Дата&gt;CB$3),
             INDEX(ЗФ,MATCH($A24,ЗФ!$A:$A,0),MATCH("На реализацию"&amp;YEAR(CB$3),ЗФ!$2:$2,0))*INDEX(КЗ!$A$1:$O$13,MATCH($A24,КЗ!$A:$A,0),MATCH(MONTH(CB$3),КЗ!$1:$1,0)),""),0)</f>
        <v>0</v>
      </c>
      <c r="CC25" s="238" cm="1">
        <f t="array" aca="1" ref="CC25" ca="1">IFERROR(IF(AND(НачИнвП_Дата&lt;=CC$3,КИнвП_Дата&gt;CC$3),
             INDEX(ЗФ,MATCH($A24,ЗФ!$A:$A,0),MATCH("На реализацию"&amp;YEAR(CC$3),ЗФ!$2:$2,0))*INDEX(КЗ!$A$1:$O$13,MATCH($A24,КЗ!$A:$A,0),MATCH(MONTH(CC$3),КЗ!$1:$1,0)),""),0)</f>
        <v>0</v>
      </c>
      <c r="CD25" s="238" cm="1">
        <f t="array" aca="1" ref="CD25" ca="1">IFERROR(IF(AND(НачИнвП_Дата&lt;=CD$3,КИнвП_Дата&gt;CD$3),
             INDEX(ЗФ,MATCH($A24,ЗФ!$A:$A,0),MATCH("На реализацию"&amp;YEAR(CD$3),ЗФ!$2:$2,0))*INDEX(КЗ!$A$1:$O$13,MATCH($A24,КЗ!$A:$A,0),MATCH(MONTH(CD$3),КЗ!$1:$1,0)),""),0)</f>
        <v>0</v>
      </c>
      <c r="CE25" s="238" cm="1">
        <f t="array" aca="1" ref="CE25" ca="1">IFERROR(IF(AND(НачИнвП_Дата&lt;=CE$3,КИнвП_Дата&gt;CE$3),
             INDEX(ЗФ,MATCH($A24,ЗФ!$A:$A,0),MATCH("На реализацию"&amp;YEAR(CE$3),ЗФ!$2:$2,0))*INDEX(КЗ!$A$1:$O$13,MATCH($A24,КЗ!$A:$A,0),MATCH(MONTH(CE$3),КЗ!$1:$1,0)),""),0)</f>
        <v>0</v>
      </c>
      <c r="CF25" s="238" cm="1">
        <f t="array" aca="1" ref="CF25" ca="1">IFERROR(IF(AND(НачИнвП_Дата&lt;=CF$3,КИнвП_Дата&gt;CF$3),
             INDEX(ЗФ,MATCH($A24,ЗФ!$A:$A,0),MATCH("На реализацию"&amp;YEAR(CF$3),ЗФ!$2:$2,0))*INDEX(КЗ!$A$1:$O$13,MATCH($A24,КЗ!$A:$A,0),MATCH(MONTH(CF$3),КЗ!$1:$1,0)),""),0)</f>
        <v>0</v>
      </c>
      <c r="CG25" s="238" cm="1">
        <f t="array" aca="1" ref="CG25" ca="1">IFERROR(IF(AND(НачИнвП_Дата&lt;=CG$3,КИнвП_Дата&gt;CG$3),
             INDEX(ЗФ,MATCH($A24,ЗФ!$A:$A,0),MATCH("На реализацию"&amp;YEAR(CG$3),ЗФ!$2:$2,0))*INDEX(КЗ!$A$1:$O$13,MATCH($A24,КЗ!$A:$A,0),MATCH(MONTH(CG$3),КЗ!$1:$1,0)),""),0)</f>
        <v>0</v>
      </c>
      <c r="CH25" s="238" cm="1">
        <f t="array" aca="1" ref="CH25" ca="1">IFERROR(IF(AND(НачИнвП_Дата&lt;=CH$3,КИнвП_Дата&gt;CH$3),
             INDEX(ЗФ,MATCH($A24,ЗФ!$A:$A,0),MATCH("На реализацию"&amp;YEAR(CH$3),ЗФ!$2:$2,0))*INDEX(КЗ!$A$1:$O$13,MATCH($A24,КЗ!$A:$A,0),MATCH(MONTH(CH$3),КЗ!$1:$1,0)),""),0)</f>
        <v>0</v>
      </c>
      <c r="CI25" s="238" cm="1">
        <f t="array" aca="1" ref="CI25" ca="1">IFERROR(IF(AND(НачИнвП_Дата&lt;=CI$3,КИнвП_Дата&gt;CI$3),
             INDEX(ЗФ,MATCH($A24,ЗФ!$A:$A,0),MATCH("На реализацию"&amp;YEAR(CI$3),ЗФ!$2:$2,0))*INDEX(КЗ!$A$1:$O$13,MATCH($A24,КЗ!$A:$A,0),MATCH(MONTH(CI$3),КЗ!$1:$1,0)),""),0)</f>
        <v>5.5</v>
      </c>
      <c r="CJ25" s="238" cm="1">
        <f t="array" aca="1" ref="CJ25" ca="1">IFERROR(IF(AND(НачИнвП_Дата&lt;=CJ$3,КИнвП_Дата&gt;CJ$3),
             INDEX(ЗФ,MATCH($A24,ЗФ!$A:$A,0),MATCH("На реализацию"&amp;YEAR(CJ$3),ЗФ!$2:$2,0))*INDEX(КЗ!$A$1:$O$13,MATCH($A24,КЗ!$A:$A,0),MATCH(MONTH(CJ$3),КЗ!$1:$1,0)),""),0)</f>
        <v>5.5</v>
      </c>
      <c r="CK25" s="238" cm="1">
        <f t="array" aca="1" ref="CK25" ca="1">IFERROR(IF(AND(НачИнвП_Дата&lt;=CK$3,КИнвП_Дата&gt;CK$3),
             INDEX(ЗФ,MATCH($A24,ЗФ!$A:$A,0),MATCH("На реализацию"&amp;YEAR(CK$3),ЗФ!$2:$2,0))*INDEX(КЗ!$A$1:$O$13,MATCH($A24,КЗ!$A:$A,0),MATCH(MONTH(CK$3),КЗ!$1:$1,0)),""),0)</f>
        <v>0</v>
      </c>
      <c r="CL25" s="238" cm="1">
        <f t="array" aca="1" ref="CL25" ca="1">IFERROR(IF(AND(НачИнвП_Дата&lt;=CL$3,КИнвП_Дата&gt;CL$3),
             INDEX(ЗФ,MATCH($A24,ЗФ!$A:$A,0),MATCH("На реализацию"&amp;YEAR(CL$3),ЗФ!$2:$2,0))*INDEX(КЗ!$A$1:$O$13,MATCH($A24,КЗ!$A:$A,0),MATCH(MONTH(CL$3),КЗ!$1:$1,0)),""),0)</f>
        <v>0</v>
      </c>
      <c r="CM25" s="238" cm="1">
        <f t="array" aca="1" ref="CM25" ca="1">IFERROR(IF(AND(НачИнвП_Дата&lt;=CM$3,КИнвП_Дата&gt;CM$3),
             INDEX(ЗФ,MATCH($A24,ЗФ!$A:$A,0),MATCH("На реализацию"&amp;YEAR(CM$3),ЗФ!$2:$2,0))*INDEX(КЗ!$A$1:$O$13,MATCH($A24,КЗ!$A:$A,0),MATCH(MONTH(CM$3),КЗ!$1:$1,0)),""),0)</f>
        <v>0</v>
      </c>
      <c r="CN25" s="548">
        <f t="shared" ref="CN25" ca="1" si="962">SUM(CB25:CM25)</f>
        <v>11</v>
      </c>
      <c r="CO25" s="238" cm="1">
        <f t="array" aca="1" ref="CO25" ca="1">IFERROR(IF(AND(НачИнвП_Дата&lt;=CO$3,КИнвП_Дата&gt;CO$3),
             INDEX(ЗФ,MATCH($A24,ЗФ!$A:$A,0),MATCH("На реализацию"&amp;YEAR(CO$3),ЗФ!$2:$2,0))*INDEX(КЗ!$A$1:$O$13,MATCH($A24,КЗ!$A:$A,0),MATCH(MONTH(CO$3),КЗ!$1:$1,0)),""),0)</f>
        <v>0</v>
      </c>
      <c r="CP25" s="238" cm="1">
        <f t="array" aca="1" ref="CP25" ca="1">IFERROR(IF(AND(НачИнвП_Дата&lt;=CP$3,КИнвП_Дата&gt;CP$3),
             INDEX(ЗФ,MATCH($A24,ЗФ!$A:$A,0),MATCH("На реализацию"&amp;YEAR(CP$3),ЗФ!$2:$2,0))*INDEX(КЗ!$A$1:$O$13,MATCH($A24,КЗ!$A:$A,0),MATCH(MONTH(CP$3),КЗ!$1:$1,0)),""),0)</f>
        <v>0</v>
      </c>
      <c r="CQ25" s="238" cm="1">
        <f t="array" aca="1" ref="CQ25" ca="1">IFERROR(IF(AND(НачИнвП_Дата&lt;=CQ$3,КИнвП_Дата&gt;CQ$3),
             INDEX(ЗФ,MATCH($A24,ЗФ!$A:$A,0),MATCH("На реализацию"&amp;YEAR(CQ$3),ЗФ!$2:$2,0))*INDEX(КЗ!$A$1:$O$13,MATCH($A24,КЗ!$A:$A,0),MATCH(MONTH(CQ$3),КЗ!$1:$1,0)),""),0)</f>
        <v>0</v>
      </c>
      <c r="CR25" s="238" cm="1">
        <f t="array" aca="1" ref="CR25" ca="1">IFERROR(IF(AND(НачИнвП_Дата&lt;=CR$3,КИнвП_Дата&gt;CR$3),
             INDEX(ЗФ,MATCH($A24,ЗФ!$A:$A,0),MATCH("На реализацию"&amp;YEAR(CR$3),ЗФ!$2:$2,0))*INDEX(КЗ!$A$1:$O$13,MATCH($A24,КЗ!$A:$A,0),MATCH(MONTH(CR$3),КЗ!$1:$1,0)),""),0)</f>
        <v>0</v>
      </c>
      <c r="CS25" s="238" cm="1">
        <f t="array" aca="1" ref="CS25" ca="1">IFERROR(IF(AND(НачИнвП_Дата&lt;=CS$3,КИнвП_Дата&gt;CS$3),
             INDEX(ЗФ,MATCH($A24,ЗФ!$A:$A,0),MATCH("На реализацию"&amp;YEAR(CS$3),ЗФ!$2:$2,0))*INDEX(КЗ!$A$1:$O$13,MATCH($A24,КЗ!$A:$A,0),MATCH(MONTH(CS$3),КЗ!$1:$1,0)),""),0)</f>
        <v>0</v>
      </c>
      <c r="CT25" s="238" cm="1">
        <f t="array" aca="1" ref="CT25" ca="1">IFERROR(IF(AND(НачИнвП_Дата&lt;=CT$3,КИнвП_Дата&gt;CT$3),
             INDEX(ЗФ,MATCH($A24,ЗФ!$A:$A,0),MATCH("На реализацию"&amp;YEAR(CT$3),ЗФ!$2:$2,0))*INDEX(КЗ!$A$1:$O$13,MATCH($A24,КЗ!$A:$A,0),MATCH(MONTH(CT$3),КЗ!$1:$1,0)),""),0)</f>
        <v>0</v>
      </c>
      <c r="CU25" s="238" cm="1">
        <f t="array" aca="1" ref="CU25" ca="1">IFERROR(IF(AND(НачИнвП_Дата&lt;=CU$3,КИнвП_Дата&gt;CU$3),
             INDEX(ЗФ,MATCH($A24,ЗФ!$A:$A,0),MATCH("На реализацию"&amp;YEAR(CU$3),ЗФ!$2:$2,0))*INDEX(КЗ!$A$1:$O$13,MATCH($A24,КЗ!$A:$A,0),MATCH(MONTH(CU$3),КЗ!$1:$1,0)),""),0)</f>
        <v>0</v>
      </c>
      <c r="CV25" s="238" cm="1">
        <f t="array" aca="1" ref="CV25" ca="1">IFERROR(IF(AND(НачИнвП_Дата&lt;=CV$3,КИнвП_Дата&gt;CV$3),
             INDEX(ЗФ,MATCH($A24,ЗФ!$A:$A,0),MATCH("На реализацию"&amp;YEAR(CV$3),ЗФ!$2:$2,0))*INDEX(КЗ!$A$1:$O$13,MATCH($A24,КЗ!$A:$A,0),MATCH(MONTH(CV$3),КЗ!$1:$1,0)),""),0)</f>
        <v>5.5</v>
      </c>
      <c r="CW25" s="238" cm="1">
        <f t="array" aca="1" ref="CW25" ca="1">IFERROR(IF(AND(НачИнвП_Дата&lt;=CW$3,КИнвП_Дата&gt;CW$3),
             INDEX(ЗФ,MATCH($A24,ЗФ!$A:$A,0),MATCH("На реализацию"&amp;YEAR(CW$3),ЗФ!$2:$2,0))*INDEX(КЗ!$A$1:$O$13,MATCH($A24,КЗ!$A:$A,0),MATCH(MONTH(CW$3),КЗ!$1:$1,0)),""),0)</f>
        <v>5.5</v>
      </c>
      <c r="CX25" s="238" cm="1">
        <f t="array" aca="1" ref="CX25" ca="1">IFERROR(IF(AND(НачИнвП_Дата&lt;=CX$3,КИнвП_Дата&gt;CX$3),
             INDEX(ЗФ,MATCH($A24,ЗФ!$A:$A,0),MATCH("На реализацию"&amp;YEAR(CX$3),ЗФ!$2:$2,0))*INDEX(КЗ!$A$1:$O$13,MATCH($A24,КЗ!$A:$A,0),MATCH(MONTH(CX$3),КЗ!$1:$1,0)),""),0)</f>
        <v>0</v>
      </c>
      <c r="CY25" s="238" cm="1">
        <f t="array" aca="1" ref="CY25" ca="1">IFERROR(IF(AND(НачИнвП_Дата&lt;=CY$3,КИнвП_Дата&gt;CY$3),
             INDEX(ЗФ,MATCH($A24,ЗФ!$A:$A,0),MATCH("На реализацию"&amp;YEAR(CY$3),ЗФ!$2:$2,0))*INDEX(КЗ!$A$1:$O$13,MATCH($A24,КЗ!$A:$A,0),MATCH(MONTH(CY$3),КЗ!$1:$1,0)),""),0)</f>
        <v>0</v>
      </c>
      <c r="CZ25" s="238" cm="1">
        <f t="array" aca="1" ref="CZ25" ca="1">IFERROR(IF(AND(НачИнвП_Дата&lt;=CZ$3,КИнвП_Дата&gt;CZ$3),
             INDEX(ЗФ,MATCH($A24,ЗФ!$A:$A,0),MATCH("На реализацию"&amp;YEAR(CZ$3),ЗФ!$2:$2,0))*INDEX(КЗ!$A$1:$O$13,MATCH($A24,КЗ!$A:$A,0),MATCH(MONTH(CZ$3),КЗ!$1:$1,0)),""),0)</f>
        <v>0</v>
      </c>
      <c r="DA25" s="548">
        <f t="shared" ref="DA25" ca="1" si="963">SUM(CO25:CZ25)</f>
        <v>11</v>
      </c>
      <c r="DB25" s="238" cm="1">
        <f t="array" aca="1" ref="DB25" ca="1">IFERROR(IF(AND(НачИнвП_Дата&lt;=DB$3,КИнвП_Дата&gt;DB$3),
             INDEX(ЗФ,MATCH($A24,ЗФ!$A:$A,0),MATCH("На реализацию"&amp;YEAR(DB$3),ЗФ!$2:$2,0))*INDEX(КЗ!$A$1:$O$13,MATCH($A24,КЗ!$A:$A,0),MATCH(MONTH(DB$3),КЗ!$1:$1,0)),""),0)</f>
        <v>0</v>
      </c>
      <c r="DC25" s="238" cm="1">
        <f t="array" aca="1" ref="DC25" ca="1">IFERROR(IF(AND(НачИнвП_Дата&lt;=DC$3,КИнвП_Дата&gt;DC$3),
             INDEX(ЗФ,MATCH($A24,ЗФ!$A:$A,0),MATCH("На реализацию"&amp;YEAR(DC$3),ЗФ!$2:$2,0))*INDEX(КЗ!$A$1:$O$13,MATCH($A24,КЗ!$A:$A,0),MATCH(MONTH(DC$3),КЗ!$1:$1,0)),""),0)</f>
        <v>0</v>
      </c>
      <c r="DD25" s="238" cm="1">
        <f t="array" aca="1" ref="DD25" ca="1">IFERROR(IF(AND(НачИнвП_Дата&lt;=DD$3,КИнвП_Дата&gt;DD$3),
             INDEX(ЗФ,MATCH($A24,ЗФ!$A:$A,0),MATCH("На реализацию"&amp;YEAR(DD$3),ЗФ!$2:$2,0))*INDEX(КЗ!$A$1:$O$13,MATCH($A24,КЗ!$A:$A,0),MATCH(MONTH(DD$3),КЗ!$1:$1,0)),""),0)</f>
        <v>0</v>
      </c>
      <c r="DE25" s="238" cm="1">
        <f t="array" aca="1" ref="DE25" ca="1">IFERROR(IF(AND(НачИнвП_Дата&lt;=DE$3,КИнвП_Дата&gt;DE$3),
             INDEX(ЗФ,MATCH($A24,ЗФ!$A:$A,0),MATCH("На реализацию"&amp;YEAR(DE$3),ЗФ!$2:$2,0))*INDEX(КЗ!$A$1:$O$13,MATCH($A24,КЗ!$A:$A,0),MATCH(MONTH(DE$3),КЗ!$1:$1,0)),""),0)</f>
        <v>0</v>
      </c>
      <c r="DF25" s="238" cm="1">
        <f t="array" aca="1" ref="DF25" ca="1">IFERROR(IF(AND(НачИнвП_Дата&lt;=DF$3,КИнвП_Дата&gt;DF$3),
             INDEX(ЗФ,MATCH($A24,ЗФ!$A:$A,0),MATCH("На реализацию"&amp;YEAR(DF$3),ЗФ!$2:$2,0))*INDEX(КЗ!$A$1:$O$13,MATCH($A24,КЗ!$A:$A,0),MATCH(MONTH(DF$3),КЗ!$1:$1,0)),""),0)</f>
        <v>0</v>
      </c>
      <c r="DG25" s="238" cm="1">
        <f t="array" aca="1" ref="DG25" ca="1">IFERROR(IF(AND(НачИнвП_Дата&lt;=DG$3,КИнвП_Дата&gt;DG$3),
             INDEX(ЗФ,MATCH($A24,ЗФ!$A:$A,0),MATCH("На реализацию"&amp;YEAR(DG$3),ЗФ!$2:$2,0))*INDEX(КЗ!$A$1:$O$13,MATCH($A24,КЗ!$A:$A,0),MATCH(MONTH(DG$3),КЗ!$1:$1,0)),""),0)</f>
        <v>0</v>
      </c>
      <c r="DH25" s="238" cm="1">
        <f t="array" aca="1" ref="DH25" ca="1">IFERROR(IF(AND(НачИнвП_Дата&lt;=DH$3,КИнвП_Дата&gt;DH$3),
             INDEX(ЗФ,MATCH($A24,ЗФ!$A:$A,0),MATCH("На реализацию"&amp;YEAR(DH$3),ЗФ!$2:$2,0))*INDEX(КЗ!$A$1:$O$13,MATCH($A24,КЗ!$A:$A,0),MATCH(MONTH(DH$3),КЗ!$1:$1,0)),""),0)</f>
        <v>0</v>
      </c>
      <c r="DI25" s="238" cm="1">
        <f t="array" aca="1" ref="DI25" ca="1">IFERROR(IF(AND(НачИнвП_Дата&lt;=DI$3,КИнвП_Дата&gt;DI$3),
             INDEX(ЗФ,MATCH($A24,ЗФ!$A:$A,0),MATCH("На реализацию"&amp;YEAR(DI$3),ЗФ!$2:$2,0))*INDEX(КЗ!$A$1:$O$13,MATCH($A24,КЗ!$A:$A,0),MATCH(MONTH(DI$3),КЗ!$1:$1,0)),""),0)</f>
        <v>5.5</v>
      </c>
      <c r="DJ25" s="238" cm="1">
        <f t="array" aca="1" ref="DJ25" ca="1">IFERROR(IF(AND(НачИнвП_Дата&lt;=DJ$3,КИнвП_Дата&gt;DJ$3),
             INDEX(ЗФ,MATCH($A24,ЗФ!$A:$A,0),MATCH("На реализацию"&amp;YEAR(DJ$3),ЗФ!$2:$2,0))*INDEX(КЗ!$A$1:$O$13,MATCH($A24,КЗ!$A:$A,0),MATCH(MONTH(DJ$3),КЗ!$1:$1,0)),""),0)</f>
        <v>5.5</v>
      </c>
      <c r="DK25" s="238" cm="1">
        <f t="array" aca="1" ref="DK25" ca="1">IFERROR(IF(AND(НачИнвП_Дата&lt;=DK$3,КИнвП_Дата&gt;DK$3),
             INDEX(ЗФ,MATCH($A24,ЗФ!$A:$A,0),MATCH("На реализацию"&amp;YEAR(DK$3),ЗФ!$2:$2,0))*INDEX(КЗ!$A$1:$O$13,MATCH($A24,КЗ!$A:$A,0),MATCH(MONTH(DK$3),КЗ!$1:$1,0)),""),0)</f>
        <v>0</v>
      </c>
      <c r="DL25" s="238" cm="1">
        <f t="array" aca="1" ref="DL25" ca="1">IFERROR(IF(AND(НачИнвП_Дата&lt;=DL$3,КИнвП_Дата&gt;DL$3),
             INDEX(ЗФ,MATCH($A24,ЗФ!$A:$A,0),MATCH("На реализацию"&amp;YEAR(DL$3),ЗФ!$2:$2,0))*INDEX(КЗ!$A$1:$O$13,MATCH($A24,КЗ!$A:$A,0),MATCH(MONTH(DL$3),КЗ!$1:$1,0)),""),0)</f>
        <v>0</v>
      </c>
      <c r="DM25" s="238" cm="1">
        <f t="array" aca="1" ref="DM25" ca="1">IFERROR(IF(AND(НачИнвП_Дата&lt;=DM$3,КИнвП_Дата&gt;DM$3),
             INDEX(ЗФ,MATCH($A24,ЗФ!$A:$A,0),MATCH("На реализацию"&amp;YEAR(DM$3),ЗФ!$2:$2,0))*INDEX(КЗ!$A$1:$O$13,MATCH($A24,КЗ!$A:$A,0),MATCH(MONTH(DM$3),КЗ!$1:$1,0)),""),0)</f>
        <v>0</v>
      </c>
      <c r="DN25" s="548">
        <f t="shared" ref="DN25" ca="1" si="964">SUM(DB25:DM25)</f>
        <v>11</v>
      </c>
      <c r="DO25" s="238" cm="1">
        <f t="array" aca="1" ref="DO25" ca="1">IFERROR(IF(AND(НачИнвП_Дата&lt;=DO$3,КИнвП_Дата&gt;DO$3),
             INDEX(ЗФ,MATCH($A24,ЗФ!$A:$A,0),MATCH("На реализацию"&amp;YEAR(DO$3),ЗФ!$2:$2,0))*INDEX(КЗ!$A$1:$O$13,MATCH($A24,КЗ!$A:$A,0),MATCH(MONTH(DO$3),КЗ!$1:$1,0)),""),0)</f>
        <v>0</v>
      </c>
      <c r="DP25" s="238" cm="1">
        <f t="array" aca="1" ref="DP25" ca="1">IFERROR(IF(AND(НачИнвП_Дата&lt;=DP$3,КИнвП_Дата&gt;DP$3),
             INDEX(ЗФ,MATCH($A24,ЗФ!$A:$A,0),MATCH("На реализацию"&amp;YEAR(DP$3),ЗФ!$2:$2,0))*INDEX(КЗ!$A$1:$O$13,MATCH($A24,КЗ!$A:$A,0),MATCH(MONTH(DP$3),КЗ!$1:$1,0)),""),0)</f>
        <v>0</v>
      </c>
      <c r="DQ25" s="238" cm="1">
        <f t="array" aca="1" ref="DQ25" ca="1">IFERROR(IF(AND(НачИнвП_Дата&lt;=DQ$3,КИнвП_Дата&gt;DQ$3),
             INDEX(ЗФ,MATCH($A24,ЗФ!$A:$A,0),MATCH("На реализацию"&amp;YEAR(DQ$3),ЗФ!$2:$2,0))*INDEX(КЗ!$A$1:$O$13,MATCH($A24,КЗ!$A:$A,0),MATCH(MONTH(DQ$3),КЗ!$1:$1,0)),""),0)</f>
        <v>0</v>
      </c>
      <c r="DR25" s="238" cm="1">
        <f t="array" aca="1" ref="DR25" ca="1">IFERROR(IF(AND(НачИнвП_Дата&lt;=DR$3,КИнвП_Дата&gt;DR$3),
             INDEX(ЗФ,MATCH($A24,ЗФ!$A:$A,0),MATCH("На реализацию"&amp;YEAR(DR$3),ЗФ!$2:$2,0))*INDEX(КЗ!$A$1:$O$13,MATCH($A24,КЗ!$A:$A,0),MATCH(MONTH(DR$3),КЗ!$1:$1,0)),""),0)</f>
        <v>0</v>
      </c>
      <c r="DS25" s="238" cm="1">
        <f t="array" aca="1" ref="DS25" ca="1">IFERROR(IF(AND(НачИнвП_Дата&lt;=DS$3,КИнвП_Дата&gt;DS$3),
             INDEX(ЗФ,MATCH($A24,ЗФ!$A:$A,0),MATCH("На реализацию"&amp;YEAR(DS$3),ЗФ!$2:$2,0))*INDEX(КЗ!$A$1:$O$13,MATCH($A24,КЗ!$A:$A,0),MATCH(MONTH(DS$3),КЗ!$1:$1,0)),""),0)</f>
        <v>0</v>
      </c>
      <c r="DT25" s="238" cm="1">
        <f t="array" aca="1" ref="DT25" ca="1">IFERROR(IF(AND(НачИнвП_Дата&lt;=DT$3,КИнвП_Дата&gt;DT$3),
             INDEX(ЗФ,MATCH($A24,ЗФ!$A:$A,0),MATCH("На реализацию"&amp;YEAR(DT$3),ЗФ!$2:$2,0))*INDEX(КЗ!$A$1:$O$13,MATCH($A24,КЗ!$A:$A,0),MATCH(MONTH(DT$3),КЗ!$1:$1,0)),""),0)</f>
        <v>0</v>
      </c>
      <c r="DU25" s="238" cm="1">
        <f t="array" aca="1" ref="DU25" ca="1">IFERROR(IF(AND(НачИнвП_Дата&lt;=DU$3,КИнвП_Дата&gt;DU$3),
             INDEX(ЗФ,MATCH($A24,ЗФ!$A:$A,0),MATCH("На реализацию"&amp;YEAR(DU$3),ЗФ!$2:$2,0))*INDEX(КЗ!$A$1:$O$13,MATCH($A24,КЗ!$A:$A,0),MATCH(MONTH(DU$3),КЗ!$1:$1,0)),""),0)</f>
        <v>0</v>
      </c>
      <c r="DV25" s="238" cm="1">
        <f t="array" aca="1" ref="DV25" ca="1">IFERROR(IF(AND(НачИнвП_Дата&lt;=DV$3,КИнвП_Дата&gt;DV$3),
             INDEX(ЗФ,MATCH($A24,ЗФ!$A:$A,0),MATCH("На реализацию"&amp;YEAR(DV$3),ЗФ!$2:$2,0))*INDEX(КЗ!$A$1:$O$13,MATCH($A24,КЗ!$A:$A,0),MATCH(MONTH(DV$3),КЗ!$1:$1,0)),""),0)</f>
        <v>5.5</v>
      </c>
      <c r="DW25" s="238" cm="1">
        <f t="array" aca="1" ref="DW25" ca="1">IFERROR(IF(AND(НачИнвП_Дата&lt;=DW$3,КИнвП_Дата&gt;DW$3),
             INDEX(ЗФ,MATCH($A24,ЗФ!$A:$A,0),MATCH("На реализацию"&amp;YEAR(DW$3),ЗФ!$2:$2,0))*INDEX(КЗ!$A$1:$O$13,MATCH($A24,КЗ!$A:$A,0),MATCH(MONTH(DW$3),КЗ!$1:$1,0)),""),0)</f>
        <v>5.5</v>
      </c>
      <c r="DX25" s="238" cm="1">
        <f t="array" aca="1" ref="DX25" ca="1">IFERROR(IF(AND(НачИнвП_Дата&lt;=DX$3,КИнвП_Дата&gt;DX$3),
             INDEX(ЗФ,MATCH($A24,ЗФ!$A:$A,0),MATCH("На реализацию"&amp;YEAR(DX$3),ЗФ!$2:$2,0))*INDEX(КЗ!$A$1:$O$13,MATCH($A24,КЗ!$A:$A,0),MATCH(MONTH(DX$3),КЗ!$1:$1,0)),""),0)</f>
        <v>0</v>
      </c>
      <c r="DY25" s="238" cm="1">
        <f t="array" aca="1" ref="DY25" ca="1">IFERROR(IF(AND(НачИнвП_Дата&lt;=DY$3,КИнвП_Дата&gt;DY$3),
             INDEX(ЗФ,MATCH($A24,ЗФ!$A:$A,0),MATCH("На реализацию"&amp;YEAR(DY$3),ЗФ!$2:$2,0))*INDEX(КЗ!$A$1:$O$13,MATCH($A24,КЗ!$A:$A,0),MATCH(MONTH(DY$3),КЗ!$1:$1,0)),""),0)</f>
        <v>0</v>
      </c>
      <c r="DZ25" s="238" cm="1">
        <f t="array" aca="1" ref="DZ25" ca="1">IFERROR(IF(AND(НачИнвП_Дата&lt;=DZ$3,КИнвП_Дата&gt;DZ$3),
             INDEX(ЗФ,MATCH($A24,ЗФ!$A:$A,0),MATCH("На реализацию"&amp;YEAR(DZ$3),ЗФ!$2:$2,0))*INDEX(КЗ!$A$1:$O$13,MATCH($A24,КЗ!$A:$A,0),MATCH(MONTH(DZ$3),КЗ!$1:$1,0)),""),0)</f>
        <v>0</v>
      </c>
      <c r="EA25" s="548">
        <f t="shared" ref="EA25" ca="1" si="965">SUM(DO25:DZ25)</f>
        <v>11</v>
      </c>
      <c r="EB25" s="238" cm="1">
        <f t="array" aca="1" ref="EB25" ca="1">IFERROR(IF(AND(НачИнвП_Дата&lt;=EB$3,КИнвП_Дата&gt;EB$3),
             INDEX(ЗФ,MATCH($A24,ЗФ!$A:$A,0),MATCH("На реализацию"&amp;YEAR(EB$3),ЗФ!$2:$2,0))*INDEX(КЗ!$A$1:$O$13,MATCH($A24,КЗ!$A:$A,0),MATCH(MONTH(EB$3),КЗ!$1:$1,0)),""),0)</f>
        <v>0</v>
      </c>
      <c r="EC25" s="238" cm="1">
        <f t="array" aca="1" ref="EC25" ca="1">IFERROR(IF(AND(НачИнвП_Дата&lt;=EC$3,КИнвП_Дата&gt;EC$3),
             INDEX(ЗФ,MATCH($A24,ЗФ!$A:$A,0),MATCH("На реализацию"&amp;YEAR(EC$3),ЗФ!$2:$2,0))*INDEX(КЗ!$A$1:$O$13,MATCH($A24,КЗ!$A:$A,0),MATCH(MONTH(EC$3),КЗ!$1:$1,0)),""),0)</f>
        <v>0</v>
      </c>
      <c r="ED25" s="238" cm="1">
        <f t="array" aca="1" ref="ED25" ca="1">IFERROR(IF(AND(НачИнвП_Дата&lt;=ED$3,КИнвП_Дата&gt;ED$3),
             INDEX(ЗФ,MATCH($A24,ЗФ!$A:$A,0),MATCH("На реализацию"&amp;YEAR(ED$3),ЗФ!$2:$2,0))*INDEX(КЗ!$A$1:$O$13,MATCH($A24,КЗ!$A:$A,0),MATCH(MONTH(ED$3),КЗ!$1:$1,0)),""),0)</f>
        <v>0</v>
      </c>
      <c r="EE25" s="238" cm="1">
        <f t="array" aca="1" ref="EE25" ca="1">IFERROR(IF(AND(НачИнвП_Дата&lt;=EE$3,КИнвП_Дата&gt;EE$3),
             INDEX(ЗФ,MATCH($A24,ЗФ!$A:$A,0),MATCH("На реализацию"&amp;YEAR(EE$3),ЗФ!$2:$2,0))*INDEX(КЗ!$A$1:$O$13,MATCH($A24,КЗ!$A:$A,0),MATCH(MONTH(EE$3),КЗ!$1:$1,0)),""),0)</f>
        <v>0</v>
      </c>
      <c r="EF25" s="238" cm="1">
        <f t="array" aca="1" ref="EF25" ca="1">IFERROR(IF(AND(НачИнвП_Дата&lt;=EF$3,КИнвП_Дата&gt;EF$3),
             INDEX(ЗФ,MATCH($A24,ЗФ!$A:$A,0),MATCH("На реализацию"&amp;YEAR(EF$3),ЗФ!$2:$2,0))*INDEX(КЗ!$A$1:$O$13,MATCH($A24,КЗ!$A:$A,0),MATCH(MONTH(EF$3),КЗ!$1:$1,0)),""),0)</f>
        <v>0</v>
      </c>
      <c r="EG25" s="238" cm="1">
        <f t="array" aca="1" ref="EG25" ca="1">IFERROR(IF(AND(НачИнвП_Дата&lt;=EG$3,КИнвП_Дата&gt;EG$3),
             INDEX(ЗФ,MATCH($A24,ЗФ!$A:$A,0),MATCH("На реализацию"&amp;YEAR(EG$3),ЗФ!$2:$2,0))*INDEX(КЗ!$A$1:$O$13,MATCH($A24,КЗ!$A:$A,0),MATCH(MONTH(EG$3),КЗ!$1:$1,0)),""),0)</f>
        <v>0</v>
      </c>
      <c r="EH25" s="238" cm="1">
        <f t="array" aca="1" ref="EH25" ca="1">IFERROR(IF(AND(НачИнвП_Дата&lt;=EH$3,КИнвП_Дата&gt;EH$3),
             INDEX(ЗФ,MATCH($A24,ЗФ!$A:$A,0),MATCH("На реализацию"&amp;YEAR(EH$3),ЗФ!$2:$2,0))*INDEX(КЗ!$A$1:$O$13,MATCH($A24,КЗ!$A:$A,0),MATCH(MONTH(EH$3),КЗ!$1:$1,0)),""),0)</f>
        <v>0</v>
      </c>
      <c r="EI25" s="238" cm="1">
        <f t="array" aca="1" ref="EI25" ca="1">IFERROR(IF(AND(НачИнвП_Дата&lt;=EI$3,КИнвП_Дата&gt;EI$3),
             INDEX(ЗФ,MATCH($A24,ЗФ!$A:$A,0),MATCH("На реализацию"&amp;YEAR(EI$3),ЗФ!$2:$2,0))*INDEX(КЗ!$A$1:$O$13,MATCH($A24,КЗ!$A:$A,0),MATCH(MONTH(EI$3),КЗ!$1:$1,0)),""),0)</f>
        <v>5.5</v>
      </c>
      <c r="EJ25" s="238" cm="1">
        <f t="array" aca="1" ref="EJ25" ca="1">IFERROR(IF(AND(НачИнвП_Дата&lt;=EJ$3,КИнвП_Дата&gt;EJ$3),
             INDEX(ЗФ,MATCH($A24,ЗФ!$A:$A,0),MATCH("На реализацию"&amp;YEAR(EJ$3),ЗФ!$2:$2,0))*INDEX(КЗ!$A$1:$O$13,MATCH($A24,КЗ!$A:$A,0),MATCH(MONTH(EJ$3),КЗ!$1:$1,0)),""),0)</f>
        <v>5.5</v>
      </c>
      <c r="EK25" s="238" cm="1">
        <f t="array" aca="1" ref="EK25" ca="1">IFERROR(IF(AND(НачИнвП_Дата&lt;=EK$3,КИнвП_Дата&gt;EK$3),
             INDEX(ЗФ,MATCH($A24,ЗФ!$A:$A,0),MATCH("На реализацию"&amp;YEAR(EK$3),ЗФ!$2:$2,0))*INDEX(КЗ!$A$1:$O$13,MATCH($A24,КЗ!$A:$A,0),MATCH(MONTH(EK$3),КЗ!$1:$1,0)),""),0)</f>
        <v>0</v>
      </c>
      <c r="EL25" s="238" cm="1">
        <f t="array" aca="1" ref="EL25" ca="1">IFERROR(IF(AND(НачИнвП_Дата&lt;=EL$3,КИнвП_Дата&gt;EL$3),
             INDEX(ЗФ,MATCH($A24,ЗФ!$A:$A,0),MATCH("На реализацию"&amp;YEAR(EL$3),ЗФ!$2:$2,0))*INDEX(КЗ!$A$1:$O$13,MATCH($A24,КЗ!$A:$A,0),MATCH(MONTH(EL$3),КЗ!$1:$1,0)),""),0)</f>
        <v>0</v>
      </c>
      <c r="EM25" s="238" cm="1">
        <f t="array" aca="1" ref="EM25" ca="1">IFERROR(IF(AND(НачИнвП_Дата&lt;=EM$3,КИнвП_Дата&gt;EM$3),
             INDEX(ЗФ,MATCH($A24,ЗФ!$A:$A,0),MATCH("На реализацию"&amp;YEAR(EM$3),ЗФ!$2:$2,0))*INDEX(КЗ!$A$1:$O$13,MATCH($A24,КЗ!$A:$A,0),MATCH(MONTH(EM$3),КЗ!$1:$1,0)),""),0)</f>
        <v>0</v>
      </c>
      <c r="EN25" s="548">
        <f t="shared" ref="EN25" ca="1" si="966">SUM(EB25:EM25)</f>
        <v>11</v>
      </c>
      <c r="EO25" s="238" cm="1">
        <f t="array" aca="1" ref="EO25" ca="1">IFERROR(IF(AND(НачИнвП_Дата&lt;=EO$3,КИнвП_Дата&gt;EO$3),
             INDEX(ЗФ,MATCH($A24,ЗФ!$A:$A,0),MATCH("На реализацию"&amp;YEAR(EO$3),ЗФ!$2:$2,0))*INDEX(КЗ!$A$1:$O$13,MATCH($A24,КЗ!$A:$A,0),MATCH(MONTH(EO$3),КЗ!$1:$1,0)),""),0)</f>
        <v>0</v>
      </c>
      <c r="EP25" s="238" cm="1">
        <f t="array" aca="1" ref="EP25" ca="1">IFERROR(IF(AND(НачИнвП_Дата&lt;=EP$3,КИнвП_Дата&gt;EP$3),
             INDEX(ЗФ,MATCH($A24,ЗФ!$A:$A,0),MATCH("На реализацию"&amp;YEAR(EP$3),ЗФ!$2:$2,0))*INDEX(КЗ!$A$1:$O$13,MATCH($A24,КЗ!$A:$A,0),MATCH(MONTH(EP$3),КЗ!$1:$1,0)),""),0)</f>
        <v>0</v>
      </c>
      <c r="EQ25" s="238" cm="1">
        <f t="array" aca="1" ref="EQ25" ca="1">IFERROR(IF(AND(НачИнвП_Дата&lt;=EQ$3,КИнвП_Дата&gt;EQ$3),
             INDEX(ЗФ,MATCH($A24,ЗФ!$A:$A,0),MATCH("На реализацию"&amp;YEAR(EQ$3),ЗФ!$2:$2,0))*INDEX(КЗ!$A$1:$O$13,MATCH($A24,КЗ!$A:$A,0),MATCH(MONTH(EQ$3),КЗ!$1:$1,0)),""),0)</f>
        <v>0</v>
      </c>
      <c r="ER25" s="238" cm="1">
        <f t="array" aca="1" ref="ER25" ca="1">IFERROR(IF(AND(НачИнвП_Дата&lt;=ER$3,КИнвП_Дата&gt;ER$3),
             INDEX(ЗФ,MATCH($A24,ЗФ!$A:$A,0),MATCH("На реализацию"&amp;YEAR(ER$3),ЗФ!$2:$2,0))*INDEX(КЗ!$A$1:$O$13,MATCH($A24,КЗ!$A:$A,0),MATCH(MONTH(ER$3),КЗ!$1:$1,0)),""),0)</f>
        <v>0</v>
      </c>
      <c r="ES25" s="238" cm="1">
        <f t="array" aca="1" ref="ES25" ca="1">IFERROR(IF(AND(НачИнвП_Дата&lt;=ES$3,КИнвП_Дата&gt;ES$3),
             INDEX(ЗФ,MATCH($A24,ЗФ!$A:$A,0),MATCH("На реализацию"&amp;YEAR(ES$3),ЗФ!$2:$2,0))*INDEX(КЗ!$A$1:$O$13,MATCH($A24,КЗ!$A:$A,0),MATCH(MONTH(ES$3),КЗ!$1:$1,0)),""),0)</f>
        <v>0</v>
      </c>
      <c r="ET25" s="238" cm="1">
        <f t="array" aca="1" ref="ET25" ca="1">IFERROR(IF(AND(НачИнвП_Дата&lt;=ET$3,КИнвП_Дата&gt;ET$3),
             INDEX(ЗФ,MATCH($A24,ЗФ!$A:$A,0),MATCH("На реализацию"&amp;YEAR(ET$3),ЗФ!$2:$2,0))*INDEX(КЗ!$A$1:$O$13,MATCH($A24,КЗ!$A:$A,0),MATCH(MONTH(ET$3),КЗ!$1:$1,0)),""),0)</f>
        <v>0</v>
      </c>
      <c r="EU25" s="238" cm="1">
        <f t="array" aca="1" ref="EU25" ca="1">IFERROR(IF(AND(НачИнвП_Дата&lt;=EU$3,КИнвП_Дата&gt;EU$3),
             INDEX(ЗФ,MATCH($A24,ЗФ!$A:$A,0),MATCH("На реализацию"&amp;YEAR(EU$3),ЗФ!$2:$2,0))*INDEX(КЗ!$A$1:$O$13,MATCH($A24,КЗ!$A:$A,0),MATCH(MONTH(EU$3),КЗ!$1:$1,0)),""),0)</f>
        <v>0</v>
      </c>
      <c r="EV25" s="238" cm="1">
        <f t="array" aca="1" ref="EV25" ca="1">IFERROR(IF(AND(НачИнвП_Дата&lt;=EV$3,КИнвП_Дата&gt;EV$3),
             INDEX(ЗФ,MATCH($A24,ЗФ!$A:$A,0),MATCH("На реализацию"&amp;YEAR(EV$3),ЗФ!$2:$2,0))*INDEX(КЗ!$A$1:$O$13,MATCH($A24,КЗ!$A:$A,0),MATCH(MONTH(EV$3),КЗ!$1:$1,0)),""),0)</f>
        <v>5.5</v>
      </c>
      <c r="EW25" s="238" cm="1">
        <f t="array" aca="1" ref="EW25" ca="1">IFERROR(IF(AND(НачИнвП_Дата&lt;=EW$3,КИнвП_Дата&gt;EW$3),
             INDEX(ЗФ,MATCH($A24,ЗФ!$A:$A,0),MATCH("На реализацию"&amp;YEAR(EW$3),ЗФ!$2:$2,0))*INDEX(КЗ!$A$1:$O$13,MATCH($A24,КЗ!$A:$A,0),MATCH(MONTH(EW$3),КЗ!$1:$1,0)),""),0)</f>
        <v>5.5</v>
      </c>
      <c r="EX25" s="238" cm="1">
        <f t="array" aca="1" ref="EX25" ca="1">IFERROR(IF(AND(НачИнвП_Дата&lt;=EX$3,КИнвП_Дата&gt;EX$3),
             INDEX(ЗФ,MATCH($A24,ЗФ!$A:$A,0),MATCH("На реализацию"&amp;YEAR(EX$3),ЗФ!$2:$2,0))*INDEX(КЗ!$A$1:$O$13,MATCH($A24,КЗ!$A:$A,0),MATCH(MONTH(EX$3),КЗ!$1:$1,0)),""),0)</f>
        <v>0</v>
      </c>
      <c r="EY25" s="238" cm="1">
        <f t="array" aca="1" ref="EY25" ca="1">IFERROR(IF(AND(НачИнвП_Дата&lt;=EY$3,КИнвП_Дата&gt;EY$3),
             INDEX(ЗФ,MATCH($A24,ЗФ!$A:$A,0),MATCH("На реализацию"&amp;YEAR(EY$3),ЗФ!$2:$2,0))*INDEX(КЗ!$A$1:$O$13,MATCH($A24,КЗ!$A:$A,0),MATCH(MONTH(EY$3),КЗ!$1:$1,0)),""),0)</f>
        <v>0</v>
      </c>
      <c r="EZ25" s="238" cm="1">
        <f t="array" aca="1" ref="EZ25" ca="1">IFERROR(IF(AND(НачИнвП_Дата&lt;=EZ$3,КИнвП_Дата&gt;EZ$3),
             INDEX(ЗФ,MATCH($A24,ЗФ!$A:$A,0),MATCH("На реализацию"&amp;YEAR(EZ$3),ЗФ!$2:$2,0))*INDEX(КЗ!$A$1:$O$13,MATCH($A24,КЗ!$A:$A,0),MATCH(MONTH(EZ$3),КЗ!$1:$1,0)),""),0)</f>
        <v>0</v>
      </c>
      <c r="FA25" s="548">
        <f t="shared" ref="FA25" ca="1" si="967">SUM(EO25:EZ25)</f>
        <v>11</v>
      </c>
      <c r="FB25" s="238" cm="1">
        <f t="array" aca="1" ref="FB25" ca="1">IFERROR(IF(AND(НачИнвП_Дата&lt;=FB$3,КИнвП_Дата&gt;FB$3),
             INDEX(ЗФ,MATCH($A24,ЗФ!$A:$A,0),MATCH("На реализацию"&amp;YEAR(FB$3),ЗФ!$2:$2,0))*INDEX(КЗ!$A$1:$O$13,MATCH($A24,КЗ!$A:$A,0),MATCH(MONTH(FB$3),КЗ!$1:$1,0)),""),0)</f>
        <v>0</v>
      </c>
      <c r="FC25" s="238" cm="1">
        <f t="array" aca="1" ref="FC25" ca="1">IFERROR(IF(AND(НачИнвП_Дата&lt;=FC$3,КИнвП_Дата&gt;FC$3),
             INDEX(ЗФ,MATCH($A24,ЗФ!$A:$A,0),MATCH("На реализацию"&amp;YEAR(FC$3),ЗФ!$2:$2,0))*INDEX(КЗ!$A$1:$O$13,MATCH($A24,КЗ!$A:$A,0),MATCH(MONTH(FC$3),КЗ!$1:$1,0)),""),0)</f>
        <v>0</v>
      </c>
      <c r="FD25" s="238" cm="1">
        <f t="array" aca="1" ref="FD25" ca="1">IFERROR(IF(AND(НачИнвП_Дата&lt;=FD$3,КИнвП_Дата&gt;FD$3),
             INDEX(ЗФ,MATCH($A24,ЗФ!$A:$A,0),MATCH("На реализацию"&amp;YEAR(FD$3),ЗФ!$2:$2,0))*INDEX(КЗ!$A$1:$O$13,MATCH($A24,КЗ!$A:$A,0),MATCH(MONTH(FD$3),КЗ!$1:$1,0)),""),0)</f>
        <v>0</v>
      </c>
      <c r="FE25" s="238" cm="1">
        <f t="array" aca="1" ref="FE25" ca="1">IFERROR(IF(AND(НачИнвП_Дата&lt;=FE$3,КИнвП_Дата&gt;FE$3),
             INDEX(ЗФ,MATCH($A24,ЗФ!$A:$A,0),MATCH("На реализацию"&amp;YEAR(FE$3),ЗФ!$2:$2,0))*INDEX(КЗ!$A$1:$O$13,MATCH($A24,КЗ!$A:$A,0),MATCH(MONTH(FE$3),КЗ!$1:$1,0)),""),0)</f>
        <v>0</v>
      </c>
      <c r="FF25" s="238" cm="1">
        <f t="array" aca="1" ref="FF25" ca="1">IFERROR(IF(AND(НачИнвП_Дата&lt;=FF$3,КИнвП_Дата&gt;FF$3),
             INDEX(ЗФ,MATCH($A24,ЗФ!$A:$A,0),MATCH("На реализацию"&amp;YEAR(FF$3),ЗФ!$2:$2,0))*INDEX(КЗ!$A$1:$O$13,MATCH($A24,КЗ!$A:$A,0),MATCH(MONTH(FF$3),КЗ!$1:$1,0)),""),0)</f>
        <v>0</v>
      </c>
      <c r="FG25" s="238" cm="1">
        <f t="array" aca="1" ref="FG25" ca="1">IFERROR(IF(AND(НачИнвП_Дата&lt;=FG$3,КИнвП_Дата&gt;FG$3),
             INDEX(ЗФ,MATCH($A24,ЗФ!$A:$A,0),MATCH("На реализацию"&amp;YEAR(FG$3),ЗФ!$2:$2,0))*INDEX(КЗ!$A$1:$O$13,MATCH($A24,КЗ!$A:$A,0),MATCH(MONTH(FG$3),КЗ!$1:$1,0)),""),0)</f>
        <v>0</v>
      </c>
      <c r="FH25" s="238" cm="1">
        <f t="array" aca="1" ref="FH25" ca="1">IFERROR(IF(AND(НачИнвП_Дата&lt;=FH$3,КИнвП_Дата&gt;FH$3),
             INDEX(ЗФ,MATCH($A24,ЗФ!$A:$A,0),MATCH("На реализацию"&amp;YEAR(FH$3),ЗФ!$2:$2,0))*INDEX(КЗ!$A$1:$O$13,MATCH($A24,КЗ!$A:$A,0),MATCH(MONTH(FH$3),КЗ!$1:$1,0)),""),0)</f>
        <v>0</v>
      </c>
      <c r="FI25" s="238" cm="1">
        <f t="array" aca="1" ref="FI25" ca="1">IFERROR(IF(AND(НачИнвП_Дата&lt;=FI$3,КИнвП_Дата&gt;FI$3),
             INDEX(ЗФ,MATCH($A24,ЗФ!$A:$A,0),MATCH("На реализацию"&amp;YEAR(FI$3),ЗФ!$2:$2,0))*INDEX(КЗ!$A$1:$O$13,MATCH($A24,КЗ!$A:$A,0),MATCH(MONTH(FI$3),КЗ!$1:$1,0)),""),0)</f>
        <v>5.5</v>
      </c>
      <c r="FJ25" s="238" cm="1">
        <f t="array" aca="1" ref="FJ25" ca="1">IFERROR(IF(AND(НачИнвП_Дата&lt;=FJ$3,КИнвП_Дата&gt;FJ$3),
             INDEX(ЗФ,MATCH($A24,ЗФ!$A:$A,0),MATCH("На реализацию"&amp;YEAR(FJ$3),ЗФ!$2:$2,0))*INDEX(КЗ!$A$1:$O$13,MATCH($A24,КЗ!$A:$A,0),MATCH(MONTH(FJ$3),КЗ!$1:$1,0)),""),0)</f>
        <v>5.5</v>
      </c>
      <c r="FK25" s="238" cm="1">
        <f t="array" aca="1" ref="FK25" ca="1">IFERROR(IF(AND(НачИнвП_Дата&lt;=FK$3,КИнвП_Дата&gt;FK$3),
             INDEX(ЗФ,MATCH($A24,ЗФ!$A:$A,0),MATCH("На реализацию"&amp;YEAR(FK$3),ЗФ!$2:$2,0))*INDEX(КЗ!$A$1:$O$13,MATCH($A24,КЗ!$A:$A,0),MATCH(MONTH(FK$3),КЗ!$1:$1,0)),""),0)</f>
        <v>0</v>
      </c>
      <c r="FL25" s="238" cm="1">
        <f t="array" aca="1" ref="FL25" ca="1">IFERROR(IF(AND(НачИнвП_Дата&lt;=FL$3,КИнвП_Дата&gt;FL$3),
             INDEX(ЗФ,MATCH($A24,ЗФ!$A:$A,0),MATCH("На реализацию"&amp;YEAR(FL$3),ЗФ!$2:$2,0))*INDEX(КЗ!$A$1:$O$13,MATCH($A24,КЗ!$A:$A,0),MATCH(MONTH(FL$3),КЗ!$1:$1,0)),""),0)</f>
        <v>0</v>
      </c>
      <c r="FM25" s="238" cm="1">
        <f t="array" aca="1" ref="FM25" ca="1">IFERROR(IF(AND(НачИнвП_Дата&lt;=FM$3,КИнвП_Дата&gt;FM$3),
             INDEX(ЗФ,MATCH($A24,ЗФ!$A:$A,0),MATCH("На реализацию"&amp;YEAR(FM$3),ЗФ!$2:$2,0))*INDEX(КЗ!$A$1:$O$13,MATCH($A24,КЗ!$A:$A,0),MATCH(MONTH(FM$3),КЗ!$1:$1,0)),""),0)</f>
        <v>0</v>
      </c>
      <c r="FN25" s="548">
        <f t="shared" ref="FN25" ca="1" si="968">SUM(FB25:FM25)</f>
        <v>11</v>
      </c>
      <c r="FO25" s="238" cm="1">
        <f t="array" aca="1" ref="FO25" ca="1">IFERROR(IF(AND(НачИнвП_Дата&lt;=FO$3,КИнвП_Дата&gt;FO$3),
             INDEX(ЗФ,MATCH($A24,ЗФ!$A:$A,0),MATCH("На реализацию"&amp;YEAR(FO$3),ЗФ!$2:$2,0))*INDEX(КЗ!$A$1:$O$13,MATCH($A24,КЗ!$A:$A,0),MATCH(MONTH(FO$3),КЗ!$1:$1,0)),""),0)</f>
        <v>0</v>
      </c>
      <c r="FP25" s="238" cm="1">
        <f t="array" aca="1" ref="FP25" ca="1">IFERROR(IF(AND(НачИнвП_Дата&lt;=FP$3,КИнвП_Дата&gt;FP$3),
             INDEX(ЗФ,MATCH($A24,ЗФ!$A:$A,0),MATCH("На реализацию"&amp;YEAR(FP$3),ЗФ!$2:$2,0))*INDEX(КЗ!$A$1:$O$13,MATCH($A24,КЗ!$A:$A,0),MATCH(MONTH(FP$3),КЗ!$1:$1,0)),""),0)</f>
        <v>0</v>
      </c>
      <c r="FQ25" s="238" cm="1">
        <f t="array" aca="1" ref="FQ25" ca="1">IFERROR(IF(AND(НачИнвП_Дата&lt;=FQ$3,КИнвП_Дата&gt;FQ$3),
             INDEX(ЗФ,MATCH($A24,ЗФ!$A:$A,0),MATCH("На реализацию"&amp;YEAR(FQ$3),ЗФ!$2:$2,0))*INDEX(КЗ!$A$1:$O$13,MATCH($A24,КЗ!$A:$A,0),MATCH(MONTH(FQ$3),КЗ!$1:$1,0)),""),0)</f>
        <v>0</v>
      </c>
      <c r="FR25" s="238" cm="1">
        <f t="array" aca="1" ref="FR25" ca="1">IFERROR(IF(AND(НачИнвП_Дата&lt;=FR$3,КИнвП_Дата&gt;FR$3),
             INDEX(ЗФ,MATCH($A24,ЗФ!$A:$A,0),MATCH("На реализацию"&amp;YEAR(FR$3),ЗФ!$2:$2,0))*INDEX(КЗ!$A$1:$O$13,MATCH($A24,КЗ!$A:$A,0),MATCH(MONTH(FR$3),КЗ!$1:$1,0)),""),0)</f>
        <v>0</v>
      </c>
      <c r="FS25" s="238" cm="1">
        <f t="array" aca="1" ref="FS25" ca="1">IFERROR(IF(AND(НачИнвП_Дата&lt;=FS$3,КИнвП_Дата&gt;FS$3),
             INDEX(ЗФ,MATCH($A24,ЗФ!$A:$A,0),MATCH("На реализацию"&amp;YEAR(FS$3),ЗФ!$2:$2,0))*INDEX(КЗ!$A$1:$O$13,MATCH($A24,КЗ!$A:$A,0),MATCH(MONTH(FS$3),КЗ!$1:$1,0)),""),0)</f>
        <v>0</v>
      </c>
      <c r="FT25" s="238" cm="1">
        <f t="array" aca="1" ref="FT25" ca="1">IFERROR(IF(AND(НачИнвП_Дата&lt;=FT$3,КИнвП_Дата&gt;FT$3),
             INDEX(ЗФ,MATCH($A24,ЗФ!$A:$A,0),MATCH("На реализацию"&amp;YEAR(FT$3),ЗФ!$2:$2,0))*INDEX(КЗ!$A$1:$O$13,MATCH($A24,КЗ!$A:$A,0),MATCH(MONTH(FT$3),КЗ!$1:$1,0)),""),0)</f>
        <v>0</v>
      </c>
      <c r="FU25" s="238" cm="1">
        <f t="array" aca="1" ref="FU25" ca="1">IFERROR(IF(AND(НачИнвП_Дата&lt;=FU$3,КИнвП_Дата&gt;FU$3),
             INDEX(ЗФ,MATCH($A24,ЗФ!$A:$A,0),MATCH("На реализацию"&amp;YEAR(FU$3),ЗФ!$2:$2,0))*INDEX(КЗ!$A$1:$O$13,MATCH($A24,КЗ!$A:$A,0),MATCH(MONTH(FU$3),КЗ!$1:$1,0)),""),0)</f>
        <v>0</v>
      </c>
      <c r="FV25" s="238" cm="1">
        <f t="array" aca="1" ref="FV25" ca="1">IFERROR(IF(AND(НачИнвП_Дата&lt;=FV$3,КИнвП_Дата&gt;FV$3),
             INDEX(ЗФ,MATCH($A24,ЗФ!$A:$A,0),MATCH("На реализацию"&amp;YEAR(FV$3),ЗФ!$2:$2,0))*INDEX(КЗ!$A$1:$O$13,MATCH($A24,КЗ!$A:$A,0),MATCH(MONTH(FV$3),КЗ!$1:$1,0)),""),0)</f>
        <v>5.5</v>
      </c>
      <c r="FW25" s="238" cm="1">
        <f t="array" aca="1" ref="FW25" ca="1">IFERROR(IF(AND(НачИнвП_Дата&lt;=FW$3,КИнвП_Дата&gt;FW$3),
             INDEX(ЗФ,MATCH($A24,ЗФ!$A:$A,0),MATCH("На реализацию"&amp;YEAR(FW$3),ЗФ!$2:$2,0))*INDEX(КЗ!$A$1:$O$13,MATCH($A24,КЗ!$A:$A,0),MATCH(MONTH(FW$3),КЗ!$1:$1,0)),""),0)</f>
        <v>5.5</v>
      </c>
      <c r="FX25" s="238" cm="1">
        <f t="array" aca="1" ref="FX25" ca="1">IFERROR(IF(AND(НачИнвП_Дата&lt;=FX$3,КИнвП_Дата&gt;FX$3),
             INDEX(ЗФ,MATCH($A24,ЗФ!$A:$A,0),MATCH("На реализацию"&amp;YEAR(FX$3),ЗФ!$2:$2,0))*INDEX(КЗ!$A$1:$O$13,MATCH($A24,КЗ!$A:$A,0),MATCH(MONTH(FX$3),КЗ!$1:$1,0)),""),0)</f>
        <v>0</v>
      </c>
      <c r="FY25" s="238" cm="1">
        <f t="array" aca="1" ref="FY25" ca="1">IFERROR(IF(AND(НачИнвП_Дата&lt;=FY$3,КИнвП_Дата&gt;FY$3),
             INDEX(ЗФ,MATCH($A24,ЗФ!$A:$A,0),MATCH("На реализацию"&amp;YEAR(FY$3),ЗФ!$2:$2,0))*INDEX(КЗ!$A$1:$O$13,MATCH($A24,КЗ!$A:$A,0),MATCH(MONTH(FY$3),КЗ!$1:$1,0)),""),0)</f>
        <v>0</v>
      </c>
      <c r="FZ25" s="238" cm="1">
        <f t="array" aca="1" ref="FZ25" ca="1">IFERROR(IF(AND(НачИнвП_Дата&lt;=FZ$3,КИнвП_Дата&gt;FZ$3),
             INDEX(ЗФ,MATCH($A24,ЗФ!$A:$A,0),MATCH("На реализацию"&amp;YEAR(FZ$3),ЗФ!$2:$2,0))*INDEX(КЗ!$A$1:$O$13,MATCH($A24,КЗ!$A:$A,0),MATCH(MONTH(FZ$3),КЗ!$1:$1,0)),""),0)</f>
        <v>0</v>
      </c>
      <c r="GA25" s="548">
        <f t="shared" ref="GA25" ca="1" si="969">SUM(FO25:FZ25)</f>
        <v>11</v>
      </c>
      <c r="GB25" s="238" cm="1">
        <f t="array" aca="1" ref="GB25" ca="1">IFERROR(IF(AND(НачИнвП_Дата&lt;=GB$3,КИнвП_Дата&gt;GB$3),
             INDEX(ЗФ,MATCH($A24,ЗФ!$A:$A,0),MATCH("На реализацию"&amp;YEAR(GB$3),ЗФ!$2:$2,0))*INDEX(КЗ!$A$1:$O$13,MATCH($A24,КЗ!$A:$A,0),MATCH(MONTH(GB$3),КЗ!$1:$1,0)),""),0)</f>
        <v>0</v>
      </c>
      <c r="GC25" s="238" cm="1">
        <f t="array" aca="1" ref="GC25" ca="1">IFERROR(IF(AND(НачИнвП_Дата&lt;=GC$3,КИнвП_Дата&gt;GC$3),
             INDEX(ЗФ,MATCH($A24,ЗФ!$A:$A,0),MATCH("На реализацию"&amp;YEAR(GC$3),ЗФ!$2:$2,0))*INDEX(КЗ!$A$1:$O$13,MATCH($A24,КЗ!$A:$A,0),MATCH(MONTH(GC$3),КЗ!$1:$1,0)),""),0)</f>
        <v>0</v>
      </c>
      <c r="GD25" s="238" cm="1">
        <f t="array" aca="1" ref="GD25" ca="1">IFERROR(IF(AND(НачИнвП_Дата&lt;=GD$3,КИнвП_Дата&gt;GD$3),
             INDEX(ЗФ,MATCH($A24,ЗФ!$A:$A,0),MATCH("На реализацию"&amp;YEAR(GD$3),ЗФ!$2:$2,0))*INDEX(КЗ!$A$1:$O$13,MATCH($A24,КЗ!$A:$A,0),MATCH(MONTH(GD$3),КЗ!$1:$1,0)),""),0)</f>
        <v>0</v>
      </c>
      <c r="GE25" s="238" cm="1">
        <f t="array" aca="1" ref="GE25" ca="1">IFERROR(IF(AND(НачИнвП_Дата&lt;=GE$3,КИнвП_Дата&gt;GE$3),
             INDEX(ЗФ,MATCH($A24,ЗФ!$A:$A,0),MATCH("На реализацию"&amp;YEAR(GE$3),ЗФ!$2:$2,0))*INDEX(КЗ!$A$1:$O$13,MATCH($A24,КЗ!$A:$A,0),MATCH(MONTH(GE$3),КЗ!$1:$1,0)),""),0)</f>
        <v>0</v>
      </c>
      <c r="GF25" s="238" cm="1">
        <f t="array" aca="1" ref="GF25" ca="1">IFERROR(IF(AND(НачИнвП_Дата&lt;=GF$3,КИнвП_Дата&gt;GF$3),
             INDEX(ЗФ,MATCH($A24,ЗФ!$A:$A,0),MATCH("На реализацию"&amp;YEAR(GF$3),ЗФ!$2:$2,0))*INDEX(КЗ!$A$1:$O$13,MATCH($A24,КЗ!$A:$A,0),MATCH(MONTH(GF$3),КЗ!$1:$1,0)),""),0)</f>
        <v>0</v>
      </c>
      <c r="GG25" s="238" cm="1">
        <f t="array" aca="1" ref="GG25" ca="1">IFERROR(IF(AND(НачИнвП_Дата&lt;=GG$3,КИнвП_Дата&gt;GG$3),
             INDEX(ЗФ,MATCH($A24,ЗФ!$A:$A,0),MATCH("На реализацию"&amp;YEAR(GG$3),ЗФ!$2:$2,0))*INDEX(КЗ!$A$1:$O$13,MATCH($A24,КЗ!$A:$A,0),MATCH(MONTH(GG$3),КЗ!$1:$1,0)),""),0)</f>
        <v>0</v>
      </c>
      <c r="GH25" s="238" cm="1">
        <f t="array" aca="1" ref="GH25" ca="1">IFERROR(IF(AND(НачИнвП_Дата&lt;=GH$3,КИнвП_Дата&gt;GH$3),
             INDEX(ЗФ,MATCH($A24,ЗФ!$A:$A,0),MATCH("На реализацию"&amp;YEAR(GH$3),ЗФ!$2:$2,0))*INDEX(КЗ!$A$1:$O$13,MATCH($A24,КЗ!$A:$A,0),MATCH(MONTH(GH$3),КЗ!$1:$1,0)),""),0)</f>
        <v>0</v>
      </c>
      <c r="GI25" s="238" cm="1">
        <f t="array" aca="1" ref="GI25" ca="1">IFERROR(IF(AND(НачИнвП_Дата&lt;=GI$3,КИнвП_Дата&gt;GI$3),
             INDEX(ЗФ,MATCH($A24,ЗФ!$A:$A,0),MATCH("На реализацию"&amp;YEAR(GI$3),ЗФ!$2:$2,0))*INDEX(КЗ!$A$1:$O$13,MATCH($A24,КЗ!$A:$A,0),MATCH(MONTH(GI$3),КЗ!$1:$1,0)),""),0)</f>
        <v>5.5</v>
      </c>
      <c r="GJ25" s="238" cm="1">
        <f t="array" aca="1" ref="GJ25" ca="1">IFERROR(IF(AND(НачИнвП_Дата&lt;=GJ$3,КИнвП_Дата&gt;GJ$3),
             INDEX(ЗФ,MATCH($A24,ЗФ!$A:$A,0),MATCH("На реализацию"&amp;YEAR(GJ$3),ЗФ!$2:$2,0))*INDEX(КЗ!$A$1:$O$13,MATCH($A24,КЗ!$A:$A,0),MATCH(MONTH(GJ$3),КЗ!$1:$1,0)),""),0)</f>
        <v>5.5</v>
      </c>
      <c r="GK25" s="238" cm="1">
        <f t="array" aca="1" ref="GK25" ca="1">IFERROR(IF(AND(НачИнвП_Дата&lt;=GK$3,КИнвП_Дата&gt;GK$3),
             INDEX(ЗФ,MATCH($A24,ЗФ!$A:$A,0),MATCH("На реализацию"&amp;YEAR(GK$3),ЗФ!$2:$2,0))*INDEX(КЗ!$A$1:$O$13,MATCH($A24,КЗ!$A:$A,0),MATCH(MONTH(GK$3),КЗ!$1:$1,0)),""),0)</f>
        <v>0</v>
      </c>
      <c r="GL25" s="238" cm="1">
        <f t="array" aca="1" ref="GL25" ca="1">IFERROR(IF(AND(НачИнвП_Дата&lt;=GL$3,КИнвП_Дата&gt;GL$3),
             INDEX(ЗФ,MATCH($A24,ЗФ!$A:$A,0),MATCH("На реализацию"&amp;YEAR(GL$3),ЗФ!$2:$2,0))*INDEX(КЗ!$A$1:$O$13,MATCH($A24,КЗ!$A:$A,0),MATCH(MONTH(GL$3),КЗ!$1:$1,0)),""),0)</f>
        <v>0</v>
      </c>
      <c r="GM25" s="238" cm="1">
        <f t="array" aca="1" ref="GM25" ca="1">IFERROR(IF(AND(НачИнвП_Дата&lt;=GM$3,КИнвП_Дата&gt;GM$3),
             INDEX(ЗФ,MATCH($A24,ЗФ!$A:$A,0),MATCH("На реализацию"&amp;YEAR(GM$3),ЗФ!$2:$2,0))*INDEX(КЗ!$A$1:$O$13,MATCH($A24,КЗ!$A:$A,0),MATCH(MONTH(GM$3),КЗ!$1:$1,0)),""),0)</f>
        <v>0</v>
      </c>
      <c r="GN25" s="548">
        <f t="shared" ref="GN25" ca="1" si="970">SUM(GB25:GM25)</f>
        <v>11</v>
      </c>
      <c r="GO25" s="238" cm="1">
        <f t="array" aca="1" ref="GO25" ca="1">IFERROR(IF(AND(НачИнвП_Дата&lt;=GO$3,КИнвП_Дата&gt;GO$3),
             INDEX(ЗФ,MATCH($A24,ЗФ!$A:$A,0),MATCH("На реализацию"&amp;YEAR(GO$3),ЗФ!$2:$2,0))*INDEX(КЗ!$A$1:$O$13,MATCH($A24,КЗ!$A:$A,0),MATCH(MONTH(GO$3),КЗ!$1:$1,0)),""),0)</f>
        <v>0</v>
      </c>
      <c r="GP25" s="238" cm="1">
        <f t="array" aca="1" ref="GP25" ca="1">IFERROR(IF(AND(НачИнвП_Дата&lt;=GP$3,КИнвП_Дата&gt;GP$3),
             INDEX(ЗФ,MATCH($A24,ЗФ!$A:$A,0),MATCH("На реализацию"&amp;YEAR(GP$3),ЗФ!$2:$2,0))*INDEX(КЗ!$A$1:$O$13,MATCH($A24,КЗ!$A:$A,0),MATCH(MONTH(GP$3),КЗ!$1:$1,0)),""),0)</f>
        <v>0</v>
      </c>
      <c r="GQ25" s="238" cm="1">
        <f t="array" aca="1" ref="GQ25" ca="1">IFERROR(IF(AND(НачИнвП_Дата&lt;=GQ$3,КИнвП_Дата&gt;GQ$3),
             INDEX(ЗФ,MATCH($A24,ЗФ!$A:$A,0),MATCH("На реализацию"&amp;YEAR(GQ$3),ЗФ!$2:$2,0))*INDEX(КЗ!$A$1:$O$13,MATCH($A24,КЗ!$A:$A,0),MATCH(MONTH(GQ$3),КЗ!$1:$1,0)),""),0)</f>
        <v>0</v>
      </c>
      <c r="GR25" s="238" cm="1">
        <f t="array" aca="1" ref="GR25" ca="1">IFERROR(IF(AND(НачИнвП_Дата&lt;=GR$3,КИнвП_Дата&gt;GR$3),
             INDEX(ЗФ,MATCH($A24,ЗФ!$A:$A,0),MATCH("На реализацию"&amp;YEAR(GR$3),ЗФ!$2:$2,0))*INDEX(КЗ!$A$1:$O$13,MATCH($A24,КЗ!$A:$A,0),MATCH(MONTH(GR$3),КЗ!$1:$1,0)),""),0)</f>
        <v>0</v>
      </c>
      <c r="GS25" s="238" cm="1">
        <f t="array" aca="1" ref="GS25" ca="1">IFERROR(IF(AND(НачИнвП_Дата&lt;=GS$3,КИнвП_Дата&gt;GS$3),
             INDEX(ЗФ,MATCH($A24,ЗФ!$A:$A,0),MATCH("На реализацию"&amp;YEAR(GS$3),ЗФ!$2:$2,0))*INDEX(КЗ!$A$1:$O$13,MATCH($A24,КЗ!$A:$A,0),MATCH(MONTH(GS$3),КЗ!$1:$1,0)),""),0)</f>
        <v>0</v>
      </c>
      <c r="GT25" s="238" cm="1">
        <f t="array" aca="1" ref="GT25" ca="1">IFERROR(IF(AND(НачИнвП_Дата&lt;=GT$3,КИнвП_Дата&gt;GT$3),
             INDEX(ЗФ,MATCH($A24,ЗФ!$A:$A,0),MATCH("На реализацию"&amp;YEAR(GT$3),ЗФ!$2:$2,0))*INDEX(КЗ!$A$1:$O$13,MATCH($A24,КЗ!$A:$A,0),MATCH(MONTH(GT$3),КЗ!$1:$1,0)),""),0)</f>
        <v>0</v>
      </c>
      <c r="GU25" s="238" cm="1">
        <f t="array" aca="1" ref="GU25" ca="1">IFERROR(IF(AND(НачИнвП_Дата&lt;=GU$3,КИнвП_Дата&gt;GU$3),
             INDEX(ЗФ,MATCH($A24,ЗФ!$A:$A,0),MATCH("На реализацию"&amp;YEAR(GU$3),ЗФ!$2:$2,0))*INDEX(КЗ!$A$1:$O$13,MATCH($A24,КЗ!$A:$A,0),MATCH(MONTH(GU$3),КЗ!$1:$1,0)),""),0)</f>
        <v>0</v>
      </c>
      <c r="GV25" s="238" cm="1">
        <f t="array" aca="1" ref="GV25" ca="1">IFERROR(IF(AND(НачИнвП_Дата&lt;=GV$3,КИнвП_Дата&gt;GV$3),
             INDEX(ЗФ,MATCH($A24,ЗФ!$A:$A,0),MATCH("На реализацию"&amp;YEAR(GV$3),ЗФ!$2:$2,0))*INDEX(КЗ!$A$1:$O$13,MATCH($A24,КЗ!$A:$A,0),MATCH(MONTH(GV$3),КЗ!$1:$1,0)),""),0)</f>
        <v>5.5</v>
      </c>
      <c r="GW25" s="238" cm="1">
        <f t="array" aca="1" ref="GW25" ca="1">IFERROR(IF(AND(НачИнвП_Дата&lt;=GW$3,КИнвП_Дата&gt;GW$3),
             INDEX(ЗФ,MATCH($A24,ЗФ!$A:$A,0),MATCH("На реализацию"&amp;YEAR(GW$3),ЗФ!$2:$2,0))*INDEX(КЗ!$A$1:$O$13,MATCH($A24,КЗ!$A:$A,0),MATCH(MONTH(GW$3),КЗ!$1:$1,0)),""),0)</f>
        <v>5.5</v>
      </c>
      <c r="GX25" s="238" cm="1">
        <f t="array" aca="1" ref="GX25" ca="1">IFERROR(IF(AND(НачИнвП_Дата&lt;=GX$3,КИнвП_Дата&gt;GX$3),
             INDEX(ЗФ,MATCH($A24,ЗФ!$A:$A,0),MATCH("На реализацию"&amp;YEAR(GX$3),ЗФ!$2:$2,0))*INDEX(КЗ!$A$1:$O$13,MATCH($A24,КЗ!$A:$A,0),MATCH(MONTH(GX$3),КЗ!$1:$1,0)),""),0)</f>
        <v>0</v>
      </c>
      <c r="GY25" s="238" cm="1">
        <f t="array" aca="1" ref="GY25" ca="1">IFERROR(IF(AND(НачИнвП_Дата&lt;=GY$3,КИнвП_Дата&gt;GY$3),
             INDEX(ЗФ,MATCH($A24,ЗФ!$A:$A,0),MATCH("На реализацию"&amp;YEAR(GY$3),ЗФ!$2:$2,0))*INDEX(КЗ!$A$1:$O$13,MATCH($A24,КЗ!$A:$A,0),MATCH(MONTH(GY$3),КЗ!$1:$1,0)),""),0)</f>
        <v>0</v>
      </c>
      <c r="GZ25" s="238" cm="1">
        <f t="array" aca="1" ref="GZ25" ca="1">IFERROR(IF(AND(НачИнвП_Дата&lt;=GZ$3,КИнвП_Дата&gt;GZ$3),
             INDEX(ЗФ,MATCH($A24,ЗФ!$A:$A,0),MATCH("На реализацию"&amp;YEAR(GZ$3),ЗФ!$2:$2,0))*INDEX(КЗ!$A$1:$O$13,MATCH($A24,КЗ!$A:$A,0),MATCH(MONTH(GZ$3),КЗ!$1:$1,0)),""),0)</f>
        <v>0</v>
      </c>
      <c r="HA25" s="548">
        <f t="shared" ref="HA25" ca="1" si="971">SUM(GO25:GZ25)</f>
        <v>11</v>
      </c>
      <c r="HB25" s="238" cm="1">
        <f t="array" aca="1" ref="HB25" ca="1">IFERROR(IF(AND(НачИнвП_Дата&lt;=HB$3,КИнвП_Дата&gt;HB$3),
             INDEX(ЗФ,MATCH($A24,ЗФ!$A:$A,0),MATCH("На реализацию"&amp;YEAR(HB$3),ЗФ!$2:$2,0))*INDEX(КЗ!$A$1:$O$13,MATCH($A24,КЗ!$A:$A,0),MATCH(MONTH(HB$3),КЗ!$1:$1,0)),""),0)</f>
        <v>0</v>
      </c>
      <c r="HC25" s="238" cm="1">
        <f t="array" aca="1" ref="HC25" ca="1">IFERROR(IF(AND(НачИнвП_Дата&lt;=HC$3,КИнвП_Дата&gt;HC$3),
             INDEX(ЗФ,MATCH($A24,ЗФ!$A:$A,0),MATCH("На реализацию"&amp;YEAR(HC$3),ЗФ!$2:$2,0))*INDEX(КЗ!$A$1:$O$13,MATCH($A24,КЗ!$A:$A,0),MATCH(MONTH(HC$3),КЗ!$1:$1,0)),""),0)</f>
        <v>0</v>
      </c>
      <c r="HD25" s="238" cm="1">
        <f t="array" aca="1" ref="HD25" ca="1">IFERROR(IF(AND(НачИнвП_Дата&lt;=HD$3,КИнвП_Дата&gt;HD$3),
             INDEX(ЗФ,MATCH($A24,ЗФ!$A:$A,0),MATCH("На реализацию"&amp;YEAR(HD$3),ЗФ!$2:$2,0))*INDEX(КЗ!$A$1:$O$13,MATCH($A24,КЗ!$A:$A,0),MATCH(MONTH(HD$3),КЗ!$1:$1,0)),""),0)</f>
        <v>0</v>
      </c>
      <c r="HE25" s="238" cm="1">
        <f t="array" aca="1" ref="HE25" ca="1">IFERROR(IF(AND(НачИнвП_Дата&lt;=HE$3,КИнвП_Дата&gt;HE$3),
             INDEX(ЗФ,MATCH($A24,ЗФ!$A:$A,0),MATCH("На реализацию"&amp;YEAR(HE$3),ЗФ!$2:$2,0))*INDEX(КЗ!$A$1:$O$13,MATCH($A24,КЗ!$A:$A,0),MATCH(MONTH(HE$3),КЗ!$1:$1,0)),""),0)</f>
        <v>0</v>
      </c>
      <c r="HF25" s="238" cm="1">
        <f t="array" aca="1" ref="HF25" ca="1">IFERROR(IF(AND(НачИнвП_Дата&lt;=HF$3,КИнвП_Дата&gt;HF$3),
             INDEX(ЗФ,MATCH($A24,ЗФ!$A:$A,0),MATCH("На реализацию"&amp;YEAR(HF$3),ЗФ!$2:$2,0))*INDEX(КЗ!$A$1:$O$13,MATCH($A24,КЗ!$A:$A,0),MATCH(MONTH(HF$3),КЗ!$1:$1,0)),""),0)</f>
        <v>0</v>
      </c>
      <c r="HG25" s="238" cm="1">
        <f t="array" aca="1" ref="HG25" ca="1">IFERROR(IF(AND(НачИнвП_Дата&lt;=HG$3,КИнвП_Дата&gt;HG$3),
             INDEX(ЗФ,MATCH($A24,ЗФ!$A:$A,0),MATCH("На реализацию"&amp;YEAR(HG$3),ЗФ!$2:$2,0))*INDEX(КЗ!$A$1:$O$13,MATCH($A24,КЗ!$A:$A,0),MATCH(MONTH(HG$3),КЗ!$1:$1,0)),""),0)</f>
        <v>0</v>
      </c>
      <c r="HH25" s="238" cm="1">
        <f t="array" aca="1" ref="HH25" ca="1">IFERROR(IF(AND(НачИнвП_Дата&lt;=HH$3,КИнвП_Дата&gt;HH$3),
             INDEX(ЗФ,MATCH($A24,ЗФ!$A:$A,0),MATCH("На реализацию"&amp;YEAR(HH$3),ЗФ!$2:$2,0))*INDEX(КЗ!$A$1:$O$13,MATCH($A24,КЗ!$A:$A,0),MATCH(MONTH(HH$3),КЗ!$1:$1,0)),""),0)</f>
        <v>0</v>
      </c>
      <c r="HI25" s="238" cm="1">
        <f t="array" aca="1" ref="HI25" ca="1">IFERROR(IF(AND(НачИнвП_Дата&lt;=HI$3,КИнвП_Дата&gt;HI$3),
             INDEX(ЗФ,MATCH($A24,ЗФ!$A:$A,0),MATCH("На реализацию"&amp;YEAR(HI$3),ЗФ!$2:$2,0))*INDEX(КЗ!$A$1:$O$13,MATCH($A24,КЗ!$A:$A,0),MATCH(MONTH(HI$3),КЗ!$1:$1,0)),""),0)</f>
        <v>5.5</v>
      </c>
      <c r="HJ25" s="238" cm="1">
        <f t="array" aca="1" ref="HJ25" ca="1">IFERROR(IF(AND(НачИнвП_Дата&lt;=HJ$3,КИнвП_Дата&gt;HJ$3),
             INDEX(ЗФ,MATCH($A24,ЗФ!$A:$A,0),MATCH("На реализацию"&amp;YEAR(HJ$3),ЗФ!$2:$2,0))*INDEX(КЗ!$A$1:$O$13,MATCH($A24,КЗ!$A:$A,0),MATCH(MONTH(HJ$3),КЗ!$1:$1,0)),""),0)</f>
        <v>5.5</v>
      </c>
      <c r="HK25" s="238" cm="1">
        <f t="array" aca="1" ref="HK25" ca="1">IFERROR(IF(AND(НачИнвП_Дата&lt;=HK$3,КИнвП_Дата&gt;HK$3),
             INDEX(ЗФ,MATCH($A24,ЗФ!$A:$A,0),MATCH("На реализацию"&amp;YEAR(HK$3),ЗФ!$2:$2,0))*INDEX(КЗ!$A$1:$O$13,MATCH($A24,КЗ!$A:$A,0),MATCH(MONTH(HK$3),КЗ!$1:$1,0)),""),0)</f>
        <v>0</v>
      </c>
      <c r="HL25" s="238" cm="1">
        <f t="array" aca="1" ref="HL25" ca="1">IFERROR(IF(AND(НачИнвП_Дата&lt;=HL$3,КИнвП_Дата&gt;HL$3),
             INDEX(ЗФ,MATCH($A24,ЗФ!$A:$A,0),MATCH("На реализацию"&amp;YEAR(HL$3),ЗФ!$2:$2,0))*INDEX(КЗ!$A$1:$O$13,MATCH($A24,КЗ!$A:$A,0),MATCH(MONTH(HL$3),КЗ!$1:$1,0)),""),0)</f>
        <v>0</v>
      </c>
      <c r="HM25" s="238" cm="1">
        <f t="array" aca="1" ref="HM25" ca="1">IFERROR(IF(AND(НачИнвП_Дата&lt;=HM$3,КИнвП_Дата&gt;HM$3),
             INDEX(ЗФ,MATCH($A24,ЗФ!$A:$A,0),MATCH("На реализацию"&amp;YEAR(HM$3),ЗФ!$2:$2,0))*INDEX(КЗ!$A$1:$O$13,MATCH($A24,КЗ!$A:$A,0),MATCH(MONTH(HM$3),КЗ!$1:$1,0)),""),0)</f>
        <v>0</v>
      </c>
      <c r="HN25" s="548">
        <f t="shared" ref="HN25" ca="1" si="972">SUM(HB25:HM25)</f>
        <v>11</v>
      </c>
      <c r="HO25" s="238" cm="1">
        <f t="array" aca="1" ref="HO25" ca="1">IFERROR(IF(AND(НачИнвП_Дата&lt;=HO$3,КИнвП_Дата&gt;HO$3),
             INDEX(ЗФ,MATCH($A24,ЗФ!$A:$A,0),MATCH("На реализацию"&amp;YEAR(HO$3),ЗФ!$2:$2,0))*INDEX(КЗ!$A$1:$O$13,MATCH($A24,КЗ!$A:$A,0),MATCH(MONTH(HO$3),КЗ!$1:$1,0)),""),0)</f>
        <v>0</v>
      </c>
      <c r="HP25" s="238" cm="1">
        <f t="array" aca="1" ref="HP25" ca="1">IFERROR(IF(AND(НачИнвП_Дата&lt;=HP$3,КИнвП_Дата&gt;HP$3),
             INDEX(ЗФ,MATCH($A24,ЗФ!$A:$A,0),MATCH("На реализацию"&amp;YEAR(HP$3),ЗФ!$2:$2,0))*INDEX(КЗ!$A$1:$O$13,MATCH($A24,КЗ!$A:$A,0),MATCH(MONTH(HP$3),КЗ!$1:$1,0)),""),0)</f>
        <v>0</v>
      </c>
      <c r="HQ25" s="238" cm="1">
        <f t="array" aca="1" ref="HQ25" ca="1">IFERROR(IF(AND(НачИнвП_Дата&lt;=HQ$3,КИнвП_Дата&gt;HQ$3),
             INDEX(ЗФ,MATCH($A24,ЗФ!$A:$A,0),MATCH("На реализацию"&amp;YEAR(HQ$3),ЗФ!$2:$2,0))*INDEX(КЗ!$A$1:$O$13,MATCH($A24,КЗ!$A:$A,0),MATCH(MONTH(HQ$3),КЗ!$1:$1,0)),""),0)</f>
        <v>0</v>
      </c>
      <c r="HR25" s="238" cm="1">
        <f t="array" aca="1" ref="HR25" ca="1">IFERROR(IF(AND(НачИнвП_Дата&lt;=HR$3,КИнвП_Дата&gt;HR$3),
             INDEX(ЗФ,MATCH($A24,ЗФ!$A:$A,0),MATCH("На реализацию"&amp;YEAR(HR$3),ЗФ!$2:$2,0))*INDEX(КЗ!$A$1:$O$13,MATCH($A24,КЗ!$A:$A,0),MATCH(MONTH(HR$3),КЗ!$1:$1,0)),""),0)</f>
        <v>0</v>
      </c>
      <c r="HS25" s="238" cm="1">
        <f t="array" aca="1" ref="HS25" ca="1">IFERROR(IF(AND(НачИнвП_Дата&lt;=HS$3,КИнвП_Дата&gt;HS$3),
             INDEX(ЗФ,MATCH($A24,ЗФ!$A:$A,0),MATCH("На реализацию"&amp;YEAR(HS$3),ЗФ!$2:$2,0))*INDEX(КЗ!$A$1:$O$13,MATCH($A24,КЗ!$A:$A,0),MATCH(MONTH(HS$3),КЗ!$1:$1,0)),""),0)</f>
        <v>0</v>
      </c>
      <c r="HT25" s="238" cm="1">
        <f t="array" aca="1" ref="HT25" ca="1">IFERROR(IF(AND(НачИнвП_Дата&lt;=HT$3,КИнвП_Дата&gt;HT$3),
             INDEX(ЗФ,MATCH($A24,ЗФ!$A:$A,0),MATCH("На реализацию"&amp;YEAR(HT$3),ЗФ!$2:$2,0))*INDEX(КЗ!$A$1:$O$13,MATCH($A24,КЗ!$A:$A,0),MATCH(MONTH(HT$3),КЗ!$1:$1,0)),""),0)</f>
        <v>0</v>
      </c>
      <c r="HU25" s="238" cm="1">
        <f t="array" aca="1" ref="HU25" ca="1">IFERROR(IF(AND(НачИнвП_Дата&lt;=HU$3,КИнвП_Дата&gt;HU$3),
             INDEX(ЗФ,MATCH($A24,ЗФ!$A:$A,0),MATCH("На реализацию"&amp;YEAR(HU$3),ЗФ!$2:$2,0))*INDEX(КЗ!$A$1:$O$13,MATCH($A24,КЗ!$A:$A,0),MATCH(MONTH(HU$3),КЗ!$1:$1,0)),""),0)</f>
        <v>0</v>
      </c>
      <c r="HV25" s="238" cm="1">
        <f t="array" aca="1" ref="HV25" ca="1">IFERROR(IF(AND(НачИнвП_Дата&lt;=HV$3,КИнвП_Дата&gt;HV$3),
             INDEX(ЗФ,MATCH($A24,ЗФ!$A:$A,0),MATCH("На реализацию"&amp;YEAR(HV$3),ЗФ!$2:$2,0))*INDEX(КЗ!$A$1:$O$13,MATCH($A24,КЗ!$A:$A,0),MATCH(MONTH(HV$3),КЗ!$1:$1,0)),""),0)</f>
        <v>5.5</v>
      </c>
      <c r="HW25" s="238" cm="1">
        <f t="array" aca="1" ref="HW25" ca="1">IFERROR(IF(AND(НачИнвП_Дата&lt;=HW$3,КИнвП_Дата&gt;HW$3),
             INDEX(ЗФ,MATCH($A24,ЗФ!$A:$A,0),MATCH("На реализацию"&amp;YEAR(HW$3),ЗФ!$2:$2,0))*INDEX(КЗ!$A$1:$O$13,MATCH($A24,КЗ!$A:$A,0),MATCH(MONTH(HW$3),КЗ!$1:$1,0)),""),0)</f>
        <v>5.5</v>
      </c>
      <c r="HX25" s="238" cm="1">
        <f t="array" aca="1" ref="HX25" ca="1">IFERROR(IF(AND(НачИнвП_Дата&lt;=HX$3,КИнвП_Дата&gt;HX$3),
             INDEX(ЗФ,MATCH($A24,ЗФ!$A:$A,0),MATCH("На реализацию"&amp;YEAR(HX$3),ЗФ!$2:$2,0))*INDEX(КЗ!$A$1:$O$13,MATCH($A24,КЗ!$A:$A,0),MATCH(MONTH(HX$3),КЗ!$1:$1,0)),""),0)</f>
        <v>0</v>
      </c>
      <c r="HY25" s="238" cm="1">
        <f t="array" aca="1" ref="HY25" ca="1">IFERROR(IF(AND(НачИнвП_Дата&lt;=HY$3,КИнвП_Дата&gt;HY$3),
             INDEX(ЗФ,MATCH($A24,ЗФ!$A:$A,0),MATCH("На реализацию"&amp;YEAR(HY$3),ЗФ!$2:$2,0))*INDEX(КЗ!$A$1:$O$13,MATCH($A24,КЗ!$A:$A,0),MATCH(MONTH(HY$3),КЗ!$1:$1,0)),""),0)</f>
        <v>0</v>
      </c>
      <c r="HZ25" s="238" cm="1">
        <f t="array" aca="1" ref="HZ25" ca="1">IFERROR(IF(AND(НачИнвП_Дата&lt;=HZ$3,КИнвП_Дата&gt;HZ$3),
             INDEX(ЗФ,MATCH($A24,ЗФ!$A:$A,0),MATCH("На реализацию"&amp;YEAR(HZ$3),ЗФ!$2:$2,0))*INDEX(КЗ!$A$1:$O$13,MATCH($A24,КЗ!$A:$A,0),MATCH(MONTH(HZ$3),КЗ!$1:$1,0)),""),0)</f>
        <v>0</v>
      </c>
      <c r="IA25" s="548">
        <f t="shared" ref="IA25" ca="1" si="973">SUM(HO25:HZ25)</f>
        <v>11</v>
      </c>
      <c r="IB25" s="238" cm="1">
        <f t="array" aca="1" ref="IB25" ca="1">IFERROR(IF(AND(НачИнвП_Дата&lt;=IB$3,КИнвП_Дата&gt;IB$3),
             INDEX(ЗФ,MATCH($A24,ЗФ!$A:$A,0),MATCH("На реализацию"&amp;YEAR(IB$3),ЗФ!$2:$2,0))*INDEX(КЗ!$A$1:$O$13,MATCH($A24,КЗ!$A:$A,0),MATCH(MONTH(IB$3),КЗ!$1:$1,0)),""),0)</f>
        <v>0</v>
      </c>
      <c r="IC25" s="238" cm="1">
        <f t="array" aca="1" ref="IC25" ca="1">IFERROR(IF(AND(НачИнвП_Дата&lt;=IC$3,КИнвП_Дата&gt;IC$3),
             INDEX(ЗФ,MATCH($A24,ЗФ!$A:$A,0),MATCH("На реализацию"&amp;YEAR(IC$3),ЗФ!$2:$2,0))*INDEX(КЗ!$A$1:$O$13,MATCH($A24,КЗ!$A:$A,0),MATCH(MONTH(IC$3),КЗ!$1:$1,0)),""),0)</f>
        <v>0</v>
      </c>
      <c r="ID25" s="238" cm="1">
        <f t="array" aca="1" ref="ID25" ca="1">IFERROR(IF(AND(НачИнвП_Дата&lt;=ID$3,КИнвП_Дата&gt;ID$3),
             INDEX(ЗФ,MATCH($A24,ЗФ!$A:$A,0),MATCH("На реализацию"&amp;YEAR(ID$3),ЗФ!$2:$2,0))*INDEX(КЗ!$A$1:$O$13,MATCH($A24,КЗ!$A:$A,0),MATCH(MONTH(ID$3),КЗ!$1:$1,0)),""),0)</f>
        <v>0</v>
      </c>
      <c r="IE25" s="238" cm="1">
        <f t="array" aca="1" ref="IE25" ca="1">IFERROR(IF(AND(НачИнвП_Дата&lt;=IE$3,КИнвП_Дата&gt;IE$3),
             INDEX(ЗФ,MATCH($A24,ЗФ!$A:$A,0),MATCH("На реализацию"&amp;YEAR(IE$3),ЗФ!$2:$2,0))*INDEX(КЗ!$A$1:$O$13,MATCH($A24,КЗ!$A:$A,0),MATCH(MONTH(IE$3),КЗ!$1:$1,0)),""),0)</f>
        <v>0</v>
      </c>
      <c r="IF25" s="238" cm="1">
        <f t="array" aca="1" ref="IF25" ca="1">IFERROR(IF(AND(НачИнвП_Дата&lt;=IF$3,КИнвП_Дата&gt;IF$3),
             INDEX(ЗФ,MATCH($A24,ЗФ!$A:$A,0),MATCH("На реализацию"&amp;YEAR(IF$3),ЗФ!$2:$2,0))*INDEX(КЗ!$A$1:$O$13,MATCH($A24,КЗ!$A:$A,0),MATCH(MONTH(IF$3),КЗ!$1:$1,0)),""),0)</f>
        <v>0</v>
      </c>
      <c r="IG25" s="238" cm="1">
        <f t="array" aca="1" ref="IG25" ca="1">IFERROR(IF(AND(НачИнвП_Дата&lt;=IG$3,КИнвП_Дата&gt;IG$3),
             INDEX(ЗФ,MATCH($A24,ЗФ!$A:$A,0),MATCH("На реализацию"&amp;YEAR(IG$3),ЗФ!$2:$2,0))*INDEX(КЗ!$A$1:$O$13,MATCH($A24,КЗ!$A:$A,0),MATCH(MONTH(IG$3),КЗ!$1:$1,0)),""),0)</f>
        <v>0</v>
      </c>
      <c r="IH25" s="238" cm="1">
        <f t="array" aca="1" ref="IH25" ca="1">IFERROR(IF(AND(НачИнвП_Дата&lt;=IH$3,КИнвП_Дата&gt;IH$3),
             INDEX(ЗФ,MATCH($A24,ЗФ!$A:$A,0),MATCH("На реализацию"&amp;YEAR(IH$3),ЗФ!$2:$2,0))*INDEX(КЗ!$A$1:$O$13,MATCH($A24,КЗ!$A:$A,0),MATCH(MONTH(IH$3),КЗ!$1:$1,0)),""),0)</f>
        <v>0</v>
      </c>
      <c r="II25" s="238" cm="1">
        <f t="array" aca="1" ref="II25" ca="1">IFERROR(IF(AND(НачИнвП_Дата&lt;=II$3,КИнвП_Дата&gt;II$3),
             INDEX(ЗФ,MATCH($A24,ЗФ!$A:$A,0),MATCH("На реализацию"&amp;YEAR(II$3),ЗФ!$2:$2,0))*INDEX(КЗ!$A$1:$O$13,MATCH($A24,КЗ!$A:$A,0),MATCH(MONTH(II$3),КЗ!$1:$1,0)),""),0)</f>
        <v>5.5</v>
      </c>
      <c r="IJ25" s="238" cm="1">
        <f t="array" aca="1" ref="IJ25" ca="1">IFERROR(IF(AND(НачИнвП_Дата&lt;=IJ$3,КИнвП_Дата&gt;IJ$3),
             INDEX(ЗФ,MATCH($A24,ЗФ!$A:$A,0),MATCH("На реализацию"&amp;YEAR(IJ$3),ЗФ!$2:$2,0))*INDEX(КЗ!$A$1:$O$13,MATCH($A24,КЗ!$A:$A,0),MATCH(MONTH(IJ$3),КЗ!$1:$1,0)),""),0)</f>
        <v>5.5</v>
      </c>
      <c r="IK25" s="238" cm="1">
        <f t="array" aca="1" ref="IK25" ca="1">IFERROR(IF(AND(НачИнвП_Дата&lt;=IK$3,КИнвП_Дата&gt;IK$3),
             INDEX(ЗФ,MATCH($A24,ЗФ!$A:$A,0),MATCH("На реализацию"&amp;YEAR(IK$3),ЗФ!$2:$2,0))*INDEX(КЗ!$A$1:$O$13,MATCH($A24,КЗ!$A:$A,0),MATCH(MONTH(IK$3),КЗ!$1:$1,0)),""),0)</f>
        <v>0</v>
      </c>
      <c r="IL25" s="238" cm="1">
        <f t="array" aca="1" ref="IL25" ca="1">IFERROR(IF(AND(НачИнвП_Дата&lt;=IL$3,КИнвП_Дата&gt;IL$3),
             INDEX(ЗФ,MATCH($A24,ЗФ!$A:$A,0),MATCH("На реализацию"&amp;YEAR(IL$3),ЗФ!$2:$2,0))*INDEX(КЗ!$A$1:$O$13,MATCH($A24,КЗ!$A:$A,0),MATCH(MONTH(IL$3),КЗ!$1:$1,0)),""),0)</f>
        <v>0</v>
      </c>
      <c r="IM25" s="238" cm="1">
        <f t="array" aca="1" ref="IM25" ca="1">IFERROR(IF(AND(НачИнвП_Дата&lt;=IM$3,КИнвП_Дата&gt;IM$3),
             INDEX(ЗФ,MATCH($A24,ЗФ!$A:$A,0),MATCH("На реализацию"&amp;YEAR(IM$3),ЗФ!$2:$2,0))*INDEX(КЗ!$A$1:$O$13,MATCH($A24,КЗ!$A:$A,0),MATCH(MONTH(IM$3),КЗ!$1:$1,0)),""),0)</f>
        <v>0</v>
      </c>
      <c r="IN25" s="548">
        <f t="shared" ref="IN25" ca="1" si="974">SUM(IB25:IM25)</f>
        <v>11</v>
      </c>
      <c r="IO25" s="238" cm="1">
        <f t="array" aca="1" ref="IO25" ca="1">IFERROR(IF(AND(НачИнвП_Дата&lt;=IO$3,КИнвП_Дата&gt;IO$3),
             INDEX(ЗФ,MATCH($A24,ЗФ!$A:$A,0),MATCH("На реализацию"&amp;YEAR(IO$3),ЗФ!$2:$2,0))*INDEX(КЗ!$A$1:$O$13,MATCH($A24,КЗ!$A:$A,0),MATCH(MONTH(IO$3),КЗ!$1:$1,0)),""),0)</f>
        <v>0</v>
      </c>
      <c r="IP25" s="238" cm="1">
        <f t="array" aca="1" ref="IP25" ca="1">IFERROR(IF(AND(НачИнвП_Дата&lt;=IP$3,КИнвП_Дата&gt;IP$3),
             INDEX(ЗФ,MATCH($A24,ЗФ!$A:$A,0),MATCH("На реализацию"&amp;YEAR(IP$3),ЗФ!$2:$2,0))*INDEX(КЗ!$A$1:$O$13,MATCH($A24,КЗ!$A:$A,0),MATCH(MONTH(IP$3),КЗ!$1:$1,0)),""),0)</f>
        <v>0</v>
      </c>
      <c r="IQ25" s="238" cm="1">
        <f t="array" aca="1" ref="IQ25" ca="1">IFERROR(IF(AND(НачИнвП_Дата&lt;=IQ$3,КИнвП_Дата&gt;IQ$3),
             INDEX(ЗФ,MATCH($A24,ЗФ!$A:$A,0),MATCH("На реализацию"&amp;YEAR(IQ$3),ЗФ!$2:$2,0))*INDEX(КЗ!$A$1:$O$13,MATCH($A24,КЗ!$A:$A,0),MATCH(MONTH(IQ$3),КЗ!$1:$1,0)),""),0)</f>
        <v>0</v>
      </c>
      <c r="IR25" s="238" cm="1">
        <f t="array" aca="1" ref="IR25" ca="1">IFERROR(IF(AND(НачИнвП_Дата&lt;=IR$3,КИнвП_Дата&gt;IR$3),
             INDEX(ЗФ,MATCH($A24,ЗФ!$A:$A,0),MATCH("На реализацию"&amp;YEAR(IR$3),ЗФ!$2:$2,0))*INDEX(КЗ!$A$1:$O$13,MATCH($A24,КЗ!$A:$A,0),MATCH(MONTH(IR$3),КЗ!$1:$1,0)),""),0)</f>
        <v>0</v>
      </c>
      <c r="IS25" s="238" cm="1">
        <f t="array" aca="1" ref="IS25" ca="1">IFERROR(IF(AND(НачИнвП_Дата&lt;=IS$3,КИнвП_Дата&gt;IS$3),
             INDEX(ЗФ,MATCH($A24,ЗФ!$A:$A,0),MATCH("На реализацию"&amp;YEAR(IS$3),ЗФ!$2:$2,0))*INDEX(КЗ!$A$1:$O$13,MATCH($A24,КЗ!$A:$A,0),MATCH(MONTH(IS$3),КЗ!$1:$1,0)),""),0)</f>
        <v>0</v>
      </c>
      <c r="IT25" s="238" cm="1">
        <f t="array" aca="1" ref="IT25" ca="1">IFERROR(IF(AND(НачИнвП_Дата&lt;=IT$3,КИнвП_Дата&gt;IT$3),
             INDEX(ЗФ,MATCH($A24,ЗФ!$A:$A,0),MATCH("На реализацию"&amp;YEAR(IT$3),ЗФ!$2:$2,0))*INDEX(КЗ!$A$1:$O$13,MATCH($A24,КЗ!$A:$A,0),MATCH(MONTH(IT$3),КЗ!$1:$1,0)),""),0)</f>
        <v>0</v>
      </c>
      <c r="IU25" s="238" cm="1">
        <f t="array" aca="1" ref="IU25" ca="1">IFERROR(IF(AND(НачИнвП_Дата&lt;=IU$3,КИнвП_Дата&gt;IU$3),
             INDEX(ЗФ,MATCH($A24,ЗФ!$A:$A,0),MATCH("На реализацию"&amp;YEAR(IU$3),ЗФ!$2:$2,0))*INDEX(КЗ!$A$1:$O$13,MATCH($A24,КЗ!$A:$A,0),MATCH(MONTH(IU$3),КЗ!$1:$1,0)),""),0)</f>
        <v>0</v>
      </c>
      <c r="IV25" s="238" cm="1">
        <f t="array" aca="1" ref="IV25" ca="1">IFERROR(IF(AND(НачИнвП_Дата&lt;=IV$3,КИнвП_Дата&gt;IV$3),
             INDEX(ЗФ,MATCH($A24,ЗФ!$A:$A,0),MATCH("На реализацию"&amp;YEAR(IV$3),ЗФ!$2:$2,0))*INDEX(КЗ!$A$1:$O$13,MATCH($A24,КЗ!$A:$A,0),MATCH(MONTH(IV$3),КЗ!$1:$1,0)),""),0)</f>
        <v>5.5</v>
      </c>
      <c r="IW25" s="238" cm="1">
        <f t="array" aca="1" ref="IW25" ca="1">IFERROR(IF(AND(НачИнвП_Дата&lt;=IW$3,КИнвП_Дата&gt;IW$3),
             INDEX(ЗФ,MATCH($A24,ЗФ!$A:$A,0),MATCH("На реализацию"&amp;YEAR(IW$3),ЗФ!$2:$2,0))*INDEX(КЗ!$A$1:$O$13,MATCH($A24,КЗ!$A:$A,0),MATCH(MONTH(IW$3),КЗ!$1:$1,0)),""),0)</f>
        <v>5.5</v>
      </c>
      <c r="IX25" s="238" cm="1">
        <f t="array" aca="1" ref="IX25" ca="1">IFERROR(IF(AND(НачИнвП_Дата&lt;=IX$3,КИнвП_Дата&gt;IX$3),
             INDEX(ЗФ,MATCH($A24,ЗФ!$A:$A,0),MATCH("На реализацию"&amp;YEAR(IX$3),ЗФ!$2:$2,0))*INDEX(КЗ!$A$1:$O$13,MATCH($A24,КЗ!$A:$A,0),MATCH(MONTH(IX$3),КЗ!$1:$1,0)),""),0)</f>
        <v>0</v>
      </c>
      <c r="IY25" s="238" cm="1">
        <f t="array" aca="1" ref="IY25" ca="1">IFERROR(IF(AND(НачИнвП_Дата&lt;=IY$3,КИнвП_Дата&gt;IY$3),
             INDEX(ЗФ,MATCH($A24,ЗФ!$A:$A,0),MATCH("На реализацию"&amp;YEAR(IY$3),ЗФ!$2:$2,0))*INDEX(КЗ!$A$1:$O$13,MATCH($A24,КЗ!$A:$A,0),MATCH(MONTH(IY$3),КЗ!$1:$1,0)),""),0)</f>
        <v>0</v>
      </c>
      <c r="IZ25" s="238" cm="1">
        <f t="array" aca="1" ref="IZ25" ca="1">IFERROR(IF(AND(НачИнвП_Дата&lt;=IZ$3,КИнвП_Дата&gt;IZ$3),
             INDEX(ЗФ,MATCH($A24,ЗФ!$A:$A,0),MATCH("На реализацию"&amp;YEAR(IZ$3),ЗФ!$2:$2,0))*INDEX(КЗ!$A$1:$O$13,MATCH($A24,КЗ!$A:$A,0),MATCH(MONTH(IZ$3),КЗ!$1:$1,0)),""),0)</f>
        <v>0</v>
      </c>
      <c r="JA25" s="548">
        <f t="shared" ref="JA25" ca="1" si="975">SUM(IO25:IZ25)</f>
        <v>11</v>
      </c>
      <c r="JB25" s="238" cm="1">
        <f t="array" aca="1" ref="JB25" ca="1">IFERROR(IF(AND(НачИнвП_Дата&lt;=JB$3,КИнвП_Дата&gt;JB$3),
             INDEX(ЗФ,MATCH($A24,ЗФ!$A:$A,0),MATCH("На реализацию"&amp;YEAR(JB$3),ЗФ!$2:$2,0))*INDEX(КЗ!$A$1:$O$13,MATCH($A24,КЗ!$A:$A,0),MATCH(MONTH(JB$3),КЗ!$1:$1,0)),""),0)</f>
        <v>0</v>
      </c>
      <c r="JC25" s="238" cm="1">
        <f t="array" aca="1" ref="JC25" ca="1">IFERROR(IF(AND(НачИнвП_Дата&lt;=JC$3,КИнвП_Дата&gt;JC$3),
             INDEX(ЗФ,MATCH($A24,ЗФ!$A:$A,0),MATCH("На реализацию"&amp;YEAR(JC$3),ЗФ!$2:$2,0))*INDEX(КЗ!$A$1:$O$13,MATCH($A24,КЗ!$A:$A,0),MATCH(MONTH(JC$3),КЗ!$1:$1,0)),""),0)</f>
        <v>0</v>
      </c>
      <c r="JD25" s="238" cm="1">
        <f t="array" aca="1" ref="JD25" ca="1">IFERROR(IF(AND(НачИнвП_Дата&lt;=JD$3,КИнвП_Дата&gt;JD$3),
             INDEX(ЗФ,MATCH($A24,ЗФ!$A:$A,0),MATCH("На реализацию"&amp;YEAR(JD$3),ЗФ!$2:$2,0))*INDEX(КЗ!$A$1:$O$13,MATCH($A24,КЗ!$A:$A,0),MATCH(MONTH(JD$3),КЗ!$1:$1,0)),""),0)</f>
        <v>0</v>
      </c>
      <c r="JE25" s="238" cm="1">
        <f t="array" aca="1" ref="JE25" ca="1">IFERROR(IF(AND(НачИнвП_Дата&lt;=JE$3,КИнвП_Дата&gt;JE$3),
             INDEX(ЗФ,MATCH($A24,ЗФ!$A:$A,0),MATCH("На реализацию"&amp;YEAR(JE$3),ЗФ!$2:$2,0))*INDEX(КЗ!$A$1:$O$13,MATCH($A24,КЗ!$A:$A,0),MATCH(MONTH(JE$3),КЗ!$1:$1,0)),""),0)</f>
        <v>0</v>
      </c>
      <c r="JF25" s="238" cm="1">
        <f t="array" aca="1" ref="JF25" ca="1">IFERROR(IF(AND(НачИнвП_Дата&lt;=JF$3,КИнвП_Дата&gt;JF$3),
             INDEX(ЗФ,MATCH($A24,ЗФ!$A:$A,0),MATCH("На реализацию"&amp;YEAR(JF$3),ЗФ!$2:$2,0))*INDEX(КЗ!$A$1:$O$13,MATCH($A24,КЗ!$A:$A,0),MATCH(MONTH(JF$3),КЗ!$1:$1,0)),""),0)</f>
        <v>0</v>
      </c>
      <c r="JG25" s="238" cm="1">
        <f t="array" aca="1" ref="JG25" ca="1">IFERROR(IF(AND(НачИнвП_Дата&lt;=JG$3,КИнвП_Дата&gt;JG$3),
             INDEX(ЗФ,MATCH($A24,ЗФ!$A:$A,0),MATCH("На реализацию"&amp;YEAR(JG$3),ЗФ!$2:$2,0))*INDEX(КЗ!$A$1:$O$13,MATCH($A24,КЗ!$A:$A,0),MATCH(MONTH(JG$3),КЗ!$1:$1,0)),""),0)</f>
        <v>0</v>
      </c>
      <c r="JH25" s="238" cm="1">
        <f t="array" aca="1" ref="JH25" ca="1">IFERROR(IF(AND(НачИнвП_Дата&lt;=JH$3,КИнвП_Дата&gt;JH$3),
             INDEX(ЗФ,MATCH($A24,ЗФ!$A:$A,0),MATCH("На реализацию"&amp;YEAR(JH$3),ЗФ!$2:$2,0))*INDEX(КЗ!$A$1:$O$13,MATCH($A24,КЗ!$A:$A,0),MATCH(MONTH(JH$3),КЗ!$1:$1,0)),""),0)</f>
        <v>0</v>
      </c>
      <c r="JI25" s="238" cm="1">
        <f t="array" aca="1" ref="JI25" ca="1">IFERROR(IF(AND(НачИнвП_Дата&lt;=JI$3,КИнвП_Дата&gt;JI$3),
             INDEX(ЗФ,MATCH($A24,ЗФ!$A:$A,0),MATCH("На реализацию"&amp;YEAR(JI$3),ЗФ!$2:$2,0))*INDEX(КЗ!$A$1:$O$13,MATCH($A24,КЗ!$A:$A,0),MATCH(MONTH(JI$3),КЗ!$1:$1,0)),""),0)</f>
        <v>5.5</v>
      </c>
      <c r="JJ25" s="238" cm="1">
        <f t="array" aca="1" ref="JJ25" ca="1">IFERROR(IF(AND(НачИнвП_Дата&lt;=JJ$3,КИнвП_Дата&gt;JJ$3),
             INDEX(ЗФ,MATCH($A24,ЗФ!$A:$A,0),MATCH("На реализацию"&amp;YEAR(JJ$3),ЗФ!$2:$2,0))*INDEX(КЗ!$A$1:$O$13,MATCH($A24,КЗ!$A:$A,0),MATCH(MONTH(JJ$3),КЗ!$1:$1,0)),""),0)</f>
        <v>5.5</v>
      </c>
      <c r="JK25" s="238" cm="1">
        <f t="array" aca="1" ref="JK25" ca="1">IFERROR(IF(AND(НачИнвП_Дата&lt;=JK$3,КИнвП_Дата&gt;JK$3),
             INDEX(ЗФ,MATCH($A24,ЗФ!$A:$A,0),MATCH("На реализацию"&amp;YEAR(JK$3),ЗФ!$2:$2,0))*INDEX(КЗ!$A$1:$O$13,MATCH($A24,КЗ!$A:$A,0),MATCH(MONTH(JK$3),КЗ!$1:$1,0)),""),0)</f>
        <v>0</v>
      </c>
      <c r="JL25" s="238" cm="1">
        <f t="array" aca="1" ref="JL25" ca="1">IFERROR(IF(AND(НачИнвП_Дата&lt;=JL$3,КИнвП_Дата&gt;JL$3),
             INDEX(ЗФ,MATCH($A24,ЗФ!$A:$A,0),MATCH("На реализацию"&amp;YEAR(JL$3),ЗФ!$2:$2,0))*INDEX(КЗ!$A$1:$O$13,MATCH($A24,КЗ!$A:$A,0),MATCH(MONTH(JL$3),КЗ!$1:$1,0)),""),0)</f>
        <v>0</v>
      </c>
      <c r="JM25" s="238" cm="1">
        <f t="array" aca="1" ref="JM25" ca="1">IFERROR(IF(AND(НачИнвП_Дата&lt;=JM$3,КИнвП_Дата&gt;JM$3),
             INDEX(ЗФ,MATCH($A24,ЗФ!$A:$A,0),MATCH("На реализацию"&amp;YEAR(JM$3),ЗФ!$2:$2,0))*INDEX(КЗ!$A$1:$O$13,MATCH($A24,КЗ!$A:$A,0),MATCH(MONTH(JM$3),КЗ!$1:$1,0)),""),0)</f>
        <v>0</v>
      </c>
      <c r="JN25" s="548">
        <f t="shared" ref="JN25" ca="1" si="976">SUM(JB25:JM25)</f>
        <v>11</v>
      </c>
      <c r="JO25" s="238" cm="1">
        <f t="array" aca="1" ref="JO25" ca="1">IFERROR(IF(AND(НачИнвП_Дата&lt;=JO$3,КИнвП_Дата&gt;JO$3),
             INDEX(ЗФ,MATCH($A24,ЗФ!$A:$A,0),MATCH("На реализацию"&amp;YEAR(JO$3),ЗФ!$2:$2,0))*INDEX(КЗ!$A$1:$O$13,MATCH($A24,КЗ!$A:$A,0),MATCH(MONTH(JO$3),КЗ!$1:$1,0)),""),0)</f>
        <v>0</v>
      </c>
      <c r="JP25" s="238" cm="1">
        <f t="array" aca="1" ref="JP25" ca="1">IFERROR(IF(AND(НачИнвП_Дата&lt;=JP$3,КИнвП_Дата&gt;JP$3),
             INDEX(ЗФ,MATCH($A24,ЗФ!$A:$A,0),MATCH("На реализацию"&amp;YEAR(JP$3),ЗФ!$2:$2,0))*INDEX(КЗ!$A$1:$O$13,MATCH($A24,КЗ!$A:$A,0),MATCH(MONTH(JP$3),КЗ!$1:$1,0)),""),0)</f>
        <v>0</v>
      </c>
      <c r="JQ25" s="238" cm="1">
        <f t="array" aca="1" ref="JQ25" ca="1">IFERROR(IF(AND(НачИнвП_Дата&lt;=JQ$3,КИнвП_Дата&gt;JQ$3),
             INDEX(ЗФ,MATCH($A24,ЗФ!$A:$A,0),MATCH("На реализацию"&amp;YEAR(JQ$3),ЗФ!$2:$2,0))*INDEX(КЗ!$A$1:$O$13,MATCH($A24,КЗ!$A:$A,0),MATCH(MONTH(JQ$3),КЗ!$1:$1,0)),""),0)</f>
        <v>0</v>
      </c>
      <c r="JR25" s="238" cm="1">
        <f t="array" aca="1" ref="JR25" ca="1">IFERROR(IF(AND(НачИнвП_Дата&lt;=JR$3,КИнвП_Дата&gt;JR$3),
             INDEX(ЗФ,MATCH($A24,ЗФ!$A:$A,0),MATCH("На реализацию"&amp;YEAR(JR$3),ЗФ!$2:$2,0))*INDEX(КЗ!$A$1:$O$13,MATCH($A24,КЗ!$A:$A,0),MATCH(MONTH(JR$3),КЗ!$1:$1,0)),""),0)</f>
        <v>0</v>
      </c>
      <c r="JS25" s="238" cm="1">
        <f t="array" aca="1" ref="JS25" ca="1">IFERROR(IF(AND(НачИнвП_Дата&lt;=JS$3,КИнвП_Дата&gt;JS$3),
             INDEX(ЗФ,MATCH($A24,ЗФ!$A:$A,0),MATCH("На реализацию"&amp;YEAR(JS$3),ЗФ!$2:$2,0))*INDEX(КЗ!$A$1:$O$13,MATCH($A24,КЗ!$A:$A,0),MATCH(MONTH(JS$3),КЗ!$1:$1,0)),""),0)</f>
        <v>0</v>
      </c>
      <c r="JT25" s="238" cm="1">
        <f t="array" aca="1" ref="JT25" ca="1">IFERROR(IF(AND(НачИнвП_Дата&lt;=JT$3,КИнвП_Дата&gt;JT$3),
             INDEX(ЗФ,MATCH($A24,ЗФ!$A:$A,0),MATCH("На реализацию"&amp;YEAR(JT$3),ЗФ!$2:$2,0))*INDEX(КЗ!$A$1:$O$13,MATCH($A24,КЗ!$A:$A,0),MATCH(MONTH(JT$3),КЗ!$1:$1,0)),""),0)</f>
        <v>0</v>
      </c>
      <c r="JU25" s="238" cm="1">
        <f t="array" aca="1" ref="JU25" ca="1">IFERROR(IF(AND(НачИнвП_Дата&lt;=JU$3,КИнвП_Дата&gt;JU$3),
             INDEX(ЗФ,MATCH($A24,ЗФ!$A:$A,0),MATCH("На реализацию"&amp;YEAR(JU$3),ЗФ!$2:$2,0))*INDEX(КЗ!$A$1:$O$13,MATCH($A24,КЗ!$A:$A,0),MATCH(MONTH(JU$3),КЗ!$1:$1,0)),""),0)</f>
        <v>0</v>
      </c>
      <c r="JV25" s="238" cm="1">
        <f t="array" aca="1" ref="JV25" ca="1">IFERROR(IF(AND(НачИнвП_Дата&lt;=JV$3,КИнвП_Дата&gt;JV$3),
             INDEX(ЗФ,MATCH($A24,ЗФ!$A:$A,0),MATCH("На реализацию"&amp;YEAR(JV$3),ЗФ!$2:$2,0))*INDEX(КЗ!$A$1:$O$13,MATCH($A24,КЗ!$A:$A,0),MATCH(MONTH(JV$3),КЗ!$1:$1,0)),""),0)</f>
        <v>5.5</v>
      </c>
      <c r="JW25" s="238" cm="1">
        <f t="array" aca="1" ref="JW25" ca="1">IFERROR(IF(AND(НачИнвП_Дата&lt;=JW$3,КИнвП_Дата&gt;JW$3),
             INDEX(ЗФ,MATCH($A24,ЗФ!$A:$A,0),MATCH("На реализацию"&amp;YEAR(JW$3),ЗФ!$2:$2,0))*INDEX(КЗ!$A$1:$O$13,MATCH($A24,КЗ!$A:$A,0),MATCH(MONTH(JW$3),КЗ!$1:$1,0)),""),0)</f>
        <v>5.5</v>
      </c>
      <c r="JX25" s="238" cm="1">
        <f t="array" aca="1" ref="JX25" ca="1">IFERROR(IF(AND(НачИнвП_Дата&lt;=JX$3,КИнвП_Дата&gt;JX$3),
             INDEX(ЗФ,MATCH($A24,ЗФ!$A:$A,0),MATCH("На реализацию"&amp;YEAR(JX$3),ЗФ!$2:$2,0))*INDEX(КЗ!$A$1:$O$13,MATCH($A24,КЗ!$A:$A,0),MATCH(MONTH(JX$3),КЗ!$1:$1,0)),""),0)</f>
        <v>0</v>
      </c>
      <c r="JY25" s="238" cm="1">
        <f t="array" aca="1" ref="JY25" ca="1">IFERROR(IF(AND(НачИнвП_Дата&lt;=JY$3,КИнвП_Дата&gt;JY$3),
             INDEX(ЗФ,MATCH($A24,ЗФ!$A:$A,0),MATCH("На реализацию"&amp;YEAR(JY$3),ЗФ!$2:$2,0))*INDEX(КЗ!$A$1:$O$13,MATCH($A24,КЗ!$A:$A,0),MATCH(MONTH(JY$3),КЗ!$1:$1,0)),""),0)</f>
        <v>0</v>
      </c>
      <c r="JZ25" s="238" cm="1">
        <f t="array" aca="1" ref="JZ25" ca="1">IFERROR(IF(AND(НачИнвП_Дата&lt;=JZ$3,КИнвП_Дата&gt;JZ$3),
             INDEX(ЗФ,MATCH($A24,ЗФ!$A:$A,0),MATCH("На реализацию"&amp;YEAR(JZ$3),ЗФ!$2:$2,0))*INDEX(КЗ!$A$1:$O$13,MATCH($A24,КЗ!$A:$A,0),MATCH(MONTH(JZ$3),КЗ!$1:$1,0)),""),0)</f>
        <v>0</v>
      </c>
      <c r="KA25" s="548">
        <f t="shared" ref="KA25" ca="1" si="977">SUM(JO25:JZ25)</f>
        <v>11</v>
      </c>
      <c r="KB25" s="238" cm="1">
        <f t="array" aca="1" ref="KB25" ca="1">IFERROR(IF(AND(НачИнвП_Дата&lt;=KB$3,КИнвП_Дата&gt;KB$3),
             INDEX(ЗФ,MATCH($A24,ЗФ!$A:$A,0),MATCH("На реализацию"&amp;YEAR(KB$3),ЗФ!$2:$2,0))*INDEX(КЗ!$A$1:$O$13,MATCH($A24,КЗ!$A:$A,0),MATCH(MONTH(KB$3),КЗ!$1:$1,0)),""),0)</f>
        <v>0</v>
      </c>
      <c r="KC25" s="238" cm="1">
        <f t="array" aca="1" ref="KC25" ca="1">IFERROR(IF(AND(НачИнвП_Дата&lt;=KC$3,КИнвП_Дата&gt;KC$3),
             INDEX(ЗФ,MATCH($A24,ЗФ!$A:$A,0),MATCH("На реализацию"&amp;YEAR(KC$3),ЗФ!$2:$2,0))*INDEX(КЗ!$A$1:$O$13,MATCH($A24,КЗ!$A:$A,0),MATCH(MONTH(KC$3),КЗ!$1:$1,0)),""),0)</f>
        <v>0</v>
      </c>
      <c r="KD25" s="238" cm="1">
        <f t="array" aca="1" ref="KD25" ca="1">IFERROR(IF(AND(НачИнвП_Дата&lt;=KD$3,КИнвП_Дата&gt;KD$3),
             INDEX(ЗФ,MATCH($A24,ЗФ!$A:$A,0),MATCH("На реализацию"&amp;YEAR(KD$3),ЗФ!$2:$2,0))*INDEX(КЗ!$A$1:$O$13,MATCH($A24,КЗ!$A:$A,0),MATCH(MONTH(KD$3),КЗ!$1:$1,0)),""),0)</f>
        <v>0</v>
      </c>
      <c r="KE25" s="238" cm="1">
        <f t="array" aca="1" ref="KE25" ca="1">IFERROR(IF(AND(НачИнвП_Дата&lt;=KE$3,КИнвП_Дата&gt;KE$3),
             INDEX(ЗФ,MATCH($A24,ЗФ!$A:$A,0),MATCH("На реализацию"&amp;YEAR(KE$3),ЗФ!$2:$2,0))*INDEX(КЗ!$A$1:$O$13,MATCH($A24,КЗ!$A:$A,0),MATCH(MONTH(KE$3),КЗ!$1:$1,0)),""),0)</f>
        <v>0</v>
      </c>
      <c r="KF25" s="238" cm="1">
        <f t="array" aca="1" ref="KF25" ca="1">IFERROR(IF(AND(НачИнвП_Дата&lt;=KF$3,КИнвП_Дата&gt;KF$3),
             INDEX(ЗФ,MATCH($A24,ЗФ!$A:$A,0),MATCH("На реализацию"&amp;YEAR(KF$3),ЗФ!$2:$2,0))*INDEX(КЗ!$A$1:$O$13,MATCH($A24,КЗ!$A:$A,0),MATCH(MONTH(KF$3),КЗ!$1:$1,0)),""),0)</f>
        <v>0</v>
      </c>
      <c r="KG25" s="238" cm="1">
        <f t="array" aca="1" ref="KG25" ca="1">IFERROR(IF(AND(НачИнвП_Дата&lt;=KG$3,КИнвП_Дата&gt;KG$3),
             INDEX(ЗФ,MATCH($A24,ЗФ!$A:$A,0),MATCH("На реализацию"&amp;YEAR(KG$3),ЗФ!$2:$2,0))*INDEX(КЗ!$A$1:$O$13,MATCH($A24,КЗ!$A:$A,0),MATCH(MONTH(KG$3),КЗ!$1:$1,0)),""),0)</f>
        <v>0</v>
      </c>
      <c r="KH25" s="238" cm="1">
        <f t="array" aca="1" ref="KH25" ca="1">IFERROR(IF(AND(НачИнвП_Дата&lt;=KH$3,КИнвП_Дата&gt;KH$3),
             INDEX(ЗФ,MATCH($A24,ЗФ!$A:$A,0),MATCH("На реализацию"&amp;YEAR(KH$3),ЗФ!$2:$2,0))*INDEX(КЗ!$A$1:$O$13,MATCH($A24,КЗ!$A:$A,0),MATCH(MONTH(KH$3),КЗ!$1:$1,0)),""),0)</f>
        <v>0</v>
      </c>
      <c r="KI25" s="238" cm="1">
        <f t="array" aca="1" ref="KI25" ca="1">IFERROR(IF(AND(НачИнвП_Дата&lt;=KI$3,КИнвП_Дата&gt;KI$3),
             INDEX(ЗФ,MATCH($A24,ЗФ!$A:$A,0),MATCH("На реализацию"&amp;YEAR(KI$3),ЗФ!$2:$2,0))*INDEX(КЗ!$A$1:$O$13,MATCH($A24,КЗ!$A:$A,0),MATCH(MONTH(KI$3),КЗ!$1:$1,0)),""),0)</f>
        <v>5.5</v>
      </c>
      <c r="KJ25" s="238" cm="1">
        <f t="array" aca="1" ref="KJ25" ca="1">IFERROR(IF(AND(НачИнвП_Дата&lt;=KJ$3,КИнвП_Дата&gt;KJ$3),
             INDEX(ЗФ,MATCH($A24,ЗФ!$A:$A,0),MATCH("На реализацию"&amp;YEAR(KJ$3),ЗФ!$2:$2,0))*INDEX(КЗ!$A$1:$O$13,MATCH($A24,КЗ!$A:$A,0),MATCH(MONTH(KJ$3),КЗ!$1:$1,0)),""),0)</f>
        <v>5.5</v>
      </c>
      <c r="KK25" s="238" cm="1">
        <f t="array" aca="1" ref="KK25" ca="1">IFERROR(IF(AND(НачИнвП_Дата&lt;=KK$3,КИнвП_Дата&gt;KK$3),
             INDEX(ЗФ,MATCH($A24,ЗФ!$A:$A,0),MATCH("На реализацию"&amp;YEAR(KK$3),ЗФ!$2:$2,0))*INDEX(КЗ!$A$1:$O$13,MATCH($A24,КЗ!$A:$A,0),MATCH(MONTH(KK$3),КЗ!$1:$1,0)),""),0)</f>
        <v>0</v>
      </c>
      <c r="KL25" s="238" cm="1">
        <f t="array" aca="1" ref="KL25" ca="1">IFERROR(IF(AND(НачИнвП_Дата&lt;=KL$3,КИнвП_Дата&gt;KL$3),
             INDEX(ЗФ,MATCH($A24,ЗФ!$A:$A,0),MATCH("На реализацию"&amp;YEAR(KL$3),ЗФ!$2:$2,0))*INDEX(КЗ!$A$1:$O$13,MATCH($A24,КЗ!$A:$A,0),MATCH(MONTH(KL$3),КЗ!$1:$1,0)),""),0)</f>
        <v>0</v>
      </c>
      <c r="KM25" s="238" cm="1">
        <f t="array" aca="1" ref="KM25" ca="1">IFERROR(IF(AND(НачИнвП_Дата&lt;=KM$3,КИнвП_Дата&gt;KM$3),
             INDEX(ЗФ,MATCH($A24,ЗФ!$A:$A,0),MATCH("На реализацию"&amp;YEAR(KM$3),ЗФ!$2:$2,0))*INDEX(КЗ!$A$1:$O$13,MATCH($A24,КЗ!$A:$A,0),MATCH(MONTH(KM$3),КЗ!$1:$1,0)),""),0)</f>
        <v>0</v>
      </c>
      <c r="KN25" s="548">
        <f t="shared" ref="KN25" ca="1" si="978">SUM(KB25:KM25)</f>
        <v>11</v>
      </c>
      <c r="KO25" s="238" cm="1">
        <f t="array" aca="1" ref="KO25" ca="1">IFERROR(IF(AND(НачИнвП_Дата&lt;=KO$3,КИнвП_Дата&gt;KO$3),
             INDEX(ЗФ,MATCH($A24,ЗФ!$A:$A,0),MATCH("На реализацию"&amp;YEAR(KO$3),ЗФ!$2:$2,0))*INDEX(КЗ!$A$1:$O$13,MATCH($A24,КЗ!$A:$A,0),MATCH(MONTH(KO$3),КЗ!$1:$1,0)),""),0)</f>
        <v>0</v>
      </c>
      <c r="KP25" s="238" cm="1">
        <f t="array" aca="1" ref="KP25" ca="1">IFERROR(IF(AND(НачИнвП_Дата&lt;=KP$3,КИнвП_Дата&gt;KP$3),
             INDEX(ЗФ,MATCH($A24,ЗФ!$A:$A,0),MATCH("На реализацию"&amp;YEAR(KP$3),ЗФ!$2:$2,0))*INDEX(КЗ!$A$1:$O$13,MATCH($A24,КЗ!$A:$A,0),MATCH(MONTH(KP$3),КЗ!$1:$1,0)),""),0)</f>
        <v>0</v>
      </c>
      <c r="KQ25" s="238" cm="1">
        <f t="array" aca="1" ref="KQ25" ca="1">IFERROR(IF(AND(НачИнвП_Дата&lt;=KQ$3,КИнвП_Дата&gt;KQ$3),
             INDEX(ЗФ,MATCH($A24,ЗФ!$A:$A,0),MATCH("На реализацию"&amp;YEAR(KQ$3),ЗФ!$2:$2,0))*INDEX(КЗ!$A$1:$O$13,MATCH($A24,КЗ!$A:$A,0),MATCH(MONTH(KQ$3),КЗ!$1:$1,0)),""),0)</f>
        <v>0</v>
      </c>
      <c r="KR25" s="238" cm="1">
        <f t="array" aca="1" ref="KR25" ca="1">IFERROR(IF(AND(НачИнвП_Дата&lt;=KR$3,КИнвП_Дата&gt;KR$3),
             INDEX(ЗФ,MATCH($A24,ЗФ!$A:$A,0),MATCH("На реализацию"&amp;YEAR(KR$3),ЗФ!$2:$2,0))*INDEX(КЗ!$A$1:$O$13,MATCH($A24,КЗ!$A:$A,0),MATCH(MONTH(KR$3),КЗ!$1:$1,0)),""),0)</f>
        <v>0</v>
      </c>
      <c r="KS25" s="238" cm="1">
        <f t="array" aca="1" ref="KS25" ca="1">IFERROR(IF(AND(НачИнвП_Дата&lt;=KS$3,КИнвП_Дата&gt;KS$3),
             INDEX(ЗФ,MATCH($A24,ЗФ!$A:$A,0),MATCH("На реализацию"&amp;YEAR(KS$3),ЗФ!$2:$2,0))*INDEX(КЗ!$A$1:$O$13,MATCH($A24,КЗ!$A:$A,0),MATCH(MONTH(KS$3),КЗ!$1:$1,0)),""),0)</f>
        <v>0</v>
      </c>
      <c r="KT25" s="238" cm="1">
        <f t="array" aca="1" ref="KT25" ca="1">IFERROR(IF(AND(НачИнвП_Дата&lt;=KT$3,КИнвП_Дата&gt;KT$3),
             INDEX(ЗФ,MATCH($A24,ЗФ!$A:$A,0),MATCH("На реализацию"&amp;YEAR(KT$3),ЗФ!$2:$2,0))*INDEX(КЗ!$A$1:$O$13,MATCH($A24,КЗ!$A:$A,0),MATCH(MONTH(KT$3),КЗ!$1:$1,0)),""),0)</f>
        <v>0</v>
      </c>
      <c r="KU25" s="238" cm="1">
        <f t="array" aca="1" ref="KU25" ca="1">IFERROR(IF(AND(НачИнвП_Дата&lt;=KU$3,КИнвП_Дата&gt;KU$3),
             INDEX(ЗФ,MATCH($A24,ЗФ!$A:$A,0),MATCH("На реализацию"&amp;YEAR(KU$3),ЗФ!$2:$2,0))*INDEX(КЗ!$A$1:$O$13,MATCH($A24,КЗ!$A:$A,0),MATCH(MONTH(KU$3),КЗ!$1:$1,0)),""),0)</f>
        <v>0</v>
      </c>
      <c r="KV25" s="238" cm="1">
        <f t="array" aca="1" ref="KV25" ca="1">IFERROR(IF(AND(НачИнвП_Дата&lt;=KV$3,КИнвП_Дата&gt;KV$3),
             INDEX(ЗФ,MATCH($A24,ЗФ!$A:$A,0),MATCH("На реализацию"&amp;YEAR(KV$3),ЗФ!$2:$2,0))*INDEX(КЗ!$A$1:$O$13,MATCH($A24,КЗ!$A:$A,0),MATCH(MONTH(KV$3),КЗ!$1:$1,0)),""),0)</f>
        <v>5.5</v>
      </c>
      <c r="KW25" s="238" cm="1">
        <f t="array" aca="1" ref="KW25" ca="1">IFERROR(IF(AND(НачИнвП_Дата&lt;=KW$3,КИнвП_Дата&gt;KW$3),
             INDEX(ЗФ,MATCH($A24,ЗФ!$A:$A,0),MATCH("На реализацию"&amp;YEAR(KW$3),ЗФ!$2:$2,0))*INDEX(КЗ!$A$1:$O$13,MATCH($A24,КЗ!$A:$A,0),MATCH(MONTH(KW$3),КЗ!$1:$1,0)),""),0)</f>
        <v>5.5</v>
      </c>
      <c r="KX25" s="238" cm="1">
        <f t="array" aca="1" ref="KX25" ca="1">IFERROR(IF(AND(НачИнвП_Дата&lt;=KX$3,КИнвП_Дата&gt;KX$3),
             INDEX(ЗФ,MATCH($A24,ЗФ!$A:$A,0),MATCH("На реализацию"&amp;YEAR(KX$3),ЗФ!$2:$2,0))*INDEX(КЗ!$A$1:$O$13,MATCH($A24,КЗ!$A:$A,0),MATCH(MONTH(KX$3),КЗ!$1:$1,0)),""),0)</f>
        <v>0</v>
      </c>
      <c r="KY25" s="238" cm="1">
        <f t="array" aca="1" ref="KY25" ca="1">IFERROR(IF(AND(НачИнвП_Дата&lt;=KY$3,КИнвП_Дата&gt;KY$3),
             INDEX(ЗФ,MATCH($A24,ЗФ!$A:$A,0),MATCH("На реализацию"&amp;YEAR(KY$3),ЗФ!$2:$2,0))*INDEX(КЗ!$A$1:$O$13,MATCH($A24,КЗ!$A:$A,0),MATCH(MONTH(KY$3),КЗ!$1:$1,0)),""),0)</f>
        <v>0</v>
      </c>
      <c r="KZ25" s="238" cm="1">
        <f t="array" aca="1" ref="KZ25" ca="1">IFERROR(IF(AND(НачИнвП_Дата&lt;=KZ$3,КИнвП_Дата&gt;KZ$3),
             INDEX(ЗФ,MATCH($A24,ЗФ!$A:$A,0),MATCH("На реализацию"&amp;YEAR(KZ$3),ЗФ!$2:$2,0))*INDEX(КЗ!$A$1:$O$13,MATCH($A24,КЗ!$A:$A,0),MATCH(MONTH(KZ$3),КЗ!$1:$1,0)),""),0)</f>
        <v>0</v>
      </c>
      <c r="LA25" s="548">
        <f t="shared" ref="LA25" ca="1" si="979">SUM(KO25:KZ25)</f>
        <v>11</v>
      </c>
      <c r="LB25" s="238" cm="1">
        <f t="array" aca="1" ref="LB25" ca="1">IFERROR(IF(AND(НачИнвП_Дата&lt;=LB$3,КИнвП_Дата&gt;LB$3),
             INDEX(ЗФ,MATCH($A24,ЗФ!$A:$A,0),MATCH("На реализацию"&amp;YEAR(LB$3),ЗФ!$2:$2,0))*INDEX(КЗ!$A$1:$O$13,MATCH($A24,КЗ!$A:$A,0),MATCH(MONTH(LB$3),КЗ!$1:$1,0)),""),0)</f>
        <v>0</v>
      </c>
      <c r="LC25" s="238" cm="1">
        <f t="array" aca="1" ref="LC25" ca="1">IFERROR(IF(AND(НачИнвП_Дата&lt;=LC$3,КИнвП_Дата&gt;LC$3),
             INDEX(ЗФ,MATCH($A24,ЗФ!$A:$A,0),MATCH("На реализацию"&amp;YEAR(LC$3),ЗФ!$2:$2,0))*INDEX(КЗ!$A$1:$O$13,MATCH($A24,КЗ!$A:$A,0),MATCH(MONTH(LC$3),КЗ!$1:$1,0)),""),0)</f>
        <v>0</v>
      </c>
      <c r="LD25" s="238" cm="1">
        <f t="array" aca="1" ref="LD25" ca="1">IFERROR(IF(AND(НачИнвП_Дата&lt;=LD$3,КИнвП_Дата&gt;LD$3),
             INDEX(ЗФ,MATCH($A24,ЗФ!$A:$A,0),MATCH("На реализацию"&amp;YEAR(LD$3),ЗФ!$2:$2,0))*INDEX(КЗ!$A$1:$O$13,MATCH($A24,КЗ!$A:$A,0),MATCH(MONTH(LD$3),КЗ!$1:$1,0)),""),0)</f>
        <v>0</v>
      </c>
      <c r="LE25" s="238" cm="1">
        <f t="array" aca="1" ref="LE25" ca="1">IFERROR(IF(AND(НачИнвП_Дата&lt;=LE$3,КИнвП_Дата&gt;LE$3),
             INDEX(ЗФ,MATCH($A24,ЗФ!$A:$A,0),MATCH("На реализацию"&amp;YEAR(LE$3),ЗФ!$2:$2,0))*INDEX(КЗ!$A$1:$O$13,MATCH($A24,КЗ!$A:$A,0),MATCH(MONTH(LE$3),КЗ!$1:$1,0)),""),0)</f>
        <v>0</v>
      </c>
      <c r="LF25" s="238" cm="1">
        <f t="array" aca="1" ref="LF25" ca="1">IFERROR(IF(AND(НачИнвП_Дата&lt;=LF$3,КИнвП_Дата&gt;LF$3),
             INDEX(ЗФ,MATCH($A24,ЗФ!$A:$A,0),MATCH("На реализацию"&amp;YEAR(LF$3),ЗФ!$2:$2,0))*INDEX(КЗ!$A$1:$O$13,MATCH($A24,КЗ!$A:$A,0),MATCH(MONTH(LF$3),КЗ!$1:$1,0)),""),0)</f>
        <v>0</v>
      </c>
      <c r="LG25" s="238" cm="1">
        <f t="array" aca="1" ref="LG25" ca="1">IFERROR(IF(AND(НачИнвП_Дата&lt;=LG$3,КИнвП_Дата&gt;LG$3),
             INDEX(ЗФ,MATCH($A24,ЗФ!$A:$A,0),MATCH("На реализацию"&amp;YEAR(LG$3),ЗФ!$2:$2,0))*INDEX(КЗ!$A$1:$O$13,MATCH($A24,КЗ!$A:$A,0),MATCH(MONTH(LG$3),КЗ!$1:$1,0)),""),0)</f>
        <v>0</v>
      </c>
      <c r="LH25" s="238" cm="1">
        <f t="array" aca="1" ref="LH25" ca="1">IFERROR(IF(AND(НачИнвП_Дата&lt;=LH$3,КИнвП_Дата&gt;LH$3),
             INDEX(ЗФ,MATCH($A24,ЗФ!$A:$A,0),MATCH("На реализацию"&amp;YEAR(LH$3),ЗФ!$2:$2,0))*INDEX(КЗ!$A$1:$O$13,MATCH($A24,КЗ!$A:$A,0),MATCH(MONTH(LH$3),КЗ!$1:$1,0)),""),0)</f>
        <v>0</v>
      </c>
      <c r="LI25" s="238" cm="1">
        <f t="array" aca="1" ref="LI25" ca="1">IFERROR(IF(AND(НачИнвП_Дата&lt;=LI$3,КИнвП_Дата&gt;LI$3),
             INDEX(ЗФ,MATCH($A24,ЗФ!$A:$A,0),MATCH("На реализацию"&amp;YEAR(LI$3),ЗФ!$2:$2,0))*INDEX(КЗ!$A$1:$O$13,MATCH($A24,КЗ!$A:$A,0),MATCH(MONTH(LI$3),КЗ!$1:$1,0)),""),0)</f>
        <v>5.5</v>
      </c>
      <c r="LJ25" s="238" cm="1">
        <f t="array" aca="1" ref="LJ25" ca="1">IFERROR(IF(AND(НачИнвП_Дата&lt;=LJ$3,КИнвП_Дата&gt;LJ$3),
             INDEX(ЗФ,MATCH($A24,ЗФ!$A:$A,0),MATCH("На реализацию"&amp;YEAR(LJ$3),ЗФ!$2:$2,0))*INDEX(КЗ!$A$1:$O$13,MATCH($A24,КЗ!$A:$A,0),MATCH(MONTH(LJ$3),КЗ!$1:$1,0)),""),0)</f>
        <v>5.5</v>
      </c>
      <c r="LK25" s="238" cm="1">
        <f t="array" aca="1" ref="LK25" ca="1">IFERROR(IF(AND(НачИнвП_Дата&lt;=LK$3,КИнвП_Дата&gt;LK$3),
             INDEX(ЗФ,MATCH($A24,ЗФ!$A:$A,0),MATCH("На реализацию"&amp;YEAR(LK$3),ЗФ!$2:$2,0))*INDEX(КЗ!$A$1:$O$13,MATCH($A24,КЗ!$A:$A,0),MATCH(MONTH(LK$3),КЗ!$1:$1,0)),""),0)</f>
        <v>0</v>
      </c>
      <c r="LL25" s="238" cm="1">
        <f t="array" aca="1" ref="LL25" ca="1">IFERROR(IF(AND(НачИнвП_Дата&lt;=LL$3,КИнвП_Дата&gt;LL$3),
             INDEX(ЗФ,MATCH($A24,ЗФ!$A:$A,0),MATCH("На реализацию"&amp;YEAR(LL$3),ЗФ!$2:$2,0))*INDEX(КЗ!$A$1:$O$13,MATCH($A24,КЗ!$A:$A,0),MATCH(MONTH(LL$3),КЗ!$1:$1,0)),""),0)</f>
        <v>0</v>
      </c>
      <c r="LM25" s="238" cm="1">
        <f t="array" aca="1" ref="LM25" ca="1">IFERROR(IF(AND(НачИнвП_Дата&lt;=LM$3,КИнвП_Дата&gt;LM$3),
             INDEX(ЗФ,MATCH($A24,ЗФ!$A:$A,0),MATCH("На реализацию"&amp;YEAR(LM$3),ЗФ!$2:$2,0))*INDEX(КЗ!$A$1:$O$13,MATCH($A24,КЗ!$A:$A,0),MATCH(MONTH(LM$3),КЗ!$1:$1,0)),""),0)</f>
        <v>0</v>
      </c>
      <c r="LN25" s="548">
        <f t="shared" ref="LN25" ca="1" si="980">SUM(LB25:LM25)</f>
        <v>11</v>
      </c>
      <c r="LO25" s="238" cm="1">
        <f t="array" aca="1" ref="LO25" ca="1">IFERROR(IF(AND(НачИнвП_Дата&lt;=LO$3,КИнвП_Дата&gt;LO$3),
             INDEX(ЗФ,MATCH($A24,ЗФ!$A:$A,0),MATCH("На реализацию"&amp;YEAR(LO$3),ЗФ!$2:$2,0))*INDEX(КЗ!$A$1:$O$13,MATCH($A24,КЗ!$A:$A,0),MATCH(MONTH(LO$3),КЗ!$1:$1,0)),""),0)</f>
        <v>0</v>
      </c>
      <c r="LP25" s="238" cm="1">
        <f t="array" aca="1" ref="LP25" ca="1">IFERROR(IF(AND(НачИнвП_Дата&lt;=LP$3,КИнвП_Дата&gt;LP$3),
             INDEX(ЗФ,MATCH($A24,ЗФ!$A:$A,0),MATCH("На реализацию"&amp;YEAR(LP$3),ЗФ!$2:$2,0))*INDEX(КЗ!$A$1:$O$13,MATCH($A24,КЗ!$A:$A,0),MATCH(MONTH(LP$3),КЗ!$1:$1,0)),""),0)</f>
        <v>0</v>
      </c>
      <c r="LQ25" s="238" cm="1">
        <f t="array" aca="1" ref="LQ25" ca="1">IFERROR(IF(AND(НачИнвП_Дата&lt;=LQ$3,КИнвП_Дата&gt;LQ$3),
             INDEX(ЗФ,MATCH($A24,ЗФ!$A:$A,0),MATCH("На реализацию"&amp;YEAR(LQ$3),ЗФ!$2:$2,0))*INDEX(КЗ!$A$1:$O$13,MATCH($A24,КЗ!$A:$A,0),MATCH(MONTH(LQ$3),КЗ!$1:$1,0)),""),0)</f>
        <v>0</v>
      </c>
      <c r="LR25" s="238" cm="1">
        <f t="array" aca="1" ref="LR25" ca="1">IFERROR(IF(AND(НачИнвП_Дата&lt;=LR$3,КИнвП_Дата&gt;LR$3),
             INDEX(ЗФ,MATCH($A24,ЗФ!$A:$A,0),MATCH("На реализацию"&amp;YEAR(LR$3),ЗФ!$2:$2,0))*INDEX(КЗ!$A$1:$O$13,MATCH($A24,КЗ!$A:$A,0),MATCH(MONTH(LR$3),КЗ!$1:$1,0)),""),0)</f>
        <v>0</v>
      </c>
      <c r="LS25" s="238" cm="1">
        <f t="array" aca="1" ref="LS25" ca="1">IFERROR(IF(AND(НачИнвП_Дата&lt;=LS$3,КИнвП_Дата&gt;LS$3),
             INDEX(ЗФ,MATCH($A24,ЗФ!$A:$A,0),MATCH("На реализацию"&amp;YEAR(LS$3),ЗФ!$2:$2,0))*INDEX(КЗ!$A$1:$O$13,MATCH($A24,КЗ!$A:$A,0),MATCH(MONTH(LS$3),КЗ!$1:$1,0)),""),0)</f>
        <v>0</v>
      </c>
      <c r="LT25" s="238" cm="1">
        <f t="array" aca="1" ref="LT25" ca="1">IFERROR(IF(AND(НачИнвП_Дата&lt;=LT$3,КИнвП_Дата&gt;LT$3),
             INDEX(ЗФ,MATCH($A24,ЗФ!$A:$A,0),MATCH("На реализацию"&amp;YEAR(LT$3),ЗФ!$2:$2,0))*INDEX(КЗ!$A$1:$O$13,MATCH($A24,КЗ!$A:$A,0),MATCH(MONTH(LT$3),КЗ!$1:$1,0)),""),0)</f>
        <v>0</v>
      </c>
      <c r="LU25" s="238" cm="1">
        <f t="array" aca="1" ref="LU25" ca="1">IFERROR(IF(AND(НачИнвП_Дата&lt;=LU$3,КИнвП_Дата&gt;LU$3),
             INDEX(ЗФ,MATCH($A24,ЗФ!$A:$A,0),MATCH("На реализацию"&amp;YEAR(LU$3),ЗФ!$2:$2,0))*INDEX(КЗ!$A$1:$O$13,MATCH($A24,КЗ!$A:$A,0),MATCH(MONTH(LU$3),КЗ!$1:$1,0)),""),0)</f>
        <v>0</v>
      </c>
      <c r="LV25" s="238" cm="1">
        <f t="array" aca="1" ref="LV25" ca="1">IFERROR(IF(AND(НачИнвП_Дата&lt;=LV$3,КИнвП_Дата&gt;LV$3),
             INDEX(ЗФ,MATCH($A24,ЗФ!$A:$A,0),MATCH("На реализацию"&amp;YEAR(LV$3),ЗФ!$2:$2,0))*INDEX(КЗ!$A$1:$O$13,MATCH($A24,КЗ!$A:$A,0),MATCH(MONTH(LV$3),КЗ!$1:$1,0)),""),0)</f>
        <v>5.5</v>
      </c>
      <c r="LW25" s="238" cm="1">
        <f t="array" aca="1" ref="LW25" ca="1">IFERROR(IF(AND(НачИнвП_Дата&lt;=LW$3,КИнвП_Дата&gt;LW$3),
             INDEX(ЗФ,MATCH($A24,ЗФ!$A:$A,0),MATCH("На реализацию"&amp;YEAR(LW$3),ЗФ!$2:$2,0))*INDEX(КЗ!$A$1:$O$13,MATCH($A24,КЗ!$A:$A,0),MATCH(MONTH(LW$3),КЗ!$1:$1,0)),""),0)</f>
        <v>5.5</v>
      </c>
      <c r="LX25" s="238" cm="1">
        <f t="array" aca="1" ref="LX25" ca="1">IFERROR(IF(AND(НачИнвП_Дата&lt;=LX$3,КИнвП_Дата&gt;LX$3),
             INDEX(ЗФ,MATCH($A24,ЗФ!$A:$A,0),MATCH("На реализацию"&amp;YEAR(LX$3),ЗФ!$2:$2,0))*INDEX(КЗ!$A$1:$O$13,MATCH($A24,КЗ!$A:$A,0),MATCH(MONTH(LX$3),КЗ!$1:$1,0)),""),0)</f>
        <v>0</v>
      </c>
      <c r="LY25" s="238" cm="1">
        <f t="array" aca="1" ref="LY25" ca="1">IFERROR(IF(AND(НачИнвП_Дата&lt;=LY$3,КИнвП_Дата&gt;LY$3),
             INDEX(ЗФ,MATCH($A24,ЗФ!$A:$A,0),MATCH("На реализацию"&amp;YEAR(LY$3),ЗФ!$2:$2,0))*INDEX(КЗ!$A$1:$O$13,MATCH($A24,КЗ!$A:$A,0),MATCH(MONTH(LY$3),КЗ!$1:$1,0)),""),0)</f>
        <v>0</v>
      </c>
      <c r="LZ25" s="238" cm="1">
        <f t="array" aca="1" ref="LZ25" ca="1">IFERROR(IF(AND(НачИнвП_Дата&lt;=LZ$3,КИнвП_Дата&gt;LZ$3),
             INDEX(ЗФ,MATCH($A24,ЗФ!$A:$A,0),MATCH("На реализацию"&amp;YEAR(LZ$3),ЗФ!$2:$2,0))*INDEX(КЗ!$A$1:$O$13,MATCH($A24,КЗ!$A:$A,0),MATCH(MONTH(LZ$3),КЗ!$1:$1,0)),""),0)</f>
        <v>0</v>
      </c>
      <c r="MA25" s="548">
        <f t="shared" ref="MA25" ca="1" si="981">SUM(LO25:LZ25)</f>
        <v>11</v>
      </c>
      <c r="MB25" s="238" cm="1">
        <f t="array" aca="1" ref="MB25" ca="1">IFERROR(IF(AND(НачИнвП_Дата&lt;=MB$3,КИнвП_Дата&gt;MB$3),
             INDEX(ЗФ,MATCH($A24,ЗФ!$A:$A,0),MATCH("На реализацию"&amp;YEAR(MB$3),ЗФ!$2:$2,0))*INDEX(КЗ!$A$1:$O$13,MATCH($A24,КЗ!$A:$A,0),MATCH(MONTH(MB$3),КЗ!$1:$1,0)),""),0)</f>
        <v>0</v>
      </c>
      <c r="MC25" s="238" cm="1">
        <f t="array" aca="1" ref="MC25" ca="1">IFERROR(IF(AND(НачИнвП_Дата&lt;=MC$3,КИнвП_Дата&gt;MC$3),
             INDEX(ЗФ,MATCH($A24,ЗФ!$A:$A,0),MATCH("На реализацию"&amp;YEAR(MC$3),ЗФ!$2:$2,0))*INDEX(КЗ!$A$1:$O$13,MATCH($A24,КЗ!$A:$A,0),MATCH(MONTH(MC$3),КЗ!$1:$1,0)),""),0)</f>
        <v>0</v>
      </c>
      <c r="MD25" s="238" cm="1">
        <f t="array" aca="1" ref="MD25" ca="1">IFERROR(IF(AND(НачИнвП_Дата&lt;=MD$3,КИнвП_Дата&gt;MD$3),
             INDEX(ЗФ,MATCH($A24,ЗФ!$A:$A,0),MATCH("На реализацию"&amp;YEAR(MD$3),ЗФ!$2:$2,0))*INDEX(КЗ!$A$1:$O$13,MATCH($A24,КЗ!$A:$A,0),MATCH(MONTH(MD$3),КЗ!$1:$1,0)),""),0)</f>
        <v>0</v>
      </c>
      <c r="ME25" s="238" cm="1">
        <f t="array" aca="1" ref="ME25" ca="1">IFERROR(IF(AND(НачИнвП_Дата&lt;=ME$3,КИнвП_Дата&gt;ME$3),
             INDEX(ЗФ,MATCH($A24,ЗФ!$A:$A,0),MATCH("На реализацию"&amp;YEAR(ME$3),ЗФ!$2:$2,0))*INDEX(КЗ!$A$1:$O$13,MATCH($A24,КЗ!$A:$A,0),MATCH(MONTH(ME$3),КЗ!$1:$1,0)),""),0)</f>
        <v>0</v>
      </c>
      <c r="MF25" s="238" cm="1">
        <f t="array" aca="1" ref="MF25" ca="1">IFERROR(IF(AND(НачИнвП_Дата&lt;=MF$3,КИнвП_Дата&gt;MF$3),
             INDEX(ЗФ,MATCH($A24,ЗФ!$A:$A,0),MATCH("На реализацию"&amp;YEAR(MF$3),ЗФ!$2:$2,0))*INDEX(КЗ!$A$1:$O$13,MATCH($A24,КЗ!$A:$A,0),MATCH(MONTH(MF$3),КЗ!$1:$1,0)),""),0)</f>
        <v>0</v>
      </c>
      <c r="MG25" s="238" cm="1">
        <f t="array" aca="1" ref="MG25" ca="1">IFERROR(IF(AND(НачИнвП_Дата&lt;=MG$3,КИнвП_Дата&gt;MG$3),
             INDEX(ЗФ,MATCH($A24,ЗФ!$A:$A,0),MATCH("На реализацию"&amp;YEAR(MG$3),ЗФ!$2:$2,0))*INDEX(КЗ!$A$1:$O$13,MATCH($A24,КЗ!$A:$A,0),MATCH(MONTH(MG$3),КЗ!$1:$1,0)),""),0)</f>
        <v>0</v>
      </c>
      <c r="MH25" s="238" cm="1">
        <f t="array" aca="1" ref="MH25" ca="1">IFERROR(IF(AND(НачИнвП_Дата&lt;=MH$3,КИнвП_Дата&gt;MH$3),
             INDEX(ЗФ,MATCH($A24,ЗФ!$A:$A,0),MATCH("На реализацию"&amp;YEAR(MH$3),ЗФ!$2:$2,0))*INDEX(КЗ!$A$1:$O$13,MATCH($A24,КЗ!$A:$A,0),MATCH(MONTH(MH$3),КЗ!$1:$1,0)),""),0)</f>
        <v>0</v>
      </c>
      <c r="MI25" s="238" cm="1">
        <f t="array" aca="1" ref="MI25" ca="1">IFERROR(IF(AND(НачИнвП_Дата&lt;=MI$3,КИнвП_Дата&gt;MI$3),
             INDEX(ЗФ,MATCH($A24,ЗФ!$A:$A,0),MATCH("На реализацию"&amp;YEAR(MI$3),ЗФ!$2:$2,0))*INDEX(КЗ!$A$1:$O$13,MATCH($A24,КЗ!$A:$A,0),MATCH(MONTH(MI$3),КЗ!$1:$1,0)),""),0)</f>
        <v>5.5</v>
      </c>
      <c r="MJ25" s="238" cm="1">
        <f t="array" aca="1" ref="MJ25" ca="1">IFERROR(IF(AND(НачИнвП_Дата&lt;=MJ$3,КИнвП_Дата&gt;MJ$3),
             INDEX(ЗФ,MATCH($A24,ЗФ!$A:$A,0),MATCH("На реализацию"&amp;YEAR(MJ$3),ЗФ!$2:$2,0))*INDEX(КЗ!$A$1:$O$13,MATCH($A24,КЗ!$A:$A,0),MATCH(MONTH(MJ$3),КЗ!$1:$1,0)),""),0)</f>
        <v>5.5</v>
      </c>
      <c r="MK25" s="238" cm="1">
        <f t="array" aca="1" ref="MK25" ca="1">IFERROR(IF(AND(НачИнвП_Дата&lt;=MK$3,КИнвП_Дата&gt;MK$3),
             INDEX(ЗФ,MATCH($A24,ЗФ!$A:$A,0),MATCH("На реализацию"&amp;YEAR(MK$3),ЗФ!$2:$2,0))*INDEX(КЗ!$A$1:$O$13,MATCH($A24,КЗ!$A:$A,0),MATCH(MONTH(MK$3),КЗ!$1:$1,0)),""),0)</f>
        <v>0</v>
      </c>
      <c r="ML25" s="238" cm="1">
        <f t="array" aca="1" ref="ML25" ca="1">IFERROR(IF(AND(НачИнвП_Дата&lt;=ML$3,КИнвП_Дата&gt;ML$3),
             INDEX(ЗФ,MATCH($A24,ЗФ!$A:$A,0),MATCH("На реализацию"&amp;YEAR(ML$3),ЗФ!$2:$2,0))*INDEX(КЗ!$A$1:$O$13,MATCH($A24,КЗ!$A:$A,0),MATCH(MONTH(ML$3),КЗ!$1:$1,0)),""),0)</f>
        <v>0</v>
      </c>
      <c r="MM25" s="238" cm="1">
        <f t="array" aca="1" ref="MM25" ca="1">IFERROR(IF(AND(НачИнвП_Дата&lt;=MM$3,КИнвП_Дата&gt;MM$3),
             INDEX(ЗФ,MATCH($A24,ЗФ!$A:$A,0),MATCH("На реализацию"&amp;YEAR(MM$3),ЗФ!$2:$2,0))*INDEX(КЗ!$A$1:$O$13,MATCH($A24,КЗ!$A:$A,0),MATCH(MONTH(MM$3),КЗ!$1:$1,0)),""),0)</f>
        <v>0</v>
      </c>
      <c r="MN25" s="548">
        <f t="shared" ref="MN25" ca="1" si="982">SUM(MB25:MM25)</f>
        <v>11</v>
      </c>
      <c r="MO25" s="238" cm="1">
        <f t="array" aca="1" ref="MO25" ca="1">IFERROR(IF(AND(НачИнвП_Дата&lt;=MO$3,КИнвП_Дата&gt;MO$3),
             INDEX(ЗФ,MATCH($A24,ЗФ!$A:$A,0),MATCH("На реализацию"&amp;YEAR(MO$3),ЗФ!$2:$2,0))*INDEX(КЗ!$A$1:$O$13,MATCH($A24,КЗ!$A:$A,0),MATCH(MONTH(MO$3),КЗ!$1:$1,0)),""),0)</f>
        <v>0</v>
      </c>
      <c r="MP25" s="238" cm="1">
        <f t="array" aca="1" ref="MP25" ca="1">IFERROR(IF(AND(НачИнвП_Дата&lt;=MP$3,КИнвП_Дата&gt;MP$3),
             INDEX(ЗФ,MATCH($A24,ЗФ!$A:$A,0),MATCH("На реализацию"&amp;YEAR(MP$3),ЗФ!$2:$2,0))*INDEX(КЗ!$A$1:$O$13,MATCH($A24,КЗ!$A:$A,0),MATCH(MONTH(MP$3),КЗ!$1:$1,0)),""),0)</f>
        <v>0</v>
      </c>
      <c r="MQ25" s="238" cm="1">
        <f t="array" aca="1" ref="MQ25" ca="1">IFERROR(IF(AND(НачИнвП_Дата&lt;=MQ$3,КИнвП_Дата&gt;MQ$3),
             INDEX(ЗФ,MATCH($A24,ЗФ!$A:$A,0),MATCH("На реализацию"&amp;YEAR(MQ$3),ЗФ!$2:$2,0))*INDEX(КЗ!$A$1:$O$13,MATCH($A24,КЗ!$A:$A,0),MATCH(MONTH(MQ$3),КЗ!$1:$1,0)),""),0)</f>
        <v>0</v>
      </c>
      <c r="MR25" s="238" cm="1">
        <f t="array" aca="1" ref="MR25" ca="1">IFERROR(IF(AND(НачИнвП_Дата&lt;=MR$3,КИнвП_Дата&gt;MR$3),
             INDEX(ЗФ,MATCH($A24,ЗФ!$A:$A,0),MATCH("На реализацию"&amp;YEAR(MR$3),ЗФ!$2:$2,0))*INDEX(КЗ!$A$1:$O$13,MATCH($A24,КЗ!$A:$A,0),MATCH(MONTH(MR$3),КЗ!$1:$1,0)),""),0)</f>
        <v>0</v>
      </c>
      <c r="MS25" s="238" cm="1">
        <f t="array" aca="1" ref="MS25" ca="1">IFERROR(IF(AND(НачИнвП_Дата&lt;=MS$3,КИнвП_Дата&gt;MS$3),
             INDEX(ЗФ,MATCH($A24,ЗФ!$A:$A,0),MATCH("На реализацию"&amp;YEAR(MS$3),ЗФ!$2:$2,0))*INDEX(КЗ!$A$1:$O$13,MATCH($A24,КЗ!$A:$A,0),MATCH(MONTH(MS$3),КЗ!$1:$1,0)),""),0)</f>
        <v>0</v>
      </c>
      <c r="MT25" s="238" cm="1">
        <f t="array" aca="1" ref="MT25" ca="1">IFERROR(IF(AND(НачИнвП_Дата&lt;=MT$3,КИнвП_Дата&gt;MT$3),
             INDEX(ЗФ,MATCH($A24,ЗФ!$A:$A,0),MATCH("На реализацию"&amp;YEAR(MT$3),ЗФ!$2:$2,0))*INDEX(КЗ!$A$1:$O$13,MATCH($A24,КЗ!$A:$A,0),MATCH(MONTH(MT$3),КЗ!$1:$1,0)),""),0)</f>
        <v>0</v>
      </c>
      <c r="MU25" s="238" cm="1">
        <f t="array" aca="1" ref="MU25" ca="1">IFERROR(IF(AND(НачИнвП_Дата&lt;=MU$3,КИнвП_Дата&gt;MU$3),
             INDEX(ЗФ,MATCH($A24,ЗФ!$A:$A,0),MATCH("На реализацию"&amp;YEAR(MU$3),ЗФ!$2:$2,0))*INDEX(КЗ!$A$1:$O$13,MATCH($A24,КЗ!$A:$A,0),MATCH(MONTH(MU$3),КЗ!$1:$1,0)),""),0)</f>
        <v>0</v>
      </c>
      <c r="MV25" s="238" cm="1">
        <f t="array" aca="1" ref="MV25" ca="1">IFERROR(IF(AND(НачИнвП_Дата&lt;=MV$3,КИнвП_Дата&gt;MV$3),
             INDEX(ЗФ,MATCH($A24,ЗФ!$A:$A,0),MATCH("На реализацию"&amp;YEAR(MV$3),ЗФ!$2:$2,0))*INDEX(КЗ!$A$1:$O$13,MATCH($A24,КЗ!$A:$A,0),MATCH(MONTH(MV$3),КЗ!$1:$1,0)),""),0)</f>
        <v>5.5</v>
      </c>
      <c r="MW25" s="238" cm="1">
        <f t="array" aca="1" ref="MW25" ca="1">IFERROR(IF(AND(НачИнвП_Дата&lt;=MW$3,КИнвП_Дата&gt;MW$3),
             INDEX(ЗФ,MATCH($A24,ЗФ!$A:$A,0),MATCH("На реализацию"&amp;YEAR(MW$3),ЗФ!$2:$2,0))*INDEX(КЗ!$A$1:$O$13,MATCH($A24,КЗ!$A:$A,0),MATCH(MONTH(MW$3),КЗ!$1:$1,0)),""),0)</f>
        <v>5.5</v>
      </c>
      <c r="MX25" s="238" cm="1">
        <f t="array" aca="1" ref="MX25" ca="1">IFERROR(IF(AND(НачИнвП_Дата&lt;=MX$3,КИнвП_Дата&gt;MX$3),
             INDEX(ЗФ,MATCH($A24,ЗФ!$A:$A,0),MATCH("На реализацию"&amp;YEAR(MX$3),ЗФ!$2:$2,0))*INDEX(КЗ!$A$1:$O$13,MATCH($A24,КЗ!$A:$A,0),MATCH(MONTH(MX$3),КЗ!$1:$1,0)),""),0)</f>
        <v>0</v>
      </c>
      <c r="MY25" s="238" cm="1">
        <f t="array" aca="1" ref="MY25" ca="1">IFERROR(IF(AND(НачИнвП_Дата&lt;=MY$3,КИнвП_Дата&gt;MY$3),
             INDEX(ЗФ,MATCH($A24,ЗФ!$A:$A,0),MATCH("На реализацию"&amp;YEAR(MY$3),ЗФ!$2:$2,0))*INDEX(КЗ!$A$1:$O$13,MATCH($A24,КЗ!$A:$A,0),MATCH(MONTH(MY$3),КЗ!$1:$1,0)),""),0)</f>
        <v>0</v>
      </c>
      <c r="MZ25" s="238" cm="1">
        <f t="array" aca="1" ref="MZ25" ca="1">IFERROR(IF(AND(НачИнвП_Дата&lt;=MZ$3,КИнвП_Дата&gt;MZ$3),
             INDEX(ЗФ,MATCH($A24,ЗФ!$A:$A,0),MATCH("На реализацию"&amp;YEAR(MZ$3),ЗФ!$2:$2,0))*INDEX(КЗ!$A$1:$O$13,MATCH($A24,КЗ!$A:$A,0),MATCH(MONTH(MZ$3),КЗ!$1:$1,0)),""),0)</f>
        <v>0</v>
      </c>
      <c r="NA25" s="548">
        <f t="shared" ref="NA25" ca="1" si="983">SUM(MO25:MZ25)</f>
        <v>11</v>
      </c>
      <c r="NB25" s="238" cm="1">
        <f t="array" aca="1" ref="NB25" ca="1">IFERROR(IF(AND(НачИнвП_Дата&lt;=NB$3,КИнвП_Дата&gt;NB$3),
             INDEX(ЗФ,MATCH($A24,ЗФ!$A:$A,0),MATCH("На реализацию"&amp;YEAR(NB$3),ЗФ!$2:$2,0))*INDEX(КЗ!$A$1:$O$13,MATCH($A24,КЗ!$A:$A,0),MATCH(MONTH(NB$3),КЗ!$1:$1,0)),""),0)</f>
        <v>0</v>
      </c>
      <c r="NC25" s="238" cm="1">
        <f t="array" aca="1" ref="NC25" ca="1">IFERROR(IF(AND(НачИнвП_Дата&lt;=NC$3,КИнвП_Дата&gt;NC$3),
             INDEX(ЗФ,MATCH($A24,ЗФ!$A:$A,0),MATCH("На реализацию"&amp;YEAR(NC$3),ЗФ!$2:$2,0))*INDEX(КЗ!$A$1:$O$13,MATCH($A24,КЗ!$A:$A,0),MATCH(MONTH(NC$3),КЗ!$1:$1,0)),""),0)</f>
        <v>0</v>
      </c>
      <c r="ND25" s="238" cm="1">
        <f t="array" aca="1" ref="ND25" ca="1">IFERROR(IF(AND(НачИнвП_Дата&lt;=ND$3,КИнвП_Дата&gt;ND$3),
             INDEX(ЗФ,MATCH($A24,ЗФ!$A:$A,0),MATCH("На реализацию"&amp;YEAR(ND$3),ЗФ!$2:$2,0))*INDEX(КЗ!$A$1:$O$13,MATCH($A24,КЗ!$A:$A,0),MATCH(MONTH(ND$3),КЗ!$1:$1,0)),""),0)</f>
        <v>0</v>
      </c>
      <c r="NE25" s="238" cm="1">
        <f t="array" aca="1" ref="NE25" ca="1">IFERROR(IF(AND(НачИнвП_Дата&lt;=NE$3,КИнвП_Дата&gt;NE$3),
             INDEX(ЗФ,MATCH($A24,ЗФ!$A:$A,0),MATCH("На реализацию"&amp;YEAR(NE$3),ЗФ!$2:$2,0))*INDEX(КЗ!$A$1:$O$13,MATCH($A24,КЗ!$A:$A,0),MATCH(MONTH(NE$3),КЗ!$1:$1,0)),""),0)</f>
        <v>0</v>
      </c>
      <c r="NF25" s="238" cm="1">
        <f t="array" aca="1" ref="NF25" ca="1">IFERROR(IF(AND(НачИнвП_Дата&lt;=NF$3,КИнвП_Дата&gt;NF$3),
             INDEX(ЗФ,MATCH($A24,ЗФ!$A:$A,0),MATCH("На реализацию"&amp;YEAR(NF$3),ЗФ!$2:$2,0))*INDEX(КЗ!$A$1:$O$13,MATCH($A24,КЗ!$A:$A,0),MATCH(MONTH(NF$3),КЗ!$1:$1,0)),""),0)</f>
        <v>0</v>
      </c>
      <c r="NG25" s="238" cm="1">
        <f t="array" aca="1" ref="NG25" ca="1">IFERROR(IF(AND(НачИнвП_Дата&lt;=NG$3,КИнвП_Дата&gt;NG$3),
             INDEX(ЗФ,MATCH($A24,ЗФ!$A:$A,0),MATCH("На реализацию"&amp;YEAR(NG$3),ЗФ!$2:$2,0))*INDEX(КЗ!$A$1:$O$13,MATCH($A24,КЗ!$A:$A,0),MATCH(MONTH(NG$3),КЗ!$1:$1,0)),""),0)</f>
        <v>0</v>
      </c>
      <c r="NH25" s="238" cm="1">
        <f t="array" aca="1" ref="NH25" ca="1">IFERROR(IF(AND(НачИнвП_Дата&lt;=NH$3,КИнвП_Дата&gt;NH$3),
             INDEX(ЗФ,MATCH($A24,ЗФ!$A:$A,0),MATCH("На реализацию"&amp;YEAR(NH$3),ЗФ!$2:$2,0))*INDEX(КЗ!$A$1:$O$13,MATCH($A24,КЗ!$A:$A,0),MATCH(MONTH(NH$3),КЗ!$1:$1,0)),""),0)</f>
        <v>0</v>
      </c>
      <c r="NI25" s="238" cm="1">
        <f t="array" aca="1" ref="NI25" ca="1">IFERROR(IF(AND(НачИнвП_Дата&lt;=NI$3,КИнвП_Дата&gt;NI$3),
             INDEX(ЗФ,MATCH($A24,ЗФ!$A:$A,0),MATCH("На реализацию"&amp;YEAR(NI$3),ЗФ!$2:$2,0))*INDEX(КЗ!$A$1:$O$13,MATCH($A24,КЗ!$A:$A,0),MATCH(MONTH(NI$3),КЗ!$1:$1,0)),""),0)</f>
        <v>5.5</v>
      </c>
      <c r="NJ25" s="238" cm="1">
        <f t="array" aca="1" ref="NJ25" ca="1">IFERROR(IF(AND(НачИнвП_Дата&lt;=NJ$3,КИнвП_Дата&gt;NJ$3),
             INDEX(ЗФ,MATCH($A24,ЗФ!$A:$A,0),MATCH("На реализацию"&amp;YEAR(NJ$3),ЗФ!$2:$2,0))*INDEX(КЗ!$A$1:$O$13,MATCH($A24,КЗ!$A:$A,0),MATCH(MONTH(NJ$3),КЗ!$1:$1,0)),""),0)</f>
        <v>5.5</v>
      </c>
      <c r="NK25" s="238" cm="1">
        <f t="array" aca="1" ref="NK25" ca="1">IFERROR(IF(AND(НачИнвП_Дата&lt;=NK$3,КИнвП_Дата&gt;NK$3),
             INDEX(ЗФ,MATCH($A24,ЗФ!$A:$A,0),MATCH("На реализацию"&amp;YEAR(NK$3),ЗФ!$2:$2,0))*INDEX(КЗ!$A$1:$O$13,MATCH($A24,КЗ!$A:$A,0),MATCH(MONTH(NK$3),КЗ!$1:$1,0)),""),0)</f>
        <v>0</v>
      </c>
      <c r="NL25" s="238" cm="1">
        <f t="array" aca="1" ref="NL25" ca="1">IFERROR(IF(AND(НачИнвП_Дата&lt;=NL$3,КИнвП_Дата&gt;NL$3),
             INDEX(ЗФ,MATCH($A24,ЗФ!$A:$A,0),MATCH("На реализацию"&amp;YEAR(NL$3),ЗФ!$2:$2,0))*INDEX(КЗ!$A$1:$O$13,MATCH($A24,КЗ!$A:$A,0),MATCH(MONTH(NL$3),КЗ!$1:$1,0)),""),0)</f>
        <v>0</v>
      </c>
      <c r="NM25" s="238" cm="1">
        <f t="array" aca="1" ref="NM25" ca="1">IFERROR(IF(AND(НачИнвП_Дата&lt;=NM$3,КИнвП_Дата&gt;NM$3),
             INDEX(ЗФ,MATCH($A24,ЗФ!$A:$A,0),MATCH("На реализацию"&amp;YEAR(NM$3),ЗФ!$2:$2,0))*INDEX(КЗ!$A$1:$O$13,MATCH($A24,КЗ!$A:$A,0),MATCH(MONTH(NM$3),КЗ!$1:$1,0)),""),0)</f>
        <v>0</v>
      </c>
      <c r="NN25" s="548">
        <f t="shared" ref="NN25" ca="1" si="984">SUM(NB25:NM25)</f>
        <v>11</v>
      </c>
      <c r="NO25" s="238" cm="1">
        <f t="array" aca="1" ref="NO25" ca="1">IFERROR(IF(AND(НачИнвП_Дата&lt;=NO$3,КИнвП_Дата&gt;NO$3),
             INDEX(ЗФ,MATCH($A24,ЗФ!$A:$A,0),MATCH("На реализацию"&amp;YEAR(NO$3),ЗФ!$2:$2,0))*INDEX(КЗ!$A$1:$O$13,MATCH($A24,КЗ!$A:$A,0),MATCH(MONTH(NO$3),КЗ!$1:$1,0)),""),0)</f>
        <v>0</v>
      </c>
      <c r="NP25" s="238" cm="1">
        <f t="array" aca="1" ref="NP25" ca="1">IFERROR(IF(AND(НачИнвП_Дата&lt;=NP$3,КИнвП_Дата&gt;NP$3),
             INDEX(ЗФ,MATCH($A24,ЗФ!$A:$A,0),MATCH("На реализацию"&amp;YEAR(NP$3),ЗФ!$2:$2,0))*INDEX(КЗ!$A$1:$O$13,MATCH($A24,КЗ!$A:$A,0),MATCH(MONTH(NP$3),КЗ!$1:$1,0)),""),0)</f>
        <v>0</v>
      </c>
      <c r="NQ25" s="238" cm="1">
        <f t="array" aca="1" ref="NQ25" ca="1">IFERROR(IF(AND(НачИнвП_Дата&lt;=NQ$3,КИнвП_Дата&gt;NQ$3),
             INDEX(ЗФ,MATCH($A24,ЗФ!$A:$A,0),MATCH("На реализацию"&amp;YEAR(NQ$3),ЗФ!$2:$2,0))*INDEX(КЗ!$A$1:$O$13,MATCH($A24,КЗ!$A:$A,0),MATCH(MONTH(NQ$3),КЗ!$1:$1,0)),""),0)</f>
        <v>0</v>
      </c>
      <c r="NR25" s="238" cm="1">
        <f t="array" aca="1" ref="NR25" ca="1">IFERROR(IF(AND(НачИнвП_Дата&lt;=NR$3,КИнвП_Дата&gt;NR$3),
             INDEX(ЗФ,MATCH($A24,ЗФ!$A:$A,0),MATCH("На реализацию"&amp;YEAR(NR$3),ЗФ!$2:$2,0))*INDEX(КЗ!$A$1:$O$13,MATCH($A24,КЗ!$A:$A,0),MATCH(MONTH(NR$3),КЗ!$1:$1,0)),""),0)</f>
        <v>0</v>
      </c>
      <c r="NS25" s="238" cm="1">
        <f t="array" aca="1" ref="NS25" ca="1">IFERROR(IF(AND(НачИнвП_Дата&lt;=NS$3,КИнвП_Дата&gt;NS$3),
             INDEX(ЗФ,MATCH($A24,ЗФ!$A:$A,0),MATCH("На реализацию"&amp;YEAR(NS$3),ЗФ!$2:$2,0))*INDEX(КЗ!$A$1:$O$13,MATCH($A24,КЗ!$A:$A,0),MATCH(MONTH(NS$3),КЗ!$1:$1,0)),""),0)</f>
        <v>0</v>
      </c>
      <c r="NT25" s="238" cm="1">
        <f t="array" aca="1" ref="NT25" ca="1">IFERROR(IF(AND(НачИнвП_Дата&lt;=NT$3,КИнвП_Дата&gt;NT$3),
             INDEX(ЗФ,MATCH($A24,ЗФ!$A:$A,0),MATCH("На реализацию"&amp;YEAR(NT$3),ЗФ!$2:$2,0))*INDEX(КЗ!$A$1:$O$13,MATCH($A24,КЗ!$A:$A,0),MATCH(MONTH(NT$3),КЗ!$1:$1,0)),""),0)</f>
        <v>0</v>
      </c>
      <c r="NU25" s="238" cm="1">
        <f t="array" aca="1" ref="NU25" ca="1">IFERROR(IF(AND(НачИнвП_Дата&lt;=NU$3,КИнвП_Дата&gt;NU$3),
             INDEX(ЗФ,MATCH($A24,ЗФ!$A:$A,0),MATCH("На реализацию"&amp;YEAR(NU$3),ЗФ!$2:$2,0))*INDEX(КЗ!$A$1:$O$13,MATCH($A24,КЗ!$A:$A,0),MATCH(MONTH(NU$3),КЗ!$1:$1,0)),""),0)</f>
        <v>0</v>
      </c>
      <c r="NV25" s="238" cm="1">
        <f t="array" aca="1" ref="NV25" ca="1">IFERROR(IF(AND(НачИнвП_Дата&lt;=NV$3,КИнвП_Дата&gt;NV$3),
             INDEX(ЗФ,MATCH($A24,ЗФ!$A:$A,0),MATCH("На реализацию"&amp;YEAR(NV$3),ЗФ!$2:$2,0))*INDEX(КЗ!$A$1:$O$13,MATCH($A24,КЗ!$A:$A,0),MATCH(MONTH(NV$3),КЗ!$1:$1,0)),""),0)</f>
        <v>5.5</v>
      </c>
      <c r="NW25" s="238" cm="1">
        <f t="array" aca="1" ref="NW25" ca="1">IFERROR(IF(AND(НачИнвП_Дата&lt;=NW$3,КИнвП_Дата&gt;NW$3),
             INDEX(ЗФ,MATCH($A24,ЗФ!$A:$A,0),MATCH("На реализацию"&amp;YEAR(NW$3),ЗФ!$2:$2,0))*INDEX(КЗ!$A$1:$O$13,MATCH($A24,КЗ!$A:$A,0),MATCH(MONTH(NW$3),КЗ!$1:$1,0)),""),0)</f>
        <v>5.5</v>
      </c>
      <c r="NX25" s="238" cm="1">
        <f t="array" aca="1" ref="NX25" ca="1">IFERROR(IF(AND(НачИнвП_Дата&lt;=NX$3,КИнвП_Дата&gt;NX$3),
             INDEX(ЗФ,MATCH($A24,ЗФ!$A:$A,0),MATCH("На реализацию"&amp;YEAR(NX$3),ЗФ!$2:$2,0))*INDEX(КЗ!$A$1:$O$13,MATCH($A24,КЗ!$A:$A,0),MATCH(MONTH(NX$3),КЗ!$1:$1,0)),""),0)</f>
        <v>0</v>
      </c>
      <c r="NY25" s="238" cm="1">
        <f t="array" aca="1" ref="NY25" ca="1">IFERROR(IF(AND(НачИнвП_Дата&lt;=NY$3,КИнвП_Дата&gt;NY$3),
             INDEX(ЗФ,MATCH($A24,ЗФ!$A:$A,0),MATCH("На реализацию"&amp;YEAR(NY$3),ЗФ!$2:$2,0))*INDEX(КЗ!$A$1:$O$13,MATCH($A24,КЗ!$A:$A,0),MATCH(MONTH(NY$3),КЗ!$1:$1,0)),""),0)</f>
        <v>0</v>
      </c>
      <c r="NZ25" s="238" cm="1">
        <f t="array" aca="1" ref="NZ25" ca="1">IFERROR(IF(AND(НачИнвП_Дата&lt;=NZ$3,КИнвП_Дата&gt;NZ$3),
             INDEX(ЗФ,MATCH($A24,ЗФ!$A:$A,0),MATCH("На реализацию"&amp;YEAR(NZ$3),ЗФ!$2:$2,0))*INDEX(КЗ!$A$1:$O$13,MATCH($A24,КЗ!$A:$A,0),MATCH(MONTH(NZ$3),КЗ!$1:$1,0)),""),0)</f>
        <v>0</v>
      </c>
      <c r="OA25" s="548">
        <f t="shared" ref="OA25" ca="1" si="985">SUM(NO25:NZ25)</f>
        <v>11</v>
      </c>
      <c r="OB25" s="238" cm="1">
        <f t="array" aca="1" ref="OB25" ca="1">IFERROR(IF(AND(НачИнвП_Дата&lt;=OB$3,КИнвП_Дата&gt;OB$3),
             INDEX(ЗФ,MATCH($A24,ЗФ!$A:$A,0),MATCH("На реализацию"&amp;YEAR(OB$3),ЗФ!$2:$2,0))*INDEX(КЗ!$A$1:$O$13,MATCH($A24,КЗ!$A:$A,0),MATCH(MONTH(OB$3),КЗ!$1:$1,0)),""),0)</f>
        <v>0</v>
      </c>
      <c r="OC25" s="238" cm="1">
        <f t="array" aca="1" ref="OC25" ca="1">IFERROR(IF(AND(НачИнвП_Дата&lt;=OC$3,КИнвП_Дата&gt;OC$3),
             INDEX(ЗФ,MATCH($A24,ЗФ!$A:$A,0),MATCH("На реализацию"&amp;YEAR(OC$3),ЗФ!$2:$2,0))*INDEX(КЗ!$A$1:$O$13,MATCH($A24,КЗ!$A:$A,0),MATCH(MONTH(OC$3),КЗ!$1:$1,0)),""),0)</f>
        <v>0</v>
      </c>
      <c r="OD25" s="238" cm="1">
        <f t="array" aca="1" ref="OD25" ca="1">IFERROR(IF(AND(НачИнвП_Дата&lt;=OD$3,КИнвП_Дата&gt;OD$3),
             INDEX(ЗФ,MATCH($A24,ЗФ!$A:$A,0),MATCH("На реализацию"&amp;YEAR(OD$3),ЗФ!$2:$2,0))*INDEX(КЗ!$A$1:$O$13,MATCH($A24,КЗ!$A:$A,0),MATCH(MONTH(OD$3),КЗ!$1:$1,0)),""),0)</f>
        <v>0</v>
      </c>
      <c r="OE25" s="238" cm="1">
        <f t="array" aca="1" ref="OE25" ca="1">IFERROR(IF(AND(НачИнвП_Дата&lt;=OE$3,КИнвП_Дата&gt;OE$3),
             INDEX(ЗФ,MATCH($A24,ЗФ!$A:$A,0),MATCH("На реализацию"&amp;YEAR(OE$3),ЗФ!$2:$2,0))*INDEX(КЗ!$A$1:$O$13,MATCH($A24,КЗ!$A:$A,0),MATCH(MONTH(OE$3),КЗ!$1:$1,0)),""),0)</f>
        <v>0</v>
      </c>
      <c r="OF25" s="238" cm="1">
        <f t="array" aca="1" ref="OF25" ca="1">IFERROR(IF(AND(НачИнвП_Дата&lt;=OF$3,КИнвП_Дата&gt;OF$3),
             INDEX(ЗФ,MATCH($A24,ЗФ!$A:$A,0),MATCH("На реализацию"&amp;YEAR(OF$3),ЗФ!$2:$2,0))*INDEX(КЗ!$A$1:$O$13,MATCH($A24,КЗ!$A:$A,0),MATCH(MONTH(OF$3),КЗ!$1:$1,0)),""),0)</f>
        <v>0</v>
      </c>
      <c r="OG25" s="238" cm="1">
        <f t="array" aca="1" ref="OG25" ca="1">IFERROR(IF(AND(НачИнвП_Дата&lt;=OG$3,КИнвП_Дата&gt;OG$3),
             INDEX(ЗФ,MATCH($A24,ЗФ!$A:$A,0),MATCH("На реализацию"&amp;YEAR(OG$3),ЗФ!$2:$2,0))*INDEX(КЗ!$A$1:$O$13,MATCH($A24,КЗ!$A:$A,0),MATCH(MONTH(OG$3),КЗ!$1:$1,0)),""),0)</f>
        <v>0</v>
      </c>
      <c r="OH25" s="238" cm="1">
        <f t="array" aca="1" ref="OH25" ca="1">IFERROR(IF(AND(НачИнвП_Дата&lt;=OH$3,КИнвП_Дата&gt;OH$3),
             INDEX(ЗФ,MATCH($A24,ЗФ!$A:$A,0),MATCH("На реализацию"&amp;YEAR(OH$3),ЗФ!$2:$2,0))*INDEX(КЗ!$A$1:$O$13,MATCH($A24,КЗ!$A:$A,0),MATCH(MONTH(OH$3),КЗ!$1:$1,0)),""),0)</f>
        <v>0</v>
      </c>
      <c r="OI25" s="238" cm="1">
        <f t="array" aca="1" ref="OI25" ca="1">IFERROR(IF(AND(НачИнвП_Дата&lt;=OI$3,КИнвП_Дата&gt;OI$3),
             INDEX(ЗФ,MATCH($A24,ЗФ!$A:$A,0),MATCH("На реализацию"&amp;YEAR(OI$3),ЗФ!$2:$2,0))*INDEX(КЗ!$A$1:$O$13,MATCH($A24,КЗ!$A:$A,0),MATCH(MONTH(OI$3),КЗ!$1:$1,0)),""),0)</f>
        <v>5.5</v>
      </c>
      <c r="OJ25" s="238" cm="1">
        <f t="array" aca="1" ref="OJ25" ca="1">IFERROR(IF(AND(НачИнвП_Дата&lt;=OJ$3,КИнвП_Дата&gt;OJ$3),
             INDEX(ЗФ,MATCH($A24,ЗФ!$A:$A,0),MATCH("На реализацию"&amp;YEAR(OJ$3),ЗФ!$2:$2,0))*INDEX(КЗ!$A$1:$O$13,MATCH($A24,КЗ!$A:$A,0),MATCH(MONTH(OJ$3),КЗ!$1:$1,0)),""),0)</f>
        <v>5.5</v>
      </c>
      <c r="OK25" s="238" t="str" cm="1">
        <f t="array" aca="1" ref="OK25" ca="1">IFERROR(IF(AND(НачИнвП_Дата&lt;=OK$3,КИнвП_Дата&gt;OK$3),
             INDEX(ЗФ,MATCH($A24,ЗФ!$A:$A,0),MATCH("На реализацию"&amp;YEAR(OK$3),ЗФ!$2:$2,0))*INDEX(КЗ!$A$1:$O$13,MATCH($A24,КЗ!$A:$A,0),MATCH(MONTH(OK$3),КЗ!$1:$1,0)),""),0)</f>
        <v/>
      </c>
      <c r="OL25" s="238" t="str" cm="1">
        <f t="array" aca="1" ref="OL25" ca="1">IFERROR(IF(AND(НачИнвП_Дата&lt;=OL$3,КИнвП_Дата&gt;OL$3),
             INDEX(ЗФ,MATCH($A24,ЗФ!$A:$A,0),MATCH("На реализацию"&amp;YEAR(OL$3),ЗФ!$2:$2,0))*INDEX(КЗ!$A$1:$O$13,MATCH($A24,КЗ!$A:$A,0),MATCH(MONTH(OL$3),КЗ!$1:$1,0)),""),0)</f>
        <v/>
      </c>
      <c r="OM25" s="238" t="str" cm="1">
        <f t="array" aca="1" ref="OM25" ca="1">IFERROR(IF(AND(НачИнвП_Дата&lt;=OM$3,КИнвП_Дата&gt;OM$3),
             INDEX(ЗФ,MATCH($A24,ЗФ!$A:$A,0),MATCH("На реализацию"&amp;YEAR(OM$3),ЗФ!$2:$2,0))*INDEX(КЗ!$A$1:$O$13,MATCH($A24,КЗ!$A:$A,0),MATCH(MONTH(OM$3),КЗ!$1:$1,0)),""),0)</f>
        <v/>
      </c>
      <c r="ON25" s="548">
        <f t="shared" ref="ON25" ca="1" si="986">SUM(OB25:OM25)</f>
        <v>11</v>
      </c>
    </row>
    <row r="26" spans="1:404" s="233" customFormat="1" ht="12.75" outlineLevel="2">
      <c r="A26" s="231" t="s">
        <v>240</v>
      </c>
      <c r="B26" s="232">
        <f ca="1">IFERROR(IF(OFFSET(B26,-1,0,1,1)&lt;&gt;"", INDEX(ЗФ,MATCH($A24,ЗФ!$A:$A,0),MATCH("Цена на реализацию"&amp;YEAR(B$3),ЗФ!$2:$2,0)),0),0)</f>
        <v>0</v>
      </c>
      <c r="C26" s="232">
        <f ca="1">IFERROR(IF(OFFSET(C26,-1,0,1,1)&lt;&gt;"", INDEX(ЗФ,MATCH($A24,ЗФ!$A:$A,0),MATCH("Цена на реализацию"&amp;YEAR(C$3),ЗФ!$2:$2,0)),0),0)</f>
        <v>0</v>
      </c>
      <c r="D26" s="232">
        <f ca="1">IFERROR(IF(OFFSET(D26,-1,0,1,1)&lt;&gt;"", INDEX(ЗФ,MATCH($A24,ЗФ!$A:$A,0),MATCH("Цена на реализацию"&amp;YEAR(D$3),ЗФ!$2:$2,0)),0),0)</f>
        <v>0</v>
      </c>
      <c r="E26" s="232">
        <f ca="1">IFERROR(IF(OFFSET(E26,-1,0,1,1)&lt;&gt;"", INDEX(ЗФ,MATCH($A24,ЗФ!$A:$A,0),MATCH("Цена на реализацию"&amp;YEAR(E$3),ЗФ!$2:$2,0)),0),0)</f>
        <v>0</v>
      </c>
      <c r="F26" s="232">
        <f ca="1">IFERROR(IF(OFFSET(F26,-1,0,1,1)&lt;&gt;"", INDEX(ЗФ,MATCH($A24,ЗФ!$A:$A,0),MATCH("Цена на реализацию"&amp;YEAR(F$3),ЗФ!$2:$2,0)),0),0)</f>
        <v>0</v>
      </c>
      <c r="G26" s="232">
        <f ca="1">IFERROR(IF(OFFSET(G26,-1,0,1,1)&lt;&gt;"", INDEX(ЗФ,MATCH($A24,ЗФ!$A:$A,0),MATCH("Цена на реализацию"&amp;YEAR(G$3),ЗФ!$2:$2,0)),0),0)</f>
        <v>0</v>
      </c>
      <c r="H26" s="232">
        <f ca="1">IFERROR(IF(OFFSET(H26,-1,0,1,1)&lt;&gt;"", INDEX(ЗФ,MATCH($A24,ЗФ!$A:$A,0),MATCH("Цена на реализацию"&amp;YEAR(H$3),ЗФ!$2:$2,0)),0),0)</f>
        <v>0</v>
      </c>
      <c r="I26" s="232">
        <f ca="1">IFERROR(IF(OFFSET(I26,-1,0,1,1)&lt;&gt;"", INDEX(ЗФ,MATCH($A24,ЗФ!$A:$A,0),MATCH("Цена на реализацию"&amp;YEAR(I$3),ЗФ!$2:$2,0)),0),0)</f>
        <v>0</v>
      </c>
      <c r="J26" s="232">
        <f ca="1">IFERROR(IF(OFFSET(J26,-1,0,1,1)&lt;&gt;"", INDEX(ЗФ,MATCH($A24,ЗФ!$A:$A,0),MATCH("Цена на реализацию"&amp;YEAR(J$3),ЗФ!$2:$2,0)),0),0)</f>
        <v>0</v>
      </c>
      <c r="K26" s="232">
        <f ca="1">IFERROR(IF(OFFSET(K26,-1,0,1,1)&lt;&gt;"", INDEX(ЗФ,MATCH($A24,ЗФ!$A:$A,0),MATCH("Цена на реализацию"&amp;YEAR(K$3),ЗФ!$2:$2,0)),0),0)</f>
        <v>45</v>
      </c>
      <c r="L26" s="232">
        <f ca="1">IFERROR(IF(OFFSET(L26,-1,0,1,1)&lt;&gt;"", INDEX(ЗФ,MATCH($A24,ЗФ!$A:$A,0),MATCH("Цена на реализацию"&amp;YEAR(L$3),ЗФ!$2:$2,0)),0),0)</f>
        <v>45</v>
      </c>
      <c r="M26" s="232">
        <f ca="1">IFERROR(IF(OFFSET(M26,-1,0,1,1)&lt;&gt;"", INDEX(ЗФ,MATCH($A24,ЗФ!$A:$A,0),MATCH("Цена на реализацию"&amp;YEAR(M$3),ЗФ!$2:$2,0)),0),0)</f>
        <v>45</v>
      </c>
      <c r="N26" s="548">
        <f t="shared" ref="N26:BN26" ca="1" si="987">IFERROR(N24/N25,0)</f>
        <v>0</v>
      </c>
      <c r="O26" s="232">
        <f ca="1">IFERROR(IF(OFFSET(O26,-1,0,1,1)&lt;&gt;"", INDEX(ЗФ,MATCH($A24,ЗФ!$A:$A,0),MATCH("Цена на реализацию"&amp;YEAR(O$3),ЗФ!$2:$2,0)),0),0)</f>
        <v>45</v>
      </c>
      <c r="P26" s="232">
        <f ca="1">IFERROR(IF(OFFSET(P26,-1,0,1,1)&lt;&gt;"", INDEX(ЗФ,MATCH($A24,ЗФ!$A:$A,0),MATCH("Цена на реализацию"&amp;YEAR(P$3),ЗФ!$2:$2,0)),0),0)</f>
        <v>45</v>
      </c>
      <c r="Q26" s="232">
        <f ca="1">IFERROR(IF(OFFSET(Q26,-1,0,1,1)&lt;&gt;"", INDEX(ЗФ,MATCH($A24,ЗФ!$A:$A,0),MATCH("Цена на реализацию"&amp;YEAR(Q$3),ЗФ!$2:$2,0)),0),0)</f>
        <v>45</v>
      </c>
      <c r="R26" s="232">
        <f ca="1">IFERROR(IF(OFFSET(R26,-1,0,1,1)&lt;&gt;"", INDEX(ЗФ,MATCH($A24,ЗФ!$A:$A,0),MATCH("Цена на реализацию"&amp;YEAR(R$3),ЗФ!$2:$2,0)),0),0)</f>
        <v>45</v>
      </c>
      <c r="S26" s="232">
        <f ca="1">IFERROR(IF(OFFSET(S26,-1,0,1,1)&lt;&gt;"", INDEX(ЗФ,MATCH($A24,ЗФ!$A:$A,0),MATCH("Цена на реализацию"&amp;YEAR(S$3),ЗФ!$2:$2,0)),0),0)</f>
        <v>45</v>
      </c>
      <c r="T26" s="232">
        <f ca="1">IFERROR(IF(OFFSET(T26,-1,0,1,1)&lt;&gt;"", INDEX(ЗФ,MATCH($A24,ЗФ!$A:$A,0),MATCH("Цена на реализацию"&amp;YEAR(T$3),ЗФ!$2:$2,0)),0),0)</f>
        <v>45</v>
      </c>
      <c r="U26" s="232">
        <f ca="1">IFERROR(IF(OFFSET(U26,-1,0,1,1)&lt;&gt;"", INDEX(ЗФ,MATCH($A24,ЗФ!$A:$A,0),MATCH("Цена на реализацию"&amp;YEAR(U$3),ЗФ!$2:$2,0)),0),0)</f>
        <v>45</v>
      </c>
      <c r="V26" s="232">
        <f ca="1">IFERROR(IF(OFFSET(V26,-1,0,1,1)&lt;&gt;"", INDEX(ЗФ,MATCH($A24,ЗФ!$A:$A,0),MATCH("Цена на реализацию"&amp;YEAR(V$3),ЗФ!$2:$2,0)),0),0)</f>
        <v>45</v>
      </c>
      <c r="W26" s="232">
        <f ca="1">IFERROR(IF(OFFSET(W26,-1,0,1,1)&lt;&gt;"", INDEX(ЗФ,MATCH($A24,ЗФ!$A:$A,0),MATCH("Цена на реализацию"&amp;YEAR(W$3),ЗФ!$2:$2,0)),0),0)</f>
        <v>45</v>
      </c>
      <c r="X26" s="232">
        <f ca="1">IFERROR(IF(OFFSET(X26,-1,0,1,1)&lt;&gt;"", INDEX(ЗФ,MATCH($A24,ЗФ!$A:$A,0),MATCH("Цена на реализацию"&amp;YEAR(X$3),ЗФ!$2:$2,0)),0),0)</f>
        <v>45</v>
      </c>
      <c r="Y26" s="232">
        <f ca="1">IFERROR(IF(OFFSET(Y26,-1,0,1,1)&lt;&gt;"", INDEX(ЗФ,MATCH($A24,ЗФ!$A:$A,0),MATCH("Цена на реализацию"&amp;YEAR(Y$3),ЗФ!$2:$2,0)),0),0)</f>
        <v>45</v>
      </c>
      <c r="Z26" s="232">
        <f ca="1">IFERROR(IF(OFFSET(Z26,-1,0,1,1)&lt;&gt;"", INDEX(ЗФ,MATCH($A24,ЗФ!$A:$A,0),MATCH("Цена на реализацию"&amp;YEAR(Z$3),ЗФ!$2:$2,0)),0),0)</f>
        <v>45</v>
      </c>
      <c r="AA26" s="548">
        <f t="shared" ca="1" si="987"/>
        <v>45</v>
      </c>
      <c r="AB26" s="232">
        <f ca="1">IFERROR(IF(OFFSET(AB26,-1,0,1,1)&lt;&gt;"", INDEX(ЗФ,MATCH($A24,ЗФ!$A:$A,0),MATCH("Цена на реализацию"&amp;YEAR(AB$3),ЗФ!$2:$2,0)),0),0)</f>
        <v>45</v>
      </c>
      <c r="AC26" s="232">
        <f ca="1">IFERROR(IF(OFFSET(AC26,-1,0,1,1)&lt;&gt;"", INDEX(ЗФ,MATCH($A24,ЗФ!$A:$A,0),MATCH("Цена на реализацию"&amp;YEAR(AC$3),ЗФ!$2:$2,0)),0),0)</f>
        <v>45</v>
      </c>
      <c r="AD26" s="232">
        <f ca="1">IFERROR(IF(OFFSET(AD26,-1,0,1,1)&lt;&gt;"", INDEX(ЗФ,MATCH($A24,ЗФ!$A:$A,0),MATCH("Цена на реализацию"&amp;YEAR(AD$3),ЗФ!$2:$2,0)),0),0)</f>
        <v>45</v>
      </c>
      <c r="AE26" s="232">
        <f ca="1">IFERROR(IF(OFFSET(AE26,-1,0,1,1)&lt;&gt;"", INDEX(ЗФ,MATCH($A24,ЗФ!$A:$A,0),MATCH("Цена на реализацию"&amp;YEAR(AE$3),ЗФ!$2:$2,0)),0),0)</f>
        <v>45</v>
      </c>
      <c r="AF26" s="232">
        <f ca="1">IFERROR(IF(OFFSET(AF26,-1,0,1,1)&lt;&gt;"", INDEX(ЗФ,MATCH($A24,ЗФ!$A:$A,0),MATCH("Цена на реализацию"&amp;YEAR(AF$3),ЗФ!$2:$2,0)),0),0)</f>
        <v>45</v>
      </c>
      <c r="AG26" s="232">
        <f ca="1">IFERROR(IF(OFFSET(AG26,-1,0,1,1)&lt;&gt;"", INDEX(ЗФ,MATCH($A24,ЗФ!$A:$A,0),MATCH("Цена на реализацию"&amp;YEAR(AG$3),ЗФ!$2:$2,0)),0),0)</f>
        <v>45</v>
      </c>
      <c r="AH26" s="232">
        <f ca="1">IFERROR(IF(OFFSET(AH26,-1,0,1,1)&lt;&gt;"", INDEX(ЗФ,MATCH($A24,ЗФ!$A:$A,0),MATCH("Цена на реализацию"&amp;YEAR(AH$3),ЗФ!$2:$2,0)),0),0)</f>
        <v>45</v>
      </c>
      <c r="AI26" s="232">
        <f ca="1">IFERROR(IF(OFFSET(AI26,-1,0,1,1)&lt;&gt;"", INDEX(ЗФ,MATCH($A24,ЗФ!$A:$A,0),MATCH("Цена на реализацию"&amp;YEAR(AI$3),ЗФ!$2:$2,0)),0),0)</f>
        <v>45</v>
      </c>
      <c r="AJ26" s="232">
        <f ca="1">IFERROR(IF(OFFSET(AJ26,-1,0,1,1)&lt;&gt;"", INDEX(ЗФ,MATCH($A24,ЗФ!$A:$A,0),MATCH("Цена на реализацию"&amp;YEAR(AJ$3),ЗФ!$2:$2,0)),0),0)</f>
        <v>45</v>
      </c>
      <c r="AK26" s="232">
        <f ca="1">IFERROR(IF(OFFSET(AK26,-1,0,1,1)&lt;&gt;"", INDEX(ЗФ,MATCH($A24,ЗФ!$A:$A,0),MATCH("Цена на реализацию"&amp;YEAR(AK$3),ЗФ!$2:$2,0)),0),0)</f>
        <v>45</v>
      </c>
      <c r="AL26" s="232">
        <f ca="1">IFERROR(IF(OFFSET(AL26,-1,0,1,1)&lt;&gt;"", INDEX(ЗФ,MATCH($A24,ЗФ!$A:$A,0),MATCH("Цена на реализацию"&amp;YEAR(AL$3),ЗФ!$2:$2,0)),0),0)</f>
        <v>45</v>
      </c>
      <c r="AM26" s="232">
        <f ca="1">IFERROR(IF(OFFSET(AM26,-1,0,1,1)&lt;&gt;"", INDEX(ЗФ,MATCH($A24,ЗФ!$A:$A,0),MATCH("Цена на реализацию"&amp;YEAR(AM$3),ЗФ!$2:$2,0)),0),0)</f>
        <v>45</v>
      </c>
      <c r="AN26" s="548">
        <f t="shared" ca="1" si="987"/>
        <v>45</v>
      </c>
      <c r="AO26" s="232">
        <f ca="1">IFERROR(IF(OFFSET(AO26,-1,0,1,1)&lt;&gt;"", INDEX(ЗФ,MATCH($A24,ЗФ!$A:$A,0),MATCH("Цена на реализацию"&amp;YEAR(AO$3),ЗФ!$2:$2,0)),0),0)</f>
        <v>45</v>
      </c>
      <c r="AP26" s="232">
        <f ca="1">IFERROR(IF(OFFSET(AP26,-1,0,1,1)&lt;&gt;"", INDEX(ЗФ,MATCH($A24,ЗФ!$A:$A,0),MATCH("Цена на реализацию"&amp;YEAR(AP$3),ЗФ!$2:$2,0)),0),0)</f>
        <v>45</v>
      </c>
      <c r="AQ26" s="232">
        <f ca="1">IFERROR(IF(OFFSET(AQ26,-1,0,1,1)&lt;&gt;"", INDEX(ЗФ,MATCH($A24,ЗФ!$A:$A,0),MATCH("Цена на реализацию"&amp;YEAR(AQ$3),ЗФ!$2:$2,0)),0),0)</f>
        <v>45</v>
      </c>
      <c r="AR26" s="232">
        <f ca="1">IFERROR(IF(OFFSET(AR26,-1,0,1,1)&lt;&gt;"", INDEX(ЗФ,MATCH($A24,ЗФ!$A:$A,0),MATCH("Цена на реализацию"&amp;YEAR(AR$3),ЗФ!$2:$2,0)),0),0)</f>
        <v>45</v>
      </c>
      <c r="AS26" s="232">
        <f ca="1">IFERROR(IF(OFFSET(AS26,-1,0,1,1)&lt;&gt;"", INDEX(ЗФ,MATCH($A24,ЗФ!$A:$A,0),MATCH("Цена на реализацию"&amp;YEAR(AS$3),ЗФ!$2:$2,0)),0),0)</f>
        <v>45</v>
      </c>
      <c r="AT26" s="232">
        <f ca="1">IFERROR(IF(OFFSET(AT26,-1,0,1,1)&lt;&gt;"", INDEX(ЗФ,MATCH($A24,ЗФ!$A:$A,0),MATCH("Цена на реализацию"&amp;YEAR(AT$3),ЗФ!$2:$2,0)),0),0)</f>
        <v>45</v>
      </c>
      <c r="AU26" s="232">
        <f ca="1">IFERROR(IF(OFFSET(AU26,-1,0,1,1)&lt;&gt;"", INDEX(ЗФ,MATCH($A24,ЗФ!$A:$A,0),MATCH("Цена на реализацию"&amp;YEAR(AU$3),ЗФ!$2:$2,0)),0),0)</f>
        <v>45</v>
      </c>
      <c r="AV26" s="232">
        <f ca="1">IFERROR(IF(OFFSET(AV26,-1,0,1,1)&lt;&gt;"", INDEX(ЗФ,MATCH($A24,ЗФ!$A:$A,0),MATCH("Цена на реализацию"&amp;YEAR(AV$3),ЗФ!$2:$2,0)),0),0)</f>
        <v>45</v>
      </c>
      <c r="AW26" s="232">
        <f ca="1">IFERROR(IF(OFFSET(AW26,-1,0,1,1)&lt;&gt;"", INDEX(ЗФ,MATCH($A24,ЗФ!$A:$A,0),MATCH("Цена на реализацию"&amp;YEAR(AW$3),ЗФ!$2:$2,0)),0),0)</f>
        <v>45</v>
      </c>
      <c r="AX26" s="232">
        <f ca="1">IFERROR(IF(OFFSET(AX26,-1,0,1,1)&lt;&gt;"", INDEX(ЗФ,MATCH($A24,ЗФ!$A:$A,0),MATCH("Цена на реализацию"&amp;YEAR(AX$3),ЗФ!$2:$2,0)),0),0)</f>
        <v>45</v>
      </c>
      <c r="AY26" s="232">
        <f ca="1">IFERROR(IF(OFFSET(AY26,-1,0,1,1)&lt;&gt;"", INDEX(ЗФ,MATCH($A24,ЗФ!$A:$A,0),MATCH("Цена на реализацию"&amp;YEAR(AY$3),ЗФ!$2:$2,0)),0),0)</f>
        <v>45</v>
      </c>
      <c r="AZ26" s="232">
        <f ca="1">IFERROR(IF(OFFSET(AZ26,-1,0,1,1)&lt;&gt;"", INDEX(ЗФ,MATCH($A24,ЗФ!$A:$A,0),MATCH("Цена на реализацию"&amp;YEAR(AZ$3),ЗФ!$2:$2,0)),0),0)</f>
        <v>45</v>
      </c>
      <c r="BA26" s="548">
        <f t="shared" ca="1" si="987"/>
        <v>45</v>
      </c>
      <c r="BB26" s="232">
        <f ca="1">IFERROR(IF(OFFSET(BB26,-1,0,1,1)&lt;&gt;"", INDEX(ЗФ,MATCH($A24,ЗФ!$A:$A,0),MATCH("Цена на реализацию"&amp;YEAR(BB$3),ЗФ!$2:$2,0)),0),0)</f>
        <v>45</v>
      </c>
      <c r="BC26" s="232">
        <f ca="1">IFERROR(IF(OFFSET(BC26,-1,0,1,1)&lt;&gt;"", INDEX(ЗФ,MATCH($A24,ЗФ!$A:$A,0),MATCH("Цена на реализацию"&amp;YEAR(BC$3),ЗФ!$2:$2,0)),0),0)</f>
        <v>45</v>
      </c>
      <c r="BD26" s="232">
        <f ca="1">IFERROR(IF(OFFSET(BD26,-1,0,1,1)&lt;&gt;"", INDEX(ЗФ,MATCH($A24,ЗФ!$A:$A,0),MATCH("Цена на реализацию"&amp;YEAR(BD$3),ЗФ!$2:$2,0)),0),0)</f>
        <v>45</v>
      </c>
      <c r="BE26" s="232">
        <f ca="1">IFERROR(IF(OFFSET(BE26,-1,0,1,1)&lt;&gt;"", INDEX(ЗФ,MATCH($A24,ЗФ!$A:$A,0),MATCH("Цена на реализацию"&amp;YEAR(BE$3),ЗФ!$2:$2,0)),0),0)</f>
        <v>45</v>
      </c>
      <c r="BF26" s="232">
        <f ca="1">IFERROR(IF(OFFSET(BF26,-1,0,1,1)&lt;&gt;"", INDEX(ЗФ,MATCH($A24,ЗФ!$A:$A,0),MATCH("Цена на реализацию"&amp;YEAR(BF$3),ЗФ!$2:$2,0)),0),0)</f>
        <v>45</v>
      </c>
      <c r="BG26" s="232">
        <f ca="1">IFERROR(IF(OFFSET(BG26,-1,0,1,1)&lt;&gt;"", INDEX(ЗФ,MATCH($A24,ЗФ!$A:$A,0),MATCH("Цена на реализацию"&amp;YEAR(BG$3),ЗФ!$2:$2,0)),0),0)</f>
        <v>45</v>
      </c>
      <c r="BH26" s="232">
        <f ca="1">IFERROR(IF(OFFSET(BH26,-1,0,1,1)&lt;&gt;"", INDEX(ЗФ,MATCH($A24,ЗФ!$A:$A,0),MATCH("Цена на реализацию"&amp;YEAR(BH$3),ЗФ!$2:$2,0)),0),0)</f>
        <v>45</v>
      </c>
      <c r="BI26" s="232">
        <f ca="1">IFERROR(IF(OFFSET(BI26,-1,0,1,1)&lt;&gt;"", INDEX(ЗФ,MATCH($A24,ЗФ!$A:$A,0),MATCH("Цена на реализацию"&amp;YEAR(BI$3),ЗФ!$2:$2,0)),0),0)</f>
        <v>45</v>
      </c>
      <c r="BJ26" s="232">
        <f ca="1">IFERROR(IF(OFFSET(BJ26,-1,0,1,1)&lt;&gt;"", INDEX(ЗФ,MATCH($A24,ЗФ!$A:$A,0),MATCH("Цена на реализацию"&amp;YEAR(BJ$3),ЗФ!$2:$2,0)),0),0)</f>
        <v>45</v>
      </c>
      <c r="BK26" s="232">
        <f ca="1">IFERROR(IF(OFFSET(BK26,-1,0,1,1)&lt;&gt;"", INDEX(ЗФ,MATCH($A24,ЗФ!$A:$A,0),MATCH("Цена на реализацию"&amp;YEAR(BK$3),ЗФ!$2:$2,0)),0),0)</f>
        <v>45</v>
      </c>
      <c r="BL26" s="232">
        <f ca="1">IFERROR(IF(OFFSET(BL26,-1,0,1,1)&lt;&gt;"", INDEX(ЗФ,MATCH($A24,ЗФ!$A:$A,0),MATCH("Цена на реализацию"&amp;YEAR(BL$3),ЗФ!$2:$2,0)),0),0)</f>
        <v>45</v>
      </c>
      <c r="BM26" s="232">
        <f ca="1">IFERROR(IF(OFFSET(BM26,-1,0,1,1)&lt;&gt;"", INDEX(ЗФ,MATCH($A24,ЗФ!$A:$A,0),MATCH("Цена на реализацию"&amp;YEAR(BM$3),ЗФ!$2:$2,0)),0),0)</f>
        <v>45</v>
      </c>
      <c r="BN26" s="548">
        <f t="shared" ca="1" si="987"/>
        <v>45</v>
      </c>
      <c r="BO26" s="232">
        <f ca="1">IFERROR(IF(OFFSET(BO26,-1,0,1,1)&lt;&gt;"", INDEX(ЗФ,MATCH($A24,ЗФ!$A:$A,0),MATCH("Цена на реализацию"&amp;YEAR(BO$3),ЗФ!$2:$2,0)),0),0)</f>
        <v>45</v>
      </c>
      <c r="BP26" s="232">
        <f ca="1">IFERROR(IF(OFFSET(BP26,-1,0,1,1)&lt;&gt;"", INDEX(ЗФ,MATCH($A24,ЗФ!$A:$A,0),MATCH("Цена на реализацию"&amp;YEAR(BP$3),ЗФ!$2:$2,0)),0),0)</f>
        <v>45</v>
      </c>
      <c r="BQ26" s="232">
        <f ca="1">IFERROR(IF(OFFSET(BQ26,-1,0,1,1)&lt;&gt;"", INDEX(ЗФ,MATCH($A24,ЗФ!$A:$A,0),MATCH("Цена на реализацию"&amp;YEAR(BQ$3),ЗФ!$2:$2,0)),0),0)</f>
        <v>45</v>
      </c>
      <c r="BR26" s="232">
        <f ca="1">IFERROR(IF(OFFSET(BR26,-1,0,1,1)&lt;&gt;"", INDEX(ЗФ,MATCH($A24,ЗФ!$A:$A,0),MATCH("Цена на реализацию"&amp;YEAR(BR$3),ЗФ!$2:$2,0)),0),0)</f>
        <v>45</v>
      </c>
      <c r="BS26" s="232">
        <f ca="1">IFERROR(IF(OFFSET(BS26,-1,0,1,1)&lt;&gt;"", INDEX(ЗФ,MATCH($A24,ЗФ!$A:$A,0),MATCH("Цена на реализацию"&amp;YEAR(BS$3),ЗФ!$2:$2,0)),0),0)</f>
        <v>45</v>
      </c>
      <c r="BT26" s="232">
        <f ca="1">IFERROR(IF(OFFSET(BT26,-1,0,1,1)&lt;&gt;"", INDEX(ЗФ,MATCH($A24,ЗФ!$A:$A,0),MATCH("Цена на реализацию"&amp;YEAR(BT$3),ЗФ!$2:$2,0)),0),0)</f>
        <v>45</v>
      </c>
      <c r="BU26" s="232">
        <f ca="1">IFERROR(IF(OFFSET(BU26,-1,0,1,1)&lt;&gt;"", INDEX(ЗФ,MATCH($A24,ЗФ!$A:$A,0),MATCH("Цена на реализацию"&amp;YEAR(BU$3),ЗФ!$2:$2,0)),0),0)</f>
        <v>45</v>
      </c>
      <c r="BV26" s="232">
        <f ca="1">IFERROR(IF(OFFSET(BV26,-1,0,1,1)&lt;&gt;"", INDEX(ЗФ,MATCH($A24,ЗФ!$A:$A,0),MATCH("Цена на реализацию"&amp;YEAR(BV$3),ЗФ!$2:$2,0)),0),0)</f>
        <v>45</v>
      </c>
      <c r="BW26" s="232">
        <f ca="1">IFERROR(IF(OFFSET(BW26,-1,0,1,1)&lt;&gt;"", INDEX(ЗФ,MATCH($A24,ЗФ!$A:$A,0),MATCH("Цена на реализацию"&amp;YEAR(BW$3),ЗФ!$2:$2,0)),0),0)</f>
        <v>45</v>
      </c>
      <c r="BX26" s="232">
        <f ca="1">IFERROR(IF(OFFSET(BX26,-1,0,1,1)&lt;&gt;"", INDEX(ЗФ,MATCH($A24,ЗФ!$A:$A,0),MATCH("Цена на реализацию"&amp;YEAR(BX$3),ЗФ!$2:$2,0)),0),0)</f>
        <v>45</v>
      </c>
      <c r="BY26" s="232">
        <f ca="1">IFERROR(IF(OFFSET(BY26,-1,0,1,1)&lt;&gt;"", INDEX(ЗФ,MATCH($A24,ЗФ!$A:$A,0),MATCH("Цена на реализацию"&amp;YEAR(BY$3),ЗФ!$2:$2,0)),0),0)</f>
        <v>45</v>
      </c>
      <c r="BZ26" s="232">
        <f ca="1">IFERROR(IF(OFFSET(BZ26,-1,0,1,1)&lt;&gt;"", INDEX(ЗФ,MATCH($A24,ЗФ!$A:$A,0),MATCH("Цена на реализацию"&amp;YEAR(BZ$3),ЗФ!$2:$2,0)),0),0)</f>
        <v>45</v>
      </c>
      <c r="CA26" s="548">
        <f t="shared" ref="CA26:EA26" ca="1" si="988">IFERROR(CA24/CA25,0)</f>
        <v>45</v>
      </c>
      <c r="CB26" s="232">
        <f ca="1">IFERROR(IF(OFFSET(CB26,-1,0,1,1)&lt;&gt;"", INDEX(ЗФ,MATCH($A24,ЗФ!$A:$A,0),MATCH("Цена на реализацию"&amp;YEAR(CB$3),ЗФ!$2:$2,0)),0),0)</f>
        <v>45</v>
      </c>
      <c r="CC26" s="232">
        <f ca="1">IFERROR(IF(OFFSET(CC26,-1,0,1,1)&lt;&gt;"", INDEX(ЗФ,MATCH($A24,ЗФ!$A:$A,0),MATCH("Цена на реализацию"&amp;YEAR(CC$3),ЗФ!$2:$2,0)),0),0)</f>
        <v>45</v>
      </c>
      <c r="CD26" s="232">
        <f ca="1">IFERROR(IF(OFFSET(CD26,-1,0,1,1)&lt;&gt;"", INDEX(ЗФ,MATCH($A24,ЗФ!$A:$A,0),MATCH("Цена на реализацию"&amp;YEAR(CD$3),ЗФ!$2:$2,0)),0),0)</f>
        <v>45</v>
      </c>
      <c r="CE26" s="232">
        <f ca="1">IFERROR(IF(OFFSET(CE26,-1,0,1,1)&lt;&gt;"", INDEX(ЗФ,MATCH($A24,ЗФ!$A:$A,0),MATCH("Цена на реализацию"&amp;YEAR(CE$3),ЗФ!$2:$2,0)),0),0)</f>
        <v>45</v>
      </c>
      <c r="CF26" s="232">
        <f ca="1">IFERROR(IF(OFFSET(CF26,-1,0,1,1)&lt;&gt;"", INDEX(ЗФ,MATCH($A24,ЗФ!$A:$A,0),MATCH("Цена на реализацию"&amp;YEAR(CF$3),ЗФ!$2:$2,0)),0),0)</f>
        <v>45</v>
      </c>
      <c r="CG26" s="232">
        <f ca="1">IFERROR(IF(OFFSET(CG26,-1,0,1,1)&lt;&gt;"", INDEX(ЗФ,MATCH($A24,ЗФ!$A:$A,0),MATCH("Цена на реализацию"&amp;YEAR(CG$3),ЗФ!$2:$2,0)),0),0)</f>
        <v>45</v>
      </c>
      <c r="CH26" s="232">
        <f ca="1">IFERROR(IF(OFFSET(CH26,-1,0,1,1)&lt;&gt;"", INDEX(ЗФ,MATCH($A24,ЗФ!$A:$A,0),MATCH("Цена на реализацию"&amp;YEAR(CH$3),ЗФ!$2:$2,0)),0),0)</f>
        <v>45</v>
      </c>
      <c r="CI26" s="232">
        <f ca="1">IFERROR(IF(OFFSET(CI26,-1,0,1,1)&lt;&gt;"", INDEX(ЗФ,MATCH($A24,ЗФ!$A:$A,0),MATCH("Цена на реализацию"&amp;YEAR(CI$3),ЗФ!$2:$2,0)),0),0)</f>
        <v>45</v>
      </c>
      <c r="CJ26" s="232">
        <f ca="1">IFERROR(IF(OFFSET(CJ26,-1,0,1,1)&lt;&gt;"", INDEX(ЗФ,MATCH($A24,ЗФ!$A:$A,0),MATCH("Цена на реализацию"&amp;YEAR(CJ$3),ЗФ!$2:$2,0)),0),0)</f>
        <v>45</v>
      </c>
      <c r="CK26" s="232">
        <f ca="1">IFERROR(IF(OFFSET(CK26,-1,0,1,1)&lt;&gt;"", INDEX(ЗФ,MATCH($A24,ЗФ!$A:$A,0),MATCH("Цена на реализацию"&amp;YEAR(CK$3),ЗФ!$2:$2,0)),0),0)</f>
        <v>45</v>
      </c>
      <c r="CL26" s="232">
        <f ca="1">IFERROR(IF(OFFSET(CL26,-1,0,1,1)&lt;&gt;"", INDEX(ЗФ,MATCH($A24,ЗФ!$A:$A,0),MATCH("Цена на реализацию"&amp;YEAR(CL$3),ЗФ!$2:$2,0)),0),0)</f>
        <v>45</v>
      </c>
      <c r="CM26" s="232">
        <f ca="1">IFERROR(IF(OFFSET(CM26,-1,0,1,1)&lt;&gt;"", INDEX(ЗФ,MATCH($A24,ЗФ!$A:$A,0),MATCH("Цена на реализацию"&amp;YEAR(CM$3),ЗФ!$2:$2,0)),0),0)</f>
        <v>45</v>
      </c>
      <c r="CN26" s="548">
        <f t="shared" ca="1" si="988"/>
        <v>45</v>
      </c>
      <c r="CO26" s="232">
        <f ca="1">IFERROR(IF(OFFSET(CO26,-1,0,1,1)&lt;&gt;"", INDEX(ЗФ,MATCH($A24,ЗФ!$A:$A,0),MATCH("Цена на реализацию"&amp;YEAR(CO$3),ЗФ!$2:$2,0)),0),0)</f>
        <v>45</v>
      </c>
      <c r="CP26" s="232">
        <f ca="1">IFERROR(IF(OFFSET(CP26,-1,0,1,1)&lt;&gt;"", INDEX(ЗФ,MATCH($A24,ЗФ!$A:$A,0),MATCH("Цена на реализацию"&amp;YEAR(CP$3),ЗФ!$2:$2,0)),0),0)</f>
        <v>45</v>
      </c>
      <c r="CQ26" s="232">
        <f ca="1">IFERROR(IF(OFFSET(CQ26,-1,0,1,1)&lt;&gt;"", INDEX(ЗФ,MATCH($A24,ЗФ!$A:$A,0),MATCH("Цена на реализацию"&amp;YEAR(CQ$3),ЗФ!$2:$2,0)),0),0)</f>
        <v>45</v>
      </c>
      <c r="CR26" s="232">
        <f ca="1">IFERROR(IF(OFFSET(CR26,-1,0,1,1)&lt;&gt;"", INDEX(ЗФ,MATCH($A24,ЗФ!$A:$A,0),MATCH("Цена на реализацию"&amp;YEAR(CR$3),ЗФ!$2:$2,0)),0),0)</f>
        <v>45</v>
      </c>
      <c r="CS26" s="232">
        <f ca="1">IFERROR(IF(OFFSET(CS26,-1,0,1,1)&lt;&gt;"", INDEX(ЗФ,MATCH($A24,ЗФ!$A:$A,0),MATCH("Цена на реализацию"&amp;YEAR(CS$3),ЗФ!$2:$2,0)),0),0)</f>
        <v>45</v>
      </c>
      <c r="CT26" s="232">
        <f ca="1">IFERROR(IF(OFFSET(CT26,-1,0,1,1)&lt;&gt;"", INDEX(ЗФ,MATCH($A24,ЗФ!$A:$A,0),MATCH("Цена на реализацию"&amp;YEAR(CT$3),ЗФ!$2:$2,0)),0),0)</f>
        <v>45</v>
      </c>
      <c r="CU26" s="232">
        <f ca="1">IFERROR(IF(OFFSET(CU26,-1,0,1,1)&lt;&gt;"", INDEX(ЗФ,MATCH($A24,ЗФ!$A:$A,0),MATCH("Цена на реализацию"&amp;YEAR(CU$3),ЗФ!$2:$2,0)),0),0)</f>
        <v>45</v>
      </c>
      <c r="CV26" s="232">
        <f ca="1">IFERROR(IF(OFFSET(CV26,-1,0,1,1)&lt;&gt;"", INDEX(ЗФ,MATCH($A24,ЗФ!$A:$A,0),MATCH("Цена на реализацию"&amp;YEAR(CV$3),ЗФ!$2:$2,0)),0),0)</f>
        <v>45</v>
      </c>
      <c r="CW26" s="232">
        <f ca="1">IFERROR(IF(OFFSET(CW26,-1,0,1,1)&lt;&gt;"", INDEX(ЗФ,MATCH($A24,ЗФ!$A:$A,0),MATCH("Цена на реализацию"&amp;YEAR(CW$3),ЗФ!$2:$2,0)),0),0)</f>
        <v>45</v>
      </c>
      <c r="CX26" s="232">
        <f ca="1">IFERROR(IF(OFFSET(CX26,-1,0,1,1)&lt;&gt;"", INDEX(ЗФ,MATCH($A24,ЗФ!$A:$A,0),MATCH("Цена на реализацию"&amp;YEAR(CX$3),ЗФ!$2:$2,0)),0),0)</f>
        <v>45</v>
      </c>
      <c r="CY26" s="232">
        <f ca="1">IFERROR(IF(OFFSET(CY26,-1,0,1,1)&lt;&gt;"", INDEX(ЗФ,MATCH($A24,ЗФ!$A:$A,0),MATCH("Цена на реализацию"&amp;YEAR(CY$3),ЗФ!$2:$2,0)),0),0)</f>
        <v>45</v>
      </c>
      <c r="CZ26" s="232">
        <f ca="1">IFERROR(IF(OFFSET(CZ26,-1,0,1,1)&lt;&gt;"", INDEX(ЗФ,MATCH($A24,ЗФ!$A:$A,0),MATCH("Цена на реализацию"&amp;YEAR(CZ$3),ЗФ!$2:$2,0)),0),0)</f>
        <v>45</v>
      </c>
      <c r="DA26" s="548">
        <f t="shared" ca="1" si="988"/>
        <v>45</v>
      </c>
      <c r="DB26" s="232">
        <f ca="1">IFERROR(IF(OFFSET(DB26,-1,0,1,1)&lt;&gt;"", INDEX(ЗФ,MATCH($A24,ЗФ!$A:$A,0),MATCH("Цена на реализацию"&amp;YEAR(DB$3),ЗФ!$2:$2,0)),0),0)</f>
        <v>45</v>
      </c>
      <c r="DC26" s="232">
        <f ca="1">IFERROR(IF(OFFSET(DC26,-1,0,1,1)&lt;&gt;"", INDEX(ЗФ,MATCH($A24,ЗФ!$A:$A,0),MATCH("Цена на реализацию"&amp;YEAR(DC$3),ЗФ!$2:$2,0)),0),0)</f>
        <v>45</v>
      </c>
      <c r="DD26" s="232">
        <f ca="1">IFERROR(IF(OFFSET(DD26,-1,0,1,1)&lt;&gt;"", INDEX(ЗФ,MATCH($A24,ЗФ!$A:$A,0),MATCH("Цена на реализацию"&amp;YEAR(DD$3),ЗФ!$2:$2,0)),0),0)</f>
        <v>45</v>
      </c>
      <c r="DE26" s="232">
        <f ca="1">IFERROR(IF(OFFSET(DE26,-1,0,1,1)&lt;&gt;"", INDEX(ЗФ,MATCH($A24,ЗФ!$A:$A,0),MATCH("Цена на реализацию"&amp;YEAR(DE$3),ЗФ!$2:$2,0)),0),0)</f>
        <v>45</v>
      </c>
      <c r="DF26" s="232">
        <f ca="1">IFERROR(IF(OFFSET(DF26,-1,0,1,1)&lt;&gt;"", INDEX(ЗФ,MATCH($A24,ЗФ!$A:$A,0),MATCH("Цена на реализацию"&amp;YEAR(DF$3),ЗФ!$2:$2,0)),0),0)</f>
        <v>45</v>
      </c>
      <c r="DG26" s="232">
        <f ca="1">IFERROR(IF(OFFSET(DG26,-1,0,1,1)&lt;&gt;"", INDEX(ЗФ,MATCH($A24,ЗФ!$A:$A,0),MATCH("Цена на реализацию"&amp;YEAR(DG$3),ЗФ!$2:$2,0)),0),0)</f>
        <v>45</v>
      </c>
      <c r="DH26" s="232">
        <f ca="1">IFERROR(IF(OFFSET(DH26,-1,0,1,1)&lt;&gt;"", INDEX(ЗФ,MATCH($A24,ЗФ!$A:$A,0),MATCH("Цена на реализацию"&amp;YEAR(DH$3),ЗФ!$2:$2,0)),0),0)</f>
        <v>45</v>
      </c>
      <c r="DI26" s="232">
        <f ca="1">IFERROR(IF(OFFSET(DI26,-1,0,1,1)&lt;&gt;"", INDEX(ЗФ,MATCH($A24,ЗФ!$A:$A,0),MATCH("Цена на реализацию"&amp;YEAR(DI$3),ЗФ!$2:$2,0)),0),0)</f>
        <v>45</v>
      </c>
      <c r="DJ26" s="232">
        <f ca="1">IFERROR(IF(OFFSET(DJ26,-1,0,1,1)&lt;&gt;"", INDEX(ЗФ,MATCH($A24,ЗФ!$A:$A,0),MATCH("Цена на реализацию"&amp;YEAR(DJ$3),ЗФ!$2:$2,0)),0),0)</f>
        <v>45</v>
      </c>
      <c r="DK26" s="232">
        <f ca="1">IFERROR(IF(OFFSET(DK26,-1,0,1,1)&lt;&gt;"", INDEX(ЗФ,MATCH($A24,ЗФ!$A:$A,0),MATCH("Цена на реализацию"&amp;YEAR(DK$3),ЗФ!$2:$2,0)),0),0)</f>
        <v>45</v>
      </c>
      <c r="DL26" s="232">
        <f ca="1">IFERROR(IF(OFFSET(DL26,-1,0,1,1)&lt;&gt;"", INDEX(ЗФ,MATCH($A24,ЗФ!$A:$A,0),MATCH("Цена на реализацию"&amp;YEAR(DL$3),ЗФ!$2:$2,0)),0),0)</f>
        <v>45</v>
      </c>
      <c r="DM26" s="232">
        <f ca="1">IFERROR(IF(OFFSET(DM26,-1,0,1,1)&lt;&gt;"", INDEX(ЗФ,MATCH($A24,ЗФ!$A:$A,0),MATCH("Цена на реализацию"&amp;YEAR(DM$3),ЗФ!$2:$2,0)),0),0)</f>
        <v>45</v>
      </c>
      <c r="DN26" s="548">
        <f t="shared" ca="1" si="988"/>
        <v>45</v>
      </c>
      <c r="DO26" s="232">
        <f ca="1">IFERROR(IF(OFFSET(DO26,-1,0,1,1)&lt;&gt;"", INDEX(ЗФ,MATCH($A24,ЗФ!$A:$A,0),MATCH("Цена на реализацию"&amp;YEAR(DO$3),ЗФ!$2:$2,0)),0),0)</f>
        <v>45</v>
      </c>
      <c r="DP26" s="232">
        <f ca="1">IFERROR(IF(OFFSET(DP26,-1,0,1,1)&lt;&gt;"", INDEX(ЗФ,MATCH($A24,ЗФ!$A:$A,0),MATCH("Цена на реализацию"&amp;YEAR(DP$3),ЗФ!$2:$2,0)),0),0)</f>
        <v>45</v>
      </c>
      <c r="DQ26" s="232">
        <f ca="1">IFERROR(IF(OFFSET(DQ26,-1,0,1,1)&lt;&gt;"", INDEX(ЗФ,MATCH($A24,ЗФ!$A:$A,0),MATCH("Цена на реализацию"&amp;YEAR(DQ$3),ЗФ!$2:$2,0)),0),0)</f>
        <v>45</v>
      </c>
      <c r="DR26" s="232">
        <f ca="1">IFERROR(IF(OFFSET(DR26,-1,0,1,1)&lt;&gt;"", INDEX(ЗФ,MATCH($A24,ЗФ!$A:$A,0),MATCH("Цена на реализацию"&amp;YEAR(DR$3),ЗФ!$2:$2,0)),0),0)</f>
        <v>45</v>
      </c>
      <c r="DS26" s="232">
        <f ca="1">IFERROR(IF(OFFSET(DS26,-1,0,1,1)&lt;&gt;"", INDEX(ЗФ,MATCH($A24,ЗФ!$A:$A,0),MATCH("Цена на реализацию"&amp;YEAR(DS$3),ЗФ!$2:$2,0)),0),0)</f>
        <v>45</v>
      </c>
      <c r="DT26" s="232">
        <f ca="1">IFERROR(IF(OFFSET(DT26,-1,0,1,1)&lt;&gt;"", INDEX(ЗФ,MATCH($A24,ЗФ!$A:$A,0),MATCH("Цена на реализацию"&amp;YEAR(DT$3),ЗФ!$2:$2,0)),0),0)</f>
        <v>45</v>
      </c>
      <c r="DU26" s="232">
        <f ca="1">IFERROR(IF(OFFSET(DU26,-1,0,1,1)&lt;&gt;"", INDEX(ЗФ,MATCH($A24,ЗФ!$A:$A,0),MATCH("Цена на реализацию"&amp;YEAR(DU$3),ЗФ!$2:$2,0)),0),0)</f>
        <v>45</v>
      </c>
      <c r="DV26" s="232">
        <f ca="1">IFERROR(IF(OFFSET(DV26,-1,0,1,1)&lt;&gt;"", INDEX(ЗФ,MATCH($A24,ЗФ!$A:$A,0),MATCH("Цена на реализацию"&amp;YEAR(DV$3),ЗФ!$2:$2,0)),0),0)</f>
        <v>45</v>
      </c>
      <c r="DW26" s="232">
        <f ca="1">IFERROR(IF(OFFSET(DW26,-1,0,1,1)&lt;&gt;"", INDEX(ЗФ,MATCH($A24,ЗФ!$A:$A,0),MATCH("Цена на реализацию"&amp;YEAR(DW$3),ЗФ!$2:$2,0)),0),0)</f>
        <v>45</v>
      </c>
      <c r="DX26" s="232">
        <f ca="1">IFERROR(IF(OFFSET(DX26,-1,0,1,1)&lt;&gt;"", INDEX(ЗФ,MATCH($A24,ЗФ!$A:$A,0),MATCH("Цена на реализацию"&amp;YEAR(DX$3),ЗФ!$2:$2,0)),0),0)</f>
        <v>45</v>
      </c>
      <c r="DY26" s="232">
        <f ca="1">IFERROR(IF(OFFSET(DY26,-1,0,1,1)&lt;&gt;"", INDEX(ЗФ,MATCH($A24,ЗФ!$A:$A,0),MATCH("Цена на реализацию"&amp;YEAR(DY$3),ЗФ!$2:$2,0)),0),0)</f>
        <v>45</v>
      </c>
      <c r="DZ26" s="232">
        <f ca="1">IFERROR(IF(OFFSET(DZ26,-1,0,1,1)&lt;&gt;"", INDEX(ЗФ,MATCH($A24,ЗФ!$A:$A,0),MATCH("Цена на реализацию"&amp;YEAR(DZ$3),ЗФ!$2:$2,0)),0),0)</f>
        <v>45</v>
      </c>
      <c r="EA26" s="548">
        <f t="shared" ca="1" si="988"/>
        <v>45</v>
      </c>
      <c r="EB26" s="232">
        <f ca="1">IFERROR(IF(OFFSET(EB26,-1,0,1,1)&lt;&gt;"", INDEX(ЗФ,MATCH($A24,ЗФ!$A:$A,0),MATCH("Цена на реализацию"&amp;YEAR(EB$3),ЗФ!$2:$2,0)),0),0)</f>
        <v>45</v>
      </c>
      <c r="EC26" s="232">
        <f ca="1">IFERROR(IF(OFFSET(EC26,-1,0,1,1)&lt;&gt;"", INDEX(ЗФ,MATCH($A24,ЗФ!$A:$A,0),MATCH("Цена на реализацию"&amp;YEAR(EC$3),ЗФ!$2:$2,0)),0),0)</f>
        <v>45</v>
      </c>
      <c r="ED26" s="232">
        <f ca="1">IFERROR(IF(OFFSET(ED26,-1,0,1,1)&lt;&gt;"", INDEX(ЗФ,MATCH($A24,ЗФ!$A:$A,0),MATCH("Цена на реализацию"&amp;YEAR(ED$3),ЗФ!$2:$2,0)),0),0)</f>
        <v>45</v>
      </c>
      <c r="EE26" s="232">
        <f ca="1">IFERROR(IF(OFFSET(EE26,-1,0,1,1)&lt;&gt;"", INDEX(ЗФ,MATCH($A24,ЗФ!$A:$A,0),MATCH("Цена на реализацию"&amp;YEAR(EE$3),ЗФ!$2:$2,0)),0),0)</f>
        <v>45</v>
      </c>
      <c r="EF26" s="232">
        <f ca="1">IFERROR(IF(OFFSET(EF26,-1,0,1,1)&lt;&gt;"", INDEX(ЗФ,MATCH($A24,ЗФ!$A:$A,0),MATCH("Цена на реализацию"&amp;YEAR(EF$3),ЗФ!$2:$2,0)),0),0)</f>
        <v>45</v>
      </c>
      <c r="EG26" s="232">
        <f ca="1">IFERROR(IF(OFFSET(EG26,-1,0,1,1)&lt;&gt;"", INDEX(ЗФ,MATCH($A24,ЗФ!$A:$A,0),MATCH("Цена на реализацию"&amp;YEAR(EG$3),ЗФ!$2:$2,0)),0),0)</f>
        <v>45</v>
      </c>
      <c r="EH26" s="232">
        <f ca="1">IFERROR(IF(OFFSET(EH26,-1,0,1,1)&lt;&gt;"", INDEX(ЗФ,MATCH($A24,ЗФ!$A:$A,0),MATCH("Цена на реализацию"&amp;YEAR(EH$3),ЗФ!$2:$2,0)),0),0)</f>
        <v>45</v>
      </c>
      <c r="EI26" s="232">
        <f ca="1">IFERROR(IF(OFFSET(EI26,-1,0,1,1)&lt;&gt;"", INDEX(ЗФ,MATCH($A24,ЗФ!$A:$A,0),MATCH("Цена на реализацию"&amp;YEAR(EI$3),ЗФ!$2:$2,0)),0),0)</f>
        <v>45</v>
      </c>
      <c r="EJ26" s="232">
        <f ca="1">IFERROR(IF(OFFSET(EJ26,-1,0,1,1)&lt;&gt;"", INDEX(ЗФ,MATCH($A24,ЗФ!$A:$A,0),MATCH("Цена на реализацию"&amp;YEAR(EJ$3),ЗФ!$2:$2,0)),0),0)</f>
        <v>45</v>
      </c>
      <c r="EK26" s="232">
        <f ca="1">IFERROR(IF(OFFSET(EK26,-1,0,1,1)&lt;&gt;"", INDEX(ЗФ,MATCH($A24,ЗФ!$A:$A,0),MATCH("Цена на реализацию"&amp;YEAR(EK$3),ЗФ!$2:$2,0)),0),0)</f>
        <v>45</v>
      </c>
      <c r="EL26" s="232">
        <f ca="1">IFERROR(IF(OFFSET(EL26,-1,0,1,1)&lt;&gt;"", INDEX(ЗФ,MATCH($A24,ЗФ!$A:$A,0),MATCH("Цена на реализацию"&amp;YEAR(EL$3),ЗФ!$2:$2,0)),0),0)</f>
        <v>45</v>
      </c>
      <c r="EM26" s="232">
        <f ca="1">IFERROR(IF(OFFSET(EM26,-1,0,1,1)&lt;&gt;"", INDEX(ЗФ,MATCH($A24,ЗФ!$A:$A,0),MATCH("Цена на реализацию"&amp;YEAR(EM$3),ЗФ!$2:$2,0)),0),0)</f>
        <v>45</v>
      </c>
      <c r="EN26" s="548">
        <f t="shared" ref="EN26:GA26" ca="1" si="989">IFERROR(EN24/EN25,0)</f>
        <v>45</v>
      </c>
      <c r="EO26" s="232">
        <f ca="1">IFERROR(IF(OFFSET(EO26,-1,0,1,1)&lt;&gt;"", INDEX(ЗФ,MATCH($A24,ЗФ!$A:$A,0),MATCH("Цена на реализацию"&amp;YEAR(EO$3),ЗФ!$2:$2,0)),0),0)</f>
        <v>45</v>
      </c>
      <c r="EP26" s="232">
        <f ca="1">IFERROR(IF(OFFSET(EP26,-1,0,1,1)&lt;&gt;"", INDEX(ЗФ,MATCH($A24,ЗФ!$A:$A,0),MATCH("Цена на реализацию"&amp;YEAR(EP$3),ЗФ!$2:$2,0)),0),0)</f>
        <v>45</v>
      </c>
      <c r="EQ26" s="232">
        <f ca="1">IFERROR(IF(OFFSET(EQ26,-1,0,1,1)&lt;&gt;"", INDEX(ЗФ,MATCH($A24,ЗФ!$A:$A,0),MATCH("Цена на реализацию"&amp;YEAR(EQ$3),ЗФ!$2:$2,0)),0),0)</f>
        <v>45</v>
      </c>
      <c r="ER26" s="232">
        <f ca="1">IFERROR(IF(OFFSET(ER26,-1,0,1,1)&lt;&gt;"", INDEX(ЗФ,MATCH($A24,ЗФ!$A:$A,0),MATCH("Цена на реализацию"&amp;YEAR(ER$3),ЗФ!$2:$2,0)),0),0)</f>
        <v>45</v>
      </c>
      <c r="ES26" s="232">
        <f ca="1">IFERROR(IF(OFFSET(ES26,-1,0,1,1)&lt;&gt;"", INDEX(ЗФ,MATCH($A24,ЗФ!$A:$A,0),MATCH("Цена на реализацию"&amp;YEAR(ES$3),ЗФ!$2:$2,0)),0),0)</f>
        <v>45</v>
      </c>
      <c r="ET26" s="232">
        <f ca="1">IFERROR(IF(OFFSET(ET26,-1,0,1,1)&lt;&gt;"", INDEX(ЗФ,MATCH($A24,ЗФ!$A:$A,0),MATCH("Цена на реализацию"&amp;YEAR(ET$3),ЗФ!$2:$2,0)),0),0)</f>
        <v>45</v>
      </c>
      <c r="EU26" s="232">
        <f ca="1">IFERROR(IF(OFFSET(EU26,-1,0,1,1)&lt;&gt;"", INDEX(ЗФ,MATCH($A24,ЗФ!$A:$A,0),MATCH("Цена на реализацию"&amp;YEAR(EU$3),ЗФ!$2:$2,0)),0),0)</f>
        <v>45</v>
      </c>
      <c r="EV26" s="232">
        <f ca="1">IFERROR(IF(OFFSET(EV26,-1,0,1,1)&lt;&gt;"", INDEX(ЗФ,MATCH($A24,ЗФ!$A:$A,0),MATCH("Цена на реализацию"&amp;YEAR(EV$3),ЗФ!$2:$2,0)),0),0)</f>
        <v>45</v>
      </c>
      <c r="EW26" s="232">
        <f ca="1">IFERROR(IF(OFFSET(EW26,-1,0,1,1)&lt;&gt;"", INDEX(ЗФ,MATCH($A24,ЗФ!$A:$A,0),MATCH("Цена на реализацию"&amp;YEAR(EW$3),ЗФ!$2:$2,0)),0),0)</f>
        <v>45</v>
      </c>
      <c r="EX26" s="232">
        <f ca="1">IFERROR(IF(OFFSET(EX26,-1,0,1,1)&lt;&gt;"", INDEX(ЗФ,MATCH($A24,ЗФ!$A:$A,0),MATCH("Цена на реализацию"&amp;YEAR(EX$3),ЗФ!$2:$2,0)),0),0)</f>
        <v>45</v>
      </c>
      <c r="EY26" s="232">
        <f ca="1">IFERROR(IF(OFFSET(EY26,-1,0,1,1)&lt;&gt;"", INDEX(ЗФ,MATCH($A24,ЗФ!$A:$A,0),MATCH("Цена на реализацию"&amp;YEAR(EY$3),ЗФ!$2:$2,0)),0),0)</f>
        <v>45</v>
      </c>
      <c r="EZ26" s="232">
        <f ca="1">IFERROR(IF(OFFSET(EZ26,-1,0,1,1)&lt;&gt;"", INDEX(ЗФ,MATCH($A24,ЗФ!$A:$A,0),MATCH("Цена на реализацию"&amp;YEAR(EZ$3),ЗФ!$2:$2,0)),0),0)</f>
        <v>45</v>
      </c>
      <c r="FA26" s="548">
        <f t="shared" ca="1" si="989"/>
        <v>45</v>
      </c>
      <c r="FB26" s="232">
        <f ca="1">IFERROR(IF(OFFSET(FB26,-1,0,1,1)&lt;&gt;"", INDEX(ЗФ,MATCH($A24,ЗФ!$A:$A,0),MATCH("Цена на реализацию"&amp;YEAR(FB$3),ЗФ!$2:$2,0)),0),0)</f>
        <v>45</v>
      </c>
      <c r="FC26" s="232">
        <f ca="1">IFERROR(IF(OFFSET(FC26,-1,0,1,1)&lt;&gt;"", INDEX(ЗФ,MATCH($A24,ЗФ!$A:$A,0),MATCH("Цена на реализацию"&amp;YEAR(FC$3),ЗФ!$2:$2,0)),0),0)</f>
        <v>45</v>
      </c>
      <c r="FD26" s="232">
        <f ca="1">IFERROR(IF(OFFSET(FD26,-1,0,1,1)&lt;&gt;"", INDEX(ЗФ,MATCH($A24,ЗФ!$A:$A,0),MATCH("Цена на реализацию"&amp;YEAR(FD$3),ЗФ!$2:$2,0)),0),0)</f>
        <v>45</v>
      </c>
      <c r="FE26" s="232">
        <f ca="1">IFERROR(IF(OFFSET(FE26,-1,0,1,1)&lt;&gt;"", INDEX(ЗФ,MATCH($A24,ЗФ!$A:$A,0),MATCH("Цена на реализацию"&amp;YEAR(FE$3),ЗФ!$2:$2,0)),0),0)</f>
        <v>45</v>
      </c>
      <c r="FF26" s="232">
        <f ca="1">IFERROR(IF(OFFSET(FF26,-1,0,1,1)&lt;&gt;"", INDEX(ЗФ,MATCH($A24,ЗФ!$A:$A,0),MATCH("Цена на реализацию"&amp;YEAR(FF$3),ЗФ!$2:$2,0)),0),0)</f>
        <v>45</v>
      </c>
      <c r="FG26" s="232">
        <f ca="1">IFERROR(IF(OFFSET(FG26,-1,0,1,1)&lt;&gt;"", INDEX(ЗФ,MATCH($A24,ЗФ!$A:$A,0),MATCH("Цена на реализацию"&amp;YEAR(FG$3),ЗФ!$2:$2,0)),0),0)</f>
        <v>45</v>
      </c>
      <c r="FH26" s="232">
        <f ca="1">IFERROR(IF(OFFSET(FH26,-1,0,1,1)&lt;&gt;"", INDEX(ЗФ,MATCH($A24,ЗФ!$A:$A,0),MATCH("Цена на реализацию"&amp;YEAR(FH$3),ЗФ!$2:$2,0)),0),0)</f>
        <v>45</v>
      </c>
      <c r="FI26" s="232">
        <f ca="1">IFERROR(IF(OFFSET(FI26,-1,0,1,1)&lt;&gt;"", INDEX(ЗФ,MATCH($A24,ЗФ!$A:$A,0),MATCH("Цена на реализацию"&amp;YEAR(FI$3),ЗФ!$2:$2,0)),0),0)</f>
        <v>45</v>
      </c>
      <c r="FJ26" s="232">
        <f ca="1">IFERROR(IF(OFFSET(FJ26,-1,0,1,1)&lt;&gt;"", INDEX(ЗФ,MATCH($A24,ЗФ!$A:$A,0),MATCH("Цена на реализацию"&amp;YEAR(FJ$3),ЗФ!$2:$2,0)),0),0)</f>
        <v>45</v>
      </c>
      <c r="FK26" s="232">
        <f ca="1">IFERROR(IF(OFFSET(FK26,-1,0,1,1)&lt;&gt;"", INDEX(ЗФ,MATCH($A24,ЗФ!$A:$A,0),MATCH("Цена на реализацию"&amp;YEAR(FK$3),ЗФ!$2:$2,0)),0),0)</f>
        <v>45</v>
      </c>
      <c r="FL26" s="232">
        <f ca="1">IFERROR(IF(OFFSET(FL26,-1,0,1,1)&lt;&gt;"", INDEX(ЗФ,MATCH($A24,ЗФ!$A:$A,0),MATCH("Цена на реализацию"&amp;YEAR(FL$3),ЗФ!$2:$2,0)),0),0)</f>
        <v>45</v>
      </c>
      <c r="FM26" s="232">
        <f ca="1">IFERROR(IF(OFFSET(FM26,-1,0,1,1)&lt;&gt;"", INDEX(ЗФ,MATCH($A24,ЗФ!$A:$A,0),MATCH("Цена на реализацию"&amp;YEAR(FM$3),ЗФ!$2:$2,0)),0),0)</f>
        <v>45</v>
      </c>
      <c r="FN26" s="548">
        <f t="shared" ca="1" si="989"/>
        <v>45</v>
      </c>
      <c r="FO26" s="232">
        <f ca="1">IFERROR(IF(OFFSET(FO26,-1,0,1,1)&lt;&gt;"", INDEX(ЗФ,MATCH($A24,ЗФ!$A:$A,0),MATCH("Цена на реализацию"&amp;YEAR(FO$3),ЗФ!$2:$2,0)),0),0)</f>
        <v>45</v>
      </c>
      <c r="FP26" s="232">
        <f ca="1">IFERROR(IF(OFFSET(FP26,-1,0,1,1)&lt;&gt;"", INDEX(ЗФ,MATCH($A24,ЗФ!$A:$A,0),MATCH("Цена на реализацию"&amp;YEAR(FP$3),ЗФ!$2:$2,0)),0),0)</f>
        <v>45</v>
      </c>
      <c r="FQ26" s="232">
        <f ca="1">IFERROR(IF(OFFSET(FQ26,-1,0,1,1)&lt;&gt;"", INDEX(ЗФ,MATCH($A24,ЗФ!$A:$A,0),MATCH("Цена на реализацию"&amp;YEAR(FQ$3),ЗФ!$2:$2,0)),0),0)</f>
        <v>45</v>
      </c>
      <c r="FR26" s="232">
        <f ca="1">IFERROR(IF(OFFSET(FR26,-1,0,1,1)&lt;&gt;"", INDEX(ЗФ,MATCH($A24,ЗФ!$A:$A,0),MATCH("Цена на реализацию"&amp;YEAR(FR$3),ЗФ!$2:$2,0)),0),0)</f>
        <v>45</v>
      </c>
      <c r="FS26" s="232">
        <f ca="1">IFERROR(IF(OFFSET(FS26,-1,0,1,1)&lt;&gt;"", INDEX(ЗФ,MATCH($A24,ЗФ!$A:$A,0),MATCH("Цена на реализацию"&amp;YEAR(FS$3),ЗФ!$2:$2,0)),0),0)</f>
        <v>45</v>
      </c>
      <c r="FT26" s="232">
        <f ca="1">IFERROR(IF(OFFSET(FT26,-1,0,1,1)&lt;&gt;"", INDEX(ЗФ,MATCH($A24,ЗФ!$A:$A,0),MATCH("Цена на реализацию"&amp;YEAR(FT$3),ЗФ!$2:$2,0)),0),0)</f>
        <v>45</v>
      </c>
      <c r="FU26" s="232">
        <f ca="1">IFERROR(IF(OFFSET(FU26,-1,0,1,1)&lt;&gt;"", INDEX(ЗФ,MATCH($A24,ЗФ!$A:$A,0),MATCH("Цена на реализацию"&amp;YEAR(FU$3),ЗФ!$2:$2,0)),0),0)</f>
        <v>45</v>
      </c>
      <c r="FV26" s="232">
        <f ca="1">IFERROR(IF(OFFSET(FV26,-1,0,1,1)&lt;&gt;"", INDEX(ЗФ,MATCH($A24,ЗФ!$A:$A,0),MATCH("Цена на реализацию"&amp;YEAR(FV$3),ЗФ!$2:$2,0)),0),0)</f>
        <v>45</v>
      </c>
      <c r="FW26" s="232">
        <f ca="1">IFERROR(IF(OFFSET(FW26,-1,0,1,1)&lt;&gt;"", INDEX(ЗФ,MATCH($A24,ЗФ!$A:$A,0),MATCH("Цена на реализацию"&amp;YEAR(FW$3),ЗФ!$2:$2,0)),0),0)</f>
        <v>45</v>
      </c>
      <c r="FX26" s="232">
        <f ca="1">IFERROR(IF(OFFSET(FX26,-1,0,1,1)&lt;&gt;"", INDEX(ЗФ,MATCH($A24,ЗФ!$A:$A,0),MATCH("Цена на реализацию"&amp;YEAR(FX$3),ЗФ!$2:$2,0)),0),0)</f>
        <v>45</v>
      </c>
      <c r="FY26" s="232">
        <f ca="1">IFERROR(IF(OFFSET(FY26,-1,0,1,1)&lt;&gt;"", INDEX(ЗФ,MATCH($A24,ЗФ!$A:$A,0),MATCH("Цена на реализацию"&amp;YEAR(FY$3),ЗФ!$2:$2,0)),0),0)</f>
        <v>45</v>
      </c>
      <c r="FZ26" s="232">
        <f ca="1">IFERROR(IF(OFFSET(FZ26,-1,0,1,1)&lt;&gt;"", INDEX(ЗФ,MATCH($A24,ЗФ!$A:$A,0),MATCH("Цена на реализацию"&amp;YEAR(FZ$3),ЗФ!$2:$2,0)),0),0)</f>
        <v>45</v>
      </c>
      <c r="GA26" s="548">
        <f t="shared" ca="1" si="989"/>
        <v>45</v>
      </c>
      <c r="GB26" s="232">
        <f ca="1">IFERROR(IF(OFFSET(GB26,-1,0,1,1)&lt;&gt;"", INDEX(ЗФ,MATCH($A24,ЗФ!$A:$A,0),MATCH("Цена на реализацию"&amp;YEAR(GB$3),ЗФ!$2:$2,0)),0),0)</f>
        <v>45</v>
      </c>
      <c r="GC26" s="232">
        <f ca="1">IFERROR(IF(OFFSET(GC26,-1,0,1,1)&lt;&gt;"", INDEX(ЗФ,MATCH($A24,ЗФ!$A:$A,0),MATCH("Цена на реализацию"&amp;YEAR(GC$3),ЗФ!$2:$2,0)),0),0)</f>
        <v>45</v>
      </c>
      <c r="GD26" s="232">
        <f ca="1">IFERROR(IF(OFFSET(GD26,-1,0,1,1)&lt;&gt;"", INDEX(ЗФ,MATCH($A24,ЗФ!$A:$A,0),MATCH("Цена на реализацию"&amp;YEAR(GD$3),ЗФ!$2:$2,0)),0),0)</f>
        <v>45</v>
      </c>
      <c r="GE26" s="232">
        <f ca="1">IFERROR(IF(OFFSET(GE26,-1,0,1,1)&lt;&gt;"", INDEX(ЗФ,MATCH($A24,ЗФ!$A:$A,0),MATCH("Цена на реализацию"&amp;YEAR(GE$3),ЗФ!$2:$2,0)),0),0)</f>
        <v>45</v>
      </c>
      <c r="GF26" s="232">
        <f ca="1">IFERROR(IF(OFFSET(GF26,-1,0,1,1)&lt;&gt;"", INDEX(ЗФ,MATCH($A24,ЗФ!$A:$A,0),MATCH("Цена на реализацию"&amp;YEAR(GF$3),ЗФ!$2:$2,0)),0),0)</f>
        <v>45</v>
      </c>
      <c r="GG26" s="232">
        <f ca="1">IFERROR(IF(OFFSET(GG26,-1,0,1,1)&lt;&gt;"", INDEX(ЗФ,MATCH($A24,ЗФ!$A:$A,0),MATCH("Цена на реализацию"&amp;YEAR(GG$3),ЗФ!$2:$2,0)),0),0)</f>
        <v>45</v>
      </c>
      <c r="GH26" s="232">
        <f ca="1">IFERROR(IF(OFFSET(GH26,-1,0,1,1)&lt;&gt;"", INDEX(ЗФ,MATCH($A24,ЗФ!$A:$A,0),MATCH("Цена на реализацию"&amp;YEAR(GH$3),ЗФ!$2:$2,0)),0),0)</f>
        <v>45</v>
      </c>
      <c r="GI26" s="232">
        <f ca="1">IFERROR(IF(OFFSET(GI26,-1,0,1,1)&lt;&gt;"", INDEX(ЗФ,MATCH($A24,ЗФ!$A:$A,0),MATCH("Цена на реализацию"&amp;YEAR(GI$3),ЗФ!$2:$2,0)),0),0)</f>
        <v>45</v>
      </c>
      <c r="GJ26" s="232">
        <f ca="1">IFERROR(IF(OFFSET(GJ26,-1,0,1,1)&lt;&gt;"", INDEX(ЗФ,MATCH($A24,ЗФ!$A:$A,0),MATCH("Цена на реализацию"&amp;YEAR(GJ$3),ЗФ!$2:$2,0)),0),0)</f>
        <v>45</v>
      </c>
      <c r="GK26" s="232">
        <f ca="1">IFERROR(IF(OFFSET(GK26,-1,0,1,1)&lt;&gt;"", INDEX(ЗФ,MATCH($A24,ЗФ!$A:$A,0),MATCH("Цена на реализацию"&amp;YEAR(GK$3),ЗФ!$2:$2,0)),0),0)</f>
        <v>45</v>
      </c>
      <c r="GL26" s="232">
        <f ca="1">IFERROR(IF(OFFSET(GL26,-1,0,1,1)&lt;&gt;"", INDEX(ЗФ,MATCH($A24,ЗФ!$A:$A,0),MATCH("Цена на реализацию"&amp;YEAR(GL$3),ЗФ!$2:$2,0)),0),0)</f>
        <v>45</v>
      </c>
      <c r="GM26" s="232">
        <f ca="1">IFERROR(IF(OFFSET(GM26,-1,0,1,1)&lt;&gt;"", INDEX(ЗФ,MATCH($A24,ЗФ!$A:$A,0),MATCH("Цена на реализацию"&amp;YEAR(GM$3),ЗФ!$2:$2,0)),0),0)</f>
        <v>45</v>
      </c>
      <c r="GN26" s="548">
        <f t="shared" ref="GN26" ca="1" si="990">IFERROR(GN24/GN25,0)</f>
        <v>45</v>
      </c>
      <c r="GO26" s="232">
        <f ca="1">IFERROR(IF(OFFSET(GO26,-1,0,1,1)&lt;&gt;"", INDEX(ЗФ,MATCH($A24,ЗФ!$A:$A,0),MATCH("Цена на реализацию"&amp;YEAR(GO$3),ЗФ!$2:$2,0)),0),0)</f>
        <v>45</v>
      </c>
      <c r="GP26" s="232">
        <f ca="1">IFERROR(IF(OFFSET(GP26,-1,0,1,1)&lt;&gt;"", INDEX(ЗФ,MATCH($A24,ЗФ!$A:$A,0),MATCH("Цена на реализацию"&amp;YEAR(GP$3),ЗФ!$2:$2,0)),0),0)</f>
        <v>45</v>
      </c>
      <c r="GQ26" s="232">
        <f ca="1">IFERROR(IF(OFFSET(GQ26,-1,0,1,1)&lt;&gt;"", INDEX(ЗФ,MATCH($A24,ЗФ!$A:$A,0),MATCH("Цена на реализацию"&amp;YEAR(GQ$3),ЗФ!$2:$2,0)),0),0)</f>
        <v>45</v>
      </c>
      <c r="GR26" s="232">
        <f ca="1">IFERROR(IF(OFFSET(GR26,-1,0,1,1)&lt;&gt;"", INDEX(ЗФ,MATCH($A24,ЗФ!$A:$A,0),MATCH("Цена на реализацию"&amp;YEAR(GR$3),ЗФ!$2:$2,0)),0),0)</f>
        <v>45</v>
      </c>
      <c r="GS26" s="232">
        <f ca="1">IFERROR(IF(OFFSET(GS26,-1,0,1,1)&lt;&gt;"", INDEX(ЗФ,MATCH($A24,ЗФ!$A:$A,0),MATCH("Цена на реализацию"&amp;YEAR(GS$3),ЗФ!$2:$2,0)),0),0)</f>
        <v>45</v>
      </c>
      <c r="GT26" s="232">
        <f ca="1">IFERROR(IF(OFFSET(GT26,-1,0,1,1)&lt;&gt;"", INDEX(ЗФ,MATCH($A24,ЗФ!$A:$A,0),MATCH("Цена на реализацию"&amp;YEAR(GT$3),ЗФ!$2:$2,0)),0),0)</f>
        <v>45</v>
      </c>
      <c r="GU26" s="232">
        <f ca="1">IFERROR(IF(OFFSET(GU26,-1,0,1,1)&lt;&gt;"", INDEX(ЗФ,MATCH($A24,ЗФ!$A:$A,0),MATCH("Цена на реализацию"&amp;YEAR(GU$3),ЗФ!$2:$2,0)),0),0)</f>
        <v>45</v>
      </c>
      <c r="GV26" s="232">
        <f ca="1">IFERROR(IF(OFFSET(GV26,-1,0,1,1)&lt;&gt;"", INDEX(ЗФ,MATCH($A24,ЗФ!$A:$A,0),MATCH("Цена на реализацию"&amp;YEAR(GV$3),ЗФ!$2:$2,0)),0),0)</f>
        <v>45</v>
      </c>
      <c r="GW26" s="232">
        <f ca="1">IFERROR(IF(OFFSET(GW26,-1,0,1,1)&lt;&gt;"", INDEX(ЗФ,MATCH($A24,ЗФ!$A:$A,0),MATCH("Цена на реализацию"&amp;YEAR(GW$3),ЗФ!$2:$2,0)),0),0)</f>
        <v>45</v>
      </c>
      <c r="GX26" s="232">
        <f ca="1">IFERROR(IF(OFFSET(GX26,-1,0,1,1)&lt;&gt;"", INDEX(ЗФ,MATCH($A24,ЗФ!$A:$A,0),MATCH("Цена на реализацию"&amp;YEAR(GX$3),ЗФ!$2:$2,0)),0),0)</f>
        <v>45</v>
      </c>
      <c r="GY26" s="232">
        <f ca="1">IFERROR(IF(OFFSET(GY26,-1,0,1,1)&lt;&gt;"", INDEX(ЗФ,MATCH($A24,ЗФ!$A:$A,0),MATCH("Цена на реализацию"&amp;YEAR(GY$3),ЗФ!$2:$2,0)),0),0)</f>
        <v>45</v>
      </c>
      <c r="GZ26" s="232">
        <f ca="1">IFERROR(IF(OFFSET(GZ26,-1,0,1,1)&lt;&gt;"", INDEX(ЗФ,MATCH($A24,ЗФ!$A:$A,0),MATCH("Цена на реализацию"&amp;YEAR(GZ$3),ЗФ!$2:$2,0)),0),0)</f>
        <v>45</v>
      </c>
      <c r="HA26" s="548">
        <f t="shared" ref="HA26:JA26" ca="1" si="991">IFERROR(HA24/HA25,0)</f>
        <v>45</v>
      </c>
      <c r="HB26" s="232">
        <f ca="1">IFERROR(IF(OFFSET(HB26,-1,0,1,1)&lt;&gt;"", INDEX(ЗФ,MATCH($A24,ЗФ!$A:$A,0),MATCH("Цена на реализацию"&amp;YEAR(HB$3),ЗФ!$2:$2,0)),0),0)</f>
        <v>45</v>
      </c>
      <c r="HC26" s="232">
        <f ca="1">IFERROR(IF(OFFSET(HC26,-1,0,1,1)&lt;&gt;"", INDEX(ЗФ,MATCH($A24,ЗФ!$A:$A,0),MATCH("Цена на реализацию"&amp;YEAR(HC$3),ЗФ!$2:$2,0)),0),0)</f>
        <v>45</v>
      </c>
      <c r="HD26" s="232">
        <f ca="1">IFERROR(IF(OFFSET(HD26,-1,0,1,1)&lt;&gt;"", INDEX(ЗФ,MATCH($A24,ЗФ!$A:$A,0),MATCH("Цена на реализацию"&amp;YEAR(HD$3),ЗФ!$2:$2,0)),0),0)</f>
        <v>45</v>
      </c>
      <c r="HE26" s="232">
        <f ca="1">IFERROR(IF(OFFSET(HE26,-1,0,1,1)&lt;&gt;"", INDEX(ЗФ,MATCH($A24,ЗФ!$A:$A,0),MATCH("Цена на реализацию"&amp;YEAR(HE$3),ЗФ!$2:$2,0)),0),0)</f>
        <v>45</v>
      </c>
      <c r="HF26" s="232">
        <f ca="1">IFERROR(IF(OFFSET(HF26,-1,0,1,1)&lt;&gt;"", INDEX(ЗФ,MATCH($A24,ЗФ!$A:$A,0),MATCH("Цена на реализацию"&amp;YEAR(HF$3),ЗФ!$2:$2,0)),0),0)</f>
        <v>45</v>
      </c>
      <c r="HG26" s="232">
        <f ca="1">IFERROR(IF(OFFSET(HG26,-1,0,1,1)&lt;&gt;"", INDEX(ЗФ,MATCH($A24,ЗФ!$A:$A,0),MATCH("Цена на реализацию"&amp;YEAR(HG$3),ЗФ!$2:$2,0)),0),0)</f>
        <v>45</v>
      </c>
      <c r="HH26" s="232">
        <f ca="1">IFERROR(IF(OFFSET(HH26,-1,0,1,1)&lt;&gt;"", INDEX(ЗФ,MATCH($A24,ЗФ!$A:$A,0),MATCH("Цена на реализацию"&amp;YEAR(HH$3),ЗФ!$2:$2,0)),0),0)</f>
        <v>45</v>
      </c>
      <c r="HI26" s="232">
        <f ca="1">IFERROR(IF(OFFSET(HI26,-1,0,1,1)&lt;&gt;"", INDEX(ЗФ,MATCH($A24,ЗФ!$A:$A,0),MATCH("Цена на реализацию"&amp;YEAR(HI$3),ЗФ!$2:$2,0)),0),0)</f>
        <v>45</v>
      </c>
      <c r="HJ26" s="232">
        <f ca="1">IFERROR(IF(OFFSET(HJ26,-1,0,1,1)&lt;&gt;"", INDEX(ЗФ,MATCH($A24,ЗФ!$A:$A,0),MATCH("Цена на реализацию"&amp;YEAR(HJ$3),ЗФ!$2:$2,0)),0),0)</f>
        <v>45</v>
      </c>
      <c r="HK26" s="232">
        <f ca="1">IFERROR(IF(OFFSET(HK26,-1,0,1,1)&lt;&gt;"", INDEX(ЗФ,MATCH($A24,ЗФ!$A:$A,0),MATCH("Цена на реализацию"&amp;YEAR(HK$3),ЗФ!$2:$2,0)),0),0)</f>
        <v>45</v>
      </c>
      <c r="HL26" s="232">
        <f ca="1">IFERROR(IF(OFFSET(HL26,-1,0,1,1)&lt;&gt;"", INDEX(ЗФ,MATCH($A24,ЗФ!$A:$A,0),MATCH("Цена на реализацию"&amp;YEAR(HL$3),ЗФ!$2:$2,0)),0),0)</f>
        <v>45</v>
      </c>
      <c r="HM26" s="232">
        <f ca="1">IFERROR(IF(OFFSET(HM26,-1,0,1,1)&lt;&gt;"", INDEX(ЗФ,MATCH($A24,ЗФ!$A:$A,0),MATCH("Цена на реализацию"&amp;YEAR(HM$3),ЗФ!$2:$2,0)),0),0)</f>
        <v>45</v>
      </c>
      <c r="HN26" s="548">
        <f t="shared" ca="1" si="991"/>
        <v>45</v>
      </c>
      <c r="HO26" s="232">
        <f ca="1">IFERROR(IF(OFFSET(HO26,-1,0,1,1)&lt;&gt;"", INDEX(ЗФ,MATCH($A24,ЗФ!$A:$A,0),MATCH("Цена на реализацию"&amp;YEAR(HO$3),ЗФ!$2:$2,0)),0),0)</f>
        <v>45</v>
      </c>
      <c r="HP26" s="232">
        <f ca="1">IFERROR(IF(OFFSET(HP26,-1,0,1,1)&lt;&gt;"", INDEX(ЗФ,MATCH($A24,ЗФ!$A:$A,0),MATCH("Цена на реализацию"&amp;YEAR(HP$3),ЗФ!$2:$2,0)),0),0)</f>
        <v>45</v>
      </c>
      <c r="HQ26" s="232">
        <f ca="1">IFERROR(IF(OFFSET(HQ26,-1,0,1,1)&lt;&gt;"", INDEX(ЗФ,MATCH($A24,ЗФ!$A:$A,0),MATCH("Цена на реализацию"&amp;YEAR(HQ$3),ЗФ!$2:$2,0)),0),0)</f>
        <v>45</v>
      </c>
      <c r="HR26" s="232">
        <f ca="1">IFERROR(IF(OFFSET(HR26,-1,0,1,1)&lt;&gt;"", INDEX(ЗФ,MATCH($A24,ЗФ!$A:$A,0),MATCH("Цена на реализацию"&amp;YEAR(HR$3),ЗФ!$2:$2,0)),0),0)</f>
        <v>45</v>
      </c>
      <c r="HS26" s="232">
        <f ca="1">IFERROR(IF(OFFSET(HS26,-1,0,1,1)&lt;&gt;"", INDEX(ЗФ,MATCH($A24,ЗФ!$A:$A,0),MATCH("Цена на реализацию"&amp;YEAR(HS$3),ЗФ!$2:$2,0)),0),0)</f>
        <v>45</v>
      </c>
      <c r="HT26" s="232">
        <f ca="1">IFERROR(IF(OFFSET(HT26,-1,0,1,1)&lt;&gt;"", INDEX(ЗФ,MATCH($A24,ЗФ!$A:$A,0),MATCH("Цена на реализацию"&amp;YEAR(HT$3),ЗФ!$2:$2,0)),0),0)</f>
        <v>45</v>
      </c>
      <c r="HU26" s="232">
        <f ca="1">IFERROR(IF(OFFSET(HU26,-1,0,1,1)&lt;&gt;"", INDEX(ЗФ,MATCH($A24,ЗФ!$A:$A,0),MATCH("Цена на реализацию"&amp;YEAR(HU$3),ЗФ!$2:$2,0)),0),0)</f>
        <v>45</v>
      </c>
      <c r="HV26" s="232">
        <f ca="1">IFERROR(IF(OFFSET(HV26,-1,0,1,1)&lt;&gt;"", INDEX(ЗФ,MATCH($A24,ЗФ!$A:$A,0),MATCH("Цена на реализацию"&amp;YEAR(HV$3),ЗФ!$2:$2,0)),0),0)</f>
        <v>45</v>
      </c>
      <c r="HW26" s="232">
        <f ca="1">IFERROR(IF(OFFSET(HW26,-1,0,1,1)&lt;&gt;"", INDEX(ЗФ,MATCH($A24,ЗФ!$A:$A,0),MATCH("Цена на реализацию"&amp;YEAR(HW$3),ЗФ!$2:$2,0)),0),0)</f>
        <v>45</v>
      </c>
      <c r="HX26" s="232">
        <f ca="1">IFERROR(IF(OFFSET(HX26,-1,0,1,1)&lt;&gt;"", INDEX(ЗФ,MATCH($A24,ЗФ!$A:$A,0),MATCH("Цена на реализацию"&amp;YEAR(HX$3),ЗФ!$2:$2,0)),0),0)</f>
        <v>45</v>
      </c>
      <c r="HY26" s="232">
        <f ca="1">IFERROR(IF(OFFSET(HY26,-1,0,1,1)&lt;&gt;"", INDEX(ЗФ,MATCH($A24,ЗФ!$A:$A,0),MATCH("Цена на реализацию"&amp;YEAR(HY$3),ЗФ!$2:$2,0)),0),0)</f>
        <v>45</v>
      </c>
      <c r="HZ26" s="232">
        <f ca="1">IFERROR(IF(OFFSET(HZ26,-1,0,1,1)&lt;&gt;"", INDEX(ЗФ,MATCH($A24,ЗФ!$A:$A,0),MATCH("Цена на реализацию"&amp;YEAR(HZ$3),ЗФ!$2:$2,0)),0),0)</f>
        <v>45</v>
      </c>
      <c r="IA26" s="548">
        <f t="shared" ca="1" si="991"/>
        <v>45</v>
      </c>
      <c r="IB26" s="232">
        <f ca="1">IFERROR(IF(OFFSET(IB26,-1,0,1,1)&lt;&gt;"", INDEX(ЗФ,MATCH($A24,ЗФ!$A:$A,0),MATCH("Цена на реализацию"&amp;YEAR(IB$3),ЗФ!$2:$2,0)),0),0)</f>
        <v>45</v>
      </c>
      <c r="IC26" s="232">
        <f ca="1">IFERROR(IF(OFFSET(IC26,-1,0,1,1)&lt;&gt;"", INDEX(ЗФ,MATCH($A24,ЗФ!$A:$A,0),MATCH("Цена на реализацию"&amp;YEAR(IC$3),ЗФ!$2:$2,0)),0),0)</f>
        <v>45</v>
      </c>
      <c r="ID26" s="232">
        <f ca="1">IFERROR(IF(OFFSET(ID26,-1,0,1,1)&lt;&gt;"", INDEX(ЗФ,MATCH($A24,ЗФ!$A:$A,0),MATCH("Цена на реализацию"&amp;YEAR(ID$3),ЗФ!$2:$2,0)),0),0)</f>
        <v>45</v>
      </c>
      <c r="IE26" s="232">
        <f ca="1">IFERROR(IF(OFFSET(IE26,-1,0,1,1)&lt;&gt;"", INDEX(ЗФ,MATCH($A24,ЗФ!$A:$A,0),MATCH("Цена на реализацию"&amp;YEAR(IE$3),ЗФ!$2:$2,0)),0),0)</f>
        <v>45</v>
      </c>
      <c r="IF26" s="232">
        <f ca="1">IFERROR(IF(OFFSET(IF26,-1,0,1,1)&lt;&gt;"", INDEX(ЗФ,MATCH($A24,ЗФ!$A:$A,0),MATCH("Цена на реализацию"&amp;YEAR(IF$3),ЗФ!$2:$2,0)),0),0)</f>
        <v>45</v>
      </c>
      <c r="IG26" s="232">
        <f ca="1">IFERROR(IF(OFFSET(IG26,-1,0,1,1)&lt;&gt;"", INDEX(ЗФ,MATCH($A24,ЗФ!$A:$A,0),MATCH("Цена на реализацию"&amp;YEAR(IG$3),ЗФ!$2:$2,0)),0),0)</f>
        <v>45</v>
      </c>
      <c r="IH26" s="232">
        <f ca="1">IFERROR(IF(OFFSET(IH26,-1,0,1,1)&lt;&gt;"", INDEX(ЗФ,MATCH($A24,ЗФ!$A:$A,0),MATCH("Цена на реализацию"&amp;YEAR(IH$3),ЗФ!$2:$2,0)),0),0)</f>
        <v>45</v>
      </c>
      <c r="II26" s="232">
        <f ca="1">IFERROR(IF(OFFSET(II26,-1,0,1,1)&lt;&gt;"", INDEX(ЗФ,MATCH($A24,ЗФ!$A:$A,0),MATCH("Цена на реализацию"&amp;YEAR(II$3),ЗФ!$2:$2,0)),0),0)</f>
        <v>45</v>
      </c>
      <c r="IJ26" s="232">
        <f ca="1">IFERROR(IF(OFFSET(IJ26,-1,0,1,1)&lt;&gt;"", INDEX(ЗФ,MATCH($A24,ЗФ!$A:$A,0),MATCH("Цена на реализацию"&amp;YEAR(IJ$3),ЗФ!$2:$2,0)),0),0)</f>
        <v>45</v>
      </c>
      <c r="IK26" s="232">
        <f ca="1">IFERROR(IF(OFFSET(IK26,-1,0,1,1)&lt;&gt;"", INDEX(ЗФ,MATCH($A24,ЗФ!$A:$A,0),MATCH("Цена на реализацию"&amp;YEAR(IK$3),ЗФ!$2:$2,0)),0),0)</f>
        <v>45</v>
      </c>
      <c r="IL26" s="232">
        <f ca="1">IFERROR(IF(OFFSET(IL26,-1,0,1,1)&lt;&gt;"", INDEX(ЗФ,MATCH($A24,ЗФ!$A:$A,0),MATCH("Цена на реализацию"&amp;YEAR(IL$3),ЗФ!$2:$2,0)),0),0)</f>
        <v>45</v>
      </c>
      <c r="IM26" s="232">
        <f ca="1">IFERROR(IF(OFFSET(IM26,-1,0,1,1)&lt;&gt;"", INDEX(ЗФ,MATCH($A24,ЗФ!$A:$A,0),MATCH("Цена на реализацию"&amp;YEAR(IM$3),ЗФ!$2:$2,0)),0),0)</f>
        <v>45</v>
      </c>
      <c r="IN26" s="548">
        <f t="shared" ca="1" si="991"/>
        <v>45</v>
      </c>
      <c r="IO26" s="232">
        <f ca="1">IFERROR(IF(OFFSET(IO26,-1,0,1,1)&lt;&gt;"", INDEX(ЗФ,MATCH($A24,ЗФ!$A:$A,0),MATCH("Цена на реализацию"&amp;YEAR(IO$3),ЗФ!$2:$2,0)),0),0)</f>
        <v>45</v>
      </c>
      <c r="IP26" s="232">
        <f ca="1">IFERROR(IF(OFFSET(IP26,-1,0,1,1)&lt;&gt;"", INDEX(ЗФ,MATCH($A24,ЗФ!$A:$A,0),MATCH("Цена на реализацию"&amp;YEAR(IP$3),ЗФ!$2:$2,0)),0),0)</f>
        <v>45</v>
      </c>
      <c r="IQ26" s="232">
        <f ca="1">IFERROR(IF(OFFSET(IQ26,-1,0,1,1)&lt;&gt;"", INDEX(ЗФ,MATCH($A24,ЗФ!$A:$A,0),MATCH("Цена на реализацию"&amp;YEAR(IQ$3),ЗФ!$2:$2,0)),0),0)</f>
        <v>45</v>
      </c>
      <c r="IR26" s="232">
        <f ca="1">IFERROR(IF(OFFSET(IR26,-1,0,1,1)&lt;&gt;"", INDEX(ЗФ,MATCH($A24,ЗФ!$A:$A,0),MATCH("Цена на реализацию"&amp;YEAR(IR$3),ЗФ!$2:$2,0)),0),0)</f>
        <v>45</v>
      </c>
      <c r="IS26" s="232">
        <f ca="1">IFERROR(IF(OFFSET(IS26,-1,0,1,1)&lt;&gt;"", INDEX(ЗФ,MATCH($A24,ЗФ!$A:$A,0),MATCH("Цена на реализацию"&amp;YEAR(IS$3),ЗФ!$2:$2,0)),0),0)</f>
        <v>45</v>
      </c>
      <c r="IT26" s="232">
        <f ca="1">IFERROR(IF(OFFSET(IT26,-1,0,1,1)&lt;&gt;"", INDEX(ЗФ,MATCH($A24,ЗФ!$A:$A,0),MATCH("Цена на реализацию"&amp;YEAR(IT$3),ЗФ!$2:$2,0)),0),0)</f>
        <v>45</v>
      </c>
      <c r="IU26" s="232">
        <f ca="1">IFERROR(IF(OFFSET(IU26,-1,0,1,1)&lt;&gt;"", INDEX(ЗФ,MATCH($A24,ЗФ!$A:$A,0),MATCH("Цена на реализацию"&amp;YEAR(IU$3),ЗФ!$2:$2,0)),0),0)</f>
        <v>45</v>
      </c>
      <c r="IV26" s="232">
        <f ca="1">IFERROR(IF(OFFSET(IV26,-1,0,1,1)&lt;&gt;"", INDEX(ЗФ,MATCH($A24,ЗФ!$A:$A,0),MATCH("Цена на реализацию"&amp;YEAR(IV$3),ЗФ!$2:$2,0)),0),0)</f>
        <v>45</v>
      </c>
      <c r="IW26" s="232">
        <f ca="1">IFERROR(IF(OFFSET(IW26,-1,0,1,1)&lt;&gt;"", INDEX(ЗФ,MATCH($A24,ЗФ!$A:$A,0),MATCH("Цена на реализацию"&amp;YEAR(IW$3),ЗФ!$2:$2,0)),0),0)</f>
        <v>45</v>
      </c>
      <c r="IX26" s="232">
        <f ca="1">IFERROR(IF(OFFSET(IX26,-1,0,1,1)&lt;&gt;"", INDEX(ЗФ,MATCH($A24,ЗФ!$A:$A,0),MATCH("Цена на реализацию"&amp;YEAR(IX$3),ЗФ!$2:$2,0)),0),0)</f>
        <v>45</v>
      </c>
      <c r="IY26" s="232">
        <f ca="1">IFERROR(IF(OFFSET(IY26,-1,0,1,1)&lt;&gt;"", INDEX(ЗФ,MATCH($A24,ЗФ!$A:$A,0),MATCH("Цена на реализацию"&amp;YEAR(IY$3),ЗФ!$2:$2,0)),0),0)</f>
        <v>45</v>
      </c>
      <c r="IZ26" s="232">
        <f ca="1">IFERROR(IF(OFFSET(IZ26,-1,0,1,1)&lt;&gt;"", INDEX(ЗФ,MATCH($A24,ЗФ!$A:$A,0),MATCH("Цена на реализацию"&amp;YEAR(IZ$3),ЗФ!$2:$2,0)),0),0)</f>
        <v>45</v>
      </c>
      <c r="JA26" s="548">
        <f t="shared" ca="1" si="991"/>
        <v>45</v>
      </c>
      <c r="JB26" s="232">
        <f ca="1">IFERROR(IF(OFFSET(JB26,-1,0,1,1)&lt;&gt;"", INDEX(ЗФ,MATCH($A24,ЗФ!$A:$A,0),MATCH("Цена на реализацию"&amp;YEAR(JB$3),ЗФ!$2:$2,0)),0),0)</f>
        <v>45</v>
      </c>
      <c r="JC26" s="232">
        <f ca="1">IFERROR(IF(OFFSET(JC26,-1,0,1,1)&lt;&gt;"", INDEX(ЗФ,MATCH($A24,ЗФ!$A:$A,0),MATCH("Цена на реализацию"&amp;YEAR(JC$3),ЗФ!$2:$2,0)),0),0)</f>
        <v>45</v>
      </c>
      <c r="JD26" s="232">
        <f ca="1">IFERROR(IF(OFFSET(JD26,-1,0,1,1)&lt;&gt;"", INDEX(ЗФ,MATCH($A24,ЗФ!$A:$A,0),MATCH("Цена на реализацию"&amp;YEAR(JD$3),ЗФ!$2:$2,0)),0),0)</f>
        <v>45</v>
      </c>
      <c r="JE26" s="232">
        <f ca="1">IFERROR(IF(OFFSET(JE26,-1,0,1,1)&lt;&gt;"", INDEX(ЗФ,MATCH($A24,ЗФ!$A:$A,0),MATCH("Цена на реализацию"&amp;YEAR(JE$3),ЗФ!$2:$2,0)),0),0)</f>
        <v>45</v>
      </c>
      <c r="JF26" s="232">
        <f ca="1">IFERROR(IF(OFFSET(JF26,-1,0,1,1)&lt;&gt;"", INDEX(ЗФ,MATCH($A24,ЗФ!$A:$A,0),MATCH("Цена на реализацию"&amp;YEAR(JF$3),ЗФ!$2:$2,0)),0),0)</f>
        <v>45</v>
      </c>
      <c r="JG26" s="232">
        <f ca="1">IFERROR(IF(OFFSET(JG26,-1,0,1,1)&lt;&gt;"", INDEX(ЗФ,MATCH($A24,ЗФ!$A:$A,0),MATCH("Цена на реализацию"&amp;YEAR(JG$3),ЗФ!$2:$2,0)),0),0)</f>
        <v>45</v>
      </c>
      <c r="JH26" s="232">
        <f ca="1">IFERROR(IF(OFFSET(JH26,-1,0,1,1)&lt;&gt;"", INDEX(ЗФ,MATCH($A24,ЗФ!$A:$A,0),MATCH("Цена на реализацию"&amp;YEAR(JH$3),ЗФ!$2:$2,0)),0),0)</f>
        <v>45</v>
      </c>
      <c r="JI26" s="232">
        <f ca="1">IFERROR(IF(OFFSET(JI26,-1,0,1,1)&lt;&gt;"", INDEX(ЗФ,MATCH($A24,ЗФ!$A:$A,0),MATCH("Цена на реализацию"&amp;YEAR(JI$3),ЗФ!$2:$2,0)),0),0)</f>
        <v>45</v>
      </c>
      <c r="JJ26" s="232">
        <f ca="1">IFERROR(IF(OFFSET(JJ26,-1,0,1,1)&lt;&gt;"", INDEX(ЗФ,MATCH($A24,ЗФ!$A:$A,0),MATCH("Цена на реализацию"&amp;YEAR(JJ$3),ЗФ!$2:$2,0)),0),0)</f>
        <v>45</v>
      </c>
      <c r="JK26" s="232">
        <f ca="1">IFERROR(IF(OFFSET(JK26,-1,0,1,1)&lt;&gt;"", INDEX(ЗФ,MATCH($A24,ЗФ!$A:$A,0),MATCH("Цена на реализацию"&amp;YEAR(JK$3),ЗФ!$2:$2,0)),0),0)</f>
        <v>45</v>
      </c>
      <c r="JL26" s="232">
        <f ca="1">IFERROR(IF(OFFSET(JL26,-1,0,1,1)&lt;&gt;"", INDEX(ЗФ,MATCH($A24,ЗФ!$A:$A,0),MATCH("Цена на реализацию"&amp;YEAR(JL$3),ЗФ!$2:$2,0)),0),0)</f>
        <v>45</v>
      </c>
      <c r="JM26" s="232">
        <f ca="1">IFERROR(IF(OFFSET(JM26,-1,0,1,1)&lt;&gt;"", INDEX(ЗФ,MATCH($A24,ЗФ!$A:$A,0),MATCH("Цена на реализацию"&amp;YEAR(JM$3),ЗФ!$2:$2,0)),0),0)</f>
        <v>45</v>
      </c>
      <c r="JN26" s="548">
        <f t="shared" ref="JN26:LN26" ca="1" si="992">IFERROR(JN24/JN25,0)</f>
        <v>45</v>
      </c>
      <c r="JO26" s="232">
        <f ca="1">IFERROR(IF(OFFSET(JO26,-1,0,1,1)&lt;&gt;"", INDEX(ЗФ,MATCH($A24,ЗФ!$A:$A,0),MATCH("Цена на реализацию"&amp;YEAR(JO$3),ЗФ!$2:$2,0)),0),0)</f>
        <v>45</v>
      </c>
      <c r="JP26" s="232">
        <f ca="1">IFERROR(IF(OFFSET(JP26,-1,0,1,1)&lt;&gt;"", INDEX(ЗФ,MATCH($A24,ЗФ!$A:$A,0),MATCH("Цена на реализацию"&amp;YEAR(JP$3),ЗФ!$2:$2,0)),0),0)</f>
        <v>45</v>
      </c>
      <c r="JQ26" s="232">
        <f ca="1">IFERROR(IF(OFFSET(JQ26,-1,0,1,1)&lt;&gt;"", INDEX(ЗФ,MATCH($A24,ЗФ!$A:$A,0),MATCH("Цена на реализацию"&amp;YEAR(JQ$3),ЗФ!$2:$2,0)),0),0)</f>
        <v>45</v>
      </c>
      <c r="JR26" s="232">
        <f ca="1">IFERROR(IF(OFFSET(JR26,-1,0,1,1)&lt;&gt;"", INDEX(ЗФ,MATCH($A24,ЗФ!$A:$A,0),MATCH("Цена на реализацию"&amp;YEAR(JR$3),ЗФ!$2:$2,0)),0),0)</f>
        <v>45</v>
      </c>
      <c r="JS26" s="232">
        <f ca="1">IFERROR(IF(OFFSET(JS26,-1,0,1,1)&lt;&gt;"", INDEX(ЗФ,MATCH($A24,ЗФ!$A:$A,0),MATCH("Цена на реализацию"&amp;YEAR(JS$3),ЗФ!$2:$2,0)),0),0)</f>
        <v>45</v>
      </c>
      <c r="JT26" s="232">
        <f ca="1">IFERROR(IF(OFFSET(JT26,-1,0,1,1)&lt;&gt;"", INDEX(ЗФ,MATCH($A24,ЗФ!$A:$A,0),MATCH("Цена на реализацию"&amp;YEAR(JT$3),ЗФ!$2:$2,0)),0),0)</f>
        <v>45</v>
      </c>
      <c r="JU26" s="232">
        <f ca="1">IFERROR(IF(OFFSET(JU26,-1,0,1,1)&lt;&gt;"", INDEX(ЗФ,MATCH($A24,ЗФ!$A:$A,0),MATCH("Цена на реализацию"&amp;YEAR(JU$3),ЗФ!$2:$2,0)),0),0)</f>
        <v>45</v>
      </c>
      <c r="JV26" s="232">
        <f ca="1">IFERROR(IF(OFFSET(JV26,-1,0,1,1)&lt;&gt;"", INDEX(ЗФ,MATCH($A24,ЗФ!$A:$A,0),MATCH("Цена на реализацию"&amp;YEAR(JV$3),ЗФ!$2:$2,0)),0),0)</f>
        <v>45</v>
      </c>
      <c r="JW26" s="232">
        <f ca="1">IFERROR(IF(OFFSET(JW26,-1,0,1,1)&lt;&gt;"", INDEX(ЗФ,MATCH($A24,ЗФ!$A:$A,0),MATCH("Цена на реализацию"&amp;YEAR(JW$3),ЗФ!$2:$2,0)),0),0)</f>
        <v>45</v>
      </c>
      <c r="JX26" s="232">
        <f ca="1">IFERROR(IF(OFFSET(JX26,-1,0,1,1)&lt;&gt;"", INDEX(ЗФ,MATCH($A24,ЗФ!$A:$A,0),MATCH("Цена на реализацию"&amp;YEAR(JX$3),ЗФ!$2:$2,0)),0),0)</f>
        <v>45</v>
      </c>
      <c r="JY26" s="232">
        <f ca="1">IFERROR(IF(OFFSET(JY26,-1,0,1,1)&lt;&gt;"", INDEX(ЗФ,MATCH($A24,ЗФ!$A:$A,0),MATCH("Цена на реализацию"&amp;YEAR(JY$3),ЗФ!$2:$2,0)),0),0)</f>
        <v>45</v>
      </c>
      <c r="JZ26" s="232">
        <f ca="1">IFERROR(IF(OFFSET(JZ26,-1,0,1,1)&lt;&gt;"", INDEX(ЗФ,MATCH($A24,ЗФ!$A:$A,0),MATCH("Цена на реализацию"&amp;YEAR(JZ$3),ЗФ!$2:$2,0)),0),0)</f>
        <v>45</v>
      </c>
      <c r="KA26" s="548">
        <f t="shared" ca="1" si="992"/>
        <v>45</v>
      </c>
      <c r="KB26" s="232">
        <f ca="1">IFERROR(IF(OFFSET(KB26,-1,0,1,1)&lt;&gt;"", INDEX(ЗФ,MATCH($A24,ЗФ!$A:$A,0),MATCH("Цена на реализацию"&amp;YEAR(KB$3),ЗФ!$2:$2,0)),0),0)</f>
        <v>45</v>
      </c>
      <c r="KC26" s="232">
        <f ca="1">IFERROR(IF(OFFSET(KC26,-1,0,1,1)&lt;&gt;"", INDEX(ЗФ,MATCH($A24,ЗФ!$A:$A,0),MATCH("Цена на реализацию"&amp;YEAR(KC$3),ЗФ!$2:$2,0)),0),0)</f>
        <v>45</v>
      </c>
      <c r="KD26" s="232">
        <f ca="1">IFERROR(IF(OFFSET(KD26,-1,0,1,1)&lt;&gt;"", INDEX(ЗФ,MATCH($A24,ЗФ!$A:$A,0),MATCH("Цена на реализацию"&amp;YEAR(KD$3),ЗФ!$2:$2,0)),0),0)</f>
        <v>45</v>
      </c>
      <c r="KE26" s="232">
        <f ca="1">IFERROR(IF(OFFSET(KE26,-1,0,1,1)&lt;&gt;"", INDEX(ЗФ,MATCH($A24,ЗФ!$A:$A,0),MATCH("Цена на реализацию"&amp;YEAR(KE$3),ЗФ!$2:$2,0)),0),0)</f>
        <v>45</v>
      </c>
      <c r="KF26" s="232">
        <f ca="1">IFERROR(IF(OFFSET(KF26,-1,0,1,1)&lt;&gt;"", INDEX(ЗФ,MATCH($A24,ЗФ!$A:$A,0),MATCH("Цена на реализацию"&amp;YEAR(KF$3),ЗФ!$2:$2,0)),0),0)</f>
        <v>45</v>
      </c>
      <c r="KG26" s="232">
        <f ca="1">IFERROR(IF(OFFSET(KG26,-1,0,1,1)&lt;&gt;"", INDEX(ЗФ,MATCH($A24,ЗФ!$A:$A,0),MATCH("Цена на реализацию"&amp;YEAR(KG$3),ЗФ!$2:$2,0)),0),0)</f>
        <v>45</v>
      </c>
      <c r="KH26" s="232">
        <f ca="1">IFERROR(IF(OFFSET(KH26,-1,0,1,1)&lt;&gt;"", INDEX(ЗФ,MATCH($A24,ЗФ!$A:$A,0),MATCH("Цена на реализацию"&amp;YEAR(KH$3),ЗФ!$2:$2,0)),0),0)</f>
        <v>45</v>
      </c>
      <c r="KI26" s="232">
        <f ca="1">IFERROR(IF(OFFSET(KI26,-1,0,1,1)&lt;&gt;"", INDEX(ЗФ,MATCH($A24,ЗФ!$A:$A,0),MATCH("Цена на реализацию"&amp;YEAR(KI$3),ЗФ!$2:$2,0)),0),0)</f>
        <v>45</v>
      </c>
      <c r="KJ26" s="232">
        <f ca="1">IFERROR(IF(OFFSET(KJ26,-1,0,1,1)&lt;&gt;"", INDEX(ЗФ,MATCH($A24,ЗФ!$A:$A,0),MATCH("Цена на реализацию"&amp;YEAR(KJ$3),ЗФ!$2:$2,0)),0),0)</f>
        <v>45</v>
      </c>
      <c r="KK26" s="232">
        <f ca="1">IFERROR(IF(OFFSET(KK26,-1,0,1,1)&lt;&gt;"", INDEX(ЗФ,MATCH($A24,ЗФ!$A:$A,0),MATCH("Цена на реализацию"&amp;YEAR(KK$3),ЗФ!$2:$2,0)),0),0)</f>
        <v>45</v>
      </c>
      <c r="KL26" s="232">
        <f ca="1">IFERROR(IF(OFFSET(KL26,-1,0,1,1)&lt;&gt;"", INDEX(ЗФ,MATCH($A24,ЗФ!$A:$A,0),MATCH("Цена на реализацию"&amp;YEAR(KL$3),ЗФ!$2:$2,0)),0),0)</f>
        <v>45</v>
      </c>
      <c r="KM26" s="232">
        <f ca="1">IFERROR(IF(OFFSET(KM26,-1,0,1,1)&lt;&gt;"", INDEX(ЗФ,MATCH($A24,ЗФ!$A:$A,0),MATCH("Цена на реализацию"&amp;YEAR(KM$3),ЗФ!$2:$2,0)),0),0)</f>
        <v>45</v>
      </c>
      <c r="KN26" s="548">
        <f t="shared" ca="1" si="992"/>
        <v>45</v>
      </c>
      <c r="KO26" s="232">
        <f ca="1">IFERROR(IF(OFFSET(KO26,-1,0,1,1)&lt;&gt;"", INDEX(ЗФ,MATCH($A24,ЗФ!$A:$A,0),MATCH("Цена на реализацию"&amp;YEAR(KO$3),ЗФ!$2:$2,0)),0),0)</f>
        <v>45</v>
      </c>
      <c r="KP26" s="232">
        <f ca="1">IFERROR(IF(OFFSET(KP26,-1,0,1,1)&lt;&gt;"", INDEX(ЗФ,MATCH($A24,ЗФ!$A:$A,0),MATCH("Цена на реализацию"&amp;YEAR(KP$3),ЗФ!$2:$2,0)),0),0)</f>
        <v>45</v>
      </c>
      <c r="KQ26" s="232">
        <f ca="1">IFERROR(IF(OFFSET(KQ26,-1,0,1,1)&lt;&gt;"", INDEX(ЗФ,MATCH($A24,ЗФ!$A:$A,0),MATCH("Цена на реализацию"&amp;YEAR(KQ$3),ЗФ!$2:$2,0)),0),0)</f>
        <v>45</v>
      </c>
      <c r="KR26" s="232">
        <f ca="1">IFERROR(IF(OFFSET(KR26,-1,0,1,1)&lt;&gt;"", INDEX(ЗФ,MATCH($A24,ЗФ!$A:$A,0),MATCH("Цена на реализацию"&amp;YEAR(KR$3),ЗФ!$2:$2,0)),0),0)</f>
        <v>45</v>
      </c>
      <c r="KS26" s="232">
        <f ca="1">IFERROR(IF(OFFSET(KS26,-1,0,1,1)&lt;&gt;"", INDEX(ЗФ,MATCH($A24,ЗФ!$A:$A,0),MATCH("Цена на реализацию"&amp;YEAR(KS$3),ЗФ!$2:$2,0)),0),0)</f>
        <v>45</v>
      </c>
      <c r="KT26" s="232">
        <f ca="1">IFERROR(IF(OFFSET(KT26,-1,0,1,1)&lt;&gt;"", INDEX(ЗФ,MATCH($A24,ЗФ!$A:$A,0),MATCH("Цена на реализацию"&amp;YEAR(KT$3),ЗФ!$2:$2,0)),0),0)</f>
        <v>45</v>
      </c>
      <c r="KU26" s="232">
        <f ca="1">IFERROR(IF(OFFSET(KU26,-1,0,1,1)&lt;&gt;"", INDEX(ЗФ,MATCH($A24,ЗФ!$A:$A,0),MATCH("Цена на реализацию"&amp;YEAR(KU$3),ЗФ!$2:$2,0)),0),0)</f>
        <v>45</v>
      </c>
      <c r="KV26" s="232">
        <f ca="1">IFERROR(IF(OFFSET(KV26,-1,0,1,1)&lt;&gt;"", INDEX(ЗФ,MATCH($A24,ЗФ!$A:$A,0),MATCH("Цена на реализацию"&amp;YEAR(KV$3),ЗФ!$2:$2,0)),0),0)</f>
        <v>45</v>
      </c>
      <c r="KW26" s="232">
        <f ca="1">IFERROR(IF(OFFSET(KW26,-1,0,1,1)&lt;&gt;"", INDEX(ЗФ,MATCH($A24,ЗФ!$A:$A,0),MATCH("Цена на реализацию"&amp;YEAR(KW$3),ЗФ!$2:$2,0)),0),0)</f>
        <v>45</v>
      </c>
      <c r="KX26" s="232">
        <f ca="1">IFERROR(IF(OFFSET(KX26,-1,0,1,1)&lt;&gt;"", INDEX(ЗФ,MATCH($A24,ЗФ!$A:$A,0),MATCH("Цена на реализацию"&amp;YEAR(KX$3),ЗФ!$2:$2,0)),0),0)</f>
        <v>45</v>
      </c>
      <c r="KY26" s="232">
        <f ca="1">IFERROR(IF(OFFSET(KY26,-1,0,1,1)&lt;&gt;"", INDEX(ЗФ,MATCH($A24,ЗФ!$A:$A,0),MATCH("Цена на реализацию"&amp;YEAR(KY$3),ЗФ!$2:$2,0)),0),0)</f>
        <v>45</v>
      </c>
      <c r="KZ26" s="232">
        <f ca="1">IFERROR(IF(OFFSET(KZ26,-1,0,1,1)&lt;&gt;"", INDEX(ЗФ,MATCH($A24,ЗФ!$A:$A,0),MATCH("Цена на реализацию"&amp;YEAR(KZ$3),ЗФ!$2:$2,0)),0),0)</f>
        <v>45</v>
      </c>
      <c r="LA26" s="548">
        <f t="shared" ca="1" si="992"/>
        <v>45</v>
      </c>
      <c r="LB26" s="232">
        <f ca="1">IFERROR(IF(OFFSET(LB26,-1,0,1,1)&lt;&gt;"", INDEX(ЗФ,MATCH($A24,ЗФ!$A:$A,0),MATCH("Цена на реализацию"&amp;YEAR(LB$3),ЗФ!$2:$2,0)),0),0)</f>
        <v>45</v>
      </c>
      <c r="LC26" s="232">
        <f ca="1">IFERROR(IF(OFFSET(LC26,-1,0,1,1)&lt;&gt;"", INDEX(ЗФ,MATCH($A24,ЗФ!$A:$A,0),MATCH("Цена на реализацию"&amp;YEAR(LC$3),ЗФ!$2:$2,0)),0),0)</f>
        <v>45</v>
      </c>
      <c r="LD26" s="232">
        <f ca="1">IFERROR(IF(OFFSET(LD26,-1,0,1,1)&lt;&gt;"", INDEX(ЗФ,MATCH($A24,ЗФ!$A:$A,0),MATCH("Цена на реализацию"&amp;YEAR(LD$3),ЗФ!$2:$2,0)),0),0)</f>
        <v>45</v>
      </c>
      <c r="LE26" s="232">
        <f ca="1">IFERROR(IF(OFFSET(LE26,-1,0,1,1)&lt;&gt;"", INDEX(ЗФ,MATCH($A24,ЗФ!$A:$A,0),MATCH("Цена на реализацию"&amp;YEAR(LE$3),ЗФ!$2:$2,0)),0),0)</f>
        <v>45</v>
      </c>
      <c r="LF26" s="232">
        <f ca="1">IFERROR(IF(OFFSET(LF26,-1,0,1,1)&lt;&gt;"", INDEX(ЗФ,MATCH($A24,ЗФ!$A:$A,0),MATCH("Цена на реализацию"&amp;YEAR(LF$3),ЗФ!$2:$2,0)),0),0)</f>
        <v>45</v>
      </c>
      <c r="LG26" s="232">
        <f ca="1">IFERROR(IF(OFFSET(LG26,-1,0,1,1)&lt;&gt;"", INDEX(ЗФ,MATCH($A24,ЗФ!$A:$A,0),MATCH("Цена на реализацию"&amp;YEAR(LG$3),ЗФ!$2:$2,0)),0),0)</f>
        <v>45</v>
      </c>
      <c r="LH26" s="232">
        <f ca="1">IFERROR(IF(OFFSET(LH26,-1,0,1,1)&lt;&gt;"", INDEX(ЗФ,MATCH($A24,ЗФ!$A:$A,0),MATCH("Цена на реализацию"&amp;YEAR(LH$3),ЗФ!$2:$2,0)),0),0)</f>
        <v>45</v>
      </c>
      <c r="LI26" s="232">
        <f ca="1">IFERROR(IF(OFFSET(LI26,-1,0,1,1)&lt;&gt;"", INDEX(ЗФ,MATCH($A24,ЗФ!$A:$A,0),MATCH("Цена на реализацию"&amp;YEAR(LI$3),ЗФ!$2:$2,0)),0),0)</f>
        <v>45</v>
      </c>
      <c r="LJ26" s="232">
        <f ca="1">IFERROR(IF(OFFSET(LJ26,-1,0,1,1)&lt;&gt;"", INDEX(ЗФ,MATCH($A24,ЗФ!$A:$A,0),MATCH("Цена на реализацию"&amp;YEAR(LJ$3),ЗФ!$2:$2,0)),0),0)</f>
        <v>45</v>
      </c>
      <c r="LK26" s="232">
        <f ca="1">IFERROR(IF(OFFSET(LK26,-1,0,1,1)&lt;&gt;"", INDEX(ЗФ,MATCH($A24,ЗФ!$A:$A,0),MATCH("Цена на реализацию"&amp;YEAR(LK$3),ЗФ!$2:$2,0)),0),0)</f>
        <v>45</v>
      </c>
      <c r="LL26" s="232">
        <f ca="1">IFERROR(IF(OFFSET(LL26,-1,0,1,1)&lt;&gt;"", INDEX(ЗФ,MATCH($A24,ЗФ!$A:$A,0),MATCH("Цена на реализацию"&amp;YEAR(LL$3),ЗФ!$2:$2,0)),0),0)</f>
        <v>45</v>
      </c>
      <c r="LM26" s="232">
        <f ca="1">IFERROR(IF(OFFSET(LM26,-1,0,1,1)&lt;&gt;"", INDEX(ЗФ,MATCH($A24,ЗФ!$A:$A,0),MATCH("Цена на реализацию"&amp;YEAR(LM$3),ЗФ!$2:$2,0)),0),0)</f>
        <v>45</v>
      </c>
      <c r="LN26" s="548">
        <f t="shared" ca="1" si="992"/>
        <v>45</v>
      </c>
      <c r="LO26" s="232">
        <f ca="1">IFERROR(IF(OFFSET(LO26,-1,0,1,1)&lt;&gt;"", INDEX(ЗФ,MATCH($A24,ЗФ!$A:$A,0),MATCH("Цена на реализацию"&amp;YEAR(LO$3),ЗФ!$2:$2,0)),0),0)</f>
        <v>45</v>
      </c>
      <c r="LP26" s="232">
        <f ca="1">IFERROR(IF(OFFSET(LP26,-1,0,1,1)&lt;&gt;"", INDEX(ЗФ,MATCH($A24,ЗФ!$A:$A,0),MATCH("Цена на реализацию"&amp;YEAR(LP$3),ЗФ!$2:$2,0)),0),0)</f>
        <v>45</v>
      </c>
      <c r="LQ26" s="232">
        <f ca="1">IFERROR(IF(OFFSET(LQ26,-1,0,1,1)&lt;&gt;"", INDEX(ЗФ,MATCH($A24,ЗФ!$A:$A,0),MATCH("Цена на реализацию"&amp;YEAR(LQ$3),ЗФ!$2:$2,0)),0),0)</f>
        <v>45</v>
      </c>
      <c r="LR26" s="232">
        <f ca="1">IFERROR(IF(OFFSET(LR26,-1,0,1,1)&lt;&gt;"", INDEX(ЗФ,MATCH($A24,ЗФ!$A:$A,0),MATCH("Цена на реализацию"&amp;YEAR(LR$3),ЗФ!$2:$2,0)),0),0)</f>
        <v>45</v>
      </c>
      <c r="LS26" s="232">
        <f ca="1">IFERROR(IF(OFFSET(LS26,-1,0,1,1)&lt;&gt;"", INDEX(ЗФ,MATCH($A24,ЗФ!$A:$A,0),MATCH("Цена на реализацию"&amp;YEAR(LS$3),ЗФ!$2:$2,0)),0),0)</f>
        <v>45</v>
      </c>
      <c r="LT26" s="232">
        <f ca="1">IFERROR(IF(OFFSET(LT26,-1,0,1,1)&lt;&gt;"", INDEX(ЗФ,MATCH($A24,ЗФ!$A:$A,0),MATCH("Цена на реализацию"&amp;YEAR(LT$3),ЗФ!$2:$2,0)),0),0)</f>
        <v>45</v>
      </c>
      <c r="LU26" s="232">
        <f ca="1">IFERROR(IF(OFFSET(LU26,-1,0,1,1)&lt;&gt;"", INDEX(ЗФ,MATCH($A24,ЗФ!$A:$A,0),MATCH("Цена на реализацию"&amp;YEAR(LU$3),ЗФ!$2:$2,0)),0),0)</f>
        <v>45</v>
      </c>
      <c r="LV26" s="232">
        <f ca="1">IFERROR(IF(OFFSET(LV26,-1,0,1,1)&lt;&gt;"", INDEX(ЗФ,MATCH($A24,ЗФ!$A:$A,0),MATCH("Цена на реализацию"&amp;YEAR(LV$3),ЗФ!$2:$2,0)),0),0)</f>
        <v>45</v>
      </c>
      <c r="LW26" s="232">
        <f ca="1">IFERROR(IF(OFFSET(LW26,-1,0,1,1)&lt;&gt;"", INDEX(ЗФ,MATCH($A24,ЗФ!$A:$A,0),MATCH("Цена на реализацию"&amp;YEAR(LW$3),ЗФ!$2:$2,0)),0),0)</f>
        <v>45</v>
      </c>
      <c r="LX26" s="232">
        <f ca="1">IFERROR(IF(OFFSET(LX26,-1,0,1,1)&lt;&gt;"", INDEX(ЗФ,MATCH($A24,ЗФ!$A:$A,0),MATCH("Цена на реализацию"&amp;YEAR(LX$3),ЗФ!$2:$2,0)),0),0)</f>
        <v>45</v>
      </c>
      <c r="LY26" s="232">
        <f ca="1">IFERROR(IF(OFFSET(LY26,-1,0,1,1)&lt;&gt;"", INDEX(ЗФ,MATCH($A24,ЗФ!$A:$A,0),MATCH("Цена на реализацию"&amp;YEAR(LY$3),ЗФ!$2:$2,0)),0),0)</f>
        <v>45</v>
      </c>
      <c r="LZ26" s="232">
        <f ca="1">IFERROR(IF(OFFSET(LZ26,-1,0,1,1)&lt;&gt;"", INDEX(ЗФ,MATCH($A24,ЗФ!$A:$A,0),MATCH("Цена на реализацию"&amp;YEAR(LZ$3),ЗФ!$2:$2,0)),0),0)</f>
        <v>45</v>
      </c>
      <c r="MA26" s="548">
        <f t="shared" ref="MA26:OA26" ca="1" si="993">IFERROR(MA24/MA25,0)</f>
        <v>45</v>
      </c>
      <c r="MB26" s="232">
        <f ca="1">IFERROR(IF(OFFSET(MB26,-1,0,1,1)&lt;&gt;"", INDEX(ЗФ,MATCH($A24,ЗФ!$A:$A,0),MATCH("Цена на реализацию"&amp;YEAR(MB$3),ЗФ!$2:$2,0)),0),0)</f>
        <v>45</v>
      </c>
      <c r="MC26" s="232">
        <f ca="1">IFERROR(IF(OFFSET(MC26,-1,0,1,1)&lt;&gt;"", INDEX(ЗФ,MATCH($A24,ЗФ!$A:$A,0),MATCH("Цена на реализацию"&amp;YEAR(MC$3),ЗФ!$2:$2,0)),0),0)</f>
        <v>45</v>
      </c>
      <c r="MD26" s="232">
        <f ca="1">IFERROR(IF(OFFSET(MD26,-1,0,1,1)&lt;&gt;"", INDEX(ЗФ,MATCH($A24,ЗФ!$A:$A,0),MATCH("Цена на реализацию"&amp;YEAR(MD$3),ЗФ!$2:$2,0)),0),0)</f>
        <v>45</v>
      </c>
      <c r="ME26" s="232">
        <f ca="1">IFERROR(IF(OFFSET(ME26,-1,0,1,1)&lt;&gt;"", INDEX(ЗФ,MATCH($A24,ЗФ!$A:$A,0),MATCH("Цена на реализацию"&amp;YEAR(ME$3),ЗФ!$2:$2,0)),0),0)</f>
        <v>45</v>
      </c>
      <c r="MF26" s="232">
        <f ca="1">IFERROR(IF(OFFSET(MF26,-1,0,1,1)&lt;&gt;"", INDEX(ЗФ,MATCH($A24,ЗФ!$A:$A,0),MATCH("Цена на реализацию"&amp;YEAR(MF$3),ЗФ!$2:$2,0)),0),0)</f>
        <v>45</v>
      </c>
      <c r="MG26" s="232">
        <f ca="1">IFERROR(IF(OFFSET(MG26,-1,0,1,1)&lt;&gt;"", INDEX(ЗФ,MATCH($A24,ЗФ!$A:$A,0),MATCH("Цена на реализацию"&amp;YEAR(MG$3),ЗФ!$2:$2,0)),0),0)</f>
        <v>45</v>
      </c>
      <c r="MH26" s="232">
        <f ca="1">IFERROR(IF(OFFSET(MH26,-1,0,1,1)&lt;&gt;"", INDEX(ЗФ,MATCH($A24,ЗФ!$A:$A,0),MATCH("Цена на реализацию"&amp;YEAR(MH$3),ЗФ!$2:$2,0)),0),0)</f>
        <v>45</v>
      </c>
      <c r="MI26" s="232">
        <f ca="1">IFERROR(IF(OFFSET(MI26,-1,0,1,1)&lt;&gt;"", INDEX(ЗФ,MATCH($A24,ЗФ!$A:$A,0),MATCH("Цена на реализацию"&amp;YEAR(MI$3),ЗФ!$2:$2,0)),0),0)</f>
        <v>45</v>
      </c>
      <c r="MJ26" s="232">
        <f ca="1">IFERROR(IF(OFFSET(MJ26,-1,0,1,1)&lt;&gt;"", INDEX(ЗФ,MATCH($A24,ЗФ!$A:$A,0),MATCH("Цена на реализацию"&amp;YEAR(MJ$3),ЗФ!$2:$2,0)),0),0)</f>
        <v>45</v>
      </c>
      <c r="MK26" s="232">
        <f ca="1">IFERROR(IF(OFFSET(MK26,-1,0,1,1)&lt;&gt;"", INDEX(ЗФ,MATCH($A24,ЗФ!$A:$A,0),MATCH("Цена на реализацию"&amp;YEAR(MK$3),ЗФ!$2:$2,0)),0),0)</f>
        <v>45</v>
      </c>
      <c r="ML26" s="232">
        <f ca="1">IFERROR(IF(OFFSET(ML26,-1,0,1,1)&lt;&gt;"", INDEX(ЗФ,MATCH($A24,ЗФ!$A:$A,0),MATCH("Цена на реализацию"&amp;YEAR(ML$3),ЗФ!$2:$2,0)),0),0)</f>
        <v>45</v>
      </c>
      <c r="MM26" s="232">
        <f ca="1">IFERROR(IF(OFFSET(MM26,-1,0,1,1)&lt;&gt;"", INDEX(ЗФ,MATCH($A24,ЗФ!$A:$A,0),MATCH("Цена на реализацию"&amp;YEAR(MM$3),ЗФ!$2:$2,0)),0),0)</f>
        <v>45</v>
      </c>
      <c r="MN26" s="548">
        <f t="shared" ca="1" si="993"/>
        <v>45</v>
      </c>
      <c r="MO26" s="232">
        <f ca="1">IFERROR(IF(OFFSET(MO26,-1,0,1,1)&lt;&gt;"", INDEX(ЗФ,MATCH($A24,ЗФ!$A:$A,0),MATCH("Цена на реализацию"&amp;YEAR(MO$3),ЗФ!$2:$2,0)),0),0)</f>
        <v>45</v>
      </c>
      <c r="MP26" s="232">
        <f ca="1">IFERROR(IF(OFFSET(MP26,-1,0,1,1)&lt;&gt;"", INDEX(ЗФ,MATCH($A24,ЗФ!$A:$A,0),MATCH("Цена на реализацию"&amp;YEAR(MP$3),ЗФ!$2:$2,0)),0),0)</f>
        <v>45</v>
      </c>
      <c r="MQ26" s="232">
        <f ca="1">IFERROR(IF(OFFSET(MQ26,-1,0,1,1)&lt;&gt;"", INDEX(ЗФ,MATCH($A24,ЗФ!$A:$A,0),MATCH("Цена на реализацию"&amp;YEAR(MQ$3),ЗФ!$2:$2,0)),0),0)</f>
        <v>45</v>
      </c>
      <c r="MR26" s="232">
        <f ca="1">IFERROR(IF(OFFSET(MR26,-1,0,1,1)&lt;&gt;"", INDEX(ЗФ,MATCH($A24,ЗФ!$A:$A,0),MATCH("Цена на реализацию"&amp;YEAR(MR$3),ЗФ!$2:$2,0)),0),0)</f>
        <v>45</v>
      </c>
      <c r="MS26" s="232">
        <f ca="1">IFERROR(IF(OFFSET(MS26,-1,0,1,1)&lt;&gt;"", INDEX(ЗФ,MATCH($A24,ЗФ!$A:$A,0),MATCH("Цена на реализацию"&amp;YEAR(MS$3),ЗФ!$2:$2,0)),0),0)</f>
        <v>45</v>
      </c>
      <c r="MT26" s="232">
        <f ca="1">IFERROR(IF(OFFSET(MT26,-1,0,1,1)&lt;&gt;"", INDEX(ЗФ,MATCH($A24,ЗФ!$A:$A,0),MATCH("Цена на реализацию"&amp;YEAR(MT$3),ЗФ!$2:$2,0)),0),0)</f>
        <v>45</v>
      </c>
      <c r="MU26" s="232">
        <f ca="1">IFERROR(IF(OFFSET(MU26,-1,0,1,1)&lt;&gt;"", INDEX(ЗФ,MATCH($A24,ЗФ!$A:$A,0),MATCH("Цена на реализацию"&amp;YEAR(MU$3),ЗФ!$2:$2,0)),0),0)</f>
        <v>45</v>
      </c>
      <c r="MV26" s="232">
        <f ca="1">IFERROR(IF(OFFSET(MV26,-1,0,1,1)&lt;&gt;"", INDEX(ЗФ,MATCH($A24,ЗФ!$A:$A,0),MATCH("Цена на реализацию"&amp;YEAR(MV$3),ЗФ!$2:$2,0)),0),0)</f>
        <v>45</v>
      </c>
      <c r="MW26" s="232">
        <f ca="1">IFERROR(IF(OFFSET(MW26,-1,0,1,1)&lt;&gt;"", INDEX(ЗФ,MATCH($A24,ЗФ!$A:$A,0),MATCH("Цена на реализацию"&amp;YEAR(MW$3),ЗФ!$2:$2,0)),0),0)</f>
        <v>45</v>
      </c>
      <c r="MX26" s="232">
        <f ca="1">IFERROR(IF(OFFSET(MX26,-1,0,1,1)&lt;&gt;"", INDEX(ЗФ,MATCH($A24,ЗФ!$A:$A,0),MATCH("Цена на реализацию"&amp;YEAR(MX$3),ЗФ!$2:$2,0)),0),0)</f>
        <v>45</v>
      </c>
      <c r="MY26" s="232">
        <f ca="1">IFERROR(IF(OFFSET(MY26,-1,0,1,1)&lt;&gt;"", INDEX(ЗФ,MATCH($A24,ЗФ!$A:$A,0),MATCH("Цена на реализацию"&amp;YEAR(MY$3),ЗФ!$2:$2,0)),0),0)</f>
        <v>45</v>
      </c>
      <c r="MZ26" s="232">
        <f ca="1">IFERROR(IF(OFFSET(MZ26,-1,0,1,1)&lt;&gt;"", INDEX(ЗФ,MATCH($A24,ЗФ!$A:$A,0),MATCH("Цена на реализацию"&amp;YEAR(MZ$3),ЗФ!$2:$2,0)),0),0)</f>
        <v>45</v>
      </c>
      <c r="NA26" s="548">
        <f t="shared" ca="1" si="993"/>
        <v>45</v>
      </c>
      <c r="NB26" s="232">
        <f ca="1">IFERROR(IF(OFFSET(NB26,-1,0,1,1)&lt;&gt;"", INDEX(ЗФ,MATCH($A24,ЗФ!$A:$A,0),MATCH("Цена на реализацию"&amp;YEAR(NB$3),ЗФ!$2:$2,0)),0),0)</f>
        <v>45</v>
      </c>
      <c r="NC26" s="232">
        <f ca="1">IFERROR(IF(OFFSET(NC26,-1,0,1,1)&lt;&gt;"", INDEX(ЗФ,MATCH($A24,ЗФ!$A:$A,0),MATCH("Цена на реализацию"&amp;YEAR(NC$3),ЗФ!$2:$2,0)),0),0)</f>
        <v>45</v>
      </c>
      <c r="ND26" s="232">
        <f ca="1">IFERROR(IF(OFFSET(ND26,-1,0,1,1)&lt;&gt;"", INDEX(ЗФ,MATCH($A24,ЗФ!$A:$A,0),MATCH("Цена на реализацию"&amp;YEAR(ND$3),ЗФ!$2:$2,0)),0),0)</f>
        <v>45</v>
      </c>
      <c r="NE26" s="232">
        <f ca="1">IFERROR(IF(OFFSET(NE26,-1,0,1,1)&lt;&gt;"", INDEX(ЗФ,MATCH($A24,ЗФ!$A:$A,0),MATCH("Цена на реализацию"&amp;YEAR(NE$3),ЗФ!$2:$2,0)),0),0)</f>
        <v>45</v>
      </c>
      <c r="NF26" s="232">
        <f ca="1">IFERROR(IF(OFFSET(NF26,-1,0,1,1)&lt;&gt;"", INDEX(ЗФ,MATCH($A24,ЗФ!$A:$A,0),MATCH("Цена на реализацию"&amp;YEAR(NF$3),ЗФ!$2:$2,0)),0),0)</f>
        <v>45</v>
      </c>
      <c r="NG26" s="232">
        <f ca="1">IFERROR(IF(OFFSET(NG26,-1,0,1,1)&lt;&gt;"", INDEX(ЗФ,MATCH($A24,ЗФ!$A:$A,0),MATCH("Цена на реализацию"&amp;YEAR(NG$3),ЗФ!$2:$2,0)),0),0)</f>
        <v>45</v>
      </c>
      <c r="NH26" s="232">
        <f ca="1">IFERROR(IF(OFFSET(NH26,-1,0,1,1)&lt;&gt;"", INDEX(ЗФ,MATCH($A24,ЗФ!$A:$A,0),MATCH("Цена на реализацию"&amp;YEAR(NH$3),ЗФ!$2:$2,0)),0),0)</f>
        <v>45</v>
      </c>
      <c r="NI26" s="232">
        <f ca="1">IFERROR(IF(OFFSET(NI26,-1,0,1,1)&lt;&gt;"", INDEX(ЗФ,MATCH($A24,ЗФ!$A:$A,0),MATCH("Цена на реализацию"&amp;YEAR(NI$3),ЗФ!$2:$2,0)),0),0)</f>
        <v>45</v>
      </c>
      <c r="NJ26" s="232">
        <f ca="1">IFERROR(IF(OFFSET(NJ26,-1,0,1,1)&lt;&gt;"", INDEX(ЗФ,MATCH($A24,ЗФ!$A:$A,0),MATCH("Цена на реализацию"&amp;YEAR(NJ$3),ЗФ!$2:$2,0)),0),0)</f>
        <v>45</v>
      </c>
      <c r="NK26" s="232">
        <f ca="1">IFERROR(IF(OFFSET(NK26,-1,0,1,1)&lt;&gt;"", INDEX(ЗФ,MATCH($A24,ЗФ!$A:$A,0),MATCH("Цена на реализацию"&amp;YEAR(NK$3),ЗФ!$2:$2,0)),0),0)</f>
        <v>45</v>
      </c>
      <c r="NL26" s="232">
        <f ca="1">IFERROR(IF(OFFSET(NL26,-1,0,1,1)&lt;&gt;"", INDEX(ЗФ,MATCH($A24,ЗФ!$A:$A,0),MATCH("Цена на реализацию"&amp;YEAR(NL$3),ЗФ!$2:$2,0)),0),0)</f>
        <v>45</v>
      </c>
      <c r="NM26" s="232">
        <f ca="1">IFERROR(IF(OFFSET(NM26,-1,0,1,1)&lt;&gt;"", INDEX(ЗФ,MATCH($A24,ЗФ!$A:$A,0),MATCH("Цена на реализацию"&amp;YEAR(NM$3),ЗФ!$2:$2,0)),0),0)</f>
        <v>45</v>
      </c>
      <c r="NN26" s="548">
        <f t="shared" ca="1" si="993"/>
        <v>45</v>
      </c>
      <c r="NO26" s="232">
        <f ca="1">IFERROR(IF(OFFSET(NO26,-1,0,1,1)&lt;&gt;"", INDEX(ЗФ,MATCH($A24,ЗФ!$A:$A,0),MATCH("Цена на реализацию"&amp;YEAR(NO$3),ЗФ!$2:$2,0)),0),0)</f>
        <v>45</v>
      </c>
      <c r="NP26" s="232">
        <f ca="1">IFERROR(IF(OFFSET(NP26,-1,0,1,1)&lt;&gt;"", INDEX(ЗФ,MATCH($A24,ЗФ!$A:$A,0),MATCH("Цена на реализацию"&amp;YEAR(NP$3),ЗФ!$2:$2,0)),0),0)</f>
        <v>45</v>
      </c>
      <c r="NQ26" s="232">
        <f ca="1">IFERROR(IF(OFFSET(NQ26,-1,0,1,1)&lt;&gt;"", INDEX(ЗФ,MATCH($A24,ЗФ!$A:$A,0),MATCH("Цена на реализацию"&amp;YEAR(NQ$3),ЗФ!$2:$2,0)),0),0)</f>
        <v>45</v>
      </c>
      <c r="NR26" s="232">
        <f ca="1">IFERROR(IF(OFFSET(NR26,-1,0,1,1)&lt;&gt;"", INDEX(ЗФ,MATCH($A24,ЗФ!$A:$A,0),MATCH("Цена на реализацию"&amp;YEAR(NR$3),ЗФ!$2:$2,0)),0),0)</f>
        <v>45</v>
      </c>
      <c r="NS26" s="232">
        <f ca="1">IFERROR(IF(OFFSET(NS26,-1,0,1,1)&lt;&gt;"", INDEX(ЗФ,MATCH($A24,ЗФ!$A:$A,0),MATCH("Цена на реализацию"&amp;YEAR(NS$3),ЗФ!$2:$2,0)),0),0)</f>
        <v>45</v>
      </c>
      <c r="NT26" s="232">
        <f ca="1">IFERROR(IF(OFFSET(NT26,-1,0,1,1)&lt;&gt;"", INDEX(ЗФ,MATCH($A24,ЗФ!$A:$A,0),MATCH("Цена на реализацию"&amp;YEAR(NT$3),ЗФ!$2:$2,0)),0),0)</f>
        <v>45</v>
      </c>
      <c r="NU26" s="232">
        <f ca="1">IFERROR(IF(OFFSET(NU26,-1,0,1,1)&lt;&gt;"", INDEX(ЗФ,MATCH($A24,ЗФ!$A:$A,0),MATCH("Цена на реализацию"&amp;YEAR(NU$3),ЗФ!$2:$2,0)),0),0)</f>
        <v>45</v>
      </c>
      <c r="NV26" s="232">
        <f ca="1">IFERROR(IF(OFFSET(NV26,-1,0,1,1)&lt;&gt;"", INDEX(ЗФ,MATCH($A24,ЗФ!$A:$A,0),MATCH("Цена на реализацию"&amp;YEAR(NV$3),ЗФ!$2:$2,0)),0),0)</f>
        <v>45</v>
      </c>
      <c r="NW26" s="232">
        <f ca="1">IFERROR(IF(OFFSET(NW26,-1,0,1,1)&lt;&gt;"", INDEX(ЗФ,MATCH($A24,ЗФ!$A:$A,0),MATCH("Цена на реализацию"&amp;YEAR(NW$3),ЗФ!$2:$2,0)),0),0)</f>
        <v>45</v>
      </c>
      <c r="NX26" s="232">
        <f ca="1">IFERROR(IF(OFFSET(NX26,-1,0,1,1)&lt;&gt;"", INDEX(ЗФ,MATCH($A24,ЗФ!$A:$A,0),MATCH("Цена на реализацию"&amp;YEAR(NX$3),ЗФ!$2:$2,0)),0),0)</f>
        <v>45</v>
      </c>
      <c r="NY26" s="232">
        <f ca="1">IFERROR(IF(OFFSET(NY26,-1,0,1,1)&lt;&gt;"", INDEX(ЗФ,MATCH($A24,ЗФ!$A:$A,0),MATCH("Цена на реализацию"&amp;YEAR(NY$3),ЗФ!$2:$2,0)),0),0)</f>
        <v>45</v>
      </c>
      <c r="NZ26" s="232">
        <f ca="1">IFERROR(IF(OFFSET(NZ26,-1,0,1,1)&lt;&gt;"", INDEX(ЗФ,MATCH($A24,ЗФ!$A:$A,0),MATCH("Цена на реализацию"&amp;YEAR(NZ$3),ЗФ!$2:$2,0)),0),0)</f>
        <v>45</v>
      </c>
      <c r="OA26" s="548">
        <f t="shared" ca="1" si="993"/>
        <v>45</v>
      </c>
      <c r="OB26" s="232">
        <f ca="1">IFERROR(IF(OFFSET(OB26,-1,0,1,1)&lt;&gt;"", INDEX(ЗФ,MATCH($A24,ЗФ!$A:$A,0),MATCH("Цена на реализацию"&amp;YEAR(OB$3),ЗФ!$2:$2,0)),0),0)</f>
        <v>45</v>
      </c>
      <c r="OC26" s="232">
        <f ca="1">IFERROR(IF(OFFSET(OC26,-1,0,1,1)&lt;&gt;"", INDEX(ЗФ,MATCH($A24,ЗФ!$A:$A,0),MATCH("Цена на реализацию"&amp;YEAR(OC$3),ЗФ!$2:$2,0)),0),0)</f>
        <v>45</v>
      </c>
      <c r="OD26" s="232">
        <f ca="1">IFERROR(IF(OFFSET(OD26,-1,0,1,1)&lt;&gt;"", INDEX(ЗФ,MATCH($A24,ЗФ!$A:$A,0),MATCH("Цена на реализацию"&amp;YEAR(OD$3),ЗФ!$2:$2,0)),0),0)</f>
        <v>45</v>
      </c>
      <c r="OE26" s="232">
        <f ca="1">IFERROR(IF(OFFSET(OE26,-1,0,1,1)&lt;&gt;"", INDEX(ЗФ,MATCH($A24,ЗФ!$A:$A,0),MATCH("Цена на реализацию"&amp;YEAR(OE$3),ЗФ!$2:$2,0)),0),0)</f>
        <v>45</v>
      </c>
      <c r="OF26" s="232">
        <f ca="1">IFERROR(IF(OFFSET(OF26,-1,0,1,1)&lt;&gt;"", INDEX(ЗФ,MATCH($A24,ЗФ!$A:$A,0),MATCH("Цена на реализацию"&amp;YEAR(OF$3),ЗФ!$2:$2,0)),0),0)</f>
        <v>45</v>
      </c>
      <c r="OG26" s="232">
        <f ca="1">IFERROR(IF(OFFSET(OG26,-1,0,1,1)&lt;&gt;"", INDEX(ЗФ,MATCH($A24,ЗФ!$A:$A,0),MATCH("Цена на реализацию"&amp;YEAR(OG$3),ЗФ!$2:$2,0)),0),0)</f>
        <v>45</v>
      </c>
      <c r="OH26" s="232">
        <f ca="1">IFERROR(IF(OFFSET(OH26,-1,0,1,1)&lt;&gt;"", INDEX(ЗФ,MATCH($A24,ЗФ!$A:$A,0),MATCH("Цена на реализацию"&amp;YEAR(OH$3),ЗФ!$2:$2,0)),0),0)</f>
        <v>45</v>
      </c>
      <c r="OI26" s="232">
        <f ca="1">IFERROR(IF(OFFSET(OI26,-1,0,1,1)&lt;&gt;"", INDEX(ЗФ,MATCH($A24,ЗФ!$A:$A,0),MATCH("Цена на реализацию"&amp;YEAR(OI$3),ЗФ!$2:$2,0)),0),0)</f>
        <v>45</v>
      </c>
      <c r="OJ26" s="232">
        <f ca="1">IFERROR(IF(OFFSET(OJ26,-1,0,1,1)&lt;&gt;"", INDEX(ЗФ,MATCH($A24,ЗФ!$A:$A,0),MATCH("Цена на реализацию"&amp;YEAR(OJ$3),ЗФ!$2:$2,0)),0),0)</f>
        <v>45</v>
      </c>
      <c r="OK26" s="232">
        <f ca="1">IFERROR(IF(OFFSET(OK26,-1,0,1,1)&lt;&gt;"", INDEX(ЗФ,MATCH($A24,ЗФ!$A:$A,0),MATCH("Цена на реализацию"&amp;YEAR(OK$3),ЗФ!$2:$2,0)),0),0)</f>
        <v>0</v>
      </c>
      <c r="OL26" s="232">
        <f ca="1">IFERROR(IF(OFFSET(OL26,-1,0,1,1)&lt;&gt;"", INDEX(ЗФ,MATCH($A24,ЗФ!$A:$A,0),MATCH("Цена на реализацию"&amp;YEAR(OL$3),ЗФ!$2:$2,0)),0),0)</f>
        <v>0</v>
      </c>
      <c r="OM26" s="232">
        <f ca="1">IFERROR(IF(OFFSET(OM26,-1,0,1,1)&lt;&gt;"", INDEX(ЗФ,MATCH($A24,ЗФ!$A:$A,0),MATCH("Цена на реализацию"&amp;YEAR(OM$3),ЗФ!$2:$2,0)),0),0)</f>
        <v>0</v>
      </c>
      <c r="ON26" s="548">
        <f t="shared" ref="ON26" ca="1" si="994">IFERROR(ON24/ON25,0)</f>
        <v>45</v>
      </c>
    </row>
    <row r="27" spans="1:404" outlineLevel="1">
      <c r="A27" s="245" t="s">
        <v>178</v>
      </c>
      <c r="B27" s="236">
        <f t="shared" ref="B27:M27" ca="1" si="995">IFERROR(B28*B29,0)</f>
        <v>0</v>
      </c>
      <c r="C27" s="236">
        <f t="shared" ca="1" si="995"/>
        <v>0</v>
      </c>
      <c r="D27" s="236">
        <f t="shared" ca="1" si="995"/>
        <v>0</v>
      </c>
      <c r="E27" s="236">
        <f t="shared" ca="1" si="995"/>
        <v>0</v>
      </c>
      <c r="F27" s="236">
        <f t="shared" ca="1" si="995"/>
        <v>0</v>
      </c>
      <c r="G27" s="236">
        <f t="shared" ca="1" si="995"/>
        <v>0</v>
      </c>
      <c r="H27" s="236">
        <f t="shared" ca="1" si="995"/>
        <v>0</v>
      </c>
      <c r="I27" s="236">
        <f t="shared" ca="1" si="995"/>
        <v>0</v>
      </c>
      <c r="J27" s="236">
        <f t="shared" ca="1" si="995"/>
        <v>0</v>
      </c>
      <c r="K27" s="236">
        <f t="shared" ca="1" si="995"/>
        <v>0</v>
      </c>
      <c r="L27" s="236">
        <f t="shared" ca="1" si="995"/>
        <v>0</v>
      </c>
      <c r="M27" s="236">
        <f t="shared" ca="1" si="995"/>
        <v>0</v>
      </c>
      <c r="N27" s="545">
        <f t="shared" ref="N27" ca="1" si="996">SUM(B27:M27)</f>
        <v>0</v>
      </c>
      <c r="O27" s="236">
        <f t="shared" ref="O27:Z27" ca="1" si="997">IFERROR(O28*O29,0)</f>
        <v>0</v>
      </c>
      <c r="P27" s="236">
        <f t="shared" ca="1" si="997"/>
        <v>0</v>
      </c>
      <c r="Q27" s="236">
        <f t="shared" ca="1" si="997"/>
        <v>0</v>
      </c>
      <c r="R27" s="236">
        <f t="shared" ca="1" si="997"/>
        <v>0</v>
      </c>
      <c r="S27" s="236">
        <f t="shared" ca="1" si="997"/>
        <v>0</v>
      </c>
      <c r="T27" s="236">
        <f t="shared" ca="1" si="997"/>
        <v>0</v>
      </c>
      <c r="U27" s="236">
        <f t="shared" ca="1" si="997"/>
        <v>25</v>
      </c>
      <c r="V27" s="236">
        <f t="shared" ca="1" si="997"/>
        <v>25</v>
      </c>
      <c r="W27" s="236">
        <f t="shared" ca="1" si="997"/>
        <v>0</v>
      </c>
      <c r="X27" s="236">
        <f t="shared" ca="1" si="997"/>
        <v>0</v>
      </c>
      <c r="Y27" s="236">
        <f t="shared" ca="1" si="997"/>
        <v>0</v>
      </c>
      <c r="Z27" s="236">
        <f t="shared" ca="1" si="997"/>
        <v>0</v>
      </c>
      <c r="AA27" s="545">
        <f t="shared" ref="AA27" ca="1" si="998">SUM(O27:Z27)</f>
        <v>50</v>
      </c>
      <c r="AB27" s="236">
        <f t="shared" ref="AB27:AM27" ca="1" si="999">IFERROR(AB28*AB29,0)</f>
        <v>0</v>
      </c>
      <c r="AC27" s="236">
        <f t="shared" ca="1" si="999"/>
        <v>0</v>
      </c>
      <c r="AD27" s="236">
        <f t="shared" ca="1" si="999"/>
        <v>0</v>
      </c>
      <c r="AE27" s="236">
        <f t="shared" ca="1" si="999"/>
        <v>0</v>
      </c>
      <c r="AF27" s="236">
        <f t="shared" ca="1" si="999"/>
        <v>0</v>
      </c>
      <c r="AG27" s="236">
        <f t="shared" ca="1" si="999"/>
        <v>0</v>
      </c>
      <c r="AH27" s="236">
        <f t="shared" ca="1" si="999"/>
        <v>25</v>
      </c>
      <c r="AI27" s="236">
        <f t="shared" ca="1" si="999"/>
        <v>25</v>
      </c>
      <c r="AJ27" s="236">
        <f t="shared" ca="1" si="999"/>
        <v>0</v>
      </c>
      <c r="AK27" s="236">
        <f t="shared" ca="1" si="999"/>
        <v>0</v>
      </c>
      <c r="AL27" s="236">
        <f t="shared" ca="1" si="999"/>
        <v>0</v>
      </c>
      <c r="AM27" s="236">
        <f t="shared" ca="1" si="999"/>
        <v>0</v>
      </c>
      <c r="AN27" s="545">
        <f t="shared" ref="AN27" ca="1" si="1000">SUM(AB27:AM27)</f>
        <v>50</v>
      </c>
      <c r="AO27" s="236">
        <f t="shared" ref="AO27:AZ27" ca="1" si="1001">IFERROR(AO28*AO29,0)</f>
        <v>0</v>
      </c>
      <c r="AP27" s="236">
        <f t="shared" ca="1" si="1001"/>
        <v>0</v>
      </c>
      <c r="AQ27" s="236">
        <f t="shared" ca="1" si="1001"/>
        <v>0</v>
      </c>
      <c r="AR27" s="236">
        <f t="shared" ca="1" si="1001"/>
        <v>0</v>
      </c>
      <c r="AS27" s="236">
        <f t="shared" ca="1" si="1001"/>
        <v>0</v>
      </c>
      <c r="AT27" s="236">
        <f t="shared" ca="1" si="1001"/>
        <v>0</v>
      </c>
      <c r="AU27" s="236">
        <f t="shared" ca="1" si="1001"/>
        <v>25</v>
      </c>
      <c r="AV27" s="236">
        <f t="shared" ca="1" si="1001"/>
        <v>25</v>
      </c>
      <c r="AW27" s="236">
        <f t="shared" ca="1" si="1001"/>
        <v>0</v>
      </c>
      <c r="AX27" s="236">
        <f t="shared" ca="1" si="1001"/>
        <v>0</v>
      </c>
      <c r="AY27" s="236">
        <f t="shared" ca="1" si="1001"/>
        <v>0</v>
      </c>
      <c r="AZ27" s="236">
        <f t="shared" ca="1" si="1001"/>
        <v>0</v>
      </c>
      <c r="BA27" s="545">
        <f t="shared" ref="BA27" ca="1" si="1002">SUM(AO27:AZ27)</f>
        <v>50</v>
      </c>
      <c r="BB27" s="236">
        <f t="shared" ref="BB27:BM27" ca="1" si="1003">IFERROR(BB28*BB29,0)</f>
        <v>0</v>
      </c>
      <c r="BC27" s="236">
        <f t="shared" ca="1" si="1003"/>
        <v>0</v>
      </c>
      <c r="BD27" s="236">
        <f t="shared" ca="1" si="1003"/>
        <v>0</v>
      </c>
      <c r="BE27" s="236">
        <f t="shared" ca="1" si="1003"/>
        <v>0</v>
      </c>
      <c r="BF27" s="236">
        <f t="shared" ca="1" si="1003"/>
        <v>0</v>
      </c>
      <c r="BG27" s="236">
        <f t="shared" ca="1" si="1003"/>
        <v>0</v>
      </c>
      <c r="BH27" s="236">
        <f t="shared" ca="1" si="1003"/>
        <v>25</v>
      </c>
      <c r="BI27" s="236">
        <f t="shared" ca="1" si="1003"/>
        <v>25</v>
      </c>
      <c r="BJ27" s="236">
        <f t="shared" ca="1" si="1003"/>
        <v>0</v>
      </c>
      <c r="BK27" s="236">
        <f t="shared" ca="1" si="1003"/>
        <v>0</v>
      </c>
      <c r="BL27" s="236">
        <f t="shared" ca="1" si="1003"/>
        <v>0</v>
      </c>
      <c r="BM27" s="236">
        <f t="shared" ca="1" si="1003"/>
        <v>0</v>
      </c>
      <c r="BN27" s="545">
        <f t="shared" ref="BN27" ca="1" si="1004">SUM(BB27:BM27)</f>
        <v>50</v>
      </c>
      <c r="BO27" s="236">
        <f t="shared" ref="BO27:BZ27" ca="1" si="1005">IFERROR(BO28*BO29,0)</f>
        <v>0</v>
      </c>
      <c r="BP27" s="236">
        <f t="shared" ca="1" si="1005"/>
        <v>0</v>
      </c>
      <c r="BQ27" s="236">
        <f t="shared" ca="1" si="1005"/>
        <v>0</v>
      </c>
      <c r="BR27" s="236">
        <f t="shared" ca="1" si="1005"/>
        <v>0</v>
      </c>
      <c r="BS27" s="236">
        <f t="shared" ca="1" si="1005"/>
        <v>0</v>
      </c>
      <c r="BT27" s="236">
        <f t="shared" ca="1" si="1005"/>
        <v>0</v>
      </c>
      <c r="BU27" s="236">
        <f t="shared" ca="1" si="1005"/>
        <v>25</v>
      </c>
      <c r="BV27" s="236">
        <f t="shared" ca="1" si="1005"/>
        <v>25</v>
      </c>
      <c r="BW27" s="236">
        <f t="shared" ca="1" si="1005"/>
        <v>0</v>
      </c>
      <c r="BX27" s="236">
        <f t="shared" ca="1" si="1005"/>
        <v>0</v>
      </c>
      <c r="BY27" s="236">
        <f t="shared" ca="1" si="1005"/>
        <v>0</v>
      </c>
      <c r="BZ27" s="236">
        <f t="shared" ca="1" si="1005"/>
        <v>0</v>
      </c>
      <c r="CA27" s="545">
        <f t="shared" ref="CA27" ca="1" si="1006">SUM(BO27:BZ27)</f>
        <v>50</v>
      </c>
      <c r="CB27" s="236">
        <f t="shared" ref="CB27:CM27" ca="1" si="1007">IFERROR(CB28*CB29,0)</f>
        <v>0</v>
      </c>
      <c r="CC27" s="236">
        <f t="shared" ca="1" si="1007"/>
        <v>0</v>
      </c>
      <c r="CD27" s="236">
        <f t="shared" ca="1" si="1007"/>
        <v>0</v>
      </c>
      <c r="CE27" s="236">
        <f t="shared" ca="1" si="1007"/>
        <v>0</v>
      </c>
      <c r="CF27" s="236">
        <f t="shared" ca="1" si="1007"/>
        <v>0</v>
      </c>
      <c r="CG27" s="236">
        <f t="shared" ca="1" si="1007"/>
        <v>0</v>
      </c>
      <c r="CH27" s="236">
        <f t="shared" ca="1" si="1007"/>
        <v>25</v>
      </c>
      <c r="CI27" s="236">
        <f t="shared" ca="1" si="1007"/>
        <v>25</v>
      </c>
      <c r="CJ27" s="236">
        <f t="shared" ca="1" si="1007"/>
        <v>0</v>
      </c>
      <c r="CK27" s="236">
        <f t="shared" ca="1" si="1007"/>
        <v>0</v>
      </c>
      <c r="CL27" s="236">
        <f t="shared" ca="1" si="1007"/>
        <v>0</v>
      </c>
      <c r="CM27" s="236">
        <f t="shared" ca="1" si="1007"/>
        <v>0</v>
      </c>
      <c r="CN27" s="545">
        <f t="shared" ref="CN27" ca="1" si="1008">SUM(CB27:CM27)</f>
        <v>50</v>
      </c>
      <c r="CO27" s="236">
        <f t="shared" ref="CO27:CZ27" ca="1" si="1009">IFERROR(CO28*CO29,0)</f>
        <v>0</v>
      </c>
      <c r="CP27" s="236">
        <f t="shared" ca="1" si="1009"/>
        <v>0</v>
      </c>
      <c r="CQ27" s="236">
        <f t="shared" ca="1" si="1009"/>
        <v>0</v>
      </c>
      <c r="CR27" s="236">
        <f t="shared" ca="1" si="1009"/>
        <v>0</v>
      </c>
      <c r="CS27" s="236">
        <f t="shared" ca="1" si="1009"/>
        <v>0</v>
      </c>
      <c r="CT27" s="236">
        <f t="shared" ca="1" si="1009"/>
        <v>0</v>
      </c>
      <c r="CU27" s="236">
        <f t="shared" ca="1" si="1009"/>
        <v>25</v>
      </c>
      <c r="CV27" s="236">
        <f t="shared" ca="1" si="1009"/>
        <v>25</v>
      </c>
      <c r="CW27" s="236">
        <f t="shared" ca="1" si="1009"/>
        <v>0</v>
      </c>
      <c r="CX27" s="236">
        <f t="shared" ca="1" si="1009"/>
        <v>0</v>
      </c>
      <c r="CY27" s="236">
        <f t="shared" ca="1" si="1009"/>
        <v>0</v>
      </c>
      <c r="CZ27" s="236">
        <f t="shared" ca="1" si="1009"/>
        <v>0</v>
      </c>
      <c r="DA27" s="545">
        <f t="shared" ref="DA27" ca="1" si="1010">SUM(CO27:CZ27)</f>
        <v>50</v>
      </c>
      <c r="DB27" s="236">
        <f t="shared" ref="DB27:DM27" ca="1" si="1011">IFERROR(DB28*DB29,0)</f>
        <v>0</v>
      </c>
      <c r="DC27" s="236">
        <f t="shared" ca="1" si="1011"/>
        <v>0</v>
      </c>
      <c r="DD27" s="236">
        <f t="shared" ca="1" si="1011"/>
        <v>0</v>
      </c>
      <c r="DE27" s="236">
        <f t="shared" ca="1" si="1011"/>
        <v>0</v>
      </c>
      <c r="DF27" s="236">
        <f t="shared" ca="1" si="1011"/>
        <v>0</v>
      </c>
      <c r="DG27" s="236">
        <f t="shared" ca="1" si="1011"/>
        <v>0</v>
      </c>
      <c r="DH27" s="236">
        <f t="shared" ca="1" si="1011"/>
        <v>25</v>
      </c>
      <c r="DI27" s="236">
        <f t="shared" ca="1" si="1011"/>
        <v>25</v>
      </c>
      <c r="DJ27" s="236">
        <f t="shared" ca="1" si="1011"/>
        <v>0</v>
      </c>
      <c r="DK27" s="236">
        <f t="shared" ca="1" si="1011"/>
        <v>0</v>
      </c>
      <c r="DL27" s="236">
        <f t="shared" ca="1" si="1011"/>
        <v>0</v>
      </c>
      <c r="DM27" s="236">
        <f t="shared" ca="1" si="1011"/>
        <v>0</v>
      </c>
      <c r="DN27" s="545">
        <f t="shared" ref="DN27" ca="1" si="1012">SUM(DB27:DM27)</f>
        <v>50</v>
      </c>
      <c r="DO27" s="236">
        <f t="shared" ref="DO27:DZ27" ca="1" si="1013">IFERROR(DO28*DO29,0)</f>
        <v>0</v>
      </c>
      <c r="DP27" s="236">
        <f t="shared" ca="1" si="1013"/>
        <v>0</v>
      </c>
      <c r="DQ27" s="236">
        <f t="shared" ca="1" si="1013"/>
        <v>0</v>
      </c>
      <c r="DR27" s="236">
        <f t="shared" ca="1" si="1013"/>
        <v>0</v>
      </c>
      <c r="DS27" s="236">
        <f t="shared" ca="1" si="1013"/>
        <v>0</v>
      </c>
      <c r="DT27" s="236">
        <f t="shared" ca="1" si="1013"/>
        <v>0</v>
      </c>
      <c r="DU27" s="236">
        <f t="shared" ca="1" si="1013"/>
        <v>25</v>
      </c>
      <c r="DV27" s="236">
        <f t="shared" ca="1" si="1013"/>
        <v>25</v>
      </c>
      <c r="DW27" s="236">
        <f t="shared" ca="1" si="1013"/>
        <v>0</v>
      </c>
      <c r="DX27" s="236">
        <f t="shared" ca="1" si="1013"/>
        <v>0</v>
      </c>
      <c r="DY27" s="236">
        <f t="shared" ca="1" si="1013"/>
        <v>0</v>
      </c>
      <c r="DZ27" s="236">
        <f t="shared" ca="1" si="1013"/>
        <v>0</v>
      </c>
      <c r="EA27" s="545">
        <f t="shared" ref="EA27" ca="1" si="1014">SUM(DO27:DZ27)</f>
        <v>50</v>
      </c>
      <c r="EB27" s="236">
        <f t="shared" ref="EB27:EM27" ca="1" si="1015">IFERROR(EB28*EB29,0)</f>
        <v>0</v>
      </c>
      <c r="EC27" s="236">
        <f t="shared" ca="1" si="1015"/>
        <v>0</v>
      </c>
      <c r="ED27" s="236">
        <f t="shared" ca="1" si="1015"/>
        <v>0</v>
      </c>
      <c r="EE27" s="236">
        <f t="shared" ca="1" si="1015"/>
        <v>0</v>
      </c>
      <c r="EF27" s="236">
        <f t="shared" ca="1" si="1015"/>
        <v>0</v>
      </c>
      <c r="EG27" s="236">
        <f t="shared" ca="1" si="1015"/>
        <v>0</v>
      </c>
      <c r="EH27" s="236">
        <f t="shared" ca="1" si="1015"/>
        <v>25</v>
      </c>
      <c r="EI27" s="236">
        <f t="shared" ca="1" si="1015"/>
        <v>25</v>
      </c>
      <c r="EJ27" s="236">
        <f t="shared" ca="1" si="1015"/>
        <v>0</v>
      </c>
      <c r="EK27" s="236">
        <f t="shared" ca="1" si="1015"/>
        <v>0</v>
      </c>
      <c r="EL27" s="236">
        <f t="shared" ca="1" si="1015"/>
        <v>0</v>
      </c>
      <c r="EM27" s="236">
        <f t="shared" ca="1" si="1015"/>
        <v>0</v>
      </c>
      <c r="EN27" s="545">
        <f t="shared" ref="EN27" ca="1" si="1016">SUM(EB27:EM27)</f>
        <v>50</v>
      </c>
      <c r="EO27" s="236">
        <f t="shared" ref="EO27:EZ27" ca="1" si="1017">IFERROR(EO28*EO29,0)</f>
        <v>0</v>
      </c>
      <c r="EP27" s="236">
        <f t="shared" ca="1" si="1017"/>
        <v>0</v>
      </c>
      <c r="EQ27" s="236">
        <f t="shared" ca="1" si="1017"/>
        <v>0</v>
      </c>
      <c r="ER27" s="236">
        <f t="shared" ca="1" si="1017"/>
        <v>0</v>
      </c>
      <c r="ES27" s="236">
        <f t="shared" ca="1" si="1017"/>
        <v>0</v>
      </c>
      <c r="ET27" s="236">
        <f t="shared" ca="1" si="1017"/>
        <v>0</v>
      </c>
      <c r="EU27" s="236">
        <f t="shared" ca="1" si="1017"/>
        <v>25</v>
      </c>
      <c r="EV27" s="236">
        <f t="shared" ca="1" si="1017"/>
        <v>25</v>
      </c>
      <c r="EW27" s="236">
        <f t="shared" ca="1" si="1017"/>
        <v>0</v>
      </c>
      <c r="EX27" s="236">
        <f t="shared" ca="1" si="1017"/>
        <v>0</v>
      </c>
      <c r="EY27" s="236">
        <f t="shared" ca="1" si="1017"/>
        <v>0</v>
      </c>
      <c r="EZ27" s="236">
        <f t="shared" ca="1" si="1017"/>
        <v>0</v>
      </c>
      <c r="FA27" s="545">
        <f t="shared" ref="FA27" ca="1" si="1018">SUM(EO27:EZ27)</f>
        <v>50</v>
      </c>
      <c r="FB27" s="236">
        <f t="shared" ref="FB27:FM27" ca="1" si="1019">IFERROR(FB28*FB29,0)</f>
        <v>0</v>
      </c>
      <c r="FC27" s="236">
        <f t="shared" ca="1" si="1019"/>
        <v>0</v>
      </c>
      <c r="FD27" s="236">
        <f t="shared" ca="1" si="1019"/>
        <v>0</v>
      </c>
      <c r="FE27" s="236">
        <f t="shared" ca="1" si="1019"/>
        <v>0</v>
      </c>
      <c r="FF27" s="236">
        <f t="shared" ca="1" si="1019"/>
        <v>0</v>
      </c>
      <c r="FG27" s="236">
        <f t="shared" ca="1" si="1019"/>
        <v>0</v>
      </c>
      <c r="FH27" s="236">
        <f t="shared" ca="1" si="1019"/>
        <v>25</v>
      </c>
      <c r="FI27" s="236">
        <f t="shared" ca="1" si="1019"/>
        <v>25</v>
      </c>
      <c r="FJ27" s="236">
        <f t="shared" ca="1" si="1019"/>
        <v>0</v>
      </c>
      <c r="FK27" s="236">
        <f t="shared" ca="1" si="1019"/>
        <v>0</v>
      </c>
      <c r="FL27" s="236">
        <f t="shared" ca="1" si="1019"/>
        <v>0</v>
      </c>
      <c r="FM27" s="236">
        <f t="shared" ca="1" si="1019"/>
        <v>0</v>
      </c>
      <c r="FN27" s="545">
        <f t="shared" ref="FN27" ca="1" si="1020">SUM(FB27:FM27)</f>
        <v>50</v>
      </c>
      <c r="FO27" s="236">
        <f t="shared" ref="FO27:FZ27" ca="1" si="1021">IFERROR(FO28*FO29,0)</f>
        <v>0</v>
      </c>
      <c r="FP27" s="236">
        <f t="shared" ca="1" si="1021"/>
        <v>0</v>
      </c>
      <c r="FQ27" s="236">
        <f t="shared" ca="1" si="1021"/>
        <v>0</v>
      </c>
      <c r="FR27" s="236">
        <f t="shared" ca="1" si="1021"/>
        <v>0</v>
      </c>
      <c r="FS27" s="236">
        <f t="shared" ca="1" si="1021"/>
        <v>0</v>
      </c>
      <c r="FT27" s="236">
        <f t="shared" ca="1" si="1021"/>
        <v>0</v>
      </c>
      <c r="FU27" s="236">
        <f t="shared" ca="1" si="1021"/>
        <v>25</v>
      </c>
      <c r="FV27" s="236">
        <f t="shared" ca="1" si="1021"/>
        <v>25</v>
      </c>
      <c r="FW27" s="236">
        <f t="shared" ca="1" si="1021"/>
        <v>0</v>
      </c>
      <c r="FX27" s="236">
        <f t="shared" ca="1" si="1021"/>
        <v>0</v>
      </c>
      <c r="FY27" s="236">
        <f t="shared" ca="1" si="1021"/>
        <v>0</v>
      </c>
      <c r="FZ27" s="236">
        <f t="shared" ca="1" si="1021"/>
        <v>0</v>
      </c>
      <c r="GA27" s="545">
        <f t="shared" ref="GA27" ca="1" si="1022">SUM(FO27:FZ27)</f>
        <v>50</v>
      </c>
      <c r="GB27" s="236">
        <f t="shared" ref="GB27" ca="1" si="1023">IFERROR(GB28*GB29,0)</f>
        <v>0</v>
      </c>
      <c r="GC27" s="236">
        <f t="shared" ref="GC27:GM27" ca="1" si="1024">IFERROR(GC28*GC29,0)</f>
        <v>0</v>
      </c>
      <c r="GD27" s="236">
        <f t="shared" ca="1" si="1024"/>
        <v>0</v>
      </c>
      <c r="GE27" s="236">
        <f t="shared" ca="1" si="1024"/>
        <v>0</v>
      </c>
      <c r="GF27" s="236">
        <f t="shared" ca="1" si="1024"/>
        <v>0</v>
      </c>
      <c r="GG27" s="236">
        <f t="shared" ca="1" si="1024"/>
        <v>0</v>
      </c>
      <c r="GH27" s="236">
        <f t="shared" ca="1" si="1024"/>
        <v>25</v>
      </c>
      <c r="GI27" s="236">
        <f t="shared" ca="1" si="1024"/>
        <v>25</v>
      </c>
      <c r="GJ27" s="236">
        <f t="shared" ca="1" si="1024"/>
        <v>0</v>
      </c>
      <c r="GK27" s="236">
        <f t="shared" ca="1" si="1024"/>
        <v>0</v>
      </c>
      <c r="GL27" s="236">
        <f t="shared" ca="1" si="1024"/>
        <v>0</v>
      </c>
      <c r="GM27" s="236">
        <f t="shared" ca="1" si="1024"/>
        <v>0</v>
      </c>
      <c r="GN27" s="545">
        <f t="shared" ref="GN27" ca="1" si="1025">SUM(GB27:GM27)</f>
        <v>50</v>
      </c>
      <c r="GO27" s="236">
        <f t="shared" ref="GO27:GZ27" ca="1" si="1026">IFERROR(GO28*GO29,0)</f>
        <v>0</v>
      </c>
      <c r="GP27" s="236">
        <f t="shared" ca="1" si="1026"/>
        <v>0</v>
      </c>
      <c r="GQ27" s="236">
        <f t="shared" ca="1" si="1026"/>
        <v>0</v>
      </c>
      <c r="GR27" s="236">
        <f t="shared" ca="1" si="1026"/>
        <v>0</v>
      </c>
      <c r="GS27" s="236">
        <f t="shared" ca="1" si="1026"/>
        <v>0</v>
      </c>
      <c r="GT27" s="236">
        <f t="shared" ca="1" si="1026"/>
        <v>0</v>
      </c>
      <c r="GU27" s="236">
        <f t="shared" ca="1" si="1026"/>
        <v>25</v>
      </c>
      <c r="GV27" s="236">
        <f t="shared" ca="1" si="1026"/>
        <v>25</v>
      </c>
      <c r="GW27" s="236">
        <f t="shared" ca="1" si="1026"/>
        <v>0</v>
      </c>
      <c r="GX27" s="236">
        <f t="shared" ca="1" si="1026"/>
        <v>0</v>
      </c>
      <c r="GY27" s="236">
        <f t="shared" ca="1" si="1026"/>
        <v>0</v>
      </c>
      <c r="GZ27" s="236">
        <f t="shared" ca="1" si="1026"/>
        <v>0</v>
      </c>
      <c r="HA27" s="545">
        <f t="shared" ref="HA27" ca="1" si="1027">SUM(GO27:GZ27)</f>
        <v>50</v>
      </c>
      <c r="HB27" s="236">
        <f t="shared" ref="HB27:HM27" ca="1" si="1028">IFERROR(HB28*HB29,0)</f>
        <v>0</v>
      </c>
      <c r="HC27" s="236">
        <f t="shared" ca="1" si="1028"/>
        <v>0</v>
      </c>
      <c r="HD27" s="236">
        <f t="shared" ca="1" si="1028"/>
        <v>0</v>
      </c>
      <c r="HE27" s="236">
        <f t="shared" ca="1" si="1028"/>
        <v>0</v>
      </c>
      <c r="HF27" s="236">
        <f t="shared" ca="1" si="1028"/>
        <v>0</v>
      </c>
      <c r="HG27" s="236">
        <f t="shared" ca="1" si="1028"/>
        <v>0</v>
      </c>
      <c r="HH27" s="236">
        <f t="shared" ca="1" si="1028"/>
        <v>25</v>
      </c>
      <c r="HI27" s="236">
        <f t="shared" ca="1" si="1028"/>
        <v>25</v>
      </c>
      <c r="HJ27" s="236">
        <f t="shared" ca="1" si="1028"/>
        <v>0</v>
      </c>
      <c r="HK27" s="236">
        <f t="shared" ca="1" si="1028"/>
        <v>0</v>
      </c>
      <c r="HL27" s="236">
        <f t="shared" ca="1" si="1028"/>
        <v>0</v>
      </c>
      <c r="HM27" s="236">
        <f t="shared" ca="1" si="1028"/>
        <v>0</v>
      </c>
      <c r="HN27" s="545">
        <f t="shared" ref="HN27" ca="1" si="1029">SUM(HB27:HM27)</f>
        <v>50</v>
      </c>
      <c r="HO27" s="236">
        <f t="shared" ref="HO27:HZ27" ca="1" si="1030">IFERROR(HO28*HO29,0)</f>
        <v>0</v>
      </c>
      <c r="HP27" s="236">
        <f t="shared" ca="1" si="1030"/>
        <v>0</v>
      </c>
      <c r="HQ27" s="236">
        <f t="shared" ca="1" si="1030"/>
        <v>0</v>
      </c>
      <c r="HR27" s="236">
        <f t="shared" ca="1" si="1030"/>
        <v>0</v>
      </c>
      <c r="HS27" s="236">
        <f t="shared" ca="1" si="1030"/>
        <v>0</v>
      </c>
      <c r="HT27" s="236">
        <f t="shared" ca="1" si="1030"/>
        <v>0</v>
      </c>
      <c r="HU27" s="236">
        <f t="shared" ca="1" si="1030"/>
        <v>25</v>
      </c>
      <c r="HV27" s="236">
        <f t="shared" ca="1" si="1030"/>
        <v>25</v>
      </c>
      <c r="HW27" s="236">
        <f t="shared" ca="1" si="1030"/>
        <v>0</v>
      </c>
      <c r="HX27" s="236">
        <f t="shared" ca="1" si="1030"/>
        <v>0</v>
      </c>
      <c r="HY27" s="236">
        <f t="shared" ca="1" si="1030"/>
        <v>0</v>
      </c>
      <c r="HZ27" s="236">
        <f t="shared" ca="1" si="1030"/>
        <v>0</v>
      </c>
      <c r="IA27" s="545">
        <f t="shared" ref="IA27" ca="1" si="1031">SUM(HO27:HZ27)</f>
        <v>50</v>
      </c>
      <c r="IB27" s="236">
        <f t="shared" ref="IB27:IM27" ca="1" si="1032">IFERROR(IB28*IB29,0)</f>
        <v>0</v>
      </c>
      <c r="IC27" s="236">
        <f t="shared" ca="1" si="1032"/>
        <v>0</v>
      </c>
      <c r="ID27" s="236">
        <f t="shared" ca="1" si="1032"/>
        <v>0</v>
      </c>
      <c r="IE27" s="236">
        <f t="shared" ca="1" si="1032"/>
        <v>0</v>
      </c>
      <c r="IF27" s="236">
        <f t="shared" ca="1" si="1032"/>
        <v>0</v>
      </c>
      <c r="IG27" s="236">
        <f t="shared" ca="1" si="1032"/>
        <v>0</v>
      </c>
      <c r="IH27" s="236">
        <f t="shared" ca="1" si="1032"/>
        <v>25</v>
      </c>
      <c r="II27" s="236">
        <f t="shared" ca="1" si="1032"/>
        <v>25</v>
      </c>
      <c r="IJ27" s="236">
        <f t="shared" ca="1" si="1032"/>
        <v>0</v>
      </c>
      <c r="IK27" s="236">
        <f t="shared" ca="1" si="1032"/>
        <v>0</v>
      </c>
      <c r="IL27" s="236">
        <f t="shared" ca="1" si="1032"/>
        <v>0</v>
      </c>
      <c r="IM27" s="236">
        <f t="shared" ca="1" si="1032"/>
        <v>0</v>
      </c>
      <c r="IN27" s="545">
        <f t="shared" ref="IN27" ca="1" si="1033">SUM(IB27:IM27)</f>
        <v>50</v>
      </c>
      <c r="IO27" s="236">
        <f t="shared" ref="IO27:IZ27" ca="1" si="1034">IFERROR(IO28*IO29,0)</f>
        <v>0</v>
      </c>
      <c r="IP27" s="236">
        <f t="shared" ca="1" si="1034"/>
        <v>0</v>
      </c>
      <c r="IQ27" s="236">
        <f t="shared" ca="1" si="1034"/>
        <v>0</v>
      </c>
      <c r="IR27" s="236">
        <f t="shared" ca="1" si="1034"/>
        <v>0</v>
      </c>
      <c r="IS27" s="236">
        <f t="shared" ca="1" si="1034"/>
        <v>0</v>
      </c>
      <c r="IT27" s="236">
        <f t="shared" ca="1" si="1034"/>
        <v>0</v>
      </c>
      <c r="IU27" s="236">
        <f t="shared" ca="1" si="1034"/>
        <v>25</v>
      </c>
      <c r="IV27" s="236">
        <f t="shared" ca="1" si="1034"/>
        <v>25</v>
      </c>
      <c r="IW27" s="236">
        <f t="shared" ca="1" si="1034"/>
        <v>0</v>
      </c>
      <c r="IX27" s="236">
        <f t="shared" ca="1" si="1034"/>
        <v>0</v>
      </c>
      <c r="IY27" s="236">
        <f t="shared" ca="1" si="1034"/>
        <v>0</v>
      </c>
      <c r="IZ27" s="236">
        <f t="shared" ca="1" si="1034"/>
        <v>0</v>
      </c>
      <c r="JA27" s="545">
        <f t="shared" ref="JA27" ca="1" si="1035">SUM(IO27:IZ27)</f>
        <v>50</v>
      </c>
      <c r="JB27" s="236">
        <f t="shared" ref="JB27:JM27" ca="1" si="1036">IFERROR(JB28*JB29,0)</f>
        <v>0</v>
      </c>
      <c r="JC27" s="236">
        <f t="shared" ca="1" si="1036"/>
        <v>0</v>
      </c>
      <c r="JD27" s="236">
        <f t="shared" ca="1" si="1036"/>
        <v>0</v>
      </c>
      <c r="JE27" s="236">
        <f t="shared" ca="1" si="1036"/>
        <v>0</v>
      </c>
      <c r="JF27" s="236">
        <f t="shared" ca="1" si="1036"/>
        <v>0</v>
      </c>
      <c r="JG27" s="236">
        <f t="shared" ca="1" si="1036"/>
        <v>0</v>
      </c>
      <c r="JH27" s="236">
        <f t="shared" ca="1" si="1036"/>
        <v>25</v>
      </c>
      <c r="JI27" s="236">
        <f t="shared" ca="1" si="1036"/>
        <v>25</v>
      </c>
      <c r="JJ27" s="236">
        <f t="shared" ca="1" si="1036"/>
        <v>0</v>
      </c>
      <c r="JK27" s="236">
        <f t="shared" ca="1" si="1036"/>
        <v>0</v>
      </c>
      <c r="JL27" s="236">
        <f t="shared" ca="1" si="1036"/>
        <v>0</v>
      </c>
      <c r="JM27" s="236">
        <f t="shared" ca="1" si="1036"/>
        <v>0</v>
      </c>
      <c r="JN27" s="545">
        <f t="shared" ref="JN27" ca="1" si="1037">SUM(JB27:JM27)</f>
        <v>50</v>
      </c>
      <c r="JO27" s="236">
        <f t="shared" ref="JO27:JZ27" ca="1" si="1038">IFERROR(JO28*JO29,0)</f>
        <v>0</v>
      </c>
      <c r="JP27" s="236">
        <f t="shared" ca="1" si="1038"/>
        <v>0</v>
      </c>
      <c r="JQ27" s="236">
        <f t="shared" ca="1" si="1038"/>
        <v>0</v>
      </c>
      <c r="JR27" s="236">
        <f t="shared" ca="1" si="1038"/>
        <v>0</v>
      </c>
      <c r="JS27" s="236">
        <f t="shared" ca="1" si="1038"/>
        <v>0</v>
      </c>
      <c r="JT27" s="236">
        <f t="shared" ca="1" si="1038"/>
        <v>0</v>
      </c>
      <c r="JU27" s="236">
        <f t="shared" ca="1" si="1038"/>
        <v>25</v>
      </c>
      <c r="JV27" s="236">
        <f t="shared" ca="1" si="1038"/>
        <v>25</v>
      </c>
      <c r="JW27" s="236">
        <f t="shared" ca="1" si="1038"/>
        <v>0</v>
      </c>
      <c r="JX27" s="236">
        <f t="shared" ca="1" si="1038"/>
        <v>0</v>
      </c>
      <c r="JY27" s="236">
        <f t="shared" ca="1" si="1038"/>
        <v>0</v>
      </c>
      <c r="JZ27" s="236">
        <f t="shared" ca="1" si="1038"/>
        <v>0</v>
      </c>
      <c r="KA27" s="545">
        <f t="shared" ref="KA27" ca="1" si="1039">SUM(JO27:JZ27)</f>
        <v>50</v>
      </c>
      <c r="KB27" s="236">
        <f t="shared" ref="KB27:KM27" ca="1" si="1040">IFERROR(KB28*KB29,0)</f>
        <v>0</v>
      </c>
      <c r="KC27" s="236">
        <f t="shared" ca="1" si="1040"/>
        <v>0</v>
      </c>
      <c r="KD27" s="236">
        <f t="shared" ca="1" si="1040"/>
        <v>0</v>
      </c>
      <c r="KE27" s="236">
        <f t="shared" ca="1" si="1040"/>
        <v>0</v>
      </c>
      <c r="KF27" s="236">
        <f t="shared" ca="1" si="1040"/>
        <v>0</v>
      </c>
      <c r="KG27" s="236">
        <f t="shared" ca="1" si="1040"/>
        <v>0</v>
      </c>
      <c r="KH27" s="236">
        <f t="shared" ca="1" si="1040"/>
        <v>25</v>
      </c>
      <c r="KI27" s="236">
        <f t="shared" ca="1" si="1040"/>
        <v>25</v>
      </c>
      <c r="KJ27" s="236">
        <f t="shared" ca="1" si="1040"/>
        <v>0</v>
      </c>
      <c r="KK27" s="236">
        <f t="shared" ca="1" si="1040"/>
        <v>0</v>
      </c>
      <c r="KL27" s="236">
        <f t="shared" ca="1" si="1040"/>
        <v>0</v>
      </c>
      <c r="KM27" s="236">
        <f t="shared" ca="1" si="1040"/>
        <v>0</v>
      </c>
      <c r="KN27" s="545">
        <f t="shared" ref="KN27" ca="1" si="1041">SUM(KB27:KM27)</f>
        <v>50</v>
      </c>
      <c r="KO27" s="236">
        <f t="shared" ref="KO27:KZ27" ca="1" si="1042">IFERROR(KO28*KO29,0)</f>
        <v>0</v>
      </c>
      <c r="KP27" s="236">
        <f t="shared" ca="1" si="1042"/>
        <v>0</v>
      </c>
      <c r="KQ27" s="236">
        <f t="shared" ca="1" si="1042"/>
        <v>0</v>
      </c>
      <c r="KR27" s="236">
        <f t="shared" ca="1" si="1042"/>
        <v>0</v>
      </c>
      <c r="KS27" s="236">
        <f t="shared" ca="1" si="1042"/>
        <v>0</v>
      </c>
      <c r="KT27" s="236">
        <f t="shared" ca="1" si="1042"/>
        <v>0</v>
      </c>
      <c r="KU27" s="236">
        <f t="shared" ca="1" si="1042"/>
        <v>25</v>
      </c>
      <c r="KV27" s="236">
        <f t="shared" ca="1" si="1042"/>
        <v>25</v>
      </c>
      <c r="KW27" s="236">
        <f t="shared" ca="1" si="1042"/>
        <v>0</v>
      </c>
      <c r="KX27" s="236">
        <f t="shared" ca="1" si="1042"/>
        <v>0</v>
      </c>
      <c r="KY27" s="236">
        <f t="shared" ca="1" si="1042"/>
        <v>0</v>
      </c>
      <c r="KZ27" s="236">
        <f t="shared" ca="1" si="1042"/>
        <v>0</v>
      </c>
      <c r="LA27" s="545">
        <f t="shared" ref="LA27" ca="1" si="1043">SUM(KO27:KZ27)</f>
        <v>50</v>
      </c>
      <c r="LB27" s="236">
        <f t="shared" ref="LB27:LM27" ca="1" si="1044">IFERROR(LB28*LB29,0)</f>
        <v>0</v>
      </c>
      <c r="LC27" s="236">
        <f t="shared" ca="1" si="1044"/>
        <v>0</v>
      </c>
      <c r="LD27" s="236">
        <f t="shared" ca="1" si="1044"/>
        <v>0</v>
      </c>
      <c r="LE27" s="236">
        <f t="shared" ca="1" si="1044"/>
        <v>0</v>
      </c>
      <c r="LF27" s="236">
        <f t="shared" ca="1" si="1044"/>
        <v>0</v>
      </c>
      <c r="LG27" s="236">
        <f t="shared" ca="1" si="1044"/>
        <v>0</v>
      </c>
      <c r="LH27" s="236">
        <f t="shared" ca="1" si="1044"/>
        <v>25</v>
      </c>
      <c r="LI27" s="236">
        <f t="shared" ca="1" si="1044"/>
        <v>25</v>
      </c>
      <c r="LJ27" s="236">
        <f t="shared" ca="1" si="1044"/>
        <v>0</v>
      </c>
      <c r="LK27" s="236">
        <f t="shared" ca="1" si="1044"/>
        <v>0</v>
      </c>
      <c r="LL27" s="236">
        <f t="shared" ca="1" si="1044"/>
        <v>0</v>
      </c>
      <c r="LM27" s="236">
        <f t="shared" ca="1" si="1044"/>
        <v>0</v>
      </c>
      <c r="LN27" s="545">
        <f t="shared" ref="LN27" ca="1" si="1045">SUM(LB27:LM27)</f>
        <v>50</v>
      </c>
      <c r="LO27" s="236">
        <f t="shared" ref="LO27:LZ27" ca="1" si="1046">IFERROR(LO28*LO29,0)</f>
        <v>0</v>
      </c>
      <c r="LP27" s="236">
        <f t="shared" ca="1" si="1046"/>
        <v>0</v>
      </c>
      <c r="LQ27" s="236">
        <f t="shared" ca="1" si="1046"/>
        <v>0</v>
      </c>
      <c r="LR27" s="236">
        <f t="shared" ca="1" si="1046"/>
        <v>0</v>
      </c>
      <c r="LS27" s="236">
        <f t="shared" ca="1" si="1046"/>
        <v>0</v>
      </c>
      <c r="LT27" s="236">
        <f t="shared" ca="1" si="1046"/>
        <v>0</v>
      </c>
      <c r="LU27" s="236">
        <f t="shared" ca="1" si="1046"/>
        <v>25</v>
      </c>
      <c r="LV27" s="236">
        <f t="shared" ca="1" si="1046"/>
        <v>25</v>
      </c>
      <c r="LW27" s="236">
        <f t="shared" ca="1" si="1046"/>
        <v>0</v>
      </c>
      <c r="LX27" s="236">
        <f t="shared" ca="1" si="1046"/>
        <v>0</v>
      </c>
      <c r="LY27" s="236">
        <f t="shared" ca="1" si="1046"/>
        <v>0</v>
      </c>
      <c r="LZ27" s="236">
        <f t="shared" ca="1" si="1046"/>
        <v>0</v>
      </c>
      <c r="MA27" s="545">
        <f t="shared" ref="MA27" ca="1" si="1047">SUM(LO27:LZ27)</f>
        <v>50</v>
      </c>
      <c r="MB27" s="236">
        <f t="shared" ref="MB27:MM27" ca="1" si="1048">IFERROR(MB28*MB29,0)</f>
        <v>0</v>
      </c>
      <c r="MC27" s="236">
        <f t="shared" ca="1" si="1048"/>
        <v>0</v>
      </c>
      <c r="MD27" s="236">
        <f t="shared" ca="1" si="1048"/>
        <v>0</v>
      </c>
      <c r="ME27" s="236">
        <f t="shared" ca="1" si="1048"/>
        <v>0</v>
      </c>
      <c r="MF27" s="236">
        <f t="shared" ca="1" si="1048"/>
        <v>0</v>
      </c>
      <c r="MG27" s="236">
        <f t="shared" ca="1" si="1048"/>
        <v>0</v>
      </c>
      <c r="MH27" s="236">
        <f t="shared" ca="1" si="1048"/>
        <v>25</v>
      </c>
      <c r="MI27" s="236">
        <f t="shared" ca="1" si="1048"/>
        <v>25</v>
      </c>
      <c r="MJ27" s="236">
        <f t="shared" ca="1" si="1048"/>
        <v>0</v>
      </c>
      <c r="MK27" s="236">
        <f t="shared" ca="1" si="1048"/>
        <v>0</v>
      </c>
      <c r="ML27" s="236">
        <f t="shared" ca="1" si="1048"/>
        <v>0</v>
      </c>
      <c r="MM27" s="236">
        <f t="shared" ca="1" si="1048"/>
        <v>0</v>
      </c>
      <c r="MN27" s="545">
        <f t="shared" ref="MN27" ca="1" si="1049">SUM(MB27:MM27)</f>
        <v>50</v>
      </c>
      <c r="MO27" s="236">
        <f t="shared" ref="MO27:MZ27" ca="1" si="1050">IFERROR(MO28*MO29,0)</f>
        <v>0</v>
      </c>
      <c r="MP27" s="236">
        <f t="shared" ca="1" si="1050"/>
        <v>0</v>
      </c>
      <c r="MQ27" s="236">
        <f t="shared" ca="1" si="1050"/>
        <v>0</v>
      </c>
      <c r="MR27" s="236">
        <f t="shared" ca="1" si="1050"/>
        <v>0</v>
      </c>
      <c r="MS27" s="236">
        <f t="shared" ca="1" si="1050"/>
        <v>0</v>
      </c>
      <c r="MT27" s="236">
        <f t="shared" ca="1" si="1050"/>
        <v>0</v>
      </c>
      <c r="MU27" s="236">
        <f t="shared" ca="1" si="1050"/>
        <v>25</v>
      </c>
      <c r="MV27" s="236">
        <f t="shared" ca="1" si="1050"/>
        <v>25</v>
      </c>
      <c r="MW27" s="236">
        <f t="shared" ca="1" si="1050"/>
        <v>0</v>
      </c>
      <c r="MX27" s="236">
        <f t="shared" ca="1" si="1050"/>
        <v>0</v>
      </c>
      <c r="MY27" s="236">
        <f t="shared" ca="1" si="1050"/>
        <v>0</v>
      </c>
      <c r="MZ27" s="236">
        <f t="shared" ca="1" si="1050"/>
        <v>0</v>
      </c>
      <c r="NA27" s="545">
        <f t="shared" ref="NA27" ca="1" si="1051">SUM(MO27:MZ27)</f>
        <v>50</v>
      </c>
      <c r="NB27" s="236">
        <f t="shared" ref="NB27:NM27" ca="1" si="1052">IFERROR(NB28*NB29,0)</f>
        <v>0</v>
      </c>
      <c r="NC27" s="236">
        <f t="shared" ca="1" si="1052"/>
        <v>0</v>
      </c>
      <c r="ND27" s="236">
        <f t="shared" ca="1" si="1052"/>
        <v>0</v>
      </c>
      <c r="NE27" s="236">
        <f t="shared" ca="1" si="1052"/>
        <v>0</v>
      </c>
      <c r="NF27" s="236">
        <f t="shared" ca="1" si="1052"/>
        <v>0</v>
      </c>
      <c r="NG27" s="236">
        <f t="shared" ca="1" si="1052"/>
        <v>0</v>
      </c>
      <c r="NH27" s="236">
        <f t="shared" ca="1" si="1052"/>
        <v>25</v>
      </c>
      <c r="NI27" s="236">
        <f t="shared" ca="1" si="1052"/>
        <v>25</v>
      </c>
      <c r="NJ27" s="236">
        <f t="shared" ca="1" si="1052"/>
        <v>0</v>
      </c>
      <c r="NK27" s="236">
        <f t="shared" ca="1" si="1052"/>
        <v>0</v>
      </c>
      <c r="NL27" s="236">
        <f t="shared" ca="1" si="1052"/>
        <v>0</v>
      </c>
      <c r="NM27" s="236">
        <f t="shared" ca="1" si="1052"/>
        <v>0</v>
      </c>
      <c r="NN27" s="545">
        <f t="shared" ref="NN27" ca="1" si="1053">SUM(NB27:NM27)</f>
        <v>50</v>
      </c>
      <c r="NO27" s="236">
        <f t="shared" ref="NO27:NZ27" ca="1" si="1054">IFERROR(NO28*NO29,0)</f>
        <v>0</v>
      </c>
      <c r="NP27" s="236">
        <f t="shared" ca="1" si="1054"/>
        <v>0</v>
      </c>
      <c r="NQ27" s="236">
        <f t="shared" ca="1" si="1054"/>
        <v>0</v>
      </c>
      <c r="NR27" s="236">
        <f t="shared" ca="1" si="1054"/>
        <v>0</v>
      </c>
      <c r="NS27" s="236">
        <f t="shared" ca="1" si="1054"/>
        <v>0</v>
      </c>
      <c r="NT27" s="236">
        <f t="shared" ca="1" si="1054"/>
        <v>0</v>
      </c>
      <c r="NU27" s="236">
        <f t="shared" ca="1" si="1054"/>
        <v>25</v>
      </c>
      <c r="NV27" s="236">
        <f t="shared" ca="1" si="1054"/>
        <v>25</v>
      </c>
      <c r="NW27" s="236">
        <f t="shared" ca="1" si="1054"/>
        <v>0</v>
      </c>
      <c r="NX27" s="236">
        <f t="shared" ca="1" si="1054"/>
        <v>0</v>
      </c>
      <c r="NY27" s="236">
        <f t="shared" ca="1" si="1054"/>
        <v>0</v>
      </c>
      <c r="NZ27" s="236">
        <f t="shared" ca="1" si="1054"/>
        <v>0</v>
      </c>
      <c r="OA27" s="545">
        <f t="shared" ref="OA27" ca="1" si="1055">SUM(NO27:NZ27)</f>
        <v>50</v>
      </c>
      <c r="OB27" s="236">
        <f t="shared" ref="OB27:OM27" ca="1" si="1056">IFERROR(OB28*OB29,0)</f>
        <v>0</v>
      </c>
      <c r="OC27" s="236">
        <f t="shared" ca="1" si="1056"/>
        <v>0</v>
      </c>
      <c r="OD27" s="236">
        <f t="shared" ca="1" si="1056"/>
        <v>0</v>
      </c>
      <c r="OE27" s="236">
        <f t="shared" ca="1" si="1056"/>
        <v>0</v>
      </c>
      <c r="OF27" s="236">
        <f t="shared" ca="1" si="1056"/>
        <v>0</v>
      </c>
      <c r="OG27" s="236">
        <f t="shared" ca="1" si="1056"/>
        <v>0</v>
      </c>
      <c r="OH27" s="236">
        <f t="shared" ca="1" si="1056"/>
        <v>25</v>
      </c>
      <c r="OI27" s="236">
        <f t="shared" ca="1" si="1056"/>
        <v>25</v>
      </c>
      <c r="OJ27" s="236">
        <f t="shared" ca="1" si="1056"/>
        <v>0</v>
      </c>
      <c r="OK27" s="236">
        <f t="shared" ca="1" si="1056"/>
        <v>0</v>
      </c>
      <c r="OL27" s="236">
        <f t="shared" ca="1" si="1056"/>
        <v>0</v>
      </c>
      <c r="OM27" s="236">
        <f t="shared" ca="1" si="1056"/>
        <v>0</v>
      </c>
      <c r="ON27" s="545">
        <f t="shared" ref="ON27" ca="1" si="1057">SUM(OB27:OM27)</f>
        <v>50</v>
      </c>
    </row>
    <row r="28" spans="1:404" s="233" customFormat="1" ht="12.75" outlineLevel="2">
      <c r="A28" s="231" t="s">
        <v>242</v>
      </c>
      <c r="B28" s="238" t="str" cm="1">
        <f t="array" ref="B28">IFERROR(IF(AND(НачИнвП_Дата&lt;=B$3,КИнвП_Дата&gt;B$3),
             INDEX(ЗФ,MATCH($A27,ЗФ!$A:$A,0),MATCH("На реализацию"&amp;YEAR(B$3),ЗФ!$2:$2,0))*INDEX(КЗ!$A$1:$O$13,MATCH($A27,КЗ!$A:$A,0),MATCH(MONTH(B$3),КЗ!$1:$1,0)),""),0)</f>
        <v/>
      </c>
      <c r="C28" s="238" t="str" cm="1">
        <f t="array" aca="1" ref="C28" ca="1">IFERROR(IF(AND(НачИнвП_Дата&lt;=C$3,КИнвП_Дата&gt;C$3),
             INDEX(ЗФ,MATCH($A27,ЗФ!$A:$A,0),MATCH("На реализацию"&amp;YEAR(C$3),ЗФ!$2:$2,0))*INDEX(КЗ!$A$1:$O$13,MATCH($A27,КЗ!$A:$A,0),MATCH(MONTH(C$3),КЗ!$1:$1,0)),""),0)</f>
        <v/>
      </c>
      <c r="D28" s="238" t="str" cm="1">
        <f t="array" aca="1" ref="D28" ca="1">IFERROR(IF(AND(НачИнвП_Дата&lt;=D$3,КИнвП_Дата&gt;D$3),
             INDEX(ЗФ,MATCH($A27,ЗФ!$A:$A,0),MATCH("На реализацию"&amp;YEAR(D$3),ЗФ!$2:$2,0))*INDEX(КЗ!$A$1:$O$13,MATCH($A27,КЗ!$A:$A,0),MATCH(MONTH(D$3),КЗ!$1:$1,0)),""),0)</f>
        <v/>
      </c>
      <c r="E28" s="238" t="str" cm="1">
        <f t="array" aca="1" ref="E28" ca="1">IFERROR(IF(AND(НачИнвП_Дата&lt;=E$3,КИнвП_Дата&gt;E$3),
             INDEX(ЗФ,MATCH($A27,ЗФ!$A:$A,0),MATCH("На реализацию"&amp;YEAR(E$3),ЗФ!$2:$2,0))*INDEX(КЗ!$A$1:$O$13,MATCH($A27,КЗ!$A:$A,0),MATCH(MONTH(E$3),КЗ!$1:$1,0)),""),0)</f>
        <v/>
      </c>
      <c r="F28" s="238" t="str" cm="1">
        <f t="array" aca="1" ref="F28" ca="1">IFERROR(IF(AND(НачИнвП_Дата&lt;=F$3,КИнвП_Дата&gt;F$3),
             INDEX(ЗФ,MATCH($A27,ЗФ!$A:$A,0),MATCH("На реализацию"&amp;YEAR(F$3),ЗФ!$2:$2,0))*INDEX(КЗ!$A$1:$O$13,MATCH($A27,КЗ!$A:$A,0),MATCH(MONTH(F$3),КЗ!$1:$1,0)),""),0)</f>
        <v/>
      </c>
      <c r="G28" s="238" t="str" cm="1">
        <f t="array" aca="1" ref="G28" ca="1">IFERROR(IF(AND(НачИнвП_Дата&lt;=G$3,КИнвП_Дата&gt;G$3),
             INDEX(ЗФ,MATCH($A27,ЗФ!$A:$A,0),MATCH("На реализацию"&amp;YEAR(G$3),ЗФ!$2:$2,0))*INDEX(КЗ!$A$1:$O$13,MATCH($A27,КЗ!$A:$A,0),MATCH(MONTH(G$3),КЗ!$1:$1,0)),""),0)</f>
        <v/>
      </c>
      <c r="H28" s="238" t="str" cm="1">
        <f t="array" aca="1" ref="H28" ca="1">IFERROR(IF(AND(НачИнвП_Дата&lt;=H$3,КИнвП_Дата&gt;H$3),
             INDEX(ЗФ,MATCH($A27,ЗФ!$A:$A,0),MATCH("На реализацию"&amp;YEAR(H$3),ЗФ!$2:$2,0))*INDEX(КЗ!$A$1:$O$13,MATCH($A27,КЗ!$A:$A,0),MATCH(MONTH(H$3),КЗ!$1:$1,0)),""),0)</f>
        <v/>
      </c>
      <c r="I28" s="238" t="str" cm="1">
        <f t="array" aca="1" ref="I28" ca="1">IFERROR(IF(AND(НачИнвП_Дата&lt;=I$3,КИнвП_Дата&gt;I$3),
             INDEX(ЗФ,MATCH($A27,ЗФ!$A:$A,0),MATCH("На реализацию"&amp;YEAR(I$3),ЗФ!$2:$2,0))*INDEX(КЗ!$A$1:$O$13,MATCH($A27,КЗ!$A:$A,0),MATCH(MONTH(I$3),КЗ!$1:$1,0)),""),0)</f>
        <v/>
      </c>
      <c r="J28" s="238" t="str" cm="1">
        <f t="array" aca="1" ref="J28" ca="1">IFERROR(IF(AND(НачИнвП_Дата&lt;=J$3,КИнвП_Дата&gt;J$3),
             INDEX(ЗФ,MATCH($A27,ЗФ!$A:$A,0),MATCH("На реализацию"&amp;YEAR(J$3),ЗФ!$2:$2,0))*INDEX(КЗ!$A$1:$O$13,MATCH($A27,КЗ!$A:$A,0),MATCH(MONTH(J$3),КЗ!$1:$1,0)),""),0)</f>
        <v/>
      </c>
      <c r="K28" s="238" cm="1">
        <f t="array" aca="1" ref="K28" ca="1">IFERROR(IF(AND(НачИнвП_Дата&lt;=K$3,КИнвП_Дата&gt;K$3),
             INDEX(ЗФ,MATCH($A27,ЗФ!$A:$A,0),MATCH("На реализацию"&amp;YEAR(K$3),ЗФ!$2:$2,0))*INDEX(КЗ!$A$1:$O$13,MATCH($A27,КЗ!$A:$A,0),MATCH(MONTH(K$3),КЗ!$1:$1,0)),""),0)</f>
        <v>0</v>
      </c>
      <c r="L28" s="238" cm="1">
        <f t="array" aca="1" ref="L28" ca="1">IFERROR(IF(AND(НачИнвП_Дата&lt;=L$3,КИнвП_Дата&gt;L$3),
             INDEX(ЗФ,MATCH($A27,ЗФ!$A:$A,0),MATCH("На реализацию"&amp;YEAR(L$3),ЗФ!$2:$2,0))*INDEX(КЗ!$A$1:$O$13,MATCH($A27,КЗ!$A:$A,0),MATCH(MONTH(L$3),КЗ!$1:$1,0)),""),0)</f>
        <v>0</v>
      </c>
      <c r="M28" s="238" cm="1">
        <f t="array" aca="1" ref="M28" ca="1">IFERROR(IF(AND(НачИнвП_Дата&lt;=M$3,КИнвП_Дата&gt;M$3),
             INDEX(ЗФ,MATCH($A27,ЗФ!$A:$A,0),MATCH("На реализацию"&amp;YEAR(M$3),ЗФ!$2:$2,0))*INDEX(КЗ!$A$1:$O$13,MATCH($A27,КЗ!$A:$A,0),MATCH(MONTH(M$3),КЗ!$1:$1,0)),""),0)</f>
        <v>0</v>
      </c>
      <c r="N28" s="548">
        <f t="shared" ref="N28" ca="1" si="1058">SUM(B28:M28)</f>
        <v>0</v>
      </c>
      <c r="O28" s="238" cm="1">
        <f t="array" aca="1" ref="O28" ca="1">IFERROR(IF(AND(НачИнвП_Дата&lt;=O$3,КИнвП_Дата&gt;O$3),
             INDEX(ЗФ,MATCH($A27,ЗФ!$A:$A,0),MATCH("На реализацию"&amp;YEAR(O$3),ЗФ!$2:$2,0))*INDEX(КЗ!$A$1:$O$13,MATCH($A27,КЗ!$A:$A,0),MATCH(MONTH(O$3),КЗ!$1:$1,0)),""),0)</f>
        <v>0</v>
      </c>
      <c r="P28" s="238" cm="1">
        <f t="array" aca="1" ref="P28" ca="1">IFERROR(IF(AND(НачИнвП_Дата&lt;=P$3,КИнвП_Дата&gt;P$3),
             INDEX(ЗФ,MATCH($A27,ЗФ!$A:$A,0),MATCH("На реализацию"&amp;YEAR(P$3),ЗФ!$2:$2,0))*INDEX(КЗ!$A$1:$O$13,MATCH($A27,КЗ!$A:$A,0),MATCH(MONTH(P$3),КЗ!$1:$1,0)),""),0)</f>
        <v>0</v>
      </c>
      <c r="Q28" s="238" cm="1">
        <f t="array" aca="1" ref="Q28" ca="1">IFERROR(IF(AND(НачИнвП_Дата&lt;=Q$3,КИнвП_Дата&gt;Q$3),
             INDEX(ЗФ,MATCH($A27,ЗФ!$A:$A,0),MATCH("На реализацию"&amp;YEAR(Q$3),ЗФ!$2:$2,0))*INDEX(КЗ!$A$1:$O$13,MATCH($A27,КЗ!$A:$A,0),MATCH(MONTH(Q$3),КЗ!$1:$1,0)),""),0)</f>
        <v>0</v>
      </c>
      <c r="R28" s="238" cm="1">
        <f t="array" aca="1" ref="R28" ca="1">IFERROR(IF(AND(НачИнвП_Дата&lt;=R$3,КИнвП_Дата&gt;R$3),
             INDEX(ЗФ,MATCH($A27,ЗФ!$A:$A,0),MATCH("На реализацию"&amp;YEAR(R$3),ЗФ!$2:$2,0))*INDEX(КЗ!$A$1:$O$13,MATCH($A27,КЗ!$A:$A,0),MATCH(MONTH(R$3),КЗ!$1:$1,0)),""),0)</f>
        <v>0</v>
      </c>
      <c r="S28" s="238" cm="1">
        <f t="array" aca="1" ref="S28" ca="1">IFERROR(IF(AND(НачИнвП_Дата&lt;=S$3,КИнвП_Дата&gt;S$3),
             INDEX(ЗФ,MATCH($A27,ЗФ!$A:$A,0),MATCH("На реализацию"&amp;YEAR(S$3),ЗФ!$2:$2,0))*INDEX(КЗ!$A$1:$O$13,MATCH($A27,КЗ!$A:$A,0),MATCH(MONTH(S$3),КЗ!$1:$1,0)),""),0)</f>
        <v>0</v>
      </c>
      <c r="T28" s="238" cm="1">
        <f t="array" aca="1" ref="T28" ca="1">IFERROR(IF(AND(НачИнвП_Дата&lt;=T$3,КИнвП_Дата&gt;T$3),
             INDEX(ЗФ,MATCH($A27,ЗФ!$A:$A,0),MATCH("На реализацию"&amp;YEAR(T$3),ЗФ!$2:$2,0))*INDEX(КЗ!$A$1:$O$13,MATCH($A27,КЗ!$A:$A,0),MATCH(MONTH(T$3),КЗ!$1:$1,0)),""),0)</f>
        <v>0</v>
      </c>
      <c r="U28" s="238" cm="1">
        <f t="array" aca="1" ref="U28" ca="1">IFERROR(IF(AND(НачИнвП_Дата&lt;=U$3,КИнвП_Дата&gt;U$3),
             INDEX(ЗФ,MATCH($A27,ЗФ!$A:$A,0),MATCH("На реализацию"&amp;YEAR(U$3),ЗФ!$2:$2,0))*INDEX(КЗ!$A$1:$O$13,MATCH($A27,КЗ!$A:$A,0),MATCH(MONTH(U$3),КЗ!$1:$1,0)),""),0)</f>
        <v>2.5</v>
      </c>
      <c r="V28" s="238" cm="1">
        <f t="array" aca="1" ref="V28" ca="1">IFERROR(IF(AND(НачИнвП_Дата&lt;=V$3,КИнвП_Дата&gt;V$3),
             INDEX(ЗФ,MATCH($A27,ЗФ!$A:$A,0),MATCH("На реализацию"&amp;YEAR(V$3),ЗФ!$2:$2,0))*INDEX(КЗ!$A$1:$O$13,MATCH($A27,КЗ!$A:$A,0),MATCH(MONTH(V$3),КЗ!$1:$1,0)),""),0)</f>
        <v>2.5</v>
      </c>
      <c r="W28" s="238" cm="1">
        <f t="array" aca="1" ref="W28" ca="1">IFERROR(IF(AND(НачИнвП_Дата&lt;=W$3,КИнвП_Дата&gt;W$3),
             INDEX(ЗФ,MATCH($A27,ЗФ!$A:$A,0),MATCH("На реализацию"&amp;YEAR(W$3),ЗФ!$2:$2,0))*INDEX(КЗ!$A$1:$O$13,MATCH($A27,КЗ!$A:$A,0),MATCH(MONTH(W$3),КЗ!$1:$1,0)),""),0)</f>
        <v>0</v>
      </c>
      <c r="X28" s="238" cm="1">
        <f t="array" aca="1" ref="X28" ca="1">IFERROR(IF(AND(НачИнвП_Дата&lt;=X$3,КИнвП_Дата&gt;X$3),
             INDEX(ЗФ,MATCH($A27,ЗФ!$A:$A,0),MATCH("На реализацию"&amp;YEAR(X$3),ЗФ!$2:$2,0))*INDEX(КЗ!$A$1:$O$13,MATCH($A27,КЗ!$A:$A,0),MATCH(MONTH(X$3),КЗ!$1:$1,0)),""),0)</f>
        <v>0</v>
      </c>
      <c r="Y28" s="238" cm="1">
        <f t="array" aca="1" ref="Y28" ca="1">IFERROR(IF(AND(НачИнвП_Дата&lt;=Y$3,КИнвП_Дата&gt;Y$3),
             INDEX(ЗФ,MATCH($A27,ЗФ!$A:$A,0),MATCH("На реализацию"&amp;YEAR(Y$3),ЗФ!$2:$2,0))*INDEX(КЗ!$A$1:$O$13,MATCH($A27,КЗ!$A:$A,0),MATCH(MONTH(Y$3),КЗ!$1:$1,0)),""),0)</f>
        <v>0</v>
      </c>
      <c r="Z28" s="238" cm="1">
        <f t="array" aca="1" ref="Z28" ca="1">IFERROR(IF(AND(НачИнвП_Дата&lt;=Z$3,КИнвП_Дата&gt;Z$3),
             INDEX(ЗФ,MATCH($A27,ЗФ!$A:$A,0),MATCH("На реализацию"&amp;YEAR(Z$3),ЗФ!$2:$2,0))*INDEX(КЗ!$A$1:$O$13,MATCH($A27,КЗ!$A:$A,0),MATCH(MONTH(Z$3),КЗ!$1:$1,0)),""),0)</f>
        <v>0</v>
      </c>
      <c r="AA28" s="548">
        <f t="shared" ref="AA28" ca="1" si="1059">SUM(O28:Z28)</f>
        <v>5</v>
      </c>
      <c r="AB28" s="238" cm="1">
        <f t="array" aca="1" ref="AB28" ca="1">IFERROR(IF(AND(НачИнвП_Дата&lt;=AB$3,КИнвП_Дата&gt;AB$3),
             INDEX(ЗФ,MATCH($A27,ЗФ!$A:$A,0),MATCH("На реализацию"&amp;YEAR(AB$3),ЗФ!$2:$2,0))*INDEX(КЗ!$A$1:$O$13,MATCH($A27,КЗ!$A:$A,0),MATCH(MONTH(AB$3),КЗ!$1:$1,0)),""),0)</f>
        <v>0</v>
      </c>
      <c r="AC28" s="238" cm="1">
        <f t="array" aca="1" ref="AC28" ca="1">IFERROR(IF(AND(НачИнвП_Дата&lt;=AC$3,КИнвП_Дата&gt;AC$3),
             INDEX(ЗФ,MATCH($A27,ЗФ!$A:$A,0),MATCH("На реализацию"&amp;YEAR(AC$3),ЗФ!$2:$2,0))*INDEX(КЗ!$A$1:$O$13,MATCH($A27,КЗ!$A:$A,0),MATCH(MONTH(AC$3),КЗ!$1:$1,0)),""),0)</f>
        <v>0</v>
      </c>
      <c r="AD28" s="238" cm="1">
        <f t="array" aca="1" ref="AD28" ca="1">IFERROR(IF(AND(НачИнвП_Дата&lt;=AD$3,КИнвП_Дата&gt;AD$3),
             INDEX(ЗФ,MATCH($A27,ЗФ!$A:$A,0),MATCH("На реализацию"&amp;YEAR(AD$3),ЗФ!$2:$2,0))*INDEX(КЗ!$A$1:$O$13,MATCH($A27,КЗ!$A:$A,0),MATCH(MONTH(AD$3),КЗ!$1:$1,0)),""),0)</f>
        <v>0</v>
      </c>
      <c r="AE28" s="238" cm="1">
        <f t="array" aca="1" ref="AE28" ca="1">IFERROR(IF(AND(НачИнвП_Дата&lt;=AE$3,КИнвП_Дата&gt;AE$3),
             INDEX(ЗФ,MATCH($A27,ЗФ!$A:$A,0),MATCH("На реализацию"&amp;YEAR(AE$3),ЗФ!$2:$2,0))*INDEX(КЗ!$A$1:$O$13,MATCH($A27,КЗ!$A:$A,0),MATCH(MONTH(AE$3),КЗ!$1:$1,0)),""),0)</f>
        <v>0</v>
      </c>
      <c r="AF28" s="238" cm="1">
        <f t="array" aca="1" ref="AF28" ca="1">IFERROR(IF(AND(НачИнвП_Дата&lt;=AF$3,КИнвП_Дата&gt;AF$3),
             INDEX(ЗФ,MATCH($A27,ЗФ!$A:$A,0),MATCH("На реализацию"&amp;YEAR(AF$3),ЗФ!$2:$2,0))*INDEX(КЗ!$A$1:$O$13,MATCH($A27,КЗ!$A:$A,0),MATCH(MONTH(AF$3),КЗ!$1:$1,0)),""),0)</f>
        <v>0</v>
      </c>
      <c r="AG28" s="238" cm="1">
        <f t="array" aca="1" ref="AG28" ca="1">IFERROR(IF(AND(НачИнвП_Дата&lt;=AG$3,КИнвП_Дата&gt;AG$3),
             INDEX(ЗФ,MATCH($A27,ЗФ!$A:$A,0),MATCH("На реализацию"&amp;YEAR(AG$3),ЗФ!$2:$2,0))*INDEX(КЗ!$A$1:$O$13,MATCH($A27,КЗ!$A:$A,0),MATCH(MONTH(AG$3),КЗ!$1:$1,0)),""),0)</f>
        <v>0</v>
      </c>
      <c r="AH28" s="238" cm="1">
        <f t="array" aca="1" ref="AH28" ca="1">IFERROR(IF(AND(НачИнвП_Дата&lt;=AH$3,КИнвП_Дата&gt;AH$3),
             INDEX(ЗФ,MATCH($A27,ЗФ!$A:$A,0),MATCH("На реализацию"&amp;YEAR(AH$3),ЗФ!$2:$2,0))*INDEX(КЗ!$A$1:$O$13,MATCH($A27,КЗ!$A:$A,0),MATCH(MONTH(AH$3),КЗ!$1:$1,0)),""),0)</f>
        <v>2.5</v>
      </c>
      <c r="AI28" s="238" cm="1">
        <f t="array" aca="1" ref="AI28" ca="1">IFERROR(IF(AND(НачИнвП_Дата&lt;=AI$3,КИнвП_Дата&gt;AI$3),
             INDEX(ЗФ,MATCH($A27,ЗФ!$A:$A,0),MATCH("На реализацию"&amp;YEAR(AI$3),ЗФ!$2:$2,0))*INDEX(КЗ!$A$1:$O$13,MATCH($A27,КЗ!$A:$A,0),MATCH(MONTH(AI$3),КЗ!$1:$1,0)),""),0)</f>
        <v>2.5</v>
      </c>
      <c r="AJ28" s="238" cm="1">
        <f t="array" aca="1" ref="AJ28" ca="1">IFERROR(IF(AND(НачИнвП_Дата&lt;=AJ$3,КИнвП_Дата&gt;AJ$3),
             INDEX(ЗФ,MATCH($A27,ЗФ!$A:$A,0),MATCH("На реализацию"&amp;YEAR(AJ$3),ЗФ!$2:$2,0))*INDEX(КЗ!$A$1:$O$13,MATCH($A27,КЗ!$A:$A,0),MATCH(MONTH(AJ$3),КЗ!$1:$1,0)),""),0)</f>
        <v>0</v>
      </c>
      <c r="AK28" s="238" cm="1">
        <f t="array" aca="1" ref="AK28" ca="1">IFERROR(IF(AND(НачИнвП_Дата&lt;=AK$3,КИнвП_Дата&gt;AK$3),
             INDEX(ЗФ,MATCH($A27,ЗФ!$A:$A,0),MATCH("На реализацию"&amp;YEAR(AK$3),ЗФ!$2:$2,0))*INDEX(КЗ!$A$1:$O$13,MATCH($A27,КЗ!$A:$A,0),MATCH(MONTH(AK$3),КЗ!$1:$1,0)),""),0)</f>
        <v>0</v>
      </c>
      <c r="AL28" s="238" cm="1">
        <f t="array" aca="1" ref="AL28" ca="1">IFERROR(IF(AND(НачИнвП_Дата&lt;=AL$3,КИнвП_Дата&gt;AL$3),
             INDEX(ЗФ,MATCH($A27,ЗФ!$A:$A,0),MATCH("На реализацию"&amp;YEAR(AL$3),ЗФ!$2:$2,0))*INDEX(КЗ!$A$1:$O$13,MATCH($A27,КЗ!$A:$A,0),MATCH(MONTH(AL$3),КЗ!$1:$1,0)),""),0)</f>
        <v>0</v>
      </c>
      <c r="AM28" s="238" cm="1">
        <f t="array" aca="1" ref="AM28" ca="1">IFERROR(IF(AND(НачИнвП_Дата&lt;=AM$3,КИнвП_Дата&gt;AM$3),
             INDEX(ЗФ,MATCH($A27,ЗФ!$A:$A,0),MATCH("На реализацию"&amp;YEAR(AM$3),ЗФ!$2:$2,0))*INDEX(КЗ!$A$1:$O$13,MATCH($A27,КЗ!$A:$A,0),MATCH(MONTH(AM$3),КЗ!$1:$1,0)),""),0)</f>
        <v>0</v>
      </c>
      <c r="AN28" s="548">
        <f t="shared" ref="AN28" ca="1" si="1060">SUM(AB28:AM28)</f>
        <v>5</v>
      </c>
      <c r="AO28" s="238" cm="1">
        <f t="array" aca="1" ref="AO28" ca="1">IFERROR(IF(AND(НачИнвП_Дата&lt;=AO$3,КИнвП_Дата&gt;AO$3),
             INDEX(ЗФ,MATCH($A27,ЗФ!$A:$A,0),MATCH("На реализацию"&amp;YEAR(AO$3),ЗФ!$2:$2,0))*INDEX(КЗ!$A$1:$O$13,MATCH($A27,КЗ!$A:$A,0),MATCH(MONTH(AO$3),КЗ!$1:$1,0)),""),0)</f>
        <v>0</v>
      </c>
      <c r="AP28" s="238" cm="1">
        <f t="array" aca="1" ref="AP28" ca="1">IFERROR(IF(AND(НачИнвП_Дата&lt;=AP$3,КИнвП_Дата&gt;AP$3),
             INDEX(ЗФ,MATCH($A27,ЗФ!$A:$A,0),MATCH("На реализацию"&amp;YEAR(AP$3),ЗФ!$2:$2,0))*INDEX(КЗ!$A$1:$O$13,MATCH($A27,КЗ!$A:$A,0),MATCH(MONTH(AP$3),КЗ!$1:$1,0)),""),0)</f>
        <v>0</v>
      </c>
      <c r="AQ28" s="238" cm="1">
        <f t="array" aca="1" ref="AQ28" ca="1">IFERROR(IF(AND(НачИнвП_Дата&lt;=AQ$3,КИнвП_Дата&gt;AQ$3),
             INDEX(ЗФ,MATCH($A27,ЗФ!$A:$A,0),MATCH("На реализацию"&amp;YEAR(AQ$3),ЗФ!$2:$2,0))*INDEX(КЗ!$A$1:$O$13,MATCH($A27,КЗ!$A:$A,0),MATCH(MONTH(AQ$3),КЗ!$1:$1,0)),""),0)</f>
        <v>0</v>
      </c>
      <c r="AR28" s="238" cm="1">
        <f t="array" aca="1" ref="AR28" ca="1">IFERROR(IF(AND(НачИнвП_Дата&lt;=AR$3,КИнвП_Дата&gt;AR$3),
             INDEX(ЗФ,MATCH($A27,ЗФ!$A:$A,0),MATCH("На реализацию"&amp;YEAR(AR$3),ЗФ!$2:$2,0))*INDEX(КЗ!$A$1:$O$13,MATCH($A27,КЗ!$A:$A,0),MATCH(MONTH(AR$3),КЗ!$1:$1,0)),""),0)</f>
        <v>0</v>
      </c>
      <c r="AS28" s="238" cm="1">
        <f t="array" aca="1" ref="AS28" ca="1">IFERROR(IF(AND(НачИнвП_Дата&lt;=AS$3,КИнвП_Дата&gt;AS$3),
             INDEX(ЗФ,MATCH($A27,ЗФ!$A:$A,0),MATCH("На реализацию"&amp;YEAR(AS$3),ЗФ!$2:$2,0))*INDEX(КЗ!$A$1:$O$13,MATCH($A27,КЗ!$A:$A,0),MATCH(MONTH(AS$3),КЗ!$1:$1,0)),""),0)</f>
        <v>0</v>
      </c>
      <c r="AT28" s="238" cm="1">
        <f t="array" aca="1" ref="AT28" ca="1">IFERROR(IF(AND(НачИнвП_Дата&lt;=AT$3,КИнвП_Дата&gt;AT$3),
             INDEX(ЗФ,MATCH($A27,ЗФ!$A:$A,0),MATCH("На реализацию"&amp;YEAR(AT$3),ЗФ!$2:$2,0))*INDEX(КЗ!$A$1:$O$13,MATCH($A27,КЗ!$A:$A,0),MATCH(MONTH(AT$3),КЗ!$1:$1,0)),""),0)</f>
        <v>0</v>
      </c>
      <c r="AU28" s="238" cm="1">
        <f t="array" aca="1" ref="AU28" ca="1">IFERROR(IF(AND(НачИнвП_Дата&lt;=AU$3,КИнвП_Дата&gt;AU$3),
             INDEX(ЗФ,MATCH($A27,ЗФ!$A:$A,0),MATCH("На реализацию"&amp;YEAR(AU$3),ЗФ!$2:$2,0))*INDEX(КЗ!$A$1:$O$13,MATCH($A27,КЗ!$A:$A,0),MATCH(MONTH(AU$3),КЗ!$1:$1,0)),""),0)</f>
        <v>2.5</v>
      </c>
      <c r="AV28" s="238" cm="1">
        <f t="array" aca="1" ref="AV28" ca="1">IFERROR(IF(AND(НачИнвП_Дата&lt;=AV$3,КИнвП_Дата&gt;AV$3),
             INDEX(ЗФ,MATCH($A27,ЗФ!$A:$A,0),MATCH("На реализацию"&amp;YEAR(AV$3),ЗФ!$2:$2,0))*INDEX(КЗ!$A$1:$O$13,MATCH($A27,КЗ!$A:$A,0),MATCH(MONTH(AV$3),КЗ!$1:$1,0)),""),0)</f>
        <v>2.5</v>
      </c>
      <c r="AW28" s="238" cm="1">
        <f t="array" aca="1" ref="AW28" ca="1">IFERROR(IF(AND(НачИнвП_Дата&lt;=AW$3,КИнвП_Дата&gt;AW$3),
             INDEX(ЗФ,MATCH($A27,ЗФ!$A:$A,0),MATCH("На реализацию"&amp;YEAR(AW$3),ЗФ!$2:$2,0))*INDEX(КЗ!$A$1:$O$13,MATCH($A27,КЗ!$A:$A,0),MATCH(MONTH(AW$3),КЗ!$1:$1,0)),""),0)</f>
        <v>0</v>
      </c>
      <c r="AX28" s="238" cm="1">
        <f t="array" aca="1" ref="AX28" ca="1">IFERROR(IF(AND(НачИнвП_Дата&lt;=AX$3,КИнвП_Дата&gt;AX$3),
             INDEX(ЗФ,MATCH($A27,ЗФ!$A:$A,0),MATCH("На реализацию"&amp;YEAR(AX$3),ЗФ!$2:$2,0))*INDEX(КЗ!$A$1:$O$13,MATCH($A27,КЗ!$A:$A,0),MATCH(MONTH(AX$3),КЗ!$1:$1,0)),""),0)</f>
        <v>0</v>
      </c>
      <c r="AY28" s="238" cm="1">
        <f t="array" aca="1" ref="AY28" ca="1">IFERROR(IF(AND(НачИнвП_Дата&lt;=AY$3,КИнвП_Дата&gt;AY$3),
             INDEX(ЗФ,MATCH($A27,ЗФ!$A:$A,0),MATCH("На реализацию"&amp;YEAR(AY$3),ЗФ!$2:$2,0))*INDEX(КЗ!$A$1:$O$13,MATCH($A27,КЗ!$A:$A,0),MATCH(MONTH(AY$3),КЗ!$1:$1,0)),""),0)</f>
        <v>0</v>
      </c>
      <c r="AZ28" s="238" cm="1">
        <f t="array" aca="1" ref="AZ28" ca="1">IFERROR(IF(AND(НачИнвП_Дата&lt;=AZ$3,КИнвП_Дата&gt;AZ$3),
             INDEX(ЗФ,MATCH($A27,ЗФ!$A:$A,0),MATCH("На реализацию"&amp;YEAR(AZ$3),ЗФ!$2:$2,0))*INDEX(КЗ!$A$1:$O$13,MATCH($A27,КЗ!$A:$A,0),MATCH(MONTH(AZ$3),КЗ!$1:$1,0)),""),0)</f>
        <v>0</v>
      </c>
      <c r="BA28" s="548">
        <f t="shared" ref="BA28" ca="1" si="1061">SUM(AO28:AZ28)</f>
        <v>5</v>
      </c>
      <c r="BB28" s="238" cm="1">
        <f t="array" aca="1" ref="BB28" ca="1">IFERROR(IF(AND(НачИнвП_Дата&lt;=BB$3,КИнвП_Дата&gt;BB$3),
             INDEX(ЗФ,MATCH($A27,ЗФ!$A:$A,0),MATCH("На реализацию"&amp;YEAR(BB$3),ЗФ!$2:$2,0))*INDEX(КЗ!$A$1:$O$13,MATCH($A27,КЗ!$A:$A,0),MATCH(MONTH(BB$3),КЗ!$1:$1,0)),""),0)</f>
        <v>0</v>
      </c>
      <c r="BC28" s="238" cm="1">
        <f t="array" aca="1" ref="BC28" ca="1">IFERROR(IF(AND(НачИнвП_Дата&lt;=BC$3,КИнвП_Дата&gt;BC$3),
             INDEX(ЗФ,MATCH($A27,ЗФ!$A:$A,0),MATCH("На реализацию"&amp;YEAR(BC$3),ЗФ!$2:$2,0))*INDEX(КЗ!$A$1:$O$13,MATCH($A27,КЗ!$A:$A,0),MATCH(MONTH(BC$3),КЗ!$1:$1,0)),""),0)</f>
        <v>0</v>
      </c>
      <c r="BD28" s="238" cm="1">
        <f t="array" aca="1" ref="BD28" ca="1">IFERROR(IF(AND(НачИнвП_Дата&lt;=BD$3,КИнвП_Дата&gt;BD$3),
             INDEX(ЗФ,MATCH($A27,ЗФ!$A:$A,0),MATCH("На реализацию"&amp;YEAR(BD$3),ЗФ!$2:$2,0))*INDEX(КЗ!$A$1:$O$13,MATCH($A27,КЗ!$A:$A,0),MATCH(MONTH(BD$3),КЗ!$1:$1,0)),""),0)</f>
        <v>0</v>
      </c>
      <c r="BE28" s="238" cm="1">
        <f t="array" aca="1" ref="BE28" ca="1">IFERROR(IF(AND(НачИнвП_Дата&lt;=BE$3,КИнвП_Дата&gt;BE$3),
             INDEX(ЗФ,MATCH($A27,ЗФ!$A:$A,0),MATCH("На реализацию"&amp;YEAR(BE$3),ЗФ!$2:$2,0))*INDEX(КЗ!$A$1:$O$13,MATCH($A27,КЗ!$A:$A,0),MATCH(MONTH(BE$3),КЗ!$1:$1,0)),""),0)</f>
        <v>0</v>
      </c>
      <c r="BF28" s="238" cm="1">
        <f t="array" aca="1" ref="BF28" ca="1">IFERROR(IF(AND(НачИнвП_Дата&lt;=BF$3,КИнвП_Дата&gt;BF$3),
             INDEX(ЗФ,MATCH($A27,ЗФ!$A:$A,0),MATCH("На реализацию"&amp;YEAR(BF$3),ЗФ!$2:$2,0))*INDEX(КЗ!$A$1:$O$13,MATCH($A27,КЗ!$A:$A,0),MATCH(MONTH(BF$3),КЗ!$1:$1,0)),""),0)</f>
        <v>0</v>
      </c>
      <c r="BG28" s="238" cm="1">
        <f t="array" aca="1" ref="BG28" ca="1">IFERROR(IF(AND(НачИнвП_Дата&lt;=BG$3,КИнвП_Дата&gt;BG$3),
             INDEX(ЗФ,MATCH($A27,ЗФ!$A:$A,0),MATCH("На реализацию"&amp;YEAR(BG$3),ЗФ!$2:$2,0))*INDEX(КЗ!$A$1:$O$13,MATCH($A27,КЗ!$A:$A,0),MATCH(MONTH(BG$3),КЗ!$1:$1,0)),""),0)</f>
        <v>0</v>
      </c>
      <c r="BH28" s="238" cm="1">
        <f t="array" aca="1" ref="BH28" ca="1">IFERROR(IF(AND(НачИнвП_Дата&lt;=BH$3,КИнвП_Дата&gt;BH$3),
             INDEX(ЗФ,MATCH($A27,ЗФ!$A:$A,0),MATCH("На реализацию"&amp;YEAR(BH$3),ЗФ!$2:$2,0))*INDEX(КЗ!$A$1:$O$13,MATCH($A27,КЗ!$A:$A,0),MATCH(MONTH(BH$3),КЗ!$1:$1,0)),""),0)</f>
        <v>2.5</v>
      </c>
      <c r="BI28" s="238" cm="1">
        <f t="array" aca="1" ref="BI28" ca="1">IFERROR(IF(AND(НачИнвП_Дата&lt;=BI$3,КИнвП_Дата&gt;BI$3),
             INDEX(ЗФ,MATCH($A27,ЗФ!$A:$A,0),MATCH("На реализацию"&amp;YEAR(BI$3),ЗФ!$2:$2,0))*INDEX(КЗ!$A$1:$O$13,MATCH($A27,КЗ!$A:$A,0),MATCH(MONTH(BI$3),КЗ!$1:$1,0)),""),0)</f>
        <v>2.5</v>
      </c>
      <c r="BJ28" s="238" cm="1">
        <f t="array" aca="1" ref="BJ28" ca="1">IFERROR(IF(AND(НачИнвП_Дата&lt;=BJ$3,КИнвП_Дата&gt;BJ$3),
             INDEX(ЗФ,MATCH($A27,ЗФ!$A:$A,0),MATCH("На реализацию"&amp;YEAR(BJ$3),ЗФ!$2:$2,0))*INDEX(КЗ!$A$1:$O$13,MATCH($A27,КЗ!$A:$A,0),MATCH(MONTH(BJ$3),КЗ!$1:$1,0)),""),0)</f>
        <v>0</v>
      </c>
      <c r="BK28" s="238" cm="1">
        <f t="array" aca="1" ref="BK28" ca="1">IFERROR(IF(AND(НачИнвП_Дата&lt;=BK$3,КИнвП_Дата&gt;BK$3),
             INDEX(ЗФ,MATCH($A27,ЗФ!$A:$A,0),MATCH("На реализацию"&amp;YEAR(BK$3),ЗФ!$2:$2,0))*INDEX(КЗ!$A$1:$O$13,MATCH($A27,КЗ!$A:$A,0),MATCH(MONTH(BK$3),КЗ!$1:$1,0)),""),0)</f>
        <v>0</v>
      </c>
      <c r="BL28" s="238" cm="1">
        <f t="array" aca="1" ref="BL28" ca="1">IFERROR(IF(AND(НачИнвП_Дата&lt;=BL$3,КИнвП_Дата&gt;BL$3),
             INDEX(ЗФ,MATCH($A27,ЗФ!$A:$A,0),MATCH("На реализацию"&amp;YEAR(BL$3),ЗФ!$2:$2,0))*INDEX(КЗ!$A$1:$O$13,MATCH($A27,КЗ!$A:$A,0),MATCH(MONTH(BL$3),КЗ!$1:$1,0)),""),0)</f>
        <v>0</v>
      </c>
      <c r="BM28" s="238" cm="1">
        <f t="array" aca="1" ref="BM28" ca="1">IFERROR(IF(AND(НачИнвП_Дата&lt;=BM$3,КИнвП_Дата&gt;BM$3),
             INDEX(ЗФ,MATCH($A27,ЗФ!$A:$A,0),MATCH("На реализацию"&amp;YEAR(BM$3),ЗФ!$2:$2,0))*INDEX(КЗ!$A$1:$O$13,MATCH($A27,КЗ!$A:$A,0),MATCH(MONTH(BM$3),КЗ!$1:$1,0)),""),0)</f>
        <v>0</v>
      </c>
      <c r="BN28" s="548">
        <f t="shared" ref="BN28" ca="1" si="1062">SUM(BB28:BM28)</f>
        <v>5</v>
      </c>
      <c r="BO28" s="238" cm="1">
        <f t="array" aca="1" ref="BO28" ca="1">IFERROR(IF(AND(НачИнвП_Дата&lt;=BO$3,КИнвП_Дата&gt;BO$3),
             INDEX(ЗФ,MATCH($A27,ЗФ!$A:$A,0),MATCH("На реализацию"&amp;YEAR(BO$3),ЗФ!$2:$2,0))*INDEX(КЗ!$A$1:$O$13,MATCH($A27,КЗ!$A:$A,0),MATCH(MONTH(BO$3),КЗ!$1:$1,0)),""),0)</f>
        <v>0</v>
      </c>
      <c r="BP28" s="238" cm="1">
        <f t="array" aca="1" ref="BP28" ca="1">IFERROR(IF(AND(НачИнвП_Дата&lt;=BP$3,КИнвП_Дата&gt;BP$3),
             INDEX(ЗФ,MATCH($A27,ЗФ!$A:$A,0),MATCH("На реализацию"&amp;YEAR(BP$3),ЗФ!$2:$2,0))*INDEX(КЗ!$A$1:$O$13,MATCH($A27,КЗ!$A:$A,0),MATCH(MONTH(BP$3),КЗ!$1:$1,0)),""),0)</f>
        <v>0</v>
      </c>
      <c r="BQ28" s="238" cm="1">
        <f t="array" aca="1" ref="BQ28" ca="1">IFERROR(IF(AND(НачИнвП_Дата&lt;=BQ$3,КИнвП_Дата&gt;BQ$3),
             INDEX(ЗФ,MATCH($A27,ЗФ!$A:$A,0),MATCH("На реализацию"&amp;YEAR(BQ$3),ЗФ!$2:$2,0))*INDEX(КЗ!$A$1:$O$13,MATCH($A27,КЗ!$A:$A,0),MATCH(MONTH(BQ$3),КЗ!$1:$1,0)),""),0)</f>
        <v>0</v>
      </c>
      <c r="BR28" s="238" cm="1">
        <f t="array" aca="1" ref="BR28" ca="1">IFERROR(IF(AND(НачИнвП_Дата&lt;=BR$3,КИнвП_Дата&gt;BR$3),
             INDEX(ЗФ,MATCH($A27,ЗФ!$A:$A,0),MATCH("На реализацию"&amp;YEAR(BR$3),ЗФ!$2:$2,0))*INDEX(КЗ!$A$1:$O$13,MATCH($A27,КЗ!$A:$A,0),MATCH(MONTH(BR$3),КЗ!$1:$1,0)),""),0)</f>
        <v>0</v>
      </c>
      <c r="BS28" s="238" cm="1">
        <f t="array" aca="1" ref="BS28" ca="1">IFERROR(IF(AND(НачИнвП_Дата&lt;=BS$3,КИнвП_Дата&gt;BS$3),
             INDEX(ЗФ,MATCH($A27,ЗФ!$A:$A,0),MATCH("На реализацию"&amp;YEAR(BS$3),ЗФ!$2:$2,0))*INDEX(КЗ!$A$1:$O$13,MATCH($A27,КЗ!$A:$A,0),MATCH(MONTH(BS$3),КЗ!$1:$1,0)),""),0)</f>
        <v>0</v>
      </c>
      <c r="BT28" s="238" cm="1">
        <f t="array" aca="1" ref="BT28" ca="1">IFERROR(IF(AND(НачИнвП_Дата&lt;=BT$3,КИнвП_Дата&gt;BT$3),
             INDEX(ЗФ,MATCH($A27,ЗФ!$A:$A,0),MATCH("На реализацию"&amp;YEAR(BT$3),ЗФ!$2:$2,0))*INDEX(КЗ!$A$1:$O$13,MATCH($A27,КЗ!$A:$A,0),MATCH(MONTH(BT$3),КЗ!$1:$1,0)),""),0)</f>
        <v>0</v>
      </c>
      <c r="BU28" s="238" cm="1">
        <f t="array" aca="1" ref="BU28" ca="1">IFERROR(IF(AND(НачИнвП_Дата&lt;=BU$3,КИнвП_Дата&gt;BU$3),
             INDEX(ЗФ,MATCH($A27,ЗФ!$A:$A,0),MATCH("На реализацию"&amp;YEAR(BU$3),ЗФ!$2:$2,0))*INDEX(КЗ!$A$1:$O$13,MATCH($A27,КЗ!$A:$A,0),MATCH(MONTH(BU$3),КЗ!$1:$1,0)),""),0)</f>
        <v>2.5</v>
      </c>
      <c r="BV28" s="238" cm="1">
        <f t="array" aca="1" ref="BV28" ca="1">IFERROR(IF(AND(НачИнвП_Дата&lt;=BV$3,КИнвП_Дата&gt;BV$3),
             INDEX(ЗФ,MATCH($A27,ЗФ!$A:$A,0),MATCH("На реализацию"&amp;YEAR(BV$3),ЗФ!$2:$2,0))*INDEX(КЗ!$A$1:$O$13,MATCH($A27,КЗ!$A:$A,0),MATCH(MONTH(BV$3),КЗ!$1:$1,0)),""),0)</f>
        <v>2.5</v>
      </c>
      <c r="BW28" s="238" cm="1">
        <f t="array" aca="1" ref="BW28" ca="1">IFERROR(IF(AND(НачИнвП_Дата&lt;=BW$3,КИнвП_Дата&gt;BW$3),
             INDEX(ЗФ,MATCH($A27,ЗФ!$A:$A,0),MATCH("На реализацию"&amp;YEAR(BW$3),ЗФ!$2:$2,0))*INDEX(КЗ!$A$1:$O$13,MATCH($A27,КЗ!$A:$A,0),MATCH(MONTH(BW$3),КЗ!$1:$1,0)),""),0)</f>
        <v>0</v>
      </c>
      <c r="BX28" s="238" cm="1">
        <f t="array" aca="1" ref="BX28" ca="1">IFERROR(IF(AND(НачИнвП_Дата&lt;=BX$3,КИнвП_Дата&gt;BX$3),
             INDEX(ЗФ,MATCH($A27,ЗФ!$A:$A,0),MATCH("На реализацию"&amp;YEAR(BX$3),ЗФ!$2:$2,0))*INDEX(КЗ!$A$1:$O$13,MATCH($A27,КЗ!$A:$A,0),MATCH(MONTH(BX$3),КЗ!$1:$1,0)),""),0)</f>
        <v>0</v>
      </c>
      <c r="BY28" s="238" cm="1">
        <f t="array" aca="1" ref="BY28" ca="1">IFERROR(IF(AND(НачИнвП_Дата&lt;=BY$3,КИнвП_Дата&gt;BY$3),
             INDEX(ЗФ,MATCH($A27,ЗФ!$A:$A,0),MATCH("На реализацию"&amp;YEAR(BY$3),ЗФ!$2:$2,0))*INDEX(КЗ!$A$1:$O$13,MATCH($A27,КЗ!$A:$A,0),MATCH(MONTH(BY$3),КЗ!$1:$1,0)),""),0)</f>
        <v>0</v>
      </c>
      <c r="BZ28" s="238" cm="1">
        <f t="array" aca="1" ref="BZ28" ca="1">IFERROR(IF(AND(НачИнвП_Дата&lt;=BZ$3,КИнвП_Дата&gt;BZ$3),
             INDEX(ЗФ,MATCH($A27,ЗФ!$A:$A,0),MATCH("На реализацию"&amp;YEAR(BZ$3),ЗФ!$2:$2,0))*INDEX(КЗ!$A$1:$O$13,MATCH($A27,КЗ!$A:$A,0),MATCH(MONTH(BZ$3),КЗ!$1:$1,0)),""),0)</f>
        <v>0</v>
      </c>
      <c r="CA28" s="548">
        <f t="shared" ref="CA28" ca="1" si="1063">SUM(BO28:BZ28)</f>
        <v>5</v>
      </c>
      <c r="CB28" s="238" cm="1">
        <f t="array" aca="1" ref="CB28" ca="1">IFERROR(IF(AND(НачИнвП_Дата&lt;=CB$3,КИнвП_Дата&gt;CB$3),
             INDEX(ЗФ,MATCH($A27,ЗФ!$A:$A,0),MATCH("На реализацию"&amp;YEAR(CB$3),ЗФ!$2:$2,0))*INDEX(КЗ!$A$1:$O$13,MATCH($A27,КЗ!$A:$A,0),MATCH(MONTH(CB$3),КЗ!$1:$1,0)),""),0)</f>
        <v>0</v>
      </c>
      <c r="CC28" s="238" cm="1">
        <f t="array" aca="1" ref="CC28" ca="1">IFERROR(IF(AND(НачИнвП_Дата&lt;=CC$3,КИнвП_Дата&gt;CC$3),
             INDEX(ЗФ,MATCH($A27,ЗФ!$A:$A,0),MATCH("На реализацию"&amp;YEAR(CC$3),ЗФ!$2:$2,0))*INDEX(КЗ!$A$1:$O$13,MATCH($A27,КЗ!$A:$A,0),MATCH(MONTH(CC$3),КЗ!$1:$1,0)),""),0)</f>
        <v>0</v>
      </c>
      <c r="CD28" s="238" cm="1">
        <f t="array" aca="1" ref="CD28" ca="1">IFERROR(IF(AND(НачИнвП_Дата&lt;=CD$3,КИнвП_Дата&gt;CD$3),
             INDEX(ЗФ,MATCH($A27,ЗФ!$A:$A,0),MATCH("На реализацию"&amp;YEAR(CD$3),ЗФ!$2:$2,0))*INDEX(КЗ!$A$1:$O$13,MATCH($A27,КЗ!$A:$A,0),MATCH(MONTH(CD$3),КЗ!$1:$1,0)),""),0)</f>
        <v>0</v>
      </c>
      <c r="CE28" s="238" cm="1">
        <f t="array" aca="1" ref="CE28" ca="1">IFERROR(IF(AND(НачИнвП_Дата&lt;=CE$3,КИнвП_Дата&gt;CE$3),
             INDEX(ЗФ,MATCH($A27,ЗФ!$A:$A,0),MATCH("На реализацию"&amp;YEAR(CE$3),ЗФ!$2:$2,0))*INDEX(КЗ!$A$1:$O$13,MATCH($A27,КЗ!$A:$A,0),MATCH(MONTH(CE$3),КЗ!$1:$1,0)),""),0)</f>
        <v>0</v>
      </c>
      <c r="CF28" s="238" cm="1">
        <f t="array" aca="1" ref="CF28" ca="1">IFERROR(IF(AND(НачИнвП_Дата&lt;=CF$3,КИнвП_Дата&gt;CF$3),
             INDEX(ЗФ,MATCH($A27,ЗФ!$A:$A,0),MATCH("На реализацию"&amp;YEAR(CF$3),ЗФ!$2:$2,0))*INDEX(КЗ!$A$1:$O$13,MATCH($A27,КЗ!$A:$A,0),MATCH(MONTH(CF$3),КЗ!$1:$1,0)),""),0)</f>
        <v>0</v>
      </c>
      <c r="CG28" s="238" cm="1">
        <f t="array" aca="1" ref="CG28" ca="1">IFERROR(IF(AND(НачИнвП_Дата&lt;=CG$3,КИнвП_Дата&gt;CG$3),
             INDEX(ЗФ,MATCH($A27,ЗФ!$A:$A,0),MATCH("На реализацию"&amp;YEAR(CG$3),ЗФ!$2:$2,0))*INDEX(КЗ!$A$1:$O$13,MATCH($A27,КЗ!$A:$A,0),MATCH(MONTH(CG$3),КЗ!$1:$1,0)),""),0)</f>
        <v>0</v>
      </c>
      <c r="CH28" s="238" cm="1">
        <f t="array" aca="1" ref="CH28" ca="1">IFERROR(IF(AND(НачИнвП_Дата&lt;=CH$3,КИнвП_Дата&gt;CH$3),
             INDEX(ЗФ,MATCH($A27,ЗФ!$A:$A,0),MATCH("На реализацию"&amp;YEAR(CH$3),ЗФ!$2:$2,0))*INDEX(КЗ!$A$1:$O$13,MATCH($A27,КЗ!$A:$A,0),MATCH(MONTH(CH$3),КЗ!$1:$1,0)),""),0)</f>
        <v>2.5</v>
      </c>
      <c r="CI28" s="238" cm="1">
        <f t="array" aca="1" ref="CI28" ca="1">IFERROR(IF(AND(НачИнвП_Дата&lt;=CI$3,КИнвП_Дата&gt;CI$3),
             INDEX(ЗФ,MATCH($A27,ЗФ!$A:$A,0),MATCH("На реализацию"&amp;YEAR(CI$3),ЗФ!$2:$2,0))*INDEX(КЗ!$A$1:$O$13,MATCH($A27,КЗ!$A:$A,0),MATCH(MONTH(CI$3),КЗ!$1:$1,0)),""),0)</f>
        <v>2.5</v>
      </c>
      <c r="CJ28" s="238" cm="1">
        <f t="array" aca="1" ref="CJ28" ca="1">IFERROR(IF(AND(НачИнвП_Дата&lt;=CJ$3,КИнвП_Дата&gt;CJ$3),
             INDEX(ЗФ,MATCH($A27,ЗФ!$A:$A,0),MATCH("На реализацию"&amp;YEAR(CJ$3),ЗФ!$2:$2,0))*INDEX(КЗ!$A$1:$O$13,MATCH($A27,КЗ!$A:$A,0),MATCH(MONTH(CJ$3),КЗ!$1:$1,0)),""),0)</f>
        <v>0</v>
      </c>
      <c r="CK28" s="238" cm="1">
        <f t="array" aca="1" ref="CK28" ca="1">IFERROR(IF(AND(НачИнвП_Дата&lt;=CK$3,КИнвП_Дата&gt;CK$3),
             INDEX(ЗФ,MATCH($A27,ЗФ!$A:$A,0),MATCH("На реализацию"&amp;YEAR(CK$3),ЗФ!$2:$2,0))*INDEX(КЗ!$A$1:$O$13,MATCH($A27,КЗ!$A:$A,0),MATCH(MONTH(CK$3),КЗ!$1:$1,0)),""),0)</f>
        <v>0</v>
      </c>
      <c r="CL28" s="238" cm="1">
        <f t="array" aca="1" ref="CL28" ca="1">IFERROR(IF(AND(НачИнвП_Дата&lt;=CL$3,КИнвП_Дата&gt;CL$3),
             INDEX(ЗФ,MATCH($A27,ЗФ!$A:$A,0),MATCH("На реализацию"&amp;YEAR(CL$3),ЗФ!$2:$2,0))*INDEX(КЗ!$A$1:$O$13,MATCH($A27,КЗ!$A:$A,0),MATCH(MONTH(CL$3),КЗ!$1:$1,0)),""),0)</f>
        <v>0</v>
      </c>
      <c r="CM28" s="238" cm="1">
        <f t="array" aca="1" ref="CM28" ca="1">IFERROR(IF(AND(НачИнвП_Дата&lt;=CM$3,КИнвП_Дата&gt;CM$3),
             INDEX(ЗФ,MATCH($A27,ЗФ!$A:$A,0),MATCH("На реализацию"&amp;YEAR(CM$3),ЗФ!$2:$2,0))*INDEX(КЗ!$A$1:$O$13,MATCH($A27,КЗ!$A:$A,0),MATCH(MONTH(CM$3),КЗ!$1:$1,0)),""),0)</f>
        <v>0</v>
      </c>
      <c r="CN28" s="548">
        <f t="shared" ref="CN28" ca="1" si="1064">SUM(CB28:CM28)</f>
        <v>5</v>
      </c>
      <c r="CO28" s="238" cm="1">
        <f t="array" aca="1" ref="CO28" ca="1">IFERROR(IF(AND(НачИнвП_Дата&lt;=CO$3,КИнвП_Дата&gt;CO$3),
             INDEX(ЗФ,MATCH($A27,ЗФ!$A:$A,0),MATCH("На реализацию"&amp;YEAR(CO$3),ЗФ!$2:$2,0))*INDEX(КЗ!$A$1:$O$13,MATCH($A27,КЗ!$A:$A,0),MATCH(MONTH(CO$3),КЗ!$1:$1,0)),""),0)</f>
        <v>0</v>
      </c>
      <c r="CP28" s="238" cm="1">
        <f t="array" aca="1" ref="CP28" ca="1">IFERROR(IF(AND(НачИнвП_Дата&lt;=CP$3,КИнвП_Дата&gt;CP$3),
             INDEX(ЗФ,MATCH($A27,ЗФ!$A:$A,0),MATCH("На реализацию"&amp;YEAR(CP$3),ЗФ!$2:$2,0))*INDEX(КЗ!$A$1:$O$13,MATCH($A27,КЗ!$A:$A,0),MATCH(MONTH(CP$3),КЗ!$1:$1,0)),""),0)</f>
        <v>0</v>
      </c>
      <c r="CQ28" s="238" cm="1">
        <f t="array" aca="1" ref="CQ28" ca="1">IFERROR(IF(AND(НачИнвП_Дата&lt;=CQ$3,КИнвП_Дата&gt;CQ$3),
             INDEX(ЗФ,MATCH($A27,ЗФ!$A:$A,0),MATCH("На реализацию"&amp;YEAR(CQ$3),ЗФ!$2:$2,0))*INDEX(КЗ!$A$1:$O$13,MATCH($A27,КЗ!$A:$A,0),MATCH(MONTH(CQ$3),КЗ!$1:$1,0)),""),0)</f>
        <v>0</v>
      </c>
      <c r="CR28" s="238" cm="1">
        <f t="array" aca="1" ref="CR28" ca="1">IFERROR(IF(AND(НачИнвП_Дата&lt;=CR$3,КИнвП_Дата&gt;CR$3),
             INDEX(ЗФ,MATCH($A27,ЗФ!$A:$A,0),MATCH("На реализацию"&amp;YEAR(CR$3),ЗФ!$2:$2,0))*INDEX(КЗ!$A$1:$O$13,MATCH($A27,КЗ!$A:$A,0),MATCH(MONTH(CR$3),КЗ!$1:$1,0)),""),0)</f>
        <v>0</v>
      </c>
      <c r="CS28" s="238" cm="1">
        <f t="array" aca="1" ref="CS28" ca="1">IFERROR(IF(AND(НачИнвП_Дата&lt;=CS$3,КИнвП_Дата&gt;CS$3),
             INDEX(ЗФ,MATCH($A27,ЗФ!$A:$A,0),MATCH("На реализацию"&amp;YEAR(CS$3),ЗФ!$2:$2,0))*INDEX(КЗ!$A$1:$O$13,MATCH($A27,КЗ!$A:$A,0),MATCH(MONTH(CS$3),КЗ!$1:$1,0)),""),0)</f>
        <v>0</v>
      </c>
      <c r="CT28" s="238" cm="1">
        <f t="array" aca="1" ref="CT28" ca="1">IFERROR(IF(AND(НачИнвП_Дата&lt;=CT$3,КИнвП_Дата&gt;CT$3),
             INDEX(ЗФ,MATCH($A27,ЗФ!$A:$A,0),MATCH("На реализацию"&amp;YEAR(CT$3),ЗФ!$2:$2,0))*INDEX(КЗ!$A$1:$O$13,MATCH($A27,КЗ!$A:$A,0),MATCH(MONTH(CT$3),КЗ!$1:$1,0)),""),0)</f>
        <v>0</v>
      </c>
      <c r="CU28" s="238" cm="1">
        <f t="array" aca="1" ref="CU28" ca="1">IFERROR(IF(AND(НачИнвП_Дата&lt;=CU$3,КИнвП_Дата&gt;CU$3),
             INDEX(ЗФ,MATCH($A27,ЗФ!$A:$A,0),MATCH("На реализацию"&amp;YEAR(CU$3),ЗФ!$2:$2,0))*INDEX(КЗ!$A$1:$O$13,MATCH($A27,КЗ!$A:$A,0),MATCH(MONTH(CU$3),КЗ!$1:$1,0)),""),0)</f>
        <v>2.5</v>
      </c>
      <c r="CV28" s="238" cm="1">
        <f t="array" aca="1" ref="CV28" ca="1">IFERROR(IF(AND(НачИнвП_Дата&lt;=CV$3,КИнвП_Дата&gt;CV$3),
             INDEX(ЗФ,MATCH($A27,ЗФ!$A:$A,0),MATCH("На реализацию"&amp;YEAR(CV$3),ЗФ!$2:$2,0))*INDEX(КЗ!$A$1:$O$13,MATCH($A27,КЗ!$A:$A,0),MATCH(MONTH(CV$3),КЗ!$1:$1,0)),""),0)</f>
        <v>2.5</v>
      </c>
      <c r="CW28" s="238" cm="1">
        <f t="array" aca="1" ref="CW28" ca="1">IFERROR(IF(AND(НачИнвП_Дата&lt;=CW$3,КИнвП_Дата&gt;CW$3),
             INDEX(ЗФ,MATCH($A27,ЗФ!$A:$A,0),MATCH("На реализацию"&amp;YEAR(CW$3),ЗФ!$2:$2,0))*INDEX(КЗ!$A$1:$O$13,MATCH($A27,КЗ!$A:$A,0),MATCH(MONTH(CW$3),КЗ!$1:$1,0)),""),0)</f>
        <v>0</v>
      </c>
      <c r="CX28" s="238" cm="1">
        <f t="array" aca="1" ref="CX28" ca="1">IFERROR(IF(AND(НачИнвП_Дата&lt;=CX$3,КИнвП_Дата&gt;CX$3),
             INDEX(ЗФ,MATCH($A27,ЗФ!$A:$A,0),MATCH("На реализацию"&amp;YEAR(CX$3),ЗФ!$2:$2,0))*INDEX(КЗ!$A$1:$O$13,MATCH($A27,КЗ!$A:$A,0),MATCH(MONTH(CX$3),КЗ!$1:$1,0)),""),0)</f>
        <v>0</v>
      </c>
      <c r="CY28" s="238" cm="1">
        <f t="array" aca="1" ref="CY28" ca="1">IFERROR(IF(AND(НачИнвП_Дата&lt;=CY$3,КИнвП_Дата&gt;CY$3),
             INDEX(ЗФ,MATCH($A27,ЗФ!$A:$A,0),MATCH("На реализацию"&amp;YEAR(CY$3),ЗФ!$2:$2,0))*INDEX(КЗ!$A$1:$O$13,MATCH($A27,КЗ!$A:$A,0),MATCH(MONTH(CY$3),КЗ!$1:$1,0)),""),0)</f>
        <v>0</v>
      </c>
      <c r="CZ28" s="238" cm="1">
        <f t="array" aca="1" ref="CZ28" ca="1">IFERROR(IF(AND(НачИнвП_Дата&lt;=CZ$3,КИнвП_Дата&gt;CZ$3),
             INDEX(ЗФ,MATCH($A27,ЗФ!$A:$A,0),MATCH("На реализацию"&amp;YEAR(CZ$3),ЗФ!$2:$2,0))*INDEX(КЗ!$A$1:$O$13,MATCH($A27,КЗ!$A:$A,0),MATCH(MONTH(CZ$3),КЗ!$1:$1,0)),""),0)</f>
        <v>0</v>
      </c>
      <c r="DA28" s="548">
        <f t="shared" ref="DA28" ca="1" si="1065">SUM(CO28:CZ28)</f>
        <v>5</v>
      </c>
      <c r="DB28" s="238" cm="1">
        <f t="array" aca="1" ref="DB28" ca="1">IFERROR(IF(AND(НачИнвП_Дата&lt;=DB$3,КИнвП_Дата&gt;DB$3),
             INDEX(ЗФ,MATCH($A27,ЗФ!$A:$A,0),MATCH("На реализацию"&amp;YEAR(DB$3),ЗФ!$2:$2,0))*INDEX(КЗ!$A$1:$O$13,MATCH($A27,КЗ!$A:$A,0),MATCH(MONTH(DB$3),КЗ!$1:$1,0)),""),0)</f>
        <v>0</v>
      </c>
      <c r="DC28" s="238" cm="1">
        <f t="array" aca="1" ref="DC28" ca="1">IFERROR(IF(AND(НачИнвП_Дата&lt;=DC$3,КИнвП_Дата&gt;DC$3),
             INDEX(ЗФ,MATCH($A27,ЗФ!$A:$A,0),MATCH("На реализацию"&amp;YEAR(DC$3),ЗФ!$2:$2,0))*INDEX(КЗ!$A$1:$O$13,MATCH($A27,КЗ!$A:$A,0),MATCH(MONTH(DC$3),КЗ!$1:$1,0)),""),0)</f>
        <v>0</v>
      </c>
      <c r="DD28" s="238" cm="1">
        <f t="array" aca="1" ref="DD28" ca="1">IFERROR(IF(AND(НачИнвП_Дата&lt;=DD$3,КИнвП_Дата&gt;DD$3),
             INDEX(ЗФ,MATCH($A27,ЗФ!$A:$A,0),MATCH("На реализацию"&amp;YEAR(DD$3),ЗФ!$2:$2,0))*INDEX(КЗ!$A$1:$O$13,MATCH($A27,КЗ!$A:$A,0),MATCH(MONTH(DD$3),КЗ!$1:$1,0)),""),0)</f>
        <v>0</v>
      </c>
      <c r="DE28" s="238" cm="1">
        <f t="array" aca="1" ref="DE28" ca="1">IFERROR(IF(AND(НачИнвП_Дата&lt;=DE$3,КИнвП_Дата&gt;DE$3),
             INDEX(ЗФ,MATCH($A27,ЗФ!$A:$A,0),MATCH("На реализацию"&amp;YEAR(DE$3),ЗФ!$2:$2,0))*INDEX(КЗ!$A$1:$O$13,MATCH($A27,КЗ!$A:$A,0),MATCH(MONTH(DE$3),КЗ!$1:$1,0)),""),0)</f>
        <v>0</v>
      </c>
      <c r="DF28" s="238" cm="1">
        <f t="array" aca="1" ref="DF28" ca="1">IFERROR(IF(AND(НачИнвП_Дата&lt;=DF$3,КИнвП_Дата&gt;DF$3),
             INDEX(ЗФ,MATCH($A27,ЗФ!$A:$A,0),MATCH("На реализацию"&amp;YEAR(DF$3),ЗФ!$2:$2,0))*INDEX(КЗ!$A$1:$O$13,MATCH($A27,КЗ!$A:$A,0),MATCH(MONTH(DF$3),КЗ!$1:$1,0)),""),0)</f>
        <v>0</v>
      </c>
      <c r="DG28" s="238" cm="1">
        <f t="array" aca="1" ref="DG28" ca="1">IFERROR(IF(AND(НачИнвП_Дата&lt;=DG$3,КИнвП_Дата&gt;DG$3),
             INDEX(ЗФ,MATCH($A27,ЗФ!$A:$A,0),MATCH("На реализацию"&amp;YEAR(DG$3),ЗФ!$2:$2,0))*INDEX(КЗ!$A$1:$O$13,MATCH($A27,КЗ!$A:$A,0),MATCH(MONTH(DG$3),КЗ!$1:$1,0)),""),0)</f>
        <v>0</v>
      </c>
      <c r="DH28" s="238" cm="1">
        <f t="array" aca="1" ref="DH28" ca="1">IFERROR(IF(AND(НачИнвП_Дата&lt;=DH$3,КИнвП_Дата&gt;DH$3),
             INDEX(ЗФ,MATCH($A27,ЗФ!$A:$A,0),MATCH("На реализацию"&amp;YEAR(DH$3),ЗФ!$2:$2,0))*INDEX(КЗ!$A$1:$O$13,MATCH($A27,КЗ!$A:$A,0),MATCH(MONTH(DH$3),КЗ!$1:$1,0)),""),0)</f>
        <v>2.5</v>
      </c>
      <c r="DI28" s="238" cm="1">
        <f t="array" aca="1" ref="DI28" ca="1">IFERROR(IF(AND(НачИнвП_Дата&lt;=DI$3,КИнвП_Дата&gt;DI$3),
             INDEX(ЗФ,MATCH($A27,ЗФ!$A:$A,0),MATCH("На реализацию"&amp;YEAR(DI$3),ЗФ!$2:$2,0))*INDEX(КЗ!$A$1:$O$13,MATCH($A27,КЗ!$A:$A,0),MATCH(MONTH(DI$3),КЗ!$1:$1,0)),""),0)</f>
        <v>2.5</v>
      </c>
      <c r="DJ28" s="238" cm="1">
        <f t="array" aca="1" ref="DJ28" ca="1">IFERROR(IF(AND(НачИнвП_Дата&lt;=DJ$3,КИнвП_Дата&gt;DJ$3),
             INDEX(ЗФ,MATCH($A27,ЗФ!$A:$A,0),MATCH("На реализацию"&amp;YEAR(DJ$3),ЗФ!$2:$2,0))*INDEX(КЗ!$A$1:$O$13,MATCH($A27,КЗ!$A:$A,0),MATCH(MONTH(DJ$3),КЗ!$1:$1,0)),""),0)</f>
        <v>0</v>
      </c>
      <c r="DK28" s="238" cm="1">
        <f t="array" aca="1" ref="DK28" ca="1">IFERROR(IF(AND(НачИнвП_Дата&lt;=DK$3,КИнвП_Дата&gt;DK$3),
             INDEX(ЗФ,MATCH($A27,ЗФ!$A:$A,0),MATCH("На реализацию"&amp;YEAR(DK$3),ЗФ!$2:$2,0))*INDEX(КЗ!$A$1:$O$13,MATCH($A27,КЗ!$A:$A,0),MATCH(MONTH(DK$3),КЗ!$1:$1,0)),""),0)</f>
        <v>0</v>
      </c>
      <c r="DL28" s="238" cm="1">
        <f t="array" aca="1" ref="DL28" ca="1">IFERROR(IF(AND(НачИнвП_Дата&lt;=DL$3,КИнвП_Дата&gt;DL$3),
             INDEX(ЗФ,MATCH($A27,ЗФ!$A:$A,0),MATCH("На реализацию"&amp;YEAR(DL$3),ЗФ!$2:$2,0))*INDEX(КЗ!$A$1:$O$13,MATCH($A27,КЗ!$A:$A,0),MATCH(MONTH(DL$3),КЗ!$1:$1,0)),""),0)</f>
        <v>0</v>
      </c>
      <c r="DM28" s="238" cm="1">
        <f t="array" aca="1" ref="DM28" ca="1">IFERROR(IF(AND(НачИнвП_Дата&lt;=DM$3,КИнвП_Дата&gt;DM$3),
             INDEX(ЗФ,MATCH($A27,ЗФ!$A:$A,0),MATCH("На реализацию"&amp;YEAR(DM$3),ЗФ!$2:$2,0))*INDEX(КЗ!$A$1:$O$13,MATCH($A27,КЗ!$A:$A,0),MATCH(MONTH(DM$3),КЗ!$1:$1,0)),""),0)</f>
        <v>0</v>
      </c>
      <c r="DN28" s="548">
        <f t="shared" ref="DN28" ca="1" si="1066">SUM(DB28:DM28)</f>
        <v>5</v>
      </c>
      <c r="DO28" s="238" cm="1">
        <f t="array" aca="1" ref="DO28" ca="1">IFERROR(IF(AND(НачИнвП_Дата&lt;=DO$3,КИнвП_Дата&gt;DO$3),
             INDEX(ЗФ,MATCH($A27,ЗФ!$A:$A,0),MATCH("На реализацию"&amp;YEAR(DO$3),ЗФ!$2:$2,0))*INDEX(КЗ!$A$1:$O$13,MATCH($A27,КЗ!$A:$A,0),MATCH(MONTH(DO$3),КЗ!$1:$1,0)),""),0)</f>
        <v>0</v>
      </c>
      <c r="DP28" s="238" cm="1">
        <f t="array" aca="1" ref="DP28" ca="1">IFERROR(IF(AND(НачИнвП_Дата&lt;=DP$3,КИнвП_Дата&gt;DP$3),
             INDEX(ЗФ,MATCH($A27,ЗФ!$A:$A,0),MATCH("На реализацию"&amp;YEAR(DP$3),ЗФ!$2:$2,0))*INDEX(КЗ!$A$1:$O$13,MATCH($A27,КЗ!$A:$A,0),MATCH(MONTH(DP$3),КЗ!$1:$1,0)),""),0)</f>
        <v>0</v>
      </c>
      <c r="DQ28" s="238" cm="1">
        <f t="array" aca="1" ref="DQ28" ca="1">IFERROR(IF(AND(НачИнвП_Дата&lt;=DQ$3,КИнвП_Дата&gt;DQ$3),
             INDEX(ЗФ,MATCH($A27,ЗФ!$A:$A,0),MATCH("На реализацию"&amp;YEAR(DQ$3),ЗФ!$2:$2,0))*INDEX(КЗ!$A$1:$O$13,MATCH($A27,КЗ!$A:$A,0),MATCH(MONTH(DQ$3),КЗ!$1:$1,0)),""),0)</f>
        <v>0</v>
      </c>
      <c r="DR28" s="238" cm="1">
        <f t="array" aca="1" ref="DR28" ca="1">IFERROR(IF(AND(НачИнвП_Дата&lt;=DR$3,КИнвП_Дата&gt;DR$3),
             INDEX(ЗФ,MATCH($A27,ЗФ!$A:$A,0),MATCH("На реализацию"&amp;YEAR(DR$3),ЗФ!$2:$2,0))*INDEX(КЗ!$A$1:$O$13,MATCH($A27,КЗ!$A:$A,0),MATCH(MONTH(DR$3),КЗ!$1:$1,0)),""),0)</f>
        <v>0</v>
      </c>
      <c r="DS28" s="238" cm="1">
        <f t="array" aca="1" ref="DS28" ca="1">IFERROR(IF(AND(НачИнвП_Дата&lt;=DS$3,КИнвП_Дата&gt;DS$3),
             INDEX(ЗФ,MATCH($A27,ЗФ!$A:$A,0),MATCH("На реализацию"&amp;YEAR(DS$3),ЗФ!$2:$2,0))*INDEX(КЗ!$A$1:$O$13,MATCH($A27,КЗ!$A:$A,0),MATCH(MONTH(DS$3),КЗ!$1:$1,0)),""),0)</f>
        <v>0</v>
      </c>
      <c r="DT28" s="238" cm="1">
        <f t="array" aca="1" ref="DT28" ca="1">IFERROR(IF(AND(НачИнвП_Дата&lt;=DT$3,КИнвП_Дата&gt;DT$3),
             INDEX(ЗФ,MATCH($A27,ЗФ!$A:$A,0),MATCH("На реализацию"&amp;YEAR(DT$3),ЗФ!$2:$2,0))*INDEX(КЗ!$A$1:$O$13,MATCH($A27,КЗ!$A:$A,0),MATCH(MONTH(DT$3),КЗ!$1:$1,0)),""),0)</f>
        <v>0</v>
      </c>
      <c r="DU28" s="238" cm="1">
        <f t="array" aca="1" ref="DU28" ca="1">IFERROR(IF(AND(НачИнвП_Дата&lt;=DU$3,КИнвП_Дата&gt;DU$3),
             INDEX(ЗФ,MATCH($A27,ЗФ!$A:$A,0),MATCH("На реализацию"&amp;YEAR(DU$3),ЗФ!$2:$2,0))*INDEX(КЗ!$A$1:$O$13,MATCH($A27,КЗ!$A:$A,0),MATCH(MONTH(DU$3),КЗ!$1:$1,0)),""),0)</f>
        <v>2.5</v>
      </c>
      <c r="DV28" s="238" cm="1">
        <f t="array" aca="1" ref="DV28" ca="1">IFERROR(IF(AND(НачИнвП_Дата&lt;=DV$3,КИнвП_Дата&gt;DV$3),
             INDEX(ЗФ,MATCH($A27,ЗФ!$A:$A,0),MATCH("На реализацию"&amp;YEAR(DV$3),ЗФ!$2:$2,0))*INDEX(КЗ!$A$1:$O$13,MATCH($A27,КЗ!$A:$A,0),MATCH(MONTH(DV$3),КЗ!$1:$1,0)),""),0)</f>
        <v>2.5</v>
      </c>
      <c r="DW28" s="238" cm="1">
        <f t="array" aca="1" ref="DW28" ca="1">IFERROR(IF(AND(НачИнвП_Дата&lt;=DW$3,КИнвП_Дата&gt;DW$3),
             INDEX(ЗФ,MATCH($A27,ЗФ!$A:$A,0),MATCH("На реализацию"&amp;YEAR(DW$3),ЗФ!$2:$2,0))*INDEX(КЗ!$A$1:$O$13,MATCH($A27,КЗ!$A:$A,0),MATCH(MONTH(DW$3),КЗ!$1:$1,0)),""),0)</f>
        <v>0</v>
      </c>
      <c r="DX28" s="238" cm="1">
        <f t="array" aca="1" ref="DX28" ca="1">IFERROR(IF(AND(НачИнвП_Дата&lt;=DX$3,КИнвП_Дата&gt;DX$3),
             INDEX(ЗФ,MATCH($A27,ЗФ!$A:$A,0),MATCH("На реализацию"&amp;YEAR(DX$3),ЗФ!$2:$2,0))*INDEX(КЗ!$A$1:$O$13,MATCH($A27,КЗ!$A:$A,0),MATCH(MONTH(DX$3),КЗ!$1:$1,0)),""),0)</f>
        <v>0</v>
      </c>
      <c r="DY28" s="238" cm="1">
        <f t="array" aca="1" ref="DY28" ca="1">IFERROR(IF(AND(НачИнвП_Дата&lt;=DY$3,КИнвП_Дата&gt;DY$3),
             INDEX(ЗФ,MATCH($A27,ЗФ!$A:$A,0),MATCH("На реализацию"&amp;YEAR(DY$3),ЗФ!$2:$2,0))*INDEX(КЗ!$A$1:$O$13,MATCH($A27,КЗ!$A:$A,0),MATCH(MONTH(DY$3),КЗ!$1:$1,0)),""),0)</f>
        <v>0</v>
      </c>
      <c r="DZ28" s="238" cm="1">
        <f t="array" aca="1" ref="DZ28" ca="1">IFERROR(IF(AND(НачИнвП_Дата&lt;=DZ$3,КИнвП_Дата&gt;DZ$3),
             INDEX(ЗФ,MATCH($A27,ЗФ!$A:$A,0),MATCH("На реализацию"&amp;YEAR(DZ$3),ЗФ!$2:$2,0))*INDEX(КЗ!$A$1:$O$13,MATCH($A27,КЗ!$A:$A,0),MATCH(MONTH(DZ$3),КЗ!$1:$1,0)),""),0)</f>
        <v>0</v>
      </c>
      <c r="EA28" s="548">
        <f t="shared" ref="EA28" ca="1" si="1067">SUM(DO28:DZ28)</f>
        <v>5</v>
      </c>
      <c r="EB28" s="238" cm="1">
        <f t="array" aca="1" ref="EB28" ca="1">IFERROR(IF(AND(НачИнвП_Дата&lt;=EB$3,КИнвП_Дата&gt;EB$3),
             INDEX(ЗФ,MATCH($A27,ЗФ!$A:$A,0),MATCH("На реализацию"&amp;YEAR(EB$3),ЗФ!$2:$2,0))*INDEX(КЗ!$A$1:$O$13,MATCH($A27,КЗ!$A:$A,0),MATCH(MONTH(EB$3),КЗ!$1:$1,0)),""),0)</f>
        <v>0</v>
      </c>
      <c r="EC28" s="238" cm="1">
        <f t="array" aca="1" ref="EC28" ca="1">IFERROR(IF(AND(НачИнвП_Дата&lt;=EC$3,КИнвП_Дата&gt;EC$3),
             INDEX(ЗФ,MATCH($A27,ЗФ!$A:$A,0),MATCH("На реализацию"&amp;YEAR(EC$3),ЗФ!$2:$2,0))*INDEX(КЗ!$A$1:$O$13,MATCH($A27,КЗ!$A:$A,0),MATCH(MONTH(EC$3),КЗ!$1:$1,0)),""),0)</f>
        <v>0</v>
      </c>
      <c r="ED28" s="238" cm="1">
        <f t="array" aca="1" ref="ED28" ca="1">IFERROR(IF(AND(НачИнвП_Дата&lt;=ED$3,КИнвП_Дата&gt;ED$3),
             INDEX(ЗФ,MATCH($A27,ЗФ!$A:$A,0),MATCH("На реализацию"&amp;YEAR(ED$3),ЗФ!$2:$2,0))*INDEX(КЗ!$A$1:$O$13,MATCH($A27,КЗ!$A:$A,0),MATCH(MONTH(ED$3),КЗ!$1:$1,0)),""),0)</f>
        <v>0</v>
      </c>
      <c r="EE28" s="238" cm="1">
        <f t="array" aca="1" ref="EE28" ca="1">IFERROR(IF(AND(НачИнвП_Дата&lt;=EE$3,КИнвП_Дата&gt;EE$3),
             INDEX(ЗФ,MATCH($A27,ЗФ!$A:$A,0),MATCH("На реализацию"&amp;YEAR(EE$3),ЗФ!$2:$2,0))*INDEX(КЗ!$A$1:$O$13,MATCH($A27,КЗ!$A:$A,0),MATCH(MONTH(EE$3),КЗ!$1:$1,0)),""),0)</f>
        <v>0</v>
      </c>
      <c r="EF28" s="238" cm="1">
        <f t="array" aca="1" ref="EF28" ca="1">IFERROR(IF(AND(НачИнвП_Дата&lt;=EF$3,КИнвП_Дата&gt;EF$3),
             INDEX(ЗФ,MATCH($A27,ЗФ!$A:$A,0),MATCH("На реализацию"&amp;YEAR(EF$3),ЗФ!$2:$2,0))*INDEX(КЗ!$A$1:$O$13,MATCH($A27,КЗ!$A:$A,0),MATCH(MONTH(EF$3),КЗ!$1:$1,0)),""),0)</f>
        <v>0</v>
      </c>
      <c r="EG28" s="238" cm="1">
        <f t="array" aca="1" ref="EG28" ca="1">IFERROR(IF(AND(НачИнвП_Дата&lt;=EG$3,КИнвП_Дата&gt;EG$3),
             INDEX(ЗФ,MATCH($A27,ЗФ!$A:$A,0),MATCH("На реализацию"&amp;YEAR(EG$3),ЗФ!$2:$2,0))*INDEX(КЗ!$A$1:$O$13,MATCH($A27,КЗ!$A:$A,0),MATCH(MONTH(EG$3),КЗ!$1:$1,0)),""),0)</f>
        <v>0</v>
      </c>
      <c r="EH28" s="238" cm="1">
        <f t="array" aca="1" ref="EH28" ca="1">IFERROR(IF(AND(НачИнвП_Дата&lt;=EH$3,КИнвП_Дата&gt;EH$3),
             INDEX(ЗФ,MATCH($A27,ЗФ!$A:$A,0),MATCH("На реализацию"&amp;YEAR(EH$3),ЗФ!$2:$2,0))*INDEX(КЗ!$A$1:$O$13,MATCH($A27,КЗ!$A:$A,0),MATCH(MONTH(EH$3),КЗ!$1:$1,0)),""),0)</f>
        <v>2.5</v>
      </c>
      <c r="EI28" s="238" cm="1">
        <f t="array" aca="1" ref="EI28" ca="1">IFERROR(IF(AND(НачИнвП_Дата&lt;=EI$3,КИнвП_Дата&gt;EI$3),
             INDEX(ЗФ,MATCH($A27,ЗФ!$A:$A,0),MATCH("На реализацию"&amp;YEAR(EI$3),ЗФ!$2:$2,0))*INDEX(КЗ!$A$1:$O$13,MATCH($A27,КЗ!$A:$A,0),MATCH(MONTH(EI$3),КЗ!$1:$1,0)),""),0)</f>
        <v>2.5</v>
      </c>
      <c r="EJ28" s="238" cm="1">
        <f t="array" aca="1" ref="EJ28" ca="1">IFERROR(IF(AND(НачИнвП_Дата&lt;=EJ$3,КИнвП_Дата&gt;EJ$3),
             INDEX(ЗФ,MATCH($A27,ЗФ!$A:$A,0),MATCH("На реализацию"&amp;YEAR(EJ$3),ЗФ!$2:$2,0))*INDEX(КЗ!$A$1:$O$13,MATCH($A27,КЗ!$A:$A,0),MATCH(MONTH(EJ$3),КЗ!$1:$1,0)),""),0)</f>
        <v>0</v>
      </c>
      <c r="EK28" s="238" cm="1">
        <f t="array" aca="1" ref="EK28" ca="1">IFERROR(IF(AND(НачИнвП_Дата&lt;=EK$3,КИнвП_Дата&gt;EK$3),
             INDEX(ЗФ,MATCH($A27,ЗФ!$A:$A,0),MATCH("На реализацию"&amp;YEAR(EK$3),ЗФ!$2:$2,0))*INDEX(КЗ!$A$1:$O$13,MATCH($A27,КЗ!$A:$A,0),MATCH(MONTH(EK$3),КЗ!$1:$1,0)),""),0)</f>
        <v>0</v>
      </c>
      <c r="EL28" s="238" cm="1">
        <f t="array" aca="1" ref="EL28" ca="1">IFERROR(IF(AND(НачИнвП_Дата&lt;=EL$3,КИнвП_Дата&gt;EL$3),
             INDEX(ЗФ,MATCH($A27,ЗФ!$A:$A,0),MATCH("На реализацию"&amp;YEAR(EL$3),ЗФ!$2:$2,0))*INDEX(КЗ!$A$1:$O$13,MATCH($A27,КЗ!$A:$A,0),MATCH(MONTH(EL$3),КЗ!$1:$1,0)),""),0)</f>
        <v>0</v>
      </c>
      <c r="EM28" s="238" cm="1">
        <f t="array" aca="1" ref="EM28" ca="1">IFERROR(IF(AND(НачИнвП_Дата&lt;=EM$3,КИнвП_Дата&gt;EM$3),
             INDEX(ЗФ,MATCH($A27,ЗФ!$A:$A,0),MATCH("На реализацию"&amp;YEAR(EM$3),ЗФ!$2:$2,0))*INDEX(КЗ!$A$1:$O$13,MATCH($A27,КЗ!$A:$A,0),MATCH(MONTH(EM$3),КЗ!$1:$1,0)),""),0)</f>
        <v>0</v>
      </c>
      <c r="EN28" s="548">
        <f t="shared" ref="EN28" ca="1" si="1068">SUM(EB28:EM28)</f>
        <v>5</v>
      </c>
      <c r="EO28" s="238" cm="1">
        <f t="array" aca="1" ref="EO28" ca="1">IFERROR(IF(AND(НачИнвП_Дата&lt;=EO$3,КИнвП_Дата&gt;EO$3),
             INDEX(ЗФ,MATCH($A27,ЗФ!$A:$A,0),MATCH("На реализацию"&amp;YEAR(EO$3),ЗФ!$2:$2,0))*INDEX(КЗ!$A$1:$O$13,MATCH($A27,КЗ!$A:$A,0),MATCH(MONTH(EO$3),КЗ!$1:$1,0)),""),0)</f>
        <v>0</v>
      </c>
      <c r="EP28" s="238" cm="1">
        <f t="array" aca="1" ref="EP28" ca="1">IFERROR(IF(AND(НачИнвП_Дата&lt;=EP$3,КИнвП_Дата&gt;EP$3),
             INDEX(ЗФ,MATCH($A27,ЗФ!$A:$A,0),MATCH("На реализацию"&amp;YEAR(EP$3),ЗФ!$2:$2,0))*INDEX(КЗ!$A$1:$O$13,MATCH($A27,КЗ!$A:$A,0),MATCH(MONTH(EP$3),КЗ!$1:$1,0)),""),0)</f>
        <v>0</v>
      </c>
      <c r="EQ28" s="238" cm="1">
        <f t="array" aca="1" ref="EQ28" ca="1">IFERROR(IF(AND(НачИнвП_Дата&lt;=EQ$3,КИнвП_Дата&gt;EQ$3),
             INDEX(ЗФ,MATCH($A27,ЗФ!$A:$A,0),MATCH("На реализацию"&amp;YEAR(EQ$3),ЗФ!$2:$2,0))*INDEX(КЗ!$A$1:$O$13,MATCH($A27,КЗ!$A:$A,0),MATCH(MONTH(EQ$3),КЗ!$1:$1,0)),""),0)</f>
        <v>0</v>
      </c>
      <c r="ER28" s="238" cm="1">
        <f t="array" aca="1" ref="ER28" ca="1">IFERROR(IF(AND(НачИнвП_Дата&lt;=ER$3,КИнвП_Дата&gt;ER$3),
             INDEX(ЗФ,MATCH($A27,ЗФ!$A:$A,0),MATCH("На реализацию"&amp;YEAR(ER$3),ЗФ!$2:$2,0))*INDEX(КЗ!$A$1:$O$13,MATCH($A27,КЗ!$A:$A,0),MATCH(MONTH(ER$3),КЗ!$1:$1,0)),""),0)</f>
        <v>0</v>
      </c>
      <c r="ES28" s="238" cm="1">
        <f t="array" aca="1" ref="ES28" ca="1">IFERROR(IF(AND(НачИнвП_Дата&lt;=ES$3,КИнвП_Дата&gt;ES$3),
             INDEX(ЗФ,MATCH($A27,ЗФ!$A:$A,0),MATCH("На реализацию"&amp;YEAR(ES$3),ЗФ!$2:$2,0))*INDEX(КЗ!$A$1:$O$13,MATCH($A27,КЗ!$A:$A,0),MATCH(MONTH(ES$3),КЗ!$1:$1,0)),""),0)</f>
        <v>0</v>
      </c>
      <c r="ET28" s="238" cm="1">
        <f t="array" aca="1" ref="ET28" ca="1">IFERROR(IF(AND(НачИнвП_Дата&lt;=ET$3,КИнвП_Дата&gt;ET$3),
             INDEX(ЗФ,MATCH($A27,ЗФ!$A:$A,0),MATCH("На реализацию"&amp;YEAR(ET$3),ЗФ!$2:$2,0))*INDEX(КЗ!$A$1:$O$13,MATCH($A27,КЗ!$A:$A,0),MATCH(MONTH(ET$3),КЗ!$1:$1,0)),""),0)</f>
        <v>0</v>
      </c>
      <c r="EU28" s="238" cm="1">
        <f t="array" aca="1" ref="EU28" ca="1">IFERROR(IF(AND(НачИнвП_Дата&lt;=EU$3,КИнвП_Дата&gt;EU$3),
             INDEX(ЗФ,MATCH($A27,ЗФ!$A:$A,0),MATCH("На реализацию"&amp;YEAR(EU$3),ЗФ!$2:$2,0))*INDEX(КЗ!$A$1:$O$13,MATCH($A27,КЗ!$A:$A,0),MATCH(MONTH(EU$3),КЗ!$1:$1,0)),""),0)</f>
        <v>2.5</v>
      </c>
      <c r="EV28" s="238" cm="1">
        <f t="array" aca="1" ref="EV28" ca="1">IFERROR(IF(AND(НачИнвП_Дата&lt;=EV$3,КИнвП_Дата&gt;EV$3),
             INDEX(ЗФ,MATCH($A27,ЗФ!$A:$A,0),MATCH("На реализацию"&amp;YEAR(EV$3),ЗФ!$2:$2,0))*INDEX(КЗ!$A$1:$O$13,MATCH($A27,КЗ!$A:$A,0),MATCH(MONTH(EV$3),КЗ!$1:$1,0)),""),0)</f>
        <v>2.5</v>
      </c>
      <c r="EW28" s="238" cm="1">
        <f t="array" aca="1" ref="EW28" ca="1">IFERROR(IF(AND(НачИнвП_Дата&lt;=EW$3,КИнвП_Дата&gt;EW$3),
             INDEX(ЗФ,MATCH($A27,ЗФ!$A:$A,0),MATCH("На реализацию"&amp;YEAR(EW$3),ЗФ!$2:$2,0))*INDEX(КЗ!$A$1:$O$13,MATCH($A27,КЗ!$A:$A,0),MATCH(MONTH(EW$3),КЗ!$1:$1,0)),""),0)</f>
        <v>0</v>
      </c>
      <c r="EX28" s="238" cm="1">
        <f t="array" aca="1" ref="EX28" ca="1">IFERROR(IF(AND(НачИнвП_Дата&lt;=EX$3,КИнвП_Дата&gt;EX$3),
             INDEX(ЗФ,MATCH($A27,ЗФ!$A:$A,0),MATCH("На реализацию"&amp;YEAR(EX$3),ЗФ!$2:$2,0))*INDEX(КЗ!$A$1:$O$13,MATCH($A27,КЗ!$A:$A,0),MATCH(MONTH(EX$3),КЗ!$1:$1,0)),""),0)</f>
        <v>0</v>
      </c>
      <c r="EY28" s="238" cm="1">
        <f t="array" aca="1" ref="EY28" ca="1">IFERROR(IF(AND(НачИнвП_Дата&lt;=EY$3,КИнвП_Дата&gt;EY$3),
             INDEX(ЗФ,MATCH($A27,ЗФ!$A:$A,0),MATCH("На реализацию"&amp;YEAR(EY$3),ЗФ!$2:$2,0))*INDEX(КЗ!$A$1:$O$13,MATCH($A27,КЗ!$A:$A,0),MATCH(MONTH(EY$3),КЗ!$1:$1,0)),""),0)</f>
        <v>0</v>
      </c>
      <c r="EZ28" s="238" cm="1">
        <f t="array" aca="1" ref="EZ28" ca="1">IFERROR(IF(AND(НачИнвП_Дата&lt;=EZ$3,КИнвП_Дата&gt;EZ$3),
             INDEX(ЗФ,MATCH($A27,ЗФ!$A:$A,0),MATCH("На реализацию"&amp;YEAR(EZ$3),ЗФ!$2:$2,0))*INDEX(КЗ!$A$1:$O$13,MATCH($A27,КЗ!$A:$A,0),MATCH(MONTH(EZ$3),КЗ!$1:$1,0)),""),0)</f>
        <v>0</v>
      </c>
      <c r="FA28" s="548">
        <f t="shared" ref="FA28" ca="1" si="1069">SUM(EO28:EZ28)</f>
        <v>5</v>
      </c>
      <c r="FB28" s="238" cm="1">
        <f t="array" aca="1" ref="FB28" ca="1">IFERROR(IF(AND(НачИнвП_Дата&lt;=FB$3,КИнвП_Дата&gt;FB$3),
             INDEX(ЗФ,MATCH($A27,ЗФ!$A:$A,0),MATCH("На реализацию"&amp;YEAR(FB$3),ЗФ!$2:$2,0))*INDEX(КЗ!$A$1:$O$13,MATCH($A27,КЗ!$A:$A,0),MATCH(MONTH(FB$3),КЗ!$1:$1,0)),""),0)</f>
        <v>0</v>
      </c>
      <c r="FC28" s="238" cm="1">
        <f t="array" aca="1" ref="FC28" ca="1">IFERROR(IF(AND(НачИнвП_Дата&lt;=FC$3,КИнвП_Дата&gt;FC$3),
             INDEX(ЗФ,MATCH($A27,ЗФ!$A:$A,0),MATCH("На реализацию"&amp;YEAR(FC$3),ЗФ!$2:$2,0))*INDEX(КЗ!$A$1:$O$13,MATCH($A27,КЗ!$A:$A,0),MATCH(MONTH(FC$3),КЗ!$1:$1,0)),""),0)</f>
        <v>0</v>
      </c>
      <c r="FD28" s="238" cm="1">
        <f t="array" aca="1" ref="FD28" ca="1">IFERROR(IF(AND(НачИнвП_Дата&lt;=FD$3,КИнвП_Дата&gt;FD$3),
             INDEX(ЗФ,MATCH($A27,ЗФ!$A:$A,0),MATCH("На реализацию"&amp;YEAR(FD$3),ЗФ!$2:$2,0))*INDEX(КЗ!$A$1:$O$13,MATCH($A27,КЗ!$A:$A,0),MATCH(MONTH(FD$3),КЗ!$1:$1,0)),""),0)</f>
        <v>0</v>
      </c>
      <c r="FE28" s="238" cm="1">
        <f t="array" aca="1" ref="FE28" ca="1">IFERROR(IF(AND(НачИнвП_Дата&lt;=FE$3,КИнвП_Дата&gt;FE$3),
             INDEX(ЗФ,MATCH($A27,ЗФ!$A:$A,0),MATCH("На реализацию"&amp;YEAR(FE$3),ЗФ!$2:$2,0))*INDEX(КЗ!$A$1:$O$13,MATCH($A27,КЗ!$A:$A,0),MATCH(MONTH(FE$3),КЗ!$1:$1,0)),""),0)</f>
        <v>0</v>
      </c>
      <c r="FF28" s="238" cm="1">
        <f t="array" aca="1" ref="FF28" ca="1">IFERROR(IF(AND(НачИнвП_Дата&lt;=FF$3,КИнвП_Дата&gt;FF$3),
             INDEX(ЗФ,MATCH($A27,ЗФ!$A:$A,0),MATCH("На реализацию"&amp;YEAR(FF$3),ЗФ!$2:$2,0))*INDEX(КЗ!$A$1:$O$13,MATCH($A27,КЗ!$A:$A,0),MATCH(MONTH(FF$3),КЗ!$1:$1,0)),""),0)</f>
        <v>0</v>
      </c>
      <c r="FG28" s="238" cm="1">
        <f t="array" aca="1" ref="FG28" ca="1">IFERROR(IF(AND(НачИнвП_Дата&lt;=FG$3,КИнвП_Дата&gt;FG$3),
             INDEX(ЗФ,MATCH($A27,ЗФ!$A:$A,0),MATCH("На реализацию"&amp;YEAR(FG$3),ЗФ!$2:$2,0))*INDEX(КЗ!$A$1:$O$13,MATCH($A27,КЗ!$A:$A,0),MATCH(MONTH(FG$3),КЗ!$1:$1,0)),""),0)</f>
        <v>0</v>
      </c>
      <c r="FH28" s="238" cm="1">
        <f t="array" aca="1" ref="FH28" ca="1">IFERROR(IF(AND(НачИнвП_Дата&lt;=FH$3,КИнвП_Дата&gt;FH$3),
             INDEX(ЗФ,MATCH($A27,ЗФ!$A:$A,0),MATCH("На реализацию"&amp;YEAR(FH$3),ЗФ!$2:$2,0))*INDEX(КЗ!$A$1:$O$13,MATCH($A27,КЗ!$A:$A,0),MATCH(MONTH(FH$3),КЗ!$1:$1,0)),""),0)</f>
        <v>2.5</v>
      </c>
      <c r="FI28" s="238" cm="1">
        <f t="array" aca="1" ref="FI28" ca="1">IFERROR(IF(AND(НачИнвП_Дата&lt;=FI$3,КИнвП_Дата&gt;FI$3),
             INDEX(ЗФ,MATCH($A27,ЗФ!$A:$A,0),MATCH("На реализацию"&amp;YEAR(FI$3),ЗФ!$2:$2,0))*INDEX(КЗ!$A$1:$O$13,MATCH($A27,КЗ!$A:$A,0),MATCH(MONTH(FI$3),КЗ!$1:$1,0)),""),0)</f>
        <v>2.5</v>
      </c>
      <c r="FJ28" s="238" cm="1">
        <f t="array" aca="1" ref="FJ28" ca="1">IFERROR(IF(AND(НачИнвП_Дата&lt;=FJ$3,КИнвП_Дата&gt;FJ$3),
             INDEX(ЗФ,MATCH($A27,ЗФ!$A:$A,0),MATCH("На реализацию"&amp;YEAR(FJ$3),ЗФ!$2:$2,0))*INDEX(КЗ!$A$1:$O$13,MATCH($A27,КЗ!$A:$A,0),MATCH(MONTH(FJ$3),КЗ!$1:$1,0)),""),0)</f>
        <v>0</v>
      </c>
      <c r="FK28" s="238" cm="1">
        <f t="array" aca="1" ref="FK28" ca="1">IFERROR(IF(AND(НачИнвП_Дата&lt;=FK$3,КИнвП_Дата&gt;FK$3),
             INDEX(ЗФ,MATCH($A27,ЗФ!$A:$A,0),MATCH("На реализацию"&amp;YEAR(FK$3),ЗФ!$2:$2,0))*INDEX(КЗ!$A$1:$O$13,MATCH($A27,КЗ!$A:$A,0),MATCH(MONTH(FK$3),КЗ!$1:$1,0)),""),0)</f>
        <v>0</v>
      </c>
      <c r="FL28" s="238" cm="1">
        <f t="array" aca="1" ref="FL28" ca="1">IFERROR(IF(AND(НачИнвП_Дата&lt;=FL$3,КИнвП_Дата&gt;FL$3),
             INDEX(ЗФ,MATCH($A27,ЗФ!$A:$A,0),MATCH("На реализацию"&amp;YEAR(FL$3),ЗФ!$2:$2,0))*INDEX(КЗ!$A$1:$O$13,MATCH($A27,КЗ!$A:$A,0),MATCH(MONTH(FL$3),КЗ!$1:$1,0)),""),0)</f>
        <v>0</v>
      </c>
      <c r="FM28" s="238" cm="1">
        <f t="array" aca="1" ref="FM28" ca="1">IFERROR(IF(AND(НачИнвП_Дата&lt;=FM$3,КИнвП_Дата&gt;FM$3),
             INDEX(ЗФ,MATCH($A27,ЗФ!$A:$A,0),MATCH("На реализацию"&amp;YEAR(FM$3),ЗФ!$2:$2,0))*INDEX(КЗ!$A$1:$O$13,MATCH($A27,КЗ!$A:$A,0),MATCH(MONTH(FM$3),КЗ!$1:$1,0)),""),0)</f>
        <v>0</v>
      </c>
      <c r="FN28" s="548">
        <f t="shared" ref="FN28" ca="1" si="1070">SUM(FB28:FM28)</f>
        <v>5</v>
      </c>
      <c r="FO28" s="238" cm="1">
        <f t="array" aca="1" ref="FO28" ca="1">IFERROR(IF(AND(НачИнвП_Дата&lt;=FO$3,КИнвП_Дата&gt;FO$3),
             INDEX(ЗФ,MATCH($A27,ЗФ!$A:$A,0),MATCH("На реализацию"&amp;YEAR(FO$3),ЗФ!$2:$2,0))*INDEX(КЗ!$A$1:$O$13,MATCH($A27,КЗ!$A:$A,0),MATCH(MONTH(FO$3),КЗ!$1:$1,0)),""),0)</f>
        <v>0</v>
      </c>
      <c r="FP28" s="238" cm="1">
        <f t="array" aca="1" ref="FP28" ca="1">IFERROR(IF(AND(НачИнвП_Дата&lt;=FP$3,КИнвП_Дата&gt;FP$3),
             INDEX(ЗФ,MATCH($A27,ЗФ!$A:$A,0),MATCH("На реализацию"&amp;YEAR(FP$3),ЗФ!$2:$2,0))*INDEX(КЗ!$A$1:$O$13,MATCH($A27,КЗ!$A:$A,0),MATCH(MONTH(FP$3),КЗ!$1:$1,0)),""),0)</f>
        <v>0</v>
      </c>
      <c r="FQ28" s="238" cm="1">
        <f t="array" aca="1" ref="FQ28" ca="1">IFERROR(IF(AND(НачИнвП_Дата&lt;=FQ$3,КИнвП_Дата&gt;FQ$3),
             INDEX(ЗФ,MATCH($A27,ЗФ!$A:$A,0),MATCH("На реализацию"&amp;YEAR(FQ$3),ЗФ!$2:$2,0))*INDEX(КЗ!$A$1:$O$13,MATCH($A27,КЗ!$A:$A,0),MATCH(MONTH(FQ$3),КЗ!$1:$1,0)),""),0)</f>
        <v>0</v>
      </c>
      <c r="FR28" s="238" cm="1">
        <f t="array" aca="1" ref="FR28" ca="1">IFERROR(IF(AND(НачИнвП_Дата&lt;=FR$3,КИнвП_Дата&gt;FR$3),
             INDEX(ЗФ,MATCH($A27,ЗФ!$A:$A,0),MATCH("На реализацию"&amp;YEAR(FR$3),ЗФ!$2:$2,0))*INDEX(КЗ!$A$1:$O$13,MATCH($A27,КЗ!$A:$A,0),MATCH(MONTH(FR$3),КЗ!$1:$1,0)),""),0)</f>
        <v>0</v>
      </c>
      <c r="FS28" s="238" cm="1">
        <f t="array" aca="1" ref="FS28" ca="1">IFERROR(IF(AND(НачИнвП_Дата&lt;=FS$3,КИнвП_Дата&gt;FS$3),
             INDEX(ЗФ,MATCH($A27,ЗФ!$A:$A,0),MATCH("На реализацию"&amp;YEAR(FS$3),ЗФ!$2:$2,0))*INDEX(КЗ!$A$1:$O$13,MATCH($A27,КЗ!$A:$A,0),MATCH(MONTH(FS$3),КЗ!$1:$1,0)),""),0)</f>
        <v>0</v>
      </c>
      <c r="FT28" s="238" cm="1">
        <f t="array" aca="1" ref="FT28" ca="1">IFERROR(IF(AND(НачИнвП_Дата&lt;=FT$3,КИнвП_Дата&gt;FT$3),
             INDEX(ЗФ,MATCH($A27,ЗФ!$A:$A,0),MATCH("На реализацию"&amp;YEAR(FT$3),ЗФ!$2:$2,0))*INDEX(КЗ!$A$1:$O$13,MATCH($A27,КЗ!$A:$A,0),MATCH(MONTH(FT$3),КЗ!$1:$1,0)),""),0)</f>
        <v>0</v>
      </c>
      <c r="FU28" s="238" cm="1">
        <f t="array" aca="1" ref="FU28" ca="1">IFERROR(IF(AND(НачИнвП_Дата&lt;=FU$3,КИнвП_Дата&gt;FU$3),
             INDEX(ЗФ,MATCH($A27,ЗФ!$A:$A,0),MATCH("На реализацию"&amp;YEAR(FU$3),ЗФ!$2:$2,0))*INDEX(КЗ!$A$1:$O$13,MATCH($A27,КЗ!$A:$A,0),MATCH(MONTH(FU$3),КЗ!$1:$1,0)),""),0)</f>
        <v>2.5</v>
      </c>
      <c r="FV28" s="238" cm="1">
        <f t="array" aca="1" ref="FV28" ca="1">IFERROR(IF(AND(НачИнвП_Дата&lt;=FV$3,КИнвП_Дата&gt;FV$3),
             INDEX(ЗФ,MATCH($A27,ЗФ!$A:$A,0),MATCH("На реализацию"&amp;YEAR(FV$3),ЗФ!$2:$2,0))*INDEX(КЗ!$A$1:$O$13,MATCH($A27,КЗ!$A:$A,0),MATCH(MONTH(FV$3),КЗ!$1:$1,0)),""),0)</f>
        <v>2.5</v>
      </c>
      <c r="FW28" s="238" cm="1">
        <f t="array" aca="1" ref="FW28" ca="1">IFERROR(IF(AND(НачИнвП_Дата&lt;=FW$3,КИнвП_Дата&gt;FW$3),
             INDEX(ЗФ,MATCH($A27,ЗФ!$A:$A,0),MATCH("На реализацию"&amp;YEAR(FW$3),ЗФ!$2:$2,0))*INDEX(КЗ!$A$1:$O$13,MATCH($A27,КЗ!$A:$A,0),MATCH(MONTH(FW$3),КЗ!$1:$1,0)),""),0)</f>
        <v>0</v>
      </c>
      <c r="FX28" s="238" cm="1">
        <f t="array" aca="1" ref="FX28" ca="1">IFERROR(IF(AND(НачИнвП_Дата&lt;=FX$3,КИнвП_Дата&gt;FX$3),
             INDEX(ЗФ,MATCH($A27,ЗФ!$A:$A,0),MATCH("На реализацию"&amp;YEAR(FX$3),ЗФ!$2:$2,0))*INDEX(КЗ!$A$1:$O$13,MATCH($A27,КЗ!$A:$A,0),MATCH(MONTH(FX$3),КЗ!$1:$1,0)),""),0)</f>
        <v>0</v>
      </c>
      <c r="FY28" s="238" cm="1">
        <f t="array" aca="1" ref="FY28" ca="1">IFERROR(IF(AND(НачИнвП_Дата&lt;=FY$3,КИнвП_Дата&gt;FY$3),
             INDEX(ЗФ,MATCH($A27,ЗФ!$A:$A,0),MATCH("На реализацию"&amp;YEAR(FY$3),ЗФ!$2:$2,0))*INDEX(КЗ!$A$1:$O$13,MATCH($A27,КЗ!$A:$A,0),MATCH(MONTH(FY$3),КЗ!$1:$1,0)),""),0)</f>
        <v>0</v>
      </c>
      <c r="FZ28" s="238" cm="1">
        <f t="array" aca="1" ref="FZ28" ca="1">IFERROR(IF(AND(НачИнвП_Дата&lt;=FZ$3,КИнвП_Дата&gt;FZ$3),
             INDEX(ЗФ,MATCH($A27,ЗФ!$A:$A,0),MATCH("На реализацию"&amp;YEAR(FZ$3),ЗФ!$2:$2,0))*INDEX(КЗ!$A$1:$O$13,MATCH($A27,КЗ!$A:$A,0),MATCH(MONTH(FZ$3),КЗ!$1:$1,0)),""),0)</f>
        <v>0</v>
      </c>
      <c r="GA28" s="548">
        <f t="shared" ref="GA28" ca="1" si="1071">SUM(FO28:FZ28)</f>
        <v>5</v>
      </c>
      <c r="GB28" s="238" cm="1">
        <f t="array" aca="1" ref="GB28" ca="1">IFERROR(IF(AND(НачИнвП_Дата&lt;=GB$3,КИнвП_Дата&gt;GB$3),
             INDEX(ЗФ,MATCH($A27,ЗФ!$A:$A,0),MATCH("На реализацию"&amp;YEAR(GB$3),ЗФ!$2:$2,0))*INDEX(КЗ!$A$1:$O$13,MATCH($A27,КЗ!$A:$A,0),MATCH(MONTH(GB$3),КЗ!$1:$1,0)),""),0)</f>
        <v>0</v>
      </c>
      <c r="GC28" s="238" cm="1">
        <f t="array" aca="1" ref="GC28" ca="1">IFERROR(IF(AND(НачИнвП_Дата&lt;=GC$3,КИнвП_Дата&gt;GC$3),
             INDEX(ЗФ,MATCH($A27,ЗФ!$A:$A,0),MATCH("На реализацию"&amp;YEAR(GC$3),ЗФ!$2:$2,0))*INDEX(КЗ!$A$1:$O$13,MATCH($A27,КЗ!$A:$A,0),MATCH(MONTH(GC$3),КЗ!$1:$1,0)),""),0)</f>
        <v>0</v>
      </c>
      <c r="GD28" s="238" cm="1">
        <f t="array" aca="1" ref="GD28" ca="1">IFERROR(IF(AND(НачИнвП_Дата&lt;=GD$3,КИнвП_Дата&gt;GD$3),
             INDEX(ЗФ,MATCH($A27,ЗФ!$A:$A,0),MATCH("На реализацию"&amp;YEAR(GD$3),ЗФ!$2:$2,0))*INDEX(КЗ!$A$1:$O$13,MATCH($A27,КЗ!$A:$A,0),MATCH(MONTH(GD$3),КЗ!$1:$1,0)),""),0)</f>
        <v>0</v>
      </c>
      <c r="GE28" s="238" cm="1">
        <f t="array" aca="1" ref="GE28" ca="1">IFERROR(IF(AND(НачИнвП_Дата&lt;=GE$3,КИнвП_Дата&gt;GE$3),
             INDEX(ЗФ,MATCH($A27,ЗФ!$A:$A,0),MATCH("На реализацию"&amp;YEAR(GE$3),ЗФ!$2:$2,0))*INDEX(КЗ!$A$1:$O$13,MATCH($A27,КЗ!$A:$A,0),MATCH(MONTH(GE$3),КЗ!$1:$1,0)),""),0)</f>
        <v>0</v>
      </c>
      <c r="GF28" s="238" cm="1">
        <f t="array" aca="1" ref="GF28" ca="1">IFERROR(IF(AND(НачИнвП_Дата&lt;=GF$3,КИнвП_Дата&gt;GF$3),
             INDEX(ЗФ,MATCH($A27,ЗФ!$A:$A,0),MATCH("На реализацию"&amp;YEAR(GF$3),ЗФ!$2:$2,0))*INDEX(КЗ!$A$1:$O$13,MATCH($A27,КЗ!$A:$A,0),MATCH(MONTH(GF$3),КЗ!$1:$1,0)),""),0)</f>
        <v>0</v>
      </c>
      <c r="GG28" s="238" cm="1">
        <f t="array" aca="1" ref="GG28" ca="1">IFERROR(IF(AND(НачИнвП_Дата&lt;=GG$3,КИнвП_Дата&gt;GG$3),
             INDEX(ЗФ,MATCH($A27,ЗФ!$A:$A,0),MATCH("На реализацию"&amp;YEAR(GG$3),ЗФ!$2:$2,0))*INDEX(КЗ!$A$1:$O$13,MATCH($A27,КЗ!$A:$A,0),MATCH(MONTH(GG$3),КЗ!$1:$1,0)),""),0)</f>
        <v>0</v>
      </c>
      <c r="GH28" s="238" cm="1">
        <f t="array" aca="1" ref="GH28" ca="1">IFERROR(IF(AND(НачИнвП_Дата&lt;=GH$3,КИнвП_Дата&gt;GH$3),
             INDEX(ЗФ,MATCH($A27,ЗФ!$A:$A,0),MATCH("На реализацию"&amp;YEAR(GH$3),ЗФ!$2:$2,0))*INDEX(КЗ!$A$1:$O$13,MATCH($A27,КЗ!$A:$A,0),MATCH(MONTH(GH$3),КЗ!$1:$1,0)),""),0)</f>
        <v>2.5</v>
      </c>
      <c r="GI28" s="238" cm="1">
        <f t="array" aca="1" ref="GI28" ca="1">IFERROR(IF(AND(НачИнвП_Дата&lt;=GI$3,КИнвП_Дата&gt;GI$3),
             INDEX(ЗФ,MATCH($A27,ЗФ!$A:$A,0),MATCH("На реализацию"&amp;YEAR(GI$3),ЗФ!$2:$2,0))*INDEX(КЗ!$A$1:$O$13,MATCH($A27,КЗ!$A:$A,0),MATCH(MONTH(GI$3),КЗ!$1:$1,0)),""),0)</f>
        <v>2.5</v>
      </c>
      <c r="GJ28" s="238" cm="1">
        <f t="array" aca="1" ref="GJ28" ca="1">IFERROR(IF(AND(НачИнвП_Дата&lt;=GJ$3,КИнвП_Дата&gt;GJ$3),
             INDEX(ЗФ,MATCH($A27,ЗФ!$A:$A,0),MATCH("На реализацию"&amp;YEAR(GJ$3),ЗФ!$2:$2,0))*INDEX(КЗ!$A$1:$O$13,MATCH($A27,КЗ!$A:$A,0),MATCH(MONTH(GJ$3),КЗ!$1:$1,0)),""),0)</f>
        <v>0</v>
      </c>
      <c r="GK28" s="238" cm="1">
        <f t="array" aca="1" ref="GK28" ca="1">IFERROR(IF(AND(НачИнвП_Дата&lt;=GK$3,КИнвП_Дата&gt;GK$3),
             INDEX(ЗФ,MATCH($A27,ЗФ!$A:$A,0),MATCH("На реализацию"&amp;YEAR(GK$3),ЗФ!$2:$2,0))*INDEX(КЗ!$A$1:$O$13,MATCH($A27,КЗ!$A:$A,0),MATCH(MONTH(GK$3),КЗ!$1:$1,0)),""),0)</f>
        <v>0</v>
      </c>
      <c r="GL28" s="238" cm="1">
        <f t="array" aca="1" ref="GL28" ca="1">IFERROR(IF(AND(НачИнвП_Дата&lt;=GL$3,КИнвП_Дата&gt;GL$3),
             INDEX(ЗФ,MATCH($A27,ЗФ!$A:$A,0),MATCH("На реализацию"&amp;YEAR(GL$3),ЗФ!$2:$2,0))*INDEX(КЗ!$A$1:$O$13,MATCH($A27,КЗ!$A:$A,0),MATCH(MONTH(GL$3),КЗ!$1:$1,0)),""),0)</f>
        <v>0</v>
      </c>
      <c r="GM28" s="238" cm="1">
        <f t="array" aca="1" ref="GM28" ca="1">IFERROR(IF(AND(НачИнвП_Дата&lt;=GM$3,КИнвП_Дата&gt;GM$3),
             INDEX(ЗФ,MATCH($A27,ЗФ!$A:$A,0),MATCH("На реализацию"&amp;YEAR(GM$3),ЗФ!$2:$2,0))*INDEX(КЗ!$A$1:$O$13,MATCH($A27,КЗ!$A:$A,0),MATCH(MONTH(GM$3),КЗ!$1:$1,0)),""),0)</f>
        <v>0</v>
      </c>
      <c r="GN28" s="548">
        <f t="shared" ref="GN28" ca="1" si="1072">SUM(GB28:GM28)</f>
        <v>5</v>
      </c>
      <c r="GO28" s="238" cm="1">
        <f t="array" aca="1" ref="GO28" ca="1">IFERROR(IF(AND(НачИнвП_Дата&lt;=GO$3,КИнвП_Дата&gt;GO$3),
             INDEX(ЗФ,MATCH($A27,ЗФ!$A:$A,0),MATCH("На реализацию"&amp;YEAR(GO$3),ЗФ!$2:$2,0))*INDEX(КЗ!$A$1:$O$13,MATCH($A27,КЗ!$A:$A,0),MATCH(MONTH(GO$3),КЗ!$1:$1,0)),""),0)</f>
        <v>0</v>
      </c>
      <c r="GP28" s="238" cm="1">
        <f t="array" aca="1" ref="GP28" ca="1">IFERROR(IF(AND(НачИнвП_Дата&lt;=GP$3,КИнвП_Дата&gt;GP$3),
             INDEX(ЗФ,MATCH($A27,ЗФ!$A:$A,0),MATCH("На реализацию"&amp;YEAR(GP$3),ЗФ!$2:$2,0))*INDEX(КЗ!$A$1:$O$13,MATCH($A27,КЗ!$A:$A,0),MATCH(MONTH(GP$3),КЗ!$1:$1,0)),""),0)</f>
        <v>0</v>
      </c>
      <c r="GQ28" s="238" cm="1">
        <f t="array" aca="1" ref="GQ28" ca="1">IFERROR(IF(AND(НачИнвП_Дата&lt;=GQ$3,КИнвП_Дата&gt;GQ$3),
             INDEX(ЗФ,MATCH($A27,ЗФ!$A:$A,0),MATCH("На реализацию"&amp;YEAR(GQ$3),ЗФ!$2:$2,0))*INDEX(КЗ!$A$1:$O$13,MATCH($A27,КЗ!$A:$A,0),MATCH(MONTH(GQ$3),КЗ!$1:$1,0)),""),0)</f>
        <v>0</v>
      </c>
      <c r="GR28" s="238" cm="1">
        <f t="array" aca="1" ref="GR28" ca="1">IFERROR(IF(AND(НачИнвП_Дата&lt;=GR$3,КИнвП_Дата&gt;GR$3),
             INDEX(ЗФ,MATCH($A27,ЗФ!$A:$A,0),MATCH("На реализацию"&amp;YEAR(GR$3),ЗФ!$2:$2,0))*INDEX(КЗ!$A$1:$O$13,MATCH($A27,КЗ!$A:$A,0),MATCH(MONTH(GR$3),КЗ!$1:$1,0)),""),0)</f>
        <v>0</v>
      </c>
      <c r="GS28" s="238" cm="1">
        <f t="array" aca="1" ref="GS28" ca="1">IFERROR(IF(AND(НачИнвП_Дата&lt;=GS$3,КИнвП_Дата&gt;GS$3),
             INDEX(ЗФ,MATCH($A27,ЗФ!$A:$A,0),MATCH("На реализацию"&amp;YEAR(GS$3),ЗФ!$2:$2,0))*INDEX(КЗ!$A$1:$O$13,MATCH($A27,КЗ!$A:$A,0),MATCH(MONTH(GS$3),КЗ!$1:$1,0)),""),0)</f>
        <v>0</v>
      </c>
      <c r="GT28" s="238" cm="1">
        <f t="array" aca="1" ref="GT28" ca="1">IFERROR(IF(AND(НачИнвП_Дата&lt;=GT$3,КИнвП_Дата&gt;GT$3),
             INDEX(ЗФ,MATCH($A27,ЗФ!$A:$A,0),MATCH("На реализацию"&amp;YEAR(GT$3),ЗФ!$2:$2,0))*INDEX(КЗ!$A$1:$O$13,MATCH($A27,КЗ!$A:$A,0),MATCH(MONTH(GT$3),КЗ!$1:$1,0)),""),0)</f>
        <v>0</v>
      </c>
      <c r="GU28" s="238" cm="1">
        <f t="array" aca="1" ref="GU28" ca="1">IFERROR(IF(AND(НачИнвП_Дата&lt;=GU$3,КИнвП_Дата&gt;GU$3),
             INDEX(ЗФ,MATCH($A27,ЗФ!$A:$A,0),MATCH("На реализацию"&amp;YEAR(GU$3),ЗФ!$2:$2,0))*INDEX(КЗ!$A$1:$O$13,MATCH($A27,КЗ!$A:$A,0),MATCH(MONTH(GU$3),КЗ!$1:$1,0)),""),0)</f>
        <v>2.5</v>
      </c>
      <c r="GV28" s="238" cm="1">
        <f t="array" aca="1" ref="GV28" ca="1">IFERROR(IF(AND(НачИнвП_Дата&lt;=GV$3,КИнвП_Дата&gt;GV$3),
             INDEX(ЗФ,MATCH($A27,ЗФ!$A:$A,0),MATCH("На реализацию"&amp;YEAR(GV$3),ЗФ!$2:$2,0))*INDEX(КЗ!$A$1:$O$13,MATCH($A27,КЗ!$A:$A,0),MATCH(MONTH(GV$3),КЗ!$1:$1,0)),""),0)</f>
        <v>2.5</v>
      </c>
      <c r="GW28" s="238" cm="1">
        <f t="array" aca="1" ref="GW28" ca="1">IFERROR(IF(AND(НачИнвП_Дата&lt;=GW$3,КИнвП_Дата&gt;GW$3),
             INDEX(ЗФ,MATCH($A27,ЗФ!$A:$A,0),MATCH("На реализацию"&amp;YEAR(GW$3),ЗФ!$2:$2,0))*INDEX(КЗ!$A$1:$O$13,MATCH($A27,КЗ!$A:$A,0),MATCH(MONTH(GW$3),КЗ!$1:$1,0)),""),0)</f>
        <v>0</v>
      </c>
      <c r="GX28" s="238" cm="1">
        <f t="array" aca="1" ref="GX28" ca="1">IFERROR(IF(AND(НачИнвП_Дата&lt;=GX$3,КИнвП_Дата&gt;GX$3),
             INDEX(ЗФ,MATCH($A27,ЗФ!$A:$A,0),MATCH("На реализацию"&amp;YEAR(GX$3),ЗФ!$2:$2,0))*INDEX(КЗ!$A$1:$O$13,MATCH($A27,КЗ!$A:$A,0),MATCH(MONTH(GX$3),КЗ!$1:$1,0)),""),0)</f>
        <v>0</v>
      </c>
      <c r="GY28" s="238" cm="1">
        <f t="array" aca="1" ref="GY28" ca="1">IFERROR(IF(AND(НачИнвП_Дата&lt;=GY$3,КИнвП_Дата&gt;GY$3),
             INDEX(ЗФ,MATCH($A27,ЗФ!$A:$A,0),MATCH("На реализацию"&amp;YEAR(GY$3),ЗФ!$2:$2,0))*INDEX(КЗ!$A$1:$O$13,MATCH($A27,КЗ!$A:$A,0),MATCH(MONTH(GY$3),КЗ!$1:$1,0)),""),0)</f>
        <v>0</v>
      </c>
      <c r="GZ28" s="238" cm="1">
        <f t="array" aca="1" ref="GZ28" ca="1">IFERROR(IF(AND(НачИнвП_Дата&lt;=GZ$3,КИнвП_Дата&gt;GZ$3),
             INDEX(ЗФ,MATCH($A27,ЗФ!$A:$A,0),MATCH("На реализацию"&amp;YEAR(GZ$3),ЗФ!$2:$2,0))*INDEX(КЗ!$A$1:$O$13,MATCH($A27,КЗ!$A:$A,0),MATCH(MONTH(GZ$3),КЗ!$1:$1,0)),""),0)</f>
        <v>0</v>
      </c>
      <c r="HA28" s="548">
        <f t="shared" ref="HA28" ca="1" si="1073">SUM(GO28:GZ28)</f>
        <v>5</v>
      </c>
      <c r="HB28" s="238" cm="1">
        <f t="array" aca="1" ref="HB28" ca="1">IFERROR(IF(AND(НачИнвП_Дата&lt;=HB$3,КИнвП_Дата&gt;HB$3),
             INDEX(ЗФ,MATCH($A27,ЗФ!$A:$A,0),MATCH("На реализацию"&amp;YEAR(HB$3),ЗФ!$2:$2,0))*INDEX(КЗ!$A$1:$O$13,MATCH($A27,КЗ!$A:$A,0),MATCH(MONTH(HB$3),КЗ!$1:$1,0)),""),0)</f>
        <v>0</v>
      </c>
      <c r="HC28" s="238" cm="1">
        <f t="array" aca="1" ref="HC28" ca="1">IFERROR(IF(AND(НачИнвП_Дата&lt;=HC$3,КИнвП_Дата&gt;HC$3),
             INDEX(ЗФ,MATCH($A27,ЗФ!$A:$A,0),MATCH("На реализацию"&amp;YEAR(HC$3),ЗФ!$2:$2,0))*INDEX(КЗ!$A$1:$O$13,MATCH($A27,КЗ!$A:$A,0),MATCH(MONTH(HC$3),КЗ!$1:$1,0)),""),0)</f>
        <v>0</v>
      </c>
      <c r="HD28" s="238" cm="1">
        <f t="array" aca="1" ref="HD28" ca="1">IFERROR(IF(AND(НачИнвП_Дата&lt;=HD$3,КИнвП_Дата&gt;HD$3),
             INDEX(ЗФ,MATCH($A27,ЗФ!$A:$A,0),MATCH("На реализацию"&amp;YEAR(HD$3),ЗФ!$2:$2,0))*INDEX(КЗ!$A$1:$O$13,MATCH($A27,КЗ!$A:$A,0),MATCH(MONTH(HD$3),КЗ!$1:$1,0)),""),0)</f>
        <v>0</v>
      </c>
      <c r="HE28" s="238" cm="1">
        <f t="array" aca="1" ref="HE28" ca="1">IFERROR(IF(AND(НачИнвП_Дата&lt;=HE$3,КИнвП_Дата&gt;HE$3),
             INDEX(ЗФ,MATCH($A27,ЗФ!$A:$A,0),MATCH("На реализацию"&amp;YEAR(HE$3),ЗФ!$2:$2,0))*INDEX(КЗ!$A$1:$O$13,MATCH($A27,КЗ!$A:$A,0),MATCH(MONTH(HE$3),КЗ!$1:$1,0)),""),0)</f>
        <v>0</v>
      </c>
      <c r="HF28" s="238" cm="1">
        <f t="array" aca="1" ref="HF28" ca="1">IFERROR(IF(AND(НачИнвП_Дата&lt;=HF$3,КИнвП_Дата&gt;HF$3),
             INDEX(ЗФ,MATCH($A27,ЗФ!$A:$A,0),MATCH("На реализацию"&amp;YEAR(HF$3),ЗФ!$2:$2,0))*INDEX(КЗ!$A$1:$O$13,MATCH($A27,КЗ!$A:$A,0),MATCH(MONTH(HF$3),КЗ!$1:$1,0)),""),0)</f>
        <v>0</v>
      </c>
      <c r="HG28" s="238" cm="1">
        <f t="array" aca="1" ref="HG28" ca="1">IFERROR(IF(AND(НачИнвП_Дата&lt;=HG$3,КИнвП_Дата&gt;HG$3),
             INDEX(ЗФ,MATCH($A27,ЗФ!$A:$A,0),MATCH("На реализацию"&amp;YEAR(HG$3),ЗФ!$2:$2,0))*INDEX(КЗ!$A$1:$O$13,MATCH($A27,КЗ!$A:$A,0),MATCH(MONTH(HG$3),КЗ!$1:$1,0)),""),0)</f>
        <v>0</v>
      </c>
      <c r="HH28" s="238" cm="1">
        <f t="array" aca="1" ref="HH28" ca="1">IFERROR(IF(AND(НачИнвП_Дата&lt;=HH$3,КИнвП_Дата&gt;HH$3),
             INDEX(ЗФ,MATCH($A27,ЗФ!$A:$A,0),MATCH("На реализацию"&amp;YEAR(HH$3),ЗФ!$2:$2,0))*INDEX(КЗ!$A$1:$O$13,MATCH($A27,КЗ!$A:$A,0),MATCH(MONTH(HH$3),КЗ!$1:$1,0)),""),0)</f>
        <v>2.5</v>
      </c>
      <c r="HI28" s="238" cm="1">
        <f t="array" aca="1" ref="HI28" ca="1">IFERROR(IF(AND(НачИнвП_Дата&lt;=HI$3,КИнвП_Дата&gt;HI$3),
             INDEX(ЗФ,MATCH($A27,ЗФ!$A:$A,0),MATCH("На реализацию"&amp;YEAR(HI$3),ЗФ!$2:$2,0))*INDEX(КЗ!$A$1:$O$13,MATCH($A27,КЗ!$A:$A,0),MATCH(MONTH(HI$3),КЗ!$1:$1,0)),""),0)</f>
        <v>2.5</v>
      </c>
      <c r="HJ28" s="238" cm="1">
        <f t="array" aca="1" ref="HJ28" ca="1">IFERROR(IF(AND(НачИнвП_Дата&lt;=HJ$3,КИнвП_Дата&gt;HJ$3),
             INDEX(ЗФ,MATCH($A27,ЗФ!$A:$A,0),MATCH("На реализацию"&amp;YEAR(HJ$3),ЗФ!$2:$2,0))*INDEX(КЗ!$A$1:$O$13,MATCH($A27,КЗ!$A:$A,0),MATCH(MONTH(HJ$3),КЗ!$1:$1,0)),""),0)</f>
        <v>0</v>
      </c>
      <c r="HK28" s="238" cm="1">
        <f t="array" aca="1" ref="HK28" ca="1">IFERROR(IF(AND(НачИнвП_Дата&lt;=HK$3,КИнвП_Дата&gt;HK$3),
             INDEX(ЗФ,MATCH($A27,ЗФ!$A:$A,0),MATCH("На реализацию"&amp;YEAR(HK$3),ЗФ!$2:$2,0))*INDEX(КЗ!$A$1:$O$13,MATCH($A27,КЗ!$A:$A,0),MATCH(MONTH(HK$3),КЗ!$1:$1,0)),""),0)</f>
        <v>0</v>
      </c>
      <c r="HL28" s="238" cm="1">
        <f t="array" aca="1" ref="HL28" ca="1">IFERROR(IF(AND(НачИнвП_Дата&lt;=HL$3,КИнвП_Дата&gt;HL$3),
             INDEX(ЗФ,MATCH($A27,ЗФ!$A:$A,0),MATCH("На реализацию"&amp;YEAR(HL$3),ЗФ!$2:$2,0))*INDEX(КЗ!$A$1:$O$13,MATCH($A27,КЗ!$A:$A,0),MATCH(MONTH(HL$3),КЗ!$1:$1,0)),""),0)</f>
        <v>0</v>
      </c>
      <c r="HM28" s="238" cm="1">
        <f t="array" aca="1" ref="HM28" ca="1">IFERROR(IF(AND(НачИнвП_Дата&lt;=HM$3,КИнвП_Дата&gt;HM$3),
             INDEX(ЗФ,MATCH($A27,ЗФ!$A:$A,0),MATCH("На реализацию"&amp;YEAR(HM$3),ЗФ!$2:$2,0))*INDEX(КЗ!$A$1:$O$13,MATCH($A27,КЗ!$A:$A,0),MATCH(MONTH(HM$3),КЗ!$1:$1,0)),""),0)</f>
        <v>0</v>
      </c>
      <c r="HN28" s="548">
        <f t="shared" ref="HN28" ca="1" si="1074">SUM(HB28:HM28)</f>
        <v>5</v>
      </c>
      <c r="HO28" s="238" cm="1">
        <f t="array" aca="1" ref="HO28" ca="1">IFERROR(IF(AND(НачИнвП_Дата&lt;=HO$3,КИнвП_Дата&gt;HO$3),
             INDEX(ЗФ,MATCH($A27,ЗФ!$A:$A,0),MATCH("На реализацию"&amp;YEAR(HO$3),ЗФ!$2:$2,0))*INDEX(КЗ!$A$1:$O$13,MATCH($A27,КЗ!$A:$A,0),MATCH(MONTH(HO$3),КЗ!$1:$1,0)),""),0)</f>
        <v>0</v>
      </c>
      <c r="HP28" s="238" cm="1">
        <f t="array" aca="1" ref="HP28" ca="1">IFERROR(IF(AND(НачИнвП_Дата&lt;=HP$3,КИнвП_Дата&gt;HP$3),
             INDEX(ЗФ,MATCH($A27,ЗФ!$A:$A,0),MATCH("На реализацию"&amp;YEAR(HP$3),ЗФ!$2:$2,0))*INDEX(КЗ!$A$1:$O$13,MATCH($A27,КЗ!$A:$A,0),MATCH(MONTH(HP$3),КЗ!$1:$1,0)),""),0)</f>
        <v>0</v>
      </c>
      <c r="HQ28" s="238" cm="1">
        <f t="array" aca="1" ref="HQ28" ca="1">IFERROR(IF(AND(НачИнвП_Дата&lt;=HQ$3,КИнвП_Дата&gt;HQ$3),
             INDEX(ЗФ,MATCH($A27,ЗФ!$A:$A,0),MATCH("На реализацию"&amp;YEAR(HQ$3),ЗФ!$2:$2,0))*INDEX(КЗ!$A$1:$O$13,MATCH($A27,КЗ!$A:$A,0),MATCH(MONTH(HQ$3),КЗ!$1:$1,0)),""),0)</f>
        <v>0</v>
      </c>
      <c r="HR28" s="238" cm="1">
        <f t="array" aca="1" ref="HR28" ca="1">IFERROR(IF(AND(НачИнвП_Дата&lt;=HR$3,КИнвП_Дата&gt;HR$3),
             INDEX(ЗФ,MATCH($A27,ЗФ!$A:$A,0),MATCH("На реализацию"&amp;YEAR(HR$3),ЗФ!$2:$2,0))*INDEX(КЗ!$A$1:$O$13,MATCH($A27,КЗ!$A:$A,0),MATCH(MONTH(HR$3),КЗ!$1:$1,0)),""),0)</f>
        <v>0</v>
      </c>
      <c r="HS28" s="238" cm="1">
        <f t="array" aca="1" ref="HS28" ca="1">IFERROR(IF(AND(НачИнвП_Дата&lt;=HS$3,КИнвП_Дата&gt;HS$3),
             INDEX(ЗФ,MATCH($A27,ЗФ!$A:$A,0),MATCH("На реализацию"&amp;YEAR(HS$3),ЗФ!$2:$2,0))*INDEX(КЗ!$A$1:$O$13,MATCH($A27,КЗ!$A:$A,0),MATCH(MONTH(HS$3),КЗ!$1:$1,0)),""),0)</f>
        <v>0</v>
      </c>
      <c r="HT28" s="238" cm="1">
        <f t="array" aca="1" ref="HT28" ca="1">IFERROR(IF(AND(НачИнвП_Дата&lt;=HT$3,КИнвП_Дата&gt;HT$3),
             INDEX(ЗФ,MATCH($A27,ЗФ!$A:$A,0),MATCH("На реализацию"&amp;YEAR(HT$3),ЗФ!$2:$2,0))*INDEX(КЗ!$A$1:$O$13,MATCH($A27,КЗ!$A:$A,0),MATCH(MONTH(HT$3),КЗ!$1:$1,0)),""),0)</f>
        <v>0</v>
      </c>
      <c r="HU28" s="238" cm="1">
        <f t="array" aca="1" ref="HU28" ca="1">IFERROR(IF(AND(НачИнвП_Дата&lt;=HU$3,КИнвП_Дата&gt;HU$3),
             INDEX(ЗФ,MATCH($A27,ЗФ!$A:$A,0),MATCH("На реализацию"&amp;YEAR(HU$3),ЗФ!$2:$2,0))*INDEX(КЗ!$A$1:$O$13,MATCH($A27,КЗ!$A:$A,0),MATCH(MONTH(HU$3),КЗ!$1:$1,0)),""),0)</f>
        <v>2.5</v>
      </c>
      <c r="HV28" s="238" cm="1">
        <f t="array" aca="1" ref="HV28" ca="1">IFERROR(IF(AND(НачИнвП_Дата&lt;=HV$3,КИнвП_Дата&gt;HV$3),
             INDEX(ЗФ,MATCH($A27,ЗФ!$A:$A,0),MATCH("На реализацию"&amp;YEAR(HV$3),ЗФ!$2:$2,0))*INDEX(КЗ!$A$1:$O$13,MATCH($A27,КЗ!$A:$A,0),MATCH(MONTH(HV$3),КЗ!$1:$1,0)),""),0)</f>
        <v>2.5</v>
      </c>
      <c r="HW28" s="238" cm="1">
        <f t="array" aca="1" ref="HW28" ca="1">IFERROR(IF(AND(НачИнвП_Дата&lt;=HW$3,КИнвП_Дата&gt;HW$3),
             INDEX(ЗФ,MATCH($A27,ЗФ!$A:$A,0),MATCH("На реализацию"&amp;YEAR(HW$3),ЗФ!$2:$2,0))*INDEX(КЗ!$A$1:$O$13,MATCH($A27,КЗ!$A:$A,0),MATCH(MONTH(HW$3),КЗ!$1:$1,0)),""),0)</f>
        <v>0</v>
      </c>
      <c r="HX28" s="238" cm="1">
        <f t="array" aca="1" ref="HX28" ca="1">IFERROR(IF(AND(НачИнвП_Дата&lt;=HX$3,КИнвП_Дата&gt;HX$3),
             INDEX(ЗФ,MATCH($A27,ЗФ!$A:$A,0),MATCH("На реализацию"&amp;YEAR(HX$3),ЗФ!$2:$2,0))*INDEX(КЗ!$A$1:$O$13,MATCH($A27,КЗ!$A:$A,0),MATCH(MONTH(HX$3),КЗ!$1:$1,0)),""),0)</f>
        <v>0</v>
      </c>
      <c r="HY28" s="238" cm="1">
        <f t="array" aca="1" ref="HY28" ca="1">IFERROR(IF(AND(НачИнвП_Дата&lt;=HY$3,КИнвП_Дата&gt;HY$3),
             INDEX(ЗФ,MATCH($A27,ЗФ!$A:$A,0),MATCH("На реализацию"&amp;YEAR(HY$3),ЗФ!$2:$2,0))*INDEX(КЗ!$A$1:$O$13,MATCH($A27,КЗ!$A:$A,0),MATCH(MONTH(HY$3),КЗ!$1:$1,0)),""),0)</f>
        <v>0</v>
      </c>
      <c r="HZ28" s="238" cm="1">
        <f t="array" aca="1" ref="HZ28" ca="1">IFERROR(IF(AND(НачИнвП_Дата&lt;=HZ$3,КИнвП_Дата&gt;HZ$3),
             INDEX(ЗФ,MATCH($A27,ЗФ!$A:$A,0),MATCH("На реализацию"&amp;YEAR(HZ$3),ЗФ!$2:$2,0))*INDEX(КЗ!$A$1:$O$13,MATCH($A27,КЗ!$A:$A,0),MATCH(MONTH(HZ$3),КЗ!$1:$1,0)),""),0)</f>
        <v>0</v>
      </c>
      <c r="IA28" s="548">
        <f t="shared" ref="IA28" ca="1" si="1075">SUM(HO28:HZ28)</f>
        <v>5</v>
      </c>
      <c r="IB28" s="238" cm="1">
        <f t="array" aca="1" ref="IB28" ca="1">IFERROR(IF(AND(НачИнвП_Дата&lt;=IB$3,КИнвП_Дата&gt;IB$3),
             INDEX(ЗФ,MATCH($A27,ЗФ!$A:$A,0),MATCH("На реализацию"&amp;YEAR(IB$3),ЗФ!$2:$2,0))*INDEX(КЗ!$A$1:$O$13,MATCH($A27,КЗ!$A:$A,0),MATCH(MONTH(IB$3),КЗ!$1:$1,0)),""),0)</f>
        <v>0</v>
      </c>
      <c r="IC28" s="238" cm="1">
        <f t="array" aca="1" ref="IC28" ca="1">IFERROR(IF(AND(НачИнвП_Дата&lt;=IC$3,КИнвП_Дата&gt;IC$3),
             INDEX(ЗФ,MATCH($A27,ЗФ!$A:$A,0),MATCH("На реализацию"&amp;YEAR(IC$3),ЗФ!$2:$2,0))*INDEX(КЗ!$A$1:$O$13,MATCH($A27,КЗ!$A:$A,0),MATCH(MONTH(IC$3),КЗ!$1:$1,0)),""),0)</f>
        <v>0</v>
      </c>
      <c r="ID28" s="238" cm="1">
        <f t="array" aca="1" ref="ID28" ca="1">IFERROR(IF(AND(НачИнвП_Дата&lt;=ID$3,КИнвП_Дата&gt;ID$3),
             INDEX(ЗФ,MATCH($A27,ЗФ!$A:$A,0),MATCH("На реализацию"&amp;YEAR(ID$3),ЗФ!$2:$2,0))*INDEX(КЗ!$A$1:$O$13,MATCH($A27,КЗ!$A:$A,0),MATCH(MONTH(ID$3),КЗ!$1:$1,0)),""),0)</f>
        <v>0</v>
      </c>
      <c r="IE28" s="238" cm="1">
        <f t="array" aca="1" ref="IE28" ca="1">IFERROR(IF(AND(НачИнвП_Дата&lt;=IE$3,КИнвП_Дата&gt;IE$3),
             INDEX(ЗФ,MATCH($A27,ЗФ!$A:$A,0),MATCH("На реализацию"&amp;YEAR(IE$3),ЗФ!$2:$2,0))*INDEX(КЗ!$A$1:$O$13,MATCH($A27,КЗ!$A:$A,0),MATCH(MONTH(IE$3),КЗ!$1:$1,0)),""),0)</f>
        <v>0</v>
      </c>
      <c r="IF28" s="238" cm="1">
        <f t="array" aca="1" ref="IF28" ca="1">IFERROR(IF(AND(НачИнвП_Дата&lt;=IF$3,КИнвП_Дата&gt;IF$3),
             INDEX(ЗФ,MATCH($A27,ЗФ!$A:$A,0),MATCH("На реализацию"&amp;YEAR(IF$3),ЗФ!$2:$2,0))*INDEX(КЗ!$A$1:$O$13,MATCH($A27,КЗ!$A:$A,0),MATCH(MONTH(IF$3),КЗ!$1:$1,0)),""),0)</f>
        <v>0</v>
      </c>
      <c r="IG28" s="238" cm="1">
        <f t="array" aca="1" ref="IG28" ca="1">IFERROR(IF(AND(НачИнвП_Дата&lt;=IG$3,КИнвП_Дата&gt;IG$3),
             INDEX(ЗФ,MATCH($A27,ЗФ!$A:$A,0),MATCH("На реализацию"&amp;YEAR(IG$3),ЗФ!$2:$2,0))*INDEX(КЗ!$A$1:$O$13,MATCH($A27,КЗ!$A:$A,0),MATCH(MONTH(IG$3),КЗ!$1:$1,0)),""),0)</f>
        <v>0</v>
      </c>
      <c r="IH28" s="238" cm="1">
        <f t="array" aca="1" ref="IH28" ca="1">IFERROR(IF(AND(НачИнвП_Дата&lt;=IH$3,КИнвП_Дата&gt;IH$3),
             INDEX(ЗФ,MATCH($A27,ЗФ!$A:$A,0),MATCH("На реализацию"&amp;YEAR(IH$3),ЗФ!$2:$2,0))*INDEX(КЗ!$A$1:$O$13,MATCH($A27,КЗ!$A:$A,0),MATCH(MONTH(IH$3),КЗ!$1:$1,0)),""),0)</f>
        <v>2.5</v>
      </c>
      <c r="II28" s="238" cm="1">
        <f t="array" aca="1" ref="II28" ca="1">IFERROR(IF(AND(НачИнвП_Дата&lt;=II$3,КИнвП_Дата&gt;II$3),
             INDEX(ЗФ,MATCH($A27,ЗФ!$A:$A,0),MATCH("На реализацию"&amp;YEAR(II$3),ЗФ!$2:$2,0))*INDEX(КЗ!$A$1:$O$13,MATCH($A27,КЗ!$A:$A,0),MATCH(MONTH(II$3),КЗ!$1:$1,0)),""),0)</f>
        <v>2.5</v>
      </c>
      <c r="IJ28" s="238" cm="1">
        <f t="array" aca="1" ref="IJ28" ca="1">IFERROR(IF(AND(НачИнвП_Дата&lt;=IJ$3,КИнвП_Дата&gt;IJ$3),
             INDEX(ЗФ,MATCH($A27,ЗФ!$A:$A,0),MATCH("На реализацию"&amp;YEAR(IJ$3),ЗФ!$2:$2,0))*INDEX(КЗ!$A$1:$O$13,MATCH($A27,КЗ!$A:$A,0),MATCH(MONTH(IJ$3),КЗ!$1:$1,0)),""),0)</f>
        <v>0</v>
      </c>
      <c r="IK28" s="238" cm="1">
        <f t="array" aca="1" ref="IK28" ca="1">IFERROR(IF(AND(НачИнвП_Дата&lt;=IK$3,КИнвП_Дата&gt;IK$3),
             INDEX(ЗФ,MATCH($A27,ЗФ!$A:$A,0),MATCH("На реализацию"&amp;YEAR(IK$3),ЗФ!$2:$2,0))*INDEX(КЗ!$A$1:$O$13,MATCH($A27,КЗ!$A:$A,0),MATCH(MONTH(IK$3),КЗ!$1:$1,0)),""),0)</f>
        <v>0</v>
      </c>
      <c r="IL28" s="238" cm="1">
        <f t="array" aca="1" ref="IL28" ca="1">IFERROR(IF(AND(НачИнвП_Дата&lt;=IL$3,КИнвП_Дата&gt;IL$3),
             INDEX(ЗФ,MATCH($A27,ЗФ!$A:$A,0),MATCH("На реализацию"&amp;YEAR(IL$3),ЗФ!$2:$2,0))*INDEX(КЗ!$A$1:$O$13,MATCH($A27,КЗ!$A:$A,0),MATCH(MONTH(IL$3),КЗ!$1:$1,0)),""),0)</f>
        <v>0</v>
      </c>
      <c r="IM28" s="238" cm="1">
        <f t="array" aca="1" ref="IM28" ca="1">IFERROR(IF(AND(НачИнвП_Дата&lt;=IM$3,КИнвП_Дата&gt;IM$3),
             INDEX(ЗФ,MATCH($A27,ЗФ!$A:$A,0),MATCH("На реализацию"&amp;YEAR(IM$3),ЗФ!$2:$2,0))*INDEX(КЗ!$A$1:$O$13,MATCH($A27,КЗ!$A:$A,0),MATCH(MONTH(IM$3),КЗ!$1:$1,0)),""),0)</f>
        <v>0</v>
      </c>
      <c r="IN28" s="548">
        <f t="shared" ref="IN28" ca="1" si="1076">SUM(IB28:IM28)</f>
        <v>5</v>
      </c>
      <c r="IO28" s="238" cm="1">
        <f t="array" aca="1" ref="IO28" ca="1">IFERROR(IF(AND(НачИнвП_Дата&lt;=IO$3,КИнвП_Дата&gt;IO$3),
             INDEX(ЗФ,MATCH($A27,ЗФ!$A:$A,0),MATCH("На реализацию"&amp;YEAR(IO$3),ЗФ!$2:$2,0))*INDEX(КЗ!$A$1:$O$13,MATCH($A27,КЗ!$A:$A,0),MATCH(MONTH(IO$3),КЗ!$1:$1,0)),""),0)</f>
        <v>0</v>
      </c>
      <c r="IP28" s="238" cm="1">
        <f t="array" aca="1" ref="IP28" ca="1">IFERROR(IF(AND(НачИнвП_Дата&lt;=IP$3,КИнвП_Дата&gt;IP$3),
             INDEX(ЗФ,MATCH($A27,ЗФ!$A:$A,0),MATCH("На реализацию"&amp;YEAR(IP$3),ЗФ!$2:$2,0))*INDEX(КЗ!$A$1:$O$13,MATCH($A27,КЗ!$A:$A,0),MATCH(MONTH(IP$3),КЗ!$1:$1,0)),""),0)</f>
        <v>0</v>
      </c>
      <c r="IQ28" s="238" cm="1">
        <f t="array" aca="1" ref="IQ28" ca="1">IFERROR(IF(AND(НачИнвП_Дата&lt;=IQ$3,КИнвП_Дата&gt;IQ$3),
             INDEX(ЗФ,MATCH($A27,ЗФ!$A:$A,0),MATCH("На реализацию"&amp;YEAR(IQ$3),ЗФ!$2:$2,0))*INDEX(КЗ!$A$1:$O$13,MATCH($A27,КЗ!$A:$A,0),MATCH(MONTH(IQ$3),КЗ!$1:$1,0)),""),0)</f>
        <v>0</v>
      </c>
      <c r="IR28" s="238" cm="1">
        <f t="array" aca="1" ref="IR28" ca="1">IFERROR(IF(AND(НачИнвП_Дата&lt;=IR$3,КИнвП_Дата&gt;IR$3),
             INDEX(ЗФ,MATCH($A27,ЗФ!$A:$A,0),MATCH("На реализацию"&amp;YEAR(IR$3),ЗФ!$2:$2,0))*INDEX(КЗ!$A$1:$O$13,MATCH($A27,КЗ!$A:$A,0),MATCH(MONTH(IR$3),КЗ!$1:$1,0)),""),0)</f>
        <v>0</v>
      </c>
      <c r="IS28" s="238" cm="1">
        <f t="array" aca="1" ref="IS28" ca="1">IFERROR(IF(AND(НачИнвП_Дата&lt;=IS$3,КИнвП_Дата&gt;IS$3),
             INDEX(ЗФ,MATCH($A27,ЗФ!$A:$A,0),MATCH("На реализацию"&amp;YEAR(IS$3),ЗФ!$2:$2,0))*INDEX(КЗ!$A$1:$O$13,MATCH($A27,КЗ!$A:$A,0),MATCH(MONTH(IS$3),КЗ!$1:$1,0)),""),0)</f>
        <v>0</v>
      </c>
      <c r="IT28" s="238" cm="1">
        <f t="array" aca="1" ref="IT28" ca="1">IFERROR(IF(AND(НачИнвП_Дата&lt;=IT$3,КИнвП_Дата&gt;IT$3),
             INDEX(ЗФ,MATCH($A27,ЗФ!$A:$A,0),MATCH("На реализацию"&amp;YEAR(IT$3),ЗФ!$2:$2,0))*INDEX(КЗ!$A$1:$O$13,MATCH($A27,КЗ!$A:$A,0),MATCH(MONTH(IT$3),КЗ!$1:$1,0)),""),0)</f>
        <v>0</v>
      </c>
      <c r="IU28" s="238" cm="1">
        <f t="array" aca="1" ref="IU28" ca="1">IFERROR(IF(AND(НачИнвП_Дата&lt;=IU$3,КИнвП_Дата&gt;IU$3),
             INDEX(ЗФ,MATCH($A27,ЗФ!$A:$A,0),MATCH("На реализацию"&amp;YEAR(IU$3),ЗФ!$2:$2,0))*INDEX(КЗ!$A$1:$O$13,MATCH($A27,КЗ!$A:$A,0),MATCH(MONTH(IU$3),КЗ!$1:$1,0)),""),0)</f>
        <v>2.5</v>
      </c>
      <c r="IV28" s="238" cm="1">
        <f t="array" aca="1" ref="IV28" ca="1">IFERROR(IF(AND(НачИнвП_Дата&lt;=IV$3,КИнвП_Дата&gt;IV$3),
             INDEX(ЗФ,MATCH($A27,ЗФ!$A:$A,0),MATCH("На реализацию"&amp;YEAR(IV$3),ЗФ!$2:$2,0))*INDEX(КЗ!$A$1:$O$13,MATCH($A27,КЗ!$A:$A,0),MATCH(MONTH(IV$3),КЗ!$1:$1,0)),""),0)</f>
        <v>2.5</v>
      </c>
      <c r="IW28" s="238" cm="1">
        <f t="array" aca="1" ref="IW28" ca="1">IFERROR(IF(AND(НачИнвП_Дата&lt;=IW$3,КИнвП_Дата&gt;IW$3),
             INDEX(ЗФ,MATCH($A27,ЗФ!$A:$A,0),MATCH("На реализацию"&amp;YEAR(IW$3),ЗФ!$2:$2,0))*INDEX(КЗ!$A$1:$O$13,MATCH($A27,КЗ!$A:$A,0),MATCH(MONTH(IW$3),КЗ!$1:$1,0)),""),0)</f>
        <v>0</v>
      </c>
      <c r="IX28" s="238" cm="1">
        <f t="array" aca="1" ref="IX28" ca="1">IFERROR(IF(AND(НачИнвП_Дата&lt;=IX$3,КИнвП_Дата&gt;IX$3),
             INDEX(ЗФ,MATCH($A27,ЗФ!$A:$A,0),MATCH("На реализацию"&amp;YEAR(IX$3),ЗФ!$2:$2,0))*INDEX(КЗ!$A$1:$O$13,MATCH($A27,КЗ!$A:$A,0),MATCH(MONTH(IX$3),КЗ!$1:$1,0)),""),0)</f>
        <v>0</v>
      </c>
      <c r="IY28" s="238" cm="1">
        <f t="array" aca="1" ref="IY28" ca="1">IFERROR(IF(AND(НачИнвП_Дата&lt;=IY$3,КИнвП_Дата&gt;IY$3),
             INDEX(ЗФ,MATCH($A27,ЗФ!$A:$A,0),MATCH("На реализацию"&amp;YEAR(IY$3),ЗФ!$2:$2,0))*INDEX(КЗ!$A$1:$O$13,MATCH($A27,КЗ!$A:$A,0),MATCH(MONTH(IY$3),КЗ!$1:$1,0)),""),0)</f>
        <v>0</v>
      </c>
      <c r="IZ28" s="238" cm="1">
        <f t="array" aca="1" ref="IZ28" ca="1">IFERROR(IF(AND(НачИнвП_Дата&lt;=IZ$3,КИнвП_Дата&gt;IZ$3),
             INDEX(ЗФ,MATCH($A27,ЗФ!$A:$A,0),MATCH("На реализацию"&amp;YEAR(IZ$3),ЗФ!$2:$2,0))*INDEX(КЗ!$A$1:$O$13,MATCH($A27,КЗ!$A:$A,0),MATCH(MONTH(IZ$3),КЗ!$1:$1,0)),""),0)</f>
        <v>0</v>
      </c>
      <c r="JA28" s="548">
        <f t="shared" ref="JA28" ca="1" si="1077">SUM(IO28:IZ28)</f>
        <v>5</v>
      </c>
      <c r="JB28" s="238" cm="1">
        <f t="array" aca="1" ref="JB28" ca="1">IFERROR(IF(AND(НачИнвП_Дата&lt;=JB$3,КИнвП_Дата&gt;JB$3),
             INDEX(ЗФ,MATCH($A27,ЗФ!$A:$A,0),MATCH("На реализацию"&amp;YEAR(JB$3),ЗФ!$2:$2,0))*INDEX(КЗ!$A$1:$O$13,MATCH($A27,КЗ!$A:$A,0),MATCH(MONTH(JB$3),КЗ!$1:$1,0)),""),0)</f>
        <v>0</v>
      </c>
      <c r="JC28" s="238" cm="1">
        <f t="array" aca="1" ref="JC28" ca="1">IFERROR(IF(AND(НачИнвП_Дата&lt;=JC$3,КИнвП_Дата&gt;JC$3),
             INDEX(ЗФ,MATCH($A27,ЗФ!$A:$A,0),MATCH("На реализацию"&amp;YEAR(JC$3),ЗФ!$2:$2,0))*INDEX(КЗ!$A$1:$O$13,MATCH($A27,КЗ!$A:$A,0),MATCH(MONTH(JC$3),КЗ!$1:$1,0)),""),0)</f>
        <v>0</v>
      </c>
      <c r="JD28" s="238" cm="1">
        <f t="array" aca="1" ref="JD28" ca="1">IFERROR(IF(AND(НачИнвП_Дата&lt;=JD$3,КИнвП_Дата&gt;JD$3),
             INDEX(ЗФ,MATCH($A27,ЗФ!$A:$A,0),MATCH("На реализацию"&amp;YEAR(JD$3),ЗФ!$2:$2,0))*INDEX(КЗ!$A$1:$O$13,MATCH($A27,КЗ!$A:$A,0),MATCH(MONTH(JD$3),КЗ!$1:$1,0)),""),0)</f>
        <v>0</v>
      </c>
      <c r="JE28" s="238" cm="1">
        <f t="array" aca="1" ref="JE28" ca="1">IFERROR(IF(AND(НачИнвП_Дата&lt;=JE$3,КИнвП_Дата&gt;JE$3),
             INDEX(ЗФ,MATCH($A27,ЗФ!$A:$A,0),MATCH("На реализацию"&amp;YEAR(JE$3),ЗФ!$2:$2,0))*INDEX(КЗ!$A$1:$O$13,MATCH($A27,КЗ!$A:$A,0),MATCH(MONTH(JE$3),КЗ!$1:$1,0)),""),0)</f>
        <v>0</v>
      </c>
      <c r="JF28" s="238" cm="1">
        <f t="array" aca="1" ref="JF28" ca="1">IFERROR(IF(AND(НачИнвП_Дата&lt;=JF$3,КИнвП_Дата&gt;JF$3),
             INDEX(ЗФ,MATCH($A27,ЗФ!$A:$A,0),MATCH("На реализацию"&amp;YEAR(JF$3),ЗФ!$2:$2,0))*INDEX(КЗ!$A$1:$O$13,MATCH($A27,КЗ!$A:$A,0),MATCH(MONTH(JF$3),КЗ!$1:$1,0)),""),0)</f>
        <v>0</v>
      </c>
      <c r="JG28" s="238" cm="1">
        <f t="array" aca="1" ref="JG28" ca="1">IFERROR(IF(AND(НачИнвП_Дата&lt;=JG$3,КИнвП_Дата&gt;JG$3),
             INDEX(ЗФ,MATCH($A27,ЗФ!$A:$A,0),MATCH("На реализацию"&amp;YEAR(JG$3),ЗФ!$2:$2,0))*INDEX(КЗ!$A$1:$O$13,MATCH($A27,КЗ!$A:$A,0),MATCH(MONTH(JG$3),КЗ!$1:$1,0)),""),0)</f>
        <v>0</v>
      </c>
      <c r="JH28" s="238" cm="1">
        <f t="array" aca="1" ref="JH28" ca="1">IFERROR(IF(AND(НачИнвП_Дата&lt;=JH$3,КИнвП_Дата&gt;JH$3),
             INDEX(ЗФ,MATCH($A27,ЗФ!$A:$A,0),MATCH("На реализацию"&amp;YEAR(JH$3),ЗФ!$2:$2,0))*INDEX(КЗ!$A$1:$O$13,MATCH($A27,КЗ!$A:$A,0),MATCH(MONTH(JH$3),КЗ!$1:$1,0)),""),0)</f>
        <v>2.5</v>
      </c>
      <c r="JI28" s="238" cm="1">
        <f t="array" aca="1" ref="JI28" ca="1">IFERROR(IF(AND(НачИнвП_Дата&lt;=JI$3,КИнвП_Дата&gt;JI$3),
             INDEX(ЗФ,MATCH($A27,ЗФ!$A:$A,0),MATCH("На реализацию"&amp;YEAR(JI$3),ЗФ!$2:$2,0))*INDEX(КЗ!$A$1:$O$13,MATCH($A27,КЗ!$A:$A,0),MATCH(MONTH(JI$3),КЗ!$1:$1,0)),""),0)</f>
        <v>2.5</v>
      </c>
      <c r="JJ28" s="238" cm="1">
        <f t="array" aca="1" ref="JJ28" ca="1">IFERROR(IF(AND(НачИнвП_Дата&lt;=JJ$3,КИнвП_Дата&gt;JJ$3),
             INDEX(ЗФ,MATCH($A27,ЗФ!$A:$A,0),MATCH("На реализацию"&amp;YEAR(JJ$3),ЗФ!$2:$2,0))*INDEX(КЗ!$A$1:$O$13,MATCH($A27,КЗ!$A:$A,0),MATCH(MONTH(JJ$3),КЗ!$1:$1,0)),""),0)</f>
        <v>0</v>
      </c>
      <c r="JK28" s="238" cm="1">
        <f t="array" aca="1" ref="JK28" ca="1">IFERROR(IF(AND(НачИнвП_Дата&lt;=JK$3,КИнвП_Дата&gt;JK$3),
             INDEX(ЗФ,MATCH($A27,ЗФ!$A:$A,0),MATCH("На реализацию"&amp;YEAR(JK$3),ЗФ!$2:$2,0))*INDEX(КЗ!$A$1:$O$13,MATCH($A27,КЗ!$A:$A,0),MATCH(MONTH(JK$3),КЗ!$1:$1,0)),""),0)</f>
        <v>0</v>
      </c>
      <c r="JL28" s="238" cm="1">
        <f t="array" aca="1" ref="JL28" ca="1">IFERROR(IF(AND(НачИнвП_Дата&lt;=JL$3,КИнвП_Дата&gt;JL$3),
             INDEX(ЗФ,MATCH($A27,ЗФ!$A:$A,0),MATCH("На реализацию"&amp;YEAR(JL$3),ЗФ!$2:$2,0))*INDEX(КЗ!$A$1:$O$13,MATCH($A27,КЗ!$A:$A,0),MATCH(MONTH(JL$3),КЗ!$1:$1,0)),""),0)</f>
        <v>0</v>
      </c>
      <c r="JM28" s="238" cm="1">
        <f t="array" aca="1" ref="JM28" ca="1">IFERROR(IF(AND(НачИнвП_Дата&lt;=JM$3,КИнвП_Дата&gt;JM$3),
             INDEX(ЗФ,MATCH($A27,ЗФ!$A:$A,0),MATCH("На реализацию"&amp;YEAR(JM$3),ЗФ!$2:$2,0))*INDEX(КЗ!$A$1:$O$13,MATCH($A27,КЗ!$A:$A,0),MATCH(MONTH(JM$3),КЗ!$1:$1,0)),""),0)</f>
        <v>0</v>
      </c>
      <c r="JN28" s="548">
        <f t="shared" ref="JN28" ca="1" si="1078">SUM(JB28:JM28)</f>
        <v>5</v>
      </c>
      <c r="JO28" s="238" cm="1">
        <f t="array" aca="1" ref="JO28" ca="1">IFERROR(IF(AND(НачИнвП_Дата&lt;=JO$3,КИнвП_Дата&gt;JO$3),
             INDEX(ЗФ,MATCH($A27,ЗФ!$A:$A,0),MATCH("На реализацию"&amp;YEAR(JO$3),ЗФ!$2:$2,0))*INDEX(КЗ!$A$1:$O$13,MATCH($A27,КЗ!$A:$A,0),MATCH(MONTH(JO$3),КЗ!$1:$1,0)),""),0)</f>
        <v>0</v>
      </c>
      <c r="JP28" s="238" cm="1">
        <f t="array" aca="1" ref="JP28" ca="1">IFERROR(IF(AND(НачИнвП_Дата&lt;=JP$3,КИнвП_Дата&gt;JP$3),
             INDEX(ЗФ,MATCH($A27,ЗФ!$A:$A,0),MATCH("На реализацию"&amp;YEAR(JP$3),ЗФ!$2:$2,0))*INDEX(КЗ!$A$1:$O$13,MATCH($A27,КЗ!$A:$A,0),MATCH(MONTH(JP$3),КЗ!$1:$1,0)),""),0)</f>
        <v>0</v>
      </c>
      <c r="JQ28" s="238" cm="1">
        <f t="array" aca="1" ref="JQ28" ca="1">IFERROR(IF(AND(НачИнвП_Дата&lt;=JQ$3,КИнвП_Дата&gt;JQ$3),
             INDEX(ЗФ,MATCH($A27,ЗФ!$A:$A,0),MATCH("На реализацию"&amp;YEAR(JQ$3),ЗФ!$2:$2,0))*INDEX(КЗ!$A$1:$O$13,MATCH($A27,КЗ!$A:$A,0),MATCH(MONTH(JQ$3),КЗ!$1:$1,0)),""),0)</f>
        <v>0</v>
      </c>
      <c r="JR28" s="238" cm="1">
        <f t="array" aca="1" ref="JR28" ca="1">IFERROR(IF(AND(НачИнвП_Дата&lt;=JR$3,КИнвП_Дата&gt;JR$3),
             INDEX(ЗФ,MATCH($A27,ЗФ!$A:$A,0),MATCH("На реализацию"&amp;YEAR(JR$3),ЗФ!$2:$2,0))*INDEX(КЗ!$A$1:$O$13,MATCH($A27,КЗ!$A:$A,0),MATCH(MONTH(JR$3),КЗ!$1:$1,0)),""),0)</f>
        <v>0</v>
      </c>
      <c r="JS28" s="238" cm="1">
        <f t="array" aca="1" ref="JS28" ca="1">IFERROR(IF(AND(НачИнвП_Дата&lt;=JS$3,КИнвП_Дата&gt;JS$3),
             INDEX(ЗФ,MATCH($A27,ЗФ!$A:$A,0),MATCH("На реализацию"&amp;YEAR(JS$3),ЗФ!$2:$2,0))*INDEX(КЗ!$A$1:$O$13,MATCH($A27,КЗ!$A:$A,0),MATCH(MONTH(JS$3),КЗ!$1:$1,0)),""),0)</f>
        <v>0</v>
      </c>
      <c r="JT28" s="238" cm="1">
        <f t="array" aca="1" ref="JT28" ca="1">IFERROR(IF(AND(НачИнвП_Дата&lt;=JT$3,КИнвП_Дата&gt;JT$3),
             INDEX(ЗФ,MATCH($A27,ЗФ!$A:$A,0),MATCH("На реализацию"&amp;YEAR(JT$3),ЗФ!$2:$2,0))*INDEX(КЗ!$A$1:$O$13,MATCH($A27,КЗ!$A:$A,0),MATCH(MONTH(JT$3),КЗ!$1:$1,0)),""),0)</f>
        <v>0</v>
      </c>
      <c r="JU28" s="238" cm="1">
        <f t="array" aca="1" ref="JU28" ca="1">IFERROR(IF(AND(НачИнвП_Дата&lt;=JU$3,КИнвП_Дата&gt;JU$3),
             INDEX(ЗФ,MATCH($A27,ЗФ!$A:$A,0),MATCH("На реализацию"&amp;YEAR(JU$3),ЗФ!$2:$2,0))*INDEX(КЗ!$A$1:$O$13,MATCH($A27,КЗ!$A:$A,0),MATCH(MONTH(JU$3),КЗ!$1:$1,0)),""),0)</f>
        <v>2.5</v>
      </c>
      <c r="JV28" s="238" cm="1">
        <f t="array" aca="1" ref="JV28" ca="1">IFERROR(IF(AND(НачИнвП_Дата&lt;=JV$3,КИнвП_Дата&gt;JV$3),
             INDEX(ЗФ,MATCH($A27,ЗФ!$A:$A,0),MATCH("На реализацию"&amp;YEAR(JV$3),ЗФ!$2:$2,0))*INDEX(КЗ!$A$1:$O$13,MATCH($A27,КЗ!$A:$A,0),MATCH(MONTH(JV$3),КЗ!$1:$1,0)),""),0)</f>
        <v>2.5</v>
      </c>
      <c r="JW28" s="238" cm="1">
        <f t="array" aca="1" ref="JW28" ca="1">IFERROR(IF(AND(НачИнвП_Дата&lt;=JW$3,КИнвП_Дата&gt;JW$3),
             INDEX(ЗФ,MATCH($A27,ЗФ!$A:$A,0),MATCH("На реализацию"&amp;YEAR(JW$3),ЗФ!$2:$2,0))*INDEX(КЗ!$A$1:$O$13,MATCH($A27,КЗ!$A:$A,0),MATCH(MONTH(JW$3),КЗ!$1:$1,0)),""),0)</f>
        <v>0</v>
      </c>
      <c r="JX28" s="238" cm="1">
        <f t="array" aca="1" ref="JX28" ca="1">IFERROR(IF(AND(НачИнвП_Дата&lt;=JX$3,КИнвП_Дата&gt;JX$3),
             INDEX(ЗФ,MATCH($A27,ЗФ!$A:$A,0),MATCH("На реализацию"&amp;YEAR(JX$3),ЗФ!$2:$2,0))*INDEX(КЗ!$A$1:$O$13,MATCH($A27,КЗ!$A:$A,0),MATCH(MONTH(JX$3),КЗ!$1:$1,0)),""),0)</f>
        <v>0</v>
      </c>
      <c r="JY28" s="238" cm="1">
        <f t="array" aca="1" ref="JY28" ca="1">IFERROR(IF(AND(НачИнвП_Дата&lt;=JY$3,КИнвП_Дата&gt;JY$3),
             INDEX(ЗФ,MATCH($A27,ЗФ!$A:$A,0),MATCH("На реализацию"&amp;YEAR(JY$3),ЗФ!$2:$2,0))*INDEX(КЗ!$A$1:$O$13,MATCH($A27,КЗ!$A:$A,0),MATCH(MONTH(JY$3),КЗ!$1:$1,0)),""),0)</f>
        <v>0</v>
      </c>
      <c r="JZ28" s="238" cm="1">
        <f t="array" aca="1" ref="JZ28" ca="1">IFERROR(IF(AND(НачИнвП_Дата&lt;=JZ$3,КИнвП_Дата&gt;JZ$3),
             INDEX(ЗФ,MATCH($A27,ЗФ!$A:$A,0),MATCH("На реализацию"&amp;YEAR(JZ$3),ЗФ!$2:$2,0))*INDEX(КЗ!$A$1:$O$13,MATCH($A27,КЗ!$A:$A,0),MATCH(MONTH(JZ$3),КЗ!$1:$1,0)),""),0)</f>
        <v>0</v>
      </c>
      <c r="KA28" s="548">
        <f t="shared" ref="KA28" ca="1" si="1079">SUM(JO28:JZ28)</f>
        <v>5</v>
      </c>
      <c r="KB28" s="238" cm="1">
        <f t="array" aca="1" ref="KB28" ca="1">IFERROR(IF(AND(НачИнвП_Дата&lt;=KB$3,КИнвП_Дата&gt;KB$3),
             INDEX(ЗФ,MATCH($A27,ЗФ!$A:$A,0),MATCH("На реализацию"&amp;YEAR(KB$3),ЗФ!$2:$2,0))*INDEX(КЗ!$A$1:$O$13,MATCH($A27,КЗ!$A:$A,0),MATCH(MONTH(KB$3),КЗ!$1:$1,0)),""),0)</f>
        <v>0</v>
      </c>
      <c r="KC28" s="238" cm="1">
        <f t="array" aca="1" ref="KC28" ca="1">IFERROR(IF(AND(НачИнвП_Дата&lt;=KC$3,КИнвП_Дата&gt;KC$3),
             INDEX(ЗФ,MATCH($A27,ЗФ!$A:$A,0),MATCH("На реализацию"&amp;YEAR(KC$3),ЗФ!$2:$2,0))*INDEX(КЗ!$A$1:$O$13,MATCH($A27,КЗ!$A:$A,0),MATCH(MONTH(KC$3),КЗ!$1:$1,0)),""),0)</f>
        <v>0</v>
      </c>
      <c r="KD28" s="238" cm="1">
        <f t="array" aca="1" ref="KD28" ca="1">IFERROR(IF(AND(НачИнвП_Дата&lt;=KD$3,КИнвП_Дата&gt;KD$3),
             INDEX(ЗФ,MATCH($A27,ЗФ!$A:$A,0),MATCH("На реализацию"&amp;YEAR(KD$3),ЗФ!$2:$2,0))*INDEX(КЗ!$A$1:$O$13,MATCH($A27,КЗ!$A:$A,0),MATCH(MONTH(KD$3),КЗ!$1:$1,0)),""),0)</f>
        <v>0</v>
      </c>
      <c r="KE28" s="238" cm="1">
        <f t="array" aca="1" ref="KE28" ca="1">IFERROR(IF(AND(НачИнвП_Дата&lt;=KE$3,КИнвП_Дата&gt;KE$3),
             INDEX(ЗФ,MATCH($A27,ЗФ!$A:$A,0),MATCH("На реализацию"&amp;YEAR(KE$3),ЗФ!$2:$2,0))*INDEX(КЗ!$A$1:$O$13,MATCH($A27,КЗ!$A:$A,0),MATCH(MONTH(KE$3),КЗ!$1:$1,0)),""),0)</f>
        <v>0</v>
      </c>
      <c r="KF28" s="238" cm="1">
        <f t="array" aca="1" ref="KF28" ca="1">IFERROR(IF(AND(НачИнвП_Дата&lt;=KF$3,КИнвП_Дата&gt;KF$3),
             INDEX(ЗФ,MATCH($A27,ЗФ!$A:$A,0),MATCH("На реализацию"&amp;YEAR(KF$3),ЗФ!$2:$2,0))*INDEX(КЗ!$A$1:$O$13,MATCH($A27,КЗ!$A:$A,0),MATCH(MONTH(KF$3),КЗ!$1:$1,0)),""),0)</f>
        <v>0</v>
      </c>
      <c r="KG28" s="238" cm="1">
        <f t="array" aca="1" ref="KG28" ca="1">IFERROR(IF(AND(НачИнвП_Дата&lt;=KG$3,КИнвП_Дата&gt;KG$3),
             INDEX(ЗФ,MATCH($A27,ЗФ!$A:$A,0),MATCH("На реализацию"&amp;YEAR(KG$3),ЗФ!$2:$2,0))*INDEX(КЗ!$A$1:$O$13,MATCH($A27,КЗ!$A:$A,0),MATCH(MONTH(KG$3),КЗ!$1:$1,0)),""),0)</f>
        <v>0</v>
      </c>
      <c r="KH28" s="238" cm="1">
        <f t="array" aca="1" ref="KH28" ca="1">IFERROR(IF(AND(НачИнвП_Дата&lt;=KH$3,КИнвП_Дата&gt;KH$3),
             INDEX(ЗФ,MATCH($A27,ЗФ!$A:$A,0),MATCH("На реализацию"&amp;YEAR(KH$3),ЗФ!$2:$2,0))*INDEX(КЗ!$A$1:$O$13,MATCH($A27,КЗ!$A:$A,0),MATCH(MONTH(KH$3),КЗ!$1:$1,0)),""),0)</f>
        <v>2.5</v>
      </c>
      <c r="KI28" s="238" cm="1">
        <f t="array" aca="1" ref="KI28" ca="1">IFERROR(IF(AND(НачИнвП_Дата&lt;=KI$3,КИнвП_Дата&gt;KI$3),
             INDEX(ЗФ,MATCH($A27,ЗФ!$A:$A,0),MATCH("На реализацию"&amp;YEAR(KI$3),ЗФ!$2:$2,0))*INDEX(КЗ!$A$1:$O$13,MATCH($A27,КЗ!$A:$A,0),MATCH(MONTH(KI$3),КЗ!$1:$1,0)),""),0)</f>
        <v>2.5</v>
      </c>
      <c r="KJ28" s="238" cm="1">
        <f t="array" aca="1" ref="KJ28" ca="1">IFERROR(IF(AND(НачИнвП_Дата&lt;=KJ$3,КИнвП_Дата&gt;KJ$3),
             INDEX(ЗФ,MATCH($A27,ЗФ!$A:$A,0),MATCH("На реализацию"&amp;YEAR(KJ$3),ЗФ!$2:$2,0))*INDEX(КЗ!$A$1:$O$13,MATCH($A27,КЗ!$A:$A,0),MATCH(MONTH(KJ$3),КЗ!$1:$1,0)),""),0)</f>
        <v>0</v>
      </c>
      <c r="KK28" s="238" cm="1">
        <f t="array" aca="1" ref="KK28" ca="1">IFERROR(IF(AND(НачИнвП_Дата&lt;=KK$3,КИнвП_Дата&gt;KK$3),
             INDEX(ЗФ,MATCH($A27,ЗФ!$A:$A,0),MATCH("На реализацию"&amp;YEAR(KK$3),ЗФ!$2:$2,0))*INDEX(КЗ!$A$1:$O$13,MATCH($A27,КЗ!$A:$A,0),MATCH(MONTH(KK$3),КЗ!$1:$1,0)),""),0)</f>
        <v>0</v>
      </c>
      <c r="KL28" s="238" cm="1">
        <f t="array" aca="1" ref="KL28" ca="1">IFERROR(IF(AND(НачИнвП_Дата&lt;=KL$3,КИнвП_Дата&gt;KL$3),
             INDEX(ЗФ,MATCH($A27,ЗФ!$A:$A,0),MATCH("На реализацию"&amp;YEAR(KL$3),ЗФ!$2:$2,0))*INDEX(КЗ!$A$1:$O$13,MATCH($A27,КЗ!$A:$A,0),MATCH(MONTH(KL$3),КЗ!$1:$1,0)),""),0)</f>
        <v>0</v>
      </c>
      <c r="KM28" s="238" cm="1">
        <f t="array" aca="1" ref="KM28" ca="1">IFERROR(IF(AND(НачИнвП_Дата&lt;=KM$3,КИнвП_Дата&gt;KM$3),
             INDEX(ЗФ,MATCH($A27,ЗФ!$A:$A,0),MATCH("На реализацию"&amp;YEAR(KM$3),ЗФ!$2:$2,0))*INDEX(КЗ!$A$1:$O$13,MATCH($A27,КЗ!$A:$A,0),MATCH(MONTH(KM$3),КЗ!$1:$1,0)),""),0)</f>
        <v>0</v>
      </c>
      <c r="KN28" s="548">
        <f t="shared" ref="KN28" ca="1" si="1080">SUM(KB28:KM28)</f>
        <v>5</v>
      </c>
      <c r="KO28" s="238" cm="1">
        <f t="array" aca="1" ref="KO28" ca="1">IFERROR(IF(AND(НачИнвП_Дата&lt;=KO$3,КИнвП_Дата&gt;KO$3),
             INDEX(ЗФ,MATCH($A27,ЗФ!$A:$A,0),MATCH("На реализацию"&amp;YEAR(KO$3),ЗФ!$2:$2,0))*INDEX(КЗ!$A$1:$O$13,MATCH($A27,КЗ!$A:$A,0),MATCH(MONTH(KO$3),КЗ!$1:$1,0)),""),0)</f>
        <v>0</v>
      </c>
      <c r="KP28" s="238" cm="1">
        <f t="array" aca="1" ref="KP28" ca="1">IFERROR(IF(AND(НачИнвП_Дата&lt;=KP$3,КИнвП_Дата&gt;KP$3),
             INDEX(ЗФ,MATCH($A27,ЗФ!$A:$A,0),MATCH("На реализацию"&amp;YEAR(KP$3),ЗФ!$2:$2,0))*INDEX(КЗ!$A$1:$O$13,MATCH($A27,КЗ!$A:$A,0),MATCH(MONTH(KP$3),КЗ!$1:$1,0)),""),0)</f>
        <v>0</v>
      </c>
      <c r="KQ28" s="238" cm="1">
        <f t="array" aca="1" ref="KQ28" ca="1">IFERROR(IF(AND(НачИнвП_Дата&lt;=KQ$3,КИнвП_Дата&gt;KQ$3),
             INDEX(ЗФ,MATCH($A27,ЗФ!$A:$A,0),MATCH("На реализацию"&amp;YEAR(KQ$3),ЗФ!$2:$2,0))*INDEX(КЗ!$A$1:$O$13,MATCH($A27,КЗ!$A:$A,0),MATCH(MONTH(KQ$3),КЗ!$1:$1,0)),""),0)</f>
        <v>0</v>
      </c>
      <c r="KR28" s="238" cm="1">
        <f t="array" aca="1" ref="KR28" ca="1">IFERROR(IF(AND(НачИнвП_Дата&lt;=KR$3,КИнвП_Дата&gt;KR$3),
             INDEX(ЗФ,MATCH($A27,ЗФ!$A:$A,0),MATCH("На реализацию"&amp;YEAR(KR$3),ЗФ!$2:$2,0))*INDEX(КЗ!$A$1:$O$13,MATCH($A27,КЗ!$A:$A,0),MATCH(MONTH(KR$3),КЗ!$1:$1,0)),""),0)</f>
        <v>0</v>
      </c>
      <c r="KS28" s="238" cm="1">
        <f t="array" aca="1" ref="KS28" ca="1">IFERROR(IF(AND(НачИнвП_Дата&lt;=KS$3,КИнвП_Дата&gt;KS$3),
             INDEX(ЗФ,MATCH($A27,ЗФ!$A:$A,0),MATCH("На реализацию"&amp;YEAR(KS$3),ЗФ!$2:$2,0))*INDEX(КЗ!$A$1:$O$13,MATCH($A27,КЗ!$A:$A,0),MATCH(MONTH(KS$3),КЗ!$1:$1,0)),""),0)</f>
        <v>0</v>
      </c>
      <c r="KT28" s="238" cm="1">
        <f t="array" aca="1" ref="KT28" ca="1">IFERROR(IF(AND(НачИнвП_Дата&lt;=KT$3,КИнвП_Дата&gt;KT$3),
             INDEX(ЗФ,MATCH($A27,ЗФ!$A:$A,0),MATCH("На реализацию"&amp;YEAR(KT$3),ЗФ!$2:$2,0))*INDEX(КЗ!$A$1:$O$13,MATCH($A27,КЗ!$A:$A,0),MATCH(MONTH(KT$3),КЗ!$1:$1,0)),""),0)</f>
        <v>0</v>
      </c>
      <c r="KU28" s="238" cm="1">
        <f t="array" aca="1" ref="KU28" ca="1">IFERROR(IF(AND(НачИнвП_Дата&lt;=KU$3,КИнвП_Дата&gt;KU$3),
             INDEX(ЗФ,MATCH($A27,ЗФ!$A:$A,0),MATCH("На реализацию"&amp;YEAR(KU$3),ЗФ!$2:$2,0))*INDEX(КЗ!$A$1:$O$13,MATCH($A27,КЗ!$A:$A,0),MATCH(MONTH(KU$3),КЗ!$1:$1,0)),""),0)</f>
        <v>2.5</v>
      </c>
      <c r="KV28" s="238" cm="1">
        <f t="array" aca="1" ref="KV28" ca="1">IFERROR(IF(AND(НачИнвП_Дата&lt;=KV$3,КИнвП_Дата&gt;KV$3),
             INDEX(ЗФ,MATCH($A27,ЗФ!$A:$A,0),MATCH("На реализацию"&amp;YEAR(KV$3),ЗФ!$2:$2,0))*INDEX(КЗ!$A$1:$O$13,MATCH($A27,КЗ!$A:$A,0),MATCH(MONTH(KV$3),КЗ!$1:$1,0)),""),0)</f>
        <v>2.5</v>
      </c>
      <c r="KW28" s="238" cm="1">
        <f t="array" aca="1" ref="KW28" ca="1">IFERROR(IF(AND(НачИнвП_Дата&lt;=KW$3,КИнвП_Дата&gt;KW$3),
             INDEX(ЗФ,MATCH($A27,ЗФ!$A:$A,0),MATCH("На реализацию"&amp;YEAR(KW$3),ЗФ!$2:$2,0))*INDEX(КЗ!$A$1:$O$13,MATCH($A27,КЗ!$A:$A,0),MATCH(MONTH(KW$3),КЗ!$1:$1,0)),""),0)</f>
        <v>0</v>
      </c>
      <c r="KX28" s="238" cm="1">
        <f t="array" aca="1" ref="KX28" ca="1">IFERROR(IF(AND(НачИнвП_Дата&lt;=KX$3,КИнвП_Дата&gt;KX$3),
             INDEX(ЗФ,MATCH($A27,ЗФ!$A:$A,0),MATCH("На реализацию"&amp;YEAR(KX$3),ЗФ!$2:$2,0))*INDEX(КЗ!$A$1:$O$13,MATCH($A27,КЗ!$A:$A,0),MATCH(MONTH(KX$3),КЗ!$1:$1,0)),""),0)</f>
        <v>0</v>
      </c>
      <c r="KY28" s="238" cm="1">
        <f t="array" aca="1" ref="KY28" ca="1">IFERROR(IF(AND(НачИнвП_Дата&lt;=KY$3,КИнвП_Дата&gt;KY$3),
             INDEX(ЗФ,MATCH($A27,ЗФ!$A:$A,0),MATCH("На реализацию"&amp;YEAR(KY$3),ЗФ!$2:$2,0))*INDEX(КЗ!$A$1:$O$13,MATCH($A27,КЗ!$A:$A,0),MATCH(MONTH(KY$3),КЗ!$1:$1,0)),""),0)</f>
        <v>0</v>
      </c>
      <c r="KZ28" s="238" cm="1">
        <f t="array" aca="1" ref="KZ28" ca="1">IFERROR(IF(AND(НачИнвП_Дата&lt;=KZ$3,КИнвП_Дата&gt;KZ$3),
             INDEX(ЗФ,MATCH($A27,ЗФ!$A:$A,0),MATCH("На реализацию"&amp;YEAR(KZ$3),ЗФ!$2:$2,0))*INDEX(КЗ!$A$1:$O$13,MATCH($A27,КЗ!$A:$A,0),MATCH(MONTH(KZ$3),КЗ!$1:$1,0)),""),0)</f>
        <v>0</v>
      </c>
      <c r="LA28" s="548">
        <f t="shared" ref="LA28" ca="1" si="1081">SUM(KO28:KZ28)</f>
        <v>5</v>
      </c>
      <c r="LB28" s="238" cm="1">
        <f t="array" aca="1" ref="LB28" ca="1">IFERROR(IF(AND(НачИнвП_Дата&lt;=LB$3,КИнвП_Дата&gt;LB$3),
             INDEX(ЗФ,MATCH($A27,ЗФ!$A:$A,0),MATCH("На реализацию"&amp;YEAR(LB$3),ЗФ!$2:$2,0))*INDEX(КЗ!$A$1:$O$13,MATCH($A27,КЗ!$A:$A,0),MATCH(MONTH(LB$3),КЗ!$1:$1,0)),""),0)</f>
        <v>0</v>
      </c>
      <c r="LC28" s="238" cm="1">
        <f t="array" aca="1" ref="LC28" ca="1">IFERROR(IF(AND(НачИнвП_Дата&lt;=LC$3,КИнвП_Дата&gt;LC$3),
             INDEX(ЗФ,MATCH($A27,ЗФ!$A:$A,0),MATCH("На реализацию"&amp;YEAR(LC$3),ЗФ!$2:$2,0))*INDEX(КЗ!$A$1:$O$13,MATCH($A27,КЗ!$A:$A,0),MATCH(MONTH(LC$3),КЗ!$1:$1,0)),""),0)</f>
        <v>0</v>
      </c>
      <c r="LD28" s="238" cm="1">
        <f t="array" aca="1" ref="LD28" ca="1">IFERROR(IF(AND(НачИнвП_Дата&lt;=LD$3,КИнвП_Дата&gt;LD$3),
             INDEX(ЗФ,MATCH($A27,ЗФ!$A:$A,0),MATCH("На реализацию"&amp;YEAR(LD$3),ЗФ!$2:$2,0))*INDEX(КЗ!$A$1:$O$13,MATCH($A27,КЗ!$A:$A,0),MATCH(MONTH(LD$3),КЗ!$1:$1,0)),""),0)</f>
        <v>0</v>
      </c>
      <c r="LE28" s="238" cm="1">
        <f t="array" aca="1" ref="LE28" ca="1">IFERROR(IF(AND(НачИнвП_Дата&lt;=LE$3,КИнвП_Дата&gt;LE$3),
             INDEX(ЗФ,MATCH($A27,ЗФ!$A:$A,0),MATCH("На реализацию"&amp;YEAR(LE$3),ЗФ!$2:$2,0))*INDEX(КЗ!$A$1:$O$13,MATCH($A27,КЗ!$A:$A,0),MATCH(MONTH(LE$3),КЗ!$1:$1,0)),""),0)</f>
        <v>0</v>
      </c>
      <c r="LF28" s="238" cm="1">
        <f t="array" aca="1" ref="LF28" ca="1">IFERROR(IF(AND(НачИнвП_Дата&lt;=LF$3,КИнвП_Дата&gt;LF$3),
             INDEX(ЗФ,MATCH($A27,ЗФ!$A:$A,0),MATCH("На реализацию"&amp;YEAR(LF$3),ЗФ!$2:$2,0))*INDEX(КЗ!$A$1:$O$13,MATCH($A27,КЗ!$A:$A,0),MATCH(MONTH(LF$3),КЗ!$1:$1,0)),""),0)</f>
        <v>0</v>
      </c>
      <c r="LG28" s="238" cm="1">
        <f t="array" aca="1" ref="LG28" ca="1">IFERROR(IF(AND(НачИнвП_Дата&lt;=LG$3,КИнвП_Дата&gt;LG$3),
             INDEX(ЗФ,MATCH($A27,ЗФ!$A:$A,0),MATCH("На реализацию"&amp;YEAR(LG$3),ЗФ!$2:$2,0))*INDEX(КЗ!$A$1:$O$13,MATCH($A27,КЗ!$A:$A,0),MATCH(MONTH(LG$3),КЗ!$1:$1,0)),""),0)</f>
        <v>0</v>
      </c>
      <c r="LH28" s="238" cm="1">
        <f t="array" aca="1" ref="LH28" ca="1">IFERROR(IF(AND(НачИнвП_Дата&lt;=LH$3,КИнвП_Дата&gt;LH$3),
             INDEX(ЗФ,MATCH($A27,ЗФ!$A:$A,0),MATCH("На реализацию"&amp;YEAR(LH$3),ЗФ!$2:$2,0))*INDEX(КЗ!$A$1:$O$13,MATCH($A27,КЗ!$A:$A,0),MATCH(MONTH(LH$3),КЗ!$1:$1,0)),""),0)</f>
        <v>2.5</v>
      </c>
      <c r="LI28" s="238" cm="1">
        <f t="array" aca="1" ref="LI28" ca="1">IFERROR(IF(AND(НачИнвП_Дата&lt;=LI$3,КИнвП_Дата&gt;LI$3),
             INDEX(ЗФ,MATCH($A27,ЗФ!$A:$A,0),MATCH("На реализацию"&amp;YEAR(LI$3),ЗФ!$2:$2,0))*INDEX(КЗ!$A$1:$O$13,MATCH($A27,КЗ!$A:$A,0),MATCH(MONTH(LI$3),КЗ!$1:$1,0)),""),0)</f>
        <v>2.5</v>
      </c>
      <c r="LJ28" s="238" cm="1">
        <f t="array" aca="1" ref="LJ28" ca="1">IFERROR(IF(AND(НачИнвП_Дата&lt;=LJ$3,КИнвП_Дата&gt;LJ$3),
             INDEX(ЗФ,MATCH($A27,ЗФ!$A:$A,0),MATCH("На реализацию"&amp;YEAR(LJ$3),ЗФ!$2:$2,0))*INDEX(КЗ!$A$1:$O$13,MATCH($A27,КЗ!$A:$A,0),MATCH(MONTH(LJ$3),КЗ!$1:$1,0)),""),0)</f>
        <v>0</v>
      </c>
      <c r="LK28" s="238" cm="1">
        <f t="array" aca="1" ref="LK28" ca="1">IFERROR(IF(AND(НачИнвП_Дата&lt;=LK$3,КИнвП_Дата&gt;LK$3),
             INDEX(ЗФ,MATCH($A27,ЗФ!$A:$A,0),MATCH("На реализацию"&amp;YEAR(LK$3),ЗФ!$2:$2,0))*INDEX(КЗ!$A$1:$O$13,MATCH($A27,КЗ!$A:$A,0),MATCH(MONTH(LK$3),КЗ!$1:$1,0)),""),0)</f>
        <v>0</v>
      </c>
      <c r="LL28" s="238" cm="1">
        <f t="array" aca="1" ref="LL28" ca="1">IFERROR(IF(AND(НачИнвП_Дата&lt;=LL$3,КИнвП_Дата&gt;LL$3),
             INDEX(ЗФ,MATCH($A27,ЗФ!$A:$A,0),MATCH("На реализацию"&amp;YEAR(LL$3),ЗФ!$2:$2,0))*INDEX(КЗ!$A$1:$O$13,MATCH($A27,КЗ!$A:$A,0),MATCH(MONTH(LL$3),КЗ!$1:$1,0)),""),0)</f>
        <v>0</v>
      </c>
      <c r="LM28" s="238" cm="1">
        <f t="array" aca="1" ref="LM28" ca="1">IFERROR(IF(AND(НачИнвП_Дата&lt;=LM$3,КИнвП_Дата&gt;LM$3),
             INDEX(ЗФ,MATCH($A27,ЗФ!$A:$A,0),MATCH("На реализацию"&amp;YEAR(LM$3),ЗФ!$2:$2,0))*INDEX(КЗ!$A$1:$O$13,MATCH($A27,КЗ!$A:$A,0),MATCH(MONTH(LM$3),КЗ!$1:$1,0)),""),0)</f>
        <v>0</v>
      </c>
      <c r="LN28" s="548">
        <f t="shared" ref="LN28" ca="1" si="1082">SUM(LB28:LM28)</f>
        <v>5</v>
      </c>
      <c r="LO28" s="238" cm="1">
        <f t="array" aca="1" ref="LO28" ca="1">IFERROR(IF(AND(НачИнвП_Дата&lt;=LO$3,КИнвП_Дата&gt;LO$3),
             INDEX(ЗФ,MATCH($A27,ЗФ!$A:$A,0),MATCH("На реализацию"&amp;YEAR(LO$3),ЗФ!$2:$2,0))*INDEX(КЗ!$A$1:$O$13,MATCH($A27,КЗ!$A:$A,0),MATCH(MONTH(LO$3),КЗ!$1:$1,0)),""),0)</f>
        <v>0</v>
      </c>
      <c r="LP28" s="238" cm="1">
        <f t="array" aca="1" ref="LP28" ca="1">IFERROR(IF(AND(НачИнвП_Дата&lt;=LP$3,КИнвП_Дата&gt;LP$3),
             INDEX(ЗФ,MATCH($A27,ЗФ!$A:$A,0),MATCH("На реализацию"&amp;YEAR(LP$3),ЗФ!$2:$2,0))*INDEX(КЗ!$A$1:$O$13,MATCH($A27,КЗ!$A:$A,0),MATCH(MONTH(LP$3),КЗ!$1:$1,0)),""),0)</f>
        <v>0</v>
      </c>
      <c r="LQ28" s="238" cm="1">
        <f t="array" aca="1" ref="LQ28" ca="1">IFERROR(IF(AND(НачИнвП_Дата&lt;=LQ$3,КИнвП_Дата&gt;LQ$3),
             INDEX(ЗФ,MATCH($A27,ЗФ!$A:$A,0),MATCH("На реализацию"&amp;YEAR(LQ$3),ЗФ!$2:$2,0))*INDEX(КЗ!$A$1:$O$13,MATCH($A27,КЗ!$A:$A,0),MATCH(MONTH(LQ$3),КЗ!$1:$1,0)),""),0)</f>
        <v>0</v>
      </c>
      <c r="LR28" s="238" cm="1">
        <f t="array" aca="1" ref="LR28" ca="1">IFERROR(IF(AND(НачИнвП_Дата&lt;=LR$3,КИнвП_Дата&gt;LR$3),
             INDEX(ЗФ,MATCH($A27,ЗФ!$A:$A,0),MATCH("На реализацию"&amp;YEAR(LR$3),ЗФ!$2:$2,0))*INDEX(КЗ!$A$1:$O$13,MATCH($A27,КЗ!$A:$A,0),MATCH(MONTH(LR$3),КЗ!$1:$1,0)),""),0)</f>
        <v>0</v>
      </c>
      <c r="LS28" s="238" cm="1">
        <f t="array" aca="1" ref="LS28" ca="1">IFERROR(IF(AND(НачИнвП_Дата&lt;=LS$3,КИнвП_Дата&gt;LS$3),
             INDEX(ЗФ,MATCH($A27,ЗФ!$A:$A,0),MATCH("На реализацию"&amp;YEAR(LS$3),ЗФ!$2:$2,0))*INDEX(КЗ!$A$1:$O$13,MATCH($A27,КЗ!$A:$A,0),MATCH(MONTH(LS$3),КЗ!$1:$1,0)),""),0)</f>
        <v>0</v>
      </c>
      <c r="LT28" s="238" cm="1">
        <f t="array" aca="1" ref="LT28" ca="1">IFERROR(IF(AND(НачИнвП_Дата&lt;=LT$3,КИнвП_Дата&gt;LT$3),
             INDEX(ЗФ,MATCH($A27,ЗФ!$A:$A,0),MATCH("На реализацию"&amp;YEAR(LT$3),ЗФ!$2:$2,0))*INDEX(КЗ!$A$1:$O$13,MATCH($A27,КЗ!$A:$A,0),MATCH(MONTH(LT$3),КЗ!$1:$1,0)),""),0)</f>
        <v>0</v>
      </c>
      <c r="LU28" s="238" cm="1">
        <f t="array" aca="1" ref="LU28" ca="1">IFERROR(IF(AND(НачИнвП_Дата&lt;=LU$3,КИнвП_Дата&gt;LU$3),
             INDEX(ЗФ,MATCH($A27,ЗФ!$A:$A,0),MATCH("На реализацию"&amp;YEAR(LU$3),ЗФ!$2:$2,0))*INDEX(КЗ!$A$1:$O$13,MATCH($A27,КЗ!$A:$A,0),MATCH(MONTH(LU$3),КЗ!$1:$1,0)),""),0)</f>
        <v>2.5</v>
      </c>
      <c r="LV28" s="238" cm="1">
        <f t="array" aca="1" ref="LV28" ca="1">IFERROR(IF(AND(НачИнвП_Дата&lt;=LV$3,КИнвП_Дата&gt;LV$3),
             INDEX(ЗФ,MATCH($A27,ЗФ!$A:$A,0),MATCH("На реализацию"&amp;YEAR(LV$3),ЗФ!$2:$2,0))*INDEX(КЗ!$A$1:$O$13,MATCH($A27,КЗ!$A:$A,0),MATCH(MONTH(LV$3),КЗ!$1:$1,0)),""),0)</f>
        <v>2.5</v>
      </c>
      <c r="LW28" s="238" cm="1">
        <f t="array" aca="1" ref="LW28" ca="1">IFERROR(IF(AND(НачИнвП_Дата&lt;=LW$3,КИнвП_Дата&gt;LW$3),
             INDEX(ЗФ,MATCH($A27,ЗФ!$A:$A,0),MATCH("На реализацию"&amp;YEAR(LW$3),ЗФ!$2:$2,0))*INDEX(КЗ!$A$1:$O$13,MATCH($A27,КЗ!$A:$A,0),MATCH(MONTH(LW$3),КЗ!$1:$1,0)),""),0)</f>
        <v>0</v>
      </c>
      <c r="LX28" s="238" cm="1">
        <f t="array" aca="1" ref="LX28" ca="1">IFERROR(IF(AND(НачИнвП_Дата&lt;=LX$3,КИнвП_Дата&gt;LX$3),
             INDEX(ЗФ,MATCH($A27,ЗФ!$A:$A,0),MATCH("На реализацию"&amp;YEAR(LX$3),ЗФ!$2:$2,0))*INDEX(КЗ!$A$1:$O$13,MATCH($A27,КЗ!$A:$A,0),MATCH(MONTH(LX$3),КЗ!$1:$1,0)),""),0)</f>
        <v>0</v>
      </c>
      <c r="LY28" s="238" cm="1">
        <f t="array" aca="1" ref="LY28" ca="1">IFERROR(IF(AND(НачИнвП_Дата&lt;=LY$3,КИнвП_Дата&gt;LY$3),
             INDEX(ЗФ,MATCH($A27,ЗФ!$A:$A,0),MATCH("На реализацию"&amp;YEAR(LY$3),ЗФ!$2:$2,0))*INDEX(КЗ!$A$1:$O$13,MATCH($A27,КЗ!$A:$A,0),MATCH(MONTH(LY$3),КЗ!$1:$1,0)),""),0)</f>
        <v>0</v>
      </c>
      <c r="LZ28" s="238" cm="1">
        <f t="array" aca="1" ref="LZ28" ca="1">IFERROR(IF(AND(НачИнвП_Дата&lt;=LZ$3,КИнвП_Дата&gt;LZ$3),
             INDEX(ЗФ,MATCH($A27,ЗФ!$A:$A,0),MATCH("На реализацию"&amp;YEAR(LZ$3),ЗФ!$2:$2,0))*INDEX(КЗ!$A$1:$O$13,MATCH($A27,КЗ!$A:$A,0),MATCH(MONTH(LZ$3),КЗ!$1:$1,0)),""),0)</f>
        <v>0</v>
      </c>
      <c r="MA28" s="548">
        <f t="shared" ref="MA28" ca="1" si="1083">SUM(LO28:LZ28)</f>
        <v>5</v>
      </c>
      <c r="MB28" s="238" cm="1">
        <f t="array" aca="1" ref="MB28" ca="1">IFERROR(IF(AND(НачИнвП_Дата&lt;=MB$3,КИнвП_Дата&gt;MB$3),
             INDEX(ЗФ,MATCH($A27,ЗФ!$A:$A,0),MATCH("На реализацию"&amp;YEAR(MB$3),ЗФ!$2:$2,0))*INDEX(КЗ!$A$1:$O$13,MATCH($A27,КЗ!$A:$A,0),MATCH(MONTH(MB$3),КЗ!$1:$1,0)),""),0)</f>
        <v>0</v>
      </c>
      <c r="MC28" s="238" cm="1">
        <f t="array" aca="1" ref="MC28" ca="1">IFERROR(IF(AND(НачИнвП_Дата&lt;=MC$3,КИнвП_Дата&gt;MC$3),
             INDEX(ЗФ,MATCH($A27,ЗФ!$A:$A,0),MATCH("На реализацию"&amp;YEAR(MC$3),ЗФ!$2:$2,0))*INDEX(КЗ!$A$1:$O$13,MATCH($A27,КЗ!$A:$A,0),MATCH(MONTH(MC$3),КЗ!$1:$1,0)),""),0)</f>
        <v>0</v>
      </c>
      <c r="MD28" s="238" cm="1">
        <f t="array" aca="1" ref="MD28" ca="1">IFERROR(IF(AND(НачИнвП_Дата&lt;=MD$3,КИнвП_Дата&gt;MD$3),
             INDEX(ЗФ,MATCH($A27,ЗФ!$A:$A,0),MATCH("На реализацию"&amp;YEAR(MD$3),ЗФ!$2:$2,0))*INDEX(КЗ!$A$1:$O$13,MATCH($A27,КЗ!$A:$A,0),MATCH(MONTH(MD$3),КЗ!$1:$1,0)),""),0)</f>
        <v>0</v>
      </c>
      <c r="ME28" s="238" cm="1">
        <f t="array" aca="1" ref="ME28" ca="1">IFERROR(IF(AND(НачИнвП_Дата&lt;=ME$3,КИнвП_Дата&gt;ME$3),
             INDEX(ЗФ,MATCH($A27,ЗФ!$A:$A,0),MATCH("На реализацию"&amp;YEAR(ME$3),ЗФ!$2:$2,0))*INDEX(КЗ!$A$1:$O$13,MATCH($A27,КЗ!$A:$A,0),MATCH(MONTH(ME$3),КЗ!$1:$1,0)),""),0)</f>
        <v>0</v>
      </c>
      <c r="MF28" s="238" cm="1">
        <f t="array" aca="1" ref="MF28" ca="1">IFERROR(IF(AND(НачИнвП_Дата&lt;=MF$3,КИнвП_Дата&gt;MF$3),
             INDEX(ЗФ,MATCH($A27,ЗФ!$A:$A,0),MATCH("На реализацию"&amp;YEAR(MF$3),ЗФ!$2:$2,0))*INDEX(КЗ!$A$1:$O$13,MATCH($A27,КЗ!$A:$A,0),MATCH(MONTH(MF$3),КЗ!$1:$1,0)),""),0)</f>
        <v>0</v>
      </c>
      <c r="MG28" s="238" cm="1">
        <f t="array" aca="1" ref="MG28" ca="1">IFERROR(IF(AND(НачИнвП_Дата&lt;=MG$3,КИнвП_Дата&gt;MG$3),
             INDEX(ЗФ,MATCH($A27,ЗФ!$A:$A,0),MATCH("На реализацию"&amp;YEAR(MG$3),ЗФ!$2:$2,0))*INDEX(КЗ!$A$1:$O$13,MATCH($A27,КЗ!$A:$A,0),MATCH(MONTH(MG$3),КЗ!$1:$1,0)),""),0)</f>
        <v>0</v>
      </c>
      <c r="MH28" s="238" cm="1">
        <f t="array" aca="1" ref="MH28" ca="1">IFERROR(IF(AND(НачИнвП_Дата&lt;=MH$3,КИнвП_Дата&gt;MH$3),
             INDEX(ЗФ,MATCH($A27,ЗФ!$A:$A,0),MATCH("На реализацию"&amp;YEAR(MH$3),ЗФ!$2:$2,0))*INDEX(КЗ!$A$1:$O$13,MATCH($A27,КЗ!$A:$A,0),MATCH(MONTH(MH$3),КЗ!$1:$1,0)),""),0)</f>
        <v>2.5</v>
      </c>
      <c r="MI28" s="238" cm="1">
        <f t="array" aca="1" ref="MI28" ca="1">IFERROR(IF(AND(НачИнвП_Дата&lt;=MI$3,КИнвП_Дата&gt;MI$3),
             INDEX(ЗФ,MATCH($A27,ЗФ!$A:$A,0),MATCH("На реализацию"&amp;YEAR(MI$3),ЗФ!$2:$2,0))*INDEX(КЗ!$A$1:$O$13,MATCH($A27,КЗ!$A:$A,0),MATCH(MONTH(MI$3),КЗ!$1:$1,0)),""),0)</f>
        <v>2.5</v>
      </c>
      <c r="MJ28" s="238" cm="1">
        <f t="array" aca="1" ref="MJ28" ca="1">IFERROR(IF(AND(НачИнвП_Дата&lt;=MJ$3,КИнвП_Дата&gt;MJ$3),
             INDEX(ЗФ,MATCH($A27,ЗФ!$A:$A,0),MATCH("На реализацию"&amp;YEAR(MJ$3),ЗФ!$2:$2,0))*INDEX(КЗ!$A$1:$O$13,MATCH($A27,КЗ!$A:$A,0),MATCH(MONTH(MJ$3),КЗ!$1:$1,0)),""),0)</f>
        <v>0</v>
      </c>
      <c r="MK28" s="238" cm="1">
        <f t="array" aca="1" ref="MK28" ca="1">IFERROR(IF(AND(НачИнвП_Дата&lt;=MK$3,КИнвП_Дата&gt;MK$3),
             INDEX(ЗФ,MATCH($A27,ЗФ!$A:$A,0),MATCH("На реализацию"&amp;YEAR(MK$3),ЗФ!$2:$2,0))*INDEX(КЗ!$A$1:$O$13,MATCH($A27,КЗ!$A:$A,0),MATCH(MONTH(MK$3),КЗ!$1:$1,0)),""),0)</f>
        <v>0</v>
      </c>
      <c r="ML28" s="238" cm="1">
        <f t="array" aca="1" ref="ML28" ca="1">IFERROR(IF(AND(НачИнвП_Дата&lt;=ML$3,КИнвП_Дата&gt;ML$3),
             INDEX(ЗФ,MATCH($A27,ЗФ!$A:$A,0),MATCH("На реализацию"&amp;YEAR(ML$3),ЗФ!$2:$2,0))*INDEX(КЗ!$A$1:$O$13,MATCH($A27,КЗ!$A:$A,0),MATCH(MONTH(ML$3),КЗ!$1:$1,0)),""),0)</f>
        <v>0</v>
      </c>
      <c r="MM28" s="238" cm="1">
        <f t="array" aca="1" ref="MM28" ca="1">IFERROR(IF(AND(НачИнвП_Дата&lt;=MM$3,КИнвП_Дата&gt;MM$3),
             INDEX(ЗФ,MATCH($A27,ЗФ!$A:$A,0),MATCH("На реализацию"&amp;YEAR(MM$3),ЗФ!$2:$2,0))*INDEX(КЗ!$A$1:$O$13,MATCH($A27,КЗ!$A:$A,0),MATCH(MONTH(MM$3),КЗ!$1:$1,0)),""),0)</f>
        <v>0</v>
      </c>
      <c r="MN28" s="548">
        <f t="shared" ref="MN28" ca="1" si="1084">SUM(MB28:MM28)</f>
        <v>5</v>
      </c>
      <c r="MO28" s="238" cm="1">
        <f t="array" aca="1" ref="MO28" ca="1">IFERROR(IF(AND(НачИнвП_Дата&lt;=MO$3,КИнвП_Дата&gt;MO$3),
             INDEX(ЗФ,MATCH($A27,ЗФ!$A:$A,0),MATCH("На реализацию"&amp;YEAR(MO$3),ЗФ!$2:$2,0))*INDEX(КЗ!$A$1:$O$13,MATCH($A27,КЗ!$A:$A,0),MATCH(MONTH(MO$3),КЗ!$1:$1,0)),""),0)</f>
        <v>0</v>
      </c>
      <c r="MP28" s="238" cm="1">
        <f t="array" aca="1" ref="MP28" ca="1">IFERROR(IF(AND(НачИнвП_Дата&lt;=MP$3,КИнвП_Дата&gt;MP$3),
             INDEX(ЗФ,MATCH($A27,ЗФ!$A:$A,0),MATCH("На реализацию"&amp;YEAR(MP$3),ЗФ!$2:$2,0))*INDEX(КЗ!$A$1:$O$13,MATCH($A27,КЗ!$A:$A,0),MATCH(MONTH(MP$3),КЗ!$1:$1,0)),""),0)</f>
        <v>0</v>
      </c>
      <c r="MQ28" s="238" cm="1">
        <f t="array" aca="1" ref="MQ28" ca="1">IFERROR(IF(AND(НачИнвП_Дата&lt;=MQ$3,КИнвП_Дата&gt;MQ$3),
             INDEX(ЗФ,MATCH($A27,ЗФ!$A:$A,0),MATCH("На реализацию"&amp;YEAR(MQ$3),ЗФ!$2:$2,0))*INDEX(КЗ!$A$1:$O$13,MATCH($A27,КЗ!$A:$A,0),MATCH(MONTH(MQ$3),КЗ!$1:$1,0)),""),0)</f>
        <v>0</v>
      </c>
      <c r="MR28" s="238" cm="1">
        <f t="array" aca="1" ref="MR28" ca="1">IFERROR(IF(AND(НачИнвП_Дата&lt;=MR$3,КИнвП_Дата&gt;MR$3),
             INDEX(ЗФ,MATCH($A27,ЗФ!$A:$A,0),MATCH("На реализацию"&amp;YEAR(MR$3),ЗФ!$2:$2,0))*INDEX(КЗ!$A$1:$O$13,MATCH($A27,КЗ!$A:$A,0),MATCH(MONTH(MR$3),КЗ!$1:$1,0)),""),0)</f>
        <v>0</v>
      </c>
      <c r="MS28" s="238" cm="1">
        <f t="array" aca="1" ref="MS28" ca="1">IFERROR(IF(AND(НачИнвП_Дата&lt;=MS$3,КИнвП_Дата&gt;MS$3),
             INDEX(ЗФ,MATCH($A27,ЗФ!$A:$A,0),MATCH("На реализацию"&amp;YEAR(MS$3),ЗФ!$2:$2,0))*INDEX(КЗ!$A$1:$O$13,MATCH($A27,КЗ!$A:$A,0),MATCH(MONTH(MS$3),КЗ!$1:$1,0)),""),0)</f>
        <v>0</v>
      </c>
      <c r="MT28" s="238" cm="1">
        <f t="array" aca="1" ref="MT28" ca="1">IFERROR(IF(AND(НачИнвП_Дата&lt;=MT$3,КИнвП_Дата&gt;MT$3),
             INDEX(ЗФ,MATCH($A27,ЗФ!$A:$A,0),MATCH("На реализацию"&amp;YEAR(MT$3),ЗФ!$2:$2,0))*INDEX(КЗ!$A$1:$O$13,MATCH($A27,КЗ!$A:$A,0),MATCH(MONTH(MT$3),КЗ!$1:$1,0)),""),0)</f>
        <v>0</v>
      </c>
      <c r="MU28" s="238" cm="1">
        <f t="array" aca="1" ref="MU28" ca="1">IFERROR(IF(AND(НачИнвП_Дата&lt;=MU$3,КИнвП_Дата&gt;MU$3),
             INDEX(ЗФ,MATCH($A27,ЗФ!$A:$A,0),MATCH("На реализацию"&amp;YEAR(MU$3),ЗФ!$2:$2,0))*INDEX(КЗ!$A$1:$O$13,MATCH($A27,КЗ!$A:$A,0),MATCH(MONTH(MU$3),КЗ!$1:$1,0)),""),0)</f>
        <v>2.5</v>
      </c>
      <c r="MV28" s="238" cm="1">
        <f t="array" aca="1" ref="MV28" ca="1">IFERROR(IF(AND(НачИнвП_Дата&lt;=MV$3,КИнвП_Дата&gt;MV$3),
             INDEX(ЗФ,MATCH($A27,ЗФ!$A:$A,0),MATCH("На реализацию"&amp;YEAR(MV$3),ЗФ!$2:$2,0))*INDEX(КЗ!$A$1:$O$13,MATCH($A27,КЗ!$A:$A,0),MATCH(MONTH(MV$3),КЗ!$1:$1,0)),""),0)</f>
        <v>2.5</v>
      </c>
      <c r="MW28" s="238" cm="1">
        <f t="array" aca="1" ref="MW28" ca="1">IFERROR(IF(AND(НачИнвП_Дата&lt;=MW$3,КИнвП_Дата&gt;MW$3),
             INDEX(ЗФ,MATCH($A27,ЗФ!$A:$A,0),MATCH("На реализацию"&amp;YEAR(MW$3),ЗФ!$2:$2,0))*INDEX(КЗ!$A$1:$O$13,MATCH($A27,КЗ!$A:$A,0),MATCH(MONTH(MW$3),КЗ!$1:$1,0)),""),0)</f>
        <v>0</v>
      </c>
      <c r="MX28" s="238" cm="1">
        <f t="array" aca="1" ref="MX28" ca="1">IFERROR(IF(AND(НачИнвП_Дата&lt;=MX$3,КИнвП_Дата&gt;MX$3),
             INDEX(ЗФ,MATCH($A27,ЗФ!$A:$A,0),MATCH("На реализацию"&amp;YEAR(MX$3),ЗФ!$2:$2,0))*INDEX(КЗ!$A$1:$O$13,MATCH($A27,КЗ!$A:$A,0),MATCH(MONTH(MX$3),КЗ!$1:$1,0)),""),0)</f>
        <v>0</v>
      </c>
      <c r="MY28" s="238" cm="1">
        <f t="array" aca="1" ref="MY28" ca="1">IFERROR(IF(AND(НачИнвП_Дата&lt;=MY$3,КИнвП_Дата&gt;MY$3),
             INDEX(ЗФ,MATCH($A27,ЗФ!$A:$A,0),MATCH("На реализацию"&amp;YEAR(MY$3),ЗФ!$2:$2,0))*INDEX(КЗ!$A$1:$O$13,MATCH($A27,КЗ!$A:$A,0),MATCH(MONTH(MY$3),КЗ!$1:$1,0)),""),0)</f>
        <v>0</v>
      </c>
      <c r="MZ28" s="238" cm="1">
        <f t="array" aca="1" ref="MZ28" ca="1">IFERROR(IF(AND(НачИнвП_Дата&lt;=MZ$3,КИнвП_Дата&gt;MZ$3),
             INDEX(ЗФ,MATCH($A27,ЗФ!$A:$A,0),MATCH("На реализацию"&amp;YEAR(MZ$3),ЗФ!$2:$2,0))*INDEX(КЗ!$A$1:$O$13,MATCH($A27,КЗ!$A:$A,0),MATCH(MONTH(MZ$3),КЗ!$1:$1,0)),""),0)</f>
        <v>0</v>
      </c>
      <c r="NA28" s="548">
        <f t="shared" ref="NA28" ca="1" si="1085">SUM(MO28:MZ28)</f>
        <v>5</v>
      </c>
      <c r="NB28" s="238" cm="1">
        <f t="array" aca="1" ref="NB28" ca="1">IFERROR(IF(AND(НачИнвП_Дата&lt;=NB$3,КИнвП_Дата&gt;NB$3),
             INDEX(ЗФ,MATCH($A27,ЗФ!$A:$A,0),MATCH("На реализацию"&amp;YEAR(NB$3),ЗФ!$2:$2,0))*INDEX(КЗ!$A$1:$O$13,MATCH($A27,КЗ!$A:$A,0),MATCH(MONTH(NB$3),КЗ!$1:$1,0)),""),0)</f>
        <v>0</v>
      </c>
      <c r="NC28" s="238" cm="1">
        <f t="array" aca="1" ref="NC28" ca="1">IFERROR(IF(AND(НачИнвП_Дата&lt;=NC$3,КИнвП_Дата&gt;NC$3),
             INDEX(ЗФ,MATCH($A27,ЗФ!$A:$A,0),MATCH("На реализацию"&amp;YEAR(NC$3),ЗФ!$2:$2,0))*INDEX(КЗ!$A$1:$O$13,MATCH($A27,КЗ!$A:$A,0),MATCH(MONTH(NC$3),КЗ!$1:$1,0)),""),0)</f>
        <v>0</v>
      </c>
      <c r="ND28" s="238" cm="1">
        <f t="array" aca="1" ref="ND28" ca="1">IFERROR(IF(AND(НачИнвП_Дата&lt;=ND$3,КИнвП_Дата&gt;ND$3),
             INDEX(ЗФ,MATCH($A27,ЗФ!$A:$A,0),MATCH("На реализацию"&amp;YEAR(ND$3),ЗФ!$2:$2,0))*INDEX(КЗ!$A$1:$O$13,MATCH($A27,КЗ!$A:$A,0),MATCH(MONTH(ND$3),КЗ!$1:$1,0)),""),0)</f>
        <v>0</v>
      </c>
      <c r="NE28" s="238" cm="1">
        <f t="array" aca="1" ref="NE28" ca="1">IFERROR(IF(AND(НачИнвП_Дата&lt;=NE$3,КИнвП_Дата&gt;NE$3),
             INDEX(ЗФ,MATCH($A27,ЗФ!$A:$A,0),MATCH("На реализацию"&amp;YEAR(NE$3),ЗФ!$2:$2,0))*INDEX(КЗ!$A$1:$O$13,MATCH($A27,КЗ!$A:$A,0),MATCH(MONTH(NE$3),КЗ!$1:$1,0)),""),0)</f>
        <v>0</v>
      </c>
      <c r="NF28" s="238" cm="1">
        <f t="array" aca="1" ref="NF28" ca="1">IFERROR(IF(AND(НачИнвП_Дата&lt;=NF$3,КИнвП_Дата&gt;NF$3),
             INDEX(ЗФ,MATCH($A27,ЗФ!$A:$A,0),MATCH("На реализацию"&amp;YEAR(NF$3),ЗФ!$2:$2,0))*INDEX(КЗ!$A$1:$O$13,MATCH($A27,КЗ!$A:$A,0),MATCH(MONTH(NF$3),КЗ!$1:$1,0)),""),0)</f>
        <v>0</v>
      </c>
      <c r="NG28" s="238" cm="1">
        <f t="array" aca="1" ref="NG28" ca="1">IFERROR(IF(AND(НачИнвП_Дата&lt;=NG$3,КИнвП_Дата&gt;NG$3),
             INDEX(ЗФ,MATCH($A27,ЗФ!$A:$A,0),MATCH("На реализацию"&amp;YEAR(NG$3),ЗФ!$2:$2,0))*INDEX(КЗ!$A$1:$O$13,MATCH($A27,КЗ!$A:$A,0),MATCH(MONTH(NG$3),КЗ!$1:$1,0)),""),0)</f>
        <v>0</v>
      </c>
      <c r="NH28" s="238" cm="1">
        <f t="array" aca="1" ref="NH28" ca="1">IFERROR(IF(AND(НачИнвП_Дата&lt;=NH$3,КИнвП_Дата&gt;NH$3),
             INDEX(ЗФ,MATCH($A27,ЗФ!$A:$A,0),MATCH("На реализацию"&amp;YEAR(NH$3),ЗФ!$2:$2,0))*INDEX(КЗ!$A$1:$O$13,MATCH($A27,КЗ!$A:$A,0),MATCH(MONTH(NH$3),КЗ!$1:$1,0)),""),0)</f>
        <v>2.5</v>
      </c>
      <c r="NI28" s="238" cm="1">
        <f t="array" aca="1" ref="NI28" ca="1">IFERROR(IF(AND(НачИнвП_Дата&lt;=NI$3,КИнвП_Дата&gt;NI$3),
             INDEX(ЗФ,MATCH($A27,ЗФ!$A:$A,0),MATCH("На реализацию"&amp;YEAR(NI$3),ЗФ!$2:$2,0))*INDEX(КЗ!$A$1:$O$13,MATCH($A27,КЗ!$A:$A,0),MATCH(MONTH(NI$3),КЗ!$1:$1,0)),""),0)</f>
        <v>2.5</v>
      </c>
      <c r="NJ28" s="238" cm="1">
        <f t="array" aca="1" ref="NJ28" ca="1">IFERROR(IF(AND(НачИнвП_Дата&lt;=NJ$3,КИнвП_Дата&gt;NJ$3),
             INDEX(ЗФ,MATCH($A27,ЗФ!$A:$A,0),MATCH("На реализацию"&amp;YEAR(NJ$3),ЗФ!$2:$2,0))*INDEX(КЗ!$A$1:$O$13,MATCH($A27,КЗ!$A:$A,0),MATCH(MONTH(NJ$3),КЗ!$1:$1,0)),""),0)</f>
        <v>0</v>
      </c>
      <c r="NK28" s="238" cm="1">
        <f t="array" aca="1" ref="NK28" ca="1">IFERROR(IF(AND(НачИнвП_Дата&lt;=NK$3,КИнвП_Дата&gt;NK$3),
             INDEX(ЗФ,MATCH($A27,ЗФ!$A:$A,0),MATCH("На реализацию"&amp;YEAR(NK$3),ЗФ!$2:$2,0))*INDEX(КЗ!$A$1:$O$13,MATCH($A27,КЗ!$A:$A,0),MATCH(MONTH(NK$3),КЗ!$1:$1,0)),""),0)</f>
        <v>0</v>
      </c>
      <c r="NL28" s="238" cm="1">
        <f t="array" aca="1" ref="NL28" ca="1">IFERROR(IF(AND(НачИнвП_Дата&lt;=NL$3,КИнвП_Дата&gt;NL$3),
             INDEX(ЗФ,MATCH($A27,ЗФ!$A:$A,0),MATCH("На реализацию"&amp;YEAR(NL$3),ЗФ!$2:$2,0))*INDEX(КЗ!$A$1:$O$13,MATCH($A27,КЗ!$A:$A,0),MATCH(MONTH(NL$3),КЗ!$1:$1,0)),""),0)</f>
        <v>0</v>
      </c>
      <c r="NM28" s="238" cm="1">
        <f t="array" aca="1" ref="NM28" ca="1">IFERROR(IF(AND(НачИнвП_Дата&lt;=NM$3,КИнвП_Дата&gt;NM$3),
             INDEX(ЗФ,MATCH($A27,ЗФ!$A:$A,0),MATCH("На реализацию"&amp;YEAR(NM$3),ЗФ!$2:$2,0))*INDEX(КЗ!$A$1:$O$13,MATCH($A27,КЗ!$A:$A,0),MATCH(MONTH(NM$3),КЗ!$1:$1,0)),""),0)</f>
        <v>0</v>
      </c>
      <c r="NN28" s="548">
        <f t="shared" ref="NN28" ca="1" si="1086">SUM(NB28:NM28)</f>
        <v>5</v>
      </c>
      <c r="NO28" s="238" cm="1">
        <f t="array" aca="1" ref="NO28" ca="1">IFERROR(IF(AND(НачИнвП_Дата&lt;=NO$3,КИнвП_Дата&gt;NO$3),
             INDEX(ЗФ,MATCH($A27,ЗФ!$A:$A,0),MATCH("На реализацию"&amp;YEAR(NO$3),ЗФ!$2:$2,0))*INDEX(КЗ!$A$1:$O$13,MATCH($A27,КЗ!$A:$A,0),MATCH(MONTH(NO$3),КЗ!$1:$1,0)),""),0)</f>
        <v>0</v>
      </c>
      <c r="NP28" s="238" cm="1">
        <f t="array" aca="1" ref="NP28" ca="1">IFERROR(IF(AND(НачИнвП_Дата&lt;=NP$3,КИнвП_Дата&gt;NP$3),
             INDEX(ЗФ,MATCH($A27,ЗФ!$A:$A,0),MATCH("На реализацию"&amp;YEAR(NP$3),ЗФ!$2:$2,0))*INDEX(КЗ!$A$1:$O$13,MATCH($A27,КЗ!$A:$A,0),MATCH(MONTH(NP$3),КЗ!$1:$1,0)),""),0)</f>
        <v>0</v>
      </c>
      <c r="NQ28" s="238" cm="1">
        <f t="array" aca="1" ref="NQ28" ca="1">IFERROR(IF(AND(НачИнвП_Дата&lt;=NQ$3,КИнвП_Дата&gt;NQ$3),
             INDEX(ЗФ,MATCH($A27,ЗФ!$A:$A,0),MATCH("На реализацию"&amp;YEAR(NQ$3),ЗФ!$2:$2,0))*INDEX(КЗ!$A$1:$O$13,MATCH($A27,КЗ!$A:$A,0),MATCH(MONTH(NQ$3),КЗ!$1:$1,0)),""),0)</f>
        <v>0</v>
      </c>
      <c r="NR28" s="238" cm="1">
        <f t="array" aca="1" ref="NR28" ca="1">IFERROR(IF(AND(НачИнвП_Дата&lt;=NR$3,КИнвП_Дата&gt;NR$3),
             INDEX(ЗФ,MATCH($A27,ЗФ!$A:$A,0),MATCH("На реализацию"&amp;YEAR(NR$3),ЗФ!$2:$2,0))*INDEX(КЗ!$A$1:$O$13,MATCH($A27,КЗ!$A:$A,0),MATCH(MONTH(NR$3),КЗ!$1:$1,0)),""),0)</f>
        <v>0</v>
      </c>
      <c r="NS28" s="238" cm="1">
        <f t="array" aca="1" ref="NS28" ca="1">IFERROR(IF(AND(НачИнвП_Дата&lt;=NS$3,КИнвП_Дата&gt;NS$3),
             INDEX(ЗФ,MATCH($A27,ЗФ!$A:$A,0),MATCH("На реализацию"&amp;YEAR(NS$3),ЗФ!$2:$2,0))*INDEX(КЗ!$A$1:$O$13,MATCH($A27,КЗ!$A:$A,0),MATCH(MONTH(NS$3),КЗ!$1:$1,0)),""),0)</f>
        <v>0</v>
      </c>
      <c r="NT28" s="238" cm="1">
        <f t="array" aca="1" ref="NT28" ca="1">IFERROR(IF(AND(НачИнвП_Дата&lt;=NT$3,КИнвП_Дата&gt;NT$3),
             INDEX(ЗФ,MATCH($A27,ЗФ!$A:$A,0),MATCH("На реализацию"&amp;YEAR(NT$3),ЗФ!$2:$2,0))*INDEX(КЗ!$A$1:$O$13,MATCH($A27,КЗ!$A:$A,0),MATCH(MONTH(NT$3),КЗ!$1:$1,0)),""),0)</f>
        <v>0</v>
      </c>
      <c r="NU28" s="238" cm="1">
        <f t="array" aca="1" ref="NU28" ca="1">IFERROR(IF(AND(НачИнвП_Дата&lt;=NU$3,КИнвП_Дата&gt;NU$3),
             INDEX(ЗФ,MATCH($A27,ЗФ!$A:$A,0),MATCH("На реализацию"&amp;YEAR(NU$3),ЗФ!$2:$2,0))*INDEX(КЗ!$A$1:$O$13,MATCH($A27,КЗ!$A:$A,0),MATCH(MONTH(NU$3),КЗ!$1:$1,0)),""),0)</f>
        <v>2.5</v>
      </c>
      <c r="NV28" s="238" cm="1">
        <f t="array" aca="1" ref="NV28" ca="1">IFERROR(IF(AND(НачИнвП_Дата&lt;=NV$3,КИнвП_Дата&gt;NV$3),
             INDEX(ЗФ,MATCH($A27,ЗФ!$A:$A,0),MATCH("На реализацию"&amp;YEAR(NV$3),ЗФ!$2:$2,0))*INDEX(КЗ!$A$1:$O$13,MATCH($A27,КЗ!$A:$A,0),MATCH(MONTH(NV$3),КЗ!$1:$1,0)),""),0)</f>
        <v>2.5</v>
      </c>
      <c r="NW28" s="238" cm="1">
        <f t="array" aca="1" ref="NW28" ca="1">IFERROR(IF(AND(НачИнвП_Дата&lt;=NW$3,КИнвП_Дата&gt;NW$3),
             INDEX(ЗФ,MATCH($A27,ЗФ!$A:$A,0),MATCH("На реализацию"&amp;YEAR(NW$3),ЗФ!$2:$2,0))*INDEX(КЗ!$A$1:$O$13,MATCH($A27,КЗ!$A:$A,0),MATCH(MONTH(NW$3),КЗ!$1:$1,0)),""),0)</f>
        <v>0</v>
      </c>
      <c r="NX28" s="238" cm="1">
        <f t="array" aca="1" ref="NX28" ca="1">IFERROR(IF(AND(НачИнвП_Дата&lt;=NX$3,КИнвП_Дата&gt;NX$3),
             INDEX(ЗФ,MATCH($A27,ЗФ!$A:$A,0),MATCH("На реализацию"&amp;YEAR(NX$3),ЗФ!$2:$2,0))*INDEX(КЗ!$A$1:$O$13,MATCH($A27,КЗ!$A:$A,0),MATCH(MONTH(NX$3),КЗ!$1:$1,0)),""),0)</f>
        <v>0</v>
      </c>
      <c r="NY28" s="238" cm="1">
        <f t="array" aca="1" ref="NY28" ca="1">IFERROR(IF(AND(НачИнвП_Дата&lt;=NY$3,КИнвП_Дата&gt;NY$3),
             INDEX(ЗФ,MATCH($A27,ЗФ!$A:$A,0),MATCH("На реализацию"&amp;YEAR(NY$3),ЗФ!$2:$2,0))*INDEX(КЗ!$A$1:$O$13,MATCH($A27,КЗ!$A:$A,0),MATCH(MONTH(NY$3),КЗ!$1:$1,0)),""),0)</f>
        <v>0</v>
      </c>
      <c r="NZ28" s="238" cm="1">
        <f t="array" aca="1" ref="NZ28" ca="1">IFERROR(IF(AND(НачИнвП_Дата&lt;=NZ$3,КИнвП_Дата&gt;NZ$3),
             INDEX(ЗФ,MATCH($A27,ЗФ!$A:$A,0),MATCH("На реализацию"&amp;YEAR(NZ$3),ЗФ!$2:$2,0))*INDEX(КЗ!$A$1:$O$13,MATCH($A27,КЗ!$A:$A,0),MATCH(MONTH(NZ$3),КЗ!$1:$1,0)),""),0)</f>
        <v>0</v>
      </c>
      <c r="OA28" s="548">
        <f t="shared" ref="OA28" ca="1" si="1087">SUM(NO28:NZ28)</f>
        <v>5</v>
      </c>
      <c r="OB28" s="238" cm="1">
        <f t="array" aca="1" ref="OB28" ca="1">IFERROR(IF(AND(НачИнвП_Дата&lt;=OB$3,КИнвП_Дата&gt;OB$3),
             INDEX(ЗФ,MATCH($A27,ЗФ!$A:$A,0),MATCH("На реализацию"&amp;YEAR(OB$3),ЗФ!$2:$2,0))*INDEX(КЗ!$A$1:$O$13,MATCH($A27,КЗ!$A:$A,0),MATCH(MONTH(OB$3),КЗ!$1:$1,0)),""),0)</f>
        <v>0</v>
      </c>
      <c r="OC28" s="238" cm="1">
        <f t="array" aca="1" ref="OC28" ca="1">IFERROR(IF(AND(НачИнвП_Дата&lt;=OC$3,КИнвП_Дата&gt;OC$3),
             INDEX(ЗФ,MATCH($A27,ЗФ!$A:$A,0),MATCH("На реализацию"&amp;YEAR(OC$3),ЗФ!$2:$2,0))*INDEX(КЗ!$A$1:$O$13,MATCH($A27,КЗ!$A:$A,0),MATCH(MONTH(OC$3),КЗ!$1:$1,0)),""),0)</f>
        <v>0</v>
      </c>
      <c r="OD28" s="238" cm="1">
        <f t="array" aca="1" ref="OD28" ca="1">IFERROR(IF(AND(НачИнвП_Дата&lt;=OD$3,КИнвП_Дата&gt;OD$3),
             INDEX(ЗФ,MATCH($A27,ЗФ!$A:$A,0),MATCH("На реализацию"&amp;YEAR(OD$3),ЗФ!$2:$2,0))*INDEX(КЗ!$A$1:$O$13,MATCH($A27,КЗ!$A:$A,0),MATCH(MONTH(OD$3),КЗ!$1:$1,0)),""),0)</f>
        <v>0</v>
      </c>
      <c r="OE28" s="238" cm="1">
        <f t="array" aca="1" ref="OE28" ca="1">IFERROR(IF(AND(НачИнвП_Дата&lt;=OE$3,КИнвП_Дата&gt;OE$3),
             INDEX(ЗФ,MATCH($A27,ЗФ!$A:$A,0),MATCH("На реализацию"&amp;YEAR(OE$3),ЗФ!$2:$2,0))*INDEX(КЗ!$A$1:$O$13,MATCH($A27,КЗ!$A:$A,0),MATCH(MONTH(OE$3),КЗ!$1:$1,0)),""),0)</f>
        <v>0</v>
      </c>
      <c r="OF28" s="238" cm="1">
        <f t="array" aca="1" ref="OF28" ca="1">IFERROR(IF(AND(НачИнвП_Дата&lt;=OF$3,КИнвП_Дата&gt;OF$3),
             INDEX(ЗФ,MATCH($A27,ЗФ!$A:$A,0),MATCH("На реализацию"&amp;YEAR(OF$3),ЗФ!$2:$2,0))*INDEX(КЗ!$A$1:$O$13,MATCH($A27,КЗ!$A:$A,0),MATCH(MONTH(OF$3),КЗ!$1:$1,0)),""),0)</f>
        <v>0</v>
      </c>
      <c r="OG28" s="238" cm="1">
        <f t="array" aca="1" ref="OG28" ca="1">IFERROR(IF(AND(НачИнвП_Дата&lt;=OG$3,КИнвП_Дата&gt;OG$3),
             INDEX(ЗФ,MATCH($A27,ЗФ!$A:$A,0),MATCH("На реализацию"&amp;YEAR(OG$3),ЗФ!$2:$2,0))*INDEX(КЗ!$A$1:$O$13,MATCH($A27,КЗ!$A:$A,0),MATCH(MONTH(OG$3),КЗ!$1:$1,0)),""),0)</f>
        <v>0</v>
      </c>
      <c r="OH28" s="238" cm="1">
        <f t="array" aca="1" ref="OH28" ca="1">IFERROR(IF(AND(НачИнвП_Дата&lt;=OH$3,КИнвП_Дата&gt;OH$3),
             INDEX(ЗФ,MATCH($A27,ЗФ!$A:$A,0),MATCH("На реализацию"&amp;YEAR(OH$3),ЗФ!$2:$2,0))*INDEX(КЗ!$A$1:$O$13,MATCH($A27,КЗ!$A:$A,0),MATCH(MONTH(OH$3),КЗ!$1:$1,0)),""),0)</f>
        <v>2.5</v>
      </c>
      <c r="OI28" s="238" cm="1">
        <f t="array" aca="1" ref="OI28" ca="1">IFERROR(IF(AND(НачИнвП_Дата&lt;=OI$3,КИнвП_Дата&gt;OI$3),
             INDEX(ЗФ,MATCH($A27,ЗФ!$A:$A,0),MATCH("На реализацию"&amp;YEAR(OI$3),ЗФ!$2:$2,0))*INDEX(КЗ!$A$1:$O$13,MATCH($A27,КЗ!$A:$A,0),MATCH(MONTH(OI$3),КЗ!$1:$1,0)),""),0)</f>
        <v>2.5</v>
      </c>
      <c r="OJ28" s="238" cm="1">
        <f t="array" aca="1" ref="OJ28" ca="1">IFERROR(IF(AND(НачИнвП_Дата&lt;=OJ$3,КИнвП_Дата&gt;OJ$3),
             INDEX(ЗФ,MATCH($A27,ЗФ!$A:$A,0),MATCH("На реализацию"&amp;YEAR(OJ$3),ЗФ!$2:$2,0))*INDEX(КЗ!$A$1:$O$13,MATCH($A27,КЗ!$A:$A,0),MATCH(MONTH(OJ$3),КЗ!$1:$1,0)),""),0)</f>
        <v>0</v>
      </c>
      <c r="OK28" s="238" t="str" cm="1">
        <f t="array" aca="1" ref="OK28" ca="1">IFERROR(IF(AND(НачИнвП_Дата&lt;=OK$3,КИнвП_Дата&gt;OK$3),
             INDEX(ЗФ,MATCH($A27,ЗФ!$A:$A,0),MATCH("На реализацию"&amp;YEAR(OK$3),ЗФ!$2:$2,0))*INDEX(КЗ!$A$1:$O$13,MATCH($A27,КЗ!$A:$A,0),MATCH(MONTH(OK$3),КЗ!$1:$1,0)),""),0)</f>
        <v/>
      </c>
      <c r="OL28" s="238" t="str" cm="1">
        <f t="array" aca="1" ref="OL28" ca="1">IFERROR(IF(AND(НачИнвП_Дата&lt;=OL$3,КИнвП_Дата&gt;OL$3),
             INDEX(ЗФ,MATCH($A27,ЗФ!$A:$A,0),MATCH("На реализацию"&amp;YEAR(OL$3),ЗФ!$2:$2,0))*INDEX(КЗ!$A$1:$O$13,MATCH($A27,КЗ!$A:$A,0),MATCH(MONTH(OL$3),КЗ!$1:$1,0)),""),0)</f>
        <v/>
      </c>
      <c r="OM28" s="238" t="str" cm="1">
        <f t="array" aca="1" ref="OM28" ca="1">IFERROR(IF(AND(НачИнвП_Дата&lt;=OM$3,КИнвП_Дата&gt;OM$3),
             INDEX(ЗФ,MATCH($A27,ЗФ!$A:$A,0),MATCH("На реализацию"&amp;YEAR(OM$3),ЗФ!$2:$2,0))*INDEX(КЗ!$A$1:$O$13,MATCH($A27,КЗ!$A:$A,0),MATCH(MONTH(OM$3),КЗ!$1:$1,0)),""),0)</f>
        <v/>
      </c>
      <c r="ON28" s="548">
        <f t="shared" ref="ON28" ca="1" si="1088">SUM(OB28:OM28)</f>
        <v>5</v>
      </c>
    </row>
    <row r="29" spans="1:404" s="233" customFormat="1" ht="12.75" outlineLevel="2">
      <c r="A29" s="231" t="s">
        <v>240</v>
      </c>
      <c r="B29" s="232">
        <f ca="1">IFERROR(IF(OFFSET(B29,-1,0,1,1)&lt;&gt;"", INDEX(ЗФ,MATCH($A27,ЗФ!$A:$A,0),MATCH("Цена на реализацию"&amp;YEAR(B$3),ЗФ!$2:$2,0)),0),0)</f>
        <v>0</v>
      </c>
      <c r="C29" s="232">
        <f ca="1">IFERROR(IF(OFFSET(C29,-1,0,1,1)&lt;&gt;"", INDEX(ЗФ,MATCH($A27,ЗФ!$A:$A,0),MATCH("Цена на реализацию"&amp;YEAR(C$3),ЗФ!$2:$2,0)),0),0)</f>
        <v>0</v>
      </c>
      <c r="D29" s="232">
        <f ca="1">IFERROR(IF(OFFSET(D29,-1,0,1,1)&lt;&gt;"", INDEX(ЗФ,MATCH($A27,ЗФ!$A:$A,0),MATCH("Цена на реализацию"&amp;YEAR(D$3),ЗФ!$2:$2,0)),0),0)</f>
        <v>0</v>
      </c>
      <c r="E29" s="232">
        <f ca="1">IFERROR(IF(OFFSET(E29,-1,0,1,1)&lt;&gt;"", INDEX(ЗФ,MATCH($A27,ЗФ!$A:$A,0),MATCH("Цена на реализацию"&amp;YEAR(E$3),ЗФ!$2:$2,0)),0),0)</f>
        <v>0</v>
      </c>
      <c r="F29" s="232">
        <f ca="1">IFERROR(IF(OFFSET(F29,-1,0,1,1)&lt;&gt;"", INDEX(ЗФ,MATCH($A27,ЗФ!$A:$A,0),MATCH("Цена на реализацию"&amp;YEAR(F$3),ЗФ!$2:$2,0)),0),0)</f>
        <v>0</v>
      </c>
      <c r="G29" s="232">
        <f ca="1">IFERROR(IF(OFFSET(G29,-1,0,1,1)&lt;&gt;"", INDEX(ЗФ,MATCH($A27,ЗФ!$A:$A,0),MATCH("Цена на реализацию"&amp;YEAR(G$3),ЗФ!$2:$2,0)),0),0)</f>
        <v>0</v>
      </c>
      <c r="H29" s="232">
        <f ca="1">IFERROR(IF(OFFSET(H29,-1,0,1,1)&lt;&gt;"", INDEX(ЗФ,MATCH($A27,ЗФ!$A:$A,0),MATCH("Цена на реализацию"&amp;YEAR(H$3),ЗФ!$2:$2,0)),0),0)</f>
        <v>0</v>
      </c>
      <c r="I29" s="232">
        <f ca="1">IFERROR(IF(OFFSET(I29,-1,0,1,1)&lt;&gt;"", INDEX(ЗФ,MATCH($A27,ЗФ!$A:$A,0),MATCH("Цена на реализацию"&amp;YEAR(I$3),ЗФ!$2:$2,0)),0),0)</f>
        <v>0</v>
      </c>
      <c r="J29" s="232">
        <f ca="1">IFERROR(IF(OFFSET(J29,-1,0,1,1)&lt;&gt;"", INDEX(ЗФ,MATCH($A27,ЗФ!$A:$A,0),MATCH("Цена на реализацию"&amp;YEAR(J$3),ЗФ!$2:$2,0)),0),0)</f>
        <v>0</v>
      </c>
      <c r="K29" s="232">
        <f ca="1">IFERROR(IF(OFFSET(K29,-1,0,1,1)&lt;&gt;"", INDEX(ЗФ,MATCH($A27,ЗФ!$A:$A,0),MATCH("Цена на реализацию"&amp;YEAR(K$3),ЗФ!$2:$2,0)),0),0)</f>
        <v>10</v>
      </c>
      <c r="L29" s="232">
        <f ca="1">IFERROR(IF(OFFSET(L29,-1,0,1,1)&lt;&gt;"", INDEX(ЗФ,MATCH($A27,ЗФ!$A:$A,0),MATCH("Цена на реализацию"&amp;YEAR(L$3),ЗФ!$2:$2,0)),0),0)</f>
        <v>10</v>
      </c>
      <c r="M29" s="232">
        <f ca="1">IFERROR(IF(OFFSET(M29,-1,0,1,1)&lt;&gt;"", INDEX(ЗФ,MATCH($A27,ЗФ!$A:$A,0),MATCH("Цена на реализацию"&amp;YEAR(M$3),ЗФ!$2:$2,0)),0),0)</f>
        <v>10</v>
      </c>
      <c r="N29" s="548">
        <f t="shared" ref="N29:BN29" ca="1" si="1089">IFERROR(N27/N28,0)</f>
        <v>0</v>
      </c>
      <c r="O29" s="232">
        <f ca="1">IFERROR(IF(OFFSET(O29,-1,0,1,1)&lt;&gt;"", INDEX(ЗФ,MATCH($A27,ЗФ!$A:$A,0),MATCH("Цена на реализацию"&amp;YEAR(O$3),ЗФ!$2:$2,0)),0),0)</f>
        <v>10</v>
      </c>
      <c r="P29" s="232">
        <f ca="1">IFERROR(IF(OFFSET(P29,-1,0,1,1)&lt;&gt;"", INDEX(ЗФ,MATCH($A27,ЗФ!$A:$A,0),MATCH("Цена на реализацию"&amp;YEAR(P$3),ЗФ!$2:$2,0)),0),0)</f>
        <v>10</v>
      </c>
      <c r="Q29" s="232">
        <f ca="1">IFERROR(IF(OFFSET(Q29,-1,0,1,1)&lt;&gt;"", INDEX(ЗФ,MATCH($A27,ЗФ!$A:$A,0),MATCH("Цена на реализацию"&amp;YEAR(Q$3),ЗФ!$2:$2,0)),0),0)</f>
        <v>10</v>
      </c>
      <c r="R29" s="232">
        <f ca="1">IFERROR(IF(OFFSET(R29,-1,0,1,1)&lt;&gt;"", INDEX(ЗФ,MATCH($A27,ЗФ!$A:$A,0),MATCH("Цена на реализацию"&amp;YEAR(R$3),ЗФ!$2:$2,0)),0),0)</f>
        <v>10</v>
      </c>
      <c r="S29" s="232">
        <f ca="1">IFERROR(IF(OFFSET(S29,-1,0,1,1)&lt;&gt;"", INDEX(ЗФ,MATCH($A27,ЗФ!$A:$A,0),MATCH("Цена на реализацию"&amp;YEAR(S$3),ЗФ!$2:$2,0)),0),0)</f>
        <v>10</v>
      </c>
      <c r="T29" s="232">
        <f ca="1">IFERROR(IF(OFFSET(T29,-1,0,1,1)&lt;&gt;"", INDEX(ЗФ,MATCH($A27,ЗФ!$A:$A,0),MATCH("Цена на реализацию"&amp;YEAR(T$3),ЗФ!$2:$2,0)),0),0)</f>
        <v>10</v>
      </c>
      <c r="U29" s="232">
        <f ca="1">IFERROR(IF(OFFSET(U29,-1,0,1,1)&lt;&gt;"", INDEX(ЗФ,MATCH($A27,ЗФ!$A:$A,0),MATCH("Цена на реализацию"&amp;YEAR(U$3),ЗФ!$2:$2,0)),0),0)</f>
        <v>10</v>
      </c>
      <c r="V29" s="232">
        <f ca="1">IFERROR(IF(OFFSET(V29,-1,0,1,1)&lt;&gt;"", INDEX(ЗФ,MATCH($A27,ЗФ!$A:$A,0),MATCH("Цена на реализацию"&amp;YEAR(V$3),ЗФ!$2:$2,0)),0),0)</f>
        <v>10</v>
      </c>
      <c r="W29" s="232">
        <f ca="1">IFERROR(IF(OFFSET(W29,-1,0,1,1)&lt;&gt;"", INDEX(ЗФ,MATCH($A27,ЗФ!$A:$A,0),MATCH("Цена на реализацию"&amp;YEAR(W$3),ЗФ!$2:$2,0)),0),0)</f>
        <v>10</v>
      </c>
      <c r="X29" s="232">
        <f ca="1">IFERROR(IF(OFFSET(X29,-1,0,1,1)&lt;&gt;"", INDEX(ЗФ,MATCH($A27,ЗФ!$A:$A,0),MATCH("Цена на реализацию"&amp;YEAR(X$3),ЗФ!$2:$2,0)),0),0)</f>
        <v>10</v>
      </c>
      <c r="Y29" s="232">
        <f ca="1">IFERROR(IF(OFFSET(Y29,-1,0,1,1)&lt;&gt;"", INDEX(ЗФ,MATCH($A27,ЗФ!$A:$A,0),MATCH("Цена на реализацию"&amp;YEAR(Y$3),ЗФ!$2:$2,0)),0),0)</f>
        <v>10</v>
      </c>
      <c r="Z29" s="232">
        <f ca="1">IFERROR(IF(OFFSET(Z29,-1,0,1,1)&lt;&gt;"", INDEX(ЗФ,MATCH($A27,ЗФ!$A:$A,0),MATCH("Цена на реализацию"&amp;YEAR(Z$3),ЗФ!$2:$2,0)),0),0)</f>
        <v>10</v>
      </c>
      <c r="AA29" s="548">
        <f t="shared" ca="1" si="1089"/>
        <v>10</v>
      </c>
      <c r="AB29" s="232">
        <f ca="1">IFERROR(IF(OFFSET(AB29,-1,0,1,1)&lt;&gt;"", INDEX(ЗФ,MATCH($A27,ЗФ!$A:$A,0),MATCH("Цена на реализацию"&amp;YEAR(AB$3),ЗФ!$2:$2,0)),0),0)</f>
        <v>10</v>
      </c>
      <c r="AC29" s="232">
        <f ca="1">IFERROR(IF(OFFSET(AC29,-1,0,1,1)&lt;&gt;"", INDEX(ЗФ,MATCH($A27,ЗФ!$A:$A,0),MATCH("Цена на реализацию"&amp;YEAR(AC$3),ЗФ!$2:$2,0)),0),0)</f>
        <v>10</v>
      </c>
      <c r="AD29" s="232">
        <f ca="1">IFERROR(IF(OFFSET(AD29,-1,0,1,1)&lt;&gt;"", INDEX(ЗФ,MATCH($A27,ЗФ!$A:$A,0),MATCH("Цена на реализацию"&amp;YEAR(AD$3),ЗФ!$2:$2,0)),0),0)</f>
        <v>10</v>
      </c>
      <c r="AE29" s="232">
        <f ca="1">IFERROR(IF(OFFSET(AE29,-1,0,1,1)&lt;&gt;"", INDEX(ЗФ,MATCH($A27,ЗФ!$A:$A,0),MATCH("Цена на реализацию"&amp;YEAR(AE$3),ЗФ!$2:$2,0)),0),0)</f>
        <v>10</v>
      </c>
      <c r="AF29" s="232">
        <f ca="1">IFERROR(IF(OFFSET(AF29,-1,0,1,1)&lt;&gt;"", INDEX(ЗФ,MATCH($A27,ЗФ!$A:$A,0),MATCH("Цена на реализацию"&amp;YEAR(AF$3),ЗФ!$2:$2,0)),0),0)</f>
        <v>10</v>
      </c>
      <c r="AG29" s="232">
        <f ca="1">IFERROR(IF(OFFSET(AG29,-1,0,1,1)&lt;&gt;"", INDEX(ЗФ,MATCH($A27,ЗФ!$A:$A,0),MATCH("Цена на реализацию"&amp;YEAR(AG$3),ЗФ!$2:$2,0)),0),0)</f>
        <v>10</v>
      </c>
      <c r="AH29" s="232">
        <f ca="1">IFERROR(IF(OFFSET(AH29,-1,0,1,1)&lt;&gt;"", INDEX(ЗФ,MATCH($A27,ЗФ!$A:$A,0),MATCH("Цена на реализацию"&amp;YEAR(AH$3),ЗФ!$2:$2,0)),0),0)</f>
        <v>10</v>
      </c>
      <c r="AI29" s="232">
        <f ca="1">IFERROR(IF(OFFSET(AI29,-1,0,1,1)&lt;&gt;"", INDEX(ЗФ,MATCH($A27,ЗФ!$A:$A,0),MATCH("Цена на реализацию"&amp;YEAR(AI$3),ЗФ!$2:$2,0)),0),0)</f>
        <v>10</v>
      </c>
      <c r="AJ29" s="232">
        <f ca="1">IFERROR(IF(OFFSET(AJ29,-1,0,1,1)&lt;&gt;"", INDEX(ЗФ,MATCH($A27,ЗФ!$A:$A,0),MATCH("Цена на реализацию"&amp;YEAR(AJ$3),ЗФ!$2:$2,0)),0),0)</f>
        <v>10</v>
      </c>
      <c r="AK29" s="232">
        <f ca="1">IFERROR(IF(OFFSET(AK29,-1,0,1,1)&lt;&gt;"", INDEX(ЗФ,MATCH($A27,ЗФ!$A:$A,0),MATCH("Цена на реализацию"&amp;YEAR(AK$3),ЗФ!$2:$2,0)),0),0)</f>
        <v>10</v>
      </c>
      <c r="AL29" s="232">
        <f ca="1">IFERROR(IF(OFFSET(AL29,-1,0,1,1)&lt;&gt;"", INDEX(ЗФ,MATCH($A27,ЗФ!$A:$A,0),MATCH("Цена на реализацию"&amp;YEAR(AL$3),ЗФ!$2:$2,0)),0),0)</f>
        <v>10</v>
      </c>
      <c r="AM29" s="232">
        <f ca="1">IFERROR(IF(OFFSET(AM29,-1,0,1,1)&lt;&gt;"", INDEX(ЗФ,MATCH($A27,ЗФ!$A:$A,0),MATCH("Цена на реализацию"&amp;YEAR(AM$3),ЗФ!$2:$2,0)),0),0)</f>
        <v>10</v>
      </c>
      <c r="AN29" s="548">
        <f t="shared" ca="1" si="1089"/>
        <v>10</v>
      </c>
      <c r="AO29" s="232">
        <f ca="1">IFERROR(IF(OFFSET(AO29,-1,0,1,1)&lt;&gt;"", INDEX(ЗФ,MATCH($A27,ЗФ!$A:$A,0),MATCH("Цена на реализацию"&amp;YEAR(AO$3),ЗФ!$2:$2,0)),0),0)</f>
        <v>10</v>
      </c>
      <c r="AP29" s="232">
        <f ca="1">IFERROR(IF(OFFSET(AP29,-1,0,1,1)&lt;&gt;"", INDEX(ЗФ,MATCH($A27,ЗФ!$A:$A,0),MATCH("Цена на реализацию"&amp;YEAR(AP$3),ЗФ!$2:$2,0)),0),0)</f>
        <v>10</v>
      </c>
      <c r="AQ29" s="232">
        <f ca="1">IFERROR(IF(OFFSET(AQ29,-1,0,1,1)&lt;&gt;"", INDEX(ЗФ,MATCH($A27,ЗФ!$A:$A,0),MATCH("Цена на реализацию"&amp;YEAR(AQ$3),ЗФ!$2:$2,0)),0),0)</f>
        <v>10</v>
      </c>
      <c r="AR29" s="232">
        <f ca="1">IFERROR(IF(OFFSET(AR29,-1,0,1,1)&lt;&gt;"", INDEX(ЗФ,MATCH($A27,ЗФ!$A:$A,0),MATCH("Цена на реализацию"&amp;YEAR(AR$3),ЗФ!$2:$2,0)),0),0)</f>
        <v>10</v>
      </c>
      <c r="AS29" s="232">
        <f ca="1">IFERROR(IF(OFFSET(AS29,-1,0,1,1)&lt;&gt;"", INDEX(ЗФ,MATCH($A27,ЗФ!$A:$A,0),MATCH("Цена на реализацию"&amp;YEAR(AS$3),ЗФ!$2:$2,0)),0),0)</f>
        <v>10</v>
      </c>
      <c r="AT29" s="232">
        <f ca="1">IFERROR(IF(OFFSET(AT29,-1,0,1,1)&lt;&gt;"", INDEX(ЗФ,MATCH($A27,ЗФ!$A:$A,0),MATCH("Цена на реализацию"&amp;YEAR(AT$3),ЗФ!$2:$2,0)),0),0)</f>
        <v>10</v>
      </c>
      <c r="AU29" s="232">
        <f ca="1">IFERROR(IF(OFFSET(AU29,-1,0,1,1)&lt;&gt;"", INDEX(ЗФ,MATCH($A27,ЗФ!$A:$A,0),MATCH("Цена на реализацию"&amp;YEAR(AU$3),ЗФ!$2:$2,0)),0),0)</f>
        <v>10</v>
      </c>
      <c r="AV29" s="232">
        <f ca="1">IFERROR(IF(OFFSET(AV29,-1,0,1,1)&lt;&gt;"", INDEX(ЗФ,MATCH($A27,ЗФ!$A:$A,0),MATCH("Цена на реализацию"&amp;YEAR(AV$3),ЗФ!$2:$2,0)),0),0)</f>
        <v>10</v>
      </c>
      <c r="AW29" s="232">
        <f ca="1">IFERROR(IF(OFFSET(AW29,-1,0,1,1)&lt;&gt;"", INDEX(ЗФ,MATCH($A27,ЗФ!$A:$A,0),MATCH("Цена на реализацию"&amp;YEAR(AW$3),ЗФ!$2:$2,0)),0),0)</f>
        <v>10</v>
      </c>
      <c r="AX29" s="232">
        <f ca="1">IFERROR(IF(OFFSET(AX29,-1,0,1,1)&lt;&gt;"", INDEX(ЗФ,MATCH($A27,ЗФ!$A:$A,0),MATCH("Цена на реализацию"&amp;YEAR(AX$3),ЗФ!$2:$2,0)),0),0)</f>
        <v>10</v>
      </c>
      <c r="AY29" s="232">
        <f ca="1">IFERROR(IF(OFFSET(AY29,-1,0,1,1)&lt;&gt;"", INDEX(ЗФ,MATCH($A27,ЗФ!$A:$A,0),MATCH("Цена на реализацию"&amp;YEAR(AY$3),ЗФ!$2:$2,0)),0),0)</f>
        <v>10</v>
      </c>
      <c r="AZ29" s="232">
        <f ca="1">IFERROR(IF(OFFSET(AZ29,-1,0,1,1)&lt;&gt;"", INDEX(ЗФ,MATCH($A27,ЗФ!$A:$A,0),MATCH("Цена на реализацию"&amp;YEAR(AZ$3),ЗФ!$2:$2,0)),0),0)</f>
        <v>10</v>
      </c>
      <c r="BA29" s="548">
        <f t="shared" ca="1" si="1089"/>
        <v>10</v>
      </c>
      <c r="BB29" s="232">
        <f ca="1">IFERROR(IF(OFFSET(BB29,-1,0,1,1)&lt;&gt;"", INDEX(ЗФ,MATCH($A27,ЗФ!$A:$A,0),MATCH("Цена на реализацию"&amp;YEAR(BB$3),ЗФ!$2:$2,0)),0),0)</f>
        <v>10</v>
      </c>
      <c r="BC29" s="232">
        <f ca="1">IFERROR(IF(OFFSET(BC29,-1,0,1,1)&lt;&gt;"", INDEX(ЗФ,MATCH($A27,ЗФ!$A:$A,0),MATCH("Цена на реализацию"&amp;YEAR(BC$3),ЗФ!$2:$2,0)),0),0)</f>
        <v>10</v>
      </c>
      <c r="BD29" s="232">
        <f ca="1">IFERROR(IF(OFFSET(BD29,-1,0,1,1)&lt;&gt;"", INDEX(ЗФ,MATCH($A27,ЗФ!$A:$A,0),MATCH("Цена на реализацию"&amp;YEAR(BD$3),ЗФ!$2:$2,0)),0),0)</f>
        <v>10</v>
      </c>
      <c r="BE29" s="232">
        <f ca="1">IFERROR(IF(OFFSET(BE29,-1,0,1,1)&lt;&gt;"", INDEX(ЗФ,MATCH($A27,ЗФ!$A:$A,0),MATCH("Цена на реализацию"&amp;YEAR(BE$3),ЗФ!$2:$2,0)),0),0)</f>
        <v>10</v>
      </c>
      <c r="BF29" s="232">
        <f ca="1">IFERROR(IF(OFFSET(BF29,-1,0,1,1)&lt;&gt;"", INDEX(ЗФ,MATCH($A27,ЗФ!$A:$A,0),MATCH("Цена на реализацию"&amp;YEAR(BF$3),ЗФ!$2:$2,0)),0),0)</f>
        <v>10</v>
      </c>
      <c r="BG29" s="232">
        <f ca="1">IFERROR(IF(OFFSET(BG29,-1,0,1,1)&lt;&gt;"", INDEX(ЗФ,MATCH($A27,ЗФ!$A:$A,0),MATCH("Цена на реализацию"&amp;YEAR(BG$3),ЗФ!$2:$2,0)),0),0)</f>
        <v>10</v>
      </c>
      <c r="BH29" s="232">
        <f ca="1">IFERROR(IF(OFFSET(BH29,-1,0,1,1)&lt;&gt;"", INDEX(ЗФ,MATCH($A27,ЗФ!$A:$A,0),MATCH("Цена на реализацию"&amp;YEAR(BH$3),ЗФ!$2:$2,0)),0),0)</f>
        <v>10</v>
      </c>
      <c r="BI29" s="232">
        <f ca="1">IFERROR(IF(OFFSET(BI29,-1,0,1,1)&lt;&gt;"", INDEX(ЗФ,MATCH($A27,ЗФ!$A:$A,0),MATCH("Цена на реализацию"&amp;YEAR(BI$3),ЗФ!$2:$2,0)),0),0)</f>
        <v>10</v>
      </c>
      <c r="BJ29" s="232">
        <f ca="1">IFERROR(IF(OFFSET(BJ29,-1,0,1,1)&lt;&gt;"", INDEX(ЗФ,MATCH($A27,ЗФ!$A:$A,0),MATCH("Цена на реализацию"&amp;YEAR(BJ$3),ЗФ!$2:$2,0)),0),0)</f>
        <v>10</v>
      </c>
      <c r="BK29" s="232">
        <f ca="1">IFERROR(IF(OFFSET(BK29,-1,0,1,1)&lt;&gt;"", INDEX(ЗФ,MATCH($A27,ЗФ!$A:$A,0),MATCH("Цена на реализацию"&amp;YEAR(BK$3),ЗФ!$2:$2,0)),0),0)</f>
        <v>10</v>
      </c>
      <c r="BL29" s="232">
        <f ca="1">IFERROR(IF(OFFSET(BL29,-1,0,1,1)&lt;&gt;"", INDEX(ЗФ,MATCH($A27,ЗФ!$A:$A,0),MATCH("Цена на реализацию"&amp;YEAR(BL$3),ЗФ!$2:$2,0)),0),0)</f>
        <v>10</v>
      </c>
      <c r="BM29" s="232">
        <f ca="1">IFERROR(IF(OFFSET(BM29,-1,0,1,1)&lt;&gt;"", INDEX(ЗФ,MATCH($A27,ЗФ!$A:$A,0),MATCH("Цена на реализацию"&amp;YEAR(BM$3),ЗФ!$2:$2,0)),0),0)</f>
        <v>10</v>
      </c>
      <c r="BN29" s="548">
        <f t="shared" ca="1" si="1089"/>
        <v>10</v>
      </c>
      <c r="BO29" s="232">
        <f ca="1">IFERROR(IF(OFFSET(BO29,-1,0,1,1)&lt;&gt;"", INDEX(ЗФ,MATCH($A27,ЗФ!$A:$A,0),MATCH("Цена на реализацию"&amp;YEAR(BO$3),ЗФ!$2:$2,0)),0),0)</f>
        <v>10</v>
      </c>
      <c r="BP29" s="232">
        <f ca="1">IFERROR(IF(OFFSET(BP29,-1,0,1,1)&lt;&gt;"", INDEX(ЗФ,MATCH($A27,ЗФ!$A:$A,0),MATCH("Цена на реализацию"&amp;YEAR(BP$3),ЗФ!$2:$2,0)),0),0)</f>
        <v>10</v>
      </c>
      <c r="BQ29" s="232">
        <f ca="1">IFERROR(IF(OFFSET(BQ29,-1,0,1,1)&lt;&gt;"", INDEX(ЗФ,MATCH($A27,ЗФ!$A:$A,0),MATCH("Цена на реализацию"&amp;YEAR(BQ$3),ЗФ!$2:$2,0)),0),0)</f>
        <v>10</v>
      </c>
      <c r="BR29" s="232">
        <f ca="1">IFERROR(IF(OFFSET(BR29,-1,0,1,1)&lt;&gt;"", INDEX(ЗФ,MATCH($A27,ЗФ!$A:$A,0),MATCH("Цена на реализацию"&amp;YEAR(BR$3),ЗФ!$2:$2,0)),0),0)</f>
        <v>10</v>
      </c>
      <c r="BS29" s="232">
        <f ca="1">IFERROR(IF(OFFSET(BS29,-1,0,1,1)&lt;&gt;"", INDEX(ЗФ,MATCH($A27,ЗФ!$A:$A,0),MATCH("Цена на реализацию"&amp;YEAR(BS$3),ЗФ!$2:$2,0)),0),0)</f>
        <v>10</v>
      </c>
      <c r="BT29" s="232">
        <f ca="1">IFERROR(IF(OFFSET(BT29,-1,0,1,1)&lt;&gt;"", INDEX(ЗФ,MATCH($A27,ЗФ!$A:$A,0),MATCH("Цена на реализацию"&amp;YEAR(BT$3),ЗФ!$2:$2,0)),0),0)</f>
        <v>10</v>
      </c>
      <c r="BU29" s="232">
        <f ca="1">IFERROR(IF(OFFSET(BU29,-1,0,1,1)&lt;&gt;"", INDEX(ЗФ,MATCH($A27,ЗФ!$A:$A,0),MATCH("Цена на реализацию"&amp;YEAR(BU$3),ЗФ!$2:$2,0)),0),0)</f>
        <v>10</v>
      </c>
      <c r="BV29" s="232">
        <f ca="1">IFERROR(IF(OFFSET(BV29,-1,0,1,1)&lt;&gt;"", INDEX(ЗФ,MATCH($A27,ЗФ!$A:$A,0),MATCH("Цена на реализацию"&amp;YEAR(BV$3),ЗФ!$2:$2,0)),0),0)</f>
        <v>10</v>
      </c>
      <c r="BW29" s="232">
        <f ca="1">IFERROR(IF(OFFSET(BW29,-1,0,1,1)&lt;&gt;"", INDEX(ЗФ,MATCH($A27,ЗФ!$A:$A,0),MATCH("Цена на реализацию"&amp;YEAR(BW$3),ЗФ!$2:$2,0)),0),0)</f>
        <v>10</v>
      </c>
      <c r="BX29" s="232">
        <f ca="1">IFERROR(IF(OFFSET(BX29,-1,0,1,1)&lt;&gt;"", INDEX(ЗФ,MATCH($A27,ЗФ!$A:$A,0),MATCH("Цена на реализацию"&amp;YEAR(BX$3),ЗФ!$2:$2,0)),0),0)</f>
        <v>10</v>
      </c>
      <c r="BY29" s="232">
        <f ca="1">IFERROR(IF(OFFSET(BY29,-1,0,1,1)&lt;&gt;"", INDEX(ЗФ,MATCH($A27,ЗФ!$A:$A,0),MATCH("Цена на реализацию"&amp;YEAR(BY$3),ЗФ!$2:$2,0)),0),0)</f>
        <v>10</v>
      </c>
      <c r="BZ29" s="232">
        <f ca="1">IFERROR(IF(OFFSET(BZ29,-1,0,1,1)&lt;&gt;"", INDEX(ЗФ,MATCH($A27,ЗФ!$A:$A,0),MATCH("Цена на реализацию"&amp;YEAR(BZ$3),ЗФ!$2:$2,0)),0),0)</f>
        <v>10</v>
      </c>
      <c r="CA29" s="548">
        <f t="shared" ref="CA29:EA29" ca="1" si="1090">IFERROR(CA27/CA28,0)</f>
        <v>10</v>
      </c>
      <c r="CB29" s="232">
        <f ca="1">IFERROR(IF(OFFSET(CB29,-1,0,1,1)&lt;&gt;"", INDEX(ЗФ,MATCH($A27,ЗФ!$A:$A,0),MATCH("Цена на реализацию"&amp;YEAR(CB$3),ЗФ!$2:$2,0)),0),0)</f>
        <v>10</v>
      </c>
      <c r="CC29" s="232">
        <f ca="1">IFERROR(IF(OFFSET(CC29,-1,0,1,1)&lt;&gt;"", INDEX(ЗФ,MATCH($A27,ЗФ!$A:$A,0),MATCH("Цена на реализацию"&amp;YEAR(CC$3),ЗФ!$2:$2,0)),0),0)</f>
        <v>10</v>
      </c>
      <c r="CD29" s="232">
        <f ca="1">IFERROR(IF(OFFSET(CD29,-1,0,1,1)&lt;&gt;"", INDEX(ЗФ,MATCH($A27,ЗФ!$A:$A,0),MATCH("Цена на реализацию"&amp;YEAR(CD$3),ЗФ!$2:$2,0)),0),0)</f>
        <v>10</v>
      </c>
      <c r="CE29" s="232">
        <f ca="1">IFERROR(IF(OFFSET(CE29,-1,0,1,1)&lt;&gt;"", INDEX(ЗФ,MATCH($A27,ЗФ!$A:$A,0),MATCH("Цена на реализацию"&amp;YEAR(CE$3),ЗФ!$2:$2,0)),0),0)</f>
        <v>10</v>
      </c>
      <c r="CF29" s="232">
        <f ca="1">IFERROR(IF(OFFSET(CF29,-1,0,1,1)&lt;&gt;"", INDEX(ЗФ,MATCH($A27,ЗФ!$A:$A,0),MATCH("Цена на реализацию"&amp;YEAR(CF$3),ЗФ!$2:$2,0)),0),0)</f>
        <v>10</v>
      </c>
      <c r="CG29" s="232">
        <f ca="1">IFERROR(IF(OFFSET(CG29,-1,0,1,1)&lt;&gt;"", INDEX(ЗФ,MATCH($A27,ЗФ!$A:$A,0),MATCH("Цена на реализацию"&amp;YEAR(CG$3),ЗФ!$2:$2,0)),0),0)</f>
        <v>10</v>
      </c>
      <c r="CH29" s="232">
        <f ca="1">IFERROR(IF(OFFSET(CH29,-1,0,1,1)&lt;&gt;"", INDEX(ЗФ,MATCH($A27,ЗФ!$A:$A,0),MATCH("Цена на реализацию"&amp;YEAR(CH$3),ЗФ!$2:$2,0)),0),0)</f>
        <v>10</v>
      </c>
      <c r="CI29" s="232">
        <f ca="1">IFERROR(IF(OFFSET(CI29,-1,0,1,1)&lt;&gt;"", INDEX(ЗФ,MATCH($A27,ЗФ!$A:$A,0),MATCH("Цена на реализацию"&amp;YEAR(CI$3),ЗФ!$2:$2,0)),0),0)</f>
        <v>10</v>
      </c>
      <c r="CJ29" s="232">
        <f ca="1">IFERROR(IF(OFFSET(CJ29,-1,0,1,1)&lt;&gt;"", INDEX(ЗФ,MATCH($A27,ЗФ!$A:$A,0),MATCH("Цена на реализацию"&amp;YEAR(CJ$3),ЗФ!$2:$2,0)),0),0)</f>
        <v>10</v>
      </c>
      <c r="CK29" s="232">
        <f ca="1">IFERROR(IF(OFFSET(CK29,-1,0,1,1)&lt;&gt;"", INDEX(ЗФ,MATCH($A27,ЗФ!$A:$A,0),MATCH("Цена на реализацию"&amp;YEAR(CK$3),ЗФ!$2:$2,0)),0),0)</f>
        <v>10</v>
      </c>
      <c r="CL29" s="232">
        <f ca="1">IFERROR(IF(OFFSET(CL29,-1,0,1,1)&lt;&gt;"", INDEX(ЗФ,MATCH($A27,ЗФ!$A:$A,0),MATCH("Цена на реализацию"&amp;YEAR(CL$3),ЗФ!$2:$2,0)),0),0)</f>
        <v>10</v>
      </c>
      <c r="CM29" s="232">
        <f ca="1">IFERROR(IF(OFFSET(CM29,-1,0,1,1)&lt;&gt;"", INDEX(ЗФ,MATCH($A27,ЗФ!$A:$A,0),MATCH("Цена на реализацию"&amp;YEAR(CM$3),ЗФ!$2:$2,0)),0),0)</f>
        <v>10</v>
      </c>
      <c r="CN29" s="548">
        <f t="shared" ca="1" si="1090"/>
        <v>10</v>
      </c>
      <c r="CO29" s="232">
        <f ca="1">IFERROR(IF(OFFSET(CO29,-1,0,1,1)&lt;&gt;"", INDEX(ЗФ,MATCH($A27,ЗФ!$A:$A,0),MATCH("Цена на реализацию"&amp;YEAR(CO$3),ЗФ!$2:$2,0)),0),0)</f>
        <v>10</v>
      </c>
      <c r="CP29" s="232">
        <f ca="1">IFERROR(IF(OFFSET(CP29,-1,0,1,1)&lt;&gt;"", INDEX(ЗФ,MATCH($A27,ЗФ!$A:$A,0),MATCH("Цена на реализацию"&amp;YEAR(CP$3),ЗФ!$2:$2,0)),0),0)</f>
        <v>10</v>
      </c>
      <c r="CQ29" s="232">
        <f ca="1">IFERROR(IF(OFFSET(CQ29,-1,0,1,1)&lt;&gt;"", INDEX(ЗФ,MATCH($A27,ЗФ!$A:$A,0),MATCH("Цена на реализацию"&amp;YEAR(CQ$3),ЗФ!$2:$2,0)),0),0)</f>
        <v>10</v>
      </c>
      <c r="CR29" s="232">
        <f ca="1">IFERROR(IF(OFFSET(CR29,-1,0,1,1)&lt;&gt;"", INDEX(ЗФ,MATCH($A27,ЗФ!$A:$A,0),MATCH("Цена на реализацию"&amp;YEAR(CR$3),ЗФ!$2:$2,0)),0),0)</f>
        <v>10</v>
      </c>
      <c r="CS29" s="232">
        <f ca="1">IFERROR(IF(OFFSET(CS29,-1,0,1,1)&lt;&gt;"", INDEX(ЗФ,MATCH($A27,ЗФ!$A:$A,0),MATCH("Цена на реализацию"&amp;YEAR(CS$3),ЗФ!$2:$2,0)),0),0)</f>
        <v>10</v>
      </c>
      <c r="CT29" s="232">
        <f ca="1">IFERROR(IF(OFFSET(CT29,-1,0,1,1)&lt;&gt;"", INDEX(ЗФ,MATCH($A27,ЗФ!$A:$A,0),MATCH("Цена на реализацию"&amp;YEAR(CT$3),ЗФ!$2:$2,0)),0),0)</f>
        <v>10</v>
      </c>
      <c r="CU29" s="232">
        <f ca="1">IFERROR(IF(OFFSET(CU29,-1,0,1,1)&lt;&gt;"", INDEX(ЗФ,MATCH($A27,ЗФ!$A:$A,0),MATCH("Цена на реализацию"&amp;YEAR(CU$3),ЗФ!$2:$2,0)),0),0)</f>
        <v>10</v>
      </c>
      <c r="CV29" s="232">
        <f ca="1">IFERROR(IF(OFFSET(CV29,-1,0,1,1)&lt;&gt;"", INDEX(ЗФ,MATCH($A27,ЗФ!$A:$A,0),MATCH("Цена на реализацию"&amp;YEAR(CV$3),ЗФ!$2:$2,0)),0),0)</f>
        <v>10</v>
      </c>
      <c r="CW29" s="232">
        <f ca="1">IFERROR(IF(OFFSET(CW29,-1,0,1,1)&lt;&gt;"", INDEX(ЗФ,MATCH($A27,ЗФ!$A:$A,0),MATCH("Цена на реализацию"&amp;YEAR(CW$3),ЗФ!$2:$2,0)),0),0)</f>
        <v>10</v>
      </c>
      <c r="CX29" s="232">
        <f ca="1">IFERROR(IF(OFFSET(CX29,-1,0,1,1)&lt;&gt;"", INDEX(ЗФ,MATCH($A27,ЗФ!$A:$A,0),MATCH("Цена на реализацию"&amp;YEAR(CX$3),ЗФ!$2:$2,0)),0),0)</f>
        <v>10</v>
      </c>
      <c r="CY29" s="232">
        <f ca="1">IFERROR(IF(OFFSET(CY29,-1,0,1,1)&lt;&gt;"", INDEX(ЗФ,MATCH($A27,ЗФ!$A:$A,0),MATCH("Цена на реализацию"&amp;YEAR(CY$3),ЗФ!$2:$2,0)),0),0)</f>
        <v>10</v>
      </c>
      <c r="CZ29" s="232">
        <f ca="1">IFERROR(IF(OFFSET(CZ29,-1,0,1,1)&lt;&gt;"", INDEX(ЗФ,MATCH($A27,ЗФ!$A:$A,0),MATCH("Цена на реализацию"&amp;YEAR(CZ$3),ЗФ!$2:$2,0)),0),0)</f>
        <v>10</v>
      </c>
      <c r="DA29" s="548">
        <f t="shared" ca="1" si="1090"/>
        <v>10</v>
      </c>
      <c r="DB29" s="232">
        <f ca="1">IFERROR(IF(OFFSET(DB29,-1,0,1,1)&lt;&gt;"", INDEX(ЗФ,MATCH($A27,ЗФ!$A:$A,0),MATCH("Цена на реализацию"&amp;YEAR(DB$3),ЗФ!$2:$2,0)),0),0)</f>
        <v>10</v>
      </c>
      <c r="DC29" s="232">
        <f ca="1">IFERROR(IF(OFFSET(DC29,-1,0,1,1)&lt;&gt;"", INDEX(ЗФ,MATCH($A27,ЗФ!$A:$A,0),MATCH("Цена на реализацию"&amp;YEAR(DC$3),ЗФ!$2:$2,0)),0),0)</f>
        <v>10</v>
      </c>
      <c r="DD29" s="232">
        <f ca="1">IFERROR(IF(OFFSET(DD29,-1,0,1,1)&lt;&gt;"", INDEX(ЗФ,MATCH($A27,ЗФ!$A:$A,0),MATCH("Цена на реализацию"&amp;YEAR(DD$3),ЗФ!$2:$2,0)),0),0)</f>
        <v>10</v>
      </c>
      <c r="DE29" s="232">
        <f ca="1">IFERROR(IF(OFFSET(DE29,-1,0,1,1)&lt;&gt;"", INDEX(ЗФ,MATCH($A27,ЗФ!$A:$A,0),MATCH("Цена на реализацию"&amp;YEAR(DE$3),ЗФ!$2:$2,0)),0),0)</f>
        <v>10</v>
      </c>
      <c r="DF29" s="232">
        <f ca="1">IFERROR(IF(OFFSET(DF29,-1,0,1,1)&lt;&gt;"", INDEX(ЗФ,MATCH($A27,ЗФ!$A:$A,0),MATCH("Цена на реализацию"&amp;YEAR(DF$3),ЗФ!$2:$2,0)),0),0)</f>
        <v>10</v>
      </c>
      <c r="DG29" s="232">
        <f ca="1">IFERROR(IF(OFFSET(DG29,-1,0,1,1)&lt;&gt;"", INDEX(ЗФ,MATCH($A27,ЗФ!$A:$A,0),MATCH("Цена на реализацию"&amp;YEAR(DG$3),ЗФ!$2:$2,0)),0),0)</f>
        <v>10</v>
      </c>
      <c r="DH29" s="232">
        <f ca="1">IFERROR(IF(OFFSET(DH29,-1,0,1,1)&lt;&gt;"", INDEX(ЗФ,MATCH($A27,ЗФ!$A:$A,0),MATCH("Цена на реализацию"&amp;YEAR(DH$3),ЗФ!$2:$2,0)),0),0)</f>
        <v>10</v>
      </c>
      <c r="DI29" s="232">
        <f ca="1">IFERROR(IF(OFFSET(DI29,-1,0,1,1)&lt;&gt;"", INDEX(ЗФ,MATCH($A27,ЗФ!$A:$A,0),MATCH("Цена на реализацию"&amp;YEAR(DI$3),ЗФ!$2:$2,0)),0),0)</f>
        <v>10</v>
      </c>
      <c r="DJ29" s="232">
        <f ca="1">IFERROR(IF(OFFSET(DJ29,-1,0,1,1)&lt;&gt;"", INDEX(ЗФ,MATCH($A27,ЗФ!$A:$A,0),MATCH("Цена на реализацию"&amp;YEAR(DJ$3),ЗФ!$2:$2,0)),0),0)</f>
        <v>10</v>
      </c>
      <c r="DK29" s="232">
        <f ca="1">IFERROR(IF(OFFSET(DK29,-1,0,1,1)&lt;&gt;"", INDEX(ЗФ,MATCH($A27,ЗФ!$A:$A,0),MATCH("Цена на реализацию"&amp;YEAR(DK$3),ЗФ!$2:$2,0)),0),0)</f>
        <v>10</v>
      </c>
      <c r="DL29" s="232">
        <f ca="1">IFERROR(IF(OFFSET(DL29,-1,0,1,1)&lt;&gt;"", INDEX(ЗФ,MATCH($A27,ЗФ!$A:$A,0),MATCH("Цена на реализацию"&amp;YEAR(DL$3),ЗФ!$2:$2,0)),0),0)</f>
        <v>10</v>
      </c>
      <c r="DM29" s="232">
        <f ca="1">IFERROR(IF(OFFSET(DM29,-1,0,1,1)&lt;&gt;"", INDEX(ЗФ,MATCH($A27,ЗФ!$A:$A,0),MATCH("Цена на реализацию"&amp;YEAR(DM$3),ЗФ!$2:$2,0)),0),0)</f>
        <v>10</v>
      </c>
      <c r="DN29" s="548">
        <f t="shared" ca="1" si="1090"/>
        <v>10</v>
      </c>
      <c r="DO29" s="232">
        <f ca="1">IFERROR(IF(OFFSET(DO29,-1,0,1,1)&lt;&gt;"", INDEX(ЗФ,MATCH($A27,ЗФ!$A:$A,0),MATCH("Цена на реализацию"&amp;YEAR(DO$3),ЗФ!$2:$2,0)),0),0)</f>
        <v>10</v>
      </c>
      <c r="DP29" s="232">
        <f ca="1">IFERROR(IF(OFFSET(DP29,-1,0,1,1)&lt;&gt;"", INDEX(ЗФ,MATCH($A27,ЗФ!$A:$A,0),MATCH("Цена на реализацию"&amp;YEAR(DP$3),ЗФ!$2:$2,0)),0),0)</f>
        <v>10</v>
      </c>
      <c r="DQ29" s="232">
        <f ca="1">IFERROR(IF(OFFSET(DQ29,-1,0,1,1)&lt;&gt;"", INDEX(ЗФ,MATCH($A27,ЗФ!$A:$A,0),MATCH("Цена на реализацию"&amp;YEAR(DQ$3),ЗФ!$2:$2,0)),0),0)</f>
        <v>10</v>
      </c>
      <c r="DR29" s="232">
        <f ca="1">IFERROR(IF(OFFSET(DR29,-1,0,1,1)&lt;&gt;"", INDEX(ЗФ,MATCH($A27,ЗФ!$A:$A,0),MATCH("Цена на реализацию"&amp;YEAR(DR$3),ЗФ!$2:$2,0)),0),0)</f>
        <v>10</v>
      </c>
      <c r="DS29" s="232">
        <f ca="1">IFERROR(IF(OFFSET(DS29,-1,0,1,1)&lt;&gt;"", INDEX(ЗФ,MATCH($A27,ЗФ!$A:$A,0),MATCH("Цена на реализацию"&amp;YEAR(DS$3),ЗФ!$2:$2,0)),0),0)</f>
        <v>10</v>
      </c>
      <c r="DT29" s="232">
        <f ca="1">IFERROR(IF(OFFSET(DT29,-1,0,1,1)&lt;&gt;"", INDEX(ЗФ,MATCH($A27,ЗФ!$A:$A,0),MATCH("Цена на реализацию"&amp;YEAR(DT$3),ЗФ!$2:$2,0)),0),0)</f>
        <v>10</v>
      </c>
      <c r="DU29" s="232">
        <f ca="1">IFERROR(IF(OFFSET(DU29,-1,0,1,1)&lt;&gt;"", INDEX(ЗФ,MATCH($A27,ЗФ!$A:$A,0),MATCH("Цена на реализацию"&amp;YEAR(DU$3),ЗФ!$2:$2,0)),0),0)</f>
        <v>10</v>
      </c>
      <c r="DV29" s="232">
        <f ca="1">IFERROR(IF(OFFSET(DV29,-1,0,1,1)&lt;&gt;"", INDEX(ЗФ,MATCH($A27,ЗФ!$A:$A,0),MATCH("Цена на реализацию"&amp;YEAR(DV$3),ЗФ!$2:$2,0)),0),0)</f>
        <v>10</v>
      </c>
      <c r="DW29" s="232">
        <f ca="1">IFERROR(IF(OFFSET(DW29,-1,0,1,1)&lt;&gt;"", INDEX(ЗФ,MATCH($A27,ЗФ!$A:$A,0),MATCH("Цена на реализацию"&amp;YEAR(DW$3),ЗФ!$2:$2,0)),0),0)</f>
        <v>10</v>
      </c>
      <c r="DX29" s="232">
        <f ca="1">IFERROR(IF(OFFSET(DX29,-1,0,1,1)&lt;&gt;"", INDEX(ЗФ,MATCH($A27,ЗФ!$A:$A,0),MATCH("Цена на реализацию"&amp;YEAR(DX$3),ЗФ!$2:$2,0)),0),0)</f>
        <v>10</v>
      </c>
      <c r="DY29" s="232">
        <f ca="1">IFERROR(IF(OFFSET(DY29,-1,0,1,1)&lt;&gt;"", INDEX(ЗФ,MATCH($A27,ЗФ!$A:$A,0),MATCH("Цена на реализацию"&amp;YEAR(DY$3),ЗФ!$2:$2,0)),0),0)</f>
        <v>10</v>
      </c>
      <c r="DZ29" s="232">
        <f ca="1">IFERROR(IF(OFFSET(DZ29,-1,0,1,1)&lt;&gt;"", INDEX(ЗФ,MATCH($A27,ЗФ!$A:$A,0),MATCH("Цена на реализацию"&amp;YEAR(DZ$3),ЗФ!$2:$2,0)),0),0)</f>
        <v>10</v>
      </c>
      <c r="EA29" s="548">
        <f t="shared" ca="1" si="1090"/>
        <v>10</v>
      </c>
      <c r="EB29" s="232">
        <f ca="1">IFERROR(IF(OFFSET(EB29,-1,0,1,1)&lt;&gt;"", INDEX(ЗФ,MATCH($A27,ЗФ!$A:$A,0),MATCH("Цена на реализацию"&amp;YEAR(EB$3),ЗФ!$2:$2,0)),0),0)</f>
        <v>10</v>
      </c>
      <c r="EC29" s="232">
        <f ca="1">IFERROR(IF(OFFSET(EC29,-1,0,1,1)&lt;&gt;"", INDEX(ЗФ,MATCH($A27,ЗФ!$A:$A,0),MATCH("Цена на реализацию"&amp;YEAR(EC$3),ЗФ!$2:$2,0)),0),0)</f>
        <v>10</v>
      </c>
      <c r="ED29" s="232">
        <f ca="1">IFERROR(IF(OFFSET(ED29,-1,0,1,1)&lt;&gt;"", INDEX(ЗФ,MATCH($A27,ЗФ!$A:$A,0),MATCH("Цена на реализацию"&amp;YEAR(ED$3),ЗФ!$2:$2,0)),0),0)</f>
        <v>10</v>
      </c>
      <c r="EE29" s="232">
        <f ca="1">IFERROR(IF(OFFSET(EE29,-1,0,1,1)&lt;&gt;"", INDEX(ЗФ,MATCH($A27,ЗФ!$A:$A,0),MATCH("Цена на реализацию"&amp;YEAR(EE$3),ЗФ!$2:$2,0)),0),0)</f>
        <v>10</v>
      </c>
      <c r="EF29" s="232">
        <f ca="1">IFERROR(IF(OFFSET(EF29,-1,0,1,1)&lt;&gt;"", INDEX(ЗФ,MATCH($A27,ЗФ!$A:$A,0),MATCH("Цена на реализацию"&amp;YEAR(EF$3),ЗФ!$2:$2,0)),0),0)</f>
        <v>10</v>
      </c>
      <c r="EG29" s="232">
        <f ca="1">IFERROR(IF(OFFSET(EG29,-1,0,1,1)&lt;&gt;"", INDEX(ЗФ,MATCH($A27,ЗФ!$A:$A,0),MATCH("Цена на реализацию"&amp;YEAR(EG$3),ЗФ!$2:$2,0)),0),0)</f>
        <v>10</v>
      </c>
      <c r="EH29" s="232">
        <f ca="1">IFERROR(IF(OFFSET(EH29,-1,0,1,1)&lt;&gt;"", INDEX(ЗФ,MATCH($A27,ЗФ!$A:$A,0),MATCH("Цена на реализацию"&amp;YEAR(EH$3),ЗФ!$2:$2,0)),0),0)</f>
        <v>10</v>
      </c>
      <c r="EI29" s="232">
        <f ca="1">IFERROR(IF(OFFSET(EI29,-1,0,1,1)&lt;&gt;"", INDEX(ЗФ,MATCH($A27,ЗФ!$A:$A,0),MATCH("Цена на реализацию"&amp;YEAR(EI$3),ЗФ!$2:$2,0)),0),0)</f>
        <v>10</v>
      </c>
      <c r="EJ29" s="232">
        <f ca="1">IFERROR(IF(OFFSET(EJ29,-1,0,1,1)&lt;&gt;"", INDEX(ЗФ,MATCH($A27,ЗФ!$A:$A,0),MATCH("Цена на реализацию"&amp;YEAR(EJ$3),ЗФ!$2:$2,0)),0),0)</f>
        <v>10</v>
      </c>
      <c r="EK29" s="232">
        <f ca="1">IFERROR(IF(OFFSET(EK29,-1,0,1,1)&lt;&gt;"", INDEX(ЗФ,MATCH($A27,ЗФ!$A:$A,0),MATCH("Цена на реализацию"&amp;YEAR(EK$3),ЗФ!$2:$2,0)),0),0)</f>
        <v>10</v>
      </c>
      <c r="EL29" s="232">
        <f ca="1">IFERROR(IF(OFFSET(EL29,-1,0,1,1)&lt;&gt;"", INDEX(ЗФ,MATCH($A27,ЗФ!$A:$A,0),MATCH("Цена на реализацию"&amp;YEAR(EL$3),ЗФ!$2:$2,0)),0),0)</f>
        <v>10</v>
      </c>
      <c r="EM29" s="232">
        <f ca="1">IFERROR(IF(OFFSET(EM29,-1,0,1,1)&lt;&gt;"", INDEX(ЗФ,MATCH($A27,ЗФ!$A:$A,0),MATCH("Цена на реализацию"&amp;YEAR(EM$3),ЗФ!$2:$2,0)),0),0)</f>
        <v>10</v>
      </c>
      <c r="EN29" s="548">
        <f t="shared" ref="EN29:GA29" ca="1" si="1091">IFERROR(EN27/EN28,0)</f>
        <v>10</v>
      </c>
      <c r="EO29" s="232">
        <f ca="1">IFERROR(IF(OFFSET(EO29,-1,0,1,1)&lt;&gt;"", INDEX(ЗФ,MATCH($A27,ЗФ!$A:$A,0),MATCH("Цена на реализацию"&amp;YEAR(EO$3),ЗФ!$2:$2,0)),0),0)</f>
        <v>10</v>
      </c>
      <c r="EP29" s="232">
        <f ca="1">IFERROR(IF(OFFSET(EP29,-1,0,1,1)&lt;&gt;"", INDEX(ЗФ,MATCH($A27,ЗФ!$A:$A,0),MATCH("Цена на реализацию"&amp;YEAR(EP$3),ЗФ!$2:$2,0)),0),0)</f>
        <v>10</v>
      </c>
      <c r="EQ29" s="232">
        <f ca="1">IFERROR(IF(OFFSET(EQ29,-1,0,1,1)&lt;&gt;"", INDEX(ЗФ,MATCH($A27,ЗФ!$A:$A,0),MATCH("Цена на реализацию"&amp;YEAR(EQ$3),ЗФ!$2:$2,0)),0),0)</f>
        <v>10</v>
      </c>
      <c r="ER29" s="232">
        <f ca="1">IFERROR(IF(OFFSET(ER29,-1,0,1,1)&lt;&gt;"", INDEX(ЗФ,MATCH($A27,ЗФ!$A:$A,0),MATCH("Цена на реализацию"&amp;YEAR(ER$3),ЗФ!$2:$2,0)),0),0)</f>
        <v>10</v>
      </c>
      <c r="ES29" s="232">
        <f ca="1">IFERROR(IF(OFFSET(ES29,-1,0,1,1)&lt;&gt;"", INDEX(ЗФ,MATCH($A27,ЗФ!$A:$A,0),MATCH("Цена на реализацию"&amp;YEAR(ES$3),ЗФ!$2:$2,0)),0),0)</f>
        <v>10</v>
      </c>
      <c r="ET29" s="232">
        <f ca="1">IFERROR(IF(OFFSET(ET29,-1,0,1,1)&lt;&gt;"", INDEX(ЗФ,MATCH($A27,ЗФ!$A:$A,0),MATCH("Цена на реализацию"&amp;YEAR(ET$3),ЗФ!$2:$2,0)),0),0)</f>
        <v>10</v>
      </c>
      <c r="EU29" s="232">
        <f ca="1">IFERROR(IF(OFFSET(EU29,-1,0,1,1)&lt;&gt;"", INDEX(ЗФ,MATCH($A27,ЗФ!$A:$A,0),MATCH("Цена на реализацию"&amp;YEAR(EU$3),ЗФ!$2:$2,0)),0),0)</f>
        <v>10</v>
      </c>
      <c r="EV29" s="232">
        <f ca="1">IFERROR(IF(OFFSET(EV29,-1,0,1,1)&lt;&gt;"", INDEX(ЗФ,MATCH($A27,ЗФ!$A:$A,0),MATCH("Цена на реализацию"&amp;YEAR(EV$3),ЗФ!$2:$2,0)),0),0)</f>
        <v>10</v>
      </c>
      <c r="EW29" s="232">
        <f ca="1">IFERROR(IF(OFFSET(EW29,-1,0,1,1)&lt;&gt;"", INDEX(ЗФ,MATCH($A27,ЗФ!$A:$A,0),MATCH("Цена на реализацию"&amp;YEAR(EW$3),ЗФ!$2:$2,0)),0),0)</f>
        <v>10</v>
      </c>
      <c r="EX29" s="232">
        <f ca="1">IFERROR(IF(OFFSET(EX29,-1,0,1,1)&lt;&gt;"", INDEX(ЗФ,MATCH($A27,ЗФ!$A:$A,0),MATCH("Цена на реализацию"&amp;YEAR(EX$3),ЗФ!$2:$2,0)),0),0)</f>
        <v>10</v>
      </c>
      <c r="EY29" s="232">
        <f ca="1">IFERROR(IF(OFFSET(EY29,-1,0,1,1)&lt;&gt;"", INDEX(ЗФ,MATCH($A27,ЗФ!$A:$A,0),MATCH("Цена на реализацию"&amp;YEAR(EY$3),ЗФ!$2:$2,0)),0),0)</f>
        <v>10</v>
      </c>
      <c r="EZ29" s="232">
        <f ca="1">IFERROR(IF(OFFSET(EZ29,-1,0,1,1)&lt;&gt;"", INDEX(ЗФ,MATCH($A27,ЗФ!$A:$A,0),MATCH("Цена на реализацию"&amp;YEAR(EZ$3),ЗФ!$2:$2,0)),0),0)</f>
        <v>10</v>
      </c>
      <c r="FA29" s="548">
        <f t="shared" ca="1" si="1091"/>
        <v>10</v>
      </c>
      <c r="FB29" s="232">
        <f ca="1">IFERROR(IF(OFFSET(FB29,-1,0,1,1)&lt;&gt;"", INDEX(ЗФ,MATCH($A27,ЗФ!$A:$A,0),MATCH("Цена на реализацию"&amp;YEAR(FB$3),ЗФ!$2:$2,0)),0),0)</f>
        <v>10</v>
      </c>
      <c r="FC29" s="232">
        <f ca="1">IFERROR(IF(OFFSET(FC29,-1,0,1,1)&lt;&gt;"", INDEX(ЗФ,MATCH($A27,ЗФ!$A:$A,0),MATCH("Цена на реализацию"&amp;YEAR(FC$3),ЗФ!$2:$2,0)),0),0)</f>
        <v>10</v>
      </c>
      <c r="FD29" s="232">
        <f ca="1">IFERROR(IF(OFFSET(FD29,-1,0,1,1)&lt;&gt;"", INDEX(ЗФ,MATCH($A27,ЗФ!$A:$A,0),MATCH("Цена на реализацию"&amp;YEAR(FD$3),ЗФ!$2:$2,0)),0),0)</f>
        <v>10</v>
      </c>
      <c r="FE29" s="232">
        <f ca="1">IFERROR(IF(OFFSET(FE29,-1,0,1,1)&lt;&gt;"", INDEX(ЗФ,MATCH($A27,ЗФ!$A:$A,0),MATCH("Цена на реализацию"&amp;YEAR(FE$3),ЗФ!$2:$2,0)),0),0)</f>
        <v>10</v>
      </c>
      <c r="FF29" s="232">
        <f ca="1">IFERROR(IF(OFFSET(FF29,-1,0,1,1)&lt;&gt;"", INDEX(ЗФ,MATCH($A27,ЗФ!$A:$A,0),MATCH("Цена на реализацию"&amp;YEAR(FF$3),ЗФ!$2:$2,0)),0),0)</f>
        <v>10</v>
      </c>
      <c r="FG29" s="232">
        <f ca="1">IFERROR(IF(OFFSET(FG29,-1,0,1,1)&lt;&gt;"", INDEX(ЗФ,MATCH($A27,ЗФ!$A:$A,0),MATCH("Цена на реализацию"&amp;YEAR(FG$3),ЗФ!$2:$2,0)),0),0)</f>
        <v>10</v>
      </c>
      <c r="FH29" s="232">
        <f ca="1">IFERROR(IF(OFFSET(FH29,-1,0,1,1)&lt;&gt;"", INDEX(ЗФ,MATCH($A27,ЗФ!$A:$A,0),MATCH("Цена на реализацию"&amp;YEAR(FH$3),ЗФ!$2:$2,0)),0),0)</f>
        <v>10</v>
      </c>
      <c r="FI29" s="232">
        <f ca="1">IFERROR(IF(OFFSET(FI29,-1,0,1,1)&lt;&gt;"", INDEX(ЗФ,MATCH($A27,ЗФ!$A:$A,0),MATCH("Цена на реализацию"&amp;YEAR(FI$3),ЗФ!$2:$2,0)),0),0)</f>
        <v>10</v>
      </c>
      <c r="FJ29" s="232">
        <f ca="1">IFERROR(IF(OFFSET(FJ29,-1,0,1,1)&lt;&gt;"", INDEX(ЗФ,MATCH($A27,ЗФ!$A:$A,0),MATCH("Цена на реализацию"&amp;YEAR(FJ$3),ЗФ!$2:$2,0)),0),0)</f>
        <v>10</v>
      </c>
      <c r="FK29" s="232">
        <f ca="1">IFERROR(IF(OFFSET(FK29,-1,0,1,1)&lt;&gt;"", INDEX(ЗФ,MATCH($A27,ЗФ!$A:$A,0),MATCH("Цена на реализацию"&amp;YEAR(FK$3),ЗФ!$2:$2,0)),0),0)</f>
        <v>10</v>
      </c>
      <c r="FL29" s="232">
        <f ca="1">IFERROR(IF(OFFSET(FL29,-1,0,1,1)&lt;&gt;"", INDEX(ЗФ,MATCH($A27,ЗФ!$A:$A,0),MATCH("Цена на реализацию"&amp;YEAR(FL$3),ЗФ!$2:$2,0)),0),0)</f>
        <v>10</v>
      </c>
      <c r="FM29" s="232">
        <f ca="1">IFERROR(IF(OFFSET(FM29,-1,0,1,1)&lt;&gt;"", INDEX(ЗФ,MATCH($A27,ЗФ!$A:$A,0),MATCH("Цена на реализацию"&amp;YEAR(FM$3),ЗФ!$2:$2,0)),0),0)</f>
        <v>10</v>
      </c>
      <c r="FN29" s="548">
        <f t="shared" ca="1" si="1091"/>
        <v>10</v>
      </c>
      <c r="FO29" s="232">
        <f ca="1">IFERROR(IF(OFFSET(FO29,-1,0,1,1)&lt;&gt;"", INDEX(ЗФ,MATCH($A27,ЗФ!$A:$A,0),MATCH("Цена на реализацию"&amp;YEAR(FO$3),ЗФ!$2:$2,0)),0),0)</f>
        <v>10</v>
      </c>
      <c r="FP29" s="232">
        <f ca="1">IFERROR(IF(OFFSET(FP29,-1,0,1,1)&lt;&gt;"", INDEX(ЗФ,MATCH($A27,ЗФ!$A:$A,0),MATCH("Цена на реализацию"&amp;YEAR(FP$3),ЗФ!$2:$2,0)),0),0)</f>
        <v>10</v>
      </c>
      <c r="FQ29" s="232">
        <f ca="1">IFERROR(IF(OFFSET(FQ29,-1,0,1,1)&lt;&gt;"", INDEX(ЗФ,MATCH($A27,ЗФ!$A:$A,0),MATCH("Цена на реализацию"&amp;YEAR(FQ$3),ЗФ!$2:$2,0)),0),0)</f>
        <v>10</v>
      </c>
      <c r="FR29" s="232">
        <f ca="1">IFERROR(IF(OFFSET(FR29,-1,0,1,1)&lt;&gt;"", INDEX(ЗФ,MATCH($A27,ЗФ!$A:$A,0),MATCH("Цена на реализацию"&amp;YEAR(FR$3),ЗФ!$2:$2,0)),0),0)</f>
        <v>10</v>
      </c>
      <c r="FS29" s="232">
        <f ca="1">IFERROR(IF(OFFSET(FS29,-1,0,1,1)&lt;&gt;"", INDEX(ЗФ,MATCH($A27,ЗФ!$A:$A,0),MATCH("Цена на реализацию"&amp;YEAR(FS$3),ЗФ!$2:$2,0)),0),0)</f>
        <v>10</v>
      </c>
      <c r="FT29" s="232">
        <f ca="1">IFERROR(IF(OFFSET(FT29,-1,0,1,1)&lt;&gt;"", INDEX(ЗФ,MATCH($A27,ЗФ!$A:$A,0),MATCH("Цена на реализацию"&amp;YEAR(FT$3),ЗФ!$2:$2,0)),0),0)</f>
        <v>10</v>
      </c>
      <c r="FU29" s="232">
        <f ca="1">IFERROR(IF(OFFSET(FU29,-1,0,1,1)&lt;&gt;"", INDEX(ЗФ,MATCH($A27,ЗФ!$A:$A,0),MATCH("Цена на реализацию"&amp;YEAR(FU$3),ЗФ!$2:$2,0)),0),0)</f>
        <v>10</v>
      </c>
      <c r="FV29" s="232">
        <f ca="1">IFERROR(IF(OFFSET(FV29,-1,0,1,1)&lt;&gt;"", INDEX(ЗФ,MATCH($A27,ЗФ!$A:$A,0),MATCH("Цена на реализацию"&amp;YEAR(FV$3),ЗФ!$2:$2,0)),0),0)</f>
        <v>10</v>
      </c>
      <c r="FW29" s="232">
        <f ca="1">IFERROR(IF(OFFSET(FW29,-1,0,1,1)&lt;&gt;"", INDEX(ЗФ,MATCH($A27,ЗФ!$A:$A,0),MATCH("Цена на реализацию"&amp;YEAR(FW$3),ЗФ!$2:$2,0)),0),0)</f>
        <v>10</v>
      </c>
      <c r="FX29" s="232">
        <f ca="1">IFERROR(IF(OFFSET(FX29,-1,0,1,1)&lt;&gt;"", INDEX(ЗФ,MATCH($A27,ЗФ!$A:$A,0),MATCH("Цена на реализацию"&amp;YEAR(FX$3),ЗФ!$2:$2,0)),0),0)</f>
        <v>10</v>
      </c>
      <c r="FY29" s="232">
        <f ca="1">IFERROR(IF(OFFSET(FY29,-1,0,1,1)&lt;&gt;"", INDEX(ЗФ,MATCH($A27,ЗФ!$A:$A,0),MATCH("Цена на реализацию"&amp;YEAR(FY$3),ЗФ!$2:$2,0)),0),0)</f>
        <v>10</v>
      </c>
      <c r="FZ29" s="232">
        <f ca="1">IFERROR(IF(OFFSET(FZ29,-1,0,1,1)&lt;&gt;"", INDEX(ЗФ,MATCH($A27,ЗФ!$A:$A,0),MATCH("Цена на реализацию"&amp;YEAR(FZ$3),ЗФ!$2:$2,0)),0),0)</f>
        <v>10</v>
      </c>
      <c r="GA29" s="548">
        <f t="shared" ca="1" si="1091"/>
        <v>10</v>
      </c>
      <c r="GB29" s="232">
        <f ca="1">IFERROR(IF(OFFSET(GB29,-1,0,1,1)&lt;&gt;"", INDEX(ЗФ,MATCH($A27,ЗФ!$A:$A,0),MATCH("Цена на реализацию"&amp;YEAR(GB$3),ЗФ!$2:$2,0)),0),0)</f>
        <v>10</v>
      </c>
      <c r="GC29" s="232">
        <f ca="1">IFERROR(IF(OFFSET(GC29,-1,0,1,1)&lt;&gt;"", INDEX(ЗФ,MATCH($A27,ЗФ!$A:$A,0),MATCH("Цена на реализацию"&amp;YEAR(GC$3),ЗФ!$2:$2,0)),0),0)</f>
        <v>10</v>
      </c>
      <c r="GD29" s="232">
        <f ca="1">IFERROR(IF(OFFSET(GD29,-1,0,1,1)&lt;&gt;"", INDEX(ЗФ,MATCH($A27,ЗФ!$A:$A,0),MATCH("Цена на реализацию"&amp;YEAR(GD$3),ЗФ!$2:$2,0)),0),0)</f>
        <v>10</v>
      </c>
      <c r="GE29" s="232">
        <f ca="1">IFERROR(IF(OFFSET(GE29,-1,0,1,1)&lt;&gt;"", INDEX(ЗФ,MATCH($A27,ЗФ!$A:$A,0),MATCH("Цена на реализацию"&amp;YEAR(GE$3),ЗФ!$2:$2,0)),0),0)</f>
        <v>10</v>
      </c>
      <c r="GF29" s="232">
        <f ca="1">IFERROR(IF(OFFSET(GF29,-1,0,1,1)&lt;&gt;"", INDEX(ЗФ,MATCH($A27,ЗФ!$A:$A,0),MATCH("Цена на реализацию"&amp;YEAR(GF$3),ЗФ!$2:$2,0)),0),0)</f>
        <v>10</v>
      </c>
      <c r="GG29" s="232">
        <f ca="1">IFERROR(IF(OFFSET(GG29,-1,0,1,1)&lt;&gt;"", INDEX(ЗФ,MATCH($A27,ЗФ!$A:$A,0),MATCH("Цена на реализацию"&amp;YEAR(GG$3),ЗФ!$2:$2,0)),0),0)</f>
        <v>10</v>
      </c>
      <c r="GH29" s="232">
        <f ca="1">IFERROR(IF(OFFSET(GH29,-1,0,1,1)&lt;&gt;"", INDEX(ЗФ,MATCH($A27,ЗФ!$A:$A,0),MATCH("Цена на реализацию"&amp;YEAR(GH$3),ЗФ!$2:$2,0)),0),0)</f>
        <v>10</v>
      </c>
      <c r="GI29" s="232">
        <f ca="1">IFERROR(IF(OFFSET(GI29,-1,0,1,1)&lt;&gt;"", INDEX(ЗФ,MATCH($A27,ЗФ!$A:$A,0),MATCH("Цена на реализацию"&amp;YEAR(GI$3),ЗФ!$2:$2,0)),0),0)</f>
        <v>10</v>
      </c>
      <c r="GJ29" s="232">
        <f ca="1">IFERROR(IF(OFFSET(GJ29,-1,0,1,1)&lt;&gt;"", INDEX(ЗФ,MATCH($A27,ЗФ!$A:$A,0),MATCH("Цена на реализацию"&amp;YEAR(GJ$3),ЗФ!$2:$2,0)),0),0)</f>
        <v>10</v>
      </c>
      <c r="GK29" s="232">
        <f ca="1">IFERROR(IF(OFFSET(GK29,-1,0,1,1)&lt;&gt;"", INDEX(ЗФ,MATCH($A27,ЗФ!$A:$A,0),MATCH("Цена на реализацию"&amp;YEAR(GK$3),ЗФ!$2:$2,0)),0),0)</f>
        <v>10</v>
      </c>
      <c r="GL29" s="232">
        <f ca="1">IFERROR(IF(OFFSET(GL29,-1,0,1,1)&lt;&gt;"", INDEX(ЗФ,MATCH($A27,ЗФ!$A:$A,0),MATCH("Цена на реализацию"&amp;YEAR(GL$3),ЗФ!$2:$2,0)),0),0)</f>
        <v>10</v>
      </c>
      <c r="GM29" s="232">
        <f ca="1">IFERROR(IF(OFFSET(GM29,-1,0,1,1)&lt;&gt;"", INDEX(ЗФ,MATCH($A27,ЗФ!$A:$A,0),MATCH("Цена на реализацию"&amp;YEAR(GM$3),ЗФ!$2:$2,0)),0),0)</f>
        <v>10</v>
      </c>
      <c r="GN29" s="548">
        <f t="shared" ref="GN29" ca="1" si="1092">IFERROR(GN27/GN28,0)</f>
        <v>10</v>
      </c>
      <c r="GO29" s="232">
        <f ca="1">IFERROR(IF(OFFSET(GO29,-1,0,1,1)&lt;&gt;"", INDEX(ЗФ,MATCH($A27,ЗФ!$A:$A,0),MATCH("Цена на реализацию"&amp;YEAR(GO$3),ЗФ!$2:$2,0)),0),0)</f>
        <v>10</v>
      </c>
      <c r="GP29" s="232">
        <f ca="1">IFERROR(IF(OFFSET(GP29,-1,0,1,1)&lt;&gt;"", INDEX(ЗФ,MATCH($A27,ЗФ!$A:$A,0),MATCH("Цена на реализацию"&amp;YEAR(GP$3),ЗФ!$2:$2,0)),0),0)</f>
        <v>10</v>
      </c>
      <c r="GQ29" s="232">
        <f ca="1">IFERROR(IF(OFFSET(GQ29,-1,0,1,1)&lt;&gt;"", INDEX(ЗФ,MATCH($A27,ЗФ!$A:$A,0),MATCH("Цена на реализацию"&amp;YEAR(GQ$3),ЗФ!$2:$2,0)),0),0)</f>
        <v>10</v>
      </c>
      <c r="GR29" s="232">
        <f ca="1">IFERROR(IF(OFFSET(GR29,-1,0,1,1)&lt;&gt;"", INDEX(ЗФ,MATCH($A27,ЗФ!$A:$A,0),MATCH("Цена на реализацию"&amp;YEAR(GR$3),ЗФ!$2:$2,0)),0),0)</f>
        <v>10</v>
      </c>
      <c r="GS29" s="232">
        <f ca="1">IFERROR(IF(OFFSET(GS29,-1,0,1,1)&lt;&gt;"", INDEX(ЗФ,MATCH($A27,ЗФ!$A:$A,0),MATCH("Цена на реализацию"&amp;YEAR(GS$3),ЗФ!$2:$2,0)),0),0)</f>
        <v>10</v>
      </c>
      <c r="GT29" s="232">
        <f ca="1">IFERROR(IF(OFFSET(GT29,-1,0,1,1)&lt;&gt;"", INDEX(ЗФ,MATCH($A27,ЗФ!$A:$A,0),MATCH("Цена на реализацию"&amp;YEAR(GT$3),ЗФ!$2:$2,0)),0),0)</f>
        <v>10</v>
      </c>
      <c r="GU29" s="232">
        <f ca="1">IFERROR(IF(OFFSET(GU29,-1,0,1,1)&lt;&gt;"", INDEX(ЗФ,MATCH($A27,ЗФ!$A:$A,0),MATCH("Цена на реализацию"&amp;YEAR(GU$3),ЗФ!$2:$2,0)),0),0)</f>
        <v>10</v>
      </c>
      <c r="GV29" s="232">
        <f ca="1">IFERROR(IF(OFFSET(GV29,-1,0,1,1)&lt;&gt;"", INDEX(ЗФ,MATCH($A27,ЗФ!$A:$A,0),MATCH("Цена на реализацию"&amp;YEAR(GV$3),ЗФ!$2:$2,0)),0),0)</f>
        <v>10</v>
      </c>
      <c r="GW29" s="232">
        <f ca="1">IFERROR(IF(OFFSET(GW29,-1,0,1,1)&lt;&gt;"", INDEX(ЗФ,MATCH($A27,ЗФ!$A:$A,0),MATCH("Цена на реализацию"&amp;YEAR(GW$3),ЗФ!$2:$2,0)),0),0)</f>
        <v>10</v>
      </c>
      <c r="GX29" s="232">
        <f ca="1">IFERROR(IF(OFFSET(GX29,-1,0,1,1)&lt;&gt;"", INDEX(ЗФ,MATCH($A27,ЗФ!$A:$A,0),MATCH("Цена на реализацию"&amp;YEAR(GX$3),ЗФ!$2:$2,0)),0),0)</f>
        <v>10</v>
      </c>
      <c r="GY29" s="232">
        <f ca="1">IFERROR(IF(OFFSET(GY29,-1,0,1,1)&lt;&gt;"", INDEX(ЗФ,MATCH($A27,ЗФ!$A:$A,0),MATCH("Цена на реализацию"&amp;YEAR(GY$3),ЗФ!$2:$2,0)),0),0)</f>
        <v>10</v>
      </c>
      <c r="GZ29" s="232">
        <f ca="1">IFERROR(IF(OFFSET(GZ29,-1,0,1,1)&lt;&gt;"", INDEX(ЗФ,MATCH($A27,ЗФ!$A:$A,0),MATCH("Цена на реализацию"&amp;YEAR(GZ$3),ЗФ!$2:$2,0)),0),0)</f>
        <v>10</v>
      </c>
      <c r="HA29" s="548">
        <f t="shared" ref="HA29:JA29" ca="1" si="1093">IFERROR(HA27/HA28,0)</f>
        <v>10</v>
      </c>
      <c r="HB29" s="232">
        <f ca="1">IFERROR(IF(OFFSET(HB29,-1,0,1,1)&lt;&gt;"", INDEX(ЗФ,MATCH($A27,ЗФ!$A:$A,0),MATCH("Цена на реализацию"&amp;YEAR(HB$3),ЗФ!$2:$2,0)),0),0)</f>
        <v>10</v>
      </c>
      <c r="HC29" s="232">
        <f ca="1">IFERROR(IF(OFFSET(HC29,-1,0,1,1)&lt;&gt;"", INDEX(ЗФ,MATCH($A27,ЗФ!$A:$A,0),MATCH("Цена на реализацию"&amp;YEAR(HC$3),ЗФ!$2:$2,0)),0),0)</f>
        <v>10</v>
      </c>
      <c r="HD29" s="232">
        <f ca="1">IFERROR(IF(OFFSET(HD29,-1,0,1,1)&lt;&gt;"", INDEX(ЗФ,MATCH($A27,ЗФ!$A:$A,0),MATCH("Цена на реализацию"&amp;YEAR(HD$3),ЗФ!$2:$2,0)),0),0)</f>
        <v>10</v>
      </c>
      <c r="HE29" s="232">
        <f ca="1">IFERROR(IF(OFFSET(HE29,-1,0,1,1)&lt;&gt;"", INDEX(ЗФ,MATCH($A27,ЗФ!$A:$A,0),MATCH("Цена на реализацию"&amp;YEAR(HE$3),ЗФ!$2:$2,0)),0),0)</f>
        <v>10</v>
      </c>
      <c r="HF29" s="232">
        <f ca="1">IFERROR(IF(OFFSET(HF29,-1,0,1,1)&lt;&gt;"", INDEX(ЗФ,MATCH($A27,ЗФ!$A:$A,0),MATCH("Цена на реализацию"&amp;YEAR(HF$3),ЗФ!$2:$2,0)),0),0)</f>
        <v>10</v>
      </c>
      <c r="HG29" s="232">
        <f ca="1">IFERROR(IF(OFFSET(HG29,-1,0,1,1)&lt;&gt;"", INDEX(ЗФ,MATCH($A27,ЗФ!$A:$A,0),MATCH("Цена на реализацию"&amp;YEAR(HG$3),ЗФ!$2:$2,0)),0),0)</f>
        <v>10</v>
      </c>
      <c r="HH29" s="232">
        <f ca="1">IFERROR(IF(OFFSET(HH29,-1,0,1,1)&lt;&gt;"", INDEX(ЗФ,MATCH($A27,ЗФ!$A:$A,0),MATCH("Цена на реализацию"&amp;YEAR(HH$3),ЗФ!$2:$2,0)),0),0)</f>
        <v>10</v>
      </c>
      <c r="HI29" s="232">
        <f ca="1">IFERROR(IF(OFFSET(HI29,-1,0,1,1)&lt;&gt;"", INDEX(ЗФ,MATCH($A27,ЗФ!$A:$A,0),MATCH("Цена на реализацию"&amp;YEAR(HI$3),ЗФ!$2:$2,0)),0),0)</f>
        <v>10</v>
      </c>
      <c r="HJ29" s="232">
        <f ca="1">IFERROR(IF(OFFSET(HJ29,-1,0,1,1)&lt;&gt;"", INDEX(ЗФ,MATCH($A27,ЗФ!$A:$A,0),MATCH("Цена на реализацию"&amp;YEAR(HJ$3),ЗФ!$2:$2,0)),0),0)</f>
        <v>10</v>
      </c>
      <c r="HK29" s="232">
        <f ca="1">IFERROR(IF(OFFSET(HK29,-1,0,1,1)&lt;&gt;"", INDEX(ЗФ,MATCH($A27,ЗФ!$A:$A,0),MATCH("Цена на реализацию"&amp;YEAR(HK$3),ЗФ!$2:$2,0)),0),0)</f>
        <v>10</v>
      </c>
      <c r="HL29" s="232">
        <f ca="1">IFERROR(IF(OFFSET(HL29,-1,0,1,1)&lt;&gt;"", INDEX(ЗФ,MATCH($A27,ЗФ!$A:$A,0),MATCH("Цена на реализацию"&amp;YEAR(HL$3),ЗФ!$2:$2,0)),0),0)</f>
        <v>10</v>
      </c>
      <c r="HM29" s="232">
        <f ca="1">IFERROR(IF(OFFSET(HM29,-1,0,1,1)&lt;&gt;"", INDEX(ЗФ,MATCH($A27,ЗФ!$A:$A,0),MATCH("Цена на реализацию"&amp;YEAR(HM$3),ЗФ!$2:$2,0)),0),0)</f>
        <v>10</v>
      </c>
      <c r="HN29" s="548">
        <f t="shared" ca="1" si="1093"/>
        <v>10</v>
      </c>
      <c r="HO29" s="232">
        <f ca="1">IFERROR(IF(OFFSET(HO29,-1,0,1,1)&lt;&gt;"", INDEX(ЗФ,MATCH($A27,ЗФ!$A:$A,0),MATCH("Цена на реализацию"&amp;YEAR(HO$3),ЗФ!$2:$2,0)),0),0)</f>
        <v>10</v>
      </c>
      <c r="HP29" s="232">
        <f ca="1">IFERROR(IF(OFFSET(HP29,-1,0,1,1)&lt;&gt;"", INDEX(ЗФ,MATCH($A27,ЗФ!$A:$A,0),MATCH("Цена на реализацию"&amp;YEAR(HP$3),ЗФ!$2:$2,0)),0),0)</f>
        <v>10</v>
      </c>
      <c r="HQ29" s="232">
        <f ca="1">IFERROR(IF(OFFSET(HQ29,-1,0,1,1)&lt;&gt;"", INDEX(ЗФ,MATCH($A27,ЗФ!$A:$A,0),MATCH("Цена на реализацию"&amp;YEAR(HQ$3),ЗФ!$2:$2,0)),0),0)</f>
        <v>10</v>
      </c>
      <c r="HR29" s="232">
        <f ca="1">IFERROR(IF(OFFSET(HR29,-1,0,1,1)&lt;&gt;"", INDEX(ЗФ,MATCH($A27,ЗФ!$A:$A,0),MATCH("Цена на реализацию"&amp;YEAR(HR$3),ЗФ!$2:$2,0)),0),0)</f>
        <v>10</v>
      </c>
      <c r="HS29" s="232">
        <f ca="1">IFERROR(IF(OFFSET(HS29,-1,0,1,1)&lt;&gt;"", INDEX(ЗФ,MATCH($A27,ЗФ!$A:$A,0),MATCH("Цена на реализацию"&amp;YEAR(HS$3),ЗФ!$2:$2,0)),0),0)</f>
        <v>10</v>
      </c>
      <c r="HT29" s="232">
        <f ca="1">IFERROR(IF(OFFSET(HT29,-1,0,1,1)&lt;&gt;"", INDEX(ЗФ,MATCH($A27,ЗФ!$A:$A,0),MATCH("Цена на реализацию"&amp;YEAR(HT$3),ЗФ!$2:$2,0)),0),0)</f>
        <v>10</v>
      </c>
      <c r="HU29" s="232">
        <f ca="1">IFERROR(IF(OFFSET(HU29,-1,0,1,1)&lt;&gt;"", INDEX(ЗФ,MATCH($A27,ЗФ!$A:$A,0),MATCH("Цена на реализацию"&amp;YEAR(HU$3),ЗФ!$2:$2,0)),0),0)</f>
        <v>10</v>
      </c>
      <c r="HV29" s="232">
        <f ca="1">IFERROR(IF(OFFSET(HV29,-1,0,1,1)&lt;&gt;"", INDEX(ЗФ,MATCH($A27,ЗФ!$A:$A,0),MATCH("Цена на реализацию"&amp;YEAR(HV$3),ЗФ!$2:$2,0)),0),0)</f>
        <v>10</v>
      </c>
      <c r="HW29" s="232">
        <f ca="1">IFERROR(IF(OFFSET(HW29,-1,0,1,1)&lt;&gt;"", INDEX(ЗФ,MATCH($A27,ЗФ!$A:$A,0),MATCH("Цена на реализацию"&amp;YEAR(HW$3),ЗФ!$2:$2,0)),0),0)</f>
        <v>10</v>
      </c>
      <c r="HX29" s="232">
        <f ca="1">IFERROR(IF(OFFSET(HX29,-1,0,1,1)&lt;&gt;"", INDEX(ЗФ,MATCH($A27,ЗФ!$A:$A,0),MATCH("Цена на реализацию"&amp;YEAR(HX$3),ЗФ!$2:$2,0)),0),0)</f>
        <v>10</v>
      </c>
      <c r="HY29" s="232">
        <f ca="1">IFERROR(IF(OFFSET(HY29,-1,0,1,1)&lt;&gt;"", INDEX(ЗФ,MATCH($A27,ЗФ!$A:$A,0),MATCH("Цена на реализацию"&amp;YEAR(HY$3),ЗФ!$2:$2,0)),0),0)</f>
        <v>10</v>
      </c>
      <c r="HZ29" s="232">
        <f ca="1">IFERROR(IF(OFFSET(HZ29,-1,0,1,1)&lt;&gt;"", INDEX(ЗФ,MATCH($A27,ЗФ!$A:$A,0),MATCH("Цена на реализацию"&amp;YEAR(HZ$3),ЗФ!$2:$2,0)),0),0)</f>
        <v>10</v>
      </c>
      <c r="IA29" s="548">
        <f t="shared" ca="1" si="1093"/>
        <v>10</v>
      </c>
      <c r="IB29" s="232">
        <f ca="1">IFERROR(IF(OFFSET(IB29,-1,0,1,1)&lt;&gt;"", INDEX(ЗФ,MATCH($A27,ЗФ!$A:$A,0),MATCH("Цена на реализацию"&amp;YEAR(IB$3),ЗФ!$2:$2,0)),0),0)</f>
        <v>10</v>
      </c>
      <c r="IC29" s="232">
        <f ca="1">IFERROR(IF(OFFSET(IC29,-1,0,1,1)&lt;&gt;"", INDEX(ЗФ,MATCH($A27,ЗФ!$A:$A,0),MATCH("Цена на реализацию"&amp;YEAR(IC$3),ЗФ!$2:$2,0)),0),0)</f>
        <v>10</v>
      </c>
      <c r="ID29" s="232">
        <f ca="1">IFERROR(IF(OFFSET(ID29,-1,0,1,1)&lt;&gt;"", INDEX(ЗФ,MATCH($A27,ЗФ!$A:$A,0),MATCH("Цена на реализацию"&amp;YEAR(ID$3),ЗФ!$2:$2,0)),0),0)</f>
        <v>10</v>
      </c>
      <c r="IE29" s="232">
        <f ca="1">IFERROR(IF(OFFSET(IE29,-1,0,1,1)&lt;&gt;"", INDEX(ЗФ,MATCH($A27,ЗФ!$A:$A,0),MATCH("Цена на реализацию"&amp;YEAR(IE$3),ЗФ!$2:$2,0)),0),0)</f>
        <v>10</v>
      </c>
      <c r="IF29" s="232">
        <f ca="1">IFERROR(IF(OFFSET(IF29,-1,0,1,1)&lt;&gt;"", INDEX(ЗФ,MATCH($A27,ЗФ!$A:$A,0),MATCH("Цена на реализацию"&amp;YEAR(IF$3),ЗФ!$2:$2,0)),0),0)</f>
        <v>10</v>
      </c>
      <c r="IG29" s="232">
        <f ca="1">IFERROR(IF(OFFSET(IG29,-1,0,1,1)&lt;&gt;"", INDEX(ЗФ,MATCH($A27,ЗФ!$A:$A,0),MATCH("Цена на реализацию"&amp;YEAR(IG$3),ЗФ!$2:$2,0)),0),0)</f>
        <v>10</v>
      </c>
      <c r="IH29" s="232">
        <f ca="1">IFERROR(IF(OFFSET(IH29,-1,0,1,1)&lt;&gt;"", INDEX(ЗФ,MATCH($A27,ЗФ!$A:$A,0),MATCH("Цена на реализацию"&amp;YEAR(IH$3),ЗФ!$2:$2,0)),0),0)</f>
        <v>10</v>
      </c>
      <c r="II29" s="232">
        <f ca="1">IFERROR(IF(OFFSET(II29,-1,0,1,1)&lt;&gt;"", INDEX(ЗФ,MATCH($A27,ЗФ!$A:$A,0),MATCH("Цена на реализацию"&amp;YEAR(II$3),ЗФ!$2:$2,0)),0),0)</f>
        <v>10</v>
      </c>
      <c r="IJ29" s="232">
        <f ca="1">IFERROR(IF(OFFSET(IJ29,-1,0,1,1)&lt;&gt;"", INDEX(ЗФ,MATCH($A27,ЗФ!$A:$A,0),MATCH("Цена на реализацию"&amp;YEAR(IJ$3),ЗФ!$2:$2,0)),0),0)</f>
        <v>10</v>
      </c>
      <c r="IK29" s="232">
        <f ca="1">IFERROR(IF(OFFSET(IK29,-1,0,1,1)&lt;&gt;"", INDEX(ЗФ,MATCH($A27,ЗФ!$A:$A,0),MATCH("Цена на реализацию"&amp;YEAR(IK$3),ЗФ!$2:$2,0)),0),0)</f>
        <v>10</v>
      </c>
      <c r="IL29" s="232">
        <f ca="1">IFERROR(IF(OFFSET(IL29,-1,0,1,1)&lt;&gt;"", INDEX(ЗФ,MATCH($A27,ЗФ!$A:$A,0),MATCH("Цена на реализацию"&amp;YEAR(IL$3),ЗФ!$2:$2,0)),0),0)</f>
        <v>10</v>
      </c>
      <c r="IM29" s="232">
        <f ca="1">IFERROR(IF(OFFSET(IM29,-1,0,1,1)&lt;&gt;"", INDEX(ЗФ,MATCH($A27,ЗФ!$A:$A,0),MATCH("Цена на реализацию"&amp;YEAR(IM$3),ЗФ!$2:$2,0)),0),0)</f>
        <v>10</v>
      </c>
      <c r="IN29" s="548">
        <f t="shared" ca="1" si="1093"/>
        <v>10</v>
      </c>
      <c r="IO29" s="232">
        <f ca="1">IFERROR(IF(OFFSET(IO29,-1,0,1,1)&lt;&gt;"", INDEX(ЗФ,MATCH($A27,ЗФ!$A:$A,0),MATCH("Цена на реализацию"&amp;YEAR(IO$3),ЗФ!$2:$2,0)),0),0)</f>
        <v>10</v>
      </c>
      <c r="IP29" s="232">
        <f ca="1">IFERROR(IF(OFFSET(IP29,-1,0,1,1)&lt;&gt;"", INDEX(ЗФ,MATCH($A27,ЗФ!$A:$A,0),MATCH("Цена на реализацию"&amp;YEAR(IP$3),ЗФ!$2:$2,0)),0),0)</f>
        <v>10</v>
      </c>
      <c r="IQ29" s="232">
        <f ca="1">IFERROR(IF(OFFSET(IQ29,-1,0,1,1)&lt;&gt;"", INDEX(ЗФ,MATCH($A27,ЗФ!$A:$A,0),MATCH("Цена на реализацию"&amp;YEAR(IQ$3),ЗФ!$2:$2,0)),0),0)</f>
        <v>10</v>
      </c>
      <c r="IR29" s="232">
        <f ca="1">IFERROR(IF(OFFSET(IR29,-1,0,1,1)&lt;&gt;"", INDEX(ЗФ,MATCH($A27,ЗФ!$A:$A,0),MATCH("Цена на реализацию"&amp;YEAR(IR$3),ЗФ!$2:$2,0)),0),0)</f>
        <v>10</v>
      </c>
      <c r="IS29" s="232">
        <f ca="1">IFERROR(IF(OFFSET(IS29,-1,0,1,1)&lt;&gt;"", INDEX(ЗФ,MATCH($A27,ЗФ!$A:$A,0),MATCH("Цена на реализацию"&amp;YEAR(IS$3),ЗФ!$2:$2,0)),0),0)</f>
        <v>10</v>
      </c>
      <c r="IT29" s="232">
        <f ca="1">IFERROR(IF(OFFSET(IT29,-1,0,1,1)&lt;&gt;"", INDEX(ЗФ,MATCH($A27,ЗФ!$A:$A,0),MATCH("Цена на реализацию"&amp;YEAR(IT$3),ЗФ!$2:$2,0)),0),0)</f>
        <v>10</v>
      </c>
      <c r="IU29" s="232">
        <f ca="1">IFERROR(IF(OFFSET(IU29,-1,0,1,1)&lt;&gt;"", INDEX(ЗФ,MATCH($A27,ЗФ!$A:$A,0),MATCH("Цена на реализацию"&amp;YEAR(IU$3),ЗФ!$2:$2,0)),0),0)</f>
        <v>10</v>
      </c>
      <c r="IV29" s="232">
        <f ca="1">IFERROR(IF(OFFSET(IV29,-1,0,1,1)&lt;&gt;"", INDEX(ЗФ,MATCH($A27,ЗФ!$A:$A,0),MATCH("Цена на реализацию"&amp;YEAR(IV$3),ЗФ!$2:$2,0)),0),0)</f>
        <v>10</v>
      </c>
      <c r="IW29" s="232">
        <f ca="1">IFERROR(IF(OFFSET(IW29,-1,0,1,1)&lt;&gt;"", INDEX(ЗФ,MATCH($A27,ЗФ!$A:$A,0),MATCH("Цена на реализацию"&amp;YEAR(IW$3),ЗФ!$2:$2,0)),0),0)</f>
        <v>10</v>
      </c>
      <c r="IX29" s="232">
        <f ca="1">IFERROR(IF(OFFSET(IX29,-1,0,1,1)&lt;&gt;"", INDEX(ЗФ,MATCH($A27,ЗФ!$A:$A,0),MATCH("Цена на реализацию"&amp;YEAR(IX$3),ЗФ!$2:$2,0)),0),0)</f>
        <v>10</v>
      </c>
      <c r="IY29" s="232">
        <f ca="1">IFERROR(IF(OFFSET(IY29,-1,0,1,1)&lt;&gt;"", INDEX(ЗФ,MATCH($A27,ЗФ!$A:$A,0),MATCH("Цена на реализацию"&amp;YEAR(IY$3),ЗФ!$2:$2,0)),0),0)</f>
        <v>10</v>
      </c>
      <c r="IZ29" s="232">
        <f ca="1">IFERROR(IF(OFFSET(IZ29,-1,0,1,1)&lt;&gt;"", INDEX(ЗФ,MATCH($A27,ЗФ!$A:$A,0),MATCH("Цена на реализацию"&amp;YEAR(IZ$3),ЗФ!$2:$2,0)),0),0)</f>
        <v>10</v>
      </c>
      <c r="JA29" s="548">
        <f t="shared" ca="1" si="1093"/>
        <v>10</v>
      </c>
      <c r="JB29" s="232">
        <f ca="1">IFERROR(IF(OFFSET(JB29,-1,0,1,1)&lt;&gt;"", INDEX(ЗФ,MATCH($A27,ЗФ!$A:$A,0),MATCH("Цена на реализацию"&amp;YEAR(JB$3),ЗФ!$2:$2,0)),0),0)</f>
        <v>10</v>
      </c>
      <c r="JC29" s="232">
        <f ca="1">IFERROR(IF(OFFSET(JC29,-1,0,1,1)&lt;&gt;"", INDEX(ЗФ,MATCH($A27,ЗФ!$A:$A,0),MATCH("Цена на реализацию"&amp;YEAR(JC$3),ЗФ!$2:$2,0)),0),0)</f>
        <v>10</v>
      </c>
      <c r="JD29" s="232">
        <f ca="1">IFERROR(IF(OFFSET(JD29,-1,0,1,1)&lt;&gt;"", INDEX(ЗФ,MATCH($A27,ЗФ!$A:$A,0),MATCH("Цена на реализацию"&amp;YEAR(JD$3),ЗФ!$2:$2,0)),0),0)</f>
        <v>10</v>
      </c>
      <c r="JE29" s="232">
        <f ca="1">IFERROR(IF(OFFSET(JE29,-1,0,1,1)&lt;&gt;"", INDEX(ЗФ,MATCH($A27,ЗФ!$A:$A,0),MATCH("Цена на реализацию"&amp;YEAR(JE$3),ЗФ!$2:$2,0)),0),0)</f>
        <v>10</v>
      </c>
      <c r="JF29" s="232">
        <f ca="1">IFERROR(IF(OFFSET(JF29,-1,0,1,1)&lt;&gt;"", INDEX(ЗФ,MATCH($A27,ЗФ!$A:$A,0),MATCH("Цена на реализацию"&amp;YEAR(JF$3),ЗФ!$2:$2,0)),0),0)</f>
        <v>10</v>
      </c>
      <c r="JG29" s="232">
        <f ca="1">IFERROR(IF(OFFSET(JG29,-1,0,1,1)&lt;&gt;"", INDEX(ЗФ,MATCH($A27,ЗФ!$A:$A,0),MATCH("Цена на реализацию"&amp;YEAR(JG$3),ЗФ!$2:$2,0)),0),0)</f>
        <v>10</v>
      </c>
      <c r="JH29" s="232">
        <f ca="1">IFERROR(IF(OFFSET(JH29,-1,0,1,1)&lt;&gt;"", INDEX(ЗФ,MATCH($A27,ЗФ!$A:$A,0),MATCH("Цена на реализацию"&amp;YEAR(JH$3),ЗФ!$2:$2,0)),0),0)</f>
        <v>10</v>
      </c>
      <c r="JI29" s="232">
        <f ca="1">IFERROR(IF(OFFSET(JI29,-1,0,1,1)&lt;&gt;"", INDEX(ЗФ,MATCH($A27,ЗФ!$A:$A,0),MATCH("Цена на реализацию"&amp;YEAR(JI$3),ЗФ!$2:$2,0)),0),0)</f>
        <v>10</v>
      </c>
      <c r="JJ29" s="232">
        <f ca="1">IFERROR(IF(OFFSET(JJ29,-1,0,1,1)&lt;&gt;"", INDEX(ЗФ,MATCH($A27,ЗФ!$A:$A,0),MATCH("Цена на реализацию"&amp;YEAR(JJ$3),ЗФ!$2:$2,0)),0),0)</f>
        <v>10</v>
      </c>
      <c r="JK29" s="232">
        <f ca="1">IFERROR(IF(OFFSET(JK29,-1,0,1,1)&lt;&gt;"", INDEX(ЗФ,MATCH($A27,ЗФ!$A:$A,0),MATCH("Цена на реализацию"&amp;YEAR(JK$3),ЗФ!$2:$2,0)),0),0)</f>
        <v>10</v>
      </c>
      <c r="JL29" s="232">
        <f ca="1">IFERROR(IF(OFFSET(JL29,-1,0,1,1)&lt;&gt;"", INDEX(ЗФ,MATCH($A27,ЗФ!$A:$A,0),MATCH("Цена на реализацию"&amp;YEAR(JL$3),ЗФ!$2:$2,0)),0),0)</f>
        <v>10</v>
      </c>
      <c r="JM29" s="232">
        <f ca="1">IFERROR(IF(OFFSET(JM29,-1,0,1,1)&lt;&gt;"", INDEX(ЗФ,MATCH($A27,ЗФ!$A:$A,0),MATCH("Цена на реализацию"&amp;YEAR(JM$3),ЗФ!$2:$2,0)),0),0)</f>
        <v>10</v>
      </c>
      <c r="JN29" s="548">
        <f t="shared" ref="JN29:LN29" ca="1" si="1094">IFERROR(JN27/JN28,0)</f>
        <v>10</v>
      </c>
      <c r="JO29" s="232">
        <f ca="1">IFERROR(IF(OFFSET(JO29,-1,0,1,1)&lt;&gt;"", INDEX(ЗФ,MATCH($A27,ЗФ!$A:$A,0),MATCH("Цена на реализацию"&amp;YEAR(JO$3),ЗФ!$2:$2,0)),0),0)</f>
        <v>10</v>
      </c>
      <c r="JP29" s="232">
        <f ca="1">IFERROR(IF(OFFSET(JP29,-1,0,1,1)&lt;&gt;"", INDEX(ЗФ,MATCH($A27,ЗФ!$A:$A,0),MATCH("Цена на реализацию"&amp;YEAR(JP$3),ЗФ!$2:$2,0)),0),0)</f>
        <v>10</v>
      </c>
      <c r="JQ29" s="232">
        <f ca="1">IFERROR(IF(OFFSET(JQ29,-1,0,1,1)&lt;&gt;"", INDEX(ЗФ,MATCH($A27,ЗФ!$A:$A,0),MATCH("Цена на реализацию"&amp;YEAR(JQ$3),ЗФ!$2:$2,0)),0),0)</f>
        <v>10</v>
      </c>
      <c r="JR29" s="232">
        <f ca="1">IFERROR(IF(OFFSET(JR29,-1,0,1,1)&lt;&gt;"", INDEX(ЗФ,MATCH($A27,ЗФ!$A:$A,0),MATCH("Цена на реализацию"&amp;YEAR(JR$3),ЗФ!$2:$2,0)),0),0)</f>
        <v>10</v>
      </c>
      <c r="JS29" s="232">
        <f ca="1">IFERROR(IF(OFFSET(JS29,-1,0,1,1)&lt;&gt;"", INDEX(ЗФ,MATCH($A27,ЗФ!$A:$A,0),MATCH("Цена на реализацию"&amp;YEAR(JS$3),ЗФ!$2:$2,0)),0),0)</f>
        <v>10</v>
      </c>
      <c r="JT29" s="232">
        <f ca="1">IFERROR(IF(OFFSET(JT29,-1,0,1,1)&lt;&gt;"", INDEX(ЗФ,MATCH($A27,ЗФ!$A:$A,0),MATCH("Цена на реализацию"&amp;YEAR(JT$3),ЗФ!$2:$2,0)),0),0)</f>
        <v>10</v>
      </c>
      <c r="JU29" s="232">
        <f ca="1">IFERROR(IF(OFFSET(JU29,-1,0,1,1)&lt;&gt;"", INDEX(ЗФ,MATCH($A27,ЗФ!$A:$A,0),MATCH("Цена на реализацию"&amp;YEAR(JU$3),ЗФ!$2:$2,0)),0),0)</f>
        <v>10</v>
      </c>
      <c r="JV29" s="232">
        <f ca="1">IFERROR(IF(OFFSET(JV29,-1,0,1,1)&lt;&gt;"", INDEX(ЗФ,MATCH($A27,ЗФ!$A:$A,0),MATCH("Цена на реализацию"&amp;YEAR(JV$3),ЗФ!$2:$2,0)),0),0)</f>
        <v>10</v>
      </c>
      <c r="JW29" s="232">
        <f ca="1">IFERROR(IF(OFFSET(JW29,-1,0,1,1)&lt;&gt;"", INDEX(ЗФ,MATCH($A27,ЗФ!$A:$A,0),MATCH("Цена на реализацию"&amp;YEAR(JW$3),ЗФ!$2:$2,0)),0),0)</f>
        <v>10</v>
      </c>
      <c r="JX29" s="232">
        <f ca="1">IFERROR(IF(OFFSET(JX29,-1,0,1,1)&lt;&gt;"", INDEX(ЗФ,MATCH($A27,ЗФ!$A:$A,0),MATCH("Цена на реализацию"&amp;YEAR(JX$3),ЗФ!$2:$2,0)),0),0)</f>
        <v>10</v>
      </c>
      <c r="JY29" s="232">
        <f ca="1">IFERROR(IF(OFFSET(JY29,-1,0,1,1)&lt;&gt;"", INDEX(ЗФ,MATCH($A27,ЗФ!$A:$A,0),MATCH("Цена на реализацию"&amp;YEAR(JY$3),ЗФ!$2:$2,0)),0),0)</f>
        <v>10</v>
      </c>
      <c r="JZ29" s="232">
        <f ca="1">IFERROR(IF(OFFSET(JZ29,-1,0,1,1)&lt;&gt;"", INDEX(ЗФ,MATCH($A27,ЗФ!$A:$A,0),MATCH("Цена на реализацию"&amp;YEAR(JZ$3),ЗФ!$2:$2,0)),0),0)</f>
        <v>10</v>
      </c>
      <c r="KA29" s="548">
        <f t="shared" ca="1" si="1094"/>
        <v>10</v>
      </c>
      <c r="KB29" s="232">
        <f ca="1">IFERROR(IF(OFFSET(KB29,-1,0,1,1)&lt;&gt;"", INDEX(ЗФ,MATCH($A27,ЗФ!$A:$A,0),MATCH("Цена на реализацию"&amp;YEAR(KB$3),ЗФ!$2:$2,0)),0),0)</f>
        <v>10</v>
      </c>
      <c r="KC29" s="232">
        <f ca="1">IFERROR(IF(OFFSET(KC29,-1,0,1,1)&lt;&gt;"", INDEX(ЗФ,MATCH($A27,ЗФ!$A:$A,0),MATCH("Цена на реализацию"&amp;YEAR(KC$3),ЗФ!$2:$2,0)),0),0)</f>
        <v>10</v>
      </c>
      <c r="KD29" s="232">
        <f ca="1">IFERROR(IF(OFFSET(KD29,-1,0,1,1)&lt;&gt;"", INDEX(ЗФ,MATCH($A27,ЗФ!$A:$A,0),MATCH("Цена на реализацию"&amp;YEAR(KD$3),ЗФ!$2:$2,0)),0),0)</f>
        <v>10</v>
      </c>
      <c r="KE29" s="232">
        <f ca="1">IFERROR(IF(OFFSET(KE29,-1,0,1,1)&lt;&gt;"", INDEX(ЗФ,MATCH($A27,ЗФ!$A:$A,0),MATCH("Цена на реализацию"&amp;YEAR(KE$3),ЗФ!$2:$2,0)),0),0)</f>
        <v>10</v>
      </c>
      <c r="KF29" s="232">
        <f ca="1">IFERROR(IF(OFFSET(KF29,-1,0,1,1)&lt;&gt;"", INDEX(ЗФ,MATCH($A27,ЗФ!$A:$A,0),MATCH("Цена на реализацию"&amp;YEAR(KF$3),ЗФ!$2:$2,0)),0),0)</f>
        <v>10</v>
      </c>
      <c r="KG29" s="232">
        <f ca="1">IFERROR(IF(OFFSET(KG29,-1,0,1,1)&lt;&gt;"", INDEX(ЗФ,MATCH($A27,ЗФ!$A:$A,0),MATCH("Цена на реализацию"&amp;YEAR(KG$3),ЗФ!$2:$2,0)),0),0)</f>
        <v>10</v>
      </c>
      <c r="KH29" s="232">
        <f ca="1">IFERROR(IF(OFFSET(KH29,-1,0,1,1)&lt;&gt;"", INDEX(ЗФ,MATCH($A27,ЗФ!$A:$A,0),MATCH("Цена на реализацию"&amp;YEAR(KH$3),ЗФ!$2:$2,0)),0),0)</f>
        <v>10</v>
      </c>
      <c r="KI29" s="232">
        <f ca="1">IFERROR(IF(OFFSET(KI29,-1,0,1,1)&lt;&gt;"", INDEX(ЗФ,MATCH($A27,ЗФ!$A:$A,0),MATCH("Цена на реализацию"&amp;YEAR(KI$3),ЗФ!$2:$2,0)),0),0)</f>
        <v>10</v>
      </c>
      <c r="KJ29" s="232">
        <f ca="1">IFERROR(IF(OFFSET(KJ29,-1,0,1,1)&lt;&gt;"", INDEX(ЗФ,MATCH($A27,ЗФ!$A:$A,0),MATCH("Цена на реализацию"&amp;YEAR(KJ$3),ЗФ!$2:$2,0)),0),0)</f>
        <v>10</v>
      </c>
      <c r="KK29" s="232">
        <f ca="1">IFERROR(IF(OFFSET(KK29,-1,0,1,1)&lt;&gt;"", INDEX(ЗФ,MATCH($A27,ЗФ!$A:$A,0),MATCH("Цена на реализацию"&amp;YEAR(KK$3),ЗФ!$2:$2,0)),0),0)</f>
        <v>10</v>
      </c>
      <c r="KL29" s="232">
        <f ca="1">IFERROR(IF(OFFSET(KL29,-1,0,1,1)&lt;&gt;"", INDEX(ЗФ,MATCH($A27,ЗФ!$A:$A,0),MATCH("Цена на реализацию"&amp;YEAR(KL$3),ЗФ!$2:$2,0)),0),0)</f>
        <v>10</v>
      </c>
      <c r="KM29" s="232">
        <f ca="1">IFERROR(IF(OFFSET(KM29,-1,0,1,1)&lt;&gt;"", INDEX(ЗФ,MATCH($A27,ЗФ!$A:$A,0),MATCH("Цена на реализацию"&amp;YEAR(KM$3),ЗФ!$2:$2,0)),0),0)</f>
        <v>10</v>
      </c>
      <c r="KN29" s="548">
        <f t="shared" ca="1" si="1094"/>
        <v>10</v>
      </c>
      <c r="KO29" s="232">
        <f ca="1">IFERROR(IF(OFFSET(KO29,-1,0,1,1)&lt;&gt;"", INDEX(ЗФ,MATCH($A27,ЗФ!$A:$A,0),MATCH("Цена на реализацию"&amp;YEAR(KO$3),ЗФ!$2:$2,0)),0),0)</f>
        <v>10</v>
      </c>
      <c r="KP29" s="232">
        <f ca="1">IFERROR(IF(OFFSET(KP29,-1,0,1,1)&lt;&gt;"", INDEX(ЗФ,MATCH($A27,ЗФ!$A:$A,0),MATCH("Цена на реализацию"&amp;YEAR(KP$3),ЗФ!$2:$2,0)),0),0)</f>
        <v>10</v>
      </c>
      <c r="KQ29" s="232">
        <f ca="1">IFERROR(IF(OFFSET(KQ29,-1,0,1,1)&lt;&gt;"", INDEX(ЗФ,MATCH($A27,ЗФ!$A:$A,0),MATCH("Цена на реализацию"&amp;YEAR(KQ$3),ЗФ!$2:$2,0)),0),0)</f>
        <v>10</v>
      </c>
      <c r="KR29" s="232">
        <f ca="1">IFERROR(IF(OFFSET(KR29,-1,0,1,1)&lt;&gt;"", INDEX(ЗФ,MATCH($A27,ЗФ!$A:$A,0),MATCH("Цена на реализацию"&amp;YEAR(KR$3),ЗФ!$2:$2,0)),0),0)</f>
        <v>10</v>
      </c>
      <c r="KS29" s="232">
        <f ca="1">IFERROR(IF(OFFSET(KS29,-1,0,1,1)&lt;&gt;"", INDEX(ЗФ,MATCH($A27,ЗФ!$A:$A,0),MATCH("Цена на реализацию"&amp;YEAR(KS$3),ЗФ!$2:$2,0)),0),0)</f>
        <v>10</v>
      </c>
      <c r="KT29" s="232">
        <f ca="1">IFERROR(IF(OFFSET(KT29,-1,0,1,1)&lt;&gt;"", INDEX(ЗФ,MATCH($A27,ЗФ!$A:$A,0),MATCH("Цена на реализацию"&amp;YEAR(KT$3),ЗФ!$2:$2,0)),0),0)</f>
        <v>10</v>
      </c>
      <c r="KU29" s="232">
        <f ca="1">IFERROR(IF(OFFSET(KU29,-1,0,1,1)&lt;&gt;"", INDEX(ЗФ,MATCH($A27,ЗФ!$A:$A,0),MATCH("Цена на реализацию"&amp;YEAR(KU$3),ЗФ!$2:$2,0)),0),0)</f>
        <v>10</v>
      </c>
      <c r="KV29" s="232">
        <f ca="1">IFERROR(IF(OFFSET(KV29,-1,0,1,1)&lt;&gt;"", INDEX(ЗФ,MATCH($A27,ЗФ!$A:$A,0),MATCH("Цена на реализацию"&amp;YEAR(KV$3),ЗФ!$2:$2,0)),0),0)</f>
        <v>10</v>
      </c>
      <c r="KW29" s="232">
        <f ca="1">IFERROR(IF(OFFSET(KW29,-1,0,1,1)&lt;&gt;"", INDEX(ЗФ,MATCH($A27,ЗФ!$A:$A,0),MATCH("Цена на реализацию"&amp;YEAR(KW$3),ЗФ!$2:$2,0)),0),0)</f>
        <v>10</v>
      </c>
      <c r="KX29" s="232">
        <f ca="1">IFERROR(IF(OFFSET(KX29,-1,0,1,1)&lt;&gt;"", INDEX(ЗФ,MATCH($A27,ЗФ!$A:$A,0),MATCH("Цена на реализацию"&amp;YEAR(KX$3),ЗФ!$2:$2,0)),0),0)</f>
        <v>10</v>
      </c>
      <c r="KY29" s="232">
        <f ca="1">IFERROR(IF(OFFSET(KY29,-1,0,1,1)&lt;&gt;"", INDEX(ЗФ,MATCH($A27,ЗФ!$A:$A,0),MATCH("Цена на реализацию"&amp;YEAR(KY$3),ЗФ!$2:$2,0)),0),0)</f>
        <v>10</v>
      </c>
      <c r="KZ29" s="232">
        <f ca="1">IFERROR(IF(OFFSET(KZ29,-1,0,1,1)&lt;&gt;"", INDEX(ЗФ,MATCH($A27,ЗФ!$A:$A,0),MATCH("Цена на реализацию"&amp;YEAR(KZ$3),ЗФ!$2:$2,0)),0),0)</f>
        <v>10</v>
      </c>
      <c r="LA29" s="548">
        <f t="shared" ca="1" si="1094"/>
        <v>10</v>
      </c>
      <c r="LB29" s="232">
        <f ca="1">IFERROR(IF(OFFSET(LB29,-1,0,1,1)&lt;&gt;"", INDEX(ЗФ,MATCH($A27,ЗФ!$A:$A,0),MATCH("Цена на реализацию"&amp;YEAR(LB$3),ЗФ!$2:$2,0)),0),0)</f>
        <v>10</v>
      </c>
      <c r="LC29" s="232">
        <f ca="1">IFERROR(IF(OFFSET(LC29,-1,0,1,1)&lt;&gt;"", INDEX(ЗФ,MATCH($A27,ЗФ!$A:$A,0),MATCH("Цена на реализацию"&amp;YEAR(LC$3),ЗФ!$2:$2,0)),0),0)</f>
        <v>10</v>
      </c>
      <c r="LD29" s="232">
        <f ca="1">IFERROR(IF(OFFSET(LD29,-1,0,1,1)&lt;&gt;"", INDEX(ЗФ,MATCH($A27,ЗФ!$A:$A,0),MATCH("Цена на реализацию"&amp;YEAR(LD$3),ЗФ!$2:$2,0)),0),0)</f>
        <v>10</v>
      </c>
      <c r="LE29" s="232">
        <f ca="1">IFERROR(IF(OFFSET(LE29,-1,0,1,1)&lt;&gt;"", INDEX(ЗФ,MATCH($A27,ЗФ!$A:$A,0),MATCH("Цена на реализацию"&amp;YEAR(LE$3),ЗФ!$2:$2,0)),0),0)</f>
        <v>10</v>
      </c>
      <c r="LF29" s="232">
        <f ca="1">IFERROR(IF(OFFSET(LF29,-1,0,1,1)&lt;&gt;"", INDEX(ЗФ,MATCH($A27,ЗФ!$A:$A,0),MATCH("Цена на реализацию"&amp;YEAR(LF$3),ЗФ!$2:$2,0)),0),0)</f>
        <v>10</v>
      </c>
      <c r="LG29" s="232">
        <f ca="1">IFERROR(IF(OFFSET(LG29,-1,0,1,1)&lt;&gt;"", INDEX(ЗФ,MATCH($A27,ЗФ!$A:$A,0),MATCH("Цена на реализацию"&amp;YEAR(LG$3),ЗФ!$2:$2,0)),0),0)</f>
        <v>10</v>
      </c>
      <c r="LH29" s="232">
        <f ca="1">IFERROR(IF(OFFSET(LH29,-1,0,1,1)&lt;&gt;"", INDEX(ЗФ,MATCH($A27,ЗФ!$A:$A,0),MATCH("Цена на реализацию"&amp;YEAR(LH$3),ЗФ!$2:$2,0)),0),0)</f>
        <v>10</v>
      </c>
      <c r="LI29" s="232">
        <f ca="1">IFERROR(IF(OFFSET(LI29,-1,0,1,1)&lt;&gt;"", INDEX(ЗФ,MATCH($A27,ЗФ!$A:$A,0),MATCH("Цена на реализацию"&amp;YEAR(LI$3),ЗФ!$2:$2,0)),0),0)</f>
        <v>10</v>
      </c>
      <c r="LJ29" s="232">
        <f ca="1">IFERROR(IF(OFFSET(LJ29,-1,0,1,1)&lt;&gt;"", INDEX(ЗФ,MATCH($A27,ЗФ!$A:$A,0),MATCH("Цена на реализацию"&amp;YEAR(LJ$3),ЗФ!$2:$2,0)),0),0)</f>
        <v>10</v>
      </c>
      <c r="LK29" s="232">
        <f ca="1">IFERROR(IF(OFFSET(LK29,-1,0,1,1)&lt;&gt;"", INDEX(ЗФ,MATCH($A27,ЗФ!$A:$A,0),MATCH("Цена на реализацию"&amp;YEAR(LK$3),ЗФ!$2:$2,0)),0),0)</f>
        <v>10</v>
      </c>
      <c r="LL29" s="232">
        <f ca="1">IFERROR(IF(OFFSET(LL29,-1,0,1,1)&lt;&gt;"", INDEX(ЗФ,MATCH($A27,ЗФ!$A:$A,0),MATCH("Цена на реализацию"&amp;YEAR(LL$3),ЗФ!$2:$2,0)),0),0)</f>
        <v>10</v>
      </c>
      <c r="LM29" s="232">
        <f ca="1">IFERROR(IF(OFFSET(LM29,-1,0,1,1)&lt;&gt;"", INDEX(ЗФ,MATCH($A27,ЗФ!$A:$A,0),MATCH("Цена на реализацию"&amp;YEAR(LM$3),ЗФ!$2:$2,0)),0),0)</f>
        <v>10</v>
      </c>
      <c r="LN29" s="548">
        <f t="shared" ca="1" si="1094"/>
        <v>10</v>
      </c>
      <c r="LO29" s="232">
        <f ca="1">IFERROR(IF(OFFSET(LO29,-1,0,1,1)&lt;&gt;"", INDEX(ЗФ,MATCH($A27,ЗФ!$A:$A,0),MATCH("Цена на реализацию"&amp;YEAR(LO$3),ЗФ!$2:$2,0)),0),0)</f>
        <v>10</v>
      </c>
      <c r="LP29" s="232">
        <f ca="1">IFERROR(IF(OFFSET(LP29,-1,0,1,1)&lt;&gt;"", INDEX(ЗФ,MATCH($A27,ЗФ!$A:$A,0),MATCH("Цена на реализацию"&amp;YEAR(LP$3),ЗФ!$2:$2,0)),0),0)</f>
        <v>10</v>
      </c>
      <c r="LQ29" s="232">
        <f ca="1">IFERROR(IF(OFFSET(LQ29,-1,0,1,1)&lt;&gt;"", INDEX(ЗФ,MATCH($A27,ЗФ!$A:$A,0),MATCH("Цена на реализацию"&amp;YEAR(LQ$3),ЗФ!$2:$2,0)),0),0)</f>
        <v>10</v>
      </c>
      <c r="LR29" s="232">
        <f ca="1">IFERROR(IF(OFFSET(LR29,-1,0,1,1)&lt;&gt;"", INDEX(ЗФ,MATCH($A27,ЗФ!$A:$A,0),MATCH("Цена на реализацию"&amp;YEAR(LR$3),ЗФ!$2:$2,0)),0),0)</f>
        <v>10</v>
      </c>
      <c r="LS29" s="232">
        <f ca="1">IFERROR(IF(OFFSET(LS29,-1,0,1,1)&lt;&gt;"", INDEX(ЗФ,MATCH($A27,ЗФ!$A:$A,0),MATCH("Цена на реализацию"&amp;YEAR(LS$3),ЗФ!$2:$2,0)),0),0)</f>
        <v>10</v>
      </c>
      <c r="LT29" s="232">
        <f ca="1">IFERROR(IF(OFFSET(LT29,-1,0,1,1)&lt;&gt;"", INDEX(ЗФ,MATCH($A27,ЗФ!$A:$A,0),MATCH("Цена на реализацию"&amp;YEAR(LT$3),ЗФ!$2:$2,0)),0),0)</f>
        <v>10</v>
      </c>
      <c r="LU29" s="232">
        <f ca="1">IFERROR(IF(OFFSET(LU29,-1,0,1,1)&lt;&gt;"", INDEX(ЗФ,MATCH($A27,ЗФ!$A:$A,0),MATCH("Цена на реализацию"&amp;YEAR(LU$3),ЗФ!$2:$2,0)),0),0)</f>
        <v>10</v>
      </c>
      <c r="LV29" s="232">
        <f ca="1">IFERROR(IF(OFFSET(LV29,-1,0,1,1)&lt;&gt;"", INDEX(ЗФ,MATCH($A27,ЗФ!$A:$A,0),MATCH("Цена на реализацию"&amp;YEAR(LV$3),ЗФ!$2:$2,0)),0),0)</f>
        <v>10</v>
      </c>
      <c r="LW29" s="232">
        <f ca="1">IFERROR(IF(OFFSET(LW29,-1,0,1,1)&lt;&gt;"", INDEX(ЗФ,MATCH($A27,ЗФ!$A:$A,0),MATCH("Цена на реализацию"&amp;YEAR(LW$3),ЗФ!$2:$2,0)),0),0)</f>
        <v>10</v>
      </c>
      <c r="LX29" s="232">
        <f ca="1">IFERROR(IF(OFFSET(LX29,-1,0,1,1)&lt;&gt;"", INDEX(ЗФ,MATCH($A27,ЗФ!$A:$A,0),MATCH("Цена на реализацию"&amp;YEAR(LX$3),ЗФ!$2:$2,0)),0),0)</f>
        <v>10</v>
      </c>
      <c r="LY29" s="232">
        <f ca="1">IFERROR(IF(OFFSET(LY29,-1,0,1,1)&lt;&gt;"", INDEX(ЗФ,MATCH($A27,ЗФ!$A:$A,0),MATCH("Цена на реализацию"&amp;YEAR(LY$3),ЗФ!$2:$2,0)),0),0)</f>
        <v>10</v>
      </c>
      <c r="LZ29" s="232">
        <f ca="1">IFERROR(IF(OFFSET(LZ29,-1,0,1,1)&lt;&gt;"", INDEX(ЗФ,MATCH($A27,ЗФ!$A:$A,0),MATCH("Цена на реализацию"&amp;YEAR(LZ$3),ЗФ!$2:$2,0)),0),0)</f>
        <v>10</v>
      </c>
      <c r="MA29" s="548">
        <f t="shared" ref="MA29:OA29" ca="1" si="1095">IFERROR(MA27/MA28,0)</f>
        <v>10</v>
      </c>
      <c r="MB29" s="232">
        <f ca="1">IFERROR(IF(OFFSET(MB29,-1,0,1,1)&lt;&gt;"", INDEX(ЗФ,MATCH($A27,ЗФ!$A:$A,0),MATCH("Цена на реализацию"&amp;YEAR(MB$3),ЗФ!$2:$2,0)),0),0)</f>
        <v>10</v>
      </c>
      <c r="MC29" s="232">
        <f ca="1">IFERROR(IF(OFFSET(MC29,-1,0,1,1)&lt;&gt;"", INDEX(ЗФ,MATCH($A27,ЗФ!$A:$A,0),MATCH("Цена на реализацию"&amp;YEAR(MC$3),ЗФ!$2:$2,0)),0),0)</f>
        <v>10</v>
      </c>
      <c r="MD29" s="232">
        <f ca="1">IFERROR(IF(OFFSET(MD29,-1,0,1,1)&lt;&gt;"", INDEX(ЗФ,MATCH($A27,ЗФ!$A:$A,0),MATCH("Цена на реализацию"&amp;YEAR(MD$3),ЗФ!$2:$2,0)),0),0)</f>
        <v>10</v>
      </c>
      <c r="ME29" s="232">
        <f ca="1">IFERROR(IF(OFFSET(ME29,-1,0,1,1)&lt;&gt;"", INDEX(ЗФ,MATCH($A27,ЗФ!$A:$A,0),MATCH("Цена на реализацию"&amp;YEAR(ME$3),ЗФ!$2:$2,0)),0),0)</f>
        <v>10</v>
      </c>
      <c r="MF29" s="232">
        <f ca="1">IFERROR(IF(OFFSET(MF29,-1,0,1,1)&lt;&gt;"", INDEX(ЗФ,MATCH($A27,ЗФ!$A:$A,0),MATCH("Цена на реализацию"&amp;YEAR(MF$3),ЗФ!$2:$2,0)),0),0)</f>
        <v>10</v>
      </c>
      <c r="MG29" s="232">
        <f ca="1">IFERROR(IF(OFFSET(MG29,-1,0,1,1)&lt;&gt;"", INDEX(ЗФ,MATCH($A27,ЗФ!$A:$A,0),MATCH("Цена на реализацию"&amp;YEAR(MG$3),ЗФ!$2:$2,0)),0),0)</f>
        <v>10</v>
      </c>
      <c r="MH29" s="232">
        <f ca="1">IFERROR(IF(OFFSET(MH29,-1,0,1,1)&lt;&gt;"", INDEX(ЗФ,MATCH($A27,ЗФ!$A:$A,0),MATCH("Цена на реализацию"&amp;YEAR(MH$3),ЗФ!$2:$2,0)),0),0)</f>
        <v>10</v>
      </c>
      <c r="MI29" s="232">
        <f ca="1">IFERROR(IF(OFFSET(MI29,-1,0,1,1)&lt;&gt;"", INDEX(ЗФ,MATCH($A27,ЗФ!$A:$A,0),MATCH("Цена на реализацию"&amp;YEAR(MI$3),ЗФ!$2:$2,0)),0),0)</f>
        <v>10</v>
      </c>
      <c r="MJ29" s="232">
        <f ca="1">IFERROR(IF(OFFSET(MJ29,-1,0,1,1)&lt;&gt;"", INDEX(ЗФ,MATCH($A27,ЗФ!$A:$A,0),MATCH("Цена на реализацию"&amp;YEAR(MJ$3),ЗФ!$2:$2,0)),0),0)</f>
        <v>10</v>
      </c>
      <c r="MK29" s="232">
        <f ca="1">IFERROR(IF(OFFSET(MK29,-1,0,1,1)&lt;&gt;"", INDEX(ЗФ,MATCH($A27,ЗФ!$A:$A,0),MATCH("Цена на реализацию"&amp;YEAR(MK$3),ЗФ!$2:$2,0)),0),0)</f>
        <v>10</v>
      </c>
      <c r="ML29" s="232">
        <f ca="1">IFERROR(IF(OFFSET(ML29,-1,0,1,1)&lt;&gt;"", INDEX(ЗФ,MATCH($A27,ЗФ!$A:$A,0),MATCH("Цена на реализацию"&amp;YEAR(ML$3),ЗФ!$2:$2,0)),0),0)</f>
        <v>10</v>
      </c>
      <c r="MM29" s="232">
        <f ca="1">IFERROR(IF(OFFSET(MM29,-1,0,1,1)&lt;&gt;"", INDEX(ЗФ,MATCH($A27,ЗФ!$A:$A,0),MATCH("Цена на реализацию"&amp;YEAR(MM$3),ЗФ!$2:$2,0)),0),0)</f>
        <v>10</v>
      </c>
      <c r="MN29" s="548">
        <f t="shared" ca="1" si="1095"/>
        <v>10</v>
      </c>
      <c r="MO29" s="232">
        <f ca="1">IFERROR(IF(OFFSET(MO29,-1,0,1,1)&lt;&gt;"", INDEX(ЗФ,MATCH($A27,ЗФ!$A:$A,0),MATCH("Цена на реализацию"&amp;YEAR(MO$3),ЗФ!$2:$2,0)),0),0)</f>
        <v>10</v>
      </c>
      <c r="MP29" s="232">
        <f ca="1">IFERROR(IF(OFFSET(MP29,-1,0,1,1)&lt;&gt;"", INDEX(ЗФ,MATCH($A27,ЗФ!$A:$A,0),MATCH("Цена на реализацию"&amp;YEAR(MP$3),ЗФ!$2:$2,0)),0),0)</f>
        <v>10</v>
      </c>
      <c r="MQ29" s="232">
        <f ca="1">IFERROR(IF(OFFSET(MQ29,-1,0,1,1)&lt;&gt;"", INDEX(ЗФ,MATCH($A27,ЗФ!$A:$A,0),MATCH("Цена на реализацию"&amp;YEAR(MQ$3),ЗФ!$2:$2,0)),0),0)</f>
        <v>10</v>
      </c>
      <c r="MR29" s="232">
        <f ca="1">IFERROR(IF(OFFSET(MR29,-1,0,1,1)&lt;&gt;"", INDEX(ЗФ,MATCH($A27,ЗФ!$A:$A,0),MATCH("Цена на реализацию"&amp;YEAR(MR$3),ЗФ!$2:$2,0)),0),0)</f>
        <v>10</v>
      </c>
      <c r="MS29" s="232">
        <f ca="1">IFERROR(IF(OFFSET(MS29,-1,0,1,1)&lt;&gt;"", INDEX(ЗФ,MATCH($A27,ЗФ!$A:$A,0),MATCH("Цена на реализацию"&amp;YEAR(MS$3),ЗФ!$2:$2,0)),0),0)</f>
        <v>10</v>
      </c>
      <c r="MT29" s="232">
        <f ca="1">IFERROR(IF(OFFSET(MT29,-1,0,1,1)&lt;&gt;"", INDEX(ЗФ,MATCH($A27,ЗФ!$A:$A,0),MATCH("Цена на реализацию"&amp;YEAR(MT$3),ЗФ!$2:$2,0)),0),0)</f>
        <v>10</v>
      </c>
      <c r="MU29" s="232">
        <f ca="1">IFERROR(IF(OFFSET(MU29,-1,0,1,1)&lt;&gt;"", INDEX(ЗФ,MATCH($A27,ЗФ!$A:$A,0),MATCH("Цена на реализацию"&amp;YEAR(MU$3),ЗФ!$2:$2,0)),0),0)</f>
        <v>10</v>
      </c>
      <c r="MV29" s="232">
        <f ca="1">IFERROR(IF(OFFSET(MV29,-1,0,1,1)&lt;&gt;"", INDEX(ЗФ,MATCH($A27,ЗФ!$A:$A,0),MATCH("Цена на реализацию"&amp;YEAR(MV$3),ЗФ!$2:$2,0)),0),0)</f>
        <v>10</v>
      </c>
      <c r="MW29" s="232">
        <f ca="1">IFERROR(IF(OFFSET(MW29,-1,0,1,1)&lt;&gt;"", INDEX(ЗФ,MATCH($A27,ЗФ!$A:$A,0),MATCH("Цена на реализацию"&amp;YEAR(MW$3),ЗФ!$2:$2,0)),0),0)</f>
        <v>10</v>
      </c>
      <c r="MX29" s="232">
        <f ca="1">IFERROR(IF(OFFSET(MX29,-1,0,1,1)&lt;&gt;"", INDEX(ЗФ,MATCH($A27,ЗФ!$A:$A,0),MATCH("Цена на реализацию"&amp;YEAR(MX$3),ЗФ!$2:$2,0)),0),0)</f>
        <v>10</v>
      </c>
      <c r="MY29" s="232">
        <f ca="1">IFERROR(IF(OFFSET(MY29,-1,0,1,1)&lt;&gt;"", INDEX(ЗФ,MATCH($A27,ЗФ!$A:$A,0),MATCH("Цена на реализацию"&amp;YEAR(MY$3),ЗФ!$2:$2,0)),0),0)</f>
        <v>10</v>
      </c>
      <c r="MZ29" s="232">
        <f ca="1">IFERROR(IF(OFFSET(MZ29,-1,0,1,1)&lt;&gt;"", INDEX(ЗФ,MATCH($A27,ЗФ!$A:$A,0),MATCH("Цена на реализацию"&amp;YEAR(MZ$3),ЗФ!$2:$2,0)),0),0)</f>
        <v>10</v>
      </c>
      <c r="NA29" s="548">
        <f t="shared" ca="1" si="1095"/>
        <v>10</v>
      </c>
      <c r="NB29" s="232">
        <f ca="1">IFERROR(IF(OFFSET(NB29,-1,0,1,1)&lt;&gt;"", INDEX(ЗФ,MATCH($A27,ЗФ!$A:$A,0),MATCH("Цена на реализацию"&amp;YEAR(NB$3),ЗФ!$2:$2,0)),0),0)</f>
        <v>10</v>
      </c>
      <c r="NC29" s="232">
        <f ca="1">IFERROR(IF(OFFSET(NC29,-1,0,1,1)&lt;&gt;"", INDEX(ЗФ,MATCH($A27,ЗФ!$A:$A,0),MATCH("Цена на реализацию"&amp;YEAR(NC$3),ЗФ!$2:$2,0)),0),0)</f>
        <v>10</v>
      </c>
      <c r="ND29" s="232">
        <f ca="1">IFERROR(IF(OFFSET(ND29,-1,0,1,1)&lt;&gt;"", INDEX(ЗФ,MATCH($A27,ЗФ!$A:$A,0),MATCH("Цена на реализацию"&amp;YEAR(ND$3),ЗФ!$2:$2,0)),0),0)</f>
        <v>10</v>
      </c>
      <c r="NE29" s="232">
        <f ca="1">IFERROR(IF(OFFSET(NE29,-1,0,1,1)&lt;&gt;"", INDEX(ЗФ,MATCH($A27,ЗФ!$A:$A,0),MATCH("Цена на реализацию"&amp;YEAR(NE$3),ЗФ!$2:$2,0)),0),0)</f>
        <v>10</v>
      </c>
      <c r="NF29" s="232">
        <f ca="1">IFERROR(IF(OFFSET(NF29,-1,0,1,1)&lt;&gt;"", INDEX(ЗФ,MATCH($A27,ЗФ!$A:$A,0),MATCH("Цена на реализацию"&amp;YEAR(NF$3),ЗФ!$2:$2,0)),0),0)</f>
        <v>10</v>
      </c>
      <c r="NG29" s="232">
        <f ca="1">IFERROR(IF(OFFSET(NG29,-1,0,1,1)&lt;&gt;"", INDEX(ЗФ,MATCH($A27,ЗФ!$A:$A,0),MATCH("Цена на реализацию"&amp;YEAR(NG$3),ЗФ!$2:$2,0)),0),0)</f>
        <v>10</v>
      </c>
      <c r="NH29" s="232">
        <f ca="1">IFERROR(IF(OFFSET(NH29,-1,0,1,1)&lt;&gt;"", INDEX(ЗФ,MATCH($A27,ЗФ!$A:$A,0),MATCH("Цена на реализацию"&amp;YEAR(NH$3),ЗФ!$2:$2,0)),0),0)</f>
        <v>10</v>
      </c>
      <c r="NI29" s="232">
        <f ca="1">IFERROR(IF(OFFSET(NI29,-1,0,1,1)&lt;&gt;"", INDEX(ЗФ,MATCH($A27,ЗФ!$A:$A,0),MATCH("Цена на реализацию"&amp;YEAR(NI$3),ЗФ!$2:$2,0)),0),0)</f>
        <v>10</v>
      </c>
      <c r="NJ29" s="232">
        <f ca="1">IFERROR(IF(OFFSET(NJ29,-1,0,1,1)&lt;&gt;"", INDEX(ЗФ,MATCH($A27,ЗФ!$A:$A,0),MATCH("Цена на реализацию"&amp;YEAR(NJ$3),ЗФ!$2:$2,0)),0),0)</f>
        <v>10</v>
      </c>
      <c r="NK29" s="232">
        <f ca="1">IFERROR(IF(OFFSET(NK29,-1,0,1,1)&lt;&gt;"", INDEX(ЗФ,MATCH($A27,ЗФ!$A:$A,0),MATCH("Цена на реализацию"&amp;YEAR(NK$3),ЗФ!$2:$2,0)),0),0)</f>
        <v>10</v>
      </c>
      <c r="NL29" s="232">
        <f ca="1">IFERROR(IF(OFFSET(NL29,-1,0,1,1)&lt;&gt;"", INDEX(ЗФ,MATCH($A27,ЗФ!$A:$A,0),MATCH("Цена на реализацию"&amp;YEAR(NL$3),ЗФ!$2:$2,0)),0),0)</f>
        <v>10</v>
      </c>
      <c r="NM29" s="232">
        <f ca="1">IFERROR(IF(OFFSET(NM29,-1,0,1,1)&lt;&gt;"", INDEX(ЗФ,MATCH($A27,ЗФ!$A:$A,0),MATCH("Цена на реализацию"&amp;YEAR(NM$3),ЗФ!$2:$2,0)),0),0)</f>
        <v>10</v>
      </c>
      <c r="NN29" s="548">
        <f t="shared" ca="1" si="1095"/>
        <v>10</v>
      </c>
      <c r="NO29" s="232">
        <f ca="1">IFERROR(IF(OFFSET(NO29,-1,0,1,1)&lt;&gt;"", INDEX(ЗФ,MATCH($A27,ЗФ!$A:$A,0),MATCH("Цена на реализацию"&amp;YEAR(NO$3),ЗФ!$2:$2,0)),0),0)</f>
        <v>10</v>
      </c>
      <c r="NP29" s="232">
        <f ca="1">IFERROR(IF(OFFSET(NP29,-1,0,1,1)&lt;&gt;"", INDEX(ЗФ,MATCH($A27,ЗФ!$A:$A,0),MATCH("Цена на реализацию"&amp;YEAR(NP$3),ЗФ!$2:$2,0)),0),0)</f>
        <v>10</v>
      </c>
      <c r="NQ29" s="232">
        <f ca="1">IFERROR(IF(OFFSET(NQ29,-1,0,1,1)&lt;&gt;"", INDEX(ЗФ,MATCH($A27,ЗФ!$A:$A,0),MATCH("Цена на реализацию"&amp;YEAR(NQ$3),ЗФ!$2:$2,0)),0),0)</f>
        <v>10</v>
      </c>
      <c r="NR29" s="232">
        <f ca="1">IFERROR(IF(OFFSET(NR29,-1,0,1,1)&lt;&gt;"", INDEX(ЗФ,MATCH($A27,ЗФ!$A:$A,0),MATCH("Цена на реализацию"&amp;YEAR(NR$3),ЗФ!$2:$2,0)),0),0)</f>
        <v>10</v>
      </c>
      <c r="NS29" s="232">
        <f ca="1">IFERROR(IF(OFFSET(NS29,-1,0,1,1)&lt;&gt;"", INDEX(ЗФ,MATCH($A27,ЗФ!$A:$A,0),MATCH("Цена на реализацию"&amp;YEAR(NS$3),ЗФ!$2:$2,0)),0),0)</f>
        <v>10</v>
      </c>
      <c r="NT29" s="232">
        <f ca="1">IFERROR(IF(OFFSET(NT29,-1,0,1,1)&lt;&gt;"", INDEX(ЗФ,MATCH($A27,ЗФ!$A:$A,0),MATCH("Цена на реализацию"&amp;YEAR(NT$3),ЗФ!$2:$2,0)),0),0)</f>
        <v>10</v>
      </c>
      <c r="NU29" s="232">
        <f ca="1">IFERROR(IF(OFFSET(NU29,-1,0,1,1)&lt;&gt;"", INDEX(ЗФ,MATCH($A27,ЗФ!$A:$A,0),MATCH("Цена на реализацию"&amp;YEAR(NU$3),ЗФ!$2:$2,0)),0),0)</f>
        <v>10</v>
      </c>
      <c r="NV29" s="232">
        <f ca="1">IFERROR(IF(OFFSET(NV29,-1,0,1,1)&lt;&gt;"", INDEX(ЗФ,MATCH($A27,ЗФ!$A:$A,0),MATCH("Цена на реализацию"&amp;YEAR(NV$3),ЗФ!$2:$2,0)),0),0)</f>
        <v>10</v>
      </c>
      <c r="NW29" s="232">
        <f ca="1">IFERROR(IF(OFFSET(NW29,-1,0,1,1)&lt;&gt;"", INDEX(ЗФ,MATCH($A27,ЗФ!$A:$A,0),MATCH("Цена на реализацию"&amp;YEAR(NW$3),ЗФ!$2:$2,0)),0),0)</f>
        <v>10</v>
      </c>
      <c r="NX29" s="232">
        <f ca="1">IFERROR(IF(OFFSET(NX29,-1,0,1,1)&lt;&gt;"", INDEX(ЗФ,MATCH($A27,ЗФ!$A:$A,0),MATCH("Цена на реализацию"&amp;YEAR(NX$3),ЗФ!$2:$2,0)),0),0)</f>
        <v>10</v>
      </c>
      <c r="NY29" s="232">
        <f ca="1">IFERROR(IF(OFFSET(NY29,-1,0,1,1)&lt;&gt;"", INDEX(ЗФ,MATCH($A27,ЗФ!$A:$A,0),MATCH("Цена на реализацию"&amp;YEAR(NY$3),ЗФ!$2:$2,0)),0),0)</f>
        <v>10</v>
      </c>
      <c r="NZ29" s="232">
        <f ca="1">IFERROR(IF(OFFSET(NZ29,-1,0,1,1)&lt;&gt;"", INDEX(ЗФ,MATCH($A27,ЗФ!$A:$A,0),MATCH("Цена на реализацию"&amp;YEAR(NZ$3),ЗФ!$2:$2,0)),0),0)</f>
        <v>10</v>
      </c>
      <c r="OA29" s="548">
        <f t="shared" ca="1" si="1095"/>
        <v>10</v>
      </c>
      <c r="OB29" s="232">
        <f ca="1">IFERROR(IF(OFFSET(OB29,-1,0,1,1)&lt;&gt;"", INDEX(ЗФ,MATCH($A27,ЗФ!$A:$A,0),MATCH("Цена на реализацию"&amp;YEAR(OB$3),ЗФ!$2:$2,0)),0),0)</f>
        <v>10</v>
      </c>
      <c r="OC29" s="232">
        <f ca="1">IFERROR(IF(OFFSET(OC29,-1,0,1,1)&lt;&gt;"", INDEX(ЗФ,MATCH($A27,ЗФ!$A:$A,0),MATCH("Цена на реализацию"&amp;YEAR(OC$3),ЗФ!$2:$2,0)),0),0)</f>
        <v>10</v>
      </c>
      <c r="OD29" s="232">
        <f ca="1">IFERROR(IF(OFFSET(OD29,-1,0,1,1)&lt;&gt;"", INDEX(ЗФ,MATCH($A27,ЗФ!$A:$A,0),MATCH("Цена на реализацию"&amp;YEAR(OD$3),ЗФ!$2:$2,0)),0),0)</f>
        <v>10</v>
      </c>
      <c r="OE29" s="232">
        <f ca="1">IFERROR(IF(OFFSET(OE29,-1,0,1,1)&lt;&gt;"", INDEX(ЗФ,MATCH($A27,ЗФ!$A:$A,0),MATCH("Цена на реализацию"&amp;YEAR(OE$3),ЗФ!$2:$2,0)),0),0)</f>
        <v>10</v>
      </c>
      <c r="OF29" s="232">
        <f ca="1">IFERROR(IF(OFFSET(OF29,-1,0,1,1)&lt;&gt;"", INDEX(ЗФ,MATCH($A27,ЗФ!$A:$A,0),MATCH("Цена на реализацию"&amp;YEAR(OF$3),ЗФ!$2:$2,0)),0),0)</f>
        <v>10</v>
      </c>
      <c r="OG29" s="232">
        <f ca="1">IFERROR(IF(OFFSET(OG29,-1,0,1,1)&lt;&gt;"", INDEX(ЗФ,MATCH($A27,ЗФ!$A:$A,0),MATCH("Цена на реализацию"&amp;YEAR(OG$3),ЗФ!$2:$2,0)),0),0)</f>
        <v>10</v>
      </c>
      <c r="OH29" s="232">
        <f ca="1">IFERROR(IF(OFFSET(OH29,-1,0,1,1)&lt;&gt;"", INDEX(ЗФ,MATCH($A27,ЗФ!$A:$A,0),MATCH("Цена на реализацию"&amp;YEAR(OH$3),ЗФ!$2:$2,0)),0),0)</f>
        <v>10</v>
      </c>
      <c r="OI29" s="232">
        <f ca="1">IFERROR(IF(OFFSET(OI29,-1,0,1,1)&lt;&gt;"", INDEX(ЗФ,MATCH($A27,ЗФ!$A:$A,0),MATCH("Цена на реализацию"&amp;YEAR(OI$3),ЗФ!$2:$2,0)),0),0)</f>
        <v>10</v>
      </c>
      <c r="OJ29" s="232">
        <f ca="1">IFERROR(IF(OFFSET(OJ29,-1,0,1,1)&lt;&gt;"", INDEX(ЗФ,MATCH($A27,ЗФ!$A:$A,0),MATCH("Цена на реализацию"&amp;YEAR(OJ$3),ЗФ!$2:$2,0)),0),0)</f>
        <v>10</v>
      </c>
      <c r="OK29" s="232">
        <f ca="1">IFERROR(IF(OFFSET(OK29,-1,0,1,1)&lt;&gt;"", INDEX(ЗФ,MATCH($A27,ЗФ!$A:$A,0),MATCH("Цена на реализацию"&amp;YEAR(OK$3),ЗФ!$2:$2,0)),0),0)</f>
        <v>0</v>
      </c>
      <c r="OL29" s="232">
        <f ca="1">IFERROR(IF(OFFSET(OL29,-1,0,1,1)&lt;&gt;"", INDEX(ЗФ,MATCH($A27,ЗФ!$A:$A,0),MATCH("Цена на реализацию"&amp;YEAR(OL$3),ЗФ!$2:$2,0)),0),0)</f>
        <v>0</v>
      </c>
      <c r="OM29" s="232">
        <f ca="1">IFERROR(IF(OFFSET(OM29,-1,0,1,1)&lt;&gt;"", INDEX(ЗФ,MATCH($A27,ЗФ!$A:$A,0),MATCH("Цена на реализацию"&amp;YEAR(OM$3),ЗФ!$2:$2,0)),0),0)</f>
        <v>0</v>
      </c>
      <c r="ON29" s="548">
        <f t="shared" ref="ON29" ca="1" si="1096">IFERROR(ON27/ON28,0)</f>
        <v>10</v>
      </c>
    </row>
    <row r="30" spans="1:404">
      <c r="A30" s="205" t="s">
        <v>192</v>
      </c>
      <c r="B30" s="325">
        <f t="shared" ref="B30:M30" si="1097">SUM(B31:B32)</f>
        <v>0</v>
      </c>
      <c r="C30" s="325">
        <f t="shared" ca="1" si="1097"/>
        <v>0</v>
      </c>
      <c r="D30" s="325">
        <f t="shared" ca="1" si="1097"/>
        <v>0</v>
      </c>
      <c r="E30" s="325">
        <f t="shared" ca="1" si="1097"/>
        <v>0</v>
      </c>
      <c r="F30" s="325">
        <f t="shared" ca="1" si="1097"/>
        <v>0</v>
      </c>
      <c r="G30" s="325">
        <f t="shared" ca="1" si="1097"/>
        <v>0</v>
      </c>
      <c r="H30" s="325">
        <f t="shared" ca="1" si="1097"/>
        <v>0</v>
      </c>
      <c r="I30" s="325">
        <f t="shared" ca="1" si="1097"/>
        <v>0</v>
      </c>
      <c r="J30" s="325">
        <f t="shared" ca="1" si="1097"/>
        <v>0</v>
      </c>
      <c r="K30" s="325">
        <f t="shared" ca="1" si="1097"/>
        <v>15000</v>
      </c>
      <c r="L30" s="325">
        <f t="shared" ca="1" si="1097"/>
        <v>0</v>
      </c>
      <c r="M30" s="325">
        <f t="shared" ca="1" si="1097"/>
        <v>0</v>
      </c>
      <c r="N30" s="543">
        <f ca="1">SUM(B30:M30)</f>
        <v>15000</v>
      </c>
      <c r="O30" s="325">
        <f t="shared" ref="O30:Z30" si="1098">SUM(O31:O32)</f>
        <v>0</v>
      </c>
      <c r="P30" s="325">
        <f t="shared" si="1098"/>
        <v>0</v>
      </c>
      <c r="Q30" s="325">
        <f t="shared" si="1098"/>
        <v>0</v>
      </c>
      <c r="R30" s="325">
        <f t="shared" si="1098"/>
        <v>0</v>
      </c>
      <c r="S30" s="325">
        <f t="shared" si="1098"/>
        <v>0</v>
      </c>
      <c r="T30" s="325">
        <f t="shared" si="1098"/>
        <v>0</v>
      </c>
      <c r="U30" s="325">
        <f t="shared" si="1098"/>
        <v>0</v>
      </c>
      <c r="V30" s="325">
        <f t="shared" si="1098"/>
        <v>0</v>
      </c>
      <c r="W30" s="325">
        <f t="shared" si="1098"/>
        <v>0</v>
      </c>
      <c r="X30" s="325">
        <f t="shared" si="1098"/>
        <v>0</v>
      </c>
      <c r="Y30" s="325">
        <f t="shared" si="1098"/>
        <v>0</v>
      </c>
      <c r="Z30" s="325">
        <f t="shared" si="1098"/>
        <v>0</v>
      </c>
      <c r="AA30" s="543">
        <f t="shared" ref="AA30:AA49" si="1099">SUM(O30:Z30)</f>
        <v>0</v>
      </c>
      <c r="AB30" s="325">
        <f t="shared" ref="AB30:AM30" si="1100">SUM(AB31:AB32)</f>
        <v>0</v>
      </c>
      <c r="AC30" s="325">
        <f t="shared" si="1100"/>
        <v>0</v>
      </c>
      <c r="AD30" s="325">
        <f t="shared" si="1100"/>
        <v>0</v>
      </c>
      <c r="AE30" s="325">
        <f t="shared" si="1100"/>
        <v>0</v>
      </c>
      <c r="AF30" s="325">
        <f t="shared" si="1100"/>
        <v>0</v>
      </c>
      <c r="AG30" s="325">
        <f t="shared" si="1100"/>
        <v>0</v>
      </c>
      <c r="AH30" s="325">
        <f t="shared" si="1100"/>
        <v>0</v>
      </c>
      <c r="AI30" s="325">
        <f t="shared" si="1100"/>
        <v>0</v>
      </c>
      <c r="AJ30" s="325">
        <f t="shared" si="1100"/>
        <v>0</v>
      </c>
      <c r="AK30" s="325">
        <f t="shared" si="1100"/>
        <v>0</v>
      </c>
      <c r="AL30" s="325">
        <f t="shared" si="1100"/>
        <v>0</v>
      </c>
      <c r="AM30" s="325">
        <f t="shared" si="1100"/>
        <v>0</v>
      </c>
      <c r="AN30" s="543">
        <f t="shared" ref="AN30:AN49" si="1101">SUM(AB30:AM30)</f>
        <v>0</v>
      </c>
      <c r="AO30" s="325">
        <f t="shared" ref="AO30:AZ30" si="1102">SUM(AO31:AO32)</f>
        <v>0</v>
      </c>
      <c r="AP30" s="325">
        <f t="shared" si="1102"/>
        <v>0</v>
      </c>
      <c r="AQ30" s="325">
        <f t="shared" si="1102"/>
        <v>0</v>
      </c>
      <c r="AR30" s="325">
        <f t="shared" si="1102"/>
        <v>0</v>
      </c>
      <c r="AS30" s="325">
        <f t="shared" si="1102"/>
        <v>0</v>
      </c>
      <c r="AT30" s="325">
        <f t="shared" si="1102"/>
        <v>0</v>
      </c>
      <c r="AU30" s="325">
        <f t="shared" si="1102"/>
        <v>0</v>
      </c>
      <c r="AV30" s="325">
        <f t="shared" si="1102"/>
        <v>0</v>
      </c>
      <c r="AW30" s="325">
        <f t="shared" si="1102"/>
        <v>0</v>
      </c>
      <c r="AX30" s="325">
        <f t="shared" si="1102"/>
        <v>0</v>
      </c>
      <c r="AY30" s="325">
        <f t="shared" si="1102"/>
        <v>0</v>
      </c>
      <c r="AZ30" s="325">
        <f t="shared" si="1102"/>
        <v>0</v>
      </c>
      <c r="BA30" s="543">
        <f t="shared" ref="BA30:BA49" si="1103">SUM(AO30:AZ30)</f>
        <v>0</v>
      </c>
      <c r="BB30" s="325">
        <f t="shared" ref="BB30:BM30" si="1104">SUM(BB31:BB32)</f>
        <v>0</v>
      </c>
      <c r="BC30" s="325">
        <f t="shared" si="1104"/>
        <v>0</v>
      </c>
      <c r="BD30" s="325">
        <f t="shared" si="1104"/>
        <v>0</v>
      </c>
      <c r="BE30" s="325">
        <f t="shared" si="1104"/>
        <v>0</v>
      </c>
      <c r="BF30" s="325">
        <f t="shared" si="1104"/>
        <v>0</v>
      </c>
      <c r="BG30" s="325">
        <f t="shared" si="1104"/>
        <v>0</v>
      </c>
      <c r="BH30" s="325">
        <f t="shared" si="1104"/>
        <v>0</v>
      </c>
      <c r="BI30" s="325">
        <f t="shared" si="1104"/>
        <v>0</v>
      </c>
      <c r="BJ30" s="325">
        <f t="shared" si="1104"/>
        <v>0</v>
      </c>
      <c r="BK30" s="325">
        <f t="shared" si="1104"/>
        <v>0</v>
      </c>
      <c r="BL30" s="325">
        <f t="shared" si="1104"/>
        <v>0</v>
      </c>
      <c r="BM30" s="325">
        <f t="shared" si="1104"/>
        <v>0</v>
      </c>
      <c r="BN30" s="543">
        <f t="shared" ref="BN30:BN35" si="1105">SUM(BB30:BM30)</f>
        <v>0</v>
      </c>
      <c r="BO30" s="325">
        <f t="shared" ref="BO30:BZ30" si="1106">SUM(BO31:BO32)</f>
        <v>0</v>
      </c>
      <c r="BP30" s="325">
        <f t="shared" si="1106"/>
        <v>0</v>
      </c>
      <c r="BQ30" s="325">
        <f t="shared" si="1106"/>
        <v>0</v>
      </c>
      <c r="BR30" s="325">
        <f t="shared" si="1106"/>
        <v>0</v>
      </c>
      <c r="BS30" s="325">
        <f t="shared" si="1106"/>
        <v>0</v>
      </c>
      <c r="BT30" s="325">
        <f t="shared" si="1106"/>
        <v>0</v>
      </c>
      <c r="BU30" s="325">
        <f t="shared" si="1106"/>
        <v>0</v>
      </c>
      <c r="BV30" s="325">
        <f t="shared" si="1106"/>
        <v>0</v>
      </c>
      <c r="BW30" s="325">
        <f t="shared" si="1106"/>
        <v>0</v>
      </c>
      <c r="BX30" s="325">
        <f t="shared" si="1106"/>
        <v>0</v>
      </c>
      <c r="BY30" s="325">
        <f t="shared" si="1106"/>
        <v>0</v>
      </c>
      <c r="BZ30" s="325">
        <f t="shared" si="1106"/>
        <v>0</v>
      </c>
      <c r="CA30" s="543">
        <f t="shared" ref="CA30:CA35" si="1107">SUM(BO30:BZ30)</f>
        <v>0</v>
      </c>
      <c r="CB30" s="325">
        <f t="shared" ref="CB30:CM30" si="1108">SUM(CB31:CB32)</f>
        <v>0</v>
      </c>
      <c r="CC30" s="325">
        <f t="shared" si="1108"/>
        <v>0</v>
      </c>
      <c r="CD30" s="325">
        <f t="shared" si="1108"/>
        <v>0</v>
      </c>
      <c r="CE30" s="325">
        <f t="shared" si="1108"/>
        <v>0</v>
      </c>
      <c r="CF30" s="325">
        <f t="shared" si="1108"/>
        <v>0</v>
      </c>
      <c r="CG30" s="325">
        <f t="shared" si="1108"/>
        <v>0</v>
      </c>
      <c r="CH30" s="325">
        <f t="shared" si="1108"/>
        <v>0</v>
      </c>
      <c r="CI30" s="325">
        <f t="shared" si="1108"/>
        <v>0</v>
      </c>
      <c r="CJ30" s="325">
        <f t="shared" si="1108"/>
        <v>0</v>
      </c>
      <c r="CK30" s="325">
        <f t="shared" si="1108"/>
        <v>0</v>
      </c>
      <c r="CL30" s="325">
        <f t="shared" si="1108"/>
        <v>0</v>
      </c>
      <c r="CM30" s="325">
        <f t="shared" si="1108"/>
        <v>0</v>
      </c>
      <c r="CN30" s="543">
        <f t="shared" ref="CN30:CN35" si="1109">SUM(CB30:CM30)</f>
        <v>0</v>
      </c>
      <c r="CO30" s="325">
        <f t="shared" ref="CO30:CZ30" si="1110">SUM(CO31:CO32)</f>
        <v>0</v>
      </c>
      <c r="CP30" s="325">
        <f t="shared" si="1110"/>
        <v>0</v>
      </c>
      <c r="CQ30" s="325">
        <f t="shared" si="1110"/>
        <v>0</v>
      </c>
      <c r="CR30" s="325">
        <f t="shared" si="1110"/>
        <v>0</v>
      </c>
      <c r="CS30" s="325">
        <f t="shared" si="1110"/>
        <v>0</v>
      </c>
      <c r="CT30" s="325">
        <f t="shared" si="1110"/>
        <v>0</v>
      </c>
      <c r="CU30" s="325">
        <f t="shared" si="1110"/>
        <v>0</v>
      </c>
      <c r="CV30" s="325">
        <f t="shared" si="1110"/>
        <v>0</v>
      </c>
      <c r="CW30" s="325">
        <f t="shared" si="1110"/>
        <v>0</v>
      </c>
      <c r="CX30" s="325">
        <f t="shared" si="1110"/>
        <v>0</v>
      </c>
      <c r="CY30" s="325">
        <f t="shared" si="1110"/>
        <v>0</v>
      </c>
      <c r="CZ30" s="325">
        <f t="shared" si="1110"/>
        <v>0</v>
      </c>
      <c r="DA30" s="543">
        <f t="shared" ref="DA30:DA35" si="1111">SUM(CO30:CZ30)</f>
        <v>0</v>
      </c>
      <c r="DB30" s="325">
        <f t="shared" ref="DB30:DM30" si="1112">SUM(DB31:DB32)</f>
        <v>0</v>
      </c>
      <c r="DC30" s="325">
        <f t="shared" si="1112"/>
        <v>0</v>
      </c>
      <c r="DD30" s="325">
        <f t="shared" si="1112"/>
        <v>0</v>
      </c>
      <c r="DE30" s="325">
        <f t="shared" si="1112"/>
        <v>0</v>
      </c>
      <c r="DF30" s="325">
        <f t="shared" si="1112"/>
        <v>0</v>
      </c>
      <c r="DG30" s="325">
        <f t="shared" si="1112"/>
        <v>0</v>
      </c>
      <c r="DH30" s="325">
        <f t="shared" si="1112"/>
        <v>0</v>
      </c>
      <c r="DI30" s="325">
        <f t="shared" si="1112"/>
        <v>0</v>
      </c>
      <c r="DJ30" s="325">
        <f t="shared" si="1112"/>
        <v>0</v>
      </c>
      <c r="DK30" s="325">
        <f t="shared" si="1112"/>
        <v>0</v>
      </c>
      <c r="DL30" s="325">
        <f t="shared" si="1112"/>
        <v>0</v>
      </c>
      <c r="DM30" s="325">
        <f t="shared" si="1112"/>
        <v>0</v>
      </c>
      <c r="DN30" s="543">
        <f t="shared" ref="DN30:DN35" si="1113">SUM(DB30:DM30)</f>
        <v>0</v>
      </c>
      <c r="DO30" s="325">
        <f t="shared" ref="DO30:DZ30" si="1114">SUM(DO31:DO32)</f>
        <v>0</v>
      </c>
      <c r="DP30" s="325">
        <f t="shared" si="1114"/>
        <v>0</v>
      </c>
      <c r="DQ30" s="325">
        <f t="shared" si="1114"/>
        <v>0</v>
      </c>
      <c r="DR30" s="325">
        <f t="shared" si="1114"/>
        <v>0</v>
      </c>
      <c r="DS30" s="325">
        <f t="shared" si="1114"/>
        <v>0</v>
      </c>
      <c r="DT30" s="325">
        <f t="shared" si="1114"/>
        <v>0</v>
      </c>
      <c r="DU30" s="325">
        <f t="shared" si="1114"/>
        <v>0</v>
      </c>
      <c r="DV30" s="325">
        <f t="shared" si="1114"/>
        <v>0</v>
      </c>
      <c r="DW30" s="325">
        <f t="shared" si="1114"/>
        <v>0</v>
      </c>
      <c r="DX30" s="325">
        <f t="shared" si="1114"/>
        <v>0</v>
      </c>
      <c r="DY30" s="325">
        <f t="shared" si="1114"/>
        <v>0</v>
      </c>
      <c r="DZ30" s="325">
        <f t="shared" si="1114"/>
        <v>0</v>
      </c>
      <c r="EA30" s="543">
        <f t="shared" ref="EA30:EA35" si="1115">SUM(DO30:DZ30)</f>
        <v>0</v>
      </c>
      <c r="EB30" s="325">
        <f t="shared" ref="EB30:EM30" si="1116">SUM(EB31:EB32)</f>
        <v>0</v>
      </c>
      <c r="EC30" s="325">
        <f t="shared" si="1116"/>
        <v>0</v>
      </c>
      <c r="ED30" s="325">
        <f t="shared" si="1116"/>
        <v>0</v>
      </c>
      <c r="EE30" s="325">
        <f t="shared" si="1116"/>
        <v>0</v>
      </c>
      <c r="EF30" s="325">
        <f t="shared" si="1116"/>
        <v>0</v>
      </c>
      <c r="EG30" s="325">
        <f t="shared" si="1116"/>
        <v>0</v>
      </c>
      <c r="EH30" s="325">
        <f t="shared" si="1116"/>
        <v>0</v>
      </c>
      <c r="EI30" s="325">
        <f t="shared" si="1116"/>
        <v>0</v>
      </c>
      <c r="EJ30" s="325">
        <f t="shared" si="1116"/>
        <v>0</v>
      </c>
      <c r="EK30" s="325">
        <f t="shared" si="1116"/>
        <v>0</v>
      </c>
      <c r="EL30" s="325">
        <f t="shared" si="1116"/>
        <v>0</v>
      </c>
      <c r="EM30" s="325">
        <f t="shared" si="1116"/>
        <v>0</v>
      </c>
      <c r="EN30" s="543">
        <f t="shared" ref="EN30:EN35" si="1117">SUM(EB30:EM30)</f>
        <v>0</v>
      </c>
      <c r="EO30" s="325">
        <f t="shared" ref="EO30:EZ30" si="1118">SUM(EO31:EO32)</f>
        <v>0</v>
      </c>
      <c r="EP30" s="325">
        <f t="shared" si="1118"/>
        <v>0</v>
      </c>
      <c r="EQ30" s="325">
        <f t="shared" si="1118"/>
        <v>0</v>
      </c>
      <c r="ER30" s="325">
        <f t="shared" si="1118"/>
        <v>0</v>
      </c>
      <c r="ES30" s="325">
        <f t="shared" si="1118"/>
        <v>0</v>
      </c>
      <c r="ET30" s="325">
        <f t="shared" si="1118"/>
        <v>0</v>
      </c>
      <c r="EU30" s="325">
        <f t="shared" si="1118"/>
        <v>0</v>
      </c>
      <c r="EV30" s="325">
        <f t="shared" si="1118"/>
        <v>0</v>
      </c>
      <c r="EW30" s="325">
        <f t="shared" si="1118"/>
        <v>0</v>
      </c>
      <c r="EX30" s="325">
        <f t="shared" si="1118"/>
        <v>0</v>
      </c>
      <c r="EY30" s="325">
        <f t="shared" si="1118"/>
        <v>0</v>
      </c>
      <c r="EZ30" s="325">
        <f t="shared" si="1118"/>
        <v>0</v>
      </c>
      <c r="FA30" s="543">
        <f t="shared" ref="FA30:FA35" si="1119">SUM(EO30:EZ30)</f>
        <v>0</v>
      </c>
      <c r="FB30" s="325">
        <f t="shared" ref="FB30:FM30" si="1120">SUM(FB31:FB32)</f>
        <v>0</v>
      </c>
      <c r="FC30" s="325">
        <f t="shared" si="1120"/>
        <v>0</v>
      </c>
      <c r="FD30" s="325">
        <f t="shared" si="1120"/>
        <v>0</v>
      </c>
      <c r="FE30" s="325">
        <f t="shared" si="1120"/>
        <v>0</v>
      </c>
      <c r="FF30" s="325">
        <f t="shared" si="1120"/>
        <v>0</v>
      </c>
      <c r="FG30" s="325">
        <f t="shared" si="1120"/>
        <v>0</v>
      </c>
      <c r="FH30" s="325">
        <f t="shared" si="1120"/>
        <v>0</v>
      </c>
      <c r="FI30" s="325">
        <f t="shared" si="1120"/>
        <v>0</v>
      </c>
      <c r="FJ30" s="325">
        <f t="shared" si="1120"/>
        <v>0</v>
      </c>
      <c r="FK30" s="325">
        <f t="shared" si="1120"/>
        <v>0</v>
      </c>
      <c r="FL30" s="325">
        <f t="shared" si="1120"/>
        <v>0</v>
      </c>
      <c r="FM30" s="325">
        <f t="shared" si="1120"/>
        <v>0</v>
      </c>
      <c r="FN30" s="543">
        <f t="shared" ref="FN30:FN35" si="1121">SUM(FB30:FM30)</f>
        <v>0</v>
      </c>
      <c r="FO30" s="325">
        <f t="shared" ref="FO30:FZ30" si="1122">SUM(FO31:FO32)</f>
        <v>0</v>
      </c>
      <c r="FP30" s="325">
        <f t="shared" si="1122"/>
        <v>0</v>
      </c>
      <c r="FQ30" s="325">
        <f t="shared" si="1122"/>
        <v>0</v>
      </c>
      <c r="FR30" s="325">
        <f t="shared" si="1122"/>
        <v>0</v>
      </c>
      <c r="FS30" s="325">
        <f t="shared" si="1122"/>
        <v>0</v>
      </c>
      <c r="FT30" s="325">
        <f t="shared" si="1122"/>
        <v>0</v>
      </c>
      <c r="FU30" s="325">
        <f t="shared" si="1122"/>
        <v>0</v>
      </c>
      <c r="FV30" s="325">
        <f t="shared" si="1122"/>
        <v>0</v>
      </c>
      <c r="FW30" s="325">
        <f t="shared" si="1122"/>
        <v>0</v>
      </c>
      <c r="FX30" s="325">
        <f t="shared" si="1122"/>
        <v>0</v>
      </c>
      <c r="FY30" s="325">
        <f t="shared" si="1122"/>
        <v>0</v>
      </c>
      <c r="FZ30" s="325">
        <f t="shared" si="1122"/>
        <v>0</v>
      </c>
      <c r="GA30" s="543">
        <f t="shared" ref="GA30:GA35" si="1123">SUM(FO30:FZ30)</f>
        <v>0</v>
      </c>
      <c r="GB30" s="325">
        <f t="shared" ref="GB30:GM30" si="1124">SUM(GB31:GB32)</f>
        <v>0</v>
      </c>
      <c r="GC30" s="325">
        <f t="shared" si="1124"/>
        <v>0</v>
      </c>
      <c r="GD30" s="325">
        <f t="shared" si="1124"/>
        <v>0</v>
      </c>
      <c r="GE30" s="325">
        <f t="shared" si="1124"/>
        <v>0</v>
      </c>
      <c r="GF30" s="325">
        <f t="shared" si="1124"/>
        <v>0</v>
      </c>
      <c r="GG30" s="325">
        <f t="shared" si="1124"/>
        <v>0</v>
      </c>
      <c r="GH30" s="325">
        <f t="shared" si="1124"/>
        <v>0</v>
      </c>
      <c r="GI30" s="325">
        <f t="shared" si="1124"/>
        <v>0</v>
      </c>
      <c r="GJ30" s="325">
        <f t="shared" si="1124"/>
        <v>0</v>
      </c>
      <c r="GK30" s="325">
        <f t="shared" si="1124"/>
        <v>0</v>
      </c>
      <c r="GL30" s="325">
        <f t="shared" si="1124"/>
        <v>0</v>
      </c>
      <c r="GM30" s="325">
        <f t="shared" si="1124"/>
        <v>0</v>
      </c>
      <c r="GN30" s="543">
        <f t="shared" ref="GN30:GN35" si="1125">SUM(GB30:GM30)</f>
        <v>0</v>
      </c>
      <c r="GO30" s="325">
        <f t="shared" ref="GO30:GZ30" si="1126">SUM(GO31:GO32)</f>
        <v>0</v>
      </c>
      <c r="GP30" s="325">
        <f t="shared" si="1126"/>
        <v>0</v>
      </c>
      <c r="GQ30" s="325">
        <f t="shared" si="1126"/>
        <v>0</v>
      </c>
      <c r="GR30" s="325">
        <f t="shared" si="1126"/>
        <v>0</v>
      </c>
      <c r="GS30" s="325">
        <f t="shared" si="1126"/>
        <v>0</v>
      </c>
      <c r="GT30" s="325">
        <f t="shared" si="1126"/>
        <v>0</v>
      </c>
      <c r="GU30" s="325">
        <f t="shared" si="1126"/>
        <v>0</v>
      </c>
      <c r="GV30" s="325">
        <f t="shared" si="1126"/>
        <v>0</v>
      </c>
      <c r="GW30" s="325">
        <f t="shared" si="1126"/>
        <v>0</v>
      </c>
      <c r="GX30" s="325">
        <f t="shared" si="1126"/>
        <v>0</v>
      </c>
      <c r="GY30" s="325">
        <f t="shared" si="1126"/>
        <v>0</v>
      </c>
      <c r="GZ30" s="325">
        <f t="shared" si="1126"/>
        <v>0</v>
      </c>
      <c r="HA30" s="543">
        <f t="shared" ref="HA30:HA35" si="1127">SUM(GO30:GZ30)</f>
        <v>0</v>
      </c>
      <c r="HB30" s="325">
        <f t="shared" ref="HB30:HM30" si="1128">SUM(HB31:HB32)</f>
        <v>0</v>
      </c>
      <c r="HC30" s="325">
        <f t="shared" si="1128"/>
        <v>0</v>
      </c>
      <c r="HD30" s="325">
        <f t="shared" si="1128"/>
        <v>0</v>
      </c>
      <c r="HE30" s="325">
        <f t="shared" si="1128"/>
        <v>0</v>
      </c>
      <c r="HF30" s="325">
        <f t="shared" si="1128"/>
        <v>0</v>
      </c>
      <c r="HG30" s="325">
        <f t="shared" si="1128"/>
        <v>0</v>
      </c>
      <c r="HH30" s="325">
        <f t="shared" si="1128"/>
        <v>0</v>
      </c>
      <c r="HI30" s="325">
        <f t="shared" si="1128"/>
        <v>0</v>
      </c>
      <c r="HJ30" s="325">
        <f t="shared" si="1128"/>
        <v>0</v>
      </c>
      <c r="HK30" s="325">
        <f t="shared" si="1128"/>
        <v>0</v>
      </c>
      <c r="HL30" s="325">
        <f t="shared" si="1128"/>
        <v>0</v>
      </c>
      <c r="HM30" s="325">
        <f t="shared" si="1128"/>
        <v>0</v>
      </c>
      <c r="HN30" s="543">
        <f t="shared" ref="HN30:HN35" si="1129">SUM(HB30:HM30)</f>
        <v>0</v>
      </c>
      <c r="HO30" s="325">
        <f t="shared" ref="HO30:HZ30" si="1130">SUM(HO31:HO32)</f>
        <v>0</v>
      </c>
      <c r="HP30" s="325">
        <f t="shared" si="1130"/>
        <v>0</v>
      </c>
      <c r="HQ30" s="325">
        <f t="shared" si="1130"/>
        <v>0</v>
      </c>
      <c r="HR30" s="325">
        <f t="shared" si="1130"/>
        <v>0</v>
      </c>
      <c r="HS30" s="325">
        <f t="shared" si="1130"/>
        <v>0</v>
      </c>
      <c r="HT30" s="325">
        <f t="shared" si="1130"/>
        <v>0</v>
      </c>
      <c r="HU30" s="325">
        <f t="shared" si="1130"/>
        <v>0</v>
      </c>
      <c r="HV30" s="325">
        <f t="shared" si="1130"/>
        <v>0</v>
      </c>
      <c r="HW30" s="325">
        <f t="shared" si="1130"/>
        <v>0</v>
      </c>
      <c r="HX30" s="325">
        <f t="shared" si="1130"/>
        <v>0</v>
      </c>
      <c r="HY30" s="325">
        <f t="shared" si="1130"/>
        <v>0</v>
      </c>
      <c r="HZ30" s="325">
        <f t="shared" si="1130"/>
        <v>0</v>
      </c>
      <c r="IA30" s="543">
        <f t="shared" ref="IA30:IA35" si="1131">SUM(HO30:HZ30)</f>
        <v>0</v>
      </c>
      <c r="IB30" s="325">
        <f t="shared" ref="IB30:IM30" si="1132">SUM(IB31:IB32)</f>
        <v>0</v>
      </c>
      <c r="IC30" s="325">
        <f t="shared" si="1132"/>
        <v>0</v>
      </c>
      <c r="ID30" s="325">
        <f t="shared" si="1132"/>
        <v>0</v>
      </c>
      <c r="IE30" s="325">
        <f t="shared" si="1132"/>
        <v>0</v>
      </c>
      <c r="IF30" s="325">
        <f t="shared" si="1132"/>
        <v>0</v>
      </c>
      <c r="IG30" s="325">
        <f t="shared" si="1132"/>
        <v>0</v>
      </c>
      <c r="IH30" s="325">
        <f t="shared" si="1132"/>
        <v>0</v>
      </c>
      <c r="II30" s="325">
        <f t="shared" si="1132"/>
        <v>0</v>
      </c>
      <c r="IJ30" s="325">
        <f t="shared" si="1132"/>
        <v>0</v>
      </c>
      <c r="IK30" s="325">
        <f t="shared" si="1132"/>
        <v>0</v>
      </c>
      <c r="IL30" s="325">
        <f t="shared" si="1132"/>
        <v>0</v>
      </c>
      <c r="IM30" s="325">
        <f t="shared" si="1132"/>
        <v>0</v>
      </c>
      <c r="IN30" s="543">
        <f t="shared" ref="IN30:IN35" si="1133">SUM(IB30:IM30)</f>
        <v>0</v>
      </c>
      <c r="IO30" s="325">
        <f t="shared" ref="IO30:IZ30" si="1134">SUM(IO31:IO32)</f>
        <v>0</v>
      </c>
      <c r="IP30" s="325">
        <f t="shared" si="1134"/>
        <v>0</v>
      </c>
      <c r="IQ30" s="325">
        <f t="shared" si="1134"/>
        <v>0</v>
      </c>
      <c r="IR30" s="325">
        <f t="shared" si="1134"/>
        <v>0</v>
      </c>
      <c r="IS30" s="325">
        <f t="shared" si="1134"/>
        <v>0</v>
      </c>
      <c r="IT30" s="325">
        <f t="shared" si="1134"/>
        <v>0</v>
      </c>
      <c r="IU30" s="325">
        <f t="shared" si="1134"/>
        <v>0</v>
      </c>
      <c r="IV30" s="325">
        <f t="shared" si="1134"/>
        <v>0</v>
      </c>
      <c r="IW30" s="325">
        <f t="shared" si="1134"/>
        <v>0</v>
      </c>
      <c r="IX30" s="325">
        <f t="shared" si="1134"/>
        <v>0</v>
      </c>
      <c r="IY30" s="325">
        <f t="shared" si="1134"/>
        <v>0</v>
      </c>
      <c r="IZ30" s="325">
        <f t="shared" si="1134"/>
        <v>0</v>
      </c>
      <c r="JA30" s="543">
        <f t="shared" ref="JA30:JA35" si="1135">SUM(IO30:IZ30)</f>
        <v>0</v>
      </c>
      <c r="JB30" s="325">
        <f t="shared" ref="JB30:JM30" si="1136">SUM(JB31:JB32)</f>
        <v>0</v>
      </c>
      <c r="JC30" s="325">
        <f t="shared" si="1136"/>
        <v>0</v>
      </c>
      <c r="JD30" s="325">
        <f t="shared" si="1136"/>
        <v>0</v>
      </c>
      <c r="JE30" s="325">
        <f t="shared" si="1136"/>
        <v>0</v>
      </c>
      <c r="JF30" s="325">
        <f t="shared" si="1136"/>
        <v>0</v>
      </c>
      <c r="JG30" s="325">
        <f t="shared" si="1136"/>
        <v>0</v>
      </c>
      <c r="JH30" s="325">
        <f t="shared" si="1136"/>
        <v>0</v>
      </c>
      <c r="JI30" s="325">
        <f t="shared" si="1136"/>
        <v>0</v>
      </c>
      <c r="JJ30" s="325">
        <f t="shared" si="1136"/>
        <v>0</v>
      </c>
      <c r="JK30" s="325">
        <f t="shared" si="1136"/>
        <v>0</v>
      </c>
      <c r="JL30" s="325">
        <f t="shared" si="1136"/>
        <v>0</v>
      </c>
      <c r="JM30" s="325">
        <f t="shared" si="1136"/>
        <v>0</v>
      </c>
      <c r="JN30" s="543">
        <f t="shared" ref="JN30:JN35" si="1137">SUM(JB30:JM30)</f>
        <v>0</v>
      </c>
      <c r="JO30" s="325">
        <f t="shared" ref="JO30:JZ30" si="1138">SUM(JO31:JO32)</f>
        <v>0</v>
      </c>
      <c r="JP30" s="325">
        <f t="shared" si="1138"/>
        <v>0</v>
      </c>
      <c r="JQ30" s="325">
        <f t="shared" si="1138"/>
        <v>0</v>
      </c>
      <c r="JR30" s="325">
        <f t="shared" si="1138"/>
        <v>0</v>
      </c>
      <c r="JS30" s="325">
        <f t="shared" si="1138"/>
        <v>0</v>
      </c>
      <c r="JT30" s="325">
        <f t="shared" si="1138"/>
        <v>0</v>
      </c>
      <c r="JU30" s="325">
        <f t="shared" si="1138"/>
        <v>0</v>
      </c>
      <c r="JV30" s="325">
        <f t="shared" si="1138"/>
        <v>0</v>
      </c>
      <c r="JW30" s="325">
        <f t="shared" si="1138"/>
        <v>0</v>
      </c>
      <c r="JX30" s="325">
        <f t="shared" si="1138"/>
        <v>0</v>
      </c>
      <c r="JY30" s="325">
        <f t="shared" si="1138"/>
        <v>0</v>
      </c>
      <c r="JZ30" s="325">
        <f t="shared" si="1138"/>
        <v>0</v>
      </c>
      <c r="KA30" s="543">
        <f t="shared" ref="KA30:KA35" si="1139">SUM(JO30:JZ30)</f>
        <v>0</v>
      </c>
      <c r="KB30" s="325">
        <f t="shared" ref="KB30:KM30" si="1140">SUM(KB31:KB32)</f>
        <v>0</v>
      </c>
      <c r="KC30" s="325">
        <f t="shared" si="1140"/>
        <v>0</v>
      </c>
      <c r="KD30" s="325">
        <f t="shared" si="1140"/>
        <v>0</v>
      </c>
      <c r="KE30" s="325">
        <f t="shared" si="1140"/>
        <v>0</v>
      </c>
      <c r="KF30" s="325">
        <f t="shared" si="1140"/>
        <v>0</v>
      </c>
      <c r="KG30" s="325">
        <f t="shared" si="1140"/>
        <v>0</v>
      </c>
      <c r="KH30" s="325">
        <f t="shared" si="1140"/>
        <v>0</v>
      </c>
      <c r="KI30" s="325">
        <f t="shared" si="1140"/>
        <v>0</v>
      </c>
      <c r="KJ30" s="325">
        <f t="shared" si="1140"/>
        <v>0</v>
      </c>
      <c r="KK30" s="325">
        <f t="shared" si="1140"/>
        <v>0</v>
      </c>
      <c r="KL30" s="325">
        <f t="shared" si="1140"/>
        <v>0</v>
      </c>
      <c r="KM30" s="325">
        <f t="shared" si="1140"/>
        <v>0</v>
      </c>
      <c r="KN30" s="543">
        <f t="shared" ref="KN30:KN35" si="1141">SUM(KB30:KM30)</f>
        <v>0</v>
      </c>
      <c r="KO30" s="325">
        <f t="shared" ref="KO30:KZ30" si="1142">SUM(KO31:KO32)</f>
        <v>0</v>
      </c>
      <c r="KP30" s="325">
        <f t="shared" si="1142"/>
        <v>0</v>
      </c>
      <c r="KQ30" s="325">
        <f t="shared" si="1142"/>
        <v>0</v>
      </c>
      <c r="KR30" s="325">
        <f t="shared" si="1142"/>
        <v>0</v>
      </c>
      <c r="KS30" s="325">
        <f t="shared" si="1142"/>
        <v>0</v>
      </c>
      <c r="KT30" s="325">
        <f t="shared" si="1142"/>
        <v>0</v>
      </c>
      <c r="KU30" s="325">
        <f t="shared" si="1142"/>
        <v>0</v>
      </c>
      <c r="KV30" s="325">
        <f t="shared" si="1142"/>
        <v>0</v>
      </c>
      <c r="KW30" s="325">
        <f t="shared" si="1142"/>
        <v>0</v>
      </c>
      <c r="KX30" s="325">
        <f t="shared" si="1142"/>
        <v>0</v>
      </c>
      <c r="KY30" s="325">
        <f t="shared" si="1142"/>
        <v>0</v>
      </c>
      <c r="KZ30" s="325">
        <f t="shared" si="1142"/>
        <v>0</v>
      </c>
      <c r="LA30" s="543">
        <f t="shared" ref="LA30:LA35" si="1143">SUM(KO30:KZ30)</f>
        <v>0</v>
      </c>
      <c r="LB30" s="325">
        <f t="shared" ref="LB30:LM30" si="1144">SUM(LB31:LB32)</f>
        <v>0</v>
      </c>
      <c r="LC30" s="325">
        <f t="shared" si="1144"/>
        <v>0</v>
      </c>
      <c r="LD30" s="325">
        <f t="shared" si="1144"/>
        <v>0</v>
      </c>
      <c r="LE30" s="325">
        <f t="shared" si="1144"/>
        <v>0</v>
      </c>
      <c r="LF30" s="325">
        <f t="shared" si="1144"/>
        <v>0</v>
      </c>
      <c r="LG30" s="325">
        <f t="shared" si="1144"/>
        <v>0</v>
      </c>
      <c r="LH30" s="325">
        <f t="shared" si="1144"/>
        <v>0</v>
      </c>
      <c r="LI30" s="325">
        <f t="shared" si="1144"/>
        <v>0</v>
      </c>
      <c r="LJ30" s="325">
        <f t="shared" si="1144"/>
        <v>0</v>
      </c>
      <c r="LK30" s="325">
        <f t="shared" si="1144"/>
        <v>0</v>
      </c>
      <c r="LL30" s="325">
        <f t="shared" si="1144"/>
        <v>0</v>
      </c>
      <c r="LM30" s="325">
        <f t="shared" si="1144"/>
        <v>0</v>
      </c>
      <c r="LN30" s="543">
        <f>SUM(LB30:LM30)</f>
        <v>0</v>
      </c>
      <c r="LO30" s="325">
        <f t="shared" ref="LO30:LZ30" si="1145">SUM(LO31:LO32)</f>
        <v>0</v>
      </c>
      <c r="LP30" s="325">
        <f t="shared" si="1145"/>
        <v>0</v>
      </c>
      <c r="LQ30" s="325">
        <f t="shared" si="1145"/>
        <v>0</v>
      </c>
      <c r="LR30" s="325">
        <f t="shared" si="1145"/>
        <v>0</v>
      </c>
      <c r="LS30" s="325">
        <f t="shared" si="1145"/>
        <v>0</v>
      </c>
      <c r="LT30" s="325">
        <f t="shared" si="1145"/>
        <v>0</v>
      </c>
      <c r="LU30" s="325">
        <f t="shared" si="1145"/>
        <v>0</v>
      </c>
      <c r="LV30" s="325">
        <f t="shared" si="1145"/>
        <v>0</v>
      </c>
      <c r="LW30" s="325">
        <f t="shared" si="1145"/>
        <v>0</v>
      </c>
      <c r="LX30" s="325">
        <f t="shared" si="1145"/>
        <v>0</v>
      </c>
      <c r="LY30" s="325">
        <f t="shared" si="1145"/>
        <v>0</v>
      </c>
      <c r="LZ30" s="325">
        <f t="shared" si="1145"/>
        <v>0</v>
      </c>
      <c r="MA30" s="543">
        <f t="shared" ref="MA30:MA35" si="1146">SUM(LO30:LZ30)</f>
        <v>0</v>
      </c>
      <c r="MB30" s="325">
        <f t="shared" ref="MB30:MM30" si="1147">SUM(MB31:MB32)</f>
        <v>0</v>
      </c>
      <c r="MC30" s="325">
        <f t="shared" si="1147"/>
        <v>0</v>
      </c>
      <c r="MD30" s="325">
        <f t="shared" si="1147"/>
        <v>0</v>
      </c>
      <c r="ME30" s="325">
        <f t="shared" si="1147"/>
        <v>0</v>
      </c>
      <c r="MF30" s="325">
        <f t="shared" si="1147"/>
        <v>0</v>
      </c>
      <c r="MG30" s="325">
        <f t="shared" si="1147"/>
        <v>0</v>
      </c>
      <c r="MH30" s="325">
        <f t="shared" si="1147"/>
        <v>0</v>
      </c>
      <c r="MI30" s="325">
        <f t="shared" si="1147"/>
        <v>0</v>
      </c>
      <c r="MJ30" s="325">
        <f t="shared" si="1147"/>
        <v>0</v>
      </c>
      <c r="MK30" s="325">
        <f t="shared" si="1147"/>
        <v>0</v>
      </c>
      <c r="ML30" s="325">
        <f t="shared" si="1147"/>
        <v>0</v>
      </c>
      <c r="MM30" s="325">
        <f t="shared" si="1147"/>
        <v>0</v>
      </c>
      <c r="MN30" s="543">
        <f t="shared" ref="MN30:MN35" si="1148">SUM(MB30:MM30)</f>
        <v>0</v>
      </c>
      <c r="MO30" s="325">
        <f t="shared" ref="MO30:MZ30" si="1149">SUM(MO31:MO32)</f>
        <v>0</v>
      </c>
      <c r="MP30" s="325">
        <f t="shared" si="1149"/>
        <v>0</v>
      </c>
      <c r="MQ30" s="325">
        <f t="shared" si="1149"/>
        <v>0</v>
      </c>
      <c r="MR30" s="325">
        <f t="shared" si="1149"/>
        <v>0</v>
      </c>
      <c r="MS30" s="325">
        <f t="shared" si="1149"/>
        <v>0</v>
      </c>
      <c r="MT30" s="325">
        <f t="shared" si="1149"/>
        <v>0</v>
      </c>
      <c r="MU30" s="325">
        <f t="shared" si="1149"/>
        <v>0</v>
      </c>
      <c r="MV30" s="325">
        <f t="shared" si="1149"/>
        <v>0</v>
      </c>
      <c r="MW30" s="325">
        <f t="shared" si="1149"/>
        <v>0</v>
      </c>
      <c r="MX30" s="325">
        <f t="shared" si="1149"/>
        <v>0</v>
      </c>
      <c r="MY30" s="325">
        <f t="shared" si="1149"/>
        <v>0</v>
      </c>
      <c r="MZ30" s="325">
        <f t="shared" si="1149"/>
        <v>0</v>
      </c>
      <c r="NA30" s="543">
        <f t="shared" ref="NA30:NA35" si="1150">SUM(MO30:MZ30)</f>
        <v>0</v>
      </c>
      <c r="NB30" s="325">
        <f t="shared" ref="NB30:NM30" si="1151">SUM(NB31:NB32)</f>
        <v>0</v>
      </c>
      <c r="NC30" s="325">
        <f t="shared" si="1151"/>
        <v>0</v>
      </c>
      <c r="ND30" s="325">
        <f t="shared" si="1151"/>
        <v>0</v>
      </c>
      <c r="NE30" s="325">
        <f t="shared" si="1151"/>
        <v>0</v>
      </c>
      <c r="NF30" s="325">
        <f t="shared" si="1151"/>
        <v>0</v>
      </c>
      <c r="NG30" s="325">
        <f t="shared" si="1151"/>
        <v>0</v>
      </c>
      <c r="NH30" s="325">
        <f t="shared" si="1151"/>
        <v>0</v>
      </c>
      <c r="NI30" s="325">
        <f t="shared" si="1151"/>
        <v>0</v>
      </c>
      <c r="NJ30" s="325">
        <f t="shared" si="1151"/>
        <v>0</v>
      </c>
      <c r="NK30" s="325">
        <f t="shared" si="1151"/>
        <v>0</v>
      </c>
      <c r="NL30" s="325">
        <f t="shared" si="1151"/>
        <v>0</v>
      </c>
      <c r="NM30" s="325">
        <f t="shared" si="1151"/>
        <v>0</v>
      </c>
      <c r="NN30" s="543">
        <f t="shared" ref="NN30:NN35" si="1152">SUM(NB30:NM30)</f>
        <v>0</v>
      </c>
      <c r="NO30" s="325">
        <f t="shared" ref="NO30:NZ30" si="1153">SUM(NO31:NO32)</f>
        <v>0</v>
      </c>
      <c r="NP30" s="325">
        <f t="shared" si="1153"/>
        <v>0</v>
      </c>
      <c r="NQ30" s="325">
        <f t="shared" si="1153"/>
        <v>0</v>
      </c>
      <c r="NR30" s="325">
        <f t="shared" si="1153"/>
        <v>0</v>
      </c>
      <c r="NS30" s="325">
        <f t="shared" si="1153"/>
        <v>0</v>
      </c>
      <c r="NT30" s="325">
        <f t="shared" si="1153"/>
        <v>0</v>
      </c>
      <c r="NU30" s="325">
        <f t="shared" si="1153"/>
        <v>0</v>
      </c>
      <c r="NV30" s="325">
        <f t="shared" si="1153"/>
        <v>0</v>
      </c>
      <c r="NW30" s="325">
        <f t="shared" si="1153"/>
        <v>0</v>
      </c>
      <c r="NX30" s="325">
        <f t="shared" si="1153"/>
        <v>0</v>
      </c>
      <c r="NY30" s="325">
        <f t="shared" si="1153"/>
        <v>0</v>
      </c>
      <c r="NZ30" s="325">
        <f t="shared" si="1153"/>
        <v>0</v>
      </c>
      <c r="OA30" s="543">
        <f t="shared" ref="OA30:OA35" si="1154">SUM(NO30:NZ30)</f>
        <v>0</v>
      </c>
      <c r="OB30" s="325">
        <f t="shared" ref="OB30:OM30" si="1155">SUM(OB31:OB32)</f>
        <v>0</v>
      </c>
      <c r="OC30" s="325">
        <f t="shared" si="1155"/>
        <v>0</v>
      </c>
      <c r="OD30" s="325">
        <f t="shared" si="1155"/>
        <v>0</v>
      </c>
      <c r="OE30" s="325">
        <f t="shared" si="1155"/>
        <v>0</v>
      </c>
      <c r="OF30" s="325">
        <f t="shared" si="1155"/>
        <v>0</v>
      </c>
      <c r="OG30" s="325">
        <f t="shared" si="1155"/>
        <v>0</v>
      </c>
      <c r="OH30" s="325">
        <f t="shared" si="1155"/>
        <v>0</v>
      </c>
      <c r="OI30" s="325">
        <f t="shared" si="1155"/>
        <v>0</v>
      </c>
      <c r="OJ30" s="325">
        <f t="shared" si="1155"/>
        <v>0</v>
      </c>
      <c r="OK30" s="325">
        <f t="shared" si="1155"/>
        <v>0</v>
      </c>
      <c r="OL30" s="325">
        <f t="shared" si="1155"/>
        <v>0</v>
      </c>
      <c r="OM30" s="325">
        <f t="shared" si="1155"/>
        <v>0</v>
      </c>
      <c r="ON30" s="543">
        <f t="shared" ref="ON30:ON35" si="1156">SUM(OB30:OM30)</f>
        <v>0</v>
      </c>
    </row>
    <row r="31" spans="1:404" ht="28.5" customHeight="1" outlineLevel="1">
      <c r="A31" s="209" t="s">
        <v>200</v>
      </c>
      <c r="B31" s="329"/>
      <c r="C31" s="329"/>
      <c r="D31" s="329"/>
      <c r="E31" s="329"/>
      <c r="F31" s="329"/>
      <c r="G31" s="329"/>
      <c r="H31" s="329"/>
      <c r="I31" s="329"/>
      <c r="J31" s="329"/>
      <c r="K31" s="329">
        <v>15000</v>
      </c>
      <c r="L31" s="329"/>
      <c r="M31" s="329"/>
      <c r="N31" s="544"/>
      <c r="O31" s="329"/>
      <c r="P31" s="329"/>
      <c r="Q31" s="329"/>
      <c r="R31" s="329"/>
      <c r="S31" s="329"/>
      <c r="T31" s="329"/>
      <c r="U31" s="329"/>
      <c r="V31" s="329"/>
      <c r="W31" s="329"/>
      <c r="X31" s="329"/>
      <c r="Y31" s="329"/>
      <c r="Z31" s="329"/>
      <c r="AA31" s="544">
        <f t="shared" si="1099"/>
        <v>0</v>
      </c>
      <c r="AB31" s="329"/>
      <c r="AC31" s="329"/>
      <c r="AD31" s="329"/>
      <c r="AE31" s="329"/>
      <c r="AF31" s="329"/>
      <c r="AG31" s="329"/>
      <c r="AH31" s="329"/>
      <c r="AI31" s="329"/>
      <c r="AJ31" s="329"/>
      <c r="AK31" s="329"/>
      <c r="AL31" s="329"/>
      <c r="AM31" s="329"/>
      <c r="AN31" s="544">
        <f t="shared" si="1101"/>
        <v>0</v>
      </c>
      <c r="AO31" s="329"/>
      <c r="AP31" s="329"/>
      <c r="AQ31" s="329"/>
      <c r="AR31" s="329"/>
      <c r="AS31" s="329"/>
      <c r="AT31" s="329"/>
      <c r="AU31" s="329"/>
      <c r="AV31" s="329"/>
      <c r="AW31" s="329"/>
      <c r="AX31" s="329"/>
      <c r="AY31" s="329"/>
      <c r="AZ31" s="329"/>
      <c r="BA31" s="544">
        <f t="shared" si="1103"/>
        <v>0</v>
      </c>
      <c r="BB31" s="329"/>
      <c r="BC31" s="329"/>
      <c r="BD31" s="329"/>
      <c r="BE31" s="329"/>
      <c r="BF31" s="329"/>
      <c r="BG31" s="329"/>
      <c r="BH31" s="329"/>
      <c r="BI31" s="329"/>
      <c r="BJ31" s="329"/>
      <c r="BK31" s="329"/>
      <c r="BL31" s="329"/>
      <c r="BM31" s="329"/>
      <c r="BN31" s="544">
        <f t="shared" si="1105"/>
        <v>0</v>
      </c>
      <c r="BO31" s="329"/>
      <c r="BP31" s="329"/>
      <c r="BQ31" s="329"/>
      <c r="BR31" s="329"/>
      <c r="BS31" s="329"/>
      <c r="BT31" s="329"/>
      <c r="BU31" s="329"/>
      <c r="BV31" s="329"/>
      <c r="BW31" s="329"/>
      <c r="BX31" s="329"/>
      <c r="BY31" s="329"/>
      <c r="BZ31" s="329"/>
      <c r="CA31" s="544">
        <f t="shared" si="1107"/>
        <v>0</v>
      </c>
      <c r="CB31" s="329"/>
      <c r="CC31" s="329"/>
      <c r="CD31" s="329"/>
      <c r="CE31" s="329"/>
      <c r="CF31" s="329"/>
      <c r="CG31" s="329"/>
      <c r="CH31" s="329"/>
      <c r="CI31" s="329"/>
      <c r="CJ31" s="329"/>
      <c r="CK31" s="329"/>
      <c r="CL31" s="329"/>
      <c r="CM31" s="329"/>
      <c r="CN31" s="544">
        <f t="shared" si="1109"/>
        <v>0</v>
      </c>
      <c r="CO31" s="329"/>
      <c r="CP31" s="329"/>
      <c r="CQ31" s="329"/>
      <c r="CR31" s="329"/>
      <c r="CS31" s="329"/>
      <c r="CT31" s="329"/>
      <c r="CU31" s="329"/>
      <c r="CV31" s="329"/>
      <c r="CW31" s="329"/>
      <c r="CX31" s="329"/>
      <c r="CY31" s="329"/>
      <c r="CZ31" s="329"/>
      <c r="DA31" s="544">
        <f t="shared" si="1111"/>
        <v>0</v>
      </c>
      <c r="DB31" s="329"/>
      <c r="DC31" s="329"/>
      <c r="DD31" s="329"/>
      <c r="DE31" s="329"/>
      <c r="DF31" s="329"/>
      <c r="DG31" s="329"/>
      <c r="DH31" s="329"/>
      <c r="DI31" s="329"/>
      <c r="DJ31" s="329"/>
      <c r="DK31" s="329"/>
      <c r="DL31" s="329"/>
      <c r="DM31" s="329"/>
      <c r="DN31" s="544">
        <f t="shared" si="1113"/>
        <v>0</v>
      </c>
      <c r="DO31" s="329"/>
      <c r="DP31" s="329"/>
      <c r="DQ31" s="329"/>
      <c r="DR31" s="329"/>
      <c r="DS31" s="329"/>
      <c r="DT31" s="329"/>
      <c r="DU31" s="329"/>
      <c r="DV31" s="329"/>
      <c r="DW31" s="329"/>
      <c r="DX31" s="329"/>
      <c r="DY31" s="329"/>
      <c r="DZ31" s="329"/>
      <c r="EA31" s="544">
        <f t="shared" si="1115"/>
        <v>0</v>
      </c>
      <c r="EB31" s="329"/>
      <c r="EC31" s="329"/>
      <c r="ED31" s="329"/>
      <c r="EE31" s="329"/>
      <c r="EF31" s="329"/>
      <c r="EG31" s="329"/>
      <c r="EH31" s="329"/>
      <c r="EI31" s="329"/>
      <c r="EJ31" s="329"/>
      <c r="EK31" s="329"/>
      <c r="EL31" s="329"/>
      <c r="EM31" s="329"/>
      <c r="EN31" s="544">
        <f t="shared" si="1117"/>
        <v>0</v>
      </c>
      <c r="EO31" s="329"/>
      <c r="EP31" s="329"/>
      <c r="EQ31" s="329"/>
      <c r="ER31" s="329"/>
      <c r="ES31" s="329"/>
      <c r="ET31" s="329"/>
      <c r="EU31" s="329"/>
      <c r="EV31" s="329"/>
      <c r="EW31" s="329"/>
      <c r="EX31" s="329"/>
      <c r="EY31" s="329"/>
      <c r="EZ31" s="329"/>
      <c r="FA31" s="544">
        <f t="shared" si="1119"/>
        <v>0</v>
      </c>
      <c r="FB31" s="329"/>
      <c r="FC31" s="329"/>
      <c r="FD31" s="329"/>
      <c r="FE31" s="329"/>
      <c r="FF31" s="329"/>
      <c r="FG31" s="329"/>
      <c r="FH31" s="329"/>
      <c r="FI31" s="329"/>
      <c r="FJ31" s="329"/>
      <c r="FK31" s="329"/>
      <c r="FL31" s="329"/>
      <c r="FM31" s="329"/>
      <c r="FN31" s="544">
        <f t="shared" si="1121"/>
        <v>0</v>
      </c>
      <c r="FO31" s="329"/>
      <c r="FP31" s="329"/>
      <c r="FQ31" s="329"/>
      <c r="FR31" s="329"/>
      <c r="FS31" s="329"/>
      <c r="FT31" s="329"/>
      <c r="FU31" s="329"/>
      <c r="FV31" s="329"/>
      <c r="FW31" s="329"/>
      <c r="FX31" s="329"/>
      <c r="FY31" s="329"/>
      <c r="FZ31" s="329"/>
      <c r="GA31" s="544">
        <f t="shared" si="1123"/>
        <v>0</v>
      </c>
      <c r="GB31" s="329"/>
      <c r="GC31" s="329"/>
      <c r="GD31" s="329"/>
      <c r="GE31" s="329"/>
      <c r="GF31" s="329"/>
      <c r="GG31" s="329"/>
      <c r="GH31" s="329"/>
      <c r="GI31" s="329"/>
      <c r="GJ31" s="329"/>
      <c r="GK31" s="329"/>
      <c r="GL31" s="329"/>
      <c r="GM31" s="329"/>
      <c r="GN31" s="544">
        <f t="shared" si="1125"/>
        <v>0</v>
      </c>
      <c r="GO31" s="329"/>
      <c r="GP31" s="329"/>
      <c r="GQ31" s="329"/>
      <c r="GR31" s="329"/>
      <c r="GS31" s="329"/>
      <c r="GT31" s="329"/>
      <c r="GU31" s="329"/>
      <c r="GV31" s="329"/>
      <c r="GW31" s="329"/>
      <c r="GX31" s="329"/>
      <c r="GY31" s="329"/>
      <c r="GZ31" s="329"/>
      <c r="HA31" s="544">
        <f t="shared" si="1127"/>
        <v>0</v>
      </c>
      <c r="HB31" s="329"/>
      <c r="HC31" s="329"/>
      <c r="HD31" s="329"/>
      <c r="HE31" s="329"/>
      <c r="HF31" s="329"/>
      <c r="HG31" s="329"/>
      <c r="HH31" s="329"/>
      <c r="HI31" s="329"/>
      <c r="HJ31" s="329"/>
      <c r="HK31" s="329"/>
      <c r="HL31" s="329"/>
      <c r="HM31" s="329"/>
      <c r="HN31" s="544">
        <f t="shared" si="1129"/>
        <v>0</v>
      </c>
      <c r="HO31" s="329"/>
      <c r="HP31" s="329"/>
      <c r="HQ31" s="329"/>
      <c r="HR31" s="329"/>
      <c r="HS31" s="329"/>
      <c r="HT31" s="329"/>
      <c r="HU31" s="329"/>
      <c r="HV31" s="329"/>
      <c r="HW31" s="329"/>
      <c r="HX31" s="329"/>
      <c r="HY31" s="329"/>
      <c r="HZ31" s="329"/>
      <c r="IA31" s="544">
        <f t="shared" si="1131"/>
        <v>0</v>
      </c>
      <c r="IB31" s="329"/>
      <c r="IC31" s="329"/>
      <c r="ID31" s="329"/>
      <c r="IE31" s="329"/>
      <c r="IF31" s="329"/>
      <c r="IG31" s="329"/>
      <c r="IH31" s="329"/>
      <c r="II31" s="329"/>
      <c r="IJ31" s="329"/>
      <c r="IK31" s="329"/>
      <c r="IL31" s="329"/>
      <c r="IM31" s="329"/>
      <c r="IN31" s="544">
        <f t="shared" si="1133"/>
        <v>0</v>
      </c>
      <c r="IO31" s="329"/>
      <c r="IP31" s="329"/>
      <c r="IQ31" s="329"/>
      <c r="IR31" s="329"/>
      <c r="IS31" s="329"/>
      <c r="IT31" s="329"/>
      <c r="IU31" s="329"/>
      <c r="IV31" s="329"/>
      <c r="IW31" s="329"/>
      <c r="IX31" s="329"/>
      <c r="IY31" s="329"/>
      <c r="IZ31" s="329"/>
      <c r="JA31" s="544">
        <f t="shared" si="1135"/>
        <v>0</v>
      </c>
      <c r="JB31" s="329"/>
      <c r="JC31" s="329"/>
      <c r="JD31" s="329"/>
      <c r="JE31" s="329"/>
      <c r="JF31" s="329"/>
      <c r="JG31" s="329"/>
      <c r="JH31" s="329"/>
      <c r="JI31" s="329"/>
      <c r="JJ31" s="329"/>
      <c r="JK31" s="329"/>
      <c r="JL31" s="329"/>
      <c r="JM31" s="329"/>
      <c r="JN31" s="544">
        <f t="shared" si="1137"/>
        <v>0</v>
      </c>
      <c r="JO31" s="329"/>
      <c r="JP31" s="329"/>
      <c r="JQ31" s="329"/>
      <c r="JR31" s="329"/>
      <c r="JS31" s="329"/>
      <c r="JT31" s="329"/>
      <c r="JU31" s="329"/>
      <c r="JV31" s="329"/>
      <c r="JW31" s="329"/>
      <c r="JX31" s="329"/>
      <c r="JY31" s="329"/>
      <c r="JZ31" s="329"/>
      <c r="KA31" s="544">
        <f t="shared" si="1139"/>
        <v>0</v>
      </c>
      <c r="KB31" s="329"/>
      <c r="KC31" s="329"/>
      <c r="KD31" s="329"/>
      <c r="KE31" s="329"/>
      <c r="KF31" s="329"/>
      <c r="KG31" s="329"/>
      <c r="KH31" s="329"/>
      <c r="KI31" s="329"/>
      <c r="KJ31" s="329"/>
      <c r="KK31" s="329"/>
      <c r="KL31" s="329"/>
      <c r="KM31" s="329"/>
      <c r="KN31" s="544">
        <f t="shared" si="1141"/>
        <v>0</v>
      </c>
      <c r="KO31" s="329"/>
      <c r="KP31" s="329"/>
      <c r="KQ31" s="329"/>
      <c r="KR31" s="329"/>
      <c r="KS31" s="329"/>
      <c r="KT31" s="329"/>
      <c r="KU31" s="329"/>
      <c r="KV31" s="329"/>
      <c r="KW31" s="329"/>
      <c r="KX31" s="329"/>
      <c r="KY31" s="329"/>
      <c r="KZ31" s="329"/>
      <c r="LA31" s="544">
        <f t="shared" si="1143"/>
        <v>0</v>
      </c>
      <c r="LB31" s="329"/>
      <c r="LC31" s="329"/>
      <c r="LD31" s="329"/>
      <c r="LE31" s="329"/>
      <c r="LF31" s="329"/>
      <c r="LG31" s="329"/>
      <c r="LH31" s="329"/>
      <c r="LI31" s="329"/>
      <c r="LJ31" s="329"/>
      <c r="LK31" s="329"/>
      <c r="LL31" s="329"/>
      <c r="LM31" s="329"/>
      <c r="LN31" s="544">
        <f t="shared" ref="LN31:LN35" si="1157">SUM(LB31:LM31)</f>
        <v>0</v>
      </c>
      <c r="LO31" s="329"/>
      <c r="LP31" s="329"/>
      <c r="LQ31" s="329"/>
      <c r="LR31" s="329"/>
      <c r="LS31" s="329"/>
      <c r="LT31" s="329"/>
      <c r="LU31" s="329"/>
      <c r="LV31" s="329"/>
      <c r="LW31" s="329"/>
      <c r="LX31" s="329"/>
      <c r="LY31" s="329"/>
      <c r="LZ31" s="329"/>
      <c r="MA31" s="544">
        <f>SUM(LO31:LZ31)</f>
        <v>0</v>
      </c>
      <c r="MB31" s="329"/>
      <c r="MC31" s="329"/>
      <c r="MD31" s="329"/>
      <c r="ME31" s="329"/>
      <c r="MF31" s="329"/>
      <c r="MG31" s="329"/>
      <c r="MH31" s="329"/>
      <c r="MI31" s="329"/>
      <c r="MJ31" s="329"/>
      <c r="MK31" s="329"/>
      <c r="ML31" s="329"/>
      <c r="MM31" s="329"/>
      <c r="MN31" s="544">
        <f t="shared" si="1148"/>
        <v>0</v>
      </c>
      <c r="MO31" s="329"/>
      <c r="MP31" s="329"/>
      <c r="MQ31" s="329"/>
      <c r="MR31" s="329"/>
      <c r="MS31" s="329"/>
      <c r="MT31" s="329"/>
      <c r="MU31" s="329"/>
      <c r="MV31" s="329"/>
      <c r="MW31" s="329"/>
      <c r="MX31" s="329"/>
      <c r="MY31" s="329"/>
      <c r="MZ31" s="329"/>
      <c r="NA31" s="544">
        <f t="shared" si="1150"/>
        <v>0</v>
      </c>
      <c r="NB31" s="329"/>
      <c r="NC31" s="329"/>
      <c r="ND31" s="329"/>
      <c r="NE31" s="329"/>
      <c r="NF31" s="329"/>
      <c r="NG31" s="329"/>
      <c r="NH31" s="329"/>
      <c r="NI31" s="329"/>
      <c r="NJ31" s="329"/>
      <c r="NK31" s="329"/>
      <c r="NL31" s="329"/>
      <c r="NM31" s="329"/>
      <c r="NN31" s="544">
        <f t="shared" si="1152"/>
        <v>0</v>
      </c>
      <c r="NO31" s="329"/>
      <c r="NP31" s="329"/>
      <c r="NQ31" s="329"/>
      <c r="NR31" s="329"/>
      <c r="NS31" s="329"/>
      <c r="NT31" s="329"/>
      <c r="NU31" s="329"/>
      <c r="NV31" s="329"/>
      <c r="NW31" s="329"/>
      <c r="NX31" s="329"/>
      <c r="NY31" s="329"/>
      <c r="NZ31" s="329"/>
      <c r="OA31" s="544">
        <f t="shared" si="1154"/>
        <v>0</v>
      </c>
      <c r="OB31" s="329"/>
      <c r="OC31" s="329"/>
      <c r="OD31" s="329"/>
      <c r="OE31" s="329"/>
      <c r="OF31" s="329"/>
      <c r="OG31" s="329"/>
      <c r="OH31" s="329"/>
      <c r="OI31" s="329"/>
      <c r="OJ31" s="329"/>
      <c r="OK31" s="329"/>
      <c r="OL31" s="329"/>
      <c r="OM31" s="329"/>
      <c r="ON31" s="544">
        <f t="shared" si="1156"/>
        <v>0</v>
      </c>
    </row>
    <row r="32" spans="1:404" outlineLevel="1">
      <c r="A32" s="209" t="s">
        <v>201</v>
      </c>
      <c r="B32" s="329" t="str">
        <f>IFERROR(IF(AND(НачИнвП_Дата&lt;=B$3,(КИнвП_Дата)&gt;B$3),
             INDEX(Ф2_упр.,MATCH("Внереализационные доходы (в том числе субсидии)",Ф2!$A$64:$A$81,0),MATCH('ПДДС (2)'!B$3,Ф2!$3:$3,0)),
             ""),0)</f>
        <v/>
      </c>
      <c r="C32" s="329" t="str">
        <f ca="1">IFERROR(IF(AND(НачИнвП_Дата&lt;=C$3,(КИнвП_Дата)&gt;C$3),
             INDEX(Ф2_упр.,MATCH("Внереализационные доходы (в том числе субсидии)",Ф2!$A$64:$A$81,0),MATCH('ПДДС (2)'!C$3,Ф2!$3:$3,0)),
             ""),0)</f>
        <v/>
      </c>
      <c r="D32" s="329" t="str">
        <f ca="1">IFERROR(IF(AND(НачИнвП_Дата&lt;=D$3,(КИнвП_Дата)&gt;D$3),
             INDEX(Ф2_упр.,MATCH("Внереализационные доходы (в том числе субсидии)",Ф2!$A$64:$A$81,0),MATCH('ПДДС (2)'!D$3,Ф2!$3:$3,0)),
             ""),0)</f>
        <v/>
      </c>
      <c r="E32" s="329" t="str">
        <f ca="1">IFERROR(IF(AND(НачИнвП_Дата&lt;=E$3,(КИнвП_Дата)&gt;E$3),
             INDEX(Ф2_упр.,MATCH("Внереализационные доходы (в том числе субсидии)",Ф2!$A$64:$A$81,0),MATCH('ПДДС (2)'!E$3,Ф2!$3:$3,0)),
             ""),0)</f>
        <v/>
      </c>
      <c r="F32" s="329" t="str">
        <f ca="1">IFERROR(IF(AND(НачИнвП_Дата&lt;=F$3,(КИнвП_Дата)&gt;F$3),
             INDEX(Ф2_упр.,MATCH("Внереализационные доходы (в том числе субсидии)",Ф2!$A$64:$A$81,0),MATCH('ПДДС (2)'!F$3,Ф2!$3:$3,0)),
             ""),0)</f>
        <v/>
      </c>
      <c r="G32" s="329" t="str">
        <f ca="1">IFERROR(IF(AND(НачИнвП_Дата&lt;=G$3,(КИнвП_Дата)&gt;G$3),
             INDEX(Ф2_упр.,MATCH("Внереализационные доходы (в том числе субсидии)",Ф2!$A$64:$A$81,0),MATCH('ПДДС (2)'!G$3,Ф2!$3:$3,0)),
             ""),0)</f>
        <v/>
      </c>
      <c r="H32" s="329" t="str">
        <f ca="1">IFERROR(IF(AND(НачИнвП_Дата&lt;=H$3,(КИнвП_Дата)&gt;H$3),
             INDEX(Ф2_упр.,MATCH("Внереализационные доходы (в том числе субсидии)",Ф2!$A$64:$A$81,0),MATCH('ПДДС (2)'!H$3,Ф2!$3:$3,0)),
             ""),0)</f>
        <v/>
      </c>
      <c r="I32" s="329" t="str">
        <f ca="1">IFERROR(IF(AND(НачИнвП_Дата&lt;=I$3,(КИнвП_Дата)&gt;I$3),
             INDEX(Ф2_упр.,MATCH("Внереализационные доходы (в том числе субсидии)",Ф2!$A$64:$A$81,0),MATCH('ПДДС (2)'!I$3,Ф2!$3:$3,0)),
             ""),0)</f>
        <v/>
      </c>
      <c r="J32" s="329" t="str">
        <f ca="1">IFERROR(IF(AND(НачИнвП_Дата&lt;=J$3,(КИнвП_Дата)&gt;J$3),
             INDEX(Ф2_упр.,MATCH("Внереализационные доходы (в том числе субсидии)",Ф2!$A$64:$A$81,0),MATCH('ПДДС (2)'!J$3,Ф2!$3:$3,0)),
             ""),0)</f>
        <v/>
      </c>
      <c r="K32" s="329">
        <f ca="1">IFERROR(IF(AND(НачИнвП_Дата&lt;=K$3,(КИнвП_Дата)&gt;K$3),
             INDEX(Ф2_упр.,MATCH("Внереализационные доходы (в том числе субсидии)",Ф2!$A$64:$A$81,0),MATCH('ПДДС (2)'!K$3,Ф2!$3:$3,0)),
             ""),0)</f>
        <v>0</v>
      </c>
      <c r="L32" s="329">
        <f ca="1">IFERROR(IF(AND(НачИнвП_Дата&lt;=L$3,(КИнвП_Дата)&gt;L$3),
             INDEX(Ф2_упр.,MATCH("Внереализационные доходы (в том числе субсидии)",Ф2!$A$64:$A$81,0),MATCH('ПДДС (2)'!L$3,Ф2!$3:$3,0)),
             ""),0)</f>
        <v>0</v>
      </c>
      <c r="M32" s="329">
        <f ca="1">IFERROR(IF(AND(НачИнвП_Дата&lt;=M$3,(КИнвП_Дата)&gt;M$3),
             INDEX(Ф2_упр.,MATCH("Внереализационные доходы (в том числе субсидии)",Ф2!$A$64:$A$81,0),MATCH('ПДДС (2)'!M$3,Ф2!$3:$3,0)),
             ""),0)</f>
        <v>0</v>
      </c>
      <c r="N32" s="544">
        <f t="shared" ref="N32:N89" ca="1" si="1158">SUM(B32:M32)</f>
        <v>0</v>
      </c>
      <c r="O32" s="329"/>
      <c r="P32" s="329"/>
      <c r="Q32" s="329"/>
      <c r="R32" s="329"/>
      <c r="S32" s="329"/>
      <c r="T32" s="329"/>
      <c r="U32" s="329"/>
      <c r="V32" s="329"/>
      <c r="W32" s="329"/>
      <c r="X32" s="329"/>
      <c r="Y32" s="329"/>
      <c r="Z32" s="329"/>
      <c r="AA32" s="544">
        <f t="shared" si="1099"/>
        <v>0</v>
      </c>
      <c r="AB32" s="329"/>
      <c r="AC32" s="329"/>
      <c r="AD32" s="329"/>
      <c r="AE32" s="329"/>
      <c r="AF32" s="329"/>
      <c r="AG32" s="329"/>
      <c r="AH32" s="329"/>
      <c r="AI32" s="329"/>
      <c r="AJ32" s="329"/>
      <c r="AK32" s="329"/>
      <c r="AL32" s="329"/>
      <c r="AM32" s="329"/>
      <c r="AN32" s="544">
        <f t="shared" si="1101"/>
        <v>0</v>
      </c>
      <c r="AO32" s="329"/>
      <c r="AP32" s="329"/>
      <c r="AQ32" s="329"/>
      <c r="AR32" s="329"/>
      <c r="AS32" s="329"/>
      <c r="AT32" s="329"/>
      <c r="AU32" s="329"/>
      <c r="AV32" s="329"/>
      <c r="AW32" s="329"/>
      <c r="AX32" s="329"/>
      <c r="AY32" s="329"/>
      <c r="AZ32" s="329"/>
      <c r="BA32" s="544">
        <f t="shared" si="1103"/>
        <v>0</v>
      </c>
      <c r="BB32" s="329"/>
      <c r="BC32" s="329"/>
      <c r="BD32" s="329"/>
      <c r="BE32" s="329"/>
      <c r="BF32" s="329"/>
      <c r="BG32" s="329"/>
      <c r="BH32" s="329"/>
      <c r="BI32" s="329"/>
      <c r="BJ32" s="329"/>
      <c r="BK32" s="329"/>
      <c r="BL32" s="329"/>
      <c r="BM32" s="329"/>
      <c r="BN32" s="544">
        <f t="shared" si="1105"/>
        <v>0</v>
      </c>
      <c r="BO32" s="329"/>
      <c r="BP32" s="329"/>
      <c r="BQ32" s="329"/>
      <c r="BR32" s="329"/>
      <c r="BS32" s="329"/>
      <c r="BT32" s="329"/>
      <c r="BU32" s="329"/>
      <c r="BV32" s="329"/>
      <c r="BW32" s="329"/>
      <c r="BX32" s="329"/>
      <c r="BY32" s="329"/>
      <c r="BZ32" s="329"/>
      <c r="CA32" s="544">
        <f t="shared" si="1107"/>
        <v>0</v>
      </c>
      <c r="CB32" s="329"/>
      <c r="CC32" s="329"/>
      <c r="CD32" s="329"/>
      <c r="CE32" s="329"/>
      <c r="CF32" s="329"/>
      <c r="CG32" s="329"/>
      <c r="CH32" s="329"/>
      <c r="CI32" s="329"/>
      <c r="CJ32" s="329"/>
      <c r="CK32" s="329"/>
      <c r="CL32" s="329"/>
      <c r="CM32" s="329"/>
      <c r="CN32" s="544">
        <f t="shared" si="1109"/>
        <v>0</v>
      </c>
      <c r="CO32" s="329"/>
      <c r="CP32" s="329"/>
      <c r="CQ32" s="329"/>
      <c r="CR32" s="329"/>
      <c r="CS32" s="329"/>
      <c r="CT32" s="329"/>
      <c r="CU32" s="329"/>
      <c r="CV32" s="329"/>
      <c r="CW32" s="329"/>
      <c r="CX32" s="329"/>
      <c r="CY32" s="329"/>
      <c r="CZ32" s="329"/>
      <c r="DA32" s="544">
        <f t="shared" si="1111"/>
        <v>0</v>
      </c>
      <c r="DB32" s="329"/>
      <c r="DC32" s="329"/>
      <c r="DD32" s="329"/>
      <c r="DE32" s="329"/>
      <c r="DF32" s="329"/>
      <c r="DG32" s="329"/>
      <c r="DH32" s="329"/>
      <c r="DI32" s="329"/>
      <c r="DJ32" s="329"/>
      <c r="DK32" s="329"/>
      <c r="DL32" s="329"/>
      <c r="DM32" s="329"/>
      <c r="DN32" s="544">
        <f t="shared" si="1113"/>
        <v>0</v>
      </c>
      <c r="DO32" s="329"/>
      <c r="DP32" s="329"/>
      <c r="DQ32" s="329"/>
      <c r="DR32" s="329"/>
      <c r="DS32" s="329"/>
      <c r="DT32" s="329"/>
      <c r="DU32" s="329"/>
      <c r="DV32" s="329"/>
      <c r="DW32" s="329"/>
      <c r="DX32" s="329"/>
      <c r="DY32" s="329"/>
      <c r="DZ32" s="329"/>
      <c r="EA32" s="544">
        <f t="shared" si="1115"/>
        <v>0</v>
      </c>
      <c r="EB32" s="329"/>
      <c r="EC32" s="329"/>
      <c r="ED32" s="329"/>
      <c r="EE32" s="329"/>
      <c r="EF32" s="329"/>
      <c r="EG32" s="329"/>
      <c r="EH32" s="329"/>
      <c r="EI32" s="329"/>
      <c r="EJ32" s="329"/>
      <c r="EK32" s="329"/>
      <c r="EL32" s="329"/>
      <c r="EM32" s="329"/>
      <c r="EN32" s="544">
        <f t="shared" si="1117"/>
        <v>0</v>
      </c>
      <c r="EO32" s="329"/>
      <c r="EP32" s="329"/>
      <c r="EQ32" s="329"/>
      <c r="ER32" s="329"/>
      <c r="ES32" s="329"/>
      <c r="ET32" s="329"/>
      <c r="EU32" s="329"/>
      <c r="EV32" s="329"/>
      <c r="EW32" s="329"/>
      <c r="EX32" s="329"/>
      <c r="EY32" s="329"/>
      <c r="EZ32" s="329"/>
      <c r="FA32" s="544">
        <f t="shared" si="1119"/>
        <v>0</v>
      </c>
      <c r="FB32" s="329"/>
      <c r="FC32" s="329"/>
      <c r="FD32" s="329"/>
      <c r="FE32" s="329"/>
      <c r="FF32" s="329"/>
      <c r="FG32" s="329"/>
      <c r="FH32" s="329"/>
      <c r="FI32" s="329"/>
      <c r="FJ32" s="329"/>
      <c r="FK32" s="329"/>
      <c r="FL32" s="329"/>
      <c r="FM32" s="329"/>
      <c r="FN32" s="544">
        <f t="shared" si="1121"/>
        <v>0</v>
      </c>
      <c r="FO32" s="329"/>
      <c r="FP32" s="329"/>
      <c r="FQ32" s="329"/>
      <c r="FR32" s="329"/>
      <c r="FS32" s="329"/>
      <c r="FT32" s="329"/>
      <c r="FU32" s="329"/>
      <c r="FV32" s="329"/>
      <c r="FW32" s="329"/>
      <c r="FX32" s="329"/>
      <c r="FY32" s="329"/>
      <c r="FZ32" s="329"/>
      <c r="GA32" s="544">
        <f t="shared" si="1123"/>
        <v>0</v>
      </c>
      <c r="GB32" s="329"/>
      <c r="GC32" s="329"/>
      <c r="GD32" s="329"/>
      <c r="GE32" s="329"/>
      <c r="GF32" s="329"/>
      <c r="GG32" s="329"/>
      <c r="GH32" s="329"/>
      <c r="GI32" s="329"/>
      <c r="GJ32" s="329"/>
      <c r="GK32" s="329"/>
      <c r="GL32" s="329"/>
      <c r="GM32" s="329"/>
      <c r="GN32" s="544">
        <f t="shared" si="1125"/>
        <v>0</v>
      </c>
      <c r="GO32" s="329"/>
      <c r="GP32" s="329"/>
      <c r="GQ32" s="329"/>
      <c r="GR32" s="329"/>
      <c r="GS32" s="329"/>
      <c r="GT32" s="329"/>
      <c r="GU32" s="329"/>
      <c r="GV32" s="329"/>
      <c r="GW32" s="329"/>
      <c r="GX32" s="329"/>
      <c r="GY32" s="329"/>
      <c r="GZ32" s="329"/>
      <c r="HA32" s="544">
        <f t="shared" si="1127"/>
        <v>0</v>
      </c>
      <c r="HB32" s="329"/>
      <c r="HC32" s="329"/>
      <c r="HD32" s="329"/>
      <c r="HE32" s="329"/>
      <c r="HF32" s="329"/>
      <c r="HG32" s="329"/>
      <c r="HH32" s="329"/>
      <c r="HI32" s="329"/>
      <c r="HJ32" s="329"/>
      <c r="HK32" s="329"/>
      <c r="HL32" s="329"/>
      <c r="HM32" s="329"/>
      <c r="HN32" s="544">
        <f t="shared" si="1129"/>
        <v>0</v>
      </c>
      <c r="HO32" s="329"/>
      <c r="HP32" s="329"/>
      <c r="HQ32" s="329"/>
      <c r="HR32" s="329"/>
      <c r="HS32" s="329"/>
      <c r="HT32" s="329"/>
      <c r="HU32" s="329"/>
      <c r="HV32" s="329"/>
      <c r="HW32" s="329"/>
      <c r="HX32" s="329"/>
      <c r="HY32" s="329"/>
      <c r="HZ32" s="329"/>
      <c r="IA32" s="544">
        <f t="shared" si="1131"/>
        <v>0</v>
      </c>
      <c r="IB32" s="329"/>
      <c r="IC32" s="329"/>
      <c r="ID32" s="329"/>
      <c r="IE32" s="329"/>
      <c r="IF32" s="329"/>
      <c r="IG32" s="329"/>
      <c r="IH32" s="329"/>
      <c r="II32" s="329"/>
      <c r="IJ32" s="329"/>
      <c r="IK32" s="329"/>
      <c r="IL32" s="329"/>
      <c r="IM32" s="329"/>
      <c r="IN32" s="544">
        <f t="shared" si="1133"/>
        <v>0</v>
      </c>
      <c r="IO32" s="329"/>
      <c r="IP32" s="329"/>
      <c r="IQ32" s="329"/>
      <c r="IR32" s="329"/>
      <c r="IS32" s="329"/>
      <c r="IT32" s="329"/>
      <c r="IU32" s="329"/>
      <c r="IV32" s="329"/>
      <c r="IW32" s="329"/>
      <c r="IX32" s="329"/>
      <c r="IY32" s="329"/>
      <c r="IZ32" s="329"/>
      <c r="JA32" s="544">
        <f t="shared" si="1135"/>
        <v>0</v>
      </c>
      <c r="JB32" s="329"/>
      <c r="JC32" s="329"/>
      <c r="JD32" s="329"/>
      <c r="JE32" s="329"/>
      <c r="JF32" s="329"/>
      <c r="JG32" s="329"/>
      <c r="JH32" s="329"/>
      <c r="JI32" s="329"/>
      <c r="JJ32" s="329"/>
      <c r="JK32" s="329"/>
      <c r="JL32" s="329"/>
      <c r="JM32" s="329"/>
      <c r="JN32" s="544">
        <f t="shared" si="1137"/>
        <v>0</v>
      </c>
      <c r="JO32" s="329"/>
      <c r="JP32" s="329"/>
      <c r="JQ32" s="329"/>
      <c r="JR32" s="329"/>
      <c r="JS32" s="329"/>
      <c r="JT32" s="329"/>
      <c r="JU32" s="329"/>
      <c r="JV32" s="329"/>
      <c r="JW32" s="329"/>
      <c r="JX32" s="329"/>
      <c r="JY32" s="329"/>
      <c r="JZ32" s="329"/>
      <c r="KA32" s="544">
        <f t="shared" si="1139"/>
        <v>0</v>
      </c>
      <c r="KB32" s="329"/>
      <c r="KC32" s="329"/>
      <c r="KD32" s="329"/>
      <c r="KE32" s="329"/>
      <c r="KF32" s="329"/>
      <c r="KG32" s="329"/>
      <c r="KH32" s="329"/>
      <c r="KI32" s="329"/>
      <c r="KJ32" s="329"/>
      <c r="KK32" s="329"/>
      <c r="KL32" s="329"/>
      <c r="KM32" s="329"/>
      <c r="KN32" s="544">
        <f t="shared" si="1141"/>
        <v>0</v>
      </c>
      <c r="KO32" s="329"/>
      <c r="KP32" s="329"/>
      <c r="KQ32" s="329"/>
      <c r="KR32" s="329"/>
      <c r="KS32" s="329"/>
      <c r="KT32" s="329"/>
      <c r="KU32" s="329"/>
      <c r="KV32" s="329"/>
      <c r="KW32" s="329"/>
      <c r="KX32" s="329"/>
      <c r="KY32" s="329"/>
      <c r="KZ32" s="329"/>
      <c r="LA32" s="544">
        <f t="shared" si="1143"/>
        <v>0</v>
      </c>
      <c r="LB32" s="329"/>
      <c r="LC32" s="329"/>
      <c r="LD32" s="329"/>
      <c r="LE32" s="329"/>
      <c r="LF32" s="329"/>
      <c r="LG32" s="329"/>
      <c r="LH32" s="329"/>
      <c r="LI32" s="329"/>
      <c r="LJ32" s="329"/>
      <c r="LK32" s="329"/>
      <c r="LL32" s="329"/>
      <c r="LM32" s="329"/>
      <c r="LN32" s="544">
        <f t="shared" si="1157"/>
        <v>0</v>
      </c>
      <c r="LO32" s="329"/>
      <c r="LP32" s="329"/>
      <c r="LQ32" s="329"/>
      <c r="LR32" s="329"/>
      <c r="LS32" s="329"/>
      <c r="LT32" s="329"/>
      <c r="LU32" s="329"/>
      <c r="LV32" s="329"/>
      <c r="LW32" s="329"/>
      <c r="LX32" s="329"/>
      <c r="LY32" s="329"/>
      <c r="LZ32" s="329"/>
      <c r="MA32" s="544">
        <f t="shared" si="1146"/>
        <v>0</v>
      </c>
      <c r="MB32" s="329"/>
      <c r="MC32" s="329"/>
      <c r="MD32" s="329"/>
      <c r="ME32" s="329"/>
      <c r="MF32" s="329"/>
      <c r="MG32" s="329"/>
      <c r="MH32" s="329"/>
      <c r="MI32" s="329"/>
      <c r="MJ32" s="329"/>
      <c r="MK32" s="329"/>
      <c r="ML32" s="329"/>
      <c r="MM32" s="329"/>
      <c r="MN32" s="544">
        <f t="shared" si="1148"/>
        <v>0</v>
      </c>
      <c r="MO32" s="329"/>
      <c r="MP32" s="329"/>
      <c r="MQ32" s="329"/>
      <c r="MR32" s="329"/>
      <c r="MS32" s="329"/>
      <c r="MT32" s="329"/>
      <c r="MU32" s="329"/>
      <c r="MV32" s="329"/>
      <c r="MW32" s="329"/>
      <c r="MX32" s="329"/>
      <c r="MY32" s="329"/>
      <c r="MZ32" s="329"/>
      <c r="NA32" s="544">
        <f t="shared" si="1150"/>
        <v>0</v>
      </c>
      <c r="NB32" s="329"/>
      <c r="NC32" s="329"/>
      <c r="ND32" s="329"/>
      <c r="NE32" s="329"/>
      <c r="NF32" s="329"/>
      <c r="NG32" s="329"/>
      <c r="NH32" s="329"/>
      <c r="NI32" s="329"/>
      <c r="NJ32" s="329"/>
      <c r="NK32" s="329"/>
      <c r="NL32" s="329"/>
      <c r="NM32" s="329"/>
      <c r="NN32" s="544">
        <f t="shared" si="1152"/>
        <v>0</v>
      </c>
      <c r="NO32" s="329"/>
      <c r="NP32" s="329"/>
      <c r="NQ32" s="329"/>
      <c r="NR32" s="329"/>
      <c r="NS32" s="329"/>
      <c r="NT32" s="329"/>
      <c r="NU32" s="329"/>
      <c r="NV32" s="329"/>
      <c r="NW32" s="329"/>
      <c r="NX32" s="329"/>
      <c r="NY32" s="329"/>
      <c r="NZ32" s="329"/>
      <c r="OA32" s="544">
        <f t="shared" si="1154"/>
        <v>0</v>
      </c>
      <c r="OB32" s="329"/>
      <c r="OC32" s="329"/>
      <c r="OD32" s="329"/>
      <c r="OE32" s="329"/>
      <c r="OF32" s="329"/>
      <c r="OG32" s="329"/>
      <c r="OH32" s="329"/>
      <c r="OI32" s="329"/>
      <c r="OJ32" s="329"/>
      <c r="OK32" s="329"/>
      <c r="OL32" s="329"/>
      <c r="OM32" s="329"/>
      <c r="ON32" s="544">
        <f t="shared" si="1156"/>
        <v>0</v>
      </c>
    </row>
    <row r="33" spans="1:404" hidden="1">
      <c r="A33" s="205" t="s">
        <v>193</v>
      </c>
      <c r="B33" s="325">
        <f t="shared" ref="B33:M33" si="1159">SUM(B34:B34)</f>
        <v>0</v>
      </c>
      <c r="C33" s="325">
        <f t="shared" ca="1" si="1159"/>
        <v>0</v>
      </c>
      <c r="D33" s="325">
        <f t="shared" ca="1" si="1159"/>
        <v>0</v>
      </c>
      <c r="E33" s="325">
        <f t="shared" ca="1" si="1159"/>
        <v>0</v>
      </c>
      <c r="F33" s="325">
        <f t="shared" ca="1" si="1159"/>
        <v>0</v>
      </c>
      <c r="G33" s="325">
        <f t="shared" ca="1" si="1159"/>
        <v>0</v>
      </c>
      <c r="H33" s="325">
        <f t="shared" ca="1" si="1159"/>
        <v>0</v>
      </c>
      <c r="I33" s="325">
        <f t="shared" ca="1" si="1159"/>
        <v>0</v>
      </c>
      <c r="J33" s="325">
        <f t="shared" ca="1" si="1159"/>
        <v>0</v>
      </c>
      <c r="K33" s="325">
        <f t="shared" ca="1" si="1159"/>
        <v>250000</v>
      </c>
      <c r="L33" s="325">
        <f t="shared" ca="1" si="1159"/>
        <v>0</v>
      </c>
      <c r="M33" s="325">
        <f t="shared" ca="1" si="1159"/>
        <v>0</v>
      </c>
      <c r="N33" s="543">
        <f t="shared" ca="1" si="1158"/>
        <v>250000</v>
      </c>
      <c r="O33" s="325">
        <f t="shared" ref="O33:CB33" ca="1" si="1160">SUM(O34:O34)</f>
        <v>0</v>
      </c>
      <c r="P33" s="325">
        <f t="shared" ca="1" si="1160"/>
        <v>0</v>
      </c>
      <c r="Q33" s="325">
        <f t="shared" ca="1" si="1160"/>
        <v>0</v>
      </c>
      <c r="R33" s="325">
        <f t="shared" ca="1" si="1160"/>
        <v>0</v>
      </c>
      <c r="S33" s="325">
        <f t="shared" ca="1" si="1160"/>
        <v>0</v>
      </c>
      <c r="T33" s="325">
        <f t="shared" ca="1" si="1160"/>
        <v>0</v>
      </c>
      <c r="U33" s="325">
        <f t="shared" ca="1" si="1160"/>
        <v>0</v>
      </c>
      <c r="V33" s="325">
        <f t="shared" ca="1" si="1160"/>
        <v>0</v>
      </c>
      <c r="W33" s="325">
        <f t="shared" ca="1" si="1160"/>
        <v>0</v>
      </c>
      <c r="X33" s="325">
        <f t="shared" ca="1" si="1160"/>
        <v>0</v>
      </c>
      <c r="Y33" s="325">
        <f t="shared" ca="1" si="1160"/>
        <v>0</v>
      </c>
      <c r="Z33" s="325">
        <f t="shared" ca="1" si="1160"/>
        <v>0</v>
      </c>
      <c r="AA33" s="543">
        <f t="shared" ca="1" si="1099"/>
        <v>0</v>
      </c>
      <c r="AB33" s="325">
        <f t="shared" ca="1" si="1160"/>
        <v>0</v>
      </c>
      <c r="AC33" s="325">
        <f t="shared" ca="1" si="1160"/>
        <v>0</v>
      </c>
      <c r="AD33" s="325">
        <f t="shared" ca="1" si="1160"/>
        <v>0</v>
      </c>
      <c r="AE33" s="325">
        <f t="shared" ca="1" si="1160"/>
        <v>0</v>
      </c>
      <c r="AF33" s="325">
        <f t="shared" ca="1" si="1160"/>
        <v>0</v>
      </c>
      <c r="AG33" s="325">
        <f t="shared" ca="1" si="1160"/>
        <v>0</v>
      </c>
      <c r="AH33" s="325">
        <f t="shared" ca="1" si="1160"/>
        <v>0</v>
      </c>
      <c r="AI33" s="325">
        <f t="shared" ca="1" si="1160"/>
        <v>0</v>
      </c>
      <c r="AJ33" s="325">
        <f t="shared" ca="1" si="1160"/>
        <v>0</v>
      </c>
      <c r="AK33" s="325">
        <f t="shared" ca="1" si="1160"/>
        <v>0</v>
      </c>
      <c r="AL33" s="325">
        <f t="shared" ca="1" si="1160"/>
        <v>0</v>
      </c>
      <c r="AM33" s="325">
        <f t="shared" ca="1" si="1160"/>
        <v>0</v>
      </c>
      <c r="AN33" s="543">
        <f t="shared" ca="1" si="1101"/>
        <v>0</v>
      </c>
      <c r="AO33" s="325">
        <f t="shared" ca="1" si="1160"/>
        <v>0</v>
      </c>
      <c r="AP33" s="325">
        <f t="shared" ca="1" si="1160"/>
        <v>0</v>
      </c>
      <c r="AQ33" s="325">
        <f t="shared" ca="1" si="1160"/>
        <v>0</v>
      </c>
      <c r="AR33" s="325">
        <f t="shared" ca="1" si="1160"/>
        <v>0</v>
      </c>
      <c r="AS33" s="325">
        <f t="shared" ca="1" si="1160"/>
        <v>0</v>
      </c>
      <c r="AT33" s="325">
        <f t="shared" ca="1" si="1160"/>
        <v>0</v>
      </c>
      <c r="AU33" s="325">
        <f t="shared" ca="1" si="1160"/>
        <v>0</v>
      </c>
      <c r="AV33" s="325">
        <f t="shared" ca="1" si="1160"/>
        <v>0</v>
      </c>
      <c r="AW33" s="325">
        <f t="shared" ca="1" si="1160"/>
        <v>0</v>
      </c>
      <c r="AX33" s="325">
        <f t="shared" ca="1" si="1160"/>
        <v>0</v>
      </c>
      <c r="AY33" s="325">
        <f t="shared" ca="1" si="1160"/>
        <v>0</v>
      </c>
      <c r="AZ33" s="325">
        <f t="shared" ca="1" si="1160"/>
        <v>0</v>
      </c>
      <c r="BA33" s="543">
        <f t="shared" ca="1" si="1103"/>
        <v>0</v>
      </c>
      <c r="BB33" s="325">
        <f t="shared" ca="1" si="1160"/>
        <v>0</v>
      </c>
      <c r="BC33" s="325">
        <f t="shared" ca="1" si="1160"/>
        <v>0</v>
      </c>
      <c r="BD33" s="325">
        <f t="shared" ca="1" si="1160"/>
        <v>0</v>
      </c>
      <c r="BE33" s="325">
        <f t="shared" ca="1" si="1160"/>
        <v>0</v>
      </c>
      <c r="BF33" s="325">
        <f t="shared" ca="1" si="1160"/>
        <v>0</v>
      </c>
      <c r="BG33" s="325">
        <f t="shared" ca="1" si="1160"/>
        <v>0</v>
      </c>
      <c r="BH33" s="325">
        <f t="shared" ca="1" si="1160"/>
        <v>0</v>
      </c>
      <c r="BI33" s="325">
        <f t="shared" ca="1" si="1160"/>
        <v>0</v>
      </c>
      <c r="BJ33" s="325">
        <f t="shared" ca="1" si="1160"/>
        <v>0</v>
      </c>
      <c r="BK33" s="325">
        <f t="shared" ca="1" si="1160"/>
        <v>0</v>
      </c>
      <c r="BL33" s="325">
        <f t="shared" ca="1" si="1160"/>
        <v>0</v>
      </c>
      <c r="BM33" s="325">
        <f t="shared" ca="1" si="1160"/>
        <v>0</v>
      </c>
      <c r="BN33" s="543">
        <f t="shared" ca="1" si="1105"/>
        <v>0</v>
      </c>
      <c r="BO33" s="325">
        <f t="shared" ca="1" si="1160"/>
        <v>0</v>
      </c>
      <c r="BP33" s="325">
        <f t="shared" ca="1" si="1160"/>
        <v>0</v>
      </c>
      <c r="BQ33" s="325">
        <f t="shared" ca="1" si="1160"/>
        <v>0</v>
      </c>
      <c r="BR33" s="325">
        <f t="shared" ca="1" si="1160"/>
        <v>0</v>
      </c>
      <c r="BS33" s="325">
        <f t="shared" ca="1" si="1160"/>
        <v>0</v>
      </c>
      <c r="BT33" s="325">
        <f t="shared" ca="1" si="1160"/>
        <v>0</v>
      </c>
      <c r="BU33" s="325">
        <f t="shared" ca="1" si="1160"/>
        <v>0</v>
      </c>
      <c r="BV33" s="325">
        <f t="shared" ca="1" si="1160"/>
        <v>0</v>
      </c>
      <c r="BW33" s="325">
        <f t="shared" ca="1" si="1160"/>
        <v>0</v>
      </c>
      <c r="BX33" s="325">
        <f t="shared" ca="1" si="1160"/>
        <v>0</v>
      </c>
      <c r="BY33" s="325">
        <f t="shared" ca="1" si="1160"/>
        <v>0</v>
      </c>
      <c r="BZ33" s="325">
        <f t="shared" ca="1" si="1160"/>
        <v>0</v>
      </c>
      <c r="CA33" s="543">
        <f t="shared" ca="1" si="1107"/>
        <v>0</v>
      </c>
      <c r="CB33" s="325">
        <f t="shared" ca="1" si="1160"/>
        <v>0</v>
      </c>
      <c r="CC33" s="325">
        <f t="shared" ref="CC33:CZ33" ca="1" si="1161">SUM(CC34:CC34)</f>
        <v>0</v>
      </c>
      <c r="CD33" s="325">
        <f t="shared" ca="1" si="1161"/>
        <v>0</v>
      </c>
      <c r="CE33" s="325">
        <f t="shared" ca="1" si="1161"/>
        <v>0</v>
      </c>
      <c r="CF33" s="325">
        <f t="shared" ca="1" si="1161"/>
        <v>0</v>
      </c>
      <c r="CG33" s="325">
        <f t="shared" ca="1" si="1161"/>
        <v>0</v>
      </c>
      <c r="CH33" s="325">
        <f t="shared" ca="1" si="1161"/>
        <v>0</v>
      </c>
      <c r="CI33" s="325">
        <f t="shared" ca="1" si="1161"/>
        <v>0</v>
      </c>
      <c r="CJ33" s="325">
        <f t="shared" ca="1" si="1161"/>
        <v>0</v>
      </c>
      <c r="CK33" s="325">
        <f t="shared" ca="1" si="1161"/>
        <v>0</v>
      </c>
      <c r="CL33" s="325">
        <f t="shared" ca="1" si="1161"/>
        <v>0</v>
      </c>
      <c r="CM33" s="325">
        <f t="shared" ca="1" si="1161"/>
        <v>0</v>
      </c>
      <c r="CN33" s="543">
        <f t="shared" ca="1" si="1109"/>
        <v>0</v>
      </c>
      <c r="CO33" s="325">
        <f t="shared" ref="CO33" ca="1" si="1162">SUM(CO34:CO34)</f>
        <v>0</v>
      </c>
      <c r="CP33" s="325">
        <f t="shared" ca="1" si="1161"/>
        <v>0</v>
      </c>
      <c r="CQ33" s="325">
        <f t="shared" ca="1" si="1161"/>
        <v>0</v>
      </c>
      <c r="CR33" s="325">
        <f t="shared" ca="1" si="1161"/>
        <v>0</v>
      </c>
      <c r="CS33" s="325">
        <f t="shared" ca="1" si="1161"/>
        <v>0</v>
      </c>
      <c r="CT33" s="325">
        <f t="shared" ca="1" si="1161"/>
        <v>0</v>
      </c>
      <c r="CU33" s="325">
        <f t="shared" ca="1" si="1161"/>
        <v>0</v>
      </c>
      <c r="CV33" s="325">
        <f t="shared" ca="1" si="1161"/>
        <v>0</v>
      </c>
      <c r="CW33" s="325">
        <f t="shared" ca="1" si="1161"/>
        <v>0</v>
      </c>
      <c r="CX33" s="325">
        <f t="shared" ca="1" si="1161"/>
        <v>0</v>
      </c>
      <c r="CY33" s="325">
        <f t="shared" ca="1" si="1161"/>
        <v>0</v>
      </c>
      <c r="CZ33" s="325">
        <f t="shared" ca="1" si="1161"/>
        <v>0</v>
      </c>
      <c r="DA33" s="543">
        <f t="shared" ca="1" si="1111"/>
        <v>0</v>
      </c>
      <c r="DB33" s="325">
        <f t="shared" ref="DB33:DM33" ca="1" si="1163">SUM(DB34:DB34)</f>
        <v>0</v>
      </c>
      <c r="DC33" s="325">
        <f t="shared" ca="1" si="1163"/>
        <v>0</v>
      </c>
      <c r="DD33" s="325">
        <f t="shared" ca="1" si="1163"/>
        <v>0</v>
      </c>
      <c r="DE33" s="325">
        <f t="shared" ca="1" si="1163"/>
        <v>0</v>
      </c>
      <c r="DF33" s="325">
        <f t="shared" ca="1" si="1163"/>
        <v>0</v>
      </c>
      <c r="DG33" s="325">
        <f t="shared" ca="1" si="1163"/>
        <v>0</v>
      </c>
      <c r="DH33" s="325">
        <f t="shared" ca="1" si="1163"/>
        <v>0</v>
      </c>
      <c r="DI33" s="325">
        <f t="shared" ca="1" si="1163"/>
        <v>0</v>
      </c>
      <c r="DJ33" s="325">
        <f t="shared" ca="1" si="1163"/>
        <v>0</v>
      </c>
      <c r="DK33" s="325">
        <f t="shared" ca="1" si="1163"/>
        <v>0</v>
      </c>
      <c r="DL33" s="325">
        <f t="shared" ca="1" si="1163"/>
        <v>0</v>
      </c>
      <c r="DM33" s="325">
        <f t="shared" ca="1" si="1163"/>
        <v>0</v>
      </c>
      <c r="DN33" s="543">
        <f t="shared" ca="1" si="1113"/>
        <v>0</v>
      </c>
      <c r="DO33" s="325">
        <f t="shared" ref="DO33:DZ33" ca="1" si="1164">SUM(DO34:DO34)</f>
        <v>0</v>
      </c>
      <c r="DP33" s="325">
        <f t="shared" ca="1" si="1164"/>
        <v>0</v>
      </c>
      <c r="DQ33" s="325">
        <f t="shared" ca="1" si="1164"/>
        <v>0</v>
      </c>
      <c r="DR33" s="325">
        <f t="shared" ca="1" si="1164"/>
        <v>0</v>
      </c>
      <c r="DS33" s="325">
        <f t="shared" ca="1" si="1164"/>
        <v>0</v>
      </c>
      <c r="DT33" s="325">
        <f t="shared" ca="1" si="1164"/>
        <v>0</v>
      </c>
      <c r="DU33" s="325">
        <f t="shared" ca="1" si="1164"/>
        <v>0</v>
      </c>
      <c r="DV33" s="325">
        <f t="shared" ca="1" si="1164"/>
        <v>0</v>
      </c>
      <c r="DW33" s="325">
        <f t="shared" ca="1" si="1164"/>
        <v>0</v>
      </c>
      <c r="DX33" s="325">
        <f t="shared" ca="1" si="1164"/>
        <v>0</v>
      </c>
      <c r="DY33" s="325">
        <f t="shared" ca="1" si="1164"/>
        <v>0</v>
      </c>
      <c r="DZ33" s="325">
        <f t="shared" ca="1" si="1164"/>
        <v>0</v>
      </c>
      <c r="EA33" s="543">
        <f t="shared" ca="1" si="1115"/>
        <v>0</v>
      </c>
      <c r="EB33" s="325">
        <f t="shared" ref="EB33:EM33" ca="1" si="1165">SUM(EB34:EB34)</f>
        <v>0</v>
      </c>
      <c r="EC33" s="325">
        <f t="shared" ca="1" si="1165"/>
        <v>0</v>
      </c>
      <c r="ED33" s="325">
        <f t="shared" ca="1" si="1165"/>
        <v>0</v>
      </c>
      <c r="EE33" s="325">
        <f t="shared" ca="1" si="1165"/>
        <v>0</v>
      </c>
      <c r="EF33" s="325">
        <f t="shared" ca="1" si="1165"/>
        <v>0</v>
      </c>
      <c r="EG33" s="325">
        <f t="shared" ca="1" si="1165"/>
        <v>0</v>
      </c>
      <c r="EH33" s="325">
        <f t="shared" ca="1" si="1165"/>
        <v>0</v>
      </c>
      <c r="EI33" s="325">
        <f t="shared" ca="1" si="1165"/>
        <v>0</v>
      </c>
      <c r="EJ33" s="325">
        <f t="shared" ca="1" si="1165"/>
        <v>0</v>
      </c>
      <c r="EK33" s="325">
        <f t="shared" ca="1" si="1165"/>
        <v>0</v>
      </c>
      <c r="EL33" s="325">
        <f t="shared" ca="1" si="1165"/>
        <v>0</v>
      </c>
      <c r="EM33" s="325">
        <f t="shared" ca="1" si="1165"/>
        <v>0</v>
      </c>
      <c r="EN33" s="543">
        <f t="shared" ca="1" si="1117"/>
        <v>0</v>
      </c>
      <c r="EO33" s="325">
        <f t="shared" ref="EO33:EZ33" ca="1" si="1166">SUM(EO34:EO34)</f>
        <v>0</v>
      </c>
      <c r="EP33" s="325">
        <f t="shared" ca="1" si="1166"/>
        <v>0</v>
      </c>
      <c r="EQ33" s="325">
        <f t="shared" ca="1" si="1166"/>
        <v>0</v>
      </c>
      <c r="ER33" s="325">
        <f t="shared" ca="1" si="1166"/>
        <v>0</v>
      </c>
      <c r="ES33" s="325">
        <f t="shared" ca="1" si="1166"/>
        <v>0</v>
      </c>
      <c r="ET33" s="325">
        <f t="shared" ca="1" si="1166"/>
        <v>0</v>
      </c>
      <c r="EU33" s="325">
        <f t="shared" ca="1" si="1166"/>
        <v>0</v>
      </c>
      <c r="EV33" s="325">
        <f t="shared" ca="1" si="1166"/>
        <v>0</v>
      </c>
      <c r="EW33" s="325">
        <f t="shared" ca="1" si="1166"/>
        <v>0</v>
      </c>
      <c r="EX33" s="325">
        <f t="shared" ca="1" si="1166"/>
        <v>0</v>
      </c>
      <c r="EY33" s="325">
        <f t="shared" ca="1" si="1166"/>
        <v>0</v>
      </c>
      <c r="EZ33" s="325">
        <f t="shared" ca="1" si="1166"/>
        <v>0</v>
      </c>
      <c r="FA33" s="543">
        <f t="shared" ca="1" si="1119"/>
        <v>0</v>
      </c>
      <c r="FB33" s="325">
        <f t="shared" ref="FB33:FM33" ca="1" si="1167">SUM(FB34:FB34)</f>
        <v>0</v>
      </c>
      <c r="FC33" s="325">
        <f t="shared" ca="1" si="1167"/>
        <v>0</v>
      </c>
      <c r="FD33" s="325">
        <f t="shared" ca="1" si="1167"/>
        <v>0</v>
      </c>
      <c r="FE33" s="325">
        <f t="shared" ca="1" si="1167"/>
        <v>0</v>
      </c>
      <c r="FF33" s="325">
        <f t="shared" ca="1" si="1167"/>
        <v>0</v>
      </c>
      <c r="FG33" s="325">
        <f t="shared" ca="1" si="1167"/>
        <v>0</v>
      </c>
      <c r="FH33" s="325">
        <f t="shared" ca="1" si="1167"/>
        <v>0</v>
      </c>
      <c r="FI33" s="325">
        <f t="shared" ca="1" si="1167"/>
        <v>0</v>
      </c>
      <c r="FJ33" s="325">
        <f t="shared" ca="1" si="1167"/>
        <v>0</v>
      </c>
      <c r="FK33" s="325">
        <f t="shared" ca="1" si="1167"/>
        <v>0</v>
      </c>
      <c r="FL33" s="325">
        <f t="shared" ca="1" si="1167"/>
        <v>0</v>
      </c>
      <c r="FM33" s="325">
        <f t="shared" ca="1" si="1167"/>
        <v>0</v>
      </c>
      <c r="FN33" s="543">
        <f t="shared" ca="1" si="1121"/>
        <v>0</v>
      </c>
      <c r="FO33" s="325">
        <f t="shared" ref="FO33:FZ33" ca="1" si="1168">SUM(FO34:FO34)</f>
        <v>0</v>
      </c>
      <c r="FP33" s="325">
        <f t="shared" ca="1" si="1168"/>
        <v>0</v>
      </c>
      <c r="FQ33" s="325">
        <f t="shared" ca="1" si="1168"/>
        <v>0</v>
      </c>
      <c r="FR33" s="325">
        <f t="shared" ca="1" si="1168"/>
        <v>0</v>
      </c>
      <c r="FS33" s="325">
        <f t="shared" ca="1" si="1168"/>
        <v>0</v>
      </c>
      <c r="FT33" s="325">
        <f t="shared" ca="1" si="1168"/>
        <v>0</v>
      </c>
      <c r="FU33" s="325">
        <f t="shared" ca="1" si="1168"/>
        <v>0</v>
      </c>
      <c r="FV33" s="325">
        <f t="shared" ca="1" si="1168"/>
        <v>0</v>
      </c>
      <c r="FW33" s="325">
        <f t="shared" ca="1" si="1168"/>
        <v>0</v>
      </c>
      <c r="FX33" s="325">
        <f t="shared" ca="1" si="1168"/>
        <v>0</v>
      </c>
      <c r="FY33" s="325">
        <f t="shared" ca="1" si="1168"/>
        <v>0</v>
      </c>
      <c r="FZ33" s="325">
        <f t="shared" ca="1" si="1168"/>
        <v>0</v>
      </c>
      <c r="GA33" s="543">
        <f t="shared" ca="1" si="1123"/>
        <v>0</v>
      </c>
      <c r="GB33" s="325">
        <f t="shared" ref="GB33:GM33" ca="1" si="1169">SUM(GB34:GB34)</f>
        <v>0</v>
      </c>
      <c r="GC33" s="325">
        <f t="shared" ca="1" si="1169"/>
        <v>0</v>
      </c>
      <c r="GD33" s="325">
        <f t="shared" ca="1" si="1169"/>
        <v>0</v>
      </c>
      <c r="GE33" s="325">
        <f t="shared" ca="1" si="1169"/>
        <v>0</v>
      </c>
      <c r="GF33" s="325">
        <f t="shared" ca="1" si="1169"/>
        <v>0</v>
      </c>
      <c r="GG33" s="325">
        <f t="shared" ca="1" si="1169"/>
        <v>0</v>
      </c>
      <c r="GH33" s="325">
        <f t="shared" ca="1" si="1169"/>
        <v>0</v>
      </c>
      <c r="GI33" s="325">
        <f t="shared" ca="1" si="1169"/>
        <v>0</v>
      </c>
      <c r="GJ33" s="325">
        <f t="shared" ca="1" si="1169"/>
        <v>0</v>
      </c>
      <c r="GK33" s="325">
        <f t="shared" ca="1" si="1169"/>
        <v>0</v>
      </c>
      <c r="GL33" s="325">
        <f t="shared" ca="1" si="1169"/>
        <v>0</v>
      </c>
      <c r="GM33" s="325">
        <f t="shared" ca="1" si="1169"/>
        <v>0</v>
      </c>
      <c r="GN33" s="543">
        <f t="shared" ca="1" si="1125"/>
        <v>0</v>
      </c>
      <c r="GO33" s="325">
        <f t="shared" ref="GO33:GZ33" ca="1" si="1170">SUM(GO34:GO34)</f>
        <v>0</v>
      </c>
      <c r="GP33" s="325">
        <f t="shared" ca="1" si="1170"/>
        <v>0</v>
      </c>
      <c r="GQ33" s="325">
        <f t="shared" ca="1" si="1170"/>
        <v>0</v>
      </c>
      <c r="GR33" s="325">
        <f t="shared" ca="1" si="1170"/>
        <v>0</v>
      </c>
      <c r="GS33" s="325">
        <f t="shared" ca="1" si="1170"/>
        <v>0</v>
      </c>
      <c r="GT33" s="325">
        <f t="shared" ca="1" si="1170"/>
        <v>0</v>
      </c>
      <c r="GU33" s="325">
        <f t="shared" ca="1" si="1170"/>
        <v>0</v>
      </c>
      <c r="GV33" s="325">
        <f t="shared" ca="1" si="1170"/>
        <v>0</v>
      </c>
      <c r="GW33" s="325">
        <f t="shared" ca="1" si="1170"/>
        <v>0</v>
      </c>
      <c r="GX33" s="325">
        <f t="shared" ca="1" si="1170"/>
        <v>0</v>
      </c>
      <c r="GY33" s="325">
        <f t="shared" ca="1" si="1170"/>
        <v>0</v>
      </c>
      <c r="GZ33" s="325">
        <f t="shared" ca="1" si="1170"/>
        <v>0</v>
      </c>
      <c r="HA33" s="543">
        <f t="shared" ca="1" si="1127"/>
        <v>0</v>
      </c>
      <c r="HB33" s="325">
        <f t="shared" ref="HB33:HM33" ca="1" si="1171">SUM(HB34:HB34)</f>
        <v>0</v>
      </c>
      <c r="HC33" s="325">
        <f t="shared" ca="1" si="1171"/>
        <v>0</v>
      </c>
      <c r="HD33" s="325">
        <f t="shared" ca="1" si="1171"/>
        <v>0</v>
      </c>
      <c r="HE33" s="325">
        <f t="shared" ca="1" si="1171"/>
        <v>0</v>
      </c>
      <c r="HF33" s="325">
        <f t="shared" ca="1" si="1171"/>
        <v>0</v>
      </c>
      <c r="HG33" s="325">
        <f t="shared" ca="1" si="1171"/>
        <v>0</v>
      </c>
      <c r="HH33" s="325">
        <f t="shared" ca="1" si="1171"/>
        <v>0</v>
      </c>
      <c r="HI33" s="325">
        <f t="shared" ca="1" si="1171"/>
        <v>0</v>
      </c>
      <c r="HJ33" s="325">
        <f t="shared" ca="1" si="1171"/>
        <v>0</v>
      </c>
      <c r="HK33" s="325">
        <f t="shared" ca="1" si="1171"/>
        <v>0</v>
      </c>
      <c r="HL33" s="325">
        <f t="shared" ca="1" si="1171"/>
        <v>0</v>
      </c>
      <c r="HM33" s="325">
        <f t="shared" ca="1" si="1171"/>
        <v>0</v>
      </c>
      <c r="HN33" s="543">
        <f t="shared" ca="1" si="1129"/>
        <v>0</v>
      </c>
      <c r="HO33" s="325">
        <f t="shared" ref="HO33:HZ33" ca="1" si="1172">SUM(HO34:HO34)</f>
        <v>0</v>
      </c>
      <c r="HP33" s="325">
        <f t="shared" ca="1" si="1172"/>
        <v>0</v>
      </c>
      <c r="HQ33" s="325">
        <f t="shared" ca="1" si="1172"/>
        <v>0</v>
      </c>
      <c r="HR33" s="325">
        <f t="shared" ca="1" si="1172"/>
        <v>0</v>
      </c>
      <c r="HS33" s="325">
        <f t="shared" ca="1" si="1172"/>
        <v>0</v>
      </c>
      <c r="HT33" s="325">
        <f t="shared" ca="1" si="1172"/>
        <v>0</v>
      </c>
      <c r="HU33" s="325">
        <f t="shared" ca="1" si="1172"/>
        <v>0</v>
      </c>
      <c r="HV33" s="325">
        <f t="shared" ca="1" si="1172"/>
        <v>0</v>
      </c>
      <c r="HW33" s="325">
        <f t="shared" ca="1" si="1172"/>
        <v>0</v>
      </c>
      <c r="HX33" s="325">
        <f t="shared" ca="1" si="1172"/>
        <v>0</v>
      </c>
      <c r="HY33" s="325">
        <f t="shared" ca="1" si="1172"/>
        <v>0</v>
      </c>
      <c r="HZ33" s="325">
        <f t="shared" ca="1" si="1172"/>
        <v>0</v>
      </c>
      <c r="IA33" s="543">
        <f t="shared" ca="1" si="1131"/>
        <v>0</v>
      </c>
      <c r="IB33" s="325">
        <f t="shared" ref="IB33:IM33" ca="1" si="1173">SUM(IB34:IB34)</f>
        <v>0</v>
      </c>
      <c r="IC33" s="325">
        <f t="shared" ca="1" si="1173"/>
        <v>0</v>
      </c>
      <c r="ID33" s="325">
        <f t="shared" ca="1" si="1173"/>
        <v>0</v>
      </c>
      <c r="IE33" s="325">
        <f t="shared" ca="1" si="1173"/>
        <v>0</v>
      </c>
      <c r="IF33" s="325">
        <f t="shared" ca="1" si="1173"/>
        <v>0</v>
      </c>
      <c r="IG33" s="325">
        <f t="shared" ca="1" si="1173"/>
        <v>0</v>
      </c>
      <c r="IH33" s="325">
        <f t="shared" ca="1" si="1173"/>
        <v>0</v>
      </c>
      <c r="II33" s="325">
        <f t="shared" ca="1" si="1173"/>
        <v>0</v>
      </c>
      <c r="IJ33" s="325">
        <f t="shared" ca="1" si="1173"/>
        <v>0</v>
      </c>
      <c r="IK33" s="325">
        <f t="shared" ca="1" si="1173"/>
        <v>0</v>
      </c>
      <c r="IL33" s="325">
        <f t="shared" ca="1" si="1173"/>
        <v>0</v>
      </c>
      <c r="IM33" s="325">
        <f t="shared" ca="1" si="1173"/>
        <v>0</v>
      </c>
      <c r="IN33" s="543">
        <f t="shared" ca="1" si="1133"/>
        <v>0</v>
      </c>
      <c r="IO33" s="325">
        <f t="shared" ref="IO33:IZ33" ca="1" si="1174">SUM(IO34:IO34)</f>
        <v>0</v>
      </c>
      <c r="IP33" s="325">
        <f t="shared" ca="1" si="1174"/>
        <v>0</v>
      </c>
      <c r="IQ33" s="325">
        <f t="shared" ca="1" si="1174"/>
        <v>0</v>
      </c>
      <c r="IR33" s="325">
        <f t="shared" ca="1" si="1174"/>
        <v>0</v>
      </c>
      <c r="IS33" s="325">
        <f t="shared" ca="1" si="1174"/>
        <v>0</v>
      </c>
      <c r="IT33" s="325">
        <f t="shared" ca="1" si="1174"/>
        <v>0</v>
      </c>
      <c r="IU33" s="325">
        <f t="shared" ca="1" si="1174"/>
        <v>0</v>
      </c>
      <c r="IV33" s="325">
        <f t="shared" ca="1" si="1174"/>
        <v>0</v>
      </c>
      <c r="IW33" s="325">
        <f t="shared" ca="1" si="1174"/>
        <v>0</v>
      </c>
      <c r="IX33" s="325">
        <f t="shared" ca="1" si="1174"/>
        <v>0</v>
      </c>
      <c r="IY33" s="325">
        <f t="shared" ca="1" si="1174"/>
        <v>0</v>
      </c>
      <c r="IZ33" s="325">
        <f t="shared" ca="1" si="1174"/>
        <v>0</v>
      </c>
      <c r="JA33" s="543">
        <f t="shared" ca="1" si="1135"/>
        <v>0</v>
      </c>
      <c r="JB33" s="325">
        <f t="shared" ref="JB33:JM33" ca="1" si="1175">SUM(JB34:JB34)</f>
        <v>0</v>
      </c>
      <c r="JC33" s="325">
        <f t="shared" ca="1" si="1175"/>
        <v>0</v>
      </c>
      <c r="JD33" s="325">
        <f t="shared" ca="1" si="1175"/>
        <v>0</v>
      </c>
      <c r="JE33" s="325">
        <f t="shared" ca="1" si="1175"/>
        <v>0</v>
      </c>
      <c r="JF33" s="325">
        <f t="shared" ca="1" si="1175"/>
        <v>0</v>
      </c>
      <c r="JG33" s="325">
        <f t="shared" ca="1" si="1175"/>
        <v>0</v>
      </c>
      <c r="JH33" s="325">
        <f t="shared" ca="1" si="1175"/>
        <v>0</v>
      </c>
      <c r="JI33" s="325">
        <f t="shared" ca="1" si="1175"/>
        <v>0</v>
      </c>
      <c r="JJ33" s="325">
        <f t="shared" ca="1" si="1175"/>
        <v>0</v>
      </c>
      <c r="JK33" s="325">
        <f t="shared" ca="1" si="1175"/>
        <v>0</v>
      </c>
      <c r="JL33" s="325">
        <f t="shared" ca="1" si="1175"/>
        <v>0</v>
      </c>
      <c r="JM33" s="325">
        <f t="shared" ca="1" si="1175"/>
        <v>0</v>
      </c>
      <c r="JN33" s="543">
        <f t="shared" ca="1" si="1137"/>
        <v>0</v>
      </c>
      <c r="JO33" s="325">
        <f t="shared" ref="JO33:JZ33" ca="1" si="1176">SUM(JO34:JO34)</f>
        <v>0</v>
      </c>
      <c r="JP33" s="325">
        <f t="shared" ca="1" si="1176"/>
        <v>0</v>
      </c>
      <c r="JQ33" s="325">
        <f t="shared" ca="1" si="1176"/>
        <v>0</v>
      </c>
      <c r="JR33" s="325">
        <f t="shared" ca="1" si="1176"/>
        <v>0</v>
      </c>
      <c r="JS33" s="325">
        <f t="shared" ca="1" si="1176"/>
        <v>0</v>
      </c>
      <c r="JT33" s="325">
        <f t="shared" ca="1" si="1176"/>
        <v>0</v>
      </c>
      <c r="JU33" s="325">
        <f t="shared" ca="1" si="1176"/>
        <v>0</v>
      </c>
      <c r="JV33" s="325">
        <f t="shared" ca="1" si="1176"/>
        <v>0</v>
      </c>
      <c r="JW33" s="325">
        <f t="shared" ca="1" si="1176"/>
        <v>0</v>
      </c>
      <c r="JX33" s="325">
        <f t="shared" ca="1" si="1176"/>
        <v>0</v>
      </c>
      <c r="JY33" s="325">
        <f t="shared" ca="1" si="1176"/>
        <v>0</v>
      </c>
      <c r="JZ33" s="325">
        <f t="shared" ca="1" si="1176"/>
        <v>0</v>
      </c>
      <c r="KA33" s="543">
        <f t="shared" ca="1" si="1139"/>
        <v>0</v>
      </c>
      <c r="KB33" s="325">
        <f t="shared" ref="KB33:KM33" ca="1" si="1177">SUM(KB34:KB34)</f>
        <v>0</v>
      </c>
      <c r="KC33" s="325">
        <f t="shared" ca="1" si="1177"/>
        <v>0</v>
      </c>
      <c r="KD33" s="325">
        <f t="shared" ca="1" si="1177"/>
        <v>0</v>
      </c>
      <c r="KE33" s="325">
        <f t="shared" ca="1" si="1177"/>
        <v>0</v>
      </c>
      <c r="KF33" s="325">
        <f t="shared" ca="1" si="1177"/>
        <v>0</v>
      </c>
      <c r="KG33" s="325">
        <f t="shared" ca="1" si="1177"/>
        <v>0</v>
      </c>
      <c r="KH33" s="325">
        <f t="shared" ca="1" si="1177"/>
        <v>0</v>
      </c>
      <c r="KI33" s="325">
        <f t="shared" ca="1" si="1177"/>
        <v>0</v>
      </c>
      <c r="KJ33" s="325">
        <f t="shared" ca="1" si="1177"/>
        <v>0</v>
      </c>
      <c r="KK33" s="325">
        <f t="shared" ca="1" si="1177"/>
        <v>0</v>
      </c>
      <c r="KL33" s="325">
        <f t="shared" ca="1" si="1177"/>
        <v>0</v>
      </c>
      <c r="KM33" s="325">
        <f t="shared" ca="1" si="1177"/>
        <v>0</v>
      </c>
      <c r="KN33" s="543">
        <f t="shared" ca="1" si="1141"/>
        <v>0</v>
      </c>
      <c r="KO33" s="325">
        <f t="shared" ref="KO33:KZ33" ca="1" si="1178">SUM(KO34:KO34)</f>
        <v>0</v>
      </c>
      <c r="KP33" s="325">
        <f t="shared" ca="1" si="1178"/>
        <v>0</v>
      </c>
      <c r="KQ33" s="325">
        <f t="shared" ca="1" si="1178"/>
        <v>0</v>
      </c>
      <c r="KR33" s="325">
        <f t="shared" ca="1" si="1178"/>
        <v>0</v>
      </c>
      <c r="KS33" s="325">
        <f t="shared" ca="1" si="1178"/>
        <v>0</v>
      </c>
      <c r="KT33" s="325">
        <f t="shared" ca="1" si="1178"/>
        <v>0</v>
      </c>
      <c r="KU33" s="325">
        <f t="shared" ca="1" si="1178"/>
        <v>0</v>
      </c>
      <c r="KV33" s="325">
        <f t="shared" ca="1" si="1178"/>
        <v>0</v>
      </c>
      <c r="KW33" s="325">
        <f t="shared" ca="1" si="1178"/>
        <v>0</v>
      </c>
      <c r="KX33" s="325">
        <f t="shared" ca="1" si="1178"/>
        <v>0</v>
      </c>
      <c r="KY33" s="325">
        <f t="shared" ca="1" si="1178"/>
        <v>0</v>
      </c>
      <c r="KZ33" s="325">
        <f t="shared" ca="1" si="1178"/>
        <v>0</v>
      </c>
      <c r="LA33" s="543">
        <f t="shared" ca="1" si="1143"/>
        <v>0</v>
      </c>
      <c r="LB33" s="325">
        <f t="shared" ref="LB33:LM33" ca="1" si="1179">SUM(LB34:LB34)</f>
        <v>0</v>
      </c>
      <c r="LC33" s="325">
        <f t="shared" ca="1" si="1179"/>
        <v>0</v>
      </c>
      <c r="LD33" s="325">
        <f t="shared" ca="1" si="1179"/>
        <v>0</v>
      </c>
      <c r="LE33" s="325">
        <f t="shared" ca="1" si="1179"/>
        <v>0</v>
      </c>
      <c r="LF33" s="325">
        <f t="shared" ca="1" si="1179"/>
        <v>0</v>
      </c>
      <c r="LG33" s="325">
        <f t="shared" ca="1" si="1179"/>
        <v>0</v>
      </c>
      <c r="LH33" s="325">
        <f t="shared" ca="1" si="1179"/>
        <v>0</v>
      </c>
      <c r="LI33" s="325">
        <f t="shared" ca="1" si="1179"/>
        <v>0</v>
      </c>
      <c r="LJ33" s="325">
        <f t="shared" ca="1" si="1179"/>
        <v>0</v>
      </c>
      <c r="LK33" s="325">
        <f t="shared" ca="1" si="1179"/>
        <v>0</v>
      </c>
      <c r="LL33" s="325">
        <f t="shared" ca="1" si="1179"/>
        <v>0</v>
      </c>
      <c r="LM33" s="325">
        <f t="shared" ca="1" si="1179"/>
        <v>0</v>
      </c>
      <c r="LN33" s="543">
        <f t="shared" ca="1" si="1157"/>
        <v>0</v>
      </c>
      <c r="LO33" s="325">
        <f t="shared" ref="LO33:LZ33" ca="1" si="1180">SUM(LO34:LO34)</f>
        <v>0</v>
      </c>
      <c r="LP33" s="325">
        <f t="shared" ca="1" si="1180"/>
        <v>0</v>
      </c>
      <c r="LQ33" s="325">
        <f t="shared" ca="1" si="1180"/>
        <v>0</v>
      </c>
      <c r="LR33" s="325">
        <f t="shared" ca="1" si="1180"/>
        <v>0</v>
      </c>
      <c r="LS33" s="325">
        <f t="shared" ca="1" si="1180"/>
        <v>0</v>
      </c>
      <c r="LT33" s="325">
        <f t="shared" ca="1" si="1180"/>
        <v>0</v>
      </c>
      <c r="LU33" s="325">
        <f t="shared" ca="1" si="1180"/>
        <v>0</v>
      </c>
      <c r="LV33" s="325">
        <f t="shared" ca="1" si="1180"/>
        <v>0</v>
      </c>
      <c r="LW33" s="325">
        <f t="shared" ca="1" si="1180"/>
        <v>0</v>
      </c>
      <c r="LX33" s="325">
        <f t="shared" ca="1" si="1180"/>
        <v>0</v>
      </c>
      <c r="LY33" s="325">
        <f t="shared" ca="1" si="1180"/>
        <v>0</v>
      </c>
      <c r="LZ33" s="325">
        <f t="shared" ca="1" si="1180"/>
        <v>0</v>
      </c>
      <c r="MA33" s="543">
        <f t="shared" ca="1" si="1146"/>
        <v>0</v>
      </c>
      <c r="MB33" s="325">
        <f t="shared" ref="MB33:MM33" ca="1" si="1181">SUM(MB34:MB34)</f>
        <v>0</v>
      </c>
      <c r="MC33" s="325">
        <f t="shared" ca="1" si="1181"/>
        <v>0</v>
      </c>
      <c r="MD33" s="325">
        <f t="shared" ca="1" si="1181"/>
        <v>0</v>
      </c>
      <c r="ME33" s="325">
        <f t="shared" ca="1" si="1181"/>
        <v>0</v>
      </c>
      <c r="MF33" s="325">
        <f t="shared" ca="1" si="1181"/>
        <v>0</v>
      </c>
      <c r="MG33" s="325">
        <f t="shared" ca="1" si="1181"/>
        <v>0</v>
      </c>
      <c r="MH33" s="325">
        <f t="shared" ca="1" si="1181"/>
        <v>0</v>
      </c>
      <c r="MI33" s="325">
        <f t="shared" ca="1" si="1181"/>
        <v>0</v>
      </c>
      <c r="MJ33" s="325">
        <f t="shared" ca="1" si="1181"/>
        <v>0</v>
      </c>
      <c r="MK33" s="325">
        <f t="shared" ca="1" si="1181"/>
        <v>0</v>
      </c>
      <c r="ML33" s="325">
        <f t="shared" ca="1" si="1181"/>
        <v>0</v>
      </c>
      <c r="MM33" s="325">
        <f t="shared" ca="1" si="1181"/>
        <v>0</v>
      </c>
      <c r="MN33" s="543">
        <f t="shared" ca="1" si="1148"/>
        <v>0</v>
      </c>
      <c r="MO33" s="325">
        <f t="shared" ref="MO33:MZ33" ca="1" si="1182">SUM(MO34:MO34)</f>
        <v>0</v>
      </c>
      <c r="MP33" s="325">
        <f t="shared" ca="1" si="1182"/>
        <v>0</v>
      </c>
      <c r="MQ33" s="325">
        <f t="shared" ca="1" si="1182"/>
        <v>0</v>
      </c>
      <c r="MR33" s="325">
        <f t="shared" ca="1" si="1182"/>
        <v>0</v>
      </c>
      <c r="MS33" s="325">
        <f t="shared" ca="1" si="1182"/>
        <v>0</v>
      </c>
      <c r="MT33" s="325">
        <f t="shared" ca="1" si="1182"/>
        <v>0</v>
      </c>
      <c r="MU33" s="325">
        <f t="shared" ca="1" si="1182"/>
        <v>0</v>
      </c>
      <c r="MV33" s="325">
        <f t="shared" ca="1" si="1182"/>
        <v>0</v>
      </c>
      <c r="MW33" s="325">
        <f t="shared" ca="1" si="1182"/>
        <v>0</v>
      </c>
      <c r="MX33" s="325">
        <f t="shared" ca="1" si="1182"/>
        <v>0</v>
      </c>
      <c r="MY33" s="325">
        <f t="shared" ca="1" si="1182"/>
        <v>0</v>
      </c>
      <c r="MZ33" s="325">
        <f t="shared" ca="1" si="1182"/>
        <v>0</v>
      </c>
      <c r="NA33" s="543">
        <f t="shared" ca="1" si="1150"/>
        <v>0</v>
      </c>
      <c r="NB33" s="325">
        <f t="shared" ref="NB33:NM33" ca="1" si="1183">SUM(NB34:NB34)</f>
        <v>0</v>
      </c>
      <c r="NC33" s="325">
        <f t="shared" ca="1" si="1183"/>
        <v>0</v>
      </c>
      <c r="ND33" s="325">
        <f t="shared" ca="1" si="1183"/>
        <v>0</v>
      </c>
      <c r="NE33" s="325">
        <f t="shared" ca="1" si="1183"/>
        <v>0</v>
      </c>
      <c r="NF33" s="325">
        <f t="shared" ca="1" si="1183"/>
        <v>0</v>
      </c>
      <c r="NG33" s="325">
        <f t="shared" ca="1" si="1183"/>
        <v>0</v>
      </c>
      <c r="NH33" s="325">
        <f t="shared" ca="1" si="1183"/>
        <v>0</v>
      </c>
      <c r="NI33" s="325">
        <f t="shared" ca="1" si="1183"/>
        <v>0</v>
      </c>
      <c r="NJ33" s="325">
        <f t="shared" ca="1" si="1183"/>
        <v>0</v>
      </c>
      <c r="NK33" s="325">
        <f t="shared" ca="1" si="1183"/>
        <v>0</v>
      </c>
      <c r="NL33" s="325">
        <f t="shared" ca="1" si="1183"/>
        <v>0</v>
      </c>
      <c r="NM33" s="325">
        <f t="shared" ca="1" si="1183"/>
        <v>0</v>
      </c>
      <c r="NN33" s="543">
        <f t="shared" ca="1" si="1152"/>
        <v>0</v>
      </c>
      <c r="NO33" s="325">
        <f t="shared" ref="NO33:NZ33" ca="1" si="1184">SUM(NO34:NO34)</f>
        <v>0</v>
      </c>
      <c r="NP33" s="325">
        <f t="shared" ca="1" si="1184"/>
        <v>0</v>
      </c>
      <c r="NQ33" s="325">
        <f t="shared" ca="1" si="1184"/>
        <v>0</v>
      </c>
      <c r="NR33" s="325">
        <f t="shared" ca="1" si="1184"/>
        <v>0</v>
      </c>
      <c r="NS33" s="325">
        <f t="shared" ca="1" si="1184"/>
        <v>0</v>
      </c>
      <c r="NT33" s="325">
        <f t="shared" ca="1" si="1184"/>
        <v>0</v>
      </c>
      <c r="NU33" s="325">
        <f t="shared" ca="1" si="1184"/>
        <v>0</v>
      </c>
      <c r="NV33" s="325">
        <f t="shared" ca="1" si="1184"/>
        <v>0</v>
      </c>
      <c r="NW33" s="325">
        <f t="shared" ca="1" si="1184"/>
        <v>0</v>
      </c>
      <c r="NX33" s="325">
        <f t="shared" ca="1" si="1184"/>
        <v>0</v>
      </c>
      <c r="NY33" s="325">
        <f t="shared" ca="1" si="1184"/>
        <v>0</v>
      </c>
      <c r="NZ33" s="325">
        <f t="shared" ca="1" si="1184"/>
        <v>0</v>
      </c>
      <c r="OA33" s="543">
        <f t="shared" ca="1" si="1154"/>
        <v>0</v>
      </c>
      <c r="OB33" s="325">
        <f t="shared" ref="OB33:OM33" ca="1" si="1185">SUM(OB34:OB34)</f>
        <v>0</v>
      </c>
      <c r="OC33" s="325">
        <f t="shared" ca="1" si="1185"/>
        <v>0</v>
      </c>
      <c r="OD33" s="325">
        <f t="shared" ca="1" si="1185"/>
        <v>0</v>
      </c>
      <c r="OE33" s="325">
        <f t="shared" ca="1" si="1185"/>
        <v>0</v>
      </c>
      <c r="OF33" s="325">
        <f t="shared" ca="1" si="1185"/>
        <v>0</v>
      </c>
      <c r="OG33" s="325">
        <f t="shared" ca="1" si="1185"/>
        <v>0</v>
      </c>
      <c r="OH33" s="325">
        <f t="shared" ca="1" si="1185"/>
        <v>0</v>
      </c>
      <c r="OI33" s="325">
        <f t="shared" ca="1" si="1185"/>
        <v>0</v>
      </c>
      <c r="OJ33" s="325">
        <f t="shared" ca="1" si="1185"/>
        <v>0</v>
      </c>
      <c r="OK33" s="325">
        <f t="shared" ca="1" si="1185"/>
        <v>0</v>
      </c>
      <c r="OL33" s="325">
        <f t="shared" ca="1" si="1185"/>
        <v>0</v>
      </c>
      <c r="OM33" s="325">
        <f t="shared" ca="1" si="1185"/>
        <v>0</v>
      </c>
      <c r="ON33" s="543">
        <f t="shared" ca="1" si="1156"/>
        <v>0</v>
      </c>
    </row>
    <row r="34" spans="1:404" ht="28.5" customHeight="1" outlineLevel="1">
      <c r="A34" s="393" t="s">
        <v>412</v>
      </c>
      <c r="B34" s="329" t="str">
        <f t="array" ref="B34">IF(AND(НачИнвП_Дата&lt;=B$3,(КИнвП_Дата)&gt;B$3),
             SUMPRODUCT((MONTH(B$3)&amp;YEAR(B$3)=MONTH(Кредит_ИнвП[Дата выдачи и погашения кредита])&amp;YEAR(Кредит_ИнвП[Дата выдачи и погашения кредита]))*Кредит_ИнвП[Выдача, руб.])/1000,
             "")</f>
        <v/>
      </c>
      <c r="C34" s="329" t="str">
        <f t="array" aca="1" ref="C34" ca="1">IF(AND(НачИнвП_Дата&lt;=C$3,(КИнвП_Дата)&gt;C$3),
             SUMPRODUCT((MONTH(C$3)&amp;YEAR(C$3)=MONTH(Кредит_ИнвП[Дата выдачи и погашения кредита])&amp;YEAR(Кредит_ИнвП[Дата выдачи и погашения кредита]))*Кредит_ИнвП[Выдача, руб.])/1000,
             "")</f>
        <v/>
      </c>
      <c r="D34" s="329" t="str">
        <f t="array" aca="1" ref="D34" ca="1">IF(AND(НачИнвП_Дата&lt;=D$3,(КИнвП_Дата)&gt;D$3),
             SUMPRODUCT((MONTH(D$3)&amp;YEAR(D$3)=MONTH(Кредит_ИнвП[Дата выдачи и погашения кредита])&amp;YEAR(Кредит_ИнвП[Дата выдачи и погашения кредита]))*Кредит_ИнвП[Выдача, руб.])/1000,
             "")</f>
        <v/>
      </c>
      <c r="E34" s="329" t="str">
        <f t="array" aca="1" ref="E34" ca="1">IF(AND(НачИнвП_Дата&lt;=E$3,(КИнвП_Дата)&gt;E$3),
             SUMPRODUCT((MONTH(E$3)&amp;YEAR(E$3)=MONTH(Кредит_ИнвП[Дата выдачи и погашения кредита])&amp;YEAR(Кредит_ИнвП[Дата выдачи и погашения кредита]))*Кредит_ИнвП[Выдача, руб.])/1000,
             "")</f>
        <v/>
      </c>
      <c r="F34" s="329" t="str">
        <f t="array" aca="1" ref="F34" ca="1">IF(AND(НачИнвП_Дата&lt;=F$3,(КИнвП_Дата)&gt;F$3),
             SUMPRODUCT((MONTH(F$3)&amp;YEAR(F$3)=MONTH(Кредит_ИнвП[Дата выдачи и погашения кредита])&amp;YEAR(Кредит_ИнвП[Дата выдачи и погашения кредита]))*Кредит_ИнвП[Выдача, руб.])/1000,
             "")</f>
        <v/>
      </c>
      <c r="G34" s="329" t="str">
        <f t="array" aca="1" ref="G34" ca="1">IF(AND(НачИнвП_Дата&lt;=G$3,(КИнвП_Дата)&gt;G$3),
             SUMPRODUCT((MONTH(G$3)&amp;YEAR(G$3)=MONTH(Кредит_ИнвП[Дата выдачи и погашения кредита])&amp;YEAR(Кредит_ИнвП[Дата выдачи и погашения кредита]))*Кредит_ИнвП[Выдача, руб.])/1000,
             "")</f>
        <v/>
      </c>
      <c r="H34" s="329" t="str">
        <f t="array" aca="1" ref="H34" ca="1">IF(AND(НачИнвП_Дата&lt;=H$3,(КИнвП_Дата)&gt;H$3),
             SUMPRODUCT((MONTH(H$3)&amp;YEAR(H$3)=MONTH(Кредит_ИнвП[Дата выдачи и погашения кредита])&amp;YEAR(Кредит_ИнвП[Дата выдачи и погашения кредита]))*Кредит_ИнвП[Выдача, руб.])/1000,
             "")</f>
        <v/>
      </c>
      <c r="I34" s="329" t="str">
        <f t="array" aca="1" ref="I34" ca="1">IF(AND(НачИнвП_Дата&lt;=I$3,(КИнвП_Дата)&gt;I$3),
             SUMPRODUCT((MONTH(I$3)&amp;YEAR(I$3)=MONTH(Кредит_ИнвП[Дата выдачи и погашения кредита])&amp;YEAR(Кредит_ИнвП[Дата выдачи и погашения кредита]))*Кредит_ИнвП[Выдача, руб.])/1000,
             "")</f>
        <v/>
      </c>
      <c r="J34" s="329" t="str">
        <f t="array" aca="1" ref="J34" ca="1">IF(AND(НачИнвП_Дата&lt;=J$3,(КИнвП_Дата)&gt;J$3),
             SUMPRODUCT((MONTH(J$3)&amp;YEAR(J$3)=MONTH(Кредит_ИнвП[Дата выдачи и погашения кредита])&amp;YEAR(Кредит_ИнвП[Дата выдачи и погашения кредита]))*Кредит_ИнвП[Выдача, руб.])/1000,
             "")</f>
        <v/>
      </c>
      <c r="K34" s="329">
        <f t="array" aca="1" ref="K34" ca="1">IF(AND(НачИнвП_Дата&lt;=K$3,(КИнвП_Дата)&gt;K$3),
             SUMPRODUCT((MONTH(K$3)&amp;YEAR(K$3)=MONTH(Кредит_ИнвП[Дата выдачи и погашения кредита])&amp;YEAR(Кредит_ИнвП[Дата выдачи и погашения кредита]))*Кредит_ИнвП[Выдача, руб.])/1000,
             "")</f>
        <v>250000</v>
      </c>
      <c r="L34" s="329">
        <f t="array" aca="1" ref="L34" ca="1">IF(AND(НачИнвП_Дата&lt;=L$3,(КИнвП_Дата)&gt;L$3),
             SUMPRODUCT((MONTH(L$3)&amp;YEAR(L$3)=MONTH(Кредит_ИнвП[Дата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34" s="329">
        <f t="array" aca="1" ref="M34" ca="1">IF(AND(НачИнвП_Дата&lt;=M$3,(КИнвП_Дата)&gt;M$3),
             SUMPRODUCT((MONTH(M$3)&amp;YEAR(M$3)=MONTH(Кредит_ИнвП[Дата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34" s="544">
        <f t="shared" ca="1" si="1158"/>
        <v>250000</v>
      </c>
      <c r="O34" s="329">
        <f t="array" aca="1" ref="O34" ca="1">IF(AND(НачИнвП_Дата&lt;=O$3,(КИнвП_Дата)&gt;O$3),
             SUMPRODUCT((MONTH(O$3)&amp;YEAR(O$3)=MONTH(Кредит_ИнвП[Дата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P34" s="329">
        <f t="array" aca="1" ref="P34" ca="1">IF(AND(НачИнвП_Дата&lt;=P$3,(КИнвП_Дата)&gt;P$3),
             SUMPRODUCT((MONTH(P$3)&amp;YEAR(P$3)=MONTH(Кредит_ИнвП[Дата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Q34" s="329">
        <f t="array" aca="1" ref="Q34" ca="1">IF(AND(НачИнвП_Дата&lt;=Q$3,(КИнвП_Дата)&gt;Q$3),
             SUMPRODUCT((MONTH(Q$3)&amp;YEAR(Q$3)=MONTH(Кредит_ИнвП[Дата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R34" s="329">
        <f t="array" aca="1" ref="R34" ca="1">IF(AND(НачИнвП_Дата&lt;=R$3,(КИнвП_Дата)&gt;R$3),
             SUMPRODUCT((MONTH(R$3)&amp;YEAR(R$3)=MONTH(Кредит_ИнвП[Дата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S34" s="329">
        <f t="array" aca="1" ref="S34" ca="1">IF(AND(НачИнвП_Дата&lt;=S$3,(КИнвП_Дата)&gt;S$3),
             SUMPRODUCT((MONTH(S$3)&amp;YEAR(S$3)=MONTH(Кредит_ИнвП[Дата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T34" s="329">
        <f t="array" aca="1" ref="T34" ca="1">IF(AND(НачИнвП_Дата&lt;=T$3,(КИнвП_Дата)&gt;T$3),
             SUMPRODUCT((MONTH(T$3)&amp;YEAR(T$3)=MONTH(Кредит_ИнвП[Дата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U34" s="329">
        <f t="array" aca="1" ref="U34" ca="1">IF(AND(НачИнвП_Дата&lt;=U$3,(КИнвП_Дата)&gt;U$3),
             SUMPRODUCT((MONTH(U$3)&amp;YEAR(U$3)=MONTH(Кредит_ИнвП[Дата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V34" s="329">
        <f t="array" aca="1" ref="V34" ca="1">IF(AND(НачИнвП_Дата&lt;=V$3,(КИнвП_Дата)&gt;V$3),
             SUMPRODUCT((MONTH(V$3)&amp;YEAR(V$3)=MONTH(Кредит_ИнвП[Дата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W34" s="329">
        <f t="array" aca="1" ref="W34" ca="1">IF(AND(НачИнвП_Дата&lt;=W$3,(КИнвП_Дата)&gt;W$3),
             SUMPRODUCT((MONTH(W$3)&amp;YEAR(W$3)=MONTH(Кредит_ИнвП[Дата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X34" s="329">
        <f t="array" aca="1" ref="X34" ca="1">IF(AND(НачИнвП_Дата&lt;=X$3,(КИнвП_Дата)&gt;X$3),
             SUMPRODUCT((MONTH(X$3)&amp;YEAR(X$3)=MONTH(Кредит_ИнвП[Дата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Y34" s="329">
        <f t="array" aca="1" ref="Y34" ca="1">IF(AND(НачИнвП_Дата&lt;=Y$3,(КИнвП_Дата)&gt;Y$3),
             SUMPRODUCT((MONTH(Y$3)&amp;YEAR(Y$3)=MONTH(Кредит_ИнвП[Дата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Z34" s="329">
        <f t="array" aca="1" ref="Z34" ca="1">IF(AND(НачИнвП_Дата&lt;=Z$3,(КИнвП_Дата)&gt;Z$3),
             SUMPRODUCT((MONTH(Z$3)&amp;YEAR(Z$3)=MONTH(Кредит_ИнвП[Дата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A34" s="544">
        <f t="shared" ca="1" si="1099"/>
        <v>0</v>
      </c>
      <c r="AB34" s="329">
        <f t="array" aca="1" ref="AB34" ca="1">IF(AND(НачИнвП_Дата&lt;=AB$3,(КИнвП_Дата)&gt;AB$3),
             SUMPRODUCT((MONTH(AB$3)&amp;YEAR(AB$3)=MONTH(Кредит_ИнвП[Дата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C34" s="329">
        <f t="array" aca="1" ref="AC34" ca="1">IF(AND(НачИнвП_Дата&lt;=AC$3,(КИнвП_Дата)&gt;AC$3),
             SUMPRODUCT((MONTH(AC$3)&amp;YEAR(AC$3)=MONTH(Кредит_ИнвП[Дата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D34" s="329">
        <f t="array" aca="1" ref="AD34" ca="1">IF(AND(НачИнвП_Дата&lt;=AD$3,(КИнвП_Дата)&gt;AD$3),
             SUMPRODUCT((MONTH(AD$3)&amp;YEAR(AD$3)=MONTH(Кредит_ИнвП[Дата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E34" s="329">
        <f t="array" aca="1" ref="AE34" ca="1">IF(AND(НачИнвП_Дата&lt;=AE$3,(КИнвП_Дата)&gt;AE$3),
             SUMPRODUCT((MONTH(AE$3)&amp;YEAR(AE$3)=MONTH(Кредит_ИнвП[Дата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F34" s="329">
        <f t="array" aca="1" ref="AF34" ca="1">IF(AND(НачИнвП_Дата&lt;=AF$3,(КИнвП_Дата)&gt;AF$3),
             SUMPRODUCT((MONTH(AF$3)&amp;YEAR(AF$3)=MONTH(Кредит_ИнвП[Дата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G34" s="329">
        <f t="array" aca="1" ref="AG34" ca="1">IF(AND(НачИнвП_Дата&lt;=AG$3,(КИнвП_Дата)&gt;AG$3),
             SUMPRODUCT((MONTH(AG$3)&amp;YEAR(AG$3)=MONTH(Кредит_ИнвП[Дата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H34" s="329">
        <f t="array" aca="1" ref="AH34" ca="1">IF(AND(НачИнвП_Дата&lt;=AH$3,(КИнвП_Дата)&gt;AH$3),
             SUMPRODUCT((MONTH(AH$3)&amp;YEAR(AH$3)=MONTH(Кредит_ИнвП[Дата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I34" s="329">
        <f t="array" aca="1" ref="AI34" ca="1">IF(AND(НачИнвП_Дата&lt;=AI$3,(КИнвП_Дата)&gt;AI$3),
             SUMPRODUCT((MONTH(AI$3)&amp;YEAR(AI$3)=MONTH(Кредит_ИнвП[Дата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J34" s="329">
        <f t="array" aca="1" ref="AJ34" ca="1">IF(AND(НачИнвП_Дата&lt;=AJ$3,(КИнвП_Дата)&gt;AJ$3),
             SUMPRODUCT((MONTH(AJ$3)&amp;YEAR(AJ$3)=MONTH(Кредит_ИнвП[Дата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K34" s="329">
        <f t="array" aca="1" ref="AK34" ca="1">IF(AND(НачИнвП_Дата&lt;=AK$3,(КИнвП_Дата)&gt;AK$3),
             SUMPRODUCT((MONTH(AK$3)&amp;YEAR(AK$3)=MONTH(Кредит_ИнвП[Дата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L34" s="329">
        <f t="array" aca="1" ref="AL34" ca="1">IF(AND(НачИнвП_Дата&lt;=AL$3,(КИнвП_Дата)&gt;AL$3),
             SUMPRODUCT((MONTH(AL$3)&amp;YEAR(AL$3)=MONTH(Кредит_ИнвП[Дата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M34" s="329">
        <f t="array" aca="1" ref="AM34" ca="1">IF(AND(НачИнвП_Дата&lt;=AM$3,(КИнвП_Дата)&gt;AM$3),
             SUMPRODUCT((MONTH(AM$3)&amp;YEAR(AM$3)=MONTH(Кредит_ИнвП[Дата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N34" s="544">
        <f t="shared" ca="1" si="1101"/>
        <v>0</v>
      </c>
      <c r="AO34" s="329">
        <f t="array" aca="1" ref="AO34" ca="1">IF(AND(НачИнвП_Дата&lt;=AO$3,(КИнвП_Дата)&gt;AO$3),
             SUMPRODUCT((MONTH(AO$3)&amp;YEAR(AO$3)=MONTH(Кредит_ИнвП[Дата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P34" s="329">
        <f t="array" aca="1" ref="AP34" ca="1">IF(AND(НачИнвП_Дата&lt;=AP$3,(КИнвП_Дата)&gt;AP$3),
             SUMPRODUCT((MONTH(AP$3)&amp;YEAR(AP$3)=MONTH(Кредит_ИнвП[Дата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Q34" s="329">
        <f t="array" aca="1" ref="AQ34" ca="1">IF(AND(НачИнвП_Дата&lt;=AQ$3,(КИнвП_Дата)&gt;AQ$3),
             SUMPRODUCT((MONTH(AQ$3)&amp;YEAR(AQ$3)=MONTH(Кредит_ИнвП[Дата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R34" s="329">
        <f t="array" aca="1" ref="AR34" ca="1">IF(AND(НачИнвП_Дата&lt;=AR$3,(КИнвП_Дата)&gt;AR$3),
             SUMPRODUCT((MONTH(AR$3)&amp;YEAR(AR$3)=MONTH(Кредит_ИнвП[Дата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S34" s="329">
        <f t="array" aca="1" ref="AS34" ca="1">IF(AND(НачИнвП_Дата&lt;=AS$3,(КИнвП_Дата)&gt;AS$3),
             SUMPRODUCT((MONTH(AS$3)&amp;YEAR(AS$3)=MONTH(Кредит_ИнвП[Дата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T34" s="329">
        <f t="array" aca="1" ref="AT34" ca="1">IF(AND(НачИнвП_Дата&lt;=AT$3,(КИнвП_Дата)&gt;AT$3),
             SUMPRODUCT((MONTH(AT$3)&amp;YEAR(AT$3)=MONTH(Кредит_ИнвП[Дата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U34" s="329">
        <f t="array" aca="1" ref="AU34" ca="1">IF(AND(НачИнвП_Дата&lt;=AU$3,(КИнвП_Дата)&gt;AU$3),
             SUMPRODUCT((MONTH(AU$3)&amp;YEAR(AU$3)=MONTH(Кредит_ИнвП[Дата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V34" s="329">
        <f t="array" aca="1" ref="AV34" ca="1">IF(AND(НачИнвП_Дата&lt;=AV$3,(КИнвП_Дата)&gt;AV$3),
             SUMPRODUCT((MONTH(AV$3)&amp;YEAR(AV$3)=MONTH(Кредит_ИнвП[Дата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W34" s="329">
        <f t="array" aca="1" ref="AW34" ca="1">IF(AND(НачИнвП_Дата&lt;=AW$3,(КИнвП_Дата)&gt;AW$3),
             SUMPRODUCT((MONTH(AW$3)&amp;YEAR(AW$3)=MONTH(Кредит_ИнвП[Дата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X34" s="329">
        <f t="array" aca="1" ref="AX34" ca="1">IF(AND(НачИнвП_Дата&lt;=AX$3,(КИнвП_Дата)&gt;AX$3),
             SUMPRODUCT((MONTH(AX$3)&amp;YEAR(AX$3)=MONTH(Кредит_ИнвП[Дата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Y34" s="329">
        <f t="array" aca="1" ref="AY34" ca="1">IF(AND(НачИнвП_Дата&lt;=AY$3,(КИнвП_Дата)&gt;AY$3),
             SUMPRODUCT((MONTH(AY$3)&amp;YEAR(AY$3)=MONTH(Кредит_ИнвП[Дата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AZ34" s="329">
        <f t="array" aca="1" ref="AZ34" ca="1">IF(AND(НачИнвП_Дата&lt;=AZ$3,(КИнвП_Дата)&gt;AZ$3),
             SUMPRODUCT((MONTH(AZ$3)&amp;YEAR(AZ$3)=MONTH(Кредит_ИнвП[Дата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A34" s="544">
        <f t="shared" ca="1" si="1103"/>
        <v>0</v>
      </c>
      <c r="BB34" s="329">
        <f t="array" aca="1" ref="BB34" ca="1">IF(AND(НачИнвП_Дата&lt;=BB$3,(КИнвП_Дата)&gt;BB$3),
             SUMPRODUCT((MONTH(BB$3)&amp;YEAR(BB$3)=MONTH(Кредит_ИнвП[Дата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C34" s="329">
        <f t="array" aca="1" ref="BC34" ca="1">IF(AND(НачИнвП_Дата&lt;=BC$3,(КИнвП_Дата)&gt;BC$3),
             SUMPRODUCT((MONTH(BC$3)&amp;YEAR(BC$3)=MONTH(Кредит_ИнвП[Дата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D34" s="329">
        <f t="array" aca="1" ref="BD34" ca="1">IF(AND(НачИнвП_Дата&lt;=BD$3,(КИнвП_Дата)&gt;BD$3),
             SUMPRODUCT((MONTH(BD$3)&amp;YEAR(BD$3)=MONTH(Кредит_ИнвП[Дата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E34" s="329">
        <f t="array" aca="1" ref="BE34" ca="1">IF(AND(НачИнвП_Дата&lt;=BE$3,(КИнвП_Дата)&gt;BE$3),
             SUMPRODUCT((MONTH(BE$3)&amp;YEAR(BE$3)=MONTH(Кредит_ИнвП[Дата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F34" s="329">
        <f t="array" aca="1" ref="BF34" ca="1">IF(AND(НачИнвП_Дата&lt;=BF$3,(КИнвП_Дата)&gt;BF$3),
             SUMPRODUCT((MONTH(BF$3)&amp;YEAR(BF$3)=MONTH(Кредит_ИнвП[Дата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G34" s="329">
        <f t="array" aca="1" ref="BG34" ca="1">IF(AND(НачИнвП_Дата&lt;=BG$3,(КИнвП_Дата)&gt;BG$3),
             SUMPRODUCT((MONTH(BG$3)&amp;YEAR(BG$3)=MONTH(Кредит_ИнвП[Дата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H34" s="329">
        <f t="array" aca="1" ref="BH34" ca="1">IF(AND(НачИнвП_Дата&lt;=BH$3,(КИнвП_Дата)&gt;BH$3),
             SUMPRODUCT((MONTH(BH$3)&amp;YEAR(BH$3)=MONTH(Кредит_ИнвП[Дата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I34" s="329">
        <f t="array" aca="1" ref="BI34" ca="1">IF(AND(НачИнвП_Дата&lt;=BI$3,(КИнвП_Дата)&gt;BI$3),
             SUMPRODUCT((MONTH(BI$3)&amp;YEAR(BI$3)=MONTH(Кредит_ИнвП[Дата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J34" s="329">
        <f t="array" aca="1" ref="BJ34" ca="1">IF(AND(НачИнвП_Дата&lt;=BJ$3,(КИнвП_Дата)&gt;BJ$3),
             SUMPRODUCT((MONTH(BJ$3)&amp;YEAR(BJ$3)=MONTH(Кредит_ИнвП[Дата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K34" s="329">
        <f t="array" aca="1" ref="BK34" ca="1">IF(AND(НачИнвП_Дата&lt;=BK$3,(КИнвП_Дата)&gt;BK$3),
             SUMPRODUCT((MONTH(BK$3)&amp;YEAR(BK$3)=MONTH(Кредит_ИнвП[Дата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L34" s="329">
        <f t="array" aca="1" ref="BL34" ca="1">IF(AND(НачИнвП_Дата&lt;=BL$3,(КИнвП_Дата)&gt;BL$3),
             SUMPRODUCT((MONTH(BL$3)&amp;YEAR(BL$3)=MONTH(Кредит_ИнвП[Дата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M34" s="329">
        <f t="array" aca="1" ref="BM34" ca="1">IF(AND(НачИнвП_Дата&lt;=BM$3,(КИнвП_Дата)&gt;BM$3),
             SUMPRODUCT((MONTH(BM$3)&amp;YEAR(BM$3)=MONTH(Кредит_ИнвП[Дата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N34" s="544">
        <f t="shared" ca="1" si="1105"/>
        <v>0</v>
      </c>
      <c r="BO34" s="329">
        <f t="array" aca="1" ref="BO34" ca="1">IF(AND(НачИнвП_Дата&lt;=BO$3,(КИнвП_Дата)&gt;BO$3),
             SUMPRODUCT((MONTH(BO$3)&amp;YEAR(BO$3)=MONTH(Кредит_ИнвП[Дата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P34" s="329">
        <f t="array" aca="1" ref="BP34" ca="1">IF(AND(НачИнвП_Дата&lt;=BP$3,(КИнвП_Дата)&gt;BP$3),
             SUMPRODUCT((MONTH(BP$3)&amp;YEAR(BP$3)=MONTH(Кредит_ИнвП[Дата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Q34" s="329">
        <f t="array" aca="1" ref="BQ34" ca="1">IF(AND(НачИнвП_Дата&lt;=BQ$3,(КИнвП_Дата)&gt;BQ$3),
             SUMPRODUCT((MONTH(BQ$3)&amp;YEAR(BQ$3)=MONTH(Кредит_ИнвП[Дата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R34" s="329">
        <f t="array" aca="1" ref="BR34" ca="1">IF(AND(НачИнвП_Дата&lt;=BR$3,(КИнвП_Дата)&gt;BR$3),
             SUMPRODUCT((MONTH(BR$3)&amp;YEAR(BR$3)=MONTH(Кредит_ИнвП[Дата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S34" s="329">
        <f t="array" aca="1" ref="BS34" ca="1">IF(AND(НачИнвП_Дата&lt;=BS$3,(КИнвП_Дата)&gt;BS$3),
             SUMPRODUCT((MONTH(BS$3)&amp;YEAR(BS$3)=MONTH(Кредит_ИнвП[Дата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T34" s="329">
        <f t="array" aca="1" ref="BT34" ca="1">IF(AND(НачИнвП_Дата&lt;=BT$3,(КИнвП_Дата)&gt;BT$3),
             SUMPRODUCT((MONTH(BT$3)&amp;YEAR(BT$3)=MONTH(Кредит_ИнвП[Дата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U34" s="329">
        <f t="array" aca="1" ref="BU34" ca="1">IF(AND(НачИнвП_Дата&lt;=BU$3,(КИнвП_Дата)&gt;BU$3),
             SUMPRODUCT((MONTH(BU$3)&amp;YEAR(BU$3)=MONTH(Кредит_ИнвП[Дата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V34" s="329">
        <f t="array" aca="1" ref="BV34" ca="1">IF(AND(НачИнвП_Дата&lt;=BV$3,(КИнвП_Дата)&gt;BV$3),
             SUMPRODUCT((MONTH(BV$3)&amp;YEAR(BV$3)=MONTH(Кредит_ИнвП[Дата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W34" s="329">
        <f t="array" aca="1" ref="BW34" ca="1">IF(AND(НачИнвП_Дата&lt;=BW$3,(КИнвП_Дата)&gt;BW$3),
             SUMPRODUCT((MONTH(BW$3)&amp;YEAR(BW$3)=MONTH(Кредит_ИнвП[Дата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X34" s="329">
        <f t="array" aca="1" ref="BX34" ca="1">IF(AND(НачИнвП_Дата&lt;=BX$3,(КИнвП_Дата)&gt;BX$3),
             SUMPRODUCT((MONTH(BX$3)&amp;YEAR(BX$3)=MONTH(Кредит_ИнвП[Дата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Y34" s="329">
        <f t="array" aca="1" ref="BY34" ca="1">IF(AND(НачИнвП_Дата&lt;=BY$3,(КИнвП_Дата)&gt;BY$3),
             SUMPRODUCT((MONTH(BY$3)&amp;YEAR(BY$3)=MONTH(Кредит_ИнвП[Дата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BZ34" s="329">
        <f t="array" aca="1" ref="BZ34" ca="1">IF(AND(НачИнвП_Дата&lt;=BZ$3,(КИнвП_Дата)&gt;BZ$3),
             SUMPRODUCT((MONTH(BZ$3)&amp;YEAR(BZ$3)=MONTH(Кредит_ИнвП[Дата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A34" s="544">
        <f t="shared" ca="1" si="1107"/>
        <v>0</v>
      </c>
      <c r="CB34" s="329">
        <f t="array" aca="1" ref="CB34" ca="1">IF(AND(НачИнвП_Дата&lt;=CB$3,(КИнвП_Дата)&gt;CB$3),
             SUMPRODUCT((MONTH(CB$3)&amp;YEAR(CB$3)=MONTH(Кредит_ИнвП[Дата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C34" s="329">
        <f t="array" aca="1" ref="CC34" ca="1">IF(AND(НачИнвП_Дата&lt;=CC$3,(КИнвП_Дата)&gt;CC$3),
             SUMPRODUCT((MONTH(CC$3)&amp;YEAR(CC$3)=MONTH(Кредит_ИнвП[Дата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D34" s="329">
        <f t="array" aca="1" ref="CD34" ca="1">IF(AND(НачИнвП_Дата&lt;=CD$3,(КИнвП_Дата)&gt;CD$3),
             SUMPRODUCT((MONTH(CD$3)&amp;YEAR(CD$3)=MONTH(Кредит_ИнвП[Дата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E34" s="329">
        <f t="array" aca="1" ref="CE34" ca="1">IF(AND(НачИнвП_Дата&lt;=CE$3,(КИнвП_Дата)&gt;CE$3),
             SUMPRODUCT((MONTH(CE$3)&amp;YEAR(CE$3)=MONTH(Кредит_ИнвП[Дата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F34" s="329">
        <f t="array" aca="1" ref="CF34" ca="1">IF(AND(НачИнвП_Дата&lt;=CF$3,(КИнвП_Дата)&gt;CF$3),
             SUMPRODUCT((MONTH(CF$3)&amp;YEAR(CF$3)=MONTH(Кредит_ИнвП[Дата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G34" s="329">
        <f t="array" aca="1" ref="CG34" ca="1">IF(AND(НачИнвП_Дата&lt;=CG$3,(КИнвП_Дата)&gt;CG$3),
             SUMPRODUCT((MONTH(CG$3)&amp;YEAR(CG$3)=MONTH(Кредит_ИнвП[Дата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H34" s="329">
        <f t="array" aca="1" ref="CH34" ca="1">IF(AND(НачИнвП_Дата&lt;=CH$3,(КИнвП_Дата)&gt;CH$3),
             SUMPRODUCT((MONTH(CH$3)&amp;YEAR(CH$3)=MONTH(Кредит_ИнвП[Дата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I34" s="329">
        <f t="array" aca="1" ref="CI34" ca="1">IF(AND(НачИнвП_Дата&lt;=CI$3,(КИнвП_Дата)&gt;CI$3),
             SUMPRODUCT((MONTH(CI$3)&amp;YEAR(CI$3)=MONTH(Кредит_ИнвП[Дата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J34" s="329">
        <f t="array" aca="1" ref="CJ34" ca="1">IF(AND(НачИнвП_Дата&lt;=CJ$3,(КИнвП_Дата)&gt;CJ$3),
             SUMPRODUCT((MONTH(CJ$3)&amp;YEAR(CJ$3)=MONTH(Кредит_ИнвП[Дата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K34" s="329">
        <f t="array" aca="1" ref="CK34" ca="1">IF(AND(НачИнвП_Дата&lt;=CK$3,(КИнвП_Дата)&gt;CK$3),
             SUMPRODUCT((MONTH(CK$3)&amp;YEAR(CK$3)=MONTH(Кредит_ИнвП[Дата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L34" s="329">
        <f t="array" aca="1" ref="CL34" ca="1">IF(AND(НачИнвП_Дата&lt;=CL$3,(КИнвП_Дата)&gt;CL$3),
             SUMPRODUCT((MONTH(CL$3)&amp;YEAR(CL$3)=MONTH(Кредит_ИнвП[Дата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M34" s="329">
        <f t="array" aca="1" ref="CM34" ca="1">IF(AND(НачИнвП_Дата&lt;=CM$3,(КИнвП_Дата)&gt;CM$3),
             SUMPRODUCT((MONTH(CM$3)&amp;YEAR(CM$3)=MONTH(Кредит_ИнвП[Дата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N34" s="544">
        <f t="shared" ca="1" si="1109"/>
        <v>0</v>
      </c>
      <c r="CO34" s="329">
        <f t="array" aca="1" ref="CO34" ca="1">IF(AND(НачИнвП_Дата&lt;=CO$3,(КИнвП_Дата)&gt;CO$3),
             SUMPRODUCT((MONTH(CO$3)&amp;YEAR(CO$3)=MONTH(Кредит_ИнвП[Дата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P34" s="329">
        <f t="array" aca="1" ref="CP34" ca="1">IF(AND(НачИнвП_Дата&lt;=CP$3,(КИнвП_Дата)&gt;CP$3),
             SUMPRODUCT((MONTH(CP$3)&amp;YEAR(CP$3)=MONTH(Кредит_ИнвП[Дата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Q34" s="329">
        <f t="array" aca="1" ref="CQ34" ca="1">IF(AND(НачИнвП_Дата&lt;=CQ$3,(КИнвП_Дата)&gt;CQ$3),
             SUMPRODUCT((MONTH(CQ$3)&amp;YEAR(CQ$3)=MONTH(Кредит_ИнвП[Дата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R34" s="329">
        <f t="array" aca="1" ref="CR34" ca="1">IF(AND(НачИнвП_Дата&lt;=CR$3,(КИнвП_Дата)&gt;CR$3),
             SUMPRODUCT((MONTH(CR$3)&amp;YEAR(CR$3)=MONTH(Кредит_ИнвП[Дата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S34" s="329">
        <f t="array" aca="1" ref="CS34" ca="1">IF(AND(НачИнвП_Дата&lt;=CS$3,(КИнвП_Дата)&gt;CS$3),
             SUMPRODUCT((MONTH(CS$3)&amp;YEAR(CS$3)=MONTH(Кредит_ИнвП[Дата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T34" s="329">
        <f t="array" aca="1" ref="CT34" ca="1">IF(AND(НачИнвП_Дата&lt;=CT$3,(КИнвП_Дата)&gt;CT$3),
             SUMPRODUCT((MONTH(CT$3)&amp;YEAR(CT$3)=MONTH(Кредит_ИнвП[Дата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U34" s="329">
        <f t="array" aca="1" ref="CU34" ca="1">IF(AND(НачИнвП_Дата&lt;=CU$3,(КИнвП_Дата)&gt;CU$3),
             SUMPRODUCT((MONTH(CU$3)&amp;YEAR(CU$3)=MONTH(Кредит_ИнвП[Дата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V34" s="329">
        <f t="array" aca="1" ref="CV34" ca="1">IF(AND(НачИнвП_Дата&lt;=CV$3,(КИнвП_Дата)&gt;CV$3),
             SUMPRODUCT((MONTH(CV$3)&amp;YEAR(CV$3)=MONTH(Кредит_ИнвП[Дата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W34" s="329">
        <f t="array" aca="1" ref="CW34" ca="1">IF(AND(НачИнвП_Дата&lt;=CW$3,(КИнвП_Дата)&gt;CW$3),
             SUMPRODUCT((MONTH(CW$3)&amp;YEAR(CW$3)=MONTH(Кредит_ИнвП[Дата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X34" s="329">
        <f t="array" aca="1" ref="CX34" ca="1">IF(AND(НачИнвП_Дата&lt;=CX$3,(КИнвП_Дата)&gt;CX$3),
             SUMPRODUCT((MONTH(CX$3)&amp;YEAR(CX$3)=MONTH(Кредит_ИнвП[Дата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Y34" s="329">
        <f t="array" aca="1" ref="CY34" ca="1">IF(AND(НачИнвП_Дата&lt;=CY$3,(КИнвП_Дата)&gt;CY$3),
             SUMPRODUCT((MONTH(CY$3)&amp;YEAR(CY$3)=MONTH(Кредит_ИнвП[Дата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CZ34" s="329">
        <f t="array" aca="1" ref="CZ34" ca="1">IF(AND(НачИнвП_Дата&lt;=CZ$3,(КИнвП_Дата)&gt;CZ$3),
             SUMPRODUCT((MONTH(CZ$3)&amp;YEAR(CZ$3)=MONTH(Кредит_ИнвП[Дата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A34" s="544">
        <f t="shared" ca="1" si="1111"/>
        <v>0</v>
      </c>
      <c r="DB34" s="329">
        <f t="array" aca="1" ref="DB34" ca="1">IF(AND(НачИнвП_Дата&lt;=DB$3,(КИнвП_Дата)&gt;DB$3),
             SUMPRODUCT((MONTH(DB$3)&amp;YEAR(DB$3)=MONTH(Кредит_ИнвП[Дата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C34" s="329">
        <f t="array" aca="1" ref="DC34" ca="1">IF(AND(НачИнвП_Дата&lt;=DC$3,(КИнвП_Дата)&gt;DC$3),
             SUMPRODUCT((MONTH(DC$3)&amp;YEAR(DC$3)=MONTH(Кредит_ИнвП[Дата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D34" s="329">
        <f t="array" aca="1" ref="DD34" ca="1">IF(AND(НачИнвП_Дата&lt;=DD$3,(КИнвП_Дата)&gt;DD$3),
             SUMPRODUCT((MONTH(DD$3)&amp;YEAR(DD$3)=MONTH(Кредит_ИнвП[Дата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E34" s="329">
        <f t="array" aca="1" ref="DE34" ca="1">IF(AND(НачИнвП_Дата&lt;=DE$3,(КИнвП_Дата)&gt;DE$3),
             SUMPRODUCT((MONTH(DE$3)&amp;YEAR(DE$3)=MONTH(Кредит_ИнвП[Дата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F34" s="329">
        <f t="array" aca="1" ref="DF34" ca="1">IF(AND(НачИнвП_Дата&lt;=DF$3,(КИнвП_Дата)&gt;DF$3),
             SUMPRODUCT((MONTH(DF$3)&amp;YEAR(DF$3)=MONTH(Кредит_ИнвП[Дата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G34" s="329">
        <f t="array" aca="1" ref="DG34" ca="1">IF(AND(НачИнвП_Дата&lt;=DG$3,(КИнвП_Дата)&gt;DG$3),
             SUMPRODUCT((MONTH(DG$3)&amp;YEAR(DG$3)=MONTH(Кредит_ИнвП[Дата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H34" s="329">
        <f t="array" aca="1" ref="DH34" ca="1">IF(AND(НачИнвП_Дата&lt;=DH$3,(КИнвП_Дата)&gt;DH$3),
             SUMPRODUCT((MONTH(DH$3)&amp;YEAR(DH$3)=MONTH(Кредит_ИнвП[Дата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I34" s="329">
        <f t="array" aca="1" ref="DI34" ca="1">IF(AND(НачИнвП_Дата&lt;=DI$3,(КИнвП_Дата)&gt;DI$3),
             SUMPRODUCT((MONTH(DI$3)&amp;YEAR(DI$3)=MONTH(Кредит_ИнвП[Дата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J34" s="329">
        <f t="array" aca="1" ref="DJ34" ca="1">IF(AND(НачИнвП_Дата&lt;=DJ$3,(КИнвП_Дата)&gt;DJ$3),
             SUMPRODUCT((MONTH(DJ$3)&amp;YEAR(DJ$3)=MONTH(Кредит_ИнвП[Дата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K34" s="329">
        <f t="array" aca="1" ref="DK34" ca="1">IF(AND(НачИнвП_Дата&lt;=DK$3,(КИнвП_Дата)&gt;DK$3),
             SUMPRODUCT((MONTH(DK$3)&amp;YEAR(DK$3)=MONTH(Кредит_ИнвП[Дата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L34" s="329">
        <f t="array" aca="1" ref="DL34" ca="1">IF(AND(НачИнвП_Дата&lt;=DL$3,(КИнвП_Дата)&gt;DL$3),
             SUMPRODUCT((MONTH(DL$3)&amp;YEAR(DL$3)=MONTH(Кредит_ИнвП[Дата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M34" s="329">
        <f t="array" aca="1" ref="DM34" ca="1">IF(AND(НачИнвП_Дата&lt;=DM$3,(КИнвП_Дата)&gt;DM$3),
             SUMPRODUCT((MONTH(DM$3)&amp;YEAR(DM$3)=MONTH(Кредит_ИнвП[Дата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N34" s="544">
        <f t="shared" ca="1" si="1113"/>
        <v>0</v>
      </c>
      <c r="DO34" s="329">
        <f t="array" aca="1" ref="DO34" ca="1">IF(AND(НачИнвП_Дата&lt;=DO$3,(КИнвП_Дата)&gt;DO$3),
             SUMPRODUCT((MONTH(DO$3)&amp;YEAR(DO$3)=MONTH(Кредит_ИнвП[Дата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P34" s="329">
        <f t="array" aca="1" ref="DP34" ca="1">IF(AND(НачИнвП_Дата&lt;=DP$3,(КИнвП_Дата)&gt;DP$3),
             SUMPRODUCT((MONTH(DP$3)&amp;YEAR(DP$3)=MONTH(Кредит_ИнвП[Дата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Q34" s="329">
        <f t="array" aca="1" ref="DQ34" ca="1">IF(AND(НачИнвП_Дата&lt;=DQ$3,(КИнвП_Дата)&gt;DQ$3),
             SUMPRODUCT((MONTH(DQ$3)&amp;YEAR(DQ$3)=MONTH(Кредит_ИнвП[Дата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R34" s="329">
        <f t="array" aca="1" ref="DR34" ca="1">IF(AND(НачИнвП_Дата&lt;=DR$3,(КИнвП_Дата)&gt;DR$3),
             SUMPRODUCT((MONTH(DR$3)&amp;YEAR(DR$3)=MONTH(Кредит_ИнвП[Дата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S34" s="329">
        <f t="array" aca="1" ref="DS34" ca="1">IF(AND(НачИнвП_Дата&lt;=DS$3,(КИнвП_Дата)&gt;DS$3),
             SUMPRODUCT((MONTH(DS$3)&amp;YEAR(DS$3)=MONTH(Кредит_ИнвП[Дата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T34" s="329">
        <f t="array" aca="1" ref="DT34" ca="1">IF(AND(НачИнвП_Дата&lt;=DT$3,(КИнвП_Дата)&gt;DT$3),
             SUMPRODUCT((MONTH(DT$3)&amp;YEAR(DT$3)=MONTH(Кредит_ИнвП[Дата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U34" s="329">
        <f t="array" aca="1" ref="DU34" ca="1">IF(AND(НачИнвП_Дата&lt;=DU$3,(КИнвП_Дата)&gt;DU$3),
             SUMPRODUCT((MONTH(DU$3)&amp;YEAR(DU$3)=MONTH(Кредит_ИнвП[Дата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V34" s="329">
        <f t="array" aca="1" ref="DV34" ca="1">IF(AND(НачИнвП_Дата&lt;=DV$3,(КИнвП_Дата)&gt;DV$3),
             SUMPRODUCT((MONTH(DV$3)&amp;YEAR(DV$3)=MONTH(Кредит_ИнвП[Дата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W34" s="329">
        <f t="array" aca="1" ref="DW34" ca="1">IF(AND(НачИнвП_Дата&lt;=DW$3,(КИнвП_Дата)&gt;DW$3),
             SUMPRODUCT((MONTH(DW$3)&amp;YEAR(DW$3)=MONTH(Кредит_ИнвП[Дата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X34" s="329">
        <f t="array" aca="1" ref="DX34" ca="1">IF(AND(НачИнвП_Дата&lt;=DX$3,(КИнвП_Дата)&gt;DX$3),
             SUMPRODUCT((MONTH(DX$3)&amp;YEAR(DX$3)=MONTH(Кредит_ИнвП[Дата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Y34" s="329">
        <f t="array" aca="1" ref="DY34" ca="1">IF(AND(НачИнвП_Дата&lt;=DY$3,(КИнвП_Дата)&gt;DY$3),
             SUMPRODUCT((MONTH(DY$3)&amp;YEAR(DY$3)=MONTH(Кредит_ИнвП[Дата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DZ34" s="329">
        <f t="array" aca="1" ref="DZ34" ca="1">IF(AND(НачИнвП_Дата&lt;=DZ$3,(КИнвП_Дата)&gt;DZ$3),
             SUMPRODUCT((MONTH(DZ$3)&amp;YEAR(DZ$3)=MONTH(Кредит_ИнвП[Дата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A34" s="544">
        <f t="shared" ca="1" si="1115"/>
        <v>0</v>
      </c>
      <c r="EB34" s="329">
        <f t="array" aca="1" ref="EB34" ca="1">IF(AND(НачИнвП_Дата&lt;=EB$3,(КИнвП_Дата)&gt;EB$3),
             SUMPRODUCT((MONTH(EB$3)&amp;YEAR(EB$3)=MONTH(Кредит_ИнвП[Дата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C34" s="329">
        <f t="array" aca="1" ref="EC34" ca="1">IF(AND(НачИнвП_Дата&lt;=EC$3,(КИнвП_Дата)&gt;EC$3),
             SUMPRODUCT((MONTH(EC$3)&amp;YEAR(EC$3)=MONTH(Кредит_ИнвП[Дата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D34" s="329">
        <f t="array" aca="1" ref="ED34" ca="1">IF(AND(НачИнвП_Дата&lt;=ED$3,(КИнвП_Дата)&gt;ED$3),
             SUMPRODUCT((MONTH(ED$3)&amp;YEAR(ED$3)=MONTH(Кредит_ИнвП[Дата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E34" s="329">
        <f t="array" aca="1" ref="EE34" ca="1">IF(AND(НачИнвП_Дата&lt;=EE$3,(КИнвП_Дата)&gt;EE$3),
             SUMPRODUCT((MONTH(EE$3)&amp;YEAR(EE$3)=MONTH(Кредит_ИнвП[Дата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F34" s="329">
        <f t="array" aca="1" ref="EF34" ca="1">IF(AND(НачИнвП_Дата&lt;=EF$3,(КИнвП_Дата)&gt;EF$3),
             SUMPRODUCT((MONTH(EF$3)&amp;YEAR(EF$3)=MONTH(Кредит_ИнвП[Дата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G34" s="329">
        <f t="array" aca="1" ref="EG34" ca="1">IF(AND(НачИнвП_Дата&lt;=EG$3,(КИнвП_Дата)&gt;EG$3),
             SUMPRODUCT((MONTH(EG$3)&amp;YEAR(EG$3)=MONTH(Кредит_ИнвП[Дата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H34" s="329">
        <f t="array" aca="1" ref="EH34" ca="1">IF(AND(НачИнвП_Дата&lt;=EH$3,(КИнвП_Дата)&gt;EH$3),
             SUMPRODUCT((MONTH(EH$3)&amp;YEAR(EH$3)=MONTH(Кредит_ИнвП[Дата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I34" s="329">
        <f t="array" aca="1" ref="EI34" ca="1">IF(AND(НачИнвП_Дата&lt;=EI$3,(КИнвП_Дата)&gt;EI$3),
             SUMPRODUCT((MONTH(EI$3)&amp;YEAR(EI$3)=MONTH(Кредит_ИнвП[Дата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J34" s="329">
        <f t="array" aca="1" ref="EJ34" ca="1">IF(AND(НачИнвП_Дата&lt;=EJ$3,(КИнвП_Дата)&gt;EJ$3),
             SUMPRODUCT((MONTH(EJ$3)&amp;YEAR(EJ$3)=MONTH(Кредит_ИнвП[Дата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K34" s="329">
        <f t="array" aca="1" ref="EK34" ca="1">IF(AND(НачИнвП_Дата&lt;=EK$3,(КИнвП_Дата)&gt;EK$3),
             SUMPRODUCT((MONTH(EK$3)&amp;YEAR(EK$3)=MONTH(Кредит_ИнвП[Дата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L34" s="329">
        <f t="array" aca="1" ref="EL34" ca="1">IF(AND(НачИнвП_Дата&lt;=EL$3,(КИнвП_Дата)&gt;EL$3),
             SUMPRODUCT((MONTH(EL$3)&amp;YEAR(EL$3)=MONTH(Кредит_ИнвП[Дата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M34" s="329">
        <f t="array" aca="1" ref="EM34" ca="1">IF(AND(НачИнвП_Дата&lt;=EM$3,(КИнвП_Дата)&gt;EM$3),
             SUMPRODUCT((MONTH(EM$3)&amp;YEAR(EM$3)=MONTH(Кредит_ИнвП[Дата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N34" s="544">
        <f t="shared" ca="1" si="1117"/>
        <v>0</v>
      </c>
      <c r="EO34" s="329">
        <f t="array" aca="1" ref="EO34" ca="1">IF(AND(НачИнвП_Дата&lt;=EO$3,(КИнвП_Дата)&gt;EO$3),
             SUMPRODUCT((MONTH(EO$3)&amp;YEAR(EO$3)=MONTH(Кредит_ИнвП[Дата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P34" s="329">
        <f t="array" aca="1" ref="EP34" ca="1">IF(AND(НачИнвП_Дата&lt;=EP$3,(КИнвП_Дата)&gt;EP$3),
             SUMPRODUCT((MONTH(EP$3)&amp;YEAR(EP$3)=MONTH(Кредит_ИнвП[Дата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Q34" s="329">
        <f t="array" aca="1" ref="EQ34" ca="1">IF(AND(НачИнвП_Дата&lt;=EQ$3,(КИнвП_Дата)&gt;EQ$3),
             SUMPRODUCT((MONTH(EQ$3)&amp;YEAR(EQ$3)=MONTH(Кредит_ИнвП[Дата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R34" s="329">
        <f t="array" aca="1" ref="ER34" ca="1">IF(AND(НачИнвП_Дата&lt;=ER$3,(КИнвП_Дата)&gt;ER$3),
             SUMPRODUCT((MONTH(ER$3)&amp;YEAR(ER$3)=MONTH(Кредит_ИнвП[Дата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S34" s="329">
        <f t="array" aca="1" ref="ES34" ca="1">IF(AND(НачИнвП_Дата&lt;=ES$3,(КИнвП_Дата)&gt;ES$3),
             SUMPRODUCT((MONTH(ES$3)&amp;YEAR(ES$3)=MONTH(Кредит_ИнвП[Дата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T34" s="329">
        <f t="array" aca="1" ref="ET34" ca="1">IF(AND(НачИнвП_Дата&lt;=ET$3,(КИнвП_Дата)&gt;ET$3),
             SUMPRODUCT((MONTH(ET$3)&amp;YEAR(ET$3)=MONTH(Кредит_ИнвП[Дата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U34" s="329">
        <f t="array" aca="1" ref="EU34" ca="1">IF(AND(НачИнвП_Дата&lt;=EU$3,(КИнвП_Дата)&gt;EU$3),
             SUMPRODUCT((MONTH(EU$3)&amp;YEAR(EU$3)=MONTH(Кредит_ИнвП[Дата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V34" s="329">
        <f t="array" aca="1" ref="EV34" ca="1">IF(AND(НачИнвП_Дата&lt;=EV$3,(КИнвП_Дата)&gt;EV$3),
             SUMPRODUCT((MONTH(EV$3)&amp;YEAR(EV$3)=MONTH(Кредит_ИнвП[Дата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W34" s="329">
        <f t="array" aca="1" ref="EW34" ca="1">IF(AND(НачИнвП_Дата&lt;=EW$3,(КИнвП_Дата)&gt;EW$3),
             SUMPRODUCT((MONTH(EW$3)&amp;YEAR(EW$3)=MONTH(Кредит_ИнвП[Дата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X34" s="329">
        <f t="array" aca="1" ref="EX34" ca="1">IF(AND(НачИнвП_Дата&lt;=EX$3,(КИнвП_Дата)&gt;EX$3),
             SUMPRODUCT((MONTH(EX$3)&amp;YEAR(EX$3)=MONTH(Кредит_ИнвП[Дата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Y34" s="329">
        <f t="array" aca="1" ref="EY34" ca="1">IF(AND(НачИнвП_Дата&lt;=EY$3,(КИнвП_Дата)&gt;EY$3),
             SUMPRODUCT((MONTH(EY$3)&amp;YEAR(EY$3)=MONTH(Кредит_ИнвП[Дата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EZ34" s="329">
        <f t="array" aca="1" ref="EZ34" ca="1">IF(AND(НачИнвП_Дата&lt;=EZ$3,(КИнвП_Дата)&gt;EZ$3),
             SUMPRODUCT((MONTH(EZ$3)&amp;YEAR(EZ$3)=MONTH(Кредит_ИнвП[Дата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A34" s="544">
        <f t="shared" ca="1" si="1119"/>
        <v>0</v>
      </c>
      <c r="FB34" s="329">
        <f t="array" aca="1" ref="FB34" ca="1">IF(AND(НачИнвП_Дата&lt;=FB$3,(КИнвП_Дата)&gt;FB$3),
             SUMPRODUCT((MONTH(FB$3)&amp;YEAR(FB$3)=MONTH(Кредит_ИнвП[Дата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C34" s="329">
        <f t="array" aca="1" ref="FC34" ca="1">IF(AND(НачИнвП_Дата&lt;=FC$3,(КИнвП_Дата)&gt;FC$3),
             SUMPRODUCT((MONTH(FC$3)&amp;YEAR(FC$3)=MONTH(Кредит_ИнвП[Дата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D34" s="329">
        <f t="array" aca="1" ref="FD34" ca="1">IF(AND(НачИнвП_Дата&lt;=FD$3,(КИнвП_Дата)&gt;FD$3),
             SUMPRODUCT((MONTH(FD$3)&amp;YEAR(FD$3)=MONTH(Кредит_ИнвП[Дата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E34" s="329">
        <f t="array" aca="1" ref="FE34" ca="1">IF(AND(НачИнвП_Дата&lt;=FE$3,(КИнвП_Дата)&gt;FE$3),
             SUMPRODUCT((MONTH(FE$3)&amp;YEAR(FE$3)=MONTH(Кредит_ИнвП[Дата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F34" s="329">
        <f t="array" aca="1" ref="FF34" ca="1">IF(AND(НачИнвП_Дата&lt;=FF$3,(КИнвП_Дата)&gt;FF$3),
             SUMPRODUCT((MONTH(FF$3)&amp;YEAR(FF$3)=MONTH(Кредит_ИнвП[Дата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G34" s="329">
        <f t="array" aca="1" ref="FG34" ca="1">IF(AND(НачИнвП_Дата&lt;=FG$3,(КИнвП_Дата)&gt;FG$3),
             SUMPRODUCT((MONTH(FG$3)&amp;YEAR(FG$3)=MONTH(Кредит_ИнвП[Дата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H34" s="329">
        <f t="array" aca="1" ref="FH34" ca="1">IF(AND(НачИнвП_Дата&lt;=FH$3,(КИнвП_Дата)&gt;FH$3),
             SUMPRODUCT((MONTH(FH$3)&amp;YEAR(FH$3)=MONTH(Кредит_ИнвП[Дата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I34" s="329">
        <f t="array" aca="1" ref="FI34" ca="1">IF(AND(НачИнвП_Дата&lt;=FI$3,(КИнвП_Дата)&gt;FI$3),
             SUMPRODUCT((MONTH(FI$3)&amp;YEAR(FI$3)=MONTH(Кредит_ИнвП[Дата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J34" s="329">
        <f t="array" aca="1" ref="FJ34" ca="1">IF(AND(НачИнвП_Дата&lt;=FJ$3,(КИнвП_Дата)&gt;FJ$3),
             SUMPRODUCT((MONTH(FJ$3)&amp;YEAR(FJ$3)=MONTH(Кредит_ИнвП[Дата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K34" s="329">
        <f t="array" aca="1" ref="FK34" ca="1">IF(AND(НачИнвП_Дата&lt;=FK$3,(КИнвП_Дата)&gt;FK$3),
             SUMPRODUCT((MONTH(FK$3)&amp;YEAR(FK$3)=MONTH(Кредит_ИнвП[Дата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L34" s="329">
        <f t="array" aca="1" ref="FL34" ca="1">IF(AND(НачИнвП_Дата&lt;=FL$3,(КИнвП_Дата)&gt;FL$3),
             SUMPRODUCT((MONTH(FL$3)&amp;YEAR(FL$3)=MONTH(Кредит_ИнвП[Дата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M34" s="329">
        <f t="array" aca="1" ref="FM34" ca="1">IF(AND(НачИнвП_Дата&lt;=FM$3,(КИнвП_Дата)&gt;FM$3),
             SUMPRODUCT((MONTH(FM$3)&amp;YEAR(FM$3)=MONTH(Кредит_ИнвП[Дата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N34" s="544">
        <f t="shared" ca="1" si="1121"/>
        <v>0</v>
      </c>
      <c r="FO34" s="329">
        <f t="array" aca="1" ref="FO34" ca="1">IF(AND(НачИнвП_Дата&lt;=FO$3,(КИнвП_Дата)&gt;FO$3),
             SUMPRODUCT((MONTH(FO$3)&amp;YEAR(FO$3)=MONTH(Кредит_ИнвП[Дата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P34" s="329">
        <f t="array" aca="1" ref="FP34" ca="1">IF(AND(НачИнвП_Дата&lt;=FP$3,(КИнвП_Дата)&gt;FP$3),
             SUMPRODUCT((MONTH(FP$3)&amp;YEAR(FP$3)=MONTH(Кредит_ИнвП[Дата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Q34" s="329">
        <f t="array" aca="1" ref="FQ34" ca="1">IF(AND(НачИнвП_Дата&lt;=FQ$3,(КИнвП_Дата)&gt;FQ$3),
             SUMPRODUCT((MONTH(FQ$3)&amp;YEAR(FQ$3)=MONTH(Кредит_ИнвП[Дата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R34" s="329">
        <f t="array" aca="1" ref="FR34" ca="1">IF(AND(НачИнвП_Дата&lt;=FR$3,(КИнвП_Дата)&gt;FR$3),
             SUMPRODUCT((MONTH(FR$3)&amp;YEAR(FR$3)=MONTH(Кредит_ИнвП[Дата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S34" s="329">
        <f t="array" aca="1" ref="FS34" ca="1">IF(AND(НачИнвП_Дата&lt;=FS$3,(КИнвП_Дата)&gt;FS$3),
             SUMPRODUCT((MONTH(FS$3)&amp;YEAR(FS$3)=MONTH(Кредит_ИнвП[Дата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T34" s="329">
        <f t="array" aca="1" ref="FT34" ca="1">IF(AND(НачИнвП_Дата&lt;=FT$3,(КИнвП_Дата)&gt;FT$3),
             SUMPRODUCT((MONTH(FT$3)&amp;YEAR(FT$3)=MONTH(Кредит_ИнвП[Дата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U34" s="329">
        <f t="array" aca="1" ref="FU34" ca="1">IF(AND(НачИнвП_Дата&lt;=FU$3,(КИнвП_Дата)&gt;FU$3),
             SUMPRODUCT((MONTH(FU$3)&amp;YEAR(FU$3)=MONTH(Кредит_ИнвП[Дата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V34" s="329">
        <f t="array" aca="1" ref="FV34" ca="1">IF(AND(НачИнвП_Дата&lt;=FV$3,(КИнвП_Дата)&gt;FV$3),
             SUMPRODUCT((MONTH(FV$3)&amp;YEAR(FV$3)=MONTH(Кредит_ИнвП[Дата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W34" s="329">
        <f t="array" aca="1" ref="FW34" ca="1">IF(AND(НачИнвП_Дата&lt;=FW$3,(КИнвП_Дата)&gt;FW$3),
             SUMPRODUCT((MONTH(FW$3)&amp;YEAR(FW$3)=MONTH(Кредит_ИнвП[Дата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X34" s="329">
        <f t="array" aca="1" ref="FX34" ca="1">IF(AND(НачИнвП_Дата&lt;=FX$3,(КИнвП_Дата)&gt;FX$3),
             SUMPRODUCT((MONTH(FX$3)&amp;YEAR(FX$3)=MONTH(Кредит_ИнвП[Дата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Y34" s="329">
        <f t="array" aca="1" ref="FY34" ca="1">IF(AND(НачИнвП_Дата&lt;=FY$3,(КИнвП_Дата)&gt;FY$3),
             SUMPRODUCT((MONTH(FY$3)&amp;YEAR(FY$3)=MONTH(Кредит_ИнвП[Дата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FZ34" s="329">
        <f t="array" aca="1" ref="FZ34" ca="1">IF(AND(НачИнвП_Дата&lt;=FZ$3,(КИнвП_Дата)&gt;FZ$3),
             SUMPRODUCT((MONTH(FZ$3)&amp;YEAR(FZ$3)=MONTH(Кредит_ИнвП[Дата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A34" s="544">
        <f t="shared" ca="1" si="1123"/>
        <v>0</v>
      </c>
      <c r="GB34" s="329">
        <f t="array" aca="1" ref="GB34" ca="1">IF(AND(НачИнвП_Дата&lt;=GB$3,(КИнвП_Дата)&gt;GB$3),
             SUMPRODUCT((MONTH(GB$3)&amp;YEAR(GB$3)=MONTH(Кредит_ИнвП[Дата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C34" s="329">
        <f t="array" aca="1" ref="GC34" ca="1">IF(AND(НачИнвП_Дата&lt;=GC$3,(КИнвП_Дата)&gt;GC$3),
             SUMPRODUCT((MONTH(GC$3)&amp;YEAR(GC$3)=MONTH(Кредит_ИнвП[Дата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D34" s="329">
        <f t="array" aca="1" ref="GD34" ca="1">IF(AND(НачИнвП_Дата&lt;=GD$3,(КИнвП_Дата)&gt;GD$3),
             SUMPRODUCT((MONTH(GD$3)&amp;YEAR(GD$3)=MONTH(Кредит_ИнвП[Дата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E34" s="329">
        <f t="array" aca="1" ref="GE34" ca="1">IF(AND(НачИнвП_Дата&lt;=GE$3,(КИнвП_Дата)&gt;GE$3),
             SUMPRODUCT((MONTH(GE$3)&amp;YEAR(GE$3)=MONTH(Кредит_ИнвП[Дата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F34" s="329">
        <f t="array" aca="1" ref="GF34" ca="1">IF(AND(НачИнвП_Дата&lt;=GF$3,(КИнвП_Дата)&gt;GF$3),
             SUMPRODUCT((MONTH(GF$3)&amp;YEAR(GF$3)=MONTH(Кредит_ИнвП[Дата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G34" s="329">
        <f t="array" aca="1" ref="GG34" ca="1">IF(AND(НачИнвП_Дата&lt;=GG$3,(КИнвП_Дата)&gt;GG$3),
             SUMPRODUCT((MONTH(GG$3)&amp;YEAR(GG$3)=MONTH(Кредит_ИнвП[Дата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H34" s="329">
        <f t="array" aca="1" ref="GH34" ca="1">IF(AND(НачИнвП_Дата&lt;=GH$3,(КИнвП_Дата)&gt;GH$3),
             SUMPRODUCT((MONTH(GH$3)&amp;YEAR(GH$3)=MONTH(Кредит_ИнвП[Дата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I34" s="329">
        <f t="array" aca="1" ref="GI34" ca="1">IF(AND(НачИнвП_Дата&lt;=GI$3,(КИнвП_Дата)&gt;GI$3),
             SUMPRODUCT((MONTH(GI$3)&amp;YEAR(GI$3)=MONTH(Кредит_ИнвП[Дата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J34" s="329">
        <f t="array" aca="1" ref="GJ34" ca="1">IF(AND(НачИнвП_Дата&lt;=GJ$3,(КИнвП_Дата)&gt;GJ$3),
             SUMPRODUCT((MONTH(GJ$3)&amp;YEAR(GJ$3)=MONTH(Кредит_ИнвП[Дата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K34" s="329">
        <f t="array" aca="1" ref="GK34" ca="1">IF(AND(НачИнвП_Дата&lt;=GK$3,(КИнвП_Дата)&gt;GK$3),
             SUMPRODUCT((MONTH(GK$3)&amp;YEAR(GK$3)=MONTH(Кредит_ИнвП[Дата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L34" s="329">
        <f t="array" aca="1" ref="GL34" ca="1">IF(AND(НачИнвП_Дата&lt;=GL$3,(КИнвП_Дата)&gt;GL$3),
             SUMPRODUCT((MONTH(GL$3)&amp;YEAR(GL$3)=MONTH(Кредит_ИнвП[Дата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M34" s="329">
        <f t="array" aca="1" ref="GM34" ca="1">IF(AND(НачИнвП_Дата&lt;=GM$3,(КИнвП_Дата)&gt;GM$3),
             SUMPRODUCT((MONTH(GM$3)&amp;YEAR(GM$3)=MONTH(Кредит_ИнвП[Дата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N34" s="544">
        <f t="shared" ca="1" si="1125"/>
        <v>0</v>
      </c>
      <c r="GO34" s="329">
        <f t="array" aca="1" ref="GO34" ca="1">IF(AND(НачИнвП_Дата&lt;=GO$3,(КИнвП_Дата)&gt;GO$3),
             SUMPRODUCT((MONTH(GO$3)&amp;YEAR(GO$3)=MONTH(Кредит_ИнвП[Дата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P34" s="329">
        <f t="array" aca="1" ref="GP34" ca="1">IF(AND(НачИнвП_Дата&lt;=GP$3,(КИнвП_Дата)&gt;GP$3),
             SUMPRODUCT((MONTH(GP$3)&amp;YEAR(GP$3)=MONTH(Кредит_ИнвП[Дата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Q34" s="329">
        <f t="array" aca="1" ref="GQ34" ca="1">IF(AND(НачИнвП_Дата&lt;=GQ$3,(КИнвП_Дата)&gt;GQ$3),
             SUMPRODUCT((MONTH(GQ$3)&amp;YEAR(GQ$3)=MONTH(Кредит_ИнвП[Дата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R34" s="329">
        <f t="array" aca="1" ref="GR34" ca="1">IF(AND(НачИнвП_Дата&lt;=GR$3,(КИнвП_Дата)&gt;GR$3),
             SUMPRODUCT((MONTH(GR$3)&amp;YEAR(GR$3)=MONTH(Кредит_ИнвП[Дата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S34" s="329">
        <f t="array" aca="1" ref="GS34" ca="1">IF(AND(НачИнвП_Дата&lt;=GS$3,(КИнвП_Дата)&gt;GS$3),
             SUMPRODUCT((MONTH(GS$3)&amp;YEAR(GS$3)=MONTH(Кредит_ИнвП[Дата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T34" s="329">
        <f t="array" aca="1" ref="GT34" ca="1">IF(AND(НачИнвП_Дата&lt;=GT$3,(КИнвП_Дата)&gt;GT$3),
             SUMPRODUCT((MONTH(GT$3)&amp;YEAR(GT$3)=MONTH(Кредит_ИнвП[Дата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U34" s="329">
        <f t="array" aca="1" ref="GU34" ca="1">IF(AND(НачИнвП_Дата&lt;=GU$3,(КИнвП_Дата)&gt;GU$3),
             SUMPRODUCT((MONTH(GU$3)&amp;YEAR(GU$3)=MONTH(Кредит_ИнвП[Дата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V34" s="329">
        <f t="array" aca="1" ref="GV34" ca="1">IF(AND(НачИнвП_Дата&lt;=GV$3,(КИнвП_Дата)&gt;GV$3),
             SUMPRODUCT((MONTH(GV$3)&amp;YEAR(GV$3)=MONTH(Кредит_ИнвП[Дата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W34" s="329">
        <f t="array" aca="1" ref="GW34" ca="1">IF(AND(НачИнвП_Дата&lt;=GW$3,(КИнвП_Дата)&gt;GW$3),
             SUMPRODUCT((MONTH(GW$3)&amp;YEAR(GW$3)=MONTH(Кредит_ИнвП[Дата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X34" s="329">
        <f t="array" aca="1" ref="GX34" ca="1">IF(AND(НачИнвП_Дата&lt;=GX$3,(КИнвП_Дата)&gt;GX$3),
             SUMPRODUCT((MONTH(GX$3)&amp;YEAR(GX$3)=MONTH(Кредит_ИнвП[Дата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Y34" s="329">
        <f t="array" aca="1" ref="GY34" ca="1">IF(AND(НачИнвП_Дата&lt;=GY$3,(КИнвП_Дата)&gt;GY$3),
             SUMPRODUCT((MONTH(GY$3)&amp;YEAR(GY$3)=MONTH(Кредит_ИнвП[Дата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GZ34" s="329">
        <f t="array" aca="1" ref="GZ34" ca="1">IF(AND(НачИнвП_Дата&lt;=GZ$3,(КИнвП_Дата)&gt;GZ$3),
             SUMPRODUCT((MONTH(GZ$3)&amp;YEAR(GZ$3)=MONTH(Кредит_ИнвП[Дата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A34" s="544">
        <f t="shared" ca="1" si="1127"/>
        <v>0</v>
      </c>
      <c r="HB34" s="329">
        <f t="array" aca="1" ref="HB34" ca="1">IF(AND(НачИнвП_Дата&lt;=HB$3,(КИнвП_Дата)&gt;HB$3),
             SUMPRODUCT((MONTH(HB$3)&amp;YEAR(HB$3)=MONTH(Кредит_ИнвП[Дата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C34" s="329">
        <f t="array" aca="1" ref="HC34" ca="1">IF(AND(НачИнвП_Дата&lt;=HC$3,(КИнвП_Дата)&gt;HC$3),
             SUMPRODUCT((MONTH(HC$3)&amp;YEAR(HC$3)=MONTH(Кредит_ИнвП[Дата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D34" s="329">
        <f t="array" aca="1" ref="HD34" ca="1">IF(AND(НачИнвП_Дата&lt;=HD$3,(КИнвП_Дата)&gt;HD$3),
             SUMPRODUCT((MONTH(HD$3)&amp;YEAR(HD$3)=MONTH(Кредит_ИнвП[Дата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E34" s="329">
        <f t="array" aca="1" ref="HE34" ca="1">IF(AND(НачИнвП_Дата&lt;=HE$3,(КИнвП_Дата)&gt;HE$3),
             SUMPRODUCT((MONTH(HE$3)&amp;YEAR(HE$3)=MONTH(Кредит_ИнвП[Дата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F34" s="329">
        <f t="array" aca="1" ref="HF34" ca="1">IF(AND(НачИнвП_Дата&lt;=HF$3,(КИнвП_Дата)&gt;HF$3),
             SUMPRODUCT((MONTH(HF$3)&amp;YEAR(HF$3)=MONTH(Кредит_ИнвП[Дата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G34" s="329">
        <f t="array" aca="1" ref="HG34" ca="1">IF(AND(НачИнвП_Дата&lt;=HG$3,(КИнвП_Дата)&gt;HG$3),
             SUMPRODUCT((MONTH(HG$3)&amp;YEAR(HG$3)=MONTH(Кредит_ИнвП[Дата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H34" s="329">
        <f t="array" aca="1" ref="HH34" ca="1">IF(AND(НачИнвП_Дата&lt;=HH$3,(КИнвП_Дата)&gt;HH$3),
             SUMPRODUCT((MONTH(HH$3)&amp;YEAR(HH$3)=MONTH(Кредит_ИнвП[Дата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I34" s="329">
        <f t="array" aca="1" ref="HI34" ca="1">IF(AND(НачИнвП_Дата&lt;=HI$3,(КИнвП_Дата)&gt;HI$3),
             SUMPRODUCT((MONTH(HI$3)&amp;YEAR(HI$3)=MONTH(Кредит_ИнвП[Дата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J34" s="329">
        <f t="array" aca="1" ref="HJ34" ca="1">IF(AND(НачИнвП_Дата&lt;=HJ$3,(КИнвП_Дата)&gt;HJ$3),
             SUMPRODUCT((MONTH(HJ$3)&amp;YEAR(HJ$3)=MONTH(Кредит_ИнвП[Дата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K34" s="329">
        <f t="array" aca="1" ref="HK34" ca="1">IF(AND(НачИнвП_Дата&lt;=HK$3,(КИнвП_Дата)&gt;HK$3),
             SUMPRODUCT((MONTH(HK$3)&amp;YEAR(HK$3)=MONTH(Кредит_ИнвП[Дата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L34" s="329">
        <f t="array" aca="1" ref="HL34" ca="1">IF(AND(НачИнвП_Дата&lt;=HL$3,(КИнвП_Дата)&gt;HL$3),
             SUMPRODUCT((MONTH(HL$3)&amp;YEAR(HL$3)=MONTH(Кредит_ИнвП[Дата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M34" s="329">
        <f t="array" aca="1" ref="HM34" ca="1">IF(AND(НачИнвП_Дата&lt;=HM$3,(КИнвП_Дата)&gt;HM$3),
             SUMPRODUCT((MONTH(HM$3)&amp;YEAR(HM$3)=MONTH(Кредит_ИнвП[Дата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N34" s="544">
        <f t="shared" ca="1" si="1129"/>
        <v>0</v>
      </c>
      <c r="HO34" s="329">
        <f t="array" aca="1" ref="HO34" ca="1">IF(AND(НачИнвП_Дата&lt;=HO$3,(КИнвП_Дата)&gt;HO$3),
             SUMPRODUCT((MONTH(HO$3)&amp;YEAR(HO$3)=MONTH(Кредит_ИнвП[Дата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P34" s="329">
        <f t="array" aca="1" ref="HP34" ca="1">IF(AND(НачИнвП_Дата&lt;=HP$3,(КИнвП_Дата)&gt;HP$3),
             SUMPRODUCT((MONTH(HP$3)&amp;YEAR(HP$3)=MONTH(Кредит_ИнвП[Дата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Q34" s="329">
        <f t="array" aca="1" ref="HQ34" ca="1">IF(AND(НачИнвП_Дата&lt;=HQ$3,(КИнвП_Дата)&gt;HQ$3),
             SUMPRODUCT((MONTH(HQ$3)&amp;YEAR(HQ$3)=MONTH(Кредит_ИнвП[Дата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R34" s="329">
        <f t="array" aca="1" ref="HR34" ca="1">IF(AND(НачИнвП_Дата&lt;=HR$3,(КИнвП_Дата)&gt;HR$3),
             SUMPRODUCT((MONTH(HR$3)&amp;YEAR(HR$3)=MONTH(Кредит_ИнвП[Дата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S34" s="329">
        <f t="array" aca="1" ref="HS34" ca="1">IF(AND(НачИнвП_Дата&lt;=HS$3,(КИнвП_Дата)&gt;HS$3),
             SUMPRODUCT((MONTH(HS$3)&amp;YEAR(HS$3)=MONTH(Кредит_ИнвП[Дата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T34" s="329">
        <f t="array" aca="1" ref="HT34" ca="1">IF(AND(НачИнвП_Дата&lt;=HT$3,(КИнвП_Дата)&gt;HT$3),
             SUMPRODUCT((MONTH(HT$3)&amp;YEAR(HT$3)=MONTH(Кредит_ИнвП[Дата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U34" s="329">
        <f t="array" aca="1" ref="HU34" ca="1">IF(AND(НачИнвП_Дата&lt;=HU$3,(КИнвП_Дата)&gt;HU$3),
             SUMPRODUCT((MONTH(HU$3)&amp;YEAR(HU$3)=MONTH(Кредит_ИнвП[Дата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V34" s="329">
        <f t="array" aca="1" ref="HV34" ca="1">IF(AND(НачИнвП_Дата&lt;=HV$3,(КИнвП_Дата)&gt;HV$3),
             SUMPRODUCT((MONTH(HV$3)&amp;YEAR(HV$3)=MONTH(Кредит_ИнвП[Дата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W34" s="329">
        <f t="array" aca="1" ref="HW34" ca="1">IF(AND(НачИнвП_Дата&lt;=HW$3,(КИнвП_Дата)&gt;HW$3),
             SUMPRODUCT((MONTH(HW$3)&amp;YEAR(HW$3)=MONTH(Кредит_ИнвП[Дата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X34" s="329">
        <f t="array" aca="1" ref="HX34" ca="1">IF(AND(НачИнвП_Дата&lt;=HX$3,(КИнвП_Дата)&gt;HX$3),
             SUMPRODUCT((MONTH(HX$3)&amp;YEAR(HX$3)=MONTH(Кредит_ИнвП[Дата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Y34" s="329">
        <f t="array" aca="1" ref="HY34" ca="1">IF(AND(НачИнвП_Дата&lt;=HY$3,(КИнвП_Дата)&gt;HY$3),
             SUMPRODUCT((MONTH(HY$3)&amp;YEAR(HY$3)=MONTH(Кредит_ИнвП[Дата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HZ34" s="329">
        <f t="array" aca="1" ref="HZ34" ca="1">IF(AND(НачИнвП_Дата&lt;=HZ$3,(КИнвП_Дата)&gt;HZ$3),
             SUMPRODUCT((MONTH(HZ$3)&amp;YEAR(HZ$3)=MONTH(Кредит_ИнвП[Дата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A34" s="544">
        <f t="shared" ca="1" si="1131"/>
        <v>0</v>
      </c>
      <c r="IB34" s="329">
        <f t="array" aca="1" ref="IB34" ca="1">IF(AND(НачИнвП_Дата&lt;=IB$3,(КИнвП_Дата)&gt;IB$3),
             SUMPRODUCT((MONTH(IB$3)&amp;YEAR(IB$3)=MONTH(Кредит_ИнвП[Дата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C34" s="329">
        <f t="array" aca="1" ref="IC34" ca="1">IF(AND(НачИнвП_Дата&lt;=IC$3,(КИнвП_Дата)&gt;IC$3),
             SUMPRODUCT((MONTH(IC$3)&amp;YEAR(IC$3)=MONTH(Кредит_ИнвП[Дата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D34" s="329">
        <f t="array" aca="1" ref="ID34" ca="1">IF(AND(НачИнвП_Дата&lt;=ID$3,(КИнвП_Дата)&gt;ID$3),
             SUMPRODUCT((MONTH(ID$3)&amp;YEAR(ID$3)=MONTH(Кредит_ИнвП[Дата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E34" s="329">
        <f t="array" aca="1" ref="IE34" ca="1">IF(AND(НачИнвП_Дата&lt;=IE$3,(КИнвП_Дата)&gt;IE$3),
             SUMPRODUCT((MONTH(IE$3)&amp;YEAR(IE$3)=MONTH(Кредит_ИнвП[Дата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F34" s="329">
        <f t="array" aca="1" ref="IF34" ca="1">IF(AND(НачИнвП_Дата&lt;=IF$3,(КИнвП_Дата)&gt;IF$3),
             SUMPRODUCT((MONTH(IF$3)&amp;YEAR(IF$3)=MONTH(Кредит_ИнвП[Дата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G34" s="329">
        <f t="array" aca="1" ref="IG34" ca="1">IF(AND(НачИнвП_Дата&lt;=IG$3,(КИнвП_Дата)&gt;IG$3),
             SUMPRODUCT((MONTH(IG$3)&amp;YEAR(IG$3)=MONTH(Кредит_ИнвП[Дата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H34" s="329">
        <f t="array" aca="1" ref="IH34" ca="1">IF(AND(НачИнвП_Дата&lt;=IH$3,(КИнвП_Дата)&gt;IH$3),
             SUMPRODUCT((MONTH(IH$3)&amp;YEAR(IH$3)=MONTH(Кредит_ИнвП[Дата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I34" s="329">
        <f t="array" aca="1" ref="II34" ca="1">IF(AND(НачИнвП_Дата&lt;=II$3,(КИнвП_Дата)&gt;II$3),
             SUMPRODUCT((MONTH(II$3)&amp;YEAR(II$3)=MONTH(Кредит_ИнвП[Дата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J34" s="329">
        <f t="array" aca="1" ref="IJ34" ca="1">IF(AND(НачИнвП_Дата&lt;=IJ$3,(КИнвП_Дата)&gt;IJ$3),
             SUMPRODUCT((MONTH(IJ$3)&amp;YEAR(IJ$3)=MONTH(Кредит_ИнвП[Дата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K34" s="329">
        <f t="array" aca="1" ref="IK34" ca="1">IF(AND(НачИнвП_Дата&lt;=IK$3,(КИнвП_Дата)&gt;IK$3),
             SUMPRODUCT((MONTH(IK$3)&amp;YEAR(IK$3)=MONTH(Кредит_ИнвП[Дата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L34" s="329">
        <f t="array" aca="1" ref="IL34" ca="1">IF(AND(НачИнвП_Дата&lt;=IL$3,(КИнвП_Дата)&gt;IL$3),
             SUMPRODUCT((MONTH(IL$3)&amp;YEAR(IL$3)=MONTH(Кредит_ИнвП[Дата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M34" s="329">
        <f t="array" aca="1" ref="IM34" ca="1">IF(AND(НачИнвП_Дата&lt;=IM$3,(КИнвП_Дата)&gt;IM$3),
             SUMPRODUCT((MONTH(IM$3)&amp;YEAR(IM$3)=MONTH(Кредит_ИнвП[Дата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N34" s="544">
        <f t="shared" ca="1" si="1133"/>
        <v>0</v>
      </c>
      <c r="IO34" s="329">
        <f t="array" aca="1" ref="IO34" ca="1">IF(AND(НачИнвП_Дата&lt;=IO$3,(КИнвП_Дата)&gt;IO$3),
             SUMPRODUCT((MONTH(IO$3)&amp;YEAR(IO$3)=MONTH(Кредит_ИнвП[Дата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P34" s="329">
        <f t="array" aca="1" ref="IP34" ca="1">IF(AND(НачИнвП_Дата&lt;=IP$3,(КИнвП_Дата)&gt;IP$3),
             SUMPRODUCT((MONTH(IP$3)&amp;YEAR(IP$3)=MONTH(Кредит_ИнвП[Дата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Q34" s="329">
        <f t="array" aca="1" ref="IQ34" ca="1">IF(AND(НачИнвП_Дата&lt;=IQ$3,(КИнвП_Дата)&gt;IQ$3),
             SUMPRODUCT((MONTH(IQ$3)&amp;YEAR(IQ$3)=MONTH(Кредит_ИнвП[Дата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R34" s="329">
        <f t="array" aca="1" ref="IR34" ca="1">IF(AND(НачИнвП_Дата&lt;=IR$3,(КИнвП_Дата)&gt;IR$3),
             SUMPRODUCT((MONTH(IR$3)&amp;YEAR(IR$3)=MONTH(Кредит_ИнвП[Дата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S34" s="329">
        <f t="array" aca="1" ref="IS34" ca="1">IF(AND(НачИнвП_Дата&lt;=IS$3,(КИнвП_Дата)&gt;IS$3),
             SUMPRODUCT((MONTH(IS$3)&amp;YEAR(IS$3)=MONTH(Кредит_ИнвП[Дата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T34" s="329">
        <f t="array" aca="1" ref="IT34" ca="1">IF(AND(НачИнвП_Дата&lt;=IT$3,(КИнвП_Дата)&gt;IT$3),
             SUMPRODUCT((MONTH(IT$3)&amp;YEAR(IT$3)=MONTH(Кредит_ИнвП[Дата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U34" s="329">
        <f t="array" aca="1" ref="IU34" ca="1">IF(AND(НачИнвП_Дата&lt;=IU$3,(КИнвП_Дата)&gt;IU$3),
             SUMPRODUCT((MONTH(IU$3)&amp;YEAR(IU$3)=MONTH(Кредит_ИнвП[Дата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V34" s="329">
        <f t="array" aca="1" ref="IV34" ca="1">IF(AND(НачИнвП_Дата&lt;=IV$3,(КИнвП_Дата)&gt;IV$3),
             SUMPRODUCT((MONTH(IV$3)&amp;YEAR(IV$3)=MONTH(Кредит_ИнвП[Дата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W34" s="329">
        <f t="array" aca="1" ref="IW34" ca="1">IF(AND(НачИнвП_Дата&lt;=IW$3,(КИнвП_Дата)&gt;IW$3),
             SUMPRODUCT((MONTH(IW$3)&amp;YEAR(IW$3)=MONTH(Кредит_ИнвП[Дата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X34" s="329">
        <f t="array" aca="1" ref="IX34" ca="1">IF(AND(НачИнвП_Дата&lt;=IX$3,(КИнвП_Дата)&gt;IX$3),
             SUMPRODUCT((MONTH(IX$3)&amp;YEAR(IX$3)=MONTH(Кредит_ИнвП[Дата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Y34" s="329">
        <f t="array" aca="1" ref="IY34" ca="1">IF(AND(НачИнвП_Дата&lt;=IY$3,(КИнвП_Дата)&gt;IY$3),
             SUMPRODUCT((MONTH(IY$3)&amp;YEAR(IY$3)=MONTH(Кредит_ИнвП[Дата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IZ34" s="329">
        <f t="array" aca="1" ref="IZ34" ca="1">IF(AND(НачИнвП_Дата&lt;=IZ$3,(КИнвП_Дата)&gt;IZ$3),
             SUMPRODUCT((MONTH(IZ$3)&amp;YEAR(IZ$3)=MONTH(Кредит_ИнвП[Дата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A34" s="544">
        <f t="shared" ca="1" si="1135"/>
        <v>0</v>
      </c>
      <c r="JB34" s="329">
        <f t="array" aca="1" ref="JB34" ca="1">IF(AND(НачИнвП_Дата&lt;=JB$3,(КИнвП_Дата)&gt;JB$3),
             SUMPRODUCT((MONTH(JB$3)&amp;YEAR(JB$3)=MONTH(Кредит_ИнвП[Дата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C34" s="329">
        <f t="array" aca="1" ref="JC34" ca="1">IF(AND(НачИнвП_Дата&lt;=JC$3,(КИнвП_Дата)&gt;JC$3),
             SUMPRODUCT((MONTH(JC$3)&amp;YEAR(JC$3)=MONTH(Кредит_ИнвП[Дата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D34" s="329">
        <f t="array" aca="1" ref="JD34" ca="1">IF(AND(НачИнвП_Дата&lt;=JD$3,(КИнвП_Дата)&gt;JD$3),
             SUMPRODUCT((MONTH(JD$3)&amp;YEAR(JD$3)=MONTH(Кредит_ИнвП[Дата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E34" s="329">
        <f t="array" aca="1" ref="JE34" ca="1">IF(AND(НачИнвП_Дата&lt;=JE$3,(КИнвП_Дата)&gt;JE$3),
             SUMPRODUCT((MONTH(JE$3)&amp;YEAR(JE$3)=MONTH(Кредит_ИнвП[Дата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F34" s="329">
        <f t="array" aca="1" ref="JF34" ca="1">IF(AND(НачИнвП_Дата&lt;=JF$3,(КИнвП_Дата)&gt;JF$3),
             SUMPRODUCT((MONTH(JF$3)&amp;YEAR(JF$3)=MONTH(Кредит_ИнвП[Дата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G34" s="329">
        <f t="array" aca="1" ref="JG34" ca="1">IF(AND(НачИнвП_Дата&lt;=JG$3,(КИнвП_Дата)&gt;JG$3),
             SUMPRODUCT((MONTH(JG$3)&amp;YEAR(JG$3)=MONTH(Кредит_ИнвП[Дата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H34" s="329">
        <f t="array" aca="1" ref="JH34" ca="1">IF(AND(НачИнвП_Дата&lt;=JH$3,(КИнвП_Дата)&gt;JH$3),
             SUMPRODUCT((MONTH(JH$3)&amp;YEAR(JH$3)=MONTH(Кредит_ИнвП[Дата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I34" s="329">
        <f t="array" aca="1" ref="JI34" ca="1">IF(AND(НачИнвП_Дата&lt;=JI$3,(КИнвП_Дата)&gt;JI$3),
             SUMPRODUCT((MONTH(JI$3)&amp;YEAR(JI$3)=MONTH(Кредит_ИнвП[Дата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J34" s="329">
        <f t="array" aca="1" ref="JJ34" ca="1">IF(AND(НачИнвП_Дата&lt;=JJ$3,(КИнвП_Дата)&gt;JJ$3),
             SUMPRODUCT((MONTH(JJ$3)&amp;YEAR(JJ$3)=MONTH(Кредит_ИнвП[Дата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K34" s="329">
        <f t="array" aca="1" ref="JK34" ca="1">IF(AND(НачИнвП_Дата&lt;=JK$3,(КИнвП_Дата)&gt;JK$3),
             SUMPRODUCT((MONTH(JK$3)&amp;YEAR(JK$3)=MONTH(Кредит_ИнвП[Дата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L34" s="329">
        <f t="array" aca="1" ref="JL34" ca="1">IF(AND(НачИнвП_Дата&lt;=JL$3,(КИнвП_Дата)&gt;JL$3),
             SUMPRODUCT((MONTH(JL$3)&amp;YEAR(JL$3)=MONTH(Кредит_ИнвП[Дата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M34" s="329">
        <f t="array" aca="1" ref="JM34" ca="1">IF(AND(НачИнвП_Дата&lt;=JM$3,(КИнвП_Дата)&gt;JM$3),
             SUMPRODUCT((MONTH(JM$3)&amp;YEAR(JM$3)=MONTH(Кредит_ИнвП[Дата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N34" s="544">
        <f t="shared" ca="1" si="1137"/>
        <v>0</v>
      </c>
      <c r="JO34" s="329">
        <f t="array" aca="1" ref="JO34" ca="1">IF(AND(НачИнвП_Дата&lt;=JO$3,(КИнвП_Дата)&gt;JO$3),
             SUMPRODUCT((MONTH(JO$3)&amp;YEAR(JO$3)=MONTH(Кредит_ИнвП[Дата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P34" s="329">
        <f t="array" aca="1" ref="JP34" ca="1">IF(AND(НачИнвП_Дата&lt;=JP$3,(КИнвП_Дата)&gt;JP$3),
             SUMPRODUCT((MONTH(JP$3)&amp;YEAR(JP$3)=MONTH(Кредит_ИнвП[Дата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Q34" s="329">
        <f t="array" aca="1" ref="JQ34" ca="1">IF(AND(НачИнвП_Дата&lt;=JQ$3,(КИнвП_Дата)&gt;JQ$3),
             SUMPRODUCT((MONTH(JQ$3)&amp;YEAR(JQ$3)=MONTH(Кредит_ИнвП[Дата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R34" s="329">
        <f t="array" aca="1" ref="JR34" ca="1">IF(AND(НачИнвП_Дата&lt;=JR$3,(КИнвП_Дата)&gt;JR$3),
             SUMPRODUCT((MONTH(JR$3)&amp;YEAR(JR$3)=MONTH(Кредит_ИнвП[Дата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S34" s="329">
        <f t="array" aca="1" ref="JS34" ca="1">IF(AND(НачИнвП_Дата&lt;=JS$3,(КИнвП_Дата)&gt;JS$3),
             SUMPRODUCT((MONTH(JS$3)&amp;YEAR(JS$3)=MONTH(Кредит_ИнвП[Дата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T34" s="329">
        <f t="array" aca="1" ref="JT34" ca="1">IF(AND(НачИнвП_Дата&lt;=JT$3,(КИнвП_Дата)&gt;JT$3),
             SUMPRODUCT((MONTH(JT$3)&amp;YEAR(JT$3)=MONTH(Кредит_ИнвП[Дата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U34" s="329">
        <f t="array" aca="1" ref="JU34" ca="1">IF(AND(НачИнвП_Дата&lt;=JU$3,(КИнвП_Дата)&gt;JU$3),
             SUMPRODUCT((MONTH(JU$3)&amp;YEAR(JU$3)=MONTH(Кредит_ИнвП[Дата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V34" s="329">
        <f t="array" aca="1" ref="JV34" ca="1">IF(AND(НачИнвП_Дата&lt;=JV$3,(КИнвП_Дата)&gt;JV$3),
             SUMPRODUCT((MONTH(JV$3)&amp;YEAR(JV$3)=MONTH(Кредит_ИнвП[Дата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W34" s="329">
        <f t="array" aca="1" ref="JW34" ca="1">IF(AND(НачИнвП_Дата&lt;=JW$3,(КИнвП_Дата)&gt;JW$3),
             SUMPRODUCT((MONTH(JW$3)&amp;YEAR(JW$3)=MONTH(Кредит_ИнвП[Дата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X34" s="329">
        <f t="array" aca="1" ref="JX34" ca="1">IF(AND(НачИнвП_Дата&lt;=JX$3,(КИнвП_Дата)&gt;JX$3),
             SUMPRODUCT((MONTH(JX$3)&amp;YEAR(JX$3)=MONTH(Кредит_ИнвП[Дата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Y34" s="329">
        <f t="array" aca="1" ref="JY34" ca="1">IF(AND(НачИнвП_Дата&lt;=JY$3,(КИнвП_Дата)&gt;JY$3),
             SUMPRODUCT((MONTH(JY$3)&amp;YEAR(JY$3)=MONTH(Кредит_ИнвП[Дата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JZ34" s="329">
        <f t="array" aca="1" ref="JZ34" ca="1">IF(AND(НачИнвП_Дата&lt;=JZ$3,(КИнвП_Дата)&gt;JZ$3),
             SUMPRODUCT((MONTH(JZ$3)&amp;YEAR(JZ$3)=MONTH(Кредит_ИнвП[Дата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A34" s="544">
        <f t="shared" ca="1" si="1139"/>
        <v>0</v>
      </c>
      <c r="KB34" s="329">
        <f t="array" aca="1" ref="KB34" ca="1">IF(AND(НачИнвП_Дата&lt;=KB$3,(КИнвП_Дата)&gt;KB$3),
             SUMPRODUCT((MONTH(KB$3)&amp;YEAR(KB$3)=MONTH(Кредит_ИнвП[Дата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C34" s="329">
        <f t="array" aca="1" ref="KC34" ca="1">IF(AND(НачИнвП_Дата&lt;=KC$3,(КИнвП_Дата)&gt;KC$3),
             SUMPRODUCT((MONTH(KC$3)&amp;YEAR(KC$3)=MONTH(Кредит_ИнвП[Дата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D34" s="329">
        <f t="array" aca="1" ref="KD34" ca="1">IF(AND(НачИнвП_Дата&lt;=KD$3,(КИнвП_Дата)&gt;KD$3),
             SUMPRODUCT((MONTH(KD$3)&amp;YEAR(KD$3)=MONTH(Кредит_ИнвП[Дата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E34" s="329">
        <f t="array" aca="1" ref="KE34" ca="1">IF(AND(НачИнвП_Дата&lt;=KE$3,(КИнвП_Дата)&gt;KE$3),
             SUMPRODUCT((MONTH(KE$3)&amp;YEAR(KE$3)=MONTH(Кредит_ИнвП[Дата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F34" s="329">
        <f t="array" aca="1" ref="KF34" ca="1">IF(AND(НачИнвП_Дата&lt;=KF$3,(КИнвП_Дата)&gt;KF$3),
             SUMPRODUCT((MONTH(KF$3)&amp;YEAR(KF$3)=MONTH(Кредит_ИнвП[Дата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G34" s="329">
        <f t="array" aca="1" ref="KG34" ca="1">IF(AND(НачИнвП_Дата&lt;=KG$3,(КИнвП_Дата)&gt;KG$3),
             SUMPRODUCT((MONTH(KG$3)&amp;YEAR(KG$3)=MONTH(Кредит_ИнвП[Дата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H34" s="329">
        <f t="array" aca="1" ref="KH34" ca="1">IF(AND(НачИнвП_Дата&lt;=KH$3,(КИнвП_Дата)&gt;KH$3),
             SUMPRODUCT((MONTH(KH$3)&amp;YEAR(KH$3)=MONTH(Кредит_ИнвП[Дата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I34" s="329">
        <f t="array" aca="1" ref="KI34" ca="1">IF(AND(НачИнвП_Дата&lt;=KI$3,(КИнвП_Дата)&gt;KI$3),
             SUMPRODUCT((MONTH(KI$3)&amp;YEAR(KI$3)=MONTH(Кредит_ИнвП[Дата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J34" s="329">
        <f t="array" aca="1" ref="KJ34" ca="1">IF(AND(НачИнвП_Дата&lt;=KJ$3,(КИнвП_Дата)&gt;KJ$3),
             SUMPRODUCT((MONTH(KJ$3)&amp;YEAR(KJ$3)=MONTH(Кредит_ИнвП[Дата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K34" s="329">
        <f t="array" aca="1" ref="KK34" ca="1">IF(AND(НачИнвП_Дата&lt;=KK$3,(КИнвП_Дата)&gt;KK$3),
             SUMPRODUCT((MONTH(KK$3)&amp;YEAR(KK$3)=MONTH(Кредит_ИнвП[Дата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L34" s="329">
        <f t="array" aca="1" ref="KL34" ca="1">IF(AND(НачИнвП_Дата&lt;=KL$3,(КИнвП_Дата)&gt;KL$3),
             SUMPRODUCT((MONTH(KL$3)&amp;YEAR(KL$3)=MONTH(Кредит_ИнвП[Дата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M34" s="329">
        <f t="array" aca="1" ref="KM34" ca="1">IF(AND(НачИнвП_Дата&lt;=KM$3,(КИнвП_Дата)&gt;KM$3),
             SUMPRODUCT((MONTH(KM$3)&amp;YEAR(KM$3)=MONTH(Кредит_ИнвП[Дата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N34" s="544">
        <f t="shared" ca="1" si="1141"/>
        <v>0</v>
      </c>
      <c r="KO34" s="329">
        <f t="array" aca="1" ref="KO34" ca="1">IF(AND(НачИнвП_Дата&lt;=KO$3,(КИнвП_Дата)&gt;KO$3),
             SUMPRODUCT((MONTH(KO$3)&amp;YEAR(KO$3)=MONTH(Кредит_ИнвП[Дата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P34" s="329">
        <f t="array" aca="1" ref="KP34" ca="1">IF(AND(НачИнвП_Дата&lt;=KP$3,(КИнвП_Дата)&gt;KP$3),
             SUMPRODUCT((MONTH(KP$3)&amp;YEAR(KP$3)=MONTH(Кредит_ИнвП[Дата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Q34" s="329">
        <f t="array" aca="1" ref="KQ34" ca="1">IF(AND(НачИнвП_Дата&lt;=KQ$3,(КИнвП_Дата)&gt;KQ$3),
             SUMPRODUCT((MONTH(KQ$3)&amp;YEAR(KQ$3)=MONTH(Кредит_ИнвП[Дата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R34" s="329">
        <f t="array" aca="1" ref="KR34" ca="1">IF(AND(НачИнвП_Дата&lt;=KR$3,(КИнвП_Дата)&gt;KR$3),
             SUMPRODUCT((MONTH(KR$3)&amp;YEAR(KR$3)=MONTH(Кредит_ИнвП[Дата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S34" s="329">
        <f t="array" aca="1" ref="KS34" ca="1">IF(AND(НачИнвП_Дата&lt;=KS$3,(КИнвП_Дата)&gt;KS$3),
             SUMPRODUCT((MONTH(KS$3)&amp;YEAR(KS$3)=MONTH(Кредит_ИнвП[Дата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T34" s="329">
        <f t="array" aca="1" ref="KT34" ca="1">IF(AND(НачИнвП_Дата&lt;=KT$3,(КИнвП_Дата)&gt;KT$3),
             SUMPRODUCT((MONTH(KT$3)&amp;YEAR(KT$3)=MONTH(Кредит_ИнвП[Дата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U34" s="329">
        <f t="array" aca="1" ref="KU34" ca="1">IF(AND(НачИнвП_Дата&lt;=KU$3,(КИнвП_Дата)&gt;KU$3),
             SUMPRODUCT((MONTH(KU$3)&amp;YEAR(KU$3)=MONTH(Кредит_ИнвП[Дата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V34" s="329">
        <f t="array" aca="1" ref="KV34" ca="1">IF(AND(НачИнвП_Дата&lt;=KV$3,(КИнвП_Дата)&gt;KV$3),
             SUMPRODUCT((MONTH(KV$3)&amp;YEAR(KV$3)=MONTH(Кредит_ИнвП[Дата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W34" s="329">
        <f t="array" aca="1" ref="KW34" ca="1">IF(AND(НачИнвП_Дата&lt;=KW$3,(КИнвП_Дата)&gt;KW$3),
             SUMPRODUCT((MONTH(KW$3)&amp;YEAR(KW$3)=MONTH(Кредит_ИнвП[Дата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X34" s="329">
        <f t="array" aca="1" ref="KX34" ca="1">IF(AND(НачИнвП_Дата&lt;=KX$3,(КИнвП_Дата)&gt;KX$3),
             SUMPRODUCT((MONTH(KX$3)&amp;YEAR(KX$3)=MONTH(Кредит_ИнвП[Дата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Y34" s="329">
        <f t="array" aca="1" ref="KY34" ca="1">IF(AND(НачИнвП_Дата&lt;=KY$3,(КИнвП_Дата)&gt;KY$3),
             SUMPRODUCT((MONTH(KY$3)&amp;YEAR(KY$3)=MONTH(Кредит_ИнвП[Дата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KZ34" s="329">
        <f t="array" aca="1" ref="KZ34" ca="1">IF(AND(НачИнвП_Дата&lt;=KZ$3,(КИнвП_Дата)&gt;KZ$3),
             SUMPRODUCT((MONTH(KZ$3)&amp;YEAR(KZ$3)=MONTH(Кредит_ИнвП[Дата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A34" s="544">
        <f t="shared" ca="1" si="1143"/>
        <v>0</v>
      </c>
      <c r="LB34" s="329">
        <f t="array" aca="1" ref="LB34" ca="1">IF(AND(НачИнвП_Дата&lt;=LB$3,(КИнвП_Дата)&gt;LB$3),
             SUMPRODUCT((MONTH(LB$3)&amp;YEAR(LB$3)=MONTH(Кредит_ИнвП[Дата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C34" s="329">
        <f t="array" aca="1" ref="LC34" ca="1">IF(AND(НачИнвП_Дата&lt;=LC$3,(КИнвП_Дата)&gt;LC$3),
             SUMPRODUCT((MONTH(LC$3)&amp;YEAR(LC$3)=MONTH(Кредит_ИнвП[Дата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D34" s="329">
        <f t="array" aca="1" ref="LD34" ca="1">IF(AND(НачИнвП_Дата&lt;=LD$3,(КИнвП_Дата)&gt;LD$3),
             SUMPRODUCT((MONTH(LD$3)&amp;YEAR(LD$3)=MONTH(Кредит_ИнвП[Дата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E34" s="329">
        <f t="array" aca="1" ref="LE34" ca="1">IF(AND(НачИнвП_Дата&lt;=LE$3,(КИнвП_Дата)&gt;LE$3),
             SUMPRODUCT((MONTH(LE$3)&amp;YEAR(LE$3)=MONTH(Кредит_ИнвП[Дата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F34" s="329">
        <f t="array" aca="1" ref="LF34" ca="1">IF(AND(НачИнвП_Дата&lt;=LF$3,(КИнвП_Дата)&gt;LF$3),
             SUMPRODUCT((MONTH(LF$3)&amp;YEAR(LF$3)=MONTH(Кредит_ИнвП[Дата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G34" s="329">
        <f t="array" aca="1" ref="LG34" ca="1">IF(AND(НачИнвП_Дата&lt;=LG$3,(КИнвП_Дата)&gt;LG$3),
             SUMPRODUCT((MONTH(LG$3)&amp;YEAR(LG$3)=MONTH(Кредит_ИнвП[Дата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H34" s="329">
        <f t="array" aca="1" ref="LH34" ca="1">IF(AND(НачИнвП_Дата&lt;=LH$3,(КИнвП_Дата)&gt;LH$3),
             SUMPRODUCT((MONTH(LH$3)&amp;YEAR(LH$3)=MONTH(Кредит_ИнвП[Дата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I34" s="329">
        <f t="array" aca="1" ref="LI34" ca="1">IF(AND(НачИнвП_Дата&lt;=LI$3,(КИнвП_Дата)&gt;LI$3),
             SUMPRODUCT((MONTH(LI$3)&amp;YEAR(LI$3)=MONTH(Кредит_ИнвП[Дата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J34" s="329">
        <f t="array" aca="1" ref="LJ34" ca="1">IF(AND(НачИнвП_Дата&lt;=LJ$3,(КИнвП_Дата)&gt;LJ$3),
             SUMPRODUCT((MONTH(LJ$3)&amp;YEAR(LJ$3)=MONTH(Кредит_ИнвП[Дата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K34" s="329">
        <f t="array" aca="1" ref="LK34" ca="1">IF(AND(НачИнвП_Дата&lt;=LK$3,(КИнвП_Дата)&gt;LK$3),
             SUMPRODUCT((MONTH(LK$3)&amp;YEAR(LK$3)=MONTH(Кредит_ИнвП[Дата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L34" s="329">
        <f t="array" aca="1" ref="LL34" ca="1">IF(AND(НачИнвП_Дата&lt;=LL$3,(КИнвП_Дата)&gt;LL$3),
             SUMPRODUCT((MONTH(LL$3)&amp;YEAR(LL$3)=MONTH(Кредит_ИнвП[Дата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M34" s="329">
        <f t="array" aca="1" ref="LM34" ca="1">IF(AND(НачИнвП_Дата&lt;=LM$3,(КИнвП_Дата)&gt;LM$3),
             SUMPRODUCT((MONTH(LM$3)&amp;YEAR(LM$3)=MONTH(Кредит_ИнвП[Дата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N34" s="544">
        <f t="shared" ca="1" si="1157"/>
        <v>0</v>
      </c>
      <c r="LO34" s="329">
        <f t="array" aca="1" ref="LO34" ca="1">IF(AND(НачИнвП_Дата&lt;=LO$3,(КИнвП_Дата)&gt;LO$3),
             SUMPRODUCT((MONTH(LO$3)&amp;YEAR(LO$3)=MONTH(Кредит_ИнвП[Дата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P34" s="329">
        <f t="array" aca="1" ref="LP34" ca="1">IF(AND(НачИнвП_Дата&lt;=LP$3,(КИнвП_Дата)&gt;LP$3),
             SUMPRODUCT((MONTH(LP$3)&amp;YEAR(LP$3)=MONTH(Кредит_ИнвП[Дата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Q34" s="329">
        <f t="array" aca="1" ref="LQ34" ca="1">IF(AND(НачИнвП_Дата&lt;=LQ$3,(КИнвП_Дата)&gt;LQ$3),
             SUMPRODUCT((MONTH(LQ$3)&amp;YEAR(LQ$3)=MONTH(Кредит_ИнвП[Дата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R34" s="329">
        <f t="array" aca="1" ref="LR34" ca="1">IF(AND(НачИнвП_Дата&lt;=LR$3,(КИнвП_Дата)&gt;LR$3),
             SUMPRODUCT((MONTH(LR$3)&amp;YEAR(LR$3)=MONTH(Кредит_ИнвП[Дата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S34" s="329">
        <f t="array" aca="1" ref="LS34" ca="1">IF(AND(НачИнвП_Дата&lt;=LS$3,(КИнвП_Дата)&gt;LS$3),
             SUMPRODUCT((MONTH(LS$3)&amp;YEAR(LS$3)=MONTH(Кредит_ИнвП[Дата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T34" s="329">
        <f t="array" aca="1" ref="LT34" ca="1">IF(AND(НачИнвП_Дата&lt;=LT$3,(КИнвП_Дата)&gt;LT$3),
             SUMPRODUCT((MONTH(LT$3)&amp;YEAR(LT$3)=MONTH(Кредит_ИнвП[Дата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U34" s="329">
        <f t="array" aca="1" ref="LU34" ca="1">IF(AND(НачИнвП_Дата&lt;=LU$3,(КИнвП_Дата)&gt;LU$3),
             SUMPRODUCT((MONTH(LU$3)&amp;YEAR(LU$3)=MONTH(Кредит_ИнвП[Дата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V34" s="329">
        <f t="array" aca="1" ref="LV34" ca="1">IF(AND(НачИнвП_Дата&lt;=LV$3,(КИнвП_Дата)&gt;LV$3),
             SUMPRODUCT((MONTH(LV$3)&amp;YEAR(LV$3)=MONTH(Кредит_ИнвП[Дата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W34" s="329">
        <f t="array" aca="1" ref="LW34" ca="1">IF(AND(НачИнвП_Дата&lt;=LW$3,(КИнвП_Дата)&gt;LW$3),
             SUMPRODUCT((MONTH(LW$3)&amp;YEAR(LW$3)=MONTH(Кредит_ИнвП[Дата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X34" s="329">
        <f t="array" aca="1" ref="LX34" ca="1">IF(AND(НачИнвП_Дата&lt;=LX$3,(КИнвП_Дата)&gt;LX$3),
             SUMPRODUCT((MONTH(LX$3)&amp;YEAR(LX$3)=MONTH(Кредит_ИнвП[Дата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Y34" s="329">
        <f t="array" aca="1" ref="LY34" ca="1">IF(AND(НачИнвП_Дата&lt;=LY$3,(КИнвП_Дата)&gt;LY$3),
             SUMPRODUCT((MONTH(LY$3)&amp;YEAR(LY$3)=MONTH(Кредит_ИнвП[Дата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LZ34" s="329">
        <f t="array" aca="1" ref="LZ34" ca="1">IF(AND(НачИнвП_Дата&lt;=LZ$3,(КИнвП_Дата)&gt;LZ$3),
             SUMPRODUCT((MONTH(LZ$3)&amp;YEAR(LZ$3)=MONTH(Кредит_ИнвП[Дата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A34" s="544">
        <f t="shared" ca="1" si="1146"/>
        <v>0</v>
      </c>
      <c r="MB34" s="329">
        <f t="array" aca="1" ref="MB34" ca="1">IF(AND(НачИнвП_Дата&lt;=MB$3,(КИнвП_Дата)&gt;MB$3),
             SUMPRODUCT((MONTH(MB$3)&amp;YEAR(MB$3)=MONTH(Кредит_ИнвП[Дата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C34" s="329">
        <f t="array" aca="1" ref="MC34" ca="1">IF(AND(НачИнвП_Дата&lt;=MC$3,(КИнвП_Дата)&gt;MC$3),
             SUMPRODUCT((MONTH(MC$3)&amp;YEAR(MC$3)=MONTH(Кредит_ИнвП[Дата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D34" s="329">
        <f t="array" aca="1" ref="MD34" ca="1">IF(AND(НачИнвП_Дата&lt;=MD$3,(КИнвП_Дата)&gt;MD$3),
             SUMPRODUCT((MONTH(MD$3)&amp;YEAR(MD$3)=MONTH(Кредит_ИнвП[Дата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E34" s="329">
        <f t="array" aca="1" ref="ME34" ca="1">IF(AND(НачИнвП_Дата&lt;=ME$3,(КИнвП_Дата)&gt;ME$3),
             SUMPRODUCT((MONTH(ME$3)&amp;YEAR(ME$3)=MONTH(Кредит_ИнвП[Дата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F34" s="329">
        <f t="array" aca="1" ref="MF34" ca="1">IF(AND(НачИнвП_Дата&lt;=MF$3,(КИнвП_Дата)&gt;MF$3),
             SUMPRODUCT((MONTH(MF$3)&amp;YEAR(MF$3)=MONTH(Кредит_ИнвП[Дата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G34" s="329">
        <f t="array" aca="1" ref="MG34" ca="1">IF(AND(НачИнвП_Дата&lt;=MG$3,(КИнвП_Дата)&gt;MG$3),
             SUMPRODUCT((MONTH(MG$3)&amp;YEAR(MG$3)=MONTH(Кредит_ИнвП[Дата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H34" s="329">
        <f t="array" aca="1" ref="MH34" ca="1">IF(AND(НачИнвП_Дата&lt;=MH$3,(КИнвП_Дата)&gt;MH$3),
             SUMPRODUCT((MONTH(MH$3)&amp;YEAR(MH$3)=MONTH(Кредит_ИнвП[Дата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I34" s="329">
        <f t="array" aca="1" ref="MI34" ca="1">IF(AND(НачИнвП_Дата&lt;=MI$3,(КИнвП_Дата)&gt;MI$3),
             SUMPRODUCT((MONTH(MI$3)&amp;YEAR(MI$3)=MONTH(Кредит_ИнвП[Дата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J34" s="329">
        <f t="array" aca="1" ref="MJ34" ca="1">IF(AND(НачИнвП_Дата&lt;=MJ$3,(КИнвП_Дата)&gt;MJ$3),
             SUMPRODUCT((MONTH(MJ$3)&amp;YEAR(MJ$3)=MONTH(Кредит_ИнвП[Дата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K34" s="329">
        <f t="array" aca="1" ref="MK34" ca="1">IF(AND(НачИнвП_Дата&lt;=MK$3,(КИнвП_Дата)&gt;MK$3),
             SUMPRODUCT((MONTH(MK$3)&amp;YEAR(MK$3)=MONTH(Кредит_ИнвП[Дата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L34" s="329">
        <f t="array" aca="1" ref="ML34" ca="1">IF(AND(НачИнвП_Дата&lt;=ML$3,(КИнвП_Дата)&gt;ML$3),
             SUMPRODUCT((MONTH(ML$3)&amp;YEAR(ML$3)=MONTH(Кредит_ИнвП[Дата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M34" s="329">
        <f t="array" aca="1" ref="MM34" ca="1">IF(AND(НачИнвП_Дата&lt;=MM$3,(КИнвП_Дата)&gt;MM$3),
             SUMPRODUCT((MONTH(MM$3)&amp;YEAR(MM$3)=MONTH(Кредит_ИнвП[Дата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N34" s="544">
        <f t="shared" ca="1" si="1148"/>
        <v>0</v>
      </c>
      <c r="MO34" s="329">
        <f t="array" aca="1" ref="MO34" ca="1">IF(AND(НачИнвП_Дата&lt;=MO$3,(КИнвП_Дата)&gt;MO$3),
             SUMPRODUCT((MONTH(MO$3)&amp;YEAR(MO$3)=MONTH(Кредит_ИнвП[Дата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P34" s="329">
        <f t="array" aca="1" ref="MP34" ca="1">IF(AND(НачИнвП_Дата&lt;=MP$3,(КИнвП_Дата)&gt;MP$3),
             SUMPRODUCT((MONTH(MP$3)&amp;YEAR(MP$3)=MONTH(Кредит_ИнвП[Дата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Q34" s="329">
        <f t="array" aca="1" ref="MQ34" ca="1">IF(AND(НачИнвП_Дата&lt;=MQ$3,(КИнвП_Дата)&gt;MQ$3),
             SUMPRODUCT((MONTH(MQ$3)&amp;YEAR(MQ$3)=MONTH(Кредит_ИнвП[Дата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R34" s="329">
        <f t="array" aca="1" ref="MR34" ca="1">IF(AND(НачИнвП_Дата&lt;=MR$3,(КИнвП_Дата)&gt;MR$3),
             SUMPRODUCT((MONTH(MR$3)&amp;YEAR(MR$3)=MONTH(Кредит_ИнвП[Дата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S34" s="329">
        <f t="array" aca="1" ref="MS34" ca="1">IF(AND(НачИнвП_Дата&lt;=MS$3,(КИнвП_Дата)&gt;MS$3),
             SUMPRODUCT((MONTH(MS$3)&amp;YEAR(MS$3)=MONTH(Кредит_ИнвП[Дата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T34" s="329">
        <f t="array" aca="1" ref="MT34" ca="1">IF(AND(НачИнвП_Дата&lt;=MT$3,(КИнвП_Дата)&gt;MT$3),
             SUMPRODUCT((MONTH(MT$3)&amp;YEAR(MT$3)=MONTH(Кредит_ИнвП[Дата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U34" s="329">
        <f t="array" aca="1" ref="MU34" ca="1">IF(AND(НачИнвП_Дата&lt;=MU$3,(КИнвП_Дата)&gt;MU$3),
             SUMPRODUCT((MONTH(MU$3)&amp;YEAR(MU$3)=MONTH(Кредит_ИнвП[Дата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V34" s="329">
        <f t="array" aca="1" ref="MV34" ca="1">IF(AND(НачИнвП_Дата&lt;=MV$3,(КИнвП_Дата)&gt;MV$3),
             SUMPRODUCT((MONTH(MV$3)&amp;YEAR(MV$3)=MONTH(Кредит_ИнвП[Дата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W34" s="329">
        <f t="array" aca="1" ref="MW34" ca="1">IF(AND(НачИнвП_Дата&lt;=MW$3,(КИнвП_Дата)&gt;MW$3),
             SUMPRODUCT((MONTH(MW$3)&amp;YEAR(MW$3)=MONTH(Кредит_ИнвП[Дата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X34" s="329">
        <f t="array" aca="1" ref="MX34" ca="1">IF(AND(НачИнвП_Дата&lt;=MX$3,(КИнвП_Дата)&gt;MX$3),
             SUMPRODUCT((MONTH(MX$3)&amp;YEAR(MX$3)=MONTH(Кредит_ИнвП[Дата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Y34" s="329">
        <f t="array" aca="1" ref="MY34" ca="1">IF(AND(НачИнвП_Дата&lt;=MY$3,(КИнвП_Дата)&gt;MY$3),
             SUMPRODUCT((MONTH(MY$3)&amp;YEAR(MY$3)=MONTH(Кредит_ИнвП[Дата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MZ34" s="329">
        <f t="array" aca="1" ref="MZ34" ca="1">IF(AND(НачИнвП_Дата&lt;=MZ$3,(КИнвП_Дата)&gt;MZ$3),
             SUMPRODUCT((MONTH(MZ$3)&amp;YEAR(MZ$3)=MONTH(Кредит_ИнвП[Дата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A34" s="544">
        <f t="shared" ca="1" si="1150"/>
        <v>0</v>
      </c>
      <c r="NB34" s="329">
        <f t="array" aca="1" ref="NB34" ca="1">IF(AND(НачИнвП_Дата&lt;=NB$3,(КИнвП_Дата)&gt;NB$3),
             SUMPRODUCT((MONTH(NB$3)&amp;YEAR(NB$3)=MONTH(Кредит_ИнвП[Дата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C34" s="329">
        <f t="array" aca="1" ref="NC34" ca="1">IF(AND(НачИнвП_Дата&lt;=NC$3,(КИнвП_Дата)&gt;NC$3),
             SUMPRODUCT((MONTH(NC$3)&amp;YEAR(NC$3)=MONTH(Кредит_ИнвП[Дата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D34" s="329">
        <f t="array" aca="1" ref="ND34" ca="1">IF(AND(НачИнвП_Дата&lt;=ND$3,(КИнвП_Дата)&gt;ND$3),
             SUMPRODUCT((MONTH(ND$3)&amp;YEAR(ND$3)=MONTH(Кредит_ИнвП[Дата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E34" s="329">
        <f t="array" aca="1" ref="NE34" ca="1">IF(AND(НачИнвП_Дата&lt;=NE$3,(КИнвП_Дата)&gt;NE$3),
             SUMPRODUCT((MONTH(NE$3)&amp;YEAR(NE$3)=MONTH(Кредит_ИнвП[Дата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F34" s="329">
        <f t="array" aca="1" ref="NF34" ca="1">IF(AND(НачИнвП_Дата&lt;=NF$3,(КИнвП_Дата)&gt;NF$3),
             SUMPRODUCT((MONTH(NF$3)&amp;YEAR(NF$3)=MONTH(Кредит_ИнвП[Дата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G34" s="329">
        <f t="array" aca="1" ref="NG34" ca="1">IF(AND(НачИнвП_Дата&lt;=NG$3,(КИнвП_Дата)&gt;NG$3),
             SUMPRODUCT((MONTH(NG$3)&amp;YEAR(NG$3)=MONTH(Кредит_ИнвП[Дата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H34" s="329">
        <f t="array" aca="1" ref="NH34" ca="1">IF(AND(НачИнвП_Дата&lt;=NH$3,(КИнвП_Дата)&gt;NH$3),
             SUMPRODUCT((MONTH(NH$3)&amp;YEAR(NH$3)=MONTH(Кредит_ИнвП[Дата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I34" s="329">
        <f t="array" aca="1" ref="NI34" ca="1">IF(AND(НачИнвП_Дата&lt;=NI$3,(КИнвП_Дата)&gt;NI$3),
             SUMPRODUCT((MONTH(NI$3)&amp;YEAR(NI$3)=MONTH(Кредит_ИнвП[Дата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J34" s="329">
        <f t="array" aca="1" ref="NJ34" ca="1">IF(AND(НачИнвП_Дата&lt;=NJ$3,(КИнвП_Дата)&gt;NJ$3),
             SUMPRODUCT((MONTH(NJ$3)&amp;YEAR(NJ$3)=MONTH(Кредит_ИнвП[Дата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K34" s="329">
        <f t="array" aca="1" ref="NK34" ca="1">IF(AND(НачИнвП_Дата&lt;=NK$3,(КИнвП_Дата)&gt;NK$3),
             SUMPRODUCT((MONTH(NK$3)&amp;YEAR(NK$3)=MONTH(Кредит_ИнвП[Дата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L34" s="329">
        <f t="array" aca="1" ref="NL34" ca="1">IF(AND(НачИнвП_Дата&lt;=NL$3,(КИнвП_Дата)&gt;NL$3),
             SUMPRODUCT((MONTH(NL$3)&amp;YEAR(NL$3)=MONTH(Кредит_ИнвП[Дата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M34" s="329">
        <f t="array" aca="1" ref="NM34" ca="1">IF(AND(НачИнвП_Дата&lt;=NM$3,(КИнвП_Дата)&gt;NM$3),
             SUMPRODUCT((MONTH(NM$3)&amp;YEAR(NM$3)=MONTH(Кредит_ИнвП[Дата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N34" s="544">
        <f t="shared" ca="1" si="1152"/>
        <v>0</v>
      </c>
      <c r="NO34" s="329">
        <f t="array" aca="1" ref="NO34" ca="1">IF(AND(НачИнвП_Дата&lt;=NO$3,(КИнвП_Дата)&gt;NO$3),
             SUMPRODUCT((MONTH(NO$3)&amp;YEAR(NO$3)=MONTH(Кредит_ИнвП[Дата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P34" s="329">
        <f t="array" aca="1" ref="NP34" ca="1">IF(AND(НачИнвП_Дата&lt;=NP$3,(КИнвП_Дата)&gt;NP$3),
             SUMPRODUCT((MONTH(NP$3)&amp;YEAR(NP$3)=MONTH(Кредит_ИнвП[Дата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Q34" s="329">
        <f t="array" aca="1" ref="NQ34" ca="1">IF(AND(НачИнвП_Дата&lt;=NQ$3,(КИнвП_Дата)&gt;NQ$3),
             SUMPRODUCT((MONTH(NQ$3)&amp;YEAR(NQ$3)=MONTH(Кредит_ИнвП[Дата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R34" s="329">
        <f t="array" aca="1" ref="NR34" ca="1">IF(AND(НачИнвП_Дата&lt;=NR$3,(КИнвП_Дата)&gt;NR$3),
             SUMPRODUCT((MONTH(NR$3)&amp;YEAR(NR$3)=MONTH(Кредит_ИнвП[Дата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S34" s="329">
        <f t="array" aca="1" ref="NS34" ca="1">IF(AND(НачИнвП_Дата&lt;=NS$3,(КИнвП_Дата)&gt;NS$3),
             SUMPRODUCT((MONTH(NS$3)&amp;YEAR(NS$3)=MONTH(Кредит_ИнвП[Дата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T34" s="329">
        <f t="array" aca="1" ref="NT34" ca="1">IF(AND(НачИнвП_Дата&lt;=NT$3,(КИнвП_Дата)&gt;NT$3),
             SUMPRODUCT((MONTH(NT$3)&amp;YEAR(NT$3)=MONTH(Кредит_ИнвП[Дата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U34" s="329">
        <f t="array" aca="1" ref="NU34" ca="1">IF(AND(НачИнвП_Дата&lt;=NU$3,(КИнвП_Дата)&gt;NU$3),
             SUMPRODUCT((MONTH(NU$3)&amp;YEAR(NU$3)=MONTH(Кредит_ИнвП[Дата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V34" s="329">
        <f t="array" aca="1" ref="NV34" ca="1">IF(AND(НачИнвП_Дата&lt;=NV$3,(КИнвП_Дата)&gt;NV$3),
             SUMPRODUCT((MONTH(NV$3)&amp;YEAR(NV$3)=MONTH(Кредит_ИнвП[Дата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W34" s="329">
        <f t="array" aca="1" ref="NW34" ca="1">IF(AND(НачИнвП_Дата&lt;=NW$3,(КИнвП_Дата)&gt;NW$3),
             SUMPRODUCT((MONTH(NW$3)&amp;YEAR(NW$3)=MONTH(Кредит_ИнвП[Дата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X34" s="329">
        <f t="array" aca="1" ref="NX34" ca="1">IF(AND(НачИнвП_Дата&lt;=NX$3,(КИнвП_Дата)&gt;NX$3),
             SUMPRODUCT((MONTH(NX$3)&amp;YEAR(NX$3)=MONTH(Кредит_ИнвП[Дата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Y34" s="329">
        <f t="array" aca="1" ref="NY34" ca="1">IF(AND(НачИнвП_Дата&lt;=NY$3,(КИнвП_Дата)&gt;NY$3),
             SUMPRODUCT((MONTH(NY$3)&amp;YEAR(NY$3)=MONTH(Кредит_ИнвП[Дата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NZ34" s="329">
        <f t="array" aca="1" ref="NZ34" ca="1">IF(AND(НачИнвП_Дата&lt;=NZ$3,(КИнвП_Дата)&gt;NZ$3),
             SUMPRODUCT((MONTH(NZ$3)&amp;YEAR(NZ$3)=MONTH(Кредит_ИнвП[Дата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OA34" s="544">
        <f t="shared" ca="1" si="1154"/>
        <v>0</v>
      </c>
      <c r="OB34" s="329">
        <f t="array" aca="1" ref="OB34" ca="1">IF(AND(НачИнвП_Дата&lt;=OB$3,(КИнвП_Дата)&gt;OB$3),
             SUMPRODUCT((MONTH(OB$3)&amp;YEAR(OB$3)=MONTH(Кредит_ИнвП[Дата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OC34" s="329">
        <f t="array" aca="1" ref="OC34" ca="1">IF(AND(НачИнвП_Дата&lt;=OC$3,(КИнвП_Дата)&gt;OC$3),
             SUMPRODUCT((MONTH(OC$3)&amp;YEAR(OC$3)=MONTH(Кредит_ИнвП[Дата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OD34" s="329">
        <f t="array" aca="1" ref="OD34" ca="1">IF(AND(НачИнвП_Дата&lt;=OD$3,(КИнвП_Дата)&gt;OD$3),
             SUMPRODUCT((MONTH(OD$3)&amp;YEAR(OD$3)=MONTH(Кредит_ИнвП[Дата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OE34" s="329">
        <f t="array" aca="1" ref="OE34" ca="1">IF(AND(НачИнвП_Дата&lt;=OE$3,(КИнвП_Дата)&gt;OE$3),
             SUMPRODUCT((MONTH(OE$3)&amp;YEAR(OE$3)=MONTH(Кредит_ИнвП[Дата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OF34" s="329">
        <f t="array" aca="1" ref="OF34" ca="1">IF(AND(НачИнвП_Дата&lt;=OF$3,(КИнвП_Дата)&gt;OF$3),
             SUMPRODUCT((MONTH(OF$3)&amp;YEAR(OF$3)=MONTH(Кредит_ИнвП[Дата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OG34" s="329">
        <f t="array" aca="1" ref="OG34" ca="1">IF(AND(НачИнвП_Дата&lt;=OG$3,(КИнвП_Дата)&gt;OG$3),
             SUMPRODUCT((MONTH(OG$3)&amp;YEAR(OG$3)=MONTH(Кредит_ИнвП[Дата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OH34" s="329">
        <f t="array" aca="1" ref="OH34" ca="1">IF(AND(НачИнвП_Дата&lt;=OH$3,(КИнвП_Дата)&gt;OH$3),
             SUMPRODUCT((MONTH(OH$3)&amp;YEAR(OH$3)=MONTH(Кредит_ИнвП[Дата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OI34" s="329">
        <f t="array" aca="1" ref="OI34" ca="1">IF(AND(НачИнвП_Дата&lt;=OI$3,(КИнвП_Дата)&gt;OI$3),
             SUMPRODUCT((MONTH(OI$3)&amp;YEAR(OI$3)=MONTH(Кредит_ИнвП[Дата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OJ34" s="329">
        <f t="array" aca="1" ref="OJ34" ca="1">IF(AND(НачИнвП_Дата&lt;=OJ$3,(КИнвП_Дата)&gt;OJ$3),
             SUMPRODUCT((MONTH(OJ$3)&amp;YEAR(OJ$3)=MONTH(Кредит_ИнвП[Дата выдачи и погашения кредита])&amp;YEAR(Кредит_ИнвП[Дата выдачи и погашения кредита]))*Кредит_ИнвП[Выдача, руб.])/1000,
             "")</f>
        <v>0</v>
      </c>
      <c r="OK34" s="329" t="str">
        <f t="array" aca="1" ref="OK34" ca="1">IF(AND(НачИнвП_Дата&lt;=OK$3,(КИнвП_Дата)&gt;OK$3),
             SUMPRODUCT((MONTH(OK$3)&amp;YEAR(OK$3)=MONTH(Кредит_ИнвП[Дата выдачи и погашения кредита])&amp;YEAR(Кредит_ИнвП[Дата выдачи и погашения кредита]))*Кредит_ИнвП[Выдача, руб.])/1000,
             "")</f>
        <v/>
      </c>
      <c r="OL34" s="329" t="str">
        <f t="array" aca="1" ref="OL34" ca="1">IF(AND(НачИнвП_Дата&lt;=OL$3,(КИнвП_Дата)&gt;OL$3),
             SUMPRODUCT((MONTH(OL$3)&amp;YEAR(OL$3)=MONTH(Кредит_ИнвП[Дата выдачи и погашения кредита])&amp;YEAR(Кредит_ИнвП[Дата выдачи и погашения кредита]))*Кредит_ИнвП[Выдача, руб.])/1000,
             "")</f>
        <v/>
      </c>
      <c r="OM34" s="329" t="str">
        <f t="array" aca="1" ref="OM34" ca="1">IF(AND(НачИнвП_Дата&lt;=OM$3,(КИнвП_Дата)&gt;OM$3),
             SUMPRODUCT((MONTH(OM$3)&amp;YEAR(OM$3)=MONTH(Кредит_ИнвП[Дата выдачи и погашения кредита])&amp;YEAR(Кредит_ИнвП[Дата выдачи и погашения кредита]))*Кредит_ИнвП[Выдача, руб.])/1000,
             "")</f>
        <v/>
      </c>
      <c r="ON34" s="544">
        <f t="shared" ca="1" si="1156"/>
        <v>0</v>
      </c>
    </row>
    <row r="35" spans="1:404" hidden="1">
      <c r="A35" s="207" t="s">
        <v>194</v>
      </c>
      <c r="B35" s="321">
        <f t="shared" ref="B35:M35" si="1186">B36+B77+B85</f>
        <v>0</v>
      </c>
      <c r="C35" s="321">
        <f t="shared" ca="1" si="1186"/>
        <v>0</v>
      </c>
      <c r="D35" s="321">
        <f t="shared" ca="1" si="1186"/>
        <v>0</v>
      </c>
      <c r="E35" s="321">
        <f t="shared" ca="1" si="1186"/>
        <v>0</v>
      </c>
      <c r="F35" s="321">
        <f t="shared" ca="1" si="1186"/>
        <v>0</v>
      </c>
      <c r="G35" s="321">
        <f t="shared" ca="1" si="1186"/>
        <v>0</v>
      </c>
      <c r="H35" s="321">
        <f t="shared" ca="1" si="1186"/>
        <v>0</v>
      </c>
      <c r="I35" s="321">
        <f t="shared" ca="1" si="1186"/>
        <v>0</v>
      </c>
      <c r="J35" s="321">
        <f t="shared" ca="1" si="1186"/>
        <v>0</v>
      </c>
      <c r="K35" s="321">
        <f t="shared" ca="1" si="1186"/>
        <v>102354.02925471755</v>
      </c>
      <c r="L35" s="321">
        <f t="shared" ca="1" si="1186"/>
        <v>2540.0569019406394</v>
      </c>
      <c r="M35" s="321">
        <f t="shared" ca="1" si="1186"/>
        <v>10876.011897851753</v>
      </c>
      <c r="N35" s="542">
        <f t="shared" ca="1" si="1158"/>
        <v>115770.09805450994</v>
      </c>
      <c r="O35" s="321">
        <f t="shared" ref="O35" ca="1" si="1187">O36+O77+O85</f>
        <v>2590.0682397488586</v>
      </c>
      <c r="P35" s="321">
        <f t="shared" ref="P35" ca="1" si="1188">P36+P77+P85</f>
        <v>3844.7282407899547</v>
      </c>
      <c r="Q35" s="321">
        <f t="shared" ref="Q35" ca="1" si="1189">Q36+Q77+Q85</f>
        <v>2420.5850672146121</v>
      </c>
      <c r="R35" s="321">
        <f t="shared" ref="R35" ca="1" si="1190">R36+R77+R85</f>
        <v>2397.4502846803653</v>
      </c>
      <c r="S35" s="321">
        <f t="shared" ref="S35" ca="1" si="1191">S36+S77+S85</f>
        <v>3893.6451286803654</v>
      </c>
      <c r="T35" s="321">
        <f t="shared" ref="T35" ca="1" si="1192">T36+T77+T85</f>
        <v>17882.102670776254</v>
      </c>
      <c r="U35" s="321">
        <f t="shared" ref="U35" ca="1" si="1193">U36+U77+U85</f>
        <v>12944.919487146119</v>
      </c>
      <c r="V35" s="321">
        <f t="shared" ref="V35" ca="1" si="1194">V36+V77+V85</f>
        <v>4447.3634483789956</v>
      </c>
      <c r="W35" s="321">
        <f t="shared" ref="W35" ca="1" si="1195">W36+W77+W85</f>
        <v>2593.6020977200915</v>
      </c>
      <c r="X35" s="321">
        <f t="shared" ref="X35" ca="1" si="1196">X36+X77+X85</f>
        <v>6590.9309912733206</v>
      </c>
      <c r="Y35" s="321">
        <f t="shared" ref="Y35" ca="1" si="1197">Y36+Y77+Y85</f>
        <v>2505.8103485159818</v>
      </c>
      <c r="Z35" s="321">
        <f t="shared" ref="Z35" ca="1" si="1198">Z36+Z77+Z85</f>
        <v>3909.9444977544395</v>
      </c>
      <c r="AA35" s="542">
        <f t="shared" ca="1" si="1099"/>
        <v>66021.150502679346</v>
      </c>
      <c r="AB35" s="321">
        <f t="shared" ref="AB35:AM35" ca="1" si="1199">AB36+AB77+AB85</f>
        <v>2554.6801345433792</v>
      </c>
      <c r="AC35" s="321">
        <f t="shared" ca="1" si="1199"/>
        <v>3812.7647909269408</v>
      </c>
      <c r="AD35" s="321">
        <f t="shared" ca="1" si="1199"/>
        <v>2385.1969620091322</v>
      </c>
      <c r="AE35" s="321">
        <f t="shared" ca="1" si="1199"/>
        <v>2363.2037312557077</v>
      </c>
      <c r="AF35" s="321">
        <f t="shared" ca="1" si="1199"/>
        <v>3858.257023474886</v>
      </c>
      <c r="AG35" s="321">
        <f t="shared" ca="1" si="1199"/>
        <v>13296.589507351597</v>
      </c>
      <c r="AH35" s="321">
        <f t="shared" ca="1" si="1199"/>
        <v>9051.2647719406395</v>
      </c>
      <c r="AI35" s="321">
        <f t="shared" ca="1" si="1199"/>
        <v>5467.9885431735165</v>
      </c>
      <c r="AJ35" s="321">
        <f t="shared" ca="1" si="1199"/>
        <v>2559.3555442954339</v>
      </c>
      <c r="AK35" s="321">
        <f t="shared" ca="1" si="1199"/>
        <v>8851.4415382106981</v>
      </c>
      <c r="AL35" s="321">
        <f t="shared" ca="1" si="1199"/>
        <v>2471.5637950913242</v>
      </c>
      <c r="AM35" s="321">
        <f t="shared" ca="1" si="1199"/>
        <v>3994.2350255846745</v>
      </c>
      <c r="AN35" s="542">
        <f t="shared" ca="1" si="1101"/>
        <v>60666.541367857921</v>
      </c>
      <c r="AO35" s="321">
        <f t="shared" ref="AO35:AZ35" ca="1" si="1200">AO36+AO77+AO85</f>
        <v>2516.6008555464477</v>
      </c>
      <c r="AP35" s="321">
        <f t="shared" ca="1" si="1200"/>
        <v>3809.9694127923499</v>
      </c>
      <c r="AQ35" s="321">
        <f t="shared" ca="1" si="1200"/>
        <v>2347.1337978142078</v>
      </c>
      <c r="AR35" s="321">
        <f t="shared" ca="1" si="1200"/>
        <v>2326.3762085519124</v>
      </c>
      <c r="AS35" s="321">
        <f t="shared" ca="1" si="1200"/>
        <v>3820.2099740819672</v>
      </c>
      <c r="AT35" s="321">
        <f t="shared" ca="1" si="1200"/>
        <v>17811.044189617485</v>
      </c>
      <c r="AU35" s="321">
        <f t="shared" ca="1" si="1200"/>
        <v>12871.500447349728</v>
      </c>
      <c r="AV35" s="321">
        <f t="shared" ca="1" si="1200"/>
        <v>4373.9524659836061</v>
      </c>
      <c r="AW35" s="321">
        <f t="shared" ca="1" si="1200"/>
        <v>2522.5670090158469</v>
      </c>
      <c r="AX35" s="321">
        <f t="shared" ca="1" si="1200"/>
        <v>6517.5361236799363</v>
      </c>
      <c r="AY35" s="321">
        <f t="shared" ca="1" si="1200"/>
        <v>2434.7908547814209</v>
      </c>
      <c r="AZ35" s="321">
        <f t="shared" ca="1" si="1200"/>
        <v>3861.552847518104</v>
      </c>
      <c r="BA35" s="542">
        <f t="shared" ca="1" si="1103"/>
        <v>65213.234186733011</v>
      </c>
      <c r="BB35" s="321">
        <f t="shared" ref="BB35:BM35" ca="1" si="1201">BB36+BB77+BB85</f>
        <v>2483.9039241324199</v>
      </c>
      <c r="BC35" s="321">
        <f t="shared" ca="1" si="1201"/>
        <v>3748.8378912009134</v>
      </c>
      <c r="BD35" s="321">
        <f t="shared" ca="1" si="1201"/>
        <v>2314.4207515981734</v>
      </c>
      <c r="BE35" s="321">
        <f t="shared" ca="1" si="1201"/>
        <v>2294.7106244063925</v>
      </c>
      <c r="BF35" s="321">
        <f t="shared" ca="1" si="1201"/>
        <v>3787.4808130639271</v>
      </c>
      <c r="BG35" s="321">
        <f t="shared" ca="1" si="1201"/>
        <v>17779.363010502282</v>
      </c>
      <c r="BH35" s="321">
        <f t="shared" ca="1" si="1201"/>
        <v>12838.755171529681</v>
      </c>
      <c r="BI35" s="321">
        <f t="shared" ca="1" si="1201"/>
        <v>4341.1991327625565</v>
      </c>
      <c r="BJ35" s="321">
        <f t="shared" ca="1" si="1201"/>
        <v>2490.8624374461187</v>
      </c>
      <c r="BK35" s="321">
        <f t="shared" ca="1" si="1201"/>
        <v>6484.7666756568815</v>
      </c>
      <c r="BL35" s="321">
        <f t="shared" ca="1" si="1201"/>
        <v>2403.0706882420091</v>
      </c>
      <c r="BM35" s="321">
        <f t="shared" ca="1" si="1201"/>
        <v>3841.2801581380013</v>
      </c>
      <c r="BN35" s="542">
        <f t="shared" ca="1" si="1105"/>
        <v>64808.651278679361</v>
      </c>
      <c r="BO35" s="321">
        <f t="shared" ref="BO35:BZ35" ca="1" si="1202">BO36+BO77+BO85</f>
        <v>2448.5158189269405</v>
      </c>
      <c r="BP35" s="321">
        <f t="shared" ca="1" si="1202"/>
        <v>3716.8744413379</v>
      </c>
      <c r="BQ35" s="321">
        <f t="shared" ca="1" si="1202"/>
        <v>2279.032646392694</v>
      </c>
      <c r="BR35" s="321">
        <f t="shared" ca="1" si="1202"/>
        <v>2260.4640709817349</v>
      </c>
      <c r="BS35" s="321">
        <f t="shared" ca="1" si="1202"/>
        <v>3752.0927078584477</v>
      </c>
      <c r="BT35" s="321">
        <f t="shared" ca="1" si="1202"/>
        <v>17745.116457077624</v>
      </c>
      <c r="BU35" s="321">
        <f t="shared" ca="1" si="1202"/>
        <v>12803.367066324201</v>
      </c>
      <c r="BV35" s="321">
        <f t="shared" ca="1" si="1202"/>
        <v>4305.811027557078</v>
      </c>
      <c r="BW35" s="321">
        <f t="shared" ca="1" si="1202"/>
        <v>2456.6158840214612</v>
      </c>
      <c r="BX35" s="321">
        <f t="shared" ca="1" si="1202"/>
        <v>6449.378570451403</v>
      </c>
      <c r="BY35" s="321">
        <f t="shared" ca="1" si="1202"/>
        <v>2368.8241348173515</v>
      </c>
      <c r="BZ35" s="321">
        <f t="shared" ca="1" si="1202"/>
        <v>3818.3920449325215</v>
      </c>
      <c r="CA35" s="542">
        <f t="shared" ca="1" si="1107"/>
        <v>64404.484870679364</v>
      </c>
      <c r="CB35" s="321">
        <f t="shared" ref="CB35:CM35" ca="1" si="1203">CB36+CB77+CB85</f>
        <v>2413.1277137214611</v>
      </c>
      <c r="CC35" s="321">
        <f t="shared" ca="1" si="1203"/>
        <v>3684.910991474886</v>
      </c>
      <c r="CD35" s="321">
        <f t="shared" ca="1" si="1203"/>
        <v>2243.6445411872146</v>
      </c>
      <c r="CE35" s="321">
        <f t="shared" ca="1" si="1203"/>
        <v>2226.2175175570774</v>
      </c>
      <c r="CF35" s="321">
        <f t="shared" ca="1" si="1203"/>
        <v>3716.7046026529679</v>
      </c>
      <c r="CG35" s="321">
        <f t="shared" ca="1" si="1203"/>
        <v>17710.869903652969</v>
      </c>
      <c r="CH35" s="321">
        <f t="shared" ca="1" si="1203"/>
        <v>12767.978961118723</v>
      </c>
      <c r="CI35" s="321">
        <f t="shared" ca="1" si="1203"/>
        <v>4270.4229223515977</v>
      </c>
      <c r="CJ35" s="321">
        <f t="shared" ca="1" si="1203"/>
        <v>2422.3693305968036</v>
      </c>
      <c r="CK35" s="321">
        <f t="shared" ca="1" si="1203"/>
        <v>6413.9904652459227</v>
      </c>
      <c r="CL35" s="321">
        <f t="shared" ca="1" si="1203"/>
        <v>2334.5775813926939</v>
      </c>
      <c r="CM35" s="321">
        <f t="shared" ca="1" si="1203"/>
        <v>3795.5039317270421</v>
      </c>
      <c r="CN35" s="542">
        <f t="shared" ca="1" si="1109"/>
        <v>64000.318462679359</v>
      </c>
      <c r="CO35" s="321">
        <f t="shared" ref="CO35:CZ35" ca="1" si="1204">CO36+CO77+CO85</f>
        <v>2375.4351899726776</v>
      </c>
      <c r="CP35" s="321">
        <f t="shared" ca="1" si="1204"/>
        <v>3677.9112095136616</v>
      </c>
      <c r="CQ35" s="321">
        <f t="shared" ca="1" si="1204"/>
        <v>2205.9681322404372</v>
      </c>
      <c r="CR35" s="321">
        <f t="shared" ca="1" si="1204"/>
        <v>2189.7642741256832</v>
      </c>
      <c r="CS35" s="321">
        <f t="shared" ca="1" si="1204"/>
        <v>3679.0443085081965</v>
      </c>
      <c r="CT35" s="321">
        <f t="shared" ca="1" si="1204"/>
        <v>17674.432255191256</v>
      </c>
      <c r="CU35" s="321">
        <f t="shared" ca="1" si="1204"/>
        <v>12730.334781775957</v>
      </c>
      <c r="CV35" s="321">
        <f t="shared" ca="1" si="1204"/>
        <v>4232.7868004098364</v>
      </c>
      <c r="CW35" s="321">
        <f t="shared" ca="1" si="1204"/>
        <v>2385.9550745896177</v>
      </c>
      <c r="CX35" s="321">
        <f t="shared" ca="1" si="1204"/>
        <v>6376.3704581061666</v>
      </c>
      <c r="CY35" s="321">
        <f t="shared" ca="1" si="1204"/>
        <v>2298.1789203551916</v>
      </c>
      <c r="CZ35" s="321">
        <f t="shared" ca="1" si="1204"/>
        <v>3770.3871499443339</v>
      </c>
      <c r="DA35" s="542">
        <f t="shared" ca="1" si="1111"/>
        <v>63596.568554733014</v>
      </c>
      <c r="DB35" s="321">
        <f t="shared" ref="DB35:DM35" ca="1" si="1205">DB36+DB77+DB85</f>
        <v>2342.3515033105023</v>
      </c>
      <c r="DC35" s="321">
        <f t="shared" ca="1" si="1205"/>
        <v>3620.9840917488586</v>
      </c>
      <c r="DD35" s="321">
        <f t="shared" ca="1" si="1205"/>
        <v>2172.8683307762558</v>
      </c>
      <c r="DE35" s="321">
        <f t="shared" ca="1" si="1205"/>
        <v>2157.7244107077622</v>
      </c>
      <c r="DF35" s="321">
        <f t="shared" ca="1" si="1205"/>
        <v>3645.9283922420091</v>
      </c>
      <c r="DG35" s="321">
        <f t="shared" ca="1" si="1205"/>
        <v>17642.376796803652</v>
      </c>
      <c r="DH35" s="321">
        <f t="shared" ca="1" si="1205"/>
        <v>12697.202750707764</v>
      </c>
      <c r="DI35" s="321">
        <f t="shared" ca="1" si="1205"/>
        <v>4199.6467119406389</v>
      </c>
      <c r="DJ35" s="321">
        <f t="shared" ca="1" si="1205"/>
        <v>2353.8762237474884</v>
      </c>
      <c r="DK35" s="321">
        <f t="shared" ca="1" si="1205"/>
        <v>6343.2142548349639</v>
      </c>
      <c r="DL35" s="321">
        <f t="shared" ca="1" si="1205"/>
        <v>2266.0844745433792</v>
      </c>
      <c r="DM35" s="321">
        <f t="shared" ca="1" si="1205"/>
        <v>3749.7277053160833</v>
      </c>
      <c r="DN35" s="542">
        <f t="shared" ca="1" si="1113"/>
        <v>63191.985646679357</v>
      </c>
      <c r="DO35" s="321">
        <f t="shared" ref="DO35:DZ35" ca="1" si="1206">DO36+DO77+DO85</f>
        <v>2144.9833981050228</v>
      </c>
      <c r="DP35" s="321">
        <f t="shared" ca="1" si="1206"/>
        <v>3427.0406418858452</v>
      </c>
      <c r="DQ35" s="321">
        <f t="shared" ca="1" si="1206"/>
        <v>1975.5002255707761</v>
      </c>
      <c r="DR35" s="321">
        <f t="shared" ca="1" si="1206"/>
        <v>1961.4978572831051</v>
      </c>
      <c r="DS35" s="321">
        <f t="shared" ca="1" si="1206"/>
        <v>3448.5602870365296</v>
      </c>
      <c r="DT35" s="321">
        <f t="shared" ca="1" si="1206"/>
        <v>17446.150243378997</v>
      </c>
      <c r="DU35" s="321">
        <f t="shared" ca="1" si="1206"/>
        <v>12499.834645502284</v>
      </c>
      <c r="DV35" s="321">
        <f t="shared" ca="1" si="1206"/>
        <v>4002.2786067351594</v>
      </c>
      <c r="DW35" s="321">
        <f t="shared" ca="1" si="1206"/>
        <v>2157.6496703228308</v>
      </c>
      <c r="DX35" s="321">
        <f t="shared" ca="1" si="1206"/>
        <v>6145.846149629484</v>
      </c>
      <c r="DY35" s="321">
        <f t="shared" ca="1" si="1206"/>
        <v>2069.8579211187216</v>
      </c>
      <c r="DZ35" s="321">
        <f t="shared" ca="1" si="1206"/>
        <v>3623.1723921106036</v>
      </c>
      <c r="EA35" s="542">
        <f t="shared" ca="1" si="1115"/>
        <v>60902.372038679365</v>
      </c>
      <c r="EB35" s="321">
        <f t="shared" ref="EB35:EM35" ca="1" si="1207">EB36+EB77+EB85</f>
        <v>2109.5952928995434</v>
      </c>
      <c r="EC35" s="321">
        <f t="shared" ca="1" si="1207"/>
        <v>3395.0771920228312</v>
      </c>
      <c r="ED35" s="321">
        <f t="shared" ca="1" si="1207"/>
        <v>1940.112120365297</v>
      </c>
      <c r="EE35" s="321">
        <f t="shared" ca="1" si="1207"/>
        <v>1927.2513038584475</v>
      </c>
      <c r="EF35" s="321">
        <f t="shared" ca="1" si="1207"/>
        <v>3413.1721818310502</v>
      </c>
      <c r="EG35" s="321">
        <f t="shared" ca="1" si="1207"/>
        <v>17411.903689954339</v>
      </c>
      <c r="EH35" s="321">
        <f t="shared" ca="1" si="1207"/>
        <v>12464.446540296805</v>
      </c>
      <c r="EI35" s="321">
        <f t="shared" ca="1" si="1207"/>
        <v>3966.89050152968</v>
      </c>
      <c r="EJ35" s="321">
        <f t="shared" ca="1" si="1207"/>
        <v>2123.4031168981733</v>
      </c>
      <c r="EK35" s="321">
        <f t="shared" ca="1" si="1207"/>
        <v>6110.4580444240055</v>
      </c>
      <c r="EL35" s="321">
        <f t="shared" ca="1" si="1207"/>
        <v>2035.611367694064</v>
      </c>
      <c r="EM35" s="321">
        <f t="shared" ca="1" si="1207"/>
        <v>3600.2842789051242</v>
      </c>
      <c r="EN35" s="542">
        <f t="shared" ca="1" si="1117"/>
        <v>60498.20563067936</v>
      </c>
      <c r="EO35" s="321">
        <f t="shared" ref="EO35:EZ35" ca="1" si="1208">EO36+EO77+EO85</f>
        <v>2072.2895243989069</v>
      </c>
      <c r="EP35" s="321">
        <f t="shared" ca="1" si="1208"/>
        <v>3383.8730062349728</v>
      </c>
      <c r="EQ35" s="321">
        <f t="shared" ca="1" si="1208"/>
        <v>1902.8224666666667</v>
      </c>
      <c r="ER35" s="321">
        <f t="shared" ca="1" si="1208"/>
        <v>1891.1723396994535</v>
      </c>
      <c r="ES35" s="321">
        <f t="shared" ca="1" si="1208"/>
        <v>3375.8986429344263</v>
      </c>
      <c r="ET35" s="321">
        <f t="shared" ca="1" si="1208"/>
        <v>17375.840320765026</v>
      </c>
      <c r="EU35" s="321">
        <f t="shared" ca="1" si="1208"/>
        <v>12427.189116202188</v>
      </c>
      <c r="EV35" s="321">
        <f t="shared" ca="1" si="1208"/>
        <v>3929.6411348360652</v>
      </c>
      <c r="EW35" s="321">
        <f t="shared" ca="1" si="1208"/>
        <v>2087.3631401633879</v>
      </c>
      <c r="EX35" s="321">
        <f t="shared" ca="1" si="1208"/>
        <v>6073.2247925323973</v>
      </c>
      <c r="EY35" s="321">
        <f t="shared" ca="1" si="1208"/>
        <v>1999.5869859289619</v>
      </c>
      <c r="EZ35" s="321">
        <f t="shared" ca="1" si="1208"/>
        <v>3575.5542523705635</v>
      </c>
      <c r="FA35" s="542">
        <f t="shared" ca="1" si="1119"/>
        <v>60094.455722733015</v>
      </c>
      <c r="FB35" s="321">
        <f t="shared" ref="FB35:FM35" ca="1" si="1209">FB36+FB77+FB85</f>
        <v>2038.8190824885844</v>
      </c>
      <c r="FC35" s="321">
        <f t="shared" ca="1" si="1209"/>
        <v>3331.1502922968039</v>
      </c>
      <c r="FD35" s="321">
        <f t="shared" ca="1" si="1209"/>
        <v>1869.3359099543379</v>
      </c>
      <c r="FE35" s="321">
        <f t="shared" ca="1" si="1209"/>
        <v>1858.7581970091323</v>
      </c>
      <c r="FF35" s="321">
        <f t="shared" ca="1" si="1209"/>
        <v>3342.3959714200914</v>
      </c>
      <c r="FG35" s="321">
        <f t="shared" ca="1" si="1209"/>
        <v>17343.410583105022</v>
      </c>
      <c r="FH35" s="321">
        <f t="shared" ca="1" si="1209"/>
        <v>12393.670329885847</v>
      </c>
      <c r="FI35" s="321">
        <f t="shared" ca="1" si="1209"/>
        <v>3896.1142911187212</v>
      </c>
      <c r="FJ35" s="321">
        <f t="shared" ca="1" si="1209"/>
        <v>2054.9100100488586</v>
      </c>
      <c r="FK35" s="321">
        <f t="shared" ca="1" si="1209"/>
        <v>6039.6818340130467</v>
      </c>
      <c r="FL35" s="321">
        <f t="shared" ca="1" si="1209"/>
        <v>1967.1182608447489</v>
      </c>
      <c r="FM35" s="321">
        <f t="shared" ca="1" si="1209"/>
        <v>3554.5080524941654</v>
      </c>
      <c r="FN35" s="542">
        <f t="shared" ca="1" si="1121"/>
        <v>59689.872814679358</v>
      </c>
      <c r="FO35" s="321">
        <f t="shared" ref="FO35:FZ35" ca="1" si="1210">FO36+FO77+FO85</f>
        <v>2003.430977283105</v>
      </c>
      <c r="FP35" s="321">
        <f t="shared" ca="1" si="1210"/>
        <v>3299.1868424337904</v>
      </c>
      <c r="FQ35" s="321">
        <f t="shared" ca="1" si="1210"/>
        <v>1833.9478047488585</v>
      </c>
      <c r="FR35" s="321">
        <f t="shared" ca="1" si="1210"/>
        <v>1824.5116435844748</v>
      </c>
      <c r="FS35" s="321">
        <f t="shared" ca="1" si="1210"/>
        <v>3307.0078662146116</v>
      </c>
      <c r="FT35" s="321">
        <f t="shared" ca="1" si="1210"/>
        <v>17309.164029680367</v>
      </c>
      <c r="FU35" s="321">
        <f t="shared" ca="1" si="1210"/>
        <v>12358.282224680366</v>
      </c>
      <c r="FV35" s="321">
        <f t="shared" ca="1" si="1210"/>
        <v>3860.7261859132418</v>
      </c>
      <c r="FW35" s="321">
        <f t="shared" ca="1" si="1210"/>
        <v>2020.663456624201</v>
      </c>
      <c r="FX35" s="321">
        <f t="shared" ca="1" si="1210"/>
        <v>6004.2937288075664</v>
      </c>
      <c r="FY35" s="321">
        <f t="shared" ca="1" si="1210"/>
        <v>1932.8717074200913</v>
      </c>
      <c r="FZ35" s="321">
        <f t="shared" ca="1" si="1210"/>
        <v>3531.6199392886865</v>
      </c>
      <c r="GA35" s="542">
        <f t="shared" ca="1" si="1123"/>
        <v>59285.706406679354</v>
      </c>
      <c r="GB35" s="321">
        <f t="shared" ref="GB35:GM35" ca="1" si="1211">GB36+GB77+GB85</f>
        <v>1968.0428720776256</v>
      </c>
      <c r="GC35" s="321">
        <f t="shared" ca="1" si="1211"/>
        <v>3267.2233925707765</v>
      </c>
      <c r="GD35" s="321">
        <f t="shared" ca="1" si="1211"/>
        <v>1798.5596995433789</v>
      </c>
      <c r="GE35" s="321">
        <f t="shared" ca="1" si="1211"/>
        <v>1790.2650901598172</v>
      </c>
      <c r="GF35" s="321">
        <f t="shared" ca="1" si="1211"/>
        <v>3271.6197610091326</v>
      </c>
      <c r="GG35" s="321">
        <f t="shared" ca="1" si="1211"/>
        <v>17274.917476255709</v>
      </c>
      <c r="GH35" s="321">
        <f t="shared" ca="1" si="1211"/>
        <v>12322.894119474888</v>
      </c>
      <c r="GI35" s="321">
        <f t="shared" ca="1" si="1211"/>
        <v>3825.3380807077624</v>
      </c>
      <c r="GJ35" s="321">
        <f t="shared" ca="1" si="1211"/>
        <v>1986.4169031995434</v>
      </c>
      <c r="GK35" s="321">
        <f t="shared" ca="1" si="1211"/>
        <v>5968.9056236020879</v>
      </c>
      <c r="GL35" s="321">
        <f t="shared" ca="1" si="1211"/>
        <v>1898.6251539954337</v>
      </c>
      <c r="GM35" s="321">
        <f t="shared" ca="1" si="1211"/>
        <v>3508.7318260832062</v>
      </c>
      <c r="GN35" s="542">
        <f t="shared" ca="1" si="1125"/>
        <v>58881.539998679349</v>
      </c>
      <c r="GO35" s="321">
        <f t="shared" ref="GO35:GZ35" ca="1" si="1212">GO36+GO77+GO85</f>
        <v>1931.1238588251365</v>
      </c>
      <c r="GP35" s="321">
        <f t="shared" ca="1" si="1212"/>
        <v>3251.8148029562844</v>
      </c>
      <c r="GQ35" s="321">
        <f t="shared" ca="1" si="1212"/>
        <v>1761.6568010928963</v>
      </c>
      <c r="GR35" s="321">
        <f t="shared" ca="1" si="1212"/>
        <v>1754.560405273224</v>
      </c>
      <c r="GS35" s="321">
        <f t="shared" ca="1" si="1212"/>
        <v>3234.7329773606557</v>
      </c>
      <c r="GT35" s="321">
        <f t="shared" ca="1" si="1212"/>
        <v>17239.228386338797</v>
      </c>
      <c r="GU35" s="321">
        <f t="shared" ca="1" si="1212"/>
        <v>12286.023450628416</v>
      </c>
      <c r="GV35" s="321">
        <f t="shared" ca="1" si="1212"/>
        <v>3788.4754692622951</v>
      </c>
      <c r="GW35" s="321">
        <f t="shared" ca="1" si="1212"/>
        <v>1950.7512057371584</v>
      </c>
      <c r="GX35" s="321">
        <f t="shared" ca="1" si="1212"/>
        <v>5932.0591269586257</v>
      </c>
      <c r="GY35" s="321">
        <f t="shared" ca="1" si="1212"/>
        <v>1862.9750515027322</v>
      </c>
      <c r="GZ35" s="321">
        <f t="shared" ca="1" si="1212"/>
        <v>3484.3885547967925</v>
      </c>
      <c r="HA35" s="542">
        <f t="shared" ca="1" si="1127"/>
        <v>58477.790090733011</v>
      </c>
      <c r="HB35" s="321">
        <f t="shared" ref="HB35:HM35" ca="1" si="1213">HB36+HB77+HB85</f>
        <v>1897.2666616666666</v>
      </c>
      <c r="HC35" s="321">
        <f t="shared" ca="1" si="1213"/>
        <v>3203.2964928447491</v>
      </c>
      <c r="HD35" s="321">
        <f t="shared" ca="1" si="1213"/>
        <v>1727.7834891324201</v>
      </c>
      <c r="HE35" s="321">
        <f t="shared" ca="1" si="1213"/>
        <v>1721.7719833105023</v>
      </c>
      <c r="HF35" s="321">
        <f t="shared" ca="1" si="1213"/>
        <v>3200.8435505981734</v>
      </c>
      <c r="HG35" s="321">
        <f t="shared" ca="1" si="1213"/>
        <v>17206.424369406392</v>
      </c>
      <c r="HH35" s="321">
        <f t="shared" ca="1" si="1213"/>
        <v>12252.117909063929</v>
      </c>
      <c r="HI35" s="321">
        <f t="shared" ca="1" si="1213"/>
        <v>3754.5618702968036</v>
      </c>
      <c r="HJ35" s="321">
        <f t="shared" ca="1" si="1213"/>
        <v>1917.9237963502283</v>
      </c>
      <c r="HK35" s="321">
        <f t="shared" ca="1" si="1213"/>
        <v>5898.1294131911291</v>
      </c>
      <c r="HL35" s="321">
        <f t="shared" ca="1" si="1213"/>
        <v>1830.1320471461188</v>
      </c>
      <c r="HM35" s="321">
        <f t="shared" ca="1" si="1213"/>
        <v>3462.9555996722474</v>
      </c>
      <c r="HN35" s="542">
        <f t="shared" ca="1" si="1129"/>
        <v>58073.207182679369</v>
      </c>
      <c r="HO35" s="321">
        <f t="shared" ref="HO35:HZ35" ca="1" si="1214">HO36+HO77+HO85</f>
        <v>1861.8785564611871</v>
      </c>
      <c r="HP35" s="321">
        <f t="shared" ca="1" si="1214"/>
        <v>3171.3330429817352</v>
      </c>
      <c r="HQ35" s="321">
        <f t="shared" ca="1" si="1214"/>
        <v>1692.3953839269407</v>
      </c>
      <c r="HR35" s="321">
        <f t="shared" ca="1" si="1214"/>
        <v>1687.5254298858447</v>
      </c>
      <c r="HS35" s="321">
        <f t="shared" ca="1" si="1214"/>
        <v>3165.4554453926939</v>
      </c>
      <c r="HT35" s="321">
        <f t="shared" ca="1" si="1214"/>
        <v>17172.177815981737</v>
      </c>
      <c r="HU35" s="321">
        <f t="shared" ca="1" si="1214"/>
        <v>12216.729803858449</v>
      </c>
      <c r="HV35" s="321">
        <f t="shared" ca="1" si="1214"/>
        <v>3719.1737650913242</v>
      </c>
      <c r="HW35" s="321">
        <f t="shared" ca="1" si="1214"/>
        <v>1883.6772429255707</v>
      </c>
      <c r="HX35" s="321">
        <f t="shared" ca="1" si="1214"/>
        <v>5862.7413079856487</v>
      </c>
      <c r="HY35" s="321">
        <f t="shared" ca="1" si="1214"/>
        <v>1795.8854937214612</v>
      </c>
      <c r="HZ35" s="321">
        <f t="shared" ca="1" si="1214"/>
        <v>3440.0674864667681</v>
      </c>
      <c r="IA35" s="542">
        <f t="shared" ca="1" si="1131"/>
        <v>57669.040774679364</v>
      </c>
      <c r="IB35" s="321">
        <f t="shared" ref="IB35:IM35" ca="1" si="1215">IB36+IB77+IB85</f>
        <v>1826.4904512557077</v>
      </c>
      <c r="IC35" s="321">
        <f t="shared" ca="1" si="1215"/>
        <v>3139.3695931187217</v>
      </c>
      <c r="ID35" s="321">
        <f t="shared" ca="1" si="1215"/>
        <v>1657.0072787214613</v>
      </c>
      <c r="IE35" s="321">
        <f t="shared" ca="1" si="1215"/>
        <v>1653.2788764611871</v>
      </c>
      <c r="IF35" s="321">
        <f t="shared" ca="1" si="1215"/>
        <v>3130.0673401872145</v>
      </c>
      <c r="IG35" s="321">
        <f t="shared" ca="1" si="1215"/>
        <v>17137.931262557078</v>
      </c>
      <c r="IH35" s="321">
        <f t="shared" ca="1" si="1215"/>
        <v>12181.34169865297</v>
      </c>
      <c r="II35" s="321">
        <f t="shared" ca="1" si="1215"/>
        <v>3683.7856598858443</v>
      </c>
      <c r="IJ35" s="321">
        <f t="shared" ca="1" si="1215"/>
        <v>1849.4306895009131</v>
      </c>
      <c r="IK35" s="321">
        <f t="shared" ca="1" si="1215"/>
        <v>5827.3532027801702</v>
      </c>
      <c r="IL35" s="321">
        <f t="shared" ca="1" si="1215"/>
        <v>1761.6389402968036</v>
      </c>
      <c r="IM35" s="321">
        <f t="shared" ca="1" si="1215"/>
        <v>3417.1793732612887</v>
      </c>
      <c r="IN35" s="542">
        <f t="shared" ca="1" si="1133"/>
        <v>57264.87436667936</v>
      </c>
      <c r="IO35" s="321">
        <f t="shared" ref="IO35:IZ35" ca="1" si="1216">IO36+IO77+IO85</f>
        <v>1789.9581932513661</v>
      </c>
      <c r="IP35" s="321">
        <f t="shared" ca="1" si="1216"/>
        <v>3119.7565996775957</v>
      </c>
      <c r="IQ35" s="321">
        <f t="shared" ca="1" si="1216"/>
        <v>1620.4911355191257</v>
      </c>
      <c r="IR35" s="321">
        <f t="shared" ca="1" si="1216"/>
        <v>1617.9484708469945</v>
      </c>
      <c r="IS35" s="321">
        <f t="shared" ca="1" si="1216"/>
        <v>3093.5673117868851</v>
      </c>
      <c r="IT35" s="321">
        <f t="shared" ca="1" si="1216"/>
        <v>17102.616451912567</v>
      </c>
      <c r="IU35" s="321">
        <f t="shared" ca="1" si="1216"/>
        <v>12144.857785054646</v>
      </c>
      <c r="IV35" s="321">
        <f t="shared" ca="1" si="1216"/>
        <v>3647.3098036885244</v>
      </c>
      <c r="IW35" s="321">
        <f t="shared" ca="1" si="1216"/>
        <v>1814.139271310929</v>
      </c>
      <c r="IX35" s="321">
        <f t="shared" ca="1" si="1216"/>
        <v>5790.893461384856</v>
      </c>
      <c r="IY35" s="321">
        <f t="shared" ca="1" si="1216"/>
        <v>1726.3631170765027</v>
      </c>
      <c r="IZ35" s="321">
        <f t="shared" ca="1" si="1216"/>
        <v>3393.2228572230224</v>
      </c>
      <c r="JA35" s="542">
        <f t="shared" ca="1" si="1135"/>
        <v>56861.124458733015</v>
      </c>
      <c r="JB35" s="321">
        <f t="shared" ref="JB35:JM35" ca="1" si="1217">JB36+JB77+JB85</f>
        <v>1755.7142408447487</v>
      </c>
      <c r="JC35" s="321">
        <f t="shared" ca="1" si="1217"/>
        <v>3075.4426933926943</v>
      </c>
      <c r="JD35" s="321">
        <f t="shared" ca="1" si="1217"/>
        <v>1586.2310683105022</v>
      </c>
      <c r="JE35" s="321">
        <f t="shared" ca="1" si="1217"/>
        <v>1584.7857696118722</v>
      </c>
      <c r="JF35" s="321">
        <f t="shared" ca="1" si="1217"/>
        <v>3059.2911297762557</v>
      </c>
      <c r="JG35" s="321">
        <f t="shared" ca="1" si="1217"/>
        <v>17069.438155707765</v>
      </c>
      <c r="JH35" s="321">
        <f t="shared" ca="1" si="1217"/>
        <v>12110.565488242009</v>
      </c>
      <c r="JI35" s="321">
        <f t="shared" ca="1" si="1217"/>
        <v>3613.0094494748855</v>
      </c>
      <c r="JJ35" s="321">
        <f t="shared" ca="1" si="1217"/>
        <v>1780.9375826515979</v>
      </c>
      <c r="JK35" s="321">
        <f t="shared" ca="1" si="1217"/>
        <v>5756.5769923692114</v>
      </c>
      <c r="JL35" s="321">
        <f t="shared" ca="1" si="1217"/>
        <v>1693.1458334474887</v>
      </c>
      <c r="JM35" s="321">
        <f t="shared" ca="1" si="1217"/>
        <v>3371.4031468503299</v>
      </c>
      <c r="JN35" s="542">
        <f t="shared" ca="1" si="1137"/>
        <v>56456.541550679358</v>
      </c>
      <c r="JO35" s="321">
        <f t="shared" ref="JO35:JZ35" ca="1" si="1218">JO36+JO77+JO85</f>
        <v>1720.3261356392693</v>
      </c>
      <c r="JP35" s="321">
        <f t="shared" ca="1" si="1218"/>
        <v>3043.4792435296804</v>
      </c>
      <c r="JQ35" s="321">
        <f t="shared" ca="1" si="1218"/>
        <v>1550.8429631050228</v>
      </c>
      <c r="JR35" s="321">
        <f t="shared" ca="1" si="1218"/>
        <v>1550.5392161872146</v>
      </c>
      <c r="JS35" s="321">
        <f t="shared" ca="1" si="1218"/>
        <v>3023.9030245707763</v>
      </c>
      <c r="JT35" s="321">
        <f t="shared" ca="1" si="1218"/>
        <v>17035.191602283106</v>
      </c>
      <c r="JU35" s="321">
        <f t="shared" ca="1" si="1218"/>
        <v>12075.177383036531</v>
      </c>
      <c r="JV35" s="321">
        <f t="shared" ca="1" si="1218"/>
        <v>3577.6213442694061</v>
      </c>
      <c r="JW35" s="321">
        <f t="shared" ca="1" si="1218"/>
        <v>1746.6910292269406</v>
      </c>
      <c r="JX35" s="321">
        <f t="shared" ca="1" si="1218"/>
        <v>5721.1888871637311</v>
      </c>
      <c r="JY35" s="321">
        <f t="shared" ca="1" si="1218"/>
        <v>1658.8992800228311</v>
      </c>
      <c r="JZ35" s="321">
        <f t="shared" ca="1" si="1218"/>
        <v>3348.5150336448505</v>
      </c>
      <c r="KA35" s="542">
        <f t="shared" ca="1" si="1139"/>
        <v>56052.375142679353</v>
      </c>
      <c r="KB35" s="321">
        <f t="shared" ref="KB35:KM35" ca="1" si="1219">KB36+KB77+KB85</f>
        <v>1684.9380304337899</v>
      </c>
      <c r="KC35" s="321">
        <f t="shared" ca="1" si="1219"/>
        <v>3011.5157936666669</v>
      </c>
      <c r="KD35" s="321">
        <f t="shared" ca="1" si="1219"/>
        <v>1515.4548578995434</v>
      </c>
      <c r="KE35" s="321">
        <f t="shared" ca="1" si="1219"/>
        <v>1516.292662762557</v>
      </c>
      <c r="KF35" s="321">
        <f t="shared" ca="1" si="1219"/>
        <v>2988.5149193652965</v>
      </c>
      <c r="KG35" s="321">
        <f t="shared" ca="1" si="1219"/>
        <v>17000.945048858448</v>
      </c>
      <c r="KH35" s="321">
        <f t="shared" ca="1" si="1219"/>
        <v>12039.789277831051</v>
      </c>
      <c r="KI35" s="321">
        <f t="shared" ca="1" si="1219"/>
        <v>3542.2332390639267</v>
      </c>
      <c r="KJ35" s="321">
        <f t="shared" ca="1" si="1219"/>
        <v>1712.444475802283</v>
      </c>
      <c r="KK35" s="321">
        <f t="shared" ca="1" si="1219"/>
        <v>5685.8007819582526</v>
      </c>
      <c r="KL35" s="321">
        <f t="shared" ca="1" si="1219"/>
        <v>1624.6527265981736</v>
      </c>
      <c r="KM35" s="321">
        <f t="shared" ca="1" si="1219"/>
        <v>3325.6269204393707</v>
      </c>
      <c r="KN35" s="542">
        <f t="shared" ca="1" si="1141"/>
        <v>55648.208734679349</v>
      </c>
      <c r="KO35" s="321">
        <f t="shared" ref="KO35:KZ35" ca="1" si="1220">KO36+KO77+KO85</f>
        <v>1648.7925276775957</v>
      </c>
      <c r="KP35" s="321">
        <f t="shared" ca="1" si="1220"/>
        <v>2987.6983963989073</v>
      </c>
      <c r="KQ35" s="321">
        <f t="shared" ca="1" si="1220"/>
        <v>1479.3254699453551</v>
      </c>
      <c r="KR35" s="321">
        <f t="shared" ca="1" si="1220"/>
        <v>1481.336536420765</v>
      </c>
      <c r="KS35" s="321">
        <f t="shared" ca="1" si="1220"/>
        <v>2952.4016462131144</v>
      </c>
      <c r="KT35" s="321">
        <f t="shared" ca="1" si="1220"/>
        <v>16966.004517486341</v>
      </c>
      <c r="KU35" s="321">
        <f t="shared" ca="1" si="1220"/>
        <v>12003.692119480875</v>
      </c>
      <c r="KV35" s="321">
        <f t="shared" ca="1" si="1220"/>
        <v>3506.1441381147538</v>
      </c>
      <c r="KW35" s="321">
        <f t="shared" ca="1" si="1220"/>
        <v>1677.5273368846993</v>
      </c>
      <c r="KX35" s="321">
        <f t="shared" ca="1" si="1220"/>
        <v>5649.7277958110844</v>
      </c>
      <c r="KY35" s="321">
        <f t="shared" ca="1" si="1220"/>
        <v>1589.7511826502732</v>
      </c>
      <c r="KZ35" s="321">
        <f t="shared" ca="1" si="1220"/>
        <v>3302.0571596492518</v>
      </c>
      <c r="LA35" s="542">
        <f t="shared" ca="1" si="1143"/>
        <v>55244.458826733011</v>
      </c>
      <c r="LB35" s="321">
        <f t="shared" ref="LB35:LM35" ca="1" si="1221">LB36+LB77+LB85</f>
        <v>1614.1618200228309</v>
      </c>
      <c r="LC35" s="321">
        <f t="shared" ca="1" si="1221"/>
        <v>2947.5888939406395</v>
      </c>
      <c r="LD35" s="321">
        <f t="shared" ca="1" si="1221"/>
        <v>1444.6786474885844</v>
      </c>
      <c r="LE35" s="321">
        <f t="shared" ca="1" si="1221"/>
        <v>1447.7995559132419</v>
      </c>
      <c r="LF35" s="321">
        <f t="shared" ca="1" si="1221"/>
        <v>2917.7387089543377</v>
      </c>
      <c r="LG35" s="321">
        <f t="shared" ca="1" si="1221"/>
        <v>16932.451942009135</v>
      </c>
      <c r="LH35" s="321">
        <f t="shared" ca="1" si="1221"/>
        <v>11969.013067420092</v>
      </c>
      <c r="LI35" s="321">
        <f t="shared" ca="1" si="1221"/>
        <v>3471.4570286529679</v>
      </c>
      <c r="LJ35" s="321">
        <f t="shared" ca="1" si="1221"/>
        <v>1643.9513689529681</v>
      </c>
      <c r="LK35" s="321">
        <f t="shared" ca="1" si="1221"/>
        <v>5615.0245715472938</v>
      </c>
      <c r="LL35" s="321">
        <f t="shared" ca="1" si="1221"/>
        <v>1556.1596197488584</v>
      </c>
      <c r="LM35" s="321">
        <f t="shared" ca="1" si="1221"/>
        <v>3279.8506940284119</v>
      </c>
      <c r="LN35" s="542">
        <f t="shared" ca="1" si="1157"/>
        <v>54839.875918679369</v>
      </c>
      <c r="LO35" s="321">
        <f t="shared" ref="LO35:LZ35" ca="1" si="1222">LO36+LO77+LO85</f>
        <v>1578.7737148173514</v>
      </c>
      <c r="LP35" s="321">
        <f t="shared" ca="1" si="1222"/>
        <v>2915.6254440776256</v>
      </c>
      <c r="LQ35" s="321">
        <f t="shared" ca="1" si="1222"/>
        <v>1409.290542283105</v>
      </c>
      <c r="LR35" s="321">
        <f t="shared" ca="1" si="1222"/>
        <v>1413.5530024885843</v>
      </c>
      <c r="LS35" s="321">
        <f t="shared" ca="1" si="1222"/>
        <v>2882.3506037488582</v>
      </c>
      <c r="LT35" s="321">
        <f t="shared" ca="1" si="1222"/>
        <v>16898.205388584476</v>
      </c>
      <c r="LU35" s="321">
        <f t="shared" ca="1" si="1222"/>
        <v>11933.624962214613</v>
      </c>
      <c r="LV35" s="321">
        <f t="shared" ca="1" si="1222"/>
        <v>3436.0689234474885</v>
      </c>
      <c r="LW35" s="321">
        <f t="shared" ca="1" si="1222"/>
        <v>1609.7048155283105</v>
      </c>
      <c r="LX35" s="321">
        <f t="shared" ca="1" si="1222"/>
        <v>5579.6364663418135</v>
      </c>
      <c r="LY35" s="321">
        <f t="shared" ca="1" si="1222"/>
        <v>1521.9130663242008</v>
      </c>
      <c r="LZ35" s="321">
        <f t="shared" ca="1" si="1222"/>
        <v>3256.9625808229325</v>
      </c>
      <c r="MA35" s="542">
        <f t="shared" ca="1" si="1146"/>
        <v>54435.709510679357</v>
      </c>
      <c r="MB35" s="321">
        <f t="shared" ref="MB35:MM35" ca="1" si="1223">MB36+MB77+MB85</f>
        <v>1543.385609611872</v>
      </c>
      <c r="MC35" s="321">
        <f t="shared" ca="1" si="1223"/>
        <v>2883.6619942146122</v>
      </c>
      <c r="MD35" s="321">
        <f t="shared" ca="1" si="1223"/>
        <v>1373.9024370776256</v>
      </c>
      <c r="ME35" s="321">
        <f t="shared" ca="1" si="1223"/>
        <v>1379.3064490639269</v>
      </c>
      <c r="MF35" s="321">
        <f t="shared" ca="1" si="1223"/>
        <v>2846.9624985433788</v>
      </c>
      <c r="MG35" s="321">
        <f t="shared" ca="1" si="1223"/>
        <v>16863.958835159818</v>
      </c>
      <c r="MH35" s="321">
        <f t="shared" ca="1" si="1223"/>
        <v>11898.236857009133</v>
      </c>
      <c r="MI35" s="321">
        <f t="shared" ca="1" si="1223"/>
        <v>3400.6808182420086</v>
      </c>
      <c r="MJ35" s="321">
        <f t="shared" ca="1" si="1223"/>
        <v>1575.4582621036529</v>
      </c>
      <c r="MK35" s="321">
        <f t="shared" ca="1" si="1223"/>
        <v>5544.2483611363332</v>
      </c>
      <c r="ML35" s="321">
        <f t="shared" ca="1" si="1223"/>
        <v>1487.6665128995435</v>
      </c>
      <c r="MM35" s="321">
        <f t="shared" ca="1" si="1223"/>
        <v>3234.0744676174531</v>
      </c>
      <c r="MN35" s="542">
        <f t="shared" ca="1" si="1148"/>
        <v>54031.543102679359</v>
      </c>
      <c r="MO35" s="321">
        <f t="shared" ref="MO35:MZ35" ca="1" si="1224">MO36+MO77+MO85</f>
        <v>1507.626862103825</v>
      </c>
      <c r="MP35" s="321">
        <f t="shared" ca="1" si="1224"/>
        <v>2855.6401931202186</v>
      </c>
      <c r="MQ35" s="321">
        <f t="shared" ca="1" si="1224"/>
        <v>1338.1598043715846</v>
      </c>
      <c r="MR35" s="321">
        <f t="shared" ca="1" si="1224"/>
        <v>1344.7246019945355</v>
      </c>
      <c r="MS35" s="321">
        <f t="shared" ca="1" si="1224"/>
        <v>2811.2359806393442</v>
      </c>
      <c r="MT35" s="321">
        <f t="shared" ca="1" si="1224"/>
        <v>16829.392583060111</v>
      </c>
      <c r="MU35" s="321">
        <f t="shared" ca="1" si="1224"/>
        <v>11862.526453907105</v>
      </c>
      <c r="MV35" s="321">
        <f t="shared" ca="1" si="1224"/>
        <v>3364.9784725409831</v>
      </c>
      <c r="MW35" s="321">
        <f t="shared" ca="1" si="1224"/>
        <v>1540.91540245847</v>
      </c>
      <c r="MX35" s="321">
        <f t="shared" ca="1" si="1224"/>
        <v>5508.5621302373147</v>
      </c>
      <c r="MY35" s="321">
        <f t="shared" ca="1" si="1224"/>
        <v>1453.1392482240437</v>
      </c>
      <c r="MZ35" s="321">
        <f t="shared" ca="1" si="1224"/>
        <v>3210.8914620754813</v>
      </c>
      <c r="NA35" s="542">
        <f t="shared" ca="1" si="1150"/>
        <v>53627.793194733014</v>
      </c>
      <c r="NB35" s="321">
        <f t="shared" ref="NB35:NM35" ca="1" si="1225">NB36+NB77+NB85</f>
        <v>1472.6093992009132</v>
      </c>
      <c r="NC35" s="321">
        <f t="shared" ca="1" si="1225"/>
        <v>2819.7350944885848</v>
      </c>
      <c r="ND35" s="321">
        <f t="shared" ca="1" si="1225"/>
        <v>1303.1262266666668</v>
      </c>
      <c r="NE35" s="321">
        <f t="shared" ca="1" si="1225"/>
        <v>1310.8133422146118</v>
      </c>
      <c r="NF35" s="321">
        <f t="shared" ca="1" si="1225"/>
        <v>2776.18628813242</v>
      </c>
      <c r="NG35" s="321">
        <f t="shared" ca="1" si="1225"/>
        <v>16795.465728310504</v>
      </c>
      <c r="NH35" s="321">
        <f t="shared" ca="1" si="1225"/>
        <v>11827.460646598174</v>
      </c>
      <c r="NI35" s="321">
        <f t="shared" ca="1" si="1225"/>
        <v>3329.9046078310498</v>
      </c>
      <c r="NJ35" s="321">
        <f t="shared" ca="1" si="1225"/>
        <v>1506.9651552543378</v>
      </c>
      <c r="NK35" s="321">
        <f t="shared" ca="1" si="1225"/>
        <v>5473.4721507253744</v>
      </c>
      <c r="NL35" s="321">
        <f t="shared" ca="1" si="1225"/>
        <v>1419.1734060502283</v>
      </c>
      <c r="NM35" s="321">
        <f t="shared" ca="1" si="1225"/>
        <v>3188.2982412064944</v>
      </c>
      <c r="NN35" s="542">
        <f t="shared" ca="1" si="1152"/>
        <v>53223.210286679358</v>
      </c>
      <c r="NO35" s="321">
        <f t="shared" ref="NO35:NZ35" ca="1" si="1226">NO36+NO77+NO85</f>
        <v>1437.2212939954338</v>
      </c>
      <c r="NP35" s="321">
        <f t="shared" ca="1" si="1226"/>
        <v>2787.7716446255708</v>
      </c>
      <c r="NQ35" s="321">
        <f t="shared" ca="1" si="1226"/>
        <v>1267.7381214611871</v>
      </c>
      <c r="NR35" s="321">
        <f t="shared" ca="1" si="1226"/>
        <v>1276.5667887899544</v>
      </c>
      <c r="NS35" s="321">
        <f t="shared" ca="1" si="1226"/>
        <v>2740.7981829269402</v>
      </c>
      <c r="NT35" s="321">
        <f t="shared" ca="1" si="1226"/>
        <v>16761.219174885846</v>
      </c>
      <c r="NU35" s="321">
        <f t="shared" ca="1" si="1226"/>
        <v>11792.072541392696</v>
      </c>
      <c r="NV35" s="321">
        <f t="shared" ca="1" si="1226"/>
        <v>3294.5165026255704</v>
      </c>
      <c r="NW35" s="321">
        <f t="shared" ca="1" si="1226"/>
        <v>1472.7186018296802</v>
      </c>
      <c r="NX35" s="321">
        <f t="shared" ca="1" si="1226"/>
        <v>5438.0840455198959</v>
      </c>
      <c r="NY35" s="321">
        <f t="shared" ca="1" si="1226"/>
        <v>1384.926852625571</v>
      </c>
      <c r="NZ35" s="321">
        <f t="shared" ca="1" si="1226"/>
        <v>3165.4101280010145</v>
      </c>
      <c r="OA35" s="542">
        <f t="shared" ca="1" si="1154"/>
        <v>52819.043878679353</v>
      </c>
      <c r="OB35" s="321">
        <f t="shared" ref="OB35:OM35" ca="1" si="1227">OB36+OB77+OB85</f>
        <v>1401.8331887899544</v>
      </c>
      <c r="OC35" s="321">
        <f t="shared" ca="1" si="1227"/>
        <v>2755.8081947625574</v>
      </c>
      <c r="OD35" s="321">
        <f t="shared" ca="1" si="1227"/>
        <v>1232.3500162557077</v>
      </c>
      <c r="OE35" s="321">
        <f t="shared" ca="1" si="1227"/>
        <v>1242.3202353652969</v>
      </c>
      <c r="OF35" s="321">
        <f t="shared" ca="1" si="1227"/>
        <v>2705.4100777214608</v>
      </c>
      <c r="OG35" s="321">
        <f t="shared" ca="1" si="1227"/>
        <v>16726.972621461187</v>
      </c>
      <c r="OH35" s="321">
        <f t="shared" ca="1" si="1227"/>
        <v>11756.684436187215</v>
      </c>
      <c r="OI35" s="321">
        <f t="shared" ca="1" si="1227"/>
        <v>3259.128397420091</v>
      </c>
      <c r="OJ35" s="321">
        <f t="shared" ca="1" si="1227"/>
        <v>1438.4720484050226</v>
      </c>
      <c r="OK35" s="321">
        <f t="shared" ca="1" si="1227"/>
        <v>0</v>
      </c>
      <c r="OL35" s="321">
        <f t="shared" ca="1" si="1227"/>
        <v>0</v>
      </c>
      <c r="OM35" s="321">
        <f t="shared" ca="1" si="1227"/>
        <v>0</v>
      </c>
      <c r="ON35" s="542">
        <f t="shared" ca="1" si="1156"/>
        <v>42518.979216368491</v>
      </c>
    </row>
    <row r="36" spans="1:404">
      <c r="A36" s="208" t="s">
        <v>189</v>
      </c>
      <c r="B36" s="325">
        <f>IFERROR(B37+B74+B75+B76,0)</f>
        <v>0</v>
      </c>
      <c r="C36" s="325">
        <f t="shared" ref="C36:M36" ca="1" si="1228">IFERROR(C37+C74+C75+C76,0)</f>
        <v>0</v>
      </c>
      <c r="D36" s="325">
        <f t="shared" ca="1" si="1228"/>
        <v>0</v>
      </c>
      <c r="E36" s="325">
        <f t="shared" ca="1" si="1228"/>
        <v>0</v>
      </c>
      <c r="F36" s="325">
        <f t="shared" ca="1" si="1228"/>
        <v>0</v>
      </c>
      <c r="G36" s="325">
        <f t="shared" ca="1" si="1228"/>
        <v>0</v>
      </c>
      <c r="H36" s="325">
        <f t="shared" ca="1" si="1228"/>
        <v>0</v>
      </c>
      <c r="I36" s="325">
        <f t="shared" ca="1" si="1228"/>
        <v>0</v>
      </c>
      <c r="J36" s="325">
        <f t="shared" ca="1" si="1228"/>
        <v>0</v>
      </c>
      <c r="K36" s="325">
        <f t="shared" ca="1" si="1228"/>
        <v>1806.0840492380953</v>
      </c>
      <c r="L36" s="325">
        <f t="shared" ca="1" si="1228"/>
        <v>818.21564166666678</v>
      </c>
      <c r="M36" s="325">
        <f t="shared" ca="1" si="1228"/>
        <v>9122.8730710024392</v>
      </c>
      <c r="N36" s="543">
        <f t="shared" ca="1" si="1158"/>
        <v>11747.172761907201</v>
      </c>
      <c r="O36" s="325">
        <f t="shared" ref="O36" ca="1" si="1229">IFERROR(O37+O74+O75+O76,0)</f>
        <v>839.87842166666667</v>
      </c>
      <c r="P36" s="325">
        <f t="shared" ref="P36" ca="1" si="1230">IFERROR(P37+P74+P75+P76,0)</f>
        <v>2199.3709936666669</v>
      </c>
      <c r="Q36" s="325">
        <f t="shared" ref="Q36" ca="1" si="1231">IFERROR(Q37+Q74+Q75+Q76,0)</f>
        <v>676.29326666666668</v>
      </c>
      <c r="R36" s="325">
        <f t="shared" ref="R36" ca="1" si="1232">IFERROR(R37+R74+R75+R76,0)</f>
        <v>689.87842166666667</v>
      </c>
      <c r="S36" s="325">
        <f t="shared" ref="S36" ca="1" si="1233">IFERROR(S37+S74+S75+S76,0)</f>
        <v>2155.2513456666666</v>
      </c>
      <c r="T36" s="325">
        <f t="shared" ref="T36" ca="1" si="1234">IFERROR(T37+T74+T75+T76,0)</f>
        <v>16180.238566666667</v>
      </c>
      <c r="U36" s="325">
        <f t="shared" ref="U36" ca="1" si="1235">IFERROR(U37+U74+U75+U76,0)</f>
        <v>11212.423721666668</v>
      </c>
      <c r="V36" s="325">
        <f t="shared" ref="V36" ca="1" si="1236">IFERROR(V37+V74+V75+V76,0)</f>
        <v>2717.8166916666664</v>
      </c>
      <c r="W36" s="325">
        <f t="shared" ref="W36" ca="1" si="1237">IFERROR(W37+W74+W75+W76,0)</f>
        <v>900.29963196666665</v>
      </c>
      <c r="X36" s="325">
        <f t="shared" ref="X36" ca="1" si="1238">IFERROR(X37+X74+X75+X76,0)</f>
        <v>4867.2822520952377</v>
      </c>
      <c r="Y36" s="325">
        <f t="shared" ref="Y36" ca="1" si="1239">IFERROR(Y37+Y74+Y75+Y76,0)</f>
        <v>818.21564166666678</v>
      </c>
      <c r="Z36" s="325">
        <f t="shared" ref="Z36" ca="1" si="1240">IFERROR(Z37+Z74+Z75+Z76,0)</f>
        <v>2192.1937761106037</v>
      </c>
      <c r="AA36" s="543">
        <f t="shared" ref="AA36:AA37" ca="1" si="1241">SUM(O36:Z36)</f>
        <v>45449.142731172506</v>
      </c>
      <c r="AB36" s="325">
        <f t="shared" ref="AB36" ca="1" si="1242">IFERROR(AB37+AB74+AB75+AB76,0)</f>
        <v>839.87842166666667</v>
      </c>
      <c r="AC36" s="325">
        <f t="shared" ref="AC36" ca="1" si="1243">IFERROR(AC37+AC74+AC75+AC76,0)</f>
        <v>2199.3709936666669</v>
      </c>
      <c r="AD36" s="325">
        <f t="shared" ref="AD36" ca="1" si="1244">IFERROR(AD37+AD74+AD75+AD76,0)</f>
        <v>676.29326666666668</v>
      </c>
      <c r="AE36" s="325">
        <f t="shared" ref="AE36" ca="1" si="1245">IFERROR(AE37+AE74+AE75+AE76,0)</f>
        <v>689.87842166666667</v>
      </c>
      <c r="AF36" s="325">
        <f t="shared" ref="AF36" ca="1" si="1246">IFERROR(AF37+AF74+AF75+AF76,0)</f>
        <v>2155.2513456666666</v>
      </c>
      <c r="AG36" s="325">
        <f t="shared" ref="AG36" ca="1" si="1247">IFERROR(AG37+AG74+AG75+AG76,0)</f>
        <v>11628.971956666666</v>
      </c>
      <c r="AH36" s="325">
        <f t="shared" ref="AH36" ca="1" si="1248">IFERROR(AH37+AH74+AH75+AH76,0)</f>
        <v>7354.1571116666673</v>
      </c>
      <c r="AI36" s="325">
        <f t="shared" ref="AI36" ca="1" si="1249">IFERROR(AI37+AI74+AI75+AI76,0)</f>
        <v>3773.8298916666668</v>
      </c>
      <c r="AJ36" s="325">
        <f t="shared" ref="AJ36" ca="1" si="1250">IFERROR(AJ37+AJ74+AJ75+AJ76,0)</f>
        <v>900.29963196666665</v>
      </c>
      <c r="AK36" s="325">
        <f t="shared" ref="AK36" ca="1" si="1251">IFERROR(AK37+AK74+AK75+AK76,0)</f>
        <v>7163.1809042380955</v>
      </c>
      <c r="AL36" s="325">
        <f t="shared" ref="AL36" ca="1" si="1252">IFERROR(AL37+AL74+AL75+AL76,0)</f>
        <v>818.21564166666678</v>
      </c>
      <c r="AM36" s="325">
        <f t="shared" ref="AM36" ca="1" si="1253">IFERROR(AM37+AM74+AM75+AM76,0)</f>
        <v>2311.8724091463182</v>
      </c>
      <c r="AN36" s="543">
        <f t="shared" ref="AN36:AN37" ca="1" si="1254">SUM(AB36:AM36)</f>
        <v>40511.199996351083</v>
      </c>
      <c r="AO36" s="325">
        <f t="shared" ref="AO36" ca="1" si="1255">IFERROR(AO37+AO74+AO75+AO76,0)</f>
        <v>839.87842166666667</v>
      </c>
      <c r="AP36" s="325">
        <f t="shared" ref="AP36" ca="1" si="1256">IFERROR(AP37+AP74+AP75+AP76,0)</f>
        <v>2199.3709936666669</v>
      </c>
      <c r="AQ36" s="325">
        <f t="shared" ref="AQ36" ca="1" si="1257">IFERROR(AQ37+AQ74+AQ75+AQ76,0)</f>
        <v>676.29326666666668</v>
      </c>
      <c r="AR36" s="325">
        <f t="shared" ref="AR36" ca="1" si="1258">IFERROR(AR37+AR74+AR75+AR76,0)</f>
        <v>689.87842166666667</v>
      </c>
      <c r="AS36" s="325">
        <f t="shared" ref="AS36" ca="1" si="1259">IFERROR(AS37+AS74+AS75+AS76,0)</f>
        <v>2155.2513456666666</v>
      </c>
      <c r="AT36" s="325">
        <f t="shared" ref="AT36" ca="1" si="1260">IFERROR(AT37+AT74+AT75+AT76,0)</f>
        <v>16180.238566666667</v>
      </c>
      <c r="AU36" s="325">
        <f t="shared" ref="AU36" ca="1" si="1261">IFERROR(AU37+AU74+AU75+AU76,0)</f>
        <v>11212.423721666668</v>
      </c>
      <c r="AV36" s="325">
        <f t="shared" ref="AV36" ca="1" si="1262">IFERROR(AV37+AV74+AV75+AV76,0)</f>
        <v>2717.8166916666664</v>
      </c>
      <c r="AW36" s="325">
        <f t="shared" ref="AW36" ca="1" si="1263">IFERROR(AW37+AW74+AW75+AW76,0)</f>
        <v>900.29963196666665</v>
      </c>
      <c r="AX36" s="325">
        <f t="shared" ref="AX36" ca="1" si="1264">IFERROR(AX37+AX74+AX75+AX76,0)</f>
        <v>4867.2822520952377</v>
      </c>
      <c r="AY36" s="325">
        <f t="shared" ref="AY36" ca="1" si="1265">IFERROR(AY37+AY74+AY75+AY76,0)</f>
        <v>818.21564166666678</v>
      </c>
      <c r="AZ36" s="325">
        <f t="shared" ref="AZ36" ca="1" si="1266">IFERROR(AZ37+AZ74+AZ75+AZ76,0)</f>
        <v>2217.1808786656452</v>
      </c>
      <c r="BA36" s="543">
        <f t="shared" ref="BA36:BA37" ca="1" si="1267">SUM(AO36:AZ36)</f>
        <v>45474.129833727551</v>
      </c>
      <c r="BB36" s="325">
        <f t="shared" ref="BB36:BM36" ca="1" si="1268">IFERROR(BB37+BB74+BB75+BB76,0)</f>
        <v>839.87842166666667</v>
      </c>
      <c r="BC36" s="325">
        <f t="shared" ca="1" si="1268"/>
        <v>2199.3709936666669</v>
      </c>
      <c r="BD36" s="325">
        <f t="shared" ca="1" si="1268"/>
        <v>676.29326666666668</v>
      </c>
      <c r="BE36" s="325">
        <f t="shared" ca="1" si="1268"/>
        <v>689.87842166666667</v>
      </c>
      <c r="BF36" s="325">
        <f t="shared" ca="1" si="1268"/>
        <v>2155.2513456666666</v>
      </c>
      <c r="BG36" s="325">
        <f t="shared" ca="1" si="1268"/>
        <v>16180.238566666667</v>
      </c>
      <c r="BH36" s="325">
        <f t="shared" ca="1" si="1268"/>
        <v>11212.423721666668</v>
      </c>
      <c r="BI36" s="325">
        <f t="shared" ca="1" si="1268"/>
        <v>2717.8166916666664</v>
      </c>
      <c r="BJ36" s="325">
        <f t="shared" ca="1" si="1268"/>
        <v>900.29963196666665</v>
      </c>
      <c r="BK36" s="325">
        <f t="shared" ca="1" si="1268"/>
        <v>4867.2822520952377</v>
      </c>
      <c r="BL36" s="325">
        <f t="shared" ca="1" si="1268"/>
        <v>818.21564166666678</v>
      </c>
      <c r="BM36" s="325">
        <f t="shared" ca="1" si="1268"/>
        <v>2229.6937521106038</v>
      </c>
      <c r="BN36" s="543">
        <f t="shared" ref="BN36:BN37" ca="1" si="1269">SUM(BB36:BM36)</f>
        <v>45486.642707172505</v>
      </c>
      <c r="BO36" s="325">
        <f t="shared" ref="BO36:BZ36" ca="1" si="1270">IFERROR(BO37+BO74+BO75+BO76,0)</f>
        <v>839.87842166666667</v>
      </c>
      <c r="BP36" s="325">
        <f t="shared" ca="1" si="1270"/>
        <v>2199.3709936666669</v>
      </c>
      <c r="BQ36" s="325">
        <f t="shared" ca="1" si="1270"/>
        <v>676.29326666666668</v>
      </c>
      <c r="BR36" s="325">
        <f t="shared" ca="1" si="1270"/>
        <v>689.87842166666667</v>
      </c>
      <c r="BS36" s="325">
        <f t="shared" ca="1" si="1270"/>
        <v>2155.2513456666666</v>
      </c>
      <c r="BT36" s="325">
        <f t="shared" ca="1" si="1270"/>
        <v>16180.238566666667</v>
      </c>
      <c r="BU36" s="325">
        <f t="shared" ca="1" si="1270"/>
        <v>11212.423721666668</v>
      </c>
      <c r="BV36" s="325">
        <f t="shared" ca="1" si="1270"/>
        <v>2717.8166916666664</v>
      </c>
      <c r="BW36" s="325">
        <f t="shared" ca="1" si="1270"/>
        <v>900.29963196666665</v>
      </c>
      <c r="BX36" s="325">
        <f t="shared" ca="1" si="1270"/>
        <v>4867.2822520952377</v>
      </c>
      <c r="BY36" s="325">
        <f t="shared" ca="1" si="1270"/>
        <v>818.21564166666678</v>
      </c>
      <c r="BZ36" s="325">
        <f t="shared" ca="1" si="1270"/>
        <v>2242.1937441106038</v>
      </c>
      <c r="CA36" s="543">
        <f t="shared" ref="CA36:CA37" ca="1" si="1271">SUM(BO36:BZ36)</f>
        <v>45499.142699172509</v>
      </c>
      <c r="CB36" s="325">
        <f t="shared" ref="CB36:CM36" ca="1" si="1272">IFERROR(CB37+CB74+CB75+CB76,0)</f>
        <v>839.87842166666667</v>
      </c>
      <c r="CC36" s="325">
        <f t="shared" ca="1" si="1272"/>
        <v>2199.3709936666669</v>
      </c>
      <c r="CD36" s="325">
        <f t="shared" ca="1" si="1272"/>
        <v>676.29326666666668</v>
      </c>
      <c r="CE36" s="325">
        <f t="shared" ca="1" si="1272"/>
        <v>689.87842166666667</v>
      </c>
      <c r="CF36" s="325">
        <f t="shared" ca="1" si="1272"/>
        <v>2155.2513456666666</v>
      </c>
      <c r="CG36" s="325">
        <f t="shared" ca="1" si="1272"/>
        <v>16180.238566666667</v>
      </c>
      <c r="CH36" s="325">
        <f t="shared" ca="1" si="1272"/>
        <v>11212.423721666668</v>
      </c>
      <c r="CI36" s="325">
        <f t="shared" ca="1" si="1272"/>
        <v>2717.8166916666664</v>
      </c>
      <c r="CJ36" s="325">
        <f t="shared" ca="1" si="1272"/>
        <v>900.29963196666665</v>
      </c>
      <c r="CK36" s="325">
        <f t="shared" ca="1" si="1272"/>
        <v>4867.2822520952377</v>
      </c>
      <c r="CL36" s="325">
        <f t="shared" ca="1" si="1272"/>
        <v>818.21564166666678</v>
      </c>
      <c r="CM36" s="325">
        <f t="shared" ca="1" si="1272"/>
        <v>2254.6937361106038</v>
      </c>
      <c r="CN36" s="543">
        <f t="shared" ref="CN36:CN37" ca="1" si="1273">SUM(CB36:CM36)</f>
        <v>45511.642691172507</v>
      </c>
      <c r="CO36" s="325">
        <f t="shared" ref="CO36:CZ36" ca="1" si="1274">IFERROR(CO37+CO74+CO75+CO76,0)</f>
        <v>839.87842166666667</v>
      </c>
      <c r="CP36" s="325">
        <f t="shared" ca="1" si="1274"/>
        <v>2199.3709936666669</v>
      </c>
      <c r="CQ36" s="325">
        <f t="shared" ca="1" si="1274"/>
        <v>676.29326666666668</v>
      </c>
      <c r="CR36" s="325">
        <f t="shared" ca="1" si="1274"/>
        <v>689.87842166666667</v>
      </c>
      <c r="CS36" s="325">
        <f t="shared" ca="1" si="1274"/>
        <v>2155.2513456666666</v>
      </c>
      <c r="CT36" s="325">
        <f t="shared" ca="1" si="1274"/>
        <v>16180.238566666667</v>
      </c>
      <c r="CU36" s="325">
        <f t="shared" ca="1" si="1274"/>
        <v>11212.423721666668</v>
      </c>
      <c r="CV36" s="325">
        <f t="shared" ca="1" si="1274"/>
        <v>2717.8166916666664</v>
      </c>
      <c r="CW36" s="325">
        <f t="shared" ca="1" si="1274"/>
        <v>900.29963196666665</v>
      </c>
      <c r="CX36" s="325">
        <f t="shared" ca="1" si="1274"/>
        <v>4867.2822520952377</v>
      </c>
      <c r="CY36" s="325">
        <f t="shared" ca="1" si="1274"/>
        <v>818.21564166666678</v>
      </c>
      <c r="CZ36" s="325">
        <f t="shared" ca="1" si="1274"/>
        <v>2267.1808466656453</v>
      </c>
      <c r="DA36" s="543">
        <f t="shared" ref="DA36:DA37" ca="1" si="1275">SUM(CO36:CZ36)</f>
        <v>45524.129801727548</v>
      </c>
      <c r="DB36" s="325">
        <f t="shared" ref="DB36:DM36" ca="1" si="1276">IFERROR(DB37+DB74+DB75+DB76,0)</f>
        <v>839.87842166666667</v>
      </c>
      <c r="DC36" s="325">
        <f t="shared" ca="1" si="1276"/>
        <v>2199.3709936666669</v>
      </c>
      <c r="DD36" s="325">
        <f t="shared" ca="1" si="1276"/>
        <v>676.29326666666668</v>
      </c>
      <c r="DE36" s="325">
        <f t="shared" ca="1" si="1276"/>
        <v>689.87842166666667</v>
      </c>
      <c r="DF36" s="325">
        <f t="shared" ca="1" si="1276"/>
        <v>2155.2513456666666</v>
      </c>
      <c r="DG36" s="325">
        <f t="shared" ca="1" si="1276"/>
        <v>16180.238566666667</v>
      </c>
      <c r="DH36" s="325">
        <f t="shared" ca="1" si="1276"/>
        <v>11212.423721666668</v>
      </c>
      <c r="DI36" s="325">
        <f t="shared" ca="1" si="1276"/>
        <v>2717.8166916666664</v>
      </c>
      <c r="DJ36" s="325">
        <f t="shared" ca="1" si="1276"/>
        <v>900.29963196666665</v>
      </c>
      <c r="DK36" s="325">
        <f t="shared" ca="1" si="1276"/>
        <v>4867.2822520952377</v>
      </c>
      <c r="DL36" s="325">
        <f t="shared" ca="1" si="1276"/>
        <v>818.21564166666678</v>
      </c>
      <c r="DM36" s="325">
        <f t="shared" ca="1" si="1276"/>
        <v>2279.6937201106039</v>
      </c>
      <c r="DN36" s="543">
        <f t="shared" ref="DN36:DN37" ca="1" si="1277">SUM(DB36:DM36)</f>
        <v>45536.642675172508</v>
      </c>
      <c r="DO36" s="325">
        <f t="shared" ref="DO36:DZ36" ca="1" si="1278">IFERROR(DO37+DO74+DO75+DO76,0)</f>
        <v>677.89842166666665</v>
      </c>
      <c r="DP36" s="325">
        <f t="shared" ca="1" si="1278"/>
        <v>2037.3909936666669</v>
      </c>
      <c r="DQ36" s="325">
        <f t="shared" ca="1" si="1278"/>
        <v>514.31326666666666</v>
      </c>
      <c r="DR36" s="325">
        <f t="shared" ca="1" si="1278"/>
        <v>527.89842166666665</v>
      </c>
      <c r="DS36" s="325">
        <f t="shared" ca="1" si="1278"/>
        <v>1993.2713456666665</v>
      </c>
      <c r="DT36" s="325">
        <f t="shared" ca="1" si="1278"/>
        <v>16018.258566666667</v>
      </c>
      <c r="DU36" s="325">
        <f t="shared" ca="1" si="1278"/>
        <v>11050.443721666668</v>
      </c>
      <c r="DV36" s="325">
        <f t="shared" ca="1" si="1278"/>
        <v>2555.8366916666664</v>
      </c>
      <c r="DW36" s="325">
        <f t="shared" ca="1" si="1278"/>
        <v>738.31963196666663</v>
      </c>
      <c r="DX36" s="325">
        <f t="shared" ca="1" si="1278"/>
        <v>4705.3022520952381</v>
      </c>
      <c r="DY36" s="325">
        <f t="shared" ca="1" si="1278"/>
        <v>656.23564166666677</v>
      </c>
      <c r="DZ36" s="325">
        <f t="shared" ca="1" si="1278"/>
        <v>2188.5265121106036</v>
      </c>
      <c r="EA36" s="543">
        <f t="shared" ref="EA36:EA37" ca="1" si="1279">SUM(DO36:DZ36)</f>
        <v>43663.695467172511</v>
      </c>
      <c r="EB36" s="325">
        <f t="shared" ref="EB36:EM36" ca="1" si="1280">IFERROR(EB37+EB74+EB75+EB76,0)</f>
        <v>677.89842166666665</v>
      </c>
      <c r="EC36" s="325">
        <f t="shared" ca="1" si="1280"/>
        <v>2037.3909936666669</v>
      </c>
      <c r="ED36" s="325">
        <f t="shared" ca="1" si="1280"/>
        <v>514.31326666666666</v>
      </c>
      <c r="EE36" s="325">
        <f t="shared" ca="1" si="1280"/>
        <v>527.89842166666665</v>
      </c>
      <c r="EF36" s="325">
        <f t="shared" ca="1" si="1280"/>
        <v>1993.2713456666665</v>
      </c>
      <c r="EG36" s="325">
        <f t="shared" ca="1" si="1280"/>
        <v>16018.258566666667</v>
      </c>
      <c r="EH36" s="325">
        <f t="shared" ca="1" si="1280"/>
        <v>11050.443721666668</v>
      </c>
      <c r="EI36" s="325">
        <f t="shared" ca="1" si="1280"/>
        <v>2555.8366916666664</v>
      </c>
      <c r="EJ36" s="325">
        <f t="shared" ca="1" si="1280"/>
        <v>738.31963196666663</v>
      </c>
      <c r="EK36" s="325">
        <f t="shared" ca="1" si="1280"/>
        <v>4705.3022520952381</v>
      </c>
      <c r="EL36" s="325">
        <f t="shared" ca="1" si="1280"/>
        <v>656.23564166666677</v>
      </c>
      <c r="EM36" s="325">
        <f t="shared" ca="1" si="1280"/>
        <v>2201.0265041106036</v>
      </c>
      <c r="EN36" s="543">
        <f t="shared" ref="EN36:EN37" ca="1" si="1281">SUM(EB36:EM36)</f>
        <v>43676.195459172508</v>
      </c>
      <c r="EO36" s="325">
        <f t="shared" ref="EO36:EZ36" ca="1" si="1282">IFERROR(EO37+EO74+EO75+EO76,0)</f>
        <v>677.89842166666665</v>
      </c>
      <c r="EP36" s="325">
        <f t="shared" ca="1" si="1282"/>
        <v>2037.3909936666669</v>
      </c>
      <c r="EQ36" s="325">
        <f t="shared" ca="1" si="1282"/>
        <v>514.31326666666666</v>
      </c>
      <c r="ER36" s="325">
        <f t="shared" ca="1" si="1282"/>
        <v>527.89842166666665</v>
      </c>
      <c r="ES36" s="325">
        <f t="shared" ca="1" si="1282"/>
        <v>1993.2713456666665</v>
      </c>
      <c r="ET36" s="325">
        <f t="shared" ca="1" si="1282"/>
        <v>16018.258566666667</v>
      </c>
      <c r="EU36" s="325">
        <f t="shared" ca="1" si="1282"/>
        <v>11050.443721666668</v>
      </c>
      <c r="EV36" s="325">
        <f t="shared" ca="1" si="1282"/>
        <v>2555.8366916666664</v>
      </c>
      <c r="EW36" s="325">
        <f t="shared" ca="1" si="1282"/>
        <v>738.31963196666663</v>
      </c>
      <c r="EX36" s="325">
        <f t="shared" ca="1" si="1282"/>
        <v>4705.3022520952381</v>
      </c>
      <c r="EY36" s="325">
        <f t="shared" ca="1" si="1282"/>
        <v>656.23564166666677</v>
      </c>
      <c r="EZ36" s="325">
        <f t="shared" ca="1" si="1282"/>
        <v>2213.5136146656455</v>
      </c>
      <c r="FA36" s="543">
        <f t="shared" ref="FA36:FA37" ca="1" si="1283">SUM(EO36:EZ36)</f>
        <v>43688.682569727549</v>
      </c>
      <c r="FB36" s="325">
        <f t="shared" ref="FB36:FM36" ca="1" si="1284">IFERROR(FB37+FB74+FB75+FB76,0)</f>
        <v>677.89842166666665</v>
      </c>
      <c r="FC36" s="325">
        <f t="shared" ca="1" si="1284"/>
        <v>2037.3909936666669</v>
      </c>
      <c r="FD36" s="325">
        <f t="shared" ca="1" si="1284"/>
        <v>514.31326666666666</v>
      </c>
      <c r="FE36" s="325">
        <f t="shared" ca="1" si="1284"/>
        <v>527.89842166666665</v>
      </c>
      <c r="FF36" s="325">
        <f t="shared" ca="1" si="1284"/>
        <v>1993.2713456666665</v>
      </c>
      <c r="FG36" s="325">
        <f t="shared" ca="1" si="1284"/>
        <v>16018.258566666667</v>
      </c>
      <c r="FH36" s="325">
        <f t="shared" ca="1" si="1284"/>
        <v>11050.443721666668</v>
      </c>
      <c r="FI36" s="325">
        <f t="shared" ca="1" si="1284"/>
        <v>2555.8366916666664</v>
      </c>
      <c r="FJ36" s="325">
        <f t="shared" ca="1" si="1284"/>
        <v>738.31963196666663</v>
      </c>
      <c r="FK36" s="325">
        <f t="shared" ca="1" si="1284"/>
        <v>4705.3022520952381</v>
      </c>
      <c r="FL36" s="325">
        <f t="shared" ca="1" si="1284"/>
        <v>656.23564166666677</v>
      </c>
      <c r="FM36" s="325">
        <f t="shared" ca="1" si="1284"/>
        <v>2226.0264881106041</v>
      </c>
      <c r="FN36" s="543">
        <f t="shared" ref="FN36:FN37" ca="1" si="1285">SUM(FB36:FM36)</f>
        <v>43701.19544317251</v>
      </c>
      <c r="FO36" s="325">
        <f t="shared" ref="FO36:FZ36" ca="1" si="1286">IFERROR(FO37+FO74+FO75+FO76,0)</f>
        <v>677.89842166666665</v>
      </c>
      <c r="FP36" s="325">
        <f t="shared" ca="1" si="1286"/>
        <v>2037.3909936666669</v>
      </c>
      <c r="FQ36" s="325">
        <f t="shared" ca="1" si="1286"/>
        <v>514.31326666666666</v>
      </c>
      <c r="FR36" s="325">
        <f t="shared" ca="1" si="1286"/>
        <v>527.89842166666665</v>
      </c>
      <c r="FS36" s="325">
        <f t="shared" ca="1" si="1286"/>
        <v>1993.2713456666665</v>
      </c>
      <c r="FT36" s="325">
        <f t="shared" ca="1" si="1286"/>
        <v>16018.258566666667</v>
      </c>
      <c r="FU36" s="325">
        <f t="shared" ca="1" si="1286"/>
        <v>11050.443721666668</v>
      </c>
      <c r="FV36" s="325">
        <f t="shared" ca="1" si="1286"/>
        <v>2555.8366916666664</v>
      </c>
      <c r="FW36" s="325">
        <f t="shared" ca="1" si="1286"/>
        <v>738.31963196666663</v>
      </c>
      <c r="FX36" s="325">
        <f t="shared" ca="1" si="1286"/>
        <v>4705.3022520952381</v>
      </c>
      <c r="FY36" s="325">
        <f t="shared" ca="1" si="1286"/>
        <v>656.23564166666677</v>
      </c>
      <c r="FZ36" s="325">
        <f t="shared" ca="1" si="1286"/>
        <v>2238.5264801106041</v>
      </c>
      <c r="GA36" s="543">
        <f t="shared" ref="GA36:GA37" ca="1" si="1287">SUM(FO36:FZ36)</f>
        <v>43713.695435172507</v>
      </c>
      <c r="GB36" s="325">
        <f t="shared" ref="GB36:GM36" ca="1" si="1288">IFERROR(GB37+GB74+GB75+GB76,0)</f>
        <v>677.89842166666665</v>
      </c>
      <c r="GC36" s="325">
        <f t="shared" ca="1" si="1288"/>
        <v>2037.3909936666669</v>
      </c>
      <c r="GD36" s="325">
        <f t="shared" ca="1" si="1288"/>
        <v>514.31326666666666</v>
      </c>
      <c r="GE36" s="325">
        <f t="shared" ca="1" si="1288"/>
        <v>527.89842166666665</v>
      </c>
      <c r="GF36" s="325">
        <f t="shared" ca="1" si="1288"/>
        <v>1993.2713456666665</v>
      </c>
      <c r="GG36" s="325">
        <f t="shared" ca="1" si="1288"/>
        <v>16018.258566666667</v>
      </c>
      <c r="GH36" s="325">
        <f t="shared" ca="1" si="1288"/>
        <v>11050.443721666668</v>
      </c>
      <c r="GI36" s="325">
        <f t="shared" ca="1" si="1288"/>
        <v>2555.8366916666664</v>
      </c>
      <c r="GJ36" s="325">
        <f t="shared" ca="1" si="1288"/>
        <v>738.31963196666663</v>
      </c>
      <c r="GK36" s="325">
        <f t="shared" ca="1" si="1288"/>
        <v>4705.3022520952381</v>
      </c>
      <c r="GL36" s="325">
        <f t="shared" ca="1" si="1288"/>
        <v>656.23564166666677</v>
      </c>
      <c r="GM36" s="325">
        <f t="shared" ca="1" si="1288"/>
        <v>2251.0264721106037</v>
      </c>
      <c r="GN36" s="543">
        <f t="shared" ref="GN36:GN37" ca="1" si="1289">SUM(GB36:GM36)</f>
        <v>43726.195427172512</v>
      </c>
      <c r="GO36" s="325">
        <f t="shared" ref="GO36:GZ36" ca="1" si="1290">IFERROR(GO37+GO74+GO75+GO76,0)</f>
        <v>677.89842166666665</v>
      </c>
      <c r="GP36" s="325">
        <f t="shared" ca="1" si="1290"/>
        <v>2037.3909936666669</v>
      </c>
      <c r="GQ36" s="325">
        <f t="shared" ca="1" si="1290"/>
        <v>514.31326666666666</v>
      </c>
      <c r="GR36" s="325">
        <f t="shared" ca="1" si="1290"/>
        <v>527.89842166666665</v>
      </c>
      <c r="GS36" s="325">
        <f t="shared" ca="1" si="1290"/>
        <v>1993.2713456666665</v>
      </c>
      <c r="GT36" s="325">
        <f t="shared" ca="1" si="1290"/>
        <v>16018.258566666667</v>
      </c>
      <c r="GU36" s="325">
        <f t="shared" ca="1" si="1290"/>
        <v>11050.443721666668</v>
      </c>
      <c r="GV36" s="325">
        <f t="shared" ca="1" si="1290"/>
        <v>2555.8366916666664</v>
      </c>
      <c r="GW36" s="325">
        <f t="shared" ca="1" si="1290"/>
        <v>738.31963196666663</v>
      </c>
      <c r="GX36" s="325">
        <f t="shared" ca="1" si="1290"/>
        <v>4705.3022520952381</v>
      </c>
      <c r="GY36" s="325">
        <f t="shared" ca="1" si="1290"/>
        <v>656.23564166666677</v>
      </c>
      <c r="GZ36" s="325">
        <f t="shared" ca="1" si="1290"/>
        <v>2263.5135826656451</v>
      </c>
      <c r="HA36" s="543">
        <f t="shared" ref="HA36:HA37" ca="1" si="1291">SUM(GO36:GZ36)</f>
        <v>43738.682537727553</v>
      </c>
      <c r="HB36" s="325">
        <f t="shared" ref="HB36:HM36" ca="1" si="1292">IFERROR(HB37+HB74+HB75+HB76,0)</f>
        <v>677.89842166666665</v>
      </c>
      <c r="HC36" s="325">
        <f t="shared" ca="1" si="1292"/>
        <v>2037.3909936666669</v>
      </c>
      <c r="HD36" s="325">
        <f t="shared" ca="1" si="1292"/>
        <v>514.31326666666666</v>
      </c>
      <c r="HE36" s="325">
        <f t="shared" ca="1" si="1292"/>
        <v>527.89842166666665</v>
      </c>
      <c r="HF36" s="325">
        <f t="shared" ca="1" si="1292"/>
        <v>1993.2713456666665</v>
      </c>
      <c r="HG36" s="325">
        <f t="shared" ca="1" si="1292"/>
        <v>16018.258566666667</v>
      </c>
      <c r="HH36" s="325">
        <f t="shared" ca="1" si="1292"/>
        <v>11050.443721666668</v>
      </c>
      <c r="HI36" s="325">
        <f t="shared" ca="1" si="1292"/>
        <v>2555.8366916666664</v>
      </c>
      <c r="HJ36" s="325">
        <f t="shared" ca="1" si="1292"/>
        <v>738.31963196666663</v>
      </c>
      <c r="HK36" s="325">
        <f t="shared" ca="1" si="1292"/>
        <v>4705.3022520952381</v>
      </c>
      <c r="HL36" s="325">
        <f t="shared" ca="1" si="1292"/>
        <v>656.23564166666677</v>
      </c>
      <c r="HM36" s="325">
        <f t="shared" ca="1" si="1292"/>
        <v>2276.0264561106037</v>
      </c>
      <c r="HN36" s="543">
        <f t="shared" ref="HN36:HN37" ca="1" si="1293">SUM(HB36:HM36)</f>
        <v>43751.195411172506</v>
      </c>
      <c r="HO36" s="325">
        <f t="shared" ref="HO36:HZ36" ca="1" si="1294">IFERROR(HO37+HO74+HO75+HO76,0)</f>
        <v>677.89842166666665</v>
      </c>
      <c r="HP36" s="325">
        <f t="shared" ca="1" si="1294"/>
        <v>2037.3909936666669</v>
      </c>
      <c r="HQ36" s="325">
        <f t="shared" ca="1" si="1294"/>
        <v>514.31326666666666</v>
      </c>
      <c r="HR36" s="325">
        <f t="shared" ca="1" si="1294"/>
        <v>527.89842166666665</v>
      </c>
      <c r="HS36" s="325">
        <f t="shared" ca="1" si="1294"/>
        <v>1993.2713456666665</v>
      </c>
      <c r="HT36" s="325">
        <f t="shared" ca="1" si="1294"/>
        <v>16018.258566666667</v>
      </c>
      <c r="HU36" s="325">
        <f t="shared" ca="1" si="1294"/>
        <v>11050.443721666668</v>
      </c>
      <c r="HV36" s="325">
        <f t="shared" ca="1" si="1294"/>
        <v>2555.8366916666664</v>
      </c>
      <c r="HW36" s="325">
        <f t="shared" ca="1" si="1294"/>
        <v>738.31963196666663</v>
      </c>
      <c r="HX36" s="325">
        <f t="shared" ca="1" si="1294"/>
        <v>4705.3022520952381</v>
      </c>
      <c r="HY36" s="325">
        <f t="shared" ca="1" si="1294"/>
        <v>656.23564166666677</v>
      </c>
      <c r="HZ36" s="325">
        <f t="shared" ca="1" si="1294"/>
        <v>2288.5264481106037</v>
      </c>
      <c r="IA36" s="543">
        <f t="shared" ref="IA36:IA37" ca="1" si="1295">SUM(HO36:HZ36)</f>
        <v>43763.695403172511</v>
      </c>
      <c r="IB36" s="325">
        <f t="shared" ref="IB36:IM36" ca="1" si="1296">IFERROR(IB37+IB74+IB75+IB76,0)</f>
        <v>677.89842166666665</v>
      </c>
      <c r="IC36" s="325">
        <f t="shared" ca="1" si="1296"/>
        <v>2037.3909936666669</v>
      </c>
      <c r="ID36" s="325">
        <f t="shared" ca="1" si="1296"/>
        <v>514.31326666666666</v>
      </c>
      <c r="IE36" s="325">
        <f t="shared" ca="1" si="1296"/>
        <v>527.89842166666665</v>
      </c>
      <c r="IF36" s="325">
        <f t="shared" ca="1" si="1296"/>
        <v>1993.2713456666665</v>
      </c>
      <c r="IG36" s="325">
        <f t="shared" ca="1" si="1296"/>
        <v>16018.258566666667</v>
      </c>
      <c r="IH36" s="325">
        <f t="shared" ca="1" si="1296"/>
        <v>11050.443721666668</v>
      </c>
      <c r="II36" s="325">
        <f t="shared" ca="1" si="1296"/>
        <v>2555.8366916666664</v>
      </c>
      <c r="IJ36" s="325">
        <f t="shared" ca="1" si="1296"/>
        <v>738.31963196666663</v>
      </c>
      <c r="IK36" s="325">
        <f t="shared" ca="1" si="1296"/>
        <v>4705.3022520952381</v>
      </c>
      <c r="IL36" s="325">
        <f t="shared" ca="1" si="1296"/>
        <v>656.23564166666677</v>
      </c>
      <c r="IM36" s="325">
        <f t="shared" ca="1" si="1296"/>
        <v>2301.0264401106037</v>
      </c>
      <c r="IN36" s="543">
        <f t="shared" ref="IN36:IN37" ca="1" si="1297">SUM(IB36:IM36)</f>
        <v>43776.195395172508</v>
      </c>
      <c r="IO36" s="325">
        <f t="shared" ref="IO36:IZ36" ca="1" si="1298">IFERROR(IO37+IO74+IO75+IO76,0)</f>
        <v>677.89842166666665</v>
      </c>
      <c r="IP36" s="325">
        <f t="shared" ca="1" si="1298"/>
        <v>2037.3909936666669</v>
      </c>
      <c r="IQ36" s="325">
        <f t="shared" ca="1" si="1298"/>
        <v>514.31326666666666</v>
      </c>
      <c r="IR36" s="325">
        <f t="shared" ca="1" si="1298"/>
        <v>527.89842166666665</v>
      </c>
      <c r="IS36" s="325">
        <f t="shared" ca="1" si="1298"/>
        <v>1993.2713456666665</v>
      </c>
      <c r="IT36" s="325">
        <f t="shared" ca="1" si="1298"/>
        <v>16018.258566666667</v>
      </c>
      <c r="IU36" s="325">
        <f t="shared" ca="1" si="1298"/>
        <v>11050.443721666668</v>
      </c>
      <c r="IV36" s="325">
        <f t="shared" ca="1" si="1298"/>
        <v>2555.8366916666664</v>
      </c>
      <c r="IW36" s="325">
        <f t="shared" ca="1" si="1298"/>
        <v>738.31963196666663</v>
      </c>
      <c r="IX36" s="325">
        <f t="shared" ca="1" si="1298"/>
        <v>4705.3022520952381</v>
      </c>
      <c r="IY36" s="325">
        <f t="shared" ca="1" si="1298"/>
        <v>656.23564166666677</v>
      </c>
      <c r="IZ36" s="325">
        <f t="shared" ca="1" si="1298"/>
        <v>2313.5135506656452</v>
      </c>
      <c r="JA36" s="543">
        <f t="shared" ref="JA36:JA37" ca="1" si="1299">SUM(IO36:IZ36)</f>
        <v>43788.682505727549</v>
      </c>
      <c r="JB36" s="325">
        <f t="shared" ref="JB36:JM36" ca="1" si="1300">IFERROR(JB37+JB74+JB75+JB76,0)</f>
        <v>677.89842166666665</v>
      </c>
      <c r="JC36" s="325">
        <f t="shared" ca="1" si="1300"/>
        <v>2037.3909936666669</v>
      </c>
      <c r="JD36" s="325">
        <f t="shared" ca="1" si="1300"/>
        <v>514.31326666666666</v>
      </c>
      <c r="JE36" s="325">
        <f t="shared" ca="1" si="1300"/>
        <v>527.89842166666665</v>
      </c>
      <c r="JF36" s="325">
        <f t="shared" ca="1" si="1300"/>
        <v>1993.2713456666665</v>
      </c>
      <c r="JG36" s="325">
        <f t="shared" ca="1" si="1300"/>
        <v>16018.258566666667</v>
      </c>
      <c r="JH36" s="325">
        <f t="shared" ca="1" si="1300"/>
        <v>11050.443721666668</v>
      </c>
      <c r="JI36" s="325">
        <f t="shared" ca="1" si="1300"/>
        <v>2555.8366916666664</v>
      </c>
      <c r="JJ36" s="325">
        <f t="shared" ca="1" si="1300"/>
        <v>738.31963196666663</v>
      </c>
      <c r="JK36" s="325">
        <f t="shared" ca="1" si="1300"/>
        <v>4705.3022520952381</v>
      </c>
      <c r="JL36" s="325">
        <f t="shared" ca="1" si="1300"/>
        <v>656.23564166666677</v>
      </c>
      <c r="JM36" s="325">
        <f t="shared" ca="1" si="1300"/>
        <v>2326.0264241106038</v>
      </c>
      <c r="JN36" s="543">
        <f t="shared" ref="JN36:JN37" ca="1" si="1301">SUM(JB36:JM36)</f>
        <v>43801.19537917251</v>
      </c>
      <c r="JO36" s="325">
        <f t="shared" ref="JO36:JZ36" ca="1" si="1302">IFERROR(JO37+JO74+JO75+JO76,0)</f>
        <v>677.89842166666665</v>
      </c>
      <c r="JP36" s="325">
        <f t="shared" ca="1" si="1302"/>
        <v>2037.3909936666669</v>
      </c>
      <c r="JQ36" s="325">
        <f t="shared" ca="1" si="1302"/>
        <v>514.31326666666666</v>
      </c>
      <c r="JR36" s="325">
        <f t="shared" ca="1" si="1302"/>
        <v>527.89842166666665</v>
      </c>
      <c r="JS36" s="325">
        <f t="shared" ca="1" si="1302"/>
        <v>1993.2713456666665</v>
      </c>
      <c r="JT36" s="325">
        <f t="shared" ca="1" si="1302"/>
        <v>16018.258566666667</v>
      </c>
      <c r="JU36" s="325">
        <f t="shared" ca="1" si="1302"/>
        <v>11050.443721666668</v>
      </c>
      <c r="JV36" s="325">
        <f t="shared" ca="1" si="1302"/>
        <v>2555.8366916666664</v>
      </c>
      <c r="JW36" s="325">
        <f t="shared" ca="1" si="1302"/>
        <v>738.31963196666663</v>
      </c>
      <c r="JX36" s="325">
        <f t="shared" ca="1" si="1302"/>
        <v>4705.3022520952381</v>
      </c>
      <c r="JY36" s="325">
        <f t="shared" ca="1" si="1302"/>
        <v>656.23564166666677</v>
      </c>
      <c r="JZ36" s="325">
        <f t="shared" ca="1" si="1302"/>
        <v>2338.5264161106038</v>
      </c>
      <c r="KA36" s="543">
        <f t="shared" ref="KA36:KA37" ca="1" si="1303">SUM(JO36:JZ36)</f>
        <v>43813.695371172507</v>
      </c>
      <c r="KB36" s="325">
        <f t="shared" ref="KB36:KM36" ca="1" si="1304">IFERROR(KB37+KB74+KB75+KB76,0)</f>
        <v>677.89842166666665</v>
      </c>
      <c r="KC36" s="325">
        <f t="shared" ca="1" si="1304"/>
        <v>2037.3909936666669</v>
      </c>
      <c r="KD36" s="325">
        <f t="shared" ca="1" si="1304"/>
        <v>514.31326666666666</v>
      </c>
      <c r="KE36" s="325">
        <f t="shared" ca="1" si="1304"/>
        <v>527.89842166666665</v>
      </c>
      <c r="KF36" s="325">
        <f t="shared" ca="1" si="1304"/>
        <v>1993.2713456666665</v>
      </c>
      <c r="KG36" s="325">
        <f t="shared" ca="1" si="1304"/>
        <v>16018.258566666667</v>
      </c>
      <c r="KH36" s="325">
        <f t="shared" ca="1" si="1304"/>
        <v>11050.443721666668</v>
      </c>
      <c r="KI36" s="325">
        <f t="shared" ca="1" si="1304"/>
        <v>2555.8366916666664</v>
      </c>
      <c r="KJ36" s="325">
        <f t="shared" ca="1" si="1304"/>
        <v>738.31963196666663</v>
      </c>
      <c r="KK36" s="325">
        <f t="shared" ca="1" si="1304"/>
        <v>4705.3022520952381</v>
      </c>
      <c r="KL36" s="325">
        <f t="shared" ca="1" si="1304"/>
        <v>656.23564166666677</v>
      </c>
      <c r="KM36" s="325">
        <f t="shared" ca="1" si="1304"/>
        <v>2351.0264081106038</v>
      </c>
      <c r="KN36" s="543">
        <f t="shared" ref="KN36:KN37" ca="1" si="1305">SUM(KB36:KM36)</f>
        <v>43826.195363172512</v>
      </c>
      <c r="KO36" s="325">
        <f t="shared" ref="KO36:KZ36" ca="1" si="1306">IFERROR(KO37+KO74+KO75+KO76,0)</f>
        <v>677.89842166666665</v>
      </c>
      <c r="KP36" s="325">
        <f t="shared" ca="1" si="1306"/>
        <v>2037.3909936666669</v>
      </c>
      <c r="KQ36" s="325">
        <f t="shared" ca="1" si="1306"/>
        <v>514.31326666666666</v>
      </c>
      <c r="KR36" s="325">
        <f t="shared" ca="1" si="1306"/>
        <v>527.89842166666665</v>
      </c>
      <c r="KS36" s="325">
        <f t="shared" ca="1" si="1306"/>
        <v>1993.2713456666665</v>
      </c>
      <c r="KT36" s="325">
        <f t="shared" ca="1" si="1306"/>
        <v>16018.258566666667</v>
      </c>
      <c r="KU36" s="325">
        <f t="shared" ca="1" si="1306"/>
        <v>11050.443721666668</v>
      </c>
      <c r="KV36" s="325">
        <f t="shared" ca="1" si="1306"/>
        <v>2555.8366916666664</v>
      </c>
      <c r="KW36" s="325">
        <f t="shared" ca="1" si="1306"/>
        <v>738.31963196666663</v>
      </c>
      <c r="KX36" s="325">
        <f t="shared" ca="1" si="1306"/>
        <v>4705.3022520952381</v>
      </c>
      <c r="KY36" s="325">
        <f t="shared" ca="1" si="1306"/>
        <v>656.23564166666677</v>
      </c>
      <c r="KZ36" s="325">
        <f t="shared" ca="1" si="1306"/>
        <v>2363.5135186656453</v>
      </c>
      <c r="LA36" s="543">
        <f t="shared" ref="LA36:LA37" ca="1" si="1307">SUM(KO36:KZ36)</f>
        <v>43838.682473727553</v>
      </c>
      <c r="LB36" s="325">
        <f t="shared" ref="LB36:LM36" ca="1" si="1308">IFERROR(LB37+LB74+LB75+LB76,0)</f>
        <v>677.89842166666665</v>
      </c>
      <c r="LC36" s="325">
        <f t="shared" ca="1" si="1308"/>
        <v>2037.3909936666669</v>
      </c>
      <c r="LD36" s="325">
        <f t="shared" ca="1" si="1308"/>
        <v>514.31326666666666</v>
      </c>
      <c r="LE36" s="325">
        <f t="shared" ca="1" si="1308"/>
        <v>527.89842166666665</v>
      </c>
      <c r="LF36" s="325">
        <f t="shared" ca="1" si="1308"/>
        <v>1993.2713456666665</v>
      </c>
      <c r="LG36" s="325">
        <f t="shared" ca="1" si="1308"/>
        <v>16018.258566666667</v>
      </c>
      <c r="LH36" s="325">
        <f t="shared" ca="1" si="1308"/>
        <v>11050.443721666668</v>
      </c>
      <c r="LI36" s="325">
        <f t="shared" ca="1" si="1308"/>
        <v>2555.8366916666664</v>
      </c>
      <c r="LJ36" s="325">
        <f t="shared" ca="1" si="1308"/>
        <v>738.31963196666663</v>
      </c>
      <c r="LK36" s="325">
        <f t="shared" ca="1" si="1308"/>
        <v>4705.3022520952381</v>
      </c>
      <c r="LL36" s="325">
        <f t="shared" ca="1" si="1308"/>
        <v>656.23564166666677</v>
      </c>
      <c r="LM36" s="325">
        <f t="shared" ca="1" si="1308"/>
        <v>2376.0263921106039</v>
      </c>
      <c r="LN36" s="543">
        <f t="shared" ref="LN36:LN37" ca="1" si="1309">SUM(LB36:LM36)</f>
        <v>43851.195347172506</v>
      </c>
      <c r="LO36" s="325">
        <f t="shared" ref="LO36:LZ36" ca="1" si="1310">IFERROR(LO37+LO74+LO75+LO76,0)</f>
        <v>677.89842166666665</v>
      </c>
      <c r="LP36" s="325">
        <f t="shared" ca="1" si="1310"/>
        <v>2037.3909936666669</v>
      </c>
      <c r="LQ36" s="325">
        <f t="shared" ca="1" si="1310"/>
        <v>514.31326666666666</v>
      </c>
      <c r="LR36" s="325">
        <f t="shared" ca="1" si="1310"/>
        <v>527.89842166666665</v>
      </c>
      <c r="LS36" s="325">
        <f t="shared" ca="1" si="1310"/>
        <v>1993.2713456666665</v>
      </c>
      <c r="LT36" s="325">
        <f t="shared" ca="1" si="1310"/>
        <v>16018.258566666667</v>
      </c>
      <c r="LU36" s="325">
        <f t="shared" ca="1" si="1310"/>
        <v>11050.443721666668</v>
      </c>
      <c r="LV36" s="325">
        <f t="shared" ca="1" si="1310"/>
        <v>2555.8366916666664</v>
      </c>
      <c r="LW36" s="325">
        <f t="shared" ca="1" si="1310"/>
        <v>738.31963196666663</v>
      </c>
      <c r="LX36" s="325">
        <f t="shared" ca="1" si="1310"/>
        <v>4705.3022520952381</v>
      </c>
      <c r="LY36" s="325">
        <f t="shared" ca="1" si="1310"/>
        <v>656.23564166666677</v>
      </c>
      <c r="LZ36" s="325">
        <f t="shared" ca="1" si="1310"/>
        <v>2388.5263841106039</v>
      </c>
      <c r="MA36" s="543">
        <f t="shared" ref="MA36:MA37" ca="1" si="1311">SUM(LO36:LZ36)</f>
        <v>43863.695339172511</v>
      </c>
      <c r="MB36" s="325">
        <f t="shared" ref="MB36:MM36" ca="1" si="1312">IFERROR(MB37+MB74+MB75+MB76,0)</f>
        <v>677.89842166666665</v>
      </c>
      <c r="MC36" s="325">
        <f t="shared" ca="1" si="1312"/>
        <v>2037.3909936666669</v>
      </c>
      <c r="MD36" s="325">
        <f t="shared" ca="1" si="1312"/>
        <v>514.31326666666666</v>
      </c>
      <c r="ME36" s="325">
        <f t="shared" ca="1" si="1312"/>
        <v>527.89842166666665</v>
      </c>
      <c r="MF36" s="325">
        <f t="shared" ca="1" si="1312"/>
        <v>1993.2713456666665</v>
      </c>
      <c r="MG36" s="325">
        <f t="shared" ca="1" si="1312"/>
        <v>16018.258566666667</v>
      </c>
      <c r="MH36" s="325">
        <f t="shared" ca="1" si="1312"/>
        <v>11050.443721666668</v>
      </c>
      <c r="MI36" s="325">
        <f t="shared" ca="1" si="1312"/>
        <v>2555.8366916666664</v>
      </c>
      <c r="MJ36" s="325">
        <f t="shared" ca="1" si="1312"/>
        <v>738.31963196666663</v>
      </c>
      <c r="MK36" s="325">
        <f t="shared" ca="1" si="1312"/>
        <v>4705.3022520952381</v>
      </c>
      <c r="ML36" s="325">
        <f t="shared" ca="1" si="1312"/>
        <v>656.23564166666677</v>
      </c>
      <c r="MM36" s="325">
        <f t="shared" ca="1" si="1312"/>
        <v>2401.0263761106039</v>
      </c>
      <c r="MN36" s="543">
        <f t="shared" ref="MN36:MN37" ca="1" si="1313">SUM(MB36:MM36)</f>
        <v>43876.195331172508</v>
      </c>
      <c r="MO36" s="325">
        <f t="shared" ref="MO36:MZ36" ca="1" si="1314">IFERROR(MO37+MO74+MO75+MO76,0)</f>
        <v>677.89842166666665</v>
      </c>
      <c r="MP36" s="325">
        <f t="shared" ca="1" si="1314"/>
        <v>2037.3909936666669</v>
      </c>
      <c r="MQ36" s="325">
        <f t="shared" ca="1" si="1314"/>
        <v>514.31326666666666</v>
      </c>
      <c r="MR36" s="325">
        <f t="shared" ca="1" si="1314"/>
        <v>527.89842166666665</v>
      </c>
      <c r="MS36" s="325">
        <f t="shared" ca="1" si="1314"/>
        <v>1993.2713456666665</v>
      </c>
      <c r="MT36" s="325">
        <f t="shared" ca="1" si="1314"/>
        <v>16018.258566666667</v>
      </c>
      <c r="MU36" s="325">
        <f t="shared" ca="1" si="1314"/>
        <v>11050.443721666668</v>
      </c>
      <c r="MV36" s="325">
        <f t="shared" ca="1" si="1314"/>
        <v>2555.8366916666664</v>
      </c>
      <c r="MW36" s="325">
        <f t="shared" ca="1" si="1314"/>
        <v>738.31963196666663</v>
      </c>
      <c r="MX36" s="325">
        <f t="shared" ca="1" si="1314"/>
        <v>4705.3022520952381</v>
      </c>
      <c r="MY36" s="325">
        <f t="shared" ca="1" si="1314"/>
        <v>656.23564166666677</v>
      </c>
      <c r="MZ36" s="325">
        <f t="shared" ca="1" si="1314"/>
        <v>2413.5134866656454</v>
      </c>
      <c r="NA36" s="543">
        <f t="shared" ref="NA36:NA37" ca="1" si="1315">SUM(MO36:MZ36)</f>
        <v>43888.682441727549</v>
      </c>
      <c r="NB36" s="325">
        <f t="shared" ref="NB36:NM36" ca="1" si="1316">IFERROR(NB37+NB74+NB75+NB76,0)</f>
        <v>677.89842166666665</v>
      </c>
      <c r="NC36" s="325">
        <f t="shared" ca="1" si="1316"/>
        <v>2037.3909936666669</v>
      </c>
      <c r="ND36" s="325">
        <f t="shared" ca="1" si="1316"/>
        <v>514.31326666666666</v>
      </c>
      <c r="NE36" s="325">
        <f t="shared" ca="1" si="1316"/>
        <v>527.89842166666665</v>
      </c>
      <c r="NF36" s="325">
        <f t="shared" ca="1" si="1316"/>
        <v>1993.2713456666665</v>
      </c>
      <c r="NG36" s="325">
        <f t="shared" ca="1" si="1316"/>
        <v>16018.258566666667</v>
      </c>
      <c r="NH36" s="325">
        <f t="shared" ca="1" si="1316"/>
        <v>11050.443721666668</v>
      </c>
      <c r="NI36" s="325">
        <f t="shared" ca="1" si="1316"/>
        <v>2555.8366916666664</v>
      </c>
      <c r="NJ36" s="325">
        <f t="shared" ca="1" si="1316"/>
        <v>738.31963196666663</v>
      </c>
      <c r="NK36" s="325">
        <f t="shared" ca="1" si="1316"/>
        <v>4705.3022520952381</v>
      </c>
      <c r="NL36" s="325">
        <f t="shared" ca="1" si="1316"/>
        <v>656.23564166666677</v>
      </c>
      <c r="NM36" s="325">
        <f t="shared" ca="1" si="1316"/>
        <v>2426.0263601106039</v>
      </c>
      <c r="NN36" s="543">
        <f t="shared" ref="NN36:NN37" ca="1" si="1317">SUM(NB36:NM36)</f>
        <v>43901.19531517251</v>
      </c>
      <c r="NO36" s="325">
        <f t="shared" ref="NO36:NZ36" ca="1" si="1318">IFERROR(NO37+NO74+NO75+NO76,0)</f>
        <v>677.89842166666665</v>
      </c>
      <c r="NP36" s="325">
        <f t="shared" ca="1" si="1318"/>
        <v>2037.3909936666669</v>
      </c>
      <c r="NQ36" s="325">
        <f t="shared" ca="1" si="1318"/>
        <v>514.31326666666666</v>
      </c>
      <c r="NR36" s="325">
        <f t="shared" ca="1" si="1318"/>
        <v>527.89842166666665</v>
      </c>
      <c r="NS36" s="325">
        <f t="shared" ca="1" si="1318"/>
        <v>1993.2713456666665</v>
      </c>
      <c r="NT36" s="325">
        <f t="shared" ca="1" si="1318"/>
        <v>16018.258566666667</v>
      </c>
      <c r="NU36" s="325">
        <f t="shared" ca="1" si="1318"/>
        <v>11050.443721666668</v>
      </c>
      <c r="NV36" s="325">
        <f t="shared" ca="1" si="1318"/>
        <v>2555.8366916666664</v>
      </c>
      <c r="NW36" s="325">
        <f t="shared" ca="1" si="1318"/>
        <v>738.31963196666663</v>
      </c>
      <c r="NX36" s="325">
        <f t="shared" ca="1" si="1318"/>
        <v>4705.3022520952381</v>
      </c>
      <c r="NY36" s="325">
        <f t="shared" ca="1" si="1318"/>
        <v>656.23564166666677</v>
      </c>
      <c r="NZ36" s="325">
        <f t="shared" ca="1" si="1318"/>
        <v>2438.5263521106035</v>
      </c>
      <c r="OA36" s="543">
        <f t="shared" ref="OA36:OA37" ca="1" si="1319">SUM(NO36:NZ36)</f>
        <v>43913.695307172507</v>
      </c>
      <c r="OB36" s="325">
        <f t="shared" ref="OB36:OM36" ca="1" si="1320">IFERROR(OB37+OB74+OB75+OB76,0)</f>
        <v>677.89842166666665</v>
      </c>
      <c r="OC36" s="325">
        <f t="shared" ca="1" si="1320"/>
        <v>2037.3909936666669</v>
      </c>
      <c r="OD36" s="325">
        <f t="shared" ca="1" si="1320"/>
        <v>514.31326666666666</v>
      </c>
      <c r="OE36" s="325">
        <f t="shared" ca="1" si="1320"/>
        <v>527.89842166666665</v>
      </c>
      <c r="OF36" s="325">
        <f t="shared" ca="1" si="1320"/>
        <v>1993.2713456666665</v>
      </c>
      <c r="OG36" s="325">
        <f t="shared" ca="1" si="1320"/>
        <v>16018.258566666667</v>
      </c>
      <c r="OH36" s="325">
        <f t="shared" ca="1" si="1320"/>
        <v>11050.443721666668</v>
      </c>
      <c r="OI36" s="325">
        <f t="shared" ca="1" si="1320"/>
        <v>2555.8366916666664</v>
      </c>
      <c r="OJ36" s="325">
        <f t="shared" ca="1" si="1320"/>
        <v>738.31963196666663</v>
      </c>
      <c r="OK36" s="325">
        <f t="shared" ca="1" si="1320"/>
        <v>0</v>
      </c>
      <c r="OL36" s="325">
        <f t="shared" ca="1" si="1320"/>
        <v>0</v>
      </c>
      <c r="OM36" s="325">
        <f t="shared" ca="1" si="1320"/>
        <v>0</v>
      </c>
      <c r="ON36" s="543">
        <f t="shared" ref="ON36:ON37" ca="1" si="1321">SUM(OB36:OM36)</f>
        <v>36113.631061300002</v>
      </c>
    </row>
    <row r="37" spans="1:404" outlineLevel="1">
      <c r="A37" s="549" t="s">
        <v>195</v>
      </c>
      <c r="B37" s="329">
        <f>B38+B50+B58+B66</f>
        <v>0</v>
      </c>
      <c r="C37" s="329">
        <f t="shared" ref="C37:M37" ca="1" si="1322">C38+C50+C58+C66</f>
        <v>0</v>
      </c>
      <c r="D37" s="329">
        <f t="shared" ca="1" si="1322"/>
        <v>0</v>
      </c>
      <c r="E37" s="329">
        <f t="shared" ca="1" si="1322"/>
        <v>0</v>
      </c>
      <c r="F37" s="329">
        <f t="shared" ca="1" si="1322"/>
        <v>0</v>
      </c>
      <c r="G37" s="329">
        <f t="shared" ca="1" si="1322"/>
        <v>0</v>
      </c>
      <c r="H37" s="329">
        <f t="shared" ca="1" si="1322"/>
        <v>0</v>
      </c>
      <c r="I37" s="329">
        <f t="shared" ca="1" si="1322"/>
        <v>0</v>
      </c>
      <c r="J37" s="329">
        <f t="shared" ca="1" si="1322"/>
        <v>0</v>
      </c>
      <c r="K37" s="329">
        <f t="shared" ca="1" si="1322"/>
        <v>1644.1040492380953</v>
      </c>
      <c r="L37" s="329">
        <f t="shared" ca="1" si="1322"/>
        <v>656.23564166666677</v>
      </c>
      <c r="M37" s="329">
        <f t="shared" ca="1" si="1322"/>
        <v>787.74138196666661</v>
      </c>
      <c r="N37" s="544">
        <f t="shared" ca="1" si="1158"/>
        <v>3088.0810728714287</v>
      </c>
      <c r="O37" s="329">
        <f t="shared" ref="O37" ca="1" si="1323">O38+O50+O58+O66</f>
        <v>677.89842166666665</v>
      </c>
      <c r="P37" s="329">
        <f t="shared" ref="P37" ca="1" si="1324">P38+P50+P58+P66</f>
        <v>2037.3909936666669</v>
      </c>
      <c r="Q37" s="329">
        <f t="shared" ref="Q37" ca="1" si="1325">Q38+Q50+Q58+Q66</f>
        <v>514.31326666666666</v>
      </c>
      <c r="R37" s="329">
        <f t="shared" ref="R37" ca="1" si="1326">R38+R50+R58+R66</f>
        <v>527.89842166666665</v>
      </c>
      <c r="S37" s="329">
        <f t="shared" ref="S37" ca="1" si="1327">S38+S50+S58+S66</f>
        <v>1993.2713456666665</v>
      </c>
      <c r="T37" s="329">
        <f t="shared" ref="T37" ca="1" si="1328">T38+T50+T58+T66</f>
        <v>16018.258566666667</v>
      </c>
      <c r="U37" s="329">
        <f t="shared" ref="U37" ca="1" si="1329">U38+U50+U58+U66</f>
        <v>11050.443721666668</v>
      </c>
      <c r="V37" s="329">
        <f t="shared" ref="V37" ca="1" si="1330">V38+V50+V58+V66</f>
        <v>2555.8366916666664</v>
      </c>
      <c r="W37" s="329">
        <f t="shared" ref="W37" ca="1" si="1331">W38+W50+W58+W66</f>
        <v>738.31963196666663</v>
      </c>
      <c r="X37" s="329">
        <f t="shared" ref="X37" ca="1" si="1332">X38+X50+X58+X66</f>
        <v>4705.3022520952381</v>
      </c>
      <c r="Y37" s="329">
        <f t="shared" ref="Y37" ca="1" si="1333">Y38+Y50+Y58+Y66</f>
        <v>656.23564166666677</v>
      </c>
      <c r="Z37" s="329">
        <f t="shared" ref="Z37" ca="1" si="1334">Z38+Z50+Z58+Z66</f>
        <v>787.74138196666661</v>
      </c>
      <c r="AA37" s="544">
        <f t="shared" ca="1" si="1241"/>
        <v>42262.910337028574</v>
      </c>
      <c r="AB37" s="329">
        <f t="shared" ref="AB37" ca="1" si="1335">AB38+AB50+AB58+AB66</f>
        <v>677.89842166666665</v>
      </c>
      <c r="AC37" s="329">
        <f t="shared" ref="AC37" ca="1" si="1336">AC38+AC50+AC58+AC66</f>
        <v>2037.3909936666666</v>
      </c>
      <c r="AD37" s="329">
        <f t="shared" ref="AD37" ca="1" si="1337">AD38+AD50+AD58+AD66</f>
        <v>514.31326666666666</v>
      </c>
      <c r="AE37" s="329">
        <f t="shared" ref="AE37" ca="1" si="1338">AE38+AE50+AE58+AE66</f>
        <v>527.89842166666665</v>
      </c>
      <c r="AF37" s="329">
        <f t="shared" ref="AF37" ca="1" si="1339">AF38+AF50+AF58+AF66</f>
        <v>1993.2713456666665</v>
      </c>
      <c r="AG37" s="329">
        <f t="shared" ref="AG37" ca="1" si="1340">AG38+AG50+AG58+AG66</f>
        <v>11466.991956666667</v>
      </c>
      <c r="AH37" s="329">
        <f t="shared" ref="AH37" ca="1" si="1341">AH38+AH50+AH58+AH66</f>
        <v>7192.1771116666669</v>
      </c>
      <c r="AI37" s="329">
        <f t="shared" ref="AI37" ca="1" si="1342">AI38+AI50+AI58+AI66</f>
        <v>3611.8498916666667</v>
      </c>
      <c r="AJ37" s="329">
        <f t="shared" ref="AJ37" ca="1" si="1343">AJ38+AJ50+AJ58+AJ66</f>
        <v>738.31963196666663</v>
      </c>
      <c r="AK37" s="329">
        <f t="shared" ref="AK37" ca="1" si="1344">AK38+AK50+AK58+AK66</f>
        <v>7001.200904238096</v>
      </c>
      <c r="AL37" s="329">
        <f t="shared" ref="AL37" ca="1" si="1345">AL38+AL50+AL58+AL66</f>
        <v>656.23564166666677</v>
      </c>
      <c r="AM37" s="329">
        <f t="shared" ref="AM37" ca="1" si="1346">AM38+AM50+AM58+AM66</f>
        <v>787.74138196666661</v>
      </c>
      <c r="AN37" s="544">
        <f t="shared" ca="1" si="1254"/>
        <v>37205.288969171437</v>
      </c>
      <c r="AO37" s="329">
        <f t="shared" ref="AO37" ca="1" si="1347">AO38+AO50+AO58+AO66</f>
        <v>677.89842166666665</v>
      </c>
      <c r="AP37" s="329">
        <f t="shared" ref="AP37" ca="1" si="1348">AP38+AP50+AP58+AP66</f>
        <v>2037.3909936666669</v>
      </c>
      <c r="AQ37" s="329">
        <f t="shared" ref="AQ37" ca="1" si="1349">AQ38+AQ50+AQ58+AQ66</f>
        <v>514.31326666666666</v>
      </c>
      <c r="AR37" s="329">
        <f t="shared" ref="AR37" ca="1" si="1350">AR38+AR50+AR58+AR66</f>
        <v>527.89842166666665</v>
      </c>
      <c r="AS37" s="329">
        <f t="shared" ref="AS37" ca="1" si="1351">AS38+AS50+AS58+AS66</f>
        <v>1993.2713456666665</v>
      </c>
      <c r="AT37" s="329">
        <f t="shared" ref="AT37" ca="1" si="1352">AT38+AT50+AT58+AT66</f>
        <v>16018.258566666667</v>
      </c>
      <c r="AU37" s="329">
        <f t="shared" ref="AU37" ca="1" si="1353">AU38+AU50+AU58+AU66</f>
        <v>11050.443721666668</v>
      </c>
      <c r="AV37" s="329">
        <f t="shared" ref="AV37" ca="1" si="1354">AV38+AV50+AV58+AV66</f>
        <v>2555.8366916666664</v>
      </c>
      <c r="AW37" s="329">
        <f t="shared" ref="AW37" ca="1" si="1355">AW38+AW50+AW58+AW66</f>
        <v>738.31963196666663</v>
      </c>
      <c r="AX37" s="329">
        <f t="shared" ref="AX37" ca="1" si="1356">AX38+AX50+AX58+AX66</f>
        <v>4705.3022520952381</v>
      </c>
      <c r="AY37" s="329">
        <f t="shared" ref="AY37" ca="1" si="1357">AY38+AY50+AY58+AY66</f>
        <v>656.23564166666677</v>
      </c>
      <c r="AZ37" s="329">
        <f t="shared" ref="AZ37" ca="1" si="1358">AZ38+AZ50+AZ58+AZ66</f>
        <v>787.74138196666661</v>
      </c>
      <c r="BA37" s="544">
        <f t="shared" ca="1" si="1267"/>
        <v>42262.910337028574</v>
      </c>
      <c r="BB37" s="329">
        <f t="shared" ref="BB37:BM37" ca="1" si="1359">BB38+BB50+BB58+BB66</f>
        <v>677.89842166666665</v>
      </c>
      <c r="BC37" s="329">
        <f t="shared" ca="1" si="1359"/>
        <v>2037.3909936666669</v>
      </c>
      <c r="BD37" s="329">
        <f t="shared" ca="1" si="1359"/>
        <v>514.31326666666666</v>
      </c>
      <c r="BE37" s="329">
        <f t="shared" ca="1" si="1359"/>
        <v>527.89842166666665</v>
      </c>
      <c r="BF37" s="329">
        <f t="shared" ca="1" si="1359"/>
        <v>1993.2713456666665</v>
      </c>
      <c r="BG37" s="329">
        <f t="shared" ca="1" si="1359"/>
        <v>16018.258566666667</v>
      </c>
      <c r="BH37" s="329">
        <f t="shared" ca="1" si="1359"/>
        <v>11050.443721666668</v>
      </c>
      <c r="BI37" s="329">
        <f t="shared" ca="1" si="1359"/>
        <v>2555.8366916666664</v>
      </c>
      <c r="BJ37" s="329">
        <f t="shared" ca="1" si="1359"/>
        <v>738.31963196666663</v>
      </c>
      <c r="BK37" s="329">
        <f t="shared" ca="1" si="1359"/>
        <v>4705.3022520952381</v>
      </c>
      <c r="BL37" s="329">
        <f t="shared" ca="1" si="1359"/>
        <v>656.23564166666677</v>
      </c>
      <c r="BM37" s="329">
        <f t="shared" ca="1" si="1359"/>
        <v>787.74138196666661</v>
      </c>
      <c r="BN37" s="544">
        <f t="shared" ca="1" si="1269"/>
        <v>42262.910337028574</v>
      </c>
      <c r="BO37" s="329">
        <f t="shared" ref="BO37:BZ37" ca="1" si="1360">BO38+BO50+BO58+BO66</f>
        <v>677.89842166666665</v>
      </c>
      <c r="BP37" s="329">
        <f t="shared" ca="1" si="1360"/>
        <v>2037.3909936666669</v>
      </c>
      <c r="BQ37" s="329">
        <f t="shared" ca="1" si="1360"/>
        <v>514.31326666666666</v>
      </c>
      <c r="BR37" s="329">
        <f t="shared" ca="1" si="1360"/>
        <v>527.89842166666665</v>
      </c>
      <c r="BS37" s="329">
        <f t="shared" ca="1" si="1360"/>
        <v>1993.2713456666665</v>
      </c>
      <c r="BT37" s="329">
        <f t="shared" ca="1" si="1360"/>
        <v>16018.258566666667</v>
      </c>
      <c r="BU37" s="329">
        <f t="shared" ca="1" si="1360"/>
        <v>11050.443721666668</v>
      </c>
      <c r="BV37" s="329">
        <f t="shared" ca="1" si="1360"/>
        <v>2555.8366916666664</v>
      </c>
      <c r="BW37" s="329">
        <f t="shared" ca="1" si="1360"/>
        <v>738.31963196666663</v>
      </c>
      <c r="BX37" s="329">
        <f t="shared" ca="1" si="1360"/>
        <v>4705.3022520952381</v>
      </c>
      <c r="BY37" s="329">
        <f t="shared" ca="1" si="1360"/>
        <v>656.23564166666677</v>
      </c>
      <c r="BZ37" s="329">
        <f t="shared" ca="1" si="1360"/>
        <v>787.74138196666661</v>
      </c>
      <c r="CA37" s="544">
        <f t="shared" ca="1" si="1271"/>
        <v>42262.910337028574</v>
      </c>
      <c r="CB37" s="329">
        <f t="shared" ref="CB37:CM37" ca="1" si="1361">CB38+CB50+CB58+CB66</f>
        <v>677.89842166666665</v>
      </c>
      <c r="CC37" s="329">
        <f t="shared" ca="1" si="1361"/>
        <v>2037.3909936666669</v>
      </c>
      <c r="CD37" s="329">
        <f t="shared" ca="1" si="1361"/>
        <v>514.31326666666666</v>
      </c>
      <c r="CE37" s="329">
        <f t="shared" ca="1" si="1361"/>
        <v>527.89842166666665</v>
      </c>
      <c r="CF37" s="329">
        <f t="shared" ca="1" si="1361"/>
        <v>1993.2713456666665</v>
      </c>
      <c r="CG37" s="329">
        <f t="shared" ca="1" si="1361"/>
        <v>16018.258566666667</v>
      </c>
      <c r="CH37" s="329">
        <f t="shared" ca="1" si="1361"/>
        <v>11050.443721666668</v>
      </c>
      <c r="CI37" s="329">
        <f t="shared" ca="1" si="1361"/>
        <v>2555.8366916666664</v>
      </c>
      <c r="CJ37" s="329">
        <f t="shared" ca="1" si="1361"/>
        <v>738.31963196666663</v>
      </c>
      <c r="CK37" s="329">
        <f t="shared" ca="1" si="1361"/>
        <v>4705.3022520952381</v>
      </c>
      <c r="CL37" s="329">
        <f t="shared" ca="1" si="1361"/>
        <v>656.23564166666677</v>
      </c>
      <c r="CM37" s="329">
        <f t="shared" ca="1" si="1361"/>
        <v>787.74138196666661</v>
      </c>
      <c r="CN37" s="544">
        <f t="shared" ca="1" si="1273"/>
        <v>42262.910337028574</v>
      </c>
      <c r="CO37" s="329">
        <f t="shared" ref="CO37:CZ37" ca="1" si="1362">CO38+CO50+CO58+CO66</f>
        <v>677.89842166666665</v>
      </c>
      <c r="CP37" s="329">
        <f t="shared" ca="1" si="1362"/>
        <v>2037.3909936666669</v>
      </c>
      <c r="CQ37" s="329">
        <f t="shared" ca="1" si="1362"/>
        <v>514.31326666666666</v>
      </c>
      <c r="CR37" s="329">
        <f t="shared" ca="1" si="1362"/>
        <v>527.89842166666665</v>
      </c>
      <c r="CS37" s="329">
        <f t="shared" ca="1" si="1362"/>
        <v>1993.2713456666665</v>
      </c>
      <c r="CT37" s="329">
        <f t="shared" ca="1" si="1362"/>
        <v>16018.258566666667</v>
      </c>
      <c r="CU37" s="329">
        <f t="shared" ca="1" si="1362"/>
        <v>11050.443721666668</v>
      </c>
      <c r="CV37" s="329">
        <f t="shared" ca="1" si="1362"/>
        <v>2555.8366916666664</v>
      </c>
      <c r="CW37" s="329">
        <f t="shared" ca="1" si="1362"/>
        <v>738.31963196666663</v>
      </c>
      <c r="CX37" s="329">
        <f t="shared" ca="1" si="1362"/>
        <v>4705.3022520952381</v>
      </c>
      <c r="CY37" s="329">
        <f t="shared" ca="1" si="1362"/>
        <v>656.23564166666677</v>
      </c>
      <c r="CZ37" s="329">
        <f t="shared" ca="1" si="1362"/>
        <v>787.74138196666661</v>
      </c>
      <c r="DA37" s="544">
        <f t="shared" ca="1" si="1275"/>
        <v>42262.910337028574</v>
      </c>
      <c r="DB37" s="329">
        <f t="shared" ref="DB37:DM37" ca="1" si="1363">DB38+DB50+DB58+DB66</f>
        <v>677.89842166666665</v>
      </c>
      <c r="DC37" s="329">
        <f t="shared" ca="1" si="1363"/>
        <v>2037.3909936666669</v>
      </c>
      <c r="DD37" s="329">
        <f t="shared" ca="1" si="1363"/>
        <v>514.31326666666666</v>
      </c>
      <c r="DE37" s="329">
        <f t="shared" ca="1" si="1363"/>
        <v>527.89842166666665</v>
      </c>
      <c r="DF37" s="329">
        <f t="shared" ca="1" si="1363"/>
        <v>1993.2713456666665</v>
      </c>
      <c r="DG37" s="329">
        <f t="shared" ca="1" si="1363"/>
        <v>16018.258566666667</v>
      </c>
      <c r="DH37" s="329">
        <f t="shared" ca="1" si="1363"/>
        <v>11050.443721666668</v>
      </c>
      <c r="DI37" s="329">
        <f t="shared" ca="1" si="1363"/>
        <v>2555.8366916666664</v>
      </c>
      <c r="DJ37" s="329">
        <f t="shared" ca="1" si="1363"/>
        <v>738.31963196666663</v>
      </c>
      <c r="DK37" s="329">
        <f t="shared" ca="1" si="1363"/>
        <v>4705.3022520952381</v>
      </c>
      <c r="DL37" s="329">
        <f t="shared" ca="1" si="1363"/>
        <v>656.23564166666677</v>
      </c>
      <c r="DM37" s="329">
        <f t="shared" ca="1" si="1363"/>
        <v>787.74138196666661</v>
      </c>
      <c r="DN37" s="544">
        <f t="shared" ca="1" si="1277"/>
        <v>42262.910337028574</v>
      </c>
      <c r="DO37" s="329">
        <f t="shared" ref="DO37:DZ37" ca="1" si="1364">DO38+DO50+DO58+DO66</f>
        <v>677.89842166666665</v>
      </c>
      <c r="DP37" s="329">
        <f t="shared" ca="1" si="1364"/>
        <v>2037.3909936666669</v>
      </c>
      <c r="DQ37" s="329">
        <f t="shared" ca="1" si="1364"/>
        <v>514.31326666666666</v>
      </c>
      <c r="DR37" s="329">
        <f t="shared" ca="1" si="1364"/>
        <v>527.89842166666665</v>
      </c>
      <c r="DS37" s="329">
        <f t="shared" ca="1" si="1364"/>
        <v>1993.2713456666665</v>
      </c>
      <c r="DT37" s="329">
        <f t="shared" ca="1" si="1364"/>
        <v>16018.258566666667</v>
      </c>
      <c r="DU37" s="329">
        <f t="shared" ca="1" si="1364"/>
        <v>11050.443721666668</v>
      </c>
      <c r="DV37" s="329">
        <f t="shared" ca="1" si="1364"/>
        <v>2555.8366916666664</v>
      </c>
      <c r="DW37" s="329">
        <f t="shared" ca="1" si="1364"/>
        <v>738.31963196666663</v>
      </c>
      <c r="DX37" s="329">
        <f t="shared" ca="1" si="1364"/>
        <v>4705.3022520952381</v>
      </c>
      <c r="DY37" s="329">
        <f t="shared" ca="1" si="1364"/>
        <v>656.23564166666677</v>
      </c>
      <c r="DZ37" s="329">
        <f t="shared" ca="1" si="1364"/>
        <v>787.74138196666661</v>
      </c>
      <c r="EA37" s="544">
        <f t="shared" ca="1" si="1279"/>
        <v>42262.910337028574</v>
      </c>
      <c r="EB37" s="329">
        <f t="shared" ref="EB37:EM37" ca="1" si="1365">EB38+EB50+EB58+EB66</f>
        <v>677.89842166666665</v>
      </c>
      <c r="EC37" s="329">
        <f t="shared" ca="1" si="1365"/>
        <v>2037.3909936666669</v>
      </c>
      <c r="ED37" s="329">
        <f t="shared" ca="1" si="1365"/>
        <v>514.31326666666666</v>
      </c>
      <c r="EE37" s="329">
        <f t="shared" ca="1" si="1365"/>
        <v>527.89842166666665</v>
      </c>
      <c r="EF37" s="329">
        <f t="shared" ca="1" si="1365"/>
        <v>1993.2713456666665</v>
      </c>
      <c r="EG37" s="329">
        <f t="shared" ca="1" si="1365"/>
        <v>16018.258566666667</v>
      </c>
      <c r="EH37" s="329">
        <f t="shared" ca="1" si="1365"/>
        <v>11050.443721666668</v>
      </c>
      <c r="EI37" s="329">
        <f t="shared" ca="1" si="1365"/>
        <v>2555.8366916666664</v>
      </c>
      <c r="EJ37" s="329">
        <f t="shared" ca="1" si="1365"/>
        <v>738.31963196666663</v>
      </c>
      <c r="EK37" s="329">
        <f t="shared" ca="1" si="1365"/>
        <v>4705.3022520952381</v>
      </c>
      <c r="EL37" s="329">
        <f t="shared" ca="1" si="1365"/>
        <v>656.23564166666677</v>
      </c>
      <c r="EM37" s="329">
        <f t="shared" ca="1" si="1365"/>
        <v>787.74138196666661</v>
      </c>
      <c r="EN37" s="544">
        <f t="shared" ca="1" si="1281"/>
        <v>42262.910337028574</v>
      </c>
      <c r="EO37" s="329">
        <f t="shared" ref="EO37:EZ37" ca="1" si="1366">EO38+EO50+EO58+EO66</f>
        <v>677.89842166666665</v>
      </c>
      <c r="EP37" s="329">
        <f t="shared" ca="1" si="1366"/>
        <v>2037.3909936666669</v>
      </c>
      <c r="EQ37" s="329">
        <f t="shared" ca="1" si="1366"/>
        <v>514.31326666666666</v>
      </c>
      <c r="ER37" s="329">
        <f t="shared" ca="1" si="1366"/>
        <v>527.89842166666665</v>
      </c>
      <c r="ES37" s="329">
        <f t="shared" ca="1" si="1366"/>
        <v>1993.2713456666665</v>
      </c>
      <c r="ET37" s="329">
        <f t="shared" ca="1" si="1366"/>
        <v>16018.258566666667</v>
      </c>
      <c r="EU37" s="329">
        <f t="shared" ca="1" si="1366"/>
        <v>11050.443721666668</v>
      </c>
      <c r="EV37" s="329">
        <f t="shared" ca="1" si="1366"/>
        <v>2555.8366916666664</v>
      </c>
      <c r="EW37" s="329">
        <f t="shared" ca="1" si="1366"/>
        <v>738.31963196666663</v>
      </c>
      <c r="EX37" s="329">
        <f t="shared" ca="1" si="1366"/>
        <v>4705.3022520952381</v>
      </c>
      <c r="EY37" s="329">
        <f t="shared" ca="1" si="1366"/>
        <v>656.23564166666677</v>
      </c>
      <c r="EZ37" s="329">
        <f t="shared" ca="1" si="1366"/>
        <v>787.74138196666661</v>
      </c>
      <c r="FA37" s="544">
        <f t="shared" ca="1" si="1283"/>
        <v>42262.910337028574</v>
      </c>
      <c r="FB37" s="329">
        <f t="shared" ref="FB37:FM37" ca="1" si="1367">FB38+FB50+FB58+FB66</f>
        <v>677.89842166666665</v>
      </c>
      <c r="FC37" s="329">
        <f t="shared" ca="1" si="1367"/>
        <v>2037.3909936666669</v>
      </c>
      <c r="FD37" s="329">
        <f t="shared" ca="1" si="1367"/>
        <v>514.31326666666666</v>
      </c>
      <c r="FE37" s="329">
        <f t="shared" ca="1" si="1367"/>
        <v>527.89842166666665</v>
      </c>
      <c r="FF37" s="329">
        <f t="shared" ca="1" si="1367"/>
        <v>1993.2713456666665</v>
      </c>
      <c r="FG37" s="329">
        <f t="shared" ca="1" si="1367"/>
        <v>16018.258566666667</v>
      </c>
      <c r="FH37" s="329">
        <f t="shared" ca="1" si="1367"/>
        <v>11050.443721666668</v>
      </c>
      <c r="FI37" s="329">
        <f t="shared" ca="1" si="1367"/>
        <v>2555.8366916666664</v>
      </c>
      <c r="FJ37" s="329">
        <f t="shared" ca="1" si="1367"/>
        <v>738.31963196666663</v>
      </c>
      <c r="FK37" s="329">
        <f t="shared" ca="1" si="1367"/>
        <v>4705.3022520952381</v>
      </c>
      <c r="FL37" s="329">
        <f t="shared" ca="1" si="1367"/>
        <v>656.23564166666677</v>
      </c>
      <c r="FM37" s="329">
        <f t="shared" ca="1" si="1367"/>
        <v>787.74138196666661</v>
      </c>
      <c r="FN37" s="544">
        <f t="shared" ca="1" si="1285"/>
        <v>42262.910337028574</v>
      </c>
      <c r="FO37" s="329">
        <f t="shared" ref="FO37:FZ37" ca="1" si="1368">FO38+FO50+FO58+FO66</f>
        <v>677.89842166666665</v>
      </c>
      <c r="FP37" s="329">
        <f t="shared" ca="1" si="1368"/>
        <v>2037.3909936666669</v>
      </c>
      <c r="FQ37" s="329">
        <f t="shared" ca="1" si="1368"/>
        <v>514.31326666666666</v>
      </c>
      <c r="FR37" s="329">
        <f t="shared" ca="1" si="1368"/>
        <v>527.89842166666665</v>
      </c>
      <c r="FS37" s="329">
        <f t="shared" ca="1" si="1368"/>
        <v>1993.2713456666665</v>
      </c>
      <c r="FT37" s="329">
        <f t="shared" ca="1" si="1368"/>
        <v>16018.258566666667</v>
      </c>
      <c r="FU37" s="329">
        <f t="shared" ca="1" si="1368"/>
        <v>11050.443721666668</v>
      </c>
      <c r="FV37" s="329">
        <f t="shared" ca="1" si="1368"/>
        <v>2555.8366916666664</v>
      </c>
      <c r="FW37" s="329">
        <f t="shared" ca="1" si="1368"/>
        <v>738.31963196666663</v>
      </c>
      <c r="FX37" s="329">
        <f t="shared" ca="1" si="1368"/>
        <v>4705.3022520952381</v>
      </c>
      <c r="FY37" s="329">
        <f t="shared" ca="1" si="1368"/>
        <v>656.23564166666677</v>
      </c>
      <c r="FZ37" s="329">
        <f t="shared" ca="1" si="1368"/>
        <v>787.74138196666661</v>
      </c>
      <c r="GA37" s="544">
        <f t="shared" ca="1" si="1287"/>
        <v>42262.910337028574</v>
      </c>
      <c r="GB37" s="329">
        <f t="shared" ref="GB37:GM37" ca="1" si="1369">GB38+GB50+GB58+GB66</f>
        <v>677.89842166666665</v>
      </c>
      <c r="GC37" s="329">
        <f t="shared" ca="1" si="1369"/>
        <v>2037.3909936666669</v>
      </c>
      <c r="GD37" s="329">
        <f t="shared" ca="1" si="1369"/>
        <v>514.31326666666666</v>
      </c>
      <c r="GE37" s="329">
        <f t="shared" ca="1" si="1369"/>
        <v>527.89842166666665</v>
      </c>
      <c r="GF37" s="329">
        <f t="shared" ca="1" si="1369"/>
        <v>1993.2713456666665</v>
      </c>
      <c r="GG37" s="329">
        <f t="shared" ca="1" si="1369"/>
        <v>16018.258566666667</v>
      </c>
      <c r="GH37" s="329">
        <f t="shared" ca="1" si="1369"/>
        <v>11050.443721666668</v>
      </c>
      <c r="GI37" s="329">
        <f t="shared" ca="1" si="1369"/>
        <v>2555.8366916666664</v>
      </c>
      <c r="GJ37" s="329">
        <f t="shared" ca="1" si="1369"/>
        <v>738.31963196666663</v>
      </c>
      <c r="GK37" s="329">
        <f t="shared" ca="1" si="1369"/>
        <v>4705.3022520952381</v>
      </c>
      <c r="GL37" s="329">
        <f t="shared" ca="1" si="1369"/>
        <v>656.23564166666677</v>
      </c>
      <c r="GM37" s="329">
        <f t="shared" ca="1" si="1369"/>
        <v>787.74138196666661</v>
      </c>
      <c r="GN37" s="544">
        <f t="shared" ca="1" si="1289"/>
        <v>42262.910337028574</v>
      </c>
      <c r="GO37" s="329">
        <f t="shared" ref="GO37:GZ37" ca="1" si="1370">GO38+GO50+GO58+GO66</f>
        <v>677.89842166666665</v>
      </c>
      <c r="GP37" s="329">
        <f t="shared" ca="1" si="1370"/>
        <v>2037.3909936666669</v>
      </c>
      <c r="GQ37" s="329">
        <f t="shared" ca="1" si="1370"/>
        <v>514.31326666666666</v>
      </c>
      <c r="GR37" s="329">
        <f t="shared" ca="1" si="1370"/>
        <v>527.89842166666665</v>
      </c>
      <c r="GS37" s="329">
        <f t="shared" ca="1" si="1370"/>
        <v>1993.2713456666665</v>
      </c>
      <c r="GT37" s="329">
        <f t="shared" ca="1" si="1370"/>
        <v>16018.258566666667</v>
      </c>
      <c r="GU37" s="329">
        <f t="shared" ca="1" si="1370"/>
        <v>11050.443721666668</v>
      </c>
      <c r="GV37" s="329">
        <f t="shared" ca="1" si="1370"/>
        <v>2555.8366916666664</v>
      </c>
      <c r="GW37" s="329">
        <f t="shared" ca="1" si="1370"/>
        <v>738.31963196666663</v>
      </c>
      <c r="GX37" s="329">
        <f t="shared" ca="1" si="1370"/>
        <v>4705.3022520952381</v>
      </c>
      <c r="GY37" s="329">
        <f t="shared" ca="1" si="1370"/>
        <v>656.23564166666677</v>
      </c>
      <c r="GZ37" s="329">
        <f t="shared" ca="1" si="1370"/>
        <v>787.74138196666661</v>
      </c>
      <c r="HA37" s="544">
        <f t="shared" ca="1" si="1291"/>
        <v>42262.910337028574</v>
      </c>
      <c r="HB37" s="329">
        <f t="shared" ref="HB37:HM37" ca="1" si="1371">HB38+HB50+HB58+HB66</f>
        <v>677.89842166666665</v>
      </c>
      <c r="HC37" s="329">
        <f t="shared" ca="1" si="1371"/>
        <v>2037.3909936666669</v>
      </c>
      <c r="HD37" s="329">
        <f t="shared" ca="1" si="1371"/>
        <v>514.31326666666666</v>
      </c>
      <c r="HE37" s="329">
        <f t="shared" ca="1" si="1371"/>
        <v>527.89842166666665</v>
      </c>
      <c r="HF37" s="329">
        <f t="shared" ca="1" si="1371"/>
        <v>1993.2713456666665</v>
      </c>
      <c r="HG37" s="329">
        <f t="shared" ca="1" si="1371"/>
        <v>16018.258566666667</v>
      </c>
      <c r="HH37" s="329">
        <f t="shared" ca="1" si="1371"/>
        <v>11050.443721666668</v>
      </c>
      <c r="HI37" s="329">
        <f t="shared" ca="1" si="1371"/>
        <v>2555.8366916666664</v>
      </c>
      <c r="HJ37" s="329">
        <f t="shared" ca="1" si="1371"/>
        <v>738.31963196666663</v>
      </c>
      <c r="HK37" s="329">
        <f t="shared" ca="1" si="1371"/>
        <v>4705.3022520952381</v>
      </c>
      <c r="HL37" s="329">
        <f t="shared" ca="1" si="1371"/>
        <v>656.23564166666677</v>
      </c>
      <c r="HM37" s="329">
        <f t="shared" ca="1" si="1371"/>
        <v>787.74138196666661</v>
      </c>
      <c r="HN37" s="544">
        <f t="shared" ca="1" si="1293"/>
        <v>42262.910337028574</v>
      </c>
      <c r="HO37" s="329">
        <f t="shared" ref="HO37:HZ37" ca="1" si="1372">HO38+HO50+HO58+HO66</f>
        <v>677.89842166666665</v>
      </c>
      <c r="HP37" s="329">
        <f t="shared" ca="1" si="1372"/>
        <v>2037.3909936666669</v>
      </c>
      <c r="HQ37" s="329">
        <f t="shared" ca="1" si="1372"/>
        <v>514.31326666666666</v>
      </c>
      <c r="HR37" s="329">
        <f t="shared" ca="1" si="1372"/>
        <v>527.89842166666665</v>
      </c>
      <c r="HS37" s="329">
        <f t="shared" ca="1" si="1372"/>
        <v>1993.2713456666665</v>
      </c>
      <c r="HT37" s="329">
        <f t="shared" ca="1" si="1372"/>
        <v>16018.258566666667</v>
      </c>
      <c r="HU37" s="329">
        <f t="shared" ca="1" si="1372"/>
        <v>11050.443721666668</v>
      </c>
      <c r="HV37" s="329">
        <f t="shared" ca="1" si="1372"/>
        <v>2555.8366916666664</v>
      </c>
      <c r="HW37" s="329">
        <f t="shared" ca="1" si="1372"/>
        <v>738.31963196666663</v>
      </c>
      <c r="HX37" s="329">
        <f t="shared" ca="1" si="1372"/>
        <v>4705.3022520952381</v>
      </c>
      <c r="HY37" s="329">
        <f t="shared" ca="1" si="1372"/>
        <v>656.23564166666677</v>
      </c>
      <c r="HZ37" s="329">
        <f t="shared" ca="1" si="1372"/>
        <v>787.74138196666661</v>
      </c>
      <c r="IA37" s="544">
        <f t="shared" ca="1" si="1295"/>
        <v>42262.910337028574</v>
      </c>
      <c r="IB37" s="329">
        <f t="shared" ref="IB37:IM37" ca="1" si="1373">IB38+IB50+IB58+IB66</f>
        <v>677.89842166666665</v>
      </c>
      <c r="IC37" s="329">
        <f t="shared" ca="1" si="1373"/>
        <v>2037.3909936666669</v>
      </c>
      <c r="ID37" s="329">
        <f t="shared" ca="1" si="1373"/>
        <v>514.31326666666666</v>
      </c>
      <c r="IE37" s="329">
        <f t="shared" ca="1" si="1373"/>
        <v>527.89842166666665</v>
      </c>
      <c r="IF37" s="329">
        <f t="shared" ca="1" si="1373"/>
        <v>1993.2713456666665</v>
      </c>
      <c r="IG37" s="329">
        <f t="shared" ca="1" si="1373"/>
        <v>16018.258566666667</v>
      </c>
      <c r="IH37" s="329">
        <f t="shared" ca="1" si="1373"/>
        <v>11050.443721666668</v>
      </c>
      <c r="II37" s="329">
        <f t="shared" ca="1" si="1373"/>
        <v>2555.8366916666664</v>
      </c>
      <c r="IJ37" s="329">
        <f t="shared" ca="1" si="1373"/>
        <v>738.31963196666663</v>
      </c>
      <c r="IK37" s="329">
        <f t="shared" ca="1" si="1373"/>
        <v>4705.3022520952381</v>
      </c>
      <c r="IL37" s="329">
        <f t="shared" ca="1" si="1373"/>
        <v>656.23564166666677</v>
      </c>
      <c r="IM37" s="329">
        <f t="shared" ca="1" si="1373"/>
        <v>787.74138196666661</v>
      </c>
      <c r="IN37" s="544">
        <f t="shared" ca="1" si="1297"/>
        <v>42262.910337028574</v>
      </c>
      <c r="IO37" s="329">
        <f t="shared" ref="IO37:IZ37" ca="1" si="1374">IO38+IO50+IO58+IO66</f>
        <v>677.89842166666665</v>
      </c>
      <c r="IP37" s="329">
        <f t="shared" ca="1" si="1374"/>
        <v>2037.3909936666669</v>
      </c>
      <c r="IQ37" s="329">
        <f t="shared" ca="1" si="1374"/>
        <v>514.31326666666666</v>
      </c>
      <c r="IR37" s="329">
        <f t="shared" ca="1" si="1374"/>
        <v>527.89842166666665</v>
      </c>
      <c r="IS37" s="329">
        <f t="shared" ca="1" si="1374"/>
        <v>1993.2713456666665</v>
      </c>
      <c r="IT37" s="329">
        <f t="shared" ca="1" si="1374"/>
        <v>16018.258566666667</v>
      </c>
      <c r="IU37" s="329">
        <f t="shared" ca="1" si="1374"/>
        <v>11050.443721666668</v>
      </c>
      <c r="IV37" s="329">
        <f t="shared" ca="1" si="1374"/>
        <v>2555.8366916666664</v>
      </c>
      <c r="IW37" s="329">
        <f t="shared" ca="1" si="1374"/>
        <v>738.31963196666663</v>
      </c>
      <c r="IX37" s="329">
        <f t="shared" ca="1" si="1374"/>
        <v>4705.3022520952381</v>
      </c>
      <c r="IY37" s="329">
        <f t="shared" ca="1" si="1374"/>
        <v>656.23564166666677</v>
      </c>
      <c r="IZ37" s="329">
        <f t="shared" ca="1" si="1374"/>
        <v>787.74138196666661</v>
      </c>
      <c r="JA37" s="544">
        <f t="shared" ca="1" si="1299"/>
        <v>42262.910337028574</v>
      </c>
      <c r="JB37" s="329">
        <f t="shared" ref="JB37:JM37" ca="1" si="1375">JB38+JB50+JB58+JB66</f>
        <v>677.89842166666665</v>
      </c>
      <c r="JC37" s="329">
        <f t="shared" ca="1" si="1375"/>
        <v>2037.3909936666669</v>
      </c>
      <c r="JD37" s="329">
        <f t="shared" ca="1" si="1375"/>
        <v>514.31326666666666</v>
      </c>
      <c r="JE37" s="329">
        <f t="shared" ca="1" si="1375"/>
        <v>527.89842166666665</v>
      </c>
      <c r="JF37" s="329">
        <f t="shared" ca="1" si="1375"/>
        <v>1993.2713456666665</v>
      </c>
      <c r="JG37" s="329">
        <f t="shared" ca="1" si="1375"/>
        <v>16018.258566666667</v>
      </c>
      <c r="JH37" s="329">
        <f t="shared" ca="1" si="1375"/>
        <v>11050.443721666668</v>
      </c>
      <c r="JI37" s="329">
        <f t="shared" ca="1" si="1375"/>
        <v>2555.8366916666664</v>
      </c>
      <c r="JJ37" s="329">
        <f t="shared" ca="1" si="1375"/>
        <v>738.31963196666663</v>
      </c>
      <c r="JK37" s="329">
        <f t="shared" ca="1" si="1375"/>
        <v>4705.3022520952381</v>
      </c>
      <c r="JL37" s="329">
        <f t="shared" ca="1" si="1375"/>
        <v>656.23564166666677</v>
      </c>
      <c r="JM37" s="329">
        <f t="shared" ca="1" si="1375"/>
        <v>787.74138196666661</v>
      </c>
      <c r="JN37" s="544">
        <f t="shared" ca="1" si="1301"/>
        <v>42262.910337028574</v>
      </c>
      <c r="JO37" s="329">
        <f t="shared" ref="JO37:JZ37" ca="1" si="1376">JO38+JO50+JO58+JO66</f>
        <v>677.89842166666665</v>
      </c>
      <c r="JP37" s="329">
        <f t="shared" ca="1" si="1376"/>
        <v>2037.3909936666669</v>
      </c>
      <c r="JQ37" s="329">
        <f t="shared" ca="1" si="1376"/>
        <v>514.31326666666666</v>
      </c>
      <c r="JR37" s="329">
        <f t="shared" ca="1" si="1376"/>
        <v>527.89842166666665</v>
      </c>
      <c r="JS37" s="329">
        <f t="shared" ca="1" si="1376"/>
        <v>1993.2713456666665</v>
      </c>
      <c r="JT37" s="329">
        <f t="shared" ca="1" si="1376"/>
        <v>16018.258566666667</v>
      </c>
      <c r="JU37" s="329">
        <f t="shared" ca="1" si="1376"/>
        <v>11050.443721666668</v>
      </c>
      <c r="JV37" s="329">
        <f t="shared" ca="1" si="1376"/>
        <v>2555.8366916666664</v>
      </c>
      <c r="JW37" s="329">
        <f t="shared" ca="1" si="1376"/>
        <v>738.31963196666663</v>
      </c>
      <c r="JX37" s="329">
        <f t="shared" ca="1" si="1376"/>
        <v>4705.3022520952381</v>
      </c>
      <c r="JY37" s="329">
        <f t="shared" ca="1" si="1376"/>
        <v>656.23564166666677</v>
      </c>
      <c r="JZ37" s="329">
        <f t="shared" ca="1" si="1376"/>
        <v>787.74138196666661</v>
      </c>
      <c r="KA37" s="544">
        <f t="shared" ca="1" si="1303"/>
        <v>42262.910337028574</v>
      </c>
      <c r="KB37" s="329">
        <f t="shared" ref="KB37:KM37" ca="1" si="1377">KB38+KB50+KB58+KB66</f>
        <v>677.89842166666665</v>
      </c>
      <c r="KC37" s="329">
        <f t="shared" ca="1" si="1377"/>
        <v>2037.3909936666669</v>
      </c>
      <c r="KD37" s="329">
        <f t="shared" ca="1" si="1377"/>
        <v>514.31326666666666</v>
      </c>
      <c r="KE37" s="329">
        <f t="shared" ca="1" si="1377"/>
        <v>527.89842166666665</v>
      </c>
      <c r="KF37" s="329">
        <f t="shared" ca="1" si="1377"/>
        <v>1993.2713456666665</v>
      </c>
      <c r="KG37" s="329">
        <f t="shared" ca="1" si="1377"/>
        <v>16018.258566666667</v>
      </c>
      <c r="KH37" s="329">
        <f t="shared" ca="1" si="1377"/>
        <v>11050.443721666668</v>
      </c>
      <c r="KI37" s="329">
        <f t="shared" ca="1" si="1377"/>
        <v>2555.8366916666664</v>
      </c>
      <c r="KJ37" s="329">
        <f t="shared" ca="1" si="1377"/>
        <v>738.31963196666663</v>
      </c>
      <c r="KK37" s="329">
        <f t="shared" ca="1" si="1377"/>
        <v>4705.3022520952381</v>
      </c>
      <c r="KL37" s="329">
        <f t="shared" ca="1" si="1377"/>
        <v>656.23564166666677</v>
      </c>
      <c r="KM37" s="329">
        <f t="shared" ca="1" si="1377"/>
        <v>787.74138196666661</v>
      </c>
      <c r="KN37" s="544">
        <f t="shared" ca="1" si="1305"/>
        <v>42262.910337028574</v>
      </c>
      <c r="KO37" s="329">
        <f t="shared" ref="KO37:KZ37" ca="1" si="1378">KO38+KO50+KO58+KO66</f>
        <v>677.89842166666665</v>
      </c>
      <c r="KP37" s="329">
        <f t="shared" ca="1" si="1378"/>
        <v>2037.3909936666669</v>
      </c>
      <c r="KQ37" s="329">
        <f t="shared" ca="1" si="1378"/>
        <v>514.31326666666666</v>
      </c>
      <c r="KR37" s="329">
        <f t="shared" ca="1" si="1378"/>
        <v>527.89842166666665</v>
      </c>
      <c r="KS37" s="329">
        <f t="shared" ca="1" si="1378"/>
        <v>1993.2713456666665</v>
      </c>
      <c r="KT37" s="329">
        <f t="shared" ca="1" si="1378"/>
        <v>16018.258566666667</v>
      </c>
      <c r="KU37" s="329">
        <f t="shared" ca="1" si="1378"/>
        <v>11050.443721666668</v>
      </c>
      <c r="KV37" s="329">
        <f t="shared" ca="1" si="1378"/>
        <v>2555.8366916666664</v>
      </c>
      <c r="KW37" s="329">
        <f t="shared" ca="1" si="1378"/>
        <v>738.31963196666663</v>
      </c>
      <c r="KX37" s="329">
        <f t="shared" ca="1" si="1378"/>
        <v>4705.3022520952381</v>
      </c>
      <c r="KY37" s="329">
        <f t="shared" ca="1" si="1378"/>
        <v>656.23564166666677</v>
      </c>
      <c r="KZ37" s="329">
        <f t="shared" ca="1" si="1378"/>
        <v>787.74138196666661</v>
      </c>
      <c r="LA37" s="544">
        <f t="shared" ca="1" si="1307"/>
        <v>42262.910337028574</v>
      </c>
      <c r="LB37" s="329">
        <f t="shared" ref="LB37:LM37" ca="1" si="1379">LB38+LB50+LB58+LB66</f>
        <v>677.89842166666665</v>
      </c>
      <c r="LC37" s="329">
        <f t="shared" ca="1" si="1379"/>
        <v>2037.3909936666669</v>
      </c>
      <c r="LD37" s="329">
        <f t="shared" ca="1" si="1379"/>
        <v>514.31326666666666</v>
      </c>
      <c r="LE37" s="329">
        <f t="shared" ca="1" si="1379"/>
        <v>527.89842166666665</v>
      </c>
      <c r="LF37" s="329">
        <f t="shared" ca="1" si="1379"/>
        <v>1993.2713456666665</v>
      </c>
      <c r="LG37" s="329">
        <f t="shared" ca="1" si="1379"/>
        <v>16018.258566666667</v>
      </c>
      <c r="LH37" s="329">
        <f t="shared" ca="1" si="1379"/>
        <v>11050.443721666668</v>
      </c>
      <c r="LI37" s="329">
        <f t="shared" ca="1" si="1379"/>
        <v>2555.8366916666664</v>
      </c>
      <c r="LJ37" s="329">
        <f t="shared" ca="1" si="1379"/>
        <v>738.31963196666663</v>
      </c>
      <c r="LK37" s="329">
        <f t="shared" ca="1" si="1379"/>
        <v>4705.3022520952381</v>
      </c>
      <c r="LL37" s="329">
        <f t="shared" ca="1" si="1379"/>
        <v>656.23564166666677</v>
      </c>
      <c r="LM37" s="329">
        <f t="shared" ca="1" si="1379"/>
        <v>787.74138196666661</v>
      </c>
      <c r="LN37" s="544">
        <f t="shared" ca="1" si="1309"/>
        <v>42262.910337028574</v>
      </c>
      <c r="LO37" s="329">
        <f t="shared" ref="LO37:LZ37" ca="1" si="1380">LO38+LO50+LO58+LO66</f>
        <v>677.89842166666665</v>
      </c>
      <c r="LP37" s="329">
        <f t="shared" ca="1" si="1380"/>
        <v>2037.3909936666669</v>
      </c>
      <c r="LQ37" s="329">
        <f t="shared" ca="1" si="1380"/>
        <v>514.31326666666666</v>
      </c>
      <c r="LR37" s="329">
        <f t="shared" ca="1" si="1380"/>
        <v>527.89842166666665</v>
      </c>
      <c r="LS37" s="329">
        <f t="shared" ca="1" si="1380"/>
        <v>1993.2713456666665</v>
      </c>
      <c r="LT37" s="329">
        <f t="shared" ca="1" si="1380"/>
        <v>16018.258566666667</v>
      </c>
      <c r="LU37" s="329">
        <f t="shared" ca="1" si="1380"/>
        <v>11050.443721666668</v>
      </c>
      <c r="LV37" s="329">
        <f t="shared" ca="1" si="1380"/>
        <v>2555.8366916666664</v>
      </c>
      <c r="LW37" s="329">
        <f t="shared" ca="1" si="1380"/>
        <v>738.31963196666663</v>
      </c>
      <c r="LX37" s="329">
        <f t="shared" ca="1" si="1380"/>
        <v>4705.3022520952381</v>
      </c>
      <c r="LY37" s="329">
        <f t="shared" ca="1" si="1380"/>
        <v>656.23564166666677</v>
      </c>
      <c r="LZ37" s="329">
        <f t="shared" ca="1" si="1380"/>
        <v>787.74138196666661</v>
      </c>
      <c r="MA37" s="544">
        <f t="shared" ca="1" si="1311"/>
        <v>42262.910337028574</v>
      </c>
      <c r="MB37" s="329">
        <f t="shared" ref="MB37:MM37" ca="1" si="1381">MB38+MB50+MB58+MB66</f>
        <v>677.89842166666665</v>
      </c>
      <c r="MC37" s="329">
        <f t="shared" ca="1" si="1381"/>
        <v>2037.3909936666669</v>
      </c>
      <c r="MD37" s="329">
        <f t="shared" ca="1" si="1381"/>
        <v>514.31326666666666</v>
      </c>
      <c r="ME37" s="329">
        <f t="shared" ca="1" si="1381"/>
        <v>527.89842166666665</v>
      </c>
      <c r="MF37" s="329">
        <f t="shared" ca="1" si="1381"/>
        <v>1993.2713456666665</v>
      </c>
      <c r="MG37" s="329">
        <f t="shared" ca="1" si="1381"/>
        <v>16018.258566666667</v>
      </c>
      <c r="MH37" s="329">
        <f t="shared" ca="1" si="1381"/>
        <v>11050.443721666668</v>
      </c>
      <c r="MI37" s="329">
        <f t="shared" ca="1" si="1381"/>
        <v>2555.8366916666664</v>
      </c>
      <c r="MJ37" s="329">
        <f t="shared" ca="1" si="1381"/>
        <v>738.31963196666663</v>
      </c>
      <c r="MK37" s="329">
        <f t="shared" ca="1" si="1381"/>
        <v>4705.3022520952381</v>
      </c>
      <c r="ML37" s="329">
        <f t="shared" ca="1" si="1381"/>
        <v>656.23564166666677</v>
      </c>
      <c r="MM37" s="329">
        <f t="shared" ca="1" si="1381"/>
        <v>787.74138196666661</v>
      </c>
      <c r="MN37" s="544">
        <f t="shared" ca="1" si="1313"/>
        <v>42262.910337028574</v>
      </c>
      <c r="MO37" s="329">
        <f t="shared" ref="MO37:MZ37" ca="1" si="1382">MO38+MO50+MO58+MO66</f>
        <v>677.89842166666665</v>
      </c>
      <c r="MP37" s="329">
        <f t="shared" ca="1" si="1382"/>
        <v>2037.3909936666669</v>
      </c>
      <c r="MQ37" s="329">
        <f t="shared" ca="1" si="1382"/>
        <v>514.31326666666666</v>
      </c>
      <c r="MR37" s="329">
        <f t="shared" ca="1" si="1382"/>
        <v>527.89842166666665</v>
      </c>
      <c r="MS37" s="329">
        <f t="shared" ca="1" si="1382"/>
        <v>1993.2713456666665</v>
      </c>
      <c r="MT37" s="329">
        <f t="shared" ca="1" si="1382"/>
        <v>16018.258566666667</v>
      </c>
      <c r="MU37" s="329">
        <f t="shared" ca="1" si="1382"/>
        <v>11050.443721666668</v>
      </c>
      <c r="MV37" s="329">
        <f t="shared" ca="1" si="1382"/>
        <v>2555.8366916666664</v>
      </c>
      <c r="MW37" s="329">
        <f t="shared" ca="1" si="1382"/>
        <v>738.31963196666663</v>
      </c>
      <c r="MX37" s="329">
        <f t="shared" ca="1" si="1382"/>
        <v>4705.3022520952381</v>
      </c>
      <c r="MY37" s="329">
        <f t="shared" ca="1" si="1382"/>
        <v>656.23564166666677</v>
      </c>
      <c r="MZ37" s="329">
        <f t="shared" ca="1" si="1382"/>
        <v>787.74138196666661</v>
      </c>
      <c r="NA37" s="544">
        <f t="shared" ca="1" si="1315"/>
        <v>42262.910337028574</v>
      </c>
      <c r="NB37" s="329">
        <f t="shared" ref="NB37:NM37" ca="1" si="1383">NB38+NB50+NB58+NB66</f>
        <v>677.89842166666665</v>
      </c>
      <c r="NC37" s="329">
        <f t="shared" ca="1" si="1383"/>
        <v>2037.3909936666669</v>
      </c>
      <c r="ND37" s="329">
        <f t="shared" ca="1" si="1383"/>
        <v>514.31326666666666</v>
      </c>
      <c r="NE37" s="329">
        <f t="shared" ca="1" si="1383"/>
        <v>527.89842166666665</v>
      </c>
      <c r="NF37" s="329">
        <f t="shared" ca="1" si="1383"/>
        <v>1993.2713456666665</v>
      </c>
      <c r="NG37" s="329">
        <f t="shared" ca="1" si="1383"/>
        <v>16018.258566666667</v>
      </c>
      <c r="NH37" s="329">
        <f t="shared" ca="1" si="1383"/>
        <v>11050.443721666668</v>
      </c>
      <c r="NI37" s="329">
        <f t="shared" ca="1" si="1383"/>
        <v>2555.8366916666664</v>
      </c>
      <c r="NJ37" s="329">
        <f t="shared" ca="1" si="1383"/>
        <v>738.31963196666663</v>
      </c>
      <c r="NK37" s="329">
        <f t="shared" ca="1" si="1383"/>
        <v>4705.3022520952381</v>
      </c>
      <c r="NL37" s="329">
        <f t="shared" ca="1" si="1383"/>
        <v>656.23564166666677</v>
      </c>
      <c r="NM37" s="329">
        <f t="shared" ca="1" si="1383"/>
        <v>787.74138196666661</v>
      </c>
      <c r="NN37" s="544">
        <f t="shared" ca="1" si="1317"/>
        <v>42262.910337028574</v>
      </c>
      <c r="NO37" s="329">
        <f t="shared" ref="NO37:NZ37" ca="1" si="1384">NO38+NO50+NO58+NO66</f>
        <v>677.89842166666665</v>
      </c>
      <c r="NP37" s="329">
        <f t="shared" ca="1" si="1384"/>
        <v>2037.3909936666669</v>
      </c>
      <c r="NQ37" s="329">
        <f t="shared" ca="1" si="1384"/>
        <v>514.31326666666666</v>
      </c>
      <c r="NR37" s="329">
        <f t="shared" ca="1" si="1384"/>
        <v>527.89842166666665</v>
      </c>
      <c r="NS37" s="329">
        <f t="shared" ca="1" si="1384"/>
        <v>1993.2713456666665</v>
      </c>
      <c r="NT37" s="329">
        <f t="shared" ca="1" si="1384"/>
        <v>16018.258566666667</v>
      </c>
      <c r="NU37" s="329">
        <f t="shared" ca="1" si="1384"/>
        <v>11050.443721666668</v>
      </c>
      <c r="NV37" s="329">
        <f t="shared" ca="1" si="1384"/>
        <v>2555.8366916666664</v>
      </c>
      <c r="NW37" s="329">
        <f t="shared" ca="1" si="1384"/>
        <v>738.31963196666663</v>
      </c>
      <c r="NX37" s="329">
        <f t="shared" ca="1" si="1384"/>
        <v>4705.3022520952381</v>
      </c>
      <c r="NY37" s="329">
        <f t="shared" ca="1" si="1384"/>
        <v>656.23564166666677</v>
      </c>
      <c r="NZ37" s="329">
        <f t="shared" ca="1" si="1384"/>
        <v>787.74138196666661</v>
      </c>
      <c r="OA37" s="544">
        <f t="shared" ca="1" si="1319"/>
        <v>42262.910337028574</v>
      </c>
      <c r="OB37" s="329">
        <f t="shared" ref="OB37:OM37" ca="1" si="1385">OB38+OB50+OB58+OB66</f>
        <v>677.89842166666665</v>
      </c>
      <c r="OC37" s="329">
        <f t="shared" ca="1" si="1385"/>
        <v>2037.3909936666669</v>
      </c>
      <c r="OD37" s="329">
        <f t="shared" ca="1" si="1385"/>
        <v>514.31326666666666</v>
      </c>
      <c r="OE37" s="329">
        <f t="shared" ca="1" si="1385"/>
        <v>527.89842166666665</v>
      </c>
      <c r="OF37" s="329">
        <f t="shared" ca="1" si="1385"/>
        <v>1993.2713456666665</v>
      </c>
      <c r="OG37" s="329">
        <f t="shared" ca="1" si="1385"/>
        <v>16018.258566666667</v>
      </c>
      <c r="OH37" s="329">
        <f t="shared" ca="1" si="1385"/>
        <v>11050.443721666668</v>
      </c>
      <c r="OI37" s="329">
        <f t="shared" ca="1" si="1385"/>
        <v>2555.8366916666664</v>
      </c>
      <c r="OJ37" s="329">
        <f t="shared" ca="1" si="1385"/>
        <v>738.31963196666663</v>
      </c>
      <c r="OK37" s="329">
        <f t="shared" ca="1" si="1385"/>
        <v>0</v>
      </c>
      <c r="OL37" s="329">
        <f t="shared" ca="1" si="1385"/>
        <v>0</v>
      </c>
      <c r="OM37" s="329">
        <f t="shared" ca="1" si="1385"/>
        <v>0</v>
      </c>
      <c r="ON37" s="544">
        <f t="shared" ca="1" si="1321"/>
        <v>36113.631061300002</v>
      </c>
    </row>
    <row r="38" spans="1:404" outlineLevel="1">
      <c r="A38" s="245" t="s">
        <v>12</v>
      </c>
      <c r="B38" s="236">
        <f>SUM(B39:B49)</f>
        <v>0</v>
      </c>
      <c r="C38" s="236">
        <f t="shared" ref="C38:M38" ca="1" si="1386">SUM(C39:C49)</f>
        <v>0</v>
      </c>
      <c r="D38" s="236">
        <f t="shared" ca="1" si="1386"/>
        <v>0</v>
      </c>
      <c r="E38" s="236">
        <f t="shared" ca="1" si="1386"/>
        <v>0</v>
      </c>
      <c r="F38" s="236">
        <f t="shared" ca="1" si="1386"/>
        <v>0</v>
      </c>
      <c r="G38" s="236">
        <f t="shared" ca="1" si="1386"/>
        <v>0</v>
      </c>
      <c r="H38" s="236">
        <f t="shared" ca="1" si="1386"/>
        <v>0</v>
      </c>
      <c r="I38" s="236">
        <f t="shared" ca="1" si="1386"/>
        <v>0</v>
      </c>
      <c r="J38" s="236">
        <f t="shared" ca="1" si="1386"/>
        <v>0</v>
      </c>
      <c r="K38" s="236">
        <f t="shared" ca="1" si="1386"/>
        <v>739.65912566666668</v>
      </c>
      <c r="L38" s="236">
        <f t="shared" ca="1" si="1386"/>
        <v>656.23564166666677</v>
      </c>
      <c r="M38" s="236">
        <f t="shared" ca="1" si="1386"/>
        <v>787.74138196666661</v>
      </c>
      <c r="N38" s="545">
        <f t="shared" ca="1" si="1158"/>
        <v>2183.6361492999999</v>
      </c>
      <c r="O38" s="236">
        <f ca="1">SUM(O39:O49)</f>
        <v>677.89842166666665</v>
      </c>
      <c r="P38" s="236">
        <f t="shared" ref="P38:Z38" ca="1" si="1387">SUM(P39:P49)</f>
        <v>887.11599366666667</v>
      </c>
      <c r="Q38" s="236">
        <f t="shared" ca="1" si="1387"/>
        <v>514.31326666666666</v>
      </c>
      <c r="R38" s="236">
        <f t="shared" ca="1" si="1387"/>
        <v>527.89842166666665</v>
      </c>
      <c r="S38" s="236">
        <f t="shared" ca="1" si="1387"/>
        <v>842.99634566666668</v>
      </c>
      <c r="T38" s="236">
        <f t="shared" ca="1" si="1387"/>
        <v>489.31326666666666</v>
      </c>
      <c r="U38" s="236">
        <f t="shared" ca="1" si="1387"/>
        <v>527.89842166666665</v>
      </c>
      <c r="V38" s="236">
        <f t="shared" ca="1" si="1387"/>
        <v>631.23564166666677</v>
      </c>
      <c r="W38" s="236">
        <f t="shared" ca="1" si="1387"/>
        <v>637.74138196666661</v>
      </c>
      <c r="X38" s="236">
        <f t="shared" ca="1" si="1387"/>
        <v>739.65912566666668</v>
      </c>
      <c r="Y38" s="236">
        <f t="shared" ca="1" si="1387"/>
        <v>656.23564166666677</v>
      </c>
      <c r="Z38" s="236">
        <f t="shared" ca="1" si="1387"/>
        <v>787.74138196666661</v>
      </c>
      <c r="AA38" s="545">
        <f t="shared" ca="1" si="1099"/>
        <v>7920.0473105999999</v>
      </c>
      <c r="AB38" s="236">
        <f ca="1">SUM(AB39:AB49)</f>
        <v>677.89842166666665</v>
      </c>
      <c r="AC38" s="236">
        <f t="shared" ref="AC38:AM38" ca="1" si="1388">SUM(AC39:AC49)</f>
        <v>887.11599366666667</v>
      </c>
      <c r="AD38" s="236">
        <f t="shared" ca="1" si="1388"/>
        <v>514.31326666666666</v>
      </c>
      <c r="AE38" s="236">
        <f t="shared" ca="1" si="1388"/>
        <v>527.89842166666665</v>
      </c>
      <c r="AF38" s="236">
        <f t="shared" ca="1" si="1388"/>
        <v>842.99634566666668</v>
      </c>
      <c r="AG38" s="236">
        <f t="shared" ca="1" si="1388"/>
        <v>489.31326666666666</v>
      </c>
      <c r="AH38" s="236">
        <f t="shared" ca="1" si="1388"/>
        <v>527.89842166666665</v>
      </c>
      <c r="AI38" s="236">
        <f t="shared" ca="1" si="1388"/>
        <v>631.23564166666677</v>
      </c>
      <c r="AJ38" s="236">
        <f t="shared" ca="1" si="1388"/>
        <v>637.74138196666661</v>
      </c>
      <c r="AK38" s="236">
        <f t="shared" ca="1" si="1388"/>
        <v>739.65912566666668</v>
      </c>
      <c r="AL38" s="236">
        <f t="shared" ca="1" si="1388"/>
        <v>656.23564166666677</v>
      </c>
      <c r="AM38" s="236">
        <f t="shared" ca="1" si="1388"/>
        <v>787.74138196666661</v>
      </c>
      <c r="AN38" s="545">
        <f t="shared" ca="1" si="1101"/>
        <v>7920.0473105999999</v>
      </c>
      <c r="AO38" s="236">
        <f ca="1">SUM(AO39:AO49)</f>
        <v>677.89842166666665</v>
      </c>
      <c r="AP38" s="236">
        <f t="shared" ref="AP38:AZ38" ca="1" si="1389">SUM(AP39:AP49)</f>
        <v>887.11599366666667</v>
      </c>
      <c r="AQ38" s="236">
        <f t="shared" ca="1" si="1389"/>
        <v>514.31326666666666</v>
      </c>
      <c r="AR38" s="236">
        <f t="shared" ca="1" si="1389"/>
        <v>527.89842166666665</v>
      </c>
      <c r="AS38" s="236">
        <f t="shared" ca="1" si="1389"/>
        <v>842.99634566666668</v>
      </c>
      <c r="AT38" s="236">
        <f t="shared" ca="1" si="1389"/>
        <v>489.31326666666666</v>
      </c>
      <c r="AU38" s="236">
        <f t="shared" ca="1" si="1389"/>
        <v>527.89842166666665</v>
      </c>
      <c r="AV38" s="236">
        <f t="shared" ca="1" si="1389"/>
        <v>631.23564166666677</v>
      </c>
      <c r="AW38" s="236">
        <f t="shared" ca="1" si="1389"/>
        <v>637.74138196666661</v>
      </c>
      <c r="AX38" s="236">
        <f t="shared" ca="1" si="1389"/>
        <v>739.65912566666668</v>
      </c>
      <c r="AY38" s="236">
        <f t="shared" ca="1" si="1389"/>
        <v>656.23564166666677</v>
      </c>
      <c r="AZ38" s="236">
        <f t="shared" ca="1" si="1389"/>
        <v>787.74138196666661</v>
      </c>
      <c r="BA38" s="545">
        <f t="shared" ca="1" si="1103"/>
        <v>7920.0473105999999</v>
      </c>
      <c r="BB38" s="236">
        <f ca="1">SUM(BB39:BB49)</f>
        <v>677.89842166666665</v>
      </c>
      <c r="BC38" s="236">
        <f t="shared" ref="BC38:BM38" ca="1" si="1390">SUM(BC39:BC49)</f>
        <v>887.11599366666667</v>
      </c>
      <c r="BD38" s="236">
        <f t="shared" ca="1" si="1390"/>
        <v>514.31326666666666</v>
      </c>
      <c r="BE38" s="236">
        <f t="shared" ca="1" si="1390"/>
        <v>527.89842166666665</v>
      </c>
      <c r="BF38" s="236">
        <f t="shared" ca="1" si="1390"/>
        <v>842.99634566666668</v>
      </c>
      <c r="BG38" s="236">
        <f t="shared" ca="1" si="1390"/>
        <v>489.31326666666666</v>
      </c>
      <c r="BH38" s="236">
        <f t="shared" ca="1" si="1390"/>
        <v>527.89842166666665</v>
      </c>
      <c r="BI38" s="236">
        <f t="shared" ca="1" si="1390"/>
        <v>631.23564166666677</v>
      </c>
      <c r="BJ38" s="236">
        <f t="shared" ca="1" si="1390"/>
        <v>637.74138196666661</v>
      </c>
      <c r="BK38" s="236">
        <f t="shared" ca="1" si="1390"/>
        <v>739.65912566666668</v>
      </c>
      <c r="BL38" s="236">
        <f t="shared" ca="1" si="1390"/>
        <v>656.23564166666677</v>
      </c>
      <c r="BM38" s="236">
        <f t="shared" ca="1" si="1390"/>
        <v>787.74138196666661</v>
      </c>
      <c r="BN38" s="545">
        <f t="shared" ref="BN38:BN49" ca="1" si="1391">SUM(BB38:BM38)</f>
        <v>7920.0473105999999</v>
      </c>
      <c r="BO38" s="236">
        <f ca="1">SUM(BO39:BO49)</f>
        <v>677.89842166666665</v>
      </c>
      <c r="BP38" s="236">
        <f t="shared" ref="BP38:BZ38" ca="1" si="1392">SUM(BP39:BP49)</f>
        <v>887.11599366666667</v>
      </c>
      <c r="BQ38" s="236">
        <f t="shared" ca="1" si="1392"/>
        <v>514.31326666666666</v>
      </c>
      <c r="BR38" s="236">
        <f t="shared" ca="1" si="1392"/>
        <v>527.89842166666665</v>
      </c>
      <c r="BS38" s="236">
        <f t="shared" ca="1" si="1392"/>
        <v>842.99634566666668</v>
      </c>
      <c r="BT38" s="236">
        <f t="shared" ca="1" si="1392"/>
        <v>489.31326666666666</v>
      </c>
      <c r="BU38" s="236">
        <f t="shared" ca="1" si="1392"/>
        <v>527.89842166666665</v>
      </c>
      <c r="BV38" s="236">
        <f t="shared" ca="1" si="1392"/>
        <v>631.23564166666677</v>
      </c>
      <c r="BW38" s="236">
        <f t="shared" ca="1" si="1392"/>
        <v>637.74138196666661</v>
      </c>
      <c r="BX38" s="236">
        <f t="shared" ca="1" si="1392"/>
        <v>739.65912566666668</v>
      </c>
      <c r="BY38" s="236">
        <f t="shared" ca="1" si="1392"/>
        <v>656.23564166666677</v>
      </c>
      <c r="BZ38" s="236">
        <f t="shared" ca="1" si="1392"/>
        <v>787.74138196666661</v>
      </c>
      <c r="CA38" s="545">
        <f t="shared" ref="CA38:CA49" ca="1" si="1393">SUM(BO38:BZ38)</f>
        <v>7920.0473105999999</v>
      </c>
      <c r="CB38" s="236">
        <f ca="1">SUM(CB39:CB49)</f>
        <v>677.89842166666665</v>
      </c>
      <c r="CC38" s="236">
        <f t="shared" ref="CC38:CM38" ca="1" si="1394">SUM(CC39:CC49)</f>
        <v>887.11599366666667</v>
      </c>
      <c r="CD38" s="236">
        <f t="shared" ca="1" si="1394"/>
        <v>514.31326666666666</v>
      </c>
      <c r="CE38" s="236">
        <f t="shared" ca="1" si="1394"/>
        <v>527.89842166666665</v>
      </c>
      <c r="CF38" s="236">
        <f t="shared" ca="1" si="1394"/>
        <v>842.99634566666668</v>
      </c>
      <c r="CG38" s="236">
        <f t="shared" ca="1" si="1394"/>
        <v>489.31326666666666</v>
      </c>
      <c r="CH38" s="236">
        <f t="shared" ca="1" si="1394"/>
        <v>527.89842166666665</v>
      </c>
      <c r="CI38" s="236">
        <f t="shared" ca="1" si="1394"/>
        <v>631.23564166666677</v>
      </c>
      <c r="CJ38" s="236">
        <f t="shared" ca="1" si="1394"/>
        <v>637.74138196666661</v>
      </c>
      <c r="CK38" s="236">
        <f t="shared" ca="1" si="1394"/>
        <v>739.65912566666668</v>
      </c>
      <c r="CL38" s="236">
        <f t="shared" ca="1" si="1394"/>
        <v>656.23564166666677</v>
      </c>
      <c r="CM38" s="236">
        <f t="shared" ca="1" si="1394"/>
        <v>787.74138196666661</v>
      </c>
      <c r="CN38" s="545">
        <f t="shared" ref="CN38:CN49" ca="1" si="1395">SUM(CB38:CM38)</f>
        <v>7920.0473105999999</v>
      </c>
      <c r="CO38" s="236">
        <f ca="1">SUM(CO39:CO49)</f>
        <v>677.89842166666665</v>
      </c>
      <c r="CP38" s="236">
        <f t="shared" ref="CP38:CZ38" ca="1" si="1396">SUM(CP39:CP49)</f>
        <v>887.11599366666667</v>
      </c>
      <c r="CQ38" s="236">
        <f t="shared" ca="1" si="1396"/>
        <v>514.31326666666666</v>
      </c>
      <c r="CR38" s="236">
        <f t="shared" ca="1" si="1396"/>
        <v>527.89842166666665</v>
      </c>
      <c r="CS38" s="236">
        <f t="shared" ca="1" si="1396"/>
        <v>842.99634566666668</v>
      </c>
      <c r="CT38" s="236">
        <f t="shared" ca="1" si="1396"/>
        <v>489.31326666666666</v>
      </c>
      <c r="CU38" s="236">
        <f t="shared" ca="1" si="1396"/>
        <v>527.89842166666665</v>
      </c>
      <c r="CV38" s="236">
        <f t="shared" ca="1" si="1396"/>
        <v>631.23564166666677</v>
      </c>
      <c r="CW38" s="236">
        <f t="shared" ca="1" si="1396"/>
        <v>637.74138196666661</v>
      </c>
      <c r="CX38" s="236">
        <f t="shared" ca="1" si="1396"/>
        <v>739.65912566666668</v>
      </c>
      <c r="CY38" s="236">
        <f t="shared" ca="1" si="1396"/>
        <v>656.23564166666677</v>
      </c>
      <c r="CZ38" s="236">
        <f t="shared" ca="1" si="1396"/>
        <v>787.74138196666661</v>
      </c>
      <c r="DA38" s="545">
        <f t="shared" ref="DA38:DA49" ca="1" si="1397">SUM(CO38:CZ38)</f>
        <v>7920.0473105999999</v>
      </c>
      <c r="DB38" s="236">
        <f ca="1">SUM(DB39:DB49)</f>
        <v>677.89842166666665</v>
      </c>
      <c r="DC38" s="236">
        <f t="shared" ref="DC38:DM38" ca="1" si="1398">SUM(DC39:DC49)</f>
        <v>887.11599366666667</v>
      </c>
      <c r="DD38" s="236">
        <f t="shared" ca="1" si="1398"/>
        <v>514.31326666666666</v>
      </c>
      <c r="DE38" s="236">
        <f t="shared" ca="1" si="1398"/>
        <v>527.89842166666665</v>
      </c>
      <c r="DF38" s="236">
        <f t="shared" ca="1" si="1398"/>
        <v>842.99634566666668</v>
      </c>
      <c r="DG38" s="236">
        <f t="shared" ca="1" si="1398"/>
        <v>489.31326666666666</v>
      </c>
      <c r="DH38" s="236">
        <f t="shared" ca="1" si="1398"/>
        <v>527.89842166666665</v>
      </c>
      <c r="DI38" s="236">
        <f t="shared" ca="1" si="1398"/>
        <v>631.23564166666677</v>
      </c>
      <c r="DJ38" s="236">
        <f t="shared" ca="1" si="1398"/>
        <v>637.74138196666661</v>
      </c>
      <c r="DK38" s="236">
        <f t="shared" ca="1" si="1398"/>
        <v>739.65912566666668</v>
      </c>
      <c r="DL38" s="236">
        <f t="shared" ca="1" si="1398"/>
        <v>656.23564166666677</v>
      </c>
      <c r="DM38" s="236">
        <f t="shared" ca="1" si="1398"/>
        <v>787.74138196666661</v>
      </c>
      <c r="DN38" s="545">
        <f t="shared" ref="DN38:DN49" ca="1" si="1399">SUM(DB38:DM38)</f>
        <v>7920.0473105999999</v>
      </c>
      <c r="DO38" s="236">
        <f ca="1">SUM(DO39:DO49)</f>
        <v>677.89842166666665</v>
      </c>
      <c r="DP38" s="236">
        <f t="shared" ref="DP38:DZ38" ca="1" si="1400">SUM(DP39:DP49)</f>
        <v>887.11599366666667</v>
      </c>
      <c r="DQ38" s="236">
        <f t="shared" ca="1" si="1400"/>
        <v>514.31326666666666</v>
      </c>
      <c r="DR38" s="236">
        <f t="shared" ca="1" si="1400"/>
        <v>527.89842166666665</v>
      </c>
      <c r="DS38" s="236">
        <f t="shared" ca="1" si="1400"/>
        <v>842.99634566666668</v>
      </c>
      <c r="DT38" s="236">
        <f t="shared" ca="1" si="1400"/>
        <v>489.31326666666666</v>
      </c>
      <c r="DU38" s="236">
        <f t="shared" ca="1" si="1400"/>
        <v>527.89842166666665</v>
      </c>
      <c r="DV38" s="236">
        <f t="shared" ca="1" si="1400"/>
        <v>631.23564166666677</v>
      </c>
      <c r="DW38" s="236">
        <f t="shared" ca="1" si="1400"/>
        <v>637.74138196666661</v>
      </c>
      <c r="DX38" s="236">
        <f t="shared" ca="1" si="1400"/>
        <v>739.65912566666668</v>
      </c>
      <c r="DY38" s="236">
        <f t="shared" ca="1" si="1400"/>
        <v>656.23564166666677</v>
      </c>
      <c r="DZ38" s="236">
        <f t="shared" ca="1" si="1400"/>
        <v>787.74138196666661</v>
      </c>
      <c r="EA38" s="545">
        <f t="shared" ref="EA38:EA49" ca="1" si="1401">SUM(DO38:DZ38)</f>
        <v>7920.0473105999999</v>
      </c>
      <c r="EB38" s="236">
        <f ca="1">SUM(EB39:EB49)</f>
        <v>677.89842166666665</v>
      </c>
      <c r="EC38" s="236">
        <f t="shared" ref="EC38:EM38" ca="1" si="1402">SUM(EC39:EC49)</f>
        <v>887.11599366666667</v>
      </c>
      <c r="ED38" s="236">
        <f t="shared" ca="1" si="1402"/>
        <v>514.31326666666666</v>
      </c>
      <c r="EE38" s="236">
        <f t="shared" ca="1" si="1402"/>
        <v>527.89842166666665</v>
      </c>
      <c r="EF38" s="236">
        <f t="shared" ca="1" si="1402"/>
        <v>842.99634566666668</v>
      </c>
      <c r="EG38" s="236">
        <f t="shared" ca="1" si="1402"/>
        <v>489.31326666666666</v>
      </c>
      <c r="EH38" s="236">
        <f t="shared" ca="1" si="1402"/>
        <v>527.89842166666665</v>
      </c>
      <c r="EI38" s="236">
        <f t="shared" ca="1" si="1402"/>
        <v>631.23564166666677</v>
      </c>
      <c r="EJ38" s="236">
        <f t="shared" ca="1" si="1402"/>
        <v>637.74138196666661</v>
      </c>
      <c r="EK38" s="236">
        <f t="shared" ca="1" si="1402"/>
        <v>739.65912566666668</v>
      </c>
      <c r="EL38" s="236">
        <f t="shared" ca="1" si="1402"/>
        <v>656.23564166666677</v>
      </c>
      <c r="EM38" s="236">
        <f t="shared" ca="1" si="1402"/>
        <v>787.74138196666661</v>
      </c>
      <c r="EN38" s="545">
        <f t="shared" ref="EN38:EN49" ca="1" si="1403">SUM(EB38:EM38)</f>
        <v>7920.0473105999999</v>
      </c>
      <c r="EO38" s="236">
        <f ca="1">SUM(EO39:EO49)</f>
        <v>677.89842166666665</v>
      </c>
      <c r="EP38" s="236">
        <f t="shared" ref="EP38:EZ38" ca="1" si="1404">SUM(EP39:EP49)</f>
        <v>887.11599366666667</v>
      </c>
      <c r="EQ38" s="236">
        <f t="shared" ca="1" si="1404"/>
        <v>514.31326666666666</v>
      </c>
      <c r="ER38" s="236">
        <f t="shared" ca="1" si="1404"/>
        <v>527.89842166666665</v>
      </c>
      <c r="ES38" s="236">
        <f t="shared" ca="1" si="1404"/>
        <v>842.99634566666668</v>
      </c>
      <c r="ET38" s="236">
        <f t="shared" ca="1" si="1404"/>
        <v>489.31326666666666</v>
      </c>
      <c r="EU38" s="236">
        <f t="shared" ca="1" si="1404"/>
        <v>527.89842166666665</v>
      </c>
      <c r="EV38" s="236">
        <f t="shared" ca="1" si="1404"/>
        <v>631.23564166666677</v>
      </c>
      <c r="EW38" s="236">
        <f t="shared" ca="1" si="1404"/>
        <v>637.74138196666661</v>
      </c>
      <c r="EX38" s="236">
        <f t="shared" ca="1" si="1404"/>
        <v>739.65912566666668</v>
      </c>
      <c r="EY38" s="236">
        <f t="shared" ca="1" si="1404"/>
        <v>656.23564166666677</v>
      </c>
      <c r="EZ38" s="236">
        <f t="shared" ca="1" si="1404"/>
        <v>787.74138196666661</v>
      </c>
      <c r="FA38" s="545">
        <f t="shared" ref="FA38:FA49" ca="1" si="1405">SUM(EO38:EZ38)</f>
        <v>7920.0473105999999</v>
      </c>
      <c r="FB38" s="236">
        <f ca="1">SUM(FB39:FB49)</f>
        <v>677.89842166666665</v>
      </c>
      <c r="FC38" s="236">
        <f t="shared" ref="FC38:FM38" ca="1" si="1406">SUM(FC39:FC49)</f>
        <v>887.11599366666667</v>
      </c>
      <c r="FD38" s="236">
        <f t="shared" ca="1" si="1406"/>
        <v>514.31326666666666</v>
      </c>
      <c r="FE38" s="236">
        <f t="shared" ca="1" si="1406"/>
        <v>527.89842166666665</v>
      </c>
      <c r="FF38" s="236">
        <f t="shared" ca="1" si="1406"/>
        <v>842.99634566666668</v>
      </c>
      <c r="FG38" s="236">
        <f t="shared" ca="1" si="1406"/>
        <v>489.31326666666666</v>
      </c>
      <c r="FH38" s="236">
        <f t="shared" ca="1" si="1406"/>
        <v>527.89842166666665</v>
      </c>
      <c r="FI38" s="236">
        <f t="shared" ca="1" si="1406"/>
        <v>631.23564166666677</v>
      </c>
      <c r="FJ38" s="236">
        <f t="shared" ca="1" si="1406"/>
        <v>637.74138196666661</v>
      </c>
      <c r="FK38" s="236">
        <f t="shared" ca="1" si="1406"/>
        <v>739.65912566666668</v>
      </c>
      <c r="FL38" s="236">
        <f t="shared" ca="1" si="1406"/>
        <v>656.23564166666677</v>
      </c>
      <c r="FM38" s="236">
        <f t="shared" ca="1" si="1406"/>
        <v>787.74138196666661</v>
      </c>
      <c r="FN38" s="545">
        <f t="shared" ref="FN38:FN49" ca="1" si="1407">SUM(FB38:FM38)</f>
        <v>7920.0473105999999</v>
      </c>
      <c r="FO38" s="236">
        <f ca="1">SUM(FO39:FO49)</f>
        <v>677.89842166666665</v>
      </c>
      <c r="FP38" s="236">
        <f t="shared" ref="FP38:FZ38" ca="1" si="1408">SUM(FP39:FP49)</f>
        <v>887.11599366666667</v>
      </c>
      <c r="FQ38" s="236">
        <f t="shared" ca="1" si="1408"/>
        <v>514.31326666666666</v>
      </c>
      <c r="FR38" s="236">
        <f t="shared" ca="1" si="1408"/>
        <v>527.89842166666665</v>
      </c>
      <c r="FS38" s="236">
        <f t="shared" ca="1" si="1408"/>
        <v>842.99634566666668</v>
      </c>
      <c r="FT38" s="236">
        <f t="shared" ca="1" si="1408"/>
        <v>489.31326666666666</v>
      </c>
      <c r="FU38" s="236">
        <f t="shared" ca="1" si="1408"/>
        <v>527.89842166666665</v>
      </c>
      <c r="FV38" s="236">
        <f t="shared" ca="1" si="1408"/>
        <v>631.23564166666677</v>
      </c>
      <c r="FW38" s="236">
        <f t="shared" ca="1" si="1408"/>
        <v>637.74138196666661</v>
      </c>
      <c r="FX38" s="236">
        <f t="shared" ca="1" si="1408"/>
        <v>739.65912566666668</v>
      </c>
      <c r="FY38" s="236">
        <f t="shared" ca="1" si="1408"/>
        <v>656.23564166666677</v>
      </c>
      <c r="FZ38" s="236">
        <f t="shared" ca="1" si="1408"/>
        <v>787.74138196666661</v>
      </c>
      <c r="GA38" s="545">
        <f t="shared" ref="GA38:GA49" ca="1" si="1409">SUM(FO38:FZ38)</f>
        <v>7920.0473105999999</v>
      </c>
      <c r="GB38" s="236">
        <f ca="1">SUM(GB39:GB49)</f>
        <v>677.89842166666665</v>
      </c>
      <c r="GC38" s="236">
        <f t="shared" ref="GC38:GM38" ca="1" si="1410">SUM(GC39:GC49)</f>
        <v>887.11599366666667</v>
      </c>
      <c r="GD38" s="236">
        <f t="shared" ca="1" si="1410"/>
        <v>514.31326666666666</v>
      </c>
      <c r="GE38" s="236">
        <f t="shared" ca="1" si="1410"/>
        <v>527.89842166666665</v>
      </c>
      <c r="GF38" s="236">
        <f t="shared" ca="1" si="1410"/>
        <v>842.99634566666668</v>
      </c>
      <c r="GG38" s="236">
        <f t="shared" ca="1" si="1410"/>
        <v>489.31326666666666</v>
      </c>
      <c r="GH38" s="236">
        <f t="shared" ca="1" si="1410"/>
        <v>527.89842166666665</v>
      </c>
      <c r="GI38" s="236">
        <f t="shared" ca="1" si="1410"/>
        <v>631.23564166666677</v>
      </c>
      <c r="GJ38" s="236">
        <f t="shared" ca="1" si="1410"/>
        <v>637.74138196666661</v>
      </c>
      <c r="GK38" s="236">
        <f t="shared" ca="1" si="1410"/>
        <v>739.65912566666668</v>
      </c>
      <c r="GL38" s="236">
        <f t="shared" ca="1" si="1410"/>
        <v>656.23564166666677</v>
      </c>
      <c r="GM38" s="236">
        <f t="shared" ca="1" si="1410"/>
        <v>787.74138196666661</v>
      </c>
      <c r="GN38" s="545">
        <f t="shared" ref="GN38:GN49" ca="1" si="1411">SUM(GB38:GM38)</f>
        <v>7920.0473105999999</v>
      </c>
      <c r="GO38" s="236">
        <f ca="1">SUM(GO39:GO49)</f>
        <v>677.89842166666665</v>
      </c>
      <c r="GP38" s="236">
        <f t="shared" ref="GP38:GZ38" ca="1" si="1412">SUM(GP39:GP49)</f>
        <v>887.11599366666667</v>
      </c>
      <c r="GQ38" s="236">
        <f t="shared" ca="1" si="1412"/>
        <v>514.31326666666666</v>
      </c>
      <c r="GR38" s="236">
        <f t="shared" ca="1" si="1412"/>
        <v>527.89842166666665</v>
      </c>
      <c r="GS38" s="236">
        <f t="shared" ca="1" si="1412"/>
        <v>842.99634566666668</v>
      </c>
      <c r="GT38" s="236">
        <f t="shared" ca="1" si="1412"/>
        <v>489.31326666666666</v>
      </c>
      <c r="GU38" s="236">
        <f t="shared" ca="1" si="1412"/>
        <v>527.89842166666665</v>
      </c>
      <c r="GV38" s="236">
        <f t="shared" ca="1" si="1412"/>
        <v>631.23564166666677</v>
      </c>
      <c r="GW38" s="236">
        <f t="shared" ca="1" si="1412"/>
        <v>637.74138196666661</v>
      </c>
      <c r="GX38" s="236">
        <f t="shared" ca="1" si="1412"/>
        <v>739.65912566666668</v>
      </c>
      <c r="GY38" s="236">
        <f t="shared" ca="1" si="1412"/>
        <v>656.23564166666677</v>
      </c>
      <c r="GZ38" s="236">
        <f t="shared" ca="1" si="1412"/>
        <v>787.74138196666661</v>
      </c>
      <c r="HA38" s="545">
        <f t="shared" ref="HA38:HA49" ca="1" si="1413">SUM(GO38:GZ38)</f>
        <v>7920.0473105999999</v>
      </c>
      <c r="HB38" s="236">
        <f ca="1">SUM(HB39:HB49)</f>
        <v>677.89842166666665</v>
      </c>
      <c r="HC38" s="236">
        <f t="shared" ref="HC38:HM38" ca="1" si="1414">SUM(HC39:HC49)</f>
        <v>887.11599366666667</v>
      </c>
      <c r="HD38" s="236">
        <f t="shared" ca="1" si="1414"/>
        <v>514.31326666666666</v>
      </c>
      <c r="HE38" s="236">
        <f t="shared" ca="1" si="1414"/>
        <v>527.89842166666665</v>
      </c>
      <c r="HF38" s="236">
        <f t="shared" ca="1" si="1414"/>
        <v>842.99634566666668</v>
      </c>
      <c r="HG38" s="236">
        <f t="shared" ca="1" si="1414"/>
        <v>489.31326666666666</v>
      </c>
      <c r="HH38" s="236">
        <f t="shared" ca="1" si="1414"/>
        <v>527.89842166666665</v>
      </c>
      <c r="HI38" s="236">
        <f t="shared" ca="1" si="1414"/>
        <v>631.23564166666677</v>
      </c>
      <c r="HJ38" s="236">
        <f t="shared" ca="1" si="1414"/>
        <v>637.74138196666661</v>
      </c>
      <c r="HK38" s="236">
        <f t="shared" ca="1" si="1414"/>
        <v>739.65912566666668</v>
      </c>
      <c r="HL38" s="236">
        <f t="shared" ca="1" si="1414"/>
        <v>656.23564166666677</v>
      </c>
      <c r="HM38" s="236">
        <f t="shared" ca="1" si="1414"/>
        <v>787.74138196666661</v>
      </c>
      <c r="HN38" s="545">
        <f t="shared" ref="HN38:HN49" ca="1" si="1415">SUM(HB38:HM38)</f>
        <v>7920.0473105999999</v>
      </c>
      <c r="HO38" s="236">
        <f ca="1">SUM(HO39:HO49)</f>
        <v>677.89842166666665</v>
      </c>
      <c r="HP38" s="236">
        <f t="shared" ref="HP38:HZ38" ca="1" si="1416">SUM(HP39:HP49)</f>
        <v>887.11599366666667</v>
      </c>
      <c r="HQ38" s="236">
        <f t="shared" ca="1" si="1416"/>
        <v>514.31326666666666</v>
      </c>
      <c r="HR38" s="236">
        <f t="shared" ca="1" si="1416"/>
        <v>527.89842166666665</v>
      </c>
      <c r="HS38" s="236">
        <f t="shared" ca="1" si="1416"/>
        <v>842.99634566666668</v>
      </c>
      <c r="HT38" s="236">
        <f t="shared" ca="1" si="1416"/>
        <v>489.31326666666666</v>
      </c>
      <c r="HU38" s="236">
        <f t="shared" ca="1" si="1416"/>
        <v>527.89842166666665</v>
      </c>
      <c r="HV38" s="236">
        <f t="shared" ca="1" si="1416"/>
        <v>631.23564166666677</v>
      </c>
      <c r="HW38" s="236">
        <f t="shared" ca="1" si="1416"/>
        <v>637.74138196666661</v>
      </c>
      <c r="HX38" s="236">
        <f t="shared" ca="1" si="1416"/>
        <v>739.65912566666668</v>
      </c>
      <c r="HY38" s="236">
        <f t="shared" ca="1" si="1416"/>
        <v>656.23564166666677</v>
      </c>
      <c r="HZ38" s="236">
        <f t="shared" ca="1" si="1416"/>
        <v>787.74138196666661</v>
      </c>
      <c r="IA38" s="545">
        <f t="shared" ref="IA38:IA49" ca="1" si="1417">SUM(HO38:HZ38)</f>
        <v>7920.0473105999999</v>
      </c>
      <c r="IB38" s="236">
        <f ca="1">SUM(IB39:IB49)</f>
        <v>677.89842166666665</v>
      </c>
      <c r="IC38" s="236">
        <f t="shared" ref="IC38:IM38" ca="1" si="1418">SUM(IC39:IC49)</f>
        <v>887.11599366666667</v>
      </c>
      <c r="ID38" s="236">
        <f t="shared" ca="1" si="1418"/>
        <v>514.31326666666666</v>
      </c>
      <c r="IE38" s="236">
        <f t="shared" ca="1" si="1418"/>
        <v>527.89842166666665</v>
      </c>
      <c r="IF38" s="236">
        <f t="shared" ca="1" si="1418"/>
        <v>842.99634566666668</v>
      </c>
      <c r="IG38" s="236">
        <f t="shared" ca="1" si="1418"/>
        <v>489.31326666666666</v>
      </c>
      <c r="IH38" s="236">
        <f t="shared" ca="1" si="1418"/>
        <v>527.89842166666665</v>
      </c>
      <c r="II38" s="236">
        <f t="shared" ca="1" si="1418"/>
        <v>631.23564166666677</v>
      </c>
      <c r="IJ38" s="236">
        <f t="shared" ca="1" si="1418"/>
        <v>637.74138196666661</v>
      </c>
      <c r="IK38" s="236">
        <f t="shared" ca="1" si="1418"/>
        <v>739.65912566666668</v>
      </c>
      <c r="IL38" s="236">
        <f t="shared" ca="1" si="1418"/>
        <v>656.23564166666677</v>
      </c>
      <c r="IM38" s="236">
        <f t="shared" ca="1" si="1418"/>
        <v>787.74138196666661</v>
      </c>
      <c r="IN38" s="545">
        <f t="shared" ref="IN38:IN49" ca="1" si="1419">SUM(IB38:IM38)</f>
        <v>7920.0473105999999</v>
      </c>
      <c r="IO38" s="236">
        <f ca="1">SUM(IO39:IO49)</f>
        <v>677.89842166666665</v>
      </c>
      <c r="IP38" s="236">
        <f t="shared" ref="IP38:IZ38" ca="1" si="1420">SUM(IP39:IP49)</f>
        <v>887.11599366666667</v>
      </c>
      <c r="IQ38" s="236">
        <f t="shared" ca="1" si="1420"/>
        <v>514.31326666666666</v>
      </c>
      <c r="IR38" s="236">
        <f t="shared" ca="1" si="1420"/>
        <v>527.89842166666665</v>
      </c>
      <c r="IS38" s="236">
        <f t="shared" ca="1" si="1420"/>
        <v>842.99634566666668</v>
      </c>
      <c r="IT38" s="236">
        <f t="shared" ca="1" si="1420"/>
        <v>489.31326666666666</v>
      </c>
      <c r="IU38" s="236">
        <f t="shared" ca="1" si="1420"/>
        <v>527.89842166666665</v>
      </c>
      <c r="IV38" s="236">
        <f t="shared" ca="1" si="1420"/>
        <v>631.23564166666677</v>
      </c>
      <c r="IW38" s="236">
        <f t="shared" ca="1" si="1420"/>
        <v>637.74138196666661</v>
      </c>
      <c r="IX38" s="236">
        <f t="shared" ca="1" si="1420"/>
        <v>739.65912566666668</v>
      </c>
      <c r="IY38" s="236">
        <f t="shared" ca="1" si="1420"/>
        <v>656.23564166666677</v>
      </c>
      <c r="IZ38" s="236">
        <f t="shared" ca="1" si="1420"/>
        <v>787.74138196666661</v>
      </c>
      <c r="JA38" s="545">
        <f t="shared" ref="JA38:JA49" ca="1" si="1421">SUM(IO38:IZ38)</f>
        <v>7920.0473105999999</v>
      </c>
      <c r="JB38" s="236">
        <f ca="1">SUM(JB39:JB49)</f>
        <v>677.89842166666665</v>
      </c>
      <c r="JC38" s="236">
        <f t="shared" ref="JC38:JM38" ca="1" si="1422">SUM(JC39:JC49)</f>
        <v>887.11599366666667</v>
      </c>
      <c r="JD38" s="236">
        <f t="shared" ca="1" si="1422"/>
        <v>514.31326666666666</v>
      </c>
      <c r="JE38" s="236">
        <f t="shared" ca="1" si="1422"/>
        <v>527.89842166666665</v>
      </c>
      <c r="JF38" s="236">
        <f t="shared" ca="1" si="1422"/>
        <v>842.99634566666668</v>
      </c>
      <c r="JG38" s="236">
        <f t="shared" ca="1" si="1422"/>
        <v>489.31326666666666</v>
      </c>
      <c r="JH38" s="236">
        <f t="shared" ca="1" si="1422"/>
        <v>527.89842166666665</v>
      </c>
      <c r="JI38" s="236">
        <f t="shared" ca="1" si="1422"/>
        <v>631.23564166666677</v>
      </c>
      <c r="JJ38" s="236">
        <f t="shared" ca="1" si="1422"/>
        <v>637.74138196666661</v>
      </c>
      <c r="JK38" s="236">
        <f t="shared" ca="1" si="1422"/>
        <v>739.65912566666668</v>
      </c>
      <c r="JL38" s="236">
        <f t="shared" ca="1" si="1422"/>
        <v>656.23564166666677</v>
      </c>
      <c r="JM38" s="236">
        <f t="shared" ca="1" si="1422"/>
        <v>787.74138196666661</v>
      </c>
      <c r="JN38" s="545">
        <f t="shared" ref="JN38:JN49" ca="1" si="1423">SUM(JB38:JM38)</f>
        <v>7920.0473105999999</v>
      </c>
      <c r="JO38" s="236">
        <f ca="1">SUM(JO39:JO49)</f>
        <v>677.89842166666665</v>
      </c>
      <c r="JP38" s="236">
        <f t="shared" ref="JP38:JZ38" ca="1" si="1424">SUM(JP39:JP49)</f>
        <v>887.11599366666667</v>
      </c>
      <c r="JQ38" s="236">
        <f t="shared" ca="1" si="1424"/>
        <v>514.31326666666666</v>
      </c>
      <c r="JR38" s="236">
        <f t="shared" ca="1" si="1424"/>
        <v>527.89842166666665</v>
      </c>
      <c r="JS38" s="236">
        <f t="shared" ca="1" si="1424"/>
        <v>842.99634566666668</v>
      </c>
      <c r="JT38" s="236">
        <f t="shared" ca="1" si="1424"/>
        <v>489.31326666666666</v>
      </c>
      <c r="JU38" s="236">
        <f t="shared" ca="1" si="1424"/>
        <v>527.89842166666665</v>
      </c>
      <c r="JV38" s="236">
        <f t="shared" ca="1" si="1424"/>
        <v>631.23564166666677</v>
      </c>
      <c r="JW38" s="236">
        <f t="shared" ca="1" si="1424"/>
        <v>637.74138196666661</v>
      </c>
      <c r="JX38" s="236">
        <f t="shared" ca="1" si="1424"/>
        <v>739.65912566666668</v>
      </c>
      <c r="JY38" s="236">
        <f t="shared" ca="1" si="1424"/>
        <v>656.23564166666677</v>
      </c>
      <c r="JZ38" s="236">
        <f t="shared" ca="1" si="1424"/>
        <v>787.74138196666661</v>
      </c>
      <c r="KA38" s="545">
        <f t="shared" ref="KA38:KA49" ca="1" si="1425">SUM(JO38:JZ38)</f>
        <v>7920.0473105999999</v>
      </c>
      <c r="KB38" s="236">
        <f ca="1">SUM(KB39:KB49)</f>
        <v>677.89842166666665</v>
      </c>
      <c r="KC38" s="236">
        <f t="shared" ref="KC38:KM38" ca="1" si="1426">SUM(KC39:KC49)</f>
        <v>887.11599366666667</v>
      </c>
      <c r="KD38" s="236">
        <f t="shared" ca="1" si="1426"/>
        <v>514.31326666666666</v>
      </c>
      <c r="KE38" s="236">
        <f t="shared" ca="1" si="1426"/>
        <v>527.89842166666665</v>
      </c>
      <c r="KF38" s="236">
        <f t="shared" ca="1" si="1426"/>
        <v>842.99634566666668</v>
      </c>
      <c r="KG38" s="236">
        <f t="shared" ca="1" si="1426"/>
        <v>489.31326666666666</v>
      </c>
      <c r="KH38" s="236">
        <f t="shared" ca="1" si="1426"/>
        <v>527.89842166666665</v>
      </c>
      <c r="KI38" s="236">
        <f t="shared" ca="1" si="1426"/>
        <v>631.23564166666677</v>
      </c>
      <c r="KJ38" s="236">
        <f t="shared" ca="1" si="1426"/>
        <v>637.74138196666661</v>
      </c>
      <c r="KK38" s="236">
        <f t="shared" ca="1" si="1426"/>
        <v>739.65912566666668</v>
      </c>
      <c r="KL38" s="236">
        <f t="shared" ca="1" si="1426"/>
        <v>656.23564166666677</v>
      </c>
      <c r="KM38" s="236">
        <f t="shared" ca="1" si="1426"/>
        <v>787.74138196666661</v>
      </c>
      <c r="KN38" s="545">
        <f t="shared" ref="KN38:KN49" ca="1" si="1427">SUM(KB38:KM38)</f>
        <v>7920.0473105999999</v>
      </c>
      <c r="KO38" s="236">
        <f ca="1">SUM(KO39:KO49)</f>
        <v>677.89842166666665</v>
      </c>
      <c r="KP38" s="236">
        <f t="shared" ref="KP38:KZ38" ca="1" si="1428">SUM(KP39:KP49)</f>
        <v>887.11599366666667</v>
      </c>
      <c r="KQ38" s="236">
        <f t="shared" ca="1" si="1428"/>
        <v>514.31326666666666</v>
      </c>
      <c r="KR38" s="236">
        <f t="shared" ca="1" si="1428"/>
        <v>527.89842166666665</v>
      </c>
      <c r="KS38" s="236">
        <f t="shared" ca="1" si="1428"/>
        <v>842.99634566666668</v>
      </c>
      <c r="KT38" s="236">
        <f t="shared" ca="1" si="1428"/>
        <v>489.31326666666666</v>
      </c>
      <c r="KU38" s="236">
        <f t="shared" ca="1" si="1428"/>
        <v>527.89842166666665</v>
      </c>
      <c r="KV38" s="236">
        <f t="shared" ca="1" si="1428"/>
        <v>631.23564166666677</v>
      </c>
      <c r="KW38" s="236">
        <f t="shared" ca="1" si="1428"/>
        <v>637.74138196666661</v>
      </c>
      <c r="KX38" s="236">
        <f t="shared" ca="1" si="1428"/>
        <v>739.65912566666668</v>
      </c>
      <c r="KY38" s="236">
        <f t="shared" ca="1" si="1428"/>
        <v>656.23564166666677</v>
      </c>
      <c r="KZ38" s="236">
        <f t="shared" ca="1" si="1428"/>
        <v>787.74138196666661</v>
      </c>
      <c r="LA38" s="545">
        <f t="shared" ref="LA38:LA49" ca="1" si="1429">SUM(KO38:KZ38)</f>
        <v>7920.0473105999999</v>
      </c>
      <c r="LB38" s="236">
        <f ca="1">SUM(LB39:LB49)</f>
        <v>677.89842166666665</v>
      </c>
      <c r="LC38" s="236">
        <f t="shared" ref="LC38:LM38" ca="1" si="1430">SUM(LC39:LC49)</f>
        <v>887.11599366666667</v>
      </c>
      <c r="LD38" s="236">
        <f t="shared" ca="1" si="1430"/>
        <v>514.31326666666666</v>
      </c>
      <c r="LE38" s="236">
        <f t="shared" ca="1" si="1430"/>
        <v>527.89842166666665</v>
      </c>
      <c r="LF38" s="236">
        <f t="shared" ca="1" si="1430"/>
        <v>842.99634566666668</v>
      </c>
      <c r="LG38" s="236">
        <f t="shared" ca="1" si="1430"/>
        <v>489.31326666666666</v>
      </c>
      <c r="LH38" s="236">
        <f t="shared" ca="1" si="1430"/>
        <v>527.89842166666665</v>
      </c>
      <c r="LI38" s="236">
        <f t="shared" ca="1" si="1430"/>
        <v>631.23564166666677</v>
      </c>
      <c r="LJ38" s="236">
        <f t="shared" ca="1" si="1430"/>
        <v>637.74138196666661</v>
      </c>
      <c r="LK38" s="236">
        <f t="shared" ca="1" si="1430"/>
        <v>739.65912566666668</v>
      </c>
      <c r="LL38" s="236">
        <f t="shared" ca="1" si="1430"/>
        <v>656.23564166666677</v>
      </c>
      <c r="LM38" s="236">
        <f t="shared" ca="1" si="1430"/>
        <v>787.74138196666661</v>
      </c>
      <c r="LN38" s="545">
        <f t="shared" ref="LN38:LN49" ca="1" si="1431">SUM(LB38:LM38)</f>
        <v>7920.0473105999999</v>
      </c>
      <c r="LO38" s="236">
        <f ca="1">SUM(LO39:LO49)</f>
        <v>677.89842166666665</v>
      </c>
      <c r="LP38" s="236">
        <f t="shared" ref="LP38:LZ38" ca="1" si="1432">SUM(LP39:LP49)</f>
        <v>887.11599366666667</v>
      </c>
      <c r="LQ38" s="236">
        <f t="shared" ca="1" si="1432"/>
        <v>514.31326666666666</v>
      </c>
      <c r="LR38" s="236">
        <f t="shared" ca="1" si="1432"/>
        <v>527.89842166666665</v>
      </c>
      <c r="LS38" s="236">
        <f t="shared" ca="1" si="1432"/>
        <v>842.99634566666668</v>
      </c>
      <c r="LT38" s="236">
        <f t="shared" ca="1" si="1432"/>
        <v>489.31326666666666</v>
      </c>
      <c r="LU38" s="236">
        <f t="shared" ca="1" si="1432"/>
        <v>527.89842166666665</v>
      </c>
      <c r="LV38" s="236">
        <f t="shared" ca="1" si="1432"/>
        <v>631.23564166666677</v>
      </c>
      <c r="LW38" s="236">
        <f t="shared" ca="1" si="1432"/>
        <v>637.74138196666661</v>
      </c>
      <c r="LX38" s="236">
        <f t="shared" ca="1" si="1432"/>
        <v>739.65912566666668</v>
      </c>
      <c r="LY38" s="236">
        <f t="shared" ca="1" si="1432"/>
        <v>656.23564166666677</v>
      </c>
      <c r="LZ38" s="236">
        <f t="shared" ca="1" si="1432"/>
        <v>787.74138196666661</v>
      </c>
      <c r="MA38" s="545">
        <f t="shared" ref="MA38:MA49" ca="1" si="1433">SUM(LO38:LZ38)</f>
        <v>7920.0473105999999</v>
      </c>
      <c r="MB38" s="236">
        <f ca="1">SUM(MB39:MB49)</f>
        <v>677.89842166666665</v>
      </c>
      <c r="MC38" s="236">
        <f t="shared" ref="MC38:MM38" ca="1" si="1434">SUM(MC39:MC49)</f>
        <v>887.11599366666667</v>
      </c>
      <c r="MD38" s="236">
        <f t="shared" ca="1" si="1434"/>
        <v>514.31326666666666</v>
      </c>
      <c r="ME38" s="236">
        <f t="shared" ca="1" si="1434"/>
        <v>527.89842166666665</v>
      </c>
      <c r="MF38" s="236">
        <f t="shared" ca="1" si="1434"/>
        <v>842.99634566666668</v>
      </c>
      <c r="MG38" s="236">
        <f t="shared" ca="1" si="1434"/>
        <v>489.31326666666666</v>
      </c>
      <c r="MH38" s="236">
        <f t="shared" ca="1" si="1434"/>
        <v>527.89842166666665</v>
      </c>
      <c r="MI38" s="236">
        <f t="shared" ca="1" si="1434"/>
        <v>631.23564166666677</v>
      </c>
      <c r="MJ38" s="236">
        <f t="shared" ca="1" si="1434"/>
        <v>637.74138196666661</v>
      </c>
      <c r="MK38" s="236">
        <f t="shared" ca="1" si="1434"/>
        <v>739.65912566666668</v>
      </c>
      <c r="ML38" s="236">
        <f t="shared" ca="1" si="1434"/>
        <v>656.23564166666677</v>
      </c>
      <c r="MM38" s="236">
        <f t="shared" ca="1" si="1434"/>
        <v>787.74138196666661</v>
      </c>
      <c r="MN38" s="545">
        <f t="shared" ref="MN38:MN49" ca="1" si="1435">SUM(MB38:MM38)</f>
        <v>7920.0473105999999</v>
      </c>
      <c r="MO38" s="236">
        <f ca="1">SUM(MO39:MO49)</f>
        <v>677.89842166666665</v>
      </c>
      <c r="MP38" s="236">
        <f t="shared" ref="MP38:MZ38" ca="1" si="1436">SUM(MP39:MP49)</f>
        <v>887.11599366666667</v>
      </c>
      <c r="MQ38" s="236">
        <f t="shared" ca="1" si="1436"/>
        <v>514.31326666666666</v>
      </c>
      <c r="MR38" s="236">
        <f t="shared" ca="1" si="1436"/>
        <v>527.89842166666665</v>
      </c>
      <c r="MS38" s="236">
        <f t="shared" ca="1" si="1436"/>
        <v>842.99634566666668</v>
      </c>
      <c r="MT38" s="236">
        <f t="shared" ca="1" si="1436"/>
        <v>489.31326666666666</v>
      </c>
      <c r="MU38" s="236">
        <f t="shared" ca="1" si="1436"/>
        <v>527.89842166666665</v>
      </c>
      <c r="MV38" s="236">
        <f t="shared" ca="1" si="1436"/>
        <v>631.23564166666677</v>
      </c>
      <c r="MW38" s="236">
        <f t="shared" ca="1" si="1436"/>
        <v>637.74138196666661</v>
      </c>
      <c r="MX38" s="236">
        <f t="shared" ca="1" si="1436"/>
        <v>739.65912566666668</v>
      </c>
      <c r="MY38" s="236">
        <f t="shared" ca="1" si="1436"/>
        <v>656.23564166666677</v>
      </c>
      <c r="MZ38" s="236">
        <f t="shared" ca="1" si="1436"/>
        <v>787.74138196666661</v>
      </c>
      <c r="NA38" s="545">
        <f t="shared" ref="NA38:NA49" ca="1" si="1437">SUM(MO38:MZ38)</f>
        <v>7920.0473105999999</v>
      </c>
      <c r="NB38" s="236">
        <f ca="1">SUM(NB39:NB49)</f>
        <v>677.89842166666665</v>
      </c>
      <c r="NC38" s="236">
        <f t="shared" ref="NC38:NM38" ca="1" si="1438">SUM(NC39:NC49)</f>
        <v>887.11599366666667</v>
      </c>
      <c r="ND38" s="236">
        <f t="shared" ca="1" si="1438"/>
        <v>514.31326666666666</v>
      </c>
      <c r="NE38" s="236">
        <f t="shared" ca="1" si="1438"/>
        <v>527.89842166666665</v>
      </c>
      <c r="NF38" s="236">
        <f t="shared" ca="1" si="1438"/>
        <v>842.99634566666668</v>
      </c>
      <c r="NG38" s="236">
        <f t="shared" ca="1" si="1438"/>
        <v>489.31326666666666</v>
      </c>
      <c r="NH38" s="236">
        <f t="shared" ca="1" si="1438"/>
        <v>527.89842166666665</v>
      </c>
      <c r="NI38" s="236">
        <f t="shared" ca="1" si="1438"/>
        <v>631.23564166666677</v>
      </c>
      <c r="NJ38" s="236">
        <f t="shared" ca="1" si="1438"/>
        <v>637.74138196666661</v>
      </c>
      <c r="NK38" s="236">
        <f t="shared" ca="1" si="1438"/>
        <v>739.65912566666668</v>
      </c>
      <c r="NL38" s="236">
        <f t="shared" ca="1" si="1438"/>
        <v>656.23564166666677</v>
      </c>
      <c r="NM38" s="236">
        <f t="shared" ca="1" si="1438"/>
        <v>787.74138196666661</v>
      </c>
      <c r="NN38" s="545">
        <f t="shared" ref="NN38:NN49" ca="1" si="1439">SUM(NB38:NM38)</f>
        <v>7920.0473105999999</v>
      </c>
      <c r="NO38" s="236">
        <f ca="1">SUM(NO39:NO49)</f>
        <v>677.89842166666665</v>
      </c>
      <c r="NP38" s="236">
        <f t="shared" ref="NP38:NZ38" ca="1" si="1440">SUM(NP39:NP49)</f>
        <v>887.11599366666667</v>
      </c>
      <c r="NQ38" s="236">
        <f t="shared" ca="1" si="1440"/>
        <v>514.31326666666666</v>
      </c>
      <c r="NR38" s="236">
        <f t="shared" ca="1" si="1440"/>
        <v>527.89842166666665</v>
      </c>
      <c r="NS38" s="236">
        <f t="shared" ca="1" si="1440"/>
        <v>842.99634566666668</v>
      </c>
      <c r="NT38" s="236">
        <f t="shared" ca="1" si="1440"/>
        <v>489.31326666666666</v>
      </c>
      <c r="NU38" s="236">
        <f t="shared" ca="1" si="1440"/>
        <v>527.89842166666665</v>
      </c>
      <c r="NV38" s="236">
        <f t="shared" ca="1" si="1440"/>
        <v>631.23564166666677</v>
      </c>
      <c r="NW38" s="236">
        <f t="shared" ca="1" si="1440"/>
        <v>637.74138196666661</v>
      </c>
      <c r="NX38" s="236">
        <f t="shared" ca="1" si="1440"/>
        <v>739.65912566666668</v>
      </c>
      <c r="NY38" s="236">
        <f t="shared" ca="1" si="1440"/>
        <v>656.23564166666677</v>
      </c>
      <c r="NZ38" s="236">
        <f t="shared" ca="1" si="1440"/>
        <v>787.74138196666661</v>
      </c>
      <c r="OA38" s="545">
        <f t="shared" ref="OA38:OA49" ca="1" si="1441">SUM(NO38:NZ38)</f>
        <v>7920.0473105999999</v>
      </c>
      <c r="OB38" s="236">
        <f ca="1">SUM(OB39:OB49)</f>
        <v>677.89842166666665</v>
      </c>
      <c r="OC38" s="236">
        <f t="shared" ref="OC38:OM38" ca="1" si="1442">SUM(OC39:OC49)</f>
        <v>887.11599366666667</v>
      </c>
      <c r="OD38" s="236">
        <f t="shared" ca="1" si="1442"/>
        <v>514.31326666666666</v>
      </c>
      <c r="OE38" s="236">
        <f t="shared" ca="1" si="1442"/>
        <v>527.89842166666665</v>
      </c>
      <c r="OF38" s="236">
        <f t="shared" ca="1" si="1442"/>
        <v>842.99634566666668</v>
      </c>
      <c r="OG38" s="236">
        <f t="shared" ca="1" si="1442"/>
        <v>489.31326666666666</v>
      </c>
      <c r="OH38" s="236">
        <f t="shared" ca="1" si="1442"/>
        <v>527.89842166666665</v>
      </c>
      <c r="OI38" s="236">
        <f t="shared" ca="1" si="1442"/>
        <v>631.23564166666677</v>
      </c>
      <c r="OJ38" s="236">
        <f t="shared" ca="1" si="1442"/>
        <v>637.74138196666661</v>
      </c>
      <c r="OK38" s="236">
        <f t="shared" ca="1" si="1442"/>
        <v>0</v>
      </c>
      <c r="OL38" s="236">
        <f t="shared" ca="1" si="1442"/>
        <v>0</v>
      </c>
      <c r="OM38" s="236">
        <f t="shared" ca="1" si="1442"/>
        <v>0</v>
      </c>
      <c r="ON38" s="545">
        <f t="shared" ref="ON38:ON49" ca="1" si="1443">SUM(OB38:OM38)</f>
        <v>5736.4111612999995</v>
      </c>
    </row>
    <row r="39" spans="1:404" s="553" customFormat="1" outlineLevel="2">
      <c r="A39" s="550" t="s">
        <v>92</v>
      </c>
      <c r="B39" s="551" t="str" cm="1">
        <f t="array" ref="B39">IFERROR(IF(AND(НачЦ_ИнвП_Дата&lt;=B$3,КИнвП_Дата&gt;B$3),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*INDEX(Коэф.закупка_год_огурец[],MATCH($A39,Коэф.закупка_год_огурец[1],0),MATCH(MONTH(B$3),КЗ!$1:$1,0)),""),0)</f>
        <v/>
      </c>
      <c r="C39" s="551" t="str" cm="1">
        <f t="array" aca="1" ref="C39" ca="1">IFERROR(IF(AND(НачЦ_ИнвП_Дата&lt;=C$3,КИнвП_Дата&gt;C$3),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*INDEX(Коэф.закупка_год_огурец[],MATCH($A39,Коэф.закупка_год_огурец[1],0),MATCH(MONTH(C$3),КЗ!$1:$1,0)),""),0)</f>
        <v/>
      </c>
      <c r="D39" s="551" t="str" cm="1">
        <f t="array" aca="1" ref="D39" ca="1">IFERROR(IF(AND(НачЦ_ИнвП_Дата&lt;=D$3,КИнвП_Дата&gt;D$3),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*INDEX(Коэф.закупка_год_огурец[],MATCH($A39,Коэф.закупка_год_огурец[1],0),MATCH(MONTH(D$3),КЗ!$1:$1,0)),""),0)</f>
        <v/>
      </c>
      <c r="E39" s="551" t="str" cm="1">
        <f t="array" aca="1" ref="E39" ca="1">IFERROR(IF(AND(НачЦ_ИнвП_Дата&lt;=E$3,КИнвП_Дата&gt;E$3),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*INDEX(Коэф.закупка_год_огурец[],MATCH($A39,Коэф.закупка_год_огурец[1],0),MATCH(MONTH(E$3),КЗ!$1:$1,0)),""),0)</f>
        <v/>
      </c>
      <c r="F39" s="551" t="str" cm="1">
        <f t="array" aca="1" ref="F39" ca="1">IFERROR(IF(AND(НачЦ_ИнвП_Дата&lt;=F$3,КИнвП_Дата&gt;F$3),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*INDEX(Коэф.закупка_год_огурец[],MATCH($A39,Коэф.закупка_год_огурец[1],0),MATCH(MONTH(F$3),КЗ!$1:$1,0)),""),0)</f>
        <v/>
      </c>
      <c r="G39" s="551" t="str" cm="1">
        <f t="array" aca="1" ref="G39" ca="1">IFERROR(IF(AND(НачЦ_ИнвП_Дата&lt;=G$3,КИнвП_Дата&gt;G$3),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*INDEX(Коэф.закупка_год_огурец[],MATCH($A39,Коэф.закупка_год_огурец[1],0),MATCH(MONTH(G$3),КЗ!$1:$1,0)),""),0)</f>
        <v/>
      </c>
      <c r="H39" s="551" t="str" cm="1">
        <f t="array" aca="1" ref="H39" ca="1">IFERROR(IF(AND(НачЦ_ИнвП_Дата&lt;=H$3,КИнвП_Дата&gt;H$3),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*INDEX(Коэф.закупка_год_огурец[],MATCH($A39,Коэф.закупка_год_огурец[1],0),MATCH(MONTH(H$3),КЗ!$1:$1,0)),""),0)</f>
        <v/>
      </c>
      <c r="I39" s="551" t="str" cm="1">
        <f t="array" aca="1" ref="I39" ca="1">IFERROR(IF(AND(НачЦ_ИнвП_Дата&lt;=I$3,КИнвП_Дата&gt;I$3),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*INDEX(Коэф.закупка_год_огурец[],MATCH($A39,Коэф.закупка_год_огурец[1],0),MATCH(MONTH(I$3),КЗ!$1:$1,0)),""),0)</f>
        <v/>
      </c>
      <c r="J39" s="551" t="str" cm="1">
        <f t="array" aca="1" ref="J39" ca="1">IFERROR(IF(AND(НачЦ_ИнвП_Дата&lt;=J$3,КИнвП_Дата&gt;J$3),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*INDEX(Коэф.закупка_год_огурец[],MATCH($A39,Коэф.закупка_год_огурец[1],0),MATCH(MONTH(J$3),КЗ!$1:$1,0)),""),0)</f>
        <v/>
      </c>
      <c r="K39" s="551" cm="1">
        <f t="array" aca="1" ref="K39" ca="1">IFERROR(IF(AND(НачЦ_ИнвП_Дата&lt;=K$3,КИнвП_Дата&gt;K$3),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*INDEX(Коэф.закупка_год_огурец[],MATCH($A39,Коэф.закупка_год_огурец[1],0),MATCH(MONTH(K$3),КЗ!$1:$1,0)),""),0)</f>
        <v>0</v>
      </c>
      <c r="L39" s="551" cm="1">
        <f t="array" aca="1" ref="L39" ca="1">IFERROR(IF(AND(НачЦ_ИнвП_Дата&lt;=L$3,КИнвП_Дата&gt;L$3),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*INDEX(Коэф.закупка_год_огурец[],MATCH($A39,Коэф.закупка_год_огурец[1],0),MATCH(MONTH(L$3),КЗ!$1:$1,0)),""),0)</f>
        <v>0</v>
      </c>
      <c r="M39" s="551" cm="1">
        <f t="array" aca="1" ref="M39" ca="1">IFERROR(IF(AND(НачЦ_ИнвП_Дата&lt;=M$3,КИнвП_Дата&gt;M$3),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*INDEX(Коэф.закупка_год_огурец[],MATCH($A39,Коэф.закупка_год_огурец[1],0),MATCH(MONTH(M$3),КЗ!$1:$1,0)),""),0)</f>
        <v>13.9691153</v>
      </c>
      <c r="N39" s="552">
        <f t="shared" ca="1" si="1158"/>
        <v>13.9691153</v>
      </c>
      <c r="O39" s="551" cm="1">
        <f t="array" aca="1" ref="O39" ca="1">IFERROR(IF(AND(НачЦ_ИнвП_Дата&lt;=O$3,КИнвП_Дата&gt;O$3),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*INDEX(Коэф.закупка_год_огурец[],MATCH($A39,Коэф.закупка_год_огурец[1],0),MATCH(MONTH(O$3),КЗ!$1:$1,0)),""),0)</f>
        <v>0</v>
      </c>
      <c r="P39" s="551" cm="1">
        <f t="array" aca="1" ref="P39" ca="1">IFERROR(IF(AND(НачЦ_ИнвП_Дата&lt;=P$3,КИнвП_Дата&gt;P$3),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*INDEX(Коэф.закупка_год_огурец[],MATCH($A39,Коэф.закупка_год_огурец[1],0),MATCH(MONTH(P$3),КЗ!$1:$1,0)),""),0)</f>
        <v>0</v>
      </c>
      <c r="Q39" s="551" cm="1">
        <f t="array" aca="1" ref="Q39" ca="1">IFERROR(IF(AND(НачЦ_ИнвП_Дата&lt;=Q$3,КИнвП_Дата&gt;Q$3),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*INDEX(Коэф.закупка_год_огурец[],MATCH($A39,Коэф.закупка_год_огурец[1],0),MATCH(MONTH(Q$3),КЗ!$1:$1,0)),""),0)</f>
        <v>0</v>
      </c>
      <c r="R39" s="551" cm="1">
        <f t="array" aca="1" ref="R39" ca="1">IFERROR(IF(AND(НачЦ_ИнвП_Дата&lt;=R$3,КИнвП_Дата&gt;R$3),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*INDEX(Коэф.закупка_год_огурец[],MATCH($A39,Коэф.закупка_год_огурец[1],0),MATCH(MONTH(R$3),КЗ!$1:$1,0)),""),0)</f>
        <v>0</v>
      </c>
      <c r="S39" s="551" cm="1">
        <f t="array" aca="1" ref="S39" ca="1">IFERROR(IF(AND(НачЦ_ИнвП_Дата&lt;=S$3,КИнвП_Дата&gt;S$3),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*INDEX(Коэф.закупка_год_огурец[],MATCH($A39,Коэф.закупка_год_огурец[1],0),MATCH(MONTH(S$3),КЗ!$1:$1,0)),""),0)</f>
        <v>0</v>
      </c>
      <c r="T39" s="551" cm="1">
        <f t="array" aca="1" ref="T39" ca="1">IFERROR(IF(AND(НачЦ_ИнвП_Дата&lt;=T$3,КИнвП_Дата&gt;T$3),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*INDEX(Коэф.закупка_год_огурец[],MATCH($A39,Коэф.закупка_год_огурец[1],0),MATCH(MONTH(T$3),КЗ!$1:$1,0)),""),0)</f>
        <v>0</v>
      </c>
      <c r="U39" s="551" cm="1">
        <f t="array" aca="1" ref="U39" ca="1">IFERROR(IF(AND(НачЦ_ИнвП_Дата&lt;=U$3,КИнвП_Дата&gt;U$3),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*INDEX(Коэф.закупка_год_огурец[],MATCH($A39,Коэф.закупка_год_огурец[1],0),MATCH(MONTH(U$3),КЗ!$1:$1,0)),""),0)</f>
        <v>0</v>
      </c>
      <c r="V39" s="551" cm="1">
        <f t="array" aca="1" ref="V39" ca="1">IFERROR(IF(AND(НачЦ_ИнвП_Дата&lt;=V$3,КИнвП_Дата&gt;V$3),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*INDEX(Коэф.закупка_год_огурец[],MATCH($A39,Коэф.закупка_год_огурец[1],0),MATCH(MONTH(V$3),КЗ!$1:$1,0)),""),0)</f>
        <v>0</v>
      </c>
      <c r="W39" s="551" cm="1">
        <f t="array" aca="1" ref="W39" ca="1">IFERROR(IF(AND(НачЦ_ИнвП_Дата&lt;=W$3,КИнвП_Дата&gt;W$3),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*INDEX(Коэф.закупка_год_огурец[],MATCH($A39,Коэф.закупка_год_огурец[1],0),MATCH(MONTH(W$3),КЗ!$1:$1,0)),""),0)</f>
        <v>13.9691153</v>
      </c>
      <c r="X39" s="551" cm="1">
        <f t="array" aca="1" ref="X39" ca="1">IFERROR(IF(AND(НачЦ_ИнвП_Дата&lt;=X$3,КИнвП_Дата&gt;X$3),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*INDEX(Коэф.закупка_год_огурец[],MATCH($A39,Коэф.закупка_год_огурец[1],0),MATCH(MONTH(X$3),КЗ!$1:$1,0)),""),0)</f>
        <v>0</v>
      </c>
      <c r="Y39" s="551" cm="1">
        <f t="array" aca="1" ref="Y39" ca="1">IFERROR(IF(AND(НачЦ_ИнвП_Дата&lt;=Y$3,КИнвП_Дата&gt;Y$3),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*INDEX(Коэф.закупка_год_огурец[],MATCH($A39,Коэф.закупка_год_огурец[1],0),MATCH(MONTH(Y$3),КЗ!$1:$1,0)),""),0)</f>
        <v>0</v>
      </c>
      <c r="Z39" s="551" cm="1">
        <f t="array" aca="1" ref="Z39" ca="1">IFERROR(IF(AND(НачЦ_ИнвП_Дата&lt;=Z$3,КИнвП_Дата&gt;Z$3),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*INDEX(Коэф.закупка_год_огурец[],MATCH($A39,Коэф.закупка_год_огурец[1],0),MATCH(MONTH(Z$3),КЗ!$1:$1,0)),""),0)</f>
        <v>13.9691153</v>
      </c>
      <c r="AA39" s="552">
        <f t="shared" ca="1" si="1099"/>
        <v>27.938230600000001</v>
      </c>
      <c r="AB39" s="551" cm="1">
        <f t="array" aca="1" ref="AB39" ca="1">IFERROR(IF(AND(НачЦ_ИнвП_Дата&lt;=AB$3,КИнвП_Дата&gt;AB$3),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*INDEX(Коэф.закупка_год_огурец[],MATCH($A39,Коэф.закупка_год_огурец[1],0),MATCH(MONTH(AB$3),КЗ!$1:$1,0)),""),0)</f>
        <v>0</v>
      </c>
      <c r="AC39" s="551" cm="1">
        <f t="array" aca="1" ref="AC39" ca="1">IFERROR(IF(AND(НачЦ_ИнвП_Дата&lt;=AC$3,КИнвП_Дата&gt;AC$3),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*INDEX(Коэф.закупка_год_огурец[],MATCH($A39,Коэф.закупка_год_огурец[1],0),MATCH(MONTH(AC$3),КЗ!$1:$1,0)),""),0)</f>
        <v>0</v>
      </c>
      <c r="AD39" s="551" cm="1">
        <f t="array" aca="1" ref="AD39" ca="1">IFERROR(IF(AND(НачЦ_ИнвП_Дата&lt;=AD$3,КИнвП_Дата&gt;AD$3),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*INDEX(Коэф.закупка_год_огурец[],MATCH($A39,Коэф.закупка_год_огурец[1],0),MATCH(MONTH(AD$3),КЗ!$1:$1,0)),""),0)</f>
        <v>0</v>
      </c>
      <c r="AE39" s="551" cm="1">
        <f t="array" aca="1" ref="AE39" ca="1">IFERROR(IF(AND(НачЦ_ИнвП_Дата&lt;=AE$3,КИнвП_Дата&gt;AE$3),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*INDEX(Коэф.закупка_год_огурец[],MATCH($A39,Коэф.закупка_год_огурец[1],0),MATCH(MONTH(AE$3),КЗ!$1:$1,0)),""),0)</f>
        <v>0</v>
      </c>
      <c r="AF39" s="551" cm="1">
        <f t="array" aca="1" ref="AF39" ca="1">IFERROR(IF(AND(НачЦ_ИнвП_Дата&lt;=AF$3,КИнвП_Дата&gt;AF$3),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*INDEX(Коэф.закупка_год_огурец[],MATCH($A39,Коэф.закупка_год_огурец[1],0),MATCH(MONTH(AF$3),КЗ!$1:$1,0)),""),0)</f>
        <v>0</v>
      </c>
      <c r="AG39" s="551" cm="1">
        <f t="array" aca="1" ref="AG39" ca="1">IFERROR(IF(AND(НачЦ_ИнвП_Дата&lt;=AG$3,КИнвП_Дата&gt;AG$3),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*INDEX(Коэф.закупка_год_огурец[],MATCH($A39,Коэф.закупка_год_огурец[1],0),MATCH(MONTH(AG$3),КЗ!$1:$1,0)),""),0)</f>
        <v>0</v>
      </c>
      <c r="AH39" s="551" cm="1">
        <f t="array" aca="1" ref="AH39" ca="1">IFERROR(IF(AND(НачЦ_ИнвП_Дата&lt;=AH$3,КИнвП_Дата&gt;AH$3),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*INDEX(Коэф.закупка_год_огурец[],MATCH($A39,Коэф.закупка_год_огурец[1],0),MATCH(MONTH(AH$3),КЗ!$1:$1,0)),""),0)</f>
        <v>0</v>
      </c>
      <c r="AI39" s="551" cm="1">
        <f t="array" aca="1" ref="AI39" ca="1">IFERROR(IF(AND(НачЦ_ИнвП_Дата&lt;=AI$3,КИнвП_Дата&gt;AI$3),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*INDEX(Коэф.закупка_год_огурец[],MATCH($A39,Коэф.закупка_год_огурец[1],0),MATCH(MONTH(AI$3),КЗ!$1:$1,0)),""),0)</f>
        <v>0</v>
      </c>
      <c r="AJ39" s="551" cm="1">
        <f t="array" aca="1" ref="AJ39" ca="1">IFERROR(IF(AND(НачЦ_ИнвП_Дата&lt;=AJ$3,КИнвП_Дата&gt;AJ$3),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*INDEX(Коэф.закупка_год_огурец[],MATCH($A39,Коэф.закупка_год_огурец[1],0),MATCH(MONTH(AJ$3),КЗ!$1:$1,0)),""),0)</f>
        <v>13.9691153</v>
      </c>
      <c r="AK39" s="551" cm="1">
        <f t="array" aca="1" ref="AK39" ca="1">IFERROR(IF(AND(НачЦ_ИнвП_Дата&lt;=AK$3,КИнвП_Дата&gt;AK$3),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*INDEX(Коэф.закупка_год_огурец[],MATCH($A39,Коэф.закупка_год_огурец[1],0),MATCH(MONTH(AK$3),КЗ!$1:$1,0)),""),0)</f>
        <v>0</v>
      </c>
      <c r="AL39" s="551" cm="1">
        <f t="array" aca="1" ref="AL39" ca="1">IFERROR(IF(AND(НачЦ_ИнвП_Дата&lt;=AL$3,КИнвП_Дата&gt;AL$3),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*INDEX(Коэф.закупка_год_огурец[],MATCH($A39,Коэф.закупка_год_огурец[1],0),MATCH(MONTH(AL$3),КЗ!$1:$1,0)),""),0)</f>
        <v>0</v>
      </c>
      <c r="AM39" s="551" cm="1">
        <f t="array" aca="1" ref="AM39" ca="1">IFERROR(IF(AND(НачЦ_ИнвП_Дата&lt;=AM$3,КИнвП_Дата&gt;AM$3),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*INDEX(Коэф.закупка_год_огурец[],MATCH($A39,Коэф.закупка_год_огурец[1],0),MATCH(MONTH(AM$3),КЗ!$1:$1,0)),""),0)</f>
        <v>13.9691153</v>
      </c>
      <c r="AN39" s="552">
        <f t="shared" ca="1" si="1101"/>
        <v>27.938230600000001</v>
      </c>
      <c r="AO39" s="551" cm="1">
        <f t="array" aca="1" ref="AO39" ca="1">IFERROR(IF(AND(НачЦ_ИнвП_Дата&lt;=AO$3,КИнвП_Дата&gt;AO$3),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*INDEX(Коэф.закупка_год_огурец[],MATCH($A39,Коэф.закупка_год_огурец[1],0),MATCH(MONTH(AO$3),КЗ!$1:$1,0)),""),0)</f>
        <v>0</v>
      </c>
      <c r="AP39" s="551" cm="1">
        <f t="array" aca="1" ref="AP39" ca="1">IFERROR(IF(AND(НачЦ_ИнвП_Дата&lt;=AP$3,КИнвП_Дата&gt;AP$3),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*INDEX(Коэф.закупка_год_огурец[],MATCH($A39,Коэф.закупка_год_огурец[1],0),MATCH(MONTH(AP$3),КЗ!$1:$1,0)),""),0)</f>
        <v>0</v>
      </c>
      <c r="AQ39" s="551" cm="1">
        <f t="array" aca="1" ref="AQ39" ca="1">IFERROR(IF(AND(НачЦ_ИнвП_Дата&lt;=AQ$3,КИнвП_Дата&gt;AQ$3),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*INDEX(Коэф.закупка_год_огурец[],MATCH($A39,Коэф.закупка_год_огурец[1],0),MATCH(MONTH(AQ$3),КЗ!$1:$1,0)),""),0)</f>
        <v>0</v>
      </c>
      <c r="AR39" s="551" cm="1">
        <f t="array" aca="1" ref="AR39" ca="1">IFERROR(IF(AND(НачЦ_ИнвП_Дата&lt;=AR$3,КИнвП_Дата&gt;AR$3),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*INDEX(Коэф.закупка_год_огурец[],MATCH($A39,Коэф.закупка_год_огурец[1],0),MATCH(MONTH(AR$3),КЗ!$1:$1,0)),""),0)</f>
        <v>0</v>
      </c>
      <c r="AS39" s="551" cm="1">
        <f t="array" aca="1" ref="AS39" ca="1">IFERROR(IF(AND(НачЦ_ИнвП_Дата&lt;=AS$3,КИнвП_Дата&gt;AS$3),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*INDEX(Коэф.закупка_год_огурец[],MATCH($A39,Коэф.закупка_год_огурец[1],0),MATCH(MONTH(AS$3),КЗ!$1:$1,0)),""),0)</f>
        <v>0</v>
      </c>
      <c r="AT39" s="551" cm="1">
        <f t="array" aca="1" ref="AT39" ca="1">IFERROR(IF(AND(НачЦ_ИнвП_Дата&lt;=AT$3,КИнвП_Дата&gt;AT$3),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*INDEX(Коэф.закупка_год_огурец[],MATCH($A39,Коэф.закупка_год_огурец[1],0),MATCH(MONTH(AT$3),КЗ!$1:$1,0)),""),0)</f>
        <v>0</v>
      </c>
      <c r="AU39" s="551" cm="1">
        <f t="array" aca="1" ref="AU39" ca="1">IFERROR(IF(AND(НачЦ_ИнвП_Дата&lt;=AU$3,КИнвП_Дата&gt;AU$3),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*INDEX(Коэф.закупка_год_огурец[],MATCH($A39,Коэф.закупка_год_огурец[1],0),MATCH(MONTH(AU$3),КЗ!$1:$1,0)),""),0)</f>
        <v>0</v>
      </c>
      <c r="AV39" s="551" cm="1">
        <f t="array" aca="1" ref="AV39" ca="1">IFERROR(IF(AND(НачЦ_ИнвП_Дата&lt;=AV$3,КИнвП_Дата&gt;AV$3),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*INDEX(Коэф.закупка_год_огурец[],MATCH($A39,Коэф.закупка_год_огурец[1],0),MATCH(MONTH(AV$3),КЗ!$1:$1,0)),""),0)</f>
        <v>0</v>
      </c>
      <c r="AW39" s="551" cm="1">
        <f t="array" aca="1" ref="AW39" ca="1">IFERROR(IF(AND(НачЦ_ИнвП_Дата&lt;=AW$3,КИнвП_Дата&gt;AW$3),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*INDEX(Коэф.закупка_год_огурец[],MATCH($A39,Коэф.закупка_год_огурец[1],0),MATCH(MONTH(AW$3),КЗ!$1:$1,0)),""),0)</f>
        <v>13.9691153</v>
      </c>
      <c r="AX39" s="551" cm="1">
        <f t="array" aca="1" ref="AX39" ca="1">IFERROR(IF(AND(НачЦ_ИнвП_Дата&lt;=AX$3,КИнвП_Дата&gt;AX$3),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*INDEX(Коэф.закупка_год_огурец[],MATCH($A39,Коэф.закупка_год_огурец[1],0),MATCH(MONTH(AX$3),КЗ!$1:$1,0)),""),0)</f>
        <v>0</v>
      </c>
      <c r="AY39" s="551" cm="1">
        <f t="array" aca="1" ref="AY39" ca="1">IFERROR(IF(AND(НачЦ_ИнвП_Дата&lt;=AY$3,КИнвП_Дата&gt;AY$3),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*INDEX(Коэф.закупка_год_огурец[],MATCH($A39,Коэф.закупка_год_огурец[1],0),MATCH(MONTH(AY$3),КЗ!$1:$1,0)),""),0)</f>
        <v>0</v>
      </c>
      <c r="AZ39" s="551" cm="1">
        <f t="array" aca="1" ref="AZ39" ca="1">IFERROR(IF(AND(НачЦ_ИнвП_Дата&lt;=AZ$3,КИнвП_Дата&gt;AZ$3),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*INDEX(Коэф.закупка_год_огурец[],MATCH($A39,Коэф.закупка_год_огурец[1],0),MATCH(MONTH(AZ$3),КЗ!$1:$1,0)),""),0)</f>
        <v>13.9691153</v>
      </c>
      <c r="BA39" s="552">
        <f t="shared" ca="1" si="1103"/>
        <v>27.938230600000001</v>
      </c>
      <c r="BB39" s="551" cm="1">
        <f t="array" aca="1" ref="BB39" ca="1">IFERROR(IF(AND(НачЦ_ИнвП_Дата&lt;=BB$3,КИнвП_Дата&gt;BB$3),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*INDEX(Коэф.закупка_год_огурец[],MATCH($A39,Коэф.закупка_год_огурец[1],0),MATCH(MONTH(BB$3),КЗ!$1:$1,0)),""),0)</f>
        <v>0</v>
      </c>
      <c r="BC39" s="551" cm="1">
        <f t="array" aca="1" ref="BC39" ca="1">IFERROR(IF(AND(НачЦ_ИнвП_Дата&lt;=BC$3,КИнвП_Дата&gt;BC$3),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*INDEX(Коэф.закупка_год_огурец[],MATCH($A39,Коэф.закупка_год_огурец[1],0),MATCH(MONTH(BC$3),КЗ!$1:$1,0)),""),0)</f>
        <v>0</v>
      </c>
      <c r="BD39" s="551" cm="1">
        <f t="array" aca="1" ref="BD39" ca="1">IFERROR(IF(AND(НачЦ_ИнвП_Дата&lt;=BD$3,КИнвП_Дата&gt;BD$3),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*INDEX(Коэф.закупка_год_огурец[],MATCH($A39,Коэф.закупка_год_огурец[1],0),MATCH(MONTH(BD$3),КЗ!$1:$1,0)),""),0)</f>
        <v>0</v>
      </c>
      <c r="BE39" s="551" cm="1">
        <f t="array" aca="1" ref="BE39" ca="1">IFERROR(IF(AND(НачЦ_ИнвП_Дата&lt;=BE$3,КИнвП_Дата&gt;BE$3),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*INDEX(Коэф.закупка_год_огурец[],MATCH($A39,Коэф.закупка_год_огурец[1],0),MATCH(MONTH(BE$3),КЗ!$1:$1,0)),""),0)</f>
        <v>0</v>
      </c>
      <c r="BF39" s="551" cm="1">
        <f t="array" aca="1" ref="BF39" ca="1">IFERROR(IF(AND(НачЦ_ИнвП_Дата&lt;=BF$3,КИнвП_Дата&gt;BF$3),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*INDEX(Коэф.закупка_год_огурец[],MATCH($A39,Коэф.закупка_год_огурец[1],0),MATCH(MONTH(BF$3),КЗ!$1:$1,0)),""),0)</f>
        <v>0</v>
      </c>
      <c r="BG39" s="551" cm="1">
        <f t="array" aca="1" ref="BG39" ca="1">IFERROR(IF(AND(НачЦ_ИнвП_Дата&lt;=BG$3,КИнвП_Дата&gt;BG$3),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*INDEX(Коэф.закупка_год_огурец[],MATCH($A39,Коэф.закупка_год_огурец[1],0),MATCH(MONTH(BG$3),КЗ!$1:$1,0)),""),0)</f>
        <v>0</v>
      </c>
      <c r="BH39" s="551" cm="1">
        <f t="array" aca="1" ref="BH39" ca="1">IFERROR(IF(AND(НачЦ_ИнвП_Дата&lt;=BH$3,КИнвП_Дата&gt;BH$3),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*INDEX(Коэф.закупка_год_огурец[],MATCH($A39,Коэф.закупка_год_огурец[1],0),MATCH(MONTH(BH$3),КЗ!$1:$1,0)),""),0)</f>
        <v>0</v>
      </c>
      <c r="BI39" s="551" cm="1">
        <f t="array" aca="1" ref="BI39" ca="1">IFERROR(IF(AND(НачЦ_ИнвП_Дата&lt;=BI$3,КИнвП_Дата&gt;BI$3),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*INDEX(Коэф.закупка_год_огурец[],MATCH($A39,Коэф.закупка_год_огурец[1],0),MATCH(MONTH(BI$3),КЗ!$1:$1,0)),""),0)</f>
        <v>0</v>
      </c>
      <c r="BJ39" s="551" cm="1">
        <f t="array" aca="1" ref="BJ39" ca="1">IFERROR(IF(AND(НачЦ_ИнвП_Дата&lt;=BJ$3,КИнвП_Дата&gt;BJ$3),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*INDEX(Коэф.закупка_год_огурец[],MATCH($A39,Коэф.закупка_год_огурец[1],0),MATCH(MONTH(BJ$3),КЗ!$1:$1,0)),""),0)</f>
        <v>13.9691153</v>
      </c>
      <c r="BK39" s="551" cm="1">
        <f t="array" aca="1" ref="BK39" ca="1">IFERROR(IF(AND(НачЦ_ИнвП_Дата&lt;=BK$3,КИнвП_Дата&gt;BK$3),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*INDEX(Коэф.закупка_год_огурец[],MATCH($A39,Коэф.закупка_год_огурец[1],0),MATCH(MONTH(BK$3),КЗ!$1:$1,0)),""),0)</f>
        <v>0</v>
      </c>
      <c r="BL39" s="551" cm="1">
        <f t="array" aca="1" ref="BL39" ca="1">IFERROR(IF(AND(НачЦ_ИнвП_Дата&lt;=BL$3,КИнвП_Дата&gt;BL$3),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*INDEX(Коэф.закупка_год_огурец[],MATCH($A39,Коэф.закупка_год_огурец[1],0),MATCH(MONTH(BL$3),КЗ!$1:$1,0)),""),0)</f>
        <v>0</v>
      </c>
      <c r="BM39" s="551" cm="1">
        <f t="array" aca="1" ref="BM39" ca="1">IFERROR(IF(AND(НачЦ_ИнвП_Дата&lt;=BM$3,КИнвП_Дата&gt;BM$3),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*INDEX(Коэф.закупка_год_огурец[],MATCH($A39,Коэф.закупка_год_огурец[1],0),MATCH(MONTH(BM$3),КЗ!$1:$1,0)),""),0)</f>
        <v>13.9691153</v>
      </c>
      <c r="BN39" s="552">
        <f t="shared" ca="1" si="1391"/>
        <v>27.938230600000001</v>
      </c>
      <c r="BO39" s="551" cm="1">
        <f t="array" aca="1" ref="BO39" ca="1">IFERROR(IF(AND(НачЦ_ИнвП_Дата&lt;=BO$3,КИнвП_Дата&gt;BO$3),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*INDEX(Коэф.закупка_год_огурец[],MATCH($A39,Коэф.закупка_год_огурец[1],0),MATCH(MONTH(BO$3),КЗ!$1:$1,0)),""),0)</f>
        <v>0</v>
      </c>
      <c r="BP39" s="551" cm="1">
        <f t="array" aca="1" ref="BP39" ca="1">IFERROR(IF(AND(НачЦ_ИнвП_Дата&lt;=BP$3,КИнвП_Дата&gt;BP$3),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*INDEX(Коэф.закупка_год_огурец[],MATCH($A39,Коэф.закупка_год_огурец[1],0),MATCH(MONTH(BP$3),КЗ!$1:$1,0)),""),0)</f>
        <v>0</v>
      </c>
      <c r="BQ39" s="551" cm="1">
        <f t="array" aca="1" ref="BQ39" ca="1">IFERROR(IF(AND(НачЦ_ИнвП_Дата&lt;=BQ$3,КИнвП_Дата&gt;BQ$3),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*INDEX(Коэф.закупка_год_огурец[],MATCH($A39,Коэф.закупка_год_огурец[1],0),MATCH(MONTH(BQ$3),КЗ!$1:$1,0)),""),0)</f>
        <v>0</v>
      </c>
      <c r="BR39" s="551" cm="1">
        <f t="array" aca="1" ref="BR39" ca="1">IFERROR(IF(AND(НачЦ_ИнвП_Дата&lt;=BR$3,КИнвП_Дата&gt;BR$3),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*INDEX(Коэф.закупка_год_огурец[],MATCH($A39,Коэф.закупка_год_огурец[1],0),MATCH(MONTH(BR$3),КЗ!$1:$1,0)),""),0)</f>
        <v>0</v>
      </c>
      <c r="BS39" s="551" cm="1">
        <f t="array" aca="1" ref="BS39" ca="1">IFERROR(IF(AND(НачЦ_ИнвП_Дата&lt;=BS$3,КИнвП_Дата&gt;BS$3),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*INDEX(Коэф.закупка_год_огурец[],MATCH($A39,Коэф.закупка_год_огурец[1],0),MATCH(MONTH(BS$3),КЗ!$1:$1,0)),""),0)</f>
        <v>0</v>
      </c>
      <c r="BT39" s="551" cm="1">
        <f t="array" aca="1" ref="BT39" ca="1">IFERROR(IF(AND(НачЦ_ИнвП_Дата&lt;=BT$3,КИнвП_Дата&gt;BT$3),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*INDEX(Коэф.закупка_год_огурец[],MATCH($A39,Коэф.закупка_год_огурец[1],0),MATCH(MONTH(BT$3),КЗ!$1:$1,0)),""),0)</f>
        <v>0</v>
      </c>
      <c r="BU39" s="551" cm="1">
        <f t="array" aca="1" ref="BU39" ca="1">IFERROR(IF(AND(НачЦ_ИнвП_Дата&lt;=BU$3,КИнвП_Дата&gt;BU$3),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*INDEX(Коэф.закупка_год_огурец[],MATCH($A39,Коэф.закупка_год_огурец[1],0),MATCH(MONTH(BU$3),КЗ!$1:$1,0)),""),0)</f>
        <v>0</v>
      </c>
      <c r="BV39" s="551" cm="1">
        <f t="array" aca="1" ref="BV39" ca="1">IFERROR(IF(AND(НачЦ_ИнвП_Дата&lt;=BV$3,КИнвП_Дата&gt;BV$3),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*INDEX(Коэф.закупка_год_огурец[],MATCH($A39,Коэф.закупка_год_огурец[1],0),MATCH(MONTH(BV$3),КЗ!$1:$1,0)),""),0)</f>
        <v>0</v>
      </c>
      <c r="BW39" s="551" cm="1">
        <f t="array" aca="1" ref="BW39" ca="1">IFERROR(IF(AND(НачЦ_ИнвП_Дата&lt;=BW$3,КИнвП_Дата&gt;BW$3),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*INDEX(Коэф.закупка_год_огурец[],MATCH($A39,Коэф.закупка_год_огурец[1],0),MATCH(MONTH(BW$3),КЗ!$1:$1,0)),""),0)</f>
        <v>13.9691153</v>
      </c>
      <c r="BX39" s="551" cm="1">
        <f t="array" aca="1" ref="BX39" ca="1">IFERROR(IF(AND(НачЦ_ИнвП_Дата&lt;=BX$3,КИнвП_Дата&gt;BX$3),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*INDEX(Коэф.закупка_год_огурец[],MATCH($A39,Коэф.закупка_год_огурец[1],0),MATCH(MONTH(BX$3),КЗ!$1:$1,0)),""),0)</f>
        <v>0</v>
      </c>
      <c r="BY39" s="551" cm="1">
        <f t="array" aca="1" ref="BY39" ca="1">IFERROR(IF(AND(НачЦ_ИнвП_Дата&lt;=BY$3,КИнвП_Дата&gt;BY$3),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*INDEX(Коэф.закупка_год_огурец[],MATCH($A39,Коэф.закупка_год_огурец[1],0),MATCH(MONTH(BY$3),КЗ!$1:$1,0)),""),0)</f>
        <v>0</v>
      </c>
      <c r="BZ39" s="551" cm="1">
        <f t="array" aca="1" ref="BZ39" ca="1">IFERROR(IF(AND(НачЦ_ИнвП_Дата&lt;=BZ$3,КИнвП_Дата&gt;BZ$3),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*INDEX(Коэф.закупка_год_огурец[],MATCH($A39,Коэф.закупка_год_огурец[1],0),MATCH(MONTH(BZ$3),КЗ!$1:$1,0)),""),0)</f>
        <v>13.9691153</v>
      </c>
      <c r="CA39" s="552">
        <f t="shared" ca="1" si="1393"/>
        <v>27.938230600000001</v>
      </c>
      <c r="CB39" s="551" cm="1">
        <f t="array" aca="1" ref="CB39" ca="1">IFERROR(IF(AND(НачЦ_ИнвП_Дата&lt;=CB$3,КИнвП_Дата&gt;CB$3),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*INDEX(Коэф.закупка_год_огурец[],MATCH($A39,Коэф.закупка_год_огурец[1],0),MATCH(MONTH(CB$3),КЗ!$1:$1,0)),""),0)</f>
        <v>0</v>
      </c>
      <c r="CC39" s="551" cm="1">
        <f t="array" aca="1" ref="CC39" ca="1">IFERROR(IF(AND(НачЦ_ИнвП_Дата&lt;=CC$3,КИнвП_Дата&gt;CC$3),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*INDEX(Коэф.закупка_год_огурец[],MATCH($A39,Коэф.закупка_год_огурец[1],0),MATCH(MONTH(CC$3),КЗ!$1:$1,0)),""),0)</f>
        <v>0</v>
      </c>
      <c r="CD39" s="551" cm="1">
        <f t="array" aca="1" ref="CD39" ca="1">IFERROR(IF(AND(НачЦ_ИнвП_Дата&lt;=CD$3,КИнвП_Дата&gt;CD$3),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*INDEX(Коэф.закупка_год_огурец[],MATCH($A39,Коэф.закупка_год_огурец[1],0),MATCH(MONTH(CD$3),КЗ!$1:$1,0)),""),0)</f>
        <v>0</v>
      </c>
      <c r="CE39" s="551" cm="1">
        <f t="array" aca="1" ref="CE39" ca="1">IFERROR(IF(AND(НачЦ_ИнвП_Дата&lt;=CE$3,КИнвП_Дата&gt;CE$3),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*INDEX(Коэф.закупка_год_огурец[],MATCH($A39,Коэф.закупка_год_огурец[1],0),MATCH(MONTH(CE$3),КЗ!$1:$1,0)),""),0)</f>
        <v>0</v>
      </c>
      <c r="CF39" s="551" cm="1">
        <f t="array" aca="1" ref="CF39" ca="1">IFERROR(IF(AND(НачЦ_ИнвП_Дата&lt;=CF$3,КИнвП_Дата&gt;CF$3),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*INDEX(Коэф.закупка_год_огурец[],MATCH($A39,Коэф.закупка_год_огурец[1],0),MATCH(MONTH(CF$3),КЗ!$1:$1,0)),""),0)</f>
        <v>0</v>
      </c>
      <c r="CG39" s="551" cm="1">
        <f t="array" aca="1" ref="CG39" ca="1">IFERROR(IF(AND(НачЦ_ИнвП_Дата&lt;=CG$3,КИнвП_Дата&gt;CG$3),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*INDEX(Коэф.закупка_год_огурец[],MATCH($A39,Коэф.закупка_год_огурец[1],0),MATCH(MONTH(CG$3),КЗ!$1:$1,0)),""),0)</f>
        <v>0</v>
      </c>
      <c r="CH39" s="551" cm="1">
        <f t="array" aca="1" ref="CH39" ca="1">IFERROR(IF(AND(НачЦ_ИнвП_Дата&lt;=CH$3,КИнвП_Дата&gt;CH$3),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*INDEX(Коэф.закупка_год_огурец[],MATCH($A39,Коэф.закупка_год_огурец[1],0),MATCH(MONTH(CH$3),КЗ!$1:$1,0)),""),0)</f>
        <v>0</v>
      </c>
      <c r="CI39" s="551" cm="1">
        <f t="array" aca="1" ref="CI39" ca="1">IFERROR(IF(AND(НачЦ_ИнвП_Дата&lt;=CI$3,КИнвП_Дата&gt;CI$3),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*INDEX(Коэф.закупка_год_огурец[],MATCH($A39,Коэф.закупка_год_огурец[1],0),MATCH(MONTH(CI$3),КЗ!$1:$1,0)),""),0)</f>
        <v>0</v>
      </c>
      <c r="CJ39" s="551" cm="1">
        <f t="array" aca="1" ref="CJ39" ca="1">IFERROR(IF(AND(НачЦ_ИнвП_Дата&lt;=CJ$3,КИнвП_Дата&gt;CJ$3),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*INDEX(Коэф.закупка_год_огурец[],MATCH($A39,Коэф.закупка_год_огурец[1],0),MATCH(MONTH(CJ$3),КЗ!$1:$1,0)),""),0)</f>
        <v>13.9691153</v>
      </c>
      <c r="CK39" s="551" cm="1">
        <f t="array" aca="1" ref="CK39" ca="1">IFERROR(IF(AND(НачЦ_ИнвП_Дата&lt;=CK$3,КИнвП_Дата&gt;CK$3),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*INDEX(Коэф.закупка_год_огурец[],MATCH($A39,Коэф.закупка_год_огурец[1],0),MATCH(MONTH(CK$3),КЗ!$1:$1,0)),""),0)</f>
        <v>0</v>
      </c>
      <c r="CL39" s="551" cm="1">
        <f t="array" aca="1" ref="CL39" ca="1">IFERROR(IF(AND(НачЦ_ИнвП_Дата&lt;=CL$3,КИнвП_Дата&gt;CL$3),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*INDEX(Коэф.закупка_год_огурец[],MATCH($A39,Коэф.закупка_год_огурец[1],0),MATCH(MONTH(CL$3),КЗ!$1:$1,0)),""),0)</f>
        <v>0</v>
      </c>
      <c r="CM39" s="551" cm="1">
        <f t="array" aca="1" ref="CM39" ca="1">IFERROR(IF(AND(НачЦ_ИнвП_Дата&lt;=CM$3,КИнвП_Дата&gt;CM$3),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*INDEX(Коэф.закупка_год_огурец[],MATCH($A39,Коэф.закупка_год_огурец[1],0),MATCH(MONTH(CM$3),КЗ!$1:$1,0)),""),0)</f>
        <v>13.9691153</v>
      </c>
      <c r="CN39" s="552">
        <f t="shared" ca="1" si="1395"/>
        <v>27.938230600000001</v>
      </c>
      <c r="CO39" s="551" cm="1">
        <f t="array" aca="1" ref="CO39" ca="1">IFERROR(IF(AND(НачЦ_ИнвП_Дата&lt;=CO$3,КИнвП_Дата&gt;CO$3),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*INDEX(Коэф.закупка_год_огурец[],MATCH($A39,Коэф.закупка_год_огурец[1],0),MATCH(MONTH(CO$3),КЗ!$1:$1,0)),""),0)</f>
        <v>0</v>
      </c>
      <c r="CP39" s="551" cm="1">
        <f t="array" aca="1" ref="CP39" ca="1">IFERROR(IF(AND(НачЦ_ИнвП_Дата&lt;=CP$3,КИнвП_Дата&gt;CP$3),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*INDEX(Коэф.закупка_год_огурец[],MATCH($A39,Коэф.закупка_год_огурец[1],0),MATCH(MONTH(CP$3),КЗ!$1:$1,0)),""),0)</f>
        <v>0</v>
      </c>
      <c r="CQ39" s="551" cm="1">
        <f t="array" aca="1" ref="CQ39" ca="1">IFERROR(IF(AND(НачЦ_ИнвП_Дата&lt;=CQ$3,КИнвП_Дата&gt;CQ$3),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*INDEX(Коэф.закупка_год_огурец[],MATCH($A39,Коэф.закупка_год_огурец[1],0),MATCH(MONTH(CQ$3),КЗ!$1:$1,0)),""),0)</f>
        <v>0</v>
      </c>
      <c r="CR39" s="551" cm="1">
        <f t="array" aca="1" ref="CR39" ca="1">IFERROR(IF(AND(НачЦ_ИнвП_Дата&lt;=CR$3,КИнвП_Дата&gt;CR$3),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*INDEX(Коэф.закупка_год_огурец[],MATCH($A39,Коэф.закупка_год_огурец[1],0),MATCH(MONTH(CR$3),КЗ!$1:$1,0)),""),0)</f>
        <v>0</v>
      </c>
      <c r="CS39" s="551" cm="1">
        <f t="array" aca="1" ref="CS39" ca="1">IFERROR(IF(AND(НачЦ_ИнвП_Дата&lt;=CS$3,КИнвП_Дата&gt;CS$3),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*INDEX(Коэф.закупка_год_огурец[],MATCH($A39,Коэф.закупка_год_огурец[1],0),MATCH(MONTH(CS$3),КЗ!$1:$1,0)),""),0)</f>
        <v>0</v>
      </c>
      <c r="CT39" s="551" cm="1">
        <f t="array" aca="1" ref="CT39" ca="1">IFERROR(IF(AND(НачЦ_ИнвП_Дата&lt;=CT$3,КИнвП_Дата&gt;CT$3),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*INDEX(Коэф.закупка_год_огурец[],MATCH($A39,Коэф.закупка_год_огурец[1],0),MATCH(MONTH(CT$3),КЗ!$1:$1,0)),""),0)</f>
        <v>0</v>
      </c>
      <c r="CU39" s="551" cm="1">
        <f t="array" aca="1" ref="CU39" ca="1">IFERROR(IF(AND(НачЦ_ИнвП_Дата&lt;=CU$3,КИнвП_Дата&gt;CU$3),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*INDEX(Коэф.закупка_год_огурец[],MATCH($A39,Коэф.закупка_год_огурец[1],0),MATCH(MONTH(CU$3),КЗ!$1:$1,0)),""),0)</f>
        <v>0</v>
      </c>
      <c r="CV39" s="551" cm="1">
        <f t="array" aca="1" ref="CV39" ca="1">IFERROR(IF(AND(НачЦ_ИнвП_Дата&lt;=CV$3,КИнвП_Дата&gt;CV$3),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*INDEX(Коэф.закупка_год_огурец[],MATCH($A39,Коэф.закупка_год_огурец[1],0),MATCH(MONTH(CV$3),КЗ!$1:$1,0)),""),0)</f>
        <v>0</v>
      </c>
      <c r="CW39" s="551" cm="1">
        <f t="array" aca="1" ref="CW39" ca="1">IFERROR(IF(AND(НачЦ_ИнвП_Дата&lt;=CW$3,КИнвП_Дата&gt;CW$3),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*INDEX(Коэф.закупка_год_огурец[],MATCH($A39,Коэф.закупка_год_огурец[1],0),MATCH(MONTH(CW$3),КЗ!$1:$1,0)),""),0)</f>
        <v>13.9691153</v>
      </c>
      <c r="CX39" s="551" cm="1">
        <f t="array" aca="1" ref="CX39" ca="1">IFERROR(IF(AND(НачЦ_ИнвП_Дата&lt;=CX$3,КИнвП_Дата&gt;CX$3),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*INDEX(Коэф.закупка_год_огурец[],MATCH($A39,Коэф.закупка_год_огурец[1],0),MATCH(MONTH(CX$3),КЗ!$1:$1,0)),""),0)</f>
        <v>0</v>
      </c>
      <c r="CY39" s="551" cm="1">
        <f t="array" aca="1" ref="CY39" ca="1">IFERROR(IF(AND(НачЦ_ИнвП_Дата&lt;=CY$3,КИнвП_Дата&gt;CY$3),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*INDEX(Коэф.закупка_год_огурец[],MATCH($A39,Коэф.закупка_год_огурец[1],0),MATCH(MONTH(CY$3),КЗ!$1:$1,0)),""),0)</f>
        <v>0</v>
      </c>
      <c r="CZ39" s="551" cm="1">
        <f t="array" aca="1" ref="CZ39" ca="1">IFERROR(IF(AND(НачЦ_ИнвП_Дата&lt;=CZ$3,КИнвП_Дата&gt;CZ$3),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*INDEX(Коэф.закупка_год_огурец[],MATCH($A39,Коэф.закупка_год_огурец[1],0),MATCH(MONTH(CZ$3),КЗ!$1:$1,0)),""),0)</f>
        <v>13.9691153</v>
      </c>
      <c r="DA39" s="552">
        <f t="shared" ca="1" si="1397"/>
        <v>27.938230600000001</v>
      </c>
      <c r="DB39" s="551" cm="1">
        <f t="array" aca="1" ref="DB39" ca="1">IFERROR(IF(AND(НачЦ_ИнвП_Дата&lt;=DB$3,КИнвП_Дата&gt;DB$3),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*INDEX(Коэф.закупка_год_огурец[],MATCH($A39,Коэф.закупка_год_огурец[1],0),MATCH(MONTH(DB$3),КЗ!$1:$1,0)),""),0)</f>
        <v>0</v>
      </c>
      <c r="DC39" s="551" cm="1">
        <f t="array" aca="1" ref="DC39" ca="1">IFERROR(IF(AND(НачЦ_ИнвП_Дата&lt;=DC$3,КИнвП_Дата&gt;DC$3),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*INDEX(Коэф.закупка_год_огурец[],MATCH($A39,Коэф.закупка_год_огурец[1],0),MATCH(MONTH(DC$3),КЗ!$1:$1,0)),""),0)</f>
        <v>0</v>
      </c>
      <c r="DD39" s="551" cm="1">
        <f t="array" aca="1" ref="DD39" ca="1">IFERROR(IF(AND(НачЦ_ИнвП_Дата&lt;=DD$3,КИнвП_Дата&gt;DD$3),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*INDEX(Коэф.закупка_год_огурец[],MATCH($A39,Коэф.закупка_год_огурец[1],0),MATCH(MONTH(DD$3),КЗ!$1:$1,0)),""),0)</f>
        <v>0</v>
      </c>
      <c r="DE39" s="551" cm="1">
        <f t="array" aca="1" ref="DE39" ca="1">IFERROR(IF(AND(НачЦ_ИнвП_Дата&lt;=DE$3,КИнвП_Дата&gt;DE$3),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*INDEX(Коэф.закупка_год_огурец[],MATCH($A39,Коэф.закупка_год_огурец[1],0),MATCH(MONTH(DE$3),КЗ!$1:$1,0)),""),0)</f>
        <v>0</v>
      </c>
      <c r="DF39" s="551" cm="1">
        <f t="array" aca="1" ref="DF39" ca="1">IFERROR(IF(AND(НачЦ_ИнвП_Дата&lt;=DF$3,КИнвП_Дата&gt;DF$3),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*INDEX(Коэф.закупка_год_огурец[],MATCH($A39,Коэф.закупка_год_огурец[1],0),MATCH(MONTH(DF$3),КЗ!$1:$1,0)),""),0)</f>
        <v>0</v>
      </c>
      <c r="DG39" s="551" cm="1">
        <f t="array" aca="1" ref="DG39" ca="1">IFERROR(IF(AND(НачЦ_ИнвП_Дата&lt;=DG$3,КИнвП_Дата&gt;DG$3),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*INDEX(Коэф.закупка_год_огурец[],MATCH($A39,Коэф.закупка_год_огурец[1],0),MATCH(MONTH(DG$3),КЗ!$1:$1,0)),""),0)</f>
        <v>0</v>
      </c>
      <c r="DH39" s="551" cm="1">
        <f t="array" aca="1" ref="DH39" ca="1">IFERROR(IF(AND(НачЦ_ИнвП_Дата&lt;=DH$3,КИнвП_Дата&gt;DH$3),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*INDEX(Коэф.закупка_год_огурец[],MATCH($A39,Коэф.закупка_год_огурец[1],0),MATCH(MONTH(DH$3),КЗ!$1:$1,0)),""),0)</f>
        <v>0</v>
      </c>
      <c r="DI39" s="551" cm="1">
        <f t="array" aca="1" ref="DI39" ca="1">IFERROR(IF(AND(НачЦ_ИнвП_Дата&lt;=DI$3,КИнвП_Дата&gt;DI$3),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*INDEX(Коэф.закупка_год_огурец[],MATCH($A39,Коэф.закупка_год_огурец[1],0),MATCH(MONTH(DI$3),КЗ!$1:$1,0)),""),0)</f>
        <v>0</v>
      </c>
      <c r="DJ39" s="551" cm="1">
        <f t="array" aca="1" ref="DJ39" ca="1">IFERROR(IF(AND(НачЦ_ИнвП_Дата&lt;=DJ$3,КИнвП_Дата&gt;DJ$3),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*INDEX(Коэф.закупка_год_огурец[],MATCH($A39,Коэф.закупка_год_огурец[1],0),MATCH(MONTH(DJ$3),КЗ!$1:$1,0)),""),0)</f>
        <v>13.9691153</v>
      </c>
      <c r="DK39" s="551" cm="1">
        <f t="array" aca="1" ref="DK39" ca="1">IFERROR(IF(AND(НачЦ_ИнвП_Дата&lt;=DK$3,КИнвП_Дата&gt;DK$3),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*INDEX(Коэф.закупка_год_огурец[],MATCH($A39,Коэф.закупка_год_огурец[1],0),MATCH(MONTH(DK$3),КЗ!$1:$1,0)),""),0)</f>
        <v>0</v>
      </c>
      <c r="DL39" s="551" cm="1">
        <f t="array" aca="1" ref="DL39" ca="1">IFERROR(IF(AND(НачЦ_ИнвП_Дата&lt;=DL$3,КИнвП_Дата&gt;DL$3),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*INDEX(Коэф.закупка_год_огурец[],MATCH($A39,Коэф.закупка_год_огурец[1],0),MATCH(MONTH(DL$3),КЗ!$1:$1,0)),""),0)</f>
        <v>0</v>
      </c>
      <c r="DM39" s="551" cm="1">
        <f t="array" aca="1" ref="DM39" ca="1">IFERROR(IF(AND(НачЦ_ИнвП_Дата&lt;=DM$3,КИнвП_Дата&gt;DM$3),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*INDEX(Коэф.закупка_год_огурец[],MATCH($A39,Коэф.закупка_год_огурец[1],0),MATCH(MONTH(DM$3),КЗ!$1:$1,0)),""),0)</f>
        <v>13.9691153</v>
      </c>
      <c r="DN39" s="552">
        <f t="shared" ca="1" si="1399"/>
        <v>27.938230600000001</v>
      </c>
      <c r="DO39" s="551" cm="1">
        <f t="array" aca="1" ref="DO39" ca="1">IFERROR(IF(AND(НачЦ_ИнвП_Дата&lt;=DO$3,КИнвП_Дата&gt;DO$3),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*INDEX(Коэф.закупка_год_огурец[],MATCH($A39,Коэф.закупка_год_огурец[1],0),MATCH(MONTH(DO$3),КЗ!$1:$1,0)),""),0)</f>
        <v>0</v>
      </c>
      <c r="DP39" s="551" cm="1">
        <f t="array" aca="1" ref="DP39" ca="1">IFERROR(IF(AND(НачЦ_ИнвП_Дата&lt;=DP$3,КИнвП_Дата&gt;DP$3),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*INDEX(Коэф.закупка_год_огурец[],MATCH($A39,Коэф.закупка_год_огурец[1],0),MATCH(MONTH(DP$3),КЗ!$1:$1,0)),""),0)</f>
        <v>0</v>
      </c>
      <c r="DQ39" s="551" cm="1">
        <f t="array" aca="1" ref="DQ39" ca="1">IFERROR(IF(AND(НачЦ_ИнвП_Дата&lt;=DQ$3,КИнвП_Дата&gt;DQ$3),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*INDEX(Коэф.закупка_год_огурец[],MATCH($A39,Коэф.закупка_год_огурец[1],0),MATCH(MONTH(DQ$3),КЗ!$1:$1,0)),""),0)</f>
        <v>0</v>
      </c>
      <c r="DR39" s="551" cm="1">
        <f t="array" aca="1" ref="DR39" ca="1">IFERROR(IF(AND(НачЦ_ИнвП_Дата&lt;=DR$3,КИнвП_Дата&gt;DR$3),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*INDEX(Коэф.закупка_год_огурец[],MATCH($A39,Коэф.закупка_год_огурец[1],0),MATCH(MONTH(DR$3),КЗ!$1:$1,0)),""),0)</f>
        <v>0</v>
      </c>
      <c r="DS39" s="551" cm="1">
        <f t="array" aca="1" ref="DS39" ca="1">IFERROR(IF(AND(НачЦ_ИнвП_Дата&lt;=DS$3,КИнвП_Дата&gt;DS$3),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*INDEX(Коэф.закупка_год_огурец[],MATCH($A39,Коэф.закупка_год_огурец[1],0),MATCH(MONTH(DS$3),КЗ!$1:$1,0)),""),0)</f>
        <v>0</v>
      </c>
      <c r="DT39" s="551" cm="1">
        <f t="array" aca="1" ref="DT39" ca="1">IFERROR(IF(AND(НачЦ_ИнвП_Дата&lt;=DT$3,КИнвП_Дата&gt;DT$3),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*INDEX(Коэф.закупка_год_огурец[],MATCH($A39,Коэф.закупка_год_огурец[1],0),MATCH(MONTH(DT$3),КЗ!$1:$1,0)),""),0)</f>
        <v>0</v>
      </c>
      <c r="DU39" s="551" cm="1">
        <f t="array" aca="1" ref="DU39" ca="1">IFERROR(IF(AND(НачЦ_ИнвП_Дата&lt;=DU$3,КИнвП_Дата&gt;DU$3),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*INDEX(Коэф.закупка_год_огурец[],MATCH($A39,Коэф.закупка_год_огурец[1],0),MATCH(MONTH(DU$3),КЗ!$1:$1,0)),""),0)</f>
        <v>0</v>
      </c>
      <c r="DV39" s="551" cm="1">
        <f t="array" aca="1" ref="DV39" ca="1">IFERROR(IF(AND(НачЦ_ИнвП_Дата&lt;=DV$3,КИнвП_Дата&gt;DV$3),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*INDEX(Коэф.закупка_год_огурец[],MATCH($A39,Коэф.закупка_год_огурец[1],0),MATCH(MONTH(DV$3),КЗ!$1:$1,0)),""),0)</f>
        <v>0</v>
      </c>
      <c r="DW39" s="551" cm="1">
        <f t="array" aca="1" ref="DW39" ca="1">IFERROR(IF(AND(НачЦ_ИнвП_Дата&lt;=DW$3,КИнвП_Дата&gt;DW$3),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*INDEX(Коэф.закупка_год_огурец[],MATCH($A39,Коэф.закупка_год_огурец[1],0),MATCH(MONTH(DW$3),КЗ!$1:$1,0)),""),0)</f>
        <v>13.9691153</v>
      </c>
      <c r="DX39" s="551" cm="1">
        <f t="array" aca="1" ref="DX39" ca="1">IFERROR(IF(AND(НачЦ_ИнвП_Дата&lt;=DX$3,КИнвП_Дата&gt;DX$3),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*INDEX(Коэф.закупка_год_огурец[],MATCH($A39,Коэф.закупка_год_огурец[1],0),MATCH(MONTH(DX$3),КЗ!$1:$1,0)),""),0)</f>
        <v>0</v>
      </c>
      <c r="DY39" s="551" cm="1">
        <f t="array" aca="1" ref="DY39" ca="1">IFERROR(IF(AND(НачЦ_ИнвП_Дата&lt;=DY$3,КИнвП_Дата&gt;DY$3),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*INDEX(Коэф.закупка_год_огурец[],MATCH($A39,Коэф.закупка_год_огурец[1],0),MATCH(MONTH(DY$3),КЗ!$1:$1,0)),""),0)</f>
        <v>0</v>
      </c>
      <c r="DZ39" s="551" cm="1">
        <f t="array" aca="1" ref="DZ39" ca="1">IFERROR(IF(AND(НачЦ_ИнвП_Дата&lt;=DZ$3,КИнвП_Дата&gt;DZ$3),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*INDEX(Коэф.закупка_год_огурец[],MATCH($A39,Коэф.закупка_год_огурец[1],0),MATCH(MONTH(DZ$3),КЗ!$1:$1,0)),""),0)</f>
        <v>13.9691153</v>
      </c>
      <c r="EA39" s="552">
        <f t="shared" ca="1" si="1401"/>
        <v>27.938230600000001</v>
      </c>
      <c r="EB39" s="551" cm="1">
        <f t="array" aca="1" ref="EB39" ca="1">IFERROR(IF(AND(НачЦ_ИнвП_Дата&lt;=EB$3,КИнвП_Дата&gt;EB$3),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*INDEX(Коэф.закупка_год_огурец[],MATCH($A39,Коэф.закупка_год_огурец[1],0),MATCH(MONTH(EB$3),КЗ!$1:$1,0)),""),0)</f>
        <v>0</v>
      </c>
      <c r="EC39" s="551" cm="1">
        <f t="array" aca="1" ref="EC39" ca="1">IFERROR(IF(AND(НачЦ_ИнвП_Дата&lt;=EC$3,КИнвП_Дата&gt;EC$3),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*INDEX(Коэф.закупка_год_огурец[],MATCH($A39,Коэф.закупка_год_огурец[1],0),MATCH(MONTH(EC$3),КЗ!$1:$1,0)),""),0)</f>
        <v>0</v>
      </c>
      <c r="ED39" s="551" cm="1">
        <f t="array" aca="1" ref="ED39" ca="1">IFERROR(IF(AND(НачЦ_ИнвП_Дата&lt;=ED$3,КИнвП_Дата&gt;ED$3),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*INDEX(Коэф.закупка_год_огурец[],MATCH($A39,Коэф.закупка_год_огурец[1],0),MATCH(MONTH(ED$3),КЗ!$1:$1,0)),""),0)</f>
        <v>0</v>
      </c>
      <c r="EE39" s="551" cm="1">
        <f t="array" aca="1" ref="EE39" ca="1">IFERROR(IF(AND(НачЦ_ИнвП_Дата&lt;=EE$3,КИнвП_Дата&gt;EE$3),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*INDEX(Коэф.закупка_год_огурец[],MATCH($A39,Коэф.закупка_год_огурец[1],0),MATCH(MONTH(EE$3),КЗ!$1:$1,0)),""),0)</f>
        <v>0</v>
      </c>
      <c r="EF39" s="551" cm="1">
        <f t="array" aca="1" ref="EF39" ca="1">IFERROR(IF(AND(НачЦ_ИнвП_Дата&lt;=EF$3,КИнвП_Дата&gt;EF$3),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*INDEX(Коэф.закупка_год_огурец[],MATCH($A39,Коэф.закупка_год_огурец[1],0),MATCH(MONTH(EF$3),КЗ!$1:$1,0)),""),0)</f>
        <v>0</v>
      </c>
      <c r="EG39" s="551" cm="1">
        <f t="array" aca="1" ref="EG39" ca="1">IFERROR(IF(AND(НачЦ_ИнвП_Дата&lt;=EG$3,КИнвП_Дата&gt;EG$3),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*INDEX(Коэф.закупка_год_огурец[],MATCH($A39,Коэф.закупка_год_огурец[1],0),MATCH(MONTH(EG$3),КЗ!$1:$1,0)),""),0)</f>
        <v>0</v>
      </c>
      <c r="EH39" s="551" cm="1">
        <f t="array" aca="1" ref="EH39" ca="1">IFERROR(IF(AND(НачЦ_ИнвП_Дата&lt;=EH$3,КИнвП_Дата&gt;EH$3),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*INDEX(Коэф.закупка_год_огурец[],MATCH($A39,Коэф.закупка_год_огурец[1],0),MATCH(MONTH(EH$3),КЗ!$1:$1,0)),""),0)</f>
        <v>0</v>
      </c>
      <c r="EI39" s="551" cm="1">
        <f t="array" aca="1" ref="EI39" ca="1">IFERROR(IF(AND(НачЦ_ИнвП_Дата&lt;=EI$3,КИнвП_Дата&gt;EI$3),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*INDEX(Коэф.закупка_год_огурец[],MATCH($A39,Коэф.закупка_год_огурец[1],0),MATCH(MONTH(EI$3),КЗ!$1:$1,0)),""),0)</f>
        <v>0</v>
      </c>
      <c r="EJ39" s="551" cm="1">
        <f t="array" aca="1" ref="EJ39" ca="1">IFERROR(IF(AND(НачЦ_ИнвП_Дата&lt;=EJ$3,КИнвП_Дата&gt;EJ$3),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*INDEX(Коэф.закупка_год_огурец[],MATCH($A39,Коэф.закупка_год_огурец[1],0),MATCH(MONTH(EJ$3),КЗ!$1:$1,0)),""),0)</f>
        <v>13.9691153</v>
      </c>
      <c r="EK39" s="551" cm="1">
        <f t="array" aca="1" ref="EK39" ca="1">IFERROR(IF(AND(НачЦ_ИнвП_Дата&lt;=EK$3,КИнвП_Дата&gt;EK$3),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*INDEX(Коэф.закупка_год_огурец[],MATCH($A39,Коэф.закупка_год_огурец[1],0),MATCH(MONTH(EK$3),КЗ!$1:$1,0)),""),0)</f>
        <v>0</v>
      </c>
      <c r="EL39" s="551" cm="1">
        <f t="array" aca="1" ref="EL39" ca="1">IFERROR(IF(AND(НачЦ_ИнвП_Дата&lt;=EL$3,КИнвП_Дата&gt;EL$3),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*INDEX(Коэф.закупка_год_огурец[],MATCH($A39,Коэф.закупка_год_огурец[1],0),MATCH(MONTH(EL$3),КЗ!$1:$1,0)),""),0)</f>
        <v>0</v>
      </c>
      <c r="EM39" s="551" cm="1">
        <f t="array" aca="1" ref="EM39" ca="1">IFERROR(IF(AND(НачЦ_ИнвП_Дата&lt;=EM$3,КИнвП_Дата&gt;EM$3),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*INDEX(Коэф.закупка_год_огурец[],MATCH($A39,Коэф.закупка_год_огурец[1],0),MATCH(MONTH(EM$3),КЗ!$1:$1,0)),""),0)</f>
        <v>13.9691153</v>
      </c>
      <c r="EN39" s="552">
        <f t="shared" ca="1" si="1403"/>
        <v>27.938230600000001</v>
      </c>
      <c r="EO39" s="551" cm="1">
        <f t="array" aca="1" ref="EO39" ca="1">IFERROR(IF(AND(НачЦ_ИнвП_Дата&lt;=EO$3,КИнвП_Дата&gt;EO$3),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*INDEX(Коэф.закупка_год_огурец[],MATCH($A39,Коэф.закупка_год_огурец[1],0),MATCH(MONTH(EO$3),КЗ!$1:$1,0)),""),0)</f>
        <v>0</v>
      </c>
      <c r="EP39" s="551" cm="1">
        <f t="array" aca="1" ref="EP39" ca="1">IFERROR(IF(AND(НачЦ_ИнвП_Дата&lt;=EP$3,КИнвП_Дата&gt;EP$3),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*INDEX(Коэф.закупка_год_огурец[],MATCH($A39,Коэф.закупка_год_огурец[1],0),MATCH(MONTH(EP$3),КЗ!$1:$1,0)),""),0)</f>
        <v>0</v>
      </c>
      <c r="EQ39" s="551" cm="1">
        <f t="array" aca="1" ref="EQ39" ca="1">IFERROR(IF(AND(НачЦ_ИнвП_Дата&lt;=EQ$3,КИнвП_Дата&gt;EQ$3),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*INDEX(Коэф.закупка_год_огурец[],MATCH($A39,Коэф.закупка_год_огурец[1],0),MATCH(MONTH(EQ$3),КЗ!$1:$1,0)),""),0)</f>
        <v>0</v>
      </c>
      <c r="ER39" s="551" cm="1">
        <f t="array" aca="1" ref="ER39" ca="1">IFERROR(IF(AND(НачЦ_ИнвП_Дата&lt;=ER$3,КИнвП_Дата&gt;ER$3),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*INDEX(Коэф.закупка_год_огурец[],MATCH($A39,Коэф.закупка_год_огурец[1],0),MATCH(MONTH(ER$3),КЗ!$1:$1,0)),""),0)</f>
        <v>0</v>
      </c>
      <c r="ES39" s="551" cm="1">
        <f t="array" aca="1" ref="ES39" ca="1">IFERROR(IF(AND(НачЦ_ИнвП_Дата&lt;=ES$3,КИнвП_Дата&gt;ES$3),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*INDEX(Коэф.закупка_год_огурец[],MATCH($A39,Коэф.закупка_год_огурец[1],0),MATCH(MONTH(ES$3),КЗ!$1:$1,0)),""),0)</f>
        <v>0</v>
      </c>
      <c r="ET39" s="551" cm="1">
        <f t="array" aca="1" ref="ET39" ca="1">IFERROR(IF(AND(НачЦ_ИнвП_Дата&lt;=ET$3,КИнвП_Дата&gt;ET$3),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*INDEX(Коэф.закупка_год_огурец[],MATCH($A39,Коэф.закупка_год_огурец[1],0),MATCH(MONTH(ET$3),КЗ!$1:$1,0)),""),0)</f>
        <v>0</v>
      </c>
      <c r="EU39" s="551" cm="1">
        <f t="array" aca="1" ref="EU39" ca="1">IFERROR(IF(AND(НачЦ_ИнвП_Дата&lt;=EU$3,КИнвП_Дата&gt;EU$3),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*INDEX(Коэф.закупка_год_огурец[],MATCH($A39,Коэф.закупка_год_огурец[1],0),MATCH(MONTH(EU$3),КЗ!$1:$1,0)),""),0)</f>
        <v>0</v>
      </c>
      <c r="EV39" s="551" cm="1">
        <f t="array" aca="1" ref="EV39" ca="1">IFERROR(IF(AND(НачЦ_ИнвП_Дата&lt;=EV$3,КИнвП_Дата&gt;EV$3),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*INDEX(Коэф.закупка_год_огурец[],MATCH($A39,Коэф.закупка_год_огурец[1],0),MATCH(MONTH(EV$3),КЗ!$1:$1,0)),""),0)</f>
        <v>0</v>
      </c>
      <c r="EW39" s="551" cm="1">
        <f t="array" aca="1" ref="EW39" ca="1">IFERROR(IF(AND(НачЦ_ИнвП_Дата&lt;=EW$3,КИнвП_Дата&gt;EW$3),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*INDEX(Коэф.закупка_год_огурец[],MATCH($A39,Коэф.закупка_год_огурец[1],0),MATCH(MONTH(EW$3),КЗ!$1:$1,0)),""),0)</f>
        <v>13.9691153</v>
      </c>
      <c r="EX39" s="551" cm="1">
        <f t="array" aca="1" ref="EX39" ca="1">IFERROR(IF(AND(НачЦ_ИнвП_Дата&lt;=EX$3,КИнвП_Дата&gt;EX$3),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*INDEX(Коэф.закупка_год_огурец[],MATCH($A39,Коэф.закупка_год_огурец[1],0),MATCH(MONTH(EX$3),КЗ!$1:$1,0)),""),0)</f>
        <v>0</v>
      </c>
      <c r="EY39" s="551" cm="1">
        <f t="array" aca="1" ref="EY39" ca="1">IFERROR(IF(AND(НачЦ_ИнвП_Дата&lt;=EY$3,КИнвП_Дата&gt;EY$3),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*INDEX(Коэф.закупка_год_огурец[],MATCH($A39,Коэф.закупка_год_огурец[1],0),MATCH(MONTH(EY$3),КЗ!$1:$1,0)),""),0)</f>
        <v>0</v>
      </c>
      <c r="EZ39" s="551" cm="1">
        <f t="array" aca="1" ref="EZ39" ca="1">IFERROR(IF(AND(НачЦ_ИнвП_Дата&lt;=EZ$3,КИнвП_Дата&gt;EZ$3),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*INDEX(Коэф.закупка_год_огурец[],MATCH($A39,Коэф.закупка_год_огурец[1],0),MATCH(MONTH(EZ$3),КЗ!$1:$1,0)),""),0)</f>
        <v>13.9691153</v>
      </c>
      <c r="FA39" s="552">
        <f t="shared" ca="1" si="1405"/>
        <v>27.938230600000001</v>
      </c>
      <c r="FB39" s="551" cm="1">
        <f t="array" aca="1" ref="FB39" ca="1">IFERROR(IF(AND(НачЦ_ИнвП_Дата&lt;=FB$3,КИнвП_Дата&gt;FB$3),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*INDEX(Коэф.закупка_год_огурец[],MATCH($A39,Коэф.закупка_год_огурец[1],0),MATCH(MONTH(FB$3),КЗ!$1:$1,0)),""),0)</f>
        <v>0</v>
      </c>
      <c r="FC39" s="551" cm="1">
        <f t="array" aca="1" ref="FC39" ca="1">IFERROR(IF(AND(НачЦ_ИнвП_Дата&lt;=FC$3,КИнвП_Дата&gt;FC$3),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*INDEX(Коэф.закупка_год_огурец[],MATCH($A39,Коэф.закупка_год_огурец[1],0),MATCH(MONTH(FC$3),КЗ!$1:$1,0)),""),0)</f>
        <v>0</v>
      </c>
      <c r="FD39" s="551" cm="1">
        <f t="array" aca="1" ref="FD39" ca="1">IFERROR(IF(AND(НачЦ_ИнвП_Дата&lt;=FD$3,КИнвП_Дата&gt;FD$3),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*INDEX(Коэф.закупка_год_огурец[],MATCH($A39,Коэф.закупка_год_огурец[1],0),MATCH(MONTH(FD$3),КЗ!$1:$1,0)),""),0)</f>
        <v>0</v>
      </c>
      <c r="FE39" s="551" cm="1">
        <f t="array" aca="1" ref="FE39" ca="1">IFERROR(IF(AND(НачЦ_ИнвП_Дата&lt;=FE$3,КИнвП_Дата&gt;FE$3),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*INDEX(Коэф.закупка_год_огурец[],MATCH($A39,Коэф.закупка_год_огурец[1],0),MATCH(MONTH(FE$3),КЗ!$1:$1,0)),""),0)</f>
        <v>0</v>
      </c>
      <c r="FF39" s="551" cm="1">
        <f t="array" aca="1" ref="FF39" ca="1">IFERROR(IF(AND(НачЦ_ИнвП_Дата&lt;=FF$3,КИнвП_Дата&gt;FF$3),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*INDEX(Коэф.закупка_год_огурец[],MATCH($A39,Коэф.закупка_год_огурец[1],0),MATCH(MONTH(FF$3),КЗ!$1:$1,0)),""),0)</f>
        <v>0</v>
      </c>
      <c r="FG39" s="551" cm="1">
        <f t="array" aca="1" ref="FG39" ca="1">IFERROR(IF(AND(НачЦ_ИнвП_Дата&lt;=FG$3,КИнвП_Дата&gt;FG$3),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*INDEX(Коэф.закупка_год_огурец[],MATCH($A39,Коэф.закупка_год_огурец[1],0),MATCH(MONTH(FG$3),КЗ!$1:$1,0)),""),0)</f>
        <v>0</v>
      </c>
      <c r="FH39" s="551" cm="1">
        <f t="array" aca="1" ref="FH39" ca="1">IFERROR(IF(AND(НачЦ_ИнвП_Дата&lt;=FH$3,КИнвП_Дата&gt;FH$3),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*INDEX(Коэф.закупка_год_огурец[],MATCH($A39,Коэф.закупка_год_огурец[1],0),MATCH(MONTH(FH$3),КЗ!$1:$1,0)),""),0)</f>
        <v>0</v>
      </c>
      <c r="FI39" s="551" cm="1">
        <f t="array" aca="1" ref="FI39" ca="1">IFERROR(IF(AND(НачЦ_ИнвП_Дата&lt;=FI$3,КИнвП_Дата&gt;FI$3),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*INDEX(Коэф.закупка_год_огурец[],MATCH($A39,Коэф.закупка_год_огурец[1],0),MATCH(MONTH(FI$3),КЗ!$1:$1,0)),""),0)</f>
        <v>0</v>
      </c>
      <c r="FJ39" s="551" cm="1">
        <f t="array" aca="1" ref="FJ39" ca="1">IFERROR(IF(AND(НачЦ_ИнвП_Дата&lt;=FJ$3,КИнвП_Дата&gt;FJ$3),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*INDEX(Коэф.закупка_год_огурец[],MATCH($A39,Коэф.закупка_год_огурец[1],0),MATCH(MONTH(FJ$3),КЗ!$1:$1,0)),""),0)</f>
        <v>13.9691153</v>
      </c>
      <c r="FK39" s="551" cm="1">
        <f t="array" aca="1" ref="FK39" ca="1">IFERROR(IF(AND(НачЦ_ИнвП_Дата&lt;=FK$3,КИнвП_Дата&gt;FK$3),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*INDEX(Коэф.закупка_год_огурец[],MATCH($A39,Коэф.закупка_год_огурец[1],0),MATCH(MONTH(FK$3),КЗ!$1:$1,0)),""),0)</f>
        <v>0</v>
      </c>
      <c r="FL39" s="551" cm="1">
        <f t="array" aca="1" ref="FL39" ca="1">IFERROR(IF(AND(НачЦ_ИнвП_Дата&lt;=FL$3,КИнвП_Дата&gt;FL$3),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*INDEX(Коэф.закупка_год_огурец[],MATCH($A39,Коэф.закупка_год_огурец[1],0),MATCH(MONTH(FL$3),КЗ!$1:$1,0)),""),0)</f>
        <v>0</v>
      </c>
      <c r="FM39" s="551" cm="1">
        <f t="array" aca="1" ref="FM39" ca="1">IFERROR(IF(AND(НачЦ_ИнвП_Дата&lt;=FM$3,КИнвП_Дата&gt;FM$3),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*INDEX(Коэф.закупка_год_огурец[],MATCH($A39,Коэф.закупка_год_огурец[1],0),MATCH(MONTH(FM$3),КЗ!$1:$1,0)),""),0)</f>
        <v>13.9691153</v>
      </c>
      <c r="FN39" s="552">
        <f t="shared" ca="1" si="1407"/>
        <v>27.938230600000001</v>
      </c>
      <c r="FO39" s="551" cm="1">
        <f t="array" aca="1" ref="FO39" ca="1">IFERROR(IF(AND(НачЦ_ИнвП_Дата&lt;=FO$3,КИнвП_Дата&gt;FO$3),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*INDEX(Коэф.закупка_год_огурец[],MATCH($A39,Коэф.закупка_год_огурец[1],0),MATCH(MONTH(FO$3),КЗ!$1:$1,0)),""),0)</f>
        <v>0</v>
      </c>
      <c r="FP39" s="551" cm="1">
        <f t="array" aca="1" ref="FP39" ca="1">IFERROR(IF(AND(НачЦ_ИнвП_Дата&lt;=FP$3,КИнвП_Дата&gt;FP$3),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*INDEX(Коэф.закупка_год_огурец[],MATCH($A39,Коэф.закупка_год_огурец[1],0),MATCH(MONTH(FP$3),КЗ!$1:$1,0)),""),0)</f>
        <v>0</v>
      </c>
      <c r="FQ39" s="551" cm="1">
        <f t="array" aca="1" ref="FQ39" ca="1">IFERROR(IF(AND(НачЦ_ИнвП_Дата&lt;=FQ$3,КИнвП_Дата&gt;FQ$3),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*INDEX(Коэф.закупка_год_огурец[],MATCH($A39,Коэф.закупка_год_огурец[1],0),MATCH(MONTH(FQ$3),КЗ!$1:$1,0)),""),0)</f>
        <v>0</v>
      </c>
      <c r="FR39" s="551" cm="1">
        <f t="array" aca="1" ref="FR39" ca="1">IFERROR(IF(AND(НачЦ_ИнвП_Дата&lt;=FR$3,КИнвП_Дата&gt;FR$3),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*INDEX(Коэф.закупка_год_огурец[],MATCH($A39,Коэф.закупка_год_огурец[1],0),MATCH(MONTH(FR$3),КЗ!$1:$1,0)),""),0)</f>
        <v>0</v>
      </c>
      <c r="FS39" s="551" cm="1">
        <f t="array" aca="1" ref="FS39" ca="1">IFERROR(IF(AND(НачЦ_ИнвП_Дата&lt;=FS$3,КИнвП_Дата&gt;FS$3),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*INDEX(Коэф.закупка_год_огурец[],MATCH($A39,Коэф.закупка_год_огурец[1],0),MATCH(MONTH(FS$3),КЗ!$1:$1,0)),""),0)</f>
        <v>0</v>
      </c>
      <c r="FT39" s="551" cm="1">
        <f t="array" aca="1" ref="FT39" ca="1">IFERROR(IF(AND(НачЦ_ИнвП_Дата&lt;=FT$3,КИнвП_Дата&gt;FT$3),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*INDEX(Коэф.закупка_год_огурец[],MATCH($A39,Коэф.закупка_год_огурец[1],0),MATCH(MONTH(FT$3),КЗ!$1:$1,0)),""),0)</f>
        <v>0</v>
      </c>
      <c r="FU39" s="551" cm="1">
        <f t="array" aca="1" ref="FU39" ca="1">IFERROR(IF(AND(НачЦ_ИнвП_Дата&lt;=FU$3,КИнвП_Дата&gt;FU$3),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*INDEX(Коэф.закупка_год_огурец[],MATCH($A39,Коэф.закупка_год_огурец[1],0),MATCH(MONTH(FU$3),КЗ!$1:$1,0)),""),0)</f>
        <v>0</v>
      </c>
      <c r="FV39" s="551" cm="1">
        <f t="array" aca="1" ref="FV39" ca="1">IFERROR(IF(AND(НачЦ_ИнвП_Дата&lt;=FV$3,КИнвП_Дата&gt;FV$3),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*INDEX(Коэф.закупка_год_огурец[],MATCH($A39,Коэф.закупка_год_огурец[1],0),MATCH(MONTH(FV$3),КЗ!$1:$1,0)),""),0)</f>
        <v>0</v>
      </c>
      <c r="FW39" s="551" cm="1">
        <f t="array" aca="1" ref="FW39" ca="1">IFERROR(IF(AND(НачЦ_ИнвП_Дата&lt;=FW$3,КИнвП_Дата&gt;FW$3),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*INDEX(Коэф.закупка_год_огурец[],MATCH($A39,Коэф.закупка_год_огурец[1],0),MATCH(MONTH(FW$3),КЗ!$1:$1,0)),""),0)</f>
        <v>13.9691153</v>
      </c>
      <c r="FX39" s="551" cm="1">
        <f t="array" aca="1" ref="FX39" ca="1">IFERROR(IF(AND(НачЦ_ИнвП_Дата&lt;=FX$3,КИнвП_Дата&gt;FX$3),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*INDEX(Коэф.закупка_год_огурец[],MATCH($A39,Коэф.закупка_год_огурец[1],0),MATCH(MONTH(FX$3),КЗ!$1:$1,0)),""),0)</f>
        <v>0</v>
      </c>
      <c r="FY39" s="551" cm="1">
        <f t="array" aca="1" ref="FY39" ca="1">IFERROR(IF(AND(НачЦ_ИнвП_Дата&lt;=FY$3,КИнвП_Дата&gt;FY$3),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*INDEX(Коэф.закупка_год_огурец[],MATCH($A39,Коэф.закупка_год_огурец[1],0),MATCH(MONTH(FY$3),КЗ!$1:$1,0)),""),0)</f>
        <v>0</v>
      </c>
      <c r="FZ39" s="551" cm="1">
        <f t="array" aca="1" ref="FZ39" ca="1">IFERROR(IF(AND(НачЦ_ИнвП_Дата&lt;=FZ$3,КИнвП_Дата&gt;FZ$3),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*INDEX(Коэф.закупка_год_огурец[],MATCH($A39,Коэф.закупка_год_огурец[1],0),MATCH(MONTH(FZ$3),КЗ!$1:$1,0)),""),0)</f>
        <v>13.9691153</v>
      </c>
      <c r="GA39" s="552">
        <f t="shared" ca="1" si="1409"/>
        <v>27.938230600000001</v>
      </c>
      <c r="GB39" s="551" cm="1">
        <f t="array" aca="1" ref="GB39" ca="1">IFERROR(IF(AND(НачЦ_ИнвП_Дата&lt;=GB$3,КИнвП_Дата&gt;GB$3),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*INDEX(Коэф.закупка_год_огурец[],MATCH($A39,Коэф.закупка_год_огурец[1],0),MATCH(MONTH(GB$3),КЗ!$1:$1,0)),""),0)</f>
        <v>0</v>
      </c>
      <c r="GC39" s="551" cm="1">
        <f t="array" aca="1" ref="GC39" ca="1">IFERROR(IF(AND(НачЦ_ИнвП_Дата&lt;=GC$3,КИнвП_Дата&gt;GC$3),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*INDEX(Коэф.закупка_год_огурец[],MATCH($A39,Коэф.закупка_год_огурец[1],0),MATCH(MONTH(GC$3),КЗ!$1:$1,0)),""),0)</f>
        <v>0</v>
      </c>
      <c r="GD39" s="551" cm="1">
        <f t="array" aca="1" ref="GD39" ca="1">IFERROR(IF(AND(НачЦ_ИнвП_Дата&lt;=GD$3,КИнвП_Дата&gt;GD$3),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*INDEX(Коэф.закупка_год_огурец[],MATCH($A39,Коэф.закупка_год_огурец[1],0),MATCH(MONTH(GD$3),КЗ!$1:$1,0)),""),0)</f>
        <v>0</v>
      </c>
      <c r="GE39" s="551" cm="1">
        <f t="array" aca="1" ref="GE39" ca="1">IFERROR(IF(AND(НачЦ_ИнвП_Дата&lt;=GE$3,КИнвП_Дата&gt;GE$3),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*INDEX(Коэф.закупка_год_огурец[],MATCH($A39,Коэф.закупка_год_огурец[1],0),MATCH(MONTH(GE$3),КЗ!$1:$1,0)),""),0)</f>
        <v>0</v>
      </c>
      <c r="GF39" s="551" cm="1">
        <f t="array" aca="1" ref="GF39" ca="1">IFERROR(IF(AND(НачЦ_ИнвП_Дата&lt;=GF$3,КИнвП_Дата&gt;GF$3),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*INDEX(Коэф.закупка_год_огурец[],MATCH($A39,Коэф.закупка_год_огурец[1],0),MATCH(MONTH(GF$3),КЗ!$1:$1,0)),""),0)</f>
        <v>0</v>
      </c>
      <c r="GG39" s="551" cm="1">
        <f t="array" aca="1" ref="GG39" ca="1">IFERROR(IF(AND(НачЦ_ИнвП_Дата&lt;=GG$3,КИнвП_Дата&gt;GG$3),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*INDEX(Коэф.закупка_год_огурец[],MATCH($A39,Коэф.закупка_год_огурец[1],0),MATCH(MONTH(GG$3),КЗ!$1:$1,0)),""),0)</f>
        <v>0</v>
      </c>
      <c r="GH39" s="551" cm="1">
        <f t="array" aca="1" ref="GH39" ca="1">IFERROR(IF(AND(НачЦ_ИнвП_Дата&lt;=GH$3,КИнвП_Дата&gt;GH$3),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*INDEX(Коэф.закупка_год_огурец[],MATCH($A39,Коэф.закупка_год_огурец[1],0),MATCH(MONTH(GH$3),КЗ!$1:$1,0)),""),0)</f>
        <v>0</v>
      </c>
      <c r="GI39" s="551" cm="1">
        <f t="array" aca="1" ref="GI39" ca="1">IFERROR(IF(AND(НачЦ_ИнвП_Дата&lt;=GI$3,КИнвП_Дата&gt;GI$3),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*INDEX(Коэф.закупка_год_огурец[],MATCH($A39,Коэф.закупка_год_огурец[1],0),MATCH(MONTH(GI$3),КЗ!$1:$1,0)),""),0)</f>
        <v>0</v>
      </c>
      <c r="GJ39" s="551" cm="1">
        <f t="array" aca="1" ref="GJ39" ca="1">IFERROR(IF(AND(НачЦ_ИнвП_Дата&lt;=GJ$3,КИнвП_Дата&gt;GJ$3),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*INDEX(Коэф.закупка_год_огурец[],MATCH($A39,Коэф.закупка_год_огурец[1],0),MATCH(MONTH(GJ$3),КЗ!$1:$1,0)),""),0)</f>
        <v>13.9691153</v>
      </c>
      <c r="GK39" s="551" cm="1">
        <f t="array" aca="1" ref="GK39" ca="1">IFERROR(IF(AND(НачЦ_ИнвП_Дата&lt;=GK$3,КИнвП_Дата&gt;GK$3),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*INDEX(Коэф.закупка_год_огурец[],MATCH($A39,Коэф.закупка_год_огурец[1],0),MATCH(MONTH(GK$3),КЗ!$1:$1,0)),""),0)</f>
        <v>0</v>
      </c>
      <c r="GL39" s="551" cm="1">
        <f t="array" aca="1" ref="GL39" ca="1">IFERROR(IF(AND(НачЦ_ИнвП_Дата&lt;=GL$3,КИнвП_Дата&gt;GL$3),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*INDEX(Коэф.закупка_год_огурец[],MATCH($A39,Коэф.закупка_год_огурец[1],0),MATCH(MONTH(GL$3),КЗ!$1:$1,0)),""),0)</f>
        <v>0</v>
      </c>
      <c r="GM39" s="551" cm="1">
        <f t="array" aca="1" ref="GM39" ca="1">IFERROR(IF(AND(НачЦ_ИнвП_Дата&lt;=GM$3,КИнвП_Дата&gt;GM$3),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*INDEX(Коэф.закупка_год_огурец[],MATCH($A39,Коэф.закупка_год_огурец[1],0),MATCH(MONTH(GM$3),КЗ!$1:$1,0)),""),0)</f>
        <v>13.9691153</v>
      </c>
      <c r="GN39" s="552">
        <f t="shared" ca="1" si="1411"/>
        <v>27.938230600000001</v>
      </c>
      <c r="GO39" s="551" cm="1">
        <f t="array" aca="1" ref="GO39" ca="1">IFERROR(IF(AND(НачЦ_ИнвП_Дата&lt;=GO$3,КИнвП_Дата&gt;GO$3),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*INDEX(Коэф.закупка_год_огурец[],MATCH($A39,Коэф.закупка_год_огурец[1],0),MATCH(MONTH(GO$3),КЗ!$1:$1,0)),""),0)</f>
        <v>0</v>
      </c>
      <c r="GP39" s="551" cm="1">
        <f t="array" aca="1" ref="GP39" ca="1">IFERROR(IF(AND(НачЦ_ИнвП_Дата&lt;=GP$3,КИнвП_Дата&gt;GP$3),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*INDEX(Коэф.закупка_год_огурец[],MATCH($A39,Коэф.закупка_год_огурец[1],0),MATCH(MONTH(GP$3),КЗ!$1:$1,0)),""),0)</f>
        <v>0</v>
      </c>
      <c r="GQ39" s="551" cm="1">
        <f t="array" aca="1" ref="GQ39" ca="1">IFERROR(IF(AND(НачЦ_ИнвП_Дата&lt;=GQ$3,КИнвП_Дата&gt;GQ$3),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*INDEX(Коэф.закупка_год_огурец[],MATCH($A39,Коэф.закупка_год_огурец[1],0),MATCH(MONTH(GQ$3),КЗ!$1:$1,0)),""),0)</f>
        <v>0</v>
      </c>
      <c r="GR39" s="551" cm="1">
        <f t="array" aca="1" ref="GR39" ca="1">IFERROR(IF(AND(НачЦ_ИнвП_Дата&lt;=GR$3,КИнвП_Дата&gt;GR$3),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*INDEX(Коэф.закупка_год_огурец[],MATCH($A39,Коэф.закупка_год_огурец[1],0),MATCH(MONTH(GR$3),КЗ!$1:$1,0)),""),0)</f>
        <v>0</v>
      </c>
      <c r="GS39" s="551" cm="1">
        <f t="array" aca="1" ref="GS39" ca="1">IFERROR(IF(AND(НачЦ_ИнвП_Дата&lt;=GS$3,КИнвП_Дата&gt;GS$3),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*INDEX(Коэф.закупка_год_огурец[],MATCH($A39,Коэф.закупка_год_огурец[1],0),MATCH(MONTH(GS$3),КЗ!$1:$1,0)),""),0)</f>
        <v>0</v>
      </c>
      <c r="GT39" s="551" cm="1">
        <f t="array" aca="1" ref="GT39" ca="1">IFERROR(IF(AND(НачЦ_ИнвП_Дата&lt;=GT$3,КИнвП_Дата&gt;GT$3),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*INDEX(Коэф.закупка_год_огурец[],MATCH($A39,Коэф.закупка_год_огурец[1],0),MATCH(MONTH(GT$3),КЗ!$1:$1,0)),""),0)</f>
        <v>0</v>
      </c>
      <c r="GU39" s="551" cm="1">
        <f t="array" aca="1" ref="GU39" ca="1">IFERROR(IF(AND(НачЦ_ИнвП_Дата&lt;=GU$3,КИнвП_Дата&gt;GU$3),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*INDEX(Коэф.закупка_год_огурец[],MATCH($A39,Коэф.закупка_год_огурец[1],0),MATCH(MONTH(GU$3),КЗ!$1:$1,0)),""),0)</f>
        <v>0</v>
      </c>
      <c r="GV39" s="551" cm="1">
        <f t="array" aca="1" ref="GV39" ca="1">IFERROR(IF(AND(НачЦ_ИнвП_Дата&lt;=GV$3,КИнвП_Дата&gt;GV$3),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*INDEX(Коэф.закупка_год_огурец[],MATCH($A39,Коэф.закупка_год_огурец[1],0),MATCH(MONTH(GV$3),КЗ!$1:$1,0)),""),0)</f>
        <v>0</v>
      </c>
      <c r="GW39" s="551" cm="1">
        <f t="array" aca="1" ref="GW39" ca="1">IFERROR(IF(AND(НачЦ_ИнвП_Дата&lt;=GW$3,КИнвП_Дата&gt;GW$3),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*INDEX(Коэф.закупка_год_огурец[],MATCH($A39,Коэф.закупка_год_огурец[1],0),MATCH(MONTH(GW$3),КЗ!$1:$1,0)),""),0)</f>
        <v>13.9691153</v>
      </c>
      <c r="GX39" s="551" cm="1">
        <f t="array" aca="1" ref="GX39" ca="1">IFERROR(IF(AND(НачЦ_ИнвП_Дата&lt;=GX$3,КИнвП_Дата&gt;GX$3),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*INDEX(Коэф.закупка_год_огурец[],MATCH($A39,Коэф.закупка_год_огурец[1],0),MATCH(MONTH(GX$3),КЗ!$1:$1,0)),""),0)</f>
        <v>0</v>
      </c>
      <c r="GY39" s="551" cm="1">
        <f t="array" aca="1" ref="GY39" ca="1">IFERROR(IF(AND(НачЦ_ИнвП_Дата&lt;=GY$3,КИнвП_Дата&gt;GY$3),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*INDEX(Коэф.закупка_год_огурец[],MATCH($A39,Коэф.закупка_год_огурец[1],0),MATCH(MONTH(GY$3),КЗ!$1:$1,0)),""),0)</f>
        <v>0</v>
      </c>
      <c r="GZ39" s="551" cm="1">
        <f t="array" aca="1" ref="GZ39" ca="1">IFERROR(IF(AND(НачЦ_ИнвП_Дата&lt;=GZ$3,КИнвП_Дата&gt;GZ$3),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*INDEX(Коэф.закупка_год_огурец[],MATCH($A39,Коэф.закупка_год_огурец[1],0),MATCH(MONTH(GZ$3),КЗ!$1:$1,0)),""),0)</f>
        <v>13.9691153</v>
      </c>
      <c r="HA39" s="552">
        <f t="shared" ca="1" si="1413"/>
        <v>27.938230600000001</v>
      </c>
      <c r="HB39" s="551" cm="1">
        <f t="array" aca="1" ref="HB39" ca="1">IFERROR(IF(AND(НачЦ_ИнвП_Дата&lt;=HB$3,КИнвП_Дата&gt;HB$3),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*INDEX(Коэф.закупка_год_огурец[],MATCH($A39,Коэф.закупка_год_огурец[1],0),MATCH(MONTH(HB$3),КЗ!$1:$1,0)),""),0)</f>
        <v>0</v>
      </c>
      <c r="HC39" s="551" cm="1">
        <f t="array" aca="1" ref="HC39" ca="1">IFERROR(IF(AND(НачЦ_ИнвП_Дата&lt;=HC$3,КИнвП_Дата&gt;HC$3),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*INDEX(Коэф.закупка_год_огурец[],MATCH($A39,Коэф.закупка_год_огурец[1],0),MATCH(MONTH(HC$3),КЗ!$1:$1,0)),""),0)</f>
        <v>0</v>
      </c>
      <c r="HD39" s="551" cm="1">
        <f t="array" aca="1" ref="HD39" ca="1">IFERROR(IF(AND(НачЦ_ИнвП_Дата&lt;=HD$3,КИнвП_Дата&gt;HD$3),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*INDEX(Коэф.закупка_год_огурец[],MATCH($A39,Коэф.закупка_год_огурец[1],0),MATCH(MONTH(HD$3),КЗ!$1:$1,0)),""),0)</f>
        <v>0</v>
      </c>
      <c r="HE39" s="551" cm="1">
        <f t="array" aca="1" ref="HE39" ca="1">IFERROR(IF(AND(НачЦ_ИнвП_Дата&lt;=HE$3,КИнвП_Дата&gt;HE$3),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*INDEX(Коэф.закупка_год_огурец[],MATCH($A39,Коэф.закупка_год_огурец[1],0),MATCH(MONTH(HE$3),КЗ!$1:$1,0)),""),0)</f>
        <v>0</v>
      </c>
      <c r="HF39" s="551" cm="1">
        <f t="array" aca="1" ref="HF39" ca="1">IFERROR(IF(AND(НачЦ_ИнвП_Дата&lt;=HF$3,КИнвП_Дата&gt;HF$3),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*INDEX(Коэф.закупка_год_огурец[],MATCH($A39,Коэф.закупка_год_огурец[1],0),MATCH(MONTH(HF$3),КЗ!$1:$1,0)),""),0)</f>
        <v>0</v>
      </c>
      <c r="HG39" s="551" cm="1">
        <f t="array" aca="1" ref="HG39" ca="1">IFERROR(IF(AND(НачЦ_ИнвП_Дата&lt;=HG$3,КИнвП_Дата&gt;HG$3),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*INDEX(Коэф.закупка_год_огурец[],MATCH($A39,Коэф.закупка_год_огурец[1],0),MATCH(MONTH(HG$3),КЗ!$1:$1,0)),""),0)</f>
        <v>0</v>
      </c>
      <c r="HH39" s="551" cm="1">
        <f t="array" aca="1" ref="HH39" ca="1">IFERROR(IF(AND(НачЦ_ИнвП_Дата&lt;=HH$3,КИнвП_Дата&gt;HH$3),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*INDEX(Коэф.закупка_год_огурец[],MATCH($A39,Коэф.закупка_год_огурец[1],0),MATCH(MONTH(HH$3),КЗ!$1:$1,0)),""),0)</f>
        <v>0</v>
      </c>
      <c r="HI39" s="551" cm="1">
        <f t="array" aca="1" ref="HI39" ca="1">IFERROR(IF(AND(НачЦ_ИнвП_Дата&lt;=HI$3,КИнвП_Дата&gt;HI$3),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*INDEX(Коэф.закупка_год_огурец[],MATCH($A39,Коэф.закупка_год_огурец[1],0),MATCH(MONTH(HI$3),КЗ!$1:$1,0)),""),0)</f>
        <v>0</v>
      </c>
      <c r="HJ39" s="551" cm="1">
        <f t="array" aca="1" ref="HJ39" ca="1">IFERROR(IF(AND(НачЦ_ИнвП_Дата&lt;=HJ$3,КИнвП_Дата&gt;HJ$3),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*INDEX(Коэф.закупка_год_огурец[],MATCH($A39,Коэф.закупка_год_огурец[1],0),MATCH(MONTH(HJ$3),КЗ!$1:$1,0)),""),0)</f>
        <v>13.9691153</v>
      </c>
      <c r="HK39" s="551" cm="1">
        <f t="array" aca="1" ref="HK39" ca="1">IFERROR(IF(AND(НачЦ_ИнвП_Дата&lt;=HK$3,КИнвП_Дата&gt;HK$3),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*INDEX(Коэф.закупка_год_огурец[],MATCH($A39,Коэф.закупка_год_огурец[1],0),MATCH(MONTH(HK$3),КЗ!$1:$1,0)),""),0)</f>
        <v>0</v>
      </c>
      <c r="HL39" s="551" cm="1">
        <f t="array" aca="1" ref="HL39" ca="1">IFERROR(IF(AND(НачЦ_ИнвП_Дата&lt;=HL$3,КИнвП_Дата&gt;HL$3),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*INDEX(Коэф.закупка_год_огурец[],MATCH($A39,Коэф.закупка_год_огурец[1],0),MATCH(MONTH(HL$3),КЗ!$1:$1,0)),""),0)</f>
        <v>0</v>
      </c>
      <c r="HM39" s="551" cm="1">
        <f t="array" aca="1" ref="HM39" ca="1">IFERROR(IF(AND(НачЦ_ИнвП_Дата&lt;=HM$3,КИнвП_Дата&gt;HM$3),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*INDEX(Коэф.закупка_год_огурец[],MATCH($A39,Коэф.закупка_год_огурец[1],0),MATCH(MONTH(HM$3),КЗ!$1:$1,0)),""),0)</f>
        <v>13.9691153</v>
      </c>
      <c r="HN39" s="552">
        <f t="shared" ca="1" si="1415"/>
        <v>27.938230600000001</v>
      </c>
      <c r="HO39" s="551" cm="1">
        <f t="array" aca="1" ref="HO39" ca="1">IFERROR(IF(AND(НачЦ_ИнвП_Дата&lt;=HO$3,КИнвП_Дата&gt;HO$3),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*INDEX(Коэф.закупка_год_огурец[],MATCH($A39,Коэф.закупка_год_огурец[1],0),MATCH(MONTH(HO$3),КЗ!$1:$1,0)),""),0)</f>
        <v>0</v>
      </c>
      <c r="HP39" s="551" cm="1">
        <f t="array" aca="1" ref="HP39" ca="1">IFERROR(IF(AND(НачЦ_ИнвП_Дата&lt;=HP$3,КИнвП_Дата&gt;HP$3),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*INDEX(Коэф.закупка_год_огурец[],MATCH($A39,Коэф.закупка_год_огурец[1],0),MATCH(MONTH(HP$3),КЗ!$1:$1,0)),""),0)</f>
        <v>0</v>
      </c>
      <c r="HQ39" s="551" cm="1">
        <f t="array" aca="1" ref="HQ39" ca="1">IFERROR(IF(AND(НачЦ_ИнвП_Дата&lt;=HQ$3,КИнвП_Дата&gt;HQ$3),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*INDEX(Коэф.закупка_год_огурец[],MATCH($A39,Коэф.закупка_год_огурец[1],0),MATCH(MONTH(HQ$3),КЗ!$1:$1,0)),""),0)</f>
        <v>0</v>
      </c>
      <c r="HR39" s="551" cm="1">
        <f t="array" aca="1" ref="HR39" ca="1">IFERROR(IF(AND(НачЦ_ИнвП_Дата&lt;=HR$3,КИнвП_Дата&gt;HR$3),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*INDEX(Коэф.закупка_год_огурец[],MATCH($A39,Коэф.закупка_год_огурец[1],0),MATCH(MONTH(HR$3),КЗ!$1:$1,0)),""),0)</f>
        <v>0</v>
      </c>
      <c r="HS39" s="551" cm="1">
        <f t="array" aca="1" ref="HS39" ca="1">IFERROR(IF(AND(НачЦ_ИнвП_Дата&lt;=HS$3,КИнвП_Дата&gt;HS$3),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*INDEX(Коэф.закупка_год_огурец[],MATCH($A39,Коэф.закупка_год_огурец[1],0),MATCH(MONTH(HS$3),КЗ!$1:$1,0)),""),0)</f>
        <v>0</v>
      </c>
      <c r="HT39" s="551" cm="1">
        <f t="array" aca="1" ref="HT39" ca="1">IFERROR(IF(AND(НачЦ_ИнвП_Дата&lt;=HT$3,КИнвП_Дата&gt;HT$3),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*INDEX(Коэф.закупка_год_огурец[],MATCH($A39,Коэф.закупка_год_огурец[1],0),MATCH(MONTH(HT$3),КЗ!$1:$1,0)),""),0)</f>
        <v>0</v>
      </c>
      <c r="HU39" s="551" cm="1">
        <f t="array" aca="1" ref="HU39" ca="1">IFERROR(IF(AND(НачЦ_ИнвП_Дата&lt;=HU$3,КИнвП_Дата&gt;HU$3),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*INDEX(Коэф.закупка_год_огурец[],MATCH($A39,Коэф.закупка_год_огурец[1],0),MATCH(MONTH(HU$3),КЗ!$1:$1,0)),""),0)</f>
        <v>0</v>
      </c>
      <c r="HV39" s="551" cm="1">
        <f t="array" aca="1" ref="HV39" ca="1">IFERROR(IF(AND(НачЦ_ИнвП_Дата&lt;=HV$3,КИнвП_Дата&gt;HV$3),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*INDEX(Коэф.закупка_год_огурец[],MATCH($A39,Коэф.закупка_год_огурец[1],0),MATCH(MONTH(HV$3),КЗ!$1:$1,0)),""),0)</f>
        <v>0</v>
      </c>
      <c r="HW39" s="551" cm="1">
        <f t="array" aca="1" ref="HW39" ca="1">IFERROR(IF(AND(НачЦ_ИнвП_Дата&lt;=HW$3,КИнвП_Дата&gt;HW$3),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*INDEX(Коэф.закупка_год_огурец[],MATCH($A39,Коэф.закупка_год_огурец[1],0),MATCH(MONTH(HW$3),КЗ!$1:$1,0)),""),0)</f>
        <v>13.9691153</v>
      </c>
      <c r="HX39" s="551" cm="1">
        <f t="array" aca="1" ref="HX39" ca="1">IFERROR(IF(AND(НачЦ_ИнвП_Дата&lt;=HX$3,КИнвП_Дата&gt;HX$3),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*INDEX(Коэф.закупка_год_огурец[],MATCH($A39,Коэф.закупка_год_огурец[1],0),MATCH(MONTH(HX$3),КЗ!$1:$1,0)),""),0)</f>
        <v>0</v>
      </c>
      <c r="HY39" s="551" cm="1">
        <f t="array" aca="1" ref="HY39" ca="1">IFERROR(IF(AND(НачЦ_ИнвП_Дата&lt;=HY$3,КИнвП_Дата&gt;HY$3),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*INDEX(Коэф.закупка_год_огурец[],MATCH($A39,Коэф.закупка_год_огурец[1],0),MATCH(MONTH(HY$3),КЗ!$1:$1,0)),""),0)</f>
        <v>0</v>
      </c>
      <c r="HZ39" s="551" cm="1">
        <f t="array" aca="1" ref="HZ39" ca="1">IFERROR(IF(AND(НачЦ_ИнвП_Дата&lt;=HZ$3,КИнвП_Дата&gt;HZ$3),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*INDEX(Коэф.закупка_год_огурец[],MATCH($A39,Коэф.закупка_год_огурец[1],0),MATCH(MONTH(HZ$3),КЗ!$1:$1,0)),""),0)</f>
        <v>13.9691153</v>
      </c>
      <c r="IA39" s="552">
        <f t="shared" ca="1" si="1417"/>
        <v>27.938230600000001</v>
      </c>
      <c r="IB39" s="551" cm="1">
        <f t="array" aca="1" ref="IB39" ca="1">IFERROR(IF(AND(НачЦ_ИнвП_Дата&lt;=IB$3,КИнвП_Дата&gt;IB$3),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*INDEX(Коэф.закупка_год_огурец[],MATCH($A39,Коэф.закупка_год_огурец[1],0),MATCH(MONTH(IB$3),КЗ!$1:$1,0)),""),0)</f>
        <v>0</v>
      </c>
      <c r="IC39" s="551" cm="1">
        <f t="array" aca="1" ref="IC39" ca="1">IFERROR(IF(AND(НачЦ_ИнвП_Дата&lt;=IC$3,КИнвП_Дата&gt;IC$3),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*INDEX(Коэф.закупка_год_огурец[],MATCH($A39,Коэф.закупка_год_огурец[1],0),MATCH(MONTH(IC$3),КЗ!$1:$1,0)),""),0)</f>
        <v>0</v>
      </c>
      <c r="ID39" s="551" cm="1">
        <f t="array" aca="1" ref="ID39" ca="1">IFERROR(IF(AND(НачЦ_ИнвП_Дата&lt;=ID$3,КИнвП_Дата&gt;ID$3),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*INDEX(Коэф.закупка_год_огурец[],MATCH($A39,Коэф.закупка_год_огурец[1],0),MATCH(MONTH(ID$3),КЗ!$1:$1,0)),""),0)</f>
        <v>0</v>
      </c>
      <c r="IE39" s="551" cm="1">
        <f t="array" aca="1" ref="IE39" ca="1">IFERROR(IF(AND(НачЦ_ИнвП_Дата&lt;=IE$3,КИнвП_Дата&gt;IE$3),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*INDEX(Коэф.закупка_год_огурец[],MATCH($A39,Коэф.закупка_год_огурец[1],0),MATCH(MONTH(IE$3),КЗ!$1:$1,0)),""),0)</f>
        <v>0</v>
      </c>
      <c r="IF39" s="551" cm="1">
        <f t="array" aca="1" ref="IF39" ca="1">IFERROR(IF(AND(НачЦ_ИнвП_Дата&lt;=IF$3,КИнвП_Дата&gt;IF$3),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*INDEX(Коэф.закупка_год_огурец[],MATCH($A39,Коэф.закупка_год_огурец[1],0),MATCH(MONTH(IF$3),КЗ!$1:$1,0)),""),0)</f>
        <v>0</v>
      </c>
      <c r="IG39" s="551" cm="1">
        <f t="array" aca="1" ref="IG39" ca="1">IFERROR(IF(AND(НачЦ_ИнвП_Дата&lt;=IG$3,КИнвП_Дата&gt;IG$3),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*INDEX(Коэф.закупка_год_огурец[],MATCH($A39,Коэф.закупка_год_огурец[1],0),MATCH(MONTH(IG$3),КЗ!$1:$1,0)),""),0)</f>
        <v>0</v>
      </c>
      <c r="IH39" s="551" cm="1">
        <f t="array" aca="1" ref="IH39" ca="1">IFERROR(IF(AND(НачЦ_ИнвП_Дата&lt;=IH$3,КИнвП_Дата&gt;IH$3),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*INDEX(Коэф.закупка_год_огурец[],MATCH($A39,Коэф.закупка_год_огурец[1],0),MATCH(MONTH(IH$3),КЗ!$1:$1,0)),""),0)</f>
        <v>0</v>
      </c>
      <c r="II39" s="551" cm="1">
        <f t="array" aca="1" ref="II39" ca="1">IFERROR(IF(AND(НачЦ_ИнвП_Дата&lt;=II$3,КИнвП_Дата&gt;II$3),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*INDEX(Коэф.закупка_год_огурец[],MATCH($A39,Коэф.закупка_год_огурец[1],0),MATCH(MONTH(II$3),КЗ!$1:$1,0)),""),0)</f>
        <v>0</v>
      </c>
      <c r="IJ39" s="551" cm="1">
        <f t="array" aca="1" ref="IJ39" ca="1">IFERROR(IF(AND(НачЦ_ИнвП_Дата&lt;=IJ$3,КИнвП_Дата&gt;IJ$3),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*INDEX(Коэф.закупка_год_огурец[],MATCH($A39,Коэф.закупка_год_огурец[1],0),MATCH(MONTH(IJ$3),КЗ!$1:$1,0)),""),0)</f>
        <v>13.9691153</v>
      </c>
      <c r="IK39" s="551" cm="1">
        <f t="array" aca="1" ref="IK39" ca="1">IFERROR(IF(AND(НачЦ_ИнвП_Дата&lt;=IK$3,КИнвП_Дата&gt;IK$3),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*INDEX(Коэф.закупка_год_огурец[],MATCH($A39,Коэф.закупка_год_огурец[1],0),MATCH(MONTH(IK$3),КЗ!$1:$1,0)),""),0)</f>
        <v>0</v>
      </c>
      <c r="IL39" s="551" cm="1">
        <f t="array" aca="1" ref="IL39" ca="1">IFERROR(IF(AND(НачЦ_ИнвП_Дата&lt;=IL$3,КИнвП_Дата&gt;IL$3),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*INDEX(Коэф.закупка_год_огурец[],MATCH($A39,Коэф.закупка_год_огурец[1],0),MATCH(MONTH(IL$3),КЗ!$1:$1,0)),""),0)</f>
        <v>0</v>
      </c>
      <c r="IM39" s="551" cm="1">
        <f t="array" aca="1" ref="IM39" ca="1">IFERROR(IF(AND(НачЦ_ИнвП_Дата&lt;=IM$3,КИнвП_Дата&gt;IM$3),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*INDEX(Коэф.закупка_год_огурец[],MATCH($A39,Коэф.закупка_год_огурец[1],0),MATCH(MONTH(IM$3),КЗ!$1:$1,0)),""),0)</f>
        <v>13.9691153</v>
      </c>
      <c r="IN39" s="552">
        <f t="shared" ca="1" si="1419"/>
        <v>27.938230600000001</v>
      </c>
      <c r="IO39" s="551" cm="1">
        <f t="array" aca="1" ref="IO39" ca="1">IFERROR(IF(AND(НачЦ_ИнвП_Дата&lt;=IO$3,КИнвП_Дата&gt;IO$3),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*INDEX(Коэф.закупка_год_огурец[],MATCH($A39,Коэф.закупка_год_огурец[1],0),MATCH(MONTH(IO$3),КЗ!$1:$1,0)),""),0)</f>
        <v>0</v>
      </c>
      <c r="IP39" s="551" cm="1">
        <f t="array" aca="1" ref="IP39" ca="1">IFERROR(IF(AND(НачЦ_ИнвП_Дата&lt;=IP$3,КИнвП_Дата&gt;IP$3),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*INDEX(Коэф.закупка_год_огурец[],MATCH($A39,Коэф.закупка_год_огурец[1],0),MATCH(MONTH(IP$3),КЗ!$1:$1,0)),""),0)</f>
        <v>0</v>
      </c>
      <c r="IQ39" s="551" cm="1">
        <f t="array" aca="1" ref="IQ39" ca="1">IFERROR(IF(AND(НачЦ_ИнвП_Дата&lt;=IQ$3,КИнвП_Дата&gt;IQ$3),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*INDEX(Коэф.закупка_год_огурец[],MATCH($A39,Коэф.закупка_год_огурец[1],0),MATCH(MONTH(IQ$3),КЗ!$1:$1,0)),""),0)</f>
        <v>0</v>
      </c>
      <c r="IR39" s="551" cm="1">
        <f t="array" aca="1" ref="IR39" ca="1">IFERROR(IF(AND(НачЦ_ИнвП_Дата&lt;=IR$3,КИнвП_Дата&gt;IR$3),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*INDEX(Коэф.закупка_год_огурец[],MATCH($A39,Коэф.закупка_год_огурец[1],0),MATCH(MONTH(IR$3),КЗ!$1:$1,0)),""),0)</f>
        <v>0</v>
      </c>
      <c r="IS39" s="551" cm="1">
        <f t="array" aca="1" ref="IS39" ca="1">IFERROR(IF(AND(НачЦ_ИнвП_Дата&lt;=IS$3,КИнвП_Дата&gt;IS$3),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*INDEX(Коэф.закупка_год_огурец[],MATCH($A39,Коэф.закупка_год_огурец[1],0),MATCH(MONTH(IS$3),КЗ!$1:$1,0)),""),0)</f>
        <v>0</v>
      </c>
      <c r="IT39" s="551" cm="1">
        <f t="array" aca="1" ref="IT39" ca="1">IFERROR(IF(AND(НачЦ_ИнвП_Дата&lt;=IT$3,КИнвП_Дата&gt;IT$3),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*INDEX(Коэф.закупка_год_огурец[],MATCH($A39,Коэф.закупка_год_огурец[1],0),MATCH(MONTH(IT$3),КЗ!$1:$1,0)),""),0)</f>
        <v>0</v>
      </c>
      <c r="IU39" s="551" cm="1">
        <f t="array" aca="1" ref="IU39" ca="1">IFERROR(IF(AND(НачЦ_ИнвП_Дата&lt;=IU$3,КИнвП_Дата&gt;IU$3),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*INDEX(Коэф.закупка_год_огурец[],MATCH($A39,Коэф.закупка_год_огурец[1],0),MATCH(MONTH(IU$3),КЗ!$1:$1,0)),""),0)</f>
        <v>0</v>
      </c>
      <c r="IV39" s="551" cm="1">
        <f t="array" aca="1" ref="IV39" ca="1">IFERROR(IF(AND(НачЦ_ИнвП_Дата&lt;=IV$3,КИнвП_Дата&gt;IV$3),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*INDEX(Коэф.закупка_год_огурец[],MATCH($A39,Коэф.закупка_год_огурец[1],0),MATCH(MONTH(IV$3),КЗ!$1:$1,0)),""),0)</f>
        <v>0</v>
      </c>
      <c r="IW39" s="551" cm="1">
        <f t="array" aca="1" ref="IW39" ca="1">IFERROR(IF(AND(НачЦ_ИнвП_Дата&lt;=IW$3,КИнвП_Дата&gt;IW$3),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*INDEX(Коэф.закупка_год_огурец[],MATCH($A39,Коэф.закупка_год_огурец[1],0),MATCH(MONTH(IW$3),КЗ!$1:$1,0)),""),0)</f>
        <v>13.9691153</v>
      </c>
      <c r="IX39" s="551" cm="1">
        <f t="array" aca="1" ref="IX39" ca="1">IFERROR(IF(AND(НачЦ_ИнвП_Дата&lt;=IX$3,КИнвП_Дата&gt;IX$3),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*INDEX(Коэф.закупка_год_огурец[],MATCH($A39,Коэф.закупка_год_огурец[1],0),MATCH(MONTH(IX$3),КЗ!$1:$1,0)),""),0)</f>
        <v>0</v>
      </c>
      <c r="IY39" s="551" cm="1">
        <f t="array" aca="1" ref="IY39" ca="1">IFERROR(IF(AND(НачЦ_ИнвП_Дата&lt;=IY$3,КИнвП_Дата&gt;IY$3),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*INDEX(Коэф.закупка_год_огурец[],MATCH($A39,Коэф.закупка_год_огурец[1],0),MATCH(MONTH(IY$3),КЗ!$1:$1,0)),""),0)</f>
        <v>0</v>
      </c>
      <c r="IZ39" s="551" cm="1">
        <f t="array" aca="1" ref="IZ39" ca="1">IFERROR(IF(AND(НачЦ_ИнвП_Дата&lt;=IZ$3,КИнвП_Дата&gt;IZ$3),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*INDEX(Коэф.закупка_год_огурец[],MATCH($A39,Коэф.закупка_год_огурец[1],0),MATCH(MONTH(IZ$3),КЗ!$1:$1,0)),""),0)</f>
        <v>13.9691153</v>
      </c>
      <c r="JA39" s="552">
        <f t="shared" ca="1" si="1421"/>
        <v>27.938230600000001</v>
      </c>
      <c r="JB39" s="551" cm="1">
        <f t="array" aca="1" ref="JB39" ca="1">IFERROR(IF(AND(НачЦ_ИнвП_Дата&lt;=JB$3,КИнвП_Дата&gt;JB$3),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*INDEX(Коэф.закупка_год_огурец[],MATCH($A39,Коэф.закупка_год_огурец[1],0),MATCH(MONTH(JB$3),КЗ!$1:$1,0)),""),0)</f>
        <v>0</v>
      </c>
      <c r="JC39" s="551" cm="1">
        <f t="array" aca="1" ref="JC39" ca="1">IFERROR(IF(AND(НачЦ_ИнвП_Дата&lt;=JC$3,КИнвП_Дата&gt;JC$3),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*INDEX(Коэф.закупка_год_огурец[],MATCH($A39,Коэф.закупка_год_огурец[1],0),MATCH(MONTH(JC$3),КЗ!$1:$1,0)),""),0)</f>
        <v>0</v>
      </c>
      <c r="JD39" s="551" cm="1">
        <f t="array" aca="1" ref="JD39" ca="1">IFERROR(IF(AND(НачЦ_ИнвП_Дата&lt;=JD$3,КИнвП_Дата&gt;JD$3),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*INDEX(Коэф.закупка_год_огурец[],MATCH($A39,Коэф.закупка_год_огурец[1],0),MATCH(MONTH(JD$3),КЗ!$1:$1,0)),""),0)</f>
        <v>0</v>
      </c>
      <c r="JE39" s="551" cm="1">
        <f t="array" aca="1" ref="JE39" ca="1">IFERROR(IF(AND(НачЦ_ИнвП_Дата&lt;=JE$3,КИнвП_Дата&gt;JE$3),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*INDEX(Коэф.закупка_год_огурец[],MATCH($A39,Коэф.закупка_год_огурец[1],0),MATCH(MONTH(JE$3),КЗ!$1:$1,0)),""),0)</f>
        <v>0</v>
      </c>
      <c r="JF39" s="551" cm="1">
        <f t="array" aca="1" ref="JF39" ca="1">IFERROR(IF(AND(НачЦ_ИнвП_Дата&lt;=JF$3,КИнвП_Дата&gt;JF$3),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*INDEX(Коэф.закупка_год_огурец[],MATCH($A39,Коэф.закупка_год_огурец[1],0),MATCH(MONTH(JF$3),КЗ!$1:$1,0)),""),0)</f>
        <v>0</v>
      </c>
      <c r="JG39" s="551" cm="1">
        <f t="array" aca="1" ref="JG39" ca="1">IFERROR(IF(AND(НачЦ_ИнвП_Дата&lt;=JG$3,КИнвП_Дата&gt;JG$3),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*INDEX(Коэф.закупка_год_огурец[],MATCH($A39,Коэф.закупка_год_огурец[1],0),MATCH(MONTH(JG$3),КЗ!$1:$1,0)),""),0)</f>
        <v>0</v>
      </c>
      <c r="JH39" s="551" cm="1">
        <f t="array" aca="1" ref="JH39" ca="1">IFERROR(IF(AND(НачЦ_ИнвП_Дата&lt;=JH$3,КИнвП_Дата&gt;JH$3),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*INDEX(Коэф.закупка_год_огурец[],MATCH($A39,Коэф.закупка_год_огурец[1],0),MATCH(MONTH(JH$3),КЗ!$1:$1,0)),""),0)</f>
        <v>0</v>
      </c>
      <c r="JI39" s="551" cm="1">
        <f t="array" aca="1" ref="JI39" ca="1">IFERROR(IF(AND(НачЦ_ИнвП_Дата&lt;=JI$3,КИнвП_Дата&gt;JI$3),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*INDEX(Коэф.закупка_год_огурец[],MATCH($A39,Коэф.закупка_год_огурец[1],0),MATCH(MONTH(JI$3),КЗ!$1:$1,0)),""),0)</f>
        <v>0</v>
      </c>
      <c r="JJ39" s="551" cm="1">
        <f t="array" aca="1" ref="JJ39" ca="1">IFERROR(IF(AND(НачЦ_ИнвП_Дата&lt;=JJ$3,КИнвП_Дата&gt;JJ$3),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*INDEX(Коэф.закупка_год_огурец[],MATCH($A39,Коэф.закупка_год_огурец[1],0),MATCH(MONTH(JJ$3),КЗ!$1:$1,0)),""),0)</f>
        <v>13.9691153</v>
      </c>
      <c r="JK39" s="551" cm="1">
        <f t="array" aca="1" ref="JK39" ca="1">IFERROR(IF(AND(НачЦ_ИнвП_Дата&lt;=JK$3,КИнвП_Дата&gt;JK$3),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*INDEX(Коэф.закупка_год_огурец[],MATCH($A39,Коэф.закупка_год_огурец[1],0),MATCH(MONTH(JK$3),КЗ!$1:$1,0)),""),0)</f>
        <v>0</v>
      </c>
      <c r="JL39" s="551" cm="1">
        <f t="array" aca="1" ref="JL39" ca="1">IFERROR(IF(AND(НачЦ_ИнвП_Дата&lt;=JL$3,КИнвП_Дата&gt;JL$3),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*INDEX(Коэф.закупка_год_огурец[],MATCH($A39,Коэф.закупка_год_огурец[1],0),MATCH(MONTH(JL$3),КЗ!$1:$1,0)),""),0)</f>
        <v>0</v>
      </c>
      <c r="JM39" s="551" cm="1">
        <f t="array" aca="1" ref="JM39" ca="1">IFERROR(IF(AND(НачЦ_ИнвП_Дата&lt;=JM$3,КИнвП_Дата&gt;JM$3),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*INDEX(Коэф.закупка_год_огурец[],MATCH($A39,Коэф.закупка_год_огурец[1],0),MATCH(MONTH(JM$3),КЗ!$1:$1,0)),""),0)</f>
        <v>13.9691153</v>
      </c>
      <c r="JN39" s="552">
        <f t="shared" ca="1" si="1423"/>
        <v>27.938230600000001</v>
      </c>
      <c r="JO39" s="551" cm="1">
        <f t="array" aca="1" ref="JO39" ca="1">IFERROR(IF(AND(НачЦ_ИнвП_Дата&lt;=JO$3,КИнвП_Дата&gt;JO$3),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*INDEX(Коэф.закупка_год_огурец[],MATCH($A39,Коэф.закупка_год_огурец[1],0),MATCH(MONTH(JO$3),КЗ!$1:$1,0)),""),0)</f>
        <v>0</v>
      </c>
      <c r="JP39" s="551" cm="1">
        <f t="array" aca="1" ref="JP39" ca="1">IFERROR(IF(AND(НачЦ_ИнвП_Дата&lt;=JP$3,КИнвП_Дата&gt;JP$3),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*INDEX(Коэф.закупка_год_огурец[],MATCH($A39,Коэф.закупка_год_огурец[1],0),MATCH(MONTH(JP$3),КЗ!$1:$1,0)),""),0)</f>
        <v>0</v>
      </c>
      <c r="JQ39" s="551" cm="1">
        <f t="array" aca="1" ref="JQ39" ca="1">IFERROR(IF(AND(НачЦ_ИнвП_Дата&lt;=JQ$3,КИнвП_Дата&gt;JQ$3),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*INDEX(Коэф.закупка_год_огурец[],MATCH($A39,Коэф.закупка_год_огурец[1],0),MATCH(MONTH(JQ$3),КЗ!$1:$1,0)),""),0)</f>
        <v>0</v>
      </c>
      <c r="JR39" s="551" cm="1">
        <f t="array" aca="1" ref="JR39" ca="1">IFERROR(IF(AND(НачЦ_ИнвП_Дата&lt;=JR$3,КИнвП_Дата&gt;JR$3),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*INDEX(Коэф.закупка_год_огурец[],MATCH($A39,Коэф.закупка_год_огурец[1],0),MATCH(MONTH(JR$3),КЗ!$1:$1,0)),""),0)</f>
        <v>0</v>
      </c>
      <c r="JS39" s="551" cm="1">
        <f t="array" aca="1" ref="JS39" ca="1">IFERROR(IF(AND(НачЦ_ИнвП_Дата&lt;=JS$3,КИнвП_Дата&gt;JS$3),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*INDEX(Коэф.закупка_год_огурец[],MATCH($A39,Коэф.закупка_год_огурец[1],0),MATCH(MONTH(JS$3),КЗ!$1:$1,0)),""),0)</f>
        <v>0</v>
      </c>
      <c r="JT39" s="551" cm="1">
        <f t="array" aca="1" ref="JT39" ca="1">IFERROR(IF(AND(НачЦ_ИнвП_Дата&lt;=JT$3,КИнвП_Дата&gt;JT$3),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*INDEX(Коэф.закупка_год_огурец[],MATCH($A39,Коэф.закупка_год_огурец[1],0),MATCH(MONTH(JT$3),КЗ!$1:$1,0)),""),0)</f>
        <v>0</v>
      </c>
      <c r="JU39" s="551" cm="1">
        <f t="array" aca="1" ref="JU39" ca="1">IFERROR(IF(AND(НачЦ_ИнвП_Дата&lt;=JU$3,КИнвП_Дата&gt;JU$3),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*INDEX(Коэф.закупка_год_огурец[],MATCH($A39,Коэф.закупка_год_огурец[1],0),MATCH(MONTH(JU$3),КЗ!$1:$1,0)),""),0)</f>
        <v>0</v>
      </c>
      <c r="JV39" s="551" cm="1">
        <f t="array" aca="1" ref="JV39" ca="1">IFERROR(IF(AND(НачЦ_ИнвП_Дата&lt;=JV$3,КИнвП_Дата&gt;JV$3),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*INDEX(Коэф.закупка_год_огурец[],MATCH($A39,Коэф.закупка_год_огурец[1],0),MATCH(MONTH(JV$3),КЗ!$1:$1,0)),""),0)</f>
        <v>0</v>
      </c>
      <c r="JW39" s="551" cm="1">
        <f t="array" aca="1" ref="JW39" ca="1">IFERROR(IF(AND(НачЦ_ИнвП_Дата&lt;=JW$3,КИнвП_Дата&gt;JW$3),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*INDEX(Коэф.закупка_год_огурец[],MATCH($A39,Коэф.закупка_год_огурец[1],0),MATCH(MONTH(JW$3),КЗ!$1:$1,0)),""),0)</f>
        <v>13.9691153</v>
      </c>
      <c r="JX39" s="551" cm="1">
        <f t="array" aca="1" ref="JX39" ca="1">IFERROR(IF(AND(НачЦ_ИнвП_Дата&lt;=JX$3,КИнвП_Дата&gt;JX$3),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*INDEX(Коэф.закупка_год_огурец[],MATCH($A39,Коэф.закупка_год_огурец[1],0),MATCH(MONTH(JX$3),КЗ!$1:$1,0)),""),0)</f>
        <v>0</v>
      </c>
      <c r="JY39" s="551" cm="1">
        <f t="array" aca="1" ref="JY39" ca="1">IFERROR(IF(AND(НачЦ_ИнвП_Дата&lt;=JY$3,КИнвП_Дата&gt;JY$3),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*INDEX(Коэф.закупка_год_огурец[],MATCH($A39,Коэф.закупка_год_огурец[1],0),MATCH(MONTH(JY$3),КЗ!$1:$1,0)),""),0)</f>
        <v>0</v>
      </c>
      <c r="JZ39" s="551" cm="1">
        <f t="array" aca="1" ref="JZ39" ca="1">IFERROR(IF(AND(НачЦ_ИнвП_Дата&lt;=JZ$3,КИнвП_Дата&gt;JZ$3),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*INDEX(Коэф.закупка_год_огурец[],MATCH($A39,Коэф.закупка_год_огурец[1],0),MATCH(MONTH(JZ$3),КЗ!$1:$1,0)),""),0)</f>
        <v>13.9691153</v>
      </c>
      <c r="KA39" s="552">
        <f t="shared" ca="1" si="1425"/>
        <v>27.938230600000001</v>
      </c>
      <c r="KB39" s="551" cm="1">
        <f t="array" aca="1" ref="KB39" ca="1">IFERROR(IF(AND(НачЦ_ИнвП_Дата&lt;=KB$3,КИнвП_Дата&gt;KB$3),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*INDEX(Коэф.закупка_год_огурец[],MATCH($A39,Коэф.закупка_год_огурец[1],0),MATCH(MONTH(KB$3),КЗ!$1:$1,0)),""),0)</f>
        <v>0</v>
      </c>
      <c r="KC39" s="551" cm="1">
        <f t="array" aca="1" ref="KC39" ca="1">IFERROR(IF(AND(НачЦ_ИнвП_Дата&lt;=KC$3,КИнвП_Дата&gt;KC$3),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*INDEX(Коэф.закупка_год_огурец[],MATCH($A39,Коэф.закупка_год_огурец[1],0),MATCH(MONTH(KC$3),КЗ!$1:$1,0)),""),0)</f>
        <v>0</v>
      </c>
      <c r="KD39" s="551" cm="1">
        <f t="array" aca="1" ref="KD39" ca="1">IFERROR(IF(AND(НачЦ_ИнвП_Дата&lt;=KD$3,КИнвП_Дата&gt;KD$3),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*INDEX(Коэф.закупка_год_огурец[],MATCH($A39,Коэф.закупка_год_огурец[1],0),MATCH(MONTH(KD$3),КЗ!$1:$1,0)),""),0)</f>
        <v>0</v>
      </c>
      <c r="KE39" s="551" cm="1">
        <f t="array" aca="1" ref="KE39" ca="1">IFERROR(IF(AND(НачЦ_ИнвП_Дата&lt;=KE$3,КИнвП_Дата&gt;KE$3),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*INDEX(Коэф.закупка_год_огурец[],MATCH($A39,Коэф.закупка_год_огурец[1],0),MATCH(MONTH(KE$3),КЗ!$1:$1,0)),""),0)</f>
        <v>0</v>
      </c>
      <c r="KF39" s="551" cm="1">
        <f t="array" aca="1" ref="KF39" ca="1">IFERROR(IF(AND(НачЦ_ИнвП_Дата&lt;=KF$3,КИнвП_Дата&gt;KF$3),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*INDEX(Коэф.закупка_год_огурец[],MATCH($A39,Коэф.закупка_год_огурец[1],0),MATCH(MONTH(KF$3),КЗ!$1:$1,0)),""),0)</f>
        <v>0</v>
      </c>
      <c r="KG39" s="551" cm="1">
        <f t="array" aca="1" ref="KG39" ca="1">IFERROR(IF(AND(НачЦ_ИнвП_Дата&lt;=KG$3,КИнвП_Дата&gt;KG$3),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*INDEX(Коэф.закупка_год_огурец[],MATCH($A39,Коэф.закупка_год_огурец[1],0),MATCH(MONTH(KG$3),КЗ!$1:$1,0)),""),0)</f>
        <v>0</v>
      </c>
      <c r="KH39" s="551" cm="1">
        <f t="array" aca="1" ref="KH39" ca="1">IFERROR(IF(AND(НачЦ_ИнвП_Дата&lt;=KH$3,КИнвП_Дата&gt;KH$3),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*INDEX(Коэф.закупка_год_огурец[],MATCH($A39,Коэф.закупка_год_огурец[1],0),MATCH(MONTH(KH$3),КЗ!$1:$1,0)),""),0)</f>
        <v>0</v>
      </c>
      <c r="KI39" s="551" cm="1">
        <f t="array" aca="1" ref="KI39" ca="1">IFERROR(IF(AND(НачЦ_ИнвП_Дата&lt;=KI$3,КИнвП_Дата&gt;KI$3),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*INDEX(Коэф.закупка_год_огурец[],MATCH($A39,Коэф.закупка_год_огурец[1],0),MATCH(MONTH(KI$3),КЗ!$1:$1,0)),""),0)</f>
        <v>0</v>
      </c>
      <c r="KJ39" s="551" cm="1">
        <f t="array" aca="1" ref="KJ39" ca="1">IFERROR(IF(AND(НачЦ_ИнвП_Дата&lt;=KJ$3,КИнвП_Дата&gt;KJ$3),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*INDEX(Коэф.закупка_год_огурец[],MATCH($A39,Коэф.закупка_год_огурец[1],0),MATCH(MONTH(KJ$3),КЗ!$1:$1,0)),""),0)</f>
        <v>13.9691153</v>
      </c>
      <c r="KK39" s="551" cm="1">
        <f t="array" aca="1" ref="KK39" ca="1">IFERROR(IF(AND(НачЦ_ИнвП_Дата&lt;=KK$3,КИнвП_Дата&gt;KK$3),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*INDEX(Коэф.закупка_год_огурец[],MATCH($A39,Коэф.закупка_год_огурец[1],0),MATCH(MONTH(KK$3),КЗ!$1:$1,0)),""),0)</f>
        <v>0</v>
      </c>
      <c r="KL39" s="551" cm="1">
        <f t="array" aca="1" ref="KL39" ca="1">IFERROR(IF(AND(НачЦ_ИнвП_Дата&lt;=KL$3,КИнвП_Дата&gt;KL$3),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*INDEX(Коэф.закупка_год_огурец[],MATCH($A39,Коэф.закупка_год_огурец[1],0),MATCH(MONTH(KL$3),КЗ!$1:$1,0)),""),0)</f>
        <v>0</v>
      </c>
      <c r="KM39" s="551" cm="1">
        <f t="array" aca="1" ref="KM39" ca="1">IFERROR(IF(AND(НачЦ_ИнвП_Дата&lt;=KM$3,КИнвП_Дата&gt;KM$3),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*INDEX(Коэф.закупка_год_огурец[],MATCH($A39,Коэф.закупка_год_огурец[1],0),MATCH(MONTH(KM$3),КЗ!$1:$1,0)),""),0)</f>
        <v>13.9691153</v>
      </c>
      <c r="KN39" s="552">
        <f t="shared" ca="1" si="1427"/>
        <v>27.938230600000001</v>
      </c>
      <c r="KO39" s="551" cm="1">
        <f t="array" aca="1" ref="KO39" ca="1">IFERROR(IF(AND(НачЦ_ИнвП_Дата&lt;=KO$3,КИнвП_Дата&gt;KO$3),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*INDEX(Коэф.закупка_год_огурец[],MATCH($A39,Коэф.закупка_год_огурец[1],0),MATCH(MONTH(KO$3),КЗ!$1:$1,0)),""),0)</f>
        <v>0</v>
      </c>
      <c r="KP39" s="551" cm="1">
        <f t="array" aca="1" ref="KP39" ca="1">IFERROR(IF(AND(НачЦ_ИнвП_Дата&lt;=KP$3,КИнвП_Дата&gt;KP$3),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*INDEX(Коэф.закупка_год_огурец[],MATCH($A39,Коэф.закупка_год_огурец[1],0),MATCH(MONTH(KP$3),КЗ!$1:$1,0)),""),0)</f>
        <v>0</v>
      </c>
      <c r="KQ39" s="551" cm="1">
        <f t="array" aca="1" ref="KQ39" ca="1">IFERROR(IF(AND(НачЦ_ИнвП_Дата&lt;=KQ$3,КИнвП_Дата&gt;KQ$3),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*INDEX(Коэф.закупка_год_огурец[],MATCH($A39,Коэф.закупка_год_огурец[1],0),MATCH(MONTH(KQ$3),КЗ!$1:$1,0)),""),0)</f>
        <v>0</v>
      </c>
      <c r="KR39" s="551" cm="1">
        <f t="array" aca="1" ref="KR39" ca="1">IFERROR(IF(AND(НачЦ_ИнвП_Дата&lt;=KR$3,КИнвП_Дата&gt;KR$3),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*INDEX(Коэф.закупка_год_огурец[],MATCH($A39,Коэф.закупка_год_огурец[1],0),MATCH(MONTH(KR$3),КЗ!$1:$1,0)),""),0)</f>
        <v>0</v>
      </c>
      <c r="KS39" s="551" cm="1">
        <f t="array" aca="1" ref="KS39" ca="1">IFERROR(IF(AND(НачЦ_ИнвП_Дата&lt;=KS$3,КИнвП_Дата&gt;KS$3),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*INDEX(Коэф.закупка_год_огурец[],MATCH($A39,Коэф.закупка_год_огурец[1],0),MATCH(MONTH(KS$3),КЗ!$1:$1,0)),""),0)</f>
        <v>0</v>
      </c>
      <c r="KT39" s="551" cm="1">
        <f t="array" aca="1" ref="KT39" ca="1">IFERROR(IF(AND(НачЦ_ИнвП_Дата&lt;=KT$3,КИнвП_Дата&gt;KT$3),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*INDEX(Коэф.закупка_год_огурец[],MATCH($A39,Коэф.закупка_год_огурец[1],0),MATCH(MONTH(KT$3),КЗ!$1:$1,0)),""),0)</f>
        <v>0</v>
      </c>
      <c r="KU39" s="551" cm="1">
        <f t="array" aca="1" ref="KU39" ca="1">IFERROR(IF(AND(НачЦ_ИнвП_Дата&lt;=KU$3,КИнвП_Дата&gt;KU$3),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*INDEX(Коэф.закупка_год_огурец[],MATCH($A39,Коэф.закупка_год_огурец[1],0),MATCH(MONTH(KU$3),КЗ!$1:$1,0)),""),0)</f>
        <v>0</v>
      </c>
      <c r="KV39" s="551" cm="1">
        <f t="array" aca="1" ref="KV39" ca="1">IFERROR(IF(AND(НачЦ_ИнвП_Дата&lt;=KV$3,КИнвП_Дата&gt;KV$3),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*INDEX(Коэф.закупка_год_огурец[],MATCH($A39,Коэф.закупка_год_огурец[1],0),MATCH(MONTH(KV$3),КЗ!$1:$1,0)),""),0)</f>
        <v>0</v>
      </c>
      <c r="KW39" s="551" cm="1">
        <f t="array" aca="1" ref="KW39" ca="1">IFERROR(IF(AND(НачЦ_ИнвП_Дата&lt;=KW$3,КИнвП_Дата&gt;KW$3),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*INDEX(Коэф.закупка_год_огурец[],MATCH($A39,Коэф.закупка_год_огурец[1],0),MATCH(MONTH(KW$3),КЗ!$1:$1,0)),""),0)</f>
        <v>13.9691153</v>
      </c>
      <c r="KX39" s="551" cm="1">
        <f t="array" aca="1" ref="KX39" ca="1">IFERROR(IF(AND(НачЦ_ИнвП_Дата&lt;=KX$3,КИнвП_Дата&gt;KX$3),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*INDEX(Коэф.закупка_год_огурец[],MATCH($A39,Коэф.закупка_год_огурец[1],0),MATCH(MONTH(KX$3),КЗ!$1:$1,0)),""),0)</f>
        <v>0</v>
      </c>
      <c r="KY39" s="551" cm="1">
        <f t="array" aca="1" ref="KY39" ca="1">IFERROR(IF(AND(НачЦ_ИнвП_Дата&lt;=KY$3,КИнвП_Дата&gt;KY$3),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*INDEX(Коэф.закупка_год_огурец[],MATCH($A39,Коэф.закупка_год_огурец[1],0),MATCH(MONTH(KY$3),КЗ!$1:$1,0)),""),0)</f>
        <v>0</v>
      </c>
      <c r="KZ39" s="551" cm="1">
        <f t="array" aca="1" ref="KZ39" ca="1">IFERROR(IF(AND(НачЦ_ИнвП_Дата&lt;=KZ$3,КИнвП_Дата&gt;KZ$3),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*INDEX(Коэф.закупка_год_огурец[],MATCH($A39,Коэф.закупка_год_огурец[1],0),MATCH(MONTH(KZ$3),КЗ!$1:$1,0)),""),0)</f>
        <v>13.9691153</v>
      </c>
      <c r="LA39" s="552">
        <f t="shared" ca="1" si="1429"/>
        <v>27.938230600000001</v>
      </c>
      <c r="LB39" s="551" cm="1">
        <f t="array" aca="1" ref="LB39" ca="1">IFERROR(IF(AND(НачЦ_ИнвП_Дата&lt;=LB$3,КИнвП_Дата&gt;LB$3),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*INDEX(Коэф.закупка_год_огурец[],MATCH($A39,Коэф.закупка_год_огурец[1],0),MATCH(MONTH(LB$3),КЗ!$1:$1,0)),""),0)</f>
        <v>0</v>
      </c>
      <c r="LC39" s="551" cm="1">
        <f t="array" aca="1" ref="LC39" ca="1">IFERROR(IF(AND(НачЦ_ИнвП_Дата&lt;=LC$3,КИнвП_Дата&gt;LC$3),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*INDEX(Коэф.закупка_год_огурец[],MATCH($A39,Коэф.закупка_год_огурец[1],0),MATCH(MONTH(LC$3),КЗ!$1:$1,0)),""),0)</f>
        <v>0</v>
      </c>
      <c r="LD39" s="551" cm="1">
        <f t="array" aca="1" ref="LD39" ca="1">IFERROR(IF(AND(НачЦ_ИнвП_Дата&lt;=LD$3,КИнвП_Дата&gt;LD$3),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*INDEX(Коэф.закупка_год_огурец[],MATCH($A39,Коэф.закупка_год_огурец[1],0),MATCH(MONTH(LD$3),КЗ!$1:$1,0)),""),0)</f>
        <v>0</v>
      </c>
      <c r="LE39" s="551" cm="1">
        <f t="array" aca="1" ref="LE39" ca="1">IFERROR(IF(AND(НачЦ_ИнвП_Дата&lt;=LE$3,КИнвП_Дата&gt;LE$3),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*INDEX(Коэф.закупка_год_огурец[],MATCH($A39,Коэф.закупка_год_огурец[1],0),MATCH(MONTH(LE$3),КЗ!$1:$1,0)),""),0)</f>
        <v>0</v>
      </c>
      <c r="LF39" s="551" cm="1">
        <f t="array" aca="1" ref="LF39" ca="1">IFERROR(IF(AND(НачЦ_ИнвП_Дата&lt;=LF$3,КИнвП_Дата&gt;LF$3),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*INDEX(Коэф.закупка_год_огурец[],MATCH($A39,Коэф.закупка_год_огурец[1],0),MATCH(MONTH(LF$3),КЗ!$1:$1,0)),""),0)</f>
        <v>0</v>
      </c>
      <c r="LG39" s="551" cm="1">
        <f t="array" aca="1" ref="LG39" ca="1">IFERROR(IF(AND(НачЦ_ИнвП_Дата&lt;=LG$3,КИнвП_Дата&gt;LG$3),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*INDEX(Коэф.закупка_год_огурец[],MATCH($A39,Коэф.закупка_год_огурец[1],0),MATCH(MONTH(LG$3),КЗ!$1:$1,0)),""),0)</f>
        <v>0</v>
      </c>
      <c r="LH39" s="551" cm="1">
        <f t="array" aca="1" ref="LH39" ca="1">IFERROR(IF(AND(НачЦ_ИнвП_Дата&lt;=LH$3,КИнвП_Дата&gt;LH$3),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*INDEX(Коэф.закупка_год_огурец[],MATCH($A39,Коэф.закупка_год_огурец[1],0),MATCH(MONTH(LH$3),КЗ!$1:$1,0)),""),0)</f>
        <v>0</v>
      </c>
      <c r="LI39" s="551" cm="1">
        <f t="array" aca="1" ref="LI39" ca="1">IFERROR(IF(AND(НачЦ_ИнвП_Дата&lt;=LI$3,КИнвП_Дата&gt;LI$3),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*INDEX(Коэф.закупка_год_огурец[],MATCH($A39,Коэф.закупка_год_огурец[1],0),MATCH(MONTH(LI$3),КЗ!$1:$1,0)),""),0)</f>
        <v>0</v>
      </c>
      <c r="LJ39" s="551" cm="1">
        <f t="array" aca="1" ref="LJ39" ca="1">IFERROR(IF(AND(НачЦ_ИнвП_Дата&lt;=LJ$3,КИнвП_Дата&gt;LJ$3),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*INDEX(Коэф.закупка_год_огурец[],MATCH($A39,Коэф.закупка_год_огурец[1],0),MATCH(MONTH(LJ$3),КЗ!$1:$1,0)),""),0)</f>
        <v>13.9691153</v>
      </c>
      <c r="LK39" s="551" cm="1">
        <f t="array" aca="1" ref="LK39" ca="1">IFERROR(IF(AND(НачЦ_ИнвП_Дата&lt;=LK$3,КИнвП_Дата&gt;LK$3),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*INDEX(Коэф.закупка_год_огурец[],MATCH($A39,Коэф.закупка_год_огурец[1],0),MATCH(MONTH(LK$3),КЗ!$1:$1,0)),""),0)</f>
        <v>0</v>
      </c>
      <c r="LL39" s="551" cm="1">
        <f t="array" aca="1" ref="LL39" ca="1">IFERROR(IF(AND(НачЦ_ИнвП_Дата&lt;=LL$3,КИнвП_Дата&gt;LL$3),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*INDEX(Коэф.закупка_год_огурец[],MATCH($A39,Коэф.закупка_год_огурец[1],0),MATCH(MONTH(LL$3),КЗ!$1:$1,0)),""),0)</f>
        <v>0</v>
      </c>
      <c r="LM39" s="551" cm="1">
        <f t="array" aca="1" ref="LM39" ca="1">IFERROR(IF(AND(НачЦ_ИнвП_Дата&lt;=LM$3,КИнвП_Дата&gt;LM$3),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*INDEX(Коэф.закупка_год_огурец[],MATCH($A39,Коэф.закупка_год_огурец[1],0),MATCH(MONTH(LM$3),КЗ!$1:$1,0)),""),0)</f>
        <v>13.9691153</v>
      </c>
      <c r="LN39" s="552">
        <f t="shared" ca="1" si="1431"/>
        <v>27.938230600000001</v>
      </c>
      <c r="LO39" s="551" cm="1">
        <f t="array" aca="1" ref="LO39" ca="1">IFERROR(IF(AND(НачЦ_ИнвП_Дата&lt;=LO$3,КИнвП_Дата&gt;LO$3),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*INDEX(Коэф.закупка_год_огурец[],MATCH($A39,Коэф.закупка_год_огурец[1],0),MATCH(MONTH(LO$3),КЗ!$1:$1,0)),""),0)</f>
        <v>0</v>
      </c>
      <c r="LP39" s="551" cm="1">
        <f t="array" aca="1" ref="LP39" ca="1">IFERROR(IF(AND(НачЦ_ИнвП_Дата&lt;=LP$3,КИнвП_Дата&gt;LP$3),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*INDEX(Коэф.закупка_год_огурец[],MATCH($A39,Коэф.закупка_год_огурец[1],0),MATCH(MONTH(LP$3),КЗ!$1:$1,0)),""),0)</f>
        <v>0</v>
      </c>
      <c r="LQ39" s="551" cm="1">
        <f t="array" aca="1" ref="LQ39" ca="1">IFERROR(IF(AND(НачЦ_ИнвП_Дата&lt;=LQ$3,КИнвП_Дата&gt;LQ$3),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*INDEX(Коэф.закупка_год_огурец[],MATCH($A39,Коэф.закупка_год_огурец[1],0),MATCH(MONTH(LQ$3),КЗ!$1:$1,0)),""),0)</f>
        <v>0</v>
      </c>
      <c r="LR39" s="551" cm="1">
        <f t="array" aca="1" ref="LR39" ca="1">IFERROR(IF(AND(НачЦ_ИнвП_Дата&lt;=LR$3,КИнвП_Дата&gt;LR$3),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*INDEX(Коэф.закупка_год_огурец[],MATCH($A39,Коэф.закупка_год_огурец[1],0),MATCH(MONTH(LR$3),КЗ!$1:$1,0)),""),0)</f>
        <v>0</v>
      </c>
      <c r="LS39" s="551" cm="1">
        <f t="array" aca="1" ref="LS39" ca="1">IFERROR(IF(AND(НачЦ_ИнвП_Дата&lt;=LS$3,КИнвП_Дата&gt;LS$3),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*INDEX(Коэф.закупка_год_огурец[],MATCH($A39,Коэф.закупка_год_огурец[1],0),MATCH(MONTH(LS$3),КЗ!$1:$1,0)),""),0)</f>
        <v>0</v>
      </c>
      <c r="LT39" s="551" cm="1">
        <f t="array" aca="1" ref="LT39" ca="1">IFERROR(IF(AND(НачЦ_ИнвП_Дата&lt;=LT$3,КИнвП_Дата&gt;LT$3),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*INDEX(Коэф.закупка_год_огурец[],MATCH($A39,Коэф.закупка_год_огурец[1],0),MATCH(MONTH(LT$3),КЗ!$1:$1,0)),""),0)</f>
        <v>0</v>
      </c>
      <c r="LU39" s="551" cm="1">
        <f t="array" aca="1" ref="LU39" ca="1">IFERROR(IF(AND(НачЦ_ИнвП_Дата&lt;=LU$3,КИнвП_Дата&gt;LU$3),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*INDEX(Коэф.закупка_год_огурец[],MATCH($A39,Коэф.закупка_год_огурец[1],0),MATCH(MONTH(LU$3),КЗ!$1:$1,0)),""),0)</f>
        <v>0</v>
      </c>
      <c r="LV39" s="551" cm="1">
        <f t="array" aca="1" ref="LV39" ca="1">IFERROR(IF(AND(НачЦ_ИнвП_Дата&lt;=LV$3,КИнвП_Дата&gt;LV$3),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*INDEX(Коэф.закупка_год_огурец[],MATCH($A39,Коэф.закупка_год_огурец[1],0),MATCH(MONTH(LV$3),КЗ!$1:$1,0)),""),0)</f>
        <v>0</v>
      </c>
      <c r="LW39" s="551" cm="1">
        <f t="array" aca="1" ref="LW39" ca="1">IFERROR(IF(AND(НачЦ_ИнвП_Дата&lt;=LW$3,КИнвП_Дата&gt;LW$3),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*INDEX(Коэф.закупка_год_огурец[],MATCH($A39,Коэф.закупка_год_огурец[1],0),MATCH(MONTH(LW$3),КЗ!$1:$1,0)),""),0)</f>
        <v>13.9691153</v>
      </c>
      <c r="LX39" s="551" cm="1">
        <f t="array" aca="1" ref="LX39" ca="1">IFERROR(IF(AND(НачЦ_ИнвП_Дата&lt;=LX$3,КИнвП_Дата&gt;LX$3),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*INDEX(Коэф.закупка_год_огурец[],MATCH($A39,Коэф.закупка_год_огурец[1],0),MATCH(MONTH(LX$3),КЗ!$1:$1,0)),""),0)</f>
        <v>0</v>
      </c>
      <c r="LY39" s="551" cm="1">
        <f t="array" aca="1" ref="LY39" ca="1">IFERROR(IF(AND(НачЦ_ИнвП_Дата&lt;=LY$3,КИнвП_Дата&gt;LY$3),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*INDEX(Коэф.закупка_год_огурец[],MATCH($A39,Коэф.закупка_год_огурец[1],0),MATCH(MONTH(LY$3),КЗ!$1:$1,0)),""),0)</f>
        <v>0</v>
      </c>
      <c r="LZ39" s="551" cm="1">
        <f t="array" aca="1" ref="LZ39" ca="1">IFERROR(IF(AND(НачЦ_ИнвП_Дата&lt;=LZ$3,КИнвП_Дата&gt;LZ$3),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*INDEX(Коэф.закупка_год_огурец[],MATCH($A39,Коэф.закупка_год_огурец[1],0),MATCH(MONTH(LZ$3),КЗ!$1:$1,0)),""),0)</f>
        <v>13.9691153</v>
      </c>
      <c r="MA39" s="552">
        <f t="shared" ca="1" si="1433"/>
        <v>27.938230600000001</v>
      </c>
      <c r="MB39" s="551" cm="1">
        <f t="array" aca="1" ref="MB39" ca="1">IFERROR(IF(AND(НачЦ_ИнвП_Дата&lt;=MB$3,КИнвП_Дата&gt;MB$3),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*INDEX(Коэф.закупка_год_огурец[],MATCH($A39,Коэф.закупка_год_огурец[1],0),MATCH(MONTH(MB$3),КЗ!$1:$1,0)),""),0)</f>
        <v>0</v>
      </c>
      <c r="MC39" s="551" cm="1">
        <f t="array" aca="1" ref="MC39" ca="1">IFERROR(IF(AND(НачЦ_ИнвП_Дата&lt;=MC$3,КИнвП_Дата&gt;MC$3),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*INDEX(Коэф.закупка_год_огурец[],MATCH($A39,Коэф.закупка_год_огурец[1],0),MATCH(MONTH(MC$3),КЗ!$1:$1,0)),""),0)</f>
        <v>0</v>
      </c>
      <c r="MD39" s="551" cm="1">
        <f t="array" aca="1" ref="MD39" ca="1">IFERROR(IF(AND(НачЦ_ИнвП_Дата&lt;=MD$3,КИнвП_Дата&gt;MD$3),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*INDEX(Коэф.закупка_год_огурец[],MATCH($A39,Коэф.закупка_год_огурец[1],0),MATCH(MONTH(MD$3),КЗ!$1:$1,0)),""),0)</f>
        <v>0</v>
      </c>
      <c r="ME39" s="551" cm="1">
        <f t="array" aca="1" ref="ME39" ca="1">IFERROR(IF(AND(НачЦ_ИнвП_Дата&lt;=ME$3,КИнвП_Дата&gt;ME$3),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*INDEX(Коэф.закупка_год_огурец[],MATCH($A39,Коэф.закупка_год_огурец[1],0),MATCH(MONTH(ME$3),КЗ!$1:$1,0)),""),0)</f>
        <v>0</v>
      </c>
      <c r="MF39" s="551" cm="1">
        <f t="array" aca="1" ref="MF39" ca="1">IFERROR(IF(AND(НачЦ_ИнвП_Дата&lt;=MF$3,КИнвП_Дата&gt;MF$3),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*INDEX(Коэф.закупка_год_огурец[],MATCH($A39,Коэф.закупка_год_огурец[1],0),MATCH(MONTH(MF$3),КЗ!$1:$1,0)),""),0)</f>
        <v>0</v>
      </c>
      <c r="MG39" s="551" cm="1">
        <f t="array" aca="1" ref="MG39" ca="1">IFERROR(IF(AND(НачЦ_ИнвП_Дата&lt;=MG$3,КИнвП_Дата&gt;MG$3),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*INDEX(Коэф.закупка_год_огурец[],MATCH($A39,Коэф.закупка_год_огурец[1],0),MATCH(MONTH(MG$3),КЗ!$1:$1,0)),""),0)</f>
        <v>0</v>
      </c>
      <c r="MH39" s="551" cm="1">
        <f t="array" aca="1" ref="MH39" ca="1">IFERROR(IF(AND(НачЦ_ИнвП_Дата&lt;=MH$3,КИнвП_Дата&gt;MH$3),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*INDEX(Коэф.закупка_год_огурец[],MATCH($A39,Коэф.закупка_год_огурец[1],0),MATCH(MONTH(MH$3),КЗ!$1:$1,0)),""),0)</f>
        <v>0</v>
      </c>
      <c r="MI39" s="551" cm="1">
        <f t="array" aca="1" ref="MI39" ca="1">IFERROR(IF(AND(НачЦ_ИнвП_Дата&lt;=MI$3,КИнвП_Дата&gt;MI$3),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*INDEX(Коэф.закупка_год_огурец[],MATCH($A39,Коэф.закупка_год_огурец[1],0),MATCH(MONTH(MI$3),КЗ!$1:$1,0)),""),0)</f>
        <v>0</v>
      </c>
      <c r="MJ39" s="551" cm="1">
        <f t="array" aca="1" ref="MJ39" ca="1">IFERROR(IF(AND(НачЦ_ИнвП_Дата&lt;=MJ$3,КИнвП_Дата&gt;MJ$3),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*INDEX(Коэф.закупка_год_огурец[],MATCH($A39,Коэф.закупка_год_огурец[1],0),MATCH(MONTH(MJ$3),КЗ!$1:$1,0)),""),0)</f>
        <v>13.9691153</v>
      </c>
      <c r="MK39" s="551" cm="1">
        <f t="array" aca="1" ref="MK39" ca="1">IFERROR(IF(AND(НачЦ_ИнвП_Дата&lt;=MK$3,КИнвП_Дата&gt;MK$3),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*INDEX(Коэф.закупка_год_огурец[],MATCH($A39,Коэф.закупка_год_огурец[1],0),MATCH(MONTH(MK$3),КЗ!$1:$1,0)),""),0)</f>
        <v>0</v>
      </c>
      <c r="ML39" s="551" cm="1">
        <f t="array" aca="1" ref="ML39" ca="1">IFERROR(IF(AND(НачЦ_ИнвП_Дата&lt;=ML$3,КИнвП_Дата&gt;ML$3),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*INDEX(Коэф.закупка_год_огурец[],MATCH($A39,Коэф.закупка_год_огурец[1],0),MATCH(MONTH(ML$3),КЗ!$1:$1,0)),""),0)</f>
        <v>0</v>
      </c>
      <c r="MM39" s="551" cm="1">
        <f t="array" aca="1" ref="MM39" ca="1">IFERROR(IF(AND(НачЦ_ИнвП_Дата&lt;=MM$3,КИнвП_Дата&gt;MM$3),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*INDEX(Коэф.закупка_год_огурец[],MATCH($A39,Коэф.закупка_год_огурец[1],0),MATCH(MONTH(MM$3),КЗ!$1:$1,0)),""),0)</f>
        <v>13.9691153</v>
      </c>
      <c r="MN39" s="552">
        <f t="shared" ca="1" si="1435"/>
        <v>27.938230600000001</v>
      </c>
      <c r="MO39" s="551" cm="1">
        <f t="array" aca="1" ref="MO39" ca="1">IFERROR(IF(AND(НачЦ_ИнвП_Дата&lt;=MO$3,КИнвП_Дата&gt;MO$3),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*INDEX(Коэф.закупка_год_огурец[],MATCH($A39,Коэф.закупка_год_огурец[1],0),MATCH(MONTH(MO$3),КЗ!$1:$1,0)),""),0)</f>
        <v>0</v>
      </c>
      <c r="MP39" s="551" cm="1">
        <f t="array" aca="1" ref="MP39" ca="1">IFERROR(IF(AND(НачЦ_ИнвП_Дата&lt;=MP$3,КИнвП_Дата&gt;MP$3),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*INDEX(Коэф.закупка_год_огурец[],MATCH($A39,Коэф.закупка_год_огурец[1],0),MATCH(MONTH(MP$3),КЗ!$1:$1,0)),""),0)</f>
        <v>0</v>
      </c>
      <c r="MQ39" s="551" cm="1">
        <f t="array" aca="1" ref="MQ39" ca="1">IFERROR(IF(AND(НачЦ_ИнвП_Дата&lt;=MQ$3,КИнвП_Дата&gt;MQ$3),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*INDEX(Коэф.закупка_год_огурец[],MATCH($A39,Коэф.закупка_год_огурец[1],0),MATCH(MONTH(MQ$3),КЗ!$1:$1,0)),""),0)</f>
        <v>0</v>
      </c>
      <c r="MR39" s="551" cm="1">
        <f t="array" aca="1" ref="MR39" ca="1">IFERROR(IF(AND(НачЦ_ИнвП_Дата&lt;=MR$3,КИнвП_Дата&gt;MR$3),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*INDEX(Коэф.закупка_год_огурец[],MATCH($A39,Коэф.закупка_год_огурец[1],0),MATCH(MONTH(MR$3),КЗ!$1:$1,0)),""),0)</f>
        <v>0</v>
      </c>
      <c r="MS39" s="551" cm="1">
        <f t="array" aca="1" ref="MS39" ca="1">IFERROR(IF(AND(НачЦ_ИнвП_Дата&lt;=MS$3,КИнвП_Дата&gt;MS$3),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*INDEX(Коэф.закупка_год_огурец[],MATCH($A39,Коэф.закупка_год_огурец[1],0),MATCH(MONTH(MS$3),КЗ!$1:$1,0)),""),0)</f>
        <v>0</v>
      </c>
      <c r="MT39" s="551" cm="1">
        <f t="array" aca="1" ref="MT39" ca="1">IFERROR(IF(AND(НачЦ_ИнвП_Дата&lt;=MT$3,КИнвП_Дата&gt;MT$3),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*INDEX(Коэф.закупка_год_огурец[],MATCH($A39,Коэф.закупка_год_огурец[1],0),MATCH(MONTH(MT$3),КЗ!$1:$1,0)),""),0)</f>
        <v>0</v>
      </c>
      <c r="MU39" s="551" cm="1">
        <f t="array" aca="1" ref="MU39" ca="1">IFERROR(IF(AND(НачЦ_ИнвП_Дата&lt;=MU$3,КИнвП_Дата&gt;MU$3),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*INDEX(Коэф.закупка_год_огурец[],MATCH($A39,Коэф.закупка_год_огурец[1],0),MATCH(MONTH(MU$3),КЗ!$1:$1,0)),""),0)</f>
        <v>0</v>
      </c>
      <c r="MV39" s="551" cm="1">
        <f t="array" aca="1" ref="MV39" ca="1">IFERROR(IF(AND(НачЦ_ИнвП_Дата&lt;=MV$3,КИнвП_Дата&gt;MV$3),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*INDEX(Коэф.закупка_год_огурец[],MATCH($A39,Коэф.закупка_год_огурец[1],0),MATCH(MONTH(MV$3),КЗ!$1:$1,0)),""),0)</f>
        <v>0</v>
      </c>
      <c r="MW39" s="551" cm="1">
        <f t="array" aca="1" ref="MW39" ca="1">IFERROR(IF(AND(НачЦ_ИнвП_Дата&lt;=MW$3,КИнвП_Дата&gt;MW$3),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*INDEX(Коэф.закупка_год_огурец[],MATCH($A39,Коэф.закупка_год_огурец[1],0),MATCH(MONTH(MW$3),КЗ!$1:$1,0)),""),0)</f>
        <v>13.9691153</v>
      </c>
      <c r="MX39" s="551" cm="1">
        <f t="array" aca="1" ref="MX39" ca="1">IFERROR(IF(AND(НачЦ_ИнвП_Дата&lt;=MX$3,КИнвП_Дата&gt;MX$3),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*INDEX(Коэф.закупка_год_огурец[],MATCH($A39,Коэф.закупка_год_огурец[1],0),MATCH(MONTH(MX$3),КЗ!$1:$1,0)),""),0)</f>
        <v>0</v>
      </c>
      <c r="MY39" s="551" cm="1">
        <f t="array" aca="1" ref="MY39" ca="1">IFERROR(IF(AND(НачЦ_ИнвП_Дата&lt;=MY$3,КИнвП_Дата&gt;MY$3),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*INDEX(Коэф.закупка_год_огурец[],MATCH($A39,Коэф.закупка_год_огурец[1],0),MATCH(MONTH(MY$3),КЗ!$1:$1,0)),""),0)</f>
        <v>0</v>
      </c>
      <c r="MZ39" s="551" cm="1">
        <f t="array" aca="1" ref="MZ39" ca="1">IFERROR(IF(AND(НачЦ_ИнвП_Дата&lt;=MZ$3,КИнвП_Дата&gt;MZ$3),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*INDEX(Коэф.закупка_год_огурец[],MATCH($A39,Коэф.закупка_год_огурец[1],0),MATCH(MONTH(MZ$3),КЗ!$1:$1,0)),""),0)</f>
        <v>13.9691153</v>
      </c>
      <c r="NA39" s="552">
        <f t="shared" ca="1" si="1437"/>
        <v>27.938230600000001</v>
      </c>
      <c r="NB39" s="551" cm="1">
        <f t="array" aca="1" ref="NB39" ca="1">IFERROR(IF(AND(НачЦ_ИнвП_Дата&lt;=NB$3,КИнвП_Дата&gt;NB$3),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*INDEX(Коэф.закупка_год_огурец[],MATCH($A39,Коэф.закупка_год_огурец[1],0),MATCH(MONTH(NB$3),КЗ!$1:$1,0)),""),0)</f>
        <v>0</v>
      </c>
      <c r="NC39" s="551" cm="1">
        <f t="array" aca="1" ref="NC39" ca="1">IFERROR(IF(AND(НачЦ_ИнвП_Дата&lt;=NC$3,КИнвП_Дата&gt;NC$3),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*INDEX(Коэф.закупка_год_огурец[],MATCH($A39,Коэф.закупка_год_огурец[1],0),MATCH(MONTH(NC$3),КЗ!$1:$1,0)),""),0)</f>
        <v>0</v>
      </c>
      <c r="ND39" s="551" cm="1">
        <f t="array" aca="1" ref="ND39" ca="1">IFERROR(IF(AND(НачЦ_ИнвП_Дата&lt;=ND$3,КИнвП_Дата&gt;ND$3),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*INDEX(Коэф.закупка_год_огурец[],MATCH($A39,Коэф.закупка_год_огурец[1],0),MATCH(MONTH(ND$3),КЗ!$1:$1,0)),""),0)</f>
        <v>0</v>
      </c>
      <c r="NE39" s="551" cm="1">
        <f t="array" aca="1" ref="NE39" ca="1">IFERROR(IF(AND(НачЦ_ИнвП_Дата&lt;=NE$3,КИнвП_Дата&gt;NE$3),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*INDEX(Коэф.закупка_год_огурец[],MATCH($A39,Коэф.закупка_год_огурец[1],0),MATCH(MONTH(NE$3),КЗ!$1:$1,0)),""),0)</f>
        <v>0</v>
      </c>
      <c r="NF39" s="551" cm="1">
        <f t="array" aca="1" ref="NF39" ca="1">IFERROR(IF(AND(НачЦ_ИнвП_Дата&lt;=NF$3,КИнвП_Дата&gt;NF$3),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*INDEX(Коэф.закупка_год_огурец[],MATCH($A39,Коэф.закупка_год_огурец[1],0),MATCH(MONTH(NF$3),КЗ!$1:$1,0)),""),0)</f>
        <v>0</v>
      </c>
      <c r="NG39" s="551" cm="1">
        <f t="array" aca="1" ref="NG39" ca="1">IFERROR(IF(AND(НачЦ_ИнвП_Дата&lt;=NG$3,КИнвП_Дата&gt;NG$3),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*INDEX(Коэф.закупка_год_огурец[],MATCH($A39,Коэф.закупка_год_огурец[1],0),MATCH(MONTH(NG$3),КЗ!$1:$1,0)),""),0)</f>
        <v>0</v>
      </c>
      <c r="NH39" s="551" cm="1">
        <f t="array" aca="1" ref="NH39" ca="1">IFERROR(IF(AND(НачЦ_ИнвП_Дата&lt;=NH$3,КИнвП_Дата&gt;NH$3),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*INDEX(Коэф.закупка_год_огурец[],MATCH($A39,Коэф.закупка_год_огурец[1],0),MATCH(MONTH(NH$3),КЗ!$1:$1,0)),""),0)</f>
        <v>0</v>
      </c>
      <c r="NI39" s="551" cm="1">
        <f t="array" aca="1" ref="NI39" ca="1">IFERROR(IF(AND(НачЦ_ИнвП_Дата&lt;=NI$3,КИнвП_Дата&gt;NI$3),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*INDEX(Коэф.закупка_год_огурец[],MATCH($A39,Коэф.закупка_год_огурец[1],0),MATCH(MONTH(NI$3),КЗ!$1:$1,0)),""),0)</f>
        <v>0</v>
      </c>
      <c r="NJ39" s="551" cm="1">
        <f t="array" aca="1" ref="NJ39" ca="1">IFERROR(IF(AND(НачЦ_ИнвП_Дата&lt;=NJ$3,КИнвП_Дата&gt;NJ$3),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*INDEX(Коэф.закупка_год_огурец[],MATCH($A39,Коэф.закупка_год_огурец[1],0),MATCH(MONTH(NJ$3),КЗ!$1:$1,0)),""),0)</f>
        <v>13.9691153</v>
      </c>
      <c r="NK39" s="551" cm="1">
        <f t="array" aca="1" ref="NK39" ca="1">IFERROR(IF(AND(НачЦ_ИнвП_Дата&lt;=NK$3,КИнвП_Дата&gt;NK$3),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*INDEX(Коэф.закупка_год_огурец[],MATCH($A39,Коэф.закупка_год_огурец[1],0),MATCH(MONTH(NK$3),КЗ!$1:$1,0)),""),0)</f>
        <v>0</v>
      </c>
      <c r="NL39" s="551" cm="1">
        <f t="array" aca="1" ref="NL39" ca="1">IFERROR(IF(AND(НачЦ_ИнвП_Дата&lt;=NL$3,КИнвП_Дата&gt;NL$3),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*INDEX(Коэф.закупка_год_огурец[],MATCH($A39,Коэф.закупка_год_огурец[1],0),MATCH(MONTH(NL$3),КЗ!$1:$1,0)),""),0)</f>
        <v>0</v>
      </c>
      <c r="NM39" s="551" cm="1">
        <f t="array" aca="1" ref="NM39" ca="1">IFERROR(IF(AND(НачЦ_ИнвП_Дата&lt;=NM$3,КИнвП_Дата&gt;NM$3),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*INDEX(Коэф.закупка_год_огурец[],MATCH($A39,Коэф.закупка_год_огурец[1],0),MATCH(MONTH(NM$3),КЗ!$1:$1,0)),""),0)</f>
        <v>13.9691153</v>
      </c>
      <c r="NN39" s="552">
        <f t="shared" ca="1" si="1439"/>
        <v>27.938230600000001</v>
      </c>
      <c r="NO39" s="551" cm="1">
        <f t="array" aca="1" ref="NO39" ca="1">IFERROR(IF(AND(НачЦ_ИнвП_Дата&lt;=NO$3,КИнвП_Дата&gt;NO$3),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*INDEX(Коэф.закупка_год_огурец[],MATCH($A39,Коэф.закупка_год_огурец[1],0),MATCH(MONTH(NO$3),КЗ!$1:$1,0)),""),0)</f>
        <v>0</v>
      </c>
      <c r="NP39" s="551" cm="1">
        <f t="array" aca="1" ref="NP39" ca="1">IFERROR(IF(AND(НачЦ_ИнвП_Дата&lt;=NP$3,КИнвП_Дата&gt;NP$3),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*INDEX(Коэф.закупка_год_огурец[],MATCH($A39,Коэф.закупка_год_огурец[1],0),MATCH(MONTH(NP$3),КЗ!$1:$1,0)),""),0)</f>
        <v>0</v>
      </c>
      <c r="NQ39" s="551" cm="1">
        <f t="array" aca="1" ref="NQ39" ca="1">IFERROR(IF(AND(НачЦ_ИнвП_Дата&lt;=NQ$3,КИнвП_Дата&gt;NQ$3),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*INDEX(Коэф.закупка_год_огурец[],MATCH($A39,Коэф.закупка_год_огурец[1],0),MATCH(MONTH(NQ$3),КЗ!$1:$1,0)),""),0)</f>
        <v>0</v>
      </c>
      <c r="NR39" s="551" cm="1">
        <f t="array" aca="1" ref="NR39" ca="1">IFERROR(IF(AND(НачЦ_ИнвП_Дата&lt;=NR$3,КИнвП_Дата&gt;NR$3),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*INDEX(Коэф.закупка_год_огурец[],MATCH($A39,Коэф.закупка_год_огурец[1],0),MATCH(MONTH(NR$3),КЗ!$1:$1,0)),""),0)</f>
        <v>0</v>
      </c>
      <c r="NS39" s="551" cm="1">
        <f t="array" aca="1" ref="NS39" ca="1">IFERROR(IF(AND(НачЦ_ИнвП_Дата&lt;=NS$3,КИнвП_Дата&gt;NS$3),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*INDEX(Коэф.закупка_год_огурец[],MATCH($A39,Коэф.закупка_год_огурец[1],0),MATCH(MONTH(NS$3),КЗ!$1:$1,0)),""),0)</f>
        <v>0</v>
      </c>
      <c r="NT39" s="551" cm="1">
        <f t="array" aca="1" ref="NT39" ca="1">IFERROR(IF(AND(НачЦ_ИнвП_Дата&lt;=NT$3,КИнвП_Дата&gt;NT$3),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*INDEX(Коэф.закупка_год_огурец[],MATCH($A39,Коэф.закупка_год_огурец[1],0),MATCH(MONTH(NT$3),КЗ!$1:$1,0)),""),0)</f>
        <v>0</v>
      </c>
      <c r="NU39" s="551" cm="1">
        <f t="array" aca="1" ref="NU39" ca="1">IFERROR(IF(AND(НачЦ_ИнвП_Дата&lt;=NU$3,КИнвП_Дата&gt;NU$3),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*INDEX(Коэф.закупка_год_огурец[],MATCH($A39,Коэф.закупка_год_огурец[1],0),MATCH(MONTH(NU$3),КЗ!$1:$1,0)),""),0)</f>
        <v>0</v>
      </c>
      <c r="NV39" s="551" cm="1">
        <f t="array" aca="1" ref="NV39" ca="1">IFERROR(IF(AND(НачЦ_ИнвП_Дата&lt;=NV$3,КИнвП_Дата&gt;NV$3),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*INDEX(Коэф.закупка_год_огурец[],MATCH($A39,Коэф.закупка_год_огурец[1],0),MATCH(MONTH(NV$3),КЗ!$1:$1,0)),""),0)</f>
        <v>0</v>
      </c>
      <c r="NW39" s="551" cm="1">
        <f t="array" aca="1" ref="NW39" ca="1">IFERROR(IF(AND(НачЦ_ИнвП_Дата&lt;=NW$3,КИнвП_Дата&gt;NW$3),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*INDEX(Коэф.закупка_год_огурец[],MATCH($A39,Коэф.закупка_год_огурец[1],0),MATCH(MONTH(NW$3),КЗ!$1:$1,0)),""),0)</f>
        <v>13.9691153</v>
      </c>
      <c r="NX39" s="551" cm="1">
        <f t="array" aca="1" ref="NX39" ca="1">IFERROR(IF(AND(НачЦ_ИнвП_Дата&lt;=NX$3,КИнвП_Дата&gt;NX$3),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*INDEX(Коэф.закупка_год_огурец[],MATCH($A39,Коэф.закупка_год_огурец[1],0),MATCH(MONTH(NX$3),КЗ!$1:$1,0)),""),0)</f>
        <v>0</v>
      </c>
      <c r="NY39" s="551" cm="1">
        <f t="array" aca="1" ref="NY39" ca="1">IFERROR(IF(AND(НачЦ_ИнвП_Дата&lt;=NY$3,КИнвП_Дата&gt;NY$3),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*INDEX(Коэф.закупка_год_огурец[],MATCH($A39,Коэф.закупка_год_огурец[1],0),MATCH(MONTH(NY$3),КЗ!$1:$1,0)),""),0)</f>
        <v>0</v>
      </c>
      <c r="NZ39" s="551" cm="1">
        <f t="array" aca="1" ref="NZ39" ca="1">IFERROR(IF(AND(НачЦ_ИнвП_Дата&lt;=NZ$3,КИнвП_Дата&gt;NZ$3),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*INDEX(Коэф.закупка_год_огурец[],MATCH($A39,Коэф.закупка_год_огурец[1],0),MATCH(MONTH(NZ$3),КЗ!$1:$1,0)),""),0)</f>
        <v>13.9691153</v>
      </c>
      <c r="OA39" s="552">
        <f t="shared" ca="1" si="1441"/>
        <v>27.938230600000001</v>
      </c>
      <c r="OB39" s="551" cm="1">
        <f t="array" aca="1" ref="OB39" ca="1">IFERROR(IF(AND(НачЦ_ИнвП_Дата&lt;=OB$3,КИнвП_Дата&gt;OB$3),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*INDEX(Коэф.закупка_год_огурец[],MATCH($A39,Коэф.закупка_год_огурец[1],0),MATCH(MONTH(OB$3),КЗ!$1:$1,0)),""),0)</f>
        <v>0</v>
      </c>
      <c r="OC39" s="551" cm="1">
        <f t="array" aca="1" ref="OC39" ca="1">IFERROR(IF(AND(НачЦ_ИнвП_Дата&lt;=OC$3,КИнвП_Дата&gt;OC$3),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*INDEX(Коэф.закупка_год_огурец[],MATCH($A39,Коэф.закупка_год_огурец[1],0),MATCH(MONTH(OC$3),КЗ!$1:$1,0)),""),0)</f>
        <v>0</v>
      </c>
      <c r="OD39" s="551" cm="1">
        <f t="array" aca="1" ref="OD39" ca="1">IFERROR(IF(AND(НачЦ_ИнвП_Дата&lt;=OD$3,КИнвП_Дата&gt;OD$3),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*INDEX(Коэф.закупка_год_огурец[],MATCH($A39,Коэф.закупка_год_огурец[1],0),MATCH(MONTH(OD$3),КЗ!$1:$1,0)),""),0)</f>
        <v>0</v>
      </c>
      <c r="OE39" s="551" cm="1">
        <f t="array" aca="1" ref="OE39" ca="1">IFERROR(IF(AND(НачЦ_ИнвП_Дата&lt;=OE$3,КИнвП_Дата&gt;OE$3),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*INDEX(Коэф.закупка_год_огурец[],MATCH($A39,Коэф.закупка_год_огурец[1],0),MATCH(MONTH(OE$3),КЗ!$1:$1,0)),""),0)</f>
        <v>0</v>
      </c>
      <c r="OF39" s="551" cm="1">
        <f t="array" aca="1" ref="OF39" ca="1">IFERROR(IF(AND(НачЦ_ИнвП_Дата&lt;=OF$3,КИнвП_Дата&gt;OF$3),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*INDEX(Коэф.закупка_год_огурец[],MATCH($A39,Коэф.закупка_год_огурец[1],0),MATCH(MONTH(OF$3),КЗ!$1:$1,0)),""),0)</f>
        <v>0</v>
      </c>
      <c r="OG39" s="551" cm="1">
        <f t="array" aca="1" ref="OG39" ca="1">IFERROR(IF(AND(НачЦ_ИнвП_Дата&lt;=OG$3,КИнвП_Дата&gt;OG$3),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*INDEX(Коэф.закупка_год_огурец[],MATCH($A39,Коэф.закупка_год_огурец[1],0),MATCH(MONTH(OG$3),КЗ!$1:$1,0)),""),0)</f>
        <v>0</v>
      </c>
      <c r="OH39" s="551" cm="1">
        <f t="array" aca="1" ref="OH39" ca="1">IFERROR(IF(AND(НачЦ_ИнвП_Дата&lt;=OH$3,КИнвП_Дата&gt;OH$3),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*INDEX(Коэф.закупка_год_огурец[],MATCH($A39,Коэф.закупка_год_огурец[1],0),MATCH(MONTH(OH$3),КЗ!$1:$1,0)),""),0)</f>
        <v>0</v>
      </c>
      <c r="OI39" s="551" cm="1">
        <f t="array" aca="1" ref="OI39" ca="1">IFERROR(IF(AND(НачЦ_ИнвП_Дата&lt;=OI$3,КИнвП_Дата&gt;OI$3),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*INDEX(Коэф.закупка_год_огурец[],MATCH($A39,Коэф.закупка_год_огурец[1],0),MATCH(MONTH(OI$3),КЗ!$1:$1,0)),""),0)</f>
        <v>0</v>
      </c>
      <c r="OJ39" s="551" cm="1">
        <f t="array" aca="1" ref="OJ39" ca="1">IFERROR(IF(AND(НачЦ_ИнвП_Дата&lt;=OJ$3,КИнвП_Дата&gt;OJ$3),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*INDEX(Коэф.закупка_год_огурец[],MATCH($A39,Коэф.закупка_год_огурец[1],0),MATCH(MONTH(OJ$3),КЗ!$1:$1,0)),""),0)</f>
        <v>13.9691153</v>
      </c>
      <c r="OK39" s="551" t="str" cm="1">
        <f t="array" aca="1" ref="OK39" ca="1">IFERROR(IF(AND(НачЦ_ИнвП_Дата&lt;=OK$3,КИнвП_Дата&gt;OK$3),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*INDEX(Коэф.закупка_год_огурец[],MATCH($A39,Коэф.закупка_год_огурец[1],0),MATCH(MONTH(OK$3),КЗ!$1:$1,0)),""),0)</f>
        <v/>
      </c>
      <c r="OL39" s="551" t="str" cm="1">
        <f t="array" aca="1" ref="OL39" ca="1">IFERROR(IF(AND(НачЦ_ИнвП_Дата&lt;=OL$3,КИнвП_Дата&gt;OL$3),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*INDEX(Коэф.закупка_год_огурец[],MATCH($A39,Коэф.закупка_год_огурец[1],0),MATCH(MONTH(OL$3),КЗ!$1:$1,0)),""),0)</f>
        <v/>
      </c>
      <c r="OM39" s="551" t="str" cm="1">
        <f t="array" aca="1" ref="OM39" ca="1">IFERROR(IF(AND(НачЦ_ИнвП_Дата&lt;=OM$3,КИнвП_Дата&gt;OM$3),
             INDEX('Кальк-я'!$A$16:$Y$87,MATCH($A39,'Кальк-я'!$A$16:$A$87,0),MATCH("Сумма затрат, т.руб.",'Кальк-я'!$5:$5,0))
              *INDEX(Коэф.закупка_год_огурец[],MATCH($A39,Коэф.закупка_год_огурец[1],0),MATCH(MONTH(OM$3),КЗ!$1:$1,0)),""),0)</f>
        <v/>
      </c>
      <c r="ON39" s="552">
        <f t="shared" ca="1" si="1443"/>
        <v>13.9691153</v>
      </c>
    </row>
    <row r="40" spans="1:404" s="553" customFormat="1" outlineLevel="2">
      <c r="A40" s="550" t="s">
        <v>40</v>
      </c>
      <c r="B40" s="551" t="str" cm="1">
        <f t="array" ref="B40">IFERROR(IF(AND(НачЦ_ИнвП_Дата&lt;=B$3,КИнвП_Дата&gt;B$3),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*INDEX(Коэф.закупка_год_огурец[],MATCH($A40,Коэф.закупка_год_огурец[1],0),MATCH(MONTH(B$3),КЗ!$1:$1,0)),""),0)</f>
        <v/>
      </c>
      <c r="C40" s="551" t="str" cm="1">
        <f t="array" aca="1" ref="C40" ca="1">IFERROR(IF(AND(НачЦ_ИнвП_Дата&lt;=C$3,КИнвП_Дата&gt;C$3),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*INDEX(Коэф.закупка_год_огурец[],MATCH($A40,Коэф.закупка_год_огурец[1],0),MATCH(MONTH(C$3),КЗ!$1:$1,0)),""),0)</f>
        <v/>
      </c>
      <c r="D40" s="551" t="str" cm="1">
        <f t="array" aca="1" ref="D40" ca="1">IFERROR(IF(AND(НачЦ_ИнвП_Дата&lt;=D$3,КИнвП_Дата&gt;D$3),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*INDEX(Коэф.закупка_год_огурец[],MATCH($A40,Коэф.закупка_год_огурец[1],0),MATCH(MONTH(D$3),КЗ!$1:$1,0)),""),0)</f>
        <v/>
      </c>
      <c r="E40" s="551" t="str" cm="1">
        <f t="array" aca="1" ref="E40" ca="1">IFERROR(IF(AND(НачЦ_ИнвП_Дата&lt;=E$3,КИнвП_Дата&gt;E$3),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*INDEX(Коэф.закупка_год_огурец[],MATCH($A40,Коэф.закупка_год_огурец[1],0),MATCH(MONTH(E$3),КЗ!$1:$1,0)),""),0)</f>
        <v/>
      </c>
      <c r="F40" s="551" t="str" cm="1">
        <f t="array" aca="1" ref="F40" ca="1">IFERROR(IF(AND(НачЦ_ИнвП_Дата&lt;=F$3,КИнвП_Дата&gt;F$3),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*INDEX(Коэф.закупка_год_огурец[],MATCH($A40,Коэф.закупка_год_огурец[1],0),MATCH(MONTH(F$3),КЗ!$1:$1,0)),""),0)</f>
        <v/>
      </c>
      <c r="G40" s="551" t="str" cm="1">
        <f t="array" aca="1" ref="G40" ca="1">IFERROR(IF(AND(НачЦ_ИнвП_Дата&lt;=G$3,КИнвП_Дата&gt;G$3),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*INDEX(Коэф.закупка_год_огурец[],MATCH($A40,Коэф.закупка_год_огурец[1],0),MATCH(MONTH(G$3),КЗ!$1:$1,0)),""),0)</f>
        <v/>
      </c>
      <c r="H40" s="551" t="str" cm="1">
        <f t="array" aca="1" ref="H40" ca="1">IFERROR(IF(AND(НачЦ_ИнвП_Дата&lt;=H$3,КИнвП_Дата&gt;H$3),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*INDEX(Коэф.закупка_год_огурец[],MATCH($A40,Коэф.закупка_год_огурец[1],0),MATCH(MONTH(H$3),КЗ!$1:$1,0)),""),0)</f>
        <v/>
      </c>
      <c r="I40" s="551" t="str" cm="1">
        <f t="array" aca="1" ref="I40" ca="1">IFERROR(IF(AND(НачЦ_ИнвП_Дата&lt;=I$3,КИнвП_Дата&gt;I$3),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*INDEX(Коэф.закупка_год_огурец[],MATCH($A40,Коэф.закупка_год_огурец[1],0),MATCH(MONTH(I$3),КЗ!$1:$1,0)),""),0)</f>
        <v/>
      </c>
      <c r="J40" s="551" t="str" cm="1">
        <f t="array" aca="1" ref="J40" ca="1">IFERROR(IF(AND(НачЦ_ИнвП_Дата&lt;=J$3,КИнвП_Дата&gt;J$3),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*INDEX(Коэф.закупка_год_огурец[],MATCH($A40,Коэф.закупка_год_огурец[1],0),MATCH(MONTH(J$3),КЗ!$1:$1,0)),""),0)</f>
        <v/>
      </c>
      <c r="K40" s="551" cm="1">
        <f t="array" aca="1" ref="K40" ca="1">IFERROR(IF(AND(НачЦ_ИнвП_Дата&lt;=K$3,КИнвП_Дата&gt;K$3),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*INDEX(Коэф.закупка_год_огурец[],MATCH($A40,Коэф.закупка_год_огурец[1],0),MATCH(MONTH(K$3),КЗ!$1:$1,0)),""),0)</f>
        <v>0</v>
      </c>
      <c r="L40" s="551" cm="1">
        <f t="array" aca="1" ref="L40" ca="1">IFERROR(IF(AND(НачЦ_ИнвП_Дата&lt;=L$3,КИнвП_Дата&gt;L$3),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*INDEX(Коэф.закупка_год_огурец[],MATCH($A40,Коэф.закупка_год_огурец[1],0),MATCH(MONTH(L$3),КЗ!$1:$1,0)),""),0)</f>
        <v>0</v>
      </c>
      <c r="M40" s="551" cm="1">
        <f t="array" aca="1" ref="M40" ca="1">IFERROR(IF(AND(НачЦ_ИнвП_Дата&lt;=M$3,КИнвП_Дата&gt;M$3),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*INDEX(Коэф.закупка_год_огурец[],MATCH($A40,Коэф.закупка_год_огурец[1],0),MATCH(MONTH(M$3),КЗ!$1:$1,0)),""),0)</f>
        <v>134.459</v>
      </c>
      <c r="N40" s="552">
        <f t="shared" ca="1" si="1158"/>
        <v>134.459</v>
      </c>
      <c r="O40" s="551" cm="1">
        <f t="array" aca="1" ref="O40" ca="1">IFERROR(IF(AND(НачЦ_ИнвП_Дата&lt;=O$3,КИнвП_Дата&gt;O$3),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*INDEX(Коэф.закупка_год_огурец[],MATCH($A40,Коэф.закупка_год_огурец[1],0),MATCH(MONTH(O$3),КЗ!$1:$1,0)),""),0)</f>
        <v>0</v>
      </c>
      <c r="P40" s="551" cm="1">
        <f t="array" aca="1" ref="P40" ca="1">IFERROR(IF(AND(НачЦ_ИнвП_Дата&lt;=P$3,КИнвП_Дата&gt;P$3),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*INDEX(Коэф.закупка_год_огурец[],MATCH($A40,Коэф.закупка_год_огурец[1],0),MATCH(MONTH(P$3),КЗ!$1:$1,0)),""),0)</f>
        <v>0</v>
      </c>
      <c r="Q40" s="551" cm="1">
        <f t="array" aca="1" ref="Q40" ca="1">IFERROR(IF(AND(НачЦ_ИнвП_Дата&lt;=Q$3,КИнвП_Дата&gt;Q$3),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*INDEX(Коэф.закупка_год_огурец[],MATCH($A40,Коэф.закупка_год_огурец[1],0),MATCH(MONTH(Q$3),КЗ!$1:$1,0)),""),0)</f>
        <v>0</v>
      </c>
      <c r="R40" s="551" cm="1">
        <f t="array" aca="1" ref="R40" ca="1">IFERROR(IF(AND(НачЦ_ИнвП_Дата&lt;=R$3,КИнвП_Дата&gt;R$3),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*INDEX(Коэф.закупка_год_огурец[],MATCH($A40,Коэф.закупка_год_огурец[1],0),MATCH(MONTH(R$3),КЗ!$1:$1,0)),""),0)</f>
        <v>0</v>
      </c>
      <c r="S40" s="551" cm="1">
        <f t="array" aca="1" ref="S40" ca="1">IFERROR(IF(AND(НачЦ_ИнвП_Дата&lt;=S$3,КИнвП_Дата&gt;S$3),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*INDEX(Коэф.закупка_год_огурец[],MATCH($A40,Коэф.закупка_год_огурец[1],0),MATCH(MONTH(S$3),КЗ!$1:$1,0)),""),0)</f>
        <v>0</v>
      </c>
      <c r="T40" s="551" cm="1">
        <f t="array" aca="1" ref="T40" ca="1">IFERROR(IF(AND(НачЦ_ИнвП_Дата&lt;=T$3,КИнвП_Дата&gt;T$3),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*INDEX(Коэф.закупка_год_огурец[],MATCH($A40,Коэф.закупка_год_огурец[1],0),MATCH(MONTH(T$3),КЗ!$1:$1,0)),""),0)</f>
        <v>0</v>
      </c>
      <c r="U40" s="551" cm="1">
        <f t="array" aca="1" ref="U40" ca="1">IFERROR(IF(AND(НачЦ_ИнвП_Дата&lt;=U$3,КИнвП_Дата&gt;U$3),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*INDEX(Коэф.закупка_год_огурец[],MATCH($A40,Коэф.закупка_год_огурец[1],0),MATCH(MONTH(U$3),КЗ!$1:$1,0)),""),0)</f>
        <v>0</v>
      </c>
      <c r="V40" s="551" cm="1">
        <f t="array" aca="1" ref="V40" ca="1">IFERROR(IF(AND(НачЦ_ИнвП_Дата&lt;=V$3,КИнвП_Дата&gt;V$3),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*INDEX(Коэф.закупка_год_огурец[],MATCH($A40,Коэф.закупка_год_огурец[1],0),MATCH(MONTH(V$3),КЗ!$1:$1,0)),""),0)</f>
        <v>0</v>
      </c>
      <c r="W40" s="551" cm="1">
        <f t="array" aca="1" ref="W40" ca="1">IFERROR(IF(AND(НачЦ_ИнвП_Дата&lt;=W$3,КИнвП_Дата&gt;W$3),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*INDEX(Коэф.закупка_год_огурец[],MATCH($A40,Коэф.закупка_год_огурец[1],0),MATCH(MONTH(W$3),КЗ!$1:$1,0)),""),0)</f>
        <v>134.459</v>
      </c>
      <c r="X40" s="551" cm="1">
        <f t="array" aca="1" ref="X40" ca="1">IFERROR(IF(AND(НачЦ_ИнвП_Дата&lt;=X$3,КИнвП_Дата&gt;X$3),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*INDEX(Коэф.закупка_год_огурец[],MATCH($A40,Коэф.закупка_год_огурец[1],0),MATCH(MONTH(X$3),КЗ!$1:$1,0)),""),0)</f>
        <v>0</v>
      </c>
      <c r="Y40" s="551" cm="1">
        <f t="array" aca="1" ref="Y40" ca="1">IFERROR(IF(AND(НачЦ_ИнвП_Дата&lt;=Y$3,КИнвП_Дата&gt;Y$3),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*INDEX(Коэф.закупка_год_огурец[],MATCH($A40,Коэф.закупка_год_огурец[1],0),MATCH(MONTH(Y$3),КЗ!$1:$1,0)),""),0)</f>
        <v>0</v>
      </c>
      <c r="Z40" s="551" cm="1">
        <f t="array" aca="1" ref="Z40" ca="1">IFERROR(IF(AND(НачЦ_ИнвП_Дата&lt;=Z$3,КИнвП_Дата&gt;Z$3),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*INDEX(Коэф.закупка_год_огурец[],MATCH($A40,Коэф.закупка_год_огурец[1],0),MATCH(MONTH(Z$3),КЗ!$1:$1,0)),""),0)</f>
        <v>134.459</v>
      </c>
      <c r="AA40" s="552">
        <f t="shared" ca="1" si="1099"/>
        <v>268.91800000000001</v>
      </c>
      <c r="AB40" s="551" cm="1">
        <f t="array" aca="1" ref="AB40" ca="1">IFERROR(IF(AND(НачЦ_ИнвП_Дата&lt;=AB$3,КИнвП_Дата&gt;AB$3),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*INDEX(Коэф.закупка_год_огурец[],MATCH($A40,Коэф.закупка_год_огурец[1],0),MATCH(MONTH(AB$3),КЗ!$1:$1,0)),""),0)</f>
        <v>0</v>
      </c>
      <c r="AC40" s="551" cm="1">
        <f t="array" aca="1" ref="AC40" ca="1">IFERROR(IF(AND(НачЦ_ИнвП_Дата&lt;=AC$3,КИнвП_Дата&gt;AC$3),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*INDEX(Коэф.закупка_год_огурец[],MATCH($A40,Коэф.закупка_год_огурец[1],0),MATCH(MONTH(AC$3),КЗ!$1:$1,0)),""),0)</f>
        <v>0</v>
      </c>
      <c r="AD40" s="551" cm="1">
        <f t="array" aca="1" ref="AD40" ca="1">IFERROR(IF(AND(НачЦ_ИнвП_Дата&lt;=AD$3,КИнвП_Дата&gt;AD$3),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*INDEX(Коэф.закупка_год_огурец[],MATCH($A40,Коэф.закупка_год_огурец[1],0),MATCH(MONTH(AD$3),КЗ!$1:$1,0)),""),0)</f>
        <v>0</v>
      </c>
      <c r="AE40" s="551" cm="1">
        <f t="array" aca="1" ref="AE40" ca="1">IFERROR(IF(AND(НачЦ_ИнвП_Дата&lt;=AE$3,КИнвП_Дата&gt;AE$3),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*INDEX(Коэф.закупка_год_огурец[],MATCH($A40,Коэф.закупка_год_огурец[1],0),MATCH(MONTH(AE$3),КЗ!$1:$1,0)),""),0)</f>
        <v>0</v>
      </c>
      <c r="AF40" s="551" cm="1">
        <f t="array" aca="1" ref="AF40" ca="1">IFERROR(IF(AND(НачЦ_ИнвП_Дата&lt;=AF$3,КИнвП_Дата&gt;AF$3),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*INDEX(Коэф.закупка_год_огурец[],MATCH($A40,Коэф.закупка_год_огурец[1],0),MATCH(MONTH(AF$3),КЗ!$1:$1,0)),""),0)</f>
        <v>0</v>
      </c>
      <c r="AG40" s="551" cm="1">
        <f t="array" aca="1" ref="AG40" ca="1">IFERROR(IF(AND(НачЦ_ИнвП_Дата&lt;=AG$3,КИнвП_Дата&gt;AG$3),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*INDEX(Коэф.закупка_год_огурец[],MATCH($A40,Коэф.закупка_год_огурец[1],0),MATCH(MONTH(AG$3),КЗ!$1:$1,0)),""),0)</f>
        <v>0</v>
      </c>
      <c r="AH40" s="551" cm="1">
        <f t="array" aca="1" ref="AH40" ca="1">IFERROR(IF(AND(НачЦ_ИнвП_Дата&lt;=AH$3,КИнвП_Дата&gt;AH$3),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*INDEX(Коэф.закупка_год_огурец[],MATCH($A40,Коэф.закупка_год_огурец[1],0),MATCH(MONTH(AH$3),КЗ!$1:$1,0)),""),0)</f>
        <v>0</v>
      </c>
      <c r="AI40" s="551" cm="1">
        <f t="array" aca="1" ref="AI40" ca="1">IFERROR(IF(AND(НачЦ_ИнвП_Дата&lt;=AI$3,КИнвП_Дата&gt;AI$3),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*INDEX(Коэф.закупка_год_огурец[],MATCH($A40,Коэф.закупка_год_огурец[1],0),MATCH(MONTH(AI$3),КЗ!$1:$1,0)),""),0)</f>
        <v>0</v>
      </c>
      <c r="AJ40" s="551" cm="1">
        <f t="array" aca="1" ref="AJ40" ca="1">IFERROR(IF(AND(НачЦ_ИнвП_Дата&lt;=AJ$3,КИнвП_Дата&gt;AJ$3),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*INDEX(Коэф.закупка_год_огурец[],MATCH($A40,Коэф.закупка_год_огурец[1],0),MATCH(MONTH(AJ$3),КЗ!$1:$1,0)),""),0)</f>
        <v>134.459</v>
      </c>
      <c r="AK40" s="551" cm="1">
        <f t="array" aca="1" ref="AK40" ca="1">IFERROR(IF(AND(НачЦ_ИнвП_Дата&lt;=AK$3,КИнвП_Дата&gt;AK$3),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*INDEX(Коэф.закупка_год_огурец[],MATCH($A40,Коэф.закупка_год_огурец[1],0),MATCH(MONTH(AK$3),КЗ!$1:$1,0)),""),0)</f>
        <v>0</v>
      </c>
      <c r="AL40" s="551" cm="1">
        <f t="array" aca="1" ref="AL40" ca="1">IFERROR(IF(AND(НачЦ_ИнвП_Дата&lt;=AL$3,КИнвП_Дата&gt;AL$3),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*INDEX(Коэф.закупка_год_огурец[],MATCH($A40,Коэф.закупка_год_огурец[1],0),MATCH(MONTH(AL$3),КЗ!$1:$1,0)),""),0)</f>
        <v>0</v>
      </c>
      <c r="AM40" s="551" cm="1">
        <f t="array" aca="1" ref="AM40" ca="1">IFERROR(IF(AND(НачЦ_ИнвП_Дата&lt;=AM$3,КИнвП_Дата&gt;AM$3),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*INDEX(Коэф.закупка_год_огурец[],MATCH($A40,Коэф.закупка_год_огурец[1],0),MATCH(MONTH(AM$3),КЗ!$1:$1,0)),""),0)</f>
        <v>134.459</v>
      </c>
      <c r="AN40" s="552">
        <f t="shared" ca="1" si="1101"/>
        <v>268.91800000000001</v>
      </c>
      <c r="AO40" s="551" cm="1">
        <f t="array" aca="1" ref="AO40" ca="1">IFERROR(IF(AND(НачЦ_ИнвП_Дата&lt;=AO$3,КИнвП_Дата&gt;AO$3),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*INDEX(Коэф.закупка_год_огурец[],MATCH($A40,Коэф.закупка_год_огурец[1],0),MATCH(MONTH(AO$3),КЗ!$1:$1,0)),""),0)</f>
        <v>0</v>
      </c>
      <c r="AP40" s="551" cm="1">
        <f t="array" aca="1" ref="AP40" ca="1">IFERROR(IF(AND(НачЦ_ИнвП_Дата&lt;=AP$3,КИнвП_Дата&gt;AP$3),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*INDEX(Коэф.закупка_год_огурец[],MATCH($A40,Коэф.закупка_год_огурец[1],0),MATCH(MONTH(AP$3),КЗ!$1:$1,0)),""),0)</f>
        <v>0</v>
      </c>
      <c r="AQ40" s="551" cm="1">
        <f t="array" aca="1" ref="AQ40" ca="1">IFERROR(IF(AND(НачЦ_ИнвП_Дата&lt;=AQ$3,КИнвП_Дата&gt;AQ$3),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*INDEX(Коэф.закупка_год_огурец[],MATCH($A40,Коэф.закупка_год_огурец[1],0),MATCH(MONTH(AQ$3),КЗ!$1:$1,0)),""),0)</f>
        <v>0</v>
      </c>
      <c r="AR40" s="551" cm="1">
        <f t="array" aca="1" ref="AR40" ca="1">IFERROR(IF(AND(НачЦ_ИнвП_Дата&lt;=AR$3,КИнвП_Дата&gt;AR$3),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*INDEX(Коэф.закупка_год_огурец[],MATCH($A40,Коэф.закупка_год_огурец[1],0),MATCH(MONTH(AR$3),КЗ!$1:$1,0)),""),0)</f>
        <v>0</v>
      </c>
      <c r="AS40" s="551" cm="1">
        <f t="array" aca="1" ref="AS40" ca="1">IFERROR(IF(AND(НачЦ_ИнвП_Дата&lt;=AS$3,КИнвП_Дата&gt;AS$3),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*INDEX(Коэф.закупка_год_огурец[],MATCH($A40,Коэф.закупка_год_огурец[1],0),MATCH(MONTH(AS$3),КЗ!$1:$1,0)),""),0)</f>
        <v>0</v>
      </c>
      <c r="AT40" s="551" cm="1">
        <f t="array" aca="1" ref="AT40" ca="1">IFERROR(IF(AND(НачЦ_ИнвП_Дата&lt;=AT$3,КИнвП_Дата&gt;AT$3),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*INDEX(Коэф.закупка_год_огурец[],MATCH($A40,Коэф.закупка_год_огурец[1],0),MATCH(MONTH(AT$3),КЗ!$1:$1,0)),""),0)</f>
        <v>0</v>
      </c>
      <c r="AU40" s="551" cm="1">
        <f t="array" aca="1" ref="AU40" ca="1">IFERROR(IF(AND(НачЦ_ИнвП_Дата&lt;=AU$3,КИнвП_Дата&gt;AU$3),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*INDEX(Коэф.закупка_год_огурец[],MATCH($A40,Коэф.закупка_год_огурец[1],0),MATCH(MONTH(AU$3),КЗ!$1:$1,0)),""),0)</f>
        <v>0</v>
      </c>
      <c r="AV40" s="551" cm="1">
        <f t="array" aca="1" ref="AV40" ca="1">IFERROR(IF(AND(НачЦ_ИнвП_Дата&lt;=AV$3,КИнвП_Дата&gt;AV$3),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*INDEX(Коэф.закупка_год_огурец[],MATCH($A40,Коэф.закупка_год_огурец[1],0),MATCH(MONTH(AV$3),КЗ!$1:$1,0)),""),0)</f>
        <v>0</v>
      </c>
      <c r="AW40" s="551" cm="1">
        <f t="array" aca="1" ref="AW40" ca="1">IFERROR(IF(AND(НачЦ_ИнвП_Дата&lt;=AW$3,КИнвП_Дата&gt;AW$3),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*INDEX(Коэф.закупка_год_огурец[],MATCH($A40,Коэф.закупка_год_огурец[1],0),MATCH(MONTH(AW$3),КЗ!$1:$1,0)),""),0)</f>
        <v>134.459</v>
      </c>
      <c r="AX40" s="551" cm="1">
        <f t="array" aca="1" ref="AX40" ca="1">IFERROR(IF(AND(НачЦ_ИнвП_Дата&lt;=AX$3,КИнвП_Дата&gt;AX$3),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*INDEX(Коэф.закупка_год_огурец[],MATCH($A40,Коэф.закупка_год_огурец[1],0),MATCH(MONTH(AX$3),КЗ!$1:$1,0)),""),0)</f>
        <v>0</v>
      </c>
      <c r="AY40" s="551" cm="1">
        <f t="array" aca="1" ref="AY40" ca="1">IFERROR(IF(AND(НачЦ_ИнвП_Дата&lt;=AY$3,КИнвП_Дата&gt;AY$3),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*INDEX(Коэф.закупка_год_огурец[],MATCH($A40,Коэф.закупка_год_огурец[1],0),MATCH(MONTH(AY$3),КЗ!$1:$1,0)),""),0)</f>
        <v>0</v>
      </c>
      <c r="AZ40" s="551" cm="1">
        <f t="array" aca="1" ref="AZ40" ca="1">IFERROR(IF(AND(НачЦ_ИнвП_Дата&lt;=AZ$3,КИнвП_Дата&gt;AZ$3),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*INDEX(Коэф.закупка_год_огурец[],MATCH($A40,Коэф.закупка_год_огурец[1],0),MATCH(MONTH(AZ$3),КЗ!$1:$1,0)),""),0)</f>
        <v>134.459</v>
      </c>
      <c r="BA40" s="552">
        <f t="shared" ca="1" si="1103"/>
        <v>268.91800000000001</v>
      </c>
      <c r="BB40" s="551" cm="1">
        <f t="array" aca="1" ref="BB40" ca="1">IFERROR(IF(AND(НачЦ_ИнвП_Дата&lt;=BB$3,КИнвП_Дата&gt;BB$3),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*INDEX(Коэф.закупка_год_огурец[],MATCH($A40,Коэф.закупка_год_огурец[1],0),MATCH(MONTH(BB$3),КЗ!$1:$1,0)),""),0)</f>
        <v>0</v>
      </c>
      <c r="BC40" s="551" cm="1">
        <f t="array" aca="1" ref="BC40" ca="1">IFERROR(IF(AND(НачЦ_ИнвП_Дата&lt;=BC$3,КИнвП_Дата&gt;BC$3),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*INDEX(Коэф.закупка_год_огурец[],MATCH($A40,Коэф.закупка_год_огурец[1],0),MATCH(MONTH(BC$3),КЗ!$1:$1,0)),""),0)</f>
        <v>0</v>
      </c>
      <c r="BD40" s="551" cm="1">
        <f t="array" aca="1" ref="BD40" ca="1">IFERROR(IF(AND(НачЦ_ИнвП_Дата&lt;=BD$3,КИнвП_Дата&gt;BD$3),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*INDEX(Коэф.закупка_год_огурец[],MATCH($A40,Коэф.закупка_год_огурец[1],0),MATCH(MONTH(BD$3),КЗ!$1:$1,0)),""),0)</f>
        <v>0</v>
      </c>
      <c r="BE40" s="551" cm="1">
        <f t="array" aca="1" ref="BE40" ca="1">IFERROR(IF(AND(НачЦ_ИнвП_Дата&lt;=BE$3,КИнвП_Дата&gt;BE$3),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*INDEX(Коэф.закупка_год_огурец[],MATCH($A40,Коэф.закупка_год_огурец[1],0),MATCH(MONTH(BE$3),КЗ!$1:$1,0)),""),0)</f>
        <v>0</v>
      </c>
      <c r="BF40" s="551" cm="1">
        <f t="array" aca="1" ref="BF40" ca="1">IFERROR(IF(AND(НачЦ_ИнвП_Дата&lt;=BF$3,КИнвП_Дата&gt;BF$3),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*INDEX(Коэф.закупка_год_огурец[],MATCH($A40,Коэф.закупка_год_огурец[1],0),MATCH(MONTH(BF$3),КЗ!$1:$1,0)),""),0)</f>
        <v>0</v>
      </c>
      <c r="BG40" s="551" cm="1">
        <f t="array" aca="1" ref="BG40" ca="1">IFERROR(IF(AND(НачЦ_ИнвП_Дата&lt;=BG$3,КИнвП_Дата&gt;BG$3),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*INDEX(Коэф.закупка_год_огурец[],MATCH($A40,Коэф.закупка_год_огурец[1],0),MATCH(MONTH(BG$3),КЗ!$1:$1,0)),""),0)</f>
        <v>0</v>
      </c>
      <c r="BH40" s="551" cm="1">
        <f t="array" aca="1" ref="BH40" ca="1">IFERROR(IF(AND(НачЦ_ИнвП_Дата&lt;=BH$3,КИнвП_Дата&gt;BH$3),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*INDEX(Коэф.закупка_год_огурец[],MATCH($A40,Коэф.закупка_год_огурец[1],0),MATCH(MONTH(BH$3),КЗ!$1:$1,0)),""),0)</f>
        <v>0</v>
      </c>
      <c r="BI40" s="551" cm="1">
        <f t="array" aca="1" ref="BI40" ca="1">IFERROR(IF(AND(НачЦ_ИнвП_Дата&lt;=BI$3,КИнвП_Дата&gt;BI$3),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*INDEX(Коэф.закупка_год_огурец[],MATCH($A40,Коэф.закупка_год_огурец[1],0),MATCH(MONTH(BI$3),КЗ!$1:$1,0)),""),0)</f>
        <v>0</v>
      </c>
      <c r="BJ40" s="551" cm="1">
        <f t="array" aca="1" ref="BJ40" ca="1">IFERROR(IF(AND(НачЦ_ИнвП_Дата&lt;=BJ$3,КИнвП_Дата&gt;BJ$3),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*INDEX(Коэф.закупка_год_огурец[],MATCH($A40,Коэф.закупка_год_огурец[1],0),MATCH(MONTH(BJ$3),КЗ!$1:$1,0)),""),0)</f>
        <v>134.459</v>
      </c>
      <c r="BK40" s="551" cm="1">
        <f t="array" aca="1" ref="BK40" ca="1">IFERROR(IF(AND(НачЦ_ИнвП_Дата&lt;=BK$3,КИнвП_Дата&gt;BK$3),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*INDEX(Коэф.закупка_год_огурец[],MATCH($A40,Коэф.закупка_год_огурец[1],0),MATCH(MONTH(BK$3),КЗ!$1:$1,0)),""),0)</f>
        <v>0</v>
      </c>
      <c r="BL40" s="551" cm="1">
        <f t="array" aca="1" ref="BL40" ca="1">IFERROR(IF(AND(НачЦ_ИнвП_Дата&lt;=BL$3,КИнвП_Дата&gt;BL$3),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*INDEX(Коэф.закупка_год_огурец[],MATCH($A40,Коэф.закупка_год_огурец[1],0),MATCH(MONTH(BL$3),КЗ!$1:$1,0)),""),0)</f>
        <v>0</v>
      </c>
      <c r="BM40" s="551" cm="1">
        <f t="array" aca="1" ref="BM40" ca="1">IFERROR(IF(AND(НачЦ_ИнвП_Дата&lt;=BM$3,КИнвП_Дата&gt;BM$3),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*INDEX(Коэф.закупка_год_огурец[],MATCH($A40,Коэф.закупка_год_огурец[1],0),MATCH(MONTH(BM$3),КЗ!$1:$1,0)),""),0)</f>
        <v>134.459</v>
      </c>
      <c r="BN40" s="552">
        <f t="shared" ca="1" si="1391"/>
        <v>268.91800000000001</v>
      </c>
      <c r="BO40" s="551" cm="1">
        <f t="array" aca="1" ref="BO40" ca="1">IFERROR(IF(AND(НачЦ_ИнвП_Дата&lt;=BO$3,КИнвП_Дата&gt;BO$3),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*INDEX(Коэф.закупка_год_огурец[],MATCH($A40,Коэф.закупка_год_огурец[1],0),MATCH(MONTH(BO$3),КЗ!$1:$1,0)),""),0)</f>
        <v>0</v>
      </c>
      <c r="BP40" s="551" cm="1">
        <f t="array" aca="1" ref="BP40" ca="1">IFERROR(IF(AND(НачЦ_ИнвП_Дата&lt;=BP$3,КИнвП_Дата&gt;BP$3),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*INDEX(Коэф.закупка_год_огурец[],MATCH($A40,Коэф.закупка_год_огурец[1],0),MATCH(MONTH(BP$3),КЗ!$1:$1,0)),""),0)</f>
        <v>0</v>
      </c>
      <c r="BQ40" s="551" cm="1">
        <f t="array" aca="1" ref="BQ40" ca="1">IFERROR(IF(AND(НачЦ_ИнвП_Дата&lt;=BQ$3,КИнвП_Дата&gt;BQ$3),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*INDEX(Коэф.закупка_год_огурец[],MATCH($A40,Коэф.закупка_год_огурец[1],0),MATCH(MONTH(BQ$3),КЗ!$1:$1,0)),""),0)</f>
        <v>0</v>
      </c>
      <c r="BR40" s="551" cm="1">
        <f t="array" aca="1" ref="BR40" ca="1">IFERROR(IF(AND(НачЦ_ИнвП_Дата&lt;=BR$3,КИнвП_Дата&gt;BR$3),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*INDEX(Коэф.закупка_год_огурец[],MATCH($A40,Коэф.закупка_год_огурец[1],0),MATCH(MONTH(BR$3),КЗ!$1:$1,0)),""),0)</f>
        <v>0</v>
      </c>
      <c r="BS40" s="551" cm="1">
        <f t="array" aca="1" ref="BS40" ca="1">IFERROR(IF(AND(НачЦ_ИнвП_Дата&lt;=BS$3,КИнвП_Дата&gt;BS$3),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*INDEX(Коэф.закупка_год_огурец[],MATCH($A40,Коэф.закупка_год_огурец[1],0),MATCH(MONTH(BS$3),КЗ!$1:$1,0)),""),0)</f>
        <v>0</v>
      </c>
      <c r="BT40" s="551" cm="1">
        <f t="array" aca="1" ref="BT40" ca="1">IFERROR(IF(AND(НачЦ_ИнвП_Дата&lt;=BT$3,КИнвП_Дата&gt;BT$3),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*INDEX(Коэф.закупка_год_огурец[],MATCH($A40,Коэф.закупка_год_огурец[1],0),MATCH(MONTH(BT$3),КЗ!$1:$1,0)),""),0)</f>
        <v>0</v>
      </c>
      <c r="BU40" s="551" cm="1">
        <f t="array" aca="1" ref="BU40" ca="1">IFERROR(IF(AND(НачЦ_ИнвП_Дата&lt;=BU$3,КИнвП_Дата&gt;BU$3),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*INDEX(Коэф.закупка_год_огурец[],MATCH($A40,Коэф.закупка_год_огурец[1],0),MATCH(MONTH(BU$3),КЗ!$1:$1,0)),""),0)</f>
        <v>0</v>
      </c>
      <c r="BV40" s="551" cm="1">
        <f t="array" aca="1" ref="BV40" ca="1">IFERROR(IF(AND(НачЦ_ИнвП_Дата&lt;=BV$3,КИнвП_Дата&gt;BV$3),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*INDEX(Коэф.закупка_год_огурец[],MATCH($A40,Коэф.закупка_год_огурец[1],0),MATCH(MONTH(BV$3),КЗ!$1:$1,0)),""),0)</f>
        <v>0</v>
      </c>
      <c r="BW40" s="551" cm="1">
        <f t="array" aca="1" ref="BW40" ca="1">IFERROR(IF(AND(НачЦ_ИнвП_Дата&lt;=BW$3,КИнвП_Дата&gt;BW$3),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*INDEX(Коэф.закупка_год_огурец[],MATCH($A40,Коэф.закупка_год_огурец[1],0),MATCH(MONTH(BW$3),КЗ!$1:$1,0)),""),0)</f>
        <v>134.459</v>
      </c>
      <c r="BX40" s="551" cm="1">
        <f t="array" aca="1" ref="BX40" ca="1">IFERROR(IF(AND(НачЦ_ИнвП_Дата&lt;=BX$3,КИнвП_Дата&gt;BX$3),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*INDEX(Коэф.закупка_год_огурец[],MATCH($A40,Коэф.закупка_год_огурец[1],0),MATCH(MONTH(BX$3),КЗ!$1:$1,0)),""),0)</f>
        <v>0</v>
      </c>
      <c r="BY40" s="551" cm="1">
        <f t="array" aca="1" ref="BY40" ca="1">IFERROR(IF(AND(НачЦ_ИнвП_Дата&lt;=BY$3,КИнвП_Дата&gt;BY$3),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*INDEX(Коэф.закупка_год_огурец[],MATCH($A40,Коэф.закупка_год_огурец[1],0),MATCH(MONTH(BY$3),КЗ!$1:$1,0)),""),0)</f>
        <v>0</v>
      </c>
      <c r="BZ40" s="551" cm="1">
        <f t="array" aca="1" ref="BZ40" ca="1">IFERROR(IF(AND(НачЦ_ИнвП_Дата&lt;=BZ$3,КИнвП_Дата&gt;BZ$3),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*INDEX(Коэф.закупка_год_огурец[],MATCH($A40,Коэф.закупка_год_огурец[1],0),MATCH(MONTH(BZ$3),КЗ!$1:$1,0)),""),0)</f>
        <v>134.459</v>
      </c>
      <c r="CA40" s="552">
        <f t="shared" ca="1" si="1393"/>
        <v>268.91800000000001</v>
      </c>
      <c r="CB40" s="551" cm="1">
        <f t="array" aca="1" ref="CB40" ca="1">IFERROR(IF(AND(НачЦ_ИнвП_Дата&lt;=CB$3,КИнвП_Дата&gt;CB$3),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*INDEX(Коэф.закупка_год_огурец[],MATCH($A40,Коэф.закупка_год_огурец[1],0),MATCH(MONTH(CB$3),КЗ!$1:$1,0)),""),0)</f>
        <v>0</v>
      </c>
      <c r="CC40" s="551" cm="1">
        <f t="array" aca="1" ref="CC40" ca="1">IFERROR(IF(AND(НачЦ_ИнвП_Дата&lt;=CC$3,КИнвП_Дата&gt;CC$3),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*INDEX(Коэф.закупка_год_огурец[],MATCH($A40,Коэф.закупка_год_огурец[1],0),MATCH(MONTH(CC$3),КЗ!$1:$1,0)),""),0)</f>
        <v>0</v>
      </c>
      <c r="CD40" s="551" cm="1">
        <f t="array" aca="1" ref="CD40" ca="1">IFERROR(IF(AND(НачЦ_ИнвП_Дата&lt;=CD$3,КИнвП_Дата&gt;CD$3),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*INDEX(Коэф.закупка_год_огурец[],MATCH($A40,Коэф.закупка_год_огурец[1],0),MATCH(MONTH(CD$3),КЗ!$1:$1,0)),""),0)</f>
        <v>0</v>
      </c>
      <c r="CE40" s="551" cm="1">
        <f t="array" aca="1" ref="CE40" ca="1">IFERROR(IF(AND(НачЦ_ИнвП_Дата&lt;=CE$3,КИнвП_Дата&gt;CE$3),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*INDEX(Коэф.закупка_год_огурец[],MATCH($A40,Коэф.закупка_год_огурец[1],0),MATCH(MONTH(CE$3),КЗ!$1:$1,0)),""),0)</f>
        <v>0</v>
      </c>
      <c r="CF40" s="551" cm="1">
        <f t="array" aca="1" ref="CF40" ca="1">IFERROR(IF(AND(НачЦ_ИнвП_Дата&lt;=CF$3,КИнвП_Дата&gt;CF$3),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*INDEX(Коэф.закупка_год_огурец[],MATCH($A40,Коэф.закупка_год_огурец[1],0),MATCH(MONTH(CF$3),КЗ!$1:$1,0)),""),0)</f>
        <v>0</v>
      </c>
      <c r="CG40" s="551" cm="1">
        <f t="array" aca="1" ref="CG40" ca="1">IFERROR(IF(AND(НачЦ_ИнвП_Дата&lt;=CG$3,КИнвП_Дата&gt;CG$3),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*INDEX(Коэф.закупка_год_огурец[],MATCH($A40,Коэф.закупка_год_огурец[1],0),MATCH(MONTH(CG$3),КЗ!$1:$1,0)),""),0)</f>
        <v>0</v>
      </c>
      <c r="CH40" s="551" cm="1">
        <f t="array" aca="1" ref="CH40" ca="1">IFERROR(IF(AND(НачЦ_ИнвП_Дата&lt;=CH$3,КИнвП_Дата&gt;CH$3),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*INDEX(Коэф.закупка_год_огурец[],MATCH($A40,Коэф.закупка_год_огурец[1],0),MATCH(MONTH(CH$3),КЗ!$1:$1,0)),""),0)</f>
        <v>0</v>
      </c>
      <c r="CI40" s="551" cm="1">
        <f t="array" aca="1" ref="CI40" ca="1">IFERROR(IF(AND(НачЦ_ИнвП_Дата&lt;=CI$3,КИнвП_Дата&gt;CI$3),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*INDEX(Коэф.закупка_год_огурец[],MATCH($A40,Коэф.закупка_год_огурец[1],0),MATCH(MONTH(CI$3),КЗ!$1:$1,0)),""),0)</f>
        <v>0</v>
      </c>
      <c r="CJ40" s="551" cm="1">
        <f t="array" aca="1" ref="CJ40" ca="1">IFERROR(IF(AND(НачЦ_ИнвП_Дата&lt;=CJ$3,КИнвП_Дата&gt;CJ$3),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*INDEX(Коэф.закупка_год_огурец[],MATCH($A40,Коэф.закупка_год_огурец[1],0),MATCH(MONTH(CJ$3),КЗ!$1:$1,0)),""),0)</f>
        <v>134.459</v>
      </c>
      <c r="CK40" s="551" cm="1">
        <f t="array" aca="1" ref="CK40" ca="1">IFERROR(IF(AND(НачЦ_ИнвП_Дата&lt;=CK$3,КИнвП_Дата&gt;CK$3),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*INDEX(Коэф.закупка_год_огурец[],MATCH($A40,Коэф.закупка_год_огурец[1],0),MATCH(MONTH(CK$3),КЗ!$1:$1,0)),""),0)</f>
        <v>0</v>
      </c>
      <c r="CL40" s="551" cm="1">
        <f t="array" aca="1" ref="CL40" ca="1">IFERROR(IF(AND(НачЦ_ИнвП_Дата&lt;=CL$3,КИнвП_Дата&gt;CL$3),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*INDEX(Коэф.закупка_год_огурец[],MATCH($A40,Коэф.закупка_год_огурец[1],0),MATCH(MONTH(CL$3),КЗ!$1:$1,0)),""),0)</f>
        <v>0</v>
      </c>
      <c r="CM40" s="551" cm="1">
        <f t="array" aca="1" ref="CM40" ca="1">IFERROR(IF(AND(НачЦ_ИнвП_Дата&lt;=CM$3,КИнвП_Дата&gt;CM$3),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*INDEX(Коэф.закупка_год_огурец[],MATCH($A40,Коэф.закупка_год_огурец[1],0),MATCH(MONTH(CM$3),КЗ!$1:$1,0)),""),0)</f>
        <v>134.459</v>
      </c>
      <c r="CN40" s="552">
        <f t="shared" ca="1" si="1395"/>
        <v>268.91800000000001</v>
      </c>
      <c r="CO40" s="551" cm="1">
        <f t="array" aca="1" ref="CO40" ca="1">IFERROR(IF(AND(НачЦ_ИнвП_Дата&lt;=CO$3,КИнвП_Дата&gt;CO$3),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*INDEX(Коэф.закупка_год_огурец[],MATCH($A40,Коэф.закупка_год_огурец[1],0),MATCH(MONTH(CO$3),КЗ!$1:$1,0)),""),0)</f>
        <v>0</v>
      </c>
      <c r="CP40" s="551" cm="1">
        <f t="array" aca="1" ref="CP40" ca="1">IFERROR(IF(AND(НачЦ_ИнвП_Дата&lt;=CP$3,КИнвП_Дата&gt;CP$3),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*INDEX(Коэф.закупка_год_огурец[],MATCH($A40,Коэф.закупка_год_огурец[1],0),MATCH(MONTH(CP$3),КЗ!$1:$1,0)),""),0)</f>
        <v>0</v>
      </c>
      <c r="CQ40" s="551" cm="1">
        <f t="array" aca="1" ref="CQ40" ca="1">IFERROR(IF(AND(НачЦ_ИнвП_Дата&lt;=CQ$3,КИнвП_Дата&gt;CQ$3),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*INDEX(Коэф.закупка_год_огурец[],MATCH($A40,Коэф.закупка_год_огурец[1],0),MATCH(MONTH(CQ$3),КЗ!$1:$1,0)),""),0)</f>
        <v>0</v>
      </c>
      <c r="CR40" s="551" cm="1">
        <f t="array" aca="1" ref="CR40" ca="1">IFERROR(IF(AND(НачЦ_ИнвП_Дата&lt;=CR$3,КИнвП_Дата&gt;CR$3),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*INDEX(Коэф.закупка_год_огурец[],MATCH($A40,Коэф.закупка_год_огурец[1],0),MATCH(MONTH(CR$3),КЗ!$1:$1,0)),""),0)</f>
        <v>0</v>
      </c>
      <c r="CS40" s="551" cm="1">
        <f t="array" aca="1" ref="CS40" ca="1">IFERROR(IF(AND(НачЦ_ИнвП_Дата&lt;=CS$3,КИнвП_Дата&gt;CS$3),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*INDEX(Коэф.закупка_год_огурец[],MATCH($A40,Коэф.закупка_год_огурец[1],0),MATCH(MONTH(CS$3),КЗ!$1:$1,0)),""),0)</f>
        <v>0</v>
      </c>
      <c r="CT40" s="551" cm="1">
        <f t="array" aca="1" ref="CT40" ca="1">IFERROR(IF(AND(НачЦ_ИнвП_Дата&lt;=CT$3,КИнвП_Дата&gt;CT$3),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*INDEX(Коэф.закупка_год_огурец[],MATCH($A40,Коэф.закупка_год_огурец[1],0),MATCH(MONTH(CT$3),КЗ!$1:$1,0)),""),0)</f>
        <v>0</v>
      </c>
      <c r="CU40" s="551" cm="1">
        <f t="array" aca="1" ref="CU40" ca="1">IFERROR(IF(AND(НачЦ_ИнвП_Дата&lt;=CU$3,КИнвП_Дата&gt;CU$3),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*INDEX(Коэф.закупка_год_огурец[],MATCH($A40,Коэф.закупка_год_огурец[1],0),MATCH(MONTH(CU$3),КЗ!$1:$1,0)),""),0)</f>
        <v>0</v>
      </c>
      <c r="CV40" s="551" cm="1">
        <f t="array" aca="1" ref="CV40" ca="1">IFERROR(IF(AND(НачЦ_ИнвП_Дата&lt;=CV$3,КИнвП_Дата&gt;CV$3),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*INDEX(Коэф.закупка_год_огурец[],MATCH($A40,Коэф.закупка_год_огурец[1],0),MATCH(MONTH(CV$3),КЗ!$1:$1,0)),""),0)</f>
        <v>0</v>
      </c>
      <c r="CW40" s="551" cm="1">
        <f t="array" aca="1" ref="CW40" ca="1">IFERROR(IF(AND(НачЦ_ИнвП_Дата&lt;=CW$3,КИнвП_Дата&gt;CW$3),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*INDEX(Коэф.закупка_год_огурец[],MATCH($A40,Коэф.закупка_год_огурец[1],0),MATCH(MONTH(CW$3),КЗ!$1:$1,0)),""),0)</f>
        <v>134.459</v>
      </c>
      <c r="CX40" s="551" cm="1">
        <f t="array" aca="1" ref="CX40" ca="1">IFERROR(IF(AND(НачЦ_ИнвП_Дата&lt;=CX$3,КИнвП_Дата&gt;CX$3),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*INDEX(Коэф.закупка_год_огурец[],MATCH($A40,Коэф.закупка_год_огурец[1],0),MATCH(MONTH(CX$3),КЗ!$1:$1,0)),""),0)</f>
        <v>0</v>
      </c>
      <c r="CY40" s="551" cm="1">
        <f t="array" aca="1" ref="CY40" ca="1">IFERROR(IF(AND(НачЦ_ИнвП_Дата&lt;=CY$3,КИнвП_Дата&gt;CY$3),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*INDEX(Коэф.закупка_год_огурец[],MATCH($A40,Коэф.закупка_год_огурец[1],0),MATCH(MONTH(CY$3),КЗ!$1:$1,0)),""),0)</f>
        <v>0</v>
      </c>
      <c r="CZ40" s="551" cm="1">
        <f t="array" aca="1" ref="CZ40" ca="1">IFERROR(IF(AND(НачЦ_ИнвП_Дата&lt;=CZ$3,КИнвП_Дата&gt;CZ$3),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*INDEX(Коэф.закупка_год_огурец[],MATCH($A40,Коэф.закупка_год_огурец[1],0),MATCH(MONTH(CZ$3),КЗ!$1:$1,0)),""),0)</f>
        <v>134.459</v>
      </c>
      <c r="DA40" s="552">
        <f t="shared" ca="1" si="1397"/>
        <v>268.91800000000001</v>
      </c>
      <c r="DB40" s="551" cm="1">
        <f t="array" aca="1" ref="DB40" ca="1">IFERROR(IF(AND(НачЦ_ИнвП_Дата&lt;=DB$3,КИнвП_Дата&gt;DB$3),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*INDEX(Коэф.закупка_год_огурец[],MATCH($A40,Коэф.закупка_год_огурец[1],0),MATCH(MONTH(DB$3),КЗ!$1:$1,0)),""),0)</f>
        <v>0</v>
      </c>
      <c r="DC40" s="551" cm="1">
        <f t="array" aca="1" ref="DC40" ca="1">IFERROR(IF(AND(НачЦ_ИнвП_Дата&lt;=DC$3,КИнвП_Дата&gt;DC$3),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*INDEX(Коэф.закупка_год_огурец[],MATCH($A40,Коэф.закупка_год_огурец[1],0),MATCH(MONTH(DC$3),КЗ!$1:$1,0)),""),0)</f>
        <v>0</v>
      </c>
      <c r="DD40" s="551" cm="1">
        <f t="array" aca="1" ref="DD40" ca="1">IFERROR(IF(AND(НачЦ_ИнвП_Дата&lt;=DD$3,КИнвП_Дата&gt;DD$3),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*INDEX(Коэф.закупка_год_огурец[],MATCH($A40,Коэф.закупка_год_огурец[1],0),MATCH(MONTH(DD$3),КЗ!$1:$1,0)),""),0)</f>
        <v>0</v>
      </c>
      <c r="DE40" s="551" cm="1">
        <f t="array" aca="1" ref="DE40" ca="1">IFERROR(IF(AND(НачЦ_ИнвП_Дата&lt;=DE$3,КИнвП_Дата&gt;DE$3),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*INDEX(Коэф.закупка_год_огурец[],MATCH($A40,Коэф.закупка_год_огурец[1],0),MATCH(MONTH(DE$3),КЗ!$1:$1,0)),""),0)</f>
        <v>0</v>
      </c>
      <c r="DF40" s="551" cm="1">
        <f t="array" aca="1" ref="DF40" ca="1">IFERROR(IF(AND(НачЦ_ИнвП_Дата&lt;=DF$3,КИнвП_Дата&gt;DF$3),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*INDEX(Коэф.закупка_год_огурец[],MATCH($A40,Коэф.закупка_год_огурец[1],0),MATCH(MONTH(DF$3),КЗ!$1:$1,0)),""),0)</f>
        <v>0</v>
      </c>
      <c r="DG40" s="551" cm="1">
        <f t="array" aca="1" ref="DG40" ca="1">IFERROR(IF(AND(НачЦ_ИнвП_Дата&lt;=DG$3,КИнвП_Дата&gt;DG$3),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*INDEX(Коэф.закупка_год_огурец[],MATCH($A40,Коэф.закупка_год_огурец[1],0),MATCH(MONTH(DG$3),КЗ!$1:$1,0)),""),0)</f>
        <v>0</v>
      </c>
      <c r="DH40" s="551" cm="1">
        <f t="array" aca="1" ref="DH40" ca="1">IFERROR(IF(AND(НачЦ_ИнвП_Дата&lt;=DH$3,КИнвП_Дата&gt;DH$3),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*INDEX(Коэф.закупка_год_огурец[],MATCH($A40,Коэф.закупка_год_огурец[1],0),MATCH(MONTH(DH$3),КЗ!$1:$1,0)),""),0)</f>
        <v>0</v>
      </c>
      <c r="DI40" s="551" cm="1">
        <f t="array" aca="1" ref="DI40" ca="1">IFERROR(IF(AND(НачЦ_ИнвП_Дата&lt;=DI$3,КИнвП_Дата&gt;DI$3),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*INDEX(Коэф.закупка_год_огурец[],MATCH($A40,Коэф.закупка_год_огурец[1],0),MATCH(MONTH(DI$3),КЗ!$1:$1,0)),""),0)</f>
        <v>0</v>
      </c>
      <c r="DJ40" s="551" cm="1">
        <f t="array" aca="1" ref="DJ40" ca="1">IFERROR(IF(AND(НачЦ_ИнвП_Дата&lt;=DJ$3,КИнвП_Дата&gt;DJ$3),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*INDEX(Коэф.закупка_год_огурец[],MATCH($A40,Коэф.закупка_год_огурец[1],0),MATCH(MONTH(DJ$3),КЗ!$1:$1,0)),""),0)</f>
        <v>134.459</v>
      </c>
      <c r="DK40" s="551" cm="1">
        <f t="array" aca="1" ref="DK40" ca="1">IFERROR(IF(AND(НачЦ_ИнвП_Дата&lt;=DK$3,КИнвП_Дата&gt;DK$3),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*INDEX(Коэф.закупка_год_огурец[],MATCH($A40,Коэф.закупка_год_огурец[1],0),MATCH(MONTH(DK$3),КЗ!$1:$1,0)),""),0)</f>
        <v>0</v>
      </c>
      <c r="DL40" s="551" cm="1">
        <f t="array" aca="1" ref="DL40" ca="1">IFERROR(IF(AND(НачЦ_ИнвП_Дата&lt;=DL$3,КИнвП_Дата&gt;DL$3),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*INDEX(Коэф.закупка_год_огурец[],MATCH($A40,Коэф.закупка_год_огурец[1],0),MATCH(MONTH(DL$3),КЗ!$1:$1,0)),""),0)</f>
        <v>0</v>
      </c>
      <c r="DM40" s="551" cm="1">
        <f t="array" aca="1" ref="DM40" ca="1">IFERROR(IF(AND(НачЦ_ИнвП_Дата&lt;=DM$3,КИнвП_Дата&gt;DM$3),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*INDEX(Коэф.закупка_год_огурец[],MATCH($A40,Коэф.закупка_год_огурец[1],0),MATCH(MONTH(DM$3),КЗ!$1:$1,0)),""),0)</f>
        <v>134.459</v>
      </c>
      <c r="DN40" s="552">
        <f t="shared" ca="1" si="1399"/>
        <v>268.91800000000001</v>
      </c>
      <c r="DO40" s="551" cm="1">
        <f t="array" aca="1" ref="DO40" ca="1">IFERROR(IF(AND(НачЦ_ИнвП_Дата&lt;=DO$3,КИнвП_Дата&gt;DO$3),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*INDEX(Коэф.закупка_год_огурец[],MATCH($A40,Коэф.закупка_год_огурец[1],0),MATCH(MONTH(DO$3),КЗ!$1:$1,0)),""),0)</f>
        <v>0</v>
      </c>
      <c r="DP40" s="551" cm="1">
        <f t="array" aca="1" ref="DP40" ca="1">IFERROR(IF(AND(НачЦ_ИнвП_Дата&lt;=DP$3,КИнвП_Дата&gt;DP$3),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*INDEX(Коэф.закупка_год_огурец[],MATCH($A40,Коэф.закупка_год_огурец[1],0),MATCH(MONTH(DP$3),КЗ!$1:$1,0)),""),0)</f>
        <v>0</v>
      </c>
      <c r="DQ40" s="551" cm="1">
        <f t="array" aca="1" ref="DQ40" ca="1">IFERROR(IF(AND(НачЦ_ИнвП_Дата&lt;=DQ$3,КИнвП_Дата&gt;DQ$3),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*INDEX(Коэф.закупка_год_огурец[],MATCH($A40,Коэф.закупка_год_огурец[1],0),MATCH(MONTH(DQ$3),КЗ!$1:$1,0)),""),0)</f>
        <v>0</v>
      </c>
      <c r="DR40" s="551" cm="1">
        <f t="array" aca="1" ref="DR40" ca="1">IFERROR(IF(AND(НачЦ_ИнвП_Дата&lt;=DR$3,КИнвП_Дата&gt;DR$3),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*INDEX(Коэф.закупка_год_огурец[],MATCH($A40,Коэф.закупка_год_огурец[1],0),MATCH(MONTH(DR$3),КЗ!$1:$1,0)),""),0)</f>
        <v>0</v>
      </c>
      <c r="DS40" s="551" cm="1">
        <f t="array" aca="1" ref="DS40" ca="1">IFERROR(IF(AND(НачЦ_ИнвП_Дата&lt;=DS$3,КИнвП_Дата&gt;DS$3),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*INDEX(Коэф.закупка_год_огурец[],MATCH($A40,Коэф.закупка_год_огурец[1],0),MATCH(MONTH(DS$3),КЗ!$1:$1,0)),""),0)</f>
        <v>0</v>
      </c>
      <c r="DT40" s="551" cm="1">
        <f t="array" aca="1" ref="DT40" ca="1">IFERROR(IF(AND(НачЦ_ИнвП_Дата&lt;=DT$3,КИнвП_Дата&gt;DT$3),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*INDEX(Коэф.закупка_год_огурец[],MATCH($A40,Коэф.закупка_год_огурец[1],0),MATCH(MONTH(DT$3),КЗ!$1:$1,0)),""),0)</f>
        <v>0</v>
      </c>
      <c r="DU40" s="551" cm="1">
        <f t="array" aca="1" ref="DU40" ca="1">IFERROR(IF(AND(НачЦ_ИнвП_Дата&lt;=DU$3,КИнвП_Дата&gt;DU$3),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*INDEX(Коэф.закупка_год_огурец[],MATCH($A40,Коэф.закупка_год_огурец[1],0),MATCH(MONTH(DU$3),КЗ!$1:$1,0)),""),0)</f>
        <v>0</v>
      </c>
      <c r="DV40" s="551" cm="1">
        <f t="array" aca="1" ref="DV40" ca="1">IFERROR(IF(AND(НачЦ_ИнвП_Дата&lt;=DV$3,КИнвП_Дата&gt;DV$3),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*INDEX(Коэф.закупка_год_огурец[],MATCH($A40,Коэф.закупка_год_огурец[1],0),MATCH(MONTH(DV$3),КЗ!$1:$1,0)),""),0)</f>
        <v>0</v>
      </c>
      <c r="DW40" s="551" cm="1">
        <f t="array" aca="1" ref="DW40" ca="1">IFERROR(IF(AND(НачЦ_ИнвП_Дата&lt;=DW$3,КИнвП_Дата&gt;DW$3),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*INDEX(Коэф.закупка_год_огурец[],MATCH($A40,Коэф.закупка_год_огурец[1],0),MATCH(MONTH(DW$3),КЗ!$1:$1,0)),""),0)</f>
        <v>134.459</v>
      </c>
      <c r="DX40" s="551" cm="1">
        <f t="array" aca="1" ref="DX40" ca="1">IFERROR(IF(AND(НачЦ_ИнвП_Дата&lt;=DX$3,КИнвП_Дата&gt;DX$3),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*INDEX(Коэф.закупка_год_огурец[],MATCH($A40,Коэф.закупка_год_огурец[1],0),MATCH(MONTH(DX$3),КЗ!$1:$1,0)),""),0)</f>
        <v>0</v>
      </c>
      <c r="DY40" s="551" cm="1">
        <f t="array" aca="1" ref="DY40" ca="1">IFERROR(IF(AND(НачЦ_ИнвП_Дата&lt;=DY$3,КИнвП_Дата&gt;DY$3),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*INDEX(Коэф.закупка_год_огурец[],MATCH($A40,Коэф.закупка_год_огурец[1],0),MATCH(MONTH(DY$3),КЗ!$1:$1,0)),""),0)</f>
        <v>0</v>
      </c>
      <c r="DZ40" s="551" cm="1">
        <f t="array" aca="1" ref="DZ40" ca="1">IFERROR(IF(AND(НачЦ_ИнвП_Дата&lt;=DZ$3,КИнвП_Дата&gt;DZ$3),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*INDEX(Коэф.закупка_год_огурец[],MATCH($A40,Коэф.закупка_год_огурец[1],0),MATCH(MONTH(DZ$3),КЗ!$1:$1,0)),""),0)</f>
        <v>134.459</v>
      </c>
      <c r="EA40" s="552">
        <f t="shared" ca="1" si="1401"/>
        <v>268.91800000000001</v>
      </c>
      <c r="EB40" s="551" cm="1">
        <f t="array" aca="1" ref="EB40" ca="1">IFERROR(IF(AND(НачЦ_ИнвП_Дата&lt;=EB$3,КИнвП_Дата&gt;EB$3),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*INDEX(Коэф.закупка_год_огурец[],MATCH($A40,Коэф.закупка_год_огурец[1],0),MATCH(MONTH(EB$3),КЗ!$1:$1,0)),""),0)</f>
        <v>0</v>
      </c>
      <c r="EC40" s="551" cm="1">
        <f t="array" aca="1" ref="EC40" ca="1">IFERROR(IF(AND(НачЦ_ИнвП_Дата&lt;=EC$3,КИнвП_Дата&gt;EC$3),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*INDEX(Коэф.закупка_год_огурец[],MATCH($A40,Коэф.закупка_год_огурец[1],0),MATCH(MONTH(EC$3),КЗ!$1:$1,0)),""),0)</f>
        <v>0</v>
      </c>
      <c r="ED40" s="551" cm="1">
        <f t="array" aca="1" ref="ED40" ca="1">IFERROR(IF(AND(НачЦ_ИнвП_Дата&lt;=ED$3,КИнвП_Дата&gt;ED$3),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*INDEX(Коэф.закупка_год_огурец[],MATCH($A40,Коэф.закупка_год_огурец[1],0),MATCH(MONTH(ED$3),КЗ!$1:$1,0)),""),0)</f>
        <v>0</v>
      </c>
      <c r="EE40" s="551" cm="1">
        <f t="array" aca="1" ref="EE40" ca="1">IFERROR(IF(AND(НачЦ_ИнвП_Дата&lt;=EE$3,КИнвП_Дата&gt;EE$3),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*INDEX(Коэф.закупка_год_огурец[],MATCH($A40,Коэф.закупка_год_огурец[1],0),MATCH(MONTH(EE$3),КЗ!$1:$1,0)),""),0)</f>
        <v>0</v>
      </c>
      <c r="EF40" s="551" cm="1">
        <f t="array" aca="1" ref="EF40" ca="1">IFERROR(IF(AND(НачЦ_ИнвП_Дата&lt;=EF$3,КИнвП_Дата&gt;EF$3),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*INDEX(Коэф.закупка_год_огурец[],MATCH($A40,Коэф.закупка_год_огурец[1],0),MATCH(MONTH(EF$3),КЗ!$1:$1,0)),""),0)</f>
        <v>0</v>
      </c>
      <c r="EG40" s="551" cm="1">
        <f t="array" aca="1" ref="EG40" ca="1">IFERROR(IF(AND(НачЦ_ИнвП_Дата&lt;=EG$3,КИнвП_Дата&gt;EG$3),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*INDEX(Коэф.закупка_год_огурец[],MATCH($A40,Коэф.закупка_год_огурец[1],0),MATCH(MONTH(EG$3),КЗ!$1:$1,0)),""),0)</f>
        <v>0</v>
      </c>
      <c r="EH40" s="551" cm="1">
        <f t="array" aca="1" ref="EH40" ca="1">IFERROR(IF(AND(НачЦ_ИнвП_Дата&lt;=EH$3,КИнвП_Дата&gt;EH$3),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*INDEX(Коэф.закупка_год_огурец[],MATCH($A40,Коэф.закупка_год_огурец[1],0),MATCH(MONTH(EH$3),КЗ!$1:$1,0)),""),0)</f>
        <v>0</v>
      </c>
      <c r="EI40" s="551" cm="1">
        <f t="array" aca="1" ref="EI40" ca="1">IFERROR(IF(AND(НачЦ_ИнвП_Дата&lt;=EI$3,КИнвП_Дата&gt;EI$3),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*INDEX(Коэф.закупка_год_огурец[],MATCH($A40,Коэф.закупка_год_огурец[1],0),MATCH(MONTH(EI$3),КЗ!$1:$1,0)),""),0)</f>
        <v>0</v>
      </c>
      <c r="EJ40" s="551" cm="1">
        <f t="array" aca="1" ref="EJ40" ca="1">IFERROR(IF(AND(НачЦ_ИнвП_Дата&lt;=EJ$3,КИнвП_Дата&gt;EJ$3),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*INDEX(Коэф.закупка_год_огурец[],MATCH($A40,Коэф.закупка_год_огурец[1],0),MATCH(MONTH(EJ$3),КЗ!$1:$1,0)),""),0)</f>
        <v>134.459</v>
      </c>
      <c r="EK40" s="551" cm="1">
        <f t="array" aca="1" ref="EK40" ca="1">IFERROR(IF(AND(НачЦ_ИнвП_Дата&lt;=EK$3,КИнвП_Дата&gt;EK$3),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*INDEX(Коэф.закупка_год_огурец[],MATCH($A40,Коэф.закупка_год_огурец[1],0),MATCH(MONTH(EK$3),КЗ!$1:$1,0)),""),0)</f>
        <v>0</v>
      </c>
      <c r="EL40" s="551" cm="1">
        <f t="array" aca="1" ref="EL40" ca="1">IFERROR(IF(AND(НачЦ_ИнвП_Дата&lt;=EL$3,КИнвП_Дата&gt;EL$3),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*INDEX(Коэф.закупка_год_огурец[],MATCH($A40,Коэф.закупка_год_огурец[1],0),MATCH(MONTH(EL$3),КЗ!$1:$1,0)),""),0)</f>
        <v>0</v>
      </c>
      <c r="EM40" s="551" cm="1">
        <f t="array" aca="1" ref="EM40" ca="1">IFERROR(IF(AND(НачЦ_ИнвП_Дата&lt;=EM$3,КИнвП_Дата&gt;EM$3),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*INDEX(Коэф.закупка_год_огурец[],MATCH($A40,Коэф.закупка_год_огурец[1],0),MATCH(MONTH(EM$3),КЗ!$1:$1,0)),""),0)</f>
        <v>134.459</v>
      </c>
      <c r="EN40" s="552">
        <f t="shared" ca="1" si="1403"/>
        <v>268.91800000000001</v>
      </c>
      <c r="EO40" s="551" cm="1">
        <f t="array" aca="1" ref="EO40" ca="1">IFERROR(IF(AND(НачЦ_ИнвП_Дата&lt;=EO$3,КИнвП_Дата&gt;EO$3),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*INDEX(Коэф.закупка_год_огурец[],MATCH($A40,Коэф.закупка_год_огурец[1],0),MATCH(MONTH(EO$3),КЗ!$1:$1,0)),""),0)</f>
        <v>0</v>
      </c>
      <c r="EP40" s="551" cm="1">
        <f t="array" aca="1" ref="EP40" ca="1">IFERROR(IF(AND(НачЦ_ИнвП_Дата&lt;=EP$3,КИнвП_Дата&gt;EP$3),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*INDEX(Коэф.закупка_год_огурец[],MATCH($A40,Коэф.закупка_год_огурец[1],0),MATCH(MONTH(EP$3),КЗ!$1:$1,0)),""),0)</f>
        <v>0</v>
      </c>
      <c r="EQ40" s="551" cm="1">
        <f t="array" aca="1" ref="EQ40" ca="1">IFERROR(IF(AND(НачЦ_ИнвП_Дата&lt;=EQ$3,КИнвП_Дата&gt;EQ$3),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*INDEX(Коэф.закупка_год_огурец[],MATCH($A40,Коэф.закупка_год_огурец[1],0),MATCH(MONTH(EQ$3),КЗ!$1:$1,0)),""),0)</f>
        <v>0</v>
      </c>
      <c r="ER40" s="551" cm="1">
        <f t="array" aca="1" ref="ER40" ca="1">IFERROR(IF(AND(НачЦ_ИнвП_Дата&lt;=ER$3,КИнвП_Дата&gt;ER$3),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*INDEX(Коэф.закупка_год_огурец[],MATCH($A40,Коэф.закупка_год_огурец[1],0),MATCH(MONTH(ER$3),КЗ!$1:$1,0)),""),0)</f>
        <v>0</v>
      </c>
      <c r="ES40" s="551" cm="1">
        <f t="array" aca="1" ref="ES40" ca="1">IFERROR(IF(AND(НачЦ_ИнвП_Дата&lt;=ES$3,КИнвП_Дата&gt;ES$3),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*INDEX(Коэф.закупка_год_огурец[],MATCH($A40,Коэф.закупка_год_огурец[1],0),MATCH(MONTH(ES$3),КЗ!$1:$1,0)),""),0)</f>
        <v>0</v>
      </c>
      <c r="ET40" s="551" cm="1">
        <f t="array" aca="1" ref="ET40" ca="1">IFERROR(IF(AND(НачЦ_ИнвП_Дата&lt;=ET$3,КИнвП_Дата&gt;ET$3),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*INDEX(Коэф.закупка_год_огурец[],MATCH($A40,Коэф.закупка_год_огурец[1],0),MATCH(MONTH(ET$3),КЗ!$1:$1,0)),""),0)</f>
        <v>0</v>
      </c>
      <c r="EU40" s="551" cm="1">
        <f t="array" aca="1" ref="EU40" ca="1">IFERROR(IF(AND(НачЦ_ИнвП_Дата&lt;=EU$3,КИнвП_Дата&gt;EU$3),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*INDEX(Коэф.закупка_год_огурец[],MATCH($A40,Коэф.закупка_год_огурец[1],0),MATCH(MONTH(EU$3),КЗ!$1:$1,0)),""),0)</f>
        <v>0</v>
      </c>
      <c r="EV40" s="551" cm="1">
        <f t="array" aca="1" ref="EV40" ca="1">IFERROR(IF(AND(НачЦ_ИнвП_Дата&lt;=EV$3,КИнвП_Дата&gt;EV$3),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*INDEX(Коэф.закупка_год_огурец[],MATCH($A40,Коэф.закупка_год_огурец[1],0),MATCH(MONTH(EV$3),КЗ!$1:$1,0)),""),0)</f>
        <v>0</v>
      </c>
      <c r="EW40" s="551" cm="1">
        <f t="array" aca="1" ref="EW40" ca="1">IFERROR(IF(AND(НачЦ_ИнвП_Дата&lt;=EW$3,КИнвП_Дата&gt;EW$3),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*INDEX(Коэф.закупка_год_огурец[],MATCH($A40,Коэф.закупка_год_огурец[1],0),MATCH(MONTH(EW$3),КЗ!$1:$1,0)),""),0)</f>
        <v>134.459</v>
      </c>
      <c r="EX40" s="551" cm="1">
        <f t="array" aca="1" ref="EX40" ca="1">IFERROR(IF(AND(НачЦ_ИнвП_Дата&lt;=EX$3,КИнвП_Дата&gt;EX$3),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*INDEX(Коэф.закупка_год_огурец[],MATCH($A40,Коэф.закупка_год_огурец[1],0),MATCH(MONTH(EX$3),КЗ!$1:$1,0)),""),0)</f>
        <v>0</v>
      </c>
      <c r="EY40" s="551" cm="1">
        <f t="array" aca="1" ref="EY40" ca="1">IFERROR(IF(AND(НачЦ_ИнвП_Дата&lt;=EY$3,КИнвП_Дата&gt;EY$3),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*INDEX(Коэф.закупка_год_огурец[],MATCH($A40,Коэф.закупка_год_огурец[1],0),MATCH(MONTH(EY$3),КЗ!$1:$1,0)),""),0)</f>
        <v>0</v>
      </c>
      <c r="EZ40" s="551" cm="1">
        <f t="array" aca="1" ref="EZ40" ca="1">IFERROR(IF(AND(НачЦ_ИнвП_Дата&lt;=EZ$3,КИнвП_Дата&gt;EZ$3),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*INDEX(Коэф.закупка_год_огурец[],MATCH($A40,Коэф.закупка_год_огурец[1],0),MATCH(MONTH(EZ$3),КЗ!$1:$1,0)),""),0)</f>
        <v>134.459</v>
      </c>
      <c r="FA40" s="552">
        <f t="shared" ca="1" si="1405"/>
        <v>268.91800000000001</v>
      </c>
      <c r="FB40" s="551" cm="1">
        <f t="array" aca="1" ref="FB40" ca="1">IFERROR(IF(AND(НачЦ_ИнвП_Дата&lt;=FB$3,КИнвП_Дата&gt;FB$3),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*INDEX(Коэф.закупка_год_огурец[],MATCH($A40,Коэф.закупка_год_огурец[1],0),MATCH(MONTH(FB$3),КЗ!$1:$1,0)),""),0)</f>
        <v>0</v>
      </c>
      <c r="FC40" s="551" cm="1">
        <f t="array" aca="1" ref="FC40" ca="1">IFERROR(IF(AND(НачЦ_ИнвП_Дата&lt;=FC$3,КИнвП_Дата&gt;FC$3),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*INDEX(Коэф.закупка_год_огурец[],MATCH($A40,Коэф.закупка_год_огурец[1],0),MATCH(MONTH(FC$3),КЗ!$1:$1,0)),""),0)</f>
        <v>0</v>
      </c>
      <c r="FD40" s="551" cm="1">
        <f t="array" aca="1" ref="FD40" ca="1">IFERROR(IF(AND(НачЦ_ИнвП_Дата&lt;=FD$3,КИнвП_Дата&gt;FD$3),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*INDEX(Коэф.закупка_год_огурец[],MATCH($A40,Коэф.закупка_год_огурец[1],0),MATCH(MONTH(FD$3),КЗ!$1:$1,0)),""),0)</f>
        <v>0</v>
      </c>
      <c r="FE40" s="551" cm="1">
        <f t="array" aca="1" ref="FE40" ca="1">IFERROR(IF(AND(НачЦ_ИнвП_Дата&lt;=FE$3,КИнвП_Дата&gt;FE$3),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*INDEX(Коэф.закупка_год_огурец[],MATCH($A40,Коэф.закупка_год_огурец[1],0),MATCH(MONTH(FE$3),КЗ!$1:$1,0)),""),0)</f>
        <v>0</v>
      </c>
      <c r="FF40" s="551" cm="1">
        <f t="array" aca="1" ref="FF40" ca="1">IFERROR(IF(AND(НачЦ_ИнвП_Дата&lt;=FF$3,КИнвП_Дата&gt;FF$3),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*INDEX(Коэф.закупка_год_огурец[],MATCH($A40,Коэф.закупка_год_огурец[1],0),MATCH(MONTH(FF$3),КЗ!$1:$1,0)),""),0)</f>
        <v>0</v>
      </c>
      <c r="FG40" s="551" cm="1">
        <f t="array" aca="1" ref="FG40" ca="1">IFERROR(IF(AND(НачЦ_ИнвП_Дата&lt;=FG$3,КИнвП_Дата&gt;FG$3),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*INDEX(Коэф.закупка_год_огурец[],MATCH($A40,Коэф.закупка_год_огурец[1],0),MATCH(MONTH(FG$3),КЗ!$1:$1,0)),""),0)</f>
        <v>0</v>
      </c>
      <c r="FH40" s="551" cm="1">
        <f t="array" aca="1" ref="FH40" ca="1">IFERROR(IF(AND(НачЦ_ИнвП_Дата&lt;=FH$3,КИнвП_Дата&gt;FH$3),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*INDEX(Коэф.закупка_год_огурец[],MATCH($A40,Коэф.закупка_год_огурец[1],0),MATCH(MONTH(FH$3),КЗ!$1:$1,0)),""),0)</f>
        <v>0</v>
      </c>
      <c r="FI40" s="551" cm="1">
        <f t="array" aca="1" ref="FI40" ca="1">IFERROR(IF(AND(НачЦ_ИнвП_Дата&lt;=FI$3,КИнвП_Дата&gt;FI$3),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*INDEX(Коэф.закупка_год_огурец[],MATCH($A40,Коэф.закупка_год_огурец[1],0),MATCH(MONTH(FI$3),КЗ!$1:$1,0)),""),0)</f>
        <v>0</v>
      </c>
      <c r="FJ40" s="551" cm="1">
        <f t="array" aca="1" ref="FJ40" ca="1">IFERROR(IF(AND(НачЦ_ИнвП_Дата&lt;=FJ$3,КИнвП_Дата&gt;FJ$3),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*INDEX(Коэф.закупка_год_огурец[],MATCH($A40,Коэф.закупка_год_огурец[1],0),MATCH(MONTH(FJ$3),КЗ!$1:$1,0)),""),0)</f>
        <v>134.459</v>
      </c>
      <c r="FK40" s="551" cm="1">
        <f t="array" aca="1" ref="FK40" ca="1">IFERROR(IF(AND(НачЦ_ИнвП_Дата&lt;=FK$3,КИнвП_Дата&gt;FK$3),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*INDEX(Коэф.закупка_год_огурец[],MATCH($A40,Коэф.закупка_год_огурец[1],0),MATCH(MONTH(FK$3),КЗ!$1:$1,0)),""),0)</f>
        <v>0</v>
      </c>
      <c r="FL40" s="551" cm="1">
        <f t="array" aca="1" ref="FL40" ca="1">IFERROR(IF(AND(НачЦ_ИнвП_Дата&lt;=FL$3,КИнвП_Дата&gt;FL$3),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*INDEX(Коэф.закупка_год_огурец[],MATCH($A40,Коэф.закупка_год_огурец[1],0),MATCH(MONTH(FL$3),КЗ!$1:$1,0)),""),0)</f>
        <v>0</v>
      </c>
      <c r="FM40" s="551" cm="1">
        <f t="array" aca="1" ref="FM40" ca="1">IFERROR(IF(AND(НачЦ_ИнвП_Дата&lt;=FM$3,КИнвП_Дата&gt;FM$3),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*INDEX(Коэф.закупка_год_огурец[],MATCH($A40,Коэф.закупка_год_огурец[1],0),MATCH(MONTH(FM$3),КЗ!$1:$1,0)),""),0)</f>
        <v>134.459</v>
      </c>
      <c r="FN40" s="552">
        <f t="shared" ca="1" si="1407"/>
        <v>268.91800000000001</v>
      </c>
      <c r="FO40" s="551" cm="1">
        <f t="array" aca="1" ref="FO40" ca="1">IFERROR(IF(AND(НачЦ_ИнвП_Дата&lt;=FO$3,КИнвП_Дата&gt;FO$3),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*INDEX(Коэф.закупка_год_огурец[],MATCH($A40,Коэф.закупка_год_огурец[1],0),MATCH(MONTH(FO$3),КЗ!$1:$1,0)),""),0)</f>
        <v>0</v>
      </c>
      <c r="FP40" s="551" cm="1">
        <f t="array" aca="1" ref="FP40" ca="1">IFERROR(IF(AND(НачЦ_ИнвП_Дата&lt;=FP$3,КИнвП_Дата&gt;FP$3),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*INDEX(Коэф.закупка_год_огурец[],MATCH($A40,Коэф.закупка_год_огурец[1],0),MATCH(MONTH(FP$3),КЗ!$1:$1,0)),""),0)</f>
        <v>0</v>
      </c>
      <c r="FQ40" s="551" cm="1">
        <f t="array" aca="1" ref="FQ40" ca="1">IFERROR(IF(AND(НачЦ_ИнвП_Дата&lt;=FQ$3,КИнвП_Дата&gt;FQ$3),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*INDEX(Коэф.закупка_год_огурец[],MATCH($A40,Коэф.закупка_год_огурец[1],0),MATCH(MONTH(FQ$3),КЗ!$1:$1,0)),""),0)</f>
        <v>0</v>
      </c>
      <c r="FR40" s="551" cm="1">
        <f t="array" aca="1" ref="FR40" ca="1">IFERROR(IF(AND(НачЦ_ИнвП_Дата&lt;=FR$3,КИнвП_Дата&gt;FR$3),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*INDEX(Коэф.закупка_год_огурец[],MATCH($A40,Коэф.закупка_год_огурец[1],0),MATCH(MONTH(FR$3),КЗ!$1:$1,0)),""),0)</f>
        <v>0</v>
      </c>
      <c r="FS40" s="551" cm="1">
        <f t="array" aca="1" ref="FS40" ca="1">IFERROR(IF(AND(НачЦ_ИнвП_Дата&lt;=FS$3,КИнвП_Дата&gt;FS$3),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*INDEX(Коэф.закупка_год_огурец[],MATCH($A40,Коэф.закупка_год_огурец[1],0),MATCH(MONTH(FS$3),КЗ!$1:$1,0)),""),0)</f>
        <v>0</v>
      </c>
      <c r="FT40" s="551" cm="1">
        <f t="array" aca="1" ref="FT40" ca="1">IFERROR(IF(AND(НачЦ_ИнвП_Дата&lt;=FT$3,КИнвП_Дата&gt;FT$3),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*INDEX(Коэф.закупка_год_огурец[],MATCH($A40,Коэф.закупка_год_огурец[1],0),MATCH(MONTH(FT$3),КЗ!$1:$1,0)),""),0)</f>
        <v>0</v>
      </c>
      <c r="FU40" s="551" cm="1">
        <f t="array" aca="1" ref="FU40" ca="1">IFERROR(IF(AND(НачЦ_ИнвП_Дата&lt;=FU$3,КИнвП_Дата&gt;FU$3),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*INDEX(Коэф.закупка_год_огурец[],MATCH($A40,Коэф.закупка_год_огурец[1],0),MATCH(MONTH(FU$3),КЗ!$1:$1,0)),""),0)</f>
        <v>0</v>
      </c>
      <c r="FV40" s="551" cm="1">
        <f t="array" aca="1" ref="FV40" ca="1">IFERROR(IF(AND(НачЦ_ИнвП_Дата&lt;=FV$3,КИнвП_Дата&gt;FV$3),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*INDEX(Коэф.закупка_год_огурец[],MATCH($A40,Коэф.закупка_год_огурец[1],0),MATCH(MONTH(FV$3),КЗ!$1:$1,0)),""),0)</f>
        <v>0</v>
      </c>
      <c r="FW40" s="551" cm="1">
        <f t="array" aca="1" ref="FW40" ca="1">IFERROR(IF(AND(НачЦ_ИнвП_Дата&lt;=FW$3,КИнвП_Дата&gt;FW$3),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*INDEX(Коэф.закупка_год_огурец[],MATCH($A40,Коэф.закупка_год_огурец[1],0),MATCH(MONTH(FW$3),КЗ!$1:$1,0)),""),0)</f>
        <v>134.459</v>
      </c>
      <c r="FX40" s="551" cm="1">
        <f t="array" aca="1" ref="FX40" ca="1">IFERROR(IF(AND(НачЦ_ИнвП_Дата&lt;=FX$3,КИнвП_Дата&gt;FX$3),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*INDEX(Коэф.закупка_год_огурец[],MATCH($A40,Коэф.закупка_год_огурец[1],0),MATCH(MONTH(FX$3),КЗ!$1:$1,0)),""),0)</f>
        <v>0</v>
      </c>
      <c r="FY40" s="551" cm="1">
        <f t="array" aca="1" ref="FY40" ca="1">IFERROR(IF(AND(НачЦ_ИнвП_Дата&lt;=FY$3,КИнвП_Дата&gt;FY$3),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*INDEX(Коэф.закупка_год_огурец[],MATCH($A40,Коэф.закупка_год_огурец[1],0),MATCH(MONTH(FY$3),КЗ!$1:$1,0)),""),0)</f>
        <v>0</v>
      </c>
      <c r="FZ40" s="551" cm="1">
        <f t="array" aca="1" ref="FZ40" ca="1">IFERROR(IF(AND(НачЦ_ИнвП_Дата&lt;=FZ$3,КИнвП_Дата&gt;FZ$3),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*INDEX(Коэф.закупка_год_огурец[],MATCH($A40,Коэф.закупка_год_огурец[1],0),MATCH(MONTH(FZ$3),КЗ!$1:$1,0)),""),0)</f>
        <v>134.459</v>
      </c>
      <c r="GA40" s="552">
        <f t="shared" ca="1" si="1409"/>
        <v>268.91800000000001</v>
      </c>
      <c r="GB40" s="551" cm="1">
        <f t="array" aca="1" ref="GB40" ca="1">IFERROR(IF(AND(НачЦ_ИнвП_Дата&lt;=GB$3,КИнвП_Дата&gt;GB$3),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*INDEX(Коэф.закупка_год_огурец[],MATCH($A40,Коэф.закупка_год_огурец[1],0),MATCH(MONTH(GB$3),КЗ!$1:$1,0)),""),0)</f>
        <v>0</v>
      </c>
      <c r="GC40" s="551" cm="1">
        <f t="array" aca="1" ref="GC40" ca="1">IFERROR(IF(AND(НачЦ_ИнвП_Дата&lt;=GC$3,КИнвП_Дата&gt;GC$3),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*INDEX(Коэф.закупка_год_огурец[],MATCH($A40,Коэф.закупка_год_огурец[1],0),MATCH(MONTH(GC$3),КЗ!$1:$1,0)),""),0)</f>
        <v>0</v>
      </c>
      <c r="GD40" s="551" cm="1">
        <f t="array" aca="1" ref="GD40" ca="1">IFERROR(IF(AND(НачЦ_ИнвП_Дата&lt;=GD$3,КИнвП_Дата&gt;GD$3),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*INDEX(Коэф.закупка_год_огурец[],MATCH($A40,Коэф.закупка_год_огурец[1],0),MATCH(MONTH(GD$3),КЗ!$1:$1,0)),""),0)</f>
        <v>0</v>
      </c>
      <c r="GE40" s="551" cm="1">
        <f t="array" aca="1" ref="GE40" ca="1">IFERROR(IF(AND(НачЦ_ИнвП_Дата&lt;=GE$3,КИнвП_Дата&gt;GE$3),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*INDEX(Коэф.закупка_год_огурец[],MATCH($A40,Коэф.закупка_год_огурец[1],0),MATCH(MONTH(GE$3),КЗ!$1:$1,0)),""),0)</f>
        <v>0</v>
      </c>
      <c r="GF40" s="551" cm="1">
        <f t="array" aca="1" ref="GF40" ca="1">IFERROR(IF(AND(НачЦ_ИнвП_Дата&lt;=GF$3,КИнвП_Дата&gt;GF$3),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*INDEX(Коэф.закупка_год_огурец[],MATCH($A40,Коэф.закупка_год_огурец[1],0),MATCH(MONTH(GF$3),КЗ!$1:$1,0)),""),0)</f>
        <v>0</v>
      </c>
      <c r="GG40" s="551" cm="1">
        <f t="array" aca="1" ref="GG40" ca="1">IFERROR(IF(AND(НачЦ_ИнвП_Дата&lt;=GG$3,КИнвП_Дата&gt;GG$3),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*INDEX(Коэф.закупка_год_огурец[],MATCH($A40,Коэф.закупка_год_огурец[1],0),MATCH(MONTH(GG$3),КЗ!$1:$1,0)),""),0)</f>
        <v>0</v>
      </c>
      <c r="GH40" s="551" cm="1">
        <f t="array" aca="1" ref="GH40" ca="1">IFERROR(IF(AND(НачЦ_ИнвП_Дата&lt;=GH$3,КИнвП_Дата&gt;GH$3),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*INDEX(Коэф.закупка_год_огурец[],MATCH($A40,Коэф.закупка_год_огурец[1],0),MATCH(MONTH(GH$3),КЗ!$1:$1,0)),""),0)</f>
        <v>0</v>
      </c>
      <c r="GI40" s="551" cm="1">
        <f t="array" aca="1" ref="GI40" ca="1">IFERROR(IF(AND(НачЦ_ИнвП_Дата&lt;=GI$3,КИнвП_Дата&gt;GI$3),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*INDEX(Коэф.закупка_год_огурец[],MATCH($A40,Коэф.закупка_год_огурец[1],0),MATCH(MONTH(GI$3),КЗ!$1:$1,0)),""),0)</f>
        <v>0</v>
      </c>
      <c r="GJ40" s="551" cm="1">
        <f t="array" aca="1" ref="GJ40" ca="1">IFERROR(IF(AND(НачЦ_ИнвП_Дата&lt;=GJ$3,КИнвП_Дата&gt;GJ$3),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*INDEX(Коэф.закупка_год_огурец[],MATCH($A40,Коэф.закупка_год_огурец[1],0),MATCH(MONTH(GJ$3),КЗ!$1:$1,0)),""),0)</f>
        <v>134.459</v>
      </c>
      <c r="GK40" s="551" cm="1">
        <f t="array" aca="1" ref="GK40" ca="1">IFERROR(IF(AND(НачЦ_ИнвП_Дата&lt;=GK$3,КИнвП_Дата&gt;GK$3),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*INDEX(Коэф.закупка_год_огурец[],MATCH($A40,Коэф.закупка_год_огурец[1],0),MATCH(MONTH(GK$3),КЗ!$1:$1,0)),""),0)</f>
        <v>0</v>
      </c>
      <c r="GL40" s="551" cm="1">
        <f t="array" aca="1" ref="GL40" ca="1">IFERROR(IF(AND(НачЦ_ИнвП_Дата&lt;=GL$3,КИнвП_Дата&gt;GL$3),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*INDEX(Коэф.закупка_год_огурец[],MATCH($A40,Коэф.закупка_год_огурец[1],0),MATCH(MONTH(GL$3),КЗ!$1:$1,0)),""),0)</f>
        <v>0</v>
      </c>
      <c r="GM40" s="551" cm="1">
        <f t="array" aca="1" ref="GM40" ca="1">IFERROR(IF(AND(НачЦ_ИнвП_Дата&lt;=GM$3,КИнвП_Дата&gt;GM$3),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*INDEX(Коэф.закупка_год_огурец[],MATCH($A40,Коэф.закупка_год_огурец[1],0),MATCH(MONTH(GM$3),КЗ!$1:$1,0)),""),0)</f>
        <v>134.459</v>
      </c>
      <c r="GN40" s="552">
        <f t="shared" ca="1" si="1411"/>
        <v>268.91800000000001</v>
      </c>
      <c r="GO40" s="551" cm="1">
        <f t="array" aca="1" ref="GO40" ca="1">IFERROR(IF(AND(НачЦ_ИнвП_Дата&lt;=GO$3,КИнвП_Дата&gt;GO$3),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*INDEX(Коэф.закупка_год_огурец[],MATCH($A40,Коэф.закупка_год_огурец[1],0),MATCH(MONTH(GO$3),КЗ!$1:$1,0)),""),0)</f>
        <v>0</v>
      </c>
      <c r="GP40" s="551" cm="1">
        <f t="array" aca="1" ref="GP40" ca="1">IFERROR(IF(AND(НачЦ_ИнвП_Дата&lt;=GP$3,КИнвП_Дата&gt;GP$3),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*INDEX(Коэф.закупка_год_огурец[],MATCH($A40,Коэф.закупка_год_огурец[1],0),MATCH(MONTH(GP$3),КЗ!$1:$1,0)),""),0)</f>
        <v>0</v>
      </c>
      <c r="GQ40" s="551" cm="1">
        <f t="array" aca="1" ref="GQ40" ca="1">IFERROR(IF(AND(НачЦ_ИнвП_Дата&lt;=GQ$3,КИнвП_Дата&gt;GQ$3),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*INDEX(Коэф.закупка_год_огурец[],MATCH($A40,Коэф.закупка_год_огурец[1],0),MATCH(MONTH(GQ$3),КЗ!$1:$1,0)),""),0)</f>
        <v>0</v>
      </c>
      <c r="GR40" s="551" cm="1">
        <f t="array" aca="1" ref="GR40" ca="1">IFERROR(IF(AND(НачЦ_ИнвП_Дата&lt;=GR$3,КИнвП_Дата&gt;GR$3),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*INDEX(Коэф.закупка_год_огурец[],MATCH($A40,Коэф.закупка_год_огурец[1],0),MATCH(MONTH(GR$3),КЗ!$1:$1,0)),""),0)</f>
        <v>0</v>
      </c>
      <c r="GS40" s="551" cm="1">
        <f t="array" aca="1" ref="GS40" ca="1">IFERROR(IF(AND(НачЦ_ИнвП_Дата&lt;=GS$3,КИнвП_Дата&gt;GS$3),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*INDEX(Коэф.закупка_год_огурец[],MATCH($A40,Коэф.закупка_год_огурец[1],0),MATCH(MONTH(GS$3),КЗ!$1:$1,0)),""),0)</f>
        <v>0</v>
      </c>
      <c r="GT40" s="551" cm="1">
        <f t="array" aca="1" ref="GT40" ca="1">IFERROR(IF(AND(НачЦ_ИнвП_Дата&lt;=GT$3,КИнвП_Дата&gt;GT$3),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*INDEX(Коэф.закупка_год_огурец[],MATCH($A40,Коэф.закупка_год_огурец[1],0),MATCH(MONTH(GT$3),КЗ!$1:$1,0)),""),0)</f>
        <v>0</v>
      </c>
      <c r="GU40" s="551" cm="1">
        <f t="array" aca="1" ref="GU40" ca="1">IFERROR(IF(AND(НачЦ_ИнвП_Дата&lt;=GU$3,КИнвП_Дата&gt;GU$3),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*INDEX(Коэф.закупка_год_огурец[],MATCH($A40,Коэф.закупка_год_огурец[1],0),MATCH(MONTH(GU$3),КЗ!$1:$1,0)),""),0)</f>
        <v>0</v>
      </c>
      <c r="GV40" s="551" cm="1">
        <f t="array" aca="1" ref="GV40" ca="1">IFERROR(IF(AND(НачЦ_ИнвП_Дата&lt;=GV$3,КИнвП_Дата&gt;GV$3),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*INDEX(Коэф.закупка_год_огурец[],MATCH($A40,Коэф.закупка_год_огурец[1],0),MATCH(MONTH(GV$3),КЗ!$1:$1,0)),""),0)</f>
        <v>0</v>
      </c>
      <c r="GW40" s="551" cm="1">
        <f t="array" aca="1" ref="GW40" ca="1">IFERROR(IF(AND(НачЦ_ИнвП_Дата&lt;=GW$3,КИнвП_Дата&gt;GW$3),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*INDEX(Коэф.закупка_год_огурец[],MATCH($A40,Коэф.закупка_год_огурец[1],0),MATCH(MONTH(GW$3),КЗ!$1:$1,0)),""),0)</f>
        <v>134.459</v>
      </c>
      <c r="GX40" s="551" cm="1">
        <f t="array" aca="1" ref="GX40" ca="1">IFERROR(IF(AND(НачЦ_ИнвП_Дата&lt;=GX$3,КИнвП_Дата&gt;GX$3),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*INDEX(Коэф.закупка_год_огурец[],MATCH($A40,Коэф.закупка_год_огурец[1],0),MATCH(MONTH(GX$3),КЗ!$1:$1,0)),""),0)</f>
        <v>0</v>
      </c>
      <c r="GY40" s="551" cm="1">
        <f t="array" aca="1" ref="GY40" ca="1">IFERROR(IF(AND(НачЦ_ИнвП_Дата&lt;=GY$3,КИнвП_Дата&gt;GY$3),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*INDEX(Коэф.закупка_год_огурец[],MATCH($A40,Коэф.закупка_год_огурец[1],0),MATCH(MONTH(GY$3),КЗ!$1:$1,0)),""),0)</f>
        <v>0</v>
      </c>
      <c r="GZ40" s="551" cm="1">
        <f t="array" aca="1" ref="GZ40" ca="1">IFERROR(IF(AND(НачЦ_ИнвП_Дата&lt;=GZ$3,КИнвП_Дата&gt;GZ$3),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*INDEX(Коэф.закупка_год_огурец[],MATCH($A40,Коэф.закупка_год_огурец[1],0),MATCH(MONTH(GZ$3),КЗ!$1:$1,0)),""),0)</f>
        <v>134.459</v>
      </c>
      <c r="HA40" s="552">
        <f t="shared" ca="1" si="1413"/>
        <v>268.91800000000001</v>
      </c>
      <c r="HB40" s="551" cm="1">
        <f t="array" aca="1" ref="HB40" ca="1">IFERROR(IF(AND(НачЦ_ИнвП_Дата&lt;=HB$3,КИнвП_Дата&gt;HB$3),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*INDEX(Коэф.закупка_год_огурец[],MATCH($A40,Коэф.закупка_год_огурец[1],0),MATCH(MONTH(HB$3),КЗ!$1:$1,0)),""),0)</f>
        <v>0</v>
      </c>
      <c r="HC40" s="551" cm="1">
        <f t="array" aca="1" ref="HC40" ca="1">IFERROR(IF(AND(НачЦ_ИнвП_Дата&lt;=HC$3,КИнвП_Дата&gt;HC$3),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*INDEX(Коэф.закупка_год_огурец[],MATCH($A40,Коэф.закупка_год_огурец[1],0),MATCH(MONTH(HC$3),КЗ!$1:$1,0)),""),0)</f>
        <v>0</v>
      </c>
      <c r="HD40" s="551" cm="1">
        <f t="array" aca="1" ref="HD40" ca="1">IFERROR(IF(AND(НачЦ_ИнвП_Дата&lt;=HD$3,КИнвП_Дата&gt;HD$3),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*INDEX(Коэф.закупка_год_огурец[],MATCH($A40,Коэф.закупка_год_огурец[1],0),MATCH(MONTH(HD$3),КЗ!$1:$1,0)),""),0)</f>
        <v>0</v>
      </c>
      <c r="HE40" s="551" cm="1">
        <f t="array" aca="1" ref="HE40" ca="1">IFERROR(IF(AND(НачЦ_ИнвП_Дата&lt;=HE$3,КИнвП_Дата&gt;HE$3),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*INDEX(Коэф.закупка_год_огурец[],MATCH($A40,Коэф.закупка_год_огурец[1],0),MATCH(MONTH(HE$3),КЗ!$1:$1,0)),""),0)</f>
        <v>0</v>
      </c>
      <c r="HF40" s="551" cm="1">
        <f t="array" aca="1" ref="HF40" ca="1">IFERROR(IF(AND(НачЦ_ИнвП_Дата&lt;=HF$3,КИнвП_Дата&gt;HF$3),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*INDEX(Коэф.закупка_год_огурец[],MATCH($A40,Коэф.закупка_год_огурец[1],0),MATCH(MONTH(HF$3),КЗ!$1:$1,0)),""),0)</f>
        <v>0</v>
      </c>
      <c r="HG40" s="551" cm="1">
        <f t="array" aca="1" ref="HG40" ca="1">IFERROR(IF(AND(НачЦ_ИнвП_Дата&lt;=HG$3,КИнвП_Дата&gt;HG$3),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*INDEX(Коэф.закупка_год_огурец[],MATCH($A40,Коэф.закупка_год_огурец[1],0),MATCH(MONTH(HG$3),КЗ!$1:$1,0)),""),0)</f>
        <v>0</v>
      </c>
      <c r="HH40" s="551" cm="1">
        <f t="array" aca="1" ref="HH40" ca="1">IFERROR(IF(AND(НачЦ_ИнвП_Дата&lt;=HH$3,КИнвП_Дата&gt;HH$3),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*INDEX(Коэф.закупка_год_огурец[],MATCH($A40,Коэф.закупка_год_огурец[1],0),MATCH(MONTH(HH$3),КЗ!$1:$1,0)),""),0)</f>
        <v>0</v>
      </c>
      <c r="HI40" s="551" cm="1">
        <f t="array" aca="1" ref="HI40" ca="1">IFERROR(IF(AND(НачЦ_ИнвП_Дата&lt;=HI$3,КИнвП_Дата&gt;HI$3),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*INDEX(Коэф.закупка_год_огурец[],MATCH($A40,Коэф.закупка_год_огурец[1],0),MATCH(MONTH(HI$3),КЗ!$1:$1,0)),""),0)</f>
        <v>0</v>
      </c>
      <c r="HJ40" s="551" cm="1">
        <f t="array" aca="1" ref="HJ40" ca="1">IFERROR(IF(AND(НачЦ_ИнвП_Дата&lt;=HJ$3,КИнвП_Дата&gt;HJ$3),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*INDEX(Коэф.закупка_год_огурец[],MATCH($A40,Коэф.закупка_год_огурец[1],0),MATCH(MONTH(HJ$3),КЗ!$1:$1,0)),""),0)</f>
        <v>134.459</v>
      </c>
      <c r="HK40" s="551" cm="1">
        <f t="array" aca="1" ref="HK40" ca="1">IFERROR(IF(AND(НачЦ_ИнвП_Дата&lt;=HK$3,КИнвП_Дата&gt;HK$3),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*INDEX(Коэф.закупка_год_огурец[],MATCH($A40,Коэф.закупка_год_огурец[1],0),MATCH(MONTH(HK$3),КЗ!$1:$1,0)),""),0)</f>
        <v>0</v>
      </c>
      <c r="HL40" s="551" cm="1">
        <f t="array" aca="1" ref="HL40" ca="1">IFERROR(IF(AND(НачЦ_ИнвП_Дата&lt;=HL$3,КИнвП_Дата&gt;HL$3),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*INDEX(Коэф.закупка_год_огурец[],MATCH($A40,Коэф.закупка_год_огурец[1],0),MATCH(MONTH(HL$3),КЗ!$1:$1,0)),""),0)</f>
        <v>0</v>
      </c>
      <c r="HM40" s="551" cm="1">
        <f t="array" aca="1" ref="HM40" ca="1">IFERROR(IF(AND(НачЦ_ИнвП_Дата&lt;=HM$3,КИнвП_Дата&gt;HM$3),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*INDEX(Коэф.закупка_год_огурец[],MATCH($A40,Коэф.закупка_год_огурец[1],0),MATCH(MONTH(HM$3),КЗ!$1:$1,0)),""),0)</f>
        <v>134.459</v>
      </c>
      <c r="HN40" s="552">
        <f t="shared" ca="1" si="1415"/>
        <v>268.91800000000001</v>
      </c>
      <c r="HO40" s="551" cm="1">
        <f t="array" aca="1" ref="HO40" ca="1">IFERROR(IF(AND(НачЦ_ИнвП_Дата&lt;=HO$3,КИнвП_Дата&gt;HO$3),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*INDEX(Коэф.закупка_год_огурец[],MATCH($A40,Коэф.закупка_год_огурец[1],0),MATCH(MONTH(HO$3),КЗ!$1:$1,0)),""),0)</f>
        <v>0</v>
      </c>
      <c r="HP40" s="551" cm="1">
        <f t="array" aca="1" ref="HP40" ca="1">IFERROR(IF(AND(НачЦ_ИнвП_Дата&lt;=HP$3,КИнвП_Дата&gt;HP$3),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*INDEX(Коэф.закупка_год_огурец[],MATCH($A40,Коэф.закупка_год_огурец[1],0),MATCH(MONTH(HP$3),КЗ!$1:$1,0)),""),0)</f>
        <v>0</v>
      </c>
      <c r="HQ40" s="551" cm="1">
        <f t="array" aca="1" ref="HQ40" ca="1">IFERROR(IF(AND(НачЦ_ИнвП_Дата&lt;=HQ$3,КИнвП_Дата&gt;HQ$3),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*INDEX(Коэф.закупка_год_огурец[],MATCH($A40,Коэф.закупка_год_огурец[1],0),MATCH(MONTH(HQ$3),КЗ!$1:$1,0)),""),0)</f>
        <v>0</v>
      </c>
      <c r="HR40" s="551" cm="1">
        <f t="array" aca="1" ref="HR40" ca="1">IFERROR(IF(AND(НачЦ_ИнвП_Дата&lt;=HR$3,КИнвП_Дата&gt;HR$3),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*INDEX(Коэф.закупка_год_огурец[],MATCH($A40,Коэф.закупка_год_огурец[1],0),MATCH(MONTH(HR$3),КЗ!$1:$1,0)),""),0)</f>
        <v>0</v>
      </c>
      <c r="HS40" s="551" cm="1">
        <f t="array" aca="1" ref="HS40" ca="1">IFERROR(IF(AND(НачЦ_ИнвП_Дата&lt;=HS$3,КИнвП_Дата&gt;HS$3),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*INDEX(Коэф.закупка_год_огурец[],MATCH($A40,Коэф.закупка_год_огурец[1],0),MATCH(MONTH(HS$3),КЗ!$1:$1,0)),""),0)</f>
        <v>0</v>
      </c>
      <c r="HT40" s="551" cm="1">
        <f t="array" aca="1" ref="HT40" ca="1">IFERROR(IF(AND(НачЦ_ИнвП_Дата&lt;=HT$3,КИнвП_Дата&gt;HT$3),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*INDEX(Коэф.закупка_год_огурец[],MATCH($A40,Коэф.закупка_год_огурец[1],0),MATCH(MONTH(HT$3),КЗ!$1:$1,0)),""),0)</f>
        <v>0</v>
      </c>
      <c r="HU40" s="551" cm="1">
        <f t="array" aca="1" ref="HU40" ca="1">IFERROR(IF(AND(НачЦ_ИнвП_Дата&lt;=HU$3,КИнвП_Дата&gt;HU$3),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*INDEX(Коэф.закупка_год_огурец[],MATCH($A40,Коэф.закупка_год_огурец[1],0),MATCH(MONTH(HU$3),КЗ!$1:$1,0)),""),0)</f>
        <v>0</v>
      </c>
      <c r="HV40" s="551" cm="1">
        <f t="array" aca="1" ref="HV40" ca="1">IFERROR(IF(AND(НачЦ_ИнвП_Дата&lt;=HV$3,КИнвП_Дата&gt;HV$3),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*INDEX(Коэф.закупка_год_огурец[],MATCH($A40,Коэф.закупка_год_огурец[1],0),MATCH(MONTH(HV$3),КЗ!$1:$1,0)),""),0)</f>
        <v>0</v>
      </c>
      <c r="HW40" s="551" cm="1">
        <f t="array" aca="1" ref="HW40" ca="1">IFERROR(IF(AND(НачЦ_ИнвП_Дата&lt;=HW$3,КИнвП_Дата&gt;HW$3),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*INDEX(Коэф.закупка_год_огурец[],MATCH($A40,Коэф.закупка_год_огурец[1],0),MATCH(MONTH(HW$3),КЗ!$1:$1,0)),""),0)</f>
        <v>134.459</v>
      </c>
      <c r="HX40" s="551" cm="1">
        <f t="array" aca="1" ref="HX40" ca="1">IFERROR(IF(AND(НачЦ_ИнвП_Дата&lt;=HX$3,КИнвП_Дата&gt;HX$3),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*INDEX(Коэф.закупка_год_огурец[],MATCH($A40,Коэф.закупка_год_огурец[1],0),MATCH(MONTH(HX$3),КЗ!$1:$1,0)),""),0)</f>
        <v>0</v>
      </c>
      <c r="HY40" s="551" cm="1">
        <f t="array" aca="1" ref="HY40" ca="1">IFERROR(IF(AND(НачЦ_ИнвП_Дата&lt;=HY$3,КИнвП_Дата&gt;HY$3),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*INDEX(Коэф.закупка_год_огурец[],MATCH($A40,Коэф.закупка_год_огурец[1],0),MATCH(MONTH(HY$3),КЗ!$1:$1,0)),""),0)</f>
        <v>0</v>
      </c>
      <c r="HZ40" s="551" cm="1">
        <f t="array" aca="1" ref="HZ40" ca="1">IFERROR(IF(AND(НачЦ_ИнвП_Дата&lt;=HZ$3,КИнвП_Дата&gt;HZ$3),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*INDEX(Коэф.закупка_год_огурец[],MATCH($A40,Коэф.закупка_год_огурец[1],0),MATCH(MONTH(HZ$3),КЗ!$1:$1,0)),""),0)</f>
        <v>134.459</v>
      </c>
      <c r="IA40" s="552">
        <f t="shared" ca="1" si="1417"/>
        <v>268.91800000000001</v>
      </c>
      <c r="IB40" s="551" cm="1">
        <f t="array" aca="1" ref="IB40" ca="1">IFERROR(IF(AND(НачЦ_ИнвП_Дата&lt;=IB$3,КИнвП_Дата&gt;IB$3),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*INDEX(Коэф.закупка_год_огурец[],MATCH($A40,Коэф.закупка_год_огурец[1],0),MATCH(MONTH(IB$3),КЗ!$1:$1,0)),""),0)</f>
        <v>0</v>
      </c>
      <c r="IC40" s="551" cm="1">
        <f t="array" aca="1" ref="IC40" ca="1">IFERROR(IF(AND(НачЦ_ИнвП_Дата&lt;=IC$3,КИнвП_Дата&gt;IC$3),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*INDEX(Коэф.закупка_год_огурец[],MATCH($A40,Коэф.закупка_год_огурец[1],0),MATCH(MONTH(IC$3),КЗ!$1:$1,0)),""),0)</f>
        <v>0</v>
      </c>
      <c r="ID40" s="551" cm="1">
        <f t="array" aca="1" ref="ID40" ca="1">IFERROR(IF(AND(НачЦ_ИнвП_Дата&lt;=ID$3,КИнвП_Дата&gt;ID$3),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*INDEX(Коэф.закупка_год_огурец[],MATCH($A40,Коэф.закупка_год_огурец[1],0),MATCH(MONTH(ID$3),КЗ!$1:$1,0)),""),0)</f>
        <v>0</v>
      </c>
      <c r="IE40" s="551" cm="1">
        <f t="array" aca="1" ref="IE40" ca="1">IFERROR(IF(AND(НачЦ_ИнвП_Дата&lt;=IE$3,КИнвП_Дата&gt;IE$3),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*INDEX(Коэф.закупка_год_огурец[],MATCH($A40,Коэф.закупка_год_огурец[1],0),MATCH(MONTH(IE$3),КЗ!$1:$1,0)),""),0)</f>
        <v>0</v>
      </c>
      <c r="IF40" s="551" cm="1">
        <f t="array" aca="1" ref="IF40" ca="1">IFERROR(IF(AND(НачЦ_ИнвП_Дата&lt;=IF$3,КИнвП_Дата&gt;IF$3),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*INDEX(Коэф.закупка_год_огурец[],MATCH($A40,Коэф.закупка_год_огурец[1],0),MATCH(MONTH(IF$3),КЗ!$1:$1,0)),""),0)</f>
        <v>0</v>
      </c>
      <c r="IG40" s="551" cm="1">
        <f t="array" aca="1" ref="IG40" ca="1">IFERROR(IF(AND(НачЦ_ИнвП_Дата&lt;=IG$3,КИнвП_Дата&gt;IG$3),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*INDEX(Коэф.закупка_год_огурец[],MATCH($A40,Коэф.закупка_год_огурец[1],0),MATCH(MONTH(IG$3),КЗ!$1:$1,0)),""),0)</f>
        <v>0</v>
      </c>
      <c r="IH40" s="551" cm="1">
        <f t="array" aca="1" ref="IH40" ca="1">IFERROR(IF(AND(НачЦ_ИнвП_Дата&lt;=IH$3,КИнвП_Дата&gt;IH$3),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*INDEX(Коэф.закупка_год_огурец[],MATCH($A40,Коэф.закупка_год_огурец[1],0),MATCH(MONTH(IH$3),КЗ!$1:$1,0)),""),0)</f>
        <v>0</v>
      </c>
      <c r="II40" s="551" cm="1">
        <f t="array" aca="1" ref="II40" ca="1">IFERROR(IF(AND(НачЦ_ИнвП_Дата&lt;=II$3,КИнвП_Дата&gt;II$3),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*INDEX(Коэф.закупка_год_огурец[],MATCH($A40,Коэф.закупка_год_огурец[1],0),MATCH(MONTH(II$3),КЗ!$1:$1,0)),""),0)</f>
        <v>0</v>
      </c>
      <c r="IJ40" s="551" cm="1">
        <f t="array" aca="1" ref="IJ40" ca="1">IFERROR(IF(AND(НачЦ_ИнвП_Дата&lt;=IJ$3,КИнвП_Дата&gt;IJ$3),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*INDEX(Коэф.закупка_год_огурец[],MATCH($A40,Коэф.закупка_год_огурец[1],0),MATCH(MONTH(IJ$3),КЗ!$1:$1,0)),""),0)</f>
        <v>134.459</v>
      </c>
      <c r="IK40" s="551" cm="1">
        <f t="array" aca="1" ref="IK40" ca="1">IFERROR(IF(AND(НачЦ_ИнвП_Дата&lt;=IK$3,КИнвП_Дата&gt;IK$3),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*INDEX(Коэф.закупка_год_огурец[],MATCH($A40,Коэф.закупка_год_огурец[1],0),MATCH(MONTH(IK$3),КЗ!$1:$1,0)),""),0)</f>
        <v>0</v>
      </c>
      <c r="IL40" s="551" cm="1">
        <f t="array" aca="1" ref="IL40" ca="1">IFERROR(IF(AND(НачЦ_ИнвП_Дата&lt;=IL$3,КИнвП_Дата&gt;IL$3),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*INDEX(Коэф.закупка_год_огурец[],MATCH($A40,Коэф.закупка_год_огурец[1],0),MATCH(MONTH(IL$3),КЗ!$1:$1,0)),""),0)</f>
        <v>0</v>
      </c>
      <c r="IM40" s="551" cm="1">
        <f t="array" aca="1" ref="IM40" ca="1">IFERROR(IF(AND(НачЦ_ИнвП_Дата&lt;=IM$3,КИнвП_Дата&gt;IM$3),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*INDEX(Коэф.закупка_год_огурец[],MATCH($A40,Коэф.закупка_год_огурец[1],0),MATCH(MONTH(IM$3),КЗ!$1:$1,0)),""),0)</f>
        <v>134.459</v>
      </c>
      <c r="IN40" s="552">
        <f t="shared" ca="1" si="1419"/>
        <v>268.91800000000001</v>
      </c>
      <c r="IO40" s="551" cm="1">
        <f t="array" aca="1" ref="IO40" ca="1">IFERROR(IF(AND(НачЦ_ИнвП_Дата&lt;=IO$3,КИнвП_Дата&gt;IO$3),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*INDEX(Коэф.закупка_год_огурец[],MATCH($A40,Коэф.закупка_год_огурец[1],0),MATCH(MONTH(IO$3),КЗ!$1:$1,0)),""),0)</f>
        <v>0</v>
      </c>
      <c r="IP40" s="551" cm="1">
        <f t="array" aca="1" ref="IP40" ca="1">IFERROR(IF(AND(НачЦ_ИнвП_Дата&lt;=IP$3,КИнвП_Дата&gt;IP$3),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*INDEX(Коэф.закупка_год_огурец[],MATCH($A40,Коэф.закупка_год_огурец[1],0),MATCH(MONTH(IP$3),КЗ!$1:$1,0)),""),0)</f>
        <v>0</v>
      </c>
      <c r="IQ40" s="551" cm="1">
        <f t="array" aca="1" ref="IQ40" ca="1">IFERROR(IF(AND(НачЦ_ИнвП_Дата&lt;=IQ$3,КИнвП_Дата&gt;IQ$3),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*INDEX(Коэф.закупка_год_огурец[],MATCH($A40,Коэф.закупка_год_огурец[1],0),MATCH(MONTH(IQ$3),КЗ!$1:$1,0)),""),0)</f>
        <v>0</v>
      </c>
      <c r="IR40" s="551" cm="1">
        <f t="array" aca="1" ref="IR40" ca="1">IFERROR(IF(AND(НачЦ_ИнвП_Дата&lt;=IR$3,КИнвП_Дата&gt;IR$3),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*INDEX(Коэф.закупка_год_огурец[],MATCH($A40,Коэф.закупка_год_огурец[1],0),MATCH(MONTH(IR$3),КЗ!$1:$1,0)),""),0)</f>
        <v>0</v>
      </c>
      <c r="IS40" s="551" cm="1">
        <f t="array" aca="1" ref="IS40" ca="1">IFERROR(IF(AND(НачЦ_ИнвП_Дата&lt;=IS$3,КИнвП_Дата&gt;IS$3),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*INDEX(Коэф.закупка_год_огурец[],MATCH($A40,Коэф.закупка_год_огурец[1],0),MATCH(MONTH(IS$3),КЗ!$1:$1,0)),""),0)</f>
        <v>0</v>
      </c>
      <c r="IT40" s="551" cm="1">
        <f t="array" aca="1" ref="IT40" ca="1">IFERROR(IF(AND(НачЦ_ИнвП_Дата&lt;=IT$3,КИнвП_Дата&gt;IT$3),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*INDEX(Коэф.закупка_год_огурец[],MATCH($A40,Коэф.закупка_год_огурец[1],0),MATCH(MONTH(IT$3),КЗ!$1:$1,0)),""),0)</f>
        <v>0</v>
      </c>
      <c r="IU40" s="551" cm="1">
        <f t="array" aca="1" ref="IU40" ca="1">IFERROR(IF(AND(НачЦ_ИнвП_Дата&lt;=IU$3,КИнвП_Дата&gt;IU$3),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*INDEX(Коэф.закупка_год_огурец[],MATCH($A40,Коэф.закупка_год_огурец[1],0),MATCH(MONTH(IU$3),КЗ!$1:$1,0)),""),0)</f>
        <v>0</v>
      </c>
      <c r="IV40" s="551" cm="1">
        <f t="array" aca="1" ref="IV40" ca="1">IFERROR(IF(AND(НачЦ_ИнвП_Дата&lt;=IV$3,КИнвП_Дата&gt;IV$3),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*INDEX(Коэф.закупка_год_огурец[],MATCH($A40,Коэф.закупка_год_огурец[1],0),MATCH(MONTH(IV$3),КЗ!$1:$1,0)),""),0)</f>
        <v>0</v>
      </c>
      <c r="IW40" s="551" cm="1">
        <f t="array" aca="1" ref="IW40" ca="1">IFERROR(IF(AND(НачЦ_ИнвП_Дата&lt;=IW$3,КИнвП_Дата&gt;IW$3),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*INDEX(Коэф.закупка_год_огурец[],MATCH($A40,Коэф.закупка_год_огурец[1],0),MATCH(MONTH(IW$3),КЗ!$1:$1,0)),""),0)</f>
        <v>134.459</v>
      </c>
      <c r="IX40" s="551" cm="1">
        <f t="array" aca="1" ref="IX40" ca="1">IFERROR(IF(AND(НачЦ_ИнвП_Дата&lt;=IX$3,КИнвП_Дата&gt;IX$3),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*INDEX(Коэф.закупка_год_огурец[],MATCH($A40,Коэф.закупка_год_огурец[1],0),MATCH(MONTH(IX$3),КЗ!$1:$1,0)),""),0)</f>
        <v>0</v>
      </c>
      <c r="IY40" s="551" cm="1">
        <f t="array" aca="1" ref="IY40" ca="1">IFERROR(IF(AND(НачЦ_ИнвП_Дата&lt;=IY$3,КИнвП_Дата&gt;IY$3),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*INDEX(Коэф.закупка_год_огурец[],MATCH($A40,Коэф.закупка_год_огурец[1],0),MATCH(MONTH(IY$3),КЗ!$1:$1,0)),""),0)</f>
        <v>0</v>
      </c>
      <c r="IZ40" s="551" cm="1">
        <f t="array" aca="1" ref="IZ40" ca="1">IFERROR(IF(AND(НачЦ_ИнвП_Дата&lt;=IZ$3,КИнвП_Дата&gt;IZ$3),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*INDEX(Коэф.закупка_год_огурец[],MATCH($A40,Коэф.закупка_год_огурец[1],0),MATCH(MONTH(IZ$3),КЗ!$1:$1,0)),""),0)</f>
        <v>134.459</v>
      </c>
      <c r="JA40" s="552">
        <f t="shared" ca="1" si="1421"/>
        <v>268.91800000000001</v>
      </c>
      <c r="JB40" s="551" cm="1">
        <f t="array" aca="1" ref="JB40" ca="1">IFERROR(IF(AND(НачЦ_ИнвП_Дата&lt;=JB$3,КИнвП_Дата&gt;JB$3),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*INDEX(Коэф.закупка_год_огурец[],MATCH($A40,Коэф.закупка_год_огурец[1],0),MATCH(MONTH(JB$3),КЗ!$1:$1,0)),""),0)</f>
        <v>0</v>
      </c>
      <c r="JC40" s="551" cm="1">
        <f t="array" aca="1" ref="JC40" ca="1">IFERROR(IF(AND(НачЦ_ИнвП_Дата&lt;=JC$3,КИнвП_Дата&gt;JC$3),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*INDEX(Коэф.закупка_год_огурец[],MATCH($A40,Коэф.закупка_год_огурец[1],0),MATCH(MONTH(JC$3),КЗ!$1:$1,0)),""),0)</f>
        <v>0</v>
      </c>
      <c r="JD40" s="551" cm="1">
        <f t="array" aca="1" ref="JD40" ca="1">IFERROR(IF(AND(НачЦ_ИнвП_Дата&lt;=JD$3,КИнвП_Дата&gt;JD$3),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*INDEX(Коэф.закупка_год_огурец[],MATCH($A40,Коэф.закупка_год_огурец[1],0),MATCH(MONTH(JD$3),КЗ!$1:$1,0)),""),0)</f>
        <v>0</v>
      </c>
      <c r="JE40" s="551" cm="1">
        <f t="array" aca="1" ref="JE40" ca="1">IFERROR(IF(AND(НачЦ_ИнвП_Дата&lt;=JE$3,КИнвП_Дата&gt;JE$3),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*INDEX(Коэф.закупка_год_огурец[],MATCH($A40,Коэф.закупка_год_огурец[1],0),MATCH(MONTH(JE$3),КЗ!$1:$1,0)),""),0)</f>
        <v>0</v>
      </c>
      <c r="JF40" s="551" cm="1">
        <f t="array" aca="1" ref="JF40" ca="1">IFERROR(IF(AND(НачЦ_ИнвП_Дата&lt;=JF$3,КИнвП_Дата&gt;JF$3),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*INDEX(Коэф.закупка_год_огурец[],MATCH($A40,Коэф.закупка_год_огурец[1],0),MATCH(MONTH(JF$3),КЗ!$1:$1,0)),""),0)</f>
        <v>0</v>
      </c>
      <c r="JG40" s="551" cm="1">
        <f t="array" aca="1" ref="JG40" ca="1">IFERROR(IF(AND(НачЦ_ИнвП_Дата&lt;=JG$3,КИнвП_Дата&gt;JG$3),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*INDEX(Коэф.закупка_год_огурец[],MATCH($A40,Коэф.закупка_год_огурец[1],0),MATCH(MONTH(JG$3),КЗ!$1:$1,0)),""),0)</f>
        <v>0</v>
      </c>
      <c r="JH40" s="551" cm="1">
        <f t="array" aca="1" ref="JH40" ca="1">IFERROR(IF(AND(НачЦ_ИнвП_Дата&lt;=JH$3,КИнвП_Дата&gt;JH$3),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*INDEX(Коэф.закупка_год_огурец[],MATCH($A40,Коэф.закупка_год_огурец[1],0),MATCH(MONTH(JH$3),КЗ!$1:$1,0)),""),0)</f>
        <v>0</v>
      </c>
      <c r="JI40" s="551" cm="1">
        <f t="array" aca="1" ref="JI40" ca="1">IFERROR(IF(AND(НачЦ_ИнвП_Дата&lt;=JI$3,КИнвП_Дата&gt;JI$3),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*INDEX(Коэф.закупка_год_огурец[],MATCH($A40,Коэф.закупка_год_огурец[1],0),MATCH(MONTH(JI$3),КЗ!$1:$1,0)),""),0)</f>
        <v>0</v>
      </c>
      <c r="JJ40" s="551" cm="1">
        <f t="array" aca="1" ref="JJ40" ca="1">IFERROR(IF(AND(НачЦ_ИнвП_Дата&lt;=JJ$3,КИнвП_Дата&gt;JJ$3),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*INDEX(Коэф.закупка_год_огурец[],MATCH($A40,Коэф.закупка_год_огурец[1],0),MATCH(MONTH(JJ$3),КЗ!$1:$1,0)),""),0)</f>
        <v>134.459</v>
      </c>
      <c r="JK40" s="551" cm="1">
        <f t="array" aca="1" ref="JK40" ca="1">IFERROR(IF(AND(НачЦ_ИнвП_Дата&lt;=JK$3,КИнвП_Дата&gt;JK$3),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*INDEX(Коэф.закупка_год_огурец[],MATCH($A40,Коэф.закупка_год_огурец[1],0),MATCH(MONTH(JK$3),КЗ!$1:$1,0)),""),0)</f>
        <v>0</v>
      </c>
      <c r="JL40" s="551" cm="1">
        <f t="array" aca="1" ref="JL40" ca="1">IFERROR(IF(AND(НачЦ_ИнвП_Дата&lt;=JL$3,КИнвП_Дата&gt;JL$3),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*INDEX(Коэф.закупка_год_огурец[],MATCH($A40,Коэф.закупка_год_огурец[1],0),MATCH(MONTH(JL$3),КЗ!$1:$1,0)),""),0)</f>
        <v>0</v>
      </c>
      <c r="JM40" s="551" cm="1">
        <f t="array" aca="1" ref="JM40" ca="1">IFERROR(IF(AND(НачЦ_ИнвП_Дата&lt;=JM$3,КИнвП_Дата&gt;JM$3),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*INDEX(Коэф.закупка_год_огурец[],MATCH($A40,Коэф.закупка_год_огурец[1],0),MATCH(MONTH(JM$3),КЗ!$1:$1,0)),""),0)</f>
        <v>134.459</v>
      </c>
      <c r="JN40" s="552">
        <f t="shared" ca="1" si="1423"/>
        <v>268.91800000000001</v>
      </c>
      <c r="JO40" s="551" cm="1">
        <f t="array" aca="1" ref="JO40" ca="1">IFERROR(IF(AND(НачЦ_ИнвП_Дата&lt;=JO$3,КИнвП_Дата&gt;JO$3),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*INDEX(Коэф.закупка_год_огурец[],MATCH($A40,Коэф.закупка_год_огурец[1],0),MATCH(MONTH(JO$3),КЗ!$1:$1,0)),""),0)</f>
        <v>0</v>
      </c>
      <c r="JP40" s="551" cm="1">
        <f t="array" aca="1" ref="JP40" ca="1">IFERROR(IF(AND(НачЦ_ИнвП_Дата&lt;=JP$3,КИнвП_Дата&gt;JP$3),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*INDEX(Коэф.закупка_год_огурец[],MATCH($A40,Коэф.закупка_год_огурец[1],0),MATCH(MONTH(JP$3),КЗ!$1:$1,0)),""),0)</f>
        <v>0</v>
      </c>
      <c r="JQ40" s="551" cm="1">
        <f t="array" aca="1" ref="JQ40" ca="1">IFERROR(IF(AND(НачЦ_ИнвП_Дата&lt;=JQ$3,КИнвП_Дата&gt;JQ$3),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*INDEX(Коэф.закупка_год_огурец[],MATCH($A40,Коэф.закупка_год_огурец[1],0),MATCH(MONTH(JQ$3),КЗ!$1:$1,0)),""),0)</f>
        <v>0</v>
      </c>
      <c r="JR40" s="551" cm="1">
        <f t="array" aca="1" ref="JR40" ca="1">IFERROR(IF(AND(НачЦ_ИнвП_Дата&lt;=JR$3,КИнвП_Дата&gt;JR$3),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*INDEX(Коэф.закупка_год_огурец[],MATCH($A40,Коэф.закупка_год_огурец[1],0),MATCH(MONTH(JR$3),КЗ!$1:$1,0)),""),0)</f>
        <v>0</v>
      </c>
      <c r="JS40" s="551" cm="1">
        <f t="array" aca="1" ref="JS40" ca="1">IFERROR(IF(AND(НачЦ_ИнвП_Дата&lt;=JS$3,КИнвП_Дата&gt;JS$3),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*INDEX(Коэф.закупка_год_огурец[],MATCH($A40,Коэф.закупка_год_огурец[1],0),MATCH(MONTH(JS$3),КЗ!$1:$1,0)),""),0)</f>
        <v>0</v>
      </c>
      <c r="JT40" s="551" cm="1">
        <f t="array" aca="1" ref="JT40" ca="1">IFERROR(IF(AND(НачЦ_ИнвП_Дата&lt;=JT$3,КИнвП_Дата&gt;JT$3),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*INDEX(Коэф.закупка_год_огурец[],MATCH($A40,Коэф.закупка_год_огурец[1],0),MATCH(MONTH(JT$3),КЗ!$1:$1,0)),""),0)</f>
        <v>0</v>
      </c>
      <c r="JU40" s="551" cm="1">
        <f t="array" aca="1" ref="JU40" ca="1">IFERROR(IF(AND(НачЦ_ИнвП_Дата&lt;=JU$3,КИнвП_Дата&gt;JU$3),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*INDEX(Коэф.закупка_год_огурец[],MATCH($A40,Коэф.закупка_год_огурец[1],0),MATCH(MONTH(JU$3),КЗ!$1:$1,0)),""),0)</f>
        <v>0</v>
      </c>
      <c r="JV40" s="551" cm="1">
        <f t="array" aca="1" ref="JV40" ca="1">IFERROR(IF(AND(НачЦ_ИнвП_Дата&lt;=JV$3,КИнвП_Дата&gt;JV$3),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*INDEX(Коэф.закупка_год_огурец[],MATCH($A40,Коэф.закупка_год_огурец[1],0),MATCH(MONTH(JV$3),КЗ!$1:$1,0)),""),0)</f>
        <v>0</v>
      </c>
      <c r="JW40" s="551" cm="1">
        <f t="array" aca="1" ref="JW40" ca="1">IFERROR(IF(AND(НачЦ_ИнвП_Дата&lt;=JW$3,КИнвП_Дата&gt;JW$3),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*INDEX(Коэф.закупка_год_огурец[],MATCH($A40,Коэф.закупка_год_огурец[1],0),MATCH(MONTH(JW$3),КЗ!$1:$1,0)),""),0)</f>
        <v>134.459</v>
      </c>
      <c r="JX40" s="551" cm="1">
        <f t="array" aca="1" ref="JX40" ca="1">IFERROR(IF(AND(НачЦ_ИнвП_Дата&lt;=JX$3,КИнвП_Дата&gt;JX$3),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*INDEX(Коэф.закупка_год_огурец[],MATCH($A40,Коэф.закупка_год_огурец[1],0),MATCH(MONTH(JX$3),КЗ!$1:$1,0)),""),0)</f>
        <v>0</v>
      </c>
      <c r="JY40" s="551" cm="1">
        <f t="array" aca="1" ref="JY40" ca="1">IFERROR(IF(AND(НачЦ_ИнвП_Дата&lt;=JY$3,КИнвП_Дата&gt;JY$3),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*INDEX(Коэф.закупка_год_огурец[],MATCH($A40,Коэф.закупка_год_огурец[1],0),MATCH(MONTH(JY$3),КЗ!$1:$1,0)),""),0)</f>
        <v>0</v>
      </c>
      <c r="JZ40" s="551" cm="1">
        <f t="array" aca="1" ref="JZ40" ca="1">IFERROR(IF(AND(НачЦ_ИнвП_Дата&lt;=JZ$3,КИнвП_Дата&gt;JZ$3),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*INDEX(Коэф.закупка_год_огурец[],MATCH($A40,Коэф.закупка_год_огурец[1],0),MATCH(MONTH(JZ$3),КЗ!$1:$1,0)),""),0)</f>
        <v>134.459</v>
      </c>
      <c r="KA40" s="552">
        <f t="shared" ca="1" si="1425"/>
        <v>268.91800000000001</v>
      </c>
      <c r="KB40" s="551" cm="1">
        <f t="array" aca="1" ref="KB40" ca="1">IFERROR(IF(AND(НачЦ_ИнвП_Дата&lt;=KB$3,КИнвП_Дата&gt;KB$3),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*INDEX(Коэф.закупка_год_огурец[],MATCH($A40,Коэф.закупка_год_огурец[1],0),MATCH(MONTH(KB$3),КЗ!$1:$1,0)),""),0)</f>
        <v>0</v>
      </c>
      <c r="KC40" s="551" cm="1">
        <f t="array" aca="1" ref="KC40" ca="1">IFERROR(IF(AND(НачЦ_ИнвП_Дата&lt;=KC$3,КИнвП_Дата&gt;KC$3),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*INDEX(Коэф.закупка_год_огурец[],MATCH($A40,Коэф.закупка_год_огурец[1],0),MATCH(MONTH(KC$3),КЗ!$1:$1,0)),""),0)</f>
        <v>0</v>
      </c>
      <c r="KD40" s="551" cm="1">
        <f t="array" aca="1" ref="KD40" ca="1">IFERROR(IF(AND(НачЦ_ИнвП_Дата&lt;=KD$3,КИнвП_Дата&gt;KD$3),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*INDEX(Коэф.закупка_год_огурец[],MATCH($A40,Коэф.закупка_год_огурец[1],0),MATCH(MONTH(KD$3),КЗ!$1:$1,0)),""),0)</f>
        <v>0</v>
      </c>
      <c r="KE40" s="551" cm="1">
        <f t="array" aca="1" ref="KE40" ca="1">IFERROR(IF(AND(НачЦ_ИнвП_Дата&lt;=KE$3,КИнвП_Дата&gt;KE$3),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*INDEX(Коэф.закупка_год_огурец[],MATCH($A40,Коэф.закупка_год_огурец[1],0),MATCH(MONTH(KE$3),КЗ!$1:$1,0)),""),0)</f>
        <v>0</v>
      </c>
      <c r="KF40" s="551" cm="1">
        <f t="array" aca="1" ref="KF40" ca="1">IFERROR(IF(AND(НачЦ_ИнвП_Дата&lt;=KF$3,КИнвП_Дата&gt;KF$3),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*INDEX(Коэф.закупка_год_огурец[],MATCH($A40,Коэф.закупка_год_огурец[1],0),MATCH(MONTH(KF$3),КЗ!$1:$1,0)),""),0)</f>
        <v>0</v>
      </c>
      <c r="KG40" s="551" cm="1">
        <f t="array" aca="1" ref="KG40" ca="1">IFERROR(IF(AND(НачЦ_ИнвП_Дата&lt;=KG$3,КИнвП_Дата&gt;KG$3),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*INDEX(Коэф.закупка_год_огурец[],MATCH($A40,Коэф.закупка_год_огурец[1],0),MATCH(MONTH(KG$3),КЗ!$1:$1,0)),""),0)</f>
        <v>0</v>
      </c>
      <c r="KH40" s="551" cm="1">
        <f t="array" aca="1" ref="KH40" ca="1">IFERROR(IF(AND(НачЦ_ИнвП_Дата&lt;=KH$3,КИнвП_Дата&gt;KH$3),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*INDEX(Коэф.закупка_год_огурец[],MATCH($A40,Коэф.закупка_год_огурец[1],0),MATCH(MONTH(KH$3),КЗ!$1:$1,0)),""),0)</f>
        <v>0</v>
      </c>
      <c r="KI40" s="551" cm="1">
        <f t="array" aca="1" ref="KI40" ca="1">IFERROR(IF(AND(НачЦ_ИнвП_Дата&lt;=KI$3,КИнвП_Дата&gt;KI$3),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*INDEX(Коэф.закупка_год_огурец[],MATCH($A40,Коэф.закупка_год_огурец[1],0),MATCH(MONTH(KI$3),КЗ!$1:$1,0)),""),0)</f>
        <v>0</v>
      </c>
      <c r="KJ40" s="551" cm="1">
        <f t="array" aca="1" ref="KJ40" ca="1">IFERROR(IF(AND(НачЦ_ИнвП_Дата&lt;=KJ$3,КИнвП_Дата&gt;KJ$3),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*INDEX(Коэф.закупка_год_огурец[],MATCH($A40,Коэф.закупка_год_огурец[1],0),MATCH(MONTH(KJ$3),КЗ!$1:$1,0)),""),0)</f>
        <v>134.459</v>
      </c>
      <c r="KK40" s="551" cm="1">
        <f t="array" aca="1" ref="KK40" ca="1">IFERROR(IF(AND(НачЦ_ИнвП_Дата&lt;=KK$3,КИнвП_Дата&gt;KK$3),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*INDEX(Коэф.закупка_год_огурец[],MATCH($A40,Коэф.закупка_год_огурец[1],0),MATCH(MONTH(KK$3),КЗ!$1:$1,0)),""),0)</f>
        <v>0</v>
      </c>
      <c r="KL40" s="551" cm="1">
        <f t="array" aca="1" ref="KL40" ca="1">IFERROR(IF(AND(НачЦ_ИнвП_Дата&lt;=KL$3,КИнвП_Дата&gt;KL$3),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*INDEX(Коэф.закупка_год_огурец[],MATCH($A40,Коэф.закупка_год_огурец[1],0),MATCH(MONTH(KL$3),КЗ!$1:$1,0)),""),0)</f>
        <v>0</v>
      </c>
      <c r="KM40" s="551" cm="1">
        <f t="array" aca="1" ref="KM40" ca="1">IFERROR(IF(AND(НачЦ_ИнвП_Дата&lt;=KM$3,КИнвП_Дата&gt;KM$3),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*INDEX(Коэф.закупка_год_огурец[],MATCH($A40,Коэф.закупка_год_огурец[1],0),MATCH(MONTH(KM$3),КЗ!$1:$1,0)),""),0)</f>
        <v>134.459</v>
      </c>
      <c r="KN40" s="552">
        <f t="shared" ca="1" si="1427"/>
        <v>268.91800000000001</v>
      </c>
      <c r="KO40" s="551" cm="1">
        <f t="array" aca="1" ref="KO40" ca="1">IFERROR(IF(AND(НачЦ_ИнвП_Дата&lt;=KO$3,КИнвП_Дата&gt;KO$3),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*INDEX(Коэф.закупка_год_огурец[],MATCH($A40,Коэф.закупка_год_огурец[1],0),MATCH(MONTH(KO$3),КЗ!$1:$1,0)),""),0)</f>
        <v>0</v>
      </c>
      <c r="KP40" s="551" cm="1">
        <f t="array" aca="1" ref="KP40" ca="1">IFERROR(IF(AND(НачЦ_ИнвП_Дата&lt;=KP$3,КИнвП_Дата&gt;KP$3),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*INDEX(Коэф.закупка_год_огурец[],MATCH($A40,Коэф.закупка_год_огурец[1],0),MATCH(MONTH(KP$3),КЗ!$1:$1,0)),""),0)</f>
        <v>0</v>
      </c>
      <c r="KQ40" s="551" cm="1">
        <f t="array" aca="1" ref="KQ40" ca="1">IFERROR(IF(AND(НачЦ_ИнвП_Дата&lt;=KQ$3,КИнвП_Дата&gt;KQ$3),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*INDEX(Коэф.закупка_год_огурец[],MATCH($A40,Коэф.закупка_год_огурец[1],0),MATCH(MONTH(KQ$3),КЗ!$1:$1,0)),""),0)</f>
        <v>0</v>
      </c>
      <c r="KR40" s="551" cm="1">
        <f t="array" aca="1" ref="KR40" ca="1">IFERROR(IF(AND(НачЦ_ИнвП_Дата&lt;=KR$3,КИнвП_Дата&gt;KR$3),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*INDEX(Коэф.закупка_год_огурец[],MATCH($A40,Коэф.закупка_год_огурец[1],0),MATCH(MONTH(KR$3),КЗ!$1:$1,0)),""),0)</f>
        <v>0</v>
      </c>
      <c r="KS40" s="551" cm="1">
        <f t="array" aca="1" ref="KS40" ca="1">IFERROR(IF(AND(НачЦ_ИнвП_Дата&lt;=KS$3,КИнвП_Дата&gt;KS$3),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*INDEX(Коэф.закупка_год_огурец[],MATCH($A40,Коэф.закупка_год_огурец[1],0),MATCH(MONTH(KS$3),КЗ!$1:$1,0)),""),0)</f>
        <v>0</v>
      </c>
      <c r="KT40" s="551" cm="1">
        <f t="array" aca="1" ref="KT40" ca="1">IFERROR(IF(AND(НачЦ_ИнвП_Дата&lt;=KT$3,КИнвП_Дата&gt;KT$3),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*INDEX(Коэф.закупка_год_огурец[],MATCH($A40,Коэф.закупка_год_огурец[1],0),MATCH(MONTH(KT$3),КЗ!$1:$1,0)),""),0)</f>
        <v>0</v>
      </c>
      <c r="KU40" s="551" cm="1">
        <f t="array" aca="1" ref="KU40" ca="1">IFERROR(IF(AND(НачЦ_ИнвП_Дата&lt;=KU$3,КИнвП_Дата&gt;KU$3),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*INDEX(Коэф.закупка_год_огурец[],MATCH($A40,Коэф.закупка_год_огурец[1],0),MATCH(MONTH(KU$3),КЗ!$1:$1,0)),""),0)</f>
        <v>0</v>
      </c>
      <c r="KV40" s="551" cm="1">
        <f t="array" aca="1" ref="KV40" ca="1">IFERROR(IF(AND(НачЦ_ИнвП_Дата&lt;=KV$3,КИнвП_Дата&gt;KV$3),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*INDEX(Коэф.закупка_год_огурец[],MATCH($A40,Коэф.закупка_год_огурец[1],0),MATCH(MONTH(KV$3),КЗ!$1:$1,0)),""),0)</f>
        <v>0</v>
      </c>
      <c r="KW40" s="551" cm="1">
        <f t="array" aca="1" ref="KW40" ca="1">IFERROR(IF(AND(НачЦ_ИнвП_Дата&lt;=KW$3,КИнвП_Дата&gt;KW$3),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*INDEX(Коэф.закупка_год_огурец[],MATCH($A40,Коэф.закупка_год_огурец[1],0),MATCH(MONTH(KW$3),КЗ!$1:$1,0)),""),0)</f>
        <v>134.459</v>
      </c>
      <c r="KX40" s="551" cm="1">
        <f t="array" aca="1" ref="KX40" ca="1">IFERROR(IF(AND(НачЦ_ИнвП_Дата&lt;=KX$3,КИнвП_Дата&gt;KX$3),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*INDEX(Коэф.закупка_год_огурец[],MATCH($A40,Коэф.закупка_год_огурец[1],0),MATCH(MONTH(KX$3),КЗ!$1:$1,0)),""),0)</f>
        <v>0</v>
      </c>
      <c r="KY40" s="551" cm="1">
        <f t="array" aca="1" ref="KY40" ca="1">IFERROR(IF(AND(НачЦ_ИнвП_Дата&lt;=KY$3,КИнвП_Дата&gt;KY$3),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*INDEX(Коэф.закупка_год_огурец[],MATCH($A40,Коэф.закупка_год_огурец[1],0),MATCH(MONTH(KY$3),КЗ!$1:$1,0)),""),0)</f>
        <v>0</v>
      </c>
      <c r="KZ40" s="551" cm="1">
        <f t="array" aca="1" ref="KZ40" ca="1">IFERROR(IF(AND(НачЦ_ИнвП_Дата&lt;=KZ$3,КИнвП_Дата&gt;KZ$3),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*INDEX(Коэф.закупка_год_огурец[],MATCH($A40,Коэф.закупка_год_огурец[1],0),MATCH(MONTH(KZ$3),КЗ!$1:$1,0)),""),0)</f>
        <v>134.459</v>
      </c>
      <c r="LA40" s="552">
        <f t="shared" ca="1" si="1429"/>
        <v>268.91800000000001</v>
      </c>
      <c r="LB40" s="551" cm="1">
        <f t="array" aca="1" ref="LB40" ca="1">IFERROR(IF(AND(НачЦ_ИнвП_Дата&lt;=LB$3,КИнвП_Дата&gt;LB$3),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*INDEX(Коэф.закупка_год_огурец[],MATCH($A40,Коэф.закупка_год_огурец[1],0),MATCH(MONTH(LB$3),КЗ!$1:$1,0)),""),0)</f>
        <v>0</v>
      </c>
      <c r="LC40" s="551" cm="1">
        <f t="array" aca="1" ref="LC40" ca="1">IFERROR(IF(AND(НачЦ_ИнвП_Дата&lt;=LC$3,КИнвП_Дата&gt;LC$3),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*INDEX(Коэф.закупка_год_огурец[],MATCH($A40,Коэф.закупка_год_огурец[1],0),MATCH(MONTH(LC$3),КЗ!$1:$1,0)),""),0)</f>
        <v>0</v>
      </c>
      <c r="LD40" s="551" cm="1">
        <f t="array" aca="1" ref="LD40" ca="1">IFERROR(IF(AND(НачЦ_ИнвП_Дата&lt;=LD$3,КИнвП_Дата&gt;LD$3),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*INDEX(Коэф.закупка_год_огурец[],MATCH($A40,Коэф.закупка_год_огурец[1],0),MATCH(MONTH(LD$3),КЗ!$1:$1,0)),""),0)</f>
        <v>0</v>
      </c>
      <c r="LE40" s="551" cm="1">
        <f t="array" aca="1" ref="LE40" ca="1">IFERROR(IF(AND(НачЦ_ИнвП_Дата&lt;=LE$3,КИнвП_Дата&gt;LE$3),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*INDEX(Коэф.закупка_год_огурец[],MATCH($A40,Коэф.закупка_год_огурец[1],0),MATCH(MONTH(LE$3),КЗ!$1:$1,0)),""),0)</f>
        <v>0</v>
      </c>
      <c r="LF40" s="551" cm="1">
        <f t="array" aca="1" ref="LF40" ca="1">IFERROR(IF(AND(НачЦ_ИнвП_Дата&lt;=LF$3,КИнвП_Дата&gt;LF$3),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*INDEX(Коэф.закупка_год_огурец[],MATCH($A40,Коэф.закупка_год_огурец[1],0),MATCH(MONTH(LF$3),КЗ!$1:$1,0)),""),0)</f>
        <v>0</v>
      </c>
      <c r="LG40" s="551" cm="1">
        <f t="array" aca="1" ref="LG40" ca="1">IFERROR(IF(AND(НачЦ_ИнвП_Дата&lt;=LG$3,КИнвП_Дата&gt;LG$3),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*INDEX(Коэф.закупка_год_огурец[],MATCH($A40,Коэф.закупка_год_огурец[1],0),MATCH(MONTH(LG$3),КЗ!$1:$1,0)),""),0)</f>
        <v>0</v>
      </c>
      <c r="LH40" s="551" cm="1">
        <f t="array" aca="1" ref="LH40" ca="1">IFERROR(IF(AND(НачЦ_ИнвП_Дата&lt;=LH$3,КИнвП_Дата&gt;LH$3),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*INDEX(Коэф.закупка_год_огурец[],MATCH($A40,Коэф.закупка_год_огурец[1],0),MATCH(MONTH(LH$3),КЗ!$1:$1,0)),""),0)</f>
        <v>0</v>
      </c>
      <c r="LI40" s="551" cm="1">
        <f t="array" aca="1" ref="LI40" ca="1">IFERROR(IF(AND(НачЦ_ИнвП_Дата&lt;=LI$3,КИнвП_Дата&gt;LI$3),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*INDEX(Коэф.закупка_год_огурец[],MATCH($A40,Коэф.закупка_год_огурец[1],0),MATCH(MONTH(LI$3),КЗ!$1:$1,0)),""),0)</f>
        <v>0</v>
      </c>
      <c r="LJ40" s="551" cm="1">
        <f t="array" aca="1" ref="LJ40" ca="1">IFERROR(IF(AND(НачЦ_ИнвП_Дата&lt;=LJ$3,КИнвП_Дата&gt;LJ$3),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*INDEX(Коэф.закупка_год_огурец[],MATCH($A40,Коэф.закупка_год_огурец[1],0),MATCH(MONTH(LJ$3),КЗ!$1:$1,0)),""),0)</f>
        <v>134.459</v>
      </c>
      <c r="LK40" s="551" cm="1">
        <f t="array" aca="1" ref="LK40" ca="1">IFERROR(IF(AND(НачЦ_ИнвП_Дата&lt;=LK$3,КИнвП_Дата&gt;LK$3),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*INDEX(Коэф.закупка_год_огурец[],MATCH($A40,Коэф.закупка_год_огурец[1],0),MATCH(MONTH(LK$3),КЗ!$1:$1,0)),""),0)</f>
        <v>0</v>
      </c>
      <c r="LL40" s="551" cm="1">
        <f t="array" aca="1" ref="LL40" ca="1">IFERROR(IF(AND(НачЦ_ИнвП_Дата&lt;=LL$3,КИнвП_Дата&gt;LL$3),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*INDEX(Коэф.закупка_год_огурец[],MATCH($A40,Коэф.закупка_год_огурец[1],0),MATCH(MONTH(LL$3),КЗ!$1:$1,0)),""),0)</f>
        <v>0</v>
      </c>
      <c r="LM40" s="551" cm="1">
        <f t="array" aca="1" ref="LM40" ca="1">IFERROR(IF(AND(НачЦ_ИнвП_Дата&lt;=LM$3,КИнвП_Дата&gt;LM$3),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*INDEX(Коэф.закупка_год_огурец[],MATCH($A40,Коэф.закупка_год_огурец[1],0),MATCH(MONTH(LM$3),КЗ!$1:$1,0)),""),0)</f>
        <v>134.459</v>
      </c>
      <c r="LN40" s="552">
        <f t="shared" ca="1" si="1431"/>
        <v>268.91800000000001</v>
      </c>
      <c r="LO40" s="551" cm="1">
        <f t="array" aca="1" ref="LO40" ca="1">IFERROR(IF(AND(НачЦ_ИнвП_Дата&lt;=LO$3,КИнвП_Дата&gt;LO$3),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*INDEX(Коэф.закупка_год_огурец[],MATCH($A40,Коэф.закупка_год_огурец[1],0),MATCH(MONTH(LO$3),КЗ!$1:$1,0)),""),0)</f>
        <v>0</v>
      </c>
      <c r="LP40" s="551" cm="1">
        <f t="array" aca="1" ref="LP40" ca="1">IFERROR(IF(AND(НачЦ_ИнвП_Дата&lt;=LP$3,КИнвП_Дата&gt;LP$3),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*INDEX(Коэф.закупка_год_огурец[],MATCH($A40,Коэф.закупка_год_огурец[1],0),MATCH(MONTH(LP$3),КЗ!$1:$1,0)),""),0)</f>
        <v>0</v>
      </c>
      <c r="LQ40" s="551" cm="1">
        <f t="array" aca="1" ref="LQ40" ca="1">IFERROR(IF(AND(НачЦ_ИнвП_Дата&lt;=LQ$3,КИнвП_Дата&gt;LQ$3),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*INDEX(Коэф.закупка_год_огурец[],MATCH($A40,Коэф.закупка_год_огурец[1],0),MATCH(MONTH(LQ$3),КЗ!$1:$1,0)),""),0)</f>
        <v>0</v>
      </c>
      <c r="LR40" s="551" cm="1">
        <f t="array" aca="1" ref="LR40" ca="1">IFERROR(IF(AND(НачЦ_ИнвП_Дата&lt;=LR$3,КИнвП_Дата&gt;LR$3),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*INDEX(Коэф.закупка_год_огурец[],MATCH($A40,Коэф.закупка_год_огурец[1],0),MATCH(MONTH(LR$3),КЗ!$1:$1,0)),""),0)</f>
        <v>0</v>
      </c>
      <c r="LS40" s="551" cm="1">
        <f t="array" aca="1" ref="LS40" ca="1">IFERROR(IF(AND(НачЦ_ИнвП_Дата&lt;=LS$3,КИнвП_Дата&gt;LS$3),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*INDEX(Коэф.закупка_год_огурец[],MATCH($A40,Коэф.закупка_год_огурец[1],0),MATCH(MONTH(LS$3),КЗ!$1:$1,0)),""),0)</f>
        <v>0</v>
      </c>
      <c r="LT40" s="551" cm="1">
        <f t="array" aca="1" ref="LT40" ca="1">IFERROR(IF(AND(НачЦ_ИнвП_Дата&lt;=LT$3,КИнвП_Дата&gt;LT$3),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*INDEX(Коэф.закупка_год_огурец[],MATCH($A40,Коэф.закупка_год_огурец[1],0),MATCH(MONTH(LT$3),КЗ!$1:$1,0)),""),0)</f>
        <v>0</v>
      </c>
      <c r="LU40" s="551" cm="1">
        <f t="array" aca="1" ref="LU40" ca="1">IFERROR(IF(AND(НачЦ_ИнвП_Дата&lt;=LU$3,КИнвП_Дата&gt;LU$3),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*INDEX(Коэф.закупка_год_огурец[],MATCH($A40,Коэф.закупка_год_огурец[1],0),MATCH(MONTH(LU$3),КЗ!$1:$1,0)),""),0)</f>
        <v>0</v>
      </c>
      <c r="LV40" s="551" cm="1">
        <f t="array" aca="1" ref="LV40" ca="1">IFERROR(IF(AND(НачЦ_ИнвП_Дата&lt;=LV$3,КИнвП_Дата&gt;LV$3),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*INDEX(Коэф.закупка_год_огурец[],MATCH($A40,Коэф.закупка_год_огурец[1],0),MATCH(MONTH(LV$3),КЗ!$1:$1,0)),""),0)</f>
        <v>0</v>
      </c>
      <c r="LW40" s="551" cm="1">
        <f t="array" aca="1" ref="LW40" ca="1">IFERROR(IF(AND(НачЦ_ИнвП_Дата&lt;=LW$3,КИнвП_Дата&gt;LW$3),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*INDEX(Коэф.закупка_год_огурец[],MATCH($A40,Коэф.закупка_год_огурец[1],0),MATCH(MONTH(LW$3),КЗ!$1:$1,0)),""),0)</f>
        <v>134.459</v>
      </c>
      <c r="LX40" s="551" cm="1">
        <f t="array" aca="1" ref="LX40" ca="1">IFERROR(IF(AND(НачЦ_ИнвП_Дата&lt;=LX$3,КИнвП_Дата&gt;LX$3),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*INDEX(Коэф.закупка_год_огурец[],MATCH($A40,Коэф.закупка_год_огурец[1],0),MATCH(MONTH(LX$3),КЗ!$1:$1,0)),""),0)</f>
        <v>0</v>
      </c>
      <c r="LY40" s="551" cm="1">
        <f t="array" aca="1" ref="LY40" ca="1">IFERROR(IF(AND(НачЦ_ИнвП_Дата&lt;=LY$3,КИнвП_Дата&gt;LY$3),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*INDEX(Коэф.закупка_год_огурец[],MATCH($A40,Коэф.закупка_год_огурец[1],0),MATCH(MONTH(LY$3),КЗ!$1:$1,0)),""),0)</f>
        <v>0</v>
      </c>
      <c r="LZ40" s="551" cm="1">
        <f t="array" aca="1" ref="LZ40" ca="1">IFERROR(IF(AND(НачЦ_ИнвП_Дата&lt;=LZ$3,КИнвП_Дата&gt;LZ$3),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*INDEX(Коэф.закупка_год_огурец[],MATCH($A40,Коэф.закупка_год_огурец[1],0),MATCH(MONTH(LZ$3),КЗ!$1:$1,0)),""),0)</f>
        <v>134.459</v>
      </c>
      <c r="MA40" s="552">
        <f t="shared" ca="1" si="1433"/>
        <v>268.91800000000001</v>
      </c>
      <c r="MB40" s="551" cm="1">
        <f t="array" aca="1" ref="MB40" ca="1">IFERROR(IF(AND(НачЦ_ИнвП_Дата&lt;=MB$3,КИнвП_Дата&gt;MB$3),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*INDEX(Коэф.закупка_год_огурец[],MATCH($A40,Коэф.закупка_год_огурец[1],0),MATCH(MONTH(MB$3),КЗ!$1:$1,0)),""),0)</f>
        <v>0</v>
      </c>
      <c r="MC40" s="551" cm="1">
        <f t="array" aca="1" ref="MC40" ca="1">IFERROR(IF(AND(НачЦ_ИнвП_Дата&lt;=MC$3,КИнвП_Дата&gt;MC$3),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*INDEX(Коэф.закупка_год_огурец[],MATCH($A40,Коэф.закупка_год_огурец[1],0),MATCH(MONTH(MC$3),КЗ!$1:$1,0)),""),0)</f>
        <v>0</v>
      </c>
      <c r="MD40" s="551" cm="1">
        <f t="array" aca="1" ref="MD40" ca="1">IFERROR(IF(AND(НачЦ_ИнвП_Дата&lt;=MD$3,КИнвП_Дата&gt;MD$3),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*INDEX(Коэф.закупка_год_огурец[],MATCH($A40,Коэф.закупка_год_огурец[1],0),MATCH(MONTH(MD$3),КЗ!$1:$1,0)),""),0)</f>
        <v>0</v>
      </c>
      <c r="ME40" s="551" cm="1">
        <f t="array" aca="1" ref="ME40" ca="1">IFERROR(IF(AND(НачЦ_ИнвП_Дата&lt;=ME$3,КИнвП_Дата&gt;ME$3),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*INDEX(Коэф.закупка_год_огурец[],MATCH($A40,Коэф.закупка_год_огурец[1],0),MATCH(MONTH(ME$3),КЗ!$1:$1,0)),""),0)</f>
        <v>0</v>
      </c>
      <c r="MF40" s="551" cm="1">
        <f t="array" aca="1" ref="MF40" ca="1">IFERROR(IF(AND(НачЦ_ИнвП_Дата&lt;=MF$3,КИнвП_Дата&gt;MF$3),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*INDEX(Коэф.закупка_год_огурец[],MATCH($A40,Коэф.закупка_год_огурец[1],0),MATCH(MONTH(MF$3),КЗ!$1:$1,0)),""),0)</f>
        <v>0</v>
      </c>
      <c r="MG40" s="551" cm="1">
        <f t="array" aca="1" ref="MG40" ca="1">IFERROR(IF(AND(НачЦ_ИнвП_Дата&lt;=MG$3,КИнвП_Дата&gt;MG$3),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*INDEX(Коэф.закупка_год_огурец[],MATCH($A40,Коэф.закупка_год_огурец[1],0),MATCH(MONTH(MG$3),КЗ!$1:$1,0)),""),0)</f>
        <v>0</v>
      </c>
      <c r="MH40" s="551" cm="1">
        <f t="array" aca="1" ref="MH40" ca="1">IFERROR(IF(AND(НачЦ_ИнвП_Дата&lt;=MH$3,КИнвП_Дата&gt;MH$3),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*INDEX(Коэф.закупка_год_огурец[],MATCH($A40,Коэф.закупка_год_огурец[1],0),MATCH(MONTH(MH$3),КЗ!$1:$1,0)),""),0)</f>
        <v>0</v>
      </c>
      <c r="MI40" s="551" cm="1">
        <f t="array" aca="1" ref="MI40" ca="1">IFERROR(IF(AND(НачЦ_ИнвП_Дата&lt;=MI$3,КИнвП_Дата&gt;MI$3),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*INDEX(Коэф.закупка_год_огурец[],MATCH($A40,Коэф.закупка_год_огурец[1],0),MATCH(MONTH(MI$3),КЗ!$1:$1,0)),""),0)</f>
        <v>0</v>
      </c>
      <c r="MJ40" s="551" cm="1">
        <f t="array" aca="1" ref="MJ40" ca="1">IFERROR(IF(AND(НачЦ_ИнвП_Дата&lt;=MJ$3,КИнвП_Дата&gt;MJ$3),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*INDEX(Коэф.закупка_год_огурец[],MATCH($A40,Коэф.закупка_год_огурец[1],0),MATCH(MONTH(MJ$3),КЗ!$1:$1,0)),""),0)</f>
        <v>134.459</v>
      </c>
      <c r="MK40" s="551" cm="1">
        <f t="array" aca="1" ref="MK40" ca="1">IFERROR(IF(AND(НачЦ_ИнвП_Дата&lt;=MK$3,КИнвП_Дата&gt;MK$3),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*INDEX(Коэф.закупка_год_огурец[],MATCH($A40,Коэф.закупка_год_огурец[1],0),MATCH(MONTH(MK$3),КЗ!$1:$1,0)),""),0)</f>
        <v>0</v>
      </c>
      <c r="ML40" s="551" cm="1">
        <f t="array" aca="1" ref="ML40" ca="1">IFERROR(IF(AND(НачЦ_ИнвП_Дата&lt;=ML$3,КИнвП_Дата&gt;ML$3),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*INDEX(Коэф.закупка_год_огурец[],MATCH($A40,Коэф.закупка_год_огурец[1],0),MATCH(MONTH(ML$3),КЗ!$1:$1,0)),""),0)</f>
        <v>0</v>
      </c>
      <c r="MM40" s="551" cm="1">
        <f t="array" aca="1" ref="MM40" ca="1">IFERROR(IF(AND(НачЦ_ИнвП_Дата&lt;=MM$3,КИнвП_Дата&gt;MM$3),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*INDEX(Коэф.закупка_год_огурец[],MATCH($A40,Коэф.закупка_год_огурец[1],0),MATCH(MONTH(MM$3),КЗ!$1:$1,0)),""),0)</f>
        <v>134.459</v>
      </c>
      <c r="MN40" s="552">
        <f t="shared" ca="1" si="1435"/>
        <v>268.91800000000001</v>
      </c>
      <c r="MO40" s="551" cm="1">
        <f t="array" aca="1" ref="MO40" ca="1">IFERROR(IF(AND(НачЦ_ИнвП_Дата&lt;=MO$3,КИнвП_Дата&gt;MO$3),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*INDEX(Коэф.закупка_год_огурец[],MATCH($A40,Коэф.закупка_год_огурец[1],0),MATCH(MONTH(MO$3),КЗ!$1:$1,0)),""),0)</f>
        <v>0</v>
      </c>
      <c r="MP40" s="551" cm="1">
        <f t="array" aca="1" ref="MP40" ca="1">IFERROR(IF(AND(НачЦ_ИнвП_Дата&lt;=MP$3,КИнвП_Дата&gt;MP$3),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*INDEX(Коэф.закупка_год_огурец[],MATCH($A40,Коэф.закупка_год_огурец[1],0),MATCH(MONTH(MP$3),КЗ!$1:$1,0)),""),0)</f>
        <v>0</v>
      </c>
      <c r="MQ40" s="551" cm="1">
        <f t="array" aca="1" ref="MQ40" ca="1">IFERROR(IF(AND(НачЦ_ИнвП_Дата&lt;=MQ$3,КИнвП_Дата&gt;MQ$3),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*INDEX(Коэф.закупка_год_огурец[],MATCH($A40,Коэф.закупка_год_огурец[1],0),MATCH(MONTH(MQ$3),КЗ!$1:$1,0)),""),0)</f>
        <v>0</v>
      </c>
      <c r="MR40" s="551" cm="1">
        <f t="array" aca="1" ref="MR40" ca="1">IFERROR(IF(AND(НачЦ_ИнвП_Дата&lt;=MR$3,КИнвП_Дата&gt;MR$3),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*INDEX(Коэф.закупка_год_огурец[],MATCH($A40,Коэф.закупка_год_огурец[1],0),MATCH(MONTH(MR$3),КЗ!$1:$1,0)),""),0)</f>
        <v>0</v>
      </c>
      <c r="MS40" s="551" cm="1">
        <f t="array" aca="1" ref="MS40" ca="1">IFERROR(IF(AND(НачЦ_ИнвП_Дата&lt;=MS$3,КИнвП_Дата&gt;MS$3),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*INDEX(Коэф.закупка_год_огурец[],MATCH($A40,Коэф.закупка_год_огурец[1],0),MATCH(MONTH(MS$3),КЗ!$1:$1,0)),""),0)</f>
        <v>0</v>
      </c>
      <c r="MT40" s="551" cm="1">
        <f t="array" aca="1" ref="MT40" ca="1">IFERROR(IF(AND(НачЦ_ИнвП_Дата&lt;=MT$3,КИнвП_Дата&gt;MT$3),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*INDEX(Коэф.закупка_год_огурец[],MATCH($A40,Коэф.закупка_год_огурец[1],0),MATCH(MONTH(MT$3),КЗ!$1:$1,0)),""),0)</f>
        <v>0</v>
      </c>
      <c r="MU40" s="551" cm="1">
        <f t="array" aca="1" ref="MU40" ca="1">IFERROR(IF(AND(НачЦ_ИнвП_Дата&lt;=MU$3,КИнвП_Дата&gt;MU$3),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*INDEX(Коэф.закупка_год_огурец[],MATCH($A40,Коэф.закупка_год_огурец[1],0),MATCH(MONTH(MU$3),КЗ!$1:$1,0)),""),0)</f>
        <v>0</v>
      </c>
      <c r="MV40" s="551" cm="1">
        <f t="array" aca="1" ref="MV40" ca="1">IFERROR(IF(AND(НачЦ_ИнвП_Дата&lt;=MV$3,КИнвП_Дата&gt;MV$3),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*INDEX(Коэф.закупка_год_огурец[],MATCH($A40,Коэф.закупка_год_огурец[1],0),MATCH(MONTH(MV$3),КЗ!$1:$1,0)),""),0)</f>
        <v>0</v>
      </c>
      <c r="MW40" s="551" cm="1">
        <f t="array" aca="1" ref="MW40" ca="1">IFERROR(IF(AND(НачЦ_ИнвП_Дата&lt;=MW$3,КИнвП_Дата&gt;MW$3),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*INDEX(Коэф.закупка_год_огурец[],MATCH($A40,Коэф.закупка_год_огурец[1],0),MATCH(MONTH(MW$3),КЗ!$1:$1,0)),""),0)</f>
        <v>134.459</v>
      </c>
      <c r="MX40" s="551" cm="1">
        <f t="array" aca="1" ref="MX40" ca="1">IFERROR(IF(AND(НачЦ_ИнвП_Дата&lt;=MX$3,КИнвП_Дата&gt;MX$3),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*INDEX(Коэф.закупка_год_огурец[],MATCH($A40,Коэф.закупка_год_огурец[1],0),MATCH(MONTH(MX$3),КЗ!$1:$1,0)),""),0)</f>
        <v>0</v>
      </c>
      <c r="MY40" s="551" cm="1">
        <f t="array" aca="1" ref="MY40" ca="1">IFERROR(IF(AND(НачЦ_ИнвП_Дата&lt;=MY$3,КИнвП_Дата&gt;MY$3),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*INDEX(Коэф.закупка_год_огурец[],MATCH($A40,Коэф.закупка_год_огурец[1],0),MATCH(MONTH(MY$3),КЗ!$1:$1,0)),""),0)</f>
        <v>0</v>
      </c>
      <c r="MZ40" s="551" cm="1">
        <f t="array" aca="1" ref="MZ40" ca="1">IFERROR(IF(AND(НачЦ_ИнвП_Дата&lt;=MZ$3,КИнвП_Дата&gt;MZ$3),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*INDEX(Коэф.закупка_год_огурец[],MATCH($A40,Коэф.закупка_год_огурец[1],0),MATCH(MONTH(MZ$3),КЗ!$1:$1,0)),""),0)</f>
        <v>134.459</v>
      </c>
      <c r="NA40" s="552">
        <f t="shared" ca="1" si="1437"/>
        <v>268.91800000000001</v>
      </c>
      <c r="NB40" s="551" cm="1">
        <f t="array" aca="1" ref="NB40" ca="1">IFERROR(IF(AND(НачЦ_ИнвП_Дата&lt;=NB$3,КИнвП_Дата&gt;NB$3),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*INDEX(Коэф.закупка_год_огурец[],MATCH($A40,Коэф.закупка_год_огурец[1],0),MATCH(MONTH(NB$3),КЗ!$1:$1,0)),""),0)</f>
        <v>0</v>
      </c>
      <c r="NC40" s="551" cm="1">
        <f t="array" aca="1" ref="NC40" ca="1">IFERROR(IF(AND(НачЦ_ИнвП_Дата&lt;=NC$3,КИнвП_Дата&gt;NC$3),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*INDEX(Коэф.закупка_год_огурец[],MATCH($A40,Коэф.закупка_год_огурец[1],0),MATCH(MONTH(NC$3),КЗ!$1:$1,0)),""),0)</f>
        <v>0</v>
      </c>
      <c r="ND40" s="551" cm="1">
        <f t="array" aca="1" ref="ND40" ca="1">IFERROR(IF(AND(НачЦ_ИнвП_Дата&lt;=ND$3,КИнвП_Дата&gt;ND$3),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*INDEX(Коэф.закупка_год_огурец[],MATCH($A40,Коэф.закупка_год_огурец[1],0),MATCH(MONTH(ND$3),КЗ!$1:$1,0)),""),0)</f>
        <v>0</v>
      </c>
      <c r="NE40" s="551" cm="1">
        <f t="array" aca="1" ref="NE40" ca="1">IFERROR(IF(AND(НачЦ_ИнвП_Дата&lt;=NE$3,КИнвП_Дата&gt;NE$3),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*INDEX(Коэф.закупка_год_огурец[],MATCH($A40,Коэф.закупка_год_огурец[1],0),MATCH(MONTH(NE$3),КЗ!$1:$1,0)),""),0)</f>
        <v>0</v>
      </c>
      <c r="NF40" s="551" cm="1">
        <f t="array" aca="1" ref="NF40" ca="1">IFERROR(IF(AND(НачЦ_ИнвП_Дата&lt;=NF$3,КИнвП_Дата&gt;NF$3),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*INDEX(Коэф.закупка_год_огурец[],MATCH($A40,Коэф.закупка_год_огурец[1],0),MATCH(MONTH(NF$3),КЗ!$1:$1,0)),""),0)</f>
        <v>0</v>
      </c>
      <c r="NG40" s="551" cm="1">
        <f t="array" aca="1" ref="NG40" ca="1">IFERROR(IF(AND(НачЦ_ИнвП_Дата&lt;=NG$3,КИнвП_Дата&gt;NG$3),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*INDEX(Коэф.закупка_год_огурец[],MATCH($A40,Коэф.закупка_год_огурец[1],0),MATCH(MONTH(NG$3),КЗ!$1:$1,0)),""),0)</f>
        <v>0</v>
      </c>
      <c r="NH40" s="551" cm="1">
        <f t="array" aca="1" ref="NH40" ca="1">IFERROR(IF(AND(НачЦ_ИнвП_Дата&lt;=NH$3,КИнвП_Дата&gt;NH$3),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*INDEX(Коэф.закупка_год_огурец[],MATCH($A40,Коэф.закупка_год_огурец[1],0),MATCH(MONTH(NH$3),КЗ!$1:$1,0)),""),0)</f>
        <v>0</v>
      </c>
      <c r="NI40" s="551" cm="1">
        <f t="array" aca="1" ref="NI40" ca="1">IFERROR(IF(AND(НачЦ_ИнвП_Дата&lt;=NI$3,КИнвП_Дата&gt;NI$3),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*INDEX(Коэф.закупка_год_огурец[],MATCH($A40,Коэф.закупка_год_огурец[1],0),MATCH(MONTH(NI$3),КЗ!$1:$1,0)),""),0)</f>
        <v>0</v>
      </c>
      <c r="NJ40" s="551" cm="1">
        <f t="array" aca="1" ref="NJ40" ca="1">IFERROR(IF(AND(НачЦ_ИнвП_Дата&lt;=NJ$3,КИнвП_Дата&gt;NJ$3),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*INDEX(Коэф.закупка_год_огурец[],MATCH($A40,Коэф.закупка_год_огурец[1],0),MATCH(MONTH(NJ$3),КЗ!$1:$1,0)),""),0)</f>
        <v>134.459</v>
      </c>
      <c r="NK40" s="551" cm="1">
        <f t="array" aca="1" ref="NK40" ca="1">IFERROR(IF(AND(НачЦ_ИнвП_Дата&lt;=NK$3,КИнвП_Дата&gt;NK$3),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*INDEX(Коэф.закупка_год_огурец[],MATCH($A40,Коэф.закупка_год_огурец[1],0),MATCH(MONTH(NK$3),КЗ!$1:$1,0)),""),0)</f>
        <v>0</v>
      </c>
      <c r="NL40" s="551" cm="1">
        <f t="array" aca="1" ref="NL40" ca="1">IFERROR(IF(AND(НачЦ_ИнвП_Дата&lt;=NL$3,КИнвП_Дата&gt;NL$3),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*INDEX(Коэф.закупка_год_огурец[],MATCH($A40,Коэф.закупка_год_огурец[1],0),MATCH(MONTH(NL$3),КЗ!$1:$1,0)),""),0)</f>
        <v>0</v>
      </c>
      <c r="NM40" s="551" cm="1">
        <f t="array" aca="1" ref="NM40" ca="1">IFERROR(IF(AND(НачЦ_ИнвП_Дата&lt;=NM$3,КИнвП_Дата&gt;NM$3),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*INDEX(Коэф.закупка_год_огурец[],MATCH($A40,Коэф.закупка_год_огурец[1],0),MATCH(MONTH(NM$3),КЗ!$1:$1,0)),""),0)</f>
        <v>134.459</v>
      </c>
      <c r="NN40" s="552">
        <f t="shared" ca="1" si="1439"/>
        <v>268.91800000000001</v>
      </c>
      <c r="NO40" s="551" cm="1">
        <f t="array" aca="1" ref="NO40" ca="1">IFERROR(IF(AND(НачЦ_ИнвП_Дата&lt;=NO$3,КИнвП_Дата&gt;NO$3),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*INDEX(Коэф.закупка_год_огурец[],MATCH($A40,Коэф.закупка_год_огурец[1],0),MATCH(MONTH(NO$3),КЗ!$1:$1,0)),""),0)</f>
        <v>0</v>
      </c>
      <c r="NP40" s="551" cm="1">
        <f t="array" aca="1" ref="NP40" ca="1">IFERROR(IF(AND(НачЦ_ИнвП_Дата&lt;=NP$3,КИнвП_Дата&gt;NP$3),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*INDEX(Коэф.закупка_год_огурец[],MATCH($A40,Коэф.закупка_год_огурец[1],0),MATCH(MONTH(NP$3),КЗ!$1:$1,0)),""),0)</f>
        <v>0</v>
      </c>
      <c r="NQ40" s="551" cm="1">
        <f t="array" aca="1" ref="NQ40" ca="1">IFERROR(IF(AND(НачЦ_ИнвП_Дата&lt;=NQ$3,КИнвП_Дата&gt;NQ$3),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*INDEX(Коэф.закупка_год_огурец[],MATCH($A40,Коэф.закупка_год_огурец[1],0),MATCH(MONTH(NQ$3),КЗ!$1:$1,0)),""),0)</f>
        <v>0</v>
      </c>
      <c r="NR40" s="551" cm="1">
        <f t="array" aca="1" ref="NR40" ca="1">IFERROR(IF(AND(НачЦ_ИнвП_Дата&lt;=NR$3,КИнвП_Дата&gt;NR$3),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*INDEX(Коэф.закупка_год_огурец[],MATCH($A40,Коэф.закупка_год_огурец[1],0),MATCH(MONTH(NR$3),КЗ!$1:$1,0)),""),0)</f>
        <v>0</v>
      </c>
      <c r="NS40" s="551" cm="1">
        <f t="array" aca="1" ref="NS40" ca="1">IFERROR(IF(AND(НачЦ_ИнвП_Дата&lt;=NS$3,КИнвП_Дата&gt;NS$3),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*INDEX(Коэф.закупка_год_огурец[],MATCH($A40,Коэф.закупка_год_огурец[1],0),MATCH(MONTH(NS$3),КЗ!$1:$1,0)),""),0)</f>
        <v>0</v>
      </c>
      <c r="NT40" s="551" cm="1">
        <f t="array" aca="1" ref="NT40" ca="1">IFERROR(IF(AND(НачЦ_ИнвП_Дата&lt;=NT$3,КИнвП_Дата&gt;NT$3),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*INDEX(Коэф.закупка_год_огурец[],MATCH($A40,Коэф.закупка_год_огурец[1],0),MATCH(MONTH(NT$3),КЗ!$1:$1,0)),""),0)</f>
        <v>0</v>
      </c>
      <c r="NU40" s="551" cm="1">
        <f t="array" aca="1" ref="NU40" ca="1">IFERROR(IF(AND(НачЦ_ИнвП_Дата&lt;=NU$3,КИнвП_Дата&gt;NU$3),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*INDEX(Коэф.закупка_год_огурец[],MATCH($A40,Коэф.закупка_год_огурец[1],0),MATCH(MONTH(NU$3),КЗ!$1:$1,0)),""),0)</f>
        <v>0</v>
      </c>
      <c r="NV40" s="551" cm="1">
        <f t="array" aca="1" ref="NV40" ca="1">IFERROR(IF(AND(НачЦ_ИнвП_Дата&lt;=NV$3,КИнвП_Дата&gt;NV$3),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*INDEX(Коэф.закупка_год_огурец[],MATCH($A40,Коэф.закупка_год_огурец[1],0),MATCH(MONTH(NV$3),КЗ!$1:$1,0)),""),0)</f>
        <v>0</v>
      </c>
      <c r="NW40" s="551" cm="1">
        <f t="array" aca="1" ref="NW40" ca="1">IFERROR(IF(AND(НачЦ_ИнвП_Дата&lt;=NW$3,КИнвП_Дата&gt;NW$3),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*INDEX(Коэф.закупка_год_огурец[],MATCH($A40,Коэф.закупка_год_огурец[1],0),MATCH(MONTH(NW$3),КЗ!$1:$1,0)),""),0)</f>
        <v>134.459</v>
      </c>
      <c r="NX40" s="551" cm="1">
        <f t="array" aca="1" ref="NX40" ca="1">IFERROR(IF(AND(НачЦ_ИнвП_Дата&lt;=NX$3,КИнвП_Дата&gt;NX$3),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*INDEX(Коэф.закупка_год_огурец[],MATCH($A40,Коэф.закупка_год_огурец[1],0),MATCH(MONTH(NX$3),КЗ!$1:$1,0)),""),0)</f>
        <v>0</v>
      </c>
      <c r="NY40" s="551" cm="1">
        <f t="array" aca="1" ref="NY40" ca="1">IFERROR(IF(AND(НачЦ_ИнвП_Дата&lt;=NY$3,КИнвП_Дата&gt;NY$3),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*INDEX(Коэф.закупка_год_огурец[],MATCH($A40,Коэф.закупка_год_огурец[1],0),MATCH(MONTH(NY$3),КЗ!$1:$1,0)),""),0)</f>
        <v>0</v>
      </c>
      <c r="NZ40" s="551" cm="1">
        <f t="array" aca="1" ref="NZ40" ca="1">IFERROR(IF(AND(НачЦ_ИнвП_Дата&lt;=NZ$3,КИнвП_Дата&gt;NZ$3),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*INDEX(Коэф.закупка_год_огурец[],MATCH($A40,Коэф.закупка_год_огурец[1],0),MATCH(MONTH(NZ$3),КЗ!$1:$1,0)),""),0)</f>
        <v>134.459</v>
      </c>
      <c r="OA40" s="552">
        <f t="shared" ca="1" si="1441"/>
        <v>268.91800000000001</v>
      </c>
      <c r="OB40" s="551" cm="1">
        <f t="array" aca="1" ref="OB40" ca="1">IFERROR(IF(AND(НачЦ_ИнвП_Дата&lt;=OB$3,КИнвП_Дата&gt;OB$3),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*INDEX(Коэф.закупка_год_огурец[],MATCH($A40,Коэф.закупка_год_огурец[1],0),MATCH(MONTH(OB$3),КЗ!$1:$1,0)),""),0)</f>
        <v>0</v>
      </c>
      <c r="OC40" s="551" cm="1">
        <f t="array" aca="1" ref="OC40" ca="1">IFERROR(IF(AND(НачЦ_ИнвП_Дата&lt;=OC$3,КИнвП_Дата&gt;OC$3),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*INDEX(Коэф.закупка_год_огурец[],MATCH($A40,Коэф.закупка_год_огурец[1],0),MATCH(MONTH(OC$3),КЗ!$1:$1,0)),""),0)</f>
        <v>0</v>
      </c>
      <c r="OD40" s="551" cm="1">
        <f t="array" aca="1" ref="OD40" ca="1">IFERROR(IF(AND(НачЦ_ИнвП_Дата&lt;=OD$3,КИнвП_Дата&gt;OD$3),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*INDEX(Коэф.закупка_год_огурец[],MATCH($A40,Коэф.закупка_год_огурец[1],0),MATCH(MONTH(OD$3),КЗ!$1:$1,0)),""),0)</f>
        <v>0</v>
      </c>
      <c r="OE40" s="551" cm="1">
        <f t="array" aca="1" ref="OE40" ca="1">IFERROR(IF(AND(НачЦ_ИнвП_Дата&lt;=OE$3,КИнвП_Дата&gt;OE$3),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*INDEX(Коэф.закупка_год_огурец[],MATCH($A40,Коэф.закупка_год_огурец[1],0),MATCH(MONTH(OE$3),КЗ!$1:$1,0)),""),0)</f>
        <v>0</v>
      </c>
      <c r="OF40" s="551" cm="1">
        <f t="array" aca="1" ref="OF40" ca="1">IFERROR(IF(AND(НачЦ_ИнвП_Дата&lt;=OF$3,КИнвП_Дата&gt;OF$3),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*INDEX(Коэф.закупка_год_огурец[],MATCH($A40,Коэф.закупка_год_огурец[1],0),MATCH(MONTH(OF$3),КЗ!$1:$1,0)),""),0)</f>
        <v>0</v>
      </c>
      <c r="OG40" s="551" cm="1">
        <f t="array" aca="1" ref="OG40" ca="1">IFERROR(IF(AND(НачЦ_ИнвП_Дата&lt;=OG$3,КИнвП_Дата&gt;OG$3),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*INDEX(Коэф.закупка_год_огурец[],MATCH($A40,Коэф.закупка_год_огурец[1],0),MATCH(MONTH(OG$3),КЗ!$1:$1,0)),""),0)</f>
        <v>0</v>
      </c>
      <c r="OH40" s="551" cm="1">
        <f t="array" aca="1" ref="OH40" ca="1">IFERROR(IF(AND(НачЦ_ИнвП_Дата&lt;=OH$3,КИнвП_Дата&gt;OH$3),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*INDEX(Коэф.закупка_год_огурец[],MATCH($A40,Коэф.закупка_год_огурец[1],0),MATCH(MONTH(OH$3),КЗ!$1:$1,0)),""),0)</f>
        <v>0</v>
      </c>
      <c r="OI40" s="551" cm="1">
        <f t="array" aca="1" ref="OI40" ca="1">IFERROR(IF(AND(НачЦ_ИнвП_Дата&lt;=OI$3,КИнвП_Дата&gt;OI$3),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*INDEX(Коэф.закупка_год_огурец[],MATCH($A40,Коэф.закупка_год_огурец[1],0),MATCH(MONTH(OI$3),КЗ!$1:$1,0)),""),0)</f>
        <v>0</v>
      </c>
      <c r="OJ40" s="551" cm="1">
        <f t="array" aca="1" ref="OJ40" ca="1">IFERROR(IF(AND(НачЦ_ИнвП_Дата&lt;=OJ$3,КИнвП_Дата&gt;OJ$3),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*INDEX(Коэф.закупка_год_огурец[],MATCH($A40,Коэф.закупка_год_огурец[1],0),MATCH(MONTH(OJ$3),КЗ!$1:$1,0)),""),0)</f>
        <v>134.459</v>
      </c>
      <c r="OK40" s="551" t="str" cm="1">
        <f t="array" aca="1" ref="OK40" ca="1">IFERROR(IF(AND(НачЦ_ИнвП_Дата&lt;=OK$3,КИнвП_Дата&gt;OK$3),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*INDEX(Коэф.закупка_год_огурец[],MATCH($A40,Коэф.закупка_год_огурец[1],0),MATCH(MONTH(OK$3),КЗ!$1:$1,0)),""),0)</f>
        <v/>
      </c>
      <c r="OL40" s="551" t="str" cm="1">
        <f t="array" aca="1" ref="OL40" ca="1">IFERROR(IF(AND(НачЦ_ИнвП_Дата&lt;=OL$3,КИнвП_Дата&gt;OL$3),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*INDEX(Коэф.закупка_год_огурец[],MATCH($A40,Коэф.закупка_год_огурец[1],0),MATCH(MONTH(OL$3),КЗ!$1:$1,0)),""),0)</f>
        <v/>
      </c>
      <c r="OM40" s="551" t="str" cm="1">
        <f t="array" aca="1" ref="OM40" ca="1">IFERROR(IF(AND(НачЦ_ИнвП_Дата&lt;=OM$3,КИнвП_Дата&gt;OM$3),
             INDEX('Кальк-я'!$A$16:$Y$87,MATCH($A40,'Кальк-я'!$A$16:$A$87,0),MATCH("Сумма затрат, т.руб.",'Кальк-я'!$5:$5,0))
              *INDEX(Коэф.закупка_год_огурец[],MATCH($A40,Коэф.закупка_год_огурец[1],0),MATCH(MONTH(OM$3),КЗ!$1:$1,0)),""),0)</f>
        <v/>
      </c>
      <c r="ON40" s="552">
        <f t="shared" ca="1" si="1443"/>
        <v>134.459</v>
      </c>
    </row>
    <row r="41" spans="1:404" s="553" customFormat="1" outlineLevel="2">
      <c r="A41" s="550" t="s">
        <v>45</v>
      </c>
      <c r="B41" s="551" t="str" cm="1">
        <f t="array" ref="B41">IFERROR(IF(AND(НачЦ_ИнвП_Дата&lt;=B$3,КИнвП_Дата&gt;B$3),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*INDEX(Коэф.закупка_год_огурец[],MATCH($A41,Коэф.закупка_год_огурец[1],0),MATCH(MONTH(B$3),КЗ!$1:$1,0)),""),0)</f>
        <v/>
      </c>
      <c r="C41" s="551" t="str" cm="1">
        <f t="array" aca="1" ref="C41" ca="1">IFERROR(IF(AND(НачЦ_ИнвП_Дата&lt;=C$3,КИнвП_Дата&gt;C$3),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*INDEX(Коэф.закупка_год_огурец[],MATCH($A41,Коэф.закупка_год_огурец[1],0),MATCH(MONTH(C$3),КЗ!$1:$1,0)),""),0)</f>
        <v/>
      </c>
      <c r="D41" s="551" t="str" cm="1">
        <f t="array" aca="1" ref="D41" ca="1">IFERROR(IF(AND(НачЦ_ИнвП_Дата&lt;=D$3,КИнвП_Дата&gt;D$3),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*INDEX(Коэф.закупка_год_огурец[],MATCH($A41,Коэф.закупка_год_огурец[1],0),MATCH(MONTH(D$3),КЗ!$1:$1,0)),""),0)</f>
        <v/>
      </c>
      <c r="E41" s="551" t="str" cm="1">
        <f t="array" aca="1" ref="E41" ca="1">IFERROR(IF(AND(НачЦ_ИнвП_Дата&lt;=E$3,КИнвП_Дата&gt;E$3),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*INDEX(Коэф.закупка_год_огурец[],MATCH($A41,Коэф.закупка_год_огурец[1],0),MATCH(MONTH(E$3),КЗ!$1:$1,0)),""),0)</f>
        <v/>
      </c>
      <c r="F41" s="551" t="str" cm="1">
        <f t="array" aca="1" ref="F41" ca="1">IFERROR(IF(AND(НачЦ_ИнвП_Дата&lt;=F$3,КИнвП_Дата&gt;F$3),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*INDEX(Коэф.закупка_год_огурец[],MATCH($A41,Коэф.закупка_год_огурец[1],0),MATCH(MONTH(F$3),КЗ!$1:$1,0)),""),0)</f>
        <v/>
      </c>
      <c r="G41" s="551" t="str" cm="1">
        <f t="array" aca="1" ref="G41" ca="1">IFERROR(IF(AND(НачЦ_ИнвП_Дата&lt;=G$3,КИнвП_Дата&gt;G$3),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*INDEX(Коэф.закупка_год_огурец[],MATCH($A41,Коэф.закупка_год_огурец[1],0),MATCH(MONTH(G$3),КЗ!$1:$1,0)),""),0)</f>
        <v/>
      </c>
      <c r="H41" s="551" t="str" cm="1">
        <f t="array" aca="1" ref="H41" ca="1">IFERROR(IF(AND(НачЦ_ИнвП_Дата&lt;=H$3,КИнвП_Дата&gt;H$3),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*INDEX(Коэф.закупка_год_огурец[],MATCH($A41,Коэф.закупка_год_огурец[1],0),MATCH(MONTH(H$3),КЗ!$1:$1,0)),""),0)</f>
        <v/>
      </c>
      <c r="I41" s="551" t="str" cm="1">
        <f t="array" aca="1" ref="I41" ca="1">IFERROR(IF(AND(НачЦ_ИнвП_Дата&lt;=I$3,КИнвП_Дата&gt;I$3),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*INDEX(Коэф.закупка_год_огурец[],MATCH($A41,Коэф.закупка_год_огурец[1],0),MATCH(MONTH(I$3),КЗ!$1:$1,0)),""),0)</f>
        <v/>
      </c>
      <c r="J41" s="551" t="str" cm="1">
        <f t="array" aca="1" ref="J41" ca="1">IFERROR(IF(AND(НачЦ_ИнвП_Дата&lt;=J$3,КИнвП_Дата&gt;J$3),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*INDEX(Коэф.закупка_год_огурец[],MATCH($A41,Коэф.закупка_год_огурец[1],0),MATCH(MONTH(J$3),КЗ!$1:$1,0)),""),0)</f>
        <v/>
      </c>
      <c r="K41" s="551" cm="1">
        <f t="array" aca="1" ref="K41" ca="1">IFERROR(IF(AND(НачЦ_ИнвП_Дата&lt;=K$3,КИнвП_Дата&gt;K$3),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*INDEX(Коэф.закупка_год_огурец[],MATCH($A41,Коэф.закупка_год_огурец[1],0),MATCH(MONTH(K$3),КЗ!$1:$1,0)),""),0)</f>
        <v>211.760704</v>
      </c>
      <c r="L41" s="551" cm="1">
        <f t="array" aca="1" ref="L41" ca="1">IFERROR(IF(AND(НачЦ_ИнвП_Дата&lt;=L$3,КИнвП_Дата&gt;L$3),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*INDEX(Коэф.закупка_год_огурец[],MATCH($A41,Коэф.закупка_год_огурец[1],0),MATCH(MONTH(L$3),КЗ!$1:$1,0)),""),0)</f>
        <v>0</v>
      </c>
      <c r="M41" s="551" cm="1">
        <f t="array" aca="1" ref="M41" ca="1">IFERROR(IF(AND(НачЦ_ИнвП_Дата&lt;=M$3,КИнвП_Дата&gt;M$3),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*INDEX(Коэф.закупка_год_огурец[],MATCH($A41,Коэф.закупка_год_огурец[1],0),MATCH(MONTH(M$3),КЗ!$1:$1,0)),""),0)</f>
        <v>0</v>
      </c>
      <c r="N41" s="552">
        <f t="shared" ca="1" si="1158"/>
        <v>211.760704</v>
      </c>
      <c r="O41" s="551" cm="1">
        <f t="array" aca="1" ref="O41" ca="1">IFERROR(IF(AND(НачЦ_ИнвП_Дата&lt;=O$3,КИнвП_Дата&gt;O$3),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*INDEX(Коэф.закупка_год_огурец[],MATCH($A41,Коэф.закупка_год_огурец[1],0),MATCH(MONTH(O$3),КЗ!$1:$1,0)),""),0)</f>
        <v>0</v>
      </c>
      <c r="P41" s="551" cm="1">
        <f t="array" aca="1" ref="P41" ca="1">IFERROR(IF(AND(НачЦ_ИнвП_Дата&lt;=P$3,КИнвП_Дата&gt;P$3),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*INDEX(Коэф.закупка_год_огурец[],MATCH($A41,Коэф.закупка_год_огурец[1],0),MATCH(MONTH(P$3),КЗ!$1:$1,0)),""),0)</f>
        <v>105.880352</v>
      </c>
      <c r="Q41" s="551" cm="1">
        <f t="array" aca="1" ref="Q41" ca="1">IFERROR(IF(AND(НачЦ_ИнвП_Дата&lt;=Q$3,КИнвП_Дата&gt;Q$3),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*INDEX(Коэф.закупка_год_огурец[],MATCH($A41,Коэф.закупка_год_огурец[1],0),MATCH(MONTH(Q$3),КЗ!$1:$1,0)),""),0)</f>
        <v>0</v>
      </c>
      <c r="R41" s="551" cm="1">
        <f t="array" aca="1" ref="R41" ca="1">IFERROR(IF(AND(НачЦ_ИнвП_Дата&lt;=R$3,КИнвП_Дата&gt;R$3),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*INDEX(Коэф.закупка_год_огурец[],MATCH($A41,Коэф.закупка_год_огурец[1],0),MATCH(MONTH(R$3),КЗ!$1:$1,0)),""),0)</f>
        <v>0</v>
      </c>
      <c r="S41" s="551" cm="1">
        <f t="array" aca="1" ref="S41" ca="1">IFERROR(IF(AND(НачЦ_ИнвП_Дата&lt;=S$3,КИнвП_Дата&gt;S$3),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*INDEX(Коэф.закупка_год_огурец[],MATCH($A41,Коэф.закупка_год_огурец[1],0),MATCH(MONTH(S$3),КЗ!$1:$1,0)),""),0)</f>
        <v>211.760704</v>
      </c>
      <c r="T41" s="551" cm="1">
        <f t="array" aca="1" ref="T41" ca="1">IFERROR(IF(AND(НачЦ_ИнвП_Дата&lt;=T$3,КИнвП_Дата&gt;T$3),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*INDEX(Коэф.закупка_год_огурец[],MATCH($A41,Коэф.закупка_год_огурец[1],0),MATCH(MONTH(T$3),КЗ!$1:$1,0)),""),0)</f>
        <v>0</v>
      </c>
      <c r="U41" s="551" cm="1">
        <f t="array" aca="1" ref="U41" ca="1">IFERROR(IF(AND(НачЦ_ИнвП_Дата&lt;=U$3,КИнвП_Дата&gt;U$3),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*INDEX(Коэф.закупка_год_огурец[],MATCH($A41,Коэф.закупка_год_огурец[1],0),MATCH(MONTH(U$3),КЗ!$1:$1,0)),""),0)</f>
        <v>0</v>
      </c>
      <c r="V41" s="551" cm="1">
        <f t="array" aca="1" ref="V41" ca="1">IFERROR(IF(AND(НачЦ_ИнвП_Дата&lt;=V$3,КИнвП_Дата&gt;V$3),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*INDEX(Коэф.закупка_год_огурец[],MATCH($A41,Коэф.закупка_год_огурец[1],0),MATCH(MONTH(V$3),КЗ!$1:$1,0)),""),0)</f>
        <v>0</v>
      </c>
      <c r="W41" s="551" cm="1">
        <f t="array" aca="1" ref="W41" ca="1">IFERROR(IF(AND(НачЦ_ИнвП_Дата&lt;=W$3,КИнвП_Дата&gt;W$3),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*INDEX(Коэф.закупка_год_огурец[],MATCH($A41,Коэф.закупка_год_огурец[1],0),MATCH(MONTH(W$3),КЗ!$1:$1,0)),""),0)</f>
        <v>0</v>
      </c>
      <c r="X41" s="551" cm="1">
        <f t="array" aca="1" ref="X41" ca="1">IFERROR(IF(AND(НачЦ_ИнвП_Дата&lt;=X$3,КИнвП_Дата&gt;X$3),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*INDEX(Коэф.закупка_год_огурец[],MATCH($A41,Коэф.закупка_год_огурец[1],0),MATCH(MONTH(X$3),КЗ!$1:$1,0)),""),0)</f>
        <v>211.760704</v>
      </c>
      <c r="Y41" s="551" cm="1">
        <f t="array" aca="1" ref="Y41" ca="1">IFERROR(IF(AND(НачЦ_ИнвП_Дата&lt;=Y$3,КИнвП_Дата&gt;Y$3),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*INDEX(Коэф.закупка_год_огурец[],MATCH($A41,Коэф.закупка_год_огурец[1],0),MATCH(MONTH(Y$3),КЗ!$1:$1,0)),""),0)</f>
        <v>0</v>
      </c>
      <c r="Z41" s="551" cm="1">
        <f t="array" aca="1" ref="Z41" ca="1">IFERROR(IF(AND(НачЦ_ИнвП_Дата&lt;=Z$3,КИнвП_Дата&gt;Z$3),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*INDEX(Коэф.закупка_год_огурец[],MATCH($A41,Коэф.закупка_год_огурец[1],0),MATCH(MONTH(Z$3),КЗ!$1:$1,0)),""),0)</f>
        <v>0</v>
      </c>
      <c r="AA41" s="552">
        <f t="shared" ca="1" si="1099"/>
        <v>529.40175999999997</v>
      </c>
      <c r="AB41" s="551" cm="1">
        <f t="array" aca="1" ref="AB41" ca="1">IFERROR(IF(AND(НачЦ_ИнвП_Дата&lt;=AB$3,КИнвП_Дата&gt;AB$3),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*INDEX(Коэф.закупка_год_огурец[],MATCH($A41,Коэф.закупка_год_огурец[1],0),MATCH(MONTH(AB$3),КЗ!$1:$1,0)),""),0)</f>
        <v>0</v>
      </c>
      <c r="AC41" s="551" cm="1">
        <f t="array" aca="1" ref="AC41" ca="1">IFERROR(IF(AND(НачЦ_ИнвП_Дата&lt;=AC$3,КИнвП_Дата&gt;AC$3),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*INDEX(Коэф.закупка_год_огурец[],MATCH($A41,Коэф.закупка_год_огурец[1],0),MATCH(MONTH(AC$3),КЗ!$1:$1,0)),""),0)</f>
        <v>105.880352</v>
      </c>
      <c r="AD41" s="551" cm="1">
        <f t="array" aca="1" ref="AD41" ca="1">IFERROR(IF(AND(НачЦ_ИнвП_Дата&lt;=AD$3,КИнвП_Дата&gt;AD$3),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*INDEX(Коэф.закупка_год_огурец[],MATCH($A41,Коэф.закупка_год_огурец[1],0),MATCH(MONTH(AD$3),КЗ!$1:$1,0)),""),0)</f>
        <v>0</v>
      </c>
      <c r="AE41" s="551" cm="1">
        <f t="array" aca="1" ref="AE41" ca="1">IFERROR(IF(AND(НачЦ_ИнвП_Дата&lt;=AE$3,КИнвП_Дата&gt;AE$3),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*INDEX(Коэф.закупка_год_огурец[],MATCH($A41,Коэф.закупка_год_огурец[1],0),MATCH(MONTH(AE$3),КЗ!$1:$1,0)),""),0)</f>
        <v>0</v>
      </c>
      <c r="AF41" s="551" cm="1">
        <f t="array" aca="1" ref="AF41" ca="1">IFERROR(IF(AND(НачЦ_ИнвП_Дата&lt;=AF$3,КИнвП_Дата&gt;AF$3),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*INDEX(Коэф.закупка_год_огурец[],MATCH($A41,Коэф.закупка_год_огурец[1],0),MATCH(MONTH(AF$3),КЗ!$1:$1,0)),""),0)</f>
        <v>211.760704</v>
      </c>
      <c r="AG41" s="551" cm="1">
        <f t="array" aca="1" ref="AG41" ca="1">IFERROR(IF(AND(НачЦ_ИнвП_Дата&lt;=AG$3,КИнвП_Дата&gt;AG$3),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*INDEX(Коэф.закупка_год_огурец[],MATCH($A41,Коэф.закупка_год_огурец[1],0),MATCH(MONTH(AG$3),КЗ!$1:$1,0)),""),0)</f>
        <v>0</v>
      </c>
      <c r="AH41" s="551" cm="1">
        <f t="array" aca="1" ref="AH41" ca="1">IFERROR(IF(AND(НачЦ_ИнвП_Дата&lt;=AH$3,КИнвП_Дата&gt;AH$3),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*INDEX(Коэф.закупка_год_огурец[],MATCH($A41,Коэф.закупка_год_огурец[1],0),MATCH(MONTH(AH$3),КЗ!$1:$1,0)),""),0)</f>
        <v>0</v>
      </c>
      <c r="AI41" s="551" cm="1">
        <f t="array" aca="1" ref="AI41" ca="1">IFERROR(IF(AND(НачЦ_ИнвП_Дата&lt;=AI$3,КИнвП_Дата&gt;AI$3),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*INDEX(Коэф.закупка_год_огурец[],MATCH($A41,Коэф.закупка_год_огурец[1],0),MATCH(MONTH(AI$3),КЗ!$1:$1,0)),""),0)</f>
        <v>0</v>
      </c>
      <c r="AJ41" s="551" cm="1">
        <f t="array" aca="1" ref="AJ41" ca="1">IFERROR(IF(AND(НачЦ_ИнвП_Дата&lt;=AJ$3,КИнвП_Дата&gt;AJ$3),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*INDEX(Коэф.закупка_год_огурец[],MATCH($A41,Коэф.закупка_год_огурец[1],0),MATCH(MONTH(AJ$3),КЗ!$1:$1,0)),""),0)</f>
        <v>0</v>
      </c>
      <c r="AK41" s="551" cm="1">
        <f t="array" aca="1" ref="AK41" ca="1">IFERROR(IF(AND(НачЦ_ИнвП_Дата&lt;=AK$3,КИнвП_Дата&gt;AK$3),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*INDEX(Коэф.закупка_год_огурец[],MATCH($A41,Коэф.закупка_год_огурец[1],0),MATCH(MONTH(AK$3),КЗ!$1:$1,0)),""),0)</f>
        <v>211.760704</v>
      </c>
      <c r="AL41" s="551" cm="1">
        <f t="array" aca="1" ref="AL41" ca="1">IFERROR(IF(AND(НачЦ_ИнвП_Дата&lt;=AL$3,КИнвП_Дата&gt;AL$3),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*INDEX(Коэф.закупка_год_огурец[],MATCH($A41,Коэф.закупка_год_огурец[1],0),MATCH(MONTH(AL$3),КЗ!$1:$1,0)),""),0)</f>
        <v>0</v>
      </c>
      <c r="AM41" s="551" cm="1">
        <f t="array" aca="1" ref="AM41" ca="1">IFERROR(IF(AND(НачЦ_ИнвП_Дата&lt;=AM$3,КИнвП_Дата&gt;AM$3),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*INDEX(Коэф.закупка_год_огурец[],MATCH($A41,Коэф.закупка_год_огурец[1],0),MATCH(MONTH(AM$3),КЗ!$1:$1,0)),""),0)</f>
        <v>0</v>
      </c>
      <c r="AN41" s="552">
        <f t="shared" ca="1" si="1101"/>
        <v>529.40175999999997</v>
      </c>
      <c r="AO41" s="551" cm="1">
        <f t="array" aca="1" ref="AO41" ca="1">IFERROR(IF(AND(НачЦ_ИнвП_Дата&lt;=AO$3,КИнвП_Дата&gt;AO$3),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*INDEX(Коэф.закупка_год_огурец[],MATCH($A41,Коэф.закупка_год_огурец[1],0),MATCH(MONTH(AO$3),КЗ!$1:$1,0)),""),0)</f>
        <v>0</v>
      </c>
      <c r="AP41" s="551" cm="1">
        <f t="array" aca="1" ref="AP41" ca="1">IFERROR(IF(AND(НачЦ_ИнвП_Дата&lt;=AP$3,КИнвП_Дата&gt;AP$3),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*INDEX(Коэф.закупка_год_огурец[],MATCH($A41,Коэф.закупка_год_огурец[1],0),MATCH(MONTH(AP$3),КЗ!$1:$1,0)),""),0)</f>
        <v>105.880352</v>
      </c>
      <c r="AQ41" s="551" cm="1">
        <f t="array" aca="1" ref="AQ41" ca="1">IFERROR(IF(AND(НачЦ_ИнвП_Дата&lt;=AQ$3,КИнвП_Дата&gt;AQ$3),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*INDEX(Коэф.закупка_год_огурец[],MATCH($A41,Коэф.закупка_год_огурец[1],0),MATCH(MONTH(AQ$3),КЗ!$1:$1,0)),""),0)</f>
        <v>0</v>
      </c>
      <c r="AR41" s="551" cm="1">
        <f t="array" aca="1" ref="AR41" ca="1">IFERROR(IF(AND(НачЦ_ИнвП_Дата&lt;=AR$3,КИнвП_Дата&gt;AR$3),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*INDEX(Коэф.закупка_год_огурец[],MATCH($A41,Коэф.закупка_год_огурец[1],0),MATCH(MONTH(AR$3),КЗ!$1:$1,0)),""),0)</f>
        <v>0</v>
      </c>
      <c r="AS41" s="551" cm="1">
        <f t="array" aca="1" ref="AS41" ca="1">IFERROR(IF(AND(НачЦ_ИнвП_Дата&lt;=AS$3,КИнвП_Дата&gt;AS$3),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*INDEX(Коэф.закупка_год_огурец[],MATCH($A41,Коэф.закупка_год_огурец[1],0),MATCH(MONTH(AS$3),КЗ!$1:$1,0)),""),0)</f>
        <v>211.760704</v>
      </c>
      <c r="AT41" s="551" cm="1">
        <f t="array" aca="1" ref="AT41" ca="1">IFERROR(IF(AND(НачЦ_ИнвП_Дата&lt;=AT$3,КИнвП_Дата&gt;AT$3),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*INDEX(Коэф.закупка_год_огурец[],MATCH($A41,Коэф.закупка_год_огурец[1],0),MATCH(MONTH(AT$3),КЗ!$1:$1,0)),""),0)</f>
        <v>0</v>
      </c>
      <c r="AU41" s="551" cm="1">
        <f t="array" aca="1" ref="AU41" ca="1">IFERROR(IF(AND(НачЦ_ИнвП_Дата&lt;=AU$3,КИнвП_Дата&gt;AU$3),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*INDEX(Коэф.закупка_год_огурец[],MATCH($A41,Коэф.закупка_год_огурец[1],0),MATCH(MONTH(AU$3),КЗ!$1:$1,0)),""),0)</f>
        <v>0</v>
      </c>
      <c r="AV41" s="551" cm="1">
        <f t="array" aca="1" ref="AV41" ca="1">IFERROR(IF(AND(НачЦ_ИнвП_Дата&lt;=AV$3,КИнвП_Дата&gt;AV$3),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*INDEX(Коэф.закупка_год_огурец[],MATCH($A41,Коэф.закупка_год_огурец[1],0),MATCH(MONTH(AV$3),КЗ!$1:$1,0)),""),0)</f>
        <v>0</v>
      </c>
      <c r="AW41" s="551" cm="1">
        <f t="array" aca="1" ref="AW41" ca="1">IFERROR(IF(AND(НачЦ_ИнвП_Дата&lt;=AW$3,КИнвП_Дата&gt;AW$3),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*INDEX(Коэф.закупка_год_огурец[],MATCH($A41,Коэф.закупка_год_огурец[1],0),MATCH(MONTH(AW$3),КЗ!$1:$1,0)),""),0)</f>
        <v>0</v>
      </c>
      <c r="AX41" s="551" cm="1">
        <f t="array" aca="1" ref="AX41" ca="1">IFERROR(IF(AND(НачЦ_ИнвП_Дата&lt;=AX$3,КИнвП_Дата&gt;AX$3),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*INDEX(Коэф.закупка_год_огурец[],MATCH($A41,Коэф.закупка_год_огурец[1],0),MATCH(MONTH(AX$3),КЗ!$1:$1,0)),""),0)</f>
        <v>211.760704</v>
      </c>
      <c r="AY41" s="551" cm="1">
        <f t="array" aca="1" ref="AY41" ca="1">IFERROR(IF(AND(НачЦ_ИнвП_Дата&lt;=AY$3,КИнвП_Дата&gt;AY$3),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*INDEX(Коэф.закупка_год_огурец[],MATCH($A41,Коэф.закупка_год_огурец[1],0),MATCH(MONTH(AY$3),КЗ!$1:$1,0)),""),0)</f>
        <v>0</v>
      </c>
      <c r="AZ41" s="551" cm="1">
        <f t="array" aca="1" ref="AZ41" ca="1">IFERROR(IF(AND(НачЦ_ИнвП_Дата&lt;=AZ$3,КИнвП_Дата&gt;AZ$3),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*INDEX(Коэф.закупка_год_огурец[],MATCH($A41,Коэф.закупка_год_огурец[1],0),MATCH(MONTH(AZ$3),КЗ!$1:$1,0)),""),0)</f>
        <v>0</v>
      </c>
      <c r="BA41" s="552">
        <f t="shared" ca="1" si="1103"/>
        <v>529.40175999999997</v>
      </c>
      <c r="BB41" s="551" cm="1">
        <f t="array" aca="1" ref="BB41" ca="1">IFERROR(IF(AND(НачЦ_ИнвП_Дата&lt;=BB$3,КИнвП_Дата&gt;BB$3),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*INDEX(Коэф.закупка_год_огурец[],MATCH($A41,Коэф.закупка_год_огурец[1],0),MATCH(MONTH(BB$3),КЗ!$1:$1,0)),""),0)</f>
        <v>0</v>
      </c>
      <c r="BC41" s="551" cm="1">
        <f t="array" aca="1" ref="BC41" ca="1">IFERROR(IF(AND(НачЦ_ИнвП_Дата&lt;=BC$3,КИнвП_Дата&gt;BC$3),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*INDEX(Коэф.закупка_год_огурец[],MATCH($A41,Коэф.закупка_год_огурец[1],0),MATCH(MONTH(BC$3),КЗ!$1:$1,0)),""),0)</f>
        <v>105.880352</v>
      </c>
      <c r="BD41" s="551" cm="1">
        <f t="array" aca="1" ref="BD41" ca="1">IFERROR(IF(AND(НачЦ_ИнвП_Дата&lt;=BD$3,КИнвП_Дата&gt;BD$3),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*INDEX(Коэф.закупка_год_огурец[],MATCH($A41,Коэф.закупка_год_огурец[1],0),MATCH(MONTH(BD$3),КЗ!$1:$1,0)),""),0)</f>
        <v>0</v>
      </c>
      <c r="BE41" s="551" cm="1">
        <f t="array" aca="1" ref="BE41" ca="1">IFERROR(IF(AND(НачЦ_ИнвП_Дата&lt;=BE$3,КИнвП_Дата&gt;BE$3),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*INDEX(Коэф.закупка_год_огурец[],MATCH($A41,Коэф.закупка_год_огурец[1],0),MATCH(MONTH(BE$3),КЗ!$1:$1,0)),""),0)</f>
        <v>0</v>
      </c>
      <c r="BF41" s="551" cm="1">
        <f t="array" aca="1" ref="BF41" ca="1">IFERROR(IF(AND(НачЦ_ИнвП_Дата&lt;=BF$3,КИнвП_Дата&gt;BF$3),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*INDEX(Коэф.закупка_год_огурец[],MATCH($A41,Коэф.закупка_год_огурец[1],0),MATCH(MONTH(BF$3),КЗ!$1:$1,0)),""),0)</f>
        <v>211.760704</v>
      </c>
      <c r="BG41" s="551" cm="1">
        <f t="array" aca="1" ref="BG41" ca="1">IFERROR(IF(AND(НачЦ_ИнвП_Дата&lt;=BG$3,КИнвП_Дата&gt;BG$3),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*INDEX(Коэф.закупка_год_огурец[],MATCH($A41,Коэф.закупка_год_огурец[1],0),MATCH(MONTH(BG$3),КЗ!$1:$1,0)),""),0)</f>
        <v>0</v>
      </c>
      <c r="BH41" s="551" cm="1">
        <f t="array" aca="1" ref="BH41" ca="1">IFERROR(IF(AND(НачЦ_ИнвП_Дата&lt;=BH$3,КИнвП_Дата&gt;BH$3),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*INDEX(Коэф.закупка_год_огурец[],MATCH($A41,Коэф.закупка_год_огурец[1],0),MATCH(MONTH(BH$3),КЗ!$1:$1,0)),""),0)</f>
        <v>0</v>
      </c>
      <c r="BI41" s="551" cm="1">
        <f t="array" aca="1" ref="BI41" ca="1">IFERROR(IF(AND(НачЦ_ИнвП_Дата&lt;=BI$3,КИнвП_Дата&gt;BI$3),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*INDEX(Коэф.закупка_год_огурец[],MATCH($A41,Коэф.закупка_год_огурец[1],0),MATCH(MONTH(BI$3),КЗ!$1:$1,0)),""),0)</f>
        <v>0</v>
      </c>
      <c r="BJ41" s="551" cm="1">
        <f t="array" aca="1" ref="BJ41" ca="1">IFERROR(IF(AND(НачЦ_ИнвП_Дата&lt;=BJ$3,КИнвП_Дата&gt;BJ$3),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*INDEX(Коэф.закупка_год_огурец[],MATCH($A41,Коэф.закупка_год_огурец[1],0),MATCH(MONTH(BJ$3),КЗ!$1:$1,0)),""),0)</f>
        <v>0</v>
      </c>
      <c r="BK41" s="551" cm="1">
        <f t="array" aca="1" ref="BK41" ca="1">IFERROR(IF(AND(НачЦ_ИнвП_Дата&lt;=BK$3,КИнвП_Дата&gt;BK$3),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*INDEX(Коэф.закупка_год_огурец[],MATCH($A41,Коэф.закупка_год_огурец[1],0),MATCH(MONTH(BK$3),КЗ!$1:$1,0)),""),0)</f>
        <v>211.760704</v>
      </c>
      <c r="BL41" s="551" cm="1">
        <f t="array" aca="1" ref="BL41" ca="1">IFERROR(IF(AND(НачЦ_ИнвП_Дата&lt;=BL$3,КИнвП_Дата&gt;BL$3),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*INDEX(Коэф.закупка_год_огурец[],MATCH($A41,Коэф.закупка_год_огурец[1],0),MATCH(MONTH(BL$3),КЗ!$1:$1,0)),""),0)</f>
        <v>0</v>
      </c>
      <c r="BM41" s="551" cm="1">
        <f t="array" aca="1" ref="BM41" ca="1">IFERROR(IF(AND(НачЦ_ИнвП_Дата&lt;=BM$3,КИнвП_Дата&gt;BM$3),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*INDEX(Коэф.закупка_год_огурец[],MATCH($A41,Коэф.закупка_год_огурец[1],0),MATCH(MONTH(BM$3),КЗ!$1:$1,0)),""),0)</f>
        <v>0</v>
      </c>
      <c r="BN41" s="552">
        <f t="shared" ca="1" si="1391"/>
        <v>529.40175999999997</v>
      </c>
      <c r="BO41" s="551" cm="1">
        <f t="array" aca="1" ref="BO41" ca="1">IFERROR(IF(AND(НачЦ_ИнвП_Дата&lt;=BO$3,КИнвП_Дата&gt;BO$3),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*INDEX(Коэф.закупка_год_огурец[],MATCH($A41,Коэф.закупка_год_огурец[1],0),MATCH(MONTH(BO$3),КЗ!$1:$1,0)),""),0)</f>
        <v>0</v>
      </c>
      <c r="BP41" s="551" cm="1">
        <f t="array" aca="1" ref="BP41" ca="1">IFERROR(IF(AND(НачЦ_ИнвП_Дата&lt;=BP$3,КИнвП_Дата&gt;BP$3),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*INDEX(Коэф.закупка_год_огурец[],MATCH($A41,Коэф.закупка_год_огурец[1],0),MATCH(MONTH(BP$3),КЗ!$1:$1,0)),""),0)</f>
        <v>105.880352</v>
      </c>
      <c r="BQ41" s="551" cm="1">
        <f t="array" aca="1" ref="BQ41" ca="1">IFERROR(IF(AND(НачЦ_ИнвП_Дата&lt;=BQ$3,КИнвП_Дата&gt;BQ$3),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*INDEX(Коэф.закупка_год_огурец[],MATCH($A41,Коэф.закупка_год_огурец[1],0),MATCH(MONTH(BQ$3),КЗ!$1:$1,0)),""),0)</f>
        <v>0</v>
      </c>
      <c r="BR41" s="551" cm="1">
        <f t="array" aca="1" ref="BR41" ca="1">IFERROR(IF(AND(НачЦ_ИнвП_Дата&lt;=BR$3,КИнвП_Дата&gt;BR$3),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*INDEX(Коэф.закупка_год_огурец[],MATCH($A41,Коэф.закупка_год_огурец[1],0),MATCH(MONTH(BR$3),КЗ!$1:$1,0)),""),0)</f>
        <v>0</v>
      </c>
      <c r="BS41" s="551" cm="1">
        <f t="array" aca="1" ref="BS41" ca="1">IFERROR(IF(AND(НачЦ_ИнвП_Дата&lt;=BS$3,КИнвП_Дата&gt;BS$3),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*INDEX(Коэф.закупка_год_огурец[],MATCH($A41,Коэф.закупка_год_огурец[1],0),MATCH(MONTH(BS$3),КЗ!$1:$1,0)),""),0)</f>
        <v>211.760704</v>
      </c>
      <c r="BT41" s="551" cm="1">
        <f t="array" aca="1" ref="BT41" ca="1">IFERROR(IF(AND(НачЦ_ИнвП_Дата&lt;=BT$3,КИнвП_Дата&gt;BT$3),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*INDEX(Коэф.закупка_год_огурец[],MATCH($A41,Коэф.закупка_год_огурец[1],0),MATCH(MONTH(BT$3),КЗ!$1:$1,0)),""),0)</f>
        <v>0</v>
      </c>
      <c r="BU41" s="551" cm="1">
        <f t="array" aca="1" ref="BU41" ca="1">IFERROR(IF(AND(НачЦ_ИнвП_Дата&lt;=BU$3,КИнвП_Дата&gt;BU$3),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*INDEX(Коэф.закупка_год_огурец[],MATCH($A41,Коэф.закупка_год_огурец[1],0),MATCH(MONTH(BU$3),КЗ!$1:$1,0)),""),0)</f>
        <v>0</v>
      </c>
      <c r="BV41" s="551" cm="1">
        <f t="array" aca="1" ref="BV41" ca="1">IFERROR(IF(AND(НачЦ_ИнвП_Дата&lt;=BV$3,КИнвП_Дата&gt;BV$3),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*INDEX(Коэф.закупка_год_огурец[],MATCH($A41,Коэф.закупка_год_огурец[1],0),MATCH(MONTH(BV$3),КЗ!$1:$1,0)),""),0)</f>
        <v>0</v>
      </c>
      <c r="BW41" s="551" cm="1">
        <f t="array" aca="1" ref="BW41" ca="1">IFERROR(IF(AND(НачЦ_ИнвП_Дата&lt;=BW$3,КИнвП_Дата&gt;BW$3),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*INDEX(Коэф.закупка_год_огурец[],MATCH($A41,Коэф.закупка_год_огурец[1],0),MATCH(MONTH(BW$3),КЗ!$1:$1,0)),""),0)</f>
        <v>0</v>
      </c>
      <c r="BX41" s="551" cm="1">
        <f t="array" aca="1" ref="BX41" ca="1">IFERROR(IF(AND(НачЦ_ИнвП_Дата&lt;=BX$3,КИнвП_Дата&gt;BX$3),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*INDEX(Коэф.закупка_год_огурец[],MATCH($A41,Коэф.закупка_год_огурец[1],0),MATCH(MONTH(BX$3),КЗ!$1:$1,0)),""),0)</f>
        <v>211.760704</v>
      </c>
      <c r="BY41" s="551" cm="1">
        <f t="array" aca="1" ref="BY41" ca="1">IFERROR(IF(AND(НачЦ_ИнвП_Дата&lt;=BY$3,КИнвП_Дата&gt;BY$3),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*INDEX(Коэф.закупка_год_огурец[],MATCH($A41,Коэф.закупка_год_огурец[1],0),MATCH(MONTH(BY$3),КЗ!$1:$1,0)),""),0)</f>
        <v>0</v>
      </c>
      <c r="BZ41" s="551" cm="1">
        <f t="array" aca="1" ref="BZ41" ca="1">IFERROR(IF(AND(НачЦ_ИнвП_Дата&lt;=BZ$3,КИнвП_Дата&gt;BZ$3),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*INDEX(Коэф.закупка_год_огурец[],MATCH($A41,Коэф.закупка_год_огурец[1],0),MATCH(MONTH(BZ$3),КЗ!$1:$1,0)),""),0)</f>
        <v>0</v>
      </c>
      <c r="CA41" s="552">
        <f t="shared" ca="1" si="1393"/>
        <v>529.40175999999997</v>
      </c>
      <c r="CB41" s="551" cm="1">
        <f t="array" aca="1" ref="CB41" ca="1">IFERROR(IF(AND(НачЦ_ИнвП_Дата&lt;=CB$3,КИнвП_Дата&gt;CB$3),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*INDEX(Коэф.закупка_год_огурец[],MATCH($A41,Коэф.закупка_год_огурец[1],0),MATCH(MONTH(CB$3),КЗ!$1:$1,0)),""),0)</f>
        <v>0</v>
      </c>
      <c r="CC41" s="551" cm="1">
        <f t="array" aca="1" ref="CC41" ca="1">IFERROR(IF(AND(НачЦ_ИнвП_Дата&lt;=CC$3,КИнвП_Дата&gt;CC$3),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*INDEX(Коэф.закупка_год_огурец[],MATCH($A41,Коэф.закупка_год_огурец[1],0),MATCH(MONTH(CC$3),КЗ!$1:$1,0)),""),0)</f>
        <v>105.880352</v>
      </c>
      <c r="CD41" s="551" cm="1">
        <f t="array" aca="1" ref="CD41" ca="1">IFERROR(IF(AND(НачЦ_ИнвП_Дата&lt;=CD$3,КИнвП_Дата&gt;CD$3),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*INDEX(Коэф.закупка_год_огурец[],MATCH($A41,Коэф.закупка_год_огурец[1],0),MATCH(MONTH(CD$3),КЗ!$1:$1,0)),""),0)</f>
        <v>0</v>
      </c>
      <c r="CE41" s="551" cm="1">
        <f t="array" aca="1" ref="CE41" ca="1">IFERROR(IF(AND(НачЦ_ИнвП_Дата&lt;=CE$3,КИнвП_Дата&gt;CE$3),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*INDEX(Коэф.закупка_год_огурец[],MATCH($A41,Коэф.закупка_год_огурец[1],0),MATCH(MONTH(CE$3),КЗ!$1:$1,0)),""),0)</f>
        <v>0</v>
      </c>
      <c r="CF41" s="551" cm="1">
        <f t="array" aca="1" ref="CF41" ca="1">IFERROR(IF(AND(НачЦ_ИнвП_Дата&lt;=CF$3,КИнвП_Дата&gt;CF$3),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*INDEX(Коэф.закупка_год_огурец[],MATCH($A41,Коэф.закупка_год_огурец[1],0),MATCH(MONTH(CF$3),КЗ!$1:$1,0)),""),0)</f>
        <v>211.760704</v>
      </c>
      <c r="CG41" s="551" cm="1">
        <f t="array" aca="1" ref="CG41" ca="1">IFERROR(IF(AND(НачЦ_ИнвП_Дата&lt;=CG$3,КИнвП_Дата&gt;CG$3),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*INDEX(Коэф.закупка_год_огурец[],MATCH($A41,Коэф.закупка_год_огурец[1],0),MATCH(MONTH(CG$3),КЗ!$1:$1,0)),""),0)</f>
        <v>0</v>
      </c>
      <c r="CH41" s="551" cm="1">
        <f t="array" aca="1" ref="CH41" ca="1">IFERROR(IF(AND(НачЦ_ИнвП_Дата&lt;=CH$3,КИнвП_Дата&gt;CH$3),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*INDEX(Коэф.закупка_год_огурец[],MATCH($A41,Коэф.закупка_год_огурец[1],0),MATCH(MONTH(CH$3),КЗ!$1:$1,0)),""),0)</f>
        <v>0</v>
      </c>
      <c r="CI41" s="551" cm="1">
        <f t="array" aca="1" ref="CI41" ca="1">IFERROR(IF(AND(НачЦ_ИнвП_Дата&lt;=CI$3,КИнвП_Дата&gt;CI$3),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*INDEX(Коэф.закупка_год_огурец[],MATCH($A41,Коэф.закупка_год_огурец[1],0),MATCH(MONTH(CI$3),КЗ!$1:$1,0)),""),0)</f>
        <v>0</v>
      </c>
      <c r="CJ41" s="551" cm="1">
        <f t="array" aca="1" ref="CJ41" ca="1">IFERROR(IF(AND(НачЦ_ИнвП_Дата&lt;=CJ$3,КИнвП_Дата&gt;CJ$3),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*INDEX(Коэф.закупка_год_огурец[],MATCH($A41,Коэф.закупка_год_огурец[1],0),MATCH(MONTH(CJ$3),КЗ!$1:$1,0)),""),0)</f>
        <v>0</v>
      </c>
      <c r="CK41" s="551" cm="1">
        <f t="array" aca="1" ref="CK41" ca="1">IFERROR(IF(AND(НачЦ_ИнвП_Дата&lt;=CK$3,КИнвП_Дата&gt;CK$3),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*INDEX(Коэф.закупка_год_огурец[],MATCH($A41,Коэф.закупка_год_огурец[1],0),MATCH(MONTH(CK$3),КЗ!$1:$1,0)),""),0)</f>
        <v>211.760704</v>
      </c>
      <c r="CL41" s="551" cm="1">
        <f t="array" aca="1" ref="CL41" ca="1">IFERROR(IF(AND(НачЦ_ИнвП_Дата&lt;=CL$3,КИнвП_Дата&gt;CL$3),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*INDEX(Коэф.закупка_год_огурец[],MATCH($A41,Коэф.закупка_год_огурец[1],0),MATCH(MONTH(CL$3),КЗ!$1:$1,0)),""),0)</f>
        <v>0</v>
      </c>
      <c r="CM41" s="551" cm="1">
        <f t="array" aca="1" ref="CM41" ca="1">IFERROR(IF(AND(НачЦ_ИнвП_Дата&lt;=CM$3,КИнвП_Дата&gt;CM$3),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*INDEX(Коэф.закупка_год_огурец[],MATCH($A41,Коэф.закупка_год_огурец[1],0),MATCH(MONTH(CM$3),КЗ!$1:$1,0)),""),0)</f>
        <v>0</v>
      </c>
      <c r="CN41" s="552">
        <f t="shared" ca="1" si="1395"/>
        <v>529.40175999999997</v>
      </c>
      <c r="CO41" s="551" cm="1">
        <f t="array" aca="1" ref="CO41" ca="1">IFERROR(IF(AND(НачЦ_ИнвП_Дата&lt;=CO$3,КИнвП_Дата&gt;CO$3),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*INDEX(Коэф.закупка_год_огурец[],MATCH($A41,Коэф.закупка_год_огурец[1],0),MATCH(MONTH(CO$3),КЗ!$1:$1,0)),""),0)</f>
        <v>0</v>
      </c>
      <c r="CP41" s="551" cm="1">
        <f t="array" aca="1" ref="CP41" ca="1">IFERROR(IF(AND(НачЦ_ИнвП_Дата&lt;=CP$3,КИнвП_Дата&gt;CP$3),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*INDEX(Коэф.закупка_год_огурец[],MATCH($A41,Коэф.закупка_год_огурец[1],0),MATCH(MONTH(CP$3),КЗ!$1:$1,0)),""),0)</f>
        <v>105.880352</v>
      </c>
      <c r="CQ41" s="551" cm="1">
        <f t="array" aca="1" ref="CQ41" ca="1">IFERROR(IF(AND(НачЦ_ИнвП_Дата&lt;=CQ$3,КИнвП_Дата&gt;CQ$3),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*INDEX(Коэф.закупка_год_огурец[],MATCH($A41,Коэф.закупка_год_огурец[1],0),MATCH(MONTH(CQ$3),КЗ!$1:$1,0)),""),0)</f>
        <v>0</v>
      </c>
      <c r="CR41" s="551" cm="1">
        <f t="array" aca="1" ref="CR41" ca="1">IFERROR(IF(AND(НачЦ_ИнвП_Дата&lt;=CR$3,КИнвП_Дата&gt;CR$3),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*INDEX(Коэф.закупка_год_огурец[],MATCH($A41,Коэф.закупка_год_огурец[1],0),MATCH(MONTH(CR$3),КЗ!$1:$1,0)),""),0)</f>
        <v>0</v>
      </c>
      <c r="CS41" s="551" cm="1">
        <f t="array" aca="1" ref="CS41" ca="1">IFERROR(IF(AND(НачЦ_ИнвП_Дата&lt;=CS$3,КИнвП_Дата&gt;CS$3),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*INDEX(Коэф.закупка_год_огурец[],MATCH($A41,Коэф.закупка_год_огурец[1],0),MATCH(MONTH(CS$3),КЗ!$1:$1,0)),""),0)</f>
        <v>211.760704</v>
      </c>
      <c r="CT41" s="551" cm="1">
        <f t="array" aca="1" ref="CT41" ca="1">IFERROR(IF(AND(НачЦ_ИнвП_Дата&lt;=CT$3,КИнвП_Дата&gt;CT$3),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*INDEX(Коэф.закупка_год_огурец[],MATCH($A41,Коэф.закупка_год_огурец[1],0),MATCH(MONTH(CT$3),КЗ!$1:$1,0)),""),0)</f>
        <v>0</v>
      </c>
      <c r="CU41" s="551" cm="1">
        <f t="array" aca="1" ref="CU41" ca="1">IFERROR(IF(AND(НачЦ_ИнвП_Дата&lt;=CU$3,КИнвП_Дата&gt;CU$3),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*INDEX(Коэф.закупка_год_огурец[],MATCH($A41,Коэф.закупка_год_огурец[1],0),MATCH(MONTH(CU$3),КЗ!$1:$1,0)),""),0)</f>
        <v>0</v>
      </c>
      <c r="CV41" s="551" cm="1">
        <f t="array" aca="1" ref="CV41" ca="1">IFERROR(IF(AND(НачЦ_ИнвП_Дата&lt;=CV$3,КИнвП_Дата&gt;CV$3),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*INDEX(Коэф.закупка_год_огурец[],MATCH($A41,Коэф.закупка_год_огурец[1],0),MATCH(MONTH(CV$3),КЗ!$1:$1,0)),""),0)</f>
        <v>0</v>
      </c>
      <c r="CW41" s="551" cm="1">
        <f t="array" aca="1" ref="CW41" ca="1">IFERROR(IF(AND(НачЦ_ИнвП_Дата&lt;=CW$3,КИнвП_Дата&gt;CW$3),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*INDEX(Коэф.закупка_год_огурец[],MATCH($A41,Коэф.закупка_год_огурец[1],0),MATCH(MONTH(CW$3),КЗ!$1:$1,0)),""),0)</f>
        <v>0</v>
      </c>
      <c r="CX41" s="551" cm="1">
        <f t="array" aca="1" ref="CX41" ca="1">IFERROR(IF(AND(НачЦ_ИнвП_Дата&lt;=CX$3,КИнвП_Дата&gt;CX$3),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*INDEX(Коэф.закупка_год_огурец[],MATCH($A41,Коэф.закупка_год_огурец[1],0),MATCH(MONTH(CX$3),КЗ!$1:$1,0)),""),0)</f>
        <v>211.760704</v>
      </c>
      <c r="CY41" s="551" cm="1">
        <f t="array" aca="1" ref="CY41" ca="1">IFERROR(IF(AND(НачЦ_ИнвП_Дата&lt;=CY$3,КИнвП_Дата&gt;CY$3),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*INDEX(Коэф.закупка_год_огурец[],MATCH($A41,Коэф.закупка_год_огурец[1],0),MATCH(MONTH(CY$3),КЗ!$1:$1,0)),""),0)</f>
        <v>0</v>
      </c>
      <c r="CZ41" s="551" cm="1">
        <f t="array" aca="1" ref="CZ41" ca="1">IFERROR(IF(AND(НачЦ_ИнвП_Дата&lt;=CZ$3,КИнвП_Дата&gt;CZ$3),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*INDEX(Коэф.закупка_год_огурец[],MATCH($A41,Коэф.закупка_год_огурец[1],0),MATCH(MONTH(CZ$3),КЗ!$1:$1,0)),""),0)</f>
        <v>0</v>
      </c>
      <c r="DA41" s="552">
        <f t="shared" ca="1" si="1397"/>
        <v>529.40175999999997</v>
      </c>
      <c r="DB41" s="551" cm="1">
        <f t="array" aca="1" ref="DB41" ca="1">IFERROR(IF(AND(НачЦ_ИнвП_Дата&lt;=DB$3,КИнвП_Дата&gt;DB$3),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*INDEX(Коэф.закупка_год_огурец[],MATCH($A41,Коэф.закупка_год_огурец[1],0),MATCH(MONTH(DB$3),КЗ!$1:$1,0)),""),0)</f>
        <v>0</v>
      </c>
      <c r="DC41" s="551" cm="1">
        <f t="array" aca="1" ref="DC41" ca="1">IFERROR(IF(AND(НачЦ_ИнвП_Дата&lt;=DC$3,КИнвП_Дата&gt;DC$3),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*INDEX(Коэф.закупка_год_огурец[],MATCH($A41,Коэф.закупка_год_огурец[1],0),MATCH(MONTH(DC$3),КЗ!$1:$1,0)),""),0)</f>
        <v>105.880352</v>
      </c>
      <c r="DD41" s="551" cm="1">
        <f t="array" aca="1" ref="DD41" ca="1">IFERROR(IF(AND(НачЦ_ИнвП_Дата&lt;=DD$3,КИнвП_Дата&gt;DD$3),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*INDEX(Коэф.закупка_год_огурец[],MATCH($A41,Коэф.закупка_год_огурец[1],0),MATCH(MONTH(DD$3),КЗ!$1:$1,0)),""),0)</f>
        <v>0</v>
      </c>
      <c r="DE41" s="551" cm="1">
        <f t="array" aca="1" ref="DE41" ca="1">IFERROR(IF(AND(НачЦ_ИнвП_Дата&lt;=DE$3,КИнвП_Дата&gt;DE$3),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*INDEX(Коэф.закупка_год_огурец[],MATCH($A41,Коэф.закупка_год_огурец[1],0),MATCH(MONTH(DE$3),КЗ!$1:$1,0)),""),0)</f>
        <v>0</v>
      </c>
      <c r="DF41" s="551" cm="1">
        <f t="array" aca="1" ref="DF41" ca="1">IFERROR(IF(AND(НачЦ_ИнвП_Дата&lt;=DF$3,КИнвП_Дата&gt;DF$3),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*INDEX(Коэф.закупка_год_огурец[],MATCH($A41,Коэф.закупка_год_огурец[1],0),MATCH(MONTH(DF$3),КЗ!$1:$1,0)),""),0)</f>
        <v>211.760704</v>
      </c>
      <c r="DG41" s="551" cm="1">
        <f t="array" aca="1" ref="DG41" ca="1">IFERROR(IF(AND(НачЦ_ИнвП_Дата&lt;=DG$3,КИнвП_Дата&gt;DG$3),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*INDEX(Коэф.закупка_год_огурец[],MATCH($A41,Коэф.закупка_год_огурец[1],0),MATCH(MONTH(DG$3),КЗ!$1:$1,0)),""),0)</f>
        <v>0</v>
      </c>
      <c r="DH41" s="551" cm="1">
        <f t="array" aca="1" ref="DH41" ca="1">IFERROR(IF(AND(НачЦ_ИнвП_Дата&lt;=DH$3,КИнвП_Дата&gt;DH$3),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*INDEX(Коэф.закупка_год_огурец[],MATCH($A41,Коэф.закупка_год_огурец[1],0),MATCH(MONTH(DH$3),КЗ!$1:$1,0)),""),0)</f>
        <v>0</v>
      </c>
      <c r="DI41" s="551" cm="1">
        <f t="array" aca="1" ref="DI41" ca="1">IFERROR(IF(AND(НачЦ_ИнвП_Дата&lt;=DI$3,КИнвП_Дата&gt;DI$3),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*INDEX(Коэф.закупка_год_огурец[],MATCH($A41,Коэф.закупка_год_огурец[1],0),MATCH(MONTH(DI$3),КЗ!$1:$1,0)),""),0)</f>
        <v>0</v>
      </c>
      <c r="DJ41" s="551" cm="1">
        <f t="array" aca="1" ref="DJ41" ca="1">IFERROR(IF(AND(НачЦ_ИнвП_Дата&lt;=DJ$3,КИнвП_Дата&gt;DJ$3),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*INDEX(Коэф.закупка_год_огурец[],MATCH($A41,Коэф.закупка_год_огурец[1],0),MATCH(MONTH(DJ$3),КЗ!$1:$1,0)),""),0)</f>
        <v>0</v>
      </c>
      <c r="DK41" s="551" cm="1">
        <f t="array" aca="1" ref="DK41" ca="1">IFERROR(IF(AND(НачЦ_ИнвП_Дата&lt;=DK$3,КИнвП_Дата&gt;DK$3),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*INDEX(Коэф.закупка_год_огурец[],MATCH($A41,Коэф.закупка_год_огурец[1],0),MATCH(MONTH(DK$3),КЗ!$1:$1,0)),""),0)</f>
        <v>211.760704</v>
      </c>
      <c r="DL41" s="551" cm="1">
        <f t="array" aca="1" ref="DL41" ca="1">IFERROR(IF(AND(НачЦ_ИнвП_Дата&lt;=DL$3,КИнвП_Дата&gt;DL$3),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*INDEX(Коэф.закупка_год_огурец[],MATCH($A41,Коэф.закупка_год_огурец[1],0),MATCH(MONTH(DL$3),КЗ!$1:$1,0)),""),0)</f>
        <v>0</v>
      </c>
      <c r="DM41" s="551" cm="1">
        <f t="array" aca="1" ref="DM41" ca="1">IFERROR(IF(AND(НачЦ_ИнвП_Дата&lt;=DM$3,КИнвП_Дата&gt;DM$3),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*INDEX(Коэф.закупка_год_огурец[],MATCH($A41,Коэф.закупка_год_огурец[1],0),MATCH(MONTH(DM$3),КЗ!$1:$1,0)),""),0)</f>
        <v>0</v>
      </c>
      <c r="DN41" s="552">
        <f t="shared" ca="1" si="1399"/>
        <v>529.40175999999997</v>
      </c>
      <c r="DO41" s="551" cm="1">
        <f t="array" aca="1" ref="DO41" ca="1">IFERROR(IF(AND(НачЦ_ИнвП_Дата&lt;=DO$3,КИнвП_Дата&gt;DO$3),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*INDEX(Коэф.закупка_год_огурец[],MATCH($A41,Коэф.закупка_год_огурец[1],0),MATCH(MONTH(DO$3),КЗ!$1:$1,0)),""),0)</f>
        <v>0</v>
      </c>
      <c r="DP41" s="551" cm="1">
        <f t="array" aca="1" ref="DP41" ca="1">IFERROR(IF(AND(НачЦ_ИнвП_Дата&lt;=DP$3,КИнвП_Дата&gt;DP$3),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*INDEX(Коэф.закупка_год_огурец[],MATCH($A41,Коэф.закупка_год_огурец[1],0),MATCH(MONTH(DP$3),КЗ!$1:$1,0)),""),0)</f>
        <v>105.880352</v>
      </c>
      <c r="DQ41" s="551" cm="1">
        <f t="array" aca="1" ref="DQ41" ca="1">IFERROR(IF(AND(НачЦ_ИнвП_Дата&lt;=DQ$3,КИнвП_Дата&gt;DQ$3),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*INDEX(Коэф.закупка_год_огурец[],MATCH($A41,Коэф.закупка_год_огурец[1],0),MATCH(MONTH(DQ$3),КЗ!$1:$1,0)),""),0)</f>
        <v>0</v>
      </c>
      <c r="DR41" s="551" cm="1">
        <f t="array" aca="1" ref="DR41" ca="1">IFERROR(IF(AND(НачЦ_ИнвП_Дата&lt;=DR$3,КИнвП_Дата&gt;DR$3),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*INDEX(Коэф.закупка_год_огурец[],MATCH($A41,Коэф.закупка_год_огурец[1],0),MATCH(MONTH(DR$3),КЗ!$1:$1,0)),""),0)</f>
        <v>0</v>
      </c>
      <c r="DS41" s="551" cm="1">
        <f t="array" aca="1" ref="DS41" ca="1">IFERROR(IF(AND(НачЦ_ИнвП_Дата&lt;=DS$3,КИнвП_Дата&gt;DS$3),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*INDEX(Коэф.закупка_год_огурец[],MATCH($A41,Коэф.закупка_год_огурец[1],0),MATCH(MONTH(DS$3),КЗ!$1:$1,0)),""),0)</f>
        <v>211.760704</v>
      </c>
      <c r="DT41" s="551" cm="1">
        <f t="array" aca="1" ref="DT41" ca="1">IFERROR(IF(AND(НачЦ_ИнвП_Дата&lt;=DT$3,КИнвП_Дата&gt;DT$3),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*INDEX(Коэф.закупка_год_огурец[],MATCH($A41,Коэф.закупка_год_огурец[1],0),MATCH(MONTH(DT$3),КЗ!$1:$1,0)),""),0)</f>
        <v>0</v>
      </c>
      <c r="DU41" s="551" cm="1">
        <f t="array" aca="1" ref="DU41" ca="1">IFERROR(IF(AND(НачЦ_ИнвП_Дата&lt;=DU$3,КИнвП_Дата&gt;DU$3),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*INDEX(Коэф.закупка_год_огурец[],MATCH($A41,Коэф.закупка_год_огурец[1],0),MATCH(MONTH(DU$3),КЗ!$1:$1,0)),""),0)</f>
        <v>0</v>
      </c>
      <c r="DV41" s="551" cm="1">
        <f t="array" aca="1" ref="DV41" ca="1">IFERROR(IF(AND(НачЦ_ИнвП_Дата&lt;=DV$3,КИнвП_Дата&gt;DV$3),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*INDEX(Коэф.закупка_год_огурец[],MATCH($A41,Коэф.закупка_год_огурец[1],0),MATCH(MONTH(DV$3),КЗ!$1:$1,0)),""),0)</f>
        <v>0</v>
      </c>
      <c r="DW41" s="551" cm="1">
        <f t="array" aca="1" ref="DW41" ca="1">IFERROR(IF(AND(НачЦ_ИнвП_Дата&lt;=DW$3,КИнвП_Дата&gt;DW$3),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*INDEX(Коэф.закупка_год_огурец[],MATCH($A41,Коэф.закупка_год_огурец[1],0),MATCH(MONTH(DW$3),КЗ!$1:$1,0)),""),0)</f>
        <v>0</v>
      </c>
      <c r="DX41" s="551" cm="1">
        <f t="array" aca="1" ref="DX41" ca="1">IFERROR(IF(AND(НачЦ_ИнвП_Дата&lt;=DX$3,КИнвП_Дата&gt;DX$3),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*INDEX(Коэф.закупка_год_огурец[],MATCH($A41,Коэф.закупка_год_огурец[1],0),MATCH(MONTH(DX$3),КЗ!$1:$1,0)),""),0)</f>
        <v>211.760704</v>
      </c>
      <c r="DY41" s="551" cm="1">
        <f t="array" aca="1" ref="DY41" ca="1">IFERROR(IF(AND(НачЦ_ИнвП_Дата&lt;=DY$3,КИнвП_Дата&gt;DY$3),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*INDEX(Коэф.закупка_год_огурец[],MATCH($A41,Коэф.закупка_год_огурец[1],0),MATCH(MONTH(DY$3),КЗ!$1:$1,0)),""),0)</f>
        <v>0</v>
      </c>
      <c r="DZ41" s="551" cm="1">
        <f t="array" aca="1" ref="DZ41" ca="1">IFERROR(IF(AND(НачЦ_ИнвП_Дата&lt;=DZ$3,КИнвП_Дата&gt;DZ$3),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*INDEX(Коэф.закупка_год_огурец[],MATCH($A41,Коэф.закупка_год_огурец[1],0),MATCH(MONTH(DZ$3),КЗ!$1:$1,0)),""),0)</f>
        <v>0</v>
      </c>
      <c r="EA41" s="552">
        <f t="shared" ca="1" si="1401"/>
        <v>529.40175999999997</v>
      </c>
      <c r="EB41" s="551" cm="1">
        <f t="array" aca="1" ref="EB41" ca="1">IFERROR(IF(AND(НачЦ_ИнвП_Дата&lt;=EB$3,КИнвП_Дата&gt;EB$3),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*INDEX(Коэф.закупка_год_огурец[],MATCH($A41,Коэф.закупка_год_огурец[1],0),MATCH(MONTH(EB$3),КЗ!$1:$1,0)),""),0)</f>
        <v>0</v>
      </c>
      <c r="EC41" s="551" cm="1">
        <f t="array" aca="1" ref="EC41" ca="1">IFERROR(IF(AND(НачЦ_ИнвП_Дата&lt;=EC$3,КИнвП_Дата&gt;EC$3),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*INDEX(Коэф.закупка_год_огурец[],MATCH($A41,Коэф.закупка_год_огурец[1],0),MATCH(MONTH(EC$3),КЗ!$1:$1,0)),""),0)</f>
        <v>105.880352</v>
      </c>
      <c r="ED41" s="551" cm="1">
        <f t="array" aca="1" ref="ED41" ca="1">IFERROR(IF(AND(НачЦ_ИнвП_Дата&lt;=ED$3,КИнвП_Дата&gt;ED$3),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*INDEX(Коэф.закупка_год_огурец[],MATCH($A41,Коэф.закупка_год_огурец[1],0),MATCH(MONTH(ED$3),КЗ!$1:$1,0)),""),0)</f>
        <v>0</v>
      </c>
      <c r="EE41" s="551" cm="1">
        <f t="array" aca="1" ref="EE41" ca="1">IFERROR(IF(AND(НачЦ_ИнвП_Дата&lt;=EE$3,КИнвП_Дата&gt;EE$3),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*INDEX(Коэф.закупка_год_огурец[],MATCH($A41,Коэф.закупка_год_огурец[1],0),MATCH(MONTH(EE$3),КЗ!$1:$1,0)),""),0)</f>
        <v>0</v>
      </c>
      <c r="EF41" s="551" cm="1">
        <f t="array" aca="1" ref="EF41" ca="1">IFERROR(IF(AND(НачЦ_ИнвП_Дата&lt;=EF$3,КИнвП_Дата&gt;EF$3),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*INDEX(Коэф.закупка_год_огурец[],MATCH($A41,Коэф.закупка_год_огурец[1],0),MATCH(MONTH(EF$3),КЗ!$1:$1,0)),""),0)</f>
        <v>211.760704</v>
      </c>
      <c r="EG41" s="551" cm="1">
        <f t="array" aca="1" ref="EG41" ca="1">IFERROR(IF(AND(НачЦ_ИнвП_Дата&lt;=EG$3,КИнвП_Дата&gt;EG$3),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*INDEX(Коэф.закупка_год_огурец[],MATCH($A41,Коэф.закупка_год_огурец[1],0),MATCH(MONTH(EG$3),КЗ!$1:$1,0)),""),0)</f>
        <v>0</v>
      </c>
      <c r="EH41" s="551" cm="1">
        <f t="array" aca="1" ref="EH41" ca="1">IFERROR(IF(AND(НачЦ_ИнвП_Дата&lt;=EH$3,КИнвП_Дата&gt;EH$3),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*INDEX(Коэф.закупка_год_огурец[],MATCH($A41,Коэф.закупка_год_огурец[1],0),MATCH(MONTH(EH$3),КЗ!$1:$1,0)),""),0)</f>
        <v>0</v>
      </c>
      <c r="EI41" s="551" cm="1">
        <f t="array" aca="1" ref="EI41" ca="1">IFERROR(IF(AND(НачЦ_ИнвП_Дата&lt;=EI$3,КИнвП_Дата&gt;EI$3),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*INDEX(Коэф.закупка_год_огурец[],MATCH($A41,Коэф.закупка_год_огурец[1],0),MATCH(MONTH(EI$3),КЗ!$1:$1,0)),""),0)</f>
        <v>0</v>
      </c>
      <c r="EJ41" s="551" cm="1">
        <f t="array" aca="1" ref="EJ41" ca="1">IFERROR(IF(AND(НачЦ_ИнвП_Дата&lt;=EJ$3,КИнвП_Дата&gt;EJ$3),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*INDEX(Коэф.закупка_год_огурец[],MATCH($A41,Коэф.закупка_год_огурец[1],0),MATCH(MONTH(EJ$3),КЗ!$1:$1,0)),""),0)</f>
        <v>0</v>
      </c>
      <c r="EK41" s="551" cm="1">
        <f t="array" aca="1" ref="EK41" ca="1">IFERROR(IF(AND(НачЦ_ИнвП_Дата&lt;=EK$3,КИнвП_Дата&gt;EK$3),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*INDEX(Коэф.закупка_год_огурец[],MATCH($A41,Коэф.закупка_год_огурец[1],0),MATCH(MONTH(EK$3),КЗ!$1:$1,0)),""),0)</f>
        <v>211.760704</v>
      </c>
      <c r="EL41" s="551" cm="1">
        <f t="array" aca="1" ref="EL41" ca="1">IFERROR(IF(AND(НачЦ_ИнвП_Дата&lt;=EL$3,КИнвП_Дата&gt;EL$3),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*INDEX(Коэф.закупка_год_огурец[],MATCH($A41,Коэф.закупка_год_огурец[1],0),MATCH(MONTH(EL$3),КЗ!$1:$1,0)),""),0)</f>
        <v>0</v>
      </c>
      <c r="EM41" s="551" cm="1">
        <f t="array" aca="1" ref="EM41" ca="1">IFERROR(IF(AND(НачЦ_ИнвП_Дата&lt;=EM$3,КИнвП_Дата&gt;EM$3),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*INDEX(Коэф.закупка_год_огурец[],MATCH($A41,Коэф.закупка_год_огурец[1],0),MATCH(MONTH(EM$3),КЗ!$1:$1,0)),""),0)</f>
        <v>0</v>
      </c>
      <c r="EN41" s="552">
        <f t="shared" ca="1" si="1403"/>
        <v>529.40175999999997</v>
      </c>
      <c r="EO41" s="551" cm="1">
        <f t="array" aca="1" ref="EO41" ca="1">IFERROR(IF(AND(НачЦ_ИнвП_Дата&lt;=EO$3,КИнвП_Дата&gt;EO$3),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*INDEX(Коэф.закупка_год_огурец[],MATCH($A41,Коэф.закупка_год_огурец[1],0),MATCH(MONTH(EO$3),КЗ!$1:$1,0)),""),0)</f>
        <v>0</v>
      </c>
      <c r="EP41" s="551" cm="1">
        <f t="array" aca="1" ref="EP41" ca="1">IFERROR(IF(AND(НачЦ_ИнвП_Дата&lt;=EP$3,КИнвП_Дата&gt;EP$3),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*INDEX(Коэф.закупка_год_огурец[],MATCH($A41,Коэф.закупка_год_огурец[1],0),MATCH(MONTH(EP$3),КЗ!$1:$1,0)),""),0)</f>
        <v>105.880352</v>
      </c>
      <c r="EQ41" s="551" cm="1">
        <f t="array" aca="1" ref="EQ41" ca="1">IFERROR(IF(AND(НачЦ_ИнвП_Дата&lt;=EQ$3,КИнвП_Дата&gt;EQ$3),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*INDEX(Коэф.закупка_год_огурец[],MATCH($A41,Коэф.закупка_год_огурец[1],0),MATCH(MONTH(EQ$3),КЗ!$1:$1,0)),""),0)</f>
        <v>0</v>
      </c>
      <c r="ER41" s="551" cm="1">
        <f t="array" aca="1" ref="ER41" ca="1">IFERROR(IF(AND(НачЦ_ИнвП_Дата&lt;=ER$3,КИнвП_Дата&gt;ER$3),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*INDEX(Коэф.закупка_год_огурец[],MATCH($A41,Коэф.закупка_год_огурец[1],0),MATCH(MONTH(ER$3),КЗ!$1:$1,0)),""),0)</f>
        <v>0</v>
      </c>
      <c r="ES41" s="551" cm="1">
        <f t="array" aca="1" ref="ES41" ca="1">IFERROR(IF(AND(НачЦ_ИнвП_Дата&lt;=ES$3,КИнвП_Дата&gt;ES$3),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*INDEX(Коэф.закупка_год_огурец[],MATCH($A41,Коэф.закупка_год_огурец[1],0),MATCH(MONTH(ES$3),КЗ!$1:$1,0)),""),0)</f>
        <v>211.760704</v>
      </c>
      <c r="ET41" s="551" cm="1">
        <f t="array" aca="1" ref="ET41" ca="1">IFERROR(IF(AND(НачЦ_ИнвП_Дата&lt;=ET$3,КИнвП_Дата&gt;ET$3),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*INDEX(Коэф.закупка_год_огурец[],MATCH($A41,Коэф.закупка_год_огурец[1],0),MATCH(MONTH(ET$3),КЗ!$1:$1,0)),""),0)</f>
        <v>0</v>
      </c>
      <c r="EU41" s="551" cm="1">
        <f t="array" aca="1" ref="EU41" ca="1">IFERROR(IF(AND(НачЦ_ИнвП_Дата&lt;=EU$3,КИнвП_Дата&gt;EU$3),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*INDEX(Коэф.закупка_год_огурец[],MATCH($A41,Коэф.закупка_год_огурец[1],0),MATCH(MONTH(EU$3),КЗ!$1:$1,0)),""),0)</f>
        <v>0</v>
      </c>
      <c r="EV41" s="551" cm="1">
        <f t="array" aca="1" ref="EV41" ca="1">IFERROR(IF(AND(НачЦ_ИнвП_Дата&lt;=EV$3,КИнвП_Дата&gt;EV$3),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*INDEX(Коэф.закупка_год_огурец[],MATCH($A41,Коэф.закупка_год_огурец[1],0),MATCH(MONTH(EV$3),КЗ!$1:$1,0)),""),0)</f>
        <v>0</v>
      </c>
      <c r="EW41" s="551" cm="1">
        <f t="array" aca="1" ref="EW41" ca="1">IFERROR(IF(AND(НачЦ_ИнвП_Дата&lt;=EW$3,КИнвП_Дата&gt;EW$3),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*INDEX(Коэф.закупка_год_огурец[],MATCH($A41,Коэф.закупка_год_огурец[1],0),MATCH(MONTH(EW$3),КЗ!$1:$1,0)),""),0)</f>
        <v>0</v>
      </c>
      <c r="EX41" s="551" cm="1">
        <f t="array" aca="1" ref="EX41" ca="1">IFERROR(IF(AND(НачЦ_ИнвП_Дата&lt;=EX$3,КИнвП_Дата&gt;EX$3),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*INDEX(Коэф.закупка_год_огурец[],MATCH($A41,Коэф.закупка_год_огурец[1],0),MATCH(MONTH(EX$3),КЗ!$1:$1,0)),""),0)</f>
        <v>211.760704</v>
      </c>
      <c r="EY41" s="551" cm="1">
        <f t="array" aca="1" ref="EY41" ca="1">IFERROR(IF(AND(НачЦ_ИнвП_Дата&lt;=EY$3,КИнвП_Дата&gt;EY$3),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*INDEX(Коэф.закупка_год_огурец[],MATCH($A41,Коэф.закупка_год_огурец[1],0),MATCH(MONTH(EY$3),КЗ!$1:$1,0)),""),0)</f>
        <v>0</v>
      </c>
      <c r="EZ41" s="551" cm="1">
        <f t="array" aca="1" ref="EZ41" ca="1">IFERROR(IF(AND(НачЦ_ИнвП_Дата&lt;=EZ$3,КИнвП_Дата&gt;EZ$3),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*INDEX(Коэф.закупка_год_огурец[],MATCH($A41,Коэф.закупка_год_огурец[1],0),MATCH(MONTH(EZ$3),КЗ!$1:$1,0)),""),0)</f>
        <v>0</v>
      </c>
      <c r="FA41" s="552">
        <f t="shared" ca="1" si="1405"/>
        <v>529.40175999999997</v>
      </c>
      <c r="FB41" s="551" cm="1">
        <f t="array" aca="1" ref="FB41" ca="1">IFERROR(IF(AND(НачЦ_ИнвП_Дата&lt;=FB$3,КИнвП_Дата&gt;FB$3),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*INDEX(Коэф.закупка_год_огурец[],MATCH($A41,Коэф.закупка_год_огурец[1],0),MATCH(MONTH(FB$3),КЗ!$1:$1,0)),""),0)</f>
        <v>0</v>
      </c>
      <c r="FC41" s="551" cm="1">
        <f t="array" aca="1" ref="FC41" ca="1">IFERROR(IF(AND(НачЦ_ИнвП_Дата&lt;=FC$3,КИнвП_Дата&gt;FC$3),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*INDEX(Коэф.закупка_год_огурец[],MATCH($A41,Коэф.закупка_год_огурец[1],0),MATCH(MONTH(FC$3),КЗ!$1:$1,0)),""),0)</f>
        <v>105.880352</v>
      </c>
      <c r="FD41" s="551" cm="1">
        <f t="array" aca="1" ref="FD41" ca="1">IFERROR(IF(AND(НачЦ_ИнвП_Дата&lt;=FD$3,КИнвП_Дата&gt;FD$3),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*INDEX(Коэф.закупка_год_огурец[],MATCH($A41,Коэф.закупка_год_огурец[1],0),MATCH(MONTH(FD$3),КЗ!$1:$1,0)),""),0)</f>
        <v>0</v>
      </c>
      <c r="FE41" s="551" cm="1">
        <f t="array" aca="1" ref="FE41" ca="1">IFERROR(IF(AND(НачЦ_ИнвП_Дата&lt;=FE$3,КИнвП_Дата&gt;FE$3),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*INDEX(Коэф.закупка_год_огурец[],MATCH($A41,Коэф.закупка_год_огурец[1],0),MATCH(MONTH(FE$3),КЗ!$1:$1,0)),""),0)</f>
        <v>0</v>
      </c>
      <c r="FF41" s="551" cm="1">
        <f t="array" aca="1" ref="FF41" ca="1">IFERROR(IF(AND(НачЦ_ИнвП_Дата&lt;=FF$3,КИнвП_Дата&gt;FF$3),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*INDEX(Коэф.закупка_год_огурец[],MATCH($A41,Коэф.закупка_год_огурец[1],0),MATCH(MONTH(FF$3),КЗ!$1:$1,0)),""),0)</f>
        <v>211.760704</v>
      </c>
      <c r="FG41" s="551" cm="1">
        <f t="array" aca="1" ref="FG41" ca="1">IFERROR(IF(AND(НачЦ_ИнвП_Дата&lt;=FG$3,КИнвП_Дата&gt;FG$3),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*INDEX(Коэф.закупка_год_огурец[],MATCH($A41,Коэф.закупка_год_огурец[1],0),MATCH(MONTH(FG$3),КЗ!$1:$1,0)),""),0)</f>
        <v>0</v>
      </c>
      <c r="FH41" s="551" cm="1">
        <f t="array" aca="1" ref="FH41" ca="1">IFERROR(IF(AND(НачЦ_ИнвП_Дата&lt;=FH$3,КИнвП_Дата&gt;FH$3),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*INDEX(Коэф.закупка_год_огурец[],MATCH($A41,Коэф.закупка_год_огурец[1],0),MATCH(MONTH(FH$3),КЗ!$1:$1,0)),""),0)</f>
        <v>0</v>
      </c>
      <c r="FI41" s="551" cm="1">
        <f t="array" aca="1" ref="FI41" ca="1">IFERROR(IF(AND(НачЦ_ИнвП_Дата&lt;=FI$3,КИнвП_Дата&gt;FI$3),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*INDEX(Коэф.закупка_год_огурец[],MATCH($A41,Коэф.закупка_год_огурец[1],0),MATCH(MONTH(FI$3),КЗ!$1:$1,0)),""),0)</f>
        <v>0</v>
      </c>
      <c r="FJ41" s="551" cm="1">
        <f t="array" aca="1" ref="FJ41" ca="1">IFERROR(IF(AND(НачЦ_ИнвП_Дата&lt;=FJ$3,КИнвП_Дата&gt;FJ$3),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*INDEX(Коэф.закупка_год_огурец[],MATCH($A41,Коэф.закупка_год_огурец[1],0),MATCH(MONTH(FJ$3),КЗ!$1:$1,0)),""),0)</f>
        <v>0</v>
      </c>
      <c r="FK41" s="551" cm="1">
        <f t="array" aca="1" ref="FK41" ca="1">IFERROR(IF(AND(НачЦ_ИнвП_Дата&lt;=FK$3,КИнвП_Дата&gt;FK$3),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*INDEX(Коэф.закупка_год_огурец[],MATCH($A41,Коэф.закупка_год_огурец[1],0),MATCH(MONTH(FK$3),КЗ!$1:$1,0)),""),0)</f>
        <v>211.760704</v>
      </c>
      <c r="FL41" s="551" cm="1">
        <f t="array" aca="1" ref="FL41" ca="1">IFERROR(IF(AND(НачЦ_ИнвП_Дата&lt;=FL$3,КИнвП_Дата&gt;FL$3),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*INDEX(Коэф.закупка_год_огурец[],MATCH($A41,Коэф.закупка_год_огурец[1],0),MATCH(MONTH(FL$3),КЗ!$1:$1,0)),""),0)</f>
        <v>0</v>
      </c>
      <c r="FM41" s="551" cm="1">
        <f t="array" aca="1" ref="FM41" ca="1">IFERROR(IF(AND(НачЦ_ИнвП_Дата&lt;=FM$3,КИнвП_Дата&gt;FM$3),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*INDEX(Коэф.закупка_год_огурец[],MATCH($A41,Коэф.закупка_год_огурец[1],0),MATCH(MONTH(FM$3),КЗ!$1:$1,0)),""),0)</f>
        <v>0</v>
      </c>
      <c r="FN41" s="552">
        <f t="shared" ca="1" si="1407"/>
        <v>529.40175999999997</v>
      </c>
      <c r="FO41" s="551" cm="1">
        <f t="array" aca="1" ref="FO41" ca="1">IFERROR(IF(AND(НачЦ_ИнвП_Дата&lt;=FO$3,КИнвП_Дата&gt;FO$3),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*INDEX(Коэф.закупка_год_огурец[],MATCH($A41,Коэф.закупка_год_огурец[1],0),MATCH(MONTH(FO$3),КЗ!$1:$1,0)),""),0)</f>
        <v>0</v>
      </c>
      <c r="FP41" s="551" cm="1">
        <f t="array" aca="1" ref="FP41" ca="1">IFERROR(IF(AND(НачЦ_ИнвП_Дата&lt;=FP$3,КИнвП_Дата&gt;FP$3),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*INDEX(Коэф.закупка_год_огурец[],MATCH($A41,Коэф.закупка_год_огурец[1],0),MATCH(MONTH(FP$3),КЗ!$1:$1,0)),""),0)</f>
        <v>105.880352</v>
      </c>
      <c r="FQ41" s="551" cm="1">
        <f t="array" aca="1" ref="FQ41" ca="1">IFERROR(IF(AND(НачЦ_ИнвП_Дата&lt;=FQ$3,КИнвП_Дата&gt;FQ$3),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*INDEX(Коэф.закупка_год_огурец[],MATCH($A41,Коэф.закупка_год_огурец[1],0),MATCH(MONTH(FQ$3),КЗ!$1:$1,0)),""),0)</f>
        <v>0</v>
      </c>
      <c r="FR41" s="551" cm="1">
        <f t="array" aca="1" ref="FR41" ca="1">IFERROR(IF(AND(НачЦ_ИнвП_Дата&lt;=FR$3,КИнвП_Дата&gt;FR$3),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*INDEX(Коэф.закупка_год_огурец[],MATCH($A41,Коэф.закупка_год_огурец[1],0),MATCH(MONTH(FR$3),КЗ!$1:$1,0)),""),0)</f>
        <v>0</v>
      </c>
      <c r="FS41" s="551" cm="1">
        <f t="array" aca="1" ref="FS41" ca="1">IFERROR(IF(AND(НачЦ_ИнвП_Дата&lt;=FS$3,КИнвП_Дата&gt;FS$3),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*INDEX(Коэф.закупка_год_огурец[],MATCH($A41,Коэф.закупка_год_огурец[1],0),MATCH(MONTH(FS$3),КЗ!$1:$1,0)),""),0)</f>
        <v>211.760704</v>
      </c>
      <c r="FT41" s="551" cm="1">
        <f t="array" aca="1" ref="FT41" ca="1">IFERROR(IF(AND(НачЦ_ИнвП_Дата&lt;=FT$3,КИнвП_Дата&gt;FT$3),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*INDEX(Коэф.закупка_год_огурец[],MATCH($A41,Коэф.закупка_год_огурец[1],0),MATCH(MONTH(FT$3),КЗ!$1:$1,0)),""),0)</f>
        <v>0</v>
      </c>
      <c r="FU41" s="551" cm="1">
        <f t="array" aca="1" ref="FU41" ca="1">IFERROR(IF(AND(НачЦ_ИнвП_Дата&lt;=FU$3,КИнвП_Дата&gt;FU$3),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*INDEX(Коэф.закупка_год_огурец[],MATCH($A41,Коэф.закупка_год_огурец[1],0),MATCH(MONTH(FU$3),КЗ!$1:$1,0)),""),0)</f>
        <v>0</v>
      </c>
      <c r="FV41" s="551" cm="1">
        <f t="array" aca="1" ref="FV41" ca="1">IFERROR(IF(AND(НачЦ_ИнвП_Дата&lt;=FV$3,КИнвП_Дата&gt;FV$3),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*INDEX(Коэф.закупка_год_огурец[],MATCH($A41,Коэф.закупка_год_огурец[1],0),MATCH(MONTH(FV$3),КЗ!$1:$1,0)),""),0)</f>
        <v>0</v>
      </c>
      <c r="FW41" s="551" cm="1">
        <f t="array" aca="1" ref="FW41" ca="1">IFERROR(IF(AND(НачЦ_ИнвП_Дата&lt;=FW$3,КИнвП_Дата&gt;FW$3),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*INDEX(Коэф.закупка_год_огурец[],MATCH($A41,Коэф.закупка_год_огурец[1],0),MATCH(MONTH(FW$3),КЗ!$1:$1,0)),""),0)</f>
        <v>0</v>
      </c>
      <c r="FX41" s="551" cm="1">
        <f t="array" aca="1" ref="FX41" ca="1">IFERROR(IF(AND(НачЦ_ИнвП_Дата&lt;=FX$3,КИнвП_Дата&gt;FX$3),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*INDEX(Коэф.закупка_год_огурец[],MATCH($A41,Коэф.закупка_год_огурец[1],0),MATCH(MONTH(FX$3),КЗ!$1:$1,0)),""),0)</f>
        <v>211.760704</v>
      </c>
      <c r="FY41" s="551" cm="1">
        <f t="array" aca="1" ref="FY41" ca="1">IFERROR(IF(AND(НачЦ_ИнвП_Дата&lt;=FY$3,КИнвП_Дата&gt;FY$3),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*INDEX(Коэф.закупка_год_огурец[],MATCH($A41,Коэф.закупка_год_огурец[1],0),MATCH(MONTH(FY$3),КЗ!$1:$1,0)),""),0)</f>
        <v>0</v>
      </c>
      <c r="FZ41" s="551" cm="1">
        <f t="array" aca="1" ref="FZ41" ca="1">IFERROR(IF(AND(НачЦ_ИнвП_Дата&lt;=FZ$3,КИнвП_Дата&gt;FZ$3),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*INDEX(Коэф.закупка_год_огурец[],MATCH($A41,Коэф.закупка_год_огурец[1],0),MATCH(MONTH(FZ$3),КЗ!$1:$1,0)),""),0)</f>
        <v>0</v>
      </c>
      <c r="GA41" s="552">
        <f t="shared" ca="1" si="1409"/>
        <v>529.40175999999997</v>
      </c>
      <c r="GB41" s="551" cm="1">
        <f t="array" aca="1" ref="GB41" ca="1">IFERROR(IF(AND(НачЦ_ИнвП_Дата&lt;=GB$3,КИнвП_Дата&gt;GB$3),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*INDEX(Коэф.закупка_год_огурец[],MATCH($A41,Коэф.закупка_год_огурец[1],0),MATCH(MONTH(GB$3),КЗ!$1:$1,0)),""),0)</f>
        <v>0</v>
      </c>
      <c r="GC41" s="551" cm="1">
        <f t="array" aca="1" ref="GC41" ca="1">IFERROR(IF(AND(НачЦ_ИнвП_Дата&lt;=GC$3,КИнвП_Дата&gt;GC$3),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*INDEX(Коэф.закупка_год_огурец[],MATCH($A41,Коэф.закупка_год_огурец[1],0),MATCH(MONTH(GC$3),КЗ!$1:$1,0)),""),0)</f>
        <v>105.880352</v>
      </c>
      <c r="GD41" s="551" cm="1">
        <f t="array" aca="1" ref="GD41" ca="1">IFERROR(IF(AND(НачЦ_ИнвП_Дата&lt;=GD$3,КИнвП_Дата&gt;GD$3),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*INDEX(Коэф.закупка_год_огурец[],MATCH($A41,Коэф.закупка_год_огурец[1],0),MATCH(MONTH(GD$3),КЗ!$1:$1,0)),""),0)</f>
        <v>0</v>
      </c>
      <c r="GE41" s="551" cm="1">
        <f t="array" aca="1" ref="GE41" ca="1">IFERROR(IF(AND(НачЦ_ИнвП_Дата&lt;=GE$3,КИнвП_Дата&gt;GE$3),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*INDEX(Коэф.закупка_год_огурец[],MATCH($A41,Коэф.закупка_год_огурец[1],0),MATCH(MONTH(GE$3),КЗ!$1:$1,0)),""),0)</f>
        <v>0</v>
      </c>
      <c r="GF41" s="551" cm="1">
        <f t="array" aca="1" ref="GF41" ca="1">IFERROR(IF(AND(НачЦ_ИнвП_Дата&lt;=GF$3,КИнвП_Дата&gt;GF$3),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*INDEX(Коэф.закупка_год_огурец[],MATCH($A41,Коэф.закупка_год_огурец[1],0),MATCH(MONTH(GF$3),КЗ!$1:$1,0)),""),0)</f>
        <v>211.760704</v>
      </c>
      <c r="GG41" s="551" cm="1">
        <f t="array" aca="1" ref="GG41" ca="1">IFERROR(IF(AND(НачЦ_ИнвП_Дата&lt;=GG$3,КИнвП_Дата&gt;GG$3),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*INDEX(Коэф.закупка_год_огурец[],MATCH($A41,Коэф.закупка_год_огурец[1],0),MATCH(MONTH(GG$3),КЗ!$1:$1,0)),""),0)</f>
        <v>0</v>
      </c>
      <c r="GH41" s="551" cm="1">
        <f t="array" aca="1" ref="GH41" ca="1">IFERROR(IF(AND(НачЦ_ИнвП_Дата&lt;=GH$3,КИнвП_Дата&gt;GH$3),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*INDEX(Коэф.закупка_год_огурец[],MATCH($A41,Коэф.закупка_год_огурец[1],0),MATCH(MONTH(GH$3),КЗ!$1:$1,0)),""),0)</f>
        <v>0</v>
      </c>
      <c r="GI41" s="551" cm="1">
        <f t="array" aca="1" ref="GI41" ca="1">IFERROR(IF(AND(НачЦ_ИнвП_Дата&lt;=GI$3,КИнвП_Дата&gt;GI$3),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*INDEX(Коэф.закупка_год_огурец[],MATCH($A41,Коэф.закупка_год_огурец[1],0),MATCH(MONTH(GI$3),КЗ!$1:$1,0)),""),0)</f>
        <v>0</v>
      </c>
      <c r="GJ41" s="551" cm="1">
        <f t="array" aca="1" ref="GJ41" ca="1">IFERROR(IF(AND(НачЦ_ИнвП_Дата&lt;=GJ$3,КИнвП_Дата&gt;GJ$3),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*INDEX(Коэф.закупка_год_огурец[],MATCH($A41,Коэф.закупка_год_огурец[1],0),MATCH(MONTH(GJ$3),КЗ!$1:$1,0)),""),0)</f>
        <v>0</v>
      </c>
      <c r="GK41" s="551" cm="1">
        <f t="array" aca="1" ref="GK41" ca="1">IFERROR(IF(AND(НачЦ_ИнвП_Дата&lt;=GK$3,КИнвП_Дата&gt;GK$3),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*INDEX(Коэф.закупка_год_огурец[],MATCH($A41,Коэф.закупка_год_огурец[1],0),MATCH(MONTH(GK$3),КЗ!$1:$1,0)),""),0)</f>
        <v>211.760704</v>
      </c>
      <c r="GL41" s="551" cm="1">
        <f t="array" aca="1" ref="GL41" ca="1">IFERROR(IF(AND(НачЦ_ИнвП_Дата&lt;=GL$3,КИнвП_Дата&gt;GL$3),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*INDEX(Коэф.закупка_год_огурец[],MATCH($A41,Коэф.закупка_год_огурец[1],0),MATCH(MONTH(GL$3),КЗ!$1:$1,0)),""),0)</f>
        <v>0</v>
      </c>
      <c r="GM41" s="551" cm="1">
        <f t="array" aca="1" ref="GM41" ca="1">IFERROR(IF(AND(НачЦ_ИнвП_Дата&lt;=GM$3,КИнвП_Дата&gt;GM$3),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*INDEX(Коэф.закупка_год_огурец[],MATCH($A41,Коэф.закупка_год_огурец[1],0),MATCH(MONTH(GM$3),КЗ!$1:$1,0)),""),0)</f>
        <v>0</v>
      </c>
      <c r="GN41" s="552">
        <f t="shared" ca="1" si="1411"/>
        <v>529.40175999999997</v>
      </c>
      <c r="GO41" s="551" cm="1">
        <f t="array" aca="1" ref="GO41" ca="1">IFERROR(IF(AND(НачЦ_ИнвП_Дата&lt;=GO$3,КИнвП_Дата&gt;GO$3),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*INDEX(Коэф.закупка_год_огурец[],MATCH($A41,Коэф.закупка_год_огурец[1],0),MATCH(MONTH(GO$3),КЗ!$1:$1,0)),""),0)</f>
        <v>0</v>
      </c>
      <c r="GP41" s="551" cm="1">
        <f t="array" aca="1" ref="GP41" ca="1">IFERROR(IF(AND(НачЦ_ИнвП_Дата&lt;=GP$3,КИнвП_Дата&gt;GP$3),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*INDEX(Коэф.закупка_год_огурец[],MATCH($A41,Коэф.закупка_год_огурец[1],0),MATCH(MONTH(GP$3),КЗ!$1:$1,0)),""),0)</f>
        <v>105.880352</v>
      </c>
      <c r="GQ41" s="551" cm="1">
        <f t="array" aca="1" ref="GQ41" ca="1">IFERROR(IF(AND(НачЦ_ИнвП_Дата&lt;=GQ$3,КИнвП_Дата&gt;GQ$3),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*INDEX(Коэф.закупка_год_огурец[],MATCH($A41,Коэф.закупка_год_огурец[1],0),MATCH(MONTH(GQ$3),КЗ!$1:$1,0)),""),0)</f>
        <v>0</v>
      </c>
      <c r="GR41" s="551" cm="1">
        <f t="array" aca="1" ref="GR41" ca="1">IFERROR(IF(AND(НачЦ_ИнвП_Дата&lt;=GR$3,КИнвП_Дата&gt;GR$3),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*INDEX(Коэф.закупка_год_огурец[],MATCH($A41,Коэф.закупка_год_огурец[1],0),MATCH(MONTH(GR$3),КЗ!$1:$1,0)),""),0)</f>
        <v>0</v>
      </c>
      <c r="GS41" s="551" cm="1">
        <f t="array" aca="1" ref="GS41" ca="1">IFERROR(IF(AND(НачЦ_ИнвП_Дата&lt;=GS$3,КИнвП_Дата&gt;GS$3),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*INDEX(Коэф.закупка_год_огурец[],MATCH($A41,Коэф.закупка_год_огурец[1],0),MATCH(MONTH(GS$3),КЗ!$1:$1,0)),""),0)</f>
        <v>211.760704</v>
      </c>
      <c r="GT41" s="551" cm="1">
        <f t="array" aca="1" ref="GT41" ca="1">IFERROR(IF(AND(НачЦ_ИнвП_Дата&lt;=GT$3,КИнвП_Дата&gt;GT$3),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*INDEX(Коэф.закупка_год_огурец[],MATCH($A41,Коэф.закупка_год_огурец[1],0),MATCH(MONTH(GT$3),КЗ!$1:$1,0)),""),0)</f>
        <v>0</v>
      </c>
      <c r="GU41" s="551" cm="1">
        <f t="array" aca="1" ref="GU41" ca="1">IFERROR(IF(AND(НачЦ_ИнвП_Дата&lt;=GU$3,КИнвП_Дата&gt;GU$3),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*INDEX(Коэф.закупка_год_огурец[],MATCH($A41,Коэф.закупка_год_огурец[1],0),MATCH(MONTH(GU$3),КЗ!$1:$1,0)),""),0)</f>
        <v>0</v>
      </c>
      <c r="GV41" s="551" cm="1">
        <f t="array" aca="1" ref="GV41" ca="1">IFERROR(IF(AND(НачЦ_ИнвП_Дата&lt;=GV$3,КИнвП_Дата&gt;GV$3),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*INDEX(Коэф.закупка_год_огурец[],MATCH($A41,Коэф.закупка_год_огурец[1],0),MATCH(MONTH(GV$3),КЗ!$1:$1,0)),""),0)</f>
        <v>0</v>
      </c>
      <c r="GW41" s="551" cm="1">
        <f t="array" aca="1" ref="GW41" ca="1">IFERROR(IF(AND(НачЦ_ИнвП_Дата&lt;=GW$3,КИнвП_Дата&gt;GW$3),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*INDEX(Коэф.закупка_год_огурец[],MATCH($A41,Коэф.закупка_год_огурец[1],0),MATCH(MONTH(GW$3),КЗ!$1:$1,0)),""),0)</f>
        <v>0</v>
      </c>
      <c r="GX41" s="551" cm="1">
        <f t="array" aca="1" ref="GX41" ca="1">IFERROR(IF(AND(НачЦ_ИнвП_Дата&lt;=GX$3,КИнвП_Дата&gt;GX$3),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*INDEX(Коэф.закупка_год_огурец[],MATCH($A41,Коэф.закупка_год_огурец[1],0),MATCH(MONTH(GX$3),КЗ!$1:$1,0)),""),0)</f>
        <v>211.760704</v>
      </c>
      <c r="GY41" s="551" cm="1">
        <f t="array" aca="1" ref="GY41" ca="1">IFERROR(IF(AND(НачЦ_ИнвП_Дата&lt;=GY$3,КИнвП_Дата&gt;GY$3),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*INDEX(Коэф.закупка_год_огурец[],MATCH($A41,Коэф.закупка_год_огурец[1],0),MATCH(MONTH(GY$3),КЗ!$1:$1,0)),""),0)</f>
        <v>0</v>
      </c>
      <c r="GZ41" s="551" cm="1">
        <f t="array" aca="1" ref="GZ41" ca="1">IFERROR(IF(AND(НачЦ_ИнвП_Дата&lt;=GZ$3,КИнвП_Дата&gt;GZ$3),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*INDEX(Коэф.закупка_год_огурец[],MATCH($A41,Коэф.закупка_год_огурец[1],0),MATCH(MONTH(GZ$3),КЗ!$1:$1,0)),""),0)</f>
        <v>0</v>
      </c>
      <c r="HA41" s="552">
        <f t="shared" ca="1" si="1413"/>
        <v>529.40175999999997</v>
      </c>
      <c r="HB41" s="551" cm="1">
        <f t="array" aca="1" ref="HB41" ca="1">IFERROR(IF(AND(НачЦ_ИнвП_Дата&lt;=HB$3,КИнвП_Дата&gt;HB$3),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*INDEX(Коэф.закупка_год_огурец[],MATCH($A41,Коэф.закупка_год_огурец[1],0),MATCH(MONTH(HB$3),КЗ!$1:$1,0)),""),0)</f>
        <v>0</v>
      </c>
      <c r="HC41" s="551" cm="1">
        <f t="array" aca="1" ref="HC41" ca="1">IFERROR(IF(AND(НачЦ_ИнвП_Дата&lt;=HC$3,КИнвП_Дата&gt;HC$3),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*INDEX(Коэф.закупка_год_огурец[],MATCH($A41,Коэф.закупка_год_огурец[1],0),MATCH(MONTH(HC$3),КЗ!$1:$1,0)),""),0)</f>
        <v>105.880352</v>
      </c>
      <c r="HD41" s="551" cm="1">
        <f t="array" aca="1" ref="HD41" ca="1">IFERROR(IF(AND(НачЦ_ИнвП_Дата&lt;=HD$3,КИнвП_Дата&gt;HD$3),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*INDEX(Коэф.закупка_год_огурец[],MATCH($A41,Коэф.закупка_год_огурец[1],0),MATCH(MONTH(HD$3),КЗ!$1:$1,0)),""),0)</f>
        <v>0</v>
      </c>
      <c r="HE41" s="551" cm="1">
        <f t="array" aca="1" ref="HE41" ca="1">IFERROR(IF(AND(НачЦ_ИнвП_Дата&lt;=HE$3,КИнвП_Дата&gt;HE$3),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*INDEX(Коэф.закупка_год_огурец[],MATCH($A41,Коэф.закупка_год_огурец[1],0),MATCH(MONTH(HE$3),КЗ!$1:$1,0)),""),0)</f>
        <v>0</v>
      </c>
      <c r="HF41" s="551" cm="1">
        <f t="array" aca="1" ref="HF41" ca="1">IFERROR(IF(AND(НачЦ_ИнвП_Дата&lt;=HF$3,КИнвП_Дата&gt;HF$3),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*INDEX(Коэф.закупка_год_огурец[],MATCH($A41,Коэф.закупка_год_огурец[1],0),MATCH(MONTH(HF$3),КЗ!$1:$1,0)),""),0)</f>
        <v>211.760704</v>
      </c>
      <c r="HG41" s="551" cm="1">
        <f t="array" aca="1" ref="HG41" ca="1">IFERROR(IF(AND(НачЦ_ИнвП_Дата&lt;=HG$3,КИнвП_Дата&gt;HG$3),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*INDEX(Коэф.закупка_год_огурец[],MATCH($A41,Коэф.закупка_год_огурец[1],0),MATCH(MONTH(HG$3),КЗ!$1:$1,0)),""),0)</f>
        <v>0</v>
      </c>
      <c r="HH41" s="551" cm="1">
        <f t="array" aca="1" ref="HH41" ca="1">IFERROR(IF(AND(НачЦ_ИнвП_Дата&lt;=HH$3,КИнвП_Дата&gt;HH$3),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*INDEX(Коэф.закупка_год_огурец[],MATCH($A41,Коэф.закупка_год_огурец[1],0),MATCH(MONTH(HH$3),КЗ!$1:$1,0)),""),0)</f>
        <v>0</v>
      </c>
      <c r="HI41" s="551" cm="1">
        <f t="array" aca="1" ref="HI41" ca="1">IFERROR(IF(AND(НачЦ_ИнвП_Дата&lt;=HI$3,КИнвП_Дата&gt;HI$3),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*INDEX(Коэф.закупка_год_огурец[],MATCH($A41,Коэф.закупка_год_огурец[1],0),MATCH(MONTH(HI$3),КЗ!$1:$1,0)),""),0)</f>
        <v>0</v>
      </c>
      <c r="HJ41" s="551" cm="1">
        <f t="array" aca="1" ref="HJ41" ca="1">IFERROR(IF(AND(НачЦ_ИнвП_Дата&lt;=HJ$3,КИнвП_Дата&gt;HJ$3),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*INDEX(Коэф.закупка_год_огурец[],MATCH($A41,Коэф.закупка_год_огурец[1],0),MATCH(MONTH(HJ$3),КЗ!$1:$1,0)),""),0)</f>
        <v>0</v>
      </c>
      <c r="HK41" s="551" cm="1">
        <f t="array" aca="1" ref="HK41" ca="1">IFERROR(IF(AND(НачЦ_ИнвП_Дата&lt;=HK$3,КИнвП_Дата&gt;HK$3),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*INDEX(Коэф.закупка_год_огурец[],MATCH($A41,Коэф.закупка_год_огурец[1],0),MATCH(MONTH(HK$3),КЗ!$1:$1,0)),""),0)</f>
        <v>211.760704</v>
      </c>
      <c r="HL41" s="551" cm="1">
        <f t="array" aca="1" ref="HL41" ca="1">IFERROR(IF(AND(НачЦ_ИнвП_Дата&lt;=HL$3,КИнвП_Дата&gt;HL$3),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*INDEX(Коэф.закупка_год_огурец[],MATCH($A41,Коэф.закупка_год_огурец[1],0),MATCH(MONTH(HL$3),КЗ!$1:$1,0)),""),0)</f>
        <v>0</v>
      </c>
      <c r="HM41" s="551" cm="1">
        <f t="array" aca="1" ref="HM41" ca="1">IFERROR(IF(AND(НачЦ_ИнвП_Дата&lt;=HM$3,КИнвП_Дата&gt;HM$3),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*INDEX(Коэф.закупка_год_огурец[],MATCH($A41,Коэф.закупка_год_огурец[1],0),MATCH(MONTH(HM$3),КЗ!$1:$1,0)),""),0)</f>
        <v>0</v>
      </c>
      <c r="HN41" s="552">
        <f t="shared" ca="1" si="1415"/>
        <v>529.40175999999997</v>
      </c>
      <c r="HO41" s="551" cm="1">
        <f t="array" aca="1" ref="HO41" ca="1">IFERROR(IF(AND(НачЦ_ИнвП_Дата&lt;=HO$3,КИнвП_Дата&gt;HO$3),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*INDEX(Коэф.закупка_год_огурец[],MATCH($A41,Коэф.закупка_год_огурец[1],0),MATCH(MONTH(HO$3),КЗ!$1:$1,0)),""),0)</f>
        <v>0</v>
      </c>
      <c r="HP41" s="551" cm="1">
        <f t="array" aca="1" ref="HP41" ca="1">IFERROR(IF(AND(НачЦ_ИнвП_Дата&lt;=HP$3,КИнвП_Дата&gt;HP$3),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*INDEX(Коэф.закупка_год_огурец[],MATCH($A41,Коэф.закупка_год_огурец[1],0),MATCH(MONTH(HP$3),КЗ!$1:$1,0)),""),0)</f>
        <v>105.880352</v>
      </c>
      <c r="HQ41" s="551" cm="1">
        <f t="array" aca="1" ref="HQ41" ca="1">IFERROR(IF(AND(НачЦ_ИнвП_Дата&lt;=HQ$3,КИнвП_Дата&gt;HQ$3),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*INDEX(Коэф.закупка_год_огурец[],MATCH($A41,Коэф.закупка_год_огурец[1],0),MATCH(MONTH(HQ$3),КЗ!$1:$1,0)),""),0)</f>
        <v>0</v>
      </c>
      <c r="HR41" s="551" cm="1">
        <f t="array" aca="1" ref="HR41" ca="1">IFERROR(IF(AND(НачЦ_ИнвП_Дата&lt;=HR$3,КИнвП_Дата&gt;HR$3),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*INDEX(Коэф.закупка_год_огурец[],MATCH($A41,Коэф.закупка_год_огурец[1],0),MATCH(MONTH(HR$3),КЗ!$1:$1,0)),""),0)</f>
        <v>0</v>
      </c>
      <c r="HS41" s="551" cm="1">
        <f t="array" aca="1" ref="HS41" ca="1">IFERROR(IF(AND(НачЦ_ИнвП_Дата&lt;=HS$3,КИнвП_Дата&gt;HS$3),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*INDEX(Коэф.закупка_год_огурец[],MATCH($A41,Коэф.закупка_год_огурец[1],0),MATCH(MONTH(HS$3),КЗ!$1:$1,0)),""),0)</f>
        <v>211.760704</v>
      </c>
      <c r="HT41" s="551" cm="1">
        <f t="array" aca="1" ref="HT41" ca="1">IFERROR(IF(AND(НачЦ_ИнвП_Дата&lt;=HT$3,КИнвП_Дата&gt;HT$3),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*INDEX(Коэф.закупка_год_огурец[],MATCH($A41,Коэф.закупка_год_огурец[1],0),MATCH(MONTH(HT$3),КЗ!$1:$1,0)),""),0)</f>
        <v>0</v>
      </c>
      <c r="HU41" s="551" cm="1">
        <f t="array" aca="1" ref="HU41" ca="1">IFERROR(IF(AND(НачЦ_ИнвП_Дата&lt;=HU$3,КИнвП_Дата&gt;HU$3),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*INDEX(Коэф.закупка_год_огурец[],MATCH($A41,Коэф.закупка_год_огурец[1],0),MATCH(MONTH(HU$3),КЗ!$1:$1,0)),""),0)</f>
        <v>0</v>
      </c>
      <c r="HV41" s="551" cm="1">
        <f t="array" aca="1" ref="HV41" ca="1">IFERROR(IF(AND(НачЦ_ИнвП_Дата&lt;=HV$3,КИнвП_Дата&gt;HV$3),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*INDEX(Коэф.закупка_год_огурец[],MATCH($A41,Коэф.закупка_год_огурец[1],0),MATCH(MONTH(HV$3),КЗ!$1:$1,0)),""),0)</f>
        <v>0</v>
      </c>
      <c r="HW41" s="551" cm="1">
        <f t="array" aca="1" ref="HW41" ca="1">IFERROR(IF(AND(НачЦ_ИнвП_Дата&lt;=HW$3,КИнвП_Дата&gt;HW$3),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*INDEX(Коэф.закупка_год_огурец[],MATCH($A41,Коэф.закупка_год_огурец[1],0),MATCH(MONTH(HW$3),КЗ!$1:$1,0)),""),0)</f>
        <v>0</v>
      </c>
      <c r="HX41" s="551" cm="1">
        <f t="array" aca="1" ref="HX41" ca="1">IFERROR(IF(AND(НачЦ_ИнвП_Дата&lt;=HX$3,КИнвП_Дата&gt;HX$3),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*INDEX(Коэф.закупка_год_огурец[],MATCH($A41,Коэф.закупка_год_огурец[1],0),MATCH(MONTH(HX$3),КЗ!$1:$1,0)),""),0)</f>
        <v>211.760704</v>
      </c>
      <c r="HY41" s="551" cm="1">
        <f t="array" aca="1" ref="HY41" ca="1">IFERROR(IF(AND(НачЦ_ИнвП_Дата&lt;=HY$3,КИнвП_Дата&gt;HY$3),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*INDEX(Коэф.закупка_год_огурец[],MATCH($A41,Коэф.закупка_год_огурец[1],0),MATCH(MONTH(HY$3),КЗ!$1:$1,0)),""),0)</f>
        <v>0</v>
      </c>
      <c r="HZ41" s="551" cm="1">
        <f t="array" aca="1" ref="HZ41" ca="1">IFERROR(IF(AND(НачЦ_ИнвП_Дата&lt;=HZ$3,КИнвП_Дата&gt;HZ$3),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*INDEX(Коэф.закупка_год_огурец[],MATCH($A41,Коэф.закупка_год_огурец[1],0),MATCH(MONTH(HZ$3),КЗ!$1:$1,0)),""),0)</f>
        <v>0</v>
      </c>
      <c r="IA41" s="552">
        <f t="shared" ca="1" si="1417"/>
        <v>529.40175999999997</v>
      </c>
      <c r="IB41" s="551" cm="1">
        <f t="array" aca="1" ref="IB41" ca="1">IFERROR(IF(AND(НачЦ_ИнвП_Дата&lt;=IB$3,КИнвП_Дата&gt;IB$3),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*INDEX(Коэф.закупка_год_огурец[],MATCH($A41,Коэф.закупка_год_огурец[1],0),MATCH(MONTH(IB$3),КЗ!$1:$1,0)),""),0)</f>
        <v>0</v>
      </c>
      <c r="IC41" s="551" cm="1">
        <f t="array" aca="1" ref="IC41" ca="1">IFERROR(IF(AND(НачЦ_ИнвП_Дата&lt;=IC$3,КИнвП_Дата&gt;IC$3),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*INDEX(Коэф.закупка_год_огурец[],MATCH($A41,Коэф.закупка_год_огурец[1],0),MATCH(MONTH(IC$3),КЗ!$1:$1,0)),""),0)</f>
        <v>105.880352</v>
      </c>
      <c r="ID41" s="551" cm="1">
        <f t="array" aca="1" ref="ID41" ca="1">IFERROR(IF(AND(НачЦ_ИнвП_Дата&lt;=ID$3,КИнвП_Дата&gt;ID$3),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*INDEX(Коэф.закупка_год_огурец[],MATCH($A41,Коэф.закупка_год_огурец[1],0),MATCH(MONTH(ID$3),КЗ!$1:$1,0)),""),0)</f>
        <v>0</v>
      </c>
      <c r="IE41" s="551" cm="1">
        <f t="array" aca="1" ref="IE41" ca="1">IFERROR(IF(AND(НачЦ_ИнвП_Дата&lt;=IE$3,КИнвП_Дата&gt;IE$3),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*INDEX(Коэф.закупка_год_огурец[],MATCH($A41,Коэф.закупка_год_огурец[1],0),MATCH(MONTH(IE$3),КЗ!$1:$1,0)),""),0)</f>
        <v>0</v>
      </c>
      <c r="IF41" s="551" cm="1">
        <f t="array" aca="1" ref="IF41" ca="1">IFERROR(IF(AND(НачЦ_ИнвП_Дата&lt;=IF$3,КИнвП_Дата&gt;IF$3),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*INDEX(Коэф.закупка_год_огурец[],MATCH($A41,Коэф.закупка_год_огурец[1],0),MATCH(MONTH(IF$3),КЗ!$1:$1,0)),""),0)</f>
        <v>211.760704</v>
      </c>
      <c r="IG41" s="551" cm="1">
        <f t="array" aca="1" ref="IG41" ca="1">IFERROR(IF(AND(НачЦ_ИнвП_Дата&lt;=IG$3,КИнвП_Дата&gt;IG$3),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*INDEX(Коэф.закупка_год_огурец[],MATCH($A41,Коэф.закупка_год_огурец[1],0),MATCH(MONTH(IG$3),КЗ!$1:$1,0)),""),0)</f>
        <v>0</v>
      </c>
      <c r="IH41" s="551" cm="1">
        <f t="array" aca="1" ref="IH41" ca="1">IFERROR(IF(AND(НачЦ_ИнвП_Дата&lt;=IH$3,КИнвП_Дата&gt;IH$3),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*INDEX(Коэф.закупка_год_огурец[],MATCH($A41,Коэф.закупка_год_огурец[1],0),MATCH(MONTH(IH$3),КЗ!$1:$1,0)),""),0)</f>
        <v>0</v>
      </c>
      <c r="II41" s="551" cm="1">
        <f t="array" aca="1" ref="II41" ca="1">IFERROR(IF(AND(НачЦ_ИнвП_Дата&lt;=II$3,КИнвП_Дата&gt;II$3),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*INDEX(Коэф.закупка_год_огурец[],MATCH($A41,Коэф.закупка_год_огурец[1],0),MATCH(MONTH(II$3),КЗ!$1:$1,0)),""),0)</f>
        <v>0</v>
      </c>
      <c r="IJ41" s="551" cm="1">
        <f t="array" aca="1" ref="IJ41" ca="1">IFERROR(IF(AND(НачЦ_ИнвП_Дата&lt;=IJ$3,КИнвП_Дата&gt;IJ$3),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*INDEX(Коэф.закупка_год_огурец[],MATCH($A41,Коэф.закупка_год_огурец[1],0),MATCH(MONTH(IJ$3),КЗ!$1:$1,0)),""),0)</f>
        <v>0</v>
      </c>
      <c r="IK41" s="551" cm="1">
        <f t="array" aca="1" ref="IK41" ca="1">IFERROR(IF(AND(НачЦ_ИнвП_Дата&lt;=IK$3,КИнвП_Дата&gt;IK$3),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*INDEX(Коэф.закупка_год_огурец[],MATCH($A41,Коэф.закупка_год_огурец[1],0),MATCH(MONTH(IK$3),КЗ!$1:$1,0)),""),0)</f>
        <v>211.760704</v>
      </c>
      <c r="IL41" s="551" cm="1">
        <f t="array" aca="1" ref="IL41" ca="1">IFERROR(IF(AND(НачЦ_ИнвП_Дата&lt;=IL$3,КИнвП_Дата&gt;IL$3),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*INDEX(Коэф.закупка_год_огурец[],MATCH($A41,Коэф.закупка_год_огурец[1],0),MATCH(MONTH(IL$3),КЗ!$1:$1,0)),""),0)</f>
        <v>0</v>
      </c>
      <c r="IM41" s="551" cm="1">
        <f t="array" aca="1" ref="IM41" ca="1">IFERROR(IF(AND(НачЦ_ИнвП_Дата&lt;=IM$3,КИнвП_Дата&gt;IM$3),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*INDEX(Коэф.закупка_год_огурец[],MATCH($A41,Коэф.закупка_год_огурец[1],0),MATCH(MONTH(IM$3),КЗ!$1:$1,0)),""),0)</f>
        <v>0</v>
      </c>
      <c r="IN41" s="552">
        <f t="shared" ca="1" si="1419"/>
        <v>529.40175999999997</v>
      </c>
      <c r="IO41" s="551" cm="1">
        <f t="array" aca="1" ref="IO41" ca="1">IFERROR(IF(AND(НачЦ_ИнвП_Дата&lt;=IO$3,КИнвП_Дата&gt;IO$3),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*INDEX(Коэф.закупка_год_огурец[],MATCH($A41,Коэф.закупка_год_огурец[1],0),MATCH(MONTH(IO$3),КЗ!$1:$1,0)),""),0)</f>
        <v>0</v>
      </c>
      <c r="IP41" s="551" cm="1">
        <f t="array" aca="1" ref="IP41" ca="1">IFERROR(IF(AND(НачЦ_ИнвП_Дата&lt;=IP$3,КИнвП_Дата&gt;IP$3),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*INDEX(Коэф.закупка_год_огурец[],MATCH($A41,Коэф.закупка_год_огурец[1],0),MATCH(MONTH(IP$3),КЗ!$1:$1,0)),""),0)</f>
        <v>105.880352</v>
      </c>
      <c r="IQ41" s="551" cm="1">
        <f t="array" aca="1" ref="IQ41" ca="1">IFERROR(IF(AND(НачЦ_ИнвП_Дата&lt;=IQ$3,КИнвП_Дата&gt;IQ$3),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*INDEX(Коэф.закупка_год_огурец[],MATCH($A41,Коэф.закупка_год_огурец[1],0),MATCH(MONTH(IQ$3),КЗ!$1:$1,0)),""),0)</f>
        <v>0</v>
      </c>
      <c r="IR41" s="551" cm="1">
        <f t="array" aca="1" ref="IR41" ca="1">IFERROR(IF(AND(НачЦ_ИнвП_Дата&lt;=IR$3,КИнвП_Дата&gt;IR$3),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*INDEX(Коэф.закупка_год_огурец[],MATCH($A41,Коэф.закупка_год_огурец[1],0),MATCH(MONTH(IR$3),КЗ!$1:$1,0)),""),0)</f>
        <v>0</v>
      </c>
      <c r="IS41" s="551" cm="1">
        <f t="array" aca="1" ref="IS41" ca="1">IFERROR(IF(AND(НачЦ_ИнвП_Дата&lt;=IS$3,КИнвП_Дата&gt;IS$3),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*INDEX(Коэф.закупка_год_огурец[],MATCH($A41,Коэф.закупка_год_огурец[1],0),MATCH(MONTH(IS$3),КЗ!$1:$1,0)),""),0)</f>
        <v>211.760704</v>
      </c>
      <c r="IT41" s="551" cm="1">
        <f t="array" aca="1" ref="IT41" ca="1">IFERROR(IF(AND(НачЦ_ИнвП_Дата&lt;=IT$3,КИнвП_Дата&gt;IT$3),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*INDEX(Коэф.закупка_год_огурец[],MATCH($A41,Коэф.закупка_год_огурец[1],0),MATCH(MONTH(IT$3),КЗ!$1:$1,0)),""),0)</f>
        <v>0</v>
      </c>
      <c r="IU41" s="551" cm="1">
        <f t="array" aca="1" ref="IU41" ca="1">IFERROR(IF(AND(НачЦ_ИнвП_Дата&lt;=IU$3,КИнвП_Дата&gt;IU$3),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*INDEX(Коэф.закупка_год_огурец[],MATCH($A41,Коэф.закупка_год_огурец[1],0),MATCH(MONTH(IU$3),КЗ!$1:$1,0)),""),0)</f>
        <v>0</v>
      </c>
      <c r="IV41" s="551" cm="1">
        <f t="array" aca="1" ref="IV41" ca="1">IFERROR(IF(AND(НачЦ_ИнвП_Дата&lt;=IV$3,КИнвП_Дата&gt;IV$3),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*INDEX(Коэф.закупка_год_огурец[],MATCH($A41,Коэф.закупка_год_огурец[1],0),MATCH(MONTH(IV$3),КЗ!$1:$1,0)),""),0)</f>
        <v>0</v>
      </c>
      <c r="IW41" s="551" cm="1">
        <f t="array" aca="1" ref="IW41" ca="1">IFERROR(IF(AND(НачЦ_ИнвП_Дата&lt;=IW$3,КИнвП_Дата&gt;IW$3),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*INDEX(Коэф.закупка_год_огурец[],MATCH($A41,Коэф.закупка_год_огурец[1],0),MATCH(MONTH(IW$3),КЗ!$1:$1,0)),""),0)</f>
        <v>0</v>
      </c>
      <c r="IX41" s="551" cm="1">
        <f t="array" aca="1" ref="IX41" ca="1">IFERROR(IF(AND(НачЦ_ИнвП_Дата&lt;=IX$3,КИнвП_Дата&gt;IX$3),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*INDEX(Коэф.закупка_год_огурец[],MATCH($A41,Коэф.закупка_год_огурец[1],0),MATCH(MONTH(IX$3),КЗ!$1:$1,0)),""),0)</f>
        <v>211.760704</v>
      </c>
      <c r="IY41" s="551" cm="1">
        <f t="array" aca="1" ref="IY41" ca="1">IFERROR(IF(AND(НачЦ_ИнвП_Дата&lt;=IY$3,КИнвП_Дата&gt;IY$3),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*INDEX(Коэф.закупка_год_огурец[],MATCH($A41,Коэф.закупка_год_огурец[1],0),MATCH(MONTH(IY$3),КЗ!$1:$1,0)),""),0)</f>
        <v>0</v>
      </c>
      <c r="IZ41" s="551" cm="1">
        <f t="array" aca="1" ref="IZ41" ca="1">IFERROR(IF(AND(НачЦ_ИнвП_Дата&lt;=IZ$3,КИнвП_Дата&gt;IZ$3),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*INDEX(Коэф.закупка_год_огурец[],MATCH($A41,Коэф.закупка_год_огурец[1],0),MATCH(MONTH(IZ$3),КЗ!$1:$1,0)),""),0)</f>
        <v>0</v>
      </c>
      <c r="JA41" s="552">
        <f t="shared" ca="1" si="1421"/>
        <v>529.40175999999997</v>
      </c>
      <c r="JB41" s="551" cm="1">
        <f t="array" aca="1" ref="JB41" ca="1">IFERROR(IF(AND(НачЦ_ИнвП_Дата&lt;=JB$3,КИнвП_Дата&gt;JB$3),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*INDEX(Коэф.закупка_год_огурец[],MATCH($A41,Коэф.закупка_год_огурец[1],0),MATCH(MONTH(JB$3),КЗ!$1:$1,0)),""),0)</f>
        <v>0</v>
      </c>
      <c r="JC41" s="551" cm="1">
        <f t="array" aca="1" ref="JC41" ca="1">IFERROR(IF(AND(НачЦ_ИнвП_Дата&lt;=JC$3,КИнвП_Дата&gt;JC$3),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*INDEX(Коэф.закупка_год_огурец[],MATCH($A41,Коэф.закупка_год_огурец[1],0),MATCH(MONTH(JC$3),КЗ!$1:$1,0)),""),0)</f>
        <v>105.880352</v>
      </c>
      <c r="JD41" s="551" cm="1">
        <f t="array" aca="1" ref="JD41" ca="1">IFERROR(IF(AND(НачЦ_ИнвП_Дата&lt;=JD$3,КИнвП_Дата&gt;JD$3),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*INDEX(Коэф.закупка_год_огурец[],MATCH($A41,Коэф.закупка_год_огурец[1],0),MATCH(MONTH(JD$3),КЗ!$1:$1,0)),""),0)</f>
        <v>0</v>
      </c>
      <c r="JE41" s="551" cm="1">
        <f t="array" aca="1" ref="JE41" ca="1">IFERROR(IF(AND(НачЦ_ИнвП_Дата&lt;=JE$3,КИнвП_Дата&gt;JE$3),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*INDEX(Коэф.закупка_год_огурец[],MATCH($A41,Коэф.закупка_год_огурец[1],0),MATCH(MONTH(JE$3),КЗ!$1:$1,0)),""),0)</f>
        <v>0</v>
      </c>
      <c r="JF41" s="551" cm="1">
        <f t="array" aca="1" ref="JF41" ca="1">IFERROR(IF(AND(НачЦ_ИнвП_Дата&lt;=JF$3,КИнвП_Дата&gt;JF$3),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*INDEX(Коэф.закупка_год_огурец[],MATCH($A41,Коэф.закупка_год_огурец[1],0),MATCH(MONTH(JF$3),КЗ!$1:$1,0)),""),0)</f>
        <v>211.760704</v>
      </c>
      <c r="JG41" s="551" cm="1">
        <f t="array" aca="1" ref="JG41" ca="1">IFERROR(IF(AND(НачЦ_ИнвП_Дата&lt;=JG$3,КИнвП_Дата&gt;JG$3),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*INDEX(Коэф.закупка_год_огурец[],MATCH($A41,Коэф.закупка_год_огурец[1],0),MATCH(MONTH(JG$3),КЗ!$1:$1,0)),""),0)</f>
        <v>0</v>
      </c>
      <c r="JH41" s="551" cm="1">
        <f t="array" aca="1" ref="JH41" ca="1">IFERROR(IF(AND(НачЦ_ИнвП_Дата&lt;=JH$3,КИнвП_Дата&gt;JH$3),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*INDEX(Коэф.закупка_год_огурец[],MATCH($A41,Коэф.закупка_год_огурец[1],0),MATCH(MONTH(JH$3),КЗ!$1:$1,0)),""),0)</f>
        <v>0</v>
      </c>
      <c r="JI41" s="551" cm="1">
        <f t="array" aca="1" ref="JI41" ca="1">IFERROR(IF(AND(НачЦ_ИнвП_Дата&lt;=JI$3,КИнвП_Дата&gt;JI$3),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*INDEX(Коэф.закупка_год_огурец[],MATCH($A41,Коэф.закупка_год_огурец[1],0),MATCH(MONTH(JI$3),КЗ!$1:$1,0)),""),0)</f>
        <v>0</v>
      </c>
      <c r="JJ41" s="551" cm="1">
        <f t="array" aca="1" ref="JJ41" ca="1">IFERROR(IF(AND(НачЦ_ИнвП_Дата&lt;=JJ$3,КИнвП_Дата&gt;JJ$3),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*INDEX(Коэф.закупка_год_огурец[],MATCH($A41,Коэф.закупка_год_огурец[1],0),MATCH(MONTH(JJ$3),КЗ!$1:$1,0)),""),0)</f>
        <v>0</v>
      </c>
      <c r="JK41" s="551" cm="1">
        <f t="array" aca="1" ref="JK41" ca="1">IFERROR(IF(AND(НачЦ_ИнвП_Дата&lt;=JK$3,КИнвП_Дата&gt;JK$3),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*INDEX(Коэф.закупка_год_огурец[],MATCH($A41,Коэф.закупка_год_огурец[1],0),MATCH(MONTH(JK$3),КЗ!$1:$1,0)),""),0)</f>
        <v>211.760704</v>
      </c>
      <c r="JL41" s="551" cm="1">
        <f t="array" aca="1" ref="JL41" ca="1">IFERROR(IF(AND(НачЦ_ИнвП_Дата&lt;=JL$3,КИнвП_Дата&gt;JL$3),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*INDEX(Коэф.закупка_год_огурец[],MATCH($A41,Коэф.закупка_год_огурец[1],0),MATCH(MONTH(JL$3),КЗ!$1:$1,0)),""),0)</f>
        <v>0</v>
      </c>
      <c r="JM41" s="551" cm="1">
        <f t="array" aca="1" ref="JM41" ca="1">IFERROR(IF(AND(НачЦ_ИнвП_Дата&lt;=JM$3,КИнвП_Дата&gt;JM$3),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*INDEX(Коэф.закупка_год_огурец[],MATCH($A41,Коэф.закупка_год_огурец[1],0),MATCH(MONTH(JM$3),КЗ!$1:$1,0)),""),0)</f>
        <v>0</v>
      </c>
      <c r="JN41" s="552">
        <f t="shared" ca="1" si="1423"/>
        <v>529.40175999999997</v>
      </c>
      <c r="JO41" s="551" cm="1">
        <f t="array" aca="1" ref="JO41" ca="1">IFERROR(IF(AND(НачЦ_ИнвП_Дата&lt;=JO$3,КИнвП_Дата&gt;JO$3),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*INDEX(Коэф.закупка_год_огурец[],MATCH($A41,Коэф.закупка_год_огурец[1],0),MATCH(MONTH(JO$3),КЗ!$1:$1,0)),""),0)</f>
        <v>0</v>
      </c>
      <c r="JP41" s="551" cm="1">
        <f t="array" aca="1" ref="JP41" ca="1">IFERROR(IF(AND(НачЦ_ИнвП_Дата&lt;=JP$3,КИнвП_Дата&gt;JP$3),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*INDEX(Коэф.закупка_год_огурец[],MATCH($A41,Коэф.закупка_год_огурец[1],0),MATCH(MONTH(JP$3),КЗ!$1:$1,0)),""),0)</f>
        <v>105.880352</v>
      </c>
      <c r="JQ41" s="551" cm="1">
        <f t="array" aca="1" ref="JQ41" ca="1">IFERROR(IF(AND(НачЦ_ИнвП_Дата&lt;=JQ$3,КИнвП_Дата&gt;JQ$3),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*INDEX(Коэф.закупка_год_огурец[],MATCH($A41,Коэф.закупка_год_огурец[1],0),MATCH(MONTH(JQ$3),КЗ!$1:$1,0)),""),0)</f>
        <v>0</v>
      </c>
      <c r="JR41" s="551" cm="1">
        <f t="array" aca="1" ref="JR41" ca="1">IFERROR(IF(AND(НачЦ_ИнвП_Дата&lt;=JR$3,КИнвП_Дата&gt;JR$3),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*INDEX(Коэф.закупка_год_огурец[],MATCH($A41,Коэф.закупка_год_огурец[1],0),MATCH(MONTH(JR$3),КЗ!$1:$1,0)),""),0)</f>
        <v>0</v>
      </c>
      <c r="JS41" s="551" cm="1">
        <f t="array" aca="1" ref="JS41" ca="1">IFERROR(IF(AND(НачЦ_ИнвП_Дата&lt;=JS$3,КИнвП_Дата&gt;JS$3),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*INDEX(Коэф.закупка_год_огурец[],MATCH($A41,Коэф.закупка_год_огурец[1],0),MATCH(MONTH(JS$3),КЗ!$1:$1,0)),""),0)</f>
        <v>211.760704</v>
      </c>
      <c r="JT41" s="551" cm="1">
        <f t="array" aca="1" ref="JT41" ca="1">IFERROR(IF(AND(НачЦ_ИнвП_Дата&lt;=JT$3,КИнвП_Дата&gt;JT$3),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*INDEX(Коэф.закупка_год_огурец[],MATCH($A41,Коэф.закупка_год_огурец[1],0),MATCH(MONTH(JT$3),КЗ!$1:$1,0)),""),0)</f>
        <v>0</v>
      </c>
      <c r="JU41" s="551" cm="1">
        <f t="array" aca="1" ref="JU41" ca="1">IFERROR(IF(AND(НачЦ_ИнвП_Дата&lt;=JU$3,КИнвП_Дата&gt;JU$3),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*INDEX(Коэф.закупка_год_огурец[],MATCH($A41,Коэф.закупка_год_огурец[1],0),MATCH(MONTH(JU$3),КЗ!$1:$1,0)),""),0)</f>
        <v>0</v>
      </c>
      <c r="JV41" s="551" cm="1">
        <f t="array" aca="1" ref="JV41" ca="1">IFERROR(IF(AND(НачЦ_ИнвП_Дата&lt;=JV$3,КИнвП_Дата&gt;JV$3),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*INDEX(Коэф.закупка_год_огурец[],MATCH($A41,Коэф.закупка_год_огурец[1],0),MATCH(MONTH(JV$3),КЗ!$1:$1,0)),""),0)</f>
        <v>0</v>
      </c>
      <c r="JW41" s="551" cm="1">
        <f t="array" aca="1" ref="JW41" ca="1">IFERROR(IF(AND(НачЦ_ИнвП_Дата&lt;=JW$3,КИнвП_Дата&gt;JW$3),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*INDEX(Коэф.закупка_год_огурец[],MATCH($A41,Коэф.закупка_год_огурец[1],0),MATCH(MONTH(JW$3),КЗ!$1:$1,0)),""),0)</f>
        <v>0</v>
      </c>
      <c r="JX41" s="551" cm="1">
        <f t="array" aca="1" ref="JX41" ca="1">IFERROR(IF(AND(НачЦ_ИнвП_Дата&lt;=JX$3,КИнвП_Дата&gt;JX$3),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*INDEX(Коэф.закупка_год_огурец[],MATCH($A41,Коэф.закупка_год_огурец[1],0),MATCH(MONTH(JX$3),КЗ!$1:$1,0)),""),0)</f>
        <v>211.760704</v>
      </c>
      <c r="JY41" s="551" cm="1">
        <f t="array" aca="1" ref="JY41" ca="1">IFERROR(IF(AND(НачЦ_ИнвП_Дата&lt;=JY$3,КИнвП_Дата&gt;JY$3),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*INDEX(Коэф.закупка_год_огурец[],MATCH($A41,Коэф.закупка_год_огурец[1],0),MATCH(MONTH(JY$3),КЗ!$1:$1,0)),""),0)</f>
        <v>0</v>
      </c>
      <c r="JZ41" s="551" cm="1">
        <f t="array" aca="1" ref="JZ41" ca="1">IFERROR(IF(AND(НачЦ_ИнвП_Дата&lt;=JZ$3,КИнвП_Дата&gt;JZ$3),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*INDEX(Коэф.закупка_год_огурец[],MATCH($A41,Коэф.закупка_год_огурец[1],0),MATCH(MONTH(JZ$3),КЗ!$1:$1,0)),""),0)</f>
        <v>0</v>
      </c>
      <c r="KA41" s="552">
        <f t="shared" ca="1" si="1425"/>
        <v>529.40175999999997</v>
      </c>
      <c r="KB41" s="551" cm="1">
        <f t="array" aca="1" ref="KB41" ca="1">IFERROR(IF(AND(НачЦ_ИнвП_Дата&lt;=KB$3,КИнвП_Дата&gt;KB$3),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*INDEX(Коэф.закупка_год_огурец[],MATCH($A41,Коэф.закупка_год_огурец[1],0),MATCH(MONTH(KB$3),КЗ!$1:$1,0)),""),0)</f>
        <v>0</v>
      </c>
      <c r="KC41" s="551" cm="1">
        <f t="array" aca="1" ref="KC41" ca="1">IFERROR(IF(AND(НачЦ_ИнвП_Дата&lt;=KC$3,КИнвП_Дата&gt;KC$3),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*INDEX(Коэф.закупка_год_огурец[],MATCH($A41,Коэф.закупка_год_огурец[1],0),MATCH(MONTH(KC$3),КЗ!$1:$1,0)),""),0)</f>
        <v>105.880352</v>
      </c>
      <c r="KD41" s="551" cm="1">
        <f t="array" aca="1" ref="KD41" ca="1">IFERROR(IF(AND(НачЦ_ИнвП_Дата&lt;=KD$3,КИнвП_Дата&gt;KD$3),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*INDEX(Коэф.закупка_год_огурец[],MATCH($A41,Коэф.закупка_год_огурец[1],0),MATCH(MONTH(KD$3),КЗ!$1:$1,0)),""),0)</f>
        <v>0</v>
      </c>
      <c r="KE41" s="551" cm="1">
        <f t="array" aca="1" ref="KE41" ca="1">IFERROR(IF(AND(НачЦ_ИнвП_Дата&lt;=KE$3,КИнвП_Дата&gt;KE$3),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*INDEX(Коэф.закупка_год_огурец[],MATCH($A41,Коэф.закупка_год_огурец[1],0),MATCH(MONTH(KE$3),КЗ!$1:$1,0)),""),0)</f>
        <v>0</v>
      </c>
      <c r="KF41" s="551" cm="1">
        <f t="array" aca="1" ref="KF41" ca="1">IFERROR(IF(AND(НачЦ_ИнвП_Дата&lt;=KF$3,КИнвП_Дата&gt;KF$3),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*INDEX(Коэф.закупка_год_огурец[],MATCH($A41,Коэф.закупка_год_огурец[1],0),MATCH(MONTH(KF$3),КЗ!$1:$1,0)),""),0)</f>
        <v>211.760704</v>
      </c>
      <c r="KG41" s="551" cm="1">
        <f t="array" aca="1" ref="KG41" ca="1">IFERROR(IF(AND(НачЦ_ИнвП_Дата&lt;=KG$3,КИнвП_Дата&gt;KG$3),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*INDEX(Коэф.закупка_год_огурец[],MATCH($A41,Коэф.закупка_год_огурец[1],0),MATCH(MONTH(KG$3),КЗ!$1:$1,0)),""),0)</f>
        <v>0</v>
      </c>
      <c r="KH41" s="551" cm="1">
        <f t="array" aca="1" ref="KH41" ca="1">IFERROR(IF(AND(НачЦ_ИнвП_Дата&lt;=KH$3,КИнвП_Дата&gt;KH$3),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*INDEX(Коэф.закупка_год_огурец[],MATCH($A41,Коэф.закупка_год_огурец[1],0),MATCH(MONTH(KH$3),КЗ!$1:$1,0)),""),0)</f>
        <v>0</v>
      </c>
      <c r="KI41" s="551" cm="1">
        <f t="array" aca="1" ref="KI41" ca="1">IFERROR(IF(AND(НачЦ_ИнвП_Дата&lt;=KI$3,КИнвП_Дата&gt;KI$3),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*INDEX(Коэф.закупка_год_огурец[],MATCH($A41,Коэф.закупка_год_огурец[1],0),MATCH(MONTH(KI$3),КЗ!$1:$1,0)),""),0)</f>
        <v>0</v>
      </c>
      <c r="KJ41" s="551" cm="1">
        <f t="array" aca="1" ref="KJ41" ca="1">IFERROR(IF(AND(НачЦ_ИнвП_Дата&lt;=KJ$3,КИнвП_Дата&gt;KJ$3),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*INDEX(Коэф.закупка_год_огурец[],MATCH($A41,Коэф.закупка_год_огурец[1],0),MATCH(MONTH(KJ$3),КЗ!$1:$1,0)),""),0)</f>
        <v>0</v>
      </c>
      <c r="KK41" s="551" cm="1">
        <f t="array" aca="1" ref="KK41" ca="1">IFERROR(IF(AND(НачЦ_ИнвП_Дата&lt;=KK$3,КИнвП_Дата&gt;KK$3),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*INDEX(Коэф.закупка_год_огурец[],MATCH($A41,Коэф.закупка_год_огурец[1],0),MATCH(MONTH(KK$3),КЗ!$1:$1,0)),""),0)</f>
        <v>211.760704</v>
      </c>
      <c r="KL41" s="551" cm="1">
        <f t="array" aca="1" ref="KL41" ca="1">IFERROR(IF(AND(НачЦ_ИнвП_Дата&lt;=KL$3,КИнвП_Дата&gt;KL$3),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*INDEX(Коэф.закупка_год_огурец[],MATCH($A41,Коэф.закупка_год_огурец[1],0),MATCH(MONTH(KL$3),КЗ!$1:$1,0)),""),0)</f>
        <v>0</v>
      </c>
      <c r="KM41" s="551" cm="1">
        <f t="array" aca="1" ref="KM41" ca="1">IFERROR(IF(AND(НачЦ_ИнвП_Дата&lt;=KM$3,КИнвП_Дата&gt;KM$3),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*INDEX(Коэф.закупка_год_огурец[],MATCH($A41,Коэф.закупка_год_огурец[1],0),MATCH(MONTH(KM$3),КЗ!$1:$1,0)),""),0)</f>
        <v>0</v>
      </c>
      <c r="KN41" s="552">
        <f t="shared" ca="1" si="1427"/>
        <v>529.40175999999997</v>
      </c>
      <c r="KO41" s="551" cm="1">
        <f t="array" aca="1" ref="KO41" ca="1">IFERROR(IF(AND(НачЦ_ИнвП_Дата&lt;=KO$3,КИнвП_Дата&gt;KO$3),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*INDEX(Коэф.закупка_год_огурец[],MATCH($A41,Коэф.закупка_год_огурец[1],0),MATCH(MONTH(KO$3),КЗ!$1:$1,0)),""),0)</f>
        <v>0</v>
      </c>
      <c r="KP41" s="551" cm="1">
        <f t="array" aca="1" ref="KP41" ca="1">IFERROR(IF(AND(НачЦ_ИнвП_Дата&lt;=KP$3,КИнвП_Дата&gt;KP$3),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*INDEX(Коэф.закупка_год_огурец[],MATCH($A41,Коэф.закупка_год_огурец[1],0),MATCH(MONTH(KP$3),КЗ!$1:$1,0)),""),0)</f>
        <v>105.880352</v>
      </c>
      <c r="KQ41" s="551" cm="1">
        <f t="array" aca="1" ref="KQ41" ca="1">IFERROR(IF(AND(НачЦ_ИнвП_Дата&lt;=KQ$3,КИнвП_Дата&gt;KQ$3),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*INDEX(Коэф.закупка_год_огурец[],MATCH($A41,Коэф.закупка_год_огурец[1],0),MATCH(MONTH(KQ$3),КЗ!$1:$1,0)),""),0)</f>
        <v>0</v>
      </c>
      <c r="KR41" s="551" cm="1">
        <f t="array" aca="1" ref="KR41" ca="1">IFERROR(IF(AND(НачЦ_ИнвП_Дата&lt;=KR$3,КИнвП_Дата&gt;KR$3),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*INDEX(Коэф.закупка_год_огурец[],MATCH($A41,Коэф.закупка_год_огурец[1],0),MATCH(MONTH(KR$3),КЗ!$1:$1,0)),""),0)</f>
        <v>0</v>
      </c>
      <c r="KS41" s="551" cm="1">
        <f t="array" aca="1" ref="KS41" ca="1">IFERROR(IF(AND(НачЦ_ИнвП_Дата&lt;=KS$3,КИнвП_Дата&gt;KS$3),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*INDEX(Коэф.закупка_год_огурец[],MATCH($A41,Коэф.закупка_год_огурец[1],0),MATCH(MONTH(KS$3),КЗ!$1:$1,0)),""),0)</f>
        <v>211.760704</v>
      </c>
      <c r="KT41" s="551" cm="1">
        <f t="array" aca="1" ref="KT41" ca="1">IFERROR(IF(AND(НачЦ_ИнвП_Дата&lt;=KT$3,КИнвП_Дата&gt;KT$3),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*INDEX(Коэф.закупка_год_огурец[],MATCH($A41,Коэф.закупка_год_огурец[1],0),MATCH(MONTH(KT$3),КЗ!$1:$1,0)),""),0)</f>
        <v>0</v>
      </c>
      <c r="KU41" s="551" cm="1">
        <f t="array" aca="1" ref="KU41" ca="1">IFERROR(IF(AND(НачЦ_ИнвП_Дата&lt;=KU$3,КИнвП_Дата&gt;KU$3),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*INDEX(Коэф.закупка_год_огурец[],MATCH($A41,Коэф.закупка_год_огурец[1],0),MATCH(MONTH(KU$3),КЗ!$1:$1,0)),""),0)</f>
        <v>0</v>
      </c>
      <c r="KV41" s="551" cm="1">
        <f t="array" aca="1" ref="KV41" ca="1">IFERROR(IF(AND(НачЦ_ИнвП_Дата&lt;=KV$3,КИнвП_Дата&gt;KV$3),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*INDEX(Коэф.закупка_год_огурец[],MATCH($A41,Коэф.закупка_год_огурец[1],0),MATCH(MONTH(KV$3),КЗ!$1:$1,0)),""),0)</f>
        <v>0</v>
      </c>
      <c r="KW41" s="551" cm="1">
        <f t="array" aca="1" ref="KW41" ca="1">IFERROR(IF(AND(НачЦ_ИнвП_Дата&lt;=KW$3,КИнвП_Дата&gt;KW$3),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*INDEX(Коэф.закупка_год_огурец[],MATCH($A41,Коэф.закупка_год_огурец[1],0),MATCH(MONTH(KW$3),КЗ!$1:$1,0)),""),0)</f>
        <v>0</v>
      </c>
      <c r="KX41" s="551" cm="1">
        <f t="array" aca="1" ref="KX41" ca="1">IFERROR(IF(AND(НачЦ_ИнвП_Дата&lt;=KX$3,КИнвП_Дата&gt;KX$3),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*INDEX(Коэф.закупка_год_огурец[],MATCH($A41,Коэф.закупка_год_огурец[1],0),MATCH(MONTH(KX$3),КЗ!$1:$1,0)),""),0)</f>
        <v>211.760704</v>
      </c>
      <c r="KY41" s="551" cm="1">
        <f t="array" aca="1" ref="KY41" ca="1">IFERROR(IF(AND(НачЦ_ИнвП_Дата&lt;=KY$3,КИнвП_Дата&gt;KY$3),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*INDEX(Коэф.закупка_год_огурец[],MATCH($A41,Коэф.закупка_год_огурец[1],0),MATCH(MONTH(KY$3),КЗ!$1:$1,0)),""),0)</f>
        <v>0</v>
      </c>
      <c r="KZ41" s="551" cm="1">
        <f t="array" aca="1" ref="KZ41" ca="1">IFERROR(IF(AND(НачЦ_ИнвП_Дата&lt;=KZ$3,КИнвП_Дата&gt;KZ$3),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*INDEX(Коэф.закупка_год_огурец[],MATCH($A41,Коэф.закупка_год_огурец[1],0),MATCH(MONTH(KZ$3),КЗ!$1:$1,0)),""),0)</f>
        <v>0</v>
      </c>
      <c r="LA41" s="552">
        <f t="shared" ca="1" si="1429"/>
        <v>529.40175999999997</v>
      </c>
      <c r="LB41" s="551" cm="1">
        <f t="array" aca="1" ref="LB41" ca="1">IFERROR(IF(AND(НачЦ_ИнвП_Дата&lt;=LB$3,КИнвП_Дата&gt;LB$3),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*INDEX(Коэф.закупка_год_огурец[],MATCH($A41,Коэф.закупка_год_огурец[1],0),MATCH(MONTH(LB$3),КЗ!$1:$1,0)),""),0)</f>
        <v>0</v>
      </c>
      <c r="LC41" s="551" cm="1">
        <f t="array" aca="1" ref="LC41" ca="1">IFERROR(IF(AND(НачЦ_ИнвП_Дата&lt;=LC$3,КИнвП_Дата&gt;LC$3),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*INDEX(Коэф.закупка_год_огурец[],MATCH($A41,Коэф.закупка_год_огурец[1],0),MATCH(MONTH(LC$3),КЗ!$1:$1,0)),""),0)</f>
        <v>105.880352</v>
      </c>
      <c r="LD41" s="551" cm="1">
        <f t="array" aca="1" ref="LD41" ca="1">IFERROR(IF(AND(НачЦ_ИнвП_Дата&lt;=LD$3,КИнвП_Дата&gt;LD$3),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*INDEX(Коэф.закупка_год_огурец[],MATCH($A41,Коэф.закупка_год_огурец[1],0),MATCH(MONTH(LD$3),КЗ!$1:$1,0)),""),0)</f>
        <v>0</v>
      </c>
      <c r="LE41" s="551" cm="1">
        <f t="array" aca="1" ref="LE41" ca="1">IFERROR(IF(AND(НачЦ_ИнвП_Дата&lt;=LE$3,КИнвП_Дата&gt;LE$3),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*INDEX(Коэф.закупка_год_огурец[],MATCH($A41,Коэф.закупка_год_огурец[1],0),MATCH(MONTH(LE$3),КЗ!$1:$1,0)),""),0)</f>
        <v>0</v>
      </c>
      <c r="LF41" s="551" cm="1">
        <f t="array" aca="1" ref="LF41" ca="1">IFERROR(IF(AND(НачЦ_ИнвП_Дата&lt;=LF$3,КИнвП_Дата&gt;LF$3),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*INDEX(Коэф.закупка_год_огурец[],MATCH($A41,Коэф.закупка_год_огурец[1],0),MATCH(MONTH(LF$3),КЗ!$1:$1,0)),""),0)</f>
        <v>211.760704</v>
      </c>
      <c r="LG41" s="551" cm="1">
        <f t="array" aca="1" ref="LG41" ca="1">IFERROR(IF(AND(НачЦ_ИнвП_Дата&lt;=LG$3,КИнвП_Дата&gt;LG$3),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*INDEX(Коэф.закупка_год_огурец[],MATCH($A41,Коэф.закупка_год_огурец[1],0),MATCH(MONTH(LG$3),КЗ!$1:$1,0)),""),0)</f>
        <v>0</v>
      </c>
      <c r="LH41" s="551" cm="1">
        <f t="array" aca="1" ref="LH41" ca="1">IFERROR(IF(AND(НачЦ_ИнвП_Дата&lt;=LH$3,КИнвП_Дата&gt;LH$3),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*INDEX(Коэф.закупка_год_огурец[],MATCH($A41,Коэф.закупка_год_огурец[1],0),MATCH(MONTH(LH$3),КЗ!$1:$1,0)),""),0)</f>
        <v>0</v>
      </c>
      <c r="LI41" s="551" cm="1">
        <f t="array" aca="1" ref="LI41" ca="1">IFERROR(IF(AND(НачЦ_ИнвП_Дата&lt;=LI$3,КИнвП_Дата&gt;LI$3),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*INDEX(Коэф.закупка_год_огурец[],MATCH($A41,Коэф.закупка_год_огурец[1],0),MATCH(MONTH(LI$3),КЗ!$1:$1,0)),""),0)</f>
        <v>0</v>
      </c>
      <c r="LJ41" s="551" cm="1">
        <f t="array" aca="1" ref="LJ41" ca="1">IFERROR(IF(AND(НачЦ_ИнвП_Дата&lt;=LJ$3,КИнвП_Дата&gt;LJ$3),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*INDEX(Коэф.закупка_год_огурец[],MATCH($A41,Коэф.закупка_год_огурец[1],0),MATCH(MONTH(LJ$3),КЗ!$1:$1,0)),""),0)</f>
        <v>0</v>
      </c>
      <c r="LK41" s="551" cm="1">
        <f t="array" aca="1" ref="LK41" ca="1">IFERROR(IF(AND(НачЦ_ИнвП_Дата&lt;=LK$3,КИнвП_Дата&gt;LK$3),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*INDEX(Коэф.закупка_год_огурец[],MATCH($A41,Коэф.закупка_год_огурец[1],0),MATCH(MONTH(LK$3),КЗ!$1:$1,0)),""),0)</f>
        <v>211.760704</v>
      </c>
      <c r="LL41" s="551" cm="1">
        <f t="array" aca="1" ref="LL41" ca="1">IFERROR(IF(AND(НачЦ_ИнвП_Дата&lt;=LL$3,КИнвП_Дата&gt;LL$3),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*INDEX(Коэф.закупка_год_огурец[],MATCH($A41,Коэф.закупка_год_огурец[1],0),MATCH(MONTH(LL$3),КЗ!$1:$1,0)),""),0)</f>
        <v>0</v>
      </c>
      <c r="LM41" s="551" cm="1">
        <f t="array" aca="1" ref="LM41" ca="1">IFERROR(IF(AND(НачЦ_ИнвП_Дата&lt;=LM$3,КИнвП_Дата&gt;LM$3),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*INDEX(Коэф.закупка_год_огурец[],MATCH($A41,Коэф.закупка_год_огурец[1],0),MATCH(MONTH(LM$3),КЗ!$1:$1,0)),""),0)</f>
        <v>0</v>
      </c>
      <c r="LN41" s="552">
        <f t="shared" ca="1" si="1431"/>
        <v>529.40175999999997</v>
      </c>
      <c r="LO41" s="551" cm="1">
        <f t="array" aca="1" ref="LO41" ca="1">IFERROR(IF(AND(НачЦ_ИнвП_Дата&lt;=LO$3,КИнвП_Дата&gt;LO$3),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*INDEX(Коэф.закупка_год_огурец[],MATCH($A41,Коэф.закупка_год_огурец[1],0),MATCH(MONTH(LO$3),КЗ!$1:$1,0)),""),0)</f>
        <v>0</v>
      </c>
      <c r="LP41" s="551" cm="1">
        <f t="array" aca="1" ref="LP41" ca="1">IFERROR(IF(AND(НачЦ_ИнвП_Дата&lt;=LP$3,КИнвП_Дата&gt;LP$3),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*INDEX(Коэф.закупка_год_огурец[],MATCH($A41,Коэф.закупка_год_огурец[1],0),MATCH(MONTH(LP$3),КЗ!$1:$1,0)),""),0)</f>
        <v>105.880352</v>
      </c>
      <c r="LQ41" s="551" cm="1">
        <f t="array" aca="1" ref="LQ41" ca="1">IFERROR(IF(AND(НачЦ_ИнвП_Дата&lt;=LQ$3,КИнвП_Дата&gt;LQ$3),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*INDEX(Коэф.закупка_год_огурец[],MATCH($A41,Коэф.закупка_год_огурец[1],0),MATCH(MONTH(LQ$3),КЗ!$1:$1,0)),""),0)</f>
        <v>0</v>
      </c>
      <c r="LR41" s="551" cm="1">
        <f t="array" aca="1" ref="LR41" ca="1">IFERROR(IF(AND(НачЦ_ИнвП_Дата&lt;=LR$3,КИнвП_Дата&gt;LR$3),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*INDEX(Коэф.закупка_год_огурец[],MATCH($A41,Коэф.закупка_год_огурец[1],0),MATCH(MONTH(LR$3),КЗ!$1:$1,0)),""),0)</f>
        <v>0</v>
      </c>
      <c r="LS41" s="551" cm="1">
        <f t="array" aca="1" ref="LS41" ca="1">IFERROR(IF(AND(НачЦ_ИнвП_Дата&lt;=LS$3,КИнвП_Дата&gt;LS$3),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*INDEX(Коэф.закупка_год_огурец[],MATCH($A41,Коэф.закупка_год_огурец[1],0),MATCH(MONTH(LS$3),КЗ!$1:$1,0)),""),0)</f>
        <v>211.760704</v>
      </c>
      <c r="LT41" s="551" cm="1">
        <f t="array" aca="1" ref="LT41" ca="1">IFERROR(IF(AND(НачЦ_ИнвП_Дата&lt;=LT$3,КИнвП_Дата&gt;LT$3),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*INDEX(Коэф.закупка_год_огурец[],MATCH($A41,Коэф.закупка_год_огурец[1],0),MATCH(MONTH(LT$3),КЗ!$1:$1,0)),""),0)</f>
        <v>0</v>
      </c>
      <c r="LU41" s="551" cm="1">
        <f t="array" aca="1" ref="LU41" ca="1">IFERROR(IF(AND(НачЦ_ИнвП_Дата&lt;=LU$3,КИнвП_Дата&gt;LU$3),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*INDEX(Коэф.закупка_год_огурец[],MATCH($A41,Коэф.закупка_год_огурец[1],0),MATCH(MONTH(LU$3),КЗ!$1:$1,0)),""),0)</f>
        <v>0</v>
      </c>
      <c r="LV41" s="551" cm="1">
        <f t="array" aca="1" ref="LV41" ca="1">IFERROR(IF(AND(НачЦ_ИнвП_Дата&lt;=LV$3,КИнвП_Дата&gt;LV$3),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*INDEX(Коэф.закупка_год_огурец[],MATCH($A41,Коэф.закупка_год_огурец[1],0),MATCH(MONTH(LV$3),КЗ!$1:$1,0)),""),0)</f>
        <v>0</v>
      </c>
      <c r="LW41" s="551" cm="1">
        <f t="array" aca="1" ref="LW41" ca="1">IFERROR(IF(AND(НачЦ_ИнвП_Дата&lt;=LW$3,КИнвП_Дата&gt;LW$3),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*INDEX(Коэф.закупка_год_огурец[],MATCH($A41,Коэф.закупка_год_огурец[1],0),MATCH(MONTH(LW$3),КЗ!$1:$1,0)),""),0)</f>
        <v>0</v>
      </c>
      <c r="LX41" s="551" cm="1">
        <f t="array" aca="1" ref="LX41" ca="1">IFERROR(IF(AND(НачЦ_ИнвП_Дата&lt;=LX$3,КИнвП_Дата&gt;LX$3),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*INDEX(Коэф.закупка_год_огурец[],MATCH($A41,Коэф.закупка_год_огурец[1],0),MATCH(MONTH(LX$3),КЗ!$1:$1,0)),""),0)</f>
        <v>211.760704</v>
      </c>
      <c r="LY41" s="551" cm="1">
        <f t="array" aca="1" ref="LY41" ca="1">IFERROR(IF(AND(НачЦ_ИнвП_Дата&lt;=LY$3,КИнвП_Дата&gt;LY$3),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*INDEX(Коэф.закупка_год_огурец[],MATCH($A41,Коэф.закупка_год_огурец[1],0),MATCH(MONTH(LY$3),КЗ!$1:$1,0)),""),0)</f>
        <v>0</v>
      </c>
      <c r="LZ41" s="551" cm="1">
        <f t="array" aca="1" ref="LZ41" ca="1">IFERROR(IF(AND(НачЦ_ИнвП_Дата&lt;=LZ$3,КИнвП_Дата&gt;LZ$3),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*INDEX(Коэф.закупка_год_огурец[],MATCH($A41,Коэф.закупка_год_огурец[1],0),MATCH(MONTH(LZ$3),КЗ!$1:$1,0)),""),0)</f>
        <v>0</v>
      </c>
      <c r="MA41" s="552">
        <f t="shared" ca="1" si="1433"/>
        <v>529.40175999999997</v>
      </c>
      <c r="MB41" s="551" cm="1">
        <f t="array" aca="1" ref="MB41" ca="1">IFERROR(IF(AND(НачЦ_ИнвП_Дата&lt;=MB$3,КИнвП_Дата&gt;MB$3),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*INDEX(Коэф.закупка_год_огурец[],MATCH($A41,Коэф.закупка_год_огурец[1],0),MATCH(MONTH(MB$3),КЗ!$1:$1,0)),""),0)</f>
        <v>0</v>
      </c>
      <c r="MC41" s="551" cm="1">
        <f t="array" aca="1" ref="MC41" ca="1">IFERROR(IF(AND(НачЦ_ИнвП_Дата&lt;=MC$3,КИнвП_Дата&gt;MC$3),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*INDEX(Коэф.закупка_год_огурец[],MATCH($A41,Коэф.закупка_год_огурец[1],0),MATCH(MONTH(MC$3),КЗ!$1:$1,0)),""),0)</f>
        <v>105.880352</v>
      </c>
      <c r="MD41" s="551" cm="1">
        <f t="array" aca="1" ref="MD41" ca="1">IFERROR(IF(AND(НачЦ_ИнвП_Дата&lt;=MD$3,КИнвП_Дата&gt;MD$3),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*INDEX(Коэф.закупка_год_огурец[],MATCH($A41,Коэф.закупка_год_огурец[1],0),MATCH(MONTH(MD$3),КЗ!$1:$1,0)),""),0)</f>
        <v>0</v>
      </c>
      <c r="ME41" s="551" cm="1">
        <f t="array" aca="1" ref="ME41" ca="1">IFERROR(IF(AND(НачЦ_ИнвП_Дата&lt;=ME$3,КИнвП_Дата&gt;ME$3),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*INDEX(Коэф.закупка_год_огурец[],MATCH($A41,Коэф.закупка_год_огурец[1],0),MATCH(MONTH(ME$3),КЗ!$1:$1,0)),""),0)</f>
        <v>0</v>
      </c>
      <c r="MF41" s="551" cm="1">
        <f t="array" aca="1" ref="MF41" ca="1">IFERROR(IF(AND(НачЦ_ИнвП_Дата&lt;=MF$3,КИнвП_Дата&gt;MF$3),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*INDEX(Коэф.закупка_год_огурец[],MATCH($A41,Коэф.закупка_год_огурец[1],0),MATCH(MONTH(MF$3),КЗ!$1:$1,0)),""),0)</f>
        <v>211.760704</v>
      </c>
      <c r="MG41" s="551" cm="1">
        <f t="array" aca="1" ref="MG41" ca="1">IFERROR(IF(AND(НачЦ_ИнвП_Дата&lt;=MG$3,КИнвП_Дата&gt;MG$3),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*INDEX(Коэф.закупка_год_огурец[],MATCH($A41,Коэф.закупка_год_огурец[1],0),MATCH(MONTH(MG$3),КЗ!$1:$1,0)),""),0)</f>
        <v>0</v>
      </c>
      <c r="MH41" s="551" cm="1">
        <f t="array" aca="1" ref="MH41" ca="1">IFERROR(IF(AND(НачЦ_ИнвП_Дата&lt;=MH$3,КИнвП_Дата&gt;MH$3),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*INDEX(Коэф.закупка_год_огурец[],MATCH($A41,Коэф.закупка_год_огурец[1],0),MATCH(MONTH(MH$3),КЗ!$1:$1,0)),""),0)</f>
        <v>0</v>
      </c>
      <c r="MI41" s="551" cm="1">
        <f t="array" aca="1" ref="MI41" ca="1">IFERROR(IF(AND(НачЦ_ИнвП_Дата&lt;=MI$3,КИнвП_Дата&gt;MI$3),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*INDEX(Коэф.закупка_год_огурец[],MATCH($A41,Коэф.закупка_год_огурец[1],0),MATCH(MONTH(MI$3),КЗ!$1:$1,0)),""),0)</f>
        <v>0</v>
      </c>
      <c r="MJ41" s="551" cm="1">
        <f t="array" aca="1" ref="MJ41" ca="1">IFERROR(IF(AND(НачЦ_ИнвП_Дата&lt;=MJ$3,КИнвП_Дата&gt;MJ$3),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*INDEX(Коэф.закупка_год_огурец[],MATCH($A41,Коэф.закупка_год_огурец[1],0),MATCH(MONTH(MJ$3),КЗ!$1:$1,0)),""),0)</f>
        <v>0</v>
      </c>
      <c r="MK41" s="551" cm="1">
        <f t="array" aca="1" ref="MK41" ca="1">IFERROR(IF(AND(НачЦ_ИнвП_Дата&lt;=MK$3,КИнвП_Дата&gt;MK$3),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*INDEX(Коэф.закупка_год_огурец[],MATCH($A41,Коэф.закупка_год_огурец[1],0),MATCH(MONTH(MK$3),КЗ!$1:$1,0)),""),0)</f>
        <v>211.760704</v>
      </c>
      <c r="ML41" s="551" cm="1">
        <f t="array" aca="1" ref="ML41" ca="1">IFERROR(IF(AND(НачЦ_ИнвП_Дата&lt;=ML$3,КИнвП_Дата&gt;ML$3),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*INDEX(Коэф.закупка_год_огурец[],MATCH($A41,Коэф.закупка_год_огурец[1],0),MATCH(MONTH(ML$3),КЗ!$1:$1,0)),""),0)</f>
        <v>0</v>
      </c>
      <c r="MM41" s="551" cm="1">
        <f t="array" aca="1" ref="MM41" ca="1">IFERROR(IF(AND(НачЦ_ИнвП_Дата&lt;=MM$3,КИнвП_Дата&gt;MM$3),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*INDEX(Коэф.закупка_год_огурец[],MATCH($A41,Коэф.закупка_год_огурец[1],0),MATCH(MONTH(MM$3),КЗ!$1:$1,0)),""),0)</f>
        <v>0</v>
      </c>
      <c r="MN41" s="552">
        <f t="shared" ca="1" si="1435"/>
        <v>529.40175999999997</v>
      </c>
      <c r="MO41" s="551" cm="1">
        <f t="array" aca="1" ref="MO41" ca="1">IFERROR(IF(AND(НачЦ_ИнвП_Дата&lt;=MO$3,КИнвП_Дата&gt;MO$3),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*INDEX(Коэф.закупка_год_огурец[],MATCH($A41,Коэф.закупка_год_огурец[1],0),MATCH(MONTH(MO$3),КЗ!$1:$1,0)),""),0)</f>
        <v>0</v>
      </c>
      <c r="MP41" s="551" cm="1">
        <f t="array" aca="1" ref="MP41" ca="1">IFERROR(IF(AND(НачЦ_ИнвП_Дата&lt;=MP$3,КИнвП_Дата&gt;MP$3),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*INDEX(Коэф.закупка_год_огурец[],MATCH($A41,Коэф.закупка_год_огурец[1],0),MATCH(MONTH(MP$3),КЗ!$1:$1,0)),""),0)</f>
        <v>105.880352</v>
      </c>
      <c r="MQ41" s="551" cm="1">
        <f t="array" aca="1" ref="MQ41" ca="1">IFERROR(IF(AND(НачЦ_ИнвП_Дата&lt;=MQ$3,КИнвП_Дата&gt;MQ$3),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*INDEX(Коэф.закупка_год_огурец[],MATCH($A41,Коэф.закупка_год_огурец[1],0),MATCH(MONTH(MQ$3),КЗ!$1:$1,0)),""),0)</f>
        <v>0</v>
      </c>
      <c r="MR41" s="551" cm="1">
        <f t="array" aca="1" ref="MR41" ca="1">IFERROR(IF(AND(НачЦ_ИнвП_Дата&lt;=MR$3,КИнвП_Дата&gt;MR$3),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*INDEX(Коэф.закупка_год_огурец[],MATCH($A41,Коэф.закупка_год_огурец[1],0),MATCH(MONTH(MR$3),КЗ!$1:$1,0)),""),0)</f>
        <v>0</v>
      </c>
      <c r="MS41" s="551" cm="1">
        <f t="array" aca="1" ref="MS41" ca="1">IFERROR(IF(AND(НачЦ_ИнвП_Дата&lt;=MS$3,КИнвП_Дата&gt;MS$3),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*INDEX(Коэф.закупка_год_огурец[],MATCH($A41,Коэф.закупка_год_огурец[1],0),MATCH(MONTH(MS$3),КЗ!$1:$1,0)),""),0)</f>
        <v>211.760704</v>
      </c>
      <c r="MT41" s="551" cm="1">
        <f t="array" aca="1" ref="MT41" ca="1">IFERROR(IF(AND(НачЦ_ИнвП_Дата&lt;=MT$3,КИнвП_Дата&gt;MT$3),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*INDEX(Коэф.закупка_год_огурец[],MATCH($A41,Коэф.закупка_год_огурец[1],0),MATCH(MONTH(MT$3),КЗ!$1:$1,0)),""),0)</f>
        <v>0</v>
      </c>
      <c r="MU41" s="551" cm="1">
        <f t="array" aca="1" ref="MU41" ca="1">IFERROR(IF(AND(НачЦ_ИнвП_Дата&lt;=MU$3,КИнвП_Дата&gt;MU$3),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*INDEX(Коэф.закупка_год_огурец[],MATCH($A41,Коэф.закупка_год_огурец[1],0),MATCH(MONTH(MU$3),КЗ!$1:$1,0)),""),0)</f>
        <v>0</v>
      </c>
      <c r="MV41" s="551" cm="1">
        <f t="array" aca="1" ref="MV41" ca="1">IFERROR(IF(AND(НачЦ_ИнвП_Дата&lt;=MV$3,КИнвП_Дата&gt;MV$3),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*INDEX(Коэф.закупка_год_огурец[],MATCH($A41,Коэф.закупка_год_огурец[1],0),MATCH(MONTH(MV$3),КЗ!$1:$1,0)),""),0)</f>
        <v>0</v>
      </c>
      <c r="MW41" s="551" cm="1">
        <f t="array" aca="1" ref="MW41" ca="1">IFERROR(IF(AND(НачЦ_ИнвП_Дата&lt;=MW$3,КИнвП_Дата&gt;MW$3),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*INDEX(Коэф.закупка_год_огурец[],MATCH($A41,Коэф.закупка_год_огурец[1],0),MATCH(MONTH(MW$3),КЗ!$1:$1,0)),""),0)</f>
        <v>0</v>
      </c>
      <c r="MX41" s="551" cm="1">
        <f t="array" aca="1" ref="MX41" ca="1">IFERROR(IF(AND(НачЦ_ИнвП_Дата&lt;=MX$3,КИнвП_Дата&gt;MX$3),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*INDEX(Коэф.закупка_год_огурец[],MATCH($A41,Коэф.закупка_год_огурец[1],0),MATCH(MONTH(MX$3),КЗ!$1:$1,0)),""),0)</f>
        <v>211.760704</v>
      </c>
      <c r="MY41" s="551" cm="1">
        <f t="array" aca="1" ref="MY41" ca="1">IFERROR(IF(AND(НачЦ_ИнвП_Дата&lt;=MY$3,КИнвП_Дата&gt;MY$3),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*INDEX(Коэф.закупка_год_огурец[],MATCH($A41,Коэф.закупка_год_огурец[1],0),MATCH(MONTH(MY$3),КЗ!$1:$1,0)),""),0)</f>
        <v>0</v>
      </c>
      <c r="MZ41" s="551" cm="1">
        <f t="array" aca="1" ref="MZ41" ca="1">IFERROR(IF(AND(НачЦ_ИнвП_Дата&lt;=MZ$3,КИнвП_Дата&gt;MZ$3),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*INDEX(Коэф.закупка_год_огурец[],MATCH($A41,Коэф.закупка_год_огурец[1],0),MATCH(MONTH(MZ$3),КЗ!$1:$1,0)),""),0)</f>
        <v>0</v>
      </c>
      <c r="NA41" s="552">
        <f t="shared" ca="1" si="1437"/>
        <v>529.40175999999997</v>
      </c>
      <c r="NB41" s="551" cm="1">
        <f t="array" aca="1" ref="NB41" ca="1">IFERROR(IF(AND(НачЦ_ИнвП_Дата&lt;=NB$3,КИнвП_Дата&gt;NB$3),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*INDEX(Коэф.закупка_год_огурец[],MATCH($A41,Коэф.закупка_год_огурец[1],0),MATCH(MONTH(NB$3),КЗ!$1:$1,0)),""),0)</f>
        <v>0</v>
      </c>
      <c r="NC41" s="551" cm="1">
        <f t="array" aca="1" ref="NC41" ca="1">IFERROR(IF(AND(НачЦ_ИнвП_Дата&lt;=NC$3,КИнвП_Дата&gt;NC$3),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*INDEX(Коэф.закупка_год_огурец[],MATCH($A41,Коэф.закупка_год_огурец[1],0),MATCH(MONTH(NC$3),КЗ!$1:$1,0)),""),0)</f>
        <v>105.880352</v>
      </c>
      <c r="ND41" s="551" cm="1">
        <f t="array" aca="1" ref="ND41" ca="1">IFERROR(IF(AND(НачЦ_ИнвП_Дата&lt;=ND$3,КИнвП_Дата&gt;ND$3),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*INDEX(Коэф.закупка_год_огурец[],MATCH($A41,Коэф.закупка_год_огурец[1],0),MATCH(MONTH(ND$3),КЗ!$1:$1,0)),""),0)</f>
        <v>0</v>
      </c>
      <c r="NE41" s="551" cm="1">
        <f t="array" aca="1" ref="NE41" ca="1">IFERROR(IF(AND(НачЦ_ИнвП_Дата&lt;=NE$3,КИнвП_Дата&gt;NE$3),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*INDEX(Коэф.закупка_год_огурец[],MATCH($A41,Коэф.закупка_год_огурец[1],0),MATCH(MONTH(NE$3),КЗ!$1:$1,0)),""),0)</f>
        <v>0</v>
      </c>
      <c r="NF41" s="551" cm="1">
        <f t="array" aca="1" ref="NF41" ca="1">IFERROR(IF(AND(НачЦ_ИнвП_Дата&lt;=NF$3,КИнвП_Дата&gt;NF$3),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*INDEX(Коэф.закупка_год_огурец[],MATCH($A41,Коэф.закупка_год_огурец[1],0),MATCH(MONTH(NF$3),КЗ!$1:$1,0)),""),0)</f>
        <v>211.760704</v>
      </c>
      <c r="NG41" s="551" cm="1">
        <f t="array" aca="1" ref="NG41" ca="1">IFERROR(IF(AND(НачЦ_ИнвП_Дата&lt;=NG$3,КИнвП_Дата&gt;NG$3),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*INDEX(Коэф.закупка_год_огурец[],MATCH($A41,Коэф.закупка_год_огурец[1],0),MATCH(MONTH(NG$3),КЗ!$1:$1,0)),""),0)</f>
        <v>0</v>
      </c>
      <c r="NH41" s="551" cm="1">
        <f t="array" aca="1" ref="NH41" ca="1">IFERROR(IF(AND(НачЦ_ИнвП_Дата&lt;=NH$3,КИнвП_Дата&gt;NH$3),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*INDEX(Коэф.закупка_год_огурец[],MATCH($A41,Коэф.закупка_год_огурец[1],0),MATCH(MONTH(NH$3),КЗ!$1:$1,0)),""),0)</f>
        <v>0</v>
      </c>
      <c r="NI41" s="551" cm="1">
        <f t="array" aca="1" ref="NI41" ca="1">IFERROR(IF(AND(НачЦ_ИнвП_Дата&lt;=NI$3,КИнвП_Дата&gt;NI$3),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*INDEX(Коэф.закупка_год_огурец[],MATCH($A41,Коэф.закупка_год_огурец[1],0),MATCH(MONTH(NI$3),КЗ!$1:$1,0)),""),0)</f>
        <v>0</v>
      </c>
      <c r="NJ41" s="551" cm="1">
        <f t="array" aca="1" ref="NJ41" ca="1">IFERROR(IF(AND(НачЦ_ИнвП_Дата&lt;=NJ$3,КИнвП_Дата&gt;NJ$3),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*INDEX(Коэф.закупка_год_огурец[],MATCH($A41,Коэф.закупка_год_огурец[1],0),MATCH(MONTH(NJ$3),КЗ!$1:$1,0)),""),0)</f>
        <v>0</v>
      </c>
      <c r="NK41" s="551" cm="1">
        <f t="array" aca="1" ref="NK41" ca="1">IFERROR(IF(AND(НачЦ_ИнвП_Дата&lt;=NK$3,КИнвП_Дата&gt;NK$3),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*INDEX(Коэф.закупка_год_огурец[],MATCH($A41,Коэф.закупка_год_огурец[1],0),MATCH(MONTH(NK$3),КЗ!$1:$1,0)),""),0)</f>
        <v>211.760704</v>
      </c>
      <c r="NL41" s="551" cm="1">
        <f t="array" aca="1" ref="NL41" ca="1">IFERROR(IF(AND(НачЦ_ИнвП_Дата&lt;=NL$3,КИнвП_Дата&gt;NL$3),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*INDEX(Коэф.закупка_год_огурец[],MATCH($A41,Коэф.закупка_год_огурец[1],0),MATCH(MONTH(NL$3),КЗ!$1:$1,0)),""),0)</f>
        <v>0</v>
      </c>
      <c r="NM41" s="551" cm="1">
        <f t="array" aca="1" ref="NM41" ca="1">IFERROR(IF(AND(НачЦ_ИнвП_Дата&lt;=NM$3,КИнвП_Дата&gt;NM$3),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*INDEX(Коэф.закупка_год_огурец[],MATCH($A41,Коэф.закупка_год_огурец[1],0),MATCH(MONTH(NM$3),КЗ!$1:$1,0)),""),0)</f>
        <v>0</v>
      </c>
      <c r="NN41" s="552">
        <f t="shared" ca="1" si="1439"/>
        <v>529.40175999999997</v>
      </c>
      <c r="NO41" s="551" cm="1">
        <f t="array" aca="1" ref="NO41" ca="1">IFERROR(IF(AND(НачЦ_ИнвП_Дата&lt;=NO$3,КИнвП_Дата&gt;NO$3),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*INDEX(Коэф.закупка_год_огурец[],MATCH($A41,Коэф.закупка_год_огурец[1],0),MATCH(MONTH(NO$3),КЗ!$1:$1,0)),""),0)</f>
        <v>0</v>
      </c>
      <c r="NP41" s="551" cm="1">
        <f t="array" aca="1" ref="NP41" ca="1">IFERROR(IF(AND(НачЦ_ИнвП_Дата&lt;=NP$3,КИнвП_Дата&gt;NP$3),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*INDEX(Коэф.закупка_год_огурец[],MATCH($A41,Коэф.закупка_год_огурец[1],0),MATCH(MONTH(NP$3),КЗ!$1:$1,0)),""),0)</f>
        <v>105.880352</v>
      </c>
      <c r="NQ41" s="551" cm="1">
        <f t="array" aca="1" ref="NQ41" ca="1">IFERROR(IF(AND(НачЦ_ИнвП_Дата&lt;=NQ$3,КИнвП_Дата&gt;NQ$3),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*INDEX(Коэф.закупка_год_огурец[],MATCH($A41,Коэф.закупка_год_огурец[1],0),MATCH(MONTH(NQ$3),КЗ!$1:$1,0)),""),0)</f>
        <v>0</v>
      </c>
      <c r="NR41" s="551" cm="1">
        <f t="array" aca="1" ref="NR41" ca="1">IFERROR(IF(AND(НачЦ_ИнвП_Дата&lt;=NR$3,КИнвП_Дата&gt;NR$3),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*INDEX(Коэф.закупка_год_огурец[],MATCH($A41,Коэф.закупка_год_огурец[1],0),MATCH(MONTH(NR$3),КЗ!$1:$1,0)),""),0)</f>
        <v>0</v>
      </c>
      <c r="NS41" s="551" cm="1">
        <f t="array" aca="1" ref="NS41" ca="1">IFERROR(IF(AND(НачЦ_ИнвП_Дата&lt;=NS$3,КИнвП_Дата&gt;NS$3),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*INDEX(Коэф.закупка_год_огурец[],MATCH($A41,Коэф.закупка_год_огурец[1],0),MATCH(MONTH(NS$3),КЗ!$1:$1,0)),""),0)</f>
        <v>211.760704</v>
      </c>
      <c r="NT41" s="551" cm="1">
        <f t="array" aca="1" ref="NT41" ca="1">IFERROR(IF(AND(НачЦ_ИнвП_Дата&lt;=NT$3,КИнвП_Дата&gt;NT$3),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*INDEX(Коэф.закупка_год_огурец[],MATCH($A41,Коэф.закупка_год_огурец[1],0),MATCH(MONTH(NT$3),КЗ!$1:$1,0)),""),0)</f>
        <v>0</v>
      </c>
      <c r="NU41" s="551" cm="1">
        <f t="array" aca="1" ref="NU41" ca="1">IFERROR(IF(AND(НачЦ_ИнвП_Дата&lt;=NU$3,КИнвП_Дата&gt;NU$3),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*INDEX(Коэф.закупка_год_огурец[],MATCH($A41,Коэф.закупка_год_огурец[1],0),MATCH(MONTH(NU$3),КЗ!$1:$1,0)),""),0)</f>
        <v>0</v>
      </c>
      <c r="NV41" s="551" cm="1">
        <f t="array" aca="1" ref="NV41" ca="1">IFERROR(IF(AND(НачЦ_ИнвП_Дата&lt;=NV$3,КИнвП_Дата&gt;NV$3),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*INDEX(Коэф.закупка_год_огурец[],MATCH($A41,Коэф.закупка_год_огурец[1],0),MATCH(MONTH(NV$3),КЗ!$1:$1,0)),""),0)</f>
        <v>0</v>
      </c>
      <c r="NW41" s="551" cm="1">
        <f t="array" aca="1" ref="NW41" ca="1">IFERROR(IF(AND(НачЦ_ИнвП_Дата&lt;=NW$3,КИнвП_Дата&gt;NW$3),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*INDEX(Коэф.закупка_год_огурец[],MATCH($A41,Коэф.закупка_год_огурец[1],0),MATCH(MONTH(NW$3),КЗ!$1:$1,0)),""),0)</f>
        <v>0</v>
      </c>
      <c r="NX41" s="551" cm="1">
        <f t="array" aca="1" ref="NX41" ca="1">IFERROR(IF(AND(НачЦ_ИнвП_Дата&lt;=NX$3,КИнвП_Дата&gt;NX$3),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*INDEX(Коэф.закупка_год_огурец[],MATCH($A41,Коэф.закупка_год_огурец[1],0),MATCH(MONTH(NX$3),КЗ!$1:$1,0)),""),0)</f>
        <v>211.760704</v>
      </c>
      <c r="NY41" s="551" cm="1">
        <f t="array" aca="1" ref="NY41" ca="1">IFERROR(IF(AND(НачЦ_ИнвП_Дата&lt;=NY$3,КИнвП_Дата&gt;NY$3),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*INDEX(Коэф.закупка_год_огурец[],MATCH($A41,Коэф.закупка_год_огурец[1],0),MATCH(MONTH(NY$3),КЗ!$1:$1,0)),""),0)</f>
        <v>0</v>
      </c>
      <c r="NZ41" s="551" cm="1">
        <f t="array" aca="1" ref="NZ41" ca="1">IFERROR(IF(AND(НачЦ_ИнвП_Дата&lt;=NZ$3,КИнвП_Дата&gt;NZ$3),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*INDEX(Коэф.закупка_год_огурец[],MATCH($A41,Коэф.закупка_год_огурец[1],0),MATCH(MONTH(NZ$3),КЗ!$1:$1,0)),""),0)</f>
        <v>0</v>
      </c>
      <c r="OA41" s="552">
        <f t="shared" ca="1" si="1441"/>
        <v>529.40175999999997</v>
      </c>
      <c r="OB41" s="551" cm="1">
        <f t="array" aca="1" ref="OB41" ca="1">IFERROR(IF(AND(НачЦ_ИнвП_Дата&lt;=OB$3,КИнвП_Дата&gt;OB$3),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*INDEX(Коэф.закупка_год_огурец[],MATCH($A41,Коэф.закупка_год_огурец[1],0),MATCH(MONTH(OB$3),КЗ!$1:$1,0)),""),0)</f>
        <v>0</v>
      </c>
      <c r="OC41" s="551" cm="1">
        <f t="array" aca="1" ref="OC41" ca="1">IFERROR(IF(AND(НачЦ_ИнвП_Дата&lt;=OC$3,КИнвП_Дата&gt;OC$3),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*INDEX(Коэф.закупка_год_огурец[],MATCH($A41,Коэф.закупка_год_огурец[1],0),MATCH(MONTH(OC$3),КЗ!$1:$1,0)),""),0)</f>
        <v>105.880352</v>
      </c>
      <c r="OD41" s="551" cm="1">
        <f t="array" aca="1" ref="OD41" ca="1">IFERROR(IF(AND(НачЦ_ИнвП_Дата&lt;=OD$3,КИнвП_Дата&gt;OD$3),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*INDEX(Коэф.закупка_год_огурец[],MATCH($A41,Коэф.закупка_год_огурец[1],0),MATCH(MONTH(OD$3),КЗ!$1:$1,0)),""),0)</f>
        <v>0</v>
      </c>
      <c r="OE41" s="551" cm="1">
        <f t="array" aca="1" ref="OE41" ca="1">IFERROR(IF(AND(НачЦ_ИнвП_Дата&lt;=OE$3,КИнвП_Дата&gt;OE$3),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*INDEX(Коэф.закупка_год_огурец[],MATCH($A41,Коэф.закупка_год_огурец[1],0),MATCH(MONTH(OE$3),КЗ!$1:$1,0)),""),0)</f>
        <v>0</v>
      </c>
      <c r="OF41" s="551" cm="1">
        <f t="array" aca="1" ref="OF41" ca="1">IFERROR(IF(AND(НачЦ_ИнвП_Дата&lt;=OF$3,КИнвП_Дата&gt;OF$3),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*INDEX(Коэф.закупка_год_огурец[],MATCH($A41,Коэф.закупка_год_огурец[1],0),MATCH(MONTH(OF$3),КЗ!$1:$1,0)),""),0)</f>
        <v>211.760704</v>
      </c>
      <c r="OG41" s="551" cm="1">
        <f t="array" aca="1" ref="OG41" ca="1">IFERROR(IF(AND(НачЦ_ИнвП_Дата&lt;=OG$3,КИнвП_Дата&gt;OG$3),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*INDEX(Коэф.закупка_год_огурец[],MATCH($A41,Коэф.закупка_год_огурец[1],0),MATCH(MONTH(OG$3),КЗ!$1:$1,0)),""),0)</f>
        <v>0</v>
      </c>
      <c r="OH41" s="551" cm="1">
        <f t="array" aca="1" ref="OH41" ca="1">IFERROR(IF(AND(НачЦ_ИнвП_Дата&lt;=OH$3,КИнвП_Дата&gt;OH$3),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*INDEX(Коэф.закупка_год_огурец[],MATCH($A41,Коэф.закупка_год_огурец[1],0),MATCH(MONTH(OH$3),КЗ!$1:$1,0)),""),0)</f>
        <v>0</v>
      </c>
      <c r="OI41" s="551" cm="1">
        <f t="array" aca="1" ref="OI41" ca="1">IFERROR(IF(AND(НачЦ_ИнвП_Дата&lt;=OI$3,КИнвП_Дата&gt;OI$3),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*INDEX(Коэф.закупка_год_огурец[],MATCH($A41,Коэф.закупка_год_огурец[1],0),MATCH(MONTH(OI$3),КЗ!$1:$1,0)),""),0)</f>
        <v>0</v>
      </c>
      <c r="OJ41" s="551" cm="1">
        <f t="array" aca="1" ref="OJ41" ca="1">IFERROR(IF(AND(НачЦ_ИнвП_Дата&lt;=OJ$3,КИнвП_Дата&gt;OJ$3),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*INDEX(Коэф.закупка_год_огурец[],MATCH($A41,Коэф.закупка_год_огурец[1],0),MATCH(MONTH(OJ$3),КЗ!$1:$1,0)),""),0)</f>
        <v>0</v>
      </c>
      <c r="OK41" s="551" t="str" cm="1">
        <f t="array" aca="1" ref="OK41" ca="1">IFERROR(IF(AND(НачЦ_ИнвП_Дата&lt;=OK$3,КИнвП_Дата&gt;OK$3),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*INDEX(Коэф.закупка_год_огурец[],MATCH($A41,Коэф.закупка_год_огурец[1],0),MATCH(MONTH(OK$3),КЗ!$1:$1,0)),""),0)</f>
        <v/>
      </c>
      <c r="OL41" s="551" t="str" cm="1">
        <f t="array" aca="1" ref="OL41" ca="1">IFERROR(IF(AND(НачЦ_ИнвП_Дата&lt;=OL$3,КИнвП_Дата&gt;OL$3),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*INDEX(Коэф.закупка_год_огурец[],MATCH($A41,Коэф.закупка_год_огурец[1],0),MATCH(MONTH(OL$3),КЗ!$1:$1,0)),""),0)</f>
        <v/>
      </c>
      <c r="OM41" s="551" t="str" cm="1">
        <f t="array" aca="1" ref="OM41" ca="1">IFERROR(IF(AND(НачЦ_ИнвП_Дата&lt;=OM$3,КИнвП_Дата&gt;OM$3),
             INDEX('Кальк-я'!$A$16:$Y$87,MATCH($A41,'Кальк-я'!$A$16:$A$87,0),MATCH("Сумма затрат, т.руб.",'Кальк-я'!$5:$5,0))
              *INDEX(Коэф.закупка_год_огурец[],MATCH($A41,Коэф.закупка_год_огурец[1],0),MATCH(MONTH(OM$3),КЗ!$1:$1,0)),""),0)</f>
        <v/>
      </c>
      <c r="ON41" s="552">
        <f t="shared" ca="1" si="1443"/>
        <v>317.64105599999999</v>
      </c>
    </row>
    <row r="42" spans="1:404" s="553" customFormat="1" outlineLevel="2">
      <c r="A42" s="550" t="s">
        <v>76</v>
      </c>
      <c r="B42" s="551" t="str" cm="1">
        <f t="array" ref="B42">IFERROR(IF(AND(НачЦ_ИнвП_Дата&lt;=B$3,КИнвП_Дата&gt;B$3),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*INDEX(Коэф.закупка_год_огурец[],MATCH($A42,Коэф.закупка_год_огурец[1],0),MATCH(MONTH(B$3),КЗ!$1:$1,0)),""),0)</f>
        <v/>
      </c>
      <c r="C42" s="551" t="str" cm="1">
        <f t="array" aca="1" ref="C42" ca="1">IFERROR(IF(AND(НачЦ_ИнвП_Дата&lt;=C$3,КИнвП_Дата&gt;C$3),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*INDEX(Коэф.закупка_год_огурец[],MATCH($A42,Коэф.закупка_год_огурец[1],0),MATCH(MONTH(C$3),КЗ!$1:$1,0)),""),0)</f>
        <v/>
      </c>
      <c r="D42" s="551" t="str" cm="1">
        <f t="array" aca="1" ref="D42" ca="1">IFERROR(IF(AND(НачЦ_ИнвП_Дата&lt;=D$3,КИнвП_Дата&gt;D$3),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*INDEX(Коэф.закупка_год_огурец[],MATCH($A42,Коэф.закупка_год_огурец[1],0),MATCH(MONTH(D$3),КЗ!$1:$1,0)),""),0)</f>
        <v/>
      </c>
      <c r="E42" s="551" t="str" cm="1">
        <f t="array" aca="1" ref="E42" ca="1">IFERROR(IF(AND(НачЦ_ИнвП_Дата&lt;=E$3,КИнвП_Дата&gt;E$3),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*INDEX(Коэф.закупка_год_огурец[],MATCH($A42,Коэф.закупка_год_огурец[1],0),MATCH(MONTH(E$3),КЗ!$1:$1,0)),""),0)</f>
        <v/>
      </c>
      <c r="F42" s="551" t="str" cm="1">
        <f t="array" aca="1" ref="F42" ca="1">IFERROR(IF(AND(НачЦ_ИнвП_Дата&lt;=F$3,КИнвП_Дата&gt;F$3),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*INDEX(Коэф.закупка_год_огурец[],MATCH($A42,Коэф.закупка_год_огурец[1],0),MATCH(MONTH(F$3),КЗ!$1:$1,0)),""),0)</f>
        <v/>
      </c>
      <c r="G42" s="551" t="str" cm="1">
        <f t="array" aca="1" ref="G42" ca="1">IFERROR(IF(AND(НачЦ_ИнвП_Дата&lt;=G$3,КИнвП_Дата&gt;G$3),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*INDEX(Коэф.закупка_год_огурец[],MATCH($A42,Коэф.закупка_год_огурец[1],0),MATCH(MONTH(G$3),КЗ!$1:$1,0)),""),0)</f>
        <v/>
      </c>
      <c r="H42" s="551" t="str" cm="1">
        <f t="array" aca="1" ref="H42" ca="1">IFERROR(IF(AND(НачЦ_ИнвП_Дата&lt;=H$3,КИнвП_Дата&gt;H$3),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*INDEX(Коэф.закупка_год_огурец[],MATCH($A42,Коэф.закупка_год_огурец[1],0),MATCH(MONTH(H$3),КЗ!$1:$1,0)),""),0)</f>
        <v/>
      </c>
      <c r="I42" s="551" t="str" cm="1">
        <f t="array" aca="1" ref="I42" ca="1">IFERROR(IF(AND(НачЦ_ИнвП_Дата&lt;=I$3,КИнвП_Дата&gt;I$3),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*INDEX(Коэф.закупка_год_огурец[],MATCH($A42,Коэф.закупка_год_огурец[1],0),MATCH(MONTH(I$3),КЗ!$1:$1,0)),""),0)</f>
        <v/>
      </c>
      <c r="J42" s="551" t="str" cm="1">
        <f t="array" aca="1" ref="J42" ca="1">IFERROR(IF(AND(НачЦ_ИнвП_Дата&lt;=J$3,КИнвП_Дата&gt;J$3),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*INDEX(Коэф.закупка_год_огурец[],MATCH($A42,Коэф.закупка_год_огурец[1],0),MATCH(MONTH(J$3),КЗ!$1:$1,0)),""),0)</f>
        <v/>
      </c>
      <c r="K42" s="551" cm="1">
        <f t="array" aca="1" ref="K42" ca="1">IFERROR(IF(AND(НачЦ_ИнвП_Дата&lt;=K$3,КИнвП_Дата&gt;K$3),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*INDEX(Коэф.закупка_год_огурец[],MATCH($A42,Коэф.закупка_год_огурец[1],0),MATCH(MONTH(K$3),КЗ!$1:$1,0)),""),0)</f>
        <v>38.585154999999993</v>
      </c>
      <c r="L42" s="551" cm="1">
        <f t="array" aca="1" ref="L42" ca="1">IFERROR(IF(AND(НачЦ_ИнвП_Дата&lt;=L$3,КИнвП_Дата&gt;L$3),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*INDEX(Коэф.закупка_год_огурец[],MATCH($A42,Коэф.закупка_год_огурец[1],0),MATCH(MONTH(L$3),КЗ!$1:$1,0)),""),0)</f>
        <v>0</v>
      </c>
      <c r="M42" s="551" cm="1">
        <f t="array" aca="1" ref="M42" ca="1">IFERROR(IF(AND(НачЦ_ИнвП_Дата&lt;=M$3,КИнвП_Дата&gt;M$3),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*INDEX(Коэф.закупка_год_огурец[],MATCH($A42,Коэф.закупка_год_огурец[1],0),MATCH(MONTH(M$3),КЗ!$1:$1,0)),""),0)</f>
        <v>0</v>
      </c>
      <c r="N42" s="552">
        <f t="shared" ca="1" si="1158"/>
        <v>38.585154999999993</v>
      </c>
      <c r="O42" s="551" cm="1">
        <f t="array" aca="1" ref="O42" ca="1">IFERROR(IF(AND(НачЦ_ИнвП_Дата&lt;=O$3,КИнвП_Дата&gt;O$3),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*INDEX(Коэф.закупка_год_огурец[],MATCH($A42,Коэф.закупка_год_огурец[1],0),MATCH(MONTH(O$3),КЗ!$1:$1,0)),""),0)</f>
        <v>38.585154999999993</v>
      </c>
      <c r="P42" s="551" cm="1">
        <f t="array" aca="1" ref="P42" ca="1">IFERROR(IF(AND(НачЦ_ИнвП_Дата&lt;=P$3,КИнвП_Дата&gt;P$3),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*INDEX(Коэф.закупка_год_огурец[],MATCH($A42,Коэф.закупка_год_огурец[1],0),MATCH(MONTH(P$3),КЗ!$1:$1,0)),""),0)</f>
        <v>0</v>
      </c>
      <c r="Q42" s="551" cm="1">
        <f t="array" aca="1" ref="Q42" ca="1">IFERROR(IF(AND(НачЦ_ИнвП_Дата&lt;=Q$3,КИнвП_Дата&gt;Q$3),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*INDEX(Коэф.закупка_год_огурец[],MATCH($A42,Коэф.закупка_год_огурец[1],0),MATCH(MONTH(Q$3),КЗ!$1:$1,0)),""),0)</f>
        <v>0</v>
      </c>
      <c r="R42" s="551" cm="1">
        <f t="array" aca="1" ref="R42" ca="1">IFERROR(IF(AND(НачЦ_ИнвП_Дата&lt;=R$3,КИнвП_Дата&gt;R$3),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*INDEX(Коэф.закупка_год_огурец[],MATCH($A42,Коэф.закупка_год_огурец[1],0),MATCH(MONTH(R$3),КЗ!$1:$1,0)),""),0)</f>
        <v>38.585154999999993</v>
      </c>
      <c r="S42" s="551" cm="1">
        <f t="array" aca="1" ref="S42" ca="1">IFERROR(IF(AND(НачЦ_ИнвП_Дата&lt;=S$3,КИнвП_Дата&gt;S$3),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*INDEX(Коэф.закупка_год_огурец[],MATCH($A42,Коэф.закупка_год_огурец[1],0),MATCH(MONTH(S$3),КЗ!$1:$1,0)),""),0)</f>
        <v>0</v>
      </c>
      <c r="T42" s="551" cm="1">
        <f t="array" aca="1" ref="T42" ca="1">IFERROR(IF(AND(НачЦ_ИнвП_Дата&lt;=T$3,КИнвП_Дата&gt;T$3),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*INDEX(Коэф.закупка_год_огурец[],MATCH($A42,Коэф.закупка_год_огурец[1],0),MATCH(MONTH(T$3),КЗ!$1:$1,0)),""),0)</f>
        <v>0</v>
      </c>
      <c r="U42" s="551" cm="1">
        <f t="array" aca="1" ref="U42" ca="1">IFERROR(IF(AND(НачЦ_ИнвП_Дата&lt;=U$3,КИнвП_Дата&gt;U$3),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*INDEX(Коэф.закупка_год_огурец[],MATCH($A42,Коэф.закупка_год_огурец[1],0),MATCH(MONTH(U$3),КЗ!$1:$1,0)),""),0)</f>
        <v>38.585154999999993</v>
      </c>
      <c r="V42" s="551" cm="1">
        <f t="array" aca="1" ref="V42" ca="1">IFERROR(IF(AND(НачЦ_ИнвП_Дата&lt;=V$3,КИнвП_Дата&gt;V$3),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*INDEX(Коэф.закупка_год_огурец[],MATCH($A42,Коэф.закупка_год_огурец[1],0),MATCH(MONTH(V$3),КЗ!$1:$1,0)),""),0)</f>
        <v>0</v>
      </c>
      <c r="W42" s="551" cm="1">
        <f t="array" aca="1" ref="W42" ca="1">IFERROR(IF(AND(НачЦ_ИнвП_Дата&lt;=W$3,КИнвП_Дата&gt;W$3),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*INDEX(Коэф.закупка_год_огурец[],MATCH($A42,Коэф.закупка_год_огурец[1],0),MATCH(MONTH(W$3),КЗ!$1:$1,0)),""),0)</f>
        <v>0</v>
      </c>
      <c r="X42" s="551" cm="1">
        <f t="array" aca="1" ref="X42" ca="1">IFERROR(IF(AND(НачЦ_ИнвП_Дата&lt;=X$3,КИнвП_Дата&gt;X$3),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*INDEX(Коэф.закупка_год_огурец[],MATCH($A42,Коэф.закупка_год_огурец[1],0),MATCH(MONTH(X$3),КЗ!$1:$1,0)),""),0)</f>
        <v>38.585154999999993</v>
      </c>
      <c r="Y42" s="551" cm="1">
        <f t="array" aca="1" ref="Y42" ca="1">IFERROR(IF(AND(НачЦ_ИнвП_Дата&lt;=Y$3,КИнвП_Дата&gt;Y$3),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*INDEX(Коэф.закупка_год_огурец[],MATCH($A42,Коэф.закупка_год_огурец[1],0),MATCH(MONTH(Y$3),КЗ!$1:$1,0)),""),0)</f>
        <v>0</v>
      </c>
      <c r="Z42" s="551" cm="1">
        <f t="array" aca="1" ref="Z42" ca="1">IFERROR(IF(AND(НачЦ_ИнвП_Дата&lt;=Z$3,КИнвП_Дата&gt;Z$3),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*INDEX(Коэф.закупка_год_огурец[],MATCH($A42,Коэф.закупка_год_огурец[1],0),MATCH(MONTH(Z$3),КЗ!$1:$1,0)),""),0)</f>
        <v>0</v>
      </c>
      <c r="AA42" s="552">
        <f t="shared" ca="1" si="1099"/>
        <v>154.34061999999997</v>
      </c>
      <c r="AB42" s="551" cm="1">
        <f t="array" aca="1" ref="AB42" ca="1">IFERROR(IF(AND(НачЦ_ИнвП_Дата&lt;=AB$3,КИнвП_Дата&gt;AB$3),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*INDEX(Коэф.закупка_год_огурец[],MATCH($A42,Коэф.закупка_год_огурец[1],0),MATCH(MONTH(AB$3),КЗ!$1:$1,0)),""),0)</f>
        <v>38.585154999999993</v>
      </c>
      <c r="AC42" s="551" cm="1">
        <f t="array" aca="1" ref="AC42" ca="1">IFERROR(IF(AND(НачЦ_ИнвП_Дата&lt;=AC$3,КИнвП_Дата&gt;AC$3),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*INDEX(Коэф.закупка_год_огурец[],MATCH($A42,Коэф.закупка_год_огурец[1],0),MATCH(MONTH(AC$3),КЗ!$1:$1,0)),""),0)</f>
        <v>0</v>
      </c>
      <c r="AD42" s="551" cm="1">
        <f t="array" aca="1" ref="AD42" ca="1">IFERROR(IF(AND(НачЦ_ИнвП_Дата&lt;=AD$3,КИнвП_Дата&gt;AD$3),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*INDEX(Коэф.закупка_год_огурец[],MATCH($A42,Коэф.закупка_год_огурец[1],0),MATCH(MONTH(AD$3),КЗ!$1:$1,0)),""),0)</f>
        <v>0</v>
      </c>
      <c r="AE42" s="551" cm="1">
        <f t="array" aca="1" ref="AE42" ca="1">IFERROR(IF(AND(НачЦ_ИнвП_Дата&lt;=AE$3,КИнвП_Дата&gt;AE$3),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*INDEX(Коэф.закупка_год_огурец[],MATCH($A42,Коэф.закупка_год_огурец[1],0),MATCH(MONTH(AE$3),КЗ!$1:$1,0)),""),0)</f>
        <v>38.585154999999993</v>
      </c>
      <c r="AF42" s="551" cm="1">
        <f t="array" aca="1" ref="AF42" ca="1">IFERROR(IF(AND(НачЦ_ИнвП_Дата&lt;=AF$3,КИнвП_Дата&gt;AF$3),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*INDEX(Коэф.закупка_год_огурец[],MATCH($A42,Коэф.закупка_год_огурец[1],0),MATCH(MONTH(AF$3),КЗ!$1:$1,0)),""),0)</f>
        <v>0</v>
      </c>
      <c r="AG42" s="551" cm="1">
        <f t="array" aca="1" ref="AG42" ca="1">IFERROR(IF(AND(НачЦ_ИнвП_Дата&lt;=AG$3,КИнвП_Дата&gt;AG$3),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*INDEX(Коэф.закупка_год_огурец[],MATCH($A42,Коэф.закупка_год_огурец[1],0),MATCH(MONTH(AG$3),КЗ!$1:$1,0)),""),0)</f>
        <v>0</v>
      </c>
      <c r="AH42" s="551" cm="1">
        <f t="array" aca="1" ref="AH42" ca="1">IFERROR(IF(AND(НачЦ_ИнвП_Дата&lt;=AH$3,КИнвП_Дата&gt;AH$3),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*INDEX(Коэф.закупка_год_огурец[],MATCH($A42,Коэф.закупка_год_огурец[1],0),MATCH(MONTH(AH$3),КЗ!$1:$1,0)),""),0)</f>
        <v>38.585154999999993</v>
      </c>
      <c r="AI42" s="551" cm="1">
        <f t="array" aca="1" ref="AI42" ca="1">IFERROR(IF(AND(НачЦ_ИнвП_Дата&lt;=AI$3,КИнвП_Дата&gt;AI$3),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*INDEX(Коэф.закупка_год_огурец[],MATCH($A42,Коэф.закупка_год_огурец[1],0),MATCH(MONTH(AI$3),КЗ!$1:$1,0)),""),0)</f>
        <v>0</v>
      </c>
      <c r="AJ42" s="551" cm="1">
        <f t="array" aca="1" ref="AJ42" ca="1">IFERROR(IF(AND(НачЦ_ИнвП_Дата&lt;=AJ$3,КИнвП_Дата&gt;AJ$3),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*INDEX(Коэф.закупка_год_огурец[],MATCH($A42,Коэф.закупка_год_огурец[1],0),MATCH(MONTH(AJ$3),КЗ!$1:$1,0)),""),0)</f>
        <v>0</v>
      </c>
      <c r="AK42" s="551" cm="1">
        <f t="array" aca="1" ref="AK42" ca="1">IFERROR(IF(AND(НачЦ_ИнвП_Дата&lt;=AK$3,КИнвП_Дата&gt;AK$3),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*INDEX(Коэф.закупка_год_огурец[],MATCH($A42,Коэф.закупка_год_огурец[1],0),MATCH(MONTH(AK$3),КЗ!$1:$1,0)),""),0)</f>
        <v>38.585154999999993</v>
      </c>
      <c r="AL42" s="551" cm="1">
        <f t="array" aca="1" ref="AL42" ca="1">IFERROR(IF(AND(НачЦ_ИнвП_Дата&lt;=AL$3,КИнвП_Дата&gt;AL$3),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*INDEX(Коэф.закупка_год_огурец[],MATCH($A42,Коэф.закупка_год_огурец[1],0),MATCH(MONTH(AL$3),КЗ!$1:$1,0)),""),0)</f>
        <v>0</v>
      </c>
      <c r="AM42" s="551" cm="1">
        <f t="array" aca="1" ref="AM42" ca="1">IFERROR(IF(AND(НачЦ_ИнвП_Дата&lt;=AM$3,КИнвП_Дата&gt;AM$3),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*INDEX(Коэф.закупка_год_огурец[],MATCH($A42,Коэф.закупка_год_огурец[1],0),MATCH(MONTH(AM$3),КЗ!$1:$1,0)),""),0)</f>
        <v>0</v>
      </c>
      <c r="AN42" s="552">
        <f t="shared" ca="1" si="1101"/>
        <v>154.34061999999997</v>
      </c>
      <c r="AO42" s="551" cm="1">
        <f t="array" aca="1" ref="AO42" ca="1">IFERROR(IF(AND(НачЦ_ИнвП_Дата&lt;=AO$3,КИнвП_Дата&gt;AO$3),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*INDEX(Коэф.закупка_год_огурец[],MATCH($A42,Коэф.закупка_год_огурец[1],0),MATCH(MONTH(AO$3),КЗ!$1:$1,0)),""),0)</f>
        <v>38.585154999999993</v>
      </c>
      <c r="AP42" s="551" cm="1">
        <f t="array" aca="1" ref="AP42" ca="1">IFERROR(IF(AND(НачЦ_ИнвП_Дата&lt;=AP$3,КИнвП_Дата&gt;AP$3),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*INDEX(Коэф.закупка_год_огурец[],MATCH($A42,Коэф.закупка_год_огурец[1],0),MATCH(MONTH(AP$3),КЗ!$1:$1,0)),""),0)</f>
        <v>0</v>
      </c>
      <c r="AQ42" s="551" cm="1">
        <f t="array" aca="1" ref="AQ42" ca="1">IFERROR(IF(AND(НачЦ_ИнвП_Дата&lt;=AQ$3,КИнвП_Дата&gt;AQ$3),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*INDEX(Коэф.закупка_год_огурец[],MATCH($A42,Коэф.закупка_год_огурец[1],0),MATCH(MONTH(AQ$3),КЗ!$1:$1,0)),""),0)</f>
        <v>0</v>
      </c>
      <c r="AR42" s="551" cm="1">
        <f t="array" aca="1" ref="AR42" ca="1">IFERROR(IF(AND(НачЦ_ИнвП_Дата&lt;=AR$3,КИнвП_Дата&gt;AR$3),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*INDEX(Коэф.закупка_год_огурец[],MATCH($A42,Коэф.закупка_год_огурец[1],0),MATCH(MONTH(AR$3),КЗ!$1:$1,0)),""),0)</f>
        <v>38.585154999999993</v>
      </c>
      <c r="AS42" s="551" cm="1">
        <f t="array" aca="1" ref="AS42" ca="1">IFERROR(IF(AND(НачЦ_ИнвП_Дата&lt;=AS$3,КИнвП_Дата&gt;AS$3),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*INDEX(Коэф.закупка_год_огурец[],MATCH($A42,Коэф.закупка_год_огурец[1],0),MATCH(MONTH(AS$3),КЗ!$1:$1,0)),""),0)</f>
        <v>0</v>
      </c>
      <c r="AT42" s="551" cm="1">
        <f t="array" aca="1" ref="AT42" ca="1">IFERROR(IF(AND(НачЦ_ИнвП_Дата&lt;=AT$3,КИнвП_Дата&gt;AT$3),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*INDEX(Коэф.закупка_год_огурец[],MATCH($A42,Коэф.закупка_год_огурец[1],0),MATCH(MONTH(AT$3),КЗ!$1:$1,0)),""),0)</f>
        <v>0</v>
      </c>
      <c r="AU42" s="551" cm="1">
        <f t="array" aca="1" ref="AU42" ca="1">IFERROR(IF(AND(НачЦ_ИнвП_Дата&lt;=AU$3,КИнвП_Дата&gt;AU$3),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*INDEX(Коэф.закупка_год_огурец[],MATCH($A42,Коэф.закупка_год_огурец[1],0),MATCH(MONTH(AU$3),КЗ!$1:$1,0)),""),0)</f>
        <v>38.585154999999993</v>
      </c>
      <c r="AV42" s="551" cm="1">
        <f t="array" aca="1" ref="AV42" ca="1">IFERROR(IF(AND(НачЦ_ИнвП_Дата&lt;=AV$3,КИнвП_Дата&gt;AV$3),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*INDEX(Коэф.закупка_год_огурец[],MATCH($A42,Коэф.закупка_год_огурец[1],0),MATCH(MONTH(AV$3),КЗ!$1:$1,0)),""),0)</f>
        <v>0</v>
      </c>
      <c r="AW42" s="551" cm="1">
        <f t="array" aca="1" ref="AW42" ca="1">IFERROR(IF(AND(НачЦ_ИнвП_Дата&lt;=AW$3,КИнвП_Дата&gt;AW$3),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*INDEX(Коэф.закупка_год_огурец[],MATCH($A42,Коэф.закупка_год_огурец[1],0),MATCH(MONTH(AW$3),КЗ!$1:$1,0)),""),0)</f>
        <v>0</v>
      </c>
      <c r="AX42" s="551" cm="1">
        <f t="array" aca="1" ref="AX42" ca="1">IFERROR(IF(AND(НачЦ_ИнвП_Дата&lt;=AX$3,КИнвП_Дата&gt;AX$3),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*INDEX(Коэф.закупка_год_огурец[],MATCH($A42,Коэф.закупка_год_огурец[1],0),MATCH(MONTH(AX$3),КЗ!$1:$1,0)),""),0)</f>
        <v>38.585154999999993</v>
      </c>
      <c r="AY42" s="551" cm="1">
        <f t="array" aca="1" ref="AY42" ca="1">IFERROR(IF(AND(НачЦ_ИнвП_Дата&lt;=AY$3,КИнвП_Дата&gt;AY$3),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*INDEX(Коэф.закупка_год_огурец[],MATCH($A42,Коэф.закупка_год_огурец[1],0),MATCH(MONTH(AY$3),КЗ!$1:$1,0)),""),0)</f>
        <v>0</v>
      </c>
      <c r="AZ42" s="551" cm="1">
        <f t="array" aca="1" ref="AZ42" ca="1">IFERROR(IF(AND(НачЦ_ИнвП_Дата&lt;=AZ$3,КИнвП_Дата&gt;AZ$3),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*INDEX(Коэф.закупка_год_огурец[],MATCH($A42,Коэф.закупка_год_огурец[1],0),MATCH(MONTH(AZ$3),КЗ!$1:$1,0)),""),0)</f>
        <v>0</v>
      </c>
      <c r="BA42" s="552">
        <f t="shared" ca="1" si="1103"/>
        <v>154.34061999999997</v>
      </c>
      <c r="BB42" s="551" cm="1">
        <f t="array" aca="1" ref="BB42" ca="1">IFERROR(IF(AND(НачЦ_ИнвП_Дата&lt;=BB$3,КИнвП_Дата&gt;BB$3),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*INDEX(Коэф.закупка_год_огурец[],MATCH($A42,Коэф.закупка_год_огурец[1],0),MATCH(MONTH(BB$3),КЗ!$1:$1,0)),""),0)</f>
        <v>38.585154999999993</v>
      </c>
      <c r="BC42" s="551" cm="1">
        <f t="array" aca="1" ref="BC42" ca="1">IFERROR(IF(AND(НачЦ_ИнвП_Дата&lt;=BC$3,КИнвП_Дата&gt;BC$3),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*INDEX(Коэф.закупка_год_огурец[],MATCH($A42,Коэф.закупка_год_огурец[1],0),MATCH(MONTH(BC$3),КЗ!$1:$1,0)),""),0)</f>
        <v>0</v>
      </c>
      <c r="BD42" s="551" cm="1">
        <f t="array" aca="1" ref="BD42" ca="1">IFERROR(IF(AND(НачЦ_ИнвП_Дата&lt;=BD$3,КИнвП_Дата&gt;BD$3),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*INDEX(Коэф.закупка_год_огурец[],MATCH($A42,Коэф.закупка_год_огурец[1],0),MATCH(MONTH(BD$3),КЗ!$1:$1,0)),""),0)</f>
        <v>0</v>
      </c>
      <c r="BE42" s="551" cm="1">
        <f t="array" aca="1" ref="BE42" ca="1">IFERROR(IF(AND(НачЦ_ИнвП_Дата&lt;=BE$3,КИнвП_Дата&gt;BE$3),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*INDEX(Коэф.закупка_год_огурец[],MATCH($A42,Коэф.закупка_год_огурец[1],0),MATCH(MONTH(BE$3),КЗ!$1:$1,0)),""),0)</f>
        <v>38.585154999999993</v>
      </c>
      <c r="BF42" s="551" cm="1">
        <f t="array" aca="1" ref="BF42" ca="1">IFERROR(IF(AND(НачЦ_ИнвП_Дата&lt;=BF$3,КИнвП_Дата&gt;BF$3),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*INDEX(Коэф.закупка_год_огурец[],MATCH($A42,Коэф.закупка_год_огурец[1],0),MATCH(MONTH(BF$3),КЗ!$1:$1,0)),""),0)</f>
        <v>0</v>
      </c>
      <c r="BG42" s="551" cm="1">
        <f t="array" aca="1" ref="BG42" ca="1">IFERROR(IF(AND(НачЦ_ИнвП_Дата&lt;=BG$3,КИнвП_Дата&gt;BG$3),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*INDEX(Коэф.закупка_год_огурец[],MATCH($A42,Коэф.закупка_год_огурец[1],0),MATCH(MONTH(BG$3),КЗ!$1:$1,0)),""),0)</f>
        <v>0</v>
      </c>
      <c r="BH42" s="551" cm="1">
        <f t="array" aca="1" ref="BH42" ca="1">IFERROR(IF(AND(НачЦ_ИнвП_Дата&lt;=BH$3,КИнвП_Дата&gt;BH$3),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*INDEX(Коэф.закупка_год_огурец[],MATCH($A42,Коэф.закупка_год_огурец[1],0),MATCH(MONTH(BH$3),КЗ!$1:$1,0)),""),0)</f>
        <v>38.585154999999993</v>
      </c>
      <c r="BI42" s="551" cm="1">
        <f t="array" aca="1" ref="BI42" ca="1">IFERROR(IF(AND(НачЦ_ИнвП_Дата&lt;=BI$3,КИнвП_Дата&gt;BI$3),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*INDEX(Коэф.закупка_год_огурец[],MATCH($A42,Коэф.закупка_год_огурец[1],0),MATCH(MONTH(BI$3),КЗ!$1:$1,0)),""),0)</f>
        <v>0</v>
      </c>
      <c r="BJ42" s="551" cm="1">
        <f t="array" aca="1" ref="BJ42" ca="1">IFERROR(IF(AND(НачЦ_ИнвП_Дата&lt;=BJ$3,КИнвП_Дата&gt;BJ$3),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*INDEX(Коэф.закупка_год_огурец[],MATCH($A42,Коэф.закупка_год_огурец[1],0),MATCH(MONTH(BJ$3),КЗ!$1:$1,0)),""),0)</f>
        <v>0</v>
      </c>
      <c r="BK42" s="551" cm="1">
        <f t="array" aca="1" ref="BK42" ca="1">IFERROR(IF(AND(НачЦ_ИнвП_Дата&lt;=BK$3,КИнвП_Дата&gt;BK$3),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*INDEX(Коэф.закупка_год_огурец[],MATCH($A42,Коэф.закупка_год_огурец[1],0),MATCH(MONTH(BK$3),КЗ!$1:$1,0)),""),0)</f>
        <v>38.585154999999993</v>
      </c>
      <c r="BL42" s="551" cm="1">
        <f t="array" aca="1" ref="BL42" ca="1">IFERROR(IF(AND(НачЦ_ИнвП_Дата&lt;=BL$3,КИнвП_Дата&gt;BL$3),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*INDEX(Коэф.закупка_год_огурец[],MATCH($A42,Коэф.закупка_год_огурец[1],0),MATCH(MONTH(BL$3),КЗ!$1:$1,0)),""),0)</f>
        <v>0</v>
      </c>
      <c r="BM42" s="551" cm="1">
        <f t="array" aca="1" ref="BM42" ca="1">IFERROR(IF(AND(НачЦ_ИнвП_Дата&lt;=BM$3,КИнвП_Дата&gt;BM$3),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*INDEX(Коэф.закупка_год_огурец[],MATCH($A42,Коэф.закупка_год_огурец[1],0),MATCH(MONTH(BM$3),КЗ!$1:$1,0)),""),0)</f>
        <v>0</v>
      </c>
      <c r="BN42" s="552">
        <f t="shared" ca="1" si="1391"/>
        <v>154.34061999999997</v>
      </c>
      <c r="BO42" s="551" cm="1">
        <f t="array" aca="1" ref="BO42" ca="1">IFERROR(IF(AND(НачЦ_ИнвП_Дата&lt;=BO$3,КИнвП_Дата&gt;BO$3),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*INDEX(Коэф.закупка_год_огурец[],MATCH($A42,Коэф.закупка_год_огурец[1],0),MATCH(MONTH(BO$3),КЗ!$1:$1,0)),""),0)</f>
        <v>38.585154999999993</v>
      </c>
      <c r="BP42" s="551" cm="1">
        <f t="array" aca="1" ref="BP42" ca="1">IFERROR(IF(AND(НачЦ_ИнвП_Дата&lt;=BP$3,КИнвП_Дата&gt;BP$3),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*INDEX(Коэф.закупка_год_огурец[],MATCH($A42,Коэф.закупка_год_огурец[1],0),MATCH(MONTH(BP$3),КЗ!$1:$1,0)),""),0)</f>
        <v>0</v>
      </c>
      <c r="BQ42" s="551" cm="1">
        <f t="array" aca="1" ref="BQ42" ca="1">IFERROR(IF(AND(НачЦ_ИнвП_Дата&lt;=BQ$3,КИнвП_Дата&gt;BQ$3),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*INDEX(Коэф.закупка_год_огурец[],MATCH($A42,Коэф.закупка_год_огурец[1],0),MATCH(MONTH(BQ$3),КЗ!$1:$1,0)),""),0)</f>
        <v>0</v>
      </c>
      <c r="BR42" s="551" cm="1">
        <f t="array" aca="1" ref="BR42" ca="1">IFERROR(IF(AND(НачЦ_ИнвП_Дата&lt;=BR$3,КИнвП_Дата&gt;BR$3),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*INDEX(Коэф.закупка_год_огурец[],MATCH($A42,Коэф.закупка_год_огурец[1],0),MATCH(MONTH(BR$3),КЗ!$1:$1,0)),""),0)</f>
        <v>38.585154999999993</v>
      </c>
      <c r="BS42" s="551" cm="1">
        <f t="array" aca="1" ref="BS42" ca="1">IFERROR(IF(AND(НачЦ_ИнвП_Дата&lt;=BS$3,КИнвП_Дата&gt;BS$3),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*INDEX(Коэф.закупка_год_огурец[],MATCH($A42,Коэф.закупка_год_огурец[1],0),MATCH(MONTH(BS$3),КЗ!$1:$1,0)),""),0)</f>
        <v>0</v>
      </c>
      <c r="BT42" s="551" cm="1">
        <f t="array" aca="1" ref="BT42" ca="1">IFERROR(IF(AND(НачЦ_ИнвП_Дата&lt;=BT$3,КИнвП_Дата&gt;BT$3),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*INDEX(Коэф.закупка_год_огурец[],MATCH($A42,Коэф.закупка_год_огурец[1],0),MATCH(MONTH(BT$3),КЗ!$1:$1,0)),""),0)</f>
        <v>0</v>
      </c>
      <c r="BU42" s="551" cm="1">
        <f t="array" aca="1" ref="BU42" ca="1">IFERROR(IF(AND(НачЦ_ИнвП_Дата&lt;=BU$3,КИнвП_Дата&gt;BU$3),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*INDEX(Коэф.закупка_год_огурец[],MATCH($A42,Коэф.закупка_год_огурец[1],0),MATCH(MONTH(BU$3),КЗ!$1:$1,0)),""),0)</f>
        <v>38.585154999999993</v>
      </c>
      <c r="BV42" s="551" cm="1">
        <f t="array" aca="1" ref="BV42" ca="1">IFERROR(IF(AND(НачЦ_ИнвП_Дата&lt;=BV$3,КИнвП_Дата&gt;BV$3),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*INDEX(Коэф.закупка_год_огурец[],MATCH($A42,Коэф.закупка_год_огурец[1],0),MATCH(MONTH(BV$3),КЗ!$1:$1,0)),""),0)</f>
        <v>0</v>
      </c>
      <c r="BW42" s="551" cm="1">
        <f t="array" aca="1" ref="BW42" ca="1">IFERROR(IF(AND(НачЦ_ИнвП_Дата&lt;=BW$3,КИнвП_Дата&gt;BW$3),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*INDEX(Коэф.закупка_год_огурец[],MATCH($A42,Коэф.закупка_год_огурец[1],0),MATCH(MONTH(BW$3),КЗ!$1:$1,0)),""),0)</f>
        <v>0</v>
      </c>
      <c r="BX42" s="551" cm="1">
        <f t="array" aca="1" ref="BX42" ca="1">IFERROR(IF(AND(НачЦ_ИнвП_Дата&lt;=BX$3,КИнвП_Дата&gt;BX$3),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*INDEX(Коэф.закупка_год_огурец[],MATCH($A42,Коэф.закупка_год_огурец[1],0),MATCH(MONTH(BX$3),КЗ!$1:$1,0)),""),0)</f>
        <v>38.585154999999993</v>
      </c>
      <c r="BY42" s="551" cm="1">
        <f t="array" aca="1" ref="BY42" ca="1">IFERROR(IF(AND(НачЦ_ИнвП_Дата&lt;=BY$3,КИнвП_Дата&gt;BY$3),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*INDEX(Коэф.закупка_год_огурец[],MATCH($A42,Коэф.закупка_год_огурец[1],0),MATCH(MONTH(BY$3),КЗ!$1:$1,0)),""),0)</f>
        <v>0</v>
      </c>
      <c r="BZ42" s="551" cm="1">
        <f t="array" aca="1" ref="BZ42" ca="1">IFERROR(IF(AND(НачЦ_ИнвП_Дата&lt;=BZ$3,КИнвП_Дата&gt;BZ$3),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*INDEX(Коэф.закупка_год_огурец[],MATCH($A42,Коэф.закупка_год_огурец[1],0),MATCH(MONTH(BZ$3),КЗ!$1:$1,0)),""),0)</f>
        <v>0</v>
      </c>
      <c r="CA42" s="552">
        <f t="shared" ca="1" si="1393"/>
        <v>154.34061999999997</v>
      </c>
      <c r="CB42" s="551" cm="1">
        <f t="array" aca="1" ref="CB42" ca="1">IFERROR(IF(AND(НачЦ_ИнвП_Дата&lt;=CB$3,КИнвП_Дата&gt;CB$3),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*INDEX(Коэф.закупка_год_огурец[],MATCH($A42,Коэф.закупка_год_огурец[1],0),MATCH(MONTH(CB$3),КЗ!$1:$1,0)),""),0)</f>
        <v>38.585154999999993</v>
      </c>
      <c r="CC42" s="551" cm="1">
        <f t="array" aca="1" ref="CC42" ca="1">IFERROR(IF(AND(НачЦ_ИнвП_Дата&lt;=CC$3,КИнвП_Дата&gt;CC$3),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*INDEX(Коэф.закупка_год_огурец[],MATCH($A42,Коэф.закупка_год_огурец[1],0),MATCH(MONTH(CC$3),КЗ!$1:$1,0)),""),0)</f>
        <v>0</v>
      </c>
      <c r="CD42" s="551" cm="1">
        <f t="array" aca="1" ref="CD42" ca="1">IFERROR(IF(AND(НачЦ_ИнвП_Дата&lt;=CD$3,КИнвП_Дата&gt;CD$3),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*INDEX(Коэф.закупка_год_огурец[],MATCH($A42,Коэф.закупка_год_огурец[1],0),MATCH(MONTH(CD$3),КЗ!$1:$1,0)),""),0)</f>
        <v>0</v>
      </c>
      <c r="CE42" s="551" cm="1">
        <f t="array" aca="1" ref="CE42" ca="1">IFERROR(IF(AND(НачЦ_ИнвП_Дата&lt;=CE$3,КИнвП_Дата&gt;CE$3),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*INDEX(Коэф.закупка_год_огурец[],MATCH($A42,Коэф.закупка_год_огурец[1],0),MATCH(MONTH(CE$3),КЗ!$1:$1,0)),""),0)</f>
        <v>38.585154999999993</v>
      </c>
      <c r="CF42" s="551" cm="1">
        <f t="array" aca="1" ref="CF42" ca="1">IFERROR(IF(AND(НачЦ_ИнвП_Дата&lt;=CF$3,КИнвП_Дата&gt;CF$3),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*INDEX(Коэф.закупка_год_огурец[],MATCH($A42,Коэф.закупка_год_огурец[1],0),MATCH(MONTH(CF$3),КЗ!$1:$1,0)),""),0)</f>
        <v>0</v>
      </c>
      <c r="CG42" s="551" cm="1">
        <f t="array" aca="1" ref="CG42" ca="1">IFERROR(IF(AND(НачЦ_ИнвП_Дата&lt;=CG$3,КИнвП_Дата&gt;CG$3),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*INDEX(Коэф.закупка_год_огурец[],MATCH($A42,Коэф.закупка_год_огурец[1],0),MATCH(MONTH(CG$3),КЗ!$1:$1,0)),""),0)</f>
        <v>0</v>
      </c>
      <c r="CH42" s="551" cm="1">
        <f t="array" aca="1" ref="CH42" ca="1">IFERROR(IF(AND(НачЦ_ИнвП_Дата&lt;=CH$3,КИнвП_Дата&gt;CH$3),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*INDEX(Коэф.закупка_год_огурец[],MATCH($A42,Коэф.закупка_год_огурец[1],0),MATCH(MONTH(CH$3),КЗ!$1:$1,0)),""),0)</f>
        <v>38.585154999999993</v>
      </c>
      <c r="CI42" s="551" cm="1">
        <f t="array" aca="1" ref="CI42" ca="1">IFERROR(IF(AND(НачЦ_ИнвП_Дата&lt;=CI$3,КИнвП_Дата&gt;CI$3),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*INDEX(Коэф.закупка_год_огурец[],MATCH($A42,Коэф.закупка_год_огурец[1],0),MATCH(MONTH(CI$3),КЗ!$1:$1,0)),""),0)</f>
        <v>0</v>
      </c>
      <c r="CJ42" s="551" cm="1">
        <f t="array" aca="1" ref="CJ42" ca="1">IFERROR(IF(AND(НачЦ_ИнвП_Дата&lt;=CJ$3,КИнвП_Дата&gt;CJ$3),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*INDEX(Коэф.закупка_год_огурец[],MATCH($A42,Коэф.закупка_год_огурец[1],0),MATCH(MONTH(CJ$3),КЗ!$1:$1,0)),""),0)</f>
        <v>0</v>
      </c>
      <c r="CK42" s="551" cm="1">
        <f t="array" aca="1" ref="CK42" ca="1">IFERROR(IF(AND(НачЦ_ИнвП_Дата&lt;=CK$3,КИнвП_Дата&gt;CK$3),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*INDEX(Коэф.закупка_год_огурец[],MATCH($A42,Коэф.закупка_год_огурец[1],0),MATCH(MONTH(CK$3),КЗ!$1:$1,0)),""),0)</f>
        <v>38.585154999999993</v>
      </c>
      <c r="CL42" s="551" cm="1">
        <f t="array" aca="1" ref="CL42" ca="1">IFERROR(IF(AND(НачЦ_ИнвП_Дата&lt;=CL$3,КИнвП_Дата&gt;CL$3),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*INDEX(Коэф.закупка_год_огурец[],MATCH($A42,Коэф.закупка_год_огурец[1],0),MATCH(MONTH(CL$3),КЗ!$1:$1,0)),""),0)</f>
        <v>0</v>
      </c>
      <c r="CM42" s="551" cm="1">
        <f t="array" aca="1" ref="CM42" ca="1">IFERROR(IF(AND(НачЦ_ИнвП_Дата&lt;=CM$3,КИнвП_Дата&gt;CM$3),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*INDEX(Коэф.закупка_год_огурец[],MATCH($A42,Коэф.закупка_год_огурец[1],0),MATCH(MONTH(CM$3),КЗ!$1:$1,0)),""),0)</f>
        <v>0</v>
      </c>
      <c r="CN42" s="552">
        <f t="shared" ca="1" si="1395"/>
        <v>154.34061999999997</v>
      </c>
      <c r="CO42" s="551" cm="1">
        <f t="array" aca="1" ref="CO42" ca="1">IFERROR(IF(AND(НачЦ_ИнвП_Дата&lt;=CO$3,КИнвП_Дата&gt;CO$3),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*INDEX(Коэф.закупка_год_огурец[],MATCH($A42,Коэф.закупка_год_огурец[1],0),MATCH(MONTH(CO$3),КЗ!$1:$1,0)),""),0)</f>
        <v>38.585154999999993</v>
      </c>
      <c r="CP42" s="551" cm="1">
        <f t="array" aca="1" ref="CP42" ca="1">IFERROR(IF(AND(НачЦ_ИнвП_Дата&lt;=CP$3,КИнвП_Дата&gt;CP$3),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*INDEX(Коэф.закупка_год_огурец[],MATCH($A42,Коэф.закупка_год_огурец[1],0),MATCH(MONTH(CP$3),КЗ!$1:$1,0)),""),0)</f>
        <v>0</v>
      </c>
      <c r="CQ42" s="551" cm="1">
        <f t="array" aca="1" ref="CQ42" ca="1">IFERROR(IF(AND(НачЦ_ИнвП_Дата&lt;=CQ$3,КИнвП_Дата&gt;CQ$3),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*INDEX(Коэф.закупка_год_огурец[],MATCH($A42,Коэф.закупка_год_огурец[1],0),MATCH(MONTH(CQ$3),КЗ!$1:$1,0)),""),0)</f>
        <v>0</v>
      </c>
      <c r="CR42" s="551" cm="1">
        <f t="array" aca="1" ref="CR42" ca="1">IFERROR(IF(AND(НачЦ_ИнвП_Дата&lt;=CR$3,КИнвП_Дата&gt;CR$3),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*INDEX(Коэф.закупка_год_огурец[],MATCH($A42,Коэф.закупка_год_огурец[1],0),MATCH(MONTH(CR$3),КЗ!$1:$1,0)),""),0)</f>
        <v>38.585154999999993</v>
      </c>
      <c r="CS42" s="551" cm="1">
        <f t="array" aca="1" ref="CS42" ca="1">IFERROR(IF(AND(НачЦ_ИнвП_Дата&lt;=CS$3,КИнвП_Дата&gt;CS$3),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*INDEX(Коэф.закупка_год_огурец[],MATCH($A42,Коэф.закупка_год_огурец[1],0),MATCH(MONTH(CS$3),КЗ!$1:$1,0)),""),0)</f>
        <v>0</v>
      </c>
      <c r="CT42" s="551" cm="1">
        <f t="array" aca="1" ref="CT42" ca="1">IFERROR(IF(AND(НачЦ_ИнвП_Дата&lt;=CT$3,КИнвП_Дата&gt;CT$3),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*INDEX(Коэф.закупка_год_огурец[],MATCH($A42,Коэф.закупка_год_огурец[1],0),MATCH(MONTH(CT$3),КЗ!$1:$1,0)),""),0)</f>
        <v>0</v>
      </c>
      <c r="CU42" s="551" cm="1">
        <f t="array" aca="1" ref="CU42" ca="1">IFERROR(IF(AND(НачЦ_ИнвП_Дата&lt;=CU$3,КИнвП_Дата&gt;CU$3),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*INDEX(Коэф.закупка_год_огурец[],MATCH($A42,Коэф.закупка_год_огурец[1],0),MATCH(MONTH(CU$3),КЗ!$1:$1,0)),""),0)</f>
        <v>38.585154999999993</v>
      </c>
      <c r="CV42" s="551" cm="1">
        <f t="array" aca="1" ref="CV42" ca="1">IFERROR(IF(AND(НачЦ_ИнвП_Дата&lt;=CV$3,КИнвП_Дата&gt;CV$3),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*INDEX(Коэф.закупка_год_огурец[],MATCH($A42,Коэф.закупка_год_огурец[1],0),MATCH(MONTH(CV$3),КЗ!$1:$1,0)),""),0)</f>
        <v>0</v>
      </c>
      <c r="CW42" s="551" cm="1">
        <f t="array" aca="1" ref="CW42" ca="1">IFERROR(IF(AND(НачЦ_ИнвП_Дата&lt;=CW$3,КИнвП_Дата&gt;CW$3),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*INDEX(Коэф.закупка_год_огурец[],MATCH($A42,Коэф.закупка_год_огурец[1],0),MATCH(MONTH(CW$3),КЗ!$1:$1,0)),""),0)</f>
        <v>0</v>
      </c>
      <c r="CX42" s="551" cm="1">
        <f t="array" aca="1" ref="CX42" ca="1">IFERROR(IF(AND(НачЦ_ИнвП_Дата&lt;=CX$3,КИнвП_Дата&gt;CX$3),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*INDEX(Коэф.закупка_год_огурец[],MATCH($A42,Коэф.закупка_год_огурец[1],0),MATCH(MONTH(CX$3),КЗ!$1:$1,0)),""),0)</f>
        <v>38.585154999999993</v>
      </c>
      <c r="CY42" s="551" cm="1">
        <f t="array" aca="1" ref="CY42" ca="1">IFERROR(IF(AND(НачЦ_ИнвП_Дата&lt;=CY$3,КИнвП_Дата&gt;CY$3),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*INDEX(Коэф.закупка_год_огурец[],MATCH($A42,Коэф.закупка_год_огурец[1],0),MATCH(MONTH(CY$3),КЗ!$1:$1,0)),""),0)</f>
        <v>0</v>
      </c>
      <c r="CZ42" s="551" cm="1">
        <f t="array" aca="1" ref="CZ42" ca="1">IFERROR(IF(AND(НачЦ_ИнвП_Дата&lt;=CZ$3,КИнвП_Дата&gt;CZ$3),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*INDEX(Коэф.закупка_год_огурец[],MATCH($A42,Коэф.закупка_год_огурец[1],0),MATCH(MONTH(CZ$3),КЗ!$1:$1,0)),""),0)</f>
        <v>0</v>
      </c>
      <c r="DA42" s="552">
        <f t="shared" ca="1" si="1397"/>
        <v>154.34061999999997</v>
      </c>
      <c r="DB42" s="551" cm="1">
        <f t="array" aca="1" ref="DB42" ca="1">IFERROR(IF(AND(НачЦ_ИнвП_Дата&lt;=DB$3,КИнвП_Дата&gt;DB$3),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*INDEX(Коэф.закупка_год_огурец[],MATCH($A42,Коэф.закупка_год_огурец[1],0),MATCH(MONTH(DB$3),КЗ!$1:$1,0)),""),0)</f>
        <v>38.585154999999993</v>
      </c>
      <c r="DC42" s="551" cm="1">
        <f t="array" aca="1" ref="DC42" ca="1">IFERROR(IF(AND(НачЦ_ИнвП_Дата&lt;=DC$3,КИнвП_Дата&gt;DC$3),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*INDEX(Коэф.закупка_год_огурец[],MATCH($A42,Коэф.закупка_год_огурец[1],0),MATCH(MONTH(DC$3),КЗ!$1:$1,0)),""),0)</f>
        <v>0</v>
      </c>
      <c r="DD42" s="551" cm="1">
        <f t="array" aca="1" ref="DD42" ca="1">IFERROR(IF(AND(НачЦ_ИнвП_Дата&lt;=DD$3,КИнвП_Дата&gt;DD$3),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*INDEX(Коэф.закупка_год_огурец[],MATCH($A42,Коэф.закупка_год_огурец[1],0),MATCH(MONTH(DD$3),КЗ!$1:$1,0)),""),0)</f>
        <v>0</v>
      </c>
      <c r="DE42" s="551" cm="1">
        <f t="array" aca="1" ref="DE42" ca="1">IFERROR(IF(AND(НачЦ_ИнвП_Дата&lt;=DE$3,КИнвП_Дата&gt;DE$3),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*INDEX(Коэф.закупка_год_огурец[],MATCH($A42,Коэф.закупка_год_огурец[1],0),MATCH(MONTH(DE$3),КЗ!$1:$1,0)),""),0)</f>
        <v>38.585154999999993</v>
      </c>
      <c r="DF42" s="551" cm="1">
        <f t="array" aca="1" ref="DF42" ca="1">IFERROR(IF(AND(НачЦ_ИнвП_Дата&lt;=DF$3,КИнвП_Дата&gt;DF$3),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*INDEX(Коэф.закупка_год_огурец[],MATCH($A42,Коэф.закупка_год_огурец[1],0),MATCH(MONTH(DF$3),КЗ!$1:$1,0)),""),0)</f>
        <v>0</v>
      </c>
      <c r="DG42" s="551" cm="1">
        <f t="array" aca="1" ref="DG42" ca="1">IFERROR(IF(AND(НачЦ_ИнвП_Дата&lt;=DG$3,КИнвП_Дата&gt;DG$3),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*INDEX(Коэф.закупка_год_огурец[],MATCH($A42,Коэф.закупка_год_огурец[1],0),MATCH(MONTH(DG$3),КЗ!$1:$1,0)),""),0)</f>
        <v>0</v>
      </c>
      <c r="DH42" s="551" cm="1">
        <f t="array" aca="1" ref="DH42" ca="1">IFERROR(IF(AND(НачЦ_ИнвП_Дата&lt;=DH$3,КИнвП_Дата&gt;DH$3),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*INDEX(Коэф.закупка_год_огурец[],MATCH($A42,Коэф.закупка_год_огурец[1],0),MATCH(MONTH(DH$3),КЗ!$1:$1,0)),""),0)</f>
        <v>38.585154999999993</v>
      </c>
      <c r="DI42" s="551" cm="1">
        <f t="array" aca="1" ref="DI42" ca="1">IFERROR(IF(AND(НачЦ_ИнвП_Дата&lt;=DI$3,КИнвП_Дата&gt;DI$3),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*INDEX(Коэф.закупка_год_огурец[],MATCH($A42,Коэф.закупка_год_огурец[1],0),MATCH(MONTH(DI$3),КЗ!$1:$1,0)),""),0)</f>
        <v>0</v>
      </c>
      <c r="DJ42" s="551" cm="1">
        <f t="array" aca="1" ref="DJ42" ca="1">IFERROR(IF(AND(НачЦ_ИнвП_Дата&lt;=DJ$3,КИнвП_Дата&gt;DJ$3),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*INDEX(Коэф.закупка_год_огурец[],MATCH($A42,Коэф.закупка_год_огурец[1],0),MATCH(MONTH(DJ$3),КЗ!$1:$1,0)),""),0)</f>
        <v>0</v>
      </c>
      <c r="DK42" s="551" cm="1">
        <f t="array" aca="1" ref="DK42" ca="1">IFERROR(IF(AND(НачЦ_ИнвП_Дата&lt;=DK$3,КИнвП_Дата&gt;DK$3),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*INDEX(Коэф.закупка_год_огурец[],MATCH($A42,Коэф.закупка_год_огурец[1],0),MATCH(MONTH(DK$3),КЗ!$1:$1,0)),""),0)</f>
        <v>38.585154999999993</v>
      </c>
      <c r="DL42" s="551" cm="1">
        <f t="array" aca="1" ref="DL42" ca="1">IFERROR(IF(AND(НачЦ_ИнвП_Дата&lt;=DL$3,КИнвП_Дата&gt;DL$3),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*INDEX(Коэф.закупка_год_огурец[],MATCH($A42,Коэф.закупка_год_огурец[1],0),MATCH(MONTH(DL$3),КЗ!$1:$1,0)),""),0)</f>
        <v>0</v>
      </c>
      <c r="DM42" s="551" cm="1">
        <f t="array" aca="1" ref="DM42" ca="1">IFERROR(IF(AND(НачЦ_ИнвП_Дата&lt;=DM$3,КИнвП_Дата&gt;DM$3),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*INDEX(Коэф.закупка_год_огурец[],MATCH($A42,Коэф.закупка_год_огурец[1],0),MATCH(MONTH(DM$3),КЗ!$1:$1,0)),""),0)</f>
        <v>0</v>
      </c>
      <c r="DN42" s="552">
        <f t="shared" ca="1" si="1399"/>
        <v>154.34061999999997</v>
      </c>
      <c r="DO42" s="551" cm="1">
        <f t="array" aca="1" ref="DO42" ca="1">IFERROR(IF(AND(НачЦ_ИнвП_Дата&lt;=DO$3,КИнвП_Дата&gt;DO$3),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*INDEX(Коэф.закупка_год_огурец[],MATCH($A42,Коэф.закупка_год_огурец[1],0),MATCH(MONTH(DO$3),КЗ!$1:$1,0)),""),0)</f>
        <v>38.585154999999993</v>
      </c>
      <c r="DP42" s="551" cm="1">
        <f t="array" aca="1" ref="DP42" ca="1">IFERROR(IF(AND(НачЦ_ИнвП_Дата&lt;=DP$3,КИнвП_Дата&gt;DP$3),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*INDEX(Коэф.закупка_год_огурец[],MATCH($A42,Коэф.закупка_год_огурец[1],0),MATCH(MONTH(DP$3),КЗ!$1:$1,0)),""),0)</f>
        <v>0</v>
      </c>
      <c r="DQ42" s="551" cm="1">
        <f t="array" aca="1" ref="DQ42" ca="1">IFERROR(IF(AND(НачЦ_ИнвП_Дата&lt;=DQ$3,КИнвП_Дата&gt;DQ$3),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*INDEX(Коэф.закупка_год_огурец[],MATCH($A42,Коэф.закупка_год_огурец[1],0),MATCH(MONTH(DQ$3),КЗ!$1:$1,0)),""),0)</f>
        <v>0</v>
      </c>
      <c r="DR42" s="551" cm="1">
        <f t="array" aca="1" ref="DR42" ca="1">IFERROR(IF(AND(НачЦ_ИнвП_Дата&lt;=DR$3,КИнвП_Дата&gt;DR$3),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*INDEX(Коэф.закупка_год_огурец[],MATCH($A42,Коэф.закупка_год_огурец[1],0),MATCH(MONTH(DR$3),КЗ!$1:$1,0)),""),0)</f>
        <v>38.585154999999993</v>
      </c>
      <c r="DS42" s="551" cm="1">
        <f t="array" aca="1" ref="DS42" ca="1">IFERROR(IF(AND(НачЦ_ИнвП_Дата&lt;=DS$3,КИнвП_Дата&gt;DS$3),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*INDEX(Коэф.закупка_год_огурец[],MATCH($A42,Коэф.закупка_год_огурец[1],0),MATCH(MONTH(DS$3),КЗ!$1:$1,0)),""),0)</f>
        <v>0</v>
      </c>
      <c r="DT42" s="551" cm="1">
        <f t="array" aca="1" ref="DT42" ca="1">IFERROR(IF(AND(НачЦ_ИнвП_Дата&lt;=DT$3,КИнвП_Дата&gt;DT$3),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*INDEX(Коэф.закупка_год_огурец[],MATCH($A42,Коэф.закупка_год_огурец[1],0),MATCH(MONTH(DT$3),КЗ!$1:$1,0)),""),0)</f>
        <v>0</v>
      </c>
      <c r="DU42" s="551" cm="1">
        <f t="array" aca="1" ref="DU42" ca="1">IFERROR(IF(AND(НачЦ_ИнвП_Дата&lt;=DU$3,КИнвП_Дата&gt;DU$3),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*INDEX(Коэф.закупка_год_огурец[],MATCH($A42,Коэф.закупка_год_огурец[1],0),MATCH(MONTH(DU$3),КЗ!$1:$1,0)),""),0)</f>
        <v>38.585154999999993</v>
      </c>
      <c r="DV42" s="551" cm="1">
        <f t="array" aca="1" ref="DV42" ca="1">IFERROR(IF(AND(НачЦ_ИнвП_Дата&lt;=DV$3,КИнвП_Дата&gt;DV$3),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*INDEX(Коэф.закупка_год_огурец[],MATCH($A42,Коэф.закупка_год_огурец[1],0),MATCH(MONTH(DV$3),КЗ!$1:$1,0)),""),0)</f>
        <v>0</v>
      </c>
      <c r="DW42" s="551" cm="1">
        <f t="array" aca="1" ref="DW42" ca="1">IFERROR(IF(AND(НачЦ_ИнвП_Дата&lt;=DW$3,КИнвП_Дата&gt;DW$3),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*INDEX(Коэф.закупка_год_огурец[],MATCH($A42,Коэф.закупка_год_огурец[1],0),MATCH(MONTH(DW$3),КЗ!$1:$1,0)),""),0)</f>
        <v>0</v>
      </c>
      <c r="DX42" s="551" cm="1">
        <f t="array" aca="1" ref="DX42" ca="1">IFERROR(IF(AND(НачЦ_ИнвП_Дата&lt;=DX$3,КИнвП_Дата&gt;DX$3),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*INDEX(Коэф.закупка_год_огурец[],MATCH($A42,Коэф.закупка_год_огурец[1],0),MATCH(MONTH(DX$3),КЗ!$1:$1,0)),""),0)</f>
        <v>38.585154999999993</v>
      </c>
      <c r="DY42" s="551" cm="1">
        <f t="array" aca="1" ref="DY42" ca="1">IFERROR(IF(AND(НачЦ_ИнвП_Дата&lt;=DY$3,КИнвП_Дата&gt;DY$3),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*INDEX(Коэф.закупка_год_огурец[],MATCH($A42,Коэф.закупка_год_огурец[1],0),MATCH(MONTH(DY$3),КЗ!$1:$1,0)),""),0)</f>
        <v>0</v>
      </c>
      <c r="DZ42" s="551" cm="1">
        <f t="array" aca="1" ref="DZ42" ca="1">IFERROR(IF(AND(НачЦ_ИнвП_Дата&lt;=DZ$3,КИнвП_Дата&gt;DZ$3),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*INDEX(Коэф.закупка_год_огурец[],MATCH($A42,Коэф.закупка_год_огурец[1],0),MATCH(MONTH(DZ$3),КЗ!$1:$1,0)),""),0)</f>
        <v>0</v>
      </c>
      <c r="EA42" s="552">
        <f t="shared" ca="1" si="1401"/>
        <v>154.34061999999997</v>
      </c>
      <c r="EB42" s="551" cm="1">
        <f t="array" aca="1" ref="EB42" ca="1">IFERROR(IF(AND(НачЦ_ИнвП_Дата&lt;=EB$3,КИнвП_Дата&gt;EB$3),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*INDEX(Коэф.закупка_год_огурец[],MATCH($A42,Коэф.закупка_год_огурец[1],0),MATCH(MONTH(EB$3),КЗ!$1:$1,0)),""),0)</f>
        <v>38.585154999999993</v>
      </c>
      <c r="EC42" s="551" cm="1">
        <f t="array" aca="1" ref="EC42" ca="1">IFERROR(IF(AND(НачЦ_ИнвП_Дата&lt;=EC$3,КИнвП_Дата&gt;EC$3),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*INDEX(Коэф.закупка_год_огурец[],MATCH($A42,Коэф.закупка_год_огурец[1],0),MATCH(MONTH(EC$3),КЗ!$1:$1,0)),""),0)</f>
        <v>0</v>
      </c>
      <c r="ED42" s="551" cm="1">
        <f t="array" aca="1" ref="ED42" ca="1">IFERROR(IF(AND(НачЦ_ИнвП_Дата&lt;=ED$3,КИнвП_Дата&gt;ED$3),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*INDEX(Коэф.закупка_год_огурец[],MATCH($A42,Коэф.закупка_год_огурец[1],0),MATCH(MONTH(ED$3),КЗ!$1:$1,0)),""),0)</f>
        <v>0</v>
      </c>
      <c r="EE42" s="551" cm="1">
        <f t="array" aca="1" ref="EE42" ca="1">IFERROR(IF(AND(НачЦ_ИнвП_Дата&lt;=EE$3,КИнвП_Дата&gt;EE$3),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*INDEX(Коэф.закупка_год_огурец[],MATCH($A42,Коэф.закупка_год_огурец[1],0),MATCH(MONTH(EE$3),КЗ!$1:$1,0)),""),0)</f>
        <v>38.585154999999993</v>
      </c>
      <c r="EF42" s="551" cm="1">
        <f t="array" aca="1" ref="EF42" ca="1">IFERROR(IF(AND(НачЦ_ИнвП_Дата&lt;=EF$3,КИнвП_Дата&gt;EF$3),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*INDEX(Коэф.закупка_год_огурец[],MATCH($A42,Коэф.закупка_год_огурец[1],0),MATCH(MONTH(EF$3),КЗ!$1:$1,0)),""),0)</f>
        <v>0</v>
      </c>
      <c r="EG42" s="551" cm="1">
        <f t="array" aca="1" ref="EG42" ca="1">IFERROR(IF(AND(НачЦ_ИнвП_Дата&lt;=EG$3,КИнвП_Дата&gt;EG$3),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*INDEX(Коэф.закупка_год_огурец[],MATCH($A42,Коэф.закупка_год_огурец[1],0),MATCH(MONTH(EG$3),КЗ!$1:$1,0)),""),0)</f>
        <v>0</v>
      </c>
      <c r="EH42" s="551" cm="1">
        <f t="array" aca="1" ref="EH42" ca="1">IFERROR(IF(AND(НачЦ_ИнвП_Дата&lt;=EH$3,КИнвП_Дата&gt;EH$3),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*INDEX(Коэф.закупка_год_огурец[],MATCH($A42,Коэф.закупка_год_огурец[1],0),MATCH(MONTH(EH$3),КЗ!$1:$1,0)),""),0)</f>
        <v>38.585154999999993</v>
      </c>
      <c r="EI42" s="551" cm="1">
        <f t="array" aca="1" ref="EI42" ca="1">IFERROR(IF(AND(НачЦ_ИнвП_Дата&lt;=EI$3,КИнвП_Дата&gt;EI$3),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*INDEX(Коэф.закупка_год_огурец[],MATCH($A42,Коэф.закупка_год_огурец[1],0),MATCH(MONTH(EI$3),КЗ!$1:$1,0)),""),0)</f>
        <v>0</v>
      </c>
      <c r="EJ42" s="551" cm="1">
        <f t="array" aca="1" ref="EJ42" ca="1">IFERROR(IF(AND(НачЦ_ИнвП_Дата&lt;=EJ$3,КИнвП_Дата&gt;EJ$3),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*INDEX(Коэф.закупка_год_огурец[],MATCH($A42,Коэф.закупка_год_огурец[1],0),MATCH(MONTH(EJ$3),КЗ!$1:$1,0)),""),0)</f>
        <v>0</v>
      </c>
      <c r="EK42" s="551" cm="1">
        <f t="array" aca="1" ref="EK42" ca="1">IFERROR(IF(AND(НачЦ_ИнвП_Дата&lt;=EK$3,КИнвП_Дата&gt;EK$3),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*INDEX(Коэф.закупка_год_огурец[],MATCH($A42,Коэф.закупка_год_огурец[1],0),MATCH(MONTH(EK$3),КЗ!$1:$1,0)),""),0)</f>
        <v>38.585154999999993</v>
      </c>
      <c r="EL42" s="551" cm="1">
        <f t="array" aca="1" ref="EL42" ca="1">IFERROR(IF(AND(НачЦ_ИнвП_Дата&lt;=EL$3,КИнвП_Дата&gt;EL$3),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*INDEX(Коэф.закупка_год_огурец[],MATCH($A42,Коэф.закупка_год_огурец[1],0),MATCH(MONTH(EL$3),КЗ!$1:$1,0)),""),0)</f>
        <v>0</v>
      </c>
      <c r="EM42" s="551" cm="1">
        <f t="array" aca="1" ref="EM42" ca="1">IFERROR(IF(AND(НачЦ_ИнвП_Дата&lt;=EM$3,КИнвП_Дата&gt;EM$3),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*INDEX(Коэф.закупка_год_огурец[],MATCH($A42,Коэф.закупка_год_огурец[1],0),MATCH(MONTH(EM$3),КЗ!$1:$1,0)),""),0)</f>
        <v>0</v>
      </c>
      <c r="EN42" s="552">
        <f t="shared" ca="1" si="1403"/>
        <v>154.34061999999997</v>
      </c>
      <c r="EO42" s="551" cm="1">
        <f t="array" aca="1" ref="EO42" ca="1">IFERROR(IF(AND(НачЦ_ИнвП_Дата&lt;=EO$3,КИнвП_Дата&gt;EO$3),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*INDEX(Коэф.закупка_год_огурец[],MATCH($A42,Коэф.закупка_год_огурец[1],0),MATCH(MONTH(EO$3),КЗ!$1:$1,0)),""),0)</f>
        <v>38.585154999999993</v>
      </c>
      <c r="EP42" s="551" cm="1">
        <f t="array" aca="1" ref="EP42" ca="1">IFERROR(IF(AND(НачЦ_ИнвП_Дата&lt;=EP$3,КИнвП_Дата&gt;EP$3),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*INDEX(Коэф.закупка_год_огурец[],MATCH($A42,Коэф.закупка_год_огурец[1],0),MATCH(MONTH(EP$3),КЗ!$1:$1,0)),""),0)</f>
        <v>0</v>
      </c>
      <c r="EQ42" s="551" cm="1">
        <f t="array" aca="1" ref="EQ42" ca="1">IFERROR(IF(AND(НачЦ_ИнвП_Дата&lt;=EQ$3,КИнвП_Дата&gt;EQ$3),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*INDEX(Коэф.закупка_год_огурец[],MATCH($A42,Коэф.закупка_год_огурец[1],0),MATCH(MONTH(EQ$3),КЗ!$1:$1,0)),""),0)</f>
        <v>0</v>
      </c>
      <c r="ER42" s="551" cm="1">
        <f t="array" aca="1" ref="ER42" ca="1">IFERROR(IF(AND(НачЦ_ИнвП_Дата&lt;=ER$3,КИнвП_Дата&gt;ER$3),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*INDEX(Коэф.закупка_год_огурец[],MATCH($A42,Коэф.закупка_год_огурец[1],0),MATCH(MONTH(ER$3),КЗ!$1:$1,0)),""),0)</f>
        <v>38.585154999999993</v>
      </c>
      <c r="ES42" s="551" cm="1">
        <f t="array" aca="1" ref="ES42" ca="1">IFERROR(IF(AND(НачЦ_ИнвП_Дата&lt;=ES$3,КИнвП_Дата&gt;ES$3),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*INDEX(Коэф.закупка_год_огурец[],MATCH($A42,Коэф.закупка_год_огурец[1],0),MATCH(MONTH(ES$3),КЗ!$1:$1,0)),""),0)</f>
        <v>0</v>
      </c>
      <c r="ET42" s="551" cm="1">
        <f t="array" aca="1" ref="ET42" ca="1">IFERROR(IF(AND(НачЦ_ИнвП_Дата&lt;=ET$3,КИнвП_Дата&gt;ET$3),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*INDEX(Коэф.закупка_год_огурец[],MATCH($A42,Коэф.закупка_год_огурец[1],0),MATCH(MONTH(ET$3),КЗ!$1:$1,0)),""),0)</f>
        <v>0</v>
      </c>
      <c r="EU42" s="551" cm="1">
        <f t="array" aca="1" ref="EU42" ca="1">IFERROR(IF(AND(НачЦ_ИнвП_Дата&lt;=EU$3,КИнвП_Дата&gt;EU$3),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*INDEX(Коэф.закупка_год_огурец[],MATCH($A42,Коэф.закупка_год_огурец[1],0),MATCH(MONTH(EU$3),КЗ!$1:$1,0)),""),0)</f>
        <v>38.585154999999993</v>
      </c>
      <c r="EV42" s="551" cm="1">
        <f t="array" aca="1" ref="EV42" ca="1">IFERROR(IF(AND(НачЦ_ИнвП_Дата&lt;=EV$3,КИнвП_Дата&gt;EV$3),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*INDEX(Коэф.закупка_год_огурец[],MATCH($A42,Коэф.закупка_год_огурец[1],0),MATCH(MONTH(EV$3),КЗ!$1:$1,0)),""),0)</f>
        <v>0</v>
      </c>
      <c r="EW42" s="551" cm="1">
        <f t="array" aca="1" ref="EW42" ca="1">IFERROR(IF(AND(НачЦ_ИнвП_Дата&lt;=EW$3,КИнвП_Дата&gt;EW$3),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*INDEX(Коэф.закупка_год_огурец[],MATCH($A42,Коэф.закупка_год_огурец[1],0),MATCH(MONTH(EW$3),КЗ!$1:$1,0)),""),0)</f>
        <v>0</v>
      </c>
      <c r="EX42" s="551" cm="1">
        <f t="array" aca="1" ref="EX42" ca="1">IFERROR(IF(AND(НачЦ_ИнвП_Дата&lt;=EX$3,КИнвП_Дата&gt;EX$3),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*INDEX(Коэф.закупка_год_огурец[],MATCH($A42,Коэф.закупка_год_огурец[1],0),MATCH(MONTH(EX$3),КЗ!$1:$1,0)),""),0)</f>
        <v>38.585154999999993</v>
      </c>
      <c r="EY42" s="551" cm="1">
        <f t="array" aca="1" ref="EY42" ca="1">IFERROR(IF(AND(НачЦ_ИнвП_Дата&lt;=EY$3,КИнвП_Дата&gt;EY$3),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*INDEX(Коэф.закупка_год_огурец[],MATCH($A42,Коэф.закупка_год_огурец[1],0),MATCH(MONTH(EY$3),КЗ!$1:$1,0)),""),0)</f>
        <v>0</v>
      </c>
      <c r="EZ42" s="551" cm="1">
        <f t="array" aca="1" ref="EZ42" ca="1">IFERROR(IF(AND(НачЦ_ИнвП_Дата&lt;=EZ$3,КИнвП_Дата&gt;EZ$3),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*INDEX(Коэф.закупка_год_огурец[],MATCH($A42,Коэф.закупка_год_огурец[1],0),MATCH(MONTH(EZ$3),КЗ!$1:$1,0)),""),0)</f>
        <v>0</v>
      </c>
      <c r="FA42" s="552">
        <f t="shared" ca="1" si="1405"/>
        <v>154.34061999999997</v>
      </c>
      <c r="FB42" s="551" cm="1">
        <f t="array" aca="1" ref="FB42" ca="1">IFERROR(IF(AND(НачЦ_ИнвП_Дата&lt;=FB$3,КИнвП_Дата&gt;FB$3),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*INDEX(Коэф.закупка_год_огурец[],MATCH($A42,Коэф.закупка_год_огурец[1],0),MATCH(MONTH(FB$3),КЗ!$1:$1,0)),""),0)</f>
        <v>38.585154999999993</v>
      </c>
      <c r="FC42" s="551" cm="1">
        <f t="array" aca="1" ref="FC42" ca="1">IFERROR(IF(AND(НачЦ_ИнвП_Дата&lt;=FC$3,КИнвП_Дата&gt;FC$3),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*INDEX(Коэф.закупка_год_огурец[],MATCH($A42,Коэф.закупка_год_огурец[1],0),MATCH(MONTH(FC$3),КЗ!$1:$1,0)),""),0)</f>
        <v>0</v>
      </c>
      <c r="FD42" s="551" cm="1">
        <f t="array" aca="1" ref="FD42" ca="1">IFERROR(IF(AND(НачЦ_ИнвП_Дата&lt;=FD$3,КИнвП_Дата&gt;FD$3),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*INDEX(Коэф.закупка_год_огурец[],MATCH($A42,Коэф.закупка_год_огурец[1],0),MATCH(MONTH(FD$3),КЗ!$1:$1,0)),""),0)</f>
        <v>0</v>
      </c>
      <c r="FE42" s="551" cm="1">
        <f t="array" aca="1" ref="FE42" ca="1">IFERROR(IF(AND(НачЦ_ИнвП_Дата&lt;=FE$3,КИнвП_Дата&gt;FE$3),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*INDEX(Коэф.закупка_год_огурец[],MATCH($A42,Коэф.закупка_год_огурец[1],0),MATCH(MONTH(FE$3),КЗ!$1:$1,0)),""),0)</f>
        <v>38.585154999999993</v>
      </c>
      <c r="FF42" s="551" cm="1">
        <f t="array" aca="1" ref="FF42" ca="1">IFERROR(IF(AND(НачЦ_ИнвП_Дата&lt;=FF$3,КИнвП_Дата&gt;FF$3),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*INDEX(Коэф.закупка_год_огурец[],MATCH($A42,Коэф.закупка_год_огурец[1],0),MATCH(MONTH(FF$3),КЗ!$1:$1,0)),""),0)</f>
        <v>0</v>
      </c>
      <c r="FG42" s="551" cm="1">
        <f t="array" aca="1" ref="FG42" ca="1">IFERROR(IF(AND(НачЦ_ИнвП_Дата&lt;=FG$3,КИнвП_Дата&gt;FG$3),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*INDEX(Коэф.закупка_год_огурец[],MATCH($A42,Коэф.закупка_год_огурец[1],0),MATCH(MONTH(FG$3),КЗ!$1:$1,0)),""),0)</f>
        <v>0</v>
      </c>
      <c r="FH42" s="551" cm="1">
        <f t="array" aca="1" ref="FH42" ca="1">IFERROR(IF(AND(НачЦ_ИнвП_Дата&lt;=FH$3,КИнвП_Дата&gt;FH$3),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*INDEX(Коэф.закупка_год_огурец[],MATCH($A42,Коэф.закупка_год_огурец[1],0),MATCH(MONTH(FH$3),КЗ!$1:$1,0)),""),0)</f>
        <v>38.585154999999993</v>
      </c>
      <c r="FI42" s="551" cm="1">
        <f t="array" aca="1" ref="FI42" ca="1">IFERROR(IF(AND(НачЦ_ИнвП_Дата&lt;=FI$3,КИнвП_Дата&gt;FI$3),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*INDEX(Коэф.закупка_год_огурец[],MATCH($A42,Коэф.закупка_год_огурец[1],0),MATCH(MONTH(FI$3),КЗ!$1:$1,0)),""),0)</f>
        <v>0</v>
      </c>
      <c r="FJ42" s="551" cm="1">
        <f t="array" aca="1" ref="FJ42" ca="1">IFERROR(IF(AND(НачЦ_ИнвП_Дата&lt;=FJ$3,КИнвП_Дата&gt;FJ$3),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*INDEX(Коэф.закупка_год_огурец[],MATCH($A42,Коэф.закупка_год_огурец[1],0),MATCH(MONTH(FJ$3),КЗ!$1:$1,0)),""),0)</f>
        <v>0</v>
      </c>
      <c r="FK42" s="551" cm="1">
        <f t="array" aca="1" ref="FK42" ca="1">IFERROR(IF(AND(НачЦ_ИнвП_Дата&lt;=FK$3,КИнвП_Дата&gt;FK$3),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*INDEX(Коэф.закупка_год_огурец[],MATCH($A42,Коэф.закупка_год_огурец[1],0),MATCH(MONTH(FK$3),КЗ!$1:$1,0)),""),0)</f>
        <v>38.585154999999993</v>
      </c>
      <c r="FL42" s="551" cm="1">
        <f t="array" aca="1" ref="FL42" ca="1">IFERROR(IF(AND(НачЦ_ИнвП_Дата&lt;=FL$3,КИнвП_Дата&gt;FL$3),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*INDEX(Коэф.закупка_год_огурец[],MATCH($A42,Коэф.закупка_год_огурец[1],0),MATCH(MONTH(FL$3),КЗ!$1:$1,0)),""),0)</f>
        <v>0</v>
      </c>
      <c r="FM42" s="551" cm="1">
        <f t="array" aca="1" ref="FM42" ca="1">IFERROR(IF(AND(НачЦ_ИнвП_Дата&lt;=FM$3,КИнвП_Дата&gt;FM$3),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*INDEX(Коэф.закупка_год_огурец[],MATCH($A42,Коэф.закупка_год_огурец[1],0),MATCH(MONTH(FM$3),КЗ!$1:$1,0)),""),0)</f>
        <v>0</v>
      </c>
      <c r="FN42" s="552">
        <f t="shared" ca="1" si="1407"/>
        <v>154.34061999999997</v>
      </c>
      <c r="FO42" s="551" cm="1">
        <f t="array" aca="1" ref="FO42" ca="1">IFERROR(IF(AND(НачЦ_ИнвП_Дата&lt;=FO$3,КИнвП_Дата&gt;FO$3),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*INDEX(Коэф.закупка_год_огурец[],MATCH($A42,Коэф.закупка_год_огурец[1],0),MATCH(MONTH(FO$3),КЗ!$1:$1,0)),""),0)</f>
        <v>38.585154999999993</v>
      </c>
      <c r="FP42" s="551" cm="1">
        <f t="array" aca="1" ref="FP42" ca="1">IFERROR(IF(AND(НачЦ_ИнвП_Дата&lt;=FP$3,КИнвП_Дата&gt;FP$3),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*INDEX(Коэф.закупка_год_огурец[],MATCH($A42,Коэф.закупка_год_огурец[1],0),MATCH(MONTH(FP$3),КЗ!$1:$1,0)),""),0)</f>
        <v>0</v>
      </c>
      <c r="FQ42" s="551" cm="1">
        <f t="array" aca="1" ref="FQ42" ca="1">IFERROR(IF(AND(НачЦ_ИнвП_Дата&lt;=FQ$3,КИнвП_Дата&gt;FQ$3),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*INDEX(Коэф.закупка_год_огурец[],MATCH($A42,Коэф.закупка_год_огурец[1],0),MATCH(MONTH(FQ$3),КЗ!$1:$1,0)),""),0)</f>
        <v>0</v>
      </c>
      <c r="FR42" s="551" cm="1">
        <f t="array" aca="1" ref="FR42" ca="1">IFERROR(IF(AND(НачЦ_ИнвП_Дата&lt;=FR$3,КИнвП_Дата&gt;FR$3),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*INDEX(Коэф.закупка_год_огурец[],MATCH($A42,Коэф.закупка_год_огурец[1],0),MATCH(MONTH(FR$3),КЗ!$1:$1,0)),""),0)</f>
        <v>38.585154999999993</v>
      </c>
      <c r="FS42" s="551" cm="1">
        <f t="array" aca="1" ref="FS42" ca="1">IFERROR(IF(AND(НачЦ_ИнвП_Дата&lt;=FS$3,КИнвП_Дата&gt;FS$3),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*INDEX(Коэф.закупка_год_огурец[],MATCH($A42,Коэф.закупка_год_огурец[1],0),MATCH(MONTH(FS$3),КЗ!$1:$1,0)),""),0)</f>
        <v>0</v>
      </c>
      <c r="FT42" s="551" cm="1">
        <f t="array" aca="1" ref="FT42" ca="1">IFERROR(IF(AND(НачЦ_ИнвП_Дата&lt;=FT$3,КИнвП_Дата&gt;FT$3),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*INDEX(Коэф.закупка_год_огурец[],MATCH($A42,Коэф.закупка_год_огурец[1],0),MATCH(MONTH(FT$3),КЗ!$1:$1,0)),""),0)</f>
        <v>0</v>
      </c>
      <c r="FU42" s="551" cm="1">
        <f t="array" aca="1" ref="FU42" ca="1">IFERROR(IF(AND(НачЦ_ИнвП_Дата&lt;=FU$3,КИнвП_Дата&gt;FU$3),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*INDEX(Коэф.закупка_год_огурец[],MATCH($A42,Коэф.закупка_год_огурец[1],0),MATCH(MONTH(FU$3),КЗ!$1:$1,0)),""),0)</f>
        <v>38.585154999999993</v>
      </c>
      <c r="FV42" s="551" cm="1">
        <f t="array" aca="1" ref="FV42" ca="1">IFERROR(IF(AND(НачЦ_ИнвП_Дата&lt;=FV$3,КИнвП_Дата&gt;FV$3),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*INDEX(Коэф.закупка_год_огурец[],MATCH($A42,Коэф.закупка_год_огурец[1],0),MATCH(MONTH(FV$3),КЗ!$1:$1,0)),""),0)</f>
        <v>0</v>
      </c>
      <c r="FW42" s="551" cm="1">
        <f t="array" aca="1" ref="FW42" ca="1">IFERROR(IF(AND(НачЦ_ИнвП_Дата&lt;=FW$3,КИнвП_Дата&gt;FW$3),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*INDEX(Коэф.закупка_год_огурец[],MATCH($A42,Коэф.закупка_год_огурец[1],0),MATCH(MONTH(FW$3),КЗ!$1:$1,0)),""),0)</f>
        <v>0</v>
      </c>
      <c r="FX42" s="551" cm="1">
        <f t="array" aca="1" ref="FX42" ca="1">IFERROR(IF(AND(НачЦ_ИнвП_Дата&lt;=FX$3,КИнвП_Дата&gt;FX$3),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*INDEX(Коэф.закупка_год_огурец[],MATCH($A42,Коэф.закупка_год_огурец[1],0),MATCH(MONTH(FX$3),КЗ!$1:$1,0)),""),0)</f>
        <v>38.585154999999993</v>
      </c>
      <c r="FY42" s="551" cm="1">
        <f t="array" aca="1" ref="FY42" ca="1">IFERROR(IF(AND(НачЦ_ИнвП_Дата&lt;=FY$3,КИнвП_Дата&gt;FY$3),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*INDEX(Коэф.закупка_год_огурец[],MATCH($A42,Коэф.закупка_год_огурец[1],0),MATCH(MONTH(FY$3),КЗ!$1:$1,0)),""),0)</f>
        <v>0</v>
      </c>
      <c r="FZ42" s="551" cm="1">
        <f t="array" aca="1" ref="FZ42" ca="1">IFERROR(IF(AND(НачЦ_ИнвП_Дата&lt;=FZ$3,КИнвП_Дата&gt;FZ$3),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*INDEX(Коэф.закупка_год_огурец[],MATCH($A42,Коэф.закупка_год_огурец[1],0),MATCH(MONTH(FZ$3),КЗ!$1:$1,0)),""),0)</f>
        <v>0</v>
      </c>
      <c r="GA42" s="552">
        <f t="shared" ca="1" si="1409"/>
        <v>154.34061999999997</v>
      </c>
      <c r="GB42" s="551" cm="1">
        <f t="array" aca="1" ref="GB42" ca="1">IFERROR(IF(AND(НачЦ_ИнвП_Дата&lt;=GB$3,КИнвП_Дата&gt;GB$3),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*INDEX(Коэф.закупка_год_огурец[],MATCH($A42,Коэф.закупка_год_огурец[1],0),MATCH(MONTH(GB$3),КЗ!$1:$1,0)),""),0)</f>
        <v>38.585154999999993</v>
      </c>
      <c r="GC42" s="551" cm="1">
        <f t="array" aca="1" ref="GC42" ca="1">IFERROR(IF(AND(НачЦ_ИнвП_Дата&lt;=GC$3,КИнвП_Дата&gt;GC$3),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*INDEX(Коэф.закупка_год_огурец[],MATCH($A42,Коэф.закупка_год_огурец[1],0),MATCH(MONTH(GC$3),КЗ!$1:$1,0)),""),0)</f>
        <v>0</v>
      </c>
      <c r="GD42" s="551" cm="1">
        <f t="array" aca="1" ref="GD42" ca="1">IFERROR(IF(AND(НачЦ_ИнвП_Дата&lt;=GD$3,КИнвП_Дата&gt;GD$3),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*INDEX(Коэф.закупка_год_огурец[],MATCH($A42,Коэф.закупка_год_огурец[1],0),MATCH(MONTH(GD$3),КЗ!$1:$1,0)),""),0)</f>
        <v>0</v>
      </c>
      <c r="GE42" s="551" cm="1">
        <f t="array" aca="1" ref="GE42" ca="1">IFERROR(IF(AND(НачЦ_ИнвП_Дата&lt;=GE$3,КИнвП_Дата&gt;GE$3),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*INDEX(Коэф.закупка_год_огурец[],MATCH($A42,Коэф.закупка_год_огурец[1],0),MATCH(MONTH(GE$3),КЗ!$1:$1,0)),""),0)</f>
        <v>38.585154999999993</v>
      </c>
      <c r="GF42" s="551" cm="1">
        <f t="array" aca="1" ref="GF42" ca="1">IFERROR(IF(AND(НачЦ_ИнвП_Дата&lt;=GF$3,КИнвП_Дата&gt;GF$3),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*INDEX(Коэф.закупка_год_огурец[],MATCH($A42,Коэф.закупка_год_огурец[1],0),MATCH(MONTH(GF$3),КЗ!$1:$1,0)),""),0)</f>
        <v>0</v>
      </c>
      <c r="GG42" s="551" cm="1">
        <f t="array" aca="1" ref="GG42" ca="1">IFERROR(IF(AND(НачЦ_ИнвП_Дата&lt;=GG$3,КИнвП_Дата&gt;GG$3),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*INDEX(Коэф.закупка_год_огурец[],MATCH($A42,Коэф.закупка_год_огурец[1],0),MATCH(MONTH(GG$3),КЗ!$1:$1,0)),""),0)</f>
        <v>0</v>
      </c>
      <c r="GH42" s="551" cm="1">
        <f t="array" aca="1" ref="GH42" ca="1">IFERROR(IF(AND(НачЦ_ИнвП_Дата&lt;=GH$3,КИнвП_Дата&gt;GH$3),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*INDEX(Коэф.закупка_год_огурец[],MATCH($A42,Коэф.закупка_год_огурец[1],0),MATCH(MONTH(GH$3),КЗ!$1:$1,0)),""),0)</f>
        <v>38.585154999999993</v>
      </c>
      <c r="GI42" s="551" cm="1">
        <f t="array" aca="1" ref="GI42" ca="1">IFERROR(IF(AND(НачЦ_ИнвП_Дата&lt;=GI$3,КИнвП_Дата&gt;GI$3),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*INDEX(Коэф.закупка_год_огурец[],MATCH($A42,Коэф.закупка_год_огурец[1],0),MATCH(MONTH(GI$3),КЗ!$1:$1,0)),""),0)</f>
        <v>0</v>
      </c>
      <c r="GJ42" s="551" cm="1">
        <f t="array" aca="1" ref="GJ42" ca="1">IFERROR(IF(AND(НачЦ_ИнвП_Дата&lt;=GJ$3,КИнвП_Дата&gt;GJ$3),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*INDEX(Коэф.закупка_год_огурец[],MATCH($A42,Коэф.закупка_год_огурец[1],0),MATCH(MONTH(GJ$3),КЗ!$1:$1,0)),""),0)</f>
        <v>0</v>
      </c>
      <c r="GK42" s="551" cm="1">
        <f t="array" aca="1" ref="GK42" ca="1">IFERROR(IF(AND(НачЦ_ИнвП_Дата&lt;=GK$3,КИнвП_Дата&gt;GK$3),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*INDEX(Коэф.закупка_год_огурец[],MATCH($A42,Коэф.закупка_год_огурец[1],0),MATCH(MONTH(GK$3),КЗ!$1:$1,0)),""),0)</f>
        <v>38.585154999999993</v>
      </c>
      <c r="GL42" s="551" cm="1">
        <f t="array" aca="1" ref="GL42" ca="1">IFERROR(IF(AND(НачЦ_ИнвП_Дата&lt;=GL$3,КИнвП_Дата&gt;GL$3),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*INDEX(Коэф.закупка_год_огурец[],MATCH($A42,Коэф.закупка_год_огурец[1],0),MATCH(MONTH(GL$3),КЗ!$1:$1,0)),""),0)</f>
        <v>0</v>
      </c>
      <c r="GM42" s="551" cm="1">
        <f t="array" aca="1" ref="GM42" ca="1">IFERROR(IF(AND(НачЦ_ИнвП_Дата&lt;=GM$3,КИнвП_Дата&gt;GM$3),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*INDEX(Коэф.закупка_год_огурец[],MATCH($A42,Коэф.закупка_год_огурец[1],0),MATCH(MONTH(GM$3),КЗ!$1:$1,0)),""),0)</f>
        <v>0</v>
      </c>
      <c r="GN42" s="552">
        <f t="shared" ca="1" si="1411"/>
        <v>154.34061999999997</v>
      </c>
      <c r="GO42" s="551" cm="1">
        <f t="array" aca="1" ref="GO42" ca="1">IFERROR(IF(AND(НачЦ_ИнвП_Дата&lt;=GO$3,КИнвП_Дата&gt;GO$3),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*INDEX(Коэф.закупка_год_огурец[],MATCH($A42,Коэф.закупка_год_огурец[1],0),MATCH(MONTH(GO$3),КЗ!$1:$1,0)),""),0)</f>
        <v>38.585154999999993</v>
      </c>
      <c r="GP42" s="551" cm="1">
        <f t="array" aca="1" ref="GP42" ca="1">IFERROR(IF(AND(НачЦ_ИнвП_Дата&lt;=GP$3,КИнвП_Дата&gt;GP$3),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*INDEX(Коэф.закупка_год_огурец[],MATCH($A42,Коэф.закупка_год_огурец[1],0),MATCH(MONTH(GP$3),КЗ!$1:$1,0)),""),0)</f>
        <v>0</v>
      </c>
      <c r="GQ42" s="551" cm="1">
        <f t="array" aca="1" ref="GQ42" ca="1">IFERROR(IF(AND(НачЦ_ИнвП_Дата&lt;=GQ$3,КИнвП_Дата&gt;GQ$3),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*INDEX(Коэф.закупка_год_огурец[],MATCH($A42,Коэф.закупка_год_огурец[1],0),MATCH(MONTH(GQ$3),КЗ!$1:$1,0)),""),0)</f>
        <v>0</v>
      </c>
      <c r="GR42" s="551" cm="1">
        <f t="array" aca="1" ref="GR42" ca="1">IFERROR(IF(AND(НачЦ_ИнвП_Дата&lt;=GR$3,КИнвП_Дата&gt;GR$3),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*INDEX(Коэф.закупка_год_огурец[],MATCH($A42,Коэф.закупка_год_огурец[1],0),MATCH(MONTH(GR$3),КЗ!$1:$1,0)),""),0)</f>
        <v>38.585154999999993</v>
      </c>
      <c r="GS42" s="551" cm="1">
        <f t="array" aca="1" ref="GS42" ca="1">IFERROR(IF(AND(НачЦ_ИнвП_Дата&lt;=GS$3,КИнвП_Дата&gt;GS$3),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*INDEX(Коэф.закупка_год_огурец[],MATCH($A42,Коэф.закупка_год_огурец[1],0),MATCH(MONTH(GS$3),КЗ!$1:$1,0)),""),0)</f>
        <v>0</v>
      </c>
      <c r="GT42" s="551" cm="1">
        <f t="array" aca="1" ref="GT42" ca="1">IFERROR(IF(AND(НачЦ_ИнвП_Дата&lt;=GT$3,КИнвП_Дата&gt;GT$3),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*INDEX(Коэф.закупка_год_огурец[],MATCH($A42,Коэф.закупка_год_огурец[1],0),MATCH(MONTH(GT$3),КЗ!$1:$1,0)),""),0)</f>
        <v>0</v>
      </c>
      <c r="GU42" s="551" cm="1">
        <f t="array" aca="1" ref="GU42" ca="1">IFERROR(IF(AND(НачЦ_ИнвП_Дата&lt;=GU$3,КИнвП_Дата&gt;GU$3),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*INDEX(Коэф.закупка_год_огурец[],MATCH($A42,Коэф.закупка_год_огурец[1],0),MATCH(MONTH(GU$3),КЗ!$1:$1,0)),""),0)</f>
        <v>38.585154999999993</v>
      </c>
      <c r="GV42" s="551" cm="1">
        <f t="array" aca="1" ref="GV42" ca="1">IFERROR(IF(AND(НачЦ_ИнвП_Дата&lt;=GV$3,КИнвП_Дата&gt;GV$3),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*INDEX(Коэф.закупка_год_огурец[],MATCH($A42,Коэф.закупка_год_огурец[1],0),MATCH(MONTH(GV$3),КЗ!$1:$1,0)),""),0)</f>
        <v>0</v>
      </c>
      <c r="GW42" s="551" cm="1">
        <f t="array" aca="1" ref="GW42" ca="1">IFERROR(IF(AND(НачЦ_ИнвП_Дата&lt;=GW$3,КИнвП_Дата&gt;GW$3),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*INDEX(Коэф.закупка_год_огурец[],MATCH($A42,Коэф.закупка_год_огурец[1],0),MATCH(MONTH(GW$3),КЗ!$1:$1,0)),""),0)</f>
        <v>0</v>
      </c>
      <c r="GX42" s="551" cm="1">
        <f t="array" aca="1" ref="GX42" ca="1">IFERROR(IF(AND(НачЦ_ИнвП_Дата&lt;=GX$3,КИнвП_Дата&gt;GX$3),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*INDEX(Коэф.закупка_год_огурец[],MATCH($A42,Коэф.закупка_год_огурец[1],0),MATCH(MONTH(GX$3),КЗ!$1:$1,0)),""),0)</f>
        <v>38.585154999999993</v>
      </c>
      <c r="GY42" s="551" cm="1">
        <f t="array" aca="1" ref="GY42" ca="1">IFERROR(IF(AND(НачЦ_ИнвП_Дата&lt;=GY$3,КИнвП_Дата&gt;GY$3),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*INDEX(Коэф.закупка_год_огурец[],MATCH($A42,Коэф.закупка_год_огурец[1],0),MATCH(MONTH(GY$3),КЗ!$1:$1,0)),""),0)</f>
        <v>0</v>
      </c>
      <c r="GZ42" s="551" cm="1">
        <f t="array" aca="1" ref="GZ42" ca="1">IFERROR(IF(AND(НачЦ_ИнвП_Дата&lt;=GZ$3,КИнвП_Дата&gt;GZ$3),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*INDEX(Коэф.закупка_год_огурец[],MATCH($A42,Коэф.закупка_год_огурец[1],0),MATCH(MONTH(GZ$3),КЗ!$1:$1,0)),""),0)</f>
        <v>0</v>
      </c>
      <c r="HA42" s="552">
        <f t="shared" ca="1" si="1413"/>
        <v>154.34061999999997</v>
      </c>
      <c r="HB42" s="551" cm="1">
        <f t="array" aca="1" ref="HB42" ca="1">IFERROR(IF(AND(НачЦ_ИнвП_Дата&lt;=HB$3,КИнвП_Дата&gt;HB$3),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*INDEX(Коэф.закупка_год_огурец[],MATCH($A42,Коэф.закупка_год_огурец[1],0),MATCH(MONTH(HB$3),КЗ!$1:$1,0)),""),0)</f>
        <v>38.585154999999993</v>
      </c>
      <c r="HC42" s="551" cm="1">
        <f t="array" aca="1" ref="HC42" ca="1">IFERROR(IF(AND(НачЦ_ИнвП_Дата&lt;=HC$3,КИнвП_Дата&gt;HC$3),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*INDEX(Коэф.закупка_год_огурец[],MATCH($A42,Коэф.закупка_год_огурец[1],0),MATCH(MONTH(HC$3),КЗ!$1:$1,0)),""),0)</f>
        <v>0</v>
      </c>
      <c r="HD42" s="551" cm="1">
        <f t="array" aca="1" ref="HD42" ca="1">IFERROR(IF(AND(НачЦ_ИнвП_Дата&lt;=HD$3,КИнвП_Дата&gt;HD$3),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*INDEX(Коэф.закупка_год_огурец[],MATCH($A42,Коэф.закупка_год_огурец[1],0),MATCH(MONTH(HD$3),КЗ!$1:$1,0)),""),0)</f>
        <v>0</v>
      </c>
      <c r="HE42" s="551" cm="1">
        <f t="array" aca="1" ref="HE42" ca="1">IFERROR(IF(AND(НачЦ_ИнвП_Дата&lt;=HE$3,КИнвП_Дата&gt;HE$3),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*INDEX(Коэф.закупка_год_огурец[],MATCH($A42,Коэф.закупка_год_огурец[1],0),MATCH(MONTH(HE$3),КЗ!$1:$1,0)),""),0)</f>
        <v>38.585154999999993</v>
      </c>
      <c r="HF42" s="551" cm="1">
        <f t="array" aca="1" ref="HF42" ca="1">IFERROR(IF(AND(НачЦ_ИнвП_Дата&lt;=HF$3,КИнвП_Дата&gt;HF$3),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*INDEX(Коэф.закупка_год_огурец[],MATCH($A42,Коэф.закупка_год_огурец[1],0),MATCH(MONTH(HF$3),КЗ!$1:$1,0)),""),0)</f>
        <v>0</v>
      </c>
      <c r="HG42" s="551" cm="1">
        <f t="array" aca="1" ref="HG42" ca="1">IFERROR(IF(AND(НачЦ_ИнвП_Дата&lt;=HG$3,КИнвП_Дата&gt;HG$3),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*INDEX(Коэф.закупка_год_огурец[],MATCH($A42,Коэф.закупка_год_огурец[1],0),MATCH(MONTH(HG$3),КЗ!$1:$1,0)),""),0)</f>
        <v>0</v>
      </c>
      <c r="HH42" s="551" cm="1">
        <f t="array" aca="1" ref="HH42" ca="1">IFERROR(IF(AND(НачЦ_ИнвП_Дата&lt;=HH$3,КИнвП_Дата&gt;HH$3),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*INDEX(Коэф.закупка_год_огурец[],MATCH($A42,Коэф.закупка_год_огурец[1],0),MATCH(MONTH(HH$3),КЗ!$1:$1,0)),""),0)</f>
        <v>38.585154999999993</v>
      </c>
      <c r="HI42" s="551" cm="1">
        <f t="array" aca="1" ref="HI42" ca="1">IFERROR(IF(AND(НачЦ_ИнвП_Дата&lt;=HI$3,КИнвП_Дата&gt;HI$3),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*INDEX(Коэф.закупка_год_огурец[],MATCH($A42,Коэф.закупка_год_огурец[1],0),MATCH(MONTH(HI$3),КЗ!$1:$1,0)),""),0)</f>
        <v>0</v>
      </c>
      <c r="HJ42" s="551" cm="1">
        <f t="array" aca="1" ref="HJ42" ca="1">IFERROR(IF(AND(НачЦ_ИнвП_Дата&lt;=HJ$3,КИнвП_Дата&gt;HJ$3),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*INDEX(Коэф.закупка_год_огурец[],MATCH($A42,Коэф.закупка_год_огурец[1],0),MATCH(MONTH(HJ$3),КЗ!$1:$1,0)),""),0)</f>
        <v>0</v>
      </c>
      <c r="HK42" s="551" cm="1">
        <f t="array" aca="1" ref="HK42" ca="1">IFERROR(IF(AND(НачЦ_ИнвП_Дата&lt;=HK$3,КИнвП_Дата&gt;HK$3),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*INDEX(Коэф.закупка_год_огурец[],MATCH($A42,Коэф.закупка_год_огурец[1],0),MATCH(MONTH(HK$3),КЗ!$1:$1,0)),""),0)</f>
        <v>38.585154999999993</v>
      </c>
      <c r="HL42" s="551" cm="1">
        <f t="array" aca="1" ref="HL42" ca="1">IFERROR(IF(AND(НачЦ_ИнвП_Дата&lt;=HL$3,КИнвП_Дата&gt;HL$3),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*INDEX(Коэф.закупка_год_огурец[],MATCH($A42,Коэф.закупка_год_огурец[1],0),MATCH(MONTH(HL$3),КЗ!$1:$1,0)),""),0)</f>
        <v>0</v>
      </c>
      <c r="HM42" s="551" cm="1">
        <f t="array" aca="1" ref="HM42" ca="1">IFERROR(IF(AND(НачЦ_ИнвП_Дата&lt;=HM$3,КИнвП_Дата&gt;HM$3),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*INDEX(Коэф.закупка_год_огурец[],MATCH($A42,Коэф.закупка_год_огурец[1],0),MATCH(MONTH(HM$3),КЗ!$1:$1,0)),""),0)</f>
        <v>0</v>
      </c>
      <c r="HN42" s="552">
        <f t="shared" ca="1" si="1415"/>
        <v>154.34061999999997</v>
      </c>
      <c r="HO42" s="551" cm="1">
        <f t="array" aca="1" ref="HO42" ca="1">IFERROR(IF(AND(НачЦ_ИнвП_Дата&lt;=HO$3,КИнвП_Дата&gt;HO$3),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*INDEX(Коэф.закупка_год_огурец[],MATCH($A42,Коэф.закупка_год_огурец[1],0),MATCH(MONTH(HO$3),КЗ!$1:$1,0)),""),0)</f>
        <v>38.585154999999993</v>
      </c>
      <c r="HP42" s="551" cm="1">
        <f t="array" aca="1" ref="HP42" ca="1">IFERROR(IF(AND(НачЦ_ИнвП_Дата&lt;=HP$3,КИнвП_Дата&gt;HP$3),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*INDEX(Коэф.закупка_год_огурец[],MATCH($A42,Коэф.закупка_год_огурец[1],0),MATCH(MONTH(HP$3),КЗ!$1:$1,0)),""),0)</f>
        <v>0</v>
      </c>
      <c r="HQ42" s="551" cm="1">
        <f t="array" aca="1" ref="HQ42" ca="1">IFERROR(IF(AND(НачЦ_ИнвП_Дата&lt;=HQ$3,КИнвП_Дата&gt;HQ$3),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*INDEX(Коэф.закупка_год_огурец[],MATCH($A42,Коэф.закупка_год_огурец[1],0),MATCH(MONTH(HQ$3),КЗ!$1:$1,0)),""),0)</f>
        <v>0</v>
      </c>
      <c r="HR42" s="551" cm="1">
        <f t="array" aca="1" ref="HR42" ca="1">IFERROR(IF(AND(НачЦ_ИнвП_Дата&lt;=HR$3,КИнвП_Дата&gt;HR$3),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*INDEX(Коэф.закупка_год_огурец[],MATCH($A42,Коэф.закупка_год_огурец[1],0),MATCH(MONTH(HR$3),КЗ!$1:$1,0)),""),0)</f>
        <v>38.585154999999993</v>
      </c>
      <c r="HS42" s="551" cm="1">
        <f t="array" aca="1" ref="HS42" ca="1">IFERROR(IF(AND(НачЦ_ИнвП_Дата&lt;=HS$3,КИнвП_Дата&gt;HS$3),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*INDEX(Коэф.закупка_год_огурец[],MATCH($A42,Коэф.закупка_год_огурец[1],0),MATCH(MONTH(HS$3),КЗ!$1:$1,0)),""),0)</f>
        <v>0</v>
      </c>
      <c r="HT42" s="551" cm="1">
        <f t="array" aca="1" ref="HT42" ca="1">IFERROR(IF(AND(НачЦ_ИнвП_Дата&lt;=HT$3,КИнвП_Дата&gt;HT$3),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*INDEX(Коэф.закупка_год_огурец[],MATCH($A42,Коэф.закупка_год_огурец[1],0),MATCH(MONTH(HT$3),КЗ!$1:$1,0)),""),0)</f>
        <v>0</v>
      </c>
      <c r="HU42" s="551" cm="1">
        <f t="array" aca="1" ref="HU42" ca="1">IFERROR(IF(AND(НачЦ_ИнвП_Дата&lt;=HU$3,КИнвП_Дата&gt;HU$3),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*INDEX(Коэф.закупка_год_огурец[],MATCH($A42,Коэф.закупка_год_огурец[1],0),MATCH(MONTH(HU$3),КЗ!$1:$1,0)),""),0)</f>
        <v>38.585154999999993</v>
      </c>
      <c r="HV42" s="551" cm="1">
        <f t="array" aca="1" ref="HV42" ca="1">IFERROR(IF(AND(НачЦ_ИнвП_Дата&lt;=HV$3,КИнвП_Дата&gt;HV$3),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*INDEX(Коэф.закупка_год_огурец[],MATCH($A42,Коэф.закупка_год_огурец[1],0),MATCH(MONTH(HV$3),КЗ!$1:$1,0)),""),0)</f>
        <v>0</v>
      </c>
      <c r="HW42" s="551" cm="1">
        <f t="array" aca="1" ref="HW42" ca="1">IFERROR(IF(AND(НачЦ_ИнвП_Дата&lt;=HW$3,КИнвП_Дата&gt;HW$3),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*INDEX(Коэф.закупка_год_огурец[],MATCH($A42,Коэф.закупка_год_огурец[1],0),MATCH(MONTH(HW$3),КЗ!$1:$1,0)),""),0)</f>
        <v>0</v>
      </c>
      <c r="HX42" s="551" cm="1">
        <f t="array" aca="1" ref="HX42" ca="1">IFERROR(IF(AND(НачЦ_ИнвП_Дата&lt;=HX$3,КИнвП_Дата&gt;HX$3),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*INDEX(Коэф.закупка_год_огурец[],MATCH($A42,Коэф.закупка_год_огурец[1],0),MATCH(MONTH(HX$3),КЗ!$1:$1,0)),""),0)</f>
        <v>38.585154999999993</v>
      </c>
      <c r="HY42" s="551" cm="1">
        <f t="array" aca="1" ref="HY42" ca="1">IFERROR(IF(AND(НачЦ_ИнвП_Дата&lt;=HY$3,КИнвП_Дата&gt;HY$3),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*INDEX(Коэф.закупка_год_огурец[],MATCH($A42,Коэф.закупка_год_огурец[1],0),MATCH(MONTH(HY$3),КЗ!$1:$1,0)),""),0)</f>
        <v>0</v>
      </c>
      <c r="HZ42" s="551" cm="1">
        <f t="array" aca="1" ref="HZ42" ca="1">IFERROR(IF(AND(НачЦ_ИнвП_Дата&lt;=HZ$3,КИнвП_Дата&gt;HZ$3),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*INDEX(Коэф.закупка_год_огурец[],MATCH($A42,Коэф.закупка_год_огурец[1],0),MATCH(MONTH(HZ$3),КЗ!$1:$1,0)),""),0)</f>
        <v>0</v>
      </c>
      <c r="IA42" s="552">
        <f t="shared" ca="1" si="1417"/>
        <v>154.34061999999997</v>
      </c>
      <c r="IB42" s="551" cm="1">
        <f t="array" aca="1" ref="IB42" ca="1">IFERROR(IF(AND(НачЦ_ИнвП_Дата&lt;=IB$3,КИнвП_Дата&gt;IB$3),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*INDEX(Коэф.закупка_год_огурец[],MATCH($A42,Коэф.закупка_год_огурец[1],0),MATCH(MONTH(IB$3),КЗ!$1:$1,0)),""),0)</f>
        <v>38.585154999999993</v>
      </c>
      <c r="IC42" s="551" cm="1">
        <f t="array" aca="1" ref="IC42" ca="1">IFERROR(IF(AND(НачЦ_ИнвП_Дата&lt;=IC$3,КИнвП_Дата&gt;IC$3),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*INDEX(Коэф.закупка_год_огурец[],MATCH($A42,Коэф.закупка_год_огурец[1],0),MATCH(MONTH(IC$3),КЗ!$1:$1,0)),""),0)</f>
        <v>0</v>
      </c>
      <c r="ID42" s="551" cm="1">
        <f t="array" aca="1" ref="ID42" ca="1">IFERROR(IF(AND(НачЦ_ИнвП_Дата&lt;=ID$3,КИнвП_Дата&gt;ID$3),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*INDEX(Коэф.закупка_год_огурец[],MATCH($A42,Коэф.закупка_год_огурец[1],0),MATCH(MONTH(ID$3),КЗ!$1:$1,0)),""),0)</f>
        <v>0</v>
      </c>
      <c r="IE42" s="551" cm="1">
        <f t="array" aca="1" ref="IE42" ca="1">IFERROR(IF(AND(НачЦ_ИнвП_Дата&lt;=IE$3,КИнвП_Дата&gt;IE$3),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*INDEX(Коэф.закупка_год_огурец[],MATCH($A42,Коэф.закупка_год_огурец[1],0),MATCH(MONTH(IE$3),КЗ!$1:$1,0)),""),0)</f>
        <v>38.585154999999993</v>
      </c>
      <c r="IF42" s="551" cm="1">
        <f t="array" aca="1" ref="IF42" ca="1">IFERROR(IF(AND(НачЦ_ИнвП_Дата&lt;=IF$3,КИнвП_Дата&gt;IF$3),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*INDEX(Коэф.закупка_год_огурец[],MATCH($A42,Коэф.закупка_год_огурец[1],0),MATCH(MONTH(IF$3),КЗ!$1:$1,0)),""),0)</f>
        <v>0</v>
      </c>
      <c r="IG42" s="551" cm="1">
        <f t="array" aca="1" ref="IG42" ca="1">IFERROR(IF(AND(НачЦ_ИнвП_Дата&lt;=IG$3,КИнвП_Дата&gt;IG$3),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*INDEX(Коэф.закупка_год_огурец[],MATCH($A42,Коэф.закупка_год_огурец[1],0),MATCH(MONTH(IG$3),КЗ!$1:$1,0)),""),0)</f>
        <v>0</v>
      </c>
      <c r="IH42" s="551" cm="1">
        <f t="array" aca="1" ref="IH42" ca="1">IFERROR(IF(AND(НачЦ_ИнвП_Дата&lt;=IH$3,КИнвП_Дата&gt;IH$3),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*INDEX(Коэф.закупка_год_огурец[],MATCH($A42,Коэф.закупка_год_огурец[1],0),MATCH(MONTH(IH$3),КЗ!$1:$1,0)),""),0)</f>
        <v>38.585154999999993</v>
      </c>
      <c r="II42" s="551" cm="1">
        <f t="array" aca="1" ref="II42" ca="1">IFERROR(IF(AND(НачЦ_ИнвП_Дата&lt;=II$3,КИнвП_Дата&gt;II$3),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*INDEX(Коэф.закупка_год_огурец[],MATCH($A42,Коэф.закупка_год_огурец[1],0),MATCH(MONTH(II$3),КЗ!$1:$1,0)),""),0)</f>
        <v>0</v>
      </c>
      <c r="IJ42" s="551" cm="1">
        <f t="array" aca="1" ref="IJ42" ca="1">IFERROR(IF(AND(НачЦ_ИнвП_Дата&lt;=IJ$3,КИнвП_Дата&gt;IJ$3),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*INDEX(Коэф.закупка_год_огурец[],MATCH($A42,Коэф.закупка_год_огурец[1],0),MATCH(MONTH(IJ$3),КЗ!$1:$1,0)),""),0)</f>
        <v>0</v>
      </c>
      <c r="IK42" s="551" cm="1">
        <f t="array" aca="1" ref="IK42" ca="1">IFERROR(IF(AND(НачЦ_ИнвП_Дата&lt;=IK$3,КИнвП_Дата&gt;IK$3),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*INDEX(Коэф.закупка_год_огурец[],MATCH($A42,Коэф.закупка_год_огурец[1],0),MATCH(MONTH(IK$3),КЗ!$1:$1,0)),""),0)</f>
        <v>38.585154999999993</v>
      </c>
      <c r="IL42" s="551" cm="1">
        <f t="array" aca="1" ref="IL42" ca="1">IFERROR(IF(AND(НачЦ_ИнвП_Дата&lt;=IL$3,КИнвП_Дата&gt;IL$3),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*INDEX(Коэф.закупка_год_огурец[],MATCH($A42,Коэф.закупка_год_огурец[1],0),MATCH(MONTH(IL$3),КЗ!$1:$1,0)),""),0)</f>
        <v>0</v>
      </c>
      <c r="IM42" s="551" cm="1">
        <f t="array" aca="1" ref="IM42" ca="1">IFERROR(IF(AND(НачЦ_ИнвП_Дата&lt;=IM$3,КИнвП_Дата&gt;IM$3),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*INDEX(Коэф.закупка_год_огурец[],MATCH($A42,Коэф.закупка_год_огурец[1],0),MATCH(MONTH(IM$3),КЗ!$1:$1,0)),""),0)</f>
        <v>0</v>
      </c>
      <c r="IN42" s="552">
        <f t="shared" ca="1" si="1419"/>
        <v>154.34061999999997</v>
      </c>
      <c r="IO42" s="551" cm="1">
        <f t="array" aca="1" ref="IO42" ca="1">IFERROR(IF(AND(НачЦ_ИнвП_Дата&lt;=IO$3,КИнвП_Дата&gt;IO$3),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*INDEX(Коэф.закупка_год_огурец[],MATCH($A42,Коэф.закупка_год_огурец[1],0),MATCH(MONTH(IO$3),КЗ!$1:$1,0)),""),0)</f>
        <v>38.585154999999993</v>
      </c>
      <c r="IP42" s="551" cm="1">
        <f t="array" aca="1" ref="IP42" ca="1">IFERROR(IF(AND(НачЦ_ИнвП_Дата&lt;=IP$3,КИнвП_Дата&gt;IP$3),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*INDEX(Коэф.закупка_год_огурец[],MATCH($A42,Коэф.закупка_год_огурец[1],0),MATCH(MONTH(IP$3),КЗ!$1:$1,0)),""),0)</f>
        <v>0</v>
      </c>
      <c r="IQ42" s="551" cm="1">
        <f t="array" aca="1" ref="IQ42" ca="1">IFERROR(IF(AND(НачЦ_ИнвП_Дата&lt;=IQ$3,КИнвП_Дата&gt;IQ$3),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*INDEX(Коэф.закупка_год_огурец[],MATCH($A42,Коэф.закупка_год_огурец[1],0),MATCH(MONTH(IQ$3),КЗ!$1:$1,0)),""),0)</f>
        <v>0</v>
      </c>
      <c r="IR42" s="551" cm="1">
        <f t="array" aca="1" ref="IR42" ca="1">IFERROR(IF(AND(НачЦ_ИнвП_Дата&lt;=IR$3,КИнвП_Дата&gt;IR$3),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*INDEX(Коэф.закупка_год_огурец[],MATCH($A42,Коэф.закупка_год_огурец[1],0),MATCH(MONTH(IR$3),КЗ!$1:$1,0)),""),0)</f>
        <v>38.585154999999993</v>
      </c>
      <c r="IS42" s="551" cm="1">
        <f t="array" aca="1" ref="IS42" ca="1">IFERROR(IF(AND(НачЦ_ИнвП_Дата&lt;=IS$3,КИнвП_Дата&gt;IS$3),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*INDEX(Коэф.закупка_год_огурец[],MATCH($A42,Коэф.закупка_год_огурец[1],0),MATCH(MONTH(IS$3),КЗ!$1:$1,0)),""),0)</f>
        <v>0</v>
      </c>
      <c r="IT42" s="551" cm="1">
        <f t="array" aca="1" ref="IT42" ca="1">IFERROR(IF(AND(НачЦ_ИнвП_Дата&lt;=IT$3,КИнвП_Дата&gt;IT$3),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*INDEX(Коэф.закупка_год_огурец[],MATCH($A42,Коэф.закупка_год_огурец[1],0),MATCH(MONTH(IT$3),КЗ!$1:$1,0)),""),0)</f>
        <v>0</v>
      </c>
      <c r="IU42" s="551" cm="1">
        <f t="array" aca="1" ref="IU42" ca="1">IFERROR(IF(AND(НачЦ_ИнвП_Дата&lt;=IU$3,КИнвП_Дата&gt;IU$3),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*INDEX(Коэф.закупка_год_огурец[],MATCH($A42,Коэф.закупка_год_огурец[1],0),MATCH(MONTH(IU$3),КЗ!$1:$1,0)),""),0)</f>
        <v>38.585154999999993</v>
      </c>
      <c r="IV42" s="551" cm="1">
        <f t="array" aca="1" ref="IV42" ca="1">IFERROR(IF(AND(НачЦ_ИнвП_Дата&lt;=IV$3,КИнвП_Дата&gt;IV$3),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*INDEX(Коэф.закупка_год_огурец[],MATCH($A42,Коэф.закупка_год_огурец[1],0),MATCH(MONTH(IV$3),КЗ!$1:$1,0)),""),0)</f>
        <v>0</v>
      </c>
      <c r="IW42" s="551" cm="1">
        <f t="array" aca="1" ref="IW42" ca="1">IFERROR(IF(AND(НачЦ_ИнвП_Дата&lt;=IW$3,КИнвП_Дата&gt;IW$3),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*INDEX(Коэф.закупка_год_огурец[],MATCH($A42,Коэф.закупка_год_огурец[1],0),MATCH(MONTH(IW$3),КЗ!$1:$1,0)),""),0)</f>
        <v>0</v>
      </c>
      <c r="IX42" s="551" cm="1">
        <f t="array" aca="1" ref="IX42" ca="1">IFERROR(IF(AND(НачЦ_ИнвП_Дата&lt;=IX$3,КИнвП_Дата&gt;IX$3),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*INDEX(Коэф.закупка_год_огурец[],MATCH($A42,Коэф.закупка_год_огурец[1],0),MATCH(MONTH(IX$3),КЗ!$1:$1,0)),""),0)</f>
        <v>38.585154999999993</v>
      </c>
      <c r="IY42" s="551" cm="1">
        <f t="array" aca="1" ref="IY42" ca="1">IFERROR(IF(AND(НачЦ_ИнвП_Дата&lt;=IY$3,КИнвП_Дата&gt;IY$3),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*INDEX(Коэф.закупка_год_огурец[],MATCH($A42,Коэф.закупка_год_огурец[1],0),MATCH(MONTH(IY$3),КЗ!$1:$1,0)),""),0)</f>
        <v>0</v>
      </c>
      <c r="IZ42" s="551" cm="1">
        <f t="array" aca="1" ref="IZ42" ca="1">IFERROR(IF(AND(НачЦ_ИнвП_Дата&lt;=IZ$3,КИнвП_Дата&gt;IZ$3),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*INDEX(Коэф.закупка_год_огурец[],MATCH($A42,Коэф.закупка_год_огурец[1],0),MATCH(MONTH(IZ$3),КЗ!$1:$1,0)),""),0)</f>
        <v>0</v>
      </c>
      <c r="JA42" s="552">
        <f t="shared" ca="1" si="1421"/>
        <v>154.34061999999997</v>
      </c>
      <c r="JB42" s="551" cm="1">
        <f t="array" aca="1" ref="JB42" ca="1">IFERROR(IF(AND(НачЦ_ИнвП_Дата&lt;=JB$3,КИнвП_Дата&gt;JB$3),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*INDEX(Коэф.закупка_год_огурец[],MATCH($A42,Коэф.закупка_год_огурец[1],0),MATCH(MONTH(JB$3),КЗ!$1:$1,0)),""),0)</f>
        <v>38.585154999999993</v>
      </c>
      <c r="JC42" s="551" cm="1">
        <f t="array" aca="1" ref="JC42" ca="1">IFERROR(IF(AND(НачЦ_ИнвП_Дата&lt;=JC$3,КИнвП_Дата&gt;JC$3),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*INDEX(Коэф.закупка_год_огурец[],MATCH($A42,Коэф.закупка_год_огурец[1],0),MATCH(MONTH(JC$3),КЗ!$1:$1,0)),""),0)</f>
        <v>0</v>
      </c>
      <c r="JD42" s="551" cm="1">
        <f t="array" aca="1" ref="JD42" ca="1">IFERROR(IF(AND(НачЦ_ИнвП_Дата&lt;=JD$3,КИнвП_Дата&gt;JD$3),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*INDEX(Коэф.закупка_год_огурец[],MATCH($A42,Коэф.закупка_год_огурец[1],0),MATCH(MONTH(JD$3),КЗ!$1:$1,0)),""),0)</f>
        <v>0</v>
      </c>
      <c r="JE42" s="551" cm="1">
        <f t="array" aca="1" ref="JE42" ca="1">IFERROR(IF(AND(НачЦ_ИнвП_Дата&lt;=JE$3,КИнвП_Дата&gt;JE$3),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*INDEX(Коэф.закупка_год_огурец[],MATCH($A42,Коэф.закупка_год_огурец[1],0),MATCH(MONTH(JE$3),КЗ!$1:$1,0)),""),0)</f>
        <v>38.585154999999993</v>
      </c>
      <c r="JF42" s="551" cm="1">
        <f t="array" aca="1" ref="JF42" ca="1">IFERROR(IF(AND(НачЦ_ИнвП_Дата&lt;=JF$3,КИнвП_Дата&gt;JF$3),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*INDEX(Коэф.закупка_год_огурец[],MATCH($A42,Коэф.закупка_год_огурец[1],0),MATCH(MONTH(JF$3),КЗ!$1:$1,0)),""),0)</f>
        <v>0</v>
      </c>
      <c r="JG42" s="551" cm="1">
        <f t="array" aca="1" ref="JG42" ca="1">IFERROR(IF(AND(НачЦ_ИнвП_Дата&lt;=JG$3,КИнвП_Дата&gt;JG$3),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*INDEX(Коэф.закупка_год_огурец[],MATCH($A42,Коэф.закупка_год_огурец[1],0),MATCH(MONTH(JG$3),КЗ!$1:$1,0)),""),0)</f>
        <v>0</v>
      </c>
      <c r="JH42" s="551" cm="1">
        <f t="array" aca="1" ref="JH42" ca="1">IFERROR(IF(AND(НачЦ_ИнвП_Дата&lt;=JH$3,КИнвП_Дата&gt;JH$3),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*INDEX(Коэф.закупка_год_огурец[],MATCH($A42,Коэф.закупка_год_огурец[1],0),MATCH(MONTH(JH$3),КЗ!$1:$1,0)),""),0)</f>
        <v>38.585154999999993</v>
      </c>
      <c r="JI42" s="551" cm="1">
        <f t="array" aca="1" ref="JI42" ca="1">IFERROR(IF(AND(НачЦ_ИнвП_Дата&lt;=JI$3,КИнвП_Дата&gt;JI$3),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*INDEX(Коэф.закупка_год_огурец[],MATCH($A42,Коэф.закупка_год_огурец[1],0),MATCH(MONTH(JI$3),КЗ!$1:$1,0)),""),0)</f>
        <v>0</v>
      </c>
      <c r="JJ42" s="551" cm="1">
        <f t="array" aca="1" ref="JJ42" ca="1">IFERROR(IF(AND(НачЦ_ИнвП_Дата&lt;=JJ$3,КИнвП_Дата&gt;JJ$3),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*INDEX(Коэф.закупка_год_огурец[],MATCH($A42,Коэф.закупка_год_огурец[1],0),MATCH(MONTH(JJ$3),КЗ!$1:$1,0)),""),0)</f>
        <v>0</v>
      </c>
      <c r="JK42" s="551" cm="1">
        <f t="array" aca="1" ref="JK42" ca="1">IFERROR(IF(AND(НачЦ_ИнвП_Дата&lt;=JK$3,КИнвП_Дата&gt;JK$3),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*INDEX(Коэф.закупка_год_огурец[],MATCH($A42,Коэф.закупка_год_огурец[1],0),MATCH(MONTH(JK$3),КЗ!$1:$1,0)),""),0)</f>
        <v>38.585154999999993</v>
      </c>
      <c r="JL42" s="551" cm="1">
        <f t="array" aca="1" ref="JL42" ca="1">IFERROR(IF(AND(НачЦ_ИнвП_Дата&lt;=JL$3,КИнвП_Дата&gt;JL$3),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*INDEX(Коэф.закупка_год_огурец[],MATCH($A42,Коэф.закупка_год_огурец[1],0),MATCH(MONTH(JL$3),КЗ!$1:$1,0)),""),0)</f>
        <v>0</v>
      </c>
      <c r="JM42" s="551" cm="1">
        <f t="array" aca="1" ref="JM42" ca="1">IFERROR(IF(AND(НачЦ_ИнвП_Дата&lt;=JM$3,КИнвП_Дата&gt;JM$3),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*INDEX(Коэф.закупка_год_огурец[],MATCH($A42,Коэф.закупка_год_огурец[1],0),MATCH(MONTH(JM$3),КЗ!$1:$1,0)),""),0)</f>
        <v>0</v>
      </c>
      <c r="JN42" s="552">
        <f t="shared" ca="1" si="1423"/>
        <v>154.34061999999997</v>
      </c>
      <c r="JO42" s="551" cm="1">
        <f t="array" aca="1" ref="JO42" ca="1">IFERROR(IF(AND(НачЦ_ИнвП_Дата&lt;=JO$3,КИнвП_Дата&gt;JO$3),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*INDEX(Коэф.закупка_год_огурец[],MATCH($A42,Коэф.закупка_год_огурец[1],0),MATCH(MONTH(JO$3),КЗ!$1:$1,0)),""),0)</f>
        <v>38.585154999999993</v>
      </c>
      <c r="JP42" s="551" cm="1">
        <f t="array" aca="1" ref="JP42" ca="1">IFERROR(IF(AND(НачЦ_ИнвП_Дата&lt;=JP$3,КИнвП_Дата&gt;JP$3),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*INDEX(Коэф.закупка_год_огурец[],MATCH($A42,Коэф.закупка_год_огурец[1],0),MATCH(MONTH(JP$3),КЗ!$1:$1,0)),""),0)</f>
        <v>0</v>
      </c>
      <c r="JQ42" s="551" cm="1">
        <f t="array" aca="1" ref="JQ42" ca="1">IFERROR(IF(AND(НачЦ_ИнвП_Дата&lt;=JQ$3,КИнвП_Дата&gt;JQ$3),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*INDEX(Коэф.закупка_год_огурец[],MATCH($A42,Коэф.закупка_год_огурец[1],0),MATCH(MONTH(JQ$3),КЗ!$1:$1,0)),""),0)</f>
        <v>0</v>
      </c>
      <c r="JR42" s="551" cm="1">
        <f t="array" aca="1" ref="JR42" ca="1">IFERROR(IF(AND(НачЦ_ИнвП_Дата&lt;=JR$3,КИнвП_Дата&gt;JR$3),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*INDEX(Коэф.закупка_год_огурец[],MATCH($A42,Коэф.закупка_год_огурец[1],0),MATCH(MONTH(JR$3),КЗ!$1:$1,0)),""),0)</f>
        <v>38.585154999999993</v>
      </c>
      <c r="JS42" s="551" cm="1">
        <f t="array" aca="1" ref="JS42" ca="1">IFERROR(IF(AND(НачЦ_ИнвП_Дата&lt;=JS$3,КИнвП_Дата&gt;JS$3),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*INDEX(Коэф.закупка_год_огурец[],MATCH($A42,Коэф.закупка_год_огурец[1],0),MATCH(MONTH(JS$3),КЗ!$1:$1,0)),""),0)</f>
        <v>0</v>
      </c>
      <c r="JT42" s="551" cm="1">
        <f t="array" aca="1" ref="JT42" ca="1">IFERROR(IF(AND(НачЦ_ИнвП_Дата&lt;=JT$3,КИнвП_Дата&gt;JT$3),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*INDEX(Коэф.закупка_год_огурец[],MATCH($A42,Коэф.закупка_год_огурец[1],0),MATCH(MONTH(JT$3),КЗ!$1:$1,0)),""),0)</f>
        <v>0</v>
      </c>
      <c r="JU42" s="551" cm="1">
        <f t="array" aca="1" ref="JU42" ca="1">IFERROR(IF(AND(НачЦ_ИнвП_Дата&lt;=JU$3,КИнвП_Дата&gt;JU$3),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*INDEX(Коэф.закупка_год_огурец[],MATCH($A42,Коэф.закупка_год_огурец[1],0),MATCH(MONTH(JU$3),КЗ!$1:$1,0)),""),0)</f>
        <v>38.585154999999993</v>
      </c>
      <c r="JV42" s="551" cm="1">
        <f t="array" aca="1" ref="JV42" ca="1">IFERROR(IF(AND(НачЦ_ИнвП_Дата&lt;=JV$3,КИнвП_Дата&gt;JV$3),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*INDEX(Коэф.закупка_год_огурец[],MATCH($A42,Коэф.закупка_год_огурец[1],0),MATCH(MONTH(JV$3),КЗ!$1:$1,0)),""),0)</f>
        <v>0</v>
      </c>
      <c r="JW42" s="551" cm="1">
        <f t="array" aca="1" ref="JW42" ca="1">IFERROR(IF(AND(НачЦ_ИнвП_Дата&lt;=JW$3,КИнвП_Дата&gt;JW$3),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*INDEX(Коэф.закупка_год_огурец[],MATCH($A42,Коэф.закупка_год_огурец[1],0),MATCH(MONTH(JW$3),КЗ!$1:$1,0)),""),0)</f>
        <v>0</v>
      </c>
      <c r="JX42" s="551" cm="1">
        <f t="array" aca="1" ref="JX42" ca="1">IFERROR(IF(AND(НачЦ_ИнвП_Дата&lt;=JX$3,КИнвП_Дата&gt;JX$3),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*INDEX(Коэф.закупка_год_огурец[],MATCH($A42,Коэф.закупка_год_огурец[1],0),MATCH(MONTH(JX$3),КЗ!$1:$1,0)),""),0)</f>
        <v>38.585154999999993</v>
      </c>
      <c r="JY42" s="551" cm="1">
        <f t="array" aca="1" ref="JY42" ca="1">IFERROR(IF(AND(НачЦ_ИнвП_Дата&lt;=JY$3,КИнвП_Дата&gt;JY$3),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*INDEX(Коэф.закупка_год_огурец[],MATCH($A42,Коэф.закупка_год_огурец[1],0),MATCH(MONTH(JY$3),КЗ!$1:$1,0)),""),0)</f>
        <v>0</v>
      </c>
      <c r="JZ42" s="551" cm="1">
        <f t="array" aca="1" ref="JZ42" ca="1">IFERROR(IF(AND(НачЦ_ИнвП_Дата&lt;=JZ$3,КИнвП_Дата&gt;JZ$3),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*INDEX(Коэф.закупка_год_огурец[],MATCH($A42,Коэф.закупка_год_огурец[1],0),MATCH(MONTH(JZ$3),КЗ!$1:$1,0)),""),0)</f>
        <v>0</v>
      </c>
      <c r="KA42" s="552">
        <f t="shared" ca="1" si="1425"/>
        <v>154.34061999999997</v>
      </c>
      <c r="KB42" s="551" cm="1">
        <f t="array" aca="1" ref="KB42" ca="1">IFERROR(IF(AND(НачЦ_ИнвП_Дата&lt;=KB$3,КИнвП_Дата&gt;KB$3),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*INDEX(Коэф.закупка_год_огурец[],MATCH($A42,Коэф.закупка_год_огурец[1],0),MATCH(MONTH(KB$3),КЗ!$1:$1,0)),""),0)</f>
        <v>38.585154999999993</v>
      </c>
      <c r="KC42" s="551" cm="1">
        <f t="array" aca="1" ref="KC42" ca="1">IFERROR(IF(AND(НачЦ_ИнвП_Дата&lt;=KC$3,КИнвП_Дата&gt;KC$3),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*INDEX(Коэф.закупка_год_огурец[],MATCH($A42,Коэф.закупка_год_огурец[1],0),MATCH(MONTH(KC$3),КЗ!$1:$1,0)),""),0)</f>
        <v>0</v>
      </c>
      <c r="KD42" s="551" cm="1">
        <f t="array" aca="1" ref="KD42" ca="1">IFERROR(IF(AND(НачЦ_ИнвП_Дата&lt;=KD$3,КИнвП_Дата&gt;KD$3),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*INDEX(Коэф.закупка_год_огурец[],MATCH($A42,Коэф.закупка_год_огурец[1],0),MATCH(MONTH(KD$3),КЗ!$1:$1,0)),""),0)</f>
        <v>0</v>
      </c>
      <c r="KE42" s="551" cm="1">
        <f t="array" aca="1" ref="KE42" ca="1">IFERROR(IF(AND(НачЦ_ИнвП_Дата&lt;=KE$3,КИнвП_Дата&gt;KE$3),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*INDEX(Коэф.закупка_год_огурец[],MATCH($A42,Коэф.закупка_год_огурец[1],0),MATCH(MONTH(KE$3),КЗ!$1:$1,0)),""),0)</f>
        <v>38.585154999999993</v>
      </c>
      <c r="KF42" s="551" cm="1">
        <f t="array" aca="1" ref="KF42" ca="1">IFERROR(IF(AND(НачЦ_ИнвП_Дата&lt;=KF$3,КИнвП_Дата&gt;KF$3),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*INDEX(Коэф.закупка_год_огурец[],MATCH($A42,Коэф.закупка_год_огурец[1],0),MATCH(MONTH(KF$3),КЗ!$1:$1,0)),""),0)</f>
        <v>0</v>
      </c>
      <c r="KG42" s="551" cm="1">
        <f t="array" aca="1" ref="KG42" ca="1">IFERROR(IF(AND(НачЦ_ИнвП_Дата&lt;=KG$3,КИнвП_Дата&gt;KG$3),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*INDEX(Коэф.закупка_год_огурец[],MATCH($A42,Коэф.закупка_год_огурец[1],0),MATCH(MONTH(KG$3),КЗ!$1:$1,0)),""),0)</f>
        <v>0</v>
      </c>
      <c r="KH42" s="551" cm="1">
        <f t="array" aca="1" ref="KH42" ca="1">IFERROR(IF(AND(НачЦ_ИнвП_Дата&lt;=KH$3,КИнвП_Дата&gt;KH$3),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*INDEX(Коэф.закупка_год_огурец[],MATCH($A42,Коэф.закупка_год_огурец[1],0),MATCH(MONTH(KH$3),КЗ!$1:$1,0)),""),0)</f>
        <v>38.585154999999993</v>
      </c>
      <c r="KI42" s="551" cm="1">
        <f t="array" aca="1" ref="KI42" ca="1">IFERROR(IF(AND(НачЦ_ИнвП_Дата&lt;=KI$3,КИнвП_Дата&gt;KI$3),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*INDEX(Коэф.закупка_год_огурец[],MATCH($A42,Коэф.закупка_год_огурец[1],0),MATCH(MONTH(KI$3),КЗ!$1:$1,0)),""),0)</f>
        <v>0</v>
      </c>
      <c r="KJ42" s="551" cm="1">
        <f t="array" aca="1" ref="KJ42" ca="1">IFERROR(IF(AND(НачЦ_ИнвП_Дата&lt;=KJ$3,КИнвП_Дата&gt;KJ$3),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*INDEX(Коэф.закупка_год_огурец[],MATCH($A42,Коэф.закупка_год_огурец[1],0),MATCH(MONTH(KJ$3),КЗ!$1:$1,0)),""),0)</f>
        <v>0</v>
      </c>
      <c r="KK42" s="551" cm="1">
        <f t="array" aca="1" ref="KK42" ca="1">IFERROR(IF(AND(НачЦ_ИнвП_Дата&lt;=KK$3,КИнвП_Дата&gt;KK$3),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*INDEX(Коэф.закупка_год_огурец[],MATCH($A42,Коэф.закупка_год_огурец[1],0),MATCH(MONTH(KK$3),КЗ!$1:$1,0)),""),0)</f>
        <v>38.585154999999993</v>
      </c>
      <c r="KL42" s="551" cm="1">
        <f t="array" aca="1" ref="KL42" ca="1">IFERROR(IF(AND(НачЦ_ИнвП_Дата&lt;=KL$3,КИнвП_Дата&gt;KL$3),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*INDEX(Коэф.закупка_год_огурец[],MATCH($A42,Коэф.закупка_год_огурец[1],0),MATCH(MONTH(KL$3),КЗ!$1:$1,0)),""),0)</f>
        <v>0</v>
      </c>
      <c r="KM42" s="551" cm="1">
        <f t="array" aca="1" ref="KM42" ca="1">IFERROR(IF(AND(НачЦ_ИнвП_Дата&lt;=KM$3,КИнвП_Дата&gt;KM$3),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*INDEX(Коэф.закупка_год_огурец[],MATCH($A42,Коэф.закупка_год_огурец[1],0),MATCH(MONTH(KM$3),КЗ!$1:$1,0)),""),0)</f>
        <v>0</v>
      </c>
      <c r="KN42" s="552">
        <f t="shared" ca="1" si="1427"/>
        <v>154.34061999999997</v>
      </c>
      <c r="KO42" s="551" cm="1">
        <f t="array" aca="1" ref="KO42" ca="1">IFERROR(IF(AND(НачЦ_ИнвП_Дата&lt;=KO$3,КИнвП_Дата&gt;KO$3),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*INDEX(Коэф.закупка_год_огурец[],MATCH($A42,Коэф.закупка_год_огурец[1],0),MATCH(MONTH(KO$3),КЗ!$1:$1,0)),""),0)</f>
        <v>38.585154999999993</v>
      </c>
      <c r="KP42" s="551" cm="1">
        <f t="array" aca="1" ref="KP42" ca="1">IFERROR(IF(AND(НачЦ_ИнвП_Дата&lt;=KP$3,КИнвП_Дата&gt;KP$3),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*INDEX(Коэф.закупка_год_огурец[],MATCH($A42,Коэф.закупка_год_огурец[1],0),MATCH(MONTH(KP$3),КЗ!$1:$1,0)),""),0)</f>
        <v>0</v>
      </c>
      <c r="KQ42" s="551" cm="1">
        <f t="array" aca="1" ref="KQ42" ca="1">IFERROR(IF(AND(НачЦ_ИнвП_Дата&lt;=KQ$3,КИнвП_Дата&gt;KQ$3),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*INDEX(Коэф.закупка_год_огурец[],MATCH($A42,Коэф.закупка_год_огурец[1],0),MATCH(MONTH(KQ$3),КЗ!$1:$1,0)),""),0)</f>
        <v>0</v>
      </c>
      <c r="KR42" s="551" cm="1">
        <f t="array" aca="1" ref="KR42" ca="1">IFERROR(IF(AND(НачЦ_ИнвП_Дата&lt;=KR$3,КИнвП_Дата&gt;KR$3),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*INDEX(Коэф.закупка_год_огурец[],MATCH($A42,Коэф.закупка_год_огурец[1],0),MATCH(MONTH(KR$3),КЗ!$1:$1,0)),""),0)</f>
        <v>38.585154999999993</v>
      </c>
      <c r="KS42" s="551" cm="1">
        <f t="array" aca="1" ref="KS42" ca="1">IFERROR(IF(AND(НачЦ_ИнвП_Дата&lt;=KS$3,КИнвП_Дата&gt;KS$3),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*INDEX(Коэф.закупка_год_огурец[],MATCH($A42,Коэф.закупка_год_огурец[1],0),MATCH(MONTH(KS$3),КЗ!$1:$1,0)),""),0)</f>
        <v>0</v>
      </c>
      <c r="KT42" s="551" cm="1">
        <f t="array" aca="1" ref="KT42" ca="1">IFERROR(IF(AND(НачЦ_ИнвП_Дата&lt;=KT$3,КИнвП_Дата&gt;KT$3),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*INDEX(Коэф.закупка_год_огурец[],MATCH($A42,Коэф.закупка_год_огурец[1],0),MATCH(MONTH(KT$3),КЗ!$1:$1,0)),""),0)</f>
        <v>0</v>
      </c>
      <c r="KU42" s="551" cm="1">
        <f t="array" aca="1" ref="KU42" ca="1">IFERROR(IF(AND(НачЦ_ИнвП_Дата&lt;=KU$3,КИнвП_Дата&gt;KU$3),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*INDEX(Коэф.закупка_год_огурец[],MATCH($A42,Коэф.закупка_год_огурец[1],0),MATCH(MONTH(KU$3),КЗ!$1:$1,0)),""),0)</f>
        <v>38.585154999999993</v>
      </c>
      <c r="KV42" s="551" cm="1">
        <f t="array" aca="1" ref="KV42" ca="1">IFERROR(IF(AND(НачЦ_ИнвП_Дата&lt;=KV$3,КИнвП_Дата&gt;KV$3),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*INDEX(Коэф.закупка_год_огурец[],MATCH($A42,Коэф.закупка_год_огурец[1],0),MATCH(MONTH(KV$3),КЗ!$1:$1,0)),""),0)</f>
        <v>0</v>
      </c>
      <c r="KW42" s="551" cm="1">
        <f t="array" aca="1" ref="KW42" ca="1">IFERROR(IF(AND(НачЦ_ИнвП_Дата&lt;=KW$3,КИнвП_Дата&gt;KW$3),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*INDEX(Коэф.закупка_год_огурец[],MATCH($A42,Коэф.закупка_год_огурец[1],0),MATCH(MONTH(KW$3),КЗ!$1:$1,0)),""),0)</f>
        <v>0</v>
      </c>
      <c r="KX42" s="551" cm="1">
        <f t="array" aca="1" ref="KX42" ca="1">IFERROR(IF(AND(НачЦ_ИнвП_Дата&lt;=KX$3,КИнвП_Дата&gt;KX$3),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*INDEX(Коэф.закупка_год_огурец[],MATCH($A42,Коэф.закупка_год_огурец[1],0),MATCH(MONTH(KX$3),КЗ!$1:$1,0)),""),0)</f>
        <v>38.585154999999993</v>
      </c>
      <c r="KY42" s="551" cm="1">
        <f t="array" aca="1" ref="KY42" ca="1">IFERROR(IF(AND(НачЦ_ИнвП_Дата&lt;=KY$3,КИнвП_Дата&gt;KY$3),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*INDEX(Коэф.закупка_год_огурец[],MATCH($A42,Коэф.закупка_год_огурец[1],0),MATCH(MONTH(KY$3),КЗ!$1:$1,0)),""),0)</f>
        <v>0</v>
      </c>
      <c r="KZ42" s="551" cm="1">
        <f t="array" aca="1" ref="KZ42" ca="1">IFERROR(IF(AND(НачЦ_ИнвП_Дата&lt;=KZ$3,КИнвП_Дата&gt;KZ$3),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*INDEX(Коэф.закупка_год_огурец[],MATCH($A42,Коэф.закупка_год_огурец[1],0),MATCH(MONTH(KZ$3),КЗ!$1:$1,0)),""),0)</f>
        <v>0</v>
      </c>
      <c r="LA42" s="552">
        <f t="shared" ca="1" si="1429"/>
        <v>154.34061999999997</v>
      </c>
      <c r="LB42" s="551" cm="1">
        <f t="array" aca="1" ref="LB42" ca="1">IFERROR(IF(AND(НачЦ_ИнвП_Дата&lt;=LB$3,КИнвП_Дата&gt;LB$3),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*INDEX(Коэф.закупка_год_огурец[],MATCH($A42,Коэф.закупка_год_огурец[1],0),MATCH(MONTH(LB$3),КЗ!$1:$1,0)),""),0)</f>
        <v>38.585154999999993</v>
      </c>
      <c r="LC42" s="551" cm="1">
        <f t="array" aca="1" ref="LC42" ca="1">IFERROR(IF(AND(НачЦ_ИнвП_Дата&lt;=LC$3,КИнвП_Дата&gt;LC$3),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*INDEX(Коэф.закупка_год_огурец[],MATCH($A42,Коэф.закупка_год_огурец[1],0),MATCH(MONTH(LC$3),КЗ!$1:$1,0)),""),0)</f>
        <v>0</v>
      </c>
      <c r="LD42" s="551" cm="1">
        <f t="array" aca="1" ref="LD42" ca="1">IFERROR(IF(AND(НачЦ_ИнвП_Дата&lt;=LD$3,КИнвП_Дата&gt;LD$3),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*INDEX(Коэф.закупка_год_огурец[],MATCH($A42,Коэф.закупка_год_огурец[1],0),MATCH(MONTH(LD$3),КЗ!$1:$1,0)),""),0)</f>
        <v>0</v>
      </c>
      <c r="LE42" s="551" cm="1">
        <f t="array" aca="1" ref="LE42" ca="1">IFERROR(IF(AND(НачЦ_ИнвП_Дата&lt;=LE$3,КИнвП_Дата&gt;LE$3),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*INDEX(Коэф.закупка_год_огурец[],MATCH($A42,Коэф.закупка_год_огурец[1],0),MATCH(MONTH(LE$3),КЗ!$1:$1,0)),""),0)</f>
        <v>38.585154999999993</v>
      </c>
      <c r="LF42" s="551" cm="1">
        <f t="array" aca="1" ref="LF42" ca="1">IFERROR(IF(AND(НачЦ_ИнвП_Дата&lt;=LF$3,КИнвП_Дата&gt;LF$3),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*INDEX(Коэф.закупка_год_огурец[],MATCH($A42,Коэф.закупка_год_огурец[1],0),MATCH(MONTH(LF$3),КЗ!$1:$1,0)),""),0)</f>
        <v>0</v>
      </c>
      <c r="LG42" s="551" cm="1">
        <f t="array" aca="1" ref="LG42" ca="1">IFERROR(IF(AND(НачЦ_ИнвП_Дата&lt;=LG$3,КИнвП_Дата&gt;LG$3),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*INDEX(Коэф.закупка_год_огурец[],MATCH($A42,Коэф.закупка_год_огурец[1],0),MATCH(MONTH(LG$3),КЗ!$1:$1,0)),""),0)</f>
        <v>0</v>
      </c>
      <c r="LH42" s="551" cm="1">
        <f t="array" aca="1" ref="LH42" ca="1">IFERROR(IF(AND(НачЦ_ИнвП_Дата&lt;=LH$3,КИнвП_Дата&gt;LH$3),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*INDEX(Коэф.закупка_год_огурец[],MATCH($A42,Коэф.закупка_год_огурец[1],0),MATCH(MONTH(LH$3),КЗ!$1:$1,0)),""),0)</f>
        <v>38.585154999999993</v>
      </c>
      <c r="LI42" s="551" cm="1">
        <f t="array" aca="1" ref="LI42" ca="1">IFERROR(IF(AND(НачЦ_ИнвП_Дата&lt;=LI$3,КИнвП_Дата&gt;LI$3),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*INDEX(Коэф.закупка_год_огурец[],MATCH($A42,Коэф.закупка_год_огурец[1],0),MATCH(MONTH(LI$3),КЗ!$1:$1,0)),""),0)</f>
        <v>0</v>
      </c>
      <c r="LJ42" s="551" cm="1">
        <f t="array" aca="1" ref="LJ42" ca="1">IFERROR(IF(AND(НачЦ_ИнвП_Дата&lt;=LJ$3,КИнвП_Дата&gt;LJ$3),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*INDEX(Коэф.закупка_год_огурец[],MATCH($A42,Коэф.закупка_год_огурец[1],0),MATCH(MONTH(LJ$3),КЗ!$1:$1,0)),""),0)</f>
        <v>0</v>
      </c>
      <c r="LK42" s="551" cm="1">
        <f t="array" aca="1" ref="LK42" ca="1">IFERROR(IF(AND(НачЦ_ИнвП_Дата&lt;=LK$3,КИнвП_Дата&gt;LK$3),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*INDEX(Коэф.закупка_год_огурец[],MATCH($A42,Коэф.закупка_год_огурец[1],0),MATCH(MONTH(LK$3),КЗ!$1:$1,0)),""),0)</f>
        <v>38.585154999999993</v>
      </c>
      <c r="LL42" s="551" cm="1">
        <f t="array" aca="1" ref="LL42" ca="1">IFERROR(IF(AND(НачЦ_ИнвП_Дата&lt;=LL$3,КИнвП_Дата&gt;LL$3),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*INDEX(Коэф.закупка_год_огурец[],MATCH($A42,Коэф.закупка_год_огурец[1],0),MATCH(MONTH(LL$3),КЗ!$1:$1,0)),""),0)</f>
        <v>0</v>
      </c>
      <c r="LM42" s="551" cm="1">
        <f t="array" aca="1" ref="LM42" ca="1">IFERROR(IF(AND(НачЦ_ИнвП_Дата&lt;=LM$3,КИнвП_Дата&gt;LM$3),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*INDEX(Коэф.закупка_год_огурец[],MATCH($A42,Коэф.закупка_год_огурец[1],0),MATCH(MONTH(LM$3),КЗ!$1:$1,0)),""),0)</f>
        <v>0</v>
      </c>
      <c r="LN42" s="552">
        <f t="shared" ca="1" si="1431"/>
        <v>154.34061999999997</v>
      </c>
      <c r="LO42" s="551" cm="1">
        <f t="array" aca="1" ref="LO42" ca="1">IFERROR(IF(AND(НачЦ_ИнвП_Дата&lt;=LO$3,КИнвП_Дата&gt;LO$3),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*INDEX(Коэф.закупка_год_огурец[],MATCH($A42,Коэф.закупка_год_огурец[1],0),MATCH(MONTH(LO$3),КЗ!$1:$1,0)),""),0)</f>
        <v>38.585154999999993</v>
      </c>
      <c r="LP42" s="551" cm="1">
        <f t="array" aca="1" ref="LP42" ca="1">IFERROR(IF(AND(НачЦ_ИнвП_Дата&lt;=LP$3,КИнвП_Дата&gt;LP$3),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*INDEX(Коэф.закупка_год_огурец[],MATCH($A42,Коэф.закупка_год_огурец[1],0),MATCH(MONTH(LP$3),КЗ!$1:$1,0)),""),0)</f>
        <v>0</v>
      </c>
      <c r="LQ42" s="551" cm="1">
        <f t="array" aca="1" ref="LQ42" ca="1">IFERROR(IF(AND(НачЦ_ИнвП_Дата&lt;=LQ$3,КИнвП_Дата&gt;LQ$3),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*INDEX(Коэф.закупка_год_огурец[],MATCH($A42,Коэф.закупка_год_огурец[1],0),MATCH(MONTH(LQ$3),КЗ!$1:$1,0)),""),0)</f>
        <v>0</v>
      </c>
      <c r="LR42" s="551" cm="1">
        <f t="array" aca="1" ref="LR42" ca="1">IFERROR(IF(AND(НачЦ_ИнвП_Дата&lt;=LR$3,КИнвП_Дата&gt;LR$3),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*INDEX(Коэф.закупка_год_огурец[],MATCH($A42,Коэф.закупка_год_огурец[1],0),MATCH(MONTH(LR$3),КЗ!$1:$1,0)),""),0)</f>
        <v>38.585154999999993</v>
      </c>
      <c r="LS42" s="551" cm="1">
        <f t="array" aca="1" ref="LS42" ca="1">IFERROR(IF(AND(НачЦ_ИнвП_Дата&lt;=LS$3,КИнвП_Дата&gt;LS$3),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*INDEX(Коэф.закупка_год_огурец[],MATCH($A42,Коэф.закупка_год_огурец[1],0),MATCH(MONTH(LS$3),КЗ!$1:$1,0)),""),0)</f>
        <v>0</v>
      </c>
      <c r="LT42" s="551" cm="1">
        <f t="array" aca="1" ref="LT42" ca="1">IFERROR(IF(AND(НачЦ_ИнвП_Дата&lt;=LT$3,КИнвП_Дата&gt;LT$3),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*INDEX(Коэф.закупка_год_огурец[],MATCH($A42,Коэф.закупка_год_огурец[1],0),MATCH(MONTH(LT$3),КЗ!$1:$1,0)),""),0)</f>
        <v>0</v>
      </c>
      <c r="LU42" s="551" cm="1">
        <f t="array" aca="1" ref="LU42" ca="1">IFERROR(IF(AND(НачЦ_ИнвП_Дата&lt;=LU$3,КИнвП_Дата&gt;LU$3),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*INDEX(Коэф.закупка_год_огурец[],MATCH($A42,Коэф.закупка_год_огурец[1],0),MATCH(MONTH(LU$3),КЗ!$1:$1,0)),""),0)</f>
        <v>38.585154999999993</v>
      </c>
      <c r="LV42" s="551" cm="1">
        <f t="array" aca="1" ref="LV42" ca="1">IFERROR(IF(AND(НачЦ_ИнвП_Дата&lt;=LV$3,КИнвП_Дата&gt;LV$3),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*INDEX(Коэф.закупка_год_огурец[],MATCH($A42,Коэф.закупка_год_огурец[1],0),MATCH(MONTH(LV$3),КЗ!$1:$1,0)),""),0)</f>
        <v>0</v>
      </c>
      <c r="LW42" s="551" cm="1">
        <f t="array" aca="1" ref="LW42" ca="1">IFERROR(IF(AND(НачЦ_ИнвП_Дата&lt;=LW$3,КИнвП_Дата&gt;LW$3),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*INDEX(Коэф.закупка_год_огурец[],MATCH($A42,Коэф.закупка_год_огурец[1],0),MATCH(MONTH(LW$3),КЗ!$1:$1,0)),""),0)</f>
        <v>0</v>
      </c>
      <c r="LX42" s="551" cm="1">
        <f t="array" aca="1" ref="LX42" ca="1">IFERROR(IF(AND(НачЦ_ИнвП_Дата&lt;=LX$3,КИнвП_Дата&gt;LX$3),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*INDEX(Коэф.закупка_год_огурец[],MATCH($A42,Коэф.закупка_год_огурец[1],0),MATCH(MONTH(LX$3),КЗ!$1:$1,0)),""),0)</f>
        <v>38.585154999999993</v>
      </c>
      <c r="LY42" s="551" cm="1">
        <f t="array" aca="1" ref="LY42" ca="1">IFERROR(IF(AND(НачЦ_ИнвП_Дата&lt;=LY$3,КИнвП_Дата&gt;LY$3),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*INDEX(Коэф.закупка_год_огурец[],MATCH($A42,Коэф.закупка_год_огурец[1],0),MATCH(MONTH(LY$3),КЗ!$1:$1,0)),""),0)</f>
        <v>0</v>
      </c>
      <c r="LZ42" s="551" cm="1">
        <f t="array" aca="1" ref="LZ42" ca="1">IFERROR(IF(AND(НачЦ_ИнвП_Дата&lt;=LZ$3,КИнвП_Дата&gt;LZ$3),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*INDEX(Коэф.закупка_год_огурец[],MATCH($A42,Коэф.закупка_год_огурец[1],0),MATCH(MONTH(LZ$3),КЗ!$1:$1,0)),""),0)</f>
        <v>0</v>
      </c>
      <c r="MA42" s="552">
        <f t="shared" ca="1" si="1433"/>
        <v>154.34061999999997</v>
      </c>
      <c r="MB42" s="551" cm="1">
        <f t="array" aca="1" ref="MB42" ca="1">IFERROR(IF(AND(НачЦ_ИнвП_Дата&lt;=MB$3,КИнвП_Дата&gt;MB$3),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*INDEX(Коэф.закупка_год_огурец[],MATCH($A42,Коэф.закупка_год_огурец[1],0),MATCH(MONTH(MB$3),КЗ!$1:$1,0)),""),0)</f>
        <v>38.585154999999993</v>
      </c>
      <c r="MC42" s="551" cm="1">
        <f t="array" aca="1" ref="MC42" ca="1">IFERROR(IF(AND(НачЦ_ИнвП_Дата&lt;=MC$3,КИнвП_Дата&gt;MC$3),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*INDEX(Коэф.закупка_год_огурец[],MATCH($A42,Коэф.закупка_год_огурец[1],0),MATCH(MONTH(MC$3),КЗ!$1:$1,0)),""),0)</f>
        <v>0</v>
      </c>
      <c r="MD42" s="551" cm="1">
        <f t="array" aca="1" ref="MD42" ca="1">IFERROR(IF(AND(НачЦ_ИнвП_Дата&lt;=MD$3,КИнвП_Дата&gt;MD$3),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*INDEX(Коэф.закупка_год_огурец[],MATCH($A42,Коэф.закупка_год_огурец[1],0),MATCH(MONTH(MD$3),КЗ!$1:$1,0)),""),0)</f>
        <v>0</v>
      </c>
      <c r="ME42" s="551" cm="1">
        <f t="array" aca="1" ref="ME42" ca="1">IFERROR(IF(AND(НачЦ_ИнвП_Дата&lt;=ME$3,КИнвП_Дата&gt;ME$3),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*INDEX(Коэф.закупка_год_огурец[],MATCH($A42,Коэф.закупка_год_огурец[1],0),MATCH(MONTH(ME$3),КЗ!$1:$1,0)),""),0)</f>
        <v>38.585154999999993</v>
      </c>
      <c r="MF42" s="551" cm="1">
        <f t="array" aca="1" ref="MF42" ca="1">IFERROR(IF(AND(НачЦ_ИнвП_Дата&lt;=MF$3,КИнвП_Дата&gt;MF$3),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*INDEX(Коэф.закупка_год_огурец[],MATCH($A42,Коэф.закупка_год_огурец[1],0),MATCH(MONTH(MF$3),КЗ!$1:$1,0)),""),0)</f>
        <v>0</v>
      </c>
      <c r="MG42" s="551" cm="1">
        <f t="array" aca="1" ref="MG42" ca="1">IFERROR(IF(AND(НачЦ_ИнвП_Дата&lt;=MG$3,КИнвП_Дата&gt;MG$3),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*INDEX(Коэф.закупка_год_огурец[],MATCH($A42,Коэф.закупка_год_огурец[1],0),MATCH(MONTH(MG$3),КЗ!$1:$1,0)),""),0)</f>
        <v>0</v>
      </c>
      <c r="MH42" s="551" cm="1">
        <f t="array" aca="1" ref="MH42" ca="1">IFERROR(IF(AND(НачЦ_ИнвП_Дата&lt;=MH$3,КИнвП_Дата&gt;MH$3),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*INDEX(Коэф.закупка_год_огурец[],MATCH($A42,Коэф.закупка_год_огурец[1],0),MATCH(MONTH(MH$3),КЗ!$1:$1,0)),""),0)</f>
        <v>38.585154999999993</v>
      </c>
      <c r="MI42" s="551" cm="1">
        <f t="array" aca="1" ref="MI42" ca="1">IFERROR(IF(AND(НачЦ_ИнвП_Дата&lt;=MI$3,КИнвП_Дата&gt;MI$3),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*INDEX(Коэф.закупка_год_огурец[],MATCH($A42,Коэф.закупка_год_огурец[1],0),MATCH(MONTH(MI$3),КЗ!$1:$1,0)),""),0)</f>
        <v>0</v>
      </c>
      <c r="MJ42" s="551" cm="1">
        <f t="array" aca="1" ref="MJ42" ca="1">IFERROR(IF(AND(НачЦ_ИнвП_Дата&lt;=MJ$3,КИнвП_Дата&gt;MJ$3),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*INDEX(Коэф.закупка_год_огурец[],MATCH($A42,Коэф.закупка_год_огурец[1],0),MATCH(MONTH(MJ$3),КЗ!$1:$1,0)),""),0)</f>
        <v>0</v>
      </c>
      <c r="MK42" s="551" cm="1">
        <f t="array" aca="1" ref="MK42" ca="1">IFERROR(IF(AND(НачЦ_ИнвП_Дата&lt;=MK$3,КИнвП_Дата&gt;MK$3),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*INDEX(Коэф.закупка_год_огурец[],MATCH($A42,Коэф.закупка_год_огурец[1],0),MATCH(MONTH(MK$3),КЗ!$1:$1,0)),""),0)</f>
        <v>38.585154999999993</v>
      </c>
      <c r="ML42" s="551" cm="1">
        <f t="array" aca="1" ref="ML42" ca="1">IFERROR(IF(AND(НачЦ_ИнвП_Дата&lt;=ML$3,КИнвП_Дата&gt;ML$3),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*INDEX(Коэф.закупка_год_огурец[],MATCH($A42,Коэф.закупка_год_огурец[1],0),MATCH(MONTH(ML$3),КЗ!$1:$1,0)),""),0)</f>
        <v>0</v>
      </c>
      <c r="MM42" s="551" cm="1">
        <f t="array" aca="1" ref="MM42" ca="1">IFERROR(IF(AND(НачЦ_ИнвП_Дата&lt;=MM$3,КИнвП_Дата&gt;MM$3),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*INDEX(Коэф.закупка_год_огурец[],MATCH($A42,Коэф.закупка_год_огурец[1],0),MATCH(MONTH(MM$3),КЗ!$1:$1,0)),""),0)</f>
        <v>0</v>
      </c>
      <c r="MN42" s="552">
        <f t="shared" ca="1" si="1435"/>
        <v>154.34061999999997</v>
      </c>
      <c r="MO42" s="551" cm="1">
        <f t="array" aca="1" ref="MO42" ca="1">IFERROR(IF(AND(НачЦ_ИнвП_Дата&lt;=MO$3,КИнвП_Дата&gt;MO$3),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*INDEX(Коэф.закупка_год_огурец[],MATCH($A42,Коэф.закупка_год_огурец[1],0),MATCH(MONTH(MO$3),КЗ!$1:$1,0)),""),0)</f>
        <v>38.585154999999993</v>
      </c>
      <c r="MP42" s="551" cm="1">
        <f t="array" aca="1" ref="MP42" ca="1">IFERROR(IF(AND(НачЦ_ИнвП_Дата&lt;=MP$3,КИнвП_Дата&gt;MP$3),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*INDEX(Коэф.закупка_год_огурец[],MATCH($A42,Коэф.закупка_год_огурец[1],0),MATCH(MONTH(MP$3),КЗ!$1:$1,0)),""),0)</f>
        <v>0</v>
      </c>
      <c r="MQ42" s="551" cm="1">
        <f t="array" aca="1" ref="MQ42" ca="1">IFERROR(IF(AND(НачЦ_ИнвП_Дата&lt;=MQ$3,КИнвП_Дата&gt;MQ$3),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*INDEX(Коэф.закупка_год_огурец[],MATCH($A42,Коэф.закупка_год_огурец[1],0),MATCH(MONTH(MQ$3),КЗ!$1:$1,0)),""),0)</f>
        <v>0</v>
      </c>
      <c r="MR42" s="551" cm="1">
        <f t="array" aca="1" ref="MR42" ca="1">IFERROR(IF(AND(НачЦ_ИнвП_Дата&lt;=MR$3,КИнвП_Дата&gt;MR$3),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*INDEX(Коэф.закупка_год_огурец[],MATCH($A42,Коэф.закупка_год_огурец[1],0),MATCH(MONTH(MR$3),КЗ!$1:$1,0)),""),0)</f>
        <v>38.585154999999993</v>
      </c>
      <c r="MS42" s="551" cm="1">
        <f t="array" aca="1" ref="MS42" ca="1">IFERROR(IF(AND(НачЦ_ИнвП_Дата&lt;=MS$3,КИнвП_Дата&gt;MS$3),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*INDEX(Коэф.закупка_год_огурец[],MATCH($A42,Коэф.закупка_год_огурец[1],0),MATCH(MONTH(MS$3),КЗ!$1:$1,0)),""),0)</f>
        <v>0</v>
      </c>
      <c r="MT42" s="551" cm="1">
        <f t="array" aca="1" ref="MT42" ca="1">IFERROR(IF(AND(НачЦ_ИнвП_Дата&lt;=MT$3,КИнвП_Дата&gt;MT$3),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*INDEX(Коэф.закупка_год_огурец[],MATCH($A42,Коэф.закупка_год_огурец[1],0),MATCH(MONTH(MT$3),КЗ!$1:$1,0)),""),0)</f>
        <v>0</v>
      </c>
      <c r="MU42" s="551" cm="1">
        <f t="array" aca="1" ref="MU42" ca="1">IFERROR(IF(AND(НачЦ_ИнвП_Дата&lt;=MU$3,КИнвП_Дата&gt;MU$3),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*INDEX(Коэф.закупка_год_огурец[],MATCH($A42,Коэф.закупка_год_огурец[1],0),MATCH(MONTH(MU$3),КЗ!$1:$1,0)),""),0)</f>
        <v>38.585154999999993</v>
      </c>
      <c r="MV42" s="551" cm="1">
        <f t="array" aca="1" ref="MV42" ca="1">IFERROR(IF(AND(НачЦ_ИнвП_Дата&lt;=MV$3,КИнвП_Дата&gt;MV$3),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*INDEX(Коэф.закупка_год_огурец[],MATCH($A42,Коэф.закупка_год_огурец[1],0),MATCH(MONTH(MV$3),КЗ!$1:$1,0)),""),0)</f>
        <v>0</v>
      </c>
      <c r="MW42" s="551" cm="1">
        <f t="array" aca="1" ref="MW42" ca="1">IFERROR(IF(AND(НачЦ_ИнвП_Дата&lt;=MW$3,КИнвП_Дата&gt;MW$3),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*INDEX(Коэф.закупка_год_огурец[],MATCH($A42,Коэф.закупка_год_огурец[1],0),MATCH(MONTH(MW$3),КЗ!$1:$1,0)),""),0)</f>
        <v>0</v>
      </c>
      <c r="MX42" s="551" cm="1">
        <f t="array" aca="1" ref="MX42" ca="1">IFERROR(IF(AND(НачЦ_ИнвП_Дата&lt;=MX$3,КИнвП_Дата&gt;MX$3),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*INDEX(Коэф.закупка_год_огурец[],MATCH($A42,Коэф.закупка_год_огурец[1],0),MATCH(MONTH(MX$3),КЗ!$1:$1,0)),""),0)</f>
        <v>38.585154999999993</v>
      </c>
      <c r="MY42" s="551" cm="1">
        <f t="array" aca="1" ref="MY42" ca="1">IFERROR(IF(AND(НачЦ_ИнвП_Дата&lt;=MY$3,КИнвП_Дата&gt;MY$3),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*INDEX(Коэф.закупка_год_огурец[],MATCH($A42,Коэф.закупка_год_огурец[1],0),MATCH(MONTH(MY$3),КЗ!$1:$1,0)),""),0)</f>
        <v>0</v>
      </c>
      <c r="MZ42" s="551" cm="1">
        <f t="array" aca="1" ref="MZ42" ca="1">IFERROR(IF(AND(НачЦ_ИнвП_Дата&lt;=MZ$3,КИнвП_Дата&gt;MZ$3),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*INDEX(Коэф.закупка_год_огурец[],MATCH($A42,Коэф.закупка_год_огурец[1],0),MATCH(MONTH(MZ$3),КЗ!$1:$1,0)),""),0)</f>
        <v>0</v>
      </c>
      <c r="NA42" s="552">
        <f t="shared" ca="1" si="1437"/>
        <v>154.34061999999997</v>
      </c>
      <c r="NB42" s="551" cm="1">
        <f t="array" aca="1" ref="NB42" ca="1">IFERROR(IF(AND(НачЦ_ИнвП_Дата&lt;=NB$3,КИнвП_Дата&gt;NB$3),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*INDEX(Коэф.закупка_год_огурец[],MATCH($A42,Коэф.закупка_год_огурец[1],0),MATCH(MONTH(NB$3),КЗ!$1:$1,0)),""),0)</f>
        <v>38.585154999999993</v>
      </c>
      <c r="NC42" s="551" cm="1">
        <f t="array" aca="1" ref="NC42" ca="1">IFERROR(IF(AND(НачЦ_ИнвП_Дата&lt;=NC$3,КИнвП_Дата&gt;NC$3),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*INDEX(Коэф.закупка_год_огурец[],MATCH($A42,Коэф.закупка_год_огурец[1],0),MATCH(MONTH(NC$3),КЗ!$1:$1,0)),""),0)</f>
        <v>0</v>
      </c>
      <c r="ND42" s="551" cm="1">
        <f t="array" aca="1" ref="ND42" ca="1">IFERROR(IF(AND(НачЦ_ИнвП_Дата&lt;=ND$3,КИнвП_Дата&gt;ND$3),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*INDEX(Коэф.закупка_год_огурец[],MATCH($A42,Коэф.закупка_год_огурец[1],0),MATCH(MONTH(ND$3),КЗ!$1:$1,0)),""),0)</f>
        <v>0</v>
      </c>
      <c r="NE42" s="551" cm="1">
        <f t="array" aca="1" ref="NE42" ca="1">IFERROR(IF(AND(НачЦ_ИнвП_Дата&lt;=NE$3,КИнвП_Дата&gt;NE$3),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*INDEX(Коэф.закупка_год_огурец[],MATCH($A42,Коэф.закупка_год_огурец[1],0),MATCH(MONTH(NE$3),КЗ!$1:$1,0)),""),0)</f>
        <v>38.585154999999993</v>
      </c>
      <c r="NF42" s="551" cm="1">
        <f t="array" aca="1" ref="NF42" ca="1">IFERROR(IF(AND(НачЦ_ИнвП_Дата&lt;=NF$3,КИнвП_Дата&gt;NF$3),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*INDEX(Коэф.закупка_год_огурец[],MATCH($A42,Коэф.закупка_год_огурец[1],0),MATCH(MONTH(NF$3),КЗ!$1:$1,0)),""),0)</f>
        <v>0</v>
      </c>
      <c r="NG42" s="551" cm="1">
        <f t="array" aca="1" ref="NG42" ca="1">IFERROR(IF(AND(НачЦ_ИнвП_Дата&lt;=NG$3,КИнвП_Дата&gt;NG$3),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*INDEX(Коэф.закупка_год_огурец[],MATCH($A42,Коэф.закупка_год_огурец[1],0),MATCH(MONTH(NG$3),КЗ!$1:$1,0)),""),0)</f>
        <v>0</v>
      </c>
      <c r="NH42" s="551" cm="1">
        <f t="array" aca="1" ref="NH42" ca="1">IFERROR(IF(AND(НачЦ_ИнвП_Дата&lt;=NH$3,КИнвП_Дата&gt;NH$3),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*INDEX(Коэф.закупка_год_огурец[],MATCH($A42,Коэф.закупка_год_огурец[1],0),MATCH(MONTH(NH$3),КЗ!$1:$1,0)),""),0)</f>
        <v>38.585154999999993</v>
      </c>
      <c r="NI42" s="551" cm="1">
        <f t="array" aca="1" ref="NI42" ca="1">IFERROR(IF(AND(НачЦ_ИнвП_Дата&lt;=NI$3,КИнвП_Дата&gt;NI$3),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*INDEX(Коэф.закупка_год_огурец[],MATCH($A42,Коэф.закупка_год_огурец[1],0),MATCH(MONTH(NI$3),КЗ!$1:$1,0)),""),0)</f>
        <v>0</v>
      </c>
      <c r="NJ42" s="551" cm="1">
        <f t="array" aca="1" ref="NJ42" ca="1">IFERROR(IF(AND(НачЦ_ИнвП_Дата&lt;=NJ$3,КИнвП_Дата&gt;NJ$3),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*INDEX(Коэф.закупка_год_огурец[],MATCH($A42,Коэф.закупка_год_огурец[1],0),MATCH(MONTH(NJ$3),КЗ!$1:$1,0)),""),0)</f>
        <v>0</v>
      </c>
      <c r="NK42" s="551" cm="1">
        <f t="array" aca="1" ref="NK42" ca="1">IFERROR(IF(AND(НачЦ_ИнвП_Дата&lt;=NK$3,КИнвП_Дата&gt;NK$3),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*INDEX(Коэф.закупка_год_огурец[],MATCH($A42,Коэф.закупка_год_огурец[1],0),MATCH(MONTH(NK$3),КЗ!$1:$1,0)),""),0)</f>
        <v>38.585154999999993</v>
      </c>
      <c r="NL42" s="551" cm="1">
        <f t="array" aca="1" ref="NL42" ca="1">IFERROR(IF(AND(НачЦ_ИнвП_Дата&lt;=NL$3,КИнвП_Дата&gt;NL$3),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*INDEX(Коэф.закупка_год_огурец[],MATCH($A42,Коэф.закупка_год_огурец[1],0),MATCH(MONTH(NL$3),КЗ!$1:$1,0)),""),0)</f>
        <v>0</v>
      </c>
      <c r="NM42" s="551" cm="1">
        <f t="array" aca="1" ref="NM42" ca="1">IFERROR(IF(AND(НачЦ_ИнвП_Дата&lt;=NM$3,КИнвП_Дата&gt;NM$3),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*INDEX(Коэф.закупка_год_огурец[],MATCH($A42,Коэф.закупка_год_огурец[1],0),MATCH(MONTH(NM$3),КЗ!$1:$1,0)),""),0)</f>
        <v>0</v>
      </c>
      <c r="NN42" s="552">
        <f t="shared" ca="1" si="1439"/>
        <v>154.34061999999997</v>
      </c>
      <c r="NO42" s="551" cm="1">
        <f t="array" aca="1" ref="NO42" ca="1">IFERROR(IF(AND(НачЦ_ИнвП_Дата&lt;=NO$3,КИнвП_Дата&gt;NO$3),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*INDEX(Коэф.закупка_год_огурец[],MATCH($A42,Коэф.закупка_год_огурец[1],0),MATCH(MONTH(NO$3),КЗ!$1:$1,0)),""),0)</f>
        <v>38.585154999999993</v>
      </c>
      <c r="NP42" s="551" cm="1">
        <f t="array" aca="1" ref="NP42" ca="1">IFERROR(IF(AND(НачЦ_ИнвП_Дата&lt;=NP$3,КИнвП_Дата&gt;NP$3),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*INDEX(Коэф.закупка_год_огурец[],MATCH($A42,Коэф.закупка_год_огурец[1],0),MATCH(MONTH(NP$3),КЗ!$1:$1,0)),""),0)</f>
        <v>0</v>
      </c>
      <c r="NQ42" s="551" cm="1">
        <f t="array" aca="1" ref="NQ42" ca="1">IFERROR(IF(AND(НачЦ_ИнвП_Дата&lt;=NQ$3,КИнвП_Дата&gt;NQ$3),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*INDEX(Коэф.закупка_год_огурец[],MATCH($A42,Коэф.закупка_год_огурец[1],0),MATCH(MONTH(NQ$3),КЗ!$1:$1,0)),""),0)</f>
        <v>0</v>
      </c>
      <c r="NR42" s="551" cm="1">
        <f t="array" aca="1" ref="NR42" ca="1">IFERROR(IF(AND(НачЦ_ИнвП_Дата&lt;=NR$3,КИнвП_Дата&gt;NR$3),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*INDEX(Коэф.закупка_год_огурец[],MATCH($A42,Коэф.закупка_год_огурец[1],0),MATCH(MONTH(NR$3),КЗ!$1:$1,0)),""),0)</f>
        <v>38.585154999999993</v>
      </c>
      <c r="NS42" s="551" cm="1">
        <f t="array" aca="1" ref="NS42" ca="1">IFERROR(IF(AND(НачЦ_ИнвП_Дата&lt;=NS$3,КИнвП_Дата&gt;NS$3),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*INDEX(Коэф.закупка_год_огурец[],MATCH($A42,Коэф.закупка_год_огурец[1],0),MATCH(MONTH(NS$3),КЗ!$1:$1,0)),""),0)</f>
        <v>0</v>
      </c>
      <c r="NT42" s="551" cm="1">
        <f t="array" aca="1" ref="NT42" ca="1">IFERROR(IF(AND(НачЦ_ИнвП_Дата&lt;=NT$3,КИнвП_Дата&gt;NT$3),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*INDEX(Коэф.закупка_год_огурец[],MATCH($A42,Коэф.закупка_год_огурец[1],0),MATCH(MONTH(NT$3),КЗ!$1:$1,0)),""),0)</f>
        <v>0</v>
      </c>
      <c r="NU42" s="551" cm="1">
        <f t="array" aca="1" ref="NU42" ca="1">IFERROR(IF(AND(НачЦ_ИнвП_Дата&lt;=NU$3,КИнвП_Дата&gt;NU$3),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*INDEX(Коэф.закупка_год_огурец[],MATCH($A42,Коэф.закупка_год_огурец[1],0),MATCH(MONTH(NU$3),КЗ!$1:$1,0)),""),0)</f>
        <v>38.585154999999993</v>
      </c>
      <c r="NV42" s="551" cm="1">
        <f t="array" aca="1" ref="NV42" ca="1">IFERROR(IF(AND(НачЦ_ИнвП_Дата&lt;=NV$3,КИнвП_Дата&gt;NV$3),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*INDEX(Коэф.закупка_год_огурец[],MATCH($A42,Коэф.закупка_год_огурец[1],0),MATCH(MONTH(NV$3),КЗ!$1:$1,0)),""),0)</f>
        <v>0</v>
      </c>
      <c r="NW42" s="551" cm="1">
        <f t="array" aca="1" ref="NW42" ca="1">IFERROR(IF(AND(НачЦ_ИнвП_Дата&lt;=NW$3,КИнвП_Дата&gt;NW$3),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*INDEX(Коэф.закупка_год_огурец[],MATCH($A42,Коэф.закупка_год_огурец[1],0),MATCH(MONTH(NW$3),КЗ!$1:$1,0)),""),0)</f>
        <v>0</v>
      </c>
      <c r="NX42" s="551" cm="1">
        <f t="array" aca="1" ref="NX42" ca="1">IFERROR(IF(AND(НачЦ_ИнвП_Дата&lt;=NX$3,КИнвП_Дата&gt;NX$3),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*INDEX(Коэф.закупка_год_огурец[],MATCH($A42,Коэф.закупка_год_огурец[1],0),MATCH(MONTH(NX$3),КЗ!$1:$1,0)),""),0)</f>
        <v>38.585154999999993</v>
      </c>
      <c r="NY42" s="551" cm="1">
        <f t="array" aca="1" ref="NY42" ca="1">IFERROR(IF(AND(НачЦ_ИнвП_Дата&lt;=NY$3,КИнвП_Дата&gt;NY$3),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*INDEX(Коэф.закупка_год_огурец[],MATCH($A42,Коэф.закупка_год_огурец[1],0),MATCH(MONTH(NY$3),КЗ!$1:$1,0)),""),0)</f>
        <v>0</v>
      </c>
      <c r="NZ42" s="551" cm="1">
        <f t="array" aca="1" ref="NZ42" ca="1">IFERROR(IF(AND(НачЦ_ИнвП_Дата&lt;=NZ$3,КИнвП_Дата&gt;NZ$3),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*INDEX(Коэф.закупка_год_огурец[],MATCH($A42,Коэф.закупка_год_огурец[1],0),MATCH(MONTH(NZ$3),КЗ!$1:$1,0)),""),0)</f>
        <v>0</v>
      </c>
      <c r="OA42" s="552">
        <f t="shared" ca="1" si="1441"/>
        <v>154.34061999999997</v>
      </c>
      <c r="OB42" s="551" cm="1">
        <f t="array" aca="1" ref="OB42" ca="1">IFERROR(IF(AND(НачЦ_ИнвП_Дата&lt;=OB$3,КИнвП_Дата&gt;OB$3),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*INDEX(Коэф.закупка_год_огурец[],MATCH($A42,Коэф.закупка_год_огурец[1],0),MATCH(MONTH(OB$3),КЗ!$1:$1,0)),""),0)</f>
        <v>38.585154999999993</v>
      </c>
      <c r="OC42" s="551" cm="1">
        <f t="array" aca="1" ref="OC42" ca="1">IFERROR(IF(AND(НачЦ_ИнвП_Дата&lt;=OC$3,КИнвП_Дата&gt;OC$3),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*INDEX(Коэф.закупка_год_огурец[],MATCH($A42,Коэф.закупка_год_огурец[1],0),MATCH(MONTH(OC$3),КЗ!$1:$1,0)),""),0)</f>
        <v>0</v>
      </c>
      <c r="OD42" s="551" cm="1">
        <f t="array" aca="1" ref="OD42" ca="1">IFERROR(IF(AND(НачЦ_ИнвП_Дата&lt;=OD$3,КИнвП_Дата&gt;OD$3),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*INDEX(Коэф.закупка_год_огурец[],MATCH($A42,Коэф.закупка_год_огурец[1],0),MATCH(MONTH(OD$3),КЗ!$1:$1,0)),""),0)</f>
        <v>0</v>
      </c>
      <c r="OE42" s="551" cm="1">
        <f t="array" aca="1" ref="OE42" ca="1">IFERROR(IF(AND(НачЦ_ИнвП_Дата&lt;=OE$3,КИнвП_Дата&gt;OE$3),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*INDEX(Коэф.закупка_год_огурец[],MATCH($A42,Коэф.закупка_год_огурец[1],0),MATCH(MONTH(OE$3),КЗ!$1:$1,0)),""),0)</f>
        <v>38.585154999999993</v>
      </c>
      <c r="OF42" s="551" cm="1">
        <f t="array" aca="1" ref="OF42" ca="1">IFERROR(IF(AND(НачЦ_ИнвП_Дата&lt;=OF$3,КИнвП_Дата&gt;OF$3),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*INDEX(Коэф.закупка_год_огурец[],MATCH($A42,Коэф.закупка_год_огурец[1],0),MATCH(MONTH(OF$3),КЗ!$1:$1,0)),""),0)</f>
        <v>0</v>
      </c>
      <c r="OG42" s="551" cm="1">
        <f t="array" aca="1" ref="OG42" ca="1">IFERROR(IF(AND(НачЦ_ИнвП_Дата&lt;=OG$3,КИнвП_Дата&gt;OG$3),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*INDEX(Коэф.закупка_год_огурец[],MATCH($A42,Коэф.закупка_год_огурец[1],0),MATCH(MONTH(OG$3),КЗ!$1:$1,0)),""),0)</f>
        <v>0</v>
      </c>
      <c r="OH42" s="551" cm="1">
        <f t="array" aca="1" ref="OH42" ca="1">IFERROR(IF(AND(НачЦ_ИнвП_Дата&lt;=OH$3,КИнвП_Дата&gt;OH$3),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*INDEX(Коэф.закупка_год_огурец[],MATCH($A42,Коэф.закупка_год_огурец[1],0),MATCH(MONTH(OH$3),КЗ!$1:$1,0)),""),0)</f>
        <v>38.585154999999993</v>
      </c>
      <c r="OI42" s="551" cm="1">
        <f t="array" aca="1" ref="OI42" ca="1">IFERROR(IF(AND(НачЦ_ИнвП_Дата&lt;=OI$3,КИнвП_Дата&gt;OI$3),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*INDEX(Коэф.закупка_год_огурец[],MATCH($A42,Коэф.закупка_год_огурец[1],0),MATCH(MONTH(OI$3),КЗ!$1:$1,0)),""),0)</f>
        <v>0</v>
      </c>
      <c r="OJ42" s="551" cm="1">
        <f t="array" aca="1" ref="OJ42" ca="1">IFERROR(IF(AND(НачЦ_ИнвП_Дата&lt;=OJ$3,КИнвП_Дата&gt;OJ$3),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*INDEX(Коэф.закупка_год_огурец[],MATCH($A42,Коэф.закупка_год_огурец[1],0),MATCH(MONTH(OJ$3),КЗ!$1:$1,0)),""),0)</f>
        <v>0</v>
      </c>
      <c r="OK42" s="551" t="str" cm="1">
        <f t="array" aca="1" ref="OK42" ca="1">IFERROR(IF(AND(НачЦ_ИнвП_Дата&lt;=OK$3,КИнвП_Дата&gt;OK$3),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*INDEX(Коэф.закупка_год_огурец[],MATCH($A42,Коэф.закупка_год_огурец[1],0),MATCH(MONTH(OK$3),КЗ!$1:$1,0)),""),0)</f>
        <v/>
      </c>
      <c r="OL42" s="551" t="str" cm="1">
        <f t="array" aca="1" ref="OL42" ca="1">IFERROR(IF(AND(НачЦ_ИнвП_Дата&lt;=OL$3,КИнвП_Дата&gt;OL$3),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*INDEX(Коэф.закупка_год_огурец[],MATCH($A42,Коэф.закупка_год_огурец[1],0),MATCH(MONTH(OL$3),КЗ!$1:$1,0)),""),0)</f>
        <v/>
      </c>
      <c r="OM42" s="551" t="str" cm="1">
        <f t="array" aca="1" ref="OM42" ca="1">IFERROR(IF(AND(НачЦ_ИнвП_Дата&lt;=OM$3,КИнвП_Дата&gt;OM$3),
             INDEX('Кальк-я'!$A$16:$Y$87,MATCH($A42,'Кальк-я'!$A$16:$A$87,0),MATCH("Сумма затрат, т.руб.",'Кальк-я'!$5:$5,0))
              *INDEX(Коэф.закупка_год_огурец[],MATCH($A42,Коэф.закупка_год_огурец[1],0),MATCH(MONTH(OM$3),КЗ!$1:$1,0)),""),0)</f>
        <v/>
      </c>
      <c r="ON42" s="552">
        <f t="shared" ca="1" si="1443"/>
        <v>115.75546499999999</v>
      </c>
    </row>
    <row r="43" spans="1:404" s="553" customFormat="1" outlineLevel="2">
      <c r="A43" s="550" t="s">
        <v>247</v>
      </c>
      <c r="B43" s="551" t="str" cm="1">
        <f t="array" ref="B43">IFERROR(IF(AND(НачЦ_ИнвП_Дата&lt;=B$3,КИнвП_Дата&gt;B$3),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*INDEX(Коэф.закупка_год_огурец[],MATCH($A43,Коэф.закупка_год_огурец[1],0),MATCH(MONTH(B$3),КЗ!$1:$1,0)),""),0)</f>
        <v/>
      </c>
      <c r="C43" s="551" t="str" cm="1">
        <f t="array" aca="1" ref="C43" ca="1">IFERROR(IF(AND(НачЦ_ИнвП_Дата&lt;=C$3,КИнвП_Дата&gt;C$3),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*INDEX(Коэф.закупка_год_огурец[],MATCH($A43,Коэф.закупка_год_огурец[1],0),MATCH(MONTH(C$3),КЗ!$1:$1,0)),""),0)</f>
        <v/>
      </c>
      <c r="D43" s="551" t="str" cm="1">
        <f t="array" aca="1" ref="D43" ca="1">IFERROR(IF(AND(НачЦ_ИнвП_Дата&lt;=D$3,КИнвП_Дата&gt;D$3),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*INDEX(Коэф.закупка_год_огурец[],MATCH($A43,Коэф.закупка_год_огурец[1],0),MATCH(MONTH(D$3),КЗ!$1:$1,0)),""),0)</f>
        <v/>
      </c>
      <c r="E43" s="551" t="str" cm="1">
        <f t="array" aca="1" ref="E43" ca="1">IFERROR(IF(AND(НачЦ_ИнвП_Дата&lt;=E$3,КИнвП_Дата&gt;E$3),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*INDEX(Коэф.закупка_год_огурец[],MATCH($A43,Коэф.закупка_год_огурец[1],0),MATCH(MONTH(E$3),КЗ!$1:$1,0)),""),0)</f>
        <v/>
      </c>
      <c r="F43" s="551" t="str" cm="1">
        <f t="array" aca="1" ref="F43" ca="1">IFERROR(IF(AND(НачЦ_ИнвП_Дата&lt;=F$3,КИнвП_Дата&gt;F$3),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*INDEX(Коэф.закупка_год_огурец[],MATCH($A43,Коэф.закупка_год_огурец[1],0),MATCH(MONTH(F$3),КЗ!$1:$1,0)),""),0)</f>
        <v/>
      </c>
      <c r="G43" s="551" t="str" cm="1">
        <f t="array" aca="1" ref="G43" ca="1">IFERROR(IF(AND(НачЦ_ИнвП_Дата&lt;=G$3,КИнвП_Дата&gt;G$3),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*INDEX(Коэф.закупка_год_огурец[],MATCH($A43,Коэф.закупка_год_огурец[1],0),MATCH(MONTH(G$3),КЗ!$1:$1,0)),""),0)</f>
        <v/>
      </c>
      <c r="H43" s="551" t="str" cm="1">
        <f t="array" aca="1" ref="H43" ca="1">IFERROR(IF(AND(НачЦ_ИнвП_Дата&lt;=H$3,КИнвП_Дата&gt;H$3),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*INDEX(Коэф.закупка_год_огурец[],MATCH($A43,Коэф.закупка_год_огурец[1],0),MATCH(MONTH(H$3),КЗ!$1:$1,0)),""),0)</f>
        <v/>
      </c>
      <c r="I43" s="551" t="str" cm="1">
        <f t="array" aca="1" ref="I43" ca="1">IFERROR(IF(AND(НачЦ_ИнвП_Дата&lt;=I$3,КИнвП_Дата&gt;I$3),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*INDEX(Коэф.закупка_год_огурец[],MATCH($A43,Коэф.закупка_год_огурец[1],0),MATCH(MONTH(I$3),КЗ!$1:$1,0)),""),0)</f>
        <v/>
      </c>
      <c r="J43" s="551" t="str" cm="1">
        <f t="array" aca="1" ref="J43" ca="1">IFERROR(IF(AND(НачЦ_ИнвП_Дата&lt;=J$3,КИнвП_Дата&gt;J$3),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*INDEX(Коэф.закупка_год_огурец[],MATCH($A43,Коэф.закупка_год_огурец[1],0),MATCH(MONTH(J$3),КЗ!$1:$1,0)),""),0)</f>
        <v/>
      </c>
      <c r="K43" s="551" cm="1">
        <f t="array" aca="1" ref="K43" ca="1">IFERROR(IF(AND(НачЦ_ИнвП_Дата&lt;=K$3,КИнвП_Дата&gt;K$3),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*INDEX(Коэф.закупка_год_огурец[],MATCH($A43,Коэф.закупка_год_огурец[1],0),MATCH(MONTH(K$3),КЗ!$1:$1,0)),""),0)</f>
        <v>0</v>
      </c>
      <c r="L43" s="551" cm="1">
        <f t="array" aca="1" ref="L43" ca="1">IFERROR(IF(AND(НачЦ_ИнвП_Дата&lt;=L$3,КИнвП_Дата&gt;L$3),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*INDEX(Коэф.закупка_год_огурец[],MATCH($A43,Коэф.закупка_год_огурец[1],0),MATCH(MONTH(L$3),КЗ!$1:$1,0)),""),0)</f>
        <v>141.92237500000002</v>
      </c>
      <c r="M43" s="551" cm="1">
        <f t="array" aca="1" ref="M43" ca="1">IFERROR(IF(AND(НачЦ_ИнвП_Дата&lt;=M$3,КИнвП_Дата&gt;M$3),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*INDEX(Коэф.закупка_год_огурец[],MATCH($A43,Коэф.закупка_год_огурец[1],0),MATCH(MONTH(M$3),КЗ!$1:$1,0)),""),0)</f>
        <v>0</v>
      </c>
      <c r="N43" s="552">
        <f t="shared" ca="1" si="1158"/>
        <v>141.92237500000002</v>
      </c>
      <c r="O43" s="551" cm="1">
        <f t="array" aca="1" ref="O43" ca="1">IFERROR(IF(AND(НачЦ_ИнвП_Дата&lt;=O$3,КИнвП_Дата&gt;O$3),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*INDEX(Коэф.закупка_год_огурец[],MATCH($A43,Коэф.закупка_год_огурец[1],0),MATCH(MONTH(O$3),КЗ!$1:$1,0)),""),0)</f>
        <v>0</v>
      </c>
      <c r="P43" s="551" cm="1">
        <f t="array" aca="1" ref="P43" ca="1">IFERROR(IF(AND(НачЦ_ИнвП_Дата&lt;=P$3,КИнвП_Дата&gt;P$3),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*INDEX(Коэф.закупка_год_огурец[],MATCH($A43,Коэф.закупка_год_огурец[1],0),MATCH(MONTH(P$3),КЗ!$1:$1,0)),""),0)</f>
        <v>141.92237500000002</v>
      </c>
      <c r="Q43" s="551" cm="1">
        <f t="array" aca="1" ref="Q43" ca="1">IFERROR(IF(AND(НачЦ_ИнвП_Дата&lt;=Q$3,КИнвП_Дата&gt;Q$3),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*INDEX(Коэф.закупка_год_огурец[],MATCH($A43,Коэф.закупка_год_огурец[1],0),MATCH(MONTH(Q$3),КЗ!$1:$1,0)),""),0)</f>
        <v>0</v>
      </c>
      <c r="R43" s="551" cm="1">
        <f t="array" aca="1" ref="R43" ca="1">IFERROR(IF(AND(НачЦ_ИнвП_Дата&lt;=R$3,КИнвП_Дата&gt;R$3),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*INDEX(Коэф.закупка_год_огурец[],MATCH($A43,Коэф.закупка_год_огурец[1],0),MATCH(MONTH(R$3),КЗ!$1:$1,0)),""),0)</f>
        <v>0</v>
      </c>
      <c r="S43" s="551" cm="1">
        <f t="array" aca="1" ref="S43" ca="1">IFERROR(IF(AND(НачЦ_ИнвП_Дата&lt;=S$3,КИнвП_Дата&gt;S$3),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*INDEX(Коэф.закупка_год_огурец[],MATCH($A43,Коэф.закупка_год_огурец[1],0),MATCH(MONTH(S$3),КЗ!$1:$1,0)),""),0)</f>
        <v>141.92237500000002</v>
      </c>
      <c r="T43" s="551" cm="1">
        <f t="array" aca="1" ref="T43" ca="1">IFERROR(IF(AND(НачЦ_ИнвП_Дата&lt;=T$3,КИнвП_Дата&gt;T$3),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*INDEX(Коэф.закупка_год_огурец[],MATCH($A43,Коэф.закупка_год_огурец[1],0),MATCH(MONTH(T$3),КЗ!$1:$1,0)),""),0)</f>
        <v>0</v>
      </c>
      <c r="U43" s="551" cm="1">
        <f t="array" aca="1" ref="U43" ca="1">IFERROR(IF(AND(НачЦ_ИнвП_Дата&lt;=U$3,КИнвП_Дата&gt;U$3),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*INDEX(Коэф.закупка_год_огурец[],MATCH($A43,Коэф.закупка_год_огурец[1],0),MATCH(MONTH(U$3),КЗ!$1:$1,0)),""),0)</f>
        <v>0</v>
      </c>
      <c r="V43" s="551" cm="1">
        <f t="array" aca="1" ref="V43" ca="1">IFERROR(IF(AND(НачЦ_ИнвП_Дата&lt;=V$3,КИнвП_Дата&gt;V$3),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*INDEX(Коэф.закупка_год_огурец[],MATCH($A43,Коэф.закупка_год_огурец[1],0),MATCH(MONTH(V$3),КЗ!$1:$1,0)),""),0)</f>
        <v>141.92237500000002</v>
      </c>
      <c r="W43" s="551" cm="1">
        <f t="array" aca="1" ref="W43" ca="1">IFERROR(IF(AND(НачЦ_ИнвП_Дата&lt;=W$3,КИнвП_Дата&gt;W$3),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*INDEX(Коэф.закупка_год_огурец[],MATCH($A43,Коэф.закупка_год_огурец[1],0),MATCH(MONTH(W$3),КЗ!$1:$1,0)),""),0)</f>
        <v>0</v>
      </c>
      <c r="X43" s="551" cm="1">
        <f t="array" aca="1" ref="X43" ca="1">IFERROR(IF(AND(НачЦ_ИнвП_Дата&lt;=X$3,КИнвП_Дата&gt;X$3),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*INDEX(Коэф.закупка_год_огурец[],MATCH($A43,Коэф.закупка_год_огурец[1],0),MATCH(MONTH(X$3),КЗ!$1:$1,0)),""),0)</f>
        <v>0</v>
      </c>
      <c r="Y43" s="551" cm="1">
        <f t="array" aca="1" ref="Y43" ca="1">IFERROR(IF(AND(НачЦ_ИнвП_Дата&lt;=Y$3,КИнвП_Дата&gt;Y$3),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*INDEX(Коэф.закупка_год_огурец[],MATCH($A43,Коэф.закупка_год_огурец[1],0),MATCH(MONTH(Y$3),КЗ!$1:$1,0)),""),0)</f>
        <v>141.92237500000002</v>
      </c>
      <c r="Z43" s="551" cm="1">
        <f t="array" aca="1" ref="Z43" ca="1">IFERROR(IF(AND(НачЦ_ИнвП_Дата&lt;=Z$3,КИнвП_Дата&gt;Z$3),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*INDEX(Коэф.закупка_год_огурец[],MATCH($A43,Коэф.закупка_год_огурец[1],0),MATCH(MONTH(Z$3),КЗ!$1:$1,0)),""),0)</f>
        <v>0</v>
      </c>
      <c r="AA43" s="552">
        <f t="shared" ca="1" si="1099"/>
        <v>567.68950000000007</v>
      </c>
      <c r="AB43" s="551" cm="1">
        <f t="array" aca="1" ref="AB43" ca="1">IFERROR(IF(AND(НачЦ_ИнвП_Дата&lt;=AB$3,КИнвП_Дата&gt;AB$3),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*INDEX(Коэф.закупка_год_огурец[],MATCH($A43,Коэф.закупка_год_огурец[1],0),MATCH(MONTH(AB$3),КЗ!$1:$1,0)),""),0)</f>
        <v>0</v>
      </c>
      <c r="AC43" s="551" cm="1">
        <f t="array" aca="1" ref="AC43" ca="1">IFERROR(IF(AND(НачЦ_ИнвП_Дата&lt;=AC$3,КИнвП_Дата&gt;AC$3),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*INDEX(Коэф.закупка_год_огурец[],MATCH($A43,Коэф.закупка_год_огурец[1],0),MATCH(MONTH(AC$3),КЗ!$1:$1,0)),""),0)</f>
        <v>141.92237500000002</v>
      </c>
      <c r="AD43" s="551" cm="1">
        <f t="array" aca="1" ref="AD43" ca="1">IFERROR(IF(AND(НачЦ_ИнвП_Дата&lt;=AD$3,КИнвП_Дата&gt;AD$3),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*INDEX(Коэф.закупка_год_огурец[],MATCH($A43,Коэф.закупка_год_огурец[1],0),MATCH(MONTH(AD$3),КЗ!$1:$1,0)),""),0)</f>
        <v>0</v>
      </c>
      <c r="AE43" s="551" cm="1">
        <f t="array" aca="1" ref="AE43" ca="1">IFERROR(IF(AND(НачЦ_ИнвП_Дата&lt;=AE$3,КИнвП_Дата&gt;AE$3),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*INDEX(Коэф.закупка_год_огурец[],MATCH($A43,Коэф.закупка_год_огурец[1],0),MATCH(MONTH(AE$3),КЗ!$1:$1,0)),""),0)</f>
        <v>0</v>
      </c>
      <c r="AF43" s="551" cm="1">
        <f t="array" aca="1" ref="AF43" ca="1">IFERROR(IF(AND(НачЦ_ИнвП_Дата&lt;=AF$3,КИнвП_Дата&gt;AF$3),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*INDEX(Коэф.закупка_год_огурец[],MATCH($A43,Коэф.закупка_год_огурец[1],0),MATCH(MONTH(AF$3),КЗ!$1:$1,0)),""),0)</f>
        <v>141.92237500000002</v>
      </c>
      <c r="AG43" s="551" cm="1">
        <f t="array" aca="1" ref="AG43" ca="1">IFERROR(IF(AND(НачЦ_ИнвП_Дата&lt;=AG$3,КИнвП_Дата&gt;AG$3),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*INDEX(Коэф.закупка_год_огурец[],MATCH($A43,Коэф.закупка_год_огурец[1],0),MATCH(MONTH(AG$3),КЗ!$1:$1,0)),""),0)</f>
        <v>0</v>
      </c>
      <c r="AH43" s="551" cm="1">
        <f t="array" aca="1" ref="AH43" ca="1">IFERROR(IF(AND(НачЦ_ИнвП_Дата&lt;=AH$3,КИнвП_Дата&gt;AH$3),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*INDEX(Коэф.закупка_год_огурец[],MATCH($A43,Коэф.закупка_год_огурец[1],0),MATCH(MONTH(AH$3),КЗ!$1:$1,0)),""),0)</f>
        <v>0</v>
      </c>
      <c r="AI43" s="551" cm="1">
        <f t="array" aca="1" ref="AI43" ca="1">IFERROR(IF(AND(НачЦ_ИнвП_Дата&lt;=AI$3,КИнвП_Дата&gt;AI$3),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*INDEX(Коэф.закупка_год_огурец[],MATCH($A43,Коэф.закупка_год_огурец[1],0),MATCH(MONTH(AI$3),КЗ!$1:$1,0)),""),0)</f>
        <v>141.92237500000002</v>
      </c>
      <c r="AJ43" s="551" cm="1">
        <f t="array" aca="1" ref="AJ43" ca="1">IFERROR(IF(AND(НачЦ_ИнвП_Дата&lt;=AJ$3,КИнвП_Дата&gt;AJ$3),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*INDEX(Коэф.закупка_год_огурец[],MATCH($A43,Коэф.закупка_год_огурец[1],0),MATCH(MONTH(AJ$3),КЗ!$1:$1,0)),""),0)</f>
        <v>0</v>
      </c>
      <c r="AK43" s="551" cm="1">
        <f t="array" aca="1" ref="AK43" ca="1">IFERROR(IF(AND(НачЦ_ИнвП_Дата&lt;=AK$3,КИнвП_Дата&gt;AK$3),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*INDEX(Коэф.закупка_год_огурец[],MATCH($A43,Коэф.закупка_год_огурец[1],0),MATCH(MONTH(AK$3),КЗ!$1:$1,0)),""),0)</f>
        <v>0</v>
      </c>
      <c r="AL43" s="551" cm="1">
        <f t="array" aca="1" ref="AL43" ca="1">IFERROR(IF(AND(НачЦ_ИнвП_Дата&lt;=AL$3,КИнвП_Дата&gt;AL$3),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*INDEX(Коэф.закупка_год_огурец[],MATCH($A43,Коэф.закупка_год_огурец[1],0),MATCH(MONTH(AL$3),КЗ!$1:$1,0)),""),0)</f>
        <v>141.92237500000002</v>
      </c>
      <c r="AM43" s="551" cm="1">
        <f t="array" aca="1" ref="AM43" ca="1">IFERROR(IF(AND(НачЦ_ИнвП_Дата&lt;=AM$3,КИнвП_Дата&gt;AM$3),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*INDEX(Коэф.закупка_год_огурец[],MATCH($A43,Коэф.закупка_год_огурец[1],0),MATCH(MONTH(AM$3),КЗ!$1:$1,0)),""),0)</f>
        <v>0</v>
      </c>
      <c r="AN43" s="552">
        <f t="shared" ca="1" si="1101"/>
        <v>567.68950000000007</v>
      </c>
      <c r="AO43" s="551" cm="1">
        <f t="array" aca="1" ref="AO43" ca="1">IFERROR(IF(AND(НачЦ_ИнвП_Дата&lt;=AO$3,КИнвП_Дата&gt;AO$3),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*INDEX(Коэф.закупка_год_огурец[],MATCH($A43,Коэф.закупка_год_огурец[1],0),MATCH(MONTH(AO$3),КЗ!$1:$1,0)),""),0)</f>
        <v>0</v>
      </c>
      <c r="AP43" s="551" cm="1">
        <f t="array" aca="1" ref="AP43" ca="1">IFERROR(IF(AND(НачЦ_ИнвП_Дата&lt;=AP$3,КИнвП_Дата&gt;AP$3),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*INDEX(Коэф.закупка_год_огурец[],MATCH($A43,Коэф.закупка_год_огурец[1],0),MATCH(MONTH(AP$3),КЗ!$1:$1,0)),""),0)</f>
        <v>141.92237500000002</v>
      </c>
      <c r="AQ43" s="551" cm="1">
        <f t="array" aca="1" ref="AQ43" ca="1">IFERROR(IF(AND(НачЦ_ИнвП_Дата&lt;=AQ$3,КИнвП_Дата&gt;AQ$3),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*INDEX(Коэф.закупка_год_огурец[],MATCH($A43,Коэф.закупка_год_огурец[1],0),MATCH(MONTH(AQ$3),КЗ!$1:$1,0)),""),0)</f>
        <v>0</v>
      </c>
      <c r="AR43" s="551" cm="1">
        <f t="array" aca="1" ref="AR43" ca="1">IFERROR(IF(AND(НачЦ_ИнвП_Дата&lt;=AR$3,КИнвП_Дата&gt;AR$3),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*INDEX(Коэф.закупка_год_огурец[],MATCH($A43,Коэф.закупка_год_огурец[1],0),MATCH(MONTH(AR$3),КЗ!$1:$1,0)),""),0)</f>
        <v>0</v>
      </c>
      <c r="AS43" s="551" cm="1">
        <f t="array" aca="1" ref="AS43" ca="1">IFERROR(IF(AND(НачЦ_ИнвП_Дата&lt;=AS$3,КИнвП_Дата&gt;AS$3),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*INDEX(Коэф.закупка_год_огурец[],MATCH($A43,Коэф.закупка_год_огурец[1],0),MATCH(MONTH(AS$3),КЗ!$1:$1,0)),""),0)</f>
        <v>141.92237500000002</v>
      </c>
      <c r="AT43" s="551" cm="1">
        <f t="array" aca="1" ref="AT43" ca="1">IFERROR(IF(AND(НачЦ_ИнвП_Дата&lt;=AT$3,КИнвП_Дата&gt;AT$3),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*INDEX(Коэф.закупка_год_огурец[],MATCH($A43,Коэф.закупка_год_огурец[1],0),MATCH(MONTH(AT$3),КЗ!$1:$1,0)),""),0)</f>
        <v>0</v>
      </c>
      <c r="AU43" s="551" cm="1">
        <f t="array" aca="1" ref="AU43" ca="1">IFERROR(IF(AND(НачЦ_ИнвП_Дата&lt;=AU$3,КИнвП_Дата&gt;AU$3),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*INDEX(Коэф.закупка_год_огурец[],MATCH($A43,Коэф.закупка_год_огурец[1],0),MATCH(MONTH(AU$3),КЗ!$1:$1,0)),""),0)</f>
        <v>0</v>
      </c>
      <c r="AV43" s="551" cm="1">
        <f t="array" aca="1" ref="AV43" ca="1">IFERROR(IF(AND(НачЦ_ИнвП_Дата&lt;=AV$3,КИнвП_Дата&gt;AV$3),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*INDEX(Коэф.закупка_год_огурец[],MATCH($A43,Коэф.закупка_год_огурец[1],0),MATCH(MONTH(AV$3),КЗ!$1:$1,0)),""),0)</f>
        <v>141.92237500000002</v>
      </c>
      <c r="AW43" s="551" cm="1">
        <f t="array" aca="1" ref="AW43" ca="1">IFERROR(IF(AND(НачЦ_ИнвП_Дата&lt;=AW$3,КИнвП_Дата&gt;AW$3),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*INDEX(Коэф.закупка_год_огурец[],MATCH($A43,Коэф.закупка_год_огурец[1],0),MATCH(MONTH(AW$3),КЗ!$1:$1,0)),""),0)</f>
        <v>0</v>
      </c>
      <c r="AX43" s="551" cm="1">
        <f t="array" aca="1" ref="AX43" ca="1">IFERROR(IF(AND(НачЦ_ИнвП_Дата&lt;=AX$3,КИнвП_Дата&gt;AX$3),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*INDEX(Коэф.закупка_год_огурец[],MATCH($A43,Коэф.закупка_год_огурец[1],0),MATCH(MONTH(AX$3),КЗ!$1:$1,0)),""),0)</f>
        <v>0</v>
      </c>
      <c r="AY43" s="551" cm="1">
        <f t="array" aca="1" ref="AY43" ca="1">IFERROR(IF(AND(НачЦ_ИнвП_Дата&lt;=AY$3,КИнвП_Дата&gt;AY$3),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*INDEX(Коэф.закупка_год_огурец[],MATCH($A43,Коэф.закупка_год_огурец[1],0),MATCH(MONTH(AY$3),КЗ!$1:$1,0)),""),0)</f>
        <v>141.92237500000002</v>
      </c>
      <c r="AZ43" s="551" cm="1">
        <f t="array" aca="1" ref="AZ43" ca="1">IFERROR(IF(AND(НачЦ_ИнвП_Дата&lt;=AZ$3,КИнвП_Дата&gt;AZ$3),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*INDEX(Коэф.закупка_год_огурец[],MATCH($A43,Коэф.закупка_год_огурец[1],0),MATCH(MONTH(AZ$3),КЗ!$1:$1,0)),""),0)</f>
        <v>0</v>
      </c>
      <c r="BA43" s="552">
        <f t="shared" ca="1" si="1103"/>
        <v>567.68950000000007</v>
      </c>
      <c r="BB43" s="551" cm="1">
        <f t="array" aca="1" ref="BB43" ca="1">IFERROR(IF(AND(НачЦ_ИнвП_Дата&lt;=BB$3,КИнвП_Дата&gt;BB$3),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*INDEX(Коэф.закупка_год_огурец[],MATCH($A43,Коэф.закупка_год_огурец[1],0),MATCH(MONTH(BB$3),КЗ!$1:$1,0)),""),0)</f>
        <v>0</v>
      </c>
      <c r="BC43" s="551" cm="1">
        <f t="array" aca="1" ref="BC43" ca="1">IFERROR(IF(AND(НачЦ_ИнвП_Дата&lt;=BC$3,КИнвП_Дата&gt;BC$3),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*INDEX(Коэф.закупка_год_огурец[],MATCH($A43,Коэф.закупка_год_огурец[1],0),MATCH(MONTH(BC$3),КЗ!$1:$1,0)),""),0)</f>
        <v>141.92237500000002</v>
      </c>
      <c r="BD43" s="551" cm="1">
        <f t="array" aca="1" ref="BD43" ca="1">IFERROR(IF(AND(НачЦ_ИнвП_Дата&lt;=BD$3,КИнвП_Дата&gt;BD$3),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*INDEX(Коэф.закупка_год_огурец[],MATCH($A43,Коэф.закупка_год_огурец[1],0),MATCH(MONTH(BD$3),КЗ!$1:$1,0)),""),0)</f>
        <v>0</v>
      </c>
      <c r="BE43" s="551" cm="1">
        <f t="array" aca="1" ref="BE43" ca="1">IFERROR(IF(AND(НачЦ_ИнвП_Дата&lt;=BE$3,КИнвП_Дата&gt;BE$3),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*INDEX(Коэф.закупка_год_огурец[],MATCH($A43,Коэф.закупка_год_огурец[1],0),MATCH(MONTH(BE$3),КЗ!$1:$1,0)),""),0)</f>
        <v>0</v>
      </c>
      <c r="BF43" s="551" cm="1">
        <f t="array" aca="1" ref="BF43" ca="1">IFERROR(IF(AND(НачЦ_ИнвП_Дата&lt;=BF$3,КИнвП_Дата&gt;BF$3),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*INDEX(Коэф.закупка_год_огурец[],MATCH($A43,Коэф.закупка_год_огурец[1],0),MATCH(MONTH(BF$3),КЗ!$1:$1,0)),""),0)</f>
        <v>141.92237500000002</v>
      </c>
      <c r="BG43" s="551" cm="1">
        <f t="array" aca="1" ref="BG43" ca="1">IFERROR(IF(AND(НачЦ_ИнвП_Дата&lt;=BG$3,КИнвП_Дата&gt;BG$3),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*INDEX(Коэф.закупка_год_огурец[],MATCH($A43,Коэф.закупка_год_огурец[1],0),MATCH(MONTH(BG$3),КЗ!$1:$1,0)),""),0)</f>
        <v>0</v>
      </c>
      <c r="BH43" s="551" cm="1">
        <f t="array" aca="1" ref="BH43" ca="1">IFERROR(IF(AND(НачЦ_ИнвП_Дата&lt;=BH$3,КИнвП_Дата&gt;BH$3),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*INDEX(Коэф.закупка_год_огурец[],MATCH($A43,Коэф.закупка_год_огурец[1],0),MATCH(MONTH(BH$3),КЗ!$1:$1,0)),""),0)</f>
        <v>0</v>
      </c>
      <c r="BI43" s="551" cm="1">
        <f t="array" aca="1" ref="BI43" ca="1">IFERROR(IF(AND(НачЦ_ИнвП_Дата&lt;=BI$3,КИнвП_Дата&gt;BI$3),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*INDEX(Коэф.закупка_год_огурец[],MATCH($A43,Коэф.закупка_год_огурец[1],0),MATCH(MONTH(BI$3),КЗ!$1:$1,0)),""),0)</f>
        <v>141.92237500000002</v>
      </c>
      <c r="BJ43" s="551" cm="1">
        <f t="array" aca="1" ref="BJ43" ca="1">IFERROR(IF(AND(НачЦ_ИнвП_Дата&lt;=BJ$3,КИнвП_Дата&gt;BJ$3),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*INDEX(Коэф.закупка_год_огурец[],MATCH($A43,Коэф.закупка_год_огурец[1],0),MATCH(MONTH(BJ$3),КЗ!$1:$1,0)),""),0)</f>
        <v>0</v>
      </c>
      <c r="BK43" s="551" cm="1">
        <f t="array" aca="1" ref="BK43" ca="1">IFERROR(IF(AND(НачЦ_ИнвП_Дата&lt;=BK$3,КИнвП_Дата&gt;BK$3),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*INDEX(Коэф.закупка_год_огурец[],MATCH($A43,Коэф.закупка_год_огурец[1],0),MATCH(MONTH(BK$3),КЗ!$1:$1,0)),""),0)</f>
        <v>0</v>
      </c>
      <c r="BL43" s="551" cm="1">
        <f t="array" aca="1" ref="BL43" ca="1">IFERROR(IF(AND(НачЦ_ИнвП_Дата&lt;=BL$3,КИнвП_Дата&gt;BL$3),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*INDEX(Коэф.закупка_год_огурец[],MATCH($A43,Коэф.закупка_год_огурец[1],0),MATCH(MONTH(BL$3),КЗ!$1:$1,0)),""),0)</f>
        <v>141.92237500000002</v>
      </c>
      <c r="BM43" s="551" cm="1">
        <f t="array" aca="1" ref="BM43" ca="1">IFERROR(IF(AND(НачЦ_ИнвП_Дата&lt;=BM$3,КИнвП_Дата&gt;BM$3),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*INDEX(Коэф.закупка_год_огурец[],MATCH($A43,Коэф.закупка_год_огурец[1],0),MATCH(MONTH(BM$3),КЗ!$1:$1,0)),""),0)</f>
        <v>0</v>
      </c>
      <c r="BN43" s="552">
        <f t="shared" ca="1" si="1391"/>
        <v>567.68950000000007</v>
      </c>
      <c r="BO43" s="551" cm="1">
        <f t="array" aca="1" ref="BO43" ca="1">IFERROR(IF(AND(НачЦ_ИнвП_Дата&lt;=BO$3,КИнвП_Дата&gt;BO$3),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*INDEX(Коэф.закупка_год_огурец[],MATCH($A43,Коэф.закупка_год_огурец[1],0),MATCH(MONTH(BO$3),КЗ!$1:$1,0)),""),0)</f>
        <v>0</v>
      </c>
      <c r="BP43" s="551" cm="1">
        <f t="array" aca="1" ref="BP43" ca="1">IFERROR(IF(AND(НачЦ_ИнвП_Дата&lt;=BP$3,КИнвП_Дата&gt;BP$3),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*INDEX(Коэф.закупка_год_огурец[],MATCH($A43,Коэф.закупка_год_огурец[1],0),MATCH(MONTH(BP$3),КЗ!$1:$1,0)),""),0)</f>
        <v>141.92237500000002</v>
      </c>
      <c r="BQ43" s="551" cm="1">
        <f t="array" aca="1" ref="BQ43" ca="1">IFERROR(IF(AND(НачЦ_ИнвП_Дата&lt;=BQ$3,КИнвП_Дата&gt;BQ$3),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*INDEX(Коэф.закупка_год_огурец[],MATCH($A43,Коэф.закупка_год_огурец[1],0),MATCH(MONTH(BQ$3),КЗ!$1:$1,0)),""),0)</f>
        <v>0</v>
      </c>
      <c r="BR43" s="551" cm="1">
        <f t="array" aca="1" ref="BR43" ca="1">IFERROR(IF(AND(НачЦ_ИнвП_Дата&lt;=BR$3,КИнвП_Дата&gt;BR$3),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*INDEX(Коэф.закупка_год_огурец[],MATCH($A43,Коэф.закупка_год_огурец[1],0),MATCH(MONTH(BR$3),КЗ!$1:$1,0)),""),0)</f>
        <v>0</v>
      </c>
      <c r="BS43" s="551" cm="1">
        <f t="array" aca="1" ref="BS43" ca="1">IFERROR(IF(AND(НачЦ_ИнвП_Дата&lt;=BS$3,КИнвП_Дата&gt;BS$3),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*INDEX(Коэф.закупка_год_огурец[],MATCH($A43,Коэф.закупка_год_огурец[1],0),MATCH(MONTH(BS$3),КЗ!$1:$1,0)),""),0)</f>
        <v>141.92237500000002</v>
      </c>
      <c r="BT43" s="551" cm="1">
        <f t="array" aca="1" ref="BT43" ca="1">IFERROR(IF(AND(НачЦ_ИнвП_Дата&lt;=BT$3,КИнвП_Дата&gt;BT$3),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*INDEX(Коэф.закупка_год_огурец[],MATCH($A43,Коэф.закупка_год_огурец[1],0),MATCH(MONTH(BT$3),КЗ!$1:$1,0)),""),0)</f>
        <v>0</v>
      </c>
      <c r="BU43" s="551" cm="1">
        <f t="array" aca="1" ref="BU43" ca="1">IFERROR(IF(AND(НачЦ_ИнвП_Дата&lt;=BU$3,КИнвП_Дата&gt;BU$3),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*INDEX(Коэф.закупка_год_огурец[],MATCH($A43,Коэф.закупка_год_огурец[1],0),MATCH(MONTH(BU$3),КЗ!$1:$1,0)),""),0)</f>
        <v>0</v>
      </c>
      <c r="BV43" s="551" cm="1">
        <f t="array" aca="1" ref="BV43" ca="1">IFERROR(IF(AND(НачЦ_ИнвП_Дата&lt;=BV$3,КИнвП_Дата&gt;BV$3),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*INDEX(Коэф.закупка_год_огурец[],MATCH($A43,Коэф.закупка_год_огурец[1],0),MATCH(MONTH(BV$3),КЗ!$1:$1,0)),""),0)</f>
        <v>141.92237500000002</v>
      </c>
      <c r="BW43" s="551" cm="1">
        <f t="array" aca="1" ref="BW43" ca="1">IFERROR(IF(AND(НачЦ_ИнвП_Дата&lt;=BW$3,КИнвП_Дата&gt;BW$3),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*INDEX(Коэф.закупка_год_огурец[],MATCH($A43,Коэф.закупка_год_огурец[1],0),MATCH(MONTH(BW$3),КЗ!$1:$1,0)),""),0)</f>
        <v>0</v>
      </c>
      <c r="BX43" s="551" cm="1">
        <f t="array" aca="1" ref="BX43" ca="1">IFERROR(IF(AND(НачЦ_ИнвП_Дата&lt;=BX$3,КИнвП_Дата&gt;BX$3),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*INDEX(Коэф.закупка_год_огурец[],MATCH($A43,Коэф.закупка_год_огурец[1],0),MATCH(MONTH(BX$3),КЗ!$1:$1,0)),""),0)</f>
        <v>0</v>
      </c>
      <c r="BY43" s="551" cm="1">
        <f t="array" aca="1" ref="BY43" ca="1">IFERROR(IF(AND(НачЦ_ИнвП_Дата&lt;=BY$3,КИнвП_Дата&gt;BY$3),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*INDEX(Коэф.закупка_год_огурец[],MATCH($A43,Коэф.закупка_год_огурец[1],0),MATCH(MONTH(BY$3),КЗ!$1:$1,0)),""),0)</f>
        <v>141.92237500000002</v>
      </c>
      <c r="BZ43" s="551" cm="1">
        <f t="array" aca="1" ref="BZ43" ca="1">IFERROR(IF(AND(НачЦ_ИнвП_Дата&lt;=BZ$3,КИнвП_Дата&gt;BZ$3),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*INDEX(Коэф.закупка_год_огурец[],MATCH($A43,Коэф.закупка_год_огурец[1],0),MATCH(MONTH(BZ$3),КЗ!$1:$1,0)),""),0)</f>
        <v>0</v>
      </c>
      <c r="CA43" s="552">
        <f t="shared" ca="1" si="1393"/>
        <v>567.68950000000007</v>
      </c>
      <c r="CB43" s="551" cm="1">
        <f t="array" aca="1" ref="CB43" ca="1">IFERROR(IF(AND(НачЦ_ИнвП_Дата&lt;=CB$3,КИнвП_Дата&gt;CB$3),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*INDEX(Коэф.закупка_год_огурец[],MATCH($A43,Коэф.закупка_год_огурец[1],0),MATCH(MONTH(CB$3),КЗ!$1:$1,0)),""),0)</f>
        <v>0</v>
      </c>
      <c r="CC43" s="551" cm="1">
        <f t="array" aca="1" ref="CC43" ca="1">IFERROR(IF(AND(НачЦ_ИнвП_Дата&lt;=CC$3,КИнвП_Дата&gt;CC$3),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*INDEX(Коэф.закупка_год_огурец[],MATCH($A43,Коэф.закупка_год_огурец[1],0),MATCH(MONTH(CC$3),КЗ!$1:$1,0)),""),0)</f>
        <v>141.92237500000002</v>
      </c>
      <c r="CD43" s="551" cm="1">
        <f t="array" aca="1" ref="CD43" ca="1">IFERROR(IF(AND(НачЦ_ИнвП_Дата&lt;=CD$3,КИнвП_Дата&gt;CD$3),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*INDEX(Коэф.закупка_год_огурец[],MATCH($A43,Коэф.закупка_год_огурец[1],0),MATCH(MONTH(CD$3),КЗ!$1:$1,0)),""),0)</f>
        <v>0</v>
      </c>
      <c r="CE43" s="551" cm="1">
        <f t="array" aca="1" ref="CE43" ca="1">IFERROR(IF(AND(НачЦ_ИнвП_Дата&lt;=CE$3,КИнвП_Дата&gt;CE$3),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*INDEX(Коэф.закупка_год_огурец[],MATCH($A43,Коэф.закупка_год_огурец[1],0),MATCH(MONTH(CE$3),КЗ!$1:$1,0)),""),0)</f>
        <v>0</v>
      </c>
      <c r="CF43" s="551" cm="1">
        <f t="array" aca="1" ref="CF43" ca="1">IFERROR(IF(AND(НачЦ_ИнвП_Дата&lt;=CF$3,КИнвП_Дата&gt;CF$3),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*INDEX(Коэф.закупка_год_огурец[],MATCH($A43,Коэф.закупка_год_огурец[1],0),MATCH(MONTH(CF$3),КЗ!$1:$1,0)),""),0)</f>
        <v>141.92237500000002</v>
      </c>
      <c r="CG43" s="551" cm="1">
        <f t="array" aca="1" ref="CG43" ca="1">IFERROR(IF(AND(НачЦ_ИнвП_Дата&lt;=CG$3,КИнвП_Дата&gt;CG$3),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*INDEX(Коэф.закупка_год_огурец[],MATCH($A43,Коэф.закупка_год_огурец[1],0),MATCH(MONTH(CG$3),КЗ!$1:$1,0)),""),0)</f>
        <v>0</v>
      </c>
      <c r="CH43" s="551" cm="1">
        <f t="array" aca="1" ref="CH43" ca="1">IFERROR(IF(AND(НачЦ_ИнвП_Дата&lt;=CH$3,КИнвП_Дата&gt;CH$3),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*INDEX(Коэф.закупка_год_огурец[],MATCH($A43,Коэф.закупка_год_огурец[1],0),MATCH(MONTH(CH$3),КЗ!$1:$1,0)),""),0)</f>
        <v>0</v>
      </c>
      <c r="CI43" s="551" cm="1">
        <f t="array" aca="1" ref="CI43" ca="1">IFERROR(IF(AND(НачЦ_ИнвП_Дата&lt;=CI$3,КИнвП_Дата&gt;CI$3),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*INDEX(Коэф.закупка_год_огурец[],MATCH($A43,Коэф.закупка_год_огурец[1],0),MATCH(MONTH(CI$3),КЗ!$1:$1,0)),""),0)</f>
        <v>141.92237500000002</v>
      </c>
      <c r="CJ43" s="551" cm="1">
        <f t="array" aca="1" ref="CJ43" ca="1">IFERROR(IF(AND(НачЦ_ИнвП_Дата&lt;=CJ$3,КИнвП_Дата&gt;CJ$3),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*INDEX(Коэф.закупка_год_огурец[],MATCH($A43,Коэф.закупка_год_огурец[1],0),MATCH(MONTH(CJ$3),КЗ!$1:$1,0)),""),0)</f>
        <v>0</v>
      </c>
      <c r="CK43" s="551" cm="1">
        <f t="array" aca="1" ref="CK43" ca="1">IFERROR(IF(AND(НачЦ_ИнвП_Дата&lt;=CK$3,КИнвП_Дата&gt;CK$3),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*INDEX(Коэф.закупка_год_огурец[],MATCH($A43,Коэф.закупка_год_огурец[1],0),MATCH(MONTH(CK$3),КЗ!$1:$1,0)),""),0)</f>
        <v>0</v>
      </c>
      <c r="CL43" s="551" cm="1">
        <f t="array" aca="1" ref="CL43" ca="1">IFERROR(IF(AND(НачЦ_ИнвП_Дата&lt;=CL$3,КИнвП_Дата&gt;CL$3),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*INDEX(Коэф.закупка_год_огурец[],MATCH($A43,Коэф.закупка_год_огурец[1],0),MATCH(MONTH(CL$3),КЗ!$1:$1,0)),""),0)</f>
        <v>141.92237500000002</v>
      </c>
      <c r="CM43" s="551" cm="1">
        <f t="array" aca="1" ref="CM43" ca="1">IFERROR(IF(AND(НачЦ_ИнвП_Дата&lt;=CM$3,КИнвП_Дата&gt;CM$3),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*INDEX(Коэф.закупка_год_огурец[],MATCH($A43,Коэф.закупка_год_огурец[1],0),MATCH(MONTH(CM$3),КЗ!$1:$1,0)),""),0)</f>
        <v>0</v>
      </c>
      <c r="CN43" s="552">
        <f t="shared" ca="1" si="1395"/>
        <v>567.68950000000007</v>
      </c>
      <c r="CO43" s="551" cm="1">
        <f t="array" aca="1" ref="CO43" ca="1">IFERROR(IF(AND(НачЦ_ИнвП_Дата&lt;=CO$3,КИнвП_Дата&gt;CO$3),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*INDEX(Коэф.закупка_год_огурец[],MATCH($A43,Коэф.закупка_год_огурец[1],0),MATCH(MONTH(CO$3),КЗ!$1:$1,0)),""),0)</f>
        <v>0</v>
      </c>
      <c r="CP43" s="551" cm="1">
        <f t="array" aca="1" ref="CP43" ca="1">IFERROR(IF(AND(НачЦ_ИнвП_Дата&lt;=CP$3,КИнвП_Дата&gt;CP$3),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*INDEX(Коэф.закупка_год_огурец[],MATCH($A43,Коэф.закупка_год_огурец[1],0),MATCH(MONTH(CP$3),КЗ!$1:$1,0)),""),0)</f>
        <v>141.92237500000002</v>
      </c>
      <c r="CQ43" s="551" cm="1">
        <f t="array" aca="1" ref="CQ43" ca="1">IFERROR(IF(AND(НачЦ_ИнвП_Дата&lt;=CQ$3,КИнвП_Дата&gt;CQ$3),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*INDEX(Коэф.закупка_год_огурец[],MATCH($A43,Коэф.закупка_год_огурец[1],0),MATCH(MONTH(CQ$3),КЗ!$1:$1,0)),""),0)</f>
        <v>0</v>
      </c>
      <c r="CR43" s="551" cm="1">
        <f t="array" aca="1" ref="CR43" ca="1">IFERROR(IF(AND(НачЦ_ИнвП_Дата&lt;=CR$3,КИнвП_Дата&gt;CR$3),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*INDEX(Коэф.закупка_год_огурец[],MATCH($A43,Коэф.закупка_год_огурец[1],0),MATCH(MONTH(CR$3),КЗ!$1:$1,0)),""),0)</f>
        <v>0</v>
      </c>
      <c r="CS43" s="551" cm="1">
        <f t="array" aca="1" ref="CS43" ca="1">IFERROR(IF(AND(НачЦ_ИнвП_Дата&lt;=CS$3,КИнвП_Дата&gt;CS$3),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*INDEX(Коэф.закупка_год_огурец[],MATCH($A43,Коэф.закупка_год_огурец[1],0),MATCH(MONTH(CS$3),КЗ!$1:$1,0)),""),0)</f>
        <v>141.92237500000002</v>
      </c>
      <c r="CT43" s="551" cm="1">
        <f t="array" aca="1" ref="CT43" ca="1">IFERROR(IF(AND(НачЦ_ИнвП_Дата&lt;=CT$3,КИнвП_Дата&gt;CT$3),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*INDEX(Коэф.закупка_год_огурец[],MATCH($A43,Коэф.закупка_год_огурец[1],0),MATCH(MONTH(CT$3),КЗ!$1:$1,0)),""),0)</f>
        <v>0</v>
      </c>
      <c r="CU43" s="551" cm="1">
        <f t="array" aca="1" ref="CU43" ca="1">IFERROR(IF(AND(НачЦ_ИнвП_Дата&lt;=CU$3,КИнвП_Дата&gt;CU$3),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*INDEX(Коэф.закупка_год_огурец[],MATCH($A43,Коэф.закупка_год_огурец[1],0),MATCH(MONTH(CU$3),КЗ!$1:$1,0)),""),0)</f>
        <v>0</v>
      </c>
      <c r="CV43" s="551" cm="1">
        <f t="array" aca="1" ref="CV43" ca="1">IFERROR(IF(AND(НачЦ_ИнвП_Дата&lt;=CV$3,КИнвП_Дата&gt;CV$3),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*INDEX(Коэф.закупка_год_огурец[],MATCH($A43,Коэф.закупка_год_огурец[1],0),MATCH(MONTH(CV$3),КЗ!$1:$1,0)),""),0)</f>
        <v>141.92237500000002</v>
      </c>
      <c r="CW43" s="551" cm="1">
        <f t="array" aca="1" ref="CW43" ca="1">IFERROR(IF(AND(НачЦ_ИнвП_Дата&lt;=CW$3,КИнвП_Дата&gt;CW$3),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*INDEX(Коэф.закупка_год_огурец[],MATCH($A43,Коэф.закупка_год_огурец[1],0),MATCH(MONTH(CW$3),КЗ!$1:$1,0)),""),0)</f>
        <v>0</v>
      </c>
      <c r="CX43" s="551" cm="1">
        <f t="array" aca="1" ref="CX43" ca="1">IFERROR(IF(AND(НачЦ_ИнвП_Дата&lt;=CX$3,КИнвП_Дата&gt;CX$3),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*INDEX(Коэф.закупка_год_огурец[],MATCH($A43,Коэф.закупка_год_огурец[1],0),MATCH(MONTH(CX$3),КЗ!$1:$1,0)),""),0)</f>
        <v>0</v>
      </c>
      <c r="CY43" s="551" cm="1">
        <f t="array" aca="1" ref="CY43" ca="1">IFERROR(IF(AND(НачЦ_ИнвП_Дата&lt;=CY$3,КИнвП_Дата&gt;CY$3),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*INDEX(Коэф.закупка_год_огурец[],MATCH($A43,Коэф.закупка_год_огурец[1],0),MATCH(MONTH(CY$3),КЗ!$1:$1,0)),""),0)</f>
        <v>141.92237500000002</v>
      </c>
      <c r="CZ43" s="551" cm="1">
        <f t="array" aca="1" ref="CZ43" ca="1">IFERROR(IF(AND(НачЦ_ИнвП_Дата&lt;=CZ$3,КИнвП_Дата&gt;CZ$3),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*INDEX(Коэф.закупка_год_огурец[],MATCH($A43,Коэф.закупка_год_огурец[1],0),MATCH(MONTH(CZ$3),КЗ!$1:$1,0)),""),0)</f>
        <v>0</v>
      </c>
      <c r="DA43" s="552">
        <f t="shared" ca="1" si="1397"/>
        <v>567.68950000000007</v>
      </c>
      <c r="DB43" s="551" cm="1">
        <f t="array" aca="1" ref="DB43" ca="1">IFERROR(IF(AND(НачЦ_ИнвП_Дата&lt;=DB$3,КИнвП_Дата&gt;DB$3),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*INDEX(Коэф.закупка_год_огурец[],MATCH($A43,Коэф.закупка_год_огурец[1],0),MATCH(MONTH(DB$3),КЗ!$1:$1,0)),""),0)</f>
        <v>0</v>
      </c>
      <c r="DC43" s="551" cm="1">
        <f t="array" aca="1" ref="DC43" ca="1">IFERROR(IF(AND(НачЦ_ИнвП_Дата&lt;=DC$3,КИнвП_Дата&gt;DC$3),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*INDEX(Коэф.закупка_год_огурец[],MATCH($A43,Коэф.закупка_год_огурец[1],0),MATCH(MONTH(DC$3),КЗ!$1:$1,0)),""),0)</f>
        <v>141.92237500000002</v>
      </c>
      <c r="DD43" s="551" cm="1">
        <f t="array" aca="1" ref="DD43" ca="1">IFERROR(IF(AND(НачЦ_ИнвП_Дата&lt;=DD$3,КИнвП_Дата&gt;DD$3),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*INDEX(Коэф.закупка_год_огурец[],MATCH($A43,Коэф.закупка_год_огурец[1],0),MATCH(MONTH(DD$3),КЗ!$1:$1,0)),""),0)</f>
        <v>0</v>
      </c>
      <c r="DE43" s="551" cm="1">
        <f t="array" aca="1" ref="DE43" ca="1">IFERROR(IF(AND(НачЦ_ИнвП_Дата&lt;=DE$3,КИнвП_Дата&gt;DE$3),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*INDEX(Коэф.закупка_год_огурец[],MATCH($A43,Коэф.закупка_год_огурец[1],0),MATCH(MONTH(DE$3),КЗ!$1:$1,0)),""),0)</f>
        <v>0</v>
      </c>
      <c r="DF43" s="551" cm="1">
        <f t="array" aca="1" ref="DF43" ca="1">IFERROR(IF(AND(НачЦ_ИнвП_Дата&lt;=DF$3,КИнвП_Дата&gt;DF$3),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*INDEX(Коэф.закупка_год_огурец[],MATCH($A43,Коэф.закупка_год_огурец[1],0),MATCH(MONTH(DF$3),КЗ!$1:$1,0)),""),0)</f>
        <v>141.92237500000002</v>
      </c>
      <c r="DG43" s="551" cm="1">
        <f t="array" aca="1" ref="DG43" ca="1">IFERROR(IF(AND(НачЦ_ИнвП_Дата&lt;=DG$3,КИнвП_Дата&gt;DG$3),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*INDEX(Коэф.закупка_год_огурец[],MATCH($A43,Коэф.закупка_год_огурец[1],0),MATCH(MONTH(DG$3),КЗ!$1:$1,0)),""),0)</f>
        <v>0</v>
      </c>
      <c r="DH43" s="551" cm="1">
        <f t="array" aca="1" ref="DH43" ca="1">IFERROR(IF(AND(НачЦ_ИнвП_Дата&lt;=DH$3,КИнвП_Дата&gt;DH$3),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*INDEX(Коэф.закупка_год_огурец[],MATCH($A43,Коэф.закупка_год_огурец[1],0),MATCH(MONTH(DH$3),КЗ!$1:$1,0)),""),0)</f>
        <v>0</v>
      </c>
      <c r="DI43" s="551" cm="1">
        <f t="array" aca="1" ref="DI43" ca="1">IFERROR(IF(AND(НачЦ_ИнвП_Дата&lt;=DI$3,КИнвП_Дата&gt;DI$3),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*INDEX(Коэф.закупка_год_огурец[],MATCH($A43,Коэф.закупка_год_огурец[1],0),MATCH(MONTH(DI$3),КЗ!$1:$1,0)),""),0)</f>
        <v>141.92237500000002</v>
      </c>
      <c r="DJ43" s="551" cm="1">
        <f t="array" aca="1" ref="DJ43" ca="1">IFERROR(IF(AND(НачЦ_ИнвП_Дата&lt;=DJ$3,КИнвП_Дата&gt;DJ$3),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*INDEX(Коэф.закупка_год_огурец[],MATCH($A43,Коэф.закупка_год_огурец[1],0),MATCH(MONTH(DJ$3),КЗ!$1:$1,0)),""),0)</f>
        <v>0</v>
      </c>
      <c r="DK43" s="551" cm="1">
        <f t="array" aca="1" ref="DK43" ca="1">IFERROR(IF(AND(НачЦ_ИнвП_Дата&lt;=DK$3,КИнвП_Дата&gt;DK$3),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*INDEX(Коэф.закупка_год_огурец[],MATCH($A43,Коэф.закупка_год_огурец[1],0),MATCH(MONTH(DK$3),КЗ!$1:$1,0)),""),0)</f>
        <v>0</v>
      </c>
      <c r="DL43" s="551" cm="1">
        <f t="array" aca="1" ref="DL43" ca="1">IFERROR(IF(AND(НачЦ_ИнвП_Дата&lt;=DL$3,КИнвП_Дата&gt;DL$3),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*INDEX(Коэф.закупка_год_огурец[],MATCH($A43,Коэф.закупка_год_огурец[1],0),MATCH(MONTH(DL$3),КЗ!$1:$1,0)),""),0)</f>
        <v>141.92237500000002</v>
      </c>
      <c r="DM43" s="551" cm="1">
        <f t="array" aca="1" ref="DM43" ca="1">IFERROR(IF(AND(НачЦ_ИнвП_Дата&lt;=DM$3,КИнвП_Дата&gt;DM$3),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*INDEX(Коэф.закупка_год_огурец[],MATCH($A43,Коэф.закупка_год_огурец[1],0),MATCH(MONTH(DM$3),КЗ!$1:$1,0)),""),0)</f>
        <v>0</v>
      </c>
      <c r="DN43" s="552">
        <f t="shared" ca="1" si="1399"/>
        <v>567.68950000000007</v>
      </c>
      <c r="DO43" s="551" cm="1">
        <f t="array" aca="1" ref="DO43" ca="1">IFERROR(IF(AND(НачЦ_ИнвП_Дата&lt;=DO$3,КИнвП_Дата&gt;DO$3),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*INDEX(Коэф.закупка_год_огурец[],MATCH($A43,Коэф.закупка_год_огурец[1],0),MATCH(MONTH(DO$3),КЗ!$1:$1,0)),""),0)</f>
        <v>0</v>
      </c>
      <c r="DP43" s="551" cm="1">
        <f t="array" aca="1" ref="DP43" ca="1">IFERROR(IF(AND(НачЦ_ИнвП_Дата&lt;=DP$3,КИнвП_Дата&gt;DP$3),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*INDEX(Коэф.закупка_год_огурец[],MATCH($A43,Коэф.закупка_год_огурец[1],0),MATCH(MONTH(DP$3),КЗ!$1:$1,0)),""),0)</f>
        <v>141.92237500000002</v>
      </c>
      <c r="DQ43" s="551" cm="1">
        <f t="array" aca="1" ref="DQ43" ca="1">IFERROR(IF(AND(НачЦ_ИнвП_Дата&lt;=DQ$3,КИнвП_Дата&gt;DQ$3),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*INDEX(Коэф.закупка_год_огурец[],MATCH($A43,Коэф.закупка_год_огурец[1],0),MATCH(MONTH(DQ$3),КЗ!$1:$1,0)),""),0)</f>
        <v>0</v>
      </c>
      <c r="DR43" s="551" cm="1">
        <f t="array" aca="1" ref="DR43" ca="1">IFERROR(IF(AND(НачЦ_ИнвП_Дата&lt;=DR$3,КИнвП_Дата&gt;DR$3),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*INDEX(Коэф.закупка_год_огурец[],MATCH($A43,Коэф.закупка_год_огурец[1],0),MATCH(MONTH(DR$3),КЗ!$1:$1,0)),""),0)</f>
        <v>0</v>
      </c>
      <c r="DS43" s="551" cm="1">
        <f t="array" aca="1" ref="DS43" ca="1">IFERROR(IF(AND(НачЦ_ИнвП_Дата&lt;=DS$3,КИнвП_Дата&gt;DS$3),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*INDEX(Коэф.закупка_год_огурец[],MATCH($A43,Коэф.закупка_год_огурец[1],0),MATCH(MONTH(DS$3),КЗ!$1:$1,0)),""),0)</f>
        <v>141.92237500000002</v>
      </c>
      <c r="DT43" s="551" cm="1">
        <f t="array" aca="1" ref="DT43" ca="1">IFERROR(IF(AND(НачЦ_ИнвП_Дата&lt;=DT$3,КИнвП_Дата&gt;DT$3),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*INDEX(Коэф.закупка_год_огурец[],MATCH($A43,Коэф.закупка_год_огурец[1],0),MATCH(MONTH(DT$3),КЗ!$1:$1,0)),""),0)</f>
        <v>0</v>
      </c>
      <c r="DU43" s="551" cm="1">
        <f t="array" aca="1" ref="DU43" ca="1">IFERROR(IF(AND(НачЦ_ИнвП_Дата&lt;=DU$3,КИнвП_Дата&gt;DU$3),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*INDEX(Коэф.закупка_год_огурец[],MATCH($A43,Коэф.закупка_год_огурец[1],0),MATCH(MONTH(DU$3),КЗ!$1:$1,0)),""),0)</f>
        <v>0</v>
      </c>
      <c r="DV43" s="551" cm="1">
        <f t="array" aca="1" ref="DV43" ca="1">IFERROR(IF(AND(НачЦ_ИнвП_Дата&lt;=DV$3,КИнвП_Дата&gt;DV$3),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*INDEX(Коэф.закупка_год_огурец[],MATCH($A43,Коэф.закупка_год_огурец[1],0),MATCH(MONTH(DV$3),КЗ!$1:$1,0)),""),0)</f>
        <v>141.92237500000002</v>
      </c>
      <c r="DW43" s="551" cm="1">
        <f t="array" aca="1" ref="DW43" ca="1">IFERROR(IF(AND(НачЦ_ИнвП_Дата&lt;=DW$3,КИнвП_Дата&gt;DW$3),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*INDEX(Коэф.закупка_год_огурец[],MATCH($A43,Коэф.закупка_год_огурец[1],0),MATCH(MONTH(DW$3),КЗ!$1:$1,0)),""),0)</f>
        <v>0</v>
      </c>
      <c r="DX43" s="551" cm="1">
        <f t="array" aca="1" ref="DX43" ca="1">IFERROR(IF(AND(НачЦ_ИнвП_Дата&lt;=DX$3,КИнвП_Дата&gt;DX$3),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*INDEX(Коэф.закупка_год_огурец[],MATCH($A43,Коэф.закупка_год_огурец[1],0),MATCH(MONTH(DX$3),КЗ!$1:$1,0)),""),0)</f>
        <v>0</v>
      </c>
      <c r="DY43" s="551" cm="1">
        <f t="array" aca="1" ref="DY43" ca="1">IFERROR(IF(AND(НачЦ_ИнвП_Дата&lt;=DY$3,КИнвП_Дата&gt;DY$3),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*INDEX(Коэф.закупка_год_огурец[],MATCH($A43,Коэф.закупка_год_огурец[1],0),MATCH(MONTH(DY$3),КЗ!$1:$1,0)),""),0)</f>
        <v>141.92237500000002</v>
      </c>
      <c r="DZ43" s="551" cm="1">
        <f t="array" aca="1" ref="DZ43" ca="1">IFERROR(IF(AND(НачЦ_ИнвП_Дата&lt;=DZ$3,КИнвП_Дата&gt;DZ$3),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*INDEX(Коэф.закупка_год_огурец[],MATCH($A43,Коэф.закупка_год_огурец[1],0),MATCH(MONTH(DZ$3),КЗ!$1:$1,0)),""),0)</f>
        <v>0</v>
      </c>
      <c r="EA43" s="552">
        <f t="shared" ca="1" si="1401"/>
        <v>567.68950000000007</v>
      </c>
      <c r="EB43" s="551" cm="1">
        <f t="array" aca="1" ref="EB43" ca="1">IFERROR(IF(AND(НачЦ_ИнвП_Дата&lt;=EB$3,КИнвП_Дата&gt;EB$3),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*INDEX(Коэф.закупка_год_огурец[],MATCH($A43,Коэф.закупка_год_огурец[1],0),MATCH(MONTH(EB$3),КЗ!$1:$1,0)),""),0)</f>
        <v>0</v>
      </c>
      <c r="EC43" s="551" cm="1">
        <f t="array" aca="1" ref="EC43" ca="1">IFERROR(IF(AND(НачЦ_ИнвП_Дата&lt;=EC$3,КИнвП_Дата&gt;EC$3),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*INDEX(Коэф.закупка_год_огурец[],MATCH($A43,Коэф.закупка_год_огурец[1],0),MATCH(MONTH(EC$3),КЗ!$1:$1,0)),""),0)</f>
        <v>141.92237500000002</v>
      </c>
      <c r="ED43" s="551" cm="1">
        <f t="array" aca="1" ref="ED43" ca="1">IFERROR(IF(AND(НачЦ_ИнвП_Дата&lt;=ED$3,КИнвП_Дата&gt;ED$3),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*INDEX(Коэф.закупка_год_огурец[],MATCH($A43,Коэф.закупка_год_огурец[1],0),MATCH(MONTH(ED$3),КЗ!$1:$1,0)),""),0)</f>
        <v>0</v>
      </c>
      <c r="EE43" s="551" cm="1">
        <f t="array" aca="1" ref="EE43" ca="1">IFERROR(IF(AND(НачЦ_ИнвП_Дата&lt;=EE$3,КИнвП_Дата&gt;EE$3),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*INDEX(Коэф.закупка_год_огурец[],MATCH($A43,Коэф.закупка_год_огурец[1],0),MATCH(MONTH(EE$3),КЗ!$1:$1,0)),""),0)</f>
        <v>0</v>
      </c>
      <c r="EF43" s="551" cm="1">
        <f t="array" aca="1" ref="EF43" ca="1">IFERROR(IF(AND(НачЦ_ИнвП_Дата&lt;=EF$3,КИнвП_Дата&gt;EF$3),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*INDEX(Коэф.закупка_год_огурец[],MATCH($A43,Коэф.закупка_год_огурец[1],0),MATCH(MONTH(EF$3),КЗ!$1:$1,0)),""),0)</f>
        <v>141.92237500000002</v>
      </c>
      <c r="EG43" s="551" cm="1">
        <f t="array" aca="1" ref="EG43" ca="1">IFERROR(IF(AND(НачЦ_ИнвП_Дата&lt;=EG$3,КИнвП_Дата&gt;EG$3),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*INDEX(Коэф.закупка_год_огурец[],MATCH($A43,Коэф.закупка_год_огурец[1],0),MATCH(MONTH(EG$3),КЗ!$1:$1,0)),""),0)</f>
        <v>0</v>
      </c>
      <c r="EH43" s="551" cm="1">
        <f t="array" aca="1" ref="EH43" ca="1">IFERROR(IF(AND(НачЦ_ИнвП_Дата&lt;=EH$3,КИнвП_Дата&gt;EH$3),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*INDEX(Коэф.закупка_год_огурец[],MATCH($A43,Коэф.закупка_год_огурец[1],0),MATCH(MONTH(EH$3),КЗ!$1:$1,0)),""),0)</f>
        <v>0</v>
      </c>
      <c r="EI43" s="551" cm="1">
        <f t="array" aca="1" ref="EI43" ca="1">IFERROR(IF(AND(НачЦ_ИнвП_Дата&lt;=EI$3,КИнвП_Дата&gt;EI$3),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*INDEX(Коэф.закупка_год_огурец[],MATCH($A43,Коэф.закупка_год_огурец[1],0),MATCH(MONTH(EI$3),КЗ!$1:$1,0)),""),0)</f>
        <v>141.92237500000002</v>
      </c>
      <c r="EJ43" s="551" cm="1">
        <f t="array" aca="1" ref="EJ43" ca="1">IFERROR(IF(AND(НачЦ_ИнвП_Дата&lt;=EJ$3,КИнвП_Дата&gt;EJ$3),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*INDEX(Коэф.закупка_год_огурец[],MATCH($A43,Коэф.закупка_год_огурец[1],0),MATCH(MONTH(EJ$3),КЗ!$1:$1,0)),""),0)</f>
        <v>0</v>
      </c>
      <c r="EK43" s="551" cm="1">
        <f t="array" aca="1" ref="EK43" ca="1">IFERROR(IF(AND(НачЦ_ИнвП_Дата&lt;=EK$3,КИнвП_Дата&gt;EK$3),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*INDEX(Коэф.закупка_год_огурец[],MATCH($A43,Коэф.закупка_год_огурец[1],0),MATCH(MONTH(EK$3),КЗ!$1:$1,0)),""),0)</f>
        <v>0</v>
      </c>
      <c r="EL43" s="551" cm="1">
        <f t="array" aca="1" ref="EL43" ca="1">IFERROR(IF(AND(НачЦ_ИнвП_Дата&lt;=EL$3,КИнвП_Дата&gt;EL$3),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*INDEX(Коэф.закупка_год_огурец[],MATCH($A43,Коэф.закупка_год_огурец[1],0),MATCH(MONTH(EL$3),КЗ!$1:$1,0)),""),0)</f>
        <v>141.92237500000002</v>
      </c>
      <c r="EM43" s="551" cm="1">
        <f t="array" aca="1" ref="EM43" ca="1">IFERROR(IF(AND(НачЦ_ИнвП_Дата&lt;=EM$3,КИнвП_Дата&gt;EM$3),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*INDEX(Коэф.закупка_год_огурец[],MATCH($A43,Коэф.закупка_год_огурец[1],0),MATCH(MONTH(EM$3),КЗ!$1:$1,0)),""),0)</f>
        <v>0</v>
      </c>
      <c r="EN43" s="552">
        <f t="shared" ca="1" si="1403"/>
        <v>567.68950000000007</v>
      </c>
      <c r="EO43" s="551" cm="1">
        <f t="array" aca="1" ref="EO43" ca="1">IFERROR(IF(AND(НачЦ_ИнвП_Дата&lt;=EO$3,КИнвП_Дата&gt;EO$3),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*INDEX(Коэф.закупка_год_огурец[],MATCH($A43,Коэф.закупка_год_огурец[1],0),MATCH(MONTH(EO$3),КЗ!$1:$1,0)),""),0)</f>
        <v>0</v>
      </c>
      <c r="EP43" s="551" cm="1">
        <f t="array" aca="1" ref="EP43" ca="1">IFERROR(IF(AND(НачЦ_ИнвП_Дата&lt;=EP$3,КИнвП_Дата&gt;EP$3),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*INDEX(Коэф.закупка_год_огурец[],MATCH($A43,Коэф.закупка_год_огурец[1],0),MATCH(MONTH(EP$3),КЗ!$1:$1,0)),""),0)</f>
        <v>141.92237500000002</v>
      </c>
      <c r="EQ43" s="551" cm="1">
        <f t="array" aca="1" ref="EQ43" ca="1">IFERROR(IF(AND(НачЦ_ИнвП_Дата&lt;=EQ$3,КИнвП_Дата&gt;EQ$3),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*INDEX(Коэф.закупка_год_огурец[],MATCH($A43,Коэф.закупка_год_огурец[1],0),MATCH(MONTH(EQ$3),КЗ!$1:$1,0)),""),0)</f>
        <v>0</v>
      </c>
      <c r="ER43" s="551" cm="1">
        <f t="array" aca="1" ref="ER43" ca="1">IFERROR(IF(AND(НачЦ_ИнвП_Дата&lt;=ER$3,КИнвП_Дата&gt;ER$3),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*INDEX(Коэф.закупка_год_огурец[],MATCH($A43,Коэф.закупка_год_огурец[1],0),MATCH(MONTH(ER$3),КЗ!$1:$1,0)),""),0)</f>
        <v>0</v>
      </c>
      <c r="ES43" s="551" cm="1">
        <f t="array" aca="1" ref="ES43" ca="1">IFERROR(IF(AND(НачЦ_ИнвП_Дата&lt;=ES$3,КИнвП_Дата&gt;ES$3),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*INDEX(Коэф.закупка_год_огурец[],MATCH($A43,Коэф.закупка_год_огурец[1],0),MATCH(MONTH(ES$3),КЗ!$1:$1,0)),""),0)</f>
        <v>141.92237500000002</v>
      </c>
      <c r="ET43" s="551" cm="1">
        <f t="array" aca="1" ref="ET43" ca="1">IFERROR(IF(AND(НачЦ_ИнвП_Дата&lt;=ET$3,КИнвП_Дата&gt;ET$3),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*INDEX(Коэф.закупка_год_огурец[],MATCH($A43,Коэф.закупка_год_огурец[1],0),MATCH(MONTH(ET$3),КЗ!$1:$1,0)),""),0)</f>
        <v>0</v>
      </c>
      <c r="EU43" s="551" cm="1">
        <f t="array" aca="1" ref="EU43" ca="1">IFERROR(IF(AND(НачЦ_ИнвП_Дата&lt;=EU$3,КИнвП_Дата&gt;EU$3),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*INDEX(Коэф.закупка_год_огурец[],MATCH($A43,Коэф.закупка_год_огурец[1],0),MATCH(MONTH(EU$3),КЗ!$1:$1,0)),""),0)</f>
        <v>0</v>
      </c>
      <c r="EV43" s="551" cm="1">
        <f t="array" aca="1" ref="EV43" ca="1">IFERROR(IF(AND(НачЦ_ИнвП_Дата&lt;=EV$3,КИнвП_Дата&gt;EV$3),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*INDEX(Коэф.закупка_год_огурец[],MATCH($A43,Коэф.закупка_год_огурец[1],0),MATCH(MONTH(EV$3),КЗ!$1:$1,0)),""),0)</f>
        <v>141.92237500000002</v>
      </c>
      <c r="EW43" s="551" cm="1">
        <f t="array" aca="1" ref="EW43" ca="1">IFERROR(IF(AND(НачЦ_ИнвП_Дата&lt;=EW$3,КИнвП_Дата&gt;EW$3),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*INDEX(Коэф.закупка_год_огурец[],MATCH($A43,Коэф.закупка_год_огурец[1],0),MATCH(MONTH(EW$3),КЗ!$1:$1,0)),""),0)</f>
        <v>0</v>
      </c>
      <c r="EX43" s="551" cm="1">
        <f t="array" aca="1" ref="EX43" ca="1">IFERROR(IF(AND(НачЦ_ИнвП_Дата&lt;=EX$3,КИнвП_Дата&gt;EX$3),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*INDEX(Коэф.закупка_год_огурец[],MATCH($A43,Коэф.закупка_год_огурец[1],0),MATCH(MONTH(EX$3),КЗ!$1:$1,0)),""),0)</f>
        <v>0</v>
      </c>
      <c r="EY43" s="551" cm="1">
        <f t="array" aca="1" ref="EY43" ca="1">IFERROR(IF(AND(НачЦ_ИнвП_Дата&lt;=EY$3,КИнвП_Дата&gt;EY$3),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*INDEX(Коэф.закупка_год_огурец[],MATCH($A43,Коэф.закупка_год_огурец[1],0),MATCH(MONTH(EY$3),КЗ!$1:$1,0)),""),0)</f>
        <v>141.92237500000002</v>
      </c>
      <c r="EZ43" s="551" cm="1">
        <f t="array" aca="1" ref="EZ43" ca="1">IFERROR(IF(AND(НачЦ_ИнвП_Дата&lt;=EZ$3,КИнвП_Дата&gt;EZ$3),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*INDEX(Коэф.закупка_год_огурец[],MATCH($A43,Коэф.закупка_год_огурец[1],0),MATCH(MONTH(EZ$3),КЗ!$1:$1,0)),""),0)</f>
        <v>0</v>
      </c>
      <c r="FA43" s="552">
        <f t="shared" ca="1" si="1405"/>
        <v>567.68950000000007</v>
      </c>
      <c r="FB43" s="551" cm="1">
        <f t="array" aca="1" ref="FB43" ca="1">IFERROR(IF(AND(НачЦ_ИнвП_Дата&lt;=FB$3,КИнвП_Дата&gt;FB$3),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*INDEX(Коэф.закупка_год_огурец[],MATCH($A43,Коэф.закупка_год_огурец[1],0),MATCH(MONTH(FB$3),КЗ!$1:$1,0)),""),0)</f>
        <v>0</v>
      </c>
      <c r="FC43" s="551" cm="1">
        <f t="array" aca="1" ref="FC43" ca="1">IFERROR(IF(AND(НачЦ_ИнвП_Дата&lt;=FC$3,КИнвП_Дата&gt;FC$3),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*INDEX(Коэф.закупка_год_огурец[],MATCH($A43,Коэф.закупка_год_огурец[1],0),MATCH(MONTH(FC$3),КЗ!$1:$1,0)),""),0)</f>
        <v>141.92237500000002</v>
      </c>
      <c r="FD43" s="551" cm="1">
        <f t="array" aca="1" ref="FD43" ca="1">IFERROR(IF(AND(НачЦ_ИнвП_Дата&lt;=FD$3,КИнвП_Дата&gt;FD$3),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*INDEX(Коэф.закупка_год_огурец[],MATCH($A43,Коэф.закупка_год_огурец[1],0),MATCH(MONTH(FD$3),КЗ!$1:$1,0)),""),0)</f>
        <v>0</v>
      </c>
      <c r="FE43" s="551" cm="1">
        <f t="array" aca="1" ref="FE43" ca="1">IFERROR(IF(AND(НачЦ_ИнвП_Дата&lt;=FE$3,КИнвП_Дата&gt;FE$3),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*INDEX(Коэф.закупка_год_огурец[],MATCH($A43,Коэф.закупка_год_огурец[1],0),MATCH(MONTH(FE$3),КЗ!$1:$1,0)),""),0)</f>
        <v>0</v>
      </c>
      <c r="FF43" s="551" cm="1">
        <f t="array" aca="1" ref="FF43" ca="1">IFERROR(IF(AND(НачЦ_ИнвП_Дата&lt;=FF$3,КИнвП_Дата&gt;FF$3),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*INDEX(Коэф.закупка_год_огурец[],MATCH($A43,Коэф.закупка_год_огурец[1],0),MATCH(MONTH(FF$3),КЗ!$1:$1,0)),""),0)</f>
        <v>141.92237500000002</v>
      </c>
      <c r="FG43" s="551" cm="1">
        <f t="array" aca="1" ref="FG43" ca="1">IFERROR(IF(AND(НачЦ_ИнвП_Дата&lt;=FG$3,КИнвП_Дата&gt;FG$3),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*INDEX(Коэф.закупка_год_огурец[],MATCH($A43,Коэф.закупка_год_огурец[1],0),MATCH(MONTH(FG$3),КЗ!$1:$1,0)),""),0)</f>
        <v>0</v>
      </c>
      <c r="FH43" s="551" cm="1">
        <f t="array" aca="1" ref="FH43" ca="1">IFERROR(IF(AND(НачЦ_ИнвП_Дата&lt;=FH$3,КИнвП_Дата&gt;FH$3),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*INDEX(Коэф.закупка_год_огурец[],MATCH($A43,Коэф.закупка_год_огурец[1],0),MATCH(MONTH(FH$3),КЗ!$1:$1,0)),""),0)</f>
        <v>0</v>
      </c>
      <c r="FI43" s="551" cm="1">
        <f t="array" aca="1" ref="FI43" ca="1">IFERROR(IF(AND(НачЦ_ИнвП_Дата&lt;=FI$3,КИнвП_Дата&gt;FI$3),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*INDEX(Коэф.закупка_год_огурец[],MATCH($A43,Коэф.закупка_год_огурец[1],0),MATCH(MONTH(FI$3),КЗ!$1:$1,0)),""),0)</f>
        <v>141.92237500000002</v>
      </c>
      <c r="FJ43" s="551" cm="1">
        <f t="array" aca="1" ref="FJ43" ca="1">IFERROR(IF(AND(НачЦ_ИнвП_Дата&lt;=FJ$3,КИнвП_Дата&gt;FJ$3),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*INDEX(Коэф.закупка_год_огурец[],MATCH($A43,Коэф.закупка_год_огурец[1],0),MATCH(MONTH(FJ$3),КЗ!$1:$1,0)),""),0)</f>
        <v>0</v>
      </c>
      <c r="FK43" s="551" cm="1">
        <f t="array" aca="1" ref="FK43" ca="1">IFERROR(IF(AND(НачЦ_ИнвП_Дата&lt;=FK$3,КИнвП_Дата&gt;FK$3),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*INDEX(Коэф.закупка_год_огурец[],MATCH($A43,Коэф.закупка_год_огурец[1],0),MATCH(MONTH(FK$3),КЗ!$1:$1,0)),""),0)</f>
        <v>0</v>
      </c>
      <c r="FL43" s="551" cm="1">
        <f t="array" aca="1" ref="FL43" ca="1">IFERROR(IF(AND(НачЦ_ИнвП_Дата&lt;=FL$3,КИнвП_Дата&gt;FL$3),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*INDEX(Коэф.закупка_год_огурец[],MATCH($A43,Коэф.закупка_год_огурец[1],0),MATCH(MONTH(FL$3),КЗ!$1:$1,0)),""),0)</f>
        <v>141.92237500000002</v>
      </c>
      <c r="FM43" s="551" cm="1">
        <f t="array" aca="1" ref="FM43" ca="1">IFERROR(IF(AND(НачЦ_ИнвП_Дата&lt;=FM$3,КИнвП_Дата&gt;FM$3),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*INDEX(Коэф.закупка_год_огурец[],MATCH($A43,Коэф.закупка_год_огурец[1],0),MATCH(MONTH(FM$3),КЗ!$1:$1,0)),""),0)</f>
        <v>0</v>
      </c>
      <c r="FN43" s="552">
        <f t="shared" ca="1" si="1407"/>
        <v>567.68950000000007</v>
      </c>
      <c r="FO43" s="551" cm="1">
        <f t="array" aca="1" ref="FO43" ca="1">IFERROR(IF(AND(НачЦ_ИнвП_Дата&lt;=FO$3,КИнвП_Дата&gt;FO$3),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*INDEX(Коэф.закупка_год_огурец[],MATCH($A43,Коэф.закупка_год_огурец[1],0),MATCH(MONTH(FO$3),КЗ!$1:$1,0)),""),0)</f>
        <v>0</v>
      </c>
      <c r="FP43" s="551" cm="1">
        <f t="array" aca="1" ref="FP43" ca="1">IFERROR(IF(AND(НачЦ_ИнвП_Дата&lt;=FP$3,КИнвП_Дата&gt;FP$3),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*INDEX(Коэф.закупка_год_огурец[],MATCH($A43,Коэф.закупка_год_огурец[1],0),MATCH(MONTH(FP$3),КЗ!$1:$1,0)),""),0)</f>
        <v>141.92237500000002</v>
      </c>
      <c r="FQ43" s="551" cm="1">
        <f t="array" aca="1" ref="FQ43" ca="1">IFERROR(IF(AND(НачЦ_ИнвП_Дата&lt;=FQ$3,КИнвП_Дата&gt;FQ$3),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*INDEX(Коэф.закупка_год_огурец[],MATCH($A43,Коэф.закупка_год_огурец[1],0),MATCH(MONTH(FQ$3),КЗ!$1:$1,0)),""),0)</f>
        <v>0</v>
      </c>
      <c r="FR43" s="551" cm="1">
        <f t="array" aca="1" ref="FR43" ca="1">IFERROR(IF(AND(НачЦ_ИнвП_Дата&lt;=FR$3,КИнвП_Дата&gt;FR$3),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*INDEX(Коэф.закупка_год_огурец[],MATCH($A43,Коэф.закупка_год_огурец[1],0),MATCH(MONTH(FR$3),КЗ!$1:$1,0)),""),0)</f>
        <v>0</v>
      </c>
      <c r="FS43" s="551" cm="1">
        <f t="array" aca="1" ref="FS43" ca="1">IFERROR(IF(AND(НачЦ_ИнвП_Дата&lt;=FS$3,КИнвП_Дата&gt;FS$3),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*INDEX(Коэф.закупка_год_огурец[],MATCH($A43,Коэф.закупка_год_огурец[1],0),MATCH(MONTH(FS$3),КЗ!$1:$1,0)),""),0)</f>
        <v>141.92237500000002</v>
      </c>
      <c r="FT43" s="551" cm="1">
        <f t="array" aca="1" ref="FT43" ca="1">IFERROR(IF(AND(НачЦ_ИнвП_Дата&lt;=FT$3,КИнвП_Дата&gt;FT$3),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*INDEX(Коэф.закупка_год_огурец[],MATCH($A43,Коэф.закупка_год_огурец[1],0),MATCH(MONTH(FT$3),КЗ!$1:$1,0)),""),0)</f>
        <v>0</v>
      </c>
      <c r="FU43" s="551" cm="1">
        <f t="array" aca="1" ref="FU43" ca="1">IFERROR(IF(AND(НачЦ_ИнвП_Дата&lt;=FU$3,КИнвП_Дата&gt;FU$3),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*INDEX(Коэф.закупка_год_огурец[],MATCH($A43,Коэф.закупка_год_огурец[1],0),MATCH(MONTH(FU$3),КЗ!$1:$1,0)),""),0)</f>
        <v>0</v>
      </c>
      <c r="FV43" s="551" cm="1">
        <f t="array" aca="1" ref="FV43" ca="1">IFERROR(IF(AND(НачЦ_ИнвП_Дата&lt;=FV$3,КИнвП_Дата&gt;FV$3),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*INDEX(Коэф.закупка_год_огурец[],MATCH($A43,Коэф.закупка_год_огурец[1],0),MATCH(MONTH(FV$3),КЗ!$1:$1,0)),""),0)</f>
        <v>141.92237500000002</v>
      </c>
      <c r="FW43" s="551" cm="1">
        <f t="array" aca="1" ref="FW43" ca="1">IFERROR(IF(AND(НачЦ_ИнвП_Дата&lt;=FW$3,КИнвП_Дата&gt;FW$3),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*INDEX(Коэф.закупка_год_огурец[],MATCH($A43,Коэф.закупка_год_огурец[1],0),MATCH(MONTH(FW$3),КЗ!$1:$1,0)),""),0)</f>
        <v>0</v>
      </c>
      <c r="FX43" s="551" cm="1">
        <f t="array" aca="1" ref="FX43" ca="1">IFERROR(IF(AND(НачЦ_ИнвП_Дата&lt;=FX$3,КИнвП_Дата&gt;FX$3),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*INDEX(Коэф.закупка_год_огурец[],MATCH($A43,Коэф.закупка_год_огурец[1],0),MATCH(MONTH(FX$3),КЗ!$1:$1,0)),""),0)</f>
        <v>0</v>
      </c>
      <c r="FY43" s="551" cm="1">
        <f t="array" aca="1" ref="FY43" ca="1">IFERROR(IF(AND(НачЦ_ИнвП_Дата&lt;=FY$3,КИнвП_Дата&gt;FY$3),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*INDEX(Коэф.закупка_год_огурец[],MATCH($A43,Коэф.закупка_год_огурец[1],0),MATCH(MONTH(FY$3),КЗ!$1:$1,0)),""),0)</f>
        <v>141.92237500000002</v>
      </c>
      <c r="FZ43" s="551" cm="1">
        <f t="array" aca="1" ref="FZ43" ca="1">IFERROR(IF(AND(НачЦ_ИнвП_Дата&lt;=FZ$3,КИнвП_Дата&gt;FZ$3),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*INDEX(Коэф.закупка_год_огурец[],MATCH($A43,Коэф.закупка_год_огурец[1],0),MATCH(MONTH(FZ$3),КЗ!$1:$1,0)),""),0)</f>
        <v>0</v>
      </c>
      <c r="GA43" s="552">
        <f t="shared" ca="1" si="1409"/>
        <v>567.68950000000007</v>
      </c>
      <c r="GB43" s="551" cm="1">
        <f t="array" aca="1" ref="GB43" ca="1">IFERROR(IF(AND(НачЦ_ИнвП_Дата&lt;=GB$3,КИнвП_Дата&gt;GB$3),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*INDEX(Коэф.закупка_год_огурец[],MATCH($A43,Коэф.закупка_год_огурец[1],0),MATCH(MONTH(GB$3),КЗ!$1:$1,0)),""),0)</f>
        <v>0</v>
      </c>
      <c r="GC43" s="551" cm="1">
        <f t="array" aca="1" ref="GC43" ca="1">IFERROR(IF(AND(НачЦ_ИнвП_Дата&lt;=GC$3,КИнвП_Дата&gt;GC$3),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*INDEX(Коэф.закупка_год_огурец[],MATCH($A43,Коэф.закупка_год_огурец[1],0),MATCH(MONTH(GC$3),КЗ!$1:$1,0)),""),0)</f>
        <v>141.92237500000002</v>
      </c>
      <c r="GD43" s="551" cm="1">
        <f t="array" aca="1" ref="GD43" ca="1">IFERROR(IF(AND(НачЦ_ИнвП_Дата&lt;=GD$3,КИнвП_Дата&gt;GD$3),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*INDEX(Коэф.закупка_год_огурец[],MATCH($A43,Коэф.закупка_год_огурец[1],0),MATCH(MONTH(GD$3),КЗ!$1:$1,0)),""),0)</f>
        <v>0</v>
      </c>
      <c r="GE43" s="551" cm="1">
        <f t="array" aca="1" ref="GE43" ca="1">IFERROR(IF(AND(НачЦ_ИнвП_Дата&lt;=GE$3,КИнвП_Дата&gt;GE$3),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*INDEX(Коэф.закупка_год_огурец[],MATCH($A43,Коэф.закупка_год_огурец[1],0),MATCH(MONTH(GE$3),КЗ!$1:$1,0)),""),0)</f>
        <v>0</v>
      </c>
      <c r="GF43" s="551" cm="1">
        <f t="array" aca="1" ref="GF43" ca="1">IFERROR(IF(AND(НачЦ_ИнвП_Дата&lt;=GF$3,КИнвП_Дата&gt;GF$3),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*INDEX(Коэф.закупка_год_огурец[],MATCH($A43,Коэф.закупка_год_огурец[1],0),MATCH(MONTH(GF$3),КЗ!$1:$1,0)),""),0)</f>
        <v>141.92237500000002</v>
      </c>
      <c r="GG43" s="551" cm="1">
        <f t="array" aca="1" ref="GG43" ca="1">IFERROR(IF(AND(НачЦ_ИнвП_Дата&lt;=GG$3,КИнвП_Дата&gt;GG$3),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*INDEX(Коэф.закупка_год_огурец[],MATCH($A43,Коэф.закупка_год_огурец[1],0),MATCH(MONTH(GG$3),КЗ!$1:$1,0)),""),0)</f>
        <v>0</v>
      </c>
      <c r="GH43" s="551" cm="1">
        <f t="array" aca="1" ref="GH43" ca="1">IFERROR(IF(AND(НачЦ_ИнвП_Дата&lt;=GH$3,КИнвП_Дата&gt;GH$3),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*INDEX(Коэф.закупка_год_огурец[],MATCH($A43,Коэф.закупка_год_огурец[1],0),MATCH(MONTH(GH$3),КЗ!$1:$1,0)),""),0)</f>
        <v>0</v>
      </c>
      <c r="GI43" s="551" cm="1">
        <f t="array" aca="1" ref="GI43" ca="1">IFERROR(IF(AND(НачЦ_ИнвП_Дата&lt;=GI$3,КИнвП_Дата&gt;GI$3),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*INDEX(Коэф.закупка_год_огурец[],MATCH($A43,Коэф.закупка_год_огурец[1],0),MATCH(MONTH(GI$3),КЗ!$1:$1,0)),""),0)</f>
        <v>141.92237500000002</v>
      </c>
      <c r="GJ43" s="551" cm="1">
        <f t="array" aca="1" ref="GJ43" ca="1">IFERROR(IF(AND(НачЦ_ИнвП_Дата&lt;=GJ$3,КИнвП_Дата&gt;GJ$3),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*INDEX(Коэф.закупка_год_огурец[],MATCH($A43,Коэф.закупка_год_огурец[1],0),MATCH(MONTH(GJ$3),КЗ!$1:$1,0)),""),0)</f>
        <v>0</v>
      </c>
      <c r="GK43" s="551" cm="1">
        <f t="array" aca="1" ref="GK43" ca="1">IFERROR(IF(AND(НачЦ_ИнвП_Дата&lt;=GK$3,КИнвП_Дата&gt;GK$3),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*INDEX(Коэф.закупка_год_огурец[],MATCH($A43,Коэф.закупка_год_огурец[1],0),MATCH(MONTH(GK$3),КЗ!$1:$1,0)),""),0)</f>
        <v>0</v>
      </c>
      <c r="GL43" s="551" cm="1">
        <f t="array" aca="1" ref="GL43" ca="1">IFERROR(IF(AND(НачЦ_ИнвП_Дата&lt;=GL$3,КИнвП_Дата&gt;GL$3),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*INDEX(Коэф.закупка_год_огурец[],MATCH($A43,Коэф.закупка_год_огурец[1],0),MATCH(MONTH(GL$3),КЗ!$1:$1,0)),""),0)</f>
        <v>141.92237500000002</v>
      </c>
      <c r="GM43" s="551" cm="1">
        <f t="array" aca="1" ref="GM43" ca="1">IFERROR(IF(AND(НачЦ_ИнвП_Дата&lt;=GM$3,КИнвП_Дата&gt;GM$3),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*INDEX(Коэф.закупка_год_огурец[],MATCH($A43,Коэф.закупка_год_огурец[1],0),MATCH(MONTH(GM$3),КЗ!$1:$1,0)),""),0)</f>
        <v>0</v>
      </c>
      <c r="GN43" s="552">
        <f t="shared" ca="1" si="1411"/>
        <v>567.68950000000007</v>
      </c>
      <c r="GO43" s="551" cm="1">
        <f t="array" aca="1" ref="GO43" ca="1">IFERROR(IF(AND(НачЦ_ИнвП_Дата&lt;=GO$3,КИнвП_Дата&gt;GO$3),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*INDEX(Коэф.закупка_год_огурец[],MATCH($A43,Коэф.закупка_год_огурец[1],0),MATCH(MONTH(GO$3),КЗ!$1:$1,0)),""),0)</f>
        <v>0</v>
      </c>
      <c r="GP43" s="551" cm="1">
        <f t="array" aca="1" ref="GP43" ca="1">IFERROR(IF(AND(НачЦ_ИнвП_Дата&lt;=GP$3,КИнвП_Дата&gt;GP$3),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*INDEX(Коэф.закупка_год_огурец[],MATCH($A43,Коэф.закупка_год_огурец[1],0),MATCH(MONTH(GP$3),КЗ!$1:$1,0)),""),0)</f>
        <v>141.92237500000002</v>
      </c>
      <c r="GQ43" s="551" cm="1">
        <f t="array" aca="1" ref="GQ43" ca="1">IFERROR(IF(AND(НачЦ_ИнвП_Дата&lt;=GQ$3,КИнвП_Дата&gt;GQ$3),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*INDEX(Коэф.закупка_год_огурец[],MATCH($A43,Коэф.закупка_год_огурец[1],0),MATCH(MONTH(GQ$3),КЗ!$1:$1,0)),""),0)</f>
        <v>0</v>
      </c>
      <c r="GR43" s="551" cm="1">
        <f t="array" aca="1" ref="GR43" ca="1">IFERROR(IF(AND(НачЦ_ИнвП_Дата&lt;=GR$3,КИнвП_Дата&gt;GR$3),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*INDEX(Коэф.закупка_год_огурец[],MATCH($A43,Коэф.закупка_год_огурец[1],0),MATCH(MONTH(GR$3),КЗ!$1:$1,0)),""),0)</f>
        <v>0</v>
      </c>
      <c r="GS43" s="551" cm="1">
        <f t="array" aca="1" ref="GS43" ca="1">IFERROR(IF(AND(НачЦ_ИнвП_Дата&lt;=GS$3,КИнвП_Дата&gt;GS$3),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*INDEX(Коэф.закупка_год_огурец[],MATCH($A43,Коэф.закупка_год_огурец[1],0),MATCH(MONTH(GS$3),КЗ!$1:$1,0)),""),0)</f>
        <v>141.92237500000002</v>
      </c>
      <c r="GT43" s="551" cm="1">
        <f t="array" aca="1" ref="GT43" ca="1">IFERROR(IF(AND(НачЦ_ИнвП_Дата&lt;=GT$3,КИнвП_Дата&gt;GT$3),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*INDEX(Коэф.закупка_год_огурец[],MATCH($A43,Коэф.закупка_год_огурец[1],0),MATCH(MONTH(GT$3),КЗ!$1:$1,0)),""),0)</f>
        <v>0</v>
      </c>
      <c r="GU43" s="551" cm="1">
        <f t="array" aca="1" ref="GU43" ca="1">IFERROR(IF(AND(НачЦ_ИнвП_Дата&lt;=GU$3,КИнвП_Дата&gt;GU$3),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*INDEX(Коэф.закупка_год_огурец[],MATCH($A43,Коэф.закупка_год_огурец[1],0),MATCH(MONTH(GU$3),КЗ!$1:$1,0)),""),0)</f>
        <v>0</v>
      </c>
      <c r="GV43" s="551" cm="1">
        <f t="array" aca="1" ref="GV43" ca="1">IFERROR(IF(AND(НачЦ_ИнвП_Дата&lt;=GV$3,КИнвП_Дата&gt;GV$3),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*INDEX(Коэф.закупка_год_огурец[],MATCH($A43,Коэф.закупка_год_огурец[1],0),MATCH(MONTH(GV$3),КЗ!$1:$1,0)),""),0)</f>
        <v>141.92237500000002</v>
      </c>
      <c r="GW43" s="551" cm="1">
        <f t="array" aca="1" ref="GW43" ca="1">IFERROR(IF(AND(НачЦ_ИнвП_Дата&lt;=GW$3,КИнвП_Дата&gt;GW$3),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*INDEX(Коэф.закупка_год_огурец[],MATCH($A43,Коэф.закупка_год_огурец[1],0),MATCH(MONTH(GW$3),КЗ!$1:$1,0)),""),0)</f>
        <v>0</v>
      </c>
      <c r="GX43" s="551" cm="1">
        <f t="array" aca="1" ref="GX43" ca="1">IFERROR(IF(AND(НачЦ_ИнвП_Дата&lt;=GX$3,КИнвП_Дата&gt;GX$3),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*INDEX(Коэф.закупка_год_огурец[],MATCH($A43,Коэф.закупка_год_огурец[1],0),MATCH(MONTH(GX$3),КЗ!$1:$1,0)),""),0)</f>
        <v>0</v>
      </c>
      <c r="GY43" s="551" cm="1">
        <f t="array" aca="1" ref="GY43" ca="1">IFERROR(IF(AND(НачЦ_ИнвП_Дата&lt;=GY$3,КИнвП_Дата&gt;GY$3),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*INDEX(Коэф.закупка_год_огурец[],MATCH($A43,Коэф.закупка_год_огурец[1],0),MATCH(MONTH(GY$3),КЗ!$1:$1,0)),""),0)</f>
        <v>141.92237500000002</v>
      </c>
      <c r="GZ43" s="551" cm="1">
        <f t="array" aca="1" ref="GZ43" ca="1">IFERROR(IF(AND(НачЦ_ИнвП_Дата&lt;=GZ$3,КИнвП_Дата&gt;GZ$3),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*INDEX(Коэф.закупка_год_огурец[],MATCH($A43,Коэф.закупка_год_огурец[1],0),MATCH(MONTH(GZ$3),КЗ!$1:$1,0)),""),0)</f>
        <v>0</v>
      </c>
      <c r="HA43" s="552">
        <f t="shared" ca="1" si="1413"/>
        <v>567.68950000000007</v>
      </c>
      <c r="HB43" s="551" cm="1">
        <f t="array" aca="1" ref="HB43" ca="1">IFERROR(IF(AND(НачЦ_ИнвП_Дата&lt;=HB$3,КИнвП_Дата&gt;HB$3),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*INDEX(Коэф.закупка_год_огурец[],MATCH($A43,Коэф.закупка_год_огурец[1],0),MATCH(MONTH(HB$3),КЗ!$1:$1,0)),""),0)</f>
        <v>0</v>
      </c>
      <c r="HC43" s="551" cm="1">
        <f t="array" aca="1" ref="HC43" ca="1">IFERROR(IF(AND(НачЦ_ИнвП_Дата&lt;=HC$3,КИнвП_Дата&gt;HC$3),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*INDEX(Коэф.закупка_год_огурец[],MATCH($A43,Коэф.закупка_год_огурец[1],0),MATCH(MONTH(HC$3),КЗ!$1:$1,0)),""),0)</f>
        <v>141.92237500000002</v>
      </c>
      <c r="HD43" s="551" cm="1">
        <f t="array" aca="1" ref="HD43" ca="1">IFERROR(IF(AND(НачЦ_ИнвП_Дата&lt;=HD$3,КИнвП_Дата&gt;HD$3),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*INDEX(Коэф.закупка_год_огурец[],MATCH($A43,Коэф.закупка_год_огурец[1],0),MATCH(MONTH(HD$3),КЗ!$1:$1,0)),""),0)</f>
        <v>0</v>
      </c>
      <c r="HE43" s="551" cm="1">
        <f t="array" aca="1" ref="HE43" ca="1">IFERROR(IF(AND(НачЦ_ИнвП_Дата&lt;=HE$3,КИнвП_Дата&gt;HE$3),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*INDEX(Коэф.закупка_год_огурец[],MATCH($A43,Коэф.закупка_год_огурец[1],0),MATCH(MONTH(HE$3),КЗ!$1:$1,0)),""),0)</f>
        <v>0</v>
      </c>
      <c r="HF43" s="551" cm="1">
        <f t="array" aca="1" ref="HF43" ca="1">IFERROR(IF(AND(НачЦ_ИнвП_Дата&lt;=HF$3,КИнвП_Дата&gt;HF$3),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*INDEX(Коэф.закупка_год_огурец[],MATCH($A43,Коэф.закупка_год_огурец[1],0),MATCH(MONTH(HF$3),КЗ!$1:$1,0)),""),0)</f>
        <v>141.92237500000002</v>
      </c>
      <c r="HG43" s="551" cm="1">
        <f t="array" aca="1" ref="HG43" ca="1">IFERROR(IF(AND(НачЦ_ИнвП_Дата&lt;=HG$3,КИнвП_Дата&gt;HG$3),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*INDEX(Коэф.закупка_год_огурец[],MATCH($A43,Коэф.закупка_год_огурец[1],0),MATCH(MONTH(HG$3),КЗ!$1:$1,0)),""),0)</f>
        <v>0</v>
      </c>
      <c r="HH43" s="551" cm="1">
        <f t="array" aca="1" ref="HH43" ca="1">IFERROR(IF(AND(НачЦ_ИнвП_Дата&lt;=HH$3,КИнвП_Дата&gt;HH$3),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*INDEX(Коэф.закупка_год_огурец[],MATCH($A43,Коэф.закупка_год_огурец[1],0),MATCH(MONTH(HH$3),КЗ!$1:$1,0)),""),0)</f>
        <v>0</v>
      </c>
      <c r="HI43" s="551" cm="1">
        <f t="array" aca="1" ref="HI43" ca="1">IFERROR(IF(AND(НачЦ_ИнвП_Дата&lt;=HI$3,КИнвП_Дата&gt;HI$3),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*INDEX(Коэф.закупка_год_огурец[],MATCH($A43,Коэф.закупка_год_огурец[1],0),MATCH(MONTH(HI$3),КЗ!$1:$1,0)),""),0)</f>
        <v>141.92237500000002</v>
      </c>
      <c r="HJ43" s="551" cm="1">
        <f t="array" aca="1" ref="HJ43" ca="1">IFERROR(IF(AND(НачЦ_ИнвП_Дата&lt;=HJ$3,КИнвП_Дата&gt;HJ$3),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*INDEX(Коэф.закупка_год_огурец[],MATCH($A43,Коэф.закупка_год_огурец[1],0),MATCH(MONTH(HJ$3),КЗ!$1:$1,0)),""),0)</f>
        <v>0</v>
      </c>
      <c r="HK43" s="551" cm="1">
        <f t="array" aca="1" ref="HK43" ca="1">IFERROR(IF(AND(НачЦ_ИнвП_Дата&lt;=HK$3,КИнвП_Дата&gt;HK$3),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*INDEX(Коэф.закупка_год_огурец[],MATCH($A43,Коэф.закупка_год_огурец[1],0),MATCH(MONTH(HK$3),КЗ!$1:$1,0)),""),0)</f>
        <v>0</v>
      </c>
      <c r="HL43" s="551" cm="1">
        <f t="array" aca="1" ref="HL43" ca="1">IFERROR(IF(AND(НачЦ_ИнвП_Дата&lt;=HL$3,КИнвП_Дата&gt;HL$3),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*INDEX(Коэф.закупка_год_огурец[],MATCH($A43,Коэф.закупка_год_огурец[1],0),MATCH(MONTH(HL$3),КЗ!$1:$1,0)),""),0)</f>
        <v>141.92237500000002</v>
      </c>
      <c r="HM43" s="551" cm="1">
        <f t="array" aca="1" ref="HM43" ca="1">IFERROR(IF(AND(НачЦ_ИнвП_Дата&lt;=HM$3,КИнвП_Дата&gt;HM$3),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*INDEX(Коэф.закупка_год_огурец[],MATCH($A43,Коэф.закупка_год_огурец[1],0),MATCH(MONTH(HM$3),КЗ!$1:$1,0)),""),0)</f>
        <v>0</v>
      </c>
      <c r="HN43" s="552">
        <f t="shared" ca="1" si="1415"/>
        <v>567.68950000000007</v>
      </c>
      <c r="HO43" s="551" cm="1">
        <f t="array" aca="1" ref="HO43" ca="1">IFERROR(IF(AND(НачЦ_ИнвП_Дата&lt;=HO$3,КИнвП_Дата&gt;HO$3),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*INDEX(Коэф.закупка_год_огурец[],MATCH($A43,Коэф.закупка_год_огурец[1],0),MATCH(MONTH(HO$3),КЗ!$1:$1,0)),""),0)</f>
        <v>0</v>
      </c>
      <c r="HP43" s="551" cm="1">
        <f t="array" aca="1" ref="HP43" ca="1">IFERROR(IF(AND(НачЦ_ИнвП_Дата&lt;=HP$3,КИнвП_Дата&gt;HP$3),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*INDEX(Коэф.закупка_год_огурец[],MATCH($A43,Коэф.закупка_год_огурец[1],0),MATCH(MONTH(HP$3),КЗ!$1:$1,0)),""),0)</f>
        <v>141.92237500000002</v>
      </c>
      <c r="HQ43" s="551" cm="1">
        <f t="array" aca="1" ref="HQ43" ca="1">IFERROR(IF(AND(НачЦ_ИнвП_Дата&lt;=HQ$3,КИнвП_Дата&gt;HQ$3),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*INDEX(Коэф.закупка_год_огурец[],MATCH($A43,Коэф.закупка_год_огурец[1],0),MATCH(MONTH(HQ$3),КЗ!$1:$1,0)),""),0)</f>
        <v>0</v>
      </c>
      <c r="HR43" s="551" cm="1">
        <f t="array" aca="1" ref="HR43" ca="1">IFERROR(IF(AND(НачЦ_ИнвП_Дата&lt;=HR$3,КИнвП_Дата&gt;HR$3),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*INDEX(Коэф.закупка_год_огурец[],MATCH($A43,Коэф.закупка_год_огурец[1],0),MATCH(MONTH(HR$3),КЗ!$1:$1,0)),""),0)</f>
        <v>0</v>
      </c>
      <c r="HS43" s="551" cm="1">
        <f t="array" aca="1" ref="HS43" ca="1">IFERROR(IF(AND(НачЦ_ИнвП_Дата&lt;=HS$3,КИнвП_Дата&gt;HS$3),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*INDEX(Коэф.закупка_год_огурец[],MATCH($A43,Коэф.закупка_год_огурец[1],0),MATCH(MONTH(HS$3),КЗ!$1:$1,0)),""),0)</f>
        <v>141.92237500000002</v>
      </c>
      <c r="HT43" s="551" cm="1">
        <f t="array" aca="1" ref="HT43" ca="1">IFERROR(IF(AND(НачЦ_ИнвП_Дата&lt;=HT$3,КИнвП_Дата&gt;HT$3),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*INDEX(Коэф.закупка_год_огурец[],MATCH($A43,Коэф.закупка_год_огурец[1],0),MATCH(MONTH(HT$3),КЗ!$1:$1,0)),""),0)</f>
        <v>0</v>
      </c>
      <c r="HU43" s="551" cm="1">
        <f t="array" aca="1" ref="HU43" ca="1">IFERROR(IF(AND(НачЦ_ИнвП_Дата&lt;=HU$3,КИнвП_Дата&gt;HU$3),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*INDEX(Коэф.закупка_год_огурец[],MATCH($A43,Коэф.закупка_год_огурец[1],0),MATCH(MONTH(HU$3),КЗ!$1:$1,0)),""),0)</f>
        <v>0</v>
      </c>
      <c r="HV43" s="551" cm="1">
        <f t="array" aca="1" ref="HV43" ca="1">IFERROR(IF(AND(НачЦ_ИнвП_Дата&lt;=HV$3,КИнвП_Дата&gt;HV$3),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*INDEX(Коэф.закупка_год_огурец[],MATCH($A43,Коэф.закупка_год_огурец[1],0),MATCH(MONTH(HV$3),КЗ!$1:$1,0)),""),0)</f>
        <v>141.92237500000002</v>
      </c>
      <c r="HW43" s="551" cm="1">
        <f t="array" aca="1" ref="HW43" ca="1">IFERROR(IF(AND(НачЦ_ИнвП_Дата&lt;=HW$3,КИнвП_Дата&gt;HW$3),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*INDEX(Коэф.закупка_год_огурец[],MATCH($A43,Коэф.закупка_год_огурец[1],0),MATCH(MONTH(HW$3),КЗ!$1:$1,0)),""),0)</f>
        <v>0</v>
      </c>
      <c r="HX43" s="551" cm="1">
        <f t="array" aca="1" ref="HX43" ca="1">IFERROR(IF(AND(НачЦ_ИнвП_Дата&lt;=HX$3,КИнвП_Дата&gt;HX$3),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*INDEX(Коэф.закупка_год_огурец[],MATCH($A43,Коэф.закупка_год_огурец[1],0),MATCH(MONTH(HX$3),КЗ!$1:$1,0)),""),0)</f>
        <v>0</v>
      </c>
      <c r="HY43" s="551" cm="1">
        <f t="array" aca="1" ref="HY43" ca="1">IFERROR(IF(AND(НачЦ_ИнвП_Дата&lt;=HY$3,КИнвП_Дата&gt;HY$3),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*INDEX(Коэф.закупка_год_огурец[],MATCH($A43,Коэф.закупка_год_огурец[1],0),MATCH(MONTH(HY$3),КЗ!$1:$1,0)),""),0)</f>
        <v>141.92237500000002</v>
      </c>
      <c r="HZ43" s="551" cm="1">
        <f t="array" aca="1" ref="HZ43" ca="1">IFERROR(IF(AND(НачЦ_ИнвП_Дата&lt;=HZ$3,КИнвП_Дата&gt;HZ$3),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*INDEX(Коэф.закупка_год_огурец[],MATCH($A43,Коэф.закупка_год_огурец[1],0),MATCH(MONTH(HZ$3),КЗ!$1:$1,0)),""),0)</f>
        <v>0</v>
      </c>
      <c r="IA43" s="552">
        <f t="shared" ca="1" si="1417"/>
        <v>567.68950000000007</v>
      </c>
      <c r="IB43" s="551" cm="1">
        <f t="array" aca="1" ref="IB43" ca="1">IFERROR(IF(AND(НачЦ_ИнвП_Дата&lt;=IB$3,КИнвП_Дата&gt;IB$3),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*INDEX(Коэф.закупка_год_огурец[],MATCH($A43,Коэф.закупка_год_огурец[1],0),MATCH(MONTH(IB$3),КЗ!$1:$1,0)),""),0)</f>
        <v>0</v>
      </c>
      <c r="IC43" s="551" cm="1">
        <f t="array" aca="1" ref="IC43" ca="1">IFERROR(IF(AND(НачЦ_ИнвП_Дата&lt;=IC$3,КИнвП_Дата&gt;IC$3),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*INDEX(Коэф.закупка_год_огурец[],MATCH($A43,Коэф.закупка_год_огурец[1],0),MATCH(MONTH(IC$3),КЗ!$1:$1,0)),""),0)</f>
        <v>141.92237500000002</v>
      </c>
      <c r="ID43" s="551" cm="1">
        <f t="array" aca="1" ref="ID43" ca="1">IFERROR(IF(AND(НачЦ_ИнвП_Дата&lt;=ID$3,КИнвП_Дата&gt;ID$3),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*INDEX(Коэф.закупка_год_огурец[],MATCH($A43,Коэф.закупка_год_огурец[1],0),MATCH(MONTH(ID$3),КЗ!$1:$1,0)),""),0)</f>
        <v>0</v>
      </c>
      <c r="IE43" s="551" cm="1">
        <f t="array" aca="1" ref="IE43" ca="1">IFERROR(IF(AND(НачЦ_ИнвП_Дата&lt;=IE$3,КИнвП_Дата&gt;IE$3),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*INDEX(Коэф.закупка_год_огурец[],MATCH($A43,Коэф.закупка_год_огурец[1],0),MATCH(MONTH(IE$3),КЗ!$1:$1,0)),""),0)</f>
        <v>0</v>
      </c>
      <c r="IF43" s="551" cm="1">
        <f t="array" aca="1" ref="IF43" ca="1">IFERROR(IF(AND(НачЦ_ИнвП_Дата&lt;=IF$3,КИнвП_Дата&gt;IF$3),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*INDEX(Коэф.закупка_год_огурец[],MATCH($A43,Коэф.закупка_год_огурец[1],0),MATCH(MONTH(IF$3),КЗ!$1:$1,0)),""),0)</f>
        <v>141.92237500000002</v>
      </c>
      <c r="IG43" s="551" cm="1">
        <f t="array" aca="1" ref="IG43" ca="1">IFERROR(IF(AND(НачЦ_ИнвП_Дата&lt;=IG$3,КИнвП_Дата&gt;IG$3),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*INDEX(Коэф.закупка_год_огурец[],MATCH($A43,Коэф.закупка_год_огурец[1],0),MATCH(MONTH(IG$3),КЗ!$1:$1,0)),""),0)</f>
        <v>0</v>
      </c>
      <c r="IH43" s="551" cm="1">
        <f t="array" aca="1" ref="IH43" ca="1">IFERROR(IF(AND(НачЦ_ИнвП_Дата&lt;=IH$3,КИнвП_Дата&gt;IH$3),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*INDEX(Коэф.закупка_год_огурец[],MATCH($A43,Коэф.закупка_год_огурец[1],0),MATCH(MONTH(IH$3),КЗ!$1:$1,0)),""),0)</f>
        <v>0</v>
      </c>
      <c r="II43" s="551" cm="1">
        <f t="array" aca="1" ref="II43" ca="1">IFERROR(IF(AND(НачЦ_ИнвП_Дата&lt;=II$3,КИнвП_Дата&gt;II$3),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*INDEX(Коэф.закупка_год_огурец[],MATCH($A43,Коэф.закупка_год_огурец[1],0),MATCH(MONTH(II$3),КЗ!$1:$1,0)),""),0)</f>
        <v>141.92237500000002</v>
      </c>
      <c r="IJ43" s="551" cm="1">
        <f t="array" aca="1" ref="IJ43" ca="1">IFERROR(IF(AND(НачЦ_ИнвП_Дата&lt;=IJ$3,КИнвП_Дата&gt;IJ$3),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*INDEX(Коэф.закупка_год_огурец[],MATCH($A43,Коэф.закупка_год_огурец[1],0),MATCH(MONTH(IJ$3),КЗ!$1:$1,0)),""),0)</f>
        <v>0</v>
      </c>
      <c r="IK43" s="551" cm="1">
        <f t="array" aca="1" ref="IK43" ca="1">IFERROR(IF(AND(НачЦ_ИнвП_Дата&lt;=IK$3,КИнвП_Дата&gt;IK$3),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*INDEX(Коэф.закупка_год_огурец[],MATCH($A43,Коэф.закупка_год_огурец[1],0),MATCH(MONTH(IK$3),КЗ!$1:$1,0)),""),0)</f>
        <v>0</v>
      </c>
      <c r="IL43" s="551" cm="1">
        <f t="array" aca="1" ref="IL43" ca="1">IFERROR(IF(AND(НачЦ_ИнвП_Дата&lt;=IL$3,КИнвП_Дата&gt;IL$3),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*INDEX(Коэф.закупка_год_огурец[],MATCH($A43,Коэф.закупка_год_огурец[1],0),MATCH(MONTH(IL$3),КЗ!$1:$1,0)),""),0)</f>
        <v>141.92237500000002</v>
      </c>
      <c r="IM43" s="551" cm="1">
        <f t="array" aca="1" ref="IM43" ca="1">IFERROR(IF(AND(НачЦ_ИнвП_Дата&lt;=IM$3,КИнвП_Дата&gt;IM$3),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*INDEX(Коэф.закупка_год_огурец[],MATCH($A43,Коэф.закупка_год_огурец[1],0),MATCH(MONTH(IM$3),КЗ!$1:$1,0)),""),0)</f>
        <v>0</v>
      </c>
      <c r="IN43" s="552">
        <f t="shared" ca="1" si="1419"/>
        <v>567.68950000000007</v>
      </c>
      <c r="IO43" s="551" cm="1">
        <f t="array" aca="1" ref="IO43" ca="1">IFERROR(IF(AND(НачЦ_ИнвП_Дата&lt;=IO$3,КИнвП_Дата&gt;IO$3),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*INDEX(Коэф.закупка_год_огурец[],MATCH($A43,Коэф.закупка_год_огурец[1],0),MATCH(MONTH(IO$3),КЗ!$1:$1,0)),""),0)</f>
        <v>0</v>
      </c>
      <c r="IP43" s="551" cm="1">
        <f t="array" aca="1" ref="IP43" ca="1">IFERROR(IF(AND(НачЦ_ИнвП_Дата&lt;=IP$3,КИнвП_Дата&gt;IP$3),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*INDEX(Коэф.закупка_год_огурец[],MATCH($A43,Коэф.закупка_год_огурец[1],0),MATCH(MONTH(IP$3),КЗ!$1:$1,0)),""),0)</f>
        <v>141.92237500000002</v>
      </c>
      <c r="IQ43" s="551" cm="1">
        <f t="array" aca="1" ref="IQ43" ca="1">IFERROR(IF(AND(НачЦ_ИнвП_Дата&lt;=IQ$3,КИнвП_Дата&gt;IQ$3),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*INDEX(Коэф.закупка_год_огурец[],MATCH($A43,Коэф.закупка_год_огурец[1],0),MATCH(MONTH(IQ$3),КЗ!$1:$1,0)),""),0)</f>
        <v>0</v>
      </c>
      <c r="IR43" s="551" cm="1">
        <f t="array" aca="1" ref="IR43" ca="1">IFERROR(IF(AND(НачЦ_ИнвП_Дата&lt;=IR$3,КИнвП_Дата&gt;IR$3),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*INDEX(Коэф.закупка_год_огурец[],MATCH($A43,Коэф.закупка_год_огурец[1],0),MATCH(MONTH(IR$3),КЗ!$1:$1,0)),""),0)</f>
        <v>0</v>
      </c>
      <c r="IS43" s="551" cm="1">
        <f t="array" aca="1" ref="IS43" ca="1">IFERROR(IF(AND(НачЦ_ИнвП_Дата&lt;=IS$3,КИнвП_Дата&gt;IS$3),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*INDEX(Коэф.закупка_год_огурец[],MATCH($A43,Коэф.закупка_год_огурец[1],0),MATCH(MONTH(IS$3),КЗ!$1:$1,0)),""),0)</f>
        <v>141.92237500000002</v>
      </c>
      <c r="IT43" s="551" cm="1">
        <f t="array" aca="1" ref="IT43" ca="1">IFERROR(IF(AND(НачЦ_ИнвП_Дата&lt;=IT$3,КИнвП_Дата&gt;IT$3),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*INDEX(Коэф.закупка_год_огурец[],MATCH($A43,Коэф.закупка_год_огурец[1],0),MATCH(MONTH(IT$3),КЗ!$1:$1,0)),""),0)</f>
        <v>0</v>
      </c>
      <c r="IU43" s="551" cm="1">
        <f t="array" aca="1" ref="IU43" ca="1">IFERROR(IF(AND(НачЦ_ИнвП_Дата&lt;=IU$3,КИнвП_Дата&gt;IU$3),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*INDEX(Коэф.закупка_год_огурец[],MATCH($A43,Коэф.закупка_год_огурец[1],0),MATCH(MONTH(IU$3),КЗ!$1:$1,0)),""),0)</f>
        <v>0</v>
      </c>
      <c r="IV43" s="551" cm="1">
        <f t="array" aca="1" ref="IV43" ca="1">IFERROR(IF(AND(НачЦ_ИнвП_Дата&lt;=IV$3,КИнвП_Дата&gt;IV$3),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*INDEX(Коэф.закупка_год_огурец[],MATCH($A43,Коэф.закупка_год_огурец[1],0),MATCH(MONTH(IV$3),КЗ!$1:$1,0)),""),0)</f>
        <v>141.92237500000002</v>
      </c>
      <c r="IW43" s="551" cm="1">
        <f t="array" aca="1" ref="IW43" ca="1">IFERROR(IF(AND(НачЦ_ИнвП_Дата&lt;=IW$3,КИнвП_Дата&gt;IW$3),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*INDEX(Коэф.закупка_год_огурец[],MATCH($A43,Коэф.закупка_год_огурец[1],0),MATCH(MONTH(IW$3),КЗ!$1:$1,0)),""),0)</f>
        <v>0</v>
      </c>
      <c r="IX43" s="551" cm="1">
        <f t="array" aca="1" ref="IX43" ca="1">IFERROR(IF(AND(НачЦ_ИнвП_Дата&lt;=IX$3,КИнвП_Дата&gt;IX$3),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*INDEX(Коэф.закупка_год_огурец[],MATCH($A43,Коэф.закупка_год_огурец[1],0),MATCH(MONTH(IX$3),КЗ!$1:$1,0)),""),0)</f>
        <v>0</v>
      </c>
      <c r="IY43" s="551" cm="1">
        <f t="array" aca="1" ref="IY43" ca="1">IFERROR(IF(AND(НачЦ_ИнвП_Дата&lt;=IY$3,КИнвП_Дата&gt;IY$3),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*INDEX(Коэф.закупка_год_огурец[],MATCH($A43,Коэф.закупка_год_огурец[1],0),MATCH(MONTH(IY$3),КЗ!$1:$1,0)),""),0)</f>
        <v>141.92237500000002</v>
      </c>
      <c r="IZ43" s="551" cm="1">
        <f t="array" aca="1" ref="IZ43" ca="1">IFERROR(IF(AND(НачЦ_ИнвП_Дата&lt;=IZ$3,КИнвП_Дата&gt;IZ$3),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*INDEX(Коэф.закупка_год_огурец[],MATCH($A43,Коэф.закупка_год_огурец[1],0),MATCH(MONTH(IZ$3),КЗ!$1:$1,0)),""),0)</f>
        <v>0</v>
      </c>
      <c r="JA43" s="552">
        <f t="shared" ca="1" si="1421"/>
        <v>567.68950000000007</v>
      </c>
      <c r="JB43" s="551" cm="1">
        <f t="array" aca="1" ref="JB43" ca="1">IFERROR(IF(AND(НачЦ_ИнвП_Дата&lt;=JB$3,КИнвП_Дата&gt;JB$3),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*INDEX(Коэф.закупка_год_огурец[],MATCH($A43,Коэф.закупка_год_огурец[1],0),MATCH(MONTH(JB$3),КЗ!$1:$1,0)),""),0)</f>
        <v>0</v>
      </c>
      <c r="JC43" s="551" cm="1">
        <f t="array" aca="1" ref="JC43" ca="1">IFERROR(IF(AND(НачЦ_ИнвП_Дата&lt;=JC$3,КИнвП_Дата&gt;JC$3),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*INDEX(Коэф.закупка_год_огурец[],MATCH($A43,Коэф.закупка_год_огурец[1],0),MATCH(MONTH(JC$3),КЗ!$1:$1,0)),""),0)</f>
        <v>141.92237500000002</v>
      </c>
      <c r="JD43" s="551" cm="1">
        <f t="array" aca="1" ref="JD43" ca="1">IFERROR(IF(AND(НачЦ_ИнвП_Дата&lt;=JD$3,КИнвП_Дата&gt;JD$3),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*INDEX(Коэф.закупка_год_огурец[],MATCH($A43,Коэф.закупка_год_огурец[1],0),MATCH(MONTH(JD$3),КЗ!$1:$1,0)),""),0)</f>
        <v>0</v>
      </c>
      <c r="JE43" s="551" cm="1">
        <f t="array" aca="1" ref="JE43" ca="1">IFERROR(IF(AND(НачЦ_ИнвП_Дата&lt;=JE$3,КИнвП_Дата&gt;JE$3),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*INDEX(Коэф.закупка_год_огурец[],MATCH($A43,Коэф.закупка_год_огурец[1],0),MATCH(MONTH(JE$3),КЗ!$1:$1,0)),""),0)</f>
        <v>0</v>
      </c>
      <c r="JF43" s="551" cm="1">
        <f t="array" aca="1" ref="JF43" ca="1">IFERROR(IF(AND(НачЦ_ИнвП_Дата&lt;=JF$3,КИнвП_Дата&gt;JF$3),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*INDEX(Коэф.закупка_год_огурец[],MATCH($A43,Коэф.закупка_год_огурец[1],0),MATCH(MONTH(JF$3),КЗ!$1:$1,0)),""),0)</f>
        <v>141.92237500000002</v>
      </c>
      <c r="JG43" s="551" cm="1">
        <f t="array" aca="1" ref="JG43" ca="1">IFERROR(IF(AND(НачЦ_ИнвП_Дата&lt;=JG$3,КИнвП_Дата&gt;JG$3),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*INDEX(Коэф.закупка_год_огурец[],MATCH($A43,Коэф.закупка_год_огурец[1],0),MATCH(MONTH(JG$3),КЗ!$1:$1,0)),""),0)</f>
        <v>0</v>
      </c>
      <c r="JH43" s="551" cm="1">
        <f t="array" aca="1" ref="JH43" ca="1">IFERROR(IF(AND(НачЦ_ИнвП_Дата&lt;=JH$3,КИнвП_Дата&gt;JH$3),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*INDEX(Коэф.закупка_год_огурец[],MATCH($A43,Коэф.закупка_год_огурец[1],0),MATCH(MONTH(JH$3),КЗ!$1:$1,0)),""),0)</f>
        <v>0</v>
      </c>
      <c r="JI43" s="551" cm="1">
        <f t="array" aca="1" ref="JI43" ca="1">IFERROR(IF(AND(НачЦ_ИнвП_Дата&lt;=JI$3,КИнвП_Дата&gt;JI$3),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*INDEX(Коэф.закупка_год_огурец[],MATCH($A43,Коэф.закупка_год_огурец[1],0),MATCH(MONTH(JI$3),КЗ!$1:$1,0)),""),0)</f>
        <v>141.92237500000002</v>
      </c>
      <c r="JJ43" s="551" cm="1">
        <f t="array" aca="1" ref="JJ43" ca="1">IFERROR(IF(AND(НачЦ_ИнвП_Дата&lt;=JJ$3,КИнвП_Дата&gt;JJ$3),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*INDEX(Коэф.закупка_год_огурец[],MATCH($A43,Коэф.закупка_год_огурец[1],0),MATCH(MONTH(JJ$3),КЗ!$1:$1,0)),""),0)</f>
        <v>0</v>
      </c>
      <c r="JK43" s="551" cm="1">
        <f t="array" aca="1" ref="JK43" ca="1">IFERROR(IF(AND(НачЦ_ИнвП_Дата&lt;=JK$3,КИнвП_Дата&gt;JK$3),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*INDEX(Коэф.закупка_год_огурец[],MATCH($A43,Коэф.закупка_год_огурец[1],0),MATCH(MONTH(JK$3),КЗ!$1:$1,0)),""),0)</f>
        <v>0</v>
      </c>
      <c r="JL43" s="551" cm="1">
        <f t="array" aca="1" ref="JL43" ca="1">IFERROR(IF(AND(НачЦ_ИнвП_Дата&lt;=JL$3,КИнвП_Дата&gt;JL$3),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*INDEX(Коэф.закупка_год_огурец[],MATCH($A43,Коэф.закупка_год_огурец[1],0),MATCH(MONTH(JL$3),КЗ!$1:$1,0)),""),0)</f>
        <v>141.92237500000002</v>
      </c>
      <c r="JM43" s="551" cm="1">
        <f t="array" aca="1" ref="JM43" ca="1">IFERROR(IF(AND(НачЦ_ИнвП_Дата&lt;=JM$3,КИнвП_Дата&gt;JM$3),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*INDEX(Коэф.закупка_год_огурец[],MATCH($A43,Коэф.закупка_год_огурец[1],0),MATCH(MONTH(JM$3),КЗ!$1:$1,0)),""),0)</f>
        <v>0</v>
      </c>
      <c r="JN43" s="552">
        <f t="shared" ca="1" si="1423"/>
        <v>567.68950000000007</v>
      </c>
      <c r="JO43" s="551" cm="1">
        <f t="array" aca="1" ref="JO43" ca="1">IFERROR(IF(AND(НачЦ_ИнвП_Дата&lt;=JO$3,КИнвП_Дата&gt;JO$3),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*INDEX(Коэф.закупка_год_огурец[],MATCH($A43,Коэф.закупка_год_огурец[1],0),MATCH(MONTH(JO$3),КЗ!$1:$1,0)),""),0)</f>
        <v>0</v>
      </c>
      <c r="JP43" s="551" cm="1">
        <f t="array" aca="1" ref="JP43" ca="1">IFERROR(IF(AND(НачЦ_ИнвП_Дата&lt;=JP$3,КИнвП_Дата&gt;JP$3),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*INDEX(Коэф.закупка_год_огурец[],MATCH($A43,Коэф.закупка_год_огурец[1],0),MATCH(MONTH(JP$3),КЗ!$1:$1,0)),""),0)</f>
        <v>141.92237500000002</v>
      </c>
      <c r="JQ43" s="551" cm="1">
        <f t="array" aca="1" ref="JQ43" ca="1">IFERROR(IF(AND(НачЦ_ИнвП_Дата&lt;=JQ$3,КИнвП_Дата&gt;JQ$3),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*INDEX(Коэф.закупка_год_огурец[],MATCH($A43,Коэф.закупка_год_огурец[1],0),MATCH(MONTH(JQ$3),КЗ!$1:$1,0)),""),0)</f>
        <v>0</v>
      </c>
      <c r="JR43" s="551" cm="1">
        <f t="array" aca="1" ref="JR43" ca="1">IFERROR(IF(AND(НачЦ_ИнвП_Дата&lt;=JR$3,КИнвП_Дата&gt;JR$3),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*INDEX(Коэф.закупка_год_огурец[],MATCH($A43,Коэф.закупка_год_огурец[1],0),MATCH(MONTH(JR$3),КЗ!$1:$1,0)),""),0)</f>
        <v>0</v>
      </c>
      <c r="JS43" s="551" cm="1">
        <f t="array" aca="1" ref="JS43" ca="1">IFERROR(IF(AND(НачЦ_ИнвП_Дата&lt;=JS$3,КИнвП_Дата&gt;JS$3),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*INDEX(Коэф.закупка_год_огурец[],MATCH($A43,Коэф.закупка_год_огурец[1],0),MATCH(MONTH(JS$3),КЗ!$1:$1,0)),""),0)</f>
        <v>141.92237500000002</v>
      </c>
      <c r="JT43" s="551" cm="1">
        <f t="array" aca="1" ref="JT43" ca="1">IFERROR(IF(AND(НачЦ_ИнвП_Дата&lt;=JT$3,КИнвП_Дата&gt;JT$3),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*INDEX(Коэф.закупка_год_огурец[],MATCH($A43,Коэф.закупка_год_огурец[1],0),MATCH(MONTH(JT$3),КЗ!$1:$1,0)),""),0)</f>
        <v>0</v>
      </c>
      <c r="JU43" s="551" cm="1">
        <f t="array" aca="1" ref="JU43" ca="1">IFERROR(IF(AND(НачЦ_ИнвП_Дата&lt;=JU$3,КИнвП_Дата&gt;JU$3),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*INDEX(Коэф.закупка_год_огурец[],MATCH($A43,Коэф.закупка_год_огурец[1],0),MATCH(MONTH(JU$3),КЗ!$1:$1,0)),""),0)</f>
        <v>0</v>
      </c>
      <c r="JV43" s="551" cm="1">
        <f t="array" aca="1" ref="JV43" ca="1">IFERROR(IF(AND(НачЦ_ИнвП_Дата&lt;=JV$3,КИнвП_Дата&gt;JV$3),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*INDEX(Коэф.закупка_год_огурец[],MATCH($A43,Коэф.закупка_год_огурец[1],0),MATCH(MONTH(JV$3),КЗ!$1:$1,0)),""),0)</f>
        <v>141.92237500000002</v>
      </c>
      <c r="JW43" s="551" cm="1">
        <f t="array" aca="1" ref="JW43" ca="1">IFERROR(IF(AND(НачЦ_ИнвП_Дата&lt;=JW$3,КИнвП_Дата&gt;JW$3),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*INDEX(Коэф.закупка_год_огурец[],MATCH($A43,Коэф.закупка_год_огурец[1],0),MATCH(MONTH(JW$3),КЗ!$1:$1,0)),""),0)</f>
        <v>0</v>
      </c>
      <c r="JX43" s="551" cm="1">
        <f t="array" aca="1" ref="JX43" ca="1">IFERROR(IF(AND(НачЦ_ИнвП_Дата&lt;=JX$3,КИнвП_Дата&gt;JX$3),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*INDEX(Коэф.закупка_год_огурец[],MATCH($A43,Коэф.закупка_год_огурец[1],0),MATCH(MONTH(JX$3),КЗ!$1:$1,0)),""),0)</f>
        <v>0</v>
      </c>
      <c r="JY43" s="551" cm="1">
        <f t="array" aca="1" ref="JY43" ca="1">IFERROR(IF(AND(НачЦ_ИнвП_Дата&lt;=JY$3,КИнвП_Дата&gt;JY$3),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*INDEX(Коэф.закупка_год_огурец[],MATCH($A43,Коэф.закупка_год_огурец[1],0),MATCH(MONTH(JY$3),КЗ!$1:$1,0)),""),0)</f>
        <v>141.92237500000002</v>
      </c>
      <c r="JZ43" s="551" cm="1">
        <f t="array" aca="1" ref="JZ43" ca="1">IFERROR(IF(AND(НачЦ_ИнвП_Дата&lt;=JZ$3,КИнвП_Дата&gt;JZ$3),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*INDEX(Коэф.закупка_год_огурец[],MATCH($A43,Коэф.закупка_год_огурец[1],0),MATCH(MONTH(JZ$3),КЗ!$1:$1,0)),""),0)</f>
        <v>0</v>
      </c>
      <c r="KA43" s="552">
        <f t="shared" ca="1" si="1425"/>
        <v>567.68950000000007</v>
      </c>
      <c r="KB43" s="551" cm="1">
        <f t="array" aca="1" ref="KB43" ca="1">IFERROR(IF(AND(НачЦ_ИнвП_Дата&lt;=KB$3,КИнвП_Дата&gt;KB$3),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*INDEX(Коэф.закупка_год_огурец[],MATCH($A43,Коэф.закупка_год_огурец[1],0),MATCH(MONTH(KB$3),КЗ!$1:$1,0)),""),0)</f>
        <v>0</v>
      </c>
      <c r="KC43" s="551" cm="1">
        <f t="array" aca="1" ref="KC43" ca="1">IFERROR(IF(AND(НачЦ_ИнвП_Дата&lt;=KC$3,КИнвП_Дата&gt;KC$3),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*INDEX(Коэф.закупка_год_огурец[],MATCH($A43,Коэф.закупка_год_огурец[1],0),MATCH(MONTH(KC$3),КЗ!$1:$1,0)),""),0)</f>
        <v>141.92237500000002</v>
      </c>
      <c r="KD43" s="551" cm="1">
        <f t="array" aca="1" ref="KD43" ca="1">IFERROR(IF(AND(НачЦ_ИнвП_Дата&lt;=KD$3,КИнвП_Дата&gt;KD$3),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*INDEX(Коэф.закупка_год_огурец[],MATCH($A43,Коэф.закупка_год_огурец[1],0),MATCH(MONTH(KD$3),КЗ!$1:$1,0)),""),0)</f>
        <v>0</v>
      </c>
      <c r="KE43" s="551" cm="1">
        <f t="array" aca="1" ref="KE43" ca="1">IFERROR(IF(AND(НачЦ_ИнвП_Дата&lt;=KE$3,КИнвП_Дата&gt;KE$3),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*INDEX(Коэф.закупка_год_огурец[],MATCH($A43,Коэф.закупка_год_огурец[1],0),MATCH(MONTH(KE$3),КЗ!$1:$1,0)),""),0)</f>
        <v>0</v>
      </c>
      <c r="KF43" s="551" cm="1">
        <f t="array" aca="1" ref="KF43" ca="1">IFERROR(IF(AND(НачЦ_ИнвП_Дата&lt;=KF$3,КИнвП_Дата&gt;KF$3),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*INDEX(Коэф.закупка_год_огурец[],MATCH($A43,Коэф.закупка_год_огурец[1],0),MATCH(MONTH(KF$3),КЗ!$1:$1,0)),""),0)</f>
        <v>141.92237500000002</v>
      </c>
      <c r="KG43" s="551" cm="1">
        <f t="array" aca="1" ref="KG43" ca="1">IFERROR(IF(AND(НачЦ_ИнвП_Дата&lt;=KG$3,КИнвП_Дата&gt;KG$3),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*INDEX(Коэф.закупка_год_огурец[],MATCH($A43,Коэф.закупка_год_огурец[1],0),MATCH(MONTH(KG$3),КЗ!$1:$1,0)),""),0)</f>
        <v>0</v>
      </c>
      <c r="KH43" s="551" cm="1">
        <f t="array" aca="1" ref="KH43" ca="1">IFERROR(IF(AND(НачЦ_ИнвП_Дата&lt;=KH$3,КИнвП_Дата&gt;KH$3),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*INDEX(Коэф.закупка_год_огурец[],MATCH($A43,Коэф.закупка_год_огурец[1],0),MATCH(MONTH(KH$3),КЗ!$1:$1,0)),""),0)</f>
        <v>0</v>
      </c>
      <c r="KI43" s="551" cm="1">
        <f t="array" aca="1" ref="KI43" ca="1">IFERROR(IF(AND(НачЦ_ИнвП_Дата&lt;=KI$3,КИнвП_Дата&gt;KI$3),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*INDEX(Коэф.закупка_год_огурец[],MATCH($A43,Коэф.закупка_год_огурец[1],0),MATCH(MONTH(KI$3),КЗ!$1:$1,0)),""),0)</f>
        <v>141.92237500000002</v>
      </c>
      <c r="KJ43" s="551" cm="1">
        <f t="array" aca="1" ref="KJ43" ca="1">IFERROR(IF(AND(НачЦ_ИнвП_Дата&lt;=KJ$3,КИнвП_Дата&gt;KJ$3),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*INDEX(Коэф.закупка_год_огурец[],MATCH($A43,Коэф.закупка_год_огурец[1],0),MATCH(MONTH(KJ$3),КЗ!$1:$1,0)),""),0)</f>
        <v>0</v>
      </c>
      <c r="KK43" s="551" cm="1">
        <f t="array" aca="1" ref="KK43" ca="1">IFERROR(IF(AND(НачЦ_ИнвП_Дата&lt;=KK$3,КИнвП_Дата&gt;KK$3),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*INDEX(Коэф.закупка_год_огурец[],MATCH($A43,Коэф.закупка_год_огурец[1],0),MATCH(MONTH(KK$3),КЗ!$1:$1,0)),""),0)</f>
        <v>0</v>
      </c>
      <c r="KL43" s="551" cm="1">
        <f t="array" aca="1" ref="KL43" ca="1">IFERROR(IF(AND(НачЦ_ИнвП_Дата&lt;=KL$3,КИнвП_Дата&gt;KL$3),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*INDEX(Коэф.закупка_год_огурец[],MATCH($A43,Коэф.закупка_год_огурец[1],0),MATCH(MONTH(KL$3),КЗ!$1:$1,0)),""),0)</f>
        <v>141.92237500000002</v>
      </c>
      <c r="KM43" s="551" cm="1">
        <f t="array" aca="1" ref="KM43" ca="1">IFERROR(IF(AND(НачЦ_ИнвП_Дата&lt;=KM$3,КИнвП_Дата&gt;KM$3),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*INDEX(Коэф.закупка_год_огурец[],MATCH($A43,Коэф.закупка_год_огурец[1],0),MATCH(MONTH(KM$3),КЗ!$1:$1,0)),""),0)</f>
        <v>0</v>
      </c>
      <c r="KN43" s="552">
        <f t="shared" ca="1" si="1427"/>
        <v>567.68950000000007</v>
      </c>
      <c r="KO43" s="551" cm="1">
        <f t="array" aca="1" ref="KO43" ca="1">IFERROR(IF(AND(НачЦ_ИнвП_Дата&lt;=KO$3,КИнвП_Дата&gt;KO$3),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*INDEX(Коэф.закупка_год_огурец[],MATCH($A43,Коэф.закупка_год_огурец[1],0),MATCH(MONTH(KO$3),КЗ!$1:$1,0)),""),0)</f>
        <v>0</v>
      </c>
      <c r="KP43" s="551" cm="1">
        <f t="array" aca="1" ref="KP43" ca="1">IFERROR(IF(AND(НачЦ_ИнвП_Дата&lt;=KP$3,КИнвП_Дата&gt;KP$3),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*INDEX(Коэф.закупка_год_огурец[],MATCH($A43,Коэф.закупка_год_огурец[1],0),MATCH(MONTH(KP$3),КЗ!$1:$1,0)),""),0)</f>
        <v>141.92237500000002</v>
      </c>
      <c r="KQ43" s="551" cm="1">
        <f t="array" aca="1" ref="KQ43" ca="1">IFERROR(IF(AND(НачЦ_ИнвП_Дата&lt;=KQ$3,КИнвП_Дата&gt;KQ$3),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*INDEX(Коэф.закупка_год_огурец[],MATCH($A43,Коэф.закупка_год_огурец[1],0),MATCH(MONTH(KQ$3),КЗ!$1:$1,0)),""),0)</f>
        <v>0</v>
      </c>
      <c r="KR43" s="551" cm="1">
        <f t="array" aca="1" ref="KR43" ca="1">IFERROR(IF(AND(НачЦ_ИнвП_Дата&lt;=KR$3,КИнвП_Дата&gt;KR$3),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*INDEX(Коэф.закупка_год_огурец[],MATCH($A43,Коэф.закупка_год_огурец[1],0),MATCH(MONTH(KR$3),КЗ!$1:$1,0)),""),0)</f>
        <v>0</v>
      </c>
      <c r="KS43" s="551" cm="1">
        <f t="array" aca="1" ref="KS43" ca="1">IFERROR(IF(AND(НачЦ_ИнвП_Дата&lt;=KS$3,КИнвП_Дата&gt;KS$3),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*INDEX(Коэф.закупка_год_огурец[],MATCH($A43,Коэф.закупка_год_огурец[1],0),MATCH(MONTH(KS$3),КЗ!$1:$1,0)),""),0)</f>
        <v>141.92237500000002</v>
      </c>
      <c r="KT43" s="551" cm="1">
        <f t="array" aca="1" ref="KT43" ca="1">IFERROR(IF(AND(НачЦ_ИнвП_Дата&lt;=KT$3,КИнвП_Дата&gt;KT$3),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*INDEX(Коэф.закупка_год_огурец[],MATCH($A43,Коэф.закупка_год_огурец[1],0),MATCH(MONTH(KT$3),КЗ!$1:$1,0)),""),0)</f>
        <v>0</v>
      </c>
      <c r="KU43" s="551" cm="1">
        <f t="array" aca="1" ref="KU43" ca="1">IFERROR(IF(AND(НачЦ_ИнвП_Дата&lt;=KU$3,КИнвП_Дата&gt;KU$3),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*INDEX(Коэф.закупка_год_огурец[],MATCH($A43,Коэф.закупка_год_огурец[1],0),MATCH(MONTH(KU$3),КЗ!$1:$1,0)),""),0)</f>
        <v>0</v>
      </c>
      <c r="KV43" s="551" cm="1">
        <f t="array" aca="1" ref="KV43" ca="1">IFERROR(IF(AND(НачЦ_ИнвП_Дата&lt;=KV$3,КИнвП_Дата&gt;KV$3),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*INDEX(Коэф.закупка_год_огурец[],MATCH($A43,Коэф.закупка_год_огурец[1],0),MATCH(MONTH(KV$3),КЗ!$1:$1,0)),""),0)</f>
        <v>141.92237500000002</v>
      </c>
      <c r="KW43" s="551" cm="1">
        <f t="array" aca="1" ref="KW43" ca="1">IFERROR(IF(AND(НачЦ_ИнвП_Дата&lt;=KW$3,КИнвП_Дата&gt;KW$3),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*INDEX(Коэф.закупка_год_огурец[],MATCH($A43,Коэф.закупка_год_огурец[1],0),MATCH(MONTH(KW$3),КЗ!$1:$1,0)),""),0)</f>
        <v>0</v>
      </c>
      <c r="KX43" s="551" cm="1">
        <f t="array" aca="1" ref="KX43" ca="1">IFERROR(IF(AND(НачЦ_ИнвП_Дата&lt;=KX$3,КИнвП_Дата&gt;KX$3),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*INDEX(Коэф.закупка_год_огурец[],MATCH($A43,Коэф.закупка_год_огурец[1],0),MATCH(MONTH(KX$3),КЗ!$1:$1,0)),""),0)</f>
        <v>0</v>
      </c>
      <c r="KY43" s="551" cm="1">
        <f t="array" aca="1" ref="KY43" ca="1">IFERROR(IF(AND(НачЦ_ИнвП_Дата&lt;=KY$3,КИнвП_Дата&gt;KY$3),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*INDEX(Коэф.закупка_год_огурец[],MATCH($A43,Коэф.закупка_год_огурец[1],0),MATCH(MONTH(KY$3),КЗ!$1:$1,0)),""),0)</f>
        <v>141.92237500000002</v>
      </c>
      <c r="KZ43" s="551" cm="1">
        <f t="array" aca="1" ref="KZ43" ca="1">IFERROR(IF(AND(НачЦ_ИнвП_Дата&lt;=KZ$3,КИнвП_Дата&gt;KZ$3),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*INDEX(Коэф.закупка_год_огурец[],MATCH($A43,Коэф.закупка_год_огурец[1],0),MATCH(MONTH(KZ$3),КЗ!$1:$1,0)),""),0)</f>
        <v>0</v>
      </c>
      <c r="LA43" s="552">
        <f t="shared" ca="1" si="1429"/>
        <v>567.68950000000007</v>
      </c>
      <c r="LB43" s="551" cm="1">
        <f t="array" aca="1" ref="LB43" ca="1">IFERROR(IF(AND(НачЦ_ИнвП_Дата&lt;=LB$3,КИнвП_Дата&gt;LB$3),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*INDEX(Коэф.закупка_год_огурец[],MATCH($A43,Коэф.закупка_год_огурец[1],0),MATCH(MONTH(LB$3),КЗ!$1:$1,0)),""),0)</f>
        <v>0</v>
      </c>
      <c r="LC43" s="551" cm="1">
        <f t="array" aca="1" ref="LC43" ca="1">IFERROR(IF(AND(НачЦ_ИнвП_Дата&lt;=LC$3,КИнвП_Дата&gt;LC$3),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*INDEX(Коэф.закупка_год_огурец[],MATCH($A43,Коэф.закупка_год_огурец[1],0),MATCH(MONTH(LC$3),КЗ!$1:$1,0)),""),0)</f>
        <v>141.92237500000002</v>
      </c>
      <c r="LD43" s="551" cm="1">
        <f t="array" aca="1" ref="LD43" ca="1">IFERROR(IF(AND(НачЦ_ИнвП_Дата&lt;=LD$3,КИнвП_Дата&gt;LD$3),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*INDEX(Коэф.закупка_год_огурец[],MATCH($A43,Коэф.закупка_год_огурец[1],0),MATCH(MONTH(LD$3),КЗ!$1:$1,0)),""),0)</f>
        <v>0</v>
      </c>
      <c r="LE43" s="551" cm="1">
        <f t="array" aca="1" ref="LE43" ca="1">IFERROR(IF(AND(НачЦ_ИнвП_Дата&lt;=LE$3,КИнвП_Дата&gt;LE$3),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*INDEX(Коэф.закупка_год_огурец[],MATCH($A43,Коэф.закупка_год_огурец[1],0),MATCH(MONTH(LE$3),КЗ!$1:$1,0)),""),0)</f>
        <v>0</v>
      </c>
      <c r="LF43" s="551" cm="1">
        <f t="array" aca="1" ref="LF43" ca="1">IFERROR(IF(AND(НачЦ_ИнвП_Дата&lt;=LF$3,КИнвП_Дата&gt;LF$3),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*INDEX(Коэф.закупка_год_огурец[],MATCH($A43,Коэф.закупка_год_огурец[1],0),MATCH(MONTH(LF$3),КЗ!$1:$1,0)),""),0)</f>
        <v>141.92237500000002</v>
      </c>
      <c r="LG43" s="551" cm="1">
        <f t="array" aca="1" ref="LG43" ca="1">IFERROR(IF(AND(НачЦ_ИнвП_Дата&lt;=LG$3,КИнвП_Дата&gt;LG$3),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*INDEX(Коэф.закупка_год_огурец[],MATCH($A43,Коэф.закупка_год_огурец[1],0),MATCH(MONTH(LG$3),КЗ!$1:$1,0)),""),0)</f>
        <v>0</v>
      </c>
      <c r="LH43" s="551" cm="1">
        <f t="array" aca="1" ref="LH43" ca="1">IFERROR(IF(AND(НачЦ_ИнвП_Дата&lt;=LH$3,КИнвП_Дата&gt;LH$3),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*INDEX(Коэф.закупка_год_огурец[],MATCH($A43,Коэф.закупка_год_огурец[1],0),MATCH(MONTH(LH$3),КЗ!$1:$1,0)),""),0)</f>
        <v>0</v>
      </c>
      <c r="LI43" s="551" cm="1">
        <f t="array" aca="1" ref="LI43" ca="1">IFERROR(IF(AND(НачЦ_ИнвП_Дата&lt;=LI$3,КИнвП_Дата&gt;LI$3),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*INDEX(Коэф.закупка_год_огурец[],MATCH($A43,Коэф.закупка_год_огурец[1],0),MATCH(MONTH(LI$3),КЗ!$1:$1,0)),""),0)</f>
        <v>141.92237500000002</v>
      </c>
      <c r="LJ43" s="551" cm="1">
        <f t="array" aca="1" ref="LJ43" ca="1">IFERROR(IF(AND(НачЦ_ИнвП_Дата&lt;=LJ$3,КИнвП_Дата&gt;LJ$3),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*INDEX(Коэф.закупка_год_огурец[],MATCH($A43,Коэф.закупка_год_огурец[1],0),MATCH(MONTH(LJ$3),КЗ!$1:$1,0)),""),0)</f>
        <v>0</v>
      </c>
      <c r="LK43" s="551" cm="1">
        <f t="array" aca="1" ref="LK43" ca="1">IFERROR(IF(AND(НачЦ_ИнвП_Дата&lt;=LK$3,КИнвП_Дата&gt;LK$3),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*INDEX(Коэф.закупка_год_огурец[],MATCH($A43,Коэф.закупка_год_огурец[1],0),MATCH(MONTH(LK$3),КЗ!$1:$1,0)),""),0)</f>
        <v>0</v>
      </c>
      <c r="LL43" s="551" cm="1">
        <f t="array" aca="1" ref="LL43" ca="1">IFERROR(IF(AND(НачЦ_ИнвП_Дата&lt;=LL$3,КИнвП_Дата&gt;LL$3),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*INDEX(Коэф.закупка_год_огурец[],MATCH($A43,Коэф.закупка_год_огурец[1],0),MATCH(MONTH(LL$3),КЗ!$1:$1,0)),""),0)</f>
        <v>141.92237500000002</v>
      </c>
      <c r="LM43" s="551" cm="1">
        <f t="array" aca="1" ref="LM43" ca="1">IFERROR(IF(AND(НачЦ_ИнвП_Дата&lt;=LM$3,КИнвП_Дата&gt;LM$3),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*INDEX(Коэф.закупка_год_огурец[],MATCH($A43,Коэф.закупка_год_огурец[1],0),MATCH(MONTH(LM$3),КЗ!$1:$1,0)),""),0)</f>
        <v>0</v>
      </c>
      <c r="LN43" s="552">
        <f t="shared" ca="1" si="1431"/>
        <v>567.68950000000007</v>
      </c>
      <c r="LO43" s="551" cm="1">
        <f t="array" aca="1" ref="LO43" ca="1">IFERROR(IF(AND(НачЦ_ИнвП_Дата&lt;=LO$3,КИнвП_Дата&gt;LO$3),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*INDEX(Коэф.закупка_год_огурец[],MATCH($A43,Коэф.закупка_год_огурец[1],0),MATCH(MONTH(LO$3),КЗ!$1:$1,0)),""),0)</f>
        <v>0</v>
      </c>
      <c r="LP43" s="551" cm="1">
        <f t="array" aca="1" ref="LP43" ca="1">IFERROR(IF(AND(НачЦ_ИнвП_Дата&lt;=LP$3,КИнвП_Дата&gt;LP$3),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*INDEX(Коэф.закупка_год_огурец[],MATCH($A43,Коэф.закупка_год_огурец[1],0),MATCH(MONTH(LP$3),КЗ!$1:$1,0)),""),0)</f>
        <v>141.92237500000002</v>
      </c>
      <c r="LQ43" s="551" cm="1">
        <f t="array" aca="1" ref="LQ43" ca="1">IFERROR(IF(AND(НачЦ_ИнвП_Дата&lt;=LQ$3,КИнвП_Дата&gt;LQ$3),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*INDEX(Коэф.закупка_год_огурец[],MATCH($A43,Коэф.закупка_год_огурец[1],0),MATCH(MONTH(LQ$3),КЗ!$1:$1,0)),""),0)</f>
        <v>0</v>
      </c>
      <c r="LR43" s="551" cm="1">
        <f t="array" aca="1" ref="LR43" ca="1">IFERROR(IF(AND(НачЦ_ИнвП_Дата&lt;=LR$3,КИнвП_Дата&gt;LR$3),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*INDEX(Коэф.закупка_год_огурец[],MATCH($A43,Коэф.закупка_год_огурец[1],0),MATCH(MONTH(LR$3),КЗ!$1:$1,0)),""),0)</f>
        <v>0</v>
      </c>
      <c r="LS43" s="551" cm="1">
        <f t="array" aca="1" ref="LS43" ca="1">IFERROR(IF(AND(НачЦ_ИнвП_Дата&lt;=LS$3,КИнвП_Дата&gt;LS$3),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*INDEX(Коэф.закупка_год_огурец[],MATCH($A43,Коэф.закупка_год_огурец[1],0),MATCH(MONTH(LS$3),КЗ!$1:$1,0)),""),0)</f>
        <v>141.92237500000002</v>
      </c>
      <c r="LT43" s="551" cm="1">
        <f t="array" aca="1" ref="LT43" ca="1">IFERROR(IF(AND(НачЦ_ИнвП_Дата&lt;=LT$3,КИнвП_Дата&gt;LT$3),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*INDEX(Коэф.закупка_год_огурец[],MATCH($A43,Коэф.закупка_год_огурец[1],0),MATCH(MONTH(LT$3),КЗ!$1:$1,0)),""),0)</f>
        <v>0</v>
      </c>
      <c r="LU43" s="551" cm="1">
        <f t="array" aca="1" ref="LU43" ca="1">IFERROR(IF(AND(НачЦ_ИнвП_Дата&lt;=LU$3,КИнвП_Дата&gt;LU$3),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*INDEX(Коэф.закупка_год_огурец[],MATCH($A43,Коэф.закупка_год_огурец[1],0),MATCH(MONTH(LU$3),КЗ!$1:$1,0)),""),0)</f>
        <v>0</v>
      </c>
      <c r="LV43" s="551" cm="1">
        <f t="array" aca="1" ref="LV43" ca="1">IFERROR(IF(AND(НачЦ_ИнвП_Дата&lt;=LV$3,КИнвП_Дата&gt;LV$3),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*INDEX(Коэф.закупка_год_огурец[],MATCH($A43,Коэф.закупка_год_огурец[1],0),MATCH(MONTH(LV$3),КЗ!$1:$1,0)),""),0)</f>
        <v>141.92237500000002</v>
      </c>
      <c r="LW43" s="551" cm="1">
        <f t="array" aca="1" ref="LW43" ca="1">IFERROR(IF(AND(НачЦ_ИнвП_Дата&lt;=LW$3,КИнвП_Дата&gt;LW$3),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*INDEX(Коэф.закупка_год_огурец[],MATCH($A43,Коэф.закупка_год_огурец[1],0),MATCH(MONTH(LW$3),КЗ!$1:$1,0)),""),0)</f>
        <v>0</v>
      </c>
      <c r="LX43" s="551" cm="1">
        <f t="array" aca="1" ref="LX43" ca="1">IFERROR(IF(AND(НачЦ_ИнвП_Дата&lt;=LX$3,КИнвП_Дата&gt;LX$3),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*INDEX(Коэф.закупка_год_огурец[],MATCH($A43,Коэф.закупка_год_огурец[1],0),MATCH(MONTH(LX$3),КЗ!$1:$1,0)),""),0)</f>
        <v>0</v>
      </c>
      <c r="LY43" s="551" cm="1">
        <f t="array" aca="1" ref="LY43" ca="1">IFERROR(IF(AND(НачЦ_ИнвП_Дата&lt;=LY$3,КИнвП_Дата&gt;LY$3),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*INDEX(Коэф.закупка_год_огурец[],MATCH($A43,Коэф.закупка_год_огурец[1],0),MATCH(MONTH(LY$3),КЗ!$1:$1,0)),""),0)</f>
        <v>141.92237500000002</v>
      </c>
      <c r="LZ43" s="551" cm="1">
        <f t="array" aca="1" ref="LZ43" ca="1">IFERROR(IF(AND(НачЦ_ИнвП_Дата&lt;=LZ$3,КИнвП_Дата&gt;LZ$3),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*INDEX(Коэф.закупка_год_огурец[],MATCH($A43,Коэф.закупка_год_огурец[1],0),MATCH(MONTH(LZ$3),КЗ!$1:$1,0)),""),0)</f>
        <v>0</v>
      </c>
      <c r="MA43" s="552">
        <f t="shared" ca="1" si="1433"/>
        <v>567.68950000000007</v>
      </c>
      <c r="MB43" s="551" cm="1">
        <f t="array" aca="1" ref="MB43" ca="1">IFERROR(IF(AND(НачЦ_ИнвП_Дата&lt;=MB$3,КИнвП_Дата&gt;MB$3),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*INDEX(Коэф.закупка_год_огурец[],MATCH($A43,Коэф.закупка_год_огурец[1],0),MATCH(MONTH(MB$3),КЗ!$1:$1,0)),""),0)</f>
        <v>0</v>
      </c>
      <c r="MC43" s="551" cm="1">
        <f t="array" aca="1" ref="MC43" ca="1">IFERROR(IF(AND(НачЦ_ИнвП_Дата&lt;=MC$3,КИнвП_Дата&gt;MC$3),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*INDEX(Коэф.закупка_год_огурец[],MATCH($A43,Коэф.закупка_год_огурец[1],0),MATCH(MONTH(MC$3),КЗ!$1:$1,0)),""),0)</f>
        <v>141.92237500000002</v>
      </c>
      <c r="MD43" s="551" cm="1">
        <f t="array" aca="1" ref="MD43" ca="1">IFERROR(IF(AND(НачЦ_ИнвП_Дата&lt;=MD$3,КИнвП_Дата&gt;MD$3),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*INDEX(Коэф.закупка_год_огурец[],MATCH($A43,Коэф.закупка_год_огурец[1],0),MATCH(MONTH(MD$3),КЗ!$1:$1,0)),""),0)</f>
        <v>0</v>
      </c>
      <c r="ME43" s="551" cm="1">
        <f t="array" aca="1" ref="ME43" ca="1">IFERROR(IF(AND(НачЦ_ИнвП_Дата&lt;=ME$3,КИнвП_Дата&gt;ME$3),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*INDEX(Коэф.закупка_год_огурец[],MATCH($A43,Коэф.закупка_год_огурец[1],0),MATCH(MONTH(ME$3),КЗ!$1:$1,0)),""),0)</f>
        <v>0</v>
      </c>
      <c r="MF43" s="551" cm="1">
        <f t="array" aca="1" ref="MF43" ca="1">IFERROR(IF(AND(НачЦ_ИнвП_Дата&lt;=MF$3,КИнвП_Дата&gt;MF$3),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*INDEX(Коэф.закупка_год_огурец[],MATCH($A43,Коэф.закупка_год_огурец[1],0),MATCH(MONTH(MF$3),КЗ!$1:$1,0)),""),0)</f>
        <v>141.92237500000002</v>
      </c>
      <c r="MG43" s="551" cm="1">
        <f t="array" aca="1" ref="MG43" ca="1">IFERROR(IF(AND(НачЦ_ИнвП_Дата&lt;=MG$3,КИнвП_Дата&gt;MG$3),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*INDEX(Коэф.закупка_год_огурец[],MATCH($A43,Коэф.закупка_год_огурец[1],0),MATCH(MONTH(MG$3),КЗ!$1:$1,0)),""),0)</f>
        <v>0</v>
      </c>
      <c r="MH43" s="551" cm="1">
        <f t="array" aca="1" ref="MH43" ca="1">IFERROR(IF(AND(НачЦ_ИнвП_Дата&lt;=MH$3,КИнвП_Дата&gt;MH$3),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*INDEX(Коэф.закупка_год_огурец[],MATCH($A43,Коэф.закупка_год_огурец[1],0),MATCH(MONTH(MH$3),КЗ!$1:$1,0)),""),0)</f>
        <v>0</v>
      </c>
      <c r="MI43" s="551" cm="1">
        <f t="array" aca="1" ref="MI43" ca="1">IFERROR(IF(AND(НачЦ_ИнвП_Дата&lt;=MI$3,КИнвП_Дата&gt;MI$3),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*INDEX(Коэф.закупка_год_огурец[],MATCH($A43,Коэф.закупка_год_огурец[1],0),MATCH(MONTH(MI$3),КЗ!$1:$1,0)),""),0)</f>
        <v>141.92237500000002</v>
      </c>
      <c r="MJ43" s="551" cm="1">
        <f t="array" aca="1" ref="MJ43" ca="1">IFERROR(IF(AND(НачЦ_ИнвП_Дата&lt;=MJ$3,КИнвП_Дата&gt;MJ$3),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*INDEX(Коэф.закупка_год_огурец[],MATCH($A43,Коэф.закупка_год_огурец[1],0),MATCH(MONTH(MJ$3),КЗ!$1:$1,0)),""),0)</f>
        <v>0</v>
      </c>
      <c r="MK43" s="551" cm="1">
        <f t="array" aca="1" ref="MK43" ca="1">IFERROR(IF(AND(НачЦ_ИнвП_Дата&lt;=MK$3,КИнвП_Дата&gt;MK$3),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*INDEX(Коэф.закупка_год_огурец[],MATCH($A43,Коэф.закупка_год_огурец[1],0),MATCH(MONTH(MK$3),КЗ!$1:$1,0)),""),0)</f>
        <v>0</v>
      </c>
      <c r="ML43" s="551" cm="1">
        <f t="array" aca="1" ref="ML43" ca="1">IFERROR(IF(AND(НачЦ_ИнвП_Дата&lt;=ML$3,КИнвП_Дата&gt;ML$3),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*INDEX(Коэф.закупка_год_огурец[],MATCH($A43,Коэф.закупка_год_огурец[1],0),MATCH(MONTH(ML$3),КЗ!$1:$1,0)),""),0)</f>
        <v>141.92237500000002</v>
      </c>
      <c r="MM43" s="551" cm="1">
        <f t="array" aca="1" ref="MM43" ca="1">IFERROR(IF(AND(НачЦ_ИнвП_Дата&lt;=MM$3,КИнвП_Дата&gt;MM$3),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*INDEX(Коэф.закупка_год_огурец[],MATCH($A43,Коэф.закупка_год_огурец[1],0),MATCH(MONTH(MM$3),КЗ!$1:$1,0)),""),0)</f>
        <v>0</v>
      </c>
      <c r="MN43" s="552">
        <f t="shared" ca="1" si="1435"/>
        <v>567.68950000000007</v>
      </c>
      <c r="MO43" s="551" cm="1">
        <f t="array" aca="1" ref="MO43" ca="1">IFERROR(IF(AND(НачЦ_ИнвП_Дата&lt;=MO$3,КИнвП_Дата&gt;MO$3),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*INDEX(Коэф.закупка_год_огурец[],MATCH($A43,Коэф.закупка_год_огурец[1],0),MATCH(MONTH(MO$3),КЗ!$1:$1,0)),""),0)</f>
        <v>0</v>
      </c>
      <c r="MP43" s="551" cm="1">
        <f t="array" aca="1" ref="MP43" ca="1">IFERROR(IF(AND(НачЦ_ИнвП_Дата&lt;=MP$3,КИнвП_Дата&gt;MP$3),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*INDEX(Коэф.закупка_год_огурец[],MATCH($A43,Коэф.закупка_год_огурец[1],0),MATCH(MONTH(MP$3),КЗ!$1:$1,0)),""),0)</f>
        <v>141.92237500000002</v>
      </c>
      <c r="MQ43" s="551" cm="1">
        <f t="array" aca="1" ref="MQ43" ca="1">IFERROR(IF(AND(НачЦ_ИнвП_Дата&lt;=MQ$3,КИнвП_Дата&gt;MQ$3),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*INDEX(Коэф.закупка_год_огурец[],MATCH($A43,Коэф.закупка_год_огурец[1],0),MATCH(MONTH(MQ$3),КЗ!$1:$1,0)),""),0)</f>
        <v>0</v>
      </c>
      <c r="MR43" s="551" cm="1">
        <f t="array" aca="1" ref="MR43" ca="1">IFERROR(IF(AND(НачЦ_ИнвП_Дата&lt;=MR$3,КИнвП_Дата&gt;MR$3),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*INDEX(Коэф.закупка_год_огурец[],MATCH($A43,Коэф.закупка_год_огурец[1],0),MATCH(MONTH(MR$3),КЗ!$1:$1,0)),""),0)</f>
        <v>0</v>
      </c>
      <c r="MS43" s="551" cm="1">
        <f t="array" aca="1" ref="MS43" ca="1">IFERROR(IF(AND(НачЦ_ИнвП_Дата&lt;=MS$3,КИнвП_Дата&gt;MS$3),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*INDEX(Коэф.закупка_год_огурец[],MATCH($A43,Коэф.закупка_год_огурец[1],0),MATCH(MONTH(MS$3),КЗ!$1:$1,0)),""),0)</f>
        <v>141.92237500000002</v>
      </c>
      <c r="MT43" s="551" cm="1">
        <f t="array" aca="1" ref="MT43" ca="1">IFERROR(IF(AND(НачЦ_ИнвП_Дата&lt;=MT$3,КИнвП_Дата&gt;MT$3),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*INDEX(Коэф.закупка_год_огурец[],MATCH($A43,Коэф.закупка_год_огурец[1],0),MATCH(MONTH(MT$3),КЗ!$1:$1,0)),""),0)</f>
        <v>0</v>
      </c>
      <c r="MU43" s="551" cm="1">
        <f t="array" aca="1" ref="MU43" ca="1">IFERROR(IF(AND(НачЦ_ИнвП_Дата&lt;=MU$3,КИнвП_Дата&gt;MU$3),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*INDEX(Коэф.закупка_год_огурец[],MATCH($A43,Коэф.закупка_год_огурец[1],0),MATCH(MONTH(MU$3),КЗ!$1:$1,0)),""),0)</f>
        <v>0</v>
      </c>
      <c r="MV43" s="551" cm="1">
        <f t="array" aca="1" ref="MV43" ca="1">IFERROR(IF(AND(НачЦ_ИнвП_Дата&lt;=MV$3,КИнвП_Дата&gt;MV$3),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*INDEX(Коэф.закупка_год_огурец[],MATCH($A43,Коэф.закупка_год_огурец[1],0),MATCH(MONTH(MV$3),КЗ!$1:$1,0)),""),0)</f>
        <v>141.92237500000002</v>
      </c>
      <c r="MW43" s="551" cm="1">
        <f t="array" aca="1" ref="MW43" ca="1">IFERROR(IF(AND(НачЦ_ИнвП_Дата&lt;=MW$3,КИнвП_Дата&gt;MW$3),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*INDEX(Коэф.закупка_год_огурец[],MATCH($A43,Коэф.закупка_год_огурец[1],0),MATCH(MONTH(MW$3),КЗ!$1:$1,0)),""),0)</f>
        <v>0</v>
      </c>
      <c r="MX43" s="551" cm="1">
        <f t="array" aca="1" ref="MX43" ca="1">IFERROR(IF(AND(НачЦ_ИнвП_Дата&lt;=MX$3,КИнвП_Дата&gt;MX$3),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*INDEX(Коэф.закупка_год_огурец[],MATCH($A43,Коэф.закупка_год_огурец[1],0),MATCH(MONTH(MX$3),КЗ!$1:$1,0)),""),0)</f>
        <v>0</v>
      </c>
      <c r="MY43" s="551" cm="1">
        <f t="array" aca="1" ref="MY43" ca="1">IFERROR(IF(AND(НачЦ_ИнвП_Дата&lt;=MY$3,КИнвП_Дата&gt;MY$3),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*INDEX(Коэф.закупка_год_огурец[],MATCH($A43,Коэф.закупка_год_огурец[1],0),MATCH(MONTH(MY$3),КЗ!$1:$1,0)),""),0)</f>
        <v>141.92237500000002</v>
      </c>
      <c r="MZ43" s="551" cm="1">
        <f t="array" aca="1" ref="MZ43" ca="1">IFERROR(IF(AND(НачЦ_ИнвП_Дата&lt;=MZ$3,КИнвП_Дата&gt;MZ$3),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*INDEX(Коэф.закупка_год_огурец[],MATCH($A43,Коэф.закупка_год_огурец[1],0),MATCH(MONTH(MZ$3),КЗ!$1:$1,0)),""),0)</f>
        <v>0</v>
      </c>
      <c r="NA43" s="552">
        <f t="shared" ca="1" si="1437"/>
        <v>567.68950000000007</v>
      </c>
      <c r="NB43" s="551" cm="1">
        <f t="array" aca="1" ref="NB43" ca="1">IFERROR(IF(AND(НачЦ_ИнвП_Дата&lt;=NB$3,КИнвП_Дата&gt;NB$3),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*INDEX(Коэф.закупка_год_огурец[],MATCH($A43,Коэф.закупка_год_огурец[1],0),MATCH(MONTH(NB$3),КЗ!$1:$1,0)),""),0)</f>
        <v>0</v>
      </c>
      <c r="NC43" s="551" cm="1">
        <f t="array" aca="1" ref="NC43" ca="1">IFERROR(IF(AND(НачЦ_ИнвП_Дата&lt;=NC$3,КИнвП_Дата&gt;NC$3),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*INDEX(Коэф.закупка_год_огурец[],MATCH($A43,Коэф.закупка_год_огурец[1],0),MATCH(MONTH(NC$3),КЗ!$1:$1,0)),""),0)</f>
        <v>141.92237500000002</v>
      </c>
      <c r="ND43" s="551" cm="1">
        <f t="array" aca="1" ref="ND43" ca="1">IFERROR(IF(AND(НачЦ_ИнвП_Дата&lt;=ND$3,КИнвП_Дата&gt;ND$3),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*INDEX(Коэф.закупка_год_огурец[],MATCH($A43,Коэф.закупка_год_огурец[1],0),MATCH(MONTH(ND$3),КЗ!$1:$1,0)),""),0)</f>
        <v>0</v>
      </c>
      <c r="NE43" s="551" cm="1">
        <f t="array" aca="1" ref="NE43" ca="1">IFERROR(IF(AND(НачЦ_ИнвП_Дата&lt;=NE$3,КИнвП_Дата&gt;NE$3),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*INDEX(Коэф.закупка_год_огурец[],MATCH($A43,Коэф.закупка_год_огурец[1],0),MATCH(MONTH(NE$3),КЗ!$1:$1,0)),""),0)</f>
        <v>0</v>
      </c>
      <c r="NF43" s="551" cm="1">
        <f t="array" aca="1" ref="NF43" ca="1">IFERROR(IF(AND(НачЦ_ИнвП_Дата&lt;=NF$3,КИнвП_Дата&gt;NF$3),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*INDEX(Коэф.закупка_год_огурец[],MATCH($A43,Коэф.закупка_год_огурец[1],0),MATCH(MONTH(NF$3),КЗ!$1:$1,0)),""),0)</f>
        <v>141.92237500000002</v>
      </c>
      <c r="NG43" s="551" cm="1">
        <f t="array" aca="1" ref="NG43" ca="1">IFERROR(IF(AND(НачЦ_ИнвП_Дата&lt;=NG$3,КИнвП_Дата&gt;NG$3),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*INDEX(Коэф.закупка_год_огурец[],MATCH($A43,Коэф.закупка_год_огурец[1],0),MATCH(MONTH(NG$3),КЗ!$1:$1,0)),""),0)</f>
        <v>0</v>
      </c>
      <c r="NH43" s="551" cm="1">
        <f t="array" aca="1" ref="NH43" ca="1">IFERROR(IF(AND(НачЦ_ИнвП_Дата&lt;=NH$3,КИнвП_Дата&gt;NH$3),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*INDEX(Коэф.закупка_год_огурец[],MATCH($A43,Коэф.закупка_год_огурец[1],0),MATCH(MONTH(NH$3),КЗ!$1:$1,0)),""),0)</f>
        <v>0</v>
      </c>
      <c r="NI43" s="551" cm="1">
        <f t="array" aca="1" ref="NI43" ca="1">IFERROR(IF(AND(НачЦ_ИнвП_Дата&lt;=NI$3,КИнвП_Дата&gt;NI$3),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*INDEX(Коэф.закупка_год_огурец[],MATCH($A43,Коэф.закупка_год_огурец[1],0),MATCH(MONTH(NI$3),КЗ!$1:$1,0)),""),0)</f>
        <v>141.92237500000002</v>
      </c>
      <c r="NJ43" s="551" cm="1">
        <f t="array" aca="1" ref="NJ43" ca="1">IFERROR(IF(AND(НачЦ_ИнвП_Дата&lt;=NJ$3,КИнвП_Дата&gt;NJ$3),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*INDEX(Коэф.закупка_год_огурец[],MATCH($A43,Коэф.закупка_год_огурец[1],0),MATCH(MONTH(NJ$3),КЗ!$1:$1,0)),""),0)</f>
        <v>0</v>
      </c>
      <c r="NK43" s="551" cm="1">
        <f t="array" aca="1" ref="NK43" ca="1">IFERROR(IF(AND(НачЦ_ИнвП_Дата&lt;=NK$3,КИнвП_Дата&gt;NK$3),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*INDEX(Коэф.закупка_год_огурец[],MATCH($A43,Коэф.закупка_год_огурец[1],0),MATCH(MONTH(NK$3),КЗ!$1:$1,0)),""),0)</f>
        <v>0</v>
      </c>
      <c r="NL43" s="551" cm="1">
        <f t="array" aca="1" ref="NL43" ca="1">IFERROR(IF(AND(НачЦ_ИнвП_Дата&lt;=NL$3,КИнвП_Дата&gt;NL$3),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*INDEX(Коэф.закупка_год_огурец[],MATCH($A43,Коэф.закупка_год_огурец[1],0),MATCH(MONTH(NL$3),КЗ!$1:$1,0)),""),0)</f>
        <v>141.92237500000002</v>
      </c>
      <c r="NM43" s="551" cm="1">
        <f t="array" aca="1" ref="NM43" ca="1">IFERROR(IF(AND(НачЦ_ИнвП_Дата&lt;=NM$3,КИнвП_Дата&gt;NM$3),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*INDEX(Коэф.закупка_год_огурец[],MATCH($A43,Коэф.закупка_год_огурец[1],0),MATCH(MONTH(NM$3),КЗ!$1:$1,0)),""),0)</f>
        <v>0</v>
      </c>
      <c r="NN43" s="552">
        <f t="shared" ca="1" si="1439"/>
        <v>567.68950000000007</v>
      </c>
      <c r="NO43" s="551" cm="1">
        <f t="array" aca="1" ref="NO43" ca="1">IFERROR(IF(AND(НачЦ_ИнвП_Дата&lt;=NO$3,КИнвП_Дата&gt;NO$3),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*INDEX(Коэф.закупка_год_огурец[],MATCH($A43,Коэф.закупка_год_огурец[1],0),MATCH(MONTH(NO$3),КЗ!$1:$1,0)),""),0)</f>
        <v>0</v>
      </c>
      <c r="NP43" s="551" cm="1">
        <f t="array" aca="1" ref="NP43" ca="1">IFERROR(IF(AND(НачЦ_ИнвП_Дата&lt;=NP$3,КИнвП_Дата&gt;NP$3),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*INDEX(Коэф.закупка_год_огурец[],MATCH($A43,Коэф.закупка_год_огурец[1],0),MATCH(MONTH(NP$3),КЗ!$1:$1,0)),""),0)</f>
        <v>141.92237500000002</v>
      </c>
      <c r="NQ43" s="551" cm="1">
        <f t="array" aca="1" ref="NQ43" ca="1">IFERROR(IF(AND(НачЦ_ИнвП_Дата&lt;=NQ$3,КИнвП_Дата&gt;NQ$3),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*INDEX(Коэф.закупка_год_огурец[],MATCH($A43,Коэф.закупка_год_огурец[1],0),MATCH(MONTH(NQ$3),КЗ!$1:$1,0)),""),0)</f>
        <v>0</v>
      </c>
      <c r="NR43" s="551" cm="1">
        <f t="array" aca="1" ref="NR43" ca="1">IFERROR(IF(AND(НачЦ_ИнвП_Дата&lt;=NR$3,КИнвП_Дата&gt;NR$3),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*INDEX(Коэф.закупка_год_огурец[],MATCH($A43,Коэф.закупка_год_огурец[1],0),MATCH(MONTH(NR$3),КЗ!$1:$1,0)),""),0)</f>
        <v>0</v>
      </c>
      <c r="NS43" s="551" cm="1">
        <f t="array" aca="1" ref="NS43" ca="1">IFERROR(IF(AND(НачЦ_ИнвП_Дата&lt;=NS$3,КИнвП_Дата&gt;NS$3),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*INDEX(Коэф.закупка_год_огурец[],MATCH($A43,Коэф.закупка_год_огурец[1],0),MATCH(MONTH(NS$3),КЗ!$1:$1,0)),""),0)</f>
        <v>141.92237500000002</v>
      </c>
      <c r="NT43" s="551" cm="1">
        <f t="array" aca="1" ref="NT43" ca="1">IFERROR(IF(AND(НачЦ_ИнвП_Дата&lt;=NT$3,КИнвП_Дата&gt;NT$3),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*INDEX(Коэф.закупка_год_огурец[],MATCH($A43,Коэф.закупка_год_огурец[1],0),MATCH(MONTH(NT$3),КЗ!$1:$1,0)),""),0)</f>
        <v>0</v>
      </c>
      <c r="NU43" s="551" cm="1">
        <f t="array" aca="1" ref="NU43" ca="1">IFERROR(IF(AND(НачЦ_ИнвП_Дата&lt;=NU$3,КИнвП_Дата&gt;NU$3),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*INDEX(Коэф.закупка_год_огурец[],MATCH($A43,Коэф.закупка_год_огурец[1],0),MATCH(MONTH(NU$3),КЗ!$1:$1,0)),""),0)</f>
        <v>0</v>
      </c>
      <c r="NV43" s="551" cm="1">
        <f t="array" aca="1" ref="NV43" ca="1">IFERROR(IF(AND(НачЦ_ИнвП_Дата&lt;=NV$3,КИнвП_Дата&gt;NV$3),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*INDEX(Коэф.закупка_год_огурец[],MATCH($A43,Коэф.закупка_год_огурец[1],0),MATCH(MONTH(NV$3),КЗ!$1:$1,0)),""),0)</f>
        <v>141.92237500000002</v>
      </c>
      <c r="NW43" s="551" cm="1">
        <f t="array" aca="1" ref="NW43" ca="1">IFERROR(IF(AND(НачЦ_ИнвП_Дата&lt;=NW$3,КИнвП_Дата&gt;NW$3),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*INDEX(Коэф.закупка_год_огурец[],MATCH($A43,Коэф.закупка_год_огурец[1],0),MATCH(MONTH(NW$3),КЗ!$1:$1,0)),""),0)</f>
        <v>0</v>
      </c>
      <c r="NX43" s="551" cm="1">
        <f t="array" aca="1" ref="NX43" ca="1">IFERROR(IF(AND(НачЦ_ИнвП_Дата&lt;=NX$3,КИнвП_Дата&gt;NX$3),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*INDEX(Коэф.закупка_год_огурец[],MATCH($A43,Коэф.закупка_год_огурец[1],0),MATCH(MONTH(NX$3),КЗ!$1:$1,0)),""),0)</f>
        <v>0</v>
      </c>
      <c r="NY43" s="551" cm="1">
        <f t="array" aca="1" ref="NY43" ca="1">IFERROR(IF(AND(НачЦ_ИнвП_Дата&lt;=NY$3,КИнвП_Дата&gt;NY$3),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*INDEX(Коэф.закупка_год_огурец[],MATCH($A43,Коэф.закупка_год_огурец[1],0),MATCH(MONTH(NY$3),КЗ!$1:$1,0)),""),0)</f>
        <v>141.92237500000002</v>
      </c>
      <c r="NZ43" s="551" cm="1">
        <f t="array" aca="1" ref="NZ43" ca="1">IFERROR(IF(AND(НачЦ_ИнвП_Дата&lt;=NZ$3,КИнвП_Дата&gt;NZ$3),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*INDEX(Коэф.закупка_год_огурец[],MATCH($A43,Коэф.закупка_год_огурец[1],0),MATCH(MONTH(NZ$3),КЗ!$1:$1,0)),""),0)</f>
        <v>0</v>
      </c>
      <c r="OA43" s="552">
        <f t="shared" ca="1" si="1441"/>
        <v>567.68950000000007</v>
      </c>
      <c r="OB43" s="551" cm="1">
        <f t="array" aca="1" ref="OB43" ca="1">IFERROR(IF(AND(НачЦ_ИнвП_Дата&lt;=OB$3,КИнвП_Дата&gt;OB$3),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*INDEX(Коэф.закупка_год_огурец[],MATCH($A43,Коэф.закупка_год_огурец[1],0),MATCH(MONTH(OB$3),КЗ!$1:$1,0)),""),0)</f>
        <v>0</v>
      </c>
      <c r="OC43" s="551" cm="1">
        <f t="array" aca="1" ref="OC43" ca="1">IFERROR(IF(AND(НачЦ_ИнвП_Дата&lt;=OC$3,КИнвП_Дата&gt;OC$3),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*INDEX(Коэф.закупка_год_огурец[],MATCH($A43,Коэф.закупка_год_огурец[1],0),MATCH(MONTH(OC$3),КЗ!$1:$1,0)),""),0)</f>
        <v>141.92237500000002</v>
      </c>
      <c r="OD43" s="551" cm="1">
        <f t="array" aca="1" ref="OD43" ca="1">IFERROR(IF(AND(НачЦ_ИнвП_Дата&lt;=OD$3,КИнвП_Дата&gt;OD$3),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*INDEX(Коэф.закупка_год_огурец[],MATCH($A43,Коэф.закупка_год_огурец[1],0),MATCH(MONTH(OD$3),КЗ!$1:$1,0)),""),0)</f>
        <v>0</v>
      </c>
      <c r="OE43" s="551" cm="1">
        <f t="array" aca="1" ref="OE43" ca="1">IFERROR(IF(AND(НачЦ_ИнвП_Дата&lt;=OE$3,КИнвП_Дата&gt;OE$3),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*INDEX(Коэф.закупка_год_огурец[],MATCH($A43,Коэф.закупка_год_огурец[1],0),MATCH(MONTH(OE$3),КЗ!$1:$1,0)),""),0)</f>
        <v>0</v>
      </c>
      <c r="OF43" s="551" cm="1">
        <f t="array" aca="1" ref="OF43" ca="1">IFERROR(IF(AND(НачЦ_ИнвП_Дата&lt;=OF$3,КИнвП_Дата&gt;OF$3),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*INDEX(Коэф.закупка_год_огурец[],MATCH($A43,Коэф.закупка_год_огурец[1],0),MATCH(MONTH(OF$3),КЗ!$1:$1,0)),""),0)</f>
        <v>141.92237500000002</v>
      </c>
      <c r="OG43" s="551" cm="1">
        <f t="array" aca="1" ref="OG43" ca="1">IFERROR(IF(AND(НачЦ_ИнвП_Дата&lt;=OG$3,КИнвП_Дата&gt;OG$3),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*INDEX(Коэф.закупка_год_огурец[],MATCH($A43,Коэф.закупка_год_огурец[1],0),MATCH(MONTH(OG$3),КЗ!$1:$1,0)),""),0)</f>
        <v>0</v>
      </c>
      <c r="OH43" s="551" cm="1">
        <f t="array" aca="1" ref="OH43" ca="1">IFERROR(IF(AND(НачЦ_ИнвП_Дата&lt;=OH$3,КИнвП_Дата&gt;OH$3),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*INDEX(Коэф.закупка_год_огурец[],MATCH($A43,Коэф.закупка_год_огурец[1],0),MATCH(MONTH(OH$3),КЗ!$1:$1,0)),""),0)</f>
        <v>0</v>
      </c>
      <c r="OI43" s="551" cm="1">
        <f t="array" aca="1" ref="OI43" ca="1">IFERROR(IF(AND(НачЦ_ИнвП_Дата&lt;=OI$3,КИнвП_Дата&gt;OI$3),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*INDEX(Коэф.закупка_год_огурец[],MATCH($A43,Коэф.закупка_год_огурец[1],0),MATCH(MONTH(OI$3),КЗ!$1:$1,0)),""),0)</f>
        <v>141.92237500000002</v>
      </c>
      <c r="OJ43" s="551" cm="1">
        <f t="array" aca="1" ref="OJ43" ca="1">IFERROR(IF(AND(НачЦ_ИнвП_Дата&lt;=OJ$3,КИнвП_Дата&gt;OJ$3),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*INDEX(Коэф.закупка_год_огурец[],MATCH($A43,Коэф.закупка_год_огурец[1],0),MATCH(MONTH(OJ$3),КЗ!$1:$1,0)),""),0)</f>
        <v>0</v>
      </c>
      <c r="OK43" s="551" t="str" cm="1">
        <f t="array" aca="1" ref="OK43" ca="1">IFERROR(IF(AND(НачЦ_ИнвП_Дата&lt;=OK$3,КИнвП_Дата&gt;OK$3),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*INDEX(Коэф.закупка_год_огурец[],MATCH($A43,Коэф.закупка_год_огурец[1],0),MATCH(MONTH(OK$3),КЗ!$1:$1,0)),""),0)</f>
        <v/>
      </c>
      <c r="OL43" s="551" t="str" cm="1">
        <f t="array" aca="1" ref="OL43" ca="1">IFERROR(IF(AND(НачЦ_ИнвП_Дата&lt;=OL$3,КИнвП_Дата&gt;OL$3),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*INDEX(Коэф.закупка_год_огурец[],MATCH($A43,Коэф.закупка_год_огурец[1],0),MATCH(MONTH(OL$3),КЗ!$1:$1,0)),""),0)</f>
        <v/>
      </c>
      <c r="OM43" s="551" t="str" cm="1">
        <f t="array" aca="1" ref="OM43" ca="1">IFERROR(IF(AND(НачЦ_ИнвП_Дата&lt;=OM$3,КИнвП_Дата&gt;OM$3),
             INDEX('Кальк-я'!$A$16:$Y$87,MATCH($A43,'Кальк-я'!$A$16:$A$87,0),MATCH("Сумма затрат, т.руб.",'Кальк-я'!$5:$5,0))
              *INDEX(Коэф.закупка_год_огурец[],MATCH($A43,Коэф.закупка_год_огурец[1],0),MATCH(MONTH(OM$3),КЗ!$1:$1,0)),""),0)</f>
        <v/>
      </c>
      <c r="ON43" s="552">
        <f t="shared" ca="1" si="1443"/>
        <v>425.76712500000008</v>
      </c>
    </row>
    <row r="44" spans="1:404" s="553" customFormat="1" outlineLevel="2">
      <c r="A44" s="550" t="s">
        <v>248</v>
      </c>
      <c r="B44" s="551" t="str" cm="1">
        <f t="array" ref="B44">IFERROR(IF(AND(НачЦ_ИнвП_Дата&lt;=B$3,КИнвП_Дата&gt;B$3),
             10,""),0)</f>
        <v/>
      </c>
      <c r="C44" s="551" t="str" cm="1">
        <f t="array" aca="1" ref="C44" ca="1">IFERROR(IF(AND(НачЦ_ИнвП_Дата&lt;=C$3,КИнвП_Дата&gt;C$3),
             10,""),0)</f>
        <v/>
      </c>
      <c r="D44" s="551" t="str" cm="1">
        <f t="array" aca="1" ref="D44" ca="1">IFERROR(IF(AND(НачЦ_ИнвП_Дата&lt;=D$3,КИнвП_Дата&gt;D$3),
             10,""),0)</f>
        <v/>
      </c>
      <c r="E44" s="551" t="str" cm="1">
        <f t="array" aca="1" ref="E44" ca="1">IFERROR(IF(AND(НачЦ_ИнвП_Дата&lt;=E$3,КИнвП_Дата&gt;E$3),
             10,""),0)</f>
        <v/>
      </c>
      <c r="F44" s="551" t="str" cm="1">
        <f t="array" aca="1" ref="F44" ca="1">IFERROR(IF(AND(НачЦ_ИнвП_Дата&lt;=F$3,КИнвП_Дата&gt;F$3),
             10,""),0)</f>
        <v/>
      </c>
      <c r="G44" s="551" t="str" cm="1">
        <f t="array" aca="1" ref="G44" ca="1">IFERROR(IF(AND(НачЦ_ИнвП_Дата&lt;=G$3,КИнвП_Дата&gt;G$3),
             10,""),0)</f>
        <v/>
      </c>
      <c r="H44" s="551" t="str" cm="1">
        <f t="array" aca="1" ref="H44" ca="1">IFERROR(IF(AND(НачЦ_ИнвП_Дата&lt;=H$3,КИнвП_Дата&gt;H$3),
             10,""),0)</f>
        <v/>
      </c>
      <c r="I44" s="551" t="str" cm="1">
        <f t="array" aca="1" ref="I44" ca="1">IFERROR(IF(AND(НачЦ_ИнвП_Дата&lt;=I$3,КИнвП_Дата&gt;I$3),
             10,""),0)</f>
        <v/>
      </c>
      <c r="J44" s="551" t="str" cm="1">
        <f t="array" aca="1" ref="J44" ca="1">IFERROR(IF(AND(НачЦ_ИнвП_Дата&lt;=J$3,КИнвП_Дата&gt;J$3),
             10,""),0)</f>
        <v/>
      </c>
      <c r="K44" s="551" cm="1">
        <f t="array" aca="1" ref="K44" ca="1">IFERROR(IF(AND(НачЦ_ИнвП_Дата&lt;=K$3,КИнвП_Дата&gt;K$3),
             10,""),0)</f>
        <v>10</v>
      </c>
      <c r="L44" s="551" cm="1">
        <f t="array" aca="1" ref="L44" ca="1">IFERROR(IF(AND(НачЦ_ИнвП_Дата&lt;=L$3,КИнвП_Дата&gt;L$3),
             10,""),0)</f>
        <v>10</v>
      </c>
      <c r="M44" s="551" cm="1">
        <f t="array" aca="1" ref="M44" ca="1">IFERROR(IF(AND(НачЦ_ИнвП_Дата&lt;=M$3,КИнвП_Дата&gt;M$3),
             10,""),0)</f>
        <v>10</v>
      </c>
      <c r="N44" s="552">
        <f t="shared" ca="1" si="1158"/>
        <v>30</v>
      </c>
      <c r="O44" s="551" cm="1">
        <f t="array" aca="1" ref="O44" ca="1">IFERROR(IF(AND(НачЦ_ИнвП_Дата&lt;=O$3,КИнвП_Дата&gt;O$3),
             10,""),0)</f>
        <v>10</v>
      </c>
      <c r="P44" s="551" cm="1">
        <f t="array" aca="1" ref="P44" ca="1">IFERROR(IF(AND(НачЦ_ИнвП_Дата&lt;=P$3,КИнвП_Дата&gt;P$3),
             10,""),0)</f>
        <v>10</v>
      </c>
      <c r="Q44" s="551" cm="1">
        <f t="array" aca="1" ref="Q44" ca="1">IFERROR(IF(AND(НачЦ_ИнвП_Дата&lt;=Q$3,КИнвП_Дата&gt;Q$3),
             10,""),0)</f>
        <v>10</v>
      </c>
      <c r="R44" s="551" cm="1">
        <f t="array" aca="1" ref="R44" ca="1">IFERROR(IF(AND(НачЦ_ИнвП_Дата&lt;=R$3,КИнвП_Дата&gt;R$3),
             10,""),0)</f>
        <v>10</v>
      </c>
      <c r="S44" s="551" cm="1">
        <f t="array" aca="1" ref="S44" ca="1">IFERROR(IF(AND(НачЦ_ИнвП_Дата&lt;=S$3,КИнвП_Дата&gt;S$3),
             10,""),0)</f>
        <v>10</v>
      </c>
      <c r="T44" s="551" cm="1">
        <f t="array" aca="1" ref="T44" ca="1">IFERROR(IF(AND(НачЦ_ИнвП_Дата&lt;=T$3,КИнвП_Дата&gt;T$3),
             10,""),0)</f>
        <v>10</v>
      </c>
      <c r="U44" s="551" cm="1">
        <f t="array" aca="1" ref="U44" ca="1">IFERROR(IF(AND(НачЦ_ИнвП_Дата&lt;=U$3,КИнвП_Дата&gt;U$3),
             10,""),0)</f>
        <v>10</v>
      </c>
      <c r="V44" s="551" cm="1">
        <f t="array" aca="1" ref="V44" ca="1">IFERROR(IF(AND(НачЦ_ИнвП_Дата&lt;=V$3,КИнвП_Дата&gt;V$3),
             10,""),0)</f>
        <v>10</v>
      </c>
      <c r="W44" s="551" cm="1">
        <f t="array" aca="1" ref="W44" ca="1">IFERROR(IF(AND(НачЦ_ИнвП_Дата&lt;=W$3,КИнвП_Дата&gt;W$3),
             10,""),0)</f>
        <v>10</v>
      </c>
      <c r="X44" s="551" cm="1">
        <f t="array" aca="1" ref="X44" ca="1">IFERROR(IF(AND(НачЦ_ИнвП_Дата&lt;=X$3,КИнвП_Дата&gt;X$3),
             10,""),0)</f>
        <v>10</v>
      </c>
      <c r="Y44" s="551" cm="1">
        <f t="array" aca="1" ref="Y44" ca="1">IFERROR(IF(AND(НачЦ_ИнвП_Дата&lt;=Y$3,КИнвП_Дата&gt;Y$3),
             10,""),0)</f>
        <v>10</v>
      </c>
      <c r="Z44" s="551" cm="1">
        <f t="array" aca="1" ref="Z44" ca="1">IFERROR(IF(AND(НачЦ_ИнвП_Дата&lt;=Z$3,КИнвП_Дата&gt;Z$3),
             10,""),0)</f>
        <v>10</v>
      </c>
      <c r="AA44" s="552">
        <f t="shared" ca="1" si="1099"/>
        <v>120</v>
      </c>
      <c r="AB44" s="551" cm="1">
        <f t="array" aca="1" ref="AB44" ca="1">IFERROR(IF(AND(НачЦ_ИнвП_Дата&lt;=AB$3,КИнвП_Дата&gt;AB$3),
             10,""),0)</f>
        <v>10</v>
      </c>
      <c r="AC44" s="551" cm="1">
        <f t="array" aca="1" ref="AC44" ca="1">IFERROR(IF(AND(НачЦ_ИнвП_Дата&lt;=AC$3,КИнвП_Дата&gt;AC$3),
             10,""),0)</f>
        <v>10</v>
      </c>
      <c r="AD44" s="551" cm="1">
        <f t="array" aca="1" ref="AD44" ca="1">IFERROR(IF(AND(НачЦ_ИнвП_Дата&lt;=AD$3,КИнвП_Дата&gt;AD$3),
             10,""),0)</f>
        <v>10</v>
      </c>
      <c r="AE44" s="551" cm="1">
        <f t="array" aca="1" ref="AE44" ca="1">IFERROR(IF(AND(НачЦ_ИнвП_Дата&lt;=AE$3,КИнвП_Дата&gt;AE$3),
             10,""),0)</f>
        <v>10</v>
      </c>
      <c r="AF44" s="551" cm="1">
        <f t="array" aca="1" ref="AF44" ca="1">IFERROR(IF(AND(НачЦ_ИнвП_Дата&lt;=AF$3,КИнвП_Дата&gt;AF$3),
             10,""),0)</f>
        <v>10</v>
      </c>
      <c r="AG44" s="551" cm="1">
        <f t="array" aca="1" ref="AG44" ca="1">IFERROR(IF(AND(НачЦ_ИнвП_Дата&lt;=AG$3,КИнвП_Дата&gt;AG$3),
             10,""),0)</f>
        <v>10</v>
      </c>
      <c r="AH44" s="551" cm="1">
        <f t="array" aca="1" ref="AH44" ca="1">IFERROR(IF(AND(НачЦ_ИнвП_Дата&lt;=AH$3,КИнвП_Дата&gt;AH$3),
             10,""),0)</f>
        <v>10</v>
      </c>
      <c r="AI44" s="551" cm="1">
        <f t="array" aca="1" ref="AI44" ca="1">IFERROR(IF(AND(НачЦ_ИнвП_Дата&lt;=AI$3,КИнвП_Дата&gt;AI$3),
             10,""),0)</f>
        <v>10</v>
      </c>
      <c r="AJ44" s="551" cm="1">
        <f t="array" aca="1" ref="AJ44" ca="1">IFERROR(IF(AND(НачЦ_ИнвП_Дата&lt;=AJ$3,КИнвП_Дата&gt;AJ$3),
             10,""),0)</f>
        <v>10</v>
      </c>
      <c r="AK44" s="551" cm="1">
        <f t="array" aca="1" ref="AK44" ca="1">IFERROR(IF(AND(НачЦ_ИнвП_Дата&lt;=AK$3,КИнвП_Дата&gt;AK$3),
             10,""),0)</f>
        <v>10</v>
      </c>
      <c r="AL44" s="551" cm="1">
        <f t="array" aca="1" ref="AL44" ca="1">IFERROR(IF(AND(НачЦ_ИнвП_Дата&lt;=AL$3,КИнвП_Дата&gt;AL$3),
             10,""),0)</f>
        <v>10</v>
      </c>
      <c r="AM44" s="551" cm="1">
        <f t="array" aca="1" ref="AM44" ca="1">IFERROR(IF(AND(НачЦ_ИнвП_Дата&lt;=AM$3,КИнвП_Дата&gt;AM$3),
             10,""),0)</f>
        <v>10</v>
      </c>
      <c r="AN44" s="552">
        <f t="shared" ca="1" si="1101"/>
        <v>120</v>
      </c>
      <c r="AO44" s="551" cm="1">
        <f t="array" aca="1" ref="AO44" ca="1">IFERROR(IF(AND(НачЦ_ИнвП_Дата&lt;=AO$3,КИнвП_Дата&gt;AO$3),
             10,""),0)</f>
        <v>10</v>
      </c>
      <c r="AP44" s="551" cm="1">
        <f t="array" aca="1" ref="AP44" ca="1">IFERROR(IF(AND(НачЦ_ИнвП_Дата&lt;=AP$3,КИнвП_Дата&gt;AP$3),
             10,""),0)</f>
        <v>10</v>
      </c>
      <c r="AQ44" s="551" cm="1">
        <f t="array" aca="1" ref="AQ44" ca="1">IFERROR(IF(AND(НачЦ_ИнвП_Дата&lt;=AQ$3,КИнвП_Дата&gt;AQ$3),
             10,""),0)</f>
        <v>10</v>
      </c>
      <c r="AR44" s="551" cm="1">
        <f t="array" aca="1" ref="AR44" ca="1">IFERROR(IF(AND(НачЦ_ИнвП_Дата&lt;=AR$3,КИнвП_Дата&gt;AR$3),
             10,""),0)</f>
        <v>10</v>
      </c>
      <c r="AS44" s="551" cm="1">
        <f t="array" aca="1" ref="AS44" ca="1">IFERROR(IF(AND(НачЦ_ИнвП_Дата&lt;=AS$3,КИнвП_Дата&gt;AS$3),
             10,""),0)</f>
        <v>10</v>
      </c>
      <c r="AT44" s="551" cm="1">
        <f t="array" aca="1" ref="AT44" ca="1">IFERROR(IF(AND(НачЦ_ИнвП_Дата&lt;=AT$3,КИнвП_Дата&gt;AT$3),
             10,""),0)</f>
        <v>10</v>
      </c>
      <c r="AU44" s="551" cm="1">
        <f t="array" aca="1" ref="AU44" ca="1">IFERROR(IF(AND(НачЦ_ИнвП_Дата&lt;=AU$3,КИнвП_Дата&gt;AU$3),
             10,""),0)</f>
        <v>10</v>
      </c>
      <c r="AV44" s="551" cm="1">
        <f t="array" aca="1" ref="AV44" ca="1">IFERROR(IF(AND(НачЦ_ИнвП_Дата&lt;=AV$3,КИнвП_Дата&gt;AV$3),
             10,""),0)</f>
        <v>10</v>
      </c>
      <c r="AW44" s="551" cm="1">
        <f t="array" aca="1" ref="AW44" ca="1">IFERROR(IF(AND(НачЦ_ИнвП_Дата&lt;=AW$3,КИнвП_Дата&gt;AW$3),
             10,""),0)</f>
        <v>10</v>
      </c>
      <c r="AX44" s="551" cm="1">
        <f t="array" aca="1" ref="AX44" ca="1">IFERROR(IF(AND(НачЦ_ИнвП_Дата&lt;=AX$3,КИнвП_Дата&gt;AX$3),
             10,""),0)</f>
        <v>10</v>
      </c>
      <c r="AY44" s="551" cm="1">
        <f t="array" aca="1" ref="AY44" ca="1">IFERROR(IF(AND(НачЦ_ИнвП_Дата&lt;=AY$3,КИнвП_Дата&gt;AY$3),
             10,""),0)</f>
        <v>10</v>
      </c>
      <c r="AZ44" s="551" cm="1">
        <f t="array" aca="1" ref="AZ44" ca="1">IFERROR(IF(AND(НачЦ_ИнвП_Дата&lt;=AZ$3,КИнвП_Дата&gt;AZ$3),
             10,""),0)</f>
        <v>10</v>
      </c>
      <c r="BA44" s="552">
        <f t="shared" ca="1" si="1103"/>
        <v>120</v>
      </c>
      <c r="BB44" s="551" cm="1">
        <f t="array" aca="1" ref="BB44" ca="1">IFERROR(IF(AND(НачЦ_ИнвП_Дата&lt;=BB$3,КИнвП_Дата&gt;BB$3),
             10,""),0)</f>
        <v>10</v>
      </c>
      <c r="BC44" s="551" cm="1">
        <f t="array" aca="1" ref="BC44" ca="1">IFERROR(IF(AND(НачЦ_ИнвП_Дата&lt;=BC$3,КИнвП_Дата&gt;BC$3),
             10,""),0)</f>
        <v>10</v>
      </c>
      <c r="BD44" s="551" cm="1">
        <f t="array" aca="1" ref="BD44" ca="1">IFERROR(IF(AND(НачЦ_ИнвП_Дата&lt;=BD$3,КИнвП_Дата&gt;BD$3),
             10,""),0)</f>
        <v>10</v>
      </c>
      <c r="BE44" s="551" cm="1">
        <f t="array" aca="1" ref="BE44" ca="1">IFERROR(IF(AND(НачЦ_ИнвП_Дата&lt;=BE$3,КИнвП_Дата&gt;BE$3),
             10,""),0)</f>
        <v>10</v>
      </c>
      <c r="BF44" s="551" cm="1">
        <f t="array" aca="1" ref="BF44" ca="1">IFERROR(IF(AND(НачЦ_ИнвП_Дата&lt;=BF$3,КИнвП_Дата&gt;BF$3),
             10,""),0)</f>
        <v>10</v>
      </c>
      <c r="BG44" s="551" cm="1">
        <f t="array" aca="1" ref="BG44" ca="1">IFERROR(IF(AND(НачЦ_ИнвП_Дата&lt;=BG$3,КИнвП_Дата&gt;BG$3),
             10,""),0)</f>
        <v>10</v>
      </c>
      <c r="BH44" s="551" cm="1">
        <f t="array" aca="1" ref="BH44" ca="1">IFERROR(IF(AND(НачЦ_ИнвП_Дата&lt;=BH$3,КИнвП_Дата&gt;BH$3),
             10,""),0)</f>
        <v>10</v>
      </c>
      <c r="BI44" s="551" cm="1">
        <f t="array" aca="1" ref="BI44" ca="1">IFERROR(IF(AND(НачЦ_ИнвП_Дата&lt;=BI$3,КИнвП_Дата&gt;BI$3),
             10,""),0)</f>
        <v>10</v>
      </c>
      <c r="BJ44" s="551" cm="1">
        <f t="array" aca="1" ref="BJ44" ca="1">IFERROR(IF(AND(НачЦ_ИнвП_Дата&lt;=BJ$3,КИнвП_Дата&gt;BJ$3),
             10,""),0)</f>
        <v>10</v>
      </c>
      <c r="BK44" s="551" cm="1">
        <f t="array" aca="1" ref="BK44" ca="1">IFERROR(IF(AND(НачЦ_ИнвП_Дата&lt;=BK$3,КИнвП_Дата&gt;BK$3),
             10,""),0)</f>
        <v>10</v>
      </c>
      <c r="BL44" s="551" cm="1">
        <f t="array" aca="1" ref="BL44" ca="1">IFERROR(IF(AND(НачЦ_ИнвП_Дата&lt;=BL$3,КИнвП_Дата&gt;BL$3),
             10,""),0)</f>
        <v>10</v>
      </c>
      <c r="BM44" s="551" cm="1">
        <f t="array" aca="1" ref="BM44" ca="1">IFERROR(IF(AND(НачЦ_ИнвП_Дата&lt;=BM$3,КИнвП_Дата&gt;BM$3),
             10,""),0)</f>
        <v>10</v>
      </c>
      <c r="BN44" s="552">
        <f t="shared" ca="1" si="1391"/>
        <v>120</v>
      </c>
      <c r="BO44" s="551" cm="1">
        <f t="array" aca="1" ref="BO44" ca="1">IFERROR(IF(AND(НачЦ_ИнвП_Дата&lt;=BO$3,КИнвП_Дата&gt;BO$3),
             10,""),0)</f>
        <v>10</v>
      </c>
      <c r="BP44" s="551" cm="1">
        <f t="array" aca="1" ref="BP44" ca="1">IFERROR(IF(AND(НачЦ_ИнвП_Дата&lt;=BP$3,КИнвП_Дата&gt;BP$3),
             10,""),0)</f>
        <v>10</v>
      </c>
      <c r="BQ44" s="551" cm="1">
        <f t="array" aca="1" ref="BQ44" ca="1">IFERROR(IF(AND(НачЦ_ИнвП_Дата&lt;=BQ$3,КИнвП_Дата&gt;BQ$3),
             10,""),0)</f>
        <v>10</v>
      </c>
      <c r="BR44" s="551" cm="1">
        <f t="array" aca="1" ref="BR44" ca="1">IFERROR(IF(AND(НачЦ_ИнвП_Дата&lt;=BR$3,КИнвП_Дата&gt;BR$3),
             10,""),0)</f>
        <v>10</v>
      </c>
      <c r="BS44" s="551" cm="1">
        <f t="array" aca="1" ref="BS44" ca="1">IFERROR(IF(AND(НачЦ_ИнвП_Дата&lt;=BS$3,КИнвП_Дата&gt;BS$3),
             10,""),0)</f>
        <v>10</v>
      </c>
      <c r="BT44" s="551" cm="1">
        <f t="array" aca="1" ref="BT44" ca="1">IFERROR(IF(AND(НачЦ_ИнвП_Дата&lt;=BT$3,КИнвП_Дата&gt;BT$3),
             10,""),0)</f>
        <v>10</v>
      </c>
      <c r="BU44" s="551" cm="1">
        <f t="array" aca="1" ref="BU44" ca="1">IFERROR(IF(AND(НачЦ_ИнвП_Дата&lt;=BU$3,КИнвП_Дата&gt;BU$3),
             10,""),0)</f>
        <v>10</v>
      </c>
      <c r="BV44" s="551" cm="1">
        <f t="array" aca="1" ref="BV44" ca="1">IFERROR(IF(AND(НачЦ_ИнвП_Дата&lt;=BV$3,КИнвП_Дата&gt;BV$3),
             10,""),0)</f>
        <v>10</v>
      </c>
      <c r="BW44" s="551" cm="1">
        <f t="array" aca="1" ref="BW44" ca="1">IFERROR(IF(AND(НачЦ_ИнвП_Дата&lt;=BW$3,КИнвП_Дата&gt;BW$3),
             10,""),0)</f>
        <v>10</v>
      </c>
      <c r="BX44" s="551" cm="1">
        <f t="array" aca="1" ref="BX44" ca="1">IFERROR(IF(AND(НачЦ_ИнвП_Дата&lt;=BX$3,КИнвП_Дата&gt;BX$3),
             10,""),0)</f>
        <v>10</v>
      </c>
      <c r="BY44" s="551" cm="1">
        <f t="array" aca="1" ref="BY44" ca="1">IFERROR(IF(AND(НачЦ_ИнвП_Дата&lt;=BY$3,КИнвП_Дата&gt;BY$3),
             10,""),0)</f>
        <v>10</v>
      </c>
      <c r="BZ44" s="551" cm="1">
        <f t="array" aca="1" ref="BZ44" ca="1">IFERROR(IF(AND(НачЦ_ИнвП_Дата&lt;=BZ$3,КИнвП_Дата&gt;BZ$3),
             10,""),0)</f>
        <v>10</v>
      </c>
      <c r="CA44" s="552">
        <f t="shared" ca="1" si="1393"/>
        <v>120</v>
      </c>
      <c r="CB44" s="551" cm="1">
        <f t="array" aca="1" ref="CB44" ca="1">IFERROR(IF(AND(НачЦ_ИнвП_Дата&lt;=CB$3,КИнвП_Дата&gt;CB$3),
             10,""),0)</f>
        <v>10</v>
      </c>
      <c r="CC44" s="551" cm="1">
        <f t="array" aca="1" ref="CC44" ca="1">IFERROR(IF(AND(НачЦ_ИнвП_Дата&lt;=CC$3,КИнвП_Дата&gt;CC$3),
             10,""),0)</f>
        <v>10</v>
      </c>
      <c r="CD44" s="551" cm="1">
        <f t="array" aca="1" ref="CD44" ca="1">IFERROR(IF(AND(НачЦ_ИнвП_Дата&lt;=CD$3,КИнвП_Дата&gt;CD$3),
             10,""),0)</f>
        <v>10</v>
      </c>
      <c r="CE44" s="551" cm="1">
        <f t="array" aca="1" ref="CE44" ca="1">IFERROR(IF(AND(НачЦ_ИнвП_Дата&lt;=CE$3,КИнвП_Дата&gt;CE$3),
             10,""),0)</f>
        <v>10</v>
      </c>
      <c r="CF44" s="551" cm="1">
        <f t="array" aca="1" ref="CF44" ca="1">IFERROR(IF(AND(НачЦ_ИнвП_Дата&lt;=CF$3,КИнвП_Дата&gt;CF$3),
             10,""),0)</f>
        <v>10</v>
      </c>
      <c r="CG44" s="551" cm="1">
        <f t="array" aca="1" ref="CG44" ca="1">IFERROR(IF(AND(НачЦ_ИнвП_Дата&lt;=CG$3,КИнвП_Дата&gt;CG$3),
             10,""),0)</f>
        <v>10</v>
      </c>
      <c r="CH44" s="551" cm="1">
        <f t="array" aca="1" ref="CH44" ca="1">IFERROR(IF(AND(НачЦ_ИнвП_Дата&lt;=CH$3,КИнвП_Дата&gt;CH$3),
             10,""),0)</f>
        <v>10</v>
      </c>
      <c r="CI44" s="551" cm="1">
        <f t="array" aca="1" ref="CI44" ca="1">IFERROR(IF(AND(НачЦ_ИнвП_Дата&lt;=CI$3,КИнвП_Дата&gt;CI$3),
             10,""),0)</f>
        <v>10</v>
      </c>
      <c r="CJ44" s="551" cm="1">
        <f t="array" aca="1" ref="CJ44" ca="1">IFERROR(IF(AND(НачЦ_ИнвП_Дата&lt;=CJ$3,КИнвП_Дата&gt;CJ$3),
             10,""),0)</f>
        <v>10</v>
      </c>
      <c r="CK44" s="551" cm="1">
        <f t="array" aca="1" ref="CK44" ca="1">IFERROR(IF(AND(НачЦ_ИнвП_Дата&lt;=CK$3,КИнвП_Дата&gt;CK$3),
             10,""),0)</f>
        <v>10</v>
      </c>
      <c r="CL44" s="551" cm="1">
        <f t="array" aca="1" ref="CL44" ca="1">IFERROR(IF(AND(НачЦ_ИнвП_Дата&lt;=CL$3,КИнвП_Дата&gt;CL$3),
             10,""),0)</f>
        <v>10</v>
      </c>
      <c r="CM44" s="551" cm="1">
        <f t="array" aca="1" ref="CM44" ca="1">IFERROR(IF(AND(НачЦ_ИнвП_Дата&lt;=CM$3,КИнвП_Дата&gt;CM$3),
             10,""),0)</f>
        <v>10</v>
      </c>
      <c r="CN44" s="552">
        <f t="shared" ca="1" si="1395"/>
        <v>120</v>
      </c>
      <c r="CO44" s="551" cm="1">
        <f t="array" aca="1" ref="CO44" ca="1">IFERROR(IF(AND(НачЦ_ИнвП_Дата&lt;=CO$3,КИнвП_Дата&gt;CO$3),
             10,""),0)</f>
        <v>10</v>
      </c>
      <c r="CP44" s="551" cm="1">
        <f t="array" aca="1" ref="CP44" ca="1">IFERROR(IF(AND(НачЦ_ИнвП_Дата&lt;=CP$3,КИнвП_Дата&gt;CP$3),
             10,""),0)</f>
        <v>10</v>
      </c>
      <c r="CQ44" s="551" cm="1">
        <f t="array" aca="1" ref="CQ44" ca="1">IFERROR(IF(AND(НачЦ_ИнвП_Дата&lt;=CQ$3,КИнвП_Дата&gt;CQ$3),
             10,""),0)</f>
        <v>10</v>
      </c>
      <c r="CR44" s="551" cm="1">
        <f t="array" aca="1" ref="CR44" ca="1">IFERROR(IF(AND(НачЦ_ИнвП_Дата&lt;=CR$3,КИнвП_Дата&gt;CR$3),
             10,""),0)</f>
        <v>10</v>
      </c>
      <c r="CS44" s="551" cm="1">
        <f t="array" aca="1" ref="CS44" ca="1">IFERROR(IF(AND(НачЦ_ИнвП_Дата&lt;=CS$3,КИнвП_Дата&gt;CS$3),
             10,""),0)</f>
        <v>10</v>
      </c>
      <c r="CT44" s="551" cm="1">
        <f t="array" aca="1" ref="CT44" ca="1">IFERROR(IF(AND(НачЦ_ИнвП_Дата&lt;=CT$3,КИнвП_Дата&gt;CT$3),
             10,""),0)</f>
        <v>10</v>
      </c>
      <c r="CU44" s="551" cm="1">
        <f t="array" aca="1" ref="CU44" ca="1">IFERROR(IF(AND(НачЦ_ИнвП_Дата&lt;=CU$3,КИнвП_Дата&gt;CU$3),
             10,""),0)</f>
        <v>10</v>
      </c>
      <c r="CV44" s="551" cm="1">
        <f t="array" aca="1" ref="CV44" ca="1">IFERROR(IF(AND(НачЦ_ИнвП_Дата&lt;=CV$3,КИнвП_Дата&gt;CV$3),
             10,""),0)</f>
        <v>10</v>
      </c>
      <c r="CW44" s="551" cm="1">
        <f t="array" aca="1" ref="CW44" ca="1">IFERROR(IF(AND(НачЦ_ИнвП_Дата&lt;=CW$3,КИнвП_Дата&gt;CW$3),
             10,""),0)</f>
        <v>10</v>
      </c>
      <c r="CX44" s="551" cm="1">
        <f t="array" aca="1" ref="CX44" ca="1">IFERROR(IF(AND(НачЦ_ИнвП_Дата&lt;=CX$3,КИнвП_Дата&gt;CX$3),
             10,""),0)</f>
        <v>10</v>
      </c>
      <c r="CY44" s="551" cm="1">
        <f t="array" aca="1" ref="CY44" ca="1">IFERROR(IF(AND(НачЦ_ИнвП_Дата&lt;=CY$3,КИнвП_Дата&gt;CY$3),
             10,""),0)</f>
        <v>10</v>
      </c>
      <c r="CZ44" s="551" cm="1">
        <f t="array" aca="1" ref="CZ44" ca="1">IFERROR(IF(AND(НачЦ_ИнвП_Дата&lt;=CZ$3,КИнвП_Дата&gt;CZ$3),
             10,""),0)</f>
        <v>10</v>
      </c>
      <c r="DA44" s="552">
        <f t="shared" ca="1" si="1397"/>
        <v>120</v>
      </c>
      <c r="DB44" s="551" cm="1">
        <f t="array" aca="1" ref="DB44" ca="1">IFERROR(IF(AND(НачЦ_ИнвП_Дата&lt;=DB$3,КИнвП_Дата&gt;DB$3),
             10,""),0)</f>
        <v>10</v>
      </c>
      <c r="DC44" s="551" cm="1">
        <f t="array" aca="1" ref="DC44" ca="1">IFERROR(IF(AND(НачЦ_ИнвП_Дата&lt;=DC$3,КИнвП_Дата&gt;DC$3),
             10,""),0)</f>
        <v>10</v>
      </c>
      <c r="DD44" s="551" cm="1">
        <f t="array" aca="1" ref="DD44" ca="1">IFERROR(IF(AND(НачЦ_ИнвП_Дата&lt;=DD$3,КИнвП_Дата&gt;DD$3),
             10,""),0)</f>
        <v>10</v>
      </c>
      <c r="DE44" s="551" cm="1">
        <f t="array" aca="1" ref="DE44" ca="1">IFERROR(IF(AND(НачЦ_ИнвП_Дата&lt;=DE$3,КИнвП_Дата&gt;DE$3),
             10,""),0)</f>
        <v>10</v>
      </c>
      <c r="DF44" s="551" cm="1">
        <f t="array" aca="1" ref="DF44" ca="1">IFERROR(IF(AND(НачЦ_ИнвП_Дата&lt;=DF$3,КИнвП_Дата&gt;DF$3),
             10,""),0)</f>
        <v>10</v>
      </c>
      <c r="DG44" s="551" cm="1">
        <f t="array" aca="1" ref="DG44" ca="1">IFERROR(IF(AND(НачЦ_ИнвП_Дата&lt;=DG$3,КИнвП_Дата&gt;DG$3),
             10,""),0)</f>
        <v>10</v>
      </c>
      <c r="DH44" s="551" cm="1">
        <f t="array" aca="1" ref="DH44" ca="1">IFERROR(IF(AND(НачЦ_ИнвП_Дата&lt;=DH$3,КИнвП_Дата&gt;DH$3),
             10,""),0)</f>
        <v>10</v>
      </c>
      <c r="DI44" s="551" cm="1">
        <f t="array" aca="1" ref="DI44" ca="1">IFERROR(IF(AND(НачЦ_ИнвП_Дата&lt;=DI$3,КИнвП_Дата&gt;DI$3),
             10,""),0)</f>
        <v>10</v>
      </c>
      <c r="DJ44" s="551" cm="1">
        <f t="array" aca="1" ref="DJ44" ca="1">IFERROR(IF(AND(НачЦ_ИнвП_Дата&lt;=DJ$3,КИнвП_Дата&gt;DJ$3),
             10,""),0)</f>
        <v>10</v>
      </c>
      <c r="DK44" s="551" cm="1">
        <f t="array" aca="1" ref="DK44" ca="1">IFERROR(IF(AND(НачЦ_ИнвП_Дата&lt;=DK$3,КИнвП_Дата&gt;DK$3),
             10,""),0)</f>
        <v>10</v>
      </c>
      <c r="DL44" s="551" cm="1">
        <f t="array" aca="1" ref="DL44" ca="1">IFERROR(IF(AND(НачЦ_ИнвП_Дата&lt;=DL$3,КИнвП_Дата&gt;DL$3),
             10,""),0)</f>
        <v>10</v>
      </c>
      <c r="DM44" s="551" cm="1">
        <f t="array" aca="1" ref="DM44" ca="1">IFERROR(IF(AND(НачЦ_ИнвП_Дата&lt;=DM$3,КИнвП_Дата&gt;DM$3),
             10,""),0)</f>
        <v>10</v>
      </c>
      <c r="DN44" s="552">
        <f t="shared" ca="1" si="1399"/>
        <v>120</v>
      </c>
      <c r="DO44" s="551" cm="1">
        <f t="array" aca="1" ref="DO44" ca="1">IFERROR(IF(AND(НачЦ_ИнвП_Дата&lt;=DO$3,КИнвП_Дата&gt;DO$3),
             10,""),0)</f>
        <v>10</v>
      </c>
      <c r="DP44" s="551" cm="1">
        <f t="array" aca="1" ref="DP44" ca="1">IFERROR(IF(AND(НачЦ_ИнвП_Дата&lt;=DP$3,КИнвП_Дата&gt;DP$3),
             10,""),0)</f>
        <v>10</v>
      </c>
      <c r="DQ44" s="551" cm="1">
        <f t="array" aca="1" ref="DQ44" ca="1">IFERROR(IF(AND(НачЦ_ИнвП_Дата&lt;=DQ$3,КИнвП_Дата&gt;DQ$3),
             10,""),0)</f>
        <v>10</v>
      </c>
      <c r="DR44" s="551" cm="1">
        <f t="array" aca="1" ref="DR44" ca="1">IFERROR(IF(AND(НачЦ_ИнвП_Дата&lt;=DR$3,КИнвП_Дата&gt;DR$3),
             10,""),0)</f>
        <v>10</v>
      </c>
      <c r="DS44" s="551" cm="1">
        <f t="array" aca="1" ref="DS44" ca="1">IFERROR(IF(AND(НачЦ_ИнвП_Дата&lt;=DS$3,КИнвП_Дата&gt;DS$3),
             10,""),0)</f>
        <v>10</v>
      </c>
      <c r="DT44" s="551" cm="1">
        <f t="array" aca="1" ref="DT44" ca="1">IFERROR(IF(AND(НачЦ_ИнвП_Дата&lt;=DT$3,КИнвП_Дата&gt;DT$3),
             10,""),0)</f>
        <v>10</v>
      </c>
      <c r="DU44" s="551" cm="1">
        <f t="array" aca="1" ref="DU44" ca="1">IFERROR(IF(AND(НачЦ_ИнвП_Дата&lt;=DU$3,КИнвП_Дата&gt;DU$3),
             10,""),0)</f>
        <v>10</v>
      </c>
      <c r="DV44" s="551" cm="1">
        <f t="array" aca="1" ref="DV44" ca="1">IFERROR(IF(AND(НачЦ_ИнвП_Дата&lt;=DV$3,КИнвП_Дата&gt;DV$3),
             10,""),0)</f>
        <v>10</v>
      </c>
      <c r="DW44" s="551" cm="1">
        <f t="array" aca="1" ref="DW44" ca="1">IFERROR(IF(AND(НачЦ_ИнвП_Дата&lt;=DW$3,КИнвП_Дата&gt;DW$3),
             10,""),0)</f>
        <v>10</v>
      </c>
      <c r="DX44" s="551" cm="1">
        <f t="array" aca="1" ref="DX44" ca="1">IFERROR(IF(AND(НачЦ_ИнвП_Дата&lt;=DX$3,КИнвП_Дата&gt;DX$3),
             10,""),0)</f>
        <v>10</v>
      </c>
      <c r="DY44" s="551" cm="1">
        <f t="array" aca="1" ref="DY44" ca="1">IFERROR(IF(AND(НачЦ_ИнвП_Дата&lt;=DY$3,КИнвП_Дата&gt;DY$3),
             10,""),0)</f>
        <v>10</v>
      </c>
      <c r="DZ44" s="551" cm="1">
        <f t="array" aca="1" ref="DZ44" ca="1">IFERROR(IF(AND(НачЦ_ИнвП_Дата&lt;=DZ$3,КИнвП_Дата&gt;DZ$3),
             10,""),0)</f>
        <v>10</v>
      </c>
      <c r="EA44" s="552">
        <f t="shared" ca="1" si="1401"/>
        <v>120</v>
      </c>
      <c r="EB44" s="551" cm="1">
        <f t="array" aca="1" ref="EB44" ca="1">IFERROR(IF(AND(НачЦ_ИнвП_Дата&lt;=EB$3,КИнвП_Дата&gt;EB$3),
             10,""),0)</f>
        <v>10</v>
      </c>
      <c r="EC44" s="551" cm="1">
        <f t="array" aca="1" ref="EC44" ca="1">IFERROR(IF(AND(НачЦ_ИнвП_Дата&lt;=EC$3,КИнвП_Дата&gt;EC$3),
             10,""),0)</f>
        <v>10</v>
      </c>
      <c r="ED44" s="551" cm="1">
        <f t="array" aca="1" ref="ED44" ca="1">IFERROR(IF(AND(НачЦ_ИнвП_Дата&lt;=ED$3,КИнвП_Дата&gt;ED$3),
             10,""),0)</f>
        <v>10</v>
      </c>
      <c r="EE44" s="551" cm="1">
        <f t="array" aca="1" ref="EE44" ca="1">IFERROR(IF(AND(НачЦ_ИнвП_Дата&lt;=EE$3,КИнвП_Дата&gt;EE$3),
             10,""),0)</f>
        <v>10</v>
      </c>
      <c r="EF44" s="551" cm="1">
        <f t="array" aca="1" ref="EF44" ca="1">IFERROR(IF(AND(НачЦ_ИнвП_Дата&lt;=EF$3,КИнвП_Дата&gt;EF$3),
             10,""),0)</f>
        <v>10</v>
      </c>
      <c r="EG44" s="551" cm="1">
        <f t="array" aca="1" ref="EG44" ca="1">IFERROR(IF(AND(НачЦ_ИнвП_Дата&lt;=EG$3,КИнвП_Дата&gt;EG$3),
             10,""),0)</f>
        <v>10</v>
      </c>
      <c r="EH44" s="551" cm="1">
        <f t="array" aca="1" ref="EH44" ca="1">IFERROR(IF(AND(НачЦ_ИнвП_Дата&lt;=EH$3,КИнвП_Дата&gt;EH$3),
             10,""),0)</f>
        <v>10</v>
      </c>
      <c r="EI44" s="551" cm="1">
        <f t="array" aca="1" ref="EI44" ca="1">IFERROR(IF(AND(НачЦ_ИнвП_Дата&lt;=EI$3,КИнвП_Дата&gt;EI$3),
             10,""),0)</f>
        <v>10</v>
      </c>
      <c r="EJ44" s="551" cm="1">
        <f t="array" aca="1" ref="EJ44" ca="1">IFERROR(IF(AND(НачЦ_ИнвП_Дата&lt;=EJ$3,КИнвП_Дата&gt;EJ$3),
             10,""),0)</f>
        <v>10</v>
      </c>
      <c r="EK44" s="551" cm="1">
        <f t="array" aca="1" ref="EK44" ca="1">IFERROR(IF(AND(НачЦ_ИнвП_Дата&lt;=EK$3,КИнвП_Дата&gt;EK$3),
             10,""),0)</f>
        <v>10</v>
      </c>
      <c r="EL44" s="551" cm="1">
        <f t="array" aca="1" ref="EL44" ca="1">IFERROR(IF(AND(НачЦ_ИнвП_Дата&lt;=EL$3,КИнвП_Дата&gt;EL$3),
             10,""),0)</f>
        <v>10</v>
      </c>
      <c r="EM44" s="551" cm="1">
        <f t="array" aca="1" ref="EM44" ca="1">IFERROR(IF(AND(НачЦ_ИнвП_Дата&lt;=EM$3,КИнвП_Дата&gt;EM$3),
             10,""),0)</f>
        <v>10</v>
      </c>
      <c r="EN44" s="552">
        <f t="shared" ca="1" si="1403"/>
        <v>120</v>
      </c>
      <c r="EO44" s="551" cm="1">
        <f t="array" aca="1" ref="EO44" ca="1">IFERROR(IF(AND(НачЦ_ИнвП_Дата&lt;=EO$3,КИнвП_Дата&gt;EO$3),
             10,""),0)</f>
        <v>10</v>
      </c>
      <c r="EP44" s="551" cm="1">
        <f t="array" aca="1" ref="EP44" ca="1">IFERROR(IF(AND(НачЦ_ИнвП_Дата&lt;=EP$3,КИнвП_Дата&gt;EP$3),
             10,""),0)</f>
        <v>10</v>
      </c>
      <c r="EQ44" s="551" cm="1">
        <f t="array" aca="1" ref="EQ44" ca="1">IFERROR(IF(AND(НачЦ_ИнвП_Дата&lt;=EQ$3,КИнвП_Дата&gt;EQ$3),
             10,""),0)</f>
        <v>10</v>
      </c>
      <c r="ER44" s="551" cm="1">
        <f t="array" aca="1" ref="ER44" ca="1">IFERROR(IF(AND(НачЦ_ИнвП_Дата&lt;=ER$3,КИнвП_Дата&gt;ER$3),
             10,""),0)</f>
        <v>10</v>
      </c>
      <c r="ES44" s="551" cm="1">
        <f t="array" aca="1" ref="ES44" ca="1">IFERROR(IF(AND(НачЦ_ИнвП_Дата&lt;=ES$3,КИнвП_Дата&gt;ES$3),
             10,""),0)</f>
        <v>10</v>
      </c>
      <c r="ET44" s="551" cm="1">
        <f t="array" aca="1" ref="ET44" ca="1">IFERROR(IF(AND(НачЦ_ИнвП_Дата&lt;=ET$3,КИнвП_Дата&gt;ET$3),
             10,""),0)</f>
        <v>10</v>
      </c>
      <c r="EU44" s="551" cm="1">
        <f t="array" aca="1" ref="EU44" ca="1">IFERROR(IF(AND(НачЦ_ИнвП_Дата&lt;=EU$3,КИнвП_Дата&gt;EU$3),
             10,""),0)</f>
        <v>10</v>
      </c>
      <c r="EV44" s="551" cm="1">
        <f t="array" aca="1" ref="EV44" ca="1">IFERROR(IF(AND(НачЦ_ИнвП_Дата&lt;=EV$3,КИнвП_Дата&gt;EV$3),
             10,""),0)</f>
        <v>10</v>
      </c>
      <c r="EW44" s="551" cm="1">
        <f t="array" aca="1" ref="EW44" ca="1">IFERROR(IF(AND(НачЦ_ИнвП_Дата&lt;=EW$3,КИнвП_Дата&gt;EW$3),
             10,""),0)</f>
        <v>10</v>
      </c>
      <c r="EX44" s="551" cm="1">
        <f t="array" aca="1" ref="EX44" ca="1">IFERROR(IF(AND(НачЦ_ИнвП_Дата&lt;=EX$3,КИнвП_Дата&gt;EX$3),
             10,""),0)</f>
        <v>10</v>
      </c>
      <c r="EY44" s="551" cm="1">
        <f t="array" aca="1" ref="EY44" ca="1">IFERROR(IF(AND(НачЦ_ИнвП_Дата&lt;=EY$3,КИнвП_Дата&gt;EY$3),
             10,""),0)</f>
        <v>10</v>
      </c>
      <c r="EZ44" s="551" cm="1">
        <f t="array" aca="1" ref="EZ44" ca="1">IFERROR(IF(AND(НачЦ_ИнвП_Дата&lt;=EZ$3,КИнвП_Дата&gt;EZ$3),
             10,""),0)</f>
        <v>10</v>
      </c>
      <c r="FA44" s="552">
        <f t="shared" ca="1" si="1405"/>
        <v>120</v>
      </c>
      <c r="FB44" s="551" cm="1">
        <f t="array" aca="1" ref="FB44" ca="1">IFERROR(IF(AND(НачЦ_ИнвП_Дата&lt;=FB$3,КИнвП_Дата&gt;FB$3),
             10,""),0)</f>
        <v>10</v>
      </c>
      <c r="FC44" s="551" cm="1">
        <f t="array" aca="1" ref="FC44" ca="1">IFERROR(IF(AND(НачЦ_ИнвП_Дата&lt;=FC$3,КИнвП_Дата&gt;FC$3),
             10,""),0)</f>
        <v>10</v>
      </c>
      <c r="FD44" s="551" cm="1">
        <f t="array" aca="1" ref="FD44" ca="1">IFERROR(IF(AND(НачЦ_ИнвП_Дата&lt;=FD$3,КИнвП_Дата&gt;FD$3),
             10,""),0)</f>
        <v>10</v>
      </c>
      <c r="FE44" s="551" cm="1">
        <f t="array" aca="1" ref="FE44" ca="1">IFERROR(IF(AND(НачЦ_ИнвП_Дата&lt;=FE$3,КИнвП_Дата&gt;FE$3),
             10,""),0)</f>
        <v>10</v>
      </c>
      <c r="FF44" s="551" cm="1">
        <f t="array" aca="1" ref="FF44" ca="1">IFERROR(IF(AND(НачЦ_ИнвП_Дата&lt;=FF$3,КИнвП_Дата&gt;FF$3),
             10,""),0)</f>
        <v>10</v>
      </c>
      <c r="FG44" s="551" cm="1">
        <f t="array" aca="1" ref="FG44" ca="1">IFERROR(IF(AND(НачЦ_ИнвП_Дата&lt;=FG$3,КИнвП_Дата&gt;FG$3),
             10,""),0)</f>
        <v>10</v>
      </c>
      <c r="FH44" s="551" cm="1">
        <f t="array" aca="1" ref="FH44" ca="1">IFERROR(IF(AND(НачЦ_ИнвП_Дата&lt;=FH$3,КИнвП_Дата&gt;FH$3),
             10,""),0)</f>
        <v>10</v>
      </c>
      <c r="FI44" s="551" cm="1">
        <f t="array" aca="1" ref="FI44" ca="1">IFERROR(IF(AND(НачЦ_ИнвП_Дата&lt;=FI$3,КИнвП_Дата&gt;FI$3),
             10,""),0)</f>
        <v>10</v>
      </c>
      <c r="FJ44" s="551" cm="1">
        <f t="array" aca="1" ref="FJ44" ca="1">IFERROR(IF(AND(НачЦ_ИнвП_Дата&lt;=FJ$3,КИнвП_Дата&gt;FJ$3),
             10,""),0)</f>
        <v>10</v>
      </c>
      <c r="FK44" s="551" cm="1">
        <f t="array" aca="1" ref="FK44" ca="1">IFERROR(IF(AND(НачЦ_ИнвП_Дата&lt;=FK$3,КИнвП_Дата&gt;FK$3),
             10,""),0)</f>
        <v>10</v>
      </c>
      <c r="FL44" s="551" cm="1">
        <f t="array" aca="1" ref="FL44" ca="1">IFERROR(IF(AND(НачЦ_ИнвП_Дата&lt;=FL$3,КИнвП_Дата&gt;FL$3),
             10,""),0)</f>
        <v>10</v>
      </c>
      <c r="FM44" s="551" cm="1">
        <f t="array" aca="1" ref="FM44" ca="1">IFERROR(IF(AND(НачЦ_ИнвП_Дата&lt;=FM$3,КИнвП_Дата&gt;FM$3),
             10,""),0)</f>
        <v>10</v>
      </c>
      <c r="FN44" s="552">
        <f t="shared" ca="1" si="1407"/>
        <v>120</v>
      </c>
      <c r="FO44" s="551" cm="1">
        <f t="array" aca="1" ref="FO44" ca="1">IFERROR(IF(AND(НачЦ_ИнвП_Дата&lt;=FO$3,КИнвП_Дата&gt;FO$3),
             10,""),0)</f>
        <v>10</v>
      </c>
      <c r="FP44" s="551" cm="1">
        <f t="array" aca="1" ref="FP44" ca="1">IFERROR(IF(AND(НачЦ_ИнвП_Дата&lt;=FP$3,КИнвП_Дата&gt;FP$3),
             10,""),0)</f>
        <v>10</v>
      </c>
      <c r="FQ44" s="551" cm="1">
        <f t="array" aca="1" ref="FQ44" ca="1">IFERROR(IF(AND(НачЦ_ИнвП_Дата&lt;=FQ$3,КИнвП_Дата&gt;FQ$3),
             10,""),0)</f>
        <v>10</v>
      </c>
      <c r="FR44" s="551" cm="1">
        <f t="array" aca="1" ref="FR44" ca="1">IFERROR(IF(AND(НачЦ_ИнвП_Дата&lt;=FR$3,КИнвП_Дата&gt;FR$3),
             10,""),0)</f>
        <v>10</v>
      </c>
      <c r="FS44" s="551" cm="1">
        <f t="array" aca="1" ref="FS44" ca="1">IFERROR(IF(AND(НачЦ_ИнвП_Дата&lt;=FS$3,КИнвП_Дата&gt;FS$3),
             10,""),0)</f>
        <v>10</v>
      </c>
      <c r="FT44" s="551" cm="1">
        <f t="array" aca="1" ref="FT44" ca="1">IFERROR(IF(AND(НачЦ_ИнвП_Дата&lt;=FT$3,КИнвП_Дата&gt;FT$3),
             10,""),0)</f>
        <v>10</v>
      </c>
      <c r="FU44" s="551" cm="1">
        <f t="array" aca="1" ref="FU44" ca="1">IFERROR(IF(AND(НачЦ_ИнвП_Дата&lt;=FU$3,КИнвП_Дата&gt;FU$3),
             10,""),0)</f>
        <v>10</v>
      </c>
      <c r="FV44" s="551" cm="1">
        <f t="array" aca="1" ref="FV44" ca="1">IFERROR(IF(AND(НачЦ_ИнвП_Дата&lt;=FV$3,КИнвП_Дата&gt;FV$3),
             10,""),0)</f>
        <v>10</v>
      </c>
      <c r="FW44" s="551" cm="1">
        <f t="array" aca="1" ref="FW44" ca="1">IFERROR(IF(AND(НачЦ_ИнвП_Дата&lt;=FW$3,КИнвП_Дата&gt;FW$3),
             10,""),0)</f>
        <v>10</v>
      </c>
      <c r="FX44" s="551" cm="1">
        <f t="array" aca="1" ref="FX44" ca="1">IFERROR(IF(AND(НачЦ_ИнвП_Дата&lt;=FX$3,КИнвП_Дата&gt;FX$3),
             10,""),0)</f>
        <v>10</v>
      </c>
      <c r="FY44" s="551" cm="1">
        <f t="array" aca="1" ref="FY44" ca="1">IFERROR(IF(AND(НачЦ_ИнвП_Дата&lt;=FY$3,КИнвП_Дата&gt;FY$3),
             10,""),0)</f>
        <v>10</v>
      </c>
      <c r="FZ44" s="551" cm="1">
        <f t="array" aca="1" ref="FZ44" ca="1">IFERROR(IF(AND(НачЦ_ИнвП_Дата&lt;=FZ$3,КИнвП_Дата&gt;FZ$3),
             10,""),0)</f>
        <v>10</v>
      </c>
      <c r="GA44" s="552">
        <f t="shared" ca="1" si="1409"/>
        <v>120</v>
      </c>
      <c r="GB44" s="551" cm="1">
        <f t="array" aca="1" ref="GB44" ca="1">IFERROR(IF(AND(НачЦ_ИнвП_Дата&lt;=GB$3,КИнвП_Дата&gt;GB$3),
             10,""),0)</f>
        <v>10</v>
      </c>
      <c r="GC44" s="551" cm="1">
        <f t="array" aca="1" ref="GC44" ca="1">IFERROR(IF(AND(НачЦ_ИнвП_Дата&lt;=GC$3,КИнвП_Дата&gt;GC$3),
             10,""),0)</f>
        <v>10</v>
      </c>
      <c r="GD44" s="551" cm="1">
        <f t="array" aca="1" ref="GD44" ca="1">IFERROR(IF(AND(НачЦ_ИнвП_Дата&lt;=GD$3,КИнвП_Дата&gt;GD$3),
             10,""),0)</f>
        <v>10</v>
      </c>
      <c r="GE44" s="551" cm="1">
        <f t="array" aca="1" ref="GE44" ca="1">IFERROR(IF(AND(НачЦ_ИнвП_Дата&lt;=GE$3,КИнвП_Дата&gt;GE$3),
             10,""),0)</f>
        <v>10</v>
      </c>
      <c r="GF44" s="551" cm="1">
        <f t="array" aca="1" ref="GF44" ca="1">IFERROR(IF(AND(НачЦ_ИнвП_Дата&lt;=GF$3,КИнвП_Дата&gt;GF$3),
             10,""),0)</f>
        <v>10</v>
      </c>
      <c r="GG44" s="551" cm="1">
        <f t="array" aca="1" ref="GG44" ca="1">IFERROR(IF(AND(НачЦ_ИнвП_Дата&lt;=GG$3,КИнвП_Дата&gt;GG$3),
             10,""),0)</f>
        <v>10</v>
      </c>
      <c r="GH44" s="551" cm="1">
        <f t="array" aca="1" ref="GH44" ca="1">IFERROR(IF(AND(НачЦ_ИнвП_Дата&lt;=GH$3,КИнвП_Дата&gt;GH$3),
             10,""),0)</f>
        <v>10</v>
      </c>
      <c r="GI44" s="551" cm="1">
        <f t="array" aca="1" ref="GI44" ca="1">IFERROR(IF(AND(НачЦ_ИнвП_Дата&lt;=GI$3,КИнвП_Дата&gt;GI$3),
             10,""),0)</f>
        <v>10</v>
      </c>
      <c r="GJ44" s="551" cm="1">
        <f t="array" aca="1" ref="GJ44" ca="1">IFERROR(IF(AND(НачЦ_ИнвП_Дата&lt;=GJ$3,КИнвП_Дата&gt;GJ$3),
             10,""),0)</f>
        <v>10</v>
      </c>
      <c r="GK44" s="551" cm="1">
        <f t="array" aca="1" ref="GK44" ca="1">IFERROR(IF(AND(НачЦ_ИнвП_Дата&lt;=GK$3,КИнвП_Дата&gt;GK$3),
             10,""),0)</f>
        <v>10</v>
      </c>
      <c r="GL44" s="551" cm="1">
        <f t="array" aca="1" ref="GL44" ca="1">IFERROR(IF(AND(НачЦ_ИнвП_Дата&lt;=GL$3,КИнвП_Дата&gt;GL$3),
             10,""),0)</f>
        <v>10</v>
      </c>
      <c r="GM44" s="551" cm="1">
        <f t="array" aca="1" ref="GM44" ca="1">IFERROR(IF(AND(НачЦ_ИнвП_Дата&lt;=GM$3,КИнвП_Дата&gt;GM$3),
             10,""),0)</f>
        <v>10</v>
      </c>
      <c r="GN44" s="552">
        <f t="shared" ca="1" si="1411"/>
        <v>120</v>
      </c>
      <c r="GO44" s="551" cm="1">
        <f t="array" aca="1" ref="GO44" ca="1">IFERROR(IF(AND(НачЦ_ИнвП_Дата&lt;=GO$3,КИнвП_Дата&gt;GO$3),
             10,""),0)</f>
        <v>10</v>
      </c>
      <c r="GP44" s="551" cm="1">
        <f t="array" aca="1" ref="GP44" ca="1">IFERROR(IF(AND(НачЦ_ИнвП_Дата&lt;=GP$3,КИнвП_Дата&gt;GP$3),
             10,""),0)</f>
        <v>10</v>
      </c>
      <c r="GQ44" s="551" cm="1">
        <f t="array" aca="1" ref="GQ44" ca="1">IFERROR(IF(AND(НачЦ_ИнвП_Дата&lt;=GQ$3,КИнвП_Дата&gt;GQ$3),
             10,""),0)</f>
        <v>10</v>
      </c>
      <c r="GR44" s="551" cm="1">
        <f t="array" aca="1" ref="GR44" ca="1">IFERROR(IF(AND(НачЦ_ИнвП_Дата&lt;=GR$3,КИнвП_Дата&gt;GR$3),
             10,""),0)</f>
        <v>10</v>
      </c>
      <c r="GS44" s="551" cm="1">
        <f t="array" aca="1" ref="GS44" ca="1">IFERROR(IF(AND(НачЦ_ИнвП_Дата&lt;=GS$3,КИнвП_Дата&gt;GS$3),
             10,""),0)</f>
        <v>10</v>
      </c>
      <c r="GT44" s="551" cm="1">
        <f t="array" aca="1" ref="GT44" ca="1">IFERROR(IF(AND(НачЦ_ИнвП_Дата&lt;=GT$3,КИнвП_Дата&gt;GT$3),
             10,""),0)</f>
        <v>10</v>
      </c>
      <c r="GU44" s="551" cm="1">
        <f t="array" aca="1" ref="GU44" ca="1">IFERROR(IF(AND(НачЦ_ИнвП_Дата&lt;=GU$3,КИнвП_Дата&gt;GU$3),
             10,""),0)</f>
        <v>10</v>
      </c>
      <c r="GV44" s="551" cm="1">
        <f t="array" aca="1" ref="GV44" ca="1">IFERROR(IF(AND(НачЦ_ИнвП_Дата&lt;=GV$3,КИнвП_Дата&gt;GV$3),
             10,""),0)</f>
        <v>10</v>
      </c>
      <c r="GW44" s="551" cm="1">
        <f t="array" aca="1" ref="GW44" ca="1">IFERROR(IF(AND(НачЦ_ИнвП_Дата&lt;=GW$3,КИнвП_Дата&gt;GW$3),
             10,""),0)</f>
        <v>10</v>
      </c>
      <c r="GX44" s="551" cm="1">
        <f t="array" aca="1" ref="GX44" ca="1">IFERROR(IF(AND(НачЦ_ИнвП_Дата&lt;=GX$3,КИнвП_Дата&gt;GX$3),
             10,""),0)</f>
        <v>10</v>
      </c>
      <c r="GY44" s="551" cm="1">
        <f t="array" aca="1" ref="GY44" ca="1">IFERROR(IF(AND(НачЦ_ИнвП_Дата&lt;=GY$3,КИнвП_Дата&gt;GY$3),
             10,""),0)</f>
        <v>10</v>
      </c>
      <c r="GZ44" s="551" cm="1">
        <f t="array" aca="1" ref="GZ44" ca="1">IFERROR(IF(AND(НачЦ_ИнвП_Дата&lt;=GZ$3,КИнвП_Дата&gt;GZ$3),
             10,""),0)</f>
        <v>10</v>
      </c>
      <c r="HA44" s="552">
        <f t="shared" ca="1" si="1413"/>
        <v>120</v>
      </c>
      <c r="HB44" s="551" cm="1">
        <f t="array" aca="1" ref="HB44" ca="1">IFERROR(IF(AND(НачЦ_ИнвП_Дата&lt;=HB$3,КИнвП_Дата&gt;HB$3),
             10,""),0)</f>
        <v>10</v>
      </c>
      <c r="HC44" s="551" cm="1">
        <f t="array" aca="1" ref="HC44" ca="1">IFERROR(IF(AND(НачЦ_ИнвП_Дата&lt;=HC$3,КИнвП_Дата&gt;HC$3),
             10,""),0)</f>
        <v>10</v>
      </c>
      <c r="HD44" s="551" cm="1">
        <f t="array" aca="1" ref="HD44" ca="1">IFERROR(IF(AND(НачЦ_ИнвП_Дата&lt;=HD$3,КИнвП_Дата&gt;HD$3),
             10,""),0)</f>
        <v>10</v>
      </c>
      <c r="HE44" s="551" cm="1">
        <f t="array" aca="1" ref="HE44" ca="1">IFERROR(IF(AND(НачЦ_ИнвП_Дата&lt;=HE$3,КИнвП_Дата&gt;HE$3),
             10,""),0)</f>
        <v>10</v>
      </c>
      <c r="HF44" s="551" cm="1">
        <f t="array" aca="1" ref="HF44" ca="1">IFERROR(IF(AND(НачЦ_ИнвП_Дата&lt;=HF$3,КИнвП_Дата&gt;HF$3),
             10,""),0)</f>
        <v>10</v>
      </c>
      <c r="HG44" s="551" cm="1">
        <f t="array" aca="1" ref="HG44" ca="1">IFERROR(IF(AND(НачЦ_ИнвП_Дата&lt;=HG$3,КИнвП_Дата&gt;HG$3),
             10,""),0)</f>
        <v>10</v>
      </c>
      <c r="HH44" s="551" cm="1">
        <f t="array" aca="1" ref="HH44" ca="1">IFERROR(IF(AND(НачЦ_ИнвП_Дата&lt;=HH$3,КИнвП_Дата&gt;HH$3),
             10,""),0)</f>
        <v>10</v>
      </c>
      <c r="HI44" s="551" cm="1">
        <f t="array" aca="1" ref="HI44" ca="1">IFERROR(IF(AND(НачЦ_ИнвП_Дата&lt;=HI$3,КИнвП_Дата&gt;HI$3),
             10,""),0)</f>
        <v>10</v>
      </c>
      <c r="HJ44" s="551" cm="1">
        <f t="array" aca="1" ref="HJ44" ca="1">IFERROR(IF(AND(НачЦ_ИнвП_Дата&lt;=HJ$3,КИнвП_Дата&gt;HJ$3),
             10,""),0)</f>
        <v>10</v>
      </c>
      <c r="HK44" s="551" cm="1">
        <f t="array" aca="1" ref="HK44" ca="1">IFERROR(IF(AND(НачЦ_ИнвП_Дата&lt;=HK$3,КИнвП_Дата&gt;HK$3),
             10,""),0)</f>
        <v>10</v>
      </c>
      <c r="HL44" s="551" cm="1">
        <f t="array" aca="1" ref="HL44" ca="1">IFERROR(IF(AND(НачЦ_ИнвП_Дата&lt;=HL$3,КИнвП_Дата&gt;HL$3),
             10,""),0)</f>
        <v>10</v>
      </c>
      <c r="HM44" s="551" cm="1">
        <f t="array" aca="1" ref="HM44" ca="1">IFERROR(IF(AND(НачЦ_ИнвП_Дата&lt;=HM$3,КИнвП_Дата&gt;HM$3),
             10,""),0)</f>
        <v>10</v>
      </c>
      <c r="HN44" s="552">
        <f t="shared" ca="1" si="1415"/>
        <v>120</v>
      </c>
      <c r="HO44" s="551" cm="1">
        <f t="array" aca="1" ref="HO44" ca="1">IFERROR(IF(AND(НачЦ_ИнвП_Дата&lt;=HO$3,КИнвП_Дата&gt;HO$3),
             10,""),0)</f>
        <v>10</v>
      </c>
      <c r="HP44" s="551" cm="1">
        <f t="array" aca="1" ref="HP44" ca="1">IFERROR(IF(AND(НачЦ_ИнвП_Дата&lt;=HP$3,КИнвП_Дата&gt;HP$3),
             10,""),0)</f>
        <v>10</v>
      </c>
      <c r="HQ44" s="551" cm="1">
        <f t="array" aca="1" ref="HQ44" ca="1">IFERROR(IF(AND(НачЦ_ИнвП_Дата&lt;=HQ$3,КИнвП_Дата&gt;HQ$3),
             10,""),0)</f>
        <v>10</v>
      </c>
      <c r="HR44" s="551" cm="1">
        <f t="array" aca="1" ref="HR44" ca="1">IFERROR(IF(AND(НачЦ_ИнвП_Дата&lt;=HR$3,КИнвП_Дата&gt;HR$3),
             10,""),0)</f>
        <v>10</v>
      </c>
      <c r="HS44" s="551" cm="1">
        <f t="array" aca="1" ref="HS44" ca="1">IFERROR(IF(AND(НачЦ_ИнвП_Дата&lt;=HS$3,КИнвП_Дата&gt;HS$3),
             10,""),0)</f>
        <v>10</v>
      </c>
      <c r="HT44" s="551" cm="1">
        <f t="array" aca="1" ref="HT44" ca="1">IFERROR(IF(AND(НачЦ_ИнвП_Дата&lt;=HT$3,КИнвП_Дата&gt;HT$3),
             10,""),0)</f>
        <v>10</v>
      </c>
      <c r="HU44" s="551" cm="1">
        <f t="array" aca="1" ref="HU44" ca="1">IFERROR(IF(AND(НачЦ_ИнвП_Дата&lt;=HU$3,КИнвП_Дата&gt;HU$3),
             10,""),0)</f>
        <v>10</v>
      </c>
      <c r="HV44" s="551" cm="1">
        <f t="array" aca="1" ref="HV44" ca="1">IFERROR(IF(AND(НачЦ_ИнвП_Дата&lt;=HV$3,КИнвП_Дата&gt;HV$3),
             10,""),0)</f>
        <v>10</v>
      </c>
      <c r="HW44" s="551" cm="1">
        <f t="array" aca="1" ref="HW44" ca="1">IFERROR(IF(AND(НачЦ_ИнвП_Дата&lt;=HW$3,КИнвП_Дата&gt;HW$3),
             10,""),0)</f>
        <v>10</v>
      </c>
      <c r="HX44" s="551" cm="1">
        <f t="array" aca="1" ref="HX44" ca="1">IFERROR(IF(AND(НачЦ_ИнвП_Дата&lt;=HX$3,КИнвП_Дата&gt;HX$3),
             10,""),0)</f>
        <v>10</v>
      </c>
      <c r="HY44" s="551" cm="1">
        <f t="array" aca="1" ref="HY44" ca="1">IFERROR(IF(AND(НачЦ_ИнвП_Дата&lt;=HY$3,КИнвП_Дата&gt;HY$3),
             10,""),0)</f>
        <v>10</v>
      </c>
      <c r="HZ44" s="551" cm="1">
        <f t="array" aca="1" ref="HZ44" ca="1">IFERROR(IF(AND(НачЦ_ИнвП_Дата&lt;=HZ$3,КИнвП_Дата&gt;HZ$3),
             10,""),0)</f>
        <v>10</v>
      </c>
      <c r="IA44" s="552">
        <f t="shared" ca="1" si="1417"/>
        <v>120</v>
      </c>
      <c r="IB44" s="551" cm="1">
        <f t="array" aca="1" ref="IB44" ca="1">IFERROR(IF(AND(НачЦ_ИнвП_Дата&lt;=IB$3,КИнвП_Дата&gt;IB$3),
             10,""),0)</f>
        <v>10</v>
      </c>
      <c r="IC44" s="551" cm="1">
        <f t="array" aca="1" ref="IC44" ca="1">IFERROR(IF(AND(НачЦ_ИнвП_Дата&lt;=IC$3,КИнвП_Дата&gt;IC$3),
             10,""),0)</f>
        <v>10</v>
      </c>
      <c r="ID44" s="551" cm="1">
        <f t="array" aca="1" ref="ID44" ca="1">IFERROR(IF(AND(НачЦ_ИнвП_Дата&lt;=ID$3,КИнвП_Дата&gt;ID$3),
             10,""),0)</f>
        <v>10</v>
      </c>
      <c r="IE44" s="551" cm="1">
        <f t="array" aca="1" ref="IE44" ca="1">IFERROR(IF(AND(НачЦ_ИнвП_Дата&lt;=IE$3,КИнвП_Дата&gt;IE$3),
             10,""),0)</f>
        <v>10</v>
      </c>
      <c r="IF44" s="551" cm="1">
        <f t="array" aca="1" ref="IF44" ca="1">IFERROR(IF(AND(НачЦ_ИнвП_Дата&lt;=IF$3,КИнвП_Дата&gt;IF$3),
             10,""),0)</f>
        <v>10</v>
      </c>
      <c r="IG44" s="551" cm="1">
        <f t="array" aca="1" ref="IG44" ca="1">IFERROR(IF(AND(НачЦ_ИнвП_Дата&lt;=IG$3,КИнвП_Дата&gt;IG$3),
             10,""),0)</f>
        <v>10</v>
      </c>
      <c r="IH44" s="551" cm="1">
        <f t="array" aca="1" ref="IH44" ca="1">IFERROR(IF(AND(НачЦ_ИнвП_Дата&lt;=IH$3,КИнвП_Дата&gt;IH$3),
             10,""),0)</f>
        <v>10</v>
      </c>
      <c r="II44" s="551" cm="1">
        <f t="array" aca="1" ref="II44" ca="1">IFERROR(IF(AND(НачЦ_ИнвП_Дата&lt;=II$3,КИнвП_Дата&gt;II$3),
             10,""),0)</f>
        <v>10</v>
      </c>
      <c r="IJ44" s="551" cm="1">
        <f t="array" aca="1" ref="IJ44" ca="1">IFERROR(IF(AND(НачЦ_ИнвП_Дата&lt;=IJ$3,КИнвП_Дата&gt;IJ$3),
             10,""),0)</f>
        <v>10</v>
      </c>
      <c r="IK44" s="551" cm="1">
        <f t="array" aca="1" ref="IK44" ca="1">IFERROR(IF(AND(НачЦ_ИнвП_Дата&lt;=IK$3,КИнвП_Дата&gt;IK$3),
             10,""),0)</f>
        <v>10</v>
      </c>
      <c r="IL44" s="551" cm="1">
        <f t="array" aca="1" ref="IL44" ca="1">IFERROR(IF(AND(НачЦ_ИнвП_Дата&lt;=IL$3,КИнвП_Дата&gt;IL$3),
             10,""),0)</f>
        <v>10</v>
      </c>
      <c r="IM44" s="551" cm="1">
        <f t="array" aca="1" ref="IM44" ca="1">IFERROR(IF(AND(НачЦ_ИнвП_Дата&lt;=IM$3,КИнвП_Дата&gt;IM$3),
             10,""),0)</f>
        <v>10</v>
      </c>
      <c r="IN44" s="552">
        <f t="shared" ca="1" si="1419"/>
        <v>120</v>
      </c>
      <c r="IO44" s="551" cm="1">
        <f t="array" aca="1" ref="IO44" ca="1">IFERROR(IF(AND(НачЦ_ИнвП_Дата&lt;=IO$3,КИнвП_Дата&gt;IO$3),
             10,""),0)</f>
        <v>10</v>
      </c>
      <c r="IP44" s="551" cm="1">
        <f t="array" aca="1" ref="IP44" ca="1">IFERROR(IF(AND(НачЦ_ИнвП_Дата&lt;=IP$3,КИнвП_Дата&gt;IP$3),
             10,""),0)</f>
        <v>10</v>
      </c>
      <c r="IQ44" s="551" cm="1">
        <f t="array" aca="1" ref="IQ44" ca="1">IFERROR(IF(AND(НачЦ_ИнвП_Дата&lt;=IQ$3,КИнвП_Дата&gt;IQ$3),
             10,""),0)</f>
        <v>10</v>
      </c>
      <c r="IR44" s="551" cm="1">
        <f t="array" aca="1" ref="IR44" ca="1">IFERROR(IF(AND(НачЦ_ИнвП_Дата&lt;=IR$3,КИнвП_Дата&gt;IR$3),
             10,""),0)</f>
        <v>10</v>
      </c>
      <c r="IS44" s="551" cm="1">
        <f t="array" aca="1" ref="IS44" ca="1">IFERROR(IF(AND(НачЦ_ИнвП_Дата&lt;=IS$3,КИнвП_Дата&gt;IS$3),
             10,""),0)</f>
        <v>10</v>
      </c>
      <c r="IT44" s="551" cm="1">
        <f t="array" aca="1" ref="IT44" ca="1">IFERROR(IF(AND(НачЦ_ИнвП_Дата&lt;=IT$3,КИнвП_Дата&gt;IT$3),
             10,""),0)</f>
        <v>10</v>
      </c>
      <c r="IU44" s="551" cm="1">
        <f t="array" aca="1" ref="IU44" ca="1">IFERROR(IF(AND(НачЦ_ИнвП_Дата&lt;=IU$3,КИнвП_Дата&gt;IU$3),
             10,""),0)</f>
        <v>10</v>
      </c>
      <c r="IV44" s="551" cm="1">
        <f t="array" aca="1" ref="IV44" ca="1">IFERROR(IF(AND(НачЦ_ИнвП_Дата&lt;=IV$3,КИнвП_Дата&gt;IV$3),
             10,""),0)</f>
        <v>10</v>
      </c>
      <c r="IW44" s="551" cm="1">
        <f t="array" aca="1" ref="IW44" ca="1">IFERROR(IF(AND(НачЦ_ИнвП_Дата&lt;=IW$3,КИнвП_Дата&gt;IW$3),
             10,""),0)</f>
        <v>10</v>
      </c>
      <c r="IX44" s="551" cm="1">
        <f t="array" aca="1" ref="IX44" ca="1">IFERROR(IF(AND(НачЦ_ИнвП_Дата&lt;=IX$3,КИнвП_Дата&gt;IX$3),
             10,""),0)</f>
        <v>10</v>
      </c>
      <c r="IY44" s="551" cm="1">
        <f t="array" aca="1" ref="IY44" ca="1">IFERROR(IF(AND(НачЦ_ИнвП_Дата&lt;=IY$3,КИнвП_Дата&gt;IY$3),
             10,""),0)</f>
        <v>10</v>
      </c>
      <c r="IZ44" s="551" cm="1">
        <f t="array" aca="1" ref="IZ44" ca="1">IFERROR(IF(AND(НачЦ_ИнвП_Дата&lt;=IZ$3,КИнвП_Дата&gt;IZ$3),
             10,""),0)</f>
        <v>10</v>
      </c>
      <c r="JA44" s="552">
        <f t="shared" ca="1" si="1421"/>
        <v>120</v>
      </c>
      <c r="JB44" s="551" cm="1">
        <f t="array" aca="1" ref="JB44" ca="1">IFERROR(IF(AND(НачЦ_ИнвП_Дата&lt;=JB$3,КИнвП_Дата&gt;JB$3),
             10,""),0)</f>
        <v>10</v>
      </c>
      <c r="JC44" s="551" cm="1">
        <f t="array" aca="1" ref="JC44" ca="1">IFERROR(IF(AND(НачЦ_ИнвП_Дата&lt;=JC$3,КИнвП_Дата&gt;JC$3),
             10,""),0)</f>
        <v>10</v>
      </c>
      <c r="JD44" s="551" cm="1">
        <f t="array" aca="1" ref="JD44" ca="1">IFERROR(IF(AND(НачЦ_ИнвП_Дата&lt;=JD$3,КИнвП_Дата&gt;JD$3),
             10,""),0)</f>
        <v>10</v>
      </c>
      <c r="JE44" s="551" cm="1">
        <f t="array" aca="1" ref="JE44" ca="1">IFERROR(IF(AND(НачЦ_ИнвП_Дата&lt;=JE$3,КИнвП_Дата&gt;JE$3),
             10,""),0)</f>
        <v>10</v>
      </c>
      <c r="JF44" s="551" cm="1">
        <f t="array" aca="1" ref="JF44" ca="1">IFERROR(IF(AND(НачЦ_ИнвП_Дата&lt;=JF$3,КИнвП_Дата&gt;JF$3),
             10,""),0)</f>
        <v>10</v>
      </c>
      <c r="JG44" s="551" cm="1">
        <f t="array" aca="1" ref="JG44" ca="1">IFERROR(IF(AND(НачЦ_ИнвП_Дата&lt;=JG$3,КИнвП_Дата&gt;JG$3),
             10,""),0)</f>
        <v>10</v>
      </c>
      <c r="JH44" s="551" cm="1">
        <f t="array" aca="1" ref="JH44" ca="1">IFERROR(IF(AND(НачЦ_ИнвП_Дата&lt;=JH$3,КИнвП_Дата&gt;JH$3),
             10,""),0)</f>
        <v>10</v>
      </c>
      <c r="JI44" s="551" cm="1">
        <f t="array" aca="1" ref="JI44" ca="1">IFERROR(IF(AND(НачЦ_ИнвП_Дата&lt;=JI$3,КИнвП_Дата&gt;JI$3),
             10,""),0)</f>
        <v>10</v>
      </c>
      <c r="JJ44" s="551" cm="1">
        <f t="array" aca="1" ref="JJ44" ca="1">IFERROR(IF(AND(НачЦ_ИнвП_Дата&lt;=JJ$3,КИнвП_Дата&gt;JJ$3),
             10,""),0)</f>
        <v>10</v>
      </c>
      <c r="JK44" s="551" cm="1">
        <f t="array" aca="1" ref="JK44" ca="1">IFERROR(IF(AND(НачЦ_ИнвП_Дата&lt;=JK$3,КИнвП_Дата&gt;JK$3),
             10,""),0)</f>
        <v>10</v>
      </c>
      <c r="JL44" s="551" cm="1">
        <f t="array" aca="1" ref="JL44" ca="1">IFERROR(IF(AND(НачЦ_ИнвП_Дата&lt;=JL$3,КИнвП_Дата&gt;JL$3),
             10,""),0)</f>
        <v>10</v>
      </c>
      <c r="JM44" s="551" cm="1">
        <f t="array" aca="1" ref="JM44" ca="1">IFERROR(IF(AND(НачЦ_ИнвП_Дата&lt;=JM$3,КИнвП_Дата&gt;JM$3),
             10,""),0)</f>
        <v>10</v>
      </c>
      <c r="JN44" s="552">
        <f t="shared" ca="1" si="1423"/>
        <v>120</v>
      </c>
      <c r="JO44" s="551" cm="1">
        <f t="array" aca="1" ref="JO44" ca="1">IFERROR(IF(AND(НачЦ_ИнвП_Дата&lt;=JO$3,КИнвП_Дата&gt;JO$3),
             10,""),0)</f>
        <v>10</v>
      </c>
      <c r="JP44" s="551" cm="1">
        <f t="array" aca="1" ref="JP44" ca="1">IFERROR(IF(AND(НачЦ_ИнвП_Дата&lt;=JP$3,КИнвП_Дата&gt;JP$3),
             10,""),0)</f>
        <v>10</v>
      </c>
      <c r="JQ44" s="551" cm="1">
        <f t="array" aca="1" ref="JQ44" ca="1">IFERROR(IF(AND(НачЦ_ИнвП_Дата&lt;=JQ$3,КИнвП_Дата&gt;JQ$3),
             10,""),0)</f>
        <v>10</v>
      </c>
      <c r="JR44" s="551" cm="1">
        <f t="array" aca="1" ref="JR44" ca="1">IFERROR(IF(AND(НачЦ_ИнвП_Дата&lt;=JR$3,КИнвП_Дата&gt;JR$3),
             10,""),0)</f>
        <v>10</v>
      </c>
      <c r="JS44" s="551" cm="1">
        <f t="array" aca="1" ref="JS44" ca="1">IFERROR(IF(AND(НачЦ_ИнвП_Дата&lt;=JS$3,КИнвП_Дата&gt;JS$3),
             10,""),0)</f>
        <v>10</v>
      </c>
      <c r="JT44" s="551" cm="1">
        <f t="array" aca="1" ref="JT44" ca="1">IFERROR(IF(AND(НачЦ_ИнвП_Дата&lt;=JT$3,КИнвП_Дата&gt;JT$3),
             10,""),0)</f>
        <v>10</v>
      </c>
      <c r="JU44" s="551" cm="1">
        <f t="array" aca="1" ref="JU44" ca="1">IFERROR(IF(AND(НачЦ_ИнвП_Дата&lt;=JU$3,КИнвП_Дата&gt;JU$3),
             10,""),0)</f>
        <v>10</v>
      </c>
      <c r="JV44" s="551" cm="1">
        <f t="array" aca="1" ref="JV44" ca="1">IFERROR(IF(AND(НачЦ_ИнвП_Дата&lt;=JV$3,КИнвП_Дата&gt;JV$3),
             10,""),0)</f>
        <v>10</v>
      </c>
      <c r="JW44" s="551" cm="1">
        <f t="array" aca="1" ref="JW44" ca="1">IFERROR(IF(AND(НачЦ_ИнвП_Дата&lt;=JW$3,КИнвП_Дата&gt;JW$3),
             10,""),0)</f>
        <v>10</v>
      </c>
      <c r="JX44" s="551" cm="1">
        <f t="array" aca="1" ref="JX44" ca="1">IFERROR(IF(AND(НачЦ_ИнвП_Дата&lt;=JX$3,КИнвП_Дата&gt;JX$3),
             10,""),0)</f>
        <v>10</v>
      </c>
      <c r="JY44" s="551" cm="1">
        <f t="array" aca="1" ref="JY44" ca="1">IFERROR(IF(AND(НачЦ_ИнвП_Дата&lt;=JY$3,КИнвП_Дата&gt;JY$3),
             10,""),0)</f>
        <v>10</v>
      </c>
      <c r="JZ44" s="551" cm="1">
        <f t="array" aca="1" ref="JZ44" ca="1">IFERROR(IF(AND(НачЦ_ИнвП_Дата&lt;=JZ$3,КИнвП_Дата&gt;JZ$3),
             10,""),0)</f>
        <v>10</v>
      </c>
      <c r="KA44" s="552">
        <f t="shared" ca="1" si="1425"/>
        <v>120</v>
      </c>
      <c r="KB44" s="551" cm="1">
        <f t="array" aca="1" ref="KB44" ca="1">IFERROR(IF(AND(НачЦ_ИнвП_Дата&lt;=KB$3,КИнвП_Дата&gt;KB$3),
             10,""),0)</f>
        <v>10</v>
      </c>
      <c r="KC44" s="551" cm="1">
        <f t="array" aca="1" ref="KC44" ca="1">IFERROR(IF(AND(НачЦ_ИнвП_Дата&lt;=KC$3,КИнвП_Дата&gt;KC$3),
             10,""),0)</f>
        <v>10</v>
      </c>
      <c r="KD44" s="551" cm="1">
        <f t="array" aca="1" ref="KD44" ca="1">IFERROR(IF(AND(НачЦ_ИнвП_Дата&lt;=KD$3,КИнвП_Дата&gt;KD$3),
             10,""),0)</f>
        <v>10</v>
      </c>
      <c r="KE44" s="551" cm="1">
        <f t="array" aca="1" ref="KE44" ca="1">IFERROR(IF(AND(НачЦ_ИнвП_Дата&lt;=KE$3,КИнвП_Дата&gt;KE$3),
             10,""),0)</f>
        <v>10</v>
      </c>
      <c r="KF44" s="551" cm="1">
        <f t="array" aca="1" ref="KF44" ca="1">IFERROR(IF(AND(НачЦ_ИнвП_Дата&lt;=KF$3,КИнвП_Дата&gt;KF$3),
             10,""),0)</f>
        <v>10</v>
      </c>
      <c r="KG44" s="551" cm="1">
        <f t="array" aca="1" ref="KG44" ca="1">IFERROR(IF(AND(НачЦ_ИнвП_Дата&lt;=KG$3,КИнвП_Дата&gt;KG$3),
             10,""),0)</f>
        <v>10</v>
      </c>
      <c r="KH44" s="551" cm="1">
        <f t="array" aca="1" ref="KH44" ca="1">IFERROR(IF(AND(НачЦ_ИнвП_Дата&lt;=KH$3,КИнвП_Дата&gt;KH$3),
             10,""),0)</f>
        <v>10</v>
      </c>
      <c r="KI44" s="551" cm="1">
        <f t="array" aca="1" ref="KI44" ca="1">IFERROR(IF(AND(НачЦ_ИнвП_Дата&lt;=KI$3,КИнвП_Дата&gt;KI$3),
             10,""),0)</f>
        <v>10</v>
      </c>
      <c r="KJ44" s="551" cm="1">
        <f t="array" aca="1" ref="KJ44" ca="1">IFERROR(IF(AND(НачЦ_ИнвП_Дата&lt;=KJ$3,КИнвП_Дата&gt;KJ$3),
             10,""),0)</f>
        <v>10</v>
      </c>
      <c r="KK44" s="551" cm="1">
        <f t="array" aca="1" ref="KK44" ca="1">IFERROR(IF(AND(НачЦ_ИнвП_Дата&lt;=KK$3,КИнвП_Дата&gt;KK$3),
             10,""),0)</f>
        <v>10</v>
      </c>
      <c r="KL44" s="551" cm="1">
        <f t="array" aca="1" ref="KL44" ca="1">IFERROR(IF(AND(НачЦ_ИнвП_Дата&lt;=KL$3,КИнвП_Дата&gt;KL$3),
             10,""),0)</f>
        <v>10</v>
      </c>
      <c r="KM44" s="551" cm="1">
        <f t="array" aca="1" ref="KM44" ca="1">IFERROR(IF(AND(НачЦ_ИнвП_Дата&lt;=KM$3,КИнвП_Дата&gt;KM$3),
             10,""),0)</f>
        <v>10</v>
      </c>
      <c r="KN44" s="552">
        <f t="shared" ca="1" si="1427"/>
        <v>120</v>
      </c>
      <c r="KO44" s="551" cm="1">
        <f t="array" aca="1" ref="KO44" ca="1">IFERROR(IF(AND(НачЦ_ИнвП_Дата&lt;=KO$3,КИнвП_Дата&gt;KO$3),
             10,""),0)</f>
        <v>10</v>
      </c>
      <c r="KP44" s="551" cm="1">
        <f t="array" aca="1" ref="KP44" ca="1">IFERROR(IF(AND(НачЦ_ИнвП_Дата&lt;=KP$3,КИнвП_Дата&gt;KP$3),
             10,""),0)</f>
        <v>10</v>
      </c>
      <c r="KQ44" s="551" cm="1">
        <f t="array" aca="1" ref="KQ44" ca="1">IFERROR(IF(AND(НачЦ_ИнвП_Дата&lt;=KQ$3,КИнвП_Дата&gt;KQ$3),
             10,""),0)</f>
        <v>10</v>
      </c>
      <c r="KR44" s="551" cm="1">
        <f t="array" aca="1" ref="KR44" ca="1">IFERROR(IF(AND(НачЦ_ИнвП_Дата&lt;=KR$3,КИнвП_Дата&gt;KR$3),
             10,""),0)</f>
        <v>10</v>
      </c>
      <c r="KS44" s="551" cm="1">
        <f t="array" aca="1" ref="KS44" ca="1">IFERROR(IF(AND(НачЦ_ИнвП_Дата&lt;=KS$3,КИнвП_Дата&gt;KS$3),
             10,""),0)</f>
        <v>10</v>
      </c>
      <c r="KT44" s="551" cm="1">
        <f t="array" aca="1" ref="KT44" ca="1">IFERROR(IF(AND(НачЦ_ИнвП_Дата&lt;=KT$3,КИнвП_Дата&gt;KT$3),
             10,""),0)</f>
        <v>10</v>
      </c>
      <c r="KU44" s="551" cm="1">
        <f t="array" aca="1" ref="KU44" ca="1">IFERROR(IF(AND(НачЦ_ИнвП_Дата&lt;=KU$3,КИнвП_Дата&gt;KU$3),
             10,""),0)</f>
        <v>10</v>
      </c>
      <c r="KV44" s="551" cm="1">
        <f t="array" aca="1" ref="KV44" ca="1">IFERROR(IF(AND(НачЦ_ИнвП_Дата&lt;=KV$3,КИнвП_Дата&gt;KV$3),
             10,""),0)</f>
        <v>10</v>
      </c>
      <c r="KW44" s="551" cm="1">
        <f t="array" aca="1" ref="KW44" ca="1">IFERROR(IF(AND(НачЦ_ИнвП_Дата&lt;=KW$3,КИнвП_Дата&gt;KW$3),
             10,""),0)</f>
        <v>10</v>
      </c>
      <c r="KX44" s="551" cm="1">
        <f t="array" aca="1" ref="KX44" ca="1">IFERROR(IF(AND(НачЦ_ИнвП_Дата&lt;=KX$3,КИнвП_Дата&gt;KX$3),
             10,""),0)</f>
        <v>10</v>
      </c>
      <c r="KY44" s="551" cm="1">
        <f t="array" aca="1" ref="KY44" ca="1">IFERROR(IF(AND(НачЦ_ИнвП_Дата&lt;=KY$3,КИнвП_Дата&gt;KY$3),
             10,""),0)</f>
        <v>10</v>
      </c>
      <c r="KZ44" s="551" cm="1">
        <f t="array" aca="1" ref="KZ44" ca="1">IFERROR(IF(AND(НачЦ_ИнвП_Дата&lt;=KZ$3,КИнвП_Дата&gt;KZ$3),
             10,""),0)</f>
        <v>10</v>
      </c>
      <c r="LA44" s="552">
        <f t="shared" ca="1" si="1429"/>
        <v>120</v>
      </c>
      <c r="LB44" s="551" cm="1">
        <f t="array" aca="1" ref="LB44" ca="1">IFERROR(IF(AND(НачЦ_ИнвП_Дата&lt;=LB$3,КИнвП_Дата&gt;LB$3),
             10,""),0)</f>
        <v>10</v>
      </c>
      <c r="LC44" s="551" cm="1">
        <f t="array" aca="1" ref="LC44" ca="1">IFERROR(IF(AND(НачЦ_ИнвП_Дата&lt;=LC$3,КИнвП_Дата&gt;LC$3),
             10,""),0)</f>
        <v>10</v>
      </c>
      <c r="LD44" s="551" cm="1">
        <f t="array" aca="1" ref="LD44" ca="1">IFERROR(IF(AND(НачЦ_ИнвП_Дата&lt;=LD$3,КИнвП_Дата&gt;LD$3),
             10,""),0)</f>
        <v>10</v>
      </c>
      <c r="LE44" s="551" cm="1">
        <f t="array" aca="1" ref="LE44" ca="1">IFERROR(IF(AND(НачЦ_ИнвП_Дата&lt;=LE$3,КИнвП_Дата&gt;LE$3),
             10,""),0)</f>
        <v>10</v>
      </c>
      <c r="LF44" s="551" cm="1">
        <f t="array" aca="1" ref="LF44" ca="1">IFERROR(IF(AND(НачЦ_ИнвП_Дата&lt;=LF$3,КИнвП_Дата&gt;LF$3),
             10,""),0)</f>
        <v>10</v>
      </c>
      <c r="LG44" s="551" cm="1">
        <f t="array" aca="1" ref="LG44" ca="1">IFERROR(IF(AND(НачЦ_ИнвП_Дата&lt;=LG$3,КИнвП_Дата&gt;LG$3),
             10,""),0)</f>
        <v>10</v>
      </c>
      <c r="LH44" s="551" cm="1">
        <f t="array" aca="1" ref="LH44" ca="1">IFERROR(IF(AND(НачЦ_ИнвП_Дата&lt;=LH$3,КИнвП_Дата&gt;LH$3),
             10,""),0)</f>
        <v>10</v>
      </c>
      <c r="LI44" s="551" cm="1">
        <f t="array" aca="1" ref="LI44" ca="1">IFERROR(IF(AND(НачЦ_ИнвП_Дата&lt;=LI$3,КИнвП_Дата&gt;LI$3),
             10,""),0)</f>
        <v>10</v>
      </c>
      <c r="LJ44" s="551" cm="1">
        <f t="array" aca="1" ref="LJ44" ca="1">IFERROR(IF(AND(НачЦ_ИнвП_Дата&lt;=LJ$3,КИнвП_Дата&gt;LJ$3),
             10,""),0)</f>
        <v>10</v>
      </c>
      <c r="LK44" s="551" cm="1">
        <f t="array" aca="1" ref="LK44" ca="1">IFERROR(IF(AND(НачЦ_ИнвП_Дата&lt;=LK$3,КИнвП_Дата&gt;LK$3),
             10,""),0)</f>
        <v>10</v>
      </c>
      <c r="LL44" s="551" cm="1">
        <f t="array" aca="1" ref="LL44" ca="1">IFERROR(IF(AND(НачЦ_ИнвП_Дата&lt;=LL$3,КИнвП_Дата&gt;LL$3),
             10,""),0)</f>
        <v>10</v>
      </c>
      <c r="LM44" s="551" cm="1">
        <f t="array" aca="1" ref="LM44" ca="1">IFERROR(IF(AND(НачЦ_ИнвП_Дата&lt;=LM$3,КИнвП_Дата&gt;LM$3),
             10,""),0)</f>
        <v>10</v>
      </c>
      <c r="LN44" s="552">
        <f t="shared" ca="1" si="1431"/>
        <v>120</v>
      </c>
      <c r="LO44" s="551" cm="1">
        <f t="array" aca="1" ref="LO44" ca="1">IFERROR(IF(AND(НачЦ_ИнвП_Дата&lt;=LO$3,КИнвП_Дата&gt;LO$3),
             10,""),0)</f>
        <v>10</v>
      </c>
      <c r="LP44" s="551" cm="1">
        <f t="array" aca="1" ref="LP44" ca="1">IFERROR(IF(AND(НачЦ_ИнвП_Дата&lt;=LP$3,КИнвП_Дата&gt;LP$3),
             10,""),0)</f>
        <v>10</v>
      </c>
      <c r="LQ44" s="551" cm="1">
        <f t="array" aca="1" ref="LQ44" ca="1">IFERROR(IF(AND(НачЦ_ИнвП_Дата&lt;=LQ$3,КИнвП_Дата&gt;LQ$3),
             10,""),0)</f>
        <v>10</v>
      </c>
      <c r="LR44" s="551" cm="1">
        <f t="array" aca="1" ref="LR44" ca="1">IFERROR(IF(AND(НачЦ_ИнвП_Дата&lt;=LR$3,КИнвП_Дата&gt;LR$3),
             10,""),0)</f>
        <v>10</v>
      </c>
      <c r="LS44" s="551" cm="1">
        <f t="array" aca="1" ref="LS44" ca="1">IFERROR(IF(AND(НачЦ_ИнвП_Дата&lt;=LS$3,КИнвП_Дата&gt;LS$3),
             10,""),0)</f>
        <v>10</v>
      </c>
      <c r="LT44" s="551" cm="1">
        <f t="array" aca="1" ref="LT44" ca="1">IFERROR(IF(AND(НачЦ_ИнвП_Дата&lt;=LT$3,КИнвП_Дата&gt;LT$3),
             10,""),0)</f>
        <v>10</v>
      </c>
      <c r="LU44" s="551" cm="1">
        <f t="array" aca="1" ref="LU44" ca="1">IFERROR(IF(AND(НачЦ_ИнвП_Дата&lt;=LU$3,КИнвП_Дата&gt;LU$3),
             10,""),0)</f>
        <v>10</v>
      </c>
      <c r="LV44" s="551" cm="1">
        <f t="array" aca="1" ref="LV44" ca="1">IFERROR(IF(AND(НачЦ_ИнвП_Дата&lt;=LV$3,КИнвП_Дата&gt;LV$3),
             10,""),0)</f>
        <v>10</v>
      </c>
      <c r="LW44" s="551" cm="1">
        <f t="array" aca="1" ref="LW44" ca="1">IFERROR(IF(AND(НачЦ_ИнвП_Дата&lt;=LW$3,КИнвП_Дата&gt;LW$3),
             10,""),0)</f>
        <v>10</v>
      </c>
      <c r="LX44" s="551" cm="1">
        <f t="array" aca="1" ref="LX44" ca="1">IFERROR(IF(AND(НачЦ_ИнвП_Дата&lt;=LX$3,КИнвП_Дата&gt;LX$3),
             10,""),0)</f>
        <v>10</v>
      </c>
      <c r="LY44" s="551" cm="1">
        <f t="array" aca="1" ref="LY44" ca="1">IFERROR(IF(AND(НачЦ_ИнвП_Дата&lt;=LY$3,КИнвП_Дата&gt;LY$3),
             10,""),0)</f>
        <v>10</v>
      </c>
      <c r="LZ44" s="551" cm="1">
        <f t="array" aca="1" ref="LZ44" ca="1">IFERROR(IF(AND(НачЦ_ИнвП_Дата&lt;=LZ$3,КИнвП_Дата&gt;LZ$3),
             10,""),0)</f>
        <v>10</v>
      </c>
      <c r="MA44" s="552">
        <f t="shared" ca="1" si="1433"/>
        <v>120</v>
      </c>
      <c r="MB44" s="551" cm="1">
        <f t="array" aca="1" ref="MB44" ca="1">IFERROR(IF(AND(НачЦ_ИнвП_Дата&lt;=MB$3,КИнвП_Дата&gt;MB$3),
             10,""),0)</f>
        <v>10</v>
      </c>
      <c r="MC44" s="551" cm="1">
        <f t="array" aca="1" ref="MC44" ca="1">IFERROR(IF(AND(НачЦ_ИнвП_Дата&lt;=MC$3,КИнвП_Дата&gt;MC$3),
             10,""),0)</f>
        <v>10</v>
      </c>
      <c r="MD44" s="551" cm="1">
        <f t="array" aca="1" ref="MD44" ca="1">IFERROR(IF(AND(НачЦ_ИнвП_Дата&lt;=MD$3,КИнвП_Дата&gt;MD$3),
             10,""),0)</f>
        <v>10</v>
      </c>
      <c r="ME44" s="551" cm="1">
        <f t="array" aca="1" ref="ME44" ca="1">IFERROR(IF(AND(НачЦ_ИнвП_Дата&lt;=ME$3,КИнвП_Дата&gt;ME$3),
             10,""),0)</f>
        <v>10</v>
      </c>
      <c r="MF44" s="551" cm="1">
        <f t="array" aca="1" ref="MF44" ca="1">IFERROR(IF(AND(НачЦ_ИнвП_Дата&lt;=MF$3,КИнвП_Дата&gt;MF$3),
             10,""),0)</f>
        <v>10</v>
      </c>
      <c r="MG44" s="551" cm="1">
        <f t="array" aca="1" ref="MG44" ca="1">IFERROR(IF(AND(НачЦ_ИнвП_Дата&lt;=MG$3,КИнвП_Дата&gt;MG$3),
             10,""),0)</f>
        <v>10</v>
      </c>
      <c r="MH44" s="551" cm="1">
        <f t="array" aca="1" ref="MH44" ca="1">IFERROR(IF(AND(НачЦ_ИнвП_Дата&lt;=MH$3,КИнвП_Дата&gt;MH$3),
             10,""),0)</f>
        <v>10</v>
      </c>
      <c r="MI44" s="551" cm="1">
        <f t="array" aca="1" ref="MI44" ca="1">IFERROR(IF(AND(НачЦ_ИнвП_Дата&lt;=MI$3,КИнвП_Дата&gt;MI$3),
             10,""),0)</f>
        <v>10</v>
      </c>
      <c r="MJ44" s="551" cm="1">
        <f t="array" aca="1" ref="MJ44" ca="1">IFERROR(IF(AND(НачЦ_ИнвП_Дата&lt;=MJ$3,КИнвП_Дата&gt;MJ$3),
             10,""),0)</f>
        <v>10</v>
      </c>
      <c r="MK44" s="551" cm="1">
        <f t="array" aca="1" ref="MK44" ca="1">IFERROR(IF(AND(НачЦ_ИнвП_Дата&lt;=MK$3,КИнвП_Дата&gt;MK$3),
             10,""),0)</f>
        <v>10</v>
      </c>
      <c r="ML44" s="551" cm="1">
        <f t="array" aca="1" ref="ML44" ca="1">IFERROR(IF(AND(НачЦ_ИнвП_Дата&lt;=ML$3,КИнвП_Дата&gt;ML$3),
             10,""),0)</f>
        <v>10</v>
      </c>
      <c r="MM44" s="551" cm="1">
        <f t="array" aca="1" ref="MM44" ca="1">IFERROR(IF(AND(НачЦ_ИнвП_Дата&lt;=MM$3,КИнвП_Дата&gt;MM$3),
             10,""),0)</f>
        <v>10</v>
      </c>
      <c r="MN44" s="552">
        <f t="shared" ca="1" si="1435"/>
        <v>120</v>
      </c>
      <c r="MO44" s="551" cm="1">
        <f t="array" aca="1" ref="MO44" ca="1">IFERROR(IF(AND(НачЦ_ИнвП_Дата&lt;=MO$3,КИнвП_Дата&gt;MO$3),
             10,""),0)</f>
        <v>10</v>
      </c>
      <c r="MP44" s="551" cm="1">
        <f t="array" aca="1" ref="MP44" ca="1">IFERROR(IF(AND(НачЦ_ИнвП_Дата&lt;=MP$3,КИнвП_Дата&gt;MP$3),
             10,""),0)</f>
        <v>10</v>
      </c>
      <c r="MQ44" s="551" cm="1">
        <f t="array" aca="1" ref="MQ44" ca="1">IFERROR(IF(AND(НачЦ_ИнвП_Дата&lt;=MQ$3,КИнвП_Дата&gt;MQ$3),
             10,""),0)</f>
        <v>10</v>
      </c>
      <c r="MR44" s="551" cm="1">
        <f t="array" aca="1" ref="MR44" ca="1">IFERROR(IF(AND(НачЦ_ИнвП_Дата&lt;=MR$3,КИнвП_Дата&gt;MR$3),
             10,""),0)</f>
        <v>10</v>
      </c>
      <c r="MS44" s="551" cm="1">
        <f t="array" aca="1" ref="MS44" ca="1">IFERROR(IF(AND(НачЦ_ИнвП_Дата&lt;=MS$3,КИнвП_Дата&gt;MS$3),
             10,""),0)</f>
        <v>10</v>
      </c>
      <c r="MT44" s="551" cm="1">
        <f t="array" aca="1" ref="MT44" ca="1">IFERROR(IF(AND(НачЦ_ИнвП_Дата&lt;=MT$3,КИнвП_Дата&gt;MT$3),
             10,""),0)</f>
        <v>10</v>
      </c>
      <c r="MU44" s="551" cm="1">
        <f t="array" aca="1" ref="MU44" ca="1">IFERROR(IF(AND(НачЦ_ИнвП_Дата&lt;=MU$3,КИнвП_Дата&gt;MU$3),
             10,""),0)</f>
        <v>10</v>
      </c>
      <c r="MV44" s="551" cm="1">
        <f t="array" aca="1" ref="MV44" ca="1">IFERROR(IF(AND(НачЦ_ИнвП_Дата&lt;=MV$3,КИнвП_Дата&gt;MV$3),
             10,""),0)</f>
        <v>10</v>
      </c>
      <c r="MW44" s="551" cm="1">
        <f t="array" aca="1" ref="MW44" ca="1">IFERROR(IF(AND(НачЦ_ИнвП_Дата&lt;=MW$3,КИнвП_Дата&gt;MW$3),
             10,""),0)</f>
        <v>10</v>
      </c>
      <c r="MX44" s="551" cm="1">
        <f t="array" aca="1" ref="MX44" ca="1">IFERROR(IF(AND(НачЦ_ИнвП_Дата&lt;=MX$3,КИнвП_Дата&gt;MX$3),
             10,""),0)</f>
        <v>10</v>
      </c>
      <c r="MY44" s="551" cm="1">
        <f t="array" aca="1" ref="MY44" ca="1">IFERROR(IF(AND(НачЦ_ИнвП_Дата&lt;=MY$3,КИнвП_Дата&gt;MY$3),
             10,""),0)</f>
        <v>10</v>
      </c>
      <c r="MZ44" s="551" cm="1">
        <f t="array" aca="1" ref="MZ44" ca="1">IFERROR(IF(AND(НачЦ_ИнвП_Дата&lt;=MZ$3,КИнвП_Дата&gt;MZ$3),
             10,""),0)</f>
        <v>10</v>
      </c>
      <c r="NA44" s="552">
        <f t="shared" ca="1" si="1437"/>
        <v>120</v>
      </c>
      <c r="NB44" s="551" cm="1">
        <f t="array" aca="1" ref="NB44" ca="1">IFERROR(IF(AND(НачЦ_ИнвП_Дата&lt;=NB$3,КИнвП_Дата&gt;NB$3),
             10,""),0)</f>
        <v>10</v>
      </c>
      <c r="NC44" s="551" cm="1">
        <f t="array" aca="1" ref="NC44" ca="1">IFERROR(IF(AND(НачЦ_ИнвП_Дата&lt;=NC$3,КИнвП_Дата&gt;NC$3),
             10,""),0)</f>
        <v>10</v>
      </c>
      <c r="ND44" s="551" cm="1">
        <f t="array" aca="1" ref="ND44" ca="1">IFERROR(IF(AND(НачЦ_ИнвП_Дата&lt;=ND$3,КИнвП_Дата&gt;ND$3),
             10,""),0)</f>
        <v>10</v>
      </c>
      <c r="NE44" s="551" cm="1">
        <f t="array" aca="1" ref="NE44" ca="1">IFERROR(IF(AND(НачЦ_ИнвП_Дата&lt;=NE$3,КИнвП_Дата&gt;NE$3),
             10,""),0)</f>
        <v>10</v>
      </c>
      <c r="NF44" s="551" cm="1">
        <f t="array" aca="1" ref="NF44" ca="1">IFERROR(IF(AND(НачЦ_ИнвП_Дата&lt;=NF$3,КИнвП_Дата&gt;NF$3),
             10,""),0)</f>
        <v>10</v>
      </c>
      <c r="NG44" s="551" cm="1">
        <f t="array" aca="1" ref="NG44" ca="1">IFERROR(IF(AND(НачЦ_ИнвП_Дата&lt;=NG$3,КИнвП_Дата&gt;NG$3),
             10,""),0)</f>
        <v>10</v>
      </c>
      <c r="NH44" s="551" cm="1">
        <f t="array" aca="1" ref="NH44" ca="1">IFERROR(IF(AND(НачЦ_ИнвП_Дата&lt;=NH$3,КИнвП_Дата&gt;NH$3),
             10,""),0)</f>
        <v>10</v>
      </c>
      <c r="NI44" s="551" cm="1">
        <f t="array" aca="1" ref="NI44" ca="1">IFERROR(IF(AND(НачЦ_ИнвП_Дата&lt;=NI$3,КИнвП_Дата&gt;NI$3),
             10,""),0)</f>
        <v>10</v>
      </c>
      <c r="NJ44" s="551" cm="1">
        <f t="array" aca="1" ref="NJ44" ca="1">IFERROR(IF(AND(НачЦ_ИнвП_Дата&lt;=NJ$3,КИнвП_Дата&gt;NJ$3),
             10,""),0)</f>
        <v>10</v>
      </c>
      <c r="NK44" s="551" cm="1">
        <f t="array" aca="1" ref="NK44" ca="1">IFERROR(IF(AND(НачЦ_ИнвП_Дата&lt;=NK$3,КИнвП_Дата&gt;NK$3),
             10,""),0)</f>
        <v>10</v>
      </c>
      <c r="NL44" s="551" cm="1">
        <f t="array" aca="1" ref="NL44" ca="1">IFERROR(IF(AND(НачЦ_ИнвП_Дата&lt;=NL$3,КИнвП_Дата&gt;NL$3),
             10,""),0)</f>
        <v>10</v>
      </c>
      <c r="NM44" s="551" cm="1">
        <f t="array" aca="1" ref="NM44" ca="1">IFERROR(IF(AND(НачЦ_ИнвП_Дата&lt;=NM$3,КИнвП_Дата&gt;NM$3),
             10,""),0)</f>
        <v>10</v>
      </c>
      <c r="NN44" s="552">
        <f t="shared" ca="1" si="1439"/>
        <v>120</v>
      </c>
      <c r="NO44" s="551" cm="1">
        <f t="array" aca="1" ref="NO44" ca="1">IFERROR(IF(AND(НачЦ_ИнвП_Дата&lt;=NO$3,КИнвП_Дата&gt;NO$3),
             10,""),0)</f>
        <v>10</v>
      </c>
      <c r="NP44" s="551" cm="1">
        <f t="array" aca="1" ref="NP44" ca="1">IFERROR(IF(AND(НачЦ_ИнвП_Дата&lt;=NP$3,КИнвП_Дата&gt;NP$3),
             10,""),0)</f>
        <v>10</v>
      </c>
      <c r="NQ44" s="551" cm="1">
        <f t="array" aca="1" ref="NQ44" ca="1">IFERROR(IF(AND(НачЦ_ИнвП_Дата&lt;=NQ$3,КИнвП_Дата&gt;NQ$3),
             10,""),0)</f>
        <v>10</v>
      </c>
      <c r="NR44" s="551" cm="1">
        <f t="array" aca="1" ref="NR44" ca="1">IFERROR(IF(AND(НачЦ_ИнвП_Дата&lt;=NR$3,КИнвП_Дата&gt;NR$3),
             10,""),0)</f>
        <v>10</v>
      </c>
      <c r="NS44" s="551" cm="1">
        <f t="array" aca="1" ref="NS44" ca="1">IFERROR(IF(AND(НачЦ_ИнвП_Дата&lt;=NS$3,КИнвП_Дата&gt;NS$3),
             10,""),0)</f>
        <v>10</v>
      </c>
      <c r="NT44" s="551" cm="1">
        <f t="array" aca="1" ref="NT44" ca="1">IFERROR(IF(AND(НачЦ_ИнвП_Дата&lt;=NT$3,КИнвП_Дата&gt;NT$3),
             10,""),0)</f>
        <v>10</v>
      </c>
      <c r="NU44" s="551" cm="1">
        <f t="array" aca="1" ref="NU44" ca="1">IFERROR(IF(AND(НачЦ_ИнвП_Дата&lt;=NU$3,КИнвП_Дата&gt;NU$3),
             10,""),0)</f>
        <v>10</v>
      </c>
      <c r="NV44" s="551" cm="1">
        <f t="array" aca="1" ref="NV44" ca="1">IFERROR(IF(AND(НачЦ_ИнвП_Дата&lt;=NV$3,КИнвП_Дата&gt;NV$3),
             10,""),0)</f>
        <v>10</v>
      </c>
      <c r="NW44" s="551" cm="1">
        <f t="array" aca="1" ref="NW44" ca="1">IFERROR(IF(AND(НачЦ_ИнвП_Дата&lt;=NW$3,КИнвП_Дата&gt;NW$3),
             10,""),0)</f>
        <v>10</v>
      </c>
      <c r="NX44" s="551" cm="1">
        <f t="array" aca="1" ref="NX44" ca="1">IFERROR(IF(AND(НачЦ_ИнвП_Дата&lt;=NX$3,КИнвП_Дата&gt;NX$3),
             10,""),0)</f>
        <v>10</v>
      </c>
      <c r="NY44" s="551" cm="1">
        <f t="array" aca="1" ref="NY44" ca="1">IFERROR(IF(AND(НачЦ_ИнвП_Дата&lt;=NY$3,КИнвП_Дата&gt;NY$3),
             10,""),0)</f>
        <v>10</v>
      </c>
      <c r="NZ44" s="551" cm="1">
        <f t="array" aca="1" ref="NZ44" ca="1">IFERROR(IF(AND(НачЦ_ИнвП_Дата&lt;=NZ$3,КИнвП_Дата&gt;NZ$3),
             10,""),0)</f>
        <v>10</v>
      </c>
      <c r="OA44" s="552">
        <f t="shared" ca="1" si="1441"/>
        <v>120</v>
      </c>
      <c r="OB44" s="551" cm="1">
        <f t="array" aca="1" ref="OB44" ca="1">IFERROR(IF(AND(НачЦ_ИнвП_Дата&lt;=OB$3,КИнвП_Дата&gt;OB$3),
             10,""),0)</f>
        <v>10</v>
      </c>
      <c r="OC44" s="551" cm="1">
        <f t="array" aca="1" ref="OC44" ca="1">IFERROR(IF(AND(НачЦ_ИнвП_Дата&lt;=OC$3,КИнвП_Дата&gt;OC$3),
             10,""),0)</f>
        <v>10</v>
      </c>
      <c r="OD44" s="551" cm="1">
        <f t="array" aca="1" ref="OD44" ca="1">IFERROR(IF(AND(НачЦ_ИнвП_Дата&lt;=OD$3,КИнвП_Дата&gt;OD$3),
             10,""),0)</f>
        <v>10</v>
      </c>
      <c r="OE44" s="551" cm="1">
        <f t="array" aca="1" ref="OE44" ca="1">IFERROR(IF(AND(НачЦ_ИнвП_Дата&lt;=OE$3,КИнвП_Дата&gt;OE$3),
             10,""),0)</f>
        <v>10</v>
      </c>
      <c r="OF44" s="551" cm="1">
        <f t="array" aca="1" ref="OF44" ca="1">IFERROR(IF(AND(НачЦ_ИнвП_Дата&lt;=OF$3,КИнвП_Дата&gt;OF$3),
             10,""),0)</f>
        <v>10</v>
      </c>
      <c r="OG44" s="551" cm="1">
        <f t="array" aca="1" ref="OG44" ca="1">IFERROR(IF(AND(НачЦ_ИнвП_Дата&lt;=OG$3,КИнвП_Дата&gt;OG$3),
             10,""),0)</f>
        <v>10</v>
      </c>
      <c r="OH44" s="551" cm="1">
        <f t="array" aca="1" ref="OH44" ca="1">IFERROR(IF(AND(НачЦ_ИнвП_Дата&lt;=OH$3,КИнвП_Дата&gt;OH$3),
             10,""),0)</f>
        <v>10</v>
      </c>
      <c r="OI44" s="551" cm="1">
        <f t="array" aca="1" ref="OI44" ca="1">IFERROR(IF(AND(НачЦ_ИнвП_Дата&lt;=OI$3,КИнвП_Дата&gt;OI$3),
             10,""),0)</f>
        <v>10</v>
      </c>
      <c r="OJ44" s="551" cm="1">
        <f t="array" aca="1" ref="OJ44" ca="1">IFERROR(IF(AND(НачЦ_ИнвП_Дата&lt;=OJ$3,КИнвП_Дата&gt;OJ$3),
             10,""),0)</f>
        <v>10</v>
      </c>
      <c r="OK44" s="551" t="str" cm="1">
        <f t="array" aca="1" ref="OK44" ca="1">IFERROR(IF(AND(НачЦ_ИнвП_Дата&lt;=OK$3,КИнвП_Дата&gt;OK$3),
             10,""),0)</f>
        <v/>
      </c>
      <c r="OL44" s="551" t="str" cm="1">
        <f t="array" aca="1" ref="OL44" ca="1">IFERROR(IF(AND(НачЦ_ИнвП_Дата&lt;=OL$3,КИнвП_Дата&gt;OL$3),
             10,""),0)</f>
        <v/>
      </c>
      <c r="OM44" s="551" t="str" cm="1">
        <f t="array" aca="1" ref="OM44" ca="1">IFERROR(IF(AND(НачЦ_ИнвП_Дата&lt;=OM$3,КИнвП_Дата&gt;OM$3),
             10,""),0)</f>
        <v/>
      </c>
      <c r="ON44" s="552">
        <f t="shared" ca="1" si="1443"/>
        <v>90</v>
      </c>
    </row>
    <row r="45" spans="1:404" s="553" customFormat="1" outlineLevel="2">
      <c r="A45" s="550" t="s">
        <v>116</v>
      </c>
      <c r="B45" s="551" t="str" cm="1">
        <f t="array" ref="B45">IFERROR(IF(AND(НачЦ_ИнвП_Дата&lt;=B$3,КИнвП_Дата&gt;B$3),
             INDEX('Кальк-я'!$A$16:$Y$87,MATCH($A45,'Кальк-я'!$A$16:$A$87,0),MATCH("Сумма затрат, т.руб.",'Кальк-я'!$5:$5,0))/12,""),0)</f>
        <v/>
      </c>
      <c r="C45" s="551" t="str" cm="1">
        <f t="array" aca="1" ref="C45" ca="1">IFERROR(IF(AND(НачЦ_ИнвП_Дата&lt;=C$3,КИнвП_Дата&gt;C$3),
             INDEX('Кальк-я'!$A$16:$Y$87,MATCH($A45,'Кальк-я'!$A$16:$A$87,0),MATCH("Сумма затрат, т.руб.",'Кальк-я'!$5:$5,0))/12,""),0)</f>
        <v/>
      </c>
      <c r="D45" s="551" t="str" cm="1">
        <f t="array" aca="1" ref="D45" ca="1">IFERROR(IF(AND(НачЦ_ИнвП_Дата&lt;=D$3,КИнвП_Дата&gt;D$3),
             INDEX('Кальк-я'!$A$16:$Y$87,MATCH($A45,'Кальк-я'!$A$16:$A$87,0),MATCH("Сумма затрат, т.руб.",'Кальк-я'!$5:$5,0))/12,""),0)</f>
        <v/>
      </c>
      <c r="E45" s="551" t="str" cm="1">
        <f t="array" aca="1" ref="E45" ca="1">IFERROR(IF(AND(НачЦ_ИнвП_Дата&lt;=E$3,КИнвП_Дата&gt;E$3),
             INDEX('Кальк-я'!$A$16:$Y$87,MATCH($A45,'Кальк-я'!$A$16:$A$87,0),MATCH("Сумма затрат, т.руб.",'Кальк-я'!$5:$5,0))/12,""),0)</f>
        <v/>
      </c>
      <c r="F45" s="551" t="str" cm="1">
        <f t="array" aca="1" ref="F45" ca="1">IFERROR(IF(AND(НачЦ_ИнвП_Дата&lt;=F$3,КИнвП_Дата&gt;F$3),
             INDEX('Кальк-я'!$A$16:$Y$87,MATCH($A45,'Кальк-я'!$A$16:$A$87,0),MATCH("Сумма затрат, т.руб.",'Кальк-я'!$5:$5,0))/12,""),0)</f>
        <v/>
      </c>
      <c r="G45" s="551" t="str" cm="1">
        <f t="array" aca="1" ref="G45" ca="1">IFERROR(IF(AND(НачЦ_ИнвП_Дата&lt;=G$3,КИнвП_Дата&gt;G$3),
             INDEX('Кальк-я'!$A$16:$Y$87,MATCH($A45,'Кальк-я'!$A$16:$A$87,0),MATCH("Сумма затрат, т.руб.",'Кальк-я'!$5:$5,0))/12,""),0)</f>
        <v/>
      </c>
      <c r="H45" s="551" t="str" cm="1">
        <f t="array" aca="1" ref="H45" ca="1">IFERROR(IF(AND(НачЦ_ИнвП_Дата&lt;=H$3,КИнвП_Дата&gt;H$3),
             INDEX('Кальк-я'!$A$16:$Y$87,MATCH($A45,'Кальк-я'!$A$16:$A$87,0),MATCH("Сумма затрат, т.руб.",'Кальк-я'!$5:$5,0))/12,""),0)</f>
        <v/>
      </c>
      <c r="I45" s="551" t="str" cm="1">
        <f t="array" aca="1" ref="I45" ca="1">IFERROR(IF(AND(НачЦ_ИнвП_Дата&lt;=I$3,КИнвП_Дата&gt;I$3),
             INDEX('Кальк-я'!$A$16:$Y$87,MATCH($A45,'Кальк-я'!$A$16:$A$87,0),MATCH("Сумма затрат, т.руб.",'Кальк-я'!$5:$5,0))/12,""),0)</f>
        <v/>
      </c>
      <c r="J45" s="551" t="str" cm="1">
        <f t="array" aca="1" ref="J45" ca="1">IFERROR(IF(AND(НачЦ_ИнвП_Дата&lt;=J$3,КИнвП_Дата&gt;J$3),
             INDEX('Кальк-я'!$A$16:$Y$87,MATCH($A45,'Кальк-я'!$A$16:$A$87,0),MATCH("Сумма затрат, т.руб.",'Кальк-я'!$5:$5,0))/12,""),0)</f>
        <v/>
      </c>
      <c r="K45" s="551" cm="1">
        <f t="array" aca="1" ref="K45" ca="1">IFERROR(IF(AND(НачЦ_ИнвП_Дата&lt;=K$3,КИнвП_Дата&gt;K$3),
             INDEX('Кальк-я'!$A$16:$Y$87,MATCH($A45,'Кальк-я'!$A$16:$A$87,0),MATCH("Сумма затрат, т.руб.",'Кальк-я'!$5:$5,0))/12,""),0)</f>
        <v>106.13160000000001</v>
      </c>
      <c r="L45" s="551" cm="1">
        <f t="array" aca="1" ref="L45" ca="1">IFERROR(IF(AND(НачЦ_ИнвП_Дата&lt;=L$3,КИнвП_Дата&gt;L$3),
             INDEX('Кальк-я'!$A$16:$Y$87,MATCH($A45,'Кальк-я'!$A$16:$A$87,0),MATCH("Сумма затрат, т.руб.",'Кальк-я'!$5:$5,0))/12,""),0)</f>
        <v>106.13160000000001</v>
      </c>
      <c r="M45" s="551" cm="1">
        <f t="array" aca="1" ref="M45" ca="1">IFERROR(IF(AND(НачЦ_ИнвП_Дата&lt;=M$3,КИнвП_Дата&gt;M$3),
             INDEX('Кальк-я'!$A$16:$Y$87,MATCH($A45,'Кальк-я'!$A$16:$A$87,0),MATCH("Сумма затрат, т.руб.",'Кальк-я'!$5:$5,0))/12,""),0)</f>
        <v>106.13160000000001</v>
      </c>
      <c r="N45" s="552">
        <f t="shared" ca="1" si="1158"/>
        <v>318.39480000000003</v>
      </c>
      <c r="O45" s="551" cm="1">
        <f t="array" aca="1" ref="O45" ca="1">IFERROR(IF(AND(НачЦ_ИнвП_Дата&lt;=O$3,КИнвП_Дата&gt;O$3),
             INDEX('Кальк-я'!$A$16:$Y$87,MATCH($A45,'Кальк-я'!$A$16:$A$87,0),MATCH("Сумма затрат, т.руб.",'Кальк-я'!$5:$5,0))/12,""),0)</f>
        <v>106.13160000000001</v>
      </c>
      <c r="P45" s="551" cm="1">
        <f t="array" aca="1" ref="P45" ca="1">IFERROR(IF(AND(НачЦ_ИнвП_Дата&lt;=P$3,КИнвП_Дата&gt;P$3),
             INDEX('Кальк-я'!$A$16:$Y$87,MATCH($A45,'Кальк-я'!$A$16:$A$87,0),MATCH("Сумма затрат, т.руб.",'Кальк-я'!$5:$5,0))/12,""),0)</f>
        <v>106.13160000000001</v>
      </c>
      <c r="Q45" s="551" cm="1">
        <f t="array" aca="1" ref="Q45" ca="1">IFERROR(IF(AND(НачЦ_ИнвП_Дата&lt;=Q$3,КИнвП_Дата&gt;Q$3),
             INDEX('Кальк-я'!$A$16:$Y$87,MATCH($A45,'Кальк-я'!$A$16:$A$87,0),MATCH("Сумма затрат, т.руб.",'Кальк-я'!$5:$5,0))/12,""),0)</f>
        <v>106.13160000000001</v>
      </c>
      <c r="R45" s="551" cm="1">
        <f t="array" aca="1" ref="R45" ca="1">IFERROR(IF(AND(НачЦ_ИнвП_Дата&lt;=R$3,КИнвП_Дата&gt;R$3),
             INDEX('Кальк-я'!$A$16:$Y$87,MATCH($A45,'Кальк-я'!$A$16:$A$87,0),MATCH("Сумма затрат, т.руб.",'Кальк-я'!$5:$5,0))/12,""),0)</f>
        <v>106.13160000000001</v>
      </c>
      <c r="S45" s="551" cm="1">
        <f t="array" aca="1" ref="S45" ca="1">IFERROR(IF(AND(НачЦ_ИнвП_Дата&lt;=S$3,КИнвП_Дата&gt;S$3),
             INDEX('Кальк-я'!$A$16:$Y$87,MATCH($A45,'Кальк-я'!$A$16:$A$87,0),MATCH("Сумма затрат, т.руб.",'Кальк-я'!$5:$5,0))/12,""),0)</f>
        <v>106.13160000000001</v>
      </c>
      <c r="T45" s="551" cm="1">
        <f t="array" aca="1" ref="T45" ca="1">IFERROR(IF(AND(НачЦ_ИнвП_Дата&lt;=T$3,КИнвП_Дата&gt;T$3),
             INDEX('Кальк-я'!$A$16:$Y$87,MATCH($A45,'Кальк-я'!$A$16:$A$87,0),MATCH("Сумма затрат, т.руб.",'Кальк-я'!$5:$5,0))/12,""),0)</f>
        <v>106.13160000000001</v>
      </c>
      <c r="U45" s="551" cm="1">
        <f t="array" aca="1" ref="U45" ca="1">IFERROR(IF(AND(НачЦ_ИнвП_Дата&lt;=U$3,КИнвП_Дата&gt;U$3),
             INDEX('Кальк-я'!$A$16:$Y$87,MATCH($A45,'Кальк-я'!$A$16:$A$87,0),MATCH("Сумма затрат, т.руб.",'Кальк-я'!$5:$5,0))/12,""),0)</f>
        <v>106.13160000000001</v>
      </c>
      <c r="V45" s="551" cm="1">
        <f t="array" aca="1" ref="V45" ca="1">IFERROR(IF(AND(НачЦ_ИнвП_Дата&lt;=V$3,КИнвП_Дата&gt;V$3),
             INDEX('Кальк-я'!$A$16:$Y$87,MATCH($A45,'Кальк-я'!$A$16:$A$87,0),MATCH("Сумма затрат, т.руб.",'Кальк-я'!$5:$5,0))/12,""),0)</f>
        <v>106.13160000000001</v>
      </c>
      <c r="W45" s="551" cm="1">
        <f t="array" aca="1" ref="W45" ca="1">IFERROR(IF(AND(НачЦ_ИнвП_Дата&lt;=W$3,КИнвП_Дата&gt;W$3),
             INDEX('Кальк-я'!$A$16:$Y$87,MATCH($A45,'Кальк-я'!$A$16:$A$87,0),MATCH("Сумма затрат, т.руб.",'Кальк-я'!$5:$5,0))/12,""),0)</f>
        <v>106.13160000000001</v>
      </c>
      <c r="X45" s="551" cm="1">
        <f t="array" aca="1" ref="X45" ca="1">IFERROR(IF(AND(НачЦ_ИнвП_Дата&lt;=X$3,КИнвП_Дата&gt;X$3),
             INDEX('Кальк-я'!$A$16:$Y$87,MATCH($A45,'Кальк-я'!$A$16:$A$87,0),MATCH("Сумма затрат, т.руб.",'Кальк-я'!$5:$5,0))/12,""),0)</f>
        <v>106.13160000000001</v>
      </c>
      <c r="Y45" s="551" cm="1">
        <f t="array" aca="1" ref="Y45" ca="1">IFERROR(IF(AND(НачЦ_ИнвП_Дата&lt;=Y$3,КИнвП_Дата&gt;Y$3),
             INDEX('Кальк-я'!$A$16:$Y$87,MATCH($A45,'Кальк-я'!$A$16:$A$87,0),MATCH("Сумма затрат, т.руб.",'Кальк-я'!$5:$5,0))/12,""),0)</f>
        <v>106.13160000000001</v>
      </c>
      <c r="Z45" s="551" cm="1">
        <f t="array" aca="1" ref="Z45" ca="1">IFERROR(IF(AND(НачЦ_ИнвП_Дата&lt;=Z$3,КИнвП_Дата&gt;Z$3),
             INDEX('Кальк-я'!$A$16:$Y$87,MATCH($A45,'Кальк-я'!$A$16:$A$87,0),MATCH("Сумма затрат, т.руб.",'Кальк-я'!$5:$5,0))/12,""),0)</f>
        <v>106.13160000000001</v>
      </c>
      <c r="AA45" s="552">
        <f t="shared" ca="1" si="1099"/>
        <v>1273.5792000000001</v>
      </c>
      <c r="AB45" s="551" cm="1">
        <f t="array" aca="1" ref="AB45" ca="1">IFERROR(IF(AND(НачЦ_ИнвП_Дата&lt;=AB$3,КИнвП_Дата&gt;AB$3),
             INDEX('Кальк-я'!$A$16:$Y$87,MATCH($A45,'Кальк-я'!$A$16:$A$87,0),MATCH("Сумма затрат, т.руб.",'Кальк-я'!$5:$5,0))/12,""),0)</f>
        <v>106.13160000000001</v>
      </c>
      <c r="AC45" s="551" cm="1">
        <f t="array" aca="1" ref="AC45" ca="1">IFERROR(IF(AND(НачЦ_ИнвП_Дата&lt;=AC$3,КИнвП_Дата&gt;AC$3),
             INDEX('Кальк-я'!$A$16:$Y$87,MATCH($A45,'Кальк-я'!$A$16:$A$87,0),MATCH("Сумма затрат, т.руб.",'Кальк-я'!$5:$5,0))/12,""),0)</f>
        <v>106.13160000000001</v>
      </c>
      <c r="AD45" s="551" cm="1">
        <f t="array" aca="1" ref="AD45" ca="1">IFERROR(IF(AND(НачЦ_ИнвП_Дата&lt;=AD$3,КИнвП_Дата&gt;AD$3),
             INDEX('Кальк-я'!$A$16:$Y$87,MATCH($A45,'Кальк-я'!$A$16:$A$87,0),MATCH("Сумма затрат, т.руб.",'Кальк-я'!$5:$5,0))/12,""),0)</f>
        <v>106.13160000000001</v>
      </c>
      <c r="AE45" s="551" cm="1">
        <f t="array" aca="1" ref="AE45" ca="1">IFERROR(IF(AND(НачЦ_ИнвП_Дата&lt;=AE$3,КИнвП_Дата&gt;AE$3),
             INDEX('Кальк-я'!$A$16:$Y$87,MATCH($A45,'Кальк-я'!$A$16:$A$87,0),MATCH("Сумма затрат, т.руб.",'Кальк-я'!$5:$5,0))/12,""),0)</f>
        <v>106.13160000000001</v>
      </c>
      <c r="AF45" s="551" cm="1">
        <f t="array" aca="1" ref="AF45" ca="1">IFERROR(IF(AND(НачЦ_ИнвП_Дата&lt;=AF$3,КИнвП_Дата&gt;AF$3),
             INDEX('Кальк-я'!$A$16:$Y$87,MATCH($A45,'Кальк-я'!$A$16:$A$87,0),MATCH("Сумма затрат, т.руб.",'Кальк-я'!$5:$5,0))/12,""),0)</f>
        <v>106.13160000000001</v>
      </c>
      <c r="AG45" s="551" cm="1">
        <f t="array" aca="1" ref="AG45" ca="1">IFERROR(IF(AND(НачЦ_ИнвП_Дата&lt;=AG$3,КИнвП_Дата&gt;AG$3),
             INDEX('Кальк-я'!$A$16:$Y$87,MATCH($A45,'Кальк-я'!$A$16:$A$87,0),MATCH("Сумма затрат, т.руб.",'Кальк-я'!$5:$5,0))/12,""),0)</f>
        <v>106.13160000000001</v>
      </c>
      <c r="AH45" s="551" cm="1">
        <f t="array" aca="1" ref="AH45" ca="1">IFERROR(IF(AND(НачЦ_ИнвП_Дата&lt;=AH$3,КИнвП_Дата&gt;AH$3),
             INDEX('Кальк-я'!$A$16:$Y$87,MATCH($A45,'Кальк-я'!$A$16:$A$87,0),MATCH("Сумма затрат, т.руб.",'Кальк-я'!$5:$5,0))/12,""),0)</f>
        <v>106.13160000000001</v>
      </c>
      <c r="AI45" s="551" cm="1">
        <f t="array" aca="1" ref="AI45" ca="1">IFERROR(IF(AND(НачЦ_ИнвП_Дата&lt;=AI$3,КИнвП_Дата&gt;AI$3),
             INDEX('Кальк-я'!$A$16:$Y$87,MATCH($A45,'Кальк-я'!$A$16:$A$87,0),MATCH("Сумма затрат, т.руб.",'Кальк-я'!$5:$5,0))/12,""),0)</f>
        <v>106.13160000000001</v>
      </c>
      <c r="AJ45" s="551" cm="1">
        <f t="array" aca="1" ref="AJ45" ca="1">IFERROR(IF(AND(НачЦ_ИнвП_Дата&lt;=AJ$3,КИнвП_Дата&gt;AJ$3),
             INDEX('Кальк-я'!$A$16:$Y$87,MATCH($A45,'Кальк-я'!$A$16:$A$87,0),MATCH("Сумма затрат, т.руб.",'Кальк-я'!$5:$5,0))/12,""),0)</f>
        <v>106.13160000000001</v>
      </c>
      <c r="AK45" s="551" cm="1">
        <f t="array" aca="1" ref="AK45" ca="1">IFERROR(IF(AND(НачЦ_ИнвП_Дата&lt;=AK$3,КИнвП_Дата&gt;AK$3),
             INDEX('Кальк-я'!$A$16:$Y$87,MATCH($A45,'Кальк-я'!$A$16:$A$87,0),MATCH("Сумма затрат, т.руб.",'Кальк-я'!$5:$5,0))/12,""),0)</f>
        <v>106.13160000000001</v>
      </c>
      <c r="AL45" s="551" cm="1">
        <f t="array" aca="1" ref="AL45" ca="1">IFERROR(IF(AND(НачЦ_ИнвП_Дата&lt;=AL$3,КИнвП_Дата&gt;AL$3),
             INDEX('Кальк-я'!$A$16:$Y$87,MATCH($A45,'Кальк-я'!$A$16:$A$87,0),MATCH("Сумма затрат, т.руб.",'Кальк-я'!$5:$5,0))/12,""),0)</f>
        <v>106.13160000000001</v>
      </c>
      <c r="AM45" s="551" cm="1">
        <f t="array" aca="1" ref="AM45" ca="1">IFERROR(IF(AND(НачЦ_ИнвП_Дата&lt;=AM$3,КИнвП_Дата&gt;AM$3),
             INDEX('Кальк-я'!$A$16:$Y$87,MATCH($A45,'Кальк-я'!$A$16:$A$87,0),MATCH("Сумма затрат, т.руб.",'Кальк-я'!$5:$5,0))/12,""),0)</f>
        <v>106.13160000000001</v>
      </c>
      <c r="AN45" s="552">
        <f t="shared" ca="1" si="1101"/>
        <v>1273.5792000000001</v>
      </c>
      <c r="AO45" s="551" cm="1">
        <f t="array" aca="1" ref="AO45" ca="1">IFERROR(IF(AND(НачЦ_ИнвП_Дата&lt;=AO$3,КИнвП_Дата&gt;AO$3),
             INDEX('Кальк-я'!$A$16:$Y$87,MATCH($A45,'Кальк-я'!$A$16:$A$87,0),MATCH("Сумма затрат, т.руб.",'Кальк-я'!$5:$5,0))/12,""),0)</f>
        <v>106.13160000000001</v>
      </c>
      <c r="AP45" s="551" cm="1">
        <f t="array" aca="1" ref="AP45" ca="1">IFERROR(IF(AND(НачЦ_ИнвП_Дата&lt;=AP$3,КИнвП_Дата&gt;AP$3),
             INDEX('Кальк-я'!$A$16:$Y$87,MATCH($A45,'Кальк-я'!$A$16:$A$87,0),MATCH("Сумма затрат, т.руб.",'Кальк-я'!$5:$5,0))/12,""),0)</f>
        <v>106.13160000000001</v>
      </c>
      <c r="AQ45" s="551" cm="1">
        <f t="array" aca="1" ref="AQ45" ca="1">IFERROR(IF(AND(НачЦ_ИнвП_Дата&lt;=AQ$3,КИнвП_Дата&gt;AQ$3),
             INDEX('Кальк-я'!$A$16:$Y$87,MATCH($A45,'Кальк-я'!$A$16:$A$87,0),MATCH("Сумма затрат, т.руб.",'Кальк-я'!$5:$5,0))/12,""),0)</f>
        <v>106.13160000000001</v>
      </c>
      <c r="AR45" s="551" cm="1">
        <f t="array" aca="1" ref="AR45" ca="1">IFERROR(IF(AND(НачЦ_ИнвП_Дата&lt;=AR$3,КИнвП_Дата&gt;AR$3),
             INDEX('Кальк-я'!$A$16:$Y$87,MATCH($A45,'Кальк-я'!$A$16:$A$87,0),MATCH("Сумма затрат, т.руб.",'Кальк-я'!$5:$5,0))/12,""),0)</f>
        <v>106.13160000000001</v>
      </c>
      <c r="AS45" s="551" cm="1">
        <f t="array" aca="1" ref="AS45" ca="1">IFERROR(IF(AND(НачЦ_ИнвП_Дата&lt;=AS$3,КИнвП_Дата&gt;AS$3),
             INDEX('Кальк-я'!$A$16:$Y$87,MATCH($A45,'Кальк-я'!$A$16:$A$87,0),MATCH("Сумма затрат, т.руб.",'Кальк-я'!$5:$5,0))/12,""),0)</f>
        <v>106.13160000000001</v>
      </c>
      <c r="AT45" s="551" cm="1">
        <f t="array" aca="1" ref="AT45" ca="1">IFERROR(IF(AND(НачЦ_ИнвП_Дата&lt;=AT$3,КИнвП_Дата&gt;AT$3),
             INDEX('Кальк-я'!$A$16:$Y$87,MATCH($A45,'Кальк-я'!$A$16:$A$87,0),MATCH("Сумма затрат, т.руб.",'Кальк-я'!$5:$5,0))/12,""),0)</f>
        <v>106.13160000000001</v>
      </c>
      <c r="AU45" s="551" cm="1">
        <f t="array" aca="1" ref="AU45" ca="1">IFERROR(IF(AND(НачЦ_ИнвП_Дата&lt;=AU$3,КИнвП_Дата&gt;AU$3),
             INDEX('Кальк-я'!$A$16:$Y$87,MATCH($A45,'Кальк-я'!$A$16:$A$87,0),MATCH("Сумма затрат, т.руб.",'Кальк-я'!$5:$5,0))/12,""),0)</f>
        <v>106.13160000000001</v>
      </c>
      <c r="AV45" s="551" cm="1">
        <f t="array" aca="1" ref="AV45" ca="1">IFERROR(IF(AND(НачЦ_ИнвП_Дата&lt;=AV$3,КИнвП_Дата&gt;AV$3),
             INDEX('Кальк-я'!$A$16:$Y$87,MATCH($A45,'Кальк-я'!$A$16:$A$87,0),MATCH("Сумма затрат, т.руб.",'Кальк-я'!$5:$5,0))/12,""),0)</f>
        <v>106.13160000000001</v>
      </c>
      <c r="AW45" s="551" cm="1">
        <f t="array" aca="1" ref="AW45" ca="1">IFERROR(IF(AND(НачЦ_ИнвП_Дата&lt;=AW$3,КИнвП_Дата&gt;AW$3),
             INDEX('Кальк-я'!$A$16:$Y$87,MATCH($A45,'Кальк-я'!$A$16:$A$87,0),MATCH("Сумма затрат, т.руб.",'Кальк-я'!$5:$5,0))/12,""),0)</f>
        <v>106.13160000000001</v>
      </c>
      <c r="AX45" s="551" cm="1">
        <f t="array" aca="1" ref="AX45" ca="1">IFERROR(IF(AND(НачЦ_ИнвП_Дата&lt;=AX$3,КИнвП_Дата&gt;AX$3),
             INDEX('Кальк-я'!$A$16:$Y$87,MATCH($A45,'Кальк-я'!$A$16:$A$87,0),MATCH("Сумма затрат, т.руб.",'Кальк-я'!$5:$5,0))/12,""),0)</f>
        <v>106.13160000000001</v>
      </c>
      <c r="AY45" s="551" cm="1">
        <f t="array" aca="1" ref="AY45" ca="1">IFERROR(IF(AND(НачЦ_ИнвП_Дата&lt;=AY$3,КИнвП_Дата&gt;AY$3),
             INDEX('Кальк-я'!$A$16:$Y$87,MATCH($A45,'Кальк-я'!$A$16:$A$87,0),MATCH("Сумма затрат, т.руб.",'Кальк-я'!$5:$5,0))/12,""),0)</f>
        <v>106.13160000000001</v>
      </c>
      <c r="AZ45" s="551" cm="1">
        <f t="array" aca="1" ref="AZ45" ca="1">IFERROR(IF(AND(НачЦ_ИнвП_Дата&lt;=AZ$3,КИнвП_Дата&gt;AZ$3),
             INDEX('Кальк-я'!$A$16:$Y$87,MATCH($A45,'Кальк-я'!$A$16:$A$87,0),MATCH("Сумма затрат, т.руб.",'Кальк-я'!$5:$5,0))/12,""),0)</f>
        <v>106.13160000000001</v>
      </c>
      <c r="BA45" s="552">
        <f t="shared" ca="1" si="1103"/>
        <v>1273.5792000000001</v>
      </c>
      <c r="BB45" s="551" cm="1">
        <f t="array" aca="1" ref="BB45" ca="1">IFERROR(IF(AND(НачЦ_ИнвП_Дата&lt;=BB$3,КИнвП_Дата&gt;BB$3),
             INDEX('Кальк-я'!$A$16:$Y$87,MATCH($A45,'Кальк-я'!$A$16:$A$87,0),MATCH("Сумма затрат, т.руб.",'Кальк-я'!$5:$5,0))/12,""),0)</f>
        <v>106.13160000000001</v>
      </c>
      <c r="BC45" s="551" cm="1">
        <f t="array" aca="1" ref="BC45" ca="1">IFERROR(IF(AND(НачЦ_ИнвП_Дата&lt;=BC$3,КИнвП_Дата&gt;BC$3),
             INDEX('Кальк-я'!$A$16:$Y$87,MATCH($A45,'Кальк-я'!$A$16:$A$87,0),MATCH("Сумма затрат, т.руб.",'Кальк-я'!$5:$5,0))/12,""),0)</f>
        <v>106.13160000000001</v>
      </c>
      <c r="BD45" s="551" cm="1">
        <f t="array" aca="1" ref="BD45" ca="1">IFERROR(IF(AND(НачЦ_ИнвП_Дата&lt;=BD$3,КИнвП_Дата&gt;BD$3),
             INDEX('Кальк-я'!$A$16:$Y$87,MATCH($A45,'Кальк-я'!$A$16:$A$87,0),MATCH("Сумма затрат, т.руб.",'Кальк-я'!$5:$5,0))/12,""),0)</f>
        <v>106.13160000000001</v>
      </c>
      <c r="BE45" s="551" cm="1">
        <f t="array" aca="1" ref="BE45" ca="1">IFERROR(IF(AND(НачЦ_ИнвП_Дата&lt;=BE$3,КИнвП_Дата&gt;BE$3),
             INDEX('Кальк-я'!$A$16:$Y$87,MATCH($A45,'Кальк-я'!$A$16:$A$87,0),MATCH("Сумма затрат, т.руб.",'Кальк-я'!$5:$5,0))/12,""),0)</f>
        <v>106.13160000000001</v>
      </c>
      <c r="BF45" s="551" cm="1">
        <f t="array" aca="1" ref="BF45" ca="1">IFERROR(IF(AND(НачЦ_ИнвП_Дата&lt;=BF$3,КИнвП_Дата&gt;BF$3),
             INDEX('Кальк-я'!$A$16:$Y$87,MATCH($A45,'Кальк-я'!$A$16:$A$87,0),MATCH("Сумма затрат, т.руб.",'Кальк-я'!$5:$5,0))/12,""),0)</f>
        <v>106.13160000000001</v>
      </c>
      <c r="BG45" s="551" cm="1">
        <f t="array" aca="1" ref="BG45" ca="1">IFERROR(IF(AND(НачЦ_ИнвП_Дата&lt;=BG$3,КИнвП_Дата&gt;BG$3),
             INDEX('Кальк-я'!$A$16:$Y$87,MATCH($A45,'Кальк-я'!$A$16:$A$87,0),MATCH("Сумма затрат, т.руб.",'Кальк-я'!$5:$5,0))/12,""),0)</f>
        <v>106.13160000000001</v>
      </c>
      <c r="BH45" s="551" cm="1">
        <f t="array" aca="1" ref="BH45" ca="1">IFERROR(IF(AND(НачЦ_ИнвП_Дата&lt;=BH$3,КИнвП_Дата&gt;BH$3),
             INDEX('Кальк-я'!$A$16:$Y$87,MATCH($A45,'Кальк-я'!$A$16:$A$87,0),MATCH("Сумма затрат, т.руб.",'Кальк-я'!$5:$5,0))/12,""),0)</f>
        <v>106.13160000000001</v>
      </c>
      <c r="BI45" s="551" cm="1">
        <f t="array" aca="1" ref="BI45" ca="1">IFERROR(IF(AND(НачЦ_ИнвП_Дата&lt;=BI$3,КИнвП_Дата&gt;BI$3),
             INDEX('Кальк-я'!$A$16:$Y$87,MATCH($A45,'Кальк-я'!$A$16:$A$87,0),MATCH("Сумма затрат, т.руб.",'Кальк-я'!$5:$5,0))/12,""),0)</f>
        <v>106.13160000000001</v>
      </c>
      <c r="BJ45" s="551" cm="1">
        <f t="array" aca="1" ref="BJ45" ca="1">IFERROR(IF(AND(НачЦ_ИнвП_Дата&lt;=BJ$3,КИнвП_Дата&gt;BJ$3),
             INDEX('Кальк-я'!$A$16:$Y$87,MATCH($A45,'Кальк-я'!$A$16:$A$87,0),MATCH("Сумма затрат, т.руб.",'Кальк-я'!$5:$5,0))/12,""),0)</f>
        <v>106.13160000000001</v>
      </c>
      <c r="BK45" s="551" cm="1">
        <f t="array" aca="1" ref="BK45" ca="1">IFERROR(IF(AND(НачЦ_ИнвП_Дата&lt;=BK$3,КИнвП_Дата&gt;BK$3),
             INDEX('Кальк-я'!$A$16:$Y$87,MATCH($A45,'Кальк-я'!$A$16:$A$87,0),MATCH("Сумма затрат, т.руб.",'Кальк-я'!$5:$5,0))/12,""),0)</f>
        <v>106.13160000000001</v>
      </c>
      <c r="BL45" s="551" cm="1">
        <f t="array" aca="1" ref="BL45" ca="1">IFERROR(IF(AND(НачЦ_ИнвП_Дата&lt;=BL$3,КИнвП_Дата&gt;BL$3),
             INDEX('Кальк-я'!$A$16:$Y$87,MATCH($A45,'Кальк-я'!$A$16:$A$87,0),MATCH("Сумма затрат, т.руб.",'Кальк-я'!$5:$5,0))/12,""),0)</f>
        <v>106.13160000000001</v>
      </c>
      <c r="BM45" s="551" cm="1">
        <f t="array" aca="1" ref="BM45" ca="1">IFERROR(IF(AND(НачЦ_ИнвП_Дата&lt;=BM$3,КИнвП_Дата&gt;BM$3),
             INDEX('Кальк-я'!$A$16:$Y$87,MATCH($A45,'Кальк-я'!$A$16:$A$87,0),MATCH("Сумма затрат, т.руб.",'Кальк-я'!$5:$5,0))/12,""),0)</f>
        <v>106.13160000000001</v>
      </c>
      <c r="BN45" s="552">
        <f t="shared" ca="1" si="1391"/>
        <v>1273.5792000000001</v>
      </c>
      <c r="BO45" s="551" cm="1">
        <f t="array" aca="1" ref="BO45" ca="1">IFERROR(IF(AND(НачЦ_ИнвП_Дата&lt;=BO$3,КИнвП_Дата&gt;BO$3),
             INDEX('Кальк-я'!$A$16:$Y$87,MATCH($A45,'Кальк-я'!$A$16:$A$87,0),MATCH("Сумма затрат, т.руб.",'Кальк-я'!$5:$5,0))/12,""),0)</f>
        <v>106.13160000000001</v>
      </c>
      <c r="BP45" s="551" cm="1">
        <f t="array" aca="1" ref="BP45" ca="1">IFERROR(IF(AND(НачЦ_ИнвП_Дата&lt;=BP$3,КИнвП_Дата&gt;BP$3),
             INDEX('Кальк-я'!$A$16:$Y$87,MATCH($A45,'Кальк-я'!$A$16:$A$87,0),MATCH("Сумма затрат, т.руб.",'Кальк-я'!$5:$5,0))/12,""),0)</f>
        <v>106.13160000000001</v>
      </c>
      <c r="BQ45" s="551" cm="1">
        <f t="array" aca="1" ref="BQ45" ca="1">IFERROR(IF(AND(НачЦ_ИнвП_Дата&lt;=BQ$3,КИнвП_Дата&gt;BQ$3),
             INDEX('Кальк-я'!$A$16:$Y$87,MATCH($A45,'Кальк-я'!$A$16:$A$87,0),MATCH("Сумма затрат, т.руб.",'Кальк-я'!$5:$5,0))/12,""),0)</f>
        <v>106.13160000000001</v>
      </c>
      <c r="BR45" s="551" cm="1">
        <f t="array" aca="1" ref="BR45" ca="1">IFERROR(IF(AND(НачЦ_ИнвП_Дата&lt;=BR$3,КИнвП_Дата&gt;BR$3),
             INDEX('Кальк-я'!$A$16:$Y$87,MATCH($A45,'Кальк-я'!$A$16:$A$87,0),MATCH("Сумма затрат, т.руб.",'Кальк-я'!$5:$5,0))/12,""),0)</f>
        <v>106.13160000000001</v>
      </c>
      <c r="BS45" s="551" cm="1">
        <f t="array" aca="1" ref="BS45" ca="1">IFERROR(IF(AND(НачЦ_ИнвП_Дата&lt;=BS$3,КИнвП_Дата&gt;BS$3),
             INDEX('Кальк-я'!$A$16:$Y$87,MATCH($A45,'Кальк-я'!$A$16:$A$87,0),MATCH("Сумма затрат, т.руб.",'Кальк-я'!$5:$5,0))/12,""),0)</f>
        <v>106.13160000000001</v>
      </c>
      <c r="BT45" s="551" cm="1">
        <f t="array" aca="1" ref="BT45" ca="1">IFERROR(IF(AND(НачЦ_ИнвП_Дата&lt;=BT$3,КИнвП_Дата&gt;BT$3),
             INDEX('Кальк-я'!$A$16:$Y$87,MATCH($A45,'Кальк-я'!$A$16:$A$87,0),MATCH("Сумма затрат, т.руб.",'Кальк-я'!$5:$5,0))/12,""),0)</f>
        <v>106.13160000000001</v>
      </c>
      <c r="BU45" s="551" cm="1">
        <f t="array" aca="1" ref="BU45" ca="1">IFERROR(IF(AND(НачЦ_ИнвП_Дата&lt;=BU$3,КИнвП_Дата&gt;BU$3),
             INDEX('Кальк-я'!$A$16:$Y$87,MATCH($A45,'Кальк-я'!$A$16:$A$87,0),MATCH("Сумма затрат, т.руб.",'Кальк-я'!$5:$5,0))/12,""),0)</f>
        <v>106.13160000000001</v>
      </c>
      <c r="BV45" s="551" cm="1">
        <f t="array" aca="1" ref="BV45" ca="1">IFERROR(IF(AND(НачЦ_ИнвП_Дата&lt;=BV$3,КИнвП_Дата&gt;BV$3),
             INDEX('Кальк-я'!$A$16:$Y$87,MATCH($A45,'Кальк-я'!$A$16:$A$87,0),MATCH("Сумма затрат, т.руб.",'Кальк-я'!$5:$5,0))/12,""),0)</f>
        <v>106.13160000000001</v>
      </c>
      <c r="BW45" s="551" cm="1">
        <f t="array" aca="1" ref="BW45" ca="1">IFERROR(IF(AND(НачЦ_ИнвП_Дата&lt;=BW$3,КИнвП_Дата&gt;BW$3),
             INDEX('Кальк-я'!$A$16:$Y$87,MATCH($A45,'Кальк-я'!$A$16:$A$87,0),MATCH("Сумма затрат, т.руб.",'Кальк-я'!$5:$5,0))/12,""),0)</f>
        <v>106.13160000000001</v>
      </c>
      <c r="BX45" s="551" cm="1">
        <f t="array" aca="1" ref="BX45" ca="1">IFERROR(IF(AND(НачЦ_ИнвП_Дата&lt;=BX$3,КИнвП_Дата&gt;BX$3),
             INDEX('Кальк-я'!$A$16:$Y$87,MATCH($A45,'Кальк-я'!$A$16:$A$87,0),MATCH("Сумма затрат, т.руб.",'Кальк-я'!$5:$5,0))/12,""),0)</f>
        <v>106.13160000000001</v>
      </c>
      <c r="BY45" s="551" cm="1">
        <f t="array" aca="1" ref="BY45" ca="1">IFERROR(IF(AND(НачЦ_ИнвП_Дата&lt;=BY$3,КИнвП_Дата&gt;BY$3),
             INDEX('Кальк-я'!$A$16:$Y$87,MATCH($A45,'Кальк-я'!$A$16:$A$87,0),MATCH("Сумма затрат, т.руб.",'Кальк-я'!$5:$5,0))/12,""),0)</f>
        <v>106.13160000000001</v>
      </c>
      <c r="BZ45" s="551" cm="1">
        <f t="array" aca="1" ref="BZ45" ca="1">IFERROR(IF(AND(НачЦ_ИнвП_Дата&lt;=BZ$3,КИнвП_Дата&gt;BZ$3),
             INDEX('Кальк-я'!$A$16:$Y$87,MATCH($A45,'Кальк-я'!$A$16:$A$87,0),MATCH("Сумма затрат, т.руб.",'Кальк-я'!$5:$5,0))/12,""),0)</f>
        <v>106.13160000000001</v>
      </c>
      <c r="CA45" s="552">
        <f t="shared" ca="1" si="1393"/>
        <v>1273.5792000000001</v>
      </c>
      <c r="CB45" s="551" cm="1">
        <f t="array" aca="1" ref="CB45" ca="1">IFERROR(IF(AND(НачЦ_ИнвП_Дата&lt;=CB$3,КИнвП_Дата&gt;CB$3),
             INDEX('Кальк-я'!$A$16:$Y$87,MATCH($A45,'Кальк-я'!$A$16:$A$87,0),MATCH("Сумма затрат, т.руб.",'Кальк-я'!$5:$5,0))/12,""),0)</f>
        <v>106.13160000000001</v>
      </c>
      <c r="CC45" s="551" cm="1">
        <f t="array" aca="1" ref="CC45" ca="1">IFERROR(IF(AND(НачЦ_ИнвП_Дата&lt;=CC$3,КИнвП_Дата&gt;CC$3),
             INDEX('Кальк-я'!$A$16:$Y$87,MATCH($A45,'Кальк-я'!$A$16:$A$87,0),MATCH("Сумма затрат, т.руб.",'Кальк-я'!$5:$5,0))/12,""),0)</f>
        <v>106.13160000000001</v>
      </c>
      <c r="CD45" s="551" cm="1">
        <f t="array" aca="1" ref="CD45" ca="1">IFERROR(IF(AND(НачЦ_ИнвП_Дата&lt;=CD$3,КИнвП_Дата&gt;CD$3),
             INDEX('Кальк-я'!$A$16:$Y$87,MATCH($A45,'Кальк-я'!$A$16:$A$87,0),MATCH("Сумма затрат, т.руб.",'Кальк-я'!$5:$5,0))/12,""),0)</f>
        <v>106.13160000000001</v>
      </c>
      <c r="CE45" s="551" cm="1">
        <f t="array" aca="1" ref="CE45" ca="1">IFERROR(IF(AND(НачЦ_ИнвП_Дата&lt;=CE$3,КИнвП_Дата&gt;CE$3),
             INDEX('Кальк-я'!$A$16:$Y$87,MATCH($A45,'Кальк-я'!$A$16:$A$87,0),MATCH("Сумма затрат, т.руб.",'Кальк-я'!$5:$5,0))/12,""),0)</f>
        <v>106.13160000000001</v>
      </c>
      <c r="CF45" s="551" cm="1">
        <f t="array" aca="1" ref="CF45" ca="1">IFERROR(IF(AND(НачЦ_ИнвП_Дата&lt;=CF$3,КИнвП_Дата&gt;CF$3),
             INDEX('Кальк-я'!$A$16:$Y$87,MATCH($A45,'Кальк-я'!$A$16:$A$87,0),MATCH("Сумма затрат, т.руб.",'Кальк-я'!$5:$5,0))/12,""),0)</f>
        <v>106.13160000000001</v>
      </c>
      <c r="CG45" s="551" cm="1">
        <f t="array" aca="1" ref="CG45" ca="1">IFERROR(IF(AND(НачЦ_ИнвП_Дата&lt;=CG$3,КИнвП_Дата&gt;CG$3),
             INDEX('Кальк-я'!$A$16:$Y$87,MATCH($A45,'Кальк-я'!$A$16:$A$87,0),MATCH("Сумма затрат, т.руб.",'Кальк-я'!$5:$5,0))/12,""),0)</f>
        <v>106.13160000000001</v>
      </c>
      <c r="CH45" s="551" cm="1">
        <f t="array" aca="1" ref="CH45" ca="1">IFERROR(IF(AND(НачЦ_ИнвП_Дата&lt;=CH$3,КИнвП_Дата&gt;CH$3),
             INDEX('Кальк-я'!$A$16:$Y$87,MATCH($A45,'Кальк-я'!$A$16:$A$87,0),MATCH("Сумма затрат, т.руб.",'Кальк-я'!$5:$5,0))/12,""),0)</f>
        <v>106.13160000000001</v>
      </c>
      <c r="CI45" s="551" cm="1">
        <f t="array" aca="1" ref="CI45" ca="1">IFERROR(IF(AND(НачЦ_ИнвП_Дата&lt;=CI$3,КИнвП_Дата&gt;CI$3),
             INDEX('Кальк-я'!$A$16:$Y$87,MATCH($A45,'Кальк-я'!$A$16:$A$87,0),MATCH("Сумма затрат, т.руб.",'Кальк-я'!$5:$5,0))/12,""),0)</f>
        <v>106.13160000000001</v>
      </c>
      <c r="CJ45" s="551" cm="1">
        <f t="array" aca="1" ref="CJ45" ca="1">IFERROR(IF(AND(НачЦ_ИнвП_Дата&lt;=CJ$3,КИнвП_Дата&gt;CJ$3),
             INDEX('Кальк-я'!$A$16:$Y$87,MATCH($A45,'Кальк-я'!$A$16:$A$87,0),MATCH("Сумма затрат, т.руб.",'Кальк-я'!$5:$5,0))/12,""),0)</f>
        <v>106.13160000000001</v>
      </c>
      <c r="CK45" s="551" cm="1">
        <f t="array" aca="1" ref="CK45" ca="1">IFERROR(IF(AND(НачЦ_ИнвП_Дата&lt;=CK$3,КИнвП_Дата&gt;CK$3),
             INDEX('Кальк-я'!$A$16:$Y$87,MATCH($A45,'Кальк-я'!$A$16:$A$87,0),MATCH("Сумма затрат, т.руб.",'Кальк-я'!$5:$5,0))/12,""),0)</f>
        <v>106.13160000000001</v>
      </c>
      <c r="CL45" s="551" cm="1">
        <f t="array" aca="1" ref="CL45" ca="1">IFERROR(IF(AND(НачЦ_ИнвП_Дата&lt;=CL$3,КИнвП_Дата&gt;CL$3),
             INDEX('Кальк-я'!$A$16:$Y$87,MATCH($A45,'Кальк-я'!$A$16:$A$87,0),MATCH("Сумма затрат, т.руб.",'Кальк-я'!$5:$5,0))/12,""),0)</f>
        <v>106.13160000000001</v>
      </c>
      <c r="CM45" s="551" cm="1">
        <f t="array" aca="1" ref="CM45" ca="1">IFERROR(IF(AND(НачЦ_ИнвП_Дата&lt;=CM$3,КИнвП_Дата&gt;CM$3),
             INDEX('Кальк-я'!$A$16:$Y$87,MATCH($A45,'Кальк-я'!$A$16:$A$87,0),MATCH("Сумма затрат, т.руб.",'Кальк-я'!$5:$5,0))/12,""),0)</f>
        <v>106.13160000000001</v>
      </c>
      <c r="CN45" s="552">
        <f t="shared" ca="1" si="1395"/>
        <v>1273.5792000000001</v>
      </c>
      <c r="CO45" s="551" cm="1">
        <f t="array" aca="1" ref="CO45" ca="1">IFERROR(IF(AND(НачЦ_ИнвП_Дата&lt;=CO$3,КИнвП_Дата&gt;CO$3),
             INDEX('Кальк-я'!$A$16:$Y$87,MATCH($A45,'Кальк-я'!$A$16:$A$87,0),MATCH("Сумма затрат, т.руб.",'Кальк-я'!$5:$5,0))/12,""),0)</f>
        <v>106.13160000000001</v>
      </c>
      <c r="CP45" s="551" cm="1">
        <f t="array" aca="1" ref="CP45" ca="1">IFERROR(IF(AND(НачЦ_ИнвП_Дата&lt;=CP$3,КИнвП_Дата&gt;CP$3),
             INDEX('Кальк-я'!$A$16:$Y$87,MATCH($A45,'Кальк-я'!$A$16:$A$87,0),MATCH("Сумма затрат, т.руб.",'Кальк-я'!$5:$5,0))/12,""),0)</f>
        <v>106.13160000000001</v>
      </c>
      <c r="CQ45" s="551" cm="1">
        <f t="array" aca="1" ref="CQ45" ca="1">IFERROR(IF(AND(НачЦ_ИнвП_Дата&lt;=CQ$3,КИнвП_Дата&gt;CQ$3),
             INDEX('Кальк-я'!$A$16:$Y$87,MATCH($A45,'Кальк-я'!$A$16:$A$87,0),MATCH("Сумма затрат, т.руб.",'Кальк-я'!$5:$5,0))/12,""),0)</f>
        <v>106.13160000000001</v>
      </c>
      <c r="CR45" s="551" cm="1">
        <f t="array" aca="1" ref="CR45" ca="1">IFERROR(IF(AND(НачЦ_ИнвП_Дата&lt;=CR$3,КИнвП_Дата&gt;CR$3),
             INDEX('Кальк-я'!$A$16:$Y$87,MATCH($A45,'Кальк-я'!$A$16:$A$87,0),MATCH("Сумма затрат, т.руб.",'Кальк-я'!$5:$5,0))/12,""),0)</f>
        <v>106.13160000000001</v>
      </c>
      <c r="CS45" s="551" cm="1">
        <f t="array" aca="1" ref="CS45" ca="1">IFERROR(IF(AND(НачЦ_ИнвП_Дата&lt;=CS$3,КИнвП_Дата&gt;CS$3),
             INDEX('Кальк-я'!$A$16:$Y$87,MATCH($A45,'Кальк-я'!$A$16:$A$87,0),MATCH("Сумма затрат, т.руб.",'Кальк-я'!$5:$5,0))/12,""),0)</f>
        <v>106.13160000000001</v>
      </c>
      <c r="CT45" s="551" cm="1">
        <f t="array" aca="1" ref="CT45" ca="1">IFERROR(IF(AND(НачЦ_ИнвП_Дата&lt;=CT$3,КИнвП_Дата&gt;CT$3),
             INDEX('Кальк-я'!$A$16:$Y$87,MATCH($A45,'Кальк-я'!$A$16:$A$87,0),MATCH("Сумма затрат, т.руб.",'Кальк-я'!$5:$5,0))/12,""),0)</f>
        <v>106.13160000000001</v>
      </c>
      <c r="CU45" s="551" cm="1">
        <f t="array" aca="1" ref="CU45" ca="1">IFERROR(IF(AND(НачЦ_ИнвП_Дата&lt;=CU$3,КИнвП_Дата&gt;CU$3),
             INDEX('Кальк-я'!$A$16:$Y$87,MATCH($A45,'Кальк-я'!$A$16:$A$87,0),MATCH("Сумма затрат, т.руб.",'Кальк-я'!$5:$5,0))/12,""),0)</f>
        <v>106.13160000000001</v>
      </c>
      <c r="CV45" s="551" cm="1">
        <f t="array" aca="1" ref="CV45" ca="1">IFERROR(IF(AND(НачЦ_ИнвП_Дата&lt;=CV$3,КИнвП_Дата&gt;CV$3),
             INDEX('Кальк-я'!$A$16:$Y$87,MATCH($A45,'Кальк-я'!$A$16:$A$87,0),MATCH("Сумма затрат, т.руб.",'Кальк-я'!$5:$5,0))/12,""),0)</f>
        <v>106.13160000000001</v>
      </c>
      <c r="CW45" s="551" cm="1">
        <f t="array" aca="1" ref="CW45" ca="1">IFERROR(IF(AND(НачЦ_ИнвП_Дата&lt;=CW$3,КИнвП_Дата&gt;CW$3),
             INDEX('Кальк-я'!$A$16:$Y$87,MATCH($A45,'Кальк-я'!$A$16:$A$87,0),MATCH("Сумма затрат, т.руб.",'Кальк-я'!$5:$5,0))/12,""),0)</f>
        <v>106.13160000000001</v>
      </c>
      <c r="CX45" s="551" cm="1">
        <f t="array" aca="1" ref="CX45" ca="1">IFERROR(IF(AND(НачЦ_ИнвП_Дата&lt;=CX$3,КИнвП_Дата&gt;CX$3),
             INDEX('Кальк-я'!$A$16:$Y$87,MATCH($A45,'Кальк-я'!$A$16:$A$87,0),MATCH("Сумма затрат, т.руб.",'Кальк-я'!$5:$5,0))/12,""),0)</f>
        <v>106.13160000000001</v>
      </c>
      <c r="CY45" s="551" cm="1">
        <f t="array" aca="1" ref="CY45" ca="1">IFERROR(IF(AND(НачЦ_ИнвП_Дата&lt;=CY$3,КИнвП_Дата&gt;CY$3),
             INDEX('Кальк-я'!$A$16:$Y$87,MATCH($A45,'Кальк-я'!$A$16:$A$87,0),MATCH("Сумма затрат, т.руб.",'Кальк-я'!$5:$5,0))/12,""),0)</f>
        <v>106.13160000000001</v>
      </c>
      <c r="CZ45" s="551" cm="1">
        <f t="array" aca="1" ref="CZ45" ca="1">IFERROR(IF(AND(НачЦ_ИнвП_Дата&lt;=CZ$3,КИнвП_Дата&gt;CZ$3),
             INDEX('Кальк-я'!$A$16:$Y$87,MATCH($A45,'Кальк-я'!$A$16:$A$87,0),MATCH("Сумма затрат, т.руб.",'Кальк-я'!$5:$5,0))/12,""),0)</f>
        <v>106.13160000000001</v>
      </c>
      <c r="DA45" s="552">
        <f t="shared" ca="1" si="1397"/>
        <v>1273.5792000000001</v>
      </c>
      <c r="DB45" s="551" cm="1">
        <f t="array" aca="1" ref="DB45" ca="1">IFERROR(IF(AND(НачЦ_ИнвП_Дата&lt;=DB$3,КИнвП_Дата&gt;DB$3),
             INDEX('Кальк-я'!$A$16:$Y$87,MATCH($A45,'Кальк-я'!$A$16:$A$87,0),MATCH("Сумма затрат, т.руб.",'Кальк-я'!$5:$5,0))/12,""),0)</f>
        <v>106.13160000000001</v>
      </c>
      <c r="DC45" s="551" cm="1">
        <f t="array" aca="1" ref="DC45" ca="1">IFERROR(IF(AND(НачЦ_ИнвП_Дата&lt;=DC$3,КИнвП_Дата&gt;DC$3),
             INDEX('Кальк-я'!$A$16:$Y$87,MATCH($A45,'Кальк-я'!$A$16:$A$87,0),MATCH("Сумма затрат, т.руб.",'Кальк-я'!$5:$5,0))/12,""),0)</f>
        <v>106.13160000000001</v>
      </c>
      <c r="DD45" s="551" cm="1">
        <f t="array" aca="1" ref="DD45" ca="1">IFERROR(IF(AND(НачЦ_ИнвП_Дата&lt;=DD$3,КИнвП_Дата&gt;DD$3),
             INDEX('Кальк-я'!$A$16:$Y$87,MATCH($A45,'Кальк-я'!$A$16:$A$87,0),MATCH("Сумма затрат, т.руб.",'Кальк-я'!$5:$5,0))/12,""),0)</f>
        <v>106.13160000000001</v>
      </c>
      <c r="DE45" s="551" cm="1">
        <f t="array" aca="1" ref="DE45" ca="1">IFERROR(IF(AND(НачЦ_ИнвП_Дата&lt;=DE$3,КИнвП_Дата&gt;DE$3),
             INDEX('Кальк-я'!$A$16:$Y$87,MATCH($A45,'Кальк-я'!$A$16:$A$87,0),MATCH("Сумма затрат, т.руб.",'Кальк-я'!$5:$5,0))/12,""),0)</f>
        <v>106.13160000000001</v>
      </c>
      <c r="DF45" s="551" cm="1">
        <f t="array" aca="1" ref="DF45" ca="1">IFERROR(IF(AND(НачЦ_ИнвП_Дата&lt;=DF$3,КИнвП_Дата&gt;DF$3),
             INDEX('Кальк-я'!$A$16:$Y$87,MATCH($A45,'Кальк-я'!$A$16:$A$87,0),MATCH("Сумма затрат, т.руб.",'Кальк-я'!$5:$5,0))/12,""),0)</f>
        <v>106.13160000000001</v>
      </c>
      <c r="DG45" s="551" cm="1">
        <f t="array" aca="1" ref="DG45" ca="1">IFERROR(IF(AND(НачЦ_ИнвП_Дата&lt;=DG$3,КИнвП_Дата&gt;DG$3),
             INDEX('Кальк-я'!$A$16:$Y$87,MATCH($A45,'Кальк-я'!$A$16:$A$87,0),MATCH("Сумма затрат, т.руб.",'Кальк-я'!$5:$5,0))/12,""),0)</f>
        <v>106.13160000000001</v>
      </c>
      <c r="DH45" s="551" cm="1">
        <f t="array" aca="1" ref="DH45" ca="1">IFERROR(IF(AND(НачЦ_ИнвП_Дата&lt;=DH$3,КИнвП_Дата&gt;DH$3),
             INDEX('Кальк-я'!$A$16:$Y$87,MATCH($A45,'Кальк-я'!$A$16:$A$87,0),MATCH("Сумма затрат, т.руб.",'Кальк-я'!$5:$5,0))/12,""),0)</f>
        <v>106.13160000000001</v>
      </c>
      <c r="DI45" s="551" cm="1">
        <f t="array" aca="1" ref="DI45" ca="1">IFERROR(IF(AND(НачЦ_ИнвП_Дата&lt;=DI$3,КИнвП_Дата&gt;DI$3),
             INDEX('Кальк-я'!$A$16:$Y$87,MATCH($A45,'Кальк-я'!$A$16:$A$87,0),MATCH("Сумма затрат, т.руб.",'Кальк-я'!$5:$5,0))/12,""),0)</f>
        <v>106.13160000000001</v>
      </c>
      <c r="DJ45" s="551" cm="1">
        <f t="array" aca="1" ref="DJ45" ca="1">IFERROR(IF(AND(НачЦ_ИнвП_Дата&lt;=DJ$3,КИнвП_Дата&gt;DJ$3),
             INDEX('Кальк-я'!$A$16:$Y$87,MATCH($A45,'Кальк-я'!$A$16:$A$87,0),MATCH("Сумма затрат, т.руб.",'Кальк-я'!$5:$5,0))/12,""),0)</f>
        <v>106.13160000000001</v>
      </c>
      <c r="DK45" s="551" cm="1">
        <f t="array" aca="1" ref="DK45" ca="1">IFERROR(IF(AND(НачЦ_ИнвП_Дата&lt;=DK$3,КИнвП_Дата&gt;DK$3),
             INDEX('Кальк-я'!$A$16:$Y$87,MATCH($A45,'Кальк-я'!$A$16:$A$87,0),MATCH("Сумма затрат, т.руб.",'Кальк-я'!$5:$5,0))/12,""),0)</f>
        <v>106.13160000000001</v>
      </c>
      <c r="DL45" s="551" cm="1">
        <f t="array" aca="1" ref="DL45" ca="1">IFERROR(IF(AND(НачЦ_ИнвП_Дата&lt;=DL$3,КИнвП_Дата&gt;DL$3),
             INDEX('Кальк-я'!$A$16:$Y$87,MATCH($A45,'Кальк-я'!$A$16:$A$87,0),MATCH("Сумма затрат, т.руб.",'Кальк-я'!$5:$5,0))/12,""),0)</f>
        <v>106.13160000000001</v>
      </c>
      <c r="DM45" s="551" cm="1">
        <f t="array" aca="1" ref="DM45" ca="1">IFERROR(IF(AND(НачЦ_ИнвП_Дата&lt;=DM$3,КИнвП_Дата&gt;DM$3),
             INDEX('Кальк-я'!$A$16:$Y$87,MATCH($A45,'Кальк-я'!$A$16:$A$87,0),MATCH("Сумма затрат, т.руб.",'Кальк-я'!$5:$5,0))/12,""),0)</f>
        <v>106.13160000000001</v>
      </c>
      <c r="DN45" s="552">
        <f t="shared" ca="1" si="1399"/>
        <v>1273.5792000000001</v>
      </c>
      <c r="DO45" s="551" cm="1">
        <f t="array" aca="1" ref="DO45" ca="1">IFERROR(IF(AND(НачЦ_ИнвП_Дата&lt;=DO$3,КИнвП_Дата&gt;DO$3),
             INDEX('Кальк-я'!$A$16:$Y$87,MATCH($A45,'Кальк-я'!$A$16:$A$87,0),MATCH("Сумма затрат, т.руб.",'Кальк-я'!$5:$5,0))/12,""),0)</f>
        <v>106.13160000000001</v>
      </c>
      <c r="DP45" s="551" cm="1">
        <f t="array" aca="1" ref="DP45" ca="1">IFERROR(IF(AND(НачЦ_ИнвП_Дата&lt;=DP$3,КИнвП_Дата&gt;DP$3),
             INDEX('Кальк-я'!$A$16:$Y$87,MATCH($A45,'Кальк-я'!$A$16:$A$87,0),MATCH("Сумма затрат, т.руб.",'Кальк-я'!$5:$5,0))/12,""),0)</f>
        <v>106.13160000000001</v>
      </c>
      <c r="DQ45" s="551" cm="1">
        <f t="array" aca="1" ref="DQ45" ca="1">IFERROR(IF(AND(НачЦ_ИнвП_Дата&lt;=DQ$3,КИнвП_Дата&gt;DQ$3),
             INDEX('Кальк-я'!$A$16:$Y$87,MATCH($A45,'Кальк-я'!$A$16:$A$87,0),MATCH("Сумма затрат, т.руб.",'Кальк-я'!$5:$5,0))/12,""),0)</f>
        <v>106.13160000000001</v>
      </c>
      <c r="DR45" s="551" cm="1">
        <f t="array" aca="1" ref="DR45" ca="1">IFERROR(IF(AND(НачЦ_ИнвП_Дата&lt;=DR$3,КИнвП_Дата&gt;DR$3),
             INDEX('Кальк-я'!$A$16:$Y$87,MATCH($A45,'Кальк-я'!$A$16:$A$87,0),MATCH("Сумма затрат, т.руб.",'Кальк-я'!$5:$5,0))/12,""),0)</f>
        <v>106.13160000000001</v>
      </c>
      <c r="DS45" s="551" cm="1">
        <f t="array" aca="1" ref="DS45" ca="1">IFERROR(IF(AND(НачЦ_ИнвП_Дата&lt;=DS$3,КИнвП_Дата&gt;DS$3),
             INDEX('Кальк-я'!$A$16:$Y$87,MATCH($A45,'Кальк-я'!$A$16:$A$87,0),MATCH("Сумма затрат, т.руб.",'Кальк-я'!$5:$5,0))/12,""),0)</f>
        <v>106.13160000000001</v>
      </c>
      <c r="DT45" s="551" cm="1">
        <f t="array" aca="1" ref="DT45" ca="1">IFERROR(IF(AND(НачЦ_ИнвП_Дата&lt;=DT$3,КИнвП_Дата&gt;DT$3),
             INDEX('Кальк-я'!$A$16:$Y$87,MATCH($A45,'Кальк-я'!$A$16:$A$87,0),MATCH("Сумма затрат, т.руб.",'Кальк-я'!$5:$5,0))/12,""),0)</f>
        <v>106.13160000000001</v>
      </c>
      <c r="DU45" s="551" cm="1">
        <f t="array" aca="1" ref="DU45" ca="1">IFERROR(IF(AND(НачЦ_ИнвП_Дата&lt;=DU$3,КИнвП_Дата&gt;DU$3),
             INDEX('Кальк-я'!$A$16:$Y$87,MATCH($A45,'Кальк-я'!$A$16:$A$87,0),MATCH("Сумма затрат, т.руб.",'Кальк-я'!$5:$5,0))/12,""),0)</f>
        <v>106.13160000000001</v>
      </c>
      <c r="DV45" s="551" cm="1">
        <f t="array" aca="1" ref="DV45" ca="1">IFERROR(IF(AND(НачЦ_ИнвП_Дата&lt;=DV$3,КИнвП_Дата&gt;DV$3),
             INDEX('Кальк-я'!$A$16:$Y$87,MATCH($A45,'Кальк-я'!$A$16:$A$87,0),MATCH("Сумма затрат, т.руб.",'Кальк-я'!$5:$5,0))/12,""),0)</f>
        <v>106.13160000000001</v>
      </c>
      <c r="DW45" s="551" cm="1">
        <f t="array" aca="1" ref="DW45" ca="1">IFERROR(IF(AND(НачЦ_ИнвП_Дата&lt;=DW$3,КИнвП_Дата&gt;DW$3),
             INDEX('Кальк-я'!$A$16:$Y$87,MATCH($A45,'Кальк-я'!$A$16:$A$87,0),MATCH("Сумма затрат, т.руб.",'Кальк-я'!$5:$5,0))/12,""),0)</f>
        <v>106.13160000000001</v>
      </c>
      <c r="DX45" s="551" cm="1">
        <f t="array" aca="1" ref="DX45" ca="1">IFERROR(IF(AND(НачЦ_ИнвП_Дата&lt;=DX$3,КИнвП_Дата&gt;DX$3),
             INDEX('Кальк-я'!$A$16:$Y$87,MATCH($A45,'Кальк-я'!$A$16:$A$87,0),MATCH("Сумма затрат, т.руб.",'Кальк-я'!$5:$5,0))/12,""),0)</f>
        <v>106.13160000000001</v>
      </c>
      <c r="DY45" s="551" cm="1">
        <f t="array" aca="1" ref="DY45" ca="1">IFERROR(IF(AND(НачЦ_ИнвП_Дата&lt;=DY$3,КИнвП_Дата&gt;DY$3),
             INDEX('Кальк-я'!$A$16:$Y$87,MATCH($A45,'Кальк-я'!$A$16:$A$87,0),MATCH("Сумма затрат, т.руб.",'Кальк-я'!$5:$5,0))/12,""),0)</f>
        <v>106.13160000000001</v>
      </c>
      <c r="DZ45" s="551" cm="1">
        <f t="array" aca="1" ref="DZ45" ca="1">IFERROR(IF(AND(НачЦ_ИнвП_Дата&lt;=DZ$3,КИнвП_Дата&gt;DZ$3),
             INDEX('Кальк-я'!$A$16:$Y$87,MATCH($A45,'Кальк-я'!$A$16:$A$87,0),MATCH("Сумма затрат, т.руб.",'Кальк-я'!$5:$5,0))/12,""),0)</f>
        <v>106.13160000000001</v>
      </c>
      <c r="EA45" s="552">
        <f t="shared" ca="1" si="1401"/>
        <v>1273.5792000000001</v>
      </c>
      <c r="EB45" s="551" cm="1">
        <f t="array" aca="1" ref="EB45" ca="1">IFERROR(IF(AND(НачЦ_ИнвП_Дата&lt;=EB$3,КИнвП_Дата&gt;EB$3),
             INDEX('Кальк-я'!$A$16:$Y$87,MATCH($A45,'Кальк-я'!$A$16:$A$87,0),MATCH("Сумма затрат, т.руб.",'Кальк-я'!$5:$5,0))/12,""),0)</f>
        <v>106.13160000000001</v>
      </c>
      <c r="EC45" s="551" cm="1">
        <f t="array" aca="1" ref="EC45" ca="1">IFERROR(IF(AND(НачЦ_ИнвП_Дата&lt;=EC$3,КИнвП_Дата&gt;EC$3),
             INDEX('Кальк-я'!$A$16:$Y$87,MATCH($A45,'Кальк-я'!$A$16:$A$87,0),MATCH("Сумма затрат, т.руб.",'Кальк-я'!$5:$5,0))/12,""),0)</f>
        <v>106.13160000000001</v>
      </c>
      <c r="ED45" s="551" cm="1">
        <f t="array" aca="1" ref="ED45" ca="1">IFERROR(IF(AND(НачЦ_ИнвП_Дата&lt;=ED$3,КИнвП_Дата&gt;ED$3),
             INDEX('Кальк-я'!$A$16:$Y$87,MATCH($A45,'Кальк-я'!$A$16:$A$87,0),MATCH("Сумма затрат, т.руб.",'Кальк-я'!$5:$5,0))/12,""),0)</f>
        <v>106.13160000000001</v>
      </c>
      <c r="EE45" s="551" cm="1">
        <f t="array" aca="1" ref="EE45" ca="1">IFERROR(IF(AND(НачЦ_ИнвП_Дата&lt;=EE$3,КИнвП_Дата&gt;EE$3),
             INDEX('Кальк-я'!$A$16:$Y$87,MATCH($A45,'Кальк-я'!$A$16:$A$87,0),MATCH("Сумма затрат, т.руб.",'Кальк-я'!$5:$5,0))/12,""),0)</f>
        <v>106.13160000000001</v>
      </c>
      <c r="EF45" s="551" cm="1">
        <f t="array" aca="1" ref="EF45" ca="1">IFERROR(IF(AND(НачЦ_ИнвП_Дата&lt;=EF$3,КИнвП_Дата&gt;EF$3),
             INDEX('Кальк-я'!$A$16:$Y$87,MATCH($A45,'Кальк-я'!$A$16:$A$87,0),MATCH("Сумма затрат, т.руб.",'Кальк-я'!$5:$5,0))/12,""),0)</f>
        <v>106.13160000000001</v>
      </c>
      <c r="EG45" s="551" cm="1">
        <f t="array" aca="1" ref="EG45" ca="1">IFERROR(IF(AND(НачЦ_ИнвП_Дата&lt;=EG$3,КИнвП_Дата&gt;EG$3),
             INDEX('Кальк-я'!$A$16:$Y$87,MATCH($A45,'Кальк-я'!$A$16:$A$87,0),MATCH("Сумма затрат, т.руб.",'Кальк-я'!$5:$5,0))/12,""),0)</f>
        <v>106.13160000000001</v>
      </c>
      <c r="EH45" s="551" cm="1">
        <f t="array" aca="1" ref="EH45" ca="1">IFERROR(IF(AND(НачЦ_ИнвП_Дата&lt;=EH$3,КИнвП_Дата&gt;EH$3),
             INDEX('Кальк-я'!$A$16:$Y$87,MATCH($A45,'Кальк-я'!$A$16:$A$87,0),MATCH("Сумма затрат, т.руб.",'Кальк-я'!$5:$5,0))/12,""),0)</f>
        <v>106.13160000000001</v>
      </c>
      <c r="EI45" s="551" cm="1">
        <f t="array" aca="1" ref="EI45" ca="1">IFERROR(IF(AND(НачЦ_ИнвП_Дата&lt;=EI$3,КИнвП_Дата&gt;EI$3),
             INDEX('Кальк-я'!$A$16:$Y$87,MATCH($A45,'Кальк-я'!$A$16:$A$87,0),MATCH("Сумма затрат, т.руб.",'Кальк-я'!$5:$5,0))/12,""),0)</f>
        <v>106.13160000000001</v>
      </c>
      <c r="EJ45" s="551" cm="1">
        <f t="array" aca="1" ref="EJ45" ca="1">IFERROR(IF(AND(НачЦ_ИнвП_Дата&lt;=EJ$3,КИнвП_Дата&gt;EJ$3),
             INDEX('Кальк-я'!$A$16:$Y$87,MATCH($A45,'Кальк-я'!$A$16:$A$87,0),MATCH("Сумма затрат, т.руб.",'Кальк-я'!$5:$5,0))/12,""),0)</f>
        <v>106.13160000000001</v>
      </c>
      <c r="EK45" s="551" cm="1">
        <f t="array" aca="1" ref="EK45" ca="1">IFERROR(IF(AND(НачЦ_ИнвП_Дата&lt;=EK$3,КИнвП_Дата&gt;EK$3),
             INDEX('Кальк-я'!$A$16:$Y$87,MATCH($A45,'Кальк-я'!$A$16:$A$87,0),MATCH("Сумма затрат, т.руб.",'Кальк-я'!$5:$5,0))/12,""),0)</f>
        <v>106.13160000000001</v>
      </c>
      <c r="EL45" s="551" cm="1">
        <f t="array" aca="1" ref="EL45" ca="1">IFERROR(IF(AND(НачЦ_ИнвП_Дата&lt;=EL$3,КИнвП_Дата&gt;EL$3),
             INDEX('Кальк-я'!$A$16:$Y$87,MATCH($A45,'Кальк-я'!$A$16:$A$87,0),MATCH("Сумма затрат, т.руб.",'Кальк-я'!$5:$5,0))/12,""),0)</f>
        <v>106.13160000000001</v>
      </c>
      <c r="EM45" s="551" cm="1">
        <f t="array" aca="1" ref="EM45" ca="1">IFERROR(IF(AND(НачЦ_ИнвП_Дата&lt;=EM$3,КИнвП_Дата&gt;EM$3),
             INDEX('Кальк-я'!$A$16:$Y$87,MATCH($A45,'Кальк-я'!$A$16:$A$87,0),MATCH("Сумма затрат, т.руб.",'Кальк-я'!$5:$5,0))/12,""),0)</f>
        <v>106.13160000000001</v>
      </c>
      <c r="EN45" s="552">
        <f t="shared" ca="1" si="1403"/>
        <v>1273.5792000000001</v>
      </c>
      <c r="EO45" s="551" cm="1">
        <f t="array" aca="1" ref="EO45" ca="1">IFERROR(IF(AND(НачЦ_ИнвП_Дата&lt;=EO$3,КИнвП_Дата&gt;EO$3),
             INDEX('Кальк-я'!$A$16:$Y$87,MATCH($A45,'Кальк-я'!$A$16:$A$87,0),MATCH("Сумма затрат, т.руб.",'Кальк-я'!$5:$5,0))/12,""),0)</f>
        <v>106.13160000000001</v>
      </c>
      <c r="EP45" s="551" cm="1">
        <f t="array" aca="1" ref="EP45" ca="1">IFERROR(IF(AND(НачЦ_ИнвП_Дата&lt;=EP$3,КИнвП_Дата&gt;EP$3),
             INDEX('Кальк-я'!$A$16:$Y$87,MATCH($A45,'Кальк-я'!$A$16:$A$87,0),MATCH("Сумма затрат, т.руб.",'Кальк-я'!$5:$5,0))/12,""),0)</f>
        <v>106.13160000000001</v>
      </c>
      <c r="EQ45" s="551" cm="1">
        <f t="array" aca="1" ref="EQ45" ca="1">IFERROR(IF(AND(НачЦ_ИнвП_Дата&lt;=EQ$3,КИнвП_Дата&gt;EQ$3),
             INDEX('Кальк-я'!$A$16:$Y$87,MATCH($A45,'Кальк-я'!$A$16:$A$87,0),MATCH("Сумма затрат, т.руб.",'Кальк-я'!$5:$5,0))/12,""),0)</f>
        <v>106.13160000000001</v>
      </c>
      <c r="ER45" s="551" cm="1">
        <f t="array" aca="1" ref="ER45" ca="1">IFERROR(IF(AND(НачЦ_ИнвП_Дата&lt;=ER$3,КИнвП_Дата&gt;ER$3),
             INDEX('Кальк-я'!$A$16:$Y$87,MATCH($A45,'Кальк-я'!$A$16:$A$87,0),MATCH("Сумма затрат, т.руб.",'Кальк-я'!$5:$5,0))/12,""),0)</f>
        <v>106.13160000000001</v>
      </c>
      <c r="ES45" s="551" cm="1">
        <f t="array" aca="1" ref="ES45" ca="1">IFERROR(IF(AND(НачЦ_ИнвП_Дата&lt;=ES$3,КИнвП_Дата&gt;ES$3),
             INDEX('Кальк-я'!$A$16:$Y$87,MATCH($A45,'Кальк-я'!$A$16:$A$87,0),MATCH("Сумма затрат, т.руб.",'Кальк-я'!$5:$5,0))/12,""),0)</f>
        <v>106.13160000000001</v>
      </c>
      <c r="ET45" s="551" cm="1">
        <f t="array" aca="1" ref="ET45" ca="1">IFERROR(IF(AND(НачЦ_ИнвП_Дата&lt;=ET$3,КИнвП_Дата&gt;ET$3),
             INDEX('Кальк-я'!$A$16:$Y$87,MATCH($A45,'Кальк-я'!$A$16:$A$87,0),MATCH("Сумма затрат, т.руб.",'Кальк-я'!$5:$5,0))/12,""),0)</f>
        <v>106.13160000000001</v>
      </c>
      <c r="EU45" s="551" cm="1">
        <f t="array" aca="1" ref="EU45" ca="1">IFERROR(IF(AND(НачЦ_ИнвП_Дата&lt;=EU$3,КИнвП_Дата&gt;EU$3),
             INDEX('Кальк-я'!$A$16:$Y$87,MATCH($A45,'Кальк-я'!$A$16:$A$87,0),MATCH("Сумма затрат, т.руб.",'Кальк-я'!$5:$5,0))/12,""),0)</f>
        <v>106.13160000000001</v>
      </c>
      <c r="EV45" s="551" cm="1">
        <f t="array" aca="1" ref="EV45" ca="1">IFERROR(IF(AND(НачЦ_ИнвП_Дата&lt;=EV$3,КИнвП_Дата&gt;EV$3),
             INDEX('Кальк-я'!$A$16:$Y$87,MATCH($A45,'Кальк-я'!$A$16:$A$87,0),MATCH("Сумма затрат, т.руб.",'Кальк-я'!$5:$5,0))/12,""),0)</f>
        <v>106.13160000000001</v>
      </c>
      <c r="EW45" s="551" cm="1">
        <f t="array" aca="1" ref="EW45" ca="1">IFERROR(IF(AND(НачЦ_ИнвП_Дата&lt;=EW$3,КИнвП_Дата&gt;EW$3),
             INDEX('Кальк-я'!$A$16:$Y$87,MATCH($A45,'Кальк-я'!$A$16:$A$87,0),MATCH("Сумма затрат, т.руб.",'Кальк-я'!$5:$5,0))/12,""),0)</f>
        <v>106.13160000000001</v>
      </c>
      <c r="EX45" s="551" cm="1">
        <f t="array" aca="1" ref="EX45" ca="1">IFERROR(IF(AND(НачЦ_ИнвП_Дата&lt;=EX$3,КИнвП_Дата&gt;EX$3),
             INDEX('Кальк-я'!$A$16:$Y$87,MATCH($A45,'Кальк-я'!$A$16:$A$87,0),MATCH("Сумма затрат, т.руб.",'Кальк-я'!$5:$5,0))/12,""),0)</f>
        <v>106.13160000000001</v>
      </c>
      <c r="EY45" s="551" cm="1">
        <f t="array" aca="1" ref="EY45" ca="1">IFERROR(IF(AND(НачЦ_ИнвП_Дата&lt;=EY$3,КИнвП_Дата&gt;EY$3),
             INDEX('Кальк-я'!$A$16:$Y$87,MATCH($A45,'Кальк-я'!$A$16:$A$87,0),MATCH("Сумма затрат, т.руб.",'Кальк-я'!$5:$5,0))/12,""),0)</f>
        <v>106.13160000000001</v>
      </c>
      <c r="EZ45" s="551" cm="1">
        <f t="array" aca="1" ref="EZ45" ca="1">IFERROR(IF(AND(НачЦ_ИнвП_Дата&lt;=EZ$3,КИнвП_Дата&gt;EZ$3),
             INDEX('Кальк-я'!$A$16:$Y$87,MATCH($A45,'Кальк-я'!$A$16:$A$87,0),MATCH("Сумма затрат, т.руб.",'Кальк-я'!$5:$5,0))/12,""),0)</f>
        <v>106.13160000000001</v>
      </c>
      <c r="FA45" s="552">
        <f t="shared" ca="1" si="1405"/>
        <v>1273.5792000000001</v>
      </c>
      <c r="FB45" s="551" cm="1">
        <f t="array" aca="1" ref="FB45" ca="1">IFERROR(IF(AND(НачЦ_ИнвП_Дата&lt;=FB$3,КИнвП_Дата&gt;FB$3),
             INDEX('Кальк-я'!$A$16:$Y$87,MATCH($A45,'Кальк-я'!$A$16:$A$87,0),MATCH("Сумма затрат, т.руб.",'Кальк-я'!$5:$5,0))/12,""),0)</f>
        <v>106.13160000000001</v>
      </c>
      <c r="FC45" s="551" cm="1">
        <f t="array" aca="1" ref="FC45" ca="1">IFERROR(IF(AND(НачЦ_ИнвП_Дата&lt;=FC$3,КИнвП_Дата&gt;FC$3),
             INDEX('Кальк-я'!$A$16:$Y$87,MATCH($A45,'Кальк-я'!$A$16:$A$87,0),MATCH("Сумма затрат, т.руб.",'Кальк-я'!$5:$5,0))/12,""),0)</f>
        <v>106.13160000000001</v>
      </c>
      <c r="FD45" s="551" cm="1">
        <f t="array" aca="1" ref="FD45" ca="1">IFERROR(IF(AND(НачЦ_ИнвП_Дата&lt;=FD$3,КИнвП_Дата&gt;FD$3),
             INDEX('Кальк-я'!$A$16:$Y$87,MATCH($A45,'Кальк-я'!$A$16:$A$87,0),MATCH("Сумма затрат, т.руб.",'Кальк-я'!$5:$5,0))/12,""),0)</f>
        <v>106.13160000000001</v>
      </c>
      <c r="FE45" s="551" cm="1">
        <f t="array" aca="1" ref="FE45" ca="1">IFERROR(IF(AND(НачЦ_ИнвП_Дата&lt;=FE$3,КИнвП_Дата&gt;FE$3),
             INDEX('Кальк-я'!$A$16:$Y$87,MATCH($A45,'Кальк-я'!$A$16:$A$87,0),MATCH("Сумма затрат, т.руб.",'Кальк-я'!$5:$5,0))/12,""),0)</f>
        <v>106.13160000000001</v>
      </c>
      <c r="FF45" s="551" cm="1">
        <f t="array" aca="1" ref="FF45" ca="1">IFERROR(IF(AND(НачЦ_ИнвП_Дата&lt;=FF$3,КИнвП_Дата&gt;FF$3),
             INDEX('Кальк-я'!$A$16:$Y$87,MATCH($A45,'Кальк-я'!$A$16:$A$87,0),MATCH("Сумма затрат, т.руб.",'Кальк-я'!$5:$5,0))/12,""),0)</f>
        <v>106.13160000000001</v>
      </c>
      <c r="FG45" s="551" cm="1">
        <f t="array" aca="1" ref="FG45" ca="1">IFERROR(IF(AND(НачЦ_ИнвП_Дата&lt;=FG$3,КИнвП_Дата&gt;FG$3),
             INDEX('Кальк-я'!$A$16:$Y$87,MATCH($A45,'Кальк-я'!$A$16:$A$87,0),MATCH("Сумма затрат, т.руб.",'Кальк-я'!$5:$5,0))/12,""),0)</f>
        <v>106.13160000000001</v>
      </c>
      <c r="FH45" s="551" cm="1">
        <f t="array" aca="1" ref="FH45" ca="1">IFERROR(IF(AND(НачЦ_ИнвП_Дата&lt;=FH$3,КИнвП_Дата&gt;FH$3),
             INDEX('Кальк-я'!$A$16:$Y$87,MATCH($A45,'Кальк-я'!$A$16:$A$87,0),MATCH("Сумма затрат, т.руб.",'Кальк-я'!$5:$5,0))/12,""),0)</f>
        <v>106.13160000000001</v>
      </c>
      <c r="FI45" s="551" cm="1">
        <f t="array" aca="1" ref="FI45" ca="1">IFERROR(IF(AND(НачЦ_ИнвП_Дата&lt;=FI$3,КИнвП_Дата&gt;FI$3),
             INDEX('Кальк-я'!$A$16:$Y$87,MATCH($A45,'Кальк-я'!$A$16:$A$87,0),MATCH("Сумма затрат, т.руб.",'Кальк-я'!$5:$5,0))/12,""),0)</f>
        <v>106.13160000000001</v>
      </c>
      <c r="FJ45" s="551" cm="1">
        <f t="array" aca="1" ref="FJ45" ca="1">IFERROR(IF(AND(НачЦ_ИнвП_Дата&lt;=FJ$3,КИнвП_Дата&gt;FJ$3),
             INDEX('Кальк-я'!$A$16:$Y$87,MATCH($A45,'Кальк-я'!$A$16:$A$87,0),MATCH("Сумма затрат, т.руб.",'Кальк-я'!$5:$5,0))/12,""),0)</f>
        <v>106.13160000000001</v>
      </c>
      <c r="FK45" s="551" cm="1">
        <f t="array" aca="1" ref="FK45" ca="1">IFERROR(IF(AND(НачЦ_ИнвП_Дата&lt;=FK$3,КИнвП_Дата&gt;FK$3),
             INDEX('Кальк-я'!$A$16:$Y$87,MATCH($A45,'Кальк-я'!$A$16:$A$87,0),MATCH("Сумма затрат, т.руб.",'Кальк-я'!$5:$5,0))/12,""),0)</f>
        <v>106.13160000000001</v>
      </c>
      <c r="FL45" s="551" cm="1">
        <f t="array" aca="1" ref="FL45" ca="1">IFERROR(IF(AND(НачЦ_ИнвП_Дата&lt;=FL$3,КИнвП_Дата&gt;FL$3),
             INDEX('Кальк-я'!$A$16:$Y$87,MATCH($A45,'Кальк-я'!$A$16:$A$87,0),MATCH("Сумма затрат, т.руб.",'Кальк-я'!$5:$5,0))/12,""),0)</f>
        <v>106.13160000000001</v>
      </c>
      <c r="FM45" s="551" cm="1">
        <f t="array" aca="1" ref="FM45" ca="1">IFERROR(IF(AND(НачЦ_ИнвП_Дата&lt;=FM$3,КИнвП_Дата&gt;FM$3),
             INDEX('Кальк-я'!$A$16:$Y$87,MATCH($A45,'Кальк-я'!$A$16:$A$87,0),MATCH("Сумма затрат, т.руб.",'Кальк-я'!$5:$5,0))/12,""),0)</f>
        <v>106.13160000000001</v>
      </c>
      <c r="FN45" s="552">
        <f t="shared" ca="1" si="1407"/>
        <v>1273.5792000000001</v>
      </c>
      <c r="FO45" s="551" cm="1">
        <f t="array" aca="1" ref="FO45" ca="1">IFERROR(IF(AND(НачЦ_ИнвП_Дата&lt;=FO$3,КИнвП_Дата&gt;FO$3),
             INDEX('Кальк-я'!$A$16:$Y$87,MATCH($A45,'Кальк-я'!$A$16:$A$87,0),MATCH("Сумма затрат, т.руб.",'Кальк-я'!$5:$5,0))/12,""),0)</f>
        <v>106.13160000000001</v>
      </c>
      <c r="FP45" s="551" cm="1">
        <f t="array" aca="1" ref="FP45" ca="1">IFERROR(IF(AND(НачЦ_ИнвП_Дата&lt;=FP$3,КИнвП_Дата&gt;FP$3),
             INDEX('Кальк-я'!$A$16:$Y$87,MATCH($A45,'Кальк-я'!$A$16:$A$87,0),MATCH("Сумма затрат, т.руб.",'Кальк-я'!$5:$5,0))/12,""),0)</f>
        <v>106.13160000000001</v>
      </c>
      <c r="FQ45" s="551" cm="1">
        <f t="array" aca="1" ref="FQ45" ca="1">IFERROR(IF(AND(НачЦ_ИнвП_Дата&lt;=FQ$3,КИнвП_Дата&gt;FQ$3),
             INDEX('Кальк-я'!$A$16:$Y$87,MATCH($A45,'Кальк-я'!$A$16:$A$87,0),MATCH("Сумма затрат, т.руб.",'Кальк-я'!$5:$5,0))/12,""),0)</f>
        <v>106.13160000000001</v>
      </c>
      <c r="FR45" s="551" cm="1">
        <f t="array" aca="1" ref="FR45" ca="1">IFERROR(IF(AND(НачЦ_ИнвП_Дата&lt;=FR$3,КИнвП_Дата&gt;FR$3),
             INDEX('Кальк-я'!$A$16:$Y$87,MATCH($A45,'Кальк-я'!$A$16:$A$87,0),MATCH("Сумма затрат, т.руб.",'Кальк-я'!$5:$5,0))/12,""),0)</f>
        <v>106.13160000000001</v>
      </c>
      <c r="FS45" s="551" cm="1">
        <f t="array" aca="1" ref="FS45" ca="1">IFERROR(IF(AND(НачЦ_ИнвП_Дата&lt;=FS$3,КИнвП_Дата&gt;FS$3),
             INDEX('Кальк-я'!$A$16:$Y$87,MATCH($A45,'Кальк-я'!$A$16:$A$87,0),MATCH("Сумма затрат, т.руб.",'Кальк-я'!$5:$5,0))/12,""),0)</f>
        <v>106.13160000000001</v>
      </c>
      <c r="FT45" s="551" cm="1">
        <f t="array" aca="1" ref="FT45" ca="1">IFERROR(IF(AND(НачЦ_ИнвП_Дата&lt;=FT$3,КИнвП_Дата&gt;FT$3),
             INDEX('Кальк-я'!$A$16:$Y$87,MATCH($A45,'Кальк-я'!$A$16:$A$87,0),MATCH("Сумма затрат, т.руб.",'Кальк-я'!$5:$5,0))/12,""),0)</f>
        <v>106.13160000000001</v>
      </c>
      <c r="FU45" s="551" cm="1">
        <f t="array" aca="1" ref="FU45" ca="1">IFERROR(IF(AND(НачЦ_ИнвП_Дата&lt;=FU$3,КИнвП_Дата&gt;FU$3),
             INDEX('Кальк-я'!$A$16:$Y$87,MATCH($A45,'Кальк-я'!$A$16:$A$87,0),MATCH("Сумма затрат, т.руб.",'Кальк-я'!$5:$5,0))/12,""),0)</f>
        <v>106.13160000000001</v>
      </c>
      <c r="FV45" s="551" cm="1">
        <f t="array" aca="1" ref="FV45" ca="1">IFERROR(IF(AND(НачЦ_ИнвП_Дата&lt;=FV$3,КИнвП_Дата&gt;FV$3),
             INDEX('Кальк-я'!$A$16:$Y$87,MATCH($A45,'Кальк-я'!$A$16:$A$87,0),MATCH("Сумма затрат, т.руб.",'Кальк-я'!$5:$5,0))/12,""),0)</f>
        <v>106.13160000000001</v>
      </c>
      <c r="FW45" s="551" cm="1">
        <f t="array" aca="1" ref="FW45" ca="1">IFERROR(IF(AND(НачЦ_ИнвП_Дата&lt;=FW$3,КИнвП_Дата&gt;FW$3),
             INDEX('Кальк-я'!$A$16:$Y$87,MATCH($A45,'Кальк-я'!$A$16:$A$87,0),MATCH("Сумма затрат, т.руб.",'Кальк-я'!$5:$5,0))/12,""),0)</f>
        <v>106.13160000000001</v>
      </c>
      <c r="FX45" s="551" cm="1">
        <f t="array" aca="1" ref="FX45" ca="1">IFERROR(IF(AND(НачЦ_ИнвП_Дата&lt;=FX$3,КИнвП_Дата&gt;FX$3),
             INDEX('Кальк-я'!$A$16:$Y$87,MATCH($A45,'Кальк-я'!$A$16:$A$87,0),MATCH("Сумма затрат, т.руб.",'Кальк-я'!$5:$5,0))/12,""),0)</f>
        <v>106.13160000000001</v>
      </c>
      <c r="FY45" s="551" cm="1">
        <f t="array" aca="1" ref="FY45" ca="1">IFERROR(IF(AND(НачЦ_ИнвП_Дата&lt;=FY$3,КИнвП_Дата&gt;FY$3),
             INDEX('Кальк-я'!$A$16:$Y$87,MATCH($A45,'Кальк-я'!$A$16:$A$87,0),MATCH("Сумма затрат, т.руб.",'Кальк-я'!$5:$5,0))/12,""),0)</f>
        <v>106.13160000000001</v>
      </c>
      <c r="FZ45" s="551" cm="1">
        <f t="array" aca="1" ref="FZ45" ca="1">IFERROR(IF(AND(НачЦ_ИнвП_Дата&lt;=FZ$3,КИнвП_Дата&gt;FZ$3),
             INDEX('Кальк-я'!$A$16:$Y$87,MATCH($A45,'Кальк-я'!$A$16:$A$87,0),MATCH("Сумма затрат, т.руб.",'Кальк-я'!$5:$5,0))/12,""),0)</f>
        <v>106.13160000000001</v>
      </c>
      <c r="GA45" s="552">
        <f t="shared" ca="1" si="1409"/>
        <v>1273.5792000000001</v>
      </c>
      <c r="GB45" s="551" cm="1">
        <f t="array" aca="1" ref="GB45" ca="1">IFERROR(IF(AND(НачЦ_ИнвП_Дата&lt;=GB$3,КИнвП_Дата&gt;GB$3),
             INDEX('Кальк-я'!$A$16:$Y$87,MATCH($A45,'Кальк-я'!$A$16:$A$87,0),MATCH("Сумма затрат, т.руб.",'Кальк-я'!$5:$5,0))/12,""),0)</f>
        <v>106.13160000000001</v>
      </c>
      <c r="GC45" s="551" cm="1">
        <f t="array" aca="1" ref="GC45" ca="1">IFERROR(IF(AND(НачЦ_ИнвП_Дата&lt;=GC$3,КИнвП_Дата&gt;GC$3),
             INDEX('Кальк-я'!$A$16:$Y$87,MATCH($A45,'Кальк-я'!$A$16:$A$87,0),MATCH("Сумма затрат, т.руб.",'Кальк-я'!$5:$5,0))/12,""),0)</f>
        <v>106.13160000000001</v>
      </c>
      <c r="GD45" s="551" cm="1">
        <f t="array" aca="1" ref="GD45" ca="1">IFERROR(IF(AND(НачЦ_ИнвП_Дата&lt;=GD$3,КИнвП_Дата&gt;GD$3),
             INDEX('Кальк-я'!$A$16:$Y$87,MATCH($A45,'Кальк-я'!$A$16:$A$87,0),MATCH("Сумма затрат, т.руб.",'Кальк-я'!$5:$5,0))/12,""),0)</f>
        <v>106.13160000000001</v>
      </c>
      <c r="GE45" s="551" cm="1">
        <f t="array" aca="1" ref="GE45" ca="1">IFERROR(IF(AND(НачЦ_ИнвП_Дата&lt;=GE$3,КИнвП_Дата&gt;GE$3),
             INDEX('Кальк-я'!$A$16:$Y$87,MATCH($A45,'Кальк-я'!$A$16:$A$87,0),MATCH("Сумма затрат, т.руб.",'Кальк-я'!$5:$5,0))/12,""),0)</f>
        <v>106.13160000000001</v>
      </c>
      <c r="GF45" s="551" cm="1">
        <f t="array" aca="1" ref="GF45" ca="1">IFERROR(IF(AND(НачЦ_ИнвП_Дата&lt;=GF$3,КИнвП_Дата&gt;GF$3),
             INDEX('Кальк-я'!$A$16:$Y$87,MATCH($A45,'Кальк-я'!$A$16:$A$87,0),MATCH("Сумма затрат, т.руб.",'Кальк-я'!$5:$5,0))/12,""),0)</f>
        <v>106.13160000000001</v>
      </c>
      <c r="GG45" s="551" cm="1">
        <f t="array" aca="1" ref="GG45" ca="1">IFERROR(IF(AND(НачЦ_ИнвП_Дата&lt;=GG$3,КИнвП_Дата&gt;GG$3),
             INDEX('Кальк-я'!$A$16:$Y$87,MATCH($A45,'Кальк-я'!$A$16:$A$87,0),MATCH("Сумма затрат, т.руб.",'Кальк-я'!$5:$5,0))/12,""),0)</f>
        <v>106.13160000000001</v>
      </c>
      <c r="GH45" s="551" cm="1">
        <f t="array" aca="1" ref="GH45" ca="1">IFERROR(IF(AND(НачЦ_ИнвП_Дата&lt;=GH$3,КИнвП_Дата&gt;GH$3),
             INDEX('Кальк-я'!$A$16:$Y$87,MATCH($A45,'Кальк-я'!$A$16:$A$87,0),MATCH("Сумма затрат, т.руб.",'Кальк-я'!$5:$5,0))/12,""),0)</f>
        <v>106.13160000000001</v>
      </c>
      <c r="GI45" s="551" cm="1">
        <f t="array" aca="1" ref="GI45" ca="1">IFERROR(IF(AND(НачЦ_ИнвП_Дата&lt;=GI$3,КИнвП_Дата&gt;GI$3),
             INDEX('Кальк-я'!$A$16:$Y$87,MATCH($A45,'Кальк-я'!$A$16:$A$87,0),MATCH("Сумма затрат, т.руб.",'Кальк-я'!$5:$5,0))/12,""),0)</f>
        <v>106.13160000000001</v>
      </c>
      <c r="GJ45" s="551" cm="1">
        <f t="array" aca="1" ref="GJ45" ca="1">IFERROR(IF(AND(НачЦ_ИнвП_Дата&lt;=GJ$3,КИнвП_Дата&gt;GJ$3),
             INDEX('Кальк-я'!$A$16:$Y$87,MATCH($A45,'Кальк-я'!$A$16:$A$87,0),MATCH("Сумма затрат, т.руб.",'Кальк-я'!$5:$5,0))/12,""),0)</f>
        <v>106.13160000000001</v>
      </c>
      <c r="GK45" s="551" cm="1">
        <f t="array" aca="1" ref="GK45" ca="1">IFERROR(IF(AND(НачЦ_ИнвП_Дата&lt;=GK$3,КИнвП_Дата&gt;GK$3),
             INDEX('Кальк-я'!$A$16:$Y$87,MATCH($A45,'Кальк-я'!$A$16:$A$87,0),MATCH("Сумма затрат, т.руб.",'Кальк-я'!$5:$5,0))/12,""),0)</f>
        <v>106.13160000000001</v>
      </c>
      <c r="GL45" s="551" cm="1">
        <f t="array" aca="1" ref="GL45" ca="1">IFERROR(IF(AND(НачЦ_ИнвП_Дата&lt;=GL$3,КИнвП_Дата&gt;GL$3),
             INDEX('Кальк-я'!$A$16:$Y$87,MATCH($A45,'Кальк-я'!$A$16:$A$87,0),MATCH("Сумма затрат, т.руб.",'Кальк-я'!$5:$5,0))/12,""),0)</f>
        <v>106.13160000000001</v>
      </c>
      <c r="GM45" s="551" cm="1">
        <f t="array" aca="1" ref="GM45" ca="1">IFERROR(IF(AND(НачЦ_ИнвП_Дата&lt;=GM$3,КИнвП_Дата&gt;GM$3),
             INDEX('Кальк-я'!$A$16:$Y$87,MATCH($A45,'Кальк-я'!$A$16:$A$87,0),MATCH("Сумма затрат, т.руб.",'Кальк-я'!$5:$5,0))/12,""),0)</f>
        <v>106.13160000000001</v>
      </c>
      <c r="GN45" s="552">
        <f t="shared" ca="1" si="1411"/>
        <v>1273.5792000000001</v>
      </c>
      <c r="GO45" s="551" cm="1">
        <f t="array" aca="1" ref="GO45" ca="1">IFERROR(IF(AND(НачЦ_ИнвП_Дата&lt;=GO$3,КИнвП_Дата&gt;GO$3),
             INDEX('Кальк-я'!$A$16:$Y$87,MATCH($A45,'Кальк-я'!$A$16:$A$87,0),MATCH("Сумма затрат, т.руб.",'Кальк-я'!$5:$5,0))/12,""),0)</f>
        <v>106.13160000000001</v>
      </c>
      <c r="GP45" s="551" cm="1">
        <f t="array" aca="1" ref="GP45" ca="1">IFERROR(IF(AND(НачЦ_ИнвП_Дата&lt;=GP$3,КИнвП_Дата&gt;GP$3),
             INDEX('Кальк-я'!$A$16:$Y$87,MATCH($A45,'Кальк-я'!$A$16:$A$87,0),MATCH("Сумма затрат, т.руб.",'Кальк-я'!$5:$5,0))/12,""),0)</f>
        <v>106.13160000000001</v>
      </c>
      <c r="GQ45" s="551" cm="1">
        <f t="array" aca="1" ref="GQ45" ca="1">IFERROR(IF(AND(НачЦ_ИнвП_Дата&lt;=GQ$3,КИнвП_Дата&gt;GQ$3),
             INDEX('Кальк-я'!$A$16:$Y$87,MATCH($A45,'Кальк-я'!$A$16:$A$87,0),MATCH("Сумма затрат, т.руб.",'Кальк-я'!$5:$5,0))/12,""),0)</f>
        <v>106.13160000000001</v>
      </c>
      <c r="GR45" s="551" cm="1">
        <f t="array" aca="1" ref="GR45" ca="1">IFERROR(IF(AND(НачЦ_ИнвП_Дата&lt;=GR$3,КИнвП_Дата&gt;GR$3),
             INDEX('Кальк-я'!$A$16:$Y$87,MATCH($A45,'Кальк-я'!$A$16:$A$87,0),MATCH("Сумма затрат, т.руб.",'Кальк-я'!$5:$5,0))/12,""),0)</f>
        <v>106.13160000000001</v>
      </c>
      <c r="GS45" s="551" cm="1">
        <f t="array" aca="1" ref="GS45" ca="1">IFERROR(IF(AND(НачЦ_ИнвП_Дата&lt;=GS$3,КИнвП_Дата&gt;GS$3),
             INDEX('Кальк-я'!$A$16:$Y$87,MATCH($A45,'Кальк-я'!$A$16:$A$87,0),MATCH("Сумма затрат, т.руб.",'Кальк-я'!$5:$5,0))/12,""),0)</f>
        <v>106.13160000000001</v>
      </c>
      <c r="GT45" s="551" cm="1">
        <f t="array" aca="1" ref="GT45" ca="1">IFERROR(IF(AND(НачЦ_ИнвП_Дата&lt;=GT$3,КИнвП_Дата&gt;GT$3),
             INDEX('Кальк-я'!$A$16:$Y$87,MATCH($A45,'Кальк-я'!$A$16:$A$87,0),MATCH("Сумма затрат, т.руб.",'Кальк-я'!$5:$5,0))/12,""),0)</f>
        <v>106.13160000000001</v>
      </c>
      <c r="GU45" s="551" cm="1">
        <f t="array" aca="1" ref="GU45" ca="1">IFERROR(IF(AND(НачЦ_ИнвП_Дата&lt;=GU$3,КИнвП_Дата&gt;GU$3),
             INDEX('Кальк-я'!$A$16:$Y$87,MATCH($A45,'Кальк-я'!$A$16:$A$87,0),MATCH("Сумма затрат, т.руб.",'Кальк-я'!$5:$5,0))/12,""),0)</f>
        <v>106.13160000000001</v>
      </c>
      <c r="GV45" s="551" cm="1">
        <f t="array" aca="1" ref="GV45" ca="1">IFERROR(IF(AND(НачЦ_ИнвП_Дата&lt;=GV$3,КИнвП_Дата&gt;GV$3),
             INDEX('Кальк-я'!$A$16:$Y$87,MATCH($A45,'Кальк-я'!$A$16:$A$87,0),MATCH("Сумма затрат, т.руб.",'Кальк-я'!$5:$5,0))/12,""),0)</f>
        <v>106.13160000000001</v>
      </c>
      <c r="GW45" s="551" cm="1">
        <f t="array" aca="1" ref="GW45" ca="1">IFERROR(IF(AND(НачЦ_ИнвП_Дата&lt;=GW$3,КИнвП_Дата&gt;GW$3),
             INDEX('Кальк-я'!$A$16:$Y$87,MATCH($A45,'Кальк-я'!$A$16:$A$87,0),MATCH("Сумма затрат, т.руб.",'Кальк-я'!$5:$5,0))/12,""),0)</f>
        <v>106.13160000000001</v>
      </c>
      <c r="GX45" s="551" cm="1">
        <f t="array" aca="1" ref="GX45" ca="1">IFERROR(IF(AND(НачЦ_ИнвП_Дата&lt;=GX$3,КИнвП_Дата&gt;GX$3),
             INDEX('Кальк-я'!$A$16:$Y$87,MATCH($A45,'Кальк-я'!$A$16:$A$87,0),MATCH("Сумма затрат, т.руб.",'Кальк-я'!$5:$5,0))/12,""),0)</f>
        <v>106.13160000000001</v>
      </c>
      <c r="GY45" s="551" cm="1">
        <f t="array" aca="1" ref="GY45" ca="1">IFERROR(IF(AND(НачЦ_ИнвП_Дата&lt;=GY$3,КИнвП_Дата&gt;GY$3),
             INDEX('Кальк-я'!$A$16:$Y$87,MATCH($A45,'Кальк-я'!$A$16:$A$87,0),MATCH("Сумма затрат, т.руб.",'Кальк-я'!$5:$5,0))/12,""),0)</f>
        <v>106.13160000000001</v>
      </c>
      <c r="GZ45" s="551" cm="1">
        <f t="array" aca="1" ref="GZ45" ca="1">IFERROR(IF(AND(НачЦ_ИнвП_Дата&lt;=GZ$3,КИнвП_Дата&gt;GZ$3),
             INDEX('Кальк-я'!$A$16:$Y$87,MATCH($A45,'Кальк-я'!$A$16:$A$87,0),MATCH("Сумма затрат, т.руб.",'Кальк-я'!$5:$5,0))/12,""),0)</f>
        <v>106.13160000000001</v>
      </c>
      <c r="HA45" s="552">
        <f t="shared" ca="1" si="1413"/>
        <v>1273.5792000000001</v>
      </c>
      <c r="HB45" s="551" cm="1">
        <f t="array" aca="1" ref="HB45" ca="1">IFERROR(IF(AND(НачЦ_ИнвП_Дата&lt;=HB$3,КИнвП_Дата&gt;HB$3),
             INDEX('Кальк-я'!$A$16:$Y$87,MATCH($A45,'Кальк-я'!$A$16:$A$87,0),MATCH("Сумма затрат, т.руб.",'Кальк-я'!$5:$5,0))/12,""),0)</f>
        <v>106.13160000000001</v>
      </c>
      <c r="HC45" s="551" cm="1">
        <f t="array" aca="1" ref="HC45" ca="1">IFERROR(IF(AND(НачЦ_ИнвП_Дата&lt;=HC$3,КИнвП_Дата&gt;HC$3),
             INDEX('Кальк-я'!$A$16:$Y$87,MATCH($A45,'Кальк-я'!$A$16:$A$87,0),MATCH("Сумма затрат, т.руб.",'Кальк-я'!$5:$5,0))/12,""),0)</f>
        <v>106.13160000000001</v>
      </c>
      <c r="HD45" s="551" cm="1">
        <f t="array" aca="1" ref="HD45" ca="1">IFERROR(IF(AND(НачЦ_ИнвП_Дата&lt;=HD$3,КИнвП_Дата&gt;HD$3),
             INDEX('Кальк-я'!$A$16:$Y$87,MATCH($A45,'Кальк-я'!$A$16:$A$87,0),MATCH("Сумма затрат, т.руб.",'Кальк-я'!$5:$5,0))/12,""),0)</f>
        <v>106.13160000000001</v>
      </c>
      <c r="HE45" s="551" cm="1">
        <f t="array" aca="1" ref="HE45" ca="1">IFERROR(IF(AND(НачЦ_ИнвП_Дата&lt;=HE$3,КИнвП_Дата&gt;HE$3),
             INDEX('Кальк-я'!$A$16:$Y$87,MATCH($A45,'Кальк-я'!$A$16:$A$87,0),MATCH("Сумма затрат, т.руб.",'Кальк-я'!$5:$5,0))/12,""),0)</f>
        <v>106.13160000000001</v>
      </c>
      <c r="HF45" s="551" cm="1">
        <f t="array" aca="1" ref="HF45" ca="1">IFERROR(IF(AND(НачЦ_ИнвП_Дата&lt;=HF$3,КИнвП_Дата&gt;HF$3),
             INDEX('Кальк-я'!$A$16:$Y$87,MATCH($A45,'Кальк-я'!$A$16:$A$87,0),MATCH("Сумма затрат, т.руб.",'Кальк-я'!$5:$5,0))/12,""),0)</f>
        <v>106.13160000000001</v>
      </c>
      <c r="HG45" s="551" cm="1">
        <f t="array" aca="1" ref="HG45" ca="1">IFERROR(IF(AND(НачЦ_ИнвП_Дата&lt;=HG$3,КИнвП_Дата&gt;HG$3),
             INDEX('Кальк-я'!$A$16:$Y$87,MATCH($A45,'Кальк-я'!$A$16:$A$87,0),MATCH("Сумма затрат, т.руб.",'Кальк-я'!$5:$5,0))/12,""),0)</f>
        <v>106.13160000000001</v>
      </c>
      <c r="HH45" s="551" cm="1">
        <f t="array" aca="1" ref="HH45" ca="1">IFERROR(IF(AND(НачЦ_ИнвП_Дата&lt;=HH$3,КИнвП_Дата&gt;HH$3),
             INDEX('Кальк-я'!$A$16:$Y$87,MATCH($A45,'Кальк-я'!$A$16:$A$87,0),MATCH("Сумма затрат, т.руб.",'Кальк-я'!$5:$5,0))/12,""),0)</f>
        <v>106.13160000000001</v>
      </c>
      <c r="HI45" s="551" cm="1">
        <f t="array" aca="1" ref="HI45" ca="1">IFERROR(IF(AND(НачЦ_ИнвП_Дата&lt;=HI$3,КИнвП_Дата&gt;HI$3),
             INDEX('Кальк-я'!$A$16:$Y$87,MATCH($A45,'Кальк-я'!$A$16:$A$87,0),MATCH("Сумма затрат, т.руб.",'Кальк-я'!$5:$5,0))/12,""),0)</f>
        <v>106.13160000000001</v>
      </c>
      <c r="HJ45" s="551" cm="1">
        <f t="array" aca="1" ref="HJ45" ca="1">IFERROR(IF(AND(НачЦ_ИнвП_Дата&lt;=HJ$3,КИнвП_Дата&gt;HJ$3),
             INDEX('Кальк-я'!$A$16:$Y$87,MATCH($A45,'Кальк-я'!$A$16:$A$87,0),MATCH("Сумма затрат, т.руб.",'Кальк-я'!$5:$5,0))/12,""),0)</f>
        <v>106.13160000000001</v>
      </c>
      <c r="HK45" s="551" cm="1">
        <f t="array" aca="1" ref="HK45" ca="1">IFERROR(IF(AND(НачЦ_ИнвП_Дата&lt;=HK$3,КИнвП_Дата&gt;HK$3),
             INDEX('Кальк-я'!$A$16:$Y$87,MATCH($A45,'Кальк-я'!$A$16:$A$87,0),MATCH("Сумма затрат, т.руб.",'Кальк-я'!$5:$5,0))/12,""),0)</f>
        <v>106.13160000000001</v>
      </c>
      <c r="HL45" s="551" cm="1">
        <f t="array" aca="1" ref="HL45" ca="1">IFERROR(IF(AND(НачЦ_ИнвП_Дата&lt;=HL$3,КИнвП_Дата&gt;HL$3),
             INDEX('Кальк-я'!$A$16:$Y$87,MATCH($A45,'Кальк-я'!$A$16:$A$87,0),MATCH("Сумма затрат, т.руб.",'Кальк-я'!$5:$5,0))/12,""),0)</f>
        <v>106.13160000000001</v>
      </c>
      <c r="HM45" s="551" cm="1">
        <f t="array" aca="1" ref="HM45" ca="1">IFERROR(IF(AND(НачЦ_ИнвП_Дата&lt;=HM$3,КИнвП_Дата&gt;HM$3),
             INDEX('Кальк-я'!$A$16:$Y$87,MATCH($A45,'Кальк-я'!$A$16:$A$87,0),MATCH("Сумма затрат, т.руб.",'Кальк-я'!$5:$5,0))/12,""),0)</f>
        <v>106.13160000000001</v>
      </c>
      <c r="HN45" s="552">
        <f t="shared" ca="1" si="1415"/>
        <v>1273.5792000000001</v>
      </c>
      <c r="HO45" s="551" cm="1">
        <f t="array" aca="1" ref="HO45" ca="1">IFERROR(IF(AND(НачЦ_ИнвП_Дата&lt;=HO$3,КИнвП_Дата&gt;HO$3),
             INDEX('Кальк-я'!$A$16:$Y$87,MATCH($A45,'Кальк-я'!$A$16:$A$87,0),MATCH("Сумма затрат, т.руб.",'Кальк-я'!$5:$5,0))/12,""),0)</f>
        <v>106.13160000000001</v>
      </c>
      <c r="HP45" s="551" cm="1">
        <f t="array" aca="1" ref="HP45" ca="1">IFERROR(IF(AND(НачЦ_ИнвП_Дата&lt;=HP$3,КИнвП_Дата&gt;HP$3),
             INDEX('Кальк-я'!$A$16:$Y$87,MATCH($A45,'Кальк-я'!$A$16:$A$87,0),MATCH("Сумма затрат, т.руб.",'Кальк-я'!$5:$5,0))/12,""),0)</f>
        <v>106.13160000000001</v>
      </c>
      <c r="HQ45" s="551" cm="1">
        <f t="array" aca="1" ref="HQ45" ca="1">IFERROR(IF(AND(НачЦ_ИнвП_Дата&lt;=HQ$3,КИнвП_Дата&gt;HQ$3),
             INDEX('Кальк-я'!$A$16:$Y$87,MATCH($A45,'Кальк-я'!$A$16:$A$87,0),MATCH("Сумма затрат, т.руб.",'Кальк-я'!$5:$5,0))/12,""),0)</f>
        <v>106.13160000000001</v>
      </c>
      <c r="HR45" s="551" cm="1">
        <f t="array" aca="1" ref="HR45" ca="1">IFERROR(IF(AND(НачЦ_ИнвП_Дата&lt;=HR$3,КИнвП_Дата&gt;HR$3),
             INDEX('Кальк-я'!$A$16:$Y$87,MATCH($A45,'Кальк-я'!$A$16:$A$87,0),MATCH("Сумма затрат, т.руб.",'Кальк-я'!$5:$5,0))/12,""),0)</f>
        <v>106.13160000000001</v>
      </c>
      <c r="HS45" s="551" cm="1">
        <f t="array" aca="1" ref="HS45" ca="1">IFERROR(IF(AND(НачЦ_ИнвП_Дата&lt;=HS$3,КИнвП_Дата&gt;HS$3),
             INDEX('Кальк-я'!$A$16:$Y$87,MATCH($A45,'Кальк-я'!$A$16:$A$87,0),MATCH("Сумма затрат, т.руб.",'Кальк-я'!$5:$5,0))/12,""),0)</f>
        <v>106.13160000000001</v>
      </c>
      <c r="HT45" s="551" cm="1">
        <f t="array" aca="1" ref="HT45" ca="1">IFERROR(IF(AND(НачЦ_ИнвП_Дата&lt;=HT$3,КИнвП_Дата&gt;HT$3),
             INDEX('Кальк-я'!$A$16:$Y$87,MATCH($A45,'Кальк-я'!$A$16:$A$87,0),MATCH("Сумма затрат, т.руб.",'Кальк-я'!$5:$5,0))/12,""),0)</f>
        <v>106.13160000000001</v>
      </c>
      <c r="HU45" s="551" cm="1">
        <f t="array" aca="1" ref="HU45" ca="1">IFERROR(IF(AND(НачЦ_ИнвП_Дата&lt;=HU$3,КИнвП_Дата&gt;HU$3),
             INDEX('Кальк-я'!$A$16:$Y$87,MATCH($A45,'Кальк-я'!$A$16:$A$87,0),MATCH("Сумма затрат, т.руб.",'Кальк-я'!$5:$5,0))/12,""),0)</f>
        <v>106.13160000000001</v>
      </c>
      <c r="HV45" s="551" cm="1">
        <f t="array" aca="1" ref="HV45" ca="1">IFERROR(IF(AND(НачЦ_ИнвП_Дата&lt;=HV$3,КИнвП_Дата&gt;HV$3),
             INDEX('Кальк-я'!$A$16:$Y$87,MATCH($A45,'Кальк-я'!$A$16:$A$87,0),MATCH("Сумма затрат, т.руб.",'Кальк-я'!$5:$5,0))/12,""),0)</f>
        <v>106.13160000000001</v>
      </c>
      <c r="HW45" s="551" cm="1">
        <f t="array" aca="1" ref="HW45" ca="1">IFERROR(IF(AND(НачЦ_ИнвП_Дата&lt;=HW$3,КИнвП_Дата&gt;HW$3),
             INDEX('Кальк-я'!$A$16:$Y$87,MATCH($A45,'Кальк-я'!$A$16:$A$87,0),MATCH("Сумма затрат, т.руб.",'Кальк-я'!$5:$5,0))/12,""),0)</f>
        <v>106.13160000000001</v>
      </c>
      <c r="HX45" s="551" cm="1">
        <f t="array" aca="1" ref="HX45" ca="1">IFERROR(IF(AND(НачЦ_ИнвП_Дата&lt;=HX$3,КИнвП_Дата&gt;HX$3),
             INDEX('Кальк-я'!$A$16:$Y$87,MATCH($A45,'Кальк-я'!$A$16:$A$87,0),MATCH("Сумма затрат, т.руб.",'Кальк-я'!$5:$5,0))/12,""),0)</f>
        <v>106.13160000000001</v>
      </c>
      <c r="HY45" s="551" cm="1">
        <f t="array" aca="1" ref="HY45" ca="1">IFERROR(IF(AND(НачЦ_ИнвП_Дата&lt;=HY$3,КИнвП_Дата&gt;HY$3),
             INDEX('Кальк-я'!$A$16:$Y$87,MATCH($A45,'Кальк-я'!$A$16:$A$87,0),MATCH("Сумма затрат, т.руб.",'Кальк-я'!$5:$5,0))/12,""),0)</f>
        <v>106.13160000000001</v>
      </c>
      <c r="HZ45" s="551" cm="1">
        <f t="array" aca="1" ref="HZ45" ca="1">IFERROR(IF(AND(НачЦ_ИнвП_Дата&lt;=HZ$3,КИнвП_Дата&gt;HZ$3),
             INDEX('Кальк-я'!$A$16:$Y$87,MATCH($A45,'Кальк-я'!$A$16:$A$87,0),MATCH("Сумма затрат, т.руб.",'Кальк-я'!$5:$5,0))/12,""),0)</f>
        <v>106.13160000000001</v>
      </c>
      <c r="IA45" s="552">
        <f t="shared" ca="1" si="1417"/>
        <v>1273.5792000000001</v>
      </c>
      <c r="IB45" s="551" cm="1">
        <f t="array" aca="1" ref="IB45" ca="1">IFERROR(IF(AND(НачЦ_ИнвП_Дата&lt;=IB$3,КИнвП_Дата&gt;IB$3),
             INDEX('Кальк-я'!$A$16:$Y$87,MATCH($A45,'Кальк-я'!$A$16:$A$87,0),MATCH("Сумма затрат, т.руб.",'Кальк-я'!$5:$5,0))/12,""),0)</f>
        <v>106.13160000000001</v>
      </c>
      <c r="IC45" s="551" cm="1">
        <f t="array" aca="1" ref="IC45" ca="1">IFERROR(IF(AND(НачЦ_ИнвП_Дата&lt;=IC$3,КИнвП_Дата&gt;IC$3),
             INDEX('Кальк-я'!$A$16:$Y$87,MATCH($A45,'Кальк-я'!$A$16:$A$87,0),MATCH("Сумма затрат, т.руб.",'Кальк-я'!$5:$5,0))/12,""),0)</f>
        <v>106.13160000000001</v>
      </c>
      <c r="ID45" s="551" cm="1">
        <f t="array" aca="1" ref="ID45" ca="1">IFERROR(IF(AND(НачЦ_ИнвП_Дата&lt;=ID$3,КИнвП_Дата&gt;ID$3),
             INDEX('Кальк-я'!$A$16:$Y$87,MATCH($A45,'Кальк-я'!$A$16:$A$87,0),MATCH("Сумма затрат, т.руб.",'Кальк-я'!$5:$5,0))/12,""),0)</f>
        <v>106.13160000000001</v>
      </c>
      <c r="IE45" s="551" cm="1">
        <f t="array" aca="1" ref="IE45" ca="1">IFERROR(IF(AND(НачЦ_ИнвП_Дата&lt;=IE$3,КИнвП_Дата&gt;IE$3),
             INDEX('Кальк-я'!$A$16:$Y$87,MATCH($A45,'Кальк-я'!$A$16:$A$87,0),MATCH("Сумма затрат, т.руб.",'Кальк-я'!$5:$5,0))/12,""),0)</f>
        <v>106.13160000000001</v>
      </c>
      <c r="IF45" s="551" cm="1">
        <f t="array" aca="1" ref="IF45" ca="1">IFERROR(IF(AND(НачЦ_ИнвП_Дата&lt;=IF$3,КИнвП_Дата&gt;IF$3),
             INDEX('Кальк-я'!$A$16:$Y$87,MATCH($A45,'Кальк-я'!$A$16:$A$87,0),MATCH("Сумма затрат, т.руб.",'Кальк-я'!$5:$5,0))/12,""),0)</f>
        <v>106.13160000000001</v>
      </c>
      <c r="IG45" s="551" cm="1">
        <f t="array" aca="1" ref="IG45" ca="1">IFERROR(IF(AND(НачЦ_ИнвП_Дата&lt;=IG$3,КИнвП_Дата&gt;IG$3),
             INDEX('Кальк-я'!$A$16:$Y$87,MATCH($A45,'Кальк-я'!$A$16:$A$87,0),MATCH("Сумма затрат, т.руб.",'Кальк-я'!$5:$5,0))/12,""),0)</f>
        <v>106.13160000000001</v>
      </c>
      <c r="IH45" s="551" cm="1">
        <f t="array" aca="1" ref="IH45" ca="1">IFERROR(IF(AND(НачЦ_ИнвП_Дата&lt;=IH$3,КИнвП_Дата&gt;IH$3),
             INDEX('Кальк-я'!$A$16:$Y$87,MATCH($A45,'Кальк-я'!$A$16:$A$87,0),MATCH("Сумма затрат, т.руб.",'Кальк-я'!$5:$5,0))/12,""),0)</f>
        <v>106.13160000000001</v>
      </c>
      <c r="II45" s="551" cm="1">
        <f t="array" aca="1" ref="II45" ca="1">IFERROR(IF(AND(НачЦ_ИнвП_Дата&lt;=II$3,КИнвП_Дата&gt;II$3),
             INDEX('Кальк-я'!$A$16:$Y$87,MATCH($A45,'Кальк-я'!$A$16:$A$87,0),MATCH("Сумма затрат, т.руб.",'Кальк-я'!$5:$5,0))/12,""),0)</f>
        <v>106.13160000000001</v>
      </c>
      <c r="IJ45" s="551" cm="1">
        <f t="array" aca="1" ref="IJ45" ca="1">IFERROR(IF(AND(НачЦ_ИнвП_Дата&lt;=IJ$3,КИнвП_Дата&gt;IJ$3),
             INDEX('Кальк-я'!$A$16:$Y$87,MATCH($A45,'Кальк-я'!$A$16:$A$87,0),MATCH("Сумма затрат, т.руб.",'Кальк-я'!$5:$5,0))/12,""),0)</f>
        <v>106.13160000000001</v>
      </c>
      <c r="IK45" s="551" cm="1">
        <f t="array" aca="1" ref="IK45" ca="1">IFERROR(IF(AND(НачЦ_ИнвП_Дата&lt;=IK$3,КИнвП_Дата&gt;IK$3),
             INDEX('Кальк-я'!$A$16:$Y$87,MATCH($A45,'Кальк-я'!$A$16:$A$87,0),MATCH("Сумма затрат, т.руб.",'Кальк-я'!$5:$5,0))/12,""),0)</f>
        <v>106.13160000000001</v>
      </c>
      <c r="IL45" s="551" cm="1">
        <f t="array" aca="1" ref="IL45" ca="1">IFERROR(IF(AND(НачЦ_ИнвП_Дата&lt;=IL$3,КИнвП_Дата&gt;IL$3),
             INDEX('Кальк-я'!$A$16:$Y$87,MATCH($A45,'Кальк-я'!$A$16:$A$87,0),MATCH("Сумма затрат, т.руб.",'Кальк-я'!$5:$5,0))/12,""),0)</f>
        <v>106.13160000000001</v>
      </c>
      <c r="IM45" s="551" cm="1">
        <f t="array" aca="1" ref="IM45" ca="1">IFERROR(IF(AND(НачЦ_ИнвП_Дата&lt;=IM$3,КИнвП_Дата&gt;IM$3),
             INDEX('Кальк-я'!$A$16:$Y$87,MATCH($A45,'Кальк-я'!$A$16:$A$87,0),MATCH("Сумма затрат, т.руб.",'Кальк-я'!$5:$5,0))/12,""),0)</f>
        <v>106.13160000000001</v>
      </c>
      <c r="IN45" s="552">
        <f t="shared" ca="1" si="1419"/>
        <v>1273.5792000000001</v>
      </c>
      <c r="IO45" s="551" cm="1">
        <f t="array" aca="1" ref="IO45" ca="1">IFERROR(IF(AND(НачЦ_ИнвП_Дата&lt;=IO$3,КИнвП_Дата&gt;IO$3),
             INDEX('Кальк-я'!$A$16:$Y$87,MATCH($A45,'Кальк-я'!$A$16:$A$87,0),MATCH("Сумма затрат, т.руб.",'Кальк-я'!$5:$5,0))/12,""),0)</f>
        <v>106.13160000000001</v>
      </c>
      <c r="IP45" s="551" cm="1">
        <f t="array" aca="1" ref="IP45" ca="1">IFERROR(IF(AND(НачЦ_ИнвП_Дата&lt;=IP$3,КИнвП_Дата&gt;IP$3),
             INDEX('Кальк-я'!$A$16:$Y$87,MATCH($A45,'Кальк-я'!$A$16:$A$87,0),MATCH("Сумма затрат, т.руб.",'Кальк-я'!$5:$5,0))/12,""),0)</f>
        <v>106.13160000000001</v>
      </c>
      <c r="IQ45" s="551" cm="1">
        <f t="array" aca="1" ref="IQ45" ca="1">IFERROR(IF(AND(НачЦ_ИнвП_Дата&lt;=IQ$3,КИнвП_Дата&gt;IQ$3),
             INDEX('Кальк-я'!$A$16:$Y$87,MATCH($A45,'Кальк-я'!$A$16:$A$87,0),MATCH("Сумма затрат, т.руб.",'Кальк-я'!$5:$5,0))/12,""),0)</f>
        <v>106.13160000000001</v>
      </c>
      <c r="IR45" s="551" cm="1">
        <f t="array" aca="1" ref="IR45" ca="1">IFERROR(IF(AND(НачЦ_ИнвП_Дата&lt;=IR$3,КИнвП_Дата&gt;IR$3),
             INDEX('Кальк-я'!$A$16:$Y$87,MATCH($A45,'Кальк-я'!$A$16:$A$87,0),MATCH("Сумма затрат, т.руб.",'Кальк-я'!$5:$5,0))/12,""),0)</f>
        <v>106.13160000000001</v>
      </c>
      <c r="IS45" s="551" cm="1">
        <f t="array" aca="1" ref="IS45" ca="1">IFERROR(IF(AND(НачЦ_ИнвП_Дата&lt;=IS$3,КИнвП_Дата&gt;IS$3),
             INDEX('Кальк-я'!$A$16:$Y$87,MATCH($A45,'Кальк-я'!$A$16:$A$87,0),MATCH("Сумма затрат, т.руб.",'Кальк-я'!$5:$5,0))/12,""),0)</f>
        <v>106.13160000000001</v>
      </c>
      <c r="IT45" s="551" cm="1">
        <f t="array" aca="1" ref="IT45" ca="1">IFERROR(IF(AND(НачЦ_ИнвП_Дата&lt;=IT$3,КИнвП_Дата&gt;IT$3),
             INDEX('Кальк-я'!$A$16:$Y$87,MATCH($A45,'Кальк-я'!$A$16:$A$87,0),MATCH("Сумма затрат, т.руб.",'Кальк-я'!$5:$5,0))/12,""),0)</f>
        <v>106.13160000000001</v>
      </c>
      <c r="IU45" s="551" cm="1">
        <f t="array" aca="1" ref="IU45" ca="1">IFERROR(IF(AND(НачЦ_ИнвП_Дата&lt;=IU$3,КИнвП_Дата&gt;IU$3),
             INDEX('Кальк-я'!$A$16:$Y$87,MATCH($A45,'Кальк-я'!$A$16:$A$87,0),MATCH("Сумма затрат, т.руб.",'Кальк-я'!$5:$5,0))/12,""),0)</f>
        <v>106.13160000000001</v>
      </c>
      <c r="IV45" s="551" cm="1">
        <f t="array" aca="1" ref="IV45" ca="1">IFERROR(IF(AND(НачЦ_ИнвП_Дата&lt;=IV$3,КИнвП_Дата&gt;IV$3),
             INDEX('Кальк-я'!$A$16:$Y$87,MATCH($A45,'Кальк-я'!$A$16:$A$87,0),MATCH("Сумма затрат, т.руб.",'Кальк-я'!$5:$5,0))/12,""),0)</f>
        <v>106.13160000000001</v>
      </c>
      <c r="IW45" s="551" cm="1">
        <f t="array" aca="1" ref="IW45" ca="1">IFERROR(IF(AND(НачЦ_ИнвП_Дата&lt;=IW$3,КИнвП_Дата&gt;IW$3),
             INDEX('Кальк-я'!$A$16:$Y$87,MATCH($A45,'Кальк-я'!$A$16:$A$87,0),MATCH("Сумма затрат, т.руб.",'Кальк-я'!$5:$5,0))/12,""),0)</f>
        <v>106.13160000000001</v>
      </c>
      <c r="IX45" s="551" cm="1">
        <f t="array" aca="1" ref="IX45" ca="1">IFERROR(IF(AND(НачЦ_ИнвП_Дата&lt;=IX$3,КИнвП_Дата&gt;IX$3),
             INDEX('Кальк-я'!$A$16:$Y$87,MATCH($A45,'Кальк-я'!$A$16:$A$87,0),MATCH("Сумма затрат, т.руб.",'Кальк-я'!$5:$5,0))/12,""),0)</f>
        <v>106.13160000000001</v>
      </c>
      <c r="IY45" s="551" cm="1">
        <f t="array" aca="1" ref="IY45" ca="1">IFERROR(IF(AND(НачЦ_ИнвП_Дата&lt;=IY$3,КИнвП_Дата&gt;IY$3),
             INDEX('Кальк-я'!$A$16:$Y$87,MATCH($A45,'Кальк-я'!$A$16:$A$87,0),MATCH("Сумма затрат, т.руб.",'Кальк-я'!$5:$5,0))/12,""),0)</f>
        <v>106.13160000000001</v>
      </c>
      <c r="IZ45" s="551" cm="1">
        <f t="array" aca="1" ref="IZ45" ca="1">IFERROR(IF(AND(НачЦ_ИнвП_Дата&lt;=IZ$3,КИнвП_Дата&gt;IZ$3),
             INDEX('Кальк-я'!$A$16:$Y$87,MATCH($A45,'Кальк-я'!$A$16:$A$87,0),MATCH("Сумма затрат, т.руб.",'Кальк-я'!$5:$5,0))/12,""),0)</f>
        <v>106.13160000000001</v>
      </c>
      <c r="JA45" s="552">
        <f t="shared" ca="1" si="1421"/>
        <v>1273.5792000000001</v>
      </c>
      <c r="JB45" s="551" cm="1">
        <f t="array" aca="1" ref="JB45" ca="1">IFERROR(IF(AND(НачЦ_ИнвП_Дата&lt;=JB$3,КИнвП_Дата&gt;JB$3),
             INDEX('Кальк-я'!$A$16:$Y$87,MATCH($A45,'Кальк-я'!$A$16:$A$87,0),MATCH("Сумма затрат, т.руб.",'Кальк-я'!$5:$5,0))/12,""),0)</f>
        <v>106.13160000000001</v>
      </c>
      <c r="JC45" s="551" cm="1">
        <f t="array" aca="1" ref="JC45" ca="1">IFERROR(IF(AND(НачЦ_ИнвП_Дата&lt;=JC$3,КИнвП_Дата&gt;JC$3),
             INDEX('Кальк-я'!$A$16:$Y$87,MATCH($A45,'Кальк-я'!$A$16:$A$87,0),MATCH("Сумма затрат, т.руб.",'Кальк-я'!$5:$5,0))/12,""),0)</f>
        <v>106.13160000000001</v>
      </c>
      <c r="JD45" s="551" cm="1">
        <f t="array" aca="1" ref="JD45" ca="1">IFERROR(IF(AND(НачЦ_ИнвП_Дата&lt;=JD$3,КИнвП_Дата&gt;JD$3),
             INDEX('Кальк-я'!$A$16:$Y$87,MATCH($A45,'Кальк-я'!$A$16:$A$87,0),MATCH("Сумма затрат, т.руб.",'Кальк-я'!$5:$5,0))/12,""),0)</f>
        <v>106.13160000000001</v>
      </c>
      <c r="JE45" s="551" cm="1">
        <f t="array" aca="1" ref="JE45" ca="1">IFERROR(IF(AND(НачЦ_ИнвП_Дата&lt;=JE$3,КИнвП_Дата&gt;JE$3),
             INDEX('Кальк-я'!$A$16:$Y$87,MATCH($A45,'Кальк-я'!$A$16:$A$87,0),MATCH("Сумма затрат, т.руб.",'Кальк-я'!$5:$5,0))/12,""),0)</f>
        <v>106.13160000000001</v>
      </c>
      <c r="JF45" s="551" cm="1">
        <f t="array" aca="1" ref="JF45" ca="1">IFERROR(IF(AND(НачЦ_ИнвП_Дата&lt;=JF$3,КИнвП_Дата&gt;JF$3),
             INDEX('Кальк-я'!$A$16:$Y$87,MATCH($A45,'Кальк-я'!$A$16:$A$87,0),MATCH("Сумма затрат, т.руб.",'Кальк-я'!$5:$5,0))/12,""),0)</f>
        <v>106.13160000000001</v>
      </c>
      <c r="JG45" s="551" cm="1">
        <f t="array" aca="1" ref="JG45" ca="1">IFERROR(IF(AND(НачЦ_ИнвП_Дата&lt;=JG$3,КИнвП_Дата&gt;JG$3),
             INDEX('Кальк-я'!$A$16:$Y$87,MATCH($A45,'Кальк-я'!$A$16:$A$87,0),MATCH("Сумма затрат, т.руб.",'Кальк-я'!$5:$5,0))/12,""),0)</f>
        <v>106.13160000000001</v>
      </c>
      <c r="JH45" s="551" cm="1">
        <f t="array" aca="1" ref="JH45" ca="1">IFERROR(IF(AND(НачЦ_ИнвП_Дата&lt;=JH$3,КИнвП_Дата&gt;JH$3),
             INDEX('Кальк-я'!$A$16:$Y$87,MATCH($A45,'Кальк-я'!$A$16:$A$87,0),MATCH("Сумма затрат, т.руб.",'Кальк-я'!$5:$5,0))/12,""),0)</f>
        <v>106.13160000000001</v>
      </c>
      <c r="JI45" s="551" cm="1">
        <f t="array" aca="1" ref="JI45" ca="1">IFERROR(IF(AND(НачЦ_ИнвП_Дата&lt;=JI$3,КИнвП_Дата&gt;JI$3),
             INDEX('Кальк-я'!$A$16:$Y$87,MATCH($A45,'Кальк-я'!$A$16:$A$87,0),MATCH("Сумма затрат, т.руб.",'Кальк-я'!$5:$5,0))/12,""),0)</f>
        <v>106.13160000000001</v>
      </c>
      <c r="JJ45" s="551" cm="1">
        <f t="array" aca="1" ref="JJ45" ca="1">IFERROR(IF(AND(НачЦ_ИнвП_Дата&lt;=JJ$3,КИнвП_Дата&gt;JJ$3),
             INDEX('Кальк-я'!$A$16:$Y$87,MATCH($A45,'Кальк-я'!$A$16:$A$87,0),MATCH("Сумма затрат, т.руб.",'Кальк-я'!$5:$5,0))/12,""),0)</f>
        <v>106.13160000000001</v>
      </c>
      <c r="JK45" s="551" cm="1">
        <f t="array" aca="1" ref="JK45" ca="1">IFERROR(IF(AND(НачЦ_ИнвП_Дата&lt;=JK$3,КИнвП_Дата&gt;JK$3),
             INDEX('Кальк-я'!$A$16:$Y$87,MATCH($A45,'Кальк-я'!$A$16:$A$87,0),MATCH("Сумма затрат, т.руб.",'Кальк-я'!$5:$5,0))/12,""),0)</f>
        <v>106.13160000000001</v>
      </c>
      <c r="JL45" s="551" cm="1">
        <f t="array" aca="1" ref="JL45" ca="1">IFERROR(IF(AND(НачЦ_ИнвП_Дата&lt;=JL$3,КИнвП_Дата&gt;JL$3),
             INDEX('Кальк-я'!$A$16:$Y$87,MATCH($A45,'Кальк-я'!$A$16:$A$87,0),MATCH("Сумма затрат, т.руб.",'Кальк-я'!$5:$5,0))/12,""),0)</f>
        <v>106.13160000000001</v>
      </c>
      <c r="JM45" s="551" cm="1">
        <f t="array" aca="1" ref="JM45" ca="1">IFERROR(IF(AND(НачЦ_ИнвП_Дата&lt;=JM$3,КИнвП_Дата&gt;JM$3),
             INDEX('Кальк-я'!$A$16:$Y$87,MATCH($A45,'Кальк-я'!$A$16:$A$87,0),MATCH("Сумма затрат, т.руб.",'Кальк-я'!$5:$5,0))/12,""),0)</f>
        <v>106.13160000000001</v>
      </c>
      <c r="JN45" s="552">
        <f t="shared" ca="1" si="1423"/>
        <v>1273.5792000000001</v>
      </c>
      <c r="JO45" s="551" cm="1">
        <f t="array" aca="1" ref="JO45" ca="1">IFERROR(IF(AND(НачЦ_ИнвП_Дата&lt;=JO$3,КИнвП_Дата&gt;JO$3),
             INDEX('Кальк-я'!$A$16:$Y$87,MATCH($A45,'Кальк-я'!$A$16:$A$87,0),MATCH("Сумма затрат, т.руб.",'Кальк-я'!$5:$5,0))/12,""),0)</f>
        <v>106.13160000000001</v>
      </c>
      <c r="JP45" s="551" cm="1">
        <f t="array" aca="1" ref="JP45" ca="1">IFERROR(IF(AND(НачЦ_ИнвП_Дата&lt;=JP$3,КИнвП_Дата&gt;JP$3),
             INDEX('Кальк-я'!$A$16:$Y$87,MATCH($A45,'Кальк-я'!$A$16:$A$87,0),MATCH("Сумма затрат, т.руб.",'Кальк-я'!$5:$5,0))/12,""),0)</f>
        <v>106.13160000000001</v>
      </c>
      <c r="JQ45" s="551" cm="1">
        <f t="array" aca="1" ref="JQ45" ca="1">IFERROR(IF(AND(НачЦ_ИнвП_Дата&lt;=JQ$3,КИнвП_Дата&gt;JQ$3),
             INDEX('Кальк-я'!$A$16:$Y$87,MATCH($A45,'Кальк-я'!$A$16:$A$87,0),MATCH("Сумма затрат, т.руб.",'Кальк-я'!$5:$5,0))/12,""),0)</f>
        <v>106.13160000000001</v>
      </c>
      <c r="JR45" s="551" cm="1">
        <f t="array" aca="1" ref="JR45" ca="1">IFERROR(IF(AND(НачЦ_ИнвП_Дата&lt;=JR$3,КИнвП_Дата&gt;JR$3),
             INDEX('Кальк-я'!$A$16:$Y$87,MATCH($A45,'Кальк-я'!$A$16:$A$87,0),MATCH("Сумма затрат, т.руб.",'Кальк-я'!$5:$5,0))/12,""),0)</f>
        <v>106.13160000000001</v>
      </c>
      <c r="JS45" s="551" cm="1">
        <f t="array" aca="1" ref="JS45" ca="1">IFERROR(IF(AND(НачЦ_ИнвП_Дата&lt;=JS$3,КИнвП_Дата&gt;JS$3),
             INDEX('Кальк-я'!$A$16:$Y$87,MATCH($A45,'Кальк-я'!$A$16:$A$87,0),MATCH("Сумма затрат, т.руб.",'Кальк-я'!$5:$5,0))/12,""),0)</f>
        <v>106.13160000000001</v>
      </c>
      <c r="JT45" s="551" cm="1">
        <f t="array" aca="1" ref="JT45" ca="1">IFERROR(IF(AND(НачЦ_ИнвП_Дата&lt;=JT$3,КИнвП_Дата&gt;JT$3),
             INDEX('Кальк-я'!$A$16:$Y$87,MATCH($A45,'Кальк-я'!$A$16:$A$87,0),MATCH("Сумма затрат, т.руб.",'Кальк-я'!$5:$5,0))/12,""),0)</f>
        <v>106.13160000000001</v>
      </c>
      <c r="JU45" s="551" cm="1">
        <f t="array" aca="1" ref="JU45" ca="1">IFERROR(IF(AND(НачЦ_ИнвП_Дата&lt;=JU$3,КИнвП_Дата&gt;JU$3),
             INDEX('Кальк-я'!$A$16:$Y$87,MATCH($A45,'Кальк-я'!$A$16:$A$87,0),MATCH("Сумма затрат, т.руб.",'Кальк-я'!$5:$5,0))/12,""),0)</f>
        <v>106.13160000000001</v>
      </c>
      <c r="JV45" s="551" cm="1">
        <f t="array" aca="1" ref="JV45" ca="1">IFERROR(IF(AND(НачЦ_ИнвП_Дата&lt;=JV$3,КИнвП_Дата&gt;JV$3),
             INDEX('Кальк-я'!$A$16:$Y$87,MATCH($A45,'Кальк-я'!$A$16:$A$87,0),MATCH("Сумма затрат, т.руб.",'Кальк-я'!$5:$5,0))/12,""),0)</f>
        <v>106.13160000000001</v>
      </c>
      <c r="JW45" s="551" cm="1">
        <f t="array" aca="1" ref="JW45" ca="1">IFERROR(IF(AND(НачЦ_ИнвП_Дата&lt;=JW$3,КИнвП_Дата&gt;JW$3),
             INDEX('Кальк-я'!$A$16:$Y$87,MATCH($A45,'Кальк-я'!$A$16:$A$87,0),MATCH("Сумма затрат, т.руб.",'Кальк-я'!$5:$5,0))/12,""),0)</f>
        <v>106.13160000000001</v>
      </c>
      <c r="JX45" s="551" cm="1">
        <f t="array" aca="1" ref="JX45" ca="1">IFERROR(IF(AND(НачЦ_ИнвП_Дата&lt;=JX$3,КИнвП_Дата&gt;JX$3),
             INDEX('Кальк-я'!$A$16:$Y$87,MATCH($A45,'Кальк-я'!$A$16:$A$87,0),MATCH("Сумма затрат, т.руб.",'Кальк-я'!$5:$5,0))/12,""),0)</f>
        <v>106.13160000000001</v>
      </c>
      <c r="JY45" s="551" cm="1">
        <f t="array" aca="1" ref="JY45" ca="1">IFERROR(IF(AND(НачЦ_ИнвП_Дата&lt;=JY$3,КИнвП_Дата&gt;JY$3),
             INDEX('Кальк-я'!$A$16:$Y$87,MATCH($A45,'Кальк-я'!$A$16:$A$87,0),MATCH("Сумма затрат, т.руб.",'Кальк-я'!$5:$5,0))/12,""),0)</f>
        <v>106.13160000000001</v>
      </c>
      <c r="JZ45" s="551" cm="1">
        <f t="array" aca="1" ref="JZ45" ca="1">IFERROR(IF(AND(НачЦ_ИнвП_Дата&lt;=JZ$3,КИнвП_Дата&gt;JZ$3),
             INDEX('Кальк-я'!$A$16:$Y$87,MATCH($A45,'Кальк-я'!$A$16:$A$87,0),MATCH("Сумма затрат, т.руб.",'Кальк-я'!$5:$5,0))/12,""),0)</f>
        <v>106.13160000000001</v>
      </c>
      <c r="KA45" s="552">
        <f t="shared" ca="1" si="1425"/>
        <v>1273.5792000000001</v>
      </c>
      <c r="KB45" s="551" cm="1">
        <f t="array" aca="1" ref="KB45" ca="1">IFERROR(IF(AND(НачЦ_ИнвП_Дата&lt;=KB$3,КИнвП_Дата&gt;KB$3),
             INDEX('Кальк-я'!$A$16:$Y$87,MATCH($A45,'Кальк-я'!$A$16:$A$87,0),MATCH("Сумма затрат, т.руб.",'Кальк-я'!$5:$5,0))/12,""),0)</f>
        <v>106.13160000000001</v>
      </c>
      <c r="KC45" s="551" cm="1">
        <f t="array" aca="1" ref="KC45" ca="1">IFERROR(IF(AND(НачЦ_ИнвП_Дата&lt;=KC$3,КИнвП_Дата&gt;KC$3),
             INDEX('Кальк-я'!$A$16:$Y$87,MATCH($A45,'Кальк-я'!$A$16:$A$87,0),MATCH("Сумма затрат, т.руб.",'Кальк-я'!$5:$5,0))/12,""),0)</f>
        <v>106.13160000000001</v>
      </c>
      <c r="KD45" s="551" cm="1">
        <f t="array" aca="1" ref="KD45" ca="1">IFERROR(IF(AND(НачЦ_ИнвП_Дата&lt;=KD$3,КИнвП_Дата&gt;KD$3),
             INDEX('Кальк-я'!$A$16:$Y$87,MATCH($A45,'Кальк-я'!$A$16:$A$87,0),MATCH("Сумма затрат, т.руб.",'Кальк-я'!$5:$5,0))/12,""),0)</f>
        <v>106.13160000000001</v>
      </c>
      <c r="KE45" s="551" cm="1">
        <f t="array" aca="1" ref="KE45" ca="1">IFERROR(IF(AND(НачЦ_ИнвП_Дата&lt;=KE$3,КИнвП_Дата&gt;KE$3),
             INDEX('Кальк-я'!$A$16:$Y$87,MATCH($A45,'Кальк-я'!$A$16:$A$87,0),MATCH("Сумма затрат, т.руб.",'Кальк-я'!$5:$5,0))/12,""),0)</f>
        <v>106.13160000000001</v>
      </c>
      <c r="KF45" s="551" cm="1">
        <f t="array" aca="1" ref="KF45" ca="1">IFERROR(IF(AND(НачЦ_ИнвП_Дата&lt;=KF$3,КИнвП_Дата&gt;KF$3),
             INDEX('Кальк-я'!$A$16:$Y$87,MATCH($A45,'Кальк-я'!$A$16:$A$87,0),MATCH("Сумма затрат, т.руб.",'Кальк-я'!$5:$5,0))/12,""),0)</f>
        <v>106.13160000000001</v>
      </c>
      <c r="KG45" s="551" cm="1">
        <f t="array" aca="1" ref="KG45" ca="1">IFERROR(IF(AND(НачЦ_ИнвП_Дата&lt;=KG$3,КИнвП_Дата&gt;KG$3),
             INDEX('Кальк-я'!$A$16:$Y$87,MATCH($A45,'Кальк-я'!$A$16:$A$87,0),MATCH("Сумма затрат, т.руб.",'Кальк-я'!$5:$5,0))/12,""),0)</f>
        <v>106.13160000000001</v>
      </c>
      <c r="KH45" s="551" cm="1">
        <f t="array" aca="1" ref="KH45" ca="1">IFERROR(IF(AND(НачЦ_ИнвП_Дата&lt;=KH$3,КИнвП_Дата&gt;KH$3),
             INDEX('Кальк-я'!$A$16:$Y$87,MATCH($A45,'Кальк-я'!$A$16:$A$87,0),MATCH("Сумма затрат, т.руб.",'Кальк-я'!$5:$5,0))/12,""),0)</f>
        <v>106.13160000000001</v>
      </c>
      <c r="KI45" s="551" cm="1">
        <f t="array" aca="1" ref="KI45" ca="1">IFERROR(IF(AND(НачЦ_ИнвП_Дата&lt;=KI$3,КИнвП_Дата&gt;KI$3),
             INDEX('Кальк-я'!$A$16:$Y$87,MATCH($A45,'Кальк-я'!$A$16:$A$87,0),MATCH("Сумма затрат, т.руб.",'Кальк-я'!$5:$5,0))/12,""),0)</f>
        <v>106.13160000000001</v>
      </c>
      <c r="KJ45" s="551" cm="1">
        <f t="array" aca="1" ref="KJ45" ca="1">IFERROR(IF(AND(НачЦ_ИнвП_Дата&lt;=KJ$3,КИнвП_Дата&gt;KJ$3),
             INDEX('Кальк-я'!$A$16:$Y$87,MATCH($A45,'Кальк-я'!$A$16:$A$87,0),MATCH("Сумма затрат, т.руб.",'Кальк-я'!$5:$5,0))/12,""),0)</f>
        <v>106.13160000000001</v>
      </c>
      <c r="KK45" s="551" cm="1">
        <f t="array" aca="1" ref="KK45" ca="1">IFERROR(IF(AND(НачЦ_ИнвП_Дата&lt;=KK$3,КИнвП_Дата&gt;KK$3),
             INDEX('Кальк-я'!$A$16:$Y$87,MATCH($A45,'Кальк-я'!$A$16:$A$87,0),MATCH("Сумма затрат, т.руб.",'Кальк-я'!$5:$5,0))/12,""),0)</f>
        <v>106.13160000000001</v>
      </c>
      <c r="KL45" s="551" cm="1">
        <f t="array" aca="1" ref="KL45" ca="1">IFERROR(IF(AND(НачЦ_ИнвП_Дата&lt;=KL$3,КИнвП_Дата&gt;KL$3),
             INDEX('Кальк-я'!$A$16:$Y$87,MATCH($A45,'Кальк-я'!$A$16:$A$87,0),MATCH("Сумма затрат, т.руб.",'Кальк-я'!$5:$5,0))/12,""),0)</f>
        <v>106.13160000000001</v>
      </c>
      <c r="KM45" s="551" cm="1">
        <f t="array" aca="1" ref="KM45" ca="1">IFERROR(IF(AND(НачЦ_ИнвП_Дата&lt;=KM$3,КИнвП_Дата&gt;KM$3),
             INDEX('Кальк-я'!$A$16:$Y$87,MATCH($A45,'Кальк-я'!$A$16:$A$87,0),MATCH("Сумма затрат, т.руб.",'Кальк-я'!$5:$5,0))/12,""),0)</f>
        <v>106.13160000000001</v>
      </c>
      <c r="KN45" s="552">
        <f t="shared" ca="1" si="1427"/>
        <v>1273.5792000000001</v>
      </c>
      <c r="KO45" s="551" cm="1">
        <f t="array" aca="1" ref="KO45" ca="1">IFERROR(IF(AND(НачЦ_ИнвП_Дата&lt;=KO$3,КИнвП_Дата&gt;KO$3),
             INDEX('Кальк-я'!$A$16:$Y$87,MATCH($A45,'Кальк-я'!$A$16:$A$87,0),MATCH("Сумма затрат, т.руб.",'Кальк-я'!$5:$5,0))/12,""),0)</f>
        <v>106.13160000000001</v>
      </c>
      <c r="KP45" s="551" cm="1">
        <f t="array" aca="1" ref="KP45" ca="1">IFERROR(IF(AND(НачЦ_ИнвП_Дата&lt;=KP$3,КИнвП_Дата&gt;KP$3),
             INDEX('Кальк-я'!$A$16:$Y$87,MATCH($A45,'Кальк-я'!$A$16:$A$87,0),MATCH("Сумма затрат, т.руб.",'Кальк-я'!$5:$5,0))/12,""),0)</f>
        <v>106.13160000000001</v>
      </c>
      <c r="KQ45" s="551" cm="1">
        <f t="array" aca="1" ref="KQ45" ca="1">IFERROR(IF(AND(НачЦ_ИнвП_Дата&lt;=KQ$3,КИнвП_Дата&gt;KQ$3),
             INDEX('Кальк-я'!$A$16:$Y$87,MATCH($A45,'Кальк-я'!$A$16:$A$87,0),MATCH("Сумма затрат, т.руб.",'Кальк-я'!$5:$5,0))/12,""),0)</f>
        <v>106.13160000000001</v>
      </c>
      <c r="KR45" s="551" cm="1">
        <f t="array" aca="1" ref="KR45" ca="1">IFERROR(IF(AND(НачЦ_ИнвП_Дата&lt;=KR$3,КИнвП_Дата&gt;KR$3),
             INDEX('Кальк-я'!$A$16:$Y$87,MATCH($A45,'Кальк-я'!$A$16:$A$87,0),MATCH("Сумма затрат, т.руб.",'Кальк-я'!$5:$5,0))/12,""),0)</f>
        <v>106.13160000000001</v>
      </c>
      <c r="KS45" s="551" cm="1">
        <f t="array" aca="1" ref="KS45" ca="1">IFERROR(IF(AND(НачЦ_ИнвП_Дата&lt;=KS$3,КИнвП_Дата&gt;KS$3),
             INDEX('Кальк-я'!$A$16:$Y$87,MATCH($A45,'Кальк-я'!$A$16:$A$87,0),MATCH("Сумма затрат, т.руб.",'Кальк-я'!$5:$5,0))/12,""),0)</f>
        <v>106.13160000000001</v>
      </c>
      <c r="KT45" s="551" cm="1">
        <f t="array" aca="1" ref="KT45" ca="1">IFERROR(IF(AND(НачЦ_ИнвП_Дата&lt;=KT$3,КИнвП_Дата&gt;KT$3),
             INDEX('Кальк-я'!$A$16:$Y$87,MATCH($A45,'Кальк-я'!$A$16:$A$87,0),MATCH("Сумма затрат, т.руб.",'Кальк-я'!$5:$5,0))/12,""),0)</f>
        <v>106.13160000000001</v>
      </c>
      <c r="KU45" s="551" cm="1">
        <f t="array" aca="1" ref="KU45" ca="1">IFERROR(IF(AND(НачЦ_ИнвП_Дата&lt;=KU$3,КИнвП_Дата&gt;KU$3),
             INDEX('Кальк-я'!$A$16:$Y$87,MATCH($A45,'Кальк-я'!$A$16:$A$87,0),MATCH("Сумма затрат, т.руб.",'Кальк-я'!$5:$5,0))/12,""),0)</f>
        <v>106.13160000000001</v>
      </c>
      <c r="KV45" s="551" cm="1">
        <f t="array" aca="1" ref="KV45" ca="1">IFERROR(IF(AND(НачЦ_ИнвП_Дата&lt;=KV$3,КИнвП_Дата&gt;KV$3),
             INDEX('Кальк-я'!$A$16:$Y$87,MATCH($A45,'Кальк-я'!$A$16:$A$87,0),MATCH("Сумма затрат, т.руб.",'Кальк-я'!$5:$5,0))/12,""),0)</f>
        <v>106.13160000000001</v>
      </c>
      <c r="KW45" s="551" cm="1">
        <f t="array" aca="1" ref="KW45" ca="1">IFERROR(IF(AND(НачЦ_ИнвП_Дата&lt;=KW$3,КИнвП_Дата&gt;KW$3),
             INDEX('Кальк-я'!$A$16:$Y$87,MATCH($A45,'Кальк-я'!$A$16:$A$87,0),MATCH("Сумма затрат, т.руб.",'Кальк-я'!$5:$5,0))/12,""),0)</f>
        <v>106.13160000000001</v>
      </c>
      <c r="KX45" s="551" cm="1">
        <f t="array" aca="1" ref="KX45" ca="1">IFERROR(IF(AND(НачЦ_ИнвП_Дата&lt;=KX$3,КИнвП_Дата&gt;KX$3),
             INDEX('Кальк-я'!$A$16:$Y$87,MATCH($A45,'Кальк-я'!$A$16:$A$87,0),MATCH("Сумма затрат, т.руб.",'Кальк-я'!$5:$5,0))/12,""),0)</f>
        <v>106.13160000000001</v>
      </c>
      <c r="KY45" s="551" cm="1">
        <f t="array" aca="1" ref="KY45" ca="1">IFERROR(IF(AND(НачЦ_ИнвП_Дата&lt;=KY$3,КИнвП_Дата&gt;KY$3),
             INDEX('Кальк-я'!$A$16:$Y$87,MATCH($A45,'Кальк-я'!$A$16:$A$87,0),MATCH("Сумма затрат, т.руб.",'Кальк-я'!$5:$5,0))/12,""),0)</f>
        <v>106.13160000000001</v>
      </c>
      <c r="KZ45" s="551" cm="1">
        <f t="array" aca="1" ref="KZ45" ca="1">IFERROR(IF(AND(НачЦ_ИнвП_Дата&lt;=KZ$3,КИнвП_Дата&gt;KZ$3),
             INDEX('Кальк-я'!$A$16:$Y$87,MATCH($A45,'Кальк-я'!$A$16:$A$87,0),MATCH("Сумма затрат, т.руб.",'Кальк-я'!$5:$5,0))/12,""),0)</f>
        <v>106.13160000000001</v>
      </c>
      <c r="LA45" s="552">
        <f t="shared" ca="1" si="1429"/>
        <v>1273.5792000000001</v>
      </c>
      <c r="LB45" s="551" cm="1">
        <f t="array" aca="1" ref="LB45" ca="1">IFERROR(IF(AND(НачЦ_ИнвП_Дата&lt;=LB$3,КИнвП_Дата&gt;LB$3),
             INDEX('Кальк-я'!$A$16:$Y$87,MATCH($A45,'Кальк-я'!$A$16:$A$87,0),MATCH("Сумма затрат, т.руб.",'Кальк-я'!$5:$5,0))/12,""),0)</f>
        <v>106.13160000000001</v>
      </c>
      <c r="LC45" s="551" cm="1">
        <f t="array" aca="1" ref="LC45" ca="1">IFERROR(IF(AND(НачЦ_ИнвП_Дата&lt;=LC$3,КИнвП_Дата&gt;LC$3),
             INDEX('Кальк-я'!$A$16:$Y$87,MATCH($A45,'Кальк-я'!$A$16:$A$87,0),MATCH("Сумма затрат, т.руб.",'Кальк-я'!$5:$5,0))/12,""),0)</f>
        <v>106.13160000000001</v>
      </c>
      <c r="LD45" s="551" cm="1">
        <f t="array" aca="1" ref="LD45" ca="1">IFERROR(IF(AND(НачЦ_ИнвП_Дата&lt;=LD$3,КИнвП_Дата&gt;LD$3),
             INDEX('Кальк-я'!$A$16:$Y$87,MATCH($A45,'Кальк-я'!$A$16:$A$87,0),MATCH("Сумма затрат, т.руб.",'Кальк-я'!$5:$5,0))/12,""),0)</f>
        <v>106.13160000000001</v>
      </c>
      <c r="LE45" s="551" cm="1">
        <f t="array" aca="1" ref="LE45" ca="1">IFERROR(IF(AND(НачЦ_ИнвП_Дата&lt;=LE$3,КИнвП_Дата&gt;LE$3),
             INDEX('Кальк-я'!$A$16:$Y$87,MATCH($A45,'Кальк-я'!$A$16:$A$87,0),MATCH("Сумма затрат, т.руб.",'Кальк-я'!$5:$5,0))/12,""),0)</f>
        <v>106.13160000000001</v>
      </c>
      <c r="LF45" s="551" cm="1">
        <f t="array" aca="1" ref="LF45" ca="1">IFERROR(IF(AND(НачЦ_ИнвП_Дата&lt;=LF$3,КИнвП_Дата&gt;LF$3),
             INDEX('Кальк-я'!$A$16:$Y$87,MATCH($A45,'Кальк-я'!$A$16:$A$87,0),MATCH("Сумма затрат, т.руб.",'Кальк-я'!$5:$5,0))/12,""),0)</f>
        <v>106.13160000000001</v>
      </c>
      <c r="LG45" s="551" cm="1">
        <f t="array" aca="1" ref="LG45" ca="1">IFERROR(IF(AND(НачЦ_ИнвП_Дата&lt;=LG$3,КИнвП_Дата&gt;LG$3),
             INDEX('Кальк-я'!$A$16:$Y$87,MATCH($A45,'Кальк-я'!$A$16:$A$87,0),MATCH("Сумма затрат, т.руб.",'Кальк-я'!$5:$5,0))/12,""),0)</f>
        <v>106.13160000000001</v>
      </c>
      <c r="LH45" s="551" cm="1">
        <f t="array" aca="1" ref="LH45" ca="1">IFERROR(IF(AND(НачЦ_ИнвП_Дата&lt;=LH$3,КИнвП_Дата&gt;LH$3),
             INDEX('Кальк-я'!$A$16:$Y$87,MATCH($A45,'Кальк-я'!$A$16:$A$87,0),MATCH("Сумма затрат, т.руб.",'Кальк-я'!$5:$5,0))/12,""),0)</f>
        <v>106.13160000000001</v>
      </c>
      <c r="LI45" s="551" cm="1">
        <f t="array" aca="1" ref="LI45" ca="1">IFERROR(IF(AND(НачЦ_ИнвП_Дата&lt;=LI$3,КИнвП_Дата&gt;LI$3),
             INDEX('Кальк-я'!$A$16:$Y$87,MATCH($A45,'Кальк-я'!$A$16:$A$87,0),MATCH("Сумма затрат, т.руб.",'Кальк-я'!$5:$5,0))/12,""),0)</f>
        <v>106.13160000000001</v>
      </c>
      <c r="LJ45" s="551" cm="1">
        <f t="array" aca="1" ref="LJ45" ca="1">IFERROR(IF(AND(НачЦ_ИнвП_Дата&lt;=LJ$3,КИнвП_Дата&gt;LJ$3),
             INDEX('Кальк-я'!$A$16:$Y$87,MATCH($A45,'Кальк-я'!$A$16:$A$87,0),MATCH("Сумма затрат, т.руб.",'Кальк-я'!$5:$5,0))/12,""),0)</f>
        <v>106.13160000000001</v>
      </c>
      <c r="LK45" s="551" cm="1">
        <f t="array" aca="1" ref="LK45" ca="1">IFERROR(IF(AND(НачЦ_ИнвП_Дата&lt;=LK$3,КИнвП_Дата&gt;LK$3),
             INDEX('Кальк-я'!$A$16:$Y$87,MATCH($A45,'Кальк-я'!$A$16:$A$87,0),MATCH("Сумма затрат, т.руб.",'Кальк-я'!$5:$5,0))/12,""),0)</f>
        <v>106.13160000000001</v>
      </c>
      <c r="LL45" s="551" cm="1">
        <f t="array" aca="1" ref="LL45" ca="1">IFERROR(IF(AND(НачЦ_ИнвП_Дата&lt;=LL$3,КИнвП_Дата&gt;LL$3),
             INDEX('Кальк-я'!$A$16:$Y$87,MATCH($A45,'Кальк-я'!$A$16:$A$87,0),MATCH("Сумма затрат, т.руб.",'Кальк-я'!$5:$5,0))/12,""),0)</f>
        <v>106.13160000000001</v>
      </c>
      <c r="LM45" s="551" cm="1">
        <f t="array" aca="1" ref="LM45" ca="1">IFERROR(IF(AND(НачЦ_ИнвП_Дата&lt;=LM$3,КИнвП_Дата&gt;LM$3),
             INDEX('Кальк-я'!$A$16:$Y$87,MATCH($A45,'Кальк-я'!$A$16:$A$87,0),MATCH("Сумма затрат, т.руб.",'Кальк-я'!$5:$5,0))/12,""),0)</f>
        <v>106.13160000000001</v>
      </c>
      <c r="LN45" s="552">
        <f t="shared" ca="1" si="1431"/>
        <v>1273.5792000000001</v>
      </c>
      <c r="LO45" s="551" cm="1">
        <f t="array" aca="1" ref="LO45" ca="1">IFERROR(IF(AND(НачЦ_ИнвП_Дата&lt;=LO$3,КИнвП_Дата&gt;LO$3),
             INDEX('Кальк-я'!$A$16:$Y$87,MATCH($A45,'Кальк-я'!$A$16:$A$87,0),MATCH("Сумма затрат, т.руб.",'Кальк-я'!$5:$5,0))/12,""),0)</f>
        <v>106.13160000000001</v>
      </c>
      <c r="LP45" s="551" cm="1">
        <f t="array" aca="1" ref="LP45" ca="1">IFERROR(IF(AND(НачЦ_ИнвП_Дата&lt;=LP$3,КИнвП_Дата&gt;LP$3),
             INDEX('Кальк-я'!$A$16:$Y$87,MATCH($A45,'Кальк-я'!$A$16:$A$87,0),MATCH("Сумма затрат, т.руб.",'Кальк-я'!$5:$5,0))/12,""),0)</f>
        <v>106.13160000000001</v>
      </c>
      <c r="LQ45" s="551" cm="1">
        <f t="array" aca="1" ref="LQ45" ca="1">IFERROR(IF(AND(НачЦ_ИнвП_Дата&lt;=LQ$3,КИнвП_Дата&gt;LQ$3),
             INDEX('Кальк-я'!$A$16:$Y$87,MATCH($A45,'Кальк-я'!$A$16:$A$87,0),MATCH("Сумма затрат, т.руб.",'Кальк-я'!$5:$5,0))/12,""),0)</f>
        <v>106.13160000000001</v>
      </c>
      <c r="LR45" s="551" cm="1">
        <f t="array" aca="1" ref="LR45" ca="1">IFERROR(IF(AND(НачЦ_ИнвП_Дата&lt;=LR$3,КИнвП_Дата&gt;LR$3),
             INDEX('Кальк-я'!$A$16:$Y$87,MATCH($A45,'Кальк-я'!$A$16:$A$87,0),MATCH("Сумма затрат, т.руб.",'Кальк-я'!$5:$5,0))/12,""),0)</f>
        <v>106.13160000000001</v>
      </c>
      <c r="LS45" s="551" cm="1">
        <f t="array" aca="1" ref="LS45" ca="1">IFERROR(IF(AND(НачЦ_ИнвП_Дата&lt;=LS$3,КИнвП_Дата&gt;LS$3),
             INDEX('Кальк-я'!$A$16:$Y$87,MATCH($A45,'Кальк-я'!$A$16:$A$87,0),MATCH("Сумма затрат, т.руб.",'Кальк-я'!$5:$5,0))/12,""),0)</f>
        <v>106.13160000000001</v>
      </c>
      <c r="LT45" s="551" cm="1">
        <f t="array" aca="1" ref="LT45" ca="1">IFERROR(IF(AND(НачЦ_ИнвП_Дата&lt;=LT$3,КИнвП_Дата&gt;LT$3),
             INDEX('Кальк-я'!$A$16:$Y$87,MATCH($A45,'Кальк-я'!$A$16:$A$87,0),MATCH("Сумма затрат, т.руб.",'Кальк-я'!$5:$5,0))/12,""),0)</f>
        <v>106.13160000000001</v>
      </c>
      <c r="LU45" s="551" cm="1">
        <f t="array" aca="1" ref="LU45" ca="1">IFERROR(IF(AND(НачЦ_ИнвП_Дата&lt;=LU$3,КИнвП_Дата&gt;LU$3),
             INDEX('Кальк-я'!$A$16:$Y$87,MATCH($A45,'Кальк-я'!$A$16:$A$87,0),MATCH("Сумма затрат, т.руб.",'Кальк-я'!$5:$5,0))/12,""),0)</f>
        <v>106.13160000000001</v>
      </c>
      <c r="LV45" s="551" cm="1">
        <f t="array" aca="1" ref="LV45" ca="1">IFERROR(IF(AND(НачЦ_ИнвП_Дата&lt;=LV$3,КИнвП_Дата&gt;LV$3),
             INDEX('Кальк-я'!$A$16:$Y$87,MATCH($A45,'Кальк-я'!$A$16:$A$87,0),MATCH("Сумма затрат, т.руб.",'Кальк-я'!$5:$5,0))/12,""),0)</f>
        <v>106.13160000000001</v>
      </c>
      <c r="LW45" s="551" cm="1">
        <f t="array" aca="1" ref="LW45" ca="1">IFERROR(IF(AND(НачЦ_ИнвП_Дата&lt;=LW$3,КИнвП_Дата&gt;LW$3),
             INDEX('Кальк-я'!$A$16:$Y$87,MATCH($A45,'Кальк-я'!$A$16:$A$87,0),MATCH("Сумма затрат, т.руб.",'Кальк-я'!$5:$5,0))/12,""),0)</f>
        <v>106.13160000000001</v>
      </c>
      <c r="LX45" s="551" cm="1">
        <f t="array" aca="1" ref="LX45" ca="1">IFERROR(IF(AND(НачЦ_ИнвП_Дата&lt;=LX$3,КИнвП_Дата&gt;LX$3),
             INDEX('Кальк-я'!$A$16:$Y$87,MATCH($A45,'Кальк-я'!$A$16:$A$87,0),MATCH("Сумма затрат, т.руб.",'Кальк-я'!$5:$5,0))/12,""),0)</f>
        <v>106.13160000000001</v>
      </c>
      <c r="LY45" s="551" cm="1">
        <f t="array" aca="1" ref="LY45" ca="1">IFERROR(IF(AND(НачЦ_ИнвП_Дата&lt;=LY$3,КИнвП_Дата&gt;LY$3),
             INDEX('Кальк-я'!$A$16:$Y$87,MATCH($A45,'Кальк-я'!$A$16:$A$87,0),MATCH("Сумма затрат, т.руб.",'Кальк-я'!$5:$5,0))/12,""),0)</f>
        <v>106.13160000000001</v>
      </c>
      <c r="LZ45" s="551" cm="1">
        <f t="array" aca="1" ref="LZ45" ca="1">IFERROR(IF(AND(НачЦ_ИнвП_Дата&lt;=LZ$3,КИнвП_Дата&gt;LZ$3),
             INDEX('Кальк-я'!$A$16:$Y$87,MATCH($A45,'Кальк-я'!$A$16:$A$87,0),MATCH("Сумма затрат, т.руб.",'Кальк-я'!$5:$5,0))/12,""),0)</f>
        <v>106.13160000000001</v>
      </c>
      <c r="MA45" s="552">
        <f t="shared" ca="1" si="1433"/>
        <v>1273.5792000000001</v>
      </c>
      <c r="MB45" s="551" cm="1">
        <f t="array" aca="1" ref="MB45" ca="1">IFERROR(IF(AND(НачЦ_ИнвП_Дата&lt;=MB$3,КИнвП_Дата&gt;MB$3),
             INDEX('Кальк-я'!$A$16:$Y$87,MATCH($A45,'Кальк-я'!$A$16:$A$87,0),MATCH("Сумма затрат, т.руб.",'Кальк-я'!$5:$5,0))/12,""),0)</f>
        <v>106.13160000000001</v>
      </c>
      <c r="MC45" s="551" cm="1">
        <f t="array" aca="1" ref="MC45" ca="1">IFERROR(IF(AND(НачЦ_ИнвП_Дата&lt;=MC$3,КИнвП_Дата&gt;MC$3),
             INDEX('Кальк-я'!$A$16:$Y$87,MATCH($A45,'Кальк-я'!$A$16:$A$87,0),MATCH("Сумма затрат, т.руб.",'Кальк-я'!$5:$5,0))/12,""),0)</f>
        <v>106.13160000000001</v>
      </c>
      <c r="MD45" s="551" cm="1">
        <f t="array" aca="1" ref="MD45" ca="1">IFERROR(IF(AND(НачЦ_ИнвП_Дата&lt;=MD$3,КИнвП_Дата&gt;MD$3),
             INDEX('Кальк-я'!$A$16:$Y$87,MATCH($A45,'Кальк-я'!$A$16:$A$87,0),MATCH("Сумма затрат, т.руб.",'Кальк-я'!$5:$5,0))/12,""),0)</f>
        <v>106.13160000000001</v>
      </c>
      <c r="ME45" s="551" cm="1">
        <f t="array" aca="1" ref="ME45" ca="1">IFERROR(IF(AND(НачЦ_ИнвП_Дата&lt;=ME$3,КИнвП_Дата&gt;ME$3),
             INDEX('Кальк-я'!$A$16:$Y$87,MATCH($A45,'Кальк-я'!$A$16:$A$87,0),MATCH("Сумма затрат, т.руб.",'Кальк-я'!$5:$5,0))/12,""),0)</f>
        <v>106.13160000000001</v>
      </c>
      <c r="MF45" s="551" cm="1">
        <f t="array" aca="1" ref="MF45" ca="1">IFERROR(IF(AND(НачЦ_ИнвП_Дата&lt;=MF$3,КИнвП_Дата&gt;MF$3),
             INDEX('Кальк-я'!$A$16:$Y$87,MATCH($A45,'Кальк-я'!$A$16:$A$87,0),MATCH("Сумма затрат, т.руб.",'Кальк-я'!$5:$5,0))/12,""),0)</f>
        <v>106.13160000000001</v>
      </c>
      <c r="MG45" s="551" cm="1">
        <f t="array" aca="1" ref="MG45" ca="1">IFERROR(IF(AND(НачЦ_ИнвП_Дата&lt;=MG$3,КИнвП_Дата&gt;MG$3),
             INDEX('Кальк-я'!$A$16:$Y$87,MATCH($A45,'Кальк-я'!$A$16:$A$87,0),MATCH("Сумма затрат, т.руб.",'Кальк-я'!$5:$5,0))/12,""),0)</f>
        <v>106.13160000000001</v>
      </c>
      <c r="MH45" s="551" cm="1">
        <f t="array" aca="1" ref="MH45" ca="1">IFERROR(IF(AND(НачЦ_ИнвП_Дата&lt;=MH$3,КИнвП_Дата&gt;MH$3),
             INDEX('Кальк-я'!$A$16:$Y$87,MATCH($A45,'Кальк-я'!$A$16:$A$87,0),MATCH("Сумма затрат, т.руб.",'Кальк-я'!$5:$5,0))/12,""),0)</f>
        <v>106.13160000000001</v>
      </c>
      <c r="MI45" s="551" cm="1">
        <f t="array" aca="1" ref="MI45" ca="1">IFERROR(IF(AND(НачЦ_ИнвП_Дата&lt;=MI$3,КИнвП_Дата&gt;MI$3),
             INDEX('Кальк-я'!$A$16:$Y$87,MATCH($A45,'Кальк-я'!$A$16:$A$87,0),MATCH("Сумма затрат, т.руб.",'Кальк-я'!$5:$5,0))/12,""),0)</f>
        <v>106.13160000000001</v>
      </c>
      <c r="MJ45" s="551" cm="1">
        <f t="array" aca="1" ref="MJ45" ca="1">IFERROR(IF(AND(НачЦ_ИнвП_Дата&lt;=MJ$3,КИнвП_Дата&gt;MJ$3),
             INDEX('Кальк-я'!$A$16:$Y$87,MATCH($A45,'Кальк-я'!$A$16:$A$87,0),MATCH("Сумма затрат, т.руб.",'Кальк-я'!$5:$5,0))/12,""),0)</f>
        <v>106.13160000000001</v>
      </c>
      <c r="MK45" s="551" cm="1">
        <f t="array" aca="1" ref="MK45" ca="1">IFERROR(IF(AND(НачЦ_ИнвП_Дата&lt;=MK$3,КИнвП_Дата&gt;MK$3),
             INDEX('Кальк-я'!$A$16:$Y$87,MATCH($A45,'Кальк-я'!$A$16:$A$87,0),MATCH("Сумма затрат, т.руб.",'Кальк-я'!$5:$5,0))/12,""),0)</f>
        <v>106.13160000000001</v>
      </c>
      <c r="ML45" s="551" cm="1">
        <f t="array" aca="1" ref="ML45" ca="1">IFERROR(IF(AND(НачЦ_ИнвП_Дата&lt;=ML$3,КИнвП_Дата&gt;ML$3),
             INDEX('Кальк-я'!$A$16:$Y$87,MATCH($A45,'Кальк-я'!$A$16:$A$87,0),MATCH("Сумма затрат, т.руб.",'Кальк-я'!$5:$5,0))/12,""),0)</f>
        <v>106.13160000000001</v>
      </c>
      <c r="MM45" s="551" cm="1">
        <f t="array" aca="1" ref="MM45" ca="1">IFERROR(IF(AND(НачЦ_ИнвП_Дата&lt;=MM$3,КИнвП_Дата&gt;MM$3),
             INDEX('Кальк-я'!$A$16:$Y$87,MATCH($A45,'Кальк-я'!$A$16:$A$87,0),MATCH("Сумма затрат, т.руб.",'Кальк-я'!$5:$5,0))/12,""),0)</f>
        <v>106.13160000000001</v>
      </c>
      <c r="MN45" s="552">
        <f t="shared" ca="1" si="1435"/>
        <v>1273.5792000000001</v>
      </c>
      <c r="MO45" s="551" cm="1">
        <f t="array" aca="1" ref="MO45" ca="1">IFERROR(IF(AND(НачЦ_ИнвП_Дата&lt;=MO$3,КИнвП_Дата&gt;MO$3),
             INDEX('Кальк-я'!$A$16:$Y$87,MATCH($A45,'Кальк-я'!$A$16:$A$87,0),MATCH("Сумма затрат, т.руб.",'Кальк-я'!$5:$5,0))/12,""),0)</f>
        <v>106.13160000000001</v>
      </c>
      <c r="MP45" s="551" cm="1">
        <f t="array" aca="1" ref="MP45" ca="1">IFERROR(IF(AND(НачЦ_ИнвП_Дата&lt;=MP$3,КИнвП_Дата&gt;MP$3),
             INDEX('Кальк-я'!$A$16:$Y$87,MATCH($A45,'Кальк-я'!$A$16:$A$87,0),MATCH("Сумма затрат, т.руб.",'Кальк-я'!$5:$5,0))/12,""),0)</f>
        <v>106.13160000000001</v>
      </c>
      <c r="MQ45" s="551" cm="1">
        <f t="array" aca="1" ref="MQ45" ca="1">IFERROR(IF(AND(НачЦ_ИнвП_Дата&lt;=MQ$3,КИнвП_Дата&gt;MQ$3),
             INDEX('Кальк-я'!$A$16:$Y$87,MATCH($A45,'Кальк-я'!$A$16:$A$87,0),MATCH("Сумма затрат, т.руб.",'Кальк-я'!$5:$5,0))/12,""),0)</f>
        <v>106.13160000000001</v>
      </c>
      <c r="MR45" s="551" cm="1">
        <f t="array" aca="1" ref="MR45" ca="1">IFERROR(IF(AND(НачЦ_ИнвП_Дата&lt;=MR$3,КИнвП_Дата&gt;MR$3),
             INDEX('Кальк-я'!$A$16:$Y$87,MATCH($A45,'Кальк-я'!$A$16:$A$87,0),MATCH("Сумма затрат, т.руб.",'Кальк-я'!$5:$5,0))/12,""),0)</f>
        <v>106.13160000000001</v>
      </c>
      <c r="MS45" s="551" cm="1">
        <f t="array" aca="1" ref="MS45" ca="1">IFERROR(IF(AND(НачЦ_ИнвП_Дата&lt;=MS$3,КИнвП_Дата&gt;MS$3),
             INDEX('Кальк-я'!$A$16:$Y$87,MATCH($A45,'Кальк-я'!$A$16:$A$87,0),MATCH("Сумма затрат, т.руб.",'Кальк-я'!$5:$5,0))/12,""),0)</f>
        <v>106.13160000000001</v>
      </c>
      <c r="MT45" s="551" cm="1">
        <f t="array" aca="1" ref="MT45" ca="1">IFERROR(IF(AND(НачЦ_ИнвП_Дата&lt;=MT$3,КИнвП_Дата&gt;MT$3),
             INDEX('Кальк-я'!$A$16:$Y$87,MATCH($A45,'Кальк-я'!$A$16:$A$87,0),MATCH("Сумма затрат, т.руб.",'Кальк-я'!$5:$5,0))/12,""),0)</f>
        <v>106.13160000000001</v>
      </c>
      <c r="MU45" s="551" cm="1">
        <f t="array" aca="1" ref="MU45" ca="1">IFERROR(IF(AND(НачЦ_ИнвП_Дата&lt;=MU$3,КИнвП_Дата&gt;MU$3),
             INDEX('Кальк-я'!$A$16:$Y$87,MATCH($A45,'Кальк-я'!$A$16:$A$87,0),MATCH("Сумма затрат, т.руб.",'Кальк-я'!$5:$5,0))/12,""),0)</f>
        <v>106.13160000000001</v>
      </c>
      <c r="MV45" s="551" cm="1">
        <f t="array" aca="1" ref="MV45" ca="1">IFERROR(IF(AND(НачЦ_ИнвП_Дата&lt;=MV$3,КИнвП_Дата&gt;MV$3),
             INDEX('Кальк-я'!$A$16:$Y$87,MATCH($A45,'Кальк-я'!$A$16:$A$87,0),MATCH("Сумма затрат, т.руб.",'Кальк-я'!$5:$5,0))/12,""),0)</f>
        <v>106.13160000000001</v>
      </c>
      <c r="MW45" s="551" cm="1">
        <f t="array" aca="1" ref="MW45" ca="1">IFERROR(IF(AND(НачЦ_ИнвП_Дата&lt;=MW$3,КИнвП_Дата&gt;MW$3),
             INDEX('Кальк-я'!$A$16:$Y$87,MATCH($A45,'Кальк-я'!$A$16:$A$87,0),MATCH("Сумма затрат, т.руб.",'Кальк-я'!$5:$5,0))/12,""),0)</f>
        <v>106.13160000000001</v>
      </c>
      <c r="MX45" s="551" cm="1">
        <f t="array" aca="1" ref="MX45" ca="1">IFERROR(IF(AND(НачЦ_ИнвП_Дата&lt;=MX$3,КИнвП_Дата&gt;MX$3),
             INDEX('Кальк-я'!$A$16:$Y$87,MATCH($A45,'Кальк-я'!$A$16:$A$87,0),MATCH("Сумма затрат, т.руб.",'Кальк-я'!$5:$5,0))/12,""),0)</f>
        <v>106.13160000000001</v>
      </c>
      <c r="MY45" s="551" cm="1">
        <f t="array" aca="1" ref="MY45" ca="1">IFERROR(IF(AND(НачЦ_ИнвП_Дата&lt;=MY$3,КИнвП_Дата&gt;MY$3),
             INDEX('Кальк-я'!$A$16:$Y$87,MATCH($A45,'Кальк-я'!$A$16:$A$87,0),MATCH("Сумма затрат, т.руб.",'Кальк-я'!$5:$5,0))/12,""),0)</f>
        <v>106.13160000000001</v>
      </c>
      <c r="MZ45" s="551" cm="1">
        <f t="array" aca="1" ref="MZ45" ca="1">IFERROR(IF(AND(НачЦ_ИнвП_Дата&lt;=MZ$3,КИнвП_Дата&gt;MZ$3),
             INDEX('Кальк-я'!$A$16:$Y$87,MATCH($A45,'Кальк-я'!$A$16:$A$87,0),MATCH("Сумма затрат, т.руб.",'Кальк-я'!$5:$5,0))/12,""),0)</f>
        <v>106.13160000000001</v>
      </c>
      <c r="NA45" s="552">
        <f t="shared" ca="1" si="1437"/>
        <v>1273.5792000000001</v>
      </c>
      <c r="NB45" s="551" cm="1">
        <f t="array" aca="1" ref="NB45" ca="1">IFERROR(IF(AND(НачЦ_ИнвП_Дата&lt;=NB$3,КИнвП_Дата&gt;NB$3),
             INDEX('Кальк-я'!$A$16:$Y$87,MATCH($A45,'Кальк-я'!$A$16:$A$87,0),MATCH("Сумма затрат, т.руб.",'Кальк-я'!$5:$5,0))/12,""),0)</f>
        <v>106.13160000000001</v>
      </c>
      <c r="NC45" s="551" cm="1">
        <f t="array" aca="1" ref="NC45" ca="1">IFERROR(IF(AND(НачЦ_ИнвП_Дата&lt;=NC$3,КИнвП_Дата&gt;NC$3),
             INDEX('Кальк-я'!$A$16:$Y$87,MATCH($A45,'Кальк-я'!$A$16:$A$87,0),MATCH("Сумма затрат, т.руб.",'Кальк-я'!$5:$5,0))/12,""),0)</f>
        <v>106.13160000000001</v>
      </c>
      <c r="ND45" s="551" cm="1">
        <f t="array" aca="1" ref="ND45" ca="1">IFERROR(IF(AND(НачЦ_ИнвП_Дата&lt;=ND$3,КИнвП_Дата&gt;ND$3),
             INDEX('Кальк-я'!$A$16:$Y$87,MATCH($A45,'Кальк-я'!$A$16:$A$87,0),MATCH("Сумма затрат, т.руб.",'Кальк-я'!$5:$5,0))/12,""),0)</f>
        <v>106.13160000000001</v>
      </c>
      <c r="NE45" s="551" cm="1">
        <f t="array" aca="1" ref="NE45" ca="1">IFERROR(IF(AND(НачЦ_ИнвП_Дата&lt;=NE$3,КИнвП_Дата&gt;NE$3),
             INDEX('Кальк-я'!$A$16:$Y$87,MATCH($A45,'Кальк-я'!$A$16:$A$87,0),MATCH("Сумма затрат, т.руб.",'Кальк-я'!$5:$5,0))/12,""),0)</f>
        <v>106.13160000000001</v>
      </c>
      <c r="NF45" s="551" cm="1">
        <f t="array" aca="1" ref="NF45" ca="1">IFERROR(IF(AND(НачЦ_ИнвП_Дата&lt;=NF$3,КИнвП_Дата&gt;NF$3),
             INDEX('Кальк-я'!$A$16:$Y$87,MATCH($A45,'Кальк-я'!$A$16:$A$87,0),MATCH("Сумма затрат, т.руб.",'Кальк-я'!$5:$5,0))/12,""),0)</f>
        <v>106.13160000000001</v>
      </c>
      <c r="NG45" s="551" cm="1">
        <f t="array" aca="1" ref="NG45" ca="1">IFERROR(IF(AND(НачЦ_ИнвП_Дата&lt;=NG$3,КИнвП_Дата&gt;NG$3),
             INDEX('Кальк-я'!$A$16:$Y$87,MATCH($A45,'Кальк-я'!$A$16:$A$87,0),MATCH("Сумма затрат, т.руб.",'Кальк-я'!$5:$5,0))/12,""),0)</f>
        <v>106.13160000000001</v>
      </c>
      <c r="NH45" s="551" cm="1">
        <f t="array" aca="1" ref="NH45" ca="1">IFERROR(IF(AND(НачЦ_ИнвП_Дата&lt;=NH$3,КИнвП_Дата&gt;NH$3),
             INDEX('Кальк-я'!$A$16:$Y$87,MATCH($A45,'Кальк-я'!$A$16:$A$87,0),MATCH("Сумма затрат, т.руб.",'Кальк-я'!$5:$5,0))/12,""),0)</f>
        <v>106.13160000000001</v>
      </c>
      <c r="NI45" s="551" cm="1">
        <f t="array" aca="1" ref="NI45" ca="1">IFERROR(IF(AND(НачЦ_ИнвП_Дата&lt;=NI$3,КИнвП_Дата&gt;NI$3),
             INDEX('Кальк-я'!$A$16:$Y$87,MATCH($A45,'Кальк-я'!$A$16:$A$87,0),MATCH("Сумма затрат, т.руб.",'Кальк-я'!$5:$5,0))/12,""),0)</f>
        <v>106.13160000000001</v>
      </c>
      <c r="NJ45" s="551" cm="1">
        <f t="array" aca="1" ref="NJ45" ca="1">IFERROR(IF(AND(НачЦ_ИнвП_Дата&lt;=NJ$3,КИнвП_Дата&gt;NJ$3),
             INDEX('Кальк-я'!$A$16:$Y$87,MATCH($A45,'Кальк-я'!$A$16:$A$87,0),MATCH("Сумма затрат, т.руб.",'Кальк-я'!$5:$5,0))/12,""),0)</f>
        <v>106.13160000000001</v>
      </c>
      <c r="NK45" s="551" cm="1">
        <f t="array" aca="1" ref="NK45" ca="1">IFERROR(IF(AND(НачЦ_ИнвП_Дата&lt;=NK$3,КИнвП_Дата&gt;NK$3),
             INDEX('Кальк-я'!$A$16:$Y$87,MATCH($A45,'Кальк-я'!$A$16:$A$87,0),MATCH("Сумма затрат, т.руб.",'Кальк-я'!$5:$5,0))/12,""),0)</f>
        <v>106.13160000000001</v>
      </c>
      <c r="NL45" s="551" cm="1">
        <f t="array" aca="1" ref="NL45" ca="1">IFERROR(IF(AND(НачЦ_ИнвП_Дата&lt;=NL$3,КИнвП_Дата&gt;NL$3),
             INDEX('Кальк-я'!$A$16:$Y$87,MATCH($A45,'Кальк-я'!$A$16:$A$87,0),MATCH("Сумма затрат, т.руб.",'Кальк-я'!$5:$5,0))/12,""),0)</f>
        <v>106.13160000000001</v>
      </c>
      <c r="NM45" s="551" cm="1">
        <f t="array" aca="1" ref="NM45" ca="1">IFERROR(IF(AND(НачЦ_ИнвП_Дата&lt;=NM$3,КИнвП_Дата&gt;NM$3),
             INDEX('Кальк-я'!$A$16:$Y$87,MATCH($A45,'Кальк-я'!$A$16:$A$87,0),MATCH("Сумма затрат, т.руб.",'Кальк-я'!$5:$5,0))/12,""),0)</f>
        <v>106.13160000000001</v>
      </c>
      <c r="NN45" s="552">
        <f t="shared" ca="1" si="1439"/>
        <v>1273.5792000000001</v>
      </c>
      <c r="NO45" s="551" cm="1">
        <f t="array" aca="1" ref="NO45" ca="1">IFERROR(IF(AND(НачЦ_ИнвП_Дата&lt;=NO$3,КИнвП_Дата&gt;NO$3),
             INDEX('Кальк-я'!$A$16:$Y$87,MATCH($A45,'Кальк-я'!$A$16:$A$87,0),MATCH("Сумма затрат, т.руб.",'Кальк-я'!$5:$5,0))/12,""),0)</f>
        <v>106.13160000000001</v>
      </c>
      <c r="NP45" s="551" cm="1">
        <f t="array" aca="1" ref="NP45" ca="1">IFERROR(IF(AND(НачЦ_ИнвП_Дата&lt;=NP$3,КИнвП_Дата&gt;NP$3),
             INDEX('Кальк-я'!$A$16:$Y$87,MATCH($A45,'Кальк-я'!$A$16:$A$87,0),MATCH("Сумма затрат, т.руб.",'Кальк-я'!$5:$5,0))/12,""),0)</f>
        <v>106.13160000000001</v>
      </c>
      <c r="NQ45" s="551" cm="1">
        <f t="array" aca="1" ref="NQ45" ca="1">IFERROR(IF(AND(НачЦ_ИнвП_Дата&lt;=NQ$3,КИнвП_Дата&gt;NQ$3),
             INDEX('Кальк-я'!$A$16:$Y$87,MATCH($A45,'Кальк-я'!$A$16:$A$87,0),MATCH("Сумма затрат, т.руб.",'Кальк-я'!$5:$5,0))/12,""),0)</f>
        <v>106.13160000000001</v>
      </c>
      <c r="NR45" s="551" cm="1">
        <f t="array" aca="1" ref="NR45" ca="1">IFERROR(IF(AND(НачЦ_ИнвП_Дата&lt;=NR$3,КИнвП_Дата&gt;NR$3),
             INDEX('Кальк-я'!$A$16:$Y$87,MATCH($A45,'Кальк-я'!$A$16:$A$87,0),MATCH("Сумма затрат, т.руб.",'Кальк-я'!$5:$5,0))/12,""),0)</f>
        <v>106.13160000000001</v>
      </c>
      <c r="NS45" s="551" cm="1">
        <f t="array" aca="1" ref="NS45" ca="1">IFERROR(IF(AND(НачЦ_ИнвП_Дата&lt;=NS$3,КИнвП_Дата&gt;NS$3),
             INDEX('Кальк-я'!$A$16:$Y$87,MATCH($A45,'Кальк-я'!$A$16:$A$87,0),MATCH("Сумма затрат, т.руб.",'Кальк-я'!$5:$5,0))/12,""),0)</f>
        <v>106.13160000000001</v>
      </c>
      <c r="NT45" s="551" cm="1">
        <f t="array" aca="1" ref="NT45" ca="1">IFERROR(IF(AND(НачЦ_ИнвП_Дата&lt;=NT$3,КИнвП_Дата&gt;NT$3),
             INDEX('Кальк-я'!$A$16:$Y$87,MATCH($A45,'Кальк-я'!$A$16:$A$87,0),MATCH("Сумма затрат, т.руб.",'Кальк-я'!$5:$5,0))/12,""),0)</f>
        <v>106.13160000000001</v>
      </c>
      <c r="NU45" s="551" cm="1">
        <f t="array" aca="1" ref="NU45" ca="1">IFERROR(IF(AND(НачЦ_ИнвП_Дата&lt;=NU$3,КИнвП_Дата&gt;NU$3),
             INDEX('Кальк-я'!$A$16:$Y$87,MATCH($A45,'Кальк-я'!$A$16:$A$87,0),MATCH("Сумма затрат, т.руб.",'Кальк-я'!$5:$5,0))/12,""),0)</f>
        <v>106.13160000000001</v>
      </c>
      <c r="NV45" s="551" cm="1">
        <f t="array" aca="1" ref="NV45" ca="1">IFERROR(IF(AND(НачЦ_ИнвП_Дата&lt;=NV$3,КИнвП_Дата&gt;NV$3),
             INDEX('Кальк-я'!$A$16:$Y$87,MATCH($A45,'Кальк-я'!$A$16:$A$87,0),MATCH("Сумма затрат, т.руб.",'Кальк-я'!$5:$5,0))/12,""),0)</f>
        <v>106.13160000000001</v>
      </c>
      <c r="NW45" s="551" cm="1">
        <f t="array" aca="1" ref="NW45" ca="1">IFERROR(IF(AND(НачЦ_ИнвП_Дата&lt;=NW$3,КИнвП_Дата&gt;NW$3),
             INDEX('Кальк-я'!$A$16:$Y$87,MATCH($A45,'Кальк-я'!$A$16:$A$87,0),MATCH("Сумма затрат, т.руб.",'Кальк-я'!$5:$5,0))/12,""),0)</f>
        <v>106.13160000000001</v>
      </c>
      <c r="NX45" s="551" cm="1">
        <f t="array" aca="1" ref="NX45" ca="1">IFERROR(IF(AND(НачЦ_ИнвП_Дата&lt;=NX$3,КИнвП_Дата&gt;NX$3),
             INDEX('Кальк-я'!$A$16:$Y$87,MATCH($A45,'Кальк-я'!$A$16:$A$87,0),MATCH("Сумма затрат, т.руб.",'Кальк-я'!$5:$5,0))/12,""),0)</f>
        <v>106.13160000000001</v>
      </c>
      <c r="NY45" s="551" cm="1">
        <f t="array" aca="1" ref="NY45" ca="1">IFERROR(IF(AND(НачЦ_ИнвП_Дата&lt;=NY$3,КИнвП_Дата&gt;NY$3),
             INDEX('Кальк-я'!$A$16:$Y$87,MATCH($A45,'Кальк-я'!$A$16:$A$87,0),MATCH("Сумма затрат, т.руб.",'Кальк-я'!$5:$5,0))/12,""),0)</f>
        <v>106.13160000000001</v>
      </c>
      <c r="NZ45" s="551" cm="1">
        <f t="array" aca="1" ref="NZ45" ca="1">IFERROR(IF(AND(НачЦ_ИнвП_Дата&lt;=NZ$3,КИнвП_Дата&gt;NZ$3),
             INDEX('Кальк-я'!$A$16:$Y$87,MATCH($A45,'Кальк-я'!$A$16:$A$87,0),MATCH("Сумма затрат, т.руб.",'Кальк-я'!$5:$5,0))/12,""),0)</f>
        <v>106.13160000000001</v>
      </c>
      <c r="OA45" s="552">
        <f t="shared" ca="1" si="1441"/>
        <v>1273.5792000000001</v>
      </c>
      <c r="OB45" s="551" cm="1">
        <f t="array" aca="1" ref="OB45" ca="1">IFERROR(IF(AND(НачЦ_ИнвП_Дата&lt;=OB$3,КИнвП_Дата&gt;OB$3),
             INDEX('Кальк-я'!$A$16:$Y$87,MATCH($A45,'Кальк-я'!$A$16:$A$87,0),MATCH("Сумма затрат, т.руб.",'Кальк-я'!$5:$5,0))/12,""),0)</f>
        <v>106.13160000000001</v>
      </c>
      <c r="OC45" s="551" cm="1">
        <f t="array" aca="1" ref="OC45" ca="1">IFERROR(IF(AND(НачЦ_ИнвП_Дата&lt;=OC$3,КИнвП_Дата&gt;OC$3),
             INDEX('Кальк-я'!$A$16:$Y$87,MATCH($A45,'Кальк-я'!$A$16:$A$87,0),MATCH("Сумма затрат, т.руб.",'Кальк-я'!$5:$5,0))/12,""),0)</f>
        <v>106.13160000000001</v>
      </c>
      <c r="OD45" s="551" cm="1">
        <f t="array" aca="1" ref="OD45" ca="1">IFERROR(IF(AND(НачЦ_ИнвП_Дата&lt;=OD$3,КИнвП_Дата&gt;OD$3),
             INDEX('Кальк-я'!$A$16:$Y$87,MATCH($A45,'Кальк-я'!$A$16:$A$87,0),MATCH("Сумма затрат, т.руб.",'Кальк-я'!$5:$5,0))/12,""),0)</f>
        <v>106.13160000000001</v>
      </c>
      <c r="OE45" s="551" cm="1">
        <f t="array" aca="1" ref="OE45" ca="1">IFERROR(IF(AND(НачЦ_ИнвП_Дата&lt;=OE$3,КИнвП_Дата&gt;OE$3),
             INDEX('Кальк-я'!$A$16:$Y$87,MATCH($A45,'Кальк-я'!$A$16:$A$87,0),MATCH("Сумма затрат, т.руб.",'Кальк-я'!$5:$5,0))/12,""),0)</f>
        <v>106.13160000000001</v>
      </c>
      <c r="OF45" s="551" cm="1">
        <f t="array" aca="1" ref="OF45" ca="1">IFERROR(IF(AND(НачЦ_ИнвП_Дата&lt;=OF$3,КИнвП_Дата&gt;OF$3),
             INDEX('Кальк-я'!$A$16:$Y$87,MATCH($A45,'Кальк-я'!$A$16:$A$87,0),MATCH("Сумма затрат, т.руб.",'Кальк-я'!$5:$5,0))/12,""),0)</f>
        <v>106.13160000000001</v>
      </c>
      <c r="OG45" s="551" cm="1">
        <f t="array" aca="1" ref="OG45" ca="1">IFERROR(IF(AND(НачЦ_ИнвП_Дата&lt;=OG$3,КИнвП_Дата&gt;OG$3),
             INDEX('Кальк-я'!$A$16:$Y$87,MATCH($A45,'Кальк-я'!$A$16:$A$87,0),MATCH("Сумма затрат, т.руб.",'Кальк-я'!$5:$5,0))/12,""),0)</f>
        <v>106.13160000000001</v>
      </c>
      <c r="OH45" s="551" cm="1">
        <f t="array" aca="1" ref="OH45" ca="1">IFERROR(IF(AND(НачЦ_ИнвП_Дата&lt;=OH$3,КИнвП_Дата&gt;OH$3),
             INDEX('Кальк-я'!$A$16:$Y$87,MATCH($A45,'Кальк-я'!$A$16:$A$87,0),MATCH("Сумма затрат, т.руб.",'Кальк-я'!$5:$5,0))/12,""),0)</f>
        <v>106.13160000000001</v>
      </c>
      <c r="OI45" s="551" cm="1">
        <f t="array" aca="1" ref="OI45" ca="1">IFERROR(IF(AND(НачЦ_ИнвП_Дата&lt;=OI$3,КИнвП_Дата&gt;OI$3),
             INDEX('Кальк-я'!$A$16:$Y$87,MATCH($A45,'Кальк-я'!$A$16:$A$87,0),MATCH("Сумма затрат, т.руб.",'Кальк-я'!$5:$5,0))/12,""),0)</f>
        <v>106.13160000000001</v>
      </c>
      <c r="OJ45" s="551" cm="1">
        <f t="array" aca="1" ref="OJ45" ca="1">IFERROR(IF(AND(НачЦ_ИнвП_Дата&lt;=OJ$3,КИнвП_Дата&gt;OJ$3),
             INDEX('Кальк-я'!$A$16:$Y$87,MATCH($A45,'Кальк-я'!$A$16:$A$87,0),MATCH("Сумма затрат, т.руб.",'Кальк-я'!$5:$5,0))/12,""),0)</f>
        <v>106.13160000000001</v>
      </c>
      <c r="OK45" s="551" t="str" cm="1">
        <f t="array" aca="1" ref="OK45" ca="1">IFERROR(IF(AND(НачЦ_ИнвП_Дата&lt;=OK$3,КИнвП_Дата&gt;OK$3),
             INDEX('Кальк-я'!$A$16:$Y$87,MATCH($A45,'Кальк-я'!$A$16:$A$87,0),MATCH("Сумма затрат, т.руб.",'Кальк-я'!$5:$5,0))/12,""),0)</f>
        <v/>
      </c>
      <c r="OL45" s="551" t="str" cm="1">
        <f t="array" aca="1" ref="OL45" ca="1">IFERROR(IF(AND(НачЦ_ИнвП_Дата&lt;=OL$3,КИнвП_Дата&gt;OL$3),
             INDEX('Кальк-я'!$A$16:$Y$87,MATCH($A45,'Кальк-я'!$A$16:$A$87,0),MATCH("Сумма затрат, т.руб.",'Кальк-я'!$5:$5,0))/12,""),0)</f>
        <v/>
      </c>
      <c r="OM45" s="551" t="str" cm="1">
        <f t="array" aca="1" ref="OM45" ca="1">IFERROR(IF(AND(НачЦ_ИнвП_Дата&lt;=OM$3,КИнвП_Дата&gt;OM$3),
             INDEX('Кальк-я'!$A$16:$Y$87,MATCH($A45,'Кальк-я'!$A$16:$A$87,0),MATCH("Сумма затрат, т.руб.",'Кальк-я'!$5:$5,0))/12,""),0)</f>
        <v/>
      </c>
      <c r="ON45" s="552">
        <f t="shared" ca="1" si="1443"/>
        <v>955.18440000000021</v>
      </c>
    </row>
    <row r="46" spans="1:404" s="553" customFormat="1" outlineLevel="2">
      <c r="A46" s="550" t="s">
        <v>250</v>
      </c>
      <c r="B46" s="551" t="str" cm="1">
        <f t="array" ref="B46">IFERROR(IF(AND(НачЦ_ИнвП_Дата&lt;=B$3,КИнвП_Дата&gt;B$3),
             INDEX('Кальк-я'!$A$16:$Y$87,MATCH($A46,'Кальк-я'!$A$16:$A$87,0),MATCH("Сумма затрат, т.руб.",'Кальк-я'!$5:$5,0))/12,""),0)</f>
        <v/>
      </c>
      <c r="C46" s="551" t="str" cm="1">
        <f t="array" aca="1" ref="C46" ca="1">IFERROR(IF(AND(НачЦ_ИнвП_Дата&lt;=C$3,КИнвП_Дата&gt;C$3),
             INDEX('Кальк-я'!$A$16:$Y$87,MATCH($A46,'Кальк-я'!$A$16:$A$87,0),MATCH("Сумма затрат, т.руб.",'Кальк-я'!$5:$5,0))/12,""),0)</f>
        <v/>
      </c>
      <c r="D46" s="551" t="str" cm="1">
        <f t="array" aca="1" ref="D46" ca="1">IFERROR(IF(AND(НачЦ_ИнвП_Дата&lt;=D$3,КИнвП_Дата&gt;D$3),
             INDEX('Кальк-я'!$A$16:$Y$87,MATCH($A46,'Кальк-я'!$A$16:$A$87,0),MATCH("Сумма затрат, т.руб.",'Кальк-я'!$5:$5,0))/12,""),0)</f>
        <v/>
      </c>
      <c r="E46" s="551" t="str" cm="1">
        <f t="array" aca="1" ref="E46" ca="1">IFERROR(IF(AND(НачЦ_ИнвП_Дата&lt;=E$3,КИнвП_Дата&gt;E$3),
             INDEX('Кальк-я'!$A$16:$Y$87,MATCH($A46,'Кальк-я'!$A$16:$A$87,0),MATCH("Сумма затрат, т.руб.",'Кальк-я'!$5:$5,0))/12,""),0)</f>
        <v/>
      </c>
      <c r="F46" s="551" t="str" cm="1">
        <f t="array" aca="1" ref="F46" ca="1">IFERROR(IF(AND(НачЦ_ИнвП_Дата&lt;=F$3,КИнвП_Дата&gt;F$3),
             INDEX('Кальк-я'!$A$16:$Y$87,MATCH($A46,'Кальк-я'!$A$16:$A$87,0),MATCH("Сумма затрат, т.руб.",'Кальк-я'!$5:$5,0))/12,""),0)</f>
        <v/>
      </c>
      <c r="G46" s="551" t="str" cm="1">
        <f t="array" aca="1" ref="G46" ca="1">IFERROR(IF(AND(НачЦ_ИнвП_Дата&lt;=G$3,КИнвП_Дата&gt;G$3),
             INDEX('Кальк-я'!$A$16:$Y$87,MATCH($A46,'Кальк-я'!$A$16:$A$87,0),MATCH("Сумма затрат, т.руб.",'Кальк-я'!$5:$5,0))/12,""),0)</f>
        <v/>
      </c>
      <c r="H46" s="551" t="str" cm="1">
        <f t="array" aca="1" ref="H46" ca="1">IFERROR(IF(AND(НачЦ_ИнвП_Дата&lt;=H$3,КИнвП_Дата&gt;H$3),
             INDEX('Кальк-я'!$A$16:$Y$87,MATCH($A46,'Кальк-я'!$A$16:$A$87,0),MATCH("Сумма затрат, т.руб.",'Кальк-я'!$5:$5,0))/12,""),0)</f>
        <v/>
      </c>
      <c r="I46" s="551" t="str" cm="1">
        <f t="array" aca="1" ref="I46" ca="1">IFERROR(IF(AND(НачЦ_ИнвП_Дата&lt;=I$3,КИнвП_Дата&gt;I$3),
             INDEX('Кальк-я'!$A$16:$Y$87,MATCH($A46,'Кальк-я'!$A$16:$A$87,0),MATCH("Сумма затрат, т.руб.",'Кальк-я'!$5:$5,0))/12,""),0)</f>
        <v/>
      </c>
      <c r="J46" s="551" t="str" cm="1">
        <f t="array" aca="1" ref="J46" ca="1">IFERROR(IF(AND(НачЦ_ИнвП_Дата&lt;=J$3,КИнвП_Дата&gt;J$3),
             INDEX('Кальк-я'!$A$16:$Y$87,MATCH($A46,'Кальк-я'!$A$16:$A$87,0),MATCH("Сумма затрат, т.руб.",'Кальк-я'!$5:$5,0))/12,""),0)</f>
        <v/>
      </c>
      <c r="K46" s="551" cm="1">
        <f t="array" aca="1" ref="K46" ca="1">IFERROR(IF(AND(НачЦ_ИнвП_Дата&lt;=K$3,КИнвП_Дата&gt;K$3),
             INDEX('Кальк-я'!$A$16:$Y$87,MATCH($A46,'Кальк-я'!$A$16:$A$87,0),MATCH("Сумма затрат, т.руб.",'Кальк-я'!$5:$5,0))/12,""),0)</f>
        <v>0</v>
      </c>
      <c r="L46" s="551" cm="1">
        <f t="array" aca="1" ref="L46" ca="1">IFERROR(IF(AND(НачЦ_ИнвП_Дата&lt;=L$3,КИнвП_Дата&gt;L$3),
             INDEX('Кальк-я'!$A$16:$Y$87,MATCH($A46,'Кальк-я'!$A$16:$A$87,0),MATCH("Сумма затрат, т.руб.",'Кальк-я'!$5:$5,0))/12,""),0)</f>
        <v>0</v>
      </c>
      <c r="M46" s="551" cm="1">
        <f t="array" aca="1" ref="M46" ca="1">IFERROR(IF(AND(НачЦ_ИнвП_Дата&lt;=M$3,КИнвП_Дата&gt;M$3),
             INDEX('Кальк-я'!$A$16:$Y$87,MATCH($A46,'Кальк-я'!$A$16:$A$87,0),MATCH("Сумма затрат, т.руб.",'Кальк-я'!$5:$5,0))/12,""),0)</f>
        <v>0</v>
      </c>
      <c r="N46" s="552">
        <f t="shared" ca="1" si="1158"/>
        <v>0</v>
      </c>
      <c r="O46" s="551" cm="1">
        <f t="array" aca="1" ref="O46" ca="1">IFERROR(IF(AND(НачЦ_ИнвП_Дата&lt;=O$3,КИнвП_Дата&gt;O$3),
             INDEX('Кальк-я'!$A$16:$Y$87,MATCH($A46,'Кальк-я'!$A$16:$A$87,0),MATCH("Сумма затрат, т.руб.",'Кальк-я'!$5:$5,0))/12,""),0)</f>
        <v>0</v>
      </c>
      <c r="P46" s="551" cm="1">
        <f t="array" aca="1" ref="P46" ca="1">IFERROR(IF(AND(НачЦ_ИнвП_Дата&lt;=P$3,КИнвП_Дата&gt;P$3),
             INDEX('Кальк-я'!$A$16:$Y$87,MATCH($A46,'Кальк-я'!$A$16:$A$87,0),MATCH("Сумма затрат, т.руб.",'Кальк-я'!$5:$5,0))/12,""),0)</f>
        <v>0</v>
      </c>
      <c r="Q46" s="551" cm="1">
        <f t="array" aca="1" ref="Q46" ca="1">IFERROR(IF(AND(НачЦ_ИнвП_Дата&lt;=Q$3,КИнвП_Дата&gt;Q$3),
             INDEX('Кальк-я'!$A$16:$Y$87,MATCH($A46,'Кальк-я'!$A$16:$A$87,0),MATCH("Сумма затрат, т.руб.",'Кальк-я'!$5:$5,0))/12,""),0)</f>
        <v>0</v>
      </c>
      <c r="R46" s="551" cm="1">
        <f t="array" aca="1" ref="R46" ca="1">IFERROR(IF(AND(НачЦ_ИнвП_Дата&lt;=R$3,КИнвП_Дата&gt;R$3),
             INDEX('Кальк-я'!$A$16:$Y$87,MATCH($A46,'Кальк-я'!$A$16:$A$87,0),MATCH("Сумма затрат, т.руб.",'Кальк-я'!$5:$5,0))/12,""),0)</f>
        <v>0</v>
      </c>
      <c r="S46" s="551" cm="1">
        <f t="array" aca="1" ref="S46" ca="1">IFERROR(IF(AND(НачЦ_ИнвП_Дата&lt;=S$3,КИнвП_Дата&gt;S$3),
             INDEX('Кальк-я'!$A$16:$Y$87,MATCH($A46,'Кальк-я'!$A$16:$A$87,0),MATCH("Сумма затрат, т.руб.",'Кальк-я'!$5:$5,0))/12,""),0)</f>
        <v>0</v>
      </c>
      <c r="T46" s="551" cm="1">
        <f t="array" aca="1" ref="T46" ca="1">IFERROR(IF(AND(НачЦ_ИнвП_Дата&lt;=T$3,КИнвП_Дата&gt;T$3),
             INDEX('Кальк-я'!$A$16:$Y$87,MATCH($A46,'Кальк-я'!$A$16:$A$87,0),MATCH("Сумма затрат, т.руб.",'Кальк-я'!$5:$5,0))/12,""),0)</f>
        <v>0</v>
      </c>
      <c r="U46" s="551" cm="1">
        <f t="array" aca="1" ref="U46" ca="1">IFERROR(IF(AND(НачЦ_ИнвП_Дата&lt;=U$3,КИнвП_Дата&gt;U$3),
             INDEX('Кальк-я'!$A$16:$Y$87,MATCH($A46,'Кальк-я'!$A$16:$A$87,0),MATCH("Сумма затрат, т.руб.",'Кальк-я'!$5:$5,0))/12,""),0)</f>
        <v>0</v>
      </c>
      <c r="V46" s="551" cm="1">
        <f t="array" aca="1" ref="V46" ca="1">IFERROR(IF(AND(НачЦ_ИнвП_Дата&lt;=V$3,КИнвП_Дата&gt;V$3),
             INDEX('Кальк-я'!$A$16:$Y$87,MATCH($A46,'Кальк-я'!$A$16:$A$87,0),MATCH("Сумма затрат, т.руб.",'Кальк-я'!$5:$5,0))/12,""),0)</f>
        <v>0</v>
      </c>
      <c r="W46" s="551" cm="1">
        <f t="array" aca="1" ref="W46" ca="1">IFERROR(IF(AND(НачЦ_ИнвП_Дата&lt;=W$3,КИнвП_Дата&gt;W$3),
             INDEX('Кальк-я'!$A$16:$Y$87,MATCH($A46,'Кальк-я'!$A$16:$A$87,0),MATCH("Сумма затрат, т.руб.",'Кальк-я'!$5:$5,0))/12,""),0)</f>
        <v>0</v>
      </c>
      <c r="X46" s="551" cm="1">
        <f t="array" aca="1" ref="X46" ca="1">IFERROR(IF(AND(НачЦ_ИнвП_Дата&lt;=X$3,КИнвП_Дата&gt;X$3),
             INDEX('Кальк-я'!$A$16:$Y$87,MATCH($A46,'Кальк-я'!$A$16:$A$87,0),MATCH("Сумма затрат, т.руб.",'Кальк-я'!$5:$5,0))/12,""),0)</f>
        <v>0</v>
      </c>
      <c r="Y46" s="551" cm="1">
        <f t="array" aca="1" ref="Y46" ca="1">IFERROR(IF(AND(НачЦ_ИнвП_Дата&lt;=Y$3,КИнвП_Дата&gt;Y$3),
             INDEX('Кальк-я'!$A$16:$Y$87,MATCH($A46,'Кальк-я'!$A$16:$A$87,0),MATCH("Сумма затрат, т.руб.",'Кальк-я'!$5:$5,0))/12,""),0)</f>
        <v>0</v>
      </c>
      <c r="Z46" s="551" cm="1">
        <f t="array" aca="1" ref="Z46" ca="1">IFERROR(IF(AND(НачЦ_ИнвП_Дата&lt;=Z$3,КИнвП_Дата&gt;Z$3),
             INDEX('Кальк-я'!$A$16:$Y$87,MATCH($A46,'Кальк-я'!$A$16:$A$87,0),MATCH("Сумма затрат, т.руб.",'Кальк-я'!$5:$5,0))/12,""),0)</f>
        <v>0</v>
      </c>
      <c r="AA46" s="552">
        <f t="shared" ca="1" si="1099"/>
        <v>0</v>
      </c>
      <c r="AB46" s="551" cm="1">
        <f t="array" aca="1" ref="AB46" ca="1">IFERROR(IF(AND(НачЦ_ИнвП_Дата&lt;=AB$3,КИнвП_Дата&gt;AB$3),
             INDEX('Кальк-я'!$A$16:$Y$87,MATCH($A46,'Кальк-я'!$A$16:$A$87,0),MATCH("Сумма затрат, т.руб.",'Кальк-я'!$5:$5,0))/12,""),0)</f>
        <v>0</v>
      </c>
      <c r="AC46" s="551" cm="1">
        <f t="array" aca="1" ref="AC46" ca="1">IFERROR(IF(AND(НачЦ_ИнвП_Дата&lt;=AC$3,КИнвП_Дата&gt;AC$3),
             INDEX('Кальк-я'!$A$16:$Y$87,MATCH($A46,'Кальк-я'!$A$16:$A$87,0),MATCH("Сумма затрат, т.руб.",'Кальк-я'!$5:$5,0))/12,""),0)</f>
        <v>0</v>
      </c>
      <c r="AD46" s="551" cm="1">
        <f t="array" aca="1" ref="AD46" ca="1">IFERROR(IF(AND(НачЦ_ИнвП_Дата&lt;=AD$3,КИнвП_Дата&gt;AD$3),
             INDEX('Кальк-я'!$A$16:$Y$87,MATCH($A46,'Кальк-я'!$A$16:$A$87,0),MATCH("Сумма затрат, т.руб.",'Кальк-я'!$5:$5,0))/12,""),0)</f>
        <v>0</v>
      </c>
      <c r="AE46" s="551" cm="1">
        <f t="array" aca="1" ref="AE46" ca="1">IFERROR(IF(AND(НачЦ_ИнвП_Дата&lt;=AE$3,КИнвП_Дата&gt;AE$3),
             INDEX('Кальк-я'!$A$16:$Y$87,MATCH($A46,'Кальк-я'!$A$16:$A$87,0),MATCH("Сумма затрат, т.руб.",'Кальк-я'!$5:$5,0))/12,""),0)</f>
        <v>0</v>
      </c>
      <c r="AF46" s="551" cm="1">
        <f t="array" aca="1" ref="AF46" ca="1">IFERROR(IF(AND(НачЦ_ИнвП_Дата&lt;=AF$3,КИнвП_Дата&gt;AF$3),
             INDEX('Кальк-я'!$A$16:$Y$87,MATCH($A46,'Кальк-я'!$A$16:$A$87,0),MATCH("Сумма затрат, т.руб.",'Кальк-я'!$5:$5,0))/12,""),0)</f>
        <v>0</v>
      </c>
      <c r="AG46" s="551" cm="1">
        <f t="array" aca="1" ref="AG46" ca="1">IFERROR(IF(AND(НачЦ_ИнвП_Дата&lt;=AG$3,КИнвП_Дата&gt;AG$3),
             INDEX('Кальк-я'!$A$16:$Y$87,MATCH($A46,'Кальк-я'!$A$16:$A$87,0),MATCH("Сумма затрат, т.руб.",'Кальк-я'!$5:$5,0))/12,""),0)</f>
        <v>0</v>
      </c>
      <c r="AH46" s="551" cm="1">
        <f t="array" aca="1" ref="AH46" ca="1">IFERROR(IF(AND(НачЦ_ИнвП_Дата&lt;=AH$3,КИнвП_Дата&gt;AH$3),
             INDEX('Кальк-я'!$A$16:$Y$87,MATCH($A46,'Кальк-я'!$A$16:$A$87,0),MATCH("Сумма затрат, т.руб.",'Кальк-я'!$5:$5,0))/12,""),0)</f>
        <v>0</v>
      </c>
      <c r="AI46" s="551" cm="1">
        <f t="array" aca="1" ref="AI46" ca="1">IFERROR(IF(AND(НачЦ_ИнвП_Дата&lt;=AI$3,КИнвП_Дата&gt;AI$3),
             INDEX('Кальк-я'!$A$16:$Y$87,MATCH($A46,'Кальк-я'!$A$16:$A$87,0),MATCH("Сумма затрат, т.руб.",'Кальк-я'!$5:$5,0))/12,""),0)</f>
        <v>0</v>
      </c>
      <c r="AJ46" s="551" cm="1">
        <f t="array" aca="1" ref="AJ46" ca="1">IFERROR(IF(AND(НачЦ_ИнвП_Дата&lt;=AJ$3,КИнвП_Дата&gt;AJ$3),
             INDEX('Кальк-я'!$A$16:$Y$87,MATCH($A46,'Кальк-я'!$A$16:$A$87,0),MATCH("Сумма затрат, т.руб.",'Кальк-я'!$5:$5,0))/12,""),0)</f>
        <v>0</v>
      </c>
      <c r="AK46" s="551" cm="1">
        <f t="array" aca="1" ref="AK46" ca="1">IFERROR(IF(AND(НачЦ_ИнвП_Дата&lt;=AK$3,КИнвП_Дата&gt;AK$3),
             INDEX('Кальк-я'!$A$16:$Y$87,MATCH($A46,'Кальк-я'!$A$16:$A$87,0),MATCH("Сумма затрат, т.руб.",'Кальк-я'!$5:$5,0))/12,""),0)</f>
        <v>0</v>
      </c>
      <c r="AL46" s="551" cm="1">
        <f t="array" aca="1" ref="AL46" ca="1">IFERROR(IF(AND(НачЦ_ИнвП_Дата&lt;=AL$3,КИнвП_Дата&gt;AL$3),
             INDEX('Кальк-я'!$A$16:$Y$87,MATCH($A46,'Кальк-я'!$A$16:$A$87,0),MATCH("Сумма затрат, т.руб.",'Кальк-я'!$5:$5,0))/12,""),0)</f>
        <v>0</v>
      </c>
      <c r="AM46" s="551" cm="1">
        <f t="array" aca="1" ref="AM46" ca="1">IFERROR(IF(AND(НачЦ_ИнвП_Дата&lt;=AM$3,КИнвП_Дата&gt;AM$3),
             INDEX('Кальк-я'!$A$16:$Y$87,MATCH($A46,'Кальк-я'!$A$16:$A$87,0),MATCH("Сумма затрат, т.руб.",'Кальк-я'!$5:$5,0))/12,""),0)</f>
        <v>0</v>
      </c>
      <c r="AN46" s="552">
        <f t="shared" ca="1" si="1101"/>
        <v>0</v>
      </c>
      <c r="AO46" s="551" cm="1">
        <f t="array" aca="1" ref="AO46" ca="1">IFERROR(IF(AND(НачЦ_ИнвП_Дата&lt;=AO$3,КИнвП_Дата&gt;AO$3),
             INDEX('Кальк-я'!$A$16:$Y$87,MATCH($A46,'Кальк-я'!$A$16:$A$87,0),MATCH("Сумма затрат, т.руб.",'Кальк-я'!$5:$5,0))/12,""),0)</f>
        <v>0</v>
      </c>
      <c r="AP46" s="551" cm="1">
        <f t="array" aca="1" ref="AP46" ca="1">IFERROR(IF(AND(НачЦ_ИнвП_Дата&lt;=AP$3,КИнвП_Дата&gt;AP$3),
             INDEX('Кальк-я'!$A$16:$Y$87,MATCH($A46,'Кальк-я'!$A$16:$A$87,0),MATCH("Сумма затрат, т.руб.",'Кальк-я'!$5:$5,0))/12,""),0)</f>
        <v>0</v>
      </c>
      <c r="AQ46" s="551" cm="1">
        <f t="array" aca="1" ref="AQ46" ca="1">IFERROR(IF(AND(НачЦ_ИнвП_Дата&lt;=AQ$3,КИнвП_Дата&gt;AQ$3),
             INDEX('Кальк-я'!$A$16:$Y$87,MATCH($A46,'Кальк-я'!$A$16:$A$87,0),MATCH("Сумма затрат, т.руб.",'Кальк-я'!$5:$5,0))/12,""),0)</f>
        <v>0</v>
      </c>
      <c r="AR46" s="551" cm="1">
        <f t="array" aca="1" ref="AR46" ca="1">IFERROR(IF(AND(НачЦ_ИнвП_Дата&lt;=AR$3,КИнвП_Дата&gt;AR$3),
             INDEX('Кальк-я'!$A$16:$Y$87,MATCH($A46,'Кальк-я'!$A$16:$A$87,0),MATCH("Сумма затрат, т.руб.",'Кальк-я'!$5:$5,0))/12,""),0)</f>
        <v>0</v>
      </c>
      <c r="AS46" s="551" cm="1">
        <f t="array" aca="1" ref="AS46" ca="1">IFERROR(IF(AND(НачЦ_ИнвП_Дата&lt;=AS$3,КИнвП_Дата&gt;AS$3),
             INDEX('Кальк-я'!$A$16:$Y$87,MATCH($A46,'Кальк-я'!$A$16:$A$87,0),MATCH("Сумма затрат, т.руб.",'Кальк-я'!$5:$5,0))/12,""),0)</f>
        <v>0</v>
      </c>
      <c r="AT46" s="551" cm="1">
        <f t="array" aca="1" ref="AT46" ca="1">IFERROR(IF(AND(НачЦ_ИнвП_Дата&lt;=AT$3,КИнвП_Дата&gt;AT$3),
             INDEX('Кальк-я'!$A$16:$Y$87,MATCH($A46,'Кальк-я'!$A$16:$A$87,0),MATCH("Сумма затрат, т.руб.",'Кальк-я'!$5:$5,0))/12,""),0)</f>
        <v>0</v>
      </c>
      <c r="AU46" s="551" cm="1">
        <f t="array" aca="1" ref="AU46" ca="1">IFERROR(IF(AND(НачЦ_ИнвП_Дата&lt;=AU$3,КИнвП_Дата&gt;AU$3),
             INDEX('Кальк-я'!$A$16:$Y$87,MATCH($A46,'Кальк-я'!$A$16:$A$87,0),MATCH("Сумма затрат, т.руб.",'Кальк-я'!$5:$5,0))/12,""),0)</f>
        <v>0</v>
      </c>
      <c r="AV46" s="551" cm="1">
        <f t="array" aca="1" ref="AV46" ca="1">IFERROR(IF(AND(НачЦ_ИнвП_Дата&lt;=AV$3,КИнвП_Дата&gt;AV$3),
             INDEX('Кальк-я'!$A$16:$Y$87,MATCH($A46,'Кальк-я'!$A$16:$A$87,0),MATCH("Сумма затрат, т.руб.",'Кальк-я'!$5:$5,0))/12,""),0)</f>
        <v>0</v>
      </c>
      <c r="AW46" s="551" cm="1">
        <f t="array" aca="1" ref="AW46" ca="1">IFERROR(IF(AND(НачЦ_ИнвП_Дата&lt;=AW$3,КИнвП_Дата&gt;AW$3),
             INDEX('Кальк-я'!$A$16:$Y$87,MATCH($A46,'Кальк-я'!$A$16:$A$87,0),MATCH("Сумма затрат, т.руб.",'Кальк-я'!$5:$5,0))/12,""),0)</f>
        <v>0</v>
      </c>
      <c r="AX46" s="551" cm="1">
        <f t="array" aca="1" ref="AX46" ca="1">IFERROR(IF(AND(НачЦ_ИнвП_Дата&lt;=AX$3,КИнвП_Дата&gt;AX$3),
             INDEX('Кальк-я'!$A$16:$Y$87,MATCH($A46,'Кальк-я'!$A$16:$A$87,0),MATCH("Сумма затрат, т.руб.",'Кальк-я'!$5:$5,0))/12,""),0)</f>
        <v>0</v>
      </c>
      <c r="AY46" s="551" cm="1">
        <f t="array" aca="1" ref="AY46" ca="1">IFERROR(IF(AND(НачЦ_ИнвП_Дата&lt;=AY$3,КИнвП_Дата&gt;AY$3),
             INDEX('Кальк-я'!$A$16:$Y$87,MATCH($A46,'Кальк-я'!$A$16:$A$87,0),MATCH("Сумма затрат, т.руб.",'Кальк-я'!$5:$5,0))/12,""),0)</f>
        <v>0</v>
      </c>
      <c r="AZ46" s="551" cm="1">
        <f t="array" aca="1" ref="AZ46" ca="1">IFERROR(IF(AND(НачЦ_ИнвП_Дата&lt;=AZ$3,КИнвП_Дата&gt;AZ$3),
             INDEX('Кальк-я'!$A$16:$Y$87,MATCH($A46,'Кальк-я'!$A$16:$A$87,0),MATCH("Сумма затрат, т.руб.",'Кальк-я'!$5:$5,0))/12,""),0)</f>
        <v>0</v>
      </c>
      <c r="BA46" s="552">
        <f t="shared" ca="1" si="1103"/>
        <v>0</v>
      </c>
      <c r="BB46" s="551" cm="1">
        <f t="array" aca="1" ref="BB46" ca="1">IFERROR(IF(AND(НачЦ_ИнвП_Дата&lt;=BB$3,КИнвП_Дата&gt;BB$3),
             INDEX('Кальк-я'!$A$16:$Y$87,MATCH($A46,'Кальк-я'!$A$16:$A$87,0),MATCH("Сумма затрат, т.руб.",'Кальк-я'!$5:$5,0))/12,""),0)</f>
        <v>0</v>
      </c>
      <c r="BC46" s="551" cm="1">
        <f t="array" aca="1" ref="BC46" ca="1">IFERROR(IF(AND(НачЦ_ИнвП_Дата&lt;=BC$3,КИнвП_Дата&gt;BC$3),
             INDEX('Кальк-я'!$A$16:$Y$87,MATCH($A46,'Кальк-я'!$A$16:$A$87,0),MATCH("Сумма затрат, т.руб.",'Кальк-я'!$5:$5,0))/12,""),0)</f>
        <v>0</v>
      </c>
      <c r="BD46" s="551" cm="1">
        <f t="array" aca="1" ref="BD46" ca="1">IFERROR(IF(AND(НачЦ_ИнвП_Дата&lt;=BD$3,КИнвП_Дата&gt;BD$3),
             INDEX('Кальк-я'!$A$16:$Y$87,MATCH($A46,'Кальк-я'!$A$16:$A$87,0),MATCH("Сумма затрат, т.руб.",'Кальк-я'!$5:$5,0))/12,""),0)</f>
        <v>0</v>
      </c>
      <c r="BE46" s="551" cm="1">
        <f t="array" aca="1" ref="BE46" ca="1">IFERROR(IF(AND(НачЦ_ИнвП_Дата&lt;=BE$3,КИнвП_Дата&gt;BE$3),
             INDEX('Кальк-я'!$A$16:$Y$87,MATCH($A46,'Кальк-я'!$A$16:$A$87,0),MATCH("Сумма затрат, т.руб.",'Кальк-я'!$5:$5,0))/12,""),0)</f>
        <v>0</v>
      </c>
      <c r="BF46" s="551" cm="1">
        <f t="array" aca="1" ref="BF46" ca="1">IFERROR(IF(AND(НачЦ_ИнвП_Дата&lt;=BF$3,КИнвП_Дата&gt;BF$3),
             INDEX('Кальк-я'!$A$16:$Y$87,MATCH($A46,'Кальк-я'!$A$16:$A$87,0),MATCH("Сумма затрат, т.руб.",'Кальк-я'!$5:$5,0))/12,""),0)</f>
        <v>0</v>
      </c>
      <c r="BG46" s="551" cm="1">
        <f t="array" aca="1" ref="BG46" ca="1">IFERROR(IF(AND(НачЦ_ИнвП_Дата&lt;=BG$3,КИнвП_Дата&gt;BG$3),
             INDEX('Кальк-я'!$A$16:$Y$87,MATCH($A46,'Кальк-я'!$A$16:$A$87,0),MATCH("Сумма затрат, т.руб.",'Кальк-я'!$5:$5,0))/12,""),0)</f>
        <v>0</v>
      </c>
      <c r="BH46" s="551" cm="1">
        <f t="array" aca="1" ref="BH46" ca="1">IFERROR(IF(AND(НачЦ_ИнвП_Дата&lt;=BH$3,КИнвП_Дата&gt;BH$3),
             INDEX('Кальк-я'!$A$16:$Y$87,MATCH($A46,'Кальк-я'!$A$16:$A$87,0),MATCH("Сумма затрат, т.руб.",'Кальк-я'!$5:$5,0))/12,""),0)</f>
        <v>0</v>
      </c>
      <c r="BI46" s="551" cm="1">
        <f t="array" aca="1" ref="BI46" ca="1">IFERROR(IF(AND(НачЦ_ИнвП_Дата&lt;=BI$3,КИнвП_Дата&gt;BI$3),
             INDEX('Кальк-я'!$A$16:$Y$87,MATCH($A46,'Кальк-я'!$A$16:$A$87,0),MATCH("Сумма затрат, т.руб.",'Кальк-я'!$5:$5,0))/12,""),0)</f>
        <v>0</v>
      </c>
      <c r="BJ46" s="551" cm="1">
        <f t="array" aca="1" ref="BJ46" ca="1">IFERROR(IF(AND(НачЦ_ИнвП_Дата&lt;=BJ$3,КИнвП_Дата&gt;BJ$3),
             INDEX('Кальк-я'!$A$16:$Y$87,MATCH($A46,'Кальк-я'!$A$16:$A$87,0),MATCH("Сумма затрат, т.руб.",'Кальк-я'!$5:$5,0))/12,""),0)</f>
        <v>0</v>
      </c>
      <c r="BK46" s="551" cm="1">
        <f t="array" aca="1" ref="BK46" ca="1">IFERROR(IF(AND(НачЦ_ИнвП_Дата&lt;=BK$3,КИнвП_Дата&gt;BK$3),
             INDEX('Кальк-я'!$A$16:$Y$87,MATCH($A46,'Кальк-я'!$A$16:$A$87,0),MATCH("Сумма затрат, т.руб.",'Кальк-я'!$5:$5,0))/12,""),0)</f>
        <v>0</v>
      </c>
      <c r="BL46" s="551" cm="1">
        <f t="array" aca="1" ref="BL46" ca="1">IFERROR(IF(AND(НачЦ_ИнвП_Дата&lt;=BL$3,КИнвП_Дата&gt;BL$3),
             INDEX('Кальк-я'!$A$16:$Y$87,MATCH($A46,'Кальк-я'!$A$16:$A$87,0),MATCH("Сумма затрат, т.руб.",'Кальк-я'!$5:$5,0))/12,""),0)</f>
        <v>0</v>
      </c>
      <c r="BM46" s="551" cm="1">
        <f t="array" aca="1" ref="BM46" ca="1">IFERROR(IF(AND(НачЦ_ИнвП_Дата&lt;=BM$3,КИнвП_Дата&gt;BM$3),
             INDEX('Кальк-я'!$A$16:$Y$87,MATCH($A46,'Кальк-я'!$A$16:$A$87,0),MATCH("Сумма затрат, т.руб.",'Кальк-я'!$5:$5,0))/12,""),0)</f>
        <v>0</v>
      </c>
      <c r="BN46" s="552">
        <f t="shared" ca="1" si="1391"/>
        <v>0</v>
      </c>
      <c r="BO46" s="551" cm="1">
        <f t="array" aca="1" ref="BO46" ca="1">IFERROR(IF(AND(НачЦ_ИнвП_Дата&lt;=BO$3,КИнвП_Дата&gt;BO$3),
             INDEX('Кальк-я'!$A$16:$Y$87,MATCH($A46,'Кальк-я'!$A$16:$A$87,0),MATCH("Сумма затрат, т.руб.",'Кальк-я'!$5:$5,0))/12,""),0)</f>
        <v>0</v>
      </c>
      <c r="BP46" s="551" cm="1">
        <f t="array" aca="1" ref="BP46" ca="1">IFERROR(IF(AND(НачЦ_ИнвП_Дата&lt;=BP$3,КИнвП_Дата&gt;BP$3),
             INDEX('Кальк-я'!$A$16:$Y$87,MATCH($A46,'Кальк-я'!$A$16:$A$87,0),MATCH("Сумма затрат, т.руб.",'Кальк-я'!$5:$5,0))/12,""),0)</f>
        <v>0</v>
      </c>
      <c r="BQ46" s="551" cm="1">
        <f t="array" aca="1" ref="BQ46" ca="1">IFERROR(IF(AND(НачЦ_ИнвП_Дата&lt;=BQ$3,КИнвП_Дата&gt;BQ$3),
             INDEX('Кальк-я'!$A$16:$Y$87,MATCH($A46,'Кальк-я'!$A$16:$A$87,0),MATCH("Сумма затрат, т.руб.",'Кальк-я'!$5:$5,0))/12,""),0)</f>
        <v>0</v>
      </c>
      <c r="BR46" s="551" cm="1">
        <f t="array" aca="1" ref="BR46" ca="1">IFERROR(IF(AND(НачЦ_ИнвП_Дата&lt;=BR$3,КИнвП_Дата&gt;BR$3),
             INDEX('Кальк-я'!$A$16:$Y$87,MATCH($A46,'Кальк-я'!$A$16:$A$87,0),MATCH("Сумма затрат, т.руб.",'Кальк-я'!$5:$5,0))/12,""),0)</f>
        <v>0</v>
      </c>
      <c r="BS46" s="551" cm="1">
        <f t="array" aca="1" ref="BS46" ca="1">IFERROR(IF(AND(НачЦ_ИнвП_Дата&lt;=BS$3,КИнвП_Дата&gt;BS$3),
             INDEX('Кальк-я'!$A$16:$Y$87,MATCH($A46,'Кальк-я'!$A$16:$A$87,0),MATCH("Сумма затрат, т.руб.",'Кальк-я'!$5:$5,0))/12,""),0)</f>
        <v>0</v>
      </c>
      <c r="BT46" s="551" cm="1">
        <f t="array" aca="1" ref="BT46" ca="1">IFERROR(IF(AND(НачЦ_ИнвП_Дата&lt;=BT$3,КИнвП_Дата&gt;BT$3),
             INDEX('Кальк-я'!$A$16:$Y$87,MATCH($A46,'Кальк-я'!$A$16:$A$87,0),MATCH("Сумма затрат, т.руб.",'Кальк-я'!$5:$5,0))/12,""),0)</f>
        <v>0</v>
      </c>
      <c r="BU46" s="551" cm="1">
        <f t="array" aca="1" ref="BU46" ca="1">IFERROR(IF(AND(НачЦ_ИнвП_Дата&lt;=BU$3,КИнвП_Дата&gt;BU$3),
             INDEX('Кальк-я'!$A$16:$Y$87,MATCH($A46,'Кальк-я'!$A$16:$A$87,0),MATCH("Сумма затрат, т.руб.",'Кальк-я'!$5:$5,0))/12,""),0)</f>
        <v>0</v>
      </c>
      <c r="BV46" s="551" cm="1">
        <f t="array" aca="1" ref="BV46" ca="1">IFERROR(IF(AND(НачЦ_ИнвП_Дата&lt;=BV$3,КИнвП_Дата&gt;BV$3),
             INDEX('Кальк-я'!$A$16:$Y$87,MATCH($A46,'Кальк-я'!$A$16:$A$87,0),MATCH("Сумма затрат, т.руб.",'Кальк-я'!$5:$5,0))/12,""),0)</f>
        <v>0</v>
      </c>
      <c r="BW46" s="551" cm="1">
        <f t="array" aca="1" ref="BW46" ca="1">IFERROR(IF(AND(НачЦ_ИнвП_Дата&lt;=BW$3,КИнвП_Дата&gt;BW$3),
             INDEX('Кальк-я'!$A$16:$Y$87,MATCH($A46,'Кальк-я'!$A$16:$A$87,0),MATCH("Сумма затрат, т.руб.",'Кальк-я'!$5:$5,0))/12,""),0)</f>
        <v>0</v>
      </c>
      <c r="BX46" s="551" cm="1">
        <f t="array" aca="1" ref="BX46" ca="1">IFERROR(IF(AND(НачЦ_ИнвП_Дата&lt;=BX$3,КИнвП_Дата&gt;BX$3),
             INDEX('Кальк-я'!$A$16:$Y$87,MATCH($A46,'Кальк-я'!$A$16:$A$87,0),MATCH("Сумма затрат, т.руб.",'Кальк-я'!$5:$5,0))/12,""),0)</f>
        <v>0</v>
      </c>
      <c r="BY46" s="551" cm="1">
        <f t="array" aca="1" ref="BY46" ca="1">IFERROR(IF(AND(НачЦ_ИнвП_Дата&lt;=BY$3,КИнвП_Дата&gt;BY$3),
             INDEX('Кальк-я'!$A$16:$Y$87,MATCH($A46,'Кальк-я'!$A$16:$A$87,0),MATCH("Сумма затрат, т.руб.",'Кальк-я'!$5:$5,0))/12,""),0)</f>
        <v>0</v>
      </c>
      <c r="BZ46" s="551" cm="1">
        <f t="array" aca="1" ref="BZ46" ca="1">IFERROR(IF(AND(НачЦ_ИнвП_Дата&lt;=BZ$3,КИнвП_Дата&gt;BZ$3),
             INDEX('Кальк-я'!$A$16:$Y$87,MATCH($A46,'Кальк-я'!$A$16:$A$87,0),MATCH("Сумма затрат, т.руб.",'Кальк-я'!$5:$5,0))/12,""),0)</f>
        <v>0</v>
      </c>
      <c r="CA46" s="552">
        <f t="shared" ca="1" si="1393"/>
        <v>0</v>
      </c>
      <c r="CB46" s="551" cm="1">
        <f t="array" aca="1" ref="CB46" ca="1">IFERROR(IF(AND(НачЦ_ИнвП_Дата&lt;=CB$3,КИнвП_Дата&gt;CB$3),
             INDEX('Кальк-я'!$A$16:$Y$87,MATCH($A46,'Кальк-я'!$A$16:$A$87,0),MATCH("Сумма затрат, т.руб.",'Кальк-я'!$5:$5,0))/12,""),0)</f>
        <v>0</v>
      </c>
      <c r="CC46" s="551" cm="1">
        <f t="array" aca="1" ref="CC46" ca="1">IFERROR(IF(AND(НачЦ_ИнвП_Дата&lt;=CC$3,КИнвП_Дата&gt;CC$3),
             INDEX('Кальк-я'!$A$16:$Y$87,MATCH($A46,'Кальк-я'!$A$16:$A$87,0),MATCH("Сумма затрат, т.руб.",'Кальк-я'!$5:$5,0))/12,""),0)</f>
        <v>0</v>
      </c>
      <c r="CD46" s="551" cm="1">
        <f t="array" aca="1" ref="CD46" ca="1">IFERROR(IF(AND(НачЦ_ИнвП_Дата&lt;=CD$3,КИнвП_Дата&gt;CD$3),
             INDEX('Кальк-я'!$A$16:$Y$87,MATCH($A46,'Кальк-я'!$A$16:$A$87,0),MATCH("Сумма затрат, т.руб.",'Кальк-я'!$5:$5,0))/12,""),0)</f>
        <v>0</v>
      </c>
      <c r="CE46" s="551" cm="1">
        <f t="array" aca="1" ref="CE46" ca="1">IFERROR(IF(AND(НачЦ_ИнвП_Дата&lt;=CE$3,КИнвП_Дата&gt;CE$3),
             INDEX('Кальк-я'!$A$16:$Y$87,MATCH($A46,'Кальк-я'!$A$16:$A$87,0),MATCH("Сумма затрат, т.руб.",'Кальк-я'!$5:$5,0))/12,""),0)</f>
        <v>0</v>
      </c>
      <c r="CF46" s="551" cm="1">
        <f t="array" aca="1" ref="CF46" ca="1">IFERROR(IF(AND(НачЦ_ИнвП_Дата&lt;=CF$3,КИнвП_Дата&gt;CF$3),
             INDEX('Кальк-я'!$A$16:$Y$87,MATCH($A46,'Кальк-я'!$A$16:$A$87,0),MATCH("Сумма затрат, т.руб.",'Кальк-я'!$5:$5,0))/12,""),0)</f>
        <v>0</v>
      </c>
      <c r="CG46" s="551" cm="1">
        <f t="array" aca="1" ref="CG46" ca="1">IFERROR(IF(AND(НачЦ_ИнвП_Дата&lt;=CG$3,КИнвП_Дата&gt;CG$3),
             INDEX('Кальк-я'!$A$16:$Y$87,MATCH($A46,'Кальк-я'!$A$16:$A$87,0),MATCH("Сумма затрат, т.руб.",'Кальк-я'!$5:$5,0))/12,""),0)</f>
        <v>0</v>
      </c>
      <c r="CH46" s="551" cm="1">
        <f t="array" aca="1" ref="CH46" ca="1">IFERROR(IF(AND(НачЦ_ИнвП_Дата&lt;=CH$3,КИнвП_Дата&gt;CH$3),
             INDEX('Кальк-я'!$A$16:$Y$87,MATCH($A46,'Кальк-я'!$A$16:$A$87,0),MATCH("Сумма затрат, т.руб.",'Кальк-я'!$5:$5,0))/12,""),0)</f>
        <v>0</v>
      </c>
      <c r="CI46" s="551" cm="1">
        <f t="array" aca="1" ref="CI46" ca="1">IFERROR(IF(AND(НачЦ_ИнвП_Дата&lt;=CI$3,КИнвП_Дата&gt;CI$3),
             INDEX('Кальк-я'!$A$16:$Y$87,MATCH($A46,'Кальк-я'!$A$16:$A$87,0),MATCH("Сумма затрат, т.руб.",'Кальк-я'!$5:$5,0))/12,""),0)</f>
        <v>0</v>
      </c>
      <c r="CJ46" s="551" cm="1">
        <f t="array" aca="1" ref="CJ46" ca="1">IFERROR(IF(AND(НачЦ_ИнвП_Дата&lt;=CJ$3,КИнвП_Дата&gt;CJ$3),
             INDEX('Кальк-я'!$A$16:$Y$87,MATCH($A46,'Кальк-я'!$A$16:$A$87,0),MATCH("Сумма затрат, т.руб.",'Кальк-я'!$5:$5,0))/12,""),0)</f>
        <v>0</v>
      </c>
      <c r="CK46" s="551" cm="1">
        <f t="array" aca="1" ref="CK46" ca="1">IFERROR(IF(AND(НачЦ_ИнвП_Дата&lt;=CK$3,КИнвП_Дата&gt;CK$3),
             INDEX('Кальк-я'!$A$16:$Y$87,MATCH($A46,'Кальк-я'!$A$16:$A$87,0),MATCH("Сумма затрат, т.руб.",'Кальк-я'!$5:$5,0))/12,""),0)</f>
        <v>0</v>
      </c>
      <c r="CL46" s="551" cm="1">
        <f t="array" aca="1" ref="CL46" ca="1">IFERROR(IF(AND(НачЦ_ИнвП_Дата&lt;=CL$3,КИнвП_Дата&gt;CL$3),
             INDEX('Кальк-я'!$A$16:$Y$87,MATCH($A46,'Кальк-я'!$A$16:$A$87,0),MATCH("Сумма затрат, т.руб.",'Кальк-я'!$5:$5,0))/12,""),0)</f>
        <v>0</v>
      </c>
      <c r="CM46" s="551" cm="1">
        <f t="array" aca="1" ref="CM46" ca="1">IFERROR(IF(AND(НачЦ_ИнвП_Дата&lt;=CM$3,КИнвП_Дата&gt;CM$3),
             INDEX('Кальк-я'!$A$16:$Y$87,MATCH($A46,'Кальк-я'!$A$16:$A$87,0),MATCH("Сумма затрат, т.руб.",'Кальк-я'!$5:$5,0))/12,""),0)</f>
        <v>0</v>
      </c>
      <c r="CN46" s="552">
        <f t="shared" ca="1" si="1395"/>
        <v>0</v>
      </c>
      <c r="CO46" s="551" cm="1">
        <f t="array" aca="1" ref="CO46" ca="1">IFERROR(IF(AND(НачЦ_ИнвП_Дата&lt;=CO$3,КИнвП_Дата&gt;CO$3),
             INDEX('Кальк-я'!$A$16:$Y$87,MATCH($A46,'Кальк-я'!$A$16:$A$87,0),MATCH("Сумма затрат, т.руб.",'Кальк-я'!$5:$5,0))/12,""),0)</f>
        <v>0</v>
      </c>
      <c r="CP46" s="551" cm="1">
        <f t="array" aca="1" ref="CP46" ca="1">IFERROR(IF(AND(НачЦ_ИнвП_Дата&lt;=CP$3,КИнвП_Дата&gt;CP$3),
             INDEX('Кальк-я'!$A$16:$Y$87,MATCH($A46,'Кальк-я'!$A$16:$A$87,0),MATCH("Сумма затрат, т.руб.",'Кальк-я'!$5:$5,0))/12,""),0)</f>
        <v>0</v>
      </c>
      <c r="CQ46" s="551" cm="1">
        <f t="array" aca="1" ref="CQ46" ca="1">IFERROR(IF(AND(НачЦ_ИнвП_Дата&lt;=CQ$3,КИнвП_Дата&gt;CQ$3),
             INDEX('Кальк-я'!$A$16:$Y$87,MATCH($A46,'Кальк-я'!$A$16:$A$87,0),MATCH("Сумма затрат, т.руб.",'Кальк-я'!$5:$5,0))/12,""),0)</f>
        <v>0</v>
      </c>
      <c r="CR46" s="551" cm="1">
        <f t="array" aca="1" ref="CR46" ca="1">IFERROR(IF(AND(НачЦ_ИнвП_Дата&lt;=CR$3,КИнвП_Дата&gt;CR$3),
             INDEX('Кальк-я'!$A$16:$Y$87,MATCH($A46,'Кальк-я'!$A$16:$A$87,0),MATCH("Сумма затрат, т.руб.",'Кальк-я'!$5:$5,0))/12,""),0)</f>
        <v>0</v>
      </c>
      <c r="CS46" s="551" cm="1">
        <f t="array" aca="1" ref="CS46" ca="1">IFERROR(IF(AND(НачЦ_ИнвП_Дата&lt;=CS$3,КИнвП_Дата&gt;CS$3),
             INDEX('Кальк-я'!$A$16:$Y$87,MATCH($A46,'Кальк-я'!$A$16:$A$87,0),MATCH("Сумма затрат, т.руб.",'Кальк-я'!$5:$5,0))/12,""),0)</f>
        <v>0</v>
      </c>
      <c r="CT46" s="551" cm="1">
        <f t="array" aca="1" ref="CT46" ca="1">IFERROR(IF(AND(НачЦ_ИнвП_Дата&lt;=CT$3,КИнвП_Дата&gt;CT$3),
             INDEX('Кальк-я'!$A$16:$Y$87,MATCH($A46,'Кальк-я'!$A$16:$A$87,0),MATCH("Сумма затрат, т.руб.",'Кальк-я'!$5:$5,0))/12,""),0)</f>
        <v>0</v>
      </c>
      <c r="CU46" s="551" cm="1">
        <f t="array" aca="1" ref="CU46" ca="1">IFERROR(IF(AND(НачЦ_ИнвП_Дата&lt;=CU$3,КИнвП_Дата&gt;CU$3),
             INDEX('Кальк-я'!$A$16:$Y$87,MATCH($A46,'Кальк-я'!$A$16:$A$87,0),MATCH("Сумма затрат, т.руб.",'Кальк-я'!$5:$5,0))/12,""),0)</f>
        <v>0</v>
      </c>
      <c r="CV46" s="551" cm="1">
        <f t="array" aca="1" ref="CV46" ca="1">IFERROR(IF(AND(НачЦ_ИнвП_Дата&lt;=CV$3,КИнвП_Дата&gt;CV$3),
             INDEX('Кальк-я'!$A$16:$Y$87,MATCH($A46,'Кальк-я'!$A$16:$A$87,0),MATCH("Сумма затрат, т.руб.",'Кальк-я'!$5:$5,0))/12,""),0)</f>
        <v>0</v>
      </c>
      <c r="CW46" s="551" cm="1">
        <f t="array" aca="1" ref="CW46" ca="1">IFERROR(IF(AND(НачЦ_ИнвП_Дата&lt;=CW$3,КИнвП_Дата&gt;CW$3),
             INDEX('Кальк-я'!$A$16:$Y$87,MATCH($A46,'Кальк-я'!$A$16:$A$87,0),MATCH("Сумма затрат, т.руб.",'Кальк-я'!$5:$5,0))/12,""),0)</f>
        <v>0</v>
      </c>
      <c r="CX46" s="551" cm="1">
        <f t="array" aca="1" ref="CX46" ca="1">IFERROR(IF(AND(НачЦ_ИнвП_Дата&lt;=CX$3,КИнвП_Дата&gt;CX$3),
             INDEX('Кальк-я'!$A$16:$Y$87,MATCH($A46,'Кальк-я'!$A$16:$A$87,0),MATCH("Сумма затрат, т.руб.",'Кальк-я'!$5:$5,0))/12,""),0)</f>
        <v>0</v>
      </c>
      <c r="CY46" s="551" cm="1">
        <f t="array" aca="1" ref="CY46" ca="1">IFERROR(IF(AND(НачЦ_ИнвП_Дата&lt;=CY$3,КИнвП_Дата&gt;CY$3),
             INDEX('Кальк-я'!$A$16:$Y$87,MATCH($A46,'Кальк-я'!$A$16:$A$87,0),MATCH("Сумма затрат, т.руб.",'Кальк-я'!$5:$5,0))/12,""),0)</f>
        <v>0</v>
      </c>
      <c r="CZ46" s="551" cm="1">
        <f t="array" aca="1" ref="CZ46" ca="1">IFERROR(IF(AND(НачЦ_ИнвП_Дата&lt;=CZ$3,КИнвП_Дата&gt;CZ$3),
             INDEX('Кальк-я'!$A$16:$Y$87,MATCH($A46,'Кальк-я'!$A$16:$A$87,0),MATCH("Сумма затрат, т.руб.",'Кальк-я'!$5:$5,0))/12,""),0)</f>
        <v>0</v>
      </c>
      <c r="DA46" s="552">
        <f t="shared" ca="1" si="1397"/>
        <v>0</v>
      </c>
      <c r="DB46" s="551" cm="1">
        <f t="array" aca="1" ref="DB46" ca="1">IFERROR(IF(AND(НачЦ_ИнвП_Дата&lt;=DB$3,КИнвП_Дата&gt;DB$3),
             INDEX('Кальк-я'!$A$16:$Y$87,MATCH($A46,'Кальк-я'!$A$16:$A$87,0),MATCH("Сумма затрат, т.руб.",'Кальк-я'!$5:$5,0))/12,""),0)</f>
        <v>0</v>
      </c>
      <c r="DC46" s="551" cm="1">
        <f t="array" aca="1" ref="DC46" ca="1">IFERROR(IF(AND(НачЦ_ИнвП_Дата&lt;=DC$3,КИнвП_Дата&gt;DC$3),
             INDEX('Кальк-я'!$A$16:$Y$87,MATCH($A46,'Кальк-я'!$A$16:$A$87,0),MATCH("Сумма затрат, т.руб.",'Кальк-я'!$5:$5,0))/12,""),0)</f>
        <v>0</v>
      </c>
      <c r="DD46" s="551" cm="1">
        <f t="array" aca="1" ref="DD46" ca="1">IFERROR(IF(AND(НачЦ_ИнвП_Дата&lt;=DD$3,КИнвП_Дата&gt;DD$3),
             INDEX('Кальк-я'!$A$16:$Y$87,MATCH($A46,'Кальк-я'!$A$16:$A$87,0),MATCH("Сумма затрат, т.руб.",'Кальк-я'!$5:$5,0))/12,""),0)</f>
        <v>0</v>
      </c>
      <c r="DE46" s="551" cm="1">
        <f t="array" aca="1" ref="DE46" ca="1">IFERROR(IF(AND(НачЦ_ИнвП_Дата&lt;=DE$3,КИнвП_Дата&gt;DE$3),
             INDEX('Кальк-я'!$A$16:$Y$87,MATCH($A46,'Кальк-я'!$A$16:$A$87,0),MATCH("Сумма затрат, т.руб.",'Кальк-я'!$5:$5,0))/12,""),0)</f>
        <v>0</v>
      </c>
      <c r="DF46" s="551" cm="1">
        <f t="array" aca="1" ref="DF46" ca="1">IFERROR(IF(AND(НачЦ_ИнвП_Дата&lt;=DF$3,КИнвП_Дата&gt;DF$3),
             INDEX('Кальк-я'!$A$16:$Y$87,MATCH($A46,'Кальк-я'!$A$16:$A$87,0),MATCH("Сумма затрат, т.руб.",'Кальк-я'!$5:$5,0))/12,""),0)</f>
        <v>0</v>
      </c>
      <c r="DG46" s="551" cm="1">
        <f t="array" aca="1" ref="DG46" ca="1">IFERROR(IF(AND(НачЦ_ИнвП_Дата&lt;=DG$3,КИнвП_Дата&gt;DG$3),
             INDEX('Кальк-я'!$A$16:$Y$87,MATCH($A46,'Кальк-я'!$A$16:$A$87,0),MATCH("Сумма затрат, т.руб.",'Кальк-я'!$5:$5,0))/12,""),0)</f>
        <v>0</v>
      </c>
      <c r="DH46" s="551" cm="1">
        <f t="array" aca="1" ref="DH46" ca="1">IFERROR(IF(AND(НачЦ_ИнвП_Дата&lt;=DH$3,КИнвП_Дата&gt;DH$3),
             INDEX('Кальк-я'!$A$16:$Y$87,MATCH($A46,'Кальк-я'!$A$16:$A$87,0),MATCH("Сумма затрат, т.руб.",'Кальк-я'!$5:$5,0))/12,""),0)</f>
        <v>0</v>
      </c>
      <c r="DI46" s="551" cm="1">
        <f t="array" aca="1" ref="DI46" ca="1">IFERROR(IF(AND(НачЦ_ИнвП_Дата&lt;=DI$3,КИнвП_Дата&gt;DI$3),
             INDEX('Кальк-я'!$A$16:$Y$87,MATCH($A46,'Кальк-я'!$A$16:$A$87,0),MATCH("Сумма затрат, т.руб.",'Кальк-я'!$5:$5,0))/12,""),0)</f>
        <v>0</v>
      </c>
      <c r="DJ46" s="551" cm="1">
        <f t="array" aca="1" ref="DJ46" ca="1">IFERROR(IF(AND(НачЦ_ИнвП_Дата&lt;=DJ$3,КИнвП_Дата&gt;DJ$3),
             INDEX('Кальк-я'!$A$16:$Y$87,MATCH($A46,'Кальк-я'!$A$16:$A$87,0),MATCH("Сумма затрат, т.руб.",'Кальк-я'!$5:$5,0))/12,""),0)</f>
        <v>0</v>
      </c>
      <c r="DK46" s="551" cm="1">
        <f t="array" aca="1" ref="DK46" ca="1">IFERROR(IF(AND(НачЦ_ИнвП_Дата&lt;=DK$3,КИнвП_Дата&gt;DK$3),
             INDEX('Кальк-я'!$A$16:$Y$87,MATCH($A46,'Кальк-я'!$A$16:$A$87,0),MATCH("Сумма затрат, т.руб.",'Кальк-я'!$5:$5,0))/12,""),0)</f>
        <v>0</v>
      </c>
      <c r="DL46" s="551" cm="1">
        <f t="array" aca="1" ref="DL46" ca="1">IFERROR(IF(AND(НачЦ_ИнвП_Дата&lt;=DL$3,КИнвП_Дата&gt;DL$3),
             INDEX('Кальк-я'!$A$16:$Y$87,MATCH($A46,'Кальк-я'!$A$16:$A$87,0),MATCH("Сумма затрат, т.руб.",'Кальк-я'!$5:$5,0))/12,""),0)</f>
        <v>0</v>
      </c>
      <c r="DM46" s="551" cm="1">
        <f t="array" aca="1" ref="DM46" ca="1">IFERROR(IF(AND(НачЦ_ИнвП_Дата&lt;=DM$3,КИнвП_Дата&gt;DM$3),
             INDEX('Кальк-я'!$A$16:$Y$87,MATCH($A46,'Кальк-я'!$A$16:$A$87,0),MATCH("Сумма затрат, т.руб.",'Кальк-я'!$5:$5,0))/12,""),0)</f>
        <v>0</v>
      </c>
      <c r="DN46" s="552">
        <f t="shared" ca="1" si="1399"/>
        <v>0</v>
      </c>
      <c r="DO46" s="551" cm="1">
        <f t="array" aca="1" ref="DO46" ca="1">IFERROR(IF(AND(НачЦ_ИнвП_Дата&lt;=DO$3,КИнвП_Дата&gt;DO$3),
             INDEX('Кальк-я'!$A$16:$Y$87,MATCH($A46,'Кальк-я'!$A$16:$A$87,0),MATCH("Сумма затрат, т.руб.",'Кальк-я'!$5:$5,0))/12,""),0)</f>
        <v>0</v>
      </c>
      <c r="DP46" s="551" cm="1">
        <f t="array" aca="1" ref="DP46" ca="1">IFERROR(IF(AND(НачЦ_ИнвП_Дата&lt;=DP$3,КИнвП_Дата&gt;DP$3),
             INDEX('Кальк-я'!$A$16:$Y$87,MATCH($A46,'Кальк-я'!$A$16:$A$87,0),MATCH("Сумма затрат, т.руб.",'Кальк-я'!$5:$5,0))/12,""),0)</f>
        <v>0</v>
      </c>
      <c r="DQ46" s="551" cm="1">
        <f t="array" aca="1" ref="DQ46" ca="1">IFERROR(IF(AND(НачЦ_ИнвП_Дата&lt;=DQ$3,КИнвП_Дата&gt;DQ$3),
             INDEX('Кальк-я'!$A$16:$Y$87,MATCH($A46,'Кальк-я'!$A$16:$A$87,0),MATCH("Сумма затрат, т.руб.",'Кальк-я'!$5:$5,0))/12,""),0)</f>
        <v>0</v>
      </c>
      <c r="DR46" s="551" cm="1">
        <f t="array" aca="1" ref="DR46" ca="1">IFERROR(IF(AND(НачЦ_ИнвП_Дата&lt;=DR$3,КИнвП_Дата&gt;DR$3),
             INDEX('Кальк-я'!$A$16:$Y$87,MATCH($A46,'Кальк-я'!$A$16:$A$87,0),MATCH("Сумма затрат, т.руб.",'Кальк-я'!$5:$5,0))/12,""),0)</f>
        <v>0</v>
      </c>
      <c r="DS46" s="551" cm="1">
        <f t="array" aca="1" ref="DS46" ca="1">IFERROR(IF(AND(НачЦ_ИнвП_Дата&lt;=DS$3,КИнвП_Дата&gt;DS$3),
             INDEX('Кальк-я'!$A$16:$Y$87,MATCH($A46,'Кальк-я'!$A$16:$A$87,0),MATCH("Сумма затрат, т.руб.",'Кальк-я'!$5:$5,0))/12,""),0)</f>
        <v>0</v>
      </c>
      <c r="DT46" s="551" cm="1">
        <f t="array" aca="1" ref="DT46" ca="1">IFERROR(IF(AND(НачЦ_ИнвП_Дата&lt;=DT$3,КИнвП_Дата&gt;DT$3),
             INDEX('Кальк-я'!$A$16:$Y$87,MATCH($A46,'Кальк-я'!$A$16:$A$87,0),MATCH("Сумма затрат, т.руб.",'Кальк-я'!$5:$5,0))/12,""),0)</f>
        <v>0</v>
      </c>
      <c r="DU46" s="551" cm="1">
        <f t="array" aca="1" ref="DU46" ca="1">IFERROR(IF(AND(НачЦ_ИнвП_Дата&lt;=DU$3,КИнвП_Дата&gt;DU$3),
             INDEX('Кальк-я'!$A$16:$Y$87,MATCH($A46,'Кальк-я'!$A$16:$A$87,0),MATCH("Сумма затрат, т.руб.",'Кальк-я'!$5:$5,0))/12,""),0)</f>
        <v>0</v>
      </c>
      <c r="DV46" s="551" cm="1">
        <f t="array" aca="1" ref="DV46" ca="1">IFERROR(IF(AND(НачЦ_ИнвП_Дата&lt;=DV$3,КИнвП_Дата&gt;DV$3),
             INDEX('Кальк-я'!$A$16:$Y$87,MATCH($A46,'Кальк-я'!$A$16:$A$87,0),MATCH("Сумма затрат, т.руб.",'Кальк-я'!$5:$5,0))/12,""),0)</f>
        <v>0</v>
      </c>
      <c r="DW46" s="551" cm="1">
        <f t="array" aca="1" ref="DW46" ca="1">IFERROR(IF(AND(НачЦ_ИнвП_Дата&lt;=DW$3,КИнвП_Дата&gt;DW$3),
             INDEX('Кальк-я'!$A$16:$Y$87,MATCH($A46,'Кальк-я'!$A$16:$A$87,0),MATCH("Сумма затрат, т.руб.",'Кальк-я'!$5:$5,0))/12,""),0)</f>
        <v>0</v>
      </c>
      <c r="DX46" s="551" cm="1">
        <f t="array" aca="1" ref="DX46" ca="1">IFERROR(IF(AND(НачЦ_ИнвП_Дата&lt;=DX$3,КИнвП_Дата&gt;DX$3),
             INDEX('Кальк-я'!$A$16:$Y$87,MATCH($A46,'Кальк-я'!$A$16:$A$87,0),MATCH("Сумма затрат, т.руб.",'Кальк-я'!$5:$5,0))/12,""),0)</f>
        <v>0</v>
      </c>
      <c r="DY46" s="551" cm="1">
        <f t="array" aca="1" ref="DY46" ca="1">IFERROR(IF(AND(НачЦ_ИнвП_Дата&lt;=DY$3,КИнвП_Дата&gt;DY$3),
             INDEX('Кальк-я'!$A$16:$Y$87,MATCH($A46,'Кальк-я'!$A$16:$A$87,0),MATCH("Сумма затрат, т.руб.",'Кальк-я'!$5:$5,0))/12,""),0)</f>
        <v>0</v>
      </c>
      <c r="DZ46" s="551" cm="1">
        <f t="array" aca="1" ref="DZ46" ca="1">IFERROR(IF(AND(НачЦ_ИнвП_Дата&lt;=DZ$3,КИнвП_Дата&gt;DZ$3),
             INDEX('Кальк-я'!$A$16:$Y$87,MATCH($A46,'Кальк-я'!$A$16:$A$87,0),MATCH("Сумма затрат, т.руб.",'Кальк-я'!$5:$5,0))/12,""),0)</f>
        <v>0</v>
      </c>
      <c r="EA46" s="552">
        <f t="shared" ca="1" si="1401"/>
        <v>0</v>
      </c>
      <c r="EB46" s="551" cm="1">
        <f t="array" aca="1" ref="EB46" ca="1">IFERROR(IF(AND(НачЦ_ИнвП_Дата&lt;=EB$3,КИнвП_Дата&gt;EB$3),
             INDEX('Кальк-я'!$A$16:$Y$87,MATCH($A46,'Кальк-я'!$A$16:$A$87,0),MATCH("Сумма затрат, т.руб.",'Кальк-я'!$5:$5,0))/12,""),0)</f>
        <v>0</v>
      </c>
      <c r="EC46" s="551" cm="1">
        <f t="array" aca="1" ref="EC46" ca="1">IFERROR(IF(AND(НачЦ_ИнвП_Дата&lt;=EC$3,КИнвП_Дата&gt;EC$3),
             INDEX('Кальк-я'!$A$16:$Y$87,MATCH($A46,'Кальк-я'!$A$16:$A$87,0),MATCH("Сумма затрат, т.руб.",'Кальк-я'!$5:$5,0))/12,""),0)</f>
        <v>0</v>
      </c>
      <c r="ED46" s="551" cm="1">
        <f t="array" aca="1" ref="ED46" ca="1">IFERROR(IF(AND(НачЦ_ИнвП_Дата&lt;=ED$3,КИнвП_Дата&gt;ED$3),
             INDEX('Кальк-я'!$A$16:$Y$87,MATCH($A46,'Кальк-я'!$A$16:$A$87,0),MATCH("Сумма затрат, т.руб.",'Кальк-я'!$5:$5,0))/12,""),0)</f>
        <v>0</v>
      </c>
      <c r="EE46" s="551" cm="1">
        <f t="array" aca="1" ref="EE46" ca="1">IFERROR(IF(AND(НачЦ_ИнвП_Дата&lt;=EE$3,КИнвП_Дата&gt;EE$3),
             INDEX('Кальк-я'!$A$16:$Y$87,MATCH($A46,'Кальк-я'!$A$16:$A$87,0),MATCH("Сумма затрат, т.руб.",'Кальк-я'!$5:$5,0))/12,""),0)</f>
        <v>0</v>
      </c>
      <c r="EF46" s="551" cm="1">
        <f t="array" aca="1" ref="EF46" ca="1">IFERROR(IF(AND(НачЦ_ИнвП_Дата&lt;=EF$3,КИнвП_Дата&gt;EF$3),
             INDEX('Кальк-я'!$A$16:$Y$87,MATCH($A46,'Кальк-я'!$A$16:$A$87,0),MATCH("Сумма затрат, т.руб.",'Кальк-я'!$5:$5,0))/12,""),0)</f>
        <v>0</v>
      </c>
      <c r="EG46" s="551" cm="1">
        <f t="array" aca="1" ref="EG46" ca="1">IFERROR(IF(AND(НачЦ_ИнвП_Дата&lt;=EG$3,КИнвП_Дата&gt;EG$3),
             INDEX('Кальк-я'!$A$16:$Y$87,MATCH($A46,'Кальк-я'!$A$16:$A$87,0),MATCH("Сумма затрат, т.руб.",'Кальк-я'!$5:$5,0))/12,""),0)</f>
        <v>0</v>
      </c>
      <c r="EH46" s="551" cm="1">
        <f t="array" aca="1" ref="EH46" ca="1">IFERROR(IF(AND(НачЦ_ИнвП_Дата&lt;=EH$3,КИнвП_Дата&gt;EH$3),
             INDEX('Кальк-я'!$A$16:$Y$87,MATCH($A46,'Кальк-я'!$A$16:$A$87,0),MATCH("Сумма затрат, т.руб.",'Кальк-я'!$5:$5,0))/12,""),0)</f>
        <v>0</v>
      </c>
      <c r="EI46" s="551" cm="1">
        <f t="array" aca="1" ref="EI46" ca="1">IFERROR(IF(AND(НачЦ_ИнвП_Дата&lt;=EI$3,КИнвП_Дата&gt;EI$3),
             INDEX('Кальк-я'!$A$16:$Y$87,MATCH($A46,'Кальк-я'!$A$16:$A$87,0),MATCH("Сумма затрат, т.руб.",'Кальк-я'!$5:$5,0))/12,""),0)</f>
        <v>0</v>
      </c>
      <c r="EJ46" s="551" cm="1">
        <f t="array" aca="1" ref="EJ46" ca="1">IFERROR(IF(AND(НачЦ_ИнвП_Дата&lt;=EJ$3,КИнвП_Дата&gt;EJ$3),
             INDEX('Кальк-я'!$A$16:$Y$87,MATCH($A46,'Кальк-я'!$A$16:$A$87,0),MATCH("Сумма затрат, т.руб.",'Кальк-я'!$5:$5,0))/12,""),0)</f>
        <v>0</v>
      </c>
      <c r="EK46" s="551" cm="1">
        <f t="array" aca="1" ref="EK46" ca="1">IFERROR(IF(AND(НачЦ_ИнвП_Дата&lt;=EK$3,КИнвП_Дата&gt;EK$3),
             INDEX('Кальк-я'!$A$16:$Y$87,MATCH($A46,'Кальк-я'!$A$16:$A$87,0),MATCH("Сумма затрат, т.руб.",'Кальк-я'!$5:$5,0))/12,""),0)</f>
        <v>0</v>
      </c>
      <c r="EL46" s="551" cm="1">
        <f t="array" aca="1" ref="EL46" ca="1">IFERROR(IF(AND(НачЦ_ИнвП_Дата&lt;=EL$3,КИнвП_Дата&gt;EL$3),
             INDEX('Кальк-я'!$A$16:$Y$87,MATCH($A46,'Кальк-я'!$A$16:$A$87,0),MATCH("Сумма затрат, т.руб.",'Кальк-я'!$5:$5,0))/12,""),0)</f>
        <v>0</v>
      </c>
      <c r="EM46" s="551" cm="1">
        <f t="array" aca="1" ref="EM46" ca="1">IFERROR(IF(AND(НачЦ_ИнвП_Дата&lt;=EM$3,КИнвП_Дата&gt;EM$3),
             INDEX('Кальк-я'!$A$16:$Y$87,MATCH($A46,'Кальк-я'!$A$16:$A$87,0),MATCH("Сумма затрат, т.руб.",'Кальк-я'!$5:$5,0))/12,""),0)</f>
        <v>0</v>
      </c>
      <c r="EN46" s="552">
        <f t="shared" ca="1" si="1403"/>
        <v>0</v>
      </c>
      <c r="EO46" s="551" cm="1">
        <f t="array" aca="1" ref="EO46" ca="1">IFERROR(IF(AND(НачЦ_ИнвП_Дата&lt;=EO$3,КИнвП_Дата&gt;EO$3),
             INDEX('Кальк-я'!$A$16:$Y$87,MATCH($A46,'Кальк-я'!$A$16:$A$87,0),MATCH("Сумма затрат, т.руб.",'Кальк-я'!$5:$5,0))/12,""),0)</f>
        <v>0</v>
      </c>
      <c r="EP46" s="551" cm="1">
        <f t="array" aca="1" ref="EP46" ca="1">IFERROR(IF(AND(НачЦ_ИнвП_Дата&lt;=EP$3,КИнвП_Дата&gt;EP$3),
             INDEX('Кальк-я'!$A$16:$Y$87,MATCH($A46,'Кальк-я'!$A$16:$A$87,0),MATCH("Сумма затрат, т.руб.",'Кальк-я'!$5:$5,0))/12,""),0)</f>
        <v>0</v>
      </c>
      <c r="EQ46" s="551" cm="1">
        <f t="array" aca="1" ref="EQ46" ca="1">IFERROR(IF(AND(НачЦ_ИнвП_Дата&lt;=EQ$3,КИнвП_Дата&gt;EQ$3),
             INDEX('Кальк-я'!$A$16:$Y$87,MATCH($A46,'Кальк-я'!$A$16:$A$87,0),MATCH("Сумма затрат, т.руб.",'Кальк-я'!$5:$5,0))/12,""),0)</f>
        <v>0</v>
      </c>
      <c r="ER46" s="551" cm="1">
        <f t="array" aca="1" ref="ER46" ca="1">IFERROR(IF(AND(НачЦ_ИнвП_Дата&lt;=ER$3,КИнвП_Дата&gt;ER$3),
             INDEX('Кальк-я'!$A$16:$Y$87,MATCH($A46,'Кальк-я'!$A$16:$A$87,0),MATCH("Сумма затрат, т.руб.",'Кальк-я'!$5:$5,0))/12,""),0)</f>
        <v>0</v>
      </c>
      <c r="ES46" s="551" cm="1">
        <f t="array" aca="1" ref="ES46" ca="1">IFERROR(IF(AND(НачЦ_ИнвП_Дата&lt;=ES$3,КИнвП_Дата&gt;ES$3),
             INDEX('Кальк-я'!$A$16:$Y$87,MATCH($A46,'Кальк-я'!$A$16:$A$87,0),MATCH("Сумма затрат, т.руб.",'Кальк-я'!$5:$5,0))/12,""),0)</f>
        <v>0</v>
      </c>
      <c r="ET46" s="551" cm="1">
        <f t="array" aca="1" ref="ET46" ca="1">IFERROR(IF(AND(НачЦ_ИнвП_Дата&lt;=ET$3,КИнвП_Дата&gt;ET$3),
             INDEX('Кальк-я'!$A$16:$Y$87,MATCH($A46,'Кальк-я'!$A$16:$A$87,0),MATCH("Сумма затрат, т.руб.",'Кальк-я'!$5:$5,0))/12,""),0)</f>
        <v>0</v>
      </c>
      <c r="EU46" s="551" cm="1">
        <f t="array" aca="1" ref="EU46" ca="1">IFERROR(IF(AND(НачЦ_ИнвП_Дата&lt;=EU$3,КИнвП_Дата&gt;EU$3),
             INDEX('Кальк-я'!$A$16:$Y$87,MATCH($A46,'Кальк-я'!$A$16:$A$87,0),MATCH("Сумма затрат, т.руб.",'Кальк-я'!$5:$5,0))/12,""),0)</f>
        <v>0</v>
      </c>
      <c r="EV46" s="551" cm="1">
        <f t="array" aca="1" ref="EV46" ca="1">IFERROR(IF(AND(НачЦ_ИнвП_Дата&lt;=EV$3,КИнвП_Дата&gt;EV$3),
             INDEX('Кальк-я'!$A$16:$Y$87,MATCH($A46,'Кальк-я'!$A$16:$A$87,0),MATCH("Сумма затрат, т.руб.",'Кальк-я'!$5:$5,0))/12,""),0)</f>
        <v>0</v>
      </c>
      <c r="EW46" s="551" cm="1">
        <f t="array" aca="1" ref="EW46" ca="1">IFERROR(IF(AND(НачЦ_ИнвП_Дата&lt;=EW$3,КИнвП_Дата&gt;EW$3),
             INDEX('Кальк-я'!$A$16:$Y$87,MATCH($A46,'Кальк-я'!$A$16:$A$87,0),MATCH("Сумма затрат, т.руб.",'Кальк-я'!$5:$5,0))/12,""),0)</f>
        <v>0</v>
      </c>
      <c r="EX46" s="551" cm="1">
        <f t="array" aca="1" ref="EX46" ca="1">IFERROR(IF(AND(НачЦ_ИнвП_Дата&lt;=EX$3,КИнвП_Дата&gt;EX$3),
             INDEX('Кальк-я'!$A$16:$Y$87,MATCH($A46,'Кальк-я'!$A$16:$A$87,0),MATCH("Сумма затрат, т.руб.",'Кальк-я'!$5:$5,0))/12,""),0)</f>
        <v>0</v>
      </c>
      <c r="EY46" s="551" cm="1">
        <f t="array" aca="1" ref="EY46" ca="1">IFERROR(IF(AND(НачЦ_ИнвП_Дата&lt;=EY$3,КИнвП_Дата&gt;EY$3),
             INDEX('Кальк-я'!$A$16:$Y$87,MATCH($A46,'Кальк-я'!$A$16:$A$87,0),MATCH("Сумма затрат, т.руб.",'Кальк-я'!$5:$5,0))/12,""),0)</f>
        <v>0</v>
      </c>
      <c r="EZ46" s="551" cm="1">
        <f t="array" aca="1" ref="EZ46" ca="1">IFERROR(IF(AND(НачЦ_ИнвП_Дата&lt;=EZ$3,КИнвП_Дата&gt;EZ$3),
             INDEX('Кальк-я'!$A$16:$Y$87,MATCH($A46,'Кальк-я'!$A$16:$A$87,0),MATCH("Сумма затрат, т.руб.",'Кальк-я'!$5:$5,0))/12,""),0)</f>
        <v>0</v>
      </c>
      <c r="FA46" s="552">
        <f t="shared" ca="1" si="1405"/>
        <v>0</v>
      </c>
      <c r="FB46" s="551" cm="1">
        <f t="array" aca="1" ref="FB46" ca="1">IFERROR(IF(AND(НачЦ_ИнвП_Дата&lt;=FB$3,КИнвП_Дата&gt;FB$3),
             INDEX('Кальк-я'!$A$16:$Y$87,MATCH($A46,'Кальк-я'!$A$16:$A$87,0),MATCH("Сумма затрат, т.руб.",'Кальк-я'!$5:$5,0))/12,""),0)</f>
        <v>0</v>
      </c>
      <c r="FC46" s="551" cm="1">
        <f t="array" aca="1" ref="FC46" ca="1">IFERROR(IF(AND(НачЦ_ИнвП_Дата&lt;=FC$3,КИнвП_Дата&gt;FC$3),
             INDEX('Кальк-я'!$A$16:$Y$87,MATCH($A46,'Кальк-я'!$A$16:$A$87,0),MATCH("Сумма затрат, т.руб.",'Кальк-я'!$5:$5,0))/12,""),0)</f>
        <v>0</v>
      </c>
      <c r="FD46" s="551" cm="1">
        <f t="array" aca="1" ref="FD46" ca="1">IFERROR(IF(AND(НачЦ_ИнвП_Дата&lt;=FD$3,КИнвП_Дата&gt;FD$3),
             INDEX('Кальк-я'!$A$16:$Y$87,MATCH($A46,'Кальк-я'!$A$16:$A$87,0),MATCH("Сумма затрат, т.руб.",'Кальк-я'!$5:$5,0))/12,""),0)</f>
        <v>0</v>
      </c>
      <c r="FE46" s="551" cm="1">
        <f t="array" aca="1" ref="FE46" ca="1">IFERROR(IF(AND(НачЦ_ИнвП_Дата&lt;=FE$3,КИнвП_Дата&gt;FE$3),
             INDEX('Кальк-я'!$A$16:$Y$87,MATCH($A46,'Кальк-я'!$A$16:$A$87,0),MATCH("Сумма затрат, т.руб.",'Кальк-я'!$5:$5,0))/12,""),0)</f>
        <v>0</v>
      </c>
      <c r="FF46" s="551" cm="1">
        <f t="array" aca="1" ref="FF46" ca="1">IFERROR(IF(AND(НачЦ_ИнвП_Дата&lt;=FF$3,КИнвП_Дата&gt;FF$3),
             INDEX('Кальк-я'!$A$16:$Y$87,MATCH($A46,'Кальк-я'!$A$16:$A$87,0),MATCH("Сумма затрат, т.руб.",'Кальк-я'!$5:$5,0))/12,""),0)</f>
        <v>0</v>
      </c>
      <c r="FG46" s="551" cm="1">
        <f t="array" aca="1" ref="FG46" ca="1">IFERROR(IF(AND(НачЦ_ИнвП_Дата&lt;=FG$3,КИнвП_Дата&gt;FG$3),
             INDEX('Кальк-я'!$A$16:$Y$87,MATCH($A46,'Кальк-я'!$A$16:$A$87,0),MATCH("Сумма затрат, т.руб.",'Кальк-я'!$5:$5,0))/12,""),0)</f>
        <v>0</v>
      </c>
      <c r="FH46" s="551" cm="1">
        <f t="array" aca="1" ref="FH46" ca="1">IFERROR(IF(AND(НачЦ_ИнвП_Дата&lt;=FH$3,КИнвП_Дата&gt;FH$3),
             INDEX('Кальк-я'!$A$16:$Y$87,MATCH($A46,'Кальк-я'!$A$16:$A$87,0),MATCH("Сумма затрат, т.руб.",'Кальк-я'!$5:$5,0))/12,""),0)</f>
        <v>0</v>
      </c>
      <c r="FI46" s="551" cm="1">
        <f t="array" aca="1" ref="FI46" ca="1">IFERROR(IF(AND(НачЦ_ИнвП_Дата&lt;=FI$3,КИнвП_Дата&gt;FI$3),
             INDEX('Кальк-я'!$A$16:$Y$87,MATCH($A46,'Кальк-я'!$A$16:$A$87,0),MATCH("Сумма затрат, т.руб.",'Кальк-я'!$5:$5,0))/12,""),0)</f>
        <v>0</v>
      </c>
      <c r="FJ46" s="551" cm="1">
        <f t="array" aca="1" ref="FJ46" ca="1">IFERROR(IF(AND(НачЦ_ИнвП_Дата&lt;=FJ$3,КИнвП_Дата&gt;FJ$3),
             INDEX('Кальк-я'!$A$16:$Y$87,MATCH($A46,'Кальк-я'!$A$16:$A$87,0),MATCH("Сумма затрат, т.руб.",'Кальк-я'!$5:$5,0))/12,""),0)</f>
        <v>0</v>
      </c>
      <c r="FK46" s="551" cm="1">
        <f t="array" aca="1" ref="FK46" ca="1">IFERROR(IF(AND(НачЦ_ИнвП_Дата&lt;=FK$3,КИнвП_Дата&gt;FK$3),
             INDEX('Кальк-я'!$A$16:$Y$87,MATCH($A46,'Кальк-я'!$A$16:$A$87,0),MATCH("Сумма затрат, т.руб.",'Кальк-я'!$5:$5,0))/12,""),0)</f>
        <v>0</v>
      </c>
      <c r="FL46" s="551" cm="1">
        <f t="array" aca="1" ref="FL46" ca="1">IFERROR(IF(AND(НачЦ_ИнвП_Дата&lt;=FL$3,КИнвП_Дата&gt;FL$3),
             INDEX('Кальк-я'!$A$16:$Y$87,MATCH($A46,'Кальк-я'!$A$16:$A$87,0),MATCH("Сумма затрат, т.руб.",'Кальк-я'!$5:$5,0))/12,""),0)</f>
        <v>0</v>
      </c>
      <c r="FM46" s="551" cm="1">
        <f t="array" aca="1" ref="FM46" ca="1">IFERROR(IF(AND(НачЦ_ИнвП_Дата&lt;=FM$3,КИнвП_Дата&gt;FM$3),
             INDEX('Кальк-я'!$A$16:$Y$87,MATCH($A46,'Кальк-я'!$A$16:$A$87,0),MATCH("Сумма затрат, т.руб.",'Кальк-я'!$5:$5,0))/12,""),0)</f>
        <v>0</v>
      </c>
      <c r="FN46" s="552">
        <f t="shared" ca="1" si="1407"/>
        <v>0</v>
      </c>
      <c r="FO46" s="551" cm="1">
        <f t="array" aca="1" ref="FO46" ca="1">IFERROR(IF(AND(НачЦ_ИнвП_Дата&lt;=FO$3,КИнвП_Дата&gt;FO$3),
             INDEX('Кальк-я'!$A$16:$Y$87,MATCH($A46,'Кальк-я'!$A$16:$A$87,0),MATCH("Сумма затрат, т.руб.",'Кальк-я'!$5:$5,0))/12,""),0)</f>
        <v>0</v>
      </c>
      <c r="FP46" s="551" cm="1">
        <f t="array" aca="1" ref="FP46" ca="1">IFERROR(IF(AND(НачЦ_ИнвП_Дата&lt;=FP$3,КИнвП_Дата&gt;FP$3),
             INDEX('Кальк-я'!$A$16:$Y$87,MATCH($A46,'Кальк-я'!$A$16:$A$87,0),MATCH("Сумма затрат, т.руб.",'Кальк-я'!$5:$5,0))/12,""),0)</f>
        <v>0</v>
      </c>
      <c r="FQ46" s="551" cm="1">
        <f t="array" aca="1" ref="FQ46" ca="1">IFERROR(IF(AND(НачЦ_ИнвП_Дата&lt;=FQ$3,КИнвП_Дата&gt;FQ$3),
             INDEX('Кальк-я'!$A$16:$Y$87,MATCH($A46,'Кальк-я'!$A$16:$A$87,0),MATCH("Сумма затрат, т.руб.",'Кальк-я'!$5:$5,0))/12,""),0)</f>
        <v>0</v>
      </c>
      <c r="FR46" s="551" cm="1">
        <f t="array" aca="1" ref="FR46" ca="1">IFERROR(IF(AND(НачЦ_ИнвП_Дата&lt;=FR$3,КИнвП_Дата&gt;FR$3),
             INDEX('Кальк-я'!$A$16:$Y$87,MATCH($A46,'Кальк-я'!$A$16:$A$87,0),MATCH("Сумма затрат, т.руб.",'Кальк-я'!$5:$5,0))/12,""),0)</f>
        <v>0</v>
      </c>
      <c r="FS46" s="551" cm="1">
        <f t="array" aca="1" ref="FS46" ca="1">IFERROR(IF(AND(НачЦ_ИнвП_Дата&lt;=FS$3,КИнвП_Дата&gt;FS$3),
             INDEX('Кальк-я'!$A$16:$Y$87,MATCH($A46,'Кальк-я'!$A$16:$A$87,0),MATCH("Сумма затрат, т.руб.",'Кальк-я'!$5:$5,0))/12,""),0)</f>
        <v>0</v>
      </c>
      <c r="FT46" s="551" cm="1">
        <f t="array" aca="1" ref="FT46" ca="1">IFERROR(IF(AND(НачЦ_ИнвП_Дата&lt;=FT$3,КИнвП_Дата&gt;FT$3),
             INDEX('Кальк-я'!$A$16:$Y$87,MATCH($A46,'Кальк-я'!$A$16:$A$87,0),MATCH("Сумма затрат, т.руб.",'Кальк-я'!$5:$5,0))/12,""),0)</f>
        <v>0</v>
      </c>
      <c r="FU46" s="551" cm="1">
        <f t="array" aca="1" ref="FU46" ca="1">IFERROR(IF(AND(НачЦ_ИнвП_Дата&lt;=FU$3,КИнвП_Дата&gt;FU$3),
             INDEX('Кальк-я'!$A$16:$Y$87,MATCH($A46,'Кальк-я'!$A$16:$A$87,0),MATCH("Сумма затрат, т.руб.",'Кальк-я'!$5:$5,0))/12,""),0)</f>
        <v>0</v>
      </c>
      <c r="FV46" s="551" cm="1">
        <f t="array" aca="1" ref="FV46" ca="1">IFERROR(IF(AND(НачЦ_ИнвП_Дата&lt;=FV$3,КИнвП_Дата&gt;FV$3),
             INDEX('Кальк-я'!$A$16:$Y$87,MATCH($A46,'Кальк-я'!$A$16:$A$87,0),MATCH("Сумма затрат, т.руб.",'Кальк-я'!$5:$5,0))/12,""),0)</f>
        <v>0</v>
      </c>
      <c r="FW46" s="551" cm="1">
        <f t="array" aca="1" ref="FW46" ca="1">IFERROR(IF(AND(НачЦ_ИнвП_Дата&lt;=FW$3,КИнвП_Дата&gt;FW$3),
             INDEX('Кальк-я'!$A$16:$Y$87,MATCH($A46,'Кальк-я'!$A$16:$A$87,0),MATCH("Сумма затрат, т.руб.",'Кальк-я'!$5:$5,0))/12,""),0)</f>
        <v>0</v>
      </c>
      <c r="FX46" s="551" cm="1">
        <f t="array" aca="1" ref="FX46" ca="1">IFERROR(IF(AND(НачЦ_ИнвП_Дата&lt;=FX$3,КИнвП_Дата&gt;FX$3),
             INDEX('Кальк-я'!$A$16:$Y$87,MATCH($A46,'Кальк-я'!$A$16:$A$87,0),MATCH("Сумма затрат, т.руб.",'Кальк-я'!$5:$5,0))/12,""),0)</f>
        <v>0</v>
      </c>
      <c r="FY46" s="551" cm="1">
        <f t="array" aca="1" ref="FY46" ca="1">IFERROR(IF(AND(НачЦ_ИнвП_Дата&lt;=FY$3,КИнвП_Дата&gt;FY$3),
             INDEX('Кальк-я'!$A$16:$Y$87,MATCH($A46,'Кальк-я'!$A$16:$A$87,0),MATCH("Сумма затрат, т.руб.",'Кальк-я'!$5:$5,0))/12,""),0)</f>
        <v>0</v>
      </c>
      <c r="FZ46" s="551" cm="1">
        <f t="array" aca="1" ref="FZ46" ca="1">IFERROR(IF(AND(НачЦ_ИнвП_Дата&lt;=FZ$3,КИнвП_Дата&gt;FZ$3),
             INDEX('Кальк-я'!$A$16:$Y$87,MATCH($A46,'Кальк-я'!$A$16:$A$87,0),MATCH("Сумма затрат, т.руб.",'Кальк-я'!$5:$5,0))/12,""),0)</f>
        <v>0</v>
      </c>
      <c r="GA46" s="552">
        <f t="shared" ca="1" si="1409"/>
        <v>0</v>
      </c>
      <c r="GB46" s="551" cm="1">
        <f t="array" aca="1" ref="GB46" ca="1">IFERROR(IF(AND(НачЦ_ИнвП_Дата&lt;=GB$3,КИнвП_Дата&gt;GB$3),
             INDEX('Кальк-я'!$A$16:$Y$87,MATCH($A46,'Кальк-я'!$A$16:$A$87,0),MATCH("Сумма затрат, т.руб.",'Кальк-я'!$5:$5,0))/12,""),0)</f>
        <v>0</v>
      </c>
      <c r="GC46" s="551" cm="1">
        <f t="array" aca="1" ref="GC46" ca="1">IFERROR(IF(AND(НачЦ_ИнвП_Дата&lt;=GC$3,КИнвП_Дата&gt;GC$3),
             INDEX('Кальк-я'!$A$16:$Y$87,MATCH($A46,'Кальк-я'!$A$16:$A$87,0),MATCH("Сумма затрат, т.руб.",'Кальк-я'!$5:$5,0))/12,""),0)</f>
        <v>0</v>
      </c>
      <c r="GD46" s="551" cm="1">
        <f t="array" aca="1" ref="GD46" ca="1">IFERROR(IF(AND(НачЦ_ИнвП_Дата&lt;=GD$3,КИнвП_Дата&gt;GD$3),
             INDEX('Кальк-я'!$A$16:$Y$87,MATCH($A46,'Кальк-я'!$A$16:$A$87,0),MATCH("Сумма затрат, т.руб.",'Кальк-я'!$5:$5,0))/12,""),0)</f>
        <v>0</v>
      </c>
      <c r="GE46" s="551" cm="1">
        <f t="array" aca="1" ref="GE46" ca="1">IFERROR(IF(AND(НачЦ_ИнвП_Дата&lt;=GE$3,КИнвП_Дата&gt;GE$3),
             INDEX('Кальк-я'!$A$16:$Y$87,MATCH($A46,'Кальк-я'!$A$16:$A$87,0),MATCH("Сумма затрат, т.руб.",'Кальк-я'!$5:$5,0))/12,""),0)</f>
        <v>0</v>
      </c>
      <c r="GF46" s="551" cm="1">
        <f t="array" aca="1" ref="GF46" ca="1">IFERROR(IF(AND(НачЦ_ИнвП_Дата&lt;=GF$3,КИнвП_Дата&gt;GF$3),
             INDEX('Кальк-я'!$A$16:$Y$87,MATCH($A46,'Кальк-я'!$A$16:$A$87,0),MATCH("Сумма затрат, т.руб.",'Кальк-я'!$5:$5,0))/12,""),0)</f>
        <v>0</v>
      </c>
      <c r="GG46" s="551" cm="1">
        <f t="array" aca="1" ref="GG46" ca="1">IFERROR(IF(AND(НачЦ_ИнвП_Дата&lt;=GG$3,КИнвП_Дата&gt;GG$3),
             INDEX('Кальк-я'!$A$16:$Y$87,MATCH($A46,'Кальк-я'!$A$16:$A$87,0),MATCH("Сумма затрат, т.руб.",'Кальк-я'!$5:$5,0))/12,""),0)</f>
        <v>0</v>
      </c>
      <c r="GH46" s="551" cm="1">
        <f t="array" aca="1" ref="GH46" ca="1">IFERROR(IF(AND(НачЦ_ИнвП_Дата&lt;=GH$3,КИнвП_Дата&gt;GH$3),
             INDEX('Кальк-я'!$A$16:$Y$87,MATCH($A46,'Кальк-я'!$A$16:$A$87,0),MATCH("Сумма затрат, т.руб.",'Кальк-я'!$5:$5,0))/12,""),0)</f>
        <v>0</v>
      </c>
      <c r="GI46" s="551" cm="1">
        <f t="array" aca="1" ref="GI46" ca="1">IFERROR(IF(AND(НачЦ_ИнвП_Дата&lt;=GI$3,КИнвП_Дата&gt;GI$3),
             INDEX('Кальк-я'!$A$16:$Y$87,MATCH($A46,'Кальк-я'!$A$16:$A$87,0),MATCH("Сумма затрат, т.руб.",'Кальк-я'!$5:$5,0))/12,""),0)</f>
        <v>0</v>
      </c>
      <c r="GJ46" s="551" cm="1">
        <f t="array" aca="1" ref="GJ46" ca="1">IFERROR(IF(AND(НачЦ_ИнвП_Дата&lt;=GJ$3,КИнвП_Дата&gt;GJ$3),
             INDEX('Кальк-я'!$A$16:$Y$87,MATCH($A46,'Кальк-я'!$A$16:$A$87,0),MATCH("Сумма затрат, т.руб.",'Кальк-я'!$5:$5,0))/12,""),0)</f>
        <v>0</v>
      </c>
      <c r="GK46" s="551" cm="1">
        <f t="array" aca="1" ref="GK46" ca="1">IFERROR(IF(AND(НачЦ_ИнвП_Дата&lt;=GK$3,КИнвП_Дата&gt;GK$3),
             INDEX('Кальк-я'!$A$16:$Y$87,MATCH($A46,'Кальк-я'!$A$16:$A$87,0),MATCH("Сумма затрат, т.руб.",'Кальк-я'!$5:$5,0))/12,""),0)</f>
        <v>0</v>
      </c>
      <c r="GL46" s="551" cm="1">
        <f t="array" aca="1" ref="GL46" ca="1">IFERROR(IF(AND(НачЦ_ИнвП_Дата&lt;=GL$3,КИнвП_Дата&gt;GL$3),
             INDEX('Кальк-я'!$A$16:$Y$87,MATCH($A46,'Кальк-я'!$A$16:$A$87,0),MATCH("Сумма затрат, т.руб.",'Кальк-я'!$5:$5,0))/12,""),0)</f>
        <v>0</v>
      </c>
      <c r="GM46" s="551" cm="1">
        <f t="array" aca="1" ref="GM46" ca="1">IFERROR(IF(AND(НачЦ_ИнвП_Дата&lt;=GM$3,КИнвП_Дата&gt;GM$3),
             INDEX('Кальк-я'!$A$16:$Y$87,MATCH($A46,'Кальк-я'!$A$16:$A$87,0),MATCH("Сумма затрат, т.руб.",'Кальк-я'!$5:$5,0))/12,""),0)</f>
        <v>0</v>
      </c>
      <c r="GN46" s="552">
        <f t="shared" ca="1" si="1411"/>
        <v>0</v>
      </c>
      <c r="GO46" s="551" cm="1">
        <f t="array" aca="1" ref="GO46" ca="1">IFERROR(IF(AND(НачЦ_ИнвП_Дата&lt;=GO$3,КИнвП_Дата&gt;GO$3),
             INDEX('Кальк-я'!$A$16:$Y$87,MATCH($A46,'Кальк-я'!$A$16:$A$87,0),MATCH("Сумма затрат, т.руб.",'Кальк-я'!$5:$5,0))/12,""),0)</f>
        <v>0</v>
      </c>
      <c r="GP46" s="551" cm="1">
        <f t="array" aca="1" ref="GP46" ca="1">IFERROR(IF(AND(НачЦ_ИнвП_Дата&lt;=GP$3,КИнвП_Дата&gt;GP$3),
             INDEX('Кальк-я'!$A$16:$Y$87,MATCH($A46,'Кальк-я'!$A$16:$A$87,0),MATCH("Сумма затрат, т.руб.",'Кальк-я'!$5:$5,0))/12,""),0)</f>
        <v>0</v>
      </c>
      <c r="GQ46" s="551" cm="1">
        <f t="array" aca="1" ref="GQ46" ca="1">IFERROR(IF(AND(НачЦ_ИнвП_Дата&lt;=GQ$3,КИнвП_Дата&gt;GQ$3),
             INDEX('Кальк-я'!$A$16:$Y$87,MATCH($A46,'Кальк-я'!$A$16:$A$87,0),MATCH("Сумма затрат, т.руб.",'Кальк-я'!$5:$5,0))/12,""),0)</f>
        <v>0</v>
      </c>
      <c r="GR46" s="551" cm="1">
        <f t="array" aca="1" ref="GR46" ca="1">IFERROR(IF(AND(НачЦ_ИнвП_Дата&lt;=GR$3,КИнвП_Дата&gt;GR$3),
             INDEX('Кальк-я'!$A$16:$Y$87,MATCH($A46,'Кальк-я'!$A$16:$A$87,0),MATCH("Сумма затрат, т.руб.",'Кальк-я'!$5:$5,0))/12,""),0)</f>
        <v>0</v>
      </c>
      <c r="GS46" s="551" cm="1">
        <f t="array" aca="1" ref="GS46" ca="1">IFERROR(IF(AND(НачЦ_ИнвП_Дата&lt;=GS$3,КИнвП_Дата&gt;GS$3),
             INDEX('Кальк-я'!$A$16:$Y$87,MATCH($A46,'Кальк-я'!$A$16:$A$87,0),MATCH("Сумма затрат, т.руб.",'Кальк-я'!$5:$5,0))/12,""),0)</f>
        <v>0</v>
      </c>
      <c r="GT46" s="551" cm="1">
        <f t="array" aca="1" ref="GT46" ca="1">IFERROR(IF(AND(НачЦ_ИнвП_Дата&lt;=GT$3,КИнвП_Дата&gt;GT$3),
             INDEX('Кальк-я'!$A$16:$Y$87,MATCH($A46,'Кальк-я'!$A$16:$A$87,0),MATCH("Сумма затрат, т.руб.",'Кальк-я'!$5:$5,0))/12,""),0)</f>
        <v>0</v>
      </c>
      <c r="GU46" s="551" cm="1">
        <f t="array" aca="1" ref="GU46" ca="1">IFERROR(IF(AND(НачЦ_ИнвП_Дата&lt;=GU$3,КИнвП_Дата&gt;GU$3),
             INDEX('Кальк-я'!$A$16:$Y$87,MATCH($A46,'Кальк-я'!$A$16:$A$87,0),MATCH("Сумма затрат, т.руб.",'Кальк-я'!$5:$5,0))/12,""),0)</f>
        <v>0</v>
      </c>
      <c r="GV46" s="551" cm="1">
        <f t="array" aca="1" ref="GV46" ca="1">IFERROR(IF(AND(НачЦ_ИнвП_Дата&lt;=GV$3,КИнвП_Дата&gt;GV$3),
             INDEX('Кальк-я'!$A$16:$Y$87,MATCH($A46,'Кальк-я'!$A$16:$A$87,0),MATCH("Сумма затрат, т.руб.",'Кальк-я'!$5:$5,0))/12,""),0)</f>
        <v>0</v>
      </c>
      <c r="GW46" s="551" cm="1">
        <f t="array" aca="1" ref="GW46" ca="1">IFERROR(IF(AND(НачЦ_ИнвП_Дата&lt;=GW$3,КИнвП_Дата&gt;GW$3),
             INDEX('Кальк-я'!$A$16:$Y$87,MATCH($A46,'Кальк-я'!$A$16:$A$87,0),MATCH("Сумма затрат, т.руб.",'Кальк-я'!$5:$5,0))/12,""),0)</f>
        <v>0</v>
      </c>
      <c r="GX46" s="551" cm="1">
        <f t="array" aca="1" ref="GX46" ca="1">IFERROR(IF(AND(НачЦ_ИнвП_Дата&lt;=GX$3,КИнвП_Дата&gt;GX$3),
             INDEX('Кальк-я'!$A$16:$Y$87,MATCH($A46,'Кальк-я'!$A$16:$A$87,0),MATCH("Сумма затрат, т.руб.",'Кальк-я'!$5:$5,0))/12,""),0)</f>
        <v>0</v>
      </c>
      <c r="GY46" s="551" cm="1">
        <f t="array" aca="1" ref="GY46" ca="1">IFERROR(IF(AND(НачЦ_ИнвП_Дата&lt;=GY$3,КИнвП_Дата&gt;GY$3),
             INDEX('Кальк-я'!$A$16:$Y$87,MATCH($A46,'Кальк-я'!$A$16:$A$87,0),MATCH("Сумма затрат, т.руб.",'Кальк-я'!$5:$5,0))/12,""),0)</f>
        <v>0</v>
      </c>
      <c r="GZ46" s="551" cm="1">
        <f t="array" aca="1" ref="GZ46" ca="1">IFERROR(IF(AND(НачЦ_ИнвП_Дата&lt;=GZ$3,КИнвП_Дата&gt;GZ$3),
             INDEX('Кальк-я'!$A$16:$Y$87,MATCH($A46,'Кальк-я'!$A$16:$A$87,0),MATCH("Сумма затрат, т.руб.",'Кальк-я'!$5:$5,0))/12,""),0)</f>
        <v>0</v>
      </c>
      <c r="HA46" s="552">
        <f t="shared" ca="1" si="1413"/>
        <v>0</v>
      </c>
      <c r="HB46" s="551" cm="1">
        <f t="array" aca="1" ref="HB46" ca="1">IFERROR(IF(AND(НачЦ_ИнвП_Дата&lt;=HB$3,КИнвП_Дата&gt;HB$3),
             INDEX('Кальк-я'!$A$16:$Y$87,MATCH($A46,'Кальк-я'!$A$16:$A$87,0),MATCH("Сумма затрат, т.руб.",'Кальк-я'!$5:$5,0))/12,""),0)</f>
        <v>0</v>
      </c>
      <c r="HC46" s="551" cm="1">
        <f t="array" aca="1" ref="HC46" ca="1">IFERROR(IF(AND(НачЦ_ИнвП_Дата&lt;=HC$3,КИнвП_Дата&gt;HC$3),
             INDEX('Кальк-я'!$A$16:$Y$87,MATCH($A46,'Кальк-я'!$A$16:$A$87,0),MATCH("Сумма затрат, т.руб.",'Кальк-я'!$5:$5,0))/12,""),0)</f>
        <v>0</v>
      </c>
      <c r="HD46" s="551" cm="1">
        <f t="array" aca="1" ref="HD46" ca="1">IFERROR(IF(AND(НачЦ_ИнвП_Дата&lt;=HD$3,КИнвП_Дата&gt;HD$3),
             INDEX('Кальк-я'!$A$16:$Y$87,MATCH($A46,'Кальк-я'!$A$16:$A$87,0),MATCH("Сумма затрат, т.руб.",'Кальк-я'!$5:$5,0))/12,""),0)</f>
        <v>0</v>
      </c>
      <c r="HE46" s="551" cm="1">
        <f t="array" aca="1" ref="HE46" ca="1">IFERROR(IF(AND(НачЦ_ИнвП_Дата&lt;=HE$3,КИнвП_Дата&gt;HE$3),
             INDEX('Кальк-я'!$A$16:$Y$87,MATCH($A46,'Кальк-я'!$A$16:$A$87,0),MATCH("Сумма затрат, т.руб.",'Кальк-я'!$5:$5,0))/12,""),0)</f>
        <v>0</v>
      </c>
      <c r="HF46" s="551" cm="1">
        <f t="array" aca="1" ref="HF46" ca="1">IFERROR(IF(AND(НачЦ_ИнвП_Дата&lt;=HF$3,КИнвП_Дата&gt;HF$3),
             INDEX('Кальк-я'!$A$16:$Y$87,MATCH($A46,'Кальк-я'!$A$16:$A$87,0),MATCH("Сумма затрат, т.руб.",'Кальк-я'!$5:$5,0))/12,""),0)</f>
        <v>0</v>
      </c>
      <c r="HG46" s="551" cm="1">
        <f t="array" aca="1" ref="HG46" ca="1">IFERROR(IF(AND(НачЦ_ИнвП_Дата&lt;=HG$3,КИнвП_Дата&gt;HG$3),
             INDEX('Кальк-я'!$A$16:$Y$87,MATCH($A46,'Кальк-я'!$A$16:$A$87,0),MATCH("Сумма затрат, т.руб.",'Кальк-я'!$5:$5,0))/12,""),0)</f>
        <v>0</v>
      </c>
      <c r="HH46" s="551" cm="1">
        <f t="array" aca="1" ref="HH46" ca="1">IFERROR(IF(AND(НачЦ_ИнвП_Дата&lt;=HH$3,КИнвП_Дата&gt;HH$3),
             INDEX('Кальк-я'!$A$16:$Y$87,MATCH($A46,'Кальк-я'!$A$16:$A$87,0),MATCH("Сумма затрат, т.руб.",'Кальк-я'!$5:$5,0))/12,""),0)</f>
        <v>0</v>
      </c>
      <c r="HI46" s="551" cm="1">
        <f t="array" aca="1" ref="HI46" ca="1">IFERROR(IF(AND(НачЦ_ИнвП_Дата&lt;=HI$3,КИнвП_Дата&gt;HI$3),
             INDEX('Кальк-я'!$A$16:$Y$87,MATCH($A46,'Кальк-я'!$A$16:$A$87,0),MATCH("Сумма затрат, т.руб.",'Кальк-я'!$5:$5,0))/12,""),0)</f>
        <v>0</v>
      </c>
      <c r="HJ46" s="551" cm="1">
        <f t="array" aca="1" ref="HJ46" ca="1">IFERROR(IF(AND(НачЦ_ИнвП_Дата&lt;=HJ$3,КИнвП_Дата&gt;HJ$3),
             INDEX('Кальк-я'!$A$16:$Y$87,MATCH($A46,'Кальк-я'!$A$16:$A$87,0),MATCH("Сумма затрат, т.руб.",'Кальк-я'!$5:$5,0))/12,""),0)</f>
        <v>0</v>
      </c>
      <c r="HK46" s="551" cm="1">
        <f t="array" aca="1" ref="HK46" ca="1">IFERROR(IF(AND(НачЦ_ИнвП_Дата&lt;=HK$3,КИнвП_Дата&gt;HK$3),
             INDEX('Кальк-я'!$A$16:$Y$87,MATCH($A46,'Кальк-я'!$A$16:$A$87,0),MATCH("Сумма затрат, т.руб.",'Кальк-я'!$5:$5,0))/12,""),0)</f>
        <v>0</v>
      </c>
      <c r="HL46" s="551" cm="1">
        <f t="array" aca="1" ref="HL46" ca="1">IFERROR(IF(AND(НачЦ_ИнвП_Дата&lt;=HL$3,КИнвП_Дата&gt;HL$3),
             INDEX('Кальк-я'!$A$16:$Y$87,MATCH($A46,'Кальк-я'!$A$16:$A$87,0),MATCH("Сумма затрат, т.руб.",'Кальк-я'!$5:$5,0))/12,""),0)</f>
        <v>0</v>
      </c>
      <c r="HM46" s="551" cm="1">
        <f t="array" aca="1" ref="HM46" ca="1">IFERROR(IF(AND(НачЦ_ИнвП_Дата&lt;=HM$3,КИнвП_Дата&gt;HM$3),
             INDEX('Кальк-я'!$A$16:$Y$87,MATCH($A46,'Кальк-я'!$A$16:$A$87,0),MATCH("Сумма затрат, т.руб.",'Кальк-я'!$5:$5,0))/12,""),0)</f>
        <v>0</v>
      </c>
      <c r="HN46" s="552">
        <f t="shared" ca="1" si="1415"/>
        <v>0</v>
      </c>
      <c r="HO46" s="551" cm="1">
        <f t="array" aca="1" ref="HO46" ca="1">IFERROR(IF(AND(НачЦ_ИнвП_Дата&lt;=HO$3,КИнвП_Дата&gt;HO$3),
             INDEX('Кальк-я'!$A$16:$Y$87,MATCH($A46,'Кальк-я'!$A$16:$A$87,0),MATCH("Сумма затрат, т.руб.",'Кальк-я'!$5:$5,0))/12,""),0)</f>
        <v>0</v>
      </c>
      <c r="HP46" s="551" cm="1">
        <f t="array" aca="1" ref="HP46" ca="1">IFERROR(IF(AND(НачЦ_ИнвП_Дата&lt;=HP$3,КИнвП_Дата&gt;HP$3),
             INDEX('Кальк-я'!$A$16:$Y$87,MATCH($A46,'Кальк-я'!$A$16:$A$87,0),MATCH("Сумма затрат, т.руб.",'Кальк-я'!$5:$5,0))/12,""),0)</f>
        <v>0</v>
      </c>
      <c r="HQ46" s="551" cm="1">
        <f t="array" aca="1" ref="HQ46" ca="1">IFERROR(IF(AND(НачЦ_ИнвП_Дата&lt;=HQ$3,КИнвП_Дата&gt;HQ$3),
             INDEX('Кальк-я'!$A$16:$Y$87,MATCH($A46,'Кальк-я'!$A$16:$A$87,0),MATCH("Сумма затрат, т.руб.",'Кальк-я'!$5:$5,0))/12,""),0)</f>
        <v>0</v>
      </c>
      <c r="HR46" s="551" cm="1">
        <f t="array" aca="1" ref="HR46" ca="1">IFERROR(IF(AND(НачЦ_ИнвП_Дата&lt;=HR$3,КИнвП_Дата&gt;HR$3),
             INDEX('Кальк-я'!$A$16:$Y$87,MATCH($A46,'Кальк-я'!$A$16:$A$87,0),MATCH("Сумма затрат, т.руб.",'Кальк-я'!$5:$5,0))/12,""),0)</f>
        <v>0</v>
      </c>
      <c r="HS46" s="551" cm="1">
        <f t="array" aca="1" ref="HS46" ca="1">IFERROR(IF(AND(НачЦ_ИнвП_Дата&lt;=HS$3,КИнвП_Дата&gt;HS$3),
             INDEX('Кальк-я'!$A$16:$Y$87,MATCH($A46,'Кальк-я'!$A$16:$A$87,0),MATCH("Сумма затрат, т.руб.",'Кальк-я'!$5:$5,0))/12,""),0)</f>
        <v>0</v>
      </c>
      <c r="HT46" s="551" cm="1">
        <f t="array" aca="1" ref="HT46" ca="1">IFERROR(IF(AND(НачЦ_ИнвП_Дата&lt;=HT$3,КИнвП_Дата&gt;HT$3),
             INDEX('Кальк-я'!$A$16:$Y$87,MATCH($A46,'Кальк-я'!$A$16:$A$87,0),MATCH("Сумма затрат, т.руб.",'Кальк-я'!$5:$5,0))/12,""),0)</f>
        <v>0</v>
      </c>
      <c r="HU46" s="551" cm="1">
        <f t="array" aca="1" ref="HU46" ca="1">IFERROR(IF(AND(НачЦ_ИнвП_Дата&lt;=HU$3,КИнвП_Дата&gt;HU$3),
             INDEX('Кальк-я'!$A$16:$Y$87,MATCH($A46,'Кальк-я'!$A$16:$A$87,0),MATCH("Сумма затрат, т.руб.",'Кальк-я'!$5:$5,0))/12,""),0)</f>
        <v>0</v>
      </c>
      <c r="HV46" s="551" cm="1">
        <f t="array" aca="1" ref="HV46" ca="1">IFERROR(IF(AND(НачЦ_ИнвП_Дата&lt;=HV$3,КИнвП_Дата&gt;HV$3),
             INDEX('Кальк-я'!$A$16:$Y$87,MATCH($A46,'Кальк-я'!$A$16:$A$87,0),MATCH("Сумма затрат, т.руб.",'Кальк-я'!$5:$5,0))/12,""),0)</f>
        <v>0</v>
      </c>
      <c r="HW46" s="551" cm="1">
        <f t="array" aca="1" ref="HW46" ca="1">IFERROR(IF(AND(НачЦ_ИнвП_Дата&lt;=HW$3,КИнвП_Дата&gt;HW$3),
             INDEX('Кальк-я'!$A$16:$Y$87,MATCH($A46,'Кальк-я'!$A$16:$A$87,0),MATCH("Сумма затрат, т.руб.",'Кальк-я'!$5:$5,0))/12,""),0)</f>
        <v>0</v>
      </c>
      <c r="HX46" s="551" cm="1">
        <f t="array" aca="1" ref="HX46" ca="1">IFERROR(IF(AND(НачЦ_ИнвП_Дата&lt;=HX$3,КИнвП_Дата&gt;HX$3),
             INDEX('Кальк-я'!$A$16:$Y$87,MATCH($A46,'Кальк-я'!$A$16:$A$87,0),MATCH("Сумма затрат, т.руб.",'Кальк-я'!$5:$5,0))/12,""),0)</f>
        <v>0</v>
      </c>
      <c r="HY46" s="551" cm="1">
        <f t="array" aca="1" ref="HY46" ca="1">IFERROR(IF(AND(НачЦ_ИнвП_Дата&lt;=HY$3,КИнвП_Дата&gt;HY$3),
             INDEX('Кальк-я'!$A$16:$Y$87,MATCH($A46,'Кальк-я'!$A$16:$A$87,0),MATCH("Сумма затрат, т.руб.",'Кальк-я'!$5:$5,0))/12,""),0)</f>
        <v>0</v>
      </c>
      <c r="HZ46" s="551" cm="1">
        <f t="array" aca="1" ref="HZ46" ca="1">IFERROR(IF(AND(НачЦ_ИнвП_Дата&lt;=HZ$3,КИнвП_Дата&gt;HZ$3),
             INDEX('Кальк-я'!$A$16:$Y$87,MATCH($A46,'Кальк-я'!$A$16:$A$87,0),MATCH("Сумма затрат, т.руб.",'Кальк-я'!$5:$5,0))/12,""),0)</f>
        <v>0</v>
      </c>
      <c r="IA46" s="552">
        <f t="shared" ca="1" si="1417"/>
        <v>0</v>
      </c>
      <c r="IB46" s="551" cm="1">
        <f t="array" aca="1" ref="IB46" ca="1">IFERROR(IF(AND(НачЦ_ИнвП_Дата&lt;=IB$3,КИнвП_Дата&gt;IB$3),
             INDEX('Кальк-я'!$A$16:$Y$87,MATCH($A46,'Кальк-я'!$A$16:$A$87,0),MATCH("Сумма затрат, т.руб.",'Кальк-я'!$5:$5,0))/12,""),0)</f>
        <v>0</v>
      </c>
      <c r="IC46" s="551" cm="1">
        <f t="array" aca="1" ref="IC46" ca="1">IFERROR(IF(AND(НачЦ_ИнвП_Дата&lt;=IC$3,КИнвП_Дата&gt;IC$3),
             INDEX('Кальк-я'!$A$16:$Y$87,MATCH($A46,'Кальк-я'!$A$16:$A$87,0),MATCH("Сумма затрат, т.руб.",'Кальк-я'!$5:$5,0))/12,""),0)</f>
        <v>0</v>
      </c>
      <c r="ID46" s="551" cm="1">
        <f t="array" aca="1" ref="ID46" ca="1">IFERROR(IF(AND(НачЦ_ИнвП_Дата&lt;=ID$3,КИнвП_Дата&gt;ID$3),
             INDEX('Кальк-я'!$A$16:$Y$87,MATCH($A46,'Кальк-я'!$A$16:$A$87,0),MATCH("Сумма затрат, т.руб.",'Кальк-я'!$5:$5,0))/12,""),0)</f>
        <v>0</v>
      </c>
      <c r="IE46" s="551" cm="1">
        <f t="array" aca="1" ref="IE46" ca="1">IFERROR(IF(AND(НачЦ_ИнвП_Дата&lt;=IE$3,КИнвП_Дата&gt;IE$3),
             INDEX('Кальк-я'!$A$16:$Y$87,MATCH($A46,'Кальк-я'!$A$16:$A$87,0),MATCH("Сумма затрат, т.руб.",'Кальк-я'!$5:$5,0))/12,""),0)</f>
        <v>0</v>
      </c>
      <c r="IF46" s="551" cm="1">
        <f t="array" aca="1" ref="IF46" ca="1">IFERROR(IF(AND(НачЦ_ИнвП_Дата&lt;=IF$3,КИнвП_Дата&gt;IF$3),
             INDEX('Кальк-я'!$A$16:$Y$87,MATCH($A46,'Кальк-я'!$A$16:$A$87,0),MATCH("Сумма затрат, т.руб.",'Кальк-я'!$5:$5,0))/12,""),0)</f>
        <v>0</v>
      </c>
      <c r="IG46" s="551" cm="1">
        <f t="array" aca="1" ref="IG46" ca="1">IFERROR(IF(AND(НачЦ_ИнвП_Дата&lt;=IG$3,КИнвП_Дата&gt;IG$3),
             INDEX('Кальк-я'!$A$16:$Y$87,MATCH($A46,'Кальк-я'!$A$16:$A$87,0),MATCH("Сумма затрат, т.руб.",'Кальк-я'!$5:$5,0))/12,""),0)</f>
        <v>0</v>
      </c>
      <c r="IH46" s="551" cm="1">
        <f t="array" aca="1" ref="IH46" ca="1">IFERROR(IF(AND(НачЦ_ИнвП_Дата&lt;=IH$3,КИнвП_Дата&gt;IH$3),
             INDEX('Кальк-я'!$A$16:$Y$87,MATCH($A46,'Кальк-я'!$A$16:$A$87,0),MATCH("Сумма затрат, т.руб.",'Кальк-я'!$5:$5,0))/12,""),0)</f>
        <v>0</v>
      </c>
      <c r="II46" s="551" cm="1">
        <f t="array" aca="1" ref="II46" ca="1">IFERROR(IF(AND(НачЦ_ИнвП_Дата&lt;=II$3,КИнвП_Дата&gt;II$3),
             INDEX('Кальк-я'!$A$16:$Y$87,MATCH($A46,'Кальк-я'!$A$16:$A$87,0),MATCH("Сумма затрат, т.руб.",'Кальк-я'!$5:$5,0))/12,""),0)</f>
        <v>0</v>
      </c>
      <c r="IJ46" s="551" cm="1">
        <f t="array" aca="1" ref="IJ46" ca="1">IFERROR(IF(AND(НачЦ_ИнвП_Дата&lt;=IJ$3,КИнвП_Дата&gt;IJ$3),
             INDEX('Кальк-я'!$A$16:$Y$87,MATCH($A46,'Кальк-я'!$A$16:$A$87,0),MATCH("Сумма затрат, т.руб.",'Кальк-я'!$5:$5,0))/12,""),0)</f>
        <v>0</v>
      </c>
      <c r="IK46" s="551" cm="1">
        <f t="array" aca="1" ref="IK46" ca="1">IFERROR(IF(AND(НачЦ_ИнвП_Дата&lt;=IK$3,КИнвП_Дата&gt;IK$3),
             INDEX('Кальк-я'!$A$16:$Y$87,MATCH($A46,'Кальк-я'!$A$16:$A$87,0),MATCH("Сумма затрат, т.руб.",'Кальк-я'!$5:$5,0))/12,""),0)</f>
        <v>0</v>
      </c>
      <c r="IL46" s="551" cm="1">
        <f t="array" aca="1" ref="IL46" ca="1">IFERROR(IF(AND(НачЦ_ИнвП_Дата&lt;=IL$3,КИнвП_Дата&gt;IL$3),
             INDEX('Кальк-я'!$A$16:$Y$87,MATCH($A46,'Кальк-я'!$A$16:$A$87,0),MATCH("Сумма затрат, т.руб.",'Кальк-я'!$5:$5,0))/12,""),0)</f>
        <v>0</v>
      </c>
      <c r="IM46" s="551" cm="1">
        <f t="array" aca="1" ref="IM46" ca="1">IFERROR(IF(AND(НачЦ_ИнвП_Дата&lt;=IM$3,КИнвП_Дата&gt;IM$3),
             INDEX('Кальк-я'!$A$16:$Y$87,MATCH($A46,'Кальк-я'!$A$16:$A$87,0),MATCH("Сумма затрат, т.руб.",'Кальк-я'!$5:$5,0))/12,""),0)</f>
        <v>0</v>
      </c>
      <c r="IN46" s="552">
        <f t="shared" ca="1" si="1419"/>
        <v>0</v>
      </c>
      <c r="IO46" s="551" cm="1">
        <f t="array" aca="1" ref="IO46" ca="1">IFERROR(IF(AND(НачЦ_ИнвП_Дата&lt;=IO$3,КИнвП_Дата&gt;IO$3),
             INDEX('Кальк-я'!$A$16:$Y$87,MATCH($A46,'Кальк-я'!$A$16:$A$87,0),MATCH("Сумма затрат, т.руб.",'Кальк-я'!$5:$5,0))/12,""),0)</f>
        <v>0</v>
      </c>
      <c r="IP46" s="551" cm="1">
        <f t="array" aca="1" ref="IP46" ca="1">IFERROR(IF(AND(НачЦ_ИнвП_Дата&lt;=IP$3,КИнвП_Дата&gt;IP$3),
             INDEX('Кальк-я'!$A$16:$Y$87,MATCH($A46,'Кальк-я'!$A$16:$A$87,0),MATCH("Сумма затрат, т.руб.",'Кальк-я'!$5:$5,0))/12,""),0)</f>
        <v>0</v>
      </c>
      <c r="IQ46" s="551" cm="1">
        <f t="array" aca="1" ref="IQ46" ca="1">IFERROR(IF(AND(НачЦ_ИнвП_Дата&lt;=IQ$3,КИнвП_Дата&gt;IQ$3),
             INDEX('Кальк-я'!$A$16:$Y$87,MATCH($A46,'Кальк-я'!$A$16:$A$87,0),MATCH("Сумма затрат, т.руб.",'Кальк-я'!$5:$5,0))/12,""),0)</f>
        <v>0</v>
      </c>
      <c r="IR46" s="551" cm="1">
        <f t="array" aca="1" ref="IR46" ca="1">IFERROR(IF(AND(НачЦ_ИнвП_Дата&lt;=IR$3,КИнвП_Дата&gt;IR$3),
             INDEX('Кальк-я'!$A$16:$Y$87,MATCH($A46,'Кальк-я'!$A$16:$A$87,0),MATCH("Сумма затрат, т.руб.",'Кальк-я'!$5:$5,0))/12,""),0)</f>
        <v>0</v>
      </c>
      <c r="IS46" s="551" cm="1">
        <f t="array" aca="1" ref="IS46" ca="1">IFERROR(IF(AND(НачЦ_ИнвП_Дата&lt;=IS$3,КИнвП_Дата&gt;IS$3),
             INDEX('Кальк-я'!$A$16:$Y$87,MATCH($A46,'Кальк-я'!$A$16:$A$87,0),MATCH("Сумма затрат, т.руб.",'Кальк-я'!$5:$5,0))/12,""),0)</f>
        <v>0</v>
      </c>
      <c r="IT46" s="551" cm="1">
        <f t="array" aca="1" ref="IT46" ca="1">IFERROR(IF(AND(НачЦ_ИнвП_Дата&lt;=IT$3,КИнвП_Дата&gt;IT$3),
             INDEX('Кальк-я'!$A$16:$Y$87,MATCH($A46,'Кальк-я'!$A$16:$A$87,0),MATCH("Сумма затрат, т.руб.",'Кальк-я'!$5:$5,0))/12,""),0)</f>
        <v>0</v>
      </c>
      <c r="IU46" s="551" cm="1">
        <f t="array" aca="1" ref="IU46" ca="1">IFERROR(IF(AND(НачЦ_ИнвП_Дата&lt;=IU$3,КИнвП_Дата&gt;IU$3),
             INDEX('Кальк-я'!$A$16:$Y$87,MATCH($A46,'Кальк-я'!$A$16:$A$87,0),MATCH("Сумма затрат, т.руб.",'Кальк-я'!$5:$5,0))/12,""),0)</f>
        <v>0</v>
      </c>
      <c r="IV46" s="551" cm="1">
        <f t="array" aca="1" ref="IV46" ca="1">IFERROR(IF(AND(НачЦ_ИнвП_Дата&lt;=IV$3,КИнвП_Дата&gt;IV$3),
             INDEX('Кальк-я'!$A$16:$Y$87,MATCH($A46,'Кальк-я'!$A$16:$A$87,0),MATCH("Сумма затрат, т.руб.",'Кальк-я'!$5:$5,0))/12,""),0)</f>
        <v>0</v>
      </c>
      <c r="IW46" s="551" cm="1">
        <f t="array" aca="1" ref="IW46" ca="1">IFERROR(IF(AND(НачЦ_ИнвП_Дата&lt;=IW$3,КИнвП_Дата&gt;IW$3),
             INDEX('Кальк-я'!$A$16:$Y$87,MATCH($A46,'Кальк-я'!$A$16:$A$87,0),MATCH("Сумма затрат, т.руб.",'Кальк-я'!$5:$5,0))/12,""),0)</f>
        <v>0</v>
      </c>
      <c r="IX46" s="551" cm="1">
        <f t="array" aca="1" ref="IX46" ca="1">IFERROR(IF(AND(НачЦ_ИнвП_Дата&lt;=IX$3,КИнвП_Дата&gt;IX$3),
             INDEX('Кальк-я'!$A$16:$Y$87,MATCH($A46,'Кальк-я'!$A$16:$A$87,0),MATCH("Сумма затрат, т.руб.",'Кальк-я'!$5:$5,0))/12,""),0)</f>
        <v>0</v>
      </c>
      <c r="IY46" s="551" cm="1">
        <f t="array" aca="1" ref="IY46" ca="1">IFERROR(IF(AND(НачЦ_ИнвП_Дата&lt;=IY$3,КИнвП_Дата&gt;IY$3),
             INDEX('Кальк-я'!$A$16:$Y$87,MATCH($A46,'Кальк-я'!$A$16:$A$87,0),MATCH("Сумма затрат, т.руб.",'Кальк-я'!$5:$5,0))/12,""),0)</f>
        <v>0</v>
      </c>
      <c r="IZ46" s="551" cm="1">
        <f t="array" aca="1" ref="IZ46" ca="1">IFERROR(IF(AND(НачЦ_ИнвП_Дата&lt;=IZ$3,КИнвП_Дата&gt;IZ$3),
             INDEX('Кальк-я'!$A$16:$Y$87,MATCH($A46,'Кальк-я'!$A$16:$A$87,0),MATCH("Сумма затрат, т.руб.",'Кальк-я'!$5:$5,0))/12,""),0)</f>
        <v>0</v>
      </c>
      <c r="JA46" s="552">
        <f t="shared" ca="1" si="1421"/>
        <v>0</v>
      </c>
      <c r="JB46" s="551" cm="1">
        <f t="array" aca="1" ref="JB46" ca="1">IFERROR(IF(AND(НачЦ_ИнвП_Дата&lt;=JB$3,КИнвП_Дата&gt;JB$3),
             INDEX('Кальк-я'!$A$16:$Y$87,MATCH($A46,'Кальк-я'!$A$16:$A$87,0),MATCH("Сумма затрат, т.руб.",'Кальк-я'!$5:$5,0))/12,""),0)</f>
        <v>0</v>
      </c>
      <c r="JC46" s="551" cm="1">
        <f t="array" aca="1" ref="JC46" ca="1">IFERROR(IF(AND(НачЦ_ИнвП_Дата&lt;=JC$3,КИнвП_Дата&gt;JC$3),
             INDEX('Кальк-я'!$A$16:$Y$87,MATCH($A46,'Кальк-я'!$A$16:$A$87,0),MATCH("Сумма затрат, т.руб.",'Кальк-я'!$5:$5,0))/12,""),0)</f>
        <v>0</v>
      </c>
      <c r="JD46" s="551" cm="1">
        <f t="array" aca="1" ref="JD46" ca="1">IFERROR(IF(AND(НачЦ_ИнвП_Дата&lt;=JD$3,КИнвП_Дата&gt;JD$3),
             INDEX('Кальк-я'!$A$16:$Y$87,MATCH($A46,'Кальк-я'!$A$16:$A$87,0),MATCH("Сумма затрат, т.руб.",'Кальк-я'!$5:$5,0))/12,""),0)</f>
        <v>0</v>
      </c>
      <c r="JE46" s="551" cm="1">
        <f t="array" aca="1" ref="JE46" ca="1">IFERROR(IF(AND(НачЦ_ИнвП_Дата&lt;=JE$3,КИнвП_Дата&gt;JE$3),
             INDEX('Кальк-я'!$A$16:$Y$87,MATCH($A46,'Кальк-я'!$A$16:$A$87,0),MATCH("Сумма затрат, т.руб.",'Кальк-я'!$5:$5,0))/12,""),0)</f>
        <v>0</v>
      </c>
      <c r="JF46" s="551" cm="1">
        <f t="array" aca="1" ref="JF46" ca="1">IFERROR(IF(AND(НачЦ_ИнвП_Дата&lt;=JF$3,КИнвП_Дата&gt;JF$3),
             INDEX('Кальк-я'!$A$16:$Y$87,MATCH($A46,'Кальк-я'!$A$16:$A$87,0),MATCH("Сумма затрат, т.руб.",'Кальк-я'!$5:$5,0))/12,""),0)</f>
        <v>0</v>
      </c>
      <c r="JG46" s="551" cm="1">
        <f t="array" aca="1" ref="JG46" ca="1">IFERROR(IF(AND(НачЦ_ИнвП_Дата&lt;=JG$3,КИнвП_Дата&gt;JG$3),
             INDEX('Кальк-я'!$A$16:$Y$87,MATCH($A46,'Кальк-я'!$A$16:$A$87,0),MATCH("Сумма затрат, т.руб.",'Кальк-я'!$5:$5,0))/12,""),0)</f>
        <v>0</v>
      </c>
      <c r="JH46" s="551" cm="1">
        <f t="array" aca="1" ref="JH46" ca="1">IFERROR(IF(AND(НачЦ_ИнвП_Дата&lt;=JH$3,КИнвП_Дата&gt;JH$3),
             INDEX('Кальк-я'!$A$16:$Y$87,MATCH($A46,'Кальк-я'!$A$16:$A$87,0),MATCH("Сумма затрат, т.руб.",'Кальк-я'!$5:$5,0))/12,""),0)</f>
        <v>0</v>
      </c>
      <c r="JI46" s="551" cm="1">
        <f t="array" aca="1" ref="JI46" ca="1">IFERROR(IF(AND(НачЦ_ИнвП_Дата&lt;=JI$3,КИнвП_Дата&gt;JI$3),
             INDEX('Кальк-я'!$A$16:$Y$87,MATCH($A46,'Кальк-я'!$A$16:$A$87,0),MATCH("Сумма затрат, т.руб.",'Кальк-я'!$5:$5,0))/12,""),0)</f>
        <v>0</v>
      </c>
      <c r="JJ46" s="551" cm="1">
        <f t="array" aca="1" ref="JJ46" ca="1">IFERROR(IF(AND(НачЦ_ИнвП_Дата&lt;=JJ$3,КИнвП_Дата&gt;JJ$3),
             INDEX('Кальк-я'!$A$16:$Y$87,MATCH($A46,'Кальк-я'!$A$16:$A$87,0),MATCH("Сумма затрат, т.руб.",'Кальк-я'!$5:$5,0))/12,""),0)</f>
        <v>0</v>
      </c>
      <c r="JK46" s="551" cm="1">
        <f t="array" aca="1" ref="JK46" ca="1">IFERROR(IF(AND(НачЦ_ИнвП_Дата&lt;=JK$3,КИнвП_Дата&gt;JK$3),
             INDEX('Кальк-я'!$A$16:$Y$87,MATCH($A46,'Кальк-я'!$A$16:$A$87,0),MATCH("Сумма затрат, т.руб.",'Кальк-я'!$5:$5,0))/12,""),0)</f>
        <v>0</v>
      </c>
      <c r="JL46" s="551" cm="1">
        <f t="array" aca="1" ref="JL46" ca="1">IFERROR(IF(AND(НачЦ_ИнвП_Дата&lt;=JL$3,КИнвП_Дата&gt;JL$3),
             INDEX('Кальк-я'!$A$16:$Y$87,MATCH($A46,'Кальк-я'!$A$16:$A$87,0),MATCH("Сумма затрат, т.руб.",'Кальк-я'!$5:$5,0))/12,""),0)</f>
        <v>0</v>
      </c>
      <c r="JM46" s="551" cm="1">
        <f t="array" aca="1" ref="JM46" ca="1">IFERROR(IF(AND(НачЦ_ИнвП_Дата&lt;=JM$3,КИнвП_Дата&gt;JM$3),
             INDEX('Кальк-я'!$A$16:$Y$87,MATCH($A46,'Кальк-я'!$A$16:$A$87,0),MATCH("Сумма затрат, т.руб.",'Кальк-я'!$5:$5,0))/12,""),0)</f>
        <v>0</v>
      </c>
      <c r="JN46" s="552">
        <f t="shared" ca="1" si="1423"/>
        <v>0</v>
      </c>
      <c r="JO46" s="551" cm="1">
        <f t="array" aca="1" ref="JO46" ca="1">IFERROR(IF(AND(НачЦ_ИнвП_Дата&lt;=JO$3,КИнвП_Дата&gt;JO$3),
             INDEX('Кальк-я'!$A$16:$Y$87,MATCH($A46,'Кальк-я'!$A$16:$A$87,0),MATCH("Сумма затрат, т.руб.",'Кальк-я'!$5:$5,0))/12,""),0)</f>
        <v>0</v>
      </c>
      <c r="JP46" s="551" cm="1">
        <f t="array" aca="1" ref="JP46" ca="1">IFERROR(IF(AND(НачЦ_ИнвП_Дата&lt;=JP$3,КИнвП_Дата&gt;JP$3),
             INDEX('Кальк-я'!$A$16:$Y$87,MATCH($A46,'Кальк-я'!$A$16:$A$87,0),MATCH("Сумма затрат, т.руб.",'Кальк-я'!$5:$5,0))/12,""),0)</f>
        <v>0</v>
      </c>
      <c r="JQ46" s="551" cm="1">
        <f t="array" aca="1" ref="JQ46" ca="1">IFERROR(IF(AND(НачЦ_ИнвП_Дата&lt;=JQ$3,КИнвП_Дата&gt;JQ$3),
             INDEX('Кальк-я'!$A$16:$Y$87,MATCH($A46,'Кальк-я'!$A$16:$A$87,0),MATCH("Сумма затрат, т.руб.",'Кальк-я'!$5:$5,0))/12,""),0)</f>
        <v>0</v>
      </c>
      <c r="JR46" s="551" cm="1">
        <f t="array" aca="1" ref="JR46" ca="1">IFERROR(IF(AND(НачЦ_ИнвП_Дата&lt;=JR$3,КИнвП_Дата&gt;JR$3),
             INDEX('Кальк-я'!$A$16:$Y$87,MATCH($A46,'Кальк-я'!$A$16:$A$87,0),MATCH("Сумма затрат, т.руб.",'Кальк-я'!$5:$5,0))/12,""),0)</f>
        <v>0</v>
      </c>
      <c r="JS46" s="551" cm="1">
        <f t="array" aca="1" ref="JS46" ca="1">IFERROR(IF(AND(НачЦ_ИнвП_Дата&lt;=JS$3,КИнвП_Дата&gt;JS$3),
             INDEX('Кальк-я'!$A$16:$Y$87,MATCH($A46,'Кальк-я'!$A$16:$A$87,0),MATCH("Сумма затрат, т.руб.",'Кальк-я'!$5:$5,0))/12,""),0)</f>
        <v>0</v>
      </c>
      <c r="JT46" s="551" cm="1">
        <f t="array" aca="1" ref="JT46" ca="1">IFERROR(IF(AND(НачЦ_ИнвП_Дата&lt;=JT$3,КИнвП_Дата&gt;JT$3),
             INDEX('Кальк-я'!$A$16:$Y$87,MATCH($A46,'Кальк-я'!$A$16:$A$87,0),MATCH("Сумма затрат, т.руб.",'Кальк-я'!$5:$5,0))/12,""),0)</f>
        <v>0</v>
      </c>
      <c r="JU46" s="551" cm="1">
        <f t="array" aca="1" ref="JU46" ca="1">IFERROR(IF(AND(НачЦ_ИнвП_Дата&lt;=JU$3,КИнвП_Дата&gt;JU$3),
             INDEX('Кальк-я'!$A$16:$Y$87,MATCH($A46,'Кальк-я'!$A$16:$A$87,0),MATCH("Сумма затрат, т.руб.",'Кальк-я'!$5:$5,0))/12,""),0)</f>
        <v>0</v>
      </c>
      <c r="JV46" s="551" cm="1">
        <f t="array" aca="1" ref="JV46" ca="1">IFERROR(IF(AND(НачЦ_ИнвП_Дата&lt;=JV$3,КИнвП_Дата&gt;JV$3),
             INDEX('Кальк-я'!$A$16:$Y$87,MATCH($A46,'Кальк-я'!$A$16:$A$87,0),MATCH("Сумма затрат, т.руб.",'Кальк-я'!$5:$5,0))/12,""),0)</f>
        <v>0</v>
      </c>
      <c r="JW46" s="551" cm="1">
        <f t="array" aca="1" ref="JW46" ca="1">IFERROR(IF(AND(НачЦ_ИнвП_Дата&lt;=JW$3,КИнвП_Дата&gt;JW$3),
             INDEX('Кальк-я'!$A$16:$Y$87,MATCH($A46,'Кальк-я'!$A$16:$A$87,0),MATCH("Сумма затрат, т.руб.",'Кальк-я'!$5:$5,0))/12,""),0)</f>
        <v>0</v>
      </c>
      <c r="JX46" s="551" cm="1">
        <f t="array" aca="1" ref="JX46" ca="1">IFERROR(IF(AND(НачЦ_ИнвП_Дата&lt;=JX$3,КИнвП_Дата&gt;JX$3),
             INDEX('Кальк-я'!$A$16:$Y$87,MATCH($A46,'Кальк-я'!$A$16:$A$87,0),MATCH("Сумма затрат, т.руб.",'Кальк-я'!$5:$5,0))/12,""),0)</f>
        <v>0</v>
      </c>
      <c r="JY46" s="551" cm="1">
        <f t="array" aca="1" ref="JY46" ca="1">IFERROR(IF(AND(НачЦ_ИнвП_Дата&lt;=JY$3,КИнвП_Дата&gt;JY$3),
             INDEX('Кальк-я'!$A$16:$Y$87,MATCH($A46,'Кальк-я'!$A$16:$A$87,0),MATCH("Сумма затрат, т.руб.",'Кальк-я'!$5:$5,0))/12,""),0)</f>
        <v>0</v>
      </c>
      <c r="JZ46" s="551" cm="1">
        <f t="array" aca="1" ref="JZ46" ca="1">IFERROR(IF(AND(НачЦ_ИнвП_Дата&lt;=JZ$3,КИнвП_Дата&gt;JZ$3),
             INDEX('Кальк-я'!$A$16:$Y$87,MATCH($A46,'Кальк-я'!$A$16:$A$87,0),MATCH("Сумма затрат, т.руб.",'Кальк-я'!$5:$5,0))/12,""),0)</f>
        <v>0</v>
      </c>
      <c r="KA46" s="552">
        <f t="shared" ca="1" si="1425"/>
        <v>0</v>
      </c>
      <c r="KB46" s="551" cm="1">
        <f t="array" aca="1" ref="KB46" ca="1">IFERROR(IF(AND(НачЦ_ИнвП_Дата&lt;=KB$3,КИнвП_Дата&gt;KB$3),
             INDEX('Кальк-я'!$A$16:$Y$87,MATCH($A46,'Кальк-я'!$A$16:$A$87,0),MATCH("Сумма затрат, т.руб.",'Кальк-я'!$5:$5,0))/12,""),0)</f>
        <v>0</v>
      </c>
      <c r="KC46" s="551" cm="1">
        <f t="array" aca="1" ref="KC46" ca="1">IFERROR(IF(AND(НачЦ_ИнвП_Дата&lt;=KC$3,КИнвП_Дата&gt;KC$3),
             INDEX('Кальк-я'!$A$16:$Y$87,MATCH($A46,'Кальк-я'!$A$16:$A$87,0),MATCH("Сумма затрат, т.руб.",'Кальк-я'!$5:$5,0))/12,""),0)</f>
        <v>0</v>
      </c>
      <c r="KD46" s="551" cm="1">
        <f t="array" aca="1" ref="KD46" ca="1">IFERROR(IF(AND(НачЦ_ИнвП_Дата&lt;=KD$3,КИнвП_Дата&gt;KD$3),
             INDEX('Кальк-я'!$A$16:$Y$87,MATCH($A46,'Кальк-я'!$A$16:$A$87,0),MATCH("Сумма затрат, т.руб.",'Кальк-я'!$5:$5,0))/12,""),0)</f>
        <v>0</v>
      </c>
      <c r="KE46" s="551" cm="1">
        <f t="array" aca="1" ref="KE46" ca="1">IFERROR(IF(AND(НачЦ_ИнвП_Дата&lt;=KE$3,КИнвП_Дата&gt;KE$3),
             INDEX('Кальк-я'!$A$16:$Y$87,MATCH($A46,'Кальк-я'!$A$16:$A$87,0),MATCH("Сумма затрат, т.руб.",'Кальк-я'!$5:$5,0))/12,""),0)</f>
        <v>0</v>
      </c>
      <c r="KF46" s="551" cm="1">
        <f t="array" aca="1" ref="KF46" ca="1">IFERROR(IF(AND(НачЦ_ИнвП_Дата&lt;=KF$3,КИнвП_Дата&gt;KF$3),
             INDEX('Кальк-я'!$A$16:$Y$87,MATCH($A46,'Кальк-я'!$A$16:$A$87,0),MATCH("Сумма затрат, т.руб.",'Кальк-я'!$5:$5,0))/12,""),0)</f>
        <v>0</v>
      </c>
      <c r="KG46" s="551" cm="1">
        <f t="array" aca="1" ref="KG46" ca="1">IFERROR(IF(AND(НачЦ_ИнвП_Дата&lt;=KG$3,КИнвП_Дата&gt;KG$3),
             INDEX('Кальк-я'!$A$16:$Y$87,MATCH($A46,'Кальк-я'!$A$16:$A$87,0),MATCH("Сумма затрат, т.руб.",'Кальк-я'!$5:$5,0))/12,""),0)</f>
        <v>0</v>
      </c>
      <c r="KH46" s="551" cm="1">
        <f t="array" aca="1" ref="KH46" ca="1">IFERROR(IF(AND(НачЦ_ИнвП_Дата&lt;=KH$3,КИнвП_Дата&gt;KH$3),
             INDEX('Кальк-я'!$A$16:$Y$87,MATCH($A46,'Кальк-я'!$A$16:$A$87,0),MATCH("Сумма затрат, т.руб.",'Кальк-я'!$5:$5,0))/12,""),0)</f>
        <v>0</v>
      </c>
      <c r="KI46" s="551" cm="1">
        <f t="array" aca="1" ref="KI46" ca="1">IFERROR(IF(AND(НачЦ_ИнвП_Дата&lt;=KI$3,КИнвП_Дата&gt;KI$3),
             INDEX('Кальк-я'!$A$16:$Y$87,MATCH($A46,'Кальк-я'!$A$16:$A$87,0),MATCH("Сумма затрат, т.руб.",'Кальк-я'!$5:$5,0))/12,""),0)</f>
        <v>0</v>
      </c>
      <c r="KJ46" s="551" cm="1">
        <f t="array" aca="1" ref="KJ46" ca="1">IFERROR(IF(AND(НачЦ_ИнвП_Дата&lt;=KJ$3,КИнвП_Дата&gt;KJ$3),
             INDEX('Кальк-я'!$A$16:$Y$87,MATCH($A46,'Кальк-я'!$A$16:$A$87,0),MATCH("Сумма затрат, т.руб.",'Кальк-я'!$5:$5,0))/12,""),0)</f>
        <v>0</v>
      </c>
      <c r="KK46" s="551" cm="1">
        <f t="array" aca="1" ref="KK46" ca="1">IFERROR(IF(AND(НачЦ_ИнвП_Дата&lt;=KK$3,КИнвП_Дата&gt;KK$3),
             INDEX('Кальк-я'!$A$16:$Y$87,MATCH($A46,'Кальк-я'!$A$16:$A$87,0),MATCH("Сумма затрат, т.руб.",'Кальк-я'!$5:$5,0))/12,""),0)</f>
        <v>0</v>
      </c>
      <c r="KL46" s="551" cm="1">
        <f t="array" aca="1" ref="KL46" ca="1">IFERROR(IF(AND(НачЦ_ИнвП_Дата&lt;=KL$3,КИнвП_Дата&gt;KL$3),
             INDEX('Кальк-я'!$A$16:$Y$87,MATCH($A46,'Кальк-я'!$A$16:$A$87,0),MATCH("Сумма затрат, т.руб.",'Кальк-я'!$5:$5,0))/12,""),0)</f>
        <v>0</v>
      </c>
      <c r="KM46" s="551" cm="1">
        <f t="array" aca="1" ref="KM46" ca="1">IFERROR(IF(AND(НачЦ_ИнвП_Дата&lt;=KM$3,КИнвП_Дата&gt;KM$3),
             INDEX('Кальк-я'!$A$16:$Y$87,MATCH($A46,'Кальк-я'!$A$16:$A$87,0),MATCH("Сумма затрат, т.руб.",'Кальк-я'!$5:$5,0))/12,""),0)</f>
        <v>0</v>
      </c>
      <c r="KN46" s="552">
        <f t="shared" ca="1" si="1427"/>
        <v>0</v>
      </c>
      <c r="KO46" s="551" cm="1">
        <f t="array" aca="1" ref="KO46" ca="1">IFERROR(IF(AND(НачЦ_ИнвП_Дата&lt;=KO$3,КИнвП_Дата&gt;KO$3),
             INDEX('Кальк-я'!$A$16:$Y$87,MATCH($A46,'Кальк-я'!$A$16:$A$87,0),MATCH("Сумма затрат, т.руб.",'Кальк-я'!$5:$5,0))/12,""),0)</f>
        <v>0</v>
      </c>
      <c r="KP46" s="551" cm="1">
        <f t="array" aca="1" ref="KP46" ca="1">IFERROR(IF(AND(НачЦ_ИнвП_Дата&lt;=KP$3,КИнвП_Дата&gt;KP$3),
             INDEX('Кальк-я'!$A$16:$Y$87,MATCH($A46,'Кальк-я'!$A$16:$A$87,0),MATCH("Сумма затрат, т.руб.",'Кальк-я'!$5:$5,0))/12,""),0)</f>
        <v>0</v>
      </c>
      <c r="KQ46" s="551" cm="1">
        <f t="array" aca="1" ref="KQ46" ca="1">IFERROR(IF(AND(НачЦ_ИнвП_Дата&lt;=KQ$3,КИнвП_Дата&gt;KQ$3),
             INDEX('Кальк-я'!$A$16:$Y$87,MATCH($A46,'Кальк-я'!$A$16:$A$87,0),MATCH("Сумма затрат, т.руб.",'Кальк-я'!$5:$5,0))/12,""),0)</f>
        <v>0</v>
      </c>
      <c r="KR46" s="551" cm="1">
        <f t="array" aca="1" ref="KR46" ca="1">IFERROR(IF(AND(НачЦ_ИнвП_Дата&lt;=KR$3,КИнвП_Дата&gt;KR$3),
             INDEX('Кальк-я'!$A$16:$Y$87,MATCH($A46,'Кальк-я'!$A$16:$A$87,0),MATCH("Сумма затрат, т.руб.",'Кальк-я'!$5:$5,0))/12,""),0)</f>
        <v>0</v>
      </c>
      <c r="KS46" s="551" cm="1">
        <f t="array" aca="1" ref="KS46" ca="1">IFERROR(IF(AND(НачЦ_ИнвП_Дата&lt;=KS$3,КИнвП_Дата&gt;KS$3),
             INDEX('Кальк-я'!$A$16:$Y$87,MATCH($A46,'Кальк-я'!$A$16:$A$87,0),MATCH("Сумма затрат, т.руб.",'Кальк-я'!$5:$5,0))/12,""),0)</f>
        <v>0</v>
      </c>
      <c r="KT46" s="551" cm="1">
        <f t="array" aca="1" ref="KT46" ca="1">IFERROR(IF(AND(НачЦ_ИнвП_Дата&lt;=KT$3,КИнвП_Дата&gt;KT$3),
             INDEX('Кальк-я'!$A$16:$Y$87,MATCH($A46,'Кальк-я'!$A$16:$A$87,0),MATCH("Сумма затрат, т.руб.",'Кальк-я'!$5:$5,0))/12,""),0)</f>
        <v>0</v>
      </c>
      <c r="KU46" s="551" cm="1">
        <f t="array" aca="1" ref="KU46" ca="1">IFERROR(IF(AND(НачЦ_ИнвП_Дата&lt;=KU$3,КИнвП_Дата&gt;KU$3),
             INDEX('Кальк-я'!$A$16:$Y$87,MATCH($A46,'Кальк-я'!$A$16:$A$87,0),MATCH("Сумма затрат, т.руб.",'Кальк-я'!$5:$5,0))/12,""),0)</f>
        <v>0</v>
      </c>
      <c r="KV46" s="551" cm="1">
        <f t="array" aca="1" ref="KV46" ca="1">IFERROR(IF(AND(НачЦ_ИнвП_Дата&lt;=KV$3,КИнвП_Дата&gt;KV$3),
             INDEX('Кальк-я'!$A$16:$Y$87,MATCH($A46,'Кальк-я'!$A$16:$A$87,0),MATCH("Сумма затрат, т.руб.",'Кальк-я'!$5:$5,0))/12,""),0)</f>
        <v>0</v>
      </c>
      <c r="KW46" s="551" cm="1">
        <f t="array" aca="1" ref="KW46" ca="1">IFERROR(IF(AND(НачЦ_ИнвП_Дата&lt;=KW$3,КИнвП_Дата&gt;KW$3),
             INDEX('Кальк-я'!$A$16:$Y$87,MATCH($A46,'Кальк-я'!$A$16:$A$87,0),MATCH("Сумма затрат, т.руб.",'Кальк-я'!$5:$5,0))/12,""),0)</f>
        <v>0</v>
      </c>
      <c r="KX46" s="551" cm="1">
        <f t="array" aca="1" ref="KX46" ca="1">IFERROR(IF(AND(НачЦ_ИнвП_Дата&lt;=KX$3,КИнвП_Дата&gt;KX$3),
             INDEX('Кальк-я'!$A$16:$Y$87,MATCH($A46,'Кальк-я'!$A$16:$A$87,0),MATCH("Сумма затрат, т.руб.",'Кальк-я'!$5:$5,0))/12,""),0)</f>
        <v>0</v>
      </c>
      <c r="KY46" s="551" cm="1">
        <f t="array" aca="1" ref="KY46" ca="1">IFERROR(IF(AND(НачЦ_ИнвП_Дата&lt;=KY$3,КИнвП_Дата&gt;KY$3),
             INDEX('Кальк-я'!$A$16:$Y$87,MATCH($A46,'Кальк-я'!$A$16:$A$87,0),MATCH("Сумма затрат, т.руб.",'Кальк-я'!$5:$5,0))/12,""),0)</f>
        <v>0</v>
      </c>
      <c r="KZ46" s="551" cm="1">
        <f t="array" aca="1" ref="KZ46" ca="1">IFERROR(IF(AND(НачЦ_ИнвП_Дата&lt;=KZ$3,КИнвП_Дата&gt;KZ$3),
             INDEX('Кальк-я'!$A$16:$Y$87,MATCH($A46,'Кальк-я'!$A$16:$A$87,0),MATCH("Сумма затрат, т.руб.",'Кальк-я'!$5:$5,0))/12,""),0)</f>
        <v>0</v>
      </c>
      <c r="LA46" s="552">
        <f t="shared" ca="1" si="1429"/>
        <v>0</v>
      </c>
      <c r="LB46" s="551" cm="1">
        <f t="array" aca="1" ref="LB46" ca="1">IFERROR(IF(AND(НачЦ_ИнвП_Дата&lt;=LB$3,КИнвП_Дата&gt;LB$3),
             INDEX('Кальк-я'!$A$16:$Y$87,MATCH($A46,'Кальк-я'!$A$16:$A$87,0),MATCH("Сумма затрат, т.руб.",'Кальк-я'!$5:$5,0))/12,""),0)</f>
        <v>0</v>
      </c>
      <c r="LC46" s="551" cm="1">
        <f t="array" aca="1" ref="LC46" ca="1">IFERROR(IF(AND(НачЦ_ИнвП_Дата&lt;=LC$3,КИнвП_Дата&gt;LC$3),
             INDEX('Кальк-я'!$A$16:$Y$87,MATCH($A46,'Кальк-я'!$A$16:$A$87,0),MATCH("Сумма затрат, т.руб.",'Кальк-я'!$5:$5,0))/12,""),0)</f>
        <v>0</v>
      </c>
      <c r="LD46" s="551" cm="1">
        <f t="array" aca="1" ref="LD46" ca="1">IFERROR(IF(AND(НачЦ_ИнвП_Дата&lt;=LD$3,КИнвП_Дата&gt;LD$3),
             INDEX('Кальк-я'!$A$16:$Y$87,MATCH($A46,'Кальк-я'!$A$16:$A$87,0),MATCH("Сумма затрат, т.руб.",'Кальк-я'!$5:$5,0))/12,""),0)</f>
        <v>0</v>
      </c>
      <c r="LE46" s="551" cm="1">
        <f t="array" aca="1" ref="LE46" ca="1">IFERROR(IF(AND(НачЦ_ИнвП_Дата&lt;=LE$3,КИнвП_Дата&gt;LE$3),
             INDEX('Кальк-я'!$A$16:$Y$87,MATCH($A46,'Кальк-я'!$A$16:$A$87,0),MATCH("Сумма затрат, т.руб.",'Кальк-я'!$5:$5,0))/12,""),0)</f>
        <v>0</v>
      </c>
      <c r="LF46" s="551" cm="1">
        <f t="array" aca="1" ref="LF46" ca="1">IFERROR(IF(AND(НачЦ_ИнвП_Дата&lt;=LF$3,КИнвП_Дата&gt;LF$3),
             INDEX('Кальк-я'!$A$16:$Y$87,MATCH($A46,'Кальк-я'!$A$16:$A$87,0),MATCH("Сумма затрат, т.руб.",'Кальк-я'!$5:$5,0))/12,""),0)</f>
        <v>0</v>
      </c>
      <c r="LG46" s="551" cm="1">
        <f t="array" aca="1" ref="LG46" ca="1">IFERROR(IF(AND(НачЦ_ИнвП_Дата&lt;=LG$3,КИнвП_Дата&gt;LG$3),
             INDEX('Кальк-я'!$A$16:$Y$87,MATCH($A46,'Кальк-я'!$A$16:$A$87,0),MATCH("Сумма затрат, т.руб.",'Кальк-я'!$5:$5,0))/12,""),0)</f>
        <v>0</v>
      </c>
      <c r="LH46" s="551" cm="1">
        <f t="array" aca="1" ref="LH46" ca="1">IFERROR(IF(AND(НачЦ_ИнвП_Дата&lt;=LH$3,КИнвП_Дата&gt;LH$3),
             INDEX('Кальк-я'!$A$16:$Y$87,MATCH($A46,'Кальк-я'!$A$16:$A$87,0),MATCH("Сумма затрат, т.руб.",'Кальк-я'!$5:$5,0))/12,""),0)</f>
        <v>0</v>
      </c>
      <c r="LI46" s="551" cm="1">
        <f t="array" aca="1" ref="LI46" ca="1">IFERROR(IF(AND(НачЦ_ИнвП_Дата&lt;=LI$3,КИнвП_Дата&gt;LI$3),
             INDEX('Кальк-я'!$A$16:$Y$87,MATCH($A46,'Кальк-я'!$A$16:$A$87,0),MATCH("Сумма затрат, т.руб.",'Кальк-я'!$5:$5,0))/12,""),0)</f>
        <v>0</v>
      </c>
      <c r="LJ46" s="551" cm="1">
        <f t="array" aca="1" ref="LJ46" ca="1">IFERROR(IF(AND(НачЦ_ИнвП_Дата&lt;=LJ$3,КИнвП_Дата&gt;LJ$3),
             INDEX('Кальк-я'!$A$16:$Y$87,MATCH($A46,'Кальк-я'!$A$16:$A$87,0),MATCH("Сумма затрат, т.руб.",'Кальк-я'!$5:$5,0))/12,""),0)</f>
        <v>0</v>
      </c>
      <c r="LK46" s="551" cm="1">
        <f t="array" aca="1" ref="LK46" ca="1">IFERROR(IF(AND(НачЦ_ИнвП_Дата&lt;=LK$3,КИнвП_Дата&gt;LK$3),
             INDEX('Кальк-я'!$A$16:$Y$87,MATCH($A46,'Кальк-я'!$A$16:$A$87,0),MATCH("Сумма затрат, т.руб.",'Кальк-я'!$5:$5,0))/12,""),0)</f>
        <v>0</v>
      </c>
      <c r="LL46" s="551" cm="1">
        <f t="array" aca="1" ref="LL46" ca="1">IFERROR(IF(AND(НачЦ_ИнвП_Дата&lt;=LL$3,КИнвП_Дата&gt;LL$3),
             INDEX('Кальк-я'!$A$16:$Y$87,MATCH($A46,'Кальк-я'!$A$16:$A$87,0),MATCH("Сумма затрат, т.руб.",'Кальк-я'!$5:$5,0))/12,""),0)</f>
        <v>0</v>
      </c>
      <c r="LM46" s="551" cm="1">
        <f t="array" aca="1" ref="LM46" ca="1">IFERROR(IF(AND(НачЦ_ИнвП_Дата&lt;=LM$3,КИнвП_Дата&gt;LM$3),
             INDEX('Кальк-я'!$A$16:$Y$87,MATCH($A46,'Кальк-я'!$A$16:$A$87,0),MATCH("Сумма затрат, т.руб.",'Кальк-я'!$5:$5,0))/12,""),0)</f>
        <v>0</v>
      </c>
      <c r="LN46" s="552">
        <f t="shared" ca="1" si="1431"/>
        <v>0</v>
      </c>
      <c r="LO46" s="551" cm="1">
        <f t="array" aca="1" ref="LO46" ca="1">IFERROR(IF(AND(НачЦ_ИнвП_Дата&lt;=LO$3,КИнвП_Дата&gt;LO$3),
             INDEX('Кальк-я'!$A$16:$Y$87,MATCH($A46,'Кальк-я'!$A$16:$A$87,0),MATCH("Сумма затрат, т.руб.",'Кальк-я'!$5:$5,0))/12,""),0)</f>
        <v>0</v>
      </c>
      <c r="LP46" s="551" cm="1">
        <f t="array" aca="1" ref="LP46" ca="1">IFERROR(IF(AND(НачЦ_ИнвП_Дата&lt;=LP$3,КИнвП_Дата&gt;LP$3),
             INDEX('Кальк-я'!$A$16:$Y$87,MATCH($A46,'Кальк-я'!$A$16:$A$87,0),MATCH("Сумма затрат, т.руб.",'Кальк-я'!$5:$5,0))/12,""),0)</f>
        <v>0</v>
      </c>
      <c r="LQ46" s="551" cm="1">
        <f t="array" aca="1" ref="LQ46" ca="1">IFERROR(IF(AND(НачЦ_ИнвП_Дата&lt;=LQ$3,КИнвП_Дата&gt;LQ$3),
             INDEX('Кальк-я'!$A$16:$Y$87,MATCH($A46,'Кальк-я'!$A$16:$A$87,0),MATCH("Сумма затрат, т.руб.",'Кальк-я'!$5:$5,0))/12,""),0)</f>
        <v>0</v>
      </c>
      <c r="LR46" s="551" cm="1">
        <f t="array" aca="1" ref="LR46" ca="1">IFERROR(IF(AND(НачЦ_ИнвП_Дата&lt;=LR$3,КИнвП_Дата&gt;LR$3),
             INDEX('Кальк-я'!$A$16:$Y$87,MATCH($A46,'Кальк-я'!$A$16:$A$87,0),MATCH("Сумма затрат, т.руб.",'Кальк-я'!$5:$5,0))/12,""),0)</f>
        <v>0</v>
      </c>
      <c r="LS46" s="551" cm="1">
        <f t="array" aca="1" ref="LS46" ca="1">IFERROR(IF(AND(НачЦ_ИнвП_Дата&lt;=LS$3,КИнвП_Дата&gt;LS$3),
             INDEX('Кальк-я'!$A$16:$Y$87,MATCH($A46,'Кальк-я'!$A$16:$A$87,0),MATCH("Сумма затрат, т.руб.",'Кальк-я'!$5:$5,0))/12,""),0)</f>
        <v>0</v>
      </c>
      <c r="LT46" s="551" cm="1">
        <f t="array" aca="1" ref="LT46" ca="1">IFERROR(IF(AND(НачЦ_ИнвП_Дата&lt;=LT$3,КИнвП_Дата&gt;LT$3),
             INDEX('Кальк-я'!$A$16:$Y$87,MATCH($A46,'Кальк-я'!$A$16:$A$87,0),MATCH("Сумма затрат, т.руб.",'Кальк-я'!$5:$5,0))/12,""),0)</f>
        <v>0</v>
      </c>
      <c r="LU46" s="551" cm="1">
        <f t="array" aca="1" ref="LU46" ca="1">IFERROR(IF(AND(НачЦ_ИнвП_Дата&lt;=LU$3,КИнвП_Дата&gt;LU$3),
             INDEX('Кальк-я'!$A$16:$Y$87,MATCH($A46,'Кальк-я'!$A$16:$A$87,0),MATCH("Сумма затрат, т.руб.",'Кальк-я'!$5:$5,0))/12,""),0)</f>
        <v>0</v>
      </c>
      <c r="LV46" s="551" cm="1">
        <f t="array" aca="1" ref="LV46" ca="1">IFERROR(IF(AND(НачЦ_ИнвП_Дата&lt;=LV$3,КИнвП_Дата&gt;LV$3),
             INDEX('Кальк-я'!$A$16:$Y$87,MATCH($A46,'Кальк-я'!$A$16:$A$87,0),MATCH("Сумма затрат, т.руб.",'Кальк-я'!$5:$5,0))/12,""),0)</f>
        <v>0</v>
      </c>
      <c r="LW46" s="551" cm="1">
        <f t="array" aca="1" ref="LW46" ca="1">IFERROR(IF(AND(НачЦ_ИнвП_Дата&lt;=LW$3,КИнвП_Дата&gt;LW$3),
             INDEX('Кальк-я'!$A$16:$Y$87,MATCH($A46,'Кальк-я'!$A$16:$A$87,0),MATCH("Сумма затрат, т.руб.",'Кальк-я'!$5:$5,0))/12,""),0)</f>
        <v>0</v>
      </c>
      <c r="LX46" s="551" cm="1">
        <f t="array" aca="1" ref="LX46" ca="1">IFERROR(IF(AND(НачЦ_ИнвП_Дата&lt;=LX$3,КИнвП_Дата&gt;LX$3),
             INDEX('Кальк-я'!$A$16:$Y$87,MATCH($A46,'Кальк-я'!$A$16:$A$87,0),MATCH("Сумма затрат, т.руб.",'Кальк-я'!$5:$5,0))/12,""),0)</f>
        <v>0</v>
      </c>
      <c r="LY46" s="551" cm="1">
        <f t="array" aca="1" ref="LY46" ca="1">IFERROR(IF(AND(НачЦ_ИнвП_Дата&lt;=LY$3,КИнвП_Дата&gt;LY$3),
             INDEX('Кальк-я'!$A$16:$Y$87,MATCH($A46,'Кальк-я'!$A$16:$A$87,0),MATCH("Сумма затрат, т.руб.",'Кальк-я'!$5:$5,0))/12,""),0)</f>
        <v>0</v>
      </c>
      <c r="LZ46" s="551" cm="1">
        <f t="array" aca="1" ref="LZ46" ca="1">IFERROR(IF(AND(НачЦ_ИнвП_Дата&lt;=LZ$3,КИнвП_Дата&gt;LZ$3),
             INDEX('Кальк-я'!$A$16:$Y$87,MATCH($A46,'Кальк-я'!$A$16:$A$87,0),MATCH("Сумма затрат, т.руб.",'Кальк-я'!$5:$5,0))/12,""),0)</f>
        <v>0</v>
      </c>
      <c r="MA46" s="552">
        <f t="shared" ca="1" si="1433"/>
        <v>0</v>
      </c>
      <c r="MB46" s="551" cm="1">
        <f t="array" aca="1" ref="MB46" ca="1">IFERROR(IF(AND(НачЦ_ИнвП_Дата&lt;=MB$3,КИнвП_Дата&gt;MB$3),
             INDEX('Кальк-я'!$A$16:$Y$87,MATCH($A46,'Кальк-я'!$A$16:$A$87,0),MATCH("Сумма затрат, т.руб.",'Кальк-я'!$5:$5,0))/12,""),0)</f>
        <v>0</v>
      </c>
      <c r="MC46" s="551" cm="1">
        <f t="array" aca="1" ref="MC46" ca="1">IFERROR(IF(AND(НачЦ_ИнвП_Дата&lt;=MC$3,КИнвП_Дата&gt;MC$3),
             INDEX('Кальк-я'!$A$16:$Y$87,MATCH($A46,'Кальк-я'!$A$16:$A$87,0),MATCH("Сумма затрат, т.руб.",'Кальк-я'!$5:$5,0))/12,""),0)</f>
        <v>0</v>
      </c>
      <c r="MD46" s="551" cm="1">
        <f t="array" aca="1" ref="MD46" ca="1">IFERROR(IF(AND(НачЦ_ИнвП_Дата&lt;=MD$3,КИнвП_Дата&gt;MD$3),
             INDEX('Кальк-я'!$A$16:$Y$87,MATCH($A46,'Кальк-я'!$A$16:$A$87,0),MATCH("Сумма затрат, т.руб.",'Кальк-я'!$5:$5,0))/12,""),0)</f>
        <v>0</v>
      </c>
      <c r="ME46" s="551" cm="1">
        <f t="array" aca="1" ref="ME46" ca="1">IFERROR(IF(AND(НачЦ_ИнвП_Дата&lt;=ME$3,КИнвП_Дата&gt;ME$3),
             INDEX('Кальк-я'!$A$16:$Y$87,MATCH($A46,'Кальк-я'!$A$16:$A$87,0),MATCH("Сумма затрат, т.руб.",'Кальк-я'!$5:$5,0))/12,""),0)</f>
        <v>0</v>
      </c>
      <c r="MF46" s="551" cm="1">
        <f t="array" aca="1" ref="MF46" ca="1">IFERROR(IF(AND(НачЦ_ИнвП_Дата&lt;=MF$3,КИнвП_Дата&gt;MF$3),
             INDEX('Кальк-я'!$A$16:$Y$87,MATCH($A46,'Кальк-я'!$A$16:$A$87,0),MATCH("Сумма затрат, т.руб.",'Кальк-я'!$5:$5,0))/12,""),0)</f>
        <v>0</v>
      </c>
      <c r="MG46" s="551" cm="1">
        <f t="array" aca="1" ref="MG46" ca="1">IFERROR(IF(AND(НачЦ_ИнвП_Дата&lt;=MG$3,КИнвП_Дата&gt;MG$3),
             INDEX('Кальк-я'!$A$16:$Y$87,MATCH($A46,'Кальк-я'!$A$16:$A$87,0),MATCH("Сумма затрат, т.руб.",'Кальк-я'!$5:$5,0))/12,""),0)</f>
        <v>0</v>
      </c>
      <c r="MH46" s="551" cm="1">
        <f t="array" aca="1" ref="MH46" ca="1">IFERROR(IF(AND(НачЦ_ИнвП_Дата&lt;=MH$3,КИнвП_Дата&gt;MH$3),
             INDEX('Кальк-я'!$A$16:$Y$87,MATCH($A46,'Кальк-я'!$A$16:$A$87,0),MATCH("Сумма затрат, т.руб.",'Кальк-я'!$5:$5,0))/12,""),0)</f>
        <v>0</v>
      </c>
      <c r="MI46" s="551" cm="1">
        <f t="array" aca="1" ref="MI46" ca="1">IFERROR(IF(AND(НачЦ_ИнвП_Дата&lt;=MI$3,КИнвП_Дата&gt;MI$3),
             INDEX('Кальк-я'!$A$16:$Y$87,MATCH($A46,'Кальк-я'!$A$16:$A$87,0),MATCH("Сумма затрат, т.руб.",'Кальк-я'!$5:$5,0))/12,""),0)</f>
        <v>0</v>
      </c>
      <c r="MJ46" s="551" cm="1">
        <f t="array" aca="1" ref="MJ46" ca="1">IFERROR(IF(AND(НачЦ_ИнвП_Дата&lt;=MJ$3,КИнвП_Дата&gt;MJ$3),
             INDEX('Кальк-я'!$A$16:$Y$87,MATCH($A46,'Кальк-я'!$A$16:$A$87,0),MATCH("Сумма затрат, т.руб.",'Кальк-я'!$5:$5,0))/12,""),0)</f>
        <v>0</v>
      </c>
      <c r="MK46" s="551" cm="1">
        <f t="array" aca="1" ref="MK46" ca="1">IFERROR(IF(AND(НачЦ_ИнвП_Дата&lt;=MK$3,КИнвП_Дата&gt;MK$3),
             INDEX('Кальк-я'!$A$16:$Y$87,MATCH($A46,'Кальк-я'!$A$16:$A$87,0),MATCH("Сумма затрат, т.руб.",'Кальк-я'!$5:$5,0))/12,""),0)</f>
        <v>0</v>
      </c>
      <c r="ML46" s="551" cm="1">
        <f t="array" aca="1" ref="ML46" ca="1">IFERROR(IF(AND(НачЦ_ИнвП_Дата&lt;=ML$3,КИнвП_Дата&gt;ML$3),
             INDEX('Кальк-я'!$A$16:$Y$87,MATCH($A46,'Кальк-я'!$A$16:$A$87,0),MATCH("Сумма затрат, т.руб.",'Кальк-я'!$5:$5,0))/12,""),0)</f>
        <v>0</v>
      </c>
      <c r="MM46" s="551" cm="1">
        <f t="array" aca="1" ref="MM46" ca="1">IFERROR(IF(AND(НачЦ_ИнвП_Дата&lt;=MM$3,КИнвП_Дата&gt;MM$3),
             INDEX('Кальк-я'!$A$16:$Y$87,MATCH($A46,'Кальк-я'!$A$16:$A$87,0),MATCH("Сумма затрат, т.руб.",'Кальк-я'!$5:$5,0))/12,""),0)</f>
        <v>0</v>
      </c>
      <c r="MN46" s="552">
        <f t="shared" ca="1" si="1435"/>
        <v>0</v>
      </c>
      <c r="MO46" s="551" cm="1">
        <f t="array" aca="1" ref="MO46" ca="1">IFERROR(IF(AND(НачЦ_ИнвП_Дата&lt;=MO$3,КИнвП_Дата&gt;MO$3),
             INDEX('Кальк-я'!$A$16:$Y$87,MATCH($A46,'Кальк-я'!$A$16:$A$87,0),MATCH("Сумма затрат, т.руб.",'Кальк-я'!$5:$5,0))/12,""),0)</f>
        <v>0</v>
      </c>
      <c r="MP46" s="551" cm="1">
        <f t="array" aca="1" ref="MP46" ca="1">IFERROR(IF(AND(НачЦ_ИнвП_Дата&lt;=MP$3,КИнвП_Дата&gt;MP$3),
             INDEX('Кальк-я'!$A$16:$Y$87,MATCH($A46,'Кальк-я'!$A$16:$A$87,0),MATCH("Сумма затрат, т.руб.",'Кальк-я'!$5:$5,0))/12,""),0)</f>
        <v>0</v>
      </c>
      <c r="MQ46" s="551" cm="1">
        <f t="array" aca="1" ref="MQ46" ca="1">IFERROR(IF(AND(НачЦ_ИнвП_Дата&lt;=MQ$3,КИнвП_Дата&gt;MQ$3),
             INDEX('Кальк-я'!$A$16:$Y$87,MATCH($A46,'Кальк-я'!$A$16:$A$87,0),MATCH("Сумма затрат, т.руб.",'Кальк-я'!$5:$5,0))/12,""),0)</f>
        <v>0</v>
      </c>
      <c r="MR46" s="551" cm="1">
        <f t="array" aca="1" ref="MR46" ca="1">IFERROR(IF(AND(НачЦ_ИнвП_Дата&lt;=MR$3,КИнвП_Дата&gt;MR$3),
             INDEX('Кальк-я'!$A$16:$Y$87,MATCH($A46,'Кальк-я'!$A$16:$A$87,0),MATCH("Сумма затрат, т.руб.",'Кальк-я'!$5:$5,0))/12,""),0)</f>
        <v>0</v>
      </c>
      <c r="MS46" s="551" cm="1">
        <f t="array" aca="1" ref="MS46" ca="1">IFERROR(IF(AND(НачЦ_ИнвП_Дата&lt;=MS$3,КИнвП_Дата&gt;MS$3),
             INDEX('Кальк-я'!$A$16:$Y$87,MATCH($A46,'Кальк-я'!$A$16:$A$87,0),MATCH("Сумма затрат, т.руб.",'Кальк-я'!$5:$5,0))/12,""),0)</f>
        <v>0</v>
      </c>
      <c r="MT46" s="551" cm="1">
        <f t="array" aca="1" ref="MT46" ca="1">IFERROR(IF(AND(НачЦ_ИнвП_Дата&lt;=MT$3,КИнвП_Дата&gt;MT$3),
             INDEX('Кальк-я'!$A$16:$Y$87,MATCH($A46,'Кальк-я'!$A$16:$A$87,0),MATCH("Сумма затрат, т.руб.",'Кальк-я'!$5:$5,0))/12,""),0)</f>
        <v>0</v>
      </c>
      <c r="MU46" s="551" cm="1">
        <f t="array" aca="1" ref="MU46" ca="1">IFERROR(IF(AND(НачЦ_ИнвП_Дата&lt;=MU$3,КИнвП_Дата&gt;MU$3),
             INDEX('Кальк-я'!$A$16:$Y$87,MATCH($A46,'Кальк-я'!$A$16:$A$87,0),MATCH("Сумма затрат, т.руб.",'Кальк-я'!$5:$5,0))/12,""),0)</f>
        <v>0</v>
      </c>
      <c r="MV46" s="551" cm="1">
        <f t="array" aca="1" ref="MV46" ca="1">IFERROR(IF(AND(НачЦ_ИнвП_Дата&lt;=MV$3,КИнвП_Дата&gt;MV$3),
             INDEX('Кальк-я'!$A$16:$Y$87,MATCH($A46,'Кальк-я'!$A$16:$A$87,0),MATCH("Сумма затрат, т.руб.",'Кальк-я'!$5:$5,0))/12,""),0)</f>
        <v>0</v>
      </c>
      <c r="MW46" s="551" cm="1">
        <f t="array" aca="1" ref="MW46" ca="1">IFERROR(IF(AND(НачЦ_ИнвП_Дата&lt;=MW$3,КИнвП_Дата&gt;MW$3),
             INDEX('Кальк-я'!$A$16:$Y$87,MATCH($A46,'Кальк-я'!$A$16:$A$87,0),MATCH("Сумма затрат, т.руб.",'Кальк-я'!$5:$5,0))/12,""),0)</f>
        <v>0</v>
      </c>
      <c r="MX46" s="551" cm="1">
        <f t="array" aca="1" ref="MX46" ca="1">IFERROR(IF(AND(НачЦ_ИнвП_Дата&lt;=MX$3,КИнвП_Дата&gt;MX$3),
             INDEX('Кальк-я'!$A$16:$Y$87,MATCH($A46,'Кальк-я'!$A$16:$A$87,0),MATCH("Сумма затрат, т.руб.",'Кальк-я'!$5:$5,0))/12,""),0)</f>
        <v>0</v>
      </c>
      <c r="MY46" s="551" cm="1">
        <f t="array" aca="1" ref="MY46" ca="1">IFERROR(IF(AND(НачЦ_ИнвП_Дата&lt;=MY$3,КИнвП_Дата&gt;MY$3),
             INDEX('Кальк-я'!$A$16:$Y$87,MATCH($A46,'Кальк-я'!$A$16:$A$87,0),MATCH("Сумма затрат, т.руб.",'Кальк-я'!$5:$5,0))/12,""),0)</f>
        <v>0</v>
      </c>
      <c r="MZ46" s="551" cm="1">
        <f t="array" aca="1" ref="MZ46" ca="1">IFERROR(IF(AND(НачЦ_ИнвП_Дата&lt;=MZ$3,КИнвП_Дата&gt;MZ$3),
             INDEX('Кальк-я'!$A$16:$Y$87,MATCH($A46,'Кальк-я'!$A$16:$A$87,0),MATCH("Сумма затрат, т.руб.",'Кальк-я'!$5:$5,0))/12,""),0)</f>
        <v>0</v>
      </c>
      <c r="NA46" s="552">
        <f t="shared" ca="1" si="1437"/>
        <v>0</v>
      </c>
      <c r="NB46" s="551" cm="1">
        <f t="array" aca="1" ref="NB46" ca="1">IFERROR(IF(AND(НачЦ_ИнвП_Дата&lt;=NB$3,КИнвП_Дата&gt;NB$3),
             INDEX('Кальк-я'!$A$16:$Y$87,MATCH($A46,'Кальк-я'!$A$16:$A$87,0),MATCH("Сумма затрат, т.руб.",'Кальк-я'!$5:$5,0))/12,""),0)</f>
        <v>0</v>
      </c>
      <c r="NC46" s="551" cm="1">
        <f t="array" aca="1" ref="NC46" ca="1">IFERROR(IF(AND(НачЦ_ИнвП_Дата&lt;=NC$3,КИнвП_Дата&gt;NC$3),
             INDEX('Кальк-я'!$A$16:$Y$87,MATCH($A46,'Кальк-я'!$A$16:$A$87,0),MATCH("Сумма затрат, т.руб.",'Кальк-я'!$5:$5,0))/12,""),0)</f>
        <v>0</v>
      </c>
      <c r="ND46" s="551" cm="1">
        <f t="array" aca="1" ref="ND46" ca="1">IFERROR(IF(AND(НачЦ_ИнвП_Дата&lt;=ND$3,КИнвП_Дата&gt;ND$3),
             INDEX('Кальк-я'!$A$16:$Y$87,MATCH($A46,'Кальк-я'!$A$16:$A$87,0),MATCH("Сумма затрат, т.руб.",'Кальк-я'!$5:$5,0))/12,""),0)</f>
        <v>0</v>
      </c>
      <c r="NE46" s="551" cm="1">
        <f t="array" aca="1" ref="NE46" ca="1">IFERROR(IF(AND(НачЦ_ИнвП_Дата&lt;=NE$3,КИнвП_Дата&gt;NE$3),
             INDEX('Кальк-я'!$A$16:$Y$87,MATCH($A46,'Кальк-я'!$A$16:$A$87,0),MATCH("Сумма затрат, т.руб.",'Кальк-я'!$5:$5,0))/12,""),0)</f>
        <v>0</v>
      </c>
      <c r="NF46" s="551" cm="1">
        <f t="array" aca="1" ref="NF46" ca="1">IFERROR(IF(AND(НачЦ_ИнвП_Дата&lt;=NF$3,КИнвП_Дата&gt;NF$3),
             INDEX('Кальк-я'!$A$16:$Y$87,MATCH($A46,'Кальк-я'!$A$16:$A$87,0),MATCH("Сумма затрат, т.руб.",'Кальк-я'!$5:$5,0))/12,""),0)</f>
        <v>0</v>
      </c>
      <c r="NG46" s="551" cm="1">
        <f t="array" aca="1" ref="NG46" ca="1">IFERROR(IF(AND(НачЦ_ИнвП_Дата&lt;=NG$3,КИнвП_Дата&gt;NG$3),
             INDEX('Кальк-я'!$A$16:$Y$87,MATCH($A46,'Кальк-я'!$A$16:$A$87,0),MATCH("Сумма затрат, т.руб.",'Кальк-я'!$5:$5,0))/12,""),0)</f>
        <v>0</v>
      </c>
      <c r="NH46" s="551" cm="1">
        <f t="array" aca="1" ref="NH46" ca="1">IFERROR(IF(AND(НачЦ_ИнвП_Дата&lt;=NH$3,КИнвП_Дата&gt;NH$3),
             INDEX('Кальк-я'!$A$16:$Y$87,MATCH($A46,'Кальк-я'!$A$16:$A$87,0),MATCH("Сумма затрат, т.руб.",'Кальк-я'!$5:$5,0))/12,""),0)</f>
        <v>0</v>
      </c>
      <c r="NI46" s="551" cm="1">
        <f t="array" aca="1" ref="NI46" ca="1">IFERROR(IF(AND(НачЦ_ИнвП_Дата&lt;=NI$3,КИнвП_Дата&gt;NI$3),
             INDEX('Кальк-я'!$A$16:$Y$87,MATCH($A46,'Кальк-я'!$A$16:$A$87,0),MATCH("Сумма затрат, т.руб.",'Кальк-я'!$5:$5,0))/12,""),0)</f>
        <v>0</v>
      </c>
      <c r="NJ46" s="551" cm="1">
        <f t="array" aca="1" ref="NJ46" ca="1">IFERROR(IF(AND(НачЦ_ИнвП_Дата&lt;=NJ$3,КИнвП_Дата&gt;NJ$3),
             INDEX('Кальк-я'!$A$16:$Y$87,MATCH($A46,'Кальк-я'!$A$16:$A$87,0),MATCH("Сумма затрат, т.руб.",'Кальк-я'!$5:$5,0))/12,""),0)</f>
        <v>0</v>
      </c>
      <c r="NK46" s="551" cm="1">
        <f t="array" aca="1" ref="NK46" ca="1">IFERROR(IF(AND(НачЦ_ИнвП_Дата&lt;=NK$3,КИнвП_Дата&gt;NK$3),
             INDEX('Кальк-я'!$A$16:$Y$87,MATCH($A46,'Кальк-я'!$A$16:$A$87,0),MATCH("Сумма затрат, т.руб.",'Кальк-я'!$5:$5,0))/12,""),0)</f>
        <v>0</v>
      </c>
      <c r="NL46" s="551" cm="1">
        <f t="array" aca="1" ref="NL46" ca="1">IFERROR(IF(AND(НачЦ_ИнвП_Дата&lt;=NL$3,КИнвП_Дата&gt;NL$3),
             INDEX('Кальк-я'!$A$16:$Y$87,MATCH($A46,'Кальк-я'!$A$16:$A$87,0),MATCH("Сумма затрат, т.руб.",'Кальк-я'!$5:$5,0))/12,""),0)</f>
        <v>0</v>
      </c>
      <c r="NM46" s="551" cm="1">
        <f t="array" aca="1" ref="NM46" ca="1">IFERROR(IF(AND(НачЦ_ИнвП_Дата&lt;=NM$3,КИнвП_Дата&gt;NM$3),
             INDEX('Кальк-я'!$A$16:$Y$87,MATCH($A46,'Кальк-я'!$A$16:$A$87,0),MATCH("Сумма затрат, т.руб.",'Кальк-я'!$5:$5,0))/12,""),0)</f>
        <v>0</v>
      </c>
      <c r="NN46" s="552">
        <f t="shared" ca="1" si="1439"/>
        <v>0</v>
      </c>
      <c r="NO46" s="551" cm="1">
        <f t="array" aca="1" ref="NO46" ca="1">IFERROR(IF(AND(НачЦ_ИнвП_Дата&lt;=NO$3,КИнвП_Дата&gt;NO$3),
             INDEX('Кальк-я'!$A$16:$Y$87,MATCH($A46,'Кальк-я'!$A$16:$A$87,0),MATCH("Сумма затрат, т.руб.",'Кальк-я'!$5:$5,0))/12,""),0)</f>
        <v>0</v>
      </c>
      <c r="NP46" s="551" cm="1">
        <f t="array" aca="1" ref="NP46" ca="1">IFERROR(IF(AND(НачЦ_ИнвП_Дата&lt;=NP$3,КИнвП_Дата&gt;NP$3),
             INDEX('Кальк-я'!$A$16:$Y$87,MATCH($A46,'Кальк-я'!$A$16:$A$87,0),MATCH("Сумма затрат, т.руб.",'Кальк-я'!$5:$5,0))/12,""),0)</f>
        <v>0</v>
      </c>
      <c r="NQ46" s="551" cm="1">
        <f t="array" aca="1" ref="NQ46" ca="1">IFERROR(IF(AND(НачЦ_ИнвП_Дата&lt;=NQ$3,КИнвП_Дата&gt;NQ$3),
             INDEX('Кальк-я'!$A$16:$Y$87,MATCH($A46,'Кальк-я'!$A$16:$A$87,0),MATCH("Сумма затрат, т.руб.",'Кальк-я'!$5:$5,0))/12,""),0)</f>
        <v>0</v>
      </c>
      <c r="NR46" s="551" cm="1">
        <f t="array" aca="1" ref="NR46" ca="1">IFERROR(IF(AND(НачЦ_ИнвП_Дата&lt;=NR$3,КИнвП_Дата&gt;NR$3),
             INDEX('Кальк-я'!$A$16:$Y$87,MATCH($A46,'Кальк-я'!$A$16:$A$87,0),MATCH("Сумма затрат, т.руб.",'Кальк-я'!$5:$5,0))/12,""),0)</f>
        <v>0</v>
      </c>
      <c r="NS46" s="551" cm="1">
        <f t="array" aca="1" ref="NS46" ca="1">IFERROR(IF(AND(НачЦ_ИнвП_Дата&lt;=NS$3,КИнвП_Дата&gt;NS$3),
             INDEX('Кальк-я'!$A$16:$Y$87,MATCH($A46,'Кальк-я'!$A$16:$A$87,0),MATCH("Сумма затрат, т.руб.",'Кальк-я'!$5:$5,0))/12,""),0)</f>
        <v>0</v>
      </c>
      <c r="NT46" s="551" cm="1">
        <f t="array" aca="1" ref="NT46" ca="1">IFERROR(IF(AND(НачЦ_ИнвП_Дата&lt;=NT$3,КИнвП_Дата&gt;NT$3),
             INDEX('Кальк-я'!$A$16:$Y$87,MATCH($A46,'Кальк-я'!$A$16:$A$87,0),MATCH("Сумма затрат, т.руб.",'Кальк-я'!$5:$5,0))/12,""),0)</f>
        <v>0</v>
      </c>
      <c r="NU46" s="551" cm="1">
        <f t="array" aca="1" ref="NU46" ca="1">IFERROR(IF(AND(НачЦ_ИнвП_Дата&lt;=NU$3,КИнвП_Дата&gt;NU$3),
             INDEX('Кальк-я'!$A$16:$Y$87,MATCH($A46,'Кальк-я'!$A$16:$A$87,0),MATCH("Сумма затрат, т.руб.",'Кальк-я'!$5:$5,0))/12,""),0)</f>
        <v>0</v>
      </c>
      <c r="NV46" s="551" cm="1">
        <f t="array" aca="1" ref="NV46" ca="1">IFERROR(IF(AND(НачЦ_ИнвП_Дата&lt;=NV$3,КИнвП_Дата&gt;NV$3),
             INDEX('Кальк-я'!$A$16:$Y$87,MATCH($A46,'Кальк-я'!$A$16:$A$87,0),MATCH("Сумма затрат, т.руб.",'Кальк-я'!$5:$5,0))/12,""),0)</f>
        <v>0</v>
      </c>
      <c r="NW46" s="551" cm="1">
        <f t="array" aca="1" ref="NW46" ca="1">IFERROR(IF(AND(НачЦ_ИнвП_Дата&lt;=NW$3,КИнвП_Дата&gt;NW$3),
             INDEX('Кальк-я'!$A$16:$Y$87,MATCH($A46,'Кальк-я'!$A$16:$A$87,0),MATCH("Сумма затрат, т.руб.",'Кальк-я'!$5:$5,0))/12,""),0)</f>
        <v>0</v>
      </c>
      <c r="NX46" s="551" cm="1">
        <f t="array" aca="1" ref="NX46" ca="1">IFERROR(IF(AND(НачЦ_ИнвП_Дата&lt;=NX$3,КИнвП_Дата&gt;NX$3),
             INDEX('Кальк-я'!$A$16:$Y$87,MATCH($A46,'Кальк-я'!$A$16:$A$87,0),MATCH("Сумма затрат, т.руб.",'Кальк-я'!$5:$5,0))/12,""),0)</f>
        <v>0</v>
      </c>
      <c r="NY46" s="551" cm="1">
        <f t="array" aca="1" ref="NY46" ca="1">IFERROR(IF(AND(НачЦ_ИнвП_Дата&lt;=NY$3,КИнвП_Дата&gt;NY$3),
             INDEX('Кальк-я'!$A$16:$Y$87,MATCH($A46,'Кальк-я'!$A$16:$A$87,0),MATCH("Сумма затрат, т.руб.",'Кальк-я'!$5:$5,0))/12,""),0)</f>
        <v>0</v>
      </c>
      <c r="NZ46" s="551" cm="1">
        <f t="array" aca="1" ref="NZ46" ca="1">IFERROR(IF(AND(НачЦ_ИнвП_Дата&lt;=NZ$3,КИнвП_Дата&gt;NZ$3),
             INDEX('Кальк-я'!$A$16:$Y$87,MATCH($A46,'Кальк-я'!$A$16:$A$87,0),MATCH("Сумма затрат, т.руб.",'Кальк-я'!$5:$5,0))/12,""),0)</f>
        <v>0</v>
      </c>
      <c r="OA46" s="552">
        <f t="shared" ca="1" si="1441"/>
        <v>0</v>
      </c>
      <c r="OB46" s="551" cm="1">
        <f t="array" aca="1" ref="OB46" ca="1">IFERROR(IF(AND(НачЦ_ИнвП_Дата&lt;=OB$3,КИнвП_Дата&gt;OB$3),
             INDEX('Кальк-я'!$A$16:$Y$87,MATCH($A46,'Кальк-я'!$A$16:$A$87,0),MATCH("Сумма затрат, т.руб.",'Кальк-я'!$5:$5,0))/12,""),0)</f>
        <v>0</v>
      </c>
      <c r="OC46" s="551" cm="1">
        <f t="array" aca="1" ref="OC46" ca="1">IFERROR(IF(AND(НачЦ_ИнвП_Дата&lt;=OC$3,КИнвП_Дата&gt;OC$3),
             INDEX('Кальк-я'!$A$16:$Y$87,MATCH($A46,'Кальк-я'!$A$16:$A$87,0),MATCH("Сумма затрат, т.руб.",'Кальк-я'!$5:$5,0))/12,""),0)</f>
        <v>0</v>
      </c>
      <c r="OD46" s="551" cm="1">
        <f t="array" aca="1" ref="OD46" ca="1">IFERROR(IF(AND(НачЦ_ИнвП_Дата&lt;=OD$3,КИнвП_Дата&gt;OD$3),
             INDEX('Кальк-я'!$A$16:$Y$87,MATCH($A46,'Кальк-я'!$A$16:$A$87,0),MATCH("Сумма затрат, т.руб.",'Кальк-я'!$5:$5,0))/12,""),0)</f>
        <v>0</v>
      </c>
      <c r="OE46" s="551" cm="1">
        <f t="array" aca="1" ref="OE46" ca="1">IFERROR(IF(AND(НачЦ_ИнвП_Дата&lt;=OE$3,КИнвП_Дата&gt;OE$3),
             INDEX('Кальк-я'!$A$16:$Y$87,MATCH($A46,'Кальк-я'!$A$16:$A$87,0),MATCH("Сумма затрат, т.руб.",'Кальк-я'!$5:$5,0))/12,""),0)</f>
        <v>0</v>
      </c>
      <c r="OF46" s="551" cm="1">
        <f t="array" aca="1" ref="OF46" ca="1">IFERROR(IF(AND(НачЦ_ИнвП_Дата&lt;=OF$3,КИнвП_Дата&gt;OF$3),
             INDEX('Кальк-я'!$A$16:$Y$87,MATCH($A46,'Кальк-я'!$A$16:$A$87,0),MATCH("Сумма затрат, т.руб.",'Кальк-я'!$5:$5,0))/12,""),0)</f>
        <v>0</v>
      </c>
      <c r="OG46" s="551" cm="1">
        <f t="array" aca="1" ref="OG46" ca="1">IFERROR(IF(AND(НачЦ_ИнвП_Дата&lt;=OG$3,КИнвП_Дата&gt;OG$3),
             INDEX('Кальк-я'!$A$16:$Y$87,MATCH($A46,'Кальк-я'!$A$16:$A$87,0),MATCH("Сумма затрат, т.руб.",'Кальк-я'!$5:$5,0))/12,""),0)</f>
        <v>0</v>
      </c>
      <c r="OH46" s="551" cm="1">
        <f t="array" aca="1" ref="OH46" ca="1">IFERROR(IF(AND(НачЦ_ИнвП_Дата&lt;=OH$3,КИнвП_Дата&gt;OH$3),
             INDEX('Кальк-я'!$A$16:$Y$87,MATCH($A46,'Кальк-я'!$A$16:$A$87,0),MATCH("Сумма затрат, т.руб.",'Кальк-я'!$5:$5,0))/12,""),0)</f>
        <v>0</v>
      </c>
      <c r="OI46" s="551" cm="1">
        <f t="array" aca="1" ref="OI46" ca="1">IFERROR(IF(AND(НачЦ_ИнвП_Дата&lt;=OI$3,КИнвП_Дата&gt;OI$3),
             INDEX('Кальк-я'!$A$16:$Y$87,MATCH($A46,'Кальк-я'!$A$16:$A$87,0),MATCH("Сумма затрат, т.руб.",'Кальк-я'!$5:$5,0))/12,""),0)</f>
        <v>0</v>
      </c>
      <c r="OJ46" s="551" cm="1">
        <f t="array" aca="1" ref="OJ46" ca="1">IFERROR(IF(AND(НачЦ_ИнвП_Дата&lt;=OJ$3,КИнвП_Дата&gt;OJ$3),
             INDEX('Кальк-я'!$A$16:$Y$87,MATCH($A46,'Кальк-я'!$A$16:$A$87,0),MATCH("Сумма затрат, т.руб.",'Кальк-я'!$5:$5,0))/12,""),0)</f>
        <v>0</v>
      </c>
      <c r="OK46" s="551" t="str" cm="1">
        <f t="array" aca="1" ref="OK46" ca="1">IFERROR(IF(AND(НачЦ_ИнвП_Дата&lt;=OK$3,КИнвП_Дата&gt;OK$3),
             INDEX('Кальк-я'!$A$16:$Y$87,MATCH($A46,'Кальк-я'!$A$16:$A$87,0),MATCH("Сумма затрат, т.руб.",'Кальк-я'!$5:$5,0))/12,""),0)</f>
        <v/>
      </c>
      <c r="OL46" s="551" t="str" cm="1">
        <f t="array" aca="1" ref="OL46" ca="1">IFERROR(IF(AND(НачЦ_ИнвП_Дата&lt;=OL$3,КИнвП_Дата&gt;OL$3),
             INDEX('Кальк-я'!$A$16:$Y$87,MATCH($A46,'Кальк-я'!$A$16:$A$87,0),MATCH("Сумма затрат, т.руб.",'Кальк-я'!$5:$5,0))/12,""),0)</f>
        <v/>
      </c>
      <c r="OM46" s="551" t="str" cm="1">
        <f t="array" aca="1" ref="OM46" ca="1">IFERROR(IF(AND(НачЦ_ИнвП_Дата&lt;=OM$3,КИнвП_Дата&gt;OM$3),
             INDEX('Кальк-я'!$A$16:$Y$87,MATCH($A46,'Кальк-я'!$A$16:$A$87,0),MATCH("Сумма затрат, т.руб.",'Кальк-я'!$5:$5,0))/12,""),0)</f>
        <v/>
      </c>
      <c r="ON46" s="552">
        <f t="shared" ca="1" si="1443"/>
        <v>0</v>
      </c>
    </row>
    <row r="47" spans="1:404" s="553" customFormat="1" outlineLevel="2">
      <c r="A47" s="550" t="s">
        <v>310</v>
      </c>
      <c r="B47" s="551" t="str" cm="1">
        <f t="array" ref="B47">IFERROR(IF(AND(НачЦ_ИнвП_Дата&lt;=B$3,КИнвП_Дата&gt;B$3),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т.руб.",'Кальк-я'!$5:$5,0))*INDEX(Коэф.закупка_год_огурец[],MATCH($A47,Коэф.закупка_год_огурец[1],0),MATCH(MONTH(B$3),КЗ!$1:$1,0)),""),0)</f>
        <v/>
      </c>
      <c r="C47" s="551" t="str" cm="1">
        <f t="array" aca="1" ref="C47" ca="1">IFERROR(IF(AND(НачЦ_ИнвП_Дата&lt;=C$3,КИнвП_Дата&gt;C$3),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т.руб.",'Кальк-я'!$5:$5,0))*INDEX(Коэф.закупка_год_огурец[],MATCH($A47,Коэф.закупка_год_огурец[1],0),MATCH(MONTH(C$3),КЗ!$1:$1,0)),""),0)</f>
        <v/>
      </c>
      <c r="D47" s="551" t="str" cm="1">
        <f t="array" aca="1" ref="D47" ca="1">IFERROR(IF(AND(НачЦ_ИнвП_Дата&lt;=D$3,КИнвП_Дата&gt;D$3),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т.руб.",'Кальк-я'!$5:$5,0))*INDEX(Коэф.закупка_год_огурец[],MATCH($A47,Коэф.закупка_год_огурец[1],0),MATCH(MONTH(D$3),КЗ!$1:$1,0)),""),0)</f>
        <v/>
      </c>
      <c r="E47" s="551" t="str" cm="1">
        <f t="array" aca="1" ref="E47" ca="1">IFERROR(IF(AND(НачЦ_ИнвП_Дата&lt;=E$3,КИнвП_Дата&gt;E$3),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т.руб.",'Кальк-я'!$5:$5,0))*INDEX(Коэф.закупка_год_огурец[],MATCH($A47,Коэф.закупка_год_огурец[1],0),MATCH(MONTH(E$3),КЗ!$1:$1,0)),""),0)</f>
        <v/>
      </c>
      <c r="F47" s="551" t="str" cm="1">
        <f t="array" aca="1" ref="F47" ca="1">IFERROR(IF(AND(НачЦ_ИнвП_Дата&lt;=F$3,КИнвП_Дата&gt;F$3),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т.руб.",'Кальк-я'!$5:$5,0))*INDEX(Коэф.закупка_год_огурец[],MATCH($A47,Коэф.закупка_год_огурец[1],0),MATCH(MONTH(F$3),КЗ!$1:$1,0)),""),0)</f>
        <v/>
      </c>
      <c r="G47" s="551" t="str" cm="1">
        <f t="array" aca="1" ref="G47" ca="1">IFERROR(IF(AND(НачЦ_ИнвП_Дата&lt;=G$3,КИнвП_Дата&gt;G$3),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т.руб.",'Кальк-я'!$5:$5,0))*INDEX(Коэф.закупка_год_огурец[],MATCH($A47,Коэф.закупка_год_огурец[1],0),MATCH(MONTH(G$3),КЗ!$1:$1,0)),""),0)</f>
        <v/>
      </c>
      <c r="H47" s="551" t="str" cm="1">
        <f t="array" aca="1" ref="H47" ca="1">IFERROR(IF(AND(НачЦ_ИнвП_Дата&lt;=H$3,КИнвП_Дата&gt;H$3),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т.руб.",'Кальк-я'!$5:$5,0))*INDEX(Коэф.закупка_год_огурец[],MATCH($A47,Коэф.закупка_год_огурец[1],0),MATCH(MONTH(H$3),КЗ!$1:$1,0)),""),0)</f>
        <v/>
      </c>
      <c r="I47" s="551" t="str" cm="1">
        <f t="array" aca="1" ref="I47" ca="1">IFERROR(IF(AND(НачЦ_ИнвП_Дата&lt;=I$3,КИнвП_Дата&gt;I$3),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т.руб.",'Кальк-я'!$5:$5,0))*INDEX(Коэф.закупка_год_огурец[],MATCH($A47,Коэф.закупка_год_огурец[1],0),MATCH(MONTH(I$3),КЗ!$1:$1,0)),""),0)</f>
        <v/>
      </c>
      <c r="J47" s="551" t="str" cm="1">
        <f t="array" aca="1" ref="J47" ca="1">IFERROR(IF(AND(НачЦ_ИнвП_Дата&lt;=J$3,КИнвП_Дата&gt;J$3),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т.руб.",'Кальк-я'!$5:$5,0))*INDEX(Коэф.закупка_год_огурец[],MATCH($A47,Коэф.закупка_год_огурец[1],0),MATCH(MONTH(J$3),КЗ!$1:$1,0)),""),0)</f>
        <v/>
      </c>
      <c r="K47" s="551" cm="1">
        <f t="array" aca="1" ref="K47" ca="1">IFERROR(IF(AND(НачЦ_ИнвП_Дата&lt;=K$3,КИнвП_Дата&gt;K$3),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т.руб.",'Кальк-я'!$5:$5,0))*INDEX(Коэф.закупка_год_огурец[],MATCH($A47,Коэф.закупка_год_огурец[1],0),MATCH(MONTH(K$3),КЗ!$1:$1,0)),""),0)</f>
        <v>0</v>
      </c>
      <c r="L47" s="551" cm="1">
        <f t="array" aca="1" ref="L47" ca="1">IFERROR(IF(AND(НачЦ_ИнвП_Дата&lt;=L$3,КИнвП_Дата&gt;L$3),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т.руб.",'Кальк-я'!$5:$5,0))*INDEX(Коэф.закупка_год_огурец[],MATCH($A47,Коэф.закупка_год_огурец[1],0),MATCH(MONTH(L$3),КЗ!$1:$1,0)),""),0)</f>
        <v>25</v>
      </c>
      <c r="M47" s="551" cm="1">
        <f t="array" aca="1" ref="M47" ca="1">IFERROR(IF(AND(НачЦ_ИнвП_Дата&lt;=M$3,КИнвП_Дата&gt;M$3),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т.руб.",'Кальк-я'!$5:$5,0))*INDEX(Коэф.закупка_год_огурец[],MATCH($A47,Коэф.закупка_год_огурец[1],0),MATCH(MONTH(M$3),КЗ!$1:$1,0)),""),0)</f>
        <v>150</v>
      </c>
      <c r="N47" s="552">
        <f t="shared" ca="1" si="1158"/>
        <v>175</v>
      </c>
      <c r="O47" s="551" cm="1">
        <f t="array" aca="1" ref="O47" ca="1">IFERROR(IF(AND(НачЦ_ИнвП_Дата&lt;=O$3,КИнвП_Дата&gt;O$3),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т.руб.",'Кальк-я'!$5:$5,0))*INDEX(Коэф.закупка_год_огурец[],MATCH($A47,Коэф.закупка_год_огурец[1],0),MATCH(MONTH(O$3),КЗ!$1:$1,0)),""),0)</f>
        <v>150</v>
      </c>
      <c r="P47" s="551" cm="1">
        <f t="array" aca="1" ref="P47" ca="1">IFERROR(IF(AND(НачЦ_ИнвП_Дата&lt;=P$3,КИнвП_Дата&gt;P$3),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т.руб.",'Кальк-я'!$5:$5,0))*INDEX(Коэф.закупка_год_огурец[],MATCH($A47,Коэф.закупка_год_огурец[1],0),MATCH(MONTH(P$3),КЗ!$1:$1,0)),""),0)</f>
        <v>150</v>
      </c>
      <c r="Q47" s="551" cm="1">
        <f t="array" aca="1" ref="Q47" ca="1">IFERROR(IF(AND(НачЦ_ИнвП_Дата&lt;=Q$3,КИнвП_Дата&gt;Q$3),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т.руб.",'Кальк-я'!$5:$5,0))*INDEX(Коэф.закупка_год_огурец[],MATCH($A47,Коэф.закупка_год_огурец[1],0),MATCH(MONTH(Q$3),КЗ!$1:$1,0)),""),0)</f>
        <v>25</v>
      </c>
      <c r="R47" s="551" cm="1">
        <f t="array" aca="1" ref="R47" ca="1">IFERROR(IF(AND(НачЦ_ИнвП_Дата&lt;=R$3,КИнвП_Дата&gt;R$3),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т.руб.",'Кальк-я'!$5:$5,0))*INDEX(Коэф.закупка_год_огурец[],MATCH($A47,Коэф.закупка_год_огурец[1],0),MATCH(MONTH(R$3),КЗ!$1:$1,0)),""),0)</f>
        <v>0</v>
      </c>
      <c r="S47" s="551" cm="1">
        <f t="array" aca="1" ref="S47" ca="1">IFERROR(IF(AND(НачЦ_ИнвП_Дата&lt;=S$3,КИнвП_Дата&gt;S$3),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т.руб.",'Кальк-я'!$5:$5,0))*INDEX(Коэф.закупка_год_огурец[],MATCH($A47,Коэф.закупка_год_огурец[1],0),MATCH(MONTH(S$3),КЗ!$1:$1,0)),""),0)</f>
        <v>0</v>
      </c>
      <c r="T47" s="551" cm="1">
        <f t="array" aca="1" ref="T47" ca="1">IFERROR(IF(AND(НачЦ_ИнвП_Дата&lt;=T$3,КИнвП_Дата&gt;T$3),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т.руб.",'Кальк-я'!$5:$5,0))*INDEX(Коэф.закупка_год_огурец[],MATCH($A47,Коэф.закупка_год_огурец[1],0),MATCH(MONTH(T$3),КЗ!$1:$1,0)),""),0)</f>
        <v>0</v>
      </c>
      <c r="U47" s="551" cm="1">
        <f t="array" aca="1" ref="U47" ca="1">IFERROR(IF(AND(НачЦ_ИнвП_Дата&lt;=U$3,КИнвП_Дата&gt;U$3),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т.руб.",'Кальк-я'!$5:$5,0))*INDEX(Коэф.закупка_год_огурец[],MATCH($A47,Коэф.закупка_год_огурец[1],0),MATCH(MONTH(U$3),КЗ!$1:$1,0)),""),0)</f>
        <v>0</v>
      </c>
      <c r="V47" s="551" cm="1">
        <f t="array" aca="1" ref="V47" ca="1">IFERROR(IF(AND(НачЦ_ИнвП_Дата&lt;=V$3,КИнвП_Дата&gt;V$3),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т.руб.",'Кальк-я'!$5:$5,0))*INDEX(Коэф.закупка_год_огурец[],MATCH($A47,Коэф.закупка_год_огурец[1],0),MATCH(MONTH(V$3),КЗ!$1:$1,0)),""),0)</f>
        <v>0</v>
      </c>
      <c r="W47" s="551" cm="1">
        <f t="array" aca="1" ref="W47" ca="1">IFERROR(IF(AND(НачЦ_ИнвП_Дата&lt;=W$3,КИнвП_Дата&gt;W$3),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т.руб.",'Кальк-я'!$5:$5,0))*INDEX(Коэф.закупка_год_огурец[],MATCH($A47,Коэф.закупка_год_огурец[1],0),MATCH(MONTH(W$3),КЗ!$1:$1,0)),""),0)</f>
        <v>0</v>
      </c>
      <c r="X47" s="551" cm="1">
        <f t="array" aca="1" ref="X47" ca="1">IFERROR(IF(AND(НачЦ_ИнвП_Дата&lt;=X$3,КИнвП_Дата&gt;X$3),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т.руб.",'Кальк-я'!$5:$5,0))*INDEX(Коэф.закупка_год_огурец[],MATCH($A47,Коэф.закупка_год_огурец[1],0),MATCH(MONTH(X$3),КЗ!$1:$1,0)),""),0)</f>
        <v>0</v>
      </c>
      <c r="Y47" s="551" cm="1">
        <f t="array" aca="1" ref="Y47" ca="1">IFERROR(IF(AND(НачЦ_ИнвП_Дата&lt;=Y$3,КИнвП_Дата&gt;Y$3),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т.руб.",'Кальк-я'!$5:$5,0))*INDEX(Коэф.закупка_год_огурец[],MATCH($A47,Коэф.закупка_год_огурец[1],0),MATCH(MONTH(Y$3),КЗ!$1:$1,0)),""),0)</f>
        <v>25</v>
      </c>
      <c r="Z47" s="551" cm="1">
        <f t="array" aca="1" ref="Z47" ca="1">IFERROR(IF(AND(НачЦ_ИнвП_Дата&lt;=Z$3,КИнвП_Дата&gt;Z$3),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т.руб.",'Кальк-я'!$5:$5,0))*INDEX(Коэф.закупка_год_огурец[],MATCH($A47,Коэф.закупка_год_огурец[1],0),MATCH(MONTH(Z$3),КЗ!$1:$1,0)),""),0)</f>
        <v>150</v>
      </c>
      <c r="AA47" s="552">
        <f t="shared" ca="1" si="1099"/>
        <v>500</v>
      </c>
      <c r="AB47" s="551" cm="1">
        <f t="array" aca="1" ref="AB47" ca="1">IFERROR(IF(AND(НачЦ_ИнвП_Дата&lt;=AB$3,КИнвП_Дата&gt;AB$3),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т.руб.",'Кальк-я'!$5:$5,0))*INDEX(Коэф.закупка_год_огурец[],MATCH($A47,Коэф.закупка_год_огурец[1],0),MATCH(MONTH(AB$3),КЗ!$1:$1,0)),""),0)</f>
        <v>150</v>
      </c>
      <c r="AC47" s="551" cm="1">
        <f t="array" aca="1" ref="AC47" ca="1">IFERROR(IF(AND(НачЦ_ИнвП_Дата&lt;=AC$3,КИнвП_Дата&gt;AC$3),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т.руб.",'Кальк-я'!$5:$5,0))*INDEX(Коэф.закупка_год_огурец[],MATCH($A47,Коэф.закупка_год_огурец[1],0),MATCH(MONTH(AC$3),КЗ!$1:$1,0)),""),0)</f>
        <v>150</v>
      </c>
      <c r="AD47" s="551" cm="1">
        <f t="array" aca="1" ref="AD47" ca="1">IFERROR(IF(AND(НачЦ_ИнвП_Дата&lt;=AD$3,КИнвП_Дата&gt;AD$3),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т.руб.",'Кальк-я'!$5:$5,0))*INDEX(Коэф.закупка_год_огурец[],MATCH($A47,Коэф.закупка_год_огурец[1],0),MATCH(MONTH(AD$3),КЗ!$1:$1,0)),""),0)</f>
        <v>25</v>
      </c>
      <c r="AE47" s="551" cm="1">
        <f t="array" aca="1" ref="AE47" ca="1">IFERROR(IF(AND(НачЦ_ИнвП_Дата&lt;=AE$3,КИнвП_Дата&gt;AE$3),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т.руб.",'Кальк-я'!$5:$5,0))*INDEX(Коэф.закупка_год_огурец[],MATCH($A47,Коэф.закупка_год_огурец[1],0),MATCH(MONTH(AE$3),КЗ!$1:$1,0)),""),0)</f>
        <v>0</v>
      </c>
      <c r="AF47" s="551" cm="1">
        <f t="array" aca="1" ref="AF47" ca="1">IFERROR(IF(AND(НачЦ_ИнвП_Дата&lt;=AF$3,КИнвП_Дата&gt;AF$3),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т.руб.",'Кальк-я'!$5:$5,0))*INDEX(Коэф.закупка_год_огурец[],MATCH($A47,Коэф.закупка_год_огурец[1],0),MATCH(MONTH(AF$3),КЗ!$1:$1,0)),""),0)</f>
        <v>0</v>
      </c>
      <c r="AG47" s="551" cm="1">
        <f t="array" aca="1" ref="AG47" ca="1">IFERROR(IF(AND(НачЦ_ИнвП_Дата&lt;=AG$3,КИнвП_Дата&gt;AG$3),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т.руб.",'Кальк-я'!$5:$5,0))*INDEX(Коэф.закупка_год_огурец[],MATCH($A47,Коэф.закупка_год_огурец[1],0),MATCH(MONTH(AG$3),КЗ!$1:$1,0)),""),0)</f>
        <v>0</v>
      </c>
      <c r="AH47" s="551" cm="1">
        <f t="array" aca="1" ref="AH47" ca="1">IFERROR(IF(AND(НачЦ_ИнвП_Дата&lt;=AH$3,КИнвП_Дата&gt;AH$3),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т.руб.",'Кальк-я'!$5:$5,0))*INDEX(Коэф.закупка_год_огурец[],MATCH($A47,Коэф.закупка_год_огурец[1],0),MATCH(MONTH(AH$3),КЗ!$1:$1,0)),""),0)</f>
        <v>0</v>
      </c>
      <c r="AI47" s="551" cm="1">
        <f t="array" aca="1" ref="AI47" ca="1">IFERROR(IF(AND(НачЦ_ИнвП_Дата&lt;=AI$3,КИнвП_Дата&gt;AI$3),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т.руб.",'Кальк-я'!$5:$5,0))*INDEX(Коэф.закупка_год_огурец[],MATCH($A47,Коэф.закупка_год_огурец[1],0),MATCH(MONTH(AI$3),КЗ!$1:$1,0)),""),0)</f>
        <v>0</v>
      </c>
      <c r="AJ47" s="551" cm="1">
        <f t="array" aca="1" ref="AJ47" ca="1">IFERROR(IF(AND(НачЦ_ИнвП_Дата&lt;=AJ$3,КИнвП_Дата&gt;AJ$3),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т.руб.",'Кальк-я'!$5:$5,0))*INDEX(Коэф.закупка_год_огурец[],MATCH($A47,Коэф.закупка_год_огурец[1],0),MATCH(MONTH(AJ$3),КЗ!$1:$1,0)),""),0)</f>
        <v>0</v>
      </c>
      <c r="AK47" s="551" cm="1">
        <f t="array" aca="1" ref="AK47" ca="1">IFERROR(IF(AND(НачЦ_ИнвП_Дата&lt;=AK$3,КИнвП_Дата&gt;AK$3),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т.руб.",'Кальк-я'!$5:$5,0))*INDEX(Коэф.закупка_год_огурец[],MATCH($A47,Коэф.закупка_год_огурец[1],0),MATCH(MONTH(AK$3),КЗ!$1:$1,0)),""),0)</f>
        <v>0</v>
      </c>
      <c r="AL47" s="551" cm="1">
        <f t="array" aca="1" ref="AL47" ca="1">IFERROR(IF(AND(НачЦ_ИнвП_Дата&lt;=AL$3,КИнвП_Дата&gt;AL$3),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т.руб.",'Кальк-я'!$5:$5,0))*INDEX(Коэф.закупка_год_огурец[],MATCH($A47,Коэф.закупка_год_огурец[1],0),MATCH(MONTH(AL$3),КЗ!$1:$1,0)),""),0)</f>
        <v>25</v>
      </c>
      <c r="AM47" s="551" cm="1">
        <f t="array" aca="1" ref="AM47" ca="1">IFERROR(IF(AND(НачЦ_ИнвП_Дата&lt;=AM$3,КИнвП_Дата&gt;AM$3),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т.руб.",'Кальк-я'!$5:$5,0))*INDEX(Коэф.закупка_год_огурец[],MATCH($A47,Коэф.закупка_год_огурец[1],0),MATCH(MONTH(AM$3),КЗ!$1:$1,0)),""),0)</f>
        <v>150</v>
      </c>
      <c r="AN47" s="552">
        <f t="shared" ca="1" si="1101"/>
        <v>500</v>
      </c>
      <c r="AO47" s="551" cm="1">
        <f t="array" aca="1" ref="AO47" ca="1">IFERROR(IF(AND(НачЦ_ИнвП_Дата&lt;=AO$3,КИнвП_Дата&gt;AO$3),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т.руб.",'Кальк-я'!$5:$5,0))*INDEX(Коэф.закупка_год_огурец[],MATCH($A47,Коэф.закупка_год_огурец[1],0),MATCH(MONTH(AO$3),КЗ!$1:$1,0)),""),0)</f>
        <v>150</v>
      </c>
      <c r="AP47" s="551" cm="1">
        <f t="array" aca="1" ref="AP47" ca="1">IFERROR(IF(AND(НачЦ_ИнвП_Дата&lt;=AP$3,КИнвП_Дата&gt;AP$3),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т.руб.",'Кальк-я'!$5:$5,0))*INDEX(Коэф.закупка_год_огурец[],MATCH($A47,Коэф.закупка_год_огурец[1],0),MATCH(MONTH(AP$3),КЗ!$1:$1,0)),""),0)</f>
        <v>150</v>
      </c>
      <c r="AQ47" s="551" cm="1">
        <f t="array" aca="1" ref="AQ47" ca="1">IFERROR(IF(AND(НачЦ_ИнвП_Дата&lt;=AQ$3,КИнвП_Дата&gt;AQ$3),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т.руб.",'Кальк-я'!$5:$5,0))*INDEX(Коэф.закупка_год_огурец[],MATCH($A47,Коэф.закупка_год_огурец[1],0),MATCH(MONTH(AQ$3),КЗ!$1:$1,0)),""),0)</f>
        <v>25</v>
      </c>
      <c r="AR47" s="551" cm="1">
        <f t="array" aca="1" ref="AR47" ca="1">IFERROR(IF(AND(НачЦ_ИнвП_Дата&lt;=AR$3,КИнвП_Дата&gt;AR$3),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т.руб.",'Кальк-я'!$5:$5,0))*INDEX(Коэф.закупка_год_огурец[],MATCH($A47,Коэф.закупка_год_огурец[1],0),MATCH(MONTH(AR$3),КЗ!$1:$1,0)),""),0)</f>
        <v>0</v>
      </c>
      <c r="AS47" s="551" cm="1">
        <f t="array" aca="1" ref="AS47" ca="1">IFERROR(IF(AND(НачЦ_ИнвП_Дата&lt;=AS$3,КИнвП_Дата&gt;AS$3),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т.руб.",'Кальк-я'!$5:$5,0))*INDEX(Коэф.закупка_год_огурец[],MATCH($A47,Коэф.закупка_год_огурец[1],0),MATCH(MONTH(AS$3),КЗ!$1:$1,0)),""),0)</f>
        <v>0</v>
      </c>
      <c r="AT47" s="551" cm="1">
        <f t="array" aca="1" ref="AT47" ca="1">IFERROR(IF(AND(НачЦ_ИнвП_Дата&lt;=AT$3,КИнвП_Дата&gt;AT$3),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т.руб.",'Кальк-я'!$5:$5,0))*INDEX(Коэф.закупка_год_огурец[],MATCH($A47,Коэф.закупка_год_огурец[1],0),MATCH(MONTH(AT$3),КЗ!$1:$1,0)),""),0)</f>
        <v>0</v>
      </c>
      <c r="AU47" s="551" cm="1">
        <f t="array" aca="1" ref="AU47" ca="1">IFERROR(IF(AND(НачЦ_ИнвП_Дата&lt;=AU$3,КИнвП_Дата&gt;AU$3),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т.руб.",'Кальк-я'!$5:$5,0))*INDEX(Коэф.закупка_год_огурец[],MATCH($A47,Коэф.закупка_год_огурец[1],0),MATCH(MONTH(AU$3),КЗ!$1:$1,0)),""),0)</f>
        <v>0</v>
      </c>
      <c r="AV47" s="551" cm="1">
        <f t="array" aca="1" ref="AV47" ca="1">IFERROR(IF(AND(НачЦ_ИнвП_Дата&lt;=AV$3,КИнвП_Дата&gt;AV$3),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т.руб.",'Кальк-я'!$5:$5,0))*INDEX(Коэф.закупка_год_огурец[],MATCH($A47,Коэф.закупка_год_огурец[1],0),MATCH(MONTH(AV$3),КЗ!$1:$1,0)),""),0)</f>
        <v>0</v>
      </c>
      <c r="AW47" s="551" cm="1">
        <f t="array" aca="1" ref="AW47" ca="1">IFERROR(IF(AND(НачЦ_ИнвП_Дата&lt;=AW$3,КИнвП_Дата&gt;AW$3),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т.руб.",'Кальк-я'!$5:$5,0))*INDEX(Коэф.закупка_год_огурец[],MATCH($A47,Коэф.закупка_год_огурец[1],0),MATCH(MONTH(AW$3),КЗ!$1:$1,0)),""),0)</f>
        <v>0</v>
      </c>
      <c r="AX47" s="551" cm="1">
        <f t="array" aca="1" ref="AX47" ca="1">IFERROR(IF(AND(НачЦ_ИнвП_Дата&lt;=AX$3,КИнвП_Дата&gt;AX$3),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т.руб.",'Кальк-я'!$5:$5,0))*INDEX(Коэф.закупка_год_огурец[],MATCH($A47,Коэф.закупка_год_огурец[1],0),MATCH(MONTH(AX$3),КЗ!$1:$1,0)),""),0)</f>
        <v>0</v>
      </c>
      <c r="AY47" s="551" cm="1">
        <f t="array" aca="1" ref="AY47" ca="1">IFERROR(IF(AND(НачЦ_ИнвП_Дата&lt;=AY$3,КИнвП_Дата&gt;AY$3),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т.руб.",'Кальк-я'!$5:$5,0))*INDEX(Коэф.закупка_год_огурец[],MATCH($A47,Коэф.закупка_год_огурец[1],0),MATCH(MONTH(AY$3),КЗ!$1:$1,0)),""),0)</f>
        <v>25</v>
      </c>
      <c r="AZ47" s="551" cm="1">
        <f t="array" aca="1" ref="AZ47" ca="1">IFERROR(IF(AND(НачЦ_ИнвП_Дата&lt;=AZ$3,КИнвП_Дата&gt;AZ$3),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т.руб.",'Кальк-я'!$5:$5,0))*INDEX(Коэф.закупка_год_огурец[],MATCH($A47,Коэф.закупка_год_огурец[1],0),MATCH(MONTH(AZ$3),КЗ!$1:$1,0)),""),0)</f>
        <v>150</v>
      </c>
      <c r="BA47" s="552">
        <f t="shared" ca="1" si="1103"/>
        <v>500</v>
      </c>
      <c r="BB47" s="551" cm="1">
        <f t="array" aca="1" ref="BB47" ca="1">IFERROR(IF(AND(НачЦ_ИнвП_Дата&lt;=BB$3,КИнвП_Дата&gt;BB$3),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т.руб.",'Кальк-я'!$5:$5,0))*INDEX(Коэф.закупка_год_огурец[],MATCH($A47,Коэф.закупка_год_огурец[1],0),MATCH(MONTH(BB$3),КЗ!$1:$1,0)),""),0)</f>
        <v>150</v>
      </c>
      <c r="BC47" s="551" cm="1">
        <f t="array" aca="1" ref="BC47" ca="1">IFERROR(IF(AND(НачЦ_ИнвП_Дата&lt;=BC$3,КИнвП_Дата&gt;BC$3),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т.руб.",'Кальк-я'!$5:$5,0))*INDEX(Коэф.закупка_год_огурец[],MATCH($A47,Коэф.закупка_год_огурец[1],0),MATCH(MONTH(BC$3),КЗ!$1:$1,0)),""),0)</f>
        <v>150</v>
      </c>
      <c r="BD47" s="551" cm="1">
        <f t="array" aca="1" ref="BD47" ca="1">IFERROR(IF(AND(НачЦ_ИнвП_Дата&lt;=BD$3,КИнвП_Дата&gt;BD$3),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т.руб.",'Кальк-я'!$5:$5,0))*INDEX(Коэф.закупка_год_огурец[],MATCH($A47,Коэф.закупка_год_огурец[1],0),MATCH(MONTH(BD$3),КЗ!$1:$1,0)),""),0)</f>
        <v>25</v>
      </c>
      <c r="BE47" s="551" cm="1">
        <f t="array" aca="1" ref="BE47" ca="1">IFERROR(IF(AND(НачЦ_ИнвП_Дата&lt;=BE$3,КИнвП_Дата&gt;BE$3),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т.руб.",'Кальк-я'!$5:$5,0))*INDEX(Коэф.закупка_год_огурец[],MATCH($A47,Коэф.закупка_год_огурец[1],0),MATCH(MONTH(BE$3),КЗ!$1:$1,0)),""),0)</f>
        <v>0</v>
      </c>
      <c r="BF47" s="551" cm="1">
        <f t="array" aca="1" ref="BF47" ca="1">IFERROR(IF(AND(НачЦ_ИнвП_Дата&lt;=BF$3,КИнвП_Дата&gt;BF$3),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т.руб.",'Кальк-я'!$5:$5,0))*INDEX(Коэф.закупка_год_огурец[],MATCH($A47,Коэф.закупка_год_огурец[1],0),MATCH(MONTH(BF$3),КЗ!$1:$1,0)),""),0)</f>
        <v>0</v>
      </c>
      <c r="BG47" s="551" cm="1">
        <f t="array" aca="1" ref="BG47" ca="1">IFERROR(IF(AND(НачЦ_ИнвП_Дата&lt;=BG$3,КИнвП_Дата&gt;BG$3),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т.руб.",'Кальк-я'!$5:$5,0))*INDEX(Коэф.закупка_год_огурец[],MATCH($A47,Коэф.закупка_год_огурец[1],0),MATCH(MONTH(BG$3),КЗ!$1:$1,0)),""),0)</f>
        <v>0</v>
      </c>
      <c r="BH47" s="551" cm="1">
        <f t="array" aca="1" ref="BH47" ca="1">IFERROR(IF(AND(НачЦ_ИнвП_Дата&lt;=BH$3,КИнвП_Дата&gt;BH$3),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т.руб.",'Кальк-я'!$5:$5,0))*INDEX(Коэф.закупка_год_огурец[],MATCH($A47,Коэф.закупка_год_огурец[1],0),MATCH(MONTH(BH$3),КЗ!$1:$1,0)),""),0)</f>
        <v>0</v>
      </c>
      <c r="BI47" s="551" cm="1">
        <f t="array" aca="1" ref="BI47" ca="1">IFERROR(IF(AND(НачЦ_ИнвП_Дата&lt;=BI$3,КИнвП_Дата&gt;BI$3),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т.руб.",'Кальк-я'!$5:$5,0))*INDEX(Коэф.закупка_год_огурец[],MATCH($A47,Коэф.закупка_год_огурец[1],0),MATCH(MONTH(BI$3),КЗ!$1:$1,0)),""),0)</f>
        <v>0</v>
      </c>
      <c r="BJ47" s="551" cm="1">
        <f t="array" aca="1" ref="BJ47" ca="1">IFERROR(IF(AND(НачЦ_ИнвП_Дата&lt;=BJ$3,КИнвП_Дата&gt;BJ$3),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т.руб.",'Кальк-я'!$5:$5,0))*INDEX(Коэф.закупка_год_огурец[],MATCH($A47,Коэф.закупка_год_огурец[1],0),MATCH(MONTH(BJ$3),КЗ!$1:$1,0)),""),0)</f>
        <v>0</v>
      </c>
      <c r="BK47" s="551" cm="1">
        <f t="array" aca="1" ref="BK47" ca="1">IFERROR(IF(AND(НачЦ_ИнвП_Дата&lt;=BK$3,КИнвП_Дата&gt;BK$3),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т.руб.",'Кальк-я'!$5:$5,0))*INDEX(Коэф.закупка_год_огурец[],MATCH($A47,Коэф.закупка_год_огурец[1],0),MATCH(MONTH(BK$3),КЗ!$1:$1,0)),""),0)</f>
        <v>0</v>
      </c>
      <c r="BL47" s="551" cm="1">
        <f t="array" aca="1" ref="BL47" ca="1">IFERROR(IF(AND(НачЦ_ИнвП_Дата&lt;=BL$3,КИнвП_Дата&gt;BL$3),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т.руб.",'Кальк-я'!$5:$5,0))*INDEX(Коэф.закупка_год_огурец[],MATCH($A47,Коэф.закупка_год_огурец[1],0),MATCH(MONTH(BL$3),КЗ!$1:$1,0)),""),0)</f>
        <v>25</v>
      </c>
      <c r="BM47" s="551" cm="1">
        <f t="array" aca="1" ref="BM47" ca="1">IFERROR(IF(AND(НачЦ_ИнвП_Дата&lt;=BM$3,КИнвП_Дата&gt;BM$3),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т.руб.",'Кальк-я'!$5:$5,0))*INDEX(Коэф.закупка_год_огурец[],MATCH($A47,Коэф.закупка_год_огурец[1],0),MATCH(MONTH(BM$3),КЗ!$1:$1,0)),""),0)</f>
        <v>150</v>
      </c>
      <c r="BN47" s="552">
        <f t="shared" ca="1" si="1391"/>
        <v>500</v>
      </c>
      <c r="BO47" s="551" cm="1">
        <f t="array" aca="1" ref="BO47" ca="1">IFERROR(IF(AND(НачЦ_ИнвП_Дата&lt;=BO$3,КИнвП_Дата&gt;BO$3),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т.руб.",'Кальк-я'!$5:$5,0))*INDEX(Коэф.закупка_год_огурец[],MATCH($A47,Коэф.закупка_год_огурец[1],0),MATCH(MONTH(BO$3),КЗ!$1:$1,0)),""),0)</f>
        <v>150</v>
      </c>
      <c r="BP47" s="551" cm="1">
        <f t="array" aca="1" ref="BP47" ca="1">IFERROR(IF(AND(НачЦ_ИнвП_Дата&lt;=BP$3,КИнвП_Дата&gt;BP$3),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т.руб.",'Кальк-я'!$5:$5,0))*INDEX(Коэф.закупка_год_огурец[],MATCH($A47,Коэф.закупка_год_огурец[1],0),MATCH(MONTH(BP$3),КЗ!$1:$1,0)),""),0)</f>
        <v>150</v>
      </c>
      <c r="BQ47" s="551" cm="1">
        <f t="array" aca="1" ref="BQ47" ca="1">IFERROR(IF(AND(НачЦ_ИнвП_Дата&lt;=BQ$3,КИнвП_Дата&gt;BQ$3),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т.руб.",'Кальк-я'!$5:$5,0))*INDEX(Коэф.закупка_год_огурец[],MATCH($A47,Коэф.закупка_год_огурец[1],0),MATCH(MONTH(BQ$3),КЗ!$1:$1,0)),""),0)</f>
        <v>25</v>
      </c>
      <c r="BR47" s="551" cm="1">
        <f t="array" aca="1" ref="BR47" ca="1">IFERROR(IF(AND(НачЦ_ИнвП_Дата&lt;=BR$3,КИнвП_Дата&gt;BR$3),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т.руб.",'Кальк-я'!$5:$5,0))*INDEX(Коэф.закупка_год_огурец[],MATCH($A47,Коэф.закупка_год_огурец[1],0),MATCH(MONTH(BR$3),КЗ!$1:$1,0)),""),0)</f>
        <v>0</v>
      </c>
      <c r="BS47" s="551" cm="1">
        <f t="array" aca="1" ref="BS47" ca="1">IFERROR(IF(AND(НачЦ_ИнвП_Дата&lt;=BS$3,КИнвП_Дата&gt;BS$3),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т.руб.",'Кальк-я'!$5:$5,0))*INDEX(Коэф.закупка_год_огурец[],MATCH($A47,Коэф.закупка_год_огурец[1],0),MATCH(MONTH(BS$3),КЗ!$1:$1,0)),""),0)</f>
        <v>0</v>
      </c>
      <c r="BT47" s="551" cm="1">
        <f t="array" aca="1" ref="BT47" ca="1">IFERROR(IF(AND(НачЦ_ИнвП_Дата&lt;=BT$3,КИнвП_Дата&gt;BT$3),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т.руб.",'Кальк-я'!$5:$5,0))*INDEX(Коэф.закупка_год_огурец[],MATCH($A47,Коэф.закупка_год_огурец[1],0),MATCH(MONTH(BT$3),КЗ!$1:$1,0)),""),0)</f>
        <v>0</v>
      </c>
      <c r="BU47" s="551" cm="1">
        <f t="array" aca="1" ref="BU47" ca="1">IFERROR(IF(AND(НачЦ_ИнвП_Дата&lt;=BU$3,КИнвП_Дата&gt;BU$3),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т.руб.",'Кальк-я'!$5:$5,0))*INDEX(Коэф.закупка_год_огурец[],MATCH($A47,Коэф.закупка_год_огурец[1],0),MATCH(MONTH(BU$3),КЗ!$1:$1,0)),""),0)</f>
        <v>0</v>
      </c>
      <c r="BV47" s="551" cm="1">
        <f t="array" aca="1" ref="BV47" ca="1">IFERROR(IF(AND(НачЦ_ИнвП_Дата&lt;=BV$3,КИнвП_Дата&gt;BV$3),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т.руб.",'Кальк-я'!$5:$5,0))*INDEX(Коэф.закупка_год_огурец[],MATCH($A47,Коэф.закупка_год_огурец[1],0),MATCH(MONTH(BV$3),КЗ!$1:$1,0)),""),0)</f>
        <v>0</v>
      </c>
      <c r="BW47" s="551" cm="1">
        <f t="array" aca="1" ref="BW47" ca="1">IFERROR(IF(AND(НачЦ_ИнвП_Дата&lt;=BW$3,КИнвП_Дата&gt;BW$3),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т.руб.",'Кальк-я'!$5:$5,0))*INDEX(Коэф.закупка_год_огурец[],MATCH($A47,Коэф.закупка_год_огурец[1],0),MATCH(MONTH(BW$3),КЗ!$1:$1,0)),""),0)</f>
        <v>0</v>
      </c>
      <c r="BX47" s="551" cm="1">
        <f t="array" aca="1" ref="BX47" ca="1">IFERROR(IF(AND(НачЦ_ИнвП_Дата&lt;=BX$3,КИнвП_Дата&gt;BX$3),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т.руб.",'Кальк-я'!$5:$5,0))*INDEX(Коэф.закупка_год_огурец[],MATCH($A47,Коэф.закупка_год_огурец[1],0),MATCH(MONTH(BX$3),КЗ!$1:$1,0)),""),0)</f>
        <v>0</v>
      </c>
      <c r="BY47" s="551" cm="1">
        <f t="array" aca="1" ref="BY47" ca="1">IFERROR(IF(AND(НачЦ_ИнвП_Дата&lt;=BY$3,КИнвП_Дата&gt;BY$3),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т.руб.",'Кальк-я'!$5:$5,0))*INDEX(Коэф.закупка_год_огурец[],MATCH($A47,Коэф.закупка_год_огурец[1],0),MATCH(MONTH(BY$3),КЗ!$1:$1,0)),""),0)</f>
        <v>25</v>
      </c>
      <c r="BZ47" s="551" cm="1">
        <f t="array" aca="1" ref="BZ47" ca="1">IFERROR(IF(AND(НачЦ_ИнвП_Дата&lt;=BZ$3,КИнвП_Дата&gt;BZ$3),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т.руб.",'Кальк-я'!$5:$5,0))*INDEX(Коэф.закупка_год_огурец[],MATCH($A47,Коэф.закупка_год_огурец[1],0),MATCH(MONTH(BZ$3),КЗ!$1:$1,0)),""),0)</f>
        <v>150</v>
      </c>
      <c r="CA47" s="552">
        <f t="shared" ca="1" si="1393"/>
        <v>500</v>
      </c>
      <c r="CB47" s="551" cm="1">
        <f t="array" aca="1" ref="CB47" ca="1">IFERROR(IF(AND(НачЦ_ИнвП_Дата&lt;=CB$3,КИнвП_Дата&gt;CB$3),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т.руб.",'Кальк-я'!$5:$5,0))*INDEX(Коэф.закупка_год_огурец[],MATCH($A47,Коэф.закупка_год_огурец[1],0),MATCH(MONTH(CB$3),КЗ!$1:$1,0)),""),0)</f>
        <v>150</v>
      </c>
      <c r="CC47" s="551" cm="1">
        <f t="array" aca="1" ref="CC47" ca="1">IFERROR(IF(AND(НачЦ_ИнвП_Дата&lt;=CC$3,КИнвП_Дата&gt;CC$3),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т.руб.",'Кальк-я'!$5:$5,0))*INDEX(Коэф.закупка_год_огурец[],MATCH($A47,Коэф.закупка_год_огурец[1],0),MATCH(MONTH(CC$3),КЗ!$1:$1,0)),""),0)</f>
        <v>150</v>
      </c>
      <c r="CD47" s="551" cm="1">
        <f t="array" aca="1" ref="CD47" ca="1">IFERROR(IF(AND(НачЦ_ИнвП_Дата&lt;=CD$3,КИнвП_Дата&gt;CD$3),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т.руб.",'Кальк-я'!$5:$5,0))*INDEX(Коэф.закупка_год_огурец[],MATCH($A47,Коэф.закупка_год_огурец[1],0),MATCH(MONTH(CD$3),КЗ!$1:$1,0)),""),0)</f>
        <v>25</v>
      </c>
      <c r="CE47" s="551" cm="1">
        <f t="array" aca="1" ref="CE47" ca="1">IFERROR(IF(AND(НачЦ_ИнвП_Дата&lt;=CE$3,КИнвП_Дата&gt;CE$3),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т.руб.",'Кальк-я'!$5:$5,0))*INDEX(Коэф.закупка_год_огурец[],MATCH($A47,Коэф.закупка_год_огурец[1],0),MATCH(MONTH(CE$3),КЗ!$1:$1,0)),""),0)</f>
        <v>0</v>
      </c>
      <c r="CF47" s="551" cm="1">
        <f t="array" aca="1" ref="CF47" ca="1">IFERROR(IF(AND(НачЦ_ИнвП_Дата&lt;=CF$3,КИнвП_Дата&gt;CF$3),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т.руб.",'Кальк-я'!$5:$5,0))*INDEX(Коэф.закупка_год_огурец[],MATCH($A47,Коэф.закупка_год_огурец[1],0),MATCH(MONTH(CF$3),КЗ!$1:$1,0)),""),0)</f>
        <v>0</v>
      </c>
      <c r="CG47" s="551" cm="1">
        <f t="array" aca="1" ref="CG47" ca="1">IFERROR(IF(AND(НачЦ_ИнвП_Дата&lt;=CG$3,КИнвП_Дата&gt;CG$3),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т.руб.",'Кальк-я'!$5:$5,0))*INDEX(Коэф.закупка_год_огурец[],MATCH($A47,Коэф.закупка_год_огурец[1],0),MATCH(MONTH(CG$3),КЗ!$1:$1,0)),""),0)</f>
        <v>0</v>
      </c>
      <c r="CH47" s="551" cm="1">
        <f t="array" aca="1" ref="CH47" ca="1">IFERROR(IF(AND(НачЦ_ИнвП_Дата&lt;=CH$3,КИнвП_Дата&gt;CH$3),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т.руб.",'Кальк-я'!$5:$5,0))*INDEX(Коэф.закупка_год_огурец[],MATCH($A47,Коэф.закупка_год_огурец[1],0),MATCH(MONTH(CH$3),КЗ!$1:$1,0)),""),0)</f>
        <v>0</v>
      </c>
      <c r="CI47" s="551" cm="1">
        <f t="array" aca="1" ref="CI47" ca="1">IFERROR(IF(AND(НачЦ_ИнвП_Дата&lt;=CI$3,КИнвП_Дата&gt;CI$3),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т.руб.",'Кальк-я'!$5:$5,0))*INDEX(Коэф.закупка_год_огурец[],MATCH($A47,Коэф.закупка_год_огурец[1],0),MATCH(MONTH(CI$3),КЗ!$1:$1,0)),""),0)</f>
        <v>0</v>
      </c>
      <c r="CJ47" s="551" cm="1">
        <f t="array" aca="1" ref="CJ47" ca="1">IFERROR(IF(AND(НачЦ_ИнвП_Дата&lt;=CJ$3,КИнвП_Дата&gt;CJ$3),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т.руб.",'Кальк-я'!$5:$5,0))*INDEX(Коэф.закупка_год_огурец[],MATCH($A47,Коэф.закупка_год_огурец[1],0),MATCH(MONTH(CJ$3),КЗ!$1:$1,0)),""),0)</f>
        <v>0</v>
      </c>
      <c r="CK47" s="551" cm="1">
        <f t="array" aca="1" ref="CK47" ca="1">IFERROR(IF(AND(НачЦ_ИнвП_Дата&lt;=CK$3,КИнвП_Дата&gt;CK$3),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т.руб.",'Кальк-я'!$5:$5,0))*INDEX(Коэф.закупка_год_огурец[],MATCH($A47,Коэф.закупка_год_огурец[1],0),MATCH(MONTH(CK$3),КЗ!$1:$1,0)),""),0)</f>
        <v>0</v>
      </c>
      <c r="CL47" s="551" cm="1">
        <f t="array" aca="1" ref="CL47" ca="1">IFERROR(IF(AND(НачЦ_ИнвП_Дата&lt;=CL$3,КИнвП_Дата&gt;CL$3),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т.руб.",'Кальк-я'!$5:$5,0))*INDEX(Коэф.закупка_год_огурец[],MATCH($A47,Коэф.закупка_год_огурец[1],0),MATCH(MONTH(CL$3),КЗ!$1:$1,0)),""),0)</f>
        <v>25</v>
      </c>
      <c r="CM47" s="551" cm="1">
        <f t="array" aca="1" ref="CM47" ca="1">IFERROR(IF(AND(НачЦ_ИнвП_Дата&lt;=CM$3,КИнвП_Дата&gt;CM$3),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т.руб.",'Кальк-я'!$5:$5,0))*INDEX(Коэф.закупка_год_огурец[],MATCH($A47,Коэф.закупка_год_огурец[1],0),MATCH(MONTH(CM$3),КЗ!$1:$1,0)),""),0)</f>
        <v>150</v>
      </c>
      <c r="CN47" s="552">
        <f t="shared" ca="1" si="1395"/>
        <v>500</v>
      </c>
      <c r="CO47" s="551" cm="1">
        <f t="array" aca="1" ref="CO47" ca="1">IFERROR(IF(AND(НачЦ_ИнвП_Дата&lt;=CO$3,КИнвП_Дата&gt;CO$3),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т.руб.",'Кальк-я'!$5:$5,0))*INDEX(Коэф.закупка_год_огурец[],MATCH($A47,Коэф.закупка_год_огурец[1],0),MATCH(MONTH(CO$3),КЗ!$1:$1,0)),""),0)</f>
        <v>150</v>
      </c>
      <c r="CP47" s="551" cm="1">
        <f t="array" aca="1" ref="CP47" ca="1">IFERROR(IF(AND(НачЦ_ИнвП_Дата&lt;=CP$3,КИнвП_Дата&gt;CP$3),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т.руб.",'Кальк-я'!$5:$5,0))*INDEX(Коэф.закупка_год_огурец[],MATCH($A47,Коэф.закупка_год_огурец[1],0),MATCH(MONTH(CP$3),КЗ!$1:$1,0)),""),0)</f>
        <v>150</v>
      </c>
      <c r="CQ47" s="551" cm="1">
        <f t="array" aca="1" ref="CQ47" ca="1">IFERROR(IF(AND(НачЦ_ИнвП_Дата&lt;=CQ$3,КИнвП_Дата&gt;CQ$3),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т.руб.",'Кальк-я'!$5:$5,0))*INDEX(Коэф.закупка_год_огурец[],MATCH($A47,Коэф.закупка_год_огурец[1],0),MATCH(MONTH(CQ$3),КЗ!$1:$1,0)),""),0)</f>
        <v>25</v>
      </c>
      <c r="CR47" s="551" cm="1">
        <f t="array" aca="1" ref="CR47" ca="1">IFERROR(IF(AND(НачЦ_ИнвП_Дата&lt;=CR$3,КИнвП_Дата&gt;CR$3),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т.руб.",'Кальк-я'!$5:$5,0))*INDEX(Коэф.закупка_год_огурец[],MATCH($A47,Коэф.закупка_год_огурец[1],0),MATCH(MONTH(CR$3),КЗ!$1:$1,0)),""),0)</f>
        <v>0</v>
      </c>
      <c r="CS47" s="551" cm="1">
        <f t="array" aca="1" ref="CS47" ca="1">IFERROR(IF(AND(НачЦ_ИнвП_Дата&lt;=CS$3,КИнвП_Дата&gt;CS$3),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т.руб.",'Кальк-я'!$5:$5,0))*INDEX(Коэф.закупка_год_огурец[],MATCH($A47,Коэф.закупка_год_огурец[1],0),MATCH(MONTH(CS$3),КЗ!$1:$1,0)),""),0)</f>
        <v>0</v>
      </c>
      <c r="CT47" s="551" cm="1">
        <f t="array" aca="1" ref="CT47" ca="1">IFERROR(IF(AND(НачЦ_ИнвП_Дата&lt;=CT$3,КИнвП_Дата&gt;CT$3),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т.руб.",'Кальк-я'!$5:$5,0))*INDEX(Коэф.закупка_год_огурец[],MATCH($A47,Коэф.закупка_год_огурец[1],0),MATCH(MONTH(CT$3),КЗ!$1:$1,0)),""),0)</f>
        <v>0</v>
      </c>
      <c r="CU47" s="551" cm="1">
        <f t="array" aca="1" ref="CU47" ca="1">IFERROR(IF(AND(НачЦ_ИнвП_Дата&lt;=CU$3,КИнвП_Дата&gt;CU$3),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т.руб.",'Кальк-я'!$5:$5,0))*INDEX(Коэф.закупка_год_огурец[],MATCH($A47,Коэф.закупка_год_огурец[1],0),MATCH(MONTH(CU$3),КЗ!$1:$1,0)),""),0)</f>
        <v>0</v>
      </c>
      <c r="CV47" s="551" cm="1">
        <f t="array" aca="1" ref="CV47" ca="1">IFERROR(IF(AND(НачЦ_ИнвП_Дата&lt;=CV$3,КИнвП_Дата&gt;CV$3),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т.руб.",'Кальк-я'!$5:$5,0))*INDEX(Коэф.закупка_год_огурец[],MATCH($A47,Коэф.закупка_год_огурец[1],0),MATCH(MONTH(CV$3),КЗ!$1:$1,0)),""),0)</f>
        <v>0</v>
      </c>
      <c r="CW47" s="551" cm="1">
        <f t="array" aca="1" ref="CW47" ca="1">IFERROR(IF(AND(НачЦ_ИнвП_Дата&lt;=CW$3,КИнвП_Дата&gt;CW$3),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т.руб.",'Кальк-я'!$5:$5,0))*INDEX(Коэф.закупка_год_огурец[],MATCH($A47,Коэф.закупка_год_огурец[1],0),MATCH(MONTH(CW$3),КЗ!$1:$1,0)),""),0)</f>
        <v>0</v>
      </c>
      <c r="CX47" s="551" cm="1">
        <f t="array" aca="1" ref="CX47" ca="1">IFERROR(IF(AND(НачЦ_ИнвП_Дата&lt;=CX$3,КИнвП_Дата&gt;CX$3),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т.руб.",'Кальк-я'!$5:$5,0))*INDEX(Коэф.закупка_год_огурец[],MATCH($A47,Коэф.закупка_год_огурец[1],0),MATCH(MONTH(CX$3),КЗ!$1:$1,0)),""),0)</f>
        <v>0</v>
      </c>
      <c r="CY47" s="551" cm="1">
        <f t="array" aca="1" ref="CY47" ca="1">IFERROR(IF(AND(НачЦ_ИнвП_Дата&lt;=CY$3,КИнвП_Дата&gt;CY$3),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т.руб.",'Кальк-я'!$5:$5,0))*INDEX(Коэф.закупка_год_огурец[],MATCH($A47,Коэф.закупка_год_огурец[1],0),MATCH(MONTH(CY$3),КЗ!$1:$1,0)),""),0)</f>
        <v>25</v>
      </c>
      <c r="CZ47" s="551" cm="1">
        <f t="array" aca="1" ref="CZ47" ca="1">IFERROR(IF(AND(НачЦ_ИнвП_Дата&lt;=CZ$3,КИнвП_Дата&gt;CZ$3),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т.руб.",'Кальк-я'!$5:$5,0))*INDEX(Коэф.закупка_год_огурец[],MATCH($A47,Коэф.закупка_год_огурец[1],0),MATCH(MONTH(CZ$3),КЗ!$1:$1,0)),""),0)</f>
        <v>150</v>
      </c>
      <c r="DA47" s="552">
        <f t="shared" ca="1" si="1397"/>
        <v>500</v>
      </c>
      <c r="DB47" s="551" cm="1">
        <f t="array" aca="1" ref="DB47" ca="1">IFERROR(IF(AND(НачЦ_ИнвП_Дата&lt;=DB$3,КИнвП_Дата&gt;DB$3),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т.руб.",'Кальк-я'!$5:$5,0))*INDEX(Коэф.закупка_год_огурец[],MATCH($A47,Коэф.закупка_год_огурец[1],0),MATCH(MONTH(DB$3),КЗ!$1:$1,0)),""),0)</f>
        <v>150</v>
      </c>
      <c r="DC47" s="551" cm="1">
        <f t="array" aca="1" ref="DC47" ca="1">IFERROR(IF(AND(НачЦ_ИнвП_Дата&lt;=DC$3,КИнвП_Дата&gt;DC$3),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т.руб.",'Кальк-я'!$5:$5,0))*INDEX(Коэф.закупка_год_огурец[],MATCH($A47,Коэф.закупка_год_огурец[1],0),MATCH(MONTH(DC$3),КЗ!$1:$1,0)),""),0)</f>
        <v>150</v>
      </c>
      <c r="DD47" s="551" cm="1">
        <f t="array" aca="1" ref="DD47" ca="1">IFERROR(IF(AND(НачЦ_ИнвП_Дата&lt;=DD$3,КИнвП_Дата&gt;DD$3),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т.руб.",'Кальк-я'!$5:$5,0))*INDEX(Коэф.закупка_год_огурец[],MATCH($A47,Коэф.закупка_год_огурец[1],0),MATCH(MONTH(DD$3),КЗ!$1:$1,0)),""),0)</f>
        <v>25</v>
      </c>
      <c r="DE47" s="551" cm="1">
        <f t="array" aca="1" ref="DE47" ca="1">IFERROR(IF(AND(НачЦ_ИнвП_Дата&lt;=DE$3,КИнвП_Дата&gt;DE$3),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т.руб.",'Кальк-я'!$5:$5,0))*INDEX(Коэф.закупка_год_огурец[],MATCH($A47,Коэф.закупка_год_огурец[1],0),MATCH(MONTH(DE$3),КЗ!$1:$1,0)),""),0)</f>
        <v>0</v>
      </c>
      <c r="DF47" s="551" cm="1">
        <f t="array" aca="1" ref="DF47" ca="1">IFERROR(IF(AND(НачЦ_ИнвП_Дата&lt;=DF$3,КИнвП_Дата&gt;DF$3),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т.руб.",'Кальк-я'!$5:$5,0))*INDEX(Коэф.закупка_год_огурец[],MATCH($A47,Коэф.закупка_год_огурец[1],0),MATCH(MONTH(DF$3),КЗ!$1:$1,0)),""),0)</f>
        <v>0</v>
      </c>
      <c r="DG47" s="551" cm="1">
        <f t="array" aca="1" ref="DG47" ca="1">IFERROR(IF(AND(НачЦ_ИнвП_Дата&lt;=DG$3,КИнвП_Дата&gt;DG$3),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т.руб.",'Кальк-я'!$5:$5,0))*INDEX(Коэф.закупка_год_огурец[],MATCH($A47,Коэф.закупка_год_огурец[1],0),MATCH(MONTH(DG$3),КЗ!$1:$1,0)),""),0)</f>
        <v>0</v>
      </c>
      <c r="DH47" s="551" cm="1">
        <f t="array" aca="1" ref="DH47" ca="1">IFERROR(IF(AND(НачЦ_ИнвП_Дата&lt;=DH$3,КИнвП_Дата&gt;DH$3),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т.руб.",'Кальк-я'!$5:$5,0))*INDEX(Коэф.закупка_год_огурец[],MATCH($A47,Коэф.закупка_год_огурец[1],0),MATCH(MONTH(DH$3),КЗ!$1:$1,0)),""),0)</f>
        <v>0</v>
      </c>
      <c r="DI47" s="551" cm="1">
        <f t="array" aca="1" ref="DI47" ca="1">IFERROR(IF(AND(НачЦ_ИнвП_Дата&lt;=DI$3,КИнвП_Дата&gt;DI$3),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т.руб.",'Кальк-я'!$5:$5,0))*INDEX(Коэф.закупка_год_огурец[],MATCH($A47,Коэф.закупка_год_огурец[1],0),MATCH(MONTH(DI$3),КЗ!$1:$1,0)),""),0)</f>
        <v>0</v>
      </c>
      <c r="DJ47" s="551" cm="1">
        <f t="array" aca="1" ref="DJ47" ca="1">IFERROR(IF(AND(НачЦ_ИнвП_Дата&lt;=DJ$3,КИнвП_Дата&gt;DJ$3),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т.руб.",'Кальк-я'!$5:$5,0))*INDEX(Коэф.закупка_год_огурец[],MATCH($A47,Коэф.закупка_год_огурец[1],0),MATCH(MONTH(DJ$3),КЗ!$1:$1,0)),""),0)</f>
        <v>0</v>
      </c>
      <c r="DK47" s="551" cm="1">
        <f t="array" aca="1" ref="DK47" ca="1">IFERROR(IF(AND(НачЦ_ИнвП_Дата&lt;=DK$3,КИнвП_Дата&gt;DK$3),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т.руб.",'Кальк-я'!$5:$5,0))*INDEX(Коэф.закупка_год_огурец[],MATCH($A47,Коэф.закупка_год_огурец[1],0),MATCH(MONTH(DK$3),КЗ!$1:$1,0)),""),0)</f>
        <v>0</v>
      </c>
      <c r="DL47" s="551" cm="1">
        <f t="array" aca="1" ref="DL47" ca="1">IFERROR(IF(AND(НачЦ_ИнвП_Дата&lt;=DL$3,КИнвП_Дата&gt;DL$3),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т.руб.",'Кальк-я'!$5:$5,0))*INDEX(Коэф.закупка_год_огурец[],MATCH($A47,Коэф.закупка_год_огурец[1],0),MATCH(MONTH(DL$3),КЗ!$1:$1,0)),""),0)</f>
        <v>25</v>
      </c>
      <c r="DM47" s="551" cm="1">
        <f t="array" aca="1" ref="DM47" ca="1">IFERROR(IF(AND(НачЦ_ИнвП_Дата&lt;=DM$3,КИнвП_Дата&gt;DM$3),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т.руб.",'Кальк-я'!$5:$5,0))*INDEX(Коэф.закупка_год_огурец[],MATCH($A47,Коэф.закупка_год_огурец[1],0),MATCH(MONTH(DM$3),КЗ!$1:$1,0)),""),0)</f>
        <v>150</v>
      </c>
      <c r="DN47" s="552">
        <f t="shared" ca="1" si="1399"/>
        <v>500</v>
      </c>
      <c r="DO47" s="551" cm="1">
        <f t="array" aca="1" ref="DO47" ca="1">IFERROR(IF(AND(НачЦ_ИнвП_Дата&lt;=DO$3,КИнвП_Дата&gt;DO$3),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т.руб.",'Кальк-я'!$5:$5,0))*INDEX(Коэф.закупка_год_огурец[],MATCH($A47,Коэф.закупка_год_огурец[1],0),MATCH(MONTH(DO$3),КЗ!$1:$1,0)),""),0)</f>
        <v>150</v>
      </c>
      <c r="DP47" s="551" cm="1">
        <f t="array" aca="1" ref="DP47" ca="1">IFERROR(IF(AND(НачЦ_ИнвП_Дата&lt;=DP$3,КИнвП_Дата&gt;DP$3),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т.руб.",'Кальк-я'!$5:$5,0))*INDEX(Коэф.закупка_год_огурец[],MATCH($A47,Коэф.закупка_год_огурец[1],0),MATCH(MONTH(DP$3),КЗ!$1:$1,0)),""),0)</f>
        <v>150</v>
      </c>
      <c r="DQ47" s="551" cm="1">
        <f t="array" aca="1" ref="DQ47" ca="1">IFERROR(IF(AND(НачЦ_ИнвП_Дата&lt;=DQ$3,КИнвП_Дата&gt;DQ$3),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т.руб.",'Кальк-я'!$5:$5,0))*INDEX(Коэф.закупка_год_огурец[],MATCH($A47,Коэф.закупка_год_огурец[1],0),MATCH(MONTH(DQ$3),КЗ!$1:$1,0)),""),0)</f>
        <v>25</v>
      </c>
      <c r="DR47" s="551" cm="1">
        <f t="array" aca="1" ref="DR47" ca="1">IFERROR(IF(AND(НачЦ_ИнвП_Дата&lt;=DR$3,КИнвП_Дата&gt;DR$3),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т.руб.",'Кальк-я'!$5:$5,0))*INDEX(Коэф.закупка_год_огурец[],MATCH($A47,Коэф.закупка_год_огурец[1],0),MATCH(MONTH(DR$3),КЗ!$1:$1,0)),""),0)</f>
        <v>0</v>
      </c>
      <c r="DS47" s="551" cm="1">
        <f t="array" aca="1" ref="DS47" ca="1">IFERROR(IF(AND(НачЦ_ИнвП_Дата&lt;=DS$3,КИнвП_Дата&gt;DS$3),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т.руб.",'Кальк-я'!$5:$5,0))*INDEX(Коэф.закупка_год_огурец[],MATCH($A47,Коэф.закупка_год_огурец[1],0),MATCH(MONTH(DS$3),КЗ!$1:$1,0)),""),0)</f>
        <v>0</v>
      </c>
      <c r="DT47" s="551" cm="1">
        <f t="array" aca="1" ref="DT47" ca="1">IFERROR(IF(AND(НачЦ_ИнвП_Дата&lt;=DT$3,КИнвП_Дата&gt;DT$3),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т.руб.",'Кальк-я'!$5:$5,0))*INDEX(Коэф.закупка_год_огурец[],MATCH($A47,Коэф.закупка_год_огурец[1],0),MATCH(MONTH(DT$3),КЗ!$1:$1,0)),""),0)</f>
        <v>0</v>
      </c>
      <c r="DU47" s="551" cm="1">
        <f t="array" aca="1" ref="DU47" ca="1">IFERROR(IF(AND(НачЦ_ИнвП_Дата&lt;=DU$3,КИнвП_Дата&gt;DU$3),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т.руб.",'Кальк-я'!$5:$5,0))*INDEX(Коэф.закупка_год_огурец[],MATCH($A47,Коэф.закупка_год_огурец[1],0),MATCH(MONTH(DU$3),КЗ!$1:$1,0)),""),0)</f>
        <v>0</v>
      </c>
      <c r="DV47" s="551" cm="1">
        <f t="array" aca="1" ref="DV47" ca="1">IFERROR(IF(AND(НачЦ_ИнвП_Дата&lt;=DV$3,КИнвП_Дата&gt;DV$3),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т.руб.",'Кальк-я'!$5:$5,0))*INDEX(Коэф.закупка_год_огурец[],MATCH($A47,Коэф.закупка_год_огурец[1],0),MATCH(MONTH(DV$3),КЗ!$1:$1,0)),""),0)</f>
        <v>0</v>
      </c>
      <c r="DW47" s="551" cm="1">
        <f t="array" aca="1" ref="DW47" ca="1">IFERROR(IF(AND(НачЦ_ИнвП_Дата&lt;=DW$3,КИнвП_Дата&gt;DW$3),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т.руб.",'Кальк-я'!$5:$5,0))*INDEX(Коэф.закупка_год_огурец[],MATCH($A47,Коэф.закупка_год_огурец[1],0),MATCH(MONTH(DW$3),КЗ!$1:$1,0)),""),0)</f>
        <v>0</v>
      </c>
      <c r="DX47" s="551" cm="1">
        <f t="array" aca="1" ref="DX47" ca="1">IFERROR(IF(AND(НачЦ_ИнвП_Дата&lt;=DX$3,КИнвП_Дата&gt;DX$3),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т.руб.",'Кальк-я'!$5:$5,0))*INDEX(Коэф.закупка_год_огурец[],MATCH($A47,Коэф.закупка_год_огурец[1],0),MATCH(MONTH(DX$3),КЗ!$1:$1,0)),""),0)</f>
        <v>0</v>
      </c>
      <c r="DY47" s="551" cm="1">
        <f t="array" aca="1" ref="DY47" ca="1">IFERROR(IF(AND(НачЦ_ИнвП_Дата&lt;=DY$3,КИнвП_Дата&gt;DY$3),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т.руб.",'Кальк-я'!$5:$5,0))*INDEX(Коэф.закупка_год_огурец[],MATCH($A47,Коэф.закупка_год_огурец[1],0),MATCH(MONTH(DY$3),КЗ!$1:$1,0)),""),0)</f>
        <v>25</v>
      </c>
      <c r="DZ47" s="551" cm="1">
        <f t="array" aca="1" ref="DZ47" ca="1">IFERROR(IF(AND(НачЦ_ИнвП_Дата&lt;=DZ$3,КИнвП_Дата&gt;DZ$3),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т.руб.",'Кальк-я'!$5:$5,0))*INDEX(Коэф.закупка_год_огурец[],MATCH($A47,Коэф.закупка_год_огурец[1],0),MATCH(MONTH(DZ$3),КЗ!$1:$1,0)),""),0)</f>
        <v>150</v>
      </c>
      <c r="EA47" s="552">
        <f t="shared" ca="1" si="1401"/>
        <v>500</v>
      </c>
      <c r="EB47" s="551" cm="1">
        <f t="array" aca="1" ref="EB47" ca="1">IFERROR(IF(AND(НачЦ_ИнвП_Дата&lt;=EB$3,КИнвП_Дата&gt;EB$3),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т.руб.",'Кальк-я'!$5:$5,0))*INDEX(Коэф.закупка_год_огурец[],MATCH($A47,Коэф.закупка_год_огурец[1],0),MATCH(MONTH(EB$3),КЗ!$1:$1,0)),""),0)</f>
        <v>150</v>
      </c>
      <c r="EC47" s="551" cm="1">
        <f t="array" aca="1" ref="EC47" ca="1">IFERROR(IF(AND(НачЦ_ИнвП_Дата&lt;=EC$3,КИнвП_Дата&gt;EC$3),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т.руб.",'Кальк-я'!$5:$5,0))*INDEX(Коэф.закупка_год_огурец[],MATCH($A47,Коэф.закупка_год_огурец[1],0),MATCH(MONTH(EC$3),КЗ!$1:$1,0)),""),0)</f>
        <v>150</v>
      </c>
      <c r="ED47" s="551" cm="1">
        <f t="array" aca="1" ref="ED47" ca="1">IFERROR(IF(AND(НачЦ_ИнвП_Дата&lt;=ED$3,КИнвП_Дата&gt;ED$3),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т.руб.",'Кальк-я'!$5:$5,0))*INDEX(Коэф.закупка_год_огурец[],MATCH($A47,Коэф.закупка_год_огурец[1],0),MATCH(MONTH(ED$3),КЗ!$1:$1,0)),""),0)</f>
        <v>25</v>
      </c>
      <c r="EE47" s="551" cm="1">
        <f t="array" aca="1" ref="EE47" ca="1">IFERROR(IF(AND(НачЦ_ИнвП_Дата&lt;=EE$3,КИнвП_Дата&gt;EE$3),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т.руб.",'Кальк-я'!$5:$5,0))*INDEX(Коэф.закупка_год_огурец[],MATCH($A47,Коэф.закупка_год_огурец[1],0),MATCH(MONTH(EE$3),КЗ!$1:$1,0)),""),0)</f>
        <v>0</v>
      </c>
      <c r="EF47" s="551" cm="1">
        <f t="array" aca="1" ref="EF47" ca="1">IFERROR(IF(AND(НачЦ_ИнвП_Дата&lt;=EF$3,КИнвП_Дата&gt;EF$3),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т.руб.",'Кальк-я'!$5:$5,0))*INDEX(Коэф.закупка_год_огурец[],MATCH($A47,Коэф.закупка_год_огурец[1],0),MATCH(MONTH(EF$3),КЗ!$1:$1,0)),""),0)</f>
        <v>0</v>
      </c>
      <c r="EG47" s="551" cm="1">
        <f t="array" aca="1" ref="EG47" ca="1">IFERROR(IF(AND(НачЦ_ИнвП_Дата&lt;=EG$3,КИнвП_Дата&gt;EG$3),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т.руб.",'Кальк-я'!$5:$5,0))*INDEX(Коэф.закупка_год_огурец[],MATCH($A47,Коэф.закупка_год_огурец[1],0),MATCH(MONTH(EG$3),КЗ!$1:$1,0)),""),0)</f>
        <v>0</v>
      </c>
      <c r="EH47" s="551" cm="1">
        <f t="array" aca="1" ref="EH47" ca="1">IFERROR(IF(AND(НачЦ_ИнвП_Дата&lt;=EH$3,КИнвП_Дата&gt;EH$3),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т.руб.",'Кальк-я'!$5:$5,0))*INDEX(Коэф.закупка_год_огурец[],MATCH($A47,Коэф.закупка_год_огурец[1],0),MATCH(MONTH(EH$3),КЗ!$1:$1,0)),""),0)</f>
        <v>0</v>
      </c>
      <c r="EI47" s="551" cm="1">
        <f t="array" aca="1" ref="EI47" ca="1">IFERROR(IF(AND(НачЦ_ИнвП_Дата&lt;=EI$3,КИнвП_Дата&gt;EI$3),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т.руб.",'Кальк-я'!$5:$5,0))*INDEX(Коэф.закупка_год_огурец[],MATCH($A47,Коэф.закупка_год_огурец[1],0),MATCH(MONTH(EI$3),КЗ!$1:$1,0)),""),0)</f>
        <v>0</v>
      </c>
      <c r="EJ47" s="551" cm="1">
        <f t="array" aca="1" ref="EJ47" ca="1">IFERROR(IF(AND(НачЦ_ИнвП_Дата&lt;=EJ$3,КИнвП_Дата&gt;EJ$3),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т.руб.",'Кальк-я'!$5:$5,0))*INDEX(Коэф.закупка_год_огурец[],MATCH($A47,Коэф.закупка_год_огурец[1],0),MATCH(MONTH(EJ$3),КЗ!$1:$1,0)),""),0)</f>
        <v>0</v>
      </c>
      <c r="EK47" s="551" cm="1">
        <f t="array" aca="1" ref="EK47" ca="1">IFERROR(IF(AND(НачЦ_ИнвП_Дата&lt;=EK$3,КИнвП_Дата&gt;EK$3),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т.руб.",'Кальк-я'!$5:$5,0))*INDEX(Коэф.закупка_год_огурец[],MATCH($A47,Коэф.закупка_год_огурец[1],0),MATCH(MONTH(EK$3),КЗ!$1:$1,0)),""),0)</f>
        <v>0</v>
      </c>
      <c r="EL47" s="551" cm="1">
        <f t="array" aca="1" ref="EL47" ca="1">IFERROR(IF(AND(НачЦ_ИнвП_Дата&lt;=EL$3,КИнвП_Дата&gt;EL$3),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т.руб.",'Кальк-я'!$5:$5,0))*INDEX(Коэф.закупка_год_огурец[],MATCH($A47,Коэф.закупка_год_огурец[1],0),MATCH(MONTH(EL$3),КЗ!$1:$1,0)),""),0)</f>
        <v>25</v>
      </c>
      <c r="EM47" s="551" cm="1">
        <f t="array" aca="1" ref="EM47" ca="1">IFERROR(IF(AND(НачЦ_ИнвП_Дата&lt;=EM$3,КИнвП_Дата&gt;EM$3),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т.руб.",'Кальк-я'!$5:$5,0))*INDEX(Коэф.закупка_год_огурец[],MATCH($A47,Коэф.закупка_год_огурец[1],0),MATCH(MONTH(EM$3),КЗ!$1:$1,0)),""),0)</f>
        <v>150</v>
      </c>
      <c r="EN47" s="552">
        <f t="shared" ca="1" si="1403"/>
        <v>500</v>
      </c>
      <c r="EO47" s="551" cm="1">
        <f t="array" aca="1" ref="EO47" ca="1">IFERROR(IF(AND(НачЦ_ИнвП_Дата&lt;=EO$3,КИнвП_Дата&gt;EO$3),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т.руб.",'Кальк-я'!$5:$5,0))*INDEX(Коэф.закупка_год_огурец[],MATCH($A47,Коэф.закупка_год_огурец[1],0),MATCH(MONTH(EO$3),КЗ!$1:$1,0)),""),0)</f>
        <v>150</v>
      </c>
      <c r="EP47" s="551" cm="1">
        <f t="array" aca="1" ref="EP47" ca="1">IFERROR(IF(AND(НачЦ_ИнвП_Дата&lt;=EP$3,КИнвП_Дата&gt;EP$3),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т.руб.",'Кальк-я'!$5:$5,0))*INDEX(Коэф.закупка_год_огурец[],MATCH($A47,Коэф.закупка_год_огурец[1],0),MATCH(MONTH(EP$3),КЗ!$1:$1,0)),""),0)</f>
        <v>150</v>
      </c>
      <c r="EQ47" s="551" cm="1">
        <f t="array" aca="1" ref="EQ47" ca="1">IFERROR(IF(AND(НачЦ_ИнвП_Дата&lt;=EQ$3,КИнвП_Дата&gt;EQ$3),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т.руб.",'Кальк-я'!$5:$5,0))*INDEX(Коэф.закупка_год_огурец[],MATCH($A47,Коэф.закупка_год_огурец[1],0),MATCH(MONTH(EQ$3),КЗ!$1:$1,0)),""),0)</f>
        <v>25</v>
      </c>
      <c r="ER47" s="551" cm="1">
        <f t="array" aca="1" ref="ER47" ca="1">IFERROR(IF(AND(НачЦ_ИнвП_Дата&lt;=ER$3,КИнвП_Дата&gt;ER$3),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т.руб.",'Кальк-я'!$5:$5,0))*INDEX(Коэф.закупка_год_огурец[],MATCH($A47,Коэф.закупка_год_огурец[1],0),MATCH(MONTH(ER$3),КЗ!$1:$1,0)),""),0)</f>
        <v>0</v>
      </c>
      <c r="ES47" s="551" cm="1">
        <f t="array" aca="1" ref="ES47" ca="1">IFERROR(IF(AND(НачЦ_ИнвП_Дата&lt;=ES$3,КИнвП_Дата&gt;ES$3),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т.руб.",'Кальк-я'!$5:$5,0))*INDEX(Коэф.закупка_год_огурец[],MATCH($A47,Коэф.закупка_год_огурец[1],0),MATCH(MONTH(ES$3),КЗ!$1:$1,0)),""),0)</f>
        <v>0</v>
      </c>
      <c r="ET47" s="551" cm="1">
        <f t="array" aca="1" ref="ET47" ca="1">IFERROR(IF(AND(НачЦ_ИнвП_Дата&lt;=ET$3,КИнвП_Дата&gt;ET$3),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т.руб.",'Кальк-я'!$5:$5,0))*INDEX(Коэф.закупка_год_огурец[],MATCH($A47,Коэф.закупка_год_огурец[1],0),MATCH(MONTH(ET$3),КЗ!$1:$1,0)),""),0)</f>
        <v>0</v>
      </c>
      <c r="EU47" s="551" cm="1">
        <f t="array" aca="1" ref="EU47" ca="1">IFERROR(IF(AND(НачЦ_ИнвП_Дата&lt;=EU$3,КИнвП_Дата&gt;EU$3),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т.руб.",'Кальк-я'!$5:$5,0))*INDEX(Коэф.закупка_год_огурец[],MATCH($A47,Коэф.закупка_год_огурец[1],0),MATCH(MONTH(EU$3),КЗ!$1:$1,0)),""),0)</f>
        <v>0</v>
      </c>
      <c r="EV47" s="551" cm="1">
        <f t="array" aca="1" ref="EV47" ca="1">IFERROR(IF(AND(НачЦ_ИнвП_Дата&lt;=EV$3,КИнвП_Дата&gt;EV$3),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т.руб.",'Кальк-я'!$5:$5,0))*INDEX(Коэф.закупка_год_огурец[],MATCH($A47,Коэф.закупка_год_огурец[1],0),MATCH(MONTH(EV$3),КЗ!$1:$1,0)),""),0)</f>
        <v>0</v>
      </c>
      <c r="EW47" s="551" cm="1">
        <f t="array" aca="1" ref="EW47" ca="1">IFERROR(IF(AND(НачЦ_ИнвП_Дата&lt;=EW$3,КИнвП_Дата&gt;EW$3),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т.руб.",'Кальк-я'!$5:$5,0))*INDEX(Коэф.закупка_год_огурец[],MATCH($A47,Коэф.закупка_год_огурец[1],0),MATCH(MONTH(EW$3),КЗ!$1:$1,0)),""),0)</f>
        <v>0</v>
      </c>
      <c r="EX47" s="551" cm="1">
        <f t="array" aca="1" ref="EX47" ca="1">IFERROR(IF(AND(НачЦ_ИнвП_Дата&lt;=EX$3,КИнвП_Дата&gt;EX$3),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т.руб.",'Кальк-я'!$5:$5,0))*INDEX(Коэф.закупка_год_огурец[],MATCH($A47,Коэф.закупка_год_огурец[1],0),MATCH(MONTH(EX$3),КЗ!$1:$1,0)),""),0)</f>
        <v>0</v>
      </c>
      <c r="EY47" s="551" cm="1">
        <f t="array" aca="1" ref="EY47" ca="1">IFERROR(IF(AND(НачЦ_ИнвП_Дата&lt;=EY$3,КИнвП_Дата&gt;EY$3),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т.руб.",'Кальк-я'!$5:$5,0))*INDEX(Коэф.закупка_год_огурец[],MATCH($A47,Коэф.закупка_год_огурец[1],0),MATCH(MONTH(EY$3),КЗ!$1:$1,0)),""),0)</f>
        <v>25</v>
      </c>
      <c r="EZ47" s="551" cm="1">
        <f t="array" aca="1" ref="EZ47" ca="1">IFERROR(IF(AND(НачЦ_ИнвП_Дата&lt;=EZ$3,КИнвП_Дата&gt;EZ$3),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т.руб.",'Кальк-я'!$5:$5,0))*INDEX(Коэф.закупка_год_огурец[],MATCH($A47,Коэф.закупка_год_огурец[1],0),MATCH(MONTH(EZ$3),КЗ!$1:$1,0)),""),0)</f>
        <v>150</v>
      </c>
      <c r="FA47" s="552">
        <f t="shared" ca="1" si="1405"/>
        <v>500</v>
      </c>
      <c r="FB47" s="551" cm="1">
        <f t="array" aca="1" ref="FB47" ca="1">IFERROR(IF(AND(НачЦ_ИнвП_Дата&lt;=FB$3,КИнвП_Дата&gt;FB$3),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т.руб.",'Кальк-я'!$5:$5,0))*INDEX(Коэф.закупка_год_огурец[],MATCH($A47,Коэф.закупка_год_огурец[1],0),MATCH(MONTH(FB$3),КЗ!$1:$1,0)),""),0)</f>
        <v>150</v>
      </c>
      <c r="FC47" s="551" cm="1">
        <f t="array" aca="1" ref="FC47" ca="1">IFERROR(IF(AND(НачЦ_ИнвП_Дата&lt;=FC$3,КИнвП_Дата&gt;FC$3),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т.руб.",'Кальк-я'!$5:$5,0))*INDEX(Коэф.закупка_год_огурец[],MATCH($A47,Коэф.закупка_год_огурец[1],0),MATCH(MONTH(FC$3),КЗ!$1:$1,0)),""),0)</f>
        <v>150</v>
      </c>
      <c r="FD47" s="551" cm="1">
        <f t="array" aca="1" ref="FD47" ca="1">IFERROR(IF(AND(НачЦ_ИнвП_Дата&lt;=FD$3,КИнвП_Дата&gt;FD$3),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т.руб.",'Кальк-я'!$5:$5,0))*INDEX(Коэф.закупка_год_огурец[],MATCH($A47,Коэф.закупка_год_огурец[1],0),MATCH(MONTH(FD$3),КЗ!$1:$1,0)),""),0)</f>
        <v>25</v>
      </c>
      <c r="FE47" s="551" cm="1">
        <f t="array" aca="1" ref="FE47" ca="1">IFERROR(IF(AND(НачЦ_ИнвП_Дата&lt;=FE$3,КИнвП_Дата&gt;FE$3),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т.руб.",'Кальк-я'!$5:$5,0))*INDEX(Коэф.закупка_год_огурец[],MATCH($A47,Коэф.закупка_год_огурец[1],0),MATCH(MONTH(FE$3),КЗ!$1:$1,0)),""),0)</f>
        <v>0</v>
      </c>
      <c r="FF47" s="551" cm="1">
        <f t="array" aca="1" ref="FF47" ca="1">IFERROR(IF(AND(НачЦ_ИнвП_Дата&lt;=FF$3,КИнвП_Дата&gt;FF$3),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т.руб.",'Кальк-я'!$5:$5,0))*INDEX(Коэф.закупка_год_огурец[],MATCH($A47,Коэф.закупка_год_огурец[1],0),MATCH(MONTH(FF$3),КЗ!$1:$1,0)),""),0)</f>
        <v>0</v>
      </c>
      <c r="FG47" s="551" cm="1">
        <f t="array" aca="1" ref="FG47" ca="1">IFERROR(IF(AND(НачЦ_ИнвП_Дата&lt;=FG$3,КИнвП_Дата&gt;FG$3),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т.руб.",'Кальк-я'!$5:$5,0))*INDEX(Коэф.закупка_год_огурец[],MATCH($A47,Коэф.закупка_год_огурец[1],0),MATCH(MONTH(FG$3),КЗ!$1:$1,0)),""),0)</f>
        <v>0</v>
      </c>
      <c r="FH47" s="551" cm="1">
        <f t="array" aca="1" ref="FH47" ca="1">IFERROR(IF(AND(НачЦ_ИнвП_Дата&lt;=FH$3,КИнвП_Дата&gt;FH$3),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т.руб.",'Кальк-я'!$5:$5,0))*INDEX(Коэф.закупка_год_огурец[],MATCH($A47,Коэф.закупка_год_огурец[1],0),MATCH(MONTH(FH$3),КЗ!$1:$1,0)),""),0)</f>
        <v>0</v>
      </c>
      <c r="FI47" s="551" cm="1">
        <f t="array" aca="1" ref="FI47" ca="1">IFERROR(IF(AND(НачЦ_ИнвП_Дата&lt;=FI$3,КИнвП_Дата&gt;FI$3),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т.руб.",'Кальк-я'!$5:$5,0))*INDEX(Коэф.закупка_год_огурец[],MATCH($A47,Коэф.закупка_год_огурец[1],0),MATCH(MONTH(FI$3),КЗ!$1:$1,0)),""),0)</f>
        <v>0</v>
      </c>
      <c r="FJ47" s="551" cm="1">
        <f t="array" aca="1" ref="FJ47" ca="1">IFERROR(IF(AND(НачЦ_ИнвП_Дата&lt;=FJ$3,КИнвП_Дата&gt;FJ$3),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т.руб.",'Кальк-я'!$5:$5,0))*INDEX(Коэф.закупка_год_огурец[],MATCH($A47,Коэф.закупка_год_огурец[1],0),MATCH(MONTH(FJ$3),КЗ!$1:$1,0)),""),0)</f>
        <v>0</v>
      </c>
      <c r="FK47" s="551" cm="1">
        <f t="array" aca="1" ref="FK47" ca="1">IFERROR(IF(AND(НачЦ_ИнвП_Дата&lt;=FK$3,КИнвП_Дата&gt;FK$3),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т.руб.",'Кальк-я'!$5:$5,0))*INDEX(Коэф.закупка_год_огурец[],MATCH($A47,Коэф.закупка_год_огурец[1],0),MATCH(MONTH(FK$3),КЗ!$1:$1,0)),""),0)</f>
        <v>0</v>
      </c>
      <c r="FL47" s="551" cm="1">
        <f t="array" aca="1" ref="FL47" ca="1">IFERROR(IF(AND(НачЦ_ИнвП_Дата&lt;=FL$3,КИнвП_Дата&gt;FL$3),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т.руб.",'Кальк-я'!$5:$5,0))*INDEX(Коэф.закупка_год_огурец[],MATCH($A47,Коэф.закупка_год_огурец[1],0),MATCH(MONTH(FL$3),КЗ!$1:$1,0)),""),0)</f>
        <v>25</v>
      </c>
      <c r="FM47" s="551" cm="1">
        <f t="array" aca="1" ref="FM47" ca="1">IFERROR(IF(AND(НачЦ_ИнвП_Дата&lt;=FM$3,КИнвП_Дата&gt;FM$3),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т.руб.",'Кальк-я'!$5:$5,0))*INDEX(Коэф.закупка_год_огурец[],MATCH($A47,Коэф.закупка_год_огурец[1],0),MATCH(MONTH(FM$3),КЗ!$1:$1,0)),""),0)</f>
        <v>150</v>
      </c>
      <c r="FN47" s="552">
        <f t="shared" ca="1" si="1407"/>
        <v>500</v>
      </c>
      <c r="FO47" s="551" cm="1">
        <f t="array" aca="1" ref="FO47" ca="1">IFERROR(IF(AND(НачЦ_ИнвП_Дата&lt;=FO$3,КИнвП_Дата&gt;FO$3),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т.руб.",'Кальк-я'!$5:$5,0))*INDEX(Коэф.закупка_год_огурец[],MATCH($A47,Коэф.закупка_год_огурец[1],0),MATCH(MONTH(FO$3),КЗ!$1:$1,0)),""),0)</f>
        <v>150</v>
      </c>
      <c r="FP47" s="551" cm="1">
        <f t="array" aca="1" ref="FP47" ca="1">IFERROR(IF(AND(НачЦ_ИнвП_Дата&lt;=FP$3,КИнвП_Дата&gt;FP$3),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т.руб.",'Кальк-я'!$5:$5,0))*INDEX(Коэф.закупка_год_огурец[],MATCH($A47,Коэф.закупка_год_огурец[1],0),MATCH(MONTH(FP$3),КЗ!$1:$1,0)),""),0)</f>
        <v>150</v>
      </c>
      <c r="FQ47" s="551" cm="1">
        <f t="array" aca="1" ref="FQ47" ca="1">IFERROR(IF(AND(НачЦ_ИнвП_Дата&lt;=FQ$3,КИнвП_Дата&gt;FQ$3),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т.руб.",'Кальк-я'!$5:$5,0))*INDEX(Коэф.закупка_год_огурец[],MATCH($A47,Коэф.закупка_год_огурец[1],0),MATCH(MONTH(FQ$3),КЗ!$1:$1,0)),""),0)</f>
        <v>25</v>
      </c>
      <c r="FR47" s="551" cm="1">
        <f t="array" aca="1" ref="FR47" ca="1">IFERROR(IF(AND(НачЦ_ИнвП_Дата&lt;=FR$3,КИнвП_Дата&gt;FR$3),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т.руб.",'Кальк-я'!$5:$5,0))*INDEX(Коэф.закупка_год_огурец[],MATCH($A47,Коэф.закупка_год_огурец[1],0),MATCH(MONTH(FR$3),КЗ!$1:$1,0)),""),0)</f>
        <v>0</v>
      </c>
      <c r="FS47" s="551" cm="1">
        <f t="array" aca="1" ref="FS47" ca="1">IFERROR(IF(AND(НачЦ_ИнвП_Дата&lt;=FS$3,КИнвП_Дата&gt;FS$3),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т.руб.",'Кальк-я'!$5:$5,0))*INDEX(Коэф.закупка_год_огурец[],MATCH($A47,Коэф.закупка_год_огурец[1],0),MATCH(MONTH(FS$3),КЗ!$1:$1,0)),""),0)</f>
        <v>0</v>
      </c>
      <c r="FT47" s="551" cm="1">
        <f t="array" aca="1" ref="FT47" ca="1">IFERROR(IF(AND(НачЦ_ИнвП_Дата&lt;=FT$3,КИнвП_Дата&gt;FT$3),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т.руб.",'Кальк-я'!$5:$5,0))*INDEX(Коэф.закупка_год_огурец[],MATCH($A47,Коэф.закупка_год_огурец[1],0),MATCH(MONTH(FT$3),КЗ!$1:$1,0)),""),0)</f>
        <v>0</v>
      </c>
      <c r="FU47" s="551" cm="1">
        <f t="array" aca="1" ref="FU47" ca="1">IFERROR(IF(AND(НачЦ_ИнвП_Дата&lt;=FU$3,КИнвП_Дата&gt;FU$3),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т.руб.",'Кальк-я'!$5:$5,0))*INDEX(Коэф.закупка_год_огурец[],MATCH($A47,Коэф.закупка_год_огурец[1],0),MATCH(MONTH(FU$3),КЗ!$1:$1,0)),""),0)</f>
        <v>0</v>
      </c>
      <c r="FV47" s="551" cm="1">
        <f t="array" aca="1" ref="FV47" ca="1">IFERROR(IF(AND(НачЦ_ИнвП_Дата&lt;=FV$3,КИнвП_Дата&gt;FV$3),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т.руб.",'Кальк-я'!$5:$5,0))*INDEX(Коэф.закупка_год_огурец[],MATCH($A47,Коэф.закупка_год_огурец[1],0),MATCH(MONTH(FV$3),КЗ!$1:$1,0)),""),0)</f>
        <v>0</v>
      </c>
      <c r="FW47" s="551" cm="1">
        <f t="array" aca="1" ref="FW47" ca="1">IFERROR(IF(AND(НачЦ_ИнвП_Дата&lt;=FW$3,КИнвП_Дата&gt;FW$3),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т.руб.",'Кальк-я'!$5:$5,0))*INDEX(Коэф.закупка_год_огурец[],MATCH($A47,Коэф.закупка_год_огурец[1],0),MATCH(MONTH(FW$3),КЗ!$1:$1,0)),""),0)</f>
        <v>0</v>
      </c>
      <c r="FX47" s="551" cm="1">
        <f t="array" aca="1" ref="FX47" ca="1">IFERROR(IF(AND(НачЦ_ИнвП_Дата&lt;=FX$3,КИнвП_Дата&gt;FX$3),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т.руб.",'Кальк-я'!$5:$5,0))*INDEX(Коэф.закупка_год_огурец[],MATCH($A47,Коэф.закупка_год_огурец[1],0),MATCH(MONTH(FX$3),КЗ!$1:$1,0)),""),0)</f>
        <v>0</v>
      </c>
      <c r="FY47" s="551" cm="1">
        <f t="array" aca="1" ref="FY47" ca="1">IFERROR(IF(AND(НачЦ_ИнвП_Дата&lt;=FY$3,КИнвП_Дата&gt;FY$3),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т.руб.",'Кальк-я'!$5:$5,0))*INDEX(Коэф.закупка_год_огурец[],MATCH($A47,Коэф.закупка_год_огурец[1],0),MATCH(MONTH(FY$3),КЗ!$1:$1,0)),""),0)</f>
        <v>25</v>
      </c>
      <c r="FZ47" s="551" cm="1">
        <f t="array" aca="1" ref="FZ47" ca="1">IFERROR(IF(AND(НачЦ_ИнвП_Дата&lt;=FZ$3,КИнвП_Дата&gt;FZ$3),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т.руб.",'Кальк-я'!$5:$5,0))*INDEX(Коэф.закупка_год_огурец[],MATCH($A47,Коэф.закупка_год_огурец[1],0),MATCH(MONTH(FZ$3),КЗ!$1:$1,0)),""),0)</f>
        <v>150</v>
      </c>
      <c r="GA47" s="552">
        <f t="shared" ca="1" si="1409"/>
        <v>500</v>
      </c>
      <c r="GB47" s="551" cm="1">
        <f t="array" aca="1" ref="GB47" ca="1">IFERROR(IF(AND(НачЦ_ИнвП_Дата&lt;=GB$3,КИнвП_Дата&gt;GB$3),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т.руб.",'Кальк-я'!$5:$5,0))*INDEX(Коэф.закупка_год_огурец[],MATCH($A47,Коэф.закупка_год_огурец[1],0),MATCH(MONTH(GB$3),КЗ!$1:$1,0)),""),0)</f>
        <v>150</v>
      </c>
      <c r="GC47" s="551" cm="1">
        <f t="array" aca="1" ref="GC47" ca="1">IFERROR(IF(AND(НачЦ_ИнвП_Дата&lt;=GC$3,КИнвП_Дата&gt;GC$3),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т.руб.",'Кальк-я'!$5:$5,0))*INDEX(Коэф.закупка_год_огурец[],MATCH($A47,Коэф.закупка_год_огурец[1],0),MATCH(MONTH(GC$3),КЗ!$1:$1,0)),""),0)</f>
        <v>150</v>
      </c>
      <c r="GD47" s="551" cm="1">
        <f t="array" aca="1" ref="GD47" ca="1">IFERROR(IF(AND(НачЦ_ИнвП_Дата&lt;=GD$3,КИнвП_Дата&gt;GD$3),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т.руб.",'Кальк-я'!$5:$5,0))*INDEX(Коэф.закупка_год_огурец[],MATCH($A47,Коэф.закупка_год_огурец[1],0),MATCH(MONTH(GD$3),КЗ!$1:$1,0)),""),0)</f>
        <v>25</v>
      </c>
      <c r="GE47" s="551" cm="1">
        <f t="array" aca="1" ref="GE47" ca="1">IFERROR(IF(AND(НачЦ_ИнвП_Дата&lt;=GE$3,КИнвП_Дата&gt;GE$3),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т.руб.",'Кальк-я'!$5:$5,0))*INDEX(Коэф.закупка_год_огурец[],MATCH($A47,Коэф.закупка_год_огурец[1],0),MATCH(MONTH(GE$3),КЗ!$1:$1,0)),""),0)</f>
        <v>0</v>
      </c>
      <c r="GF47" s="551" cm="1">
        <f t="array" aca="1" ref="GF47" ca="1">IFERROR(IF(AND(НачЦ_ИнвП_Дата&lt;=GF$3,КИнвП_Дата&gt;GF$3),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т.руб.",'Кальк-я'!$5:$5,0))*INDEX(Коэф.закупка_год_огурец[],MATCH($A47,Коэф.закупка_год_огурец[1],0),MATCH(MONTH(GF$3),КЗ!$1:$1,0)),""),0)</f>
        <v>0</v>
      </c>
      <c r="GG47" s="551" cm="1">
        <f t="array" aca="1" ref="GG47" ca="1">IFERROR(IF(AND(НачЦ_ИнвП_Дата&lt;=GG$3,КИнвП_Дата&gt;GG$3),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т.руб.",'Кальк-я'!$5:$5,0))*INDEX(Коэф.закупка_год_огурец[],MATCH($A47,Коэф.закупка_год_огурец[1],0),MATCH(MONTH(GG$3),КЗ!$1:$1,0)),""),0)</f>
        <v>0</v>
      </c>
      <c r="GH47" s="551" cm="1">
        <f t="array" aca="1" ref="GH47" ca="1">IFERROR(IF(AND(НачЦ_ИнвП_Дата&lt;=GH$3,КИнвП_Дата&gt;GH$3),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т.руб.",'Кальк-я'!$5:$5,0))*INDEX(Коэф.закупка_год_огурец[],MATCH($A47,Коэф.закупка_год_огурец[1],0),MATCH(MONTH(GH$3),КЗ!$1:$1,0)),""),0)</f>
        <v>0</v>
      </c>
      <c r="GI47" s="551" cm="1">
        <f t="array" aca="1" ref="GI47" ca="1">IFERROR(IF(AND(НачЦ_ИнвП_Дата&lt;=GI$3,КИнвП_Дата&gt;GI$3),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т.руб.",'Кальк-я'!$5:$5,0))*INDEX(Коэф.закупка_год_огурец[],MATCH($A47,Коэф.закупка_год_огурец[1],0),MATCH(MONTH(GI$3),КЗ!$1:$1,0)),""),0)</f>
        <v>0</v>
      </c>
      <c r="GJ47" s="551" cm="1">
        <f t="array" aca="1" ref="GJ47" ca="1">IFERROR(IF(AND(НачЦ_ИнвП_Дата&lt;=GJ$3,КИнвП_Дата&gt;GJ$3),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т.руб.",'Кальк-я'!$5:$5,0))*INDEX(Коэф.закупка_год_огурец[],MATCH($A47,Коэф.закупка_год_огурец[1],0),MATCH(MONTH(GJ$3),КЗ!$1:$1,0)),""),0)</f>
        <v>0</v>
      </c>
      <c r="GK47" s="551" cm="1">
        <f t="array" aca="1" ref="GK47" ca="1">IFERROR(IF(AND(НачЦ_ИнвП_Дата&lt;=GK$3,КИнвП_Дата&gt;GK$3),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т.руб.",'Кальк-я'!$5:$5,0))*INDEX(Коэф.закупка_год_огурец[],MATCH($A47,Коэф.закупка_год_огурец[1],0),MATCH(MONTH(GK$3),КЗ!$1:$1,0)),""),0)</f>
        <v>0</v>
      </c>
      <c r="GL47" s="551" cm="1">
        <f t="array" aca="1" ref="GL47" ca="1">IFERROR(IF(AND(НачЦ_ИнвП_Дата&lt;=GL$3,КИнвП_Дата&gt;GL$3),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т.руб.",'Кальк-я'!$5:$5,0))*INDEX(Коэф.закупка_год_огурец[],MATCH($A47,Коэф.закупка_год_огурец[1],0),MATCH(MONTH(GL$3),КЗ!$1:$1,0)),""),0)</f>
        <v>25</v>
      </c>
      <c r="GM47" s="551" cm="1">
        <f t="array" aca="1" ref="GM47" ca="1">IFERROR(IF(AND(НачЦ_ИнвП_Дата&lt;=GM$3,КИнвП_Дата&gt;GM$3),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т.руб.",'Кальк-я'!$5:$5,0))*INDEX(Коэф.закупка_год_огурец[],MATCH($A47,Коэф.закупка_год_огурец[1],0),MATCH(MONTH(GM$3),КЗ!$1:$1,0)),""),0)</f>
        <v>150</v>
      </c>
      <c r="GN47" s="552">
        <f t="shared" ca="1" si="1411"/>
        <v>500</v>
      </c>
      <c r="GO47" s="551" cm="1">
        <f t="array" aca="1" ref="GO47" ca="1">IFERROR(IF(AND(НачЦ_ИнвП_Дата&lt;=GO$3,КИнвП_Дата&gt;GO$3),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т.руб.",'Кальк-я'!$5:$5,0))*INDEX(Коэф.закупка_год_огурец[],MATCH($A47,Коэф.закупка_год_огурец[1],0),MATCH(MONTH(GO$3),КЗ!$1:$1,0)),""),0)</f>
        <v>150</v>
      </c>
      <c r="GP47" s="551" cm="1">
        <f t="array" aca="1" ref="GP47" ca="1">IFERROR(IF(AND(НачЦ_ИнвП_Дата&lt;=GP$3,КИнвП_Дата&gt;GP$3),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т.руб.",'Кальк-я'!$5:$5,0))*INDEX(Коэф.закупка_год_огурец[],MATCH($A47,Коэф.закупка_год_огурец[1],0),MATCH(MONTH(GP$3),КЗ!$1:$1,0)),""),0)</f>
        <v>150</v>
      </c>
      <c r="GQ47" s="551" cm="1">
        <f t="array" aca="1" ref="GQ47" ca="1">IFERROR(IF(AND(НачЦ_ИнвП_Дата&lt;=GQ$3,КИнвП_Дата&gt;GQ$3),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т.руб.",'Кальк-я'!$5:$5,0))*INDEX(Коэф.закупка_год_огурец[],MATCH($A47,Коэф.закупка_год_огурец[1],0),MATCH(MONTH(GQ$3),КЗ!$1:$1,0)),""),0)</f>
        <v>25</v>
      </c>
      <c r="GR47" s="551" cm="1">
        <f t="array" aca="1" ref="GR47" ca="1">IFERROR(IF(AND(НачЦ_ИнвП_Дата&lt;=GR$3,КИнвП_Дата&gt;GR$3),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т.руб.",'Кальк-я'!$5:$5,0))*INDEX(Коэф.закупка_год_огурец[],MATCH($A47,Коэф.закупка_год_огурец[1],0),MATCH(MONTH(GR$3),КЗ!$1:$1,0)),""),0)</f>
        <v>0</v>
      </c>
      <c r="GS47" s="551" cm="1">
        <f t="array" aca="1" ref="GS47" ca="1">IFERROR(IF(AND(НачЦ_ИнвП_Дата&lt;=GS$3,КИнвП_Дата&gt;GS$3),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т.руб.",'Кальк-я'!$5:$5,0))*INDEX(Коэф.закупка_год_огурец[],MATCH($A47,Коэф.закупка_год_огурец[1],0),MATCH(MONTH(GS$3),КЗ!$1:$1,0)),""),0)</f>
        <v>0</v>
      </c>
      <c r="GT47" s="551" cm="1">
        <f t="array" aca="1" ref="GT47" ca="1">IFERROR(IF(AND(НачЦ_ИнвП_Дата&lt;=GT$3,КИнвП_Дата&gt;GT$3),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т.руб.",'Кальк-я'!$5:$5,0))*INDEX(Коэф.закупка_год_огурец[],MATCH($A47,Коэф.закупка_год_огурец[1],0),MATCH(MONTH(GT$3),КЗ!$1:$1,0)),""),0)</f>
        <v>0</v>
      </c>
      <c r="GU47" s="551" cm="1">
        <f t="array" aca="1" ref="GU47" ca="1">IFERROR(IF(AND(НачЦ_ИнвП_Дата&lt;=GU$3,КИнвП_Дата&gt;GU$3),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т.руб.",'Кальк-я'!$5:$5,0))*INDEX(Коэф.закупка_год_огурец[],MATCH($A47,Коэф.закупка_год_огурец[1],0),MATCH(MONTH(GU$3),КЗ!$1:$1,0)),""),0)</f>
        <v>0</v>
      </c>
      <c r="GV47" s="551" cm="1">
        <f t="array" aca="1" ref="GV47" ca="1">IFERROR(IF(AND(НачЦ_ИнвП_Дата&lt;=GV$3,КИнвП_Дата&gt;GV$3),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т.руб.",'Кальк-я'!$5:$5,0))*INDEX(Коэф.закупка_год_огурец[],MATCH($A47,Коэф.закупка_год_огурец[1],0),MATCH(MONTH(GV$3),КЗ!$1:$1,0)),""),0)</f>
        <v>0</v>
      </c>
      <c r="GW47" s="551" cm="1">
        <f t="array" aca="1" ref="GW47" ca="1">IFERROR(IF(AND(НачЦ_ИнвП_Дата&lt;=GW$3,КИнвП_Дата&gt;GW$3),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т.руб.",'Кальк-я'!$5:$5,0))*INDEX(Коэф.закупка_год_огурец[],MATCH($A47,Коэф.закупка_год_огурец[1],0),MATCH(MONTH(GW$3),КЗ!$1:$1,0)),""),0)</f>
        <v>0</v>
      </c>
      <c r="GX47" s="551" cm="1">
        <f t="array" aca="1" ref="GX47" ca="1">IFERROR(IF(AND(НачЦ_ИнвП_Дата&lt;=GX$3,КИнвП_Дата&gt;GX$3),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т.руб.",'Кальк-я'!$5:$5,0))*INDEX(Коэф.закупка_год_огурец[],MATCH($A47,Коэф.закупка_год_огурец[1],0),MATCH(MONTH(GX$3),КЗ!$1:$1,0)),""),0)</f>
        <v>0</v>
      </c>
      <c r="GY47" s="551" cm="1">
        <f t="array" aca="1" ref="GY47" ca="1">IFERROR(IF(AND(НачЦ_ИнвП_Дата&lt;=GY$3,КИнвП_Дата&gt;GY$3),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т.руб.",'Кальк-я'!$5:$5,0))*INDEX(Коэф.закупка_год_огурец[],MATCH($A47,Коэф.закупка_год_огурец[1],0),MATCH(MONTH(GY$3),КЗ!$1:$1,0)),""),0)</f>
        <v>25</v>
      </c>
      <c r="GZ47" s="551" cm="1">
        <f t="array" aca="1" ref="GZ47" ca="1">IFERROR(IF(AND(НачЦ_ИнвП_Дата&lt;=GZ$3,КИнвП_Дата&gt;GZ$3),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т.руб.",'Кальк-я'!$5:$5,0))*INDEX(Коэф.закупка_год_огурец[],MATCH($A47,Коэф.закупка_год_огурец[1],0),MATCH(MONTH(GZ$3),КЗ!$1:$1,0)),""),0)</f>
        <v>150</v>
      </c>
      <c r="HA47" s="552">
        <f t="shared" ca="1" si="1413"/>
        <v>500</v>
      </c>
      <c r="HB47" s="551" cm="1">
        <f t="array" aca="1" ref="HB47" ca="1">IFERROR(IF(AND(НачЦ_ИнвП_Дата&lt;=HB$3,КИнвП_Дата&gt;HB$3),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т.руб.",'Кальк-я'!$5:$5,0))*INDEX(Коэф.закупка_год_огурец[],MATCH($A47,Коэф.закупка_год_огурец[1],0),MATCH(MONTH(HB$3),КЗ!$1:$1,0)),""),0)</f>
        <v>150</v>
      </c>
      <c r="HC47" s="551" cm="1">
        <f t="array" aca="1" ref="HC47" ca="1">IFERROR(IF(AND(НачЦ_ИнвП_Дата&lt;=HC$3,КИнвП_Дата&gt;HC$3),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т.руб.",'Кальк-я'!$5:$5,0))*INDEX(Коэф.закупка_год_огурец[],MATCH($A47,Коэф.закупка_год_огурец[1],0),MATCH(MONTH(HC$3),КЗ!$1:$1,0)),""),0)</f>
        <v>150</v>
      </c>
      <c r="HD47" s="551" cm="1">
        <f t="array" aca="1" ref="HD47" ca="1">IFERROR(IF(AND(НачЦ_ИнвП_Дата&lt;=HD$3,КИнвП_Дата&gt;HD$3),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т.руб.",'Кальк-я'!$5:$5,0))*INDEX(Коэф.закупка_год_огурец[],MATCH($A47,Коэф.закупка_год_огурец[1],0),MATCH(MONTH(HD$3),КЗ!$1:$1,0)),""),0)</f>
        <v>25</v>
      </c>
      <c r="HE47" s="551" cm="1">
        <f t="array" aca="1" ref="HE47" ca="1">IFERROR(IF(AND(НачЦ_ИнвП_Дата&lt;=HE$3,КИнвП_Дата&gt;HE$3),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т.руб.",'Кальк-я'!$5:$5,0))*INDEX(Коэф.закупка_год_огурец[],MATCH($A47,Коэф.закупка_год_огурец[1],0),MATCH(MONTH(HE$3),КЗ!$1:$1,0)),""),0)</f>
        <v>0</v>
      </c>
      <c r="HF47" s="551" cm="1">
        <f t="array" aca="1" ref="HF47" ca="1">IFERROR(IF(AND(НачЦ_ИнвП_Дата&lt;=HF$3,КИнвП_Дата&gt;HF$3),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т.руб.",'Кальк-я'!$5:$5,0))*INDEX(Коэф.закупка_год_огурец[],MATCH($A47,Коэф.закупка_год_огурец[1],0),MATCH(MONTH(HF$3),КЗ!$1:$1,0)),""),0)</f>
        <v>0</v>
      </c>
      <c r="HG47" s="551" cm="1">
        <f t="array" aca="1" ref="HG47" ca="1">IFERROR(IF(AND(НачЦ_ИнвП_Дата&lt;=HG$3,КИнвП_Дата&gt;HG$3),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т.руб.",'Кальк-я'!$5:$5,0))*INDEX(Коэф.закупка_год_огурец[],MATCH($A47,Коэф.закупка_год_огурец[1],0),MATCH(MONTH(HG$3),КЗ!$1:$1,0)),""),0)</f>
        <v>0</v>
      </c>
      <c r="HH47" s="551" cm="1">
        <f t="array" aca="1" ref="HH47" ca="1">IFERROR(IF(AND(НачЦ_ИнвП_Дата&lt;=HH$3,КИнвП_Дата&gt;HH$3),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т.руб.",'Кальк-я'!$5:$5,0))*INDEX(Коэф.закупка_год_огурец[],MATCH($A47,Коэф.закупка_год_огурец[1],0),MATCH(MONTH(HH$3),КЗ!$1:$1,0)),""),0)</f>
        <v>0</v>
      </c>
      <c r="HI47" s="551" cm="1">
        <f t="array" aca="1" ref="HI47" ca="1">IFERROR(IF(AND(НачЦ_ИнвП_Дата&lt;=HI$3,КИнвП_Дата&gt;HI$3),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т.руб.",'Кальк-я'!$5:$5,0))*INDEX(Коэф.закупка_год_огурец[],MATCH($A47,Коэф.закупка_год_огурец[1],0),MATCH(MONTH(HI$3),КЗ!$1:$1,0)),""),0)</f>
        <v>0</v>
      </c>
      <c r="HJ47" s="551" cm="1">
        <f t="array" aca="1" ref="HJ47" ca="1">IFERROR(IF(AND(НачЦ_ИнвП_Дата&lt;=HJ$3,КИнвП_Дата&gt;HJ$3),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т.руб.",'Кальк-я'!$5:$5,0))*INDEX(Коэф.закупка_год_огурец[],MATCH($A47,Коэф.закупка_год_огурец[1],0),MATCH(MONTH(HJ$3),КЗ!$1:$1,0)),""),0)</f>
        <v>0</v>
      </c>
      <c r="HK47" s="551" cm="1">
        <f t="array" aca="1" ref="HK47" ca="1">IFERROR(IF(AND(НачЦ_ИнвП_Дата&lt;=HK$3,КИнвП_Дата&gt;HK$3),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т.руб.",'Кальк-я'!$5:$5,0))*INDEX(Коэф.закупка_год_огурец[],MATCH($A47,Коэф.закупка_год_огурец[1],0),MATCH(MONTH(HK$3),КЗ!$1:$1,0)),""),0)</f>
        <v>0</v>
      </c>
      <c r="HL47" s="551" cm="1">
        <f t="array" aca="1" ref="HL47" ca="1">IFERROR(IF(AND(НачЦ_ИнвП_Дата&lt;=HL$3,КИнвП_Дата&gt;HL$3),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т.руб.",'Кальк-я'!$5:$5,0))*INDEX(Коэф.закупка_год_огурец[],MATCH($A47,Коэф.закупка_год_огурец[1],0),MATCH(MONTH(HL$3),КЗ!$1:$1,0)),""),0)</f>
        <v>25</v>
      </c>
      <c r="HM47" s="551" cm="1">
        <f t="array" aca="1" ref="HM47" ca="1">IFERROR(IF(AND(НачЦ_ИнвП_Дата&lt;=HM$3,КИнвП_Дата&gt;HM$3),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т.руб.",'Кальк-я'!$5:$5,0))*INDEX(Коэф.закупка_год_огурец[],MATCH($A47,Коэф.закупка_год_огурец[1],0),MATCH(MONTH(HM$3),КЗ!$1:$1,0)),""),0)</f>
        <v>150</v>
      </c>
      <c r="HN47" s="552">
        <f t="shared" ca="1" si="1415"/>
        <v>500</v>
      </c>
      <c r="HO47" s="551" cm="1">
        <f t="array" aca="1" ref="HO47" ca="1">IFERROR(IF(AND(НачЦ_ИнвП_Дата&lt;=HO$3,КИнвП_Дата&gt;HO$3),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т.руб.",'Кальк-я'!$5:$5,0))*INDEX(Коэф.закупка_год_огурец[],MATCH($A47,Коэф.закупка_год_огурец[1],0),MATCH(MONTH(HO$3),КЗ!$1:$1,0)),""),0)</f>
        <v>150</v>
      </c>
      <c r="HP47" s="551" cm="1">
        <f t="array" aca="1" ref="HP47" ca="1">IFERROR(IF(AND(НачЦ_ИнвП_Дата&lt;=HP$3,КИнвП_Дата&gt;HP$3),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т.руб.",'Кальк-я'!$5:$5,0))*INDEX(Коэф.закупка_год_огурец[],MATCH($A47,Коэф.закупка_год_огурец[1],0),MATCH(MONTH(HP$3),КЗ!$1:$1,0)),""),0)</f>
        <v>150</v>
      </c>
      <c r="HQ47" s="551" cm="1">
        <f t="array" aca="1" ref="HQ47" ca="1">IFERROR(IF(AND(НачЦ_ИнвП_Дата&lt;=HQ$3,КИнвП_Дата&gt;HQ$3),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т.руб.",'Кальк-я'!$5:$5,0))*INDEX(Коэф.закупка_год_огурец[],MATCH($A47,Коэф.закупка_год_огурец[1],0),MATCH(MONTH(HQ$3),КЗ!$1:$1,0)),""),0)</f>
        <v>25</v>
      </c>
      <c r="HR47" s="551" cm="1">
        <f t="array" aca="1" ref="HR47" ca="1">IFERROR(IF(AND(НачЦ_ИнвП_Дата&lt;=HR$3,КИнвП_Дата&gt;HR$3),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т.руб.",'Кальк-я'!$5:$5,0))*INDEX(Коэф.закупка_год_огурец[],MATCH($A47,Коэф.закупка_год_огурец[1],0),MATCH(MONTH(HR$3),КЗ!$1:$1,0)),""),0)</f>
        <v>0</v>
      </c>
      <c r="HS47" s="551" cm="1">
        <f t="array" aca="1" ref="HS47" ca="1">IFERROR(IF(AND(НачЦ_ИнвП_Дата&lt;=HS$3,КИнвП_Дата&gt;HS$3),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т.руб.",'Кальк-я'!$5:$5,0))*INDEX(Коэф.закупка_год_огурец[],MATCH($A47,Коэф.закупка_год_огурец[1],0),MATCH(MONTH(HS$3),КЗ!$1:$1,0)),""),0)</f>
        <v>0</v>
      </c>
      <c r="HT47" s="551" cm="1">
        <f t="array" aca="1" ref="HT47" ca="1">IFERROR(IF(AND(НачЦ_ИнвП_Дата&lt;=HT$3,КИнвП_Дата&gt;HT$3),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т.руб.",'Кальк-я'!$5:$5,0))*INDEX(Коэф.закупка_год_огурец[],MATCH($A47,Коэф.закупка_год_огурец[1],0),MATCH(MONTH(HT$3),КЗ!$1:$1,0)),""),0)</f>
        <v>0</v>
      </c>
      <c r="HU47" s="551" cm="1">
        <f t="array" aca="1" ref="HU47" ca="1">IFERROR(IF(AND(НачЦ_ИнвП_Дата&lt;=HU$3,КИнвП_Дата&gt;HU$3),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т.руб.",'Кальк-я'!$5:$5,0))*INDEX(Коэф.закупка_год_огурец[],MATCH($A47,Коэф.закупка_год_огурец[1],0),MATCH(MONTH(HU$3),КЗ!$1:$1,0)),""),0)</f>
        <v>0</v>
      </c>
      <c r="HV47" s="551" cm="1">
        <f t="array" aca="1" ref="HV47" ca="1">IFERROR(IF(AND(НачЦ_ИнвП_Дата&lt;=HV$3,КИнвП_Дата&gt;HV$3),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т.руб.",'Кальк-я'!$5:$5,0))*INDEX(Коэф.закупка_год_огурец[],MATCH($A47,Коэф.закупка_год_огурец[1],0),MATCH(MONTH(HV$3),КЗ!$1:$1,0)),""),0)</f>
        <v>0</v>
      </c>
      <c r="HW47" s="551" cm="1">
        <f t="array" aca="1" ref="HW47" ca="1">IFERROR(IF(AND(НачЦ_ИнвП_Дата&lt;=HW$3,КИнвП_Дата&gt;HW$3),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т.руб.",'Кальк-я'!$5:$5,0))*INDEX(Коэф.закупка_год_огурец[],MATCH($A47,Коэф.закупка_год_огурец[1],0),MATCH(MONTH(HW$3),КЗ!$1:$1,0)),""),0)</f>
        <v>0</v>
      </c>
      <c r="HX47" s="551" cm="1">
        <f t="array" aca="1" ref="HX47" ca="1">IFERROR(IF(AND(НачЦ_ИнвП_Дата&lt;=HX$3,КИнвП_Дата&gt;HX$3),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т.руб.",'Кальк-я'!$5:$5,0))*INDEX(Коэф.закупка_год_огурец[],MATCH($A47,Коэф.закупка_год_огурец[1],0),MATCH(MONTH(HX$3),КЗ!$1:$1,0)),""),0)</f>
        <v>0</v>
      </c>
      <c r="HY47" s="551" cm="1">
        <f t="array" aca="1" ref="HY47" ca="1">IFERROR(IF(AND(НачЦ_ИнвП_Дата&lt;=HY$3,КИнвП_Дата&gt;HY$3),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т.руб.",'Кальк-я'!$5:$5,0))*INDEX(Коэф.закупка_год_огурец[],MATCH($A47,Коэф.закупка_год_огурец[1],0),MATCH(MONTH(HY$3),КЗ!$1:$1,0)),""),0)</f>
        <v>25</v>
      </c>
      <c r="HZ47" s="551" cm="1">
        <f t="array" aca="1" ref="HZ47" ca="1">IFERROR(IF(AND(НачЦ_ИнвП_Дата&lt;=HZ$3,КИнвП_Дата&gt;HZ$3),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т.руб.",'Кальк-я'!$5:$5,0))*INDEX(Коэф.закупка_год_огурец[],MATCH($A47,Коэф.закупка_год_огурец[1],0),MATCH(MONTH(HZ$3),КЗ!$1:$1,0)),""),0)</f>
        <v>150</v>
      </c>
      <c r="IA47" s="552">
        <f t="shared" ca="1" si="1417"/>
        <v>500</v>
      </c>
      <c r="IB47" s="551" cm="1">
        <f t="array" aca="1" ref="IB47" ca="1">IFERROR(IF(AND(НачЦ_ИнвП_Дата&lt;=IB$3,КИнвП_Дата&gt;IB$3),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т.руб.",'Кальк-я'!$5:$5,0))*INDEX(Коэф.закупка_год_огурец[],MATCH($A47,Коэф.закупка_год_огурец[1],0),MATCH(MONTH(IB$3),КЗ!$1:$1,0)),""),0)</f>
        <v>150</v>
      </c>
      <c r="IC47" s="551" cm="1">
        <f t="array" aca="1" ref="IC47" ca="1">IFERROR(IF(AND(НачЦ_ИнвП_Дата&lt;=IC$3,КИнвП_Дата&gt;IC$3),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т.руб.",'Кальк-я'!$5:$5,0))*INDEX(Коэф.закупка_год_огурец[],MATCH($A47,Коэф.закупка_год_огурец[1],0),MATCH(MONTH(IC$3),КЗ!$1:$1,0)),""),0)</f>
        <v>150</v>
      </c>
      <c r="ID47" s="551" cm="1">
        <f t="array" aca="1" ref="ID47" ca="1">IFERROR(IF(AND(НачЦ_ИнвП_Дата&lt;=ID$3,КИнвП_Дата&gt;ID$3),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т.руб.",'Кальк-я'!$5:$5,0))*INDEX(Коэф.закупка_год_огурец[],MATCH($A47,Коэф.закупка_год_огурец[1],0),MATCH(MONTH(ID$3),КЗ!$1:$1,0)),""),0)</f>
        <v>25</v>
      </c>
      <c r="IE47" s="551" cm="1">
        <f t="array" aca="1" ref="IE47" ca="1">IFERROR(IF(AND(НачЦ_ИнвП_Дата&lt;=IE$3,КИнвП_Дата&gt;IE$3),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т.руб.",'Кальк-я'!$5:$5,0))*INDEX(Коэф.закупка_год_огурец[],MATCH($A47,Коэф.закупка_год_огурец[1],0),MATCH(MONTH(IE$3),КЗ!$1:$1,0)),""),0)</f>
        <v>0</v>
      </c>
      <c r="IF47" s="551" cm="1">
        <f t="array" aca="1" ref="IF47" ca="1">IFERROR(IF(AND(НачЦ_ИнвП_Дата&lt;=IF$3,КИнвП_Дата&gt;IF$3),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т.руб.",'Кальк-я'!$5:$5,0))*INDEX(Коэф.закупка_год_огурец[],MATCH($A47,Коэф.закупка_год_огурец[1],0),MATCH(MONTH(IF$3),КЗ!$1:$1,0)),""),0)</f>
        <v>0</v>
      </c>
      <c r="IG47" s="551" cm="1">
        <f t="array" aca="1" ref="IG47" ca="1">IFERROR(IF(AND(НачЦ_ИнвП_Дата&lt;=IG$3,КИнвП_Дата&gt;IG$3),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т.руб.",'Кальк-я'!$5:$5,0))*INDEX(Коэф.закупка_год_огурец[],MATCH($A47,Коэф.закупка_год_огурец[1],0),MATCH(MONTH(IG$3),КЗ!$1:$1,0)),""),0)</f>
        <v>0</v>
      </c>
      <c r="IH47" s="551" cm="1">
        <f t="array" aca="1" ref="IH47" ca="1">IFERROR(IF(AND(НачЦ_ИнвП_Дата&lt;=IH$3,КИнвП_Дата&gt;IH$3),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т.руб.",'Кальк-я'!$5:$5,0))*INDEX(Коэф.закупка_год_огурец[],MATCH($A47,Коэф.закупка_год_огурец[1],0),MATCH(MONTH(IH$3),КЗ!$1:$1,0)),""),0)</f>
        <v>0</v>
      </c>
      <c r="II47" s="551" cm="1">
        <f t="array" aca="1" ref="II47" ca="1">IFERROR(IF(AND(НачЦ_ИнвП_Дата&lt;=II$3,КИнвП_Дата&gt;II$3),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т.руб.",'Кальк-я'!$5:$5,0))*INDEX(Коэф.закупка_год_огурец[],MATCH($A47,Коэф.закупка_год_огурец[1],0),MATCH(MONTH(II$3),КЗ!$1:$1,0)),""),0)</f>
        <v>0</v>
      </c>
      <c r="IJ47" s="551" cm="1">
        <f t="array" aca="1" ref="IJ47" ca="1">IFERROR(IF(AND(НачЦ_ИнвП_Дата&lt;=IJ$3,КИнвП_Дата&gt;IJ$3),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т.руб.",'Кальк-я'!$5:$5,0))*INDEX(Коэф.закупка_год_огурец[],MATCH($A47,Коэф.закупка_год_огурец[1],0),MATCH(MONTH(IJ$3),КЗ!$1:$1,0)),""),0)</f>
        <v>0</v>
      </c>
      <c r="IK47" s="551" cm="1">
        <f t="array" aca="1" ref="IK47" ca="1">IFERROR(IF(AND(НачЦ_ИнвП_Дата&lt;=IK$3,КИнвП_Дата&gt;IK$3),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т.руб.",'Кальк-я'!$5:$5,0))*INDEX(Коэф.закупка_год_огурец[],MATCH($A47,Коэф.закупка_год_огурец[1],0),MATCH(MONTH(IK$3),КЗ!$1:$1,0)),""),0)</f>
        <v>0</v>
      </c>
      <c r="IL47" s="551" cm="1">
        <f t="array" aca="1" ref="IL47" ca="1">IFERROR(IF(AND(НачЦ_ИнвП_Дата&lt;=IL$3,КИнвП_Дата&gt;IL$3),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т.руб.",'Кальк-я'!$5:$5,0))*INDEX(Коэф.закупка_год_огурец[],MATCH($A47,Коэф.закупка_год_огурец[1],0),MATCH(MONTH(IL$3),КЗ!$1:$1,0)),""),0)</f>
        <v>25</v>
      </c>
      <c r="IM47" s="551" cm="1">
        <f t="array" aca="1" ref="IM47" ca="1">IFERROR(IF(AND(НачЦ_ИнвП_Дата&lt;=IM$3,КИнвП_Дата&gt;IM$3),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т.руб.",'Кальк-я'!$5:$5,0))*INDEX(Коэф.закупка_год_огурец[],MATCH($A47,Коэф.закупка_год_огурец[1],0),MATCH(MONTH(IM$3),КЗ!$1:$1,0)),""),0)</f>
        <v>150</v>
      </c>
      <c r="IN47" s="552">
        <f t="shared" ca="1" si="1419"/>
        <v>500</v>
      </c>
      <c r="IO47" s="551" cm="1">
        <f t="array" aca="1" ref="IO47" ca="1">IFERROR(IF(AND(НачЦ_ИнвП_Дата&lt;=IO$3,КИнвП_Дата&gt;IO$3),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т.руб.",'Кальк-я'!$5:$5,0))*INDEX(Коэф.закупка_год_огурец[],MATCH($A47,Коэф.закупка_год_огурец[1],0),MATCH(MONTH(IO$3),КЗ!$1:$1,0)),""),0)</f>
        <v>150</v>
      </c>
      <c r="IP47" s="551" cm="1">
        <f t="array" aca="1" ref="IP47" ca="1">IFERROR(IF(AND(НачЦ_ИнвП_Дата&lt;=IP$3,КИнвП_Дата&gt;IP$3),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т.руб.",'Кальк-я'!$5:$5,0))*INDEX(Коэф.закупка_год_огурец[],MATCH($A47,Коэф.закупка_год_огурец[1],0),MATCH(MONTH(IP$3),КЗ!$1:$1,0)),""),0)</f>
        <v>150</v>
      </c>
      <c r="IQ47" s="551" cm="1">
        <f t="array" aca="1" ref="IQ47" ca="1">IFERROR(IF(AND(НачЦ_ИнвП_Дата&lt;=IQ$3,КИнвП_Дата&gt;IQ$3),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т.руб.",'Кальк-я'!$5:$5,0))*INDEX(Коэф.закупка_год_огурец[],MATCH($A47,Коэф.закупка_год_огурец[1],0),MATCH(MONTH(IQ$3),КЗ!$1:$1,0)),""),0)</f>
        <v>25</v>
      </c>
      <c r="IR47" s="551" cm="1">
        <f t="array" aca="1" ref="IR47" ca="1">IFERROR(IF(AND(НачЦ_ИнвП_Дата&lt;=IR$3,КИнвП_Дата&gt;IR$3),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т.руб.",'Кальк-я'!$5:$5,0))*INDEX(Коэф.закупка_год_огурец[],MATCH($A47,Коэф.закупка_год_огурец[1],0),MATCH(MONTH(IR$3),КЗ!$1:$1,0)),""),0)</f>
        <v>0</v>
      </c>
      <c r="IS47" s="551" cm="1">
        <f t="array" aca="1" ref="IS47" ca="1">IFERROR(IF(AND(НачЦ_ИнвП_Дата&lt;=IS$3,КИнвП_Дата&gt;IS$3),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т.руб.",'Кальк-я'!$5:$5,0))*INDEX(Коэф.закупка_год_огурец[],MATCH($A47,Коэф.закупка_год_огурец[1],0),MATCH(MONTH(IS$3),КЗ!$1:$1,0)),""),0)</f>
        <v>0</v>
      </c>
      <c r="IT47" s="551" cm="1">
        <f t="array" aca="1" ref="IT47" ca="1">IFERROR(IF(AND(НачЦ_ИнвП_Дата&lt;=IT$3,КИнвП_Дата&gt;IT$3),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т.руб.",'Кальк-я'!$5:$5,0))*INDEX(Коэф.закупка_год_огурец[],MATCH($A47,Коэф.закупка_год_огурец[1],0),MATCH(MONTH(IT$3),КЗ!$1:$1,0)),""),0)</f>
        <v>0</v>
      </c>
      <c r="IU47" s="551" cm="1">
        <f t="array" aca="1" ref="IU47" ca="1">IFERROR(IF(AND(НачЦ_ИнвП_Дата&lt;=IU$3,КИнвП_Дата&gt;IU$3),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т.руб.",'Кальк-я'!$5:$5,0))*INDEX(Коэф.закупка_год_огурец[],MATCH($A47,Коэф.закупка_год_огурец[1],0),MATCH(MONTH(IU$3),КЗ!$1:$1,0)),""),0)</f>
        <v>0</v>
      </c>
      <c r="IV47" s="551" cm="1">
        <f t="array" aca="1" ref="IV47" ca="1">IFERROR(IF(AND(НачЦ_ИнвП_Дата&lt;=IV$3,КИнвП_Дата&gt;IV$3),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т.руб.",'Кальк-я'!$5:$5,0))*INDEX(Коэф.закупка_год_огурец[],MATCH($A47,Коэф.закупка_год_огурец[1],0),MATCH(MONTH(IV$3),КЗ!$1:$1,0)),""),0)</f>
        <v>0</v>
      </c>
      <c r="IW47" s="551" cm="1">
        <f t="array" aca="1" ref="IW47" ca="1">IFERROR(IF(AND(НачЦ_ИнвП_Дата&lt;=IW$3,КИнвП_Дата&gt;IW$3),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т.руб.",'Кальк-я'!$5:$5,0))*INDEX(Коэф.закупка_год_огурец[],MATCH($A47,Коэф.закупка_год_огурец[1],0),MATCH(MONTH(IW$3),КЗ!$1:$1,0)),""),0)</f>
        <v>0</v>
      </c>
      <c r="IX47" s="551" cm="1">
        <f t="array" aca="1" ref="IX47" ca="1">IFERROR(IF(AND(НачЦ_ИнвП_Дата&lt;=IX$3,КИнвП_Дата&gt;IX$3),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т.руб.",'Кальк-я'!$5:$5,0))*INDEX(Коэф.закупка_год_огурец[],MATCH($A47,Коэф.закупка_год_огурец[1],0),MATCH(MONTH(IX$3),КЗ!$1:$1,0)),""),0)</f>
        <v>0</v>
      </c>
      <c r="IY47" s="551" cm="1">
        <f t="array" aca="1" ref="IY47" ca="1">IFERROR(IF(AND(НачЦ_ИнвП_Дата&lt;=IY$3,КИнвП_Дата&gt;IY$3),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т.руб.",'Кальк-я'!$5:$5,0))*INDEX(Коэф.закупка_год_огурец[],MATCH($A47,Коэф.закупка_год_огурец[1],0),MATCH(MONTH(IY$3),КЗ!$1:$1,0)),""),0)</f>
        <v>25</v>
      </c>
      <c r="IZ47" s="551" cm="1">
        <f t="array" aca="1" ref="IZ47" ca="1">IFERROR(IF(AND(НачЦ_ИнвП_Дата&lt;=IZ$3,КИнвП_Дата&gt;IZ$3),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т.руб.",'Кальк-я'!$5:$5,0))*INDEX(Коэф.закупка_год_огурец[],MATCH($A47,Коэф.закупка_год_огурец[1],0),MATCH(MONTH(IZ$3),КЗ!$1:$1,0)),""),0)</f>
        <v>150</v>
      </c>
      <c r="JA47" s="552">
        <f t="shared" ca="1" si="1421"/>
        <v>500</v>
      </c>
      <c r="JB47" s="551" cm="1">
        <f t="array" aca="1" ref="JB47" ca="1">IFERROR(IF(AND(НачЦ_ИнвП_Дата&lt;=JB$3,КИнвП_Дата&gt;JB$3),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т.руб.",'Кальк-я'!$5:$5,0))*INDEX(Коэф.закупка_год_огурец[],MATCH($A47,Коэф.закупка_год_огурец[1],0),MATCH(MONTH(JB$3),КЗ!$1:$1,0)),""),0)</f>
        <v>150</v>
      </c>
      <c r="JC47" s="551" cm="1">
        <f t="array" aca="1" ref="JC47" ca="1">IFERROR(IF(AND(НачЦ_ИнвП_Дата&lt;=JC$3,КИнвП_Дата&gt;JC$3),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т.руб.",'Кальк-я'!$5:$5,0))*INDEX(Коэф.закупка_год_огурец[],MATCH($A47,Коэф.закупка_год_огурец[1],0),MATCH(MONTH(JC$3),КЗ!$1:$1,0)),""),0)</f>
        <v>150</v>
      </c>
      <c r="JD47" s="551" cm="1">
        <f t="array" aca="1" ref="JD47" ca="1">IFERROR(IF(AND(НачЦ_ИнвП_Дата&lt;=JD$3,КИнвП_Дата&gt;JD$3),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т.руб.",'Кальк-я'!$5:$5,0))*INDEX(Коэф.закупка_год_огурец[],MATCH($A47,Коэф.закупка_год_огурец[1],0),MATCH(MONTH(JD$3),КЗ!$1:$1,0)),""),0)</f>
        <v>25</v>
      </c>
      <c r="JE47" s="551" cm="1">
        <f t="array" aca="1" ref="JE47" ca="1">IFERROR(IF(AND(НачЦ_ИнвП_Дата&lt;=JE$3,КИнвП_Дата&gt;JE$3),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т.руб.",'Кальк-я'!$5:$5,0))*INDEX(Коэф.закупка_год_огурец[],MATCH($A47,Коэф.закупка_год_огурец[1],0),MATCH(MONTH(JE$3),КЗ!$1:$1,0)),""),0)</f>
        <v>0</v>
      </c>
      <c r="JF47" s="551" cm="1">
        <f t="array" aca="1" ref="JF47" ca="1">IFERROR(IF(AND(НачЦ_ИнвП_Дата&lt;=JF$3,КИнвП_Дата&gt;JF$3),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т.руб.",'Кальк-я'!$5:$5,0))*INDEX(Коэф.закупка_год_огурец[],MATCH($A47,Коэф.закупка_год_огурец[1],0),MATCH(MONTH(JF$3),КЗ!$1:$1,0)),""),0)</f>
        <v>0</v>
      </c>
      <c r="JG47" s="551" cm="1">
        <f t="array" aca="1" ref="JG47" ca="1">IFERROR(IF(AND(НачЦ_ИнвП_Дата&lt;=JG$3,КИнвП_Дата&gt;JG$3),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т.руб.",'Кальк-я'!$5:$5,0))*INDEX(Коэф.закупка_год_огурец[],MATCH($A47,Коэф.закупка_год_огурец[1],0),MATCH(MONTH(JG$3),КЗ!$1:$1,0)),""),0)</f>
        <v>0</v>
      </c>
      <c r="JH47" s="551" cm="1">
        <f t="array" aca="1" ref="JH47" ca="1">IFERROR(IF(AND(НачЦ_ИнвП_Дата&lt;=JH$3,КИнвП_Дата&gt;JH$3),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т.руб.",'Кальк-я'!$5:$5,0))*INDEX(Коэф.закупка_год_огурец[],MATCH($A47,Коэф.закупка_год_огурец[1],0),MATCH(MONTH(JH$3),КЗ!$1:$1,0)),""),0)</f>
        <v>0</v>
      </c>
      <c r="JI47" s="551" cm="1">
        <f t="array" aca="1" ref="JI47" ca="1">IFERROR(IF(AND(НачЦ_ИнвП_Дата&lt;=JI$3,КИнвП_Дата&gt;JI$3),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т.руб.",'Кальк-я'!$5:$5,0))*INDEX(Коэф.закупка_год_огурец[],MATCH($A47,Коэф.закупка_год_огурец[1],0),MATCH(MONTH(JI$3),КЗ!$1:$1,0)),""),0)</f>
        <v>0</v>
      </c>
      <c r="JJ47" s="551" cm="1">
        <f t="array" aca="1" ref="JJ47" ca="1">IFERROR(IF(AND(НачЦ_ИнвП_Дата&lt;=JJ$3,КИнвП_Дата&gt;JJ$3),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т.руб.",'Кальк-я'!$5:$5,0))*INDEX(Коэф.закупка_год_огурец[],MATCH($A47,Коэф.закупка_год_огурец[1],0),MATCH(MONTH(JJ$3),КЗ!$1:$1,0)),""),0)</f>
        <v>0</v>
      </c>
      <c r="JK47" s="551" cm="1">
        <f t="array" aca="1" ref="JK47" ca="1">IFERROR(IF(AND(НачЦ_ИнвП_Дата&lt;=JK$3,КИнвП_Дата&gt;JK$3),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т.руб.",'Кальк-я'!$5:$5,0))*INDEX(Коэф.закупка_год_огурец[],MATCH($A47,Коэф.закупка_год_огурец[1],0),MATCH(MONTH(JK$3),КЗ!$1:$1,0)),""),0)</f>
        <v>0</v>
      </c>
      <c r="JL47" s="551" cm="1">
        <f t="array" aca="1" ref="JL47" ca="1">IFERROR(IF(AND(НачЦ_ИнвП_Дата&lt;=JL$3,КИнвП_Дата&gt;JL$3),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т.руб.",'Кальк-я'!$5:$5,0))*INDEX(Коэф.закупка_год_огурец[],MATCH($A47,Коэф.закупка_год_огурец[1],0),MATCH(MONTH(JL$3),КЗ!$1:$1,0)),""),0)</f>
        <v>25</v>
      </c>
      <c r="JM47" s="551" cm="1">
        <f t="array" aca="1" ref="JM47" ca="1">IFERROR(IF(AND(НачЦ_ИнвП_Дата&lt;=JM$3,КИнвП_Дата&gt;JM$3),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т.руб.",'Кальк-я'!$5:$5,0))*INDEX(Коэф.закупка_год_огурец[],MATCH($A47,Коэф.закупка_год_огурец[1],0),MATCH(MONTH(JM$3),КЗ!$1:$1,0)),""),0)</f>
        <v>150</v>
      </c>
      <c r="JN47" s="552">
        <f t="shared" ca="1" si="1423"/>
        <v>500</v>
      </c>
      <c r="JO47" s="551" cm="1">
        <f t="array" aca="1" ref="JO47" ca="1">IFERROR(IF(AND(НачЦ_ИнвП_Дата&lt;=JO$3,КИнвП_Дата&gt;JO$3),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т.руб.",'Кальк-я'!$5:$5,0))*INDEX(Коэф.закупка_год_огурец[],MATCH($A47,Коэф.закупка_год_огурец[1],0),MATCH(MONTH(JO$3),КЗ!$1:$1,0)),""),0)</f>
        <v>150</v>
      </c>
      <c r="JP47" s="551" cm="1">
        <f t="array" aca="1" ref="JP47" ca="1">IFERROR(IF(AND(НачЦ_ИнвП_Дата&lt;=JP$3,КИнвП_Дата&gt;JP$3),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т.руб.",'Кальк-я'!$5:$5,0))*INDEX(Коэф.закупка_год_огурец[],MATCH($A47,Коэф.закупка_год_огурец[1],0),MATCH(MONTH(JP$3),КЗ!$1:$1,0)),""),0)</f>
        <v>150</v>
      </c>
      <c r="JQ47" s="551" cm="1">
        <f t="array" aca="1" ref="JQ47" ca="1">IFERROR(IF(AND(НачЦ_ИнвП_Дата&lt;=JQ$3,КИнвП_Дата&gt;JQ$3),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т.руб.",'Кальк-я'!$5:$5,0))*INDEX(Коэф.закупка_год_огурец[],MATCH($A47,Коэф.закупка_год_огурец[1],0),MATCH(MONTH(JQ$3),КЗ!$1:$1,0)),""),0)</f>
        <v>25</v>
      </c>
      <c r="JR47" s="551" cm="1">
        <f t="array" aca="1" ref="JR47" ca="1">IFERROR(IF(AND(НачЦ_ИнвП_Дата&lt;=JR$3,КИнвП_Дата&gt;JR$3),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т.руб.",'Кальк-я'!$5:$5,0))*INDEX(Коэф.закупка_год_огурец[],MATCH($A47,Коэф.закупка_год_огурец[1],0),MATCH(MONTH(JR$3),КЗ!$1:$1,0)),""),0)</f>
        <v>0</v>
      </c>
      <c r="JS47" s="551" cm="1">
        <f t="array" aca="1" ref="JS47" ca="1">IFERROR(IF(AND(НачЦ_ИнвП_Дата&lt;=JS$3,КИнвП_Дата&gt;JS$3),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т.руб.",'Кальк-я'!$5:$5,0))*INDEX(Коэф.закупка_год_огурец[],MATCH($A47,Коэф.закупка_год_огурец[1],0),MATCH(MONTH(JS$3),КЗ!$1:$1,0)),""),0)</f>
        <v>0</v>
      </c>
      <c r="JT47" s="551" cm="1">
        <f t="array" aca="1" ref="JT47" ca="1">IFERROR(IF(AND(НачЦ_ИнвП_Дата&lt;=JT$3,КИнвП_Дата&gt;JT$3),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т.руб.",'Кальк-я'!$5:$5,0))*INDEX(Коэф.закупка_год_огурец[],MATCH($A47,Коэф.закупка_год_огурец[1],0),MATCH(MONTH(JT$3),КЗ!$1:$1,0)),""),0)</f>
        <v>0</v>
      </c>
      <c r="JU47" s="551" cm="1">
        <f t="array" aca="1" ref="JU47" ca="1">IFERROR(IF(AND(НачЦ_ИнвП_Дата&lt;=JU$3,КИнвП_Дата&gt;JU$3),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т.руб.",'Кальк-я'!$5:$5,0))*INDEX(Коэф.закупка_год_огурец[],MATCH($A47,Коэф.закупка_год_огурец[1],0),MATCH(MONTH(JU$3),КЗ!$1:$1,0)),""),0)</f>
        <v>0</v>
      </c>
      <c r="JV47" s="551" cm="1">
        <f t="array" aca="1" ref="JV47" ca="1">IFERROR(IF(AND(НачЦ_ИнвП_Дата&lt;=JV$3,КИнвП_Дата&gt;JV$3),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т.руб.",'Кальк-я'!$5:$5,0))*INDEX(Коэф.закупка_год_огурец[],MATCH($A47,Коэф.закупка_год_огурец[1],0),MATCH(MONTH(JV$3),КЗ!$1:$1,0)),""),0)</f>
        <v>0</v>
      </c>
      <c r="JW47" s="551" cm="1">
        <f t="array" aca="1" ref="JW47" ca="1">IFERROR(IF(AND(НачЦ_ИнвП_Дата&lt;=JW$3,КИнвП_Дата&gt;JW$3),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т.руб.",'Кальк-я'!$5:$5,0))*INDEX(Коэф.закупка_год_огурец[],MATCH($A47,Коэф.закупка_год_огурец[1],0),MATCH(MONTH(JW$3),КЗ!$1:$1,0)),""),0)</f>
        <v>0</v>
      </c>
      <c r="JX47" s="551" cm="1">
        <f t="array" aca="1" ref="JX47" ca="1">IFERROR(IF(AND(НачЦ_ИнвП_Дата&lt;=JX$3,КИнвП_Дата&gt;JX$3),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т.руб.",'Кальк-я'!$5:$5,0))*INDEX(Коэф.закупка_год_огурец[],MATCH($A47,Коэф.закупка_год_огурец[1],0),MATCH(MONTH(JX$3),КЗ!$1:$1,0)),""),0)</f>
        <v>0</v>
      </c>
      <c r="JY47" s="551" cm="1">
        <f t="array" aca="1" ref="JY47" ca="1">IFERROR(IF(AND(НачЦ_ИнвП_Дата&lt;=JY$3,КИнвП_Дата&gt;JY$3),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т.руб.",'Кальк-я'!$5:$5,0))*INDEX(Коэф.закупка_год_огурец[],MATCH($A47,Коэф.закупка_год_огурец[1],0),MATCH(MONTH(JY$3),КЗ!$1:$1,0)),""),0)</f>
        <v>25</v>
      </c>
      <c r="JZ47" s="551" cm="1">
        <f t="array" aca="1" ref="JZ47" ca="1">IFERROR(IF(AND(НачЦ_ИнвП_Дата&lt;=JZ$3,КИнвП_Дата&gt;JZ$3),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т.руб.",'Кальк-я'!$5:$5,0))*INDEX(Коэф.закупка_год_огурец[],MATCH($A47,Коэф.закупка_год_огурец[1],0),MATCH(MONTH(JZ$3),КЗ!$1:$1,0)),""),0)</f>
        <v>150</v>
      </c>
      <c r="KA47" s="552">
        <f t="shared" ca="1" si="1425"/>
        <v>500</v>
      </c>
      <c r="KB47" s="551" cm="1">
        <f t="array" aca="1" ref="KB47" ca="1">IFERROR(IF(AND(НачЦ_ИнвП_Дата&lt;=KB$3,КИнвП_Дата&gt;KB$3),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т.руб.",'Кальк-я'!$5:$5,0))*INDEX(Коэф.закупка_год_огурец[],MATCH($A47,Коэф.закупка_год_огурец[1],0),MATCH(MONTH(KB$3),КЗ!$1:$1,0)),""),0)</f>
        <v>150</v>
      </c>
      <c r="KC47" s="551" cm="1">
        <f t="array" aca="1" ref="KC47" ca="1">IFERROR(IF(AND(НачЦ_ИнвП_Дата&lt;=KC$3,КИнвП_Дата&gt;KC$3),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т.руб.",'Кальк-я'!$5:$5,0))*INDEX(Коэф.закупка_год_огурец[],MATCH($A47,Коэф.закупка_год_огурец[1],0),MATCH(MONTH(KC$3),КЗ!$1:$1,0)),""),0)</f>
        <v>150</v>
      </c>
      <c r="KD47" s="551" cm="1">
        <f t="array" aca="1" ref="KD47" ca="1">IFERROR(IF(AND(НачЦ_ИнвП_Дата&lt;=KD$3,КИнвП_Дата&gt;KD$3),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т.руб.",'Кальк-я'!$5:$5,0))*INDEX(Коэф.закупка_год_огурец[],MATCH($A47,Коэф.закупка_год_огурец[1],0),MATCH(MONTH(KD$3),КЗ!$1:$1,0)),""),0)</f>
        <v>25</v>
      </c>
      <c r="KE47" s="551" cm="1">
        <f t="array" aca="1" ref="KE47" ca="1">IFERROR(IF(AND(НачЦ_ИнвП_Дата&lt;=KE$3,КИнвП_Дата&gt;KE$3),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т.руб.",'Кальк-я'!$5:$5,0))*INDEX(Коэф.закупка_год_огурец[],MATCH($A47,Коэф.закупка_год_огурец[1],0),MATCH(MONTH(KE$3),КЗ!$1:$1,0)),""),0)</f>
        <v>0</v>
      </c>
      <c r="KF47" s="551" cm="1">
        <f t="array" aca="1" ref="KF47" ca="1">IFERROR(IF(AND(НачЦ_ИнвП_Дата&lt;=KF$3,КИнвП_Дата&gt;KF$3),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т.руб.",'Кальк-я'!$5:$5,0))*INDEX(Коэф.закупка_год_огурец[],MATCH($A47,Коэф.закупка_год_огурец[1],0),MATCH(MONTH(KF$3),КЗ!$1:$1,0)),""),0)</f>
        <v>0</v>
      </c>
      <c r="KG47" s="551" cm="1">
        <f t="array" aca="1" ref="KG47" ca="1">IFERROR(IF(AND(НачЦ_ИнвП_Дата&lt;=KG$3,КИнвП_Дата&gt;KG$3),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т.руб.",'Кальк-я'!$5:$5,0))*INDEX(Коэф.закупка_год_огурец[],MATCH($A47,Коэф.закупка_год_огурец[1],0),MATCH(MONTH(KG$3),КЗ!$1:$1,0)),""),0)</f>
        <v>0</v>
      </c>
      <c r="KH47" s="551" cm="1">
        <f t="array" aca="1" ref="KH47" ca="1">IFERROR(IF(AND(НачЦ_ИнвП_Дата&lt;=KH$3,КИнвП_Дата&gt;KH$3),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т.руб.",'Кальк-я'!$5:$5,0))*INDEX(Коэф.закупка_год_огурец[],MATCH($A47,Коэф.закупка_год_огурец[1],0),MATCH(MONTH(KH$3),КЗ!$1:$1,0)),""),0)</f>
        <v>0</v>
      </c>
      <c r="KI47" s="551" cm="1">
        <f t="array" aca="1" ref="KI47" ca="1">IFERROR(IF(AND(НачЦ_ИнвП_Дата&lt;=KI$3,КИнвП_Дата&gt;KI$3),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т.руб.",'Кальк-я'!$5:$5,0))*INDEX(Коэф.закупка_год_огурец[],MATCH($A47,Коэф.закупка_год_огурец[1],0),MATCH(MONTH(KI$3),КЗ!$1:$1,0)),""),0)</f>
        <v>0</v>
      </c>
      <c r="KJ47" s="551" cm="1">
        <f t="array" aca="1" ref="KJ47" ca="1">IFERROR(IF(AND(НачЦ_ИнвП_Дата&lt;=KJ$3,КИнвП_Дата&gt;KJ$3),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т.руб.",'Кальк-я'!$5:$5,0))*INDEX(Коэф.закупка_год_огурец[],MATCH($A47,Коэф.закупка_год_огурец[1],0),MATCH(MONTH(KJ$3),КЗ!$1:$1,0)),""),0)</f>
        <v>0</v>
      </c>
      <c r="KK47" s="551" cm="1">
        <f t="array" aca="1" ref="KK47" ca="1">IFERROR(IF(AND(НачЦ_ИнвП_Дата&lt;=KK$3,КИнвП_Дата&gt;KK$3),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т.руб.",'Кальк-я'!$5:$5,0))*INDEX(Коэф.закупка_год_огурец[],MATCH($A47,Коэф.закупка_год_огурец[1],0),MATCH(MONTH(KK$3),КЗ!$1:$1,0)),""),0)</f>
        <v>0</v>
      </c>
      <c r="KL47" s="551" cm="1">
        <f t="array" aca="1" ref="KL47" ca="1">IFERROR(IF(AND(НачЦ_ИнвП_Дата&lt;=KL$3,КИнвП_Дата&gt;KL$3),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т.руб.",'Кальк-я'!$5:$5,0))*INDEX(Коэф.закупка_год_огурец[],MATCH($A47,Коэф.закупка_год_огурец[1],0),MATCH(MONTH(KL$3),КЗ!$1:$1,0)),""),0)</f>
        <v>25</v>
      </c>
      <c r="KM47" s="551" cm="1">
        <f t="array" aca="1" ref="KM47" ca="1">IFERROR(IF(AND(НачЦ_ИнвП_Дата&lt;=KM$3,КИнвП_Дата&gt;KM$3),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т.руб.",'Кальк-я'!$5:$5,0))*INDEX(Коэф.закупка_год_огурец[],MATCH($A47,Коэф.закупка_год_огурец[1],0),MATCH(MONTH(KM$3),КЗ!$1:$1,0)),""),0)</f>
        <v>150</v>
      </c>
      <c r="KN47" s="552">
        <f t="shared" ca="1" si="1427"/>
        <v>500</v>
      </c>
      <c r="KO47" s="551" cm="1">
        <f t="array" aca="1" ref="KO47" ca="1">IFERROR(IF(AND(НачЦ_ИнвП_Дата&lt;=KO$3,КИнвП_Дата&gt;KO$3),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т.руб.",'Кальк-я'!$5:$5,0))*INDEX(Коэф.закупка_год_огурец[],MATCH($A47,Коэф.закупка_год_огурец[1],0),MATCH(MONTH(KO$3),КЗ!$1:$1,0)),""),0)</f>
        <v>150</v>
      </c>
      <c r="KP47" s="551" cm="1">
        <f t="array" aca="1" ref="KP47" ca="1">IFERROR(IF(AND(НачЦ_ИнвП_Дата&lt;=KP$3,КИнвП_Дата&gt;KP$3),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т.руб.",'Кальк-я'!$5:$5,0))*INDEX(Коэф.закупка_год_огурец[],MATCH($A47,Коэф.закупка_год_огурец[1],0),MATCH(MONTH(KP$3),КЗ!$1:$1,0)),""),0)</f>
        <v>150</v>
      </c>
      <c r="KQ47" s="551" cm="1">
        <f t="array" aca="1" ref="KQ47" ca="1">IFERROR(IF(AND(НачЦ_ИнвП_Дата&lt;=KQ$3,КИнвП_Дата&gt;KQ$3),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т.руб.",'Кальк-я'!$5:$5,0))*INDEX(Коэф.закупка_год_огурец[],MATCH($A47,Коэф.закупка_год_огурец[1],0),MATCH(MONTH(KQ$3),КЗ!$1:$1,0)),""),0)</f>
        <v>25</v>
      </c>
      <c r="KR47" s="551" cm="1">
        <f t="array" aca="1" ref="KR47" ca="1">IFERROR(IF(AND(НачЦ_ИнвП_Дата&lt;=KR$3,КИнвП_Дата&gt;KR$3),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т.руб.",'Кальк-я'!$5:$5,0))*INDEX(Коэф.закупка_год_огурец[],MATCH($A47,Коэф.закупка_год_огурец[1],0),MATCH(MONTH(KR$3),КЗ!$1:$1,0)),""),0)</f>
        <v>0</v>
      </c>
      <c r="KS47" s="551" cm="1">
        <f t="array" aca="1" ref="KS47" ca="1">IFERROR(IF(AND(НачЦ_ИнвП_Дата&lt;=KS$3,КИнвП_Дата&gt;KS$3),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т.руб.",'Кальк-я'!$5:$5,0))*INDEX(Коэф.закупка_год_огурец[],MATCH($A47,Коэф.закупка_год_огурец[1],0),MATCH(MONTH(KS$3),КЗ!$1:$1,0)),""),0)</f>
        <v>0</v>
      </c>
      <c r="KT47" s="551" cm="1">
        <f t="array" aca="1" ref="KT47" ca="1">IFERROR(IF(AND(НачЦ_ИнвП_Дата&lt;=KT$3,КИнвП_Дата&gt;KT$3),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т.руб.",'Кальк-я'!$5:$5,0))*INDEX(Коэф.закупка_год_огурец[],MATCH($A47,Коэф.закупка_год_огурец[1],0),MATCH(MONTH(KT$3),КЗ!$1:$1,0)),""),0)</f>
        <v>0</v>
      </c>
      <c r="KU47" s="551" cm="1">
        <f t="array" aca="1" ref="KU47" ca="1">IFERROR(IF(AND(НачЦ_ИнвП_Дата&lt;=KU$3,КИнвП_Дата&gt;KU$3),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т.руб.",'Кальк-я'!$5:$5,0))*INDEX(Коэф.закупка_год_огурец[],MATCH($A47,Коэф.закупка_год_огурец[1],0),MATCH(MONTH(KU$3),КЗ!$1:$1,0)),""),0)</f>
        <v>0</v>
      </c>
      <c r="KV47" s="551" cm="1">
        <f t="array" aca="1" ref="KV47" ca="1">IFERROR(IF(AND(НачЦ_ИнвП_Дата&lt;=KV$3,КИнвП_Дата&gt;KV$3),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т.руб.",'Кальк-я'!$5:$5,0))*INDEX(Коэф.закупка_год_огурец[],MATCH($A47,Коэф.закупка_год_огурец[1],0),MATCH(MONTH(KV$3),КЗ!$1:$1,0)),""),0)</f>
        <v>0</v>
      </c>
      <c r="KW47" s="551" cm="1">
        <f t="array" aca="1" ref="KW47" ca="1">IFERROR(IF(AND(НачЦ_ИнвП_Дата&lt;=KW$3,КИнвП_Дата&gt;KW$3),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т.руб.",'Кальк-я'!$5:$5,0))*INDEX(Коэф.закупка_год_огурец[],MATCH($A47,Коэф.закупка_год_огурец[1],0),MATCH(MONTH(KW$3),КЗ!$1:$1,0)),""),0)</f>
        <v>0</v>
      </c>
      <c r="KX47" s="551" cm="1">
        <f t="array" aca="1" ref="KX47" ca="1">IFERROR(IF(AND(НачЦ_ИнвП_Дата&lt;=KX$3,КИнвП_Дата&gt;KX$3),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т.руб.",'Кальк-я'!$5:$5,0))*INDEX(Коэф.закупка_год_огурец[],MATCH($A47,Коэф.закупка_год_огурец[1],0),MATCH(MONTH(KX$3),КЗ!$1:$1,0)),""),0)</f>
        <v>0</v>
      </c>
      <c r="KY47" s="551" cm="1">
        <f t="array" aca="1" ref="KY47" ca="1">IFERROR(IF(AND(НачЦ_ИнвП_Дата&lt;=KY$3,КИнвП_Дата&gt;KY$3),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т.руб.",'Кальк-я'!$5:$5,0))*INDEX(Коэф.закупка_год_огурец[],MATCH($A47,Коэф.закупка_год_огурец[1],0),MATCH(MONTH(KY$3),КЗ!$1:$1,0)),""),0)</f>
        <v>25</v>
      </c>
      <c r="KZ47" s="551" cm="1">
        <f t="array" aca="1" ref="KZ47" ca="1">IFERROR(IF(AND(НачЦ_ИнвП_Дата&lt;=KZ$3,КИнвП_Дата&gt;KZ$3),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т.руб.",'Кальк-я'!$5:$5,0))*INDEX(Коэф.закупка_год_огурец[],MATCH($A47,Коэф.закупка_год_огурец[1],0),MATCH(MONTH(KZ$3),КЗ!$1:$1,0)),""),0)</f>
        <v>150</v>
      </c>
      <c r="LA47" s="552">
        <f t="shared" ca="1" si="1429"/>
        <v>500</v>
      </c>
      <c r="LB47" s="551" cm="1">
        <f t="array" aca="1" ref="LB47" ca="1">IFERROR(IF(AND(НачЦ_ИнвП_Дата&lt;=LB$3,КИнвП_Дата&gt;LB$3),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т.руб.",'Кальк-я'!$5:$5,0))*INDEX(Коэф.закупка_год_огурец[],MATCH($A47,Коэф.закупка_год_огурец[1],0),MATCH(MONTH(LB$3),КЗ!$1:$1,0)),""),0)</f>
        <v>150</v>
      </c>
      <c r="LC47" s="551" cm="1">
        <f t="array" aca="1" ref="LC47" ca="1">IFERROR(IF(AND(НачЦ_ИнвП_Дата&lt;=LC$3,КИнвП_Дата&gt;LC$3),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т.руб.",'Кальк-я'!$5:$5,0))*INDEX(Коэф.закупка_год_огурец[],MATCH($A47,Коэф.закупка_год_огурец[1],0),MATCH(MONTH(LC$3),КЗ!$1:$1,0)),""),0)</f>
        <v>150</v>
      </c>
      <c r="LD47" s="551" cm="1">
        <f t="array" aca="1" ref="LD47" ca="1">IFERROR(IF(AND(НачЦ_ИнвП_Дата&lt;=LD$3,КИнвП_Дата&gt;LD$3),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т.руб.",'Кальк-я'!$5:$5,0))*INDEX(Коэф.закупка_год_огурец[],MATCH($A47,Коэф.закупка_год_огурец[1],0),MATCH(MONTH(LD$3),КЗ!$1:$1,0)),""),0)</f>
        <v>25</v>
      </c>
      <c r="LE47" s="551" cm="1">
        <f t="array" aca="1" ref="LE47" ca="1">IFERROR(IF(AND(НачЦ_ИнвП_Дата&lt;=LE$3,КИнвП_Дата&gt;LE$3),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т.руб.",'Кальк-я'!$5:$5,0))*INDEX(Коэф.закупка_год_огурец[],MATCH($A47,Коэф.закупка_год_огурец[1],0),MATCH(MONTH(LE$3),КЗ!$1:$1,0)),""),0)</f>
        <v>0</v>
      </c>
      <c r="LF47" s="551" cm="1">
        <f t="array" aca="1" ref="LF47" ca="1">IFERROR(IF(AND(НачЦ_ИнвП_Дата&lt;=LF$3,КИнвП_Дата&gt;LF$3),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т.руб.",'Кальк-я'!$5:$5,0))*INDEX(Коэф.закупка_год_огурец[],MATCH($A47,Коэф.закупка_год_огурец[1],0),MATCH(MONTH(LF$3),КЗ!$1:$1,0)),""),0)</f>
        <v>0</v>
      </c>
      <c r="LG47" s="551" cm="1">
        <f t="array" aca="1" ref="LG47" ca="1">IFERROR(IF(AND(НачЦ_ИнвП_Дата&lt;=LG$3,КИнвП_Дата&gt;LG$3),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т.руб.",'Кальк-я'!$5:$5,0))*INDEX(Коэф.закупка_год_огурец[],MATCH($A47,Коэф.закупка_год_огурец[1],0),MATCH(MONTH(LG$3),КЗ!$1:$1,0)),""),0)</f>
        <v>0</v>
      </c>
      <c r="LH47" s="551" cm="1">
        <f t="array" aca="1" ref="LH47" ca="1">IFERROR(IF(AND(НачЦ_ИнвП_Дата&lt;=LH$3,КИнвП_Дата&gt;LH$3),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т.руб.",'Кальк-я'!$5:$5,0))*INDEX(Коэф.закупка_год_огурец[],MATCH($A47,Коэф.закупка_год_огурец[1],0),MATCH(MONTH(LH$3),КЗ!$1:$1,0)),""),0)</f>
        <v>0</v>
      </c>
      <c r="LI47" s="551" cm="1">
        <f t="array" aca="1" ref="LI47" ca="1">IFERROR(IF(AND(НачЦ_ИнвП_Дата&lt;=LI$3,КИнвП_Дата&gt;LI$3),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т.руб.",'Кальк-я'!$5:$5,0))*INDEX(Коэф.закупка_год_огурец[],MATCH($A47,Коэф.закупка_год_огурец[1],0),MATCH(MONTH(LI$3),КЗ!$1:$1,0)),""),0)</f>
        <v>0</v>
      </c>
      <c r="LJ47" s="551" cm="1">
        <f t="array" aca="1" ref="LJ47" ca="1">IFERROR(IF(AND(НачЦ_ИнвП_Дата&lt;=LJ$3,КИнвП_Дата&gt;LJ$3),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т.руб.",'Кальк-я'!$5:$5,0))*INDEX(Коэф.закупка_год_огурец[],MATCH($A47,Коэф.закупка_год_огурец[1],0),MATCH(MONTH(LJ$3),КЗ!$1:$1,0)),""),0)</f>
        <v>0</v>
      </c>
      <c r="LK47" s="551" cm="1">
        <f t="array" aca="1" ref="LK47" ca="1">IFERROR(IF(AND(НачЦ_ИнвП_Дата&lt;=LK$3,КИнвП_Дата&gt;LK$3),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т.руб.",'Кальк-я'!$5:$5,0))*INDEX(Коэф.закупка_год_огурец[],MATCH($A47,Коэф.закупка_год_огурец[1],0),MATCH(MONTH(LK$3),КЗ!$1:$1,0)),""),0)</f>
        <v>0</v>
      </c>
      <c r="LL47" s="551" cm="1">
        <f t="array" aca="1" ref="LL47" ca="1">IFERROR(IF(AND(НачЦ_ИнвП_Дата&lt;=LL$3,КИнвП_Дата&gt;LL$3),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т.руб.",'Кальк-я'!$5:$5,0))*INDEX(Коэф.закупка_год_огурец[],MATCH($A47,Коэф.закупка_год_огурец[1],0),MATCH(MONTH(LL$3),КЗ!$1:$1,0)),""),0)</f>
        <v>25</v>
      </c>
      <c r="LM47" s="551" cm="1">
        <f t="array" aca="1" ref="LM47" ca="1">IFERROR(IF(AND(НачЦ_ИнвП_Дата&lt;=LM$3,КИнвП_Дата&gt;LM$3),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т.руб.",'Кальк-я'!$5:$5,0))*INDEX(Коэф.закупка_год_огурец[],MATCH($A47,Коэф.закупка_год_огурец[1],0),MATCH(MONTH(LM$3),КЗ!$1:$1,0)),""),0)</f>
        <v>150</v>
      </c>
      <c r="LN47" s="552">
        <f t="shared" ca="1" si="1431"/>
        <v>500</v>
      </c>
      <c r="LO47" s="551" cm="1">
        <f t="array" aca="1" ref="LO47" ca="1">IFERROR(IF(AND(НачЦ_ИнвП_Дата&lt;=LO$3,КИнвП_Дата&gt;LO$3),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т.руб.",'Кальк-я'!$5:$5,0))*INDEX(Коэф.закупка_год_огурец[],MATCH($A47,Коэф.закупка_год_огурец[1],0),MATCH(MONTH(LO$3),КЗ!$1:$1,0)),""),0)</f>
        <v>150</v>
      </c>
      <c r="LP47" s="551" cm="1">
        <f t="array" aca="1" ref="LP47" ca="1">IFERROR(IF(AND(НачЦ_ИнвП_Дата&lt;=LP$3,КИнвП_Дата&gt;LP$3),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т.руб.",'Кальк-я'!$5:$5,0))*INDEX(Коэф.закупка_год_огурец[],MATCH($A47,Коэф.закупка_год_огурец[1],0),MATCH(MONTH(LP$3),КЗ!$1:$1,0)),""),0)</f>
        <v>150</v>
      </c>
      <c r="LQ47" s="551" cm="1">
        <f t="array" aca="1" ref="LQ47" ca="1">IFERROR(IF(AND(НачЦ_ИнвП_Дата&lt;=LQ$3,КИнвП_Дата&gt;LQ$3),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т.руб.",'Кальк-я'!$5:$5,0))*INDEX(Коэф.закупка_год_огурец[],MATCH($A47,Коэф.закупка_год_огурец[1],0),MATCH(MONTH(LQ$3),КЗ!$1:$1,0)),""),0)</f>
        <v>25</v>
      </c>
      <c r="LR47" s="551" cm="1">
        <f t="array" aca="1" ref="LR47" ca="1">IFERROR(IF(AND(НачЦ_ИнвП_Дата&lt;=LR$3,КИнвП_Дата&gt;LR$3),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т.руб.",'Кальк-я'!$5:$5,0))*INDEX(Коэф.закупка_год_огурец[],MATCH($A47,Коэф.закупка_год_огурец[1],0),MATCH(MONTH(LR$3),КЗ!$1:$1,0)),""),0)</f>
        <v>0</v>
      </c>
      <c r="LS47" s="551" cm="1">
        <f t="array" aca="1" ref="LS47" ca="1">IFERROR(IF(AND(НачЦ_ИнвП_Дата&lt;=LS$3,КИнвП_Дата&gt;LS$3),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т.руб.",'Кальк-я'!$5:$5,0))*INDEX(Коэф.закупка_год_огурец[],MATCH($A47,Коэф.закупка_год_огурец[1],0),MATCH(MONTH(LS$3),КЗ!$1:$1,0)),""),0)</f>
        <v>0</v>
      </c>
      <c r="LT47" s="551" cm="1">
        <f t="array" aca="1" ref="LT47" ca="1">IFERROR(IF(AND(НачЦ_ИнвП_Дата&lt;=LT$3,КИнвП_Дата&gt;LT$3),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т.руб.",'Кальк-я'!$5:$5,0))*INDEX(Коэф.закупка_год_огурец[],MATCH($A47,Коэф.закупка_год_огурец[1],0),MATCH(MONTH(LT$3),КЗ!$1:$1,0)),""),0)</f>
        <v>0</v>
      </c>
      <c r="LU47" s="551" cm="1">
        <f t="array" aca="1" ref="LU47" ca="1">IFERROR(IF(AND(НачЦ_ИнвП_Дата&lt;=LU$3,КИнвП_Дата&gt;LU$3),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т.руб.",'Кальк-я'!$5:$5,0))*INDEX(Коэф.закупка_год_огурец[],MATCH($A47,Коэф.закупка_год_огурец[1],0),MATCH(MONTH(LU$3),КЗ!$1:$1,0)),""),0)</f>
        <v>0</v>
      </c>
      <c r="LV47" s="551" cm="1">
        <f t="array" aca="1" ref="LV47" ca="1">IFERROR(IF(AND(НачЦ_ИнвП_Дата&lt;=LV$3,КИнвП_Дата&gt;LV$3),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т.руб.",'Кальк-я'!$5:$5,0))*INDEX(Коэф.закупка_год_огурец[],MATCH($A47,Коэф.закупка_год_огурец[1],0),MATCH(MONTH(LV$3),КЗ!$1:$1,0)),""),0)</f>
        <v>0</v>
      </c>
      <c r="LW47" s="551" cm="1">
        <f t="array" aca="1" ref="LW47" ca="1">IFERROR(IF(AND(НачЦ_ИнвП_Дата&lt;=LW$3,КИнвП_Дата&gt;LW$3),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т.руб.",'Кальк-я'!$5:$5,0))*INDEX(Коэф.закупка_год_огурец[],MATCH($A47,Коэф.закупка_год_огурец[1],0),MATCH(MONTH(LW$3),КЗ!$1:$1,0)),""),0)</f>
        <v>0</v>
      </c>
      <c r="LX47" s="551" cm="1">
        <f t="array" aca="1" ref="LX47" ca="1">IFERROR(IF(AND(НачЦ_ИнвП_Дата&lt;=LX$3,КИнвП_Дата&gt;LX$3),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т.руб.",'Кальк-я'!$5:$5,0))*INDEX(Коэф.закупка_год_огурец[],MATCH($A47,Коэф.закупка_год_огурец[1],0),MATCH(MONTH(LX$3),КЗ!$1:$1,0)),""),0)</f>
        <v>0</v>
      </c>
      <c r="LY47" s="551" cm="1">
        <f t="array" aca="1" ref="LY47" ca="1">IFERROR(IF(AND(НачЦ_ИнвП_Дата&lt;=LY$3,КИнвП_Дата&gt;LY$3),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т.руб.",'Кальк-я'!$5:$5,0))*INDEX(Коэф.закупка_год_огурец[],MATCH($A47,Коэф.закупка_год_огурец[1],0),MATCH(MONTH(LY$3),КЗ!$1:$1,0)),""),0)</f>
        <v>25</v>
      </c>
      <c r="LZ47" s="551" cm="1">
        <f t="array" aca="1" ref="LZ47" ca="1">IFERROR(IF(AND(НачЦ_ИнвП_Дата&lt;=LZ$3,КИнвП_Дата&gt;LZ$3),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т.руб.",'Кальк-я'!$5:$5,0))*INDEX(Коэф.закупка_год_огурец[],MATCH($A47,Коэф.закупка_год_огурец[1],0),MATCH(MONTH(LZ$3),КЗ!$1:$1,0)),""),0)</f>
        <v>150</v>
      </c>
      <c r="MA47" s="552">
        <f t="shared" ca="1" si="1433"/>
        <v>500</v>
      </c>
      <c r="MB47" s="551" cm="1">
        <f t="array" aca="1" ref="MB47" ca="1">IFERROR(IF(AND(НачЦ_ИнвП_Дата&lt;=MB$3,КИнвП_Дата&gt;MB$3),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т.руб.",'Кальк-я'!$5:$5,0))*INDEX(Коэф.закупка_год_огурец[],MATCH($A47,Коэф.закупка_год_огурец[1],0),MATCH(MONTH(MB$3),КЗ!$1:$1,0)),""),0)</f>
        <v>150</v>
      </c>
      <c r="MC47" s="551" cm="1">
        <f t="array" aca="1" ref="MC47" ca="1">IFERROR(IF(AND(НачЦ_ИнвП_Дата&lt;=MC$3,КИнвП_Дата&gt;MC$3),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т.руб.",'Кальк-я'!$5:$5,0))*INDEX(Коэф.закупка_год_огурец[],MATCH($A47,Коэф.закупка_год_огурец[1],0),MATCH(MONTH(MC$3),КЗ!$1:$1,0)),""),0)</f>
        <v>150</v>
      </c>
      <c r="MD47" s="551" cm="1">
        <f t="array" aca="1" ref="MD47" ca="1">IFERROR(IF(AND(НачЦ_ИнвП_Дата&lt;=MD$3,КИнвП_Дата&gt;MD$3),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т.руб.",'Кальк-я'!$5:$5,0))*INDEX(Коэф.закупка_год_огурец[],MATCH($A47,Коэф.закупка_год_огурец[1],0),MATCH(MONTH(MD$3),КЗ!$1:$1,0)),""),0)</f>
        <v>25</v>
      </c>
      <c r="ME47" s="551" cm="1">
        <f t="array" aca="1" ref="ME47" ca="1">IFERROR(IF(AND(НачЦ_ИнвП_Дата&lt;=ME$3,КИнвП_Дата&gt;ME$3),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т.руб.",'Кальк-я'!$5:$5,0))*INDEX(Коэф.закупка_год_огурец[],MATCH($A47,Коэф.закупка_год_огурец[1],0),MATCH(MONTH(ME$3),КЗ!$1:$1,0)),""),0)</f>
        <v>0</v>
      </c>
      <c r="MF47" s="551" cm="1">
        <f t="array" aca="1" ref="MF47" ca="1">IFERROR(IF(AND(НачЦ_ИнвП_Дата&lt;=MF$3,КИнвП_Дата&gt;MF$3),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т.руб.",'Кальк-я'!$5:$5,0))*INDEX(Коэф.закупка_год_огурец[],MATCH($A47,Коэф.закупка_год_огурец[1],0),MATCH(MONTH(MF$3),КЗ!$1:$1,0)),""),0)</f>
        <v>0</v>
      </c>
      <c r="MG47" s="551" cm="1">
        <f t="array" aca="1" ref="MG47" ca="1">IFERROR(IF(AND(НачЦ_ИнвП_Дата&lt;=MG$3,КИнвП_Дата&gt;MG$3),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т.руб.",'Кальк-я'!$5:$5,0))*INDEX(Коэф.закупка_год_огурец[],MATCH($A47,Коэф.закупка_год_огурец[1],0),MATCH(MONTH(MG$3),КЗ!$1:$1,0)),""),0)</f>
        <v>0</v>
      </c>
      <c r="MH47" s="551" cm="1">
        <f t="array" aca="1" ref="MH47" ca="1">IFERROR(IF(AND(НачЦ_ИнвП_Дата&lt;=MH$3,КИнвП_Дата&gt;MH$3),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т.руб.",'Кальк-я'!$5:$5,0))*INDEX(Коэф.закупка_год_огурец[],MATCH($A47,Коэф.закупка_год_огурец[1],0),MATCH(MONTH(MH$3),КЗ!$1:$1,0)),""),0)</f>
        <v>0</v>
      </c>
      <c r="MI47" s="551" cm="1">
        <f t="array" aca="1" ref="MI47" ca="1">IFERROR(IF(AND(НачЦ_ИнвП_Дата&lt;=MI$3,КИнвП_Дата&gt;MI$3),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т.руб.",'Кальк-я'!$5:$5,0))*INDEX(Коэф.закупка_год_огурец[],MATCH($A47,Коэф.закупка_год_огурец[1],0),MATCH(MONTH(MI$3),КЗ!$1:$1,0)),""),0)</f>
        <v>0</v>
      </c>
      <c r="MJ47" s="551" cm="1">
        <f t="array" aca="1" ref="MJ47" ca="1">IFERROR(IF(AND(НачЦ_ИнвП_Дата&lt;=MJ$3,КИнвП_Дата&gt;MJ$3),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т.руб.",'Кальк-я'!$5:$5,0))*INDEX(Коэф.закупка_год_огурец[],MATCH($A47,Коэф.закупка_год_огурец[1],0),MATCH(MONTH(MJ$3),КЗ!$1:$1,0)),""),0)</f>
        <v>0</v>
      </c>
      <c r="MK47" s="551" cm="1">
        <f t="array" aca="1" ref="MK47" ca="1">IFERROR(IF(AND(НачЦ_ИнвП_Дата&lt;=MK$3,КИнвП_Дата&gt;MK$3),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т.руб.",'Кальк-я'!$5:$5,0))*INDEX(Коэф.закупка_год_огурец[],MATCH($A47,Коэф.закупка_год_огурец[1],0),MATCH(MONTH(MK$3),КЗ!$1:$1,0)),""),0)</f>
        <v>0</v>
      </c>
      <c r="ML47" s="551" cm="1">
        <f t="array" aca="1" ref="ML47" ca="1">IFERROR(IF(AND(НачЦ_ИнвП_Дата&lt;=ML$3,КИнвП_Дата&gt;ML$3),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т.руб.",'Кальк-я'!$5:$5,0))*INDEX(Коэф.закупка_год_огурец[],MATCH($A47,Коэф.закупка_год_огурец[1],0),MATCH(MONTH(ML$3),КЗ!$1:$1,0)),""),0)</f>
        <v>25</v>
      </c>
      <c r="MM47" s="551" cm="1">
        <f t="array" aca="1" ref="MM47" ca="1">IFERROR(IF(AND(НачЦ_ИнвП_Дата&lt;=MM$3,КИнвП_Дата&gt;MM$3),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т.руб.",'Кальк-я'!$5:$5,0))*INDEX(Коэф.закупка_год_огурец[],MATCH($A47,Коэф.закупка_год_огурец[1],0),MATCH(MONTH(MM$3),КЗ!$1:$1,0)),""),0)</f>
        <v>150</v>
      </c>
      <c r="MN47" s="552">
        <f t="shared" ca="1" si="1435"/>
        <v>500</v>
      </c>
      <c r="MO47" s="551" cm="1">
        <f t="array" aca="1" ref="MO47" ca="1">IFERROR(IF(AND(НачЦ_ИнвП_Дата&lt;=MO$3,КИнвП_Дата&gt;MO$3),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т.руб.",'Кальк-я'!$5:$5,0))*INDEX(Коэф.закупка_год_огурец[],MATCH($A47,Коэф.закупка_год_огурец[1],0),MATCH(MONTH(MO$3),КЗ!$1:$1,0)),""),0)</f>
        <v>150</v>
      </c>
      <c r="MP47" s="551" cm="1">
        <f t="array" aca="1" ref="MP47" ca="1">IFERROR(IF(AND(НачЦ_ИнвП_Дата&lt;=MP$3,КИнвП_Дата&gt;MP$3),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т.руб.",'Кальк-я'!$5:$5,0))*INDEX(Коэф.закупка_год_огурец[],MATCH($A47,Коэф.закупка_год_огурец[1],0),MATCH(MONTH(MP$3),КЗ!$1:$1,0)),""),0)</f>
        <v>150</v>
      </c>
      <c r="MQ47" s="551" cm="1">
        <f t="array" aca="1" ref="MQ47" ca="1">IFERROR(IF(AND(НачЦ_ИнвП_Дата&lt;=MQ$3,КИнвП_Дата&gt;MQ$3),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т.руб.",'Кальк-я'!$5:$5,0))*INDEX(Коэф.закупка_год_огурец[],MATCH($A47,Коэф.закупка_год_огурец[1],0),MATCH(MONTH(MQ$3),КЗ!$1:$1,0)),""),0)</f>
        <v>25</v>
      </c>
      <c r="MR47" s="551" cm="1">
        <f t="array" aca="1" ref="MR47" ca="1">IFERROR(IF(AND(НачЦ_ИнвП_Дата&lt;=MR$3,КИнвП_Дата&gt;MR$3),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т.руб.",'Кальк-я'!$5:$5,0))*INDEX(Коэф.закупка_год_огурец[],MATCH($A47,Коэф.закупка_год_огурец[1],0),MATCH(MONTH(MR$3),КЗ!$1:$1,0)),""),0)</f>
        <v>0</v>
      </c>
      <c r="MS47" s="551" cm="1">
        <f t="array" aca="1" ref="MS47" ca="1">IFERROR(IF(AND(НачЦ_ИнвП_Дата&lt;=MS$3,КИнвП_Дата&gt;MS$3),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т.руб.",'Кальк-я'!$5:$5,0))*INDEX(Коэф.закупка_год_огурец[],MATCH($A47,Коэф.закупка_год_огурец[1],0),MATCH(MONTH(MS$3),КЗ!$1:$1,0)),""),0)</f>
        <v>0</v>
      </c>
      <c r="MT47" s="551" cm="1">
        <f t="array" aca="1" ref="MT47" ca="1">IFERROR(IF(AND(НачЦ_ИнвП_Дата&lt;=MT$3,КИнвП_Дата&gt;MT$3),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т.руб.",'Кальк-я'!$5:$5,0))*INDEX(Коэф.закупка_год_огурец[],MATCH($A47,Коэф.закупка_год_огурец[1],0),MATCH(MONTH(MT$3),КЗ!$1:$1,0)),""),0)</f>
        <v>0</v>
      </c>
      <c r="MU47" s="551" cm="1">
        <f t="array" aca="1" ref="MU47" ca="1">IFERROR(IF(AND(НачЦ_ИнвП_Дата&lt;=MU$3,КИнвП_Дата&gt;MU$3),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т.руб.",'Кальк-я'!$5:$5,0))*INDEX(Коэф.закупка_год_огурец[],MATCH($A47,Коэф.закупка_год_огурец[1],0),MATCH(MONTH(MU$3),КЗ!$1:$1,0)),""),0)</f>
        <v>0</v>
      </c>
      <c r="MV47" s="551" cm="1">
        <f t="array" aca="1" ref="MV47" ca="1">IFERROR(IF(AND(НачЦ_ИнвП_Дата&lt;=MV$3,КИнвП_Дата&gt;MV$3),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т.руб.",'Кальк-я'!$5:$5,0))*INDEX(Коэф.закупка_год_огурец[],MATCH($A47,Коэф.закупка_год_огурец[1],0),MATCH(MONTH(MV$3),КЗ!$1:$1,0)),""),0)</f>
        <v>0</v>
      </c>
      <c r="MW47" s="551" cm="1">
        <f t="array" aca="1" ref="MW47" ca="1">IFERROR(IF(AND(НачЦ_ИнвП_Дата&lt;=MW$3,КИнвП_Дата&gt;MW$3),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т.руб.",'Кальк-я'!$5:$5,0))*INDEX(Коэф.закупка_год_огурец[],MATCH($A47,Коэф.закупка_год_огурец[1],0),MATCH(MONTH(MW$3),КЗ!$1:$1,0)),""),0)</f>
        <v>0</v>
      </c>
      <c r="MX47" s="551" cm="1">
        <f t="array" aca="1" ref="MX47" ca="1">IFERROR(IF(AND(НачЦ_ИнвП_Дата&lt;=MX$3,КИнвП_Дата&gt;MX$3),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т.руб.",'Кальк-я'!$5:$5,0))*INDEX(Коэф.закупка_год_огурец[],MATCH($A47,Коэф.закупка_год_огурец[1],0),MATCH(MONTH(MX$3),КЗ!$1:$1,0)),""),0)</f>
        <v>0</v>
      </c>
      <c r="MY47" s="551" cm="1">
        <f t="array" aca="1" ref="MY47" ca="1">IFERROR(IF(AND(НачЦ_ИнвП_Дата&lt;=MY$3,КИнвП_Дата&gt;MY$3),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т.руб.",'Кальк-я'!$5:$5,0))*INDEX(Коэф.закупка_год_огурец[],MATCH($A47,Коэф.закупка_год_огурец[1],0),MATCH(MONTH(MY$3),КЗ!$1:$1,0)),""),0)</f>
        <v>25</v>
      </c>
      <c r="MZ47" s="551" cm="1">
        <f t="array" aca="1" ref="MZ47" ca="1">IFERROR(IF(AND(НачЦ_ИнвП_Дата&lt;=MZ$3,КИнвП_Дата&gt;MZ$3),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т.руб.",'Кальк-я'!$5:$5,0))*INDEX(Коэф.закупка_год_огурец[],MATCH($A47,Коэф.закупка_год_огурец[1],0),MATCH(MONTH(MZ$3),КЗ!$1:$1,0)),""),0)</f>
        <v>150</v>
      </c>
      <c r="NA47" s="552">
        <f t="shared" ca="1" si="1437"/>
        <v>500</v>
      </c>
      <c r="NB47" s="551" cm="1">
        <f t="array" aca="1" ref="NB47" ca="1">IFERROR(IF(AND(НачЦ_ИнвП_Дата&lt;=NB$3,КИнвП_Дата&gt;NB$3),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т.руб.",'Кальк-я'!$5:$5,0))*INDEX(Коэф.закупка_год_огурец[],MATCH($A47,Коэф.закупка_год_огурец[1],0),MATCH(MONTH(NB$3),КЗ!$1:$1,0)),""),0)</f>
        <v>150</v>
      </c>
      <c r="NC47" s="551" cm="1">
        <f t="array" aca="1" ref="NC47" ca="1">IFERROR(IF(AND(НачЦ_ИнвП_Дата&lt;=NC$3,КИнвП_Дата&gt;NC$3),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т.руб.",'Кальк-я'!$5:$5,0))*INDEX(Коэф.закупка_год_огурец[],MATCH($A47,Коэф.закупка_год_огурец[1],0),MATCH(MONTH(NC$3),КЗ!$1:$1,0)),""),0)</f>
        <v>150</v>
      </c>
      <c r="ND47" s="551" cm="1">
        <f t="array" aca="1" ref="ND47" ca="1">IFERROR(IF(AND(НачЦ_ИнвП_Дата&lt;=ND$3,КИнвП_Дата&gt;ND$3),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т.руб.",'Кальк-я'!$5:$5,0))*INDEX(Коэф.закупка_год_огурец[],MATCH($A47,Коэф.закупка_год_огурец[1],0),MATCH(MONTH(ND$3),КЗ!$1:$1,0)),""),0)</f>
        <v>25</v>
      </c>
      <c r="NE47" s="551" cm="1">
        <f t="array" aca="1" ref="NE47" ca="1">IFERROR(IF(AND(НачЦ_ИнвП_Дата&lt;=NE$3,КИнвП_Дата&gt;NE$3),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т.руб.",'Кальк-я'!$5:$5,0))*INDEX(Коэф.закупка_год_огурец[],MATCH($A47,Коэф.закупка_год_огурец[1],0),MATCH(MONTH(NE$3),КЗ!$1:$1,0)),""),0)</f>
        <v>0</v>
      </c>
      <c r="NF47" s="551" cm="1">
        <f t="array" aca="1" ref="NF47" ca="1">IFERROR(IF(AND(НачЦ_ИнвП_Дата&lt;=NF$3,КИнвП_Дата&gt;NF$3),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т.руб.",'Кальк-я'!$5:$5,0))*INDEX(Коэф.закупка_год_огурец[],MATCH($A47,Коэф.закупка_год_огурец[1],0),MATCH(MONTH(NF$3),КЗ!$1:$1,0)),""),0)</f>
        <v>0</v>
      </c>
      <c r="NG47" s="551" cm="1">
        <f t="array" aca="1" ref="NG47" ca="1">IFERROR(IF(AND(НачЦ_ИнвП_Дата&lt;=NG$3,КИнвП_Дата&gt;NG$3),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т.руб.",'Кальк-я'!$5:$5,0))*INDEX(Коэф.закупка_год_огурец[],MATCH($A47,Коэф.закупка_год_огурец[1],0),MATCH(MONTH(NG$3),КЗ!$1:$1,0)),""),0)</f>
        <v>0</v>
      </c>
      <c r="NH47" s="551" cm="1">
        <f t="array" aca="1" ref="NH47" ca="1">IFERROR(IF(AND(НачЦ_ИнвП_Дата&lt;=NH$3,КИнвП_Дата&gt;NH$3),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т.руб.",'Кальк-я'!$5:$5,0))*INDEX(Коэф.закупка_год_огурец[],MATCH($A47,Коэф.закупка_год_огурец[1],0),MATCH(MONTH(NH$3),КЗ!$1:$1,0)),""),0)</f>
        <v>0</v>
      </c>
      <c r="NI47" s="551" cm="1">
        <f t="array" aca="1" ref="NI47" ca="1">IFERROR(IF(AND(НачЦ_ИнвП_Дата&lt;=NI$3,КИнвП_Дата&gt;NI$3),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т.руб.",'Кальк-я'!$5:$5,0))*INDEX(Коэф.закупка_год_огурец[],MATCH($A47,Коэф.закупка_год_огурец[1],0),MATCH(MONTH(NI$3),КЗ!$1:$1,0)),""),0)</f>
        <v>0</v>
      </c>
      <c r="NJ47" s="551" cm="1">
        <f t="array" aca="1" ref="NJ47" ca="1">IFERROR(IF(AND(НачЦ_ИнвП_Дата&lt;=NJ$3,КИнвП_Дата&gt;NJ$3),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т.руб.",'Кальк-я'!$5:$5,0))*INDEX(Коэф.закупка_год_огурец[],MATCH($A47,Коэф.закупка_год_огурец[1],0),MATCH(MONTH(NJ$3),КЗ!$1:$1,0)),""),0)</f>
        <v>0</v>
      </c>
      <c r="NK47" s="551" cm="1">
        <f t="array" aca="1" ref="NK47" ca="1">IFERROR(IF(AND(НачЦ_ИнвП_Дата&lt;=NK$3,КИнвП_Дата&gt;NK$3),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т.руб.",'Кальк-я'!$5:$5,0))*INDEX(Коэф.закупка_год_огурец[],MATCH($A47,Коэф.закупка_год_огурец[1],0),MATCH(MONTH(NK$3),КЗ!$1:$1,0)),""),0)</f>
        <v>0</v>
      </c>
      <c r="NL47" s="551" cm="1">
        <f t="array" aca="1" ref="NL47" ca="1">IFERROR(IF(AND(НачЦ_ИнвП_Дата&lt;=NL$3,КИнвП_Дата&gt;NL$3),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т.руб.",'Кальк-я'!$5:$5,0))*INDEX(Коэф.закупка_год_огурец[],MATCH($A47,Коэф.закупка_год_огурец[1],0),MATCH(MONTH(NL$3),КЗ!$1:$1,0)),""),0)</f>
        <v>25</v>
      </c>
      <c r="NM47" s="551" cm="1">
        <f t="array" aca="1" ref="NM47" ca="1">IFERROR(IF(AND(НачЦ_ИнвП_Дата&lt;=NM$3,КИнвП_Дата&gt;NM$3),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т.руб.",'Кальк-я'!$5:$5,0))*INDEX(Коэф.закупка_год_огурец[],MATCH($A47,Коэф.закупка_год_огурец[1],0),MATCH(MONTH(NM$3),КЗ!$1:$1,0)),""),0)</f>
        <v>150</v>
      </c>
      <c r="NN47" s="552">
        <f t="shared" ca="1" si="1439"/>
        <v>500</v>
      </c>
      <c r="NO47" s="551" cm="1">
        <f t="array" aca="1" ref="NO47" ca="1">IFERROR(IF(AND(НачЦ_ИнвП_Дата&lt;=NO$3,КИнвП_Дата&gt;NO$3),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т.руб.",'Кальк-я'!$5:$5,0))*INDEX(Коэф.закупка_год_огурец[],MATCH($A47,Коэф.закупка_год_огурец[1],0),MATCH(MONTH(NO$3),КЗ!$1:$1,0)),""),0)</f>
        <v>150</v>
      </c>
      <c r="NP47" s="551" cm="1">
        <f t="array" aca="1" ref="NP47" ca="1">IFERROR(IF(AND(НачЦ_ИнвП_Дата&lt;=NP$3,КИнвП_Дата&gt;NP$3),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т.руб.",'Кальк-я'!$5:$5,0))*INDEX(Коэф.закупка_год_огурец[],MATCH($A47,Коэф.закупка_год_огурец[1],0),MATCH(MONTH(NP$3),КЗ!$1:$1,0)),""),0)</f>
        <v>150</v>
      </c>
      <c r="NQ47" s="551" cm="1">
        <f t="array" aca="1" ref="NQ47" ca="1">IFERROR(IF(AND(НачЦ_ИнвП_Дата&lt;=NQ$3,КИнвП_Дата&gt;NQ$3),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т.руб.",'Кальк-я'!$5:$5,0))*INDEX(Коэф.закупка_год_огурец[],MATCH($A47,Коэф.закупка_год_огурец[1],0),MATCH(MONTH(NQ$3),КЗ!$1:$1,0)),""),0)</f>
        <v>25</v>
      </c>
      <c r="NR47" s="551" cm="1">
        <f t="array" aca="1" ref="NR47" ca="1">IFERROR(IF(AND(НачЦ_ИнвП_Дата&lt;=NR$3,КИнвП_Дата&gt;NR$3),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т.руб.",'Кальк-я'!$5:$5,0))*INDEX(Коэф.закупка_год_огурец[],MATCH($A47,Коэф.закупка_год_огурец[1],0),MATCH(MONTH(NR$3),КЗ!$1:$1,0)),""),0)</f>
        <v>0</v>
      </c>
      <c r="NS47" s="551" cm="1">
        <f t="array" aca="1" ref="NS47" ca="1">IFERROR(IF(AND(НачЦ_ИнвП_Дата&lt;=NS$3,КИнвП_Дата&gt;NS$3),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т.руб.",'Кальк-я'!$5:$5,0))*INDEX(Коэф.закупка_год_огурец[],MATCH($A47,Коэф.закупка_год_огурец[1],0),MATCH(MONTH(NS$3),КЗ!$1:$1,0)),""),0)</f>
        <v>0</v>
      </c>
      <c r="NT47" s="551" cm="1">
        <f t="array" aca="1" ref="NT47" ca="1">IFERROR(IF(AND(НачЦ_ИнвП_Дата&lt;=NT$3,КИнвП_Дата&gt;NT$3),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т.руб.",'Кальк-я'!$5:$5,0))*INDEX(Коэф.закупка_год_огурец[],MATCH($A47,Коэф.закупка_год_огурец[1],0),MATCH(MONTH(NT$3),КЗ!$1:$1,0)),""),0)</f>
        <v>0</v>
      </c>
      <c r="NU47" s="551" cm="1">
        <f t="array" aca="1" ref="NU47" ca="1">IFERROR(IF(AND(НачЦ_ИнвП_Дата&lt;=NU$3,КИнвП_Дата&gt;NU$3),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т.руб.",'Кальк-я'!$5:$5,0))*INDEX(Коэф.закупка_год_огурец[],MATCH($A47,Коэф.закупка_год_огурец[1],0),MATCH(MONTH(NU$3),КЗ!$1:$1,0)),""),0)</f>
        <v>0</v>
      </c>
      <c r="NV47" s="551" cm="1">
        <f t="array" aca="1" ref="NV47" ca="1">IFERROR(IF(AND(НачЦ_ИнвП_Дата&lt;=NV$3,КИнвП_Дата&gt;NV$3),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т.руб.",'Кальк-я'!$5:$5,0))*INDEX(Коэф.закупка_год_огурец[],MATCH($A47,Коэф.закупка_год_огурец[1],0),MATCH(MONTH(NV$3),КЗ!$1:$1,0)),""),0)</f>
        <v>0</v>
      </c>
      <c r="NW47" s="551" cm="1">
        <f t="array" aca="1" ref="NW47" ca="1">IFERROR(IF(AND(НачЦ_ИнвП_Дата&lt;=NW$3,КИнвП_Дата&gt;NW$3),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т.руб.",'Кальк-я'!$5:$5,0))*INDEX(Коэф.закупка_год_огурец[],MATCH($A47,Коэф.закупка_год_огурец[1],0),MATCH(MONTH(NW$3),КЗ!$1:$1,0)),""),0)</f>
        <v>0</v>
      </c>
      <c r="NX47" s="551" cm="1">
        <f t="array" aca="1" ref="NX47" ca="1">IFERROR(IF(AND(НачЦ_ИнвП_Дата&lt;=NX$3,КИнвП_Дата&gt;NX$3),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т.руб.",'Кальк-я'!$5:$5,0))*INDEX(Коэф.закупка_год_огурец[],MATCH($A47,Коэф.закупка_год_огурец[1],0),MATCH(MONTH(NX$3),КЗ!$1:$1,0)),""),0)</f>
        <v>0</v>
      </c>
      <c r="NY47" s="551" cm="1">
        <f t="array" aca="1" ref="NY47" ca="1">IFERROR(IF(AND(НачЦ_ИнвП_Дата&lt;=NY$3,КИнвП_Дата&gt;NY$3),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т.руб.",'Кальк-я'!$5:$5,0))*INDEX(Коэф.закупка_год_огурец[],MATCH($A47,Коэф.закупка_год_огурец[1],0),MATCH(MONTH(NY$3),КЗ!$1:$1,0)),""),0)</f>
        <v>25</v>
      </c>
      <c r="NZ47" s="551" cm="1">
        <f t="array" aca="1" ref="NZ47" ca="1">IFERROR(IF(AND(НачЦ_ИнвП_Дата&lt;=NZ$3,КИнвП_Дата&gt;NZ$3),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т.руб.",'Кальк-я'!$5:$5,0))*INDEX(Коэф.закупка_год_огурец[],MATCH($A47,Коэф.закупка_год_огурец[1],0),MATCH(MONTH(NZ$3),КЗ!$1:$1,0)),""),0)</f>
        <v>150</v>
      </c>
      <c r="OA47" s="552">
        <f t="shared" ca="1" si="1441"/>
        <v>500</v>
      </c>
      <c r="OB47" s="551" cm="1">
        <f t="array" aca="1" ref="OB47" ca="1">IFERROR(IF(AND(НачЦ_ИнвП_Дата&lt;=OB$3,КИнвП_Дата&gt;OB$3),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т.руб.",'Кальк-я'!$5:$5,0))*INDEX(Коэф.закупка_год_огурец[],MATCH($A47,Коэф.закупка_год_огурец[1],0),MATCH(MONTH(OB$3),КЗ!$1:$1,0)),""),0)</f>
        <v>150</v>
      </c>
      <c r="OC47" s="551" cm="1">
        <f t="array" aca="1" ref="OC47" ca="1">IFERROR(IF(AND(НачЦ_ИнвП_Дата&lt;=OC$3,КИнвП_Дата&gt;OC$3),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т.руб.",'Кальк-я'!$5:$5,0))*INDEX(Коэф.закупка_год_огурец[],MATCH($A47,Коэф.закупка_год_огурец[1],0),MATCH(MONTH(OC$3),КЗ!$1:$1,0)),""),0)</f>
        <v>150</v>
      </c>
      <c r="OD47" s="551" cm="1">
        <f t="array" aca="1" ref="OD47" ca="1">IFERROR(IF(AND(НачЦ_ИнвП_Дата&lt;=OD$3,КИнвП_Дата&gt;OD$3),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т.руб.",'Кальк-я'!$5:$5,0))*INDEX(Коэф.закупка_год_огурец[],MATCH($A47,Коэф.закупка_год_огурец[1],0),MATCH(MONTH(OD$3),КЗ!$1:$1,0)),""),0)</f>
        <v>25</v>
      </c>
      <c r="OE47" s="551" cm="1">
        <f t="array" aca="1" ref="OE47" ca="1">IFERROR(IF(AND(НачЦ_ИнвП_Дата&lt;=OE$3,КИнвП_Дата&gt;OE$3),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т.руб.",'Кальк-я'!$5:$5,0))*INDEX(Коэф.закупка_год_огурец[],MATCH($A47,Коэф.закупка_год_огурец[1],0),MATCH(MONTH(OE$3),КЗ!$1:$1,0)),""),0)</f>
        <v>0</v>
      </c>
      <c r="OF47" s="551" cm="1">
        <f t="array" aca="1" ref="OF47" ca="1">IFERROR(IF(AND(НачЦ_ИнвП_Дата&lt;=OF$3,КИнвП_Дата&gt;OF$3),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т.руб.",'Кальк-я'!$5:$5,0))*INDEX(Коэф.закупка_год_огурец[],MATCH($A47,Коэф.закупка_год_огурец[1],0),MATCH(MONTH(OF$3),КЗ!$1:$1,0)),""),0)</f>
        <v>0</v>
      </c>
      <c r="OG47" s="551" cm="1">
        <f t="array" aca="1" ref="OG47" ca="1">IFERROR(IF(AND(НачЦ_ИнвП_Дата&lt;=OG$3,КИнвП_Дата&gt;OG$3),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т.руб.",'Кальк-я'!$5:$5,0))*INDEX(Коэф.закупка_год_огурец[],MATCH($A47,Коэф.закупка_год_огурец[1],0),MATCH(MONTH(OG$3),КЗ!$1:$1,0)),""),0)</f>
        <v>0</v>
      </c>
      <c r="OH47" s="551" cm="1">
        <f t="array" aca="1" ref="OH47" ca="1">IFERROR(IF(AND(НачЦ_ИнвП_Дата&lt;=OH$3,КИнвП_Дата&gt;OH$3),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т.руб.",'Кальк-я'!$5:$5,0))*INDEX(Коэф.закупка_год_огурец[],MATCH($A47,Коэф.закупка_год_огурец[1],0),MATCH(MONTH(OH$3),КЗ!$1:$1,0)),""),0)</f>
        <v>0</v>
      </c>
      <c r="OI47" s="551" cm="1">
        <f t="array" aca="1" ref="OI47" ca="1">IFERROR(IF(AND(НачЦ_ИнвП_Дата&lt;=OI$3,КИнвП_Дата&gt;OI$3),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т.руб.",'Кальк-я'!$5:$5,0))*INDEX(Коэф.закупка_год_огурец[],MATCH($A47,Коэф.закупка_год_огурец[1],0),MATCH(MONTH(OI$3),КЗ!$1:$1,0)),""),0)</f>
        <v>0</v>
      </c>
      <c r="OJ47" s="551" cm="1">
        <f t="array" aca="1" ref="OJ47" ca="1">IFERROR(IF(AND(НачЦ_ИнвП_Дата&lt;=OJ$3,КИнвП_Дата&gt;OJ$3),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т.руб.",'Кальк-я'!$5:$5,0))*INDEX(Коэф.закупка_год_огурец[],MATCH($A47,Коэф.закупка_год_огурец[1],0),MATCH(MONTH(OJ$3),КЗ!$1:$1,0)),""),0)</f>
        <v>0</v>
      </c>
      <c r="OK47" s="551" t="str" cm="1">
        <f t="array" aca="1" ref="OK47" ca="1">IFERROR(IF(AND(НачЦ_ИнвП_Дата&lt;=OK$3,КИнвП_Дата&gt;OK$3),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т.руб.",'Кальк-я'!$5:$5,0))*INDEX(Коэф.закупка_год_огурец[],MATCH($A47,Коэф.закупка_год_огурец[1],0),MATCH(MONTH(OK$3),КЗ!$1:$1,0)),""),0)</f>
        <v/>
      </c>
      <c r="OL47" s="551" t="str" cm="1">
        <f t="array" aca="1" ref="OL47" ca="1">IFERROR(IF(AND(НачЦ_ИнвП_Дата&lt;=OL$3,КИнвП_Дата&gt;OL$3),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т.руб.",'Кальк-я'!$5:$5,0))*INDEX(Коэф.закупка_год_огурец[],MATCH($A47,Коэф.закупка_год_огурец[1],0),MATCH(MONTH(OL$3),КЗ!$1:$1,0)),""),0)</f>
        <v/>
      </c>
      <c r="OM47" s="551" t="str" cm="1">
        <f t="array" aca="1" ref="OM47" ca="1">IFERROR(IF(AND(НачЦ_ИнвП_Дата&lt;=OM$3,КИнвП_Дата&gt;OM$3),
             INDEX('Кальк-я'!$A$16:$Y$87,MATCH($A47,'Кальк-я'!$A$16:$A$87,0),MATCH("Сумма затрат, т.руб.",'Кальк-я'!$5:$5,0))*INDEX(Коэф.закупка_год_огурец[],MATCH($A47,Коэф.закупка_год_огурец[1],0),MATCH(MONTH(OM$3),КЗ!$1:$1,0)),""),0)</f>
        <v/>
      </c>
      <c r="ON47" s="552">
        <f t="shared" ca="1" si="1443"/>
        <v>325</v>
      </c>
    </row>
    <row r="48" spans="1:404" s="553" customFormat="1" outlineLevel="2">
      <c r="A48" s="550" t="s">
        <v>402</v>
      </c>
      <c r="B48" s="551" t="str" cm="1">
        <f t="array" ref="B48">IFERROR(IF(AND(НачЦ_ИнвП_Дата&lt;=B$3,КИнвП_Дата&gt;B$3),
             INDEX('Кальк-я'!$A$16:$Y$87,MATCH($A48,'Кальк-я'!$A$16:$A$87,0),MATCH("Сумма затрат, т.руб.",'Кальк-я'!$5:$5,0))/12,""),0)</f>
        <v/>
      </c>
      <c r="C48" s="551" t="str" cm="1">
        <f t="array" aca="1" ref="C48" ca="1">IFERROR(IF(AND(НачЦ_ИнвП_Дата&lt;=C$3,КИнвП_Дата&gt;C$3),
             INDEX('Кальк-я'!$A$16:$Y$87,MATCH($A48,'Кальк-я'!$A$16:$A$87,0),MATCH("Сумма затрат, т.руб.",'Кальк-я'!$5:$5,0))/12,""),0)</f>
        <v/>
      </c>
      <c r="D48" s="551" t="str" cm="1">
        <f t="array" aca="1" ref="D48" ca="1">IFERROR(IF(AND(НачЦ_ИнвП_Дата&lt;=D$3,КИнвП_Дата&gt;D$3),
             INDEX('Кальк-я'!$A$16:$Y$87,MATCH($A48,'Кальк-я'!$A$16:$A$87,0),MATCH("Сумма затрат, т.руб.",'Кальк-я'!$5:$5,0))/12,""),0)</f>
        <v/>
      </c>
      <c r="E48" s="551" t="str" cm="1">
        <f t="array" aca="1" ref="E48" ca="1">IFERROR(IF(AND(НачЦ_ИнвП_Дата&lt;=E$3,КИнвП_Дата&gt;E$3),
             INDEX('Кальк-я'!$A$16:$Y$87,MATCH($A48,'Кальк-я'!$A$16:$A$87,0),MATCH("Сумма затрат, т.руб.",'Кальк-я'!$5:$5,0))/12,""),0)</f>
        <v/>
      </c>
      <c r="F48" s="551" t="str" cm="1">
        <f t="array" aca="1" ref="F48" ca="1">IFERROR(IF(AND(НачЦ_ИнвП_Дата&lt;=F$3,КИнвП_Дата&gt;F$3),
             INDEX('Кальк-я'!$A$16:$Y$87,MATCH($A48,'Кальк-я'!$A$16:$A$87,0),MATCH("Сумма затрат, т.руб.",'Кальк-я'!$5:$5,0))/12,""),0)</f>
        <v/>
      </c>
      <c r="G48" s="551" t="str" cm="1">
        <f t="array" aca="1" ref="G48" ca="1">IFERROR(IF(AND(НачЦ_ИнвП_Дата&lt;=G$3,КИнвП_Дата&gt;G$3),
             INDEX('Кальк-я'!$A$16:$Y$87,MATCH($A48,'Кальк-я'!$A$16:$A$87,0),MATCH("Сумма затрат, т.руб.",'Кальк-я'!$5:$5,0))/12,""),0)</f>
        <v/>
      </c>
      <c r="H48" s="551" t="str" cm="1">
        <f t="array" aca="1" ref="H48" ca="1">IFERROR(IF(AND(НачЦ_ИнвП_Дата&lt;=H$3,КИнвП_Дата&gt;H$3),
             INDEX('Кальк-я'!$A$16:$Y$87,MATCH($A48,'Кальк-я'!$A$16:$A$87,0),MATCH("Сумма затрат, т.руб.",'Кальк-я'!$5:$5,0))/12,""),0)</f>
        <v/>
      </c>
      <c r="I48" s="551" t="str" cm="1">
        <f t="array" aca="1" ref="I48" ca="1">IFERROR(IF(AND(НачЦ_ИнвП_Дата&lt;=I$3,КИнвП_Дата&gt;I$3),
             INDEX('Кальк-я'!$A$16:$Y$87,MATCH($A48,'Кальк-я'!$A$16:$A$87,0),MATCH("Сумма затрат, т.руб.",'Кальк-я'!$5:$5,0))/12,""),0)</f>
        <v/>
      </c>
      <c r="J48" s="551" t="str" cm="1">
        <f t="array" aca="1" ref="J48" ca="1">IFERROR(IF(AND(НачЦ_ИнвП_Дата&lt;=J$3,КИнвП_Дата&gt;J$3),
             INDEX('Кальк-я'!$A$16:$Y$87,MATCH($A48,'Кальк-я'!$A$16:$A$87,0),MATCH("Сумма затрат, т.руб.",'Кальк-я'!$5:$5,0))/12,""),0)</f>
        <v/>
      </c>
      <c r="K48" s="551" cm="1">
        <f t="array" aca="1" ref="K48" ca="1">IFERROR(IF(AND(НачЦ_ИнвП_Дата&lt;=K$3,КИнвП_Дата&gt;K$3),
             INDEX('Кальк-я'!$A$16:$Y$87,MATCH($A48,'Кальк-я'!$A$16:$A$87,0),MATCH("Сумма затрат, т.руб.",'Кальк-я'!$5:$5,0))/12,""),0)</f>
        <v>266.66666666666669</v>
      </c>
      <c r="L48" s="551" cm="1">
        <f t="array" aca="1" ref="L48" ca="1">IFERROR(IF(AND(НачЦ_ИнвП_Дата&lt;=L$3,КИнвП_Дата&gt;L$3),
             INDEX('Кальк-я'!$A$16:$Y$87,MATCH($A48,'Кальк-я'!$A$16:$A$87,0),MATCH("Сумма затрат, т.руб.",'Кальк-я'!$5:$5,0))/12,""),0)</f>
        <v>266.66666666666669</v>
      </c>
      <c r="M48" s="551" cm="1">
        <f t="array" aca="1" ref="M48" ca="1">IFERROR(IF(AND(НачЦ_ИнвП_Дата&lt;=M$3,КИнвП_Дата&gt;M$3),
             INDEX('Кальк-я'!$A$16:$Y$87,MATCH($A48,'Кальк-я'!$A$16:$A$87,0),MATCH("Сумма затрат, т.руб.",'Кальк-я'!$5:$5,0))/12,""),0)</f>
        <v>266.66666666666669</v>
      </c>
      <c r="N48" s="552">
        <f t="shared" ca="1" si="1158"/>
        <v>800</v>
      </c>
      <c r="O48" s="551" cm="1">
        <f t="array" aca="1" ref="O48" ca="1">IFERROR(IF(AND(НачЦ_ИнвП_Дата&lt;=O$3,КИнвП_Дата&gt;O$3),
             INDEX('Кальк-я'!$A$16:$Y$87,MATCH($A48,'Кальк-я'!$A$16:$A$87,0),MATCH("Сумма затрат, т.руб.",'Кальк-я'!$5:$5,0))/12,""),0)</f>
        <v>266.66666666666669</v>
      </c>
      <c r="P48" s="551" cm="1">
        <f t="array" aca="1" ref="P48" ca="1">IFERROR(IF(AND(НачЦ_ИнвП_Дата&lt;=P$3,КИнвП_Дата&gt;P$3),
             INDEX('Кальк-я'!$A$16:$Y$87,MATCH($A48,'Кальк-я'!$A$16:$A$87,0),MATCH("Сумма затрат, т.руб.",'Кальк-я'!$5:$5,0))/12,""),0)</f>
        <v>266.66666666666669</v>
      </c>
      <c r="Q48" s="551" cm="1">
        <f t="array" aca="1" ref="Q48" ca="1">IFERROR(IF(AND(НачЦ_ИнвП_Дата&lt;=Q$3,КИнвП_Дата&gt;Q$3),
             INDEX('Кальк-я'!$A$16:$Y$87,MATCH($A48,'Кальк-я'!$A$16:$A$87,0),MATCH("Сумма затрат, т.руб.",'Кальк-я'!$5:$5,0))/12,""),0)</f>
        <v>266.66666666666669</v>
      </c>
      <c r="R48" s="551" cm="1">
        <f t="array" aca="1" ref="R48" ca="1">IFERROR(IF(AND(НачЦ_ИнвП_Дата&lt;=R$3,КИнвП_Дата&gt;R$3),
             INDEX('Кальк-я'!$A$16:$Y$87,MATCH($A48,'Кальк-я'!$A$16:$A$87,0),MATCH("Сумма затрат, т.руб.",'Кальк-я'!$5:$5,0))/12,""),0)</f>
        <v>266.66666666666669</v>
      </c>
      <c r="S48" s="551" cm="1">
        <f t="array" aca="1" ref="S48" ca="1">IFERROR(IF(AND(НачЦ_ИнвП_Дата&lt;=S$3,КИнвП_Дата&gt;S$3),
             INDEX('Кальк-я'!$A$16:$Y$87,MATCH($A48,'Кальк-я'!$A$16:$A$87,0),MATCH("Сумма затрат, т.руб.",'Кальк-я'!$5:$5,0))/12,""),0)</f>
        <v>266.66666666666669</v>
      </c>
      <c r="T48" s="551" cm="1">
        <f t="array" aca="1" ref="T48" ca="1">IFERROR(IF(AND(НачЦ_ИнвП_Дата&lt;=T$3,КИнвП_Дата&gt;T$3),
             INDEX('Кальк-я'!$A$16:$Y$87,MATCH($A48,'Кальк-я'!$A$16:$A$87,0),MATCH("Сумма затрат, т.руб.",'Кальк-я'!$5:$5,0))/12,""),0)</f>
        <v>266.66666666666669</v>
      </c>
      <c r="U48" s="551" cm="1">
        <f t="array" aca="1" ref="U48" ca="1">IFERROR(IF(AND(НачЦ_ИнвП_Дата&lt;=U$3,КИнвП_Дата&gt;U$3),
             INDEX('Кальк-я'!$A$16:$Y$87,MATCH($A48,'Кальк-я'!$A$16:$A$87,0),MATCH("Сумма затрат, т.руб.",'Кальк-я'!$5:$5,0))/12,""),0)</f>
        <v>266.66666666666669</v>
      </c>
      <c r="V48" s="551" cm="1">
        <f t="array" aca="1" ref="V48" ca="1">IFERROR(IF(AND(НачЦ_ИнвП_Дата&lt;=V$3,КИнвП_Дата&gt;V$3),
             INDEX('Кальк-я'!$A$16:$Y$87,MATCH($A48,'Кальк-я'!$A$16:$A$87,0),MATCH("Сумма затрат, т.руб.",'Кальк-я'!$5:$5,0))/12,""),0)</f>
        <v>266.66666666666669</v>
      </c>
      <c r="W48" s="551" cm="1">
        <f t="array" aca="1" ref="W48" ca="1">IFERROR(IF(AND(НачЦ_ИнвП_Дата&lt;=W$3,КИнвП_Дата&gt;W$3),
             INDEX('Кальк-я'!$A$16:$Y$87,MATCH($A48,'Кальк-я'!$A$16:$A$87,0),MATCH("Сумма затрат, т.руб.",'Кальк-я'!$5:$5,0))/12,""),0)</f>
        <v>266.66666666666669</v>
      </c>
      <c r="X48" s="551" cm="1">
        <f t="array" aca="1" ref="X48" ca="1">IFERROR(IF(AND(НачЦ_ИнвП_Дата&lt;=X$3,КИнвП_Дата&gt;X$3),
             INDEX('Кальк-я'!$A$16:$Y$87,MATCH($A48,'Кальк-я'!$A$16:$A$87,0),MATCH("Сумма затрат, т.руб.",'Кальк-я'!$5:$5,0))/12,""),0)</f>
        <v>266.66666666666669</v>
      </c>
      <c r="Y48" s="551" cm="1">
        <f t="array" aca="1" ref="Y48" ca="1">IFERROR(IF(AND(НачЦ_ИнвП_Дата&lt;=Y$3,КИнвП_Дата&gt;Y$3),
             INDEX('Кальк-я'!$A$16:$Y$87,MATCH($A48,'Кальк-я'!$A$16:$A$87,0),MATCH("Сумма затрат, т.руб.",'Кальк-я'!$5:$5,0))/12,""),0)</f>
        <v>266.66666666666669</v>
      </c>
      <c r="Z48" s="551" cm="1">
        <f t="array" aca="1" ref="Z48" ca="1">IFERROR(IF(AND(НачЦ_ИнвП_Дата&lt;=Z$3,КИнвП_Дата&gt;Z$3),
             INDEX('Кальк-я'!$A$16:$Y$87,MATCH($A48,'Кальк-я'!$A$16:$A$87,0),MATCH("Сумма затрат, т.руб.",'Кальк-я'!$5:$5,0))/12,""),0)</f>
        <v>266.66666666666669</v>
      </c>
      <c r="AA48" s="552">
        <f t="shared" ca="1" si="1099"/>
        <v>3199.9999999999995</v>
      </c>
      <c r="AB48" s="551" cm="1">
        <f t="array" aca="1" ref="AB48" ca="1">IFERROR(IF(AND(НачЦ_ИнвП_Дата&lt;=AB$3,КИнвП_Дата&gt;AB$3),
             INDEX('Кальк-я'!$A$16:$Y$87,MATCH($A48,'Кальк-я'!$A$16:$A$87,0),MATCH("Сумма затрат, т.руб.",'Кальк-я'!$5:$5,0))/12,""),0)</f>
        <v>266.66666666666669</v>
      </c>
      <c r="AC48" s="551" cm="1">
        <f t="array" aca="1" ref="AC48" ca="1">IFERROR(IF(AND(НачЦ_ИнвП_Дата&lt;=AC$3,КИнвП_Дата&gt;AC$3),
             INDEX('Кальк-я'!$A$16:$Y$87,MATCH($A48,'Кальк-я'!$A$16:$A$87,0),MATCH("Сумма затрат, т.руб.",'Кальк-я'!$5:$5,0))/12,""),0)</f>
        <v>266.66666666666669</v>
      </c>
      <c r="AD48" s="551" cm="1">
        <f t="array" aca="1" ref="AD48" ca="1">IFERROR(IF(AND(НачЦ_ИнвП_Дата&lt;=AD$3,КИнвП_Дата&gt;AD$3),
             INDEX('Кальк-я'!$A$16:$Y$87,MATCH($A48,'Кальк-я'!$A$16:$A$87,0),MATCH("Сумма затрат, т.руб.",'Кальк-я'!$5:$5,0))/12,""),0)</f>
        <v>266.66666666666669</v>
      </c>
      <c r="AE48" s="551" cm="1">
        <f t="array" aca="1" ref="AE48" ca="1">IFERROR(IF(AND(НачЦ_ИнвП_Дата&lt;=AE$3,КИнвП_Дата&gt;AE$3),
             INDEX('Кальк-я'!$A$16:$Y$87,MATCH($A48,'Кальк-я'!$A$16:$A$87,0),MATCH("Сумма затрат, т.руб.",'Кальк-я'!$5:$5,0))/12,""),0)</f>
        <v>266.66666666666669</v>
      </c>
      <c r="AF48" s="551" cm="1">
        <f t="array" aca="1" ref="AF48" ca="1">IFERROR(IF(AND(НачЦ_ИнвП_Дата&lt;=AF$3,КИнвП_Дата&gt;AF$3),
             INDEX('Кальк-я'!$A$16:$Y$87,MATCH($A48,'Кальк-я'!$A$16:$A$87,0),MATCH("Сумма затрат, т.руб.",'Кальк-я'!$5:$5,0))/12,""),0)</f>
        <v>266.66666666666669</v>
      </c>
      <c r="AG48" s="551" cm="1">
        <f t="array" aca="1" ref="AG48" ca="1">IFERROR(IF(AND(НачЦ_ИнвП_Дата&lt;=AG$3,КИнвП_Дата&gt;AG$3),
             INDEX('Кальк-я'!$A$16:$Y$87,MATCH($A48,'Кальк-я'!$A$16:$A$87,0),MATCH("Сумма затрат, т.руб.",'Кальк-я'!$5:$5,0))/12,""),0)</f>
        <v>266.66666666666669</v>
      </c>
      <c r="AH48" s="551" cm="1">
        <f t="array" aca="1" ref="AH48" ca="1">IFERROR(IF(AND(НачЦ_ИнвП_Дата&lt;=AH$3,КИнвП_Дата&gt;AH$3),
             INDEX('Кальк-я'!$A$16:$Y$87,MATCH($A48,'Кальк-я'!$A$16:$A$87,0),MATCH("Сумма затрат, т.руб.",'Кальк-я'!$5:$5,0))/12,""),0)</f>
        <v>266.66666666666669</v>
      </c>
      <c r="AI48" s="551" cm="1">
        <f t="array" aca="1" ref="AI48" ca="1">IFERROR(IF(AND(НачЦ_ИнвП_Дата&lt;=AI$3,КИнвП_Дата&gt;AI$3),
             INDEX('Кальк-я'!$A$16:$Y$87,MATCH($A48,'Кальк-я'!$A$16:$A$87,0),MATCH("Сумма затрат, т.руб.",'Кальк-я'!$5:$5,0))/12,""),0)</f>
        <v>266.66666666666669</v>
      </c>
      <c r="AJ48" s="551" cm="1">
        <f t="array" aca="1" ref="AJ48" ca="1">IFERROR(IF(AND(НачЦ_ИнвП_Дата&lt;=AJ$3,КИнвП_Дата&gt;AJ$3),
             INDEX('Кальк-я'!$A$16:$Y$87,MATCH($A48,'Кальк-я'!$A$16:$A$87,0),MATCH("Сумма затрат, т.руб.",'Кальк-я'!$5:$5,0))/12,""),0)</f>
        <v>266.66666666666669</v>
      </c>
      <c r="AK48" s="551" cm="1">
        <f t="array" aca="1" ref="AK48" ca="1">IFERROR(IF(AND(НачЦ_ИнвП_Дата&lt;=AK$3,КИнвП_Дата&gt;AK$3),
             INDEX('Кальк-я'!$A$16:$Y$87,MATCH($A48,'Кальк-я'!$A$16:$A$87,0),MATCH("Сумма затрат, т.руб.",'Кальк-я'!$5:$5,0))/12,""),0)</f>
        <v>266.66666666666669</v>
      </c>
      <c r="AL48" s="551" cm="1">
        <f t="array" aca="1" ref="AL48" ca="1">IFERROR(IF(AND(НачЦ_ИнвП_Дата&lt;=AL$3,КИнвП_Дата&gt;AL$3),
             INDEX('Кальк-я'!$A$16:$Y$87,MATCH($A48,'Кальк-я'!$A$16:$A$87,0),MATCH("Сумма затрат, т.руб.",'Кальк-я'!$5:$5,0))/12,""),0)</f>
        <v>266.66666666666669</v>
      </c>
      <c r="AM48" s="551" cm="1">
        <f t="array" aca="1" ref="AM48" ca="1">IFERROR(IF(AND(НачЦ_ИнвП_Дата&lt;=AM$3,КИнвП_Дата&gt;AM$3),
             INDEX('Кальк-я'!$A$16:$Y$87,MATCH($A48,'Кальк-я'!$A$16:$A$87,0),MATCH("Сумма затрат, т.руб.",'Кальк-я'!$5:$5,0))/12,""),0)</f>
        <v>266.66666666666669</v>
      </c>
      <c r="AN48" s="552">
        <f t="shared" ca="1" si="1101"/>
        <v>3199.9999999999995</v>
      </c>
      <c r="AO48" s="551" cm="1">
        <f t="array" aca="1" ref="AO48" ca="1">IFERROR(IF(AND(НачЦ_ИнвП_Дата&lt;=AO$3,КИнвП_Дата&gt;AO$3),
             INDEX('Кальк-я'!$A$16:$Y$87,MATCH($A48,'Кальк-я'!$A$16:$A$87,0),MATCH("Сумма затрат, т.руб.",'Кальк-я'!$5:$5,0))/12,""),0)</f>
        <v>266.66666666666669</v>
      </c>
      <c r="AP48" s="551" cm="1">
        <f t="array" aca="1" ref="AP48" ca="1">IFERROR(IF(AND(НачЦ_ИнвП_Дата&lt;=AP$3,КИнвП_Дата&gt;AP$3),
             INDEX('Кальк-я'!$A$16:$Y$87,MATCH($A48,'Кальк-я'!$A$16:$A$87,0),MATCH("Сумма затрат, т.руб.",'Кальк-я'!$5:$5,0))/12,""),0)</f>
        <v>266.66666666666669</v>
      </c>
      <c r="AQ48" s="551" cm="1">
        <f t="array" aca="1" ref="AQ48" ca="1">IFERROR(IF(AND(НачЦ_ИнвП_Дата&lt;=AQ$3,КИнвП_Дата&gt;AQ$3),
             INDEX('Кальк-я'!$A$16:$Y$87,MATCH($A48,'Кальк-я'!$A$16:$A$87,0),MATCH("Сумма затрат, т.руб.",'Кальк-я'!$5:$5,0))/12,""),0)</f>
        <v>266.66666666666669</v>
      </c>
      <c r="AR48" s="551" cm="1">
        <f t="array" aca="1" ref="AR48" ca="1">IFERROR(IF(AND(НачЦ_ИнвП_Дата&lt;=AR$3,КИнвП_Дата&gt;AR$3),
             INDEX('Кальк-я'!$A$16:$Y$87,MATCH($A48,'Кальк-я'!$A$16:$A$87,0),MATCH("Сумма затрат, т.руб.",'Кальк-я'!$5:$5,0))/12,""),0)</f>
        <v>266.66666666666669</v>
      </c>
      <c r="AS48" s="551" cm="1">
        <f t="array" aca="1" ref="AS48" ca="1">IFERROR(IF(AND(НачЦ_ИнвП_Дата&lt;=AS$3,КИнвП_Дата&gt;AS$3),
             INDEX('Кальк-я'!$A$16:$Y$87,MATCH($A48,'Кальк-я'!$A$16:$A$87,0),MATCH("Сумма затрат, т.руб.",'Кальк-я'!$5:$5,0))/12,""),0)</f>
        <v>266.66666666666669</v>
      </c>
      <c r="AT48" s="551" cm="1">
        <f t="array" aca="1" ref="AT48" ca="1">IFERROR(IF(AND(НачЦ_ИнвП_Дата&lt;=AT$3,КИнвП_Дата&gt;AT$3),
             INDEX('Кальк-я'!$A$16:$Y$87,MATCH($A48,'Кальк-я'!$A$16:$A$87,0),MATCH("Сумма затрат, т.руб.",'Кальк-я'!$5:$5,0))/12,""),0)</f>
        <v>266.66666666666669</v>
      </c>
      <c r="AU48" s="551" cm="1">
        <f t="array" aca="1" ref="AU48" ca="1">IFERROR(IF(AND(НачЦ_ИнвП_Дата&lt;=AU$3,КИнвП_Дата&gt;AU$3),
             INDEX('Кальк-я'!$A$16:$Y$87,MATCH($A48,'Кальк-я'!$A$16:$A$87,0),MATCH("Сумма затрат, т.руб.",'Кальк-я'!$5:$5,0))/12,""),0)</f>
        <v>266.66666666666669</v>
      </c>
      <c r="AV48" s="551" cm="1">
        <f t="array" aca="1" ref="AV48" ca="1">IFERROR(IF(AND(НачЦ_ИнвП_Дата&lt;=AV$3,КИнвП_Дата&gt;AV$3),
             INDEX('Кальк-я'!$A$16:$Y$87,MATCH($A48,'Кальк-я'!$A$16:$A$87,0),MATCH("Сумма затрат, т.руб.",'Кальк-я'!$5:$5,0))/12,""),0)</f>
        <v>266.66666666666669</v>
      </c>
      <c r="AW48" s="551" cm="1">
        <f t="array" aca="1" ref="AW48" ca="1">IFERROR(IF(AND(НачЦ_ИнвП_Дата&lt;=AW$3,КИнвП_Дата&gt;AW$3),
             INDEX('Кальк-я'!$A$16:$Y$87,MATCH($A48,'Кальк-я'!$A$16:$A$87,0),MATCH("Сумма затрат, т.руб.",'Кальк-я'!$5:$5,0))/12,""),0)</f>
        <v>266.66666666666669</v>
      </c>
      <c r="AX48" s="551" cm="1">
        <f t="array" aca="1" ref="AX48" ca="1">IFERROR(IF(AND(НачЦ_ИнвП_Дата&lt;=AX$3,КИнвП_Дата&gt;AX$3),
             INDEX('Кальк-я'!$A$16:$Y$87,MATCH($A48,'Кальк-я'!$A$16:$A$87,0),MATCH("Сумма затрат, т.руб.",'Кальк-я'!$5:$5,0))/12,""),0)</f>
        <v>266.66666666666669</v>
      </c>
      <c r="AY48" s="551" cm="1">
        <f t="array" aca="1" ref="AY48" ca="1">IFERROR(IF(AND(НачЦ_ИнвП_Дата&lt;=AY$3,КИнвП_Дата&gt;AY$3),
             INDEX('Кальк-я'!$A$16:$Y$87,MATCH($A48,'Кальк-я'!$A$16:$A$87,0),MATCH("Сумма затрат, т.руб.",'Кальк-я'!$5:$5,0))/12,""),0)</f>
        <v>266.66666666666669</v>
      </c>
      <c r="AZ48" s="551" cm="1">
        <f t="array" aca="1" ref="AZ48" ca="1">IFERROR(IF(AND(НачЦ_ИнвП_Дата&lt;=AZ$3,КИнвП_Дата&gt;AZ$3),
             INDEX('Кальк-я'!$A$16:$Y$87,MATCH($A48,'Кальк-я'!$A$16:$A$87,0),MATCH("Сумма затрат, т.руб.",'Кальк-я'!$5:$5,0))/12,""),0)</f>
        <v>266.66666666666669</v>
      </c>
      <c r="BA48" s="552">
        <f t="shared" ca="1" si="1103"/>
        <v>3199.9999999999995</v>
      </c>
      <c r="BB48" s="551" cm="1">
        <f t="array" aca="1" ref="BB48" ca="1">IFERROR(IF(AND(НачЦ_ИнвП_Дата&lt;=BB$3,КИнвП_Дата&gt;BB$3),
             INDEX('Кальк-я'!$A$16:$Y$87,MATCH($A48,'Кальк-я'!$A$16:$A$87,0),MATCH("Сумма затрат, т.руб.",'Кальк-я'!$5:$5,0))/12,""),0)</f>
        <v>266.66666666666669</v>
      </c>
      <c r="BC48" s="551" cm="1">
        <f t="array" aca="1" ref="BC48" ca="1">IFERROR(IF(AND(НачЦ_ИнвП_Дата&lt;=BC$3,КИнвП_Дата&gt;BC$3),
             INDEX('Кальк-я'!$A$16:$Y$87,MATCH($A48,'Кальк-я'!$A$16:$A$87,0),MATCH("Сумма затрат, т.руб.",'Кальк-я'!$5:$5,0))/12,""),0)</f>
        <v>266.66666666666669</v>
      </c>
      <c r="BD48" s="551" cm="1">
        <f t="array" aca="1" ref="BD48" ca="1">IFERROR(IF(AND(НачЦ_ИнвП_Дата&lt;=BD$3,КИнвП_Дата&gt;BD$3),
             INDEX('Кальк-я'!$A$16:$Y$87,MATCH($A48,'Кальк-я'!$A$16:$A$87,0),MATCH("Сумма затрат, т.руб.",'Кальк-я'!$5:$5,0))/12,""),0)</f>
        <v>266.66666666666669</v>
      </c>
      <c r="BE48" s="551" cm="1">
        <f t="array" aca="1" ref="BE48" ca="1">IFERROR(IF(AND(НачЦ_ИнвП_Дата&lt;=BE$3,КИнвП_Дата&gt;BE$3),
             INDEX('Кальк-я'!$A$16:$Y$87,MATCH($A48,'Кальк-я'!$A$16:$A$87,0),MATCH("Сумма затрат, т.руб.",'Кальк-я'!$5:$5,0))/12,""),0)</f>
        <v>266.66666666666669</v>
      </c>
      <c r="BF48" s="551" cm="1">
        <f t="array" aca="1" ref="BF48" ca="1">IFERROR(IF(AND(НачЦ_ИнвП_Дата&lt;=BF$3,КИнвП_Дата&gt;BF$3),
             INDEX('Кальк-я'!$A$16:$Y$87,MATCH($A48,'Кальк-я'!$A$16:$A$87,0),MATCH("Сумма затрат, т.руб.",'Кальк-я'!$5:$5,0))/12,""),0)</f>
        <v>266.66666666666669</v>
      </c>
      <c r="BG48" s="551" cm="1">
        <f t="array" aca="1" ref="BG48" ca="1">IFERROR(IF(AND(НачЦ_ИнвП_Дата&lt;=BG$3,КИнвП_Дата&gt;BG$3),
             INDEX('Кальк-я'!$A$16:$Y$87,MATCH($A48,'Кальк-я'!$A$16:$A$87,0),MATCH("Сумма затрат, т.руб.",'Кальк-я'!$5:$5,0))/12,""),0)</f>
        <v>266.66666666666669</v>
      </c>
      <c r="BH48" s="551" cm="1">
        <f t="array" aca="1" ref="BH48" ca="1">IFERROR(IF(AND(НачЦ_ИнвП_Дата&lt;=BH$3,КИнвП_Дата&gt;BH$3),
             INDEX('Кальк-я'!$A$16:$Y$87,MATCH($A48,'Кальк-я'!$A$16:$A$87,0),MATCH("Сумма затрат, т.руб.",'Кальк-я'!$5:$5,0))/12,""),0)</f>
        <v>266.66666666666669</v>
      </c>
      <c r="BI48" s="551" cm="1">
        <f t="array" aca="1" ref="BI48" ca="1">IFERROR(IF(AND(НачЦ_ИнвП_Дата&lt;=BI$3,КИнвП_Дата&gt;BI$3),
             INDEX('Кальк-я'!$A$16:$Y$87,MATCH($A48,'Кальк-я'!$A$16:$A$87,0),MATCH("Сумма затрат, т.руб.",'Кальк-я'!$5:$5,0))/12,""),0)</f>
        <v>266.66666666666669</v>
      </c>
      <c r="BJ48" s="551" cm="1">
        <f t="array" aca="1" ref="BJ48" ca="1">IFERROR(IF(AND(НачЦ_ИнвП_Дата&lt;=BJ$3,КИнвП_Дата&gt;BJ$3),
             INDEX('Кальк-я'!$A$16:$Y$87,MATCH($A48,'Кальк-я'!$A$16:$A$87,0),MATCH("Сумма затрат, т.руб.",'Кальк-я'!$5:$5,0))/12,""),0)</f>
        <v>266.66666666666669</v>
      </c>
      <c r="BK48" s="551" cm="1">
        <f t="array" aca="1" ref="BK48" ca="1">IFERROR(IF(AND(НачЦ_ИнвП_Дата&lt;=BK$3,КИнвП_Дата&gt;BK$3),
             INDEX('Кальк-я'!$A$16:$Y$87,MATCH($A48,'Кальк-я'!$A$16:$A$87,0),MATCH("Сумма затрат, т.руб.",'Кальк-я'!$5:$5,0))/12,""),0)</f>
        <v>266.66666666666669</v>
      </c>
      <c r="BL48" s="551" cm="1">
        <f t="array" aca="1" ref="BL48" ca="1">IFERROR(IF(AND(НачЦ_ИнвП_Дата&lt;=BL$3,КИнвП_Дата&gt;BL$3),
             INDEX('Кальк-я'!$A$16:$Y$87,MATCH($A48,'Кальк-я'!$A$16:$A$87,0),MATCH("Сумма затрат, т.руб.",'Кальк-я'!$5:$5,0))/12,""),0)</f>
        <v>266.66666666666669</v>
      </c>
      <c r="BM48" s="551" cm="1">
        <f t="array" aca="1" ref="BM48" ca="1">IFERROR(IF(AND(НачЦ_ИнвП_Дата&lt;=BM$3,КИнвП_Дата&gt;BM$3),
             INDEX('Кальк-я'!$A$16:$Y$87,MATCH($A48,'Кальк-я'!$A$16:$A$87,0),MATCH("Сумма затрат, т.руб.",'Кальк-я'!$5:$5,0))/12,""),0)</f>
        <v>266.66666666666669</v>
      </c>
      <c r="BN48" s="552">
        <f t="shared" ca="1" si="1391"/>
        <v>3199.9999999999995</v>
      </c>
      <c r="BO48" s="551" cm="1">
        <f t="array" aca="1" ref="BO48" ca="1">IFERROR(IF(AND(НачЦ_ИнвП_Дата&lt;=BO$3,КИнвП_Дата&gt;BO$3),
             INDEX('Кальк-я'!$A$16:$Y$87,MATCH($A48,'Кальк-я'!$A$16:$A$87,0),MATCH("Сумма затрат, т.руб.",'Кальк-я'!$5:$5,0))/12,""),0)</f>
        <v>266.66666666666669</v>
      </c>
      <c r="BP48" s="551" cm="1">
        <f t="array" aca="1" ref="BP48" ca="1">IFERROR(IF(AND(НачЦ_ИнвП_Дата&lt;=BP$3,КИнвП_Дата&gt;BP$3),
             INDEX('Кальк-я'!$A$16:$Y$87,MATCH($A48,'Кальк-я'!$A$16:$A$87,0),MATCH("Сумма затрат, т.руб.",'Кальк-я'!$5:$5,0))/12,""),0)</f>
        <v>266.66666666666669</v>
      </c>
      <c r="BQ48" s="551" cm="1">
        <f t="array" aca="1" ref="BQ48" ca="1">IFERROR(IF(AND(НачЦ_ИнвП_Дата&lt;=BQ$3,КИнвП_Дата&gt;BQ$3),
             INDEX('Кальк-я'!$A$16:$Y$87,MATCH($A48,'Кальк-я'!$A$16:$A$87,0),MATCH("Сумма затрат, т.руб.",'Кальк-я'!$5:$5,0))/12,""),0)</f>
        <v>266.66666666666669</v>
      </c>
      <c r="BR48" s="551" cm="1">
        <f t="array" aca="1" ref="BR48" ca="1">IFERROR(IF(AND(НачЦ_ИнвП_Дата&lt;=BR$3,КИнвП_Дата&gt;BR$3),
             INDEX('Кальк-я'!$A$16:$Y$87,MATCH($A48,'Кальк-я'!$A$16:$A$87,0),MATCH("Сумма затрат, т.руб.",'Кальк-я'!$5:$5,0))/12,""),0)</f>
        <v>266.66666666666669</v>
      </c>
      <c r="BS48" s="551" cm="1">
        <f t="array" aca="1" ref="BS48" ca="1">IFERROR(IF(AND(НачЦ_ИнвП_Дата&lt;=BS$3,КИнвП_Дата&gt;BS$3),
             INDEX('Кальк-я'!$A$16:$Y$87,MATCH($A48,'Кальк-я'!$A$16:$A$87,0),MATCH("Сумма затрат, т.руб.",'Кальк-я'!$5:$5,0))/12,""),0)</f>
        <v>266.66666666666669</v>
      </c>
      <c r="BT48" s="551" cm="1">
        <f t="array" aca="1" ref="BT48" ca="1">IFERROR(IF(AND(НачЦ_ИнвП_Дата&lt;=BT$3,КИнвП_Дата&gt;BT$3),
             INDEX('Кальк-я'!$A$16:$Y$87,MATCH($A48,'Кальк-я'!$A$16:$A$87,0),MATCH("Сумма затрат, т.руб.",'Кальк-я'!$5:$5,0))/12,""),0)</f>
        <v>266.66666666666669</v>
      </c>
      <c r="BU48" s="551" cm="1">
        <f t="array" aca="1" ref="BU48" ca="1">IFERROR(IF(AND(НачЦ_ИнвП_Дата&lt;=BU$3,КИнвП_Дата&gt;BU$3),
             INDEX('Кальк-я'!$A$16:$Y$87,MATCH($A48,'Кальк-я'!$A$16:$A$87,0),MATCH("Сумма затрат, т.руб.",'Кальк-я'!$5:$5,0))/12,""),0)</f>
        <v>266.66666666666669</v>
      </c>
      <c r="BV48" s="551" cm="1">
        <f t="array" aca="1" ref="BV48" ca="1">IFERROR(IF(AND(НачЦ_ИнвП_Дата&lt;=BV$3,КИнвП_Дата&gt;BV$3),
             INDEX('Кальк-я'!$A$16:$Y$87,MATCH($A48,'Кальк-я'!$A$16:$A$87,0),MATCH("Сумма затрат, т.руб.",'Кальк-я'!$5:$5,0))/12,""),0)</f>
        <v>266.66666666666669</v>
      </c>
      <c r="BW48" s="551" cm="1">
        <f t="array" aca="1" ref="BW48" ca="1">IFERROR(IF(AND(НачЦ_ИнвП_Дата&lt;=BW$3,КИнвП_Дата&gt;BW$3),
             INDEX('Кальк-я'!$A$16:$Y$87,MATCH($A48,'Кальк-я'!$A$16:$A$87,0),MATCH("Сумма затрат, т.руб.",'Кальк-я'!$5:$5,0))/12,""),0)</f>
        <v>266.66666666666669</v>
      </c>
      <c r="BX48" s="551" cm="1">
        <f t="array" aca="1" ref="BX48" ca="1">IFERROR(IF(AND(НачЦ_ИнвП_Дата&lt;=BX$3,КИнвП_Дата&gt;BX$3),
             INDEX('Кальк-я'!$A$16:$Y$87,MATCH($A48,'Кальк-я'!$A$16:$A$87,0),MATCH("Сумма затрат, т.руб.",'Кальк-я'!$5:$5,0))/12,""),0)</f>
        <v>266.66666666666669</v>
      </c>
      <c r="BY48" s="551" cm="1">
        <f t="array" aca="1" ref="BY48" ca="1">IFERROR(IF(AND(НачЦ_ИнвП_Дата&lt;=BY$3,КИнвП_Дата&gt;BY$3),
             INDEX('Кальк-я'!$A$16:$Y$87,MATCH($A48,'Кальк-я'!$A$16:$A$87,0),MATCH("Сумма затрат, т.руб.",'Кальк-я'!$5:$5,0))/12,""),0)</f>
        <v>266.66666666666669</v>
      </c>
      <c r="BZ48" s="551" cm="1">
        <f t="array" aca="1" ref="BZ48" ca="1">IFERROR(IF(AND(НачЦ_ИнвП_Дата&lt;=BZ$3,КИнвП_Дата&gt;BZ$3),
             INDEX('Кальк-я'!$A$16:$Y$87,MATCH($A48,'Кальк-я'!$A$16:$A$87,0),MATCH("Сумма затрат, т.руб.",'Кальк-я'!$5:$5,0))/12,""),0)</f>
        <v>266.66666666666669</v>
      </c>
      <c r="CA48" s="552">
        <f t="shared" ca="1" si="1393"/>
        <v>3199.9999999999995</v>
      </c>
      <c r="CB48" s="551" cm="1">
        <f t="array" aca="1" ref="CB48" ca="1">IFERROR(IF(AND(НачЦ_ИнвП_Дата&lt;=CB$3,КИнвП_Дата&gt;CB$3),
             INDEX('Кальк-я'!$A$16:$Y$87,MATCH($A48,'Кальк-я'!$A$16:$A$87,0),MATCH("Сумма затрат, т.руб.",'Кальк-я'!$5:$5,0))/12,""),0)</f>
        <v>266.66666666666669</v>
      </c>
      <c r="CC48" s="551" cm="1">
        <f t="array" aca="1" ref="CC48" ca="1">IFERROR(IF(AND(НачЦ_ИнвП_Дата&lt;=CC$3,КИнвП_Дата&gt;CC$3),
             INDEX('Кальк-я'!$A$16:$Y$87,MATCH($A48,'Кальк-я'!$A$16:$A$87,0),MATCH("Сумма затрат, т.руб.",'Кальк-я'!$5:$5,0))/12,""),0)</f>
        <v>266.66666666666669</v>
      </c>
      <c r="CD48" s="551" cm="1">
        <f t="array" aca="1" ref="CD48" ca="1">IFERROR(IF(AND(НачЦ_ИнвП_Дата&lt;=CD$3,КИнвП_Дата&gt;CD$3),
             INDEX('Кальк-я'!$A$16:$Y$87,MATCH($A48,'Кальк-я'!$A$16:$A$87,0),MATCH("Сумма затрат, т.руб.",'Кальк-я'!$5:$5,0))/12,""),0)</f>
        <v>266.66666666666669</v>
      </c>
      <c r="CE48" s="551" cm="1">
        <f t="array" aca="1" ref="CE48" ca="1">IFERROR(IF(AND(НачЦ_ИнвП_Дата&lt;=CE$3,КИнвП_Дата&gt;CE$3),
             INDEX('Кальк-я'!$A$16:$Y$87,MATCH($A48,'Кальк-я'!$A$16:$A$87,0),MATCH("Сумма затрат, т.руб.",'Кальк-я'!$5:$5,0))/12,""),0)</f>
        <v>266.66666666666669</v>
      </c>
      <c r="CF48" s="551" cm="1">
        <f t="array" aca="1" ref="CF48" ca="1">IFERROR(IF(AND(НачЦ_ИнвП_Дата&lt;=CF$3,КИнвП_Дата&gt;CF$3),
             INDEX('Кальк-я'!$A$16:$Y$87,MATCH($A48,'Кальк-я'!$A$16:$A$87,0),MATCH("Сумма затрат, т.руб.",'Кальк-я'!$5:$5,0))/12,""),0)</f>
        <v>266.66666666666669</v>
      </c>
      <c r="CG48" s="551" cm="1">
        <f t="array" aca="1" ref="CG48" ca="1">IFERROR(IF(AND(НачЦ_ИнвП_Дата&lt;=CG$3,КИнвП_Дата&gt;CG$3),
             INDEX('Кальк-я'!$A$16:$Y$87,MATCH($A48,'Кальк-я'!$A$16:$A$87,0),MATCH("Сумма затрат, т.руб.",'Кальк-я'!$5:$5,0))/12,""),0)</f>
        <v>266.66666666666669</v>
      </c>
      <c r="CH48" s="551" cm="1">
        <f t="array" aca="1" ref="CH48" ca="1">IFERROR(IF(AND(НачЦ_ИнвП_Дата&lt;=CH$3,КИнвП_Дата&gt;CH$3),
             INDEX('Кальк-я'!$A$16:$Y$87,MATCH($A48,'Кальк-я'!$A$16:$A$87,0),MATCH("Сумма затрат, т.руб.",'Кальк-я'!$5:$5,0))/12,""),0)</f>
        <v>266.66666666666669</v>
      </c>
      <c r="CI48" s="551" cm="1">
        <f t="array" aca="1" ref="CI48" ca="1">IFERROR(IF(AND(НачЦ_ИнвП_Дата&lt;=CI$3,КИнвП_Дата&gt;CI$3),
             INDEX('Кальк-я'!$A$16:$Y$87,MATCH($A48,'Кальк-я'!$A$16:$A$87,0),MATCH("Сумма затрат, т.руб.",'Кальк-я'!$5:$5,0))/12,""),0)</f>
        <v>266.66666666666669</v>
      </c>
      <c r="CJ48" s="551" cm="1">
        <f t="array" aca="1" ref="CJ48" ca="1">IFERROR(IF(AND(НачЦ_ИнвП_Дата&lt;=CJ$3,КИнвП_Дата&gt;CJ$3),
             INDEX('Кальк-я'!$A$16:$Y$87,MATCH($A48,'Кальк-я'!$A$16:$A$87,0),MATCH("Сумма затрат, т.руб.",'Кальк-я'!$5:$5,0))/12,""),0)</f>
        <v>266.66666666666669</v>
      </c>
      <c r="CK48" s="551" cm="1">
        <f t="array" aca="1" ref="CK48" ca="1">IFERROR(IF(AND(НачЦ_ИнвП_Дата&lt;=CK$3,КИнвП_Дата&gt;CK$3),
             INDEX('Кальк-я'!$A$16:$Y$87,MATCH($A48,'Кальк-я'!$A$16:$A$87,0),MATCH("Сумма затрат, т.руб.",'Кальк-я'!$5:$5,0))/12,""),0)</f>
        <v>266.66666666666669</v>
      </c>
      <c r="CL48" s="551" cm="1">
        <f t="array" aca="1" ref="CL48" ca="1">IFERROR(IF(AND(НачЦ_ИнвП_Дата&lt;=CL$3,КИнвП_Дата&gt;CL$3),
             INDEX('Кальк-я'!$A$16:$Y$87,MATCH($A48,'Кальк-я'!$A$16:$A$87,0),MATCH("Сумма затрат, т.руб.",'Кальк-я'!$5:$5,0))/12,""),0)</f>
        <v>266.66666666666669</v>
      </c>
      <c r="CM48" s="551" cm="1">
        <f t="array" aca="1" ref="CM48" ca="1">IFERROR(IF(AND(НачЦ_ИнвП_Дата&lt;=CM$3,КИнвП_Дата&gt;CM$3),
             INDEX('Кальк-я'!$A$16:$Y$87,MATCH($A48,'Кальк-я'!$A$16:$A$87,0),MATCH("Сумма затрат, т.руб.",'Кальк-я'!$5:$5,0))/12,""),0)</f>
        <v>266.66666666666669</v>
      </c>
      <c r="CN48" s="552">
        <f t="shared" ca="1" si="1395"/>
        <v>3199.9999999999995</v>
      </c>
      <c r="CO48" s="551" cm="1">
        <f t="array" aca="1" ref="CO48" ca="1">IFERROR(IF(AND(НачЦ_ИнвП_Дата&lt;=CO$3,КИнвП_Дата&gt;CO$3),
             INDEX('Кальк-я'!$A$16:$Y$87,MATCH($A48,'Кальк-я'!$A$16:$A$87,0),MATCH("Сумма затрат, т.руб.",'Кальк-я'!$5:$5,0))/12,""),0)</f>
        <v>266.66666666666669</v>
      </c>
      <c r="CP48" s="551" cm="1">
        <f t="array" aca="1" ref="CP48" ca="1">IFERROR(IF(AND(НачЦ_ИнвП_Дата&lt;=CP$3,КИнвП_Дата&gt;CP$3),
             INDEX('Кальк-я'!$A$16:$Y$87,MATCH($A48,'Кальк-я'!$A$16:$A$87,0),MATCH("Сумма затрат, т.руб.",'Кальк-я'!$5:$5,0))/12,""),0)</f>
        <v>266.66666666666669</v>
      </c>
      <c r="CQ48" s="551" cm="1">
        <f t="array" aca="1" ref="CQ48" ca="1">IFERROR(IF(AND(НачЦ_ИнвП_Дата&lt;=CQ$3,КИнвП_Дата&gt;CQ$3),
             INDEX('Кальк-я'!$A$16:$Y$87,MATCH($A48,'Кальк-я'!$A$16:$A$87,0),MATCH("Сумма затрат, т.руб.",'Кальк-я'!$5:$5,0))/12,""),0)</f>
        <v>266.66666666666669</v>
      </c>
      <c r="CR48" s="551" cm="1">
        <f t="array" aca="1" ref="CR48" ca="1">IFERROR(IF(AND(НачЦ_ИнвП_Дата&lt;=CR$3,КИнвП_Дата&gt;CR$3),
             INDEX('Кальк-я'!$A$16:$Y$87,MATCH($A48,'Кальк-я'!$A$16:$A$87,0),MATCH("Сумма затрат, т.руб.",'Кальк-я'!$5:$5,0))/12,""),0)</f>
        <v>266.66666666666669</v>
      </c>
      <c r="CS48" s="551" cm="1">
        <f t="array" aca="1" ref="CS48" ca="1">IFERROR(IF(AND(НачЦ_ИнвП_Дата&lt;=CS$3,КИнвП_Дата&gt;CS$3),
             INDEX('Кальк-я'!$A$16:$Y$87,MATCH($A48,'Кальк-я'!$A$16:$A$87,0),MATCH("Сумма затрат, т.руб.",'Кальк-я'!$5:$5,0))/12,""),0)</f>
        <v>266.66666666666669</v>
      </c>
      <c r="CT48" s="551" cm="1">
        <f t="array" aca="1" ref="CT48" ca="1">IFERROR(IF(AND(НачЦ_ИнвП_Дата&lt;=CT$3,КИнвП_Дата&gt;CT$3),
             INDEX('Кальк-я'!$A$16:$Y$87,MATCH($A48,'Кальк-я'!$A$16:$A$87,0),MATCH("Сумма затрат, т.руб.",'Кальк-я'!$5:$5,0))/12,""),0)</f>
        <v>266.66666666666669</v>
      </c>
      <c r="CU48" s="551" cm="1">
        <f t="array" aca="1" ref="CU48" ca="1">IFERROR(IF(AND(НачЦ_ИнвП_Дата&lt;=CU$3,КИнвП_Дата&gt;CU$3),
             INDEX('Кальк-я'!$A$16:$Y$87,MATCH($A48,'Кальк-я'!$A$16:$A$87,0),MATCH("Сумма затрат, т.руб.",'Кальк-я'!$5:$5,0))/12,""),0)</f>
        <v>266.66666666666669</v>
      </c>
      <c r="CV48" s="551" cm="1">
        <f t="array" aca="1" ref="CV48" ca="1">IFERROR(IF(AND(НачЦ_ИнвП_Дата&lt;=CV$3,КИнвП_Дата&gt;CV$3),
             INDEX('Кальк-я'!$A$16:$Y$87,MATCH($A48,'Кальк-я'!$A$16:$A$87,0),MATCH("Сумма затрат, т.руб.",'Кальк-я'!$5:$5,0))/12,""),0)</f>
        <v>266.66666666666669</v>
      </c>
      <c r="CW48" s="551" cm="1">
        <f t="array" aca="1" ref="CW48" ca="1">IFERROR(IF(AND(НачЦ_ИнвП_Дата&lt;=CW$3,КИнвП_Дата&gt;CW$3),
             INDEX('Кальк-я'!$A$16:$Y$87,MATCH($A48,'Кальк-я'!$A$16:$A$87,0),MATCH("Сумма затрат, т.руб.",'Кальк-я'!$5:$5,0))/12,""),0)</f>
        <v>266.66666666666669</v>
      </c>
      <c r="CX48" s="551" cm="1">
        <f t="array" aca="1" ref="CX48" ca="1">IFERROR(IF(AND(НачЦ_ИнвП_Дата&lt;=CX$3,КИнвП_Дата&gt;CX$3),
             INDEX('Кальк-я'!$A$16:$Y$87,MATCH($A48,'Кальк-я'!$A$16:$A$87,0),MATCH("Сумма затрат, т.руб.",'Кальк-я'!$5:$5,0))/12,""),0)</f>
        <v>266.66666666666669</v>
      </c>
      <c r="CY48" s="551" cm="1">
        <f t="array" aca="1" ref="CY48" ca="1">IFERROR(IF(AND(НачЦ_ИнвП_Дата&lt;=CY$3,КИнвП_Дата&gt;CY$3),
             INDEX('Кальк-я'!$A$16:$Y$87,MATCH($A48,'Кальк-я'!$A$16:$A$87,0),MATCH("Сумма затрат, т.руб.",'Кальк-я'!$5:$5,0))/12,""),0)</f>
        <v>266.66666666666669</v>
      </c>
      <c r="CZ48" s="551" cm="1">
        <f t="array" aca="1" ref="CZ48" ca="1">IFERROR(IF(AND(НачЦ_ИнвП_Дата&lt;=CZ$3,КИнвП_Дата&gt;CZ$3),
             INDEX('Кальк-я'!$A$16:$Y$87,MATCH($A48,'Кальк-я'!$A$16:$A$87,0),MATCH("Сумма затрат, т.руб.",'Кальк-я'!$5:$5,0))/12,""),0)</f>
        <v>266.66666666666669</v>
      </c>
      <c r="DA48" s="552">
        <f t="shared" ca="1" si="1397"/>
        <v>3199.9999999999995</v>
      </c>
      <c r="DB48" s="551" cm="1">
        <f t="array" aca="1" ref="DB48" ca="1">IFERROR(IF(AND(НачЦ_ИнвП_Дата&lt;=DB$3,КИнвП_Дата&gt;DB$3),
             INDEX('Кальк-я'!$A$16:$Y$87,MATCH($A48,'Кальк-я'!$A$16:$A$87,0),MATCH("Сумма затрат, т.руб.",'Кальк-я'!$5:$5,0))/12,""),0)</f>
        <v>266.66666666666669</v>
      </c>
      <c r="DC48" s="551" cm="1">
        <f t="array" aca="1" ref="DC48" ca="1">IFERROR(IF(AND(НачЦ_ИнвП_Дата&lt;=DC$3,КИнвП_Дата&gt;DC$3),
             INDEX('Кальк-я'!$A$16:$Y$87,MATCH($A48,'Кальк-я'!$A$16:$A$87,0),MATCH("Сумма затрат, т.руб.",'Кальк-я'!$5:$5,0))/12,""),0)</f>
        <v>266.66666666666669</v>
      </c>
      <c r="DD48" s="551" cm="1">
        <f t="array" aca="1" ref="DD48" ca="1">IFERROR(IF(AND(НачЦ_ИнвП_Дата&lt;=DD$3,КИнвП_Дата&gt;DD$3),
             INDEX('Кальк-я'!$A$16:$Y$87,MATCH($A48,'Кальк-я'!$A$16:$A$87,0),MATCH("Сумма затрат, т.руб.",'Кальк-я'!$5:$5,0))/12,""),0)</f>
        <v>266.66666666666669</v>
      </c>
      <c r="DE48" s="551" cm="1">
        <f t="array" aca="1" ref="DE48" ca="1">IFERROR(IF(AND(НачЦ_ИнвП_Дата&lt;=DE$3,КИнвП_Дата&gt;DE$3),
             INDEX('Кальк-я'!$A$16:$Y$87,MATCH($A48,'Кальк-я'!$A$16:$A$87,0),MATCH("Сумма затрат, т.руб.",'Кальк-я'!$5:$5,0))/12,""),0)</f>
        <v>266.66666666666669</v>
      </c>
      <c r="DF48" s="551" cm="1">
        <f t="array" aca="1" ref="DF48" ca="1">IFERROR(IF(AND(НачЦ_ИнвП_Дата&lt;=DF$3,КИнвП_Дата&gt;DF$3),
             INDEX('Кальк-я'!$A$16:$Y$87,MATCH($A48,'Кальк-я'!$A$16:$A$87,0),MATCH("Сумма затрат, т.руб.",'Кальк-я'!$5:$5,0))/12,""),0)</f>
        <v>266.66666666666669</v>
      </c>
      <c r="DG48" s="551" cm="1">
        <f t="array" aca="1" ref="DG48" ca="1">IFERROR(IF(AND(НачЦ_ИнвП_Дата&lt;=DG$3,КИнвП_Дата&gt;DG$3),
             INDEX('Кальк-я'!$A$16:$Y$87,MATCH($A48,'Кальк-я'!$A$16:$A$87,0),MATCH("Сумма затрат, т.руб.",'Кальк-я'!$5:$5,0))/12,""),0)</f>
        <v>266.66666666666669</v>
      </c>
      <c r="DH48" s="551" cm="1">
        <f t="array" aca="1" ref="DH48" ca="1">IFERROR(IF(AND(НачЦ_ИнвП_Дата&lt;=DH$3,КИнвП_Дата&gt;DH$3),
             INDEX('Кальк-я'!$A$16:$Y$87,MATCH($A48,'Кальк-я'!$A$16:$A$87,0),MATCH("Сумма затрат, т.руб.",'Кальк-я'!$5:$5,0))/12,""),0)</f>
        <v>266.66666666666669</v>
      </c>
      <c r="DI48" s="551" cm="1">
        <f t="array" aca="1" ref="DI48" ca="1">IFERROR(IF(AND(НачЦ_ИнвП_Дата&lt;=DI$3,КИнвП_Дата&gt;DI$3),
             INDEX('Кальк-я'!$A$16:$Y$87,MATCH($A48,'Кальк-я'!$A$16:$A$87,0),MATCH("Сумма затрат, т.руб.",'Кальк-я'!$5:$5,0))/12,""),0)</f>
        <v>266.66666666666669</v>
      </c>
      <c r="DJ48" s="551" cm="1">
        <f t="array" aca="1" ref="DJ48" ca="1">IFERROR(IF(AND(НачЦ_ИнвП_Дата&lt;=DJ$3,КИнвП_Дата&gt;DJ$3),
             INDEX('Кальк-я'!$A$16:$Y$87,MATCH($A48,'Кальк-я'!$A$16:$A$87,0),MATCH("Сумма затрат, т.руб.",'Кальк-я'!$5:$5,0))/12,""),0)</f>
        <v>266.66666666666669</v>
      </c>
      <c r="DK48" s="551" cm="1">
        <f t="array" aca="1" ref="DK48" ca="1">IFERROR(IF(AND(НачЦ_ИнвП_Дата&lt;=DK$3,КИнвП_Дата&gt;DK$3),
             INDEX('Кальк-я'!$A$16:$Y$87,MATCH($A48,'Кальк-я'!$A$16:$A$87,0),MATCH("Сумма затрат, т.руб.",'Кальк-я'!$5:$5,0))/12,""),0)</f>
        <v>266.66666666666669</v>
      </c>
      <c r="DL48" s="551" cm="1">
        <f t="array" aca="1" ref="DL48" ca="1">IFERROR(IF(AND(НачЦ_ИнвП_Дата&lt;=DL$3,КИнвП_Дата&gt;DL$3),
             INDEX('Кальк-я'!$A$16:$Y$87,MATCH($A48,'Кальк-я'!$A$16:$A$87,0),MATCH("Сумма затрат, т.руб.",'Кальк-я'!$5:$5,0))/12,""),0)</f>
        <v>266.66666666666669</v>
      </c>
      <c r="DM48" s="551" cm="1">
        <f t="array" aca="1" ref="DM48" ca="1">IFERROR(IF(AND(НачЦ_ИнвП_Дата&lt;=DM$3,КИнвП_Дата&gt;DM$3),
             INDEX('Кальк-я'!$A$16:$Y$87,MATCH($A48,'Кальк-я'!$A$16:$A$87,0),MATCH("Сумма затрат, т.руб.",'Кальк-я'!$5:$5,0))/12,""),0)</f>
        <v>266.66666666666669</v>
      </c>
      <c r="DN48" s="552">
        <f t="shared" ca="1" si="1399"/>
        <v>3199.9999999999995</v>
      </c>
      <c r="DO48" s="551" cm="1">
        <f t="array" aca="1" ref="DO48" ca="1">IFERROR(IF(AND(НачЦ_ИнвП_Дата&lt;=DO$3,КИнвП_Дата&gt;DO$3),
             INDEX('Кальк-я'!$A$16:$Y$87,MATCH($A48,'Кальк-я'!$A$16:$A$87,0),MATCH("Сумма затрат, т.руб.",'Кальк-я'!$5:$5,0))/12,""),0)</f>
        <v>266.66666666666669</v>
      </c>
      <c r="DP48" s="551" cm="1">
        <f t="array" aca="1" ref="DP48" ca="1">IFERROR(IF(AND(НачЦ_ИнвП_Дата&lt;=DP$3,КИнвП_Дата&gt;DP$3),
             INDEX('Кальк-я'!$A$16:$Y$87,MATCH($A48,'Кальк-я'!$A$16:$A$87,0),MATCH("Сумма затрат, т.руб.",'Кальк-я'!$5:$5,0))/12,""),0)</f>
        <v>266.66666666666669</v>
      </c>
      <c r="DQ48" s="551" cm="1">
        <f t="array" aca="1" ref="DQ48" ca="1">IFERROR(IF(AND(НачЦ_ИнвП_Дата&lt;=DQ$3,КИнвП_Дата&gt;DQ$3),
             INDEX('Кальк-я'!$A$16:$Y$87,MATCH($A48,'Кальк-я'!$A$16:$A$87,0),MATCH("Сумма затрат, т.руб.",'Кальк-я'!$5:$5,0))/12,""),0)</f>
        <v>266.66666666666669</v>
      </c>
      <c r="DR48" s="551" cm="1">
        <f t="array" aca="1" ref="DR48" ca="1">IFERROR(IF(AND(НачЦ_ИнвП_Дата&lt;=DR$3,КИнвП_Дата&gt;DR$3),
             INDEX('Кальк-я'!$A$16:$Y$87,MATCH($A48,'Кальк-я'!$A$16:$A$87,0),MATCH("Сумма затрат, т.руб.",'Кальк-я'!$5:$5,0))/12,""),0)</f>
        <v>266.66666666666669</v>
      </c>
      <c r="DS48" s="551" cm="1">
        <f t="array" aca="1" ref="DS48" ca="1">IFERROR(IF(AND(НачЦ_ИнвП_Дата&lt;=DS$3,КИнвП_Дата&gt;DS$3),
             INDEX('Кальк-я'!$A$16:$Y$87,MATCH($A48,'Кальк-я'!$A$16:$A$87,0),MATCH("Сумма затрат, т.руб.",'Кальк-я'!$5:$5,0))/12,""),0)</f>
        <v>266.66666666666669</v>
      </c>
      <c r="DT48" s="551" cm="1">
        <f t="array" aca="1" ref="DT48" ca="1">IFERROR(IF(AND(НачЦ_ИнвП_Дата&lt;=DT$3,КИнвП_Дата&gt;DT$3),
             INDEX('Кальк-я'!$A$16:$Y$87,MATCH($A48,'Кальк-я'!$A$16:$A$87,0),MATCH("Сумма затрат, т.руб.",'Кальк-я'!$5:$5,0))/12,""),0)</f>
        <v>266.66666666666669</v>
      </c>
      <c r="DU48" s="551" cm="1">
        <f t="array" aca="1" ref="DU48" ca="1">IFERROR(IF(AND(НачЦ_ИнвП_Дата&lt;=DU$3,КИнвП_Дата&gt;DU$3),
             INDEX('Кальк-я'!$A$16:$Y$87,MATCH($A48,'Кальк-я'!$A$16:$A$87,0),MATCH("Сумма затрат, т.руб.",'Кальк-я'!$5:$5,0))/12,""),0)</f>
        <v>266.66666666666669</v>
      </c>
      <c r="DV48" s="551" cm="1">
        <f t="array" aca="1" ref="DV48" ca="1">IFERROR(IF(AND(НачЦ_ИнвП_Дата&lt;=DV$3,КИнвП_Дата&gt;DV$3),
             INDEX('Кальк-я'!$A$16:$Y$87,MATCH($A48,'Кальк-я'!$A$16:$A$87,0),MATCH("Сумма затрат, т.руб.",'Кальк-я'!$5:$5,0))/12,""),0)</f>
        <v>266.66666666666669</v>
      </c>
      <c r="DW48" s="551" cm="1">
        <f t="array" aca="1" ref="DW48" ca="1">IFERROR(IF(AND(НачЦ_ИнвП_Дата&lt;=DW$3,КИнвП_Дата&gt;DW$3),
             INDEX('Кальк-я'!$A$16:$Y$87,MATCH($A48,'Кальк-я'!$A$16:$A$87,0),MATCH("Сумма затрат, т.руб.",'Кальк-я'!$5:$5,0))/12,""),0)</f>
        <v>266.66666666666669</v>
      </c>
      <c r="DX48" s="551" cm="1">
        <f t="array" aca="1" ref="DX48" ca="1">IFERROR(IF(AND(НачЦ_ИнвП_Дата&lt;=DX$3,КИнвП_Дата&gt;DX$3),
             INDEX('Кальк-я'!$A$16:$Y$87,MATCH($A48,'Кальк-я'!$A$16:$A$87,0),MATCH("Сумма затрат, т.руб.",'Кальк-я'!$5:$5,0))/12,""),0)</f>
        <v>266.66666666666669</v>
      </c>
      <c r="DY48" s="551" cm="1">
        <f t="array" aca="1" ref="DY48" ca="1">IFERROR(IF(AND(НачЦ_ИнвП_Дата&lt;=DY$3,КИнвП_Дата&gt;DY$3),
             INDEX('Кальк-я'!$A$16:$Y$87,MATCH($A48,'Кальк-я'!$A$16:$A$87,0),MATCH("Сумма затрат, т.руб.",'Кальк-я'!$5:$5,0))/12,""),0)</f>
        <v>266.66666666666669</v>
      </c>
      <c r="DZ48" s="551" cm="1">
        <f t="array" aca="1" ref="DZ48" ca="1">IFERROR(IF(AND(НачЦ_ИнвП_Дата&lt;=DZ$3,КИнвП_Дата&gt;DZ$3),
             INDEX('Кальк-я'!$A$16:$Y$87,MATCH($A48,'Кальк-я'!$A$16:$A$87,0),MATCH("Сумма затрат, т.руб.",'Кальк-я'!$5:$5,0))/12,""),0)</f>
        <v>266.66666666666669</v>
      </c>
      <c r="EA48" s="552">
        <f t="shared" ca="1" si="1401"/>
        <v>3199.9999999999995</v>
      </c>
      <c r="EB48" s="551" cm="1">
        <f t="array" aca="1" ref="EB48" ca="1">IFERROR(IF(AND(НачЦ_ИнвП_Дата&lt;=EB$3,КИнвП_Дата&gt;EB$3),
             INDEX('Кальк-я'!$A$16:$Y$87,MATCH($A48,'Кальк-я'!$A$16:$A$87,0),MATCH("Сумма затрат, т.руб.",'Кальк-я'!$5:$5,0))/12,""),0)</f>
        <v>266.66666666666669</v>
      </c>
      <c r="EC48" s="551" cm="1">
        <f t="array" aca="1" ref="EC48" ca="1">IFERROR(IF(AND(НачЦ_ИнвП_Дата&lt;=EC$3,КИнвП_Дата&gt;EC$3),
             INDEX('Кальк-я'!$A$16:$Y$87,MATCH($A48,'Кальк-я'!$A$16:$A$87,0),MATCH("Сумма затрат, т.руб.",'Кальк-я'!$5:$5,0))/12,""),0)</f>
        <v>266.66666666666669</v>
      </c>
      <c r="ED48" s="551" cm="1">
        <f t="array" aca="1" ref="ED48" ca="1">IFERROR(IF(AND(НачЦ_ИнвП_Дата&lt;=ED$3,КИнвП_Дата&gt;ED$3),
             INDEX('Кальк-я'!$A$16:$Y$87,MATCH($A48,'Кальк-я'!$A$16:$A$87,0),MATCH("Сумма затрат, т.руб.",'Кальк-я'!$5:$5,0))/12,""),0)</f>
        <v>266.66666666666669</v>
      </c>
      <c r="EE48" s="551" cm="1">
        <f t="array" aca="1" ref="EE48" ca="1">IFERROR(IF(AND(НачЦ_ИнвП_Дата&lt;=EE$3,КИнвП_Дата&gt;EE$3),
             INDEX('Кальк-я'!$A$16:$Y$87,MATCH($A48,'Кальк-я'!$A$16:$A$87,0),MATCH("Сумма затрат, т.руб.",'Кальк-я'!$5:$5,0))/12,""),0)</f>
        <v>266.66666666666669</v>
      </c>
      <c r="EF48" s="551" cm="1">
        <f t="array" aca="1" ref="EF48" ca="1">IFERROR(IF(AND(НачЦ_ИнвП_Дата&lt;=EF$3,КИнвП_Дата&gt;EF$3),
             INDEX('Кальк-я'!$A$16:$Y$87,MATCH($A48,'Кальк-я'!$A$16:$A$87,0),MATCH("Сумма затрат, т.руб.",'Кальк-я'!$5:$5,0))/12,""),0)</f>
        <v>266.66666666666669</v>
      </c>
      <c r="EG48" s="551" cm="1">
        <f t="array" aca="1" ref="EG48" ca="1">IFERROR(IF(AND(НачЦ_ИнвП_Дата&lt;=EG$3,КИнвП_Дата&gt;EG$3),
             INDEX('Кальк-я'!$A$16:$Y$87,MATCH($A48,'Кальк-я'!$A$16:$A$87,0),MATCH("Сумма затрат, т.руб.",'Кальк-я'!$5:$5,0))/12,""),0)</f>
        <v>266.66666666666669</v>
      </c>
      <c r="EH48" s="551" cm="1">
        <f t="array" aca="1" ref="EH48" ca="1">IFERROR(IF(AND(НачЦ_ИнвП_Дата&lt;=EH$3,КИнвП_Дата&gt;EH$3),
             INDEX('Кальк-я'!$A$16:$Y$87,MATCH($A48,'Кальк-я'!$A$16:$A$87,0),MATCH("Сумма затрат, т.руб.",'Кальк-я'!$5:$5,0))/12,""),0)</f>
        <v>266.66666666666669</v>
      </c>
      <c r="EI48" s="551" cm="1">
        <f t="array" aca="1" ref="EI48" ca="1">IFERROR(IF(AND(НачЦ_ИнвП_Дата&lt;=EI$3,КИнвП_Дата&gt;EI$3),
             INDEX('Кальк-я'!$A$16:$Y$87,MATCH($A48,'Кальк-я'!$A$16:$A$87,0),MATCH("Сумма затрат, т.руб.",'Кальк-я'!$5:$5,0))/12,""),0)</f>
        <v>266.66666666666669</v>
      </c>
      <c r="EJ48" s="551" cm="1">
        <f t="array" aca="1" ref="EJ48" ca="1">IFERROR(IF(AND(НачЦ_ИнвП_Дата&lt;=EJ$3,КИнвП_Дата&gt;EJ$3),
             INDEX('Кальк-я'!$A$16:$Y$87,MATCH($A48,'Кальк-я'!$A$16:$A$87,0),MATCH("Сумма затрат, т.руб.",'Кальк-я'!$5:$5,0))/12,""),0)</f>
        <v>266.66666666666669</v>
      </c>
      <c r="EK48" s="551" cm="1">
        <f t="array" aca="1" ref="EK48" ca="1">IFERROR(IF(AND(НачЦ_ИнвП_Дата&lt;=EK$3,КИнвП_Дата&gt;EK$3),
             INDEX('Кальк-я'!$A$16:$Y$87,MATCH($A48,'Кальк-я'!$A$16:$A$87,0),MATCH("Сумма затрат, т.руб.",'Кальк-я'!$5:$5,0))/12,""),0)</f>
        <v>266.66666666666669</v>
      </c>
      <c r="EL48" s="551" cm="1">
        <f t="array" aca="1" ref="EL48" ca="1">IFERROR(IF(AND(НачЦ_ИнвП_Дата&lt;=EL$3,КИнвП_Дата&gt;EL$3),
             INDEX('Кальк-я'!$A$16:$Y$87,MATCH($A48,'Кальк-я'!$A$16:$A$87,0),MATCH("Сумма затрат, т.руб.",'Кальк-я'!$5:$5,0))/12,""),0)</f>
        <v>266.66666666666669</v>
      </c>
      <c r="EM48" s="551" cm="1">
        <f t="array" aca="1" ref="EM48" ca="1">IFERROR(IF(AND(НачЦ_ИнвП_Дата&lt;=EM$3,КИнвП_Дата&gt;EM$3),
             INDEX('Кальк-я'!$A$16:$Y$87,MATCH($A48,'Кальк-я'!$A$16:$A$87,0),MATCH("Сумма затрат, т.руб.",'Кальк-я'!$5:$5,0))/12,""),0)</f>
        <v>266.66666666666669</v>
      </c>
      <c r="EN48" s="552">
        <f t="shared" ca="1" si="1403"/>
        <v>3199.9999999999995</v>
      </c>
      <c r="EO48" s="551" cm="1">
        <f t="array" aca="1" ref="EO48" ca="1">IFERROR(IF(AND(НачЦ_ИнвП_Дата&lt;=EO$3,КИнвП_Дата&gt;EO$3),
             INDEX('Кальк-я'!$A$16:$Y$87,MATCH($A48,'Кальк-я'!$A$16:$A$87,0),MATCH("Сумма затрат, т.руб.",'Кальк-я'!$5:$5,0))/12,""),0)</f>
        <v>266.66666666666669</v>
      </c>
      <c r="EP48" s="551" cm="1">
        <f t="array" aca="1" ref="EP48" ca="1">IFERROR(IF(AND(НачЦ_ИнвП_Дата&lt;=EP$3,КИнвП_Дата&gt;EP$3),
             INDEX('Кальк-я'!$A$16:$Y$87,MATCH($A48,'Кальк-я'!$A$16:$A$87,0),MATCH("Сумма затрат, т.руб.",'Кальк-я'!$5:$5,0))/12,""),0)</f>
        <v>266.66666666666669</v>
      </c>
      <c r="EQ48" s="551" cm="1">
        <f t="array" aca="1" ref="EQ48" ca="1">IFERROR(IF(AND(НачЦ_ИнвП_Дата&lt;=EQ$3,КИнвП_Дата&gt;EQ$3),
             INDEX('Кальк-я'!$A$16:$Y$87,MATCH($A48,'Кальк-я'!$A$16:$A$87,0),MATCH("Сумма затрат, т.руб.",'Кальк-я'!$5:$5,0))/12,""),0)</f>
        <v>266.66666666666669</v>
      </c>
      <c r="ER48" s="551" cm="1">
        <f t="array" aca="1" ref="ER48" ca="1">IFERROR(IF(AND(НачЦ_ИнвП_Дата&lt;=ER$3,КИнвП_Дата&gt;ER$3),
             INDEX('Кальк-я'!$A$16:$Y$87,MATCH($A48,'Кальк-я'!$A$16:$A$87,0),MATCH("Сумма затрат, т.руб.",'Кальк-я'!$5:$5,0))/12,""),0)</f>
        <v>266.66666666666669</v>
      </c>
      <c r="ES48" s="551" cm="1">
        <f t="array" aca="1" ref="ES48" ca="1">IFERROR(IF(AND(НачЦ_ИнвП_Дата&lt;=ES$3,КИнвП_Дата&gt;ES$3),
             INDEX('Кальк-я'!$A$16:$Y$87,MATCH($A48,'Кальк-я'!$A$16:$A$87,0),MATCH("Сумма затрат, т.руб.",'Кальк-я'!$5:$5,0))/12,""),0)</f>
        <v>266.66666666666669</v>
      </c>
      <c r="ET48" s="551" cm="1">
        <f t="array" aca="1" ref="ET48" ca="1">IFERROR(IF(AND(НачЦ_ИнвП_Дата&lt;=ET$3,КИнвП_Дата&gt;ET$3),
             INDEX('Кальк-я'!$A$16:$Y$87,MATCH($A48,'Кальк-я'!$A$16:$A$87,0),MATCH("Сумма затрат, т.руб.",'Кальк-я'!$5:$5,0))/12,""),0)</f>
        <v>266.66666666666669</v>
      </c>
      <c r="EU48" s="551" cm="1">
        <f t="array" aca="1" ref="EU48" ca="1">IFERROR(IF(AND(НачЦ_ИнвП_Дата&lt;=EU$3,КИнвП_Дата&gt;EU$3),
             INDEX('Кальк-я'!$A$16:$Y$87,MATCH($A48,'Кальк-я'!$A$16:$A$87,0),MATCH("Сумма затрат, т.руб.",'Кальк-я'!$5:$5,0))/12,""),0)</f>
        <v>266.66666666666669</v>
      </c>
      <c r="EV48" s="551" cm="1">
        <f t="array" aca="1" ref="EV48" ca="1">IFERROR(IF(AND(НачЦ_ИнвП_Дата&lt;=EV$3,КИнвП_Дата&gt;EV$3),
             INDEX('Кальк-я'!$A$16:$Y$87,MATCH($A48,'Кальк-я'!$A$16:$A$87,0),MATCH("Сумма затрат, т.руб.",'Кальк-я'!$5:$5,0))/12,""),0)</f>
        <v>266.66666666666669</v>
      </c>
      <c r="EW48" s="551" cm="1">
        <f t="array" aca="1" ref="EW48" ca="1">IFERROR(IF(AND(НачЦ_ИнвП_Дата&lt;=EW$3,КИнвП_Дата&gt;EW$3),
             INDEX('Кальк-я'!$A$16:$Y$87,MATCH($A48,'Кальк-я'!$A$16:$A$87,0),MATCH("Сумма затрат, т.руб.",'Кальк-я'!$5:$5,0))/12,""),0)</f>
        <v>266.66666666666669</v>
      </c>
      <c r="EX48" s="551" cm="1">
        <f t="array" aca="1" ref="EX48" ca="1">IFERROR(IF(AND(НачЦ_ИнвП_Дата&lt;=EX$3,КИнвП_Дата&gt;EX$3),
             INDEX('Кальк-я'!$A$16:$Y$87,MATCH($A48,'Кальк-я'!$A$16:$A$87,0),MATCH("Сумма затрат, т.руб.",'Кальк-я'!$5:$5,0))/12,""),0)</f>
        <v>266.66666666666669</v>
      </c>
      <c r="EY48" s="551" cm="1">
        <f t="array" aca="1" ref="EY48" ca="1">IFERROR(IF(AND(НачЦ_ИнвП_Дата&lt;=EY$3,КИнвП_Дата&gt;EY$3),
             INDEX('Кальк-я'!$A$16:$Y$87,MATCH($A48,'Кальк-я'!$A$16:$A$87,0),MATCH("Сумма затрат, т.руб.",'Кальк-я'!$5:$5,0))/12,""),0)</f>
        <v>266.66666666666669</v>
      </c>
      <c r="EZ48" s="551" cm="1">
        <f t="array" aca="1" ref="EZ48" ca="1">IFERROR(IF(AND(НачЦ_ИнвП_Дата&lt;=EZ$3,КИнвП_Дата&gt;EZ$3),
             INDEX('Кальк-я'!$A$16:$Y$87,MATCH($A48,'Кальк-я'!$A$16:$A$87,0),MATCH("Сумма затрат, т.руб.",'Кальк-я'!$5:$5,0))/12,""),0)</f>
        <v>266.66666666666669</v>
      </c>
      <c r="FA48" s="552">
        <f t="shared" ca="1" si="1405"/>
        <v>3199.9999999999995</v>
      </c>
      <c r="FB48" s="551" cm="1">
        <f t="array" aca="1" ref="FB48" ca="1">IFERROR(IF(AND(НачЦ_ИнвП_Дата&lt;=FB$3,КИнвП_Дата&gt;FB$3),
             INDEX('Кальк-я'!$A$16:$Y$87,MATCH($A48,'Кальк-я'!$A$16:$A$87,0),MATCH("Сумма затрат, т.руб.",'Кальк-я'!$5:$5,0))/12,""),0)</f>
        <v>266.66666666666669</v>
      </c>
      <c r="FC48" s="551" cm="1">
        <f t="array" aca="1" ref="FC48" ca="1">IFERROR(IF(AND(НачЦ_ИнвП_Дата&lt;=FC$3,КИнвП_Дата&gt;FC$3),
             INDEX('Кальк-я'!$A$16:$Y$87,MATCH($A48,'Кальк-я'!$A$16:$A$87,0),MATCH("Сумма затрат, т.руб.",'Кальк-я'!$5:$5,0))/12,""),0)</f>
        <v>266.66666666666669</v>
      </c>
      <c r="FD48" s="551" cm="1">
        <f t="array" aca="1" ref="FD48" ca="1">IFERROR(IF(AND(НачЦ_ИнвП_Дата&lt;=FD$3,КИнвП_Дата&gt;FD$3),
             INDEX('Кальк-я'!$A$16:$Y$87,MATCH($A48,'Кальк-я'!$A$16:$A$87,0),MATCH("Сумма затрат, т.руб.",'Кальк-я'!$5:$5,0))/12,""),0)</f>
        <v>266.66666666666669</v>
      </c>
      <c r="FE48" s="551" cm="1">
        <f t="array" aca="1" ref="FE48" ca="1">IFERROR(IF(AND(НачЦ_ИнвП_Дата&lt;=FE$3,КИнвП_Дата&gt;FE$3),
             INDEX('Кальк-я'!$A$16:$Y$87,MATCH($A48,'Кальк-я'!$A$16:$A$87,0),MATCH("Сумма затрат, т.руб.",'Кальк-я'!$5:$5,0))/12,""),0)</f>
        <v>266.66666666666669</v>
      </c>
      <c r="FF48" s="551" cm="1">
        <f t="array" aca="1" ref="FF48" ca="1">IFERROR(IF(AND(НачЦ_ИнвП_Дата&lt;=FF$3,КИнвП_Дата&gt;FF$3),
             INDEX('Кальк-я'!$A$16:$Y$87,MATCH($A48,'Кальк-я'!$A$16:$A$87,0),MATCH("Сумма затрат, т.руб.",'Кальк-я'!$5:$5,0))/12,""),0)</f>
        <v>266.66666666666669</v>
      </c>
      <c r="FG48" s="551" cm="1">
        <f t="array" aca="1" ref="FG48" ca="1">IFERROR(IF(AND(НачЦ_ИнвП_Дата&lt;=FG$3,КИнвП_Дата&gt;FG$3),
             INDEX('Кальк-я'!$A$16:$Y$87,MATCH($A48,'Кальк-я'!$A$16:$A$87,0),MATCH("Сумма затрат, т.руб.",'Кальк-я'!$5:$5,0))/12,""),0)</f>
        <v>266.66666666666669</v>
      </c>
      <c r="FH48" s="551" cm="1">
        <f t="array" aca="1" ref="FH48" ca="1">IFERROR(IF(AND(НачЦ_ИнвП_Дата&lt;=FH$3,КИнвП_Дата&gt;FH$3),
             INDEX('Кальк-я'!$A$16:$Y$87,MATCH($A48,'Кальк-я'!$A$16:$A$87,0),MATCH("Сумма затрат, т.руб.",'Кальк-я'!$5:$5,0))/12,""),0)</f>
        <v>266.66666666666669</v>
      </c>
      <c r="FI48" s="551" cm="1">
        <f t="array" aca="1" ref="FI48" ca="1">IFERROR(IF(AND(НачЦ_ИнвП_Дата&lt;=FI$3,КИнвП_Дата&gt;FI$3),
             INDEX('Кальк-я'!$A$16:$Y$87,MATCH($A48,'Кальк-я'!$A$16:$A$87,0),MATCH("Сумма затрат, т.руб.",'Кальк-я'!$5:$5,0))/12,""),0)</f>
        <v>266.66666666666669</v>
      </c>
      <c r="FJ48" s="551" cm="1">
        <f t="array" aca="1" ref="FJ48" ca="1">IFERROR(IF(AND(НачЦ_ИнвП_Дата&lt;=FJ$3,КИнвП_Дата&gt;FJ$3),
             INDEX('Кальк-я'!$A$16:$Y$87,MATCH($A48,'Кальк-я'!$A$16:$A$87,0),MATCH("Сумма затрат, т.руб.",'Кальк-я'!$5:$5,0))/12,""),0)</f>
        <v>266.66666666666669</v>
      </c>
      <c r="FK48" s="551" cm="1">
        <f t="array" aca="1" ref="FK48" ca="1">IFERROR(IF(AND(НачЦ_ИнвП_Дата&lt;=FK$3,КИнвП_Дата&gt;FK$3),
             INDEX('Кальк-я'!$A$16:$Y$87,MATCH($A48,'Кальк-я'!$A$16:$A$87,0),MATCH("Сумма затрат, т.руб.",'Кальк-я'!$5:$5,0))/12,""),0)</f>
        <v>266.66666666666669</v>
      </c>
      <c r="FL48" s="551" cm="1">
        <f t="array" aca="1" ref="FL48" ca="1">IFERROR(IF(AND(НачЦ_ИнвП_Дата&lt;=FL$3,КИнвП_Дата&gt;FL$3),
             INDEX('Кальк-я'!$A$16:$Y$87,MATCH($A48,'Кальк-я'!$A$16:$A$87,0),MATCH("Сумма затрат, т.руб.",'Кальк-я'!$5:$5,0))/12,""),0)</f>
        <v>266.66666666666669</v>
      </c>
      <c r="FM48" s="551" cm="1">
        <f t="array" aca="1" ref="FM48" ca="1">IFERROR(IF(AND(НачЦ_ИнвП_Дата&lt;=FM$3,КИнвП_Дата&gt;FM$3),
             INDEX('Кальк-я'!$A$16:$Y$87,MATCH($A48,'Кальк-я'!$A$16:$A$87,0),MATCH("Сумма затрат, т.руб.",'Кальк-я'!$5:$5,0))/12,""),0)</f>
        <v>266.66666666666669</v>
      </c>
      <c r="FN48" s="552">
        <f t="shared" ca="1" si="1407"/>
        <v>3199.9999999999995</v>
      </c>
      <c r="FO48" s="551" cm="1">
        <f t="array" aca="1" ref="FO48" ca="1">IFERROR(IF(AND(НачЦ_ИнвП_Дата&lt;=FO$3,КИнвП_Дата&gt;FO$3),
             INDEX('Кальк-я'!$A$16:$Y$87,MATCH($A48,'Кальк-я'!$A$16:$A$87,0),MATCH("Сумма затрат, т.руб.",'Кальк-я'!$5:$5,0))/12,""),0)</f>
        <v>266.66666666666669</v>
      </c>
      <c r="FP48" s="551" cm="1">
        <f t="array" aca="1" ref="FP48" ca="1">IFERROR(IF(AND(НачЦ_ИнвП_Дата&lt;=FP$3,КИнвП_Дата&gt;FP$3),
             INDEX('Кальк-я'!$A$16:$Y$87,MATCH($A48,'Кальк-я'!$A$16:$A$87,0),MATCH("Сумма затрат, т.руб.",'Кальк-я'!$5:$5,0))/12,""),0)</f>
        <v>266.66666666666669</v>
      </c>
      <c r="FQ48" s="551" cm="1">
        <f t="array" aca="1" ref="FQ48" ca="1">IFERROR(IF(AND(НачЦ_ИнвП_Дата&lt;=FQ$3,КИнвП_Дата&gt;FQ$3),
             INDEX('Кальк-я'!$A$16:$Y$87,MATCH($A48,'Кальк-я'!$A$16:$A$87,0),MATCH("Сумма затрат, т.руб.",'Кальк-я'!$5:$5,0))/12,""),0)</f>
        <v>266.66666666666669</v>
      </c>
      <c r="FR48" s="551" cm="1">
        <f t="array" aca="1" ref="FR48" ca="1">IFERROR(IF(AND(НачЦ_ИнвП_Дата&lt;=FR$3,КИнвП_Дата&gt;FR$3),
             INDEX('Кальк-я'!$A$16:$Y$87,MATCH($A48,'Кальк-я'!$A$16:$A$87,0),MATCH("Сумма затрат, т.руб.",'Кальк-я'!$5:$5,0))/12,""),0)</f>
        <v>266.66666666666669</v>
      </c>
      <c r="FS48" s="551" cm="1">
        <f t="array" aca="1" ref="FS48" ca="1">IFERROR(IF(AND(НачЦ_ИнвП_Дата&lt;=FS$3,КИнвП_Дата&gt;FS$3),
             INDEX('Кальк-я'!$A$16:$Y$87,MATCH($A48,'Кальк-я'!$A$16:$A$87,0),MATCH("Сумма затрат, т.руб.",'Кальк-я'!$5:$5,0))/12,""),0)</f>
        <v>266.66666666666669</v>
      </c>
      <c r="FT48" s="551" cm="1">
        <f t="array" aca="1" ref="FT48" ca="1">IFERROR(IF(AND(НачЦ_ИнвП_Дата&lt;=FT$3,КИнвП_Дата&gt;FT$3),
             INDEX('Кальк-я'!$A$16:$Y$87,MATCH($A48,'Кальк-я'!$A$16:$A$87,0),MATCH("Сумма затрат, т.руб.",'Кальк-я'!$5:$5,0))/12,""),0)</f>
        <v>266.66666666666669</v>
      </c>
      <c r="FU48" s="551" cm="1">
        <f t="array" aca="1" ref="FU48" ca="1">IFERROR(IF(AND(НачЦ_ИнвП_Дата&lt;=FU$3,КИнвП_Дата&gt;FU$3),
             INDEX('Кальк-я'!$A$16:$Y$87,MATCH($A48,'Кальк-я'!$A$16:$A$87,0),MATCH("Сумма затрат, т.руб.",'Кальк-я'!$5:$5,0))/12,""),0)</f>
        <v>266.66666666666669</v>
      </c>
      <c r="FV48" s="551" cm="1">
        <f t="array" aca="1" ref="FV48" ca="1">IFERROR(IF(AND(НачЦ_ИнвП_Дата&lt;=FV$3,КИнвП_Дата&gt;FV$3),
             INDEX('Кальк-я'!$A$16:$Y$87,MATCH($A48,'Кальк-я'!$A$16:$A$87,0),MATCH("Сумма затрат, т.руб.",'Кальк-я'!$5:$5,0))/12,""),0)</f>
        <v>266.66666666666669</v>
      </c>
      <c r="FW48" s="551" cm="1">
        <f t="array" aca="1" ref="FW48" ca="1">IFERROR(IF(AND(НачЦ_ИнвП_Дата&lt;=FW$3,КИнвП_Дата&gt;FW$3),
             INDEX('Кальк-я'!$A$16:$Y$87,MATCH($A48,'Кальк-я'!$A$16:$A$87,0),MATCH("Сумма затрат, т.руб.",'Кальк-я'!$5:$5,0))/12,""),0)</f>
        <v>266.66666666666669</v>
      </c>
      <c r="FX48" s="551" cm="1">
        <f t="array" aca="1" ref="FX48" ca="1">IFERROR(IF(AND(НачЦ_ИнвП_Дата&lt;=FX$3,КИнвП_Дата&gt;FX$3),
             INDEX('Кальк-я'!$A$16:$Y$87,MATCH($A48,'Кальк-я'!$A$16:$A$87,0),MATCH("Сумма затрат, т.руб.",'Кальк-я'!$5:$5,0))/12,""),0)</f>
        <v>266.66666666666669</v>
      </c>
      <c r="FY48" s="551" cm="1">
        <f t="array" aca="1" ref="FY48" ca="1">IFERROR(IF(AND(НачЦ_ИнвП_Дата&lt;=FY$3,КИнвП_Дата&gt;FY$3),
             INDEX('Кальк-я'!$A$16:$Y$87,MATCH($A48,'Кальк-я'!$A$16:$A$87,0),MATCH("Сумма затрат, т.руб.",'Кальк-я'!$5:$5,0))/12,""),0)</f>
        <v>266.66666666666669</v>
      </c>
      <c r="FZ48" s="551" cm="1">
        <f t="array" aca="1" ref="FZ48" ca="1">IFERROR(IF(AND(НачЦ_ИнвП_Дата&lt;=FZ$3,КИнвП_Дата&gt;FZ$3),
             INDEX('Кальк-я'!$A$16:$Y$87,MATCH($A48,'Кальк-я'!$A$16:$A$87,0),MATCH("Сумма затрат, т.руб.",'Кальк-я'!$5:$5,0))/12,""),0)</f>
        <v>266.66666666666669</v>
      </c>
      <c r="GA48" s="552">
        <f t="shared" ca="1" si="1409"/>
        <v>3199.9999999999995</v>
      </c>
      <c r="GB48" s="551" cm="1">
        <f t="array" aca="1" ref="GB48" ca="1">IFERROR(IF(AND(НачЦ_ИнвП_Дата&lt;=GB$3,КИнвП_Дата&gt;GB$3),
             INDEX('Кальк-я'!$A$16:$Y$87,MATCH($A48,'Кальк-я'!$A$16:$A$87,0),MATCH("Сумма затрат, т.руб.",'Кальк-я'!$5:$5,0))/12,""),0)</f>
        <v>266.66666666666669</v>
      </c>
      <c r="GC48" s="551" cm="1">
        <f t="array" aca="1" ref="GC48" ca="1">IFERROR(IF(AND(НачЦ_ИнвП_Дата&lt;=GC$3,КИнвП_Дата&gt;GC$3),
             INDEX('Кальк-я'!$A$16:$Y$87,MATCH($A48,'Кальк-я'!$A$16:$A$87,0),MATCH("Сумма затрат, т.руб.",'Кальк-я'!$5:$5,0))/12,""),0)</f>
        <v>266.66666666666669</v>
      </c>
      <c r="GD48" s="551" cm="1">
        <f t="array" aca="1" ref="GD48" ca="1">IFERROR(IF(AND(НачЦ_ИнвП_Дата&lt;=GD$3,КИнвП_Дата&gt;GD$3),
             INDEX('Кальк-я'!$A$16:$Y$87,MATCH($A48,'Кальк-я'!$A$16:$A$87,0),MATCH("Сумма затрат, т.руб.",'Кальк-я'!$5:$5,0))/12,""),0)</f>
        <v>266.66666666666669</v>
      </c>
      <c r="GE48" s="551" cm="1">
        <f t="array" aca="1" ref="GE48" ca="1">IFERROR(IF(AND(НачЦ_ИнвП_Дата&lt;=GE$3,КИнвП_Дата&gt;GE$3),
             INDEX('Кальк-я'!$A$16:$Y$87,MATCH($A48,'Кальк-я'!$A$16:$A$87,0),MATCH("Сумма затрат, т.руб.",'Кальк-я'!$5:$5,0))/12,""),0)</f>
        <v>266.66666666666669</v>
      </c>
      <c r="GF48" s="551" cm="1">
        <f t="array" aca="1" ref="GF48" ca="1">IFERROR(IF(AND(НачЦ_ИнвП_Дата&lt;=GF$3,КИнвП_Дата&gt;GF$3),
             INDEX('Кальк-я'!$A$16:$Y$87,MATCH($A48,'Кальк-я'!$A$16:$A$87,0),MATCH("Сумма затрат, т.руб.",'Кальк-я'!$5:$5,0))/12,""),0)</f>
        <v>266.66666666666669</v>
      </c>
      <c r="GG48" s="551" cm="1">
        <f t="array" aca="1" ref="GG48" ca="1">IFERROR(IF(AND(НачЦ_ИнвП_Дата&lt;=GG$3,КИнвП_Дата&gt;GG$3),
             INDEX('Кальк-я'!$A$16:$Y$87,MATCH($A48,'Кальк-я'!$A$16:$A$87,0),MATCH("Сумма затрат, т.руб.",'Кальк-я'!$5:$5,0))/12,""),0)</f>
        <v>266.66666666666669</v>
      </c>
      <c r="GH48" s="551" cm="1">
        <f t="array" aca="1" ref="GH48" ca="1">IFERROR(IF(AND(НачЦ_ИнвП_Дата&lt;=GH$3,КИнвП_Дата&gt;GH$3),
             INDEX('Кальк-я'!$A$16:$Y$87,MATCH($A48,'Кальк-я'!$A$16:$A$87,0),MATCH("Сумма затрат, т.руб.",'Кальк-я'!$5:$5,0))/12,""),0)</f>
        <v>266.66666666666669</v>
      </c>
      <c r="GI48" s="551" cm="1">
        <f t="array" aca="1" ref="GI48" ca="1">IFERROR(IF(AND(НачЦ_ИнвП_Дата&lt;=GI$3,КИнвП_Дата&gt;GI$3),
             INDEX('Кальк-я'!$A$16:$Y$87,MATCH($A48,'Кальк-я'!$A$16:$A$87,0),MATCH("Сумма затрат, т.руб.",'Кальк-я'!$5:$5,0))/12,""),0)</f>
        <v>266.66666666666669</v>
      </c>
      <c r="GJ48" s="551" cm="1">
        <f t="array" aca="1" ref="GJ48" ca="1">IFERROR(IF(AND(НачЦ_ИнвП_Дата&lt;=GJ$3,КИнвП_Дата&gt;GJ$3),
             INDEX('Кальк-я'!$A$16:$Y$87,MATCH($A48,'Кальк-я'!$A$16:$A$87,0),MATCH("Сумма затрат, т.руб.",'Кальк-я'!$5:$5,0))/12,""),0)</f>
        <v>266.66666666666669</v>
      </c>
      <c r="GK48" s="551" cm="1">
        <f t="array" aca="1" ref="GK48" ca="1">IFERROR(IF(AND(НачЦ_ИнвП_Дата&lt;=GK$3,КИнвП_Дата&gt;GK$3),
             INDEX('Кальк-я'!$A$16:$Y$87,MATCH($A48,'Кальк-я'!$A$16:$A$87,0),MATCH("Сумма затрат, т.руб.",'Кальк-я'!$5:$5,0))/12,""),0)</f>
        <v>266.66666666666669</v>
      </c>
      <c r="GL48" s="551" cm="1">
        <f t="array" aca="1" ref="GL48" ca="1">IFERROR(IF(AND(НачЦ_ИнвП_Дата&lt;=GL$3,КИнвП_Дата&gt;GL$3),
             INDEX('Кальк-я'!$A$16:$Y$87,MATCH($A48,'Кальк-я'!$A$16:$A$87,0),MATCH("Сумма затрат, т.руб.",'Кальк-я'!$5:$5,0))/12,""),0)</f>
        <v>266.66666666666669</v>
      </c>
      <c r="GM48" s="551" cm="1">
        <f t="array" aca="1" ref="GM48" ca="1">IFERROR(IF(AND(НачЦ_ИнвП_Дата&lt;=GM$3,КИнвП_Дата&gt;GM$3),
             INDEX('Кальк-я'!$A$16:$Y$87,MATCH($A48,'Кальк-я'!$A$16:$A$87,0),MATCH("Сумма затрат, т.руб.",'Кальк-я'!$5:$5,0))/12,""),0)</f>
        <v>266.66666666666669</v>
      </c>
      <c r="GN48" s="552">
        <f t="shared" ca="1" si="1411"/>
        <v>3199.9999999999995</v>
      </c>
      <c r="GO48" s="551" cm="1">
        <f t="array" aca="1" ref="GO48" ca="1">IFERROR(IF(AND(НачЦ_ИнвП_Дата&lt;=GO$3,КИнвП_Дата&gt;GO$3),
             INDEX('Кальк-я'!$A$16:$Y$87,MATCH($A48,'Кальк-я'!$A$16:$A$87,0),MATCH("Сумма затрат, т.руб.",'Кальк-я'!$5:$5,0))/12,""),0)</f>
        <v>266.66666666666669</v>
      </c>
      <c r="GP48" s="551" cm="1">
        <f t="array" aca="1" ref="GP48" ca="1">IFERROR(IF(AND(НачЦ_ИнвП_Дата&lt;=GP$3,КИнвП_Дата&gt;GP$3),
             INDEX('Кальк-я'!$A$16:$Y$87,MATCH($A48,'Кальк-я'!$A$16:$A$87,0),MATCH("Сумма затрат, т.руб.",'Кальк-я'!$5:$5,0))/12,""),0)</f>
        <v>266.66666666666669</v>
      </c>
      <c r="GQ48" s="551" cm="1">
        <f t="array" aca="1" ref="GQ48" ca="1">IFERROR(IF(AND(НачЦ_ИнвП_Дата&lt;=GQ$3,КИнвП_Дата&gt;GQ$3),
             INDEX('Кальк-я'!$A$16:$Y$87,MATCH($A48,'Кальк-я'!$A$16:$A$87,0),MATCH("Сумма затрат, т.руб.",'Кальк-я'!$5:$5,0))/12,""),0)</f>
        <v>266.66666666666669</v>
      </c>
      <c r="GR48" s="551" cm="1">
        <f t="array" aca="1" ref="GR48" ca="1">IFERROR(IF(AND(НачЦ_ИнвП_Дата&lt;=GR$3,КИнвП_Дата&gt;GR$3),
             INDEX('Кальк-я'!$A$16:$Y$87,MATCH($A48,'Кальк-я'!$A$16:$A$87,0),MATCH("Сумма затрат, т.руб.",'Кальк-я'!$5:$5,0))/12,""),0)</f>
        <v>266.66666666666669</v>
      </c>
      <c r="GS48" s="551" cm="1">
        <f t="array" aca="1" ref="GS48" ca="1">IFERROR(IF(AND(НачЦ_ИнвП_Дата&lt;=GS$3,КИнвП_Дата&gt;GS$3),
             INDEX('Кальк-я'!$A$16:$Y$87,MATCH($A48,'Кальк-я'!$A$16:$A$87,0),MATCH("Сумма затрат, т.руб.",'Кальк-я'!$5:$5,0))/12,""),0)</f>
        <v>266.66666666666669</v>
      </c>
      <c r="GT48" s="551" cm="1">
        <f t="array" aca="1" ref="GT48" ca="1">IFERROR(IF(AND(НачЦ_ИнвП_Дата&lt;=GT$3,КИнвП_Дата&gt;GT$3),
             INDEX('Кальк-я'!$A$16:$Y$87,MATCH($A48,'Кальк-я'!$A$16:$A$87,0),MATCH("Сумма затрат, т.руб.",'Кальк-я'!$5:$5,0))/12,""),0)</f>
        <v>266.66666666666669</v>
      </c>
      <c r="GU48" s="551" cm="1">
        <f t="array" aca="1" ref="GU48" ca="1">IFERROR(IF(AND(НачЦ_ИнвП_Дата&lt;=GU$3,КИнвП_Дата&gt;GU$3),
             INDEX('Кальк-я'!$A$16:$Y$87,MATCH($A48,'Кальк-я'!$A$16:$A$87,0),MATCH("Сумма затрат, т.руб.",'Кальк-я'!$5:$5,0))/12,""),0)</f>
        <v>266.66666666666669</v>
      </c>
      <c r="GV48" s="551" cm="1">
        <f t="array" aca="1" ref="GV48" ca="1">IFERROR(IF(AND(НачЦ_ИнвП_Дата&lt;=GV$3,КИнвП_Дата&gt;GV$3),
             INDEX('Кальк-я'!$A$16:$Y$87,MATCH($A48,'Кальк-я'!$A$16:$A$87,0),MATCH("Сумма затрат, т.руб.",'Кальк-я'!$5:$5,0))/12,""),0)</f>
        <v>266.66666666666669</v>
      </c>
      <c r="GW48" s="551" cm="1">
        <f t="array" aca="1" ref="GW48" ca="1">IFERROR(IF(AND(НачЦ_ИнвП_Дата&lt;=GW$3,КИнвП_Дата&gt;GW$3),
             INDEX('Кальк-я'!$A$16:$Y$87,MATCH($A48,'Кальк-я'!$A$16:$A$87,0),MATCH("Сумма затрат, т.руб.",'Кальк-я'!$5:$5,0))/12,""),0)</f>
        <v>266.66666666666669</v>
      </c>
      <c r="GX48" s="551" cm="1">
        <f t="array" aca="1" ref="GX48" ca="1">IFERROR(IF(AND(НачЦ_ИнвП_Дата&lt;=GX$3,КИнвП_Дата&gt;GX$3),
             INDEX('Кальк-я'!$A$16:$Y$87,MATCH($A48,'Кальк-я'!$A$16:$A$87,0),MATCH("Сумма затрат, т.руб.",'Кальк-я'!$5:$5,0))/12,""),0)</f>
        <v>266.66666666666669</v>
      </c>
      <c r="GY48" s="551" cm="1">
        <f t="array" aca="1" ref="GY48" ca="1">IFERROR(IF(AND(НачЦ_ИнвП_Дата&lt;=GY$3,КИнвП_Дата&gt;GY$3),
             INDEX('Кальк-я'!$A$16:$Y$87,MATCH($A48,'Кальк-я'!$A$16:$A$87,0),MATCH("Сумма затрат, т.руб.",'Кальк-я'!$5:$5,0))/12,""),0)</f>
        <v>266.66666666666669</v>
      </c>
      <c r="GZ48" s="551" cm="1">
        <f t="array" aca="1" ref="GZ48" ca="1">IFERROR(IF(AND(НачЦ_ИнвП_Дата&lt;=GZ$3,КИнвП_Дата&gt;GZ$3),
             INDEX('Кальк-я'!$A$16:$Y$87,MATCH($A48,'Кальк-я'!$A$16:$A$87,0),MATCH("Сумма затрат, т.руб.",'Кальк-я'!$5:$5,0))/12,""),0)</f>
        <v>266.66666666666669</v>
      </c>
      <c r="HA48" s="552">
        <f t="shared" ca="1" si="1413"/>
        <v>3199.9999999999995</v>
      </c>
      <c r="HB48" s="551" cm="1">
        <f t="array" aca="1" ref="HB48" ca="1">IFERROR(IF(AND(НачЦ_ИнвП_Дата&lt;=HB$3,КИнвП_Дата&gt;HB$3),
             INDEX('Кальк-я'!$A$16:$Y$87,MATCH($A48,'Кальк-я'!$A$16:$A$87,0),MATCH("Сумма затрат, т.руб.",'Кальк-я'!$5:$5,0))/12,""),0)</f>
        <v>266.66666666666669</v>
      </c>
      <c r="HC48" s="551" cm="1">
        <f t="array" aca="1" ref="HC48" ca="1">IFERROR(IF(AND(НачЦ_ИнвП_Дата&lt;=HC$3,КИнвП_Дата&gt;HC$3),
             INDEX('Кальк-я'!$A$16:$Y$87,MATCH($A48,'Кальк-я'!$A$16:$A$87,0),MATCH("Сумма затрат, т.руб.",'Кальк-я'!$5:$5,0))/12,""),0)</f>
        <v>266.66666666666669</v>
      </c>
      <c r="HD48" s="551" cm="1">
        <f t="array" aca="1" ref="HD48" ca="1">IFERROR(IF(AND(НачЦ_ИнвП_Дата&lt;=HD$3,КИнвП_Дата&gt;HD$3),
             INDEX('Кальк-я'!$A$16:$Y$87,MATCH($A48,'Кальк-я'!$A$16:$A$87,0),MATCH("Сумма затрат, т.руб.",'Кальк-я'!$5:$5,0))/12,""),0)</f>
        <v>266.66666666666669</v>
      </c>
      <c r="HE48" s="551" cm="1">
        <f t="array" aca="1" ref="HE48" ca="1">IFERROR(IF(AND(НачЦ_ИнвП_Дата&lt;=HE$3,КИнвП_Дата&gt;HE$3),
             INDEX('Кальк-я'!$A$16:$Y$87,MATCH($A48,'Кальк-я'!$A$16:$A$87,0),MATCH("Сумма затрат, т.руб.",'Кальк-я'!$5:$5,0))/12,""),0)</f>
        <v>266.66666666666669</v>
      </c>
      <c r="HF48" s="551" cm="1">
        <f t="array" aca="1" ref="HF48" ca="1">IFERROR(IF(AND(НачЦ_ИнвП_Дата&lt;=HF$3,КИнвП_Дата&gt;HF$3),
             INDEX('Кальк-я'!$A$16:$Y$87,MATCH($A48,'Кальк-я'!$A$16:$A$87,0),MATCH("Сумма затрат, т.руб.",'Кальк-я'!$5:$5,0))/12,""),0)</f>
        <v>266.66666666666669</v>
      </c>
      <c r="HG48" s="551" cm="1">
        <f t="array" aca="1" ref="HG48" ca="1">IFERROR(IF(AND(НачЦ_ИнвП_Дата&lt;=HG$3,КИнвП_Дата&gt;HG$3),
             INDEX('Кальк-я'!$A$16:$Y$87,MATCH($A48,'Кальк-я'!$A$16:$A$87,0),MATCH("Сумма затрат, т.руб.",'Кальк-я'!$5:$5,0))/12,""),0)</f>
        <v>266.66666666666669</v>
      </c>
      <c r="HH48" s="551" cm="1">
        <f t="array" aca="1" ref="HH48" ca="1">IFERROR(IF(AND(НачЦ_ИнвП_Дата&lt;=HH$3,КИнвП_Дата&gt;HH$3),
             INDEX('Кальк-я'!$A$16:$Y$87,MATCH($A48,'Кальк-я'!$A$16:$A$87,0),MATCH("Сумма затрат, т.руб.",'Кальк-я'!$5:$5,0))/12,""),0)</f>
        <v>266.66666666666669</v>
      </c>
      <c r="HI48" s="551" cm="1">
        <f t="array" aca="1" ref="HI48" ca="1">IFERROR(IF(AND(НачЦ_ИнвП_Дата&lt;=HI$3,КИнвП_Дата&gt;HI$3),
             INDEX('Кальк-я'!$A$16:$Y$87,MATCH($A48,'Кальк-я'!$A$16:$A$87,0),MATCH("Сумма затрат, т.руб.",'Кальк-я'!$5:$5,0))/12,""),0)</f>
        <v>266.66666666666669</v>
      </c>
      <c r="HJ48" s="551" cm="1">
        <f t="array" aca="1" ref="HJ48" ca="1">IFERROR(IF(AND(НачЦ_ИнвП_Дата&lt;=HJ$3,КИнвП_Дата&gt;HJ$3),
             INDEX('Кальк-я'!$A$16:$Y$87,MATCH($A48,'Кальк-я'!$A$16:$A$87,0),MATCH("Сумма затрат, т.руб.",'Кальк-я'!$5:$5,0))/12,""),0)</f>
        <v>266.66666666666669</v>
      </c>
      <c r="HK48" s="551" cm="1">
        <f t="array" aca="1" ref="HK48" ca="1">IFERROR(IF(AND(НачЦ_ИнвП_Дата&lt;=HK$3,КИнвП_Дата&gt;HK$3),
             INDEX('Кальк-я'!$A$16:$Y$87,MATCH($A48,'Кальк-я'!$A$16:$A$87,0),MATCH("Сумма затрат, т.руб.",'Кальк-я'!$5:$5,0))/12,""),0)</f>
        <v>266.66666666666669</v>
      </c>
      <c r="HL48" s="551" cm="1">
        <f t="array" aca="1" ref="HL48" ca="1">IFERROR(IF(AND(НачЦ_ИнвП_Дата&lt;=HL$3,КИнвП_Дата&gt;HL$3),
             INDEX('Кальк-я'!$A$16:$Y$87,MATCH($A48,'Кальк-я'!$A$16:$A$87,0),MATCH("Сумма затрат, т.руб.",'Кальк-я'!$5:$5,0))/12,""),0)</f>
        <v>266.66666666666669</v>
      </c>
      <c r="HM48" s="551" cm="1">
        <f t="array" aca="1" ref="HM48" ca="1">IFERROR(IF(AND(НачЦ_ИнвП_Дата&lt;=HM$3,КИнвП_Дата&gt;HM$3),
             INDEX('Кальк-я'!$A$16:$Y$87,MATCH($A48,'Кальк-я'!$A$16:$A$87,0),MATCH("Сумма затрат, т.руб.",'Кальк-я'!$5:$5,0))/12,""),0)</f>
        <v>266.66666666666669</v>
      </c>
      <c r="HN48" s="552">
        <f t="shared" ca="1" si="1415"/>
        <v>3199.9999999999995</v>
      </c>
      <c r="HO48" s="551" cm="1">
        <f t="array" aca="1" ref="HO48" ca="1">IFERROR(IF(AND(НачЦ_ИнвП_Дата&lt;=HO$3,КИнвП_Дата&gt;HO$3),
             INDEX('Кальк-я'!$A$16:$Y$87,MATCH($A48,'Кальк-я'!$A$16:$A$87,0),MATCH("Сумма затрат, т.руб.",'Кальк-я'!$5:$5,0))/12,""),0)</f>
        <v>266.66666666666669</v>
      </c>
      <c r="HP48" s="551" cm="1">
        <f t="array" aca="1" ref="HP48" ca="1">IFERROR(IF(AND(НачЦ_ИнвП_Дата&lt;=HP$3,КИнвП_Дата&gt;HP$3),
             INDEX('Кальк-я'!$A$16:$Y$87,MATCH($A48,'Кальк-я'!$A$16:$A$87,0),MATCH("Сумма затрат, т.руб.",'Кальк-я'!$5:$5,0))/12,""),0)</f>
        <v>266.66666666666669</v>
      </c>
      <c r="HQ48" s="551" cm="1">
        <f t="array" aca="1" ref="HQ48" ca="1">IFERROR(IF(AND(НачЦ_ИнвП_Дата&lt;=HQ$3,КИнвП_Дата&gt;HQ$3),
             INDEX('Кальк-я'!$A$16:$Y$87,MATCH($A48,'Кальк-я'!$A$16:$A$87,0),MATCH("Сумма затрат, т.руб.",'Кальк-я'!$5:$5,0))/12,""),0)</f>
        <v>266.66666666666669</v>
      </c>
      <c r="HR48" s="551" cm="1">
        <f t="array" aca="1" ref="HR48" ca="1">IFERROR(IF(AND(НачЦ_ИнвП_Дата&lt;=HR$3,КИнвП_Дата&gt;HR$3),
             INDEX('Кальк-я'!$A$16:$Y$87,MATCH($A48,'Кальк-я'!$A$16:$A$87,0),MATCH("Сумма затрат, т.руб.",'Кальк-я'!$5:$5,0))/12,""),0)</f>
        <v>266.66666666666669</v>
      </c>
      <c r="HS48" s="551" cm="1">
        <f t="array" aca="1" ref="HS48" ca="1">IFERROR(IF(AND(НачЦ_ИнвП_Дата&lt;=HS$3,КИнвП_Дата&gt;HS$3),
             INDEX('Кальк-я'!$A$16:$Y$87,MATCH($A48,'Кальк-я'!$A$16:$A$87,0),MATCH("Сумма затрат, т.руб.",'Кальк-я'!$5:$5,0))/12,""),0)</f>
        <v>266.66666666666669</v>
      </c>
      <c r="HT48" s="551" cm="1">
        <f t="array" aca="1" ref="HT48" ca="1">IFERROR(IF(AND(НачЦ_ИнвП_Дата&lt;=HT$3,КИнвП_Дата&gt;HT$3),
             INDEX('Кальк-я'!$A$16:$Y$87,MATCH($A48,'Кальк-я'!$A$16:$A$87,0),MATCH("Сумма затрат, т.руб.",'Кальк-я'!$5:$5,0))/12,""),0)</f>
        <v>266.66666666666669</v>
      </c>
      <c r="HU48" s="551" cm="1">
        <f t="array" aca="1" ref="HU48" ca="1">IFERROR(IF(AND(НачЦ_ИнвП_Дата&lt;=HU$3,КИнвП_Дата&gt;HU$3),
             INDEX('Кальк-я'!$A$16:$Y$87,MATCH($A48,'Кальк-я'!$A$16:$A$87,0),MATCH("Сумма затрат, т.руб.",'Кальк-я'!$5:$5,0))/12,""),0)</f>
        <v>266.66666666666669</v>
      </c>
      <c r="HV48" s="551" cm="1">
        <f t="array" aca="1" ref="HV48" ca="1">IFERROR(IF(AND(НачЦ_ИнвП_Дата&lt;=HV$3,КИнвП_Дата&gt;HV$3),
             INDEX('Кальк-я'!$A$16:$Y$87,MATCH($A48,'Кальк-я'!$A$16:$A$87,0),MATCH("Сумма затрат, т.руб.",'Кальк-я'!$5:$5,0))/12,""),0)</f>
        <v>266.66666666666669</v>
      </c>
      <c r="HW48" s="551" cm="1">
        <f t="array" aca="1" ref="HW48" ca="1">IFERROR(IF(AND(НачЦ_ИнвП_Дата&lt;=HW$3,КИнвП_Дата&gt;HW$3),
             INDEX('Кальк-я'!$A$16:$Y$87,MATCH($A48,'Кальк-я'!$A$16:$A$87,0),MATCH("Сумма затрат, т.руб.",'Кальк-я'!$5:$5,0))/12,""),0)</f>
        <v>266.66666666666669</v>
      </c>
      <c r="HX48" s="551" cm="1">
        <f t="array" aca="1" ref="HX48" ca="1">IFERROR(IF(AND(НачЦ_ИнвП_Дата&lt;=HX$3,КИнвП_Дата&gt;HX$3),
             INDEX('Кальк-я'!$A$16:$Y$87,MATCH($A48,'Кальк-я'!$A$16:$A$87,0),MATCH("Сумма затрат, т.руб.",'Кальк-я'!$5:$5,0))/12,""),0)</f>
        <v>266.66666666666669</v>
      </c>
      <c r="HY48" s="551" cm="1">
        <f t="array" aca="1" ref="HY48" ca="1">IFERROR(IF(AND(НачЦ_ИнвП_Дата&lt;=HY$3,КИнвП_Дата&gt;HY$3),
             INDEX('Кальк-я'!$A$16:$Y$87,MATCH($A48,'Кальк-я'!$A$16:$A$87,0),MATCH("Сумма затрат, т.руб.",'Кальк-я'!$5:$5,0))/12,""),0)</f>
        <v>266.66666666666669</v>
      </c>
      <c r="HZ48" s="551" cm="1">
        <f t="array" aca="1" ref="HZ48" ca="1">IFERROR(IF(AND(НачЦ_ИнвП_Дата&lt;=HZ$3,КИнвП_Дата&gt;HZ$3),
             INDEX('Кальк-я'!$A$16:$Y$87,MATCH($A48,'Кальк-я'!$A$16:$A$87,0),MATCH("Сумма затрат, т.руб.",'Кальк-я'!$5:$5,0))/12,""),0)</f>
        <v>266.66666666666669</v>
      </c>
      <c r="IA48" s="552">
        <f t="shared" ca="1" si="1417"/>
        <v>3199.9999999999995</v>
      </c>
      <c r="IB48" s="551" cm="1">
        <f t="array" aca="1" ref="IB48" ca="1">IFERROR(IF(AND(НачЦ_ИнвП_Дата&lt;=IB$3,КИнвП_Дата&gt;IB$3),
             INDEX('Кальк-я'!$A$16:$Y$87,MATCH($A48,'Кальк-я'!$A$16:$A$87,0),MATCH("Сумма затрат, т.руб.",'Кальк-я'!$5:$5,0))/12,""),0)</f>
        <v>266.66666666666669</v>
      </c>
      <c r="IC48" s="551" cm="1">
        <f t="array" aca="1" ref="IC48" ca="1">IFERROR(IF(AND(НачЦ_ИнвП_Дата&lt;=IC$3,КИнвП_Дата&gt;IC$3),
             INDEX('Кальк-я'!$A$16:$Y$87,MATCH($A48,'Кальк-я'!$A$16:$A$87,0),MATCH("Сумма затрат, т.руб.",'Кальк-я'!$5:$5,0))/12,""),0)</f>
        <v>266.66666666666669</v>
      </c>
      <c r="ID48" s="551" cm="1">
        <f t="array" aca="1" ref="ID48" ca="1">IFERROR(IF(AND(НачЦ_ИнвП_Дата&lt;=ID$3,КИнвП_Дата&gt;ID$3),
             INDEX('Кальк-я'!$A$16:$Y$87,MATCH($A48,'Кальк-я'!$A$16:$A$87,0),MATCH("Сумма затрат, т.руб.",'Кальк-я'!$5:$5,0))/12,""),0)</f>
        <v>266.66666666666669</v>
      </c>
      <c r="IE48" s="551" cm="1">
        <f t="array" aca="1" ref="IE48" ca="1">IFERROR(IF(AND(НачЦ_ИнвП_Дата&lt;=IE$3,КИнвП_Дата&gt;IE$3),
             INDEX('Кальк-я'!$A$16:$Y$87,MATCH($A48,'Кальк-я'!$A$16:$A$87,0),MATCH("Сумма затрат, т.руб.",'Кальк-я'!$5:$5,0))/12,""),0)</f>
        <v>266.66666666666669</v>
      </c>
      <c r="IF48" s="551" cm="1">
        <f t="array" aca="1" ref="IF48" ca="1">IFERROR(IF(AND(НачЦ_ИнвП_Дата&lt;=IF$3,КИнвП_Дата&gt;IF$3),
             INDEX('Кальк-я'!$A$16:$Y$87,MATCH($A48,'Кальк-я'!$A$16:$A$87,0),MATCH("Сумма затрат, т.руб.",'Кальк-я'!$5:$5,0))/12,""),0)</f>
        <v>266.66666666666669</v>
      </c>
      <c r="IG48" s="551" cm="1">
        <f t="array" aca="1" ref="IG48" ca="1">IFERROR(IF(AND(НачЦ_ИнвП_Дата&lt;=IG$3,КИнвП_Дата&gt;IG$3),
             INDEX('Кальк-я'!$A$16:$Y$87,MATCH($A48,'Кальк-я'!$A$16:$A$87,0),MATCH("Сумма затрат, т.руб.",'Кальк-я'!$5:$5,0))/12,""),0)</f>
        <v>266.66666666666669</v>
      </c>
      <c r="IH48" s="551" cm="1">
        <f t="array" aca="1" ref="IH48" ca="1">IFERROR(IF(AND(НачЦ_ИнвП_Дата&lt;=IH$3,КИнвП_Дата&gt;IH$3),
             INDEX('Кальк-я'!$A$16:$Y$87,MATCH($A48,'Кальк-я'!$A$16:$A$87,0),MATCH("Сумма затрат, т.руб.",'Кальк-я'!$5:$5,0))/12,""),0)</f>
        <v>266.66666666666669</v>
      </c>
      <c r="II48" s="551" cm="1">
        <f t="array" aca="1" ref="II48" ca="1">IFERROR(IF(AND(НачЦ_ИнвП_Дата&lt;=II$3,КИнвП_Дата&gt;II$3),
             INDEX('Кальк-я'!$A$16:$Y$87,MATCH($A48,'Кальк-я'!$A$16:$A$87,0),MATCH("Сумма затрат, т.руб.",'Кальк-я'!$5:$5,0))/12,""),0)</f>
        <v>266.66666666666669</v>
      </c>
      <c r="IJ48" s="551" cm="1">
        <f t="array" aca="1" ref="IJ48" ca="1">IFERROR(IF(AND(НачЦ_ИнвП_Дата&lt;=IJ$3,КИнвП_Дата&gt;IJ$3),
             INDEX('Кальк-я'!$A$16:$Y$87,MATCH($A48,'Кальк-я'!$A$16:$A$87,0),MATCH("Сумма затрат, т.руб.",'Кальк-я'!$5:$5,0))/12,""),0)</f>
        <v>266.66666666666669</v>
      </c>
      <c r="IK48" s="551" cm="1">
        <f t="array" aca="1" ref="IK48" ca="1">IFERROR(IF(AND(НачЦ_ИнвП_Дата&lt;=IK$3,КИнвП_Дата&gt;IK$3),
             INDEX('Кальк-я'!$A$16:$Y$87,MATCH($A48,'Кальк-я'!$A$16:$A$87,0),MATCH("Сумма затрат, т.руб.",'Кальк-я'!$5:$5,0))/12,""),0)</f>
        <v>266.66666666666669</v>
      </c>
      <c r="IL48" s="551" cm="1">
        <f t="array" aca="1" ref="IL48" ca="1">IFERROR(IF(AND(НачЦ_ИнвП_Дата&lt;=IL$3,КИнвП_Дата&gt;IL$3),
             INDEX('Кальк-я'!$A$16:$Y$87,MATCH($A48,'Кальк-я'!$A$16:$A$87,0),MATCH("Сумма затрат, т.руб.",'Кальк-я'!$5:$5,0))/12,""),0)</f>
        <v>266.66666666666669</v>
      </c>
      <c r="IM48" s="551" cm="1">
        <f t="array" aca="1" ref="IM48" ca="1">IFERROR(IF(AND(НачЦ_ИнвП_Дата&lt;=IM$3,КИнвП_Дата&gt;IM$3),
             INDEX('Кальк-я'!$A$16:$Y$87,MATCH($A48,'Кальк-я'!$A$16:$A$87,0),MATCH("Сумма затрат, т.руб.",'Кальк-я'!$5:$5,0))/12,""),0)</f>
        <v>266.66666666666669</v>
      </c>
      <c r="IN48" s="552">
        <f t="shared" ca="1" si="1419"/>
        <v>3199.9999999999995</v>
      </c>
      <c r="IO48" s="551" cm="1">
        <f t="array" aca="1" ref="IO48" ca="1">IFERROR(IF(AND(НачЦ_ИнвП_Дата&lt;=IO$3,КИнвП_Дата&gt;IO$3),
             INDEX('Кальк-я'!$A$16:$Y$87,MATCH($A48,'Кальк-я'!$A$16:$A$87,0),MATCH("Сумма затрат, т.руб.",'Кальк-я'!$5:$5,0))/12,""),0)</f>
        <v>266.66666666666669</v>
      </c>
      <c r="IP48" s="551" cm="1">
        <f t="array" aca="1" ref="IP48" ca="1">IFERROR(IF(AND(НачЦ_ИнвП_Дата&lt;=IP$3,КИнвП_Дата&gt;IP$3),
             INDEX('Кальк-я'!$A$16:$Y$87,MATCH($A48,'Кальк-я'!$A$16:$A$87,0),MATCH("Сумма затрат, т.руб.",'Кальк-я'!$5:$5,0))/12,""),0)</f>
        <v>266.66666666666669</v>
      </c>
      <c r="IQ48" s="551" cm="1">
        <f t="array" aca="1" ref="IQ48" ca="1">IFERROR(IF(AND(НачЦ_ИнвП_Дата&lt;=IQ$3,КИнвП_Дата&gt;IQ$3),
             INDEX('Кальк-я'!$A$16:$Y$87,MATCH($A48,'Кальк-я'!$A$16:$A$87,0),MATCH("Сумма затрат, т.руб.",'Кальк-я'!$5:$5,0))/12,""),0)</f>
        <v>266.66666666666669</v>
      </c>
      <c r="IR48" s="551" cm="1">
        <f t="array" aca="1" ref="IR48" ca="1">IFERROR(IF(AND(НачЦ_ИнвП_Дата&lt;=IR$3,КИнвП_Дата&gt;IR$3),
             INDEX('Кальк-я'!$A$16:$Y$87,MATCH($A48,'Кальк-я'!$A$16:$A$87,0),MATCH("Сумма затрат, т.руб.",'Кальк-я'!$5:$5,0))/12,""),0)</f>
        <v>266.66666666666669</v>
      </c>
      <c r="IS48" s="551" cm="1">
        <f t="array" aca="1" ref="IS48" ca="1">IFERROR(IF(AND(НачЦ_ИнвП_Дата&lt;=IS$3,КИнвП_Дата&gt;IS$3),
             INDEX('Кальк-я'!$A$16:$Y$87,MATCH($A48,'Кальк-я'!$A$16:$A$87,0),MATCH("Сумма затрат, т.руб.",'Кальк-я'!$5:$5,0))/12,""),0)</f>
        <v>266.66666666666669</v>
      </c>
      <c r="IT48" s="551" cm="1">
        <f t="array" aca="1" ref="IT48" ca="1">IFERROR(IF(AND(НачЦ_ИнвП_Дата&lt;=IT$3,КИнвП_Дата&gt;IT$3),
             INDEX('Кальк-я'!$A$16:$Y$87,MATCH($A48,'Кальк-я'!$A$16:$A$87,0),MATCH("Сумма затрат, т.руб.",'Кальк-я'!$5:$5,0))/12,""),0)</f>
        <v>266.66666666666669</v>
      </c>
      <c r="IU48" s="551" cm="1">
        <f t="array" aca="1" ref="IU48" ca="1">IFERROR(IF(AND(НачЦ_ИнвП_Дата&lt;=IU$3,КИнвП_Дата&gt;IU$3),
             INDEX('Кальк-я'!$A$16:$Y$87,MATCH($A48,'Кальк-я'!$A$16:$A$87,0),MATCH("Сумма затрат, т.руб.",'Кальк-я'!$5:$5,0))/12,""),0)</f>
        <v>266.66666666666669</v>
      </c>
      <c r="IV48" s="551" cm="1">
        <f t="array" aca="1" ref="IV48" ca="1">IFERROR(IF(AND(НачЦ_ИнвП_Дата&lt;=IV$3,КИнвП_Дата&gt;IV$3),
             INDEX('Кальк-я'!$A$16:$Y$87,MATCH($A48,'Кальк-я'!$A$16:$A$87,0),MATCH("Сумма затрат, т.руб.",'Кальк-я'!$5:$5,0))/12,""),0)</f>
        <v>266.66666666666669</v>
      </c>
      <c r="IW48" s="551" cm="1">
        <f t="array" aca="1" ref="IW48" ca="1">IFERROR(IF(AND(НачЦ_ИнвП_Дата&lt;=IW$3,КИнвП_Дата&gt;IW$3),
             INDEX('Кальк-я'!$A$16:$Y$87,MATCH($A48,'Кальк-я'!$A$16:$A$87,0),MATCH("Сумма затрат, т.руб.",'Кальк-я'!$5:$5,0))/12,""),0)</f>
        <v>266.66666666666669</v>
      </c>
      <c r="IX48" s="551" cm="1">
        <f t="array" aca="1" ref="IX48" ca="1">IFERROR(IF(AND(НачЦ_ИнвП_Дата&lt;=IX$3,КИнвП_Дата&gt;IX$3),
             INDEX('Кальк-я'!$A$16:$Y$87,MATCH($A48,'Кальк-я'!$A$16:$A$87,0),MATCH("Сумма затрат, т.руб.",'Кальк-я'!$5:$5,0))/12,""),0)</f>
        <v>266.66666666666669</v>
      </c>
      <c r="IY48" s="551" cm="1">
        <f t="array" aca="1" ref="IY48" ca="1">IFERROR(IF(AND(НачЦ_ИнвП_Дата&lt;=IY$3,КИнвП_Дата&gt;IY$3),
             INDEX('Кальк-я'!$A$16:$Y$87,MATCH($A48,'Кальк-я'!$A$16:$A$87,0),MATCH("Сумма затрат, т.руб.",'Кальк-я'!$5:$5,0))/12,""),0)</f>
        <v>266.66666666666669</v>
      </c>
      <c r="IZ48" s="551" cm="1">
        <f t="array" aca="1" ref="IZ48" ca="1">IFERROR(IF(AND(НачЦ_ИнвП_Дата&lt;=IZ$3,КИнвП_Дата&gt;IZ$3),
             INDEX('Кальк-я'!$A$16:$Y$87,MATCH($A48,'Кальк-я'!$A$16:$A$87,0),MATCH("Сумма затрат, т.руб.",'Кальк-я'!$5:$5,0))/12,""),0)</f>
        <v>266.66666666666669</v>
      </c>
      <c r="JA48" s="552">
        <f t="shared" ca="1" si="1421"/>
        <v>3199.9999999999995</v>
      </c>
      <c r="JB48" s="551" cm="1">
        <f t="array" aca="1" ref="JB48" ca="1">IFERROR(IF(AND(НачЦ_ИнвП_Дата&lt;=JB$3,КИнвП_Дата&gt;JB$3),
             INDEX('Кальк-я'!$A$16:$Y$87,MATCH($A48,'Кальк-я'!$A$16:$A$87,0),MATCH("Сумма затрат, т.руб.",'Кальк-я'!$5:$5,0))/12,""),0)</f>
        <v>266.66666666666669</v>
      </c>
      <c r="JC48" s="551" cm="1">
        <f t="array" aca="1" ref="JC48" ca="1">IFERROR(IF(AND(НачЦ_ИнвП_Дата&lt;=JC$3,КИнвП_Дата&gt;JC$3),
             INDEX('Кальк-я'!$A$16:$Y$87,MATCH($A48,'Кальк-я'!$A$16:$A$87,0),MATCH("Сумма затрат, т.руб.",'Кальк-я'!$5:$5,0))/12,""),0)</f>
        <v>266.66666666666669</v>
      </c>
      <c r="JD48" s="551" cm="1">
        <f t="array" aca="1" ref="JD48" ca="1">IFERROR(IF(AND(НачЦ_ИнвП_Дата&lt;=JD$3,КИнвП_Дата&gt;JD$3),
             INDEX('Кальк-я'!$A$16:$Y$87,MATCH($A48,'Кальк-я'!$A$16:$A$87,0),MATCH("Сумма затрат, т.руб.",'Кальк-я'!$5:$5,0))/12,""),0)</f>
        <v>266.66666666666669</v>
      </c>
      <c r="JE48" s="551" cm="1">
        <f t="array" aca="1" ref="JE48" ca="1">IFERROR(IF(AND(НачЦ_ИнвП_Дата&lt;=JE$3,КИнвП_Дата&gt;JE$3),
             INDEX('Кальк-я'!$A$16:$Y$87,MATCH($A48,'Кальк-я'!$A$16:$A$87,0),MATCH("Сумма затрат, т.руб.",'Кальк-я'!$5:$5,0))/12,""),0)</f>
        <v>266.66666666666669</v>
      </c>
      <c r="JF48" s="551" cm="1">
        <f t="array" aca="1" ref="JF48" ca="1">IFERROR(IF(AND(НачЦ_ИнвП_Дата&lt;=JF$3,КИнвП_Дата&gt;JF$3),
             INDEX('Кальк-я'!$A$16:$Y$87,MATCH($A48,'Кальк-я'!$A$16:$A$87,0),MATCH("Сумма затрат, т.руб.",'Кальк-я'!$5:$5,0))/12,""),0)</f>
        <v>266.66666666666669</v>
      </c>
      <c r="JG48" s="551" cm="1">
        <f t="array" aca="1" ref="JG48" ca="1">IFERROR(IF(AND(НачЦ_ИнвП_Дата&lt;=JG$3,КИнвП_Дата&gt;JG$3),
             INDEX('Кальк-я'!$A$16:$Y$87,MATCH($A48,'Кальк-я'!$A$16:$A$87,0),MATCH("Сумма затрат, т.руб.",'Кальк-я'!$5:$5,0))/12,""),0)</f>
        <v>266.66666666666669</v>
      </c>
      <c r="JH48" s="551" cm="1">
        <f t="array" aca="1" ref="JH48" ca="1">IFERROR(IF(AND(НачЦ_ИнвП_Дата&lt;=JH$3,КИнвП_Дата&gt;JH$3),
             INDEX('Кальк-я'!$A$16:$Y$87,MATCH($A48,'Кальк-я'!$A$16:$A$87,0),MATCH("Сумма затрат, т.руб.",'Кальк-я'!$5:$5,0))/12,""),0)</f>
        <v>266.66666666666669</v>
      </c>
      <c r="JI48" s="551" cm="1">
        <f t="array" aca="1" ref="JI48" ca="1">IFERROR(IF(AND(НачЦ_ИнвП_Дата&lt;=JI$3,КИнвП_Дата&gt;JI$3),
             INDEX('Кальк-я'!$A$16:$Y$87,MATCH($A48,'Кальк-я'!$A$16:$A$87,0),MATCH("Сумма затрат, т.руб.",'Кальк-я'!$5:$5,0))/12,""),0)</f>
        <v>266.66666666666669</v>
      </c>
      <c r="JJ48" s="551" cm="1">
        <f t="array" aca="1" ref="JJ48" ca="1">IFERROR(IF(AND(НачЦ_ИнвП_Дата&lt;=JJ$3,КИнвП_Дата&gt;JJ$3),
             INDEX('Кальк-я'!$A$16:$Y$87,MATCH($A48,'Кальк-я'!$A$16:$A$87,0),MATCH("Сумма затрат, т.руб.",'Кальк-я'!$5:$5,0))/12,""),0)</f>
        <v>266.66666666666669</v>
      </c>
      <c r="JK48" s="551" cm="1">
        <f t="array" aca="1" ref="JK48" ca="1">IFERROR(IF(AND(НачЦ_ИнвП_Дата&lt;=JK$3,КИнвП_Дата&gt;JK$3),
             INDEX('Кальк-я'!$A$16:$Y$87,MATCH($A48,'Кальк-я'!$A$16:$A$87,0),MATCH("Сумма затрат, т.руб.",'Кальк-я'!$5:$5,0))/12,""),0)</f>
        <v>266.66666666666669</v>
      </c>
      <c r="JL48" s="551" cm="1">
        <f t="array" aca="1" ref="JL48" ca="1">IFERROR(IF(AND(НачЦ_ИнвП_Дата&lt;=JL$3,КИнвП_Дата&gt;JL$3),
             INDEX('Кальк-я'!$A$16:$Y$87,MATCH($A48,'Кальк-я'!$A$16:$A$87,0),MATCH("Сумма затрат, т.руб.",'Кальк-я'!$5:$5,0))/12,""),0)</f>
        <v>266.66666666666669</v>
      </c>
      <c r="JM48" s="551" cm="1">
        <f t="array" aca="1" ref="JM48" ca="1">IFERROR(IF(AND(НачЦ_ИнвП_Дата&lt;=JM$3,КИнвП_Дата&gt;JM$3),
             INDEX('Кальк-я'!$A$16:$Y$87,MATCH($A48,'Кальк-я'!$A$16:$A$87,0),MATCH("Сумма затрат, т.руб.",'Кальк-я'!$5:$5,0))/12,""),0)</f>
        <v>266.66666666666669</v>
      </c>
      <c r="JN48" s="552">
        <f t="shared" ca="1" si="1423"/>
        <v>3199.9999999999995</v>
      </c>
      <c r="JO48" s="551" cm="1">
        <f t="array" aca="1" ref="JO48" ca="1">IFERROR(IF(AND(НачЦ_ИнвП_Дата&lt;=JO$3,КИнвП_Дата&gt;JO$3),
             INDEX('Кальк-я'!$A$16:$Y$87,MATCH($A48,'Кальк-я'!$A$16:$A$87,0),MATCH("Сумма затрат, т.руб.",'Кальк-я'!$5:$5,0))/12,""),0)</f>
        <v>266.66666666666669</v>
      </c>
      <c r="JP48" s="551" cm="1">
        <f t="array" aca="1" ref="JP48" ca="1">IFERROR(IF(AND(НачЦ_ИнвП_Дата&lt;=JP$3,КИнвП_Дата&gt;JP$3),
             INDEX('Кальк-я'!$A$16:$Y$87,MATCH($A48,'Кальк-я'!$A$16:$A$87,0),MATCH("Сумма затрат, т.руб.",'Кальк-я'!$5:$5,0))/12,""),0)</f>
        <v>266.66666666666669</v>
      </c>
      <c r="JQ48" s="551" cm="1">
        <f t="array" aca="1" ref="JQ48" ca="1">IFERROR(IF(AND(НачЦ_ИнвП_Дата&lt;=JQ$3,КИнвП_Дата&gt;JQ$3),
             INDEX('Кальк-я'!$A$16:$Y$87,MATCH($A48,'Кальк-я'!$A$16:$A$87,0),MATCH("Сумма затрат, т.руб.",'Кальк-я'!$5:$5,0))/12,""),0)</f>
        <v>266.66666666666669</v>
      </c>
      <c r="JR48" s="551" cm="1">
        <f t="array" aca="1" ref="JR48" ca="1">IFERROR(IF(AND(НачЦ_ИнвП_Дата&lt;=JR$3,КИнвП_Дата&gt;JR$3),
             INDEX('Кальк-я'!$A$16:$Y$87,MATCH($A48,'Кальк-я'!$A$16:$A$87,0),MATCH("Сумма затрат, т.руб.",'Кальк-я'!$5:$5,0))/12,""),0)</f>
        <v>266.66666666666669</v>
      </c>
      <c r="JS48" s="551" cm="1">
        <f t="array" aca="1" ref="JS48" ca="1">IFERROR(IF(AND(НачЦ_ИнвП_Дата&lt;=JS$3,КИнвП_Дата&gt;JS$3),
             INDEX('Кальк-я'!$A$16:$Y$87,MATCH($A48,'Кальк-я'!$A$16:$A$87,0),MATCH("Сумма затрат, т.руб.",'Кальк-я'!$5:$5,0))/12,""),0)</f>
        <v>266.66666666666669</v>
      </c>
      <c r="JT48" s="551" cm="1">
        <f t="array" aca="1" ref="JT48" ca="1">IFERROR(IF(AND(НачЦ_ИнвП_Дата&lt;=JT$3,КИнвП_Дата&gt;JT$3),
             INDEX('Кальк-я'!$A$16:$Y$87,MATCH($A48,'Кальк-я'!$A$16:$A$87,0),MATCH("Сумма затрат, т.руб.",'Кальк-я'!$5:$5,0))/12,""),0)</f>
        <v>266.66666666666669</v>
      </c>
      <c r="JU48" s="551" cm="1">
        <f t="array" aca="1" ref="JU48" ca="1">IFERROR(IF(AND(НачЦ_ИнвП_Дата&lt;=JU$3,КИнвП_Дата&gt;JU$3),
             INDEX('Кальк-я'!$A$16:$Y$87,MATCH($A48,'Кальк-я'!$A$16:$A$87,0),MATCH("Сумма затрат, т.руб.",'Кальк-я'!$5:$5,0))/12,""),0)</f>
        <v>266.66666666666669</v>
      </c>
      <c r="JV48" s="551" cm="1">
        <f t="array" aca="1" ref="JV48" ca="1">IFERROR(IF(AND(НачЦ_ИнвП_Дата&lt;=JV$3,КИнвП_Дата&gt;JV$3),
             INDEX('Кальк-я'!$A$16:$Y$87,MATCH($A48,'Кальк-я'!$A$16:$A$87,0),MATCH("Сумма затрат, т.руб.",'Кальк-я'!$5:$5,0))/12,""),0)</f>
        <v>266.66666666666669</v>
      </c>
      <c r="JW48" s="551" cm="1">
        <f t="array" aca="1" ref="JW48" ca="1">IFERROR(IF(AND(НачЦ_ИнвП_Дата&lt;=JW$3,КИнвП_Дата&gt;JW$3),
             INDEX('Кальк-я'!$A$16:$Y$87,MATCH($A48,'Кальк-я'!$A$16:$A$87,0),MATCH("Сумма затрат, т.руб.",'Кальк-я'!$5:$5,0))/12,""),0)</f>
        <v>266.66666666666669</v>
      </c>
      <c r="JX48" s="551" cm="1">
        <f t="array" aca="1" ref="JX48" ca="1">IFERROR(IF(AND(НачЦ_ИнвП_Дата&lt;=JX$3,КИнвП_Дата&gt;JX$3),
             INDEX('Кальк-я'!$A$16:$Y$87,MATCH($A48,'Кальк-я'!$A$16:$A$87,0),MATCH("Сумма затрат, т.руб.",'Кальк-я'!$5:$5,0))/12,""),0)</f>
        <v>266.66666666666669</v>
      </c>
      <c r="JY48" s="551" cm="1">
        <f t="array" aca="1" ref="JY48" ca="1">IFERROR(IF(AND(НачЦ_ИнвП_Дата&lt;=JY$3,КИнвП_Дата&gt;JY$3),
             INDEX('Кальк-я'!$A$16:$Y$87,MATCH($A48,'Кальк-я'!$A$16:$A$87,0),MATCH("Сумма затрат, т.руб.",'Кальк-я'!$5:$5,0))/12,""),0)</f>
        <v>266.66666666666669</v>
      </c>
      <c r="JZ48" s="551" cm="1">
        <f t="array" aca="1" ref="JZ48" ca="1">IFERROR(IF(AND(НачЦ_ИнвП_Дата&lt;=JZ$3,КИнвП_Дата&gt;JZ$3),
             INDEX('Кальк-я'!$A$16:$Y$87,MATCH($A48,'Кальк-я'!$A$16:$A$87,0),MATCH("Сумма затрат, т.руб.",'Кальк-я'!$5:$5,0))/12,""),0)</f>
        <v>266.66666666666669</v>
      </c>
      <c r="KA48" s="552">
        <f t="shared" ca="1" si="1425"/>
        <v>3199.9999999999995</v>
      </c>
      <c r="KB48" s="551" cm="1">
        <f t="array" aca="1" ref="KB48" ca="1">IFERROR(IF(AND(НачЦ_ИнвП_Дата&lt;=KB$3,КИнвП_Дата&gt;KB$3),
             INDEX('Кальк-я'!$A$16:$Y$87,MATCH($A48,'Кальк-я'!$A$16:$A$87,0),MATCH("Сумма затрат, т.руб.",'Кальк-я'!$5:$5,0))/12,""),0)</f>
        <v>266.66666666666669</v>
      </c>
      <c r="KC48" s="551" cm="1">
        <f t="array" aca="1" ref="KC48" ca="1">IFERROR(IF(AND(НачЦ_ИнвП_Дата&lt;=KC$3,КИнвП_Дата&gt;KC$3),
             INDEX('Кальк-я'!$A$16:$Y$87,MATCH($A48,'Кальк-я'!$A$16:$A$87,0),MATCH("Сумма затрат, т.руб.",'Кальк-я'!$5:$5,0))/12,""),0)</f>
        <v>266.66666666666669</v>
      </c>
      <c r="KD48" s="551" cm="1">
        <f t="array" aca="1" ref="KD48" ca="1">IFERROR(IF(AND(НачЦ_ИнвП_Дата&lt;=KD$3,КИнвП_Дата&gt;KD$3),
             INDEX('Кальк-я'!$A$16:$Y$87,MATCH($A48,'Кальк-я'!$A$16:$A$87,0),MATCH("Сумма затрат, т.руб.",'Кальк-я'!$5:$5,0))/12,""),0)</f>
        <v>266.66666666666669</v>
      </c>
      <c r="KE48" s="551" cm="1">
        <f t="array" aca="1" ref="KE48" ca="1">IFERROR(IF(AND(НачЦ_ИнвП_Дата&lt;=KE$3,КИнвП_Дата&gt;KE$3),
             INDEX('Кальк-я'!$A$16:$Y$87,MATCH($A48,'Кальк-я'!$A$16:$A$87,0),MATCH("Сумма затрат, т.руб.",'Кальк-я'!$5:$5,0))/12,""),0)</f>
        <v>266.66666666666669</v>
      </c>
      <c r="KF48" s="551" cm="1">
        <f t="array" aca="1" ref="KF48" ca="1">IFERROR(IF(AND(НачЦ_ИнвП_Дата&lt;=KF$3,КИнвП_Дата&gt;KF$3),
             INDEX('Кальк-я'!$A$16:$Y$87,MATCH($A48,'Кальк-я'!$A$16:$A$87,0),MATCH("Сумма затрат, т.руб.",'Кальк-я'!$5:$5,0))/12,""),0)</f>
        <v>266.66666666666669</v>
      </c>
      <c r="KG48" s="551" cm="1">
        <f t="array" aca="1" ref="KG48" ca="1">IFERROR(IF(AND(НачЦ_ИнвП_Дата&lt;=KG$3,КИнвП_Дата&gt;KG$3),
             INDEX('Кальк-я'!$A$16:$Y$87,MATCH($A48,'Кальк-я'!$A$16:$A$87,0),MATCH("Сумма затрат, т.руб.",'Кальк-я'!$5:$5,0))/12,""),0)</f>
        <v>266.66666666666669</v>
      </c>
      <c r="KH48" s="551" cm="1">
        <f t="array" aca="1" ref="KH48" ca="1">IFERROR(IF(AND(НачЦ_ИнвП_Дата&lt;=KH$3,КИнвП_Дата&gt;KH$3),
             INDEX('Кальк-я'!$A$16:$Y$87,MATCH($A48,'Кальк-я'!$A$16:$A$87,0),MATCH("Сумма затрат, т.руб.",'Кальк-я'!$5:$5,0))/12,""),0)</f>
        <v>266.66666666666669</v>
      </c>
      <c r="KI48" s="551" cm="1">
        <f t="array" aca="1" ref="KI48" ca="1">IFERROR(IF(AND(НачЦ_ИнвП_Дата&lt;=KI$3,КИнвП_Дата&gt;KI$3),
             INDEX('Кальк-я'!$A$16:$Y$87,MATCH($A48,'Кальк-я'!$A$16:$A$87,0),MATCH("Сумма затрат, т.руб.",'Кальк-я'!$5:$5,0))/12,""),0)</f>
        <v>266.66666666666669</v>
      </c>
      <c r="KJ48" s="551" cm="1">
        <f t="array" aca="1" ref="KJ48" ca="1">IFERROR(IF(AND(НачЦ_ИнвП_Дата&lt;=KJ$3,КИнвП_Дата&gt;KJ$3),
             INDEX('Кальк-я'!$A$16:$Y$87,MATCH($A48,'Кальк-я'!$A$16:$A$87,0),MATCH("Сумма затрат, т.руб.",'Кальк-я'!$5:$5,0))/12,""),0)</f>
        <v>266.66666666666669</v>
      </c>
      <c r="KK48" s="551" cm="1">
        <f t="array" aca="1" ref="KK48" ca="1">IFERROR(IF(AND(НачЦ_ИнвП_Дата&lt;=KK$3,КИнвП_Дата&gt;KK$3),
             INDEX('Кальк-я'!$A$16:$Y$87,MATCH($A48,'Кальк-я'!$A$16:$A$87,0),MATCH("Сумма затрат, т.руб.",'Кальк-я'!$5:$5,0))/12,""),0)</f>
        <v>266.66666666666669</v>
      </c>
      <c r="KL48" s="551" cm="1">
        <f t="array" aca="1" ref="KL48" ca="1">IFERROR(IF(AND(НачЦ_ИнвП_Дата&lt;=KL$3,КИнвП_Дата&gt;KL$3),
             INDEX('Кальк-я'!$A$16:$Y$87,MATCH($A48,'Кальк-я'!$A$16:$A$87,0),MATCH("Сумма затрат, т.руб.",'Кальк-я'!$5:$5,0))/12,""),0)</f>
        <v>266.66666666666669</v>
      </c>
      <c r="KM48" s="551" cm="1">
        <f t="array" aca="1" ref="KM48" ca="1">IFERROR(IF(AND(НачЦ_ИнвП_Дата&lt;=KM$3,КИнвП_Дата&gt;KM$3),
             INDEX('Кальк-я'!$A$16:$Y$87,MATCH($A48,'Кальк-я'!$A$16:$A$87,0),MATCH("Сумма затрат, т.руб.",'Кальк-я'!$5:$5,0))/12,""),0)</f>
        <v>266.66666666666669</v>
      </c>
      <c r="KN48" s="552">
        <f t="shared" ca="1" si="1427"/>
        <v>3199.9999999999995</v>
      </c>
      <c r="KO48" s="551" cm="1">
        <f t="array" aca="1" ref="KO48" ca="1">IFERROR(IF(AND(НачЦ_ИнвП_Дата&lt;=KO$3,КИнвП_Дата&gt;KO$3),
             INDEX('Кальк-я'!$A$16:$Y$87,MATCH($A48,'Кальк-я'!$A$16:$A$87,0),MATCH("Сумма затрат, т.руб.",'Кальк-я'!$5:$5,0))/12,""),0)</f>
        <v>266.66666666666669</v>
      </c>
      <c r="KP48" s="551" cm="1">
        <f t="array" aca="1" ref="KP48" ca="1">IFERROR(IF(AND(НачЦ_ИнвП_Дата&lt;=KP$3,КИнвП_Дата&gt;KP$3),
             INDEX('Кальк-я'!$A$16:$Y$87,MATCH($A48,'Кальк-я'!$A$16:$A$87,0),MATCH("Сумма затрат, т.руб.",'Кальк-я'!$5:$5,0))/12,""),0)</f>
        <v>266.66666666666669</v>
      </c>
      <c r="KQ48" s="551" cm="1">
        <f t="array" aca="1" ref="KQ48" ca="1">IFERROR(IF(AND(НачЦ_ИнвП_Дата&lt;=KQ$3,КИнвП_Дата&gt;KQ$3),
             INDEX('Кальк-я'!$A$16:$Y$87,MATCH($A48,'Кальк-я'!$A$16:$A$87,0),MATCH("Сумма затрат, т.руб.",'Кальк-я'!$5:$5,0))/12,""),0)</f>
        <v>266.66666666666669</v>
      </c>
      <c r="KR48" s="551" cm="1">
        <f t="array" aca="1" ref="KR48" ca="1">IFERROR(IF(AND(НачЦ_ИнвП_Дата&lt;=KR$3,КИнвП_Дата&gt;KR$3),
             INDEX('Кальк-я'!$A$16:$Y$87,MATCH($A48,'Кальк-я'!$A$16:$A$87,0),MATCH("Сумма затрат, т.руб.",'Кальк-я'!$5:$5,0))/12,""),0)</f>
        <v>266.66666666666669</v>
      </c>
      <c r="KS48" s="551" cm="1">
        <f t="array" aca="1" ref="KS48" ca="1">IFERROR(IF(AND(НачЦ_ИнвП_Дата&lt;=KS$3,КИнвП_Дата&gt;KS$3),
             INDEX('Кальк-я'!$A$16:$Y$87,MATCH($A48,'Кальк-я'!$A$16:$A$87,0),MATCH("Сумма затрат, т.руб.",'Кальк-я'!$5:$5,0))/12,""),0)</f>
        <v>266.66666666666669</v>
      </c>
      <c r="KT48" s="551" cm="1">
        <f t="array" aca="1" ref="KT48" ca="1">IFERROR(IF(AND(НачЦ_ИнвП_Дата&lt;=KT$3,КИнвП_Дата&gt;KT$3),
             INDEX('Кальк-я'!$A$16:$Y$87,MATCH($A48,'Кальк-я'!$A$16:$A$87,0),MATCH("Сумма затрат, т.руб.",'Кальк-я'!$5:$5,0))/12,""),0)</f>
        <v>266.66666666666669</v>
      </c>
      <c r="KU48" s="551" cm="1">
        <f t="array" aca="1" ref="KU48" ca="1">IFERROR(IF(AND(НачЦ_ИнвП_Дата&lt;=KU$3,КИнвП_Дата&gt;KU$3),
             INDEX('Кальк-я'!$A$16:$Y$87,MATCH($A48,'Кальк-я'!$A$16:$A$87,0),MATCH("Сумма затрат, т.руб.",'Кальк-я'!$5:$5,0))/12,""),0)</f>
        <v>266.66666666666669</v>
      </c>
      <c r="KV48" s="551" cm="1">
        <f t="array" aca="1" ref="KV48" ca="1">IFERROR(IF(AND(НачЦ_ИнвП_Дата&lt;=KV$3,КИнвП_Дата&gt;KV$3),
             INDEX('Кальк-я'!$A$16:$Y$87,MATCH($A48,'Кальк-я'!$A$16:$A$87,0),MATCH("Сумма затрат, т.руб.",'Кальк-я'!$5:$5,0))/12,""),0)</f>
        <v>266.66666666666669</v>
      </c>
      <c r="KW48" s="551" cm="1">
        <f t="array" aca="1" ref="KW48" ca="1">IFERROR(IF(AND(НачЦ_ИнвП_Дата&lt;=KW$3,КИнвП_Дата&gt;KW$3),
             INDEX('Кальк-я'!$A$16:$Y$87,MATCH($A48,'Кальк-я'!$A$16:$A$87,0),MATCH("Сумма затрат, т.руб.",'Кальк-я'!$5:$5,0))/12,""),0)</f>
        <v>266.66666666666669</v>
      </c>
      <c r="KX48" s="551" cm="1">
        <f t="array" aca="1" ref="KX48" ca="1">IFERROR(IF(AND(НачЦ_ИнвП_Дата&lt;=KX$3,КИнвП_Дата&gt;KX$3),
             INDEX('Кальк-я'!$A$16:$Y$87,MATCH($A48,'Кальк-я'!$A$16:$A$87,0),MATCH("Сумма затрат, т.руб.",'Кальк-я'!$5:$5,0))/12,""),0)</f>
        <v>266.66666666666669</v>
      </c>
      <c r="KY48" s="551" cm="1">
        <f t="array" aca="1" ref="KY48" ca="1">IFERROR(IF(AND(НачЦ_ИнвП_Дата&lt;=KY$3,КИнвП_Дата&gt;KY$3),
             INDEX('Кальк-я'!$A$16:$Y$87,MATCH($A48,'Кальк-я'!$A$16:$A$87,0),MATCH("Сумма затрат, т.руб.",'Кальк-я'!$5:$5,0))/12,""),0)</f>
        <v>266.66666666666669</v>
      </c>
      <c r="KZ48" s="551" cm="1">
        <f t="array" aca="1" ref="KZ48" ca="1">IFERROR(IF(AND(НачЦ_ИнвП_Дата&lt;=KZ$3,КИнвП_Дата&gt;KZ$3),
             INDEX('Кальк-я'!$A$16:$Y$87,MATCH($A48,'Кальк-я'!$A$16:$A$87,0),MATCH("Сумма затрат, т.руб.",'Кальк-я'!$5:$5,0))/12,""),0)</f>
        <v>266.66666666666669</v>
      </c>
      <c r="LA48" s="552">
        <f t="shared" ca="1" si="1429"/>
        <v>3199.9999999999995</v>
      </c>
      <c r="LB48" s="551" cm="1">
        <f t="array" aca="1" ref="LB48" ca="1">IFERROR(IF(AND(НачЦ_ИнвП_Дата&lt;=LB$3,КИнвП_Дата&gt;LB$3),
             INDEX('Кальк-я'!$A$16:$Y$87,MATCH($A48,'Кальк-я'!$A$16:$A$87,0),MATCH("Сумма затрат, т.руб.",'Кальк-я'!$5:$5,0))/12,""),0)</f>
        <v>266.66666666666669</v>
      </c>
      <c r="LC48" s="551" cm="1">
        <f t="array" aca="1" ref="LC48" ca="1">IFERROR(IF(AND(НачЦ_ИнвП_Дата&lt;=LC$3,КИнвП_Дата&gt;LC$3),
             INDEX('Кальк-я'!$A$16:$Y$87,MATCH($A48,'Кальк-я'!$A$16:$A$87,0),MATCH("Сумма затрат, т.руб.",'Кальк-я'!$5:$5,0))/12,""),0)</f>
        <v>266.66666666666669</v>
      </c>
      <c r="LD48" s="551" cm="1">
        <f t="array" aca="1" ref="LD48" ca="1">IFERROR(IF(AND(НачЦ_ИнвП_Дата&lt;=LD$3,КИнвП_Дата&gt;LD$3),
             INDEX('Кальк-я'!$A$16:$Y$87,MATCH($A48,'Кальк-я'!$A$16:$A$87,0),MATCH("Сумма затрат, т.руб.",'Кальк-я'!$5:$5,0))/12,""),0)</f>
        <v>266.66666666666669</v>
      </c>
      <c r="LE48" s="551" cm="1">
        <f t="array" aca="1" ref="LE48" ca="1">IFERROR(IF(AND(НачЦ_ИнвП_Дата&lt;=LE$3,КИнвП_Дата&gt;LE$3),
             INDEX('Кальк-я'!$A$16:$Y$87,MATCH($A48,'Кальк-я'!$A$16:$A$87,0),MATCH("Сумма затрат, т.руб.",'Кальк-я'!$5:$5,0))/12,""),0)</f>
        <v>266.66666666666669</v>
      </c>
      <c r="LF48" s="551" cm="1">
        <f t="array" aca="1" ref="LF48" ca="1">IFERROR(IF(AND(НачЦ_ИнвП_Дата&lt;=LF$3,КИнвП_Дата&gt;LF$3),
             INDEX('Кальк-я'!$A$16:$Y$87,MATCH($A48,'Кальк-я'!$A$16:$A$87,0),MATCH("Сумма затрат, т.руб.",'Кальк-я'!$5:$5,0))/12,""),0)</f>
        <v>266.66666666666669</v>
      </c>
      <c r="LG48" s="551" cm="1">
        <f t="array" aca="1" ref="LG48" ca="1">IFERROR(IF(AND(НачЦ_ИнвП_Дата&lt;=LG$3,КИнвП_Дата&gt;LG$3),
             INDEX('Кальк-я'!$A$16:$Y$87,MATCH($A48,'Кальк-я'!$A$16:$A$87,0),MATCH("Сумма затрат, т.руб.",'Кальк-я'!$5:$5,0))/12,""),0)</f>
        <v>266.66666666666669</v>
      </c>
      <c r="LH48" s="551" cm="1">
        <f t="array" aca="1" ref="LH48" ca="1">IFERROR(IF(AND(НачЦ_ИнвП_Дата&lt;=LH$3,КИнвП_Дата&gt;LH$3),
             INDEX('Кальк-я'!$A$16:$Y$87,MATCH($A48,'Кальк-я'!$A$16:$A$87,0),MATCH("Сумма затрат, т.руб.",'Кальк-я'!$5:$5,0))/12,""),0)</f>
        <v>266.66666666666669</v>
      </c>
      <c r="LI48" s="551" cm="1">
        <f t="array" aca="1" ref="LI48" ca="1">IFERROR(IF(AND(НачЦ_ИнвП_Дата&lt;=LI$3,КИнвП_Дата&gt;LI$3),
             INDEX('Кальк-я'!$A$16:$Y$87,MATCH($A48,'Кальк-я'!$A$16:$A$87,0),MATCH("Сумма затрат, т.руб.",'Кальк-я'!$5:$5,0))/12,""),0)</f>
        <v>266.66666666666669</v>
      </c>
      <c r="LJ48" s="551" cm="1">
        <f t="array" aca="1" ref="LJ48" ca="1">IFERROR(IF(AND(НачЦ_ИнвП_Дата&lt;=LJ$3,КИнвП_Дата&gt;LJ$3),
             INDEX('Кальк-я'!$A$16:$Y$87,MATCH($A48,'Кальк-я'!$A$16:$A$87,0),MATCH("Сумма затрат, т.руб.",'Кальк-я'!$5:$5,0))/12,""),0)</f>
        <v>266.66666666666669</v>
      </c>
      <c r="LK48" s="551" cm="1">
        <f t="array" aca="1" ref="LK48" ca="1">IFERROR(IF(AND(НачЦ_ИнвП_Дата&lt;=LK$3,КИнвП_Дата&gt;LK$3),
             INDEX('Кальк-я'!$A$16:$Y$87,MATCH($A48,'Кальк-я'!$A$16:$A$87,0),MATCH("Сумма затрат, т.руб.",'Кальк-я'!$5:$5,0))/12,""),0)</f>
        <v>266.66666666666669</v>
      </c>
      <c r="LL48" s="551" cm="1">
        <f t="array" aca="1" ref="LL48" ca="1">IFERROR(IF(AND(НачЦ_ИнвП_Дата&lt;=LL$3,КИнвП_Дата&gt;LL$3),
             INDEX('Кальк-я'!$A$16:$Y$87,MATCH($A48,'Кальк-я'!$A$16:$A$87,0),MATCH("Сумма затрат, т.руб.",'Кальк-я'!$5:$5,0))/12,""),0)</f>
        <v>266.66666666666669</v>
      </c>
      <c r="LM48" s="551" cm="1">
        <f t="array" aca="1" ref="LM48" ca="1">IFERROR(IF(AND(НачЦ_ИнвП_Дата&lt;=LM$3,КИнвП_Дата&gt;LM$3),
             INDEX('Кальк-я'!$A$16:$Y$87,MATCH($A48,'Кальк-я'!$A$16:$A$87,0),MATCH("Сумма затрат, т.руб.",'Кальк-я'!$5:$5,0))/12,""),0)</f>
        <v>266.66666666666669</v>
      </c>
      <c r="LN48" s="552">
        <f t="shared" ca="1" si="1431"/>
        <v>3199.9999999999995</v>
      </c>
      <c r="LO48" s="551" cm="1">
        <f t="array" aca="1" ref="LO48" ca="1">IFERROR(IF(AND(НачЦ_ИнвП_Дата&lt;=LO$3,КИнвП_Дата&gt;LO$3),
             INDEX('Кальк-я'!$A$16:$Y$87,MATCH($A48,'Кальк-я'!$A$16:$A$87,0),MATCH("Сумма затрат, т.руб.",'Кальк-я'!$5:$5,0))/12,""),0)</f>
        <v>266.66666666666669</v>
      </c>
      <c r="LP48" s="551" cm="1">
        <f t="array" aca="1" ref="LP48" ca="1">IFERROR(IF(AND(НачЦ_ИнвП_Дата&lt;=LP$3,КИнвП_Дата&gt;LP$3),
             INDEX('Кальк-я'!$A$16:$Y$87,MATCH($A48,'Кальк-я'!$A$16:$A$87,0),MATCH("Сумма затрат, т.руб.",'Кальк-я'!$5:$5,0))/12,""),0)</f>
        <v>266.66666666666669</v>
      </c>
      <c r="LQ48" s="551" cm="1">
        <f t="array" aca="1" ref="LQ48" ca="1">IFERROR(IF(AND(НачЦ_ИнвП_Дата&lt;=LQ$3,КИнвП_Дата&gt;LQ$3),
             INDEX('Кальк-я'!$A$16:$Y$87,MATCH($A48,'Кальк-я'!$A$16:$A$87,0),MATCH("Сумма затрат, т.руб.",'Кальк-я'!$5:$5,0))/12,""),0)</f>
        <v>266.66666666666669</v>
      </c>
      <c r="LR48" s="551" cm="1">
        <f t="array" aca="1" ref="LR48" ca="1">IFERROR(IF(AND(НачЦ_ИнвП_Дата&lt;=LR$3,КИнвП_Дата&gt;LR$3),
             INDEX('Кальк-я'!$A$16:$Y$87,MATCH($A48,'Кальк-я'!$A$16:$A$87,0),MATCH("Сумма затрат, т.руб.",'Кальк-я'!$5:$5,0))/12,""),0)</f>
        <v>266.66666666666669</v>
      </c>
      <c r="LS48" s="551" cm="1">
        <f t="array" aca="1" ref="LS48" ca="1">IFERROR(IF(AND(НачЦ_ИнвП_Дата&lt;=LS$3,КИнвП_Дата&gt;LS$3),
             INDEX('Кальк-я'!$A$16:$Y$87,MATCH($A48,'Кальк-я'!$A$16:$A$87,0),MATCH("Сумма затрат, т.руб.",'Кальк-я'!$5:$5,0))/12,""),0)</f>
        <v>266.66666666666669</v>
      </c>
      <c r="LT48" s="551" cm="1">
        <f t="array" aca="1" ref="LT48" ca="1">IFERROR(IF(AND(НачЦ_ИнвП_Дата&lt;=LT$3,КИнвП_Дата&gt;LT$3),
             INDEX('Кальк-я'!$A$16:$Y$87,MATCH($A48,'Кальк-я'!$A$16:$A$87,0),MATCH("Сумма затрат, т.руб.",'Кальк-я'!$5:$5,0))/12,""),0)</f>
        <v>266.66666666666669</v>
      </c>
      <c r="LU48" s="551" cm="1">
        <f t="array" aca="1" ref="LU48" ca="1">IFERROR(IF(AND(НачЦ_ИнвП_Дата&lt;=LU$3,КИнвП_Дата&gt;LU$3),
             INDEX('Кальк-я'!$A$16:$Y$87,MATCH($A48,'Кальк-я'!$A$16:$A$87,0),MATCH("Сумма затрат, т.руб.",'Кальк-я'!$5:$5,0))/12,""),0)</f>
        <v>266.66666666666669</v>
      </c>
      <c r="LV48" s="551" cm="1">
        <f t="array" aca="1" ref="LV48" ca="1">IFERROR(IF(AND(НачЦ_ИнвП_Дата&lt;=LV$3,КИнвП_Дата&gt;LV$3),
             INDEX('Кальк-я'!$A$16:$Y$87,MATCH($A48,'Кальк-я'!$A$16:$A$87,0),MATCH("Сумма затрат, т.руб.",'Кальк-я'!$5:$5,0))/12,""),0)</f>
        <v>266.66666666666669</v>
      </c>
      <c r="LW48" s="551" cm="1">
        <f t="array" aca="1" ref="LW48" ca="1">IFERROR(IF(AND(НачЦ_ИнвП_Дата&lt;=LW$3,КИнвП_Дата&gt;LW$3),
             INDEX('Кальк-я'!$A$16:$Y$87,MATCH($A48,'Кальк-я'!$A$16:$A$87,0),MATCH("Сумма затрат, т.руб.",'Кальк-я'!$5:$5,0))/12,""),0)</f>
        <v>266.66666666666669</v>
      </c>
      <c r="LX48" s="551" cm="1">
        <f t="array" aca="1" ref="LX48" ca="1">IFERROR(IF(AND(НачЦ_ИнвП_Дата&lt;=LX$3,КИнвП_Дата&gt;LX$3),
             INDEX('Кальк-я'!$A$16:$Y$87,MATCH($A48,'Кальк-я'!$A$16:$A$87,0),MATCH("Сумма затрат, т.руб.",'Кальк-я'!$5:$5,0))/12,""),0)</f>
        <v>266.66666666666669</v>
      </c>
      <c r="LY48" s="551" cm="1">
        <f t="array" aca="1" ref="LY48" ca="1">IFERROR(IF(AND(НачЦ_ИнвП_Дата&lt;=LY$3,КИнвП_Дата&gt;LY$3),
             INDEX('Кальк-я'!$A$16:$Y$87,MATCH($A48,'Кальк-я'!$A$16:$A$87,0),MATCH("Сумма затрат, т.руб.",'Кальк-я'!$5:$5,0))/12,""),0)</f>
        <v>266.66666666666669</v>
      </c>
      <c r="LZ48" s="551" cm="1">
        <f t="array" aca="1" ref="LZ48" ca="1">IFERROR(IF(AND(НачЦ_ИнвП_Дата&lt;=LZ$3,КИнвП_Дата&gt;LZ$3),
             INDEX('Кальк-я'!$A$16:$Y$87,MATCH($A48,'Кальк-я'!$A$16:$A$87,0),MATCH("Сумма затрат, т.руб.",'Кальк-я'!$5:$5,0))/12,""),0)</f>
        <v>266.66666666666669</v>
      </c>
      <c r="MA48" s="552">
        <f t="shared" ca="1" si="1433"/>
        <v>3199.9999999999995</v>
      </c>
      <c r="MB48" s="551" cm="1">
        <f t="array" aca="1" ref="MB48" ca="1">IFERROR(IF(AND(НачЦ_ИнвП_Дата&lt;=MB$3,КИнвП_Дата&gt;MB$3),
             INDEX('Кальк-я'!$A$16:$Y$87,MATCH($A48,'Кальк-я'!$A$16:$A$87,0),MATCH("Сумма затрат, т.руб.",'Кальк-я'!$5:$5,0))/12,""),0)</f>
        <v>266.66666666666669</v>
      </c>
      <c r="MC48" s="551" cm="1">
        <f t="array" aca="1" ref="MC48" ca="1">IFERROR(IF(AND(НачЦ_ИнвП_Дата&lt;=MC$3,КИнвП_Дата&gt;MC$3),
             INDEX('Кальк-я'!$A$16:$Y$87,MATCH($A48,'Кальк-я'!$A$16:$A$87,0),MATCH("Сумма затрат, т.руб.",'Кальк-я'!$5:$5,0))/12,""),0)</f>
        <v>266.66666666666669</v>
      </c>
      <c r="MD48" s="551" cm="1">
        <f t="array" aca="1" ref="MD48" ca="1">IFERROR(IF(AND(НачЦ_ИнвП_Дата&lt;=MD$3,КИнвП_Дата&gt;MD$3),
             INDEX('Кальк-я'!$A$16:$Y$87,MATCH($A48,'Кальк-я'!$A$16:$A$87,0),MATCH("Сумма затрат, т.руб.",'Кальк-я'!$5:$5,0))/12,""),0)</f>
        <v>266.66666666666669</v>
      </c>
      <c r="ME48" s="551" cm="1">
        <f t="array" aca="1" ref="ME48" ca="1">IFERROR(IF(AND(НачЦ_ИнвП_Дата&lt;=ME$3,КИнвП_Дата&gt;ME$3),
             INDEX('Кальк-я'!$A$16:$Y$87,MATCH($A48,'Кальк-я'!$A$16:$A$87,0),MATCH("Сумма затрат, т.руб.",'Кальк-я'!$5:$5,0))/12,""),0)</f>
        <v>266.66666666666669</v>
      </c>
      <c r="MF48" s="551" cm="1">
        <f t="array" aca="1" ref="MF48" ca="1">IFERROR(IF(AND(НачЦ_ИнвП_Дата&lt;=MF$3,КИнвП_Дата&gt;MF$3),
             INDEX('Кальк-я'!$A$16:$Y$87,MATCH($A48,'Кальк-я'!$A$16:$A$87,0),MATCH("Сумма затрат, т.руб.",'Кальк-я'!$5:$5,0))/12,""),0)</f>
        <v>266.66666666666669</v>
      </c>
      <c r="MG48" s="551" cm="1">
        <f t="array" aca="1" ref="MG48" ca="1">IFERROR(IF(AND(НачЦ_ИнвП_Дата&lt;=MG$3,КИнвП_Дата&gt;MG$3),
             INDEX('Кальк-я'!$A$16:$Y$87,MATCH($A48,'Кальк-я'!$A$16:$A$87,0),MATCH("Сумма затрат, т.руб.",'Кальк-я'!$5:$5,0))/12,""),0)</f>
        <v>266.66666666666669</v>
      </c>
      <c r="MH48" s="551" cm="1">
        <f t="array" aca="1" ref="MH48" ca="1">IFERROR(IF(AND(НачЦ_ИнвП_Дата&lt;=MH$3,КИнвП_Дата&gt;MH$3),
             INDEX('Кальк-я'!$A$16:$Y$87,MATCH($A48,'Кальк-я'!$A$16:$A$87,0),MATCH("Сумма затрат, т.руб.",'Кальк-я'!$5:$5,0))/12,""),0)</f>
        <v>266.66666666666669</v>
      </c>
      <c r="MI48" s="551" cm="1">
        <f t="array" aca="1" ref="MI48" ca="1">IFERROR(IF(AND(НачЦ_ИнвП_Дата&lt;=MI$3,КИнвП_Дата&gt;MI$3),
             INDEX('Кальк-я'!$A$16:$Y$87,MATCH($A48,'Кальк-я'!$A$16:$A$87,0),MATCH("Сумма затрат, т.руб.",'Кальк-я'!$5:$5,0))/12,""),0)</f>
        <v>266.66666666666669</v>
      </c>
      <c r="MJ48" s="551" cm="1">
        <f t="array" aca="1" ref="MJ48" ca="1">IFERROR(IF(AND(НачЦ_ИнвП_Дата&lt;=MJ$3,КИнвП_Дата&gt;MJ$3),
             INDEX('Кальк-я'!$A$16:$Y$87,MATCH($A48,'Кальк-я'!$A$16:$A$87,0),MATCH("Сумма затрат, т.руб.",'Кальк-я'!$5:$5,0))/12,""),0)</f>
        <v>266.66666666666669</v>
      </c>
      <c r="MK48" s="551" cm="1">
        <f t="array" aca="1" ref="MK48" ca="1">IFERROR(IF(AND(НачЦ_ИнвП_Дата&lt;=MK$3,КИнвП_Дата&gt;MK$3),
             INDEX('Кальк-я'!$A$16:$Y$87,MATCH($A48,'Кальк-я'!$A$16:$A$87,0),MATCH("Сумма затрат, т.руб.",'Кальк-я'!$5:$5,0))/12,""),0)</f>
        <v>266.66666666666669</v>
      </c>
      <c r="ML48" s="551" cm="1">
        <f t="array" aca="1" ref="ML48" ca="1">IFERROR(IF(AND(НачЦ_ИнвП_Дата&lt;=ML$3,КИнвП_Дата&gt;ML$3),
             INDEX('Кальк-я'!$A$16:$Y$87,MATCH($A48,'Кальк-я'!$A$16:$A$87,0),MATCH("Сумма затрат, т.руб.",'Кальк-я'!$5:$5,0))/12,""),0)</f>
        <v>266.66666666666669</v>
      </c>
      <c r="MM48" s="551" cm="1">
        <f t="array" aca="1" ref="MM48" ca="1">IFERROR(IF(AND(НачЦ_ИнвП_Дата&lt;=MM$3,КИнвП_Дата&gt;MM$3),
             INDEX('Кальк-я'!$A$16:$Y$87,MATCH($A48,'Кальк-я'!$A$16:$A$87,0),MATCH("Сумма затрат, т.руб.",'Кальк-я'!$5:$5,0))/12,""),0)</f>
        <v>266.66666666666669</v>
      </c>
      <c r="MN48" s="552">
        <f t="shared" ca="1" si="1435"/>
        <v>3199.9999999999995</v>
      </c>
      <c r="MO48" s="551" cm="1">
        <f t="array" aca="1" ref="MO48" ca="1">IFERROR(IF(AND(НачЦ_ИнвП_Дата&lt;=MO$3,КИнвП_Дата&gt;MO$3),
             INDEX('Кальк-я'!$A$16:$Y$87,MATCH($A48,'Кальк-я'!$A$16:$A$87,0),MATCH("Сумма затрат, т.руб.",'Кальк-я'!$5:$5,0))/12,""),0)</f>
        <v>266.66666666666669</v>
      </c>
      <c r="MP48" s="551" cm="1">
        <f t="array" aca="1" ref="MP48" ca="1">IFERROR(IF(AND(НачЦ_ИнвП_Дата&lt;=MP$3,КИнвП_Дата&gt;MP$3),
             INDEX('Кальк-я'!$A$16:$Y$87,MATCH($A48,'Кальк-я'!$A$16:$A$87,0),MATCH("Сумма затрат, т.руб.",'Кальк-я'!$5:$5,0))/12,""),0)</f>
        <v>266.66666666666669</v>
      </c>
      <c r="MQ48" s="551" cm="1">
        <f t="array" aca="1" ref="MQ48" ca="1">IFERROR(IF(AND(НачЦ_ИнвП_Дата&lt;=MQ$3,КИнвП_Дата&gt;MQ$3),
             INDEX('Кальк-я'!$A$16:$Y$87,MATCH($A48,'Кальк-я'!$A$16:$A$87,0),MATCH("Сумма затрат, т.руб.",'Кальк-я'!$5:$5,0))/12,""),0)</f>
        <v>266.66666666666669</v>
      </c>
      <c r="MR48" s="551" cm="1">
        <f t="array" aca="1" ref="MR48" ca="1">IFERROR(IF(AND(НачЦ_ИнвП_Дата&lt;=MR$3,КИнвП_Дата&gt;MR$3),
             INDEX('Кальк-я'!$A$16:$Y$87,MATCH($A48,'Кальк-я'!$A$16:$A$87,0),MATCH("Сумма затрат, т.руб.",'Кальк-я'!$5:$5,0))/12,""),0)</f>
        <v>266.66666666666669</v>
      </c>
      <c r="MS48" s="551" cm="1">
        <f t="array" aca="1" ref="MS48" ca="1">IFERROR(IF(AND(НачЦ_ИнвП_Дата&lt;=MS$3,КИнвП_Дата&gt;MS$3),
             INDEX('Кальк-я'!$A$16:$Y$87,MATCH($A48,'Кальк-я'!$A$16:$A$87,0),MATCH("Сумма затрат, т.руб.",'Кальк-я'!$5:$5,0))/12,""),0)</f>
        <v>266.66666666666669</v>
      </c>
      <c r="MT48" s="551" cm="1">
        <f t="array" aca="1" ref="MT48" ca="1">IFERROR(IF(AND(НачЦ_ИнвП_Дата&lt;=MT$3,КИнвП_Дата&gt;MT$3),
             INDEX('Кальк-я'!$A$16:$Y$87,MATCH($A48,'Кальк-я'!$A$16:$A$87,0),MATCH("Сумма затрат, т.руб.",'Кальк-я'!$5:$5,0))/12,""),0)</f>
        <v>266.66666666666669</v>
      </c>
      <c r="MU48" s="551" cm="1">
        <f t="array" aca="1" ref="MU48" ca="1">IFERROR(IF(AND(НачЦ_ИнвП_Дата&lt;=MU$3,КИнвП_Дата&gt;MU$3),
             INDEX('Кальк-я'!$A$16:$Y$87,MATCH($A48,'Кальк-я'!$A$16:$A$87,0),MATCH("Сумма затрат, т.руб.",'Кальк-я'!$5:$5,0))/12,""),0)</f>
        <v>266.66666666666669</v>
      </c>
      <c r="MV48" s="551" cm="1">
        <f t="array" aca="1" ref="MV48" ca="1">IFERROR(IF(AND(НачЦ_ИнвП_Дата&lt;=MV$3,КИнвП_Дата&gt;MV$3),
             INDEX('Кальк-я'!$A$16:$Y$87,MATCH($A48,'Кальк-я'!$A$16:$A$87,0),MATCH("Сумма затрат, т.руб.",'Кальк-я'!$5:$5,0))/12,""),0)</f>
        <v>266.66666666666669</v>
      </c>
      <c r="MW48" s="551" cm="1">
        <f t="array" aca="1" ref="MW48" ca="1">IFERROR(IF(AND(НачЦ_ИнвП_Дата&lt;=MW$3,КИнвП_Дата&gt;MW$3),
             INDEX('Кальк-я'!$A$16:$Y$87,MATCH($A48,'Кальк-я'!$A$16:$A$87,0),MATCH("Сумма затрат, т.руб.",'Кальк-я'!$5:$5,0))/12,""),0)</f>
        <v>266.66666666666669</v>
      </c>
      <c r="MX48" s="551" cm="1">
        <f t="array" aca="1" ref="MX48" ca="1">IFERROR(IF(AND(НачЦ_ИнвП_Дата&lt;=MX$3,КИнвП_Дата&gt;MX$3),
             INDEX('Кальк-я'!$A$16:$Y$87,MATCH($A48,'Кальк-я'!$A$16:$A$87,0),MATCH("Сумма затрат, т.руб.",'Кальк-я'!$5:$5,0))/12,""),0)</f>
        <v>266.66666666666669</v>
      </c>
      <c r="MY48" s="551" cm="1">
        <f t="array" aca="1" ref="MY48" ca="1">IFERROR(IF(AND(НачЦ_ИнвП_Дата&lt;=MY$3,КИнвП_Дата&gt;MY$3),
             INDEX('Кальк-я'!$A$16:$Y$87,MATCH($A48,'Кальк-я'!$A$16:$A$87,0),MATCH("Сумма затрат, т.руб.",'Кальк-я'!$5:$5,0))/12,""),0)</f>
        <v>266.66666666666669</v>
      </c>
      <c r="MZ48" s="551" cm="1">
        <f t="array" aca="1" ref="MZ48" ca="1">IFERROR(IF(AND(НачЦ_ИнвП_Дата&lt;=MZ$3,КИнвП_Дата&gt;MZ$3),
             INDEX('Кальк-я'!$A$16:$Y$87,MATCH($A48,'Кальк-я'!$A$16:$A$87,0),MATCH("Сумма затрат, т.руб.",'Кальк-я'!$5:$5,0))/12,""),0)</f>
        <v>266.66666666666669</v>
      </c>
      <c r="NA48" s="552">
        <f t="shared" ca="1" si="1437"/>
        <v>3199.9999999999995</v>
      </c>
      <c r="NB48" s="551" cm="1">
        <f t="array" aca="1" ref="NB48" ca="1">IFERROR(IF(AND(НачЦ_ИнвП_Дата&lt;=NB$3,КИнвП_Дата&gt;NB$3),
             INDEX('Кальк-я'!$A$16:$Y$87,MATCH($A48,'Кальк-я'!$A$16:$A$87,0),MATCH("Сумма затрат, т.руб.",'Кальк-я'!$5:$5,0))/12,""),0)</f>
        <v>266.66666666666669</v>
      </c>
      <c r="NC48" s="551" cm="1">
        <f t="array" aca="1" ref="NC48" ca="1">IFERROR(IF(AND(НачЦ_ИнвП_Дата&lt;=NC$3,КИнвП_Дата&gt;NC$3),
             INDEX('Кальк-я'!$A$16:$Y$87,MATCH($A48,'Кальк-я'!$A$16:$A$87,0),MATCH("Сумма затрат, т.руб.",'Кальк-я'!$5:$5,0))/12,""),0)</f>
        <v>266.66666666666669</v>
      </c>
      <c r="ND48" s="551" cm="1">
        <f t="array" aca="1" ref="ND48" ca="1">IFERROR(IF(AND(НачЦ_ИнвП_Дата&lt;=ND$3,КИнвП_Дата&gt;ND$3),
             INDEX('Кальк-я'!$A$16:$Y$87,MATCH($A48,'Кальк-я'!$A$16:$A$87,0),MATCH("Сумма затрат, т.руб.",'Кальк-я'!$5:$5,0))/12,""),0)</f>
        <v>266.66666666666669</v>
      </c>
      <c r="NE48" s="551" cm="1">
        <f t="array" aca="1" ref="NE48" ca="1">IFERROR(IF(AND(НачЦ_ИнвП_Дата&lt;=NE$3,КИнвП_Дата&gt;NE$3),
             INDEX('Кальк-я'!$A$16:$Y$87,MATCH($A48,'Кальк-я'!$A$16:$A$87,0),MATCH("Сумма затрат, т.руб.",'Кальк-я'!$5:$5,0))/12,""),0)</f>
        <v>266.66666666666669</v>
      </c>
      <c r="NF48" s="551" cm="1">
        <f t="array" aca="1" ref="NF48" ca="1">IFERROR(IF(AND(НачЦ_ИнвП_Дата&lt;=NF$3,КИнвП_Дата&gt;NF$3),
             INDEX('Кальк-я'!$A$16:$Y$87,MATCH($A48,'Кальк-я'!$A$16:$A$87,0),MATCH("Сумма затрат, т.руб.",'Кальк-я'!$5:$5,0))/12,""),0)</f>
        <v>266.66666666666669</v>
      </c>
      <c r="NG48" s="551" cm="1">
        <f t="array" aca="1" ref="NG48" ca="1">IFERROR(IF(AND(НачЦ_ИнвП_Дата&lt;=NG$3,КИнвП_Дата&gt;NG$3),
             INDEX('Кальк-я'!$A$16:$Y$87,MATCH($A48,'Кальк-я'!$A$16:$A$87,0),MATCH("Сумма затрат, т.руб.",'Кальк-я'!$5:$5,0))/12,""),0)</f>
        <v>266.66666666666669</v>
      </c>
      <c r="NH48" s="551" cm="1">
        <f t="array" aca="1" ref="NH48" ca="1">IFERROR(IF(AND(НачЦ_ИнвП_Дата&lt;=NH$3,КИнвП_Дата&gt;NH$3),
             INDEX('Кальк-я'!$A$16:$Y$87,MATCH($A48,'Кальк-я'!$A$16:$A$87,0),MATCH("Сумма затрат, т.руб.",'Кальк-я'!$5:$5,0))/12,""),0)</f>
        <v>266.66666666666669</v>
      </c>
      <c r="NI48" s="551" cm="1">
        <f t="array" aca="1" ref="NI48" ca="1">IFERROR(IF(AND(НачЦ_ИнвП_Дата&lt;=NI$3,КИнвП_Дата&gt;NI$3),
             INDEX('Кальк-я'!$A$16:$Y$87,MATCH($A48,'Кальк-я'!$A$16:$A$87,0),MATCH("Сумма затрат, т.руб.",'Кальк-я'!$5:$5,0))/12,""),0)</f>
        <v>266.66666666666669</v>
      </c>
      <c r="NJ48" s="551" cm="1">
        <f t="array" aca="1" ref="NJ48" ca="1">IFERROR(IF(AND(НачЦ_ИнвП_Дата&lt;=NJ$3,КИнвП_Дата&gt;NJ$3),
             INDEX('Кальк-я'!$A$16:$Y$87,MATCH($A48,'Кальк-я'!$A$16:$A$87,0),MATCH("Сумма затрат, т.руб.",'Кальк-я'!$5:$5,0))/12,""),0)</f>
        <v>266.66666666666669</v>
      </c>
      <c r="NK48" s="551" cm="1">
        <f t="array" aca="1" ref="NK48" ca="1">IFERROR(IF(AND(НачЦ_ИнвП_Дата&lt;=NK$3,КИнвП_Дата&gt;NK$3),
             INDEX('Кальк-я'!$A$16:$Y$87,MATCH($A48,'Кальк-я'!$A$16:$A$87,0),MATCH("Сумма затрат, т.руб.",'Кальк-я'!$5:$5,0))/12,""),0)</f>
        <v>266.66666666666669</v>
      </c>
      <c r="NL48" s="551" cm="1">
        <f t="array" aca="1" ref="NL48" ca="1">IFERROR(IF(AND(НачЦ_ИнвП_Дата&lt;=NL$3,КИнвП_Дата&gt;NL$3),
             INDEX('Кальк-я'!$A$16:$Y$87,MATCH($A48,'Кальк-я'!$A$16:$A$87,0),MATCH("Сумма затрат, т.руб.",'Кальк-я'!$5:$5,0))/12,""),0)</f>
        <v>266.66666666666669</v>
      </c>
      <c r="NM48" s="551" cm="1">
        <f t="array" aca="1" ref="NM48" ca="1">IFERROR(IF(AND(НачЦ_ИнвП_Дата&lt;=NM$3,КИнвП_Дата&gt;NM$3),
             INDEX('Кальк-я'!$A$16:$Y$87,MATCH($A48,'Кальк-я'!$A$16:$A$87,0),MATCH("Сумма затрат, т.руб.",'Кальк-я'!$5:$5,0))/12,""),0)</f>
        <v>266.66666666666669</v>
      </c>
      <c r="NN48" s="552">
        <f t="shared" ca="1" si="1439"/>
        <v>3199.9999999999995</v>
      </c>
      <c r="NO48" s="551" cm="1">
        <f t="array" aca="1" ref="NO48" ca="1">IFERROR(IF(AND(НачЦ_ИнвП_Дата&lt;=NO$3,КИнвП_Дата&gt;NO$3),
             INDEX('Кальк-я'!$A$16:$Y$87,MATCH($A48,'Кальк-я'!$A$16:$A$87,0),MATCH("Сумма затрат, т.руб.",'Кальк-я'!$5:$5,0))/12,""),0)</f>
        <v>266.66666666666669</v>
      </c>
      <c r="NP48" s="551" cm="1">
        <f t="array" aca="1" ref="NP48" ca="1">IFERROR(IF(AND(НачЦ_ИнвП_Дата&lt;=NP$3,КИнвП_Дата&gt;NP$3),
             INDEX('Кальк-я'!$A$16:$Y$87,MATCH($A48,'Кальк-я'!$A$16:$A$87,0),MATCH("Сумма затрат, т.руб.",'Кальк-я'!$5:$5,0))/12,""),0)</f>
        <v>266.66666666666669</v>
      </c>
      <c r="NQ48" s="551" cm="1">
        <f t="array" aca="1" ref="NQ48" ca="1">IFERROR(IF(AND(НачЦ_ИнвП_Дата&lt;=NQ$3,КИнвП_Дата&gt;NQ$3),
             INDEX('Кальк-я'!$A$16:$Y$87,MATCH($A48,'Кальк-я'!$A$16:$A$87,0),MATCH("Сумма затрат, т.руб.",'Кальк-я'!$5:$5,0))/12,""),0)</f>
        <v>266.66666666666669</v>
      </c>
      <c r="NR48" s="551" cm="1">
        <f t="array" aca="1" ref="NR48" ca="1">IFERROR(IF(AND(НачЦ_ИнвП_Дата&lt;=NR$3,КИнвП_Дата&gt;NR$3),
             INDEX('Кальк-я'!$A$16:$Y$87,MATCH($A48,'Кальк-я'!$A$16:$A$87,0),MATCH("Сумма затрат, т.руб.",'Кальк-я'!$5:$5,0))/12,""),0)</f>
        <v>266.66666666666669</v>
      </c>
      <c r="NS48" s="551" cm="1">
        <f t="array" aca="1" ref="NS48" ca="1">IFERROR(IF(AND(НачЦ_ИнвП_Дата&lt;=NS$3,КИнвП_Дата&gt;NS$3),
             INDEX('Кальк-я'!$A$16:$Y$87,MATCH($A48,'Кальк-я'!$A$16:$A$87,0),MATCH("Сумма затрат, т.руб.",'Кальк-я'!$5:$5,0))/12,""),0)</f>
        <v>266.66666666666669</v>
      </c>
      <c r="NT48" s="551" cm="1">
        <f t="array" aca="1" ref="NT48" ca="1">IFERROR(IF(AND(НачЦ_ИнвП_Дата&lt;=NT$3,КИнвП_Дата&gt;NT$3),
             INDEX('Кальк-я'!$A$16:$Y$87,MATCH($A48,'Кальк-я'!$A$16:$A$87,0),MATCH("Сумма затрат, т.руб.",'Кальк-я'!$5:$5,0))/12,""),0)</f>
        <v>266.66666666666669</v>
      </c>
      <c r="NU48" s="551" cm="1">
        <f t="array" aca="1" ref="NU48" ca="1">IFERROR(IF(AND(НачЦ_ИнвП_Дата&lt;=NU$3,КИнвП_Дата&gt;NU$3),
             INDEX('Кальк-я'!$A$16:$Y$87,MATCH($A48,'Кальк-я'!$A$16:$A$87,0),MATCH("Сумма затрат, т.руб.",'Кальк-я'!$5:$5,0))/12,""),0)</f>
        <v>266.66666666666669</v>
      </c>
      <c r="NV48" s="551" cm="1">
        <f t="array" aca="1" ref="NV48" ca="1">IFERROR(IF(AND(НачЦ_ИнвП_Дата&lt;=NV$3,КИнвП_Дата&gt;NV$3),
             INDEX('Кальк-я'!$A$16:$Y$87,MATCH($A48,'Кальк-я'!$A$16:$A$87,0),MATCH("Сумма затрат, т.руб.",'Кальк-я'!$5:$5,0))/12,""),0)</f>
        <v>266.66666666666669</v>
      </c>
      <c r="NW48" s="551" cm="1">
        <f t="array" aca="1" ref="NW48" ca="1">IFERROR(IF(AND(НачЦ_ИнвП_Дата&lt;=NW$3,КИнвП_Дата&gt;NW$3),
             INDEX('Кальк-я'!$A$16:$Y$87,MATCH($A48,'Кальк-я'!$A$16:$A$87,0),MATCH("Сумма затрат, т.руб.",'Кальк-я'!$5:$5,0))/12,""),0)</f>
        <v>266.66666666666669</v>
      </c>
      <c r="NX48" s="551" cm="1">
        <f t="array" aca="1" ref="NX48" ca="1">IFERROR(IF(AND(НачЦ_ИнвП_Дата&lt;=NX$3,КИнвП_Дата&gt;NX$3),
             INDEX('Кальк-я'!$A$16:$Y$87,MATCH($A48,'Кальк-я'!$A$16:$A$87,0),MATCH("Сумма затрат, т.руб.",'Кальк-я'!$5:$5,0))/12,""),0)</f>
        <v>266.66666666666669</v>
      </c>
      <c r="NY48" s="551" cm="1">
        <f t="array" aca="1" ref="NY48" ca="1">IFERROR(IF(AND(НачЦ_ИнвП_Дата&lt;=NY$3,КИнвП_Дата&gt;NY$3),
             INDEX('Кальк-я'!$A$16:$Y$87,MATCH($A48,'Кальк-я'!$A$16:$A$87,0),MATCH("Сумма затрат, т.руб.",'Кальк-я'!$5:$5,0))/12,""),0)</f>
        <v>266.66666666666669</v>
      </c>
      <c r="NZ48" s="551" cm="1">
        <f t="array" aca="1" ref="NZ48" ca="1">IFERROR(IF(AND(НачЦ_ИнвП_Дата&lt;=NZ$3,КИнвП_Дата&gt;NZ$3),
             INDEX('Кальк-я'!$A$16:$Y$87,MATCH($A48,'Кальк-я'!$A$16:$A$87,0),MATCH("Сумма затрат, т.руб.",'Кальк-я'!$5:$5,0))/12,""),0)</f>
        <v>266.66666666666669</v>
      </c>
      <c r="OA48" s="552">
        <f t="shared" ca="1" si="1441"/>
        <v>3199.9999999999995</v>
      </c>
      <c r="OB48" s="551" cm="1">
        <f t="array" aca="1" ref="OB48" ca="1">IFERROR(IF(AND(НачЦ_ИнвП_Дата&lt;=OB$3,КИнвП_Дата&gt;OB$3),
             INDEX('Кальк-я'!$A$16:$Y$87,MATCH($A48,'Кальк-я'!$A$16:$A$87,0),MATCH("Сумма затрат, т.руб.",'Кальк-я'!$5:$5,0))/12,""),0)</f>
        <v>266.66666666666669</v>
      </c>
      <c r="OC48" s="551" cm="1">
        <f t="array" aca="1" ref="OC48" ca="1">IFERROR(IF(AND(НачЦ_ИнвП_Дата&lt;=OC$3,КИнвП_Дата&gt;OC$3),
             INDEX('Кальк-я'!$A$16:$Y$87,MATCH($A48,'Кальк-я'!$A$16:$A$87,0),MATCH("Сумма затрат, т.руб.",'Кальк-я'!$5:$5,0))/12,""),0)</f>
        <v>266.66666666666669</v>
      </c>
      <c r="OD48" s="551" cm="1">
        <f t="array" aca="1" ref="OD48" ca="1">IFERROR(IF(AND(НачЦ_ИнвП_Дата&lt;=OD$3,КИнвП_Дата&gt;OD$3),
             INDEX('Кальк-я'!$A$16:$Y$87,MATCH($A48,'Кальк-я'!$A$16:$A$87,0),MATCH("Сумма затрат, т.руб.",'Кальк-я'!$5:$5,0))/12,""),0)</f>
        <v>266.66666666666669</v>
      </c>
      <c r="OE48" s="551" cm="1">
        <f t="array" aca="1" ref="OE48" ca="1">IFERROR(IF(AND(НачЦ_ИнвП_Дата&lt;=OE$3,КИнвП_Дата&gt;OE$3),
             INDEX('Кальк-я'!$A$16:$Y$87,MATCH($A48,'Кальк-я'!$A$16:$A$87,0),MATCH("Сумма затрат, т.руб.",'Кальк-я'!$5:$5,0))/12,""),0)</f>
        <v>266.66666666666669</v>
      </c>
      <c r="OF48" s="551" cm="1">
        <f t="array" aca="1" ref="OF48" ca="1">IFERROR(IF(AND(НачЦ_ИнвП_Дата&lt;=OF$3,КИнвП_Дата&gt;OF$3),
             INDEX('Кальк-я'!$A$16:$Y$87,MATCH($A48,'Кальк-я'!$A$16:$A$87,0),MATCH("Сумма затрат, т.руб.",'Кальк-я'!$5:$5,0))/12,""),0)</f>
        <v>266.66666666666669</v>
      </c>
      <c r="OG48" s="551" cm="1">
        <f t="array" aca="1" ref="OG48" ca="1">IFERROR(IF(AND(НачЦ_ИнвП_Дата&lt;=OG$3,КИнвП_Дата&gt;OG$3),
             INDEX('Кальк-я'!$A$16:$Y$87,MATCH($A48,'Кальк-я'!$A$16:$A$87,0),MATCH("Сумма затрат, т.руб.",'Кальк-я'!$5:$5,0))/12,""),0)</f>
        <v>266.66666666666669</v>
      </c>
      <c r="OH48" s="551" cm="1">
        <f t="array" aca="1" ref="OH48" ca="1">IFERROR(IF(AND(НачЦ_ИнвП_Дата&lt;=OH$3,КИнвП_Дата&gt;OH$3),
             INDEX('Кальк-я'!$A$16:$Y$87,MATCH($A48,'Кальк-я'!$A$16:$A$87,0),MATCH("Сумма затрат, т.руб.",'Кальк-я'!$5:$5,0))/12,""),0)</f>
        <v>266.66666666666669</v>
      </c>
      <c r="OI48" s="551" cm="1">
        <f t="array" aca="1" ref="OI48" ca="1">IFERROR(IF(AND(НачЦ_ИнвП_Дата&lt;=OI$3,КИнвП_Дата&gt;OI$3),
             INDEX('Кальк-я'!$A$16:$Y$87,MATCH($A48,'Кальк-я'!$A$16:$A$87,0),MATCH("Сумма затрат, т.руб.",'Кальк-я'!$5:$5,0))/12,""),0)</f>
        <v>266.66666666666669</v>
      </c>
      <c r="OJ48" s="551" cm="1">
        <f t="array" aca="1" ref="OJ48" ca="1">IFERROR(IF(AND(НачЦ_ИнвП_Дата&lt;=OJ$3,КИнвП_Дата&gt;OJ$3),
             INDEX('Кальк-я'!$A$16:$Y$87,MATCH($A48,'Кальк-я'!$A$16:$A$87,0),MATCH("Сумма затрат, т.руб.",'Кальк-я'!$5:$5,0))/12,""),0)</f>
        <v>266.66666666666669</v>
      </c>
      <c r="OK48" s="551" t="str" cm="1">
        <f t="array" aca="1" ref="OK48" ca="1">IFERROR(IF(AND(НачЦ_ИнвП_Дата&lt;=OK$3,КИнвП_Дата&gt;OK$3),
             INDEX('Кальк-я'!$A$16:$Y$87,MATCH($A48,'Кальк-я'!$A$16:$A$87,0),MATCH("Сумма затрат, т.руб.",'Кальк-я'!$5:$5,0))/12,""),0)</f>
        <v/>
      </c>
      <c r="OL48" s="551" t="str" cm="1">
        <f t="array" aca="1" ref="OL48" ca="1">IFERROR(IF(AND(НачЦ_ИнвП_Дата&lt;=OL$3,КИнвП_Дата&gt;OL$3),
             INDEX('Кальк-я'!$A$16:$Y$87,MATCH($A48,'Кальк-я'!$A$16:$A$87,0),MATCH("Сумма затрат, т.руб.",'Кальк-я'!$5:$5,0))/12,""),0)</f>
        <v/>
      </c>
      <c r="OM48" s="551" t="str" cm="1">
        <f t="array" aca="1" ref="OM48" ca="1">IFERROR(IF(AND(НачЦ_ИнвП_Дата&lt;=OM$3,КИнвП_Дата&gt;OM$3),
             INDEX('Кальк-я'!$A$16:$Y$87,MATCH($A48,'Кальк-я'!$A$16:$A$87,0),MATCH("Сумма затрат, т.руб.",'Кальк-я'!$5:$5,0))/12,""),0)</f>
        <v/>
      </c>
      <c r="ON48" s="552">
        <f t="shared" ca="1" si="1443"/>
        <v>2400</v>
      </c>
    </row>
    <row r="49" spans="1:404" s="553" customFormat="1" outlineLevel="2">
      <c r="A49" s="550" t="s">
        <v>403</v>
      </c>
      <c r="B49" s="551" cm="1">
        <f t="array" ref="B49">IF(AND(НачИнвП_Дата&lt;=B$3,КИнвП_Дата&gt;B$3),
            INDEX(ФОТ!$A$7:$ZZ$11,MATCH("Заработная плата к выплате, руб.",ФОТ!$A$7:$A$11,0),MATCH(B$3,ФОТ!$3:$3,0))/1000
          +INDEX(ФОТ!$A$7:$ZZ$11,MATCH("Страховые взносы, руб.",ФОТ!$A$7:$A$11,0),MATCH(B$3,ФОТ!$3:$3,0))/1000,0)</f>
        <v>0</v>
      </c>
      <c r="C49" s="551" cm="1">
        <f t="array" aca="1" ref="C49" ca="1">IF(AND(НачИнвП_Дата&lt;=C$3,КИнвП_Дата&gt;C$3),
            INDEX(ФОТ!$A$7:$ZZ$11,MATCH("Заработная плата к выплате, руб.",ФОТ!$A$7:$A$11,0),MATCH(C$3,ФОТ!$3:$3,0))/1000
          +INDEX(ФОТ!$A$7:$ZZ$11,MATCH("Страховые взносы, руб.",ФОТ!$A$7:$A$11,0),MATCH(C$3,ФОТ!$3:$3,0))/1000,0)</f>
        <v>0</v>
      </c>
      <c r="D49" s="551" cm="1">
        <f t="array" aca="1" ref="D49" ca="1">IF(AND(НачИнвП_Дата&lt;=D$3,КИнвП_Дата&gt;D$3),
            INDEX(ФОТ!$A$7:$ZZ$11,MATCH("Заработная плата к выплате, руб.",ФОТ!$A$7:$A$11,0),MATCH(D$3,ФОТ!$3:$3,0))/1000
          +INDEX(ФОТ!$A$7:$ZZ$11,MATCH("Страховые взносы, руб.",ФОТ!$A$7:$A$11,0),MATCH(D$3,ФОТ!$3:$3,0))/1000,0)</f>
        <v>0</v>
      </c>
      <c r="E49" s="551" cm="1">
        <f t="array" aca="1" ref="E49" ca="1">IF(AND(НачИнвП_Дата&lt;=E$3,КИнвП_Дата&gt;E$3),
            INDEX(ФОТ!$A$7:$ZZ$11,MATCH("Заработная плата к выплате, руб.",ФОТ!$A$7:$A$11,0),MATCH(E$3,ФОТ!$3:$3,0))/1000
          +INDEX(ФОТ!$A$7:$ZZ$11,MATCH("Страховые взносы, руб.",ФОТ!$A$7:$A$11,0),MATCH(E$3,ФОТ!$3:$3,0))/1000,0)</f>
        <v>0</v>
      </c>
      <c r="F49" s="551" cm="1">
        <f t="array" aca="1" ref="F49" ca="1">IF(AND(НачИнвП_Дата&lt;=F$3,КИнвП_Дата&gt;F$3),
            INDEX(ФОТ!$A$7:$ZZ$11,MATCH("Заработная плата к выплате, руб.",ФОТ!$A$7:$A$11,0),MATCH(F$3,ФОТ!$3:$3,0))/1000
          +INDEX(ФОТ!$A$7:$ZZ$11,MATCH("Страховые взносы, руб.",ФОТ!$A$7:$A$11,0),MATCH(F$3,ФОТ!$3:$3,0))/1000,0)</f>
        <v>0</v>
      </c>
      <c r="G49" s="551" cm="1">
        <f t="array" aca="1" ref="G49" ca="1">IF(AND(НачИнвП_Дата&lt;=G$3,КИнвП_Дата&gt;G$3),
            INDEX(ФОТ!$A$7:$ZZ$11,MATCH("Заработная плата к выплате, руб.",ФОТ!$A$7:$A$11,0),MATCH(G$3,ФОТ!$3:$3,0))/1000
          +INDEX(ФОТ!$A$7:$ZZ$11,MATCH("Страховые взносы, руб.",ФОТ!$A$7:$A$11,0),MATCH(G$3,ФОТ!$3:$3,0))/1000,0)</f>
        <v>0</v>
      </c>
      <c r="H49" s="551" cm="1">
        <f t="array" aca="1" ref="H49" ca="1">IF(AND(НачИнвП_Дата&lt;=H$3,КИнвП_Дата&gt;H$3),
            INDEX(ФОТ!$A$7:$ZZ$11,MATCH("Заработная плата к выплате, руб.",ФОТ!$A$7:$A$11,0),MATCH(H$3,ФОТ!$3:$3,0))/1000
          +INDEX(ФОТ!$A$7:$ZZ$11,MATCH("Страховые взносы, руб.",ФОТ!$A$7:$A$11,0),MATCH(H$3,ФОТ!$3:$3,0))/1000,0)</f>
        <v>0</v>
      </c>
      <c r="I49" s="551" cm="1">
        <f t="array" aca="1" ref="I49" ca="1">IF(AND(НачИнвП_Дата&lt;=I$3,КИнвП_Дата&gt;I$3),
            INDEX(ФОТ!$A$7:$ZZ$11,MATCH("Заработная плата к выплате, руб.",ФОТ!$A$7:$A$11,0),MATCH(I$3,ФОТ!$3:$3,0))/1000
          +INDEX(ФОТ!$A$7:$ZZ$11,MATCH("Страховые взносы, руб.",ФОТ!$A$7:$A$11,0),MATCH(I$3,ФОТ!$3:$3,0))/1000,0)</f>
        <v>0</v>
      </c>
      <c r="J49" s="551" cm="1">
        <f t="array" aca="1" ref="J49" ca="1">IF(AND(НачИнвП_Дата&lt;=J$3,КИнвП_Дата&gt;J$3),
            INDEX(ФОТ!$A$7:$ZZ$11,MATCH("Заработная плата к выплате, руб.",ФОТ!$A$7:$A$11,0),MATCH(J$3,ФОТ!$3:$3,0))/1000
          +INDEX(ФОТ!$A$7:$ZZ$11,MATCH("Страховые взносы, руб.",ФОТ!$A$7:$A$11,0),MATCH(J$3,ФОТ!$3:$3,0))/1000,0)</f>
        <v>0</v>
      </c>
      <c r="K49" s="551" cm="1">
        <f t="array" aca="1" ref="K49" ca="1">IF(AND(НачИнвП_Дата&lt;=K$3,КИнвП_Дата&gt;K$3),
            INDEX(ФОТ!$A$7:$ZZ$11,MATCH("Заработная плата к выплате, руб.",ФОТ!$A$7:$A$11,0),MATCH(K$3,ФОТ!$3:$3,0))/1000
          +INDEX(ФОТ!$A$7:$ZZ$11,MATCH("Страховые взносы, руб.",ФОТ!$A$7:$A$11,0),MATCH(K$3,ФОТ!$3:$3,0))/1000,0)</f>
        <v>106.515</v>
      </c>
      <c r="L49" s="551" cm="1">
        <f t="array" aca="1" ref="L49" ca="1">IF(AND(НачИнвП_Дата&lt;=L$3,КИнвП_Дата&gt;L$3),
            INDEX(ФОТ!$A$7:$ZZ$11,MATCH("Заработная плата к выплате, руб.",ФОТ!$A$7:$A$11,0),MATCH(L$3,ФОТ!$3:$3,0))/1000
          +INDEX(ФОТ!$A$7:$ZZ$11,MATCH("Страховые взносы, руб.",ФОТ!$A$7:$A$11,0),MATCH(L$3,ФОТ!$3:$3,0))/1000,0)</f>
        <v>106.515</v>
      </c>
      <c r="M49" s="551" cm="1">
        <f t="array" aca="1" ref="M49" ca="1">IF(AND(НачИнвП_Дата&lt;=M$3,КИнвП_Дата&gt;M$3),
            INDEX(ФОТ!$A$7:$ZZ$11,MATCH("Заработная плата к выплате, руб.",ФОТ!$A$7:$A$11,0),MATCH(M$3,ФОТ!$3:$3,0))/1000
          +INDEX(ФОТ!$A$7:$ZZ$11,MATCH("Страховые взносы, руб.",ФОТ!$A$7:$A$11,0),MATCH(M$3,ФОТ!$3:$3,0))/1000,0)</f>
        <v>106.515</v>
      </c>
      <c r="N49" s="552">
        <f t="shared" ca="1" si="1158"/>
        <v>319.54500000000002</v>
      </c>
      <c r="O49" s="551" cm="1">
        <f t="array" aca="1" ref="O49" ca="1">IF(AND(НачИнвП_Дата&lt;=O$3,КИнвП_Дата&gt;O$3),
            INDEX(ФОТ!$A$7:$ZZ$11,MATCH("Заработная плата к выплате, руб.",ФОТ!$A$7:$A$11,0),MATCH(O$3,ФОТ!$3:$3,0))/1000
          +INDEX(ФОТ!$A$7:$ZZ$11,MATCH("Страховые взносы, руб.",ФОТ!$A$7:$A$11,0),MATCH(O$3,ФОТ!$3:$3,0))/1000,0)</f>
        <v>106.515</v>
      </c>
      <c r="P49" s="551" cm="1">
        <f t="array" aca="1" ref="P49" ca="1">IF(AND(НачИнвП_Дата&lt;=P$3,КИнвП_Дата&gt;P$3),
            INDEX(ФОТ!$A$7:$ZZ$11,MATCH("Заработная плата к выплате, руб.",ФОТ!$A$7:$A$11,0),MATCH(P$3,ФОТ!$3:$3,0))/1000
          +INDEX(ФОТ!$A$7:$ZZ$11,MATCH("Страховые взносы, руб.",ФОТ!$A$7:$A$11,0),MATCH(P$3,ФОТ!$3:$3,0))/1000,0)</f>
        <v>106.515</v>
      </c>
      <c r="Q49" s="551" cm="1">
        <f t="array" aca="1" ref="Q49" ca="1">IF(AND(НачИнвП_Дата&lt;=Q$3,КИнвП_Дата&gt;Q$3),
            INDEX(ФОТ!$A$7:$ZZ$11,MATCH("Заработная плата к выплате, руб.",ФОТ!$A$7:$A$11,0),MATCH(Q$3,ФОТ!$3:$3,0))/1000
          +INDEX(ФОТ!$A$7:$ZZ$11,MATCH("Страховые взносы, руб.",ФОТ!$A$7:$A$11,0),MATCH(Q$3,ФОТ!$3:$3,0))/1000,0)</f>
        <v>106.515</v>
      </c>
      <c r="R49" s="551" cm="1">
        <f t="array" aca="1" ref="R49" ca="1">IF(AND(НачИнвП_Дата&lt;=R$3,КИнвП_Дата&gt;R$3),
            INDEX(ФОТ!$A$7:$ZZ$11,MATCH("Заработная плата к выплате, руб.",ФОТ!$A$7:$A$11,0),MATCH(R$3,ФОТ!$3:$3,0))/1000
          +INDEX(ФОТ!$A$7:$ZZ$11,MATCH("Страховые взносы, руб.",ФОТ!$A$7:$A$11,0),MATCH(R$3,ФОТ!$3:$3,0))/1000,0)</f>
        <v>106.515</v>
      </c>
      <c r="S49" s="551" cm="1">
        <f t="array" aca="1" ref="S49" ca="1">IF(AND(НачИнвП_Дата&lt;=S$3,КИнвП_Дата&gt;S$3),
            INDEX(ФОТ!$A$7:$ZZ$11,MATCH("Заработная плата к выплате, руб.",ФОТ!$A$7:$A$11,0),MATCH(S$3,ФОТ!$3:$3,0))/1000
          +INDEX(ФОТ!$A$7:$ZZ$11,MATCH("Страховые взносы, руб.",ФОТ!$A$7:$A$11,0),MATCH(S$3,ФОТ!$3:$3,0))/1000,0)</f>
        <v>106.515</v>
      </c>
      <c r="T49" s="551" cm="1">
        <f t="array" aca="1" ref="T49" ca="1">IF(AND(НачИнвП_Дата&lt;=T$3,КИнвП_Дата&gt;T$3),
            INDEX(ФОТ!$A$7:$ZZ$11,MATCH("Заработная плата к выплате, руб.",ФОТ!$A$7:$A$11,0),MATCH(T$3,ФОТ!$3:$3,0))/1000
          +INDEX(ФОТ!$A$7:$ZZ$11,MATCH("Страховые взносы, руб.",ФОТ!$A$7:$A$11,0),MATCH(T$3,ФОТ!$3:$3,0))/1000,0)</f>
        <v>106.515</v>
      </c>
      <c r="U49" s="551" cm="1">
        <f t="array" aca="1" ref="U49" ca="1">IF(AND(НачИнвП_Дата&lt;=U$3,КИнвП_Дата&gt;U$3),
            INDEX(ФОТ!$A$7:$ZZ$11,MATCH("Заработная плата к выплате, руб.",ФОТ!$A$7:$A$11,0),MATCH(U$3,ФОТ!$3:$3,0))/1000
          +INDEX(ФОТ!$A$7:$ZZ$11,MATCH("Страховые взносы, руб.",ФОТ!$A$7:$A$11,0),MATCH(U$3,ФОТ!$3:$3,0))/1000,0)</f>
        <v>106.515</v>
      </c>
      <c r="V49" s="551" cm="1">
        <f t="array" aca="1" ref="V49" ca="1">IF(AND(НачИнвП_Дата&lt;=V$3,КИнвП_Дата&gt;V$3),
            INDEX(ФОТ!$A$7:$ZZ$11,MATCH("Заработная плата к выплате, руб.",ФОТ!$A$7:$A$11,0),MATCH(V$3,ФОТ!$3:$3,0))/1000
          +INDEX(ФОТ!$A$7:$ZZ$11,MATCH("Страховые взносы, руб.",ФОТ!$A$7:$A$11,0),MATCH(V$3,ФОТ!$3:$3,0))/1000,0)</f>
        <v>106.515</v>
      </c>
      <c r="W49" s="551" cm="1">
        <f t="array" aca="1" ref="W49" ca="1">IF(AND(НачИнвП_Дата&lt;=W$3,КИнвП_Дата&gt;W$3),
            INDEX(ФОТ!$A$7:$ZZ$11,MATCH("Заработная плата к выплате, руб.",ФОТ!$A$7:$A$11,0),MATCH(W$3,ФОТ!$3:$3,0))/1000
          +INDEX(ФОТ!$A$7:$ZZ$11,MATCH("Страховые взносы, руб.",ФОТ!$A$7:$A$11,0),MATCH(W$3,ФОТ!$3:$3,0))/1000,0)</f>
        <v>106.515</v>
      </c>
      <c r="X49" s="551" cm="1">
        <f t="array" aca="1" ref="X49" ca="1">IF(AND(НачИнвП_Дата&lt;=X$3,КИнвП_Дата&gt;X$3),
            INDEX(ФОТ!$A$7:$ZZ$11,MATCH("Заработная плата к выплате, руб.",ФОТ!$A$7:$A$11,0),MATCH(X$3,ФОТ!$3:$3,0))/1000
          +INDEX(ФОТ!$A$7:$ZZ$11,MATCH("Страховые взносы, руб.",ФОТ!$A$7:$A$11,0),MATCH(X$3,ФОТ!$3:$3,0))/1000,0)</f>
        <v>106.515</v>
      </c>
      <c r="Y49" s="551" cm="1">
        <f t="array" aca="1" ref="Y49" ca="1">IF(AND(НачИнвП_Дата&lt;=Y$3,КИнвП_Дата&gt;Y$3),
            INDEX(ФОТ!$A$7:$ZZ$11,MATCH("Заработная плата к выплате, руб.",ФОТ!$A$7:$A$11,0),MATCH(Y$3,ФОТ!$3:$3,0))/1000
          +INDEX(ФОТ!$A$7:$ZZ$11,MATCH("Страховые взносы, руб.",ФОТ!$A$7:$A$11,0),MATCH(Y$3,ФОТ!$3:$3,0))/1000,0)</f>
        <v>106.515</v>
      </c>
      <c r="Z49" s="551" cm="1">
        <f t="array" aca="1" ref="Z49" ca="1">IF(AND(НачИнвП_Дата&lt;=Z$3,КИнвП_Дата&gt;Z$3),
            INDEX(ФОТ!$A$7:$ZZ$11,MATCH("Заработная плата к выплате, руб.",ФОТ!$A$7:$A$11,0),MATCH(Z$3,ФОТ!$3:$3,0))/1000
          +INDEX(ФОТ!$A$7:$ZZ$11,MATCH("Страховые взносы, руб.",ФОТ!$A$7:$A$11,0),MATCH(Z$3,ФОТ!$3:$3,0))/1000,0)</f>
        <v>106.515</v>
      </c>
      <c r="AA49" s="552">
        <f t="shared" ca="1" si="1099"/>
        <v>1278.1800000000003</v>
      </c>
      <c r="AB49" s="551" cm="1">
        <f t="array" aca="1" ref="AB49" ca="1">IF(AND(НачИнвП_Дата&lt;=AB$3,КИнвП_Дата&gt;AB$3),
            INDEX(ФОТ!$A$7:$ZZ$11,MATCH("Заработная плата к выплате, руб.",ФОТ!$A$7:$A$11,0),MATCH(AB$3,ФОТ!$3:$3,0))/1000
          +INDEX(ФОТ!$A$7:$ZZ$11,MATCH("Страховые взносы, руб.",ФОТ!$A$7:$A$11,0),MATCH(AB$3,ФОТ!$3:$3,0))/1000,0)</f>
        <v>106.515</v>
      </c>
      <c r="AC49" s="551" cm="1">
        <f t="array" aca="1" ref="AC49" ca="1">IF(AND(НачИнвП_Дата&lt;=AC$3,КИнвП_Дата&gt;AC$3),
            INDEX(ФОТ!$A$7:$ZZ$11,MATCH("Заработная плата к выплате, руб.",ФОТ!$A$7:$A$11,0),MATCH(AC$3,ФОТ!$3:$3,0))/1000
          +INDEX(ФОТ!$A$7:$ZZ$11,MATCH("Страховые взносы, руб.",ФОТ!$A$7:$A$11,0),MATCH(AC$3,ФОТ!$3:$3,0))/1000,0)</f>
        <v>106.515</v>
      </c>
      <c r="AD49" s="551" cm="1">
        <f t="array" aca="1" ref="AD49" ca="1">IF(AND(НачИнвП_Дата&lt;=AD$3,КИнвП_Дата&gt;AD$3),
            INDEX(ФОТ!$A$7:$ZZ$11,MATCH("Заработная плата к выплате, руб.",ФОТ!$A$7:$A$11,0),MATCH(AD$3,ФОТ!$3:$3,0))/1000
          +INDEX(ФОТ!$A$7:$ZZ$11,MATCH("Страховые взносы, руб.",ФОТ!$A$7:$A$11,0),MATCH(AD$3,ФОТ!$3:$3,0))/1000,0)</f>
        <v>106.515</v>
      </c>
      <c r="AE49" s="551" cm="1">
        <f t="array" aca="1" ref="AE49" ca="1">IF(AND(НачИнвП_Дата&lt;=AE$3,КИнвП_Дата&gt;AE$3),
            INDEX(ФОТ!$A$7:$ZZ$11,MATCH("Заработная плата к выплате, руб.",ФОТ!$A$7:$A$11,0),MATCH(AE$3,ФОТ!$3:$3,0))/1000
          +INDEX(ФОТ!$A$7:$ZZ$11,MATCH("Страховые взносы, руб.",ФОТ!$A$7:$A$11,0),MATCH(AE$3,ФОТ!$3:$3,0))/1000,0)</f>
        <v>106.515</v>
      </c>
      <c r="AF49" s="551" cm="1">
        <f t="array" aca="1" ref="AF49" ca="1">IF(AND(НачИнвП_Дата&lt;=AF$3,КИнвП_Дата&gt;AF$3),
            INDEX(ФОТ!$A$7:$ZZ$11,MATCH("Заработная плата к выплате, руб.",ФОТ!$A$7:$A$11,0),MATCH(AF$3,ФОТ!$3:$3,0))/1000
          +INDEX(ФОТ!$A$7:$ZZ$11,MATCH("Страховые взносы, руб.",ФОТ!$A$7:$A$11,0),MATCH(AF$3,ФОТ!$3:$3,0))/1000,0)</f>
        <v>106.515</v>
      </c>
      <c r="AG49" s="551" cm="1">
        <f t="array" aca="1" ref="AG49" ca="1">IF(AND(НачИнвП_Дата&lt;=AG$3,КИнвП_Дата&gt;AG$3),
            INDEX(ФОТ!$A$7:$ZZ$11,MATCH("Заработная плата к выплате, руб.",ФОТ!$A$7:$A$11,0),MATCH(AG$3,ФОТ!$3:$3,0))/1000
          +INDEX(ФОТ!$A$7:$ZZ$11,MATCH("Страховые взносы, руб.",ФОТ!$A$7:$A$11,0),MATCH(AG$3,ФОТ!$3:$3,0))/1000,0)</f>
        <v>106.515</v>
      </c>
      <c r="AH49" s="551" cm="1">
        <f t="array" aca="1" ref="AH49" ca="1">IF(AND(НачИнвП_Дата&lt;=AH$3,КИнвП_Дата&gt;AH$3),
            INDEX(ФОТ!$A$7:$ZZ$11,MATCH("Заработная плата к выплате, руб.",ФОТ!$A$7:$A$11,0),MATCH(AH$3,ФОТ!$3:$3,0))/1000
          +INDEX(ФОТ!$A$7:$ZZ$11,MATCH("Страховые взносы, руб.",ФОТ!$A$7:$A$11,0),MATCH(AH$3,ФОТ!$3:$3,0))/1000,0)</f>
        <v>106.515</v>
      </c>
      <c r="AI49" s="551" cm="1">
        <f t="array" aca="1" ref="AI49" ca="1">IF(AND(НачИнвП_Дата&lt;=AI$3,КИнвП_Дата&gt;AI$3),
            INDEX(ФОТ!$A$7:$ZZ$11,MATCH("Заработная плата к выплате, руб.",ФОТ!$A$7:$A$11,0),MATCH(AI$3,ФОТ!$3:$3,0))/1000
          +INDEX(ФОТ!$A$7:$ZZ$11,MATCH("Страховые взносы, руб.",ФОТ!$A$7:$A$11,0),MATCH(AI$3,ФОТ!$3:$3,0))/1000,0)</f>
        <v>106.515</v>
      </c>
      <c r="AJ49" s="551" cm="1">
        <f t="array" aca="1" ref="AJ49" ca="1">IF(AND(НачИнвП_Дата&lt;=AJ$3,КИнвП_Дата&gt;AJ$3),
            INDEX(ФОТ!$A$7:$ZZ$11,MATCH("Заработная плата к выплате, руб.",ФОТ!$A$7:$A$11,0),MATCH(AJ$3,ФОТ!$3:$3,0))/1000
          +INDEX(ФОТ!$A$7:$ZZ$11,MATCH("Страховые взносы, руб.",ФОТ!$A$7:$A$11,0),MATCH(AJ$3,ФОТ!$3:$3,0))/1000,0)</f>
        <v>106.515</v>
      </c>
      <c r="AK49" s="551" cm="1">
        <f t="array" aca="1" ref="AK49" ca="1">IF(AND(НачИнвП_Дата&lt;=AK$3,КИнвП_Дата&gt;AK$3),
            INDEX(ФОТ!$A$7:$ZZ$11,MATCH("Заработная плата к выплате, руб.",ФОТ!$A$7:$A$11,0),MATCH(AK$3,ФОТ!$3:$3,0))/1000
          +INDEX(ФОТ!$A$7:$ZZ$11,MATCH("Страховые взносы, руб.",ФОТ!$A$7:$A$11,0),MATCH(AK$3,ФОТ!$3:$3,0))/1000,0)</f>
        <v>106.515</v>
      </c>
      <c r="AL49" s="551" cm="1">
        <f t="array" aca="1" ref="AL49" ca="1">IF(AND(НачИнвП_Дата&lt;=AL$3,КИнвП_Дата&gt;AL$3),
            INDEX(ФОТ!$A$7:$ZZ$11,MATCH("Заработная плата к выплате, руб.",ФОТ!$A$7:$A$11,0),MATCH(AL$3,ФОТ!$3:$3,0))/1000
          +INDEX(ФОТ!$A$7:$ZZ$11,MATCH("Страховые взносы, руб.",ФОТ!$A$7:$A$11,0),MATCH(AL$3,ФОТ!$3:$3,0))/1000,0)</f>
        <v>106.515</v>
      </c>
      <c r="AM49" s="551" cm="1">
        <f t="array" aca="1" ref="AM49" ca="1">IF(AND(НачИнвП_Дата&lt;=AM$3,КИнвП_Дата&gt;AM$3),
            INDEX(ФОТ!$A$7:$ZZ$11,MATCH("Заработная плата к выплате, руб.",ФОТ!$A$7:$A$11,0),MATCH(AM$3,ФОТ!$3:$3,0))/1000
          +INDEX(ФОТ!$A$7:$ZZ$11,MATCH("Страховые взносы, руб.",ФОТ!$A$7:$A$11,0),MATCH(AM$3,ФОТ!$3:$3,0))/1000,0)</f>
        <v>106.515</v>
      </c>
      <c r="AN49" s="552">
        <f t="shared" ca="1" si="1101"/>
        <v>1278.1800000000003</v>
      </c>
      <c r="AO49" s="551" cm="1">
        <f t="array" aca="1" ref="AO49" ca="1">IF(AND(НачИнвП_Дата&lt;=AO$3,КИнвП_Дата&gt;AO$3),
            INDEX(ФОТ!$A$7:$ZZ$11,MATCH("Заработная плата к выплате, руб.",ФОТ!$A$7:$A$11,0),MATCH(AO$3,ФОТ!$3:$3,0))/1000
          +INDEX(ФОТ!$A$7:$ZZ$11,MATCH("Страховые взносы, руб.",ФОТ!$A$7:$A$11,0),MATCH(AO$3,ФОТ!$3:$3,0))/1000,0)</f>
        <v>106.515</v>
      </c>
      <c r="AP49" s="551" cm="1">
        <f t="array" aca="1" ref="AP49" ca="1">IF(AND(НачИнвП_Дата&lt;=AP$3,КИнвП_Дата&gt;AP$3),
            INDEX(ФОТ!$A$7:$ZZ$11,MATCH("Заработная плата к выплате, руб.",ФОТ!$A$7:$A$11,0),MATCH(AP$3,ФОТ!$3:$3,0))/1000
          +INDEX(ФОТ!$A$7:$ZZ$11,MATCH("Страховые взносы, руб.",ФОТ!$A$7:$A$11,0),MATCH(AP$3,ФОТ!$3:$3,0))/1000,0)</f>
        <v>106.515</v>
      </c>
      <c r="AQ49" s="551" cm="1">
        <f t="array" aca="1" ref="AQ49" ca="1">IF(AND(НачИнвП_Дата&lt;=AQ$3,КИнвП_Дата&gt;AQ$3),
            INDEX(ФОТ!$A$7:$ZZ$11,MATCH("Заработная плата к выплате, руб.",ФОТ!$A$7:$A$11,0),MATCH(AQ$3,ФОТ!$3:$3,0))/1000
          +INDEX(ФОТ!$A$7:$ZZ$11,MATCH("Страховые взносы, руб.",ФОТ!$A$7:$A$11,0),MATCH(AQ$3,ФОТ!$3:$3,0))/1000,0)</f>
        <v>106.515</v>
      </c>
      <c r="AR49" s="551" cm="1">
        <f t="array" aca="1" ref="AR49" ca="1">IF(AND(НачИнвП_Дата&lt;=AR$3,КИнвП_Дата&gt;AR$3),
            INDEX(ФОТ!$A$7:$ZZ$11,MATCH("Заработная плата к выплате, руб.",ФОТ!$A$7:$A$11,0),MATCH(AR$3,ФОТ!$3:$3,0))/1000
          +INDEX(ФОТ!$A$7:$ZZ$11,MATCH("Страховые взносы, руб.",ФОТ!$A$7:$A$11,0),MATCH(AR$3,ФОТ!$3:$3,0))/1000,0)</f>
        <v>106.515</v>
      </c>
      <c r="AS49" s="551" cm="1">
        <f t="array" aca="1" ref="AS49" ca="1">IF(AND(НачИнвП_Дата&lt;=AS$3,КИнвП_Дата&gt;AS$3),
            INDEX(ФОТ!$A$7:$ZZ$11,MATCH("Заработная плата к выплате, руб.",ФОТ!$A$7:$A$11,0),MATCH(AS$3,ФОТ!$3:$3,0))/1000
          +INDEX(ФОТ!$A$7:$ZZ$11,MATCH("Страховые взносы, руб.",ФОТ!$A$7:$A$11,0),MATCH(AS$3,ФОТ!$3:$3,0))/1000,0)</f>
        <v>106.515</v>
      </c>
      <c r="AT49" s="551" cm="1">
        <f t="array" aca="1" ref="AT49" ca="1">IF(AND(НачИнвП_Дата&lt;=AT$3,КИнвП_Дата&gt;AT$3),
            INDEX(ФОТ!$A$7:$ZZ$11,MATCH("Заработная плата к выплате, руб.",ФОТ!$A$7:$A$11,0),MATCH(AT$3,ФОТ!$3:$3,0))/1000
          +INDEX(ФОТ!$A$7:$ZZ$11,MATCH("Страховые взносы, руб.",ФОТ!$A$7:$A$11,0),MATCH(AT$3,ФОТ!$3:$3,0))/1000,0)</f>
        <v>106.515</v>
      </c>
      <c r="AU49" s="551" cm="1">
        <f t="array" aca="1" ref="AU49" ca="1">IF(AND(НачИнвП_Дата&lt;=AU$3,КИнвП_Дата&gt;AU$3),
            INDEX(ФОТ!$A$7:$ZZ$11,MATCH("Заработная плата к выплате, руб.",ФОТ!$A$7:$A$11,0),MATCH(AU$3,ФОТ!$3:$3,0))/1000
          +INDEX(ФОТ!$A$7:$ZZ$11,MATCH("Страховые взносы, руб.",ФОТ!$A$7:$A$11,0),MATCH(AU$3,ФОТ!$3:$3,0))/1000,0)</f>
        <v>106.515</v>
      </c>
      <c r="AV49" s="551" cm="1">
        <f t="array" aca="1" ref="AV49" ca="1">IF(AND(НачИнвП_Дата&lt;=AV$3,КИнвП_Дата&gt;AV$3),
            INDEX(ФОТ!$A$7:$ZZ$11,MATCH("Заработная плата к выплате, руб.",ФОТ!$A$7:$A$11,0),MATCH(AV$3,ФОТ!$3:$3,0))/1000
          +INDEX(ФОТ!$A$7:$ZZ$11,MATCH("Страховые взносы, руб.",ФОТ!$A$7:$A$11,0),MATCH(AV$3,ФОТ!$3:$3,0))/1000,0)</f>
        <v>106.515</v>
      </c>
      <c r="AW49" s="551" cm="1">
        <f t="array" aca="1" ref="AW49" ca="1">IF(AND(НачИнвП_Дата&lt;=AW$3,КИнвП_Дата&gt;AW$3),
            INDEX(ФОТ!$A$7:$ZZ$11,MATCH("Заработная плата к выплате, руб.",ФОТ!$A$7:$A$11,0),MATCH(AW$3,ФОТ!$3:$3,0))/1000
          +INDEX(ФОТ!$A$7:$ZZ$11,MATCH("Страховые взносы, руб.",ФОТ!$A$7:$A$11,0),MATCH(AW$3,ФОТ!$3:$3,0))/1000,0)</f>
        <v>106.515</v>
      </c>
      <c r="AX49" s="551" cm="1">
        <f t="array" aca="1" ref="AX49" ca="1">IF(AND(НачИнвП_Дата&lt;=AX$3,КИнвП_Дата&gt;AX$3),
            INDEX(ФОТ!$A$7:$ZZ$11,MATCH("Заработная плата к выплате, руб.",ФОТ!$A$7:$A$11,0),MATCH(AX$3,ФОТ!$3:$3,0))/1000
          +INDEX(ФОТ!$A$7:$ZZ$11,MATCH("Страховые взносы, руб.",ФОТ!$A$7:$A$11,0),MATCH(AX$3,ФОТ!$3:$3,0))/1000,0)</f>
        <v>106.515</v>
      </c>
      <c r="AY49" s="551" cm="1">
        <f t="array" aca="1" ref="AY49" ca="1">IF(AND(НачИнвП_Дата&lt;=AY$3,КИнвП_Дата&gt;AY$3),
            INDEX(ФОТ!$A$7:$ZZ$11,MATCH("Заработная плата к выплате, руб.",ФОТ!$A$7:$A$11,0),MATCH(AY$3,ФОТ!$3:$3,0))/1000
          +INDEX(ФОТ!$A$7:$ZZ$11,MATCH("Страховые взносы, руб.",ФОТ!$A$7:$A$11,0),MATCH(AY$3,ФОТ!$3:$3,0))/1000,0)</f>
        <v>106.515</v>
      </c>
      <c r="AZ49" s="551" cm="1">
        <f t="array" aca="1" ref="AZ49" ca="1">IF(AND(НачИнвП_Дата&lt;=AZ$3,КИнвП_Дата&gt;AZ$3),
            INDEX(ФОТ!$A$7:$ZZ$11,MATCH("Заработная плата к выплате, руб.",ФОТ!$A$7:$A$11,0),MATCH(AZ$3,ФОТ!$3:$3,0))/1000
          +INDEX(ФОТ!$A$7:$ZZ$11,MATCH("Страховые взносы, руб.",ФОТ!$A$7:$A$11,0),MATCH(AZ$3,ФОТ!$3:$3,0))/1000,0)</f>
        <v>106.515</v>
      </c>
      <c r="BA49" s="552">
        <f t="shared" ca="1" si="1103"/>
        <v>1278.1800000000003</v>
      </c>
      <c r="BB49" s="551" cm="1">
        <f t="array" aca="1" ref="BB49" ca="1">IF(AND(НачИнвП_Дата&lt;=BB$3,КИнвП_Дата&gt;BB$3),
            INDEX(ФОТ!$A$7:$ZZ$11,MATCH("Заработная плата к выплате, руб.",ФОТ!$A$7:$A$11,0),MATCH(BB$3,ФОТ!$3:$3,0))/1000
          +INDEX(ФОТ!$A$7:$ZZ$11,MATCH("Страховые взносы, руб.",ФОТ!$A$7:$A$11,0),MATCH(BB$3,ФОТ!$3:$3,0))/1000,0)</f>
        <v>106.515</v>
      </c>
      <c r="BC49" s="551" cm="1">
        <f t="array" aca="1" ref="BC49" ca="1">IF(AND(НачИнвП_Дата&lt;=BC$3,КИнвП_Дата&gt;BC$3),
            INDEX(ФОТ!$A$7:$ZZ$11,MATCH("Заработная плата к выплате, руб.",ФОТ!$A$7:$A$11,0),MATCH(BC$3,ФОТ!$3:$3,0))/1000
          +INDEX(ФОТ!$A$7:$ZZ$11,MATCH("Страховые взносы, руб.",ФОТ!$A$7:$A$11,0),MATCH(BC$3,ФОТ!$3:$3,0))/1000,0)</f>
        <v>106.515</v>
      </c>
      <c r="BD49" s="551" cm="1">
        <f t="array" aca="1" ref="BD49" ca="1">IF(AND(НачИнвП_Дата&lt;=BD$3,КИнвП_Дата&gt;BD$3),
            INDEX(ФОТ!$A$7:$ZZ$11,MATCH("Заработная плата к выплате, руб.",ФОТ!$A$7:$A$11,0),MATCH(BD$3,ФОТ!$3:$3,0))/1000
          +INDEX(ФОТ!$A$7:$ZZ$11,MATCH("Страховые взносы, руб.",ФОТ!$A$7:$A$11,0),MATCH(BD$3,ФОТ!$3:$3,0))/1000,0)</f>
        <v>106.515</v>
      </c>
      <c r="BE49" s="551" cm="1">
        <f t="array" aca="1" ref="BE49" ca="1">IF(AND(НачИнвП_Дата&lt;=BE$3,КИнвП_Дата&gt;BE$3),
            INDEX(ФОТ!$A$7:$ZZ$11,MATCH("Заработная плата к выплате, руб.",ФОТ!$A$7:$A$11,0),MATCH(BE$3,ФОТ!$3:$3,0))/1000
          +INDEX(ФОТ!$A$7:$ZZ$11,MATCH("Страховые взносы, руб.",ФОТ!$A$7:$A$11,0),MATCH(BE$3,ФОТ!$3:$3,0))/1000,0)</f>
        <v>106.515</v>
      </c>
      <c r="BF49" s="551" cm="1">
        <f t="array" aca="1" ref="BF49" ca="1">IF(AND(НачИнвП_Дата&lt;=BF$3,КИнвП_Дата&gt;BF$3),
            INDEX(ФОТ!$A$7:$ZZ$11,MATCH("Заработная плата к выплате, руб.",ФОТ!$A$7:$A$11,0),MATCH(BF$3,ФОТ!$3:$3,0))/1000
          +INDEX(ФОТ!$A$7:$ZZ$11,MATCH("Страховые взносы, руб.",ФОТ!$A$7:$A$11,0),MATCH(BF$3,ФОТ!$3:$3,0))/1000,0)</f>
        <v>106.515</v>
      </c>
      <c r="BG49" s="551" cm="1">
        <f t="array" aca="1" ref="BG49" ca="1">IF(AND(НачИнвП_Дата&lt;=BG$3,КИнвП_Дата&gt;BG$3),
            INDEX(ФОТ!$A$7:$ZZ$11,MATCH("Заработная плата к выплате, руб.",ФОТ!$A$7:$A$11,0),MATCH(BG$3,ФОТ!$3:$3,0))/1000
          +INDEX(ФОТ!$A$7:$ZZ$11,MATCH("Страховые взносы, руб.",ФОТ!$A$7:$A$11,0),MATCH(BG$3,ФОТ!$3:$3,0))/1000,0)</f>
        <v>106.515</v>
      </c>
      <c r="BH49" s="551" cm="1">
        <f t="array" aca="1" ref="BH49" ca="1">IF(AND(НачИнвП_Дата&lt;=BH$3,КИнвП_Дата&gt;BH$3),
            INDEX(ФОТ!$A$7:$ZZ$11,MATCH("Заработная плата к выплате, руб.",ФОТ!$A$7:$A$11,0),MATCH(BH$3,ФОТ!$3:$3,0))/1000
          +INDEX(ФОТ!$A$7:$ZZ$11,MATCH("Страховые взносы, руб.",ФОТ!$A$7:$A$11,0),MATCH(BH$3,ФОТ!$3:$3,0))/1000,0)</f>
        <v>106.515</v>
      </c>
      <c r="BI49" s="551" cm="1">
        <f t="array" aca="1" ref="BI49" ca="1">IF(AND(НачИнвП_Дата&lt;=BI$3,КИнвП_Дата&gt;BI$3),
            INDEX(ФОТ!$A$7:$ZZ$11,MATCH("Заработная плата к выплате, руб.",ФОТ!$A$7:$A$11,0),MATCH(BI$3,ФОТ!$3:$3,0))/1000
          +INDEX(ФОТ!$A$7:$ZZ$11,MATCH("Страховые взносы, руб.",ФОТ!$A$7:$A$11,0),MATCH(BI$3,ФОТ!$3:$3,0))/1000,0)</f>
        <v>106.515</v>
      </c>
      <c r="BJ49" s="551" cm="1">
        <f t="array" aca="1" ref="BJ49" ca="1">IF(AND(НачИнвП_Дата&lt;=BJ$3,КИнвП_Дата&gt;BJ$3),
            INDEX(ФОТ!$A$7:$ZZ$11,MATCH("Заработная плата к выплате, руб.",ФОТ!$A$7:$A$11,0),MATCH(BJ$3,ФОТ!$3:$3,0))/1000
          +INDEX(ФОТ!$A$7:$ZZ$11,MATCH("Страховые взносы, руб.",ФОТ!$A$7:$A$11,0),MATCH(BJ$3,ФОТ!$3:$3,0))/1000,0)</f>
        <v>106.515</v>
      </c>
      <c r="BK49" s="551" cm="1">
        <f t="array" aca="1" ref="BK49" ca="1">IF(AND(НачИнвП_Дата&lt;=BK$3,КИнвП_Дата&gt;BK$3),
            INDEX(ФОТ!$A$7:$ZZ$11,MATCH("Заработная плата к выплате, руб.",ФОТ!$A$7:$A$11,0),MATCH(BK$3,ФОТ!$3:$3,0))/1000
          +INDEX(ФОТ!$A$7:$ZZ$11,MATCH("Страховые взносы, руб.",ФОТ!$A$7:$A$11,0),MATCH(BK$3,ФОТ!$3:$3,0))/1000,0)</f>
        <v>106.515</v>
      </c>
      <c r="BL49" s="551" cm="1">
        <f t="array" aca="1" ref="BL49" ca="1">IF(AND(НачИнвП_Дата&lt;=BL$3,КИнвП_Дата&gt;BL$3),
            INDEX(ФОТ!$A$7:$ZZ$11,MATCH("Заработная плата к выплате, руб.",ФОТ!$A$7:$A$11,0),MATCH(BL$3,ФОТ!$3:$3,0))/1000
          +INDEX(ФОТ!$A$7:$ZZ$11,MATCH("Страховые взносы, руб.",ФОТ!$A$7:$A$11,0),MATCH(BL$3,ФОТ!$3:$3,0))/1000,0)</f>
        <v>106.515</v>
      </c>
      <c r="BM49" s="551" cm="1">
        <f t="array" aca="1" ref="BM49" ca="1">IF(AND(НачИнвП_Дата&lt;=BM$3,КИнвП_Дата&gt;BM$3),
            INDEX(ФОТ!$A$7:$ZZ$11,MATCH("Заработная плата к выплате, руб.",ФОТ!$A$7:$A$11,0),MATCH(BM$3,ФОТ!$3:$3,0))/1000
          +INDEX(ФОТ!$A$7:$ZZ$11,MATCH("Страховые взносы, руб.",ФОТ!$A$7:$A$11,0),MATCH(BM$3,ФОТ!$3:$3,0))/1000,0)</f>
        <v>106.515</v>
      </c>
      <c r="BN49" s="552">
        <f t="shared" ca="1" si="1391"/>
        <v>1278.1800000000003</v>
      </c>
      <c r="BO49" s="551" cm="1">
        <f t="array" aca="1" ref="BO49" ca="1">IF(AND(НачИнвП_Дата&lt;=BO$3,КИнвП_Дата&gt;BO$3),
            INDEX(ФОТ!$A$7:$ZZ$11,MATCH("Заработная плата к выплате, руб.",ФОТ!$A$7:$A$11,0),MATCH(BO$3,ФОТ!$3:$3,0))/1000
          +INDEX(ФОТ!$A$7:$ZZ$11,MATCH("Страховые взносы, руб.",ФОТ!$A$7:$A$11,0),MATCH(BO$3,ФОТ!$3:$3,0))/1000,0)</f>
        <v>106.515</v>
      </c>
      <c r="BP49" s="551" cm="1">
        <f t="array" aca="1" ref="BP49" ca="1">IF(AND(НачИнвП_Дата&lt;=BP$3,КИнвП_Дата&gt;BP$3),
            INDEX(ФОТ!$A$7:$ZZ$11,MATCH("Заработная плата к выплате, руб.",ФОТ!$A$7:$A$11,0),MATCH(BP$3,ФОТ!$3:$3,0))/1000
          +INDEX(ФОТ!$A$7:$ZZ$11,MATCH("Страховые взносы, руб.",ФОТ!$A$7:$A$11,0),MATCH(BP$3,ФОТ!$3:$3,0))/1000,0)</f>
        <v>106.515</v>
      </c>
      <c r="BQ49" s="551" cm="1">
        <f t="array" aca="1" ref="BQ49" ca="1">IF(AND(НачИнвП_Дата&lt;=BQ$3,КИнвП_Дата&gt;BQ$3),
            INDEX(ФОТ!$A$7:$ZZ$11,MATCH("Заработная плата к выплате, руб.",ФОТ!$A$7:$A$11,0),MATCH(BQ$3,ФОТ!$3:$3,0))/1000
          +INDEX(ФОТ!$A$7:$ZZ$11,MATCH("Страховые взносы, руб.",ФОТ!$A$7:$A$11,0),MATCH(BQ$3,ФОТ!$3:$3,0))/1000,0)</f>
        <v>106.515</v>
      </c>
      <c r="BR49" s="551" cm="1">
        <f t="array" aca="1" ref="BR49" ca="1">IF(AND(НачИнвП_Дата&lt;=BR$3,КИнвП_Дата&gt;BR$3),
            INDEX(ФОТ!$A$7:$ZZ$11,MATCH("Заработная плата к выплате, руб.",ФОТ!$A$7:$A$11,0),MATCH(BR$3,ФОТ!$3:$3,0))/1000
          +INDEX(ФОТ!$A$7:$ZZ$11,MATCH("Страховые взносы, руб.",ФОТ!$A$7:$A$11,0),MATCH(BR$3,ФОТ!$3:$3,0))/1000,0)</f>
        <v>106.515</v>
      </c>
      <c r="BS49" s="551" cm="1">
        <f t="array" aca="1" ref="BS49" ca="1">IF(AND(НачИнвП_Дата&lt;=BS$3,КИнвП_Дата&gt;BS$3),
            INDEX(ФОТ!$A$7:$ZZ$11,MATCH("Заработная плата к выплате, руб.",ФОТ!$A$7:$A$11,0),MATCH(BS$3,ФОТ!$3:$3,0))/1000
          +INDEX(ФОТ!$A$7:$ZZ$11,MATCH("Страховые взносы, руб.",ФОТ!$A$7:$A$11,0),MATCH(BS$3,ФОТ!$3:$3,0))/1000,0)</f>
        <v>106.515</v>
      </c>
      <c r="BT49" s="551" cm="1">
        <f t="array" aca="1" ref="BT49" ca="1">IF(AND(НачИнвП_Дата&lt;=BT$3,КИнвП_Дата&gt;BT$3),
            INDEX(ФОТ!$A$7:$ZZ$11,MATCH("Заработная плата к выплате, руб.",ФОТ!$A$7:$A$11,0),MATCH(BT$3,ФОТ!$3:$3,0))/1000
          +INDEX(ФОТ!$A$7:$ZZ$11,MATCH("Страховые взносы, руб.",ФОТ!$A$7:$A$11,0),MATCH(BT$3,ФОТ!$3:$3,0))/1000,0)</f>
        <v>106.515</v>
      </c>
      <c r="BU49" s="551" cm="1">
        <f t="array" aca="1" ref="BU49" ca="1">IF(AND(НачИнвП_Дата&lt;=BU$3,КИнвП_Дата&gt;BU$3),
            INDEX(ФОТ!$A$7:$ZZ$11,MATCH("Заработная плата к выплате, руб.",ФОТ!$A$7:$A$11,0),MATCH(BU$3,ФОТ!$3:$3,0))/1000
          +INDEX(ФОТ!$A$7:$ZZ$11,MATCH("Страховые взносы, руб.",ФОТ!$A$7:$A$11,0),MATCH(BU$3,ФОТ!$3:$3,0))/1000,0)</f>
        <v>106.515</v>
      </c>
      <c r="BV49" s="551" cm="1">
        <f t="array" aca="1" ref="BV49" ca="1">IF(AND(НачИнвП_Дата&lt;=BV$3,КИнвП_Дата&gt;BV$3),
            INDEX(ФОТ!$A$7:$ZZ$11,MATCH("Заработная плата к выплате, руб.",ФОТ!$A$7:$A$11,0),MATCH(BV$3,ФОТ!$3:$3,0))/1000
          +INDEX(ФОТ!$A$7:$ZZ$11,MATCH("Страховые взносы, руб.",ФОТ!$A$7:$A$11,0),MATCH(BV$3,ФОТ!$3:$3,0))/1000,0)</f>
        <v>106.515</v>
      </c>
      <c r="BW49" s="551" cm="1">
        <f t="array" aca="1" ref="BW49" ca="1">IF(AND(НачИнвП_Дата&lt;=BW$3,КИнвП_Дата&gt;BW$3),
            INDEX(ФОТ!$A$7:$ZZ$11,MATCH("Заработная плата к выплате, руб.",ФОТ!$A$7:$A$11,0),MATCH(BW$3,ФОТ!$3:$3,0))/1000
          +INDEX(ФОТ!$A$7:$ZZ$11,MATCH("Страховые взносы, руб.",ФОТ!$A$7:$A$11,0),MATCH(BW$3,ФОТ!$3:$3,0))/1000,0)</f>
        <v>106.515</v>
      </c>
      <c r="BX49" s="551" cm="1">
        <f t="array" aca="1" ref="BX49" ca="1">IF(AND(НачИнвП_Дата&lt;=BX$3,КИнвП_Дата&gt;BX$3),
            INDEX(ФОТ!$A$7:$ZZ$11,MATCH("Заработная плата к выплате, руб.",ФОТ!$A$7:$A$11,0),MATCH(BX$3,ФОТ!$3:$3,0))/1000
          +INDEX(ФОТ!$A$7:$ZZ$11,MATCH("Страховые взносы, руб.",ФОТ!$A$7:$A$11,0),MATCH(BX$3,ФОТ!$3:$3,0))/1000,0)</f>
        <v>106.515</v>
      </c>
      <c r="BY49" s="551" cm="1">
        <f t="array" aca="1" ref="BY49" ca="1">IF(AND(НачИнвП_Дата&lt;=BY$3,КИнвП_Дата&gt;BY$3),
            INDEX(ФОТ!$A$7:$ZZ$11,MATCH("Заработная плата к выплате, руб.",ФОТ!$A$7:$A$11,0),MATCH(BY$3,ФОТ!$3:$3,0))/1000
          +INDEX(ФОТ!$A$7:$ZZ$11,MATCH("Страховые взносы, руб.",ФОТ!$A$7:$A$11,0),MATCH(BY$3,ФОТ!$3:$3,0))/1000,0)</f>
        <v>106.515</v>
      </c>
      <c r="BZ49" s="551" cm="1">
        <f t="array" aca="1" ref="BZ49" ca="1">IF(AND(НачИнвП_Дата&lt;=BZ$3,КИнвП_Дата&gt;BZ$3),
            INDEX(ФОТ!$A$7:$ZZ$11,MATCH("Заработная плата к выплате, руб.",ФОТ!$A$7:$A$11,0),MATCH(BZ$3,ФОТ!$3:$3,0))/1000
          +INDEX(ФОТ!$A$7:$ZZ$11,MATCH("Страховые взносы, руб.",ФОТ!$A$7:$A$11,0),MATCH(BZ$3,ФОТ!$3:$3,0))/1000,0)</f>
        <v>106.515</v>
      </c>
      <c r="CA49" s="552">
        <f t="shared" ca="1" si="1393"/>
        <v>1278.1800000000003</v>
      </c>
      <c r="CB49" s="551" cm="1">
        <f t="array" aca="1" ref="CB49" ca="1">IF(AND(НачИнвП_Дата&lt;=CB$3,КИнвП_Дата&gt;CB$3),
            INDEX(ФОТ!$A$7:$ZZ$11,MATCH("Заработная плата к выплате, руб.",ФОТ!$A$7:$A$11,0),MATCH(CB$3,ФОТ!$3:$3,0))/1000
          +INDEX(ФОТ!$A$7:$ZZ$11,MATCH("Страховые взносы, руб.",ФОТ!$A$7:$A$11,0),MATCH(CB$3,ФОТ!$3:$3,0))/1000,0)</f>
        <v>106.515</v>
      </c>
      <c r="CC49" s="551" cm="1">
        <f t="array" aca="1" ref="CC49" ca="1">IF(AND(НачИнвП_Дата&lt;=CC$3,КИнвП_Дата&gt;CC$3),
            INDEX(ФОТ!$A$7:$ZZ$11,MATCH("Заработная плата к выплате, руб.",ФОТ!$A$7:$A$11,0),MATCH(CC$3,ФОТ!$3:$3,0))/1000
          +INDEX(ФОТ!$A$7:$ZZ$11,MATCH("Страховые взносы, руб.",ФОТ!$A$7:$A$11,0),MATCH(CC$3,ФОТ!$3:$3,0))/1000,0)</f>
        <v>106.515</v>
      </c>
      <c r="CD49" s="551" cm="1">
        <f t="array" aca="1" ref="CD49" ca="1">IF(AND(НачИнвП_Дата&lt;=CD$3,КИнвП_Дата&gt;CD$3),
            INDEX(ФОТ!$A$7:$ZZ$11,MATCH("Заработная плата к выплате, руб.",ФОТ!$A$7:$A$11,0),MATCH(CD$3,ФОТ!$3:$3,0))/1000
          +INDEX(ФОТ!$A$7:$ZZ$11,MATCH("Страховые взносы, руб.",ФОТ!$A$7:$A$11,0),MATCH(CD$3,ФОТ!$3:$3,0))/1000,0)</f>
        <v>106.515</v>
      </c>
      <c r="CE49" s="551" cm="1">
        <f t="array" aca="1" ref="CE49" ca="1">IF(AND(НачИнвП_Дата&lt;=CE$3,КИнвП_Дата&gt;CE$3),
            INDEX(ФОТ!$A$7:$ZZ$11,MATCH("Заработная плата к выплате, руб.",ФОТ!$A$7:$A$11,0),MATCH(CE$3,ФОТ!$3:$3,0))/1000
          +INDEX(ФОТ!$A$7:$ZZ$11,MATCH("Страховые взносы, руб.",ФОТ!$A$7:$A$11,0),MATCH(CE$3,ФОТ!$3:$3,0))/1000,0)</f>
        <v>106.515</v>
      </c>
      <c r="CF49" s="551" cm="1">
        <f t="array" aca="1" ref="CF49" ca="1">IF(AND(НачИнвП_Дата&lt;=CF$3,КИнвП_Дата&gt;CF$3),
            INDEX(ФОТ!$A$7:$ZZ$11,MATCH("Заработная плата к выплате, руб.",ФОТ!$A$7:$A$11,0),MATCH(CF$3,ФОТ!$3:$3,0))/1000
          +INDEX(ФОТ!$A$7:$ZZ$11,MATCH("Страховые взносы, руб.",ФОТ!$A$7:$A$11,0),MATCH(CF$3,ФОТ!$3:$3,0))/1000,0)</f>
        <v>106.515</v>
      </c>
      <c r="CG49" s="551" cm="1">
        <f t="array" aca="1" ref="CG49" ca="1">IF(AND(НачИнвП_Дата&lt;=CG$3,КИнвП_Дата&gt;CG$3),
            INDEX(ФОТ!$A$7:$ZZ$11,MATCH("Заработная плата к выплате, руб.",ФОТ!$A$7:$A$11,0),MATCH(CG$3,ФОТ!$3:$3,0))/1000
          +INDEX(ФОТ!$A$7:$ZZ$11,MATCH("Страховые взносы, руб.",ФОТ!$A$7:$A$11,0),MATCH(CG$3,ФОТ!$3:$3,0))/1000,0)</f>
        <v>106.515</v>
      </c>
      <c r="CH49" s="551" cm="1">
        <f t="array" aca="1" ref="CH49" ca="1">IF(AND(НачИнвП_Дата&lt;=CH$3,КИнвП_Дата&gt;CH$3),
            INDEX(ФОТ!$A$7:$ZZ$11,MATCH("Заработная плата к выплате, руб.",ФОТ!$A$7:$A$11,0),MATCH(CH$3,ФОТ!$3:$3,0))/1000
          +INDEX(ФОТ!$A$7:$ZZ$11,MATCH("Страховые взносы, руб.",ФОТ!$A$7:$A$11,0),MATCH(CH$3,ФОТ!$3:$3,0))/1000,0)</f>
        <v>106.515</v>
      </c>
      <c r="CI49" s="551" cm="1">
        <f t="array" aca="1" ref="CI49" ca="1">IF(AND(НачИнвП_Дата&lt;=CI$3,КИнвП_Дата&gt;CI$3),
            INDEX(ФОТ!$A$7:$ZZ$11,MATCH("Заработная плата к выплате, руб.",ФОТ!$A$7:$A$11,0),MATCH(CI$3,ФОТ!$3:$3,0))/1000
          +INDEX(ФОТ!$A$7:$ZZ$11,MATCH("Страховые взносы, руб.",ФОТ!$A$7:$A$11,0),MATCH(CI$3,ФОТ!$3:$3,0))/1000,0)</f>
        <v>106.515</v>
      </c>
      <c r="CJ49" s="551" cm="1">
        <f t="array" aca="1" ref="CJ49" ca="1">IF(AND(НачИнвП_Дата&lt;=CJ$3,КИнвП_Дата&gt;CJ$3),
            INDEX(ФОТ!$A$7:$ZZ$11,MATCH("Заработная плата к выплате, руб.",ФОТ!$A$7:$A$11,0),MATCH(CJ$3,ФОТ!$3:$3,0))/1000
          +INDEX(ФОТ!$A$7:$ZZ$11,MATCH("Страховые взносы, руб.",ФОТ!$A$7:$A$11,0),MATCH(CJ$3,ФОТ!$3:$3,0))/1000,0)</f>
        <v>106.515</v>
      </c>
      <c r="CK49" s="551" cm="1">
        <f t="array" aca="1" ref="CK49" ca="1">IF(AND(НачИнвП_Дата&lt;=CK$3,КИнвП_Дата&gt;CK$3),
            INDEX(ФОТ!$A$7:$ZZ$11,MATCH("Заработная плата к выплате, руб.",ФОТ!$A$7:$A$11,0),MATCH(CK$3,ФОТ!$3:$3,0))/1000
          +INDEX(ФОТ!$A$7:$ZZ$11,MATCH("Страховые взносы, руб.",ФОТ!$A$7:$A$11,0),MATCH(CK$3,ФОТ!$3:$3,0))/1000,0)</f>
        <v>106.515</v>
      </c>
      <c r="CL49" s="551" cm="1">
        <f t="array" aca="1" ref="CL49" ca="1">IF(AND(НачИнвП_Дата&lt;=CL$3,КИнвП_Дата&gt;CL$3),
            INDEX(ФОТ!$A$7:$ZZ$11,MATCH("Заработная плата к выплате, руб.",ФОТ!$A$7:$A$11,0),MATCH(CL$3,ФОТ!$3:$3,0))/1000
          +INDEX(ФОТ!$A$7:$ZZ$11,MATCH("Страховые взносы, руб.",ФОТ!$A$7:$A$11,0),MATCH(CL$3,ФОТ!$3:$3,0))/1000,0)</f>
        <v>106.515</v>
      </c>
      <c r="CM49" s="551" cm="1">
        <f t="array" aca="1" ref="CM49" ca="1">IF(AND(НачИнвП_Дата&lt;=CM$3,КИнвП_Дата&gt;CM$3),
            INDEX(ФОТ!$A$7:$ZZ$11,MATCH("Заработная плата к выплате, руб.",ФОТ!$A$7:$A$11,0),MATCH(CM$3,ФОТ!$3:$3,0))/1000
          +INDEX(ФОТ!$A$7:$ZZ$11,MATCH("Страховые взносы, руб.",ФОТ!$A$7:$A$11,0),MATCH(CM$3,ФОТ!$3:$3,0))/1000,0)</f>
        <v>106.515</v>
      </c>
      <c r="CN49" s="552">
        <f t="shared" ca="1" si="1395"/>
        <v>1278.1800000000003</v>
      </c>
      <c r="CO49" s="551" cm="1">
        <f t="array" aca="1" ref="CO49" ca="1">IF(AND(НачИнвП_Дата&lt;=CO$3,КИнвП_Дата&gt;CO$3),
            INDEX(ФОТ!$A$7:$ZZ$11,MATCH("Заработная плата к выплате, руб.",ФОТ!$A$7:$A$11,0),MATCH(CO$3,ФОТ!$3:$3,0))/1000
          +INDEX(ФОТ!$A$7:$ZZ$11,MATCH("Страховые взносы, руб.",ФОТ!$A$7:$A$11,0),MATCH(CO$3,ФОТ!$3:$3,0))/1000,0)</f>
        <v>106.515</v>
      </c>
      <c r="CP49" s="551" cm="1">
        <f t="array" aca="1" ref="CP49" ca="1">IF(AND(НачИнвП_Дата&lt;=CP$3,КИнвП_Дата&gt;CP$3),
            INDEX(ФОТ!$A$7:$ZZ$11,MATCH("Заработная плата к выплате, руб.",ФОТ!$A$7:$A$11,0),MATCH(CP$3,ФОТ!$3:$3,0))/1000
          +INDEX(ФОТ!$A$7:$ZZ$11,MATCH("Страховые взносы, руб.",ФОТ!$A$7:$A$11,0),MATCH(CP$3,ФОТ!$3:$3,0))/1000,0)</f>
        <v>106.515</v>
      </c>
      <c r="CQ49" s="551" cm="1">
        <f t="array" aca="1" ref="CQ49" ca="1">IF(AND(НачИнвП_Дата&lt;=CQ$3,КИнвП_Дата&gt;CQ$3),
            INDEX(ФОТ!$A$7:$ZZ$11,MATCH("Заработная плата к выплате, руб.",ФОТ!$A$7:$A$11,0),MATCH(CQ$3,ФОТ!$3:$3,0))/1000
          +INDEX(ФОТ!$A$7:$ZZ$11,MATCH("Страховые взносы, руб.",ФОТ!$A$7:$A$11,0),MATCH(CQ$3,ФОТ!$3:$3,0))/1000,0)</f>
        <v>106.515</v>
      </c>
      <c r="CR49" s="551" cm="1">
        <f t="array" aca="1" ref="CR49" ca="1">IF(AND(НачИнвП_Дата&lt;=CR$3,КИнвП_Дата&gt;CR$3),
            INDEX(ФОТ!$A$7:$ZZ$11,MATCH("Заработная плата к выплате, руб.",ФОТ!$A$7:$A$11,0),MATCH(CR$3,ФОТ!$3:$3,0))/1000
          +INDEX(ФОТ!$A$7:$ZZ$11,MATCH("Страховые взносы, руб.",ФОТ!$A$7:$A$11,0),MATCH(CR$3,ФОТ!$3:$3,0))/1000,0)</f>
        <v>106.515</v>
      </c>
      <c r="CS49" s="551" cm="1">
        <f t="array" aca="1" ref="CS49" ca="1">IF(AND(НачИнвП_Дата&lt;=CS$3,КИнвП_Дата&gt;CS$3),
            INDEX(ФОТ!$A$7:$ZZ$11,MATCH("Заработная плата к выплате, руб.",ФОТ!$A$7:$A$11,0),MATCH(CS$3,ФОТ!$3:$3,0))/1000
          +INDEX(ФОТ!$A$7:$ZZ$11,MATCH("Страховые взносы, руб.",ФОТ!$A$7:$A$11,0),MATCH(CS$3,ФОТ!$3:$3,0))/1000,0)</f>
        <v>106.515</v>
      </c>
      <c r="CT49" s="551" cm="1">
        <f t="array" aca="1" ref="CT49" ca="1">IF(AND(НачИнвП_Дата&lt;=CT$3,КИнвП_Дата&gt;CT$3),
            INDEX(ФОТ!$A$7:$ZZ$11,MATCH("Заработная плата к выплате, руб.",ФОТ!$A$7:$A$11,0),MATCH(CT$3,ФОТ!$3:$3,0))/1000
          +INDEX(ФОТ!$A$7:$ZZ$11,MATCH("Страховые взносы, руб.",ФОТ!$A$7:$A$11,0),MATCH(CT$3,ФОТ!$3:$3,0))/1000,0)</f>
        <v>106.515</v>
      </c>
      <c r="CU49" s="551" cm="1">
        <f t="array" aca="1" ref="CU49" ca="1">IF(AND(НачИнвП_Дата&lt;=CU$3,КИнвП_Дата&gt;CU$3),
            INDEX(ФОТ!$A$7:$ZZ$11,MATCH("Заработная плата к выплате, руб.",ФОТ!$A$7:$A$11,0),MATCH(CU$3,ФОТ!$3:$3,0))/1000
          +INDEX(ФОТ!$A$7:$ZZ$11,MATCH("Страховые взносы, руб.",ФОТ!$A$7:$A$11,0),MATCH(CU$3,ФОТ!$3:$3,0))/1000,0)</f>
        <v>106.515</v>
      </c>
      <c r="CV49" s="551" cm="1">
        <f t="array" aca="1" ref="CV49" ca="1">IF(AND(НачИнвП_Дата&lt;=CV$3,КИнвП_Дата&gt;CV$3),
            INDEX(ФОТ!$A$7:$ZZ$11,MATCH("Заработная плата к выплате, руб.",ФОТ!$A$7:$A$11,0),MATCH(CV$3,ФОТ!$3:$3,0))/1000
          +INDEX(ФОТ!$A$7:$ZZ$11,MATCH("Страховые взносы, руб.",ФОТ!$A$7:$A$11,0),MATCH(CV$3,ФОТ!$3:$3,0))/1000,0)</f>
        <v>106.515</v>
      </c>
      <c r="CW49" s="551" cm="1">
        <f t="array" aca="1" ref="CW49" ca="1">IF(AND(НачИнвП_Дата&lt;=CW$3,КИнвП_Дата&gt;CW$3),
            INDEX(ФОТ!$A$7:$ZZ$11,MATCH("Заработная плата к выплате, руб.",ФОТ!$A$7:$A$11,0),MATCH(CW$3,ФОТ!$3:$3,0))/1000
          +INDEX(ФОТ!$A$7:$ZZ$11,MATCH("Страховые взносы, руб.",ФОТ!$A$7:$A$11,0),MATCH(CW$3,ФОТ!$3:$3,0))/1000,0)</f>
        <v>106.515</v>
      </c>
      <c r="CX49" s="551" cm="1">
        <f t="array" aca="1" ref="CX49" ca="1">IF(AND(НачИнвП_Дата&lt;=CX$3,КИнвП_Дата&gt;CX$3),
            INDEX(ФОТ!$A$7:$ZZ$11,MATCH("Заработная плата к выплате, руб.",ФОТ!$A$7:$A$11,0),MATCH(CX$3,ФОТ!$3:$3,0))/1000
          +INDEX(ФОТ!$A$7:$ZZ$11,MATCH("Страховые взносы, руб.",ФОТ!$A$7:$A$11,0),MATCH(CX$3,ФОТ!$3:$3,0))/1000,0)</f>
        <v>106.515</v>
      </c>
      <c r="CY49" s="551" cm="1">
        <f t="array" aca="1" ref="CY49" ca="1">IF(AND(НачИнвП_Дата&lt;=CY$3,КИнвП_Дата&gt;CY$3),
            INDEX(ФОТ!$A$7:$ZZ$11,MATCH("Заработная плата к выплате, руб.",ФОТ!$A$7:$A$11,0),MATCH(CY$3,ФОТ!$3:$3,0))/1000
          +INDEX(ФОТ!$A$7:$ZZ$11,MATCH("Страховые взносы, руб.",ФОТ!$A$7:$A$11,0),MATCH(CY$3,ФОТ!$3:$3,0))/1000,0)</f>
        <v>106.515</v>
      </c>
      <c r="CZ49" s="551" cm="1">
        <f t="array" aca="1" ref="CZ49" ca="1">IF(AND(НачИнвП_Дата&lt;=CZ$3,КИнвП_Дата&gt;CZ$3),
            INDEX(ФОТ!$A$7:$ZZ$11,MATCH("Заработная плата к выплате, руб.",ФОТ!$A$7:$A$11,0),MATCH(CZ$3,ФОТ!$3:$3,0))/1000
          +INDEX(ФОТ!$A$7:$ZZ$11,MATCH("Страховые взносы, руб.",ФОТ!$A$7:$A$11,0),MATCH(CZ$3,ФОТ!$3:$3,0))/1000,0)</f>
        <v>106.515</v>
      </c>
      <c r="DA49" s="552">
        <f t="shared" ca="1" si="1397"/>
        <v>1278.1800000000003</v>
      </c>
      <c r="DB49" s="551" cm="1">
        <f t="array" aca="1" ref="DB49" ca="1">IF(AND(НачИнвП_Дата&lt;=DB$3,КИнвП_Дата&gt;DB$3),
            INDEX(ФОТ!$A$7:$ZZ$11,MATCH("Заработная плата к выплате, руб.",ФОТ!$A$7:$A$11,0),MATCH(DB$3,ФОТ!$3:$3,0))/1000
          +INDEX(ФОТ!$A$7:$ZZ$11,MATCH("Страховые взносы, руб.",ФОТ!$A$7:$A$11,0),MATCH(DB$3,ФОТ!$3:$3,0))/1000,0)</f>
        <v>106.515</v>
      </c>
      <c r="DC49" s="551" cm="1">
        <f t="array" aca="1" ref="DC49" ca="1">IF(AND(НачИнвП_Дата&lt;=DC$3,КИнвП_Дата&gt;DC$3),
            INDEX(ФОТ!$A$7:$ZZ$11,MATCH("Заработная плата к выплате, руб.",ФОТ!$A$7:$A$11,0),MATCH(DC$3,ФОТ!$3:$3,0))/1000
          +INDEX(ФОТ!$A$7:$ZZ$11,MATCH("Страховые взносы, руб.",ФОТ!$A$7:$A$11,0),MATCH(DC$3,ФОТ!$3:$3,0))/1000,0)</f>
        <v>106.515</v>
      </c>
      <c r="DD49" s="551" cm="1">
        <f t="array" aca="1" ref="DD49" ca="1">IF(AND(НачИнвП_Дата&lt;=DD$3,КИнвП_Дата&gt;DD$3),
            INDEX(ФОТ!$A$7:$ZZ$11,MATCH("Заработная плата к выплате, руб.",ФОТ!$A$7:$A$11,0),MATCH(DD$3,ФОТ!$3:$3,0))/1000
          +INDEX(ФОТ!$A$7:$ZZ$11,MATCH("Страховые взносы, руб.",ФОТ!$A$7:$A$11,0),MATCH(DD$3,ФОТ!$3:$3,0))/1000,0)</f>
        <v>106.515</v>
      </c>
      <c r="DE49" s="551" cm="1">
        <f t="array" aca="1" ref="DE49" ca="1">IF(AND(НачИнвП_Дата&lt;=DE$3,КИнвП_Дата&gt;DE$3),
            INDEX(ФОТ!$A$7:$ZZ$11,MATCH("Заработная плата к выплате, руб.",ФОТ!$A$7:$A$11,0),MATCH(DE$3,ФОТ!$3:$3,0))/1000
          +INDEX(ФОТ!$A$7:$ZZ$11,MATCH("Страховые взносы, руб.",ФОТ!$A$7:$A$11,0),MATCH(DE$3,ФОТ!$3:$3,0))/1000,0)</f>
        <v>106.515</v>
      </c>
      <c r="DF49" s="551" cm="1">
        <f t="array" aca="1" ref="DF49" ca="1">IF(AND(НачИнвП_Дата&lt;=DF$3,КИнвП_Дата&gt;DF$3),
            INDEX(ФОТ!$A$7:$ZZ$11,MATCH("Заработная плата к выплате, руб.",ФОТ!$A$7:$A$11,0),MATCH(DF$3,ФОТ!$3:$3,0))/1000
          +INDEX(ФОТ!$A$7:$ZZ$11,MATCH("Страховые взносы, руб.",ФОТ!$A$7:$A$11,0),MATCH(DF$3,ФОТ!$3:$3,0))/1000,0)</f>
        <v>106.515</v>
      </c>
      <c r="DG49" s="551" cm="1">
        <f t="array" aca="1" ref="DG49" ca="1">IF(AND(НачИнвП_Дата&lt;=DG$3,КИнвП_Дата&gt;DG$3),
            INDEX(ФОТ!$A$7:$ZZ$11,MATCH("Заработная плата к выплате, руб.",ФОТ!$A$7:$A$11,0),MATCH(DG$3,ФОТ!$3:$3,0))/1000
          +INDEX(ФОТ!$A$7:$ZZ$11,MATCH("Страховые взносы, руб.",ФОТ!$A$7:$A$11,0),MATCH(DG$3,ФОТ!$3:$3,0))/1000,0)</f>
        <v>106.515</v>
      </c>
      <c r="DH49" s="551" cm="1">
        <f t="array" aca="1" ref="DH49" ca="1">IF(AND(НачИнвП_Дата&lt;=DH$3,КИнвП_Дата&gt;DH$3),
            INDEX(ФОТ!$A$7:$ZZ$11,MATCH("Заработная плата к выплате, руб.",ФОТ!$A$7:$A$11,0),MATCH(DH$3,ФОТ!$3:$3,0))/1000
          +INDEX(ФОТ!$A$7:$ZZ$11,MATCH("Страховые взносы, руб.",ФОТ!$A$7:$A$11,0),MATCH(DH$3,ФОТ!$3:$3,0))/1000,0)</f>
        <v>106.515</v>
      </c>
      <c r="DI49" s="551" cm="1">
        <f t="array" aca="1" ref="DI49" ca="1">IF(AND(НачИнвП_Дата&lt;=DI$3,КИнвП_Дата&gt;DI$3),
            INDEX(ФОТ!$A$7:$ZZ$11,MATCH("Заработная плата к выплате, руб.",ФОТ!$A$7:$A$11,0),MATCH(DI$3,ФОТ!$3:$3,0))/1000
          +INDEX(ФОТ!$A$7:$ZZ$11,MATCH("Страховые взносы, руб.",ФОТ!$A$7:$A$11,0),MATCH(DI$3,ФОТ!$3:$3,0))/1000,0)</f>
        <v>106.515</v>
      </c>
      <c r="DJ49" s="551" cm="1">
        <f t="array" aca="1" ref="DJ49" ca="1">IF(AND(НачИнвП_Дата&lt;=DJ$3,КИнвП_Дата&gt;DJ$3),
            INDEX(ФОТ!$A$7:$ZZ$11,MATCH("Заработная плата к выплате, руб.",ФОТ!$A$7:$A$11,0),MATCH(DJ$3,ФОТ!$3:$3,0))/1000
          +INDEX(ФОТ!$A$7:$ZZ$11,MATCH("Страховые взносы, руб.",ФОТ!$A$7:$A$11,0),MATCH(DJ$3,ФОТ!$3:$3,0))/1000,0)</f>
        <v>106.515</v>
      </c>
      <c r="DK49" s="551" cm="1">
        <f t="array" aca="1" ref="DK49" ca="1">IF(AND(НачИнвП_Дата&lt;=DK$3,КИнвП_Дата&gt;DK$3),
            INDEX(ФОТ!$A$7:$ZZ$11,MATCH("Заработная плата к выплате, руб.",ФОТ!$A$7:$A$11,0),MATCH(DK$3,ФОТ!$3:$3,0))/1000
          +INDEX(ФОТ!$A$7:$ZZ$11,MATCH("Страховые взносы, руб.",ФОТ!$A$7:$A$11,0),MATCH(DK$3,ФОТ!$3:$3,0))/1000,0)</f>
        <v>106.515</v>
      </c>
      <c r="DL49" s="551" cm="1">
        <f t="array" aca="1" ref="DL49" ca="1">IF(AND(НачИнвП_Дата&lt;=DL$3,КИнвП_Дата&gt;DL$3),
            INDEX(ФОТ!$A$7:$ZZ$11,MATCH("Заработная плата к выплате, руб.",ФОТ!$A$7:$A$11,0),MATCH(DL$3,ФОТ!$3:$3,0))/1000
          +INDEX(ФОТ!$A$7:$ZZ$11,MATCH("Страховые взносы, руб.",ФОТ!$A$7:$A$11,0),MATCH(DL$3,ФОТ!$3:$3,0))/1000,0)</f>
        <v>106.515</v>
      </c>
      <c r="DM49" s="551" cm="1">
        <f t="array" aca="1" ref="DM49" ca="1">IF(AND(НачИнвП_Дата&lt;=DM$3,КИнвП_Дата&gt;DM$3),
            INDEX(ФОТ!$A$7:$ZZ$11,MATCH("Заработная плата к выплате, руб.",ФОТ!$A$7:$A$11,0),MATCH(DM$3,ФОТ!$3:$3,0))/1000
          +INDEX(ФОТ!$A$7:$ZZ$11,MATCH("Страховые взносы, руб.",ФОТ!$A$7:$A$11,0),MATCH(DM$3,ФОТ!$3:$3,0))/1000,0)</f>
        <v>106.515</v>
      </c>
      <c r="DN49" s="552">
        <f t="shared" ca="1" si="1399"/>
        <v>1278.1800000000003</v>
      </c>
      <c r="DO49" s="551" cm="1">
        <f t="array" aca="1" ref="DO49" ca="1">IF(AND(НачИнвП_Дата&lt;=DO$3,КИнвП_Дата&gt;DO$3),
            INDEX(ФОТ!$A$7:$ZZ$11,MATCH("Заработная плата к выплате, руб.",ФОТ!$A$7:$A$11,0),MATCH(DO$3,ФОТ!$3:$3,0))/1000
          +INDEX(ФОТ!$A$7:$ZZ$11,MATCH("Страховые взносы, руб.",ФОТ!$A$7:$A$11,0),MATCH(DO$3,ФОТ!$3:$3,0))/1000,0)</f>
        <v>106.515</v>
      </c>
      <c r="DP49" s="551" cm="1">
        <f t="array" aca="1" ref="DP49" ca="1">IF(AND(НачИнвП_Дата&lt;=DP$3,КИнвП_Дата&gt;DP$3),
            INDEX(ФОТ!$A$7:$ZZ$11,MATCH("Заработная плата к выплате, руб.",ФОТ!$A$7:$A$11,0),MATCH(DP$3,ФОТ!$3:$3,0))/1000
          +INDEX(ФОТ!$A$7:$ZZ$11,MATCH("Страховые взносы, руб.",ФОТ!$A$7:$A$11,0),MATCH(DP$3,ФОТ!$3:$3,0))/1000,0)</f>
        <v>106.515</v>
      </c>
      <c r="DQ49" s="551" cm="1">
        <f t="array" aca="1" ref="DQ49" ca="1">IF(AND(НачИнвП_Дата&lt;=DQ$3,КИнвП_Дата&gt;DQ$3),
            INDEX(ФОТ!$A$7:$ZZ$11,MATCH("Заработная плата к выплате, руб.",ФОТ!$A$7:$A$11,0),MATCH(DQ$3,ФОТ!$3:$3,0))/1000
          +INDEX(ФОТ!$A$7:$ZZ$11,MATCH("Страховые взносы, руб.",ФОТ!$A$7:$A$11,0),MATCH(DQ$3,ФОТ!$3:$3,0))/1000,0)</f>
        <v>106.515</v>
      </c>
      <c r="DR49" s="551" cm="1">
        <f t="array" aca="1" ref="DR49" ca="1">IF(AND(НачИнвП_Дата&lt;=DR$3,КИнвП_Дата&gt;DR$3),
            INDEX(ФОТ!$A$7:$ZZ$11,MATCH("Заработная плата к выплате, руб.",ФОТ!$A$7:$A$11,0),MATCH(DR$3,ФОТ!$3:$3,0))/1000
          +INDEX(ФОТ!$A$7:$ZZ$11,MATCH("Страховые взносы, руб.",ФОТ!$A$7:$A$11,0),MATCH(DR$3,ФОТ!$3:$3,0))/1000,0)</f>
        <v>106.515</v>
      </c>
      <c r="DS49" s="551" cm="1">
        <f t="array" aca="1" ref="DS49" ca="1">IF(AND(НачИнвП_Дата&lt;=DS$3,КИнвП_Дата&gt;DS$3),
            INDEX(ФОТ!$A$7:$ZZ$11,MATCH("Заработная плата к выплате, руб.",ФОТ!$A$7:$A$11,0),MATCH(DS$3,ФОТ!$3:$3,0))/1000
          +INDEX(ФОТ!$A$7:$ZZ$11,MATCH("Страховые взносы, руб.",ФОТ!$A$7:$A$11,0),MATCH(DS$3,ФОТ!$3:$3,0))/1000,0)</f>
        <v>106.515</v>
      </c>
      <c r="DT49" s="551" cm="1">
        <f t="array" aca="1" ref="DT49" ca="1">IF(AND(НачИнвП_Дата&lt;=DT$3,КИнвП_Дата&gt;DT$3),
            INDEX(ФОТ!$A$7:$ZZ$11,MATCH("Заработная плата к выплате, руб.",ФОТ!$A$7:$A$11,0),MATCH(DT$3,ФОТ!$3:$3,0))/1000
          +INDEX(ФОТ!$A$7:$ZZ$11,MATCH("Страховые взносы, руб.",ФОТ!$A$7:$A$11,0),MATCH(DT$3,ФОТ!$3:$3,0))/1000,0)</f>
        <v>106.515</v>
      </c>
      <c r="DU49" s="551" cm="1">
        <f t="array" aca="1" ref="DU49" ca="1">IF(AND(НачИнвП_Дата&lt;=DU$3,КИнвП_Дата&gt;DU$3),
            INDEX(ФОТ!$A$7:$ZZ$11,MATCH("Заработная плата к выплате, руб.",ФОТ!$A$7:$A$11,0),MATCH(DU$3,ФОТ!$3:$3,0))/1000
          +INDEX(ФОТ!$A$7:$ZZ$11,MATCH("Страховые взносы, руб.",ФОТ!$A$7:$A$11,0),MATCH(DU$3,ФОТ!$3:$3,0))/1000,0)</f>
        <v>106.515</v>
      </c>
      <c r="DV49" s="551" cm="1">
        <f t="array" aca="1" ref="DV49" ca="1">IF(AND(НачИнвП_Дата&lt;=DV$3,КИнвП_Дата&gt;DV$3),
            INDEX(ФОТ!$A$7:$ZZ$11,MATCH("Заработная плата к выплате, руб.",ФОТ!$A$7:$A$11,0),MATCH(DV$3,ФОТ!$3:$3,0))/1000
          +INDEX(ФОТ!$A$7:$ZZ$11,MATCH("Страховые взносы, руб.",ФОТ!$A$7:$A$11,0),MATCH(DV$3,ФОТ!$3:$3,0))/1000,0)</f>
        <v>106.515</v>
      </c>
      <c r="DW49" s="551" cm="1">
        <f t="array" aca="1" ref="DW49" ca="1">IF(AND(НачИнвП_Дата&lt;=DW$3,КИнвП_Дата&gt;DW$3),
            INDEX(ФОТ!$A$7:$ZZ$11,MATCH("Заработная плата к выплате, руб.",ФОТ!$A$7:$A$11,0),MATCH(DW$3,ФОТ!$3:$3,0))/1000
          +INDEX(ФОТ!$A$7:$ZZ$11,MATCH("Страховые взносы, руб.",ФОТ!$A$7:$A$11,0),MATCH(DW$3,ФОТ!$3:$3,0))/1000,0)</f>
        <v>106.515</v>
      </c>
      <c r="DX49" s="551" cm="1">
        <f t="array" aca="1" ref="DX49" ca="1">IF(AND(НачИнвП_Дата&lt;=DX$3,КИнвП_Дата&gt;DX$3),
            INDEX(ФОТ!$A$7:$ZZ$11,MATCH("Заработная плата к выплате, руб.",ФОТ!$A$7:$A$11,0),MATCH(DX$3,ФОТ!$3:$3,0))/1000
          +INDEX(ФОТ!$A$7:$ZZ$11,MATCH("Страховые взносы, руб.",ФОТ!$A$7:$A$11,0),MATCH(DX$3,ФОТ!$3:$3,0))/1000,0)</f>
        <v>106.515</v>
      </c>
      <c r="DY49" s="551" cm="1">
        <f t="array" aca="1" ref="DY49" ca="1">IF(AND(НачИнвП_Дата&lt;=DY$3,КИнвП_Дата&gt;DY$3),
            INDEX(ФОТ!$A$7:$ZZ$11,MATCH("Заработная плата к выплате, руб.",ФОТ!$A$7:$A$11,0),MATCH(DY$3,ФОТ!$3:$3,0))/1000
          +INDEX(ФОТ!$A$7:$ZZ$11,MATCH("Страховые взносы, руб.",ФОТ!$A$7:$A$11,0),MATCH(DY$3,ФОТ!$3:$3,0))/1000,0)</f>
        <v>106.515</v>
      </c>
      <c r="DZ49" s="551" cm="1">
        <f t="array" aca="1" ref="DZ49" ca="1">IF(AND(НачИнвП_Дата&lt;=DZ$3,КИнвП_Дата&gt;DZ$3),
            INDEX(ФОТ!$A$7:$ZZ$11,MATCH("Заработная плата к выплате, руб.",ФОТ!$A$7:$A$11,0),MATCH(DZ$3,ФОТ!$3:$3,0))/1000
          +INDEX(ФОТ!$A$7:$ZZ$11,MATCH("Страховые взносы, руб.",ФОТ!$A$7:$A$11,0),MATCH(DZ$3,ФОТ!$3:$3,0))/1000,0)</f>
        <v>106.515</v>
      </c>
      <c r="EA49" s="552">
        <f t="shared" ca="1" si="1401"/>
        <v>1278.1800000000003</v>
      </c>
      <c r="EB49" s="551" cm="1">
        <f t="array" aca="1" ref="EB49" ca="1">IF(AND(НачИнвП_Дата&lt;=EB$3,КИнвП_Дата&gt;EB$3),
            INDEX(ФОТ!$A$7:$ZZ$11,MATCH("Заработная плата к выплате, руб.",ФОТ!$A$7:$A$11,0),MATCH(EB$3,ФОТ!$3:$3,0))/1000
          +INDEX(ФОТ!$A$7:$ZZ$11,MATCH("Страховые взносы, руб.",ФОТ!$A$7:$A$11,0),MATCH(EB$3,ФОТ!$3:$3,0))/1000,0)</f>
        <v>106.515</v>
      </c>
      <c r="EC49" s="551" cm="1">
        <f t="array" aca="1" ref="EC49" ca="1">IF(AND(НачИнвП_Дата&lt;=EC$3,КИнвП_Дата&gt;EC$3),
            INDEX(ФОТ!$A$7:$ZZ$11,MATCH("Заработная плата к выплате, руб.",ФОТ!$A$7:$A$11,0),MATCH(EC$3,ФОТ!$3:$3,0))/1000
          +INDEX(ФОТ!$A$7:$ZZ$11,MATCH("Страховые взносы, руб.",ФОТ!$A$7:$A$11,0),MATCH(EC$3,ФОТ!$3:$3,0))/1000,0)</f>
        <v>106.515</v>
      </c>
      <c r="ED49" s="551" cm="1">
        <f t="array" aca="1" ref="ED49" ca="1">IF(AND(НачИнвП_Дата&lt;=ED$3,КИнвП_Дата&gt;ED$3),
            INDEX(ФОТ!$A$7:$ZZ$11,MATCH("Заработная плата к выплате, руб.",ФОТ!$A$7:$A$11,0),MATCH(ED$3,ФОТ!$3:$3,0))/1000
          +INDEX(ФОТ!$A$7:$ZZ$11,MATCH("Страховые взносы, руб.",ФОТ!$A$7:$A$11,0),MATCH(ED$3,ФОТ!$3:$3,0))/1000,0)</f>
        <v>106.515</v>
      </c>
      <c r="EE49" s="551" cm="1">
        <f t="array" aca="1" ref="EE49" ca="1">IF(AND(НачИнвП_Дата&lt;=EE$3,КИнвП_Дата&gt;EE$3),
            INDEX(ФОТ!$A$7:$ZZ$11,MATCH("Заработная плата к выплате, руб.",ФОТ!$A$7:$A$11,0),MATCH(EE$3,ФОТ!$3:$3,0))/1000
          +INDEX(ФОТ!$A$7:$ZZ$11,MATCH("Страховые взносы, руб.",ФОТ!$A$7:$A$11,0),MATCH(EE$3,ФОТ!$3:$3,0))/1000,0)</f>
        <v>106.515</v>
      </c>
      <c r="EF49" s="551" cm="1">
        <f t="array" aca="1" ref="EF49" ca="1">IF(AND(НачИнвП_Дата&lt;=EF$3,КИнвП_Дата&gt;EF$3),
            INDEX(ФОТ!$A$7:$ZZ$11,MATCH("Заработная плата к выплате, руб.",ФОТ!$A$7:$A$11,0),MATCH(EF$3,ФОТ!$3:$3,0))/1000
          +INDEX(ФОТ!$A$7:$ZZ$11,MATCH("Страховые взносы, руб.",ФОТ!$A$7:$A$11,0),MATCH(EF$3,ФОТ!$3:$3,0))/1000,0)</f>
        <v>106.515</v>
      </c>
      <c r="EG49" s="551" cm="1">
        <f t="array" aca="1" ref="EG49" ca="1">IF(AND(НачИнвП_Дата&lt;=EG$3,КИнвП_Дата&gt;EG$3),
            INDEX(ФОТ!$A$7:$ZZ$11,MATCH("Заработная плата к выплате, руб.",ФОТ!$A$7:$A$11,0),MATCH(EG$3,ФОТ!$3:$3,0))/1000
          +INDEX(ФОТ!$A$7:$ZZ$11,MATCH("Страховые взносы, руб.",ФОТ!$A$7:$A$11,0),MATCH(EG$3,ФОТ!$3:$3,0))/1000,0)</f>
        <v>106.515</v>
      </c>
      <c r="EH49" s="551" cm="1">
        <f t="array" aca="1" ref="EH49" ca="1">IF(AND(НачИнвП_Дата&lt;=EH$3,КИнвП_Дата&gt;EH$3),
            INDEX(ФОТ!$A$7:$ZZ$11,MATCH("Заработная плата к выплате, руб.",ФОТ!$A$7:$A$11,0),MATCH(EH$3,ФОТ!$3:$3,0))/1000
          +INDEX(ФОТ!$A$7:$ZZ$11,MATCH("Страховые взносы, руб.",ФОТ!$A$7:$A$11,0),MATCH(EH$3,ФОТ!$3:$3,0))/1000,0)</f>
        <v>106.515</v>
      </c>
      <c r="EI49" s="551" cm="1">
        <f t="array" aca="1" ref="EI49" ca="1">IF(AND(НачИнвП_Дата&lt;=EI$3,КИнвП_Дата&gt;EI$3),
            INDEX(ФОТ!$A$7:$ZZ$11,MATCH("Заработная плата к выплате, руб.",ФОТ!$A$7:$A$11,0),MATCH(EI$3,ФОТ!$3:$3,0))/1000
          +INDEX(ФОТ!$A$7:$ZZ$11,MATCH("Страховые взносы, руб.",ФОТ!$A$7:$A$11,0),MATCH(EI$3,ФОТ!$3:$3,0))/1000,0)</f>
        <v>106.515</v>
      </c>
      <c r="EJ49" s="551" cm="1">
        <f t="array" aca="1" ref="EJ49" ca="1">IF(AND(НачИнвП_Дата&lt;=EJ$3,КИнвП_Дата&gt;EJ$3),
            INDEX(ФОТ!$A$7:$ZZ$11,MATCH("Заработная плата к выплате, руб.",ФОТ!$A$7:$A$11,0),MATCH(EJ$3,ФОТ!$3:$3,0))/1000
          +INDEX(ФОТ!$A$7:$ZZ$11,MATCH("Страховые взносы, руб.",ФОТ!$A$7:$A$11,0),MATCH(EJ$3,ФОТ!$3:$3,0))/1000,0)</f>
        <v>106.515</v>
      </c>
      <c r="EK49" s="551" cm="1">
        <f t="array" aca="1" ref="EK49" ca="1">IF(AND(НачИнвП_Дата&lt;=EK$3,КИнвП_Дата&gt;EK$3),
            INDEX(ФОТ!$A$7:$ZZ$11,MATCH("Заработная плата к выплате, руб.",ФОТ!$A$7:$A$11,0),MATCH(EK$3,ФОТ!$3:$3,0))/1000
          +INDEX(ФОТ!$A$7:$ZZ$11,MATCH("Страховые взносы, руб.",ФОТ!$A$7:$A$11,0),MATCH(EK$3,ФОТ!$3:$3,0))/1000,0)</f>
        <v>106.515</v>
      </c>
      <c r="EL49" s="551" cm="1">
        <f t="array" aca="1" ref="EL49" ca="1">IF(AND(НачИнвП_Дата&lt;=EL$3,КИнвП_Дата&gt;EL$3),
            INDEX(ФОТ!$A$7:$ZZ$11,MATCH("Заработная плата к выплате, руб.",ФОТ!$A$7:$A$11,0),MATCH(EL$3,ФОТ!$3:$3,0))/1000
          +INDEX(ФОТ!$A$7:$ZZ$11,MATCH("Страховые взносы, руб.",ФОТ!$A$7:$A$11,0),MATCH(EL$3,ФОТ!$3:$3,0))/1000,0)</f>
        <v>106.515</v>
      </c>
      <c r="EM49" s="551" cm="1">
        <f t="array" aca="1" ref="EM49" ca="1">IF(AND(НачИнвП_Дата&lt;=EM$3,КИнвП_Дата&gt;EM$3),
            INDEX(ФОТ!$A$7:$ZZ$11,MATCH("Заработная плата к выплате, руб.",ФОТ!$A$7:$A$11,0),MATCH(EM$3,ФОТ!$3:$3,0))/1000
          +INDEX(ФОТ!$A$7:$ZZ$11,MATCH("Страховые взносы, руб.",ФОТ!$A$7:$A$11,0),MATCH(EM$3,ФОТ!$3:$3,0))/1000,0)</f>
        <v>106.515</v>
      </c>
      <c r="EN49" s="552">
        <f t="shared" ca="1" si="1403"/>
        <v>1278.1800000000003</v>
      </c>
      <c r="EO49" s="551" cm="1">
        <f t="array" aca="1" ref="EO49" ca="1">IF(AND(НачИнвП_Дата&lt;=EO$3,КИнвП_Дата&gt;EO$3),
            INDEX(ФОТ!$A$7:$ZZ$11,MATCH("Заработная плата к выплате, руб.",ФОТ!$A$7:$A$11,0),MATCH(EO$3,ФОТ!$3:$3,0))/1000
          +INDEX(ФОТ!$A$7:$ZZ$11,MATCH("Страховые взносы, руб.",ФОТ!$A$7:$A$11,0),MATCH(EO$3,ФОТ!$3:$3,0))/1000,0)</f>
        <v>106.515</v>
      </c>
      <c r="EP49" s="551" cm="1">
        <f t="array" aca="1" ref="EP49" ca="1">IF(AND(НачИнвП_Дата&lt;=EP$3,КИнвП_Дата&gt;EP$3),
            INDEX(ФОТ!$A$7:$ZZ$11,MATCH("Заработная плата к выплате, руб.",ФОТ!$A$7:$A$11,0),MATCH(EP$3,ФОТ!$3:$3,0))/1000
          +INDEX(ФОТ!$A$7:$ZZ$11,MATCH("Страховые взносы, руб.",ФОТ!$A$7:$A$11,0),MATCH(EP$3,ФОТ!$3:$3,0))/1000,0)</f>
        <v>106.515</v>
      </c>
      <c r="EQ49" s="551" cm="1">
        <f t="array" aca="1" ref="EQ49" ca="1">IF(AND(НачИнвП_Дата&lt;=EQ$3,КИнвП_Дата&gt;EQ$3),
            INDEX(ФОТ!$A$7:$ZZ$11,MATCH("Заработная плата к выплате, руб.",ФОТ!$A$7:$A$11,0),MATCH(EQ$3,ФОТ!$3:$3,0))/1000
          +INDEX(ФОТ!$A$7:$ZZ$11,MATCH("Страховые взносы, руб.",ФОТ!$A$7:$A$11,0),MATCH(EQ$3,ФОТ!$3:$3,0))/1000,0)</f>
        <v>106.515</v>
      </c>
      <c r="ER49" s="551" cm="1">
        <f t="array" aca="1" ref="ER49" ca="1">IF(AND(НачИнвП_Дата&lt;=ER$3,КИнвП_Дата&gt;ER$3),
            INDEX(ФОТ!$A$7:$ZZ$11,MATCH("Заработная плата к выплате, руб.",ФОТ!$A$7:$A$11,0),MATCH(ER$3,ФОТ!$3:$3,0))/1000
          +INDEX(ФОТ!$A$7:$ZZ$11,MATCH("Страховые взносы, руб.",ФОТ!$A$7:$A$11,0),MATCH(ER$3,ФОТ!$3:$3,0))/1000,0)</f>
        <v>106.515</v>
      </c>
      <c r="ES49" s="551" cm="1">
        <f t="array" aca="1" ref="ES49" ca="1">IF(AND(НачИнвП_Дата&lt;=ES$3,КИнвП_Дата&gt;ES$3),
            INDEX(ФОТ!$A$7:$ZZ$11,MATCH("Заработная плата к выплате, руб.",ФОТ!$A$7:$A$11,0),MATCH(ES$3,ФОТ!$3:$3,0))/1000
          +INDEX(ФОТ!$A$7:$ZZ$11,MATCH("Страховые взносы, руб.",ФОТ!$A$7:$A$11,0),MATCH(ES$3,ФОТ!$3:$3,0))/1000,0)</f>
        <v>106.515</v>
      </c>
      <c r="ET49" s="551" cm="1">
        <f t="array" aca="1" ref="ET49" ca="1">IF(AND(НачИнвП_Дата&lt;=ET$3,КИнвП_Дата&gt;ET$3),
            INDEX(ФОТ!$A$7:$ZZ$11,MATCH("Заработная плата к выплате, руб.",ФОТ!$A$7:$A$11,0),MATCH(ET$3,ФОТ!$3:$3,0))/1000
          +INDEX(ФОТ!$A$7:$ZZ$11,MATCH("Страховые взносы, руб.",ФОТ!$A$7:$A$11,0),MATCH(ET$3,ФОТ!$3:$3,0))/1000,0)</f>
        <v>106.515</v>
      </c>
      <c r="EU49" s="551" cm="1">
        <f t="array" aca="1" ref="EU49" ca="1">IF(AND(НачИнвП_Дата&lt;=EU$3,КИнвП_Дата&gt;EU$3),
            INDEX(ФОТ!$A$7:$ZZ$11,MATCH("Заработная плата к выплате, руб.",ФОТ!$A$7:$A$11,0),MATCH(EU$3,ФОТ!$3:$3,0))/1000
          +INDEX(ФОТ!$A$7:$ZZ$11,MATCH("Страховые взносы, руб.",ФОТ!$A$7:$A$11,0),MATCH(EU$3,ФОТ!$3:$3,0))/1000,0)</f>
        <v>106.515</v>
      </c>
      <c r="EV49" s="551" cm="1">
        <f t="array" aca="1" ref="EV49" ca="1">IF(AND(НачИнвП_Дата&lt;=EV$3,КИнвП_Дата&gt;EV$3),
            INDEX(ФОТ!$A$7:$ZZ$11,MATCH("Заработная плата к выплате, руб.",ФОТ!$A$7:$A$11,0),MATCH(EV$3,ФОТ!$3:$3,0))/1000
          +INDEX(ФОТ!$A$7:$ZZ$11,MATCH("Страховые взносы, руб.",ФОТ!$A$7:$A$11,0),MATCH(EV$3,ФОТ!$3:$3,0))/1000,0)</f>
        <v>106.515</v>
      </c>
      <c r="EW49" s="551" cm="1">
        <f t="array" aca="1" ref="EW49" ca="1">IF(AND(НачИнвП_Дата&lt;=EW$3,КИнвП_Дата&gt;EW$3),
            INDEX(ФОТ!$A$7:$ZZ$11,MATCH("Заработная плата к выплате, руб.",ФОТ!$A$7:$A$11,0),MATCH(EW$3,ФОТ!$3:$3,0))/1000
          +INDEX(ФОТ!$A$7:$ZZ$11,MATCH("Страховые взносы, руб.",ФОТ!$A$7:$A$11,0),MATCH(EW$3,ФОТ!$3:$3,0))/1000,0)</f>
        <v>106.515</v>
      </c>
      <c r="EX49" s="551" cm="1">
        <f t="array" aca="1" ref="EX49" ca="1">IF(AND(НачИнвП_Дата&lt;=EX$3,КИнвП_Дата&gt;EX$3),
            INDEX(ФОТ!$A$7:$ZZ$11,MATCH("Заработная плата к выплате, руб.",ФОТ!$A$7:$A$11,0),MATCH(EX$3,ФОТ!$3:$3,0))/1000
          +INDEX(ФОТ!$A$7:$ZZ$11,MATCH("Страховые взносы, руб.",ФОТ!$A$7:$A$11,0),MATCH(EX$3,ФОТ!$3:$3,0))/1000,0)</f>
        <v>106.515</v>
      </c>
      <c r="EY49" s="551" cm="1">
        <f t="array" aca="1" ref="EY49" ca="1">IF(AND(НачИнвП_Дата&lt;=EY$3,КИнвП_Дата&gt;EY$3),
            INDEX(ФОТ!$A$7:$ZZ$11,MATCH("Заработная плата к выплате, руб.",ФОТ!$A$7:$A$11,0),MATCH(EY$3,ФОТ!$3:$3,0))/1000
          +INDEX(ФОТ!$A$7:$ZZ$11,MATCH("Страховые взносы, руб.",ФОТ!$A$7:$A$11,0),MATCH(EY$3,ФОТ!$3:$3,0))/1000,0)</f>
        <v>106.515</v>
      </c>
      <c r="EZ49" s="551" cm="1">
        <f t="array" aca="1" ref="EZ49" ca="1">IF(AND(НачИнвП_Дата&lt;=EZ$3,КИнвП_Дата&gt;EZ$3),
            INDEX(ФОТ!$A$7:$ZZ$11,MATCH("Заработная плата к выплате, руб.",ФОТ!$A$7:$A$11,0),MATCH(EZ$3,ФОТ!$3:$3,0))/1000
          +INDEX(ФОТ!$A$7:$ZZ$11,MATCH("Страховые взносы, руб.",ФОТ!$A$7:$A$11,0),MATCH(EZ$3,ФОТ!$3:$3,0))/1000,0)</f>
        <v>106.515</v>
      </c>
      <c r="FA49" s="552">
        <f t="shared" ca="1" si="1405"/>
        <v>1278.1800000000003</v>
      </c>
      <c r="FB49" s="551" cm="1">
        <f t="array" aca="1" ref="FB49" ca="1">IF(AND(НачИнвП_Дата&lt;=FB$3,КИнвП_Дата&gt;FB$3),
            INDEX(ФОТ!$A$7:$ZZ$11,MATCH("Заработная плата к выплате, руб.",ФОТ!$A$7:$A$11,0),MATCH(FB$3,ФОТ!$3:$3,0))/1000
          +INDEX(ФОТ!$A$7:$ZZ$11,MATCH("Страховые взносы, руб.",ФОТ!$A$7:$A$11,0),MATCH(FB$3,ФОТ!$3:$3,0))/1000,0)</f>
        <v>106.515</v>
      </c>
      <c r="FC49" s="551" cm="1">
        <f t="array" aca="1" ref="FC49" ca="1">IF(AND(НачИнвП_Дата&lt;=FC$3,КИнвП_Дата&gt;FC$3),
            INDEX(ФОТ!$A$7:$ZZ$11,MATCH("Заработная плата к выплате, руб.",ФОТ!$A$7:$A$11,0),MATCH(FC$3,ФОТ!$3:$3,0))/1000
          +INDEX(ФОТ!$A$7:$ZZ$11,MATCH("Страховые взносы, руб.",ФОТ!$A$7:$A$11,0),MATCH(FC$3,ФОТ!$3:$3,0))/1000,0)</f>
        <v>106.515</v>
      </c>
      <c r="FD49" s="551" cm="1">
        <f t="array" aca="1" ref="FD49" ca="1">IF(AND(НачИнвП_Дата&lt;=FD$3,КИнвП_Дата&gt;FD$3),
            INDEX(ФОТ!$A$7:$ZZ$11,MATCH("Заработная плата к выплате, руб.",ФОТ!$A$7:$A$11,0),MATCH(FD$3,ФОТ!$3:$3,0))/1000
          +INDEX(ФОТ!$A$7:$ZZ$11,MATCH("Страховые взносы, руб.",ФОТ!$A$7:$A$11,0),MATCH(FD$3,ФОТ!$3:$3,0))/1000,0)</f>
        <v>106.515</v>
      </c>
      <c r="FE49" s="551" cm="1">
        <f t="array" aca="1" ref="FE49" ca="1">IF(AND(НачИнвП_Дата&lt;=FE$3,КИнвП_Дата&gt;FE$3),
            INDEX(ФОТ!$A$7:$ZZ$11,MATCH("Заработная плата к выплате, руб.",ФОТ!$A$7:$A$11,0),MATCH(FE$3,ФОТ!$3:$3,0))/1000
          +INDEX(ФОТ!$A$7:$ZZ$11,MATCH("Страховые взносы, руб.",ФОТ!$A$7:$A$11,0),MATCH(FE$3,ФОТ!$3:$3,0))/1000,0)</f>
        <v>106.515</v>
      </c>
      <c r="FF49" s="551" cm="1">
        <f t="array" aca="1" ref="FF49" ca="1">IF(AND(НачИнвП_Дата&lt;=FF$3,КИнвП_Дата&gt;FF$3),
            INDEX(ФОТ!$A$7:$ZZ$11,MATCH("Заработная плата к выплате, руб.",ФОТ!$A$7:$A$11,0),MATCH(FF$3,ФОТ!$3:$3,0))/1000
          +INDEX(ФОТ!$A$7:$ZZ$11,MATCH("Страховые взносы, руб.",ФОТ!$A$7:$A$11,0),MATCH(FF$3,ФОТ!$3:$3,0))/1000,0)</f>
        <v>106.515</v>
      </c>
      <c r="FG49" s="551" cm="1">
        <f t="array" aca="1" ref="FG49" ca="1">IF(AND(НачИнвП_Дата&lt;=FG$3,КИнвП_Дата&gt;FG$3),
            INDEX(ФОТ!$A$7:$ZZ$11,MATCH("Заработная плата к выплате, руб.",ФОТ!$A$7:$A$11,0),MATCH(FG$3,ФОТ!$3:$3,0))/1000
          +INDEX(ФОТ!$A$7:$ZZ$11,MATCH("Страховые взносы, руб.",ФОТ!$A$7:$A$11,0),MATCH(FG$3,ФОТ!$3:$3,0))/1000,0)</f>
        <v>106.515</v>
      </c>
      <c r="FH49" s="551" cm="1">
        <f t="array" aca="1" ref="FH49" ca="1">IF(AND(НачИнвП_Дата&lt;=FH$3,КИнвП_Дата&gt;FH$3),
            INDEX(ФОТ!$A$7:$ZZ$11,MATCH("Заработная плата к выплате, руб.",ФОТ!$A$7:$A$11,0),MATCH(FH$3,ФОТ!$3:$3,0))/1000
          +INDEX(ФОТ!$A$7:$ZZ$11,MATCH("Страховые взносы, руб.",ФОТ!$A$7:$A$11,0),MATCH(FH$3,ФОТ!$3:$3,0))/1000,0)</f>
        <v>106.515</v>
      </c>
      <c r="FI49" s="551" cm="1">
        <f t="array" aca="1" ref="FI49" ca="1">IF(AND(НачИнвП_Дата&lt;=FI$3,КИнвП_Дата&gt;FI$3),
            INDEX(ФОТ!$A$7:$ZZ$11,MATCH("Заработная плата к выплате, руб.",ФОТ!$A$7:$A$11,0),MATCH(FI$3,ФОТ!$3:$3,0))/1000
          +INDEX(ФОТ!$A$7:$ZZ$11,MATCH("Страховые взносы, руб.",ФОТ!$A$7:$A$11,0),MATCH(FI$3,ФОТ!$3:$3,0))/1000,0)</f>
        <v>106.515</v>
      </c>
      <c r="FJ49" s="551" cm="1">
        <f t="array" aca="1" ref="FJ49" ca="1">IF(AND(НачИнвП_Дата&lt;=FJ$3,КИнвП_Дата&gt;FJ$3),
            INDEX(ФОТ!$A$7:$ZZ$11,MATCH("Заработная плата к выплате, руб.",ФОТ!$A$7:$A$11,0),MATCH(FJ$3,ФОТ!$3:$3,0))/1000
          +INDEX(ФОТ!$A$7:$ZZ$11,MATCH("Страховые взносы, руб.",ФОТ!$A$7:$A$11,0),MATCH(FJ$3,ФОТ!$3:$3,0))/1000,0)</f>
        <v>106.515</v>
      </c>
      <c r="FK49" s="551" cm="1">
        <f t="array" aca="1" ref="FK49" ca="1">IF(AND(НачИнвП_Дата&lt;=FK$3,КИнвП_Дата&gt;FK$3),
            INDEX(ФОТ!$A$7:$ZZ$11,MATCH("Заработная плата к выплате, руб.",ФОТ!$A$7:$A$11,0),MATCH(FK$3,ФОТ!$3:$3,0))/1000
          +INDEX(ФОТ!$A$7:$ZZ$11,MATCH("Страховые взносы, руб.",ФОТ!$A$7:$A$11,0),MATCH(FK$3,ФОТ!$3:$3,0))/1000,0)</f>
        <v>106.515</v>
      </c>
      <c r="FL49" s="551" cm="1">
        <f t="array" aca="1" ref="FL49" ca="1">IF(AND(НачИнвП_Дата&lt;=FL$3,КИнвП_Дата&gt;FL$3),
            INDEX(ФОТ!$A$7:$ZZ$11,MATCH("Заработная плата к выплате, руб.",ФОТ!$A$7:$A$11,0),MATCH(FL$3,ФОТ!$3:$3,0))/1000
          +INDEX(ФОТ!$A$7:$ZZ$11,MATCH("Страховые взносы, руб.",ФОТ!$A$7:$A$11,0),MATCH(FL$3,ФОТ!$3:$3,0))/1000,0)</f>
        <v>106.515</v>
      </c>
      <c r="FM49" s="551" cm="1">
        <f t="array" aca="1" ref="FM49" ca="1">IF(AND(НачИнвП_Дата&lt;=FM$3,КИнвП_Дата&gt;FM$3),
            INDEX(ФОТ!$A$7:$ZZ$11,MATCH("Заработная плата к выплате, руб.",ФОТ!$A$7:$A$11,0),MATCH(FM$3,ФОТ!$3:$3,0))/1000
          +INDEX(ФОТ!$A$7:$ZZ$11,MATCH("Страховые взносы, руб.",ФОТ!$A$7:$A$11,0),MATCH(FM$3,ФОТ!$3:$3,0))/1000,0)</f>
        <v>106.515</v>
      </c>
      <c r="FN49" s="552">
        <f t="shared" ca="1" si="1407"/>
        <v>1278.1800000000003</v>
      </c>
      <c r="FO49" s="551" cm="1">
        <f t="array" aca="1" ref="FO49" ca="1">IF(AND(НачИнвП_Дата&lt;=FO$3,КИнвП_Дата&gt;FO$3),
            INDEX(ФОТ!$A$7:$ZZ$11,MATCH("Заработная плата к выплате, руб.",ФОТ!$A$7:$A$11,0),MATCH(FO$3,ФОТ!$3:$3,0))/1000
          +INDEX(ФОТ!$A$7:$ZZ$11,MATCH("Страховые взносы, руб.",ФОТ!$A$7:$A$11,0),MATCH(FO$3,ФОТ!$3:$3,0))/1000,0)</f>
        <v>106.515</v>
      </c>
      <c r="FP49" s="551" cm="1">
        <f t="array" aca="1" ref="FP49" ca="1">IF(AND(НачИнвП_Дата&lt;=FP$3,КИнвП_Дата&gt;FP$3),
            INDEX(ФОТ!$A$7:$ZZ$11,MATCH("Заработная плата к выплате, руб.",ФОТ!$A$7:$A$11,0),MATCH(FP$3,ФОТ!$3:$3,0))/1000
          +INDEX(ФОТ!$A$7:$ZZ$11,MATCH("Страховые взносы, руб.",ФОТ!$A$7:$A$11,0),MATCH(FP$3,ФОТ!$3:$3,0))/1000,0)</f>
        <v>106.515</v>
      </c>
      <c r="FQ49" s="551" cm="1">
        <f t="array" aca="1" ref="FQ49" ca="1">IF(AND(НачИнвП_Дата&lt;=FQ$3,КИнвП_Дата&gt;FQ$3),
            INDEX(ФОТ!$A$7:$ZZ$11,MATCH("Заработная плата к выплате, руб.",ФОТ!$A$7:$A$11,0),MATCH(FQ$3,ФОТ!$3:$3,0))/1000
          +INDEX(ФОТ!$A$7:$ZZ$11,MATCH("Страховые взносы, руб.",ФОТ!$A$7:$A$11,0),MATCH(FQ$3,ФОТ!$3:$3,0))/1000,0)</f>
        <v>106.515</v>
      </c>
      <c r="FR49" s="551" cm="1">
        <f t="array" aca="1" ref="FR49" ca="1">IF(AND(НачИнвП_Дата&lt;=FR$3,КИнвП_Дата&gt;FR$3),
            INDEX(ФОТ!$A$7:$ZZ$11,MATCH("Заработная плата к выплате, руб.",ФОТ!$A$7:$A$11,0),MATCH(FR$3,ФОТ!$3:$3,0))/1000
          +INDEX(ФОТ!$A$7:$ZZ$11,MATCH("Страховые взносы, руб.",ФОТ!$A$7:$A$11,0),MATCH(FR$3,ФОТ!$3:$3,0))/1000,0)</f>
        <v>106.515</v>
      </c>
      <c r="FS49" s="551" cm="1">
        <f t="array" aca="1" ref="FS49" ca="1">IF(AND(НачИнвП_Дата&lt;=FS$3,КИнвП_Дата&gt;FS$3),
            INDEX(ФОТ!$A$7:$ZZ$11,MATCH("Заработная плата к выплате, руб.",ФОТ!$A$7:$A$11,0),MATCH(FS$3,ФОТ!$3:$3,0))/1000
          +INDEX(ФОТ!$A$7:$ZZ$11,MATCH("Страховые взносы, руб.",ФОТ!$A$7:$A$11,0),MATCH(FS$3,ФОТ!$3:$3,0))/1000,0)</f>
        <v>106.515</v>
      </c>
      <c r="FT49" s="551" cm="1">
        <f t="array" aca="1" ref="FT49" ca="1">IF(AND(НачИнвП_Дата&lt;=FT$3,КИнвП_Дата&gt;FT$3),
            INDEX(ФОТ!$A$7:$ZZ$11,MATCH("Заработная плата к выплате, руб.",ФОТ!$A$7:$A$11,0),MATCH(FT$3,ФОТ!$3:$3,0))/1000
          +INDEX(ФОТ!$A$7:$ZZ$11,MATCH("Страховые взносы, руб.",ФОТ!$A$7:$A$11,0),MATCH(FT$3,ФОТ!$3:$3,0))/1000,0)</f>
        <v>106.515</v>
      </c>
      <c r="FU49" s="551" cm="1">
        <f t="array" aca="1" ref="FU49" ca="1">IF(AND(НачИнвП_Дата&lt;=FU$3,КИнвП_Дата&gt;FU$3),
            INDEX(ФОТ!$A$7:$ZZ$11,MATCH("Заработная плата к выплате, руб.",ФОТ!$A$7:$A$11,0),MATCH(FU$3,ФОТ!$3:$3,0))/1000
          +INDEX(ФОТ!$A$7:$ZZ$11,MATCH("Страховые взносы, руб.",ФОТ!$A$7:$A$11,0),MATCH(FU$3,ФОТ!$3:$3,0))/1000,0)</f>
        <v>106.515</v>
      </c>
      <c r="FV49" s="551" cm="1">
        <f t="array" aca="1" ref="FV49" ca="1">IF(AND(НачИнвП_Дата&lt;=FV$3,КИнвП_Дата&gt;FV$3),
            INDEX(ФОТ!$A$7:$ZZ$11,MATCH("Заработная плата к выплате, руб.",ФОТ!$A$7:$A$11,0),MATCH(FV$3,ФОТ!$3:$3,0))/1000
          +INDEX(ФОТ!$A$7:$ZZ$11,MATCH("Страховые взносы, руб.",ФОТ!$A$7:$A$11,0),MATCH(FV$3,ФОТ!$3:$3,0))/1000,0)</f>
        <v>106.515</v>
      </c>
      <c r="FW49" s="551" cm="1">
        <f t="array" aca="1" ref="FW49" ca="1">IF(AND(НачИнвП_Дата&lt;=FW$3,КИнвП_Дата&gt;FW$3),
            INDEX(ФОТ!$A$7:$ZZ$11,MATCH("Заработная плата к выплате, руб.",ФОТ!$A$7:$A$11,0),MATCH(FW$3,ФОТ!$3:$3,0))/1000
          +INDEX(ФОТ!$A$7:$ZZ$11,MATCH("Страховые взносы, руб.",ФОТ!$A$7:$A$11,0),MATCH(FW$3,ФОТ!$3:$3,0))/1000,0)</f>
        <v>106.515</v>
      </c>
      <c r="FX49" s="551" cm="1">
        <f t="array" aca="1" ref="FX49" ca="1">IF(AND(НачИнвП_Дата&lt;=FX$3,КИнвП_Дата&gt;FX$3),
            INDEX(ФОТ!$A$7:$ZZ$11,MATCH("Заработная плата к выплате, руб.",ФОТ!$A$7:$A$11,0),MATCH(FX$3,ФОТ!$3:$3,0))/1000
          +INDEX(ФОТ!$A$7:$ZZ$11,MATCH("Страховые взносы, руб.",ФОТ!$A$7:$A$11,0),MATCH(FX$3,ФОТ!$3:$3,0))/1000,0)</f>
        <v>106.515</v>
      </c>
      <c r="FY49" s="551" cm="1">
        <f t="array" aca="1" ref="FY49" ca="1">IF(AND(НачИнвП_Дата&lt;=FY$3,КИнвП_Дата&gt;FY$3),
            INDEX(ФОТ!$A$7:$ZZ$11,MATCH("Заработная плата к выплате, руб.",ФОТ!$A$7:$A$11,0),MATCH(FY$3,ФОТ!$3:$3,0))/1000
          +INDEX(ФОТ!$A$7:$ZZ$11,MATCH("Страховые взносы, руб.",ФОТ!$A$7:$A$11,0),MATCH(FY$3,ФОТ!$3:$3,0))/1000,0)</f>
        <v>106.515</v>
      </c>
      <c r="FZ49" s="551" cm="1">
        <f t="array" aca="1" ref="FZ49" ca="1">IF(AND(НачИнвП_Дата&lt;=FZ$3,КИнвП_Дата&gt;FZ$3),
            INDEX(ФОТ!$A$7:$ZZ$11,MATCH("Заработная плата к выплате, руб.",ФОТ!$A$7:$A$11,0),MATCH(FZ$3,ФОТ!$3:$3,0))/1000
          +INDEX(ФОТ!$A$7:$ZZ$11,MATCH("Страховые взносы, руб.",ФОТ!$A$7:$A$11,0),MATCH(FZ$3,ФОТ!$3:$3,0))/1000,0)</f>
        <v>106.515</v>
      </c>
      <c r="GA49" s="552">
        <f t="shared" ca="1" si="1409"/>
        <v>1278.1800000000003</v>
      </c>
      <c r="GB49" s="551" cm="1">
        <f t="array" aca="1" ref="GB49" ca="1">IF(AND(НачИнвП_Дата&lt;=GB$3,КИнвП_Дата&gt;GB$3),
            INDEX(ФОТ!$A$7:$ZZ$11,MATCH("Заработная плата к выплате, руб.",ФОТ!$A$7:$A$11,0),MATCH(GB$3,ФОТ!$3:$3,0))/1000
          +INDEX(ФОТ!$A$7:$ZZ$11,MATCH("Страховые взносы, руб.",ФОТ!$A$7:$A$11,0),MATCH(GB$3,ФОТ!$3:$3,0))/1000,0)</f>
        <v>106.515</v>
      </c>
      <c r="GC49" s="551" cm="1">
        <f t="array" aca="1" ref="GC49" ca="1">IF(AND(НачИнвП_Дата&lt;=GC$3,КИнвП_Дата&gt;GC$3),
            INDEX(ФОТ!$A$7:$ZZ$11,MATCH("Заработная плата к выплате, руб.",ФОТ!$A$7:$A$11,0),MATCH(GC$3,ФОТ!$3:$3,0))/1000
          +INDEX(ФОТ!$A$7:$ZZ$11,MATCH("Страховые взносы, руб.",ФОТ!$A$7:$A$11,0),MATCH(GC$3,ФОТ!$3:$3,0))/1000,0)</f>
        <v>106.515</v>
      </c>
      <c r="GD49" s="551" cm="1">
        <f t="array" aca="1" ref="GD49" ca="1">IF(AND(НачИнвП_Дата&lt;=GD$3,КИнвП_Дата&gt;GD$3),
            INDEX(ФОТ!$A$7:$ZZ$11,MATCH("Заработная плата к выплате, руб.",ФОТ!$A$7:$A$11,0),MATCH(GD$3,ФОТ!$3:$3,0))/1000
          +INDEX(ФОТ!$A$7:$ZZ$11,MATCH("Страховые взносы, руб.",ФОТ!$A$7:$A$11,0),MATCH(GD$3,ФОТ!$3:$3,0))/1000,0)</f>
        <v>106.515</v>
      </c>
      <c r="GE49" s="551" cm="1">
        <f t="array" aca="1" ref="GE49" ca="1">IF(AND(НачИнвП_Дата&lt;=GE$3,КИнвП_Дата&gt;GE$3),
            INDEX(ФОТ!$A$7:$ZZ$11,MATCH("Заработная плата к выплате, руб.",ФОТ!$A$7:$A$11,0),MATCH(GE$3,ФОТ!$3:$3,0))/1000
          +INDEX(ФОТ!$A$7:$ZZ$11,MATCH("Страховые взносы, руб.",ФОТ!$A$7:$A$11,0),MATCH(GE$3,ФОТ!$3:$3,0))/1000,0)</f>
        <v>106.515</v>
      </c>
      <c r="GF49" s="551" cm="1">
        <f t="array" aca="1" ref="GF49" ca="1">IF(AND(НачИнвП_Дата&lt;=GF$3,КИнвП_Дата&gt;GF$3),
            INDEX(ФОТ!$A$7:$ZZ$11,MATCH("Заработная плата к выплате, руб.",ФОТ!$A$7:$A$11,0),MATCH(GF$3,ФОТ!$3:$3,0))/1000
          +INDEX(ФОТ!$A$7:$ZZ$11,MATCH("Страховые взносы, руб.",ФОТ!$A$7:$A$11,0),MATCH(GF$3,ФОТ!$3:$3,0))/1000,0)</f>
        <v>106.515</v>
      </c>
      <c r="GG49" s="551" cm="1">
        <f t="array" aca="1" ref="GG49" ca="1">IF(AND(НачИнвП_Дата&lt;=GG$3,КИнвП_Дата&gt;GG$3),
            INDEX(ФОТ!$A$7:$ZZ$11,MATCH("Заработная плата к выплате, руб.",ФОТ!$A$7:$A$11,0),MATCH(GG$3,ФОТ!$3:$3,0))/1000
          +INDEX(ФОТ!$A$7:$ZZ$11,MATCH("Страховые взносы, руб.",ФОТ!$A$7:$A$11,0),MATCH(GG$3,ФОТ!$3:$3,0))/1000,0)</f>
        <v>106.515</v>
      </c>
      <c r="GH49" s="551" cm="1">
        <f t="array" aca="1" ref="GH49" ca="1">IF(AND(НачИнвП_Дата&lt;=GH$3,КИнвП_Дата&gt;GH$3),
            INDEX(ФОТ!$A$7:$ZZ$11,MATCH("Заработная плата к выплате, руб.",ФОТ!$A$7:$A$11,0),MATCH(GH$3,ФОТ!$3:$3,0))/1000
          +INDEX(ФОТ!$A$7:$ZZ$11,MATCH("Страховые взносы, руб.",ФОТ!$A$7:$A$11,0),MATCH(GH$3,ФОТ!$3:$3,0))/1000,0)</f>
        <v>106.515</v>
      </c>
      <c r="GI49" s="551" cm="1">
        <f t="array" aca="1" ref="GI49" ca="1">IF(AND(НачИнвП_Дата&lt;=GI$3,КИнвП_Дата&gt;GI$3),
            INDEX(ФОТ!$A$7:$ZZ$11,MATCH("Заработная плата к выплате, руб.",ФОТ!$A$7:$A$11,0),MATCH(GI$3,ФОТ!$3:$3,0))/1000
          +INDEX(ФОТ!$A$7:$ZZ$11,MATCH("Страховые взносы, руб.",ФОТ!$A$7:$A$11,0),MATCH(GI$3,ФОТ!$3:$3,0))/1000,0)</f>
        <v>106.515</v>
      </c>
      <c r="GJ49" s="551" cm="1">
        <f t="array" aca="1" ref="GJ49" ca="1">IF(AND(НачИнвП_Дата&lt;=GJ$3,КИнвП_Дата&gt;GJ$3),
            INDEX(ФОТ!$A$7:$ZZ$11,MATCH("Заработная плата к выплате, руб.",ФОТ!$A$7:$A$11,0),MATCH(GJ$3,ФОТ!$3:$3,0))/1000
          +INDEX(ФОТ!$A$7:$ZZ$11,MATCH("Страховые взносы, руб.",ФОТ!$A$7:$A$11,0),MATCH(GJ$3,ФОТ!$3:$3,0))/1000,0)</f>
        <v>106.515</v>
      </c>
      <c r="GK49" s="551" cm="1">
        <f t="array" aca="1" ref="GK49" ca="1">IF(AND(НачИнвП_Дата&lt;=GK$3,КИнвП_Дата&gt;GK$3),
            INDEX(ФОТ!$A$7:$ZZ$11,MATCH("Заработная плата к выплате, руб.",ФОТ!$A$7:$A$11,0),MATCH(GK$3,ФОТ!$3:$3,0))/1000
          +INDEX(ФОТ!$A$7:$ZZ$11,MATCH("Страховые взносы, руб.",ФОТ!$A$7:$A$11,0),MATCH(GK$3,ФОТ!$3:$3,0))/1000,0)</f>
        <v>106.515</v>
      </c>
      <c r="GL49" s="551" cm="1">
        <f t="array" aca="1" ref="GL49" ca="1">IF(AND(НачИнвП_Дата&lt;=GL$3,КИнвП_Дата&gt;GL$3),
            INDEX(ФОТ!$A$7:$ZZ$11,MATCH("Заработная плата к выплате, руб.",ФОТ!$A$7:$A$11,0),MATCH(GL$3,ФОТ!$3:$3,0))/1000
          +INDEX(ФОТ!$A$7:$ZZ$11,MATCH("Страховые взносы, руб.",ФОТ!$A$7:$A$11,0),MATCH(GL$3,ФОТ!$3:$3,0))/1000,0)</f>
        <v>106.515</v>
      </c>
      <c r="GM49" s="551" cm="1">
        <f t="array" aca="1" ref="GM49" ca="1">IF(AND(НачИнвП_Дата&lt;=GM$3,КИнвП_Дата&gt;GM$3),
            INDEX(ФОТ!$A$7:$ZZ$11,MATCH("Заработная плата к выплате, руб.",ФОТ!$A$7:$A$11,0),MATCH(GM$3,ФОТ!$3:$3,0))/1000
          +INDEX(ФОТ!$A$7:$ZZ$11,MATCH("Страховые взносы, руб.",ФОТ!$A$7:$A$11,0),MATCH(GM$3,ФОТ!$3:$3,0))/1000,0)</f>
        <v>106.515</v>
      </c>
      <c r="GN49" s="552">
        <f t="shared" ca="1" si="1411"/>
        <v>1278.1800000000003</v>
      </c>
      <c r="GO49" s="551" cm="1">
        <f t="array" aca="1" ref="GO49" ca="1">IF(AND(НачИнвП_Дата&lt;=GO$3,КИнвП_Дата&gt;GO$3),
            INDEX(ФОТ!$A$7:$ZZ$11,MATCH("Заработная плата к выплате, руб.",ФОТ!$A$7:$A$11,0),MATCH(GO$3,ФОТ!$3:$3,0))/1000
          +INDEX(ФОТ!$A$7:$ZZ$11,MATCH("Страховые взносы, руб.",ФОТ!$A$7:$A$11,0),MATCH(GO$3,ФОТ!$3:$3,0))/1000,0)</f>
        <v>106.515</v>
      </c>
      <c r="GP49" s="551" cm="1">
        <f t="array" aca="1" ref="GP49" ca="1">IF(AND(НачИнвП_Дата&lt;=GP$3,КИнвП_Дата&gt;GP$3),
            INDEX(ФОТ!$A$7:$ZZ$11,MATCH("Заработная плата к выплате, руб.",ФОТ!$A$7:$A$11,0),MATCH(GP$3,ФОТ!$3:$3,0))/1000
          +INDEX(ФОТ!$A$7:$ZZ$11,MATCH("Страховые взносы, руб.",ФОТ!$A$7:$A$11,0),MATCH(GP$3,ФОТ!$3:$3,0))/1000,0)</f>
        <v>106.515</v>
      </c>
      <c r="GQ49" s="551" cm="1">
        <f t="array" aca="1" ref="GQ49" ca="1">IF(AND(НачИнвП_Дата&lt;=GQ$3,КИнвП_Дата&gt;GQ$3),
            INDEX(ФОТ!$A$7:$ZZ$11,MATCH("Заработная плата к выплате, руб.",ФОТ!$A$7:$A$11,0),MATCH(GQ$3,ФОТ!$3:$3,0))/1000
          +INDEX(ФОТ!$A$7:$ZZ$11,MATCH("Страховые взносы, руб.",ФОТ!$A$7:$A$11,0),MATCH(GQ$3,ФОТ!$3:$3,0))/1000,0)</f>
        <v>106.515</v>
      </c>
      <c r="GR49" s="551" cm="1">
        <f t="array" aca="1" ref="GR49" ca="1">IF(AND(НачИнвП_Дата&lt;=GR$3,КИнвП_Дата&gt;GR$3),
            INDEX(ФОТ!$A$7:$ZZ$11,MATCH("Заработная плата к выплате, руб.",ФОТ!$A$7:$A$11,0),MATCH(GR$3,ФОТ!$3:$3,0))/1000
          +INDEX(ФОТ!$A$7:$ZZ$11,MATCH("Страховые взносы, руб.",ФОТ!$A$7:$A$11,0),MATCH(GR$3,ФОТ!$3:$3,0))/1000,0)</f>
        <v>106.515</v>
      </c>
      <c r="GS49" s="551" cm="1">
        <f t="array" aca="1" ref="GS49" ca="1">IF(AND(НачИнвП_Дата&lt;=GS$3,КИнвП_Дата&gt;GS$3),
            INDEX(ФОТ!$A$7:$ZZ$11,MATCH("Заработная плата к выплате, руб.",ФОТ!$A$7:$A$11,0),MATCH(GS$3,ФОТ!$3:$3,0))/1000
          +INDEX(ФОТ!$A$7:$ZZ$11,MATCH("Страховые взносы, руб.",ФОТ!$A$7:$A$11,0),MATCH(GS$3,ФОТ!$3:$3,0))/1000,0)</f>
        <v>106.515</v>
      </c>
      <c r="GT49" s="551" cm="1">
        <f t="array" aca="1" ref="GT49" ca="1">IF(AND(НачИнвП_Дата&lt;=GT$3,КИнвП_Дата&gt;GT$3),
            INDEX(ФОТ!$A$7:$ZZ$11,MATCH("Заработная плата к выплате, руб.",ФОТ!$A$7:$A$11,0),MATCH(GT$3,ФОТ!$3:$3,0))/1000
          +INDEX(ФОТ!$A$7:$ZZ$11,MATCH("Страховые взносы, руб.",ФОТ!$A$7:$A$11,0),MATCH(GT$3,ФОТ!$3:$3,0))/1000,0)</f>
        <v>106.515</v>
      </c>
      <c r="GU49" s="551" cm="1">
        <f t="array" aca="1" ref="GU49" ca="1">IF(AND(НачИнвП_Дата&lt;=GU$3,КИнвП_Дата&gt;GU$3),
            INDEX(ФОТ!$A$7:$ZZ$11,MATCH("Заработная плата к выплате, руб.",ФОТ!$A$7:$A$11,0),MATCH(GU$3,ФОТ!$3:$3,0))/1000
          +INDEX(ФОТ!$A$7:$ZZ$11,MATCH("Страховые взносы, руб.",ФОТ!$A$7:$A$11,0),MATCH(GU$3,ФОТ!$3:$3,0))/1000,0)</f>
        <v>106.515</v>
      </c>
      <c r="GV49" s="551" cm="1">
        <f t="array" aca="1" ref="GV49" ca="1">IF(AND(НачИнвП_Дата&lt;=GV$3,КИнвП_Дата&gt;GV$3),
            INDEX(ФОТ!$A$7:$ZZ$11,MATCH("Заработная плата к выплате, руб.",ФОТ!$A$7:$A$11,0),MATCH(GV$3,ФОТ!$3:$3,0))/1000
          +INDEX(ФОТ!$A$7:$ZZ$11,MATCH("Страховые взносы, руб.",ФОТ!$A$7:$A$11,0),MATCH(GV$3,ФОТ!$3:$3,0))/1000,0)</f>
        <v>106.515</v>
      </c>
      <c r="GW49" s="551" cm="1">
        <f t="array" aca="1" ref="GW49" ca="1">IF(AND(НачИнвП_Дата&lt;=GW$3,КИнвП_Дата&gt;GW$3),
            INDEX(ФОТ!$A$7:$ZZ$11,MATCH("Заработная плата к выплате, руб.",ФОТ!$A$7:$A$11,0),MATCH(GW$3,ФОТ!$3:$3,0))/1000
          +INDEX(ФОТ!$A$7:$ZZ$11,MATCH("Страховые взносы, руб.",ФОТ!$A$7:$A$11,0),MATCH(GW$3,ФОТ!$3:$3,0))/1000,0)</f>
        <v>106.515</v>
      </c>
      <c r="GX49" s="551" cm="1">
        <f t="array" aca="1" ref="GX49" ca="1">IF(AND(НачИнвП_Дата&lt;=GX$3,КИнвП_Дата&gt;GX$3),
            INDEX(ФОТ!$A$7:$ZZ$11,MATCH("Заработная плата к выплате, руб.",ФОТ!$A$7:$A$11,0),MATCH(GX$3,ФОТ!$3:$3,0))/1000
          +INDEX(ФОТ!$A$7:$ZZ$11,MATCH("Страховые взносы, руб.",ФОТ!$A$7:$A$11,0),MATCH(GX$3,ФОТ!$3:$3,0))/1000,0)</f>
        <v>106.515</v>
      </c>
      <c r="GY49" s="551" cm="1">
        <f t="array" aca="1" ref="GY49" ca="1">IF(AND(НачИнвП_Дата&lt;=GY$3,КИнвП_Дата&gt;GY$3),
            INDEX(ФОТ!$A$7:$ZZ$11,MATCH("Заработная плата к выплате, руб.",ФОТ!$A$7:$A$11,0),MATCH(GY$3,ФОТ!$3:$3,0))/1000
          +INDEX(ФОТ!$A$7:$ZZ$11,MATCH("Страховые взносы, руб.",ФОТ!$A$7:$A$11,0),MATCH(GY$3,ФОТ!$3:$3,0))/1000,0)</f>
        <v>106.515</v>
      </c>
      <c r="GZ49" s="551" cm="1">
        <f t="array" aca="1" ref="GZ49" ca="1">IF(AND(НачИнвП_Дата&lt;=GZ$3,КИнвП_Дата&gt;GZ$3),
            INDEX(ФОТ!$A$7:$ZZ$11,MATCH("Заработная плата к выплате, руб.",ФОТ!$A$7:$A$11,0),MATCH(GZ$3,ФОТ!$3:$3,0))/1000
          +INDEX(ФОТ!$A$7:$ZZ$11,MATCH("Страховые взносы, руб.",ФОТ!$A$7:$A$11,0),MATCH(GZ$3,ФОТ!$3:$3,0))/1000,0)</f>
        <v>106.515</v>
      </c>
      <c r="HA49" s="552">
        <f t="shared" ca="1" si="1413"/>
        <v>1278.1800000000003</v>
      </c>
      <c r="HB49" s="551" cm="1">
        <f t="array" aca="1" ref="HB49" ca="1">IF(AND(НачИнвП_Дата&lt;=HB$3,КИнвП_Дата&gt;HB$3),
            INDEX(ФОТ!$A$7:$ZZ$11,MATCH("Заработная плата к выплате, руб.",ФОТ!$A$7:$A$11,0),MATCH(HB$3,ФОТ!$3:$3,0))/1000
          +INDEX(ФОТ!$A$7:$ZZ$11,MATCH("Страховые взносы, руб.",ФОТ!$A$7:$A$11,0),MATCH(HB$3,ФОТ!$3:$3,0))/1000,0)</f>
        <v>106.515</v>
      </c>
      <c r="HC49" s="551" cm="1">
        <f t="array" aca="1" ref="HC49" ca="1">IF(AND(НачИнвП_Дата&lt;=HC$3,КИнвП_Дата&gt;HC$3),
            INDEX(ФОТ!$A$7:$ZZ$11,MATCH("Заработная плата к выплате, руб.",ФОТ!$A$7:$A$11,0),MATCH(HC$3,ФОТ!$3:$3,0))/1000
          +INDEX(ФОТ!$A$7:$ZZ$11,MATCH("Страховые взносы, руб.",ФОТ!$A$7:$A$11,0),MATCH(HC$3,ФОТ!$3:$3,0))/1000,0)</f>
        <v>106.515</v>
      </c>
      <c r="HD49" s="551" cm="1">
        <f t="array" aca="1" ref="HD49" ca="1">IF(AND(НачИнвП_Дата&lt;=HD$3,КИнвП_Дата&gt;HD$3),
            INDEX(ФОТ!$A$7:$ZZ$11,MATCH("Заработная плата к выплате, руб.",ФОТ!$A$7:$A$11,0),MATCH(HD$3,ФОТ!$3:$3,0))/1000
          +INDEX(ФОТ!$A$7:$ZZ$11,MATCH("Страховые взносы, руб.",ФОТ!$A$7:$A$11,0),MATCH(HD$3,ФОТ!$3:$3,0))/1000,0)</f>
        <v>106.515</v>
      </c>
      <c r="HE49" s="551" cm="1">
        <f t="array" aca="1" ref="HE49" ca="1">IF(AND(НачИнвП_Дата&lt;=HE$3,КИнвП_Дата&gt;HE$3),
            INDEX(ФОТ!$A$7:$ZZ$11,MATCH("Заработная плата к выплате, руб.",ФОТ!$A$7:$A$11,0),MATCH(HE$3,ФОТ!$3:$3,0))/1000
          +INDEX(ФОТ!$A$7:$ZZ$11,MATCH("Страховые взносы, руб.",ФОТ!$A$7:$A$11,0),MATCH(HE$3,ФОТ!$3:$3,0))/1000,0)</f>
        <v>106.515</v>
      </c>
      <c r="HF49" s="551" cm="1">
        <f t="array" aca="1" ref="HF49" ca="1">IF(AND(НачИнвП_Дата&lt;=HF$3,КИнвП_Дата&gt;HF$3),
            INDEX(ФОТ!$A$7:$ZZ$11,MATCH("Заработная плата к выплате, руб.",ФОТ!$A$7:$A$11,0),MATCH(HF$3,ФОТ!$3:$3,0))/1000
          +INDEX(ФОТ!$A$7:$ZZ$11,MATCH("Страховые взносы, руб.",ФОТ!$A$7:$A$11,0),MATCH(HF$3,ФОТ!$3:$3,0))/1000,0)</f>
        <v>106.515</v>
      </c>
      <c r="HG49" s="551" cm="1">
        <f t="array" aca="1" ref="HG49" ca="1">IF(AND(НачИнвП_Дата&lt;=HG$3,КИнвП_Дата&gt;HG$3),
            INDEX(ФОТ!$A$7:$ZZ$11,MATCH("Заработная плата к выплате, руб.",ФОТ!$A$7:$A$11,0),MATCH(HG$3,ФОТ!$3:$3,0))/1000
          +INDEX(ФОТ!$A$7:$ZZ$11,MATCH("Страховые взносы, руб.",ФОТ!$A$7:$A$11,0),MATCH(HG$3,ФОТ!$3:$3,0))/1000,0)</f>
        <v>106.515</v>
      </c>
      <c r="HH49" s="551" cm="1">
        <f t="array" aca="1" ref="HH49" ca="1">IF(AND(НачИнвП_Дата&lt;=HH$3,КИнвП_Дата&gt;HH$3),
            INDEX(ФОТ!$A$7:$ZZ$11,MATCH("Заработная плата к выплате, руб.",ФОТ!$A$7:$A$11,0),MATCH(HH$3,ФОТ!$3:$3,0))/1000
          +INDEX(ФОТ!$A$7:$ZZ$11,MATCH("Страховые взносы, руб.",ФОТ!$A$7:$A$11,0),MATCH(HH$3,ФОТ!$3:$3,0))/1000,0)</f>
        <v>106.515</v>
      </c>
      <c r="HI49" s="551" cm="1">
        <f t="array" aca="1" ref="HI49" ca="1">IF(AND(НачИнвП_Дата&lt;=HI$3,КИнвП_Дата&gt;HI$3),
            INDEX(ФОТ!$A$7:$ZZ$11,MATCH("Заработная плата к выплате, руб.",ФОТ!$A$7:$A$11,0),MATCH(HI$3,ФОТ!$3:$3,0))/1000
          +INDEX(ФОТ!$A$7:$ZZ$11,MATCH("Страховые взносы, руб.",ФОТ!$A$7:$A$11,0),MATCH(HI$3,ФОТ!$3:$3,0))/1000,0)</f>
        <v>106.515</v>
      </c>
      <c r="HJ49" s="551" cm="1">
        <f t="array" aca="1" ref="HJ49" ca="1">IF(AND(НачИнвП_Дата&lt;=HJ$3,КИнвП_Дата&gt;HJ$3),
            INDEX(ФОТ!$A$7:$ZZ$11,MATCH("Заработная плата к выплате, руб.",ФОТ!$A$7:$A$11,0),MATCH(HJ$3,ФОТ!$3:$3,0))/1000
          +INDEX(ФОТ!$A$7:$ZZ$11,MATCH("Страховые взносы, руб.",ФОТ!$A$7:$A$11,0),MATCH(HJ$3,ФОТ!$3:$3,0))/1000,0)</f>
        <v>106.515</v>
      </c>
      <c r="HK49" s="551" cm="1">
        <f t="array" aca="1" ref="HK49" ca="1">IF(AND(НачИнвП_Дата&lt;=HK$3,КИнвП_Дата&gt;HK$3),
            INDEX(ФОТ!$A$7:$ZZ$11,MATCH("Заработная плата к выплате, руб.",ФОТ!$A$7:$A$11,0),MATCH(HK$3,ФОТ!$3:$3,0))/1000
          +INDEX(ФОТ!$A$7:$ZZ$11,MATCH("Страховые взносы, руб.",ФОТ!$A$7:$A$11,0),MATCH(HK$3,ФОТ!$3:$3,0))/1000,0)</f>
        <v>106.515</v>
      </c>
      <c r="HL49" s="551" cm="1">
        <f t="array" aca="1" ref="HL49" ca="1">IF(AND(НачИнвП_Дата&lt;=HL$3,КИнвП_Дата&gt;HL$3),
            INDEX(ФОТ!$A$7:$ZZ$11,MATCH("Заработная плата к выплате, руб.",ФОТ!$A$7:$A$11,0),MATCH(HL$3,ФОТ!$3:$3,0))/1000
          +INDEX(ФОТ!$A$7:$ZZ$11,MATCH("Страховые взносы, руб.",ФОТ!$A$7:$A$11,0),MATCH(HL$3,ФОТ!$3:$3,0))/1000,0)</f>
        <v>106.515</v>
      </c>
      <c r="HM49" s="551" cm="1">
        <f t="array" aca="1" ref="HM49" ca="1">IF(AND(НачИнвП_Дата&lt;=HM$3,КИнвП_Дата&gt;HM$3),
            INDEX(ФОТ!$A$7:$ZZ$11,MATCH("Заработная плата к выплате, руб.",ФОТ!$A$7:$A$11,0),MATCH(HM$3,ФОТ!$3:$3,0))/1000
          +INDEX(ФОТ!$A$7:$ZZ$11,MATCH("Страховые взносы, руб.",ФОТ!$A$7:$A$11,0),MATCH(HM$3,ФОТ!$3:$3,0))/1000,0)</f>
        <v>106.515</v>
      </c>
      <c r="HN49" s="552">
        <f t="shared" ca="1" si="1415"/>
        <v>1278.1800000000003</v>
      </c>
      <c r="HO49" s="551" cm="1">
        <f t="array" aca="1" ref="HO49" ca="1">IF(AND(НачИнвП_Дата&lt;=HO$3,КИнвП_Дата&gt;HO$3),
            INDEX(ФОТ!$A$7:$ZZ$11,MATCH("Заработная плата к выплате, руб.",ФОТ!$A$7:$A$11,0),MATCH(HO$3,ФОТ!$3:$3,0))/1000
          +INDEX(ФОТ!$A$7:$ZZ$11,MATCH("Страховые взносы, руб.",ФОТ!$A$7:$A$11,0),MATCH(HO$3,ФОТ!$3:$3,0))/1000,0)</f>
        <v>106.515</v>
      </c>
      <c r="HP49" s="551" cm="1">
        <f t="array" aca="1" ref="HP49" ca="1">IF(AND(НачИнвП_Дата&lt;=HP$3,КИнвП_Дата&gt;HP$3),
            INDEX(ФОТ!$A$7:$ZZ$11,MATCH("Заработная плата к выплате, руб.",ФОТ!$A$7:$A$11,0),MATCH(HP$3,ФОТ!$3:$3,0))/1000
          +INDEX(ФОТ!$A$7:$ZZ$11,MATCH("Страховые взносы, руб.",ФОТ!$A$7:$A$11,0),MATCH(HP$3,ФОТ!$3:$3,0))/1000,0)</f>
        <v>106.515</v>
      </c>
      <c r="HQ49" s="551" cm="1">
        <f t="array" aca="1" ref="HQ49" ca="1">IF(AND(НачИнвП_Дата&lt;=HQ$3,КИнвП_Дата&gt;HQ$3),
            INDEX(ФОТ!$A$7:$ZZ$11,MATCH("Заработная плата к выплате, руб.",ФОТ!$A$7:$A$11,0),MATCH(HQ$3,ФОТ!$3:$3,0))/1000
          +INDEX(ФОТ!$A$7:$ZZ$11,MATCH("Страховые взносы, руб.",ФОТ!$A$7:$A$11,0),MATCH(HQ$3,ФОТ!$3:$3,0))/1000,0)</f>
        <v>106.515</v>
      </c>
      <c r="HR49" s="551" cm="1">
        <f t="array" aca="1" ref="HR49" ca="1">IF(AND(НачИнвП_Дата&lt;=HR$3,КИнвП_Дата&gt;HR$3),
            INDEX(ФОТ!$A$7:$ZZ$11,MATCH("Заработная плата к выплате, руб.",ФОТ!$A$7:$A$11,0),MATCH(HR$3,ФОТ!$3:$3,0))/1000
          +INDEX(ФОТ!$A$7:$ZZ$11,MATCH("Страховые взносы, руб.",ФОТ!$A$7:$A$11,0),MATCH(HR$3,ФОТ!$3:$3,0))/1000,0)</f>
        <v>106.515</v>
      </c>
      <c r="HS49" s="551" cm="1">
        <f t="array" aca="1" ref="HS49" ca="1">IF(AND(НачИнвП_Дата&lt;=HS$3,КИнвП_Дата&gt;HS$3),
            INDEX(ФОТ!$A$7:$ZZ$11,MATCH("Заработная плата к выплате, руб.",ФОТ!$A$7:$A$11,0),MATCH(HS$3,ФОТ!$3:$3,0))/1000
          +INDEX(ФОТ!$A$7:$ZZ$11,MATCH("Страховые взносы, руб.",ФОТ!$A$7:$A$11,0),MATCH(HS$3,ФОТ!$3:$3,0))/1000,0)</f>
        <v>106.515</v>
      </c>
      <c r="HT49" s="551" cm="1">
        <f t="array" aca="1" ref="HT49" ca="1">IF(AND(НачИнвП_Дата&lt;=HT$3,КИнвП_Дата&gt;HT$3),
            INDEX(ФОТ!$A$7:$ZZ$11,MATCH("Заработная плата к выплате, руб.",ФОТ!$A$7:$A$11,0),MATCH(HT$3,ФОТ!$3:$3,0))/1000
          +INDEX(ФОТ!$A$7:$ZZ$11,MATCH("Страховые взносы, руб.",ФОТ!$A$7:$A$11,0),MATCH(HT$3,ФОТ!$3:$3,0))/1000,0)</f>
        <v>106.515</v>
      </c>
      <c r="HU49" s="551" cm="1">
        <f t="array" aca="1" ref="HU49" ca="1">IF(AND(НачИнвП_Дата&lt;=HU$3,КИнвП_Дата&gt;HU$3),
            INDEX(ФОТ!$A$7:$ZZ$11,MATCH("Заработная плата к выплате, руб.",ФОТ!$A$7:$A$11,0),MATCH(HU$3,ФОТ!$3:$3,0))/1000
          +INDEX(ФОТ!$A$7:$ZZ$11,MATCH("Страховые взносы, руб.",ФОТ!$A$7:$A$11,0),MATCH(HU$3,ФОТ!$3:$3,0))/1000,0)</f>
        <v>106.515</v>
      </c>
      <c r="HV49" s="551" cm="1">
        <f t="array" aca="1" ref="HV49" ca="1">IF(AND(НачИнвП_Дата&lt;=HV$3,КИнвП_Дата&gt;HV$3),
            INDEX(ФОТ!$A$7:$ZZ$11,MATCH("Заработная плата к выплате, руб.",ФОТ!$A$7:$A$11,0),MATCH(HV$3,ФОТ!$3:$3,0))/1000
          +INDEX(ФОТ!$A$7:$ZZ$11,MATCH("Страховые взносы, руб.",ФОТ!$A$7:$A$11,0),MATCH(HV$3,ФОТ!$3:$3,0))/1000,0)</f>
        <v>106.515</v>
      </c>
      <c r="HW49" s="551" cm="1">
        <f t="array" aca="1" ref="HW49" ca="1">IF(AND(НачИнвП_Дата&lt;=HW$3,КИнвП_Дата&gt;HW$3),
            INDEX(ФОТ!$A$7:$ZZ$11,MATCH("Заработная плата к выплате, руб.",ФОТ!$A$7:$A$11,0),MATCH(HW$3,ФОТ!$3:$3,0))/1000
          +INDEX(ФОТ!$A$7:$ZZ$11,MATCH("Страховые взносы, руб.",ФОТ!$A$7:$A$11,0),MATCH(HW$3,ФОТ!$3:$3,0))/1000,0)</f>
        <v>106.515</v>
      </c>
      <c r="HX49" s="551" cm="1">
        <f t="array" aca="1" ref="HX49" ca="1">IF(AND(НачИнвП_Дата&lt;=HX$3,КИнвП_Дата&gt;HX$3),
            INDEX(ФОТ!$A$7:$ZZ$11,MATCH("Заработная плата к выплате, руб.",ФОТ!$A$7:$A$11,0),MATCH(HX$3,ФОТ!$3:$3,0))/1000
          +INDEX(ФОТ!$A$7:$ZZ$11,MATCH("Страховые взносы, руб.",ФОТ!$A$7:$A$11,0),MATCH(HX$3,ФОТ!$3:$3,0))/1000,0)</f>
        <v>106.515</v>
      </c>
      <c r="HY49" s="551" cm="1">
        <f t="array" aca="1" ref="HY49" ca="1">IF(AND(НачИнвП_Дата&lt;=HY$3,КИнвП_Дата&gt;HY$3),
            INDEX(ФОТ!$A$7:$ZZ$11,MATCH("Заработная плата к выплате, руб.",ФОТ!$A$7:$A$11,0),MATCH(HY$3,ФОТ!$3:$3,0))/1000
          +INDEX(ФОТ!$A$7:$ZZ$11,MATCH("Страховые взносы, руб.",ФОТ!$A$7:$A$11,0),MATCH(HY$3,ФОТ!$3:$3,0))/1000,0)</f>
        <v>106.515</v>
      </c>
      <c r="HZ49" s="551" cm="1">
        <f t="array" aca="1" ref="HZ49" ca="1">IF(AND(НачИнвП_Дата&lt;=HZ$3,КИнвП_Дата&gt;HZ$3),
            INDEX(ФОТ!$A$7:$ZZ$11,MATCH("Заработная плата к выплате, руб.",ФОТ!$A$7:$A$11,0),MATCH(HZ$3,ФОТ!$3:$3,0))/1000
          +INDEX(ФОТ!$A$7:$ZZ$11,MATCH("Страховые взносы, руб.",ФОТ!$A$7:$A$11,0),MATCH(HZ$3,ФОТ!$3:$3,0))/1000,0)</f>
        <v>106.515</v>
      </c>
      <c r="IA49" s="552">
        <f t="shared" ca="1" si="1417"/>
        <v>1278.1800000000003</v>
      </c>
      <c r="IB49" s="551" cm="1">
        <f t="array" aca="1" ref="IB49" ca="1">IF(AND(НачИнвП_Дата&lt;=IB$3,КИнвП_Дата&gt;IB$3),
            INDEX(ФОТ!$A$7:$ZZ$11,MATCH("Заработная плата к выплате, руб.",ФОТ!$A$7:$A$11,0),MATCH(IB$3,ФОТ!$3:$3,0))/1000
          +INDEX(ФОТ!$A$7:$ZZ$11,MATCH("Страховые взносы, руб.",ФОТ!$A$7:$A$11,0),MATCH(IB$3,ФОТ!$3:$3,0))/1000,0)</f>
        <v>106.515</v>
      </c>
      <c r="IC49" s="551" cm="1">
        <f t="array" aca="1" ref="IC49" ca="1">IF(AND(НачИнвП_Дата&lt;=IC$3,КИнвП_Дата&gt;IC$3),
            INDEX(ФОТ!$A$7:$ZZ$11,MATCH("Заработная плата к выплате, руб.",ФОТ!$A$7:$A$11,0),MATCH(IC$3,ФОТ!$3:$3,0))/1000
          +INDEX(ФОТ!$A$7:$ZZ$11,MATCH("Страховые взносы, руб.",ФОТ!$A$7:$A$11,0),MATCH(IC$3,ФОТ!$3:$3,0))/1000,0)</f>
        <v>106.515</v>
      </c>
      <c r="ID49" s="551" cm="1">
        <f t="array" aca="1" ref="ID49" ca="1">IF(AND(НачИнвП_Дата&lt;=ID$3,КИнвП_Дата&gt;ID$3),
            INDEX(ФОТ!$A$7:$ZZ$11,MATCH("Заработная плата к выплате, руб.",ФОТ!$A$7:$A$11,0),MATCH(ID$3,ФОТ!$3:$3,0))/1000
          +INDEX(ФОТ!$A$7:$ZZ$11,MATCH("Страховые взносы, руб.",ФОТ!$A$7:$A$11,0),MATCH(ID$3,ФОТ!$3:$3,0))/1000,0)</f>
        <v>106.515</v>
      </c>
      <c r="IE49" s="551" cm="1">
        <f t="array" aca="1" ref="IE49" ca="1">IF(AND(НачИнвП_Дата&lt;=IE$3,КИнвП_Дата&gt;IE$3),
            INDEX(ФОТ!$A$7:$ZZ$11,MATCH("Заработная плата к выплате, руб.",ФОТ!$A$7:$A$11,0),MATCH(IE$3,ФОТ!$3:$3,0))/1000
          +INDEX(ФОТ!$A$7:$ZZ$11,MATCH("Страховые взносы, руб.",ФОТ!$A$7:$A$11,0),MATCH(IE$3,ФОТ!$3:$3,0))/1000,0)</f>
        <v>106.515</v>
      </c>
      <c r="IF49" s="551" cm="1">
        <f t="array" aca="1" ref="IF49" ca="1">IF(AND(НачИнвП_Дата&lt;=IF$3,КИнвП_Дата&gt;IF$3),
            INDEX(ФОТ!$A$7:$ZZ$11,MATCH("Заработная плата к выплате, руб.",ФОТ!$A$7:$A$11,0),MATCH(IF$3,ФОТ!$3:$3,0))/1000
          +INDEX(ФОТ!$A$7:$ZZ$11,MATCH("Страховые взносы, руб.",ФОТ!$A$7:$A$11,0),MATCH(IF$3,ФОТ!$3:$3,0))/1000,0)</f>
        <v>106.515</v>
      </c>
      <c r="IG49" s="551" cm="1">
        <f t="array" aca="1" ref="IG49" ca="1">IF(AND(НачИнвП_Дата&lt;=IG$3,КИнвП_Дата&gt;IG$3),
            INDEX(ФОТ!$A$7:$ZZ$11,MATCH("Заработная плата к выплате, руб.",ФОТ!$A$7:$A$11,0),MATCH(IG$3,ФОТ!$3:$3,0))/1000
          +INDEX(ФОТ!$A$7:$ZZ$11,MATCH("Страховые взносы, руб.",ФОТ!$A$7:$A$11,0),MATCH(IG$3,ФОТ!$3:$3,0))/1000,0)</f>
        <v>106.515</v>
      </c>
      <c r="IH49" s="551" cm="1">
        <f t="array" aca="1" ref="IH49" ca="1">IF(AND(НачИнвП_Дата&lt;=IH$3,КИнвП_Дата&gt;IH$3),
            INDEX(ФОТ!$A$7:$ZZ$11,MATCH("Заработная плата к выплате, руб.",ФОТ!$A$7:$A$11,0),MATCH(IH$3,ФОТ!$3:$3,0))/1000
          +INDEX(ФОТ!$A$7:$ZZ$11,MATCH("Страховые взносы, руб.",ФОТ!$A$7:$A$11,0),MATCH(IH$3,ФОТ!$3:$3,0))/1000,0)</f>
        <v>106.515</v>
      </c>
      <c r="II49" s="551" cm="1">
        <f t="array" aca="1" ref="II49" ca="1">IF(AND(НачИнвП_Дата&lt;=II$3,КИнвП_Дата&gt;II$3),
            INDEX(ФОТ!$A$7:$ZZ$11,MATCH("Заработная плата к выплате, руб.",ФОТ!$A$7:$A$11,0),MATCH(II$3,ФОТ!$3:$3,0))/1000
          +INDEX(ФОТ!$A$7:$ZZ$11,MATCH("Страховые взносы, руб.",ФОТ!$A$7:$A$11,0),MATCH(II$3,ФОТ!$3:$3,0))/1000,0)</f>
        <v>106.515</v>
      </c>
      <c r="IJ49" s="551" cm="1">
        <f t="array" aca="1" ref="IJ49" ca="1">IF(AND(НачИнвП_Дата&lt;=IJ$3,КИнвП_Дата&gt;IJ$3),
            INDEX(ФОТ!$A$7:$ZZ$11,MATCH("Заработная плата к выплате, руб.",ФОТ!$A$7:$A$11,0),MATCH(IJ$3,ФОТ!$3:$3,0))/1000
          +INDEX(ФОТ!$A$7:$ZZ$11,MATCH("Страховые взносы, руб.",ФОТ!$A$7:$A$11,0),MATCH(IJ$3,ФОТ!$3:$3,0))/1000,0)</f>
        <v>106.515</v>
      </c>
      <c r="IK49" s="551" cm="1">
        <f t="array" aca="1" ref="IK49" ca="1">IF(AND(НачИнвП_Дата&lt;=IK$3,КИнвП_Дата&gt;IK$3),
            INDEX(ФОТ!$A$7:$ZZ$11,MATCH("Заработная плата к выплате, руб.",ФОТ!$A$7:$A$11,0),MATCH(IK$3,ФОТ!$3:$3,0))/1000
          +INDEX(ФОТ!$A$7:$ZZ$11,MATCH("Страховые взносы, руб.",ФОТ!$A$7:$A$11,0),MATCH(IK$3,ФОТ!$3:$3,0))/1000,0)</f>
        <v>106.515</v>
      </c>
      <c r="IL49" s="551" cm="1">
        <f t="array" aca="1" ref="IL49" ca="1">IF(AND(НачИнвП_Дата&lt;=IL$3,КИнвП_Дата&gt;IL$3),
            INDEX(ФОТ!$A$7:$ZZ$11,MATCH("Заработная плата к выплате, руб.",ФОТ!$A$7:$A$11,0),MATCH(IL$3,ФОТ!$3:$3,0))/1000
          +INDEX(ФОТ!$A$7:$ZZ$11,MATCH("Страховые взносы, руб.",ФОТ!$A$7:$A$11,0),MATCH(IL$3,ФОТ!$3:$3,0))/1000,0)</f>
        <v>106.515</v>
      </c>
      <c r="IM49" s="551" cm="1">
        <f t="array" aca="1" ref="IM49" ca="1">IF(AND(НачИнвП_Дата&lt;=IM$3,КИнвП_Дата&gt;IM$3),
            INDEX(ФОТ!$A$7:$ZZ$11,MATCH("Заработная плата к выплате, руб.",ФОТ!$A$7:$A$11,0),MATCH(IM$3,ФОТ!$3:$3,0))/1000
          +INDEX(ФОТ!$A$7:$ZZ$11,MATCH("Страховые взносы, руб.",ФОТ!$A$7:$A$11,0),MATCH(IM$3,ФОТ!$3:$3,0))/1000,0)</f>
        <v>106.515</v>
      </c>
      <c r="IN49" s="552">
        <f t="shared" ca="1" si="1419"/>
        <v>1278.1800000000003</v>
      </c>
      <c r="IO49" s="551" cm="1">
        <f t="array" aca="1" ref="IO49" ca="1">IF(AND(НачИнвП_Дата&lt;=IO$3,КИнвП_Дата&gt;IO$3),
            INDEX(ФОТ!$A$7:$ZZ$11,MATCH("Заработная плата к выплате, руб.",ФОТ!$A$7:$A$11,0),MATCH(IO$3,ФОТ!$3:$3,0))/1000
          +INDEX(ФОТ!$A$7:$ZZ$11,MATCH("Страховые взносы, руб.",ФОТ!$A$7:$A$11,0),MATCH(IO$3,ФОТ!$3:$3,0))/1000,0)</f>
        <v>106.515</v>
      </c>
      <c r="IP49" s="551" cm="1">
        <f t="array" aca="1" ref="IP49" ca="1">IF(AND(НачИнвП_Дата&lt;=IP$3,КИнвП_Дата&gt;IP$3),
            INDEX(ФОТ!$A$7:$ZZ$11,MATCH("Заработная плата к выплате, руб.",ФОТ!$A$7:$A$11,0),MATCH(IP$3,ФОТ!$3:$3,0))/1000
          +INDEX(ФОТ!$A$7:$ZZ$11,MATCH("Страховые взносы, руб.",ФОТ!$A$7:$A$11,0),MATCH(IP$3,ФОТ!$3:$3,0))/1000,0)</f>
        <v>106.515</v>
      </c>
      <c r="IQ49" s="551" cm="1">
        <f t="array" aca="1" ref="IQ49" ca="1">IF(AND(НачИнвП_Дата&lt;=IQ$3,КИнвП_Дата&gt;IQ$3),
            INDEX(ФОТ!$A$7:$ZZ$11,MATCH("Заработная плата к выплате, руб.",ФОТ!$A$7:$A$11,0),MATCH(IQ$3,ФОТ!$3:$3,0))/1000
          +INDEX(ФОТ!$A$7:$ZZ$11,MATCH("Страховые взносы, руб.",ФОТ!$A$7:$A$11,0),MATCH(IQ$3,ФОТ!$3:$3,0))/1000,0)</f>
        <v>106.515</v>
      </c>
      <c r="IR49" s="551" cm="1">
        <f t="array" aca="1" ref="IR49" ca="1">IF(AND(НачИнвП_Дата&lt;=IR$3,КИнвП_Дата&gt;IR$3),
            INDEX(ФОТ!$A$7:$ZZ$11,MATCH("Заработная плата к выплате, руб.",ФОТ!$A$7:$A$11,0),MATCH(IR$3,ФОТ!$3:$3,0))/1000
          +INDEX(ФОТ!$A$7:$ZZ$11,MATCH("Страховые взносы, руб.",ФОТ!$A$7:$A$11,0),MATCH(IR$3,ФОТ!$3:$3,0))/1000,0)</f>
        <v>106.515</v>
      </c>
      <c r="IS49" s="551" cm="1">
        <f t="array" aca="1" ref="IS49" ca="1">IF(AND(НачИнвП_Дата&lt;=IS$3,КИнвП_Дата&gt;IS$3),
            INDEX(ФОТ!$A$7:$ZZ$11,MATCH("Заработная плата к выплате, руб.",ФОТ!$A$7:$A$11,0),MATCH(IS$3,ФОТ!$3:$3,0))/1000
          +INDEX(ФОТ!$A$7:$ZZ$11,MATCH("Страховые взносы, руб.",ФОТ!$A$7:$A$11,0),MATCH(IS$3,ФОТ!$3:$3,0))/1000,0)</f>
        <v>106.515</v>
      </c>
      <c r="IT49" s="551" cm="1">
        <f t="array" aca="1" ref="IT49" ca="1">IF(AND(НачИнвП_Дата&lt;=IT$3,КИнвП_Дата&gt;IT$3),
            INDEX(ФОТ!$A$7:$ZZ$11,MATCH("Заработная плата к выплате, руб.",ФОТ!$A$7:$A$11,0),MATCH(IT$3,ФОТ!$3:$3,0))/1000
          +INDEX(ФОТ!$A$7:$ZZ$11,MATCH("Страховые взносы, руб.",ФОТ!$A$7:$A$11,0),MATCH(IT$3,ФОТ!$3:$3,0))/1000,0)</f>
        <v>106.515</v>
      </c>
      <c r="IU49" s="551" cm="1">
        <f t="array" aca="1" ref="IU49" ca="1">IF(AND(НачИнвП_Дата&lt;=IU$3,КИнвП_Дата&gt;IU$3),
            INDEX(ФОТ!$A$7:$ZZ$11,MATCH("Заработная плата к выплате, руб.",ФОТ!$A$7:$A$11,0),MATCH(IU$3,ФОТ!$3:$3,0))/1000
          +INDEX(ФОТ!$A$7:$ZZ$11,MATCH("Страховые взносы, руб.",ФОТ!$A$7:$A$11,0),MATCH(IU$3,ФОТ!$3:$3,0))/1000,0)</f>
        <v>106.515</v>
      </c>
      <c r="IV49" s="551" cm="1">
        <f t="array" aca="1" ref="IV49" ca="1">IF(AND(НачИнвП_Дата&lt;=IV$3,КИнвП_Дата&gt;IV$3),
            INDEX(ФОТ!$A$7:$ZZ$11,MATCH("Заработная плата к выплате, руб.",ФОТ!$A$7:$A$11,0),MATCH(IV$3,ФОТ!$3:$3,0))/1000
          +INDEX(ФОТ!$A$7:$ZZ$11,MATCH("Страховые взносы, руб.",ФОТ!$A$7:$A$11,0),MATCH(IV$3,ФОТ!$3:$3,0))/1000,0)</f>
        <v>106.515</v>
      </c>
      <c r="IW49" s="551" cm="1">
        <f t="array" aca="1" ref="IW49" ca="1">IF(AND(НачИнвП_Дата&lt;=IW$3,КИнвП_Дата&gt;IW$3),
            INDEX(ФОТ!$A$7:$ZZ$11,MATCH("Заработная плата к выплате, руб.",ФОТ!$A$7:$A$11,0),MATCH(IW$3,ФОТ!$3:$3,0))/1000
          +INDEX(ФОТ!$A$7:$ZZ$11,MATCH("Страховые взносы, руб.",ФОТ!$A$7:$A$11,0),MATCH(IW$3,ФОТ!$3:$3,0))/1000,0)</f>
        <v>106.515</v>
      </c>
      <c r="IX49" s="551" cm="1">
        <f t="array" aca="1" ref="IX49" ca="1">IF(AND(НачИнвП_Дата&lt;=IX$3,КИнвП_Дата&gt;IX$3),
            INDEX(ФОТ!$A$7:$ZZ$11,MATCH("Заработная плата к выплате, руб.",ФОТ!$A$7:$A$11,0),MATCH(IX$3,ФОТ!$3:$3,0))/1000
          +INDEX(ФОТ!$A$7:$ZZ$11,MATCH("Страховые взносы, руб.",ФОТ!$A$7:$A$11,0),MATCH(IX$3,ФОТ!$3:$3,0))/1000,0)</f>
        <v>106.515</v>
      </c>
      <c r="IY49" s="551" cm="1">
        <f t="array" aca="1" ref="IY49" ca="1">IF(AND(НачИнвП_Дата&lt;=IY$3,КИнвП_Дата&gt;IY$3),
            INDEX(ФОТ!$A$7:$ZZ$11,MATCH("Заработная плата к выплате, руб.",ФОТ!$A$7:$A$11,0),MATCH(IY$3,ФОТ!$3:$3,0))/1000
          +INDEX(ФОТ!$A$7:$ZZ$11,MATCH("Страховые взносы, руб.",ФОТ!$A$7:$A$11,0),MATCH(IY$3,ФОТ!$3:$3,0))/1000,0)</f>
        <v>106.515</v>
      </c>
      <c r="IZ49" s="551" cm="1">
        <f t="array" aca="1" ref="IZ49" ca="1">IF(AND(НачИнвП_Дата&lt;=IZ$3,КИнвП_Дата&gt;IZ$3),
            INDEX(ФОТ!$A$7:$ZZ$11,MATCH("Заработная плата к выплате, руб.",ФОТ!$A$7:$A$11,0),MATCH(IZ$3,ФОТ!$3:$3,0))/1000
          +INDEX(ФОТ!$A$7:$ZZ$11,MATCH("Страховые взносы, руб.",ФОТ!$A$7:$A$11,0),MATCH(IZ$3,ФОТ!$3:$3,0))/1000,0)</f>
        <v>106.515</v>
      </c>
      <c r="JA49" s="552">
        <f t="shared" ca="1" si="1421"/>
        <v>1278.1800000000003</v>
      </c>
      <c r="JB49" s="551" cm="1">
        <f t="array" aca="1" ref="JB49" ca="1">IF(AND(НачИнвП_Дата&lt;=JB$3,КИнвП_Дата&gt;JB$3),
            INDEX(ФОТ!$A$7:$ZZ$11,MATCH("Заработная плата к выплате, руб.",ФОТ!$A$7:$A$11,0),MATCH(JB$3,ФОТ!$3:$3,0))/1000
          +INDEX(ФОТ!$A$7:$ZZ$11,MATCH("Страховые взносы, руб.",ФОТ!$A$7:$A$11,0),MATCH(JB$3,ФОТ!$3:$3,0))/1000,0)</f>
        <v>106.515</v>
      </c>
      <c r="JC49" s="551" cm="1">
        <f t="array" aca="1" ref="JC49" ca="1">IF(AND(НачИнвП_Дата&lt;=JC$3,КИнвП_Дата&gt;JC$3),
            INDEX(ФОТ!$A$7:$ZZ$11,MATCH("Заработная плата к выплате, руб.",ФОТ!$A$7:$A$11,0),MATCH(JC$3,ФОТ!$3:$3,0))/1000
          +INDEX(ФОТ!$A$7:$ZZ$11,MATCH("Страховые взносы, руб.",ФОТ!$A$7:$A$11,0),MATCH(JC$3,ФОТ!$3:$3,0))/1000,0)</f>
        <v>106.515</v>
      </c>
      <c r="JD49" s="551" cm="1">
        <f t="array" aca="1" ref="JD49" ca="1">IF(AND(НачИнвП_Дата&lt;=JD$3,КИнвП_Дата&gt;JD$3),
            INDEX(ФОТ!$A$7:$ZZ$11,MATCH("Заработная плата к выплате, руб.",ФОТ!$A$7:$A$11,0),MATCH(JD$3,ФОТ!$3:$3,0))/1000
          +INDEX(ФОТ!$A$7:$ZZ$11,MATCH("Страховые взносы, руб.",ФОТ!$A$7:$A$11,0),MATCH(JD$3,ФОТ!$3:$3,0))/1000,0)</f>
        <v>106.515</v>
      </c>
      <c r="JE49" s="551" cm="1">
        <f t="array" aca="1" ref="JE49" ca="1">IF(AND(НачИнвП_Дата&lt;=JE$3,КИнвП_Дата&gt;JE$3),
            INDEX(ФОТ!$A$7:$ZZ$11,MATCH("Заработная плата к выплате, руб.",ФОТ!$A$7:$A$11,0),MATCH(JE$3,ФОТ!$3:$3,0))/1000
          +INDEX(ФОТ!$A$7:$ZZ$11,MATCH("Страховые взносы, руб.",ФОТ!$A$7:$A$11,0),MATCH(JE$3,ФОТ!$3:$3,0))/1000,0)</f>
        <v>106.515</v>
      </c>
      <c r="JF49" s="551" cm="1">
        <f t="array" aca="1" ref="JF49" ca="1">IF(AND(НачИнвП_Дата&lt;=JF$3,КИнвП_Дата&gt;JF$3),
            INDEX(ФОТ!$A$7:$ZZ$11,MATCH("Заработная плата к выплате, руб.",ФОТ!$A$7:$A$11,0),MATCH(JF$3,ФОТ!$3:$3,0))/1000
          +INDEX(ФОТ!$A$7:$ZZ$11,MATCH("Страховые взносы, руб.",ФОТ!$A$7:$A$11,0),MATCH(JF$3,ФОТ!$3:$3,0))/1000,0)</f>
        <v>106.515</v>
      </c>
      <c r="JG49" s="551" cm="1">
        <f t="array" aca="1" ref="JG49" ca="1">IF(AND(НачИнвП_Дата&lt;=JG$3,КИнвП_Дата&gt;JG$3),
            INDEX(ФОТ!$A$7:$ZZ$11,MATCH("Заработная плата к выплате, руб.",ФОТ!$A$7:$A$11,0),MATCH(JG$3,ФОТ!$3:$3,0))/1000
          +INDEX(ФОТ!$A$7:$ZZ$11,MATCH("Страховые взносы, руб.",ФОТ!$A$7:$A$11,0),MATCH(JG$3,ФОТ!$3:$3,0))/1000,0)</f>
        <v>106.515</v>
      </c>
      <c r="JH49" s="551" cm="1">
        <f t="array" aca="1" ref="JH49" ca="1">IF(AND(НачИнвП_Дата&lt;=JH$3,КИнвП_Дата&gt;JH$3),
            INDEX(ФОТ!$A$7:$ZZ$11,MATCH("Заработная плата к выплате, руб.",ФОТ!$A$7:$A$11,0),MATCH(JH$3,ФОТ!$3:$3,0))/1000
          +INDEX(ФОТ!$A$7:$ZZ$11,MATCH("Страховые взносы, руб.",ФОТ!$A$7:$A$11,0),MATCH(JH$3,ФОТ!$3:$3,0))/1000,0)</f>
        <v>106.515</v>
      </c>
      <c r="JI49" s="551" cm="1">
        <f t="array" aca="1" ref="JI49" ca="1">IF(AND(НачИнвП_Дата&lt;=JI$3,КИнвП_Дата&gt;JI$3),
            INDEX(ФОТ!$A$7:$ZZ$11,MATCH("Заработная плата к выплате, руб.",ФОТ!$A$7:$A$11,0),MATCH(JI$3,ФОТ!$3:$3,0))/1000
          +INDEX(ФОТ!$A$7:$ZZ$11,MATCH("Страховые взносы, руб.",ФОТ!$A$7:$A$11,0),MATCH(JI$3,ФОТ!$3:$3,0))/1000,0)</f>
        <v>106.515</v>
      </c>
      <c r="JJ49" s="551" cm="1">
        <f t="array" aca="1" ref="JJ49" ca="1">IF(AND(НачИнвП_Дата&lt;=JJ$3,КИнвП_Дата&gt;JJ$3),
            INDEX(ФОТ!$A$7:$ZZ$11,MATCH("Заработная плата к выплате, руб.",ФОТ!$A$7:$A$11,0),MATCH(JJ$3,ФОТ!$3:$3,0))/1000
          +INDEX(ФОТ!$A$7:$ZZ$11,MATCH("Страховые взносы, руб.",ФОТ!$A$7:$A$11,0),MATCH(JJ$3,ФОТ!$3:$3,0))/1000,0)</f>
        <v>106.515</v>
      </c>
      <c r="JK49" s="551" cm="1">
        <f t="array" aca="1" ref="JK49" ca="1">IF(AND(НачИнвП_Дата&lt;=JK$3,КИнвП_Дата&gt;JK$3),
            INDEX(ФОТ!$A$7:$ZZ$11,MATCH("Заработная плата к выплате, руб.",ФОТ!$A$7:$A$11,0),MATCH(JK$3,ФОТ!$3:$3,0))/1000
          +INDEX(ФОТ!$A$7:$ZZ$11,MATCH("Страховые взносы, руб.",ФОТ!$A$7:$A$11,0),MATCH(JK$3,ФОТ!$3:$3,0))/1000,0)</f>
        <v>106.515</v>
      </c>
      <c r="JL49" s="551" cm="1">
        <f t="array" aca="1" ref="JL49" ca="1">IF(AND(НачИнвП_Дата&lt;=JL$3,КИнвП_Дата&gt;JL$3),
            INDEX(ФОТ!$A$7:$ZZ$11,MATCH("Заработная плата к выплате, руб.",ФОТ!$A$7:$A$11,0),MATCH(JL$3,ФОТ!$3:$3,0))/1000
          +INDEX(ФОТ!$A$7:$ZZ$11,MATCH("Страховые взносы, руб.",ФОТ!$A$7:$A$11,0),MATCH(JL$3,ФОТ!$3:$3,0))/1000,0)</f>
        <v>106.515</v>
      </c>
      <c r="JM49" s="551" cm="1">
        <f t="array" aca="1" ref="JM49" ca="1">IF(AND(НачИнвП_Дата&lt;=JM$3,КИнвП_Дата&gt;JM$3),
            INDEX(ФОТ!$A$7:$ZZ$11,MATCH("Заработная плата к выплате, руб.",ФОТ!$A$7:$A$11,0),MATCH(JM$3,ФОТ!$3:$3,0))/1000
          +INDEX(ФОТ!$A$7:$ZZ$11,MATCH("Страховые взносы, руб.",ФОТ!$A$7:$A$11,0),MATCH(JM$3,ФОТ!$3:$3,0))/1000,0)</f>
        <v>106.515</v>
      </c>
      <c r="JN49" s="552">
        <f t="shared" ca="1" si="1423"/>
        <v>1278.1800000000003</v>
      </c>
      <c r="JO49" s="551" cm="1">
        <f t="array" aca="1" ref="JO49" ca="1">IF(AND(НачИнвП_Дата&lt;=JO$3,КИнвП_Дата&gt;JO$3),
            INDEX(ФОТ!$A$7:$ZZ$11,MATCH("Заработная плата к выплате, руб.",ФОТ!$A$7:$A$11,0),MATCH(JO$3,ФОТ!$3:$3,0))/1000
          +INDEX(ФОТ!$A$7:$ZZ$11,MATCH("Страховые взносы, руб.",ФОТ!$A$7:$A$11,0),MATCH(JO$3,ФОТ!$3:$3,0))/1000,0)</f>
        <v>106.515</v>
      </c>
      <c r="JP49" s="551" cm="1">
        <f t="array" aca="1" ref="JP49" ca="1">IF(AND(НачИнвП_Дата&lt;=JP$3,КИнвП_Дата&gt;JP$3),
            INDEX(ФОТ!$A$7:$ZZ$11,MATCH("Заработная плата к выплате, руб.",ФОТ!$A$7:$A$11,0),MATCH(JP$3,ФОТ!$3:$3,0))/1000
          +INDEX(ФОТ!$A$7:$ZZ$11,MATCH("Страховые взносы, руб.",ФОТ!$A$7:$A$11,0),MATCH(JP$3,ФОТ!$3:$3,0))/1000,0)</f>
        <v>106.515</v>
      </c>
      <c r="JQ49" s="551" cm="1">
        <f t="array" aca="1" ref="JQ49" ca="1">IF(AND(НачИнвП_Дата&lt;=JQ$3,КИнвП_Дата&gt;JQ$3),
            INDEX(ФОТ!$A$7:$ZZ$11,MATCH("Заработная плата к выплате, руб.",ФОТ!$A$7:$A$11,0),MATCH(JQ$3,ФОТ!$3:$3,0))/1000
          +INDEX(ФОТ!$A$7:$ZZ$11,MATCH("Страховые взносы, руб.",ФОТ!$A$7:$A$11,0),MATCH(JQ$3,ФОТ!$3:$3,0))/1000,0)</f>
        <v>106.515</v>
      </c>
      <c r="JR49" s="551" cm="1">
        <f t="array" aca="1" ref="JR49" ca="1">IF(AND(НачИнвП_Дата&lt;=JR$3,КИнвП_Дата&gt;JR$3),
            INDEX(ФОТ!$A$7:$ZZ$11,MATCH("Заработная плата к выплате, руб.",ФОТ!$A$7:$A$11,0),MATCH(JR$3,ФОТ!$3:$3,0))/1000
          +INDEX(ФОТ!$A$7:$ZZ$11,MATCH("Страховые взносы, руб.",ФОТ!$A$7:$A$11,0),MATCH(JR$3,ФОТ!$3:$3,0))/1000,0)</f>
        <v>106.515</v>
      </c>
      <c r="JS49" s="551" cm="1">
        <f t="array" aca="1" ref="JS49" ca="1">IF(AND(НачИнвП_Дата&lt;=JS$3,КИнвП_Дата&gt;JS$3),
            INDEX(ФОТ!$A$7:$ZZ$11,MATCH("Заработная плата к выплате, руб.",ФОТ!$A$7:$A$11,0),MATCH(JS$3,ФОТ!$3:$3,0))/1000
          +INDEX(ФОТ!$A$7:$ZZ$11,MATCH("Страховые взносы, руб.",ФОТ!$A$7:$A$11,0),MATCH(JS$3,ФОТ!$3:$3,0))/1000,0)</f>
        <v>106.515</v>
      </c>
      <c r="JT49" s="551" cm="1">
        <f t="array" aca="1" ref="JT49" ca="1">IF(AND(НачИнвП_Дата&lt;=JT$3,КИнвП_Дата&gt;JT$3),
            INDEX(ФОТ!$A$7:$ZZ$11,MATCH("Заработная плата к выплате, руб.",ФОТ!$A$7:$A$11,0),MATCH(JT$3,ФОТ!$3:$3,0))/1000
          +INDEX(ФОТ!$A$7:$ZZ$11,MATCH("Страховые взносы, руб.",ФОТ!$A$7:$A$11,0),MATCH(JT$3,ФОТ!$3:$3,0))/1000,0)</f>
        <v>106.515</v>
      </c>
      <c r="JU49" s="551" cm="1">
        <f t="array" aca="1" ref="JU49" ca="1">IF(AND(НачИнвП_Дата&lt;=JU$3,КИнвП_Дата&gt;JU$3),
            INDEX(ФОТ!$A$7:$ZZ$11,MATCH("Заработная плата к выплате, руб.",ФОТ!$A$7:$A$11,0),MATCH(JU$3,ФОТ!$3:$3,0))/1000
          +INDEX(ФОТ!$A$7:$ZZ$11,MATCH("Страховые взносы, руб.",ФОТ!$A$7:$A$11,0),MATCH(JU$3,ФОТ!$3:$3,0))/1000,0)</f>
        <v>106.515</v>
      </c>
      <c r="JV49" s="551" cm="1">
        <f t="array" aca="1" ref="JV49" ca="1">IF(AND(НачИнвП_Дата&lt;=JV$3,КИнвП_Дата&gt;JV$3),
            INDEX(ФОТ!$A$7:$ZZ$11,MATCH("Заработная плата к выплате, руб.",ФОТ!$A$7:$A$11,0),MATCH(JV$3,ФОТ!$3:$3,0))/1000
          +INDEX(ФОТ!$A$7:$ZZ$11,MATCH("Страховые взносы, руб.",ФОТ!$A$7:$A$11,0),MATCH(JV$3,ФОТ!$3:$3,0))/1000,0)</f>
        <v>106.515</v>
      </c>
      <c r="JW49" s="551" cm="1">
        <f t="array" aca="1" ref="JW49" ca="1">IF(AND(НачИнвП_Дата&lt;=JW$3,КИнвП_Дата&gt;JW$3),
            INDEX(ФОТ!$A$7:$ZZ$11,MATCH("Заработная плата к выплате, руб.",ФОТ!$A$7:$A$11,0),MATCH(JW$3,ФОТ!$3:$3,0))/1000
          +INDEX(ФОТ!$A$7:$ZZ$11,MATCH("Страховые взносы, руб.",ФОТ!$A$7:$A$11,0),MATCH(JW$3,ФОТ!$3:$3,0))/1000,0)</f>
        <v>106.515</v>
      </c>
      <c r="JX49" s="551" cm="1">
        <f t="array" aca="1" ref="JX49" ca="1">IF(AND(НачИнвП_Дата&lt;=JX$3,КИнвП_Дата&gt;JX$3),
            INDEX(ФОТ!$A$7:$ZZ$11,MATCH("Заработная плата к выплате, руб.",ФОТ!$A$7:$A$11,0),MATCH(JX$3,ФОТ!$3:$3,0))/1000
          +INDEX(ФОТ!$A$7:$ZZ$11,MATCH("Страховые взносы, руб.",ФОТ!$A$7:$A$11,0),MATCH(JX$3,ФОТ!$3:$3,0))/1000,0)</f>
        <v>106.515</v>
      </c>
      <c r="JY49" s="551" cm="1">
        <f t="array" aca="1" ref="JY49" ca="1">IF(AND(НачИнвП_Дата&lt;=JY$3,КИнвП_Дата&gt;JY$3),
            INDEX(ФОТ!$A$7:$ZZ$11,MATCH("Заработная плата к выплате, руб.",ФОТ!$A$7:$A$11,0),MATCH(JY$3,ФОТ!$3:$3,0))/1000
          +INDEX(ФОТ!$A$7:$ZZ$11,MATCH("Страховые взносы, руб.",ФОТ!$A$7:$A$11,0),MATCH(JY$3,ФОТ!$3:$3,0))/1000,0)</f>
        <v>106.515</v>
      </c>
      <c r="JZ49" s="551" cm="1">
        <f t="array" aca="1" ref="JZ49" ca="1">IF(AND(НачИнвП_Дата&lt;=JZ$3,КИнвП_Дата&gt;JZ$3),
            INDEX(ФОТ!$A$7:$ZZ$11,MATCH("Заработная плата к выплате, руб.",ФОТ!$A$7:$A$11,0),MATCH(JZ$3,ФОТ!$3:$3,0))/1000
          +INDEX(ФОТ!$A$7:$ZZ$11,MATCH("Страховые взносы, руб.",ФОТ!$A$7:$A$11,0),MATCH(JZ$3,ФОТ!$3:$3,0))/1000,0)</f>
        <v>106.515</v>
      </c>
      <c r="KA49" s="552">
        <f t="shared" ca="1" si="1425"/>
        <v>1278.1800000000003</v>
      </c>
      <c r="KB49" s="551" cm="1">
        <f t="array" aca="1" ref="KB49" ca="1">IF(AND(НачИнвП_Дата&lt;=KB$3,КИнвП_Дата&gt;KB$3),
            INDEX(ФОТ!$A$7:$ZZ$11,MATCH("Заработная плата к выплате, руб.",ФОТ!$A$7:$A$11,0),MATCH(KB$3,ФОТ!$3:$3,0))/1000
          +INDEX(ФОТ!$A$7:$ZZ$11,MATCH("Страховые взносы, руб.",ФОТ!$A$7:$A$11,0),MATCH(KB$3,ФОТ!$3:$3,0))/1000,0)</f>
        <v>106.515</v>
      </c>
      <c r="KC49" s="551" cm="1">
        <f t="array" aca="1" ref="KC49" ca="1">IF(AND(НачИнвП_Дата&lt;=KC$3,КИнвП_Дата&gt;KC$3),
            INDEX(ФОТ!$A$7:$ZZ$11,MATCH("Заработная плата к выплате, руб.",ФОТ!$A$7:$A$11,0),MATCH(KC$3,ФОТ!$3:$3,0))/1000
          +INDEX(ФОТ!$A$7:$ZZ$11,MATCH("Страховые взносы, руб.",ФОТ!$A$7:$A$11,0),MATCH(KC$3,ФОТ!$3:$3,0))/1000,0)</f>
        <v>106.515</v>
      </c>
      <c r="KD49" s="551" cm="1">
        <f t="array" aca="1" ref="KD49" ca="1">IF(AND(НачИнвП_Дата&lt;=KD$3,КИнвП_Дата&gt;KD$3),
            INDEX(ФОТ!$A$7:$ZZ$11,MATCH("Заработная плата к выплате, руб.",ФОТ!$A$7:$A$11,0),MATCH(KD$3,ФОТ!$3:$3,0))/1000
          +INDEX(ФОТ!$A$7:$ZZ$11,MATCH("Страховые взносы, руб.",ФОТ!$A$7:$A$11,0),MATCH(KD$3,ФОТ!$3:$3,0))/1000,0)</f>
        <v>106.515</v>
      </c>
      <c r="KE49" s="551" cm="1">
        <f t="array" aca="1" ref="KE49" ca="1">IF(AND(НачИнвП_Дата&lt;=KE$3,КИнвП_Дата&gt;KE$3),
            INDEX(ФОТ!$A$7:$ZZ$11,MATCH("Заработная плата к выплате, руб.",ФОТ!$A$7:$A$11,0),MATCH(KE$3,ФОТ!$3:$3,0))/1000
          +INDEX(ФОТ!$A$7:$ZZ$11,MATCH("Страховые взносы, руб.",ФОТ!$A$7:$A$11,0),MATCH(KE$3,ФОТ!$3:$3,0))/1000,0)</f>
        <v>106.515</v>
      </c>
      <c r="KF49" s="551" cm="1">
        <f t="array" aca="1" ref="KF49" ca="1">IF(AND(НачИнвП_Дата&lt;=KF$3,КИнвП_Дата&gt;KF$3),
            INDEX(ФОТ!$A$7:$ZZ$11,MATCH("Заработная плата к выплате, руб.",ФОТ!$A$7:$A$11,0),MATCH(KF$3,ФОТ!$3:$3,0))/1000
          +INDEX(ФОТ!$A$7:$ZZ$11,MATCH("Страховые взносы, руб.",ФОТ!$A$7:$A$11,0),MATCH(KF$3,ФОТ!$3:$3,0))/1000,0)</f>
        <v>106.515</v>
      </c>
      <c r="KG49" s="551" cm="1">
        <f t="array" aca="1" ref="KG49" ca="1">IF(AND(НачИнвП_Дата&lt;=KG$3,КИнвП_Дата&gt;KG$3),
            INDEX(ФОТ!$A$7:$ZZ$11,MATCH("Заработная плата к выплате, руб.",ФОТ!$A$7:$A$11,0),MATCH(KG$3,ФОТ!$3:$3,0))/1000
          +INDEX(ФОТ!$A$7:$ZZ$11,MATCH("Страховые взносы, руб.",ФОТ!$A$7:$A$11,0),MATCH(KG$3,ФОТ!$3:$3,0))/1000,0)</f>
        <v>106.515</v>
      </c>
      <c r="KH49" s="551" cm="1">
        <f t="array" aca="1" ref="KH49" ca="1">IF(AND(НачИнвП_Дата&lt;=KH$3,КИнвП_Дата&gt;KH$3),
            INDEX(ФОТ!$A$7:$ZZ$11,MATCH("Заработная плата к выплате, руб.",ФОТ!$A$7:$A$11,0),MATCH(KH$3,ФОТ!$3:$3,0))/1000
          +INDEX(ФОТ!$A$7:$ZZ$11,MATCH("Страховые взносы, руб.",ФОТ!$A$7:$A$11,0),MATCH(KH$3,ФОТ!$3:$3,0))/1000,0)</f>
        <v>106.515</v>
      </c>
      <c r="KI49" s="551" cm="1">
        <f t="array" aca="1" ref="KI49" ca="1">IF(AND(НачИнвП_Дата&lt;=KI$3,КИнвП_Дата&gt;KI$3),
            INDEX(ФОТ!$A$7:$ZZ$11,MATCH("Заработная плата к выплате, руб.",ФОТ!$A$7:$A$11,0),MATCH(KI$3,ФОТ!$3:$3,0))/1000
          +INDEX(ФОТ!$A$7:$ZZ$11,MATCH("Страховые взносы, руб.",ФОТ!$A$7:$A$11,0),MATCH(KI$3,ФОТ!$3:$3,0))/1000,0)</f>
        <v>106.515</v>
      </c>
      <c r="KJ49" s="551" cm="1">
        <f t="array" aca="1" ref="KJ49" ca="1">IF(AND(НачИнвП_Дата&lt;=KJ$3,КИнвП_Дата&gt;KJ$3),
            INDEX(ФОТ!$A$7:$ZZ$11,MATCH("Заработная плата к выплате, руб.",ФОТ!$A$7:$A$11,0),MATCH(KJ$3,ФОТ!$3:$3,0))/1000
          +INDEX(ФОТ!$A$7:$ZZ$11,MATCH("Страховые взносы, руб.",ФОТ!$A$7:$A$11,0),MATCH(KJ$3,ФОТ!$3:$3,0))/1000,0)</f>
        <v>106.515</v>
      </c>
      <c r="KK49" s="551" cm="1">
        <f t="array" aca="1" ref="KK49" ca="1">IF(AND(НачИнвП_Дата&lt;=KK$3,КИнвП_Дата&gt;KK$3),
            INDEX(ФОТ!$A$7:$ZZ$11,MATCH("Заработная плата к выплате, руб.",ФОТ!$A$7:$A$11,0),MATCH(KK$3,ФОТ!$3:$3,0))/1000
          +INDEX(ФОТ!$A$7:$ZZ$11,MATCH("Страховые взносы, руб.",ФОТ!$A$7:$A$11,0),MATCH(KK$3,ФОТ!$3:$3,0))/1000,0)</f>
        <v>106.515</v>
      </c>
      <c r="KL49" s="551" cm="1">
        <f t="array" aca="1" ref="KL49" ca="1">IF(AND(НачИнвП_Дата&lt;=KL$3,КИнвП_Дата&gt;KL$3),
            INDEX(ФОТ!$A$7:$ZZ$11,MATCH("Заработная плата к выплате, руб.",ФОТ!$A$7:$A$11,0),MATCH(KL$3,ФОТ!$3:$3,0))/1000
          +INDEX(ФОТ!$A$7:$ZZ$11,MATCH("Страховые взносы, руб.",ФОТ!$A$7:$A$11,0),MATCH(KL$3,ФОТ!$3:$3,0))/1000,0)</f>
        <v>106.515</v>
      </c>
      <c r="KM49" s="551" cm="1">
        <f t="array" aca="1" ref="KM49" ca="1">IF(AND(НачИнвП_Дата&lt;=KM$3,КИнвП_Дата&gt;KM$3),
            INDEX(ФОТ!$A$7:$ZZ$11,MATCH("Заработная плата к выплате, руб.",ФОТ!$A$7:$A$11,0),MATCH(KM$3,ФОТ!$3:$3,0))/1000
          +INDEX(ФОТ!$A$7:$ZZ$11,MATCH("Страховые взносы, руб.",ФОТ!$A$7:$A$11,0),MATCH(KM$3,ФОТ!$3:$3,0))/1000,0)</f>
        <v>106.515</v>
      </c>
      <c r="KN49" s="552">
        <f t="shared" ca="1" si="1427"/>
        <v>1278.1800000000003</v>
      </c>
      <c r="KO49" s="551" cm="1">
        <f t="array" aca="1" ref="KO49" ca="1">IF(AND(НачИнвП_Дата&lt;=KO$3,КИнвП_Дата&gt;KO$3),
            INDEX(ФОТ!$A$7:$ZZ$11,MATCH("Заработная плата к выплате, руб.",ФОТ!$A$7:$A$11,0),MATCH(KO$3,ФОТ!$3:$3,0))/1000
          +INDEX(ФОТ!$A$7:$ZZ$11,MATCH("Страховые взносы, руб.",ФОТ!$A$7:$A$11,0),MATCH(KO$3,ФОТ!$3:$3,0))/1000,0)</f>
        <v>106.515</v>
      </c>
      <c r="KP49" s="551" cm="1">
        <f t="array" aca="1" ref="KP49" ca="1">IF(AND(НачИнвП_Дата&lt;=KP$3,КИнвП_Дата&gt;KP$3),
            INDEX(ФОТ!$A$7:$ZZ$11,MATCH("Заработная плата к выплате, руб.",ФОТ!$A$7:$A$11,0),MATCH(KP$3,ФОТ!$3:$3,0))/1000
          +INDEX(ФОТ!$A$7:$ZZ$11,MATCH("Страховые взносы, руб.",ФОТ!$A$7:$A$11,0),MATCH(KP$3,ФОТ!$3:$3,0))/1000,0)</f>
        <v>106.515</v>
      </c>
      <c r="KQ49" s="551" cm="1">
        <f t="array" aca="1" ref="KQ49" ca="1">IF(AND(НачИнвП_Дата&lt;=KQ$3,КИнвП_Дата&gt;KQ$3),
            INDEX(ФОТ!$A$7:$ZZ$11,MATCH("Заработная плата к выплате, руб.",ФОТ!$A$7:$A$11,0),MATCH(KQ$3,ФОТ!$3:$3,0))/1000
          +INDEX(ФОТ!$A$7:$ZZ$11,MATCH("Страховые взносы, руб.",ФОТ!$A$7:$A$11,0),MATCH(KQ$3,ФОТ!$3:$3,0))/1000,0)</f>
        <v>106.515</v>
      </c>
      <c r="KR49" s="551" cm="1">
        <f t="array" aca="1" ref="KR49" ca="1">IF(AND(НачИнвП_Дата&lt;=KR$3,КИнвП_Дата&gt;KR$3),
            INDEX(ФОТ!$A$7:$ZZ$11,MATCH("Заработная плата к выплате, руб.",ФОТ!$A$7:$A$11,0),MATCH(KR$3,ФОТ!$3:$3,0))/1000
          +INDEX(ФОТ!$A$7:$ZZ$11,MATCH("Страховые взносы, руб.",ФОТ!$A$7:$A$11,0),MATCH(KR$3,ФОТ!$3:$3,0))/1000,0)</f>
        <v>106.515</v>
      </c>
      <c r="KS49" s="551" cm="1">
        <f t="array" aca="1" ref="KS49" ca="1">IF(AND(НачИнвП_Дата&lt;=KS$3,КИнвП_Дата&gt;KS$3),
            INDEX(ФОТ!$A$7:$ZZ$11,MATCH("Заработная плата к выплате, руб.",ФОТ!$A$7:$A$11,0),MATCH(KS$3,ФОТ!$3:$3,0))/1000
          +INDEX(ФОТ!$A$7:$ZZ$11,MATCH("Страховые взносы, руб.",ФОТ!$A$7:$A$11,0),MATCH(KS$3,ФОТ!$3:$3,0))/1000,0)</f>
        <v>106.515</v>
      </c>
      <c r="KT49" s="551" cm="1">
        <f t="array" aca="1" ref="KT49" ca="1">IF(AND(НачИнвП_Дата&lt;=KT$3,КИнвП_Дата&gt;KT$3),
            INDEX(ФОТ!$A$7:$ZZ$11,MATCH("Заработная плата к выплате, руб.",ФОТ!$A$7:$A$11,0),MATCH(KT$3,ФОТ!$3:$3,0))/1000
          +INDEX(ФОТ!$A$7:$ZZ$11,MATCH("Страховые взносы, руб.",ФОТ!$A$7:$A$11,0),MATCH(KT$3,ФОТ!$3:$3,0))/1000,0)</f>
        <v>106.515</v>
      </c>
      <c r="KU49" s="551" cm="1">
        <f t="array" aca="1" ref="KU49" ca="1">IF(AND(НачИнвП_Дата&lt;=KU$3,КИнвП_Дата&gt;KU$3),
            INDEX(ФОТ!$A$7:$ZZ$11,MATCH("Заработная плата к выплате, руб.",ФОТ!$A$7:$A$11,0),MATCH(KU$3,ФОТ!$3:$3,0))/1000
          +INDEX(ФОТ!$A$7:$ZZ$11,MATCH("Страховые взносы, руб.",ФОТ!$A$7:$A$11,0),MATCH(KU$3,ФОТ!$3:$3,0))/1000,0)</f>
        <v>106.515</v>
      </c>
      <c r="KV49" s="551" cm="1">
        <f t="array" aca="1" ref="KV49" ca="1">IF(AND(НачИнвП_Дата&lt;=KV$3,КИнвП_Дата&gt;KV$3),
            INDEX(ФОТ!$A$7:$ZZ$11,MATCH("Заработная плата к выплате, руб.",ФОТ!$A$7:$A$11,0),MATCH(KV$3,ФОТ!$3:$3,0))/1000
          +INDEX(ФОТ!$A$7:$ZZ$11,MATCH("Страховые взносы, руб.",ФОТ!$A$7:$A$11,0),MATCH(KV$3,ФОТ!$3:$3,0))/1000,0)</f>
        <v>106.515</v>
      </c>
      <c r="KW49" s="551" cm="1">
        <f t="array" aca="1" ref="KW49" ca="1">IF(AND(НачИнвП_Дата&lt;=KW$3,КИнвП_Дата&gt;KW$3),
            INDEX(ФОТ!$A$7:$ZZ$11,MATCH("Заработная плата к выплате, руб.",ФОТ!$A$7:$A$11,0),MATCH(KW$3,ФОТ!$3:$3,0))/1000
          +INDEX(ФОТ!$A$7:$ZZ$11,MATCH("Страховые взносы, руб.",ФОТ!$A$7:$A$11,0),MATCH(KW$3,ФОТ!$3:$3,0))/1000,0)</f>
        <v>106.515</v>
      </c>
      <c r="KX49" s="551" cm="1">
        <f t="array" aca="1" ref="KX49" ca="1">IF(AND(НачИнвП_Дата&lt;=KX$3,КИнвП_Дата&gt;KX$3),
            INDEX(ФОТ!$A$7:$ZZ$11,MATCH("Заработная плата к выплате, руб.",ФОТ!$A$7:$A$11,0),MATCH(KX$3,ФОТ!$3:$3,0))/1000
          +INDEX(ФОТ!$A$7:$ZZ$11,MATCH("Страховые взносы, руб.",ФОТ!$A$7:$A$11,0),MATCH(KX$3,ФОТ!$3:$3,0))/1000,0)</f>
        <v>106.515</v>
      </c>
      <c r="KY49" s="551" cm="1">
        <f t="array" aca="1" ref="KY49" ca="1">IF(AND(НачИнвП_Дата&lt;=KY$3,КИнвП_Дата&gt;KY$3),
            INDEX(ФОТ!$A$7:$ZZ$11,MATCH("Заработная плата к выплате, руб.",ФОТ!$A$7:$A$11,0),MATCH(KY$3,ФОТ!$3:$3,0))/1000
          +INDEX(ФОТ!$A$7:$ZZ$11,MATCH("Страховые взносы, руб.",ФОТ!$A$7:$A$11,0),MATCH(KY$3,ФОТ!$3:$3,0))/1000,0)</f>
        <v>106.515</v>
      </c>
      <c r="KZ49" s="551" cm="1">
        <f t="array" aca="1" ref="KZ49" ca="1">IF(AND(НачИнвП_Дата&lt;=KZ$3,КИнвП_Дата&gt;KZ$3),
            INDEX(ФОТ!$A$7:$ZZ$11,MATCH("Заработная плата к выплате, руб.",ФОТ!$A$7:$A$11,0),MATCH(KZ$3,ФОТ!$3:$3,0))/1000
          +INDEX(ФОТ!$A$7:$ZZ$11,MATCH("Страховые взносы, руб.",ФОТ!$A$7:$A$11,0),MATCH(KZ$3,ФОТ!$3:$3,0))/1000,0)</f>
        <v>106.515</v>
      </c>
      <c r="LA49" s="552">
        <f t="shared" ca="1" si="1429"/>
        <v>1278.1800000000003</v>
      </c>
      <c r="LB49" s="551" cm="1">
        <f t="array" aca="1" ref="LB49" ca="1">IF(AND(НачИнвП_Дата&lt;=LB$3,КИнвП_Дата&gt;LB$3),
            INDEX(ФОТ!$A$7:$ZZ$11,MATCH("Заработная плата к выплате, руб.",ФОТ!$A$7:$A$11,0),MATCH(LB$3,ФОТ!$3:$3,0))/1000
          +INDEX(ФОТ!$A$7:$ZZ$11,MATCH("Страховые взносы, руб.",ФОТ!$A$7:$A$11,0),MATCH(LB$3,ФОТ!$3:$3,0))/1000,0)</f>
        <v>106.515</v>
      </c>
      <c r="LC49" s="551" cm="1">
        <f t="array" aca="1" ref="LC49" ca="1">IF(AND(НачИнвП_Дата&lt;=LC$3,КИнвП_Дата&gt;LC$3),
            INDEX(ФОТ!$A$7:$ZZ$11,MATCH("Заработная плата к выплате, руб.",ФОТ!$A$7:$A$11,0),MATCH(LC$3,ФОТ!$3:$3,0))/1000
          +INDEX(ФОТ!$A$7:$ZZ$11,MATCH("Страховые взносы, руб.",ФОТ!$A$7:$A$11,0),MATCH(LC$3,ФОТ!$3:$3,0))/1000,0)</f>
        <v>106.515</v>
      </c>
      <c r="LD49" s="551" cm="1">
        <f t="array" aca="1" ref="LD49" ca="1">IF(AND(НачИнвП_Дата&lt;=LD$3,КИнвП_Дата&gt;LD$3),
            INDEX(ФОТ!$A$7:$ZZ$11,MATCH("Заработная плата к выплате, руб.",ФОТ!$A$7:$A$11,0),MATCH(LD$3,ФОТ!$3:$3,0))/1000
          +INDEX(ФОТ!$A$7:$ZZ$11,MATCH("Страховые взносы, руб.",ФОТ!$A$7:$A$11,0),MATCH(LD$3,ФОТ!$3:$3,0))/1000,0)</f>
        <v>106.515</v>
      </c>
      <c r="LE49" s="551" cm="1">
        <f t="array" aca="1" ref="LE49" ca="1">IF(AND(НачИнвП_Дата&lt;=LE$3,КИнвП_Дата&gt;LE$3),
            INDEX(ФОТ!$A$7:$ZZ$11,MATCH("Заработная плата к выплате, руб.",ФОТ!$A$7:$A$11,0),MATCH(LE$3,ФОТ!$3:$3,0))/1000
          +INDEX(ФОТ!$A$7:$ZZ$11,MATCH("Страховые взносы, руб.",ФОТ!$A$7:$A$11,0),MATCH(LE$3,ФОТ!$3:$3,0))/1000,0)</f>
        <v>106.515</v>
      </c>
      <c r="LF49" s="551" cm="1">
        <f t="array" aca="1" ref="LF49" ca="1">IF(AND(НачИнвП_Дата&lt;=LF$3,КИнвП_Дата&gt;LF$3),
            INDEX(ФОТ!$A$7:$ZZ$11,MATCH("Заработная плата к выплате, руб.",ФОТ!$A$7:$A$11,0),MATCH(LF$3,ФОТ!$3:$3,0))/1000
          +INDEX(ФОТ!$A$7:$ZZ$11,MATCH("Страховые взносы, руб.",ФОТ!$A$7:$A$11,0),MATCH(LF$3,ФОТ!$3:$3,0))/1000,0)</f>
        <v>106.515</v>
      </c>
      <c r="LG49" s="551" cm="1">
        <f t="array" aca="1" ref="LG49" ca="1">IF(AND(НачИнвП_Дата&lt;=LG$3,КИнвП_Дата&gt;LG$3),
            INDEX(ФОТ!$A$7:$ZZ$11,MATCH("Заработная плата к выплате, руб.",ФОТ!$A$7:$A$11,0),MATCH(LG$3,ФОТ!$3:$3,0))/1000
          +INDEX(ФОТ!$A$7:$ZZ$11,MATCH("Страховые взносы, руб.",ФОТ!$A$7:$A$11,0),MATCH(LG$3,ФОТ!$3:$3,0))/1000,0)</f>
        <v>106.515</v>
      </c>
      <c r="LH49" s="551" cm="1">
        <f t="array" aca="1" ref="LH49" ca="1">IF(AND(НачИнвП_Дата&lt;=LH$3,КИнвП_Дата&gt;LH$3),
            INDEX(ФОТ!$A$7:$ZZ$11,MATCH("Заработная плата к выплате, руб.",ФОТ!$A$7:$A$11,0),MATCH(LH$3,ФОТ!$3:$3,0))/1000
          +INDEX(ФОТ!$A$7:$ZZ$11,MATCH("Страховые взносы, руб.",ФОТ!$A$7:$A$11,0),MATCH(LH$3,ФОТ!$3:$3,0))/1000,0)</f>
        <v>106.515</v>
      </c>
      <c r="LI49" s="551" cm="1">
        <f t="array" aca="1" ref="LI49" ca="1">IF(AND(НачИнвП_Дата&lt;=LI$3,КИнвП_Дата&gt;LI$3),
            INDEX(ФОТ!$A$7:$ZZ$11,MATCH("Заработная плата к выплате, руб.",ФОТ!$A$7:$A$11,0),MATCH(LI$3,ФОТ!$3:$3,0))/1000
          +INDEX(ФОТ!$A$7:$ZZ$11,MATCH("Страховые взносы, руб.",ФОТ!$A$7:$A$11,0),MATCH(LI$3,ФОТ!$3:$3,0))/1000,0)</f>
        <v>106.515</v>
      </c>
      <c r="LJ49" s="551" cm="1">
        <f t="array" aca="1" ref="LJ49" ca="1">IF(AND(НачИнвП_Дата&lt;=LJ$3,КИнвП_Дата&gt;LJ$3),
            INDEX(ФОТ!$A$7:$ZZ$11,MATCH("Заработная плата к выплате, руб.",ФОТ!$A$7:$A$11,0),MATCH(LJ$3,ФОТ!$3:$3,0))/1000
          +INDEX(ФОТ!$A$7:$ZZ$11,MATCH("Страховые взносы, руб.",ФОТ!$A$7:$A$11,0),MATCH(LJ$3,ФОТ!$3:$3,0))/1000,0)</f>
        <v>106.515</v>
      </c>
      <c r="LK49" s="551" cm="1">
        <f t="array" aca="1" ref="LK49" ca="1">IF(AND(НачИнвП_Дата&lt;=LK$3,КИнвП_Дата&gt;LK$3),
            INDEX(ФОТ!$A$7:$ZZ$11,MATCH("Заработная плата к выплате, руб.",ФОТ!$A$7:$A$11,0),MATCH(LK$3,ФОТ!$3:$3,0))/1000
          +INDEX(ФОТ!$A$7:$ZZ$11,MATCH("Страховые взносы, руб.",ФОТ!$A$7:$A$11,0),MATCH(LK$3,ФОТ!$3:$3,0))/1000,0)</f>
        <v>106.515</v>
      </c>
      <c r="LL49" s="551" cm="1">
        <f t="array" aca="1" ref="LL49" ca="1">IF(AND(НачИнвП_Дата&lt;=LL$3,КИнвП_Дата&gt;LL$3),
            INDEX(ФОТ!$A$7:$ZZ$11,MATCH("Заработная плата к выплате, руб.",ФОТ!$A$7:$A$11,0),MATCH(LL$3,ФОТ!$3:$3,0))/1000
          +INDEX(ФОТ!$A$7:$ZZ$11,MATCH("Страховые взносы, руб.",ФОТ!$A$7:$A$11,0),MATCH(LL$3,ФОТ!$3:$3,0))/1000,0)</f>
        <v>106.515</v>
      </c>
      <c r="LM49" s="551" cm="1">
        <f t="array" aca="1" ref="LM49" ca="1">IF(AND(НачИнвП_Дата&lt;=LM$3,КИнвП_Дата&gt;LM$3),
            INDEX(ФОТ!$A$7:$ZZ$11,MATCH("Заработная плата к выплате, руб.",ФОТ!$A$7:$A$11,0),MATCH(LM$3,ФОТ!$3:$3,0))/1000
          +INDEX(ФОТ!$A$7:$ZZ$11,MATCH("Страховые взносы, руб.",ФОТ!$A$7:$A$11,0),MATCH(LM$3,ФОТ!$3:$3,0))/1000,0)</f>
        <v>106.515</v>
      </c>
      <c r="LN49" s="552">
        <f t="shared" ca="1" si="1431"/>
        <v>1278.1800000000003</v>
      </c>
      <c r="LO49" s="551" cm="1">
        <f t="array" aca="1" ref="LO49" ca="1">IF(AND(НачИнвП_Дата&lt;=LO$3,КИнвП_Дата&gt;LO$3),
            INDEX(ФОТ!$A$7:$ZZ$11,MATCH("Заработная плата к выплате, руб.",ФОТ!$A$7:$A$11,0),MATCH(LO$3,ФОТ!$3:$3,0))/1000
          +INDEX(ФОТ!$A$7:$ZZ$11,MATCH("Страховые взносы, руб.",ФОТ!$A$7:$A$11,0),MATCH(LO$3,ФОТ!$3:$3,0))/1000,0)</f>
        <v>106.515</v>
      </c>
      <c r="LP49" s="551" cm="1">
        <f t="array" aca="1" ref="LP49" ca="1">IF(AND(НачИнвП_Дата&lt;=LP$3,КИнвП_Дата&gt;LP$3),
            INDEX(ФОТ!$A$7:$ZZ$11,MATCH("Заработная плата к выплате, руб.",ФОТ!$A$7:$A$11,0),MATCH(LP$3,ФОТ!$3:$3,0))/1000
          +INDEX(ФОТ!$A$7:$ZZ$11,MATCH("Страховые взносы, руб.",ФОТ!$A$7:$A$11,0),MATCH(LP$3,ФОТ!$3:$3,0))/1000,0)</f>
        <v>106.515</v>
      </c>
      <c r="LQ49" s="551" cm="1">
        <f t="array" aca="1" ref="LQ49" ca="1">IF(AND(НачИнвП_Дата&lt;=LQ$3,КИнвП_Дата&gt;LQ$3),
            INDEX(ФОТ!$A$7:$ZZ$11,MATCH("Заработная плата к выплате, руб.",ФОТ!$A$7:$A$11,0),MATCH(LQ$3,ФОТ!$3:$3,0))/1000
          +INDEX(ФОТ!$A$7:$ZZ$11,MATCH("Страховые взносы, руб.",ФОТ!$A$7:$A$11,0),MATCH(LQ$3,ФОТ!$3:$3,0))/1000,0)</f>
        <v>106.515</v>
      </c>
      <c r="LR49" s="551" cm="1">
        <f t="array" aca="1" ref="LR49" ca="1">IF(AND(НачИнвП_Дата&lt;=LR$3,КИнвП_Дата&gt;LR$3),
            INDEX(ФОТ!$A$7:$ZZ$11,MATCH("Заработная плата к выплате, руб.",ФОТ!$A$7:$A$11,0),MATCH(LR$3,ФОТ!$3:$3,0))/1000
          +INDEX(ФОТ!$A$7:$ZZ$11,MATCH("Страховые взносы, руб.",ФОТ!$A$7:$A$11,0),MATCH(LR$3,ФОТ!$3:$3,0))/1000,0)</f>
        <v>106.515</v>
      </c>
      <c r="LS49" s="551" cm="1">
        <f t="array" aca="1" ref="LS49" ca="1">IF(AND(НачИнвП_Дата&lt;=LS$3,КИнвП_Дата&gt;LS$3),
            INDEX(ФОТ!$A$7:$ZZ$11,MATCH("Заработная плата к выплате, руб.",ФОТ!$A$7:$A$11,0),MATCH(LS$3,ФОТ!$3:$3,0))/1000
          +INDEX(ФОТ!$A$7:$ZZ$11,MATCH("Страховые взносы, руб.",ФОТ!$A$7:$A$11,0),MATCH(LS$3,ФОТ!$3:$3,0))/1000,0)</f>
        <v>106.515</v>
      </c>
      <c r="LT49" s="551" cm="1">
        <f t="array" aca="1" ref="LT49" ca="1">IF(AND(НачИнвП_Дата&lt;=LT$3,КИнвП_Дата&gt;LT$3),
            INDEX(ФОТ!$A$7:$ZZ$11,MATCH("Заработная плата к выплате, руб.",ФОТ!$A$7:$A$11,0),MATCH(LT$3,ФОТ!$3:$3,0))/1000
          +INDEX(ФОТ!$A$7:$ZZ$11,MATCH("Страховые взносы, руб.",ФОТ!$A$7:$A$11,0),MATCH(LT$3,ФОТ!$3:$3,0))/1000,0)</f>
        <v>106.515</v>
      </c>
      <c r="LU49" s="551" cm="1">
        <f t="array" aca="1" ref="LU49" ca="1">IF(AND(НачИнвП_Дата&lt;=LU$3,КИнвП_Дата&gt;LU$3),
            INDEX(ФОТ!$A$7:$ZZ$11,MATCH("Заработная плата к выплате, руб.",ФОТ!$A$7:$A$11,0),MATCH(LU$3,ФОТ!$3:$3,0))/1000
          +INDEX(ФОТ!$A$7:$ZZ$11,MATCH("Страховые взносы, руб.",ФОТ!$A$7:$A$11,0),MATCH(LU$3,ФОТ!$3:$3,0))/1000,0)</f>
        <v>106.515</v>
      </c>
      <c r="LV49" s="551" cm="1">
        <f t="array" aca="1" ref="LV49" ca="1">IF(AND(НачИнвП_Дата&lt;=LV$3,КИнвП_Дата&gt;LV$3),
            INDEX(ФОТ!$A$7:$ZZ$11,MATCH("Заработная плата к выплате, руб.",ФОТ!$A$7:$A$11,0),MATCH(LV$3,ФОТ!$3:$3,0))/1000
          +INDEX(ФОТ!$A$7:$ZZ$11,MATCH("Страховые взносы, руб.",ФОТ!$A$7:$A$11,0),MATCH(LV$3,ФОТ!$3:$3,0))/1000,0)</f>
        <v>106.515</v>
      </c>
      <c r="LW49" s="551" cm="1">
        <f t="array" aca="1" ref="LW49" ca="1">IF(AND(НачИнвП_Дата&lt;=LW$3,КИнвП_Дата&gt;LW$3),
            INDEX(ФОТ!$A$7:$ZZ$11,MATCH("Заработная плата к выплате, руб.",ФОТ!$A$7:$A$11,0),MATCH(LW$3,ФОТ!$3:$3,0))/1000
          +INDEX(ФОТ!$A$7:$ZZ$11,MATCH("Страховые взносы, руб.",ФОТ!$A$7:$A$11,0),MATCH(LW$3,ФОТ!$3:$3,0))/1000,0)</f>
        <v>106.515</v>
      </c>
      <c r="LX49" s="551" cm="1">
        <f t="array" aca="1" ref="LX49" ca="1">IF(AND(НачИнвП_Дата&lt;=LX$3,КИнвП_Дата&gt;LX$3),
            INDEX(ФОТ!$A$7:$ZZ$11,MATCH("Заработная плата к выплате, руб.",ФОТ!$A$7:$A$11,0),MATCH(LX$3,ФОТ!$3:$3,0))/1000
          +INDEX(ФОТ!$A$7:$ZZ$11,MATCH("Страховые взносы, руб.",ФОТ!$A$7:$A$11,0),MATCH(LX$3,ФОТ!$3:$3,0))/1000,0)</f>
        <v>106.515</v>
      </c>
      <c r="LY49" s="551" cm="1">
        <f t="array" aca="1" ref="LY49" ca="1">IF(AND(НачИнвП_Дата&lt;=LY$3,КИнвП_Дата&gt;LY$3),
            INDEX(ФОТ!$A$7:$ZZ$11,MATCH("Заработная плата к выплате, руб.",ФОТ!$A$7:$A$11,0),MATCH(LY$3,ФОТ!$3:$3,0))/1000
          +INDEX(ФОТ!$A$7:$ZZ$11,MATCH("Страховые взносы, руб.",ФОТ!$A$7:$A$11,0),MATCH(LY$3,ФОТ!$3:$3,0))/1000,0)</f>
        <v>106.515</v>
      </c>
      <c r="LZ49" s="551" cm="1">
        <f t="array" aca="1" ref="LZ49" ca="1">IF(AND(НачИнвП_Дата&lt;=LZ$3,КИнвП_Дата&gt;LZ$3),
            INDEX(ФОТ!$A$7:$ZZ$11,MATCH("Заработная плата к выплате, руб.",ФОТ!$A$7:$A$11,0),MATCH(LZ$3,ФОТ!$3:$3,0))/1000
          +INDEX(ФОТ!$A$7:$ZZ$11,MATCH("Страховые взносы, руб.",ФОТ!$A$7:$A$11,0),MATCH(LZ$3,ФОТ!$3:$3,0))/1000,0)</f>
        <v>106.515</v>
      </c>
      <c r="MA49" s="552">
        <f t="shared" ca="1" si="1433"/>
        <v>1278.1800000000003</v>
      </c>
      <c r="MB49" s="551" cm="1">
        <f t="array" aca="1" ref="MB49" ca="1">IF(AND(НачИнвП_Дата&lt;=MB$3,КИнвП_Дата&gt;MB$3),
            INDEX(ФОТ!$A$7:$ZZ$11,MATCH("Заработная плата к выплате, руб.",ФОТ!$A$7:$A$11,0),MATCH(MB$3,ФОТ!$3:$3,0))/1000
          +INDEX(ФОТ!$A$7:$ZZ$11,MATCH("Страховые взносы, руб.",ФОТ!$A$7:$A$11,0),MATCH(MB$3,ФОТ!$3:$3,0))/1000,0)</f>
        <v>106.515</v>
      </c>
      <c r="MC49" s="551" cm="1">
        <f t="array" aca="1" ref="MC49" ca="1">IF(AND(НачИнвП_Дата&lt;=MC$3,КИнвП_Дата&gt;MC$3),
            INDEX(ФОТ!$A$7:$ZZ$11,MATCH("Заработная плата к выплате, руб.",ФОТ!$A$7:$A$11,0),MATCH(MC$3,ФОТ!$3:$3,0))/1000
          +INDEX(ФОТ!$A$7:$ZZ$11,MATCH("Страховые взносы, руб.",ФОТ!$A$7:$A$11,0),MATCH(MC$3,ФОТ!$3:$3,0))/1000,0)</f>
        <v>106.515</v>
      </c>
      <c r="MD49" s="551" cm="1">
        <f t="array" aca="1" ref="MD49" ca="1">IF(AND(НачИнвП_Дата&lt;=MD$3,КИнвП_Дата&gt;MD$3),
            INDEX(ФОТ!$A$7:$ZZ$11,MATCH("Заработная плата к выплате, руб.",ФОТ!$A$7:$A$11,0),MATCH(MD$3,ФОТ!$3:$3,0))/1000
          +INDEX(ФОТ!$A$7:$ZZ$11,MATCH("Страховые взносы, руб.",ФОТ!$A$7:$A$11,0),MATCH(MD$3,ФОТ!$3:$3,0))/1000,0)</f>
        <v>106.515</v>
      </c>
      <c r="ME49" s="551" cm="1">
        <f t="array" aca="1" ref="ME49" ca="1">IF(AND(НачИнвП_Дата&lt;=ME$3,КИнвП_Дата&gt;ME$3),
            INDEX(ФОТ!$A$7:$ZZ$11,MATCH("Заработная плата к выплате, руб.",ФОТ!$A$7:$A$11,0),MATCH(ME$3,ФОТ!$3:$3,0))/1000
          +INDEX(ФОТ!$A$7:$ZZ$11,MATCH("Страховые взносы, руб.",ФОТ!$A$7:$A$11,0),MATCH(ME$3,ФОТ!$3:$3,0))/1000,0)</f>
        <v>106.515</v>
      </c>
      <c r="MF49" s="551" cm="1">
        <f t="array" aca="1" ref="MF49" ca="1">IF(AND(НачИнвП_Дата&lt;=MF$3,КИнвП_Дата&gt;MF$3),
            INDEX(ФОТ!$A$7:$ZZ$11,MATCH("Заработная плата к выплате, руб.",ФОТ!$A$7:$A$11,0),MATCH(MF$3,ФОТ!$3:$3,0))/1000
          +INDEX(ФОТ!$A$7:$ZZ$11,MATCH("Страховые взносы, руб.",ФОТ!$A$7:$A$11,0),MATCH(MF$3,ФОТ!$3:$3,0))/1000,0)</f>
        <v>106.515</v>
      </c>
      <c r="MG49" s="551" cm="1">
        <f t="array" aca="1" ref="MG49" ca="1">IF(AND(НачИнвП_Дата&lt;=MG$3,КИнвП_Дата&gt;MG$3),
            INDEX(ФОТ!$A$7:$ZZ$11,MATCH("Заработная плата к выплате, руб.",ФОТ!$A$7:$A$11,0),MATCH(MG$3,ФОТ!$3:$3,0))/1000
          +INDEX(ФОТ!$A$7:$ZZ$11,MATCH("Страховые взносы, руб.",ФОТ!$A$7:$A$11,0),MATCH(MG$3,ФОТ!$3:$3,0))/1000,0)</f>
        <v>106.515</v>
      </c>
      <c r="MH49" s="551" cm="1">
        <f t="array" aca="1" ref="MH49" ca="1">IF(AND(НачИнвП_Дата&lt;=MH$3,КИнвП_Дата&gt;MH$3),
            INDEX(ФОТ!$A$7:$ZZ$11,MATCH("Заработная плата к выплате, руб.",ФОТ!$A$7:$A$11,0),MATCH(MH$3,ФОТ!$3:$3,0))/1000
          +INDEX(ФОТ!$A$7:$ZZ$11,MATCH("Страховые взносы, руб.",ФОТ!$A$7:$A$11,0),MATCH(MH$3,ФОТ!$3:$3,0))/1000,0)</f>
        <v>106.515</v>
      </c>
      <c r="MI49" s="551" cm="1">
        <f t="array" aca="1" ref="MI49" ca="1">IF(AND(НачИнвП_Дата&lt;=MI$3,КИнвП_Дата&gt;MI$3),
            INDEX(ФОТ!$A$7:$ZZ$11,MATCH("Заработная плата к выплате, руб.",ФОТ!$A$7:$A$11,0),MATCH(MI$3,ФОТ!$3:$3,0))/1000
          +INDEX(ФОТ!$A$7:$ZZ$11,MATCH("Страховые взносы, руб.",ФОТ!$A$7:$A$11,0),MATCH(MI$3,ФОТ!$3:$3,0))/1000,0)</f>
        <v>106.515</v>
      </c>
      <c r="MJ49" s="551" cm="1">
        <f t="array" aca="1" ref="MJ49" ca="1">IF(AND(НачИнвП_Дата&lt;=MJ$3,КИнвП_Дата&gt;MJ$3),
            INDEX(ФОТ!$A$7:$ZZ$11,MATCH("Заработная плата к выплате, руб.",ФОТ!$A$7:$A$11,0),MATCH(MJ$3,ФОТ!$3:$3,0))/1000
          +INDEX(ФОТ!$A$7:$ZZ$11,MATCH("Страховые взносы, руб.",ФОТ!$A$7:$A$11,0),MATCH(MJ$3,ФОТ!$3:$3,0))/1000,0)</f>
        <v>106.515</v>
      </c>
      <c r="MK49" s="551" cm="1">
        <f t="array" aca="1" ref="MK49" ca="1">IF(AND(НачИнвП_Дата&lt;=MK$3,КИнвП_Дата&gt;MK$3),
            INDEX(ФОТ!$A$7:$ZZ$11,MATCH("Заработная плата к выплате, руб.",ФОТ!$A$7:$A$11,0),MATCH(MK$3,ФОТ!$3:$3,0))/1000
          +INDEX(ФОТ!$A$7:$ZZ$11,MATCH("Страховые взносы, руб.",ФОТ!$A$7:$A$11,0),MATCH(MK$3,ФОТ!$3:$3,0))/1000,0)</f>
        <v>106.515</v>
      </c>
      <c r="ML49" s="551" cm="1">
        <f t="array" aca="1" ref="ML49" ca="1">IF(AND(НачИнвП_Дата&lt;=ML$3,КИнвП_Дата&gt;ML$3),
            INDEX(ФОТ!$A$7:$ZZ$11,MATCH("Заработная плата к выплате, руб.",ФОТ!$A$7:$A$11,0),MATCH(ML$3,ФОТ!$3:$3,0))/1000
          +INDEX(ФОТ!$A$7:$ZZ$11,MATCH("Страховые взносы, руб.",ФОТ!$A$7:$A$11,0),MATCH(ML$3,ФОТ!$3:$3,0))/1000,0)</f>
        <v>106.515</v>
      </c>
      <c r="MM49" s="551" cm="1">
        <f t="array" aca="1" ref="MM49" ca="1">IF(AND(НачИнвП_Дата&lt;=MM$3,КИнвП_Дата&gt;MM$3),
            INDEX(ФОТ!$A$7:$ZZ$11,MATCH("Заработная плата к выплате, руб.",ФОТ!$A$7:$A$11,0),MATCH(MM$3,ФОТ!$3:$3,0))/1000
          +INDEX(ФОТ!$A$7:$ZZ$11,MATCH("Страховые взносы, руб.",ФОТ!$A$7:$A$11,0),MATCH(MM$3,ФОТ!$3:$3,0))/1000,0)</f>
        <v>106.515</v>
      </c>
      <c r="MN49" s="552">
        <f t="shared" ca="1" si="1435"/>
        <v>1278.1800000000003</v>
      </c>
      <c r="MO49" s="551" cm="1">
        <f t="array" aca="1" ref="MO49" ca="1">IF(AND(НачИнвП_Дата&lt;=MO$3,КИнвП_Дата&gt;MO$3),
            INDEX(ФОТ!$A$7:$ZZ$11,MATCH("Заработная плата к выплате, руб.",ФОТ!$A$7:$A$11,0),MATCH(MO$3,ФОТ!$3:$3,0))/1000
          +INDEX(ФОТ!$A$7:$ZZ$11,MATCH("Страховые взносы, руб.",ФОТ!$A$7:$A$11,0),MATCH(MO$3,ФОТ!$3:$3,0))/1000,0)</f>
        <v>106.515</v>
      </c>
      <c r="MP49" s="551" cm="1">
        <f t="array" aca="1" ref="MP49" ca="1">IF(AND(НачИнвП_Дата&lt;=MP$3,КИнвП_Дата&gt;MP$3),
            INDEX(ФОТ!$A$7:$ZZ$11,MATCH("Заработная плата к выплате, руб.",ФОТ!$A$7:$A$11,0),MATCH(MP$3,ФОТ!$3:$3,0))/1000
          +INDEX(ФОТ!$A$7:$ZZ$11,MATCH("Страховые взносы, руб.",ФОТ!$A$7:$A$11,0),MATCH(MP$3,ФОТ!$3:$3,0))/1000,0)</f>
        <v>106.515</v>
      </c>
      <c r="MQ49" s="551" cm="1">
        <f t="array" aca="1" ref="MQ49" ca="1">IF(AND(НачИнвП_Дата&lt;=MQ$3,КИнвП_Дата&gt;MQ$3),
            INDEX(ФОТ!$A$7:$ZZ$11,MATCH("Заработная плата к выплате, руб.",ФОТ!$A$7:$A$11,0),MATCH(MQ$3,ФОТ!$3:$3,0))/1000
          +INDEX(ФОТ!$A$7:$ZZ$11,MATCH("Страховые взносы, руб.",ФОТ!$A$7:$A$11,0),MATCH(MQ$3,ФОТ!$3:$3,0))/1000,0)</f>
        <v>106.515</v>
      </c>
      <c r="MR49" s="551" cm="1">
        <f t="array" aca="1" ref="MR49" ca="1">IF(AND(НачИнвП_Дата&lt;=MR$3,КИнвП_Дата&gt;MR$3),
            INDEX(ФОТ!$A$7:$ZZ$11,MATCH("Заработная плата к выплате, руб.",ФОТ!$A$7:$A$11,0),MATCH(MR$3,ФОТ!$3:$3,0))/1000
          +INDEX(ФОТ!$A$7:$ZZ$11,MATCH("Страховые взносы, руб.",ФОТ!$A$7:$A$11,0),MATCH(MR$3,ФОТ!$3:$3,0))/1000,0)</f>
        <v>106.515</v>
      </c>
      <c r="MS49" s="551" cm="1">
        <f t="array" aca="1" ref="MS49" ca="1">IF(AND(НачИнвП_Дата&lt;=MS$3,КИнвП_Дата&gt;MS$3),
            INDEX(ФОТ!$A$7:$ZZ$11,MATCH("Заработная плата к выплате, руб.",ФОТ!$A$7:$A$11,0),MATCH(MS$3,ФОТ!$3:$3,0))/1000
          +INDEX(ФОТ!$A$7:$ZZ$11,MATCH("Страховые взносы, руб.",ФОТ!$A$7:$A$11,0),MATCH(MS$3,ФОТ!$3:$3,0))/1000,0)</f>
        <v>106.515</v>
      </c>
      <c r="MT49" s="551" cm="1">
        <f t="array" aca="1" ref="MT49" ca="1">IF(AND(НачИнвП_Дата&lt;=MT$3,КИнвП_Дата&gt;MT$3),
            INDEX(ФОТ!$A$7:$ZZ$11,MATCH("Заработная плата к выплате, руб.",ФОТ!$A$7:$A$11,0),MATCH(MT$3,ФОТ!$3:$3,0))/1000
          +INDEX(ФОТ!$A$7:$ZZ$11,MATCH("Страховые взносы, руб.",ФОТ!$A$7:$A$11,0),MATCH(MT$3,ФОТ!$3:$3,0))/1000,0)</f>
        <v>106.515</v>
      </c>
      <c r="MU49" s="551" cm="1">
        <f t="array" aca="1" ref="MU49" ca="1">IF(AND(НачИнвП_Дата&lt;=MU$3,КИнвП_Дата&gt;MU$3),
            INDEX(ФОТ!$A$7:$ZZ$11,MATCH("Заработная плата к выплате, руб.",ФОТ!$A$7:$A$11,0),MATCH(MU$3,ФОТ!$3:$3,0))/1000
          +INDEX(ФОТ!$A$7:$ZZ$11,MATCH("Страховые взносы, руб.",ФОТ!$A$7:$A$11,0),MATCH(MU$3,ФОТ!$3:$3,0))/1000,0)</f>
        <v>106.515</v>
      </c>
      <c r="MV49" s="551" cm="1">
        <f t="array" aca="1" ref="MV49" ca="1">IF(AND(НачИнвП_Дата&lt;=MV$3,КИнвП_Дата&gt;MV$3),
            INDEX(ФОТ!$A$7:$ZZ$11,MATCH("Заработная плата к выплате, руб.",ФОТ!$A$7:$A$11,0),MATCH(MV$3,ФОТ!$3:$3,0))/1000
          +INDEX(ФОТ!$A$7:$ZZ$11,MATCH("Страховые взносы, руб.",ФОТ!$A$7:$A$11,0),MATCH(MV$3,ФОТ!$3:$3,0))/1000,0)</f>
        <v>106.515</v>
      </c>
      <c r="MW49" s="551" cm="1">
        <f t="array" aca="1" ref="MW49" ca="1">IF(AND(НачИнвП_Дата&lt;=MW$3,КИнвП_Дата&gt;MW$3),
            INDEX(ФОТ!$A$7:$ZZ$11,MATCH("Заработная плата к выплате, руб.",ФОТ!$A$7:$A$11,0),MATCH(MW$3,ФОТ!$3:$3,0))/1000
          +INDEX(ФОТ!$A$7:$ZZ$11,MATCH("Страховые взносы, руб.",ФОТ!$A$7:$A$11,0),MATCH(MW$3,ФОТ!$3:$3,0))/1000,0)</f>
        <v>106.515</v>
      </c>
      <c r="MX49" s="551" cm="1">
        <f t="array" aca="1" ref="MX49" ca="1">IF(AND(НачИнвП_Дата&lt;=MX$3,КИнвП_Дата&gt;MX$3),
            INDEX(ФОТ!$A$7:$ZZ$11,MATCH("Заработная плата к выплате, руб.",ФОТ!$A$7:$A$11,0),MATCH(MX$3,ФОТ!$3:$3,0))/1000
          +INDEX(ФОТ!$A$7:$ZZ$11,MATCH("Страховые взносы, руб.",ФОТ!$A$7:$A$11,0),MATCH(MX$3,ФОТ!$3:$3,0))/1000,0)</f>
        <v>106.515</v>
      </c>
      <c r="MY49" s="551" cm="1">
        <f t="array" aca="1" ref="MY49" ca="1">IF(AND(НачИнвП_Дата&lt;=MY$3,КИнвП_Дата&gt;MY$3),
            INDEX(ФОТ!$A$7:$ZZ$11,MATCH("Заработная плата к выплате, руб.",ФОТ!$A$7:$A$11,0),MATCH(MY$3,ФОТ!$3:$3,0))/1000
          +INDEX(ФОТ!$A$7:$ZZ$11,MATCH("Страховые взносы, руб.",ФОТ!$A$7:$A$11,0),MATCH(MY$3,ФОТ!$3:$3,0))/1000,0)</f>
        <v>106.515</v>
      </c>
      <c r="MZ49" s="551" cm="1">
        <f t="array" aca="1" ref="MZ49" ca="1">IF(AND(НачИнвП_Дата&lt;=MZ$3,КИнвП_Дата&gt;MZ$3),
            INDEX(ФОТ!$A$7:$ZZ$11,MATCH("Заработная плата к выплате, руб.",ФОТ!$A$7:$A$11,0),MATCH(MZ$3,ФОТ!$3:$3,0))/1000
          +INDEX(ФОТ!$A$7:$ZZ$11,MATCH("Страховые взносы, руб.",ФОТ!$A$7:$A$11,0),MATCH(MZ$3,ФОТ!$3:$3,0))/1000,0)</f>
        <v>106.515</v>
      </c>
      <c r="NA49" s="552">
        <f t="shared" ca="1" si="1437"/>
        <v>1278.1800000000003</v>
      </c>
      <c r="NB49" s="551" cm="1">
        <f t="array" aca="1" ref="NB49" ca="1">IF(AND(НачИнвП_Дата&lt;=NB$3,КИнвП_Дата&gt;NB$3),
            INDEX(ФОТ!$A$7:$ZZ$11,MATCH("Заработная плата к выплате, руб.",ФОТ!$A$7:$A$11,0),MATCH(NB$3,ФОТ!$3:$3,0))/1000
          +INDEX(ФОТ!$A$7:$ZZ$11,MATCH("Страховые взносы, руб.",ФОТ!$A$7:$A$11,0),MATCH(NB$3,ФОТ!$3:$3,0))/1000,0)</f>
        <v>106.515</v>
      </c>
      <c r="NC49" s="551" cm="1">
        <f t="array" aca="1" ref="NC49" ca="1">IF(AND(НачИнвП_Дата&lt;=NC$3,КИнвП_Дата&gt;NC$3),
            INDEX(ФОТ!$A$7:$ZZ$11,MATCH("Заработная плата к выплате, руб.",ФОТ!$A$7:$A$11,0),MATCH(NC$3,ФОТ!$3:$3,0))/1000
          +INDEX(ФОТ!$A$7:$ZZ$11,MATCH("Страховые взносы, руб.",ФОТ!$A$7:$A$11,0),MATCH(NC$3,ФОТ!$3:$3,0))/1000,0)</f>
        <v>106.515</v>
      </c>
      <c r="ND49" s="551" cm="1">
        <f t="array" aca="1" ref="ND49" ca="1">IF(AND(НачИнвП_Дата&lt;=ND$3,КИнвП_Дата&gt;ND$3),
            INDEX(ФОТ!$A$7:$ZZ$11,MATCH("Заработная плата к выплате, руб.",ФОТ!$A$7:$A$11,0),MATCH(ND$3,ФОТ!$3:$3,0))/1000
          +INDEX(ФОТ!$A$7:$ZZ$11,MATCH("Страховые взносы, руб.",ФОТ!$A$7:$A$11,0),MATCH(ND$3,ФОТ!$3:$3,0))/1000,0)</f>
        <v>106.515</v>
      </c>
      <c r="NE49" s="551" cm="1">
        <f t="array" aca="1" ref="NE49" ca="1">IF(AND(НачИнвП_Дата&lt;=NE$3,КИнвП_Дата&gt;NE$3),
            INDEX(ФОТ!$A$7:$ZZ$11,MATCH("Заработная плата к выплате, руб.",ФОТ!$A$7:$A$11,0),MATCH(NE$3,ФОТ!$3:$3,0))/1000
          +INDEX(ФОТ!$A$7:$ZZ$11,MATCH("Страховые взносы, руб.",ФОТ!$A$7:$A$11,0),MATCH(NE$3,ФОТ!$3:$3,0))/1000,0)</f>
        <v>106.515</v>
      </c>
      <c r="NF49" s="551" cm="1">
        <f t="array" aca="1" ref="NF49" ca="1">IF(AND(НачИнвП_Дата&lt;=NF$3,КИнвП_Дата&gt;NF$3),
            INDEX(ФОТ!$A$7:$ZZ$11,MATCH("Заработная плата к выплате, руб.",ФОТ!$A$7:$A$11,0),MATCH(NF$3,ФОТ!$3:$3,0))/1000
          +INDEX(ФОТ!$A$7:$ZZ$11,MATCH("Страховые взносы, руб.",ФОТ!$A$7:$A$11,0),MATCH(NF$3,ФОТ!$3:$3,0))/1000,0)</f>
        <v>106.515</v>
      </c>
      <c r="NG49" s="551" cm="1">
        <f t="array" aca="1" ref="NG49" ca="1">IF(AND(НачИнвП_Дата&lt;=NG$3,КИнвП_Дата&gt;NG$3),
            INDEX(ФОТ!$A$7:$ZZ$11,MATCH("Заработная плата к выплате, руб.",ФОТ!$A$7:$A$11,0),MATCH(NG$3,ФОТ!$3:$3,0))/1000
          +INDEX(ФОТ!$A$7:$ZZ$11,MATCH("Страховые взносы, руб.",ФОТ!$A$7:$A$11,0),MATCH(NG$3,ФОТ!$3:$3,0))/1000,0)</f>
        <v>106.515</v>
      </c>
      <c r="NH49" s="551" cm="1">
        <f t="array" aca="1" ref="NH49" ca="1">IF(AND(НачИнвП_Дата&lt;=NH$3,КИнвП_Дата&gt;NH$3),
            INDEX(ФОТ!$A$7:$ZZ$11,MATCH("Заработная плата к выплате, руб.",ФОТ!$A$7:$A$11,0),MATCH(NH$3,ФОТ!$3:$3,0))/1000
          +INDEX(ФОТ!$A$7:$ZZ$11,MATCH("Страховые взносы, руб.",ФОТ!$A$7:$A$11,0),MATCH(NH$3,ФОТ!$3:$3,0))/1000,0)</f>
        <v>106.515</v>
      </c>
      <c r="NI49" s="551" cm="1">
        <f t="array" aca="1" ref="NI49" ca="1">IF(AND(НачИнвП_Дата&lt;=NI$3,КИнвП_Дата&gt;NI$3),
            INDEX(ФОТ!$A$7:$ZZ$11,MATCH("Заработная плата к выплате, руб.",ФОТ!$A$7:$A$11,0),MATCH(NI$3,ФОТ!$3:$3,0))/1000
          +INDEX(ФОТ!$A$7:$ZZ$11,MATCH("Страховые взносы, руб.",ФОТ!$A$7:$A$11,0),MATCH(NI$3,ФОТ!$3:$3,0))/1000,0)</f>
        <v>106.515</v>
      </c>
      <c r="NJ49" s="551" cm="1">
        <f t="array" aca="1" ref="NJ49" ca="1">IF(AND(НачИнвП_Дата&lt;=NJ$3,КИнвП_Дата&gt;NJ$3),
            INDEX(ФОТ!$A$7:$ZZ$11,MATCH("Заработная плата к выплате, руб.",ФОТ!$A$7:$A$11,0),MATCH(NJ$3,ФОТ!$3:$3,0))/1000
          +INDEX(ФОТ!$A$7:$ZZ$11,MATCH("Страховые взносы, руб.",ФОТ!$A$7:$A$11,0),MATCH(NJ$3,ФОТ!$3:$3,0))/1000,0)</f>
        <v>106.515</v>
      </c>
      <c r="NK49" s="551" cm="1">
        <f t="array" aca="1" ref="NK49" ca="1">IF(AND(НачИнвП_Дата&lt;=NK$3,КИнвП_Дата&gt;NK$3),
            INDEX(ФОТ!$A$7:$ZZ$11,MATCH("Заработная плата к выплате, руб.",ФОТ!$A$7:$A$11,0),MATCH(NK$3,ФОТ!$3:$3,0))/1000
          +INDEX(ФОТ!$A$7:$ZZ$11,MATCH("Страховые взносы, руб.",ФОТ!$A$7:$A$11,0),MATCH(NK$3,ФОТ!$3:$3,0))/1000,0)</f>
        <v>106.515</v>
      </c>
      <c r="NL49" s="551" cm="1">
        <f t="array" aca="1" ref="NL49" ca="1">IF(AND(НачИнвП_Дата&lt;=NL$3,КИнвП_Дата&gt;NL$3),
            INDEX(ФОТ!$A$7:$ZZ$11,MATCH("Заработная плата к выплате, руб.",ФОТ!$A$7:$A$11,0),MATCH(NL$3,ФОТ!$3:$3,0))/1000
          +INDEX(ФОТ!$A$7:$ZZ$11,MATCH("Страховые взносы, руб.",ФОТ!$A$7:$A$11,0),MATCH(NL$3,ФОТ!$3:$3,0))/1000,0)</f>
        <v>106.515</v>
      </c>
      <c r="NM49" s="551" cm="1">
        <f t="array" aca="1" ref="NM49" ca="1">IF(AND(НачИнвП_Дата&lt;=NM$3,КИнвП_Дата&gt;NM$3),
            INDEX(ФОТ!$A$7:$ZZ$11,MATCH("Заработная плата к выплате, руб.",ФОТ!$A$7:$A$11,0),MATCH(NM$3,ФОТ!$3:$3,0))/1000
          +INDEX(ФОТ!$A$7:$ZZ$11,MATCH("Страховые взносы, руб.",ФОТ!$A$7:$A$11,0),MATCH(NM$3,ФОТ!$3:$3,0))/1000,0)</f>
        <v>106.515</v>
      </c>
      <c r="NN49" s="552">
        <f t="shared" ca="1" si="1439"/>
        <v>1278.1800000000003</v>
      </c>
      <c r="NO49" s="551" cm="1">
        <f t="array" aca="1" ref="NO49" ca="1">IF(AND(НачИнвП_Дата&lt;=NO$3,КИнвП_Дата&gt;NO$3),
            INDEX(ФОТ!$A$7:$ZZ$11,MATCH("Заработная плата к выплате, руб.",ФОТ!$A$7:$A$11,0),MATCH(NO$3,ФОТ!$3:$3,0))/1000
          +INDEX(ФОТ!$A$7:$ZZ$11,MATCH("Страховые взносы, руб.",ФОТ!$A$7:$A$11,0),MATCH(NO$3,ФОТ!$3:$3,0))/1000,0)</f>
        <v>106.515</v>
      </c>
      <c r="NP49" s="551" cm="1">
        <f t="array" aca="1" ref="NP49" ca="1">IF(AND(НачИнвП_Дата&lt;=NP$3,КИнвП_Дата&gt;NP$3),
            INDEX(ФОТ!$A$7:$ZZ$11,MATCH("Заработная плата к выплате, руб.",ФОТ!$A$7:$A$11,0),MATCH(NP$3,ФОТ!$3:$3,0))/1000
          +INDEX(ФОТ!$A$7:$ZZ$11,MATCH("Страховые взносы, руб.",ФОТ!$A$7:$A$11,0),MATCH(NP$3,ФОТ!$3:$3,0))/1000,0)</f>
        <v>106.515</v>
      </c>
      <c r="NQ49" s="551" cm="1">
        <f t="array" aca="1" ref="NQ49" ca="1">IF(AND(НачИнвП_Дата&lt;=NQ$3,КИнвП_Дата&gt;NQ$3),
            INDEX(ФОТ!$A$7:$ZZ$11,MATCH("Заработная плата к выплате, руб.",ФОТ!$A$7:$A$11,0),MATCH(NQ$3,ФОТ!$3:$3,0))/1000
          +INDEX(ФОТ!$A$7:$ZZ$11,MATCH("Страховые взносы, руб.",ФОТ!$A$7:$A$11,0),MATCH(NQ$3,ФОТ!$3:$3,0))/1000,0)</f>
        <v>106.515</v>
      </c>
      <c r="NR49" s="551" cm="1">
        <f t="array" aca="1" ref="NR49" ca="1">IF(AND(НачИнвП_Дата&lt;=NR$3,КИнвП_Дата&gt;NR$3),
            INDEX(ФОТ!$A$7:$ZZ$11,MATCH("Заработная плата к выплате, руб.",ФОТ!$A$7:$A$11,0),MATCH(NR$3,ФОТ!$3:$3,0))/1000
          +INDEX(ФОТ!$A$7:$ZZ$11,MATCH("Страховые взносы, руб.",ФОТ!$A$7:$A$11,0),MATCH(NR$3,ФОТ!$3:$3,0))/1000,0)</f>
        <v>106.515</v>
      </c>
      <c r="NS49" s="551" cm="1">
        <f t="array" aca="1" ref="NS49" ca="1">IF(AND(НачИнвП_Дата&lt;=NS$3,КИнвП_Дата&gt;NS$3),
            INDEX(ФОТ!$A$7:$ZZ$11,MATCH("Заработная плата к выплате, руб.",ФОТ!$A$7:$A$11,0),MATCH(NS$3,ФОТ!$3:$3,0))/1000
          +INDEX(ФОТ!$A$7:$ZZ$11,MATCH("Страховые взносы, руб.",ФОТ!$A$7:$A$11,0),MATCH(NS$3,ФОТ!$3:$3,0))/1000,0)</f>
        <v>106.515</v>
      </c>
      <c r="NT49" s="551" cm="1">
        <f t="array" aca="1" ref="NT49" ca="1">IF(AND(НачИнвП_Дата&lt;=NT$3,КИнвП_Дата&gt;NT$3),
            INDEX(ФОТ!$A$7:$ZZ$11,MATCH("Заработная плата к выплате, руб.",ФОТ!$A$7:$A$11,0),MATCH(NT$3,ФОТ!$3:$3,0))/1000
          +INDEX(ФОТ!$A$7:$ZZ$11,MATCH("Страховые взносы, руб.",ФОТ!$A$7:$A$11,0),MATCH(NT$3,ФОТ!$3:$3,0))/1000,0)</f>
        <v>106.515</v>
      </c>
      <c r="NU49" s="551" cm="1">
        <f t="array" aca="1" ref="NU49" ca="1">IF(AND(НачИнвП_Дата&lt;=NU$3,КИнвП_Дата&gt;NU$3),
            INDEX(ФОТ!$A$7:$ZZ$11,MATCH("Заработная плата к выплате, руб.",ФОТ!$A$7:$A$11,0),MATCH(NU$3,ФОТ!$3:$3,0))/1000
          +INDEX(ФОТ!$A$7:$ZZ$11,MATCH("Страховые взносы, руб.",ФОТ!$A$7:$A$11,0),MATCH(NU$3,ФОТ!$3:$3,0))/1000,0)</f>
        <v>106.515</v>
      </c>
      <c r="NV49" s="551" cm="1">
        <f t="array" aca="1" ref="NV49" ca="1">IF(AND(НачИнвП_Дата&lt;=NV$3,КИнвП_Дата&gt;NV$3),
            INDEX(ФОТ!$A$7:$ZZ$11,MATCH("Заработная плата к выплате, руб.",ФОТ!$A$7:$A$11,0),MATCH(NV$3,ФОТ!$3:$3,0))/1000
          +INDEX(ФОТ!$A$7:$ZZ$11,MATCH("Страховые взносы, руб.",ФОТ!$A$7:$A$11,0),MATCH(NV$3,ФОТ!$3:$3,0))/1000,0)</f>
        <v>106.515</v>
      </c>
      <c r="NW49" s="551" cm="1">
        <f t="array" aca="1" ref="NW49" ca="1">IF(AND(НачИнвП_Дата&lt;=NW$3,КИнвП_Дата&gt;NW$3),
            INDEX(ФОТ!$A$7:$ZZ$11,MATCH("Заработная плата к выплате, руб.",ФОТ!$A$7:$A$11,0),MATCH(NW$3,ФОТ!$3:$3,0))/1000
          +INDEX(ФОТ!$A$7:$ZZ$11,MATCH("Страховые взносы, руб.",ФОТ!$A$7:$A$11,0),MATCH(NW$3,ФОТ!$3:$3,0))/1000,0)</f>
        <v>106.515</v>
      </c>
      <c r="NX49" s="551" cm="1">
        <f t="array" aca="1" ref="NX49" ca="1">IF(AND(НачИнвП_Дата&lt;=NX$3,КИнвП_Дата&gt;NX$3),
            INDEX(ФОТ!$A$7:$ZZ$11,MATCH("Заработная плата к выплате, руб.",ФОТ!$A$7:$A$11,0),MATCH(NX$3,ФОТ!$3:$3,0))/1000
          +INDEX(ФОТ!$A$7:$ZZ$11,MATCH("Страховые взносы, руб.",ФОТ!$A$7:$A$11,0),MATCH(NX$3,ФОТ!$3:$3,0))/1000,0)</f>
        <v>106.515</v>
      </c>
      <c r="NY49" s="551" cm="1">
        <f t="array" aca="1" ref="NY49" ca="1">IF(AND(НачИнвП_Дата&lt;=NY$3,КИнвП_Дата&gt;NY$3),
            INDEX(ФОТ!$A$7:$ZZ$11,MATCH("Заработная плата к выплате, руб.",ФОТ!$A$7:$A$11,0),MATCH(NY$3,ФОТ!$3:$3,0))/1000
          +INDEX(ФОТ!$A$7:$ZZ$11,MATCH("Страховые взносы, руб.",ФОТ!$A$7:$A$11,0),MATCH(NY$3,ФОТ!$3:$3,0))/1000,0)</f>
        <v>106.515</v>
      </c>
      <c r="NZ49" s="551" cm="1">
        <f t="array" aca="1" ref="NZ49" ca="1">IF(AND(НачИнвП_Дата&lt;=NZ$3,КИнвП_Дата&gt;NZ$3),
            INDEX(ФОТ!$A$7:$ZZ$11,MATCH("Заработная плата к выплате, руб.",ФОТ!$A$7:$A$11,0),MATCH(NZ$3,ФОТ!$3:$3,0))/1000
          +INDEX(ФОТ!$A$7:$ZZ$11,MATCH("Страховые взносы, руб.",ФОТ!$A$7:$A$11,0),MATCH(NZ$3,ФОТ!$3:$3,0))/1000,0)</f>
        <v>106.515</v>
      </c>
      <c r="OA49" s="552">
        <f t="shared" ca="1" si="1441"/>
        <v>1278.1800000000003</v>
      </c>
      <c r="OB49" s="551" cm="1">
        <f t="array" aca="1" ref="OB49" ca="1">IF(AND(НачИнвП_Дата&lt;=OB$3,КИнвП_Дата&gt;OB$3),
            INDEX(ФОТ!$A$7:$ZZ$11,MATCH("Заработная плата к выплате, руб.",ФОТ!$A$7:$A$11,0),MATCH(OB$3,ФОТ!$3:$3,0))/1000
          +INDEX(ФОТ!$A$7:$ZZ$11,MATCH("Страховые взносы, руб.",ФОТ!$A$7:$A$11,0),MATCH(OB$3,ФОТ!$3:$3,0))/1000,0)</f>
        <v>106.515</v>
      </c>
      <c r="OC49" s="551" cm="1">
        <f t="array" aca="1" ref="OC49" ca="1">IF(AND(НачИнвП_Дата&lt;=OC$3,КИнвП_Дата&gt;OC$3),
            INDEX(ФОТ!$A$7:$ZZ$11,MATCH("Заработная плата к выплате, руб.",ФОТ!$A$7:$A$11,0),MATCH(OC$3,ФОТ!$3:$3,0))/1000
          +INDEX(ФОТ!$A$7:$ZZ$11,MATCH("Страховые взносы, руб.",ФОТ!$A$7:$A$11,0),MATCH(OC$3,ФОТ!$3:$3,0))/1000,0)</f>
        <v>106.515</v>
      </c>
      <c r="OD49" s="551" cm="1">
        <f t="array" aca="1" ref="OD49" ca="1">IF(AND(НачИнвП_Дата&lt;=OD$3,КИнвП_Дата&gt;OD$3),
            INDEX(ФОТ!$A$7:$ZZ$11,MATCH("Заработная плата к выплате, руб.",ФОТ!$A$7:$A$11,0),MATCH(OD$3,ФОТ!$3:$3,0))/1000
          +INDEX(ФОТ!$A$7:$ZZ$11,MATCH("Страховые взносы, руб.",ФОТ!$A$7:$A$11,0),MATCH(OD$3,ФОТ!$3:$3,0))/1000,0)</f>
        <v>106.515</v>
      </c>
      <c r="OE49" s="551" cm="1">
        <f t="array" aca="1" ref="OE49" ca="1">IF(AND(НачИнвП_Дата&lt;=OE$3,КИнвП_Дата&gt;OE$3),
            INDEX(ФОТ!$A$7:$ZZ$11,MATCH("Заработная плата к выплате, руб.",ФОТ!$A$7:$A$11,0),MATCH(OE$3,ФОТ!$3:$3,0))/1000
          +INDEX(ФОТ!$A$7:$ZZ$11,MATCH("Страховые взносы, руб.",ФОТ!$A$7:$A$11,0),MATCH(OE$3,ФОТ!$3:$3,0))/1000,0)</f>
        <v>106.515</v>
      </c>
      <c r="OF49" s="551" cm="1">
        <f t="array" aca="1" ref="OF49" ca="1">IF(AND(НачИнвП_Дата&lt;=OF$3,КИнвП_Дата&gt;OF$3),
            INDEX(ФОТ!$A$7:$ZZ$11,MATCH("Заработная плата к выплате, руб.",ФОТ!$A$7:$A$11,0),MATCH(OF$3,ФОТ!$3:$3,0))/1000
          +INDEX(ФОТ!$A$7:$ZZ$11,MATCH("Страховые взносы, руб.",ФОТ!$A$7:$A$11,0),MATCH(OF$3,ФОТ!$3:$3,0))/1000,0)</f>
        <v>106.515</v>
      </c>
      <c r="OG49" s="551" cm="1">
        <f t="array" aca="1" ref="OG49" ca="1">IF(AND(НачИнвП_Дата&lt;=OG$3,КИнвП_Дата&gt;OG$3),
            INDEX(ФОТ!$A$7:$ZZ$11,MATCH("Заработная плата к выплате, руб.",ФОТ!$A$7:$A$11,0),MATCH(OG$3,ФОТ!$3:$3,0))/1000
          +INDEX(ФОТ!$A$7:$ZZ$11,MATCH("Страховые взносы, руб.",ФОТ!$A$7:$A$11,0),MATCH(OG$3,ФОТ!$3:$3,0))/1000,0)</f>
        <v>106.515</v>
      </c>
      <c r="OH49" s="551" cm="1">
        <f t="array" aca="1" ref="OH49" ca="1">IF(AND(НачИнвП_Дата&lt;=OH$3,КИнвП_Дата&gt;OH$3),
            INDEX(ФОТ!$A$7:$ZZ$11,MATCH("Заработная плата к выплате, руб.",ФОТ!$A$7:$A$11,0),MATCH(OH$3,ФОТ!$3:$3,0))/1000
          +INDEX(ФОТ!$A$7:$ZZ$11,MATCH("Страховые взносы, руб.",ФОТ!$A$7:$A$11,0),MATCH(OH$3,ФОТ!$3:$3,0))/1000,0)</f>
        <v>106.515</v>
      </c>
      <c r="OI49" s="551" cm="1">
        <f t="array" aca="1" ref="OI49" ca="1">IF(AND(НачИнвП_Дата&lt;=OI$3,КИнвП_Дата&gt;OI$3),
            INDEX(ФОТ!$A$7:$ZZ$11,MATCH("Заработная плата к выплате, руб.",ФОТ!$A$7:$A$11,0),MATCH(OI$3,ФОТ!$3:$3,0))/1000
          +INDEX(ФОТ!$A$7:$ZZ$11,MATCH("Страховые взносы, руб.",ФОТ!$A$7:$A$11,0),MATCH(OI$3,ФОТ!$3:$3,0))/1000,0)</f>
        <v>106.515</v>
      </c>
      <c r="OJ49" s="551" cm="1">
        <f t="array" aca="1" ref="OJ49" ca="1">IF(AND(НачИнвП_Дата&lt;=OJ$3,КИнвП_Дата&gt;OJ$3),
            INDEX(ФОТ!$A$7:$ZZ$11,MATCH("Заработная плата к выплате, руб.",ФОТ!$A$7:$A$11,0),MATCH(OJ$3,ФОТ!$3:$3,0))/1000
          +INDEX(ФОТ!$A$7:$ZZ$11,MATCH("Страховые взносы, руб.",ФОТ!$A$7:$A$11,0),MATCH(OJ$3,ФОТ!$3:$3,0))/1000,0)</f>
        <v>106.515</v>
      </c>
      <c r="OK49" s="551" cm="1">
        <f t="array" aca="1" ref="OK49" ca="1">IF(AND(НачИнвП_Дата&lt;=OK$3,КИнвП_Дата&gt;OK$3),
            INDEX(ФОТ!$A$7:$ZZ$11,MATCH("Заработная плата к выплате, руб.",ФОТ!$A$7:$A$11,0),MATCH(OK$3,ФОТ!$3:$3,0))/1000
          +INDEX(ФОТ!$A$7:$ZZ$11,MATCH("Страховые взносы, руб.",ФОТ!$A$7:$A$11,0),MATCH(OK$3,ФОТ!$3:$3,0))/1000,0)</f>
        <v>0</v>
      </c>
      <c r="OL49" s="551" cm="1">
        <f t="array" aca="1" ref="OL49" ca="1">IF(AND(НачИнвП_Дата&lt;=OL$3,КИнвП_Дата&gt;OL$3),
            INDEX(ФОТ!$A$7:$ZZ$11,MATCH("Заработная плата к выплате, руб.",ФОТ!$A$7:$A$11,0),MATCH(OL$3,ФОТ!$3:$3,0))/1000
          +INDEX(ФОТ!$A$7:$ZZ$11,MATCH("Страховые взносы, руб.",ФОТ!$A$7:$A$11,0),MATCH(OL$3,ФОТ!$3:$3,0))/1000,0)</f>
        <v>0</v>
      </c>
      <c r="OM49" s="551" cm="1">
        <f t="array" aca="1" ref="OM49" ca="1">IF(AND(НачИнвП_Дата&lt;=OM$3,КИнвП_Дата&gt;OM$3),
            INDEX(ФОТ!$A$7:$ZZ$11,MATCH("Заработная плата к выплате, руб.",ФОТ!$A$7:$A$11,0),MATCH(OM$3,ФОТ!$3:$3,0))/1000
          +INDEX(ФОТ!$A$7:$ZZ$11,MATCH("Страховые взносы, руб.",ФОТ!$A$7:$A$11,0),MATCH(OM$3,ФОТ!$3:$3,0))/1000,0)</f>
        <v>0</v>
      </c>
      <c r="ON49" s="552">
        <f t="shared" ca="1" si="1443"/>
        <v>958.63499999999999</v>
      </c>
    </row>
    <row r="50" spans="1:404" outlineLevel="1">
      <c r="A50" s="245" t="s">
        <v>16</v>
      </c>
      <c r="B50" s="236">
        <f t="shared" ref="B50:M50" si="1444">SUM(B51:B57)</f>
        <v>0</v>
      </c>
      <c r="C50" s="236">
        <f t="shared" ca="1" si="1444"/>
        <v>0</v>
      </c>
      <c r="D50" s="236">
        <f t="shared" ca="1" si="1444"/>
        <v>0</v>
      </c>
      <c r="E50" s="236">
        <f t="shared" ca="1" si="1444"/>
        <v>0</v>
      </c>
      <c r="F50" s="236">
        <f t="shared" ca="1" si="1444"/>
        <v>0</v>
      </c>
      <c r="G50" s="236">
        <f t="shared" ca="1" si="1444"/>
        <v>0</v>
      </c>
      <c r="H50" s="236">
        <f t="shared" ca="1" si="1444"/>
        <v>0</v>
      </c>
      <c r="I50" s="236">
        <f t="shared" ca="1" si="1444"/>
        <v>0</v>
      </c>
      <c r="J50" s="236">
        <f t="shared" ca="1" si="1444"/>
        <v>0</v>
      </c>
      <c r="K50" s="236">
        <f t="shared" ca="1" si="1444"/>
        <v>0</v>
      </c>
      <c r="L50" s="236">
        <f t="shared" ca="1" si="1444"/>
        <v>0</v>
      </c>
      <c r="M50" s="236">
        <f t="shared" ca="1" si="1444"/>
        <v>0</v>
      </c>
      <c r="N50" s="545">
        <f t="shared" ref="N50:N57" ca="1" si="1445">SUM(B50:M50)</f>
        <v>0</v>
      </c>
      <c r="O50" s="236">
        <f t="shared" ref="O50" ca="1" si="1446">SUM(O51:O57)</f>
        <v>0</v>
      </c>
      <c r="P50" s="236">
        <f t="shared" ref="P50" ca="1" si="1447">SUM(P51:P57)</f>
        <v>704.25</v>
      </c>
      <c r="Q50" s="236">
        <f t="shared" ref="Q50" ca="1" si="1448">SUM(Q51:Q57)</f>
        <v>0</v>
      </c>
      <c r="R50" s="236">
        <f t="shared" ref="R50" ca="1" si="1449">SUM(R51:R57)</f>
        <v>0</v>
      </c>
      <c r="S50" s="236">
        <f t="shared" ref="S50" ca="1" si="1450">SUM(S51:S57)</f>
        <v>704.25</v>
      </c>
      <c r="T50" s="236">
        <f t="shared" ref="T50" ca="1" si="1451">SUM(T51:T57)</f>
        <v>14320.545300000002</v>
      </c>
      <c r="U50" s="236">
        <f t="shared" ref="U50" ca="1" si="1452">SUM(U51:U57)</f>
        <v>10522.545300000002</v>
      </c>
      <c r="V50" s="236">
        <f t="shared" ref="V50" ca="1" si="1453">SUM(V51:V57)</f>
        <v>0</v>
      </c>
      <c r="W50" s="236">
        <f t="shared" ref="W50" ca="1" si="1454">SUM(W51:W57)</f>
        <v>0</v>
      </c>
      <c r="X50" s="236">
        <f t="shared" ref="X50" ca="1" si="1455">SUM(X51:X57)</f>
        <v>0</v>
      </c>
      <c r="Y50" s="236">
        <f t="shared" ref="Y50" ca="1" si="1456">SUM(Y51:Y57)</f>
        <v>0</v>
      </c>
      <c r="Z50" s="236">
        <f t="shared" ref="Z50" ca="1" si="1457">SUM(Z51:Z57)</f>
        <v>0</v>
      </c>
      <c r="AA50" s="545">
        <f t="shared" ref="AA50:AA57" ca="1" si="1458">SUM(O50:Z50)</f>
        <v>26251.590600000003</v>
      </c>
      <c r="AB50" s="236">
        <f t="shared" ref="AB50:AM50" ca="1" si="1459">SUM(AB51:AB57)</f>
        <v>0</v>
      </c>
      <c r="AC50" s="236">
        <f t="shared" ca="1" si="1459"/>
        <v>446.02499999999998</v>
      </c>
      <c r="AD50" s="236">
        <f t="shared" ca="1" si="1459"/>
        <v>0</v>
      </c>
      <c r="AE50" s="236">
        <f t="shared" ca="1" si="1459"/>
        <v>0</v>
      </c>
      <c r="AF50" s="236">
        <f t="shared" ca="1" si="1459"/>
        <v>446.02499999999998</v>
      </c>
      <c r="AG50" s="236">
        <f t="shared" ca="1" si="1459"/>
        <v>9069.6786900000006</v>
      </c>
      <c r="AH50" s="236">
        <f t="shared" ca="1" si="1459"/>
        <v>6664.2786900000001</v>
      </c>
      <c r="AI50" s="236">
        <f t="shared" ca="1" si="1459"/>
        <v>0</v>
      </c>
      <c r="AJ50" s="236">
        <f t="shared" ca="1" si="1459"/>
        <v>0</v>
      </c>
      <c r="AK50" s="236">
        <f t="shared" ca="1" si="1459"/>
        <v>0</v>
      </c>
      <c r="AL50" s="236">
        <f t="shared" ca="1" si="1459"/>
        <v>0</v>
      </c>
      <c r="AM50" s="236">
        <f t="shared" ca="1" si="1459"/>
        <v>0</v>
      </c>
      <c r="AN50" s="545">
        <f t="shared" ref="AN50:AN73" ca="1" si="1460">SUM(AB50:AM50)</f>
        <v>16626.007379999999</v>
      </c>
      <c r="AO50" s="236">
        <f t="shared" ref="AO50:AZ50" ca="1" si="1461">SUM(AO51:AO57)</f>
        <v>0</v>
      </c>
      <c r="AP50" s="236">
        <f t="shared" ca="1" si="1461"/>
        <v>704.25</v>
      </c>
      <c r="AQ50" s="236">
        <f t="shared" ca="1" si="1461"/>
        <v>0</v>
      </c>
      <c r="AR50" s="236">
        <f t="shared" ca="1" si="1461"/>
        <v>0</v>
      </c>
      <c r="AS50" s="236">
        <f t="shared" ca="1" si="1461"/>
        <v>704.25</v>
      </c>
      <c r="AT50" s="236">
        <f t="shared" ca="1" si="1461"/>
        <v>14320.545300000002</v>
      </c>
      <c r="AU50" s="236">
        <f t="shared" ca="1" si="1461"/>
        <v>10522.545300000002</v>
      </c>
      <c r="AV50" s="236">
        <f t="shared" ca="1" si="1461"/>
        <v>0</v>
      </c>
      <c r="AW50" s="236">
        <f t="shared" ca="1" si="1461"/>
        <v>0</v>
      </c>
      <c r="AX50" s="236">
        <f t="shared" ca="1" si="1461"/>
        <v>0</v>
      </c>
      <c r="AY50" s="236">
        <f t="shared" ca="1" si="1461"/>
        <v>0</v>
      </c>
      <c r="AZ50" s="236">
        <f t="shared" ca="1" si="1461"/>
        <v>0</v>
      </c>
      <c r="BA50" s="545">
        <f t="shared" ref="BA50:BA73" ca="1" si="1462">SUM(AO50:AZ50)</f>
        <v>26251.590600000003</v>
      </c>
      <c r="BB50" s="236">
        <f t="shared" ref="BB50:BM50" ca="1" si="1463">SUM(BB51:BB57)</f>
        <v>0</v>
      </c>
      <c r="BC50" s="236">
        <f t="shared" ca="1" si="1463"/>
        <v>704.25</v>
      </c>
      <c r="BD50" s="236">
        <f t="shared" ca="1" si="1463"/>
        <v>0</v>
      </c>
      <c r="BE50" s="236">
        <f t="shared" ca="1" si="1463"/>
        <v>0</v>
      </c>
      <c r="BF50" s="236">
        <f t="shared" ca="1" si="1463"/>
        <v>704.25</v>
      </c>
      <c r="BG50" s="236">
        <f t="shared" ca="1" si="1463"/>
        <v>14320.545300000002</v>
      </c>
      <c r="BH50" s="236">
        <f t="shared" ca="1" si="1463"/>
        <v>10522.545300000002</v>
      </c>
      <c r="BI50" s="236">
        <f t="shared" ca="1" si="1463"/>
        <v>0</v>
      </c>
      <c r="BJ50" s="236">
        <f t="shared" ca="1" si="1463"/>
        <v>0</v>
      </c>
      <c r="BK50" s="236">
        <f t="shared" ca="1" si="1463"/>
        <v>0</v>
      </c>
      <c r="BL50" s="236">
        <f t="shared" ca="1" si="1463"/>
        <v>0</v>
      </c>
      <c r="BM50" s="236">
        <f t="shared" ca="1" si="1463"/>
        <v>0</v>
      </c>
      <c r="BN50" s="545">
        <f t="shared" ref="BN50:BN55" ca="1" si="1464">SUM(BB50:BM50)</f>
        <v>26251.590600000003</v>
      </c>
      <c r="BO50" s="236">
        <f t="shared" ref="BO50:BZ50" ca="1" si="1465">SUM(BO51:BO57)</f>
        <v>0</v>
      </c>
      <c r="BP50" s="236">
        <f t="shared" ca="1" si="1465"/>
        <v>704.25</v>
      </c>
      <c r="BQ50" s="236">
        <f t="shared" ca="1" si="1465"/>
        <v>0</v>
      </c>
      <c r="BR50" s="236">
        <f t="shared" ca="1" si="1465"/>
        <v>0</v>
      </c>
      <c r="BS50" s="236">
        <f t="shared" ca="1" si="1465"/>
        <v>704.25</v>
      </c>
      <c r="BT50" s="236">
        <f t="shared" ca="1" si="1465"/>
        <v>14320.545300000002</v>
      </c>
      <c r="BU50" s="236">
        <f t="shared" ca="1" si="1465"/>
        <v>10522.545300000002</v>
      </c>
      <c r="BV50" s="236">
        <f t="shared" ca="1" si="1465"/>
        <v>0</v>
      </c>
      <c r="BW50" s="236">
        <f t="shared" ca="1" si="1465"/>
        <v>0</v>
      </c>
      <c r="BX50" s="236">
        <f t="shared" ca="1" si="1465"/>
        <v>0</v>
      </c>
      <c r="BY50" s="236">
        <f t="shared" ca="1" si="1465"/>
        <v>0</v>
      </c>
      <c r="BZ50" s="236">
        <f t="shared" ca="1" si="1465"/>
        <v>0</v>
      </c>
      <c r="CA50" s="545">
        <f t="shared" ref="CA50:CA55" ca="1" si="1466">SUM(BO50:BZ50)</f>
        <v>26251.590600000003</v>
      </c>
      <c r="CB50" s="236">
        <f t="shared" ref="CB50:CM50" ca="1" si="1467">SUM(CB51:CB57)</f>
        <v>0</v>
      </c>
      <c r="CC50" s="236">
        <f t="shared" ca="1" si="1467"/>
        <v>704.25</v>
      </c>
      <c r="CD50" s="236">
        <f t="shared" ca="1" si="1467"/>
        <v>0</v>
      </c>
      <c r="CE50" s="236">
        <f t="shared" ca="1" si="1467"/>
        <v>0</v>
      </c>
      <c r="CF50" s="236">
        <f t="shared" ca="1" si="1467"/>
        <v>704.25</v>
      </c>
      <c r="CG50" s="236">
        <f t="shared" ca="1" si="1467"/>
        <v>14320.545300000002</v>
      </c>
      <c r="CH50" s="236">
        <f t="shared" ca="1" si="1467"/>
        <v>10522.545300000002</v>
      </c>
      <c r="CI50" s="236">
        <f t="shared" ca="1" si="1467"/>
        <v>0</v>
      </c>
      <c r="CJ50" s="236">
        <f t="shared" ca="1" si="1467"/>
        <v>0</v>
      </c>
      <c r="CK50" s="236">
        <f t="shared" ca="1" si="1467"/>
        <v>0</v>
      </c>
      <c r="CL50" s="236">
        <f t="shared" ca="1" si="1467"/>
        <v>0</v>
      </c>
      <c r="CM50" s="236">
        <f t="shared" ca="1" si="1467"/>
        <v>0</v>
      </c>
      <c r="CN50" s="545">
        <f t="shared" ref="CN50:CN55" ca="1" si="1468">SUM(CB50:CM50)</f>
        <v>26251.590600000003</v>
      </c>
      <c r="CO50" s="236">
        <f t="shared" ref="CO50:CZ50" ca="1" si="1469">SUM(CO51:CO57)</f>
        <v>0</v>
      </c>
      <c r="CP50" s="236">
        <f t="shared" ca="1" si="1469"/>
        <v>704.25</v>
      </c>
      <c r="CQ50" s="236">
        <f t="shared" ca="1" si="1469"/>
        <v>0</v>
      </c>
      <c r="CR50" s="236">
        <f t="shared" ca="1" si="1469"/>
        <v>0</v>
      </c>
      <c r="CS50" s="236">
        <f t="shared" ca="1" si="1469"/>
        <v>704.25</v>
      </c>
      <c r="CT50" s="236">
        <f t="shared" ca="1" si="1469"/>
        <v>14320.545300000002</v>
      </c>
      <c r="CU50" s="236">
        <f t="shared" ca="1" si="1469"/>
        <v>10522.545300000002</v>
      </c>
      <c r="CV50" s="236">
        <f t="shared" ca="1" si="1469"/>
        <v>0</v>
      </c>
      <c r="CW50" s="236">
        <f t="shared" ca="1" si="1469"/>
        <v>0</v>
      </c>
      <c r="CX50" s="236">
        <f t="shared" ca="1" si="1469"/>
        <v>0</v>
      </c>
      <c r="CY50" s="236">
        <f t="shared" ca="1" si="1469"/>
        <v>0</v>
      </c>
      <c r="CZ50" s="236">
        <f t="shared" ca="1" si="1469"/>
        <v>0</v>
      </c>
      <c r="DA50" s="545">
        <f t="shared" ref="DA50:DA55" ca="1" si="1470">SUM(CO50:CZ50)</f>
        <v>26251.590600000003</v>
      </c>
      <c r="DB50" s="236">
        <f t="shared" ref="DB50:DM50" ca="1" si="1471">SUM(DB51:DB57)</f>
        <v>0</v>
      </c>
      <c r="DC50" s="236">
        <f t="shared" ca="1" si="1471"/>
        <v>704.25</v>
      </c>
      <c r="DD50" s="236">
        <f t="shared" ca="1" si="1471"/>
        <v>0</v>
      </c>
      <c r="DE50" s="236">
        <f t="shared" ca="1" si="1471"/>
        <v>0</v>
      </c>
      <c r="DF50" s="236">
        <f t="shared" ca="1" si="1471"/>
        <v>704.25</v>
      </c>
      <c r="DG50" s="236">
        <f t="shared" ca="1" si="1471"/>
        <v>14320.545300000002</v>
      </c>
      <c r="DH50" s="236">
        <f t="shared" ca="1" si="1471"/>
        <v>10522.545300000002</v>
      </c>
      <c r="DI50" s="236">
        <f t="shared" ca="1" si="1471"/>
        <v>0</v>
      </c>
      <c r="DJ50" s="236">
        <f t="shared" ca="1" si="1471"/>
        <v>0</v>
      </c>
      <c r="DK50" s="236">
        <f t="shared" ca="1" si="1471"/>
        <v>0</v>
      </c>
      <c r="DL50" s="236">
        <f t="shared" ca="1" si="1471"/>
        <v>0</v>
      </c>
      <c r="DM50" s="236">
        <f t="shared" ca="1" si="1471"/>
        <v>0</v>
      </c>
      <c r="DN50" s="545">
        <f t="shared" ref="DN50:DN55" ca="1" si="1472">SUM(DB50:DM50)</f>
        <v>26251.590600000003</v>
      </c>
      <c r="DO50" s="236">
        <f t="shared" ref="DO50:DZ50" ca="1" si="1473">SUM(DO51:DO57)</f>
        <v>0</v>
      </c>
      <c r="DP50" s="236">
        <f t="shared" ca="1" si="1473"/>
        <v>704.25</v>
      </c>
      <c r="DQ50" s="236">
        <f t="shared" ca="1" si="1473"/>
        <v>0</v>
      </c>
      <c r="DR50" s="236">
        <f t="shared" ca="1" si="1473"/>
        <v>0</v>
      </c>
      <c r="DS50" s="236">
        <f t="shared" ca="1" si="1473"/>
        <v>704.25</v>
      </c>
      <c r="DT50" s="236">
        <f t="shared" ca="1" si="1473"/>
        <v>14320.545300000002</v>
      </c>
      <c r="DU50" s="236">
        <f t="shared" ca="1" si="1473"/>
        <v>10522.545300000002</v>
      </c>
      <c r="DV50" s="236">
        <f t="shared" ca="1" si="1473"/>
        <v>0</v>
      </c>
      <c r="DW50" s="236">
        <f t="shared" ca="1" si="1473"/>
        <v>0</v>
      </c>
      <c r="DX50" s="236">
        <f t="shared" ca="1" si="1473"/>
        <v>0</v>
      </c>
      <c r="DY50" s="236">
        <f t="shared" ca="1" si="1473"/>
        <v>0</v>
      </c>
      <c r="DZ50" s="236">
        <f t="shared" ca="1" si="1473"/>
        <v>0</v>
      </c>
      <c r="EA50" s="545">
        <f t="shared" ref="EA50:EA55" ca="1" si="1474">SUM(DO50:DZ50)</f>
        <v>26251.590600000003</v>
      </c>
      <c r="EB50" s="236">
        <f t="shared" ref="EB50:EM50" ca="1" si="1475">SUM(EB51:EB57)</f>
        <v>0</v>
      </c>
      <c r="EC50" s="236">
        <f t="shared" ca="1" si="1475"/>
        <v>704.25</v>
      </c>
      <c r="ED50" s="236">
        <f t="shared" ca="1" si="1475"/>
        <v>0</v>
      </c>
      <c r="EE50" s="236">
        <f t="shared" ca="1" si="1475"/>
        <v>0</v>
      </c>
      <c r="EF50" s="236">
        <f t="shared" ca="1" si="1475"/>
        <v>704.25</v>
      </c>
      <c r="EG50" s="236">
        <f t="shared" ca="1" si="1475"/>
        <v>14320.545300000002</v>
      </c>
      <c r="EH50" s="236">
        <f t="shared" ca="1" si="1475"/>
        <v>10522.545300000002</v>
      </c>
      <c r="EI50" s="236">
        <f t="shared" ca="1" si="1475"/>
        <v>0</v>
      </c>
      <c r="EJ50" s="236">
        <f t="shared" ca="1" si="1475"/>
        <v>0</v>
      </c>
      <c r="EK50" s="236">
        <f t="shared" ca="1" si="1475"/>
        <v>0</v>
      </c>
      <c r="EL50" s="236">
        <f t="shared" ca="1" si="1475"/>
        <v>0</v>
      </c>
      <c r="EM50" s="236">
        <f t="shared" ca="1" si="1475"/>
        <v>0</v>
      </c>
      <c r="EN50" s="545">
        <f t="shared" ref="EN50:EN55" ca="1" si="1476">SUM(EB50:EM50)</f>
        <v>26251.590600000003</v>
      </c>
      <c r="EO50" s="236">
        <f t="shared" ref="EO50:EZ50" ca="1" si="1477">SUM(EO51:EO57)</f>
        <v>0</v>
      </c>
      <c r="EP50" s="236">
        <f t="shared" ca="1" si="1477"/>
        <v>704.25</v>
      </c>
      <c r="EQ50" s="236">
        <f t="shared" ca="1" si="1477"/>
        <v>0</v>
      </c>
      <c r="ER50" s="236">
        <f t="shared" ca="1" si="1477"/>
        <v>0</v>
      </c>
      <c r="ES50" s="236">
        <f t="shared" ca="1" si="1477"/>
        <v>704.25</v>
      </c>
      <c r="ET50" s="236">
        <f t="shared" ca="1" si="1477"/>
        <v>14320.545300000002</v>
      </c>
      <c r="EU50" s="236">
        <f t="shared" ca="1" si="1477"/>
        <v>10522.545300000002</v>
      </c>
      <c r="EV50" s="236">
        <f t="shared" ca="1" si="1477"/>
        <v>0</v>
      </c>
      <c r="EW50" s="236">
        <f t="shared" ca="1" si="1477"/>
        <v>0</v>
      </c>
      <c r="EX50" s="236">
        <f t="shared" ca="1" si="1477"/>
        <v>0</v>
      </c>
      <c r="EY50" s="236">
        <f t="shared" ca="1" si="1477"/>
        <v>0</v>
      </c>
      <c r="EZ50" s="236">
        <f t="shared" ca="1" si="1477"/>
        <v>0</v>
      </c>
      <c r="FA50" s="545">
        <f t="shared" ref="FA50:FA55" ca="1" si="1478">SUM(EO50:EZ50)</f>
        <v>26251.590600000003</v>
      </c>
      <c r="FB50" s="236">
        <f t="shared" ref="FB50:FM50" ca="1" si="1479">SUM(FB51:FB57)</f>
        <v>0</v>
      </c>
      <c r="FC50" s="236">
        <f t="shared" ca="1" si="1479"/>
        <v>704.25</v>
      </c>
      <c r="FD50" s="236">
        <f t="shared" ca="1" si="1479"/>
        <v>0</v>
      </c>
      <c r="FE50" s="236">
        <f t="shared" ca="1" si="1479"/>
        <v>0</v>
      </c>
      <c r="FF50" s="236">
        <f t="shared" ca="1" si="1479"/>
        <v>704.25</v>
      </c>
      <c r="FG50" s="236">
        <f t="shared" ca="1" si="1479"/>
        <v>14320.545300000002</v>
      </c>
      <c r="FH50" s="236">
        <f t="shared" ca="1" si="1479"/>
        <v>10522.545300000002</v>
      </c>
      <c r="FI50" s="236">
        <f t="shared" ca="1" si="1479"/>
        <v>0</v>
      </c>
      <c r="FJ50" s="236">
        <f t="shared" ca="1" si="1479"/>
        <v>0</v>
      </c>
      <c r="FK50" s="236">
        <f t="shared" ca="1" si="1479"/>
        <v>0</v>
      </c>
      <c r="FL50" s="236">
        <f t="shared" ca="1" si="1479"/>
        <v>0</v>
      </c>
      <c r="FM50" s="236">
        <f t="shared" ca="1" si="1479"/>
        <v>0</v>
      </c>
      <c r="FN50" s="545">
        <f t="shared" ref="FN50:FN55" ca="1" si="1480">SUM(FB50:FM50)</f>
        <v>26251.590600000003</v>
      </c>
      <c r="FO50" s="236">
        <f t="shared" ref="FO50:FZ50" ca="1" si="1481">SUM(FO51:FO57)</f>
        <v>0</v>
      </c>
      <c r="FP50" s="236">
        <f t="shared" ca="1" si="1481"/>
        <v>704.25</v>
      </c>
      <c r="FQ50" s="236">
        <f t="shared" ca="1" si="1481"/>
        <v>0</v>
      </c>
      <c r="FR50" s="236">
        <f t="shared" ca="1" si="1481"/>
        <v>0</v>
      </c>
      <c r="FS50" s="236">
        <f t="shared" ca="1" si="1481"/>
        <v>704.25</v>
      </c>
      <c r="FT50" s="236">
        <f t="shared" ca="1" si="1481"/>
        <v>14320.545300000002</v>
      </c>
      <c r="FU50" s="236">
        <f t="shared" ca="1" si="1481"/>
        <v>10522.545300000002</v>
      </c>
      <c r="FV50" s="236">
        <f t="shared" ca="1" si="1481"/>
        <v>0</v>
      </c>
      <c r="FW50" s="236">
        <f t="shared" ca="1" si="1481"/>
        <v>0</v>
      </c>
      <c r="FX50" s="236">
        <f t="shared" ca="1" si="1481"/>
        <v>0</v>
      </c>
      <c r="FY50" s="236">
        <f t="shared" ca="1" si="1481"/>
        <v>0</v>
      </c>
      <c r="FZ50" s="236">
        <f t="shared" ca="1" si="1481"/>
        <v>0</v>
      </c>
      <c r="GA50" s="545">
        <f t="shared" ref="GA50:GA55" ca="1" si="1482">SUM(FO50:FZ50)</f>
        <v>26251.590600000003</v>
      </c>
      <c r="GB50" s="236">
        <f t="shared" ref="GB50:GM50" ca="1" si="1483">SUM(GB51:GB57)</f>
        <v>0</v>
      </c>
      <c r="GC50" s="236">
        <f t="shared" ca="1" si="1483"/>
        <v>704.25</v>
      </c>
      <c r="GD50" s="236">
        <f t="shared" ca="1" si="1483"/>
        <v>0</v>
      </c>
      <c r="GE50" s="236">
        <f t="shared" ca="1" si="1483"/>
        <v>0</v>
      </c>
      <c r="GF50" s="236">
        <f t="shared" ca="1" si="1483"/>
        <v>704.25</v>
      </c>
      <c r="GG50" s="236">
        <f t="shared" ca="1" si="1483"/>
        <v>14320.545300000002</v>
      </c>
      <c r="GH50" s="236">
        <f t="shared" ca="1" si="1483"/>
        <v>10522.545300000002</v>
      </c>
      <c r="GI50" s="236">
        <f t="shared" ca="1" si="1483"/>
        <v>0</v>
      </c>
      <c r="GJ50" s="236">
        <f t="shared" ca="1" si="1483"/>
        <v>0</v>
      </c>
      <c r="GK50" s="236">
        <f t="shared" ca="1" si="1483"/>
        <v>0</v>
      </c>
      <c r="GL50" s="236">
        <f t="shared" ca="1" si="1483"/>
        <v>0</v>
      </c>
      <c r="GM50" s="236">
        <f t="shared" ca="1" si="1483"/>
        <v>0</v>
      </c>
      <c r="GN50" s="545">
        <f t="shared" ref="GN50:GN55" ca="1" si="1484">SUM(GB50:GM50)</f>
        <v>26251.590600000003</v>
      </c>
      <c r="GO50" s="236">
        <f t="shared" ref="GO50:GZ50" ca="1" si="1485">SUM(GO51:GO57)</f>
        <v>0</v>
      </c>
      <c r="GP50" s="236">
        <f t="shared" ca="1" si="1485"/>
        <v>704.25</v>
      </c>
      <c r="GQ50" s="236">
        <f t="shared" ca="1" si="1485"/>
        <v>0</v>
      </c>
      <c r="GR50" s="236">
        <f t="shared" ca="1" si="1485"/>
        <v>0</v>
      </c>
      <c r="GS50" s="236">
        <f t="shared" ca="1" si="1485"/>
        <v>704.25</v>
      </c>
      <c r="GT50" s="236">
        <f t="shared" ca="1" si="1485"/>
        <v>14320.545300000002</v>
      </c>
      <c r="GU50" s="236">
        <f t="shared" ca="1" si="1485"/>
        <v>10522.545300000002</v>
      </c>
      <c r="GV50" s="236">
        <f t="shared" ca="1" si="1485"/>
        <v>0</v>
      </c>
      <c r="GW50" s="236">
        <f t="shared" ca="1" si="1485"/>
        <v>0</v>
      </c>
      <c r="GX50" s="236">
        <f t="shared" ca="1" si="1485"/>
        <v>0</v>
      </c>
      <c r="GY50" s="236">
        <f t="shared" ca="1" si="1485"/>
        <v>0</v>
      </c>
      <c r="GZ50" s="236">
        <f t="shared" ca="1" si="1485"/>
        <v>0</v>
      </c>
      <c r="HA50" s="545">
        <f t="shared" ref="HA50:HA55" ca="1" si="1486">SUM(GO50:GZ50)</f>
        <v>26251.590600000003</v>
      </c>
      <c r="HB50" s="236">
        <f t="shared" ref="HB50:HM50" ca="1" si="1487">SUM(HB51:HB57)</f>
        <v>0</v>
      </c>
      <c r="HC50" s="236">
        <f t="shared" ca="1" si="1487"/>
        <v>704.25</v>
      </c>
      <c r="HD50" s="236">
        <f t="shared" ca="1" si="1487"/>
        <v>0</v>
      </c>
      <c r="HE50" s="236">
        <f t="shared" ca="1" si="1487"/>
        <v>0</v>
      </c>
      <c r="HF50" s="236">
        <f t="shared" ca="1" si="1487"/>
        <v>704.25</v>
      </c>
      <c r="HG50" s="236">
        <f t="shared" ca="1" si="1487"/>
        <v>14320.545300000002</v>
      </c>
      <c r="HH50" s="236">
        <f t="shared" ca="1" si="1487"/>
        <v>10522.545300000002</v>
      </c>
      <c r="HI50" s="236">
        <f t="shared" ca="1" si="1487"/>
        <v>0</v>
      </c>
      <c r="HJ50" s="236">
        <f t="shared" ca="1" si="1487"/>
        <v>0</v>
      </c>
      <c r="HK50" s="236">
        <f t="shared" ca="1" si="1487"/>
        <v>0</v>
      </c>
      <c r="HL50" s="236">
        <f t="shared" ca="1" si="1487"/>
        <v>0</v>
      </c>
      <c r="HM50" s="236">
        <f t="shared" ca="1" si="1487"/>
        <v>0</v>
      </c>
      <c r="HN50" s="545">
        <f t="shared" ref="HN50:HN55" ca="1" si="1488">SUM(HB50:HM50)</f>
        <v>26251.590600000003</v>
      </c>
      <c r="HO50" s="236">
        <f t="shared" ref="HO50:HZ50" ca="1" si="1489">SUM(HO51:HO57)</f>
        <v>0</v>
      </c>
      <c r="HP50" s="236">
        <f t="shared" ca="1" si="1489"/>
        <v>704.25</v>
      </c>
      <c r="HQ50" s="236">
        <f t="shared" ca="1" si="1489"/>
        <v>0</v>
      </c>
      <c r="HR50" s="236">
        <f t="shared" ca="1" si="1489"/>
        <v>0</v>
      </c>
      <c r="HS50" s="236">
        <f t="shared" ca="1" si="1489"/>
        <v>704.25</v>
      </c>
      <c r="HT50" s="236">
        <f t="shared" ca="1" si="1489"/>
        <v>14320.545300000002</v>
      </c>
      <c r="HU50" s="236">
        <f t="shared" ca="1" si="1489"/>
        <v>10522.545300000002</v>
      </c>
      <c r="HV50" s="236">
        <f t="shared" ca="1" si="1489"/>
        <v>0</v>
      </c>
      <c r="HW50" s="236">
        <f t="shared" ca="1" si="1489"/>
        <v>0</v>
      </c>
      <c r="HX50" s="236">
        <f t="shared" ca="1" si="1489"/>
        <v>0</v>
      </c>
      <c r="HY50" s="236">
        <f t="shared" ca="1" si="1489"/>
        <v>0</v>
      </c>
      <c r="HZ50" s="236">
        <f t="shared" ca="1" si="1489"/>
        <v>0</v>
      </c>
      <c r="IA50" s="545">
        <f t="shared" ref="IA50:IA55" ca="1" si="1490">SUM(HO50:HZ50)</f>
        <v>26251.590600000003</v>
      </c>
      <c r="IB50" s="236">
        <f t="shared" ref="IB50:IM50" ca="1" si="1491">SUM(IB51:IB57)</f>
        <v>0</v>
      </c>
      <c r="IC50" s="236">
        <f t="shared" ca="1" si="1491"/>
        <v>704.25</v>
      </c>
      <c r="ID50" s="236">
        <f t="shared" ca="1" si="1491"/>
        <v>0</v>
      </c>
      <c r="IE50" s="236">
        <f t="shared" ca="1" si="1491"/>
        <v>0</v>
      </c>
      <c r="IF50" s="236">
        <f t="shared" ca="1" si="1491"/>
        <v>704.25</v>
      </c>
      <c r="IG50" s="236">
        <f t="shared" ca="1" si="1491"/>
        <v>14320.545300000002</v>
      </c>
      <c r="IH50" s="236">
        <f t="shared" ca="1" si="1491"/>
        <v>10522.545300000002</v>
      </c>
      <c r="II50" s="236">
        <f t="shared" ca="1" si="1491"/>
        <v>0</v>
      </c>
      <c r="IJ50" s="236">
        <f t="shared" ca="1" si="1491"/>
        <v>0</v>
      </c>
      <c r="IK50" s="236">
        <f t="shared" ca="1" si="1491"/>
        <v>0</v>
      </c>
      <c r="IL50" s="236">
        <f t="shared" ca="1" si="1491"/>
        <v>0</v>
      </c>
      <c r="IM50" s="236">
        <f t="shared" ca="1" si="1491"/>
        <v>0</v>
      </c>
      <c r="IN50" s="545">
        <f t="shared" ref="IN50:IN55" ca="1" si="1492">SUM(IB50:IM50)</f>
        <v>26251.590600000003</v>
      </c>
      <c r="IO50" s="236">
        <f t="shared" ref="IO50:IZ50" ca="1" si="1493">SUM(IO51:IO57)</f>
        <v>0</v>
      </c>
      <c r="IP50" s="236">
        <f t="shared" ca="1" si="1493"/>
        <v>704.25</v>
      </c>
      <c r="IQ50" s="236">
        <f t="shared" ca="1" si="1493"/>
        <v>0</v>
      </c>
      <c r="IR50" s="236">
        <f t="shared" ca="1" si="1493"/>
        <v>0</v>
      </c>
      <c r="IS50" s="236">
        <f t="shared" ca="1" si="1493"/>
        <v>704.25</v>
      </c>
      <c r="IT50" s="236">
        <f t="shared" ca="1" si="1493"/>
        <v>14320.545300000002</v>
      </c>
      <c r="IU50" s="236">
        <f t="shared" ca="1" si="1493"/>
        <v>10522.545300000002</v>
      </c>
      <c r="IV50" s="236">
        <f t="shared" ca="1" si="1493"/>
        <v>0</v>
      </c>
      <c r="IW50" s="236">
        <f t="shared" ca="1" si="1493"/>
        <v>0</v>
      </c>
      <c r="IX50" s="236">
        <f t="shared" ca="1" si="1493"/>
        <v>0</v>
      </c>
      <c r="IY50" s="236">
        <f t="shared" ca="1" si="1493"/>
        <v>0</v>
      </c>
      <c r="IZ50" s="236">
        <f t="shared" ca="1" si="1493"/>
        <v>0</v>
      </c>
      <c r="JA50" s="545">
        <f t="shared" ref="JA50:JA55" ca="1" si="1494">SUM(IO50:IZ50)</f>
        <v>26251.590600000003</v>
      </c>
      <c r="JB50" s="236">
        <f t="shared" ref="JB50:JM50" ca="1" si="1495">SUM(JB51:JB57)</f>
        <v>0</v>
      </c>
      <c r="JC50" s="236">
        <f t="shared" ca="1" si="1495"/>
        <v>704.25</v>
      </c>
      <c r="JD50" s="236">
        <f t="shared" ca="1" si="1495"/>
        <v>0</v>
      </c>
      <c r="JE50" s="236">
        <f t="shared" ca="1" si="1495"/>
        <v>0</v>
      </c>
      <c r="JF50" s="236">
        <f t="shared" ca="1" si="1495"/>
        <v>704.25</v>
      </c>
      <c r="JG50" s="236">
        <f t="shared" ca="1" si="1495"/>
        <v>14320.545300000002</v>
      </c>
      <c r="JH50" s="236">
        <f t="shared" ca="1" si="1495"/>
        <v>10522.545300000002</v>
      </c>
      <c r="JI50" s="236">
        <f t="shared" ca="1" si="1495"/>
        <v>0</v>
      </c>
      <c r="JJ50" s="236">
        <f t="shared" ca="1" si="1495"/>
        <v>0</v>
      </c>
      <c r="JK50" s="236">
        <f t="shared" ca="1" si="1495"/>
        <v>0</v>
      </c>
      <c r="JL50" s="236">
        <f t="shared" ca="1" si="1495"/>
        <v>0</v>
      </c>
      <c r="JM50" s="236">
        <f t="shared" ca="1" si="1495"/>
        <v>0</v>
      </c>
      <c r="JN50" s="545">
        <f t="shared" ref="JN50:JN55" ca="1" si="1496">SUM(JB50:JM50)</f>
        <v>26251.590600000003</v>
      </c>
      <c r="JO50" s="236">
        <f t="shared" ref="JO50:JZ50" ca="1" si="1497">SUM(JO51:JO57)</f>
        <v>0</v>
      </c>
      <c r="JP50" s="236">
        <f t="shared" ca="1" si="1497"/>
        <v>704.25</v>
      </c>
      <c r="JQ50" s="236">
        <f t="shared" ca="1" si="1497"/>
        <v>0</v>
      </c>
      <c r="JR50" s="236">
        <f t="shared" ca="1" si="1497"/>
        <v>0</v>
      </c>
      <c r="JS50" s="236">
        <f t="shared" ca="1" si="1497"/>
        <v>704.25</v>
      </c>
      <c r="JT50" s="236">
        <f t="shared" ca="1" si="1497"/>
        <v>14320.545300000002</v>
      </c>
      <c r="JU50" s="236">
        <f t="shared" ca="1" si="1497"/>
        <v>10522.545300000002</v>
      </c>
      <c r="JV50" s="236">
        <f t="shared" ca="1" si="1497"/>
        <v>0</v>
      </c>
      <c r="JW50" s="236">
        <f t="shared" ca="1" si="1497"/>
        <v>0</v>
      </c>
      <c r="JX50" s="236">
        <f t="shared" ca="1" si="1497"/>
        <v>0</v>
      </c>
      <c r="JY50" s="236">
        <f t="shared" ca="1" si="1497"/>
        <v>0</v>
      </c>
      <c r="JZ50" s="236">
        <f t="shared" ca="1" si="1497"/>
        <v>0</v>
      </c>
      <c r="KA50" s="545">
        <f t="shared" ref="KA50:KA55" ca="1" si="1498">SUM(JO50:JZ50)</f>
        <v>26251.590600000003</v>
      </c>
      <c r="KB50" s="236">
        <f t="shared" ref="KB50:KM50" ca="1" si="1499">SUM(KB51:KB57)</f>
        <v>0</v>
      </c>
      <c r="KC50" s="236">
        <f t="shared" ca="1" si="1499"/>
        <v>704.25</v>
      </c>
      <c r="KD50" s="236">
        <f t="shared" ca="1" si="1499"/>
        <v>0</v>
      </c>
      <c r="KE50" s="236">
        <f t="shared" ca="1" si="1499"/>
        <v>0</v>
      </c>
      <c r="KF50" s="236">
        <f t="shared" ca="1" si="1499"/>
        <v>704.25</v>
      </c>
      <c r="KG50" s="236">
        <f t="shared" ca="1" si="1499"/>
        <v>14320.545300000002</v>
      </c>
      <c r="KH50" s="236">
        <f t="shared" ca="1" si="1499"/>
        <v>10522.545300000002</v>
      </c>
      <c r="KI50" s="236">
        <f t="shared" ca="1" si="1499"/>
        <v>0</v>
      </c>
      <c r="KJ50" s="236">
        <f t="shared" ca="1" si="1499"/>
        <v>0</v>
      </c>
      <c r="KK50" s="236">
        <f t="shared" ca="1" si="1499"/>
        <v>0</v>
      </c>
      <c r="KL50" s="236">
        <f t="shared" ca="1" si="1499"/>
        <v>0</v>
      </c>
      <c r="KM50" s="236">
        <f t="shared" ca="1" si="1499"/>
        <v>0</v>
      </c>
      <c r="KN50" s="545">
        <f t="shared" ref="KN50:KN55" ca="1" si="1500">SUM(KB50:KM50)</f>
        <v>26251.590600000003</v>
      </c>
      <c r="KO50" s="236">
        <f t="shared" ref="KO50:KZ50" ca="1" si="1501">SUM(KO51:KO57)</f>
        <v>0</v>
      </c>
      <c r="KP50" s="236">
        <f t="shared" ca="1" si="1501"/>
        <v>704.25</v>
      </c>
      <c r="KQ50" s="236">
        <f t="shared" ca="1" si="1501"/>
        <v>0</v>
      </c>
      <c r="KR50" s="236">
        <f t="shared" ca="1" si="1501"/>
        <v>0</v>
      </c>
      <c r="KS50" s="236">
        <f t="shared" ca="1" si="1501"/>
        <v>704.25</v>
      </c>
      <c r="KT50" s="236">
        <f t="shared" ca="1" si="1501"/>
        <v>14320.545300000002</v>
      </c>
      <c r="KU50" s="236">
        <f t="shared" ca="1" si="1501"/>
        <v>10522.545300000002</v>
      </c>
      <c r="KV50" s="236">
        <f t="shared" ca="1" si="1501"/>
        <v>0</v>
      </c>
      <c r="KW50" s="236">
        <f t="shared" ca="1" si="1501"/>
        <v>0</v>
      </c>
      <c r="KX50" s="236">
        <f t="shared" ca="1" si="1501"/>
        <v>0</v>
      </c>
      <c r="KY50" s="236">
        <f t="shared" ca="1" si="1501"/>
        <v>0</v>
      </c>
      <c r="KZ50" s="236">
        <f t="shared" ca="1" si="1501"/>
        <v>0</v>
      </c>
      <c r="LA50" s="545">
        <f t="shared" ref="LA50:LA55" ca="1" si="1502">SUM(KO50:KZ50)</f>
        <v>26251.590600000003</v>
      </c>
      <c r="LB50" s="236">
        <f t="shared" ref="LB50:LM50" ca="1" si="1503">SUM(LB51:LB57)</f>
        <v>0</v>
      </c>
      <c r="LC50" s="236">
        <f t="shared" ca="1" si="1503"/>
        <v>704.25</v>
      </c>
      <c r="LD50" s="236">
        <f t="shared" ca="1" si="1503"/>
        <v>0</v>
      </c>
      <c r="LE50" s="236">
        <f t="shared" ca="1" si="1503"/>
        <v>0</v>
      </c>
      <c r="LF50" s="236">
        <f t="shared" ca="1" si="1503"/>
        <v>704.25</v>
      </c>
      <c r="LG50" s="236">
        <f t="shared" ca="1" si="1503"/>
        <v>14320.545300000002</v>
      </c>
      <c r="LH50" s="236">
        <f t="shared" ca="1" si="1503"/>
        <v>10522.545300000002</v>
      </c>
      <c r="LI50" s="236">
        <f t="shared" ca="1" si="1503"/>
        <v>0</v>
      </c>
      <c r="LJ50" s="236">
        <f t="shared" ca="1" si="1503"/>
        <v>0</v>
      </c>
      <c r="LK50" s="236">
        <f t="shared" ca="1" si="1503"/>
        <v>0</v>
      </c>
      <c r="LL50" s="236">
        <f t="shared" ca="1" si="1503"/>
        <v>0</v>
      </c>
      <c r="LM50" s="236">
        <f t="shared" ca="1" si="1503"/>
        <v>0</v>
      </c>
      <c r="LN50" s="545">
        <f t="shared" ref="LN50:LN55" ca="1" si="1504">SUM(LB50:LM50)</f>
        <v>26251.590600000003</v>
      </c>
      <c r="LO50" s="236">
        <f t="shared" ref="LO50:LZ50" ca="1" si="1505">SUM(LO51:LO57)</f>
        <v>0</v>
      </c>
      <c r="LP50" s="236">
        <f t="shared" ca="1" si="1505"/>
        <v>704.25</v>
      </c>
      <c r="LQ50" s="236">
        <f t="shared" ca="1" si="1505"/>
        <v>0</v>
      </c>
      <c r="LR50" s="236">
        <f t="shared" ca="1" si="1505"/>
        <v>0</v>
      </c>
      <c r="LS50" s="236">
        <f t="shared" ca="1" si="1505"/>
        <v>704.25</v>
      </c>
      <c r="LT50" s="236">
        <f t="shared" ca="1" si="1505"/>
        <v>14320.545300000002</v>
      </c>
      <c r="LU50" s="236">
        <f t="shared" ca="1" si="1505"/>
        <v>10522.545300000002</v>
      </c>
      <c r="LV50" s="236">
        <f t="shared" ca="1" si="1505"/>
        <v>0</v>
      </c>
      <c r="LW50" s="236">
        <f t="shared" ca="1" si="1505"/>
        <v>0</v>
      </c>
      <c r="LX50" s="236">
        <f t="shared" ca="1" si="1505"/>
        <v>0</v>
      </c>
      <c r="LY50" s="236">
        <f t="shared" ca="1" si="1505"/>
        <v>0</v>
      </c>
      <c r="LZ50" s="236">
        <f t="shared" ca="1" si="1505"/>
        <v>0</v>
      </c>
      <c r="MA50" s="545">
        <f t="shared" ref="MA50:MA55" ca="1" si="1506">SUM(LO50:LZ50)</f>
        <v>26251.590600000003</v>
      </c>
      <c r="MB50" s="236">
        <f t="shared" ref="MB50:MM50" ca="1" si="1507">SUM(MB51:MB57)</f>
        <v>0</v>
      </c>
      <c r="MC50" s="236">
        <f t="shared" ca="1" si="1507"/>
        <v>704.25</v>
      </c>
      <c r="MD50" s="236">
        <f t="shared" ca="1" si="1507"/>
        <v>0</v>
      </c>
      <c r="ME50" s="236">
        <f t="shared" ca="1" si="1507"/>
        <v>0</v>
      </c>
      <c r="MF50" s="236">
        <f t="shared" ca="1" si="1507"/>
        <v>704.25</v>
      </c>
      <c r="MG50" s="236">
        <f t="shared" ca="1" si="1507"/>
        <v>14320.545300000002</v>
      </c>
      <c r="MH50" s="236">
        <f t="shared" ca="1" si="1507"/>
        <v>10522.545300000002</v>
      </c>
      <c r="MI50" s="236">
        <f t="shared" ca="1" si="1507"/>
        <v>0</v>
      </c>
      <c r="MJ50" s="236">
        <f t="shared" ca="1" si="1507"/>
        <v>0</v>
      </c>
      <c r="MK50" s="236">
        <f t="shared" ca="1" si="1507"/>
        <v>0</v>
      </c>
      <c r="ML50" s="236">
        <f t="shared" ca="1" si="1507"/>
        <v>0</v>
      </c>
      <c r="MM50" s="236">
        <f t="shared" ca="1" si="1507"/>
        <v>0</v>
      </c>
      <c r="MN50" s="545">
        <f t="shared" ref="MN50:MN55" ca="1" si="1508">SUM(MB50:MM50)</f>
        <v>26251.590600000003</v>
      </c>
      <c r="MO50" s="236">
        <f t="shared" ref="MO50:MZ50" ca="1" si="1509">SUM(MO51:MO57)</f>
        <v>0</v>
      </c>
      <c r="MP50" s="236">
        <f t="shared" ca="1" si="1509"/>
        <v>704.25</v>
      </c>
      <c r="MQ50" s="236">
        <f t="shared" ca="1" si="1509"/>
        <v>0</v>
      </c>
      <c r="MR50" s="236">
        <f t="shared" ca="1" si="1509"/>
        <v>0</v>
      </c>
      <c r="MS50" s="236">
        <f t="shared" ca="1" si="1509"/>
        <v>704.25</v>
      </c>
      <c r="MT50" s="236">
        <f t="shared" ca="1" si="1509"/>
        <v>14320.545300000002</v>
      </c>
      <c r="MU50" s="236">
        <f t="shared" ca="1" si="1509"/>
        <v>10522.545300000002</v>
      </c>
      <c r="MV50" s="236">
        <f t="shared" ca="1" si="1509"/>
        <v>0</v>
      </c>
      <c r="MW50" s="236">
        <f t="shared" ca="1" si="1509"/>
        <v>0</v>
      </c>
      <c r="MX50" s="236">
        <f t="shared" ca="1" si="1509"/>
        <v>0</v>
      </c>
      <c r="MY50" s="236">
        <f t="shared" ca="1" si="1509"/>
        <v>0</v>
      </c>
      <c r="MZ50" s="236">
        <f t="shared" ca="1" si="1509"/>
        <v>0</v>
      </c>
      <c r="NA50" s="545">
        <f t="shared" ref="NA50:NA55" ca="1" si="1510">SUM(MO50:MZ50)</f>
        <v>26251.590600000003</v>
      </c>
      <c r="NB50" s="236">
        <f t="shared" ref="NB50:NM50" ca="1" si="1511">SUM(NB51:NB57)</f>
        <v>0</v>
      </c>
      <c r="NC50" s="236">
        <f t="shared" ca="1" si="1511"/>
        <v>704.25</v>
      </c>
      <c r="ND50" s="236">
        <f t="shared" ca="1" si="1511"/>
        <v>0</v>
      </c>
      <c r="NE50" s="236">
        <f t="shared" ca="1" si="1511"/>
        <v>0</v>
      </c>
      <c r="NF50" s="236">
        <f t="shared" ca="1" si="1511"/>
        <v>704.25</v>
      </c>
      <c r="NG50" s="236">
        <f t="shared" ca="1" si="1511"/>
        <v>14320.545300000002</v>
      </c>
      <c r="NH50" s="236">
        <f t="shared" ca="1" si="1511"/>
        <v>10522.545300000002</v>
      </c>
      <c r="NI50" s="236">
        <f t="shared" ca="1" si="1511"/>
        <v>0</v>
      </c>
      <c r="NJ50" s="236">
        <f t="shared" ca="1" si="1511"/>
        <v>0</v>
      </c>
      <c r="NK50" s="236">
        <f t="shared" ca="1" si="1511"/>
        <v>0</v>
      </c>
      <c r="NL50" s="236">
        <f t="shared" ca="1" si="1511"/>
        <v>0</v>
      </c>
      <c r="NM50" s="236">
        <f t="shared" ca="1" si="1511"/>
        <v>0</v>
      </c>
      <c r="NN50" s="545">
        <f t="shared" ref="NN50:NN55" ca="1" si="1512">SUM(NB50:NM50)</f>
        <v>26251.590600000003</v>
      </c>
      <c r="NO50" s="236">
        <f t="shared" ref="NO50:NZ50" ca="1" si="1513">SUM(NO51:NO57)</f>
        <v>0</v>
      </c>
      <c r="NP50" s="236">
        <f t="shared" ca="1" si="1513"/>
        <v>704.25</v>
      </c>
      <c r="NQ50" s="236">
        <f t="shared" ca="1" si="1513"/>
        <v>0</v>
      </c>
      <c r="NR50" s="236">
        <f t="shared" ca="1" si="1513"/>
        <v>0</v>
      </c>
      <c r="NS50" s="236">
        <f t="shared" ca="1" si="1513"/>
        <v>704.25</v>
      </c>
      <c r="NT50" s="236">
        <f t="shared" ca="1" si="1513"/>
        <v>14320.545300000002</v>
      </c>
      <c r="NU50" s="236">
        <f t="shared" ca="1" si="1513"/>
        <v>10522.545300000002</v>
      </c>
      <c r="NV50" s="236">
        <f t="shared" ca="1" si="1513"/>
        <v>0</v>
      </c>
      <c r="NW50" s="236">
        <f t="shared" ca="1" si="1513"/>
        <v>0</v>
      </c>
      <c r="NX50" s="236">
        <f t="shared" ca="1" si="1513"/>
        <v>0</v>
      </c>
      <c r="NY50" s="236">
        <f t="shared" ca="1" si="1513"/>
        <v>0</v>
      </c>
      <c r="NZ50" s="236">
        <f t="shared" ca="1" si="1513"/>
        <v>0</v>
      </c>
      <c r="OA50" s="545">
        <f t="shared" ref="OA50:OA55" ca="1" si="1514">SUM(NO50:NZ50)</f>
        <v>26251.590600000003</v>
      </c>
      <c r="OB50" s="236">
        <f t="shared" ref="OB50:OM50" ca="1" si="1515">SUM(OB51:OB57)</f>
        <v>0</v>
      </c>
      <c r="OC50" s="236">
        <f t="shared" ca="1" si="1515"/>
        <v>704.25</v>
      </c>
      <c r="OD50" s="236">
        <f t="shared" ca="1" si="1515"/>
        <v>0</v>
      </c>
      <c r="OE50" s="236">
        <f t="shared" ca="1" si="1515"/>
        <v>0</v>
      </c>
      <c r="OF50" s="236">
        <f t="shared" ca="1" si="1515"/>
        <v>704.25</v>
      </c>
      <c r="OG50" s="236">
        <f t="shared" ca="1" si="1515"/>
        <v>14320.545300000002</v>
      </c>
      <c r="OH50" s="236">
        <f t="shared" ca="1" si="1515"/>
        <v>10522.545300000002</v>
      </c>
      <c r="OI50" s="236">
        <f t="shared" ca="1" si="1515"/>
        <v>0</v>
      </c>
      <c r="OJ50" s="236">
        <f t="shared" ca="1" si="1515"/>
        <v>0</v>
      </c>
      <c r="OK50" s="236">
        <f t="shared" ca="1" si="1515"/>
        <v>0</v>
      </c>
      <c r="OL50" s="236">
        <f t="shared" ca="1" si="1515"/>
        <v>0</v>
      </c>
      <c r="OM50" s="236">
        <f t="shared" ca="1" si="1515"/>
        <v>0</v>
      </c>
      <c r="ON50" s="545">
        <f t="shared" ref="ON50:ON55" ca="1" si="1516">SUM(OB50:OM50)</f>
        <v>26251.590600000003</v>
      </c>
    </row>
    <row r="51" spans="1:404" s="553" customFormat="1" outlineLevel="2">
      <c r="A51" s="550" t="s">
        <v>92</v>
      </c>
      <c r="B51" s="551" t="str" cm="1">
        <f t="array" ref="B51">IFERROR(IF(AND(НачЦ_ИнвП_Дата&lt;=B$3,КИнвП_Дата&gt;B$3),
INDEX(Кальк._морковь,MATCH($A51,Кальк._морковь_наим.,0),MATCH("Сумма затрат, т.руб.",'Кальк-я'!$5:$5,0))*
INDEX(ЗФ,MATCH($A$50,ЗФ!$A:$A,0),MATCH("Посевная площадь"&amp;YEAR(C$3),ЗФ!$2:$2,0))*
INDEX(Коэф.закупка_год_морковь[],MATCH($A51,Коэф.закупка_год_морковь[1],0),MATCH(MONTH(B$3),КЗ!$1:$1,0))/1000,""),0)</f>
        <v/>
      </c>
      <c r="C51" s="551" t="str" cm="1">
        <f t="array" aca="1" ref="C51" ca="1">IFERROR(IF(AND(НачЦ_ИнвП_Дата&lt;=C$3,КИнвП_Дата&gt;C$3),
INDEX(Кальк._морковь,MATCH($A51,Кальк._морковь_наим.,0),MATCH("Сумма затрат, т.руб.",'Кальк-я'!$5:$5,0))*
INDEX(ЗФ,MATCH($A$50,ЗФ!$A:$A,0),MATCH("Посевная площадь"&amp;YEAR(D$3),ЗФ!$2:$2,0))*
INDEX(Коэф.закупка_год_морковь[],MATCH($A51,Коэф.закупка_год_морковь[1],0),MATCH(MONTH(C$3),КЗ!$1:$1,0))/1000,""),0)</f>
        <v/>
      </c>
      <c r="D51" s="551" t="str" cm="1">
        <f t="array" aca="1" ref="D51" ca="1">IFERROR(IF(AND(НачЦ_ИнвП_Дата&lt;=D$3,КИнвП_Дата&gt;D$3),
INDEX(Кальк._морковь,MATCH($A51,Кальк._морковь_наим.,0),MATCH("Сумма затрат, т.руб.",'Кальк-я'!$5:$5,0))*
INDEX(ЗФ,MATCH($A$50,ЗФ!$A:$A,0),MATCH("Посевная площадь"&amp;YEAR(E$3),ЗФ!$2:$2,0))*
INDEX(Коэф.закупка_год_морковь[],MATCH($A51,Коэф.закупка_год_морковь[1],0),MATCH(MONTH(D$3),КЗ!$1:$1,0))/1000,""),0)</f>
        <v/>
      </c>
      <c r="E51" s="551" t="str" cm="1">
        <f t="array" aca="1" ref="E51" ca="1">IFERROR(IF(AND(НачЦ_ИнвП_Дата&lt;=E$3,КИнвП_Дата&gt;E$3),
INDEX(Кальк._морковь,MATCH($A51,Кальк._морковь_наим.,0),MATCH("Сумма затрат, т.руб.",'Кальк-я'!$5:$5,0))*
INDEX(ЗФ,MATCH($A$50,ЗФ!$A:$A,0),MATCH("Посевная площадь"&amp;YEAR(F$3),ЗФ!$2:$2,0))*
INDEX(Коэф.закупка_год_морковь[],MATCH($A51,Коэф.закупка_год_морковь[1],0),MATCH(MONTH(E$3),КЗ!$1:$1,0))/1000,""),0)</f>
        <v/>
      </c>
      <c r="F51" s="551" t="str" cm="1">
        <f t="array" aca="1" ref="F51" ca="1">IFERROR(IF(AND(НачЦ_ИнвП_Дата&lt;=F$3,КИнвП_Дата&gt;F$3),
INDEX(Кальк._морковь,MATCH($A51,Кальк._морковь_наим.,0),MATCH("Сумма затрат, т.руб.",'Кальк-я'!$5:$5,0))*
INDEX(ЗФ,MATCH($A$50,ЗФ!$A:$A,0),MATCH("Посевная площадь"&amp;YEAR(G$3),ЗФ!$2:$2,0))*
INDEX(Коэф.закупка_год_морковь[],MATCH($A51,Коэф.закупка_год_морковь[1],0),MATCH(MONTH(F$3),КЗ!$1:$1,0))/1000,""),0)</f>
        <v/>
      </c>
      <c r="G51" s="551" t="str" cm="1">
        <f t="array" aca="1" ref="G51" ca="1">IFERROR(IF(AND(НачЦ_ИнвП_Дата&lt;=G$3,КИнвП_Дата&gt;G$3),
INDEX(Кальк._морковь,MATCH($A51,Кальк._морковь_наим.,0),MATCH("Сумма затрат, т.руб.",'Кальк-я'!$5:$5,0))*
INDEX(ЗФ,MATCH($A$50,ЗФ!$A:$A,0),MATCH("Посевная площадь"&amp;YEAR(H$3),ЗФ!$2:$2,0))*
INDEX(Коэф.закупка_год_морковь[],MATCH($A51,Коэф.закупка_год_морковь[1],0),MATCH(MONTH(G$3),КЗ!$1:$1,0))/1000,""),0)</f>
        <v/>
      </c>
      <c r="H51" s="551" t="str" cm="1">
        <f t="array" aca="1" ref="H51" ca="1">IFERROR(IF(AND(НачЦ_ИнвП_Дата&lt;=H$3,КИнвП_Дата&gt;H$3),
INDEX(Кальк._морковь,MATCH($A51,Кальк._морковь_наим.,0),MATCH("Сумма затрат, т.руб.",'Кальк-я'!$5:$5,0))*
INDEX(ЗФ,MATCH($A$50,ЗФ!$A:$A,0),MATCH("Посевная площадь"&amp;YEAR(I$3),ЗФ!$2:$2,0))*
INDEX(Коэф.закупка_год_морковь[],MATCH($A51,Коэф.закупка_год_морковь[1],0),MATCH(MONTH(H$3),КЗ!$1:$1,0))/1000,""),0)</f>
        <v/>
      </c>
      <c r="I51" s="551" t="str" cm="1">
        <f t="array" aca="1" ref="I51" ca="1">IFERROR(IF(AND(НачЦ_ИнвП_Дата&lt;=I$3,КИнвП_Дата&gt;I$3),
INDEX(Кальк._морковь,MATCH($A51,Кальк._морковь_наим.,0),MATCH("Сумма затрат, т.руб.",'Кальк-я'!$5:$5,0))*
INDEX(ЗФ,MATCH($A$50,ЗФ!$A:$A,0),MATCH("Посевная площадь"&amp;YEAR(J$3),ЗФ!$2:$2,0))*
INDEX(Коэф.закупка_год_морковь[],MATCH($A51,Коэф.закупка_год_морковь[1],0),MATCH(MONTH(I$3),КЗ!$1:$1,0))/1000,""),0)</f>
        <v/>
      </c>
      <c r="J51" s="551" t="str" cm="1">
        <f t="array" aca="1" ref="J51" ca="1">IFERROR(IF(AND(НачЦ_ИнвП_Дата&lt;=J$3,КИнвП_Дата&gt;J$3),
INDEX(Кальк._морковь,MATCH($A51,Кальк._морковь_наим.,0),MATCH("Сумма затрат, т.руб.",'Кальк-я'!$5:$5,0))*
INDEX(ЗФ,MATCH($A$50,ЗФ!$A:$A,0),MATCH("Посевная площадь"&amp;YEAR(K$3),ЗФ!$2:$2,0))*
INDEX(Коэф.закупка_год_морковь[],MATCH($A51,Коэф.закупка_год_морковь[1],0),MATCH(MONTH(J$3),КЗ!$1:$1,0))/1000,""),0)</f>
        <v/>
      </c>
      <c r="K51" s="551" cm="1">
        <f t="array" aca="1" ref="K51" ca="1">IFERROR(IF(AND(НачЦ_ИнвП_Дата&lt;=K$3,КИнвП_Дата&gt;K$3),
INDEX(Кальк._морковь,MATCH($A51,Кальк._морковь_наим.,0),MATCH("Сумма затрат, т.руб.",'Кальк-я'!$5:$5,0))*
INDEX(ЗФ,MATCH($A$50,ЗФ!$A:$A,0),MATCH("Посевная площадь"&amp;YEAR(L$3),ЗФ!$2:$2,0))*
INDEX(Коэф.закупка_год_морковь[],MATCH($A51,Коэф.закупка_год_морковь[1],0),MATCH(MONTH(K$3),КЗ!$1:$1,0))/1000,""),0)</f>
        <v>0</v>
      </c>
      <c r="L51" s="551" cm="1">
        <f t="array" aca="1" ref="L51" ca="1">IFERROR(IF(AND(НачЦ_ИнвП_Дата&lt;=L$3,КИнвП_Дата&gt;L$3),
INDEX(Кальк._морковь,MATCH($A51,Кальк._морковь_наим.,0),MATCH("Сумма затрат, т.руб.",'Кальк-я'!$5:$5,0))*
INDEX(ЗФ,MATCH($A$50,ЗФ!$A:$A,0),MATCH("Посевная площадь"&amp;YEAR(M$3),ЗФ!$2:$2,0))*
INDEX(Коэф.закупка_год_морковь[],MATCH($A51,Коэф.закупка_год_морковь[1],0),MATCH(MONTH(L$3),КЗ!$1:$1,0))/1000,""),0)</f>
        <v>0</v>
      </c>
      <c r="M51" s="551" cm="1">
        <f t="array" aca="1" ref="M51" ca="1">IFERROR(IF(AND(НачЦ_ИнвП_Дата&lt;=M$3,КИнвП_Дата&gt;M$3),
INDEX(Кальк._морковь,MATCH($A51,Кальк._морковь_наим.,0),MATCH("Сумма затрат, т.руб.",'Кальк-я'!$5:$5,0))*
INDEX(ЗФ,MATCH($A$50,ЗФ!$A:$A,0),MATCH("Посевная площадь"&amp;YEAR(N$3),ЗФ!$2:$2,0))*
INDEX(Коэф.закупка_год_морковь[],MATCH($A51,Коэф.закупка_год_морковь[1],0),MATCH(MONTH(M$3),КЗ!$1:$1,0))/1000,""),0)</f>
        <v>0</v>
      </c>
      <c r="N51" s="552">
        <f t="shared" ca="1" si="1445"/>
        <v>0</v>
      </c>
      <c r="O51" s="551" cm="1">
        <f t="array" aca="1" ref="O51" ca="1">IFERROR(IF(AND(НачЦ_ИнвП_Дата&lt;=O$3,КИнвП_Дата&gt;O$3),
INDEX(Кальк._морковь,MATCH($A51,Кальк._морковь_наим.,0),MATCH("Сумма затрат, т.руб.",'Кальк-я'!$5:$5,0))*
INDEX(ЗФ,MATCH($A$50,ЗФ!$A:$A,0),MATCH("Посевная площадь"&amp;YEAR(P$3),ЗФ!$2:$2,0))*
INDEX(Коэф.закупка_год_морковь[],MATCH($A51,Коэф.закупка_год_морковь[1],0),MATCH(MONTH(O$3),КЗ!$1:$1,0))/1000,""),0)</f>
        <v>0</v>
      </c>
      <c r="P51" s="551" cm="1">
        <f t="array" aca="1" ref="P51" ca="1">IFERROR(IF(AND(НачЦ_ИнвП_Дата&lt;=P$3,КИнвП_Дата&gt;P$3),
INDEX(Кальк._морковь,MATCH($A51,Кальк._морковь_наим.,0),MATCH("Сумма затрат, т.руб.",'Кальк-я'!$5:$5,0))*
INDEX(ЗФ,MATCH($A$50,ЗФ!$A:$A,0),MATCH("Посевная площадь"&amp;YEAR(Q$3),ЗФ!$2:$2,0))*
INDEX(Коэф.закупка_год_морковь[],MATCH($A51,Коэф.закупка_год_морковь[1],0),MATCH(MONTH(P$3),КЗ!$1:$1,0))/1000,""),0)</f>
        <v>0</v>
      </c>
      <c r="Q51" s="551" cm="1">
        <f t="array" aca="1" ref="Q51" ca="1">IFERROR(IF(AND(НачЦ_ИнвП_Дата&lt;=Q$3,КИнвП_Дата&gt;Q$3),
INDEX(Кальк._морковь,MATCH($A51,Кальк._морковь_наим.,0),MATCH("Сумма затрат, т.руб.",'Кальк-я'!$5:$5,0))*
INDEX(ЗФ,MATCH($A$50,ЗФ!$A:$A,0),MATCH("Посевная площадь"&amp;YEAR(R$3),ЗФ!$2:$2,0))*
INDEX(Коэф.закупка_год_морковь[],MATCH($A51,Коэф.закупка_год_морковь[1],0),MATCH(MONTH(Q$3),КЗ!$1:$1,0))/1000,""),0)</f>
        <v>0</v>
      </c>
      <c r="R51" s="551" cm="1">
        <f t="array" aca="1" ref="R51" ca="1">IFERROR(IF(AND(НачЦ_ИнвП_Дата&lt;=R$3,КИнвП_Дата&gt;R$3),
INDEX(Кальк._морковь,MATCH($A51,Кальк._морковь_наим.,0),MATCH("Сумма затрат, т.руб.",'Кальк-я'!$5:$5,0))*
INDEX(ЗФ,MATCH($A$50,ЗФ!$A:$A,0),MATCH("Посевная площадь"&amp;YEAR(S$3),ЗФ!$2:$2,0))*
INDEX(Коэф.закупка_год_морковь[],MATCH($A51,Коэф.закупка_год_морковь[1],0),MATCH(MONTH(R$3),КЗ!$1:$1,0))/1000,""),0)</f>
        <v>0</v>
      </c>
      <c r="S51" s="551" cm="1">
        <f t="array" aca="1" ref="S51" ca="1">IFERROR(IF(AND(НачЦ_ИнвП_Дата&lt;=S$3,КИнвП_Дата&gt;S$3),
INDEX(Кальк._морковь,MATCH($A51,Кальк._морковь_наим.,0),MATCH("Сумма затрат, т.руб.",'Кальк-я'!$5:$5,0))*
INDEX(ЗФ,MATCH($A$50,ЗФ!$A:$A,0),MATCH("Посевная площадь"&amp;YEAR(T$3),ЗФ!$2:$2,0))*
INDEX(Коэф.закупка_год_морковь[],MATCH($A51,Коэф.закупка_год_морковь[1],0),MATCH(MONTH(S$3),КЗ!$1:$1,0))/1000,""),0)</f>
        <v>0</v>
      </c>
      <c r="T51" s="551" cm="1">
        <f t="array" aca="1" ref="T51" ca="1">IFERROR(IF(AND(НачЦ_ИнвП_Дата&lt;=T$3,КИнвП_Дата&gt;T$3),
INDEX(Кальк._морковь,MATCH($A51,Кальк._морковь_наим.,0),MATCH("Сумма затрат, т.руб.",'Кальк-я'!$5:$5,0))*
INDEX(ЗФ,MATCH($A$50,ЗФ!$A:$A,0),MATCH("Посевная площадь"&amp;YEAR(U$3),ЗФ!$2:$2,0))*
INDEX(Коэф.закупка_год_морковь[],MATCH($A51,Коэф.закупка_год_морковь[1],0),MATCH(MONTH(T$3),КЗ!$1:$1,0))/1000,""),0)</f>
        <v>1680.0210000000002</v>
      </c>
      <c r="U51" s="551" cm="1">
        <f t="array" aca="1" ref="U51" ca="1">IFERROR(IF(AND(НачЦ_ИнвП_Дата&lt;=U$3,КИнвП_Дата&gt;U$3),
INDEX(Кальк._морковь,MATCH($A51,Кальк._морковь_наим.,0),MATCH("Сумма затрат, т.руб.",'Кальк-я'!$5:$5,0))*
INDEX(ЗФ,MATCH($A$50,ЗФ!$A:$A,0),MATCH("Посевная площадь"&amp;YEAR(V$3),ЗФ!$2:$2,0))*
INDEX(Коэф.закупка_год_морковь[],MATCH($A51,Коэф.закупка_год_морковь[1],0),MATCH(MONTH(U$3),КЗ!$1:$1,0))/1000,""),0)</f>
        <v>1680.0210000000002</v>
      </c>
      <c r="V51" s="551" cm="1">
        <f t="array" aca="1" ref="V51" ca="1">IFERROR(IF(AND(НачЦ_ИнвП_Дата&lt;=V$3,КИнвП_Дата&gt;V$3),
INDEX(Кальк._морковь,MATCH($A51,Кальк._морковь_наим.,0),MATCH("Сумма затрат, т.руб.",'Кальк-я'!$5:$5,0))*
INDEX(ЗФ,MATCH($A$50,ЗФ!$A:$A,0),MATCH("Посевная площадь"&amp;YEAR(W$3),ЗФ!$2:$2,0))*
INDEX(Коэф.закупка_год_морковь[],MATCH($A51,Коэф.закупка_год_морковь[1],0),MATCH(MONTH(V$3),КЗ!$1:$1,0))/1000,""),0)</f>
        <v>0</v>
      </c>
      <c r="W51" s="551" cm="1">
        <f t="array" aca="1" ref="W51" ca="1">IFERROR(IF(AND(НачЦ_ИнвП_Дата&lt;=W$3,КИнвП_Дата&gt;W$3),
INDEX(Кальк._морковь,MATCH($A51,Кальк._морковь_наим.,0),MATCH("Сумма затрат, т.руб.",'Кальк-я'!$5:$5,0))*
INDEX(ЗФ,MATCH($A$50,ЗФ!$A:$A,0),MATCH("Посевная площадь"&amp;YEAR(X$3),ЗФ!$2:$2,0))*
INDEX(Коэф.закупка_год_морковь[],MATCH($A51,Коэф.закупка_год_морковь[1],0),MATCH(MONTH(W$3),КЗ!$1:$1,0))/1000,""),0)</f>
        <v>0</v>
      </c>
      <c r="X51" s="551" cm="1">
        <f t="array" aca="1" ref="X51" ca="1">IFERROR(IF(AND(НачЦ_ИнвП_Дата&lt;=X$3,КИнвП_Дата&gt;X$3),
INDEX(Кальк._морковь,MATCH($A51,Кальк._морковь_наим.,0),MATCH("Сумма затрат, т.руб.",'Кальк-я'!$5:$5,0))*
INDEX(ЗФ,MATCH($A$50,ЗФ!$A:$A,0),MATCH("Посевная площадь"&amp;YEAR(Y$3),ЗФ!$2:$2,0))*
INDEX(Коэф.закупка_год_морковь[],MATCH($A51,Коэф.закупка_год_морковь[1],0),MATCH(MONTH(X$3),КЗ!$1:$1,0))/1000,""),0)</f>
        <v>0</v>
      </c>
      <c r="Y51" s="551" cm="1">
        <f t="array" aca="1" ref="Y51" ca="1">IFERROR(IF(AND(НачЦ_ИнвП_Дата&lt;=Y$3,КИнвП_Дата&gt;Y$3),
INDEX(Кальк._морковь,MATCH($A51,Кальк._морковь_наим.,0),MATCH("Сумма затрат, т.руб.",'Кальк-я'!$5:$5,0))*
INDEX(ЗФ,MATCH($A$50,ЗФ!$A:$A,0),MATCH("Посевная площадь"&amp;YEAR(Z$3),ЗФ!$2:$2,0))*
INDEX(Коэф.закупка_год_морковь[],MATCH($A51,Коэф.закупка_год_морковь[1],0),MATCH(MONTH(Y$3),КЗ!$1:$1,0))/1000,""),0)</f>
        <v>0</v>
      </c>
      <c r="Z51" s="551" cm="1">
        <f t="array" aca="1" ref="Z51" ca="1">IFERROR(IF(AND(НачЦ_ИнвП_Дата&lt;=Z$3,КИнвП_Дата&gt;Z$3),
INDEX(Кальк._морковь,MATCH($A51,Кальк._морковь_наим.,0),MATCH("Сумма затрат, т.руб.",'Кальк-я'!$5:$5,0))*
INDEX(ЗФ,MATCH($A$50,ЗФ!$A:$A,0),MATCH("Посевная площадь"&amp;YEAR(AA$3),ЗФ!$2:$2,0))*
INDEX(Коэф.закупка_год_морковь[],MATCH($A51,Коэф.закупка_год_морковь[1],0),MATCH(MONTH(Z$3),КЗ!$1:$1,0))/1000,""),0)</f>
        <v>0</v>
      </c>
      <c r="AA51" s="552">
        <f t="shared" ca="1" si="1458"/>
        <v>3360.0420000000004</v>
      </c>
      <c r="AB51" s="551" cm="1">
        <f t="array" aca="1" ref="AB51" ca="1">IFERROR(IF(AND(НачЦ_ИнвП_Дата&lt;=AB$3,КИнвП_Дата&gt;AB$3),
INDEX(Кальк._морковь,MATCH($A51,Кальк._морковь_наим.,0),MATCH("Сумма затрат, т.руб.",'Кальк-я'!$5:$5,0))*
INDEX(ЗФ,MATCH($A$50,ЗФ!$A:$A,0),MATCH("Посевная площадь"&amp;YEAR(AC$3),ЗФ!$2:$2,0))*
INDEX(Коэф.закупка_год_морковь[],MATCH($A51,Коэф.закупка_год_морковь[1],0),MATCH(MONTH(AB$3),КЗ!$1:$1,0))/1000,""),0)</f>
        <v>0</v>
      </c>
      <c r="AC51" s="551" cm="1">
        <f t="array" aca="1" ref="AC51" ca="1">IFERROR(IF(AND(НачЦ_ИнвП_Дата&lt;=AC$3,КИнвП_Дата&gt;AC$3),
INDEX(Кальк._морковь,MATCH($A51,Кальк._морковь_наим.,0),MATCH("Сумма затрат, т.руб.",'Кальк-я'!$5:$5,0))*
INDEX(ЗФ,MATCH($A$50,ЗФ!$A:$A,0),MATCH("Посевная площадь"&amp;YEAR(AD$3),ЗФ!$2:$2,0))*
INDEX(Коэф.закупка_год_морковь[],MATCH($A51,Коэф.закупка_год_морковь[1],0),MATCH(MONTH(AC$3),КЗ!$1:$1,0))/1000,""),0)</f>
        <v>0</v>
      </c>
      <c r="AD51" s="551" cm="1">
        <f t="array" aca="1" ref="AD51" ca="1">IFERROR(IF(AND(НачЦ_ИнвП_Дата&lt;=AD$3,КИнвП_Дата&gt;AD$3),
INDEX(Кальк._морковь,MATCH($A51,Кальк._морковь_наим.,0),MATCH("Сумма затрат, т.руб.",'Кальк-я'!$5:$5,0))*
INDEX(ЗФ,MATCH($A$50,ЗФ!$A:$A,0),MATCH("Посевная площадь"&amp;YEAR(AE$3),ЗФ!$2:$2,0))*
INDEX(Коэф.закупка_год_морковь[],MATCH($A51,Коэф.закупка_год_морковь[1],0),MATCH(MONTH(AD$3),КЗ!$1:$1,0))/1000,""),0)</f>
        <v>0</v>
      </c>
      <c r="AE51" s="551" cm="1">
        <f t="array" aca="1" ref="AE51" ca="1">IFERROR(IF(AND(НачЦ_ИнвП_Дата&lt;=AE$3,КИнвП_Дата&gt;AE$3),
INDEX(Кальк._морковь,MATCH($A51,Кальк._морковь_наим.,0),MATCH("Сумма затрат, т.руб.",'Кальк-я'!$5:$5,0))*
INDEX(ЗФ,MATCH($A$50,ЗФ!$A:$A,0),MATCH("Посевная площадь"&amp;YEAR(AF$3),ЗФ!$2:$2,0))*
INDEX(Коэф.закупка_год_морковь[],MATCH($A51,Коэф.закупка_год_морковь[1],0),MATCH(MONTH(AE$3),КЗ!$1:$1,0))/1000,""),0)</f>
        <v>0</v>
      </c>
      <c r="AF51" s="551" cm="1">
        <f t="array" aca="1" ref="AF51" ca="1">IFERROR(IF(AND(НачЦ_ИнвП_Дата&lt;=AF$3,КИнвП_Дата&gt;AF$3),
INDEX(Кальк._морковь,MATCH($A51,Кальк._морковь_наим.,0),MATCH("Сумма затрат, т.руб.",'Кальк-я'!$5:$5,0))*
INDEX(ЗФ,MATCH($A$50,ЗФ!$A:$A,0),MATCH("Посевная площадь"&amp;YEAR(AG$3),ЗФ!$2:$2,0))*
INDEX(Коэф.закупка_год_морковь[],MATCH($A51,Коэф.закупка_год_морковь[1],0),MATCH(MONTH(AF$3),КЗ!$1:$1,0))/1000,""),0)</f>
        <v>0</v>
      </c>
      <c r="AG51" s="551" cm="1">
        <f t="array" aca="1" ref="AG51" ca="1">IFERROR(IF(AND(НачЦ_ИнвП_Дата&lt;=AG$3,КИнвП_Дата&gt;AG$3),
INDEX(Кальк._морковь,MATCH($A51,Кальк._морковь_наим.,0),MATCH("Сумма затрат, т.руб.",'Кальк-я'!$5:$5,0))*
INDEX(ЗФ,MATCH($A$50,ЗФ!$A:$A,0),MATCH("Посевная площадь"&amp;YEAR(AH$3),ЗФ!$2:$2,0))*
INDEX(Коэф.закупка_год_морковь[],MATCH($A51,Коэф.закупка_год_морковь[1],0),MATCH(MONTH(AG$3),КЗ!$1:$1,0))/1000,""),0)</f>
        <v>1064.0133000000001</v>
      </c>
      <c r="AH51" s="551" cm="1">
        <f t="array" aca="1" ref="AH51" ca="1">IFERROR(IF(AND(НачЦ_ИнвП_Дата&lt;=AH$3,КИнвП_Дата&gt;AH$3),
INDEX(Кальк._морковь,MATCH($A51,Кальк._морковь_наим.,0),MATCH("Сумма затрат, т.руб.",'Кальк-я'!$5:$5,0))*
INDEX(ЗФ,MATCH($A$50,ЗФ!$A:$A,0),MATCH("Посевная площадь"&amp;YEAR(AI$3),ЗФ!$2:$2,0))*
INDEX(Коэф.закупка_год_морковь[],MATCH($A51,Коэф.закупка_год_морковь[1],0),MATCH(MONTH(AH$3),КЗ!$1:$1,0))/1000,""),0)</f>
        <v>1064.0133000000001</v>
      </c>
      <c r="AI51" s="551" cm="1">
        <f t="array" aca="1" ref="AI51" ca="1">IFERROR(IF(AND(НачЦ_ИнвП_Дата&lt;=AI$3,КИнвП_Дата&gt;AI$3),
INDEX(Кальк._морковь,MATCH($A51,Кальк._морковь_наим.,0),MATCH("Сумма затрат, т.руб.",'Кальк-я'!$5:$5,0))*
INDEX(ЗФ,MATCH($A$50,ЗФ!$A:$A,0),MATCH("Посевная площадь"&amp;YEAR(AJ$3),ЗФ!$2:$2,0))*
INDEX(Коэф.закупка_год_морковь[],MATCH($A51,Коэф.закупка_год_морковь[1],0),MATCH(MONTH(AI$3),КЗ!$1:$1,0))/1000,""),0)</f>
        <v>0</v>
      </c>
      <c r="AJ51" s="551" cm="1">
        <f t="array" aca="1" ref="AJ51" ca="1">IFERROR(IF(AND(НачЦ_ИнвП_Дата&lt;=AJ$3,КИнвП_Дата&gt;AJ$3),
INDEX(Кальк._морковь,MATCH($A51,Кальк._морковь_наим.,0),MATCH("Сумма затрат, т.руб.",'Кальк-я'!$5:$5,0))*
INDEX(ЗФ,MATCH($A$50,ЗФ!$A:$A,0),MATCH("Посевная площадь"&amp;YEAR(AK$3),ЗФ!$2:$2,0))*
INDEX(Коэф.закупка_год_морковь[],MATCH($A51,Коэф.закупка_год_морковь[1],0),MATCH(MONTH(AJ$3),КЗ!$1:$1,0))/1000,""),0)</f>
        <v>0</v>
      </c>
      <c r="AK51" s="551" cm="1">
        <f t="array" aca="1" ref="AK51" ca="1">IFERROR(IF(AND(НачЦ_ИнвП_Дата&lt;=AK$3,КИнвП_Дата&gt;AK$3),
INDEX(Кальк._морковь,MATCH($A51,Кальк._морковь_наим.,0),MATCH("Сумма затрат, т.руб.",'Кальк-я'!$5:$5,0))*
INDEX(ЗФ,MATCH($A$50,ЗФ!$A:$A,0),MATCH("Посевная площадь"&amp;YEAR(AL$3),ЗФ!$2:$2,0))*
INDEX(Коэф.закупка_год_морковь[],MATCH($A51,Коэф.закупка_год_морковь[1],0),MATCH(MONTH(AK$3),КЗ!$1:$1,0))/1000,""),0)</f>
        <v>0</v>
      </c>
      <c r="AL51" s="551" cm="1">
        <f t="array" aca="1" ref="AL51" ca="1">IFERROR(IF(AND(НачЦ_ИнвП_Дата&lt;=AL$3,КИнвП_Дата&gt;AL$3),
INDEX(Кальк._морковь,MATCH($A51,Кальк._морковь_наим.,0),MATCH("Сумма затрат, т.руб.",'Кальк-я'!$5:$5,0))*
INDEX(ЗФ,MATCH($A$50,ЗФ!$A:$A,0),MATCH("Посевная площадь"&amp;YEAR(AM$3),ЗФ!$2:$2,0))*
INDEX(Коэф.закупка_год_морковь[],MATCH($A51,Коэф.закупка_год_морковь[1],0),MATCH(MONTH(AL$3),КЗ!$1:$1,0))/1000,""),0)</f>
        <v>0</v>
      </c>
      <c r="AM51" s="551" cm="1">
        <f t="array" aca="1" ref="AM51" ca="1">IFERROR(IF(AND(НачЦ_ИнвП_Дата&lt;=AM$3,КИнвП_Дата&gt;AM$3),
INDEX(Кальк._морковь,MATCH($A51,Кальк._морковь_наим.,0),MATCH("Сумма затрат, т.руб.",'Кальк-я'!$5:$5,0))*
INDEX(ЗФ,MATCH($A$50,ЗФ!$A:$A,0),MATCH("Посевная площадь"&amp;YEAR(AN$3),ЗФ!$2:$2,0))*
INDEX(Коэф.закупка_год_морковь[],MATCH($A51,Коэф.закупка_год_морковь[1],0),MATCH(MONTH(AM$3),КЗ!$1:$1,0))/1000,""),0)</f>
        <v>0</v>
      </c>
      <c r="AN51" s="552">
        <f t="shared" ca="1" si="1460"/>
        <v>2128.0266000000001</v>
      </c>
      <c r="AO51" s="551" cm="1">
        <f t="array" aca="1" ref="AO51" ca="1">IFERROR(IF(AND(НачЦ_ИнвП_Дата&lt;=AO$3,КИнвП_Дата&gt;AO$3),
INDEX(Кальк._морковь,MATCH($A51,Кальк._морковь_наим.,0),MATCH("Сумма затрат, т.руб.",'Кальк-я'!$5:$5,0))*
INDEX(ЗФ,MATCH($A$50,ЗФ!$A:$A,0),MATCH("Посевная площадь"&amp;YEAR(AP$3),ЗФ!$2:$2,0))*
INDEX(Коэф.закупка_год_морковь[],MATCH($A51,Коэф.закупка_год_морковь[1],0),MATCH(MONTH(AO$3),КЗ!$1:$1,0))/1000,""),0)</f>
        <v>0</v>
      </c>
      <c r="AP51" s="551" cm="1">
        <f t="array" aca="1" ref="AP51" ca="1">IFERROR(IF(AND(НачЦ_ИнвП_Дата&lt;=AP$3,КИнвП_Дата&gt;AP$3),
INDEX(Кальк._морковь,MATCH($A51,Кальк._морковь_наим.,0),MATCH("Сумма затрат, т.руб.",'Кальк-я'!$5:$5,0))*
INDEX(ЗФ,MATCH($A$50,ЗФ!$A:$A,0),MATCH("Посевная площадь"&amp;YEAR(AQ$3),ЗФ!$2:$2,0))*
INDEX(Коэф.закупка_год_морковь[],MATCH($A51,Коэф.закупка_год_морковь[1],0),MATCH(MONTH(AP$3),КЗ!$1:$1,0))/1000,""),0)</f>
        <v>0</v>
      </c>
      <c r="AQ51" s="551" cm="1">
        <f t="array" aca="1" ref="AQ51" ca="1">IFERROR(IF(AND(НачЦ_ИнвП_Дата&lt;=AQ$3,КИнвП_Дата&gt;AQ$3),
INDEX(Кальк._морковь,MATCH($A51,Кальк._морковь_наим.,0),MATCH("Сумма затрат, т.руб.",'Кальк-я'!$5:$5,0))*
INDEX(ЗФ,MATCH($A$50,ЗФ!$A:$A,0),MATCH("Посевная площадь"&amp;YEAR(AR$3),ЗФ!$2:$2,0))*
INDEX(Коэф.закупка_год_морковь[],MATCH($A51,Коэф.закупка_год_морковь[1],0),MATCH(MONTH(AQ$3),КЗ!$1:$1,0))/1000,""),0)</f>
        <v>0</v>
      </c>
      <c r="AR51" s="551" cm="1">
        <f t="array" aca="1" ref="AR51" ca="1">IFERROR(IF(AND(НачЦ_ИнвП_Дата&lt;=AR$3,КИнвП_Дата&gt;AR$3),
INDEX(Кальк._морковь,MATCH($A51,Кальк._морковь_наим.,0),MATCH("Сумма затрат, т.руб.",'Кальк-я'!$5:$5,0))*
INDEX(ЗФ,MATCH($A$50,ЗФ!$A:$A,0),MATCH("Посевная площадь"&amp;YEAR(AS$3),ЗФ!$2:$2,0))*
INDEX(Коэф.закупка_год_морковь[],MATCH($A51,Коэф.закупка_год_морковь[1],0),MATCH(MONTH(AR$3),КЗ!$1:$1,0))/1000,""),0)</f>
        <v>0</v>
      </c>
      <c r="AS51" s="551" cm="1">
        <f t="array" aca="1" ref="AS51" ca="1">IFERROR(IF(AND(НачЦ_ИнвП_Дата&lt;=AS$3,КИнвП_Дата&gt;AS$3),
INDEX(Кальк._морковь,MATCH($A51,Кальк._морковь_наим.,0),MATCH("Сумма затрат, т.руб.",'Кальк-я'!$5:$5,0))*
INDEX(ЗФ,MATCH($A$50,ЗФ!$A:$A,0),MATCH("Посевная площадь"&amp;YEAR(AT$3),ЗФ!$2:$2,0))*
INDEX(Коэф.закупка_год_морковь[],MATCH($A51,Коэф.закупка_год_морковь[1],0),MATCH(MONTH(AS$3),КЗ!$1:$1,0))/1000,""),0)</f>
        <v>0</v>
      </c>
      <c r="AT51" s="551" cm="1">
        <f t="array" aca="1" ref="AT51" ca="1">IFERROR(IF(AND(НачЦ_ИнвП_Дата&lt;=AT$3,КИнвП_Дата&gt;AT$3),
INDEX(Кальк._морковь,MATCH($A51,Кальк._морковь_наим.,0),MATCH("Сумма затрат, т.руб.",'Кальк-я'!$5:$5,0))*
INDEX(ЗФ,MATCH($A$50,ЗФ!$A:$A,0),MATCH("Посевная площадь"&amp;YEAR(AU$3),ЗФ!$2:$2,0))*
INDEX(Коэф.закупка_год_морковь[],MATCH($A51,Коэф.закупка_год_морковь[1],0),MATCH(MONTH(AT$3),КЗ!$1:$1,0))/1000,""),0)</f>
        <v>1680.0210000000002</v>
      </c>
      <c r="AU51" s="551" cm="1">
        <f t="array" aca="1" ref="AU51" ca="1">IFERROR(IF(AND(НачЦ_ИнвП_Дата&lt;=AU$3,КИнвП_Дата&gt;AU$3),
INDEX(Кальк._морковь,MATCH($A51,Кальк._морковь_наим.,0),MATCH("Сумма затрат, т.руб.",'Кальк-я'!$5:$5,0))*
INDEX(ЗФ,MATCH($A$50,ЗФ!$A:$A,0),MATCH("Посевная площадь"&amp;YEAR(AV$3),ЗФ!$2:$2,0))*
INDEX(Коэф.закупка_год_морковь[],MATCH($A51,Коэф.закупка_год_морковь[1],0),MATCH(MONTH(AU$3),КЗ!$1:$1,0))/1000,""),0)</f>
        <v>1680.0210000000002</v>
      </c>
      <c r="AV51" s="551" cm="1">
        <f t="array" aca="1" ref="AV51" ca="1">IFERROR(IF(AND(НачЦ_ИнвП_Дата&lt;=AV$3,КИнвП_Дата&gt;AV$3),
INDEX(Кальк._морковь,MATCH($A51,Кальк._морковь_наим.,0),MATCH("Сумма затрат, т.руб.",'Кальк-я'!$5:$5,0))*
INDEX(ЗФ,MATCH($A$50,ЗФ!$A:$A,0),MATCH("Посевная площадь"&amp;YEAR(AW$3),ЗФ!$2:$2,0))*
INDEX(Коэф.закупка_год_морковь[],MATCH($A51,Коэф.закупка_год_морковь[1],0),MATCH(MONTH(AV$3),КЗ!$1:$1,0))/1000,""),0)</f>
        <v>0</v>
      </c>
      <c r="AW51" s="551" cm="1">
        <f t="array" aca="1" ref="AW51" ca="1">IFERROR(IF(AND(НачЦ_ИнвП_Дата&lt;=AW$3,КИнвП_Дата&gt;AW$3),
INDEX(Кальк._морковь,MATCH($A51,Кальк._морковь_наим.,0),MATCH("Сумма затрат, т.руб.",'Кальк-я'!$5:$5,0))*
INDEX(ЗФ,MATCH($A$50,ЗФ!$A:$A,0),MATCH("Посевная площадь"&amp;YEAR(AX$3),ЗФ!$2:$2,0))*
INDEX(Коэф.закупка_год_морковь[],MATCH($A51,Коэф.закупка_год_морковь[1],0),MATCH(MONTH(AW$3),КЗ!$1:$1,0))/1000,""),0)</f>
        <v>0</v>
      </c>
      <c r="AX51" s="551" cm="1">
        <f t="array" aca="1" ref="AX51" ca="1">IFERROR(IF(AND(НачЦ_ИнвП_Дата&lt;=AX$3,КИнвП_Дата&gt;AX$3),
INDEX(Кальк._морковь,MATCH($A51,Кальк._морковь_наим.,0),MATCH("Сумма затрат, т.руб.",'Кальк-я'!$5:$5,0))*
INDEX(ЗФ,MATCH($A$50,ЗФ!$A:$A,0),MATCH("Посевная площадь"&amp;YEAR(AY$3),ЗФ!$2:$2,0))*
INDEX(Коэф.закупка_год_морковь[],MATCH($A51,Коэф.закупка_год_морковь[1],0),MATCH(MONTH(AX$3),КЗ!$1:$1,0))/1000,""),0)</f>
        <v>0</v>
      </c>
      <c r="AY51" s="551" cm="1">
        <f t="array" aca="1" ref="AY51" ca="1">IFERROR(IF(AND(НачЦ_ИнвП_Дата&lt;=AY$3,КИнвП_Дата&gt;AY$3),
INDEX(Кальк._морковь,MATCH($A51,Кальк._морковь_наим.,0),MATCH("Сумма затрат, т.руб.",'Кальк-я'!$5:$5,0))*
INDEX(ЗФ,MATCH($A$50,ЗФ!$A:$A,0),MATCH("Посевная площадь"&amp;YEAR(AZ$3),ЗФ!$2:$2,0))*
INDEX(Коэф.закупка_год_морковь[],MATCH($A51,Коэф.закупка_год_морковь[1],0),MATCH(MONTH(AY$3),КЗ!$1:$1,0))/1000,""),0)</f>
        <v>0</v>
      </c>
      <c r="AZ51" s="551" cm="1">
        <f t="array" aca="1" ref="AZ51" ca="1">IFERROR(IF(AND(НачЦ_ИнвП_Дата&lt;=AZ$3,КИнвП_Дата&gt;AZ$3),
INDEX(Кальк._морковь,MATCH($A51,Кальк._морковь_наим.,0),MATCH("Сумма затрат, т.руб.",'Кальк-я'!$5:$5,0))*
INDEX(ЗФ,MATCH($A$50,ЗФ!$A:$A,0),MATCH("Посевная площадь"&amp;YEAR(BA$3),ЗФ!$2:$2,0))*
INDEX(Коэф.закупка_год_морковь[],MATCH($A51,Коэф.закупка_год_морковь[1],0),MATCH(MONTH(AZ$3),КЗ!$1:$1,0))/1000,""),0)</f>
        <v>0</v>
      </c>
      <c r="BA51" s="552">
        <f t="shared" ca="1" si="1462"/>
        <v>3360.0420000000004</v>
      </c>
      <c r="BB51" s="551" cm="1">
        <f t="array" aca="1" ref="BB51" ca="1">IFERROR(IF(AND(НачЦ_ИнвП_Дата&lt;=BB$3,КИнвП_Дата&gt;BB$3),
INDEX(Кальк._морковь,MATCH($A51,Кальк._морковь_наим.,0),MATCH("Сумма затрат, т.руб.",'Кальк-я'!$5:$5,0))*
INDEX(ЗФ,MATCH($A$50,ЗФ!$A:$A,0),MATCH("Посевная площадь"&amp;YEAR(BC$3),ЗФ!$2:$2,0))*
INDEX(Коэф.закупка_год_морковь[],MATCH($A51,Коэф.закупка_год_морковь[1],0),MATCH(MONTH(BB$3),КЗ!$1:$1,0))/1000,""),0)</f>
        <v>0</v>
      </c>
      <c r="BC51" s="551" cm="1">
        <f t="array" aca="1" ref="BC51" ca="1">IFERROR(IF(AND(НачЦ_ИнвП_Дата&lt;=BC$3,КИнвП_Дата&gt;BC$3),
INDEX(Кальк._морковь,MATCH($A51,Кальк._морковь_наим.,0),MATCH("Сумма затрат, т.руб.",'Кальк-я'!$5:$5,0))*
INDEX(ЗФ,MATCH($A$50,ЗФ!$A:$A,0),MATCH("Посевная площадь"&amp;YEAR(BD$3),ЗФ!$2:$2,0))*
INDEX(Коэф.закупка_год_морковь[],MATCH($A51,Коэф.закупка_год_морковь[1],0),MATCH(MONTH(BC$3),КЗ!$1:$1,0))/1000,""),0)</f>
        <v>0</v>
      </c>
      <c r="BD51" s="551" cm="1">
        <f t="array" aca="1" ref="BD51" ca="1">IFERROR(IF(AND(НачЦ_ИнвП_Дата&lt;=BD$3,КИнвП_Дата&gt;BD$3),
INDEX(Кальк._морковь,MATCH($A51,Кальк._морковь_наим.,0),MATCH("Сумма затрат, т.руб.",'Кальк-я'!$5:$5,0))*
INDEX(ЗФ,MATCH($A$50,ЗФ!$A:$A,0),MATCH("Посевная площадь"&amp;YEAR(BE$3),ЗФ!$2:$2,0))*
INDEX(Коэф.закупка_год_морковь[],MATCH($A51,Коэф.закупка_год_морковь[1],0),MATCH(MONTH(BD$3),КЗ!$1:$1,0))/1000,""),0)</f>
        <v>0</v>
      </c>
      <c r="BE51" s="551" cm="1">
        <f t="array" aca="1" ref="BE51" ca="1">IFERROR(IF(AND(НачЦ_ИнвП_Дата&lt;=BE$3,КИнвП_Дата&gt;BE$3),
INDEX(Кальк._морковь,MATCH($A51,Кальк._морковь_наим.,0),MATCH("Сумма затрат, т.руб.",'Кальк-я'!$5:$5,0))*
INDEX(ЗФ,MATCH($A$50,ЗФ!$A:$A,0),MATCH("Посевная площадь"&amp;YEAR(BF$3),ЗФ!$2:$2,0))*
INDEX(Коэф.закупка_год_морковь[],MATCH($A51,Коэф.закупка_год_морковь[1],0),MATCH(MONTH(BE$3),КЗ!$1:$1,0))/1000,""),0)</f>
        <v>0</v>
      </c>
      <c r="BF51" s="551" cm="1">
        <f t="array" aca="1" ref="BF51" ca="1">IFERROR(IF(AND(НачЦ_ИнвП_Дата&lt;=BF$3,КИнвП_Дата&gt;BF$3),
INDEX(Кальк._морковь,MATCH($A51,Кальк._морковь_наим.,0),MATCH("Сумма затрат, т.руб.",'Кальк-я'!$5:$5,0))*
INDEX(ЗФ,MATCH($A$50,ЗФ!$A:$A,0),MATCH("Посевная площадь"&amp;YEAR(BG$3),ЗФ!$2:$2,0))*
INDEX(Коэф.закупка_год_морковь[],MATCH($A51,Коэф.закупка_год_морковь[1],0),MATCH(MONTH(BF$3),КЗ!$1:$1,0))/1000,""),0)</f>
        <v>0</v>
      </c>
      <c r="BG51" s="551" cm="1">
        <f t="array" aca="1" ref="BG51" ca="1">IFERROR(IF(AND(НачЦ_ИнвП_Дата&lt;=BG$3,КИнвП_Дата&gt;BG$3),
INDEX(Кальк._морковь,MATCH($A51,Кальк._морковь_наим.,0),MATCH("Сумма затрат, т.руб.",'Кальк-я'!$5:$5,0))*
INDEX(ЗФ,MATCH($A$50,ЗФ!$A:$A,0),MATCH("Посевная площадь"&amp;YEAR(BH$3),ЗФ!$2:$2,0))*
INDEX(Коэф.закупка_год_морковь[],MATCH($A51,Коэф.закупка_год_морковь[1],0),MATCH(MONTH(BG$3),КЗ!$1:$1,0))/1000,""),0)</f>
        <v>1680.0210000000002</v>
      </c>
      <c r="BH51" s="551" cm="1">
        <f t="array" aca="1" ref="BH51" ca="1">IFERROR(IF(AND(НачЦ_ИнвП_Дата&lt;=BH$3,КИнвП_Дата&gt;BH$3),
INDEX(Кальк._морковь,MATCH($A51,Кальк._морковь_наим.,0),MATCH("Сумма затрат, т.руб.",'Кальк-я'!$5:$5,0))*
INDEX(ЗФ,MATCH($A$50,ЗФ!$A:$A,0),MATCH("Посевная площадь"&amp;YEAR(BI$3),ЗФ!$2:$2,0))*
INDEX(Коэф.закупка_год_морковь[],MATCH($A51,Коэф.закупка_год_морковь[1],0),MATCH(MONTH(BH$3),КЗ!$1:$1,0))/1000,""),0)</f>
        <v>1680.0210000000002</v>
      </c>
      <c r="BI51" s="551" cm="1">
        <f t="array" aca="1" ref="BI51" ca="1">IFERROR(IF(AND(НачЦ_ИнвП_Дата&lt;=BI$3,КИнвП_Дата&gt;BI$3),
INDEX(Кальк._морковь,MATCH($A51,Кальк._морковь_наим.,0),MATCH("Сумма затрат, т.руб.",'Кальк-я'!$5:$5,0))*
INDEX(ЗФ,MATCH($A$50,ЗФ!$A:$A,0),MATCH("Посевная площадь"&amp;YEAR(BJ$3),ЗФ!$2:$2,0))*
INDEX(Коэф.закупка_год_морковь[],MATCH($A51,Коэф.закупка_год_морковь[1],0),MATCH(MONTH(BI$3),КЗ!$1:$1,0))/1000,""),0)</f>
        <v>0</v>
      </c>
      <c r="BJ51" s="551" cm="1">
        <f t="array" aca="1" ref="BJ51" ca="1">IFERROR(IF(AND(НачЦ_ИнвП_Дата&lt;=BJ$3,КИнвП_Дата&gt;BJ$3),
INDEX(Кальк._морковь,MATCH($A51,Кальк._морковь_наим.,0),MATCH("Сумма затрат, т.руб.",'Кальк-я'!$5:$5,0))*
INDEX(ЗФ,MATCH($A$50,ЗФ!$A:$A,0),MATCH("Посевная площадь"&amp;YEAR(BK$3),ЗФ!$2:$2,0))*
INDEX(Коэф.закупка_год_морковь[],MATCH($A51,Коэф.закупка_год_морковь[1],0),MATCH(MONTH(BJ$3),КЗ!$1:$1,0))/1000,""),0)</f>
        <v>0</v>
      </c>
      <c r="BK51" s="551" cm="1">
        <f t="array" aca="1" ref="BK51" ca="1">IFERROR(IF(AND(НачЦ_ИнвП_Дата&lt;=BK$3,КИнвП_Дата&gt;BK$3),
INDEX(Кальк._морковь,MATCH($A51,Кальк._морковь_наим.,0),MATCH("Сумма затрат, т.руб.",'Кальк-я'!$5:$5,0))*
INDEX(ЗФ,MATCH($A$50,ЗФ!$A:$A,0),MATCH("Посевная площадь"&amp;YEAR(BL$3),ЗФ!$2:$2,0))*
INDEX(Коэф.закупка_год_морковь[],MATCH($A51,Коэф.закупка_год_морковь[1],0),MATCH(MONTH(BK$3),КЗ!$1:$1,0))/1000,""),0)</f>
        <v>0</v>
      </c>
      <c r="BL51" s="551" cm="1">
        <f t="array" aca="1" ref="BL51" ca="1">IFERROR(IF(AND(НачЦ_ИнвП_Дата&lt;=BL$3,КИнвП_Дата&gt;BL$3),
INDEX(Кальк._морковь,MATCH($A51,Кальк._морковь_наим.,0),MATCH("Сумма затрат, т.руб.",'Кальк-я'!$5:$5,0))*
INDEX(ЗФ,MATCH($A$50,ЗФ!$A:$A,0),MATCH("Посевная площадь"&amp;YEAR(BM$3),ЗФ!$2:$2,0))*
INDEX(Коэф.закупка_год_морковь[],MATCH($A51,Коэф.закупка_год_морковь[1],0),MATCH(MONTH(BL$3),КЗ!$1:$1,0))/1000,""),0)</f>
        <v>0</v>
      </c>
      <c r="BM51" s="551" cm="1">
        <f t="array" aca="1" ref="BM51" ca="1">IFERROR(IF(AND(НачЦ_ИнвП_Дата&lt;=BM$3,КИнвП_Дата&gt;BM$3),
INDEX(Кальк._морковь,MATCH($A51,Кальк._морковь_наим.,0),MATCH("Сумма затрат, т.руб.",'Кальк-я'!$5:$5,0))*
INDEX(ЗФ,MATCH($A$50,ЗФ!$A:$A,0),MATCH("Посевная площадь"&amp;YEAR(BN$3),ЗФ!$2:$2,0))*
INDEX(Коэф.закупка_год_морковь[],MATCH($A51,Коэф.закупка_год_морковь[1],0),MATCH(MONTH(BM$3),КЗ!$1:$1,0))/1000,""),0)</f>
        <v>0</v>
      </c>
      <c r="BN51" s="552">
        <f t="shared" ca="1" si="1464"/>
        <v>3360.0420000000004</v>
      </c>
      <c r="BO51" s="551" cm="1">
        <f t="array" aca="1" ref="BO51" ca="1">IFERROR(IF(AND(НачЦ_ИнвП_Дата&lt;=BO$3,КИнвП_Дата&gt;BO$3),
INDEX(Кальк._морковь,MATCH($A51,Кальк._морковь_наим.,0),MATCH("Сумма затрат, т.руб.",'Кальк-я'!$5:$5,0))*
INDEX(ЗФ,MATCH($A$50,ЗФ!$A:$A,0),MATCH("Посевная площадь"&amp;YEAR(BP$3),ЗФ!$2:$2,0))*
INDEX(Коэф.закупка_год_морковь[],MATCH($A51,Коэф.закупка_год_морковь[1],0),MATCH(MONTH(BO$3),КЗ!$1:$1,0))/1000,""),0)</f>
        <v>0</v>
      </c>
      <c r="BP51" s="551" cm="1">
        <f t="array" aca="1" ref="BP51" ca="1">IFERROR(IF(AND(НачЦ_ИнвП_Дата&lt;=BP$3,КИнвП_Дата&gt;BP$3),
INDEX(Кальк._морковь,MATCH($A51,Кальк._морковь_наим.,0),MATCH("Сумма затрат, т.руб.",'Кальк-я'!$5:$5,0))*
INDEX(ЗФ,MATCH($A$50,ЗФ!$A:$A,0),MATCH("Посевная площадь"&amp;YEAR(BQ$3),ЗФ!$2:$2,0))*
INDEX(Коэф.закупка_год_морковь[],MATCH($A51,Коэф.закупка_год_морковь[1],0),MATCH(MONTH(BP$3),КЗ!$1:$1,0))/1000,""),0)</f>
        <v>0</v>
      </c>
      <c r="BQ51" s="551" cm="1">
        <f t="array" aca="1" ref="BQ51" ca="1">IFERROR(IF(AND(НачЦ_ИнвП_Дата&lt;=BQ$3,КИнвП_Дата&gt;BQ$3),
INDEX(Кальк._морковь,MATCH($A51,Кальк._морковь_наим.,0),MATCH("Сумма затрат, т.руб.",'Кальк-я'!$5:$5,0))*
INDEX(ЗФ,MATCH($A$50,ЗФ!$A:$A,0),MATCH("Посевная площадь"&amp;YEAR(BR$3),ЗФ!$2:$2,0))*
INDEX(Коэф.закупка_год_морковь[],MATCH($A51,Коэф.закупка_год_морковь[1],0),MATCH(MONTH(BQ$3),КЗ!$1:$1,0))/1000,""),0)</f>
        <v>0</v>
      </c>
      <c r="BR51" s="551" cm="1">
        <f t="array" aca="1" ref="BR51" ca="1">IFERROR(IF(AND(НачЦ_ИнвП_Дата&lt;=BR$3,КИнвП_Дата&gt;BR$3),
INDEX(Кальк._морковь,MATCH($A51,Кальк._морковь_наим.,0),MATCH("Сумма затрат, т.руб.",'Кальк-я'!$5:$5,0))*
INDEX(ЗФ,MATCH($A$50,ЗФ!$A:$A,0),MATCH("Посевная площадь"&amp;YEAR(BS$3),ЗФ!$2:$2,0))*
INDEX(Коэф.закупка_год_морковь[],MATCH($A51,Коэф.закупка_год_морковь[1],0),MATCH(MONTH(BR$3),КЗ!$1:$1,0))/1000,""),0)</f>
        <v>0</v>
      </c>
      <c r="BS51" s="551" cm="1">
        <f t="array" aca="1" ref="BS51" ca="1">IFERROR(IF(AND(НачЦ_ИнвП_Дата&lt;=BS$3,КИнвП_Дата&gt;BS$3),
INDEX(Кальк._морковь,MATCH($A51,Кальк._морковь_наим.,0),MATCH("Сумма затрат, т.руб.",'Кальк-я'!$5:$5,0))*
INDEX(ЗФ,MATCH($A$50,ЗФ!$A:$A,0),MATCH("Посевная площадь"&amp;YEAR(BT$3),ЗФ!$2:$2,0))*
INDEX(Коэф.закупка_год_морковь[],MATCH($A51,Коэф.закупка_год_морковь[1],0),MATCH(MONTH(BS$3),КЗ!$1:$1,0))/1000,""),0)</f>
        <v>0</v>
      </c>
      <c r="BT51" s="551" cm="1">
        <f t="array" aca="1" ref="BT51" ca="1">IFERROR(IF(AND(НачЦ_ИнвП_Дата&lt;=BT$3,КИнвП_Дата&gt;BT$3),
INDEX(Кальк._морковь,MATCH($A51,Кальк._морковь_наим.,0),MATCH("Сумма затрат, т.руб.",'Кальк-я'!$5:$5,0))*
INDEX(ЗФ,MATCH($A$50,ЗФ!$A:$A,0),MATCH("Посевная площадь"&amp;YEAR(BU$3),ЗФ!$2:$2,0))*
INDEX(Коэф.закупка_год_морковь[],MATCH($A51,Коэф.закупка_год_морковь[1],0),MATCH(MONTH(BT$3),КЗ!$1:$1,0))/1000,""),0)</f>
        <v>1680.0210000000002</v>
      </c>
      <c r="BU51" s="551" cm="1">
        <f t="array" aca="1" ref="BU51" ca="1">IFERROR(IF(AND(НачЦ_ИнвП_Дата&lt;=BU$3,КИнвП_Дата&gt;BU$3),
INDEX(Кальк._морковь,MATCH($A51,Кальк._морковь_наим.,0),MATCH("Сумма затрат, т.руб.",'Кальк-я'!$5:$5,0))*
INDEX(ЗФ,MATCH($A$50,ЗФ!$A:$A,0),MATCH("Посевная площадь"&amp;YEAR(BV$3),ЗФ!$2:$2,0))*
INDEX(Коэф.закупка_год_морковь[],MATCH($A51,Коэф.закупка_год_морковь[1],0),MATCH(MONTH(BU$3),КЗ!$1:$1,0))/1000,""),0)</f>
        <v>1680.0210000000002</v>
      </c>
      <c r="BV51" s="551" cm="1">
        <f t="array" aca="1" ref="BV51" ca="1">IFERROR(IF(AND(НачЦ_ИнвП_Дата&lt;=BV$3,КИнвП_Дата&gt;BV$3),
INDEX(Кальк._морковь,MATCH($A51,Кальк._морковь_наим.,0),MATCH("Сумма затрат, т.руб.",'Кальк-я'!$5:$5,0))*
INDEX(ЗФ,MATCH($A$50,ЗФ!$A:$A,0),MATCH("Посевная площадь"&amp;YEAR(BW$3),ЗФ!$2:$2,0))*
INDEX(Коэф.закупка_год_морковь[],MATCH($A51,Коэф.закупка_год_морковь[1],0),MATCH(MONTH(BV$3),КЗ!$1:$1,0))/1000,""),0)</f>
        <v>0</v>
      </c>
      <c r="BW51" s="551" cm="1">
        <f t="array" aca="1" ref="BW51" ca="1">IFERROR(IF(AND(НачЦ_ИнвП_Дата&lt;=BW$3,КИнвП_Дата&gt;BW$3),
INDEX(Кальк._морковь,MATCH($A51,Кальк._морковь_наим.,0),MATCH("Сумма затрат, т.руб.",'Кальк-я'!$5:$5,0))*
INDEX(ЗФ,MATCH($A$50,ЗФ!$A:$A,0),MATCH("Посевная площадь"&amp;YEAR(BX$3),ЗФ!$2:$2,0))*
INDEX(Коэф.закупка_год_морковь[],MATCH($A51,Коэф.закупка_год_морковь[1],0),MATCH(MONTH(BW$3),КЗ!$1:$1,0))/1000,""),0)</f>
        <v>0</v>
      </c>
      <c r="BX51" s="551" cm="1">
        <f t="array" aca="1" ref="BX51" ca="1">IFERROR(IF(AND(НачЦ_ИнвП_Дата&lt;=BX$3,КИнвП_Дата&gt;BX$3),
INDEX(Кальк._морковь,MATCH($A51,Кальк._морковь_наим.,0),MATCH("Сумма затрат, т.руб.",'Кальк-я'!$5:$5,0))*
INDEX(ЗФ,MATCH($A$50,ЗФ!$A:$A,0),MATCH("Посевная площадь"&amp;YEAR(BY$3),ЗФ!$2:$2,0))*
INDEX(Коэф.закупка_год_морковь[],MATCH($A51,Коэф.закупка_год_морковь[1],0),MATCH(MONTH(BX$3),КЗ!$1:$1,0))/1000,""),0)</f>
        <v>0</v>
      </c>
      <c r="BY51" s="551" cm="1">
        <f t="array" aca="1" ref="BY51" ca="1">IFERROR(IF(AND(НачЦ_ИнвП_Дата&lt;=BY$3,КИнвП_Дата&gt;BY$3),
INDEX(Кальк._морковь,MATCH($A51,Кальк._морковь_наим.,0),MATCH("Сумма затрат, т.руб.",'Кальк-я'!$5:$5,0))*
INDEX(ЗФ,MATCH($A$50,ЗФ!$A:$A,0),MATCH("Посевная площадь"&amp;YEAR(BZ$3),ЗФ!$2:$2,0))*
INDEX(Коэф.закупка_год_морковь[],MATCH($A51,Коэф.закупка_год_морковь[1],0),MATCH(MONTH(BY$3),КЗ!$1:$1,0))/1000,""),0)</f>
        <v>0</v>
      </c>
      <c r="BZ51" s="551" cm="1">
        <f t="array" aca="1" ref="BZ51" ca="1">IFERROR(IF(AND(НачЦ_ИнвП_Дата&lt;=BZ$3,КИнвП_Дата&gt;BZ$3),
INDEX(Кальк._морковь,MATCH($A51,Кальк._морковь_наим.,0),MATCH("Сумма затрат, т.руб.",'Кальк-я'!$5:$5,0))*
INDEX(ЗФ,MATCH($A$50,ЗФ!$A:$A,0),MATCH("Посевная площадь"&amp;YEAR(CA$3),ЗФ!$2:$2,0))*
INDEX(Коэф.закупка_год_морковь[],MATCH($A51,Коэф.закупка_год_морковь[1],0),MATCH(MONTH(BZ$3),КЗ!$1:$1,0))/1000,""),0)</f>
        <v>0</v>
      </c>
      <c r="CA51" s="552">
        <f t="shared" ca="1" si="1466"/>
        <v>3360.0420000000004</v>
      </c>
      <c r="CB51" s="551" cm="1">
        <f t="array" aca="1" ref="CB51" ca="1">IFERROR(IF(AND(НачЦ_ИнвП_Дата&lt;=CB$3,КИнвП_Дата&gt;CB$3),
INDEX(Кальк._морковь,MATCH($A51,Кальк._морковь_наим.,0),MATCH("Сумма затрат, т.руб.",'Кальк-я'!$5:$5,0))*
INDEX(ЗФ,MATCH($A$50,ЗФ!$A:$A,0),MATCH("Посевная площадь"&amp;YEAR(CC$3),ЗФ!$2:$2,0))*
INDEX(Коэф.закупка_год_морковь[],MATCH($A51,Коэф.закупка_год_морковь[1],0),MATCH(MONTH(CB$3),КЗ!$1:$1,0))/1000,""),0)</f>
        <v>0</v>
      </c>
      <c r="CC51" s="551" cm="1">
        <f t="array" aca="1" ref="CC51" ca="1">IFERROR(IF(AND(НачЦ_ИнвП_Дата&lt;=CC$3,КИнвП_Дата&gt;CC$3),
INDEX(Кальк._морковь,MATCH($A51,Кальк._морковь_наим.,0),MATCH("Сумма затрат, т.руб.",'Кальк-я'!$5:$5,0))*
INDEX(ЗФ,MATCH($A$50,ЗФ!$A:$A,0),MATCH("Посевная площадь"&amp;YEAR(CD$3),ЗФ!$2:$2,0))*
INDEX(Коэф.закупка_год_морковь[],MATCH($A51,Коэф.закупка_год_морковь[1],0),MATCH(MONTH(CC$3),КЗ!$1:$1,0))/1000,""),0)</f>
        <v>0</v>
      </c>
      <c r="CD51" s="551" cm="1">
        <f t="array" aca="1" ref="CD51" ca="1">IFERROR(IF(AND(НачЦ_ИнвП_Дата&lt;=CD$3,КИнвП_Дата&gt;CD$3),
INDEX(Кальк._морковь,MATCH($A51,Кальк._морковь_наим.,0),MATCH("Сумма затрат, т.руб.",'Кальк-я'!$5:$5,0))*
INDEX(ЗФ,MATCH($A$50,ЗФ!$A:$A,0),MATCH("Посевная площадь"&amp;YEAR(CE$3),ЗФ!$2:$2,0))*
INDEX(Коэф.закупка_год_морковь[],MATCH($A51,Коэф.закупка_год_морковь[1],0),MATCH(MONTH(CD$3),КЗ!$1:$1,0))/1000,""),0)</f>
        <v>0</v>
      </c>
      <c r="CE51" s="551" cm="1">
        <f t="array" aca="1" ref="CE51" ca="1">IFERROR(IF(AND(НачЦ_ИнвП_Дата&lt;=CE$3,КИнвП_Дата&gt;CE$3),
INDEX(Кальк._морковь,MATCH($A51,Кальк._морковь_наим.,0),MATCH("Сумма затрат, т.руб.",'Кальк-я'!$5:$5,0))*
INDEX(ЗФ,MATCH($A$50,ЗФ!$A:$A,0),MATCH("Посевная площадь"&amp;YEAR(CF$3),ЗФ!$2:$2,0))*
INDEX(Коэф.закупка_год_морковь[],MATCH($A51,Коэф.закупка_год_морковь[1],0),MATCH(MONTH(CE$3),КЗ!$1:$1,0))/1000,""),0)</f>
        <v>0</v>
      </c>
      <c r="CF51" s="551" cm="1">
        <f t="array" aca="1" ref="CF51" ca="1">IFERROR(IF(AND(НачЦ_ИнвП_Дата&lt;=CF$3,КИнвП_Дата&gt;CF$3),
INDEX(Кальк._морковь,MATCH($A51,Кальк._морковь_наим.,0),MATCH("Сумма затрат, т.руб.",'Кальк-я'!$5:$5,0))*
INDEX(ЗФ,MATCH($A$50,ЗФ!$A:$A,0),MATCH("Посевная площадь"&amp;YEAR(CG$3),ЗФ!$2:$2,0))*
INDEX(Коэф.закупка_год_морковь[],MATCH($A51,Коэф.закупка_год_морковь[1],0),MATCH(MONTH(CF$3),КЗ!$1:$1,0))/1000,""),0)</f>
        <v>0</v>
      </c>
      <c r="CG51" s="551" cm="1">
        <f t="array" aca="1" ref="CG51" ca="1">IFERROR(IF(AND(НачЦ_ИнвП_Дата&lt;=CG$3,КИнвП_Дата&gt;CG$3),
INDEX(Кальк._морковь,MATCH($A51,Кальк._морковь_наим.,0),MATCH("Сумма затрат, т.руб.",'Кальк-я'!$5:$5,0))*
INDEX(ЗФ,MATCH($A$50,ЗФ!$A:$A,0),MATCH("Посевная площадь"&amp;YEAR(CH$3),ЗФ!$2:$2,0))*
INDEX(Коэф.закупка_год_морковь[],MATCH($A51,Коэф.закупка_год_морковь[1],0),MATCH(MONTH(CG$3),КЗ!$1:$1,0))/1000,""),0)</f>
        <v>1680.0210000000002</v>
      </c>
      <c r="CH51" s="551" cm="1">
        <f t="array" aca="1" ref="CH51" ca="1">IFERROR(IF(AND(НачЦ_ИнвП_Дата&lt;=CH$3,КИнвП_Дата&gt;CH$3),
INDEX(Кальк._морковь,MATCH($A51,Кальк._морковь_наим.,0),MATCH("Сумма затрат, т.руб.",'Кальк-я'!$5:$5,0))*
INDEX(ЗФ,MATCH($A$50,ЗФ!$A:$A,0),MATCH("Посевная площадь"&amp;YEAR(CI$3),ЗФ!$2:$2,0))*
INDEX(Коэф.закупка_год_морковь[],MATCH($A51,Коэф.закупка_год_морковь[1],0),MATCH(MONTH(CH$3),КЗ!$1:$1,0))/1000,""),0)</f>
        <v>1680.0210000000002</v>
      </c>
      <c r="CI51" s="551" cm="1">
        <f t="array" aca="1" ref="CI51" ca="1">IFERROR(IF(AND(НачЦ_ИнвП_Дата&lt;=CI$3,КИнвП_Дата&gt;CI$3),
INDEX(Кальк._морковь,MATCH($A51,Кальк._морковь_наим.,0),MATCH("Сумма затрат, т.руб.",'Кальк-я'!$5:$5,0))*
INDEX(ЗФ,MATCH($A$50,ЗФ!$A:$A,0),MATCH("Посевная площадь"&amp;YEAR(CJ$3),ЗФ!$2:$2,0))*
INDEX(Коэф.закупка_год_морковь[],MATCH($A51,Коэф.закупка_год_морковь[1],0),MATCH(MONTH(CI$3),КЗ!$1:$1,0))/1000,""),0)</f>
        <v>0</v>
      </c>
      <c r="CJ51" s="551" cm="1">
        <f t="array" aca="1" ref="CJ51" ca="1">IFERROR(IF(AND(НачЦ_ИнвП_Дата&lt;=CJ$3,КИнвП_Дата&gt;CJ$3),
INDEX(Кальк._морковь,MATCH($A51,Кальк._морковь_наим.,0),MATCH("Сумма затрат, т.руб.",'Кальк-я'!$5:$5,0))*
INDEX(ЗФ,MATCH($A$50,ЗФ!$A:$A,0),MATCH("Посевная площадь"&amp;YEAR(CK$3),ЗФ!$2:$2,0))*
INDEX(Коэф.закупка_год_морковь[],MATCH($A51,Коэф.закупка_год_морковь[1],0),MATCH(MONTH(CJ$3),КЗ!$1:$1,0))/1000,""),0)</f>
        <v>0</v>
      </c>
      <c r="CK51" s="551" cm="1">
        <f t="array" aca="1" ref="CK51" ca="1">IFERROR(IF(AND(НачЦ_ИнвП_Дата&lt;=CK$3,КИнвП_Дата&gt;CK$3),
INDEX(Кальк._морковь,MATCH($A51,Кальк._морковь_наим.,0),MATCH("Сумма затрат, т.руб.",'Кальк-я'!$5:$5,0))*
INDEX(ЗФ,MATCH($A$50,ЗФ!$A:$A,0),MATCH("Посевная площадь"&amp;YEAR(CL$3),ЗФ!$2:$2,0))*
INDEX(Коэф.закупка_год_морковь[],MATCH($A51,Коэф.закупка_год_морковь[1],0),MATCH(MONTH(CK$3),КЗ!$1:$1,0))/1000,""),0)</f>
        <v>0</v>
      </c>
      <c r="CL51" s="551" cm="1">
        <f t="array" aca="1" ref="CL51" ca="1">IFERROR(IF(AND(НачЦ_ИнвП_Дата&lt;=CL$3,КИнвП_Дата&gt;CL$3),
INDEX(Кальк._морковь,MATCH($A51,Кальк._морковь_наим.,0),MATCH("Сумма затрат, т.руб.",'Кальк-я'!$5:$5,0))*
INDEX(ЗФ,MATCH($A$50,ЗФ!$A:$A,0),MATCH("Посевная площадь"&amp;YEAR(CM$3),ЗФ!$2:$2,0))*
INDEX(Коэф.закупка_год_морковь[],MATCH($A51,Коэф.закупка_год_морковь[1],0),MATCH(MONTH(CL$3),КЗ!$1:$1,0))/1000,""),0)</f>
        <v>0</v>
      </c>
      <c r="CM51" s="551" cm="1">
        <f t="array" aca="1" ref="CM51" ca="1">IFERROR(IF(AND(НачЦ_ИнвП_Дата&lt;=CM$3,КИнвП_Дата&gt;CM$3),
INDEX(Кальк._морковь,MATCH($A51,Кальк._морковь_наим.,0),MATCH("Сумма затрат, т.руб.",'Кальк-я'!$5:$5,0))*
INDEX(ЗФ,MATCH($A$50,ЗФ!$A:$A,0),MATCH("Посевная площадь"&amp;YEAR(CN$3),ЗФ!$2:$2,0))*
INDEX(Коэф.закупка_год_морковь[],MATCH($A51,Коэф.закупка_год_морковь[1],0),MATCH(MONTH(CM$3),КЗ!$1:$1,0))/1000,""),0)</f>
        <v>0</v>
      </c>
      <c r="CN51" s="552">
        <f t="shared" ca="1" si="1468"/>
        <v>3360.0420000000004</v>
      </c>
      <c r="CO51" s="551" cm="1">
        <f t="array" aca="1" ref="CO51" ca="1">IFERROR(IF(AND(НачЦ_ИнвП_Дата&lt;=CO$3,КИнвП_Дата&gt;CO$3),
INDEX(Кальк._морковь,MATCH($A51,Кальк._морковь_наим.,0),MATCH("Сумма затрат, т.руб.",'Кальк-я'!$5:$5,0))*
INDEX(ЗФ,MATCH($A$50,ЗФ!$A:$A,0),MATCH("Посевная площадь"&amp;YEAR(CP$3),ЗФ!$2:$2,0))*
INDEX(Коэф.закупка_год_морковь[],MATCH($A51,Коэф.закупка_год_морковь[1],0),MATCH(MONTH(CO$3),КЗ!$1:$1,0))/1000,""),0)</f>
        <v>0</v>
      </c>
      <c r="CP51" s="551" cm="1">
        <f t="array" aca="1" ref="CP51" ca="1">IFERROR(IF(AND(НачЦ_ИнвП_Дата&lt;=CP$3,КИнвП_Дата&gt;CP$3),
INDEX(Кальк._морковь,MATCH($A51,Кальк._морковь_наим.,0),MATCH("Сумма затрат, т.руб.",'Кальк-я'!$5:$5,0))*
INDEX(ЗФ,MATCH($A$50,ЗФ!$A:$A,0),MATCH("Посевная площадь"&amp;YEAR(CQ$3),ЗФ!$2:$2,0))*
INDEX(Коэф.закупка_год_морковь[],MATCH($A51,Коэф.закупка_год_морковь[1],0),MATCH(MONTH(CP$3),КЗ!$1:$1,0))/1000,""),0)</f>
        <v>0</v>
      </c>
      <c r="CQ51" s="551" cm="1">
        <f t="array" aca="1" ref="CQ51" ca="1">IFERROR(IF(AND(НачЦ_ИнвП_Дата&lt;=CQ$3,КИнвП_Дата&gt;CQ$3),
INDEX(Кальк._морковь,MATCH($A51,Кальк._морковь_наим.,0),MATCH("Сумма затрат, т.руб.",'Кальк-я'!$5:$5,0))*
INDEX(ЗФ,MATCH($A$50,ЗФ!$A:$A,0),MATCH("Посевная площадь"&amp;YEAR(CR$3),ЗФ!$2:$2,0))*
INDEX(Коэф.закупка_год_морковь[],MATCH($A51,Коэф.закупка_год_морковь[1],0),MATCH(MONTH(CQ$3),КЗ!$1:$1,0))/1000,""),0)</f>
        <v>0</v>
      </c>
      <c r="CR51" s="551" cm="1">
        <f t="array" aca="1" ref="CR51" ca="1">IFERROR(IF(AND(НачЦ_ИнвП_Дата&lt;=CR$3,КИнвП_Дата&gt;CR$3),
INDEX(Кальк._морковь,MATCH($A51,Кальк._морковь_наим.,0),MATCH("Сумма затрат, т.руб.",'Кальк-я'!$5:$5,0))*
INDEX(ЗФ,MATCH($A$50,ЗФ!$A:$A,0),MATCH("Посевная площадь"&amp;YEAR(CS$3),ЗФ!$2:$2,0))*
INDEX(Коэф.закупка_год_морковь[],MATCH($A51,Коэф.закупка_год_морковь[1],0),MATCH(MONTH(CR$3),КЗ!$1:$1,0))/1000,""),0)</f>
        <v>0</v>
      </c>
      <c r="CS51" s="551" cm="1">
        <f t="array" aca="1" ref="CS51" ca="1">IFERROR(IF(AND(НачЦ_ИнвП_Дата&lt;=CS$3,КИнвП_Дата&gt;CS$3),
INDEX(Кальк._морковь,MATCH($A51,Кальк._морковь_наим.,0),MATCH("Сумма затрат, т.руб.",'Кальк-я'!$5:$5,0))*
INDEX(ЗФ,MATCH($A$50,ЗФ!$A:$A,0),MATCH("Посевная площадь"&amp;YEAR(CT$3),ЗФ!$2:$2,0))*
INDEX(Коэф.закупка_год_морковь[],MATCH($A51,Коэф.закупка_год_морковь[1],0),MATCH(MONTH(CS$3),КЗ!$1:$1,0))/1000,""),0)</f>
        <v>0</v>
      </c>
      <c r="CT51" s="551" cm="1">
        <f t="array" aca="1" ref="CT51" ca="1">IFERROR(IF(AND(НачЦ_ИнвП_Дата&lt;=CT$3,КИнвП_Дата&gt;CT$3),
INDEX(Кальк._морковь,MATCH($A51,Кальк._морковь_наим.,0),MATCH("Сумма затрат, т.руб.",'Кальк-я'!$5:$5,0))*
INDEX(ЗФ,MATCH($A$50,ЗФ!$A:$A,0),MATCH("Посевная площадь"&amp;YEAR(CU$3),ЗФ!$2:$2,0))*
INDEX(Коэф.закупка_год_морковь[],MATCH($A51,Коэф.закупка_год_морковь[1],0),MATCH(MONTH(CT$3),КЗ!$1:$1,0))/1000,""),0)</f>
        <v>1680.0210000000002</v>
      </c>
      <c r="CU51" s="551" cm="1">
        <f t="array" aca="1" ref="CU51" ca="1">IFERROR(IF(AND(НачЦ_ИнвП_Дата&lt;=CU$3,КИнвП_Дата&gt;CU$3),
INDEX(Кальк._морковь,MATCH($A51,Кальк._морковь_наим.,0),MATCH("Сумма затрат, т.руб.",'Кальк-я'!$5:$5,0))*
INDEX(ЗФ,MATCH($A$50,ЗФ!$A:$A,0),MATCH("Посевная площадь"&amp;YEAR(CV$3),ЗФ!$2:$2,0))*
INDEX(Коэф.закупка_год_морковь[],MATCH($A51,Коэф.закупка_год_морковь[1],0),MATCH(MONTH(CU$3),КЗ!$1:$1,0))/1000,""),0)</f>
        <v>1680.0210000000002</v>
      </c>
      <c r="CV51" s="551" cm="1">
        <f t="array" aca="1" ref="CV51" ca="1">IFERROR(IF(AND(НачЦ_ИнвП_Дата&lt;=CV$3,КИнвП_Дата&gt;CV$3),
INDEX(Кальк._морковь,MATCH($A51,Кальк._морковь_наим.,0),MATCH("Сумма затрат, т.руб.",'Кальк-я'!$5:$5,0))*
INDEX(ЗФ,MATCH($A$50,ЗФ!$A:$A,0),MATCH("Посевная площадь"&amp;YEAR(CW$3),ЗФ!$2:$2,0))*
INDEX(Коэф.закупка_год_морковь[],MATCH($A51,Коэф.закупка_год_морковь[1],0),MATCH(MONTH(CV$3),КЗ!$1:$1,0))/1000,""),0)</f>
        <v>0</v>
      </c>
      <c r="CW51" s="551" cm="1">
        <f t="array" aca="1" ref="CW51" ca="1">IFERROR(IF(AND(НачЦ_ИнвП_Дата&lt;=CW$3,КИнвП_Дата&gt;CW$3),
INDEX(Кальк._морковь,MATCH($A51,Кальк._морковь_наим.,0),MATCH("Сумма затрат, т.руб.",'Кальк-я'!$5:$5,0))*
INDEX(ЗФ,MATCH($A$50,ЗФ!$A:$A,0),MATCH("Посевная площадь"&amp;YEAR(CX$3),ЗФ!$2:$2,0))*
INDEX(Коэф.закупка_год_морковь[],MATCH($A51,Коэф.закупка_год_морковь[1],0),MATCH(MONTH(CW$3),КЗ!$1:$1,0))/1000,""),0)</f>
        <v>0</v>
      </c>
      <c r="CX51" s="551" cm="1">
        <f t="array" aca="1" ref="CX51" ca="1">IFERROR(IF(AND(НачЦ_ИнвП_Дата&lt;=CX$3,КИнвП_Дата&gt;CX$3),
INDEX(Кальк._морковь,MATCH($A51,Кальк._морковь_наим.,0),MATCH("Сумма затрат, т.руб.",'Кальк-я'!$5:$5,0))*
INDEX(ЗФ,MATCH($A$50,ЗФ!$A:$A,0),MATCH("Посевная площадь"&amp;YEAR(CY$3),ЗФ!$2:$2,0))*
INDEX(Коэф.закупка_год_морковь[],MATCH($A51,Коэф.закупка_год_морковь[1],0),MATCH(MONTH(CX$3),КЗ!$1:$1,0))/1000,""),0)</f>
        <v>0</v>
      </c>
      <c r="CY51" s="551" cm="1">
        <f t="array" aca="1" ref="CY51" ca="1">IFERROR(IF(AND(НачЦ_ИнвП_Дата&lt;=CY$3,КИнвП_Дата&gt;CY$3),
INDEX(Кальк._морковь,MATCH($A51,Кальк._морковь_наим.,0),MATCH("Сумма затрат, т.руб.",'Кальк-я'!$5:$5,0))*
INDEX(ЗФ,MATCH($A$50,ЗФ!$A:$A,0),MATCH("Посевная площадь"&amp;YEAR(CZ$3),ЗФ!$2:$2,0))*
INDEX(Коэф.закупка_год_морковь[],MATCH($A51,Коэф.закупка_год_морковь[1],0),MATCH(MONTH(CY$3),КЗ!$1:$1,0))/1000,""),0)</f>
        <v>0</v>
      </c>
      <c r="CZ51" s="551" cm="1">
        <f t="array" aca="1" ref="CZ51" ca="1">IFERROR(IF(AND(НачЦ_ИнвП_Дата&lt;=CZ$3,КИнвП_Дата&gt;CZ$3),
INDEX(Кальк._морковь,MATCH($A51,Кальк._морковь_наим.,0),MATCH("Сумма затрат, т.руб.",'Кальк-я'!$5:$5,0))*
INDEX(ЗФ,MATCH($A$50,ЗФ!$A:$A,0),MATCH("Посевная площадь"&amp;YEAR(DA$3),ЗФ!$2:$2,0))*
INDEX(Коэф.закупка_год_морковь[],MATCH($A51,Коэф.закупка_год_морковь[1],0),MATCH(MONTH(CZ$3),КЗ!$1:$1,0))/1000,""),0)</f>
        <v>0</v>
      </c>
      <c r="DA51" s="552">
        <f t="shared" ca="1" si="1470"/>
        <v>3360.0420000000004</v>
      </c>
      <c r="DB51" s="551" cm="1">
        <f t="array" aca="1" ref="DB51" ca="1">IFERROR(IF(AND(НачЦ_ИнвП_Дата&lt;=DB$3,КИнвП_Дата&gt;DB$3),
INDEX(Кальк._морковь,MATCH($A51,Кальк._морковь_наим.,0),MATCH("Сумма затрат, т.руб.",'Кальк-я'!$5:$5,0))*
INDEX(ЗФ,MATCH($A$50,ЗФ!$A:$A,0),MATCH("Посевная площадь"&amp;YEAR(DC$3),ЗФ!$2:$2,0))*
INDEX(Коэф.закупка_год_морковь[],MATCH($A51,Коэф.закупка_год_морковь[1],0),MATCH(MONTH(DB$3),КЗ!$1:$1,0))/1000,""),0)</f>
        <v>0</v>
      </c>
      <c r="DC51" s="551" cm="1">
        <f t="array" aca="1" ref="DC51" ca="1">IFERROR(IF(AND(НачЦ_ИнвП_Дата&lt;=DC$3,КИнвП_Дата&gt;DC$3),
INDEX(Кальк._морковь,MATCH($A51,Кальк._морковь_наим.,0),MATCH("Сумма затрат, т.руб.",'Кальк-я'!$5:$5,0))*
INDEX(ЗФ,MATCH($A$50,ЗФ!$A:$A,0),MATCH("Посевная площадь"&amp;YEAR(DD$3),ЗФ!$2:$2,0))*
INDEX(Коэф.закупка_год_морковь[],MATCH($A51,Коэф.закупка_год_морковь[1],0),MATCH(MONTH(DC$3),КЗ!$1:$1,0))/1000,""),0)</f>
        <v>0</v>
      </c>
      <c r="DD51" s="551" cm="1">
        <f t="array" aca="1" ref="DD51" ca="1">IFERROR(IF(AND(НачЦ_ИнвП_Дата&lt;=DD$3,КИнвП_Дата&gt;DD$3),
INDEX(Кальк._морковь,MATCH($A51,Кальк._морковь_наим.,0),MATCH("Сумма затрат, т.руб.",'Кальк-я'!$5:$5,0))*
INDEX(ЗФ,MATCH($A$50,ЗФ!$A:$A,0),MATCH("Посевная площадь"&amp;YEAR(DE$3),ЗФ!$2:$2,0))*
INDEX(Коэф.закупка_год_морковь[],MATCH($A51,Коэф.закупка_год_морковь[1],0),MATCH(MONTH(DD$3),КЗ!$1:$1,0))/1000,""),0)</f>
        <v>0</v>
      </c>
      <c r="DE51" s="551" cm="1">
        <f t="array" aca="1" ref="DE51" ca="1">IFERROR(IF(AND(НачЦ_ИнвП_Дата&lt;=DE$3,КИнвП_Дата&gt;DE$3),
INDEX(Кальк._морковь,MATCH($A51,Кальк._морковь_наим.,0),MATCH("Сумма затрат, т.руб.",'Кальк-я'!$5:$5,0))*
INDEX(ЗФ,MATCH($A$50,ЗФ!$A:$A,0),MATCH("Посевная площадь"&amp;YEAR(DF$3),ЗФ!$2:$2,0))*
INDEX(Коэф.закупка_год_морковь[],MATCH($A51,Коэф.закупка_год_морковь[1],0),MATCH(MONTH(DE$3),КЗ!$1:$1,0))/1000,""),0)</f>
        <v>0</v>
      </c>
      <c r="DF51" s="551" cm="1">
        <f t="array" aca="1" ref="DF51" ca="1">IFERROR(IF(AND(НачЦ_ИнвП_Дата&lt;=DF$3,КИнвП_Дата&gt;DF$3),
INDEX(Кальк._морковь,MATCH($A51,Кальк._морковь_наим.,0),MATCH("Сумма затрат, т.руб.",'Кальк-я'!$5:$5,0))*
INDEX(ЗФ,MATCH($A$50,ЗФ!$A:$A,0),MATCH("Посевная площадь"&amp;YEAR(DG$3),ЗФ!$2:$2,0))*
INDEX(Коэф.закупка_год_морковь[],MATCH($A51,Коэф.закупка_год_морковь[1],0),MATCH(MONTH(DF$3),КЗ!$1:$1,0))/1000,""),0)</f>
        <v>0</v>
      </c>
      <c r="DG51" s="551" cm="1">
        <f t="array" aca="1" ref="DG51" ca="1">IFERROR(IF(AND(НачЦ_ИнвП_Дата&lt;=DG$3,КИнвП_Дата&gt;DG$3),
INDEX(Кальк._морковь,MATCH($A51,Кальк._морковь_наим.,0),MATCH("Сумма затрат, т.руб.",'Кальк-я'!$5:$5,0))*
INDEX(ЗФ,MATCH($A$50,ЗФ!$A:$A,0),MATCH("Посевная площадь"&amp;YEAR(DH$3),ЗФ!$2:$2,0))*
INDEX(Коэф.закупка_год_морковь[],MATCH($A51,Коэф.закупка_год_морковь[1],0),MATCH(MONTH(DG$3),КЗ!$1:$1,0))/1000,""),0)</f>
        <v>1680.0210000000002</v>
      </c>
      <c r="DH51" s="551" cm="1">
        <f t="array" aca="1" ref="DH51" ca="1">IFERROR(IF(AND(НачЦ_ИнвП_Дата&lt;=DH$3,КИнвП_Дата&gt;DH$3),
INDEX(Кальк._морковь,MATCH($A51,Кальк._морковь_наим.,0),MATCH("Сумма затрат, т.руб.",'Кальк-я'!$5:$5,0))*
INDEX(ЗФ,MATCH($A$50,ЗФ!$A:$A,0),MATCH("Посевная площадь"&amp;YEAR(DI$3),ЗФ!$2:$2,0))*
INDEX(Коэф.закупка_год_морковь[],MATCH($A51,Коэф.закупка_год_морковь[1],0),MATCH(MONTH(DH$3),КЗ!$1:$1,0))/1000,""),0)</f>
        <v>1680.0210000000002</v>
      </c>
      <c r="DI51" s="551" cm="1">
        <f t="array" aca="1" ref="DI51" ca="1">IFERROR(IF(AND(НачЦ_ИнвП_Дата&lt;=DI$3,КИнвП_Дата&gt;DI$3),
INDEX(Кальк._морковь,MATCH($A51,Кальк._морковь_наим.,0),MATCH("Сумма затрат, т.руб.",'Кальк-я'!$5:$5,0))*
INDEX(ЗФ,MATCH($A$50,ЗФ!$A:$A,0),MATCH("Посевная площадь"&amp;YEAR(DJ$3),ЗФ!$2:$2,0))*
INDEX(Коэф.закупка_год_морковь[],MATCH($A51,Коэф.закупка_год_морковь[1],0),MATCH(MONTH(DI$3),КЗ!$1:$1,0))/1000,""),0)</f>
        <v>0</v>
      </c>
      <c r="DJ51" s="551" cm="1">
        <f t="array" aca="1" ref="DJ51" ca="1">IFERROR(IF(AND(НачЦ_ИнвП_Дата&lt;=DJ$3,КИнвП_Дата&gt;DJ$3),
INDEX(Кальк._морковь,MATCH($A51,Кальк._морковь_наим.,0),MATCH("Сумма затрат, т.руб.",'Кальк-я'!$5:$5,0))*
INDEX(ЗФ,MATCH($A$50,ЗФ!$A:$A,0),MATCH("Посевная площадь"&amp;YEAR(DK$3),ЗФ!$2:$2,0))*
INDEX(Коэф.закупка_год_морковь[],MATCH($A51,Коэф.закупка_год_морковь[1],0),MATCH(MONTH(DJ$3),КЗ!$1:$1,0))/1000,""),0)</f>
        <v>0</v>
      </c>
      <c r="DK51" s="551" cm="1">
        <f t="array" aca="1" ref="DK51" ca="1">IFERROR(IF(AND(НачЦ_ИнвП_Дата&lt;=DK$3,КИнвП_Дата&gt;DK$3),
INDEX(Кальк._морковь,MATCH($A51,Кальк._морковь_наим.,0),MATCH("Сумма затрат, т.руб.",'Кальк-я'!$5:$5,0))*
INDEX(ЗФ,MATCH($A$50,ЗФ!$A:$A,0),MATCH("Посевная площадь"&amp;YEAR(DL$3),ЗФ!$2:$2,0))*
INDEX(Коэф.закупка_год_морковь[],MATCH($A51,Коэф.закупка_год_морковь[1],0),MATCH(MONTH(DK$3),КЗ!$1:$1,0))/1000,""),0)</f>
        <v>0</v>
      </c>
      <c r="DL51" s="551" cm="1">
        <f t="array" aca="1" ref="DL51" ca="1">IFERROR(IF(AND(НачЦ_ИнвП_Дата&lt;=DL$3,КИнвП_Дата&gt;DL$3),
INDEX(Кальк._морковь,MATCH($A51,Кальк._морковь_наим.,0),MATCH("Сумма затрат, т.руб.",'Кальк-я'!$5:$5,0))*
INDEX(ЗФ,MATCH($A$50,ЗФ!$A:$A,0),MATCH("Посевная площадь"&amp;YEAR(DM$3),ЗФ!$2:$2,0))*
INDEX(Коэф.закупка_год_морковь[],MATCH($A51,Коэф.закупка_год_морковь[1],0),MATCH(MONTH(DL$3),КЗ!$1:$1,0))/1000,""),0)</f>
        <v>0</v>
      </c>
      <c r="DM51" s="551" cm="1">
        <f t="array" aca="1" ref="DM51" ca="1">IFERROR(IF(AND(НачЦ_ИнвП_Дата&lt;=DM$3,КИнвП_Дата&gt;DM$3),
INDEX(Кальк._морковь,MATCH($A51,Кальк._морковь_наим.,0),MATCH("Сумма затрат, т.руб.",'Кальк-я'!$5:$5,0))*
INDEX(ЗФ,MATCH($A$50,ЗФ!$A:$A,0),MATCH("Посевная площадь"&amp;YEAR(DN$3),ЗФ!$2:$2,0))*
INDEX(Коэф.закупка_год_морковь[],MATCH($A51,Коэф.закупка_год_морковь[1],0),MATCH(MONTH(DM$3),КЗ!$1:$1,0))/1000,""),0)</f>
        <v>0</v>
      </c>
      <c r="DN51" s="552">
        <f t="shared" ca="1" si="1472"/>
        <v>3360.0420000000004</v>
      </c>
      <c r="DO51" s="551" cm="1">
        <f t="array" aca="1" ref="DO51" ca="1">IFERROR(IF(AND(НачЦ_ИнвП_Дата&lt;=DO$3,КИнвП_Дата&gt;DO$3),
INDEX(Кальк._морковь,MATCH($A51,Кальк._морковь_наим.,0),MATCH("Сумма затрат, т.руб.",'Кальк-я'!$5:$5,0))*
INDEX(ЗФ,MATCH($A$50,ЗФ!$A:$A,0),MATCH("Посевная площадь"&amp;YEAR(DP$3),ЗФ!$2:$2,0))*
INDEX(Коэф.закупка_год_морковь[],MATCH($A51,Коэф.закупка_год_морковь[1],0),MATCH(MONTH(DO$3),КЗ!$1:$1,0))/1000,""),0)</f>
        <v>0</v>
      </c>
      <c r="DP51" s="551" cm="1">
        <f t="array" aca="1" ref="DP51" ca="1">IFERROR(IF(AND(НачЦ_ИнвП_Дата&lt;=DP$3,КИнвП_Дата&gt;DP$3),
INDEX(Кальк._морковь,MATCH($A51,Кальк._морковь_наим.,0),MATCH("Сумма затрат, т.руб.",'Кальк-я'!$5:$5,0))*
INDEX(ЗФ,MATCH($A$50,ЗФ!$A:$A,0),MATCH("Посевная площадь"&amp;YEAR(DQ$3),ЗФ!$2:$2,0))*
INDEX(Коэф.закупка_год_морковь[],MATCH($A51,Коэф.закупка_год_морковь[1],0),MATCH(MONTH(DP$3),КЗ!$1:$1,0))/1000,""),0)</f>
        <v>0</v>
      </c>
      <c r="DQ51" s="551" cm="1">
        <f t="array" aca="1" ref="DQ51" ca="1">IFERROR(IF(AND(НачЦ_ИнвП_Дата&lt;=DQ$3,КИнвП_Дата&gt;DQ$3),
INDEX(Кальк._морковь,MATCH($A51,Кальк._морковь_наим.,0),MATCH("Сумма затрат, т.руб.",'Кальк-я'!$5:$5,0))*
INDEX(ЗФ,MATCH($A$50,ЗФ!$A:$A,0),MATCH("Посевная площадь"&amp;YEAR(DR$3),ЗФ!$2:$2,0))*
INDEX(Коэф.закупка_год_морковь[],MATCH($A51,Коэф.закупка_год_морковь[1],0),MATCH(MONTH(DQ$3),КЗ!$1:$1,0))/1000,""),0)</f>
        <v>0</v>
      </c>
      <c r="DR51" s="551" cm="1">
        <f t="array" aca="1" ref="DR51" ca="1">IFERROR(IF(AND(НачЦ_ИнвП_Дата&lt;=DR$3,КИнвП_Дата&gt;DR$3),
INDEX(Кальк._морковь,MATCH($A51,Кальк._морковь_наим.,0),MATCH("Сумма затрат, т.руб.",'Кальк-я'!$5:$5,0))*
INDEX(ЗФ,MATCH($A$50,ЗФ!$A:$A,0),MATCH("Посевная площадь"&amp;YEAR(DS$3),ЗФ!$2:$2,0))*
INDEX(Коэф.закупка_год_морковь[],MATCH($A51,Коэф.закупка_год_морковь[1],0),MATCH(MONTH(DR$3),КЗ!$1:$1,0))/1000,""),0)</f>
        <v>0</v>
      </c>
      <c r="DS51" s="551" cm="1">
        <f t="array" aca="1" ref="DS51" ca="1">IFERROR(IF(AND(НачЦ_ИнвП_Дата&lt;=DS$3,КИнвП_Дата&gt;DS$3),
INDEX(Кальк._морковь,MATCH($A51,Кальк._морковь_наим.,0),MATCH("Сумма затрат, т.руб.",'Кальк-я'!$5:$5,0))*
INDEX(ЗФ,MATCH($A$50,ЗФ!$A:$A,0),MATCH("Посевная площадь"&amp;YEAR(DT$3),ЗФ!$2:$2,0))*
INDEX(Коэф.закупка_год_морковь[],MATCH($A51,Коэф.закупка_год_морковь[1],0),MATCH(MONTH(DS$3),КЗ!$1:$1,0))/1000,""),0)</f>
        <v>0</v>
      </c>
      <c r="DT51" s="551" cm="1">
        <f t="array" aca="1" ref="DT51" ca="1">IFERROR(IF(AND(НачЦ_ИнвП_Дата&lt;=DT$3,КИнвП_Дата&gt;DT$3),
INDEX(Кальк._морковь,MATCH($A51,Кальк._морковь_наим.,0),MATCH("Сумма затрат, т.руб.",'Кальк-я'!$5:$5,0))*
INDEX(ЗФ,MATCH($A$50,ЗФ!$A:$A,0),MATCH("Посевная площадь"&amp;YEAR(DU$3),ЗФ!$2:$2,0))*
INDEX(Коэф.закупка_год_морковь[],MATCH($A51,Коэф.закупка_год_морковь[1],0),MATCH(MONTH(DT$3),КЗ!$1:$1,0))/1000,""),0)</f>
        <v>1680.0210000000002</v>
      </c>
      <c r="DU51" s="551" cm="1">
        <f t="array" aca="1" ref="DU51" ca="1">IFERROR(IF(AND(НачЦ_ИнвП_Дата&lt;=DU$3,КИнвП_Дата&gt;DU$3),
INDEX(Кальк._морковь,MATCH($A51,Кальк._морковь_наим.,0),MATCH("Сумма затрат, т.руб.",'Кальк-я'!$5:$5,0))*
INDEX(ЗФ,MATCH($A$50,ЗФ!$A:$A,0),MATCH("Посевная площадь"&amp;YEAR(DV$3),ЗФ!$2:$2,0))*
INDEX(Коэф.закупка_год_морковь[],MATCH($A51,Коэф.закупка_год_морковь[1],0),MATCH(MONTH(DU$3),КЗ!$1:$1,0))/1000,""),0)</f>
        <v>1680.0210000000002</v>
      </c>
      <c r="DV51" s="551" cm="1">
        <f t="array" aca="1" ref="DV51" ca="1">IFERROR(IF(AND(НачЦ_ИнвП_Дата&lt;=DV$3,КИнвП_Дата&gt;DV$3),
INDEX(Кальк._морковь,MATCH($A51,Кальк._морковь_наим.,0),MATCH("Сумма затрат, т.руб.",'Кальк-я'!$5:$5,0))*
INDEX(ЗФ,MATCH($A$50,ЗФ!$A:$A,0),MATCH("Посевная площадь"&amp;YEAR(DW$3),ЗФ!$2:$2,0))*
INDEX(Коэф.закупка_год_морковь[],MATCH($A51,Коэф.закупка_год_морковь[1],0),MATCH(MONTH(DV$3),КЗ!$1:$1,0))/1000,""),0)</f>
        <v>0</v>
      </c>
      <c r="DW51" s="551" cm="1">
        <f t="array" aca="1" ref="DW51" ca="1">IFERROR(IF(AND(НачЦ_ИнвП_Дата&lt;=DW$3,КИнвП_Дата&gt;DW$3),
INDEX(Кальк._морковь,MATCH($A51,Кальк._морковь_наим.,0),MATCH("Сумма затрат, т.руб.",'Кальк-я'!$5:$5,0))*
INDEX(ЗФ,MATCH($A$50,ЗФ!$A:$A,0),MATCH("Посевная площадь"&amp;YEAR(DX$3),ЗФ!$2:$2,0))*
INDEX(Коэф.закупка_год_морковь[],MATCH($A51,Коэф.закупка_год_морковь[1],0),MATCH(MONTH(DW$3),КЗ!$1:$1,0))/1000,""),0)</f>
        <v>0</v>
      </c>
      <c r="DX51" s="551" cm="1">
        <f t="array" aca="1" ref="DX51" ca="1">IFERROR(IF(AND(НачЦ_ИнвП_Дата&lt;=DX$3,КИнвП_Дата&gt;DX$3),
INDEX(Кальк._морковь,MATCH($A51,Кальк._морковь_наим.,0),MATCH("Сумма затрат, т.руб.",'Кальк-я'!$5:$5,0))*
INDEX(ЗФ,MATCH($A$50,ЗФ!$A:$A,0),MATCH("Посевная площадь"&amp;YEAR(DY$3),ЗФ!$2:$2,0))*
INDEX(Коэф.закупка_год_морковь[],MATCH($A51,Коэф.закупка_год_морковь[1],0),MATCH(MONTH(DX$3),КЗ!$1:$1,0))/1000,""),0)</f>
        <v>0</v>
      </c>
      <c r="DY51" s="551" cm="1">
        <f t="array" aca="1" ref="DY51" ca="1">IFERROR(IF(AND(НачЦ_ИнвП_Дата&lt;=DY$3,КИнвП_Дата&gt;DY$3),
INDEX(Кальк._морковь,MATCH($A51,Кальк._морковь_наим.,0),MATCH("Сумма затрат, т.руб.",'Кальк-я'!$5:$5,0))*
INDEX(ЗФ,MATCH($A$50,ЗФ!$A:$A,0),MATCH("Посевная площадь"&amp;YEAR(DZ$3),ЗФ!$2:$2,0))*
INDEX(Коэф.закупка_год_морковь[],MATCH($A51,Коэф.закупка_год_морковь[1],0),MATCH(MONTH(DY$3),КЗ!$1:$1,0))/1000,""),0)</f>
        <v>0</v>
      </c>
      <c r="DZ51" s="551" cm="1">
        <f t="array" aca="1" ref="DZ51" ca="1">IFERROR(IF(AND(НачЦ_ИнвП_Дата&lt;=DZ$3,КИнвП_Дата&gt;DZ$3),
INDEX(Кальк._морковь,MATCH($A51,Кальк._морковь_наим.,0),MATCH("Сумма затрат, т.руб.",'Кальк-я'!$5:$5,0))*
INDEX(ЗФ,MATCH($A$50,ЗФ!$A:$A,0),MATCH("Посевная площадь"&amp;YEAR(EA$3),ЗФ!$2:$2,0))*
INDEX(Коэф.закупка_год_морковь[],MATCH($A51,Коэф.закупка_год_морковь[1],0),MATCH(MONTH(DZ$3),КЗ!$1:$1,0))/1000,""),0)</f>
        <v>0</v>
      </c>
      <c r="EA51" s="552">
        <f t="shared" ca="1" si="1474"/>
        <v>3360.0420000000004</v>
      </c>
      <c r="EB51" s="551" cm="1">
        <f t="array" aca="1" ref="EB51" ca="1">IFERROR(IF(AND(НачЦ_ИнвП_Дата&lt;=EB$3,КИнвП_Дата&gt;EB$3),
INDEX(Кальк._морковь,MATCH($A51,Кальк._морковь_наим.,0),MATCH("Сумма затрат, т.руб.",'Кальк-я'!$5:$5,0))*
INDEX(ЗФ,MATCH($A$50,ЗФ!$A:$A,0),MATCH("Посевная площадь"&amp;YEAR(EC$3),ЗФ!$2:$2,0))*
INDEX(Коэф.закупка_год_морковь[],MATCH($A51,Коэф.закупка_год_морковь[1],0),MATCH(MONTH(EB$3),КЗ!$1:$1,0))/1000,""),0)</f>
        <v>0</v>
      </c>
      <c r="EC51" s="551" cm="1">
        <f t="array" aca="1" ref="EC51" ca="1">IFERROR(IF(AND(НачЦ_ИнвП_Дата&lt;=EC$3,КИнвП_Дата&gt;EC$3),
INDEX(Кальк._морковь,MATCH($A51,Кальк._морковь_наим.,0),MATCH("Сумма затрат, т.руб.",'Кальк-я'!$5:$5,0))*
INDEX(ЗФ,MATCH($A$50,ЗФ!$A:$A,0),MATCH("Посевная площадь"&amp;YEAR(ED$3),ЗФ!$2:$2,0))*
INDEX(Коэф.закупка_год_морковь[],MATCH($A51,Коэф.закупка_год_морковь[1],0),MATCH(MONTH(EC$3),КЗ!$1:$1,0))/1000,""),0)</f>
        <v>0</v>
      </c>
      <c r="ED51" s="551" cm="1">
        <f t="array" aca="1" ref="ED51" ca="1">IFERROR(IF(AND(НачЦ_ИнвП_Дата&lt;=ED$3,КИнвП_Дата&gt;ED$3),
INDEX(Кальк._морковь,MATCH($A51,Кальк._морковь_наим.,0),MATCH("Сумма затрат, т.руб.",'Кальк-я'!$5:$5,0))*
INDEX(ЗФ,MATCH($A$50,ЗФ!$A:$A,0),MATCH("Посевная площадь"&amp;YEAR(EE$3),ЗФ!$2:$2,0))*
INDEX(Коэф.закупка_год_морковь[],MATCH($A51,Коэф.закупка_год_морковь[1],0),MATCH(MONTH(ED$3),КЗ!$1:$1,0))/1000,""),0)</f>
        <v>0</v>
      </c>
      <c r="EE51" s="551" cm="1">
        <f t="array" aca="1" ref="EE51" ca="1">IFERROR(IF(AND(НачЦ_ИнвП_Дата&lt;=EE$3,КИнвП_Дата&gt;EE$3),
INDEX(Кальк._морковь,MATCH($A51,Кальк._морковь_наим.,0),MATCH("Сумма затрат, т.руб.",'Кальк-я'!$5:$5,0))*
INDEX(ЗФ,MATCH($A$50,ЗФ!$A:$A,0),MATCH("Посевная площадь"&amp;YEAR(EF$3),ЗФ!$2:$2,0))*
INDEX(Коэф.закупка_год_морковь[],MATCH($A51,Коэф.закупка_год_морковь[1],0),MATCH(MONTH(EE$3),КЗ!$1:$1,0))/1000,""),0)</f>
        <v>0</v>
      </c>
      <c r="EF51" s="551" cm="1">
        <f t="array" aca="1" ref="EF51" ca="1">IFERROR(IF(AND(НачЦ_ИнвП_Дата&lt;=EF$3,КИнвП_Дата&gt;EF$3),
INDEX(Кальк._морковь,MATCH($A51,Кальк._морковь_наим.,0),MATCH("Сумма затрат, т.руб.",'Кальк-я'!$5:$5,0))*
INDEX(ЗФ,MATCH($A$50,ЗФ!$A:$A,0),MATCH("Посевная площадь"&amp;YEAR(EG$3),ЗФ!$2:$2,0))*
INDEX(Коэф.закупка_год_морковь[],MATCH($A51,Коэф.закупка_год_морковь[1],0),MATCH(MONTH(EF$3),КЗ!$1:$1,0))/1000,""),0)</f>
        <v>0</v>
      </c>
      <c r="EG51" s="551" cm="1">
        <f t="array" aca="1" ref="EG51" ca="1">IFERROR(IF(AND(НачЦ_ИнвП_Дата&lt;=EG$3,КИнвП_Дата&gt;EG$3),
INDEX(Кальк._морковь,MATCH($A51,Кальк._морковь_наим.,0),MATCH("Сумма затрат, т.руб.",'Кальк-я'!$5:$5,0))*
INDEX(ЗФ,MATCH($A$50,ЗФ!$A:$A,0),MATCH("Посевная площадь"&amp;YEAR(EH$3),ЗФ!$2:$2,0))*
INDEX(Коэф.закупка_год_морковь[],MATCH($A51,Коэф.закупка_год_морковь[1],0),MATCH(MONTH(EG$3),КЗ!$1:$1,0))/1000,""),0)</f>
        <v>1680.0210000000002</v>
      </c>
      <c r="EH51" s="551" cm="1">
        <f t="array" aca="1" ref="EH51" ca="1">IFERROR(IF(AND(НачЦ_ИнвП_Дата&lt;=EH$3,КИнвП_Дата&gt;EH$3),
INDEX(Кальк._морковь,MATCH($A51,Кальк._морковь_наим.,0),MATCH("Сумма затрат, т.руб.",'Кальк-я'!$5:$5,0))*
INDEX(ЗФ,MATCH($A$50,ЗФ!$A:$A,0),MATCH("Посевная площадь"&amp;YEAR(EI$3),ЗФ!$2:$2,0))*
INDEX(Коэф.закупка_год_морковь[],MATCH($A51,Коэф.закупка_год_морковь[1],0),MATCH(MONTH(EH$3),КЗ!$1:$1,0))/1000,""),0)</f>
        <v>1680.0210000000002</v>
      </c>
      <c r="EI51" s="551" cm="1">
        <f t="array" aca="1" ref="EI51" ca="1">IFERROR(IF(AND(НачЦ_ИнвП_Дата&lt;=EI$3,КИнвП_Дата&gt;EI$3),
INDEX(Кальк._морковь,MATCH($A51,Кальк._морковь_наим.,0),MATCH("Сумма затрат, т.руб.",'Кальк-я'!$5:$5,0))*
INDEX(ЗФ,MATCH($A$50,ЗФ!$A:$A,0),MATCH("Посевная площадь"&amp;YEAR(EJ$3),ЗФ!$2:$2,0))*
INDEX(Коэф.закупка_год_морковь[],MATCH($A51,Коэф.закупка_год_морковь[1],0),MATCH(MONTH(EI$3),КЗ!$1:$1,0))/1000,""),0)</f>
        <v>0</v>
      </c>
      <c r="EJ51" s="551" cm="1">
        <f t="array" aca="1" ref="EJ51" ca="1">IFERROR(IF(AND(НачЦ_ИнвП_Дата&lt;=EJ$3,КИнвП_Дата&gt;EJ$3),
INDEX(Кальк._морковь,MATCH($A51,Кальк._морковь_наим.,0),MATCH("Сумма затрат, т.руб.",'Кальк-я'!$5:$5,0))*
INDEX(ЗФ,MATCH($A$50,ЗФ!$A:$A,0),MATCH("Посевная площадь"&amp;YEAR(EK$3),ЗФ!$2:$2,0))*
INDEX(Коэф.закупка_год_морковь[],MATCH($A51,Коэф.закупка_год_морковь[1],0),MATCH(MONTH(EJ$3),КЗ!$1:$1,0))/1000,""),0)</f>
        <v>0</v>
      </c>
      <c r="EK51" s="551" cm="1">
        <f t="array" aca="1" ref="EK51" ca="1">IFERROR(IF(AND(НачЦ_ИнвП_Дата&lt;=EK$3,КИнвП_Дата&gt;EK$3),
INDEX(Кальк._морковь,MATCH($A51,Кальк._морковь_наим.,0),MATCH("Сумма затрат, т.руб.",'Кальк-я'!$5:$5,0))*
INDEX(ЗФ,MATCH($A$50,ЗФ!$A:$A,0),MATCH("Посевная площадь"&amp;YEAR(EL$3),ЗФ!$2:$2,0))*
INDEX(Коэф.закупка_год_морковь[],MATCH($A51,Коэф.закупка_год_морковь[1],0),MATCH(MONTH(EK$3),КЗ!$1:$1,0))/1000,""),0)</f>
        <v>0</v>
      </c>
      <c r="EL51" s="551" cm="1">
        <f t="array" aca="1" ref="EL51" ca="1">IFERROR(IF(AND(НачЦ_ИнвП_Дата&lt;=EL$3,КИнвП_Дата&gt;EL$3),
INDEX(Кальк._морковь,MATCH($A51,Кальк._морковь_наим.,0),MATCH("Сумма затрат, т.руб.",'Кальк-я'!$5:$5,0))*
INDEX(ЗФ,MATCH($A$50,ЗФ!$A:$A,0),MATCH("Посевная площадь"&amp;YEAR(EM$3),ЗФ!$2:$2,0))*
INDEX(Коэф.закупка_год_морковь[],MATCH($A51,Коэф.закупка_год_морковь[1],0),MATCH(MONTH(EL$3),КЗ!$1:$1,0))/1000,""),0)</f>
        <v>0</v>
      </c>
      <c r="EM51" s="551" cm="1">
        <f t="array" aca="1" ref="EM51" ca="1">IFERROR(IF(AND(НачЦ_ИнвП_Дата&lt;=EM$3,КИнвП_Дата&gt;EM$3),
INDEX(Кальк._морковь,MATCH($A51,Кальк._морковь_наим.,0),MATCH("Сумма затрат, т.руб.",'Кальк-я'!$5:$5,0))*
INDEX(ЗФ,MATCH($A$50,ЗФ!$A:$A,0),MATCH("Посевная площадь"&amp;YEAR(EN$3),ЗФ!$2:$2,0))*
INDEX(Коэф.закупка_год_морковь[],MATCH($A51,Коэф.закупка_год_морковь[1],0),MATCH(MONTH(EM$3),КЗ!$1:$1,0))/1000,""),0)</f>
        <v>0</v>
      </c>
      <c r="EN51" s="552">
        <f t="shared" ca="1" si="1476"/>
        <v>3360.0420000000004</v>
      </c>
      <c r="EO51" s="551" cm="1">
        <f t="array" aca="1" ref="EO51" ca="1">IFERROR(IF(AND(НачЦ_ИнвП_Дата&lt;=EO$3,КИнвП_Дата&gt;EO$3),
INDEX(Кальк._морковь,MATCH($A51,Кальк._морковь_наим.,0),MATCH("Сумма затрат, т.руб.",'Кальк-я'!$5:$5,0))*
INDEX(ЗФ,MATCH($A$50,ЗФ!$A:$A,0),MATCH("Посевная площадь"&amp;YEAR(EP$3),ЗФ!$2:$2,0))*
INDEX(Коэф.закупка_год_морковь[],MATCH($A51,Коэф.закупка_год_морковь[1],0),MATCH(MONTH(EO$3),КЗ!$1:$1,0))/1000,""),0)</f>
        <v>0</v>
      </c>
      <c r="EP51" s="551" cm="1">
        <f t="array" aca="1" ref="EP51" ca="1">IFERROR(IF(AND(НачЦ_ИнвП_Дата&lt;=EP$3,КИнвП_Дата&gt;EP$3),
INDEX(Кальк._морковь,MATCH($A51,Кальк._морковь_наим.,0),MATCH("Сумма затрат, т.руб.",'Кальк-я'!$5:$5,0))*
INDEX(ЗФ,MATCH($A$50,ЗФ!$A:$A,0),MATCH("Посевная площадь"&amp;YEAR(EQ$3),ЗФ!$2:$2,0))*
INDEX(Коэф.закупка_год_морковь[],MATCH($A51,Коэф.закупка_год_морковь[1],0),MATCH(MONTH(EP$3),КЗ!$1:$1,0))/1000,""),0)</f>
        <v>0</v>
      </c>
      <c r="EQ51" s="551" cm="1">
        <f t="array" aca="1" ref="EQ51" ca="1">IFERROR(IF(AND(НачЦ_ИнвП_Дата&lt;=EQ$3,КИнвП_Дата&gt;EQ$3),
INDEX(Кальк._морковь,MATCH($A51,Кальк._морковь_наим.,0),MATCH("Сумма затрат, т.руб.",'Кальк-я'!$5:$5,0))*
INDEX(ЗФ,MATCH($A$50,ЗФ!$A:$A,0),MATCH("Посевная площадь"&amp;YEAR(ER$3),ЗФ!$2:$2,0))*
INDEX(Коэф.закупка_год_морковь[],MATCH($A51,Коэф.закупка_год_морковь[1],0),MATCH(MONTH(EQ$3),КЗ!$1:$1,0))/1000,""),0)</f>
        <v>0</v>
      </c>
      <c r="ER51" s="551" cm="1">
        <f t="array" aca="1" ref="ER51" ca="1">IFERROR(IF(AND(НачЦ_ИнвП_Дата&lt;=ER$3,КИнвП_Дата&gt;ER$3),
INDEX(Кальк._морковь,MATCH($A51,Кальк._морковь_наим.,0),MATCH("Сумма затрат, т.руб.",'Кальк-я'!$5:$5,0))*
INDEX(ЗФ,MATCH($A$50,ЗФ!$A:$A,0),MATCH("Посевная площадь"&amp;YEAR(ES$3),ЗФ!$2:$2,0))*
INDEX(Коэф.закупка_год_морковь[],MATCH($A51,Коэф.закупка_год_морковь[1],0),MATCH(MONTH(ER$3),КЗ!$1:$1,0))/1000,""),0)</f>
        <v>0</v>
      </c>
      <c r="ES51" s="551" cm="1">
        <f t="array" aca="1" ref="ES51" ca="1">IFERROR(IF(AND(НачЦ_ИнвП_Дата&lt;=ES$3,КИнвП_Дата&gt;ES$3),
INDEX(Кальк._морковь,MATCH($A51,Кальк._морковь_наим.,0),MATCH("Сумма затрат, т.руб.",'Кальк-я'!$5:$5,0))*
INDEX(ЗФ,MATCH($A$50,ЗФ!$A:$A,0),MATCH("Посевная площадь"&amp;YEAR(ET$3),ЗФ!$2:$2,0))*
INDEX(Коэф.закупка_год_морковь[],MATCH($A51,Коэф.закупка_год_морковь[1],0),MATCH(MONTH(ES$3),КЗ!$1:$1,0))/1000,""),0)</f>
        <v>0</v>
      </c>
      <c r="ET51" s="551" cm="1">
        <f t="array" aca="1" ref="ET51" ca="1">IFERROR(IF(AND(НачЦ_ИнвП_Дата&lt;=ET$3,КИнвП_Дата&gt;ET$3),
INDEX(Кальк._морковь,MATCH($A51,Кальк._морковь_наим.,0),MATCH("Сумма затрат, т.руб.",'Кальк-я'!$5:$5,0))*
INDEX(ЗФ,MATCH($A$50,ЗФ!$A:$A,0),MATCH("Посевная площадь"&amp;YEAR(EU$3),ЗФ!$2:$2,0))*
INDEX(Коэф.закупка_год_морковь[],MATCH($A51,Коэф.закупка_год_морковь[1],0),MATCH(MONTH(ET$3),КЗ!$1:$1,0))/1000,""),0)</f>
        <v>1680.0210000000002</v>
      </c>
      <c r="EU51" s="551" cm="1">
        <f t="array" aca="1" ref="EU51" ca="1">IFERROR(IF(AND(НачЦ_ИнвП_Дата&lt;=EU$3,КИнвП_Дата&gt;EU$3),
INDEX(Кальк._морковь,MATCH($A51,Кальк._морковь_наим.,0),MATCH("Сумма затрат, т.руб.",'Кальк-я'!$5:$5,0))*
INDEX(ЗФ,MATCH($A$50,ЗФ!$A:$A,0),MATCH("Посевная площадь"&amp;YEAR(EV$3),ЗФ!$2:$2,0))*
INDEX(Коэф.закупка_год_морковь[],MATCH($A51,Коэф.закупка_год_морковь[1],0),MATCH(MONTH(EU$3),КЗ!$1:$1,0))/1000,""),0)</f>
        <v>1680.0210000000002</v>
      </c>
      <c r="EV51" s="551" cm="1">
        <f t="array" aca="1" ref="EV51" ca="1">IFERROR(IF(AND(НачЦ_ИнвП_Дата&lt;=EV$3,КИнвП_Дата&gt;EV$3),
INDEX(Кальк._морковь,MATCH($A51,Кальк._морковь_наим.,0),MATCH("Сумма затрат, т.руб.",'Кальк-я'!$5:$5,0))*
INDEX(ЗФ,MATCH($A$50,ЗФ!$A:$A,0),MATCH("Посевная площадь"&amp;YEAR(EW$3),ЗФ!$2:$2,0))*
INDEX(Коэф.закупка_год_морковь[],MATCH($A51,Коэф.закупка_год_морковь[1],0),MATCH(MONTH(EV$3),КЗ!$1:$1,0))/1000,""),0)</f>
        <v>0</v>
      </c>
      <c r="EW51" s="551" cm="1">
        <f t="array" aca="1" ref="EW51" ca="1">IFERROR(IF(AND(НачЦ_ИнвП_Дата&lt;=EW$3,КИнвП_Дата&gt;EW$3),
INDEX(Кальк._морковь,MATCH($A51,Кальк._морковь_наим.,0),MATCH("Сумма затрат, т.руб.",'Кальк-я'!$5:$5,0))*
INDEX(ЗФ,MATCH($A$50,ЗФ!$A:$A,0),MATCH("Посевная площадь"&amp;YEAR(EX$3),ЗФ!$2:$2,0))*
INDEX(Коэф.закупка_год_морковь[],MATCH($A51,Коэф.закупка_год_морковь[1],0),MATCH(MONTH(EW$3),КЗ!$1:$1,0))/1000,""),0)</f>
        <v>0</v>
      </c>
      <c r="EX51" s="551" cm="1">
        <f t="array" aca="1" ref="EX51" ca="1">IFERROR(IF(AND(НачЦ_ИнвП_Дата&lt;=EX$3,КИнвП_Дата&gt;EX$3),
INDEX(Кальк._морковь,MATCH($A51,Кальк._морковь_наим.,0),MATCH("Сумма затрат, т.руб.",'Кальк-я'!$5:$5,0))*
INDEX(ЗФ,MATCH($A$50,ЗФ!$A:$A,0),MATCH("Посевная площадь"&amp;YEAR(EY$3),ЗФ!$2:$2,0))*
INDEX(Коэф.закупка_год_морковь[],MATCH($A51,Коэф.закупка_год_морковь[1],0),MATCH(MONTH(EX$3),КЗ!$1:$1,0))/1000,""),0)</f>
        <v>0</v>
      </c>
      <c r="EY51" s="551" cm="1">
        <f t="array" aca="1" ref="EY51" ca="1">IFERROR(IF(AND(НачЦ_ИнвП_Дата&lt;=EY$3,КИнвП_Дата&gt;EY$3),
INDEX(Кальк._морковь,MATCH($A51,Кальк._морковь_наим.,0),MATCH("Сумма затрат, т.руб.",'Кальк-я'!$5:$5,0))*
INDEX(ЗФ,MATCH($A$50,ЗФ!$A:$A,0),MATCH("Посевная площадь"&amp;YEAR(EZ$3),ЗФ!$2:$2,0))*
INDEX(Коэф.закупка_год_морковь[],MATCH($A51,Коэф.закупка_год_морковь[1],0),MATCH(MONTH(EY$3),КЗ!$1:$1,0))/1000,""),0)</f>
        <v>0</v>
      </c>
      <c r="EZ51" s="551" cm="1">
        <f t="array" aca="1" ref="EZ51" ca="1">IFERROR(IF(AND(НачЦ_ИнвП_Дата&lt;=EZ$3,КИнвП_Дата&gt;EZ$3),
INDEX(Кальк._морковь,MATCH($A51,Кальк._морковь_наим.,0),MATCH("Сумма затрат, т.руб.",'Кальк-я'!$5:$5,0))*
INDEX(ЗФ,MATCH($A$50,ЗФ!$A:$A,0),MATCH("Посевная площадь"&amp;YEAR(FA$3),ЗФ!$2:$2,0))*
INDEX(Коэф.закупка_год_морковь[],MATCH($A51,Коэф.закупка_год_морковь[1],0),MATCH(MONTH(EZ$3),КЗ!$1:$1,0))/1000,""),0)</f>
        <v>0</v>
      </c>
      <c r="FA51" s="552">
        <f t="shared" ca="1" si="1478"/>
        <v>3360.0420000000004</v>
      </c>
      <c r="FB51" s="551" cm="1">
        <f t="array" aca="1" ref="FB51" ca="1">IFERROR(IF(AND(НачЦ_ИнвП_Дата&lt;=FB$3,КИнвП_Дата&gt;FB$3),
INDEX(Кальк._морковь,MATCH($A51,Кальк._морковь_наим.,0),MATCH("Сумма затрат, т.руб.",'Кальк-я'!$5:$5,0))*
INDEX(ЗФ,MATCH($A$50,ЗФ!$A:$A,0),MATCH("Посевная площадь"&amp;YEAR(FC$3),ЗФ!$2:$2,0))*
INDEX(Коэф.закупка_год_морковь[],MATCH($A51,Коэф.закупка_год_морковь[1],0),MATCH(MONTH(FB$3),КЗ!$1:$1,0))/1000,""),0)</f>
        <v>0</v>
      </c>
      <c r="FC51" s="551" cm="1">
        <f t="array" aca="1" ref="FC51" ca="1">IFERROR(IF(AND(НачЦ_ИнвП_Дата&lt;=FC$3,КИнвП_Дата&gt;FC$3),
INDEX(Кальк._морковь,MATCH($A51,Кальк._морковь_наим.,0),MATCH("Сумма затрат, т.руб.",'Кальк-я'!$5:$5,0))*
INDEX(ЗФ,MATCH($A$50,ЗФ!$A:$A,0),MATCH("Посевная площадь"&amp;YEAR(FD$3),ЗФ!$2:$2,0))*
INDEX(Коэф.закупка_год_морковь[],MATCH($A51,Коэф.закупка_год_морковь[1],0),MATCH(MONTH(FC$3),КЗ!$1:$1,0))/1000,""),0)</f>
        <v>0</v>
      </c>
      <c r="FD51" s="551" cm="1">
        <f t="array" aca="1" ref="FD51" ca="1">IFERROR(IF(AND(НачЦ_ИнвП_Дата&lt;=FD$3,КИнвП_Дата&gt;FD$3),
INDEX(Кальк._морковь,MATCH($A51,Кальк._морковь_наим.,0),MATCH("Сумма затрат, т.руб.",'Кальк-я'!$5:$5,0))*
INDEX(ЗФ,MATCH($A$50,ЗФ!$A:$A,0),MATCH("Посевная площадь"&amp;YEAR(FE$3),ЗФ!$2:$2,0))*
INDEX(Коэф.закупка_год_морковь[],MATCH($A51,Коэф.закупка_год_морковь[1],0),MATCH(MONTH(FD$3),КЗ!$1:$1,0))/1000,""),0)</f>
        <v>0</v>
      </c>
      <c r="FE51" s="551" cm="1">
        <f t="array" aca="1" ref="FE51" ca="1">IFERROR(IF(AND(НачЦ_ИнвП_Дата&lt;=FE$3,КИнвП_Дата&gt;FE$3),
INDEX(Кальк._морковь,MATCH($A51,Кальк._морковь_наим.,0),MATCH("Сумма затрат, т.руб.",'Кальк-я'!$5:$5,0))*
INDEX(ЗФ,MATCH($A$50,ЗФ!$A:$A,0),MATCH("Посевная площадь"&amp;YEAR(FF$3),ЗФ!$2:$2,0))*
INDEX(Коэф.закупка_год_морковь[],MATCH($A51,Коэф.закупка_год_морковь[1],0),MATCH(MONTH(FE$3),КЗ!$1:$1,0))/1000,""),0)</f>
        <v>0</v>
      </c>
      <c r="FF51" s="551" cm="1">
        <f t="array" aca="1" ref="FF51" ca="1">IFERROR(IF(AND(НачЦ_ИнвП_Дата&lt;=FF$3,КИнвП_Дата&gt;FF$3),
INDEX(Кальк._морковь,MATCH($A51,Кальк._морковь_наим.,0),MATCH("Сумма затрат, т.руб.",'Кальк-я'!$5:$5,0))*
INDEX(ЗФ,MATCH($A$50,ЗФ!$A:$A,0),MATCH("Посевная площадь"&amp;YEAR(FG$3),ЗФ!$2:$2,0))*
INDEX(Коэф.закупка_год_морковь[],MATCH($A51,Коэф.закупка_год_морковь[1],0),MATCH(MONTH(FF$3),КЗ!$1:$1,0))/1000,""),0)</f>
        <v>0</v>
      </c>
      <c r="FG51" s="551" cm="1">
        <f t="array" aca="1" ref="FG51" ca="1">IFERROR(IF(AND(НачЦ_ИнвП_Дата&lt;=FG$3,КИнвП_Дата&gt;FG$3),
INDEX(Кальк._морковь,MATCH($A51,Кальк._морковь_наим.,0),MATCH("Сумма затрат, т.руб.",'Кальк-я'!$5:$5,0))*
INDEX(ЗФ,MATCH($A$50,ЗФ!$A:$A,0),MATCH("Посевная площадь"&amp;YEAR(FH$3),ЗФ!$2:$2,0))*
INDEX(Коэф.закупка_год_морковь[],MATCH($A51,Коэф.закупка_год_морковь[1],0),MATCH(MONTH(FG$3),КЗ!$1:$1,0))/1000,""),0)</f>
        <v>1680.0210000000002</v>
      </c>
      <c r="FH51" s="551" cm="1">
        <f t="array" aca="1" ref="FH51" ca="1">IFERROR(IF(AND(НачЦ_ИнвП_Дата&lt;=FH$3,КИнвП_Дата&gt;FH$3),
INDEX(Кальк._морковь,MATCH($A51,Кальк._морковь_наим.,0),MATCH("Сумма затрат, т.руб.",'Кальк-я'!$5:$5,0))*
INDEX(ЗФ,MATCH($A$50,ЗФ!$A:$A,0),MATCH("Посевная площадь"&amp;YEAR(FI$3),ЗФ!$2:$2,0))*
INDEX(Коэф.закупка_год_морковь[],MATCH($A51,Коэф.закупка_год_морковь[1],0),MATCH(MONTH(FH$3),КЗ!$1:$1,0))/1000,""),0)</f>
        <v>1680.0210000000002</v>
      </c>
      <c r="FI51" s="551" cm="1">
        <f t="array" aca="1" ref="FI51" ca="1">IFERROR(IF(AND(НачЦ_ИнвП_Дата&lt;=FI$3,КИнвП_Дата&gt;FI$3),
INDEX(Кальк._морковь,MATCH($A51,Кальк._морковь_наим.,0),MATCH("Сумма затрат, т.руб.",'Кальк-я'!$5:$5,0))*
INDEX(ЗФ,MATCH($A$50,ЗФ!$A:$A,0),MATCH("Посевная площадь"&amp;YEAR(FJ$3),ЗФ!$2:$2,0))*
INDEX(Коэф.закупка_год_морковь[],MATCH($A51,Коэф.закупка_год_морковь[1],0),MATCH(MONTH(FI$3),КЗ!$1:$1,0))/1000,""),0)</f>
        <v>0</v>
      </c>
      <c r="FJ51" s="551" cm="1">
        <f t="array" aca="1" ref="FJ51" ca="1">IFERROR(IF(AND(НачЦ_ИнвП_Дата&lt;=FJ$3,КИнвП_Дата&gt;FJ$3),
INDEX(Кальк._морковь,MATCH($A51,Кальк._морковь_наим.,0),MATCH("Сумма затрат, т.руб.",'Кальк-я'!$5:$5,0))*
INDEX(ЗФ,MATCH($A$50,ЗФ!$A:$A,0),MATCH("Посевная площадь"&amp;YEAR(FK$3),ЗФ!$2:$2,0))*
INDEX(Коэф.закупка_год_морковь[],MATCH($A51,Коэф.закупка_год_морковь[1],0),MATCH(MONTH(FJ$3),КЗ!$1:$1,0))/1000,""),0)</f>
        <v>0</v>
      </c>
      <c r="FK51" s="551" cm="1">
        <f t="array" aca="1" ref="FK51" ca="1">IFERROR(IF(AND(НачЦ_ИнвП_Дата&lt;=FK$3,КИнвП_Дата&gt;FK$3),
INDEX(Кальк._морковь,MATCH($A51,Кальк._морковь_наим.,0),MATCH("Сумма затрат, т.руб.",'Кальк-я'!$5:$5,0))*
INDEX(ЗФ,MATCH($A$50,ЗФ!$A:$A,0),MATCH("Посевная площадь"&amp;YEAR(FL$3),ЗФ!$2:$2,0))*
INDEX(Коэф.закупка_год_морковь[],MATCH($A51,Коэф.закупка_год_морковь[1],0),MATCH(MONTH(FK$3),КЗ!$1:$1,0))/1000,""),0)</f>
        <v>0</v>
      </c>
      <c r="FL51" s="551" cm="1">
        <f t="array" aca="1" ref="FL51" ca="1">IFERROR(IF(AND(НачЦ_ИнвП_Дата&lt;=FL$3,КИнвП_Дата&gt;FL$3),
INDEX(Кальк._морковь,MATCH($A51,Кальк._морковь_наим.,0),MATCH("Сумма затрат, т.руб.",'Кальк-я'!$5:$5,0))*
INDEX(ЗФ,MATCH($A$50,ЗФ!$A:$A,0),MATCH("Посевная площадь"&amp;YEAR(FM$3),ЗФ!$2:$2,0))*
INDEX(Коэф.закупка_год_морковь[],MATCH($A51,Коэф.закупка_год_морковь[1],0),MATCH(MONTH(FL$3),КЗ!$1:$1,0))/1000,""),0)</f>
        <v>0</v>
      </c>
      <c r="FM51" s="551" cm="1">
        <f t="array" aca="1" ref="FM51" ca="1">IFERROR(IF(AND(НачЦ_ИнвП_Дата&lt;=FM$3,КИнвП_Дата&gt;FM$3),
INDEX(Кальк._морковь,MATCH($A51,Кальк._морковь_наим.,0),MATCH("Сумма затрат, т.руб.",'Кальк-я'!$5:$5,0))*
INDEX(ЗФ,MATCH($A$50,ЗФ!$A:$A,0),MATCH("Посевная площадь"&amp;YEAR(FN$3),ЗФ!$2:$2,0))*
INDEX(Коэф.закупка_год_морковь[],MATCH($A51,Коэф.закупка_год_морковь[1],0),MATCH(MONTH(FM$3),КЗ!$1:$1,0))/1000,""),0)</f>
        <v>0</v>
      </c>
      <c r="FN51" s="552">
        <f t="shared" ca="1" si="1480"/>
        <v>3360.0420000000004</v>
      </c>
      <c r="FO51" s="551" cm="1">
        <f t="array" aca="1" ref="FO51" ca="1">IFERROR(IF(AND(НачЦ_ИнвП_Дата&lt;=FO$3,КИнвП_Дата&gt;FO$3),
INDEX(Кальк._морковь,MATCH($A51,Кальк._морковь_наим.,0),MATCH("Сумма затрат, т.руб.",'Кальк-я'!$5:$5,0))*
INDEX(ЗФ,MATCH($A$50,ЗФ!$A:$A,0),MATCH("Посевная площадь"&amp;YEAR(FP$3),ЗФ!$2:$2,0))*
INDEX(Коэф.закупка_год_морковь[],MATCH($A51,Коэф.закупка_год_морковь[1],0),MATCH(MONTH(FO$3),КЗ!$1:$1,0))/1000,""),0)</f>
        <v>0</v>
      </c>
      <c r="FP51" s="551" cm="1">
        <f t="array" aca="1" ref="FP51" ca="1">IFERROR(IF(AND(НачЦ_ИнвП_Дата&lt;=FP$3,КИнвП_Дата&gt;FP$3),
INDEX(Кальк._морковь,MATCH($A51,Кальк._морковь_наим.,0),MATCH("Сумма затрат, т.руб.",'Кальк-я'!$5:$5,0))*
INDEX(ЗФ,MATCH($A$50,ЗФ!$A:$A,0),MATCH("Посевная площадь"&amp;YEAR(FQ$3),ЗФ!$2:$2,0))*
INDEX(Коэф.закупка_год_морковь[],MATCH($A51,Коэф.закупка_год_морковь[1],0),MATCH(MONTH(FP$3),КЗ!$1:$1,0))/1000,""),0)</f>
        <v>0</v>
      </c>
      <c r="FQ51" s="551" cm="1">
        <f t="array" aca="1" ref="FQ51" ca="1">IFERROR(IF(AND(НачЦ_ИнвП_Дата&lt;=FQ$3,КИнвП_Дата&gt;FQ$3),
INDEX(Кальк._морковь,MATCH($A51,Кальк._морковь_наим.,0),MATCH("Сумма затрат, т.руб.",'Кальк-я'!$5:$5,0))*
INDEX(ЗФ,MATCH($A$50,ЗФ!$A:$A,0),MATCH("Посевная площадь"&amp;YEAR(FR$3),ЗФ!$2:$2,0))*
INDEX(Коэф.закупка_год_морковь[],MATCH($A51,Коэф.закупка_год_морковь[1],0),MATCH(MONTH(FQ$3),КЗ!$1:$1,0))/1000,""),0)</f>
        <v>0</v>
      </c>
      <c r="FR51" s="551" cm="1">
        <f t="array" aca="1" ref="FR51" ca="1">IFERROR(IF(AND(НачЦ_ИнвП_Дата&lt;=FR$3,КИнвП_Дата&gt;FR$3),
INDEX(Кальк._морковь,MATCH($A51,Кальк._морковь_наим.,0),MATCH("Сумма затрат, т.руб.",'Кальк-я'!$5:$5,0))*
INDEX(ЗФ,MATCH($A$50,ЗФ!$A:$A,0),MATCH("Посевная площадь"&amp;YEAR(FS$3),ЗФ!$2:$2,0))*
INDEX(Коэф.закупка_год_морковь[],MATCH($A51,Коэф.закупка_год_морковь[1],0),MATCH(MONTH(FR$3),КЗ!$1:$1,0))/1000,""),0)</f>
        <v>0</v>
      </c>
      <c r="FS51" s="551" cm="1">
        <f t="array" aca="1" ref="FS51" ca="1">IFERROR(IF(AND(НачЦ_ИнвП_Дата&lt;=FS$3,КИнвП_Дата&gt;FS$3),
INDEX(Кальк._морковь,MATCH($A51,Кальк._морковь_наим.,0),MATCH("Сумма затрат, т.руб.",'Кальк-я'!$5:$5,0))*
INDEX(ЗФ,MATCH($A$50,ЗФ!$A:$A,0),MATCH("Посевная площадь"&amp;YEAR(FT$3),ЗФ!$2:$2,0))*
INDEX(Коэф.закупка_год_морковь[],MATCH($A51,Коэф.закупка_год_морковь[1],0),MATCH(MONTH(FS$3),КЗ!$1:$1,0))/1000,""),0)</f>
        <v>0</v>
      </c>
      <c r="FT51" s="551" cm="1">
        <f t="array" aca="1" ref="FT51" ca="1">IFERROR(IF(AND(НачЦ_ИнвП_Дата&lt;=FT$3,КИнвП_Дата&gt;FT$3),
INDEX(Кальк._морковь,MATCH($A51,Кальк._морковь_наим.,0),MATCH("Сумма затрат, т.руб.",'Кальк-я'!$5:$5,0))*
INDEX(ЗФ,MATCH($A$50,ЗФ!$A:$A,0),MATCH("Посевная площадь"&amp;YEAR(FU$3),ЗФ!$2:$2,0))*
INDEX(Коэф.закупка_год_морковь[],MATCH($A51,Коэф.закупка_год_морковь[1],0),MATCH(MONTH(FT$3),КЗ!$1:$1,0))/1000,""),0)</f>
        <v>1680.0210000000002</v>
      </c>
      <c r="FU51" s="551" cm="1">
        <f t="array" aca="1" ref="FU51" ca="1">IFERROR(IF(AND(НачЦ_ИнвП_Дата&lt;=FU$3,КИнвП_Дата&gt;FU$3),
INDEX(Кальк._морковь,MATCH($A51,Кальк._морковь_наим.,0),MATCH("Сумма затрат, т.руб.",'Кальк-я'!$5:$5,0))*
INDEX(ЗФ,MATCH($A$50,ЗФ!$A:$A,0),MATCH("Посевная площадь"&amp;YEAR(FV$3),ЗФ!$2:$2,0))*
INDEX(Коэф.закупка_год_морковь[],MATCH($A51,Коэф.закупка_год_морковь[1],0),MATCH(MONTH(FU$3),КЗ!$1:$1,0))/1000,""),0)</f>
        <v>1680.0210000000002</v>
      </c>
      <c r="FV51" s="551" cm="1">
        <f t="array" aca="1" ref="FV51" ca="1">IFERROR(IF(AND(НачЦ_ИнвП_Дата&lt;=FV$3,КИнвП_Дата&gt;FV$3),
INDEX(Кальк._морковь,MATCH($A51,Кальк._морковь_наим.,0),MATCH("Сумма затрат, т.руб.",'Кальк-я'!$5:$5,0))*
INDEX(ЗФ,MATCH($A$50,ЗФ!$A:$A,0),MATCH("Посевная площадь"&amp;YEAR(FW$3),ЗФ!$2:$2,0))*
INDEX(Коэф.закупка_год_морковь[],MATCH($A51,Коэф.закупка_год_морковь[1],0),MATCH(MONTH(FV$3),КЗ!$1:$1,0))/1000,""),0)</f>
        <v>0</v>
      </c>
      <c r="FW51" s="551" cm="1">
        <f t="array" aca="1" ref="FW51" ca="1">IFERROR(IF(AND(НачЦ_ИнвП_Дата&lt;=FW$3,КИнвП_Дата&gt;FW$3),
INDEX(Кальк._морковь,MATCH($A51,Кальк._морковь_наим.,0),MATCH("Сумма затрат, т.руб.",'Кальк-я'!$5:$5,0))*
INDEX(ЗФ,MATCH($A$50,ЗФ!$A:$A,0),MATCH("Посевная площадь"&amp;YEAR(FX$3),ЗФ!$2:$2,0))*
INDEX(Коэф.закупка_год_морковь[],MATCH($A51,Коэф.закупка_год_морковь[1],0),MATCH(MONTH(FW$3),КЗ!$1:$1,0))/1000,""),0)</f>
        <v>0</v>
      </c>
      <c r="FX51" s="551" cm="1">
        <f t="array" aca="1" ref="FX51" ca="1">IFERROR(IF(AND(НачЦ_ИнвП_Дата&lt;=FX$3,КИнвП_Дата&gt;FX$3),
INDEX(Кальк._морковь,MATCH($A51,Кальк._морковь_наим.,0),MATCH("Сумма затрат, т.руб.",'Кальк-я'!$5:$5,0))*
INDEX(ЗФ,MATCH($A$50,ЗФ!$A:$A,0),MATCH("Посевная площадь"&amp;YEAR(FY$3),ЗФ!$2:$2,0))*
INDEX(Коэф.закупка_год_морковь[],MATCH($A51,Коэф.закупка_год_морковь[1],0),MATCH(MONTH(FX$3),КЗ!$1:$1,0))/1000,""),0)</f>
        <v>0</v>
      </c>
      <c r="FY51" s="551" cm="1">
        <f t="array" aca="1" ref="FY51" ca="1">IFERROR(IF(AND(НачЦ_ИнвП_Дата&lt;=FY$3,КИнвП_Дата&gt;FY$3),
INDEX(Кальк._морковь,MATCH($A51,Кальк._морковь_наим.,0),MATCH("Сумма затрат, т.руб.",'Кальк-я'!$5:$5,0))*
INDEX(ЗФ,MATCH($A$50,ЗФ!$A:$A,0),MATCH("Посевная площадь"&amp;YEAR(FZ$3),ЗФ!$2:$2,0))*
INDEX(Коэф.закупка_год_морковь[],MATCH($A51,Коэф.закупка_год_морковь[1],0),MATCH(MONTH(FY$3),КЗ!$1:$1,0))/1000,""),0)</f>
        <v>0</v>
      </c>
      <c r="FZ51" s="551" cm="1">
        <f t="array" aca="1" ref="FZ51" ca="1">IFERROR(IF(AND(НачЦ_ИнвП_Дата&lt;=FZ$3,КИнвП_Дата&gt;FZ$3),
INDEX(Кальк._морковь,MATCH($A51,Кальк._морковь_наим.,0),MATCH("Сумма затрат, т.руб.",'Кальк-я'!$5:$5,0))*
INDEX(ЗФ,MATCH($A$50,ЗФ!$A:$A,0),MATCH("Посевная площадь"&amp;YEAR(GA$3),ЗФ!$2:$2,0))*
INDEX(Коэф.закупка_год_морковь[],MATCH($A51,Коэф.закупка_год_морковь[1],0),MATCH(MONTH(FZ$3),КЗ!$1:$1,0))/1000,""),0)</f>
        <v>0</v>
      </c>
      <c r="GA51" s="552">
        <f t="shared" ca="1" si="1482"/>
        <v>3360.0420000000004</v>
      </c>
      <c r="GB51" s="551" cm="1">
        <f t="array" aca="1" ref="GB51" ca="1">IFERROR(IF(AND(НачЦ_ИнвП_Дата&lt;=GB$3,КИнвП_Дата&gt;GB$3),
INDEX(Кальк._морковь,MATCH($A51,Кальк._морковь_наим.,0),MATCH("Сумма затрат, т.руб.",'Кальк-я'!$5:$5,0))*
INDEX(ЗФ,MATCH($A$50,ЗФ!$A:$A,0),MATCH("Посевная площадь"&amp;YEAR(GC$3),ЗФ!$2:$2,0))*
INDEX(Коэф.закупка_год_морковь[],MATCH($A51,Коэф.закупка_год_морковь[1],0),MATCH(MONTH(GB$3),КЗ!$1:$1,0))/1000,""),0)</f>
        <v>0</v>
      </c>
      <c r="GC51" s="551" cm="1">
        <f t="array" aca="1" ref="GC51" ca="1">IFERROR(IF(AND(НачЦ_ИнвП_Дата&lt;=GC$3,КИнвП_Дата&gt;GC$3),
INDEX(Кальк._морковь,MATCH($A51,Кальк._морковь_наим.,0),MATCH("Сумма затрат, т.руб.",'Кальк-я'!$5:$5,0))*
INDEX(ЗФ,MATCH($A$50,ЗФ!$A:$A,0),MATCH("Посевная площадь"&amp;YEAR(GD$3),ЗФ!$2:$2,0))*
INDEX(Коэф.закупка_год_морковь[],MATCH($A51,Коэф.закупка_год_морковь[1],0),MATCH(MONTH(GC$3),КЗ!$1:$1,0))/1000,""),0)</f>
        <v>0</v>
      </c>
      <c r="GD51" s="551" cm="1">
        <f t="array" aca="1" ref="GD51" ca="1">IFERROR(IF(AND(НачЦ_ИнвП_Дата&lt;=GD$3,КИнвП_Дата&gt;GD$3),
INDEX(Кальк._морковь,MATCH($A51,Кальк._морковь_наим.,0),MATCH("Сумма затрат, т.руб.",'Кальк-я'!$5:$5,0))*
INDEX(ЗФ,MATCH($A$50,ЗФ!$A:$A,0),MATCH("Посевная площадь"&amp;YEAR(GE$3),ЗФ!$2:$2,0))*
INDEX(Коэф.закупка_год_морковь[],MATCH($A51,Коэф.закупка_год_морковь[1],0),MATCH(MONTH(GD$3),КЗ!$1:$1,0))/1000,""),0)</f>
        <v>0</v>
      </c>
      <c r="GE51" s="551" cm="1">
        <f t="array" aca="1" ref="GE51" ca="1">IFERROR(IF(AND(НачЦ_ИнвП_Дата&lt;=GE$3,КИнвП_Дата&gt;GE$3),
INDEX(Кальк._морковь,MATCH($A51,Кальк._морковь_наим.,0),MATCH("Сумма затрат, т.руб.",'Кальк-я'!$5:$5,0))*
INDEX(ЗФ,MATCH($A$50,ЗФ!$A:$A,0),MATCH("Посевная площадь"&amp;YEAR(GF$3),ЗФ!$2:$2,0))*
INDEX(Коэф.закупка_год_морковь[],MATCH($A51,Коэф.закупка_год_морковь[1],0),MATCH(MONTH(GE$3),КЗ!$1:$1,0))/1000,""),0)</f>
        <v>0</v>
      </c>
      <c r="GF51" s="551" cm="1">
        <f t="array" aca="1" ref="GF51" ca="1">IFERROR(IF(AND(НачЦ_ИнвП_Дата&lt;=GF$3,КИнвП_Дата&gt;GF$3),
INDEX(Кальк._морковь,MATCH($A51,Кальк._морковь_наим.,0),MATCH("Сумма затрат, т.руб.",'Кальк-я'!$5:$5,0))*
INDEX(ЗФ,MATCH($A$50,ЗФ!$A:$A,0),MATCH("Посевная площадь"&amp;YEAR(GG$3),ЗФ!$2:$2,0))*
INDEX(Коэф.закупка_год_морковь[],MATCH($A51,Коэф.закупка_год_морковь[1],0),MATCH(MONTH(GF$3),КЗ!$1:$1,0))/1000,""),0)</f>
        <v>0</v>
      </c>
      <c r="GG51" s="551" cm="1">
        <f t="array" aca="1" ref="GG51" ca="1">IFERROR(IF(AND(НачЦ_ИнвП_Дата&lt;=GG$3,КИнвП_Дата&gt;GG$3),
INDEX(Кальк._морковь,MATCH($A51,Кальк._морковь_наим.,0),MATCH("Сумма затрат, т.руб.",'Кальк-я'!$5:$5,0))*
INDEX(ЗФ,MATCH($A$50,ЗФ!$A:$A,0),MATCH("Посевная площадь"&amp;YEAR(GH$3),ЗФ!$2:$2,0))*
INDEX(Коэф.закупка_год_морковь[],MATCH($A51,Коэф.закупка_год_морковь[1],0),MATCH(MONTH(GG$3),КЗ!$1:$1,0))/1000,""),0)</f>
        <v>1680.0210000000002</v>
      </c>
      <c r="GH51" s="551" cm="1">
        <f t="array" aca="1" ref="GH51" ca="1">IFERROR(IF(AND(НачЦ_ИнвП_Дата&lt;=GH$3,КИнвП_Дата&gt;GH$3),
INDEX(Кальк._морковь,MATCH($A51,Кальк._морковь_наим.,0),MATCH("Сумма затрат, т.руб.",'Кальк-я'!$5:$5,0))*
INDEX(ЗФ,MATCH($A$50,ЗФ!$A:$A,0),MATCH("Посевная площадь"&amp;YEAR(GI$3),ЗФ!$2:$2,0))*
INDEX(Коэф.закупка_год_морковь[],MATCH($A51,Коэф.закупка_год_морковь[1],0),MATCH(MONTH(GH$3),КЗ!$1:$1,0))/1000,""),0)</f>
        <v>1680.0210000000002</v>
      </c>
      <c r="GI51" s="551" cm="1">
        <f t="array" aca="1" ref="GI51" ca="1">IFERROR(IF(AND(НачЦ_ИнвП_Дата&lt;=GI$3,КИнвП_Дата&gt;GI$3),
INDEX(Кальк._морковь,MATCH($A51,Кальк._морковь_наим.,0),MATCH("Сумма затрат, т.руб.",'Кальк-я'!$5:$5,0))*
INDEX(ЗФ,MATCH($A$50,ЗФ!$A:$A,0),MATCH("Посевная площадь"&amp;YEAR(GJ$3),ЗФ!$2:$2,0))*
INDEX(Коэф.закупка_год_морковь[],MATCH($A51,Коэф.закупка_год_морковь[1],0),MATCH(MONTH(GI$3),КЗ!$1:$1,0))/1000,""),0)</f>
        <v>0</v>
      </c>
      <c r="GJ51" s="551" cm="1">
        <f t="array" aca="1" ref="GJ51" ca="1">IFERROR(IF(AND(НачЦ_ИнвП_Дата&lt;=GJ$3,КИнвП_Дата&gt;GJ$3),
INDEX(Кальк._морковь,MATCH($A51,Кальк._морковь_наим.,0),MATCH("Сумма затрат, т.руб.",'Кальк-я'!$5:$5,0))*
INDEX(ЗФ,MATCH($A$50,ЗФ!$A:$A,0),MATCH("Посевная площадь"&amp;YEAR(GK$3),ЗФ!$2:$2,0))*
INDEX(Коэф.закупка_год_морковь[],MATCH($A51,Коэф.закупка_год_морковь[1],0),MATCH(MONTH(GJ$3),КЗ!$1:$1,0))/1000,""),0)</f>
        <v>0</v>
      </c>
      <c r="GK51" s="551" cm="1">
        <f t="array" aca="1" ref="GK51" ca="1">IFERROR(IF(AND(НачЦ_ИнвП_Дата&lt;=GK$3,КИнвП_Дата&gt;GK$3),
INDEX(Кальк._морковь,MATCH($A51,Кальк._морковь_наим.,0),MATCH("Сумма затрат, т.руб.",'Кальк-я'!$5:$5,0))*
INDEX(ЗФ,MATCH($A$50,ЗФ!$A:$A,0),MATCH("Посевная площадь"&amp;YEAR(GL$3),ЗФ!$2:$2,0))*
INDEX(Коэф.закупка_год_морковь[],MATCH($A51,Коэф.закупка_год_морковь[1],0),MATCH(MONTH(GK$3),КЗ!$1:$1,0))/1000,""),0)</f>
        <v>0</v>
      </c>
      <c r="GL51" s="551" cm="1">
        <f t="array" aca="1" ref="GL51" ca="1">IFERROR(IF(AND(НачЦ_ИнвП_Дата&lt;=GL$3,КИнвП_Дата&gt;GL$3),
INDEX(Кальк._морковь,MATCH($A51,Кальк._морковь_наим.,0),MATCH("Сумма затрат, т.руб.",'Кальк-я'!$5:$5,0))*
INDEX(ЗФ,MATCH($A$50,ЗФ!$A:$A,0),MATCH("Посевная площадь"&amp;YEAR(GM$3),ЗФ!$2:$2,0))*
INDEX(Коэф.закупка_год_морковь[],MATCH($A51,Коэф.закупка_год_морковь[1],0),MATCH(MONTH(GL$3),КЗ!$1:$1,0))/1000,""),0)</f>
        <v>0</v>
      </c>
      <c r="GM51" s="551" cm="1">
        <f t="array" aca="1" ref="GM51" ca="1">IFERROR(IF(AND(НачЦ_ИнвП_Дата&lt;=GM$3,КИнвП_Дата&gt;GM$3),
INDEX(Кальк._морковь,MATCH($A51,Кальк._морковь_наим.,0),MATCH("Сумма затрат, т.руб.",'Кальк-я'!$5:$5,0))*
INDEX(ЗФ,MATCH($A$50,ЗФ!$A:$A,0),MATCH("Посевная площадь"&amp;YEAR(GN$3),ЗФ!$2:$2,0))*
INDEX(Коэф.закупка_год_морковь[],MATCH($A51,Коэф.закупка_год_морковь[1],0),MATCH(MONTH(GM$3),КЗ!$1:$1,0))/1000,""),0)</f>
        <v>0</v>
      </c>
      <c r="GN51" s="552">
        <f t="shared" ca="1" si="1484"/>
        <v>3360.0420000000004</v>
      </c>
      <c r="GO51" s="551" cm="1">
        <f t="array" aca="1" ref="GO51" ca="1">IFERROR(IF(AND(НачЦ_ИнвП_Дата&lt;=GO$3,КИнвП_Дата&gt;GO$3),
INDEX(Кальк._морковь,MATCH($A51,Кальк._морковь_наим.,0),MATCH("Сумма затрат, т.руб.",'Кальк-я'!$5:$5,0))*
INDEX(ЗФ,MATCH($A$50,ЗФ!$A:$A,0),MATCH("Посевная площадь"&amp;YEAR(GP$3),ЗФ!$2:$2,0))*
INDEX(Коэф.закупка_год_морковь[],MATCH($A51,Коэф.закупка_год_морковь[1],0),MATCH(MONTH(GO$3),КЗ!$1:$1,0))/1000,""),0)</f>
        <v>0</v>
      </c>
      <c r="GP51" s="551" cm="1">
        <f t="array" aca="1" ref="GP51" ca="1">IFERROR(IF(AND(НачЦ_ИнвП_Дата&lt;=GP$3,КИнвП_Дата&gt;GP$3),
INDEX(Кальк._морковь,MATCH($A51,Кальк._морковь_наим.,0),MATCH("Сумма затрат, т.руб.",'Кальк-я'!$5:$5,0))*
INDEX(ЗФ,MATCH($A$50,ЗФ!$A:$A,0),MATCH("Посевная площадь"&amp;YEAR(GQ$3),ЗФ!$2:$2,0))*
INDEX(Коэф.закупка_год_морковь[],MATCH($A51,Коэф.закупка_год_морковь[1],0),MATCH(MONTH(GP$3),КЗ!$1:$1,0))/1000,""),0)</f>
        <v>0</v>
      </c>
      <c r="GQ51" s="551" cm="1">
        <f t="array" aca="1" ref="GQ51" ca="1">IFERROR(IF(AND(НачЦ_ИнвП_Дата&lt;=GQ$3,КИнвП_Дата&gt;GQ$3),
INDEX(Кальк._морковь,MATCH($A51,Кальк._морковь_наим.,0),MATCH("Сумма затрат, т.руб.",'Кальк-я'!$5:$5,0))*
INDEX(ЗФ,MATCH($A$50,ЗФ!$A:$A,0),MATCH("Посевная площадь"&amp;YEAR(GR$3),ЗФ!$2:$2,0))*
INDEX(Коэф.закупка_год_морковь[],MATCH($A51,Коэф.закупка_год_морковь[1],0),MATCH(MONTH(GQ$3),КЗ!$1:$1,0))/1000,""),0)</f>
        <v>0</v>
      </c>
      <c r="GR51" s="551" cm="1">
        <f t="array" aca="1" ref="GR51" ca="1">IFERROR(IF(AND(НачЦ_ИнвП_Дата&lt;=GR$3,КИнвП_Дата&gt;GR$3),
INDEX(Кальк._морковь,MATCH($A51,Кальк._морковь_наим.,0),MATCH("Сумма затрат, т.руб.",'Кальк-я'!$5:$5,0))*
INDEX(ЗФ,MATCH($A$50,ЗФ!$A:$A,0),MATCH("Посевная площадь"&amp;YEAR(GS$3),ЗФ!$2:$2,0))*
INDEX(Коэф.закупка_год_морковь[],MATCH($A51,Коэф.закупка_год_морковь[1],0),MATCH(MONTH(GR$3),КЗ!$1:$1,0))/1000,""),0)</f>
        <v>0</v>
      </c>
      <c r="GS51" s="551" cm="1">
        <f t="array" aca="1" ref="GS51" ca="1">IFERROR(IF(AND(НачЦ_ИнвП_Дата&lt;=GS$3,КИнвП_Дата&gt;GS$3),
INDEX(Кальк._морковь,MATCH($A51,Кальк._морковь_наим.,0),MATCH("Сумма затрат, т.руб.",'Кальк-я'!$5:$5,0))*
INDEX(ЗФ,MATCH($A$50,ЗФ!$A:$A,0),MATCH("Посевная площадь"&amp;YEAR(GT$3),ЗФ!$2:$2,0))*
INDEX(Коэф.закупка_год_морковь[],MATCH($A51,Коэф.закупка_год_морковь[1],0),MATCH(MONTH(GS$3),КЗ!$1:$1,0))/1000,""),0)</f>
        <v>0</v>
      </c>
      <c r="GT51" s="551" cm="1">
        <f t="array" aca="1" ref="GT51" ca="1">IFERROR(IF(AND(НачЦ_ИнвП_Дата&lt;=GT$3,КИнвП_Дата&gt;GT$3),
INDEX(Кальк._морковь,MATCH($A51,Кальк._морковь_наим.,0),MATCH("Сумма затрат, т.руб.",'Кальк-я'!$5:$5,0))*
INDEX(ЗФ,MATCH($A$50,ЗФ!$A:$A,0),MATCH("Посевная площадь"&amp;YEAR(GU$3),ЗФ!$2:$2,0))*
INDEX(Коэф.закупка_год_морковь[],MATCH($A51,Коэф.закупка_год_морковь[1],0),MATCH(MONTH(GT$3),КЗ!$1:$1,0))/1000,""),0)</f>
        <v>1680.0210000000002</v>
      </c>
      <c r="GU51" s="551" cm="1">
        <f t="array" aca="1" ref="GU51" ca="1">IFERROR(IF(AND(НачЦ_ИнвП_Дата&lt;=GU$3,КИнвП_Дата&gt;GU$3),
INDEX(Кальк._морковь,MATCH($A51,Кальк._морковь_наим.,0),MATCH("Сумма затрат, т.руб.",'Кальк-я'!$5:$5,0))*
INDEX(ЗФ,MATCH($A$50,ЗФ!$A:$A,0),MATCH("Посевная площадь"&amp;YEAR(GV$3),ЗФ!$2:$2,0))*
INDEX(Коэф.закупка_год_морковь[],MATCH($A51,Коэф.закупка_год_морковь[1],0),MATCH(MONTH(GU$3),КЗ!$1:$1,0))/1000,""),0)</f>
        <v>1680.0210000000002</v>
      </c>
      <c r="GV51" s="551" cm="1">
        <f t="array" aca="1" ref="GV51" ca="1">IFERROR(IF(AND(НачЦ_ИнвП_Дата&lt;=GV$3,КИнвП_Дата&gt;GV$3),
INDEX(Кальк._морковь,MATCH($A51,Кальк._морковь_наим.,0),MATCH("Сумма затрат, т.руб.",'Кальк-я'!$5:$5,0))*
INDEX(ЗФ,MATCH($A$50,ЗФ!$A:$A,0),MATCH("Посевная площадь"&amp;YEAR(GW$3),ЗФ!$2:$2,0))*
INDEX(Коэф.закупка_год_морковь[],MATCH($A51,Коэф.закупка_год_морковь[1],0),MATCH(MONTH(GV$3),КЗ!$1:$1,0))/1000,""),0)</f>
        <v>0</v>
      </c>
      <c r="GW51" s="551" cm="1">
        <f t="array" aca="1" ref="GW51" ca="1">IFERROR(IF(AND(НачЦ_ИнвП_Дата&lt;=GW$3,КИнвП_Дата&gt;GW$3),
INDEX(Кальк._морковь,MATCH($A51,Кальк._морковь_наим.,0),MATCH("Сумма затрат, т.руб.",'Кальк-я'!$5:$5,0))*
INDEX(ЗФ,MATCH($A$50,ЗФ!$A:$A,0),MATCH("Посевная площадь"&amp;YEAR(GX$3),ЗФ!$2:$2,0))*
INDEX(Коэф.закупка_год_морковь[],MATCH($A51,Коэф.закупка_год_морковь[1],0),MATCH(MONTH(GW$3),КЗ!$1:$1,0))/1000,""),0)</f>
        <v>0</v>
      </c>
      <c r="GX51" s="551" cm="1">
        <f t="array" aca="1" ref="GX51" ca="1">IFERROR(IF(AND(НачЦ_ИнвП_Дата&lt;=GX$3,КИнвП_Дата&gt;GX$3),
INDEX(Кальк._морковь,MATCH($A51,Кальк._морковь_наим.,0),MATCH("Сумма затрат, т.руб.",'Кальк-я'!$5:$5,0))*
INDEX(ЗФ,MATCH($A$50,ЗФ!$A:$A,0),MATCH("Посевная площадь"&amp;YEAR(GY$3),ЗФ!$2:$2,0))*
INDEX(Коэф.закупка_год_морковь[],MATCH($A51,Коэф.закупка_год_морковь[1],0),MATCH(MONTH(GX$3),КЗ!$1:$1,0))/1000,""),0)</f>
        <v>0</v>
      </c>
      <c r="GY51" s="551" cm="1">
        <f t="array" aca="1" ref="GY51" ca="1">IFERROR(IF(AND(НачЦ_ИнвП_Дата&lt;=GY$3,КИнвП_Дата&gt;GY$3),
INDEX(Кальк._морковь,MATCH($A51,Кальк._морковь_наим.,0),MATCH("Сумма затрат, т.руб.",'Кальк-я'!$5:$5,0))*
INDEX(ЗФ,MATCH($A$50,ЗФ!$A:$A,0),MATCH("Посевная площадь"&amp;YEAR(GZ$3),ЗФ!$2:$2,0))*
INDEX(Коэф.закупка_год_морковь[],MATCH($A51,Коэф.закупка_год_морковь[1],0),MATCH(MONTH(GY$3),КЗ!$1:$1,0))/1000,""),0)</f>
        <v>0</v>
      </c>
      <c r="GZ51" s="551" cm="1">
        <f t="array" aca="1" ref="GZ51" ca="1">IFERROR(IF(AND(НачЦ_ИнвП_Дата&lt;=GZ$3,КИнвП_Дата&gt;GZ$3),
INDEX(Кальк._морковь,MATCH($A51,Кальк._морковь_наим.,0),MATCH("Сумма затрат, т.руб.",'Кальк-я'!$5:$5,0))*
INDEX(ЗФ,MATCH($A$50,ЗФ!$A:$A,0),MATCH("Посевная площадь"&amp;YEAR(HA$3),ЗФ!$2:$2,0))*
INDEX(Коэф.закупка_год_морковь[],MATCH($A51,Коэф.закупка_год_морковь[1],0),MATCH(MONTH(GZ$3),КЗ!$1:$1,0))/1000,""),0)</f>
        <v>0</v>
      </c>
      <c r="HA51" s="552">
        <f t="shared" ca="1" si="1486"/>
        <v>3360.0420000000004</v>
      </c>
      <c r="HB51" s="551" cm="1">
        <f t="array" aca="1" ref="HB51" ca="1">IFERROR(IF(AND(НачЦ_ИнвП_Дата&lt;=HB$3,КИнвП_Дата&gt;HB$3),
INDEX(Кальк._морковь,MATCH($A51,Кальк._морковь_наим.,0),MATCH("Сумма затрат, т.руб.",'Кальк-я'!$5:$5,0))*
INDEX(ЗФ,MATCH($A$50,ЗФ!$A:$A,0),MATCH("Посевная площадь"&amp;YEAR(HC$3),ЗФ!$2:$2,0))*
INDEX(Коэф.закупка_год_морковь[],MATCH($A51,Коэф.закупка_год_морковь[1],0),MATCH(MONTH(HB$3),КЗ!$1:$1,0))/1000,""),0)</f>
        <v>0</v>
      </c>
      <c r="HC51" s="551" cm="1">
        <f t="array" aca="1" ref="HC51" ca="1">IFERROR(IF(AND(НачЦ_ИнвП_Дата&lt;=HC$3,КИнвП_Дата&gt;HC$3),
INDEX(Кальк._морковь,MATCH($A51,Кальк._морковь_наим.,0),MATCH("Сумма затрат, т.руб.",'Кальк-я'!$5:$5,0))*
INDEX(ЗФ,MATCH($A$50,ЗФ!$A:$A,0),MATCH("Посевная площадь"&amp;YEAR(HD$3),ЗФ!$2:$2,0))*
INDEX(Коэф.закупка_год_морковь[],MATCH($A51,Коэф.закупка_год_морковь[1],0),MATCH(MONTH(HC$3),КЗ!$1:$1,0))/1000,""),0)</f>
        <v>0</v>
      </c>
      <c r="HD51" s="551" cm="1">
        <f t="array" aca="1" ref="HD51" ca="1">IFERROR(IF(AND(НачЦ_ИнвП_Дата&lt;=HD$3,КИнвП_Дата&gt;HD$3),
INDEX(Кальк._морковь,MATCH($A51,Кальк._морковь_наим.,0),MATCH("Сумма затрат, т.руб.",'Кальк-я'!$5:$5,0))*
INDEX(ЗФ,MATCH($A$50,ЗФ!$A:$A,0),MATCH("Посевная площадь"&amp;YEAR(HE$3),ЗФ!$2:$2,0))*
INDEX(Коэф.закупка_год_морковь[],MATCH($A51,Коэф.закупка_год_морковь[1],0),MATCH(MONTH(HD$3),КЗ!$1:$1,0))/1000,""),0)</f>
        <v>0</v>
      </c>
      <c r="HE51" s="551" cm="1">
        <f t="array" aca="1" ref="HE51" ca="1">IFERROR(IF(AND(НачЦ_ИнвП_Дата&lt;=HE$3,КИнвП_Дата&gt;HE$3),
INDEX(Кальк._морковь,MATCH($A51,Кальк._морковь_наим.,0),MATCH("Сумма затрат, т.руб.",'Кальк-я'!$5:$5,0))*
INDEX(ЗФ,MATCH($A$50,ЗФ!$A:$A,0),MATCH("Посевная площадь"&amp;YEAR(HF$3),ЗФ!$2:$2,0))*
INDEX(Коэф.закупка_год_морковь[],MATCH($A51,Коэф.закупка_год_морковь[1],0),MATCH(MONTH(HE$3),КЗ!$1:$1,0))/1000,""),0)</f>
        <v>0</v>
      </c>
      <c r="HF51" s="551" cm="1">
        <f t="array" aca="1" ref="HF51" ca="1">IFERROR(IF(AND(НачЦ_ИнвП_Дата&lt;=HF$3,КИнвП_Дата&gt;HF$3),
INDEX(Кальк._морковь,MATCH($A51,Кальк._морковь_наим.,0),MATCH("Сумма затрат, т.руб.",'Кальк-я'!$5:$5,0))*
INDEX(ЗФ,MATCH($A$50,ЗФ!$A:$A,0),MATCH("Посевная площадь"&amp;YEAR(HG$3),ЗФ!$2:$2,0))*
INDEX(Коэф.закупка_год_морковь[],MATCH($A51,Коэф.закупка_год_морковь[1],0),MATCH(MONTH(HF$3),КЗ!$1:$1,0))/1000,""),0)</f>
        <v>0</v>
      </c>
      <c r="HG51" s="551" cm="1">
        <f t="array" aca="1" ref="HG51" ca="1">IFERROR(IF(AND(НачЦ_ИнвП_Дата&lt;=HG$3,КИнвП_Дата&gt;HG$3),
INDEX(Кальк._морковь,MATCH($A51,Кальк._морковь_наим.,0),MATCH("Сумма затрат, т.руб.",'Кальк-я'!$5:$5,0))*
INDEX(ЗФ,MATCH($A$50,ЗФ!$A:$A,0),MATCH("Посевная площадь"&amp;YEAR(HH$3),ЗФ!$2:$2,0))*
INDEX(Коэф.закупка_год_морковь[],MATCH($A51,Коэф.закупка_год_морковь[1],0),MATCH(MONTH(HG$3),КЗ!$1:$1,0))/1000,""),0)</f>
        <v>1680.0210000000002</v>
      </c>
      <c r="HH51" s="551" cm="1">
        <f t="array" aca="1" ref="HH51" ca="1">IFERROR(IF(AND(НачЦ_ИнвП_Дата&lt;=HH$3,КИнвП_Дата&gt;HH$3),
INDEX(Кальк._морковь,MATCH($A51,Кальк._морковь_наим.,0),MATCH("Сумма затрат, т.руб.",'Кальк-я'!$5:$5,0))*
INDEX(ЗФ,MATCH($A$50,ЗФ!$A:$A,0),MATCH("Посевная площадь"&amp;YEAR(HI$3),ЗФ!$2:$2,0))*
INDEX(Коэф.закупка_год_морковь[],MATCH($A51,Коэф.закупка_год_морковь[1],0),MATCH(MONTH(HH$3),КЗ!$1:$1,0))/1000,""),0)</f>
        <v>1680.0210000000002</v>
      </c>
      <c r="HI51" s="551" cm="1">
        <f t="array" aca="1" ref="HI51" ca="1">IFERROR(IF(AND(НачЦ_ИнвП_Дата&lt;=HI$3,КИнвП_Дата&gt;HI$3),
INDEX(Кальк._морковь,MATCH($A51,Кальк._морковь_наим.,0),MATCH("Сумма затрат, т.руб.",'Кальк-я'!$5:$5,0))*
INDEX(ЗФ,MATCH($A$50,ЗФ!$A:$A,0),MATCH("Посевная площадь"&amp;YEAR(HJ$3),ЗФ!$2:$2,0))*
INDEX(Коэф.закупка_год_морковь[],MATCH($A51,Коэф.закупка_год_морковь[1],0),MATCH(MONTH(HI$3),КЗ!$1:$1,0))/1000,""),0)</f>
        <v>0</v>
      </c>
      <c r="HJ51" s="551" cm="1">
        <f t="array" aca="1" ref="HJ51" ca="1">IFERROR(IF(AND(НачЦ_ИнвП_Дата&lt;=HJ$3,КИнвП_Дата&gt;HJ$3),
INDEX(Кальк._морковь,MATCH($A51,Кальк._морковь_наим.,0),MATCH("Сумма затрат, т.руб.",'Кальк-я'!$5:$5,0))*
INDEX(ЗФ,MATCH($A$50,ЗФ!$A:$A,0),MATCH("Посевная площадь"&amp;YEAR(HK$3),ЗФ!$2:$2,0))*
INDEX(Коэф.закупка_год_морковь[],MATCH($A51,Коэф.закупка_год_морковь[1],0),MATCH(MONTH(HJ$3),КЗ!$1:$1,0))/1000,""),0)</f>
        <v>0</v>
      </c>
      <c r="HK51" s="551" cm="1">
        <f t="array" aca="1" ref="HK51" ca="1">IFERROR(IF(AND(НачЦ_ИнвП_Дата&lt;=HK$3,КИнвП_Дата&gt;HK$3),
INDEX(Кальк._морковь,MATCH($A51,Кальк._морковь_наим.,0),MATCH("Сумма затрат, т.руб.",'Кальк-я'!$5:$5,0))*
INDEX(ЗФ,MATCH($A$50,ЗФ!$A:$A,0),MATCH("Посевная площадь"&amp;YEAR(HL$3),ЗФ!$2:$2,0))*
INDEX(Коэф.закупка_год_морковь[],MATCH($A51,Коэф.закупка_год_морковь[1],0),MATCH(MONTH(HK$3),КЗ!$1:$1,0))/1000,""),0)</f>
        <v>0</v>
      </c>
      <c r="HL51" s="551" cm="1">
        <f t="array" aca="1" ref="HL51" ca="1">IFERROR(IF(AND(НачЦ_ИнвП_Дата&lt;=HL$3,КИнвП_Дата&gt;HL$3),
INDEX(Кальк._морковь,MATCH($A51,Кальк._морковь_наим.,0),MATCH("Сумма затрат, т.руб.",'Кальк-я'!$5:$5,0))*
INDEX(ЗФ,MATCH($A$50,ЗФ!$A:$A,0),MATCH("Посевная площадь"&amp;YEAR(HM$3),ЗФ!$2:$2,0))*
INDEX(Коэф.закупка_год_морковь[],MATCH($A51,Коэф.закупка_год_морковь[1],0),MATCH(MONTH(HL$3),КЗ!$1:$1,0))/1000,""),0)</f>
        <v>0</v>
      </c>
      <c r="HM51" s="551" cm="1">
        <f t="array" aca="1" ref="HM51" ca="1">IFERROR(IF(AND(НачЦ_ИнвП_Дата&lt;=HM$3,КИнвП_Дата&gt;HM$3),
INDEX(Кальк._морковь,MATCH($A51,Кальк._морковь_наим.,0),MATCH("Сумма затрат, т.руб.",'Кальк-я'!$5:$5,0))*
INDEX(ЗФ,MATCH($A$50,ЗФ!$A:$A,0),MATCH("Посевная площадь"&amp;YEAR(HN$3),ЗФ!$2:$2,0))*
INDEX(Коэф.закупка_год_морковь[],MATCH($A51,Коэф.закупка_год_морковь[1],0),MATCH(MONTH(HM$3),КЗ!$1:$1,0))/1000,""),0)</f>
        <v>0</v>
      </c>
      <c r="HN51" s="552">
        <f t="shared" ca="1" si="1488"/>
        <v>3360.0420000000004</v>
      </c>
      <c r="HO51" s="551" cm="1">
        <f t="array" aca="1" ref="HO51" ca="1">IFERROR(IF(AND(НачЦ_ИнвП_Дата&lt;=HO$3,КИнвП_Дата&gt;HO$3),
INDEX(Кальк._морковь,MATCH($A51,Кальк._морковь_наим.,0),MATCH("Сумма затрат, т.руб.",'Кальк-я'!$5:$5,0))*
INDEX(ЗФ,MATCH($A$50,ЗФ!$A:$A,0),MATCH("Посевная площадь"&amp;YEAR(HP$3),ЗФ!$2:$2,0))*
INDEX(Коэф.закупка_год_морковь[],MATCH($A51,Коэф.закупка_год_морковь[1],0),MATCH(MONTH(HO$3),КЗ!$1:$1,0))/1000,""),0)</f>
        <v>0</v>
      </c>
      <c r="HP51" s="551" cm="1">
        <f t="array" aca="1" ref="HP51" ca="1">IFERROR(IF(AND(НачЦ_ИнвП_Дата&lt;=HP$3,КИнвП_Дата&gt;HP$3),
INDEX(Кальк._морковь,MATCH($A51,Кальк._морковь_наим.,0),MATCH("Сумма затрат, т.руб.",'Кальк-я'!$5:$5,0))*
INDEX(ЗФ,MATCH($A$50,ЗФ!$A:$A,0),MATCH("Посевная площадь"&amp;YEAR(HQ$3),ЗФ!$2:$2,0))*
INDEX(Коэф.закупка_год_морковь[],MATCH($A51,Коэф.закупка_год_морковь[1],0),MATCH(MONTH(HP$3),КЗ!$1:$1,0))/1000,""),0)</f>
        <v>0</v>
      </c>
      <c r="HQ51" s="551" cm="1">
        <f t="array" aca="1" ref="HQ51" ca="1">IFERROR(IF(AND(НачЦ_ИнвП_Дата&lt;=HQ$3,КИнвП_Дата&gt;HQ$3),
INDEX(Кальк._морковь,MATCH($A51,Кальк._морковь_наим.,0),MATCH("Сумма затрат, т.руб.",'Кальк-я'!$5:$5,0))*
INDEX(ЗФ,MATCH($A$50,ЗФ!$A:$A,0),MATCH("Посевная площадь"&amp;YEAR(HR$3),ЗФ!$2:$2,0))*
INDEX(Коэф.закупка_год_морковь[],MATCH($A51,Коэф.закупка_год_морковь[1],0),MATCH(MONTH(HQ$3),КЗ!$1:$1,0))/1000,""),0)</f>
        <v>0</v>
      </c>
      <c r="HR51" s="551" cm="1">
        <f t="array" aca="1" ref="HR51" ca="1">IFERROR(IF(AND(НачЦ_ИнвП_Дата&lt;=HR$3,КИнвП_Дата&gt;HR$3),
INDEX(Кальк._морковь,MATCH($A51,Кальк._морковь_наим.,0),MATCH("Сумма затрат, т.руб.",'Кальк-я'!$5:$5,0))*
INDEX(ЗФ,MATCH($A$50,ЗФ!$A:$A,0),MATCH("Посевная площадь"&amp;YEAR(HS$3),ЗФ!$2:$2,0))*
INDEX(Коэф.закупка_год_морковь[],MATCH($A51,Коэф.закупка_год_морковь[1],0),MATCH(MONTH(HR$3),КЗ!$1:$1,0))/1000,""),0)</f>
        <v>0</v>
      </c>
      <c r="HS51" s="551" cm="1">
        <f t="array" aca="1" ref="HS51" ca="1">IFERROR(IF(AND(НачЦ_ИнвП_Дата&lt;=HS$3,КИнвП_Дата&gt;HS$3),
INDEX(Кальк._морковь,MATCH($A51,Кальк._морковь_наим.,0),MATCH("Сумма затрат, т.руб.",'Кальк-я'!$5:$5,0))*
INDEX(ЗФ,MATCH($A$50,ЗФ!$A:$A,0),MATCH("Посевная площадь"&amp;YEAR(HT$3),ЗФ!$2:$2,0))*
INDEX(Коэф.закупка_год_морковь[],MATCH($A51,Коэф.закупка_год_морковь[1],0),MATCH(MONTH(HS$3),КЗ!$1:$1,0))/1000,""),0)</f>
        <v>0</v>
      </c>
      <c r="HT51" s="551" cm="1">
        <f t="array" aca="1" ref="HT51" ca="1">IFERROR(IF(AND(НачЦ_ИнвП_Дата&lt;=HT$3,КИнвП_Дата&gt;HT$3),
INDEX(Кальк._морковь,MATCH($A51,Кальк._морковь_наим.,0),MATCH("Сумма затрат, т.руб.",'Кальк-я'!$5:$5,0))*
INDEX(ЗФ,MATCH($A$50,ЗФ!$A:$A,0),MATCH("Посевная площадь"&amp;YEAR(HU$3),ЗФ!$2:$2,0))*
INDEX(Коэф.закупка_год_морковь[],MATCH($A51,Коэф.закупка_год_морковь[1],0),MATCH(MONTH(HT$3),КЗ!$1:$1,0))/1000,""),0)</f>
        <v>1680.0210000000002</v>
      </c>
      <c r="HU51" s="551" cm="1">
        <f t="array" aca="1" ref="HU51" ca="1">IFERROR(IF(AND(НачЦ_ИнвП_Дата&lt;=HU$3,КИнвП_Дата&gt;HU$3),
INDEX(Кальк._морковь,MATCH($A51,Кальк._морковь_наим.,0),MATCH("Сумма затрат, т.руб.",'Кальк-я'!$5:$5,0))*
INDEX(ЗФ,MATCH($A$50,ЗФ!$A:$A,0),MATCH("Посевная площадь"&amp;YEAR(HV$3),ЗФ!$2:$2,0))*
INDEX(Коэф.закупка_год_морковь[],MATCH($A51,Коэф.закупка_год_морковь[1],0),MATCH(MONTH(HU$3),КЗ!$1:$1,0))/1000,""),0)</f>
        <v>1680.0210000000002</v>
      </c>
      <c r="HV51" s="551" cm="1">
        <f t="array" aca="1" ref="HV51" ca="1">IFERROR(IF(AND(НачЦ_ИнвП_Дата&lt;=HV$3,КИнвП_Дата&gt;HV$3),
INDEX(Кальк._морковь,MATCH($A51,Кальк._морковь_наим.,0),MATCH("Сумма затрат, т.руб.",'Кальк-я'!$5:$5,0))*
INDEX(ЗФ,MATCH($A$50,ЗФ!$A:$A,0),MATCH("Посевная площадь"&amp;YEAR(HW$3),ЗФ!$2:$2,0))*
INDEX(Коэф.закупка_год_морковь[],MATCH($A51,Коэф.закупка_год_морковь[1],0),MATCH(MONTH(HV$3),КЗ!$1:$1,0))/1000,""),0)</f>
        <v>0</v>
      </c>
      <c r="HW51" s="551" cm="1">
        <f t="array" aca="1" ref="HW51" ca="1">IFERROR(IF(AND(НачЦ_ИнвП_Дата&lt;=HW$3,КИнвП_Дата&gt;HW$3),
INDEX(Кальк._морковь,MATCH($A51,Кальк._морковь_наим.,0),MATCH("Сумма затрат, т.руб.",'Кальк-я'!$5:$5,0))*
INDEX(ЗФ,MATCH($A$50,ЗФ!$A:$A,0),MATCH("Посевная площадь"&amp;YEAR(HX$3),ЗФ!$2:$2,0))*
INDEX(Коэф.закупка_год_морковь[],MATCH($A51,Коэф.закупка_год_морковь[1],0),MATCH(MONTH(HW$3),КЗ!$1:$1,0))/1000,""),0)</f>
        <v>0</v>
      </c>
      <c r="HX51" s="551" cm="1">
        <f t="array" aca="1" ref="HX51" ca="1">IFERROR(IF(AND(НачЦ_ИнвП_Дата&lt;=HX$3,КИнвП_Дата&gt;HX$3),
INDEX(Кальк._морковь,MATCH($A51,Кальк._морковь_наим.,0),MATCH("Сумма затрат, т.руб.",'Кальк-я'!$5:$5,0))*
INDEX(ЗФ,MATCH($A$50,ЗФ!$A:$A,0),MATCH("Посевная площадь"&amp;YEAR(HY$3),ЗФ!$2:$2,0))*
INDEX(Коэф.закупка_год_морковь[],MATCH($A51,Коэф.закупка_год_морковь[1],0),MATCH(MONTH(HX$3),КЗ!$1:$1,0))/1000,""),0)</f>
        <v>0</v>
      </c>
      <c r="HY51" s="551" cm="1">
        <f t="array" aca="1" ref="HY51" ca="1">IFERROR(IF(AND(НачЦ_ИнвП_Дата&lt;=HY$3,КИнвП_Дата&gt;HY$3),
INDEX(Кальк._морковь,MATCH($A51,Кальк._морковь_наим.,0),MATCH("Сумма затрат, т.руб.",'Кальк-я'!$5:$5,0))*
INDEX(ЗФ,MATCH($A$50,ЗФ!$A:$A,0),MATCH("Посевная площадь"&amp;YEAR(HZ$3),ЗФ!$2:$2,0))*
INDEX(Коэф.закупка_год_морковь[],MATCH($A51,Коэф.закупка_год_морковь[1],0),MATCH(MONTH(HY$3),КЗ!$1:$1,0))/1000,""),0)</f>
        <v>0</v>
      </c>
      <c r="HZ51" s="551" cm="1">
        <f t="array" aca="1" ref="HZ51" ca="1">IFERROR(IF(AND(НачЦ_ИнвП_Дата&lt;=HZ$3,КИнвП_Дата&gt;HZ$3),
INDEX(Кальк._морковь,MATCH($A51,Кальк._морковь_наим.,0),MATCH("Сумма затрат, т.руб.",'Кальк-я'!$5:$5,0))*
INDEX(ЗФ,MATCH($A$50,ЗФ!$A:$A,0),MATCH("Посевная площадь"&amp;YEAR(IA$3),ЗФ!$2:$2,0))*
INDEX(Коэф.закупка_год_морковь[],MATCH($A51,Коэф.закупка_год_морковь[1],0),MATCH(MONTH(HZ$3),КЗ!$1:$1,0))/1000,""),0)</f>
        <v>0</v>
      </c>
      <c r="IA51" s="552">
        <f t="shared" ca="1" si="1490"/>
        <v>3360.0420000000004</v>
      </c>
      <c r="IB51" s="551" cm="1">
        <f t="array" aca="1" ref="IB51" ca="1">IFERROR(IF(AND(НачЦ_ИнвП_Дата&lt;=IB$3,КИнвП_Дата&gt;IB$3),
INDEX(Кальк._морковь,MATCH($A51,Кальк._морковь_наим.,0),MATCH("Сумма затрат, т.руб.",'Кальк-я'!$5:$5,0))*
INDEX(ЗФ,MATCH($A$50,ЗФ!$A:$A,0),MATCH("Посевная площадь"&amp;YEAR(IC$3),ЗФ!$2:$2,0))*
INDEX(Коэф.закупка_год_морковь[],MATCH($A51,Коэф.закупка_год_морковь[1],0),MATCH(MONTH(IB$3),КЗ!$1:$1,0))/1000,""),0)</f>
        <v>0</v>
      </c>
      <c r="IC51" s="551" cm="1">
        <f t="array" aca="1" ref="IC51" ca="1">IFERROR(IF(AND(НачЦ_ИнвП_Дата&lt;=IC$3,КИнвП_Дата&gt;IC$3),
INDEX(Кальк._морковь,MATCH($A51,Кальк._морковь_наим.,0),MATCH("Сумма затрат, т.руб.",'Кальк-я'!$5:$5,0))*
INDEX(ЗФ,MATCH($A$50,ЗФ!$A:$A,0),MATCH("Посевная площадь"&amp;YEAR(ID$3),ЗФ!$2:$2,0))*
INDEX(Коэф.закупка_год_морковь[],MATCH($A51,Коэф.закупка_год_морковь[1],0),MATCH(MONTH(IC$3),КЗ!$1:$1,0))/1000,""),0)</f>
        <v>0</v>
      </c>
      <c r="ID51" s="551" cm="1">
        <f t="array" aca="1" ref="ID51" ca="1">IFERROR(IF(AND(НачЦ_ИнвП_Дата&lt;=ID$3,КИнвП_Дата&gt;ID$3),
INDEX(Кальк._морковь,MATCH($A51,Кальк._морковь_наим.,0),MATCH("Сумма затрат, т.руб.",'Кальк-я'!$5:$5,0))*
INDEX(ЗФ,MATCH($A$50,ЗФ!$A:$A,0),MATCH("Посевная площадь"&amp;YEAR(IE$3),ЗФ!$2:$2,0))*
INDEX(Коэф.закупка_год_морковь[],MATCH($A51,Коэф.закупка_год_морковь[1],0),MATCH(MONTH(ID$3),КЗ!$1:$1,0))/1000,""),0)</f>
        <v>0</v>
      </c>
      <c r="IE51" s="551" cm="1">
        <f t="array" aca="1" ref="IE51" ca="1">IFERROR(IF(AND(НачЦ_ИнвП_Дата&lt;=IE$3,КИнвП_Дата&gt;IE$3),
INDEX(Кальк._морковь,MATCH($A51,Кальк._морковь_наим.,0),MATCH("Сумма затрат, т.руб.",'Кальк-я'!$5:$5,0))*
INDEX(ЗФ,MATCH($A$50,ЗФ!$A:$A,0),MATCH("Посевная площадь"&amp;YEAR(IF$3),ЗФ!$2:$2,0))*
INDEX(Коэф.закупка_год_морковь[],MATCH($A51,Коэф.закупка_год_морковь[1],0),MATCH(MONTH(IE$3),КЗ!$1:$1,0))/1000,""),0)</f>
        <v>0</v>
      </c>
      <c r="IF51" s="551" cm="1">
        <f t="array" aca="1" ref="IF51" ca="1">IFERROR(IF(AND(НачЦ_ИнвП_Дата&lt;=IF$3,КИнвП_Дата&gt;IF$3),
INDEX(Кальк._морковь,MATCH($A51,Кальк._морковь_наим.,0),MATCH("Сумма затрат, т.руб.",'Кальк-я'!$5:$5,0))*
INDEX(ЗФ,MATCH($A$50,ЗФ!$A:$A,0),MATCH("Посевная площадь"&amp;YEAR(IG$3),ЗФ!$2:$2,0))*
INDEX(Коэф.закупка_год_морковь[],MATCH($A51,Коэф.закупка_год_морковь[1],0),MATCH(MONTH(IF$3),КЗ!$1:$1,0))/1000,""),0)</f>
        <v>0</v>
      </c>
      <c r="IG51" s="551" cm="1">
        <f t="array" aca="1" ref="IG51" ca="1">IFERROR(IF(AND(НачЦ_ИнвП_Дата&lt;=IG$3,КИнвП_Дата&gt;IG$3),
INDEX(Кальк._морковь,MATCH($A51,Кальк._морковь_наим.,0),MATCH("Сумма затрат, т.руб.",'Кальк-я'!$5:$5,0))*
INDEX(ЗФ,MATCH($A$50,ЗФ!$A:$A,0),MATCH("Посевная площадь"&amp;YEAR(IH$3),ЗФ!$2:$2,0))*
INDEX(Коэф.закупка_год_морковь[],MATCH($A51,Коэф.закупка_год_морковь[1],0),MATCH(MONTH(IG$3),КЗ!$1:$1,0))/1000,""),0)</f>
        <v>1680.0210000000002</v>
      </c>
      <c r="IH51" s="551" cm="1">
        <f t="array" aca="1" ref="IH51" ca="1">IFERROR(IF(AND(НачЦ_ИнвП_Дата&lt;=IH$3,КИнвП_Дата&gt;IH$3),
INDEX(Кальк._морковь,MATCH($A51,Кальк._морковь_наим.,0),MATCH("Сумма затрат, т.руб.",'Кальк-я'!$5:$5,0))*
INDEX(ЗФ,MATCH($A$50,ЗФ!$A:$A,0),MATCH("Посевная площадь"&amp;YEAR(II$3),ЗФ!$2:$2,0))*
INDEX(Коэф.закупка_год_морковь[],MATCH($A51,Коэф.закупка_год_морковь[1],0),MATCH(MONTH(IH$3),КЗ!$1:$1,0))/1000,""),0)</f>
        <v>1680.0210000000002</v>
      </c>
      <c r="II51" s="551" cm="1">
        <f t="array" aca="1" ref="II51" ca="1">IFERROR(IF(AND(НачЦ_ИнвП_Дата&lt;=II$3,КИнвП_Дата&gt;II$3),
INDEX(Кальк._морковь,MATCH($A51,Кальк._морковь_наим.,0),MATCH("Сумма затрат, т.руб.",'Кальк-я'!$5:$5,0))*
INDEX(ЗФ,MATCH($A$50,ЗФ!$A:$A,0),MATCH("Посевная площадь"&amp;YEAR(IJ$3),ЗФ!$2:$2,0))*
INDEX(Коэф.закупка_год_морковь[],MATCH($A51,Коэф.закупка_год_морковь[1],0),MATCH(MONTH(II$3),КЗ!$1:$1,0))/1000,""),0)</f>
        <v>0</v>
      </c>
      <c r="IJ51" s="551" cm="1">
        <f t="array" aca="1" ref="IJ51" ca="1">IFERROR(IF(AND(НачЦ_ИнвП_Дата&lt;=IJ$3,КИнвП_Дата&gt;IJ$3),
INDEX(Кальк._морковь,MATCH($A51,Кальк._морковь_наим.,0),MATCH("Сумма затрат, т.руб.",'Кальк-я'!$5:$5,0))*
INDEX(ЗФ,MATCH($A$50,ЗФ!$A:$A,0),MATCH("Посевная площадь"&amp;YEAR(IK$3),ЗФ!$2:$2,0))*
INDEX(Коэф.закупка_год_морковь[],MATCH($A51,Коэф.закупка_год_морковь[1],0),MATCH(MONTH(IJ$3),КЗ!$1:$1,0))/1000,""),0)</f>
        <v>0</v>
      </c>
      <c r="IK51" s="551" cm="1">
        <f t="array" aca="1" ref="IK51" ca="1">IFERROR(IF(AND(НачЦ_ИнвП_Дата&lt;=IK$3,КИнвП_Дата&gt;IK$3),
INDEX(Кальк._морковь,MATCH($A51,Кальк._морковь_наим.,0),MATCH("Сумма затрат, т.руб.",'Кальк-я'!$5:$5,0))*
INDEX(ЗФ,MATCH($A$50,ЗФ!$A:$A,0),MATCH("Посевная площадь"&amp;YEAR(IL$3),ЗФ!$2:$2,0))*
INDEX(Коэф.закупка_год_морковь[],MATCH($A51,Коэф.закупка_год_морковь[1],0),MATCH(MONTH(IK$3),КЗ!$1:$1,0))/1000,""),0)</f>
        <v>0</v>
      </c>
      <c r="IL51" s="551" cm="1">
        <f t="array" aca="1" ref="IL51" ca="1">IFERROR(IF(AND(НачЦ_ИнвП_Дата&lt;=IL$3,КИнвП_Дата&gt;IL$3),
INDEX(Кальк._морковь,MATCH($A51,Кальк._морковь_наим.,0),MATCH("Сумма затрат, т.руб.",'Кальк-я'!$5:$5,0))*
INDEX(ЗФ,MATCH($A$50,ЗФ!$A:$A,0),MATCH("Посевная площадь"&amp;YEAR(IM$3),ЗФ!$2:$2,0))*
INDEX(Коэф.закупка_год_морковь[],MATCH($A51,Коэф.закупка_год_морковь[1],0),MATCH(MONTH(IL$3),КЗ!$1:$1,0))/1000,""),0)</f>
        <v>0</v>
      </c>
      <c r="IM51" s="551" cm="1">
        <f t="array" aca="1" ref="IM51" ca="1">IFERROR(IF(AND(НачЦ_ИнвП_Дата&lt;=IM$3,КИнвП_Дата&gt;IM$3),
INDEX(Кальк._морковь,MATCH($A51,Кальк._морковь_наим.,0),MATCH("Сумма затрат, т.руб.",'Кальк-я'!$5:$5,0))*
INDEX(ЗФ,MATCH($A$50,ЗФ!$A:$A,0),MATCH("Посевная площадь"&amp;YEAR(IN$3),ЗФ!$2:$2,0))*
INDEX(Коэф.закупка_год_морковь[],MATCH($A51,Коэф.закупка_год_морковь[1],0),MATCH(MONTH(IM$3),КЗ!$1:$1,0))/1000,""),0)</f>
        <v>0</v>
      </c>
      <c r="IN51" s="552">
        <f t="shared" ca="1" si="1492"/>
        <v>3360.0420000000004</v>
      </c>
      <c r="IO51" s="551" cm="1">
        <f t="array" aca="1" ref="IO51" ca="1">IFERROR(IF(AND(НачЦ_ИнвП_Дата&lt;=IO$3,КИнвП_Дата&gt;IO$3),
INDEX(Кальк._морковь,MATCH($A51,Кальк._морковь_наим.,0),MATCH("Сумма затрат, т.руб.",'Кальк-я'!$5:$5,0))*
INDEX(ЗФ,MATCH($A$50,ЗФ!$A:$A,0),MATCH("Посевная площадь"&amp;YEAR(IP$3),ЗФ!$2:$2,0))*
INDEX(Коэф.закупка_год_морковь[],MATCH($A51,Коэф.закупка_год_морковь[1],0),MATCH(MONTH(IO$3),КЗ!$1:$1,0))/1000,""),0)</f>
        <v>0</v>
      </c>
      <c r="IP51" s="551" cm="1">
        <f t="array" aca="1" ref="IP51" ca="1">IFERROR(IF(AND(НачЦ_ИнвП_Дата&lt;=IP$3,КИнвП_Дата&gt;IP$3),
INDEX(Кальк._морковь,MATCH($A51,Кальк._морковь_наим.,0),MATCH("Сумма затрат, т.руб.",'Кальк-я'!$5:$5,0))*
INDEX(ЗФ,MATCH($A$50,ЗФ!$A:$A,0),MATCH("Посевная площадь"&amp;YEAR(IQ$3),ЗФ!$2:$2,0))*
INDEX(Коэф.закупка_год_морковь[],MATCH($A51,Коэф.закупка_год_морковь[1],0),MATCH(MONTH(IP$3),КЗ!$1:$1,0))/1000,""),0)</f>
        <v>0</v>
      </c>
      <c r="IQ51" s="551" cm="1">
        <f t="array" aca="1" ref="IQ51" ca="1">IFERROR(IF(AND(НачЦ_ИнвП_Дата&lt;=IQ$3,КИнвП_Дата&gt;IQ$3),
INDEX(Кальк._морковь,MATCH($A51,Кальк._морковь_наим.,0),MATCH("Сумма затрат, т.руб.",'Кальк-я'!$5:$5,0))*
INDEX(ЗФ,MATCH($A$50,ЗФ!$A:$A,0),MATCH("Посевная площадь"&amp;YEAR(IR$3),ЗФ!$2:$2,0))*
INDEX(Коэф.закупка_год_морковь[],MATCH($A51,Коэф.закупка_год_морковь[1],0),MATCH(MONTH(IQ$3),КЗ!$1:$1,0))/1000,""),0)</f>
        <v>0</v>
      </c>
      <c r="IR51" s="551" cm="1">
        <f t="array" aca="1" ref="IR51" ca="1">IFERROR(IF(AND(НачЦ_ИнвП_Дата&lt;=IR$3,КИнвП_Дата&gt;IR$3),
INDEX(Кальк._морковь,MATCH($A51,Кальк._морковь_наим.,0),MATCH("Сумма затрат, т.руб.",'Кальк-я'!$5:$5,0))*
INDEX(ЗФ,MATCH($A$50,ЗФ!$A:$A,0),MATCH("Посевная площадь"&amp;YEAR(IS$3),ЗФ!$2:$2,0))*
INDEX(Коэф.закупка_год_морковь[],MATCH($A51,Коэф.закупка_год_морковь[1],0),MATCH(MONTH(IR$3),КЗ!$1:$1,0))/1000,""),0)</f>
        <v>0</v>
      </c>
      <c r="IS51" s="551" cm="1">
        <f t="array" aca="1" ref="IS51" ca="1">IFERROR(IF(AND(НачЦ_ИнвП_Дата&lt;=IS$3,КИнвП_Дата&gt;IS$3),
INDEX(Кальк._морковь,MATCH($A51,Кальк._морковь_наим.,0),MATCH("Сумма затрат, т.руб.",'Кальк-я'!$5:$5,0))*
INDEX(ЗФ,MATCH($A$50,ЗФ!$A:$A,0),MATCH("Посевная площадь"&amp;YEAR(IT$3),ЗФ!$2:$2,0))*
INDEX(Коэф.закупка_год_морковь[],MATCH($A51,Коэф.закупка_год_морковь[1],0),MATCH(MONTH(IS$3),КЗ!$1:$1,0))/1000,""),0)</f>
        <v>0</v>
      </c>
      <c r="IT51" s="551" cm="1">
        <f t="array" aca="1" ref="IT51" ca="1">IFERROR(IF(AND(НачЦ_ИнвП_Дата&lt;=IT$3,КИнвП_Дата&gt;IT$3),
INDEX(Кальк._морковь,MATCH($A51,Кальк._морковь_наим.,0),MATCH("Сумма затрат, т.руб.",'Кальк-я'!$5:$5,0))*
INDEX(ЗФ,MATCH($A$50,ЗФ!$A:$A,0),MATCH("Посевная площадь"&amp;YEAR(IU$3),ЗФ!$2:$2,0))*
INDEX(Коэф.закупка_год_морковь[],MATCH($A51,Коэф.закупка_год_морковь[1],0),MATCH(MONTH(IT$3),КЗ!$1:$1,0))/1000,""),0)</f>
        <v>1680.0210000000002</v>
      </c>
      <c r="IU51" s="551" cm="1">
        <f t="array" aca="1" ref="IU51" ca="1">IFERROR(IF(AND(НачЦ_ИнвП_Дата&lt;=IU$3,КИнвП_Дата&gt;IU$3),
INDEX(Кальк._морковь,MATCH($A51,Кальк._морковь_наим.,0),MATCH("Сумма затрат, т.руб.",'Кальк-я'!$5:$5,0))*
INDEX(ЗФ,MATCH($A$50,ЗФ!$A:$A,0),MATCH("Посевная площадь"&amp;YEAR(IV$3),ЗФ!$2:$2,0))*
INDEX(Коэф.закупка_год_морковь[],MATCH($A51,Коэф.закупка_год_морковь[1],0),MATCH(MONTH(IU$3),КЗ!$1:$1,0))/1000,""),0)</f>
        <v>1680.0210000000002</v>
      </c>
      <c r="IV51" s="551" cm="1">
        <f t="array" aca="1" ref="IV51" ca="1">IFERROR(IF(AND(НачЦ_ИнвП_Дата&lt;=IV$3,КИнвП_Дата&gt;IV$3),
INDEX(Кальк._морковь,MATCH($A51,Кальк._морковь_наим.,0),MATCH("Сумма затрат, т.руб.",'Кальк-я'!$5:$5,0))*
INDEX(ЗФ,MATCH($A$50,ЗФ!$A:$A,0),MATCH("Посевная площадь"&amp;YEAR(IW$3),ЗФ!$2:$2,0))*
INDEX(Коэф.закупка_год_морковь[],MATCH($A51,Коэф.закупка_год_морковь[1],0),MATCH(MONTH(IV$3),КЗ!$1:$1,0))/1000,""),0)</f>
        <v>0</v>
      </c>
      <c r="IW51" s="551" cm="1">
        <f t="array" aca="1" ref="IW51" ca="1">IFERROR(IF(AND(НачЦ_ИнвП_Дата&lt;=IW$3,КИнвП_Дата&gt;IW$3),
INDEX(Кальк._морковь,MATCH($A51,Кальк._морковь_наим.,0),MATCH("Сумма затрат, т.руб.",'Кальк-я'!$5:$5,0))*
INDEX(ЗФ,MATCH($A$50,ЗФ!$A:$A,0),MATCH("Посевная площадь"&amp;YEAR(IX$3),ЗФ!$2:$2,0))*
INDEX(Коэф.закупка_год_морковь[],MATCH($A51,Коэф.закупка_год_морковь[1],0),MATCH(MONTH(IW$3),КЗ!$1:$1,0))/1000,""),0)</f>
        <v>0</v>
      </c>
      <c r="IX51" s="551" cm="1">
        <f t="array" aca="1" ref="IX51" ca="1">IFERROR(IF(AND(НачЦ_ИнвП_Дата&lt;=IX$3,КИнвП_Дата&gt;IX$3),
INDEX(Кальк._морковь,MATCH($A51,Кальк._морковь_наим.,0),MATCH("Сумма затрат, т.руб.",'Кальк-я'!$5:$5,0))*
INDEX(ЗФ,MATCH($A$50,ЗФ!$A:$A,0),MATCH("Посевная площадь"&amp;YEAR(IY$3),ЗФ!$2:$2,0))*
INDEX(Коэф.закупка_год_морковь[],MATCH($A51,Коэф.закупка_год_морковь[1],0),MATCH(MONTH(IX$3),КЗ!$1:$1,0))/1000,""),0)</f>
        <v>0</v>
      </c>
      <c r="IY51" s="551" cm="1">
        <f t="array" aca="1" ref="IY51" ca="1">IFERROR(IF(AND(НачЦ_ИнвП_Дата&lt;=IY$3,КИнвП_Дата&gt;IY$3),
INDEX(Кальк._морковь,MATCH($A51,Кальк._морковь_наим.,0),MATCH("Сумма затрат, т.руб.",'Кальк-я'!$5:$5,0))*
INDEX(ЗФ,MATCH($A$50,ЗФ!$A:$A,0),MATCH("Посевная площадь"&amp;YEAR(IZ$3),ЗФ!$2:$2,0))*
INDEX(Коэф.закупка_год_морковь[],MATCH($A51,Коэф.закупка_год_морковь[1],0),MATCH(MONTH(IY$3),КЗ!$1:$1,0))/1000,""),0)</f>
        <v>0</v>
      </c>
      <c r="IZ51" s="551" cm="1">
        <f t="array" aca="1" ref="IZ51" ca="1">IFERROR(IF(AND(НачЦ_ИнвП_Дата&lt;=IZ$3,КИнвП_Дата&gt;IZ$3),
INDEX(Кальк._морковь,MATCH($A51,Кальк._морковь_наим.,0),MATCH("Сумма затрат, т.руб.",'Кальк-я'!$5:$5,0))*
INDEX(ЗФ,MATCH($A$50,ЗФ!$A:$A,0),MATCH("Посевная площадь"&amp;YEAR(JA$3),ЗФ!$2:$2,0))*
INDEX(Коэф.закупка_год_морковь[],MATCH($A51,Коэф.закупка_год_морковь[1],0),MATCH(MONTH(IZ$3),КЗ!$1:$1,0))/1000,""),0)</f>
        <v>0</v>
      </c>
      <c r="JA51" s="552">
        <f t="shared" ca="1" si="1494"/>
        <v>3360.0420000000004</v>
      </c>
      <c r="JB51" s="551" cm="1">
        <f t="array" aca="1" ref="JB51" ca="1">IFERROR(IF(AND(НачЦ_ИнвП_Дата&lt;=JB$3,КИнвП_Дата&gt;JB$3),
INDEX(Кальк._морковь,MATCH($A51,Кальк._морковь_наим.,0),MATCH("Сумма затрат, т.руб.",'Кальк-я'!$5:$5,0))*
INDEX(ЗФ,MATCH($A$50,ЗФ!$A:$A,0),MATCH("Посевная площадь"&amp;YEAR(JC$3),ЗФ!$2:$2,0))*
INDEX(Коэф.закупка_год_морковь[],MATCH($A51,Коэф.закупка_год_морковь[1],0),MATCH(MONTH(JB$3),КЗ!$1:$1,0))/1000,""),0)</f>
        <v>0</v>
      </c>
      <c r="JC51" s="551" cm="1">
        <f t="array" aca="1" ref="JC51" ca="1">IFERROR(IF(AND(НачЦ_ИнвП_Дата&lt;=JC$3,КИнвП_Дата&gt;JC$3),
INDEX(Кальк._морковь,MATCH($A51,Кальк._морковь_наим.,0),MATCH("Сумма затрат, т.руб.",'Кальк-я'!$5:$5,0))*
INDEX(ЗФ,MATCH($A$50,ЗФ!$A:$A,0),MATCH("Посевная площадь"&amp;YEAR(JD$3),ЗФ!$2:$2,0))*
INDEX(Коэф.закупка_год_морковь[],MATCH($A51,Коэф.закупка_год_морковь[1],0),MATCH(MONTH(JC$3),КЗ!$1:$1,0))/1000,""),0)</f>
        <v>0</v>
      </c>
      <c r="JD51" s="551" cm="1">
        <f t="array" aca="1" ref="JD51" ca="1">IFERROR(IF(AND(НачЦ_ИнвП_Дата&lt;=JD$3,КИнвП_Дата&gt;JD$3),
INDEX(Кальк._морковь,MATCH($A51,Кальк._морковь_наим.,0),MATCH("Сумма затрат, т.руб.",'Кальк-я'!$5:$5,0))*
INDEX(ЗФ,MATCH($A$50,ЗФ!$A:$A,0),MATCH("Посевная площадь"&amp;YEAR(JE$3),ЗФ!$2:$2,0))*
INDEX(Коэф.закупка_год_морковь[],MATCH($A51,Коэф.закупка_год_морковь[1],0),MATCH(MONTH(JD$3),КЗ!$1:$1,0))/1000,""),0)</f>
        <v>0</v>
      </c>
      <c r="JE51" s="551" cm="1">
        <f t="array" aca="1" ref="JE51" ca="1">IFERROR(IF(AND(НачЦ_ИнвП_Дата&lt;=JE$3,КИнвП_Дата&gt;JE$3),
INDEX(Кальк._морковь,MATCH($A51,Кальк._морковь_наим.,0),MATCH("Сумма затрат, т.руб.",'Кальк-я'!$5:$5,0))*
INDEX(ЗФ,MATCH($A$50,ЗФ!$A:$A,0),MATCH("Посевная площадь"&amp;YEAR(JF$3),ЗФ!$2:$2,0))*
INDEX(Коэф.закупка_год_морковь[],MATCH($A51,Коэф.закупка_год_морковь[1],0),MATCH(MONTH(JE$3),КЗ!$1:$1,0))/1000,""),0)</f>
        <v>0</v>
      </c>
      <c r="JF51" s="551" cm="1">
        <f t="array" aca="1" ref="JF51" ca="1">IFERROR(IF(AND(НачЦ_ИнвП_Дата&lt;=JF$3,КИнвП_Дата&gt;JF$3),
INDEX(Кальк._морковь,MATCH($A51,Кальк._морковь_наим.,0),MATCH("Сумма затрат, т.руб.",'Кальк-я'!$5:$5,0))*
INDEX(ЗФ,MATCH($A$50,ЗФ!$A:$A,0),MATCH("Посевная площадь"&amp;YEAR(JG$3),ЗФ!$2:$2,0))*
INDEX(Коэф.закупка_год_морковь[],MATCH($A51,Коэф.закупка_год_морковь[1],0),MATCH(MONTH(JF$3),КЗ!$1:$1,0))/1000,""),0)</f>
        <v>0</v>
      </c>
      <c r="JG51" s="551" cm="1">
        <f t="array" aca="1" ref="JG51" ca="1">IFERROR(IF(AND(НачЦ_ИнвП_Дата&lt;=JG$3,КИнвП_Дата&gt;JG$3),
INDEX(Кальк._морковь,MATCH($A51,Кальк._морковь_наим.,0),MATCH("Сумма затрат, т.руб.",'Кальк-я'!$5:$5,0))*
INDEX(ЗФ,MATCH($A$50,ЗФ!$A:$A,0),MATCH("Посевная площадь"&amp;YEAR(JH$3),ЗФ!$2:$2,0))*
INDEX(Коэф.закупка_год_морковь[],MATCH($A51,Коэф.закупка_год_морковь[1],0),MATCH(MONTH(JG$3),КЗ!$1:$1,0))/1000,""),0)</f>
        <v>1680.0210000000002</v>
      </c>
      <c r="JH51" s="551" cm="1">
        <f t="array" aca="1" ref="JH51" ca="1">IFERROR(IF(AND(НачЦ_ИнвП_Дата&lt;=JH$3,КИнвП_Дата&gt;JH$3),
INDEX(Кальк._морковь,MATCH($A51,Кальк._морковь_наим.,0),MATCH("Сумма затрат, т.руб.",'Кальк-я'!$5:$5,0))*
INDEX(ЗФ,MATCH($A$50,ЗФ!$A:$A,0),MATCH("Посевная площадь"&amp;YEAR(JI$3),ЗФ!$2:$2,0))*
INDEX(Коэф.закупка_год_морковь[],MATCH($A51,Коэф.закупка_год_морковь[1],0),MATCH(MONTH(JH$3),КЗ!$1:$1,0))/1000,""),0)</f>
        <v>1680.0210000000002</v>
      </c>
      <c r="JI51" s="551" cm="1">
        <f t="array" aca="1" ref="JI51" ca="1">IFERROR(IF(AND(НачЦ_ИнвП_Дата&lt;=JI$3,КИнвП_Дата&gt;JI$3),
INDEX(Кальк._морковь,MATCH($A51,Кальк._морковь_наим.,0),MATCH("Сумма затрат, т.руб.",'Кальк-я'!$5:$5,0))*
INDEX(ЗФ,MATCH($A$50,ЗФ!$A:$A,0),MATCH("Посевная площадь"&amp;YEAR(JJ$3),ЗФ!$2:$2,0))*
INDEX(Коэф.закупка_год_морковь[],MATCH($A51,Коэф.закупка_год_морковь[1],0),MATCH(MONTH(JI$3),КЗ!$1:$1,0))/1000,""),0)</f>
        <v>0</v>
      </c>
      <c r="JJ51" s="551" cm="1">
        <f t="array" aca="1" ref="JJ51" ca="1">IFERROR(IF(AND(НачЦ_ИнвП_Дата&lt;=JJ$3,КИнвП_Дата&gt;JJ$3),
INDEX(Кальк._морковь,MATCH($A51,Кальк._морковь_наим.,0),MATCH("Сумма затрат, т.руб.",'Кальк-я'!$5:$5,0))*
INDEX(ЗФ,MATCH($A$50,ЗФ!$A:$A,0),MATCH("Посевная площадь"&amp;YEAR(JK$3),ЗФ!$2:$2,0))*
INDEX(Коэф.закупка_год_морковь[],MATCH($A51,Коэф.закупка_год_морковь[1],0),MATCH(MONTH(JJ$3),КЗ!$1:$1,0))/1000,""),0)</f>
        <v>0</v>
      </c>
      <c r="JK51" s="551" cm="1">
        <f t="array" aca="1" ref="JK51" ca="1">IFERROR(IF(AND(НачЦ_ИнвП_Дата&lt;=JK$3,КИнвП_Дата&gt;JK$3),
INDEX(Кальк._морковь,MATCH($A51,Кальк._морковь_наим.,0),MATCH("Сумма затрат, т.руб.",'Кальк-я'!$5:$5,0))*
INDEX(ЗФ,MATCH($A$50,ЗФ!$A:$A,0),MATCH("Посевная площадь"&amp;YEAR(JL$3),ЗФ!$2:$2,0))*
INDEX(Коэф.закупка_год_морковь[],MATCH($A51,Коэф.закупка_год_морковь[1],0),MATCH(MONTH(JK$3),КЗ!$1:$1,0))/1000,""),0)</f>
        <v>0</v>
      </c>
      <c r="JL51" s="551" cm="1">
        <f t="array" aca="1" ref="JL51" ca="1">IFERROR(IF(AND(НачЦ_ИнвП_Дата&lt;=JL$3,КИнвП_Дата&gt;JL$3),
INDEX(Кальк._морковь,MATCH($A51,Кальк._морковь_наим.,0),MATCH("Сумма затрат, т.руб.",'Кальк-я'!$5:$5,0))*
INDEX(ЗФ,MATCH($A$50,ЗФ!$A:$A,0),MATCH("Посевная площадь"&amp;YEAR(JM$3),ЗФ!$2:$2,0))*
INDEX(Коэф.закупка_год_морковь[],MATCH($A51,Коэф.закупка_год_морковь[1],0),MATCH(MONTH(JL$3),КЗ!$1:$1,0))/1000,""),0)</f>
        <v>0</v>
      </c>
      <c r="JM51" s="551" cm="1">
        <f t="array" aca="1" ref="JM51" ca="1">IFERROR(IF(AND(НачЦ_ИнвП_Дата&lt;=JM$3,КИнвП_Дата&gt;JM$3),
INDEX(Кальк._морковь,MATCH($A51,Кальк._морковь_наим.,0),MATCH("Сумма затрат, т.руб.",'Кальк-я'!$5:$5,0))*
INDEX(ЗФ,MATCH($A$50,ЗФ!$A:$A,0),MATCH("Посевная площадь"&amp;YEAR(JN$3),ЗФ!$2:$2,0))*
INDEX(Коэф.закупка_год_морковь[],MATCH($A51,Коэф.закупка_год_морковь[1],0),MATCH(MONTH(JM$3),КЗ!$1:$1,0))/1000,""),0)</f>
        <v>0</v>
      </c>
      <c r="JN51" s="552">
        <f t="shared" ca="1" si="1496"/>
        <v>3360.0420000000004</v>
      </c>
      <c r="JO51" s="551" cm="1">
        <f t="array" aca="1" ref="JO51" ca="1">IFERROR(IF(AND(НачЦ_ИнвП_Дата&lt;=JO$3,КИнвП_Дата&gt;JO$3),
INDEX(Кальк._морковь,MATCH($A51,Кальк._морковь_наим.,0),MATCH("Сумма затрат, т.руб.",'Кальк-я'!$5:$5,0))*
INDEX(ЗФ,MATCH($A$50,ЗФ!$A:$A,0),MATCH("Посевная площадь"&amp;YEAR(JP$3),ЗФ!$2:$2,0))*
INDEX(Коэф.закупка_год_морковь[],MATCH($A51,Коэф.закупка_год_морковь[1],0),MATCH(MONTH(JO$3),КЗ!$1:$1,0))/1000,""),0)</f>
        <v>0</v>
      </c>
      <c r="JP51" s="551" cm="1">
        <f t="array" aca="1" ref="JP51" ca="1">IFERROR(IF(AND(НачЦ_ИнвП_Дата&lt;=JP$3,КИнвП_Дата&gt;JP$3),
INDEX(Кальк._морковь,MATCH($A51,Кальк._морковь_наим.,0),MATCH("Сумма затрат, т.руб.",'Кальк-я'!$5:$5,0))*
INDEX(ЗФ,MATCH($A$50,ЗФ!$A:$A,0),MATCH("Посевная площадь"&amp;YEAR(JQ$3),ЗФ!$2:$2,0))*
INDEX(Коэф.закупка_год_морковь[],MATCH($A51,Коэф.закупка_год_морковь[1],0),MATCH(MONTH(JP$3),КЗ!$1:$1,0))/1000,""),0)</f>
        <v>0</v>
      </c>
      <c r="JQ51" s="551" cm="1">
        <f t="array" aca="1" ref="JQ51" ca="1">IFERROR(IF(AND(НачЦ_ИнвП_Дата&lt;=JQ$3,КИнвП_Дата&gt;JQ$3),
INDEX(Кальк._морковь,MATCH($A51,Кальк._морковь_наим.,0),MATCH("Сумма затрат, т.руб.",'Кальк-я'!$5:$5,0))*
INDEX(ЗФ,MATCH($A$50,ЗФ!$A:$A,0),MATCH("Посевная площадь"&amp;YEAR(JR$3),ЗФ!$2:$2,0))*
INDEX(Коэф.закупка_год_морковь[],MATCH($A51,Коэф.закупка_год_морковь[1],0),MATCH(MONTH(JQ$3),КЗ!$1:$1,0))/1000,""),0)</f>
        <v>0</v>
      </c>
      <c r="JR51" s="551" cm="1">
        <f t="array" aca="1" ref="JR51" ca="1">IFERROR(IF(AND(НачЦ_ИнвП_Дата&lt;=JR$3,КИнвП_Дата&gt;JR$3),
INDEX(Кальк._морковь,MATCH($A51,Кальк._морковь_наим.,0),MATCH("Сумма затрат, т.руб.",'Кальк-я'!$5:$5,0))*
INDEX(ЗФ,MATCH($A$50,ЗФ!$A:$A,0),MATCH("Посевная площадь"&amp;YEAR(JS$3),ЗФ!$2:$2,0))*
INDEX(Коэф.закупка_год_морковь[],MATCH($A51,Коэф.закупка_год_морковь[1],0),MATCH(MONTH(JR$3),КЗ!$1:$1,0))/1000,""),0)</f>
        <v>0</v>
      </c>
      <c r="JS51" s="551" cm="1">
        <f t="array" aca="1" ref="JS51" ca="1">IFERROR(IF(AND(НачЦ_ИнвП_Дата&lt;=JS$3,КИнвП_Дата&gt;JS$3),
INDEX(Кальк._морковь,MATCH($A51,Кальк._морковь_наим.,0),MATCH("Сумма затрат, т.руб.",'Кальк-я'!$5:$5,0))*
INDEX(ЗФ,MATCH($A$50,ЗФ!$A:$A,0),MATCH("Посевная площадь"&amp;YEAR(JT$3),ЗФ!$2:$2,0))*
INDEX(Коэф.закупка_год_морковь[],MATCH($A51,Коэф.закупка_год_морковь[1],0),MATCH(MONTH(JS$3),КЗ!$1:$1,0))/1000,""),0)</f>
        <v>0</v>
      </c>
      <c r="JT51" s="551" cm="1">
        <f t="array" aca="1" ref="JT51" ca="1">IFERROR(IF(AND(НачЦ_ИнвП_Дата&lt;=JT$3,КИнвП_Дата&gt;JT$3),
INDEX(Кальк._морковь,MATCH($A51,Кальк._морковь_наим.,0),MATCH("Сумма затрат, т.руб.",'Кальк-я'!$5:$5,0))*
INDEX(ЗФ,MATCH($A$50,ЗФ!$A:$A,0),MATCH("Посевная площадь"&amp;YEAR(JU$3),ЗФ!$2:$2,0))*
INDEX(Коэф.закупка_год_морковь[],MATCH($A51,Коэф.закупка_год_морковь[1],0),MATCH(MONTH(JT$3),КЗ!$1:$1,0))/1000,""),0)</f>
        <v>1680.0210000000002</v>
      </c>
      <c r="JU51" s="551" cm="1">
        <f t="array" aca="1" ref="JU51" ca="1">IFERROR(IF(AND(НачЦ_ИнвП_Дата&lt;=JU$3,КИнвП_Дата&gt;JU$3),
INDEX(Кальк._морковь,MATCH($A51,Кальк._морковь_наим.,0),MATCH("Сумма затрат, т.руб.",'Кальк-я'!$5:$5,0))*
INDEX(ЗФ,MATCH($A$50,ЗФ!$A:$A,0),MATCH("Посевная площадь"&amp;YEAR(JV$3),ЗФ!$2:$2,0))*
INDEX(Коэф.закупка_год_морковь[],MATCH($A51,Коэф.закупка_год_морковь[1],0),MATCH(MONTH(JU$3),КЗ!$1:$1,0))/1000,""),0)</f>
        <v>1680.0210000000002</v>
      </c>
      <c r="JV51" s="551" cm="1">
        <f t="array" aca="1" ref="JV51" ca="1">IFERROR(IF(AND(НачЦ_ИнвП_Дата&lt;=JV$3,КИнвП_Дата&gt;JV$3),
INDEX(Кальк._морковь,MATCH($A51,Кальк._морковь_наим.,0),MATCH("Сумма затрат, т.руб.",'Кальк-я'!$5:$5,0))*
INDEX(ЗФ,MATCH($A$50,ЗФ!$A:$A,0),MATCH("Посевная площадь"&amp;YEAR(JW$3),ЗФ!$2:$2,0))*
INDEX(Коэф.закупка_год_морковь[],MATCH($A51,Коэф.закупка_год_морковь[1],0),MATCH(MONTH(JV$3),КЗ!$1:$1,0))/1000,""),0)</f>
        <v>0</v>
      </c>
      <c r="JW51" s="551" cm="1">
        <f t="array" aca="1" ref="JW51" ca="1">IFERROR(IF(AND(НачЦ_ИнвП_Дата&lt;=JW$3,КИнвП_Дата&gt;JW$3),
INDEX(Кальк._морковь,MATCH($A51,Кальк._морковь_наим.,0),MATCH("Сумма затрат, т.руб.",'Кальк-я'!$5:$5,0))*
INDEX(ЗФ,MATCH($A$50,ЗФ!$A:$A,0),MATCH("Посевная площадь"&amp;YEAR(JX$3),ЗФ!$2:$2,0))*
INDEX(Коэф.закупка_год_морковь[],MATCH($A51,Коэф.закупка_год_морковь[1],0),MATCH(MONTH(JW$3),КЗ!$1:$1,0))/1000,""),0)</f>
        <v>0</v>
      </c>
      <c r="JX51" s="551" cm="1">
        <f t="array" aca="1" ref="JX51" ca="1">IFERROR(IF(AND(НачЦ_ИнвП_Дата&lt;=JX$3,КИнвП_Дата&gt;JX$3),
INDEX(Кальк._морковь,MATCH($A51,Кальк._морковь_наим.,0),MATCH("Сумма затрат, т.руб.",'Кальк-я'!$5:$5,0))*
INDEX(ЗФ,MATCH($A$50,ЗФ!$A:$A,0),MATCH("Посевная площадь"&amp;YEAR(JY$3),ЗФ!$2:$2,0))*
INDEX(Коэф.закупка_год_морковь[],MATCH($A51,Коэф.закупка_год_морковь[1],0),MATCH(MONTH(JX$3),КЗ!$1:$1,0))/1000,""),0)</f>
        <v>0</v>
      </c>
      <c r="JY51" s="551" cm="1">
        <f t="array" aca="1" ref="JY51" ca="1">IFERROR(IF(AND(НачЦ_ИнвП_Дата&lt;=JY$3,КИнвП_Дата&gt;JY$3),
INDEX(Кальк._морковь,MATCH($A51,Кальк._морковь_наим.,0),MATCH("Сумма затрат, т.руб.",'Кальк-я'!$5:$5,0))*
INDEX(ЗФ,MATCH($A$50,ЗФ!$A:$A,0),MATCH("Посевная площадь"&amp;YEAR(JZ$3),ЗФ!$2:$2,0))*
INDEX(Коэф.закупка_год_морковь[],MATCH($A51,Коэф.закупка_год_морковь[1],0),MATCH(MONTH(JY$3),КЗ!$1:$1,0))/1000,""),0)</f>
        <v>0</v>
      </c>
      <c r="JZ51" s="551" cm="1">
        <f t="array" aca="1" ref="JZ51" ca="1">IFERROR(IF(AND(НачЦ_ИнвП_Дата&lt;=JZ$3,КИнвП_Дата&gt;JZ$3),
INDEX(Кальк._морковь,MATCH($A51,Кальк._морковь_наим.,0),MATCH("Сумма затрат, т.руб.",'Кальк-я'!$5:$5,0))*
INDEX(ЗФ,MATCH($A$50,ЗФ!$A:$A,0),MATCH("Посевная площадь"&amp;YEAR(KA$3),ЗФ!$2:$2,0))*
INDEX(Коэф.закупка_год_морковь[],MATCH($A51,Коэф.закупка_год_морковь[1],0),MATCH(MONTH(JZ$3),КЗ!$1:$1,0))/1000,""),0)</f>
        <v>0</v>
      </c>
      <c r="KA51" s="552">
        <f t="shared" ca="1" si="1498"/>
        <v>3360.0420000000004</v>
      </c>
      <c r="KB51" s="551" cm="1">
        <f t="array" aca="1" ref="KB51" ca="1">IFERROR(IF(AND(НачЦ_ИнвП_Дата&lt;=KB$3,КИнвП_Дата&gt;KB$3),
INDEX(Кальк._морковь,MATCH($A51,Кальк._морковь_наим.,0),MATCH("Сумма затрат, т.руб.",'Кальк-я'!$5:$5,0))*
INDEX(ЗФ,MATCH($A$50,ЗФ!$A:$A,0),MATCH("Посевная площадь"&amp;YEAR(KC$3),ЗФ!$2:$2,0))*
INDEX(Коэф.закупка_год_морковь[],MATCH($A51,Коэф.закупка_год_морковь[1],0),MATCH(MONTH(KB$3),КЗ!$1:$1,0))/1000,""),0)</f>
        <v>0</v>
      </c>
      <c r="KC51" s="551" cm="1">
        <f t="array" aca="1" ref="KC51" ca="1">IFERROR(IF(AND(НачЦ_ИнвП_Дата&lt;=KC$3,КИнвП_Дата&gt;KC$3),
INDEX(Кальк._морковь,MATCH($A51,Кальк._морковь_наим.,0),MATCH("Сумма затрат, т.руб.",'Кальк-я'!$5:$5,0))*
INDEX(ЗФ,MATCH($A$50,ЗФ!$A:$A,0),MATCH("Посевная площадь"&amp;YEAR(KD$3),ЗФ!$2:$2,0))*
INDEX(Коэф.закупка_год_морковь[],MATCH($A51,Коэф.закупка_год_морковь[1],0),MATCH(MONTH(KC$3),КЗ!$1:$1,0))/1000,""),0)</f>
        <v>0</v>
      </c>
      <c r="KD51" s="551" cm="1">
        <f t="array" aca="1" ref="KD51" ca="1">IFERROR(IF(AND(НачЦ_ИнвП_Дата&lt;=KD$3,КИнвП_Дата&gt;KD$3),
INDEX(Кальк._морковь,MATCH($A51,Кальк._морковь_наим.,0),MATCH("Сумма затрат, т.руб.",'Кальк-я'!$5:$5,0))*
INDEX(ЗФ,MATCH($A$50,ЗФ!$A:$A,0),MATCH("Посевная площадь"&amp;YEAR(KE$3),ЗФ!$2:$2,0))*
INDEX(Коэф.закупка_год_морковь[],MATCH($A51,Коэф.закупка_год_морковь[1],0),MATCH(MONTH(KD$3),КЗ!$1:$1,0))/1000,""),0)</f>
        <v>0</v>
      </c>
      <c r="KE51" s="551" cm="1">
        <f t="array" aca="1" ref="KE51" ca="1">IFERROR(IF(AND(НачЦ_ИнвП_Дата&lt;=KE$3,КИнвП_Дата&gt;KE$3),
INDEX(Кальк._морковь,MATCH($A51,Кальк._морковь_наим.,0),MATCH("Сумма затрат, т.руб.",'Кальк-я'!$5:$5,0))*
INDEX(ЗФ,MATCH($A$50,ЗФ!$A:$A,0),MATCH("Посевная площадь"&amp;YEAR(KF$3),ЗФ!$2:$2,0))*
INDEX(Коэф.закупка_год_морковь[],MATCH($A51,Коэф.закупка_год_морковь[1],0),MATCH(MONTH(KE$3),КЗ!$1:$1,0))/1000,""),0)</f>
        <v>0</v>
      </c>
      <c r="KF51" s="551" cm="1">
        <f t="array" aca="1" ref="KF51" ca="1">IFERROR(IF(AND(НачЦ_ИнвП_Дата&lt;=KF$3,КИнвП_Дата&gt;KF$3),
INDEX(Кальк._морковь,MATCH($A51,Кальк._морковь_наим.,0),MATCH("Сумма затрат, т.руб.",'Кальк-я'!$5:$5,0))*
INDEX(ЗФ,MATCH($A$50,ЗФ!$A:$A,0),MATCH("Посевная площадь"&amp;YEAR(KG$3),ЗФ!$2:$2,0))*
INDEX(Коэф.закупка_год_морковь[],MATCH($A51,Коэф.закупка_год_морковь[1],0),MATCH(MONTH(KF$3),КЗ!$1:$1,0))/1000,""),0)</f>
        <v>0</v>
      </c>
      <c r="KG51" s="551" cm="1">
        <f t="array" aca="1" ref="KG51" ca="1">IFERROR(IF(AND(НачЦ_ИнвП_Дата&lt;=KG$3,КИнвП_Дата&gt;KG$3),
INDEX(Кальк._морковь,MATCH($A51,Кальк._морковь_наим.,0),MATCH("Сумма затрат, т.руб.",'Кальк-я'!$5:$5,0))*
INDEX(ЗФ,MATCH($A$50,ЗФ!$A:$A,0),MATCH("Посевная площадь"&amp;YEAR(KH$3),ЗФ!$2:$2,0))*
INDEX(Коэф.закупка_год_морковь[],MATCH($A51,Коэф.закупка_год_морковь[1],0),MATCH(MONTH(KG$3),КЗ!$1:$1,0))/1000,""),0)</f>
        <v>1680.0210000000002</v>
      </c>
      <c r="KH51" s="551" cm="1">
        <f t="array" aca="1" ref="KH51" ca="1">IFERROR(IF(AND(НачЦ_ИнвП_Дата&lt;=KH$3,КИнвП_Дата&gt;KH$3),
INDEX(Кальк._морковь,MATCH($A51,Кальк._морковь_наим.,0),MATCH("Сумма затрат, т.руб.",'Кальк-я'!$5:$5,0))*
INDEX(ЗФ,MATCH($A$50,ЗФ!$A:$A,0),MATCH("Посевная площадь"&amp;YEAR(KI$3),ЗФ!$2:$2,0))*
INDEX(Коэф.закупка_год_морковь[],MATCH($A51,Коэф.закупка_год_морковь[1],0),MATCH(MONTH(KH$3),КЗ!$1:$1,0))/1000,""),0)</f>
        <v>1680.0210000000002</v>
      </c>
      <c r="KI51" s="551" cm="1">
        <f t="array" aca="1" ref="KI51" ca="1">IFERROR(IF(AND(НачЦ_ИнвП_Дата&lt;=KI$3,КИнвП_Дата&gt;KI$3),
INDEX(Кальк._морковь,MATCH($A51,Кальк._морковь_наим.,0),MATCH("Сумма затрат, т.руб.",'Кальк-я'!$5:$5,0))*
INDEX(ЗФ,MATCH($A$50,ЗФ!$A:$A,0),MATCH("Посевная площадь"&amp;YEAR(KJ$3),ЗФ!$2:$2,0))*
INDEX(Коэф.закупка_год_морковь[],MATCH($A51,Коэф.закупка_год_морковь[1],0),MATCH(MONTH(KI$3),КЗ!$1:$1,0))/1000,""),0)</f>
        <v>0</v>
      </c>
      <c r="KJ51" s="551" cm="1">
        <f t="array" aca="1" ref="KJ51" ca="1">IFERROR(IF(AND(НачЦ_ИнвП_Дата&lt;=KJ$3,КИнвП_Дата&gt;KJ$3),
INDEX(Кальк._морковь,MATCH($A51,Кальк._морковь_наим.,0),MATCH("Сумма затрат, т.руб.",'Кальк-я'!$5:$5,0))*
INDEX(ЗФ,MATCH($A$50,ЗФ!$A:$A,0),MATCH("Посевная площадь"&amp;YEAR(KK$3),ЗФ!$2:$2,0))*
INDEX(Коэф.закупка_год_морковь[],MATCH($A51,Коэф.закупка_год_морковь[1],0),MATCH(MONTH(KJ$3),КЗ!$1:$1,0))/1000,""),0)</f>
        <v>0</v>
      </c>
      <c r="KK51" s="551" cm="1">
        <f t="array" aca="1" ref="KK51" ca="1">IFERROR(IF(AND(НачЦ_ИнвП_Дата&lt;=KK$3,КИнвП_Дата&gt;KK$3),
INDEX(Кальк._морковь,MATCH($A51,Кальк._морковь_наим.,0),MATCH("Сумма затрат, т.руб.",'Кальк-я'!$5:$5,0))*
INDEX(ЗФ,MATCH($A$50,ЗФ!$A:$A,0),MATCH("Посевная площадь"&amp;YEAR(KL$3),ЗФ!$2:$2,0))*
INDEX(Коэф.закупка_год_морковь[],MATCH($A51,Коэф.закупка_год_морковь[1],0),MATCH(MONTH(KK$3),КЗ!$1:$1,0))/1000,""),0)</f>
        <v>0</v>
      </c>
      <c r="KL51" s="551" cm="1">
        <f t="array" aca="1" ref="KL51" ca="1">IFERROR(IF(AND(НачЦ_ИнвП_Дата&lt;=KL$3,КИнвП_Дата&gt;KL$3),
INDEX(Кальк._морковь,MATCH($A51,Кальк._морковь_наим.,0),MATCH("Сумма затрат, т.руб.",'Кальк-я'!$5:$5,0))*
INDEX(ЗФ,MATCH($A$50,ЗФ!$A:$A,0),MATCH("Посевная площадь"&amp;YEAR(KM$3),ЗФ!$2:$2,0))*
INDEX(Коэф.закупка_год_морковь[],MATCH($A51,Коэф.закупка_год_морковь[1],0),MATCH(MONTH(KL$3),КЗ!$1:$1,0))/1000,""),0)</f>
        <v>0</v>
      </c>
      <c r="KM51" s="551" cm="1">
        <f t="array" aca="1" ref="KM51" ca="1">IFERROR(IF(AND(НачЦ_ИнвП_Дата&lt;=KM$3,КИнвП_Дата&gt;KM$3),
INDEX(Кальк._морковь,MATCH($A51,Кальк._морковь_наим.,0),MATCH("Сумма затрат, т.руб.",'Кальк-я'!$5:$5,0))*
INDEX(ЗФ,MATCH($A$50,ЗФ!$A:$A,0),MATCH("Посевная площадь"&amp;YEAR(KN$3),ЗФ!$2:$2,0))*
INDEX(Коэф.закупка_год_морковь[],MATCH($A51,Коэф.закупка_год_морковь[1],0),MATCH(MONTH(KM$3),КЗ!$1:$1,0))/1000,""),0)</f>
        <v>0</v>
      </c>
      <c r="KN51" s="552">
        <f t="shared" ca="1" si="1500"/>
        <v>3360.0420000000004</v>
      </c>
      <c r="KO51" s="551" cm="1">
        <f t="array" aca="1" ref="KO51" ca="1">IFERROR(IF(AND(НачЦ_ИнвП_Дата&lt;=KO$3,КИнвП_Дата&gt;KO$3),
INDEX(Кальк._морковь,MATCH($A51,Кальк._морковь_наим.,0),MATCH("Сумма затрат, т.руб.",'Кальк-я'!$5:$5,0))*
INDEX(ЗФ,MATCH($A$50,ЗФ!$A:$A,0),MATCH("Посевная площадь"&amp;YEAR(KP$3),ЗФ!$2:$2,0))*
INDEX(Коэф.закупка_год_морковь[],MATCH($A51,Коэф.закупка_год_морковь[1],0),MATCH(MONTH(KO$3),КЗ!$1:$1,0))/1000,""),0)</f>
        <v>0</v>
      </c>
      <c r="KP51" s="551" cm="1">
        <f t="array" aca="1" ref="KP51" ca="1">IFERROR(IF(AND(НачЦ_ИнвП_Дата&lt;=KP$3,КИнвП_Дата&gt;KP$3),
INDEX(Кальк._морковь,MATCH($A51,Кальк._морковь_наим.,0),MATCH("Сумма затрат, т.руб.",'Кальк-я'!$5:$5,0))*
INDEX(ЗФ,MATCH($A$50,ЗФ!$A:$A,0),MATCH("Посевная площадь"&amp;YEAR(KQ$3),ЗФ!$2:$2,0))*
INDEX(Коэф.закупка_год_морковь[],MATCH($A51,Коэф.закупка_год_морковь[1],0),MATCH(MONTH(KP$3),КЗ!$1:$1,0))/1000,""),0)</f>
        <v>0</v>
      </c>
      <c r="KQ51" s="551" cm="1">
        <f t="array" aca="1" ref="KQ51" ca="1">IFERROR(IF(AND(НачЦ_ИнвП_Дата&lt;=KQ$3,КИнвП_Дата&gt;KQ$3),
INDEX(Кальк._морковь,MATCH($A51,Кальк._морковь_наим.,0),MATCH("Сумма затрат, т.руб.",'Кальк-я'!$5:$5,0))*
INDEX(ЗФ,MATCH($A$50,ЗФ!$A:$A,0),MATCH("Посевная площадь"&amp;YEAR(KR$3),ЗФ!$2:$2,0))*
INDEX(Коэф.закупка_год_морковь[],MATCH($A51,Коэф.закупка_год_морковь[1],0),MATCH(MONTH(KQ$3),КЗ!$1:$1,0))/1000,""),0)</f>
        <v>0</v>
      </c>
      <c r="KR51" s="551" cm="1">
        <f t="array" aca="1" ref="KR51" ca="1">IFERROR(IF(AND(НачЦ_ИнвП_Дата&lt;=KR$3,КИнвП_Дата&gt;KR$3),
INDEX(Кальк._морковь,MATCH($A51,Кальк._морковь_наим.,0),MATCH("Сумма затрат, т.руб.",'Кальк-я'!$5:$5,0))*
INDEX(ЗФ,MATCH($A$50,ЗФ!$A:$A,0),MATCH("Посевная площадь"&amp;YEAR(KS$3),ЗФ!$2:$2,0))*
INDEX(Коэф.закупка_год_морковь[],MATCH($A51,Коэф.закупка_год_морковь[1],0),MATCH(MONTH(KR$3),КЗ!$1:$1,0))/1000,""),0)</f>
        <v>0</v>
      </c>
      <c r="KS51" s="551" cm="1">
        <f t="array" aca="1" ref="KS51" ca="1">IFERROR(IF(AND(НачЦ_ИнвП_Дата&lt;=KS$3,КИнвП_Дата&gt;KS$3),
INDEX(Кальк._морковь,MATCH($A51,Кальк._морковь_наим.,0),MATCH("Сумма затрат, т.руб.",'Кальк-я'!$5:$5,0))*
INDEX(ЗФ,MATCH($A$50,ЗФ!$A:$A,0),MATCH("Посевная площадь"&amp;YEAR(KT$3),ЗФ!$2:$2,0))*
INDEX(Коэф.закупка_год_морковь[],MATCH($A51,Коэф.закупка_год_морковь[1],0),MATCH(MONTH(KS$3),КЗ!$1:$1,0))/1000,""),0)</f>
        <v>0</v>
      </c>
      <c r="KT51" s="551" cm="1">
        <f t="array" aca="1" ref="KT51" ca="1">IFERROR(IF(AND(НачЦ_ИнвП_Дата&lt;=KT$3,КИнвП_Дата&gt;KT$3),
INDEX(Кальк._морковь,MATCH($A51,Кальк._морковь_наим.,0),MATCH("Сумма затрат, т.руб.",'Кальк-я'!$5:$5,0))*
INDEX(ЗФ,MATCH($A$50,ЗФ!$A:$A,0),MATCH("Посевная площадь"&amp;YEAR(KU$3),ЗФ!$2:$2,0))*
INDEX(Коэф.закупка_год_морковь[],MATCH($A51,Коэф.закупка_год_морковь[1],0),MATCH(MONTH(KT$3),КЗ!$1:$1,0))/1000,""),0)</f>
        <v>1680.0210000000002</v>
      </c>
      <c r="KU51" s="551" cm="1">
        <f t="array" aca="1" ref="KU51" ca="1">IFERROR(IF(AND(НачЦ_ИнвП_Дата&lt;=KU$3,КИнвП_Дата&gt;KU$3),
INDEX(Кальк._морковь,MATCH($A51,Кальк._морковь_наим.,0),MATCH("Сумма затрат, т.руб.",'Кальк-я'!$5:$5,0))*
INDEX(ЗФ,MATCH($A$50,ЗФ!$A:$A,0),MATCH("Посевная площадь"&amp;YEAR(KV$3),ЗФ!$2:$2,0))*
INDEX(Коэф.закупка_год_морковь[],MATCH($A51,Коэф.закупка_год_морковь[1],0),MATCH(MONTH(KU$3),КЗ!$1:$1,0))/1000,""),0)</f>
        <v>1680.0210000000002</v>
      </c>
      <c r="KV51" s="551" cm="1">
        <f t="array" aca="1" ref="KV51" ca="1">IFERROR(IF(AND(НачЦ_ИнвП_Дата&lt;=KV$3,КИнвП_Дата&gt;KV$3),
INDEX(Кальк._морковь,MATCH($A51,Кальк._морковь_наим.,0),MATCH("Сумма затрат, т.руб.",'Кальк-я'!$5:$5,0))*
INDEX(ЗФ,MATCH($A$50,ЗФ!$A:$A,0),MATCH("Посевная площадь"&amp;YEAR(KW$3),ЗФ!$2:$2,0))*
INDEX(Коэф.закупка_год_морковь[],MATCH($A51,Коэф.закупка_год_морковь[1],0),MATCH(MONTH(KV$3),КЗ!$1:$1,0))/1000,""),0)</f>
        <v>0</v>
      </c>
      <c r="KW51" s="551" cm="1">
        <f t="array" aca="1" ref="KW51" ca="1">IFERROR(IF(AND(НачЦ_ИнвП_Дата&lt;=KW$3,КИнвП_Дата&gt;KW$3),
INDEX(Кальк._морковь,MATCH($A51,Кальк._морковь_наим.,0),MATCH("Сумма затрат, т.руб.",'Кальк-я'!$5:$5,0))*
INDEX(ЗФ,MATCH($A$50,ЗФ!$A:$A,0),MATCH("Посевная площадь"&amp;YEAR(KX$3),ЗФ!$2:$2,0))*
INDEX(Коэф.закупка_год_морковь[],MATCH($A51,Коэф.закупка_год_морковь[1],0),MATCH(MONTH(KW$3),КЗ!$1:$1,0))/1000,""),0)</f>
        <v>0</v>
      </c>
      <c r="KX51" s="551" cm="1">
        <f t="array" aca="1" ref="KX51" ca="1">IFERROR(IF(AND(НачЦ_ИнвП_Дата&lt;=KX$3,КИнвП_Дата&gt;KX$3),
INDEX(Кальк._морковь,MATCH($A51,Кальк._морковь_наим.,0),MATCH("Сумма затрат, т.руб.",'Кальк-я'!$5:$5,0))*
INDEX(ЗФ,MATCH($A$50,ЗФ!$A:$A,0),MATCH("Посевная площадь"&amp;YEAR(KY$3),ЗФ!$2:$2,0))*
INDEX(Коэф.закупка_год_морковь[],MATCH($A51,Коэф.закупка_год_морковь[1],0),MATCH(MONTH(KX$3),КЗ!$1:$1,0))/1000,""),0)</f>
        <v>0</v>
      </c>
      <c r="KY51" s="551" cm="1">
        <f t="array" aca="1" ref="KY51" ca="1">IFERROR(IF(AND(НачЦ_ИнвП_Дата&lt;=KY$3,КИнвП_Дата&gt;KY$3),
INDEX(Кальк._морковь,MATCH($A51,Кальк._морковь_наим.,0),MATCH("Сумма затрат, т.руб.",'Кальк-я'!$5:$5,0))*
INDEX(ЗФ,MATCH($A$50,ЗФ!$A:$A,0),MATCH("Посевная площадь"&amp;YEAR(KZ$3),ЗФ!$2:$2,0))*
INDEX(Коэф.закупка_год_морковь[],MATCH($A51,Коэф.закупка_год_морковь[1],0),MATCH(MONTH(KY$3),КЗ!$1:$1,0))/1000,""),0)</f>
        <v>0</v>
      </c>
      <c r="KZ51" s="551" cm="1">
        <f t="array" aca="1" ref="KZ51" ca="1">IFERROR(IF(AND(НачЦ_ИнвП_Дата&lt;=KZ$3,КИнвП_Дата&gt;KZ$3),
INDEX(Кальк._морковь,MATCH($A51,Кальк._морковь_наим.,0),MATCH("Сумма затрат, т.руб.",'Кальк-я'!$5:$5,0))*
INDEX(ЗФ,MATCH($A$50,ЗФ!$A:$A,0),MATCH("Посевная площадь"&amp;YEAR(LA$3),ЗФ!$2:$2,0))*
INDEX(Коэф.закупка_год_морковь[],MATCH($A51,Коэф.закупка_год_морковь[1],0),MATCH(MONTH(KZ$3),КЗ!$1:$1,0))/1000,""),0)</f>
        <v>0</v>
      </c>
      <c r="LA51" s="552">
        <f t="shared" ca="1" si="1502"/>
        <v>3360.0420000000004</v>
      </c>
      <c r="LB51" s="551" cm="1">
        <f t="array" aca="1" ref="LB51" ca="1">IFERROR(IF(AND(НачЦ_ИнвП_Дата&lt;=LB$3,КИнвП_Дата&gt;LB$3),
INDEX(Кальк._морковь,MATCH($A51,Кальк._морковь_наим.,0),MATCH("Сумма затрат, т.руб.",'Кальк-я'!$5:$5,0))*
INDEX(ЗФ,MATCH($A$50,ЗФ!$A:$A,0),MATCH("Посевная площадь"&amp;YEAR(LC$3),ЗФ!$2:$2,0))*
INDEX(Коэф.закупка_год_морковь[],MATCH($A51,Коэф.закупка_год_морковь[1],0),MATCH(MONTH(LB$3),КЗ!$1:$1,0))/1000,""),0)</f>
        <v>0</v>
      </c>
      <c r="LC51" s="551" cm="1">
        <f t="array" aca="1" ref="LC51" ca="1">IFERROR(IF(AND(НачЦ_ИнвП_Дата&lt;=LC$3,КИнвП_Дата&gt;LC$3),
INDEX(Кальк._морковь,MATCH($A51,Кальк._морковь_наим.,0),MATCH("Сумма затрат, т.руб.",'Кальк-я'!$5:$5,0))*
INDEX(ЗФ,MATCH($A$50,ЗФ!$A:$A,0),MATCH("Посевная площадь"&amp;YEAR(LD$3),ЗФ!$2:$2,0))*
INDEX(Коэф.закупка_год_морковь[],MATCH($A51,Коэф.закупка_год_морковь[1],0),MATCH(MONTH(LC$3),КЗ!$1:$1,0))/1000,""),0)</f>
        <v>0</v>
      </c>
      <c r="LD51" s="551" cm="1">
        <f t="array" aca="1" ref="LD51" ca="1">IFERROR(IF(AND(НачЦ_ИнвП_Дата&lt;=LD$3,КИнвП_Дата&gt;LD$3),
INDEX(Кальк._морковь,MATCH($A51,Кальк._морковь_наим.,0),MATCH("Сумма затрат, т.руб.",'Кальк-я'!$5:$5,0))*
INDEX(ЗФ,MATCH($A$50,ЗФ!$A:$A,0),MATCH("Посевная площадь"&amp;YEAR(LE$3),ЗФ!$2:$2,0))*
INDEX(Коэф.закупка_год_морковь[],MATCH($A51,Коэф.закупка_год_морковь[1],0),MATCH(MONTH(LD$3),КЗ!$1:$1,0))/1000,""),0)</f>
        <v>0</v>
      </c>
      <c r="LE51" s="551" cm="1">
        <f t="array" aca="1" ref="LE51" ca="1">IFERROR(IF(AND(НачЦ_ИнвП_Дата&lt;=LE$3,КИнвП_Дата&gt;LE$3),
INDEX(Кальк._морковь,MATCH($A51,Кальк._морковь_наим.,0),MATCH("Сумма затрат, т.руб.",'Кальк-я'!$5:$5,0))*
INDEX(ЗФ,MATCH($A$50,ЗФ!$A:$A,0),MATCH("Посевная площадь"&amp;YEAR(LF$3),ЗФ!$2:$2,0))*
INDEX(Коэф.закупка_год_морковь[],MATCH($A51,Коэф.закупка_год_морковь[1],0),MATCH(MONTH(LE$3),КЗ!$1:$1,0))/1000,""),0)</f>
        <v>0</v>
      </c>
      <c r="LF51" s="551" cm="1">
        <f t="array" aca="1" ref="LF51" ca="1">IFERROR(IF(AND(НачЦ_ИнвП_Дата&lt;=LF$3,КИнвП_Дата&gt;LF$3),
INDEX(Кальк._морковь,MATCH($A51,Кальк._морковь_наим.,0),MATCH("Сумма затрат, т.руб.",'Кальк-я'!$5:$5,0))*
INDEX(ЗФ,MATCH($A$50,ЗФ!$A:$A,0),MATCH("Посевная площадь"&amp;YEAR(LG$3),ЗФ!$2:$2,0))*
INDEX(Коэф.закупка_год_морковь[],MATCH($A51,Коэф.закупка_год_морковь[1],0),MATCH(MONTH(LF$3),КЗ!$1:$1,0))/1000,""),0)</f>
        <v>0</v>
      </c>
      <c r="LG51" s="551" cm="1">
        <f t="array" aca="1" ref="LG51" ca="1">IFERROR(IF(AND(НачЦ_ИнвП_Дата&lt;=LG$3,КИнвП_Дата&gt;LG$3),
INDEX(Кальк._морковь,MATCH($A51,Кальк._морковь_наим.,0),MATCH("Сумма затрат, т.руб.",'Кальк-я'!$5:$5,0))*
INDEX(ЗФ,MATCH($A$50,ЗФ!$A:$A,0),MATCH("Посевная площадь"&amp;YEAR(LH$3),ЗФ!$2:$2,0))*
INDEX(Коэф.закупка_год_морковь[],MATCH($A51,Коэф.закупка_год_морковь[1],0),MATCH(MONTH(LG$3),КЗ!$1:$1,0))/1000,""),0)</f>
        <v>1680.0210000000002</v>
      </c>
      <c r="LH51" s="551" cm="1">
        <f t="array" aca="1" ref="LH51" ca="1">IFERROR(IF(AND(НачЦ_ИнвП_Дата&lt;=LH$3,КИнвП_Дата&gt;LH$3),
INDEX(Кальк._морковь,MATCH($A51,Кальк._морковь_наим.,0),MATCH("Сумма затрат, т.руб.",'Кальк-я'!$5:$5,0))*
INDEX(ЗФ,MATCH($A$50,ЗФ!$A:$A,0),MATCH("Посевная площадь"&amp;YEAR(LI$3),ЗФ!$2:$2,0))*
INDEX(Коэф.закупка_год_морковь[],MATCH($A51,Коэф.закупка_год_морковь[1],0),MATCH(MONTH(LH$3),КЗ!$1:$1,0))/1000,""),0)</f>
        <v>1680.0210000000002</v>
      </c>
      <c r="LI51" s="551" cm="1">
        <f t="array" aca="1" ref="LI51" ca="1">IFERROR(IF(AND(НачЦ_ИнвП_Дата&lt;=LI$3,КИнвП_Дата&gt;LI$3),
INDEX(Кальк._морковь,MATCH($A51,Кальк._морковь_наим.,0),MATCH("Сумма затрат, т.руб.",'Кальк-я'!$5:$5,0))*
INDEX(ЗФ,MATCH($A$50,ЗФ!$A:$A,0),MATCH("Посевная площадь"&amp;YEAR(LJ$3),ЗФ!$2:$2,0))*
INDEX(Коэф.закупка_год_морковь[],MATCH($A51,Коэф.закупка_год_морковь[1],0),MATCH(MONTH(LI$3),КЗ!$1:$1,0))/1000,""),0)</f>
        <v>0</v>
      </c>
      <c r="LJ51" s="551" cm="1">
        <f t="array" aca="1" ref="LJ51" ca="1">IFERROR(IF(AND(НачЦ_ИнвП_Дата&lt;=LJ$3,КИнвП_Дата&gt;LJ$3),
INDEX(Кальк._морковь,MATCH($A51,Кальк._морковь_наим.,0),MATCH("Сумма затрат, т.руб.",'Кальк-я'!$5:$5,0))*
INDEX(ЗФ,MATCH($A$50,ЗФ!$A:$A,0),MATCH("Посевная площадь"&amp;YEAR(LK$3),ЗФ!$2:$2,0))*
INDEX(Коэф.закупка_год_морковь[],MATCH($A51,Коэф.закупка_год_морковь[1],0),MATCH(MONTH(LJ$3),КЗ!$1:$1,0))/1000,""),0)</f>
        <v>0</v>
      </c>
      <c r="LK51" s="551" cm="1">
        <f t="array" aca="1" ref="LK51" ca="1">IFERROR(IF(AND(НачЦ_ИнвП_Дата&lt;=LK$3,КИнвП_Дата&gt;LK$3),
INDEX(Кальк._морковь,MATCH($A51,Кальк._морковь_наим.,0),MATCH("Сумма затрат, т.руб.",'Кальк-я'!$5:$5,0))*
INDEX(ЗФ,MATCH($A$50,ЗФ!$A:$A,0),MATCH("Посевная площадь"&amp;YEAR(LL$3),ЗФ!$2:$2,0))*
INDEX(Коэф.закупка_год_морковь[],MATCH($A51,Коэф.закупка_год_морковь[1],0),MATCH(MONTH(LK$3),КЗ!$1:$1,0))/1000,""),0)</f>
        <v>0</v>
      </c>
      <c r="LL51" s="551" cm="1">
        <f t="array" aca="1" ref="LL51" ca="1">IFERROR(IF(AND(НачЦ_ИнвП_Дата&lt;=LL$3,КИнвП_Дата&gt;LL$3),
INDEX(Кальк._морковь,MATCH($A51,Кальк._морковь_наим.,0),MATCH("Сумма затрат, т.руб.",'Кальк-я'!$5:$5,0))*
INDEX(ЗФ,MATCH($A$50,ЗФ!$A:$A,0),MATCH("Посевная площадь"&amp;YEAR(LM$3),ЗФ!$2:$2,0))*
INDEX(Коэф.закупка_год_морковь[],MATCH($A51,Коэф.закупка_год_морковь[1],0),MATCH(MONTH(LL$3),КЗ!$1:$1,0))/1000,""),0)</f>
        <v>0</v>
      </c>
      <c r="LM51" s="551" cm="1">
        <f t="array" aca="1" ref="LM51" ca="1">IFERROR(IF(AND(НачЦ_ИнвП_Дата&lt;=LM$3,КИнвП_Дата&gt;LM$3),
INDEX(Кальк._морковь,MATCH($A51,Кальк._морковь_наим.,0),MATCH("Сумма затрат, т.руб.",'Кальк-я'!$5:$5,0))*
INDEX(ЗФ,MATCH($A$50,ЗФ!$A:$A,0),MATCH("Посевная площадь"&amp;YEAR(LN$3),ЗФ!$2:$2,0))*
INDEX(Коэф.закупка_год_морковь[],MATCH($A51,Коэф.закупка_год_морковь[1],0),MATCH(MONTH(LM$3),КЗ!$1:$1,0))/1000,""),0)</f>
        <v>0</v>
      </c>
      <c r="LN51" s="552">
        <f t="shared" ca="1" si="1504"/>
        <v>3360.0420000000004</v>
      </c>
      <c r="LO51" s="551" cm="1">
        <f t="array" aca="1" ref="LO51" ca="1">IFERROR(IF(AND(НачЦ_ИнвП_Дата&lt;=LO$3,КИнвП_Дата&gt;LO$3),
INDEX(Кальк._морковь,MATCH($A51,Кальк._морковь_наим.,0),MATCH("Сумма затрат, т.руб.",'Кальк-я'!$5:$5,0))*
INDEX(ЗФ,MATCH($A$50,ЗФ!$A:$A,0),MATCH("Посевная площадь"&amp;YEAR(LP$3),ЗФ!$2:$2,0))*
INDEX(Коэф.закупка_год_морковь[],MATCH($A51,Коэф.закупка_год_морковь[1],0),MATCH(MONTH(LO$3),КЗ!$1:$1,0))/1000,""),0)</f>
        <v>0</v>
      </c>
      <c r="LP51" s="551" cm="1">
        <f t="array" aca="1" ref="LP51" ca="1">IFERROR(IF(AND(НачЦ_ИнвП_Дата&lt;=LP$3,КИнвП_Дата&gt;LP$3),
INDEX(Кальк._морковь,MATCH($A51,Кальк._морковь_наим.,0),MATCH("Сумма затрат, т.руб.",'Кальк-я'!$5:$5,0))*
INDEX(ЗФ,MATCH($A$50,ЗФ!$A:$A,0),MATCH("Посевная площадь"&amp;YEAR(LQ$3),ЗФ!$2:$2,0))*
INDEX(Коэф.закупка_год_морковь[],MATCH($A51,Коэф.закупка_год_морковь[1],0),MATCH(MONTH(LP$3),КЗ!$1:$1,0))/1000,""),0)</f>
        <v>0</v>
      </c>
      <c r="LQ51" s="551" cm="1">
        <f t="array" aca="1" ref="LQ51" ca="1">IFERROR(IF(AND(НачЦ_ИнвП_Дата&lt;=LQ$3,КИнвП_Дата&gt;LQ$3),
INDEX(Кальк._морковь,MATCH($A51,Кальк._морковь_наим.,0),MATCH("Сумма затрат, т.руб.",'Кальк-я'!$5:$5,0))*
INDEX(ЗФ,MATCH($A$50,ЗФ!$A:$A,0),MATCH("Посевная площадь"&amp;YEAR(LR$3),ЗФ!$2:$2,0))*
INDEX(Коэф.закупка_год_морковь[],MATCH($A51,Коэф.закупка_год_морковь[1],0),MATCH(MONTH(LQ$3),КЗ!$1:$1,0))/1000,""),0)</f>
        <v>0</v>
      </c>
      <c r="LR51" s="551" cm="1">
        <f t="array" aca="1" ref="LR51" ca="1">IFERROR(IF(AND(НачЦ_ИнвП_Дата&lt;=LR$3,КИнвП_Дата&gt;LR$3),
INDEX(Кальк._морковь,MATCH($A51,Кальк._морковь_наим.,0),MATCH("Сумма затрат, т.руб.",'Кальк-я'!$5:$5,0))*
INDEX(ЗФ,MATCH($A$50,ЗФ!$A:$A,0),MATCH("Посевная площадь"&amp;YEAR(LS$3),ЗФ!$2:$2,0))*
INDEX(Коэф.закупка_год_морковь[],MATCH($A51,Коэф.закупка_год_морковь[1],0),MATCH(MONTH(LR$3),КЗ!$1:$1,0))/1000,""),0)</f>
        <v>0</v>
      </c>
      <c r="LS51" s="551" cm="1">
        <f t="array" aca="1" ref="LS51" ca="1">IFERROR(IF(AND(НачЦ_ИнвП_Дата&lt;=LS$3,КИнвП_Дата&gt;LS$3),
INDEX(Кальк._морковь,MATCH($A51,Кальк._морковь_наим.,0),MATCH("Сумма затрат, т.руб.",'Кальк-я'!$5:$5,0))*
INDEX(ЗФ,MATCH($A$50,ЗФ!$A:$A,0),MATCH("Посевная площадь"&amp;YEAR(LT$3),ЗФ!$2:$2,0))*
INDEX(Коэф.закупка_год_морковь[],MATCH($A51,Коэф.закупка_год_морковь[1],0),MATCH(MONTH(LS$3),КЗ!$1:$1,0))/1000,""),0)</f>
        <v>0</v>
      </c>
      <c r="LT51" s="551" cm="1">
        <f t="array" aca="1" ref="LT51" ca="1">IFERROR(IF(AND(НачЦ_ИнвП_Дата&lt;=LT$3,КИнвП_Дата&gt;LT$3),
INDEX(Кальк._морковь,MATCH($A51,Кальк._морковь_наим.,0),MATCH("Сумма затрат, т.руб.",'Кальк-я'!$5:$5,0))*
INDEX(ЗФ,MATCH($A$50,ЗФ!$A:$A,0),MATCH("Посевная площадь"&amp;YEAR(LU$3),ЗФ!$2:$2,0))*
INDEX(Коэф.закупка_год_морковь[],MATCH($A51,Коэф.закупка_год_морковь[1],0),MATCH(MONTH(LT$3),КЗ!$1:$1,0))/1000,""),0)</f>
        <v>1680.0210000000002</v>
      </c>
      <c r="LU51" s="551" cm="1">
        <f t="array" aca="1" ref="LU51" ca="1">IFERROR(IF(AND(НачЦ_ИнвП_Дата&lt;=LU$3,КИнвП_Дата&gt;LU$3),
INDEX(Кальк._морковь,MATCH($A51,Кальк._морковь_наим.,0),MATCH("Сумма затрат, т.руб.",'Кальк-я'!$5:$5,0))*
INDEX(ЗФ,MATCH($A$50,ЗФ!$A:$A,0),MATCH("Посевная площадь"&amp;YEAR(LV$3),ЗФ!$2:$2,0))*
INDEX(Коэф.закупка_год_морковь[],MATCH($A51,Коэф.закупка_год_морковь[1],0),MATCH(MONTH(LU$3),КЗ!$1:$1,0))/1000,""),0)</f>
        <v>1680.0210000000002</v>
      </c>
      <c r="LV51" s="551" cm="1">
        <f t="array" aca="1" ref="LV51" ca="1">IFERROR(IF(AND(НачЦ_ИнвП_Дата&lt;=LV$3,КИнвП_Дата&gt;LV$3),
INDEX(Кальк._морковь,MATCH($A51,Кальк._морковь_наим.,0),MATCH("Сумма затрат, т.руб.",'Кальк-я'!$5:$5,0))*
INDEX(ЗФ,MATCH($A$50,ЗФ!$A:$A,0),MATCH("Посевная площадь"&amp;YEAR(LW$3),ЗФ!$2:$2,0))*
INDEX(Коэф.закупка_год_морковь[],MATCH($A51,Коэф.закупка_год_морковь[1],0),MATCH(MONTH(LV$3),КЗ!$1:$1,0))/1000,""),0)</f>
        <v>0</v>
      </c>
      <c r="LW51" s="551" cm="1">
        <f t="array" aca="1" ref="LW51" ca="1">IFERROR(IF(AND(НачЦ_ИнвП_Дата&lt;=LW$3,КИнвП_Дата&gt;LW$3),
INDEX(Кальк._морковь,MATCH($A51,Кальк._морковь_наим.,0),MATCH("Сумма затрат, т.руб.",'Кальк-я'!$5:$5,0))*
INDEX(ЗФ,MATCH($A$50,ЗФ!$A:$A,0),MATCH("Посевная площадь"&amp;YEAR(LX$3),ЗФ!$2:$2,0))*
INDEX(Коэф.закупка_год_морковь[],MATCH($A51,Коэф.закупка_год_морковь[1],0),MATCH(MONTH(LW$3),КЗ!$1:$1,0))/1000,""),0)</f>
        <v>0</v>
      </c>
      <c r="LX51" s="551" cm="1">
        <f t="array" aca="1" ref="LX51" ca="1">IFERROR(IF(AND(НачЦ_ИнвП_Дата&lt;=LX$3,КИнвП_Дата&gt;LX$3),
INDEX(Кальк._морковь,MATCH($A51,Кальк._морковь_наим.,0),MATCH("Сумма затрат, т.руб.",'Кальк-я'!$5:$5,0))*
INDEX(ЗФ,MATCH($A$50,ЗФ!$A:$A,0),MATCH("Посевная площадь"&amp;YEAR(LY$3),ЗФ!$2:$2,0))*
INDEX(Коэф.закупка_год_морковь[],MATCH($A51,Коэф.закупка_год_морковь[1],0),MATCH(MONTH(LX$3),КЗ!$1:$1,0))/1000,""),0)</f>
        <v>0</v>
      </c>
      <c r="LY51" s="551" cm="1">
        <f t="array" aca="1" ref="LY51" ca="1">IFERROR(IF(AND(НачЦ_ИнвП_Дата&lt;=LY$3,КИнвП_Дата&gt;LY$3),
INDEX(Кальк._морковь,MATCH($A51,Кальк._морковь_наим.,0),MATCH("Сумма затрат, т.руб.",'Кальк-я'!$5:$5,0))*
INDEX(ЗФ,MATCH($A$50,ЗФ!$A:$A,0),MATCH("Посевная площадь"&amp;YEAR(LZ$3),ЗФ!$2:$2,0))*
INDEX(Коэф.закупка_год_морковь[],MATCH($A51,Коэф.закупка_год_морковь[1],0),MATCH(MONTH(LY$3),КЗ!$1:$1,0))/1000,""),0)</f>
        <v>0</v>
      </c>
      <c r="LZ51" s="551" cm="1">
        <f t="array" aca="1" ref="LZ51" ca="1">IFERROR(IF(AND(НачЦ_ИнвП_Дата&lt;=LZ$3,КИнвП_Дата&gt;LZ$3),
INDEX(Кальк._морковь,MATCH($A51,Кальк._морковь_наим.,0),MATCH("Сумма затрат, т.руб.",'Кальк-я'!$5:$5,0))*
INDEX(ЗФ,MATCH($A$50,ЗФ!$A:$A,0),MATCH("Посевная площадь"&amp;YEAR(MA$3),ЗФ!$2:$2,0))*
INDEX(Коэф.закупка_год_морковь[],MATCH($A51,Коэф.закупка_год_морковь[1],0),MATCH(MONTH(LZ$3),КЗ!$1:$1,0))/1000,""),0)</f>
        <v>0</v>
      </c>
      <c r="MA51" s="552">
        <f t="shared" ca="1" si="1506"/>
        <v>3360.0420000000004</v>
      </c>
      <c r="MB51" s="551" cm="1">
        <f t="array" aca="1" ref="MB51" ca="1">IFERROR(IF(AND(НачЦ_ИнвП_Дата&lt;=MB$3,КИнвП_Дата&gt;MB$3),
INDEX(Кальк._морковь,MATCH($A51,Кальк._морковь_наим.,0),MATCH("Сумма затрат, т.руб.",'Кальк-я'!$5:$5,0))*
INDEX(ЗФ,MATCH($A$50,ЗФ!$A:$A,0),MATCH("Посевная площадь"&amp;YEAR(MC$3),ЗФ!$2:$2,0))*
INDEX(Коэф.закупка_год_морковь[],MATCH($A51,Коэф.закупка_год_морковь[1],0),MATCH(MONTH(MB$3),КЗ!$1:$1,0))/1000,""),0)</f>
        <v>0</v>
      </c>
      <c r="MC51" s="551" cm="1">
        <f t="array" aca="1" ref="MC51" ca="1">IFERROR(IF(AND(НачЦ_ИнвП_Дата&lt;=MC$3,КИнвП_Дата&gt;MC$3),
INDEX(Кальк._морковь,MATCH($A51,Кальк._морковь_наим.,0),MATCH("Сумма затрат, т.руб.",'Кальк-я'!$5:$5,0))*
INDEX(ЗФ,MATCH($A$50,ЗФ!$A:$A,0),MATCH("Посевная площадь"&amp;YEAR(MD$3),ЗФ!$2:$2,0))*
INDEX(Коэф.закупка_год_морковь[],MATCH($A51,Коэф.закупка_год_морковь[1],0),MATCH(MONTH(MC$3),КЗ!$1:$1,0))/1000,""),0)</f>
        <v>0</v>
      </c>
      <c r="MD51" s="551" cm="1">
        <f t="array" aca="1" ref="MD51" ca="1">IFERROR(IF(AND(НачЦ_ИнвП_Дата&lt;=MD$3,КИнвП_Дата&gt;MD$3),
INDEX(Кальк._морковь,MATCH($A51,Кальк._морковь_наим.,0),MATCH("Сумма затрат, т.руб.",'Кальк-я'!$5:$5,0))*
INDEX(ЗФ,MATCH($A$50,ЗФ!$A:$A,0),MATCH("Посевная площадь"&amp;YEAR(ME$3),ЗФ!$2:$2,0))*
INDEX(Коэф.закупка_год_морковь[],MATCH($A51,Коэф.закупка_год_морковь[1],0),MATCH(MONTH(MD$3),КЗ!$1:$1,0))/1000,""),0)</f>
        <v>0</v>
      </c>
      <c r="ME51" s="551" cm="1">
        <f t="array" aca="1" ref="ME51" ca="1">IFERROR(IF(AND(НачЦ_ИнвП_Дата&lt;=ME$3,КИнвП_Дата&gt;ME$3),
INDEX(Кальк._морковь,MATCH($A51,Кальк._морковь_наим.,0),MATCH("Сумма затрат, т.руб.",'Кальк-я'!$5:$5,0))*
INDEX(ЗФ,MATCH($A$50,ЗФ!$A:$A,0),MATCH("Посевная площадь"&amp;YEAR(MF$3),ЗФ!$2:$2,0))*
INDEX(Коэф.закупка_год_морковь[],MATCH($A51,Коэф.закупка_год_морковь[1],0),MATCH(MONTH(ME$3),КЗ!$1:$1,0))/1000,""),0)</f>
        <v>0</v>
      </c>
      <c r="MF51" s="551" cm="1">
        <f t="array" aca="1" ref="MF51" ca="1">IFERROR(IF(AND(НачЦ_ИнвП_Дата&lt;=MF$3,КИнвП_Дата&gt;MF$3),
INDEX(Кальк._морковь,MATCH($A51,Кальк._морковь_наим.,0),MATCH("Сумма затрат, т.руб.",'Кальк-я'!$5:$5,0))*
INDEX(ЗФ,MATCH($A$50,ЗФ!$A:$A,0),MATCH("Посевная площадь"&amp;YEAR(MG$3),ЗФ!$2:$2,0))*
INDEX(Коэф.закупка_год_морковь[],MATCH($A51,Коэф.закупка_год_морковь[1],0),MATCH(MONTH(MF$3),КЗ!$1:$1,0))/1000,""),0)</f>
        <v>0</v>
      </c>
      <c r="MG51" s="551" cm="1">
        <f t="array" aca="1" ref="MG51" ca="1">IFERROR(IF(AND(НачЦ_ИнвП_Дата&lt;=MG$3,КИнвП_Дата&gt;MG$3),
INDEX(Кальк._морковь,MATCH($A51,Кальк._морковь_наим.,0),MATCH("Сумма затрат, т.руб.",'Кальк-я'!$5:$5,0))*
INDEX(ЗФ,MATCH($A$50,ЗФ!$A:$A,0),MATCH("Посевная площадь"&amp;YEAR(MH$3),ЗФ!$2:$2,0))*
INDEX(Коэф.закупка_год_морковь[],MATCH($A51,Коэф.закупка_год_морковь[1],0),MATCH(MONTH(MG$3),КЗ!$1:$1,0))/1000,""),0)</f>
        <v>1680.0210000000002</v>
      </c>
      <c r="MH51" s="551" cm="1">
        <f t="array" aca="1" ref="MH51" ca="1">IFERROR(IF(AND(НачЦ_ИнвП_Дата&lt;=MH$3,КИнвП_Дата&gt;MH$3),
INDEX(Кальк._морковь,MATCH($A51,Кальк._морковь_наим.,0),MATCH("Сумма затрат, т.руб.",'Кальк-я'!$5:$5,0))*
INDEX(ЗФ,MATCH($A$50,ЗФ!$A:$A,0),MATCH("Посевная площадь"&amp;YEAR(MI$3),ЗФ!$2:$2,0))*
INDEX(Коэф.закупка_год_морковь[],MATCH($A51,Коэф.закупка_год_морковь[1],0),MATCH(MONTH(MH$3),КЗ!$1:$1,0))/1000,""),0)</f>
        <v>1680.0210000000002</v>
      </c>
      <c r="MI51" s="551" cm="1">
        <f t="array" aca="1" ref="MI51" ca="1">IFERROR(IF(AND(НачЦ_ИнвП_Дата&lt;=MI$3,КИнвП_Дата&gt;MI$3),
INDEX(Кальк._морковь,MATCH($A51,Кальк._морковь_наим.,0),MATCH("Сумма затрат, т.руб.",'Кальк-я'!$5:$5,0))*
INDEX(ЗФ,MATCH($A$50,ЗФ!$A:$A,0),MATCH("Посевная площадь"&amp;YEAR(MJ$3),ЗФ!$2:$2,0))*
INDEX(Коэф.закупка_год_морковь[],MATCH($A51,Коэф.закупка_год_морковь[1],0),MATCH(MONTH(MI$3),КЗ!$1:$1,0))/1000,""),0)</f>
        <v>0</v>
      </c>
      <c r="MJ51" s="551" cm="1">
        <f t="array" aca="1" ref="MJ51" ca="1">IFERROR(IF(AND(НачЦ_ИнвП_Дата&lt;=MJ$3,КИнвП_Дата&gt;MJ$3),
INDEX(Кальк._морковь,MATCH($A51,Кальк._морковь_наим.,0),MATCH("Сумма затрат, т.руб.",'Кальк-я'!$5:$5,0))*
INDEX(ЗФ,MATCH($A$50,ЗФ!$A:$A,0),MATCH("Посевная площадь"&amp;YEAR(MK$3),ЗФ!$2:$2,0))*
INDEX(Коэф.закупка_год_морковь[],MATCH($A51,Коэф.закупка_год_морковь[1],0),MATCH(MONTH(MJ$3),КЗ!$1:$1,0))/1000,""),0)</f>
        <v>0</v>
      </c>
      <c r="MK51" s="551" cm="1">
        <f t="array" aca="1" ref="MK51" ca="1">IFERROR(IF(AND(НачЦ_ИнвП_Дата&lt;=MK$3,КИнвП_Дата&gt;MK$3),
INDEX(Кальк._морковь,MATCH($A51,Кальк._морковь_наим.,0),MATCH("Сумма затрат, т.руб.",'Кальк-я'!$5:$5,0))*
INDEX(ЗФ,MATCH($A$50,ЗФ!$A:$A,0),MATCH("Посевная площадь"&amp;YEAR(ML$3),ЗФ!$2:$2,0))*
INDEX(Коэф.закупка_год_морковь[],MATCH($A51,Коэф.закупка_год_морковь[1],0),MATCH(MONTH(MK$3),КЗ!$1:$1,0))/1000,""),0)</f>
        <v>0</v>
      </c>
      <c r="ML51" s="551" cm="1">
        <f t="array" aca="1" ref="ML51" ca="1">IFERROR(IF(AND(НачЦ_ИнвП_Дата&lt;=ML$3,КИнвП_Дата&gt;ML$3),
INDEX(Кальк._морковь,MATCH($A51,Кальк._морковь_наим.,0),MATCH("Сумма затрат, т.руб.",'Кальк-я'!$5:$5,0))*
INDEX(ЗФ,MATCH($A$50,ЗФ!$A:$A,0),MATCH("Посевная площадь"&amp;YEAR(MM$3),ЗФ!$2:$2,0))*
INDEX(Коэф.закупка_год_морковь[],MATCH($A51,Коэф.закупка_год_морковь[1],0),MATCH(MONTH(ML$3),КЗ!$1:$1,0))/1000,""),0)</f>
        <v>0</v>
      </c>
      <c r="MM51" s="551" cm="1">
        <f t="array" aca="1" ref="MM51" ca="1">IFERROR(IF(AND(НачЦ_ИнвП_Дата&lt;=MM$3,КИнвП_Дата&gt;MM$3),
INDEX(Кальк._морковь,MATCH($A51,Кальк._морковь_наим.,0),MATCH("Сумма затрат, т.руб.",'Кальк-я'!$5:$5,0))*
INDEX(ЗФ,MATCH($A$50,ЗФ!$A:$A,0),MATCH("Посевная площадь"&amp;YEAR(MN$3),ЗФ!$2:$2,0))*
INDEX(Коэф.закупка_год_морковь[],MATCH($A51,Коэф.закупка_год_морковь[1],0),MATCH(MONTH(MM$3),КЗ!$1:$1,0))/1000,""),0)</f>
        <v>0</v>
      </c>
      <c r="MN51" s="552">
        <f t="shared" ca="1" si="1508"/>
        <v>3360.0420000000004</v>
      </c>
      <c r="MO51" s="551" cm="1">
        <f t="array" aca="1" ref="MO51" ca="1">IFERROR(IF(AND(НачЦ_ИнвП_Дата&lt;=MO$3,КИнвП_Дата&gt;MO$3),
INDEX(Кальк._морковь,MATCH($A51,Кальк._морковь_наим.,0),MATCH("Сумма затрат, т.руб.",'Кальк-я'!$5:$5,0))*
INDEX(ЗФ,MATCH($A$50,ЗФ!$A:$A,0),MATCH("Посевная площадь"&amp;YEAR(MP$3),ЗФ!$2:$2,0))*
INDEX(Коэф.закупка_год_морковь[],MATCH($A51,Коэф.закупка_год_морковь[1],0),MATCH(MONTH(MO$3),КЗ!$1:$1,0))/1000,""),0)</f>
        <v>0</v>
      </c>
      <c r="MP51" s="551" cm="1">
        <f t="array" aca="1" ref="MP51" ca="1">IFERROR(IF(AND(НачЦ_ИнвП_Дата&lt;=MP$3,КИнвП_Дата&gt;MP$3),
INDEX(Кальк._морковь,MATCH($A51,Кальк._морковь_наим.,0),MATCH("Сумма затрат, т.руб.",'Кальк-я'!$5:$5,0))*
INDEX(ЗФ,MATCH($A$50,ЗФ!$A:$A,0),MATCH("Посевная площадь"&amp;YEAR(MQ$3),ЗФ!$2:$2,0))*
INDEX(Коэф.закупка_год_морковь[],MATCH($A51,Коэф.закупка_год_морковь[1],0),MATCH(MONTH(MP$3),КЗ!$1:$1,0))/1000,""),0)</f>
        <v>0</v>
      </c>
      <c r="MQ51" s="551" cm="1">
        <f t="array" aca="1" ref="MQ51" ca="1">IFERROR(IF(AND(НачЦ_ИнвП_Дата&lt;=MQ$3,КИнвП_Дата&gt;MQ$3),
INDEX(Кальк._морковь,MATCH($A51,Кальк._морковь_наим.,0),MATCH("Сумма затрат, т.руб.",'Кальк-я'!$5:$5,0))*
INDEX(ЗФ,MATCH($A$50,ЗФ!$A:$A,0),MATCH("Посевная площадь"&amp;YEAR(MR$3),ЗФ!$2:$2,0))*
INDEX(Коэф.закупка_год_морковь[],MATCH($A51,Коэф.закупка_год_морковь[1],0),MATCH(MONTH(MQ$3),КЗ!$1:$1,0))/1000,""),0)</f>
        <v>0</v>
      </c>
      <c r="MR51" s="551" cm="1">
        <f t="array" aca="1" ref="MR51" ca="1">IFERROR(IF(AND(НачЦ_ИнвП_Дата&lt;=MR$3,КИнвП_Дата&gt;MR$3),
INDEX(Кальк._морковь,MATCH($A51,Кальк._морковь_наим.,0),MATCH("Сумма затрат, т.руб.",'Кальк-я'!$5:$5,0))*
INDEX(ЗФ,MATCH($A$50,ЗФ!$A:$A,0),MATCH("Посевная площадь"&amp;YEAR(MS$3),ЗФ!$2:$2,0))*
INDEX(Коэф.закупка_год_морковь[],MATCH($A51,Коэф.закупка_год_морковь[1],0),MATCH(MONTH(MR$3),КЗ!$1:$1,0))/1000,""),0)</f>
        <v>0</v>
      </c>
      <c r="MS51" s="551" cm="1">
        <f t="array" aca="1" ref="MS51" ca="1">IFERROR(IF(AND(НачЦ_ИнвП_Дата&lt;=MS$3,КИнвП_Дата&gt;MS$3),
INDEX(Кальк._морковь,MATCH($A51,Кальк._морковь_наим.,0),MATCH("Сумма затрат, т.руб.",'Кальк-я'!$5:$5,0))*
INDEX(ЗФ,MATCH($A$50,ЗФ!$A:$A,0),MATCH("Посевная площадь"&amp;YEAR(MT$3),ЗФ!$2:$2,0))*
INDEX(Коэф.закупка_год_морковь[],MATCH($A51,Коэф.закупка_год_морковь[1],0),MATCH(MONTH(MS$3),КЗ!$1:$1,0))/1000,""),0)</f>
        <v>0</v>
      </c>
      <c r="MT51" s="551" cm="1">
        <f t="array" aca="1" ref="MT51" ca="1">IFERROR(IF(AND(НачЦ_ИнвП_Дата&lt;=MT$3,КИнвП_Дата&gt;MT$3),
INDEX(Кальк._морковь,MATCH($A51,Кальк._морковь_наим.,0),MATCH("Сумма затрат, т.руб.",'Кальк-я'!$5:$5,0))*
INDEX(ЗФ,MATCH($A$50,ЗФ!$A:$A,0),MATCH("Посевная площадь"&amp;YEAR(MU$3),ЗФ!$2:$2,0))*
INDEX(Коэф.закупка_год_морковь[],MATCH($A51,Коэф.закупка_год_морковь[1],0),MATCH(MONTH(MT$3),КЗ!$1:$1,0))/1000,""),0)</f>
        <v>1680.0210000000002</v>
      </c>
      <c r="MU51" s="551" cm="1">
        <f t="array" aca="1" ref="MU51" ca="1">IFERROR(IF(AND(НачЦ_ИнвП_Дата&lt;=MU$3,КИнвП_Дата&gt;MU$3),
INDEX(Кальк._морковь,MATCH($A51,Кальк._морковь_наим.,0),MATCH("Сумма затрат, т.руб.",'Кальк-я'!$5:$5,0))*
INDEX(ЗФ,MATCH($A$50,ЗФ!$A:$A,0),MATCH("Посевная площадь"&amp;YEAR(MV$3),ЗФ!$2:$2,0))*
INDEX(Коэф.закупка_год_морковь[],MATCH($A51,Коэф.закупка_год_морковь[1],0),MATCH(MONTH(MU$3),КЗ!$1:$1,0))/1000,""),0)</f>
        <v>1680.0210000000002</v>
      </c>
      <c r="MV51" s="551" cm="1">
        <f t="array" aca="1" ref="MV51" ca="1">IFERROR(IF(AND(НачЦ_ИнвП_Дата&lt;=MV$3,КИнвП_Дата&gt;MV$3),
INDEX(Кальк._морковь,MATCH($A51,Кальк._морковь_наим.,0),MATCH("Сумма затрат, т.руб.",'Кальк-я'!$5:$5,0))*
INDEX(ЗФ,MATCH($A$50,ЗФ!$A:$A,0),MATCH("Посевная площадь"&amp;YEAR(MW$3),ЗФ!$2:$2,0))*
INDEX(Коэф.закупка_год_морковь[],MATCH($A51,Коэф.закупка_год_морковь[1],0),MATCH(MONTH(MV$3),КЗ!$1:$1,0))/1000,""),0)</f>
        <v>0</v>
      </c>
      <c r="MW51" s="551" cm="1">
        <f t="array" aca="1" ref="MW51" ca="1">IFERROR(IF(AND(НачЦ_ИнвП_Дата&lt;=MW$3,КИнвП_Дата&gt;MW$3),
INDEX(Кальк._морковь,MATCH($A51,Кальк._морковь_наим.,0),MATCH("Сумма затрат, т.руб.",'Кальк-я'!$5:$5,0))*
INDEX(ЗФ,MATCH($A$50,ЗФ!$A:$A,0),MATCH("Посевная площадь"&amp;YEAR(MX$3),ЗФ!$2:$2,0))*
INDEX(Коэф.закупка_год_морковь[],MATCH($A51,Коэф.закупка_год_морковь[1],0),MATCH(MONTH(MW$3),КЗ!$1:$1,0))/1000,""),0)</f>
        <v>0</v>
      </c>
      <c r="MX51" s="551" cm="1">
        <f t="array" aca="1" ref="MX51" ca="1">IFERROR(IF(AND(НачЦ_ИнвП_Дата&lt;=MX$3,КИнвП_Дата&gt;MX$3),
INDEX(Кальк._морковь,MATCH($A51,Кальк._морковь_наим.,0),MATCH("Сумма затрат, т.руб.",'Кальк-я'!$5:$5,0))*
INDEX(ЗФ,MATCH($A$50,ЗФ!$A:$A,0),MATCH("Посевная площадь"&amp;YEAR(MY$3),ЗФ!$2:$2,0))*
INDEX(Коэф.закупка_год_морковь[],MATCH($A51,Коэф.закупка_год_морковь[1],0),MATCH(MONTH(MX$3),КЗ!$1:$1,0))/1000,""),0)</f>
        <v>0</v>
      </c>
      <c r="MY51" s="551" cm="1">
        <f t="array" aca="1" ref="MY51" ca="1">IFERROR(IF(AND(НачЦ_ИнвП_Дата&lt;=MY$3,КИнвП_Дата&gt;MY$3),
INDEX(Кальк._морковь,MATCH($A51,Кальк._морковь_наим.,0),MATCH("Сумма затрат, т.руб.",'Кальк-я'!$5:$5,0))*
INDEX(ЗФ,MATCH($A$50,ЗФ!$A:$A,0),MATCH("Посевная площадь"&amp;YEAR(MZ$3),ЗФ!$2:$2,0))*
INDEX(Коэф.закупка_год_морковь[],MATCH($A51,Коэф.закупка_год_морковь[1],0),MATCH(MONTH(MY$3),КЗ!$1:$1,0))/1000,""),0)</f>
        <v>0</v>
      </c>
      <c r="MZ51" s="551" cm="1">
        <f t="array" aca="1" ref="MZ51" ca="1">IFERROR(IF(AND(НачЦ_ИнвП_Дата&lt;=MZ$3,КИнвП_Дата&gt;MZ$3),
INDEX(Кальк._морковь,MATCH($A51,Кальк._морковь_наим.,0),MATCH("Сумма затрат, т.руб.",'Кальк-я'!$5:$5,0))*
INDEX(ЗФ,MATCH($A$50,ЗФ!$A:$A,0),MATCH("Посевная площадь"&amp;YEAR(NA$3),ЗФ!$2:$2,0))*
INDEX(Коэф.закупка_год_морковь[],MATCH($A51,Коэф.закупка_год_морковь[1],0),MATCH(MONTH(MZ$3),КЗ!$1:$1,0))/1000,""),0)</f>
        <v>0</v>
      </c>
      <c r="NA51" s="552">
        <f t="shared" ca="1" si="1510"/>
        <v>3360.0420000000004</v>
      </c>
      <c r="NB51" s="551" cm="1">
        <f t="array" aca="1" ref="NB51" ca="1">IFERROR(IF(AND(НачЦ_ИнвП_Дата&lt;=NB$3,КИнвП_Дата&gt;NB$3),
INDEX(Кальк._морковь,MATCH($A51,Кальк._морковь_наим.,0),MATCH("Сумма затрат, т.руб.",'Кальк-я'!$5:$5,0))*
INDEX(ЗФ,MATCH($A$50,ЗФ!$A:$A,0),MATCH("Посевная площадь"&amp;YEAR(NC$3),ЗФ!$2:$2,0))*
INDEX(Коэф.закупка_год_морковь[],MATCH($A51,Коэф.закупка_год_морковь[1],0),MATCH(MONTH(NB$3),КЗ!$1:$1,0))/1000,""),0)</f>
        <v>0</v>
      </c>
      <c r="NC51" s="551" cm="1">
        <f t="array" aca="1" ref="NC51" ca="1">IFERROR(IF(AND(НачЦ_ИнвП_Дата&lt;=NC$3,КИнвП_Дата&gt;NC$3),
INDEX(Кальк._морковь,MATCH($A51,Кальк._морковь_наим.,0),MATCH("Сумма затрат, т.руб.",'Кальк-я'!$5:$5,0))*
INDEX(ЗФ,MATCH($A$50,ЗФ!$A:$A,0),MATCH("Посевная площадь"&amp;YEAR(ND$3),ЗФ!$2:$2,0))*
INDEX(Коэф.закупка_год_морковь[],MATCH($A51,Коэф.закупка_год_морковь[1],0),MATCH(MONTH(NC$3),КЗ!$1:$1,0))/1000,""),0)</f>
        <v>0</v>
      </c>
      <c r="ND51" s="551" cm="1">
        <f t="array" aca="1" ref="ND51" ca="1">IFERROR(IF(AND(НачЦ_ИнвП_Дата&lt;=ND$3,КИнвП_Дата&gt;ND$3),
INDEX(Кальк._морковь,MATCH($A51,Кальк._морковь_наим.,0),MATCH("Сумма затрат, т.руб.",'Кальк-я'!$5:$5,0))*
INDEX(ЗФ,MATCH($A$50,ЗФ!$A:$A,0),MATCH("Посевная площадь"&amp;YEAR(NE$3),ЗФ!$2:$2,0))*
INDEX(Коэф.закупка_год_морковь[],MATCH($A51,Коэф.закупка_год_морковь[1],0),MATCH(MONTH(ND$3),КЗ!$1:$1,0))/1000,""),0)</f>
        <v>0</v>
      </c>
      <c r="NE51" s="551" cm="1">
        <f t="array" aca="1" ref="NE51" ca="1">IFERROR(IF(AND(НачЦ_ИнвП_Дата&lt;=NE$3,КИнвП_Дата&gt;NE$3),
INDEX(Кальк._морковь,MATCH($A51,Кальк._морковь_наим.,0),MATCH("Сумма затрат, т.руб.",'Кальк-я'!$5:$5,0))*
INDEX(ЗФ,MATCH($A$50,ЗФ!$A:$A,0),MATCH("Посевная площадь"&amp;YEAR(NF$3),ЗФ!$2:$2,0))*
INDEX(Коэф.закупка_год_морковь[],MATCH($A51,Коэф.закупка_год_морковь[1],0),MATCH(MONTH(NE$3),КЗ!$1:$1,0))/1000,""),0)</f>
        <v>0</v>
      </c>
      <c r="NF51" s="551" cm="1">
        <f t="array" aca="1" ref="NF51" ca="1">IFERROR(IF(AND(НачЦ_ИнвП_Дата&lt;=NF$3,КИнвП_Дата&gt;NF$3),
INDEX(Кальк._морковь,MATCH($A51,Кальк._морковь_наим.,0),MATCH("Сумма затрат, т.руб.",'Кальк-я'!$5:$5,0))*
INDEX(ЗФ,MATCH($A$50,ЗФ!$A:$A,0),MATCH("Посевная площадь"&amp;YEAR(NG$3),ЗФ!$2:$2,0))*
INDEX(Коэф.закупка_год_морковь[],MATCH($A51,Коэф.закупка_год_морковь[1],0),MATCH(MONTH(NF$3),КЗ!$1:$1,0))/1000,""),0)</f>
        <v>0</v>
      </c>
      <c r="NG51" s="551" cm="1">
        <f t="array" aca="1" ref="NG51" ca="1">IFERROR(IF(AND(НачЦ_ИнвП_Дата&lt;=NG$3,КИнвП_Дата&gt;NG$3),
INDEX(Кальк._морковь,MATCH($A51,Кальк._морковь_наим.,0),MATCH("Сумма затрат, т.руб.",'Кальк-я'!$5:$5,0))*
INDEX(ЗФ,MATCH($A$50,ЗФ!$A:$A,0),MATCH("Посевная площадь"&amp;YEAR(NH$3),ЗФ!$2:$2,0))*
INDEX(Коэф.закупка_год_морковь[],MATCH($A51,Коэф.закупка_год_морковь[1],0),MATCH(MONTH(NG$3),КЗ!$1:$1,0))/1000,""),0)</f>
        <v>1680.0210000000002</v>
      </c>
      <c r="NH51" s="551" cm="1">
        <f t="array" aca="1" ref="NH51" ca="1">IFERROR(IF(AND(НачЦ_ИнвП_Дата&lt;=NH$3,КИнвП_Дата&gt;NH$3),
INDEX(Кальк._морковь,MATCH($A51,Кальк._морковь_наим.,0),MATCH("Сумма затрат, т.руб.",'Кальк-я'!$5:$5,0))*
INDEX(ЗФ,MATCH($A$50,ЗФ!$A:$A,0),MATCH("Посевная площадь"&amp;YEAR(NI$3),ЗФ!$2:$2,0))*
INDEX(Коэф.закупка_год_морковь[],MATCH($A51,Коэф.закупка_год_морковь[1],0),MATCH(MONTH(NH$3),КЗ!$1:$1,0))/1000,""),0)</f>
        <v>1680.0210000000002</v>
      </c>
      <c r="NI51" s="551" cm="1">
        <f t="array" aca="1" ref="NI51" ca="1">IFERROR(IF(AND(НачЦ_ИнвП_Дата&lt;=NI$3,КИнвП_Дата&gt;NI$3),
INDEX(Кальк._морковь,MATCH($A51,Кальк._морковь_наим.,0),MATCH("Сумма затрат, т.руб.",'Кальк-я'!$5:$5,0))*
INDEX(ЗФ,MATCH($A$50,ЗФ!$A:$A,0),MATCH("Посевная площадь"&amp;YEAR(NJ$3),ЗФ!$2:$2,0))*
INDEX(Коэф.закупка_год_морковь[],MATCH($A51,Коэф.закупка_год_морковь[1],0),MATCH(MONTH(NI$3),КЗ!$1:$1,0))/1000,""),0)</f>
        <v>0</v>
      </c>
      <c r="NJ51" s="551" cm="1">
        <f t="array" aca="1" ref="NJ51" ca="1">IFERROR(IF(AND(НачЦ_ИнвП_Дата&lt;=NJ$3,КИнвП_Дата&gt;NJ$3),
INDEX(Кальк._морковь,MATCH($A51,Кальк._морковь_наим.,0),MATCH("Сумма затрат, т.руб.",'Кальк-я'!$5:$5,0))*
INDEX(ЗФ,MATCH($A$50,ЗФ!$A:$A,0),MATCH("Посевная площадь"&amp;YEAR(NK$3),ЗФ!$2:$2,0))*
INDEX(Коэф.закупка_год_морковь[],MATCH($A51,Коэф.закупка_год_морковь[1],0),MATCH(MONTH(NJ$3),КЗ!$1:$1,0))/1000,""),0)</f>
        <v>0</v>
      </c>
      <c r="NK51" s="551" cm="1">
        <f t="array" aca="1" ref="NK51" ca="1">IFERROR(IF(AND(НачЦ_ИнвП_Дата&lt;=NK$3,КИнвП_Дата&gt;NK$3),
INDEX(Кальк._морковь,MATCH($A51,Кальк._морковь_наим.,0),MATCH("Сумма затрат, т.руб.",'Кальк-я'!$5:$5,0))*
INDEX(ЗФ,MATCH($A$50,ЗФ!$A:$A,0),MATCH("Посевная площадь"&amp;YEAR(NL$3),ЗФ!$2:$2,0))*
INDEX(Коэф.закупка_год_морковь[],MATCH($A51,Коэф.закупка_год_морковь[1],0),MATCH(MONTH(NK$3),КЗ!$1:$1,0))/1000,""),0)</f>
        <v>0</v>
      </c>
      <c r="NL51" s="551" cm="1">
        <f t="array" aca="1" ref="NL51" ca="1">IFERROR(IF(AND(НачЦ_ИнвП_Дата&lt;=NL$3,КИнвП_Дата&gt;NL$3),
INDEX(Кальк._морковь,MATCH($A51,Кальк._морковь_наим.,0),MATCH("Сумма затрат, т.руб.",'Кальк-я'!$5:$5,0))*
INDEX(ЗФ,MATCH($A$50,ЗФ!$A:$A,0),MATCH("Посевная площадь"&amp;YEAR(NM$3),ЗФ!$2:$2,0))*
INDEX(Коэф.закупка_год_морковь[],MATCH($A51,Коэф.закупка_год_морковь[1],0),MATCH(MONTH(NL$3),КЗ!$1:$1,0))/1000,""),0)</f>
        <v>0</v>
      </c>
      <c r="NM51" s="551" cm="1">
        <f t="array" aca="1" ref="NM51" ca="1">IFERROR(IF(AND(НачЦ_ИнвП_Дата&lt;=NM$3,КИнвП_Дата&gt;NM$3),
INDEX(Кальк._морковь,MATCH($A51,Кальк._морковь_наим.,0),MATCH("Сумма затрат, т.руб.",'Кальк-я'!$5:$5,0))*
INDEX(ЗФ,MATCH($A$50,ЗФ!$A:$A,0),MATCH("Посевная площадь"&amp;YEAR(NN$3),ЗФ!$2:$2,0))*
INDEX(Коэф.закупка_год_морковь[],MATCH($A51,Коэф.закупка_год_морковь[1],0),MATCH(MONTH(NM$3),КЗ!$1:$1,0))/1000,""),0)</f>
        <v>0</v>
      </c>
      <c r="NN51" s="552">
        <f t="shared" ca="1" si="1512"/>
        <v>3360.0420000000004</v>
      </c>
      <c r="NO51" s="551" cm="1">
        <f t="array" aca="1" ref="NO51" ca="1">IFERROR(IF(AND(НачЦ_ИнвП_Дата&lt;=NO$3,КИнвП_Дата&gt;NO$3),
INDEX(Кальк._морковь,MATCH($A51,Кальк._морковь_наим.,0),MATCH("Сумма затрат, т.руб.",'Кальк-я'!$5:$5,0))*
INDEX(ЗФ,MATCH($A$50,ЗФ!$A:$A,0),MATCH("Посевная площадь"&amp;YEAR(NP$3),ЗФ!$2:$2,0))*
INDEX(Коэф.закупка_год_морковь[],MATCH($A51,Коэф.закупка_год_морковь[1],0),MATCH(MONTH(NO$3),КЗ!$1:$1,0))/1000,""),0)</f>
        <v>0</v>
      </c>
      <c r="NP51" s="551" cm="1">
        <f t="array" aca="1" ref="NP51" ca="1">IFERROR(IF(AND(НачЦ_ИнвП_Дата&lt;=NP$3,КИнвП_Дата&gt;NP$3),
INDEX(Кальк._морковь,MATCH($A51,Кальк._морковь_наим.,0),MATCH("Сумма затрат, т.руб.",'Кальк-я'!$5:$5,0))*
INDEX(ЗФ,MATCH($A$50,ЗФ!$A:$A,0),MATCH("Посевная площадь"&amp;YEAR(NQ$3),ЗФ!$2:$2,0))*
INDEX(Коэф.закупка_год_морковь[],MATCH($A51,Коэф.закупка_год_морковь[1],0),MATCH(MONTH(NP$3),КЗ!$1:$1,0))/1000,""),0)</f>
        <v>0</v>
      </c>
      <c r="NQ51" s="551" cm="1">
        <f t="array" aca="1" ref="NQ51" ca="1">IFERROR(IF(AND(НачЦ_ИнвП_Дата&lt;=NQ$3,КИнвП_Дата&gt;NQ$3),
INDEX(Кальк._морковь,MATCH($A51,Кальк._морковь_наим.,0),MATCH("Сумма затрат, т.руб.",'Кальк-я'!$5:$5,0))*
INDEX(ЗФ,MATCH($A$50,ЗФ!$A:$A,0),MATCH("Посевная площадь"&amp;YEAR(NR$3),ЗФ!$2:$2,0))*
INDEX(Коэф.закупка_год_морковь[],MATCH($A51,Коэф.закупка_год_морковь[1],0),MATCH(MONTH(NQ$3),КЗ!$1:$1,0))/1000,""),0)</f>
        <v>0</v>
      </c>
      <c r="NR51" s="551" cm="1">
        <f t="array" aca="1" ref="NR51" ca="1">IFERROR(IF(AND(НачЦ_ИнвП_Дата&lt;=NR$3,КИнвП_Дата&gt;NR$3),
INDEX(Кальк._морковь,MATCH($A51,Кальк._морковь_наим.,0),MATCH("Сумма затрат, т.руб.",'Кальк-я'!$5:$5,0))*
INDEX(ЗФ,MATCH($A$50,ЗФ!$A:$A,0),MATCH("Посевная площадь"&amp;YEAR(NS$3),ЗФ!$2:$2,0))*
INDEX(Коэф.закупка_год_морковь[],MATCH($A51,Коэф.закупка_год_морковь[1],0),MATCH(MONTH(NR$3),КЗ!$1:$1,0))/1000,""),0)</f>
        <v>0</v>
      </c>
      <c r="NS51" s="551" cm="1">
        <f t="array" aca="1" ref="NS51" ca="1">IFERROR(IF(AND(НачЦ_ИнвП_Дата&lt;=NS$3,КИнвП_Дата&gt;NS$3),
INDEX(Кальк._морковь,MATCH($A51,Кальк._морковь_наим.,0),MATCH("Сумма затрат, т.руб.",'Кальк-я'!$5:$5,0))*
INDEX(ЗФ,MATCH($A$50,ЗФ!$A:$A,0),MATCH("Посевная площадь"&amp;YEAR(NT$3),ЗФ!$2:$2,0))*
INDEX(Коэф.закупка_год_морковь[],MATCH($A51,Коэф.закупка_год_морковь[1],0),MATCH(MONTH(NS$3),КЗ!$1:$1,0))/1000,""),0)</f>
        <v>0</v>
      </c>
      <c r="NT51" s="551" cm="1">
        <f t="array" aca="1" ref="NT51" ca="1">IFERROR(IF(AND(НачЦ_ИнвП_Дата&lt;=NT$3,КИнвП_Дата&gt;NT$3),
INDEX(Кальк._морковь,MATCH($A51,Кальк._морковь_наим.,0),MATCH("Сумма затрат, т.руб.",'Кальк-я'!$5:$5,0))*
INDEX(ЗФ,MATCH($A$50,ЗФ!$A:$A,0),MATCH("Посевная площадь"&amp;YEAR(NU$3),ЗФ!$2:$2,0))*
INDEX(Коэф.закупка_год_морковь[],MATCH($A51,Коэф.закупка_год_морковь[1],0),MATCH(MONTH(NT$3),КЗ!$1:$1,0))/1000,""),0)</f>
        <v>1680.0210000000002</v>
      </c>
      <c r="NU51" s="551" cm="1">
        <f t="array" aca="1" ref="NU51" ca="1">IFERROR(IF(AND(НачЦ_ИнвП_Дата&lt;=NU$3,КИнвП_Дата&gt;NU$3),
INDEX(Кальк._морковь,MATCH($A51,Кальк._морковь_наим.,0),MATCH("Сумма затрат, т.руб.",'Кальк-я'!$5:$5,0))*
INDEX(ЗФ,MATCH($A$50,ЗФ!$A:$A,0),MATCH("Посевная площадь"&amp;YEAR(NV$3),ЗФ!$2:$2,0))*
INDEX(Коэф.закупка_год_морковь[],MATCH($A51,Коэф.закупка_год_морковь[1],0),MATCH(MONTH(NU$3),КЗ!$1:$1,0))/1000,""),0)</f>
        <v>1680.0210000000002</v>
      </c>
      <c r="NV51" s="551" cm="1">
        <f t="array" aca="1" ref="NV51" ca="1">IFERROR(IF(AND(НачЦ_ИнвП_Дата&lt;=NV$3,КИнвП_Дата&gt;NV$3),
INDEX(Кальк._морковь,MATCH($A51,Кальк._морковь_наим.,0),MATCH("Сумма затрат, т.руб.",'Кальк-я'!$5:$5,0))*
INDEX(ЗФ,MATCH($A$50,ЗФ!$A:$A,0),MATCH("Посевная площадь"&amp;YEAR(NW$3),ЗФ!$2:$2,0))*
INDEX(Коэф.закупка_год_морковь[],MATCH($A51,Коэф.закупка_год_морковь[1],0),MATCH(MONTH(NV$3),КЗ!$1:$1,0))/1000,""),0)</f>
        <v>0</v>
      </c>
      <c r="NW51" s="551" cm="1">
        <f t="array" aca="1" ref="NW51" ca="1">IFERROR(IF(AND(НачЦ_ИнвП_Дата&lt;=NW$3,КИнвП_Дата&gt;NW$3),
INDEX(Кальк._морковь,MATCH($A51,Кальк._морковь_наим.,0),MATCH("Сумма затрат, т.руб.",'Кальк-я'!$5:$5,0))*
INDEX(ЗФ,MATCH($A$50,ЗФ!$A:$A,0),MATCH("Посевная площадь"&amp;YEAR(NX$3),ЗФ!$2:$2,0))*
INDEX(Коэф.закупка_год_морковь[],MATCH($A51,Коэф.закупка_год_морковь[1],0),MATCH(MONTH(NW$3),КЗ!$1:$1,0))/1000,""),0)</f>
        <v>0</v>
      </c>
      <c r="NX51" s="551" cm="1">
        <f t="array" aca="1" ref="NX51" ca="1">IFERROR(IF(AND(НачЦ_ИнвП_Дата&lt;=NX$3,КИнвП_Дата&gt;NX$3),
INDEX(Кальк._морковь,MATCH($A51,Кальк._морковь_наим.,0),MATCH("Сумма затрат, т.руб.",'Кальк-я'!$5:$5,0))*
INDEX(ЗФ,MATCH($A$50,ЗФ!$A:$A,0),MATCH("Посевная площадь"&amp;YEAR(NY$3),ЗФ!$2:$2,0))*
INDEX(Коэф.закупка_год_морковь[],MATCH($A51,Коэф.закупка_год_морковь[1],0),MATCH(MONTH(NX$3),КЗ!$1:$1,0))/1000,""),0)</f>
        <v>0</v>
      </c>
      <c r="NY51" s="551" cm="1">
        <f t="array" aca="1" ref="NY51" ca="1">IFERROR(IF(AND(НачЦ_ИнвП_Дата&lt;=NY$3,КИнвП_Дата&gt;NY$3),
INDEX(Кальк._морковь,MATCH($A51,Кальк._морковь_наим.,0),MATCH("Сумма затрат, т.руб.",'Кальк-я'!$5:$5,0))*
INDEX(ЗФ,MATCH($A$50,ЗФ!$A:$A,0),MATCH("Посевная площадь"&amp;YEAR(NZ$3),ЗФ!$2:$2,0))*
INDEX(Коэф.закупка_год_морковь[],MATCH($A51,Коэф.закупка_год_морковь[1],0),MATCH(MONTH(NY$3),КЗ!$1:$1,0))/1000,""),0)</f>
        <v>0</v>
      </c>
      <c r="NZ51" s="551" cm="1">
        <f t="array" aca="1" ref="NZ51" ca="1">IFERROR(IF(AND(НачЦ_ИнвП_Дата&lt;=NZ$3,КИнвП_Дата&gt;NZ$3),
INDEX(Кальк._морковь,MATCH($A51,Кальк._морковь_наим.,0),MATCH("Сумма затрат, т.руб.",'Кальк-я'!$5:$5,0))*
INDEX(ЗФ,MATCH($A$50,ЗФ!$A:$A,0),MATCH("Посевная площадь"&amp;YEAR(OA$3),ЗФ!$2:$2,0))*
INDEX(Коэф.закупка_год_морковь[],MATCH($A51,Коэф.закупка_год_морковь[1],0),MATCH(MONTH(NZ$3),КЗ!$1:$1,0))/1000,""),0)</f>
        <v>0</v>
      </c>
      <c r="OA51" s="552">
        <f t="shared" ca="1" si="1514"/>
        <v>3360.0420000000004</v>
      </c>
      <c r="OB51" s="551" cm="1">
        <f t="array" aca="1" ref="OB51" ca="1">IFERROR(IF(AND(НачЦ_ИнвП_Дата&lt;=OB$3,КИнвП_Дата&gt;OB$3),
INDEX(Кальк._морковь,MATCH($A51,Кальк._морковь_наим.,0),MATCH("Сумма затрат, т.руб.",'Кальк-я'!$5:$5,0))*
INDEX(ЗФ,MATCH($A$50,ЗФ!$A:$A,0),MATCH("Посевная площадь"&amp;YEAR(OC$3),ЗФ!$2:$2,0))*
INDEX(Коэф.закупка_год_морковь[],MATCH($A51,Коэф.закупка_год_морковь[1],0),MATCH(MONTH(OB$3),КЗ!$1:$1,0))/1000,""),0)</f>
        <v>0</v>
      </c>
      <c r="OC51" s="551" cm="1">
        <f t="array" aca="1" ref="OC51" ca="1">IFERROR(IF(AND(НачЦ_ИнвП_Дата&lt;=OC$3,КИнвП_Дата&gt;OC$3),
INDEX(Кальк._морковь,MATCH($A51,Кальк._морковь_наим.,0),MATCH("Сумма затрат, т.руб.",'Кальк-я'!$5:$5,0))*
INDEX(ЗФ,MATCH($A$50,ЗФ!$A:$A,0),MATCH("Посевная площадь"&amp;YEAR(OD$3),ЗФ!$2:$2,0))*
INDEX(Коэф.закупка_год_морковь[],MATCH($A51,Коэф.закупка_год_морковь[1],0),MATCH(MONTH(OC$3),КЗ!$1:$1,0))/1000,""),0)</f>
        <v>0</v>
      </c>
      <c r="OD51" s="551" cm="1">
        <f t="array" aca="1" ref="OD51" ca="1">IFERROR(IF(AND(НачЦ_ИнвП_Дата&lt;=OD$3,КИнвП_Дата&gt;OD$3),
INDEX(Кальк._морковь,MATCH($A51,Кальк._морковь_наим.,0),MATCH("Сумма затрат, т.руб.",'Кальк-я'!$5:$5,0))*
INDEX(ЗФ,MATCH($A$50,ЗФ!$A:$A,0),MATCH("Посевная площадь"&amp;YEAR(OE$3),ЗФ!$2:$2,0))*
INDEX(Коэф.закупка_год_морковь[],MATCH($A51,Коэф.закупка_год_морковь[1],0),MATCH(MONTH(OD$3),КЗ!$1:$1,0))/1000,""),0)</f>
        <v>0</v>
      </c>
      <c r="OE51" s="551" cm="1">
        <f t="array" aca="1" ref="OE51" ca="1">IFERROR(IF(AND(НачЦ_ИнвП_Дата&lt;=OE$3,КИнвП_Дата&gt;OE$3),
INDEX(Кальк._морковь,MATCH($A51,Кальк._морковь_наим.,0),MATCH("Сумма затрат, т.руб.",'Кальк-я'!$5:$5,0))*
INDEX(ЗФ,MATCH($A$50,ЗФ!$A:$A,0),MATCH("Посевная площадь"&amp;YEAR(OF$3),ЗФ!$2:$2,0))*
INDEX(Коэф.закупка_год_морковь[],MATCH($A51,Коэф.закупка_год_морковь[1],0),MATCH(MONTH(OE$3),КЗ!$1:$1,0))/1000,""),0)</f>
        <v>0</v>
      </c>
      <c r="OF51" s="551" cm="1">
        <f t="array" aca="1" ref="OF51" ca="1">IFERROR(IF(AND(НачЦ_ИнвП_Дата&lt;=OF$3,КИнвП_Дата&gt;OF$3),
INDEX(Кальк._морковь,MATCH($A51,Кальк._морковь_наим.,0),MATCH("Сумма затрат, т.руб.",'Кальк-я'!$5:$5,0))*
INDEX(ЗФ,MATCH($A$50,ЗФ!$A:$A,0),MATCH("Посевная площадь"&amp;YEAR(OG$3),ЗФ!$2:$2,0))*
INDEX(Коэф.закупка_год_морковь[],MATCH($A51,Коэф.закупка_год_морковь[1],0),MATCH(MONTH(OF$3),КЗ!$1:$1,0))/1000,""),0)</f>
        <v>0</v>
      </c>
      <c r="OG51" s="551" cm="1">
        <f t="array" aca="1" ref="OG51" ca="1">IFERROR(IF(AND(НачЦ_ИнвП_Дата&lt;=OG$3,КИнвП_Дата&gt;OG$3),
INDEX(Кальк._морковь,MATCH($A51,Кальк._морковь_наим.,0),MATCH("Сумма затрат, т.руб.",'Кальк-я'!$5:$5,0))*
INDEX(ЗФ,MATCH($A$50,ЗФ!$A:$A,0),MATCH("Посевная площадь"&amp;YEAR(OH$3),ЗФ!$2:$2,0))*
INDEX(Коэф.закупка_год_морковь[],MATCH($A51,Коэф.закупка_год_морковь[1],0),MATCH(MONTH(OG$3),КЗ!$1:$1,0))/1000,""),0)</f>
        <v>1680.0210000000002</v>
      </c>
      <c r="OH51" s="551" cm="1">
        <f t="array" aca="1" ref="OH51" ca="1">IFERROR(IF(AND(НачЦ_ИнвП_Дата&lt;=OH$3,КИнвП_Дата&gt;OH$3),
INDEX(Кальк._морковь,MATCH($A51,Кальк._морковь_наим.,0),MATCH("Сумма затрат, т.руб.",'Кальк-я'!$5:$5,0))*
INDEX(ЗФ,MATCH($A$50,ЗФ!$A:$A,0),MATCH("Посевная площадь"&amp;YEAR(OI$3),ЗФ!$2:$2,0))*
INDEX(Коэф.закупка_год_морковь[],MATCH($A51,Коэф.закупка_год_морковь[1],0),MATCH(MONTH(OH$3),КЗ!$1:$1,0))/1000,""),0)</f>
        <v>1680.0210000000002</v>
      </c>
      <c r="OI51" s="551" cm="1">
        <f t="array" aca="1" ref="OI51" ca="1">IFERROR(IF(AND(НачЦ_ИнвП_Дата&lt;=OI$3,КИнвП_Дата&gt;OI$3),
INDEX(Кальк._морковь,MATCH($A51,Кальк._морковь_наим.,0),MATCH("Сумма затрат, т.руб.",'Кальк-я'!$5:$5,0))*
INDEX(ЗФ,MATCH($A$50,ЗФ!$A:$A,0),MATCH("Посевная площадь"&amp;YEAR(OJ$3),ЗФ!$2:$2,0))*
INDEX(Коэф.закупка_год_морковь[],MATCH($A51,Коэф.закупка_год_морковь[1],0),MATCH(MONTH(OI$3),КЗ!$1:$1,0))/1000,""),0)</f>
        <v>0</v>
      </c>
      <c r="OJ51" s="551" cm="1">
        <f t="array" aca="1" ref="OJ51" ca="1">IFERROR(IF(AND(НачЦ_ИнвП_Дата&lt;=OJ$3,КИнвП_Дата&gt;OJ$3),
INDEX(Кальк._морковь,MATCH($A51,Кальк._морковь_наим.,0),MATCH("Сумма затрат, т.руб.",'Кальк-я'!$5:$5,0))*
INDEX(ЗФ,MATCH($A$50,ЗФ!$A:$A,0),MATCH("Посевная площадь"&amp;YEAR(OK$3),ЗФ!$2:$2,0))*
INDEX(Коэф.закупка_год_морковь[],MATCH($A51,Коэф.закупка_год_морковь[1],0),MATCH(MONTH(OJ$3),КЗ!$1:$1,0))/1000,""),0)</f>
        <v>0</v>
      </c>
      <c r="OK51" s="551" t="str" cm="1">
        <f t="array" aca="1" ref="OK51" ca="1">IFERROR(IF(AND(НачЦ_ИнвП_Дата&lt;=OK$3,КИнвП_Дата&gt;OK$3),
INDEX(Кальк._морковь,MATCH($A51,Кальк._морковь_наим.,0),MATCH("Сумма затрат, т.руб.",'Кальк-я'!$5:$5,0))*
INDEX(ЗФ,MATCH($A$50,ЗФ!$A:$A,0),MATCH("Посевная площадь"&amp;YEAR(OL$3),ЗФ!$2:$2,0))*
INDEX(Коэф.закупка_год_морковь[],MATCH($A51,Коэф.закупка_год_морковь[1],0),MATCH(MONTH(OK$3),КЗ!$1:$1,0))/1000,""),0)</f>
        <v/>
      </c>
      <c r="OL51" s="551" t="str" cm="1">
        <f t="array" aca="1" ref="OL51" ca="1">IFERROR(IF(AND(НачЦ_ИнвП_Дата&lt;=OL$3,КИнвП_Дата&gt;OL$3),
INDEX(Кальк._морковь,MATCH($A51,Кальк._морковь_наим.,0),MATCH("Сумма затрат, т.руб.",'Кальк-я'!$5:$5,0))*
INDEX(ЗФ,MATCH($A$50,ЗФ!$A:$A,0),MATCH("Посевная площадь"&amp;YEAR(OM$3),ЗФ!$2:$2,0))*
INDEX(Коэф.закупка_год_морковь[],MATCH($A51,Коэф.закупка_год_морковь[1],0),MATCH(MONTH(OL$3),КЗ!$1:$1,0))/1000,""),0)</f>
        <v/>
      </c>
      <c r="OM51" s="551" t="str" cm="1">
        <f t="array" aca="1" ref="OM51" ca="1">IFERROR(IF(AND(НачЦ_ИнвП_Дата&lt;=OM$3,КИнвП_Дата&gt;OM$3),
INDEX(Кальк._морковь,MATCH($A51,Кальк._морковь_наим.,0),MATCH("Сумма затрат, т.руб.",'Кальк-я'!$5:$5,0))*
INDEX(ЗФ,MATCH($A$50,ЗФ!$A:$A,0),MATCH("Посевная площадь"&amp;YEAR(ON$3),ЗФ!$2:$2,0))*
INDEX(Коэф.закупка_год_морковь[],MATCH($A51,Коэф.закупка_год_морковь[1],0),MATCH(MONTH(OM$3),КЗ!$1:$1,0))/1000,""),0)</f>
        <v/>
      </c>
      <c r="ON51" s="552">
        <f t="shared" ca="1" si="1516"/>
        <v>3360.0420000000004</v>
      </c>
    </row>
    <row r="52" spans="1:404" s="553" customFormat="1" outlineLevel="2">
      <c r="A52" s="550" t="s">
        <v>45</v>
      </c>
      <c r="B52" s="551" t="str" cm="1">
        <f t="array" ref="B52">IFERROR(IF(AND(НачЦ_ИнвП_Дата&lt;=B$3,КИнвП_Дата&gt;B$3),
INDEX(Кальк._морковь,MATCH($A52,Кальк._морковь_наим.,0),MATCH("Сумма затрат, т.руб.",'Кальк-я'!$5:$5,0))*
INDEX(ЗФ,MATCH($A$50,ЗФ!$A:$A,0),MATCH("Посевная площадь"&amp;YEAR(C$3),ЗФ!$2:$2,0))*
INDEX(Коэф.закупка_год_морковь[],MATCH($A52,Коэф.закупка_год_морковь[1],0),MATCH(MONTH(B$3),КЗ!$1:$1,0))/1000,""),0)</f>
        <v/>
      </c>
      <c r="C52" s="551" t="str" cm="1">
        <f t="array" aca="1" ref="C52" ca="1">IFERROR(IF(AND(НачЦ_ИнвП_Дата&lt;=C$3,КИнвП_Дата&gt;C$3),
INDEX(Кальк._морковь,MATCH($A52,Кальк._морковь_наим.,0),MATCH("Сумма затрат, т.руб.",'Кальк-я'!$5:$5,0))*
INDEX(ЗФ,MATCH($A$50,ЗФ!$A:$A,0),MATCH("Посевная площадь"&amp;YEAR(D$3),ЗФ!$2:$2,0))*
INDEX(Коэф.закупка_год_морковь[],MATCH($A52,Коэф.закупка_год_морковь[1],0),MATCH(MONTH(C$3),КЗ!$1:$1,0))/1000,""),0)</f>
        <v/>
      </c>
      <c r="D52" s="551" t="str" cm="1">
        <f t="array" aca="1" ref="D52" ca="1">IFERROR(IF(AND(НачЦ_ИнвП_Дата&lt;=D$3,КИнвП_Дата&gt;D$3),
INDEX(Кальк._морковь,MATCH($A52,Кальк._морковь_наим.,0),MATCH("Сумма затрат, т.руб.",'Кальк-я'!$5:$5,0))*
INDEX(ЗФ,MATCH($A$50,ЗФ!$A:$A,0),MATCH("Посевная площадь"&amp;YEAR(E$3),ЗФ!$2:$2,0))*
INDEX(Коэф.закупка_год_морковь[],MATCH($A52,Коэф.закупка_год_морковь[1],0),MATCH(MONTH(D$3),КЗ!$1:$1,0))/1000,""),0)</f>
        <v/>
      </c>
      <c r="E52" s="551" t="str" cm="1">
        <f t="array" aca="1" ref="E52" ca="1">IFERROR(IF(AND(НачЦ_ИнвП_Дата&lt;=E$3,КИнвП_Дата&gt;E$3),
INDEX(Кальк._морковь,MATCH($A52,Кальк._морковь_наим.,0),MATCH("Сумма затрат, т.руб.",'Кальк-я'!$5:$5,0))*
INDEX(ЗФ,MATCH($A$50,ЗФ!$A:$A,0),MATCH("Посевная площадь"&amp;YEAR(F$3),ЗФ!$2:$2,0))*
INDEX(Коэф.закупка_год_морковь[],MATCH($A52,Коэф.закупка_год_морковь[1],0),MATCH(MONTH(E$3),КЗ!$1:$1,0))/1000,""),0)</f>
        <v/>
      </c>
      <c r="F52" s="551" t="str" cm="1">
        <f t="array" aca="1" ref="F52" ca="1">IFERROR(IF(AND(НачЦ_ИнвП_Дата&lt;=F$3,КИнвП_Дата&gt;F$3),
INDEX(Кальк._морковь,MATCH($A52,Кальк._морковь_наим.,0),MATCH("Сумма затрат, т.руб.",'Кальк-я'!$5:$5,0))*
INDEX(ЗФ,MATCH($A$50,ЗФ!$A:$A,0),MATCH("Посевная площадь"&amp;YEAR(G$3),ЗФ!$2:$2,0))*
INDEX(Коэф.закупка_год_морковь[],MATCH($A52,Коэф.закупка_год_морковь[1],0),MATCH(MONTH(F$3),КЗ!$1:$1,0))/1000,""),0)</f>
        <v/>
      </c>
      <c r="G52" s="551" t="str" cm="1">
        <f t="array" aca="1" ref="G52" ca="1">IFERROR(IF(AND(НачЦ_ИнвП_Дата&lt;=G$3,КИнвП_Дата&gt;G$3),
INDEX(Кальк._морковь,MATCH($A52,Кальк._морковь_наим.,0),MATCH("Сумма затрат, т.руб.",'Кальк-я'!$5:$5,0))*
INDEX(ЗФ,MATCH($A$50,ЗФ!$A:$A,0),MATCH("Посевная площадь"&amp;YEAR(H$3),ЗФ!$2:$2,0))*
INDEX(Коэф.закупка_год_морковь[],MATCH($A52,Коэф.закупка_год_морковь[1],0),MATCH(MONTH(G$3),КЗ!$1:$1,0))/1000,""),0)</f>
        <v/>
      </c>
      <c r="H52" s="551" t="str" cm="1">
        <f t="array" aca="1" ref="H52" ca="1">IFERROR(IF(AND(НачЦ_ИнвП_Дата&lt;=H$3,КИнвП_Дата&gt;H$3),
INDEX(Кальк._морковь,MATCH($A52,Кальк._морковь_наим.,0),MATCH("Сумма затрат, т.руб.",'Кальк-я'!$5:$5,0))*
INDEX(ЗФ,MATCH($A$50,ЗФ!$A:$A,0),MATCH("Посевная площадь"&amp;YEAR(I$3),ЗФ!$2:$2,0))*
INDEX(Коэф.закупка_год_морковь[],MATCH($A52,Коэф.закупка_год_морковь[1],0),MATCH(MONTH(H$3),КЗ!$1:$1,0))/1000,""),0)</f>
        <v/>
      </c>
      <c r="I52" s="551" t="str" cm="1">
        <f t="array" aca="1" ref="I52" ca="1">IFERROR(IF(AND(НачЦ_ИнвП_Дата&lt;=I$3,КИнвП_Дата&gt;I$3),
INDEX(Кальк._морковь,MATCH($A52,Кальк._морковь_наим.,0),MATCH("Сумма затрат, т.руб.",'Кальк-я'!$5:$5,0))*
INDEX(ЗФ,MATCH($A$50,ЗФ!$A:$A,0),MATCH("Посевная площадь"&amp;YEAR(J$3),ЗФ!$2:$2,0))*
INDEX(Коэф.закупка_год_морковь[],MATCH($A52,Коэф.закупка_год_морковь[1],0),MATCH(MONTH(I$3),КЗ!$1:$1,0))/1000,""),0)</f>
        <v/>
      </c>
      <c r="J52" s="551" t="str" cm="1">
        <f t="array" aca="1" ref="J52" ca="1">IFERROR(IF(AND(НачЦ_ИнвП_Дата&lt;=J$3,КИнвП_Дата&gt;J$3),
INDEX(Кальк._морковь,MATCH($A52,Кальк._морковь_наим.,0),MATCH("Сумма затрат, т.руб.",'Кальк-я'!$5:$5,0))*
INDEX(ЗФ,MATCH($A$50,ЗФ!$A:$A,0),MATCH("Посевная площадь"&amp;YEAR(K$3),ЗФ!$2:$2,0))*
INDEX(Коэф.закупка_год_морковь[],MATCH($A52,Коэф.закупка_год_морковь[1],0),MATCH(MONTH(J$3),КЗ!$1:$1,0))/1000,""),0)</f>
        <v/>
      </c>
      <c r="K52" s="551" cm="1">
        <f t="array" aca="1" ref="K52" ca="1">IFERROR(IF(AND(НачЦ_ИнвП_Дата&lt;=K$3,КИнвП_Дата&gt;K$3),
INDEX(Кальк._морковь,MATCH($A52,Кальк._морковь_наим.,0),MATCH("Сумма затрат, т.руб.",'Кальк-я'!$5:$5,0))*
INDEX(ЗФ,MATCH($A$50,ЗФ!$A:$A,0),MATCH("Посевная площадь"&amp;YEAR(L$3),ЗФ!$2:$2,0))*
INDEX(Коэф.закупка_год_морковь[],MATCH($A52,Коэф.закупка_год_морковь[1],0),MATCH(MONTH(K$3),КЗ!$1:$1,0))/1000,""),0)</f>
        <v>0</v>
      </c>
      <c r="L52" s="551" cm="1">
        <f t="array" aca="1" ref="L52" ca="1">IFERROR(IF(AND(НачЦ_ИнвП_Дата&lt;=L$3,КИнвП_Дата&gt;L$3),
INDEX(Кальк._морковь,MATCH($A52,Кальк._морковь_наим.,0),MATCH("Сумма затрат, т.руб.",'Кальк-я'!$5:$5,0))*
INDEX(ЗФ,MATCH($A$50,ЗФ!$A:$A,0),MATCH("Посевная площадь"&amp;YEAR(M$3),ЗФ!$2:$2,0))*
INDEX(Коэф.закупка_год_морковь[],MATCH($A52,Коэф.закупка_год_морковь[1],0),MATCH(MONTH(L$3),КЗ!$1:$1,0))/1000,""),0)</f>
        <v>0</v>
      </c>
      <c r="M52" s="551" cm="1">
        <f t="array" aca="1" ref="M52" ca="1">IFERROR(IF(AND(НачЦ_ИнвП_Дата&lt;=M$3,КИнвП_Дата&gt;M$3),
INDEX(Кальк._морковь,MATCH($A52,Кальк._морковь_наим.,0),MATCH("Сумма затрат, т.руб.",'Кальк-я'!$5:$5,0))*
INDEX(ЗФ,MATCH($A$50,ЗФ!$A:$A,0),MATCH("Посевная площадь"&amp;YEAR(N$3),ЗФ!$2:$2,0))*
INDEX(Коэф.закупка_год_морковь[],MATCH($A52,Коэф.закупка_год_морковь[1],0),MATCH(MONTH(M$3),КЗ!$1:$1,0))/1000,""),0)</f>
        <v>0</v>
      </c>
      <c r="N52" s="552">
        <f t="shared" ca="1" si="1445"/>
        <v>0</v>
      </c>
      <c r="O52" s="551" cm="1">
        <f t="array" aca="1" ref="O52" ca="1">IFERROR(IF(AND(НачЦ_ИнвП_Дата&lt;=O$3,КИнвП_Дата&gt;O$3),
INDEX(Кальк._морковь,MATCH($A52,Кальк._морковь_наим.,0),MATCH("Сумма затрат, т.руб.",'Кальк-я'!$5:$5,0))*
INDEX(ЗФ,MATCH($A$50,ЗФ!$A:$A,0),MATCH("Посевная площадь"&amp;YEAR(P$3),ЗФ!$2:$2,0))*
INDEX(Коэф.закупка_год_морковь[],MATCH($A52,Коэф.закупка_год_морковь[1],0),MATCH(MONTH(O$3),КЗ!$1:$1,0))/1000,""),0)</f>
        <v>0</v>
      </c>
      <c r="P52" s="551" cm="1">
        <f t="array" aca="1" ref="P52" ca="1">IFERROR(IF(AND(НачЦ_ИнвП_Дата&lt;=P$3,КИнвП_Дата&gt;P$3),
INDEX(Кальк._морковь,MATCH($A52,Кальк._морковь_наим.,0),MATCH("Сумма затрат, т.руб.",'Кальк-я'!$5:$5,0))*
INDEX(ЗФ,MATCH($A$50,ЗФ!$A:$A,0),MATCH("Посевная площадь"&amp;YEAR(Q$3),ЗФ!$2:$2,0))*
INDEX(Коэф.закупка_год_морковь[],MATCH($A52,Коэф.закупка_год_морковь[1],0),MATCH(MONTH(P$3),КЗ!$1:$1,0))/1000,""),0)</f>
        <v>0</v>
      </c>
      <c r="Q52" s="551" cm="1">
        <f t="array" aca="1" ref="Q52" ca="1">IFERROR(IF(AND(НачЦ_ИнвП_Дата&lt;=Q$3,КИнвП_Дата&gt;Q$3),
INDEX(Кальк._морковь,MATCH($A52,Кальк._морковь_наим.,0),MATCH("Сумма затрат, т.руб.",'Кальк-я'!$5:$5,0))*
INDEX(ЗФ,MATCH($A$50,ЗФ!$A:$A,0),MATCH("Посевная площадь"&amp;YEAR(R$3),ЗФ!$2:$2,0))*
INDEX(Коэф.закупка_год_морковь[],MATCH($A52,Коэф.закупка_год_морковь[1],0),MATCH(MONTH(Q$3),КЗ!$1:$1,0))/1000,""),0)</f>
        <v>0</v>
      </c>
      <c r="R52" s="551" cm="1">
        <f t="array" aca="1" ref="R52" ca="1">IFERROR(IF(AND(НачЦ_ИнвП_Дата&lt;=R$3,КИнвП_Дата&gt;R$3),
INDEX(Кальк._морковь,MATCH($A52,Кальк._морковь_наим.,0),MATCH("Сумма затрат, т.руб.",'Кальк-я'!$5:$5,0))*
INDEX(ЗФ,MATCH($A$50,ЗФ!$A:$A,0),MATCH("Посевная площадь"&amp;YEAR(S$3),ЗФ!$2:$2,0))*
INDEX(Коэф.закупка_год_морковь[],MATCH($A52,Коэф.закупка_год_морковь[1],0),MATCH(MONTH(R$3),КЗ!$1:$1,0))/1000,""),0)</f>
        <v>0</v>
      </c>
      <c r="S52" s="551" cm="1">
        <f t="array" aca="1" ref="S52" ca="1">IFERROR(IF(AND(НачЦ_ИнвП_Дата&lt;=S$3,КИнвП_Дата&gt;S$3),
INDEX(Кальк._морковь,MATCH($A52,Кальк._морковь_наим.,0),MATCH("Сумма затрат, т.руб.",'Кальк-я'!$5:$5,0))*
INDEX(ЗФ,MATCH($A$50,ЗФ!$A:$A,0),MATCH("Посевная площадь"&amp;YEAR(T$3),ЗФ!$2:$2,0))*
INDEX(Коэф.закупка_год_морковь[],MATCH($A52,Коэф.закупка_год_морковь[1],0),MATCH(MONTH(S$3),КЗ!$1:$1,0))/1000,""),0)</f>
        <v>0</v>
      </c>
      <c r="T52" s="551" cm="1">
        <f t="array" aca="1" ref="T52" ca="1">IFERROR(IF(AND(НачЦ_ИнвП_Дата&lt;=T$3,КИнвП_Дата&gt;T$3),
INDEX(Кальк._морковь,MATCH($A52,Кальк._морковь_наим.,0),MATCH("Сумма затрат, т.руб.",'Кальк-я'!$5:$5,0))*
INDEX(ЗФ,MATCH($A$50,ЗФ!$A:$A,0),MATCH("Посевная площадь"&amp;YEAR(U$3),ЗФ!$2:$2,0))*
INDEX(Коэф.закупка_год_морковь[],MATCH($A52,Коэф.закупка_год_морковь[1],0),MATCH(MONTH(T$3),КЗ!$1:$1,0))/1000,""),0)</f>
        <v>7123.5450000000001</v>
      </c>
      <c r="U52" s="551" cm="1">
        <f t="array" aca="1" ref="U52" ca="1">IFERROR(IF(AND(НачЦ_ИнвП_Дата&lt;=U$3,КИнвП_Дата&gt;U$3),
INDEX(Кальк._морковь,MATCH($A52,Кальк._морковь_наим.,0),MATCH("Сумма затрат, т.руб.",'Кальк-я'!$5:$5,0))*
INDEX(ЗФ,MATCH($A$50,ЗФ!$A:$A,0),MATCH("Посевная площадь"&amp;YEAR(V$3),ЗФ!$2:$2,0))*
INDEX(Коэф.закупка_год_морковь[],MATCH($A52,Коэф.закупка_год_морковь[1],0),MATCH(MONTH(U$3),КЗ!$1:$1,0))/1000,""),0)</f>
        <v>7123.5450000000001</v>
      </c>
      <c r="V52" s="551" cm="1">
        <f t="array" aca="1" ref="V52" ca="1">IFERROR(IF(AND(НачЦ_ИнвП_Дата&lt;=V$3,КИнвП_Дата&gt;V$3),
INDEX(Кальк._морковь,MATCH($A52,Кальк._морковь_наим.,0),MATCH("Сумма затрат, т.руб.",'Кальк-я'!$5:$5,0))*
INDEX(ЗФ,MATCH($A$50,ЗФ!$A:$A,0),MATCH("Посевная площадь"&amp;YEAR(W$3),ЗФ!$2:$2,0))*
INDEX(Коэф.закупка_год_морковь[],MATCH($A52,Коэф.закупка_год_морковь[1],0),MATCH(MONTH(V$3),КЗ!$1:$1,0))/1000,""),0)</f>
        <v>0</v>
      </c>
      <c r="W52" s="551" cm="1">
        <f t="array" aca="1" ref="W52" ca="1">IFERROR(IF(AND(НачЦ_ИнвП_Дата&lt;=W$3,КИнвП_Дата&gt;W$3),
INDEX(Кальк._морковь,MATCH($A52,Кальк._морковь_наим.,0),MATCH("Сумма затрат, т.руб.",'Кальк-я'!$5:$5,0))*
INDEX(ЗФ,MATCH($A$50,ЗФ!$A:$A,0),MATCH("Посевная площадь"&amp;YEAR(X$3),ЗФ!$2:$2,0))*
INDEX(Коэф.закупка_год_морковь[],MATCH($A52,Коэф.закупка_год_морковь[1],0),MATCH(MONTH(W$3),КЗ!$1:$1,0))/1000,""),0)</f>
        <v>0</v>
      </c>
      <c r="X52" s="551" cm="1">
        <f t="array" aca="1" ref="X52" ca="1">IFERROR(IF(AND(НачЦ_ИнвП_Дата&lt;=X$3,КИнвП_Дата&gt;X$3),
INDEX(Кальк._морковь,MATCH($A52,Кальк._морковь_наим.,0),MATCH("Сумма затрат, т.руб.",'Кальк-я'!$5:$5,0))*
INDEX(ЗФ,MATCH($A$50,ЗФ!$A:$A,0),MATCH("Посевная площадь"&amp;YEAR(Y$3),ЗФ!$2:$2,0))*
INDEX(Коэф.закупка_год_морковь[],MATCH($A52,Коэф.закупка_год_морковь[1],0),MATCH(MONTH(X$3),КЗ!$1:$1,0))/1000,""),0)</f>
        <v>0</v>
      </c>
      <c r="Y52" s="551" cm="1">
        <f t="array" aca="1" ref="Y52" ca="1">IFERROR(IF(AND(НачЦ_ИнвП_Дата&lt;=Y$3,КИнвП_Дата&gt;Y$3),
INDEX(Кальк._морковь,MATCH($A52,Кальк._морковь_наим.,0),MATCH("Сумма затрат, т.руб.",'Кальк-я'!$5:$5,0))*
INDEX(ЗФ,MATCH($A$50,ЗФ!$A:$A,0),MATCH("Посевная площадь"&amp;YEAR(Z$3),ЗФ!$2:$2,0))*
INDEX(Коэф.закупка_год_морковь[],MATCH($A52,Коэф.закупка_год_морковь[1],0),MATCH(MONTH(Y$3),КЗ!$1:$1,0))/1000,""),0)</f>
        <v>0</v>
      </c>
      <c r="Z52" s="551" cm="1">
        <f t="array" aca="1" ref="Z52" ca="1">IFERROR(IF(AND(НачЦ_ИнвП_Дата&lt;=Z$3,КИнвП_Дата&gt;Z$3),
INDEX(Кальк._морковь,MATCH($A52,Кальк._морковь_наим.,0),MATCH("Сумма затрат, т.руб.",'Кальк-я'!$5:$5,0))*
INDEX(ЗФ,MATCH($A$50,ЗФ!$A:$A,0),MATCH("Посевная площадь"&amp;YEAR(AA$3),ЗФ!$2:$2,0))*
INDEX(Коэф.закупка_год_морковь[],MATCH($A52,Коэф.закупка_год_морковь[1],0),MATCH(MONTH(Z$3),КЗ!$1:$1,0))/1000,""),0)</f>
        <v>0</v>
      </c>
      <c r="AA52" s="552">
        <f t="shared" ca="1" si="1458"/>
        <v>14247.09</v>
      </c>
      <c r="AB52" s="551" cm="1">
        <f t="array" aca="1" ref="AB52" ca="1">IFERROR(IF(AND(НачЦ_ИнвП_Дата&lt;=AB$3,КИнвП_Дата&gt;AB$3),
INDEX(Кальк._морковь,MATCH($A52,Кальк._морковь_наим.,0),MATCH("Сумма затрат, т.руб.",'Кальк-я'!$5:$5,0))*
INDEX(ЗФ,MATCH($A$50,ЗФ!$A:$A,0),MATCH("Посевная площадь"&amp;YEAR(AC$3),ЗФ!$2:$2,0))*
INDEX(Коэф.закупка_год_морковь[],MATCH($A52,Коэф.закупка_год_морковь[1],0),MATCH(MONTH(AB$3),КЗ!$1:$1,0))/1000,""),0)</f>
        <v>0</v>
      </c>
      <c r="AC52" s="551" cm="1">
        <f t="array" aca="1" ref="AC52" ca="1">IFERROR(IF(AND(НачЦ_ИнвП_Дата&lt;=AC$3,КИнвП_Дата&gt;AC$3),
INDEX(Кальк._морковь,MATCH($A52,Кальк._морковь_наим.,0),MATCH("Сумма затрат, т.руб.",'Кальк-я'!$5:$5,0))*
INDEX(ЗФ,MATCH($A$50,ЗФ!$A:$A,0),MATCH("Посевная площадь"&amp;YEAR(AD$3),ЗФ!$2:$2,0))*
INDEX(Коэф.закупка_год_морковь[],MATCH($A52,Коэф.закупка_год_морковь[1],0),MATCH(MONTH(AC$3),КЗ!$1:$1,0))/1000,""),0)</f>
        <v>0</v>
      </c>
      <c r="AD52" s="551" cm="1">
        <f t="array" aca="1" ref="AD52" ca="1">IFERROR(IF(AND(НачЦ_ИнвП_Дата&lt;=AD$3,КИнвП_Дата&gt;AD$3),
INDEX(Кальк._морковь,MATCH($A52,Кальк._морковь_наим.,0),MATCH("Сумма затрат, т.руб.",'Кальк-я'!$5:$5,0))*
INDEX(ЗФ,MATCH($A$50,ЗФ!$A:$A,0),MATCH("Посевная площадь"&amp;YEAR(AE$3),ЗФ!$2:$2,0))*
INDEX(Коэф.закупка_год_морковь[],MATCH($A52,Коэф.закупка_год_морковь[1],0),MATCH(MONTH(AD$3),КЗ!$1:$1,0))/1000,""),0)</f>
        <v>0</v>
      </c>
      <c r="AE52" s="551" cm="1">
        <f t="array" aca="1" ref="AE52" ca="1">IFERROR(IF(AND(НачЦ_ИнвП_Дата&lt;=AE$3,КИнвП_Дата&gt;AE$3),
INDEX(Кальк._морковь,MATCH($A52,Кальк._морковь_наим.,0),MATCH("Сумма затрат, т.руб.",'Кальк-я'!$5:$5,0))*
INDEX(ЗФ,MATCH($A$50,ЗФ!$A:$A,0),MATCH("Посевная площадь"&amp;YEAR(AF$3),ЗФ!$2:$2,0))*
INDEX(Коэф.закупка_год_морковь[],MATCH($A52,Коэф.закупка_год_морковь[1],0),MATCH(MONTH(AE$3),КЗ!$1:$1,0))/1000,""),0)</f>
        <v>0</v>
      </c>
      <c r="AF52" s="551" cm="1">
        <f t="array" aca="1" ref="AF52" ca="1">IFERROR(IF(AND(НачЦ_ИнвП_Дата&lt;=AF$3,КИнвП_Дата&gt;AF$3),
INDEX(Кальк._морковь,MATCH($A52,Кальк._морковь_наим.,0),MATCH("Сумма затрат, т.руб.",'Кальк-я'!$5:$5,0))*
INDEX(ЗФ,MATCH($A$50,ЗФ!$A:$A,0),MATCH("Посевная площадь"&amp;YEAR(AG$3),ЗФ!$2:$2,0))*
INDEX(Коэф.закупка_год_морковь[],MATCH($A52,Коэф.закупка_год_морковь[1],0),MATCH(MONTH(AF$3),КЗ!$1:$1,0))/1000,""),0)</f>
        <v>0</v>
      </c>
      <c r="AG52" s="551" cm="1">
        <f t="array" aca="1" ref="AG52" ca="1">IFERROR(IF(AND(НачЦ_ИнвП_Дата&lt;=AG$3,КИнвП_Дата&gt;AG$3),
INDEX(Кальк._морковь,MATCH($A52,Кальк._морковь_наим.,0),MATCH("Сумма затрат, т.руб.",'Кальк-я'!$5:$5,0))*
INDEX(ЗФ,MATCH($A$50,ЗФ!$A:$A,0),MATCH("Посевная площадь"&amp;YEAR(AH$3),ЗФ!$2:$2,0))*
INDEX(Коэф.закупка_год_морковь[],MATCH($A52,Коэф.закупка_год_морковь[1],0),MATCH(MONTH(AG$3),КЗ!$1:$1,0))/1000,""),0)</f>
        <v>4511.5784999999996</v>
      </c>
      <c r="AH52" s="551" cm="1">
        <f t="array" aca="1" ref="AH52" ca="1">IFERROR(IF(AND(НачЦ_ИнвП_Дата&lt;=AH$3,КИнвП_Дата&gt;AH$3),
INDEX(Кальк._морковь,MATCH($A52,Кальк._морковь_наим.,0),MATCH("Сумма затрат, т.руб.",'Кальк-я'!$5:$5,0))*
INDEX(ЗФ,MATCH($A$50,ЗФ!$A:$A,0),MATCH("Посевная площадь"&amp;YEAR(AI$3),ЗФ!$2:$2,0))*
INDEX(Коэф.закупка_год_морковь[],MATCH($A52,Коэф.закупка_год_морковь[1],0),MATCH(MONTH(AH$3),КЗ!$1:$1,0))/1000,""),0)</f>
        <v>4511.5784999999996</v>
      </c>
      <c r="AI52" s="551" cm="1">
        <f t="array" aca="1" ref="AI52" ca="1">IFERROR(IF(AND(НачЦ_ИнвП_Дата&lt;=AI$3,КИнвП_Дата&gt;AI$3),
INDEX(Кальк._морковь,MATCH($A52,Кальк._морковь_наим.,0),MATCH("Сумма затрат, т.руб.",'Кальк-я'!$5:$5,0))*
INDEX(ЗФ,MATCH($A$50,ЗФ!$A:$A,0),MATCH("Посевная площадь"&amp;YEAR(AJ$3),ЗФ!$2:$2,0))*
INDEX(Коэф.закупка_год_морковь[],MATCH($A52,Коэф.закупка_год_морковь[1],0),MATCH(MONTH(AI$3),КЗ!$1:$1,0))/1000,""),0)</f>
        <v>0</v>
      </c>
      <c r="AJ52" s="551" cm="1">
        <f t="array" aca="1" ref="AJ52" ca="1">IFERROR(IF(AND(НачЦ_ИнвП_Дата&lt;=AJ$3,КИнвП_Дата&gt;AJ$3),
INDEX(Кальк._морковь,MATCH($A52,Кальк._морковь_наим.,0),MATCH("Сумма затрат, т.руб.",'Кальк-я'!$5:$5,0))*
INDEX(ЗФ,MATCH($A$50,ЗФ!$A:$A,0),MATCH("Посевная площадь"&amp;YEAR(AK$3),ЗФ!$2:$2,0))*
INDEX(Коэф.закупка_год_морковь[],MATCH($A52,Коэф.закупка_год_морковь[1],0),MATCH(MONTH(AJ$3),КЗ!$1:$1,0))/1000,""),0)</f>
        <v>0</v>
      </c>
      <c r="AK52" s="551" cm="1">
        <f t="array" aca="1" ref="AK52" ca="1">IFERROR(IF(AND(НачЦ_ИнвП_Дата&lt;=AK$3,КИнвП_Дата&gt;AK$3),
INDEX(Кальк._морковь,MATCH($A52,Кальк._морковь_наим.,0),MATCH("Сумма затрат, т.руб.",'Кальк-я'!$5:$5,0))*
INDEX(ЗФ,MATCH($A$50,ЗФ!$A:$A,0),MATCH("Посевная площадь"&amp;YEAR(AL$3),ЗФ!$2:$2,0))*
INDEX(Коэф.закупка_год_морковь[],MATCH($A52,Коэф.закупка_год_морковь[1],0),MATCH(MONTH(AK$3),КЗ!$1:$1,0))/1000,""),0)</f>
        <v>0</v>
      </c>
      <c r="AL52" s="551" cm="1">
        <f t="array" aca="1" ref="AL52" ca="1">IFERROR(IF(AND(НачЦ_ИнвП_Дата&lt;=AL$3,КИнвП_Дата&gt;AL$3),
INDEX(Кальк._морковь,MATCH($A52,Кальк._морковь_наим.,0),MATCH("Сумма затрат, т.руб.",'Кальк-я'!$5:$5,0))*
INDEX(ЗФ,MATCH($A$50,ЗФ!$A:$A,0),MATCH("Посевная площадь"&amp;YEAR(AM$3),ЗФ!$2:$2,0))*
INDEX(Коэф.закупка_год_морковь[],MATCH($A52,Коэф.закупка_год_морковь[1],0),MATCH(MONTH(AL$3),КЗ!$1:$1,0))/1000,""),0)</f>
        <v>0</v>
      </c>
      <c r="AM52" s="551" cm="1">
        <f t="array" aca="1" ref="AM52" ca="1">IFERROR(IF(AND(НачЦ_ИнвП_Дата&lt;=AM$3,КИнвП_Дата&gt;AM$3),
INDEX(Кальк._морковь,MATCH($A52,Кальк._морковь_наим.,0),MATCH("Сумма затрат, т.руб.",'Кальк-я'!$5:$5,0))*
INDEX(ЗФ,MATCH($A$50,ЗФ!$A:$A,0),MATCH("Посевная площадь"&amp;YEAR(AN$3),ЗФ!$2:$2,0))*
INDEX(Коэф.закупка_год_морковь[],MATCH($A52,Коэф.закупка_год_морковь[1],0),MATCH(MONTH(AM$3),КЗ!$1:$1,0))/1000,""),0)</f>
        <v>0</v>
      </c>
      <c r="AN52" s="552">
        <f t="shared" ca="1" si="1460"/>
        <v>9023.1569999999992</v>
      </c>
      <c r="AO52" s="551" cm="1">
        <f t="array" aca="1" ref="AO52" ca="1">IFERROR(IF(AND(НачЦ_ИнвП_Дата&lt;=AO$3,КИнвП_Дата&gt;AO$3),
INDEX(Кальк._морковь,MATCH($A52,Кальк._морковь_наим.,0),MATCH("Сумма затрат, т.руб.",'Кальк-я'!$5:$5,0))*
INDEX(ЗФ,MATCH($A$50,ЗФ!$A:$A,0),MATCH("Посевная площадь"&amp;YEAR(AP$3),ЗФ!$2:$2,0))*
INDEX(Коэф.закупка_год_морковь[],MATCH($A52,Коэф.закупка_год_морковь[1],0),MATCH(MONTH(AO$3),КЗ!$1:$1,0))/1000,""),0)</f>
        <v>0</v>
      </c>
      <c r="AP52" s="551" cm="1">
        <f t="array" aca="1" ref="AP52" ca="1">IFERROR(IF(AND(НачЦ_ИнвП_Дата&lt;=AP$3,КИнвП_Дата&gt;AP$3),
INDEX(Кальк._морковь,MATCH($A52,Кальк._морковь_наим.,0),MATCH("Сумма затрат, т.руб.",'Кальк-я'!$5:$5,0))*
INDEX(ЗФ,MATCH($A$50,ЗФ!$A:$A,0),MATCH("Посевная площадь"&amp;YEAR(AQ$3),ЗФ!$2:$2,0))*
INDEX(Коэф.закупка_год_морковь[],MATCH($A52,Коэф.закупка_год_морковь[1],0),MATCH(MONTH(AP$3),КЗ!$1:$1,0))/1000,""),0)</f>
        <v>0</v>
      </c>
      <c r="AQ52" s="551" cm="1">
        <f t="array" aca="1" ref="AQ52" ca="1">IFERROR(IF(AND(НачЦ_ИнвП_Дата&lt;=AQ$3,КИнвП_Дата&gt;AQ$3),
INDEX(Кальк._морковь,MATCH($A52,Кальк._морковь_наим.,0),MATCH("Сумма затрат, т.руб.",'Кальк-я'!$5:$5,0))*
INDEX(ЗФ,MATCH($A$50,ЗФ!$A:$A,0),MATCH("Посевная площадь"&amp;YEAR(AR$3),ЗФ!$2:$2,0))*
INDEX(Коэф.закупка_год_морковь[],MATCH($A52,Коэф.закупка_год_морковь[1],0),MATCH(MONTH(AQ$3),КЗ!$1:$1,0))/1000,""),0)</f>
        <v>0</v>
      </c>
      <c r="AR52" s="551" cm="1">
        <f t="array" aca="1" ref="AR52" ca="1">IFERROR(IF(AND(НачЦ_ИнвП_Дата&lt;=AR$3,КИнвП_Дата&gt;AR$3),
INDEX(Кальк._морковь,MATCH($A52,Кальк._морковь_наим.,0),MATCH("Сумма затрат, т.руб.",'Кальк-я'!$5:$5,0))*
INDEX(ЗФ,MATCH($A$50,ЗФ!$A:$A,0),MATCH("Посевная площадь"&amp;YEAR(AS$3),ЗФ!$2:$2,0))*
INDEX(Коэф.закупка_год_морковь[],MATCH($A52,Коэф.закупка_год_морковь[1],0),MATCH(MONTH(AR$3),КЗ!$1:$1,0))/1000,""),0)</f>
        <v>0</v>
      </c>
      <c r="AS52" s="551" cm="1">
        <f t="array" aca="1" ref="AS52" ca="1">IFERROR(IF(AND(НачЦ_ИнвП_Дата&lt;=AS$3,КИнвП_Дата&gt;AS$3),
INDEX(Кальк._морковь,MATCH($A52,Кальк._морковь_наим.,0),MATCH("Сумма затрат, т.руб.",'Кальк-я'!$5:$5,0))*
INDEX(ЗФ,MATCH($A$50,ЗФ!$A:$A,0),MATCH("Посевная площадь"&amp;YEAR(AT$3),ЗФ!$2:$2,0))*
INDEX(Коэф.закупка_год_морковь[],MATCH($A52,Коэф.закупка_год_морковь[1],0),MATCH(MONTH(AS$3),КЗ!$1:$1,0))/1000,""),0)</f>
        <v>0</v>
      </c>
      <c r="AT52" s="551" cm="1">
        <f t="array" aca="1" ref="AT52" ca="1">IFERROR(IF(AND(НачЦ_ИнвП_Дата&lt;=AT$3,КИнвП_Дата&gt;AT$3),
INDEX(Кальк._морковь,MATCH($A52,Кальк._морковь_наим.,0),MATCH("Сумма затрат, т.руб.",'Кальк-я'!$5:$5,0))*
INDEX(ЗФ,MATCH($A$50,ЗФ!$A:$A,0),MATCH("Посевная площадь"&amp;YEAR(AU$3),ЗФ!$2:$2,0))*
INDEX(Коэф.закупка_год_морковь[],MATCH($A52,Коэф.закупка_год_морковь[1],0),MATCH(MONTH(AT$3),КЗ!$1:$1,0))/1000,""),0)</f>
        <v>7123.5450000000001</v>
      </c>
      <c r="AU52" s="551" cm="1">
        <f t="array" aca="1" ref="AU52" ca="1">IFERROR(IF(AND(НачЦ_ИнвП_Дата&lt;=AU$3,КИнвП_Дата&gt;AU$3),
INDEX(Кальк._морковь,MATCH($A52,Кальк._морковь_наим.,0),MATCH("Сумма затрат, т.руб.",'Кальк-я'!$5:$5,0))*
INDEX(ЗФ,MATCH($A$50,ЗФ!$A:$A,0),MATCH("Посевная площадь"&amp;YEAR(AV$3),ЗФ!$2:$2,0))*
INDEX(Коэф.закупка_год_морковь[],MATCH($A52,Коэф.закупка_год_морковь[1],0),MATCH(MONTH(AU$3),КЗ!$1:$1,0))/1000,""),0)</f>
        <v>7123.5450000000001</v>
      </c>
      <c r="AV52" s="551" cm="1">
        <f t="array" aca="1" ref="AV52" ca="1">IFERROR(IF(AND(НачЦ_ИнвП_Дата&lt;=AV$3,КИнвП_Дата&gt;AV$3),
INDEX(Кальк._морковь,MATCH($A52,Кальк._морковь_наим.,0),MATCH("Сумма затрат, т.руб.",'Кальк-я'!$5:$5,0))*
INDEX(ЗФ,MATCH($A$50,ЗФ!$A:$A,0),MATCH("Посевная площадь"&amp;YEAR(AW$3),ЗФ!$2:$2,0))*
INDEX(Коэф.закупка_год_морковь[],MATCH($A52,Коэф.закупка_год_морковь[1],0),MATCH(MONTH(AV$3),КЗ!$1:$1,0))/1000,""),0)</f>
        <v>0</v>
      </c>
      <c r="AW52" s="551" cm="1">
        <f t="array" aca="1" ref="AW52" ca="1">IFERROR(IF(AND(НачЦ_ИнвП_Дата&lt;=AW$3,КИнвП_Дата&gt;AW$3),
INDEX(Кальк._морковь,MATCH($A52,Кальк._морковь_наим.,0),MATCH("Сумма затрат, т.руб.",'Кальк-я'!$5:$5,0))*
INDEX(ЗФ,MATCH($A$50,ЗФ!$A:$A,0),MATCH("Посевная площадь"&amp;YEAR(AX$3),ЗФ!$2:$2,0))*
INDEX(Коэф.закупка_год_морковь[],MATCH($A52,Коэф.закупка_год_морковь[1],0),MATCH(MONTH(AW$3),КЗ!$1:$1,0))/1000,""),0)</f>
        <v>0</v>
      </c>
      <c r="AX52" s="551" cm="1">
        <f t="array" aca="1" ref="AX52" ca="1">IFERROR(IF(AND(НачЦ_ИнвП_Дата&lt;=AX$3,КИнвП_Дата&gt;AX$3),
INDEX(Кальк._морковь,MATCH($A52,Кальк._морковь_наим.,0),MATCH("Сумма затрат, т.руб.",'Кальк-я'!$5:$5,0))*
INDEX(ЗФ,MATCH($A$50,ЗФ!$A:$A,0),MATCH("Посевная площадь"&amp;YEAR(AY$3),ЗФ!$2:$2,0))*
INDEX(Коэф.закупка_год_морковь[],MATCH($A52,Коэф.закупка_год_морковь[1],0),MATCH(MONTH(AX$3),КЗ!$1:$1,0))/1000,""),0)</f>
        <v>0</v>
      </c>
      <c r="AY52" s="551" cm="1">
        <f t="array" aca="1" ref="AY52" ca="1">IFERROR(IF(AND(НачЦ_ИнвП_Дата&lt;=AY$3,КИнвП_Дата&gt;AY$3),
INDEX(Кальк._морковь,MATCH($A52,Кальк._морковь_наим.,0),MATCH("Сумма затрат, т.руб.",'Кальк-я'!$5:$5,0))*
INDEX(ЗФ,MATCH($A$50,ЗФ!$A:$A,0),MATCH("Посевная площадь"&amp;YEAR(AZ$3),ЗФ!$2:$2,0))*
INDEX(Коэф.закупка_год_морковь[],MATCH($A52,Коэф.закупка_год_морковь[1],0),MATCH(MONTH(AY$3),КЗ!$1:$1,0))/1000,""),0)</f>
        <v>0</v>
      </c>
      <c r="AZ52" s="551" cm="1">
        <f t="array" aca="1" ref="AZ52" ca="1">IFERROR(IF(AND(НачЦ_ИнвП_Дата&lt;=AZ$3,КИнвП_Дата&gt;AZ$3),
INDEX(Кальк._морковь,MATCH($A52,Кальк._морковь_наим.,0),MATCH("Сумма затрат, т.руб.",'Кальк-я'!$5:$5,0))*
INDEX(ЗФ,MATCH($A$50,ЗФ!$A:$A,0),MATCH("Посевная площадь"&amp;YEAR(BA$3),ЗФ!$2:$2,0))*
INDEX(Коэф.закупка_год_морковь[],MATCH($A52,Коэф.закупка_год_морковь[1],0),MATCH(MONTH(AZ$3),КЗ!$1:$1,0))/1000,""),0)</f>
        <v>0</v>
      </c>
      <c r="BA52" s="552">
        <f t="shared" ca="1" si="1462"/>
        <v>14247.09</v>
      </c>
      <c r="BB52" s="551" cm="1">
        <f t="array" aca="1" ref="BB52" ca="1">IFERROR(IF(AND(НачЦ_ИнвП_Дата&lt;=BB$3,КИнвП_Дата&gt;BB$3),
INDEX(Кальк._морковь,MATCH($A52,Кальк._морковь_наим.,0),MATCH("Сумма затрат, т.руб.",'Кальк-я'!$5:$5,0))*
INDEX(ЗФ,MATCH($A$50,ЗФ!$A:$A,0),MATCH("Посевная площадь"&amp;YEAR(BC$3),ЗФ!$2:$2,0))*
INDEX(Коэф.закупка_год_морковь[],MATCH($A52,Коэф.закупка_год_морковь[1],0),MATCH(MONTH(BB$3),КЗ!$1:$1,0))/1000,""),0)</f>
        <v>0</v>
      </c>
      <c r="BC52" s="551" cm="1">
        <f t="array" aca="1" ref="BC52" ca="1">IFERROR(IF(AND(НачЦ_ИнвП_Дата&lt;=BC$3,КИнвП_Дата&gt;BC$3),
INDEX(Кальк._морковь,MATCH($A52,Кальк._морковь_наим.,0),MATCH("Сумма затрат, т.руб.",'Кальк-я'!$5:$5,0))*
INDEX(ЗФ,MATCH($A$50,ЗФ!$A:$A,0),MATCH("Посевная площадь"&amp;YEAR(BD$3),ЗФ!$2:$2,0))*
INDEX(Коэф.закупка_год_морковь[],MATCH($A52,Коэф.закупка_год_морковь[1],0),MATCH(MONTH(BC$3),КЗ!$1:$1,0))/1000,""),0)</f>
        <v>0</v>
      </c>
      <c r="BD52" s="551" cm="1">
        <f t="array" aca="1" ref="BD52" ca="1">IFERROR(IF(AND(НачЦ_ИнвП_Дата&lt;=BD$3,КИнвП_Дата&gt;BD$3),
INDEX(Кальк._морковь,MATCH($A52,Кальк._морковь_наим.,0),MATCH("Сумма затрат, т.руб.",'Кальк-я'!$5:$5,0))*
INDEX(ЗФ,MATCH($A$50,ЗФ!$A:$A,0),MATCH("Посевная площадь"&amp;YEAR(BE$3),ЗФ!$2:$2,0))*
INDEX(Коэф.закупка_год_морковь[],MATCH($A52,Коэф.закупка_год_морковь[1],0),MATCH(MONTH(BD$3),КЗ!$1:$1,0))/1000,""),0)</f>
        <v>0</v>
      </c>
      <c r="BE52" s="551" cm="1">
        <f t="array" aca="1" ref="BE52" ca="1">IFERROR(IF(AND(НачЦ_ИнвП_Дата&lt;=BE$3,КИнвП_Дата&gt;BE$3),
INDEX(Кальк._морковь,MATCH($A52,Кальк._морковь_наим.,0),MATCH("Сумма затрат, т.руб.",'Кальк-я'!$5:$5,0))*
INDEX(ЗФ,MATCH($A$50,ЗФ!$A:$A,0),MATCH("Посевная площадь"&amp;YEAR(BF$3),ЗФ!$2:$2,0))*
INDEX(Коэф.закупка_год_морковь[],MATCH($A52,Коэф.закупка_год_морковь[1],0),MATCH(MONTH(BE$3),КЗ!$1:$1,0))/1000,""),0)</f>
        <v>0</v>
      </c>
      <c r="BF52" s="551" cm="1">
        <f t="array" aca="1" ref="BF52" ca="1">IFERROR(IF(AND(НачЦ_ИнвП_Дата&lt;=BF$3,КИнвП_Дата&gt;BF$3),
INDEX(Кальк._морковь,MATCH($A52,Кальк._морковь_наим.,0),MATCH("Сумма затрат, т.руб.",'Кальк-я'!$5:$5,0))*
INDEX(ЗФ,MATCH($A$50,ЗФ!$A:$A,0),MATCH("Посевная площадь"&amp;YEAR(BG$3),ЗФ!$2:$2,0))*
INDEX(Коэф.закупка_год_морковь[],MATCH($A52,Коэф.закупка_год_морковь[1],0),MATCH(MONTH(BF$3),КЗ!$1:$1,0))/1000,""),0)</f>
        <v>0</v>
      </c>
      <c r="BG52" s="551" cm="1">
        <f t="array" aca="1" ref="BG52" ca="1">IFERROR(IF(AND(НачЦ_ИнвП_Дата&lt;=BG$3,КИнвП_Дата&gt;BG$3),
INDEX(Кальк._морковь,MATCH($A52,Кальк._морковь_наим.,0),MATCH("Сумма затрат, т.руб.",'Кальк-я'!$5:$5,0))*
INDEX(ЗФ,MATCH($A$50,ЗФ!$A:$A,0),MATCH("Посевная площадь"&amp;YEAR(BH$3),ЗФ!$2:$2,0))*
INDEX(Коэф.закупка_год_морковь[],MATCH($A52,Коэф.закупка_год_морковь[1],0),MATCH(MONTH(BG$3),КЗ!$1:$1,0))/1000,""),0)</f>
        <v>7123.5450000000001</v>
      </c>
      <c r="BH52" s="551" cm="1">
        <f t="array" aca="1" ref="BH52" ca="1">IFERROR(IF(AND(НачЦ_ИнвП_Дата&lt;=BH$3,КИнвП_Дата&gt;BH$3),
INDEX(Кальк._морковь,MATCH($A52,Кальк._морковь_наим.,0),MATCH("Сумма затрат, т.руб.",'Кальк-я'!$5:$5,0))*
INDEX(ЗФ,MATCH($A$50,ЗФ!$A:$A,0),MATCH("Посевная площадь"&amp;YEAR(BI$3),ЗФ!$2:$2,0))*
INDEX(Коэф.закупка_год_морковь[],MATCH($A52,Коэф.закупка_год_морковь[1],0),MATCH(MONTH(BH$3),КЗ!$1:$1,0))/1000,""),0)</f>
        <v>7123.5450000000001</v>
      </c>
      <c r="BI52" s="551" cm="1">
        <f t="array" aca="1" ref="BI52" ca="1">IFERROR(IF(AND(НачЦ_ИнвП_Дата&lt;=BI$3,КИнвП_Дата&gt;BI$3),
INDEX(Кальк._морковь,MATCH($A52,Кальк._морковь_наим.,0),MATCH("Сумма затрат, т.руб.",'Кальк-я'!$5:$5,0))*
INDEX(ЗФ,MATCH($A$50,ЗФ!$A:$A,0),MATCH("Посевная площадь"&amp;YEAR(BJ$3),ЗФ!$2:$2,0))*
INDEX(Коэф.закупка_год_морковь[],MATCH($A52,Коэф.закупка_год_морковь[1],0),MATCH(MONTH(BI$3),КЗ!$1:$1,0))/1000,""),0)</f>
        <v>0</v>
      </c>
      <c r="BJ52" s="551" cm="1">
        <f t="array" aca="1" ref="BJ52" ca="1">IFERROR(IF(AND(НачЦ_ИнвП_Дата&lt;=BJ$3,КИнвП_Дата&gt;BJ$3),
INDEX(Кальк._морковь,MATCH($A52,Кальк._морковь_наим.,0),MATCH("Сумма затрат, т.руб.",'Кальк-я'!$5:$5,0))*
INDEX(ЗФ,MATCH($A$50,ЗФ!$A:$A,0),MATCH("Посевная площадь"&amp;YEAR(BK$3),ЗФ!$2:$2,0))*
INDEX(Коэф.закупка_год_морковь[],MATCH($A52,Коэф.закупка_год_морковь[1],0),MATCH(MONTH(BJ$3),КЗ!$1:$1,0))/1000,""),0)</f>
        <v>0</v>
      </c>
      <c r="BK52" s="551" cm="1">
        <f t="array" aca="1" ref="BK52" ca="1">IFERROR(IF(AND(НачЦ_ИнвП_Дата&lt;=BK$3,КИнвП_Дата&gt;BK$3),
INDEX(Кальк._морковь,MATCH($A52,Кальк._морковь_наим.,0),MATCH("Сумма затрат, т.руб.",'Кальк-я'!$5:$5,0))*
INDEX(ЗФ,MATCH($A$50,ЗФ!$A:$A,0),MATCH("Посевная площадь"&amp;YEAR(BL$3),ЗФ!$2:$2,0))*
INDEX(Коэф.закупка_год_морковь[],MATCH($A52,Коэф.закупка_год_морковь[1],0),MATCH(MONTH(BK$3),КЗ!$1:$1,0))/1000,""),0)</f>
        <v>0</v>
      </c>
      <c r="BL52" s="551" cm="1">
        <f t="array" aca="1" ref="BL52" ca="1">IFERROR(IF(AND(НачЦ_ИнвП_Дата&lt;=BL$3,КИнвП_Дата&gt;BL$3),
INDEX(Кальк._морковь,MATCH($A52,Кальк._морковь_наим.,0),MATCH("Сумма затрат, т.руб.",'Кальк-я'!$5:$5,0))*
INDEX(ЗФ,MATCH($A$50,ЗФ!$A:$A,0),MATCH("Посевная площадь"&amp;YEAR(BM$3),ЗФ!$2:$2,0))*
INDEX(Коэф.закупка_год_морковь[],MATCH($A52,Коэф.закупка_год_морковь[1],0),MATCH(MONTH(BL$3),КЗ!$1:$1,0))/1000,""),0)</f>
        <v>0</v>
      </c>
      <c r="BM52" s="551" cm="1">
        <f t="array" aca="1" ref="BM52" ca="1">IFERROR(IF(AND(НачЦ_ИнвП_Дата&lt;=BM$3,КИнвП_Дата&gt;BM$3),
INDEX(Кальк._морковь,MATCH($A52,Кальк._морковь_наим.,0),MATCH("Сумма затрат, т.руб.",'Кальк-я'!$5:$5,0))*
INDEX(ЗФ,MATCH($A$50,ЗФ!$A:$A,0),MATCH("Посевная площадь"&amp;YEAR(BN$3),ЗФ!$2:$2,0))*
INDEX(Коэф.закупка_год_морковь[],MATCH($A52,Коэф.закупка_год_морковь[1],0),MATCH(MONTH(BM$3),КЗ!$1:$1,0))/1000,""),0)</f>
        <v>0</v>
      </c>
      <c r="BN52" s="552">
        <f t="shared" ca="1" si="1464"/>
        <v>14247.09</v>
      </c>
      <c r="BO52" s="551" cm="1">
        <f t="array" aca="1" ref="BO52" ca="1">IFERROR(IF(AND(НачЦ_ИнвП_Дата&lt;=BO$3,КИнвП_Дата&gt;BO$3),
INDEX(Кальк._морковь,MATCH($A52,Кальк._морковь_наим.,0),MATCH("Сумма затрат, т.руб.",'Кальк-я'!$5:$5,0))*
INDEX(ЗФ,MATCH($A$50,ЗФ!$A:$A,0),MATCH("Посевная площадь"&amp;YEAR(BP$3),ЗФ!$2:$2,0))*
INDEX(Коэф.закупка_год_морковь[],MATCH($A52,Коэф.закупка_год_морковь[1],0),MATCH(MONTH(BO$3),КЗ!$1:$1,0))/1000,""),0)</f>
        <v>0</v>
      </c>
      <c r="BP52" s="551" cm="1">
        <f t="array" aca="1" ref="BP52" ca="1">IFERROR(IF(AND(НачЦ_ИнвП_Дата&lt;=BP$3,КИнвП_Дата&gt;BP$3),
INDEX(Кальк._морковь,MATCH($A52,Кальк._морковь_наим.,0),MATCH("Сумма затрат, т.руб.",'Кальк-я'!$5:$5,0))*
INDEX(ЗФ,MATCH($A$50,ЗФ!$A:$A,0),MATCH("Посевная площадь"&amp;YEAR(BQ$3),ЗФ!$2:$2,0))*
INDEX(Коэф.закупка_год_морковь[],MATCH($A52,Коэф.закупка_год_морковь[1],0),MATCH(MONTH(BP$3),КЗ!$1:$1,0))/1000,""),0)</f>
        <v>0</v>
      </c>
      <c r="BQ52" s="551" cm="1">
        <f t="array" aca="1" ref="BQ52" ca="1">IFERROR(IF(AND(НачЦ_ИнвП_Дата&lt;=BQ$3,КИнвП_Дата&gt;BQ$3),
INDEX(Кальк._морковь,MATCH($A52,Кальк._морковь_наим.,0),MATCH("Сумма затрат, т.руб.",'Кальк-я'!$5:$5,0))*
INDEX(ЗФ,MATCH($A$50,ЗФ!$A:$A,0),MATCH("Посевная площадь"&amp;YEAR(BR$3),ЗФ!$2:$2,0))*
INDEX(Коэф.закупка_год_морковь[],MATCH($A52,Коэф.закупка_год_морковь[1],0),MATCH(MONTH(BQ$3),КЗ!$1:$1,0))/1000,""),0)</f>
        <v>0</v>
      </c>
      <c r="BR52" s="551" cm="1">
        <f t="array" aca="1" ref="BR52" ca="1">IFERROR(IF(AND(НачЦ_ИнвП_Дата&lt;=BR$3,КИнвП_Дата&gt;BR$3),
INDEX(Кальк._морковь,MATCH($A52,Кальк._морковь_наим.,0),MATCH("Сумма затрат, т.руб.",'Кальк-я'!$5:$5,0))*
INDEX(ЗФ,MATCH($A$50,ЗФ!$A:$A,0),MATCH("Посевная площадь"&amp;YEAR(BS$3),ЗФ!$2:$2,0))*
INDEX(Коэф.закупка_год_морковь[],MATCH($A52,Коэф.закупка_год_морковь[1],0),MATCH(MONTH(BR$3),КЗ!$1:$1,0))/1000,""),0)</f>
        <v>0</v>
      </c>
      <c r="BS52" s="551" cm="1">
        <f t="array" aca="1" ref="BS52" ca="1">IFERROR(IF(AND(НачЦ_ИнвП_Дата&lt;=BS$3,КИнвП_Дата&gt;BS$3),
INDEX(Кальк._морковь,MATCH($A52,Кальк._морковь_наим.,0),MATCH("Сумма затрат, т.руб.",'Кальк-я'!$5:$5,0))*
INDEX(ЗФ,MATCH($A$50,ЗФ!$A:$A,0),MATCH("Посевная площадь"&amp;YEAR(BT$3),ЗФ!$2:$2,0))*
INDEX(Коэф.закупка_год_морковь[],MATCH($A52,Коэф.закупка_год_морковь[1],0),MATCH(MONTH(BS$3),КЗ!$1:$1,0))/1000,""),0)</f>
        <v>0</v>
      </c>
      <c r="BT52" s="551" cm="1">
        <f t="array" aca="1" ref="BT52" ca="1">IFERROR(IF(AND(НачЦ_ИнвП_Дата&lt;=BT$3,КИнвП_Дата&gt;BT$3),
INDEX(Кальк._морковь,MATCH($A52,Кальк._морковь_наим.,0),MATCH("Сумма затрат, т.руб.",'Кальк-я'!$5:$5,0))*
INDEX(ЗФ,MATCH($A$50,ЗФ!$A:$A,0),MATCH("Посевная площадь"&amp;YEAR(BU$3),ЗФ!$2:$2,0))*
INDEX(Коэф.закупка_год_морковь[],MATCH($A52,Коэф.закупка_год_морковь[1],0),MATCH(MONTH(BT$3),КЗ!$1:$1,0))/1000,""),0)</f>
        <v>7123.5450000000001</v>
      </c>
      <c r="BU52" s="551" cm="1">
        <f t="array" aca="1" ref="BU52" ca="1">IFERROR(IF(AND(НачЦ_ИнвП_Дата&lt;=BU$3,КИнвП_Дата&gt;BU$3),
INDEX(Кальк._морковь,MATCH($A52,Кальк._морковь_наим.,0),MATCH("Сумма затрат, т.руб.",'Кальк-я'!$5:$5,0))*
INDEX(ЗФ,MATCH($A$50,ЗФ!$A:$A,0),MATCH("Посевная площадь"&amp;YEAR(BV$3),ЗФ!$2:$2,0))*
INDEX(Коэф.закупка_год_морковь[],MATCH($A52,Коэф.закупка_год_морковь[1],0),MATCH(MONTH(BU$3),КЗ!$1:$1,0))/1000,""),0)</f>
        <v>7123.5450000000001</v>
      </c>
      <c r="BV52" s="551" cm="1">
        <f t="array" aca="1" ref="BV52" ca="1">IFERROR(IF(AND(НачЦ_ИнвП_Дата&lt;=BV$3,КИнвП_Дата&gt;BV$3),
INDEX(Кальк._морковь,MATCH($A52,Кальк._морковь_наим.,0),MATCH("Сумма затрат, т.руб.",'Кальк-я'!$5:$5,0))*
INDEX(ЗФ,MATCH($A$50,ЗФ!$A:$A,0),MATCH("Посевная площадь"&amp;YEAR(BW$3),ЗФ!$2:$2,0))*
INDEX(Коэф.закупка_год_морковь[],MATCH($A52,Коэф.закупка_год_морковь[1],0),MATCH(MONTH(BV$3),КЗ!$1:$1,0))/1000,""),0)</f>
        <v>0</v>
      </c>
      <c r="BW52" s="551" cm="1">
        <f t="array" aca="1" ref="BW52" ca="1">IFERROR(IF(AND(НачЦ_ИнвП_Дата&lt;=BW$3,КИнвП_Дата&gt;BW$3),
INDEX(Кальк._морковь,MATCH($A52,Кальк._морковь_наим.,0),MATCH("Сумма затрат, т.руб.",'Кальк-я'!$5:$5,0))*
INDEX(ЗФ,MATCH($A$50,ЗФ!$A:$A,0),MATCH("Посевная площадь"&amp;YEAR(BX$3),ЗФ!$2:$2,0))*
INDEX(Коэф.закупка_год_морковь[],MATCH($A52,Коэф.закупка_год_морковь[1],0),MATCH(MONTH(BW$3),КЗ!$1:$1,0))/1000,""),0)</f>
        <v>0</v>
      </c>
      <c r="BX52" s="551" cm="1">
        <f t="array" aca="1" ref="BX52" ca="1">IFERROR(IF(AND(НачЦ_ИнвП_Дата&lt;=BX$3,КИнвП_Дата&gt;BX$3),
INDEX(Кальк._морковь,MATCH($A52,Кальк._морковь_наим.,0),MATCH("Сумма затрат, т.руб.",'Кальк-я'!$5:$5,0))*
INDEX(ЗФ,MATCH($A$50,ЗФ!$A:$A,0),MATCH("Посевная площадь"&amp;YEAR(BY$3),ЗФ!$2:$2,0))*
INDEX(Коэф.закупка_год_морковь[],MATCH($A52,Коэф.закупка_год_морковь[1],0),MATCH(MONTH(BX$3),КЗ!$1:$1,0))/1000,""),0)</f>
        <v>0</v>
      </c>
      <c r="BY52" s="551" cm="1">
        <f t="array" aca="1" ref="BY52" ca="1">IFERROR(IF(AND(НачЦ_ИнвП_Дата&lt;=BY$3,КИнвП_Дата&gt;BY$3),
INDEX(Кальк._морковь,MATCH($A52,Кальк._морковь_наим.,0),MATCH("Сумма затрат, т.руб.",'Кальк-я'!$5:$5,0))*
INDEX(ЗФ,MATCH($A$50,ЗФ!$A:$A,0),MATCH("Посевная площадь"&amp;YEAR(BZ$3),ЗФ!$2:$2,0))*
INDEX(Коэф.закупка_год_морковь[],MATCH($A52,Коэф.закупка_год_морковь[1],0),MATCH(MONTH(BY$3),КЗ!$1:$1,0))/1000,""),0)</f>
        <v>0</v>
      </c>
      <c r="BZ52" s="551" cm="1">
        <f t="array" aca="1" ref="BZ52" ca="1">IFERROR(IF(AND(НачЦ_ИнвП_Дата&lt;=BZ$3,КИнвП_Дата&gt;BZ$3),
INDEX(Кальк._морковь,MATCH($A52,Кальк._морковь_наим.,0),MATCH("Сумма затрат, т.руб.",'Кальк-я'!$5:$5,0))*
INDEX(ЗФ,MATCH($A$50,ЗФ!$A:$A,0),MATCH("Посевная площадь"&amp;YEAR(CA$3),ЗФ!$2:$2,0))*
INDEX(Коэф.закупка_год_морковь[],MATCH($A52,Коэф.закупка_год_морковь[1],0),MATCH(MONTH(BZ$3),КЗ!$1:$1,0))/1000,""),0)</f>
        <v>0</v>
      </c>
      <c r="CA52" s="552">
        <f t="shared" ca="1" si="1466"/>
        <v>14247.09</v>
      </c>
      <c r="CB52" s="551" cm="1">
        <f t="array" aca="1" ref="CB52" ca="1">IFERROR(IF(AND(НачЦ_ИнвП_Дата&lt;=CB$3,КИнвП_Дата&gt;CB$3),
INDEX(Кальк._морковь,MATCH($A52,Кальк._морковь_наим.,0),MATCH("Сумма затрат, т.руб.",'Кальк-я'!$5:$5,0))*
INDEX(ЗФ,MATCH($A$50,ЗФ!$A:$A,0),MATCH("Посевная площадь"&amp;YEAR(CC$3),ЗФ!$2:$2,0))*
INDEX(Коэф.закупка_год_морковь[],MATCH($A52,Коэф.закупка_год_морковь[1],0),MATCH(MONTH(CB$3),КЗ!$1:$1,0))/1000,""),0)</f>
        <v>0</v>
      </c>
      <c r="CC52" s="551" cm="1">
        <f t="array" aca="1" ref="CC52" ca="1">IFERROR(IF(AND(НачЦ_ИнвП_Дата&lt;=CC$3,КИнвП_Дата&gt;CC$3),
INDEX(Кальк._морковь,MATCH($A52,Кальк._морковь_наим.,0),MATCH("Сумма затрат, т.руб.",'Кальк-я'!$5:$5,0))*
INDEX(ЗФ,MATCH($A$50,ЗФ!$A:$A,0),MATCH("Посевная площадь"&amp;YEAR(CD$3),ЗФ!$2:$2,0))*
INDEX(Коэф.закупка_год_морковь[],MATCH($A52,Коэф.закупка_год_морковь[1],0),MATCH(MONTH(CC$3),КЗ!$1:$1,0))/1000,""),0)</f>
        <v>0</v>
      </c>
      <c r="CD52" s="551" cm="1">
        <f t="array" aca="1" ref="CD52" ca="1">IFERROR(IF(AND(НачЦ_ИнвП_Дата&lt;=CD$3,КИнвП_Дата&gt;CD$3),
INDEX(Кальк._морковь,MATCH($A52,Кальк._морковь_наим.,0),MATCH("Сумма затрат, т.руб.",'Кальк-я'!$5:$5,0))*
INDEX(ЗФ,MATCH($A$50,ЗФ!$A:$A,0),MATCH("Посевная площадь"&amp;YEAR(CE$3),ЗФ!$2:$2,0))*
INDEX(Коэф.закупка_год_морковь[],MATCH($A52,Коэф.закупка_год_морковь[1],0),MATCH(MONTH(CD$3),КЗ!$1:$1,0))/1000,""),0)</f>
        <v>0</v>
      </c>
      <c r="CE52" s="551" cm="1">
        <f t="array" aca="1" ref="CE52" ca="1">IFERROR(IF(AND(НачЦ_ИнвП_Дата&lt;=CE$3,КИнвП_Дата&gt;CE$3),
INDEX(Кальк._морковь,MATCH($A52,Кальк._морковь_наим.,0),MATCH("Сумма затрат, т.руб.",'Кальк-я'!$5:$5,0))*
INDEX(ЗФ,MATCH($A$50,ЗФ!$A:$A,0),MATCH("Посевная площадь"&amp;YEAR(CF$3),ЗФ!$2:$2,0))*
INDEX(Коэф.закупка_год_морковь[],MATCH($A52,Коэф.закупка_год_морковь[1],0),MATCH(MONTH(CE$3),КЗ!$1:$1,0))/1000,""),0)</f>
        <v>0</v>
      </c>
      <c r="CF52" s="551" cm="1">
        <f t="array" aca="1" ref="CF52" ca="1">IFERROR(IF(AND(НачЦ_ИнвП_Дата&lt;=CF$3,КИнвП_Дата&gt;CF$3),
INDEX(Кальк._морковь,MATCH($A52,Кальк._морковь_наим.,0),MATCH("Сумма затрат, т.руб.",'Кальк-я'!$5:$5,0))*
INDEX(ЗФ,MATCH($A$50,ЗФ!$A:$A,0),MATCH("Посевная площадь"&amp;YEAR(CG$3),ЗФ!$2:$2,0))*
INDEX(Коэф.закупка_год_морковь[],MATCH($A52,Коэф.закупка_год_морковь[1],0),MATCH(MONTH(CF$3),КЗ!$1:$1,0))/1000,""),0)</f>
        <v>0</v>
      </c>
      <c r="CG52" s="551" cm="1">
        <f t="array" aca="1" ref="CG52" ca="1">IFERROR(IF(AND(НачЦ_ИнвП_Дата&lt;=CG$3,КИнвП_Дата&gt;CG$3),
INDEX(Кальк._морковь,MATCH($A52,Кальк._морковь_наим.,0),MATCH("Сумма затрат, т.руб.",'Кальк-я'!$5:$5,0))*
INDEX(ЗФ,MATCH($A$50,ЗФ!$A:$A,0),MATCH("Посевная площадь"&amp;YEAR(CH$3),ЗФ!$2:$2,0))*
INDEX(Коэф.закупка_год_морковь[],MATCH($A52,Коэф.закупка_год_морковь[1],0),MATCH(MONTH(CG$3),КЗ!$1:$1,0))/1000,""),0)</f>
        <v>7123.5450000000001</v>
      </c>
      <c r="CH52" s="551" cm="1">
        <f t="array" aca="1" ref="CH52" ca="1">IFERROR(IF(AND(НачЦ_ИнвП_Дата&lt;=CH$3,КИнвП_Дата&gt;CH$3),
INDEX(Кальк._морковь,MATCH($A52,Кальк._морковь_наим.,0),MATCH("Сумма затрат, т.руб.",'Кальк-я'!$5:$5,0))*
INDEX(ЗФ,MATCH($A$50,ЗФ!$A:$A,0),MATCH("Посевная площадь"&amp;YEAR(CI$3),ЗФ!$2:$2,0))*
INDEX(Коэф.закупка_год_морковь[],MATCH($A52,Коэф.закупка_год_морковь[1],0),MATCH(MONTH(CH$3),КЗ!$1:$1,0))/1000,""),0)</f>
        <v>7123.5450000000001</v>
      </c>
      <c r="CI52" s="551" cm="1">
        <f t="array" aca="1" ref="CI52" ca="1">IFERROR(IF(AND(НачЦ_ИнвП_Дата&lt;=CI$3,КИнвП_Дата&gt;CI$3),
INDEX(Кальк._морковь,MATCH($A52,Кальк._морковь_наим.,0),MATCH("Сумма затрат, т.руб.",'Кальк-я'!$5:$5,0))*
INDEX(ЗФ,MATCH($A$50,ЗФ!$A:$A,0),MATCH("Посевная площадь"&amp;YEAR(CJ$3),ЗФ!$2:$2,0))*
INDEX(Коэф.закупка_год_морковь[],MATCH($A52,Коэф.закупка_год_морковь[1],0),MATCH(MONTH(CI$3),КЗ!$1:$1,0))/1000,""),0)</f>
        <v>0</v>
      </c>
      <c r="CJ52" s="551" cm="1">
        <f t="array" aca="1" ref="CJ52" ca="1">IFERROR(IF(AND(НачЦ_ИнвП_Дата&lt;=CJ$3,КИнвП_Дата&gt;CJ$3),
INDEX(Кальк._морковь,MATCH($A52,Кальк._морковь_наим.,0),MATCH("Сумма затрат, т.руб.",'Кальк-я'!$5:$5,0))*
INDEX(ЗФ,MATCH($A$50,ЗФ!$A:$A,0),MATCH("Посевная площадь"&amp;YEAR(CK$3),ЗФ!$2:$2,0))*
INDEX(Коэф.закупка_год_морковь[],MATCH($A52,Коэф.закупка_год_морковь[1],0),MATCH(MONTH(CJ$3),КЗ!$1:$1,0))/1000,""),0)</f>
        <v>0</v>
      </c>
      <c r="CK52" s="551" cm="1">
        <f t="array" aca="1" ref="CK52" ca="1">IFERROR(IF(AND(НачЦ_ИнвП_Дата&lt;=CK$3,КИнвП_Дата&gt;CK$3),
INDEX(Кальк._морковь,MATCH($A52,Кальк._морковь_наим.,0),MATCH("Сумма затрат, т.руб.",'Кальк-я'!$5:$5,0))*
INDEX(ЗФ,MATCH($A$50,ЗФ!$A:$A,0),MATCH("Посевная площадь"&amp;YEAR(CL$3),ЗФ!$2:$2,0))*
INDEX(Коэф.закупка_год_морковь[],MATCH($A52,Коэф.закупка_год_морковь[1],0),MATCH(MONTH(CK$3),КЗ!$1:$1,0))/1000,""),0)</f>
        <v>0</v>
      </c>
      <c r="CL52" s="551" cm="1">
        <f t="array" aca="1" ref="CL52" ca="1">IFERROR(IF(AND(НачЦ_ИнвП_Дата&lt;=CL$3,КИнвП_Дата&gt;CL$3),
INDEX(Кальк._морковь,MATCH($A52,Кальк._морковь_наим.,0),MATCH("Сумма затрат, т.руб.",'Кальк-я'!$5:$5,0))*
INDEX(ЗФ,MATCH($A$50,ЗФ!$A:$A,0),MATCH("Посевная площадь"&amp;YEAR(CM$3),ЗФ!$2:$2,0))*
INDEX(Коэф.закупка_год_морковь[],MATCH($A52,Коэф.закупка_год_морковь[1],0),MATCH(MONTH(CL$3),КЗ!$1:$1,0))/1000,""),0)</f>
        <v>0</v>
      </c>
      <c r="CM52" s="551" cm="1">
        <f t="array" aca="1" ref="CM52" ca="1">IFERROR(IF(AND(НачЦ_ИнвП_Дата&lt;=CM$3,КИнвП_Дата&gt;CM$3),
INDEX(Кальк._морковь,MATCH($A52,Кальк._морковь_наим.,0),MATCH("Сумма затрат, т.руб.",'Кальк-я'!$5:$5,0))*
INDEX(ЗФ,MATCH($A$50,ЗФ!$A:$A,0),MATCH("Посевная площадь"&amp;YEAR(CN$3),ЗФ!$2:$2,0))*
INDEX(Коэф.закупка_год_морковь[],MATCH($A52,Коэф.закупка_год_морковь[1],0),MATCH(MONTH(CM$3),КЗ!$1:$1,0))/1000,""),0)</f>
        <v>0</v>
      </c>
      <c r="CN52" s="552">
        <f t="shared" ca="1" si="1468"/>
        <v>14247.09</v>
      </c>
      <c r="CO52" s="551" cm="1">
        <f t="array" aca="1" ref="CO52" ca="1">IFERROR(IF(AND(НачЦ_ИнвП_Дата&lt;=CO$3,КИнвП_Дата&gt;CO$3),
INDEX(Кальк._морковь,MATCH($A52,Кальк._морковь_наим.,0),MATCH("Сумма затрат, т.руб.",'Кальк-я'!$5:$5,0))*
INDEX(ЗФ,MATCH($A$50,ЗФ!$A:$A,0),MATCH("Посевная площадь"&amp;YEAR(CP$3),ЗФ!$2:$2,0))*
INDEX(Коэф.закупка_год_морковь[],MATCH($A52,Коэф.закупка_год_морковь[1],0),MATCH(MONTH(CO$3),КЗ!$1:$1,0))/1000,""),0)</f>
        <v>0</v>
      </c>
      <c r="CP52" s="551" cm="1">
        <f t="array" aca="1" ref="CP52" ca="1">IFERROR(IF(AND(НачЦ_ИнвП_Дата&lt;=CP$3,КИнвП_Дата&gt;CP$3),
INDEX(Кальк._морковь,MATCH($A52,Кальк._морковь_наим.,0),MATCH("Сумма затрат, т.руб.",'Кальк-я'!$5:$5,0))*
INDEX(ЗФ,MATCH($A$50,ЗФ!$A:$A,0),MATCH("Посевная площадь"&amp;YEAR(CQ$3),ЗФ!$2:$2,0))*
INDEX(Коэф.закупка_год_морковь[],MATCH($A52,Коэф.закупка_год_морковь[1],0),MATCH(MONTH(CP$3),КЗ!$1:$1,0))/1000,""),0)</f>
        <v>0</v>
      </c>
      <c r="CQ52" s="551" cm="1">
        <f t="array" aca="1" ref="CQ52" ca="1">IFERROR(IF(AND(НачЦ_ИнвП_Дата&lt;=CQ$3,КИнвП_Дата&gt;CQ$3),
INDEX(Кальк._морковь,MATCH($A52,Кальк._морковь_наим.,0),MATCH("Сумма затрат, т.руб.",'Кальк-я'!$5:$5,0))*
INDEX(ЗФ,MATCH($A$50,ЗФ!$A:$A,0),MATCH("Посевная площадь"&amp;YEAR(CR$3),ЗФ!$2:$2,0))*
INDEX(Коэф.закупка_год_морковь[],MATCH($A52,Коэф.закупка_год_морковь[1],0),MATCH(MONTH(CQ$3),КЗ!$1:$1,0))/1000,""),0)</f>
        <v>0</v>
      </c>
      <c r="CR52" s="551" cm="1">
        <f t="array" aca="1" ref="CR52" ca="1">IFERROR(IF(AND(НачЦ_ИнвП_Дата&lt;=CR$3,КИнвП_Дата&gt;CR$3),
INDEX(Кальк._морковь,MATCH($A52,Кальк._морковь_наим.,0),MATCH("Сумма затрат, т.руб.",'Кальк-я'!$5:$5,0))*
INDEX(ЗФ,MATCH($A$50,ЗФ!$A:$A,0),MATCH("Посевная площадь"&amp;YEAR(CS$3),ЗФ!$2:$2,0))*
INDEX(Коэф.закупка_год_морковь[],MATCH($A52,Коэф.закупка_год_морковь[1],0),MATCH(MONTH(CR$3),КЗ!$1:$1,0))/1000,""),0)</f>
        <v>0</v>
      </c>
      <c r="CS52" s="551" cm="1">
        <f t="array" aca="1" ref="CS52" ca="1">IFERROR(IF(AND(НачЦ_ИнвП_Дата&lt;=CS$3,КИнвП_Дата&gt;CS$3),
INDEX(Кальк._морковь,MATCH($A52,Кальк._морковь_наим.,0),MATCH("Сумма затрат, т.руб.",'Кальк-я'!$5:$5,0))*
INDEX(ЗФ,MATCH($A$50,ЗФ!$A:$A,0),MATCH("Посевная площадь"&amp;YEAR(CT$3),ЗФ!$2:$2,0))*
INDEX(Коэф.закупка_год_морковь[],MATCH($A52,Коэф.закупка_год_морковь[1],0),MATCH(MONTH(CS$3),КЗ!$1:$1,0))/1000,""),0)</f>
        <v>0</v>
      </c>
      <c r="CT52" s="551" cm="1">
        <f t="array" aca="1" ref="CT52" ca="1">IFERROR(IF(AND(НачЦ_ИнвП_Дата&lt;=CT$3,КИнвП_Дата&gt;CT$3),
INDEX(Кальк._морковь,MATCH($A52,Кальк._морковь_наим.,0),MATCH("Сумма затрат, т.руб.",'Кальк-я'!$5:$5,0))*
INDEX(ЗФ,MATCH($A$50,ЗФ!$A:$A,0),MATCH("Посевная площадь"&amp;YEAR(CU$3),ЗФ!$2:$2,0))*
INDEX(Коэф.закупка_год_морковь[],MATCH($A52,Коэф.закупка_год_морковь[1],0),MATCH(MONTH(CT$3),КЗ!$1:$1,0))/1000,""),0)</f>
        <v>7123.5450000000001</v>
      </c>
      <c r="CU52" s="551" cm="1">
        <f t="array" aca="1" ref="CU52" ca="1">IFERROR(IF(AND(НачЦ_ИнвП_Дата&lt;=CU$3,КИнвП_Дата&gt;CU$3),
INDEX(Кальк._морковь,MATCH($A52,Кальк._морковь_наим.,0),MATCH("Сумма затрат, т.руб.",'Кальк-я'!$5:$5,0))*
INDEX(ЗФ,MATCH($A$50,ЗФ!$A:$A,0),MATCH("Посевная площадь"&amp;YEAR(CV$3),ЗФ!$2:$2,0))*
INDEX(Коэф.закупка_год_морковь[],MATCH($A52,Коэф.закупка_год_морковь[1],0),MATCH(MONTH(CU$3),КЗ!$1:$1,0))/1000,""),0)</f>
        <v>7123.5450000000001</v>
      </c>
      <c r="CV52" s="551" cm="1">
        <f t="array" aca="1" ref="CV52" ca="1">IFERROR(IF(AND(НачЦ_ИнвП_Дата&lt;=CV$3,КИнвП_Дата&gt;CV$3),
INDEX(Кальк._морковь,MATCH($A52,Кальк._морковь_наим.,0),MATCH("Сумма затрат, т.руб.",'Кальк-я'!$5:$5,0))*
INDEX(ЗФ,MATCH($A$50,ЗФ!$A:$A,0),MATCH("Посевная площадь"&amp;YEAR(CW$3),ЗФ!$2:$2,0))*
INDEX(Коэф.закупка_год_морковь[],MATCH($A52,Коэф.закупка_год_морковь[1],0),MATCH(MONTH(CV$3),КЗ!$1:$1,0))/1000,""),0)</f>
        <v>0</v>
      </c>
      <c r="CW52" s="551" cm="1">
        <f t="array" aca="1" ref="CW52" ca="1">IFERROR(IF(AND(НачЦ_ИнвП_Дата&lt;=CW$3,КИнвП_Дата&gt;CW$3),
INDEX(Кальк._морковь,MATCH($A52,Кальк._морковь_наим.,0),MATCH("Сумма затрат, т.руб.",'Кальк-я'!$5:$5,0))*
INDEX(ЗФ,MATCH($A$50,ЗФ!$A:$A,0),MATCH("Посевная площадь"&amp;YEAR(CX$3),ЗФ!$2:$2,0))*
INDEX(Коэф.закупка_год_морковь[],MATCH($A52,Коэф.закупка_год_морковь[1],0),MATCH(MONTH(CW$3),КЗ!$1:$1,0))/1000,""),0)</f>
        <v>0</v>
      </c>
      <c r="CX52" s="551" cm="1">
        <f t="array" aca="1" ref="CX52" ca="1">IFERROR(IF(AND(НачЦ_ИнвП_Дата&lt;=CX$3,КИнвП_Дата&gt;CX$3),
INDEX(Кальк._морковь,MATCH($A52,Кальк._морковь_наим.,0),MATCH("Сумма затрат, т.руб.",'Кальк-я'!$5:$5,0))*
INDEX(ЗФ,MATCH($A$50,ЗФ!$A:$A,0),MATCH("Посевная площадь"&amp;YEAR(CY$3),ЗФ!$2:$2,0))*
INDEX(Коэф.закупка_год_морковь[],MATCH($A52,Коэф.закупка_год_морковь[1],0),MATCH(MONTH(CX$3),КЗ!$1:$1,0))/1000,""),0)</f>
        <v>0</v>
      </c>
      <c r="CY52" s="551" cm="1">
        <f t="array" aca="1" ref="CY52" ca="1">IFERROR(IF(AND(НачЦ_ИнвП_Дата&lt;=CY$3,КИнвП_Дата&gt;CY$3),
INDEX(Кальк._морковь,MATCH($A52,Кальк._морковь_наим.,0),MATCH("Сумма затрат, т.руб.",'Кальк-я'!$5:$5,0))*
INDEX(ЗФ,MATCH($A$50,ЗФ!$A:$A,0),MATCH("Посевная площадь"&amp;YEAR(CZ$3),ЗФ!$2:$2,0))*
INDEX(Коэф.закупка_год_морковь[],MATCH($A52,Коэф.закупка_год_морковь[1],0),MATCH(MONTH(CY$3),КЗ!$1:$1,0))/1000,""),0)</f>
        <v>0</v>
      </c>
      <c r="CZ52" s="551" cm="1">
        <f t="array" aca="1" ref="CZ52" ca="1">IFERROR(IF(AND(НачЦ_ИнвП_Дата&lt;=CZ$3,КИнвП_Дата&gt;CZ$3),
INDEX(Кальк._морковь,MATCH($A52,Кальк._морковь_наим.,0),MATCH("Сумма затрат, т.руб.",'Кальк-я'!$5:$5,0))*
INDEX(ЗФ,MATCH($A$50,ЗФ!$A:$A,0),MATCH("Посевная площадь"&amp;YEAR(DA$3),ЗФ!$2:$2,0))*
INDEX(Коэф.закупка_год_морковь[],MATCH($A52,Коэф.закупка_год_морковь[1],0),MATCH(MONTH(CZ$3),КЗ!$1:$1,0))/1000,""),0)</f>
        <v>0</v>
      </c>
      <c r="DA52" s="552">
        <f t="shared" ca="1" si="1470"/>
        <v>14247.09</v>
      </c>
      <c r="DB52" s="551" cm="1">
        <f t="array" aca="1" ref="DB52" ca="1">IFERROR(IF(AND(НачЦ_ИнвП_Дата&lt;=DB$3,КИнвП_Дата&gt;DB$3),
INDEX(Кальк._морковь,MATCH($A52,Кальк._морковь_наим.,0),MATCH("Сумма затрат, т.руб.",'Кальк-я'!$5:$5,0))*
INDEX(ЗФ,MATCH($A$50,ЗФ!$A:$A,0),MATCH("Посевная площадь"&amp;YEAR(DC$3),ЗФ!$2:$2,0))*
INDEX(Коэф.закупка_год_морковь[],MATCH($A52,Коэф.закупка_год_морковь[1],0),MATCH(MONTH(DB$3),КЗ!$1:$1,0))/1000,""),0)</f>
        <v>0</v>
      </c>
      <c r="DC52" s="551" cm="1">
        <f t="array" aca="1" ref="DC52" ca="1">IFERROR(IF(AND(НачЦ_ИнвП_Дата&lt;=DC$3,КИнвП_Дата&gt;DC$3),
INDEX(Кальк._морковь,MATCH($A52,Кальк._морковь_наим.,0),MATCH("Сумма затрат, т.руб.",'Кальк-я'!$5:$5,0))*
INDEX(ЗФ,MATCH($A$50,ЗФ!$A:$A,0),MATCH("Посевная площадь"&amp;YEAR(DD$3),ЗФ!$2:$2,0))*
INDEX(Коэф.закупка_год_морковь[],MATCH($A52,Коэф.закупка_год_морковь[1],0),MATCH(MONTH(DC$3),КЗ!$1:$1,0))/1000,""),0)</f>
        <v>0</v>
      </c>
      <c r="DD52" s="551" cm="1">
        <f t="array" aca="1" ref="DD52" ca="1">IFERROR(IF(AND(НачЦ_ИнвП_Дата&lt;=DD$3,КИнвП_Дата&gt;DD$3),
INDEX(Кальк._морковь,MATCH($A52,Кальк._морковь_наим.,0),MATCH("Сумма затрат, т.руб.",'Кальк-я'!$5:$5,0))*
INDEX(ЗФ,MATCH($A$50,ЗФ!$A:$A,0),MATCH("Посевная площадь"&amp;YEAR(DE$3),ЗФ!$2:$2,0))*
INDEX(Коэф.закупка_год_морковь[],MATCH($A52,Коэф.закупка_год_морковь[1],0),MATCH(MONTH(DD$3),КЗ!$1:$1,0))/1000,""),0)</f>
        <v>0</v>
      </c>
      <c r="DE52" s="551" cm="1">
        <f t="array" aca="1" ref="DE52" ca="1">IFERROR(IF(AND(НачЦ_ИнвП_Дата&lt;=DE$3,КИнвП_Дата&gt;DE$3),
INDEX(Кальк._морковь,MATCH($A52,Кальк._морковь_наим.,0),MATCH("Сумма затрат, т.руб.",'Кальк-я'!$5:$5,0))*
INDEX(ЗФ,MATCH($A$50,ЗФ!$A:$A,0),MATCH("Посевная площадь"&amp;YEAR(DF$3),ЗФ!$2:$2,0))*
INDEX(Коэф.закупка_год_морковь[],MATCH($A52,Коэф.закупка_год_морковь[1],0),MATCH(MONTH(DE$3),КЗ!$1:$1,0))/1000,""),0)</f>
        <v>0</v>
      </c>
      <c r="DF52" s="551" cm="1">
        <f t="array" aca="1" ref="DF52" ca="1">IFERROR(IF(AND(НачЦ_ИнвП_Дата&lt;=DF$3,КИнвП_Дата&gt;DF$3),
INDEX(Кальк._морковь,MATCH($A52,Кальк._морковь_наим.,0),MATCH("Сумма затрат, т.руб.",'Кальк-я'!$5:$5,0))*
INDEX(ЗФ,MATCH($A$50,ЗФ!$A:$A,0),MATCH("Посевная площадь"&amp;YEAR(DG$3),ЗФ!$2:$2,0))*
INDEX(Коэф.закупка_год_морковь[],MATCH($A52,Коэф.закупка_год_морковь[1],0),MATCH(MONTH(DF$3),КЗ!$1:$1,0))/1000,""),0)</f>
        <v>0</v>
      </c>
      <c r="DG52" s="551" cm="1">
        <f t="array" aca="1" ref="DG52" ca="1">IFERROR(IF(AND(НачЦ_ИнвП_Дата&lt;=DG$3,КИнвП_Дата&gt;DG$3),
INDEX(Кальк._морковь,MATCH($A52,Кальк._морковь_наим.,0),MATCH("Сумма затрат, т.руб.",'Кальк-я'!$5:$5,0))*
INDEX(ЗФ,MATCH($A$50,ЗФ!$A:$A,0),MATCH("Посевная площадь"&amp;YEAR(DH$3),ЗФ!$2:$2,0))*
INDEX(Коэф.закупка_год_морковь[],MATCH($A52,Коэф.закупка_год_морковь[1],0),MATCH(MONTH(DG$3),КЗ!$1:$1,0))/1000,""),0)</f>
        <v>7123.5450000000001</v>
      </c>
      <c r="DH52" s="551" cm="1">
        <f t="array" aca="1" ref="DH52" ca="1">IFERROR(IF(AND(НачЦ_ИнвП_Дата&lt;=DH$3,КИнвП_Дата&gt;DH$3),
INDEX(Кальк._морковь,MATCH($A52,Кальк._морковь_наим.,0),MATCH("Сумма затрат, т.руб.",'Кальк-я'!$5:$5,0))*
INDEX(ЗФ,MATCH($A$50,ЗФ!$A:$A,0),MATCH("Посевная площадь"&amp;YEAR(DI$3),ЗФ!$2:$2,0))*
INDEX(Коэф.закупка_год_морковь[],MATCH($A52,Коэф.закупка_год_морковь[1],0),MATCH(MONTH(DH$3),КЗ!$1:$1,0))/1000,""),0)</f>
        <v>7123.5450000000001</v>
      </c>
      <c r="DI52" s="551" cm="1">
        <f t="array" aca="1" ref="DI52" ca="1">IFERROR(IF(AND(НачЦ_ИнвП_Дата&lt;=DI$3,КИнвП_Дата&gt;DI$3),
INDEX(Кальк._морковь,MATCH($A52,Кальк._морковь_наим.,0),MATCH("Сумма затрат, т.руб.",'Кальк-я'!$5:$5,0))*
INDEX(ЗФ,MATCH($A$50,ЗФ!$A:$A,0),MATCH("Посевная площадь"&amp;YEAR(DJ$3),ЗФ!$2:$2,0))*
INDEX(Коэф.закупка_год_морковь[],MATCH($A52,Коэф.закупка_год_морковь[1],0),MATCH(MONTH(DI$3),КЗ!$1:$1,0))/1000,""),0)</f>
        <v>0</v>
      </c>
      <c r="DJ52" s="551" cm="1">
        <f t="array" aca="1" ref="DJ52" ca="1">IFERROR(IF(AND(НачЦ_ИнвП_Дата&lt;=DJ$3,КИнвП_Дата&gt;DJ$3),
INDEX(Кальк._морковь,MATCH($A52,Кальк._морковь_наим.,0),MATCH("Сумма затрат, т.руб.",'Кальк-я'!$5:$5,0))*
INDEX(ЗФ,MATCH($A$50,ЗФ!$A:$A,0),MATCH("Посевная площадь"&amp;YEAR(DK$3),ЗФ!$2:$2,0))*
INDEX(Коэф.закупка_год_морковь[],MATCH($A52,Коэф.закупка_год_морковь[1],0),MATCH(MONTH(DJ$3),КЗ!$1:$1,0))/1000,""),0)</f>
        <v>0</v>
      </c>
      <c r="DK52" s="551" cm="1">
        <f t="array" aca="1" ref="DK52" ca="1">IFERROR(IF(AND(НачЦ_ИнвП_Дата&lt;=DK$3,КИнвП_Дата&gt;DK$3),
INDEX(Кальк._морковь,MATCH($A52,Кальк._морковь_наим.,0),MATCH("Сумма затрат, т.руб.",'Кальк-я'!$5:$5,0))*
INDEX(ЗФ,MATCH($A$50,ЗФ!$A:$A,0),MATCH("Посевная площадь"&amp;YEAR(DL$3),ЗФ!$2:$2,0))*
INDEX(Коэф.закупка_год_морковь[],MATCH($A52,Коэф.закупка_год_морковь[1],0),MATCH(MONTH(DK$3),КЗ!$1:$1,0))/1000,""),0)</f>
        <v>0</v>
      </c>
      <c r="DL52" s="551" cm="1">
        <f t="array" aca="1" ref="DL52" ca="1">IFERROR(IF(AND(НачЦ_ИнвП_Дата&lt;=DL$3,КИнвП_Дата&gt;DL$3),
INDEX(Кальк._морковь,MATCH($A52,Кальк._морковь_наим.,0),MATCH("Сумма затрат, т.руб.",'Кальк-я'!$5:$5,0))*
INDEX(ЗФ,MATCH($A$50,ЗФ!$A:$A,0),MATCH("Посевная площадь"&amp;YEAR(DM$3),ЗФ!$2:$2,0))*
INDEX(Коэф.закупка_год_морковь[],MATCH($A52,Коэф.закупка_год_морковь[1],0),MATCH(MONTH(DL$3),КЗ!$1:$1,0))/1000,""),0)</f>
        <v>0</v>
      </c>
      <c r="DM52" s="551" cm="1">
        <f t="array" aca="1" ref="DM52" ca="1">IFERROR(IF(AND(НачЦ_ИнвП_Дата&lt;=DM$3,КИнвП_Дата&gt;DM$3),
INDEX(Кальк._морковь,MATCH($A52,Кальк._морковь_наим.,0),MATCH("Сумма затрат, т.руб.",'Кальк-я'!$5:$5,0))*
INDEX(ЗФ,MATCH($A$50,ЗФ!$A:$A,0),MATCH("Посевная площадь"&amp;YEAR(DN$3),ЗФ!$2:$2,0))*
INDEX(Коэф.закупка_год_морковь[],MATCH($A52,Коэф.закупка_год_морковь[1],0),MATCH(MONTH(DM$3),КЗ!$1:$1,0))/1000,""),0)</f>
        <v>0</v>
      </c>
      <c r="DN52" s="552">
        <f t="shared" ca="1" si="1472"/>
        <v>14247.09</v>
      </c>
      <c r="DO52" s="551" cm="1">
        <f t="array" aca="1" ref="DO52" ca="1">IFERROR(IF(AND(НачЦ_ИнвП_Дата&lt;=DO$3,КИнвП_Дата&gt;DO$3),
INDEX(Кальк._морковь,MATCH($A52,Кальк._морковь_наим.,0),MATCH("Сумма затрат, т.руб.",'Кальк-я'!$5:$5,0))*
INDEX(ЗФ,MATCH($A$50,ЗФ!$A:$A,0),MATCH("Посевная площадь"&amp;YEAR(DP$3),ЗФ!$2:$2,0))*
INDEX(Коэф.закупка_год_морковь[],MATCH($A52,Коэф.закупка_год_морковь[1],0),MATCH(MONTH(DO$3),КЗ!$1:$1,0))/1000,""),0)</f>
        <v>0</v>
      </c>
      <c r="DP52" s="551" cm="1">
        <f t="array" aca="1" ref="DP52" ca="1">IFERROR(IF(AND(НачЦ_ИнвП_Дата&lt;=DP$3,КИнвП_Дата&gt;DP$3),
INDEX(Кальк._морковь,MATCH($A52,Кальк._морковь_наим.,0),MATCH("Сумма затрат, т.руб.",'Кальк-я'!$5:$5,0))*
INDEX(ЗФ,MATCH($A$50,ЗФ!$A:$A,0),MATCH("Посевная площадь"&amp;YEAR(DQ$3),ЗФ!$2:$2,0))*
INDEX(Коэф.закупка_год_морковь[],MATCH($A52,Коэф.закупка_год_морковь[1],0),MATCH(MONTH(DP$3),КЗ!$1:$1,0))/1000,""),0)</f>
        <v>0</v>
      </c>
      <c r="DQ52" s="551" cm="1">
        <f t="array" aca="1" ref="DQ52" ca="1">IFERROR(IF(AND(НачЦ_ИнвП_Дата&lt;=DQ$3,КИнвП_Дата&gt;DQ$3),
INDEX(Кальк._морковь,MATCH($A52,Кальк._морковь_наим.,0),MATCH("Сумма затрат, т.руб.",'Кальк-я'!$5:$5,0))*
INDEX(ЗФ,MATCH($A$50,ЗФ!$A:$A,0),MATCH("Посевная площадь"&amp;YEAR(DR$3),ЗФ!$2:$2,0))*
INDEX(Коэф.закупка_год_морковь[],MATCH($A52,Коэф.закупка_год_морковь[1],0),MATCH(MONTH(DQ$3),КЗ!$1:$1,0))/1000,""),0)</f>
        <v>0</v>
      </c>
      <c r="DR52" s="551" cm="1">
        <f t="array" aca="1" ref="DR52" ca="1">IFERROR(IF(AND(НачЦ_ИнвП_Дата&lt;=DR$3,КИнвП_Дата&gt;DR$3),
INDEX(Кальк._морковь,MATCH($A52,Кальк._морковь_наим.,0),MATCH("Сумма затрат, т.руб.",'Кальк-я'!$5:$5,0))*
INDEX(ЗФ,MATCH($A$50,ЗФ!$A:$A,0),MATCH("Посевная площадь"&amp;YEAR(DS$3),ЗФ!$2:$2,0))*
INDEX(Коэф.закупка_год_морковь[],MATCH($A52,Коэф.закупка_год_морковь[1],0),MATCH(MONTH(DR$3),КЗ!$1:$1,0))/1000,""),0)</f>
        <v>0</v>
      </c>
      <c r="DS52" s="551" cm="1">
        <f t="array" aca="1" ref="DS52" ca="1">IFERROR(IF(AND(НачЦ_ИнвП_Дата&lt;=DS$3,КИнвП_Дата&gt;DS$3),
INDEX(Кальк._морковь,MATCH($A52,Кальк._морковь_наим.,0),MATCH("Сумма затрат, т.руб.",'Кальк-я'!$5:$5,0))*
INDEX(ЗФ,MATCH($A$50,ЗФ!$A:$A,0),MATCH("Посевная площадь"&amp;YEAR(DT$3),ЗФ!$2:$2,0))*
INDEX(Коэф.закупка_год_морковь[],MATCH($A52,Коэф.закупка_год_морковь[1],0),MATCH(MONTH(DS$3),КЗ!$1:$1,0))/1000,""),0)</f>
        <v>0</v>
      </c>
      <c r="DT52" s="551" cm="1">
        <f t="array" aca="1" ref="DT52" ca="1">IFERROR(IF(AND(НачЦ_ИнвП_Дата&lt;=DT$3,КИнвП_Дата&gt;DT$3),
INDEX(Кальк._морковь,MATCH($A52,Кальк._морковь_наим.,0),MATCH("Сумма затрат, т.руб.",'Кальк-я'!$5:$5,0))*
INDEX(ЗФ,MATCH($A$50,ЗФ!$A:$A,0),MATCH("Посевная площадь"&amp;YEAR(DU$3),ЗФ!$2:$2,0))*
INDEX(Коэф.закупка_год_морковь[],MATCH($A52,Коэф.закупка_год_морковь[1],0),MATCH(MONTH(DT$3),КЗ!$1:$1,0))/1000,""),0)</f>
        <v>7123.5450000000001</v>
      </c>
      <c r="DU52" s="551" cm="1">
        <f t="array" aca="1" ref="DU52" ca="1">IFERROR(IF(AND(НачЦ_ИнвП_Дата&lt;=DU$3,КИнвП_Дата&gt;DU$3),
INDEX(Кальк._морковь,MATCH($A52,Кальк._морковь_наим.,0),MATCH("Сумма затрат, т.руб.",'Кальк-я'!$5:$5,0))*
INDEX(ЗФ,MATCH($A$50,ЗФ!$A:$A,0),MATCH("Посевная площадь"&amp;YEAR(DV$3),ЗФ!$2:$2,0))*
INDEX(Коэф.закупка_год_морковь[],MATCH($A52,Коэф.закупка_год_морковь[1],0),MATCH(MONTH(DU$3),КЗ!$1:$1,0))/1000,""),0)</f>
        <v>7123.5450000000001</v>
      </c>
      <c r="DV52" s="551" cm="1">
        <f t="array" aca="1" ref="DV52" ca="1">IFERROR(IF(AND(НачЦ_ИнвП_Дата&lt;=DV$3,КИнвП_Дата&gt;DV$3),
INDEX(Кальк._морковь,MATCH($A52,Кальк._морковь_наим.,0),MATCH("Сумма затрат, т.руб.",'Кальк-я'!$5:$5,0))*
INDEX(ЗФ,MATCH($A$50,ЗФ!$A:$A,0),MATCH("Посевная площадь"&amp;YEAR(DW$3),ЗФ!$2:$2,0))*
INDEX(Коэф.закупка_год_морковь[],MATCH($A52,Коэф.закупка_год_морковь[1],0),MATCH(MONTH(DV$3),КЗ!$1:$1,0))/1000,""),0)</f>
        <v>0</v>
      </c>
      <c r="DW52" s="551" cm="1">
        <f t="array" aca="1" ref="DW52" ca="1">IFERROR(IF(AND(НачЦ_ИнвП_Дата&lt;=DW$3,КИнвП_Дата&gt;DW$3),
INDEX(Кальк._морковь,MATCH($A52,Кальк._морковь_наим.,0),MATCH("Сумма затрат, т.руб.",'Кальк-я'!$5:$5,0))*
INDEX(ЗФ,MATCH($A$50,ЗФ!$A:$A,0),MATCH("Посевная площадь"&amp;YEAR(DX$3),ЗФ!$2:$2,0))*
INDEX(Коэф.закупка_год_морковь[],MATCH($A52,Коэф.закупка_год_морковь[1],0),MATCH(MONTH(DW$3),КЗ!$1:$1,0))/1000,""),0)</f>
        <v>0</v>
      </c>
      <c r="DX52" s="551" cm="1">
        <f t="array" aca="1" ref="DX52" ca="1">IFERROR(IF(AND(НачЦ_ИнвП_Дата&lt;=DX$3,КИнвП_Дата&gt;DX$3),
INDEX(Кальк._морковь,MATCH($A52,Кальк._морковь_наим.,0),MATCH("Сумма затрат, т.руб.",'Кальк-я'!$5:$5,0))*
INDEX(ЗФ,MATCH($A$50,ЗФ!$A:$A,0),MATCH("Посевная площадь"&amp;YEAR(DY$3),ЗФ!$2:$2,0))*
INDEX(Коэф.закупка_год_морковь[],MATCH($A52,Коэф.закупка_год_морковь[1],0),MATCH(MONTH(DX$3),КЗ!$1:$1,0))/1000,""),0)</f>
        <v>0</v>
      </c>
      <c r="DY52" s="551" cm="1">
        <f t="array" aca="1" ref="DY52" ca="1">IFERROR(IF(AND(НачЦ_ИнвП_Дата&lt;=DY$3,КИнвП_Дата&gt;DY$3),
INDEX(Кальк._морковь,MATCH($A52,Кальк._морковь_наим.,0),MATCH("Сумма затрат, т.руб.",'Кальк-я'!$5:$5,0))*
INDEX(ЗФ,MATCH($A$50,ЗФ!$A:$A,0),MATCH("Посевная площадь"&amp;YEAR(DZ$3),ЗФ!$2:$2,0))*
INDEX(Коэф.закупка_год_морковь[],MATCH($A52,Коэф.закупка_год_морковь[1],0),MATCH(MONTH(DY$3),КЗ!$1:$1,0))/1000,""),0)</f>
        <v>0</v>
      </c>
      <c r="DZ52" s="551" cm="1">
        <f t="array" aca="1" ref="DZ52" ca="1">IFERROR(IF(AND(НачЦ_ИнвП_Дата&lt;=DZ$3,КИнвП_Дата&gt;DZ$3),
INDEX(Кальк._морковь,MATCH($A52,Кальк._морковь_наим.,0),MATCH("Сумма затрат, т.руб.",'Кальк-я'!$5:$5,0))*
INDEX(ЗФ,MATCH($A$50,ЗФ!$A:$A,0),MATCH("Посевная площадь"&amp;YEAR(EA$3),ЗФ!$2:$2,0))*
INDEX(Коэф.закупка_год_морковь[],MATCH($A52,Коэф.закупка_год_морковь[1],0),MATCH(MONTH(DZ$3),КЗ!$1:$1,0))/1000,""),0)</f>
        <v>0</v>
      </c>
      <c r="EA52" s="552">
        <f t="shared" ca="1" si="1474"/>
        <v>14247.09</v>
      </c>
      <c r="EB52" s="551" cm="1">
        <f t="array" aca="1" ref="EB52" ca="1">IFERROR(IF(AND(НачЦ_ИнвП_Дата&lt;=EB$3,КИнвП_Дата&gt;EB$3),
INDEX(Кальк._морковь,MATCH($A52,Кальк._морковь_наим.,0),MATCH("Сумма затрат, т.руб.",'Кальк-я'!$5:$5,0))*
INDEX(ЗФ,MATCH($A$50,ЗФ!$A:$A,0),MATCH("Посевная площадь"&amp;YEAR(EC$3),ЗФ!$2:$2,0))*
INDEX(Коэф.закупка_год_морковь[],MATCH($A52,Коэф.закупка_год_морковь[1],0),MATCH(MONTH(EB$3),КЗ!$1:$1,0))/1000,""),0)</f>
        <v>0</v>
      </c>
      <c r="EC52" s="551" cm="1">
        <f t="array" aca="1" ref="EC52" ca="1">IFERROR(IF(AND(НачЦ_ИнвП_Дата&lt;=EC$3,КИнвП_Дата&gt;EC$3),
INDEX(Кальк._морковь,MATCH($A52,Кальк._морковь_наим.,0),MATCH("Сумма затрат, т.руб.",'Кальк-я'!$5:$5,0))*
INDEX(ЗФ,MATCH($A$50,ЗФ!$A:$A,0),MATCH("Посевная площадь"&amp;YEAR(ED$3),ЗФ!$2:$2,0))*
INDEX(Коэф.закупка_год_морковь[],MATCH($A52,Коэф.закупка_год_морковь[1],0),MATCH(MONTH(EC$3),КЗ!$1:$1,0))/1000,""),0)</f>
        <v>0</v>
      </c>
      <c r="ED52" s="551" cm="1">
        <f t="array" aca="1" ref="ED52" ca="1">IFERROR(IF(AND(НачЦ_ИнвП_Дата&lt;=ED$3,КИнвП_Дата&gt;ED$3),
INDEX(Кальк._морковь,MATCH($A52,Кальк._морковь_наим.,0),MATCH("Сумма затрат, т.руб.",'Кальк-я'!$5:$5,0))*
INDEX(ЗФ,MATCH($A$50,ЗФ!$A:$A,0),MATCH("Посевная площадь"&amp;YEAR(EE$3),ЗФ!$2:$2,0))*
INDEX(Коэф.закупка_год_морковь[],MATCH($A52,Коэф.закупка_год_морковь[1],0),MATCH(MONTH(ED$3),КЗ!$1:$1,0))/1000,""),0)</f>
        <v>0</v>
      </c>
      <c r="EE52" s="551" cm="1">
        <f t="array" aca="1" ref="EE52" ca="1">IFERROR(IF(AND(НачЦ_ИнвП_Дата&lt;=EE$3,КИнвП_Дата&gt;EE$3),
INDEX(Кальк._морковь,MATCH($A52,Кальк._морковь_наим.,0),MATCH("Сумма затрат, т.руб.",'Кальк-я'!$5:$5,0))*
INDEX(ЗФ,MATCH($A$50,ЗФ!$A:$A,0),MATCH("Посевная площадь"&amp;YEAR(EF$3),ЗФ!$2:$2,0))*
INDEX(Коэф.закупка_год_морковь[],MATCH($A52,Коэф.закупка_год_морковь[1],0),MATCH(MONTH(EE$3),КЗ!$1:$1,0))/1000,""),0)</f>
        <v>0</v>
      </c>
      <c r="EF52" s="551" cm="1">
        <f t="array" aca="1" ref="EF52" ca="1">IFERROR(IF(AND(НачЦ_ИнвП_Дата&lt;=EF$3,КИнвП_Дата&gt;EF$3),
INDEX(Кальк._морковь,MATCH($A52,Кальк._морковь_наим.,0),MATCH("Сумма затрат, т.руб.",'Кальк-я'!$5:$5,0))*
INDEX(ЗФ,MATCH($A$50,ЗФ!$A:$A,0),MATCH("Посевная площадь"&amp;YEAR(EG$3),ЗФ!$2:$2,0))*
INDEX(Коэф.закупка_год_морковь[],MATCH($A52,Коэф.закупка_год_морковь[1],0),MATCH(MONTH(EF$3),КЗ!$1:$1,0))/1000,""),0)</f>
        <v>0</v>
      </c>
      <c r="EG52" s="551" cm="1">
        <f t="array" aca="1" ref="EG52" ca="1">IFERROR(IF(AND(НачЦ_ИнвП_Дата&lt;=EG$3,КИнвП_Дата&gt;EG$3),
INDEX(Кальк._морковь,MATCH($A52,Кальк._морковь_наим.,0),MATCH("Сумма затрат, т.руб.",'Кальк-я'!$5:$5,0))*
INDEX(ЗФ,MATCH($A$50,ЗФ!$A:$A,0),MATCH("Посевная площадь"&amp;YEAR(EH$3),ЗФ!$2:$2,0))*
INDEX(Коэф.закупка_год_морковь[],MATCH($A52,Коэф.закупка_год_морковь[1],0),MATCH(MONTH(EG$3),КЗ!$1:$1,0))/1000,""),0)</f>
        <v>7123.5450000000001</v>
      </c>
      <c r="EH52" s="551" cm="1">
        <f t="array" aca="1" ref="EH52" ca="1">IFERROR(IF(AND(НачЦ_ИнвП_Дата&lt;=EH$3,КИнвП_Дата&gt;EH$3),
INDEX(Кальк._морковь,MATCH($A52,Кальк._морковь_наим.,0),MATCH("Сумма затрат, т.руб.",'Кальк-я'!$5:$5,0))*
INDEX(ЗФ,MATCH($A$50,ЗФ!$A:$A,0),MATCH("Посевная площадь"&amp;YEAR(EI$3),ЗФ!$2:$2,0))*
INDEX(Коэф.закупка_год_морковь[],MATCH($A52,Коэф.закупка_год_морковь[1],0),MATCH(MONTH(EH$3),КЗ!$1:$1,0))/1000,""),0)</f>
        <v>7123.5450000000001</v>
      </c>
      <c r="EI52" s="551" cm="1">
        <f t="array" aca="1" ref="EI52" ca="1">IFERROR(IF(AND(НачЦ_ИнвП_Дата&lt;=EI$3,КИнвП_Дата&gt;EI$3),
INDEX(Кальк._морковь,MATCH($A52,Кальк._морковь_наим.,0),MATCH("Сумма затрат, т.руб.",'Кальк-я'!$5:$5,0))*
INDEX(ЗФ,MATCH($A$50,ЗФ!$A:$A,0),MATCH("Посевная площадь"&amp;YEAR(EJ$3),ЗФ!$2:$2,0))*
INDEX(Коэф.закупка_год_морковь[],MATCH($A52,Коэф.закупка_год_морковь[1],0),MATCH(MONTH(EI$3),КЗ!$1:$1,0))/1000,""),0)</f>
        <v>0</v>
      </c>
      <c r="EJ52" s="551" cm="1">
        <f t="array" aca="1" ref="EJ52" ca="1">IFERROR(IF(AND(НачЦ_ИнвП_Дата&lt;=EJ$3,КИнвП_Дата&gt;EJ$3),
INDEX(Кальк._морковь,MATCH($A52,Кальк._морковь_наим.,0),MATCH("Сумма затрат, т.руб.",'Кальк-я'!$5:$5,0))*
INDEX(ЗФ,MATCH($A$50,ЗФ!$A:$A,0),MATCH("Посевная площадь"&amp;YEAR(EK$3),ЗФ!$2:$2,0))*
INDEX(Коэф.закупка_год_морковь[],MATCH($A52,Коэф.закупка_год_морковь[1],0),MATCH(MONTH(EJ$3),КЗ!$1:$1,0))/1000,""),0)</f>
        <v>0</v>
      </c>
      <c r="EK52" s="551" cm="1">
        <f t="array" aca="1" ref="EK52" ca="1">IFERROR(IF(AND(НачЦ_ИнвП_Дата&lt;=EK$3,КИнвП_Дата&gt;EK$3),
INDEX(Кальк._морковь,MATCH($A52,Кальк._морковь_наим.,0),MATCH("Сумма затрат, т.руб.",'Кальк-я'!$5:$5,0))*
INDEX(ЗФ,MATCH($A$50,ЗФ!$A:$A,0),MATCH("Посевная площадь"&amp;YEAR(EL$3),ЗФ!$2:$2,0))*
INDEX(Коэф.закупка_год_морковь[],MATCH($A52,Коэф.закупка_год_морковь[1],0),MATCH(MONTH(EK$3),КЗ!$1:$1,0))/1000,""),0)</f>
        <v>0</v>
      </c>
      <c r="EL52" s="551" cm="1">
        <f t="array" aca="1" ref="EL52" ca="1">IFERROR(IF(AND(НачЦ_ИнвП_Дата&lt;=EL$3,КИнвП_Дата&gt;EL$3),
INDEX(Кальк._морковь,MATCH($A52,Кальк._морковь_наим.,0),MATCH("Сумма затрат, т.руб.",'Кальк-я'!$5:$5,0))*
INDEX(ЗФ,MATCH($A$50,ЗФ!$A:$A,0),MATCH("Посевная площадь"&amp;YEAR(EM$3),ЗФ!$2:$2,0))*
INDEX(Коэф.закупка_год_морковь[],MATCH($A52,Коэф.закупка_год_морковь[1],0),MATCH(MONTH(EL$3),КЗ!$1:$1,0))/1000,""),0)</f>
        <v>0</v>
      </c>
      <c r="EM52" s="551" cm="1">
        <f t="array" aca="1" ref="EM52" ca="1">IFERROR(IF(AND(НачЦ_ИнвП_Дата&lt;=EM$3,КИнвП_Дата&gt;EM$3),
INDEX(Кальк._морковь,MATCH($A52,Кальк._морковь_наим.,0),MATCH("Сумма затрат, т.руб.",'Кальк-я'!$5:$5,0))*
INDEX(ЗФ,MATCH($A$50,ЗФ!$A:$A,0),MATCH("Посевная площадь"&amp;YEAR(EN$3),ЗФ!$2:$2,0))*
INDEX(Коэф.закупка_год_морковь[],MATCH($A52,Коэф.закупка_год_морковь[1],0),MATCH(MONTH(EM$3),КЗ!$1:$1,0))/1000,""),0)</f>
        <v>0</v>
      </c>
      <c r="EN52" s="552">
        <f t="shared" ca="1" si="1476"/>
        <v>14247.09</v>
      </c>
      <c r="EO52" s="551" cm="1">
        <f t="array" aca="1" ref="EO52" ca="1">IFERROR(IF(AND(НачЦ_ИнвП_Дата&lt;=EO$3,КИнвП_Дата&gt;EO$3),
INDEX(Кальк._морковь,MATCH($A52,Кальк._морковь_наим.,0),MATCH("Сумма затрат, т.руб.",'Кальк-я'!$5:$5,0))*
INDEX(ЗФ,MATCH($A$50,ЗФ!$A:$A,0),MATCH("Посевная площадь"&amp;YEAR(EP$3),ЗФ!$2:$2,0))*
INDEX(Коэф.закупка_год_морковь[],MATCH($A52,Коэф.закупка_год_морковь[1],0),MATCH(MONTH(EO$3),КЗ!$1:$1,0))/1000,""),0)</f>
        <v>0</v>
      </c>
      <c r="EP52" s="551" cm="1">
        <f t="array" aca="1" ref="EP52" ca="1">IFERROR(IF(AND(НачЦ_ИнвП_Дата&lt;=EP$3,КИнвП_Дата&gt;EP$3),
INDEX(Кальк._морковь,MATCH($A52,Кальк._морковь_наим.,0),MATCH("Сумма затрат, т.руб.",'Кальк-я'!$5:$5,0))*
INDEX(ЗФ,MATCH($A$50,ЗФ!$A:$A,0),MATCH("Посевная площадь"&amp;YEAR(EQ$3),ЗФ!$2:$2,0))*
INDEX(Коэф.закупка_год_морковь[],MATCH($A52,Коэф.закупка_год_морковь[1],0),MATCH(MONTH(EP$3),КЗ!$1:$1,0))/1000,""),0)</f>
        <v>0</v>
      </c>
      <c r="EQ52" s="551" cm="1">
        <f t="array" aca="1" ref="EQ52" ca="1">IFERROR(IF(AND(НачЦ_ИнвП_Дата&lt;=EQ$3,КИнвП_Дата&gt;EQ$3),
INDEX(Кальк._морковь,MATCH($A52,Кальк._морковь_наим.,0),MATCH("Сумма затрат, т.руб.",'Кальк-я'!$5:$5,0))*
INDEX(ЗФ,MATCH($A$50,ЗФ!$A:$A,0),MATCH("Посевная площадь"&amp;YEAR(ER$3),ЗФ!$2:$2,0))*
INDEX(Коэф.закупка_год_морковь[],MATCH($A52,Коэф.закупка_год_морковь[1],0),MATCH(MONTH(EQ$3),КЗ!$1:$1,0))/1000,""),0)</f>
        <v>0</v>
      </c>
      <c r="ER52" s="551" cm="1">
        <f t="array" aca="1" ref="ER52" ca="1">IFERROR(IF(AND(НачЦ_ИнвП_Дата&lt;=ER$3,КИнвП_Дата&gt;ER$3),
INDEX(Кальк._морковь,MATCH($A52,Кальк._морковь_наим.,0),MATCH("Сумма затрат, т.руб.",'Кальк-я'!$5:$5,0))*
INDEX(ЗФ,MATCH($A$50,ЗФ!$A:$A,0),MATCH("Посевная площадь"&amp;YEAR(ES$3),ЗФ!$2:$2,0))*
INDEX(Коэф.закупка_год_морковь[],MATCH($A52,Коэф.закупка_год_морковь[1],0),MATCH(MONTH(ER$3),КЗ!$1:$1,0))/1000,""),0)</f>
        <v>0</v>
      </c>
      <c r="ES52" s="551" cm="1">
        <f t="array" aca="1" ref="ES52" ca="1">IFERROR(IF(AND(НачЦ_ИнвП_Дата&lt;=ES$3,КИнвП_Дата&gt;ES$3),
INDEX(Кальк._морковь,MATCH($A52,Кальк._морковь_наим.,0),MATCH("Сумма затрат, т.руб.",'Кальк-я'!$5:$5,0))*
INDEX(ЗФ,MATCH($A$50,ЗФ!$A:$A,0),MATCH("Посевная площадь"&amp;YEAR(ET$3),ЗФ!$2:$2,0))*
INDEX(Коэф.закупка_год_морковь[],MATCH($A52,Коэф.закупка_год_морковь[1],0),MATCH(MONTH(ES$3),КЗ!$1:$1,0))/1000,""),0)</f>
        <v>0</v>
      </c>
      <c r="ET52" s="551" cm="1">
        <f t="array" aca="1" ref="ET52" ca="1">IFERROR(IF(AND(НачЦ_ИнвП_Дата&lt;=ET$3,КИнвП_Дата&gt;ET$3),
INDEX(Кальк._морковь,MATCH($A52,Кальк._морковь_наим.,0),MATCH("Сумма затрат, т.руб.",'Кальк-я'!$5:$5,0))*
INDEX(ЗФ,MATCH($A$50,ЗФ!$A:$A,0),MATCH("Посевная площадь"&amp;YEAR(EU$3),ЗФ!$2:$2,0))*
INDEX(Коэф.закупка_год_морковь[],MATCH($A52,Коэф.закупка_год_морковь[1],0),MATCH(MONTH(ET$3),КЗ!$1:$1,0))/1000,""),0)</f>
        <v>7123.5450000000001</v>
      </c>
      <c r="EU52" s="551" cm="1">
        <f t="array" aca="1" ref="EU52" ca="1">IFERROR(IF(AND(НачЦ_ИнвП_Дата&lt;=EU$3,КИнвП_Дата&gt;EU$3),
INDEX(Кальк._морковь,MATCH($A52,Кальк._морковь_наим.,0),MATCH("Сумма затрат, т.руб.",'Кальк-я'!$5:$5,0))*
INDEX(ЗФ,MATCH($A$50,ЗФ!$A:$A,0),MATCH("Посевная площадь"&amp;YEAR(EV$3),ЗФ!$2:$2,0))*
INDEX(Коэф.закупка_год_морковь[],MATCH($A52,Коэф.закупка_год_морковь[1],0),MATCH(MONTH(EU$3),КЗ!$1:$1,0))/1000,""),0)</f>
        <v>7123.5450000000001</v>
      </c>
      <c r="EV52" s="551" cm="1">
        <f t="array" aca="1" ref="EV52" ca="1">IFERROR(IF(AND(НачЦ_ИнвП_Дата&lt;=EV$3,КИнвП_Дата&gt;EV$3),
INDEX(Кальк._морковь,MATCH($A52,Кальк._морковь_наим.,0),MATCH("Сумма затрат, т.руб.",'Кальк-я'!$5:$5,0))*
INDEX(ЗФ,MATCH($A$50,ЗФ!$A:$A,0),MATCH("Посевная площадь"&amp;YEAR(EW$3),ЗФ!$2:$2,0))*
INDEX(Коэф.закупка_год_морковь[],MATCH($A52,Коэф.закупка_год_морковь[1],0),MATCH(MONTH(EV$3),КЗ!$1:$1,0))/1000,""),0)</f>
        <v>0</v>
      </c>
      <c r="EW52" s="551" cm="1">
        <f t="array" aca="1" ref="EW52" ca="1">IFERROR(IF(AND(НачЦ_ИнвП_Дата&lt;=EW$3,КИнвП_Дата&gt;EW$3),
INDEX(Кальк._морковь,MATCH($A52,Кальк._морковь_наим.,0),MATCH("Сумма затрат, т.руб.",'Кальк-я'!$5:$5,0))*
INDEX(ЗФ,MATCH($A$50,ЗФ!$A:$A,0),MATCH("Посевная площадь"&amp;YEAR(EX$3),ЗФ!$2:$2,0))*
INDEX(Коэф.закупка_год_морковь[],MATCH($A52,Коэф.закупка_год_морковь[1],0),MATCH(MONTH(EW$3),КЗ!$1:$1,0))/1000,""),0)</f>
        <v>0</v>
      </c>
      <c r="EX52" s="551" cm="1">
        <f t="array" aca="1" ref="EX52" ca="1">IFERROR(IF(AND(НачЦ_ИнвП_Дата&lt;=EX$3,КИнвП_Дата&gt;EX$3),
INDEX(Кальк._морковь,MATCH($A52,Кальк._морковь_наим.,0),MATCH("Сумма затрат, т.руб.",'Кальк-я'!$5:$5,0))*
INDEX(ЗФ,MATCH($A$50,ЗФ!$A:$A,0),MATCH("Посевная площадь"&amp;YEAR(EY$3),ЗФ!$2:$2,0))*
INDEX(Коэф.закупка_год_морковь[],MATCH($A52,Коэф.закупка_год_морковь[1],0),MATCH(MONTH(EX$3),КЗ!$1:$1,0))/1000,""),0)</f>
        <v>0</v>
      </c>
      <c r="EY52" s="551" cm="1">
        <f t="array" aca="1" ref="EY52" ca="1">IFERROR(IF(AND(НачЦ_ИнвП_Дата&lt;=EY$3,КИнвП_Дата&gt;EY$3),
INDEX(Кальк._морковь,MATCH($A52,Кальк._морковь_наим.,0),MATCH("Сумма затрат, т.руб.",'Кальк-я'!$5:$5,0))*
INDEX(ЗФ,MATCH($A$50,ЗФ!$A:$A,0),MATCH("Посевная площадь"&amp;YEAR(EZ$3),ЗФ!$2:$2,0))*
INDEX(Коэф.закупка_год_морковь[],MATCH($A52,Коэф.закупка_год_морковь[1],0),MATCH(MONTH(EY$3),КЗ!$1:$1,0))/1000,""),0)</f>
        <v>0</v>
      </c>
      <c r="EZ52" s="551" cm="1">
        <f t="array" aca="1" ref="EZ52" ca="1">IFERROR(IF(AND(НачЦ_ИнвП_Дата&lt;=EZ$3,КИнвП_Дата&gt;EZ$3),
INDEX(Кальк._морковь,MATCH($A52,Кальк._морковь_наим.,0),MATCH("Сумма затрат, т.руб.",'Кальк-я'!$5:$5,0))*
INDEX(ЗФ,MATCH($A$50,ЗФ!$A:$A,0),MATCH("Посевная площадь"&amp;YEAR(FA$3),ЗФ!$2:$2,0))*
INDEX(Коэф.закупка_год_морковь[],MATCH($A52,Коэф.закупка_год_морковь[1],0),MATCH(MONTH(EZ$3),КЗ!$1:$1,0))/1000,""),0)</f>
        <v>0</v>
      </c>
      <c r="FA52" s="552">
        <f t="shared" ca="1" si="1478"/>
        <v>14247.09</v>
      </c>
      <c r="FB52" s="551" cm="1">
        <f t="array" aca="1" ref="FB52" ca="1">IFERROR(IF(AND(НачЦ_ИнвП_Дата&lt;=FB$3,КИнвП_Дата&gt;FB$3),
INDEX(Кальк._морковь,MATCH($A52,Кальк._морковь_наим.,0),MATCH("Сумма затрат, т.руб.",'Кальк-я'!$5:$5,0))*
INDEX(ЗФ,MATCH($A$50,ЗФ!$A:$A,0),MATCH("Посевная площадь"&amp;YEAR(FC$3),ЗФ!$2:$2,0))*
INDEX(Коэф.закупка_год_морковь[],MATCH($A52,Коэф.закупка_год_морковь[1],0),MATCH(MONTH(FB$3),КЗ!$1:$1,0))/1000,""),0)</f>
        <v>0</v>
      </c>
      <c r="FC52" s="551" cm="1">
        <f t="array" aca="1" ref="FC52" ca="1">IFERROR(IF(AND(НачЦ_ИнвП_Дата&lt;=FC$3,КИнвП_Дата&gt;FC$3),
INDEX(Кальк._морковь,MATCH($A52,Кальк._морковь_наим.,0),MATCH("Сумма затрат, т.руб.",'Кальк-я'!$5:$5,0))*
INDEX(ЗФ,MATCH($A$50,ЗФ!$A:$A,0),MATCH("Посевная площадь"&amp;YEAR(FD$3),ЗФ!$2:$2,0))*
INDEX(Коэф.закупка_год_морковь[],MATCH($A52,Коэф.закупка_год_морковь[1],0),MATCH(MONTH(FC$3),КЗ!$1:$1,0))/1000,""),0)</f>
        <v>0</v>
      </c>
      <c r="FD52" s="551" cm="1">
        <f t="array" aca="1" ref="FD52" ca="1">IFERROR(IF(AND(НачЦ_ИнвП_Дата&lt;=FD$3,КИнвП_Дата&gt;FD$3),
INDEX(Кальк._морковь,MATCH($A52,Кальк._морковь_наим.,0),MATCH("Сумма затрат, т.руб.",'Кальк-я'!$5:$5,0))*
INDEX(ЗФ,MATCH($A$50,ЗФ!$A:$A,0),MATCH("Посевная площадь"&amp;YEAR(FE$3),ЗФ!$2:$2,0))*
INDEX(Коэф.закупка_год_морковь[],MATCH($A52,Коэф.закупка_год_морковь[1],0),MATCH(MONTH(FD$3),КЗ!$1:$1,0))/1000,""),0)</f>
        <v>0</v>
      </c>
      <c r="FE52" s="551" cm="1">
        <f t="array" aca="1" ref="FE52" ca="1">IFERROR(IF(AND(НачЦ_ИнвП_Дата&lt;=FE$3,КИнвП_Дата&gt;FE$3),
INDEX(Кальк._морковь,MATCH($A52,Кальк._морковь_наим.,0),MATCH("Сумма затрат, т.руб.",'Кальк-я'!$5:$5,0))*
INDEX(ЗФ,MATCH($A$50,ЗФ!$A:$A,0),MATCH("Посевная площадь"&amp;YEAR(FF$3),ЗФ!$2:$2,0))*
INDEX(Коэф.закупка_год_морковь[],MATCH($A52,Коэф.закупка_год_морковь[1],0),MATCH(MONTH(FE$3),КЗ!$1:$1,0))/1000,""),0)</f>
        <v>0</v>
      </c>
      <c r="FF52" s="551" cm="1">
        <f t="array" aca="1" ref="FF52" ca="1">IFERROR(IF(AND(НачЦ_ИнвП_Дата&lt;=FF$3,КИнвП_Дата&gt;FF$3),
INDEX(Кальк._морковь,MATCH($A52,Кальк._морковь_наим.,0),MATCH("Сумма затрат, т.руб.",'Кальк-я'!$5:$5,0))*
INDEX(ЗФ,MATCH($A$50,ЗФ!$A:$A,0),MATCH("Посевная площадь"&amp;YEAR(FG$3),ЗФ!$2:$2,0))*
INDEX(Коэф.закупка_год_морковь[],MATCH($A52,Коэф.закупка_год_морковь[1],0),MATCH(MONTH(FF$3),КЗ!$1:$1,0))/1000,""),0)</f>
        <v>0</v>
      </c>
      <c r="FG52" s="551" cm="1">
        <f t="array" aca="1" ref="FG52" ca="1">IFERROR(IF(AND(НачЦ_ИнвП_Дата&lt;=FG$3,КИнвП_Дата&gt;FG$3),
INDEX(Кальк._морковь,MATCH($A52,Кальк._морковь_наим.,0),MATCH("Сумма затрат, т.руб.",'Кальк-я'!$5:$5,0))*
INDEX(ЗФ,MATCH($A$50,ЗФ!$A:$A,0),MATCH("Посевная площадь"&amp;YEAR(FH$3),ЗФ!$2:$2,0))*
INDEX(Коэф.закупка_год_морковь[],MATCH($A52,Коэф.закупка_год_морковь[1],0),MATCH(MONTH(FG$3),КЗ!$1:$1,0))/1000,""),0)</f>
        <v>7123.5450000000001</v>
      </c>
      <c r="FH52" s="551" cm="1">
        <f t="array" aca="1" ref="FH52" ca="1">IFERROR(IF(AND(НачЦ_ИнвП_Дата&lt;=FH$3,КИнвП_Дата&gt;FH$3),
INDEX(Кальк._морковь,MATCH($A52,Кальк._морковь_наим.,0),MATCH("Сумма затрат, т.руб.",'Кальк-я'!$5:$5,0))*
INDEX(ЗФ,MATCH($A$50,ЗФ!$A:$A,0),MATCH("Посевная площадь"&amp;YEAR(FI$3),ЗФ!$2:$2,0))*
INDEX(Коэф.закупка_год_морковь[],MATCH($A52,Коэф.закупка_год_морковь[1],0),MATCH(MONTH(FH$3),КЗ!$1:$1,0))/1000,""),0)</f>
        <v>7123.5450000000001</v>
      </c>
      <c r="FI52" s="551" cm="1">
        <f t="array" aca="1" ref="FI52" ca="1">IFERROR(IF(AND(НачЦ_ИнвП_Дата&lt;=FI$3,КИнвП_Дата&gt;FI$3),
INDEX(Кальк._морковь,MATCH($A52,Кальк._морковь_наим.,0),MATCH("Сумма затрат, т.руб.",'Кальк-я'!$5:$5,0))*
INDEX(ЗФ,MATCH($A$50,ЗФ!$A:$A,0),MATCH("Посевная площадь"&amp;YEAR(FJ$3),ЗФ!$2:$2,0))*
INDEX(Коэф.закупка_год_морковь[],MATCH($A52,Коэф.закупка_год_морковь[1],0),MATCH(MONTH(FI$3),КЗ!$1:$1,0))/1000,""),0)</f>
        <v>0</v>
      </c>
      <c r="FJ52" s="551" cm="1">
        <f t="array" aca="1" ref="FJ52" ca="1">IFERROR(IF(AND(НачЦ_ИнвП_Дата&lt;=FJ$3,КИнвП_Дата&gt;FJ$3),
INDEX(Кальк._морковь,MATCH($A52,Кальк._морковь_наим.,0),MATCH("Сумма затрат, т.руб.",'Кальк-я'!$5:$5,0))*
INDEX(ЗФ,MATCH($A$50,ЗФ!$A:$A,0),MATCH("Посевная площадь"&amp;YEAR(FK$3),ЗФ!$2:$2,0))*
INDEX(Коэф.закупка_год_морковь[],MATCH($A52,Коэф.закупка_год_морковь[1],0),MATCH(MONTH(FJ$3),КЗ!$1:$1,0))/1000,""),0)</f>
        <v>0</v>
      </c>
      <c r="FK52" s="551" cm="1">
        <f t="array" aca="1" ref="FK52" ca="1">IFERROR(IF(AND(НачЦ_ИнвП_Дата&lt;=FK$3,КИнвП_Дата&gt;FK$3),
INDEX(Кальк._морковь,MATCH($A52,Кальк._морковь_наим.,0),MATCH("Сумма затрат, т.руб.",'Кальк-я'!$5:$5,0))*
INDEX(ЗФ,MATCH($A$50,ЗФ!$A:$A,0),MATCH("Посевная площадь"&amp;YEAR(FL$3),ЗФ!$2:$2,0))*
INDEX(Коэф.закупка_год_морковь[],MATCH($A52,Коэф.закупка_год_морковь[1],0),MATCH(MONTH(FK$3),КЗ!$1:$1,0))/1000,""),0)</f>
        <v>0</v>
      </c>
      <c r="FL52" s="551" cm="1">
        <f t="array" aca="1" ref="FL52" ca="1">IFERROR(IF(AND(НачЦ_ИнвП_Дата&lt;=FL$3,КИнвП_Дата&gt;FL$3),
INDEX(Кальк._морковь,MATCH($A52,Кальк._морковь_наим.,0),MATCH("Сумма затрат, т.руб.",'Кальк-я'!$5:$5,0))*
INDEX(ЗФ,MATCH($A$50,ЗФ!$A:$A,0),MATCH("Посевная площадь"&amp;YEAR(FM$3),ЗФ!$2:$2,0))*
INDEX(Коэф.закупка_год_морковь[],MATCH($A52,Коэф.закупка_год_морковь[1],0),MATCH(MONTH(FL$3),КЗ!$1:$1,0))/1000,""),0)</f>
        <v>0</v>
      </c>
      <c r="FM52" s="551" cm="1">
        <f t="array" aca="1" ref="FM52" ca="1">IFERROR(IF(AND(НачЦ_ИнвП_Дата&lt;=FM$3,КИнвП_Дата&gt;FM$3),
INDEX(Кальк._морковь,MATCH($A52,Кальк._морковь_наим.,0),MATCH("Сумма затрат, т.руб.",'Кальк-я'!$5:$5,0))*
INDEX(ЗФ,MATCH($A$50,ЗФ!$A:$A,0),MATCH("Посевная площадь"&amp;YEAR(FN$3),ЗФ!$2:$2,0))*
INDEX(Коэф.закупка_год_морковь[],MATCH($A52,Коэф.закупка_год_морковь[1],0),MATCH(MONTH(FM$3),КЗ!$1:$1,0))/1000,""),0)</f>
        <v>0</v>
      </c>
      <c r="FN52" s="552">
        <f t="shared" ca="1" si="1480"/>
        <v>14247.09</v>
      </c>
      <c r="FO52" s="551" cm="1">
        <f t="array" aca="1" ref="FO52" ca="1">IFERROR(IF(AND(НачЦ_ИнвП_Дата&lt;=FO$3,КИнвП_Дата&gt;FO$3),
INDEX(Кальк._морковь,MATCH($A52,Кальк._морковь_наим.,0),MATCH("Сумма затрат, т.руб.",'Кальк-я'!$5:$5,0))*
INDEX(ЗФ,MATCH($A$50,ЗФ!$A:$A,0),MATCH("Посевная площадь"&amp;YEAR(FP$3),ЗФ!$2:$2,0))*
INDEX(Коэф.закупка_год_морковь[],MATCH($A52,Коэф.закупка_год_морковь[1],0),MATCH(MONTH(FO$3),КЗ!$1:$1,0))/1000,""),0)</f>
        <v>0</v>
      </c>
      <c r="FP52" s="551" cm="1">
        <f t="array" aca="1" ref="FP52" ca="1">IFERROR(IF(AND(НачЦ_ИнвП_Дата&lt;=FP$3,КИнвП_Дата&gt;FP$3),
INDEX(Кальк._морковь,MATCH($A52,Кальк._морковь_наим.,0),MATCH("Сумма затрат, т.руб.",'Кальк-я'!$5:$5,0))*
INDEX(ЗФ,MATCH($A$50,ЗФ!$A:$A,0),MATCH("Посевная площадь"&amp;YEAR(FQ$3),ЗФ!$2:$2,0))*
INDEX(Коэф.закупка_год_морковь[],MATCH($A52,Коэф.закупка_год_морковь[1],0),MATCH(MONTH(FP$3),КЗ!$1:$1,0))/1000,""),0)</f>
        <v>0</v>
      </c>
      <c r="FQ52" s="551" cm="1">
        <f t="array" aca="1" ref="FQ52" ca="1">IFERROR(IF(AND(НачЦ_ИнвП_Дата&lt;=FQ$3,КИнвП_Дата&gt;FQ$3),
INDEX(Кальк._морковь,MATCH($A52,Кальк._морковь_наим.,0),MATCH("Сумма затрат, т.руб.",'Кальк-я'!$5:$5,0))*
INDEX(ЗФ,MATCH($A$50,ЗФ!$A:$A,0),MATCH("Посевная площадь"&amp;YEAR(FR$3),ЗФ!$2:$2,0))*
INDEX(Коэф.закупка_год_морковь[],MATCH($A52,Коэф.закупка_год_морковь[1],0),MATCH(MONTH(FQ$3),КЗ!$1:$1,0))/1000,""),0)</f>
        <v>0</v>
      </c>
      <c r="FR52" s="551" cm="1">
        <f t="array" aca="1" ref="FR52" ca="1">IFERROR(IF(AND(НачЦ_ИнвП_Дата&lt;=FR$3,КИнвП_Дата&gt;FR$3),
INDEX(Кальк._морковь,MATCH($A52,Кальк._морковь_наим.,0),MATCH("Сумма затрат, т.руб.",'Кальк-я'!$5:$5,0))*
INDEX(ЗФ,MATCH($A$50,ЗФ!$A:$A,0),MATCH("Посевная площадь"&amp;YEAR(FS$3),ЗФ!$2:$2,0))*
INDEX(Коэф.закупка_год_морковь[],MATCH($A52,Коэф.закупка_год_морковь[1],0),MATCH(MONTH(FR$3),КЗ!$1:$1,0))/1000,""),0)</f>
        <v>0</v>
      </c>
      <c r="FS52" s="551" cm="1">
        <f t="array" aca="1" ref="FS52" ca="1">IFERROR(IF(AND(НачЦ_ИнвП_Дата&lt;=FS$3,КИнвП_Дата&gt;FS$3),
INDEX(Кальк._морковь,MATCH($A52,Кальк._морковь_наим.,0),MATCH("Сумма затрат, т.руб.",'Кальк-я'!$5:$5,0))*
INDEX(ЗФ,MATCH($A$50,ЗФ!$A:$A,0),MATCH("Посевная площадь"&amp;YEAR(FT$3),ЗФ!$2:$2,0))*
INDEX(Коэф.закупка_год_морковь[],MATCH($A52,Коэф.закупка_год_морковь[1],0),MATCH(MONTH(FS$3),КЗ!$1:$1,0))/1000,""),0)</f>
        <v>0</v>
      </c>
      <c r="FT52" s="551" cm="1">
        <f t="array" aca="1" ref="FT52" ca="1">IFERROR(IF(AND(НачЦ_ИнвП_Дата&lt;=FT$3,КИнвП_Дата&gt;FT$3),
INDEX(Кальк._морковь,MATCH($A52,Кальк._морковь_наим.,0),MATCH("Сумма затрат, т.руб.",'Кальк-я'!$5:$5,0))*
INDEX(ЗФ,MATCH($A$50,ЗФ!$A:$A,0),MATCH("Посевная площадь"&amp;YEAR(FU$3),ЗФ!$2:$2,0))*
INDEX(Коэф.закупка_год_морковь[],MATCH($A52,Коэф.закупка_год_морковь[1],0),MATCH(MONTH(FT$3),КЗ!$1:$1,0))/1000,""),0)</f>
        <v>7123.5450000000001</v>
      </c>
      <c r="FU52" s="551" cm="1">
        <f t="array" aca="1" ref="FU52" ca="1">IFERROR(IF(AND(НачЦ_ИнвП_Дата&lt;=FU$3,КИнвП_Дата&gt;FU$3),
INDEX(Кальк._морковь,MATCH($A52,Кальк._морковь_наим.,0),MATCH("Сумма затрат, т.руб.",'Кальк-я'!$5:$5,0))*
INDEX(ЗФ,MATCH($A$50,ЗФ!$A:$A,0),MATCH("Посевная площадь"&amp;YEAR(FV$3),ЗФ!$2:$2,0))*
INDEX(Коэф.закупка_год_морковь[],MATCH($A52,Коэф.закупка_год_морковь[1],0),MATCH(MONTH(FU$3),КЗ!$1:$1,0))/1000,""),0)</f>
        <v>7123.5450000000001</v>
      </c>
      <c r="FV52" s="551" cm="1">
        <f t="array" aca="1" ref="FV52" ca="1">IFERROR(IF(AND(НачЦ_ИнвП_Дата&lt;=FV$3,КИнвП_Дата&gt;FV$3),
INDEX(Кальк._морковь,MATCH($A52,Кальк._морковь_наим.,0),MATCH("Сумма затрат, т.руб.",'Кальк-я'!$5:$5,0))*
INDEX(ЗФ,MATCH($A$50,ЗФ!$A:$A,0),MATCH("Посевная площадь"&amp;YEAR(FW$3),ЗФ!$2:$2,0))*
INDEX(Коэф.закупка_год_морковь[],MATCH($A52,Коэф.закупка_год_морковь[1],0),MATCH(MONTH(FV$3),КЗ!$1:$1,0))/1000,""),0)</f>
        <v>0</v>
      </c>
      <c r="FW52" s="551" cm="1">
        <f t="array" aca="1" ref="FW52" ca="1">IFERROR(IF(AND(НачЦ_ИнвП_Дата&lt;=FW$3,КИнвП_Дата&gt;FW$3),
INDEX(Кальк._морковь,MATCH($A52,Кальк._морковь_наим.,0),MATCH("Сумма затрат, т.руб.",'Кальк-я'!$5:$5,0))*
INDEX(ЗФ,MATCH($A$50,ЗФ!$A:$A,0),MATCH("Посевная площадь"&amp;YEAR(FX$3),ЗФ!$2:$2,0))*
INDEX(Коэф.закупка_год_морковь[],MATCH($A52,Коэф.закупка_год_морковь[1],0),MATCH(MONTH(FW$3),КЗ!$1:$1,0))/1000,""),0)</f>
        <v>0</v>
      </c>
      <c r="FX52" s="551" cm="1">
        <f t="array" aca="1" ref="FX52" ca="1">IFERROR(IF(AND(НачЦ_ИнвП_Дата&lt;=FX$3,КИнвП_Дата&gt;FX$3),
INDEX(Кальк._морковь,MATCH($A52,Кальк._морковь_наим.,0),MATCH("Сумма затрат, т.руб.",'Кальк-я'!$5:$5,0))*
INDEX(ЗФ,MATCH($A$50,ЗФ!$A:$A,0),MATCH("Посевная площадь"&amp;YEAR(FY$3),ЗФ!$2:$2,0))*
INDEX(Коэф.закупка_год_морковь[],MATCH($A52,Коэф.закупка_год_морковь[1],0),MATCH(MONTH(FX$3),КЗ!$1:$1,0))/1000,""),0)</f>
        <v>0</v>
      </c>
      <c r="FY52" s="551" cm="1">
        <f t="array" aca="1" ref="FY52" ca="1">IFERROR(IF(AND(НачЦ_ИнвП_Дата&lt;=FY$3,КИнвП_Дата&gt;FY$3),
INDEX(Кальк._морковь,MATCH($A52,Кальк._морковь_наим.,0),MATCH("Сумма затрат, т.руб.",'Кальк-я'!$5:$5,0))*
INDEX(ЗФ,MATCH($A$50,ЗФ!$A:$A,0),MATCH("Посевная площадь"&amp;YEAR(FZ$3),ЗФ!$2:$2,0))*
INDEX(Коэф.закупка_год_морковь[],MATCH($A52,Коэф.закупка_год_морковь[1],0),MATCH(MONTH(FY$3),КЗ!$1:$1,0))/1000,""),0)</f>
        <v>0</v>
      </c>
      <c r="FZ52" s="551" cm="1">
        <f t="array" aca="1" ref="FZ52" ca="1">IFERROR(IF(AND(НачЦ_ИнвП_Дата&lt;=FZ$3,КИнвП_Дата&gt;FZ$3),
INDEX(Кальк._морковь,MATCH($A52,Кальк._морковь_наим.,0),MATCH("Сумма затрат, т.руб.",'Кальк-я'!$5:$5,0))*
INDEX(ЗФ,MATCH($A$50,ЗФ!$A:$A,0),MATCH("Посевная площадь"&amp;YEAR(GA$3),ЗФ!$2:$2,0))*
INDEX(Коэф.закупка_год_морковь[],MATCH($A52,Коэф.закупка_год_морковь[1],0),MATCH(MONTH(FZ$3),КЗ!$1:$1,0))/1000,""),0)</f>
        <v>0</v>
      </c>
      <c r="GA52" s="552">
        <f t="shared" ca="1" si="1482"/>
        <v>14247.09</v>
      </c>
      <c r="GB52" s="551" cm="1">
        <f t="array" aca="1" ref="GB52" ca="1">IFERROR(IF(AND(НачЦ_ИнвП_Дата&lt;=GB$3,КИнвП_Дата&gt;GB$3),
INDEX(Кальк._морковь,MATCH($A52,Кальк._морковь_наим.,0),MATCH("Сумма затрат, т.руб.",'Кальк-я'!$5:$5,0))*
INDEX(ЗФ,MATCH($A$50,ЗФ!$A:$A,0),MATCH("Посевная площадь"&amp;YEAR(GC$3),ЗФ!$2:$2,0))*
INDEX(Коэф.закупка_год_морковь[],MATCH($A52,Коэф.закупка_год_морковь[1],0),MATCH(MONTH(GB$3),КЗ!$1:$1,0))/1000,""),0)</f>
        <v>0</v>
      </c>
      <c r="GC52" s="551" cm="1">
        <f t="array" aca="1" ref="GC52" ca="1">IFERROR(IF(AND(НачЦ_ИнвП_Дата&lt;=GC$3,КИнвП_Дата&gt;GC$3),
INDEX(Кальк._морковь,MATCH($A52,Кальк._морковь_наим.,0),MATCH("Сумма затрат, т.руб.",'Кальк-я'!$5:$5,0))*
INDEX(ЗФ,MATCH($A$50,ЗФ!$A:$A,0),MATCH("Посевная площадь"&amp;YEAR(GD$3),ЗФ!$2:$2,0))*
INDEX(Коэф.закупка_год_морковь[],MATCH($A52,Коэф.закупка_год_морковь[1],0),MATCH(MONTH(GC$3),КЗ!$1:$1,0))/1000,""),0)</f>
        <v>0</v>
      </c>
      <c r="GD52" s="551" cm="1">
        <f t="array" aca="1" ref="GD52" ca="1">IFERROR(IF(AND(НачЦ_ИнвП_Дата&lt;=GD$3,КИнвП_Дата&gt;GD$3),
INDEX(Кальк._морковь,MATCH($A52,Кальк._морковь_наим.,0),MATCH("Сумма затрат, т.руб.",'Кальк-я'!$5:$5,0))*
INDEX(ЗФ,MATCH($A$50,ЗФ!$A:$A,0),MATCH("Посевная площадь"&amp;YEAR(GE$3),ЗФ!$2:$2,0))*
INDEX(Коэф.закупка_год_морковь[],MATCH($A52,Коэф.закупка_год_морковь[1],0),MATCH(MONTH(GD$3),КЗ!$1:$1,0))/1000,""),0)</f>
        <v>0</v>
      </c>
      <c r="GE52" s="551" cm="1">
        <f t="array" aca="1" ref="GE52" ca="1">IFERROR(IF(AND(НачЦ_ИнвП_Дата&lt;=GE$3,КИнвП_Дата&gt;GE$3),
INDEX(Кальк._морковь,MATCH($A52,Кальк._морковь_наим.,0),MATCH("Сумма затрат, т.руб.",'Кальк-я'!$5:$5,0))*
INDEX(ЗФ,MATCH($A$50,ЗФ!$A:$A,0),MATCH("Посевная площадь"&amp;YEAR(GF$3),ЗФ!$2:$2,0))*
INDEX(Коэф.закупка_год_морковь[],MATCH($A52,Коэф.закупка_год_морковь[1],0),MATCH(MONTH(GE$3),КЗ!$1:$1,0))/1000,""),0)</f>
        <v>0</v>
      </c>
      <c r="GF52" s="551" cm="1">
        <f t="array" aca="1" ref="GF52" ca="1">IFERROR(IF(AND(НачЦ_ИнвП_Дата&lt;=GF$3,КИнвП_Дата&gt;GF$3),
INDEX(Кальк._морковь,MATCH($A52,Кальк._морковь_наим.,0),MATCH("Сумма затрат, т.руб.",'Кальк-я'!$5:$5,0))*
INDEX(ЗФ,MATCH($A$50,ЗФ!$A:$A,0),MATCH("Посевная площадь"&amp;YEAR(GG$3),ЗФ!$2:$2,0))*
INDEX(Коэф.закупка_год_морковь[],MATCH($A52,Коэф.закупка_год_морковь[1],0),MATCH(MONTH(GF$3),КЗ!$1:$1,0))/1000,""),0)</f>
        <v>0</v>
      </c>
      <c r="GG52" s="551" cm="1">
        <f t="array" aca="1" ref="GG52" ca="1">IFERROR(IF(AND(НачЦ_ИнвП_Дата&lt;=GG$3,КИнвП_Дата&gt;GG$3),
INDEX(Кальк._морковь,MATCH($A52,Кальк._морковь_наим.,0),MATCH("Сумма затрат, т.руб.",'Кальк-я'!$5:$5,0))*
INDEX(ЗФ,MATCH($A$50,ЗФ!$A:$A,0),MATCH("Посевная площадь"&amp;YEAR(GH$3),ЗФ!$2:$2,0))*
INDEX(Коэф.закупка_год_морковь[],MATCH($A52,Коэф.закупка_год_морковь[1],0),MATCH(MONTH(GG$3),КЗ!$1:$1,0))/1000,""),0)</f>
        <v>7123.5450000000001</v>
      </c>
      <c r="GH52" s="551" cm="1">
        <f t="array" aca="1" ref="GH52" ca="1">IFERROR(IF(AND(НачЦ_ИнвП_Дата&lt;=GH$3,КИнвП_Дата&gt;GH$3),
INDEX(Кальк._морковь,MATCH($A52,Кальк._морковь_наим.,0),MATCH("Сумма затрат, т.руб.",'Кальк-я'!$5:$5,0))*
INDEX(ЗФ,MATCH($A$50,ЗФ!$A:$A,0),MATCH("Посевная площадь"&amp;YEAR(GI$3),ЗФ!$2:$2,0))*
INDEX(Коэф.закупка_год_морковь[],MATCH($A52,Коэф.закупка_год_морковь[1],0),MATCH(MONTH(GH$3),КЗ!$1:$1,0))/1000,""),0)</f>
        <v>7123.5450000000001</v>
      </c>
      <c r="GI52" s="551" cm="1">
        <f t="array" aca="1" ref="GI52" ca="1">IFERROR(IF(AND(НачЦ_ИнвП_Дата&lt;=GI$3,КИнвП_Дата&gt;GI$3),
INDEX(Кальк._морковь,MATCH($A52,Кальк._морковь_наим.,0),MATCH("Сумма затрат, т.руб.",'Кальк-я'!$5:$5,0))*
INDEX(ЗФ,MATCH($A$50,ЗФ!$A:$A,0),MATCH("Посевная площадь"&amp;YEAR(GJ$3),ЗФ!$2:$2,0))*
INDEX(Коэф.закупка_год_морковь[],MATCH($A52,Коэф.закупка_год_морковь[1],0),MATCH(MONTH(GI$3),КЗ!$1:$1,0))/1000,""),0)</f>
        <v>0</v>
      </c>
      <c r="GJ52" s="551" cm="1">
        <f t="array" aca="1" ref="GJ52" ca="1">IFERROR(IF(AND(НачЦ_ИнвП_Дата&lt;=GJ$3,КИнвП_Дата&gt;GJ$3),
INDEX(Кальк._морковь,MATCH($A52,Кальк._морковь_наим.,0),MATCH("Сумма затрат, т.руб.",'Кальк-я'!$5:$5,0))*
INDEX(ЗФ,MATCH($A$50,ЗФ!$A:$A,0),MATCH("Посевная площадь"&amp;YEAR(GK$3),ЗФ!$2:$2,0))*
INDEX(Коэф.закупка_год_морковь[],MATCH($A52,Коэф.закупка_год_морковь[1],0),MATCH(MONTH(GJ$3),КЗ!$1:$1,0))/1000,""),0)</f>
        <v>0</v>
      </c>
      <c r="GK52" s="551" cm="1">
        <f t="array" aca="1" ref="GK52" ca="1">IFERROR(IF(AND(НачЦ_ИнвП_Дата&lt;=GK$3,КИнвП_Дата&gt;GK$3),
INDEX(Кальк._морковь,MATCH($A52,Кальк._морковь_наим.,0),MATCH("Сумма затрат, т.руб.",'Кальк-я'!$5:$5,0))*
INDEX(ЗФ,MATCH($A$50,ЗФ!$A:$A,0),MATCH("Посевная площадь"&amp;YEAR(GL$3),ЗФ!$2:$2,0))*
INDEX(Коэф.закупка_год_морковь[],MATCH($A52,Коэф.закупка_год_морковь[1],0),MATCH(MONTH(GK$3),КЗ!$1:$1,0))/1000,""),0)</f>
        <v>0</v>
      </c>
      <c r="GL52" s="551" cm="1">
        <f t="array" aca="1" ref="GL52" ca="1">IFERROR(IF(AND(НачЦ_ИнвП_Дата&lt;=GL$3,КИнвП_Дата&gt;GL$3),
INDEX(Кальк._морковь,MATCH($A52,Кальк._морковь_наим.,0),MATCH("Сумма затрат, т.руб.",'Кальк-я'!$5:$5,0))*
INDEX(ЗФ,MATCH($A$50,ЗФ!$A:$A,0),MATCH("Посевная площадь"&amp;YEAR(GM$3),ЗФ!$2:$2,0))*
INDEX(Коэф.закупка_год_морковь[],MATCH($A52,Коэф.закупка_год_морковь[1],0),MATCH(MONTH(GL$3),КЗ!$1:$1,0))/1000,""),0)</f>
        <v>0</v>
      </c>
      <c r="GM52" s="551" cm="1">
        <f t="array" aca="1" ref="GM52" ca="1">IFERROR(IF(AND(НачЦ_ИнвП_Дата&lt;=GM$3,КИнвП_Дата&gt;GM$3),
INDEX(Кальк._морковь,MATCH($A52,Кальк._морковь_наим.,0),MATCH("Сумма затрат, т.руб.",'Кальк-я'!$5:$5,0))*
INDEX(ЗФ,MATCH($A$50,ЗФ!$A:$A,0),MATCH("Посевная площадь"&amp;YEAR(GN$3),ЗФ!$2:$2,0))*
INDEX(Коэф.закупка_год_морковь[],MATCH($A52,Коэф.закупка_год_морковь[1],0),MATCH(MONTH(GM$3),КЗ!$1:$1,0))/1000,""),0)</f>
        <v>0</v>
      </c>
      <c r="GN52" s="552">
        <f t="shared" ca="1" si="1484"/>
        <v>14247.09</v>
      </c>
      <c r="GO52" s="551" cm="1">
        <f t="array" aca="1" ref="GO52" ca="1">IFERROR(IF(AND(НачЦ_ИнвП_Дата&lt;=GO$3,КИнвП_Дата&gt;GO$3),
INDEX(Кальк._морковь,MATCH($A52,Кальк._морковь_наим.,0),MATCH("Сумма затрат, т.руб.",'Кальк-я'!$5:$5,0))*
INDEX(ЗФ,MATCH($A$50,ЗФ!$A:$A,0),MATCH("Посевная площадь"&amp;YEAR(GP$3),ЗФ!$2:$2,0))*
INDEX(Коэф.закупка_год_морковь[],MATCH($A52,Коэф.закупка_год_морковь[1],0),MATCH(MONTH(GO$3),КЗ!$1:$1,0))/1000,""),0)</f>
        <v>0</v>
      </c>
      <c r="GP52" s="551" cm="1">
        <f t="array" aca="1" ref="GP52" ca="1">IFERROR(IF(AND(НачЦ_ИнвП_Дата&lt;=GP$3,КИнвП_Дата&gt;GP$3),
INDEX(Кальк._морковь,MATCH($A52,Кальк._морковь_наим.,0),MATCH("Сумма затрат, т.руб.",'Кальк-я'!$5:$5,0))*
INDEX(ЗФ,MATCH($A$50,ЗФ!$A:$A,0),MATCH("Посевная площадь"&amp;YEAR(GQ$3),ЗФ!$2:$2,0))*
INDEX(Коэф.закупка_год_морковь[],MATCH($A52,Коэф.закупка_год_морковь[1],0),MATCH(MONTH(GP$3),КЗ!$1:$1,0))/1000,""),0)</f>
        <v>0</v>
      </c>
      <c r="GQ52" s="551" cm="1">
        <f t="array" aca="1" ref="GQ52" ca="1">IFERROR(IF(AND(НачЦ_ИнвП_Дата&lt;=GQ$3,КИнвП_Дата&gt;GQ$3),
INDEX(Кальк._морковь,MATCH($A52,Кальк._морковь_наим.,0),MATCH("Сумма затрат, т.руб.",'Кальк-я'!$5:$5,0))*
INDEX(ЗФ,MATCH($A$50,ЗФ!$A:$A,0),MATCH("Посевная площадь"&amp;YEAR(GR$3),ЗФ!$2:$2,0))*
INDEX(Коэф.закупка_год_морковь[],MATCH($A52,Коэф.закупка_год_морковь[1],0),MATCH(MONTH(GQ$3),КЗ!$1:$1,0))/1000,""),0)</f>
        <v>0</v>
      </c>
      <c r="GR52" s="551" cm="1">
        <f t="array" aca="1" ref="GR52" ca="1">IFERROR(IF(AND(НачЦ_ИнвП_Дата&lt;=GR$3,КИнвП_Дата&gt;GR$3),
INDEX(Кальк._морковь,MATCH($A52,Кальк._морковь_наим.,0),MATCH("Сумма затрат, т.руб.",'Кальк-я'!$5:$5,0))*
INDEX(ЗФ,MATCH($A$50,ЗФ!$A:$A,0),MATCH("Посевная площадь"&amp;YEAR(GS$3),ЗФ!$2:$2,0))*
INDEX(Коэф.закупка_год_морковь[],MATCH($A52,Коэф.закупка_год_морковь[1],0),MATCH(MONTH(GR$3),КЗ!$1:$1,0))/1000,""),0)</f>
        <v>0</v>
      </c>
      <c r="GS52" s="551" cm="1">
        <f t="array" aca="1" ref="GS52" ca="1">IFERROR(IF(AND(НачЦ_ИнвП_Дата&lt;=GS$3,КИнвП_Дата&gt;GS$3),
INDEX(Кальк._морковь,MATCH($A52,Кальк._морковь_наим.,0),MATCH("Сумма затрат, т.руб.",'Кальк-я'!$5:$5,0))*
INDEX(ЗФ,MATCH($A$50,ЗФ!$A:$A,0),MATCH("Посевная площадь"&amp;YEAR(GT$3),ЗФ!$2:$2,0))*
INDEX(Коэф.закупка_год_морковь[],MATCH($A52,Коэф.закупка_год_морковь[1],0),MATCH(MONTH(GS$3),КЗ!$1:$1,0))/1000,""),0)</f>
        <v>0</v>
      </c>
      <c r="GT52" s="551" cm="1">
        <f t="array" aca="1" ref="GT52" ca="1">IFERROR(IF(AND(НачЦ_ИнвП_Дата&lt;=GT$3,КИнвП_Дата&gt;GT$3),
INDEX(Кальк._морковь,MATCH($A52,Кальк._морковь_наим.,0),MATCH("Сумма затрат, т.руб.",'Кальк-я'!$5:$5,0))*
INDEX(ЗФ,MATCH($A$50,ЗФ!$A:$A,0),MATCH("Посевная площадь"&amp;YEAR(GU$3),ЗФ!$2:$2,0))*
INDEX(Коэф.закупка_год_морковь[],MATCH($A52,Коэф.закупка_год_морковь[1],0),MATCH(MONTH(GT$3),КЗ!$1:$1,0))/1000,""),0)</f>
        <v>7123.5450000000001</v>
      </c>
      <c r="GU52" s="551" cm="1">
        <f t="array" aca="1" ref="GU52" ca="1">IFERROR(IF(AND(НачЦ_ИнвП_Дата&lt;=GU$3,КИнвП_Дата&gt;GU$3),
INDEX(Кальк._морковь,MATCH($A52,Кальк._морковь_наим.,0),MATCH("Сумма затрат, т.руб.",'Кальк-я'!$5:$5,0))*
INDEX(ЗФ,MATCH($A$50,ЗФ!$A:$A,0),MATCH("Посевная площадь"&amp;YEAR(GV$3),ЗФ!$2:$2,0))*
INDEX(Коэф.закупка_год_морковь[],MATCH($A52,Коэф.закупка_год_морковь[1],0),MATCH(MONTH(GU$3),КЗ!$1:$1,0))/1000,""),0)</f>
        <v>7123.5450000000001</v>
      </c>
      <c r="GV52" s="551" cm="1">
        <f t="array" aca="1" ref="GV52" ca="1">IFERROR(IF(AND(НачЦ_ИнвП_Дата&lt;=GV$3,КИнвП_Дата&gt;GV$3),
INDEX(Кальк._морковь,MATCH($A52,Кальк._морковь_наим.,0),MATCH("Сумма затрат, т.руб.",'Кальк-я'!$5:$5,0))*
INDEX(ЗФ,MATCH($A$50,ЗФ!$A:$A,0),MATCH("Посевная площадь"&amp;YEAR(GW$3),ЗФ!$2:$2,0))*
INDEX(Коэф.закупка_год_морковь[],MATCH($A52,Коэф.закупка_год_морковь[1],0),MATCH(MONTH(GV$3),КЗ!$1:$1,0))/1000,""),0)</f>
        <v>0</v>
      </c>
      <c r="GW52" s="551" cm="1">
        <f t="array" aca="1" ref="GW52" ca="1">IFERROR(IF(AND(НачЦ_ИнвП_Дата&lt;=GW$3,КИнвП_Дата&gt;GW$3),
INDEX(Кальк._морковь,MATCH($A52,Кальк._морковь_наим.,0),MATCH("Сумма затрат, т.руб.",'Кальк-я'!$5:$5,0))*
INDEX(ЗФ,MATCH($A$50,ЗФ!$A:$A,0),MATCH("Посевная площадь"&amp;YEAR(GX$3),ЗФ!$2:$2,0))*
INDEX(Коэф.закупка_год_морковь[],MATCH($A52,Коэф.закупка_год_морковь[1],0),MATCH(MONTH(GW$3),КЗ!$1:$1,0))/1000,""),0)</f>
        <v>0</v>
      </c>
      <c r="GX52" s="551" cm="1">
        <f t="array" aca="1" ref="GX52" ca="1">IFERROR(IF(AND(НачЦ_ИнвП_Дата&lt;=GX$3,КИнвП_Дата&gt;GX$3),
INDEX(Кальк._морковь,MATCH($A52,Кальк._морковь_наим.,0),MATCH("Сумма затрат, т.руб.",'Кальк-я'!$5:$5,0))*
INDEX(ЗФ,MATCH($A$50,ЗФ!$A:$A,0),MATCH("Посевная площадь"&amp;YEAR(GY$3),ЗФ!$2:$2,0))*
INDEX(Коэф.закупка_год_морковь[],MATCH($A52,Коэф.закупка_год_морковь[1],0),MATCH(MONTH(GX$3),КЗ!$1:$1,0))/1000,""),0)</f>
        <v>0</v>
      </c>
      <c r="GY52" s="551" cm="1">
        <f t="array" aca="1" ref="GY52" ca="1">IFERROR(IF(AND(НачЦ_ИнвП_Дата&lt;=GY$3,КИнвП_Дата&gt;GY$3),
INDEX(Кальк._морковь,MATCH($A52,Кальк._морковь_наим.,0),MATCH("Сумма затрат, т.руб.",'Кальк-я'!$5:$5,0))*
INDEX(ЗФ,MATCH($A$50,ЗФ!$A:$A,0),MATCH("Посевная площадь"&amp;YEAR(GZ$3),ЗФ!$2:$2,0))*
INDEX(Коэф.закупка_год_морковь[],MATCH($A52,Коэф.закупка_год_морковь[1],0),MATCH(MONTH(GY$3),КЗ!$1:$1,0))/1000,""),0)</f>
        <v>0</v>
      </c>
      <c r="GZ52" s="551" cm="1">
        <f t="array" aca="1" ref="GZ52" ca="1">IFERROR(IF(AND(НачЦ_ИнвП_Дата&lt;=GZ$3,КИнвП_Дата&gt;GZ$3),
INDEX(Кальк._морковь,MATCH($A52,Кальк._морковь_наим.,0),MATCH("Сумма затрат, т.руб.",'Кальк-я'!$5:$5,0))*
INDEX(ЗФ,MATCH($A$50,ЗФ!$A:$A,0),MATCH("Посевная площадь"&amp;YEAR(HA$3),ЗФ!$2:$2,0))*
INDEX(Коэф.закупка_год_морковь[],MATCH($A52,Коэф.закупка_год_морковь[1],0),MATCH(MONTH(GZ$3),КЗ!$1:$1,0))/1000,""),0)</f>
        <v>0</v>
      </c>
      <c r="HA52" s="552">
        <f t="shared" ca="1" si="1486"/>
        <v>14247.09</v>
      </c>
      <c r="HB52" s="551" cm="1">
        <f t="array" aca="1" ref="HB52" ca="1">IFERROR(IF(AND(НачЦ_ИнвП_Дата&lt;=HB$3,КИнвП_Дата&gt;HB$3),
INDEX(Кальк._морковь,MATCH($A52,Кальк._морковь_наим.,0),MATCH("Сумма затрат, т.руб.",'Кальк-я'!$5:$5,0))*
INDEX(ЗФ,MATCH($A$50,ЗФ!$A:$A,0),MATCH("Посевная площадь"&amp;YEAR(HC$3),ЗФ!$2:$2,0))*
INDEX(Коэф.закупка_год_морковь[],MATCH($A52,Коэф.закупка_год_морковь[1],0),MATCH(MONTH(HB$3),КЗ!$1:$1,0))/1000,""),0)</f>
        <v>0</v>
      </c>
      <c r="HC52" s="551" cm="1">
        <f t="array" aca="1" ref="HC52" ca="1">IFERROR(IF(AND(НачЦ_ИнвП_Дата&lt;=HC$3,КИнвП_Дата&gt;HC$3),
INDEX(Кальк._морковь,MATCH($A52,Кальк._морковь_наим.,0),MATCH("Сумма затрат, т.руб.",'Кальк-я'!$5:$5,0))*
INDEX(ЗФ,MATCH($A$50,ЗФ!$A:$A,0),MATCH("Посевная площадь"&amp;YEAR(HD$3),ЗФ!$2:$2,0))*
INDEX(Коэф.закупка_год_морковь[],MATCH($A52,Коэф.закупка_год_морковь[1],0),MATCH(MONTH(HC$3),КЗ!$1:$1,0))/1000,""),0)</f>
        <v>0</v>
      </c>
      <c r="HD52" s="551" cm="1">
        <f t="array" aca="1" ref="HD52" ca="1">IFERROR(IF(AND(НачЦ_ИнвП_Дата&lt;=HD$3,КИнвП_Дата&gt;HD$3),
INDEX(Кальк._морковь,MATCH($A52,Кальк._морковь_наим.,0),MATCH("Сумма затрат, т.руб.",'Кальк-я'!$5:$5,0))*
INDEX(ЗФ,MATCH($A$50,ЗФ!$A:$A,0),MATCH("Посевная площадь"&amp;YEAR(HE$3),ЗФ!$2:$2,0))*
INDEX(Коэф.закупка_год_морковь[],MATCH($A52,Коэф.закупка_год_морковь[1],0),MATCH(MONTH(HD$3),КЗ!$1:$1,0))/1000,""),0)</f>
        <v>0</v>
      </c>
      <c r="HE52" s="551" cm="1">
        <f t="array" aca="1" ref="HE52" ca="1">IFERROR(IF(AND(НачЦ_ИнвП_Дата&lt;=HE$3,КИнвП_Дата&gt;HE$3),
INDEX(Кальк._морковь,MATCH($A52,Кальк._морковь_наим.,0),MATCH("Сумма затрат, т.руб.",'Кальк-я'!$5:$5,0))*
INDEX(ЗФ,MATCH($A$50,ЗФ!$A:$A,0),MATCH("Посевная площадь"&amp;YEAR(HF$3),ЗФ!$2:$2,0))*
INDEX(Коэф.закупка_год_морковь[],MATCH($A52,Коэф.закупка_год_морковь[1],0),MATCH(MONTH(HE$3),КЗ!$1:$1,0))/1000,""),0)</f>
        <v>0</v>
      </c>
      <c r="HF52" s="551" cm="1">
        <f t="array" aca="1" ref="HF52" ca="1">IFERROR(IF(AND(НачЦ_ИнвП_Дата&lt;=HF$3,КИнвП_Дата&gt;HF$3),
INDEX(Кальк._морковь,MATCH($A52,Кальк._морковь_наим.,0),MATCH("Сумма затрат, т.руб.",'Кальк-я'!$5:$5,0))*
INDEX(ЗФ,MATCH($A$50,ЗФ!$A:$A,0),MATCH("Посевная площадь"&amp;YEAR(HG$3),ЗФ!$2:$2,0))*
INDEX(Коэф.закупка_год_морковь[],MATCH($A52,Коэф.закупка_год_морковь[1],0),MATCH(MONTH(HF$3),КЗ!$1:$1,0))/1000,""),0)</f>
        <v>0</v>
      </c>
      <c r="HG52" s="551" cm="1">
        <f t="array" aca="1" ref="HG52" ca="1">IFERROR(IF(AND(НачЦ_ИнвП_Дата&lt;=HG$3,КИнвП_Дата&gt;HG$3),
INDEX(Кальк._морковь,MATCH($A52,Кальк._морковь_наим.,0),MATCH("Сумма затрат, т.руб.",'Кальк-я'!$5:$5,0))*
INDEX(ЗФ,MATCH($A$50,ЗФ!$A:$A,0),MATCH("Посевная площадь"&amp;YEAR(HH$3),ЗФ!$2:$2,0))*
INDEX(Коэф.закупка_год_морковь[],MATCH($A52,Коэф.закупка_год_морковь[1],0),MATCH(MONTH(HG$3),КЗ!$1:$1,0))/1000,""),0)</f>
        <v>7123.5450000000001</v>
      </c>
      <c r="HH52" s="551" cm="1">
        <f t="array" aca="1" ref="HH52" ca="1">IFERROR(IF(AND(НачЦ_ИнвП_Дата&lt;=HH$3,КИнвП_Дата&gt;HH$3),
INDEX(Кальк._морковь,MATCH($A52,Кальк._морковь_наим.,0),MATCH("Сумма затрат, т.руб.",'Кальк-я'!$5:$5,0))*
INDEX(ЗФ,MATCH($A$50,ЗФ!$A:$A,0),MATCH("Посевная площадь"&amp;YEAR(HI$3),ЗФ!$2:$2,0))*
INDEX(Коэф.закупка_год_морковь[],MATCH($A52,Коэф.закупка_год_морковь[1],0),MATCH(MONTH(HH$3),КЗ!$1:$1,0))/1000,""),0)</f>
        <v>7123.5450000000001</v>
      </c>
      <c r="HI52" s="551" cm="1">
        <f t="array" aca="1" ref="HI52" ca="1">IFERROR(IF(AND(НачЦ_ИнвП_Дата&lt;=HI$3,КИнвП_Дата&gt;HI$3),
INDEX(Кальк._морковь,MATCH($A52,Кальк._морковь_наим.,0),MATCH("Сумма затрат, т.руб.",'Кальк-я'!$5:$5,0))*
INDEX(ЗФ,MATCH($A$50,ЗФ!$A:$A,0),MATCH("Посевная площадь"&amp;YEAR(HJ$3),ЗФ!$2:$2,0))*
INDEX(Коэф.закупка_год_морковь[],MATCH($A52,Коэф.закупка_год_морковь[1],0),MATCH(MONTH(HI$3),КЗ!$1:$1,0))/1000,""),0)</f>
        <v>0</v>
      </c>
      <c r="HJ52" s="551" cm="1">
        <f t="array" aca="1" ref="HJ52" ca="1">IFERROR(IF(AND(НачЦ_ИнвП_Дата&lt;=HJ$3,КИнвП_Дата&gt;HJ$3),
INDEX(Кальк._морковь,MATCH($A52,Кальк._морковь_наим.,0),MATCH("Сумма затрат, т.руб.",'Кальк-я'!$5:$5,0))*
INDEX(ЗФ,MATCH($A$50,ЗФ!$A:$A,0),MATCH("Посевная площадь"&amp;YEAR(HK$3),ЗФ!$2:$2,0))*
INDEX(Коэф.закупка_год_морковь[],MATCH($A52,Коэф.закупка_год_морковь[1],0),MATCH(MONTH(HJ$3),КЗ!$1:$1,0))/1000,""),0)</f>
        <v>0</v>
      </c>
      <c r="HK52" s="551" cm="1">
        <f t="array" aca="1" ref="HK52" ca="1">IFERROR(IF(AND(НачЦ_ИнвП_Дата&lt;=HK$3,КИнвП_Дата&gt;HK$3),
INDEX(Кальк._морковь,MATCH($A52,Кальк._морковь_наим.,0),MATCH("Сумма затрат, т.руб.",'Кальк-я'!$5:$5,0))*
INDEX(ЗФ,MATCH($A$50,ЗФ!$A:$A,0),MATCH("Посевная площадь"&amp;YEAR(HL$3),ЗФ!$2:$2,0))*
INDEX(Коэф.закупка_год_морковь[],MATCH($A52,Коэф.закупка_год_морковь[1],0),MATCH(MONTH(HK$3),КЗ!$1:$1,0))/1000,""),0)</f>
        <v>0</v>
      </c>
      <c r="HL52" s="551" cm="1">
        <f t="array" aca="1" ref="HL52" ca="1">IFERROR(IF(AND(НачЦ_ИнвП_Дата&lt;=HL$3,КИнвП_Дата&gt;HL$3),
INDEX(Кальк._морковь,MATCH($A52,Кальк._морковь_наим.,0),MATCH("Сумма затрат, т.руб.",'Кальк-я'!$5:$5,0))*
INDEX(ЗФ,MATCH($A$50,ЗФ!$A:$A,0),MATCH("Посевная площадь"&amp;YEAR(HM$3),ЗФ!$2:$2,0))*
INDEX(Коэф.закупка_год_морковь[],MATCH($A52,Коэф.закупка_год_морковь[1],0),MATCH(MONTH(HL$3),КЗ!$1:$1,0))/1000,""),0)</f>
        <v>0</v>
      </c>
      <c r="HM52" s="551" cm="1">
        <f t="array" aca="1" ref="HM52" ca="1">IFERROR(IF(AND(НачЦ_ИнвП_Дата&lt;=HM$3,КИнвП_Дата&gt;HM$3),
INDEX(Кальк._морковь,MATCH($A52,Кальк._морковь_наим.,0),MATCH("Сумма затрат, т.руб.",'Кальк-я'!$5:$5,0))*
INDEX(ЗФ,MATCH($A$50,ЗФ!$A:$A,0),MATCH("Посевная площадь"&amp;YEAR(HN$3),ЗФ!$2:$2,0))*
INDEX(Коэф.закупка_год_морковь[],MATCH($A52,Коэф.закупка_год_морковь[1],0),MATCH(MONTH(HM$3),КЗ!$1:$1,0))/1000,""),0)</f>
        <v>0</v>
      </c>
      <c r="HN52" s="552">
        <f t="shared" ca="1" si="1488"/>
        <v>14247.09</v>
      </c>
      <c r="HO52" s="551" cm="1">
        <f t="array" aca="1" ref="HO52" ca="1">IFERROR(IF(AND(НачЦ_ИнвП_Дата&lt;=HO$3,КИнвП_Дата&gt;HO$3),
INDEX(Кальк._морковь,MATCH($A52,Кальк._морковь_наим.,0),MATCH("Сумма затрат, т.руб.",'Кальк-я'!$5:$5,0))*
INDEX(ЗФ,MATCH($A$50,ЗФ!$A:$A,0),MATCH("Посевная площадь"&amp;YEAR(HP$3),ЗФ!$2:$2,0))*
INDEX(Коэф.закупка_год_морковь[],MATCH($A52,Коэф.закупка_год_морковь[1],0),MATCH(MONTH(HO$3),КЗ!$1:$1,0))/1000,""),0)</f>
        <v>0</v>
      </c>
      <c r="HP52" s="551" cm="1">
        <f t="array" aca="1" ref="HP52" ca="1">IFERROR(IF(AND(НачЦ_ИнвП_Дата&lt;=HP$3,КИнвП_Дата&gt;HP$3),
INDEX(Кальк._морковь,MATCH($A52,Кальк._морковь_наим.,0),MATCH("Сумма затрат, т.руб.",'Кальк-я'!$5:$5,0))*
INDEX(ЗФ,MATCH($A$50,ЗФ!$A:$A,0),MATCH("Посевная площадь"&amp;YEAR(HQ$3),ЗФ!$2:$2,0))*
INDEX(Коэф.закупка_год_морковь[],MATCH($A52,Коэф.закупка_год_морковь[1],0),MATCH(MONTH(HP$3),КЗ!$1:$1,0))/1000,""),0)</f>
        <v>0</v>
      </c>
      <c r="HQ52" s="551" cm="1">
        <f t="array" aca="1" ref="HQ52" ca="1">IFERROR(IF(AND(НачЦ_ИнвП_Дата&lt;=HQ$3,КИнвП_Дата&gt;HQ$3),
INDEX(Кальк._морковь,MATCH($A52,Кальк._морковь_наим.,0),MATCH("Сумма затрат, т.руб.",'Кальк-я'!$5:$5,0))*
INDEX(ЗФ,MATCH($A$50,ЗФ!$A:$A,0),MATCH("Посевная площадь"&amp;YEAR(HR$3),ЗФ!$2:$2,0))*
INDEX(Коэф.закупка_год_морковь[],MATCH($A52,Коэф.закупка_год_морковь[1],0),MATCH(MONTH(HQ$3),КЗ!$1:$1,0))/1000,""),0)</f>
        <v>0</v>
      </c>
      <c r="HR52" s="551" cm="1">
        <f t="array" aca="1" ref="HR52" ca="1">IFERROR(IF(AND(НачЦ_ИнвП_Дата&lt;=HR$3,КИнвП_Дата&gt;HR$3),
INDEX(Кальк._морковь,MATCH($A52,Кальк._морковь_наим.,0),MATCH("Сумма затрат, т.руб.",'Кальк-я'!$5:$5,0))*
INDEX(ЗФ,MATCH($A$50,ЗФ!$A:$A,0),MATCH("Посевная площадь"&amp;YEAR(HS$3),ЗФ!$2:$2,0))*
INDEX(Коэф.закупка_год_морковь[],MATCH($A52,Коэф.закупка_год_морковь[1],0),MATCH(MONTH(HR$3),КЗ!$1:$1,0))/1000,""),0)</f>
        <v>0</v>
      </c>
      <c r="HS52" s="551" cm="1">
        <f t="array" aca="1" ref="HS52" ca="1">IFERROR(IF(AND(НачЦ_ИнвП_Дата&lt;=HS$3,КИнвП_Дата&gt;HS$3),
INDEX(Кальк._морковь,MATCH($A52,Кальк._морковь_наим.,0),MATCH("Сумма затрат, т.руб.",'Кальк-я'!$5:$5,0))*
INDEX(ЗФ,MATCH($A$50,ЗФ!$A:$A,0),MATCH("Посевная площадь"&amp;YEAR(HT$3),ЗФ!$2:$2,0))*
INDEX(Коэф.закупка_год_морковь[],MATCH($A52,Коэф.закупка_год_морковь[1],0),MATCH(MONTH(HS$3),КЗ!$1:$1,0))/1000,""),0)</f>
        <v>0</v>
      </c>
      <c r="HT52" s="551" cm="1">
        <f t="array" aca="1" ref="HT52" ca="1">IFERROR(IF(AND(НачЦ_ИнвП_Дата&lt;=HT$3,КИнвП_Дата&gt;HT$3),
INDEX(Кальк._морковь,MATCH($A52,Кальк._морковь_наим.,0),MATCH("Сумма затрат, т.руб.",'Кальк-я'!$5:$5,0))*
INDEX(ЗФ,MATCH($A$50,ЗФ!$A:$A,0),MATCH("Посевная площадь"&amp;YEAR(HU$3),ЗФ!$2:$2,0))*
INDEX(Коэф.закупка_год_морковь[],MATCH($A52,Коэф.закупка_год_морковь[1],0),MATCH(MONTH(HT$3),КЗ!$1:$1,0))/1000,""),0)</f>
        <v>7123.5450000000001</v>
      </c>
      <c r="HU52" s="551" cm="1">
        <f t="array" aca="1" ref="HU52" ca="1">IFERROR(IF(AND(НачЦ_ИнвП_Дата&lt;=HU$3,КИнвП_Дата&gt;HU$3),
INDEX(Кальк._морковь,MATCH($A52,Кальк._морковь_наим.,0),MATCH("Сумма затрат, т.руб.",'Кальк-я'!$5:$5,0))*
INDEX(ЗФ,MATCH($A$50,ЗФ!$A:$A,0),MATCH("Посевная площадь"&amp;YEAR(HV$3),ЗФ!$2:$2,0))*
INDEX(Коэф.закупка_год_морковь[],MATCH($A52,Коэф.закупка_год_морковь[1],0),MATCH(MONTH(HU$3),КЗ!$1:$1,0))/1000,""),0)</f>
        <v>7123.5450000000001</v>
      </c>
      <c r="HV52" s="551" cm="1">
        <f t="array" aca="1" ref="HV52" ca="1">IFERROR(IF(AND(НачЦ_ИнвП_Дата&lt;=HV$3,КИнвП_Дата&gt;HV$3),
INDEX(Кальк._морковь,MATCH($A52,Кальк._морковь_наим.,0),MATCH("Сумма затрат, т.руб.",'Кальк-я'!$5:$5,0))*
INDEX(ЗФ,MATCH($A$50,ЗФ!$A:$A,0),MATCH("Посевная площадь"&amp;YEAR(HW$3),ЗФ!$2:$2,0))*
INDEX(Коэф.закупка_год_морковь[],MATCH($A52,Коэф.закупка_год_морковь[1],0),MATCH(MONTH(HV$3),КЗ!$1:$1,0))/1000,""),0)</f>
        <v>0</v>
      </c>
      <c r="HW52" s="551" cm="1">
        <f t="array" aca="1" ref="HW52" ca="1">IFERROR(IF(AND(НачЦ_ИнвП_Дата&lt;=HW$3,КИнвП_Дата&gt;HW$3),
INDEX(Кальк._морковь,MATCH($A52,Кальк._морковь_наим.,0),MATCH("Сумма затрат, т.руб.",'Кальк-я'!$5:$5,0))*
INDEX(ЗФ,MATCH($A$50,ЗФ!$A:$A,0),MATCH("Посевная площадь"&amp;YEAR(HX$3),ЗФ!$2:$2,0))*
INDEX(Коэф.закупка_год_морковь[],MATCH($A52,Коэф.закупка_год_морковь[1],0),MATCH(MONTH(HW$3),КЗ!$1:$1,0))/1000,""),0)</f>
        <v>0</v>
      </c>
      <c r="HX52" s="551" cm="1">
        <f t="array" aca="1" ref="HX52" ca="1">IFERROR(IF(AND(НачЦ_ИнвП_Дата&lt;=HX$3,КИнвП_Дата&gt;HX$3),
INDEX(Кальк._морковь,MATCH($A52,Кальк._морковь_наим.,0),MATCH("Сумма затрат, т.руб.",'Кальк-я'!$5:$5,0))*
INDEX(ЗФ,MATCH($A$50,ЗФ!$A:$A,0),MATCH("Посевная площадь"&amp;YEAR(HY$3),ЗФ!$2:$2,0))*
INDEX(Коэф.закупка_год_морковь[],MATCH($A52,Коэф.закупка_год_морковь[1],0),MATCH(MONTH(HX$3),КЗ!$1:$1,0))/1000,""),0)</f>
        <v>0</v>
      </c>
      <c r="HY52" s="551" cm="1">
        <f t="array" aca="1" ref="HY52" ca="1">IFERROR(IF(AND(НачЦ_ИнвП_Дата&lt;=HY$3,КИнвП_Дата&gt;HY$3),
INDEX(Кальк._морковь,MATCH($A52,Кальк._морковь_наим.,0),MATCH("Сумма затрат, т.руб.",'Кальк-я'!$5:$5,0))*
INDEX(ЗФ,MATCH($A$50,ЗФ!$A:$A,0),MATCH("Посевная площадь"&amp;YEAR(HZ$3),ЗФ!$2:$2,0))*
INDEX(Коэф.закупка_год_морковь[],MATCH($A52,Коэф.закупка_год_морковь[1],0),MATCH(MONTH(HY$3),КЗ!$1:$1,0))/1000,""),0)</f>
        <v>0</v>
      </c>
      <c r="HZ52" s="551" cm="1">
        <f t="array" aca="1" ref="HZ52" ca="1">IFERROR(IF(AND(НачЦ_ИнвП_Дата&lt;=HZ$3,КИнвП_Дата&gt;HZ$3),
INDEX(Кальк._морковь,MATCH($A52,Кальк._морковь_наим.,0),MATCH("Сумма затрат, т.руб.",'Кальк-я'!$5:$5,0))*
INDEX(ЗФ,MATCH($A$50,ЗФ!$A:$A,0),MATCH("Посевная площадь"&amp;YEAR(IA$3),ЗФ!$2:$2,0))*
INDEX(Коэф.закупка_год_морковь[],MATCH($A52,Коэф.закупка_год_морковь[1],0),MATCH(MONTH(HZ$3),КЗ!$1:$1,0))/1000,""),0)</f>
        <v>0</v>
      </c>
      <c r="IA52" s="552">
        <f t="shared" ca="1" si="1490"/>
        <v>14247.09</v>
      </c>
      <c r="IB52" s="551" cm="1">
        <f t="array" aca="1" ref="IB52" ca="1">IFERROR(IF(AND(НачЦ_ИнвП_Дата&lt;=IB$3,КИнвП_Дата&gt;IB$3),
INDEX(Кальк._морковь,MATCH($A52,Кальк._морковь_наим.,0),MATCH("Сумма затрат, т.руб.",'Кальк-я'!$5:$5,0))*
INDEX(ЗФ,MATCH($A$50,ЗФ!$A:$A,0),MATCH("Посевная площадь"&amp;YEAR(IC$3),ЗФ!$2:$2,0))*
INDEX(Коэф.закупка_год_морковь[],MATCH($A52,Коэф.закупка_год_морковь[1],0),MATCH(MONTH(IB$3),КЗ!$1:$1,0))/1000,""),0)</f>
        <v>0</v>
      </c>
      <c r="IC52" s="551" cm="1">
        <f t="array" aca="1" ref="IC52" ca="1">IFERROR(IF(AND(НачЦ_ИнвП_Дата&lt;=IC$3,КИнвП_Дата&gt;IC$3),
INDEX(Кальк._морковь,MATCH($A52,Кальк._морковь_наим.,0),MATCH("Сумма затрат, т.руб.",'Кальк-я'!$5:$5,0))*
INDEX(ЗФ,MATCH($A$50,ЗФ!$A:$A,0),MATCH("Посевная площадь"&amp;YEAR(ID$3),ЗФ!$2:$2,0))*
INDEX(Коэф.закупка_год_морковь[],MATCH($A52,Коэф.закупка_год_морковь[1],0),MATCH(MONTH(IC$3),КЗ!$1:$1,0))/1000,""),0)</f>
        <v>0</v>
      </c>
      <c r="ID52" s="551" cm="1">
        <f t="array" aca="1" ref="ID52" ca="1">IFERROR(IF(AND(НачЦ_ИнвП_Дата&lt;=ID$3,КИнвП_Дата&gt;ID$3),
INDEX(Кальк._морковь,MATCH($A52,Кальк._морковь_наим.,0),MATCH("Сумма затрат, т.руб.",'Кальк-я'!$5:$5,0))*
INDEX(ЗФ,MATCH($A$50,ЗФ!$A:$A,0),MATCH("Посевная площадь"&amp;YEAR(IE$3),ЗФ!$2:$2,0))*
INDEX(Коэф.закупка_год_морковь[],MATCH($A52,Коэф.закупка_год_морковь[1],0),MATCH(MONTH(ID$3),КЗ!$1:$1,0))/1000,""),0)</f>
        <v>0</v>
      </c>
      <c r="IE52" s="551" cm="1">
        <f t="array" aca="1" ref="IE52" ca="1">IFERROR(IF(AND(НачЦ_ИнвП_Дата&lt;=IE$3,КИнвП_Дата&gt;IE$3),
INDEX(Кальк._морковь,MATCH($A52,Кальк._морковь_наим.,0),MATCH("Сумма затрат, т.руб.",'Кальк-я'!$5:$5,0))*
INDEX(ЗФ,MATCH($A$50,ЗФ!$A:$A,0),MATCH("Посевная площадь"&amp;YEAR(IF$3),ЗФ!$2:$2,0))*
INDEX(Коэф.закупка_год_морковь[],MATCH($A52,Коэф.закупка_год_морковь[1],0),MATCH(MONTH(IE$3),КЗ!$1:$1,0))/1000,""),0)</f>
        <v>0</v>
      </c>
      <c r="IF52" s="551" cm="1">
        <f t="array" aca="1" ref="IF52" ca="1">IFERROR(IF(AND(НачЦ_ИнвП_Дата&lt;=IF$3,КИнвП_Дата&gt;IF$3),
INDEX(Кальк._морковь,MATCH($A52,Кальк._морковь_наим.,0),MATCH("Сумма затрат, т.руб.",'Кальк-я'!$5:$5,0))*
INDEX(ЗФ,MATCH($A$50,ЗФ!$A:$A,0),MATCH("Посевная площадь"&amp;YEAR(IG$3),ЗФ!$2:$2,0))*
INDEX(Коэф.закупка_год_морковь[],MATCH($A52,Коэф.закупка_год_морковь[1],0),MATCH(MONTH(IF$3),КЗ!$1:$1,0))/1000,""),0)</f>
        <v>0</v>
      </c>
      <c r="IG52" s="551" cm="1">
        <f t="array" aca="1" ref="IG52" ca="1">IFERROR(IF(AND(НачЦ_ИнвП_Дата&lt;=IG$3,КИнвП_Дата&gt;IG$3),
INDEX(Кальк._морковь,MATCH($A52,Кальк._морковь_наим.,0),MATCH("Сумма затрат, т.руб.",'Кальк-я'!$5:$5,0))*
INDEX(ЗФ,MATCH($A$50,ЗФ!$A:$A,0),MATCH("Посевная площадь"&amp;YEAR(IH$3),ЗФ!$2:$2,0))*
INDEX(Коэф.закупка_год_морковь[],MATCH($A52,Коэф.закупка_год_морковь[1],0),MATCH(MONTH(IG$3),КЗ!$1:$1,0))/1000,""),0)</f>
        <v>7123.5450000000001</v>
      </c>
      <c r="IH52" s="551" cm="1">
        <f t="array" aca="1" ref="IH52" ca="1">IFERROR(IF(AND(НачЦ_ИнвП_Дата&lt;=IH$3,КИнвП_Дата&gt;IH$3),
INDEX(Кальк._морковь,MATCH($A52,Кальк._морковь_наим.,0),MATCH("Сумма затрат, т.руб.",'Кальк-я'!$5:$5,0))*
INDEX(ЗФ,MATCH($A$50,ЗФ!$A:$A,0),MATCH("Посевная площадь"&amp;YEAR(II$3),ЗФ!$2:$2,0))*
INDEX(Коэф.закупка_год_морковь[],MATCH($A52,Коэф.закупка_год_морковь[1],0),MATCH(MONTH(IH$3),КЗ!$1:$1,0))/1000,""),0)</f>
        <v>7123.5450000000001</v>
      </c>
      <c r="II52" s="551" cm="1">
        <f t="array" aca="1" ref="II52" ca="1">IFERROR(IF(AND(НачЦ_ИнвП_Дата&lt;=II$3,КИнвП_Дата&gt;II$3),
INDEX(Кальк._морковь,MATCH($A52,Кальк._морковь_наим.,0),MATCH("Сумма затрат, т.руб.",'Кальк-я'!$5:$5,0))*
INDEX(ЗФ,MATCH($A$50,ЗФ!$A:$A,0),MATCH("Посевная площадь"&amp;YEAR(IJ$3),ЗФ!$2:$2,0))*
INDEX(Коэф.закупка_год_морковь[],MATCH($A52,Коэф.закупка_год_морковь[1],0),MATCH(MONTH(II$3),КЗ!$1:$1,0))/1000,""),0)</f>
        <v>0</v>
      </c>
      <c r="IJ52" s="551" cm="1">
        <f t="array" aca="1" ref="IJ52" ca="1">IFERROR(IF(AND(НачЦ_ИнвП_Дата&lt;=IJ$3,КИнвП_Дата&gt;IJ$3),
INDEX(Кальк._морковь,MATCH($A52,Кальк._морковь_наим.,0),MATCH("Сумма затрат, т.руб.",'Кальк-я'!$5:$5,0))*
INDEX(ЗФ,MATCH($A$50,ЗФ!$A:$A,0),MATCH("Посевная площадь"&amp;YEAR(IK$3),ЗФ!$2:$2,0))*
INDEX(Коэф.закупка_год_морковь[],MATCH($A52,Коэф.закупка_год_морковь[1],0),MATCH(MONTH(IJ$3),КЗ!$1:$1,0))/1000,""),0)</f>
        <v>0</v>
      </c>
      <c r="IK52" s="551" cm="1">
        <f t="array" aca="1" ref="IK52" ca="1">IFERROR(IF(AND(НачЦ_ИнвП_Дата&lt;=IK$3,КИнвП_Дата&gt;IK$3),
INDEX(Кальк._морковь,MATCH($A52,Кальк._морковь_наим.,0),MATCH("Сумма затрат, т.руб.",'Кальк-я'!$5:$5,0))*
INDEX(ЗФ,MATCH($A$50,ЗФ!$A:$A,0),MATCH("Посевная площадь"&amp;YEAR(IL$3),ЗФ!$2:$2,0))*
INDEX(Коэф.закупка_год_морковь[],MATCH($A52,Коэф.закупка_год_морковь[1],0),MATCH(MONTH(IK$3),КЗ!$1:$1,0))/1000,""),0)</f>
        <v>0</v>
      </c>
      <c r="IL52" s="551" cm="1">
        <f t="array" aca="1" ref="IL52" ca="1">IFERROR(IF(AND(НачЦ_ИнвП_Дата&lt;=IL$3,КИнвП_Дата&gt;IL$3),
INDEX(Кальк._морковь,MATCH($A52,Кальк._морковь_наим.,0),MATCH("Сумма затрат, т.руб.",'Кальк-я'!$5:$5,0))*
INDEX(ЗФ,MATCH($A$50,ЗФ!$A:$A,0),MATCH("Посевная площадь"&amp;YEAR(IM$3),ЗФ!$2:$2,0))*
INDEX(Коэф.закупка_год_морковь[],MATCH($A52,Коэф.закупка_год_морковь[1],0),MATCH(MONTH(IL$3),КЗ!$1:$1,0))/1000,""),0)</f>
        <v>0</v>
      </c>
      <c r="IM52" s="551" cm="1">
        <f t="array" aca="1" ref="IM52" ca="1">IFERROR(IF(AND(НачЦ_ИнвП_Дата&lt;=IM$3,КИнвП_Дата&gt;IM$3),
INDEX(Кальк._морковь,MATCH($A52,Кальк._морковь_наим.,0),MATCH("Сумма затрат, т.руб.",'Кальк-я'!$5:$5,0))*
INDEX(ЗФ,MATCH($A$50,ЗФ!$A:$A,0),MATCH("Посевная площадь"&amp;YEAR(IN$3),ЗФ!$2:$2,0))*
INDEX(Коэф.закупка_год_морковь[],MATCH($A52,Коэф.закупка_год_морковь[1],0),MATCH(MONTH(IM$3),КЗ!$1:$1,0))/1000,""),0)</f>
        <v>0</v>
      </c>
      <c r="IN52" s="552">
        <f t="shared" ca="1" si="1492"/>
        <v>14247.09</v>
      </c>
      <c r="IO52" s="551" cm="1">
        <f t="array" aca="1" ref="IO52" ca="1">IFERROR(IF(AND(НачЦ_ИнвП_Дата&lt;=IO$3,КИнвП_Дата&gt;IO$3),
INDEX(Кальк._морковь,MATCH($A52,Кальк._морковь_наим.,0),MATCH("Сумма затрат, т.руб.",'Кальк-я'!$5:$5,0))*
INDEX(ЗФ,MATCH($A$50,ЗФ!$A:$A,0),MATCH("Посевная площадь"&amp;YEAR(IP$3),ЗФ!$2:$2,0))*
INDEX(Коэф.закупка_год_морковь[],MATCH($A52,Коэф.закупка_год_морковь[1],0),MATCH(MONTH(IO$3),КЗ!$1:$1,0))/1000,""),0)</f>
        <v>0</v>
      </c>
      <c r="IP52" s="551" cm="1">
        <f t="array" aca="1" ref="IP52" ca="1">IFERROR(IF(AND(НачЦ_ИнвП_Дата&lt;=IP$3,КИнвП_Дата&gt;IP$3),
INDEX(Кальк._морковь,MATCH($A52,Кальк._морковь_наим.,0),MATCH("Сумма затрат, т.руб.",'Кальк-я'!$5:$5,0))*
INDEX(ЗФ,MATCH($A$50,ЗФ!$A:$A,0),MATCH("Посевная площадь"&amp;YEAR(IQ$3),ЗФ!$2:$2,0))*
INDEX(Коэф.закупка_год_морковь[],MATCH($A52,Коэф.закупка_год_морковь[1],0),MATCH(MONTH(IP$3),КЗ!$1:$1,0))/1000,""),0)</f>
        <v>0</v>
      </c>
      <c r="IQ52" s="551" cm="1">
        <f t="array" aca="1" ref="IQ52" ca="1">IFERROR(IF(AND(НачЦ_ИнвП_Дата&lt;=IQ$3,КИнвП_Дата&gt;IQ$3),
INDEX(Кальк._морковь,MATCH($A52,Кальк._морковь_наим.,0),MATCH("Сумма затрат, т.руб.",'Кальк-я'!$5:$5,0))*
INDEX(ЗФ,MATCH($A$50,ЗФ!$A:$A,0),MATCH("Посевная площадь"&amp;YEAR(IR$3),ЗФ!$2:$2,0))*
INDEX(Коэф.закупка_год_морковь[],MATCH($A52,Коэф.закупка_год_морковь[1],0),MATCH(MONTH(IQ$3),КЗ!$1:$1,0))/1000,""),0)</f>
        <v>0</v>
      </c>
      <c r="IR52" s="551" cm="1">
        <f t="array" aca="1" ref="IR52" ca="1">IFERROR(IF(AND(НачЦ_ИнвП_Дата&lt;=IR$3,КИнвП_Дата&gt;IR$3),
INDEX(Кальк._морковь,MATCH($A52,Кальк._морковь_наим.,0),MATCH("Сумма затрат, т.руб.",'Кальк-я'!$5:$5,0))*
INDEX(ЗФ,MATCH($A$50,ЗФ!$A:$A,0),MATCH("Посевная площадь"&amp;YEAR(IS$3),ЗФ!$2:$2,0))*
INDEX(Коэф.закупка_год_морковь[],MATCH($A52,Коэф.закупка_год_морковь[1],0),MATCH(MONTH(IR$3),КЗ!$1:$1,0))/1000,""),0)</f>
        <v>0</v>
      </c>
      <c r="IS52" s="551" cm="1">
        <f t="array" aca="1" ref="IS52" ca="1">IFERROR(IF(AND(НачЦ_ИнвП_Дата&lt;=IS$3,КИнвП_Дата&gt;IS$3),
INDEX(Кальк._морковь,MATCH($A52,Кальк._морковь_наим.,0),MATCH("Сумма затрат, т.руб.",'Кальк-я'!$5:$5,0))*
INDEX(ЗФ,MATCH($A$50,ЗФ!$A:$A,0),MATCH("Посевная площадь"&amp;YEAR(IT$3),ЗФ!$2:$2,0))*
INDEX(Коэф.закупка_год_морковь[],MATCH($A52,Коэф.закупка_год_морковь[1],0),MATCH(MONTH(IS$3),КЗ!$1:$1,0))/1000,""),0)</f>
        <v>0</v>
      </c>
      <c r="IT52" s="551" cm="1">
        <f t="array" aca="1" ref="IT52" ca="1">IFERROR(IF(AND(НачЦ_ИнвП_Дата&lt;=IT$3,КИнвП_Дата&gt;IT$3),
INDEX(Кальк._морковь,MATCH($A52,Кальк._морковь_наим.,0),MATCH("Сумма затрат, т.руб.",'Кальк-я'!$5:$5,0))*
INDEX(ЗФ,MATCH($A$50,ЗФ!$A:$A,0),MATCH("Посевная площадь"&amp;YEAR(IU$3),ЗФ!$2:$2,0))*
INDEX(Коэф.закупка_год_морковь[],MATCH($A52,Коэф.закупка_год_морковь[1],0),MATCH(MONTH(IT$3),КЗ!$1:$1,0))/1000,""),0)</f>
        <v>7123.5450000000001</v>
      </c>
      <c r="IU52" s="551" cm="1">
        <f t="array" aca="1" ref="IU52" ca="1">IFERROR(IF(AND(НачЦ_ИнвП_Дата&lt;=IU$3,КИнвП_Дата&gt;IU$3),
INDEX(Кальк._морковь,MATCH($A52,Кальк._морковь_наим.,0),MATCH("Сумма затрат, т.руб.",'Кальк-я'!$5:$5,0))*
INDEX(ЗФ,MATCH($A$50,ЗФ!$A:$A,0),MATCH("Посевная площадь"&amp;YEAR(IV$3),ЗФ!$2:$2,0))*
INDEX(Коэф.закупка_год_морковь[],MATCH($A52,Коэф.закупка_год_морковь[1],0),MATCH(MONTH(IU$3),КЗ!$1:$1,0))/1000,""),0)</f>
        <v>7123.5450000000001</v>
      </c>
      <c r="IV52" s="551" cm="1">
        <f t="array" aca="1" ref="IV52" ca="1">IFERROR(IF(AND(НачЦ_ИнвП_Дата&lt;=IV$3,КИнвП_Дата&gt;IV$3),
INDEX(Кальк._морковь,MATCH($A52,Кальк._морковь_наим.,0),MATCH("Сумма затрат, т.руб.",'Кальк-я'!$5:$5,0))*
INDEX(ЗФ,MATCH($A$50,ЗФ!$A:$A,0),MATCH("Посевная площадь"&amp;YEAR(IW$3),ЗФ!$2:$2,0))*
INDEX(Коэф.закупка_год_морковь[],MATCH($A52,Коэф.закупка_год_морковь[1],0),MATCH(MONTH(IV$3),КЗ!$1:$1,0))/1000,""),0)</f>
        <v>0</v>
      </c>
      <c r="IW52" s="551" cm="1">
        <f t="array" aca="1" ref="IW52" ca="1">IFERROR(IF(AND(НачЦ_ИнвП_Дата&lt;=IW$3,КИнвП_Дата&gt;IW$3),
INDEX(Кальк._морковь,MATCH($A52,Кальк._морковь_наим.,0),MATCH("Сумма затрат, т.руб.",'Кальк-я'!$5:$5,0))*
INDEX(ЗФ,MATCH($A$50,ЗФ!$A:$A,0),MATCH("Посевная площадь"&amp;YEAR(IX$3),ЗФ!$2:$2,0))*
INDEX(Коэф.закупка_год_морковь[],MATCH($A52,Коэф.закупка_год_морковь[1],0),MATCH(MONTH(IW$3),КЗ!$1:$1,0))/1000,""),0)</f>
        <v>0</v>
      </c>
      <c r="IX52" s="551" cm="1">
        <f t="array" aca="1" ref="IX52" ca="1">IFERROR(IF(AND(НачЦ_ИнвП_Дата&lt;=IX$3,КИнвП_Дата&gt;IX$3),
INDEX(Кальк._морковь,MATCH($A52,Кальк._морковь_наим.,0),MATCH("Сумма затрат, т.руб.",'Кальк-я'!$5:$5,0))*
INDEX(ЗФ,MATCH($A$50,ЗФ!$A:$A,0),MATCH("Посевная площадь"&amp;YEAR(IY$3),ЗФ!$2:$2,0))*
INDEX(Коэф.закупка_год_морковь[],MATCH($A52,Коэф.закупка_год_морковь[1],0),MATCH(MONTH(IX$3),КЗ!$1:$1,0))/1000,""),0)</f>
        <v>0</v>
      </c>
      <c r="IY52" s="551" cm="1">
        <f t="array" aca="1" ref="IY52" ca="1">IFERROR(IF(AND(НачЦ_ИнвП_Дата&lt;=IY$3,КИнвП_Дата&gt;IY$3),
INDEX(Кальк._морковь,MATCH($A52,Кальк._морковь_наим.,0),MATCH("Сумма затрат, т.руб.",'Кальк-я'!$5:$5,0))*
INDEX(ЗФ,MATCH($A$50,ЗФ!$A:$A,0),MATCH("Посевная площадь"&amp;YEAR(IZ$3),ЗФ!$2:$2,0))*
INDEX(Коэф.закупка_год_морковь[],MATCH($A52,Коэф.закупка_год_морковь[1],0),MATCH(MONTH(IY$3),КЗ!$1:$1,0))/1000,""),0)</f>
        <v>0</v>
      </c>
      <c r="IZ52" s="551" cm="1">
        <f t="array" aca="1" ref="IZ52" ca="1">IFERROR(IF(AND(НачЦ_ИнвП_Дата&lt;=IZ$3,КИнвП_Дата&gt;IZ$3),
INDEX(Кальк._морковь,MATCH($A52,Кальк._морковь_наим.,0),MATCH("Сумма затрат, т.руб.",'Кальк-я'!$5:$5,0))*
INDEX(ЗФ,MATCH($A$50,ЗФ!$A:$A,0),MATCH("Посевная площадь"&amp;YEAR(JA$3),ЗФ!$2:$2,0))*
INDEX(Коэф.закупка_год_морковь[],MATCH($A52,Коэф.закупка_год_морковь[1],0),MATCH(MONTH(IZ$3),КЗ!$1:$1,0))/1000,""),0)</f>
        <v>0</v>
      </c>
      <c r="JA52" s="552">
        <f t="shared" ca="1" si="1494"/>
        <v>14247.09</v>
      </c>
      <c r="JB52" s="551" cm="1">
        <f t="array" aca="1" ref="JB52" ca="1">IFERROR(IF(AND(НачЦ_ИнвП_Дата&lt;=JB$3,КИнвП_Дата&gt;JB$3),
INDEX(Кальк._морковь,MATCH($A52,Кальк._морковь_наим.,0),MATCH("Сумма затрат, т.руб.",'Кальк-я'!$5:$5,0))*
INDEX(ЗФ,MATCH($A$50,ЗФ!$A:$A,0),MATCH("Посевная площадь"&amp;YEAR(JC$3),ЗФ!$2:$2,0))*
INDEX(Коэф.закупка_год_морковь[],MATCH($A52,Коэф.закупка_год_морковь[1],0),MATCH(MONTH(JB$3),КЗ!$1:$1,0))/1000,""),0)</f>
        <v>0</v>
      </c>
      <c r="JC52" s="551" cm="1">
        <f t="array" aca="1" ref="JC52" ca="1">IFERROR(IF(AND(НачЦ_ИнвП_Дата&lt;=JC$3,КИнвП_Дата&gt;JC$3),
INDEX(Кальк._морковь,MATCH($A52,Кальк._морковь_наим.,0),MATCH("Сумма затрат, т.руб.",'Кальк-я'!$5:$5,0))*
INDEX(ЗФ,MATCH($A$50,ЗФ!$A:$A,0),MATCH("Посевная площадь"&amp;YEAR(JD$3),ЗФ!$2:$2,0))*
INDEX(Коэф.закупка_год_морковь[],MATCH($A52,Коэф.закупка_год_морковь[1],0),MATCH(MONTH(JC$3),КЗ!$1:$1,0))/1000,""),0)</f>
        <v>0</v>
      </c>
      <c r="JD52" s="551" cm="1">
        <f t="array" aca="1" ref="JD52" ca="1">IFERROR(IF(AND(НачЦ_ИнвП_Дата&lt;=JD$3,КИнвП_Дата&gt;JD$3),
INDEX(Кальк._морковь,MATCH($A52,Кальк._морковь_наим.,0),MATCH("Сумма затрат, т.руб.",'Кальк-я'!$5:$5,0))*
INDEX(ЗФ,MATCH($A$50,ЗФ!$A:$A,0),MATCH("Посевная площадь"&amp;YEAR(JE$3),ЗФ!$2:$2,0))*
INDEX(Коэф.закупка_год_морковь[],MATCH($A52,Коэф.закупка_год_морковь[1],0),MATCH(MONTH(JD$3),КЗ!$1:$1,0))/1000,""),0)</f>
        <v>0</v>
      </c>
      <c r="JE52" s="551" cm="1">
        <f t="array" aca="1" ref="JE52" ca="1">IFERROR(IF(AND(НачЦ_ИнвП_Дата&lt;=JE$3,КИнвП_Дата&gt;JE$3),
INDEX(Кальк._морковь,MATCH($A52,Кальк._морковь_наим.,0),MATCH("Сумма затрат, т.руб.",'Кальк-я'!$5:$5,0))*
INDEX(ЗФ,MATCH($A$50,ЗФ!$A:$A,0),MATCH("Посевная площадь"&amp;YEAR(JF$3),ЗФ!$2:$2,0))*
INDEX(Коэф.закупка_год_морковь[],MATCH($A52,Коэф.закупка_год_морковь[1],0),MATCH(MONTH(JE$3),КЗ!$1:$1,0))/1000,""),0)</f>
        <v>0</v>
      </c>
      <c r="JF52" s="551" cm="1">
        <f t="array" aca="1" ref="JF52" ca="1">IFERROR(IF(AND(НачЦ_ИнвП_Дата&lt;=JF$3,КИнвП_Дата&gt;JF$3),
INDEX(Кальк._морковь,MATCH($A52,Кальк._морковь_наим.,0),MATCH("Сумма затрат, т.руб.",'Кальк-я'!$5:$5,0))*
INDEX(ЗФ,MATCH($A$50,ЗФ!$A:$A,0),MATCH("Посевная площадь"&amp;YEAR(JG$3),ЗФ!$2:$2,0))*
INDEX(Коэф.закупка_год_морковь[],MATCH($A52,Коэф.закупка_год_морковь[1],0),MATCH(MONTH(JF$3),КЗ!$1:$1,0))/1000,""),0)</f>
        <v>0</v>
      </c>
      <c r="JG52" s="551" cm="1">
        <f t="array" aca="1" ref="JG52" ca="1">IFERROR(IF(AND(НачЦ_ИнвП_Дата&lt;=JG$3,КИнвП_Дата&gt;JG$3),
INDEX(Кальк._морковь,MATCH($A52,Кальк._морковь_наим.,0),MATCH("Сумма затрат, т.руб.",'Кальк-я'!$5:$5,0))*
INDEX(ЗФ,MATCH($A$50,ЗФ!$A:$A,0),MATCH("Посевная площадь"&amp;YEAR(JH$3),ЗФ!$2:$2,0))*
INDEX(Коэф.закупка_год_морковь[],MATCH($A52,Коэф.закупка_год_морковь[1],0),MATCH(MONTH(JG$3),КЗ!$1:$1,0))/1000,""),0)</f>
        <v>7123.5450000000001</v>
      </c>
      <c r="JH52" s="551" cm="1">
        <f t="array" aca="1" ref="JH52" ca="1">IFERROR(IF(AND(НачЦ_ИнвП_Дата&lt;=JH$3,КИнвП_Дата&gt;JH$3),
INDEX(Кальк._морковь,MATCH($A52,Кальк._морковь_наим.,0),MATCH("Сумма затрат, т.руб.",'Кальк-я'!$5:$5,0))*
INDEX(ЗФ,MATCH($A$50,ЗФ!$A:$A,0),MATCH("Посевная площадь"&amp;YEAR(JI$3),ЗФ!$2:$2,0))*
INDEX(Коэф.закупка_год_морковь[],MATCH($A52,Коэф.закупка_год_морковь[1],0),MATCH(MONTH(JH$3),КЗ!$1:$1,0))/1000,""),0)</f>
        <v>7123.5450000000001</v>
      </c>
      <c r="JI52" s="551" cm="1">
        <f t="array" aca="1" ref="JI52" ca="1">IFERROR(IF(AND(НачЦ_ИнвП_Дата&lt;=JI$3,КИнвП_Дата&gt;JI$3),
INDEX(Кальк._морковь,MATCH($A52,Кальк._морковь_наим.,0),MATCH("Сумма затрат, т.руб.",'Кальк-я'!$5:$5,0))*
INDEX(ЗФ,MATCH($A$50,ЗФ!$A:$A,0),MATCH("Посевная площадь"&amp;YEAR(JJ$3),ЗФ!$2:$2,0))*
INDEX(Коэф.закупка_год_морковь[],MATCH($A52,Коэф.закупка_год_морковь[1],0),MATCH(MONTH(JI$3),КЗ!$1:$1,0))/1000,""),0)</f>
        <v>0</v>
      </c>
      <c r="JJ52" s="551" cm="1">
        <f t="array" aca="1" ref="JJ52" ca="1">IFERROR(IF(AND(НачЦ_ИнвП_Дата&lt;=JJ$3,КИнвП_Дата&gt;JJ$3),
INDEX(Кальк._морковь,MATCH($A52,Кальк._морковь_наим.,0),MATCH("Сумма затрат, т.руб.",'Кальк-я'!$5:$5,0))*
INDEX(ЗФ,MATCH($A$50,ЗФ!$A:$A,0),MATCH("Посевная площадь"&amp;YEAR(JK$3),ЗФ!$2:$2,0))*
INDEX(Коэф.закупка_год_морковь[],MATCH($A52,Коэф.закупка_год_морковь[1],0),MATCH(MONTH(JJ$3),КЗ!$1:$1,0))/1000,""),0)</f>
        <v>0</v>
      </c>
      <c r="JK52" s="551" cm="1">
        <f t="array" aca="1" ref="JK52" ca="1">IFERROR(IF(AND(НачЦ_ИнвП_Дата&lt;=JK$3,КИнвП_Дата&gt;JK$3),
INDEX(Кальк._морковь,MATCH($A52,Кальк._морковь_наим.,0),MATCH("Сумма затрат, т.руб.",'Кальк-я'!$5:$5,0))*
INDEX(ЗФ,MATCH($A$50,ЗФ!$A:$A,0),MATCH("Посевная площадь"&amp;YEAR(JL$3),ЗФ!$2:$2,0))*
INDEX(Коэф.закупка_год_морковь[],MATCH($A52,Коэф.закупка_год_морковь[1],0),MATCH(MONTH(JK$3),КЗ!$1:$1,0))/1000,""),0)</f>
        <v>0</v>
      </c>
      <c r="JL52" s="551" cm="1">
        <f t="array" aca="1" ref="JL52" ca="1">IFERROR(IF(AND(НачЦ_ИнвП_Дата&lt;=JL$3,КИнвП_Дата&gt;JL$3),
INDEX(Кальк._морковь,MATCH($A52,Кальк._морковь_наим.,0),MATCH("Сумма затрат, т.руб.",'Кальк-я'!$5:$5,0))*
INDEX(ЗФ,MATCH($A$50,ЗФ!$A:$A,0),MATCH("Посевная площадь"&amp;YEAR(JM$3),ЗФ!$2:$2,0))*
INDEX(Коэф.закупка_год_морковь[],MATCH($A52,Коэф.закупка_год_морковь[1],0),MATCH(MONTH(JL$3),КЗ!$1:$1,0))/1000,""),0)</f>
        <v>0</v>
      </c>
      <c r="JM52" s="551" cm="1">
        <f t="array" aca="1" ref="JM52" ca="1">IFERROR(IF(AND(НачЦ_ИнвП_Дата&lt;=JM$3,КИнвП_Дата&gt;JM$3),
INDEX(Кальк._морковь,MATCH($A52,Кальк._морковь_наим.,0),MATCH("Сумма затрат, т.руб.",'Кальк-я'!$5:$5,0))*
INDEX(ЗФ,MATCH($A$50,ЗФ!$A:$A,0),MATCH("Посевная площадь"&amp;YEAR(JN$3),ЗФ!$2:$2,0))*
INDEX(Коэф.закупка_год_морковь[],MATCH($A52,Коэф.закупка_год_морковь[1],0),MATCH(MONTH(JM$3),КЗ!$1:$1,0))/1000,""),0)</f>
        <v>0</v>
      </c>
      <c r="JN52" s="552">
        <f t="shared" ca="1" si="1496"/>
        <v>14247.09</v>
      </c>
      <c r="JO52" s="551" cm="1">
        <f t="array" aca="1" ref="JO52" ca="1">IFERROR(IF(AND(НачЦ_ИнвП_Дата&lt;=JO$3,КИнвП_Дата&gt;JO$3),
INDEX(Кальк._морковь,MATCH($A52,Кальк._морковь_наим.,0),MATCH("Сумма затрат, т.руб.",'Кальк-я'!$5:$5,0))*
INDEX(ЗФ,MATCH($A$50,ЗФ!$A:$A,0),MATCH("Посевная площадь"&amp;YEAR(JP$3),ЗФ!$2:$2,0))*
INDEX(Коэф.закупка_год_морковь[],MATCH($A52,Коэф.закупка_год_морковь[1],0),MATCH(MONTH(JO$3),КЗ!$1:$1,0))/1000,""),0)</f>
        <v>0</v>
      </c>
      <c r="JP52" s="551" cm="1">
        <f t="array" aca="1" ref="JP52" ca="1">IFERROR(IF(AND(НачЦ_ИнвП_Дата&lt;=JP$3,КИнвП_Дата&gt;JP$3),
INDEX(Кальк._морковь,MATCH($A52,Кальк._морковь_наим.,0),MATCH("Сумма затрат, т.руб.",'Кальк-я'!$5:$5,0))*
INDEX(ЗФ,MATCH($A$50,ЗФ!$A:$A,0),MATCH("Посевная площадь"&amp;YEAR(JQ$3),ЗФ!$2:$2,0))*
INDEX(Коэф.закупка_год_морковь[],MATCH($A52,Коэф.закупка_год_морковь[1],0),MATCH(MONTH(JP$3),КЗ!$1:$1,0))/1000,""),0)</f>
        <v>0</v>
      </c>
      <c r="JQ52" s="551" cm="1">
        <f t="array" aca="1" ref="JQ52" ca="1">IFERROR(IF(AND(НачЦ_ИнвП_Дата&lt;=JQ$3,КИнвП_Дата&gt;JQ$3),
INDEX(Кальк._морковь,MATCH($A52,Кальк._морковь_наим.,0),MATCH("Сумма затрат, т.руб.",'Кальк-я'!$5:$5,0))*
INDEX(ЗФ,MATCH($A$50,ЗФ!$A:$A,0),MATCH("Посевная площадь"&amp;YEAR(JR$3),ЗФ!$2:$2,0))*
INDEX(Коэф.закупка_год_морковь[],MATCH($A52,Коэф.закупка_год_морковь[1],0),MATCH(MONTH(JQ$3),КЗ!$1:$1,0))/1000,""),0)</f>
        <v>0</v>
      </c>
      <c r="JR52" s="551" cm="1">
        <f t="array" aca="1" ref="JR52" ca="1">IFERROR(IF(AND(НачЦ_ИнвП_Дата&lt;=JR$3,КИнвП_Дата&gt;JR$3),
INDEX(Кальк._морковь,MATCH($A52,Кальк._морковь_наим.,0),MATCH("Сумма затрат, т.руб.",'Кальк-я'!$5:$5,0))*
INDEX(ЗФ,MATCH($A$50,ЗФ!$A:$A,0),MATCH("Посевная площадь"&amp;YEAR(JS$3),ЗФ!$2:$2,0))*
INDEX(Коэф.закупка_год_морковь[],MATCH($A52,Коэф.закупка_год_морковь[1],0),MATCH(MONTH(JR$3),КЗ!$1:$1,0))/1000,""),0)</f>
        <v>0</v>
      </c>
      <c r="JS52" s="551" cm="1">
        <f t="array" aca="1" ref="JS52" ca="1">IFERROR(IF(AND(НачЦ_ИнвП_Дата&lt;=JS$3,КИнвП_Дата&gt;JS$3),
INDEX(Кальк._морковь,MATCH($A52,Кальк._морковь_наим.,0),MATCH("Сумма затрат, т.руб.",'Кальк-я'!$5:$5,0))*
INDEX(ЗФ,MATCH($A$50,ЗФ!$A:$A,0),MATCH("Посевная площадь"&amp;YEAR(JT$3),ЗФ!$2:$2,0))*
INDEX(Коэф.закупка_год_морковь[],MATCH($A52,Коэф.закупка_год_морковь[1],0),MATCH(MONTH(JS$3),КЗ!$1:$1,0))/1000,""),0)</f>
        <v>0</v>
      </c>
      <c r="JT52" s="551" cm="1">
        <f t="array" aca="1" ref="JT52" ca="1">IFERROR(IF(AND(НачЦ_ИнвП_Дата&lt;=JT$3,КИнвП_Дата&gt;JT$3),
INDEX(Кальк._морковь,MATCH($A52,Кальк._морковь_наим.,0),MATCH("Сумма затрат, т.руб.",'Кальк-я'!$5:$5,0))*
INDEX(ЗФ,MATCH($A$50,ЗФ!$A:$A,0),MATCH("Посевная площадь"&amp;YEAR(JU$3),ЗФ!$2:$2,0))*
INDEX(Коэф.закупка_год_морковь[],MATCH($A52,Коэф.закупка_год_морковь[1],0),MATCH(MONTH(JT$3),КЗ!$1:$1,0))/1000,""),0)</f>
        <v>7123.5450000000001</v>
      </c>
      <c r="JU52" s="551" cm="1">
        <f t="array" aca="1" ref="JU52" ca="1">IFERROR(IF(AND(НачЦ_ИнвП_Дата&lt;=JU$3,КИнвП_Дата&gt;JU$3),
INDEX(Кальк._морковь,MATCH($A52,Кальк._морковь_наим.,0),MATCH("Сумма затрат, т.руб.",'Кальк-я'!$5:$5,0))*
INDEX(ЗФ,MATCH($A$50,ЗФ!$A:$A,0),MATCH("Посевная площадь"&amp;YEAR(JV$3),ЗФ!$2:$2,0))*
INDEX(Коэф.закупка_год_морковь[],MATCH($A52,Коэф.закупка_год_морковь[1],0),MATCH(MONTH(JU$3),КЗ!$1:$1,0))/1000,""),0)</f>
        <v>7123.5450000000001</v>
      </c>
      <c r="JV52" s="551" cm="1">
        <f t="array" aca="1" ref="JV52" ca="1">IFERROR(IF(AND(НачЦ_ИнвП_Дата&lt;=JV$3,КИнвП_Дата&gt;JV$3),
INDEX(Кальк._морковь,MATCH($A52,Кальк._морковь_наим.,0),MATCH("Сумма затрат, т.руб.",'Кальк-я'!$5:$5,0))*
INDEX(ЗФ,MATCH($A$50,ЗФ!$A:$A,0),MATCH("Посевная площадь"&amp;YEAR(JW$3),ЗФ!$2:$2,0))*
INDEX(Коэф.закупка_год_морковь[],MATCH($A52,Коэф.закупка_год_морковь[1],0),MATCH(MONTH(JV$3),КЗ!$1:$1,0))/1000,""),0)</f>
        <v>0</v>
      </c>
      <c r="JW52" s="551" cm="1">
        <f t="array" aca="1" ref="JW52" ca="1">IFERROR(IF(AND(НачЦ_ИнвП_Дата&lt;=JW$3,КИнвП_Дата&gt;JW$3),
INDEX(Кальк._морковь,MATCH($A52,Кальк._морковь_наим.,0),MATCH("Сумма затрат, т.руб.",'Кальк-я'!$5:$5,0))*
INDEX(ЗФ,MATCH($A$50,ЗФ!$A:$A,0),MATCH("Посевная площадь"&amp;YEAR(JX$3),ЗФ!$2:$2,0))*
INDEX(Коэф.закупка_год_морковь[],MATCH($A52,Коэф.закупка_год_морковь[1],0),MATCH(MONTH(JW$3),КЗ!$1:$1,0))/1000,""),0)</f>
        <v>0</v>
      </c>
      <c r="JX52" s="551" cm="1">
        <f t="array" aca="1" ref="JX52" ca="1">IFERROR(IF(AND(НачЦ_ИнвП_Дата&lt;=JX$3,КИнвП_Дата&gt;JX$3),
INDEX(Кальк._морковь,MATCH($A52,Кальк._морковь_наим.,0),MATCH("Сумма затрат, т.руб.",'Кальк-я'!$5:$5,0))*
INDEX(ЗФ,MATCH($A$50,ЗФ!$A:$A,0),MATCH("Посевная площадь"&amp;YEAR(JY$3),ЗФ!$2:$2,0))*
INDEX(Коэф.закупка_год_морковь[],MATCH($A52,Коэф.закупка_год_морковь[1],0),MATCH(MONTH(JX$3),КЗ!$1:$1,0))/1000,""),0)</f>
        <v>0</v>
      </c>
      <c r="JY52" s="551" cm="1">
        <f t="array" aca="1" ref="JY52" ca="1">IFERROR(IF(AND(НачЦ_ИнвП_Дата&lt;=JY$3,КИнвП_Дата&gt;JY$3),
INDEX(Кальк._морковь,MATCH($A52,Кальк._морковь_наим.,0),MATCH("Сумма затрат, т.руб.",'Кальк-я'!$5:$5,0))*
INDEX(ЗФ,MATCH($A$50,ЗФ!$A:$A,0),MATCH("Посевная площадь"&amp;YEAR(JZ$3),ЗФ!$2:$2,0))*
INDEX(Коэф.закупка_год_морковь[],MATCH($A52,Коэф.закупка_год_морковь[1],0),MATCH(MONTH(JY$3),КЗ!$1:$1,0))/1000,""),0)</f>
        <v>0</v>
      </c>
      <c r="JZ52" s="551" cm="1">
        <f t="array" aca="1" ref="JZ52" ca="1">IFERROR(IF(AND(НачЦ_ИнвП_Дата&lt;=JZ$3,КИнвП_Дата&gt;JZ$3),
INDEX(Кальк._морковь,MATCH($A52,Кальк._морковь_наим.,0),MATCH("Сумма затрат, т.руб.",'Кальк-я'!$5:$5,0))*
INDEX(ЗФ,MATCH($A$50,ЗФ!$A:$A,0),MATCH("Посевная площадь"&amp;YEAR(KA$3),ЗФ!$2:$2,0))*
INDEX(Коэф.закупка_год_морковь[],MATCH($A52,Коэф.закупка_год_морковь[1],0),MATCH(MONTH(JZ$3),КЗ!$1:$1,0))/1000,""),0)</f>
        <v>0</v>
      </c>
      <c r="KA52" s="552">
        <f t="shared" ca="1" si="1498"/>
        <v>14247.09</v>
      </c>
      <c r="KB52" s="551" cm="1">
        <f t="array" aca="1" ref="KB52" ca="1">IFERROR(IF(AND(НачЦ_ИнвП_Дата&lt;=KB$3,КИнвП_Дата&gt;KB$3),
INDEX(Кальк._морковь,MATCH($A52,Кальк._морковь_наим.,0),MATCH("Сумма затрат, т.руб.",'Кальк-я'!$5:$5,0))*
INDEX(ЗФ,MATCH($A$50,ЗФ!$A:$A,0),MATCH("Посевная площадь"&amp;YEAR(KC$3),ЗФ!$2:$2,0))*
INDEX(Коэф.закупка_год_морковь[],MATCH($A52,Коэф.закупка_год_морковь[1],0),MATCH(MONTH(KB$3),КЗ!$1:$1,0))/1000,""),0)</f>
        <v>0</v>
      </c>
      <c r="KC52" s="551" cm="1">
        <f t="array" aca="1" ref="KC52" ca="1">IFERROR(IF(AND(НачЦ_ИнвП_Дата&lt;=KC$3,КИнвП_Дата&gt;KC$3),
INDEX(Кальк._морковь,MATCH($A52,Кальк._морковь_наим.,0),MATCH("Сумма затрат, т.руб.",'Кальк-я'!$5:$5,0))*
INDEX(ЗФ,MATCH($A$50,ЗФ!$A:$A,0),MATCH("Посевная площадь"&amp;YEAR(KD$3),ЗФ!$2:$2,0))*
INDEX(Коэф.закупка_год_морковь[],MATCH($A52,Коэф.закупка_год_морковь[1],0),MATCH(MONTH(KC$3),КЗ!$1:$1,0))/1000,""),0)</f>
        <v>0</v>
      </c>
      <c r="KD52" s="551" cm="1">
        <f t="array" aca="1" ref="KD52" ca="1">IFERROR(IF(AND(НачЦ_ИнвП_Дата&lt;=KD$3,КИнвП_Дата&gt;KD$3),
INDEX(Кальк._морковь,MATCH($A52,Кальк._морковь_наим.,0),MATCH("Сумма затрат, т.руб.",'Кальк-я'!$5:$5,0))*
INDEX(ЗФ,MATCH($A$50,ЗФ!$A:$A,0),MATCH("Посевная площадь"&amp;YEAR(KE$3),ЗФ!$2:$2,0))*
INDEX(Коэф.закупка_год_морковь[],MATCH($A52,Коэф.закупка_год_морковь[1],0),MATCH(MONTH(KD$3),КЗ!$1:$1,0))/1000,""),0)</f>
        <v>0</v>
      </c>
      <c r="KE52" s="551" cm="1">
        <f t="array" aca="1" ref="KE52" ca="1">IFERROR(IF(AND(НачЦ_ИнвП_Дата&lt;=KE$3,КИнвП_Дата&gt;KE$3),
INDEX(Кальк._морковь,MATCH($A52,Кальк._морковь_наим.,0),MATCH("Сумма затрат, т.руб.",'Кальк-я'!$5:$5,0))*
INDEX(ЗФ,MATCH($A$50,ЗФ!$A:$A,0),MATCH("Посевная площадь"&amp;YEAR(KF$3),ЗФ!$2:$2,0))*
INDEX(Коэф.закупка_год_морковь[],MATCH($A52,Коэф.закупка_год_морковь[1],0),MATCH(MONTH(KE$3),КЗ!$1:$1,0))/1000,""),0)</f>
        <v>0</v>
      </c>
      <c r="KF52" s="551" cm="1">
        <f t="array" aca="1" ref="KF52" ca="1">IFERROR(IF(AND(НачЦ_ИнвП_Дата&lt;=KF$3,КИнвП_Дата&gt;KF$3),
INDEX(Кальк._морковь,MATCH($A52,Кальк._морковь_наим.,0),MATCH("Сумма затрат, т.руб.",'Кальк-я'!$5:$5,0))*
INDEX(ЗФ,MATCH($A$50,ЗФ!$A:$A,0),MATCH("Посевная площадь"&amp;YEAR(KG$3),ЗФ!$2:$2,0))*
INDEX(Коэф.закупка_год_морковь[],MATCH($A52,Коэф.закупка_год_морковь[1],0),MATCH(MONTH(KF$3),КЗ!$1:$1,0))/1000,""),0)</f>
        <v>0</v>
      </c>
      <c r="KG52" s="551" cm="1">
        <f t="array" aca="1" ref="KG52" ca="1">IFERROR(IF(AND(НачЦ_ИнвП_Дата&lt;=KG$3,КИнвП_Дата&gt;KG$3),
INDEX(Кальк._морковь,MATCH($A52,Кальк._морковь_наим.,0),MATCH("Сумма затрат, т.руб.",'Кальк-я'!$5:$5,0))*
INDEX(ЗФ,MATCH($A$50,ЗФ!$A:$A,0),MATCH("Посевная площадь"&amp;YEAR(KH$3),ЗФ!$2:$2,0))*
INDEX(Коэф.закупка_год_морковь[],MATCH($A52,Коэф.закупка_год_морковь[1],0),MATCH(MONTH(KG$3),КЗ!$1:$1,0))/1000,""),0)</f>
        <v>7123.5450000000001</v>
      </c>
      <c r="KH52" s="551" cm="1">
        <f t="array" aca="1" ref="KH52" ca="1">IFERROR(IF(AND(НачЦ_ИнвП_Дата&lt;=KH$3,КИнвП_Дата&gt;KH$3),
INDEX(Кальк._морковь,MATCH($A52,Кальк._морковь_наим.,0),MATCH("Сумма затрат, т.руб.",'Кальк-я'!$5:$5,0))*
INDEX(ЗФ,MATCH($A$50,ЗФ!$A:$A,0),MATCH("Посевная площадь"&amp;YEAR(KI$3),ЗФ!$2:$2,0))*
INDEX(Коэф.закупка_год_морковь[],MATCH($A52,Коэф.закупка_год_морковь[1],0),MATCH(MONTH(KH$3),КЗ!$1:$1,0))/1000,""),0)</f>
        <v>7123.5450000000001</v>
      </c>
      <c r="KI52" s="551" cm="1">
        <f t="array" aca="1" ref="KI52" ca="1">IFERROR(IF(AND(НачЦ_ИнвП_Дата&lt;=KI$3,КИнвП_Дата&gt;KI$3),
INDEX(Кальк._морковь,MATCH($A52,Кальк._морковь_наим.,0),MATCH("Сумма затрат, т.руб.",'Кальк-я'!$5:$5,0))*
INDEX(ЗФ,MATCH($A$50,ЗФ!$A:$A,0),MATCH("Посевная площадь"&amp;YEAR(KJ$3),ЗФ!$2:$2,0))*
INDEX(Коэф.закупка_год_морковь[],MATCH($A52,Коэф.закупка_год_морковь[1],0),MATCH(MONTH(KI$3),КЗ!$1:$1,0))/1000,""),0)</f>
        <v>0</v>
      </c>
      <c r="KJ52" s="551" cm="1">
        <f t="array" aca="1" ref="KJ52" ca="1">IFERROR(IF(AND(НачЦ_ИнвП_Дата&lt;=KJ$3,КИнвП_Дата&gt;KJ$3),
INDEX(Кальк._морковь,MATCH($A52,Кальк._морковь_наим.,0),MATCH("Сумма затрат, т.руб.",'Кальк-я'!$5:$5,0))*
INDEX(ЗФ,MATCH($A$50,ЗФ!$A:$A,0),MATCH("Посевная площадь"&amp;YEAR(KK$3),ЗФ!$2:$2,0))*
INDEX(Коэф.закупка_год_морковь[],MATCH($A52,Коэф.закупка_год_морковь[1],0),MATCH(MONTH(KJ$3),КЗ!$1:$1,0))/1000,""),0)</f>
        <v>0</v>
      </c>
      <c r="KK52" s="551" cm="1">
        <f t="array" aca="1" ref="KK52" ca="1">IFERROR(IF(AND(НачЦ_ИнвП_Дата&lt;=KK$3,КИнвП_Дата&gt;KK$3),
INDEX(Кальк._морковь,MATCH($A52,Кальк._морковь_наим.,0),MATCH("Сумма затрат, т.руб.",'Кальк-я'!$5:$5,0))*
INDEX(ЗФ,MATCH($A$50,ЗФ!$A:$A,0),MATCH("Посевная площадь"&amp;YEAR(KL$3),ЗФ!$2:$2,0))*
INDEX(Коэф.закупка_год_морковь[],MATCH($A52,Коэф.закупка_год_морковь[1],0),MATCH(MONTH(KK$3),КЗ!$1:$1,0))/1000,""),0)</f>
        <v>0</v>
      </c>
      <c r="KL52" s="551" cm="1">
        <f t="array" aca="1" ref="KL52" ca="1">IFERROR(IF(AND(НачЦ_ИнвП_Дата&lt;=KL$3,КИнвП_Дата&gt;KL$3),
INDEX(Кальк._морковь,MATCH($A52,Кальк._морковь_наим.,0),MATCH("Сумма затрат, т.руб.",'Кальк-я'!$5:$5,0))*
INDEX(ЗФ,MATCH($A$50,ЗФ!$A:$A,0),MATCH("Посевная площадь"&amp;YEAR(KM$3),ЗФ!$2:$2,0))*
INDEX(Коэф.закупка_год_морковь[],MATCH($A52,Коэф.закупка_год_морковь[1],0),MATCH(MONTH(KL$3),КЗ!$1:$1,0))/1000,""),0)</f>
        <v>0</v>
      </c>
      <c r="KM52" s="551" cm="1">
        <f t="array" aca="1" ref="KM52" ca="1">IFERROR(IF(AND(НачЦ_ИнвП_Дата&lt;=KM$3,КИнвП_Дата&gt;KM$3),
INDEX(Кальк._морковь,MATCH($A52,Кальк._морковь_наим.,0),MATCH("Сумма затрат, т.руб.",'Кальк-я'!$5:$5,0))*
INDEX(ЗФ,MATCH($A$50,ЗФ!$A:$A,0),MATCH("Посевная площадь"&amp;YEAR(KN$3),ЗФ!$2:$2,0))*
INDEX(Коэф.закупка_год_морковь[],MATCH($A52,Коэф.закупка_год_морковь[1],0),MATCH(MONTH(KM$3),КЗ!$1:$1,0))/1000,""),0)</f>
        <v>0</v>
      </c>
      <c r="KN52" s="552">
        <f t="shared" ca="1" si="1500"/>
        <v>14247.09</v>
      </c>
      <c r="KO52" s="551" cm="1">
        <f t="array" aca="1" ref="KO52" ca="1">IFERROR(IF(AND(НачЦ_ИнвП_Дата&lt;=KO$3,КИнвП_Дата&gt;KO$3),
INDEX(Кальк._морковь,MATCH($A52,Кальк._морковь_наим.,0),MATCH("Сумма затрат, т.руб.",'Кальк-я'!$5:$5,0))*
INDEX(ЗФ,MATCH($A$50,ЗФ!$A:$A,0),MATCH("Посевная площадь"&amp;YEAR(KP$3),ЗФ!$2:$2,0))*
INDEX(Коэф.закупка_год_морковь[],MATCH($A52,Коэф.закупка_год_морковь[1],0),MATCH(MONTH(KO$3),КЗ!$1:$1,0))/1000,""),0)</f>
        <v>0</v>
      </c>
      <c r="KP52" s="551" cm="1">
        <f t="array" aca="1" ref="KP52" ca="1">IFERROR(IF(AND(НачЦ_ИнвП_Дата&lt;=KP$3,КИнвП_Дата&gt;KP$3),
INDEX(Кальк._морковь,MATCH($A52,Кальк._морковь_наим.,0),MATCH("Сумма затрат, т.руб.",'Кальк-я'!$5:$5,0))*
INDEX(ЗФ,MATCH($A$50,ЗФ!$A:$A,0),MATCH("Посевная площадь"&amp;YEAR(KQ$3),ЗФ!$2:$2,0))*
INDEX(Коэф.закупка_год_морковь[],MATCH($A52,Коэф.закупка_год_морковь[1],0),MATCH(MONTH(KP$3),КЗ!$1:$1,0))/1000,""),0)</f>
        <v>0</v>
      </c>
      <c r="KQ52" s="551" cm="1">
        <f t="array" aca="1" ref="KQ52" ca="1">IFERROR(IF(AND(НачЦ_ИнвП_Дата&lt;=KQ$3,КИнвП_Дата&gt;KQ$3),
INDEX(Кальк._морковь,MATCH($A52,Кальк._морковь_наим.,0),MATCH("Сумма затрат, т.руб.",'Кальк-я'!$5:$5,0))*
INDEX(ЗФ,MATCH($A$50,ЗФ!$A:$A,0),MATCH("Посевная площадь"&amp;YEAR(KR$3),ЗФ!$2:$2,0))*
INDEX(Коэф.закупка_год_морковь[],MATCH($A52,Коэф.закупка_год_морковь[1],0),MATCH(MONTH(KQ$3),КЗ!$1:$1,0))/1000,""),0)</f>
        <v>0</v>
      </c>
      <c r="KR52" s="551" cm="1">
        <f t="array" aca="1" ref="KR52" ca="1">IFERROR(IF(AND(НачЦ_ИнвП_Дата&lt;=KR$3,КИнвП_Дата&gt;KR$3),
INDEX(Кальк._морковь,MATCH($A52,Кальк._морковь_наим.,0),MATCH("Сумма затрат, т.руб.",'Кальк-я'!$5:$5,0))*
INDEX(ЗФ,MATCH($A$50,ЗФ!$A:$A,0),MATCH("Посевная площадь"&amp;YEAR(KS$3),ЗФ!$2:$2,0))*
INDEX(Коэф.закупка_год_морковь[],MATCH($A52,Коэф.закупка_год_морковь[1],0),MATCH(MONTH(KR$3),КЗ!$1:$1,0))/1000,""),0)</f>
        <v>0</v>
      </c>
      <c r="KS52" s="551" cm="1">
        <f t="array" aca="1" ref="KS52" ca="1">IFERROR(IF(AND(НачЦ_ИнвП_Дата&lt;=KS$3,КИнвП_Дата&gt;KS$3),
INDEX(Кальк._морковь,MATCH($A52,Кальк._морковь_наим.,0),MATCH("Сумма затрат, т.руб.",'Кальк-я'!$5:$5,0))*
INDEX(ЗФ,MATCH($A$50,ЗФ!$A:$A,0),MATCH("Посевная площадь"&amp;YEAR(KT$3),ЗФ!$2:$2,0))*
INDEX(Коэф.закупка_год_морковь[],MATCH($A52,Коэф.закупка_год_морковь[1],0),MATCH(MONTH(KS$3),КЗ!$1:$1,0))/1000,""),0)</f>
        <v>0</v>
      </c>
      <c r="KT52" s="551" cm="1">
        <f t="array" aca="1" ref="KT52" ca="1">IFERROR(IF(AND(НачЦ_ИнвП_Дата&lt;=KT$3,КИнвП_Дата&gt;KT$3),
INDEX(Кальк._морковь,MATCH($A52,Кальк._морковь_наим.,0),MATCH("Сумма затрат, т.руб.",'Кальк-я'!$5:$5,0))*
INDEX(ЗФ,MATCH($A$50,ЗФ!$A:$A,0),MATCH("Посевная площадь"&amp;YEAR(KU$3),ЗФ!$2:$2,0))*
INDEX(Коэф.закупка_год_морковь[],MATCH($A52,Коэф.закупка_год_морковь[1],0),MATCH(MONTH(KT$3),КЗ!$1:$1,0))/1000,""),0)</f>
        <v>7123.5450000000001</v>
      </c>
      <c r="KU52" s="551" cm="1">
        <f t="array" aca="1" ref="KU52" ca="1">IFERROR(IF(AND(НачЦ_ИнвП_Дата&lt;=KU$3,КИнвП_Дата&gt;KU$3),
INDEX(Кальк._морковь,MATCH($A52,Кальк._морковь_наим.,0),MATCH("Сумма затрат, т.руб.",'Кальк-я'!$5:$5,0))*
INDEX(ЗФ,MATCH($A$50,ЗФ!$A:$A,0),MATCH("Посевная площадь"&amp;YEAR(KV$3),ЗФ!$2:$2,0))*
INDEX(Коэф.закупка_год_морковь[],MATCH($A52,Коэф.закупка_год_морковь[1],0),MATCH(MONTH(KU$3),КЗ!$1:$1,0))/1000,""),0)</f>
        <v>7123.5450000000001</v>
      </c>
      <c r="KV52" s="551" cm="1">
        <f t="array" aca="1" ref="KV52" ca="1">IFERROR(IF(AND(НачЦ_ИнвП_Дата&lt;=KV$3,КИнвП_Дата&gt;KV$3),
INDEX(Кальк._морковь,MATCH($A52,Кальк._морковь_наим.,0),MATCH("Сумма затрат, т.руб.",'Кальк-я'!$5:$5,0))*
INDEX(ЗФ,MATCH($A$50,ЗФ!$A:$A,0),MATCH("Посевная площадь"&amp;YEAR(KW$3),ЗФ!$2:$2,0))*
INDEX(Коэф.закупка_год_морковь[],MATCH($A52,Коэф.закупка_год_морковь[1],0),MATCH(MONTH(KV$3),КЗ!$1:$1,0))/1000,""),0)</f>
        <v>0</v>
      </c>
      <c r="KW52" s="551" cm="1">
        <f t="array" aca="1" ref="KW52" ca="1">IFERROR(IF(AND(НачЦ_ИнвП_Дата&lt;=KW$3,КИнвП_Дата&gt;KW$3),
INDEX(Кальк._морковь,MATCH($A52,Кальк._морковь_наим.,0),MATCH("Сумма затрат, т.руб.",'Кальк-я'!$5:$5,0))*
INDEX(ЗФ,MATCH($A$50,ЗФ!$A:$A,0),MATCH("Посевная площадь"&amp;YEAR(KX$3),ЗФ!$2:$2,0))*
INDEX(Коэф.закупка_год_морковь[],MATCH($A52,Коэф.закупка_год_морковь[1],0),MATCH(MONTH(KW$3),КЗ!$1:$1,0))/1000,""),0)</f>
        <v>0</v>
      </c>
      <c r="KX52" s="551" cm="1">
        <f t="array" aca="1" ref="KX52" ca="1">IFERROR(IF(AND(НачЦ_ИнвП_Дата&lt;=KX$3,КИнвП_Дата&gt;KX$3),
INDEX(Кальк._морковь,MATCH($A52,Кальк._морковь_наим.,0),MATCH("Сумма затрат, т.руб.",'Кальк-я'!$5:$5,0))*
INDEX(ЗФ,MATCH($A$50,ЗФ!$A:$A,0),MATCH("Посевная площадь"&amp;YEAR(KY$3),ЗФ!$2:$2,0))*
INDEX(Коэф.закупка_год_морковь[],MATCH($A52,Коэф.закупка_год_морковь[1],0),MATCH(MONTH(KX$3),КЗ!$1:$1,0))/1000,""),0)</f>
        <v>0</v>
      </c>
      <c r="KY52" s="551" cm="1">
        <f t="array" aca="1" ref="KY52" ca="1">IFERROR(IF(AND(НачЦ_ИнвП_Дата&lt;=KY$3,КИнвП_Дата&gt;KY$3),
INDEX(Кальк._морковь,MATCH($A52,Кальк._морковь_наим.,0),MATCH("Сумма затрат, т.руб.",'Кальк-я'!$5:$5,0))*
INDEX(ЗФ,MATCH($A$50,ЗФ!$A:$A,0),MATCH("Посевная площадь"&amp;YEAR(KZ$3),ЗФ!$2:$2,0))*
INDEX(Коэф.закупка_год_морковь[],MATCH($A52,Коэф.закупка_год_морковь[1],0),MATCH(MONTH(KY$3),КЗ!$1:$1,0))/1000,""),0)</f>
        <v>0</v>
      </c>
      <c r="KZ52" s="551" cm="1">
        <f t="array" aca="1" ref="KZ52" ca="1">IFERROR(IF(AND(НачЦ_ИнвП_Дата&lt;=KZ$3,КИнвП_Дата&gt;KZ$3),
INDEX(Кальк._морковь,MATCH($A52,Кальк._морковь_наим.,0),MATCH("Сумма затрат, т.руб.",'Кальк-я'!$5:$5,0))*
INDEX(ЗФ,MATCH($A$50,ЗФ!$A:$A,0),MATCH("Посевная площадь"&amp;YEAR(LA$3),ЗФ!$2:$2,0))*
INDEX(Коэф.закупка_год_морковь[],MATCH($A52,Коэф.закупка_год_морковь[1],0),MATCH(MONTH(KZ$3),КЗ!$1:$1,0))/1000,""),0)</f>
        <v>0</v>
      </c>
      <c r="LA52" s="552">
        <f t="shared" ca="1" si="1502"/>
        <v>14247.09</v>
      </c>
      <c r="LB52" s="551" cm="1">
        <f t="array" aca="1" ref="LB52" ca="1">IFERROR(IF(AND(НачЦ_ИнвП_Дата&lt;=LB$3,КИнвП_Дата&gt;LB$3),
INDEX(Кальк._морковь,MATCH($A52,Кальк._морковь_наим.,0),MATCH("Сумма затрат, т.руб.",'Кальк-я'!$5:$5,0))*
INDEX(ЗФ,MATCH($A$50,ЗФ!$A:$A,0),MATCH("Посевная площадь"&amp;YEAR(LC$3),ЗФ!$2:$2,0))*
INDEX(Коэф.закупка_год_морковь[],MATCH($A52,Коэф.закупка_год_морковь[1],0),MATCH(MONTH(LB$3),КЗ!$1:$1,0))/1000,""),0)</f>
        <v>0</v>
      </c>
      <c r="LC52" s="551" cm="1">
        <f t="array" aca="1" ref="LC52" ca="1">IFERROR(IF(AND(НачЦ_ИнвП_Дата&lt;=LC$3,КИнвП_Дата&gt;LC$3),
INDEX(Кальк._морковь,MATCH($A52,Кальк._морковь_наим.,0),MATCH("Сумма затрат, т.руб.",'Кальк-я'!$5:$5,0))*
INDEX(ЗФ,MATCH($A$50,ЗФ!$A:$A,0),MATCH("Посевная площадь"&amp;YEAR(LD$3),ЗФ!$2:$2,0))*
INDEX(Коэф.закупка_год_морковь[],MATCH($A52,Коэф.закупка_год_морковь[1],0),MATCH(MONTH(LC$3),КЗ!$1:$1,0))/1000,""),0)</f>
        <v>0</v>
      </c>
      <c r="LD52" s="551" cm="1">
        <f t="array" aca="1" ref="LD52" ca="1">IFERROR(IF(AND(НачЦ_ИнвП_Дата&lt;=LD$3,КИнвП_Дата&gt;LD$3),
INDEX(Кальк._морковь,MATCH($A52,Кальк._морковь_наим.,0),MATCH("Сумма затрат, т.руб.",'Кальк-я'!$5:$5,0))*
INDEX(ЗФ,MATCH($A$50,ЗФ!$A:$A,0),MATCH("Посевная площадь"&amp;YEAR(LE$3),ЗФ!$2:$2,0))*
INDEX(Коэф.закупка_год_морковь[],MATCH($A52,Коэф.закупка_год_морковь[1],0),MATCH(MONTH(LD$3),КЗ!$1:$1,0))/1000,""),0)</f>
        <v>0</v>
      </c>
      <c r="LE52" s="551" cm="1">
        <f t="array" aca="1" ref="LE52" ca="1">IFERROR(IF(AND(НачЦ_ИнвП_Дата&lt;=LE$3,КИнвП_Дата&gt;LE$3),
INDEX(Кальк._морковь,MATCH($A52,Кальк._морковь_наим.,0),MATCH("Сумма затрат, т.руб.",'Кальк-я'!$5:$5,0))*
INDEX(ЗФ,MATCH($A$50,ЗФ!$A:$A,0),MATCH("Посевная площадь"&amp;YEAR(LF$3),ЗФ!$2:$2,0))*
INDEX(Коэф.закупка_год_морковь[],MATCH($A52,Коэф.закупка_год_морковь[1],0),MATCH(MONTH(LE$3),КЗ!$1:$1,0))/1000,""),0)</f>
        <v>0</v>
      </c>
      <c r="LF52" s="551" cm="1">
        <f t="array" aca="1" ref="LF52" ca="1">IFERROR(IF(AND(НачЦ_ИнвП_Дата&lt;=LF$3,КИнвП_Дата&gt;LF$3),
INDEX(Кальк._морковь,MATCH($A52,Кальк._морковь_наим.,0),MATCH("Сумма затрат, т.руб.",'Кальк-я'!$5:$5,0))*
INDEX(ЗФ,MATCH($A$50,ЗФ!$A:$A,0),MATCH("Посевная площадь"&amp;YEAR(LG$3),ЗФ!$2:$2,0))*
INDEX(Коэф.закупка_год_морковь[],MATCH($A52,Коэф.закупка_год_морковь[1],0),MATCH(MONTH(LF$3),КЗ!$1:$1,0))/1000,""),0)</f>
        <v>0</v>
      </c>
      <c r="LG52" s="551" cm="1">
        <f t="array" aca="1" ref="LG52" ca="1">IFERROR(IF(AND(НачЦ_ИнвП_Дата&lt;=LG$3,КИнвП_Дата&gt;LG$3),
INDEX(Кальк._морковь,MATCH($A52,Кальк._морковь_наим.,0),MATCH("Сумма затрат, т.руб.",'Кальк-я'!$5:$5,0))*
INDEX(ЗФ,MATCH($A$50,ЗФ!$A:$A,0),MATCH("Посевная площадь"&amp;YEAR(LH$3),ЗФ!$2:$2,0))*
INDEX(Коэф.закупка_год_морковь[],MATCH($A52,Коэф.закупка_год_морковь[1],0),MATCH(MONTH(LG$3),КЗ!$1:$1,0))/1000,""),0)</f>
        <v>7123.5450000000001</v>
      </c>
      <c r="LH52" s="551" cm="1">
        <f t="array" aca="1" ref="LH52" ca="1">IFERROR(IF(AND(НачЦ_ИнвП_Дата&lt;=LH$3,КИнвП_Дата&gt;LH$3),
INDEX(Кальк._морковь,MATCH($A52,Кальк._морковь_наим.,0),MATCH("Сумма затрат, т.руб.",'Кальк-я'!$5:$5,0))*
INDEX(ЗФ,MATCH($A$50,ЗФ!$A:$A,0),MATCH("Посевная площадь"&amp;YEAR(LI$3),ЗФ!$2:$2,0))*
INDEX(Коэф.закупка_год_морковь[],MATCH($A52,Коэф.закупка_год_морковь[1],0),MATCH(MONTH(LH$3),КЗ!$1:$1,0))/1000,""),0)</f>
        <v>7123.5450000000001</v>
      </c>
      <c r="LI52" s="551" cm="1">
        <f t="array" aca="1" ref="LI52" ca="1">IFERROR(IF(AND(НачЦ_ИнвП_Дата&lt;=LI$3,КИнвП_Дата&gt;LI$3),
INDEX(Кальк._морковь,MATCH($A52,Кальк._морковь_наим.,0),MATCH("Сумма затрат, т.руб.",'Кальк-я'!$5:$5,0))*
INDEX(ЗФ,MATCH($A$50,ЗФ!$A:$A,0),MATCH("Посевная площадь"&amp;YEAR(LJ$3),ЗФ!$2:$2,0))*
INDEX(Коэф.закупка_год_морковь[],MATCH($A52,Коэф.закупка_год_морковь[1],0),MATCH(MONTH(LI$3),КЗ!$1:$1,0))/1000,""),0)</f>
        <v>0</v>
      </c>
      <c r="LJ52" s="551" cm="1">
        <f t="array" aca="1" ref="LJ52" ca="1">IFERROR(IF(AND(НачЦ_ИнвП_Дата&lt;=LJ$3,КИнвП_Дата&gt;LJ$3),
INDEX(Кальк._морковь,MATCH($A52,Кальк._морковь_наим.,0),MATCH("Сумма затрат, т.руб.",'Кальк-я'!$5:$5,0))*
INDEX(ЗФ,MATCH($A$50,ЗФ!$A:$A,0),MATCH("Посевная площадь"&amp;YEAR(LK$3),ЗФ!$2:$2,0))*
INDEX(Коэф.закупка_год_морковь[],MATCH($A52,Коэф.закупка_год_морковь[1],0),MATCH(MONTH(LJ$3),КЗ!$1:$1,0))/1000,""),0)</f>
        <v>0</v>
      </c>
      <c r="LK52" s="551" cm="1">
        <f t="array" aca="1" ref="LK52" ca="1">IFERROR(IF(AND(НачЦ_ИнвП_Дата&lt;=LK$3,КИнвП_Дата&gt;LK$3),
INDEX(Кальк._морковь,MATCH($A52,Кальк._морковь_наим.,0),MATCH("Сумма затрат, т.руб.",'Кальк-я'!$5:$5,0))*
INDEX(ЗФ,MATCH($A$50,ЗФ!$A:$A,0),MATCH("Посевная площадь"&amp;YEAR(LL$3),ЗФ!$2:$2,0))*
INDEX(Коэф.закупка_год_морковь[],MATCH($A52,Коэф.закупка_год_морковь[1],0),MATCH(MONTH(LK$3),КЗ!$1:$1,0))/1000,""),0)</f>
        <v>0</v>
      </c>
      <c r="LL52" s="551" cm="1">
        <f t="array" aca="1" ref="LL52" ca="1">IFERROR(IF(AND(НачЦ_ИнвП_Дата&lt;=LL$3,КИнвП_Дата&gt;LL$3),
INDEX(Кальк._морковь,MATCH($A52,Кальк._морковь_наим.,0),MATCH("Сумма затрат, т.руб.",'Кальк-я'!$5:$5,0))*
INDEX(ЗФ,MATCH($A$50,ЗФ!$A:$A,0),MATCH("Посевная площадь"&amp;YEAR(LM$3),ЗФ!$2:$2,0))*
INDEX(Коэф.закупка_год_морковь[],MATCH($A52,Коэф.закупка_год_морковь[1],0),MATCH(MONTH(LL$3),КЗ!$1:$1,0))/1000,""),0)</f>
        <v>0</v>
      </c>
      <c r="LM52" s="551" cm="1">
        <f t="array" aca="1" ref="LM52" ca="1">IFERROR(IF(AND(НачЦ_ИнвП_Дата&lt;=LM$3,КИнвП_Дата&gt;LM$3),
INDEX(Кальк._морковь,MATCH($A52,Кальк._морковь_наим.,0),MATCH("Сумма затрат, т.руб.",'Кальк-я'!$5:$5,0))*
INDEX(ЗФ,MATCH($A$50,ЗФ!$A:$A,0),MATCH("Посевная площадь"&amp;YEAR(LN$3),ЗФ!$2:$2,0))*
INDEX(Коэф.закупка_год_морковь[],MATCH($A52,Коэф.закупка_год_морковь[1],0),MATCH(MONTH(LM$3),КЗ!$1:$1,0))/1000,""),0)</f>
        <v>0</v>
      </c>
      <c r="LN52" s="552">
        <f t="shared" ca="1" si="1504"/>
        <v>14247.09</v>
      </c>
      <c r="LO52" s="551" cm="1">
        <f t="array" aca="1" ref="LO52" ca="1">IFERROR(IF(AND(НачЦ_ИнвП_Дата&lt;=LO$3,КИнвП_Дата&gt;LO$3),
INDEX(Кальк._морковь,MATCH($A52,Кальк._морковь_наим.,0),MATCH("Сумма затрат, т.руб.",'Кальк-я'!$5:$5,0))*
INDEX(ЗФ,MATCH($A$50,ЗФ!$A:$A,0),MATCH("Посевная площадь"&amp;YEAR(LP$3),ЗФ!$2:$2,0))*
INDEX(Коэф.закупка_год_морковь[],MATCH($A52,Коэф.закупка_год_морковь[1],0),MATCH(MONTH(LO$3),КЗ!$1:$1,0))/1000,""),0)</f>
        <v>0</v>
      </c>
      <c r="LP52" s="551" cm="1">
        <f t="array" aca="1" ref="LP52" ca="1">IFERROR(IF(AND(НачЦ_ИнвП_Дата&lt;=LP$3,КИнвП_Дата&gt;LP$3),
INDEX(Кальк._морковь,MATCH($A52,Кальк._морковь_наим.,0),MATCH("Сумма затрат, т.руб.",'Кальк-я'!$5:$5,0))*
INDEX(ЗФ,MATCH($A$50,ЗФ!$A:$A,0),MATCH("Посевная площадь"&amp;YEAR(LQ$3),ЗФ!$2:$2,0))*
INDEX(Коэф.закупка_год_морковь[],MATCH($A52,Коэф.закупка_год_морковь[1],0),MATCH(MONTH(LP$3),КЗ!$1:$1,0))/1000,""),0)</f>
        <v>0</v>
      </c>
      <c r="LQ52" s="551" cm="1">
        <f t="array" aca="1" ref="LQ52" ca="1">IFERROR(IF(AND(НачЦ_ИнвП_Дата&lt;=LQ$3,КИнвП_Дата&gt;LQ$3),
INDEX(Кальк._морковь,MATCH($A52,Кальк._морковь_наим.,0),MATCH("Сумма затрат, т.руб.",'Кальк-я'!$5:$5,0))*
INDEX(ЗФ,MATCH($A$50,ЗФ!$A:$A,0),MATCH("Посевная площадь"&amp;YEAR(LR$3),ЗФ!$2:$2,0))*
INDEX(Коэф.закупка_год_морковь[],MATCH($A52,Коэф.закупка_год_морковь[1],0),MATCH(MONTH(LQ$3),КЗ!$1:$1,0))/1000,""),0)</f>
        <v>0</v>
      </c>
      <c r="LR52" s="551" cm="1">
        <f t="array" aca="1" ref="LR52" ca="1">IFERROR(IF(AND(НачЦ_ИнвП_Дата&lt;=LR$3,КИнвП_Дата&gt;LR$3),
INDEX(Кальк._морковь,MATCH($A52,Кальк._морковь_наим.,0),MATCH("Сумма затрат, т.руб.",'Кальк-я'!$5:$5,0))*
INDEX(ЗФ,MATCH($A$50,ЗФ!$A:$A,0),MATCH("Посевная площадь"&amp;YEAR(LS$3),ЗФ!$2:$2,0))*
INDEX(Коэф.закупка_год_морковь[],MATCH($A52,Коэф.закупка_год_морковь[1],0),MATCH(MONTH(LR$3),КЗ!$1:$1,0))/1000,""),0)</f>
        <v>0</v>
      </c>
      <c r="LS52" s="551" cm="1">
        <f t="array" aca="1" ref="LS52" ca="1">IFERROR(IF(AND(НачЦ_ИнвП_Дата&lt;=LS$3,КИнвП_Дата&gt;LS$3),
INDEX(Кальк._морковь,MATCH($A52,Кальк._морковь_наим.,0),MATCH("Сумма затрат, т.руб.",'Кальк-я'!$5:$5,0))*
INDEX(ЗФ,MATCH($A$50,ЗФ!$A:$A,0),MATCH("Посевная площадь"&amp;YEAR(LT$3),ЗФ!$2:$2,0))*
INDEX(Коэф.закупка_год_морковь[],MATCH($A52,Коэф.закупка_год_морковь[1],0),MATCH(MONTH(LS$3),КЗ!$1:$1,0))/1000,""),0)</f>
        <v>0</v>
      </c>
      <c r="LT52" s="551" cm="1">
        <f t="array" aca="1" ref="LT52" ca="1">IFERROR(IF(AND(НачЦ_ИнвП_Дата&lt;=LT$3,КИнвП_Дата&gt;LT$3),
INDEX(Кальк._морковь,MATCH($A52,Кальк._морковь_наим.,0),MATCH("Сумма затрат, т.руб.",'Кальк-я'!$5:$5,0))*
INDEX(ЗФ,MATCH($A$50,ЗФ!$A:$A,0),MATCH("Посевная площадь"&amp;YEAR(LU$3),ЗФ!$2:$2,0))*
INDEX(Коэф.закупка_год_морковь[],MATCH($A52,Коэф.закупка_год_морковь[1],0),MATCH(MONTH(LT$3),КЗ!$1:$1,0))/1000,""),0)</f>
        <v>7123.5450000000001</v>
      </c>
      <c r="LU52" s="551" cm="1">
        <f t="array" aca="1" ref="LU52" ca="1">IFERROR(IF(AND(НачЦ_ИнвП_Дата&lt;=LU$3,КИнвП_Дата&gt;LU$3),
INDEX(Кальк._морковь,MATCH($A52,Кальк._морковь_наим.,0),MATCH("Сумма затрат, т.руб.",'Кальк-я'!$5:$5,0))*
INDEX(ЗФ,MATCH($A$50,ЗФ!$A:$A,0),MATCH("Посевная площадь"&amp;YEAR(LV$3),ЗФ!$2:$2,0))*
INDEX(Коэф.закупка_год_морковь[],MATCH($A52,Коэф.закупка_год_морковь[1],0),MATCH(MONTH(LU$3),КЗ!$1:$1,0))/1000,""),0)</f>
        <v>7123.5450000000001</v>
      </c>
      <c r="LV52" s="551" cm="1">
        <f t="array" aca="1" ref="LV52" ca="1">IFERROR(IF(AND(НачЦ_ИнвП_Дата&lt;=LV$3,КИнвП_Дата&gt;LV$3),
INDEX(Кальк._морковь,MATCH($A52,Кальк._морковь_наим.,0),MATCH("Сумма затрат, т.руб.",'Кальк-я'!$5:$5,0))*
INDEX(ЗФ,MATCH($A$50,ЗФ!$A:$A,0),MATCH("Посевная площадь"&amp;YEAR(LW$3),ЗФ!$2:$2,0))*
INDEX(Коэф.закупка_год_морковь[],MATCH($A52,Коэф.закупка_год_морковь[1],0),MATCH(MONTH(LV$3),КЗ!$1:$1,0))/1000,""),0)</f>
        <v>0</v>
      </c>
      <c r="LW52" s="551" cm="1">
        <f t="array" aca="1" ref="LW52" ca="1">IFERROR(IF(AND(НачЦ_ИнвП_Дата&lt;=LW$3,КИнвП_Дата&gt;LW$3),
INDEX(Кальк._морковь,MATCH($A52,Кальк._морковь_наим.,0),MATCH("Сумма затрат, т.руб.",'Кальк-я'!$5:$5,0))*
INDEX(ЗФ,MATCH($A$50,ЗФ!$A:$A,0),MATCH("Посевная площадь"&amp;YEAR(LX$3),ЗФ!$2:$2,0))*
INDEX(Коэф.закупка_год_морковь[],MATCH($A52,Коэф.закупка_год_морковь[1],0),MATCH(MONTH(LW$3),КЗ!$1:$1,0))/1000,""),0)</f>
        <v>0</v>
      </c>
      <c r="LX52" s="551" cm="1">
        <f t="array" aca="1" ref="LX52" ca="1">IFERROR(IF(AND(НачЦ_ИнвП_Дата&lt;=LX$3,КИнвП_Дата&gt;LX$3),
INDEX(Кальк._морковь,MATCH($A52,Кальк._морковь_наим.,0),MATCH("Сумма затрат, т.руб.",'Кальк-я'!$5:$5,0))*
INDEX(ЗФ,MATCH($A$50,ЗФ!$A:$A,0),MATCH("Посевная площадь"&amp;YEAR(LY$3),ЗФ!$2:$2,0))*
INDEX(Коэф.закупка_год_морковь[],MATCH($A52,Коэф.закупка_год_морковь[1],0),MATCH(MONTH(LX$3),КЗ!$1:$1,0))/1000,""),0)</f>
        <v>0</v>
      </c>
      <c r="LY52" s="551" cm="1">
        <f t="array" aca="1" ref="LY52" ca="1">IFERROR(IF(AND(НачЦ_ИнвП_Дата&lt;=LY$3,КИнвП_Дата&gt;LY$3),
INDEX(Кальк._морковь,MATCH($A52,Кальк._морковь_наим.,0),MATCH("Сумма затрат, т.руб.",'Кальк-я'!$5:$5,0))*
INDEX(ЗФ,MATCH($A$50,ЗФ!$A:$A,0),MATCH("Посевная площадь"&amp;YEAR(LZ$3),ЗФ!$2:$2,0))*
INDEX(Коэф.закупка_год_морковь[],MATCH($A52,Коэф.закупка_год_морковь[1],0),MATCH(MONTH(LY$3),КЗ!$1:$1,0))/1000,""),0)</f>
        <v>0</v>
      </c>
      <c r="LZ52" s="551" cm="1">
        <f t="array" aca="1" ref="LZ52" ca="1">IFERROR(IF(AND(НачЦ_ИнвП_Дата&lt;=LZ$3,КИнвП_Дата&gt;LZ$3),
INDEX(Кальк._морковь,MATCH($A52,Кальк._морковь_наим.,0),MATCH("Сумма затрат, т.руб.",'Кальк-я'!$5:$5,0))*
INDEX(ЗФ,MATCH($A$50,ЗФ!$A:$A,0),MATCH("Посевная площадь"&amp;YEAR(MA$3),ЗФ!$2:$2,0))*
INDEX(Коэф.закупка_год_морковь[],MATCH($A52,Коэф.закупка_год_морковь[1],0),MATCH(MONTH(LZ$3),КЗ!$1:$1,0))/1000,""),0)</f>
        <v>0</v>
      </c>
      <c r="MA52" s="552">
        <f t="shared" ca="1" si="1506"/>
        <v>14247.09</v>
      </c>
      <c r="MB52" s="551" cm="1">
        <f t="array" aca="1" ref="MB52" ca="1">IFERROR(IF(AND(НачЦ_ИнвП_Дата&lt;=MB$3,КИнвП_Дата&gt;MB$3),
INDEX(Кальк._морковь,MATCH($A52,Кальк._морковь_наим.,0),MATCH("Сумма затрат, т.руб.",'Кальк-я'!$5:$5,0))*
INDEX(ЗФ,MATCH($A$50,ЗФ!$A:$A,0),MATCH("Посевная площадь"&amp;YEAR(MC$3),ЗФ!$2:$2,0))*
INDEX(Коэф.закупка_год_морковь[],MATCH($A52,Коэф.закупка_год_морковь[1],0),MATCH(MONTH(MB$3),КЗ!$1:$1,0))/1000,""),0)</f>
        <v>0</v>
      </c>
      <c r="MC52" s="551" cm="1">
        <f t="array" aca="1" ref="MC52" ca="1">IFERROR(IF(AND(НачЦ_ИнвП_Дата&lt;=MC$3,КИнвП_Дата&gt;MC$3),
INDEX(Кальк._морковь,MATCH($A52,Кальк._морковь_наим.,0),MATCH("Сумма затрат, т.руб.",'Кальк-я'!$5:$5,0))*
INDEX(ЗФ,MATCH($A$50,ЗФ!$A:$A,0),MATCH("Посевная площадь"&amp;YEAR(MD$3),ЗФ!$2:$2,0))*
INDEX(Коэф.закупка_год_морковь[],MATCH($A52,Коэф.закупка_год_морковь[1],0),MATCH(MONTH(MC$3),КЗ!$1:$1,0))/1000,""),0)</f>
        <v>0</v>
      </c>
      <c r="MD52" s="551" cm="1">
        <f t="array" aca="1" ref="MD52" ca="1">IFERROR(IF(AND(НачЦ_ИнвП_Дата&lt;=MD$3,КИнвП_Дата&gt;MD$3),
INDEX(Кальк._морковь,MATCH($A52,Кальк._морковь_наим.,0),MATCH("Сумма затрат, т.руб.",'Кальк-я'!$5:$5,0))*
INDEX(ЗФ,MATCH($A$50,ЗФ!$A:$A,0),MATCH("Посевная площадь"&amp;YEAR(ME$3),ЗФ!$2:$2,0))*
INDEX(Коэф.закупка_год_морковь[],MATCH($A52,Коэф.закупка_год_морковь[1],0),MATCH(MONTH(MD$3),КЗ!$1:$1,0))/1000,""),0)</f>
        <v>0</v>
      </c>
      <c r="ME52" s="551" cm="1">
        <f t="array" aca="1" ref="ME52" ca="1">IFERROR(IF(AND(НачЦ_ИнвП_Дата&lt;=ME$3,КИнвП_Дата&gt;ME$3),
INDEX(Кальк._морковь,MATCH($A52,Кальк._морковь_наим.,0),MATCH("Сумма затрат, т.руб.",'Кальк-я'!$5:$5,0))*
INDEX(ЗФ,MATCH($A$50,ЗФ!$A:$A,0),MATCH("Посевная площадь"&amp;YEAR(MF$3),ЗФ!$2:$2,0))*
INDEX(Коэф.закупка_год_морковь[],MATCH($A52,Коэф.закупка_год_морковь[1],0),MATCH(MONTH(ME$3),КЗ!$1:$1,0))/1000,""),0)</f>
        <v>0</v>
      </c>
      <c r="MF52" s="551" cm="1">
        <f t="array" aca="1" ref="MF52" ca="1">IFERROR(IF(AND(НачЦ_ИнвП_Дата&lt;=MF$3,КИнвП_Дата&gt;MF$3),
INDEX(Кальк._морковь,MATCH($A52,Кальк._морковь_наим.,0),MATCH("Сумма затрат, т.руб.",'Кальк-я'!$5:$5,0))*
INDEX(ЗФ,MATCH($A$50,ЗФ!$A:$A,0),MATCH("Посевная площадь"&amp;YEAR(MG$3),ЗФ!$2:$2,0))*
INDEX(Коэф.закупка_год_морковь[],MATCH($A52,Коэф.закупка_год_морковь[1],0),MATCH(MONTH(MF$3),КЗ!$1:$1,0))/1000,""),0)</f>
        <v>0</v>
      </c>
      <c r="MG52" s="551" cm="1">
        <f t="array" aca="1" ref="MG52" ca="1">IFERROR(IF(AND(НачЦ_ИнвП_Дата&lt;=MG$3,КИнвП_Дата&gt;MG$3),
INDEX(Кальк._морковь,MATCH($A52,Кальк._морковь_наим.,0),MATCH("Сумма затрат, т.руб.",'Кальк-я'!$5:$5,0))*
INDEX(ЗФ,MATCH($A$50,ЗФ!$A:$A,0),MATCH("Посевная площадь"&amp;YEAR(MH$3),ЗФ!$2:$2,0))*
INDEX(Коэф.закупка_год_морковь[],MATCH($A52,Коэф.закупка_год_морковь[1],0),MATCH(MONTH(MG$3),КЗ!$1:$1,0))/1000,""),0)</f>
        <v>7123.5450000000001</v>
      </c>
      <c r="MH52" s="551" cm="1">
        <f t="array" aca="1" ref="MH52" ca="1">IFERROR(IF(AND(НачЦ_ИнвП_Дата&lt;=MH$3,КИнвП_Дата&gt;MH$3),
INDEX(Кальк._морковь,MATCH($A52,Кальк._морковь_наим.,0),MATCH("Сумма затрат, т.руб.",'Кальк-я'!$5:$5,0))*
INDEX(ЗФ,MATCH($A$50,ЗФ!$A:$A,0),MATCH("Посевная площадь"&amp;YEAR(MI$3),ЗФ!$2:$2,0))*
INDEX(Коэф.закупка_год_морковь[],MATCH($A52,Коэф.закупка_год_морковь[1],0),MATCH(MONTH(MH$3),КЗ!$1:$1,0))/1000,""),0)</f>
        <v>7123.5450000000001</v>
      </c>
      <c r="MI52" s="551" cm="1">
        <f t="array" aca="1" ref="MI52" ca="1">IFERROR(IF(AND(НачЦ_ИнвП_Дата&lt;=MI$3,КИнвП_Дата&gt;MI$3),
INDEX(Кальк._морковь,MATCH($A52,Кальк._морковь_наим.,0),MATCH("Сумма затрат, т.руб.",'Кальк-я'!$5:$5,0))*
INDEX(ЗФ,MATCH($A$50,ЗФ!$A:$A,0),MATCH("Посевная площадь"&amp;YEAR(MJ$3),ЗФ!$2:$2,0))*
INDEX(Коэф.закупка_год_морковь[],MATCH($A52,Коэф.закупка_год_морковь[1],0),MATCH(MONTH(MI$3),КЗ!$1:$1,0))/1000,""),0)</f>
        <v>0</v>
      </c>
      <c r="MJ52" s="551" cm="1">
        <f t="array" aca="1" ref="MJ52" ca="1">IFERROR(IF(AND(НачЦ_ИнвП_Дата&lt;=MJ$3,КИнвП_Дата&gt;MJ$3),
INDEX(Кальк._морковь,MATCH($A52,Кальк._морковь_наим.,0),MATCH("Сумма затрат, т.руб.",'Кальк-я'!$5:$5,0))*
INDEX(ЗФ,MATCH($A$50,ЗФ!$A:$A,0),MATCH("Посевная площадь"&amp;YEAR(MK$3),ЗФ!$2:$2,0))*
INDEX(Коэф.закупка_год_морковь[],MATCH($A52,Коэф.закупка_год_морковь[1],0),MATCH(MONTH(MJ$3),КЗ!$1:$1,0))/1000,""),0)</f>
        <v>0</v>
      </c>
      <c r="MK52" s="551" cm="1">
        <f t="array" aca="1" ref="MK52" ca="1">IFERROR(IF(AND(НачЦ_ИнвП_Дата&lt;=MK$3,КИнвП_Дата&gt;MK$3),
INDEX(Кальк._морковь,MATCH($A52,Кальк._морковь_наим.,0),MATCH("Сумма затрат, т.руб.",'Кальк-я'!$5:$5,0))*
INDEX(ЗФ,MATCH($A$50,ЗФ!$A:$A,0),MATCH("Посевная площадь"&amp;YEAR(ML$3),ЗФ!$2:$2,0))*
INDEX(Коэф.закупка_год_морковь[],MATCH($A52,Коэф.закупка_год_морковь[1],0),MATCH(MONTH(MK$3),КЗ!$1:$1,0))/1000,""),0)</f>
        <v>0</v>
      </c>
      <c r="ML52" s="551" cm="1">
        <f t="array" aca="1" ref="ML52" ca="1">IFERROR(IF(AND(НачЦ_ИнвП_Дата&lt;=ML$3,КИнвП_Дата&gt;ML$3),
INDEX(Кальк._морковь,MATCH($A52,Кальк._морковь_наим.,0),MATCH("Сумма затрат, т.руб.",'Кальк-я'!$5:$5,0))*
INDEX(ЗФ,MATCH($A$50,ЗФ!$A:$A,0),MATCH("Посевная площадь"&amp;YEAR(MM$3),ЗФ!$2:$2,0))*
INDEX(Коэф.закупка_год_морковь[],MATCH($A52,Коэф.закупка_год_морковь[1],0),MATCH(MONTH(ML$3),КЗ!$1:$1,0))/1000,""),0)</f>
        <v>0</v>
      </c>
      <c r="MM52" s="551" cm="1">
        <f t="array" aca="1" ref="MM52" ca="1">IFERROR(IF(AND(НачЦ_ИнвП_Дата&lt;=MM$3,КИнвП_Дата&gt;MM$3),
INDEX(Кальк._морковь,MATCH($A52,Кальк._морковь_наим.,0),MATCH("Сумма затрат, т.руб.",'Кальк-я'!$5:$5,0))*
INDEX(ЗФ,MATCH($A$50,ЗФ!$A:$A,0),MATCH("Посевная площадь"&amp;YEAR(MN$3),ЗФ!$2:$2,0))*
INDEX(Коэф.закупка_год_морковь[],MATCH($A52,Коэф.закупка_год_морковь[1],0),MATCH(MONTH(MM$3),КЗ!$1:$1,0))/1000,""),0)</f>
        <v>0</v>
      </c>
      <c r="MN52" s="552">
        <f t="shared" ca="1" si="1508"/>
        <v>14247.09</v>
      </c>
      <c r="MO52" s="551" cm="1">
        <f t="array" aca="1" ref="MO52" ca="1">IFERROR(IF(AND(НачЦ_ИнвП_Дата&lt;=MO$3,КИнвП_Дата&gt;MO$3),
INDEX(Кальк._морковь,MATCH($A52,Кальк._морковь_наим.,0),MATCH("Сумма затрат, т.руб.",'Кальк-я'!$5:$5,0))*
INDEX(ЗФ,MATCH($A$50,ЗФ!$A:$A,0),MATCH("Посевная площадь"&amp;YEAR(MP$3),ЗФ!$2:$2,0))*
INDEX(Коэф.закупка_год_морковь[],MATCH($A52,Коэф.закупка_год_морковь[1],0),MATCH(MONTH(MO$3),КЗ!$1:$1,0))/1000,""),0)</f>
        <v>0</v>
      </c>
      <c r="MP52" s="551" cm="1">
        <f t="array" aca="1" ref="MP52" ca="1">IFERROR(IF(AND(НачЦ_ИнвП_Дата&lt;=MP$3,КИнвП_Дата&gt;MP$3),
INDEX(Кальк._морковь,MATCH($A52,Кальк._морковь_наим.,0),MATCH("Сумма затрат, т.руб.",'Кальк-я'!$5:$5,0))*
INDEX(ЗФ,MATCH($A$50,ЗФ!$A:$A,0),MATCH("Посевная площадь"&amp;YEAR(MQ$3),ЗФ!$2:$2,0))*
INDEX(Коэф.закупка_год_морковь[],MATCH($A52,Коэф.закупка_год_морковь[1],0),MATCH(MONTH(MP$3),КЗ!$1:$1,0))/1000,""),0)</f>
        <v>0</v>
      </c>
      <c r="MQ52" s="551" cm="1">
        <f t="array" aca="1" ref="MQ52" ca="1">IFERROR(IF(AND(НачЦ_ИнвП_Дата&lt;=MQ$3,КИнвП_Дата&gt;MQ$3),
INDEX(Кальк._морковь,MATCH($A52,Кальк._морковь_наим.,0),MATCH("Сумма затрат, т.руб.",'Кальк-я'!$5:$5,0))*
INDEX(ЗФ,MATCH($A$50,ЗФ!$A:$A,0),MATCH("Посевная площадь"&amp;YEAR(MR$3),ЗФ!$2:$2,0))*
INDEX(Коэф.закупка_год_морковь[],MATCH($A52,Коэф.закупка_год_морковь[1],0),MATCH(MONTH(MQ$3),КЗ!$1:$1,0))/1000,""),0)</f>
        <v>0</v>
      </c>
      <c r="MR52" s="551" cm="1">
        <f t="array" aca="1" ref="MR52" ca="1">IFERROR(IF(AND(НачЦ_ИнвП_Дата&lt;=MR$3,КИнвП_Дата&gt;MR$3),
INDEX(Кальк._морковь,MATCH($A52,Кальк._морковь_наим.,0),MATCH("Сумма затрат, т.руб.",'Кальк-я'!$5:$5,0))*
INDEX(ЗФ,MATCH($A$50,ЗФ!$A:$A,0),MATCH("Посевная площадь"&amp;YEAR(MS$3),ЗФ!$2:$2,0))*
INDEX(Коэф.закупка_год_морковь[],MATCH($A52,Коэф.закупка_год_морковь[1],0),MATCH(MONTH(MR$3),КЗ!$1:$1,0))/1000,""),0)</f>
        <v>0</v>
      </c>
      <c r="MS52" s="551" cm="1">
        <f t="array" aca="1" ref="MS52" ca="1">IFERROR(IF(AND(НачЦ_ИнвП_Дата&lt;=MS$3,КИнвП_Дата&gt;MS$3),
INDEX(Кальк._морковь,MATCH($A52,Кальк._морковь_наим.,0),MATCH("Сумма затрат, т.руб.",'Кальк-я'!$5:$5,0))*
INDEX(ЗФ,MATCH($A$50,ЗФ!$A:$A,0),MATCH("Посевная площадь"&amp;YEAR(MT$3),ЗФ!$2:$2,0))*
INDEX(Коэф.закупка_год_морковь[],MATCH($A52,Коэф.закупка_год_морковь[1],0),MATCH(MONTH(MS$3),КЗ!$1:$1,0))/1000,""),0)</f>
        <v>0</v>
      </c>
      <c r="MT52" s="551" cm="1">
        <f t="array" aca="1" ref="MT52" ca="1">IFERROR(IF(AND(НачЦ_ИнвП_Дата&lt;=MT$3,КИнвП_Дата&gt;MT$3),
INDEX(Кальк._морковь,MATCH($A52,Кальк._морковь_наим.,0),MATCH("Сумма затрат, т.руб.",'Кальк-я'!$5:$5,0))*
INDEX(ЗФ,MATCH($A$50,ЗФ!$A:$A,0),MATCH("Посевная площадь"&amp;YEAR(MU$3),ЗФ!$2:$2,0))*
INDEX(Коэф.закупка_год_морковь[],MATCH($A52,Коэф.закупка_год_морковь[1],0),MATCH(MONTH(MT$3),КЗ!$1:$1,0))/1000,""),0)</f>
        <v>7123.5450000000001</v>
      </c>
      <c r="MU52" s="551" cm="1">
        <f t="array" aca="1" ref="MU52" ca="1">IFERROR(IF(AND(НачЦ_ИнвП_Дата&lt;=MU$3,КИнвП_Дата&gt;MU$3),
INDEX(Кальк._морковь,MATCH($A52,Кальк._морковь_наим.,0),MATCH("Сумма затрат, т.руб.",'Кальк-я'!$5:$5,0))*
INDEX(ЗФ,MATCH($A$50,ЗФ!$A:$A,0),MATCH("Посевная площадь"&amp;YEAR(MV$3),ЗФ!$2:$2,0))*
INDEX(Коэф.закупка_год_морковь[],MATCH($A52,Коэф.закупка_год_морковь[1],0),MATCH(MONTH(MU$3),КЗ!$1:$1,0))/1000,""),0)</f>
        <v>7123.5450000000001</v>
      </c>
      <c r="MV52" s="551" cm="1">
        <f t="array" aca="1" ref="MV52" ca="1">IFERROR(IF(AND(НачЦ_ИнвП_Дата&lt;=MV$3,КИнвП_Дата&gt;MV$3),
INDEX(Кальк._морковь,MATCH($A52,Кальк._морковь_наим.,0),MATCH("Сумма затрат, т.руб.",'Кальк-я'!$5:$5,0))*
INDEX(ЗФ,MATCH($A$50,ЗФ!$A:$A,0),MATCH("Посевная площадь"&amp;YEAR(MW$3),ЗФ!$2:$2,0))*
INDEX(Коэф.закупка_год_морковь[],MATCH($A52,Коэф.закупка_год_морковь[1],0),MATCH(MONTH(MV$3),КЗ!$1:$1,0))/1000,""),0)</f>
        <v>0</v>
      </c>
      <c r="MW52" s="551" cm="1">
        <f t="array" aca="1" ref="MW52" ca="1">IFERROR(IF(AND(НачЦ_ИнвП_Дата&lt;=MW$3,КИнвП_Дата&gt;MW$3),
INDEX(Кальк._морковь,MATCH($A52,Кальк._морковь_наим.,0),MATCH("Сумма затрат, т.руб.",'Кальк-я'!$5:$5,0))*
INDEX(ЗФ,MATCH($A$50,ЗФ!$A:$A,0),MATCH("Посевная площадь"&amp;YEAR(MX$3),ЗФ!$2:$2,0))*
INDEX(Коэф.закупка_год_морковь[],MATCH($A52,Коэф.закупка_год_морковь[1],0),MATCH(MONTH(MW$3),КЗ!$1:$1,0))/1000,""),0)</f>
        <v>0</v>
      </c>
      <c r="MX52" s="551" cm="1">
        <f t="array" aca="1" ref="MX52" ca="1">IFERROR(IF(AND(НачЦ_ИнвП_Дата&lt;=MX$3,КИнвП_Дата&gt;MX$3),
INDEX(Кальк._морковь,MATCH($A52,Кальк._морковь_наим.,0),MATCH("Сумма затрат, т.руб.",'Кальк-я'!$5:$5,0))*
INDEX(ЗФ,MATCH($A$50,ЗФ!$A:$A,0),MATCH("Посевная площадь"&amp;YEAR(MY$3),ЗФ!$2:$2,0))*
INDEX(Коэф.закупка_год_морковь[],MATCH($A52,Коэф.закупка_год_морковь[1],0),MATCH(MONTH(MX$3),КЗ!$1:$1,0))/1000,""),0)</f>
        <v>0</v>
      </c>
      <c r="MY52" s="551" cm="1">
        <f t="array" aca="1" ref="MY52" ca="1">IFERROR(IF(AND(НачЦ_ИнвП_Дата&lt;=MY$3,КИнвП_Дата&gt;MY$3),
INDEX(Кальк._морковь,MATCH($A52,Кальк._морковь_наим.,0),MATCH("Сумма затрат, т.руб.",'Кальк-я'!$5:$5,0))*
INDEX(ЗФ,MATCH($A$50,ЗФ!$A:$A,0),MATCH("Посевная площадь"&amp;YEAR(MZ$3),ЗФ!$2:$2,0))*
INDEX(Коэф.закупка_год_морковь[],MATCH($A52,Коэф.закупка_год_морковь[1],0),MATCH(MONTH(MY$3),КЗ!$1:$1,0))/1000,""),0)</f>
        <v>0</v>
      </c>
      <c r="MZ52" s="551" cm="1">
        <f t="array" aca="1" ref="MZ52" ca="1">IFERROR(IF(AND(НачЦ_ИнвП_Дата&lt;=MZ$3,КИнвП_Дата&gt;MZ$3),
INDEX(Кальк._морковь,MATCH($A52,Кальк._морковь_наим.,0),MATCH("Сумма затрат, т.руб.",'Кальк-я'!$5:$5,0))*
INDEX(ЗФ,MATCH($A$50,ЗФ!$A:$A,0),MATCH("Посевная площадь"&amp;YEAR(NA$3),ЗФ!$2:$2,0))*
INDEX(Коэф.закупка_год_морковь[],MATCH($A52,Коэф.закупка_год_морковь[1],0),MATCH(MONTH(MZ$3),КЗ!$1:$1,0))/1000,""),0)</f>
        <v>0</v>
      </c>
      <c r="NA52" s="552">
        <f t="shared" ca="1" si="1510"/>
        <v>14247.09</v>
      </c>
      <c r="NB52" s="551" cm="1">
        <f t="array" aca="1" ref="NB52" ca="1">IFERROR(IF(AND(НачЦ_ИнвП_Дата&lt;=NB$3,КИнвП_Дата&gt;NB$3),
INDEX(Кальк._морковь,MATCH($A52,Кальк._морковь_наим.,0),MATCH("Сумма затрат, т.руб.",'Кальк-я'!$5:$5,0))*
INDEX(ЗФ,MATCH($A$50,ЗФ!$A:$A,0),MATCH("Посевная площадь"&amp;YEAR(NC$3),ЗФ!$2:$2,0))*
INDEX(Коэф.закупка_год_морковь[],MATCH($A52,Коэф.закупка_год_морковь[1],0),MATCH(MONTH(NB$3),КЗ!$1:$1,0))/1000,""),0)</f>
        <v>0</v>
      </c>
      <c r="NC52" s="551" cm="1">
        <f t="array" aca="1" ref="NC52" ca="1">IFERROR(IF(AND(НачЦ_ИнвП_Дата&lt;=NC$3,КИнвП_Дата&gt;NC$3),
INDEX(Кальк._морковь,MATCH($A52,Кальк._морковь_наим.,0),MATCH("Сумма затрат, т.руб.",'Кальк-я'!$5:$5,0))*
INDEX(ЗФ,MATCH($A$50,ЗФ!$A:$A,0),MATCH("Посевная площадь"&amp;YEAR(ND$3),ЗФ!$2:$2,0))*
INDEX(Коэф.закупка_год_морковь[],MATCH($A52,Коэф.закупка_год_морковь[1],0),MATCH(MONTH(NC$3),КЗ!$1:$1,0))/1000,""),0)</f>
        <v>0</v>
      </c>
      <c r="ND52" s="551" cm="1">
        <f t="array" aca="1" ref="ND52" ca="1">IFERROR(IF(AND(НачЦ_ИнвП_Дата&lt;=ND$3,КИнвП_Дата&gt;ND$3),
INDEX(Кальк._морковь,MATCH($A52,Кальк._морковь_наим.,0),MATCH("Сумма затрат, т.руб.",'Кальк-я'!$5:$5,0))*
INDEX(ЗФ,MATCH($A$50,ЗФ!$A:$A,0),MATCH("Посевная площадь"&amp;YEAR(NE$3),ЗФ!$2:$2,0))*
INDEX(Коэф.закупка_год_морковь[],MATCH($A52,Коэф.закупка_год_морковь[1],0),MATCH(MONTH(ND$3),КЗ!$1:$1,0))/1000,""),0)</f>
        <v>0</v>
      </c>
      <c r="NE52" s="551" cm="1">
        <f t="array" aca="1" ref="NE52" ca="1">IFERROR(IF(AND(НачЦ_ИнвП_Дата&lt;=NE$3,КИнвП_Дата&gt;NE$3),
INDEX(Кальк._морковь,MATCH($A52,Кальк._морковь_наим.,0),MATCH("Сумма затрат, т.руб.",'Кальк-я'!$5:$5,0))*
INDEX(ЗФ,MATCH($A$50,ЗФ!$A:$A,0),MATCH("Посевная площадь"&amp;YEAR(NF$3),ЗФ!$2:$2,0))*
INDEX(Коэф.закупка_год_морковь[],MATCH($A52,Коэф.закупка_год_морковь[1],0),MATCH(MONTH(NE$3),КЗ!$1:$1,0))/1000,""),0)</f>
        <v>0</v>
      </c>
      <c r="NF52" s="551" cm="1">
        <f t="array" aca="1" ref="NF52" ca="1">IFERROR(IF(AND(НачЦ_ИнвП_Дата&lt;=NF$3,КИнвП_Дата&gt;NF$3),
INDEX(Кальк._морковь,MATCH($A52,Кальк._морковь_наим.,0),MATCH("Сумма затрат, т.руб.",'Кальк-я'!$5:$5,0))*
INDEX(ЗФ,MATCH($A$50,ЗФ!$A:$A,0),MATCH("Посевная площадь"&amp;YEAR(NG$3),ЗФ!$2:$2,0))*
INDEX(Коэф.закупка_год_морковь[],MATCH($A52,Коэф.закупка_год_морковь[1],0),MATCH(MONTH(NF$3),КЗ!$1:$1,0))/1000,""),0)</f>
        <v>0</v>
      </c>
      <c r="NG52" s="551" cm="1">
        <f t="array" aca="1" ref="NG52" ca="1">IFERROR(IF(AND(НачЦ_ИнвП_Дата&lt;=NG$3,КИнвП_Дата&gt;NG$3),
INDEX(Кальк._морковь,MATCH($A52,Кальк._морковь_наим.,0),MATCH("Сумма затрат, т.руб.",'Кальк-я'!$5:$5,0))*
INDEX(ЗФ,MATCH($A$50,ЗФ!$A:$A,0),MATCH("Посевная площадь"&amp;YEAR(NH$3),ЗФ!$2:$2,0))*
INDEX(Коэф.закупка_год_морковь[],MATCH($A52,Коэф.закупка_год_морковь[1],0),MATCH(MONTH(NG$3),КЗ!$1:$1,0))/1000,""),0)</f>
        <v>7123.5450000000001</v>
      </c>
      <c r="NH52" s="551" cm="1">
        <f t="array" aca="1" ref="NH52" ca="1">IFERROR(IF(AND(НачЦ_ИнвП_Дата&lt;=NH$3,КИнвП_Дата&gt;NH$3),
INDEX(Кальк._морковь,MATCH($A52,Кальк._морковь_наим.,0),MATCH("Сумма затрат, т.руб.",'Кальк-я'!$5:$5,0))*
INDEX(ЗФ,MATCH($A$50,ЗФ!$A:$A,0),MATCH("Посевная площадь"&amp;YEAR(NI$3),ЗФ!$2:$2,0))*
INDEX(Коэф.закупка_год_морковь[],MATCH($A52,Коэф.закупка_год_морковь[1],0),MATCH(MONTH(NH$3),КЗ!$1:$1,0))/1000,""),0)</f>
        <v>7123.5450000000001</v>
      </c>
      <c r="NI52" s="551" cm="1">
        <f t="array" aca="1" ref="NI52" ca="1">IFERROR(IF(AND(НачЦ_ИнвП_Дата&lt;=NI$3,КИнвП_Дата&gt;NI$3),
INDEX(Кальк._морковь,MATCH($A52,Кальк._морковь_наим.,0),MATCH("Сумма затрат, т.руб.",'Кальк-я'!$5:$5,0))*
INDEX(ЗФ,MATCH($A$50,ЗФ!$A:$A,0),MATCH("Посевная площадь"&amp;YEAR(NJ$3),ЗФ!$2:$2,0))*
INDEX(Коэф.закупка_год_морковь[],MATCH($A52,Коэф.закупка_год_морковь[1],0),MATCH(MONTH(NI$3),КЗ!$1:$1,0))/1000,""),0)</f>
        <v>0</v>
      </c>
      <c r="NJ52" s="551" cm="1">
        <f t="array" aca="1" ref="NJ52" ca="1">IFERROR(IF(AND(НачЦ_ИнвП_Дата&lt;=NJ$3,КИнвП_Дата&gt;NJ$3),
INDEX(Кальк._морковь,MATCH($A52,Кальк._морковь_наим.,0),MATCH("Сумма затрат, т.руб.",'Кальк-я'!$5:$5,0))*
INDEX(ЗФ,MATCH($A$50,ЗФ!$A:$A,0),MATCH("Посевная площадь"&amp;YEAR(NK$3),ЗФ!$2:$2,0))*
INDEX(Коэф.закупка_год_морковь[],MATCH($A52,Коэф.закупка_год_морковь[1],0),MATCH(MONTH(NJ$3),КЗ!$1:$1,0))/1000,""),0)</f>
        <v>0</v>
      </c>
      <c r="NK52" s="551" cm="1">
        <f t="array" aca="1" ref="NK52" ca="1">IFERROR(IF(AND(НачЦ_ИнвП_Дата&lt;=NK$3,КИнвП_Дата&gt;NK$3),
INDEX(Кальк._морковь,MATCH($A52,Кальк._морковь_наим.,0),MATCH("Сумма затрат, т.руб.",'Кальк-я'!$5:$5,0))*
INDEX(ЗФ,MATCH($A$50,ЗФ!$A:$A,0),MATCH("Посевная площадь"&amp;YEAR(NL$3),ЗФ!$2:$2,0))*
INDEX(Коэф.закупка_год_морковь[],MATCH($A52,Коэф.закупка_год_морковь[1],0),MATCH(MONTH(NK$3),КЗ!$1:$1,0))/1000,""),0)</f>
        <v>0</v>
      </c>
      <c r="NL52" s="551" cm="1">
        <f t="array" aca="1" ref="NL52" ca="1">IFERROR(IF(AND(НачЦ_ИнвП_Дата&lt;=NL$3,КИнвП_Дата&gt;NL$3),
INDEX(Кальк._морковь,MATCH($A52,Кальк._морковь_наим.,0),MATCH("Сумма затрат, т.руб.",'Кальк-я'!$5:$5,0))*
INDEX(ЗФ,MATCH($A$50,ЗФ!$A:$A,0),MATCH("Посевная площадь"&amp;YEAR(NM$3),ЗФ!$2:$2,0))*
INDEX(Коэф.закупка_год_морковь[],MATCH($A52,Коэф.закупка_год_морковь[1],0),MATCH(MONTH(NL$3),КЗ!$1:$1,0))/1000,""),0)</f>
        <v>0</v>
      </c>
      <c r="NM52" s="551" cm="1">
        <f t="array" aca="1" ref="NM52" ca="1">IFERROR(IF(AND(НачЦ_ИнвП_Дата&lt;=NM$3,КИнвП_Дата&gt;NM$3),
INDEX(Кальк._морковь,MATCH($A52,Кальк._морковь_наим.,0),MATCH("Сумма затрат, т.руб.",'Кальк-я'!$5:$5,0))*
INDEX(ЗФ,MATCH($A$50,ЗФ!$A:$A,0),MATCH("Посевная площадь"&amp;YEAR(NN$3),ЗФ!$2:$2,0))*
INDEX(Коэф.закупка_год_морковь[],MATCH($A52,Коэф.закупка_год_морковь[1],0),MATCH(MONTH(NM$3),КЗ!$1:$1,0))/1000,""),0)</f>
        <v>0</v>
      </c>
      <c r="NN52" s="552">
        <f t="shared" ca="1" si="1512"/>
        <v>14247.09</v>
      </c>
      <c r="NO52" s="551" cm="1">
        <f t="array" aca="1" ref="NO52" ca="1">IFERROR(IF(AND(НачЦ_ИнвП_Дата&lt;=NO$3,КИнвП_Дата&gt;NO$3),
INDEX(Кальк._морковь,MATCH($A52,Кальк._морковь_наим.,0),MATCH("Сумма затрат, т.руб.",'Кальк-я'!$5:$5,0))*
INDEX(ЗФ,MATCH($A$50,ЗФ!$A:$A,0),MATCH("Посевная площадь"&amp;YEAR(NP$3),ЗФ!$2:$2,0))*
INDEX(Коэф.закупка_год_морковь[],MATCH($A52,Коэф.закупка_год_морковь[1],0),MATCH(MONTH(NO$3),КЗ!$1:$1,0))/1000,""),0)</f>
        <v>0</v>
      </c>
      <c r="NP52" s="551" cm="1">
        <f t="array" aca="1" ref="NP52" ca="1">IFERROR(IF(AND(НачЦ_ИнвП_Дата&lt;=NP$3,КИнвП_Дата&gt;NP$3),
INDEX(Кальк._морковь,MATCH($A52,Кальк._морковь_наим.,0),MATCH("Сумма затрат, т.руб.",'Кальк-я'!$5:$5,0))*
INDEX(ЗФ,MATCH($A$50,ЗФ!$A:$A,0),MATCH("Посевная площадь"&amp;YEAR(NQ$3),ЗФ!$2:$2,0))*
INDEX(Коэф.закупка_год_морковь[],MATCH($A52,Коэф.закупка_год_морковь[1],0),MATCH(MONTH(NP$3),КЗ!$1:$1,0))/1000,""),0)</f>
        <v>0</v>
      </c>
      <c r="NQ52" s="551" cm="1">
        <f t="array" aca="1" ref="NQ52" ca="1">IFERROR(IF(AND(НачЦ_ИнвП_Дата&lt;=NQ$3,КИнвП_Дата&gt;NQ$3),
INDEX(Кальк._морковь,MATCH($A52,Кальк._морковь_наим.,0),MATCH("Сумма затрат, т.руб.",'Кальк-я'!$5:$5,0))*
INDEX(ЗФ,MATCH($A$50,ЗФ!$A:$A,0),MATCH("Посевная площадь"&amp;YEAR(NR$3),ЗФ!$2:$2,0))*
INDEX(Коэф.закупка_год_морковь[],MATCH($A52,Коэф.закупка_год_морковь[1],0),MATCH(MONTH(NQ$3),КЗ!$1:$1,0))/1000,""),0)</f>
        <v>0</v>
      </c>
      <c r="NR52" s="551" cm="1">
        <f t="array" aca="1" ref="NR52" ca="1">IFERROR(IF(AND(НачЦ_ИнвП_Дата&lt;=NR$3,КИнвП_Дата&gt;NR$3),
INDEX(Кальк._морковь,MATCH($A52,Кальк._морковь_наим.,0),MATCH("Сумма затрат, т.руб.",'Кальк-я'!$5:$5,0))*
INDEX(ЗФ,MATCH($A$50,ЗФ!$A:$A,0),MATCH("Посевная площадь"&amp;YEAR(NS$3),ЗФ!$2:$2,0))*
INDEX(Коэф.закупка_год_морковь[],MATCH($A52,Коэф.закупка_год_морковь[1],0),MATCH(MONTH(NR$3),КЗ!$1:$1,0))/1000,""),0)</f>
        <v>0</v>
      </c>
      <c r="NS52" s="551" cm="1">
        <f t="array" aca="1" ref="NS52" ca="1">IFERROR(IF(AND(НачЦ_ИнвП_Дата&lt;=NS$3,КИнвП_Дата&gt;NS$3),
INDEX(Кальк._морковь,MATCH($A52,Кальк._морковь_наим.,0),MATCH("Сумма затрат, т.руб.",'Кальк-я'!$5:$5,0))*
INDEX(ЗФ,MATCH($A$50,ЗФ!$A:$A,0),MATCH("Посевная площадь"&amp;YEAR(NT$3),ЗФ!$2:$2,0))*
INDEX(Коэф.закупка_год_морковь[],MATCH($A52,Коэф.закупка_год_морковь[1],0),MATCH(MONTH(NS$3),КЗ!$1:$1,0))/1000,""),0)</f>
        <v>0</v>
      </c>
      <c r="NT52" s="551" cm="1">
        <f t="array" aca="1" ref="NT52" ca="1">IFERROR(IF(AND(НачЦ_ИнвП_Дата&lt;=NT$3,КИнвП_Дата&gt;NT$3),
INDEX(Кальк._морковь,MATCH($A52,Кальк._морковь_наим.,0),MATCH("Сумма затрат, т.руб.",'Кальк-я'!$5:$5,0))*
INDEX(ЗФ,MATCH($A$50,ЗФ!$A:$A,0),MATCH("Посевная площадь"&amp;YEAR(NU$3),ЗФ!$2:$2,0))*
INDEX(Коэф.закупка_год_морковь[],MATCH($A52,Коэф.закупка_год_морковь[1],0),MATCH(MONTH(NT$3),КЗ!$1:$1,0))/1000,""),0)</f>
        <v>7123.5450000000001</v>
      </c>
      <c r="NU52" s="551" cm="1">
        <f t="array" aca="1" ref="NU52" ca="1">IFERROR(IF(AND(НачЦ_ИнвП_Дата&lt;=NU$3,КИнвП_Дата&gt;NU$3),
INDEX(Кальк._морковь,MATCH($A52,Кальк._морковь_наим.,0),MATCH("Сумма затрат, т.руб.",'Кальк-я'!$5:$5,0))*
INDEX(ЗФ,MATCH($A$50,ЗФ!$A:$A,0),MATCH("Посевная площадь"&amp;YEAR(NV$3),ЗФ!$2:$2,0))*
INDEX(Коэф.закупка_год_морковь[],MATCH($A52,Коэф.закупка_год_морковь[1],0),MATCH(MONTH(NU$3),КЗ!$1:$1,0))/1000,""),0)</f>
        <v>7123.5450000000001</v>
      </c>
      <c r="NV52" s="551" cm="1">
        <f t="array" aca="1" ref="NV52" ca="1">IFERROR(IF(AND(НачЦ_ИнвП_Дата&lt;=NV$3,КИнвП_Дата&gt;NV$3),
INDEX(Кальк._морковь,MATCH($A52,Кальк._морковь_наим.,0),MATCH("Сумма затрат, т.руб.",'Кальк-я'!$5:$5,0))*
INDEX(ЗФ,MATCH($A$50,ЗФ!$A:$A,0),MATCH("Посевная площадь"&amp;YEAR(NW$3),ЗФ!$2:$2,0))*
INDEX(Коэф.закупка_год_морковь[],MATCH($A52,Коэф.закупка_год_морковь[1],0),MATCH(MONTH(NV$3),КЗ!$1:$1,0))/1000,""),0)</f>
        <v>0</v>
      </c>
      <c r="NW52" s="551" cm="1">
        <f t="array" aca="1" ref="NW52" ca="1">IFERROR(IF(AND(НачЦ_ИнвП_Дата&lt;=NW$3,КИнвП_Дата&gt;NW$3),
INDEX(Кальк._морковь,MATCH($A52,Кальк._морковь_наим.,0),MATCH("Сумма затрат, т.руб.",'Кальк-я'!$5:$5,0))*
INDEX(ЗФ,MATCH($A$50,ЗФ!$A:$A,0),MATCH("Посевная площадь"&amp;YEAR(NX$3),ЗФ!$2:$2,0))*
INDEX(Коэф.закупка_год_морковь[],MATCH($A52,Коэф.закупка_год_морковь[1],0),MATCH(MONTH(NW$3),КЗ!$1:$1,0))/1000,""),0)</f>
        <v>0</v>
      </c>
      <c r="NX52" s="551" cm="1">
        <f t="array" aca="1" ref="NX52" ca="1">IFERROR(IF(AND(НачЦ_ИнвП_Дата&lt;=NX$3,КИнвП_Дата&gt;NX$3),
INDEX(Кальк._морковь,MATCH($A52,Кальк._морковь_наим.,0),MATCH("Сумма затрат, т.руб.",'Кальк-я'!$5:$5,0))*
INDEX(ЗФ,MATCH($A$50,ЗФ!$A:$A,0),MATCH("Посевная площадь"&amp;YEAR(NY$3),ЗФ!$2:$2,0))*
INDEX(Коэф.закупка_год_морковь[],MATCH($A52,Коэф.закупка_год_морковь[1],0),MATCH(MONTH(NX$3),КЗ!$1:$1,0))/1000,""),0)</f>
        <v>0</v>
      </c>
      <c r="NY52" s="551" cm="1">
        <f t="array" aca="1" ref="NY52" ca="1">IFERROR(IF(AND(НачЦ_ИнвП_Дата&lt;=NY$3,КИнвП_Дата&gt;NY$3),
INDEX(Кальк._морковь,MATCH($A52,Кальк._морковь_наим.,0),MATCH("Сумма затрат, т.руб.",'Кальк-я'!$5:$5,0))*
INDEX(ЗФ,MATCH($A$50,ЗФ!$A:$A,0),MATCH("Посевная площадь"&amp;YEAR(NZ$3),ЗФ!$2:$2,0))*
INDEX(Коэф.закупка_год_морковь[],MATCH($A52,Коэф.закупка_год_морковь[1],0),MATCH(MONTH(NY$3),КЗ!$1:$1,0))/1000,""),0)</f>
        <v>0</v>
      </c>
      <c r="NZ52" s="551" cm="1">
        <f t="array" aca="1" ref="NZ52" ca="1">IFERROR(IF(AND(НачЦ_ИнвП_Дата&lt;=NZ$3,КИнвП_Дата&gt;NZ$3),
INDEX(Кальк._морковь,MATCH($A52,Кальк._морковь_наим.,0),MATCH("Сумма затрат, т.руб.",'Кальк-я'!$5:$5,0))*
INDEX(ЗФ,MATCH($A$50,ЗФ!$A:$A,0),MATCH("Посевная площадь"&amp;YEAR(OA$3),ЗФ!$2:$2,0))*
INDEX(Коэф.закупка_год_морковь[],MATCH($A52,Коэф.закупка_год_морковь[1],0),MATCH(MONTH(NZ$3),КЗ!$1:$1,0))/1000,""),0)</f>
        <v>0</v>
      </c>
      <c r="OA52" s="552">
        <f t="shared" ca="1" si="1514"/>
        <v>14247.09</v>
      </c>
      <c r="OB52" s="551" cm="1">
        <f t="array" aca="1" ref="OB52" ca="1">IFERROR(IF(AND(НачЦ_ИнвП_Дата&lt;=OB$3,КИнвП_Дата&gt;OB$3),
INDEX(Кальк._морковь,MATCH($A52,Кальк._морковь_наим.,0),MATCH("Сумма затрат, т.руб.",'Кальк-я'!$5:$5,0))*
INDEX(ЗФ,MATCH($A$50,ЗФ!$A:$A,0),MATCH("Посевная площадь"&amp;YEAR(OC$3),ЗФ!$2:$2,0))*
INDEX(Коэф.закупка_год_морковь[],MATCH($A52,Коэф.закупка_год_морковь[1],0),MATCH(MONTH(OB$3),КЗ!$1:$1,0))/1000,""),0)</f>
        <v>0</v>
      </c>
      <c r="OC52" s="551" cm="1">
        <f t="array" aca="1" ref="OC52" ca="1">IFERROR(IF(AND(НачЦ_ИнвП_Дата&lt;=OC$3,КИнвП_Дата&gt;OC$3),
INDEX(Кальк._морковь,MATCH($A52,Кальк._морковь_наим.,0),MATCH("Сумма затрат, т.руб.",'Кальк-я'!$5:$5,0))*
INDEX(ЗФ,MATCH($A$50,ЗФ!$A:$A,0),MATCH("Посевная площадь"&amp;YEAR(OD$3),ЗФ!$2:$2,0))*
INDEX(Коэф.закупка_год_морковь[],MATCH($A52,Коэф.закупка_год_морковь[1],0),MATCH(MONTH(OC$3),КЗ!$1:$1,0))/1000,""),0)</f>
        <v>0</v>
      </c>
      <c r="OD52" s="551" cm="1">
        <f t="array" aca="1" ref="OD52" ca="1">IFERROR(IF(AND(НачЦ_ИнвП_Дата&lt;=OD$3,КИнвП_Дата&gt;OD$3),
INDEX(Кальк._морковь,MATCH($A52,Кальк._морковь_наим.,0),MATCH("Сумма затрат, т.руб.",'Кальк-я'!$5:$5,0))*
INDEX(ЗФ,MATCH($A$50,ЗФ!$A:$A,0),MATCH("Посевная площадь"&amp;YEAR(OE$3),ЗФ!$2:$2,0))*
INDEX(Коэф.закупка_год_морковь[],MATCH($A52,Коэф.закупка_год_морковь[1],0),MATCH(MONTH(OD$3),КЗ!$1:$1,0))/1000,""),0)</f>
        <v>0</v>
      </c>
      <c r="OE52" s="551" cm="1">
        <f t="array" aca="1" ref="OE52" ca="1">IFERROR(IF(AND(НачЦ_ИнвП_Дата&lt;=OE$3,КИнвП_Дата&gt;OE$3),
INDEX(Кальк._морковь,MATCH($A52,Кальк._морковь_наим.,0),MATCH("Сумма затрат, т.руб.",'Кальк-я'!$5:$5,0))*
INDEX(ЗФ,MATCH($A$50,ЗФ!$A:$A,0),MATCH("Посевная площадь"&amp;YEAR(OF$3),ЗФ!$2:$2,0))*
INDEX(Коэф.закупка_год_морковь[],MATCH($A52,Коэф.закупка_год_морковь[1],0),MATCH(MONTH(OE$3),КЗ!$1:$1,0))/1000,""),0)</f>
        <v>0</v>
      </c>
      <c r="OF52" s="551" cm="1">
        <f t="array" aca="1" ref="OF52" ca="1">IFERROR(IF(AND(НачЦ_ИнвП_Дата&lt;=OF$3,КИнвП_Дата&gt;OF$3),
INDEX(Кальк._морковь,MATCH($A52,Кальк._морковь_наим.,0),MATCH("Сумма затрат, т.руб.",'Кальк-я'!$5:$5,0))*
INDEX(ЗФ,MATCH($A$50,ЗФ!$A:$A,0),MATCH("Посевная площадь"&amp;YEAR(OG$3),ЗФ!$2:$2,0))*
INDEX(Коэф.закупка_год_морковь[],MATCH($A52,Коэф.закупка_год_морковь[1],0),MATCH(MONTH(OF$3),КЗ!$1:$1,0))/1000,""),0)</f>
        <v>0</v>
      </c>
      <c r="OG52" s="551" cm="1">
        <f t="array" aca="1" ref="OG52" ca="1">IFERROR(IF(AND(НачЦ_ИнвП_Дата&lt;=OG$3,КИнвП_Дата&gt;OG$3),
INDEX(Кальк._морковь,MATCH($A52,Кальк._морковь_наим.,0),MATCH("Сумма затрат, т.руб.",'Кальк-я'!$5:$5,0))*
INDEX(ЗФ,MATCH($A$50,ЗФ!$A:$A,0),MATCH("Посевная площадь"&amp;YEAR(OH$3),ЗФ!$2:$2,0))*
INDEX(Коэф.закупка_год_морковь[],MATCH($A52,Коэф.закупка_год_морковь[1],0),MATCH(MONTH(OG$3),КЗ!$1:$1,0))/1000,""),0)</f>
        <v>7123.5450000000001</v>
      </c>
      <c r="OH52" s="551" cm="1">
        <f t="array" aca="1" ref="OH52" ca="1">IFERROR(IF(AND(НачЦ_ИнвП_Дата&lt;=OH$3,КИнвП_Дата&gt;OH$3),
INDEX(Кальк._морковь,MATCH($A52,Кальк._морковь_наим.,0),MATCH("Сумма затрат, т.руб.",'Кальк-я'!$5:$5,0))*
INDEX(ЗФ,MATCH($A$50,ЗФ!$A:$A,0),MATCH("Посевная площадь"&amp;YEAR(OI$3),ЗФ!$2:$2,0))*
INDEX(Коэф.закупка_год_морковь[],MATCH($A52,Коэф.закупка_год_морковь[1],0),MATCH(MONTH(OH$3),КЗ!$1:$1,0))/1000,""),0)</f>
        <v>7123.5450000000001</v>
      </c>
      <c r="OI52" s="551" cm="1">
        <f t="array" aca="1" ref="OI52" ca="1">IFERROR(IF(AND(НачЦ_ИнвП_Дата&lt;=OI$3,КИнвП_Дата&gt;OI$3),
INDEX(Кальк._морковь,MATCH($A52,Кальк._морковь_наим.,0),MATCH("Сумма затрат, т.руб.",'Кальк-я'!$5:$5,0))*
INDEX(ЗФ,MATCH($A$50,ЗФ!$A:$A,0),MATCH("Посевная площадь"&amp;YEAR(OJ$3),ЗФ!$2:$2,0))*
INDEX(Коэф.закупка_год_морковь[],MATCH($A52,Коэф.закупка_год_морковь[1],0),MATCH(MONTH(OI$3),КЗ!$1:$1,0))/1000,""),0)</f>
        <v>0</v>
      </c>
      <c r="OJ52" s="551" cm="1">
        <f t="array" aca="1" ref="OJ52" ca="1">IFERROR(IF(AND(НачЦ_ИнвП_Дата&lt;=OJ$3,КИнвП_Дата&gt;OJ$3),
INDEX(Кальк._морковь,MATCH($A52,Кальк._морковь_наим.,0),MATCH("Сумма затрат, т.руб.",'Кальк-я'!$5:$5,0))*
INDEX(ЗФ,MATCH($A$50,ЗФ!$A:$A,0),MATCH("Посевная площадь"&amp;YEAR(OK$3),ЗФ!$2:$2,0))*
INDEX(Коэф.закупка_год_морковь[],MATCH($A52,Коэф.закупка_год_морковь[1],0),MATCH(MONTH(OJ$3),КЗ!$1:$1,0))/1000,""),0)</f>
        <v>0</v>
      </c>
      <c r="OK52" s="551" t="str" cm="1">
        <f t="array" aca="1" ref="OK52" ca="1">IFERROR(IF(AND(НачЦ_ИнвП_Дата&lt;=OK$3,КИнвП_Дата&gt;OK$3),
INDEX(Кальк._морковь,MATCH($A52,Кальк._морковь_наим.,0),MATCH("Сумма затрат, т.руб.",'Кальк-я'!$5:$5,0))*
INDEX(ЗФ,MATCH($A$50,ЗФ!$A:$A,0),MATCH("Посевная площадь"&amp;YEAR(OL$3),ЗФ!$2:$2,0))*
INDEX(Коэф.закупка_год_морковь[],MATCH($A52,Коэф.закупка_год_морковь[1],0),MATCH(MONTH(OK$3),КЗ!$1:$1,0))/1000,""),0)</f>
        <v/>
      </c>
      <c r="OL52" s="551" t="str" cm="1">
        <f t="array" aca="1" ref="OL52" ca="1">IFERROR(IF(AND(НачЦ_ИнвП_Дата&lt;=OL$3,КИнвП_Дата&gt;OL$3),
INDEX(Кальк._морковь,MATCH($A52,Кальк._морковь_наим.,0),MATCH("Сумма затрат, т.руб.",'Кальк-я'!$5:$5,0))*
INDEX(ЗФ,MATCH($A$50,ЗФ!$A:$A,0),MATCH("Посевная площадь"&amp;YEAR(OM$3),ЗФ!$2:$2,0))*
INDEX(Коэф.закупка_год_морковь[],MATCH($A52,Коэф.закупка_год_морковь[1],0),MATCH(MONTH(OL$3),КЗ!$1:$1,0))/1000,""),0)</f>
        <v/>
      </c>
      <c r="OM52" s="551" t="str" cm="1">
        <f t="array" aca="1" ref="OM52" ca="1">IFERROR(IF(AND(НачЦ_ИнвП_Дата&lt;=OM$3,КИнвП_Дата&gt;OM$3),
INDEX(Кальк._морковь,MATCH($A52,Кальк._морковь_наим.,0),MATCH("Сумма затрат, т.руб.",'Кальк-я'!$5:$5,0))*
INDEX(ЗФ,MATCH($A$50,ЗФ!$A:$A,0),MATCH("Посевная площадь"&amp;YEAR(ON$3),ЗФ!$2:$2,0))*
INDEX(Коэф.закупка_год_морковь[],MATCH($A52,Коэф.закупка_год_морковь[1],0),MATCH(MONTH(OM$3),КЗ!$1:$1,0))/1000,""),0)</f>
        <v/>
      </c>
      <c r="ON52" s="552">
        <f t="shared" ca="1" si="1516"/>
        <v>14247.09</v>
      </c>
    </row>
    <row r="53" spans="1:404" s="553" customFormat="1" outlineLevel="2">
      <c r="A53" s="550" t="s">
        <v>76</v>
      </c>
      <c r="B53" s="551" t="str" cm="1">
        <f t="array" ref="B53">IFERROR(IF(AND(НачЦ_ИнвП_Дата&lt;=B$3,КИнвП_Дата&gt;B$3),
INDEX(Кальк._морковь,MATCH($A53,Кальк._морковь_наим.,0),MATCH("Сумма затрат, т.руб.",'Кальк-я'!$5:$5,0))*
INDEX(ЗФ,MATCH($A$50,ЗФ!$A:$A,0),MATCH("Посевная площадь"&amp;YEAR(C$3),ЗФ!$2:$2,0))*
INDEX(Коэф.закупка_год_морковь[],MATCH($A53,Коэф.закупка_год_морковь[1],0),MATCH(MONTH(B$3),КЗ!$1:$1,0))/1000,""),0)</f>
        <v/>
      </c>
      <c r="C53" s="551" t="str" cm="1">
        <f t="array" aca="1" ref="C53" ca="1">IFERROR(IF(AND(НачЦ_ИнвП_Дата&lt;=C$3,КИнвП_Дата&gt;C$3),
INDEX(Кальк._морковь,MATCH($A53,Кальк._морковь_наим.,0),MATCH("Сумма затрат, т.руб.",'Кальк-я'!$5:$5,0))*
INDEX(ЗФ,MATCH($A$50,ЗФ!$A:$A,0),MATCH("Посевная площадь"&amp;YEAR(D$3),ЗФ!$2:$2,0))*
INDEX(Коэф.закупка_год_морковь[],MATCH($A53,Коэф.закупка_год_морковь[1],0),MATCH(MONTH(C$3),КЗ!$1:$1,0))/1000,""),0)</f>
        <v/>
      </c>
      <c r="D53" s="551" t="str" cm="1">
        <f t="array" aca="1" ref="D53" ca="1">IFERROR(IF(AND(НачЦ_ИнвП_Дата&lt;=D$3,КИнвП_Дата&gt;D$3),
INDEX(Кальк._морковь,MATCH($A53,Кальк._морковь_наим.,0),MATCH("Сумма затрат, т.руб.",'Кальк-я'!$5:$5,0))*
INDEX(ЗФ,MATCH($A$50,ЗФ!$A:$A,0),MATCH("Посевная площадь"&amp;YEAR(E$3),ЗФ!$2:$2,0))*
INDEX(Коэф.закупка_год_морковь[],MATCH($A53,Коэф.закупка_год_морковь[1],0),MATCH(MONTH(D$3),КЗ!$1:$1,0))/1000,""),0)</f>
        <v/>
      </c>
      <c r="E53" s="551" t="str" cm="1">
        <f t="array" aca="1" ref="E53" ca="1">IFERROR(IF(AND(НачЦ_ИнвП_Дата&lt;=E$3,КИнвП_Дата&gt;E$3),
INDEX(Кальк._морковь,MATCH($A53,Кальк._морковь_наим.,0),MATCH("Сумма затрат, т.руб.",'Кальк-я'!$5:$5,0))*
INDEX(ЗФ,MATCH($A$50,ЗФ!$A:$A,0),MATCH("Посевная площадь"&amp;YEAR(F$3),ЗФ!$2:$2,0))*
INDEX(Коэф.закупка_год_морковь[],MATCH($A53,Коэф.закупка_год_морковь[1],0),MATCH(MONTH(E$3),КЗ!$1:$1,0))/1000,""),0)</f>
        <v/>
      </c>
      <c r="F53" s="551" t="str" cm="1">
        <f t="array" aca="1" ref="F53" ca="1">IFERROR(IF(AND(НачЦ_ИнвП_Дата&lt;=F$3,КИнвП_Дата&gt;F$3),
INDEX(Кальк._морковь,MATCH($A53,Кальк._морковь_наим.,0),MATCH("Сумма затрат, т.руб.",'Кальк-я'!$5:$5,0))*
INDEX(ЗФ,MATCH($A$50,ЗФ!$A:$A,0),MATCH("Посевная площадь"&amp;YEAR(G$3),ЗФ!$2:$2,0))*
INDEX(Коэф.закупка_год_морковь[],MATCH($A53,Коэф.закупка_год_морковь[1],0),MATCH(MONTH(F$3),КЗ!$1:$1,0))/1000,""),0)</f>
        <v/>
      </c>
      <c r="G53" s="551" t="str" cm="1">
        <f t="array" aca="1" ref="G53" ca="1">IFERROR(IF(AND(НачЦ_ИнвП_Дата&lt;=G$3,КИнвП_Дата&gt;G$3),
INDEX(Кальк._морковь,MATCH($A53,Кальк._морковь_наим.,0),MATCH("Сумма затрат, т.руб.",'Кальк-я'!$5:$5,0))*
INDEX(ЗФ,MATCH($A$50,ЗФ!$A:$A,0),MATCH("Посевная площадь"&amp;YEAR(H$3),ЗФ!$2:$2,0))*
INDEX(Коэф.закупка_год_морковь[],MATCH($A53,Коэф.закупка_год_морковь[1],0),MATCH(MONTH(G$3),КЗ!$1:$1,0))/1000,""),0)</f>
        <v/>
      </c>
      <c r="H53" s="551" t="str" cm="1">
        <f t="array" aca="1" ref="H53" ca="1">IFERROR(IF(AND(НачЦ_ИнвП_Дата&lt;=H$3,КИнвП_Дата&gt;H$3),
INDEX(Кальк._морковь,MATCH($A53,Кальк._морковь_наим.,0),MATCH("Сумма затрат, т.руб.",'Кальк-я'!$5:$5,0))*
INDEX(ЗФ,MATCH($A$50,ЗФ!$A:$A,0),MATCH("Посевная площадь"&amp;YEAR(I$3),ЗФ!$2:$2,0))*
INDEX(Коэф.закупка_год_морковь[],MATCH($A53,Коэф.закупка_год_морковь[1],0),MATCH(MONTH(H$3),КЗ!$1:$1,0))/1000,""),0)</f>
        <v/>
      </c>
      <c r="I53" s="551" t="str" cm="1">
        <f t="array" aca="1" ref="I53" ca="1">IFERROR(IF(AND(НачЦ_ИнвП_Дата&lt;=I$3,КИнвП_Дата&gt;I$3),
INDEX(Кальк._морковь,MATCH($A53,Кальк._морковь_наим.,0),MATCH("Сумма затрат, т.руб.",'Кальк-я'!$5:$5,0))*
INDEX(ЗФ,MATCH($A$50,ЗФ!$A:$A,0),MATCH("Посевная площадь"&amp;YEAR(J$3),ЗФ!$2:$2,0))*
INDEX(Коэф.закупка_год_морковь[],MATCH($A53,Коэф.закупка_год_морковь[1],0),MATCH(MONTH(I$3),КЗ!$1:$1,0))/1000,""),0)</f>
        <v/>
      </c>
      <c r="J53" s="551" t="str" cm="1">
        <f t="array" aca="1" ref="J53" ca="1">IFERROR(IF(AND(НачЦ_ИнвП_Дата&lt;=J$3,КИнвП_Дата&gt;J$3),
INDEX(Кальк._морковь,MATCH($A53,Кальк._морковь_наим.,0),MATCH("Сумма затрат, т.руб.",'Кальк-я'!$5:$5,0))*
INDEX(ЗФ,MATCH($A$50,ЗФ!$A:$A,0),MATCH("Посевная площадь"&amp;YEAR(K$3),ЗФ!$2:$2,0))*
INDEX(Коэф.закупка_год_морковь[],MATCH($A53,Коэф.закупка_год_морковь[1],0),MATCH(MONTH(J$3),КЗ!$1:$1,0))/1000,""),0)</f>
        <v/>
      </c>
      <c r="K53" s="551" cm="1">
        <f t="array" aca="1" ref="K53" ca="1">IFERROR(IF(AND(НачЦ_ИнвП_Дата&lt;=K$3,КИнвП_Дата&gt;K$3),
INDEX(Кальк._морковь,MATCH($A53,Кальк._морковь_наим.,0),MATCH("Сумма затрат, т.руб.",'Кальк-я'!$5:$5,0))*
INDEX(ЗФ,MATCH($A$50,ЗФ!$A:$A,0),MATCH("Посевная площадь"&amp;YEAR(L$3),ЗФ!$2:$2,0))*
INDEX(Коэф.закупка_год_морковь[],MATCH($A53,Коэф.закупка_год_морковь[1],0),MATCH(MONTH(K$3),КЗ!$1:$1,0))/1000,""),0)</f>
        <v>0</v>
      </c>
      <c r="L53" s="551" cm="1">
        <f t="array" aca="1" ref="L53" ca="1">IFERROR(IF(AND(НачЦ_ИнвП_Дата&lt;=L$3,КИнвП_Дата&gt;L$3),
INDEX(Кальк._морковь,MATCH($A53,Кальк._морковь_наим.,0),MATCH("Сумма затрат, т.руб.",'Кальк-я'!$5:$5,0))*
INDEX(ЗФ,MATCH($A$50,ЗФ!$A:$A,0),MATCH("Посевная площадь"&amp;YEAR(M$3),ЗФ!$2:$2,0))*
INDEX(Коэф.закупка_год_морковь[],MATCH($A53,Коэф.закупка_год_морковь[1],0),MATCH(MONTH(L$3),КЗ!$1:$1,0))/1000,""),0)</f>
        <v>0</v>
      </c>
      <c r="M53" s="551" cm="1">
        <f t="array" aca="1" ref="M53" ca="1">IFERROR(IF(AND(НачЦ_ИнвП_Дата&lt;=M$3,КИнвП_Дата&gt;M$3),
INDEX(Кальк._морковь,MATCH($A53,Кальк._морковь_наим.,0),MATCH("Сумма затрат, т.руб.",'Кальк-я'!$5:$5,0))*
INDEX(ЗФ,MATCH($A$50,ЗФ!$A:$A,0),MATCH("Посевная площадь"&amp;YEAR(N$3),ЗФ!$2:$2,0))*
INDEX(Коэф.закупка_год_морковь[],MATCH($A53,Коэф.закупка_год_морковь[1],0),MATCH(MONTH(M$3),КЗ!$1:$1,0))/1000,""),0)</f>
        <v>0</v>
      </c>
      <c r="N53" s="552">
        <f t="shared" ca="1" si="1445"/>
        <v>0</v>
      </c>
      <c r="O53" s="551" cm="1">
        <f t="array" aca="1" ref="O53" ca="1">IFERROR(IF(AND(НачЦ_ИнвП_Дата&lt;=O$3,КИнвП_Дата&gt;O$3),
INDEX(Кальк._морковь,MATCH($A53,Кальк._морковь_наим.,0),MATCH("Сумма затрат, т.руб.",'Кальк-я'!$5:$5,0))*
INDEX(ЗФ,MATCH($A$50,ЗФ!$A:$A,0),MATCH("Посевная площадь"&amp;YEAR(P$3),ЗФ!$2:$2,0))*
INDEX(Коэф.закупка_год_морковь[],MATCH($A53,Коэф.закупка_год_морковь[1],0),MATCH(MONTH(O$3),КЗ!$1:$1,0))/1000,""),0)</f>
        <v>0</v>
      </c>
      <c r="P53" s="551" cm="1">
        <f t="array" aca="1" ref="P53" ca="1">IFERROR(IF(AND(НачЦ_ИнвП_Дата&lt;=P$3,КИнвП_Дата&gt;P$3),
INDEX(Кальк._морковь,MATCH($A53,Кальк._морковь_наим.,0),MATCH("Сумма затрат, т.руб.",'Кальк-я'!$5:$5,0))*
INDEX(ЗФ,MATCH($A$50,ЗФ!$A:$A,0),MATCH("Посевная площадь"&amp;YEAR(Q$3),ЗФ!$2:$2,0))*
INDEX(Коэф.закупка_год_морковь[],MATCH($A53,Коэф.закупка_год_морковь[1],0),MATCH(MONTH(P$3),КЗ!$1:$1,0))/1000,""),0)</f>
        <v>0</v>
      </c>
      <c r="Q53" s="551" cm="1">
        <f t="array" aca="1" ref="Q53" ca="1">IFERROR(IF(AND(НачЦ_ИнвП_Дата&lt;=Q$3,КИнвП_Дата&gt;Q$3),
INDEX(Кальк._морковь,MATCH($A53,Кальк._морковь_наим.,0),MATCH("Сумма затрат, т.руб.",'Кальк-я'!$5:$5,0))*
INDEX(ЗФ,MATCH($A$50,ЗФ!$A:$A,0),MATCH("Посевная площадь"&amp;YEAR(R$3),ЗФ!$2:$2,0))*
INDEX(Коэф.закупка_год_морковь[],MATCH($A53,Коэф.закупка_год_морковь[1],0),MATCH(MONTH(Q$3),КЗ!$1:$1,0))/1000,""),0)</f>
        <v>0</v>
      </c>
      <c r="R53" s="551" cm="1">
        <f t="array" aca="1" ref="R53" ca="1">IFERROR(IF(AND(НачЦ_ИнвП_Дата&lt;=R$3,КИнвП_Дата&gt;R$3),
INDEX(Кальк._морковь,MATCH($A53,Кальк._морковь_наим.,0),MATCH("Сумма затрат, т.руб.",'Кальк-я'!$5:$5,0))*
INDEX(ЗФ,MATCH($A$50,ЗФ!$A:$A,0),MATCH("Посевная площадь"&amp;YEAR(S$3),ЗФ!$2:$2,0))*
INDEX(Коэф.закупка_год_морковь[],MATCH($A53,Коэф.закупка_год_морковь[1],0),MATCH(MONTH(R$3),КЗ!$1:$1,0))/1000,""),0)</f>
        <v>0</v>
      </c>
      <c r="S53" s="551" cm="1">
        <f t="array" aca="1" ref="S53" ca="1">IFERROR(IF(AND(НачЦ_ИнвП_Дата&lt;=S$3,КИнвП_Дата&gt;S$3),
INDEX(Кальк._морковь,MATCH($A53,Кальк._морковь_наим.,0),MATCH("Сумма затрат, т.руб.",'Кальк-я'!$5:$5,0))*
INDEX(ЗФ,MATCH($A$50,ЗФ!$A:$A,0),MATCH("Посевная площадь"&amp;YEAR(T$3),ЗФ!$2:$2,0))*
INDEX(Коэф.закупка_год_морковь[],MATCH($A53,Коэф.закупка_год_морковь[1],0),MATCH(MONTH(S$3),КЗ!$1:$1,0))/1000,""),0)</f>
        <v>0</v>
      </c>
      <c r="T53" s="551" cm="1">
        <f t="array" aca="1" ref="T53" ca="1">IFERROR(IF(AND(НачЦ_ИнвП_Дата&lt;=T$3,КИнвП_Дата&gt;T$3),
INDEX(Кальк._морковь,MATCH($A53,Кальк._морковь_наим.,0),MATCH("Сумма затрат, т.руб.",'Кальк-я'!$5:$5,0))*
INDEX(ЗФ,MATCH($A$50,ЗФ!$A:$A,0),MATCH("Посевная площадь"&amp;YEAR(U$3),ЗФ!$2:$2,0))*
INDEX(Коэф.закупка_год_морковь[],MATCH($A53,Коэф.закупка_год_морковь[1],0),MATCH(MONTH(T$3),КЗ!$1:$1,0))/1000,""),0)</f>
        <v>1718.9793</v>
      </c>
      <c r="U53" s="551" cm="1">
        <f t="array" aca="1" ref="U53" ca="1">IFERROR(IF(AND(НачЦ_ИнвП_Дата&lt;=U$3,КИнвП_Дата&gt;U$3),
INDEX(Кальк._морковь,MATCH($A53,Кальк._морковь_наим.,0),MATCH("Сумма затрат, т.руб.",'Кальк-я'!$5:$5,0))*
INDEX(ЗФ,MATCH($A$50,ЗФ!$A:$A,0),MATCH("Посевная площадь"&amp;YEAR(V$3),ЗФ!$2:$2,0))*
INDEX(Коэф.закупка_год_морковь[],MATCH($A53,Коэф.закупка_год_морковь[1],0),MATCH(MONTH(U$3),КЗ!$1:$1,0))/1000,""),0)</f>
        <v>1718.9793</v>
      </c>
      <c r="V53" s="551" cm="1">
        <f t="array" aca="1" ref="V53" ca="1">IFERROR(IF(AND(НачЦ_ИнвП_Дата&lt;=V$3,КИнвП_Дата&gt;V$3),
INDEX(Кальк._морковь,MATCH($A53,Кальк._морковь_наим.,0),MATCH("Сумма затрат, т.руб.",'Кальк-я'!$5:$5,0))*
INDEX(ЗФ,MATCH($A$50,ЗФ!$A:$A,0),MATCH("Посевная площадь"&amp;YEAR(W$3),ЗФ!$2:$2,0))*
INDEX(Коэф.закупка_год_морковь[],MATCH($A53,Коэф.закупка_год_морковь[1],0),MATCH(MONTH(V$3),КЗ!$1:$1,0))/1000,""),0)</f>
        <v>0</v>
      </c>
      <c r="W53" s="551" cm="1">
        <f t="array" aca="1" ref="W53" ca="1">IFERROR(IF(AND(НачЦ_ИнвП_Дата&lt;=W$3,КИнвП_Дата&gt;W$3),
INDEX(Кальк._морковь,MATCH($A53,Кальк._морковь_наим.,0),MATCH("Сумма затрат, т.руб.",'Кальк-я'!$5:$5,0))*
INDEX(ЗФ,MATCH($A$50,ЗФ!$A:$A,0),MATCH("Посевная площадь"&amp;YEAR(X$3),ЗФ!$2:$2,0))*
INDEX(Коэф.закупка_год_морковь[],MATCH($A53,Коэф.закупка_год_морковь[1],0),MATCH(MONTH(W$3),КЗ!$1:$1,0))/1000,""),0)</f>
        <v>0</v>
      </c>
      <c r="X53" s="551" cm="1">
        <f t="array" aca="1" ref="X53" ca="1">IFERROR(IF(AND(НачЦ_ИнвП_Дата&lt;=X$3,КИнвП_Дата&gt;X$3),
INDEX(Кальк._морковь,MATCH($A53,Кальк._морковь_наим.,0),MATCH("Сумма затрат, т.руб.",'Кальк-я'!$5:$5,0))*
INDEX(ЗФ,MATCH($A$50,ЗФ!$A:$A,0),MATCH("Посевная площадь"&amp;YEAR(Y$3),ЗФ!$2:$2,0))*
INDEX(Коэф.закупка_год_морковь[],MATCH($A53,Коэф.закупка_год_морковь[1],0),MATCH(MONTH(X$3),КЗ!$1:$1,0))/1000,""),0)</f>
        <v>0</v>
      </c>
      <c r="Y53" s="551" cm="1">
        <f t="array" aca="1" ref="Y53" ca="1">IFERROR(IF(AND(НачЦ_ИнвП_Дата&lt;=Y$3,КИнвП_Дата&gt;Y$3),
INDEX(Кальк._морковь,MATCH($A53,Кальк._морковь_наим.,0),MATCH("Сумма затрат, т.руб.",'Кальк-я'!$5:$5,0))*
INDEX(ЗФ,MATCH($A$50,ЗФ!$A:$A,0),MATCH("Посевная площадь"&amp;YEAR(Z$3),ЗФ!$2:$2,0))*
INDEX(Коэф.закупка_год_морковь[],MATCH($A53,Коэф.закупка_год_морковь[1],0),MATCH(MONTH(Y$3),КЗ!$1:$1,0))/1000,""),0)</f>
        <v>0</v>
      </c>
      <c r="Z53" s="551" cm="1">
        <f t="array" aca="1" ref="Z53" ca="1">IFERROR(IF(AND(НачЦ_ИнвП_Дата&lt;=Z$3,КИнвП_Дата&gt;Z$3),
INDEX(Кальк._морковь,MATCH($A53,Кальк._морковь_наим.,0),MATCH("Сумма затрат, т.руб.",'Кальк-я'!$5:$5,0))*
INDEX(ЗФ,MATCH($A$50,ЗФ!$A:$A,0),MATCH("Посевная площадь"&amp;YEAR(AA$3),ЗФ!$2:$2,0))*
INDEX(Коэф.закупка_год_морковь[],MATCH($A53,Коэф.закупка_год_морковь[1],0),MATCH(MONTH(Z$3),КЗ!$1:$1,0))/1000,""),0)</f>
        <v>0</v>
      </c>
      <c r="AA53" s="552">
        <f t="shared" ca="1" si="1458"/>
        <v>3437.9585999999999</v>
      </c>
      <c r="AB53" s="551" cm="1">
        <f t="array" aca="1" ref="AB53" ca="1">IFERROR(IF(AND(НачЦ_ИнвП_Дата&lt;=AB$3,КИнвП_Дата&gt;AB$3),
INDEX(Кальк._морковь,MATCH($A53,Кальк._морковь_наим.,0),MATCH("Сумма затрат, т.руб.",'Кальк-я'!$5:$5,0))*
INDEX(ЗФ,MATCH($A$50,ЗФ!$A:$A,0),MATCH("Посевная площадь"&amp;YEAR(AC$3),ЗФ!$2:$2,0))*
INDEX(Коэф.закупка_год_морковь[],MATCH($A53,Коэф.закупка_год_морковь[1],0),MATCH(MONTH(AB$3),КЗ!$1:$1,0))/1000,""),0)</f>
        <v>0</v>
      </c>
      <c r="AC53" s="551" cm="1">
        <f t="array" aca="1" ref="AC53" ca="1">IFERROR(IF(AND(НачЦ_ИнвП_Дата&lt;=AC$3,КИнвП_Дата&gt;AC$3),
INDEX(Кальк._морковь,MATCH($A53,Кальк._морковь_наим.,0),MATCH("Сумма затрат, т.руб.",'Кальк-я'!$5:$5,0))*
INDEX(ЗФ,MATCH($A$50,ЗФ!$A:$A,0),MATCH("Посевная площадь"&amp;YEAR(AD$3),ЗФ!$2:$2,0))*
INDEX(Коэф.закупка_год_морковь[],MATCH($A53,Коэф.закупка_год_морковь[1],0),MATCH(MONTH(AC$3),КЗ!$1:$1,0))/1000,""),0)</f>
        <v>0</v>
      </c>
      <c r="AD53" s="551" cm="1">
        <f t="array" aca="1" ref="AD53" ca="1">IFERROR(IF(AND(НачЦ_ИнвП_Дата&lt;=AD$3,КИнвП_Дата&gt;AD$3),
INDEX(Кальк._морковь,MATCH($A53,Кальк._морковь_наим.,0),MATCH("Сумма затрат, т.руб.",'Кальк-я'!$5:$5,0))*
INDEX(ЗФ,MATCH($A$50,ЗФ!$A:$A,0),MATCH("Посевная площадь"&amp;YEAR(AE$3),ЗФ!$2:$2,0))*
INDEX(Коэф.закупка_год_морковь[],MATCH($A53,Коэф.закупка_год_морковь[1],0),MATCH(MONTH(AD$3),КЗ!$1:$1,0))/1000,""),0)</f>
        <v>0</v>
      </c>
      <c r="AE53" s="551" cm="1">
        <f t="array" aca="1" ref="AE53" ca="1">IFERROR(IF(AND(НачЦ_ИнвП_Дата&lt;=AE$3,КИнвП_Дата&gt;AE$3),
INDEX(Кальк._морковь,MATCH($A53,Кальк._морковь_наим.,0),MATCH("Сумма затрат, т.руб.",'Кальк-я'!$5:$5,0))*
INDEX(ЗФ,MATCH($A$50,ЗФ!$A:$A,0),MATCH("Посевная площадь"&amp;YEAR(AF$3),ЗФ!$2:$2,0))*
INDEX(Коэф.закупка_год_морковь[],MATCH($A53,Коэф.закупка_год_морковь[1],0),MATCH(MONTH(AE$3),КЗ!$1:$1,0))/1000,""),0)</f>
        <v>0</v>
      </c>
      <c r="AF53" s="551" cm="1">
        <f t="array" aca="1" ref="AF53" ca="1">IFERROR(IF(AND(НачЦ_ИнвП_Дата&lt;=AF$3,КИнвП_Дата&gt;AF$3),
INDEX(Кальк._морковь,MATCH($A53,Кальк._морковь_наим.,0),MATCH("Сумма затрат, т.руб.",'Кальк-я'!$5:$5,0))*
INDEX(ЗФ,MATCH($A$50,ЗФ!$A:$A,0),MATCH("Посевная площадь"&amp;YEAR(AG$3),ЗФ!$2:$2,0))*
INDEX(Коэф.закупка_год_морковь[],MATCH($A53,Коэф.закупка_год_морковь[1],0),MATCH(MONTH(AF$3),КЗ!$1:$1,0))/1000,""),0)</f>
        <v>0</v>
      </c>
      <c r="AG53" s="551" cm="1">
        <f t="array" aca="1" ref="AG53" ca="1">IFERROR(IF(AND(НачЦ_ИнвП_Дата&lt;=AG$3,КИнвП_Дата&gt;AG$3),
INDEX(Кальк._морковь,MATCH($A53,Кальк._морковь_наим.,0),MATCH("Сумма затрат, т.руб.",'Кальк-я'!$5:$5,0))*
INDEX(ЗФ,MATCH($A$50,ЗФ!$A:$A,0),MATCH("Посевная площадь"&amp;YEAR(AH$3),ЗФ!$2:$2,0))*
INDEX(Коэф.закупка_год_морковь[],MATCH($A53,Коэф.закупка_год_морковь[1],0),MATCH(MONTH(AG$3),КЗ!$1:$1,0))/1000,""),0)</f>
        <v>1088.6868900000002</v>
      </c>
      <c r="AH53" s="551" cm="1">
        <f t="array" aca="1" ref="AH53" ca="1">IFERROR(IF(AND(НачЦ_ИнвП_Дата&lt;=AH$3,КИнвП_Дата&gt;AH$3),
INDEX(Кальк._морковь,MATCH($A53,Кальк._морковь_наим.,0),MATCH("Сумма затрат, т.руб.",'Кальк-я'!$5:$5,0))*
INDEX(ЗФ,MATCH($A$50,ЗФ!$A:$A,0),MATCH("Посевная площадь"&amp;YEAR(AI$3),ЗФ!$2:$2,0))*
INDEX(Коэф.закупка_год_морковь[],MATCH($A53,Коэф.закупка_год_морковь[1],0),MATCH(MONTH(AH$3),КЗ!$1:$1,0))/1000,""),0)</f>
        <v>1088.6868900000002</v>
      </c>
      <c r="AI53" s="551" cm="1">
        <f t="array" aca="1" ref="AI53" ca="1">IFERROR(IF(AND(НачЦ_ИнвП_Дата&lt;=AI$3,КИнвП_Дата&gt;AI$3),
INDEX(Кальк._морковь,MATCH($A53,Кальк._морковь_наим.,0),MATCH("Сумма затрат, т.руб.",'Кальк-я'!$5:$5,0))*
INDEX(ЗФ,MATCH($A$50,ЗФ!$A:$A,0),MATCH("Посевная площадь"&amp;YEAR(AJ$3),ЗФ!$2:$2,0))*
INDEX(Коэф.закупка_год_морковь[],MATCH($A53,Коэф.закупка_год_морковь[1],0),MATCH(MONTH(AI$3),КЗ!$1:$1,0))/1000,""),0)</f>
        <v>0</v>
      </c>
      <c r="AJ53" s="551" cm="1">
        <f t="array" aca="1" ref="AJ53" ca="1">IFERROR(IF(AND(НачЦ_ИнвП_Дата&lt;=AJ$3,КИнвП_Дата&gt;AJ$3),
INDEX(Кальк._морковь,MATCH($A53,Кальк._морковь_наим.,0),MATCH("Сумма затрат, т.руб.",'Кальк-я'!$5:$5,0))*
INDEX(ЗФ,MATCH($A$50,ЗФ!$A:$A,0),MATCH("Посевная площадь"&amp;YEAR(AK$3),ЗФ!$2:$2,0))*
INDEX(Коэф.закупка_год_морковь[],MATCH($A53,Коэф.закупка_год_морковь[1],0),MATCH(MONTH(AJ$3),КЗ!$1:$1,0))/1000,""),0)</f>
        <v>0</v>
      </c>
      <c r="AK53" s="551" cm="1">
        <f t="array" aca="1" ref="AK53" ca="1">IFERROR(IF(AND(НачЦ_ИнвП_Дата&lt;=AK$3,КИнвП_Дата&gt;AK$3),
INDEX(Кальк._морковь,MATCH($A53,Кальк._морковь_наим.,0),MATCH("Сумма затрат, т.руб.",'Кальк-я'!$5:$5,0))*
INDEX(ЗФ,MATCH($A$50,ЗФ!$A:$A,0),MATCH("Посевная площадь"&amp;YEAR(AL$3),ЗФ!$2:$2,0))*
INDEX(Коэф.закупка_год_морковь[],MATCH($A53,Коэф.закупка_год_морковь[1],0),MATCH(MONTH(AK$3),КЗ!$1:$1,0))/1000,""),0)</f>
        <v>0</v>
      </c>
      <c r="AL53" s="551" cm="1">
        <f t="array" aca="1" ref="AL53" ca="1">IFERROR(IF(AND(НачЦ_ИнвП_Дата&lt;=AL$3,КИнвП_Дата&gt;AL$3),
INDEX(Кальк._морковь,MATCH($A53,Кальк._морковь_наим.,0),MATCH("Сумма затрат, т.руб.",'Кальк-я'!$5:$5,0))*
INDEX(ЗФ,MATCH($A$50,ЗФ!$A:$A,0),MATCH("Посевная площадь"&amp;YEAR(AM$3),ЗФ!$2:$2,0))*
INDEX(Коэф.закупка_год_морковь[],MATCH($A53,Коэф.закупка_год_морковь[1],0),MATCH(MONTH(AL$3),КЗ!$1:$1,0))/1000,""),0)</f>
        <v>0</v>
      </c>
      <c r="AM53" s="551" cm="1">
        <f t="array" aca="1" ref="AM53" ca="1">IFERROR(IF(AND(НачЦ_ИнвП_Дата&lt;=AM$3,КИнвП_Дата&gt;AM$3),
INDEX(Кальк._морковь,MATCH($A53,Кальк._морковь_наим.,0),MATCH("Сумма затрат, т.руб.",'Кальк-я'!$5:$5,0))*
INDEX(ЗФ,MATCH($A$50,ЗФ!$A:$A,0),MATCH("Посевная площадь"&amp;YEAR(AN$3),ЗФ!$2:$2,0))*
INDEX(Коэф.закупка_год_морковь[],MATCH($A53,Коэф.закупка_год_морковь[1],0),MATCH(MONTH(AM$3),КЗ!$1:$1,0))/1000,""),0)</f>
        <v>0</v>
      </c>
      <c r="AN53" s="552">
        <f t="shared" ca="1" si="1460"/>
        <v>2177.3737800000004</v>
      </c>
      <c r="AO53" s="551" cm="1">
        <f t="array" aca="1" ref="AO53" ca="1">IFERROR(IF(AND(НачЦ_ИнвП_Дата&lt;=AO$3,КИнвП_Дата&gt;AO$3),
INDEX(Кальк._морковь,MATCH($A53,Кальк._морковь_наим.,0),MATCH("Сумма затрат, т.руб.",'Кальк-я'!$5:$5,0))*
INDEX(ЗФ,MATCH($A$50,ЗФ!$A:$A,0),MATCH("Посевная площадь"&amp;YEAR(AP$3),ЗФ!$2:$2,0))*
INDEX(Коэф.закупка_год_морковь[],MATCH($A53,Коэф.закупка_год_морковь[1],0),MATCH(MONTH(AO$3),КЗ!$1:$1,0))/1000,""),0)</f>
        <v>0</v>
      </c>
      <c r="AP53" s="551" cm="1">
        <f t="array" aca="1" ref="AP53" ca="1">IFERROR(IF(AND(НачЦ_ИнвП_Дата&lt;=AP$3,КИнвП_Дата&gt;AP$3),
INDEX(Кальк._морковь,MATCH($A53,Кальк._морковь_наим.,0),MATCH("Сумма затрат, т.руб.",'Кальк-я'!$5:$5,0))*
INDEX(ЗФ,MATCH($A$50,ЗФ!$A:$A,0),MATCH("Посевная площадь"&amp;YEAR(AQ$3),ЗФ!$2:$2,0))*
INDEX(Коэф.закупка_год_морковь[],MATCH($A53,Коэф.закупка_год_морковь[1],0),MATCH(MONTH(AP$3),КЗ!$1:$1,0))/1000,""),0)</f>
        <v>0</v>
      </c>
      <c r="AQ53" s="551" cm="1">
        <f t="array" aca="1" ref="AQ53" ca="1">IFERROR(IF(AND(НачЦ_ИнвП_Дата&lt;=AQ$3,КИнвП_Дата&gt;AQ$3),
INDEX(Кальк._морковь,MATCH($A53,Кальк._морковь_наим.,0),MATCH("Сумма затрат, т.руб.",'Кальк-я'!$5:$5,0))*
INDEX(ЗФ,MATCH($A$50,ЗФ!$A:$A,0),MATCH("Посевная площадь"&amp;YEAR(AR$3),ЗФ!$2:$2,0))*
INDEX(Коэф.закупка_год_морковь[],MATCH($A53,Коэф.закупка_год_морковь[1],0),MATCH(MONTH(AQ$3),КЗ!$1:$1,0))/1000,""),0)</f>
        <v>0</v>
      </c>
      <c r="AR53" s="551" cm="1">
        <f t="array" aca="1" ref="AR53" ca="1">IFERROR(IF(AND(НачЦ_ИнвП_Дата&lt;=AR$3,КИнвП_Дата&gt;AR$3),
INDEX(Кальк._морковь,MATCH($A53,Кальк._морковь_наим.,0),MATCH("Сумма затрат, т.руб.",'Кальк-я'!$5:$5,0))*
INDEX(ЗФ,MATCH($A$50,ЗФ!$A:$A,0),MATCH("Посевная площадь"&amp;YEAR(AS$3),ЗФ!$2:$2,0))*
INDEX(Коэф.закупка_год_морковь[],MATCH($A53,Коэф.закупка_год_морковь[1],0),MATCH(MONTH(AR$3),КЗ!$1:$1,0))/1000,""),0)</f>
        <v>0</v>
      </c>
      <c r="AS53" s="551" cm="1">
        <f t="array" aca="1" ref="AS53" ca="1">IFERROR(IF(AND(НачЦ_ИнвП_Дата&lt;=AS$3,КИнвП_Дата&gt;AS$3),
INDEX(Кальк._морковь,MATCH($A53,Кальк._морковь_наим.,0),MATCH("Сумма затрат, т.руб.",'Кальк-я'!$5:$5,0))*
INDEX(ЗФ,MATCH($A$50,ЗФ!$A:$A,0),MATCH("Посевная площадь"&amp;YEAR(AT$3),ЗФ!$2:$2,0))*
INDEX(Коэф.закупка_год_морковь[],MATCH($A53,Коэф.закупка_год_морковь[1],0),MATCH(MONTH(AS$3),КЗ!$1:$1,0))/1000,""),0)</f>
        <v>0</v>
      </c>
      <c r="AT53" s="551" cm="1">
        <f t="array" aca="1" ref="AT53" ca="1">IFERROR(IF(AND(НачЦ_ИнвП_Дата&lt;=AT$3,КИнвП_Дата&gt;AT$3),
INDEX(Кальк._морковь,MATCH($A53,Кальк._морковь_наим.,0),MATCH("Сумма затрат, т.руб.",'Кальк-я'!$5:$5,0))*
INDEX(ЗФ,MATCH($A$50,ЗФ!$A:$A,0),MATCH("Посевная площадь"&amp;YEAR(AU$3),ЗФ!$2:$2,0))*
INDEX(Коэф.закупка_год_морковь[],MATCH($A53,Коэф.закупка_год_морковь[1],0),MATCH(MONTH(AT$3),КЗ!$1:$1,0))/1000,""),0)</f>
        <v>1718.9793</v>
      </c>
      <c r="AU53" s="551" cm="1">
        <f t="array" aca="1" ref="AU53" ca="1">IFERROR(IF(AND(НачЦ_ИнвП_Дата&lt;=AU$3,КИнвП_Дата&gt;AU$3),
INDEX(Кальк._морковь,MATCH($A53,Кальк._морковь_наим.,0),MATCH("Сумма затрат, т.руб.",'Кальк-я'!$5:$5,0))*
INDEX(ЗФ,MATCH($A$50,ЗФ!$A:$A,0),MATCH("Посевная площадь"&amp;YEAR(AV$3),ЗФ!$2:$2,0))*
INDEX(Коэф.закупка_год_морковь[],MATCH($A53,Коэф.закупка_год_морковь[1],0),MATCH(MONTH(AU$3),КЗ!$1:$1,0))/1000,""),0)</f>
        <v>1718.9793</v>
      </c>
      <c r="AV53" s="551" cm="1">
        <f t="array" aca="1" ref="AV53" ca="1">IFERROR(IF(AND(НачЦ_ИнвП_Дата&lt;=AV$3,КИнвП_Дата&gt;AV$3),
INDEX(Кальк._морковь,MATCH($A53,Кальк._морковь_наим.,0),MATCH("Сумма затрат, т.руб.",'Кальк-я'!$5:$5,0))*
INDEX(ЗФ,MATCH($A$50,ЗФ!$A:$A,0),MATCH("Посевная площадь"&amp;YEAR(AW$3),ЗФ!$2:$2,0))*
INDEX(Коэф.закупка_год_морковь[],MATCH($A53,Коэф.закупка_год_морковь[1],0),MATCH(MONTH(AV$3),КЗ!$1:$1,0))/1000,""),0)</f>
        <v>0</v>
      </c>
      <c r="AW53" s="551" cm="1">
        <f t="array" aca="1" ref="AW53" ca="1">IFERROR(IF(AND(НачЦ_ИнвП_Дата&lt;=AW$3,КИнвП_Дата&gt;AW$3),
INDEX(Кальк._морковь,MATCH($A53,Кальк._морковь_наим.,0),MATCH("Сумма затрат, т.руб.",'Кальк-я'!$5:$5,0))*
INDEX(ЗФ,MATCH($A$50,ЗФ!$A:$A,0),MATCH("Посевная площадь"&amp;YEAR(AX$3),ЗФ!$2:$2,0))*
INDEX(Коэф.закупка_год_морковь[],MATCH($A53,Коэф.закупка_год_морковь[1],0),MATCH(MONTH(AW$3),КЗ!$1:$1,0))/1000,""),0)</f>
        <v>0</v>
      </c>
      <c r="AX53" s="551" cm="1">
        <f t="array" aca="1" ref="AX53" ca="1">IFERROR(IF(AND(НачЦ_ИнвП_Дата&lt;=AX$3,КИнвП_Дата&gt;AX$3),
INDEX(Кальк._морковь,MATCH($A53,Кальк._морковь_наим.,0),MATCH("Сумма затрат, т.руб.",'Кальк-я'!$5:$5,0))*
INDEX(ЗФ,MATCH($A$50,ЗФ!$A:$A,0),MATCH("Посевная площадь"&amp;YEAR(AY$3),ЗФ!$2:$2,0))*
INDEX(Коэф.закупка_год_морковь[],MATCH($A53,Коэф.закупка_год_морковь[1],0),MATCH(MONTH(AX$3),КЗ!$1:$1,0))/1000,""),0)</f>
        <v>0</v>
      </c>
      <c r="AY53" s="551" cm="1">
        <f t="array" aca="1" ref="AY53" ca="1">IFERROR(IF(AND(НачЦ_ИнвП_Дата&lt;=AY$3,КИнвП_Дата&gt;AY$3),
INDEX(Кальк._морковь,MATCH($A53,Кальк._морковь_наим.,0),MATCH("Сумма затрат, т.руб.",'Кальк-я'!$5:$5,0))*
INDEX(ЗФ,MATCH($A$50,ЗФ!$A:$A,0),MATCH("Посевная площадь"&amp;YEAR(AZ$3),ЗФ!$2:$2,0))*
INDEX(Коэф.закупка_год_морковь[],MATCH($A53,Коэф.закупка_год_морковь[1],0),MATCH(MONTH(AY$3),КЗ!$1:$1,0))/1000,""),0)</f>
        <v>0</v>
      </c>
      <c r="AZ53" s="551" cm="1">
        <f t="array" aca="1" ref="AZ53" ca="1">IFERROR(IF(AND(НачЦ_ИнвП_Дата&lt;=AZ$3,КИнвП_Дата&gt;AZ$3),
INDEX(Кальк._морковь,MATCH($A53,Кальк._морковь_наим.,0),MATCH("Сумма затрат, т.руб.",'Кальк-я'!$5:$5,0))*
INDEX(ЗФ,MATCH($A$50,ЗФ!$A:$A,0),MATCH("Посевная площадь"&amp;YEAR(BA$3),ЗФ!$2:$2,0))*
INDEX(Коэф.закупка_год_морковь[],MATCH($A53,Коэф.закупка_год_морковь[1],0),MATCH(MONTH(AZ$3),КЗ!$1:$1,0))/1000,""),0)</f>
        <v>0</v>
      </c>
      <c r="BA53" s="552">
        <f t="shared" ca="1" si="1462"/>
        <v>3437.9585999999999</v>
      </c>
      <c r="BB53" s="551" cm="1">
        <f t="array" aca="1" ref="BB53" ca="1">IFERROR(IF(AND(НачЦ_ИнвП_Дата&lt;=BB$3,КИнвП_Дата&gt;BB$3),
INDEX(Кальк._морковь,MATCH($A53,Кальк._морковь_наим.,0),MATCH("Сумма затрат, т.руб.",'Кальк-я'!$5:$5,0))*
INDEX(ЗФ,MATCH($A$50,ЗФ!$A:$A,0),MATCH("Посевная площадь"&amp;YEAR(BC$3),ЗФ!$2:$2,0))*
INDEX(Коэф.закупка_год_морковь[],MATCH($A53,Коэф.закупка_год_морковь[1],0),MATCH(MONTH(BB$3),КЗ!$1:$1,0))/1000,""),0)</f>
        <v>0</v>
      </c>
      <c r="BC53" s="551" cm="1">
        <f t="array" aca="1" ref="BC53" ca="1">IFERROR(IF(AND(НачЦ_ИнвП_Дата&lt;=BC$3,КИнвП_Дата&gt;BC$3),
INDEX(Кальк._морковь,MATCH($A53,Кальк._морковь_наим.,0),MATCH("Сумма затрат, т.руб.",'Кальк-я'!$5:$5,0))*
INDEX(ЗФ,MATCH($A$50,ЗФ!$A:$A,0),MATCH("Посевная площадь"&amp;YEAR(BD$3),ЗФ!$2:$2,0))*
INDEX(Коэф.закупка_год_морковь[],MATCH($A53,Коэф.закупка_год_морковь[1],0),MATCH(MONTH(BC$3),КЗ!$1:$1,0))/1000,""),0)</f>
        <v>0</v>
      </c>
      <c r="BD53" s="551" cm="1">
        <f t="array" aca="1" ref="BD53" ca="1">IFERROR(IF(AND(НачЦ_ИнвП_Дата&lt;=BD$3,КИнвП_Дата&gt;BD$3),
INDEX(Кальк._морковь,MATCH($A53,Кальк._морковь_наим.,0),MATCH("Сумма затрат, т.руб.",'Кальк-я'!$5:$5,0))*
INDEX(ЗФ,MATCH($A$50,ЗФ!$A:$A,0),MATCH("Посевная площадь"&amp;YEAR(BE$3),ЗФ!$2:$2,0))*
INDEX(Коэф.закупка_год_морковь[],MATCH($A53,Коэф.закупка_год_морковь[1],0),MATCH(MONTH(BD$3),КЗ!$1:$1,0))/1000,""),0)</f>
        <v>0</v>
      </c>
      <c r="BE53" s="551" cm="1">
        <f t="array" aca="1" ref="BE53" ca="1">IFERROR(IF(AND(НачЦ_ИнвП_Дата&lt;=BE$3,КИнвП_Дата&gt;BE$3),
INDEX(Кальк._морковь,MATCH($A53,Кальк._морковь_наим.,0),MATCH("Сумма затрат, т.руб.",'Кальк-я'!$5:$5,0))*
INDEX(ЗФ,MATCH($A$50,ЗФ!$A:$A,0),MATCH("Посевная площадь"&amp;YEAR(BF$3),ЗФ!$2:$2,0))*
INDEX(Коэф.закупка_год_морковь[],MATCH($A53,Коэф.закупка_год_морковь[1],0),MATCH(MONTH(BE$3),КЗ!$1:$1,0))/1000,""),0)</f>
        <v>0</v>
      </c>
      <c r="BF53" s="551" cm="1">
        <f t="array" aca="1" ref="BF53" ca="1">IFERROR(IF(AND(НачЦ_ИнвП_Дата&lt;=BF$3,КИнвП_Дата&gt;BF$3),
INDEX(Кальк._морковь,MATCH($A53,Кальк._морковь_наим.,0),MATCH("Сумма затрат, т.руб.",'Кальк-я'!$5:$5,0))*
INDEX(ЗФ,MATCH($A$50,ЗФ!$A:$A,0),MATCH("Посевная площадь"&amp;YEAR(BG$3),ЗФ!$2:$2,0))*
INDEX(Коэф.закупка_год_морковь[],MATCH($A53,Коэф.закупка_год_морковь[1],0),MATCH(MONTH(BF$3),КЗ!$1:$1,0))/1000,""),0)</f>
        <v>0</v>
      </c>
      <c r="BG53" s="551" cm="1">
        <f t="array" aca="1" ref="BG53" ca="1">IFERROR(IF(AND(НачЦ_ИнвП_Дата&lt;=BG$3,КИнвП_Дата&gt;BG$3),
INDEX(Кальк._морковь,MATCH($A53,Кальк._морковь_наим.,0),MATCH("Сумма затрат, т.руб.",'Кальк-я'!$5:$5,0))*
INDEX(ЗФ,MATCH($A$50,ЗФ!$A:$A,0),MATCH("Посевная площадь"&amp;YEAR(BH$3),ЗФ!$2:$2,0))*
INDEX(Коэф.закупка_год_морковь[],MATCH($A53,Коэф.закупка_год_морковь[1],0),MATCH(MONTH(BG$3),КЗ!$1:$1,0))/1000,""),0)</f>
        <v>1718.9793</v>
      </c>
      <c r="BH53" s="551" cm="1">
        <f t="array" aca="1" ref="BH53" ca="1">IFERROR(IF(AND(НачЦ_ИнвП_Дата&lt;=BH$3,КИнвП_Дата&gt;BH$3),
INDEX(Кальк._морковь,MATCH($A53,Кальк._морковь_наим.,0),MATCH("Сумма затрат, т.руб.",'Кальк-я'!$5:$5,0))*
INDEX(ЗФ,MATCH($A$50,ЗФ!$A:$A,0),MATCH("Посевная площадь"&amp;YEAR(BI$3),ЗФ!$2:$2,0))*
INDEX(Коэф.закупка_год_морковь[],MATCH($A53,Коэф.закупка_год_морковь[1],0),MATCH(MONTH(BH$3),КЗ!$1:$1,0))/1000,""),0)</f>
        <v>1718.9793</v>
      </c>
      <c r="BI53" s="551" cm="1">
        <f t="array" aca="1" ref="BI53" ca="1">IFERROR(IF(AND(НачЦ_ИнвП_Дата&lt;=BI$3,КИнвП_Дата&gt;BI$3),
INDEX(Кальк._морковь,MATCH($A53,Кальк._морковь_наим.,0),MATCH("Сумма затрат, т.руб.",'Кальк-я'!$5:$5,0))*
INDEX(ЗФ,MATCH($A$50,ЗФ!$A:$A,0),MATCH("Посевная площадь"&amp;YEAR(BJ$3),ЗФ!$2:$2,0))*
INDEX(Коэф.закупка_год_морковь[],MATCH($A53,Коэф.закупка_год_морковь[1],0),MATCH(MONTH(BI$3),КЗ!$1:$1,0))/1000,""),0)</f>
        <v>0</v>
      </c>
      <c r="BJ53" s="551" cm="1">
        <f t="array" aca="1" ref="BJ53" ca="1">IFERROR(IF(AND(НачЦ_ИнвП_Дата&lt;=BJ$3,КИнвП_Дата&gt;BJ$3),
INDEX(Кальк._морковь,MATCH($A53,Кальк._морковь_наим.,0),MATCH("Сумма затрат, т.руб.",'Кальк-я'!$5:$5,0))*
INDEX(ЗФ,MATCH($A$50,ЗФ!$A:$A,0),MATCH("Посевная площадь"&amp;YEAR(BK$3),ЗФ!$2:$2,0))*
INDEX(Коэф.закупка_год_морковь[],MATCH($A53,Коэф.закупка_год_морковь[1],0),MATCH(MONTH(BJ$3),КЗ!$1:$1,0))/1000,""),0)</f>
        <v>0</v>
      </c>
      <c r="BK53" s="551" cm="1">
        <f t="array" aca="1" ref="BK53" ca="1">IFERROR(IF(AND(НачЦ_ИнвП_Дата&lt;=BK$3,КИнвП_Дата&gt;BK$3),
INDEX(Кальк._морковь,MATCH($A53,Кальк._морковь_наим.,0),MATCH("Сумма затрат, т.руб.",'Кальк-я'!$5:$5,0))*
INDEX(ЗФ,MATCH($A$50,ЗФ!$A:$A,0),MATCH("Посевная площадь"&amp;YEAR(BL$3),ЗФ!$2:$2,0))*
INDEX(Коэф.закупка_год_морковь[],MATCH($A53,Коэф.закупка_год_морковь[1],0),MATCH(MONTH(BK$3),КЗ!$1:$1,0))/1000,""),0)</f>
        <v>0</v>
      </c>
      <c r="BL53" s="551" cm="1">
        <f t="array" aca="1" ref="BL53" ca="1">IFERROR(IF(AND(НачЦ_ИнвП_Дата&lt;=BL$3,КИнвП_Дата&gt;BL$3),
INDEX(Кальк._морковь,MATCH($A53,Кальк._морковь_наим.,0),MATCH("Сумма затрат, т.руб.",'Кальк-я'!$5:$5,0))*
INDEX(ЗФ,MATCH($A$50,ЗФ!$A:$A,0),MATCH("Посевная площадь"&amp;YEAR(BM$3),ЗФ!$2:$2,0))*
INDEX(Коэф.закупка_год_морковь[],MATCH($A53,Коэф.закупка_год_морковь[1],0),MATCH(MONTH(BL$3),КЗ!$1:$1,0))/1000,""),0)</f>
        <v>0</v>
      </c>
      <c r="BM53" s="551" cm="1">
        <f t="array" aca="1" ref="BM53" ca="1">IFERROR(IF(AND(НачЦ_ИнвП_Дата&lt;=BM$3,КИнвП_Дата&gt;BM$3),
INDEX(Кальк._морковь,MATCH($A53,Кальк._морковь_наим.,0),MATCH("Сумма затрат, т.руб.",'Кальк-я'!$5:$5,0))*
INDEX(ЗФ,MATCH($A$50,ЗФ!$A:$A,0),MATCH("Посевная площадь"&amp;YEAR(BN$3),ЗФ!$2:$2,0))*
INDEX(Коэф.закупка_год_морковь[],MATCH($A53,Коэф.закупка_год_морковь[1],0),MATCH(MONTH(BM$3),КЗ!$1:$1,0))/1000,""),0)</f>
        <v>0</v>
      </c>
      <c r="BN53" s="552">
        <f t="shared" ca="1" si="1464"/>
        <v>3437.9585999999999</v>
      </c>
      <c r="BO53" s="551" cm="1">
        <f t="array" aca="1" ref="BO53" ca="1">IFERROR(IF(AND(НачЦ_ИнвП_Дата&lt;=BO$3,КИнвП_Дата&gt;BO$3),
INDEX(Кальк._морковь,MATCH($A53,Кальк._морковь_наим.,0),MATCH("Сумма затрат, т.руб.",'Кальк-я'!$5:$5,0))*
INDEX(ЗФ,MATCH($A$50,ЗФ!$A:$A,0),MATCH("Посевная площадь"&amp;YEAR(BP$3),ЗФ!$2:$2,0))*
INDEX(Коэф.закупка_год_морковь[],MATCH($A53,Коэф.закупка_год_морковь[1],0),MATCH(MONTH(BO$3),КЗ!$1:$1,0))/1000,""),0)</f>
        <v>0</v>
      </c>
      <c r="BP53" s="551" cm="1">
        <f t="array" aca="1" ref="BP53" ca="1">IFERROR(IF(AND(НачЦ_ИнвП_Дата&lt;=BP$3,КИнвП_Дата&gt;BP$3),
INDEX(Кальк._морковь,MATCH($A53,Кальк._морковь_наим.,0),MATCH("Сумма затрат, т.руб.",'Кальк-я'!$5:$5,0))*
INDEX(ЗФ,MATCH($A$50,ЗФ!$A:$A,0),MATCH("Посевная площадь"&amp;YEAR(BQ$3),ЗФ!$2:$2,0))*
INDEX(Коэф.закупка_год_морковь[],MATCH($A53,Коэф.закупка_год_морковь[1],0),MATCH(MONTH(BP$3),КЗ!$1:$1,0))/1000,""),0)</f>
        <v>0</v>
      </c>
      <c r="BQ53" s="551" cm="1">
        <f t="array" aca="1" ref="BQ53" ca="1">IFERROR(IF(AND(НачЦ_ИнвП_Дата&lt;=BQ$3,КИнвП_Дата&gt;BQ$3),
INDEX(Кальк._морковь,MATCH($A53,Кальк._морковь_наим.,0),MATCH("Сумма затрат, т.руб.",'Кальк-я'!$5:$5,0))*
INDEX(ЗФ,MATCH($A$50,ЗФ!$A:$A,0),MATCH("Посевная площадь"&amp;YEAR(BR$3),ЗФ!$2:$2,0))*
INDEX(Коэф.закупка_год_морковь[],MATCH($A53,Коэф.закупка_год_морковь[1],0),MATCH(MONTH(BQ$3),КЗ!$1:$1,0))/1000,""),0)</f>
        <v>0</v>
      </c>
      <c r="BR53" s="551" cm="1">
        <f t="array" aca="1" ref="BR53" ca="1">IFERROR(IF(AND(НачЦ_ИнвП_Дата&lt;=BR$3,КИнвП_Дата&gt;BR$3),
INDEX(Кальк._морковь,MATCH($A53,Кальк._морковь_наим.,0),MATCH("Сумма затрат, т.руб.",'Кальк-я'!$5:$5,0))*
INDEX(ЗФ,MATCH($A$50,ЗФ!$A:$A,0),MATCH("Посевная площадь"&amp;YEAR(BS$3),ЗФ!$2:$2,0))*
INDEX(Коэф.закупка_год_морковь[],MATCH($A53,Коэф.закупка_год_морковь[1],0),MATCH(MONTH(BR$3),КЗ!$1:$1,0))/1000,""),0)</f>
        <v>0</v>
      </c>
      <c r="BS53" s="551" cm="1">
        <f t="array" aca="1" ref="BS53" ca="1">IFERROR(IF(AND(НачЦ_ИнвП_Дата&lt;=BS$3,КИнвП_Дата&gt;BS$3),
INDEX(Кальк._морковь,MATCH($A53,Кальк._морковь_наим.,0),MATCH("Сумма затрат, т.руб.",'Кальк-я'!$5:$5,0))*
INDEX(ЗФ,MATCH($A$50,ЗФ!$A:$A,0),MATCH("Посевная площадь"&amp;YEAR(BT$3),ЗФ!$2:$2,0))*
INDEX(Коэф.закупка_год_морковь[],MATCH($A53,Коэф.закупка_год_морковь[1],0),MATCH(MONTH(BS$3),КЗ!$1:$1,0))/1000,""),0)</f>
        <v>0</v>
      </c>
      <c r="BT53" s="551" cm="1">
        <f t="array" aca="1" ref="BT53" ca="1">IFERROR(IF(AND(НачЦ_ИнвП_Дата&lt;=BT$3,КИнвП_Дата&gt;BT$3),
INDEX(Кальк._морковь,MATCH($A53,Кальк._морковь_наим.,0),MATCH("Сумма затрат, т.руб.",'Кальк-я'!$5:$5,0))*
INDEX(ЗФ,MATCH($A$50,ЗФ!$A:$A,0),MATCH("Посевная площадь"&amp;YEAR(BU$3),ЗФ!$2:$2,0))*
INDEX(Коэф.закупка_год_морковь[],MATCH($A53,Коэф.закупка_год_морковь[1],0),MATCH(MONTH(BT$3),КЗ!$1:$1,0))/1000,""),0)</f>
        <v>1718.9793</v>
      </c>
      <c r="BU53" s="551" cm="1">
        <f t="array" aca="1" ref="BU53" ca="1">IFERROR(IF(AND(НачЦ_ИнвП_Дата&lt;=BU$3,КИнвП_Дата&gt;BU$3),
INDEX(Кальк._морковь,MATCH($A53,Кальк._морковь_наим.,0),MATCH("Сумма затрат, т.руб.",'Кальк-я'!$5:$5,0))*
INDEX(ЗФ,MATCH($A$50,ЗФ!$A:$A,0),MATCH("Посевная площадь"&amp;YEAR(BV$3),ЗФ!$2:$2,0))*
INDEX(Коэф.закупка_год_морковь[],MATCH($A53,Коэф.закупка_год_морковь[1],0),MATCH(MONTH(BU$3),КЗ!$1:$1,0))/1000,""),0)</f>
        <v>1718.9793</v>
      </c>
      <c r="BV53" s="551" cm="1">
        <f t="array" aca="1" ref="BV53" ca="1">IFERROR(IF(AND(НачЦ_ИнвП_Дата&lt;=BV$3,КИнвП_Дата&gt;BV$3),
INDEX(Кальк._морковь,MATCH($A53,Кальк._морковь_наим.,0),MATCH("Сумма затрат, т.руб.",'Кальк-я'!$5:$5,0))*
INDEX(ЗФ,MATCH($A$50,ЗФ!$A:$A,0),MATCH("Посевная площадь"&amp;YEAR(BW$3),ЗФ!$2:$2,0))*
INDEX(Коэф.закупка_год_морковь[],MATCH($A53,Коэф.закупка_год_морковь[1],0),MATCH(MONTH(BV$3),КЗ!$1:$1,0))/1000,""),0)</f>
        <v>0</v>
      </c>
      <c r="BW53" s="551" cm="1">
        <f t="array" aca="1" ref="BW53" ca="1">IFERROR(IF(AND(НачЦ_ИнвП_Дата&lt;=BW$3,КИнвП_Дата&gt;BW$3),
INDEX(Кальк._морковь,MATCH($A53,Кальк._морковь_наим.,0),MATCH("Сумма затрат, т.руб.",'Кальк-я'!$5:$5,0))*
INDEX(ЗФ,MATCH($A$50,ЗФ!$A:$A,0),MATCH("Посевная площадь"&amp;YEAR(BX$3),ЗФ!$2:$2,0))*
INDEX(Коэф.закупка_год_морковь[],MATCH($A53,Коэф.закупка_год_морковь[1],0),MATCH(MONTH(BW$3),КЗ!$1:$1,0))/1000,""),0)</f>
        <v>0</v>
      </c>
      <c r="BX53" s="551" cm="1">
        <f t="array" aca="1" ref="BX53" ca="1">IFERROR(IF(AND(НачЦ_ИнвП_Дата&lt;=BX$3,КИнвП_Дата&gt;BX$3),
INDEX(Кальк._морковь,MATCH($A53,Кальк._морковь_наим.,0),MATCH("Сумма затрат, т.руб.",'Кальк-я'!$5:$5,0))*
INDEX(ЗФ,MATCH($A$50,ЗФ!$A:$A,0),MATCH("Посевная площадь"&amp;YEAR(BY$3),ЗФ!$2:$2,0))*
INDEX(Коэф.закупка_год_морковь[],MATCH($A53,Коэф.закупка_год_морковь[1],0),MATCH(MONTH(BX$3),КЗ!$1:$1,0))/1000,""),0)</f>
        <v>0</v>
      </c>
      <c r="BY53" s="551" cm="1">
        <f t="array" aca="1" ref="BY53" ca="1">IFERROR(IF(AND(НачЦ_ИнвП_Дата&lt;=BY$3,КИнвП_Дата&gt;BY$3),
INDEX(Кальк._морковь,MATCH($A53,Кальк._морковь_наим.,0),MATCH("Сумма затрат, т.руб.",'Кальк-я'!$5:$5,0))*
INDEX(ЗФ,MATCH($A$50,ЗФ!$A:$A,0),MATCH("Посевная площадь"&amp;YEAR(BZ$3),ЗФ!$2:$2,0))*
INDEX(Коэф.закупка_год_морковь[],MATCH($A53,Коэф.закупка_год_морковь[1],0),MATCH(MONTH(BY$3),КЗ!$1:$1,0))/1000,""),0)</f>
        <v>0</v>
      </c>
      <c r="BZ53" s="551" cm="1">
        <f t="array" aca="1" ref="BZ53" ca="1">IFERROR(IF(AND(НачЦ_ИнвП_Дата&lt;=BZ$3,КИнвП_Дата&gt;BZ$3),
INDEX(Кальк._морковь,MATCH($A53,Кальк._морковь_наим.,0),MATCH("Сумма затрат, т.руб.",'Кальк-я'!$5:$5,0))*
INDEX(ЗФ,MATCH($A$50,ЗФ!$A:$A,0),MATCH("Посевная площадь"&amp;YEAR(CA$3),ЗФ!$2:$2,0))*
INDEX(Коэф.закупка_год_морковь[],MATCH($A53,Коэф.закупка_год_морковь[1],0),MATCH(MONTH(BZ$3),КЗ!$1:$1,0))/1000,""),0)</f>
        <v>0</v>
      </c>
      <c r="CA53" s="552">
        <f t="shared" ca="1" si="1466"/>
        <v>3437.9585999999999</v>
      </c>
      <c r="CB53" s="551" cm="1">
        <f t="array" aca="1" ref="CB53" ca="1">IFERROR(IF(AND(НачЦ_ИнвП_Дата&lt;=CB$3,КИнвП_Дата&gt;CB$3),
INDEX(Кальк._морковь,MATCH($A53,Кальк._морковь_наим.,0),MATCH("Сумма затрат, т.руб.",'Кальк-я'!$5:$5,0))*
INDEX(ЗФ,MATCH($A$50,ЗФ!$A:$A,0),MATCH("Посевная площадь"&amp;YEAR(CC$3),ЗФ!$2:$2,0))*
INDEX(Коэф.закупка_год_морковь[],MATCH($A53,Коэф.закупка_год_морковь[1],0),MATCH(MONTH(CB$3),КЗ!$1:$1,0))/1000,""),0)</f>
        <v>0</v>
      </c>
      <c r="CC53" s="551" cm="1">
        <f t="array" aca="1" ref="CC53" ca="1">IFERROR(IF(AND(НачЦ_ИнвП_Дата&lt;=CC$3,КИнвП_Дата&gt;CC$3),
INDEX(Кальк._морковь,MATCH($A53,Кальк._морковь_наим.,0),MATCH("Сумма затрат, т.руб.",'Кальк-я'!$5:$5,0))*
INDEX(ЗФ,MATCH($A$50,ЗФ!$A:$A,0),MATCH("Посевная площадь"&amp;YEAR(CD$3),ЗФ!$2:$2,0))*
INDEX(Коэф.закупка_год_морковь[],MATCH($A53,Коэф.закупка_год_морковь[1],0),MATCH(MONTH(CC$3),КЗ!$1:$1,0))/1000,""),0)</f>
        <v>0</v>
      </c>
      <c r="CD53" s="551" cm="1">
        <f t="array" aca="1" ref="CD53" ca="1">IFERROR(IF(AND(НачЦ_ИнвП_Дата&lt;=CD$3,КИнвП_Дата&gt;CD$3),
INDEX(Кальк._морковь,MATCH($A53,Кальк._морковь_наим.,0),MATCH("Сумма затрат, т.руб.",'Кальк-я'!$5:$5,0))*
INDEX(ЗФ,MATCH($A$50,ЗФ!$A:$A,0),MATCH("Посевная площадь"&amp;YEAR(CE$3),ЗФ!$2:$2,0))*
INDEX(Коэф.закупка_год_морковь[],MATCH($A53,Коэф.закупка_год_морковь[1],0),MATCH(MONTH(CD$3),КЗ!$1:$1,0))/1000,""),0)</f>
        <v>0</v>
      </c>
      <c r="CE53" s="551" cm="1">
        <f t="array" aca="1" ref="CE53" ca="1">IFERROR(IF(AND(НачЦ_ИнвП_Дата&lt;=CE$3,КИнвП_Дата&gt;CE$3),
INDEX(Кальк._морковь,MATCH($A53,Кальк._морковь_наим.,0),MATCH("Сумма затрат, т.руб.",'Кальк-я'!$5:$5,0))*
INDEX(ЗФ,MATCH($A$50,ЗФ!$A:$A,0),MATCH("Посевная площадь"&amp;YEAR(CF$3),ЗФ!$2:$2,0))*
INDEX(Коэф.закупка_год_морковь[],MATCH($A53,Коэф.закупка_год_морковь[1],0),MATCH(MONTH(CE$3),КЗ!$1:$1,0))/1000,""),0)</f>
        <v>0</v>
      </c>
      <c r="CF53" s="551" cm="1">
        <f t="array" aca="1" ref="CF53" ca="1">IFERROR(IF(AND(НачЦ_ИнвП_Дата&lt;=CF$3,КИнвП_Дата&gt;CF$3),
INDEX(Кальк._морковь,MATCH($A53,Кальк._морковь_наим.,0),MATCH("Сумма затрат, т.руб.",'Кальк-я'!$5:$5,0))*
INDEX(ЗФ,MATCH($A$50,ЗФ!$A:$A,0),MATCH("Посевная площадь"&amp;YEAR(CG$3),ЗФ!$2:$2,0))*
INDEX(Коэф.закупка_год_морковь[],MATCH($A53,Коэф.закупка_год_морковь[1],0),MATCH(MONTH(CF$3),КЗ!$1:$1,0))/1000,""),0)</f>
        <v>0</v>
      </c>
      <c r="CG53" s="551" cm="1">
        <f t="array" aca="1" ref="CG53" ca="1">IFERROR(IF(AND(НачЦ_ИнвП_Дата&lt;=CG$3,КИнвП_Дата&gt;CG$3),
INDEX(Кальк._морковь,MATCH($A53,Кальк._морковь_наим.,0),MATCH("Сумма затрат, т.руб.",'Кальк-я'!$5:$5,0))*
INDEX(ЗФ,MATCH($A$50,ЗФ!$A:$A,0),MATCH("Посевная площадь"&amp;YEAR(CH$3),ЗФ!$2:$2,0))*
INDEX(Коэф.закупка_год_морковь[],MATCH($A53,Коэф.закупка_год_морковь[1],0),MATCH(MONTH(CG$3),КЗ!$1:$1,0))/1000,""),0)</f>
        <v>1718.9793</v>
      </c>
      <c r="CH53" s="551" cm="1">
        <f t="array" aca="1" ref="CH53" ca="1">IFERROR(IF(AND(НачЦ_ИнвП_Дата&lt;=CH$3,КИнвП_Дата&gt;CH$3),
INDEX(Кальк._морковь,MATCH($A53,Кальк._морковь_наим.,0),MATCH("Сумма затрат, т.руб.",'Кальк-я'!$5:$5,0))*
INDEX(ЗФ,MATCH($A$50,ЗФ!$A:$A,0),MATCH("Посевная площадь"&amp;YEAR(CI$3),ЗФ!$2:$2,0))*
INDEX(Коэф.закупка_год_морковь[],MATCH($A53,Коэф.закупка_год_морковь[1],0),MATCH(MONTH(CH$3),КЗ!$1:$1,0))/1000,""),0)</f>
        <v>1718.9793</v>
      </c>
      <c r="CI53" s="551" cm="1">
        <f t="array" aca="1" ref="CI53" ca="1">IFERROR(IF(AND(НачЦ_ИнвП_Дата&lt;=CI$3,КИнвП_Дата&gt;CI$3),
INDEX(Кальк._морковь,MATCH($A53,Кальк._морковь_наим.,0),MATCH("Сумма затрат, т.руб.",'Кальк-я'!$5:$5,0))*
INDEX(ЗФ,MATCH($A$50,ЗФ!$A:$A,0),MATCH("Посевная площадь"&amp;YEAR(CJ$3),ЗФ!$2:$2,0))*
INDEX(Коэф.закупка_год_морковь[],MATCH($A53,Коэф.закупка_год_морковь[1],0),MATCH(MONTH(CI$3),КЗ!$1:$1,0))/1000,""),0)</f>
        <v>0</v>
      </c>
      <c r="CJ53" s="551" cm="1">
        <f t="array" aca="1" ref="CJ53" ca="1">IFERROR(IF(AND(НачЦ_ИнвП_Дата&lt;=CJ$3,КИнвП_Дата&gt;CJ$3),
INDEX(Кальк._морковь,MATCH($A53,Кальк._морковь_наим.,0),MATCH("Сумма затрат, т.руб.",'Кальк-я'!$5:$5,0))*
INDEX(ЗФ,MATCH($A$50,ЗФ!$A:$A,0),MATCH("Посевная площадь"&amp;YEAR(CK$3),ЗФ!$2:$2,0))*
INDEX(Коэф.закупка_год_морковь[],MATCH($A53,Коэф.закупка_год_морковь[1],0),MATCH(MONTH(CJ$3),КЗ!$1:$1,0))/1000,""),0)</f>
        <v>0</v>
      </c>
      <c r="CK53" s="551" cm="1">
        <f t="array" aca="1" ref="CK53" ca="1">IFERROR(IF(AND(НачЦ_ИнвП_Дата&lt;=CK$3,КИнвП_Дата&gt;CK$3),
INDEX(Кальк._морковь,MATCH($A53,Кальк._морковь_наим.,0),MATCH("Сумма затрат, т.руб.",'Кальк-я'!$5:$5,0))*
INDEX(ЗФ,MATCH($A$50,ЗФ!$A:$A,0),MATCH("Посевная площадь"&amp;YEAR(CL$3),ЗФ!$2:$2,0))*
INDEX(Коэф.закупка_год_морковь[],MATCH($A53,Коэф.закупка_год_морковь[1],0),MATCH(MONTH(CK$3),КЗ!$1:$1,0))/1000,""),0)</f>
        <v>0</v>
      </c>
      <c r="CL53" s="551" cm="1">
        <f t="array" aca="1" ref="CL53" ca="1">IFERROR(IF(AND(НачЦ_ИнвП_Дата&lt;=CL$3,КИнвП_Дата&gt;CL$3),
INDEX(Кальк._морковь,MATCH($A53,Кальк._морковь_наим.,0),MATCH("Сумма затрат, т.руб.",'Кальк-я'!$5:$5,0))*
INDEX(ЗФ,MATCH($A$50,ЗФ!$A:$A,0),MATCH("Посевная площадь"&amp;YEAR(CM$3),ЗФ!$2:$2,0))*
INDEX(Коэф.закупка_год_морковь[],MATCH($A53,Коэф.закупка_год_морковь[1],0),MATCH(MONTH(CL$3),КЗ!$1:$1,0))/1000,""),0)</f>
        <v>0</v>
      </c>
      <c r="CM53" s="551" cm="1">
        <f t="array" aca="1" ref="CM53" ca="1">IFERROR(IF(AND(НачЦ_ИнвП_Дата&lt;=CM$3,КИнвП_Дата&gt;CM$3),
INDEX(Кальк._морковь,MATCH($A53,Кальк._морковь_наим.,0),MATCH("Сумма затрат, т.руб.",'Кальк-я'!$5:$5,0))*
INDEX(ЗФ,MATCH($A$50,ЗФ!$A:$A,0),MATCH("Посевная площадь"&amp;YEAR(CN$3),ЗФ!$2:$2,0))*
INDEX(Коэф.закупка_год_морковь[],MATCH($A53,Коэф.закупка_год_морковь[1],0),MATCH(MONTH(CM$3),КЗ!$1:$1,0))/1000,""),0)</f>
        <v>0</v>
      </c>
      <c r="CN53" s="552">
        <f t="shared" ca="1" si="1468"/>
        <v>3437.9585999999999</v>
      </c>
      <c r="CO53" s="551" cm="1">
        <f t="array" aca="1" ref="CO53" ca="1">IFERROR(IF(AND(НачЦ_ИнвП_Дата&lt;=CO$3,КИнвП_Дата&gt;CO$3),
INDEX(Кальк._морковь,MATCH($A53,Кальк._морковь_наим.,0),MATCH("Сумма затрат, т.руб.",'Кальк-я'!$5:$5,0))*
INDEX(ЗФ,MATCH($A$50,ЗФ!$A:$A,0),MATCH("Посевная площадь"&amp;YEAR(CP$3),ЗФ!$2:$2,0))*
INDEX(Коэф.закупка_год_морковь[],MATCH($A53,Коэф.закупка_год_морковь[1],0),MATCH(MONTH(CO$3),КЗ!$1:$1,0))/1000,""),0)</f>
        <v>0</v>
      </c>
      <c r="CP53" s="551" cm="1">
        <f t="array" aca="1" ref="CP53" ca="1">IFERROR(IF(AND(НачЦ_ИнвП_Дата&lt;=CP$3,КИнвП_Дата&gt;CP$3),
INDEX(Кальк._морковь,MATCH($A53,Кальк._морковь_наим.,0),MATCH("Сумма затрат, т.руб.",'Кальк-я'!$5:$5,0))*
INDEX(ЗФ,MATCH($A$50,ЗФ!$A:$A,0),MATCH("Посевная площадь"&amp;YEAR(CQ$3),ЗФ!$2:$2,0))*
INDEX(Коэф.закупка_год_морковь[],MATCH($A53,Коэф.закупка_год_морковь[1],0),MATCH(MONTH(CP$3),КЗ!$1:$1,0))/1000,""),0)</f>
        <v>0</v>
      </c>
      <c r="CQ53" s="551" cm="1">
        <f t="array" aca="1" ref="CQ53" ca="1">IFERROR(IF(AND(НачЦ_ИнвП_Дата&lt;=CQ$3,КИнвП_Дата&gt;CQ$3),
INDEX(Кальк._морковь,MATCH($A53,Кальк._морковь_наим.,0),MATCH("Сумма затрат, т.руб.",'Кальк-я'!$5:$5,0))*
INDEX(ЗФ,MATCH($A$50,ЗФ!$A:$A,0),MATCH("Посевная площадь"&amp;YEAR(CR$3),ЗФ!$2:$2,0))*
INDEX(Коэф.закупка_год_морковь[],MATCH($A53,Коэф.закупка_год_морковь[1],0),MATCH(MONTH(CQ$3),КЗ!$1:$1,0))/1000,""),0)</f>
        <v>0</v>
      </c>
      <c r="CR53" s="551" cm="1">
        <f t="array" aca="1" ref="CR53" ca="1">IFERROR(IF(AND(НачЦ_ИнвП_Дата&lt;=CR$3,КИнвП_Дата&gt;CR$3),
INDEX(Кальк._морковь,MATCH($A53,Кальк._морковь_наим.,0),MATCH("Сумма затрат, т.руб.",'Кальк-я'!$5:$5,0))*
INDEX(ЗФ,MATCH($A$50,ЗФ!$A:$A,0),MATCH("Посевная площадь"&amp;YEAR(CS$3),ЗФ!$2:$2,0))*
INDEX(Коэф.закупка_год_морковь[],MATCH($A53,Коэф.закупка_год_морковь[1],0),MATCH(MONTH(CR$3),КЗ!$1:$1,0))/1000,""),0)</f>
        <v>0</v>
      </c>
      <c r="CS53" s="551" cm="1">
        <f t="array" aca="1" ref="CS53" ca="1">IFERROR(IF(AND(НачЦ_ИнвП_Дата&lt;=CS$3,КИнвП_Дата&gt;CS$3),
INDEX(Кальк._морковь,MATCH($A53,Кальк._морковь_наим.,0),MATCH("Сумма затрат, т.руб.",'Кальк-я'!$5:$5,0))*
INDEX(ЗФ,MATCH($A$50,ЗФ!$A:$A,0),MATCH("Посевная площадь"&amp;YEAR(CT$3),ЗФ!$2:$2,0))*
INDEX(Коэф.закупка_год_морковь[],MATCH($A53,Коэф.закупка_год_морковь[1],0),MATCH(MONTH(CS$3),КЗ!$1:$1,0))/1000,""),0)</f>
        <v>0</v>
      </c>
      <c r="CT53" s="551" cm="1">
        <f t="array" aca="1" ref="CT53" ca="1">IFERROR(IF(AND(НачЦ_ИнвП_Дата&lt;=CT$3,КИнвП_Дата&gt;CT$3),
INDEX(Кальк._морковь,MATCH($A53,Кальк._морковь_наим.,0),MATCH("Сумма затрат, т.руб.",'Кальк-я'!$5:$5,0))*
INDEX(ЗФ,MATCH($A$50,ЗФ!$A:$A,0),MATCH("Посевная площадь"&amp;YEAR(CU$3),ЗФ!$2:$2,0))*
INDEX(Коэф.закупка_год_морковь[],MATCH($A53,Коэф.закупка_год_морковь[1],0),MATCH(MONTH(CT$3),КЗ!$1:$1,0))/1000,""),0)</f>
        <v>1718.9793</v>
      </c>
      <c r="CU53" s="551" cm="1">
        <f t="array" aca="1" ref="CU53" ca="1">IFERROR(IF(AND(НачЦ_ИнвП_Дата&lt;=CU$3,КИнвП_Дата&gt;CU$3),
INDEX(Кальк._морковь,MATCH($A53,Кальк._морковь_наим.,0),MATCH("Сумма затрат, т.руб.",'Кальк-я'!$5:$5,0))*
INDEX(ЗФ,MATCH($A$50,ЗФ!$A:$A,0),MATCH("Посевная площадь"&amp;YEAR(CV$3),ЗФ!$2:$2,0))*
INDEX(Коэф.закупка_год_морковь[],MATCH($A53,Коэф.закупка_год_морковь[1],0),MATCH(MONTH(CU$3),КЗ!$1:$1,0))/1000,""),0)</f>
        <v>1718.9793</v>
      </c>
      <c r="CV53" s="551" cm="1">
        <f t="array" aca="1" ref="CV53" ca="1">IFERROR(IF(AND(НачЦ_ИнвП_Дата&lt;=CV$3,КИнвП_Дата&gt;CV$3),
INDEX(Кальк._морковь,MATCH($A53,Кальк._морковь_наим.,0),MATCH("Сумма затрат, т.руб.",'Кальк-я'!$5:$5,0))*
INDEX(ЗФ,MATCH($A$50,ЗФ!$A:$A,0),MATCH("Посевная площадь"&amp;YEAR(CW$3),ЗФ!$2:$2,0))*
INDEX(Коэф.закупка_год_морковь[],MATCH($A53,Коэф.закупка_год_морковь[1],0),MATCH(MONTH(CV$3),КЗ!$1:$1,0))/1000,""),0)</f>
        <v>0</v>
      </c>
      <c r="CW53" s="551" cm="1">
        <f t="array" aca="1" ref="CW53" ca="1">IFERROR(IF(AND(НачЦ_ИнвП_Дата&lt;=CW$3,КИнвП_Дата&gt;CW$3),
INDEX(Кальк._морковь,MATCH($A53,Кальк._морковь_наим.,0),MATCH("Сумма затрат, т.руб.",'Кальк-я'!$5:$5,0))*
INDEX(ЗФ,MATCH($A$50,ЗФ!$A:$A,0),MATCH("Посевная площадь"&amp;YEAR(CX$3),ЗФ!$2:$2,0))*
INDEX(Коэф.закупка_год_морковь[],MATCH($A53,Коэф.закупка_год_морковь[1],0),MATCH(MONTH(CW$3),КЗ!$1:$1,0))/1000,""),0)</f>
        <v>0</v>
      </c>
      <c r="CX53" s="551" cm="1">
        <f t="array" aca="1" ref="CX53" ca="1">IFERROR(IF(AND(НачЦ_ИнвП_Дата&lt;=CX$3,КИнвП_Дата&gt;CX$3),
INDEX(Кальк._морковь,MATCH($A53,Кальк._морковь_наим.,0),MATCH("Сумма затрат, т.руб.",'Кальк-я'!$5:$5,0))*
INDEX(ЗФ,MATCH($A$50,ЗФ!$A:$A,0),MATCH("Посевная площадь"&amp;YEAR(CY$3),ЗФ!$2:$2,0))*
INDEX(Коэф.закупка_год_морковь[],MATCH($A53,Коэф.закупка_год_морковь[1],0),MATCH(MONTH(CX$3),КЗ!$1:$1,0))/1000,""),0)</f>
        <v>0</v>
      </c>
      <c r="CY53" s="551" cm="1">
        <f t="array" aca="1" ref="CY53" ca="1">IFERROR(IF(AND(НачЦ_ИнвП_Дата&lt;=CY$3,КИнвП_Дата&gt;CY$3),
INDEX(Кальк._морковь,MATCH($A53,Кальк._морковь_наим.,0),MATCH("Сумма затрат, т.руб.",'Кальк-я'!$5:$5,0))*
INDEX(ЗФ,MATCH($A$50,ЗФ!$A:$A,0),MATCH("Посевная площадь"&amp;YEAR(CZ$3),ЗФ!$2:$2,0))*
INDEX(Коэф.закупка_год_морковь[],MATCH($A53,Коэф.закупка_год_морковь[1],0),MATCH(MONTH(CY$3),КЗ!$1:$1,0))/1000,""),0)</f>
        <v>0</v>
      </c>
      <c r="CZ53" s="551" cm="1">
        <f t="array" aca="1" ref="CZ53" ca="1">IFERROR(IF(AND(НачЦ_ИнвП_Дата&lt;=CZ$3,КИнвП_Дата&gt;CZ$3),
INDEX(Кальк._морковь,MATCH($A53,Кальк._морковь_наим.,0),MATCH("Сумма затрат, т.руб.",'Кальк-я'!$5:$5,0))*
INDEX(ЗФ,MATCH($A$50,ЗФ!$A:$A,0),MATCH("Посевная площадь"&amp;YEAR(DA$3),ЗФ!$2:$2,0))*
INDEX(Коэф.закупка_год_морковь[],MATCH($A53,Коэф.закупка_год_морковь[1],0),MATCH(MONTH(CZ$3),КЗ!$1:$1,0))/1000,""),0)</f>
        <v>0</v>
      </c>
      <c r="DA53" s="552">
        <f t="shared" ca="1" si="1470"/>
        <v>3437.9585999999999</v>
      </c>
      <c r="DB53" s="551" cm="1">
        <f t="array" aca="1" ref="DB53" ca="1">IFERROR(IF(AND(НачЦ_ИнвП_Дата&lt;=DB$3,КИнвП_Дата&gt;DB$3),
INDEX(Кальк._морковь,MATCH($A53,Кальк._морковь_наим.,0),MATCH("Сумма затрат, т.руб.",'Кальк-я'!$5:$5,0))*
INDEX(ЗФ,MATCH($A$50,ЗФ!$A:$A,0),MATCH("Посевная площадь"&amp;YEAR(DC$3),ЗФ!$2:$2,0))*
INDEX(Коэф.закупка_год_морковь[],MATCH($A53,Коэф.закупка_год_морковь[1],0),MATCH(MONTH(DB$3),КЗ!$1:$1,0))/1000,""),0)</f>
        <v>0</v>
      </c>
      <c r="DC53" s="551" cm="1">
        <f t="array" aca="1" ref="DC53" ca="1">IFERROR(IF(AND(НачЦ_ИнвП_Дата&lt;=DC$3,КИнвП_Дата&gt;DC$3),
INDEX(Кальк._морковь,MATCH($A53,Кальк._морковь_наим.,0),MATCH("Сумма затрат, т.руб.",'Кальк-я'!$5:$5,0))*
INDEX(ЗФ,MATCH($A$50,ЗФ!$A:$A,0),MATCH("Посевная площадь"&amp;YEAR(DD$3),ЗФ!$2:$2,0))*
INDEX(Коэф.закупка_год_морковь[],MATCH($A53,Коэф.закупка_год_морковь[1],0),MATCH(MONTH(DC$3),КЗ!$1:$1,0))/1000,""),0)</f>
        <v>0</v>
      </c>
      <c r="DD53" s="551" cm="1">
        <f t="array" aca="1" ref="DD53" ca="1">IFERROR(IF(AND(НачЦ_ИнвП_Дата&lt;=DD$3,КИнвП_Дата&gt;DD$3),
INDEX(Кальк._морковь,MATCH($A53,Кальк._морковь_наим.,0),MATCH("Сумма затрат, т.руб.",'Кальк-я'!$5:$5,0))*
INDEX(ЗФ,MATCH($A$50,ЗФ!$A:$A,0),MATCH("Посевная площадь"&amp;YEAR(DE$3),ЗФ!$2:$2,0))*
INDEX(Коэф.закупка_год_морковь[],MATCH($A53,Коэф.закупка_год_морковь[1],0),MATCH(MONTH(DD$3),КЗ!$1:$1,0))/1000,""),0)</f>
        <v>0</v>
      </c>
      <c r="DE53" s="551" cm="1">
        <f t="array" aca="1" ref="DE53" ca="1">IFERROR(IF(AND(НачЦ_ИнвП_Дата&lt;=DE$3,КИнвП_Дата&gt;DE$3),
INDEX(Кальк._морковь,MATCH($A53,Кальк._морковь_наим.,0),MATCH("Сумма затрат, т.руб.",'Кальк-я'!$5:$5,0))*
INDEX(ЗФ,MATCH($A$50,ЗФ!$A:$A,0),MATCH("Посевная площадь"&amp;YEAR(DF$3),ЗФ!$2:$2,0))*
INDEX(Коэф.закупка_год_морковь[],MATCH($A53,Коэф.закупка_год_морковь[1],0),MATCH(MONTH(DE$3),КЗ!$1:$1,0))/1000,""),0)</f>
        <v>0</v>
      </c>
      <c r="DF53" s="551" cm="1">
        <f t="array" aca="1" ref="DF53" ca="1">IFERROR(IF(AND(НачЦ_ИнвП_Дата&lt;=DF$3,КИнвП_Дата&gt;DF$3),
INDEX(Кальк._морковь,MATCH($A53,Кальк._морковь_наим.,0),MATCH("Сумма затрат, т.руб.",'Кальк-я'!$5:$5,0))*
INDEX(ЗФ,MATCH($A$50,ЗФ!$A:$A,0),MATCH("Посевная площадь"&amp;YEAR(DG$3),ЗФ!$2:$2,0))*
INDEX(Коэф.закупка_год_морковь[],MATCH($A53,Коэф.закупка_год_морковь[1],0),MATCH(MONTH(DF$3),КЗ!$1:$1,0))/1000,""),0)</f>
        <v>0</v>
      </c>
      <c r="DG53" s="551" cm="1">
        <f t="array" aca="1" ref="DG53" ca="1">IFERROR(IF(AND(НачЦ_ИнвП_Дата&lt;=DG$3,КИнвП_Дата&gt;DG$3),
INDEX(Кальк._морковь,MATCH($A53,Кальк._морковь_наим.,0),MATCH("Сумма затрат, т.руб.",'Кальк-я'!$5:$5,0))*
INDEX(ЗФ,MATCH($A$50,ЗФ!$A:$A,0),MATCH("Посевная площадь"&amp;YEAR(DH$3),ЗФ!$2:$2,0))*
INDEX(Коэф.закупка_год_морковь[],MATCH($A53,Коэф.закупка_год_морковь[1],0),MATCH(MONTH(DG$3),КЗ!$1:$1,0))/1000,""),0)</f>
        <v>1718.9793</v>
      </c>
      <c r="DH53" s="551" cm="1">
        <f t="array" aca="1" ref="DH53" ca="1">IFERROR(IF(AND(НачЦ_ИнвП_Дата&lt;=DH$3,КИнвП_Дата&gt;DH$3),
INDEX(Кальк._морковь,MATCH($A53,Кальк._морковь_наим.,0),MATCH("Сумма затрат, т.руб.",'Кальк-я'!$5:$5,0))*
INDEX(ЗФ,MATCH($A$50,ЗФ!$A:$A,0),MATCH("Посевная площадь"&amp;YEAR(DI$3),ЗФ!$2:$2,0))*
INDEX(Коэф.закупка_год_морковь[],MATCH($A53,Коэф.закупка_год_морковь[1],0),MATCH(MONTH(DH$3),КЗ!$1:$1,0))/1000,""),0)</f>
        <v>1718.9793</v>
      </c>
      <c r="DI53" s="551" cm="1">
        <f t="array" aca="1" ref="DI53" ca="1">IFERROR(IF(AND(НачЦ_ИнвП_Дата&lt;=DI$3,КИнвП_Дата&gt;DI$3),
INDEX(Кальк._морковь,MATCH($A53,Кальк._морковь_наим.,0),MATCH("Сумма затрат, т.руб.",'Кальк-я'!$5:$5,0))*
INDEX(ЗФ,MATCH($A$50,ЗФ!$A:$A,0),MATCH("Посевная площадь"&amp;YEAR(DJ$3),ЗФ!$2:$2,0))*
INDEX(Коэф.закупка_год_морковь[],MATCH($A53,Коэф.закупка_год_морковь[1],0),MATCH(MONTH(DI$3),КЗ!$1:$1,0))/1000,""),0)</f>
        <v>0</v>
      </c>
      <c r="DJ53" s="551" cm="1">
        <f t="array" aca="1" ref="DJ53" ca="1">IFERROR(IF(AND(НачЦ_ИнвП_Дата&lt;=DJ$3,КИнвП_Дата&gt;DJ$3),
INDEX(Кальк._морковь,MATCH($A53,Кальк._морковь_наим.,0),MATCH("Сумма затрат, т.руб.",'Кальк-я'!$5:$5,0))*
INDEX(ЗФ,MATCH($A$50,ЗФ!$A:$A,0),MATCH("Посевная площадь"&amp;YEAR(DK$3),ЗФ!$2:$2,0))*
INDEX(Коэф.закупка_год_морковь[],MATCH($A53,Коэф.закупка_год_морковь[1],0),MATCH(MONTH(DJ$3),КЗ!$1:$1,0))/1000,""),0)</f>
        <v>0</v>
      </c>
      <c r="DK53" s="551" cm="1">
        <f t="array" aca="1" ref="DK53" ca="1">IFERROR(IF(AND(НачЦ_ИнвП_Дата&lt;=DK$3,КИнвП_Дата&gt;DK$3),
INDEX(Кальк._морковь,MATCH($A53,Кальк._морковь_наим.,0),MATCH("Сумма затрат, т.руб.",'Кальк-я'!$5:$5,0))*
INDEX(ЗФ,MATCH($A$50,ЗФ!$A:$A,0),MATCH("Посевная площадь"&amp;YEAR(DL$3),ЗФ!$2:$2,0))*
INDEX(Коэф.закупка_год_морковь[],MATCH($A53,Коэф.закупка_год_морковь[1],0),MATCH(MONTH(DK$3),КЗ!$1:$1,0))/1000,""),0)</f>
        <v>0</v>
      </c>
      <c r="DL53" s="551" cm="1">
        <f t="array" aca="1" ref="DL53" ca="1">IFERROR(IF(AND(НачЦ_ИнвП_Дата&lt;=DL$3,КИнвП_Дата&gt;DL$3),
INDEX(Кальк._морковь,MATCH($A53,Кальк._морковь_наим.,0),MATCH("Сумма затрат, т.руб.",'Кальк-я'!$5:$5,0))*
INDEX(ЗФ,MATCH($A$50,ЗФ!$A:$A,0),MATCH("Посевная площадь"&amp;YEAR(DM$3),ЗФ!$2:$2,0))*
INDEX(Коэф.закупка_год_морковь[],MATCH($A53,Коэф.закупка_год_морковь[1],0),MATCH(MONTH(DL$3),КЗ!$1:$1,0))/1000,""),0)</f>
        <v>0</v>
      </c>
      <c r="DM53" s="551" cm="1">
        <f t="array" aca="1" ref="DM53" ca="1">IFERROR(IF(AND(НачЦ_ИнвП_Дата&lt;=DM$3,КИнвП_Дата&gt;DM$3),
INDEX(Кальк._морковь,MATCH($A53,Кальк._морковь_наим.,0),MATCH("Сумма затрат, т.руб.",'Кальк-я'!$5:$5,0))*
INDEX(ЗФ,MATCH($A$50,ЗФ!$A:$A,0),MATCH("Посевная площадь"&amp;YEAR(DN$3),ЗФ!$2:$2,0))*
INDEX(Коэф.закупка_год_морковь[],MATCH($A53,Коэф.закупка_год_морковь[1],0),MATCH(MONTH(DM$3),КЗ!$1:$1,0))/1000,""),0)</f>
        <v>0</v>
      </c>
      <c r="DN53" s="552">
        <f t="shared" ca="1" si="1472"/>
        <v>3437.9585999999999</v>
      </c>
      <c r="DO53" s="551" cm="1">
        <f t="array" aca="1" ref="DO53" ca="1">IFERROR(IF(AND(НачЦ_ИнвП_Дата&lt;=DO$3,КИнвП_Дата&gt;DO$3),
INDEX(Кальк._морковь,MATCH($A53,Кальк._морковь_наим.,0),MATCH("Сумма затрат, т.руб.",'Кальк-я'!$5:$5,0))*
INDEX(ЗФ,MATCH($A$50,ЗФ!$A:$A,0),MATCH("Посевная площадь"&amp;YEAR(DP$3),ЗФ!$2:$2,0))*
INDEX(Коэф.закупка_год_морковь[],MATCH($A53,Коэф.закупка_год_морковь[1],0),MATCH(MONTH(DO$3),КЗ!$1:$1,0))/1000,""),0)</f>
        <v>0</v>
      </c>
      <c r="DP53" s="551" cm="1">
        <f t="array" aca="1" ref="DP53" ca="1">IFERROR(IF(AND(НачЦ_ИнвП_Дата&lt;=DP$3,КИнвП_Дата&gt;DP$3),
INDEX(Кальк._морковь,MATCH($A53,Кальк._морковь_наим.,0),MATCH("Сумма затрат, т.руб.",'Кальк-я'!$5:$5,0))*
INDEX(ЗФ,MATCH($A$50,ЗФ!$A:$A,0),MATCH("Посевная площадь"&amp;YEAR(DQ$3),ЗФ!$2:$2,0))*
INDEX(Коэф.закупка_год_морковь[],MATCH($A53,Коэф.закупка_год_морковь[1],0),MATCH(MONTH(DP$3),КЗ!$1:$1,0))/1000,""),0)</f>
        <v>0</v>
      </c>
      <c r="DQ53" s="551" cm="1">
        <f t="array" aca="1" ref="DQ53" ca="1">IFERROR(IF(AND(НачЦ_ИнвП_Дата&lt;=DQ$3,КИнвП_Дата&gt;DQ$3),
INDEX(Кальк._морковь,MATCH($A53,Кальк._морковь_наим.,0),MATCH("Сумма затрат, т.руб.",'Кальк-я'!$5:$5,0))*
INDEX(ЗФ,MATCH($A$50,ЗФ!$A:$A,0),MATCH("Посевная площадь"&amp;YEAR(DR$3),ЗФ!$2:$2,0))*
INDEX(Коэф.закупка_год_морковь[],MATCH($A53,Коэф.закупка_год_морковь[1],0),MATCH(MONTH(DQ$3),КЗ!$1:$1,0))/1000,""),0)</f>
        <v>0</v>
      </c>
      <c r="DR53" s="551" cm="1">
        <f t="array" aca="1" ref="DR53" ca="1">IFERROR(IF(AND(НачЦ_ИнвП_Дата&lt;=DR$3,КИнвП_Дата&gt;DR$3),
INDEX(Кальк._морковь,MATCH($A53,Кальк._морковь_наим.,0),MATCH("Сумма затрат, т.руб.",'Кальк-я'!$5:$5,0))*
INDEX(ЗФ,MATCH($A$50,ЗФ!$A:$A,0),MATCH("Посевная площадь"&amp;YEAR(DS$3),ЗФ!$2:$2,0))*
INDEX(Коэф.закупка_год_морковь[],MATCH($A53,Коэф.закупка_год_морковь[1],0),MATCH(MONTH(DR$3),КЗ!$1:$1,0))/1000,""),0)</f>
        <v>0</v>
      </c>
      <c r="DS53" s="551" cm="1">
        <f t="array" aca="1" ref="DS53" ca="1">IFERROR(IF(AND(НачЦ_ИнвП_Дата&lt;=DS$3,КИнвП_Дата&gt;DS$3),
INDEX(Кальк._морковь,MATCH($A53,Кальк._морковь_наим.,0),MATCH("Сумма затрат, т.руб.",'Кальк-я'!$5:$5,0))*
INDEX(ЗФ,MATCH($A$50,ЗФ!$A:$A,0),MATCH("Посевная площадь"&amp;YEAR(DT$3),ЗФ!$2:$2,0))*
INDEX(Коэф.закупка_год_морковь[],MATCH($A53,Коэф.закупка_год_морковь[1],0),MATCH(MONTH(DS$3),КЗ!$1:$1,0))/1000,""),0)</f>
        <v>0</v>
      </c>
      <c r="DT53" s="551" cm="1">
        <f t="array" aca="1" ref="DT53" ca="1">IFERROR(IF(AND(НачЦ_ИнвП_Дата&lt;=DT$3,КИнвП_Дата&gt;DT$3),
INDEX(Кальк._морковь,MATCH($A53,Кальк._морковь_наим.,0),MATCH("Сумма затрат, т.руб.",'Кальк-я'!$5:$5,0))*
INDEX(ЗФ,MATCH($A$50,ЗФ!$A:$A,0),MATCH("Посевная площадь"&amp;YEAR(DU$3),ЗФ!$2:$2,0))*
INDEX(Коэф.закупка_год_морковь[],MATCH($A53,Коэф.закупка_год_морковь[1],0),MATCH(MONTH(DT$3),КЗ!$1:$1,0))/1000,""),0)</f>
        <v>1718.9793</v>
      </c>
      <c r="DU53" s="551" cm="1">
        <f t="array" aca="1" ref="DU53" ca="1">IFERROR(IF(AND(НачЦ_ИнвП_Дата&lt;=DU$3,КИнвП_Дата&gt;DU$3),
INDEX(Кальк._морковь,MATCH($A53,Кальк._морковь_наим.,0),MATCH("Сумма затрат, т.руб.",'Кальк-я'!$5:$5,0))*
INDEX(ЗФ,MATCH($A$50,ЗФ!$A:$A,0),MATCH("Посевная площадь"&amp;YEAR(DV$3),ЗФ!$2:$2,0))*
INDEX(Коэф.закупка_год_морковь[],MATCH($A53,Коэф.закупка_год_морковь[1],0),MATCH(MONTH(DU$3),КЗ!$1:$1,0))/1000,""),0)</f>
        <v>1718.9793</v>
      </c>
      <c r="DV53" s="551" cm="1">
        <f t="array" aca="1" ref="DV53" ca="1">IFERROR(IF(AND(НачЦ_ИнвП_Дата&lt;=DV$3,КИнвП_Дата&gt;DV$3),
INDEX(Кальк._морковь,MATCH($A53,Кальк._морковь_наим.,0),MATCH("Сумма затрат, т.руб.",'Кальк-я'!$5:$5,0))*
INDEX(ЗФ,MATCH($A$50,ЗФ!$A:$A,0),MATCH("Посевная площадь"&amp;YEAR(DW$3),ЗФ!$2:$2,0))*
INDEX(Коэф.закупка_год_морковь[],MATCH($A53,Коэф.закупка_год_морковь[1],0),MATCH(MONTH(DV$3),КЗ!$1:$1,0))/1000,""),0)</f>
        <v>0</v>
      </c>
      <c r="DW53" s="551" cm="1">
        <f t="array" aca="1" ref="DW53" ca="1">IFERROR(IF(AND(НачЦ_ИнвП_Дата&lt;=DW$3,КИнвП_Дата&gt;DW$3),
INDEX(Кальк._морковь,MATCH($A53,Кальк._морковь_наим.,0),MATCH("Сумма затрат, т.руб.",'Кальк-я'!$5:$5,0))*
INDEX(ЗФ,MATCH($A$50,ЗФ!$A:$A,0),MATCH("Посевная площадь"&amp;YEAR(DX$3),ЗФ!$2:$2,0))*
INDEX(Коэф.закупка_год_морковь[],MATCH($A53,Коэф.закупка_год_морковь[1],0),MATCH(MONTH(DW$3),КЗ!$1:$1,0))/1000,""),0)</f>
        <v>0</v>
      </c>
      <c r="DX53" s="551" cm="1">
        <f t="array" aca="1" ref="DX53" ca="1">IFERROR(IF(AND(НачЦ_ИнвП_Дата&lt;=DX$3,КИнвП_Дата&gt;DX$3),
INDEX(Кальк._морковь,MATCH($A53,Кальк._морковь_наим.,0),MATCH("Сумма затрат, т.руб.",'Кальк-я'!$5:$5,0))*
INDEX(ЗФ,MATCH($A$50,ЗФ!$A:$A,0),MATCH("Посевная площадь"&amp;YEAR(DY$3),ЗФ!$2:$2,0))*
INDEX(Коэф.закупка_год_морковь[],MATCH($A53,Коэф.закупка_год_морковь[1],0),MATCH(MONTH(DX$3),КЗ!$1:$1,0))/1000,""),0)</f>
        <v>0</v>
      </c>
      <c r="DY53" s="551" cm="1">
        <f t="array" aca="1" ref="DY53" ca="1">IFERROR(IF(AND(НачЦ_ИнвП_Дата&lt;=DY$3,КИнвП_Дата&gt;DY$3),
INDEX(Кальк._морковь,MATCH($A53,Кальк._морковь_наим.,0),MATCH("Сумма затрат, т.руб.",'Кальк-я'!$5:$5,0))*
INDEX(ЗФ,MATCH($A$50,ЗФ!$A:$A,0),MATCH("Посевная площадь"&amp;YEAR(DZ$3),ЗФ!$2:$2,0))*
INDEX(Коэф.закупка_год_морковь[],MATCH($A53,Коэф.закупка_год_морковь[1],0),MATCH(MONTH(DY$3),КЗ!$1:$1,0))/1000,""),0)</f>
        <v>0</v>
      </c>
      <c r="DZ53" s="551" cm="1">
        <f t="array" aca="1" ref="DZ53" ca="1">IFERROR(IF(AND(НачЦ_ИнвП_Дата&lt;=DZ$3,КИнвП_Дата&gt;DZ$3),
INDEX(Кальк._морковь,MATCH($A53,Кальк._морковь_наим.,0),MATCH("Сумма затрат, т.руб.",'Кальк-я'!$5:$5,0))*
INDEX(ЗФ,MATCH($A$50,ЗФ!$A:$A,0),MATCH("Посевная площадь"&amp;YEAR(EA$3),ЗФ!$2:$2,0))*
INDEX(Коэф.закупка_год_морковь[],MATCH($A53,Коэф.закупка_год_морковь[1],0),MATCH(MONTH(DZ$3),КЗ!$1:$1,0))/1000,""),0)</f>
        <v>0</v>
      </c>
      <c r="EA53" s="552">
        <f t="shared" ca="1" si="1474"/>
        <v>3437.9585999999999</v>
      </c>
      <c r="EB53" s="551" cm="1">
        <f t="array" aca="1" ref="EB53" ca="1">IFERROR(IF(AND(НачЦ_ИнвП_Дата&lt;=EB$3,КИнвП_Дата&gt;EB$3),
INDEX(Кальк._морковь,MATCH($A53,Кальк._морковь_наим.,0),MATCH("Сумма затрат, т.руб.",'Кальк-я'!$5:$5,0))*
INDEX(ЗФ,MATCH($A$50,ЗФ!$A:$A,0),MATCH("Посевная площадь"&amp;YEAR(EC$3),ЗФ!$2:$2,0))*
INDEX(Коэф.закупка_год_морковь[],MATCH($A53,Коэф.закупка_год_морковь[1],0),MATCH(MONTH(EB$3),КЗ!$1:$1,0))/1000,""),0)</f>
        <v>0</v>
      </c>
      <c r="EC53" s="551" cm="1">
        <f t="array" aca="1" ref="EC53" ca="1">IFERROR(IF(AND(НачЦ_ИнвП_Дата&lt;=EC$3,КИнвП_Дата&gt;EC$3),
INDEX(Кальк._морковь,MATCH($A53,Кальк._морковь_наим.,0),MATCH("Сумма затрат, т.руб.",'Кальк-я'!$5:$5,0))*
INDEX(ЗФ,MATCH($A$50,ЗФ!$A:$A,0),MATCH("Посевная площадь"&amp;YEAR(ED$3),ЗФ!$2:$2,0))*
INDEX(Коэф.закупка_год_морковь[],MATCH($A53,Коэф.закупка_год_морковь[1],0),MATCH(MONTH(EC$3),КЗ!$1:$1,0))/1000,""),0)</f>
        <v>0</v>
      </c>
      <c r="ED53" s="551" cm="1">
        <f t="array" aca="1" ref="ED53" ca="1">IFERROR(IF(AND(НачЦ_ИнвП_Дата&lt;=ED$3,КИнвП_Дата&gt;ED$3),
INDEX(Кальк._морковь,MATCH($A53,Кальк._морковь_наим.,0),MATCH("Сумма затрат, т.руб.",'Кальк-я'!$5:$5,0))*
INDEX(ЗФ,MATCH($A$50,ЗФ!$A:$A,0),MATCH("Посевная площадь"&amp;YEAR(EE$3),ЗФ!$2:$2,0))*
INDEX(Коэф.закупка_год_морковь[],MATCH($A53,Коэф.закупка_год_морковь[1],0),MATCH(MONTH(ED$3),КЗ!$1:$1,0))/1000,""),0)</f>
        <v>0</v>
      </c>
      <c r="EE53" s="551" cm="1">
        <f t="array" aca="1" ref="EE53" ca="1">IFERROR(IF(AND(НачЦ_ИнвП_Дата&lt;=EE$3,КИнвП_Дата&gt;EE$3),
INDEX(Кальк._морковь,MATCH($A53,Кальк._морковь_наим.,0),MATCH("Сумма затрат, т.руб.",'Кальк-я'!$5:$5,0))*
INDEX(ЗФ,MATCH($A$50,ЗФ!$A:$A,0),MATCH("Посевная площадь"&amp;YEAR(EF$3),ЗФ!$2:$2,0))*
INDEX(Коэф.закупка_год_морковь[],MATCH($A53,Коэф.закупка_год_морковь[1],0),MATCH(MONTH(EE$3),КЗ!$1:$1,0))/1000,""),0)</f>
        <v>0</v>
      </c>
      <c r="EF53" s="551" cm="1">
        <f t="array" aca="1" ref="EF53" ca="1">IFERROR(IF(AND(НачЦ_ИнвП_Дата&lt;=EF$3,КИнвП_Дата&gt;EF$3),
INDEX(Кальк._морковь,MATCH($A53,Кальк._морковь_наим.,0),MATCH("Сумма затрат, т.руб.",'Кальк-я'!$5:$5,0))*
INDEX(ЗФ,MATCH($A$50,ЗФ!$A:$A,0),MATCH("Посевная площадь"&amp;YEAR(EG$3),ЗФ!$2:$2,0))*
INDEX(Коэф.закупка_год_морковь[],MATCH($A53,Коэф.закупка_год_морковь[1],0),MATCH(MONTH(EF$3),КЗ!$1:$1,0))/1000,""),0)</f>
        <v>0</v>
      </c>
      <c r="EG53" s="551" cm="1">
        <f t="array" aca="1" ref="EG53" ca="1">IFERROR(IF(AND(НачЦ_ИнвП_Дата&lt;=EG$3,КИнвП_Дата&gt;EG$3),
INDEX(Кальк._морковь,MATCH($A53,Кальк._морковь_наим.,0),MATCH("Сумма затрат, т.руб.",'Кальк-я'!$5:$5,0))*
INDEX(ЗФ,MATCH($A$50,ЗФ!$A:$A,0),MATCH("Посевная площадь"&amp;YEAR(EH$3),ЗФ!$2:$2,0))*
INDEX(Коэф.закупка_год_морковь[],MATCH($A53,Коэф.закупка_год_морковь[1],0),MATCH(MONTH(EG$3),КЗ!$1:$1,0))/1000,""),0)</f>
        <v>1718.9793</v>
      </c>
      <c r="EH53" s="551" cm="1">
        <f t="array" aca="1" ref="EH53" ca="1">IFERROR(IF(AND(НачЦ_ИнвП_Дата&lt;=EH$3,КИнвП_Дата&gt;EH$3),
INDEX(Кальк._морковь,MATCH($A53,Кальк._морковь_наим.,0),MATCH("Сумма затрат, т.руб.",'Кальк-я'!$5:$5,0))*
INDEX(ЗФ,MATCH($A$50,ЗФ!$A:$A,0),MATCH("Посевная площадь"&amp;YEAR(EI$3),ЗФ!$2:$2,0))*
INDEX(Коэф.закупка_год_морковь[],MATCH($A53,Коэф.закупка_год_морковь[1],0),MATCH(MONTH(EH$3),КЗ!$1:$1,0))/1000,""),0)</f>
        <v>1718.9793</v>
      </c>
      <c r="EI53" s="551" cm="1">
        <f t="array" aca="1" ref="EI53" ca="1">IFERROR(IF(AND(НачЦ_ИнвП_Дата&lt;=EI$3,КИнвП_Дата&gt;EI$3),
INDEX(Кальк._морковь,MATCH($A53,Кальк._морковь_наим.,0),MATCH("Сумма затрат, т.руб.",'Кальк-я'!$5:$5,0))*
INDEX(ЗФ,MATCH($A$50,ЗФ!$A:$A,0),MATCH("Посевная площадь"&amp;YEAR(EJ$3),ЗФ!$2:$2,0))*
INDEX(Коэф.закупка_год_морковь[],MATCH($A53,Коэф.закупка_год_морковь[1],0),MATCH(MONTH(EI$3),КЗ!$1:$1,0))/1000,""),0)</f>
        <v>0</v>
      </c>
      <c r="EJ53" s="551" cm="1">
        <f t="array" aca="1" ref="EJ53" ca="1">IFERROR(IF(AND(НачЦ_ИнвП_Дата&lt;=EJ$3,КИнвП_Дата&gt;EJ$3),
INDEX(Кальк._морковь,MATCH($A53,Кальк._морковь_наим.,0),MATCH("Сумма затрат, т.руб.",'Кальк-я'!$5:$5,0))*
INDEX(ЗФ,MATCH($A$50,ЗФ!$A:$A,0),MATCH("Посевная площадь"&amp;YEAR(EK$3),ЗФ!$2:$2,0))*
INDEX(Коэф.закупка_год_морковь[],MATCH($A53,Коэф.закупка_год_морковь[1],0),MATCH(MONTH(EJ$3),КЗ!$1:$1,0))/1000,""),0)</f>
        <v>0</v>
      </c>
      <c r="EK53" s="551" cm="1">
        <f t="array" aca="1" ref="EK53" ca="1">IFERROR(IF(AND(НачЦ_ИнвП_Дата&lt;=EK$3,КИнвП_Дата&gt;EK$3),
INDEX(Кальк._морковь,MATCH($A53,Кальк._морковь_наим.,0),MATCH("Сумма затрат, т.руб.",'Кальк-я'!$5:$5,0))*
INDEX(ЗФ,MATCH($A$50,ЗФ!$A:$A,0),MATCH("Посевная площадь"&amp;YEAR(EL$3),ЗФ!$2:$2,0))*
INDEX(Коэф.закупка_год_морковь[],MATCH($A53,Коэф.закупка_год_морковь[1],0),MATCH(MONTH(EK$3),КЗ!$1:$1,0))/1000,""),0)</f>
        <v>0</v>
      </c>
      <c r="EL53" s="551" cm="1">
        <f t="array" aca="1" ref="EL53" ca="1">IFERROR(IF(AND(НачЦ_ИнвП_Дата&lt;=EL$3,КИнвП_Дата&gt;EL$3),
INDEX(Кальк._морковь,MATCH($A53,Кальк._морковь_наим.,0),MATCH("Сумма затрат, т.руб.",'Кальк-я'!$5:$5,0))*
INDEX(ЗФ,MATCH($A$50,ЗФ!$A:$A,0),MATCH("Посевная площадь"&amp;YEAR(EM$3),ЗФ!$2:$2,0))*
INDEX(Коэф.закупка_год_морковь[],MATCH($A53,Коэф.закупка_год_морковь[1],0),MATCH(MONTH(EL$3),КЗ!$1:$1,0))/1000,""),0)</f>
        <v>0</v>
      </c>
      <c r="EM53" s="551" cm="1">
        <f t="array" aca="1" ref="EM53" ca="1">IFERROR(IF(AND(НачЦ_ИнвП_Дата&lt;=EM$3,КИнвП_Дата&gt;EM$3),
INDEX(Кальк._морковь,MATCH($A53,Кальк._морковь_наим.,0),MATCH("Сумма затрат, т.руб.",'Кальк-я'!$5:$5,0))*
INDEX(ЗФ,MATCH($A$50,ЗФ!$A:$A,0),MATCH("Посевная площадь"&amp;YEAR(EN$3),ЗФ!$2:$2,0))*
INDEX(Коэф.закупка_год_морковь[],MATCH($A53,Коэф.закупка_год_морковь[1],0),MATCH(MONTH(EM$3),КЗ!$1:$1,0))/1000,""),0)</f>
        <v>0</v>
      </c>
      <c r="EN53" s="552">
        <f t="shared" ca="1" si="1476"/>
        <v>3437.9585999999999</v>
      </c>
      <c r="EO53" s="551" cm="1">
        <f t="array" aca="1" ref="EO53" ca="1">IFERROR(IF(AND(НачЦ_ИнвП_Дата&lt;=EO$3,КИнвП_Дата&gt;EO$3),
INDEX(Кальк._морковь,MATCH($A53,Кальк._морковь_наим.,0),MATCH("Сумма затрат, т.руб.",'Кальк-я'!$5:$5,0))*
INDEX(ЗФ,MATCH($A$50,ЗФ!$A:$A,0),MATCH("Посевная площадь"&amp;YEAR(EP$3),ЗФ!$2:$2,0))*
INDEX(Коэф.закупка_год_морковь[],MATCH($A53,Коэф.закупка_год_морковь[1],0),MATCH(MONTH(EO$3),КЗ!$1:$1,0))/1000,""),0)</f>
        <v>0</v>
      </c>
      <c r="EP53" s="551" cm="1">
        <f t="array" aca="1" ref="EP53" ca="1">IFERROR(IF(AND(НачЦ_ИнвП_Дата&lt;=EP$3,КИнвП_Дата&gt;EP$3),
INDEX(Кальк._морковь,MATCH($A53,Кальк._морковь_наим.,0),MATCH("Сумма затрат, т.руб.",'Кальк-я'!$5:$5,0))*
INDEX(ЗФ,MATCH($A$50,ЗФ!$A:$A,0),MATCH("Посевная площадь"&amp;YEAR(EQ$3),ЗФ!$2:$2,0))*
INDEX(Коэф.закупка_год_морковь[],MATCH($A53,Коэф.закупка_год_морковь[1],0),MATCH(MONTH(EP$3),КЗ!$1:$1,0))/1000,""),0)</f>
        <v>0</v>
      </c>
      <c r="EQ53" s="551" cm="1">
        <f t="array" aca="1" ref="EQ53" ca="1">IFERROR(IF(AND(НачЦ_ИнвП_Дата&lt;=EQ$3,КИнвП_Дата&gt;EQ$3),
INDEX(Кальк._морковь,MATCH($A53,Кальк._морковь_наим.,0),MATCH("Сумма затрат, т.руб.",'Кальк-я'!$5:$5,0))*
INDEX(ЗФ,MATCH($A$50,ЗФ!$A:$A,0),MATCH("Посевная площадь"&amp;YEAR(ER$3),ЗФ!$2:$2,0))*
INDEX(Коэф.закупка_год_морковь[],MATCH($A53,Коэф.закупка_год_морковь[1],0),MATCH(MONTH(EQ$3),КЗ!$1:$1,0))/1000,""),0)</f>
        <v>0</v>
      </c>
      <c r="ER53" s="551" cm="1">
        <f t="array" aca="1" ref="ER53" ca="1">IFERROR(IF(AND(НачЦ_ИнвП_Дата&lt;=ER$3,КИнвП_Дата&gt;ER$3),
INDEX(Кальк._морковь,MATCH($A53,Кальк._морковь_наим.,0),MATCH("Сумма затрат, т.руб.",'Кальк-я'!$5:$5,0))*
INDEX(ЗФ,MATCH($A$50,ЗФ!$A:$A,0),MATCH("Посевная площадь"&amp;YEAR(ES$3),ЗФ!$2:$2,0))*
INDEX(Коэф.закупка_год_морковь[],MATCH($A53,Коэф.закупка_год_морковь[1],0),MATCH(MONTH(ER$3),КЗ!$1:$1,0))/1000,""),0)</f>
        <v>0</v>
      </c>
      <c r="ES53" s="551" cm="1">
        <f t="array" aca="1" ref="ES53" ca="1">IFERROR(IF(AND(НачЦ_ИнвП_Дата&lt;=ES$3,КИнвП_Дата&gt;ES$3),
INDEX(Кальк._морковь,MATCH($A53,Кальк._морковь_наим.,0),MATCH("Сумма затрат, т.руб.",'Кальк-я'!$5:$5,0))*
INDEX(ЗФ,MATCH($A$50,ЗФ!$A:$A,0),MATCH("Посевная площадь"&amp;YEAR(ET$3),ЗФ!$2:$2,0))*
INDEX(Коэф.закупка_год_морковь[],MATCH($A53,Коэф.закупка_год_морковь[1],0),MATCH(MONTH(ES$3),КЗ!$1:$1,0))/1000,""),0)</f>
        <v>0</v>
      </c>
      <c r="ET53" s="551" cm="1">
        <f t="array" aca="1" ref="ET53" ca="1">IFERROR(IF(AND(НачЦ_ИнвП_Дата&lt;=ET$3,КИнвП_Дата&gt;ET$3),
INDEX(Кальк._морковь,MATCH($A53,Кальк._морковь_наим.,0),MATCH("Сумма затрат, т.руб.",'Кальк-я'!$5:$5,0))*
INDEX(ЗФ,MATCH($A$50,ЗФ!$A:$A,0),MATCH("Посевная площадь"&amp;YEAR(EU$3),ЗФ!$2:$2,0))*
INDEX(Коэф.закупка_год_морковь[],MATCH($A53,Коэф.закупка_год_морковь[1],0),MATCH(MONTH(ET$3),КЗ!$1:$1,0))/1000,""),0)</f>
        <v>1718.9793</v>
      </c>
      <c r="EU53" s="551" cm="1">
        <f t="array" aca="1" ref="EU53" ca="1">IFERROR(IF(AND(НачЦ_ИнвП_Дата&lt;=EU$3,КИнвП_Дата&gt;EU$3),
INDEX(Кальк._морковь,MATCH($A53,Кальк._морковь_наим.,0),MATCH("Сумма затрат, т.руб.",'Кальк-я'!$5:$5,0))*
INDEX(ЗФ,MATCH($A$50,ЗФ!$A:$A,0),MATCH("Посевная площадь"&amp;YEAR(EV$3),ЗФ!$2:$2,0))*
INDEX(Коэф.закупка_год_морковь[],MATCH($A53,Коэф.закупка_год_морковь[1],0),MATCH(MONTH(EU$3),КЗ!$1:$1,0))/1000,""),0)</f>
        <v>1718.9793</v>
      </c>
      <c r="EV53" s="551" cm="1">
        <f t="array" aca="1" ref="EV53" ca="1">IFERROR(IF(AND(НачЦ_ИнвП_Дата&lt;=EV$3,КИнвП_Дата&gt;EV$3),
INDEX(Кальк._морковь,MATCH($A53,Кальк._морковь_наим.,0),MATCH("Сумма затрат, т.руб.",'Кальк-я'!$5:$5,0))*
INDEX(ЗФ,MATCH($A$50,ЗФ!$A:$A,0),MATCH("Посевная площадь"&amp;YEAR(EW$3),ЗФ!$2:$2,0))*
INDEX(Коэф.закупка_год_морковь[],MATCH($A53,Коэф.закупка_год_морковь[1],0),MATCH(MONTH(EV$3),КЗ!$1:$1,0))/1000,""),0)</f>
        <v>0</v>
      </c>
      <c r="EW53" s="551" cm="1">
        <f t="array" aca="1" ref="EW53" ca="1">IFERROR(IF(AND(НачЦ_ИнвП_Дата&lt;=EW$3,КИнвП_Дата&gt;EW$3),
INDEX(Кальк._морковь,MATCH($A53,Кальк._морковь_наим.,0),MATCH("Сумма затрат, т.руб.",'Кальк-я'!$5:$5,0))*
INDEX(ЗФ,MATCH($A$50,ЗФ!$A:$A,0),MATCH("Посевная площадь"&amp;YEAR(EX$3),ЗФ!$2:$2,0))*
INDEX(Коэф.закупка_год_морковь[],MATCH($A53,Коэф.закупка_год_морковь[1],0),MATCH(MONTH(EW$3),КЗ!$1:$1,0))/1000,""),0)</f>
        <v>0</v>
      </c>
      <c r="EX53" s="551" cm="1">
        <f t="array" aca="1" ref="EX53" ca="1">IFERROR(IF(AND(НачЦ_ИнвП_Дата&lt;=EX$3,КИнвП_Дата&gt;EX$3),
INDEX(Кальк._морковь,MATCH($A53,Кальк._морковь_наим.,0),MATCH("Сумма затрат, т.руб.",'Кальк-я'!$5:$5,0))*
INDEX(ЗФ,MATCH($A$50,ЗФ!$A:$A,0),MATCH("Посевная площадь"&amp;YEAR(EY$3),ЗФ!$2:$2,0))*
INDEX(Коэф.закупка_год_морковь[],MATCH($A53,Коэф.закупка_год_морковь[1],0),MATCH(MONTH(EX$3),КЗ!$1:$1,0))/1000,""),0)</f>
        <v>0</v>
      </c>
      <c r="EY53" s="551" cm="1">
        <f t="array" aca="1" ref="EY53" ca="1">IFERROR(IF(AND(НачЦ_ИнвП_Дата&lt;=EY$3,КИнвП_Дата&gt;EY$3),
INDEX(Кальк._морковь,MATCH($A53,Кальк._морковь_наим.,0),MATCH("Сумма затрат, т.руб.",'Кальк-я'!$5:$5,0))*
INDEX(ЗФ,MATCH($A$50,ЗФ!$A:$A,0),MATCH("Посевная площадь"&amp;YEAR(EZ$3),ЗФ!$2:$2,0))*
INDEX(Коэф.закупка_год_морковь[],MATCH($A53,Коэф.закупка_год_морковь[1],0),MATCH(MONTH(EY$3),КЗ!$1:$1,0))/1000,""),0)</f>
        <v>0</v>
      </c>
      <c r="EZ53" s="551" cm="1">
        <f t="array" aca="1" ref="EZ53" ca="1">IFERROR(IF(AND(НачЦ_ИнвП_Дата&lt;=EZ$3,КИнвП_Дата&gt;EZ$3),
INDEX(Кальк._морковь,MATCH($A53,Кальк._морковь_наим.,0),MATCH("Сумма затрат, т.руб.",'Кальк-я'!$5:$5,0))*
INDEX(ЗФ,MATCH($A$50,ЗФ!$A:$A,0),MATCH("Посевная площадь"&amp;YEAR(FA$3),ЗФ!$2:$2,0))*
INDEX(Коэф.закупка_год_морковь[],MATCH($A53,Коэф.закупка_год_морковь[1],0),MATCH(MONTH(EZ$3),КЗ!$1:$1,0))/1000,""),0)</f>
        <v>0</v>
      </c>
      <c r="FA53" s="552">
        <f t="shared" ca="1" si="1478"/>
        <v>3437.9585999999999</v>
      </c>
      <c r="FB53" s="551" cm="1">
        <f t="array" aca="1" ref="FB53" ca="1">IFERROR(IF(AND(НачЦ_ИнвП_Дата&lt;=FB$3,КИнвП_Дата&gt;FB$3),
INDEX(Кальк._морковь,MATCH($A53,Кальк._морковь_наим.,0),MATCH("Сумма затрат, т.руб.",'Кальк-я'!$5:$5,0))*
INDEX(ЗФ,MATCH($A$50,ЗФ!$A:$A,0),MATCH("Посевная площадь"&amp;YEAR(FC$3),ЗФ!$2:$2,0))*
INDEX(Коэф.закупка_год_морковь[],MATCH($A53,Коэф.закупка_год_морковь[1],0),MATCH(MONTH(FB$3),КЗ!$1:$1,0))/1000,""),0)</f>
        <v>0</v>
      </c>
      <c r="FC53" s="551" cm="1">
        <f t="array" aca="1" ref="FC53" ca="1">IFERROR(IF(AND(НачЦ_ИнвП_Дата&lt;=FC$3,КИнвП_Дата&gt;FC$3),
INDEX(Кальк._морковь,MATCH($A53,Кальк._морковь_наим.,0),MATCH("Сумма затрат, т.руб.",'Кальк-я'!$5:$5,0))*
INDEX(ЗФ,MATCH($A$50,ЗФ!$A:$A,0),MATCH("Посевная площадь"&amp;YEAR(FD$3),ЗФ!$2:$2,0))*
INDEX(Коэф.закупка_год_морковь[],MATCH($A53,Коэф.закупка_год_морковь[1],0),MATCH(MONTH(FC$3),КЗ!$1:$1,0))/1000,""),0)</f>
        <v>0</v>
      </c>
      <c r="FD53" s="551" cm="1">
        <f t="array" aca="1" ref="FD53" ca="1">IFERROR(IF(AND(НачЦ_ИнвП_Дата&lt;=FD$3,КИнвП_Дата&gt;FD$3),
INDEX(Кальк._морковь,MATCH($A53,Кальк._морковь_наим.,0),MATCH("Сумма затрат, т.руб.",'Кальк-я'!$5:$5,0))*
INDEX(ЗФ,MATCH($A$50,ЗФ!$A:$A,0),MATCH("Посевная площадь"&amp;YEAR(FE$3),ЗФ!$2:$2,0))*
INDEX(Коэф.закупка_год_морковь[],MATCH($A53,Коэф.закупка_год_морковь[1],0),MATCH(MONTH(FD$3),КЗ!$1:$1,0))/1000,""),0)</f>
        <v>0</v>
      </c>
      <c r="FE53" s="551" cm="1">
        <f t="array" aca="1" ref="FE53" ca="1">IFERROR(IF(AND(НачЦ_ИнвП_Дата&lt;=FE$3,КИнвП_Дата&gt;FE$3),
INDEX(Кальк._морковь,MATCH($A53,Кальк._морковь_наим.,0),MATCH("Сумма затрат, т.руб.",'Кальк-я'!$5:$5,0))*
INDEX(ЗФ,MATCH($A$50,ЗФ!$A:$A,0),MATCH("Посевная площадь"&amp;YEAR(FF$3),ЗФ!$2:$2,0))*
INDEX(Коэф.закупка_год_морковь[],MATCH($A53,Коэф.закупка_год_морковь[1],0),MATCH(MONTH(FE$3),КЗ!$1:$1,0))/1000,""),0)</f>
        <v>0</v>
      </c>
      <c r="FF53" s="551" cm="1">
        <f t="array" aca="1" ref="FF53" ca="1">IFERROR(IF(AND(НачЦ_ИнвП_Дата&lt;=FF$3,КИнвП_Дата&gt;FF$3),
INDEX(Кальк._морковь,MATCH($A53,Кальк._морковь_наим.,0),MATCH("Сумма затрат, т.руб.",'Кальк-я'!$5:$5,0))*
INDEX(ЗФ,MATCH($A$50,ЗФ!$A:$A,0),MATCH("Посевная площадь"&amp;YEAR(FG$3),ЗФ!$2:$2,0))*
INDEX(Коэф.закупка_год_морковь[],MATCH($A53,Коэф.закупка_год_морковь[1],0),MATCH(MONTH(FF$3),КЗ!$1:$1,0))/1000,""),0)</f>
        <v>0</v>
      </c>
      <c r="FG53" s="551" cm="1">
        <f t="array" aca="1" ref="FG53" ca="1">IFERROR(IF(AND(НачЦ_ИнвП_Дата&lt;=FG$3,КИнвП_Дата&gt;FG$3),
INDEX(Кальк._морковь,MATCH($A53,Кальк._морковь_наим.,0),MATCH("Сумма затрат, т.руб.",'Кальк-я'!$5:$5,0))*
INDEX(ЗФ,MATCH($A$50,ЗФ!$A:$A,0),MATCH("Посевная площадь"&amp;YEAR(FH$3),ЗФ!$2:$2,0))*
INDEX(Коэф.закупка_год_морковь[],MATCH($A53,Коэф.закупка_год_морковь[1],0),MATCH(MONTH(FG$3),КЗ!$1:$1,0))/1000,""),0)</f>
        <v>1718.9793</v>
      </c>
      <c r="FH53" s="551" cm="1">
        <f t="array" aca="1" ref="FH53" ca="1">IFERROR(IF(AND(НачЦ_ИнвП_Дата&lt;=FH$3,КИнвП_Дата&gt;FH$3),
INDEX(Кальк._морковь,MATCH($A53,Кальк._морковь_наим.,0),MATCH("Сумма затрат, т.руб.",'Кальк-я'!$5:$5,0))*
INDEX(ЗФ,MATCH($A$50,ЗФ!$A:$A,0),MATCH("Посевная площадь"&amp;YEAR(FI$3),ЗФ!$2:$2,0))*
INDEX(Коэф.закупка_год_морковь[],MATCH($A53,Коэф.закупка_год_морковь[1],0),MATCH(MONTH(FH$3),КЗ!$1:$1,0))/1000,""),0)</f>
        <v>1718.9793</v>
      </c>
      <c r="FI53" s="551" cm="1">
        <f t="array" aca="1" ref="FI53" ca="1">IFERROR(IF(AND(НачЦ_ИнвП_Дата&lt;=FI$3,КИнвП_Дата&gt;FI$3),
INDEX(Кальк._морковь,MATCH($A53,Кальк._морковь_наим.,0),MATCH("Сумма затрат, т.руб.",'Кальк-я'!$5:$5,0))*
INDEX(ЗФ,MATCH($A$50,ЗФ!$A:$A,0),MATCH("Посевная площадь"&amp;YEAR(FJ$3),ЗФ!$2:$2,0))*
INDEX(Коэф.закупка_год_морковь[],MATCH($A53,Коэф.закупка_год_морковь[1],0),MATCH(MONTH(FI$3),КЗ!$1:$1,0))/1000,""),0)</f>
        <v>0</v>
      </c>
      <c r="FJ53" s="551" cm="1">
        <f t="array" aca="1" ref="FJ53" ca="1">IFERROR(IF(AND(НачЦ_ИнвП_Дата&lt;=FJ$3,КИнвП_Дата&gt;FJ$3),
INDEX(Кальк._морковь,MATCH($A53,Кальк._морковь_наим.,0),MATCH("Сумма затрат, т.руб.",'Кальк-я'!$5:$5,0))*
INDEX(ЗФ,MATCH($A$50,ЗФ!$A:$A,0),MATCH("Посевная площадь"&amp;YEAR(FK$3),ЗФ!$2:$2,0))*
INDEX(Коэф.закупка_год_морковь[],MATCH($A53,Коэф.закупка_год_морковь[1],0),MATCH(MONTH(FJ$3),КЗ!$1:$1,0))/1000,""),0)</f>
        <v>0</v>
      </c>
      <c r="FK53" s="551" cm="1">
        <f t="array" aca="1" ref="FK53" ca="1">IFERROR(IF(AND(НачЦ_ИнвП_Дата&lt;=FK$3,КИнвП_Дата&gt;FK$3),
INDEX(Кальк._морковь,MATCH($A53,Кальк._морковь_наим.,0),MATCH("Сумма затрат, т.руб.",'Кальк-я'!$5:$5,0))*
INDEX(ЗФ,MATCH($A$50,ЗФ!$A:$A,0),MATCH("Посевная площадь"&amp;YEAR(FL$3),ЗФ!$2:$2,0))*
INDEX(Коэф.закупка_год_морковь[],MATCH($A53,Коэф.закупка_год_морковь[1],0),MATCH(MONTH(FK$3),КЗ!$1:$1,0))/1000,""),0)</f>
        <v>0</v>
      </c>
      <c r="FL53" s="551" cm="1">
        <f t="array" aca="1" ref="FL53" ca="1">IFERROR(IF(AND(НачЦ_ИнвП_Дата&lt;=FL$3,КИнвП_Дата&gt;FL$3),
INDEX(Кальк._морковь,MATCH($A53,Кальк._морковь_наим.,0),MATCH("Сумма затрат, т.руб.",'Кальк-я'!$5:$5,0))*
INDEX(ЗФ,MATCH($A$50,ЗФ!$A:$A,0),MATCH("Посевная площадь"&amp;YEAR(FM$3),ЗФ!$2:$2,0))*
INDEX(Коэф.закупка_год_морковь[],MATCH($A53,Коэф.закупка_год_морковь[1],0),MATCH(MONTH(FL$3),КЗ!$1:$1,0))/1000,""),0)</f>
        <v>0</v>
      </c>
      <c r="FM53" s="551" cm="1">
        <f t="array" aca="1" ref="FM53" ca="1">IFERROR(IF(AND(НачЦ_ИнвП_Дата&lt;=FM$3,КИнвП_Дата&gt;FM$3),
INDEX(Кальк._морковь,MATCH($A53,Кальк._морковь_наим.,0),MATCH("Сумма затрат, т.руб.",'Кальк-я'!$5:$5,0))*
INDEX(ЗФ,MATCH($A$50,ЗФ!$A:$A,0),MATCH("Посевная площадь"&amp;YEAR(FN$3),ЗФ!$2:$2,0))*
INDEX(Коэф.закупка_год_морковь[],MATCH($A53,Коэф.закупка_год_морковь[1],0),MATCH(MONTH(FM$3),КЗ!$1:$1,0))/1000,""),0)</f>
        <v>0</v>
      </c>
      <c r="FN53" s="552">
        <f t="shared" ca="1" si="1480"/>
        <v>3437.9585999999999</v>
      </c>
      <c r="FO53" s="551" cm="1">
        <f t="array" aca="1" ref="FO53" ca="1">IFERROR(IF(AND(НачЦ_ИнвП_Дата&lt;=FO$3,КИнвП_Дата&gt;FO$3),
INDEX(Кальк._морковь,MATCH($A53,Кальк._морковь_наим.,0),MATCH("Сумма затрат, т.руб.",'Кальк-я'!$5:$5,0))*
INDEX(ЗФ,MATCH($A$50,ЗФ!$A:$A,0),MATCH("Посевная площадь"&amp;YEAR(FP$3),ЗФ!$2:$2,0))*
INDEX(Коэф.закупка_год_морковь[],MATCH($A53,Коэф.закупка_год_морковь[1],0),MATCH(MONTH(FO$3),КЗ!$1:$1,0))/1000,""),0)</f>
        <v>0</v>
      </c>
      <c r="FP53" s="551" cm="1">
        <f t="array" aca="1" ref="FP53" ca="1">IFERROR(IF(AND(НачЦ_ИнвП_Дата&lt;=FP$3,КИнвП_Дата&gt;FP$3),
INDEX(Кальк._морковь,MATCH($A53,Кальк._морковь_наим.,0),MATCH("Сумма затрат, т.руб.",'Кальк-я'!$5:$5,0))*
INDEX(ЗФ,MATCH($A$50,ЗФ!$A:$A,0),MATCH("Посевная площадь"&amp;YEAR(FQ$3),ЗФ!$2:$2,0))*
INDEX(Коэф.закупка_год_морковь[],MATCH($A53,Коэф.закупка_год_морковь[1],0),MATCH(MONTH(FP$3),КЗ!$1:$1,0))/1000,""),0)</f>
        <v>0</v>
      </c>
      <c r="FQ53" s="551" cm="1">
        <f t="array" aca="1" ref="FQ53" ca="1">IFERROR(IF(AND(НачЦ_ИнвП_Дата&lt;=FQ$3,КИнвП_Дата&gt;FQ$3),
INDEX(Кальк._морковь,MATCH($A53,Кальк._морковь_наим.,0),MATCH("Сумма затрат, т.руб.",'Кальк-я'!$5:$5,0))*
INDEX(ЗФ,MATCH($A$50,ЗФ!$A:$A,0),MATCH("Посевная площадь"&amp;YEAR(FR$3),ЗФ!$2:$2,0))*
INDEX(Коэф.закупка_год_морковь[],MATCH($A53,Коэф.закупка_год_морковь[1],0),MATCH(MONTH(FQ$3),КЗ!$1:$1,0))/1000,""),0)</f>
        <v>0</v>
      </c>
      <c r="FR53" s="551" cm="1">
        <f t="array" aca="1" ref="FR53" ca="1">IFERROR(IF(AND(НачЦ_ИнвП_Дата&lt;=FR$3,КИнвП_Дата&gt;FR$3),
INDEX(Кальк._морковь,MATCH($A53,Кальк._морковь_наим.,0),MATCH("Сумма затрат, т.руб.",'Кальк-я'!$5:$5,0))*
INDEX(ЗФ,MATCH($A$50,ЗФ!$A:$A,0),MATCH("Посевная площадь"&amp;YEAR(FS$3),ЗФ!$2:$2,0))*
INDEX(Коэф.закупка_год_морковь[],MATCH($A53,Коэф.закупка_год_морковь[1],0),MATCH(MONTH(FR$3),КЗ!$1:$1,0))/1000,""),0)</f>
        <v>0</v>
      </c>
      <c r="FS53" s="551" cm="1">
        <f t="array" aca="1" ref="FS53" ca="1">IFERROR(IF(AND(НачЦ_ИнвП_Дата&lt;=FS$3,КИнвП_Дата&gt;FS$3),
INDEX(Кальк._морковь,MATCH($A53,Кальк._морковь_наим.,0),MATCH("Сумма затрат, т.руб.",'Кальк-я'!$5:$5,0))*
INDEX(ЗФ,MATCH($A$50,ЗФ!$A:$A,0),MATCH("Посевная площадь"&amp;YEAR(FT$3),ЗФ!$2:$2,0))*
INDEX(Коэф.закупка_год_морковь[],MATCH($A53,Коэф.закупка_год_морковь[1],0),MATCH(MONTH(FS$3),КЗ!$1:$1,0))/1000,""),0)</f>
        <v>0</v>
      </c>
      <c r="FT53" s="551" cm="1">
        <f t="array" aca="1" ref="FT53" ca="1">IFERROR(IF(AND(НачЦ_ИнвП_Дата&lt;=FT$3,КИнвП_Дата&gt;FT$3),
INDEX(Кальк._морковь,MATCH($A53,Кальк._морковь_наим.,0),MATCH("Сумма затрат, т.руб.",'Кальк-я'!$5:$5,0))*
INDEX(ЗФ,MATCH($A$50,ЗФ!$A:$A,0),MATCH("Посевная площадь"&amp;YEAR(FU$3),ЗФ!$2:$2,0))*
INDEX(Коэф.закупка_год_морковь[],MATCH($A53,Коэф.закупка_год_морковь[1],0),MATCH(MONTH(FT$3),КЗ!$1:$1,0))/1000,""),0)</f>
        <v>1718.9793</v>
      </c>
      <c r="FU53" s="551" cm="1">
        <f t="array" aca="1" ref="FU53" ca="1">IFERROR(IF(AND(НачЦ_ИнвП_Дата&lt;=FU$3,КИнвП_Дата&gt;FU$3),
INDEX(Кальк._морковь,MATCH($A53,Кальк._морковь_наим.,0),MATCH("Сумма затрат, т.руб.",'Кальк-я'!$5:$5,0))*
INDEX(ЗФ,MATCH($A$50,ЗФ!$A:$A,0),MATCH("Посевная площадь"&amp;YEAR(FV$3),ЗФ!$2:$2,0))*
INDEX(Коэф.закупка_год_морковь[],MATCH($A53,Коэф.закупка_год_морковь[1],0),MATCH(MONTH(FU$3),КЗ!$1:$1,0))/1000,""),0)</f>
        <v>1718.9793</v>
      </c>
      <c r="FV53" s="551" cm="1">
        <f t="array" aca="1" ref="FV53" ca="1">IFERROR(IF(AND(НачЦ_ИнвП_Дата&lt;=FV$3,КИнвП_Дата&gt;FV$3),
INDEX(Кальк._морковь,MATCH($A53,Кальк._морковь_наим.,0),MATCH("Сумма затрат, т.руб.",'Кальк-я'!$5:$5,0))*
INDEX(ЗФ,MATCH($A$50,ЗФ!$A:$A,0),MATCH("Посевная площадь"&amp;YEAR(FW$3),ЗФ!$2:$2,0))*
INDEX(Коэф.закупка_год_морковь[],MATCH($A53,Коэф.закупка_год_морковь[1],0),MATCH(MONTH(FV$3),КЗ!$1:$1,0))/1000,""),0)</f>
        <v>0</v>
      </c>
      <c r="FW53" s="551" cm="1">
        <f t="array" aca="1" ref="FW53" ca="1">IFERROR(IF(AND(НачЦ_ИнвП_Дата&lt;=FW$3,КИнвП_Дата&gt;FW$3),
INDEX(Кальк._морковь,MATCH($A53,Кальк._морковь_наим.,0),MATCH("Сумма затрат, т.руб.",'Кальк-я'!$5:$5,0))*
INDEX(ЗФ,MATCH($A$50,ЗФ!$A:$A,0),MATCH("Посевная площадь"&amp;YEAR(FX$3),ЗФ!$2:$2,0))*
INDEX(Коэф.закупка_год_морковь[],MATCH($A53,Коэф.закупка_год_морковь[1],0),MATCH(MONTH(FW$3),КЗ!$1:$1,0))/1000,""),0)</f>
        <v>0</v>
      </c>
      <c r="FX53" s="551" cm="1">
        <f t="array" aca="1" ref="FX53" ca="1">IFERROR(IF(AND(НачЦ_ИнвП_Дата&lt;=FX$3,КИнвП_Дата&gt;FX$3),
INDEX(Кальк._морковь,MATCH($A53,Кальк._морковь_наим.,0),MATCH("Сумма затрат, т.руб.",'Кальк-я'!$5:$5,0))*
INDEX(ЗФ,MATCH($A$50,ЗФ!$A:$A,0),MATCH("Посевная площадь"&amp;YEAR(FY$3),ЗФ!$2:$2,0))*
INDEX(Коэф.закупка_год_морковь[],MATCH($A53,Коэф.закупка_год_морковь[1],0),MATCH(MONTH(FX$3),КЗ!$1:$1,0))/1000,""),0)</f>
        <v>0</v>
      </c>
      <c r="FY53" s="551" cm="1">
        <f t="array" aca="1" ref="FY53" ca="1">IFERROR(IF(AND(НачЦ_ИнвП_Дата&lt;=FY$3,КИнвП_Дата&gt;FY$3),
INDEX(Кальк._морковь,MATCH($A53,Кальк._морковь_наим.,0),MATCH("Сумма затрат, т.руб.",'Кальк-я'!$5:$5,0))*
INDEX(ЗФ,MATCH($A$50,ЗФ!$A:$A,0),MATCH("Посевная площадь"&amp;YEAR(FZ$3),ЗФ!$2:$2,0))*
INDEX(Коэф.закупка_год_морковь[],MATCH($A53,Коэф.закупка_год_морковь[1],0),MATCH(MONTH(FY$3),КЗ!$1:$1,0))/1000,""),0)</f>
        <v>0</v>
      </c>
      <c r="FZ53" s="551" cm="1">
        <f t="array" aca="1" ref="FZ53" ca="1">IFERROR(IF(AND(НачЦ_ИнвП_Дата&lt;=FZ$3,КИнвП_Дата&gt;FZ$3),
INDEX(Кальк._морковь,MATCH($A53,Кальк._морковь_наим.,0),MATCH("Сумма затрат, т.руб.",'Кальк-я'!$5:$5,0))*
INDEX(ЗФ,MATCH($A$50,ЗФ!$A:$A,0),MATCH("Посевная площадь"&amp;YEAR(GA$3),ЗФ!$2:$2,0))*
INDEX(Коэф.закупка_год_морковь[],MATCH($A53,Коэф.закупка_год_морковь[1],0),MATCH(MONTH(FZ$3),КЗ!$1:$1,0))/1000,""),0)</f>
        <v>0</v>
      </c>
      <c r="GA53" s="552">
        <f t="shared" ca="1" si="1482"/>
        <v>3437.9585999999999</v>
      </c>
      <c r="GB53" s="551" cm="1">
        <f t="array" aca="1" ref="GB53" ca="1">IFERROR(IF(AND(НачЦ_ИнвП_Дата&lt;=GB$3,КИнвП_Дата&gt;GB$3),
INDEX(Кальк._морковь,MATCH($A53,Кальк._морковь_наим.,0),MATCH("Сумма затрат, т.руб.",'Кальк-я'!$5:$5,0))*
INDEX(ЗФ,MATCH($A$50,ЗФ!$A:$A,0),MATCH("Посевная площадь"&amp;YEAR(GC$3),ЗФ!$2:$2,0))*
INDEX(Коэф.закупка_год_морковь[],MATCH($A53,Коэф.закупка_год_морковь[1],0),MATCH(MONTH(GB$3),КЗ!$1:$1,0))/1000,""),0)</f>
        <v>0</v>
      </c>
      <c r="GC53" s="551" cm="1">
        <f t="array" aca="1" ref="GC53" ca="1">IFERROR(IF(AND(НачЦ_ИнвП_Дата&lt;=GC$3,КИнвП_Дата&gt;GC$3),
INDEX(Кальк._морковь,MATCH($A53,Кальк._морковь_наим.,0),MATCH("Сумма затрат, т.руб.",'Кальк-я'!$5:$5,0))*
INDEX(ЗФ,MATCH($A$50,ЗФ!$A:$A,0),MATCH("Посевная площадь"&amp;YEAR(GD$3),ЗФ!$2:$2,0))*
INDEX(Коэф.закупка_год_морковь[],MATCH($A53,Коэф.закупка_год_морковь[1],0),MATCH(MONTH(GC$3),КЗ!$1:$1,0))/1000,""),0)</f>
        <v>0</v>
      </c>
      <c r="GD53" s="551" cm="1">
        <f t="array" aca="1" ref="GD53" ca="1">IFERROR(IF(AND(НачЦ_ИнвП_Дата&lt;=GD$3,КИнвП_Дата&gt;GD$3),
INDEX(Кальк._морковь,MATCH($A53,Кальк._морковь_наим.,0),MATCH("Сумма затрат, т.руб.",'Кальк-я'!$5:$5,0))*
INDEX(ЗФ,MATCH($A$50,ЗФ!$A:$A,0),MATCH("Посевная площадь"&amp;YEAR(GE$3),ЗФ!$2:$2,0))*
INDEX(Коэф.закупка_год_морковь[],MATCH($A53,Коэф.закупка_год_морковь[1],0),MATCH(MONTH(GD$3),КЗ!$1:$1,0))/1000,""),0)</f>
        <v>0</v>
      </c>
      <c r="GE53" s="551" cm="1">
        <f t="array" aca="1" ref="GE53" ca="1">IFERROR(IF(AND(НачЦ_ИнвП_Дата&lt;=GE$3,КИнвП_Дата&gt;GE$3),
INDEX(Кальк._морковь,MATCH($A53,Кальк._морковь_наим.,0),MATCH("Сумма затрат, т.руб.",'Кальк-я'!$5:$5,0))*
INDEX(ЗФ,MATCH($A$50,ЗФ!$A:$A,0),MATCH("Посевная площадь"&amp;YEAR(GF$3),ЗФ!$2:$2,0))*
INDEX(Коэф.закупка_год_морковь[],MATCH($A53,Коэф.закупка_год_морковь[1],0),MATCH(MONTH(GE$3),КЗ!$1:$1,0))/1000,""),0)</f>
        <v>0</v>
      </c>
      <c r="GF53" s="551" cm="1">
        <f t="array" aca="1" ref="GF53" ca="1">IFERROR(IF(AND(НачЦ_ИнвП_Дата&lt;=GF$3,КИнвП_Дата&gt;GF$3),
INDEX(Кальк._морковь,MATCH($A53,Кальк._морковь_наим.,0),MATCH("Сумма затрат, т.руб.",'Кальк-я'!$5:$5,0))*
INDEX(ЗФ,MATCH($A$50,ЗФ!$A:$A,0),MATCH("Посевная площадь"&amp;YEAR(GG$3),ЗФ!$2:$2,0))*
INDEX(Коэф.закупка_год_морковь[],MATCH($A53,Коэф.закупка_год_морковь[1],0),MATCH(MONTH(GF$3),КЗ!$1:$1,0))/1000,""),0)</f>
        <v>0</v>
      </c>
      <c r="GG53" s="551" cm="1">
        <f t="array" aca="1" ref="GG53" ca="1">IFERROR(IF(AND(НачЦ_ИнвП_Дата&lt;=GG$3,КИнвП_Дата&gt;GG$3),
INDEX(Кальк._морковь,MATCH($A53,Кальк._морковь_наим.,0),MATCH("Сумма затрат, т.руб.",'Кальк-я'!$5:$5,0))*
INDEX(ЗФ,MATCH($A$50,ЗФ!$A:$A,0),MATCH("Посевная площадь"&amp;YEAR(GH$3),ЗФ!$2:$2,0))*
INDEX(Коэф.закупка_год_морковь[],MATCH($A53,Коэф.закупка_год_морковь[1],0),MATCH(MONTH(GG$3),КЗ!$1:$1,0))/1000,""),0)</f>
        <v>1718.9793</v>
      </c>
      <c r="GH53" s="551" cm="1">
        <f t="array" aca="1" ref="GH53" ca="1">IFERROR(IF(AND(НачЦ_ИнвП_Дата&lt;=GH$3,КИнвП_Дата&gt;GH$3),
INDEX(Кальк._морковь,MATCH($A53,Кальк._морковь_наим.,0),MATCH("Сумма затрат, т.руб.",'Кальк-я'!$5:$5,0))*
INDEX(ЗФ,MATCH($A$50,ЗФ!$A:$A,0),MATCH("Посевная площадь"&amp;YEAR(GI$3),ЗФ!$2:$2,0))*
INDEX(Коэф.закупка_год_морковь[],MATCH($A53,Коэф.закупка_год_морковь[1],0),MATCH(MONTH(GH$3),КЗ!$1:$1,0))/1000,""),0)</f>
        <v>1718.9793</v>
      </c>
      <c r="GI53" s="551" cm="1">
        <f t="array" aca="1" ref="GI53" ca="1">IFERROR(IF(AND(НачЦ_ИнвП_Дата&lt;=GI$3,КИнвП_Дата&gt;GI$3),
INDEX(Кальк._морковь,MATCH($A53,Кальк._морковь_наим.,0),MATCH("Сумма затрат, т.руб.",'Кальк-я'!$5:$5,0))*
INDEX(ЗФ,MATCH($A$50,ЗФ!$A:$A,0),MATCH("Посевная площадь"&amp;YEAR(GJ$3),ЗФ!$2:$2,0))*
INDEX(Коэф.закупка_год_морковь[],MATCH($A53,Коэф.закупка_год_морковь[1],0),MATCH(MONTH(GI$3),КЗ!$1:$1,0))/1000,""),0)</f>
        <v>0</v>
      </c>
      <c r="GJ53" s="551" cm="1">
        <f t="array" aca="1" ref="GJ53" ca="1">IFERROR(IF(AND(НачЦ_ИнвП_Дата&lt;=GJ$3,КИнвП_Дата&gt;GJ$3),
INDEX(Кальк._морковь,MATCH($A53,Кальк._морковь_наим.,0),MATCH("Сумма затрат, т.руб.",'Кальк-я'!$5:$5,0))*
INDEX(ЗФ,MATCH($A$50,ЗФ!$A:$A,0),MATCH("Посевная площадь"&amp;YEAR(GK$3),ЗФ!$2:$2,0))*
INDEX(Коэф.закупка_год_морковь[],MATCH($A53,Коэф.закупка_год_морковь[1],0),MATCH(MONTH(GJ$3),КЗ!$1:$1,0))/1000,""),0)</f>
        <v>0</v>
      </c>
      <c r="GK53" s="551" cm="1">
        <f t="array" aca="1" ref="GK53" ca="1">IFERROR(IF(AND(НачЦ_ИнвП_Дата&lt;=GK$3,КИнвП_Дата&gt;GK$3),
INDEX(Кальк._морковь,MATCH($A53,Кальк._морковь_наим.,0),MATCH("Сумма затрат, т.руб.",'Кальк-я'!$5:$5,0))*
INDEX(ЗФ,MATCH($A$50,ЗФ!$A:$A,0),MATCH("Посевная площадь"&amp;YEAR(GL$3),ЗФ!$2:$2,0))*
INDEX(Коэф.закупка_год_морковь[],MATCH($A53,Коэф.закупка_год_морковь[1],0),MATCH(MONTH(GK$3),КЗ!$1:$1,0))/1000,""),0)</f>
        <v>0</v>
      </c>
      <c r="GL53" s="551" cm="1">
        <f t="array" aca="1" ref="GL53" ca="1">IFERROR(IF(AND(НачЦ_ИнвП_Дата&lt;=GL$3,КИнвП_Дата&gt;GL$3),
INDEX(Кальк._морковь,MATCH($A53,Кальк._морковь_наим.,0),MATCH("Сумма затрат, т.руб.",'Кальк-я'!$5:$5,0))*
INDEX(ЗФ,MATCH($A$50,ЗФ!$A:$A,0),MATCH("Посевная площадь"&amp;YEAR(GM$3),ЗФ!$2:$2,0))*
INDEX(Коэф.закупка_год_морковь[],MATCH($A53,Коэф.закупка_год_морковь[1],0),MATCH(MONTH(GL$3),КЗ!$1:$1,0))/1000,""),0)</f>
        <v>0</v>
      </c>
      <c r="GM53" s="551" cm="1">
        <f t="array" aca="1" ref="GM53" ca="1">IFERROR(IF(AND(НачЦ_ИнвП_Дата&lt;=GM$3,КИнвП_Дата&gt;GM$3),
INDEX(Кальк._морковь,MATCH($A53,Кальк._морковь_наим.,0),MATCH("Сумма затрат, т.руб.",'Кальк-я'!$5:$5,0))*
INDEX(ЗФ,MATCH($A$50,ЗФ!$A:$A,0),MATCH("Посевная площадь"&amp;YEAR(GN$3),ЗФ!$2:$2,0))*
INDEX(Коэф.закупка_год_морковь[],MATCH($A53,Коэф.закупка_год_морковь[1],0),MATCH(MONTH(GM$3),КЗ!$1:$1,0))/1000,""),0)</f>
        <v>0</v>
      </c>
      <c r="GN53" s="552">
        <f t="shared" ca="1" si="1484"/>
        <v>3437.9585999999999</v>
      </c>
      <c r="GO53" s="551" cm="1">
        <f t="array" aca="1" ref="GO53" ca="1">IFERROR(IF(AND(НачЦ_ИнвП_Дата&lt;=GO$3,КИнвП_Дата&gt;GO$3),
INDEX(Кальк._морковь,MATCH($A53,Кальк._морковь_наим.,0),MATCH("Сумма затрат, т.руб.",'Кальк-я'!$5:$5,0))*
INDEX(ЗФ,MATCH($A$50,ЗФ!$A:$A,0),MATCH("Посевная площадь"&amp;YEAR(GP$3),ЗФ!$2:$2,0))*
INDEX(Коэф.закупка_год_морковь[],MATCH($A53,Коэф.закупка_год_морковь[1],0),MATCH(MONTH(GO$3),КЗ!$1:$1,0))/1000,""),0)</f>
        <v>0</v>
      </c>
      <c r="GP53" s="551" cm="1">
        <f t="array" aca="1" ref="GP53" ca="1">IFERROR(IF(AND(НачЦ_ИнвП_Дата&lt;=GP$3,КИнвП_Дата&gt;GP$3),
INDEX(Кальк._морковь,MATCH($A53,Кальк._морковь_наим.,0),MATCH("Сумма затрат, т.руб.",'Кальк-я'!$5:$5,0))*
INDEX(ЗФ,MATCH($A$50,ЗФ!$A:$A,0),MATCH("Посевная площадь"&amp;YEAR(GQ$3),ЗФ!$2:$2,0))*
INDEX(Коэф.закупка_год_морковь[],MATCH($A53,Коэф.закупка_год_морковь[1],0),MATCH(MONTH(GP$3),КЗ!$1:$1,0))/1000,""),0)</f>
        <v>0</v>
      </c>
      <c r="GQ53" s="551" cm="1">
        <f t="array" aca="1" ref="GQ53" ca="1">IFERROR(IF(AND(НачЦ_ИнвП_Дата&lt;=GQ$3,КИнвП_Дата&gt;GQ$3),
INDEX(Кальк._морковь,MATCH($A53,Кальк._морковь_наим.,0),MATCH("Сумма затрат, т.руб.",'Кальк-я'!$5:$5,0))*
INDEX(ЗФ,MATCH($A$50,ЗФ!$A:$A,0),MATCH("Посевная площадь"&amp;YEAR(GR$3),ЗФ!$2:$2,0))*
INDEX(Коэф.закупка_год_морковь[],MATCH($A53,Коэф.закупка_год_морковь[1],0),MATCH(MONTH(GQ$3),КЗ!$1:$1,0))/1000,""),0)</f>
        <v>0</v>
      </c>
      <c r="GR53" s="551" cm="1">
        <f t="array" aca="1" ref="GR53" ca="1">IFERROR(IF(AND(НачЦ_ИнвП_Дата&lt;=GR$3,КИнвП_Дата&gt;GR$3),
INDEX(Кальк._морковь,MATCH($A53,Кальк._морковь_наим.,0),MATCH("Сумма затрат, т.руб.",'Кальк-я'!$5:$5,0))*
INDEX(ЗФ,MATCH($A$50,ЗФ!$A:$A,0),MATCH("Посевная площадь"&amp;YEAR(GS$3),ЗФ!$2:$2,0))*
INDEX(Коэф.закупка_год_морковь[],MATCH($A53,Коэф.закупка_год_морковь[1],0),MATCH(MONTH(GR$3),КЗ!$1:$1,0))/1000,""),0)</f>
        <v>0</v>
      </c>
      <c r="GS53" s="551" cm="1">
        <f t="array" aca="1" ref="GS53" ca="1">IFERROR(IF(AND(НачЦ_ИнвП_Дата&lt;=GS$3,КИнвП_Дата&gt;GS$3),
INDEX(Кальк._морковь,MATCH($A53,Кальк._морковь_наим.,0),MATCH("Сумма затрат, т.руб.",'Кальк-я'!$5:$5,0))*
INDEX(ЗФ,MATCH($A$50,ЗФ!$A:$A,0),MATCH("Посевная площадь"&amp;YEAR(GT$3),ЗФ!$2:$2,0))*
INDEX(Коэф.закупка_год_морковь[],MATCH($A53,Коэф.закупка_год_морковь[1],0),MATCH(MONTH(GS$3),КЗ!$1:$1,0))/1000,""),0)</f>
        <v>0</v>
      </c>
      <c r="GT53" s="551" cm="1">
        <f t="array" aca="1" ref="GT53" ca="1">IFERROR(IF(AND(НачЦ_ИнвП_Дата&lt;=GT$3,КИнвП_Дата&gt;GT$3),
INDEX(Кальк._морковь,MATCH($A53,Кальк._морковь_наим.,0),MATCH("Сумма затрат, т.руб.",'Кальк-я'!$5:$5,0))*
INDEX(ЗФ,MATCH($A$50,ЗФ!$A:$A,0),MATCH("Посевная площадь"&amp;YEAR(GU$3),ЗФ!$2:$2,0))*
INDEX(Коэф.закупка_год_морковь[],MATCH($A53,Коэф.закупка_год_морковь[1],0),MATCH(MONTH(GT$3),КЗ!$1:$1,0))/1000,""),0)</f>
        <v>1718.9793</v>
      </c>
      <c r="GU53" s="551" cm="1">
        <f t="array" aca="1" ref="GU53" ca="1">IFERROR(IF(AND(НачЦ_ИнвП_Дата&lt;=GU$3,КИнвП_Дата&gt;GU$3),
INDEX(Кальк._морковь,MATCH($A53,Кальк._морковь_наим.,0),MATCH("Сумма затрат, т.руб.",'Кальк-я'!$5:$5,0))*
INDEX(ЗФ,MATCH($A$50,ЗФ!$A:$A,0),MATCH("Посевная площадь"&amp;YEAR(GV$3),ЗФ!$2:$2,0))*
INDEX(Коэф.закупка_год_морковь[],MATCH($A53,Коэф.закупка_год_морковь[1],0),MATCH(MONTH(GU$3),КЗ!$1:$1,0))/1000,""),0)</f>
        <v>1718.9793</v>
      </c>
      <c r="GV53" s="551" cm="1">
        <f t="array" aca="1" ref="GV53" ca="1">IFERROR(IF(AND(НачЦ_ИнвП_Дата&lt;=GV$3,КИнвП_Дата&gt;GV$3),
INDEX(Кальк._морковь,MATCH($A53,Кальк._морковь_наим.,0),MATCH("Сумма затрат, т.руб.",'Кальк-я'!$5:$5,0))*
INDEX(ЗФ,MATCH($A$50,ЗФ!$A:$A,0),MATCH("Посевная площадь"&amp;YEAR(GW$3),ЗФ!$2:$2,0))*
INDEX(Коэф.закупка_год_морковь[],MATCH($A53,Коэф.закупка_год_морковь[1],0),MATCH(MONTH(GV$3),КЗ!$1:$1,0))/1000,""),0)</f>
        <v>0</v>
      </c>
      <c r="GW53" s="551" cm="1">
        <f t="array" aca="1" ref="GW53" ca="1">IFERROR(IF(AND(НачЦ_ИнвП_Дата&lt;=GW$3,КИнвП_Дата&gt;GW$3),
INDEX(Кальк._морковь,MATCH($A53,Кальк._морковь_наим.,0),MATCH("Сумма затрат, т.руб.",'Кальк-я'!$5:$5,0))*
INDEX(ЗФ,MATCH($A$50,ЗФ!$A:$A,0),MATCH("Посевная площадь"&amp;YEAR(GX$3),ЗФ!$2:$2,0))*
INDEX(Коэф.закупка_год_морковь[],MATCH($A53,Коэф.закупка_год_морковь[1],0),MATCH(MONTH(GW$3),КЗ!$1:$1,0))/1000,""),0)</f>
        <v>0</v>
      </c>
      <c r="GX53" s="551" cm="1">
        <f t="array" aca="1" ref="GX53" ca="1">IFERROR(IF(AND(НачЦ_ИнвП_Дата&lt;=GX$3,КИнвП_Дата&gt;GX$3),
INDEX(Кальк._морковь,MATCH($A53,Кальк._морковь_наим.,0),MATCH("Сумма затрат, т.руб.",'Кальк-я'!$5:$5,0))*
INDEX(ЗФ,MATCH($A$50,ЗФ!$A:$A,0),MATCH("Посевная площадь"&amp;YEAR(GY$3),ЗФ!$2:$2,0))*
INDEX(Коэф.закупка_год_морковь[],MATCH($A53,Коэф.закупка_год_морковь[1],0),MATCH(MONTH(GX$3),КЗ!$1:$1,0))/1000,""),0)</f>
        <v>0</v>
      </c>
      <c r="GY53" s="551" cm="1">
        <f t="array" aca="1" ref="GY53" ca="1">IFERROR(IF(AND(НачЦ_ИнвП_Дата&lt;=GY$3,КИнвП_Дата&gt;GY$3),
INDEX(Кальк._морковь,MATCH($A53,Кальк._морковь_наим.,0),MATCH("Сумма затрат, т.руб.",'Кальк-я'!$5:$5,0))*
INDEX(ЗФ,MATCH($A$50,ЗФ!$A:$A,0),MATCH("Посевная площадь"&amp;YEAR(GZ$3),ЗФ!$2:$2,0))*
INDEX(Коэф.закупка_год_морковь[],MATCH($A53,Коэф.закупка_год_морковь[1],0),MATCH(MONTH(GY$3),КЗ!$1:$1,0))/1000,""),0)</f>
        <v>0</v>
      </c>
      <c r="GZ53" s="551" cm="1">
        <f t="array" aca="1" ref="GZ53" ca="1">IFERROR(IF(AND(НачЦ_ИнвП_Дата&lt;=GZ$3,КИнвП_Дата&gt;GZ$3),
INDEX(Кальк._морковь,MATCH($A53,Кальк._морковь_наим.,0),MATCH("Сумма затрат, т.руб.",'Кальк-я'!$5:$5,0))*
INDEX(ЗФ,MATCH($A$50,ЗФ!$A:$A,0),MATCH("Посевная площадь"&amp;YEAR(HA$3),ЗФ!$2:$2,0))*
INDEX(Коэф.закупка_год_морковь[],MATCH($A53,Коэф.закупка_год_морковь[1],0),MATCH(MONTH(GZ$3),КЗ!$1:$1,0))/1000,""),0)</f>
        <v>0</v>
      </c>
      <c r="HA53" s="552">
        <f t="shared" ca="1" si="1486"/>
        <v>3437.9585999999999</v>
      </c>
      <c r="HB53" s="551" cm="1">
        <f t="array" aca="1" ref="HB53" ca="1">IFERROR(IF(AND(НачЦ_ИнвП_Дата&lt;=HB$3,КИнвП_Дата&gt;HB$3),
INDEX(Кальк._морковь,MATCH($A53,Кальк._морковь_наим.,0),MATCH("Сумма затрат, т.руб.",'Кальк-я'!$5:$5,0))*
INDEX(ЗФ,MATCH($A$50,ЗФ!$A:$A,0),MATCH("Посевная площадь"&amp;YEAR(HC$3),ЗФ!$2:$2,0))*
INDEX(Коэф.закупка_год_морковь[],MATCH($A53,Коэф.закупка_год_морковь[1],0),MATCH(MONTH(HB$3),КЗ!$1:$1,0))/1000,""),0)</f>
        <v>0</v>
      </c>
      <c r="HC53" s="551" cm="1">
        <f t="array" aca="1" ref="HC53" ca="1">IFERROR(IF(AND(НачЦ_ИнвП_Дата&lt;=HC$3,КИнвП_Дата&gt;HC$3),
INDEX(Кальк._морковь,MATCH($A53,Кальк._морковь_наим.,0),MATCH("Сумма затрат, т.руб.",'Кальк-я'!$5:$5,0))*
INDEX(ЗФ,MATCH($A$50,ЗФ!$A:$A,0),MATCH("Посевная площадь"&amp;YEAR(HD$3),ЗФ!$2:$2,0))*
INDEX(Коэф.закупка_год_морковь[],MATCH($A53,Коэф.закупка_год_морковь[1],0),MATCH(MONTH(HC$3),КЗ!$1:$1,0))/1000,""),0)</f>
        <v>0</v>
      </c>
      <c r="HD53" s="551" cm="1">
        <f t="array" aca="1" ref="HD53" ca="1">IFERROR(IF(AND(НачЦ_ИнвП_Дата&lt;=HD$3,КИнвП_Дата&gt;HD$3),
INDEX(Кальк._морковь,MATCH($A53,Кальк._морковь_наим.,0),MATCH("Сумма затрат, т.руб.",'Кальк-я'!$5:$5,0))*
INDEX(ЗФ,MATCH($A$50,ЗФ!$A:$A,0),MATCH("Посевная площадь"&amp;YEAR(HE$3),ЗФ!$2:$2,0))*
INDEX(Коэф.закупка_год_морковь[],MATCH($A53,Коэф.закупка_год_морковь[1],0),MATCH(MONTH(HD$3),КЗ!$1:$1,0))/1000,""),0)</f>
        <v>0</v>
      </c>
      <c r="HE53" s="551" cm="1">
        <f t="array" aca="1" ref="HE53" ca="1">IFERROR(IF(AND(НачЦ_ИнвП_Дата&lt;=HE$3,КИнвП_Дата&gt;HE$3),
INDEX(Кальк._морковь,MATCH($A53,Кальк._морковь_наим.,0),MATCH("Сумма затрат, т.руб.",'Кальк-я'!$5:$5,0))*
INDEX(ЗФ,MATCH($A$50,ЗФ!$A:$A,0),MATCH("Посевная площадь"&amp;YEAR(HF$3),ЗФ!$2:$2,0))*
INDEX(Коэф.закупка_год_морковь[],MATCH($A53,Коэф.закупка_год_морковь[1],0),MATCH(MONTH(HE$3),КЗ!$1:$1,0))/1000,""),0)</f>
        <v>0</v>
      </c>
      <c r="HF53" s="551" cm="1">
        <f t="array" aca="1" ref="HF53" ca="1">IFERROR(IF(AND(НачЦ_ИнвП_Дата&lt;=HF$3,КИнвП_Дата&gt;HF$3),
INDEX(Кальк._морковь,MATCH($A53,Кальк._морковь_наим.,0),MATCH("Сумма затрат, т.руб.",'Кальк-я'!$5:$5,0))*
INDEX(ЗФ,MATCH($A$50,ЗФ!$A:$A,0),MATCH("Посевная площадь"&amp;YEAR(HG$3),ЗФ!$2:$2,0))*
INDEX(Коэф.закупка_год_морковь[],MATCH($A53,Коэф.закупка_год_морковь[1],0),MATCH(MONTH(HF$3),КЗ!$1:$1,0))/1000,""),0)</f>
        <v>0</v>
      </c>
      <c r="HG53" s="551" cm="1">
        <f t="array" aca="1" ref="HG53" ca="1">IFERROR(IF(AND(НачЦ_ИнвП_Дата&lt;=HG$3,КИнвП_Дата&gt;HG$3),
INDEX(Кальк._морковь,MATCH($A53,Кальк._морковь_наим.,0),MATCH("Сумма затрат, т.руб.",'Кальк-я'!$5:$5,0))*
INDEX(ЗФ,MATCH($A$50,ЗФ!$A:$A,0),MATCH("Посевная площадь"&amp;YEAR(HH$3),ЗФ!$2:$2,0))*
INDEX(Коэф.закупка_год_морковь[],MATCH($A53,Коэф.закупка_год_морковь[1],0),MATCH(MONTH(HG$3),КЗ!$1:$1,0))/1000,""),0)</f>
        <v>1718.9793</v>
      </c>
      <c r="HH53" s="551" cm="1">
        <f t="array" aca="1" ref="HH53" ca="1">IFERROR(IF(AND(НачЦ_ИнвП_Дата&lt;=HH$3,КИнвП_Дата&gt;HH$3),
INDEX(Кальк._морковь,MATCH($A53,Кальк._морковь_наим.,0),MATCH("Сумма затрат, т.руб.",'Кальк-я'!$5:$5,0))*
INDEX(ЗФ,MATCH($A$50,ЗФ!$A:$A,0),MATCH("Посевная площадь"&amp;YEAR(HI$3),ЗФ!$2:$2,0))*
INDEX(Коэф.закупка_год_морковь[],MATCH($A53,Коэф.закупка_год_морковь[1],0),MATCH(MONTH(HH$3),КЗ!$1:$1,0))/1000,""),0)</f>
        <v>1718.9793</v>
      </c>
      <c r="HI53" s="551" cm="1">
        <f t="array" aca="1" ref="HI53" ca="1">IFERROR(IF(AND(НачЦ_ИнвП_Дата&lt;=HI$3,КИнвП_Дата&gt;HI$3),
INDEX(Кальк._морковь,MATCH($A53,Кальк._морковь_наим.,0),MATCH("Сумма затрат, т.руб.",'Кальк-я'!$5:$5,0))*
INDEX(ЗФ,MATCH($A$50,ЗФ!$A:$A,0),MATCH("Посевная площадь"&amp;YEAR(HJ$3),ЗФ!$2:$2,0))*
INDEX(Коэф.закупка_год_морковь[],MATCH($A53,Коэф.закупка_год_морковь[1],0),MATCH(MONTH(HI$3),КЗ!$1:$1,0))/1000,""),0)</f>
        <v>0</v>
      </c>
      <c r="HJ53" s="551" cm="1">
        <f t="array" aca="1" ref="HJ53" ca="1">IFERROR(IF(AND(НачЦ_ИнвП_Дата&lt;=HJ$3,КИнвП_Дата&gt;HJ$3),
INDEX(Кальк._морковь,MATCH($A53,Кальк._морковь_наим.,0),MATCH("Сумма затрат, т.руб.",'Кальк-я'!$5:$5,0))*
INDEX(ЗФ,MATCH($A$50,ЗФ!$A:$A,0),MATCH("Посевная площадь"&amp;YEAR(HK$3),ЗФ!$2:$2,0))*
INDEX(Коэф.закупка_год_морковь[],MATCH($A53,Коэф.закупка_год_морковь[1],0),MATCH(MONTH(HJ$3),КЗ!$1:$1,0))/1000,""),0)</f>
        <v>0</v>
      </c>
      <c r="HK53" s="551" cm="1">
        <f t="array" aca="1" ref="HK53" ca="1">IFERROR(IF(AND(НачЦ_ИнвП_Дата&lt;=HK$3,КИнвП_Дата&gt;HK$3),
INDEX(Кальк._морковь,MATCH($A53,Кальк._морковь_наим.,0),MATCH("Сумма затрат, т.руб.",'Кальк-я'!$5:$5,0))*
INDEX(ЗФ,MATCH($A$50,ЗФ!$A:$A,0),MATCH("Посевная площадь"&amp;YEAR(HL$3),ЗФ!$2:$2,0))*
INDEX(Коэф.закупка_год_морковь[],MATCH($A53,Коэф.закупка_год_морковь[1],0),MATCH(MONTH(HK$3),КЗ!$1:$1,0))/1000,""),0)</f>
        <v>0</v>
      </c>
      <c r="HL53" s="551" cm="1">
        <f t="array" aca="1" ref="HL53" ca="1">IFERROR(IF(AND(НачЦ_ИнвП_Дата&lt;=HL$3,КИнвП_Дата&gt;HL$3),
INDEX(Кальк._морковь,MATCH($A53,Кальк._морковь_наим.,0),MATCH("Сумма затрат, т.руб.",'Кальк-я'!$5:$5,0))*
INDEX(ЗФ,MATCH($A$50,ЗФ!$A:$A,0),MATCH("Посевная площадь"&amp;YEAR(HM$3),ЗФ!$2:$2,0))*
INDEX(Коэф.закупка_год_морковь[],MATCH($A53,Коэф.закупка_год_морковь[1],0),MATCH(MONTH(HL$3),КЗ!$1:$1,0))/1000,""),0)</f>
        <v>0</v>
      </c>
      <c r="HM53" s="551" cm="1">
        <f t="array" aca="1" ref="HM53" ca="1">IFERROR(IF(AND(НачЦ_ИнвП_Дата&lt;=HM$3,КИнвП_Дата&gt;HM$3),
INDEX(Кальк._морковь,MATCH($A53,Кальк._морковь_наим.,0),MATCH("Сумма затрат, т.руб.",'Кальк-я'!$5:$5,0))*
INDEX(ЗФ,MATCH($A$50,ЗФ!$A:$A,0),MATCH("Посевная площадь"&amp;YEAR(HN$3),ЗФ!$2:$2,0))*
INDEX(Коэф.закупка_год_морковь[],MATCH($A53,Коэф.закупка_год_морковь[1],0),MATCH(MONTH(HM$3),КЗ!$1:$1,0))/1000,""),0)</f>
        <v>0</v>
      </c>
      <c r="HN53" s="552">
        <f t="shared" ca="1" si="1488"/>
        <v>3437.9585999999999</v>
      </c>
      <c r="HO53" s="551" cm="1">
        <f t="array" aca="1" ref="HO53" ca="1">IFERROR(IF(AND(НачЦ_ИнвП_Дата&lt;=HO$3,КИнвП_Дата&gt;HO$3),
INDEX(Кальк._морковь,MATCH($A53,Кальк._морковь_наим.,0),MATCH("Сумма затрат, т.руб.",'Кальк-я'!$5:$5,0))*
INDEX(ЗФ,MATCH($A$50,ЗФ!$A:$A,0),MATCH("Посевная площадь"&amp;YEAR(HP$3),ЗФ!$2:$2,0))*
INDEX(Коэф.закупка_год_морковь[],MATCH($A53,Коэф.закупка_год_морковь[1],0),MATCH(MONTH(HO$3),КЗ!$1:$1,0))/1000,""),0)</f>
        <v>0</v>
      </c>
      <c r="HP53" s="551" cm="1">
        <f t="array" aca="1" ref="HP53" ca="1">IFERROR(IF(AND(НачЦ_ИнвП_Дата&lt;=HP$3,КИнвП_Дата&gt;HP$3),
INDEX(Кальк._морковь,MATCH($A53,Кальк._морковь_наим.,0),MATCH("Сумма затрат, т.руб.",'Кальк-я'!$5:$5,0))*
INDEX(ЗФ,MATCH($A$50,ЗФ!$A:$A,0),MATCH("Посевная площадь"&amp;YEAR(HQ$3),ЗФ!$2:$2,0))*
INDEX(Коэф.закупка_год_морковь[],MATCH($A53,Коэф.закупка_год_морковь[1],0),MATCH(MONTH(HP$3),КЗ!$1:$1,0))/1000,""),0)</f>
        <v>0</v>
      </c>
      <c r="HQ53" s="551" cm="1">
        <f t="array" aca="1" ref="HQ53" ca="1">IFERROR(IF(AND(НачЦ_ИнвП_Дата&lt;=HQ$3,КИнвП_Дата&gt;HQ$3),
INDEX(Кальк._морковь,MATCH($A53,Кальк._морковь_наим.,0),MATCH("Сумма затрат, т.руб.",'Кальк-я'!$5:$5,0))*
INDEX(ЗФ,MATCH($A$50,ЗФ!$A:$A,0),MATCH("Посевная площадь"&amp;YEAR(HR$3),ЗФ!$2:$2,0))*
INDEX(Коэф.закупка_год_морковь[],MATCH($A53,Коэф.закупка_год_морковь[1],0),MATCH(MONTH(HQ$3),КЗ!$1:$1,0))/1000,""),0)</f>
        <v>0</v>
      </c>
      <c r="HR53" s="551" cm="1">
        <f t="array" aca="1" ref="HR53" ca="1">IFERROR(IF(AND(НачЦ_ИнвП_Дата&lt;=HR$3,КИнвП_Дата&gt;HR$3),
INDEX(Кальк._морковь,MATCH($A53,Кальк._морковь_наим.,0),MATCH("Сумма затрат, т.руб.",'Кальк-я'!$5:$5,0))*
INDEX(ЗФ,MATCH($A$50,ЗФ!$A:$A,0),MATCH("Посевная площадь"&amp;YEAR(HS$3),ЗФ!$2:$2,0))*
INDEX(Коэф.закупка_год_морковь[],MATCH($A53,Коэф.закупка_год_морковь[1],0),MATCH(MONTH(HR$3),КЗ!$1:$1,0))/1000,""),0)</f>
        <v>0</v>
      </c>
      <c r="HS53" s="551" cm="1">
        <f t="array" aca="1" ref="HS53" ca="1">IFERROR(IF(AND(НачЦ_ИнвП_Дата&lt;=HS$3,КИнвП_Дата&gt;HS$3),
INDEX(Кальк._морковь,MATCH($A53,Кальк._морковь_наим.,0),MATCH("Сумма затрат, т.руб.",'Кальк-я'!$5:$5,0))*
INDEX(ЗФ,MATCH($A$50,ЗФ!$A:$A,0),MATCH("Посевная площадь"&amp;YEAR(HT$3),ЗФ!$2:$2,0))*
INDEX(Коэф.закупка_год_морковь[],MATCH($A53,Коэф.закупка_год_морковь[1],0),MATCH(MONTH(HS$3),КЗ!$1:$1,0))/1000,""),0)</f>
        <v>0</v>
      </c>
      <c r="HT53" s="551" cm="1">
        <f t="array" aca="1" ref="HT53" ca="1">IFERROR(IF(AND(НачЦ_ИнвП_Дата&lt;=HT$3,КИнвП_Дата&gt;HT$3),
INDEX(Кальк._морковь,MATCH($A53,Кальк._морковь_наим.,0),MATCH("Сумма затрат, т.руб.",'Кальк-я'!$5:$5,0))*
INDEX(ЗФ,MATCH($A$50,ЗФ!$A:$A,0),MATCH("Посевная площадь"&amp;YEAR(HU$3),ЗФ!$2:$2,0))*
INDEX(Коэф.закупка_год_морковь[],MATCH($A53,Коэф.закупка_год_морковь[1],0),MATCH(MONTH(HT$3),КЗ!$1:$1,0))/1000,""),0)</f>
        <v>1718.9793</v>
      </c>
      <c r="HU53" s="551" cm="1">
        <f t="array" aca="1" ref="HU53" ca="1">IFERROR(IF(AND(НачЦ_ИнвП_Дата&lt;=HU$3,КИнвП_Дата&gt;HU$3),
INDEX(Кальк._морковь,MATCH($A53,Кальк._морковь_наим.,0),MATCH("Сумма затрат, т.руб.",'Кальк-я'!$5:$5,0))*
INDEX(ЗФ,MATCH($A$50,ЗФ!$A:$A,0),MATCH("Посевная площадь"&amp;YEAR(HV$3),ЗФ!$2:$2,0))*
INDEX(Коэф.закупка_год_морковь[],MATCH($A53,Коэф.закупка_год_морковь[1],0),MATCH(MONTH(HU$3),КЗ!$1:$1,0))/1000,""),0)</f>
        <v>1718.9793</v>
      </c>
      <c r="HV53" s="551" cm="1">
        <f t="array" aca="1" ref="HV53" ca="1">IFERROR(IF(AND(НачЦ_ИнвП_Дата&lt;=HV$3,КИнвП_Дата&gt;HV$3),
INDEX(Кальк._морковь,MATCH($A53,Кальк._морковь_наим.,0),MATCH("Сумма затрат, т.руб.",'Кальк-я'!$5:$5,0))*
INDEX(ЗФ,MATCH($A$50,ЗФ!$A:$A,0),MATCH("Посевная площадь"&amp;YEAR(HW$3),ЗФ!$2:$2,0))*
INDEX(Коэф.закупка_год_морковь[],MATCH($A53,Коэф.закупка_год_морковь[1],0),MATCH(MONTH(HV$3),КЗ!$1:$1,0))/1000,""),0)</f>
        <v>0</v>
      </c>
      <c r="HW53" s="551" cm="1">
        <f t="array" aca="1" ref="HW53" ca="1">IFERROR(IF(AND(НачЦ_ИнвП_Дата&lt;=HW$3,КИнвП_Дата&gt;HW$3),
INDEX(Кальк._морковь,MATCH($A53,Кальк._морковь_наим.,0),MATCH("Сумма затрат, т.руб.",'Кальк-я'!$5:$5,0))*
INDEX(ЗФ,MATCH($A$50,ЗФ!$A:$A,0),MATCH("Посевная площадь"&amp;YEAR(HX$3),ЗФ!$2:$2,0))*
INDEX(Коэф.закупка_год_морковь[],MATCH($A53,Коэф.закупка_год_морковь[1],0),MATCH(MONTH(HW$3),КЗ!$1:$1,0))/1000,""),0)</f>
        <v>0</v>
      </c>
      <c r="HX53" s="551" cm="1">
        <f t="array" aca="1" ref="HX53" ca="1">IFERROR(IF(AND(НачЦ_ИнвП_Дата&lt;=HX$3,КИнвП_Дата&gt;HX$3),
INDEX(Кальк._морковь,MATCH($A53,Кальк._морковь_наим.,0),MATCH("Сумма затрат, т.руб.",'Кальк-я'!$5:$5,0))*
INDEX(ЗФ,MATCH($A$50,ЗФ!$A:$A,0),MATCH("Посевная площадь"&amp;YEAR(HY$3),ЗФ!$2:$2,0))*
INDEX(Коэф.закупка_год_морковь[],MATCH($A53,Коэф.закупка_год_морковь[1],0),MATCH(MONTH(HX$3),КЗ!$1:$1,0))/1000,""),0)</f>
        <v>0</v>
      </c>
      <c r="HY53" s="551" cm="1">
        <f t="array" aca="1" ref="HY53" ca="1">IFERROR(IF(AND(НачЦ_ИнвП_Дата&lt;=HY$3,КИнвП_Дата&gt;HY$3),
INDEX(Кальк._морковь,MATCH($A53,Кальк._морковь_наим.,0),MATCH("Сумма затрат, т.руб.",'Кальк-я'!$5:$5,0))*
INDEX(ЗФ,MATCH($A$50,ЗФ!$A:$A,0),MATCH("Посевная площадь"&amp;YEAR(HZ$3),ЗФ!$2:$2,0))*
INDEX(Коэф.закупка_год_морковь[],MATCH($A53,Коэф.закупка_год_морковь[1],0),MATCH(MONTH(HY$3),КЗ!$1:$1,0))/1000,""),0)</f>
        <v>0</v>
      </c>
      <c r="HZ53" s="551" cm="1">
        <f t="array" aca="1" ref="HZ53" ca="1">IFERROR(IF(AND(НачЦ_ИнвП_Дата&lt;=HZ$3,КИнвП_Дата&gt;HZ$3),
INDEX(Кальк._морковь,MATCH($A53,Кальк._морковь_наим.,0),MATCH("Сумма затрат, т.руб.",'Кальк-я'!$5:$5,0))*
INDEX(ЗФ,MATCH($A$50,ЗФ!$A:$A,0),MATCH("Посевная площадь"&amp;YEAR(IA$3),ЗФ!$2:$2,0))*
INDEX(Коэф.закупка_год_морковь[],MATCH($A53,Коэф.закупка_год_морковь[1],0),MATCH(MONTH(HZ$3),КЗ!$1:$1,0))/1000,""),0)</f>
        <v>0</v>
      </c>
      <c r="IA53" s="552">
        <f t="shared" ca="1" si="1490"/>
        <v>3437.9585999999999</v>
      </c>
      <c r="IB53" s="551" cm="1">
        <f t="array" aca="1" ref="IB53" ca="1">IFERROR(IF(AND(НачЦ_ИнвП_Дата&lt;=IB$3,КИнвП_Дата&gt;IB$3),
INDEX(Кальк._морковь,MATCH($A53,Кальк._морковь_наим.,0),MATCH("Сумма затрат, т.руб.",'Кальк-я'!$5:$5,0))*
INDEX(ЗФ,MATCH($A$50,ЗФ!$A:$A,0),MATCH("Посевная площадь"&amp;YEAR(IC$3),ЗФ!$2:$2,0))*
INDEX(Коэф.закупка_год_морковь[],MATCH($A53,Коэф.закупка_год_морковь[1],0),MATCH(MONTH(IB$3),КЗ!$1:$1,0))/1000,""),0)</f>
        <v>0</v>
      </c>
      <c r="IC53" s="551" cm="1">
        <f t="array" aca="1" ref="IC53" ca="1">IFERROR(IF(AND(НачЦ_ИнвП_Дата&lt;=IC$3,КИнвП_Дата&gt;IC$3),
INDEX(Кальк._морковь,MATCH($A53,Кальк._морковь_наим.,0),MATCH("Сумма затрат, т.руб.",'Кальк-я'!$5:$5,0))*
INDEX(ЗФ,MATCH($A$50,ЗФ!$A:$A,0),MATCH("Посевная площадь"&amp;YEAR(ID$3),ЗФ!$2:$2,0))*
INDEX(Коэф.закупка_год_морковь[],MATCH($A53,Коэф.закупка_год_морковь[1],0),MATCH(MONTH(IC$3),КЗ!$1:$1,0))/1000,""),0)</f>
        <v>0</v>
      </c>
      <c r="ID53" s="551" cm="1">
        <f t="array" aca="1" ref="ID53" ca="1">IFERROR(IF(AND(НачЦ_ИнвП_Дата&lt;=ID$3,КИнвП_Дата&gt;ID$3),
INDEX(Кальк._морковь,MATCH($A53,Кальк._морковь_наим.,0),MATCH("Сумма затрат, т.руб.",'Кальк-я'!$5:$5,0))*
INDEX(ЗФ,MATCH($A$50,ЗФ!$A:$A,0),MATCH("Посевная площадь"&amp;YEAR(IE$3),ЗФ!$2:$2,0))*
INDEX(Коэф.закупка_год_морковь[],MATCH($A53,Коэф.закупка_год_морковь[1],0),MATCH(MONTH(ID$3),КЗ!$1:$1,0))/1000,""),0)</f>
        <v>0</v>
      </c>
      <c r="IE53" s="551" cm="1">
        <f t="array" aca="1" ref="IE53" ca="1">IFERROR(IF(AND(НачЦ_ИнвП_Дата&lt;=IE$3,КИнвП_Дата&gt;IE$3),
INDEX(Кальк._морковь,MATCH($A53,Кальк._морковь_наим.,0),MATCH("Сумма затрат, т.руб.",'Кальк-я'!$5:$5,0))*
INDEX(ЗФ,MATCH($A$50,ЗФ!$A:$A,0),MATCH("Посевная площадь"&amp;YEAR(IF$3),ЗФ!$2:$2,0))*
INDEX(Коэф.закупка_год_морковь[],MATCH($A53,Коэф.закупка_год_морковь[1],0),MATCH(MONTH(IE$3),КЗ!$1:$1,0))/1000,""),0)</f>
        <v>0</v>
      </c>
      <c r="IF53" s="551" cm="1">
        <f t="array" aca="1" ref="IF53" ca="1">IFERROR(IF(AND(НачЦ_ИнвП_Дата&lt;=IF$3,КИнвП_Дата&gt;IF$3),
INDEX(Кальк._морковь,MATCH($A53,Кальк._морковь_наим.,0),MATCH("Сумма затрат, т.руб.",'Кальк-я'!$5:$5,0))*
INDEX(ЗФ,MATCH($A$50,ЗФ!$A:$A,0),MATCH("Посевная площадь"&amp;YEAR(IG$3),ЗФ!$2:$2,0))*
INDEX(Коэф.закупка_год_морковь[],MATCH($A53,Коэф.закупка_год_морковь[1],0),MATCH(MONTH(IF$3),КЗ!$1:$1,0))/1000,""),0)</f>
        <v>0</v>
      </c>
      <c r="IG53" s="551" cm="1">
        <f t="array" aca="1" ref="IG53" ca="1">IFERROR(IF(AND(НачЦ_ИнвП_Дата&lt;=IG$3,КИнвП_Дата&gt;IG$3),
INDEX(Кальк._морковь,MATCH($A53,Кальк._морковь_наим.,0),MATCH("Сумма затрат, т.руб.",'Кальк-я'!$5:$5,0))*
INDEX(ЗФ,MATCH($A$50,ЗФ!$A:$A,0),MATCH("Посевная площадь"&amp;YEAR(IH$3),ЗФ!$2:$2,0))*
INDEX(Коэф.закупка_год_морковь[],MATCH($A53,Коэф.закупка_год_морковь[1],0),MATCH(MONTH(IG$3),КЗ!$1:$1,0))/1000,""),0)</f>
        <v>1718.9793</v>
      </c>
      <c r="IH53" s="551" cm="1">
        <f t="array" aca="1" ref="IH53" ca="1">IFERROR(IF(AND(НачЦ_ИнвП_Дата&lt;=IH$3,КИнвП_Дата&gt;IH$3),
INDEX(Кальк._морковь,MATCH($A53,Кальк._морковь_наим.,0),MATCH("Сумма затрат, т.руб.",'Кальк-я'!$5:$5,0))*
INDEX(ЗФ,MATCH($A$50,ЗФ!$A:$A,0),MATCH("Посевная площадь"&amp;YEAR(II$3),ЗФ!$2:$2,0))*
INDEX(Коэф.закупка_год_морковь[],MATCH($A53,Коэф.закупка_год_морковь[1],0),MATCH(MONTH(IH$3),КЗ!$1:$1,0))/1000,""),0)</f>
        <v>1718.9793</v>
      </c>
      <c r="II53" s="551" cm="1">
        <f t="array" aca="1" ref="II53" ca="1">IFERROR(IF(AND(НачЦ_ИнвП_Дата&lt;=II$3,КИнвП_Дата&gt;II$3),
INDEX(Кальк._морковь,MATCH($A53,Кальк._морковь_наим.,0),MATCH("Сумма затрат, т.руб.",'Кальк-я'!$5:$5,0))*
INDEX(ЗФ,MATCH($A$50,ЗФ!$A:$A,0),MATCH("Посевная площадь"&amp;YEAR(IJ$3),ЗФ!$2:$2,0))*
INDEX(Коэф.закупка_год_морковь[],MATCH($A53,Коэф.закупка_год_морковь[1],0),MATCH(MONTH(II$3),КЗ!$1:$1,0))/1000,""),0)</f>
        <v>0</v>
      </c>
      <c r="IJ53" s="551" cm="1">
        <f t="array" aca="1" ref="IJ53" ca="1">IFERROR(IF(AND(НачЦ_ИнвП_Дата&lt;=IJ$3,КИнвП_Дата&gt;IJ$3),
INDEX(Кальк._морковь,MATCH($A53,Кальк._морковь_наим.,0),MATCH("Сумма затрат, т.руб.",'Кальк-я'!$5:$5,0))*
INDEX(ЗФ,MATCH($A$50,ЗФ!$A:$A,0),MATCH("Посевная площадь"&amp;YEAR(IK$3),ЗФ!$2:$2,0))*
INDEX(Коэф.закупка_год_морковь[],MATCH($A53,Коэф.закупка_год_морковь[1],0),MATCH(MONTH(IJ$3),КЗ!$1:$1,0))/1000,""),0)</f>
        <v>0</v>
      </c>
      <c r="IK53" s="551" cm="1">
        <f t="array" aca="1" ref="IK53" ca="1">IFERROR(IF(AND(НачЦ_ИнвП_Дата&lt;=IK$3,КИнвП_Дата&gt;IK$3),
INDEX(Кальк._морковь,MATCH($A53,Кальк._морковь_наим.,0),MATCH("Сумма затрат, т.руб.",'Кальк-я'!$5:$5,0))*
INDEX(ЗФ,MATCH($A$50,ЗФ!$A:$A,0),MATCH("Посевная площадь"&amp;YEAR(IL$3),ЗФ!$2:$2,0))*
INDEX(Коэф.закупка_год_морковь[],MATCH($A53,Коэф.закупка_год_морковь[1],0),MATCH(MONTH(IK$3),КЗ!$1:$1,0))/1000,""),0)</f>
        <v>0</v>
      </c>
      <c r="IL53" s="551" cm="1">
        <f t="array" aca="1" ref="IL53" ca="1">IFERROR(IF(AND(НачЦ_ИнвП_Дата&lt;=IL$3,КИнвП_Дата&gt;IL$3),
INDEX(Кальк._морковь,MATCH($A53,Кальк._морковь_наим.,0),MATCH("Сумма затрат, т.руб.",'Кальк-я'!$5:$5,0))*
INDEX(ЗФ,MATCH($A$50,ЗФ!$A:$A,0),MATCH("Посевная площадь"&amp;YEAR(IM$3),ЗФ!$2:$2,0))*
INDEX(Коэф.закупка_год_морковь[],MATCH($A53,Коэф.закупка_год_морковь[1],0),MATCH(MONTH(IL$3),КЗ!$1:$1,0))/1000,""),0)</f>
        <v>0</v>
      </c>
      <c r="IM53" s="551" cm="1">
        <f t="array" aca="1" ref="IM53" ca="1">IFERROR(IF(AND(НачЦ_ИнвП_Дата&lt;=IM$3,КИнвП_Дата&gt;IM$3),
INDEX(Кальк._морковь,MATCH($A53,Кальк._морковь_наим.,0),MATCH("Сумма затрат, т.руб.",'Кальк-я'!$5:$5,0))*
INDEX(ЗФ,MATCH($A$50,ЗФ!$A:$A,0),MATCH("Посевная площадь"&amp;YEAR(IN$3),ЗФ!$2:$2,0))*
INDEX(Коэф.закупка_год_морковь[],MATCH($A53,Коэф.закупка_год_морковь[1],0),MATCH(MONTH(IM$3),КЗ!$1:$1,0))/1000,""),0)</f>
        <v>0</v>
      </c>
      <c r="IN53" s="552">
        <f t="shared" ca="1" si="1492"/>
        <v>3437.9585999999999</v>
      </c>
      <c r="IO53" s="551" cm="1">
        <f t="array" aca="1" ref="IO53" ca="1">IFERROR(IF(AND(НачЦ_ИнвП_Дата&lt;=IO$3,КИнвП_Дата&gt;IO$3),
INDEX(Кальк._морковь,MATCH($A53,Кальк._морковь_наим.,0),MATCH("Сумма затрат, т.руб.",'Кальк-я'!$5:$5,0))*
INDEX(ЗФ,MATCH($A$50,ЗФ!$A:$A,0),MATCH("Посевная площадь"&amp;YEAR(IP$3),ЗФ!$2:$2,0))*
INDEX(Коэф.закупка_год_морковь[],MATCH($A53,Коэф.закупка_год_морковь[1],0),MATCH(MONTH(IO$3),КЗ!$1:$1,0))/1000,""),0)</f>
        <v>0</v>
      </c>
      <c r="IP53" s="551" cm="1">
        <f t="array" aca="1" ref="IP53" ca="1">IFERROR(IF(AND(НачЦ_ИнвП_Дата&lt;=IP$3,КИнвП_Дата&gt;IP$3),
INDEX(Кальк._морковь,MATCH($A53,Кальк._морковь_наим.,0),MATCH("Сумма затрат, т.руб.",'Кальк-я'!$5:$5,0))*
INDEX(ЗФ,MATCH($A$50,ЗФ!$A:$A,0),MATCH("Посевная площадь"&amp;YEAR(IQ$3),ЗФ!$2:$2,0))*
INDEX(Коэф.закупка_год_морковь[],MATCH($A53,Коэф.закупка_год_морковь[1],0),MATCH(MONTH(IP$3),КЗ!$1:$1,0))/1000,""),0)</f>
        <v>0</v>
      </c>
      <c r="IQ53" s="551" cm="1">
        <f t="array" aca="1" ref="IQ53" ca="1">IFERROR(IF(AND(НачЦ_ИнвП_Дата&lt;=IQ$3,КИнвП_Дата&gt;IQ$3),
INDEX(Кальк._морковь,MATCH($A53,Кальк._морковь_наим.,0),MATCH("Сумма затрат, т.руб.",'Кальк-я'!$5:$5,0))*
INDEX(ЗФ,MATCH($A$50,ЗФ!$A:$A,0),MATCH("Посевная площадь"&amp;YEAR(IR$3),ЗФ!$2:$2,0))*
INDEX(Коэф.закупка_год_морковь[],MATCH($A53,Коэф.закупка_год_морковь[1],0),MATCH(MONTH(IQ$3),КЗ!$1:$1,0))/1000,""),0)</f>
        <v>0</v>
      </c>
      <c r="IR53" s="551" cm="1">
        <f t="array" aca="1" ref="IR53" ca="1">IFERROR(IF(AND(НачЦ_ИнвП_Дата&lt;=IR$3,КИнвП_Дата&gt;IR$3),
INDEX(Кальк._морковь,MATCH($A53,Кальк._морковь_наим.,0),MATCH("Сумма затрат, т.руб.",'Кальк-я'!$5:$5,0))*
INDEX(ЗФ,MATCH($A$50,ЗФ!$A:$A,0),MATCH("Посевная площадь"&amp;YEAR(IS$3),ЗФ!$2:$2,0))*
INDEX(Коэф.закупка_год_морковь[],MATCH($A53,Коэф.закупка_год_морковь[1],0),MATCH(MONTH(IR$3),КЗ!$1:$1,0))/1000,""),0)</f>
        <v>0</v>
      </c>
      <c r="IS53" s="551" cm="1">
        <f t="array" aca="1" ref="IS53" ca="1">IFERROR(IF(AND(НачЦ_ИнвП_Дата&lt;=IS$3,КИнвП_Дата&gt;IS$3),
INDEX(Кальк._морковь,MATCH($A53,Кальк._морковь_наим.,0),MATCH("Сумма затрат, т.руб.",'Кальк-я'!$5:$5,0))*
INDEX(ЗФ,MATCH($A$50,ЗФ!$A:$A,0),MATCH("Посевная площадь"&amp;YEAR(IT$3),ЗФ!$2:$2,0))*
INDEX(Коэф.закупка_год_морковь[],MATCH($A53,Коэф.закупка_год_морковь[1],0),MATCH(MONTH(IS$3),КЗ!$1:$1,0))/1000,""),0)</f>
        <v>0</v>
      </c>
      <c r="IT53" s="551" cm="1">
        <f t="array" aca="1" ref="IT53" ca="1">IFERROR(IF(AND(НачЦ_ИнвП_Дата&lt;=IT$3,КИнвП_Дата&gt;IT$3),
INDEX(Кальк._морковь,MATCH($A53,Кальк._морковь_наим.,0),MATCH("Сумма затрат, т.руб.",'Кальк-я'!$5:$5,0))*
INDEX(ЗФ,MATCH($A$50,ЗФ!$A:$A,0),MATCH("Посевная площадь"&amp;YEAR(IU$3),ЗФ!$2:$2,0))*
INDEX(Коэф.закупка_год_морковь[],MATCH($A53,Коэф.закупка_год_морковь[1],0),MATCH(MONTH(IT$3),КЗ!$1:$1,0))/1000,""),0)</f>
        <v>1718.9793</v>
      </c>
      <c r="IU53" s="551" cm="1">
        <f t="array" aca="1" ref="IU53" ca="1">IFERROR(IF(AND(НачЦ_ИнвП_Дата&lt;=IU$3,КИнвП_Дата&gt;IU$3),
INDEX(Кальк._морковь,MATCH($A53,Кальк._морковь_наим.,0),MATCH("Сумма затрат, т.руб.",'Кальк-я'!$5:$5,0))*
INDEX(ЗФ,MATCH($A$50,ЗФ!$A:$A,0),MATCH("Посевная площадь"&amp;YEAR(IV$3),ЗФ!$2:$2,0))*
INDEX(Коэф.закупка_год_морковь[],MATCH($A53,Коэф.закупка_год_морковь[1],0),MATCH(MONTH(IU$3),КЗ!$1:$1,0))/1000,""),0)</f>
        <v>1718.9793</v>
      </c>
      <c r="IV53" s="551" cm="1">
        <f t="array" aca="1" ref="IV53" ca="1">IFERROR(IF(AND(НачЦ_ИнвП_Дата&lt;=IV$3,КИнвП_Дата&gt;IV$3),
INDEX(Кальк._морковь,MATCH($A53,Кальк._морковь_наим.,0),MATCH("Сумма затрат, т.руб.",'Кальк-я'!$5:$5,0))*
INDEX(ЗФ,MATCH($A$50,ЗФ!$A:$A,0),MATCH("Посевная площадь"&amp;YEAR(IW$3),ЗФ!$2:$2,0))*
INDEX(Коэф.закупка_год_морковь[],MATCH($A53,Коэф.закупка_год_морковь[1],0),MATCH(MONTH(IV$3),КЗ!$1:$1,0))/1000,""),0)</f>
        <v>0</v>
      </c>
      <c r="IW53" s="551" cm="1">
        <f t="array" aca="1" ref="IW53" ca="1">IFERROR(IF(AND(НачЦ_ИнвП_Дата&lt;=IW$3,КИнвП_Дата&gt;IW$3),
INDEX(Кальк._морковь,MATCH($A53,Кальк._морковь_наим.,0),MATCH("Сумма затрат, т.руб.",'Кальк-я'!$5:$5,0))*
INDEX(ЗФ,MATCH($A$50,ЗФ!$A:$A,0),MATCH("Посевная площадь"&amp;YEAR(IX$3),ЗФ!$2:$2,0))*
INDEX(Коэф.закупка_год_морковь[],MATCH($A53,Коэф.закупка_год_морковь[1],0),MATCH(MONTH(IW$3),КЗ!$1:$1,0))/1000,""),0)</f>
        <v>0</v>
      </c>
      <c r="IX53" s="551" cm="1">
        <f t="array" aca="1" ref="IX53" ca="1">IFERROR(IF(AND(НачЦ_ИнвП_Дата&lt;=IX$3,КИнвП_Дата&gt;IX$3),
INDEX(Кальк._морковь,MATCH($A53,Кальк._морковь_наим.,0),MATCH("Сумма затрат, т.руб.",'Кальк-я'!$5:$5,0))*
INDEX(ЗФ,MATCH($A$50,ЗФ!$A:$A,0),MATCH("Посевная площадь"&amp;YEAR(IY$3),ЗФ!$2:$2,0))*
INDEX(Коэф.закупка_год_морковь[],MATCH($A53,Коэф.закупка_год_морковь[1],0),MATCH(MONTH(IX$3),КЗ!$1:$1,0))/1000,""),0)</f>
        <v>0</v>
      </c>
      <c r="IY53" s="551" cm="1">
        <f t="array" aca="1" ref="IY53" ca="1">IFERROR(IF(AND(НачЦ_ИнвП_Дата&lt;=IY$3,КИнвП_Дата&gt;IY$3),
INDEX(Кальк._морковь,MATCH($A53,Кальк._морковь_наим.,0),MATCH("Сумма затрат, т.руб.",'Кальк-я'!$5:$5,0))*
INDEX(ЗФ,MATCH($A$50,ЗФ!$A:$A,0),MATCH("Посевная площадь"&amp;YEAR(IZ$3),ЗФ!$2:$2,0))*
INDEX(Коэф.закупка_год_морковь[],MATCH($A53,Коэф.закупка_год_морковь[1],0),MATCH(MONTH(IY$3),КЗ!$1:$1,0))/1000,""),0)</f>
        <v>0</v>
      </c>
      <c r="IZ53" s="551" cm="1">
        <f t="array" aca="1" ref="IZ53" ca="1">IFERROR(IF(AND(НачЦ_ИнвП_Дата&lt;=IZ$3,КИнвП_Дата&gt;IZ$3),
INDEX(Кальк._морковь,MATCH($A53,Кальк._морковь_наим.,0),MATCH("Сумма затрат, т.руб.",'Кальк-я'!$5:$5,0))*
INDEX(ЗФ,MATCH($A$50,ЗФ!$A:$A,0),MATCH("Посевная площадь"&amp;YEAR(JA$3),ЗФ!$2:$2,0))*
INDEX(Коэф.закупка_год_морковь[],MATCH($A53,Коэф.закупка_год_морковь[1],0),MATCH(MONTH(IZ$3),КЗ!$1:$1,0))/1000,""),0)</f>
        <v>0</v>
      </c>
      <c r="JA53" s="552">
        <f t="shared" ca="1" si="1494"/>
        <v>3437.9585999999999</v>
      </c>
      <c r="JB53" s="551" cm="1">
        <f t="array" aca="1" ref="JB53" ca="1">IFERROR(IF(AND(НачЦ_ИнвП_Дата&lt;=JB$3,КИнвП_Дата&gt;JB$3),
INDEX(Кальк._морковь,MATCH($A53,Кальк._морковь_наим.,0),MATCH("Сумма затрат, т.руб.",'Кальк-я'!$5:$5,0))*
INDEX(ЗФ,MATCH($A$50,ЗФ!$A:$A,0),MATCH("Посевная площадь"&amp;YEAR(JC$3),ЗФ!$2:$2,0))*
INDEX(Коэф.закупка_год_морковь[],MATCH($A53,Коэф.закупка_год_морковь[1],0),MATCH(MONTH(JB$3),КЗ!$1:$1,0))/1000,""),0)</f>
        <v>0</v>
      </c>
      <c r="JC53" s="551" cm="1">
        <f t="array" aca="1" ref="JC53" ca="1">IFERROR(IF(AND(НачЦ_ИнвП_Дата&lt;=JC$3,КИнвП_Дата&gt;JC$3),
INDEX(Кальк._морковь,MATCH($A53,Кальк._морковь_наим.,0),MATCH("Сумма затрат, т.руб.",'Кальк-я'!$5:$5,0))*
INDEX(ЗФ,MATCH($A$50,ЗФ!$A:$A,0),MATCH("Посевная площадь"&amp;YEAR(JD$3),ЗФ!$2:$2,0))*
INDEX(Коэф.закупка_год_морковь[],MATCH($A53,Коэф.закупка_год_морковь[1],0),MATCH(MONTH(JC$3),КЗ!$1:$1,0))/1000,""),0)</f>
        <v>0</v>
      </c>
      <c r="JD53" s="551" cm="1">
        <f t="array" aca="1" ref="JD53" ca="1">IFERROR(IF(AND(НачЦ_ИнвП_Дата&lt;=JD$3,КИнвП_Дата&gt;JD$3),
INDEX(Кальк._морковь,MATCH($A53,Кальк._морковь_наим.,0),MATCH("Сумма затрат, т.руб.",'Кальк-я'!$5:$5,0))*
INDEX(ЗФ,MATCH($A$50,ЗФ!$A:$A,0),MATCH("Посевная площадь"&amp;YEAR(JE$3),ЗФ!$2:$2,0))*
INDEX(Коэф.закупка_год_морковь[],MATCH($A53,Коэф.закупка_год_морковь[1],0),MATCH(MONTH(JD$3),КЗ!$1:$1,0))/1000,""),0)</f>
        <v>0</v>
      </c>
      <c r="JE53" s="551" cm="1">
        <f t="array" aca="1" ref="JE53" ca="1">IFERROR(IF(AND(НачЦ_ИнвП_Дата&lt;=JE$3,КИнвП_Дата&gt;JE$3),
INDEX(Кальк._морковь,MATCH($A53,Кальк._морковь_наим.,0),MATCH("Сумма затрат, т.руб.",'Кальк-я'!$5:$5,0))*
INDEX(ЗФ,MATCH($A$50,ЗФ!$A:$A,0),MATCH("Посевная площадь"&amp;YEAR(JF$3),ЗФ!$2:$2,0))*
INDEX(Коэф.закупка_год_морковь[],MATCH($A53,Коэф.закупка_год_морковь[1],0),MATCH(MONTH(JE$3),КЗ!$1:$1,0))/1000,""),0)</f>
        <v>0</v>
      </c>
      <c r="JF53" s="551" cm="1">
        <f t="array" aca="1" ref="JF53" ca="1">IFERROR(IF(AND(НачЦ_ИнвП_Дата&lt;=JF$3,КИнвП_Дата&gt;JF$3),
INDEX(Кальк._морковь,MATCH($A53,Кальк._морковь_наим.,0),MATCH("Сумма затрат, т.руб.",'Кальк-я'!$5:$5,0))*
INDEX(ЗФ,MATCH($A$50,ЗФ!$A:$A,0),MATCH("Посевная площадь"&amp;YEAR(JG$3),ЗФ!$2:$2,0))*
INDEX(Коэф.закупка_год_морковь[],MATCH($A53,Коэф.закупка_год_морковь[1],0),MATCH(MONTH(JF$3),КЗ!$1:$1,0))/1000,""),0)</f>
        <v>0</v>
      </c>
      <c r="JG53" s="551" cm="1">
        <f t="array" aca="1" ref="JG53" ca="1">IFERROR(IF(AND(НачЦ_ИнвП_Дата&lt;=JG$3,КИнвП_Дата&gt;JG$3),
INDEX(Кальк._морковь,MATCH($A53,Кальк._морковь_наим.,0),MATCH("Сумма затрат, т.руб.",'Кальк-я'!$5:$5,0))*
INDEX(ЗФ,MATCH($A$50,ЗФ!$A:$A,0),MATCH("Посевная площадь"&amp;YEAR(JH$3),ЗФ!$2:$2,0))*
INDEX(Коэф.закупка_год_морковь[],MATCH($A53,Коэф.закупка_год_морковь[1],0),MATCH(MONTH(JG$3),КЗ!$1:$1,0))/1000,""),0)</f>
        <v>1718.9793</v>
      </c>
      <c r="JH53" s="551" cm="1">
        <f t="array" aca="1" ref="JH53" ca="1">IFERROR(IF(AND(НачЦ_ИнвП_Дата&lt;=JH$3,КИнвП_Дата&gt;JH$3),
INDEX(Кальк._морковь,MATCH($A53,Кальк._морковь_наим.,0),MATCH("Сумма затрат, т.руб.",'Кальк-я'!$5:$5,0))*
INDEX(ЗФ,MATCH($A$50,ЗФ!$A:$A,0),MATCH("Посевная площадь"&amp;YEAR(JI$3),ЗФ!$2:$2,0))*
INDEX(Коэф.закупка_год_морковь[],MATCH($A53,Коэф.закупка_год_морковь[1],0),MATCH(MONTH(JH$3),КЗ!$1:$1,0))/1000,""),0)</f>
        <v>1718.9793</v>
      </c>
      <c r="JI53" s="551" cm="1">
        <f t="array" aca="1" ref="JI53" ca="1">IFERROR(IF(AND(НачЦ_ИнвП_Дата&lt;=JI$3,КИнвП_Дата&gt;JI$3),
INDEX(Кальк._морковь,MATCH($A53,Кальк._морковь_наим.,0),MATCH("Сумма затрат, т.руб.",'Кальк-я'!$5:$5,0))*
INDEX(ЗФ,MATCH($A$50,ЗФ!$A:$A,0),MATCH("Посевная площадь"&amp;YEAR(JJ$3),ЗФ!$2:$2,0))*
INDEX(Коэф.закупка_год_морковь[],MATCH($A53,Коэф.закупка_год_морковь[1],0),MATCH(MONTH(JI$3),КЗ!$1:$1,0))/1000,""),0)</f>
        <v>0</v>
      </c>
      <c r="JJ53" s="551" cm="1">
        <f t="array" aca="1" ref="JJ53" ca="1">IFERROR(IF(AND(НачЦ_ИнвП_Дата&lt;=JJ$3,КИнвП_Дата&gt;JJ$3),
INDEX(Кальк._морковь,MATCH($A53,Кальк._морковь_наим.,0),MATCH("Сумма затрат, т.руб.",'Кальк-я'!$5:$5,0))*
INDEX(ЗФ,MATCH($A$50,ЗФ!$A:$A,0),MATCH("Посевная площадь"&amp;YEAR(JK$3),ЗФ!$2:$2,0))*
INDEX(Коэф.закупка_год_морковь[],MATCH($A53,Коэф.закупка_год_морковь[1],0),MATCH(MONTH(JJ$3),КЗ!$1:$1,0))/1000,""),0)</f>
        <v>0</v>
      </c>
      <c r="JK53" s="551" cm="1">
        <f t="array" aca="1" ref="JK53" ca="1">IFERROR(IF(AND(НачЦ_ИнвП_Дата&lt;=JK$3,КИнвП_Дата&gt;JK$3),
INDEX(Кальк._морковь,MATCH($A53,Кальк._морковь_наим.,0),MATCH("Сумма затрат, т.руб.",'Кальк-я'!$5:$5,0))*
INDEX(ЗФ,MATCH($A$50,ЗФ!$A:$A,0),MATCH("Посевная площадь"&amp;YEAR(JL$3),ЗФ!$2:$2,0))*
INDEX(Коэф.закупка_год_морковь[],MATCH($A53,Коэф.закупка_год_морковь[1],0),MATCH(MONTH(JK$3),КЗ!$1:$1,0))/1000,""),0)</f>
        <v>0</v>
      </c>
      <c r="JL53" s="551" cm="1">
        <f t="array" aca="1" ref="JL53" ca="1">IFERROR(IF(AND(НачЦ_ИнвП_Дата&lt;=JL$3,КИнвП_Дата&gt;JL$3),
INDEX(Кальк._морковь,MATCH($A53,Кальк._морковь_наим.,0),MATCH("Сумма затрат, т.руб.",'Кальк-я'!$5:$5,0))*
INDEX(ЗФ,MATCH($A$50,ЗФ!$A:$A,0),MATCH("Посевная площадь"&amp;YEAR(JM$3),ЗФ!$2:$2,0))*
INDEX(Коэф.закупка_год_морковь[],MATCH($A53,Коэф.закупка_год_морковь[1],0),MATCH(MONTH(JL$3),КЗ!$1:$1,0))/1000,""),0)</f>
        <v>0</v>
      </c>
      <c r="JM53" s="551" cm="1">
        <f t="array" aca="1" ref="JM53" ca="1">IFERROR(IF(AND(НачЦ_ИнвП_Дата&lt;=JM$3,КИнвП_Дата&gt;JM$3),
INDEX(Кальк._морковь,MATCH($A53,Кальк._морковь_наим.,0),MATCH("Сумма затрат, т.руб.",'Кальк-я'!$5:$5,0))*
INDEX(ЗФ,MATCH($A$50,ЗФ!$A:$A,0),MATCH("Посевная площадь"&amp;YEAR(JN$3),ЗФ!$2:$2,0))*
INDEX(Коэф.закупка_год_морковь[],MATCH($A53,Коэф.закупка_год_морковь[1],0),MATCH(MONTH(JM$3),КЗ!$1:$1,0))/1000,""),0)</f>
        <v>0</v>
      </c>
      <c r="JN53" s="552">
        <f t="shared" ca="1" si="1496"/>
        <v>3437.9585999999999</v>
      </c>
      <c r="JO53" s="551" cm="1">
        <f t="array" aca="1" ref="JO53" ca="1">IFERROR(IF(AND(НачЦ_ИнвП_Дата&lt;=JO$3,КИнвП_Дата&gt;JO$3),
INDEX(Кальк._морковь,MATCH($A53,Кальк._морковь_наим.,0),MATCH("Сумма затрат, т.руб.",'Кальк-я'!$5:$5,0))*
INDEX(ЗФ,MATCH($A$50,ЗФ!$A:$A,0),MATCH("Посевная площадь"&amp;YEAR(JP$3),ЗФ!$2:$2,0))*
INDEX(Коэф.закупка_год_морковь[],MATCH($A53,Коэф.закупка_год_морковь[1],0),MATCH(MONTH(JO$3),КЗ!$1:$1,0))/1000,""),0)</f>
        <v>0</v>
      </c>
      <c r="JP53" s="551" cm="1">
        <f t="array" aca="1" ref="JP53" ca="1">IFERROR(IF(AND(НачЦ_ИнвП_Дата&lt;=JP$3,КИнвП_Дата&gt;JP$3),
INDEX(Кальк._морковь,MATCH($A53,Кальк._морковь_наим.,0),MATCH("Сумма затрат, т.руб.",'Кальк-я'!$5:$5,0))*
INDEX(ЗФ,MATCH($A$50,ЗФ!$A:$A,0),MATCH("Посевная площадь"&amp;YEAR(JQ$3),ЗФ!$2:$2,0))*
INDEX(Коэф.закупка_год_морковь[],MATCH($A53,Коэф.закупка_год_морковь[1],0),MATCH(MONTH(JP$3),КЗ!$1:$1,0))/1000,""),0)</f>
        <v>0</v>
      </c>
      <c r="JQ53" s="551" cm="1">
        <f t="array" aca="1" ref="JQ53" ca="1">IFERROR(IF(AND(НачЦ_ИнвП_Дата&lt;=JQ$3,КИнвП_Дата&gt;JQ$3),
INDEX(Кальк._морковь,MATCH($A53,Кальк._морковь_наим.,0),MATCH("Сумма затрат, т.руб.",'Кальк-я'!$5:$5,0))*
INDEX(ЗФ,MATCH($A$50,ЗФ!$A:$A,0),MATCH("Посевная площадь"&amp;YEAR(JR$3),ЗФ!$2:$2,0))*
INDEX(Коэф.закупка_год_морковь[],MATCH($A53,Коэф.закупка_год_морковь[1],0),MATCH(MONTH(JQ$3),КЗ!$1:$1,0))/1000,""),0)</f>
        <v>0</v>
      </c>
      <c r="JR53" s="551" cm="1">
        <f t="array" aca="1" ref="JR53" ca="1">IFERROR(IF(AND(НачЦ_ИнвП_Дата&lt;=JR$3,КИнвП_Дата&gt;JR$3),
INDEX(Кальк._морковь,MATCH($A53,Кальк._морковь_наим.,0),MATCH("Сумма затрат, т.руб.",'Кальк-я'!$5:$5,0))*
INDEX(ЗФ,MATCH($A$50,ЗФ!$A:$A,0),MATCH("Посевная площадь"&amp;YEAR(JS$3),ЗФ!$2:$2,0))*
INDEX(Коэф.закупка_год_морковь[],MATCH($A53,Коэф.закупка_год_морковь[1],0),MATCH(MONTH(JR$3),КЗ!$1:$1,0))/1000,""),0)</f>
        <v>0</v>
      </c>
      <c r="JS53" s="551" cm="1">
        <f t="array" aca="1" ref="JS53" ca="1">IFERROR(IF(AND(НачЦ_ИнвП_Дата&lt;=JS$3,КИнвП_Дата&gt;JS$3),
INDEX(Кальк._морковь,MATCH($A53,Кальк._морковь_наим.,0),MATCH("Сумма затрат, т.руб.",'Кальк-я'!$5:$5,0))*
INDEX(ЗФ,MATCH($A$50,ЗФ!$A:$A,0),MATCH("Посевная площадь"&amp;YEAR(JT$3),ЗФ!$2:$2,0))*
INDEX(Коэф.закупка_год_морковь[],MATCH($A53,Коэф.закупка_год_морковь[1],0),MATCH(MONTH(JS$3),КЗ!$1:$1,0))/1000,""),0)</f>
        <v>0</v>
      </c>
      <c r="JT53" s="551" cm="1">
        <f t="array" aca="1" ref="JT53" ca="1">IFERROR(IF(AND(НачЦ_ИнвП_Дата&lt;=JT$3,КИнвП_Дата&gt;JT$3),
INDEX(Кальк._морковь,MATCH($A53,Кальк._морковь_наим.,0),MATCH("Сумма затрат, т.руб.",'Кальк-я'!$5:$5,0))*
INDEX(ЗФ,MATCH($A$50,ЗФ!$A:$A,0),MATCH("Посевная площадь"&amp;YEAR(JU$3),ЗФ!$2:$2,0))*
INDEX(Коэф.закупка_год_морковь[],MATCH($A53,Коэф.закупка_год_морковь[1],0),MATCH(MONTH(JT$3),КЗ!$1:$1,0))/1000,""),0)</f>
        <v>1718.9793</v>
      </c>
      <c r="JU53" s="551" cm="1">
        <f t="array" aca="1" ref="JU53" ca="1">IFERROR(IF(AND(НачЦ_ИнвП_Дата&lt;=JU$3,КИнвП_Дата&gt;JU$3),
INDEX(Кальк._морковь,MATCH($A53,Кальк._морковь_наим.,0),MATCH("Сумма затрат, т.руб.",'Кальк-я'!$5:$5,0))*
INDEX(ЗФ,MATCH($A$50,ЗФ!$A:$A,0),MATCH("Посевная площадь"&amp;YEAR(JV$3),ЗФ!$2:$2,0))*
INDEX(Коэф.закупка_год_морковь[],MATCH($A53,Коэф.закупка_год_морковь[1],0),MATCH(MONTH(JU$3),КЗ!$1:$1,0))/1000,""),0)</f>
        <v>1718.9793</v>
      </c>
      <c r="JV53" s="551" cm="1">
        <f t="array" aca="1" ref="JV53" ca="1">IFERROR(IF(AND(НачЦ_ИнвП_Дата&lt;=JV$3,КИнвП_Дата&gt;JV$3),
INDEX(Кальк._морковь,MATCH($A53,Кальк._морковь_наим.,0),MATCH("Сумма затрат, т.руб.",'Кальк-я'!$5:$5,0))*
INDEX(ЗФ,MATCH($A$50,ЗФ!$A:$A,0),MATCH("Посевная площадь"&amp;YEAR(JW$3),ЗФ!$2:$2,0))*
INDEX(Коэф.закупка_год_морковь[],MATCH($A53,Коэф.закупка_год_морковь[1],0),MATCH(MONTH(JV$3),КЗ!$1:$1,0))/1000,""),0)</f>
        <v>0</v>
      </c>
      <c r="JW53" s="551" cm="1">
        <f t="array" aca="1" ref="JW53" ca="1">IFERROR(IF(AND(НачЦ_ИнвП_Дата&lt;=JW$3,КИнвП_Дата&gt;JW$3),
INDEX(Кальк._морковь,MATCH($A53,Кальк._морковь_наим.,0),MATCH("Сумма затрат, т.руб.",'Кальк-я'!$5:$5,0))*
INDEX(ЗФ,MATCH($A$50,ЗФ!$A:$A,0),MATCH("Посевная площадь"&amp;YEAR(JX$3),ЗФ!$2:$2,0))*
INDEX(Коэф.закупка_год_морковь[],MATCH($A53,Коэф.закупка_год_морковь[1],0),MATCH(MONTH(JW$3),КЗ!$1:$1,0))/1000,""),0)</f>
        <v>0</v>
      </c>
      <c r="JX53" s="551" cm="1">
        <f t="array" aca="1" ref="JX53" ca="1">IFERROR(IF(AND(НачЦ_ИнвП_Дата&lt;=JX$3,КИнвП_Дата&gt;JX$3),
INDEX(Кальк._морковь,MATCH($A53,Кальк._морковь_наим.,0),MATCH("Сумма затрат, т.руб.",'Кальк-я'!$5:$5,0))*
INDEX(ЗФ,MATCH($A$50,ЗФ!$A:$A,0),MATCH("Посевная площадь"&amp;YEAR(JY$3),ЗФ!$2:$2,0))*
INDEX(Коэф.закупка_год_морковь[],MATCH($A53,Коэф.закупка_год_морковь[1],0),MATCH(MONTH(JX$3),КЗ!$1:$1,0))/1000,""),0)</f>
        <v>0</v>
      </c>
      <c r="JY53" s="551" cm="1">
        <f t="array" aca="1" ref="JY53" ca="1">IFERROR(IF(AND(НачЦ_ИнвП_Дата&lt;=JY$3,КИнвП_Дата&gt;JY$3),
INDEX(Кальк._морковь,MATCH($A53,Кальк._морковь_наим.,0),MATCH("Сумма затрат, т.руб.",'Кальк-я'!$5:$5,0))*
INDEX(ЗФ,MATCH($A$50,ЗФ!$A:$A,0),MATCH("Посевная площадь"&amp;YEAR(JZ$3),ЗФ!$2:$2,0))*
INDEX(Коэф.закупка_год_морковь[],MATCH($A53,Коэф.закупка_год_морковь[1],0),MATCH(MONTH(JY$3),КЗ!$1:$1,0))/1000,""),0)</f>
        <v>0</v>
      </c>
      <c r="JZ53" s="551" cm="1">
        <f t="array" aca="1" ref="JZ53" ca="1">IFERROR(IF(AND(НачЦ_ИнвП_Дата&lt;=JZ$3,КИнвП_Дата&gt;JZ$3),
INDEX(Кальк._морковь,MATCH($A53,Кальк._морковь_наим.,0),MATCH("Сумма затрат, т.руб.",'Кальк-я'!$5:$5,0))*
INDEX(ЗФ,MATCH($A$50,ЗФ!$A:$A,0),MATCH("Посевная площадь"&amp;YEAR(KA$3),ЗФ!$2:$2,0))*
INDEX(Коэф.закупка_год_морковь[],MATCH($A53,Коэф.закупка_год_морковь[1],0),MATCH(MONTH(JZ$3),КЗ!$1:$1,0))/1000,""),0)</f>
        <v>0</v>
      </c>
      <c r="KA53" s="552">
        <f t="shared" ca="1" si="1498"/>
        <v>3437.9585999999999</v>
      </c>
      <c r="KB53" s="551" cm="1">
        <f t="array" aca="1" ref="KB53" ca="1">IFERROR(IF(AND(НачЦ_ИнвП_Дата&lt;=KB$3,КИнвП_Дата&gt;KB$3),
INDEX(Кальк._морковь,MATCH($A53,Кальк._морковь_наим.,0),MATCH("Сумма затрат, т.руб.",'Кальк-я'!$5:$5,0))*
INDEX(ЗФ,MATCH($A$50,ЗФ!$A:$A,0),MATCH("Посевная площадь"&amp;YEAR(KC$3),ЗФ!$2:$2,0))*
INDEX(Коэф.закупка_год_морковь[],MATCH($A53,Коэф.закупка_год_морковь[1],0),MATCH(MONTH(KB$3),КЗ!$1:$1,0))/1000,""),0)</f>
        <v>0</v>
      </c>
      <c r="KC53" s="551" cm="1">
        <f t="array" aca="1" ref="KC53" ca="1">IFERROR(IF(AND(НачЦ_ИнвП_Дата&lt;=KC$3,КИнвП_Дата&gt;KC$3),
INDEX(Кальк._морковь,MATCH($A53,Кальк._морковь_наим.,0),MATCH("Сумма затрат, т.руб.",'Кальк-я'!$5:$5,0))*
INDEX(ЗФ,MATCH($A$50,ЗФ!$A:$A,0),MATCH("Посевная площадь"&amp;YEAR(KD$3),ЗФ!$2:$2,0))*
INDEX(Коэф.закупка_год_морковь[],MATCH($A53,Коэф.закупка_год_морковь[1],0),MATCH(MONTH(KC$3),КЗ!$1:$1,0))/1000,""),0)</f>
        <v>0</v>
      </c>
      <c r="KD53" s="551" cm="1">
        <f t="array" aca="1" ref="KD53" ca="1">IFERROR(IF(AND(НачЦ_ИнвП_Дата&lt;=KD$3,КИнвП_Дата&gt;KD$3),
INDEX(Кальк._морковь,MATCH($A53,Кальк._морковь_наим.,0),MATCH("Сумма затрат, т.руб.",'Кальк-я'!$5:$5,0))*
INDEX(ЗФ,MATCH($A$50,ЗФ!$A:$A,0),MATCH("Посевная площадь"&amp;YEAR(KE$3),ЗФ!$2:$2,0))*
INDEX(Коэф.закупка_год_морковь[],MATCH($A53,Коэф.закупка_год_морковь[1],0),MATCH(MONTH(KD$3),КЗ!$1:$1,0))/1000,""),0)</f>
        <v>0</v>
      </c>
      <c r="KE53" s="551" cm="1">
        <f t="array" aca="1" ref="KE53" ca="1">IFERROR(IF(AND(НачЦ_ИнвП_Дата&lt;=KE$3,КИнвП_Дата&gt;KE$3),
INDEX(Кальк._морковь,MATCH($A53,Кальк._морковь_наим.,0),MATCH("Сумма затрат, т.руб.",'Кальк-я'!$5:$5,0))*
INDEX(ЗФ,MATCH($A$50,ЗФ!$A:$A,0),MATCH("Посевная площадь"&amp;YEAR(KF$3),ЗФ!$2:$2,0))*
INDEX(Коэф.закупка_год_морковь[],MATCH($A53,Коэф.закупка_год_морковь[1],0),MATCH(MONTH(KE$3),КЗ!$1:$1,0))/1000,""),0)</f>
        <v>0</v>
      </c>
      <c r="KF53" s="551" cm="1">
        <f t="array" aca="1" ref="KF53" ca="1">IFERROR(IF(AND(НачЦ_ИнвП_Дата&lt;=KF$3,КИнвП_Дата&gt;KF$3),
INDEX(Кальк._морковь,MATCH($A53,Кальк._морковь_наим.,0),MATCH("Сумма затрат, т.руб.",'Кальк-я'!$5:$5,0))*
INDEX(ЗФ,MATCH($A$50,ЗФ!$A:$A,0),MATCH("Посевная площадь"&amp;YEAR(KG$3),ЗФ!$2:$2,0))*
INDEX(Коэф.закупка_год_морковь[],MATCH($A53,Коэф.закупка_год_морковь[1],0),MATCH(MONTH(KF$3),КЗ!$1:$1,0))/1000,""),0)</f>
        <v>0</v>
      </c>
      <c r="KG53" s="551" cm="1">
        <f t="array" aca="1" ref="KG53" ca="1">IFERROR(IF(AND(НачЦ_ИнвП_Дата&lt;=KG$3,КИнвП_Дата&gt;KG$3),
INDEX(Кальк._морковь,MATCH($A53,Кальк._морковь_наим.,0),MATCH("Сумма затрат, т.руб.",'Кальк-я'!$5:$5,0))*
INDEX(ЗФ,MATCH($A$50,ЗФ!$A:$A,0),MATCH("Посевная площадь"&amp;YEAR(KH$3),ЗФ!$2:$2,0))*
INDEX(Коэф.закупка_год_морковь[],MATCH($A53,Коэф.закупка_год_морковь[1],0),MATCH(MONTH(KG$3),КЗ!$1:$1,0))/1000,""),0)</f>
        <v>1718.9793</v>
      </c>
      <c r="KH53" s="551" cm="1">
        <f t="array" aca="1" ref="KH53" ca="1">IFERROR(IF(AND(НачЦ_ИнвП_Дата&lt;=KH$3,КИнвП_Дата&gt;KH$3),
INDEX(Кальк._морковь,MATCH($A53,Кальк._морковь_наим.,0),MATCH("Сумма затрат, т.руб.",'Кальк-я'!$5:$5,0))*
INDEX(ЗФ,MATCH($A$50,ЗФ!$A:$A,0),MATCH("Посевная площадь"&amp;YEAR(KI$3),ЗФ!$2:$2,0))*
INDEX(Коэф.закупка_год_морковь[],MATCH($A53,Коэф.закупка_год_морковь[1],0),MATCH(MONTH(KH$3),КЗ!$1:$1,0))/1000,""),0)</f>
        <v>1718.9793</v>
      </c>
      <c r="KI53" s="551" cm="1">
        <f t="array" aca="1" ref="KI53" ca="1">IFERROR(IF(AND(НачЦ_ИнвП_Дата&lt;=KI$3,КИнвП_Дата&gt;KI$3),
INDEX(Кальк._морковь,MATCH($A53,Кальк._морковь_наим.,0),MATCH("Сумма затрат, т.руб.",'Кальк-я'!$5:$5,0))*
INDEX(ЗФ,MATCH($A$50,ЗФ!$A:$A,0),MATCH("Посевная площадь"&amp;YEAR(KJ$3),ЗФ!$2:$2,0))*
INDEX(Коэф.закупка_год_морковь[],MATCH($A53,Коэф.закупка_год_морковь[1],0),MATCH(MONTH(KI$3),КЗ!$1:$1,0))/1000,""),0)</f>
        <v>0</v>
      </c>
      <c r="KJ53" s="551" cm="1">
        <f t="array" aca="1" ref="KJ53" ca="1">IFERROR(IF(AND(НачЦ_ИнвП_Дата&lt;=KJ$3,КИнвП_Дата&gt;KJ$3),
INDEX(Кальк._морковь,MATCH($A53,Кальк._морковь_наим.,0),MATCH("Сумма затрат, т.руб.",'Кальк-я'!$5:$5,0))*
INDEX(ЗФ,MATCH($A$50,ЗФ!$A:$A,0),MATCH("Посевная площадь"&amp;YEAR(KK$3),ЗФ!$2:$2,0))*
INDEX(Коэф.закупка_год_морковь[],MATCH($A53,Коэф.закупка_год_морковь[1],0),MATCH(MONTH(KJ$3),КЗ!$1:$1,0))/1000,""),0)</f>
        <v>0</v>
      </c>
      <c r="KK53" s="551" cm="1">
        <f t="array" aca="1" ref="KK53" ca="1">IFERROR(IF(AND(НачЦ_ИнвП_Дата&lt;=KK$3,КИнвП_Дата&gt;KK$3),
INDEX(Кальк._морковь,MATCH($A53,Кальк._морковь_наим.,0),MATCH("Сумма затрат, т.руб.",'Кальк-я'!$5:$5,0))*
INDEX(ЗФ,MATCH($A$50,ЗФ!$A:$A,0),MATCH("Посевная площадь"&amp;YEAR(KL$3),ЗФ!$2:$2,0))*
INDEX(Коэф.закупка_год_морковь[],MATCH($A53,Коэф.закупка_год_морковь[1],0),MATCH(MONTH(KK$3),КЗ!$1:$1,0))/1000,""),0)</f>
        <v>0</v>
      </c>
      <c r="KL53" s="551" cm="1">
        <f t="array" aca="1" ref="KL53" ca="1">IFERROR(IF(AND(НачЦ_ИнвП_Дата&lt;=KL$3,КИнвП_Дата&gt;KL$3),
INDEX(Кальк._морковь,MATCH($A53,Кальк._морковь_наим.,0),MATCH("Сумма затрат, т.руб.",'Кальк-я'!$5:$5,0))*
INDEX(ЗФ,MATCH($A$50,ЗФ!$A:$A,0),MATCH("Посевная площадь"&amp;YEAR(KM$3),ЗФ!$2:$2,0))*
INDEX(Коэф.закупка_год_морковь[],MATCH($A53,Коэф.закупка_год_морковь[1],0),MATCH(MONTH(KL$3),КЗ!$1:$1,0))/1000,""),0)</f>
        <v>0</v>
      </c>
      <c r="KM53" s="551" cm="1">
        <f t="array" aca="1" ref="KM53" ca="1">IFERROR(IF(AND(НачЦ_ИнвП_Дата&lt;=KM$3,КИнвП_Дата&gt;KM$3),
INDEX(Кальк._морковь,MATCH($A53,Кальк._морковь_наим.,0),MATCH("Сумма затрат, т.руб.",'Кальк-я'!$5:$5,0))*
INDEX(ЗФ,MATCH($A$50,ЗФ!$A:$A,0),MATCH("Посевная площадь"&amp;YEAR(KN$3),ЗФ!$2:$2,0))*
INDEX(Коэф.закупка_год_морковь[],MATCH($A53,Коэф.закупка_год_морковь[1],0),MATCH(MONTH(KM$3),КЗ!$1:$1,0))/1000,""),0)</f>
        <v>0</v>
      </c>
      <c r="KN53" s="552">
        <f t="shared" ca="1" si="1500"/>
        <v>3437.9585999999999</v>
      </c>
      <c r="KO53" s="551" cm="1">
        <f t="array" aca="1" ref="KO53" ca="1">IFERROR(IF(AND(НачЦ_ИнвП_Дата&lt;=KO$3,КИнвП_Дата&gt;KO$3),
INDEX(Кальк._морковь,MATCH($A53,Кальк._морковь_наим.,0),MATCH("Сумма затрат, т.руб.",'Кальк-я'!$5:$5,0))*
INDEX(ЗФ,MATCH($A$50,ЗФ!$A:$A,0),MATCH("Посевная площадь"&amp;YEAR(KP$3),ЗФ!$2:$2,0))*
INDEX(Коэф.закупка_год_морковь[],MATCH($A53,Коэф.закупка_год_морковь[1],0),MATCH(MONTH(KO$3),КЗ!$1:$1,0))/1000,""),0)</f>
        <v>0</v>
      </c>
      <c r="KP53" s="551" cm="1">
        <f t="array" aca="1" ref="KP53" ca="1">IFERROR(IF(AND(НачЦ_ИнвП_Дата&lt;=KP$3,КИнвП_Дата&gt;KP$3),
INDEX(Кальк._морковь,MATCH($A53,Кальк._морковь_наим.,0),MATCH("Сумма затрат, т.руб.",'Кальк-я'!$5:$5,0))*
INDEX(ЗФ,MATCH($A$50,ЗФ!$A:$A,0),MATCH("Посевная площадь"&amp;YEAR(KQ$3),ЗФ!$2:$2,0))*
INDEX(Коэф.закупка_год_морковь[],MATCH($A53,Коэф.закупка_год_морковь[1],0),MATCH(MONTH(KP$3),КЗ!$1:$1,0))/1000,""),0)</f>
        <v>0</v>
      </c>
      <c r="KQ53" s="551" cm="1">
        <f t="array" aca="1" ref="KQ53" ca="1">IFERROR(IF(AND(НачЦ_ИнвП_Дата&lt;=KQ$3,КИнвП_Дата&gt;KQ$3),
INDEX(Кальк._морковь,MATCH($A53,Кальк._морковь_наим.,0),MATCH("Сумма затрат, т.руб.",'Кальк-я'!$5:$5,0))*
INDEX(ЗФ,MATCH($A$50,ЗФ!$A:$A,0),MATCH("Посевная площадь"&amp;YEAR(KR$3),ЗФ!$2:$2,0))*
INDEX(Коэф.закупка_год_морковь[],MATCH($A53,Коэф.закупка_год_морковь[1],0),MATCH(MONTH(KQ$3),КЗ!$1:$1,0))/1000,""),0)</f>
        <v>0</v>
      </c>
      <c r="KR53" s="551" cm="1">
        <f t="array" aca="1" ref="KR53" ca="1">IFERROR(IF(AND(НачЦ_ИнвП_Дата&lt;=KR$3,КИнвП_Дата&gt;KR$3),
INDEX(Кальк._морковь,MATCH($A53,Кальк._морковь_наим.,0),MATCH("Сумма затрат, т.руб.",'Кальк-я'!$5:$5,0))*
INDEX(ЗФ,MATCH($A$50,ЗФ!$A:$A,0),MATCH("Посевная площадь"&amp;YEAR(KS$3),ЗФ!$2:$2,0))*
INDEX(Коэф.закупка_год_морковь[],MATCH($A53,Коэф.закупка_год_морковь[1],0),MATCH(MONTH(KR$3),КЗ!$1:$1,0))/1000,""),0)</f>
        <v>0</v>
      </c>
      <c r="KS53" s="551" cm="1">
        <f t="array" aca="1" ref="KS53" ca="1">IFERROR(IF(AND(НачЦ_ИнвП_Дата&lt;=KS$3,КИнвП_Дата&gt;KS$3),
INDEX(Кальк._морковь,MATCH($A53,Кальк._морковь_наим.,0),MATCH("Сумма затрат, т.руб.",'Кальк-я'!$5:$5,0))*
INDEX(ЗФ,MATCH($A$50,ЗФ!$A:$A,0),MATCH("Посевная площадь"&amp;YEAR(KT$3),ЗФ!$2:$2,0))*
INDEX(Коэф.закупка_год_морковь[],MATCH($A53,Коэф.закупка_год_морковь[1],0),MATCH(MONTH(KS$3),КЗ!$1:$1,0))/1000,""),0)</f>
        <v>0</v>
      </c>
      <c r="KT53" s="551" cm="1">
        <f t="array" aca="1" ref="KT53" ca="1">IFERROR(IF(AND(НачЦ_ИнвП_Дата&lt;=KT$3,КИнвП_Дата&gt;KT$3),
INDEX(Кальк._морковь,MATCH($A53,Кальк._морковь_наим.,0),MATCH("Сумма затрат, т.руб.",'Кальк-я'!$5:$5,0))*
INDEX(ЗФ,MATCH($A$50,ЗФ!$A:$A,0),MATCH("Посевная площадь"&amp;YEAR(KU$3),ЗФ!$2:$2,0))*
INDEX(Коэф.закупка_год_морковь[],MATCH($A53,Коэф.закупка_год_морковь[1],0),MATCH(MONTH(KT$3),КЗ!$1:$1,0))/1000,""),0)</f>
        <v>1718.9793</v>
      </c>
      <c r="KU53" s="551" cm="1">
        <f t="array" aca="1" ref="KU53" ca="1">IFERROR(IF(AND(НачЦ_ИнвП_Дата&lt;=KU$3,КИнвП_Дата&gt;KU$3),
INDEX(Кальк._морковь,MATCH($A53,Кальк._морковь_наим.,0),MATCH("Сумма затрат, т.руб.",'Кальк-я'!$5:$5,0))*
INDEX(ЗФ,MATCH($A$50,ЗФ!$A:$A,0),MATCH("Посевная площадь"&amp;YEAR(KV$3),ЗФ!$2:$2,0))*
INDEX(Коэф.закупка_год_морковь[],MATCH($A53,Коэф.закупка_год_морковь[1],0),MATCH(MONTH(KU$3),КЗ!$1:$1,0))/1000,""),0)</f>
        <v>1718.9793</v>
      </c>
      <c r="KV53" s="551" cm="1">
        <f t="array" aca="1" ref="KV53" ca="1">IFERROR(IF(AND(НачЦ_ИнвП_Дата&lt;=KV$3,КИнвП_Дата&gt;KV$3),
INDEX(Кальк._морковь,MATCH($A53,Кальк._морковь_наим.,0),MATCH("Сумма затрат, т.руб.",'Кальк-я'!$5:$5,0))*
INDEX(ЗФ,MATCH($A$50,ЗФ!$A:$A,0),MATCH("Посевная площадь"&amp;YEAR(KW$3),ЗФ!$2:$2,0))*
INDEX(Коэф.закупка_год_морковь[],MATCH($A53,Коэф.закупка_год_морковь[1],0),MATCH(MONTH(KV$3),КЗ!$1:$1,0))/1000,""),0)</f>
        <v>0</v>
      </c>
      <c r="KW53" s="551" cm="1">
        <f t="array" aca="1" ref="KW53" ca="1">IFERROR(IF(AND(НачЦ_ИнвП_Дата&lt;=KW$3,КИнвП_Дата&gt;KW$3),
INDEX(Кальк._морковь,MATCH($A53,Кальк._морковь_наим.,0),MATCH("Сумма затрат, т.руб.",'Кальк-я'!$5:$5,0))*
INDEX(ЗФ,MATCH($A$50,ЗФ!$A:$A,0),MATCH("Посевная площадь"&amp;YEAR(KX$3),ЗФ!$2:$2,0))*
INDEX(Коэф.закупка_год_морковь[],MATCH($A53,Коэф.закупка_год_морковь[1],0),MATCH(MONTH(KW$3),КЗ!$1:$1,0))/1000,""),0)</f>
        <v>0</v>
      </c>
      <c r="KX53" s="551" cm="1">
        <f t="array" aca="1" ref="KX53" ca="1">IFERROR(IF(AND(НачЦ_ИнвП_Дата&lt;=KX$3,КИнвП_Дата&gt;KX$3),
INDEX(Кальк._морковь,MATCH($A53,Кальк._морковь_наим.,0),MATCH("Сумма затрат, т.руб.",'Кальк-я'!$5:$5,0))*
INDEX(ЗФ,MATCH($A$50,ЗФ!$A:$A,0),MATCH("Посевная площадь"&amp;YEAR(KY$3),ЗФ!$2:$2,0))*
INDEX(Коэф.закупка_год_морковь[],MATCH($A53,Коэф.закупка_год_морковь[1],0),MATCH(MONTH(KX$3),КЗ!$1:$1,0))/1000,""),0)</f>
        <v>0</v>
      </c>
      <c r="KY53" s="551" cm="1">
        <f t="array" aca="1" ref="KY53" ca="1">IFERROR(IF(AND(НачЦ_ИнвП_Дата&lt;=KY$3,КИнвП_Дата&gt;KY$3),
INDEX(Кальк._морковь,MATCH($A53,Кальк._морковь_наим.,0),MATCH("Сумма затрат, т.руб.",'Кальк-я'!$5:$5,0))*
INDEX(ЗФ,MATCH($A$50,ЗФ!$A:$A,0),MATCH("Посевная площадь"&amp;YEAR(KZ$3),ЗФ!$2:$2,0))*
INDEX(Коэф.закупка_год_морковь[],MATCH($A53,Коэф.закупка_год_морковь[1],0),MATCH(MONTH(KY$3),КЗ!$1:$1,0))/1000,""),0)</f>
        <v>0</v>
      </c>
      <c r="KZ53" s="551" cm="1">
        <f t="array" aca="1" ref="KZ53" ca="1">IFERROR(IF(AND(НачЦ_ИнвП_Дата&lt;=KZ$3,КИнвП_Дата&gt;KZ$3),
INDEX(Кальк._морковь,MATCH($A53,Кальк._морковь_наим.,0),MATCH("Сумма затрат, т.руб.",'Кальк-я'!$5:$5,0))*
INDEX(ЗФ,MATCH($A$50,ЗФ!$A:$A,0),MATCH("Посевная площадь"&amp;YEAR(LA$3),ЗФ!$2:$2,0))*
INDEX(Коэф.закупка_год_морковь[],MATCH($A53,Коэф.закупка_год_морковь[1],0),MATCH(MONTH(KZ$3),КЗ!$1:$1,0))/1000,""),0)</f>
        <v>0</v>
      </c>
      <c r="LA53" s="552">
        <f t="shared" ca="1" si="1502"/>
        <v>3437.9585999999999</v>
      </c>
      <c r="LB53" s="551" cm="1">
        <f t="array" aca="1" ref="LB53" ca="1">IFERROR(IF(AND(НачЦ_ИнвП_Дата&lt;=LB$3,КИнвП_Дата&gt;LB$3),
INDEX(Кальк._морковь,MATCH($A53,Кальк._морковь_наим.,0),MATCH("Сумма затрат, т.руб.",'Кальк-я'!$5:$5,0))*
INDEX(ЗФ,MATCH($A$50,ЗФ!$A:$A,0),MATCH("Посевная площадь"&amp;YEAR(LC$3),ЗФ!$2:$2,0))*
INDEX(Коэф.закупка_год_морковь[],MATCH($A53,Коэф.закупка_год_морковь[1],0),MATCH(MONTH(LB$3),КЗ!$1:$1,0))/1000,""),0)</f>
        <v>0</v>
      </c>
      <c r="LC53" s="551" cm="1">
        <f t="array" aca="1" ref="LC53" ca="1">IFERROR(IF(AND(НачЦ_ИнвП_Дата&lt;=LC$3,КИнвП_Дата&gt;LC$3),
INDEX(Кальк._морковь,MATCH($A53,Кальк._морковь_наим.,0),MATCH("Сумма затрат, т.руб.",'Кальк-я'!$5:$5,0))*
INDEX(ЗФ,MATCH($A$50,ЗФ!$A:$A,0),MATCH("Посевная площадь"&amp;YEAR(LD$3),ЗФ!$2:$2,0))*
INDEX(Коэф.закупка_год_морковь[],MATCH($A53,Коэф.закупка_год_морковь[1],0),MATCH(MONTH(LC$3),КЗ!$1:$1,0))/1000,""),0)</f>
        <v>0</v>
      </c>
      <c r="LD53" s="551" cm="1">
        <f t="array" aca="1" ref="LD53" ca="1">IFERROR(IF(AND(НачЦ_ИнвП_Дата&lt;=LD$3,КИнвП_Дата&gt;LD$3),
INDEX(Кальк._морковь,MATCH($A53,Кальк._морковь_наим.,0),MATCH("Сумма затрат, т.руб.",'Кальк-я'!$5:$5,0))*
INDEX(ЗФ,MATCH($A$50,ЗФ!$A:$A,0),MATCH("Посевная площадь"&amp;YEAR(LE$3),ЗФ!$2:$2,0))*
INDEX(Коэф.закупка_год_морковь[],MATCH($A53,Коэф.закупка_год_морковь[1],0),MATCH(MONTH(LD$3),КЗ!$1:$1,0))/1000,""),0)</f>
        <v>0</v>
      </c>
      <c r="LE53" s="551" cm="1">
        <f t="array" aca="1" ref="LE53" ca="1">IFERROR(IF(AND(НачЦ_ИнвП_Дата&lt;=LE$3,КИнвП_Дата&gt;LE$3),
INDEX(Кальк._морковь,MATCH($A53,Кальк._морковь_наим.,0),MATCH("Сумма затрат, т.руб.",'Кальк-я'!$5:$5,0))*
INDEX(ЗФ,MATCH($A$50,ЗФ!$A:$A,0),MATCH("Посевная площадь"&amp;YEAR(LF$3),ЗФ!$2:$2,0))*
INDEX(Коэф.закупка_год_морковь[],MATCH($A53,Коэф.закупка_год_морковь[1],0),MATCH(MONTH(LE$3),КЗ!$1:$1,0))/1000,""),0)</f>
        <v>0</v>
      </c>
      <c r="LF53" s="551" cm="1">
        <f t="array" aca="1" ref="LF53" ca="1">IFERROR(IF(AND(НачЦ_ИнвП_Дата&lt;=LF$3,КИнвП_Дата&gt;LF$3),
INDEX(Кальк._морковь,MATCH($A53,Кальк._морковь_наим.,0),MATCH("Сумма затрат, т.руб.",'Кальк-я'!$5:$5,0))*
INDEX(ЗФ,MATCH($A$50,ЗФ!$A:$A,0),MATCH("Посевная площадь"&amp;YEAR(LG$3),ЗФ!$2:$2,0))*
INDEX(Коэф.закупка_год_морковь[],MATCH($A53,Коэф.закупка_год_морковь[1],0),MATCH(MONTH(LF$3),КЗ!$1:$1,0))/1000,""),0)</f>
        <v>0</v>
      </c>
      <c r="LG53" s="551" cm="1">
        <f t="array" aca="1" ref="LG53" ca="1">IFERROR(IF(AND(НачЦ_ИнвП_Дата&lt;=LG$3,КИнвП_Дата&gt;LG$3),
INDEX(Кальк._морковь,MATCH($A53,Кальк._морковь_наим.,0),MATCH("Сумма затрат, т.руб.",'Кальк-я'!$5:$5,0))*
INDEX(ЗФ,MATCH($A$50,ЗФ!$A:$A,0),MATCH("Посевная площадь"&amp;YEAR(LH$3),ЗФ!$2:$2,0))*
INDEX(Коэф.закупка_год_морковь[],MATCH($A53,Коэф.закупка_год_морковь[1],0),MATCH(MONTH(LG$3),КЗ!$1:$1,0))/1000,""),0)</f>
        <v>1718.9793</v>
      </c>
      <c r="LH53" s="551" cm="1">
        <f t="array" aca="1" ref="LH53" ca="1">IFERROR(IF(AND(НачЦ_ИнвП_Дата&lt;=LH$3,КИнвП_Дата&gt;LH$3),
INDEX(Кальк._морковь,MATCH($A53,Кальк._морковь_наим.,0),MATCH("Сумма затрат, т.руб.",'Кальк-я'!$5:$5,0))*
INDEX(ЗФ,MATCH($A$50,ЗФ!$A:$A,0),MATCH("Посевная площадь"&amp;YEAR(LI$3),ЗФ!$2:$2,0))*
INDEX(Коэф.закупка_год_морковь[],MATCH($A53,Коэф.закупка_год_морковь[1],0),MATCH(MONTH(LH$3),КЗ!$1:$1,0))/1000,""),0)</f>
        <v>1718.9793</v>
      </c>
      <c r="LI53" s="551" cm="1">
        <f t="array" aca="1" ref="LI53" ca="1">IFERROR(IF(AND(НачЦ_ИнвП_Дата&lt;=LI$3,КИнвП_Дата&gt;LI$3),
INDEX(Кальк._морковь,MATCH($A53,Кальк._морковь_наим.,0),MATCH("Сумма затрат, т.руб.",'Кальк-я'!$5:$5,0))*
INDEX(ЗФ,MATCH($A$50,ЗФ!$A:$A,0),MATCH("Посевная площадь"&amp;YEAR(LJ$3),ЗФ!$2:$2,0))*
INDEX(Коэф.закупка_год_морковь[],MATCH($A53,Коэф.закупка_год_морковь[1],0),MATCH(MONTH(LI$3),КЗ!$1:$1,0))/1000,""),0)</f>
        <v>0</v>
      </c>
      <c r="LJ53" s="551" cm="1">
        <f t="array" aca="1" ref="LJ53" ca="1">IFERROR(IF(AND(НачЦ_ИнвП_Дата&lt;=LJ$3,КИнвП_Дата&gt;LJ$3),
INDEX(Кальк._морковь,MATCH($A53,Кальк._морковь_наим.,0),MATCH("Сумма затрат, т.руб.",'Кальк-я'!$5:$5,0))*
INDEX(ЗФ,MATCH($A$50,ЗФ!$A:$A,0),MATCH("Посевная площадь"&amp;YEAR(LK$3),ЗФ!$2:$2,0))*
INDEX(Коэф.закупка_год_морковь[],MATCH($A53,Коэф.закупка_год_морковь[1],0),MATCH(MONTH(LJ$3),КЗ!$1:$1,0))/1000,""),0)</f>
        <v>0</v>
      </c>
      <c r="LK53" s="551" cm="1">
        <f t="array" aca="1" ref="LK53" ca="1">IFERROR(IF(AND(НачЦ_ИнвП_Дата&lt;=LK$3,КИнвП_Дата&gt;LK$3),
INDEX(Кальк._морковь,MATCH($A53,Кальк._морковь_наим.,0),MATCH("Сумма затрат, т.руб.",'Кальк-я'!$5:$5,0))*
INDEX(ЗФ,MATCH($A$50,ЗФ!$A:$A,0),MATCH("Посевная площадь"&amp;YEAR(LL$3),ЗФ!$2:$2,0))*
INDEX(Коэф.закупка_год_морковь[],MATCH($A53,Коэф.закупка_год_морковь[1],0),MATCH(MONTH(LK$3),КЗ!$1:$1,0))/1000,""),0)</f>
        <v>0</v>
      </c>
      <c r="LL53" s="551" cm="1">
        <f t="array" aca="1" ref="LL53" ca="1">IFERROR(IF(AND(НачЦ_ИнвП_Дата&lt;=LL$3,КИнвП_Дата&gt;LL$3),
INDEX(Кальк._морковь,MATCH($A53,Кальк._морковь_наим.,0),MATCH("Сумма затрат, т.руб.",'Кальк-я'!$5:$5,0))*
INDEX(ЗФ,MATCH($A$50,ЗФ!$A:$A,0),MATCH("Посевная площадь"&amp;YEAR(LM$3),ЗФ!$2:$2,0))*
INDEX(Коэф.закупка_год_морковь[],MATCH($A53,Коэф.закупка_год_морковь[1],0),MATCH(MONTH(LL$3),КЗ!$1:$1,0))/1000,""),0)</f>
        <v>0</v>
      </c>
      <c r="LM53" s="551" cm="1">
        <f t="array" aca="1" ref="LM53" ca="1">IFERROR(IF(AND(НачЦ_ИнвП_Дата&lt;=LM$3,КИнвП_Дата&gt;LM$3),
INDEX(Кальк._морковь,MATCH($A53,Кальк._морковь_наим.,0),MATCH("Сумма затрат, т.руб.",'Кальк-я'!$5:$5,0))*
INDEX(ЗФ,MATCH($A$50,ЗФ!$A:$A,0),MATCH("Посевная площадь"&amp;YEAR(LN$3),ЗФ!$2:$2,0))*
INDEX(Коэф.закупка_год_морковь[],MATCH($A53,Коэф.закупка_год_морковь[1],0),MATCH(MONTH(LM$3),КЗ!$1:$1,0))/1000,""),0)</f>
        <v>0</v>
      </c>
      <c r="LN53" s="552">
        <f t="shared" ca="1" si="1504"/>
        <v>3437.9585999999999</v>
      </c>
      <c r="LO53" s="551" cm="1">
        <f t="array" aca="1" ref="LO53" ca="1">IFERROR(IF(AND(НачЦ_ИнвП_Дата&lt;=LO$3,КИнвП_Дата&gt;LO$3),
INDEX(Кальк._морковь,MATCH($A53,Кальк._морковь_наим.,0),MATCH("Сумма затрат, т.руб.",'Кальк-я'!$5:$5,0))*
INDEX(ЗФ,MATCH($A$50,ЗФ!$A:$A,0),MATCH("Посевная площадь"&amp;YEAR(LP$3),ЗФ!$2:$2,0))*
INDEX(Коэф.закупка_год_морковь[],MATCH($A53,Коэф.закупка_год_морковь[1],0),MATCH(MONTH(LO$3),КЗ!$1:$1,0))/1000,""),0)</f>
        <v>0</v>
      </c>
      <c r="LP53" s="551" cm="1">
        <f t="array" aca="1" ref="LP53" ca="1">IFERROR(IF(AND(НачЦ_ИнвП_Дата&lt;=LP$3,КИнвП_Дата&gt;LP$3),
INDEX(Кальк._морковь,MATCH($A53,Кальк._морковь_наим.,0),MATCH("Сумма затрат, т.руб.",'Кальк-я'!$5:$5,0))*
INDEX(ЗФ,MATCH($A$50,ЗФ!$A:$A,0),MATCH("Посевная площадь"&amp;YEAR(LQ$3),ЗФ!$2:$2,0))*
INDEX(Коэф.закупка_год_морковь[],MATCH($A53,Коэф.закупка_год_морковь[1],0),MATCH(MONTH(LP$3),КЗ!$1:$1,0))/1000,""),0)</f>
        <v>0</v>
      </c>
      <c r="LQ53" s="551" cm="1">
        <f t="array" aca="1" ref="LQ53" ca="1">IFERROR(IF(AND(НачЦ_ИнвП_Дата&lt;=LQ$3,КИнвП_Дата&gt;LQ$3),
INDEX(Кальк._морковь,MATCH($A53,Кальк._морковь_наим.,0),MATCH("Сумма затрат, т.руб.",'Кальк-я'!$5:$5,0))*
INDEX(ЗФ,MATCH($A$50,ЗФ!$A:$A,0),MATCH("Посевная площадь"&amp;YEAR(LR$3),ЗФ!$2:$2,0))*
INDEX(Коэф.закупка_год_морковь[],MATCH($A53,Коэф.закупка_год_морковь[1],0),MATCH(MONTH(LQ$3),КЗ!$1:$1,0))/1000,""),0)</f>
        <v>0</v>
      </c>
      <c r="LR53" s="551" cm="1">
        <f t="array" aca="1" ref="LR53" ca="1">IFERROR(IF(AND(НачЦ_ИнвП_Дата&lt;=LR$3,КИнвП_Дата&gt;LR$3),
INDEX(Кальк._морковь,MATCH($A53,Кальк._морковь_наим.,0),MATCH("Сумма затрат, т.руб.",'Кальк-я'!$5:$5,0))*
INDEX(ЗФ,MATCH($A$50,ЗФ!$A:$A,0),MATCH("Посевная площадь"&amp;YEAR(LS$3),ЗФ!$2:$2,0))*
INDEX(Коэф.закупка_год_морковь[],MATCH($A53,Коэф.закупка_год_морковь[1],0),MATCH(MONTH(LR$3),КЗ!$1:$1,0))/1000,""),0)</f>
        <v>0</v>
      </c>
      <c r="LS53" s="551" cm="1">
        <f t="array" aca="1" ref="LS53" ca="1">IFERROR(IF(AND(НачЦ_ИнвП_Дата&lt;=LS$3,КИнвП_Дата&gt;LS$3),
INDEX(Кальк._морковь,MATCH($A53,Кальк._морковь_наим.,0),MATCH("Сумма затрат, т.руб.",'Кальк-я'!$5:$5,0))*
INDEX(ЗФ,MATCH($A$50,ЗФ!$A:$A,0),MATCH("Посевная площадь"&amp;YEAR(LT$3),ЗФ!$2:$2,0))*
INDEX(Коэф.закупка_год_морковь[],MATCH($A53,Коэф.закупка_год_морковь[1],0),MATCH(MONTH(LS$3),КЗ!$1:$1,0))/1000,""),0)</f>
        <v>0</v>
      </c>
      <c r="LT53" s="551" cm="1">
        <f t="array" aca="1" ref="LT53" ca="1">IFERROR(IF(AND(НачЦ_ИнвП_Дата&lt;=LT$3,КИнвП_Дата&gt;LT$3),
INDEX(Кальк._морковь,MATCH($A53,Кальк._морковь_наим.,0),MATCH("Сумма затрат, т.руб.",'Кальк-я'!$5:$5,0))*
INDEX(ЗФ,MATCH($A$50,ЗФ!$A:$A,0),MATCH("Посевная площадь"&amp;YEAR(LU$3),ЗФ!$2:$2,0))*
INDEX(Коэф.закупка_год_морковь[],MATCH($A53,Коэф.закупка_год_морковь[1],0),MATCH(MONTH(LT$3),КЗ!$1:$1,0))/1000,""),0)</f>
        <v>1718.9793</v>
      </c>
      <c r="LU53" s="551" cm="1">
        <f t="array" aca="1" ref="LU53" ca="1">IFERROR(IF(AND(НачЦ_ИнвП_Дата&lt;=LU$3,КИнвП_Дата&gt;LU$3),
INDEX(Кальк._морковь,MATCH($A53,Кальк._морковь_наим.,0),MATCH("Сумма затрат, т.руб.",'Кальк-я'!$5:$5,0))*
INDEX(ЗФ,MATCH($A$50,ЗФ!$A:$A,0),MATCH("Посевная площадь"&amp;YEAR(LV$3),ЗФ!$2:$2,0))*
INDEX(Коэф.закупка_год_морковь[],MATCH($A53,Коэф.закупка_год_морковь[1],0),MATCH(MONTH(LU$3),КЗ!$1:$1,0))/1000,""),0)</f>
        <v>1718.9793</v>
      </c>
      <c r="LV53" s="551" cm="1">
        <f t="array" aca="1" ref="LV53" ca="1">IFERROR(IF(AND(НачЦ_ИнвП_Дата&lt;=LV$3,КИнвП_Дата&gt;LV$3),
INDEX(Кальк._морковь,MATCH($A53,Кальк._морковь_наим.,0),MATCH("Сумма затрат, т.руб.",'Кальк-я'!$5:$5,0))*
INDEX(ЗФ,MATCH($A$50,ЗФ!$A:$A,0),MATCH("Посевная площадь"&amp;YEAR(LW$3),ЗФ!$2:$2,0))*
INDEX(Коэф.закупка_год_морковь[],MATCH($A53,Коэф.закупка_год_морковь[1],0),MATCH(MONTH(LV$3),КЗ!$1:$1,0))/1000,""),0)</f>
        <v>0</v>
      </c>
      <c r="LW53" s="551" cm="1">
        <f t="array" aca="1" ref="LW53" ca="1">IFERROR(IF(AND(НачЦ_ИнвП_Дата&lt;=LW$3,КИнвП_Дата&gt;LW$3),
INDEX(Кальк._морковь,MATCH($A53,Кальк._морковь_наим.,0),MATCH("Сумма затрат, т.руб.",'Кальк-я'!$5:$5,0))*
INDEX(ЗФ,MATCH($A$50,ЗФ!$A:$A,0),MATCH("Посевная площадь"&amp;YEAR(LX$3),ЗФ!$2:$2,0))*
INDEX(Коэф.закупка_год_морковь[],MATCH($A53,Коэф.закупка_год_морковь[1],0),MATCH(MONTH(LW$3),КЗ!$1:$1,0))/1000,""),0)</f>
        <v>0</v>
      </c>
      <c r="LX53" s="551" cm="1">
        <f t="array" aca="1" ref="LX53" ca="1">IFERROR(IF(AND(НачЦ_ИнвП_Дата&lt;=LX$3,КИнвП_Дата&gt;LX$3),
INDEX(Кальк._морковь,MATCH($A53,Кальк._морковь_наим.,0),MATCH("Сумма затрат, т.руб.",'Кальк-я'!$5:$5,0))*
INDEX(ЗФ,MATCH($A$50,ЗФ!$A:$A,0),MATCH("Посевная площадь"&amp;YEAR(LY$3),ЗФ!$2:$2,0))*
INDEX(Коэф.закупка_год_морковь[],MATCH($A53,Коэф.закупка_год_морковь[1],0),MATCH(MONTH(LX$3),КЗ!$1:$1,0))/1000,""),0)</f>
        <v>0</v>
      </c>
      <c r="LY53" s="551" cm="1">
        <f t="array" aca="1" ref="LY53" ca="1">IFERROR(IF(AND(НачЦ_ИнвП_Дата&lt;=LY$3,КИнвП_Дата&gt;LY$3),
INDEX(Кальк._морковь,MATCH($A53,Кальк._морковь_наим.,0),MATCH("Сумма затрат, т.руб.",'Кальк-я'!$5:$5,0))*
INDEX(ЗФ,MATCH($A$50,ЗФ!$A:$A,0),MATCH("Посевная площадь"&amp;YEAR(LZ$3),ЗФ!$2:$2,0))*
INDEX(Коэф.закупка_год_морковь[],MATCH($A53,Коэф.закупка_год_морковь[1],0),MATCH(MONTH(LY$3),КЗ!$1:$1,0))/1000,""),0)</f>
        <v>0</v>
      </c>
      <c r="LZ53" s="551" cm="1">
        <f t="array" aca="1" ref="LZ53" ca="1">IFERROR(IF(AND(НачЦ_ИнвП_Дата&lt;=LZ$3,КИнвП_Дата&gt;LZ$3),
INDEX(Кальк._морковь,MATCH($A53,Кальк._морковь_наим.,0),MATCH("Сумма затрат, т.руб.",'Кальк-я'!$5:$5,0))*
INDEX(ЗФ,MATCH($A$50,ЗФ!$A:$A,0),MATCH("Посевная площадь"&amp;YEAR(MA$3),ЗФ!$2:$2,0))*
INDEX(Коэф.закупка_год_морковь[],MATCH($A53,Коэф.закупка_год_морковь[1],0),MATCH(MONTH(LZ$3),КЗ!$1:$1,0))/1000,""),0)</f>
        <v>0</v>
      </c>
      <c r="MA53" s="552">
        <f t="shared" ca="1" si="1506"/>
        <v>3437.9585999999999</v>
      </c>
      <c r="MB53" s="551" cm="1">
        <f t="array" aca="1" ref="MB53" ca="1">IFERROR(IF(AND(НачЦ_ИнвП_Дата&lt;=MB$3,КИнвП_Дата&gt;MB$3),
INDEX(Кальк._морковь,MATCH($A53,Кальк._морковь_наим.,0),MATCH("Сумма затрат, т.руб.",'Кальк-я'!$5:$5,0))*
INDEX(ЗФ,MATCH($A$50,ЗФ!$A:$A,0),MATCH("Посевная площадь"&amp;YEAR(MC$3),ЗФ!$2:$2,0))*
INDEX(Коэф.закупка_год_морковь[],MATCH($A53,Коэф.закупка_год_морковь[1],0),MATCH(MONTH(MB$3),КЗ!$1:$1,0))/1000,""),0)</f>
        <v>0</v>
      </c>
      <c r="MC53" s="551" cm="1">
        <f t="array" aca="1" ref="MC53" ca="1">IFERROR(IF(AND(НачЦ_ИнвП_Дата&lt;=MC$3,КИнвП_Дата&gt;MC$3),
INDEX(Кальк._морковь,MATCH($A53,Кальк._морковь_наим.,0),MATCH("Сумма затрат, т.руб.",'Кальк-я'!$5:$5,0))*
INDEX(ЗФ,MATCH($A$50,ЗФ!$A:$A,0),MATCH("Посевная площадь"&amp;YEAR(MD$3),ЗФ!$2:$2,0))*
INDEX(Коэф.закупка_год_морковь[],MATCH($A53,Коэф.закупка_год_морковь[1],0),MATCH(MONTH(MC$3),КЗ!$1:$1,0))/1000,""),0)</f>
        <v>0</v>
      </c>
      <c r="MD53" s="551" cm="1">
        <f t="array" aca="1" ref="MD53" ca="1">IFERROR(IF(AND(НачЦ_ИнвП_Дата&lt;=MD$3,КИнвП_Дата&gt;MD$3),
INDEX(Кальк._морковь,MATCH($A53,Кальк._морковь_наим.,0),MATCH("Сумма затрат, т.руб.",'Кальк-я'!$5:$5,0))*
INDEX(ЗФ,MATCH($A$50,ЗФ!$A:$A,0),MATCH("Посевная площадь"&amp;YEAR(ME$3),ЗФ!$2:$2,0))*
INDEX(Коэф.закупка_год_морковь[],MATCH($A53,Коэф.закупка_год_морковь[1],0),MATCH(MONTH(MD$3),КЗ!$1:$1,0))/1000,""),0)</f>
        <v>0</v>
      </c>
      <c r="ME53" s="551" cm="1">
        <f t="array" aca="1" ref="ME53" ca="1">IFERROR(IF(AND(НачЦ_ИнвП_Дата&lt;=ME$3,КИнвП_Дата&gt;ME$3),
INDEX(Кальк._морковь,MATCH($A53,Кальк._морковь_наим.,0),MATCH("Сумма затрат, т.руб.",'Кальк-я'!$5:$5,0))*
INDEX(ЗФ,MATCH($A$50,ЗФ!$A:$A,0),MATCH("Посевная площадь"&amp;YEAR(MF$3),ЗФ!$2:$2,0))*
INDEX(Коэф.закупка_год_морковь[],MATCH($A53,Коэф.закупка_год_морковь[1],0),MATCH(MONTH(ME$3),КЗ!$1:$1,0))/1000,""),0)</f>
        <v>0</v>
      </c>
      <c r="MF53" s="551" cm="1">
        <f t="array" aca="1" ref="MF53" ca="1">IFERROR(IF(AND(НачЦ_ИнвП_Дата&lt;=MF$3,КИнвП_Дата&gt;MF$3),
INDEX(Кальк._морковь,MATCH($A53,Кальк._морковь_наим.,0),MATCH("Сумма затрат, т.руб.",'Кальк-я'!$5:$5,0))*
INDEX(ЗФ,MATCH($A$50,ЗФ!$A:$A,0),MATCH("Посевная площадь"&amp;YEAR(MG$3),ЗФ!$2:$2,0))*
INDEX(Коэф.закупка_год_морковь[],MATCH($A53,Коэф.закупка_год_морковь[1],0),MATCH(MONTH(MF$3),КЗ!$1:$1,0))/1000,""),0)</f>
        <v>0</v>
      </c>
      <c r="MG53" s="551" cm="1">
        <f t="array" aca="1" ref="MG53" ca="1">IFERROR(IF(AND(НачЦ_ИнвП_Дата&lt;=MG$3,КИнвП_Дата&gt;MG$3),
INDEX(Кальк._морковь,MATCH($A53,Кальк._морковь_наим.,0),MATCH("Сумма затрат, т.руб.",'Кальк-я'!$5:$5,0))*
INDEX(ЗФ,MATCH($A$50,ЗФ!$A:$A,0),MATCH("Посевная площадь"&amp;YEAR(MH$3),ЗФ!$2:$2,0))*
INDEX(Коэф.закупка_год_морковь[],MATCH($A53,Коэф.закупка_год_морковь[1],0),MATCH(MONTH(MG$3),КЗ!$1:$1,0))/1000,""),0)</f>
        <v>1718.9793</v>
      </c>
      <c r="MH53" s="551" cm="1">
        <f t="array" aca="1" ref="MH53" ca="1">IFERROR(IF(AND(НачЦ_ИнвП_Дата&lt;=MH$3,КИнвП_Дата&gt;MH$3),
INDEX(Кальк._морковь,MATCH($A53,Кальк._морковь_наим.,0),MATCH("Сумма затрат, т.руб.",'Кальк-я'!$5:$5,0))*
INDEX(ЗФ,MATCH($A$50,ЗФ!$A:$A,0),MATCH("Посевная площадь"&amp;YEAR(MI$3),ЗФ!$2:$2,0))*
INDEX(Коэф.закупка_год_морковь[],MATCH($A53,Коэф.закупка_год_морковь[1],0),MATCH(MONTH(MH$3),КЗ!$1:$1,0))/1000,""),0)</f>
        <v>1718.9793</v>
      </c>
      <c r="MI53" s="551" cm="1">
        <f t="array" aca="1" ref="MI53" ca="1">IFERROR(IF(AND(НачЦ_ИнвП_Дата&lt;=MI$3,КИнвП_Дата&gt;MI$3),
INDEX(Кальк._морковь,MATCH($A53,Кальк._морковь_наим.,0),MATCH("Сумма затрат, т.руб.",'Кальк-я'!$5:$5,0))*
INDEX(ЗФ,MATCH($A$50,ЗФ!$A:$A,0),MATCH("Посевная площадь"&amp;YEAR(MJ$3),ЗФ!$2:$2,0))*
INDEX(Коэф.закупка_год_морковь[],MATCH($A53,Коэф.закупка_год_морковь[1],0),MATCH(MONTH(MI$3),КЗ!$1:$1,0))/1000,""),0)</f>
        <v>0</v>
      </c>
      <c r="MJ53" s="551" cm="1">
        <f t="array" aca="1" ref="MJ53" ca="1">IFERROR(IF(AND(НачЦ_ИнвП_Дата&lt;=MJ$3,КИнвП_Дата&gt;MJ$3),
INDEX(Кальк._морковь,MATCH($A53,Кальк._морковь_наим.,0),MATCH("Сумма затрат, т.руб.",'Кальк-я'!$5:$5,0))*
INDEX(ЗФ,MATCH($A$50,ЗФ!$A:$A,0),MATCH("Посевная площадь"&amp;YEAR(MK$3),ЗФ!$2:$2,0))*
INDEX(Коэф.закупка_год_морковь[],MATCH($A53,Коэф.закупка_год_морковь[1],0),MATCH(MONTH(MJ$3),КЗ!$1:$1,0))/1000,""),0)</f>
        <v>0</v>
      </c>
      <c r="MK53" s="551" cm="1">
        <f t="array" aca="1" ref="MK53" ca="1">IFERROR(IF(AND(НачЦ_ИнвП_Дата&lt;=MK$3,КИнвП_Дата&gt;MK$3),
INDEX(Кальк._морковь,MATCH($A53,Кальк._морковь_наим.,0),MATCH("Сумма затрат, т.руб.",'Кальк-я'!$5:$5,0))*
INDEX(ЗФ,MATCH($A$50,ЗФ!$A:$A,0),MATCH("Посевная площадь"&amp;YEAR(ML$3),ЗФ!$2:$2,0))*
INDEX(Коэф.закупка_год_морковь[],MATCH($A53,Коэф.закупка_год_морковь[1],0),MATCH(MONTH(MK$3),КЗ!$1:$1,0))/1000,""),0)</f>
        <v>0</v>
      </c>
      <c r="ML53" s="551" cm="1">
        <f t="array" aca="1" ref="ML53" ca="1">IFERROR(IF(AND(НачЦ_ИнвП_Дата&lt;=ML$3,КИнвП_Дата&gt;ML$3),
INDEX(Кальк._морковь,MATCH($A53,Кальк._морковь_наим.,0),MATCH("Сумма затрат, т.руб.",'Кальк-я'!$5:$5,0))*
INDEX(ЗФ,MATCH($A$50,ЗФ!$A:$A,0),MATCH("Посевная площадь"&amp;YEAR(MM$3),ЗФ!$2:$2,0))*
INDEX(Коэф.закупка_год_морковь[],MATCH($A53,Коэф.закупка_год_морковь[1],0),MATCH(MONTH(ML$3),КЗ!$1:$1,0))/1000,""),0)</f>
        <v>0</v>
      </c>
      <c r="MM53" s="551" cm="1">
        <f t="array" aca="1" ref="MM53" ca="1">IFERROR(IF(AND(НачЦ_ИнвП_Дата&lt;=MM$3,КИнвП_Дата&gt;MM$3),
INDEX(Кальк._морковь,MATCH($A53,Кальк._морковь_наим.,0),MATCH("Сумма затрат, т.руб.",'Кальк-я'!$5:$5,0))*
INDEX(ЗФ,MATCH($A$50,ЗФ!$A:$A,0),MATCH("Посевная площадь"&amp;YEAR(MN$3),ЗФ!$2:$2,0))*
INDEX(Коэф.закупка_год_морковь[],MATCH($A53,Коэф.закупка_год_морковь[1],0),MATCH(MONTH(MM$3),КЗ!$1:$1,0))/1000,""),0)</f>
        <v>0</v>
      </c>
      <c r="MN53" s="552">
        <f t="shared" ca="1" si="1508"/>
        <v>3437.9585999999999</v>
      </c>
      <c r="MO53" s="551" cm="1">
        <f t="array" aca="1" ref="MO53" ca="1">IFERROR(IF(AND(НачЦ_ИнвП_Дата&lt;=MO$3,КИнвП_Дата&gt;MO$3),
INDEX(Кальк._морковь,MATCH($A53,Кальк._морковь_наим.,0),MATCH("Сумма затрат, т.руб.",'Кальк-я'!$5:$5,0))*
INDEX(ЗФ,MATCH($A$50,ЗФ!$A:$A,0),MATCH("Посевная площадь"&amp;YEAR(MP$3),ЗФ!$2:$2,0))*
INDEX(Коэф.закупка_год_морковь[],MATCH($A53,Коэф.закупка_год_морковь[1],0),MATCH(MONTH(MO$3),КЗ!$1:$1,0))/1000,""),0)</f>
        <v>0</v>
      </c>
      <c r="MP53" s="551" cm="1">
        <f t="array" aca="1" ref="MP53" ca="1">IFERROR(IF(AND(НачЦ_ИнвП_Дата&lt;=MP$3,КИнвП_Дата&gt;MP$3),
INDEX(Кальк._морковь,MATCH($A53,Кальк._морковь_наим.,0),MATCH("Сумма затрат, т.руб.",'Кальк-я'!$5:$5,0))*
INDEX(ЗФ,MATCH($A$50,ЗФ!$A:$A,0),MATCH("Посевная площадь"&amp;YEAR(MQ$3),ЗФ!$2:$2,0))*
INDEX(Коэф.закупка_год_морковь[],MATCH($A53,Коэф.закупка_год_морковь[1],0),MATCH(MONTH(MP$3),КЗ!$1:$1,0))/1000,""),0)</f>
        <v>0</v>
      </c>
      <c r="MQ53" s="551" cm="1">
        <f t="array" aca="1" ref="MQ53" ca="1">IFERROR(IF(AND(НачЦ_ИнвП_Дата&lt;=MQ$3,КИнвП_Дата&gt;MQ$3),
INDEX(Кальк._морковь,MATCH($A53,Кальк._морковь_наим.,0),MATCH("Сумма затрат, т.руб.",'Кальк-я'!$5:$5,0))*
INDEX(ЗФ,MATCH($A$50,ЗФ!$A:$A,0),MATCH("Посевная площадь"&amp;YEAR(MR$3),ЗФ!$2:$2,0))*
INDEX(Коэф.закупка_год_морковь[],MATCH($A53,Коэф.закупка_год_морковь[1],0),MATCH(MONTH(MQ$3),КЗ!$1:$1,0))/1000,""),0)</f>
        <v>0</v>
      </c>
      <c r="MR53" s="551" cm="1">
        <f t="array" aca="1" ref="MR53" ca="1">IFERROR(IF(AND(НачЦ_ИнвП_Дата&lt;=MR$3,КИнвП_Дата&gt;MR$3),
INDEX(Кальк._морковь,MATCH($A53,Кальк._морковь_наим.,0),MATCH("Сумма затрат, т.руб.",'Кальк-я'!$5:$5,0))*
INDEX(ЗФ,MATCH($A$50,ЗФ!$A:$A,0),MATCH("Посевная площадь"&amp;YEAR(MS$3),ЗФ!$2:$2,0))*
INDEX(Коэф.закупка_год_морковь[],MATCH($A53,Коэф.закупка_год_морковь[1],0),MATCH(MONTH(MR$3),КЗ!$1:$1,0))/1000,""),0)</f>
        <v>0</v>
      </c>
      <c r="MS53" s="551" cm="1">
        <f t="array" aca="1" ref="MS53" ca="1">IFERROR(IF(AND(НачЦ_ИнвП_Дата&lt;=MS$3,КИнвП_Дата&gt;MS$3),
INDEX(Кальк._морковь,MATCH($A53,Кальк._морковь_наим.,0),MATCH("Сумма затрат, т.руб.",'Кальк-я'!$5:$5,0))*
INDEX(ЗФ,MATCH($A$50,ЗФ!$A:$A,0),MATCH("Посевная площадь"&amp;YEAR(MT$3),ЗФ!$2:$2,0))*
INDEX(Коэф.закупка_год_морковь[],MATCH($A53,Коэф.закупка_год_морковь[1],0),MATCH(MONTH(MS$3),КЗ!$1:$1,0))/1000,""),0)</f>
        <v>0</v>
      </c>
      <c r="MT53" s="551" cm="1">
        <f t="array" aca="1" ref="MT53" ca="1">IFERROR(IF(AND(НачЦ_ИнвП_Дата&lt;=MT$3,КИнвП_Дата&gt;MT$3),
INDEX(Кальк._морковь,MATCH($A53,Кальк._морковь_наим.,0),MATCH("Сумма затрат, т.руб.",'Кальк-я'!$5:$5,0))*
INDEX(ЗФ,MATCH($A$50,ЗФ!$A:$A,0),MATCH("Посевная площадь"&amp;YEAR(MU$3),ЗФ!$2:$2,0))*
INDEX(Коэф.закупка_год_морковь[],MATCH($A53,Коэф.закупка_год_морковь[1],0),MATCH(MONTH(MT$3),КЗ!$1:$1,0))/1000,""),0)</f>
        <v>1718.9793</v>
      </c>
      <c r="MU53" s="551" cm="1">
        <f t="array" aca="1" ref="MU53" ca="1">IFERROR(IF(AND(НачЦ_ИнвП_Дата&lt;=MU$3,КИнвП_Дата&gt;MU$3),
INDEX(Кальк._морковь,MATCH($A53,Кальк._морковь_наим.,0),MATCH("Сумма затрат, т.руб.",'Кальк-я'!$5:$5,0))*
INDEX(ЗФ,MATCH($A$50,ЗФ!$A:$A,0),MATCH("Посевная площадь"&amp;YEAR(MV$3),ЗФ!$2:$2,0))*
INDEX(Коэф.закупка_год_морковь[],MATCH($A53,Коэф.закупка_год_морковь[1],0),MATCH(MONTH(MU$3),КЗ!$1:$1,0))/1000,""),0)</f>
        <v>1718.9793</v>
      </c>
      <c r="MV53" s="551" cm="1">
        <f t="array" aca="1" ref="MV53" ca="1">IFERROR(IF(AND(НачЦ_ИнвП_Дата&lt;=MV$3,КИнвП_Дата&gt;MV$3),
INDEX(Кальк._морковь,MATCH($A53,Кальк._морковь_наим.,0),MATCH("Сумма затрат, т.руб.",'Кальк-я'!$5:$5,0))*
INDEX(ЗФ,MATCH($A$50,ЗФ!$A:$A,0),MATCH("Посевная площадь"&amp;YEAR(MW$3),ЗФ!$2:$2,0))*
INDEX(Коэф.закупка_год_морковь[],MATCH($A53,Коэф.закупка_год_морковь[1],0),MATCH(MONTH(MV$3),КЗ!$1:$1,0))/1000,""),0)</f>
        <v>0</v>
      </c>
      <c r="MW53" s="551" cm="1">
        <f t="array" aca="1" ref="MW53" ca="1">IFERROR(IF(AND(НачЦ_ИнвП_Дата&lt;=MW$3,КИнвП_Дата&gt;MW$3),
INDEX(Кальк._морковь,MATCH($A53,Кальк._морковь_наим.,0),MATCH("Сумма затрат, т.руб.",'Кальк-я'!$5:$5,0))*
INDEX(ЗФ,MATCH($A$50,ЗФ!$A:$A,0),MATCH("Посевная площадь"&amp;YEAR(MX$3),ЗФ!$2:$2,0))*
INDEX(Коэф.закупка_год_морковь[],MATCH($A53,Коэф.закупка_год_морковь[1],0),MATCH(MONTH(MW$3),КЗ!$1:$1,0))/1000,""),0)</f>
        <v>0</v>
      </c>
      <c r="MX53" s="551" cm="1">
        <f t="array" aca="1" ref="MX53" ca="1">IFERROR(IF(AND(НачЦ_ИнвП_Дата&lt;=MX$3,КИнвП_Дата&gt;MX$3),
INDEX(Кальк._морковь,MATCH($A53,Кальк._морковь_наим.,0),MATCH("Сумма затрат, т.руб.",'Кальк-я'!$5:$5,0))*
INDEX(ЗФ,MATCH($A$50,ЗФ!$A:$A,0),MATCH("Посевная площадь"&amp;YEAR(MY$3),ЗФ!$2:$2,0))*
INDEX(Коэф.закупка_год_морковь[],MATCH($A53,Коэф.закупка_год_морковь[1],0),MATCH(MONTH(MX$3),КЗ!$1:$1,0))/1000,""),0)</f>
        <v>0</v>
      </c>
      <c r="MY53" s="551" cm="1">
        <f t="array" aca="1" ref="MY53" ca="1">IFERROR(IF(AND(НачЦ_ИнвП_Дата&lt;=MY$3,КИнвП_Дата&gt;MY$3),
INDEX(Кальк._морковь,MATCH($A53,Кальк._морковь_наим.,0),MATCH("Сумма затрат, т.руб.",'Кальк-я'!$5:$5,0))*
INDEX(ЗФ,MATCH($A$50,ЗФ!$A:$A,0),MATCH("Посевная площадь"&amp;YEAR(MZ$3),ЗФ!$2:$2,0))*
INDEX(Коэф.закупка_год_морковь[],MATCH($A53,Коэф.закупка_год_морковь[1],0),MATCH(MONTH(MY$3),КЗ!$1:$1,0))/1000,""),0)</f>
        <v>0</v>
      </c>
      <c r="MZ53" s="551" cm="1">
        <f t="array" aca="1" ref="MZ53" ca="1">IFERROR(IF(AND(НачЦ_ИнвП_Дата&lt;=MZ$3,КИнвП_Дата&gt;MZ$3),
INDEX(Кальк._морковь,MATCH($A53,Кальк._морковь_наим.,0),MATCH("Сумма затрат, т.руб.",'Кальк-я'!$5:$5,0))*
INDEX(ЗФ,MATCH($A$50,ЗФ!$A:$A,0),MATCH("Посевная площадь"&amp;YEAR(NA$3),ЗФ!$2:$2,0))*
INDEX(Коэф.закупка_год_морковь[],MATCH($A53,Коэф.закупка_год_морковь[1],0),MATCH(MONTH(MZ$3),КЗ!$1:$1,0))/1000,""),0)</f>
        <v>0</v>
      </c>
      <c r="NA53" s="552">
        <f t="shared" ca="1" si="1510"/>
        <v>3437.9585999999999</v>
      </c>
      <c r="NB53" s="551" cm="1">
        <f t="array" aca="1" ref="NB53" ca="1">IFERROR(IF(AND(НачЦ_ИнвП_Дата&lt;=NB$3,КИнвП_Дата&gt;NB$3),
INDEX(Кальк._морковь,MATCH($A53,Кальк._морковь_наим.,0),MATCH("Сумма затрат, т.руб.",'Кальк-я'!$5:$5,0))*
INDEX(ЗФ,MATCH($A$50,ЗФ!$A:$A,0),MATCH("Посевная площадь"&amp;YEAR(NC$3),ЗФ!$2:$2,0))*
INDEX(Коэф.закупка_год_морковь[],MATCH($A53,Коэф.закупка_год_морковь[1],0),MATCH(MONTH(NB$3),КЗ!$1:$1,0))/1000,""),0)</f>
        <v>0</v>
      </c>
      <c r="NC53" s="551" cm="1">
        <f t="array" aca="1" ref="NC53" ca="1">IFERROR(IF(AND(НачЦ_ИнвП_Дата&lt;=NC$3,КИнвП_Дата&gt;NC$3),
INDEX(Кальк._морковь,MATCH($A53,Кальк._морковь_наим.,0),MATCH("Сумма затрат, т.руб.",'Кальк-я'!$5:$5,0))*
INDEX(ЗФ,MATCH($A$50,ЗФ!$A:$A,0),MATCH("Посевная площадь"&amp;YEAR(ND$3),ЗФ!$2:$2,0))*
INDEX(Коэф.закупка_год_морковь[],MATCH($A53,Коэф.закупка_год_морковь[1],0),MATCH(MONTH(NC$3),КЗ!$1:$1,0))/1000,""),0)</f>
        <v>0</v>
      </c>
      <c r="ND53" s="551" cm="1">
        <f t="array" aca="1" ref="ND53" ca="1">IFERROR(IF(AND(НачЦ_ИнвП_Дата&lt;=ND$3,КИнвП_Дата&gt;ND$3),
INDEX(Кальк._морковь,MATCH($A53,Кальк._морковь_наим.,0),MATCH("Сумма затрат, т.руб.",'Кальк-я'!$5:$5,0))*
INDEX(ЗФ,MATCH($A$50,ЗФ!$A:$A,0),MATCH("Посевная площадь"&amp;YEAR(NE$3),ЗФ!$2:$2,0))*
INDEX(Коэф.закупка_год_морковь[],MATCH($A53,Коэф.закупка_год_морковь[1],0),MATCH(MONTH(ND$3),КЗ!$1:$1,0))/1000,""),0)</f>
        <v>0</v>
      </c>
      <c r="NE53" s="551" cm="1">
        <f t="array" aca="1" ref="NE53" ca="1">IFERROR(IF(AND(НачЦ_ИнвП_Дата&lt;=NE$3,КИнвП_Дата&gt;NE$3),
INDEX(Кальк._морковь,MATCH($A53,Кальк._морковь_наим.,0),MATCH("Сумма затрат, т.руб.",'Кальк-я'!$5:$5,0))*
INDEX(ЗФ,MATCH($A$50,ЗФ!$A:$A,0),MATCH("Посевная площадь"&amp;YEAR(NF$3),ЗФ!$2:$2,0))*
INDEX(Коэф.закупка_год_морковь[],MATCH($A53,Коэф.закупка_год_морковь[1],0),MATCH(MONTH(NE$3),КЗ!$1:$1,0))/1000,""),0)</f>
        <v>0</v>
      </c>
      <c r="NF53" s="551" cm="1">
        <f t="array" aca="1" ref="NF53" ca="1">IFERROR(IF(AND(НачЦ_ИнвП_Дата&lt;=NF$3,КИнвП_Дата&gt;NF$3),
INDEX(Кальк._морковь,MATCH($A53,Кальк._морковь_наим.,0),MATCH("Сумма затрат, т.руб.",'Кальк-я'!$5:$5,0))*
INDEX(ЗФ,MATCH($A$50,ЗФ!$A:$A,0),MATCH("Посевная площадь"&amp;YEAR(NG$3),ЗФ!$2:$2,0))*
INDEX(Коэф.закупка_год_морковь[],MATCH($A53,Коэф.закупка_год_морковь[1],0),MATCH(MONTH(NF$3),КЗ!$1:$1,0))/1000,""),0)</f>
        <v>0</v>
      </c>
      <c r="NG53" s="551" cm="1">
        <f t="array" aca="1" ref="NG53" ca="1">IFERROR(IF(AND(НачЦ_ИнвП_Дата&lt;=NG$3,КИнвП_Дата&gt;NG$3),
INDEX(Кальк._морковь,MATCH($A53,Кальк._морковь_наим.,0),MATCH("Сумма затрат, т.руб.",'Кальк-я'!$5:$5,0))*
INDEX(ЗФ,MATCH($A$50,ЗФ!$A:$A,0),MATCH("Посевная площадь"&amp;YEAR(NH$3),ЗФ!$2:$2,0))*
INDEX(Коэф.закупка_год_морковь[],MATCH($A53,Коэф.закупка_год_морковь[1],0),MATCH(MONTH(NG$3),КЗ!$1:$1,0))/1000,""),0)</f>
        <v>1718.9793</v>
      </c>
      <c r="NH53" s="551" cm="1">
        <f t="array" aca="1" ref="NH53" ca="1">IFERROR(IF(AND(НачЦ_ИнвП_Дата&lt;=NH$3,КИнвП_Дата&gt;NH$3),
INDEX(Кальк._морковь,MATCH($A53,Кальк._морковь_наим.,0),MATCH("Сумма затрат, т.руб.",'Кальк-я'!$5:$5,0))*
INDEX(ЗФ,MATCH($A$50,ЗФ!$A:$A,0),MATCH("Посевная площадь"&amp;YEAR(NI$3),ЗФ!$2:$2,0))*
INDEX(Коэф.закупка_год_морковь[],MATCH($A53,Коэф.закупка_год_морковь[1],0),MATCH(MONTH(NH$3),КЗ!$1:$1,0))/1000,""),0)</f>
        <v>1718.9793</v>
      </c>
      <c r="NI53" s="551" cm="1">
        <f t="array" aca="1" ref="NI53" ca="1">IFERROR(IF(AND(НачЦ_ИнвП_Дата&lt;=NI$3,КИнвП_Дата&gt;NI$3),
INDEX(Кальк._морковь,MATCH($A53,Кальк._морковь_наим.,0),MATCH("Сумма затрат, т.руб.",'Кальк-я'!$5:$5,0))*
INDEX(ЗФ,MATCH($A$50,ЗФ!$A:$A,0),MATCH("Посевная площадь"&amp;YEAR(NJ$3),ЗФ!$2:$2,0))*
INDEX(Коэф.закупка_год_морковь[],MATCH($A53,Коэф.закупка_год_морковь[1],0),MATCH(MONTH(NI$3),КЗ!$1:$1,0))/1000,""),0)</f>
        <v>0</v>
      </c>
      <c r="NJ53" s="551" cm="1">
        <f t="array" aca="1" ref="NJ53" ca="1">IFERROR(IF(AND(НачЦ_ИнвП_Дата&lt;=NJ$3,КИнвП_Дата&gt;NJ$3),
INDEX(Кальк._морковь,MATCH($A53,Кальк._морковь_наим.,0),MATCH("Сумма затрат, т.руб.",'Кальк-я'!$5:$5,0))*
INDEX(ЗФ,MATCH($A$50,ЗФ!$A:$A,0),MATCH("Посевная площадь"&amp;YEAR(NK$3),ЗФ!$2:$2,0))*
INDEX(Коэф.закупка_год_морковь[],MATCH($A53,Коэф.закупка_год_морковь[1],0),MATCH(MONTH(NJ$3),КЗ!$1:$1,0))/1000,""),0)</f>
        <v>0</v>
      </c>
      <c r="NK53" s="551" cm="1">
        <f t="array" aca="1" ref="NK53" ca="1">IFERROR(IF(AND(НачЦ_ИнвП_Дата&lt;=NK$3,КИнвП_Дата&gt;NK$3),
INDEX(Кальк._морковь,MATCH($A53,Кальк._морковь_наим.,0),MATCH("Сумма затрат, т.руб.",'Кальк-я'!$5:$5,0))*
INDEX(ЗФ,MATCH($A$50,ЗФ!$A:$A,0),MATCH("Посевная площадь"&amp;YEAR(NL$3),ЗФ!$2:$2,0))*
INDEX(Коэф.закупка_год_морковь[],MATCH($A53,Коэф.закупка_год_морковь[1],0),MATCH(MONTH(NK$3),КЗ!$1:$1,0))/1000,""),0)</f>
        <v>0</v>
      </c>
      <c r="NL53" s="551" cm="1">
        <f t="array" aca="1" ref="NL53" ca="1">IFERROR(IF(AND(НачЦ_ИнвП_Дата&lt;=NL$3,КИнвП_Дата&gt;NL$3),
INDEX(Кальк._морковь,MATCH($A53,Кальк._морковь_наим.,0),MATCH("Сумма затрат, т.руб.",'Кальк-я'!$5:$5,0))*
INDEX(ЗФ,MATCH($A$50,ЗФ!$A:$A,0),MATCH("Посевная площадь"&amp;YEAR(NM$3),ЗФ!$2:$2,0))*
INDEX(Коэф.закупка_год_морковь[],MATCH($A53,Коэф.закупка_год_морковь[1],0),MATCH(MONTH(NL$3),КЗ!$1:$1,0))/1000,""),0)</f>
        <v>0</v>
      </c>
      <c r="NM53" s="551" cm="1">
        <f t="array" aca="1" ref="NM53" ca="1">IFERROR(IF(AND(НачЦ_ИнвП_Дата&lt;=NM$3,КИнвП_Дата&gt;NM$3),
INDEX(Кальк._морковь,MATCH($A53,Кальк._морковь_наим.,0),MATCH("Сумма затрат, т.руб.",'Кальк-я'!$5:$5,0))*
INDEX(ЗФ,MATCH($A$50,ЗФ!$A:$A,0),MATCH("Посевная площадь"&amp;YEAR(NN$3),ЗФ!$2:$2,0))*
INDEX(Коэф.закупка_год_морковь[],MATCH($A53,Коэф.закупка_год_морковь[1],0),MATCH(MONTH(NM$3),КЗ!$1:$1,0))/1000,""),0)</f>
        <v>0</v>
      </c>
      <c r="NN53" s="552">
        <f t="shared" ca="1" si="1512"/>
        <v>3437.9585999999999</v>
      </c>
      <c r="NO53" s="551" cm="1">
        <f t="array" aca="1" ref="NO53" ca="1">IFERROR(IF(AND(НачЦ_ИнвП_Дата&lt;=NO$3,КИнвП_Дата&gt;NO$3),
INDEX(Кальк._морковь,MATCH($A53,Кальк._морковь_наим.,0),MATCH("Сумма затрат, т.руб.",'Кальк-я'!$5:$5,0))*
INDEX(ЗФ,MATCH($A$50,ЗФ!$A:$A,0),MATCH("Посевная площадь"&amp;YEAR(NP$3),ЗФ!$2:$2,0))*
INDEX(Коэф.закупка_год_морковь[],MATCH($A53,Коэф.закупка_год_морковь[1],0),MATCH(MONTH(NO$3),КЗ!$1:$1,0))/1000,""),0)</f>
        <v>0</v>
      </c>
      <c r="NP53" s="551" cm="1">
        <f t="array" aca="1" ref="NP53" ca="1">IFERROR(IF(AND(НачЦ_ИнвП_Дата&lt;=NP$3,КИнвП_Дата&gt;NP$3),
INDEX(Кальк._морковь,MATCH($A53,Кальк._морковь_наим.,0),MATCH("Сумма затрат, т.руб.",'Кальк-я'!$5:$5,0))*
INDEX(ЗФ,MATCH($A$50,ЗФ!$A:$A,0),MATCH("Посевная площадь"&amp;YEAR(NQ$3),ЗФ!$2:$2,0))*
INDEX(Коэф.закупка_год_морковь[],MATCH($A53,Коэф.закупка_год_морковь[1],0),MATCH(MONTH(NP$3),КЗ!$1:$1,0))/1000,""),0)</f>
        <v>0</v>
      </c>
      <c r="NQ53" s="551" cm="1">
        <f t="array" aca="1" ref="NQ53" ca="1">IFERROR(IF(AND(НачЦ_ИнвП_Дата&lt;=NQ$3,КИнвП_Дата&gt;NQ$3),
INDEX(Кальк._морковь,MATCH($A53,Кальк._морковь_наим.,0),MATCH("Сумма затрат, т.руб.",'Кальк-я'!$5:$5,0))*
INDEX(ЗФ,MATCH($A$50,ЗФ!$A:$A,0),MATCH("Посевная площадь"&amp;YEAR(NR$3),ЗФ!$2:$2,0))*
INDEX(Коэф.закупка_год_морковь[],MATCH($A53,Коэф.закупка_год_морковь[1],0),MATCH(MONTH(NQ$3),КЗ!$1:$1,0))/1000,""),0)</f>
        <v>0</v>
      </c>
      <c r="NR53" s="551" cm="1">
        <f t="array" aca="1" ref="NR53" ca="1">IFERROR(IF(AND(НачЦ_ИнвП_Дата&lt;=NR$3,КИнвП_Дата&gt;NR$3),
INDEX(Кальк._морковь,MATCH($A53,Кальк._морковь_наим.,0),MATCH("Сумма затрат, т.руб.",'Кальк-я'!$5:$5,0))*
INDEX(ЗФ,MATCH($A$50,ЗФ!$A:$A,0),MATCH("Посевная площадь"&amp;YEAR(NS$3),ЗФ!$2:$2,0))*
INDEX(Коэф.закупка_год_морковь[],MATCH($A53,Коэф.закупка_год_морковь[1],0),MATCH(MONTH(NR$3),КЗ!$1:$1,0))/1000,""),0)</f>
        <v>0</v>
      </c>
      <c r="NS53" s="551" cm="1">
        <f t="array" aca="1" ref="NS53" ca="1">IFERROR(IF(AND(НачЦ_ИнвП_Дата&lt;=NS$3,КИнвП_Дата&gt;NS$3),
INDEX(Кальк._морковь,MATCH($A53,Кальк._морковь_наим.,0),MATCH("Сумма затрат, т.руб.",'Кальк-я'!$5:$5,0))*
INDEX(ЗФ,MATCH($A$50,ЗФ!$A:$A,0),MATCH("Посевная площадь"&amp;YEAR(NT$3),ЗФ!$2:$2,0))*
INDEX(Коэф.закупка_год_морковь[],MATCH($A53,Коэф.закупка_год_морковь[1],0),MATCH(MONTH(NS$3),КЗ!$1:$1,0))/1000,""),0)</f>
        <v>0</v>
      </c>
      <c r="NT53" s="551" cm="1">
        <f t="array" aca="1" ref="NT53" ca="1">IFERROR(IF(AND(НачЦ_ИнвП_Дата&lt;=NT$3,КИнвП_Дата&gt;NT$3),
INDEX(Кальк._морковь,MATCH($A53,Кальк._морковь_наим.,0),MATCH("Сумма затрат, т.руб.",'Кальк-я'!$5:$5,0))*
INDEX(ЗФ,MATCH($A$50,ЗФ!$A:$A,0),MATCH("Посевная площадь"&amp;YEAR(NU$3),ЗФ!$2:$2,0))*
INDEX(Коэф.закупка_год_морковь[],MATCH($A53,Коэф.закупка_год_морковь[1],0),MATCH(MONTH(NT$3),КЗ!$1:$1,0))/1000,""),0)</f>
        <v>1718.9793</v>
      </c>
      <c r="NU53" s="551" cm="1">
        <f t="array" aca="1" ref="NU53" ca="1">IFERROR(IF(AND(НачЦ_ИнвП_Дата&lt;=NU$3,КИнвП_Дата&gt;NU$3),
INDEX(Кальк._морковь,MATCH($A53,Кальк._морковь_наим.,0),MATCH("Сумма затрат, т.руб.",'Кальк-я'!$5:$5,0))*
INDEX(ЗФ,MATCH($A$50,ЗФ!$A:$A,0),MATCH("Посевная площадь"&amp;YEAR(NV$3),ЗФ!$2:$2,0))*
INDEX(Коэф.закупка_год_морковь[],MATCH($A53,Коэф.закупка_год_морковь[1],0),MATCH(MONTH(NU$3),КЗ!$1:$1,0))/1000,""),0)</f>
        <v>1718.9793</v>
      </c>
      <c r="NV53" s="551" cm="1">
        <f t="array" aca="1" ref="NV53" ca="1">IFERROR(IF(AND(НачЦ_ИнвП_Дата&lt;=NV$3,КИнвП_Дата&gt;NV$3),
INDEX(Кальк._морковь,MATCH($A53,Кальк._морковь_наим.,0),MATCH("Сумма затрат, т.руб.",'Кальк-я'!$5:$5,0))*
INDEX(ЗФ,MATCH($A$50,ЗФ!$A:$A,0),MATCH("Посевная площадь"&amp;YEAR(NW$3),ЗФ!$2:$2,0))*
INDEX(Коэф.закупка_год_морковь[],MATCH($A53,Коэф.закупка_год_морковь[1],0),MATCH(MONTH(NV$3),КЗ!$1:$1,0))/1000,""),0)</f>
        <v>0</v>
      </c>
      <c r="NW53" s="551" cm="1">
        <f t="array" aca="1" ref="NW53" ca="1">IFERROR(IF(AND(НачЦ_ИнвП_Дата&lt;=NW$3,КИнвП_Дата&gt;NW$3),
INDEX(Кальк._морковь,MATCH($A53,Кальк._морковь_наим.,0),MATCH("Сумма затрат, т.руб.",'Кальк-я'!$5:$5,0))*
INDEX(ЗФ,MATCH($A$50,ЗФ!$A:$A,0),MATCH("Посевная площадь"&amp;YEAR(NX$3),ЗФ!$2:$2,0))*
INDEX(Коэф.закупка_год_морковь[],MATCH($A53,Коэф.закупка_год_морковь[1],0),MATCH(MONTH(NW$3),КЗ!$1:$1,0))/1000,""),0)</f>
        <v>0</v>
      </c>
      <c r="NX53" s="551" cm="1">
        <f t="array" aca="1" ref="NX53" ca="1">IFERROR(IF(AND(НачЦ_ИнвП_Дата&lt;=NX$3,КИнвП_Дата&gt;NX$3),
INDEX(Кальк._морковь,MATCH($A53,Кальк._морковь_наим.,0),MATCH("Сумма затрат, т.руб.",'Кальк-я'!$5:$5,0))*
INDEX(ЗФ,MATCH($A$50,ЗФ!$A:$A,0),MATCH("Посевная площадь"&amp;YEAR(NY$3),ЗФ!$2:$2,0))*
INDEX(Коэф.закупка_год_морковь[],MATCH($A53,Коэф.закупка_год_морковь[1],0),MATCH(MONTH(NX$3),КЗ!$1:$1,0))/1000,""),0)</f>
        <v>0</v>
      </c>
      <c r="NY53" s="551" cm="1">
        <f t="array" aca="1" ref="NY53" ca="1">IFERROR(IF(AND(НачЦ_ИнвП_Дата&lt;=NY$3,КИнвП_Дата&gt;NY$3),
INDEX(Кальк._морковь,MATCH($A53,Кальк._морковь_наим.,0),MATCH("Сумма затрат, т.руб.",'Кальк-я'!$5:$5,0))*
INDEX(ЗФ,MATCH($A$50,ЗФ!$A:$A,0),MATCH("Посевная площадь"&amp;YEAR(NZ$3),ЗФ!$2:$2,0))*
INDEX(Коэф.закупка_год_морковь[],MATCH($A53,Коэф.закупка_год_морковь[1],0),MATCH(MONTH(NY$3),КЗ!$1:$1,0))/1000,""),0)</f>
        <v>0</v>
      </c>
      <c r="NZ53" s="551" cm="1">
        <f t="array" aca="1" ref="NZ53" ca="1">IFERROR(IF(AND(НачЦ_ИнвП_Дата&lt;=NZ$3,КИнвП_Дата&gt;NZ$3),
INDEX(Кальк._морковь,MATCH($A53,Кальк._морковь_наим.,0),MATCH("Сумма затрат, т.руб.",'Кальк-я'!$5:$5,0))*
INDEX(ЗФ,MATCH($A$50,ЗФ!$A:$A,0),MATCH("Посевная площадь"&amp;YEAR(OA$3),ЗФ!$2:$2,0))*
INDEX(Коэф.закупка_год_морковь[],MATCH($A53,Коэф.закупка_год_морковь[1],0),MATCH(MONTH(NZ$3),КЗ!$1:$1,0))/1000,""),0)</f>
        <v>0</v>
      </c>
      <c r="OA53" s="552">
        <f t="shared" ca="1" si="1514"/>
        <v>3437.9585999999999</v>
      </c>
      <c r="OB53" s="551" cm="1">
        <f t="array" aca="1" ref="OB53" ca="1">IFERROR(IF(AND(НачЦ_ИнвП_Дата&lt;=OB$3,КИнвП_Дата&gt;OB$3),
INDEX(Кальк._морковь,MATCH($A53,Кальк._морковь_наим.,0),MATCH("Сумма затрат, т.руб.",'Кальк-я'!$5:$5,0))*
INDEX(ЗФ,MATCH($A$50,ЗФ!$A:$A,0),MATCH("Посевная площадь"&amp;YEAR(OC$3),ЗФ!$2:$2,0))*
INDEX(Коэф.закупка_год_морковь[],MATCH($A53,Коэф.закупка_год_морковь[1],0),MATCH(MONTH(OB$3),КЗ!$1:$1,0))/1000,""),0)</f>
        <v>0</v>
      </c>
      <c r="OC53" s="551" cm="1">
        <f t="array" aca="1" ref="OC53" ca="1">IFERROR(IF(AND(НачЦ_ИнвП_Дата&lt;=OC$3,КИнвП_Дата&gt;OC$3),
INDEX(Кальк._морковь,MATCH($A53,Кальк._морковь_наим.,0),MATCH("Сумма затрат, т.руб.",'Кальк-я'!$5:$5,0))*
INDEX(ЗФ,MATCH($A$50,ЗФ!$A:$A,0),MATCH("Посевная площадь"&amp;YEAR(OD$3),ЗФ!$2:$2,0))*
INDEX(Коэф.закупка_год_морковь[],MATCH($A53,Коэф.закупка_год_морковь[1],0),MATCH(MONTH(OC$3),КЗ!$1:$1,0))/1000,""),0)</f>
        <v>0</v>
      </c>
      <c r="OD53" s="551" cm="1">
        <f t="array" aca="1" ref="OD53" ca="1">IFERROR(IF(AND(НачЦ_ИнвП_Дата&lt;=OD$3,КИнвП_Дата&gt;OD$3),
INDEX(Кальк._морковь,MATCH($A53,Кальк._морковь_наим.,0),MATCH("Сумма затрат, т.руб.",'Кальк-я'!$5:$5,0))*
INDEX(ЗФ,MATCH($A$50,ЗФ!$A:$A,0),MATCH("Посевная площадь"&amp;YEAR(OE$3),ЗФ!$2:$2,0))*
INDEX(Коэф.закупка_год_морковь[],MATCH($A53,Коэф.закупка_год_морковь[1],0),MATCH(MONTH(OD$3),КЗ!$1:$1,0))/1000,""),0)</f>
        <v>0</v>
      </c>
      <c r="OE53" s="551" cm="1">
        <f t="array" aca="1" ref="OE53" ca="1">IFERROR(IF(AND(НачЦ_ИнвП_Дата&lt;=OE$3,КИнвП_Дата&gt;OE$3),
INDEX(Кальк._морковь,MATCH($A53,Кальк._морковь_наим.,0),MATCH("Сумма затрат, т.руб.",'Кальк-я'!$5:$5,0))*
INDEX(ЗФ,MATCH($A$50,ЗФ!$A:$A,0),MATCH("Посевная площадь"&amp;YEAR(OF$3),ЗФ!$2:$2,0))*
INDEX(Коэф.закупка_год_морковь[],MATCH($A53,Коэф.закупка_год_морковь[1],0),MATCH(MONTH(OE$3),КЗ!$1:$1,0))/1000,""),0)</f>
        <v>0</v>
      </c>
      <c r="OF53" s="551" cm="1">
        <f t="array" aca="1" ref="OF53" ca="1">IFERROR(IF(AND(НачЦ_ИнвП_Дата&lt;=OF$3,КИнвП_Дата&gt;OF$3),
INDEX(Кальк._морковь,MATCH($A53,Кальк._морковь_наим.,0),MATCH("Сумма затрат, т.руб.",'Кальк-я'!$5:$5,0))*
INDEX(ЗФ,MATCH($A$50,ЗФ!$A:$A,0),MATCH("Посевная площадь"&amp;YEAR(OG$3),ЗФ!$2:$2,0))*
INDEX(Коэф.закупка_год_морковь[],MATCH($A53,Коэф.закупка_год_морковь[1],0),MATCH(MONTH(OF$3),КЗ!$1:$1,0))/1000,""),0)</f>
        <v>0</v>
      </c>
      <c r="OG53" s="551" cm="1">
        <f t="array" aca="1" ref="OG53" ca="1">IFERROR(IF(AND(НачЦ_ИнвП_Дата&lt;=OG$3,КИнвП_Дата&gt;OG$3),
INDEX(Кальк._морковь,MATCH($A53,Кальк._морковь_наим.,0),MATCH("Сумма затрат, т.руб.",'Кальк-я'!$5:$5,0))*
INDEX(ЗФ,MATCH($A$50,ЗФ!$A:$A,0),MATCH("Посевная площадь"&amp;YEAR(OH$3),ЗФ!$2:$2,0))*
INDEX(Коэф.закупка_год_морковь[],MATCH($A53,Коэф.закупка_год_морковь[1],0),MATCH(MONTH(OG$3),КЗ!$1:$1,0))/1000,""),0)</f>
        <v>1718.9793</v>
      </c>
      <c r="OH53" s="551" cm="1">
        <f t="array" aca="1" ref="OH53" ca="1">IFERROR(IF(AND(НачЦ_ИнвП_Дата&lt;=OH$3,КИнвП_Дата&gt;OH$3),
INDEX(Кальк._морковь,MATCH($A53,Кальк._морковь_наим.,0),MATCH("Сумма затрат, т.руб.",'Кальк-я'!$5:$5,0))*
INDEX(ЗФ,MATCH($A$50,ЗФ!$A:$A,0),MATCH("Посевная площадь"&amp;YEAR(OI$3),ЗФ!$2:$2,0))*
INDEX(Коэф.закупка_год_морковь[],MATCH($A53,Коэф.закупка_год_морковь[1],0),MATCH(MONTH(OH$3),КЗ!$1:$1,0))/1000,""),0)</f>
        <v>1718.9793</v>
      </c>
      <c r="OI53" s="551" cm="1">
        <f t="array" aca="1" ref="OI53" ca="1">IFERROR(IF(AND(НачЦ_ИнвП_Дата&lt;=OI$3,КИнвП_Дата&gt;OI$3),
INDEX(Кальк._морковь,MATCH($A53,Кальк._морковь_наим.,0),MATCH("Сумма затрат, т.руб.",'Кальк-я'!$5:$5,0))*
INDEX(ЗФ,MATCH($A$50,ЗФ!$A:$A,0),MATCH("Посевная площадь"&amp;YEAR(OJ$3),ЗФ!$2:$2,0))*
INDEX(Коэф.закупка_год_морковь[],MATCH($A53,Коэф.закупка_год_морковь[1],0),MATCH(MONTH(OI$3),КЗ!$1:$1,0))/1000,""),0)</f>
        <v>0</v>
      </c>
      <c r="OJ53" s="551" cm="1">
        <f t="array" aca="1" ref="OJ53" ca="1">IFERROR(IF(AND(НачЦ_ИнвП_Дата&lt;=OJ$3,КИнвП_Дата&gt;OJ$3),
INDEX(Кальк._морковь,MATCH($A53,Кальк._морковь_наим.,0),MATCH("Сумма затрат, т.руб.",'Кальк-я'!$5:$5,0))*
INDEX(ЗФ,MATCH($A$50,ЗФ!$A:$A,0),MATCH("Посевная площадь"&amp;YEAR(OK$3),ЗФ!$2:$2,0))*
INDEX(Коэф.закупка_год_морковь[],MATCH($A53,Коэф.закупка_год_морковь[1],0),MATCH(MONTH(OJ$3),КЗ!$1:$1,0))/1000,""),0)</f>
        <v>0</v>
      </c>
      <c r="OK53" s="551" t="str" cm="1">
        <f t="array" aca="1" ref="OK53" ca="1">IFERROR(IF(AND(НачЦ_ИнвП_Дата&lt;=OK$3,КИнвП_Дата&gt;OK$3),
INDEX(Кальк._морковь,MATCH($A53,Кальк._морковь_наим.,0),MATCH("Сумма затрат, т.руб.",'Кальк-я'!$5:$5,0))*
INDEX(ЗФ,MATCH($A$50,ЗФ!$A:$A,0),MATCH("Посевная площадь"&amp;YEAR(OL$3),ЗФ!$2:$2,0))*
INDEX(Коэф.закупка_год_морковь[],MATCH($A53,Коэф.закупка_год_морковь[1],0),MATCH(MONTH(OK$3),КЗ!$1:$1,0))/1000,""),0)</f>
        <v/>
      </c>
      <c r="OL53" s="551" t="str" cm="1">
        <f t="array" aca="1" ref="OL53" ca="1">IFERROR(IF(AND(НачЦ_ИнвП_Дата&lt;=OL$3,КИнвП_Дата&gt;OL$3),
INDEX(Кальк._морковь,MATCH($A53,Кальк._морковь_наим.,0),MATCH("Сумма затрат, т.руб.",'Кальк-я'!$5:$5,0))*
INDEX(ЗФ,MATCH($A$50,ЗФ!$A:$A,0),MATCH("Посевная площадь"&amp;YEAR(OM$3),ЗФ!$2:$2,0))*
INDEX(Коэф.закупка_год_морковь[],MATCH($A53,Коэф.закупка_год_морковь[1],0),MATCH(MONTH(OL$3),КЗ!$1:$1,0))/1000,""),0)</f>
        <v/>
      </c>
      <c r="OM53" s="551" t="str" cm="1">
        <f t="array" aca="1" ref="OM53" ca="1">IFERROR(IF(AND(НачЦ_ИнвП_Дата&lt;=OM$3,КИнвП_Дата&gt;OM$3),
INDEX(Кальк._морковь,MATCH($A53,Кальк._морковь_наим.,0),MATCH("Сумма затрат, т.руб.",'Кальк-я'!$5:$5,0))*
INDEX(ЗФ,MATCH($A$50,ЗФ!$A:$A,0),MATCH("Посевная площадь"&amp;YEAR(ON$3),ЗФ!$2:$2,0))*
INDEX(Коэф.закупка_год_морковь[],MATCH($A53,Коэф.закупка_год_морковь[1],0),MATCH(MONTH(OM$3),КЗ!$1:$1,0))/1000,""),0)</f>
        <v/>
      </c>
      <c r="ON53" s="552">
        <f t="shared" ca="1" si="1516"/>
        <v>3437.9585999999999</v>
      </c>
    </row>
    <row r="54" spans="1:404" s="553" customFormat="1" outlineLevel="2">
      <c r="A54" s="550" t="s">
        <v>247</v>
      </c>
      <c r="B54" s="551" t="str" cm="1">
        <f t="array" ref="B54">IFERROR(IF(AND(НачЦ_ИнвП_Дата&lt;=B$3,КИнвП_Дата&gt;B$3),
INDEX(Кальк._морковь,MATCH($A54,Кальк._морковь_наим.,0),MATCH("Сумма затрат, т.руб.",'Кальк-я'!$5:$5,0))*
INDEX(ЗФ,MATCH($A$50,ЗФ!$A:$A,0),MATCH("Посевная площадь"&amp;YEAR(C$3),ЗФ!$2:$2,0))*
INDEX(Коэф.закупка_год_морковь[],MATCH($A54,Коэф.закупка_год_морковь[1],0),MATCH(MONTH(B$3),КЗ!$1:$1,0))/1000,""),0)</f>
        <v/>
      </c>
      <c r="C54" s="551" t="str" cm="1">
        <f t="array" aca="1" ref="C54" ca="1">IFERROR(IF(AND(НачЦ_ИнвП_Дата&lt;=C$3,КИнвП_Дата&gt;C$3),
INDEX(Кальк._морковь,MATCH($A54,Кальк._морковь_наим.,0),MATCH("Сумма затрат, т.руб.",'Кальк-я'!$5:$5,0))*
INDEX(ЗФ,MATCH($A$50,ЗФ!$A:$A,0),MATCH("Посевная площадь"&amp;YEAR(D$3),ЗФ!$2:$2,0))*
INDEX(Коэф.закупка_год_морковь[],MATCH($A54,Коэф.закупка_год_морковь[1],0),MATCH(MONTH(C$3),КЗ!$1:$1,0))/1000,""),0)</f>
        <v/>
      </c>
      <c r="D54" s="551" t="str" cm="1">
        <f t="array" aca="1" ref="D54" ca="1">IFERROR(IF(AND(НачЦ_ИнвП_Дата&lt;=D$3,КИнвП_Дата&gt;D$3),
INDEX(Кальк._морковь,MATCH($A54,Кальк._морковь_наим.,0),MATCH("Сумма затрат, т.руб.",'Кальк-я'!$5:$5,0))*
INDEX(ЗФ,MATCH($A$50,ЗФ!$A:$A,0),MATCH("Посевная площадь"&amp;YEAR(E$3),ЗФ!$2:$2,0))*
INDEX(Коэф.закупка_год_морковь[],MATCH($A54,Коэф.закупка_год_морковь[1],0),MATCH(MONTH(D$3),КЗ!$1:$1,0))/1000,""),0)</f>
        <v/>
      </c>
      <c r="E54" s="551" t="str" cm="1">
        <f t="array" aca="1" ref="E54" ca="1">IFERROR(IF(AND(НачЦ_ИнвП_Дата&lt;=E$3,КИнвП_Дата&gt;E$3),
INDEX(Кальк._морковь,MATCH($A54,Кальк._морковь_наим.,0),MATCH("Сумма затрат, т.руб.",'Кальк-я'!$5:$5,0))*
INDEX(ЗФ,MATCH($A$50,ЗФ!$A:$A,0),MATCH("Посевная площадь"&amp;YEAR(F$3),ЗФ!$2:$2,0))*
INDEX(Коэф.закупка_год_морковь[],MATCH($A54,Коэф.закупка_год_морковь[1],0),MATCH(MONTH(E$3),КЗ!$1:$1,0))/1000,""),0)</f>
        <v/>
      </c>
      <c r="F54" s="551" t="str" cm="1">
        <f t="array" aca="1" ref="F54" ca="1">IFERROR(IF(AND(НачЦ_ИнвП_Дата&lt;=F$3,КИнвП_Дата&gt;F$3),
INDEX(Кальк._морковь,MATCH($A54,Кальк._морковь_наим.,0),MATCH("Сумма затрат, т.руб.",'Кальк-я'!$5:$5,0))*
INDEX(ЗФ,MATCH($A$50,ЗФ!$A:$A,0),MATCH("Посевная площадь"&amp;YEAR(G$3),ЗФ!$2:$2,0))*
INDEX(Коэф.закупка_год_морковь[],MATCH($A54,Коэф.закупка_год_морковь[1],0),MATCH(MONTH(F$3),КЗ!$1:$1,0))/1000,""),0)</f>
        <v/>
      </c>
      <c r="G54" s="551" t="str" cm="1">
        <f t="array" aca="1" ref="G54" ca="1">IFERROR(IF(AND(НачЦ_ИнвП_Дата&lt;=G$3,КИнвП_Дата&gt;G$3),
INDEX(Кальк._морковь,MATCH($A54,Кальк._морковь_наим.,0),MATCH("Сумма затрат, т.руб.",'Кальк-я'!$5:$5,0))*
INDEX(ЗФ,MATCH($A$50,ЗФ!$A:$A,0),MATCH("Посевная площадь"&amp;YEAR(H$3),ЗФ!$2:$2,0))*
INDEX(Коэф.закупка_год_морковь[],MATCH($A54,Коэф.закупка_год_морковь[1],0),MATCH(MONTH(G$3),КЗ!$1:$1,0))/1000,""),0)</f>
        <v/>
      </c>
      <c r="H54" s="551" t="str" cm="1">
        <f t="array" aca="1" ref="H54" ca="1">IFERROR(IF(AND(НачЦ_ИнвП_Дата&lt;=H$3,КИнвП_Дата&gt;H$3),
INDEX(Кальк._морковь,MATCH($A54,Кальк._морковь_наим.,0),MATCH("Сумма затрат, т.руб.",'Кальк-я'!$5:$5,0))*
INDEX(ЗФ,MATCH($A$50,ЗФ!$A:$A,0),MATCH("Посевная площадь"&amp;YEAR(I$3),ЗФ!$2:$2,0))*
INDEX(Коэф.закупка_год_морковь[],MATCH($A54,Коэф.закупка_год_морковь[1],0),MATCH(MONTH(H$3),КЗ!$1:$1,0))/1000,""),0)</f>
        <v/>
      </c>
      <c r="I54" s="551" t="str" cm="1">
        <f t="array" aca="1" ref="I54" ca="1">IFERROR(IF(AND(НачЦ_ИнвП_Дата&lt;=I$3,КИнвП_Дата&gt;I$3),
INDEX(Кальк._морковь,MATCH($A54,Кальк._морковь_наим.,0),MATCH("Сумма затрат, т.руб.",'Кальк-я'!$5:$5,0))*
INDEX(ЗФ,MATCH($A$50,ЗФ!$A:$A,0),MATCH("Посевная площадь"&amp;YEAR(J$3),ЗФ!$2:$2,0))*
INDEX(Коэф.закупка_год_морковь[],MATCH($A54,Коэф.закупка_год_морковь[1],0),MATCH(MONTH(I$3),КЗ!$1:$1,0))/1000,""),0)</f>
        <v/>
      </c>
      <c r="J54" s="551" t="str" cm="1">
        <f t="array" aca="1" ref="J54" ca="1">IFERROR(IF(AND(НачЦ_ИнвП_Дата&lt;=J$3,КИнвП_Дата&gt;J$3),
INDEX(Кальк._морковь,MATCH($A54,Кальк._морковь_наим.,0),MATCH("Сумма затрат, т.руб.",'Кальк-я'!$5:$5,0))*
INDEX(ЗФ,MATCH($A$50,ЗФ!$A:$A,0),MATCH("Посевная площадь"&amp;YEAR(K$3),ЗФ!$2:$2,0))*
INDEX(Коэф.закупка_год_морковь[],MATCH($A54,Коэф.закупка_год_морковь[1],0),MATCH(MONTH(J$3),КЗ!$1:$1,0))/1000,""),0)</f>
        <v/>
      </c>
      <c r="K54" s="551" cm="1">
        <f t="array" aca="1" ref="K54" ca="1">IFERROR(IF(AND(НачЦ_ИнвП_Дата&lt;=K$3,КИнвП_Дата&gt;K$3),
INDEX(Кальк._морковь,MATCH($A54,Кальк._морковь_наим.,0),MATCH("Сумма затрат, т.руб.",'Кальк-я'!$5:$5,0))*
INDEX(ЗФ,MATCH($A$50,ЗФ!$A:$A,0),MATCH("Посевная площадь"&amp;YEAR(L$3),ЗФ!$2:$2,0))*
INDEX(Коэф.закупка_год_морковь[],MATCH($A54,Коэф.закупка_год_морковь[1],0),MATCH(MONTH(K$3),КЗ!$1:$1,0))/1000,""),0)</f>
        <v>0</v>
      </c>
      <c r="L54" s="551" cm="1">
        <f t="array" aca="1" ref="L54" ca="1">IFERROR(IF(AND(НачЦ_ИнвП_Дата&lt;=L$3,КИнвП_Дата&gt;L$3),
INDEX(Кальк._морковь,MATCH($A54,Кальк._морковь_наим.,0),MATCH("Сумма затрат, т.руб.",'Кальк-я'!$5:$5,0))*
INDEX(ЗФ,MATCH($A$50,ЗФ!$A:$A,0),MATCH("Посевная площадь"&amp;YEAR(M$3),ЗФ!$2:$2,0))*
INDEX(Коэф.закупка_год_морковь[],MATCH($A54,Коэф.закупка_год_морковь[1],0),MATCH(MONTH(L$3),КЗ!$1:$1,0))/1000,""),0)</f>
        <v>0</v>
      </c>
      <c r="M54" s="551" cm="1">
        <f t="array" aca="1" ref="M54" ca="1">IFERROR(IF(AND(НачЦ_ИнвП_Дата&lt;=M$3,КИнвП_Дата&gt;M$3),
INDEX(Кальк._морковь,MATCH($A54,Кальк._морковь_наим.,0),MATCH("Сумма затрат, т.руб.",'Кальк-я'!$5:$5,0))*
INDEX(ЗФ,MATCH($A$50,ЗФ!$A:$A,0),MATCH("Посевная площадь"&amp;YEAR(N$3),ЗФ!$2:$2,0))*
INDEX(Коэф.закупка_год_морковь[],MATCH($A54,Коэф.закупка_год_морковь[1],0),MATCH(MONTH(M$3),КЗ!$1:$1,0))/1000,""),0)</f>
        <v>0</v>
      </c>
      <c r="N54" s="552">
        <f t="shared" ca="1" si="1445"/>
        <v>0</v>
      </c>
      <c r="O54" s="551" cm="1">
        <f t="array" aca="1" ref="O54" ca="1">IFERROR(IF(AND(НачЦ_ИнвП_Дата&lt;=O$3,КИнвП_Дата&gt;O$3),
INDEX(Кальк._морковь,MATCH($A54,Кальк._морковь_наим.,0),MATCH("Сумма затрат, т.руб.",'Кальк-я'!$5:$5,0))*
INDEX(ЗФ,MATCH($A$50,ЗФ!$A:$A,0),MATCH("Посевная площадь"&amp;YEAR(P$3),ЗФ!$2:$2,0))*
INDEX(Коэф.закупка_год_морковь[],MATCH($A54,Коэф.закупка_год_морковь[1],0),MATCH(MONTH(O$3),КЗ!$1:$1,0))/1000,""),0)</f>
        <v>0</v>
      </c>
      <c r="P54" s="551" cm="1">
        <f t="array" aca="1" ref="P54" ca="1">IFERROR(IF(AND(НачЦ_ИнвП_Дата&lt;=P$3,КИнвП_Дата&gt;P$3),
INDEX(Кальк._морковь,MATCH($A54,Кальк._морковь_наим.,0),MATCH("Сумма затрат, т.руб.",'Кальк-я'!$5:$5,0))*
INDEX(ЗФ,MATCH($A$50,ЗФ!$A:$A,0),MATCH("Посевная площадь"&amp;YEAR(Q$3),ЗФ!$2:$2,0))*
INDEX(Коэф.закупка_год_морковь[],MATCH($A54,Коэф.закупка_год_морковь[1],0),MATCH(MONTH(P$3),КЗ!$1:$1,0))/1000,""),0)</f>
        <v>0</v>
      </c>
      <c r="Q54" s="551" cm="1">
        <f t="array" aca="1" ref="Q54" ca="1">IFERROR(IF(AND(НачЦ_ИнвП_Дата&lt;=Q$3,КИнвП_Дата&gt;Q$3),
INDEX(Кальк._морковь,MATCH($A54,Кальк._морковь_наим.,0),MATCH("Сумма затрат, т.руб.",'Кальк-я'!$5:$5,0))*
INDEX(ЗФ,MATCH($A$50,ЗФ!$A:$A,0),MATCH("Посевная площадь"&amp;YEAR(R$3),ЗФ!$2:$2,0))*
INDEX(Коэф.закупка_год_морковь[],MATCH($A54,Коэф.закупка_год_морковь[1],0),MATCH(MONTH(Q$3),КЗ!$1:$1,0))/1000,""),0)</f>
        <v>0</v>
      </c>
      <c r="R54" s="551" cm="1">
        <f t="array" aca="1" ref="R54" ca="1">IFERROR(IF(AND(НачЦ_ИнвП_Дата&lt;=R$3,КИнвП_Дата&gt;R$3),
INDEX(Кальк._морковь,MATCH($A54,Кальк._морковь_наим.,0),MATCH("Сумма затрат, т.руб.",'Кальк-я'!$5:$5,0))*
INDEX(ЗФ,MATCH($A$50,ЗФ!$A:$A,0),MATCH("Посевная площадь"&amp;YEAR(S$3),ЗФ!$2:$2,0))*
INDEX(Коэф.закупка_год_морковь[],MATCH($A54,Коэф.закупка_год_морковь[1],0),MATCH(MONTH(R$3),КЗ!$1:$1,0))/1000,""),0)</f>
        <v>0</v>
      </c>
      <c r="S54" s="551" cm="1">
        <f t="array" aca="1" ref="S54" ca="1">IFERROR(IF(AND(НачЦ_ИнвП_Дата&lt;=S$3,КИнвП_Дата&gt;S$3),
INDEX(Кальк._морковь,MATCH($A54,Кальк._морковь_наим.,0),MATCH("Сумма затрат, т.руб.",'Кальк-я'!$5:$5,0))*
INDEX(ЗФ,MATCH($A$50,ЗФ!$A:$A,0),MATCH("Посевная площадь"&amp;YEAR(T$3),ЗФ!$2:$2,0))*
INDEX(Коэф.закупка_год_морковь[],MATCH($A54,Коэф.закупка_год_морковь[1],0),MATCH(MONTH(S$3),КЗ!$1:$1,0))/1000,""),0)</f>
        <v>0</v>
      </c>
      <c r="T54" s="551" cm="1">
        <f t="array" aca="1" ref="T54" ca="1">IFERROR(IF(AND(НачЦ_ИнвП_Дата&lt;=T$3,КИнвП_Дата&gt;T$3),
INDEX(Кальк._морковь,MATCH($A54,Кальк._морковь_наим.,0),MATCH("Сумма затрат, т.руб.",'Кальк-я'!$5:$5,0))*
INDEX(ЗФ,MATCH($A$50,ЗФ!$A:$A,0),MATCH("Посевная площадь"&amp;YEAR(U$3),ЗФ!$2:$2,0))*
INDEX(Коэф.закупка_год_морковь[],MATCH($A54,Коэф.закупка_год_морковь[1],0),MATCH(MONTH(T$3),КЗ!$1:$1,0))/1000,""),0)</f>
        <v>1908</v>
      </c>
      <c r="U54" s="551" cm="1">
        <f t="array" aca="1" ref="U54" ca="1">IFERROR(IF(AND(НачЦ_ИнвП_Дата&lt;=U$3,КИнвП_Дата&gt;U$3),
INDEX(Кальк._морковь,MATCH($A54,Кальк._морковь_наим.,0),MATCH("Сумма затрат, т.руб.",'Кальк-я'!$5:$5,0))*
INDEX(ЗФ,MATCH($A$50,ЗФ!$A:$A,0),MATCH("Посевная площадь"&amp;YEAR(V$3),ЗФ!$2:$2,0))*
INDEX(Коэф.закупка_год_морковь[],MATCH($A54,Коэф.закупка_год_морковь[1],0),MATCH(MONTH(U$3),КЗ!$1:$1,0))/1000,""),0)</f>
        <v>0</v>
      </c>
      <c r="V54" s="551" cm="1">
        <f t="array" aca="1" ref="V54" ca="1">IFERROR(IF(AND(НачЦ_ИнвП_Дата&lt;=V$3,КИнвП_Дата&gt;V$3),
INDEX(Кальк._морковь,MATCH($A54,Кальк._морковь_наим.,0),MATCH("Сумма затрат, т.руб.",'Кальк-я'!$5:$5,0))*
INDEX(ЗФ,MATCH($A$50,ЗФ!$A:$A,0),MATCH("Посевная площадь"&amp;YEAR(W$3),ЗФ!$2:$2,0))*
INDEX(Коэф.закупка_год_морковь[],MATCH($A54,Коэф.закупка_год_морковь[1],0),MATCH(MONTH(V$3),КЗ!$1:$1,0))/1000,""),0)</f>
        <v>0</v>
      </c>
      <c r="W54" s="551" cm="1">
        <f t="array" aca="1" ref="W54" ca="1">IFERROR(IF(AND(НачЦ_ИнвП_Дата&lt;=W$3,КИнвП_Дата&gt;W$3),
INDEX(Кальк._морковь,MATCH($A54,Кальк._морковь_наим.,0),MATCH("Сумма затрат, т.руб.",'Кальк-я'!$5:$5,0))*
INDEX(ЗФ,MATCH($A$50,ЗФ!$A:$A,0),MATCH("Посевная площадь"&amp;YEAR(X$3),ЗФ!$2:$2,0))*
INDEX(Коэф.закупка_год_морковь[],MATCH($A54,Коэф.закупка_год_морковь[1],0),MATCH(MONTH(W$3),КЗ!$1:$1,0))/1000,""),0)</f>
        <v>0</v>
      </c>
      <c r="X54" s="551" cm="1">
        <f t="array" aca="1" ref="X54" ca="1">IFERROR(IF(AND(НачЦ_ИнвП_Дата&lt;=X$3,КИнвП_Дата&gt;X$3),
INDEX(Кальк._морковь,MATCH($A54,Кальк._морковь_наим.,0),MATCH("Сумма затрат, т.руб.",'Кальк-я'!$5:$5,0))*
INDEX(ЗФ,MATCH($A$50,ЗФ!$A:$A,0),MATCH("Посевная площадь"&amp;YEAR(Y$3),ЗФ!$2:$2,0))*
INDEX(Коэф.закупка_год_морковь[],MATCH($A54,Коэф.закупка_год_морковь[1],0),MATCH(MONTH(X$3),КЗ!$1:$1,0))/1000,""),0)</f>
        <v>0</v>
      </c>
      <c r="Y54" s="551" cm="1">
        <f t="array" aca="1" ref="Y54" ca="1">IFERROR(IF(AND(НачЦ_ИнвП_Дата&lt;=Y$3,КИнвП_Дата&gt;Y$3),
INDEX(Кальк._морковь,MATCH($A54,Кальк._морковь_наим.,0),MATCH("Сумма затрат, т.руб.",'Кальк-я'!$5:$5,0))*
INDEX(ЗФ,MATCH($A$50,ЗФ!$A:$A,0),MATCH("Посевная площадь"&amp;YEAR(Z$3),ЗФ!$2:$2,0))*
INDEX(Коэф.закупка_год_морковь[],MATCH($A54,Коэф.закупка_год_морковь[1],0),MATCH(MONTH(Y$3),КЗ!$1:$1,0))/1000,""),0)</f>
        <v>0</v>
      </c>
      <c r="Z54" s="551" cm="1">
        <f t="array" aca="1" ref="Z54" ca="1">IFERROR(IF(AND(НачЦ_ИнвП_Дата&lt;=Z$3,КИнвП_Дата&gt;Z$3),
INDEX(Кальк._морковь,MATCH($A54,Кальк._морковь_наим.,0),MATCH("Сумма затрат, т.руб.",'Кальк-я'!$5:$5,0))*
INDEX(ЗФ,MATCH($A$50,ЗФ!$A:$A,0),MATCH("Посевная площадь"&amp;YEAR(AA$3),ЗФ!$2:$2,0))*
INDEX(Коэф.закупка_год_морковь[],MATCH($A54,Коэф.закупка_год_морковь[1],0),MATCH(MONTH(Z$3),КЗ!$1:$1,0))/1000,""),0)</f>
        <v>0</v>
      </c>
      <c r="AA54" s="552">
        <f t="shared" ca="1" si="1458"/>
        <v>1908</v>
      </c>
      <c r="AB54" s="551" cm="1">
        <f t="array" aca="1" ref="AB54" ca="1">IFERROR(IF(AND(НачЦ_ИнвП_Дата&lt;=AB$3,КИнвП_Дата&gt;AB$3),
INDEX(Кальк._морковь,MATCH($A54,Кальк._морковь_наим.,0),MATCH("Сумма затрат, т.руб.",'Кальк-я'!$5:$5,0))*
INDEX(ЗФ,MATCH($A$50,ЗФ!$A:$A,0),MATCH("Посевная площадь"&amp;YEAR(AC$3),ЗФ!$2:$2,0))*
INDEX(Коэф.закупка_год_морковь[],MATCH($A54,Коэф.закупка_год_морковь[1],0),MATCH(MONTH(AB$3),КЗ!$1:$1,0))/1000,""),0)</f>
        <v>0</v>
      </c>
      <c r="AC54" s="551" cm="1">
        <f t="array" aca="1" ref="AC54" ca="1">IFERROR(IF(AND(НачЦ_ИнвП_Дата&lt;=AC$3,КИнвП_Дата&gt;AC$3),
INDEX(Кальк._морковь,MATCH($A54,Кальк._морковь_наим.,0),MATCH("Сумма затрат, т.руб.",'Кальк-я'!$5:$5,0))*
INDEX(ЗФ,MATCH($A$50,ЗФ!$A:$A,0),MATCH("Посевная площадь"&amp;YEAR(AD$3),ЗФ!$2:$2,0))*
INDEX(Коэф.закупка_год_морковь[],MATCH($A54,Коэф.закупка_год_морковь[1],0),MATCH(MONTH(AC$3),КЗ!$1:$1,0))/1000,""),0)</f>
        <v>0</v>
      </c>
      <c r="AD54" s="551" cm="1">
        <f t="array" aca="1" ref="AD54" ca="1">IFERROR(IF(AND(НачЦ_ИнвП_Дата&lt;=AD$3,КИнвП_Дата&gt;AD$3),
INDEX(Кальк._морковь,MATCH($A54,Кальк._морковь_наим.,0),MATCH("Сумма затрат, т.руб.",'Кальк-я'!$5:$5,0))*
INDEX(ЗФ,MATCH($A$50,ЗФ!$A:$A,0),MATCH("Посевная площадь"&amp;YEAR(AE$3),ЗФ!$2:$2,0))*
INDEX(Коэф.закупка_год_морковь[],MATCH($A54,Коэф.закупка_год_морковь[1],0),MATCH(MONTH(AD$3),КЗ!$1:$1,0))/1000,""),0)</f>
        <v>0</v>
      </c>
      <c r="AE54" s="551" cm="1">
        <f t="array" aca="1" ref="AE54" ca="1">IFERROR(IF(AND(НачЦ_ИнвП_Дата&lt;=AE$3,КИнвП_Дата&gt;AE$3),
INDEX(Кальк._морковь,MATCH($A54,Кальк._морковь_наим.,0),MATCH("Сумма затрат, т.руб.",'Кальк-я'!$5:$5,0))*
INDEX(ЗФ,MATCH($A$50,ЗФ!$A:$A,0),MATCH("Посевная площадь"&amp;YEAR(AF$3),ЗФ!$2:$2,0))*
INDEX(Коэф.закупка_год_морковь[],MATCH($A54,Коэф.закупка_год_морковь[1],0),MATCH(MONTH(AE$3),КЗ!$1:$1,0))/1000,""),0)</f>
        <v>0</v>
      </c>
      <c r="AF54" s="551" cm="1">
        <f t="array" aca="1" ref="AF54" ca="1">IFERROR(IF(AND(НачЦ_ИнвП_Дата&lt;=AF$3,КИнвП_Дата&gt;AF$3),
INDEX(Кальк._морковь,MATCH($A54,Кальк._морковь_наим.,0),MATCH("Сумма затрат, т.руб.",'Кальк-я'!$5:$5,0))*
INDEX(ЗФ,MATCH($A$50,ЗФ!$A:$A,0),MATCH("Посевная площадь"&amp;YEAR(AG$3),ЗФ!$2:$2,0))*
INDEX(Коэф.закупка_год_морковь[],MATCH($A54,Коэф.закупка_год_морковь[1],0),MATCH(MONTH(AF$3),КЗ!$1:$1,0))/1000,""),0)</f>
        <v>0</v>
      </c>
      <c r="AG54" s="551" cm="1">
        <f t="array" aca="1" ref="AG54" ca="1">IFERROR(IF(AND(НачЦ_ИнвП_Дата&lt;=AG$3,КИнвП_Дата&gt;AG$3),
INDEX(Кальк._морковь,MATCH($A54,Кальк._морковь_наим.,0),MATCH("Сумма затрат, т.руб.",'Кальк-я'!$5:$5,0))*
INDEX(ЗФ,MATCH($A$50,ЗФ!$A:$A,0),MATCH("Посевная площадь"&amp;YEAR(AH$3),ЗФ!$2:$2,0))*
INDEX(Коэф.закупка_год_морковь[],MATCH($A54,Коэф.закупка_год_морковь[1],0),MATCH(MONTH(AG$3),КЗ!$1:$1,0))/1000,""),0)</f>
        <v>1208.4000000000001</v>
      </c>
      <c r="AH54" s="551" cm="1">
        <f t="array" aca="1" ref="AH54" ca="1">IFERROR(IF(AND(НачЦ_ИнвП_Дата&lt;=AH$3,КИнвП_Дата&gt;AH$3),
INDEX(Кальк._морковь,MATCH($A54,Кальк._морковь_наим.,0),MATCH("Сумма затрат, т.руб.",'Кальк-я'!$5:$5,0))*
INDEX(ЗФ,MATCH($A$50,ЗФ!$A:$A,0),MATCH("Посевная площадь"&amp;YEAR(AI$3),ЗФ!$2:$2,0))*
INDEX(Коэф.закупка_год_морковь[],MATCH($A54,Коэф.закупка_год_морковь[1],0),MATCH(MONTH(AH$3),КЗ!$1:$1,0))/1000,""),0)</f>
        <v>0</v>
      </c>
      <c r="AI54" s="551" cm="1">
        <f t="array" aca="1" ref="AI54" ca="1">IFERROR(IF(AND(НачЦ_ИнвП_Дата&lt;=AI$3,КИнвП_Дата&gt;AI$3),
INDEX(Кальк._морковь,MATCH($A54,Кальк._морковь_наим.,0),MATCH("Сумма затрат, т.руб.",'Кальк-я'!$5:$5,0))*
INDEX(ЗФ,MATCH($A$50,ЗФ!$A:$A,0),MATCH("Посевная площадь"&amp;YEAR(AJ$3),ЗФ!$2:$2,0))*
INDEX(Коэф.закупка_год_морковь[],MATCH($A54,Коэф.закупка_год_морковь[1],0),MATCH(MONTH(AI$3),КЗ!$1:$1,0))/1000,""),0)</f>
        <v>0</v>
      </c>
      <c r="AJ54" s="551" cm="1">
        <f t="array" aca="1" ref="AJ54" ca="1">IFERROR(IF(AND(НачЦ_ИнвП_Дата&lt;=AJ$3,КИнвП_Дата&gt;AJ$3),
INDEX(Кальк._морковь,MATCH($A54,Кальк._морковь_наим.,0),MATCH("Сумма затрат, т.руб.",'Кальк-я'!$5:$5,0))*
INDEX(ЗФ,MATCH($A$50,ЗФ!$A:$A,0),MATCH("Посевная площадь"&amp;YEAR(AK$3),ЗФ!$2:$2,0))*
INDEX(Коэф.закупка_год_морковь[],MATCH($A54,Коэф.закупка_год_морковь[1],0),MATCH(MONTH(AJ$3),КЗ!$1:$1,0))/1000,""),0)</f>
        <v>0</v>
      </c>
      <c r="AK54" s="551" cm="1">
        <f t="array" aca="1" ref="AK54" ca="1">IFERROR(IF(AND(НачЦ_ИнвП_Дата&lt;=AK$3,КИнвП_Дата&gt;AK$3),
INDEX(Кальк._морковь,MATCH($A54,Кальк._морковь_наим.,0),MATCH("Сумма затрат, т.руб.",'Кальк-я'!$5:$5,0))*
INDEX(ЗФ,MATCH($A$50,ЗФ!$A:$A,0),MATCH("Посевная площадь"&amp;YEAR(AL$3),ЗФ!$2:$2,0))*
INDEX(Коэф.закупка_год_морковь[],MATCH($A54,Коэф.закупка_год_морковь[1],0),MATCH(MONTH(AK$3),КЗ!$1:$1,0))/1000,""),0)</f>
        <v>0</v>
      </c>
      <c r="AL54" s="551" cm="1">
        <f t="array" aca="1" ref="AL54" ca="1">IFERROR(IF(AND(НачЦ_ИнвП_Дата&lt;=AL$3,КИнвП_Дата&gt;AL$3),
INDEX(Кальк._морковь,MATCH($A54,Кальк._морковь_наим.,0),MATCH("Сумма затрат, т.руб.",'Кальк-я'!$5:$5,0))*
INDEX(ЗФ,MATCH($A$50,ЗФ!$A:$A,0),MATCH("Посевная площадь"&amp;YEAR(AM$3),ЗФ!$2:$2,0))*
INDEX(Коэф.закупка_год_морковь[],MATCH($A54,Коэф.закупка_год_морковь[1],0),MATCH(MONTH(AL$3),КЗ!$1:$1,0))/1000,""),0)</f>
        <v>0</v>
      </c>
      <c r="AM54" s="551" cm="1">
        <f t="array" aca="1" ref="AM54" ca="1">IFERROR(IF(AND(НачЦ_ИнвП_Дата&lt;=AM$3,КИнвП_Дата&gt;AM$3),
INDEX(Кальк._морковь,MATCH($A54,Кальк._морковь_наим.,0),MATCH("Сумма затрат, т.руб.",'Кальк-я'!$5:$5,0))*
INDEX(ЗФ,MATCH($A$50,ЗФ!$A:$A,0),MATCH("Посевная площадь"&amp;YEAR(AN$3),ЗФ!$2:$2,0))*
INDEX(Коэф.закупка_год_морковь[],MATCH($A54,Коэф.закупка_год_морковь[1],0),MATCH(MONTH(AM$3),КЗ!$1:$1,0))/1000,""),0)</f>
        <v>0</v>
      </c>
      <c r="AN54" s="552">
        <f t="shared" ca="1" si="1460"/>
        <v>1208.4000000000001</v>
      </c>
      <c r="AO54" s="551" cm="1">
        <f t="array" aca="1" ref="AO54" ca="1">IFERROR(IF(AND(НачЦ_ИнвП_Дата&lt;=AO$3,КИнвП_Дата&gt;AO$3),
INDEX(Кальк._морковь,MATCH($A54,Кальк._морковь_наим.,0),MATCH("Сумма затрат, т.руб.",'Кальк-я'!$5:$5,0))*
INDEX(ЗФ,MATCH($A$50,ЗФ!$A:$A,0),MATCH("Посевная площадь"&amp;YEAR(AP$3),ЗФ!$2:$2,0))*
INDEX(Коэф.закупка_год_морковь[],MATCH($A54,Коэф.закупка_год_морковь[1],0),MATCH(MONTH(AO$3),КЗ!$1:$1,0))/1000,""),0)</f>
        <v>0</v>
      </c>
      <c r="AP54" s="551" cm="1">
        <f t="array" aca="1" ref="AP54" ca="1">IFERROR(IF(AND(НачЦ_ИнвП_Дата&lt;=AP$3,КИнвП_Дата&gt;AP$3),
INDEX(Кальк._морковь,MATCH($A54,Кальк._морковь_наим.,0),MATCH("Сумма затрат, т.руб.",'Кальк-я'!$5:$5,0))*
INDEX(ЗФ,MATCH($A$50,ЗФ!$A:$A,0),MATCH("Посевная площадь"&amp;YEAR(AQ$3),ЗФ!$2:$2,0))*
INDEX(Коэф.закупка_год_морковь[],MATCH($A54,Коэф.закупка_год_морковь[1],0),MATCH(MONTH(AP$3),КЗ!$1:$1,0))/1000,""),0)</f>
        <v>0</v>
      </c>
      <c r="AQ54" s="551" cm="1">
        <f t="array" aca="1" ref="AQ54" ca="1">IFERROR(IF(AND(НачЦ_ИнвП_Дата&lt;=AQ$3,КИнвП_Дата&gt;AQ$3),
INDEX(Кальк._морковь,MATCH($A54,Кальк._морковь_наим.,0),MATCH("Сумма затрат, т.руб.",'Кальк-я'!$5:$5,0))*
INDEX(ЗФ,MATCH($A$50,ЗФ!$A:$A,0),MATCH("Посевная площадь"&amp;YEAR(AR$3),ЗФ!$2:$2,0))*
INDEX(Коэф.закупка_год_морковь[],MATCH($A54,Коэф.закупка_год_морковь[1],0),MATCH(MONTH(AQ$3),КЗ!$1:$1,0))/1000,""),0)</f>
        <v>0</v>
      </c>
      <c r="AR54" s="551" cm="1">
        <f t="array" aca="1" ref="AR54" ca="1">IFERROR(IF(AND(НачЦ_ИнвП_Дата&lt;=AR$3,КИнвП_Дата&gt;AR$3),
INDEX(Кальк._морковь,MATCH($A54,Кальк._морковь_наим.,0),MATCH("Сумма затрат, т.руб.",'Кальк-я'!$5:$5,0))*
INDEX(ЗФ,MATCH($A$50,ЗФ!$A:$A,0),MATCH("Посевная площадь"&amp;YEAR(AS$3),ЗФ!$2:$2,0))*
INDEX(Коэф.закупка_год_морковь[],MATCH($A54,Коэф.закупка_год_морковь[1],0),MATCH(MONTH(AR$3),КЗ!$1:$1,0))/1000,""),0)</f>
        <v>0</v>
      </c>
      <c r="AS54" s="551" cm="1">
        <f t="array" aca="1" ref="AS54" ca="1">IFERROR(IF(AND(НачЦ_ИнвП_Дата&lt;=AS$3,КИнвП_Дата&gt;AS$3),
INDEX(Кальк._морковь,MATCH($A54,Кальк._морковь_наим.,0),MATCH("Сумма затрат, т.руб.",'Кальк-я'!$5:$5,0))*
INDEX(ЗФ,MATCH($A$50,ЗФ!$A:$A,0),MATCH("Посевная площадь"&amp;YEAR(AT$3),ЗФ!$2:$2,0))*
INDEX(Коэф.закупка_год_морковь[],MATCH($A54,Коэф.закупка_год_морковь[1],0),MATCH(MONTH(AS$3),КЗ!$1:$1,0))/1000,""),0)</f>
        <v>0</v>
      </c>
      <c r="AT54" s="551" cm="1">
        <f t="array" aca="1" ref="AT54" ca="1">IFERROR(IF(AND(НачЦ_ИнвП_Дата&lt;=AT$3,КИнвП_Дата&gt;AT$3),
INDEX(Кальк._морковь,MATCH($A54,Кальк._морковь_наим.,0),MATCH("Сумма затрат, т.руб.",'Кальк-я'!$5:$5,0))*
INDEX(ЗФ,MATCH($A$50,ЗФ!$A:$A,0),MATCH("Посевная площадь"&amp;YEAR(AU$3),ЗФ!$2:$2,0))*
INDEX(Коэф.закупка_год_морковь[],MATCH($A54,Коэф.закупка_год_морковь[1],0),MATCH(MONTH(AT$3),КЗ!$1:$1,0))/1000,""),0)</f>
        <v>1908</v>
      </c>
      <c r="AU54" s="551" cm="1">
        <f t="array" aca="1" ref="AU54" ca="1">IFERROR(IF(AND(НачЦ_ИнвП_Дата&lt;=AU$3,КИнвП_Дата&gt;AU$3),
INDEX(Кальк._морковь,MATCH($A54,Кальк._морковь_наим.,0),MATCH("Сумма затрат, т.руб.",'Кальк-я'!$5:$5,0))*
INDEX(ЗФ,MATCH($A$50,ЗФ!$A:$A,0),MATCH("Посевная площадь"&amp;YEAR(AV$3),ЗФ!$2:$2,0))*
INDEX(Коэф.закупка_год_морковь[],MATCH($A54,Коэф.закупка_год_морковь[1],0),MATCH(MONTH(AU$3),КЗ!$1:$1,0))/1000,""),0)</f>
        <v>0</v>
      </c>
      <c r="AV54" s="551" cm="1">
        <f t="array" aca="1" ref="AV54" ca="1">IFERROR(IF(AND(НачЦ_ИнвП_Дата&lt;=AV$3,КИнвП_Дата&gt;AV$3),
INDEX(Кальк._морковь,MATCH($A54,Кальк._морковь_наим.,0),MATCH("Сумма затрат, т.руб.",'Кальк-я'!$5:$5,0))*
INDEX(ЗФ,MATCH($A$50,ЗФ!$A:$A,0),MATCH("Посевная площадь"&amp;YEAR(AW$3),ЗФ!$2:$2,0))*
INDEX(Коэф.закупка_год_морковь[],MATCH($A54,Коэф.закупка_год_морковь[1],0),MATCH(MONTH(AV$3),КЗ!$1:$1,0))/1000,""),0)</f>
        <v>0</v>
      </c>
      <c r="AW54" s="551" cm="1">
        <f t="array" aca="1" ref="AW54" ca="1">IFERROR(IF(AND(НачЦ_ИнвП_Дата&lt;=AW$3,КИнвП_Дата&gt;AW$3),
INDEX(Кальк._морковь,MATCH($A54,Кальк._морковь_наим.,0),MATCH("Сумма затрат, т.руб.",'Кальк-я'!$5:$5,0))*
INDEX(ЗФ,MATCH($A$50,ЗФ!$A:$A,0),MATCH("Посевная площадь"&amp;YEAR(AX$3),ЗФ!$2:$2,0))*
INDEX(Коэф.закупка_год_морковь[],MATCH($A54,Коэф.закупка_год_морковь[1],0),MATCH(MONTH(AW$3),КЗ!$1:$1,0))/1000,""),0)</f>
        <v>0</v>
      </c>
      <c r="AX54" s="551" cm="1">
        <f t="array" aca="1" ref="AX54" ca="1">IFERROR(IF(AND(НачЦ_ИнвП_Дата&lt;=AX$3,КИнвП_Дата&gt;AX$3),
INDEX(Кальк._морковь,MATCH($A54,Кальк._морковь_наим.,0),MATCH("Сумма затрат, т.руб.",'Кальк-я'!$5:$5,0))*
INDEX(ЗФ,MATCH($A$50,ЗФ!$A:$A,0),MATCH("Посевная площадь"&amp;YEAR(AY$3),ЗФ!$2:$2,0))*
INDEX(Коэф.закупка_год_морковь[],MATCH($A54,Коэф.закупка_год_морковь[1],0),MATCH(MONTH(AX$3),КЗ!$1:$1,0))/1000,""),0)</f>
        <v>0</v>
      </c>
      <c r="AY54" s="551" cm="1">
        <f t="array" aca="1" ref="AY54" ca="1">IFERROR(IF(AND(НачЦ_ИнвП_Дата&lt;=AY$3,КИнвП_Дата&gt;AY$3),
INDEX(Кальк._морковь,MATCH($A54,Кальк._морковь_наим.,0),MATCH("Сумма затрат, т.руб.",'Кальк-я'!$5:$5,0))*
INDEX(ЗФ,MATCH($A$50,ЗФ!$A:$A,0),MATCH("Посевная площадь"&amp;YEAR(AZ$3),ЗФ!$2:$2,0))*
INDEX(Коэф.закупка_год_морковь[],MATCH($A54,Коэф.закупка_год_морковь[1],0),MATCH(MONTH(AY$3),КЗ!$1:$1,0))/1000,""),0)</f>
        <v>0</v>
      </c>
      <c r="AZ54" s="551" cm="1">
        <f t="array" aca="1" ref="AZ54" ca="1">IFERROR(IF(AND(НачЦ_ИнвП_Дата&lt;=AZ$3,КИнвП_Дата&gt;AZ$3),
INDEX(Кальк._морковь,MATCH($A54,Кальк._морковь_наим.,0),MATCH("Сумма затрат, т.руб.",'Кальк-я'!$5:$5,0))*
INDEX(ЗФ,MATCH($A$50,ЗФ!$A:$A,0),MATCH("Посевная площадь"&amp;YEAR(BA$3),ЗФ!$2:$2,0))*
INDEX(Коэф.закупка_год_морковь[],MATCH($A54,Коэф.закупка_год_морковь[1],0),MATCH(MONTH(AZ$3),КЗ!$1:$1,0))/1000,""),0)</f>
        <v>0</v>
      </c>
      <c r="BA54" s="552">
        <f t="shared" ca="1" si="1462"/>
        <v>1908</v>
      </c>
      <c r="BB54" s="551" cm="1">
        <f t="array" aca="1" ref="BB54" ca="1">IFERROR(IF(AND(НачЦ_ИнвП_Дата&lt;=BB$3,КИнвП_Дата&gt;BB$3),
INDEX(Кальк._морковь,MATCH($A54,Кальк._морковь_наим.,0),MATCH("Сумма затрат, т.руб.",'Кальк-я'!$5:$5,0))*
INDEX(ЗФ,MATCH($A$50,ЗФ!$A:$A,0),MATCH("Посевная площадь"&amp;YEAR(BC$3),ЗФ!$2:$2,0))*
INDEX(Коэф.закупка_год_морковь[],MATCH($A54,Коэф.закупка_год_морковь[1],0),MATCH(MONTH(BB$3),КЗ!$1:$1,0))/1000,""),0)</f>
        <v>0</v>
      </c>
      <c r="BC54" s="551" cm="1">
        <f t="array" aca="1" ref="BC54" ca="1">IFERROR(IF(AND(НачЦ_ИнвП_Дата&lt;=BC$3,КИнвП_Дата&gt;BC$3),
INDEX(Кальк._морковь,MATCH($A54,Кальк._морковь_наим.,0),MATCH("Сумма затрат, т.руб.",'Кальк-я'!$5:$5,0))*
INDEX(ЗФ,MATCH($A$50,ЗФ!$A:$A,0),MATCH("Посевная площадь"&amp;YEAR(BD$3),ЗФ!$2:$2,0))*
INDEX(Коэф.закупка_год_морковь[],MATCH($A54,Коэф.закупка_год_морковь[1],0),MATCH(MONTH(BC$3),КЗ!$1:$1,0))/1000,""),0)</f>
        <v>0</v>
      </c>
      <c r="BD54" s="551" cm="1">
        <f t="array" aca="1" ref="BD54" ca="1">IFERROR(IF(AND(НачЦ_ИнвП_Дата&lt;=BD$3,КИнвП_Дата&gt;BD$3),
INDEX(Кальк._морковь,MATCH($A54,Кальк._морковь_наим.,0),MATCH("Сумма затрат, т.руб.",'Кальк-я'!$5:$5,0))*
INDEX(ЗФ,MATCH($A$50,ЗФ!$A:$A,0),MATCH("Посевная площадь"&amp;YEAR(BE$3),ЗФ!$2:$2,0))*
INDEX(Коэф.закупка_год_морковь[],MATCH($A54,Коэф.закупка_год_морковь[1],0),MATCH(MONTH(BD$3),КЗ!$1:$1,0))/1000,""),0)</f>
        <v>0</v>
      </c>
      <c r="BE54" s="551" cm="1">
        <f t="array" aca="1" ref="BE54" ca="1">IFERROR(IF(AND(НачЦ_ИнвП_Дата&lt;=BE$3,КИнвП_Дата&gt;BE$3),
INDEX(Кальк._морковь,MATCH($A54,Кальк._морковь_наим.,0),MATCH("Сумма затрат, т.руб.",'Кальк-я'!$5:$5,0))*
INDEX(ЗФ,MATCH($A$50,ЗФ!$A:$A,0),MATCH("Посевная площадь"&amp;YEAR(BF$3),ЗФ!$2:$2,0))*
INDEX(Коэф.закупка_год_морковь[],MATCH($A54,Коэф.закупка_год_морковь[1],0),MATCH(MONTH(BE$3),КЗ!$1:$1,0))/1000,""),0)</f>
        <v>0</v>
      </c>
      <c r="BF54" s="551" cm="1">
        <f t="array" aca="1" ref="BF54" ca="1">IFERROR(IF(AND(НачЦ_ИнвП_Дата&lt;=BF$3,КИнвП_Дата&gt;BF$3),
INDEX(Кальк._морковь,MATCH($A54,Кальк._морковь_наим.,0),MATCH("Сумма затрат, т.руб.",'Кальк-я'!$5:$5,0))*
INDEX(ЗФ,MATCH($A$50,ЗФ!$A:$A,0),MATCH("Посевная площадь"&amp;YEAR(BG$3),ЗФ!$2:$2,0))*
INDEX(Коэф.закупка_год_морковь[],MATCH($A54,Коэф.закупка_год_морковь[1],0),MATCH(MONTH(BF$3),КЗ!$1:$1,0))/1000,""),0)</f>
        <v>0</v>
      </c>
      <c r="BG54" s="551" cm="1">
        <f t="array" aca="1" ref="BG54" ca="1">IFERROR(IF(AND(НачЦ_ИнвП_Дата&lt;=BG$3,КИнвП_Дата&gt;BG$3),
INDEX(Кальк._морковь,MATCH($A54,Кальк._морковь_наим.,0),MATCH("Сумма затрат, т.руб.",'Кальк-я'!$5:$5,0))*
INDEX(ЗФ,MATCH($A$50,ЗФ!$A:$A,0),MATCH("Посевная площадь"&amp;YEAR(BH$3),ЗФ!$2:$2,0))*
INDEX(Коэф.закупка_год_морковь[],MATCH($A54,Коэф.закупка_год_морковь[1],0),MATCH(MONTH(BG$3),КЗ!$1:$1,0))/1000,""),0)</f>
        <v>1908</v>
      </c>
      <c r="BH54" s="551" cm="1">
        <f t="array" aca="1" ref="BH54" ca="1">IFERROR(IF(AND(НачЦ_ИнвП_Дата&lt;=BH$3,КИнвП_Дата&gt;BH$3),
INDEX(Кальк._морковь,MATCH($A54,Кальк._морковь_наим.,0),MATCH("Сумма затрат, т.руб.",'Кальк-я'!$5:$5,0))*
INDEX(ЗФ,MATCH($A$50,ЗФ!$A:$A,0),MATCH("Посевная площадь"&amp;YEAR(BI$3),ЗФ!$2:$2,0))*
INDEX(Коэф.закупка_год_морковь[],MATCH($A54,Коэф.закупка_год_морковь[1],0),MATCH(MONTH(BH$3),КЗ!$1:$1,0))/1000,""),0)</f>
        <v>0</v>
      </c>
      <c r="BI54" s="551" cm="1">
        <f t="array" aca="1" ref="BI54" ca="1">IFERROR(IF(AND(НачЦ_ИнвП_Дата&lt;=BI$3,КИнвП_Дата&gt;BI$3),
INDEX(Кальк._морковь,MATCH($A54,Кальк._морковь_наим.,0),MATCH("Сумма затрат, т.руб.",'Кальк-я'!$5:$5,0))*
INDEX(ЗФ,MATCH($A$50,ЗФ!$A:$A,0),MATCH("Посевная площадь"&amp;YEAR(BJ$3),ЗФ!$2:$2,0))*
INDEX(Коэф.закупка_год_морковь[],MATCH($A54,Коэф.закупка_год_морковь[1],0),MATCH(MONTH(BI$3),КЗ!$1:$1,0))/1000,""),0)</f>
        <v>0</v>
      </c>
      <c r="BJ54" s="551" cm="1">
        <f t="array" aca="1" ref="BJ54" ca="1">IFERROR(IF(AND(НачЦ_ИнвП_Дата&lt;=BJ$3,КИнвП_Дата&gt;BJ$3),
INDEX(Кальк._морковь,MATCH($A54,Кальк._морковь_наим.,0),MATCH("Сумма затрат, т.руб.",'Кальк-я'!$5:$5,0))*
INDEX(ЗФ,MATCH($A$50,ЗФ!$A:$A,0),MATCH("Посевная площадь"&amp;YEAR(BK$3),ЗФ!$2:$2,0))*
INDEX(Коэф.закупка_год_морковь[],MATCH($A54,Коэф.закупка_год_морковь[1],0),MATCH(MONTH(BJ$3),КЗ!$1:$1,0))/1000,""),0)</f>
        <v>0</v>
      </c>
      <c r="BK54" s="551" cm="1">
        <f t="array" aca="1" ref="BK54" ca="1">IFERROR(IF(AND(НачЦ_ИнвП_Дата&lt;=BK$3,КИнвП_Дата&gt;BK$3),
INDEX(Кальк._морковь,MATCH($A54,Кальк._морковь_наим.,0),MATCH("Сумма затрат, т.руб.",'Кальк-я'!$5:$5,0))*
INDEX(ЗФ,MATCH($A$50,ЗФ!$A:$A,0),MATCH("Посевная площадь"&amp;YEAR(BL$3),ЗФ!$2:$2,0))*
INDEX(Коэф.закупка_год_морковь[],MATCH($A54,Коэф.закупка_год_морковь[1],0),MATCH(MONTH(BK$3),КЗ!$1:$1,0))/1000,""),0)</f>
        <v>0</v>
      </c>
      <c r="BL54" s="551" cm="1">
        <f t="array" aca="1" ref="BL54" ca="1">IFERROR(IF(AND(НачЦ_ИнвП_Дата&lt;=BL$3,КИнвП_Дата&gt;BL$3),
INDEX(Кальк._морковь,MATCH($A54,Кальк._морковь_наим.,0),MATCH("Сумма затрат, т.руб.",'Кальк-я'!$5:$5,0))*
INDEX(ЗФ,MATCH($A$50,ЗФ!$A:$A,0),MATCH("Посевная площадь"&amp;YEAR(BM$3),ЗФ!$2:$2,0))*
INDEX(Коэф.закупка_год_морковь[],MATCH($A54,Коэф.закупка_год_морковь[1],0),MATCH(MONTH(BL$3),КЗ!$1:$1,0))/1000,""),0)</f>
        <v>0</v>
      </c>
      <c r="BM54" s="551" cm="1">
        <f t="array" aca="1" ref="BM54" ca="1">IFERROR(IF(AND(НачЦ_ИнвП_Дата&lt;=BM$3,КИнвП_Дата&gt;BM$3),
INDEX(Кальк._морковь,MATCH($A54,Кальк._морковь_наим.,0),MATCH("Сумма затрат, т.руб.",'Кальк-я'!$5:$5,0))*
INDEX(ЗФ,MATCH($A$50,ЗФ!$A:$A,0),MATCH("Посевная площадь"&amp;YEAR(BN$3),ЗФ!$2:$2,0))*
INDEX(Коэф.закупка_год_морковь[],MATCH($A54,Коэф.закупка_год_морковь[1],0),MATCH(MONTH(BM$3),КЗ!$1:$1,0))/1000,""),0)</f>
        <v>0</v>
      </c>
      <c r="BN54" s="552">
        <f t="shared" ca="1" si="1464"/>
        <v>1908</v>
      </c>
      <c r="BO54" s="551" cm="1">
        <f t="array" aca="1" ref="BO54" ca="1">IFERROR(IF(AND(НачЦ_ИнвП_Дата&lt;=BO$3,КИнвП_Дата&gt;BO$3),
INDEX(Кальк._морковь,MATCH($A54,Кальк._морковь_наим.,0),MATCH("Сумма затрат, т.руб.",'Кальк-я'!$5:$5,0))*
INDEX(ЗФ,MATCH($A$50,ЗФ!$A:$A,0),MATCH("Посевная площадь"&amp;YEAR(BP$3),ЗФ!$2:$2,0))*
INDEX(Коэф.закупка_год_морковь[],MATCH($A54,Коэф.закупка_год_морковь[1],0),MATCH(MONTH(BO$3),КЗ!$1:$1,0))/1000,""),0)</f>
        <v>0</v>
      </c>
      <c r="BP54" s="551" cm="1">
        <f t="array" aca="1" ref="BP54" ca="1">IFERROR(IF(AND(НачЦ_ИнвП_Дата&lt;=BP$3,КИнвП_Дата&gt;BP$3),
INDEX(Кальк._морковь,MATCH($A54,Кальк._морковь_наим.,0),MATCH("Сумма затрат, т.руб.",'Кальк-я'!$5:$5,0))*
INDEX(ЗФ,MATCH($A$50,ЗФ!$A:$A,0),MATCH("Посевная площадь"&amp;YEAR(BQ$3),ЗФ!$2:$2,0))*
INDEX(Коэф.закупка_год_морковь[],MATCH($A54,Коэф.закупка_год_морковь[1],0),MATCH(MONTH(BP$3),КЗ!$1:$1,0))/1000,""),0)</f>
        <v>0</v>
      </c>
      <c r="BQ54" s="551" cm="1">
        <f t="array" aca="1" ref="BQ54" ca="1">IFERROR(IF(AND(НачЦ_ИнвП_Дата&lt;=BQ$3,КИнвП_Дата&gt;BQ$3),
INDEX(Кальк._морковь,MATCH($A54,Кальк._морковь_наим.,0),MATCH("Сумма затрат, т.руб.",'Кальк-я'!$5:$5,0))*
INDEX(ЗФ,MATCH($A$50,ЗФ!$A:$A,0),MATCH("Посевная площадь"&amp;YEAR(BR$3),ЗФ!$2:$2,0))*
INDEX(Коэф.закупка_год_морковь[],MATCH($A54,Коэф.закупка_год_морковь[1],0),MATCH(MONTH(BQ$3),КЗ!$1:$1,0))/1000,""),0)</f>
        <v>0</v>
      </c>
      <c r="BR54" s="551" cm="1">
        <f t="array" aca="1" ref="BR54" ca="1">IFERROR(IF(AND(НачЦ_ИнвП_Дата&lt;=BR$3,КИнвП_Дата&gt;BR$3),
INDEX(Кальк._морковь,MATCH($A54,Кальк._морковь_наим.,0),MATCH("Сумма затрат, т.руб.",'Кальк-я'!$5:$5,0))*
INDEX(ЗФ,MATCH($A$50,ЗФ!$A:$A,0),MATCH("Посевная площадь"&amp;YEAR(BS$3),ЗФ!$2:$2,0))*
INDEX(Коэф.закупка_год_морковь[],MATCH($A54,Коэф.закупка_год_морковь[1],0),MATCH(MONTH(BR$3),КЗ!$1:$1,0))/1000,""),0)</f>
        <v>0</v>
      </c>
      <c r="BS54" s="551" cm="1">
        <f t="array" aca="1" ref="BS54" ca="1">IFERROR(IF(AND(НачЦ_ИнвП_Дата&lt;=BS$3,КИнвП_Дата&gt;BS$3),
INDEX(Кальк._морковь,MATCH($A54,Кальк._морковь_наим.,0),MATCH("Сумма затрат, т.руб.",'Кальк-я'!$5:$5,0))*
INDEX(ЗФ,MATCH($A$50,ЗФ!$A:$A,0),MATCH("Посевная площадь"&amp;YEAR(BT$3),ЗФ!$2:$2,0))*
INDEX(Коэф.закупка_год_морковь[],MATCH($A54,Коэф.закупка_год_морковь[1],0),MATCH(MONTH(BS$3),КЗ!$1:$1,0))/1000,""),0)</f>
        <v>0</v>
      </c>
      <c r="BT54" s="551" cm="1">
        <f t="array" aca="1" ref="BT54" ca="1">IFERROR(IF(AND(НачЦ_ИнвП_Дата&lt;=BT$3,КИнвП_Дата&gt;BT$3),
INDEX(Кальк._морковь,MATCH($A54,Кальк._морковь_наим.,0),MATCH("Сумма затрат, т.руб.",'Кальк-я'!$5:$5,0))*
INDEX(ЗФ,MATCH($A$50,ЗФ!$A:$A,0),MATCH("Посевная площадь"&amp;YEAR(BU$3),ЗФ!$2:$2,0))*
INDEX(Коэф.закупка_год_морковь[],MATCH($A54,Коэф.закупка_год_морковь[1],0),MATCH(MONTH(BT$3),КЗ!$1:$1,0))/1000,""),0)</f>
        <v>1908</v>
      </c>
      <c r="BU54" s="551" cm="1">
        <f t="array" aca="1" ref="BU54" ca="1">IFERROR(IF(AND(НачЦ_ИнвП_Дата&lt;=BU$3,КИнвП_Дата&gt;BU$3),
INDEX(Кальк._морковь,MATCH($A54,Кальк._морковь_наим.,0),MATCH("Сумма затрат, т.руб.",'Кальк-я'!$5:$5,0))*
INDEX(ЗФ,MATCH($A$50,ЗФ!$A:$A,0),MATCH("Посевная площадь"&amp;YEAR(BV$3),ЗФ!$2:$2,0))*
INDEX(Коэф.закупка_год_морковь[],MATCH($A54,Коэф.закупка_год_морковь[1],0),MATCH(MONTH(BU$3),КЗ!$1:$1,0))/1000,""),0)</f>
        <v>0</v>
      </c>
      <c r="BV54" s="551" cm="1">
        <f t="array" aca="1" ref="BV54" ca="1">IFERROR(IF(AND(НачЦ_ИнвП_Дата&lt;=BV$3,КИнвП_Дата&gt;BV$3),
INDEX(Кальк._морковь,MATCH($A54,Кальк._морковь_наим.,0),MATCH("Сумма затрат, т.руб.",'Кальк-я'!$5:$5,0))*
INDEX(ЗФ,MATCH($A$50,ЗФ!$A:$A,0),MATCH("Посевная площадь"&amp;YEAR(BW$3),ЗФ!$2:$2,0))*
INDEX(Коэф.закупка_год_морковь[],MATCH($A54,Коэф.закупка_год_морковь[1],0),MATCH(MONTH(BV$3),КЗ!$1:$1,0))/1000,""),0)</f>
        <v>0</v>
      </c>
      <c r="BW54" s="551" cm="1">
        <f t="array" aca="1" ref="BW54" ca="1">IFERROR(IF(AND(НачЦ_ИнвП_Дата&lt;=BW$3,КИнвП_Дата&gt;BW$3),
INDEX(Кальк._морковь,MATCH($A54,Кальк._морковь_наим.,0),MATCH("Сумма затрат, т.руб.",'Кальк-я'!$5:$5,0))*
INDEX(ЗФ,MATCH($A$50,ЗФ!$A:$A,0),MATCH("Посевная площадь"&amp;YEAR(BX$3),ЗФ!$2:$2,0))*
INDEX(Коэф.закупка_год_морковь[],MATCH($A54,Коэф.закупка_год_морковь[1],0),MATCH(MONTH(BW$3),КЗ!$1:$1,0))/1000,""),0)</f>
        <v>0</v>
      </c>
      <c r="BX54" s="551" cm="1">
        <f t="array" aca="1" ref="BX54" ca="1">IFERROR(IF(AND(НачЦ_ИнвП_Дата&lt;=BX$3,КИнвП_Дата&gt;BX$3),
INDEX(Кальк._морковь,MATCH($A54,Кальк._морковь_наим.,0),MATCH("Сумма затрат, т.руб.",'Кальк-я'!$5:$5,0))*
INDEX(ЗФ,MATCH($A$50,ЗФ!$A:$A,0),MATCH("Посевная площадь"&amp;YEAR(BY$3),ЗФ!$2:$2,0))*
INDEX(Коэф.закупка_год_морковь[],MATCH($A54,Коэф.закупка_год_морковь[1],0),MATCH(MONTH(BX$3),КЗ!$1:$1,0))/1000,""),0)</f>
        <v>0</v>
      </c>
      <c r="BY54" s="551" cm="1">
        <f t="array" aca="1" ref="BY54" ca="1">IFERROR(IF(AND(НачЦ_ИнвП_Дата&lt;=BY$3,КИнвП_Дата&gt;BY$3),
INDEX(Кальк._морковь,MATCH($A54,Кальк._морковь_наим.,0),MATCH("Сумма затрат, т.руб.",'Кальк-я'!$5:$5,0))*
INDEX(ЗФ,MATCH($A$50,ЗФ!$A:$A,0),MATCH("Посевная площадь"&amp;YEAR(BZ$3),ЗФ!$2:$2,0))*
INDEX(Коэф.закупка_год_морковь[],MATCH($A54,Коэф.закупка_год_морковь[1],0),MATCH(MONTH(BY$3),КЗ!$1:$1,0))/1000,""),0)</f>
        <v>0</v>
      </c>
      <c r="BZ54" s="551" cm="1">
        <f t="array" aca="1" ref="BZ54" ca="1">IFERROR(IF(AND(НачЦ_ИнвП_Дата&lt;=BZ$3,КИнвП_Дата&gt;BZ$3),
INDEX(Кальк._морковь,MATCH($A54,Кальк._морковь_наим.,0),MATCH("Сумма затрат, т.руб.",'Кальк-я'!$5:$5,0))*
INDEX(ЗФ,MATCH($A$50,ЗФ!$A:$A,0),MATCH("Посевная площадь"&amp;YEAR(CA$3),ЗФ!$2:$2,0))*
INDEX(Коэф.закупка_год_морковь[],MATCH($A54,Коэф.закупка_год_морковь[1],0),MATCH(MONTH(BZ$3),КЗ!$1:$1,0))/1000,""),0)</f>
        <v>0</v>
      </c>
      <c r="CA54" s="552">
        <f t="shared" ca="1" si="1466"/>
        <v>1908</v>
      </c>
      <c r="CB54" s="551" cm="1">
        <f t="array" aca="1" ref="CB54" ca="1">IFERROR(IF(AND(НачЦ_ИнвП_Дата&lt;=CB$3,КИнвП_Дата&gt;CB$3),
INDEX(Кальк._морковь,MATCH($A54,Кальк._морковь_наим.,0),MATCH("Сумма затрат, т.руб.",'Кальк-я'!$5:$5,0))*
INDEX(ЗФ,MATCH($A$50,ЗФ!$A:$A,0),MATCH("Посевная площадь"&amp;YEAR(CC$3),ЗФ!$2:$2,0))*
INDEX(Коэф.закупка_год_морковь[],MATCH($A54,Коэф.закупка_год_морковь[1],0),MATCH(MONTH(CB$3),КЗ!$1:$1,0))/1000,""),0)</f>
        <v>0</v>
      </c>
      <c r="CC54" s="551" cm="1">
        <f t="array" aca="1" ref="CC54" ca="1">IFERROR(IF(AND(НачЦ_ИнвП_Дата&lt;=CC$3,КИнвП_Дата&gt;CC$3),
INDEX(Кальк._морковь,MATCH($A54,Кальк._морковь_наим.,0),MATCH("Сумма затрат, т.руб.",'Кальк-я'!$5:$5,0))*
INDEX(ЗФ,MATCH($A$50,ЗФ!$A:$A,0),MATCH("Посевная площадь"&amp;YEAR(CD$3),ЗФ!$2:$2,0))*
INDEX(Коэф.закупка_год_морковь[],MATCH($A54,Коэф.закупка_год_морковь[1],0),MATCH(MONTH(CC$3),КЗ!$1:$1,0))/1000,""),0)</f>
        <v>0</v>
      </c>
      <c r="CD54" s="551" cm="1">
        <f t="array" aca="1" ref="CD54" ca="1">IFERROR(IF(AND(НачЦ_ИнвП_Дата&lt;=CD$3,КИнвП_Дата&gt;CD$3),
INDEX(Кальк._морковь,MATCH($A54,Кальк._морковь_наим.,0),MATCH("Сумма затрат, т.руб.",'Кальк-я'!$5:$5,0))*
INDEX(ЗФ,MATCH($A$50,ЗФ!$A:$A,0),MATCH("Посевная площадь"&amp;YEAR(CE$3),ЗФ!$2:$2,0))*
INDEX(Коэф.закупка_год_морковь[],MATCH($A54,Коэф.закупка_год_морковь[1],0),MATCH(MONTH(CD$3),КЗ!$1:$1,0))/1000,""),0)</f>
        <v>0</v>
      </c>
      <c r="CE54" s="551" cm="1">
        <f t="array" aca="1" ref="CE54" ca="1">IFERROR(IF(AND(НачЦ_ИнвП_Дата&lt;=CE$3,КИнвП_Дата&gt;CE$3),
INDEX(Кальк._морковь,MATCH($A54,Кальк._морковь_наим.,0),MATCH("Сумма затрат, т.руб.",'Кальк-я'!$5:$5,0))*
INDEX(ЗФ,MATCH($A$50,ЗФ!$A:$A,0),MATCH("Посевная площадь"&amp;YEAR(CF$3),ЗФ!$2:$2,0))*
INDEX(Коэф.закупка_год_морковь[],MATCH($A54,Коэф.закупка_год_морковь[1],0),MATCH(MONTH(CE$3),КЗ!$1:$1,0))/1000,""),0)</f>
        <v>0</v>
      </c>
      <c r="CF54" s="551" cm="1">
        <f t="array" aca="1" ref="CF54" ca="1">IFERROR(IF(AND(НачЦ_ИнвП_Дата&lt;=CF$3,КИнвП_Дата&gt;CF$3),
INDEX(Кальк._морковь,MATCH($A54,Кальк._морковь_наим.,0),MATCH("Сумма затрат, т.руб.",'Кальк-я'!$5:$5,0))*
INDEX(ЗФ,MATCH($A$50,ЗФ!$A:$A,0),MATCH("Посевная площадь"&amp;YEAR(CG$3),ЗФ!$2:$2,0))*
INDEX(Коэф.закупка_год_морковь[],MATCH($A54,Коэф.закупка_год_морковь[1],0),MATCH(MONTH(CF$3),КЗ!$1:$1,0))/1000,""),0)</f>
        <v>0</v>
      </c>
      <c r="CG54" s="551" cm="1">
        <f t="array" aca="1" ref="CG54" ca="1">IFERROR(IF(AND(НачЦ_ИнвП_Дата&lt;=CG$3,КИнвП_Дата&gt;CG$3),
INDEX(Кальк._морковь,MATCH($A54,Кальк._морковь_наим.,0),MATCH("Сумма затрат, т.руб.",'Кальк-я'!$5:$5,0))*
INDEX(ЗФ,MATCH($A$50,ЗФ!$A:$A,0),MATCH("Посевная площадь"&amp;YEAR(CH$3),ЗФ!$2:$2,0))*
INDEX(Коэф.закупка_год_морковь[],MATCH($A54,Коэф.закупка_год_морковь[1],0),MATCH(MONTH(CG$3),КЗ!$1:$1,0))/1000,""),0)</f>
        <v>1908</v>
      </c>
      <c r="CH54" s="551" cm="1">
        <f t="array" aca="1" ref="CH54" ca="1">IFERROR(IF(AND(НачЦ_ИнвП_Дата&lt;=CH$3,КИнвП_Дата&gt;CH$3),
INDEX(Кальк._морковь,MATCH($A54,Кальк._морковь_наим.,0),MATCH("Сумма затрат, т.руб.",'Кальк-я'!$5:$5,0))*
INDEX(ЗФ,MATCH($A$50,ЗФ!$A:$A,0),MATCH("Посевная площадь"&amp;YEAR(CI$3),ЗФ!$2:$2,0))*
INDEX(Коэф.закупка_год_морковь[],MATCH($A54,Коэф.закупка_год_морковь[1],0),MATCH(MONTH(CH$3),КЗ!$1:$1,0))/1000,""),0)</f>
        <v>0</v>
      </c>
      <c r="CI54" s="551" cm="1">
        <f t="array" aca="1" ref="CI54" ca="1">IFERROR(IF(AND(НачЦ_ИнвП_Дата&lt;=CI$3,КИнвП_Дата&gt;CI$3),
INDEX(Кальк._морковь,MATCH($A54,Кальк._морковь_наим.,0),MATCH("Сумма затрат, т.руб.",'Кальк-я'!$5:$5,0))*
INDEX(ЗФ,MATCH($A$50,ЗФ!$A:$A,0),MATCH("Посевная площадь"&amp;YEAR(CJ$3),ЗФ!$2:$2,0))*
INDEX(Коэф.закупка_год_морковь[],MATCH($A54,Коэф.закупка_год_морковь[1],0),MATCH(MONTH(CI$3),КЗ!$1:$1,0))/1000,""),0)</f>
        <v>0</v>
      </c>
      <c r="CJ54" s="551" cm="1">
        <f t="array" aca="1" ref="CJ54" ca="1">IFERROR(IF(AND(НачЦ_ИнвП_Дата&lt;=CJ$3,КИнвП_Дата&gt;CJ$3),
INDEX(Кальк._морковь,MATCH($A54,Кальк._морковь_наим.,0),MATCH("Сумма затрат, т.руб.",'Кальк-я'!$5:$5,0))*
INDEX(ЗФ,MATCH($A$50,ЗФ!$A:$A,0),MATCH("Посевная площадь"&amp;YEAR(CK$3),ЗФ!$2:$2,0))*
INDEX(Коэф.закупка_год_морковь[],MATCH($A54,Коэф.закупка_год_морковь[1],0),MATCH(MONTH(CJ$3),КЗ!$1:$1,0))/1000,""),0)</f>
        <v>0</v>
      </c>
      <c r="CK54" s="551" cm="1">
        <f t="array" aca="1" ref="CK54" ca="1">IFERROR(IF(AND(НачЦ_ИнвП_Дата&lt;=CK$3,КИнвП_Дата&gt;CK$3),
INDEX(Кальк._морковь,MATCH($A54,Кальк._морковь_наим.,0),MATCH("Сумма затрат, т.руб.",'Кальк-я'!$5:$5,0))*
INDEX(ЗФ,MATCH($A$50,ЗФ!$A:$A,0),MATCH("Посевная площадь"&amp;YEAR(CL$3),ЗФ!$2:$2,0))*
INDEX(Коэф.закупка_год_морковь[],MATCH($A54,Коэф.закупка_год_морковь[1],0),MATCH(MONTH(CK$3),КЗ!$1:$1,0))/1000,""),0)</f>
        <v>0</v>
      </c>
      <c r="CL54" s="551" cm="1">
        <f t="array" aca="1" ref="CL54" ca="1">IFERROR(IF(AND(НачЦ_ИнвП_Дата&lt;=CL$3,КИнвП_Дата&gt;CL$3),
INDEX(Кальк._морковь,MATCH($A54,Кальк._морковь_наим.,0),MATCH("Сумма затрат, т.руб.",'Кальк-я'!$5:$5,0))*
INDEX(ЗФ,MATCH($A$50,ЗФ!$A:$A,0),MATCH("Посевная площадь"&amp;YEAR(CM$3),ЗФ!$2:$2,0))*
INDEX(Коэф.закупка_год_морковь[],MATCH($A54,Коэф.закупка_год_морковь[1],0),MATCH(MONTH(CL$3),КЗ!$1:$1,0))/1000,""),0)</f>
        <v>0</v>
      </c>
      <c r="CM54" s="551" cm="1">
        <f t="array" aca="1" ref="CM54" ca="1">IFERROR(IF(AND(НачЦ_ИнвП_Дата&lt;=CM$3,КИнвП_Дата&gt;CM$3),
INDEX(Кальк._морковь,MATCH($A54,Кальк._морковь_наим.,0),MATCH("Сумма затрат, т.руб.",'Кальк-я'!$5:$5,0))*
INDEX(ЗФ,MATCH($A$50,ЗФ!$A:$A,0),MATCH("Посевная площадь"&amp;YEAR(CN$3),ЗФ!$2:$2,0))*
INDEX(Коэф.закупка_год_морковь[],MATCH($A54,Коэф.закупка_год_морковь[1],0),MATCH(MONTH(CM$3),КЗ!$1:$1,0))/1000,""),0)</f>
        <v>0</v>
      </c>
      <c r="CN54" s="552">
        <f t="shared" ca="1" si="1468"/>
        <v>1908</v>
      </c>
      <c r="CO54" s="551" cm="1">
        <f t="array" aca="1" ref="CO54" ca="1">IFERROR(IF(AND(НачЦ_ИнвП_Дата&lt;=CO$3,КИнвП_Дата&gt;CO$3),
INDEX(Кальк._морковь,MATCH($A54,Кальк._морковь_наим.,0),MATCH("Сумма затрат, т.руб.",'Кальк-я'!$5:$5,0))*
INDEX(ЗФ,MATCH($A$50,ЗФ!$A:$A,0),MATCH("Посевная площадь"&amp;YEAR(CP$3),ЗФ!$2:$2,0))*
INDEX(Коэф.закупка_год_морковь[],MATCH($A54,Коэф.закупка_год_морковь[1],0),MATCH(MONTH(CO$3),КЗ!$1:$1,0))/1000,""),0)</f>
        <v>0</v>
      </c>
      <c r="CP54" s="551" cm="1">
        <f t="array" aca="1" ref="CP54" ca="1">IFERROR(IF(AND(НачЦ_ИнвП_Дата&lt;=CP$3,КИнвП_Дата&gt;CP$3),
INDEX(Кальк._морковь,MATCH($A54,Кальк._морковь_наим.,0),MATCH("Сумма затрат, т.руб.",'Кальк-я'!$5:$5,0))*
INDEX(ЗФ,MATCH($A$50,ЗФ!$A:$A,0),MATCH("Посевная площадь"&amp;YEAR(CQ$3),ЗФ!$2:$2,0))*
INDEX(Коэф.закупка_год_морковь[],MATCH($A54,Коэф.закупка_год_морковь[1],0),MATCH(MONTH(CP$3),КЗ!$1:$1,0))/1000,""),0)</f>
        <v>0</v>
      </c>
      <c r="CQ54" s="551" cm="1">
        <f t="array" aca="1" ref="CQ54" ca="1">IFERROR(IF(AND(НачЦ_ИнвП_Дата&lt;=CQ$3,КИнвП_Дата&gt;CQ$3),
INDEX(Кальк._морковь,MATCH($A54,Кальк._морковь_наим.,0),MATCH("Сумма затрат, т.руб.",'Кальк-я'!$5:$5,0))*
INDEX(ЗФ,MATCH($A$50,ЗФ!$A:$A,0),MATCH("Посевная площадь"&amp;YEAR(CR$3),ЗФ!$2:$2,0))*
INDEX(Коэф.закупка_год_морковь[],MATCH($A54,Коэф.закупка_год_морковь[1],0),MATCH(MONTH(CQ$3),КЗ!$1:$1,0))/1000,""),0)</f>
        <v>0</v>
      </c>
      <c r="CR54" s="551" cm="1">
        <f t="array" aca="1" ref="CR54" ca="1">IFERROR(IF(AND(НачЦ_ИнвП_Дата&lt;=CR$3,КИнвП_Дата&gt;CR$3),
INDEX(Кальк._морковь,MATCH($A54,Кальк._морковь_наим.,0),MATCH("Сумма затрат, т.руб.",'Кальк-я'!$5:$5,0))*
INDEX(ЗФ,MATCH($A$50,ЗФ!$A:$A,0),MATCH("Посевная площадь"&amp;YEAR(CS$3),ЗФ!$2:$2,0))*
INDEX(Коэф.закупка_год_морковь[],MATCH($A54,Коэф.закупка_год_морковь[1],0),MATCH(MONTH(CR$3),КЗ!$1:$1,0))/1000,""),0)</f>
        <v>0</v>
      </c>
      <c r="CS54" s="551" cm="1">
        <f t="array" aca="1" ref="CS54" ca="1">IFERROR(IF(AND(НачЦ_ИнвП_Дата&lt;=CS$3,КИнвП_Дата&gt;CS$3),
INDEX(Кальк._морковь,MATCH($A54,Кальк._морковь_наим.,0),MATCH("Сумма затрат, т.руб.",'Кальк-я'!$5:$5,0))*
INDEX(ЗФ,MATCH($A$50,ЗФ!$A:$A,0),MATCH("Посевная площадь"&amp;YEAR(CT$3),ЗФ!$2:$2,0))*
INDEX(Коэф.закупка_год_морковь[],MATCH($A54,Коэф.закупка_год_морковь[1],0),MATCH(MONTH(CS$3),КЗ!$1:$1,0))/1000,""),0)</f>
        <v>0</v>
      </c>
      <c r="CT54" s="551" cm="1">
        <f t="array" aca="1" ref="CT54" ca="1">IFERROR(IF(AND(НачЦ_ИнвП_Дата&lt;=CT$3,КИнвП_Дата&gt;CT$3),
INDEX(Кальк._морковь,MATCH($A54,Кальк._морковь_наим.,0),MATCH("Сумма затрат, т.руб.",'Кальк-я'!$5:$5,0))*
INDEX(ЗФ,MATCH($A$50,ЗФ!$A:$A,0),MATCH("Посевная площадь"&amp;YEAR(CU$3),ЗФ!$2:$2,0))*
INDEX(Коэф.закупка_год_морковь[],MATCH($A54,Коэф.закупка_год_морковь[1],0),MATCH(MONTH(CT$3),КЗ!$1:$1,0))/1000,""),0)</f>
        <v>1908</v>
      </c>
      <c r="CU54" s="551" cm="1">
        <f t="array" aca="1" ref="CU54" ca="1">IFERROR(IF(AND(НачЦ_ИнвП_Дата&lt;=CU$3,КИнвП_Дата&gt;CU$3),
INDEX(Кальк._морковь,MATCH($A54,Кальк._морковь_наим.,0),MATCH("Сумма затрат, т.руб.",'Кальк-я'!$5:$5,0))*
INDEX(ЗФ,MATCH($A$50,ЗФ!$A:$A,0),MATCH("Посевная площадь"&amp;YEAR(CV$3),ЗФ!$2:$2,0))*
INDEX(Коэф.закупка_год_морковь[],MATCH($A54,Коэф.закупка_год_морковь[1],0),MATCH(MONTH(CU$3),КЗ!$1:$1,0))/1000,""),0)</f>
        <v>0</v>
      </c>
      <c r="CV54" s="551" cm="1">
        <f t="array" aca="1" ref="CV54" ca="1">IFERROR(IF(AND(НачЦ_ИнвП_Дата&lt;=CV$3,КИнвП_Дата&gt;CV$3),
INDEX(Кальк._морковь,MATCH($A54,Кальк._морковь_наим.,0),MATCH("Сумма затрат, т.руб.",'Кальк-я'!$5:$5,0))*
INDEX(ЗФ,MATCH($A$50,ЗФ!$A:$A,0),MATCH("Посевная площадь"&amp;YEAR(CW$3),ЗФ!$2:$2,0))*
INDEX(Коэф.закупка_год_морковь[],MATCH($A54,Коэф.закупка_год_морковь[1],0),MATCH(MONTH(CV$3),КЗ!$1:$1,0))/1000,""),0)</f>
        <v>0</v>
      </c>
      <c r="CW54" s="551" cm="1">
        <f t="array" aca="1" ref="CW54" ca="1">IFERROR(IF(AND(НачЦ_ИнвП_Дата&lt;=CW$3,КИнвП_Дата&gt;CW$3),
INDEX(Кальк._морковь,MATCH($A54,Кальк._морковь_наим.,0),MATCH("Сумма затрат, т.руб.",'Кальк-я'!$5:$5,0))*
INDEX(ЗФ,MATCH($A$50,ЗФ!$A:$A,0),MATCH("Посевная площадь"&amp;YEAR(CX$3),ЗФ!$2:$2,0))*
INDEX(Коэф.закупка_год_морковь[],MATCH($A54,Коэф.закупка_год_морковь[1],0),MATCH(MONTH(CW$3),КЗ!$1:$1,0))/1000,""),0)</f>
        <v>0</v>
      </c>
      <c r="CX54" s="551" cm="1">
        <f t="array" aca="1" ref="CX54" ca="1">IFERROR(IF(AND(НачЦ_ИнвП_Дата&lt;=CX$3,КИнвП_Дата&gt;CX$3),
INDEX(Кальк._морковь,MATCH($A54,Кальк._морковь_наим.,0),MATCH("Сумма затрат, т.руб.",'Кальк-я'!$5:$5,0))*
INDEX(ЗФ,MATCH($A$50,ЗФ!$A:$A,0),MATCH("Посевная площадь"&amp;YEAR(CY$3),ЗФ!$2:$2,0))*
INDEX(Коэф.закупка_год_морковь[],MATCH($A54,Коэф.закупка_год_морковь[1],0),MATCH(MONTH(CX$3),КЗ!$1:$1,0))/1000,""),0)</f>
        <v>0</v>
      </c>
      <c r="CY54" s="551" cm="1">
        <f t="array" aca="1" ref="CY54" ca="1">IFERROR(IF(AND(НачЦ_ИнвП_Дата&lt;=CY$3,КИнвП_Дата&gt;CY$3),
INDEX(Кальк._морковь,MATCH($A54,Кальк._морковь_наим.,0),MATCH("Сумма затрат, т.руб.",'Кальк-я'!$5:$5,0))*
INDEX(ЗФ,MATCH($A$50,ЗФ!$A:$A,0),MATCH("Посевная площадь"&amp;YEAR(CZ$3),ЗФ!$2:$2,0))*
INDEX(Коэф.закупка_год_морковь[],MATCH($A54,Коэф.закупка_год_морковь[1],0),MATCH(MONTH(CY$3),КЗ!$1:$1,0))/1000,""),0)</f>
        <v>0</v>
      </c>
      <c r="CZ54" s="551" cm="1">
        <f t="array" aca="1" ref="CZ54" ca="1">IFERROR(IF(AND(НачЦ_ИнвП_Дата&lt;=CZ$3,КИнвП_Дата&gt;CZ$3),
INDEX(Кальк._морковь,MATCH($A54,Кальк._морковь_наим.,0),MATCH("Сумма затрат, т.руб.",'Кальк-я'!$5:$5,0))*
INDEX(ЗФ,MATCH($A$50,ЗФ!$A:$A,0),MATCH("Посевная площадь"&amp;YEAR(DA$3),ЗФ!$2:$2,0))*
INDEX(Коэф.закупка_год_морковь[],MATCH($A54,Коэф.закупка_год_морковь[1],0),MATCH(MONTH(CZ$3),КЗ!$1:$1,0))/1000,""),0)</f>
        <v>0</v>
      </c>
      <c r="DA54" s="552">
        <f t="shared" ca="1" si="1470"/>
        <v>1908</v>
      </c>
      <c r="DB54" s="551" cm="1">
        <f t="array" aca="1" ref="DB54" ca="1">IFERROR(IF(AND(НачЦ_ИнвП_Дата&lt;=DB$3,КИнвП_Дата&gt;DB$3),
INDEX(Кальк._морковь,MATCH($A54,Кальк._морковь_наим.,0),MATCH("Сумма затрат, т.руб.",'Кальк-я'!$5:$5,0))*
INDEX(ЗФ,MATCH($A$50,ЗФ!$A:$A,0),MATCH("Посевная площадь"&amp;YEAR(DC$3),ЗФ!$2:$2,0))*
INDEX(Коэф.закупка_год_морковь[],MATCH($A54,Коэф.закупка_год_морковь[1],0),MATCH(MONTH(DB$3),КЗ!$1:$1,0))/1000,""),0)</f>
        <v>0</v>
      </c>
      <c r="DC54" s="551" cm="1">
        <f t="array" aca="1" ref="DC54" ca="1">IFERROR(IF(AND(НачЦ_ИнвП_Дата&lt;=DC$3,КИнвП_Дата&gt;DC$3),
INDEX(Кальк._морковь,MATCH($A54,Кальк._морковь_наим.,0),MATCH("Сумма затрат, т.руб.",'Кальк-я'!$5:$5,0))*
INDEX(ЗФ,MATCH($A$50,ЗФ!$A:$A,0),MATCH("Посевная площадь"&amp;YEAR(DD$3),ЗФ!$2:$2,0))*
INDEX(Коэф.закупка_год_морковь[],MATCH($A54,Коэф.закупка_год_морковь[1],0),MATCH(MONTH(DC$3),КЗ!$1:$1,0))/1000,""),0)</f>
        <v>0</v>
      </c>
      <c r="DD54" s="551" cm="1">
        <f t="array" aca="1" ref="DD54" ca="1">IFERROR(IF(AND(НачЦ_ИнвП_Дата&lt;=DD$3,КИнвП_Дата&gt;DD$3),
INDEX(Кальк._морковь,MATCH($A54,Кальк._морковь_наим.,0),MATCH("Сумма затрат, т.руб.",'Кальк-я'!$5:$5,0))*
INDEX(ЗФ,MATCH($A$50,ЗФ!$A:$A,0),MATCH("Посевная площадь"&amp;YEAR(DE$3),ЗФ!$2:$2,0))*
INDEX(Коэф.закупка_год_морковь[],MATCH($A54,Коэф.закупка_год_морковь[1],0),MATCH(MONTH(DD$3),КЗ!$1:$1,0))/1000,""),0)</f>
        <v>0</v>
      </c>
      <c r="DE54" s="551" cm="1">
        <f t="array" aca="1" ref="DE54" ca="1">IFERROR(IF(AND(НачЦ_ИнвП_Дата&lt;=DE$3,КИнвП_Дата&gt;DE$3),
INDEX(Кальк._морковь,MATCH($A54,Кальк._морковь_наим.,0),MATCH("Сумма затрат, т.руб.",'Кальк-я'!$5:$5,0))*
INDEX(ЗФ,MATCH($A$50,ЗФ!$A:$A,0),MATCH("Посевная площадь"&amp;YEAR(DF$3),ЗФ!$2:$2,0))*
INDEX(Коэф.закупка_год_морковь[],MATCH($A54,Коэф.закупка_год_морковь[1],0),MATCH(MONTH(DE$3),КЗ!$1:$1,0))/1000,""),0)</f>
        <v>0</v>
      </c>
      <c r="DF54" s="551" cm="1">
        <f t="array" aca="1" ref="DF54" ca="1">IFERROR(IF(AND(НачЦ_ИнвП_Дата&lt;=DF$3,КИнвП_Дата&gt;DF$3),
INDEX(Кальк._морковь,MATCH($A54,Кальк._морковь_наим.,0),MATCH("Сумма затрат, т.руб.",'Кальк-я'!$5:$5,0))*
INDEX(ЗФ,MATCH($A$50,ЗФ!$A:$A,0),MATCH("Посевная площадь"&amp;YEAR(DG$3),ЗФ!$2:$2,0))*
INDEX(Коэф.закупка_год_морковь[],MATCH($A54,Коэф.закупка_год_морковь[1],0),MATCH(MONTH(DF$3),КЗ!$1:$1,0))/1000,""),0)</f>
        <v>0</v>
      </c>
      <c r="DG54" s="551" cm="1">
        <f t="array" aca="1" ref="DG54" ca="1">IFERROR(IF(AND(НачЦ_ИнвП_Дата&lt;=DG$3,КИнвП_Дата&gt;DG$3),
INDEX(Кальк._морковь,MATCH($A54,Кальк._морковь_наим.,0),MATCH("Сумма затрат, т.руб.",'Кальк-я'!$5:$5,0))*
INDEX(ЗФ,MATCH($A$50,ЗФ!$A:$A,0),MATCH("Посевная площадь"&amp;YEAR(DH$3),ЗФ!$2:$2,0))*
INDEX(Коэф.закупка_год_морковь[],MATCH($A54,Коэф.закупка_год_морковь[1],0),MATCH(MONTH(DG$3),КЗ!$1:$1,0))/1000,""),0)</f>
        <v>1908</v>
      </c>
      <c r="DH54" s="551" cm="1">
        <f t="array" aca="1" ref="DH54" ca="1">IFERROR(IF(AND(НачЦ_ИнвП_Дата&lt;=DH$3,КИнвП_Дата&gt;DH$3),
INDEX(Кальк._морковь,MATCH($A54,Кальк._морковь_наим.,0),MATCH("Сумма затрат, т.руб.",'Кальк-я'!$5:$5,0))*
INDEX(ЗФ,MATCH($A$50,ЗФ!$A:$A,0),MATCH("Посевная площадь"&amp;YEAR(DI$3),ЗФ!$2:$2,0))*
INDEX(Коэф.закупка_год_морковь[],MATCH($A54,Коэф.закупка_год_морковь[1],0),MATCH(MONTH(DH$3),КЗ!$1:$1,0))/1000,""),0)</f>
        <v>0</v>
      </c>
      <c r="DI54" s="551" cm="1">
        <f t="array" aca="1" ref="DI54" ca="1">IFERROR(IF(AND(НачЦ_ИнвП_Дата&lt;=DI$3,КИнвП_Дата&gt;DI$3),
INDEX(Кальк._морковь,MATCH($A54,Кальк._морковь_наим.,0),MATCH("Сумма затрат, т.руб.",'Кальк-я'!$5:$5,0))*
INDEX(ЗФ,MATCH($A$50,ЗФ!$A:$A,0),MATCH("Посевная площадь"&amp;YEAR(DJ$3),ЗФ!$2:$2,0))*
INDEX(Коэф.закупка_год_морковь[],MATCH($A54,Коэф.закупка_год_морковь[1],0),MATCH(MONTH(DI$3),КЗ!$1:$1,0))/1000,""),0)</f>
        <v>0</v>
      </c>
      <c r="DJ54" s="551" cm="1">
        <f t="array" aca="1" ref="DJ54" ca="1">IFERROR(IF(AND(НачЦ_ИнвП_Дата&lt;=DJ$3,КИнвП_Дата&gt;DJ$3),
INDEX(Кальк._морковь,MATCH($A54,Кальк._морковь_наим.,0),MATCH("Сумма затрат, т.руб.",'Кальк-я'!$5:$5,0))*
INDEX(ЗФ,MATCH($A$50,ЗФ!$A:$A,0),MATCH("Посевная площадь"&amp;YEAR(DK$3),ЗФ!$2:$2,0))*
INDEX(Коэф.закупка_год_морковь[],MATCH($A54,Коэф.закупка_год_морковь[1],0),MATCH(MONTH(DJ$3),КЗ!$1:$1,0))/1000,""),0)</f>
        <v>0</v>
      </c>
      <c r="DK54" s="551" cm="1">
        <f t="array" aca="1" ref="DK54" ca="1">IFERROR(IF(AND(НачЦ_ИнвП_Дата&lt;=DK$3,КИнвП_Дата&gt;DK$3),
INDEX(Кальк._морковь,MATCH($A54,Кальк._морковь_наим.,0),MATCH("Сумма затрат, т.руб.",'Кальк-я'!$5:$5,0))*
INDEX(ЗФ,MATCH($A$50,ЗФ!$A:$A,0),MATCH("Посевная площадь"&amp;YEAR(DL$3),ЗФ!$2:$2,0))*
INDEX(Коэф.закупка_год_морковь[],MATCH($A54,Коэф.закупка_год_морковь[1],0),MATCH(MONTH(DK$3),КЗ!$1:$1,0))/1000,""),0)</f>
        <v>0</v>
      </c>
      <c r="DL54" s="551" cm="1">
        <f t="array" aca="1" ref="DL54" ca="1">IFERROR(IF(AND(НачЦ_ИнвП_Дата&lt;=DL$3,КИнвП_Дата&gt;DL$3),
INDEX(Кальк._морковь,MATCH($A54,Кальк._морковь_наим.,0),MATCH("Сумма затрат, т.руб.",'Кальк-я'!$5:$5,0))*
INDEX(ЗФ,MATCH($A$50,ЗФ!$A:$A,0),MATCH("Посевная площадь"&amp;YEAR(DM$3),ЗФ!$2:$2,0))*
INDEX(Коэф.закупка_год_морковь[],MATCH($A54,Коэф.закупка_год_морковь[1],0),MATCH(MONTH(DL$3),КЗ!$1:$1,0))/1000,""),0)</f>
        <v>0</v>
      </c>
      <c r="DM54" s="551" cm="1">
        <f t="array" aca="1" ref="DM54" ca="1">IFERROR(IF(AND(НачЦ_ИнвП_Дата&lt;=DM$3,КИнвП_Дата&gt;DM$3),
INDEX(Кальк._морковь,MATCH($A54,Кальк._морковь_наим.,0),MATCH("Сумма затрат, т.руб.",'Кальк-я'!$5:$5,0))*
INDEX(ЗФ,MATCH($A$50,ЗФ!$A:$A,0),MATCH("Посевная площадь"&amp;YEAR(DN$3),ЗФ!$2:$2,0))*
INDEX(Коэф.закупка_год_морковь[],MATCH($A54,Коэф.закупка_год_морковь[1],0),MATCH(MONTH(DM$3),КЗ!$1:$1,0))/1000,""),0)</f>
        <v>0</v>
      </c>
      <c r="DN54" s="552">
        <f t="shared" ca="1" si="1472"/>
        <v>1908</v>
      </c>
      <c r="DO54" s="551" cm="1">
        <f t="array" aca="1" ref="DO54" ca="1">IFERROR(IF(AND(НачЦ_ИнвП_Дата&lt;=DO$3,КИнвП_Дата&gt;DO$3),
INDEX(Кальк._морковь,MATCH($A54,Кальк._морковь_наим.,0),MATCH("Сумма затрат, т.руб.",'Кальк-я'!$5:$5,0))*
INDEX(ЗФ,MATCH($A$50,ЗФ!$A:$A,0),MATCH("Посевная площадь"&amp;YEAR(DP$3),ЗФ!$2:$2,0))*
INDEX(Коэф.закупка_год_морковь[],MATCH($A54,Коэф.закупка_год_морковь[1],0),MATCH(MONTH(DO$3),КЗ!$1:$1,0))/1000,""),0)</f>
        <v>0</v>
      </c>
      <c r="DP54" s="551" cm="1">
        <f t="array" aca="1" ref="DP54" ca="1">IFERROR(IF(AND(НачЦ_ИнвП_Дата&lt;=DP$3,КИнвП_Дата&gt;DP$3),
INDEX(Кальк._морковь,MATCH($A54,Кальк._морковь_наим.,0),MATCH("Сумма затрат, т.руб.",'Кальк-я'!$5:$5,0))*
INDEX(ЗФ,MATCH($A$50,ЗФ!$A:$A,0),MATCH("Посевная площадь"&amp;YEAR(DQ$3),ЗФ!$2:$2,0))*
INDEX(Коэф.закупка_год_морковь[],MATCH($A54,Коэф.закупка_год_морковь[1],0),MATCH(MONTH(DP$3),КЗ!$1:$1,0))/1000,""),0)</f>
        <v>0</v>
      </c>
      <c r="DQ54" s="551" cm="1">
        <f t="array" aca="1" ref="DQ54" ca="1">IFERROR(IF(AND(НачЦ_ИнвП_Дата&lt;=DQ$3,КИнвП_Дата&gt;DQ$3),
INDEX(Кальк._морковь,MATCH($A54,Кальк._морковь_наим.,0),MATCH("Сумма затрат, т.руб.",'Кальк-я'!$5:$5,0))*
INDEX(ЗФ,MATCH($A$50,ЗФ!$A:$A,0),MATCH("Посевная площадь"&amp;YEAR(DR$3),ЗФ!$2:$2,0))*
INDEX(Коэф.закупка_год_морковь[],MATCH($A54,Коэф.закупка_год_морковь[1],0),MATCH(MONTH(DQ$3),КЗ!$1:$1,0))/1000,""),0)</f>
        <v>0</v>
      </c>
      <c r="DR54" s="551" cm="1">
        <f t="array" aca="1" ref="DR54" ca="1">IFERROR(IF(AND(НачЦ_ИнвП_Дата&lt;=DR$3,КИнвП_Дата&gt;DR$3),
INDEX(Кальк._морковь,MATCH($A54,Кальк._морковь_наим.,0),MATCH("Сумма затрат, т.руб.",'Кальк-я'!$5:$5,0))*
INDEX(ЗФ,MATCH($A$50,ЗФ!$A:$A,0),MATCH("Посевная площадь"&amp;YEAR(DS$3),ЗФ!$2:$2,0))*
INDEX(Коэф.закупка_год_морковь[],MATCH($A54,Коэф.закупка_год_морковь[1],0),MATCH(MONTH(DR$3),КЗ!$1:$1,0))/1000,""),0)</f>
        <v>0</v>
      </c>
      <c r="DS54" s="551" cm="1">
        <f t="array" aca="1" ref="DS54" ca="1">IFERROR(IF(AND(НачЦ_ИнвП_Дата&lt;=DS$3,КИнвП_Дата&gt;DS$3),
INDEX(Кальк._морковь,MATCH($A54,Кальк._морковь_наим.,0),MATCH("Сумма затрат, т.руб.",'Кальк-я'!$5:$5,0))*
INDEX(ЗФ,MATCH($A$50,ЗФ!$A:$A,0),MATCH("Посевная площадь"&amp;YEAR(DT$3),ЗФ!$2:$2,0))*
INDEX(Коэф.закупка_год_морковь[],MATCH($A54,Коэф.закупка_год_морковь[1],0),MATCH(MONTH(DS$3),КЗ!$1:$1,0))/1000,""),0)</f>
        <v>0</v>
      </c>
      <c r="DT54" s="551" cm="1">
        <f t="array" aca="1" ref="DT54" ca="1">IFERROR(IF(AND(НачЦ_ИнвП_Дата&lt;=DT$3,КИнвП_Дата&gt;DT$3),
INDEX(Кальк._морковь,MATCH($A54,Кальк._морковь_наим.,0),MATCH("Сумма затрат, т.руб.",'Кальк-я'!$5:$5,0))*
INDEX(ЗФ,MATCH($A$50,ЗФ!$A:$A,0),MATCH("Посевная площадь"&amp;YEAR(DU$3),ЗФ!$2:$2,0))*
INDEX(Коэф.закупка_год_морковь[],MATCH($A54,Коэф.закупка_год_морковь[1],0),MATCH(MONTH(DT$3),КЗ!$1:$1,0))/1000,""),0)</f>
        <v>1908</v>
      </c>
      <c r="DU54" s="551" cm="1">
        <f t="array" aca="1" ref="DU54" ca="1">IFERROR(IF(AND(НачЦ_ИнвП_Дата&lt;=DU$3,КИнвП_Дата&gt;DU$3),
INDEX(Кальк._морковь,MATCH($A54,Кальк._морковь_наим.,0),MATCH("Сумма затрат, т.руб.",'Кальк-я'!$5:$5,0))*
INDEX(ЗФ,MATCH($A$50,ЗФ!$A:$A,0),MATCH("Посевная площадь"&amp;YEAR(DV$3),ЗФ!$2:$2,0))*
INDEX(Коэф.закупка_год_морковь[],MATCH($A54,Коэф.закупка_год_морковь[1],0),MATCH(MONTH(DU$3),КЗ!$1:$1,0))/1000,""),0)</f>
        <v>0</v>
      </c>
      <c r="DV54" s="551" cm="1">
        <f t="array" aca="1" ref="DV54" ca="1">IFERROR(IF(AND(НачЦ_ИнвП_Дата&lt;=DV$3,КИнвП_Дата&gt;DV$3),
INDEX(Кальк._морковь,MATCH($A54,Кальк._морковь_наим.,0),MATCH("Сумма затрат, т.руб.",'Кальк-я'!$5:$5,0))*
INDEX(ЗФ,MATCH($A$50,ЗФ!$A:$A,0),MATCH("Посевная площадь"&amp;YEAR(DW$3),ЗФ!$2:$2,0))*
INDEX(Коэф.закупка_год_морковь[],MATCH($A54,Коэф.закупка_год_морковь[1],0),MATCH(MONTH(DV$3),КЗ!$1:$1,0))/1000,""),0)</f>
        <v>0</v>
      </c>
      <c r="DW54" s="551" cm="1">
        <f t="array" aca="1" ref="DW54" ca="1">IFERROR(IF(AND(НачЦ_ИнвП_Дата&lt;=DW$3,КИнвП_Дата&gt;DW$3),
INDEX(Кальк._морковь,MATCH($A54,Кальк._морковь_наим.,0),MATCH("Сумма затрат, т.руб.",'Кальк-я'!$5:$5,0))*
INDEX(ЗФ,MATCH($A$50,ЗФ!$A:$A,0),MATCH("Посевная площадь"&amp;YEAR(DX$3),ЗФ!$2:$2,0))*
INDEX(Коэф.закупка_год_морковь[],MATCH($A54,Коэф.закупка_год_морковь[1],0),MATCH(MONTH(DW$3),КЗ!$1:$1,0))/1000,""),0)</f>
        <v>0</v>
      </c>
      <c r="DX54" s="551" cm="1">
        <f t="array" aca="1" ref="DX54" ca="1">IFERROR(IF(AND(НачЦ_ИнвП_Дата&lt;=DX$3,КИнвП_Дата&gt;DX$3),
INDEX(Кальк._морковь,MATCH($A54,Кальк._морковь_наим.,0),MATCH("Сумма затрат, т.руб.",'Кальк-я'!$5:$5,0))*
INDEX(ЗФ,MATCH($A$50,ЗФ!$A:$A,0),MATCH("Посевная площадь"&amp;YEAR(DY$3),ЗФ!$2:$2,0))*
INDEX(Коэф.закупка_год_морковь[],MATCH($A54,Коэф.закупка_год_морковь[1],0),MATCH(MONTH(DX$3),КЗ!$1:$1,0))/1000,""),0)</f>
        <v>0</v>
      </c>
      <c r="DY54" s="551" cm="1">
        <f t="array" aca="1" ref="DY54" ca="1">IFERROR(IF(AND(НачЦ_ИнвП_Дата&lt;=DY$3,КИнвП_Дата&gt;DY$3),
INDEX(Кальк._морковь,MATCH($A54,Кальк._морковь_наим.,0),MATCH("Сумма затрат, т.руб.",'Кальк-я'!$5:$5,0))*
INDEX(ЗФ,MATCH($A$50,ЗФ!$A:$A,0),MATCH("Посевная площадь"&amp;YEAR(DZ$3),ЗФ!$2:$2,0))*
INDEX(Коэф.закупка_год_морковь[],MATCH($A54,Коэф.закупка_год_морковь[1],0),MATCH(MONTH(DY$3),КЗ!$1:$1,0))/1000,""),0)</f>
        <v>0</v>
      </c>
      <c r="DZ54" s="551" cm="1">
        <f t="array" aca="1" ref="DZ54" ca="1">IFERROR(IF(AND(НачЦ_ИнвП_Дата&lt;=DZ$3,КИнвП_Дата&gt;DZ$3),
INDEX(Кальк._морковь,MATCH($A54,Кальк._морковь_наим.,0),MATCH("Сумма затрат, т.руб.",'Кальк-я'!$5:$5,0))*
INDEX(ЗФ,MATCH($A$50,ЗФ!$A:$A,0),MATCH("Посевная площадь"&amp;YEAR(EA$3),ЗФ!$2:$2,0))*
INDEX(Коэф.закупка_год_морковь[],MATCH($A54,Коэф.закупка_год_морковь[1],0),MATCH(MONTH(DZ$3),КЗ!$1:$1,0))/1000,""),0)</f>
        <v>0</v>
      </c>
      <c r="EA54" s="552">
        <f t="shared" ca="1" si="1474"/>
        <v>1908</v>
      </c>
      <c r="EB54" s="551" cm="1">
        <f t="array" aca="1" ref="EB54" ca="1">IFERROR(IF(AND(НачЦ_ИнвП_Дата&lt;=EB$3,КИнвП_Дата&gt;EB$3),
INDEX(Кальк._морковь,MATCH($A54,Кальк._морковь_наим.,0),MATCH("Сумма затрат, т.руб.",'Кальк-я'!$5:$5,0))*
INDEX(ЗФ,MATCH($A$50,ЗФ!$A:$A,0),MATCH("Посевная площадь"&amp;YEAR(EC$3),ЗФ!$2:$2,0))*
INDEX(Коэф.закупка_год_морковь[],MATCH($A54,Коэф.закупка_год_морковь[1],0),MATCH(MONTH(EB$3),КЗ!$1:$1,0))/1000,""),0)</f>
        <v>0</v>
      </c>
      <c r="EC54" s="551" cm="1">
        <f t="array" aca="1" ref="EC54" ca="1">IFERROR(IF(AND(НачЦ_ИнвП_Дата&lt;=EC$3,КИнвП_Дата&gt;EC$3),
INDEX(Кальк._морковь,MATCH($A54,Кальк._морковь_наим.,0),MATCH("Сумма затрат, т.руб.",'Кальк-я'!$5:$5,0))*
INDEX(ЗФ,MATCH($A$50,ЗФ!$A:$A,0),MATCH("Посевная площадь"&amp;YEAR(ED$3),ЗФ!$2:$2,0))*
INDEX(Коэф.закупка_год_морковь[],MATCH($A54,Коэф.закупка_год_морковь[1],0),MATCH(MONTH(EC$3),КЗ!$1:$1,0))/1000,""),0)</f>
        <v>0</v>
      </c>
      <c r="ED54" s="551" cm="1">
        <f t="array" aca="1" ref="ED54" ca="1">IFERROR(IF(AND(НачЦ_ИнвП_Дата&lt;=ED$3,КИнвП_Дата&gt;ED$3),
INDEX(Кальк._морковь,MATCH($A54,Кальк._морковь_наим.,0),MATCH("Сумма затрат, т.руб.",'Кальк-я'!$5:$5,0))*
INDEX(ЗФ,MATCH($A$50,ЗФ!$A:$A,0),MATCH("Посевная площадь"&amp;YEAR(EE$3),ЗФ!$2:$2,0))*
INDEX(Коэф.закупка_год_морковь[],MATCH($A54,Коэф.закупка_год_морковь[1],0),MATCH(MONTH(ED$3),КЗ!$1:$1,0))/1000,""),0)</f>
        <v>0</v>
      </c>
      <c r="EE54" s="551" cm="1">
        <f t="array" aca="1" ref="EE54" ca="1">IFERROR(IF(AND(НачЦ_ИнвП_Дата&lt;=EE$3,КИнвП_Дата&gt;EE$3),
INDEX(Кальк._морковь,MATCH($A54,Кальк._морковь_наим.,0),MATCH("Сумма затрат, т.руб.",'Кальк-я'!$5:$5,0))*
INDEX(ЗФ,MATCH($A$50,ЗФ!$A:$A,0),MATCH("Посевная площадь"&amp;YEAR(EF$3),ЗФ!$2:$2,0))*
INDEX(Коэф.закупка_год_морковь[],MATCH($A54,Коэф.закупка_год_морковь[1],0),MATCH(MONTH(EE$3),КЗ!$1:$1,0))/1000,""),0)</f>
        <v>0</v>
      </c>
      <c r="EF54" s="551" cm="1">
        <f t="array" aca="1" ref="EF54" ca="1">IFERROR(IF(AND(НачЦ_ИнвП_Дата&lt;=EF$3,КИнвП_Дата&gt;EF$3),
INDEX(Кальк._морковь,MATCH($A54,Кальк._морковь_наим.,0),MATCH("Сумма затрат, т.руб.",'Кальк-я'!$5:$5,0))*
INDEX(ЗФ,MATCH($A$50,ЗФ!$A:$A,0),MATCH("Посевная площадь"&amp;YEAR(EG$3),ЗФ!$2:$2,0))*
INDEX(Коэф.закупка_год_морковь[],MATCH($A54,Коэф.закупка_год_морковь[1],0),MATCH(MONTH(EF$3),КЗ!$1:$1,0))/1000,""),0)</f>
        <v>0</v>
      </c>
      <c r="EG54" s="551" cm="1">
        <f t="array" aca="1" ref="EG54" ca="1">IFERROR(IF(AND(НачЦ_ИнвП_Дата&lt;=EG$3,КИнвП_Дата&gt;EG$3),
INDEX(Кальк._морковь,MATCH($A54,Кальк._морковь_наим.,0),MATCH("Сумма затрат, т.руб.",'Кальк-я'!$5:$5,0))*
INDEX(ЗФ,MATCH($A$50,ЗФ!$A:$A,0),MATCH("Посевная площадь"&amp;YEAR(EH$3),ЗФ!$2:$2,0))*
INDEX(Коэф.закупка_год_морковь[],MATCH($A54,Коэф.закупка_год_морковь[1],0),MATCH(MONTH(EG$3),КЗ!$1:$1,0))/1000,""),0)</f>
        <v>1908</v>
      </c>
      <c r="EH54" s="551" cm="1">
        <f t="array" aca="1" ref="EH54" ca="1">IFERROR(IF(AND(НачЦ_ИнвП_Дата&lt;=EH$3,КИнвП_Дата&gt;EH$3),
INDEX(Кальк._морковь,MATCH($A54,Кальк._морковь_наим.,0),MATCH("Сумма затрат, т.руб.",'Кальк-я'!$5:$5,0))*
INDEX(ЗФ,MATCH($A$50,ЗФ!$A:$A,0),MATCH("Посевная площадь"&amp;YEAR(EI$3),ЗФ!$2:$2,0))*
INDEX(Коэф.закупка_год_морковь[],MATCH($A54,Коэф.закупка_год_морковь[1],0),MATCH(MONTH(EH$3),КЗ!$1:$1,0))/1000,""),0)</f>
        <v>0</v>
      </c>
      <c r="EI54" s="551" cm="1">
        <f t="array" aca="1" ref="EI54" ca="1">IFERROR(IF(AND(НачЦ_ИнвП_Дата&lt;=EI$3,КИнвП_Дата&gt;EI$3),
INDEX(Кальк._морковь,MATCH($A54,Кальк._морковь_наим.,0),MATCH("Сумма затрат, т.руб.",'Кальк-я'!$5:$5,0))*
INDEX(ЗФ,MATCH($A$50,ЗФ!$A:$A,0),MATCH("Посевная площадь"&amp;YEAR(EJ$3),ЗФ!$2:$2,0))*
INDEX(Коэф.закупка_год_морковь[],MATCH($A54,Коэф.закупка_год_морковь[1],0),MATCH(MONTH(EI$3),КЗ!$1:$1,0))/1000,""),0)</f>
        <v>0</v>
      </c>
      <c r="EJ54" s="551" cm="1">
        <f t="array" aca="1" ref="EJ54" ca="1">IFERROR(IF(AND(НачЦ_ИнвП_Дата&lt;=EJ$3,КИнвП_Дата&gt;EJ$3),
INDEX(Кальк._морковь,MATCH($A54,Кальк._морковь_наим.,0),MATCH("Сумма затрат, т.руб.",'Кальк-я'!$5:$5,0))*
INDEX(ЗФ,MATCH($A$50,ЗФ!$A:$A,0),MATCH("Посевная площадь"&amp;YEAR(EK$3),ЗФ!$2:$2,0))*
INDEX(Коэф.закупка_год_морковь[],MATCH($A54,Коэф.закупка_год_морковь[1],0),MATCH(MONTH(EJ$3),КЗ!$1:$1,0))/1000,""),0)</f>
        <v>0</v>
      </c>
      <c r="EK54" s="551" cm="1">
        <f t="array" aca="1" ref="EK54" ca="1">IFERROR(IF(AND(НачЦ_ИнвП_Дата&lt;=EK$3,КИнвП_Дата&gt;EK$3),
INDEX(Кальк._морковь,MATCH($A54,Кальк._морковь_наим.,0),MATCH("Сумма затрат, т.руб.",'Кальк-я'!$5:$5,0))*
INDEX(ЗФ,MATCH($A$50,ЗФ!$A:$A,0),MATCH("Посевная площадь"&amp;YEAR(EL$3),ЗФ!$2:$2,0))*
INDEX(Коэф.закупка_год_морковь[],MATCH($A54,Коэф.закупка_год_морковь[1],0),MATCH(MONTH(EK$3),КЗ!$1:$1,0))/1000,""),0)</f>
        <v>0</v>
      </c>
      <c r="EL54" s="551" cm="1">
        <f t="array" aca="1" ref="EL54" ca="1">IFERROR(IF(AND(НачЦ_ИнвП_Дата&lt;=EL$3,КИнвП_Дата&gt;EL$3),
INDEX(Кальк._морковь,MATCH($A54,Кальк._морковь_наим.,0),MATCH("Сумма затрат, т.руб.",'Кальк-я'!$5:$5,0))*
INDEX(ЗФ,MATCH($A$50,ЗФ!$A:$A,0),MATCH("Посевная площадь"&amp;YEAR(EM$3),ЗФ!$2:$2,0))*
INDEX(Коэф.закупка_год_морковь[],MATCH($A54,Коэф.закупка_год_морковь[1],0),MATCH(MONTH(EL$3),КЗ!$1:$1,0))/1000,""),0)</f>
        <v>0</v>
      </c>
      <c r="EM54" s="551" cm="1">
        <f t="array" aca="1" ref="EM54" ca="1">IFERROR(IF(AND(НачЦ_ИнвП_Дата&lt;=EM$3,КИнвП_Дата&gt;EM$3),
INDEX(Кальк._морковь,MATCH($A54,Кальк._морковь_наим.,0),MATCH("Сумма затрат, т.руб.",'Кальк-я'!$5:$5,0))*
INDEX(ЗФ,MATCH($A$50,ЗФ!$A:$A,0),MATCH("Посевная площадь"&amp;YEAR(EN$3),ЗФ!$2:$2,0))*
INDEX(Коэф.закупка_год_морковь[],MATCH($A54,Коэф.закупка_год_морковь[1],0),MATCH(MONTH(EM$3),КЗ!$1:$1,0))/1000,""),0)</f>
        <v>0</v>
      </c>
      <c r="EN54" s="552">
        <f t="shared" ca="1" si="1476"/>
        <v>1908</v>
      </c>
      <c r="EO54" s="551" cm="1">
        <f t="array" aca="1" ref="EO54" ca="1">IFERROR(IF(AND(НачЦ_ИнвП_Дата&lt;=EO$3,КИнвП_Дата&gt;EO$3),
INDEX(Кальк._морковь,MATCH($A54,Кальк._морковь_наим.,0),MATCH("Сумма затрат, т.руб.",'Кальк-я'!$5:$5,0))*
INDEX(ЗФ,MATCH($A$50,ЗФ!$A:$A,0),MATCH("Посевная площадь"&amp;YEAR(EP$3),ЗФ!$2:$2,0))*
INDEX(Коэф.закупка_год_морковь[],MATCH($A54,Коэф.закупка_год_морковь[1],0),MATCH(MONTH(EO$3),КЗ!$1:$1,0))/1000,""),0)</f>
        <v>0</v>
      </c>
      <c r="EP54" s="551" cm="1">
        <f t="array" aca="1" ref="EP54" ca="1">IFERROR(IF(AND(НачЦ_ИнвП_Дата&lt;=EP$3,КИнвП_Дата&gt;EP$3),
INDEX(Кальк._морковь,MATCH($A54,Кальк._морковь_наим.,0),MATCH("Сумма затрат, т.руб.",'Кальк-я'!$5:$5,0))*
INDEX(ЗФ,MATCH($A$50,ЗФ!$A:$A,0),MATCH("Посевная площадь"&amp;YEAR(EQ$3),ЗФ!$2:$2,0))*
INDEX(Коэф.закупка_год_морковь[],MATCH($A54,Коэф.закупка_год_морковь[1],0),MATCH(MONTH(EP$3),КЗ!$1:$1,0))/1000,""),0)</f>
        <v>0</v>
      </c>
      <c r="EQ54" s="551" cm="1">
        <f t="array" aca="1" ref="EQ54" ca="1">IFERROR(IF(AND(НачЦ_ИнвП_Дата&lt;=EQ$3,КИнвП_Дата&gt;EQ$3),
INDEX(Кальк._морковь,MATCH($A54,Кальк._морковь_наим.,0),MATCH("Сумма затрат, т.руб.",'Кальк-я'!$5:$5,0))*
INDEX(ЗФ,MATCH($A$50,ЗФ!$A:$A,0),MATCH("Посевная площадь"&amp;YEAR(ER$3),ЗФ!$2:$2,0))*
INDEX(Коэф.закупка_год_морковь[],MATCH($A54,Коэф.закупка_год_морковь[1],0),MATCH(MONTH(EQ$3),КЗ!$1:$1,0))/1000,""),0)</f>
        <v>0</v>
      </c>
      <c r="ER54" s="551" cm="1">
        <f t="array" aca="1" ref="ER54" ca="1">IFERROR(IF(AND(НачЦ_ИнвП_Дата&lt;=ER$3,КИнвП_Дата&gt;ER$3),
INDEX(Кальк._морковь,MATCH($A54,Кальк._морковь_наим.,0),MATCH("Сумма затрат, т.руб.",'Кальк-я'!$5:$5,0))*
INDEX(ЗФ,MATCH($A$50,ЗФ!$A:$A,0),MATCH("Посевная площадь"&amp;YEAR(ES$3),ЗФ!$2:$2,0))*
INDEX(Коэф.закупка_год_морковь[],MATCH($A54,Коэф.закупка_год_морковь[1],0),MATCH(MONTH(ER$3),КЗ!$1:$1,0))/1000,""),0)</f>
        <v>0</v>
      </c>
      <c r="ES54" s="551" cm="1">
        <f t="array" aca="1" ref="ES54" ca="1">IFERROR(IF(AND(НачЦ_ИнвП_Дата&lt;=ES$3,КИнвП_Дата&gt;ES$3),
INDEX(Кальк._морковь,MATCH($A54,Кальк._морковь_наим.,0),MATCH("Сумма затрат, т.руб.",'Кальк-я'!$5:$5,0))*
INDEX(ЗФ,MATCH($A$50,ЗФ!$A:$A,0),MATCH("Посевная площадь"&amp;YEAR(ET$3),ЗФ!$2:$2,0))*
INDEX(Коэф.закупка_год_морковь[],MATCH($A54,Коэф.закупка_год_морковь[1],0),MATCH(MONTH(ES$3),КЗ!$1:$1,0))/1000,""),0)</f>
        <v>0</v>
      </c>
      <c r="ET54" s="551" cm="1">
        <f t="array" aca="1" ref="ET54" ca="1">IFERROR(IF(AND(НачЦ_ИнвП_Дата&lt;=ET$3,КИнвП_Дата&gt;ET$3),
INDEX(Кальк._морковь,MATCH($A54,Кальк._морковь_наим.,0),MATCH("Сумма затрат, т.руб.",'Кальк-я'!$5:$5,0))*
INDEX(ЗФ,MATCH($A$50,ЗФ!$A:$A,0),MATCH("Посевная площадь"&amp;YEAR(EU$3),ЗФ!$2:$2,0))*
INDEX(Коэф.закупка_год_морковь[],MATCH($A54,Коэф.закупка_год_морковь[1],0),MATCH(MONTH(ET$3),КЗ!$1:$1,0))/1000,""),0)</f>
        <v>1908</v>
      </c>
      <c r="EU54" s="551" cm="1">
        <f t="array" aca="1" ref="EU54" ca="1">IFERROR(IF(AND(НачЦ_ИнвП_Дата&lt;=EU$3,КИнвП_Дата&gt;EU$3),
INDEX(Кальк._морковь,MATCH($A54,Кальк._морковь_наим.,0),MATCH("Сумма затрат, т.руб.",'Кальк-я'!$5:$5,0))*
INDEX(ЗФ,MATCH($A$50,ЗФ!$A:$A,0),MATCH("Посевная площадь"&amp;YEAR(EV$3),ЗФ!$2:$2,0))*
INDEX(Коэф.закупка_год_морковь[],MATCH($A54,Коэф.закупка_год_морковь[1],0),MATCH(MONTH(EU$3),КЗ!$1:$1,0))/1000,""),0)</f>
        <v>0</v>
      </c>
      <c r="EV54" s="551" cm="1">
        <f t="array" aca="1" ref="EV54" ca="1">IFERROR(IF(AND(НачЦ_ИнвП_Дата&lt;=EV$3,КИнвП_Дата&gt;EV$3),
INDEX(Кальк._морковь,MATCH($A54,Кальк._морковь_наим.,0),MATCH("Сумма затрат, т.руб.",'Кальк-я'!$5:$5,0))*
INDEX(ЗФ,MATCH($A$50,ЗФ!$A:$A,0),MATCH("Посевная площадь"&amp;YEAR(EW$3),ЗФ!$2:$2,0))*
INDEX(Коэф.закупка_год_морковь[],MATCH($A54,Коэф.закупка_год_морковь[1],0),MATCH(MONTH(EV$3),КЗ!$1:$1,0))/1000,""),0)</f>
        <v>0</v>
      </c>
      <c r="EW54" s="551" cm="1">
        <f t="array" aca="1" ref="EW54" ca="1">IFERROR(IF(AND(НачЦ_ИнвП_Дата&lt;=EW$3,КИнвП_Дата&gt;EW$3),
INDEX(Кальк._морковь,MATCH($A54,Кальк._морковь_наим.,0),MATCH("Сумма затрат, т.руб.",'Кальк-я'!$5:$5,0))*
INDEX(ЗФ,MATCH($A$50,ЗФ!$A:$A,0),MATCH("Посевная площадь"&amp;YEAR(EX$3),ЗФ!$2:$2,0))*
INDEX(Коэф.закупка_год_морковь[],MATCH($A54,Коэф.закупка_год_морковь[1],0),MATCH(MONTH(EW$3),КЗ!$1:$1,0))/1000,""),0)</f>
        <v>0</v>
      </c>
      <c r="EX54" s="551" cm="1">
        <f t="array" aca="1" ref="EX54" ca="1">IFERROR(IF(AND(НачЦ_ИнвП_Дата&lt;=EX$3,КИнвП_Дата&gt;EX$3),
INDEX(Кальк._морковь,MATCH($A54,Кальк._морковь_наим.,0),MATCH("Сумма затрат, т.руб.",'Кальк-я'!$5:$5,0))*
INDEX(ЗФ,MATCH($A$50,ЗФ!$A:$A,0),MATCH("Посевная площадь"&amp;YEAR(EY$3),ЗФ!$2:$2,0))*
INDEX(Коэф.закупка_год_морковь[],MATCH($A54,Коэф.закупка_год_морковь[1],0),MATCH(MONTH(EX$3),КЗ!$1:$1,0))/1000,""),0)</f>
        <v>0</v>
      </c>
      <c r="EY54" s="551" cm="1">
        <f t="array" aca="1" ref="EY54" ca="1">IFERROR(IF(AND(НачЦ_ИнвП_Дата&lt;=EY$3,КИнвП_Дата&gt;EY$3),
INDEX(Кальк._морковь,MATCH($A54,Кальк._морковь_наим.,0),MATCH("Сумма затрат, т.руб.",'Кальк-я'!$5:$5,0))*
INDEX(ЗФ,MATCH($A$50,ЗФ!$A:$A,0),MATCH("Посевная площадь"&amp;YEAR(EZ$3),ЗФ!$2:$2,0))*
INDEX(Коэф.закупка_год_морковь[],MATCH($A54,Коэф.закупка_год_морковь[1],0),MATCH(MONTH(EY$3),КЗ!$1:$1,0))/1000,""),0)</f>
        <v>0</v>
      </c>
      <c r="EZ54" s="551" cm="1">
        <f t="array" aca="1" ref="EZ54" ca="1">IFERROR(IF(AND(НачЦ_ИнвП_Дата&lt;=EZ$3,КИнвП_Дата&gt;EZ$3),
INDEX(Кальк._морковь,MATCH($A54,Кальк._морковь_наим.,0),MATCH("Сумма затрат, т.руб.",'Кальк-я'!$5:$5,0))*
INDEX(ЗФ,MATCH($A$50,ЗФ!$A:$A,0),MATCH("Посевная площадь"&amp;YEAR(FA$3),ЗФ!$2:$2,0))*
INDEX(Коэф.закупка_год_морковь[],MATCH($A54,Коэф.закупка_год_морковь[1],0),MATCH(MONTH(EZ$3),КЗ!$1:$1,0))/1000,""),0)</f>
        <v>0</v>
      </c>
      <c r="FA54" s="552">
        <f t="shared" ca="1" si="1478"/>
        <v>1908</v>
      </c>
      <c r="FB54" s="551" cm="1">
        <f t="array" aca="1" ref="FB54" ca="1">IFERROR(IF(AND(НачЦ_ИнвП_Дата&lt;=FB$3,КИнвП_Дата&gt;FB$3),
INDEX(Кальк._морковь,MATCH($A54,Кальк._морковь_наим.,0),MATCH("Сумма затрат, т.руб.",'Кальк-я'!$5:$5,0))*
INDEX(ЗФ,MATCH($A$50,ЗФ!$A:$A,0),MATCH("Посевная площадь"&amp;YEAR(FC$3),ЗФ!$2:$2,0))*
INDEX(Коэф.закупка_год_морковь[],MATCH($A54,Коэф.закупка_год_морковь[1],0),MATCH(MONTH(FB$3),КЗ!$1:$1,0))/1000,""),0)</f>
        <v>0</v>
      </c>
      <c r="FC54" s="551" cm="1">
        <f t="array" aca="1" ref="FC54" ca="1">IFERROR(IF(AND(НачЦ_ИнвП_Дата&lt;=FC$3,КИнвП_Дата&gt;FC$3),
INDEX(Кальк._морковь,MATCH($A54,Кальк._морковь_наим.,0),MATCH("Сумма затрат, т.руб.",'Кальк-я'!$5:$5,0))*
INDEX(ЗФ,MATCH($A$50,ЗФ!$A:$A,0),MATCH("Посевная площадь"&amp;YEAR(FD$3),ЗФ!$2:$2,0))*
INDEX(Коэф.закупка_год_морковь[],MATCH($A54,Коэф.закупка_год_морковь[1],0),MATCH(MONTH(FC$3),КЗ!$1:$1,0))/1000,""),0)</f>
        <v>0</v>
      </c>
      <c r="FD54" s="551" cm="1">
        <f t="array" aca="1" ref="FD54" ca="1">IFERROR(IF(AND(НачЦ_ИнвП_Дата&lt;=FD$3,КИнвП_Дата&gt;FD$3),
INDEX(Кальк._морковь,MATCH($A54,Кальк._морковь_наим.,0),MATCH("Сумма затрат, т.руб.",'Кальк-я'!$5:$5,0))*
INDEX(ЗФ,MATCH($A$50,ЗФ!$A:$A,0),MATCH("Посевная площадь"&amp;YEAR(FE$3),ЗФ!$2:$2,0))*
INDEX(Коэф.закупка_год_морковь[],MATCH($A54,Коэф.закупка_год_морковь[1],0),MATCH(MONTH(FD$3),КЗ!$1:$1,0))/1000,""),0)</f>
        <v>0</v>
      </c>
      <c r="FE54" s="551" cm="1">
        <f t="array" aca="1" ref="FE54" ca="1">IFERROR(IF(AND(НачЦ_ИнвП_Дата&lt;=FE$3,КИнвП_Дата&gt;FE$3),
INDEX(Кальк._морковь,MATCH($A54,Кальк._морковь_наим.,0),MATCH("Сумма затрат, т.руб.",'Кальк-я'!$5:$5,0))*
INDEX(ЗФ,MATCH($A$50,ЗФ!$A:$A,0),MATCH("Посевная площадь"&amp;YEAR(FF$3),ЗФ!$2:$2,0))*
INDEX(Коэф.закупка_год_морковь[],MATCH($A54,Коэф.закупка_год_морковь[1],0),MATCH(MONTH(FE$3),КЗ!$1:$1,0))/1000,""),0)</f>
        <v>0</v>
      </c>
      <c r="FF54" s="551" cm="1">
        <f t="array" aca="1" ref="FF54" ca="1">IFERROR(IF(AND(НачЦ_ИнвП_Дата&lt;=FF$3,КИнвП_Дата&gt;FF$3),
INDEX(Кальк._морковь,MATCH($A54,Кальк._морковь_наим.,0),MATCH("Сумма затрат, т.руб.",'Кальк-я'!$5:$5,0))*
INDEX(ЗФ,MATCH($A$50,ЗФ!$A:$A,0),MATCH("Посевная площадь"&amp;YEAR(FG$3),ЗФ!$2:$2,0))*
INDEX(Коэф.закупка_год_морковь[],MATCH($A54,Коэф.закупка_год_морковь[1],0),MATCH(MONTH(FF$3),КЗ!$1:$1,0))/1000,""),0)</f>
        <v>0</v>
      </c>
      <c r="FG54" s="551" cm="1">
        <f t="array" aca="1" ref="FG54" ca="1">IFERROR(IF(AND(НачЦ_ИнвП_Дата&lt;=FG$3,КИнвП_Дата&gt;FG$3),
INDEX(Кальк._морковь,MATCH($A54,Кальк._морковь_наим.,0),MATCH("Сумма затрат, т.руб.",'Кальк-я'!$5:$5,0))*
INDEX(ЗФ,MATCH($A$50,ЗФ!$A:$A,0),MATCH("Посевная площадь"&amp;YEAR(FH$3),ЗФ!$2:$2,0))*
INDEX(Коэф.закупка_год_морковь[],MATCH($A54,Коэф.закупка_год_морковь[1],0),MATCH(MONTH(FG$3),КЗ!$1:$1,0))/1000,""),0)</f>
        <v>1908</v>
      </c>
      <c r="FH54" s="551" cm="1">
        <f t="array" aca="1" ref="FH54" ca="1">IFERROR(IF(AND(НачЦ_ИнвП_Дата&lt;=FH$3,КИнвП_Дата&gt;FH$3),
INDEX(Кальк._морковь,MATCH($A54,Кальк._морковь_наим.,0),MATCH("Сумма затрат, т.руб.",'Кальк-я'!$5:$5,0))*
INDEX(ЗФ,MATCH($A$50,ЗФ!$A:$A,0),MATCH("Посевная площадь"&amp;YEAR(FI$3),ЗФ!$2:$2,0))*
INDEX(Коэф.закупка_год_морковь[],MATCH($A54,Коэф.закупка_год_морковь[1],0),MATCH(MONTH(FH$3),КЗ!$1:$1,0))/1000,""),0)</f>
        <v>0</v>
      </c>
      <c r="FI54" s="551" cm="1">
        <f t="array" aca="1" ref="FI54" ca="1">IFERROR(IF(AND(НачЦ_ИнвП_Дата&lt;=FI$3,КИнвП_Дата&gt;FI$3),
INDEX(Кальк._морковь,MATCH($A54,Кальк._морковь_наим.,0),MATCH("Сумма затрат, т.руб.",'Кальк-я'!$5:$5,0))*
INDEX(ЗФ,MATCH($A$50,ЗФ!$A:$A,0),MATCH("Посевная площадь"&amp;YEAR(FJ$3),ЗФ!$2:$2,0))*
INDEX(Коэф.закупка_год_морковь[],MATCH($A54,Коэф.закупка_год_морковь[1],0),MATCH(MONTH(FI$3),КЗ!$1:$1,0))/1000,""),0)</f>
        <v>0</v>
      </c>
      <c r="FJ54" s="551" cm="1">
        <f t="array" aca="1" ref="FJ54" ca="1">IFERROR(IF(AND(НачЦ_ИнвП_Дата&lt;=FJ$3,КИнвП_Дата&gt;FJ$3),
INDEX(Кальк._морковь,MATCH($A54,Кальк._морковь_наим.,0),MATCH("Сумма затрат, т.руб.",'Кальк-я'!$5:$5,0))*
INDEX(ЗФ,MATCH($A$50,ЗФ!$A:$A,0),MATCH("Посевная площадь"&amp;YEAR(FK$3),ЗФ!$2:$2,0))*
INDEX(Коэф.закупка_год_морковь[],MATCH($A54,Коэф.закупка_год_морковь[1],0),MATCH(MONTH(FJ$3),КЗ!$1:$1,0))/1000,""),0)</f>
        <v>0</v>
      </c>
      <c r="FK54" s="551" cm="1">
        <f t="array" aca="1" ref="FK54" ca="1">IFERROR(IF(AND(НачЦ_ИнвП_Дата&lt;=FK$3,КИнвП_Дата&gt;FK$3),
INDEX(Кальк._морковь,MATCH($A54,Кальк._морковь_наим.,0),MATCH("Сумма затрат, т.руб.",'Кальк-я'!$5:$5,0))*
INDEX(ЗФ,MATCH($A$50,ЗФ!$A:$A,0),MATCH("Посевная площадь"&amp;YEAR(FL$3),ЗФ!$2:$2,0))*
INDEX(Коэф.закупка_год_морковь[],MATCH($A54,Коэф.закупка_год_морковь[1],0),MATCH(MONTH(FK$3),КЗ!$1:$1,0))/1000,""),0)</f>
        <v>0</v>
      </c>
      <c r="FL54" s="551" cm="1">
        <f t="array" aca="1" ref="FL54" ca="1">IFERROR(IF(AND(НачЦ_ИнвП_Дата&lt;=FL$3,КИнвП_Дата&gt;FL$3),
INDEX(Кальк._морковь,MATCH($A54,Кальк._морковь_наим.,0),MATCH("Сумма затрат, т.руб.",'Кальк-я'!$5:$5,0))*
INDEX(ЗФ,MATCH($A$50,ЗФ!$A:$A,0),MATCH("Посевная площадь"&amp;YEAR(FM$3),ЗФ!$2:$2,0))*
INDEX(Коэф.закупка_год_морковь[],MATCH($A54,Коэф.закупка_год_морковь[1],0),MATCH(MONTH(FL$3),КЗ!$1:$1,0))/1000,""),0)</f>
        <v>0</v>
      </c>
      <c r="FM54" s="551" cm="1">
        <f t="array" aca="1" ref="FM54" ca="1">IFERROR(IF(AND(НачЦ_ИнвП_Дата&lt;=FM$3,КИнвП_Дата&gt;FM$3),
INDEX(Кальк._морковь,MATCH($A54,Кальк._морковь_наим.,0),MATCH("Сумма затрат, т.руб.",'Кальк-я'!$5:$5,0))*
INDEX(ЗФ,MATCH($A$50,ЗФ!$A:$A,0),MATCH("Посевная площадь"&amp;YEAR(FN$3),ЗФ!$2:$2,0))*
INDEX(Коэф.закупка_год_морковь[],MATCH($A54,Коэф.закупка_год_морковь[1],0),MATCH(MONTH(FM$3),КЗ!$1:$1,0))/1000,""),0)</f>
        <v>0</v>
      </c>
      <c r="FN54" s="552">
        <f t="shared" ca="1" si="1480"/>
        <v>1908</v>
      </c>
      <c r="FO54" s="551" cm="1">
        <f t="array" aca="1" ref="FO54" ca="1">IFERROR(IF(AND(НачЦ_ИнвП_Дата&lt;=FO$3,КИнвП_Дата&gt;FO$3),
INDEX(Кальк._морковь,MATCH($A54,Кальк._морковь_наим.,0),MATCH("Сумма затрат, т.руб.",'Кальк-я'!$5:$5,0))*
INDEX(ЗФ,MATCH($A$50,ЗФ!$A:$A,0),MATCH("Посевная площадь"&amp;YEAR(FP$3),ЗФ!$2:$2,0))*
INDEX(Коэф.закупка_год_морковь[],MATCH($A54,Коэф.закупка_год_морковь[1],0),MATCH(MONTH(FO$3),КЗ!$1:$1,0))/1000,""),0)</f>
        <v>0</v>
      </c>
      <c r="FP54" s="551" cm="1">
        <f t="array" aca="1" ref="FP54" ca="1">IFERROR(IF(AND(НачЦ_ИнвП_Дата&lt;=FP$3,КИнвП_Дата&gt;FP$3),
INDEX(Кальк._морковь,MATCH($A54,Кальк._морковь_наим.,0),MATCH("Сумма затрат, т.руб.",'Кальк-я'!$5:$5,0))*
INDEX(ЗФ,MATCH($A$50,ЗФ!$A:$A,0),MATCH("Посевная площадь"&amp;YEAR(FQ$3),ЗФ!$2:$2,0))*
INDEX(Коэф.закупка_год_морковь[],MATCH($A54,Коэф.закупка_год_морковь[1],0),MATCH(MONTH(FP$3),КЗ!$1:$1,0))/1000,""),0)</f>
        <v>0</v>
      </c>
      <c r="FQ54" s="551" cm="1">
        <f t="array" aca="1" ref="FQ54" ca="1">IFERROR(IF(AND(НачЦ_ИнвП_Дата&lt;=FQ$3,КИнвП_Дата&gt;FQ$3),
INDEX(Кальк._морковь,MATCH($A54,Кальк._морковь_наим.,0),MATCH("Сумма затрат, т.руб.",'Кальк-я'!$5:$5,0))*
INDEX(ЗФ,MATCH($A$50,ЗФ!$A:$A,0),MATCH("Посевная площадь"&amp;YEAR(FR$3),ЗФ!$2:$2,0))*
INDEX(Коэф.закупка_год_морковь[],MATCH($A54,Коэф.закупка_год_морковь[1],0),MATCH(MONTH(FQ$3),КЗ!$1:$1,0))/1000,""),0)</f>
        <v>0</v>
      </c>
      <c r="FR54" s="551" cm="1">
        <f t="array" aca="1" ref="FR54" ca="1">IFERROR(IF(AND(НачЦ_ИнвП_Дата&lt;=FR$3,КИнвП_Дата&gt;FR$3),
INDEX(Кальк._морковь,MATCH($A54,Кальк._морковь_наим.,0),MATCH("Сумма затрат, т.руб.",'Кальк-я'!$5:$5,0))*
INDEX(ЗФ,MATCH($A$50,ЗФ!$A:$A,0),MATCH("Посевная площадь"&amp;YEAR(FS$3),ЗФ!$2:$2,0))*
INDEX(Коэф.закупка_год_морковь[],MATCH($A54,Коэф.закупка_год_морковь[1],0),MATCH(MONTH(FR$3),КЗ!$1:$1,0))/1000,""),0)</f>
        <v>0</v>
      </c>
      <c r="FS54" s="551" cm="1">
        <f t="array" aca="1" ref="FS54" ca="1">IFERROR(IF(AND(НачЦ_ИнвП_Дата&lt;=FS$3,КИнвП_Дата&gt;FS$3),
INDEX(Кальк._морковь,MATCH($A54,Кальк._морковь_наим.,0),MATCH("Сумма затрат, т.руб.",'Кальк-я'!$5:$5,0))*
INDEX(ЗФ,MATCH($A$50,ЗФ!$A:$A,0),MATCH("Посевная площадь"&amp;YEAR(FT$3),ЗФ!$2:$2,0))*
INDEX(Коэф.закупка_год_морковь[],MATCH($A54,Коэф.закупка_год_морковь[1],0),MATCH(MONTH(FS$3),КЗ!$1:$1,0))/1000,""),0)</f>
        <v>0</v>
      </c>
      <c r="FT54" s="551" cm="1">
        <f t="array" aca="1" ref="FT54" ca="1">IFERROR(IF(AND(НачЦ_ИнвП_Дата&lt;=FT$3,КИнвП_Дата&gt;FT$3),
INDEX(Кальк._морковь,MATCH($A54,Кальк._морковь_наим.,0),MATCH("Сумма затрат, т.руб.",'Кальк-я'!$5:$5,0))*
INDEX(ЗФ,MATCH($A$50,ЗФ!$A:$A,0),MATCH("Посевная площадь"&amp;YEAR(FU$3),ЗФ!$2:$2,0))*
INDEX(Коэф.закупка_год_морковь[],MATCH($A54,Коэф.закупка_год_морковь[1],0),MATCH(MONTH(FT$3),КЗ!$1:$1,0))/1000,""),0)</f>
        <v>1908</v>
      </c>
      <c r="FU54" s="551" cm="1">
        <f t="array" aca="1" ref="FU54" ca="1">IFERROR(IF(AND(НачЦ_ИнвП_Дата&lt;=FU$3,КИнвП_Дата&gt;FU$3),
INDEX(Кальк._морковь,MATCH($A54,Кальк._морковь_наим.,0),MATCH("Сумма затрат, т.руб.",'Кальк-я'!$5:$5,0))*
INDEX(ЗФ,MATCH($A$50,ЗФ!$A:$A,0),MATCH("Посевная площадь"&amp;YEAR(FV$3),ЗФ!$2:$2,0))*
INDEX(Коэф.закупка_год_морковь[],MATCH($A54,Коэф.закупка_год_морковь[1],0),MATCH(MONTH(FU$3),КЗ!$1:$1,0))/1000,""),0)</f>
        <v>0</v>
      </c>
      <c r="FV54" s="551" cm="1">
        <f t="array" aca="1" ref="FV54" ca="1">IFERROR(IF(AND(НачЦ_ИнвП_Дата&lt;=FV$3,КИнвП_Дата&gt;FV$3),
INDEX(Кальк._морковь,MATCH($A54,Кальк._морковь_наим.,0),MATCH("Сумма затрат, т.руб.",'Кальк-я'!$5:$5,0))*
INDEX(ЗФ,MATCH($A$50,ЗФ!$A:$A,0),MATCH("Посевная площадь"&amp;YEAR(FW$3),ЗФ!$2:$2,0))*
INDEX(Коэф.закупка_год_морковь[],MATCH($A54,Коэф.закупка_год_морковь[1],0),MATCH(MONTH(FV$3),КЗ!$1:$1,0))/1000,""),0)</f>
        <v>0</v>
      </c>
      <c r="FW54" s="551" cm="1">
        <f t="array" aca="1" ref="FW54" ca="1">IFERROR(IF(AND(НачЦ_ИнвП_Дата&lt;=FW$3,КИнвП_Дата&gt;FW$3),
INDEX(Кальк._морковь,MATCH($A54,Кальк._морковь_наим.,0),MATCH("Сумма затрат, т.руб.",'Кальк-я'!$5:$5,0))*
INDEX(ЗФ,MATCH($A$50,ЗФ!$A:$A,0),MATCH("Посевная площадь"&amp;YEAR(FX$3),ЗФ!$2:$2,0))*
INDEX(Коэф.закупка_год_морковь[],MATCH($A54,Коэф.закупка_год_морковь[1],0),MATCH(MONTH(FW$3),КЗ!$1:$1,0))/1000,""),0)</f>
        <v>0</v>
      </c>
      <c r="FX54" s="551" cm="1">
        <f t="array" aca="1" ref="FX54" ca="1">IFERROR(IF(AND(НачЦ_ИнвП_Дата&lt;=FX$3,КИнвП_Дата&gt;FX$3),
INDEX(Кальк._морковь,MATCH($A54,Кальк._морковь_наим.,0),MATCH("Сумма затрат, т.руб.",'Кальк-я'!$5:$5,0))*
INDEX(ЗФ,MATCH($A$50,ЗФ!$A:$A,0),MATCH("Посевная площадь"&amp;YEAR(FY$3),ЗФ!$2:$2,0))*
INDEX(Коэф.закупка_год_морковь[],MATCH($A54,Коэф.закупка_год_морковь[1],0),MATCH(MONTH(FX$3),КЗ!$1:$1,0))/1000,""),0)</f>
        <v>0</v>
      </c>
      <c r="FY54" s="551" cm="1">
        <f t="array" aca="1" ref="FY54" ca="1">IFERROR(IF(AND(НачЦ_ИнвП_Дата&lt;=FY$3,КИнвП_Дата&gt;FY$3),
INDEX(Кальк._морковь,MATCH($A54,Кальк._морковь_наим.,0),MATCH("Сумма затрат, т.руб.",'Кальк-я'!$5:$5,0))*
INDEX(ЗФ,MATCH($A$50,ЗФ!$A:$A,0),MATCH("Посевная площадь"&amp;YEAR(FZ$3),ЗФ!$2:$2,0))*
INDEX(Коэф.закупка_год_морковь[],MATCH($A54,Коэф.закупка_год_морковь[1],0),MATCH(MONTH(FY$3),КЗ!$1:$1,0))/1000,""),0)</f>
        <v>0</v>
      </c>
      <c r="FZ54" s="551" cm="1">
        <f t="array" aca="1" ref="FZ54" ca="1">IFERROR(IF(AND(НачЦ_ИнвП_Дата&lt;=FZ$3,КИнвП_Дата&gt;FZ$3),
INDEX(Кальк._морковь,MATCH($A54,Кальк._морковь_наим.,0),MATCH("Сумма затрат, т.руб.",'Кальк-я'!$5:$5,0))*
INDEX(ЗФ,MATCH($A$50,ЗФ!$A:$A,0),MATCH("Посевная площадь"&amp;YEAR(GA$3),ЗФ!$2:$2,0))*
INDEX(Коэф.закупка_год_морковь[],MATCH($A54,Коэф.закупка_год_морковь[1],0),MATCH(MONTH(FZ$3),КЗ!$1:$1,0))/1000,""),0)</f>
        <v>0</v>
      </c>
      <c r="GA54" s="552">
        <f t="shared" ca="1" si="1482"/>
        <v>1908</v>
      </c>
      <c r="GB54" s="551" cm="1">
        <f t="array" aca="1" ref="GB54" ca="1">IFERROR(IF(AND(НачЦ_ИнвП_Дата&lt;=GB$3,КИнвП_Дата&gt;GB$3),
INDEX(Кальк._морковь,MATCH($A54,Кальк._морковь_наим.,0),MATCH("Сумма затрат, т.руб.",'Кальк-я'!$5:$5,0))*
INDEX(ЗФ,MATCH($A$50,ЗФ!$A:$A,0),MATCH("Посевная площадь"&amp;YEAR(GC$3),ЗФ!$2:$2,0))*
INDEX(Коэф.закупка_год_морковь[],MATCH($A54,Коэф.закупка_год_морковь[1],0),MATCH(MONTH(GB$3),КЗ!$1:$1,0))/1000,""),0)</f>
        <v>0</v>
      </c>
      <c r="GC54" s="551" cm="1">
        <f t="array" aca="1" ref="GC54" ca="1">IFERROR(IF(AND(НачЦ_ИнвП_Дата&lt;=GC$3,КИнвП_Дата&gt;GC$3),
INDEX(Кальк._морковь,MATCH($A54,Кальк._морковь_наим.,0),MATCH("Сумма затрат, т.руб.",'Кальк-я'!$5:$5,0))*
INDEX(ЗФ,MATCH($A$50,ЗФ!$A:$A,0),MATCH("Посевная площадь"&amp;YEAR(GD$3),ЗФ!$2:$2,0))*
INDEX(Коэф.закупка_год_морковь[],MATCH($A54,Коэф.закупка_год_морковь[1],0),MATCH(MONTH(GC$3),КЗ!$1:$1,0))/1000,""),0)</f>
        <v>0</v>
      </c>
      <c r="GD54" s="551" cm="1">
        <f t="array" aca="1" ref="GD54" ca="1">IFERROR(IF(AND(НачЦ_ИнвП_Дата&lt;=GD$3,КИнвП_Дата&gt;GD$3),
INDEX(Кальк._морковь,MATCH($A54,Кальк._морковь_наим.,0),MATCH("Сумма затрат, т.руб.",'Кальк-я'!$5:$5,0))*
INDEX(ЗФ,MATCH($A$50,ЗФ!$A:$A,0),MATCH("Посевная площадь"&amp;YEAR(GE$3),ЗФ!$2:$2,0))*
INDEX(Коэф.закупка_год_морковь[],MATCH($A54,Коэф.закупка_год_морковь[1],0),MATCH(MONTH(GD$3),КЗ!$1:$1,0))/1000,""),0)</f>
        <v>0</v>
      </c>
      <c r="GE54" s="551" cm="1">
        <f t="array" aca="1" ref="GE54" ca="1">IFERROR(IF(AND(НачЦ_ИнвП_Дата&lt;=GE$3,КИнвП_Дата&gt;GE$3),
INDEX(Кальк._морковь,MATCH($A54,Кальк._морковь_наим.,0),MATCH("Сумма затрат, т.руб.",'Кальк-я'!$5:$5,0))*
INDEX(ЗФ,MATCH($A$50,ЗФ!$A:$A,0),MATCH("Посевная площадь"&amp;YEAR(GF$3),ЗФ!$2:$2,0))*
INDEX(Коэф.закупка_год_морковь[],MATCH($A54,Коэф.закупка_год_морковь[1],0),MATCH(MONTH(GE$3),КЗ!$1:$1,0))/1000,""),0)</f>
        <v>0</v>
      </c>
      <c r="GF54" s="551" cm="1">
        <f t="array" aca="1" ref="GF54" ca="1">IFERROR(IF(AND(НачЦ_ИнвП_Дата&lt;=GF$3,КИнвП_Дата&gt;GF$3),
INDEX(Кальк._морковь,MATCH($A54,Кальк._морковь_наим.,0),MATCH("Сумма затрат, т.руб.",'Кальк-я'!$5:$5,0))*
INDEX(ЗФ,MATCH($A$50,ЗФ!$A:$A,0),MATCH("Посевная площадь"&amp;YEAR(GG$3),ЗФ!$2:$2,0))*
INDEX(Коэф.закупка_год_морковь[],MATCH($A54,Коэф.закупка_год_морковь[1],0),MATCH(MONTH(GF$3),КЗ!$1:$1,0))/1000,""),0)</f>
        <v>0</v>
      </c>
      <c r="GG54" s="551" cm="1">
        <f t="array" aca="1" ref="GG54" ca="1">IFERROR(IF(AND(НачЦ_ИнвП_Дата&lt;=GG$3,КИнвП_Дата&gt;GG$3),
INDEX(Кальк._морковь,MATCH($A54,Кальк._морковь_наим.,0),MATCH("Сумма затрат, т.руб.",'Кальк-я'!$5:$5,0))*
INDEX(ЗФ,MATCH($A$50,ЗФ!$A:$A,0),MATCH("Посевная площадь"&amp;YEAR(GH$3),ЗФ!$2:$2,0))*
INDEX(Коэф.закупка_год_морковь[],MATCH($A54,Коэф.закупка_год_морковь[1],0),MATCH(MONTH(GG$3),КЗ!$1:$1,0))/1000,""),0)</f>
        <v>1908</v>
      </c>
      <c r="GH54" s="551" cm="1">
        <f t="array" aca="1" ref="GH54" ca="1">IFERROR(IF(AND(НачЦ_ИнвП_Дата&lt;=GH$3,КИнвП_Дата&gt;GH$3),
INDEX(Кальк._морковь,MATCH($A54,Кальк._морковь_наим.,0),MATCH("Сумма затрат, т.руб.",'Кальк-я'!$5:$5,0))*
INDEX(ЗФ,MATCH($A$50,ЗФ!$A:$A,0),MATCH("Посевная площадь"&amp;YEAR(GI$3),ЗФ!$2:$2,0))*
INDEX(Коэф.закупка_год_морковь[],MATCH($A54,Коэф.закупка_год_морковь[1],0),MATCH(MONTH(GH$3),КЗ!$1:$1,0))/1000,""),0)</f>
        <v>0</v>
      </c>
      <c r="GI54" s="551" cm="1">
        <f t="array" aca="1" ref="GI54" ca="1">IFERROR(IF(AND(НачЦ_ИнвП_Дата&lt;=GI$3,КИнвП_Дата&gt;GI$3),
INDEX(Кальк._морковь,MATCH($A54,Кальк._морковь_наим.,0),MATCH("Сумма затрат, т.руб.",'Кальк-я'!$5:$5,0))*
INDEX(ЗФ,MATCH($A$50,ЗФ!$A:$A,0),MATCH("Посевная площадь"&amp;YEAR(GJ$3),ЗФ!$2:$2,0))*
INDEX(Коэф.закупка_год_морковь[],MATCH($A54,Коэф.закупка_год_морковь[1],0),MATCH(MONTH(GI$3),КЗ!$1:$1,0))/1000,""),0)</f>
        <v>0</v>
      </c>
      <c r="GJ54" s="551" cm="1">
        <f t="array" aca="1" ref="GJ54" ca="1">IFERROR(IF(AND(НачЦ_ИнвП_Дата&lt;=GJ$3,КИнвП_Дата&gt;GJ$3),
INDEX(Кальк._морковь,MATCH($A54,Кальк._морковь_наим.,0),MATCH("Сумма затрат, т.руб.",'Кальк-я'!$5:$5,0))*
INDEX(ЗФ,MATCH($A$50,ЗФ!$A:$A,0),MATCH("Посевная площадь"&amp;YEAR(GK$3),ЗФ!$2:$2,0))*
INDEX(Коэф.закупка_год_морковь[],MATCH($A54,Коэф.закупка_год_морковь[1],0),MATCH(MONTH(GJ$3),КЗ!$1:$1,0))/1000,""),0)</f>
        <v>0</v>
      </c>
      <c r="GK54" s="551" cm="1">
        <f t="array" aca="1" ref="GK54" ca="1">IFERROR(IF(AND(НачЦ_ИнвП_Дата&lt;=GK$3,КИнвП_Дата&gt;GK$3),
INDEX(Кальк._морковь,MATCH($A54,Кальк._морковь_наим.,0),MATCH("Сумма затрат, т.руб.",'Кальк-я'!$5:$5,0))*
INDEX(ЗФ,MATCH($A$50,ЗФ!$A:$A,0),MATCH("Посевная площадь"&amp;YEAR(GL$3),ЗФ!$2:$2,0))*
INDEX(Коэф.закупка_год_морковь[],MATCH($A54,Коэф.закупка_год_морковь[1],0),MATCH(MONTH(GK$3),КЗ!$1:$1,0))/1000,""),0)</f>
        <v>0</v>
      </c>
      <c r="GL54" s="551" cm="1">
        <f t="array" aca="1" ref="GL54" ca="1">IFERROR(IF(AND(НачЦ_ИнвП_Дата&lt;=GL$3,КИнвП_Дата&gt;GL$3),
INDEX(Кальк._морковь,MATCH($A54,Кальк._морковь_наим.,0),MATCH("Сумма затрат, т.руб.",'Кальк-я'!$5:$5,0))*
INDEX(ЗФ,MATCH($A$50,ЗФ!$A:$A,0),MATCH("Посевная площадь"&amp;YEAR(GM$3),ЗФ!$2:$2,0))*
INDEX(Коэф.закупка_год_морковь[],MATCH($A54,Коэф.закупка_год_морковь[1],0),MATCH(MONTH(GL$3),КЗ!$1:$1,0))/1000,""),0)</f>
        <v>0</v>
      </c>
      <c r="GM54" s="551" cm="1">
        <f t="array" aca="1" ref="GM54" ca="1">IFERROR(IF(AND(НачЦ_ИнвП_Дата&lt;=GM$3,КИнвП_Дата&gt;GM$3),
INDEX(Кальк._морковь,MATCH($A54,Кальк._морковь_наим.,0),MATCH("Сумма затрат, т.руб.",'Кальк-я'!$5:$5,0))*
INDEX(ЗФ,MATCH($A$50,ЗФ!$A:$A,0),MATCH("Посевная площадь"&amp;YEAR(GN$3),ЗФ!$2:$2,0))*
INDEX(Коэф.закупка_год_морковь[],MATCH($A54,Коэф.закупка_год_морковь[1],0),MATCH(MONTH(GM$3),КЗ!$1:$1,0))/1000,""),0)</f>
        <v>0</v>
      </c>
      <c r="GN54" s="552">
        <f t="shared" ca="1" si="1484"/>
        <v>1908</v>
      </c>
      <c r="GO54" s="551" cm="1">
        <f t="array" aca="1" ref="GO54" ca="1">IFERROR(IF(AND(НачЦ_ИнвП_Дата&lt;=GO$3,КИнвП_Дата&gt;GO$3),
INDEX(Кальк._морковь,MATCH($A54,Кальк._морковь_наим.,0),MATCH("Сумма затрат, т.руб.",'Кальк-я'!$5:$5,0))*
INDEX(ЗФ,MATCH($A$50,ЗФ!$A:$A,0),MATCH("Посевная площадь"&amp;YEAR(GP$3),ЗФ!$2:$2,0))*
INDEX(Коэф.закупка_год_морковь[],MATCH($A54,Коэф.закупка_год_морковь[1],0),MATCH(MONTH(GO$3),КЗ!$1:$1,0))/1000,""),0)</f>
        <v>0</v>
      </c>
      <c r="GP54" s="551" cm="1">
        <f t="array" aca="1" ref="GP54" ca="1">IFERROR(IF(AND(НачЦ_ИнвП_Дата&lt;=GP$3,КИнвП_Дата&gt;GP$3),
INDEX(Кальк._морковь,MATCH($A54,Кальк._морковь_наим.,0),MATCH("Сумма затрат, т.руб.",'Кальк-я'!$5:$5,0))*
INDEX(ЗФ,MATCH($A$50,ЗФ!$A:$A,0),MATCH("Посевная площадь"&amp;YEAR(GQ$3),ЗФ!$2:$2,0))*
INDEX(Коэф.закупка_год_морковь[],MATCH($A54,Коэф.закупка_год_морковь[1],0),MATCH(MONTH(GP$3),КЗ!$1:$1,0))/1000,""),0)</f>
        <v>0</v>
      </c>
      <c r="GQ54" s="551" cm="1">
        <f t="array" aca="1" ref="GQ54" ca="1">IFERROR(IF(AND(НачЦ_ИнвП_Дата&lt;=GQ$3,КИнвП_Дата&gt;GQ$3),
INDEX(Кальк._морковь,MATCH($A54,Кальк._морковь_наим.,0),MATCH("Сумма затрат, т.руб.",'Кальк-я'!$5:$5,0))*
INDEX(ЗФ,MATCH($A$50,ЗФ!$A:$A,0),MATCH("Посевная площадь"&amp;YEAR(GR$3),ЗФ!$2:$2,0))*
INDEX(Коэф.закупка_год_морковь[],MATCH($A54,Коэф.закупка_год_морковь[1],0),MATCH(MONTH(GQ$3),КЗ!$1:$1,0))/1000,""),0)</f>
        <v>0</v>
      </c>
      <c r="GR54" s="551" cm="1">
        <f t="array" aca="1" ref="GR54" ca="1">IFERROR(IF(AND(НачЦ_ИнвП_Дата&lt;=GR$3,КИнвП_Дата&gt;GR$3),
INDEX(Кальк._морковь,MATCH($A54,Кальк._морковь_наим.,0),MATCH("Сумма затрат, т.руб.",'Кальк-я'!$5:$5,0))*
INDEX(ЗФ,MATCH($A$50,ЗФ!$A:$A,0),MATCH("Посевная площадь"&amp;YEAR(GS$3),ЗФ!$2:$2,0))*
INDEX(Коэф.закупка_год_морковь[],MATCH($A54,Коэф.закупка_год_морковь[1],0),MATCH(MONTH(GR$3),КЗ!$1:$1,0))/1000,""),0)</f>
        <v>0</v>
      </c>
      <c r="GS54" s="551" cm="1">
        <f t="array" aca="1" ref="GS54" ca="1">IFERROR(IF(AND(НачЦ_ИнвП_Дата&lt;=GS$3,КИнвП_Дата&gt;GS$3),
INDEX(Кальк._морковь,MATCH($A54,Кальк._морковь_наим.,0),MATCH("Сумма затрат, т.руб.",'Кальк-я'!$5:$5,0))*
INDEX(ЗФ,MATCH($A$50,ЗФ!$A:$A,0),MATCH("Посевная площадь"&amp;YEAR(GT$3),ЗФ!$2:$2,0))*
INDEX(Коэф.закупка_год_морковь[],MATCH($A54,Коэф.закупка_год_морковь[1],0),MATCH(MONTH(GS$3),КЗ!$1:$1,0))/1000,""),0)</f>
        <v>0</v>
      </c>
      <c r="GT54" s="551" cm="1">
        <f t="array" aca="1" ref="GT54" ca="1">IFERROR(IF(AND(НачЦ_ИнвП_Дата&lt;=GT$3,КИнвП_Дата&gt;GT$3),
INDEX(Кальк._морковь,MATCH($A54,Кальк._морковь_наим.,0),MATCH("Сумма затрат, т.руб.",'Кальк-я'!$5:$5,0))*
INDEX(ЗФ,MATCH($A$50,ЗФ!$A:$A,0),MATCH("Посевная площадь"&amp;YEAR(GU$3),ЗФ!$2:$2,0))*
INDEX(Коэф.закупка_год_морковь[],MATCH($A54,Коэф.закупка_год_морковь[1],0),MATCH(MONTH(GT$3),КЗ!$1:$1,0))/1000,""),0)</f>
        <v>1908</v>
      </c>
      <c r="GU54" s="551" cm="1">
        <f t="array" aca="1" ref="GU54" ca="1">IFERROR(IF(AND(НачЦ_ИнвП_Дата&lt;=GU$3,КИнвП_Дата&gt;GU$3),
INDEX(Кальк._морковь,MATCH($A54,Кальк._морковь_наим.,0),MATCH("Сумма затрат, т.руб.",'Кальк-я'!$5:$5,0))*
INDEX(ЗФ,MATCH($A$50,ЗФ!$A:$A,0),MATCH("Посевная площадь"&amp;YEAR(GV$3),ЗФ!$2:$2,0))*
INDEX(Коэф.закупка_год_морковь[],MATCH($A54,Коэф.закупка_год_морковь[1],0),MATCH(MONTH(GU$3),КЗ!$1:$1,0))/1000,""),0)</f>
        <v>0</v>
      </c>
      <c r="GV54" s="551" cm="1">
        <f t="array" aca="1" ref="GV54" ca="1">IFERROR(IF(AND(НачЦ_ИнвП_Дата&lt;=GV$3,КИнвП_Дата&gt;GV$3),
INDEX(Кальк._морковь,MATCH($A54,Кальк._морковь_наим.,0),MATCH("Сумма затрат, т.руб.",'Кальк-я'!$5:$5,0))*
INDEX(ЗФ,MATCH($A$50,ЗФ!$A:$A,0),MATCH("Посевная площадь"&amp;YEAR(GW$3),ЗФ!$2:$2,0))*
INDEX(Коэф.закупка_год_морковь[],MATCH($A54,Коэф.закупка_год_морковь[1],0),MATCH(MONTH(GV$3),КЗ!$1:$1,0))/1000,""),0)</f>
        <v>0</v>
      </c>
      <c r="GW54" s="551" cm="1">
        <f t="array" aca="1" ref="GW54" ca="1">IFERROR(IF(AND(НачЦ_ИнвП_Дата&lt;=GW$3,КИнвП_Дата&gt;GW$3),
INDEX(Кальк._морковь,MATCH($A54,Кальк._морковь_наим.,0),MATCH("Сумма затрат, т.руб.",'Кальк-я'!$5:$5,0))*
INDEX(ЗФ,MATCH($A$50,ЗФ!$A:$A,0),MATCH("Посевная площадь"&amp;YEAR(GX$3),ЗФ!$2:$2,0))*
INDEX(Коэф.закупка_год_морковь[],MATCH($A54,Коэф.закупка_год_морковь[1],0),MATCH(MONTH(GW$3),КЗ!$1:$1,0))/1000,""),0)</f>
        <v>0</v>
      </c>
      <c r="GX54" s="551" cm="1">
        <f t="array" aca="1" ref="GX54" ca="1">IFERROR(IF(AND(НачЦ_ИнвП_Дата&lt;=GX$3,КИнвП_Дата&gt;GX$3),
INDEX(Кальк._морковь,MATCH($A54,Кальк._морковь_наим.,0),MATCH("Сумма затрат, т.руб.",'Кальк-я'!$5:$5,0))*
INDEX(ЗФ,MATCH($A$50,ЗФ!$A:$A,0),MATCH("Посевная площадь"&amp;YEAR(GY$3),ЗФ!$2:$2,0))*
INDEX(Коэф.закупка_год_морковь[],MATCH($A54,Коэф.закупка_год_морковь[1],0),MATCH(MONTH(GX$3),КЗ!$1:$1,0))/1000,""),0)</f>
        <v>0</v>
      </c>
      <c r="GY54" s="551" cm="1">
        <f t="array" aca="1" ref="GY54" ca="1">IFERROR(IF(AND(НачЦ_ИнвП_Дата&lt;=GY$3,КИнвП_Дата&gt;GY$3),
INDEX(Кальк._морковь,MATCH($A54,Кальк._морковь_наим.,0),MATCH("Сумма затрат, т.руб.",'Кальк-я'!$5:$5,0))*
INDEX(ЗФ,MATCH($A$50,ЗФ!$A:$A,0),MATCH("Посевная площадь"&amp;YEAR(GZ$3),ЗФ!$2:$2,0))*
INDEX(Коэф.закупка_год_морковь[],MATCH($A54,Коэф.закупка_год_морковь[1],0),MATCH(MONTH(GY$3),КЗ!$1:$1,0))/1000,""),0)</f>
        <v>0</v>
      </c>
      <c r="GZ54" s="551" cm="1">
        <f t="array" aca="1" ref="GZ54" ca="1">IFERROR(IF(AND(НачЦ_ИнвП_Дата&lt;=GZ$3,КИнвП_Дата&gt;GZ$3),
INDEX(Кальк._морковь,MATCH($A54,Кальк._морковь_наим.,0),MATCH("Сумма затрат, т.руб.",'Кальк-я'!$5:$5,0))*
INDEX(ЗФ,MATCH($A$50,ЗФ!$A:$A,0),MATCH("Посевная площадь"&amp;YEAR(HA$3),ЗФ!$2:$2,0))*
INDEX(Коэф.закупка_год_морковь[],MATCH($A54,Коэф.закупка_год_морковь[1],0),MATCH(MONTH(GZ$3),КЗ!$1:$1,0))/1000,""),0)</f>
        <v>0</v>
      </c>
      <c r="HA54" s="552">
        <f t="shared" ca="1" si="1486"/>
        <v>1908</v>
      </c>
      <c r="HB54" s="551" cm="1">
        <f t="array" aca="1" ref="HB54" ca="1">IFERROR(IF(AND(НачЦ_ИнвП_Дата&lt;=HB$3,КИнвП_Дата&gt;HB$3),
INDEX(Кальк._морковь,MATCH($A54,Кальк._морковь_наим.,0),MATCH("Сумма затрат, т.руб.",'Кальк-я'!$5:$5,0))*
INDEX(ЗФ,MATCH($A$50,ЗФ!$A:$A,0),MATCH("Посевная площадь"&amp;YEAR(HC$3),ЗФ!$2:$2,0))*
INDEX(Коэф.закупка_год_морковь[],MATCH($A54,Коэф.закупка_год_морковь[1],0),MATCH(MONTH(HB$3),КЗ!$1:$1,0))/1000,""),0)</f>
        <v>0</v>
      </c>
      <c r="HC54" s="551" cm="1">
        <f t="array" aca="1" ref="HC54" ca="1">IFERROR(IF(AND(НачЦ_ИнвП_Дата&lt;=HC$3,КИнвП_Дата&gt;HC$3),
INDEX(Кальк._морковь,MATCH($A54,Кальк._морковь_наим.,0),MATCH("Сумма затрат, т.руб.",'Кальк-я'!$5:$5,0))*
INDEX(ЗФ,MATCH($A$50,ЗФ!$A:$A,0),MATCH("Посевная площадь"&amp;YEAR(HD$3),ЗФ!$2:$2,0))*
INDEX(Коэф.закупка_год_морковь[],MATCH($A54,Коэф.закупка_год_морковь[1],0),MATCH(MONTH(HC$3),КЗ!$1:$1,0))/1000,""),0)</f>
        <v>0</v>
      </c>
      <c r="HD54" s="551" cm="1">
        <f t="array" aca="1" ref="HD54" ca="1">IFERROR(IF(AND(НачЦ_ИнвП_Дата&lt;=HD$3,КИнвП_Дата&gt;HD$3),
INDEX(Кальк._морковь,MATCH($A54,Кальк._морковь_наим.,0),MATCH("Сумма затрат, т.руб.",'Кальк-я'!$5:$5,0))*
INDEX(ЗФ,MATCH($A$50,ЗФ!$A:$A,0),MATCH("Посевная площадь"&amp;YEAR(HE$3),ЗФ!$2:$2,0))*
INDEX(Коэф.закупка_год_морковь[],MATCH($A54,Коэф.закупка_год_морковь[1],0),MATCH(MONTH(HD$3),КЗ!$1:$1,0))/1000,""),0)</f>
        <v>0</v>
      </c>
      <c r="HE54" s="551" cm="1">
        <f t="array" aca="1" ref="HE54" ca="1">IFERROR(IF(AND(НачЦ_ИнвП_Дата&lt;=HE$3,КИнвП_Дата&gt;HE$3),
INDEX(Кальк._морковь,MATCH($A54,Кальк._морковь_наим.,0),MATCH("Сумма затрат, т.руб.",'Кальк-я'!$5:$5,0))*
INDEX(ЗФ,MATCH($A$50,ЗФ!$A:$A,0),MATCH("Посевная площадь"&amp;YEAR(HF$3),ЗФ!$2:$2,0))*
INDEX(Коэф.закупка_год_морковь[],MATCH($A54,Коэф.закупка_год_морковь[1],0),MATCH(MONTH(HE$3),КЗ!$1:$1,0))/1000,""),0)</f>
        <v>0</v>
      </c>
      <c r="HF54" s="551" cm="1">
        <f t="array" aca="1" ref="HF54" ca="1">IFERROR(IF(AND(НачЦ_ИнвП_Дата&lt;=HF$3,КИнвП_Дата&gt;HF$3),
INDEX(Кальк._морковь,MATCH($A54,Кальк._морковь_наим.,0),MATCH("Сумма затрат, т.руб.",'Кальк-я'!$5:$5,0))*
INDEX(ЗФ,MATCH($A$50,ЗФ!$A:$A,0),MATCH("Посевная площадь"&amp;YEAR(HG$3),ЗФ!$2:$2,0))*
INDEX(Коэф.закупка_год_морковь[],MATCH($A54,Коэф.закупка_год_морковь[1],0),MATCH(MONTH(HF$3),КЗ!$1:$1,0))/1000,""),0)</f>
        <v>0</v>
      </c>
      <c r="HG54" s="551" cm="1">
        <f t="array" aca="1" ref="HG54" ca="1">IFERROR(IF(AND(НачЦ_ИнвП_Дата&lt;=HG$3,КИнвП_Дата&gt;HG$3),
INDEX(Кальк._морковь,MATCH($A54,Кальк._морковь_наим.,0),MATCH("Сумма затрат, т.руб.",'Кальк-я'!$5:$5,0))*
INDEX(ЗФ,MATCH($A$50,ЗФ!$A:$A,0),MATCH("Посевная площадь"&amp;YEAR(HH$3),ЗФ!$2:$2,0))*
INDEX(Коэф.закупка_год_морковь[],MATCH($A54,Коэф.закупка_год_морковь[1],0),MATCH(MONTH(HG$3),КЗ!$1:$1,0))/1000,""),0)</f>
        <v>1908</v>
      </c>
      <c r="HH54" s="551" cm="1">
        <f t="array" aca="1" ref="HH54" ca="1">IFERROR(IF(AND(НачЦ_ИнвП_Дата&lt;=HH$3,КИнвП_Дата&gt;HH$3),
INDEX(Кальк._морковь,MATCH($A54,Кальк._морковь_наим.,0),MATCH("Сумма затрат, т.руб.",'Кальк-я'!$5:$5,0))*
INDEX(ЗФ,MATCH($A$50,ЗФ!$A:$A,0),MATCH("Посевная площадь"&amp;YEAR(HI$3),ЗФ!$2:$2,0))*
INDEX(Коэф.закупка_год_морковь[],MATCH($A54,Коэф.закупка_год_морковь[1],0),MATCH(MONTH(HH$3),КЗ!$1:$1,0))/1000,""),0)</f>
        <v>0</v>
      </c>
      <c r="HI54" s="551" cm="1">
        <f t="array" aca="1" ref="HI54" ca="1">IFERROR(IF(AND(НачЦ_ИнвП_Дата&lt;=HI$3,КИнвП_Дата&gt;HI$3),
INDEX(Кальк._морковь,MATCH($A54,Кальк._морковь_наим.,0),MATCH("Сумма затрат, т.руб.",'Кальк-я'!$5:$5,0))*
INDEX(ЗФ,MATCH($A$50,ЗФ!$A:$A,0),MATCH("Посевная площадь"&amp;YEAR(HJ$3),ЗФ!$2:$2,0))*
INDEX(Коэф.закупка_год_морковь[],MATCH($A54,Коэф.закупка_год_морковь[1],0),MATCH(MONTH(HI$3),КЗ!$1:$1,0))/1000,""),0)</f>
        <v>0</v>
      </c>
      <c r="HJ54" s="551" cm="1">
        <f t="array" aca="1" ref="HJ54" ca="1">IFERROR(IF(AND(НачЦ_ИнвП_Дата&lt;=HJ$3,КИнвП_Дата&gt;HJ$3),
INDEX(Кальк._морковь,MATCH($A54,Кальк._морковь_наим.,0),MATCH("Сумма затрат, т.руб.",'Кальк-я'!$5:$5,0))*
INDEX(ЗФ,MATCH($A$50,ЗФ!$A:$A,0),MATCH("Посевная площадь"&amp;YEAR(HK$3),ЗФ!$2:$2,0))*
INDEX(Коэф.закупка_год_морковь[],MATCH($A54,Коэф.закупка_год_морковь[1],0),MATCH(MONTH(HJ$3),КЗ!$1:$1,0))/1000,""),0)</f>
        <v>0</v>
      </c>
      <c r="HK54" s="551" cm="1">
        <f t="array" aca="1" ref="HK54" ca="1">IFERROR(IF(AND(НачЦ_ИнвП_Дата&lt;=HK$3,КИнвП_Дата&gt;HK$3),
INDEX(Кальк._морковь,MATCH($A54,Кальк._морковь_наим.,0),MATCH("Сумма затрат, т.руб.",'Кальк-я'!$5:$5,0))*
INDEX(ЗФ,MATCH($A$50,ЗФ!$A:$A,0),MATCH("Посевная площадь"&amp;YEAR(HL$3),ЗФ!$2:$2,0))*
INDEX(Коэф.закупка_год_морковь[],MATCH($A54,Коэф.закупка_год_морковь[1],0),MATCH(MONTH(HK$3),КЗ!$1:$1,0))/1000,""),0)</f>
        <v>0</v>
      </c>
      <c r="HL54" s="551" cm="1">
        <f t="array" aca="1" ref="HL54" ca="1">IFERROR(IF(AND(НачЦ_ИнвП_Дата&lt;=HL$3,КИнвП_Дата&gt;HL$3),
INDEX(Кальк._морковь,MATCH($A54,Кальк._морковь_наим.,0),MATCH("Сумма затрат, т.руб.",'Кальк-я'!$5:$5,0))*
INDEX(ЗФ,MATCH($A$50,ЗФ!$A:$A,0),MATCH("Посевная площадь"&amp;YEAR(HM$3),ЗФ!$2:$2,0))*
INDEX(Коэф.закупка_год_морковь[],MATCH($A54,Коэф.закупка_год_морковь[1],0),MATCH(MONTH(HL$3),КЗ!$1:$1,0))/1000,""),0)</f>
        <v>0</v>
      </c>
      <c r="HM54" s="551" cm="1">
        <f t="array" aca="1" ref="HM54" ca="1">IFERROR(IF(AND(НачЦ_ИнвП_Дата&lt;=HM$3,КИнвП_Дата&gt;HM$3),
INDEX(Кальк._морковь,MATCH($A54,Кальк._морковь_наим.,0),MATCH("Сумма затрат, т.руб.",'Кальк-я'!$5:$5,0))*
INDEX(ЗФ,MATCH($A$50,ЗФ!$A:$A,0),MATCH("Посевная площадь"&amp;YEAR(HN$3),ЗФ!$2:$2,0))*
INDEX(Коэф.закупка_год_морковь[],MATCH($A54,Коэф.закупка_год_морковь[1],0),MATCH(MONTH(HM$3),КЗ!$1:$1,0))/1000,""),0)</f>
        <v>0</v>
      </c>
      <c r="HN54" s="552">
        <f t="shared" ca="1" si="1488"/>
        <v>1908</v>
      </c>
      <c r="HO54" s="551" cm="1">
        <f t="array" aca="1" ref="HO54" ca="1">IFERROR(IF(AND(НачЦ_ИнвП_Дата&lt;=HO$3,КИнвП_Дата&gt;HO$3),
INDEX(Кальк._морковь,MATCH($A54,Кальк._морковь_наим.,0),MATCH("Сумма затрат, т.руб.",'Кальк-я'!$5:$5,0))*
INDEX(ЗФ,MATCH($A$50,ЗФ!$A:$A,0),MATCH("Посевная площадь"&amp;YEAR(HP$3),ЗФ!$2:$2,0))*
INDEX(Коэф.закупка_год_морковь[],MATCH($A54,Коэф.закупка_год_морковь[1],0),MATCH(MONTH(HO$3),КЗ!$1:$1,0))/1000,""),0)</f>
        <v>0</v>
      </c>
      <c r="HP54" s="551" cm="1">
        <f t="array" aca="1" ref="HP54" ca="1">IFERROR(IF(AND(НачЦ_ИнвП_Дата&lt;=HP$3,КИнвП_Дата&gt;HP$3),
INDEX(Кальк._морковь,MATCH($A54,Кальк._морковь_наим.,0),MATCH("Сумма затрат, т.руб.",'Кальк-я'!$5:$5,0))*
INDEX(ЗФ,MATCH($A$50,ЗФ!$A:$A,0),MATCH("Посевная площадь"&amp;YEAR(HQ$3),ЗФ!$2:$2,0))*
INDEX(Коэф.закупка_год_морковь[],MATCH($A54,Коэф.закупка_год_морковь[1],0),MATCH(MONTH(HP$3),КЗ!$1:$1,0))/1000,""),0)</f>
        <v>0</v>
      </c>
      <c r="HQ54" s="551" cm="1">
        <f t="array" aca="1" ref="HQ54" ca="1">IFERROR(IF(AND(НачЦ_ИнвП_Дата&lt;=HQ$3,КИнвП_Дата&gt;HQ$3),
INDEX(Кальк._морковь,MATCH($A54,Кальк._морковь_наим.,0),MATCH("Сумма затрат, т.руб.",'Кальк-я'!$5:$5,0))*
INDEX(ЗФ,MATCH($A$50,ЗФ!$A:$A,0),MATCH("Посевная площадь"&amp;YEAR(HR$3),ЗФ!$2:$2,0))*
INDEX(Коэф.закупка_год_морковь[],MATCH($A54,Коэф.закупка_год_морковь[1],0),MATCH(MONTH(HQ$3),КЗ!$1:$1,0))/1000,""),0)</f>
        <v>0</v>
      </c>
      <c r="HR54" s="551" cm="1">
        <f t="array" aca="1" ref="HR54" ca="1">IFERROR(IF(AND(НачЦ_ИнвП_Дата&lt;=HR$3,КИнвП_Дата&gt;HR$3),
INDEX(Кальк._морковь,MATCH($A54,Кальк._морковь_наим.,0),MATCH("Сумма затрат, т.руб.",'Кальк-я'!$5:$5,0))*
INDEX(ЗФ,MATCH($A$50,ЗФ!$A:$A,0),MATCH("Посевная площадь"&amp;YEAR(HS$3),ЗФ!$2:$2,0))*
INDEX(Коэф.закупка_год_морковь[],MATCH($A54,Коэф.закупка_год_морковь[1],0),MATCH(MONTH(HR$3),КЗ!$1:$1,0))/1000,""),0)</f>
        <v>0</v>
      </c>
      <c r="HS54" s="551" cm="1">
        <f t="array" aca="1" ref="HS54" ca="1">IFERROR(IF(AND(НачЦ_ИнвП_Дата&lt;=HS$3,КИнвП_Дата&gt;HS$3),
INDEX(Кальк._морковь,MATCH($A54,Кальк._морковь_наим.,0),MATCH("Сумма затрат, т.руб.",'Кальк-я'!$5:$5,0))*
INDEX(ЗФ,MATCH($A$50,ЗФ!$A:$A,0),MATCH("Посевная площадь"&amp;YEAR(HT$3),ЗФ!$2:$2,0))*
INDEX(Коэф.закупка_год_морковь[],MATCH($A54,Коэф.закупка_год_морковь[1],0),MATCH(MONTH(HS$3),КЗ!$1:$1,0))/1000,""),0)</f>
        <v>0</v>
      </c>
      <c r="HT54" s="551" cm="1">
        <f t="array" aca="1" ref="HT54" ca="1">IFERROR(IF(AND(НачЦ_ИнвП_Дата&lt;=HT$3,КИнвП_Дата&gt;HT$3),
INDEX(Кальк._морковь,MATCH($A54,Кальк._морковь_наим.,0),MATCH("Сумма затрат, т.руб.",'Кальк-я'!$5:$5,0))*
INDEX(ЗФ,MATCH($A$50,ЗФ!$A:$A,0),MATCH("Посевная площадь"&amp;YEAR(HU$3),ЗФ!$2:$2,0))*
INDEX(Коэф.закупка_год_морковь[],MATCH($A54,Коэф.закупка_год_морковь[1],0),MATCH(MONTH(HT$3),КЗ!$1:$1,0))/1000,""),0)</f>
        <v>1908</v>
      </c>
      <c r="HU54" s="551" cm="1">
        <f t="array" aca="1" ref="HU54" ca="1">IFERROR(IF(AND(НачЦ_ИнвП_Дата&lt;=HU$3,КИнвП_Дата&gt;HU$3),
INDEX(Кальк._морковь,MATCH($A54,Кальк._морковь_наим.,0),MATCH("Сумма затрат, т.руб.",'Кальк-я'!$5:$5,0))*
INDEX(ЗФ,MATCH($A$50,ЗФ!$A:$A,0),MATCH("Посевная площадь"&amp;YEAR(HV$3),ЗФ!$2:$2,0))*
INDEX(Коэф.закупка_год_морковь[],MATCH($A54,Коэф.закупка_год_морковь[1],0),MATCH(MONTH(HU$3),КЗ!$1:$1,0))/1000,""),0)</f>
        <v>0</v>
      </c>
      <c r="HV54" s="551" cm="1">
        <f t="array" aca="1" ref="HV54" ca="1">IFERROR(IF(AND(НачЦ_ИнвП_Дата&lt;=HV$3,КИнвП_Дата&gt;HV$3),
INDEX(Кальк._морковь,MATCH($A54,Кальк._морковь_наим.,0),MATCH("Сумма затрат, т.руб.",'Кальк-я'!$5:$5,0))*
INDEX(ЗФ,MATCH($A$50,ЗФ!$A:$A,0),MATCH("Посевная площадь"&amp;YEAR(HW$3),ЗФ!$2:$2,0))*
INDEX(Коэф.закупка_год_морковь[],MATCH($A54,Коэф.закупка_год_морковь[1],0),MATCH(MONTH(HV$3),КЗ!$1:$1,0))/1000,""),0)</f>
        <v>0</v>
      </c>
      <c r="HW54" s="551" cm="1">
        <f t="array" aca="1" ref="HW54" ca="1">IFERROR(IF(AND(НачЦ_ИнвП_Дата&lt;=HW$3,КИнвП_Дата&gt;HW$3),
INDEX(Кальк._морковь,MATCH($A54,Кальк._морковь_наим.,0),MATCH("Сумма затрат, т.руб.",'Кальк-я'!$5:$5,0))*
INDEX(ЗФ,MATCH($A$50,ЗФ!$A:$A,0),MATCH("Посевная площадь"&amp;YEAR(HX$3),ЗФ!$2:$2,0))*
INDEX(Коэф.закупка_год_морковь[],MATCH($A54,Коэф.закупка_год_морковь[1],0),MATCH(MONTH(HW$3),КЗ!$1:$1,0))/1000,""),0)</f>
        <v>0</v>
      </c>
      <c r="HX54" s="551" cm="1">
        <f t="array" aca="1" ref="HX54" ca="1">IFERROR(IF(AND(НачЦ_ИнвП_Дата&lt;=HX$3,КИнвП_Дата&gt;HX$3),
INDEX(Кальк._морковь,MATCH($A54,Кальк._морковь_наим.,0),MATCH("Сумма затрат, т.руб.",'Кальк-я'!$5:$5,0))*
INDEX(ЗФ,MATCH($A$50,ЗФ!$A:$A,0),MATCH("Посевная площадь"&amp;YEAR(HY$3),ЗФ!$2:$2,0))*
INDEX(Коэф.закупка_год_морковь[],MATCH($A54,Коэф.закупка_год_морковь[1],0),MATCH(MONTH(HX$3),КЗ!$1:$1,0))/1000,""),0)</f>
        <v>0</v>
      </c>
      <c r="HY54" s="551" cm="1">
        <f t="array" aca="1" ref="HY54" ca="1">IFERROR(IF(AND(НачЦ_ИнвП_Дата&lt;=HY$3,КИнвП_Дата&gt;HY$3),
INDEX(Кальк._морковь,MATCH($A54,Кальк._морковь_наим.,0),MATCH("Сумма затрат, т.руб.",'Кальк-я'!$5:$5,0))*
INDEX(ЗФ,MATCH($A$50,ЗФ!$A:$A,0),MATCH("Посевная площадь"&amp;YEAR(HZ$3),ЗФ!$2:$2,0))*
INDEX(Коэф.закупка_год_морковь[],MATCH($A54,Коэф.закупка_год_морковь[1],0),MATCH(MONTH(HY$3),КЗ!$1:$1,0))/1000,""),0)</f>
        <v>0</v>
      </c>
      <c r="HZ54" s="551" cm="1">
        <f t="array" aca="1" ref="HZ54" ca="1">IFERROR(IF(AND(НачЦ_ИнвП_Дата&lt;=HZ$3,КИнвП_Дата&gt;HZ$3),
INDEX(Кальк._морковь,MATCH($A54,Кальк._морковь_наим.,0),MATCH("Сумма затрат, т.руб.",'Кальк-я'!$5:$5,0))*
INDEX(ЗФ,MATCH($A$50,ЗФ!$A:$A,0),MATCH("Посевная площадь"&amp;YEAR(IA$3),ЗФ!$2:$2,0))*
INDEX(Коэф.закупка_год_морковь[],MATCH($A54,Коэф.закупка_год_морковь[1],0),MATCH(MONTH(HZ$3),КЗ!$1:$1,0))/1000,""),0)</f>
        <v>0</v>
      </c>
      <c r="IA54" s="552">
        <f t="shared" ca="1" si="1490"/>
        <v>1908</v>
      </c>
      <c r="IB54" s="551" cm="1">
        <f t="array" aca="1" ref="IB54" ca="1">IFERROR(IF(AND(НачЦ_ИнвП_Дата&lt;=IB$3,КИнвП_Дата&gt;IB$3),
INDEX(Кальк._морковь,MATCH($A54,Кальк._морковь_наим.,0),MATCH("Сумма затрат, т.руб.",'Кальк-я'!$5:$5,0))*
INDEX(ЗФ,MATCH($A$50,ЗФ!$A:$A,0),MATCH("Посевная площадь"&amp;YEAR(IC$3),ЗФ!$2:$2,0))*
INDEX(Коэф.закупка_год_морковь[],MATCH($A54,Коэф.закупка_год_морковь[1],0),MATCH(MONTH(IB$3),КЗ!$1:$1,0))/1000,""),0)</f>
        <v>0</v>
      </c>
      <c r="IC54" s="551" cm="1">
        <f t="array" aca="1" ref="IC54" ca="1">IFERROR(IF(AND(НачЦ_ИнвП_Дата&lt;=IC$3,КИнвП_Дата&gt;IC$3),
INDEX(Кальк._морковь,MATCH($A54,Кальк._морковь_наим.,0),MATCH("Сумма затрат, т.руб.",'Кальк-я'!$5:$5,0))*
INDEX(ЗФ,MATCH($A$50,ЗФ!$A:$A,0),MATCH("Посевная площадь"&amp;YEAR(ID$3),ЗФ!$2:$2,0))*
INDEX(Коэф.закупка_год_морковь[],MATCH($A54,Коэф.закупка_год_морковь[1],0),MATCH(MONTH(IC$3),КЗ!$1:$1,0))/1000,""),0)</f>
        <v>0</v>
      </c>
      <c r="ID54" s="551" cm="1">
        <f t="array" aca="1" ref="ID54" ca="1">IFERROR(IF(AND(НачЦ_ИнвП_Дата&lt;=ID$3,КИнвП_Дата&gt;ID$3),
INDEX(Кальк._морковь,MATCH($A54,Кальк._морковь_наим.,0),MATCH("Сумма затрат, т.руб.",'Кальк-я'!$5:$5,0))*
INDEX(ЗФ,MATCH($A$50,ЗФ!$A:$A,0),MATCH("Посевная площадь"&amp;YEAR(IE$3),ЗФ!$2:$2,0))*
INDEX(Коэф.закупка_год_морковь[],MATCH($A54,Коэф.закупка_год_морковь[1],0),MATCH(MONTH(ID$3),КЗ!$1:$1,0))/1000,""),0)</f>
        <v>0</v>
      </c>
      <c r="IE54" s="551" cm="1">
        <f t="array" aca="1" ref="IE54" ca="1">IFERROR(IF(AND(НачЦ_ИнвП_Дата&lt;=IE$3,КИнвП_Дата&gt;IE$3),
INDEX(Кальк._морковь,MATCH($A54,Кальк._морковь_наим.,0),MATCH("Сумма затрат, т.руб.",'Кальк-я'!$5:$5,0))*
INDEX(ЗФ,MATCH($A$50,ЗФ!$A:$A,0),MATCH("Посевная площадь"&amp;YEAR(IF$3),ЗФ!$2:$2,0))*
INDEX(Коэф.закупка_год_морковь[],MATCH($A54,Коэф.закупка_год_морковь[1],0),MATCH(MONTH(IE$3),КЗ!$1:$1,0))/1000,""),0)</f>
        <v>0</v>
      </c>
      <c r="IF54" s="551" cm="1">
        <f t="array" aca="1" ref="IF54" ca="1">IFERROR(IF(AND(НачЦ_ИнвП_Дата&lt;=IF$3,КИнвП_Дата&gt;IF$3),
INDEX(Кальк._морковь,MATCH($A54,Кальк._морковь_наим.,0),MATCH("Сумма затрат, т.руб.",'Кальк-я'!$5:$5,0))*
INDEX(ЗФ,MATCH($A$50,ЗФ!$A:$A,0),MATCH("Посевная площадь"&amp;YEAR(IG$3),ЗФ!$2:$2,0))*
INDEX(Коэф.закупка_год_морковь[],MATCH($A54,Коэф.закупка_год_морковь[1],0),MATCH(MONTH(IF$3),КЗ!$1:$1,0))/1000,""),0)</f>
        <v>0</v>
      </c>
      <c r="IG54" s="551" cm="1">
        <f t="array" aca="1" ref="IG54" ca="1">IFERROR(IF(AND(НачЦ_ИнвП_Дата&lt;=IG$3,КИнвП_Дата&gt;IG$3),
INDEX(Кальк._морковь,MATCH($A54,Кальк._морковь_наим.,0),MATCH("Сумма затрат, т.руб.",'Кальк-я'!$5:$5,0))*
INDEX(ЗФ,MATCH($A$50,ЗФ!$A:$A,0),MATCH("Посевная площадь"&amp;YEAR(IH$3),ЗФ!$2:$2,0))*
INDEX(Коэф.закупка_год_морковь[],MATCH($A54,Коэф.закупка_год_морковь[1],0),MATCH(MONTH(IG$3),КЗ!$1:$1,0))/1000,""),0)</f>
        <v>1908</v>
      </c>
      <c r="IH54" s="551" cm="1">
        <f t="array" aca="1" ref="IH54" ca="1">IFERROR(IF(AND(НачЦ_ИнвП_Дата&lt;=IH$3,КИнвП_Дата&gt;IH$3),
INDEX(Кальк._морковь,MATCH($A54,Кальк._морковь_наим.,0),MATCH("Сумма затрат, т.руб.",'Кальк-я'!$5:$5,0))*
INDEX(ЗФ,MATCH($A$50,ЗФ!$A:$A,0),MATCH("Посевная площадь"&amp;YEAR(II$3),ЗФ!$2:$2,0))*
INDEX(Коэф.закупка_год_морковь[],MATCH($A54,Коэф.закупка_год_морковь[1],0),MATCH(MONTH(IH$3),КЗ!$1:$1,0))/1000,""),0)</f>
        <v>0</v>
      </c>
      <c r="II54" s="551" cm="1">
        <f t="array" aca="1" ref="II54" ca="1">IFERROR(IF(AND(НачЦ_ИнвП_Дата&lt;=II$3,КИнвП_Дата&gt;II$3),
INDEX(Кальк._морковь,MATCH($A54,Кальк._морковь_наим.,0),MATCH("Сумма затрат, т.руб.",'Кальк-я'!$5:$5,0))*
INDEX(ЗФ,MATCH($A$50,ЗФ!$A:$A,0),MATCH("Посевная площадь"&amp;YEAR(IJ$3),ЗФ!$2:$2,0))*
INDEX(Коэф.закупка_год_морковь[],MATCH($A54,Коэф.закупка_год_морковь[1],0),MATCH(MONTH(II$3),КЗ!$1:$1,0))/1000,""),0)</f>
        <v>0</v>
      </c>
      <c r="IJ54" s="551" cm="1">
        <f t="array" aca="1" ref="IJ54" ca="1">IFERROR(IF(AND(НачЦ_ИнвП_Дата&lt;=IJ$3,КИнвП_Дата&gt;IJ$3),
INDEX(Кальк._морковь,MATCH($A54,Кальк._морковь_наим.,0),MATCH("Сумма затрат, т.руб.",'Кальк-я'!$5:$5,0))*
INDEX(ЗФ,MATCH($A$50,ЗФ!$A:$A,0),MATCH("Посевная площадь"&amp;YEAR(IK$3),ЗФ!$2:$2,0))*
INDEX(Коэф.закупка_год_морковь[],MATCH($A54,Коэф.закупка_год_морковь[1],0),MATCH(MONTH(IJ$3),КЗ!$1:$1,0))/1000,""),0)</f>
        <v>0</v>
      </c>
      <c r="IK54" s="551" cm="1">
        <f t="array" aca="1" ref="IK54" ca="1">IFERROR(IF(AND(НачЦ_ИнвП_Дата&lt;=IK$3,КИнвП_Дата&gt;IK$3),
INDEX(Кальк._морковь,MATCH($A54,Кальк._морковь_наим.,0),MATCH("Сумма затрат, т.руб.",'Кальк-я'!$5:$5,0))*
INDEX(ЗФ,MATCH($A$50,ЗФ!$A:$A,0),MATCH("Посевная площадь"&amp;YEAR(IL$3),ЗФ!$2:$2,0))*
INDEX(Коэф.закупка_год_морковь[],MATCH($A54,Коэф.закупка_год_морковь[1],0),MATCH(MONTH(IK$3),КЗ!$1:$1,0))/1000,""),0)</f>
        <v>0</v>
      </c>
      <c r="IL54" s="551" cm="1">
        <f t="array" aca="1" ref="IL54" ca="1">IFERROR(IF(AND(НачЦ_ИнвП_Дата&lt;=IL$3,КИнвП_Дата&gt;IL$3),
INDEX(Кальк._морковь,MATCH($A54,Кальк._морковь_наим.,0),MATCH("Сумма затрат, т.руб.",'Кальк-я'!$5:$5,0))*
INDEX(ЗФ,MATCH($A$50,ЗФ!$A:$A,0),MATCH("Посевная площадь"&amp;YEAR(IM$3),ЗФ!$2:$2,0))*
INDEX(Коэф.закупка_год_морковь[],MATCH($A54,Коэф.закупка_год_морковь[1],0),MATCH(MONTH(IL$3),КЗ!$1:$1,0))/1000,""),0)</f>
        <v>0</v>
      </c>
      <c r="IM54" s="551" cm="1">
        <f t="array" aca="1" ref="IM54" ca="1">IFERROR(IF(AND(НачЦ_ИнвП_Дата&lt;=IM$3,КИнвП_Дата&gt;IM$3),
INDEX(Кальк._морковь,MATCH($A54,Кальк._морковь_наим.,0),MATCH("Сумма затрат, т.руб.",'Кальк-я'!$5:$5,0))*
INDEX(ЗФ,MATCH($A$50,ЗФ!$A:$A,0),MATCH("Посевная площадь"&amp;YEAR(IN$3),ЗФ!$2:$2,0))*
INDEX(Коэф.закупка_год_морковь[],MATCH($A54,Коэф.закупка_год_морковь[1],0),MATCH(MONTH(IM$3),КЗ!$1:$1,0))/1000,""),0)</f>
        <v>0</v>
      </c>
      <c r="IN54" s="552">
        <f t="shared" ca="1" si="1492"/>
        <v>1908</v>
      </c>
      <c r="IO54" s="551" cm="1">
        <f t="array" aca="1" ref="IO54" ca="1">IFERROR(IF(AND(НачЦ_ИнвП_Дата&lt;=IO$3,КИнвП_Дата&gt;IO$3),
INDEX(Кальк._морковь,MATCH($A54,Кальк._морковь_наим.,0),MATCH("Сумма затрат, т.руб.",'Кальк-я'!$5:$5,0))*
INDEX(ЗФ,MATCH($A$50,ЗФ!$A:$A,0),MATCH("Посевная площадь"&amp;YEAR(IP$3),ЗФ!$2:$2,0))*
INDEX(Коэф.закупка_год_морковь[],MATCH($A54,Коэф.закупка_год_морковь[1],0),MATCH(MONTH(IO$3),КЗ!$1:$1,0))/1000,""),0)</f>
        <v>0</v>
      </c>
      <c r="IP54" s="551" cm="1">
        <f t="array" aca="1" ref="IP54" ca="1">IFERROR(IF(AND(НачЦ_ИнвП_Дата&lt;=IP$3,КИнвП_Дата&gt;IP$3),
INDEX(Кальк._морковь,MATCH($A54,Кальк._морковь_наим.,0),MATCH("Сумма затрат, т.руб.",'Кальк-я'!$5:$5,0))*
INDEX(ЗФ,MATCH($A$50,ЗФ!$A:$A,0),MATCH("Посевная площадь"&amp;YEAR(IQ$3),ЗФ!$2:$2,0))*
INDEX(Коэф.закупка_год_морковь[],MATCH($A54,Коэф.закупка_год_морковь[1],0),MATCH(MONTH(IP$3),КЗ!$1:$1,0))/1000,""),0)</f>
        <v>0</v>
      </c>
      <c r="IQ54" s="551" cm="1">
        <f t="array" aca="1" ref="IQ54" ca="1">IFERROR(IF(AND(НачЦ_ИнвП_Дата&lt;=IQ$3,КИнвП_Дата&gt;IQ$3),
INDEX(Кальк._морковь,MATCH($A54,Кальк._морковь_наим.,0),MATCH("Сумма затрат, т.руб.",'Кальк-я'!$5:$5,0))*
INDEX(ЗФ,MATCH($A$50,ЗФ!$A:$A,0),MATCH("Посевная площадь"&amp;YEAR(IR$3),ЗФ!$2:$2,0))*
INDEX(Коэф.закупка_год_морковь[],MATCH($A54,Коэф.закупка_год_морковь[1],0),MATCH(MONTH(IQ$3),КЗ!$1:$1,0))/1000,""),0)</f>
        <v>0</v>
      </c>
      <c r="IR54" s="551" cm="1">
        <f t="array" aca="1" ref="IR54" ca="1">IFERROR(IF(AND(НачЦ_ИнвП_Дата&lt;=IR$3,КИнвП_Дата&gt;IR$3),
INDEX(Кальк._морковь,MATCH($A54,Кальк._морковь_наим.,0),MATCH("Сумма затрат, т.руб.",'Кальк-я'!$5:$5,0))*
INDEX(ЗФ,MATCH($A$50,ЗФ!$A:$A,0),MATCH("Посевная площадь"&amp;YEAR(IS$3),ЗФ!$2:$2,0))*
INDEX(Коэф.закупка_год_морковь[],MATCH($A54,Коэф.закупка_год_морковь[1],0),MATCH(MONTH(IR$3),КЗ!$1:$1,0))/1000,""),0)</f>
        <v>0</v>
      </c>
      <c r="IS54" s="551" cm="1">
        <f t="array" aca="1" ref="IS54" ca="1">IFERROR(IF(AND(НачЦ_ИнвП_Дата&lt;=IS$3,КИнвП_Дата&gt;IS$3),
INDEX(Кальк._морковь,MATCH($A54,Кальк._морковь_наим.,0),MATCH("Сумма затрат, т.руб.",'Кальк-я'!$5:$5,0))*
INDEX(ЗФ,MATCH($A$50,ЗФ!$A:$A,0),MATCH("Посевная площадь"&amp;YEAR(IT$3),ЗФ!$2:$2,0))*
INDEX(Коэф.закупка_год_морковь[],MATCH($A54,Коэф.закупка_год_морковь[1],0),MATCH(MONTH(IS$3),КЗ!$1:$1,0))/1000,""),0)</f>
        <v>0</v>
      </c>
      <c r="IT54" s="551" cm="1">
        <f t="array" aca="1" ref="IT54" ca="1">IFERROR(IF(AND(НачЦ_ИнвП_Дата&lt;=IT$3,КИнвП_Дата&gt;IT$3),
INDEX(Кальк._морковь,MATCH($A54,Кальк._морковь_наим.,0),MATCH("Сумма затрат, т.руб.",'Кальк-я'!$5:$5,0))*
INDEX(ЗФ,MATCH($A$50,ЗФ!$A:$A,0),MATCH("Посевная площадь"&amp;YEAR(IU$3),ЗФ!$2:$2,0))*
INDEX(Коэф.закупка_год_морковь[],MATCH($A54,Коэф.закупка_год_морковь[1],0),MATCH(MONTH(IT$3),КЗ!$1:$1,0))/1000,""),0)</f>
        <v>1908</v>
      </c>
      <c r="IU54" s="551" cm="1">
        <f t="array" aca="1" ref="IU54" ca="1">IFERROR(IF(AND(НачЦ_ИнвП_Дата&lt;=IU$3,КИнвП_Дата&gt;IU$3),
INDEX(Кальк._морковь,MATCH($A54,Кальк._морковь_наим.,0),MATCH("Сумма затрат, т.руб.",'Кальк-я'!$5:$5,0))*
INDEX(ЗФ,MATCH($A$50,ЗФ!$A:$A,0),MATCH("Посевная площадь"&amp;YEAR(IV$3),ЗФ!$2:$2,0))*
INDEX(Коэф.закупка_год_морковь[],MATCH($A54,Коэф.закупка_год_морковь[1],0),MATCH(MONTH(IU$3),КЗ!$1:$1,0))/1000,""),0)</f>
        <v>0</v>
      </c>
      <c r="IV54" s="551" cm="1">
        <f t="array" aca="1" ref="IV54" ca="1">IFERROR(IF(AND(НачЦ_ИнвП_Дата&lt;=IV$3,КИнвП_Дата&gt;IV$3),
INDEX(Кальк._морковь,MATCH($A54,Кальк._морковь_наим.,0),MATCH("Сумма затрат, т.руб.",'Кальк-я'!$5:$5,0))*
INDEX(ЗФ,MATCH($A$50,ЗФ!$A:$A,0),MATCH("Посевная площадь"&amp;YEAR(IW$3),ЗФ!$2:$2,0))*
INDEX(Коэф.закупка_год_морковь[],MATCH($A54,Коэф.закупка_год_морковь[1],0),MATCH(MONTH(IV$3),КЗ!$1:$1,0))/1000,""),0)</f>
        <v>0</v>
      </c>
      <c r="IW54" s="551" cm="1">
        <f t="array" aca="1" ref="IW54" ca="1">IFERROR(IF(AND(НачЦ_ИнвП_Дата&lt;=IW$3,КИнвП_Дата&gt;IW$3),
INDEX(Кальк._морковь,MATCH($A54,Кальк._морковь_наим.,0),MATCH("Сумма затрат, т.руб.",'Кальк-я'!$5:$5,0))*
INDEX(ЗФ,MATCH($A$50,ЗФ!$A:$A,0),MATCH("Посевная площадь"&amp;YEAR(IX$3),ЗФ!$2:$2,0))*
INDEX(Коэф.закупка_год_морковь[],MATCH($A54,Коэф.закупка_год_морковь[1],0),MATCH(MONTH(IW$3),КЗ!$1:$1,0))/1000,""),0)</f>
        <v>0</v>
      </c>
      <c r="IX54" s="551" cm="1">
        <f t="array" aca="1" ref="IX54" ca="1">IFERROR(IF(AND(НачЦ_ИнвП_Дата&lt;=IX$3,КИнвП_Дата&gt;IX$3),
INDEX(Кальк._морковь,MATCH($A54,Кальк._морковь_наим.,0),MATCH("Сумма затрат, т.руб.",'Кальк-я'!$5:$5,0))*
INDEX(ЗФ,MATCH($A$50,ЗФ!$A:$A,0),MATCH("Посевная площадь"&amp;YEAR(IY$3),ЗФ!$2:$2,0))*
INDEX(Коэф.закупка_год_морковь[],MATCH($A54,Коэф.закупка_год_морковь[1],0),MATCH(MONTH(IX$3),КЗ!$1:$1,0))/1000,""),0)</f>
        <v>0</v>
      </c>
      <c r="IY54" s="551" cm="1">
        <f t="array" aca="1" ref="IY54" ca="1">IFERROR(IF(AND(НачЦ_ИнвП_Дата&lt;=IY$3,КИнвП_Дата&gt;IY$3),
INDEX(Кальк._морковь,MATCH($A54,Кальк._морковь_наим.,0),MATCH("Сумма затрат, т.руб.",'Кальк-я'!$5:$5,0))*
INDEX(ЗФ,MATCH($A$50,ЗФ!$A:$A,0),MATCH("Посевная площадь"&amp;YEAR(IZ$3),ЗФ!$2:$2,0))*
INDEX(Коэф.закупка_год_морковь[],MATCH($A54,Коэф.закупка_год_морковь[1],0),MATCH(MONTH(IY$3),КЗ!$1:$1,0))/1000,""),0)</f>
        <v>0</v>
      </c>
      <c r="IZ54" s="551" cm="1">
        <f t="array" aca="1" ref="IZ54" ca="1">IFERROR(IF(AND(НачЦ_ИнвП_Дата&lt;=IZ$3,КИнвП_Дата&gt;IZ$3),
INDEX(Кальк._морковь,MATCH($A54,Кальк._морковь_наим.,0),MATCH("Сумма затрат, т.руб.",'Кальк-я'!$5:$5,0))*
INDEX(ЗФ,MATCH($A$50,ЗФ!$A:$A,0),MATCH("Посевная площадь"&amp;YEAR(JA$3),ЗФ!$2:$2,0))*
INDEX(Коэф.закупка_год_морковь[],MATCH($A54,Коэф.закупка_год_морковь[1],0),MATCH(MONTH(IZ$3),КЗ!$1:$1,0))/1000,""),0)</f>
        <v>0</v>
      </c>
      <c r="JA54" s="552">
        <f t="shared" ca="1" si="1494"/>
        <v>1908</v>
      </c>
      <c r="JB54" s="551" cm="1">
        <f t="array" aca="1" ref="JB54" ca="1">IFERROR(IF(AND(НачЦ_ИнвП_Дата&lt;=JB$3,КИнвП_Дата&gt;JB$3),
INDEX(Кальк._морковь,MATCH($A54,Кальк._морковь_наим.,0),MATCH("Сумма затрат, т.руб.",'Кальк-я'!$5:$5,0))*
INDEX(ЗФ,MATCH($A$50,ЗФ!$A:$A,0),MATCH("Посевная площадь"&amp;YEAR(JC$3),ЗФ!$2:$2,0))*
INDEX(Коэф.закупка_год_морковь[],MATCH($A54,Коэф.закупка_год_морковь[1],0),MATCH(MONTH(JB$3),КЗ!$1:$1,0))/1000,""),0)</f>
        <v>0</v>
      </c>
      <c r="JC54" s="551" cm="1">
        <f t="array" aca="1" ref="JC54" ca="1">IFERROR(IF(AND(НачЦ_ИнвП_Дата&lt;=JC$3,КИнвП_Дата&gt;JC$3),
INDEX(Кальк._морковь,MATCH($A54,Кальк._морковь_наим.,0),MATCH("Сумма затрат, т.руб.",'Кальк-я'!$5:$5,0))*
INDEX(ЗФ,MATCH($A$50,ЗФ!$A:$A,0),MATCH("Посевная площадь"&amp;YEAR(JD$3),ЗФ!$2:$2,0))*
INDEX(Коэф.закупка_год_морковь[],MATCH($A54,Коэф.закупка_год_морковь[1],0),MATCH(MONTH(JC$3),КЗ!$1:$1,0))/1000,""),0)</f>
        <v>0</v>
      </c>
      <c r="JD54" s="551" cm="1">
        <f t="array" aca="1" ref="JD54" ca="1">IFERROR(IF(AND(НачЦ_ИнвП_Дата&lt;=JD$3,КИнвП_Дата&gt;JD$3),
INDEX(Кальк._морковь,MATCH($A54,Кальк._морковь_наим.,0),MATCH("Сумма затрат, т.руб.",'Кальк-я'!$5:$5,0))*
INDEX(ЗФ,MATCH($A$50,ЗФ!$A:$A,0),MATCH("Посевная площадь"&amp;YEAR(JE$3),ЗФ!$2:$2,0))*
INDEX(Коэф.закупка_год_морковь[],MATCH($A54,Коэф.закупка_год_морковь[1],0),MATCH(MONTH(JD$3),КЗ!$1:$1,0))/1000,""),0)</f>
        <v>0</v>
      </c>
      <c r="JE54" s="551" cm="1">
        <f t="array" aca="1" ref="JE54" ca="1">IFERROR(IF(AND(НачЦ_ИнвП_Дата&lt;=JE$3,КИнвП_Дата&gt;JE$3),
INDEX(Кальк._морковь,MATCH($A54,Кальк._морковь_наим.,0),MATCH("Сумма затрат, т.руб.",'Кальк-я'!$5:$5,0))*
INDEX(ЗФ,MATCH($A$50,ЗФ!$A:$A,0),MATCH("Посевная площадь"&amp;YEAR(JF$3),ЗФ!$2:$2,0))*
INDEX(Коэф.закупка_год_морковь[],MATCH($A54,Коэф.закупка_год_морковь[1],0),MATCH(MONTH(JE$3),КЗ!$1:$1,0))/1000,""),0)</f>
        <v>0</v>
      </c>
      <c r="JF54" s="551" cm="1">
        <f t="array" aca="1" ref="JF54" ca="1">IFERROR(IF(AND(НачЦ_ИнвП_Дата&lt;=JF$3,КИнвП_Дата&gt;JF$3),
INDEX(Кальк._морковь,MATCH($A54,Кальк._морковь_наим.,0),MATCH("Сумма затрат, т.руб.",'Кальк-я'!$5:$5,0))*
INDEX(ЗФ,MATCH($A$50,ЗФ!$A:$A,0),MATCH("Посевная площадь"&amp;YEAR(JG$3),ЗФ!$2:$2,0))*
INDEX(Коэф.закупка_год_морковь[],MATCH($A54,Коэф.закупка_год_морковь[1],0),MATCH(MONTH(JF$3),КЗ!$1:$1,0))/1000,""),0)</f>
        <v>0</v>
      </c>
      <c r="JG54" s="551" cm="1">
        <f t="array" aca="1" ref="JG54" ca="1">IFERROR(IF(AND(НачЦ_ИнвП_Дата&lt;=JG$3,КИнвП_Дата&gt;JG$3),
INDEX(Кальк._морковь,MATCH($A54,Кальк._морковь_наим.,0),MATCH("Сумма затрат, т.руб.",'Кальк-я'!$5:$5,0))*
INDEX(ЗФ,MATCH($A$50,ЗФ!$A:$A,0),MATCH("Посевная площадь"&amp;YEAR(JH$3),ЗФ!$2:$2,0))*
INDEX(Коэф.закупка_год_морковь[],MATCH($A54,Коэф.закупка_год_морковь[1],0),MATCH(MONTH(JG$3),КЗ!$1:$1,0))/1000,""),0)</f>
        <v>1908</v>
      </c>
      <c r="JH54" s="551" cm="1">
        <f t="array" aca="1" ref="JH54" ca="1">IFERROR(IF(AND(НачЦ_ИнвП_Дата&lt;=JH$3,КИнвП_Дата&gt;JH$3),
INDEX(Кальк._морковь,MATCH($A54,Кальк._морковь_наим.,0),MATCH("Сумма затрат, т.руб.",'Кальк-я'!$5:$5,0))*
INDEX(ЗФ,MATCH($A$50,ЗФ!$A:$A,0),MATCH("Посевная площадь"&amp;YEAR(JI$3),ЗФ!$2:$2,0))*
INDEX(Коэф.закупка_год_морковь[],MATCH($A54,Коэф.закупка_год_морковь[1],0),MATCH(MONTH(JH$3),КЗ!$1:$1,0))/1000,""),0)</f>
        <v>0</v>
      </c>
      <c r="JI54" s="551" cm="1">
        <f t="array" aca="1" ref="JI54" ca="1">IFERROR(IF(AND(НачЦ_ИнвП_Дата&lt;=JI$3,КИнвП_Дата&gt;JI$3),
INDEX(Кальк._морковь,MATCH($A54,Кальк._морковь_наим.,0),MATCH("Сумма затрат, т.руб.",'Кальк-я'!$5:$5,0))*
INDEX(ЗФ,MATCH($A$50,ЗФ!$A:$A,0),MATCH("Посевная площадь"&amp;YEAR(JJ$3),ЗФ!$2:$2,0))*
INDEX(Коэф.закупка_год_морковь[],MATCH($A54,Коэф.закупка_год_морковь[1],0),MATCH(MONTH(JI$3),КЗ!$1:$1,0))/1000,""),0)</f>
        <v>0</v>
      </c>
      <c r="JJ54" s="551" cm="1">
        <f t="array" aca="1" ref="JJ54" ca="1">IFERROR(IF(AND(НачЦ_ИнвП_Дата&lt;=JJ$3,КИнвП_Дата&gt;JJ$3),
INDEX(Кальк._морковь,MATCH($A54,Кальк._морковь_наим.,0),MATCH("Сумма затрат, т.руб.",'Кальк-я'!$5:$5,0))*
INDEX(ЗФ,MATCH($A$50,ЗФ!$A:$A,0),MATCH("Посевная площадь"&amp;YEAR(JK$3),ЗФ!$2:$2,0))*
INDEX(Коэф.закупка_год_морковь[],MATCH($A54,Коэф.закупка_год_морковь[1],0),MATCH(MONTH(JJ$3),КЗ!$1:$1,0))/1000,""),0)</f>
        <v>0</v>
      </c>
      <c r="JK54" s="551" cm="1">
        <f t="array" aca="1" ref="JK54" ca="1">IFERROR(IF(AND(НачЦ_ИнвП_Дата&lt;=JK$3,КИнвП_Дата&gt;JK$3),
INDEX(Кальк._морковь,MATCH($A54,Кальк._морковь_наим.,0),MATCH("Сумма затрат, т.руб.",'Кальк-я'!$5:$5,0))*
INDEX(ЗФ,MATCH($A$50,ЗФ!$A:$A,0),MATCH("Посевная площадь"&amp;YEAR(JL$3),ЗФ!$2:$2,0))*
INDEX(Коэф.закупка_год_морковь[],MATCH($A54,Коэф.закупка_год_морковь[1],0),MATCH(MONTH(JK$3),КЗ!$1:$1,0))/1000,""),0)</f>
        <v>0</v>
      </c>
      <c r="JL54" s="551" cm="1">
        <f t="array" aca="1" ref="JL54" ca="1">IFERROR(IF(AND(НачЦ_ИнвП_Дата&lt;=JL$3,КИнвП_Дата&gt;JL$3),
INDEX(Кальк._морковь,MATCH($A54,Кальк._морковь_наим.,0),MATCH("Сумма затрат, т.руб.",'Кальк-я'!$5:$5,0))*
INDEX(ЗФ,MATCH($A$50,ЗФ!$A:$A,0),MATCH("Посевная площадь"&amp;YEAR(JM$3),ЗФ!$2:$2,0))*
INDEX(Коэф.закупка_год_морковь[],MATCH($A54,Коэф.закупка_год_морковь[1],0),MATCH(MONTH(JL$3),КЗ!$1:$1,0))/1000,""),0)</f>
        <v>0</v>
      </c>
      <c r="JM54" s="551" cm="1">
        <f t="array" aca="1" ref="JM54" ca="1">IFERROR(IF(AND(НачЦ_ИнвП_Дата&lt;=JM$3,КИнвП_Дата&gt;JM$3),
INDEX(Кальк._морковь,MATCH($A54,Кальк._морковь_наим.,0),MATCH("Сумма затрат, т.руб.",'Кальк-я'!$5:$5,0))*
INDEX(ЗФ,MATCH($A$50,ЗФ!$A:$A,0),MATCH("Посевная площадь"&amp;YEAR(JN$3),ЗФ!$2:$2,0))*
INDEX(Коэф.закупка_год_морковь[],MATCH($A54,Коэф.закупка_год_морковь[1],0),MATCH(MONTH(JM$3),КЗ!$1:$1,0))/1000,""),0)</f>
        <v>0</v>
      </c>
      <c r="JN54" s="552">
        <f t="shared" ca="1" si="1496"/>
        <v>1908</v>
      </c>
      <c r="JO54" s="551" cm="1">
        <f t="array" aca="1" ref="JO54" ca="1">IFERROR(IF(AND(НачЦ_ИнвП_Дата&lt;=JO$3,КИнвП_Дата&gt;JO$3),
INDEX(Кальк._морковь,MATCH($A54,Кальк._морковь_наим.,0),MATCH("Сумма затрат, т.руб.",'Кальк-я'!$5:$5,0))*
INDEX(ЗФ,MATCH($A$50,ЗФ!$A:$A,0),MATCH("Посевная площадь"&amp;YEAR(JP$3),ЗФ!$2:$2,0))*
INDEX(Коэф.закупка_год_морковь[],MATCH($A54,Коэф.закупка_год_морковь[1],0),MATCH(MONTH(JO$3),КЗ!$1:$1,0))/1000,""),0)</f>
        <v>0</v>
      </c>
      <c r="JP54" s="551" cm="1">
        <f t="array" aca="1" ref="JP54" ca="1">IFERROR(IF(AND(НачЦ_ИнвП_Дата&lt;=JP$3,КИнвП_Дата&gt;JP$3),
INDEX(Кальк._морковь,MATCH($A54,Кальк._морковь_наим.,0),MATCH("Сумма затрат, т.руб.",'Кальк-я'!$5:$5,0))*
INDEX(ЗФ,MATCH($A$50,ЗФ!$A:$A,0),MATCH("Посевная площадь"&amp;YEAR(JQ$3),ЗФ!$2:$2,0))*
INDEX(Коэф.закупка_год_морковь[],MATCH($A54,Коэф.закупка_год_морковь[1],0),MATCH(MONTH(JP$3),КЗ!$1:$1,0))/1000,""),0)</f>
        <v>0</v>
      </c>
      <c r="JQ54" s="551" cm="1">
        <f t="array" aca="1" ref="JQ54" ca="1">IFERROR(IF(AND(НачЦ_ИнвП_Дата&lt;=JQ$3,КИнвП_Дата&gt;JQ$3),
INDEX(Кальк._морковь,MATCH($A54,Кальк._морковь_наим.,0),MATCH("Сумма затрат, т.руб.",'Кальк-я'!$5:$5,0))*
INDEX(ЗФ,MATCH($A$50,ЗФ!$A:$A,0),MATCH("Посевная площадь"&amp;YEAR(JR$3),ЗФ!$2:$2,0))*
INDEX(Коэф.закупка_год_морковь[],MATCH($A54,Коэф.закупка_год_морковь[1],0),MATCH(MONTH(JQ$3),КЗ!$1:$1,0))/1000,""),0)</f>
        <v>0</v>
      </c>
      <c r="JR54" s="551" cm="1">
        <f t="array" aca="1" ref="JR54" ca="1">IFERROR(IF(AND(НачЦ_ИнвП_Дата&lt;=JR$3,КИнвП_Дата&gt;JR$3),
INDEX(Кальк._морковь,MATCH($A54,Кальк._морковь_наим.,0),MATCH("Сумма затрат, т.руб.",'Кальк-я'!$5:$5,0))*
INDEX(ЗФ,MATCH($A$50,ЗФ!$A:$A,0),MATCH("Посевная площадь"&amp;YEAR(JS$3),ЗФ!$2:$2,0))*
INDEX(Коэф.закупка_год_морковь[],MATCH($A54,Коэф.закупка_год_морковь[1],0),MATCH(MONTH(JR$3),КЗ!$1:$1,0))/1000,""),0)</f>
        <v>0</v>
      </c>
      <c r="JS54" s="551" cm="1">
        <f t="array" aca="1" ref="JS54" ca="1">IFERROR(IF(AND(НачЦ_ИнвП_Дата&lt;=JS$3,КИнвП_Дата&gt;JS$3),
INDEX(Кальк._морковь,MATCH($A54,Кальк._морковь_наим.,0),MATCH("Сумма затрат, т.руб.",'Кальк-я'!$5:$5,0))*
INDEX(ЗФ,MATCH($A$50,ЗФ!$A:$A,0),MATCH("Посевная площадь"&amp;YEAR(JT$3),ЗФ!$2:$2,0))*
INDEX(Коэф.закупка_год_морковь[],MATCH($A54,Коэф.закупка_год_морковь[1],0),MATCH(MONTH(JS$3),КЗ!$1:$1,0))/1000,""),0)</f>
        <v>0</v>
      </c>
      <c r="JT54" s="551" cm="1">
        <f t="array" aca="1" ref="JT54" ca="1">IFERROR(IF(AND(НачЦ_ИнвП_Дата&lt;=JT$3,КИнвП_Дата&gt;JT$3),
INDEX(Кальк._морковь,MATCH($A54,Кальк._морковь_наим.,0),MATCH("Сумма затрат, т.руб.",'Кальк-я'!$5:$5,0))*
INDEX(ЗФ,MATCH($A$50,ЗФ!$A:$A,0),MATCH("Посевная площадь"&amp;YEAR(JU$3),ЗФ!$2:$2,0))*
INDEX(Коэф.закупка_год_морковь[],MATCH($A54,Коэф.закупка_год_морковь[1],0),MATCH(MONTH(JT$3),КЗ!$1:$1,0))/1000,""),0)</f>
        <v>1908</v>
      </c>
      <c r="JU54" s="551" cm="1">
        <f t="array" aca="1" ref="JU54" ca="1">IFERROR(IF(AND(НачЦ_ИнвП_Дата&lt;=JU$3,КИнвП_Дата&gt;JU$3),
INDEX(Кальк._морковь,MATCH($A54,Кальк._морковь_наим.,0),MATCH("Сумма затрат, т.руб.",'Кальк-я'!$5:$5,0))*
INDEX(ЗФ,MATCH($A$50,ЗФ!$A:$A,0),MATCH("Посевная площадь"&amp;YEAR(JV$3),ЗФ!$2:$2,0))*
INDEX(Коэф.закупка_год_морковь[],MATCH($A54,Коэф.закупка_год_морковь[1],0),MATCH(MONTH(JU$3),КЗ!$1:$1,0))/1000,""),0)</f>
        <v>0</v>
      </c>
      <c r="JV54" s="551" cm="1">
        <f t="array" aca="1" ref="JV54" ca="1">IFERROR(IF(AND(НачЦ_ИнвП_Дата&lt;=JV$3,КИнвП_Дата&gt;JV$3),
INDEX(Кальк._морковь,MATCH($A54,Кальк._морковь_наим.,0),MATCH("Сумма затрат, т.руб.",'Кальк-я'!$5:$5,0))*
INDEX(ЗФ,MATCH($A$50,ЗФ!$A:$A,0),MATCH("Посевная площадь"&amp;YEAR(JW$3),ЗФ!$2:$2,0))*
INDEX(Коэф.закупка_год_морковь[],MATCH($A54,Коэф.закупка_год_морковь[1],0),MATCH(MONTH(JV$3),КЗ!$1:$1,0))/1000,""),0)</f>
        <v>0</v>
      </c>
      <c r="JW54" s="551" cm="1">
        <f t="array" aca="1" ref="JW54" ca="1">IFERROR(IF(AND(НачЦ_ИнвП_Дата&lt;=JW$3,КИнвП_Дата&gt;JW$3),
INDEX(Кальк._морковь,MATCH($A54,Кальк._морковь_наим.,0),MATCH("Сумма затрат, т.руб.",'Кальк-я'!$5:$5,0))*
INDEX(ЗФ,MATCH($A$50,ЗФ!$A:$A,0),MATCH("Посевная площадь"&amp;YEAR(JX$3),ЗФ!$2:$2,0))*
INDEX(Коэф.закупка_год_морковь[],MATCH($A54,Коэф.закупка_год_морковь[1],0),MATCH(MONTH(JW$3),КЗ!$1:$1,0))/1000,""),0)</f>
        <v>0</v>
      </c>
      <c r="JX54" s="551" cm="1">
        <f t="array" aca="1" ref="JX54" ca="1">IFERROR(IF(AND(НачЦ_ИнвП_Дата&lt;=JX$3,КИнвП_Дата&gt;JX$3),
INDEX(Кальк._морковь,MATCH($A54,Кальк._морковь_наим.,0),MATCH("Сумма затрат, т.руб.",'Кальк-я'!$5:$5,0))*
INDEX(ЗФ,MATCH($A$50,ЗФ!$A:$A,0),MATCH("Посевная площадь"&amp;YEAR(JY$3),ЗФ!$2:$2,0))*
INDEX(Коэф.закупка_год_морковь[],MATCH($A54,Коэф.закупка_год_морковь[1],0),MATCH(MONTH(JX$3),КЗ!$1:$1,0))/1000,""),0)</f>
        <v>0</v>
      </c>
      <c r="JY54" s="551" cm="1">
        <f t="array" aca="1" ref="JY54" ca="1">IFERROR(IF(AND(НачЦ_ИнвП_Дата&lt;=JY$3,КИнвП_Дата&gt;JY$3),
INDEX(Кальк._морковь,MATCH($A54,Кальк._морковь_наим.,0),MATCH("Сумма затрат, т.руб.",'Кальк-я'!$5:$5,0))*
INDEX(ЗФ,MATCH($A$50,ЗФ!$A:$A,0),MATCH("Посевная площадь"&amp;YEAR(JZ$3),ЗФ!$2:$2,0))*
INDEX(Коэф.закупка_год_морковь[],MATCH($A54,Коэф.закупка_год_морковь[1],0),MATCH(MONTH(JY$3),КЗ!$1:$1,0))/1000,""),0)</f>
        <v>0</v>
      </c>
      <c r="JZ54" s="551" cm="1">
        <f t="array" aca="1" ref="JZ54" ca="1">IFERROR(IF(AND(НачЦ_ИнвП_Дата&lt;=JZ$3,КИнвП_Дата&gt;JZ$3),
INDEX(Кальк._морковь,MATCH($A54,Кальк._морковь_наим.,0),MATCH("Сумма затрат, т.руб.",'Кальк-я'!$5:$5,0))*
INDEX(ЗФ,MATCH($A$50,ЗФ!$A:$A,0),MATCH("Посевная площадь"&amp;YEAR(KA$3),ЗФ!$2:$2,0))*
INDEX(Коэф.закупка_год_морковь[],MATCH($A54,Коэф.закупка_год_морковь[1],0),MATCH(MONTH(JZ$3),КЗ!$1:$1,0))/1000,""),0)</f>
        <v>0</v>
      </c>
      <c r="KA54" s="552">
        <f t="shared" ca="1" si="1498"/>
        <v>1908</v>
      </c>
      <c r="KB54" s="551" cm="1">
        <f t="array" aca="1" ref="KB54" ca="1">IFERROR(IF(AND(НачЦ_ИнвП_Дата&lt;=KB$3,КИнвП_Дата&gt;KB$3),
INDEX(Кальк._морковь,MATCH($A54,Кальк._морковь_наим.,0),MATCH("Сумма затрат, т.руб.",'Кальк-я'!$5:$5,0))*
INDEX(ЗФ,MATCH($A$50,ЗФ!$A:$A,0),MATCH("Посевная площадь"&amp;YEAR(KC$3),ЗФ!$2:$2,0))*
INDEX(Коэф.закупка_год_морковь[],MATCH($A54,Коэф.закупка_год_морковь[1],0),MATCH(MONTH(KB$3),КЗ!$1:$1,0))/1000,""),0)</f>
        <v>0</v>
      </c>
      <c r="KC54" s="551" cm="1">
        <f t="array" aca="1" ref="KC54" ca="1">IFERROR(IF(AND(НачЦ_ИнвП_Дата&lt;=KC$3,КИнвП_Дата&gt;KC$3),
INDEX(Кальк._морковь,MATCH($A54,Кальк._морковь_наим.,0),MATCH("Сумма затрат, т.руб.",'Кальк-я'!$5:$5,0))*
INDEX(ЗФ,MATCH($A$50,ЗФ!$A:$A,0),MATCH("Посевная площадь"&amp;YEAR(KD$3),ЗФ!$2:$2,0))*
INDEX(Коэф.закупка_год_морковь[],MATCH($A54,Коэф.закупка_год_морковь[1],0),MATCH(MONTH(KC$3),КЗ!$1:$1,0))/1000,""),0)</f>
        <v>0</v>
      </c>
      <c r="KD54" s="551" cm="1">
        <f t="array" aca="1" ref="KD54" ca="1">IFERROR(IF(AND(НачЦ_ИнвП_Дата&lt;=KD$3,КИнвП_Дата&gt;KD$3),
INDEX(Кальк._морковь,MATCH($A54,Кальк._морковь_наим.,0),MATCH("Сумма затрат, т.руб.",'Кальк-я'!$5:$5,0))*
INDEX(ЗФ,MATCH($A$50,ЗФ!$A:$A,0),MATCH("Посевная площадь"&amp;YEAR(KE$3),ЗФ!$2:$2,0))*
INDEX(Коэф.закупка_год_морковь[],MATCH($A54,Коэф.закупка_год_морковь[1],0),MATCH(MONTH(KD$3),КЗ!$1:$1,0))/1000,""),0)</f>
        <v>0</v>
      </c>
      <c r="KE54" s="551" cm="1">
        <f t="array" aca="1" ref="KE54" ca="1">IFERROR(IF(AND(НачЦ_ИнвП_Дата&lt;=KE$3,КИнвП_Дата&gt;KE$3),
INDEX(Кальк._морковь,MATCH($A54,Кальк._морковь_наим.,0),MATCH("Сумма затрат, т.руб.",'Кальк-я'!$5:$5,0))*
INDEX(ЗФ,MATCH($A$50,ЗФ!$A:$A,0),MATCH("Посевная площадь"&amp;YEAR(KF$3),ЗФ!$2:$2,0))*
INDEX(Коэф.закупка_год_морковь[],MATCH($A54,Коэф.закупка_год_морковь[1],0),MATCH(MONTH(KE$3),КЗ!$1:$1,0))/1000,""),0)</f>
        <v>0</v>
      </c>
      <c r="KF54" s="551" cm="1">
        <f t="array" aca="1" ref="KF54" ca="1">IFERROR(IF(AND(НачЦ_ИнвП_Дата&lt;=KF$3,КИнвП_Дата&gt;KF$3),
INDEX(Кальк._морковь,MATCH($A54,Кальк._морковь_наим.,0),MATCH("Сумма затрат, т.руб.",'Кальк-я'!$5:$5,0))*
INDEX(ЗФ,MATCH($A$50,ЗФ!$A:$A,0),MATCH("Посевная площадь"&amp;YEAR(KG$3),ЗФ!$2:$2,0))*
INDEX(Коэф.закупка_год_морковь[],MATCH($A54,Коэф.закупка_год_морковь[1],0),MATCH(MONTH(KF$3),КЗ!$1:$1,0))/1000,""),0)</f>
        <v>0</v>
      </c>
      <c r="KG54" s="551" cm="1">
        <f t="array" aca="1" ref="KG54" ca="1">IFERROR(IF(AND(НачЦ_ИнвП_Дата&lt;=KG$3,КИнвП_Дата&gt;KG$3),
INDEX(Кальк._морковь,MATCH($A54,Кальк._морковь_наим.,0),MATCH("Сумма затрат, т.руб.",'Кальк-я'!$5:$5,0))*
INDEX(ЗФ,MATCH($A$50,ЗФ!$A:$A,0),MATCH("Посевная площадь"&amp;YEAR(KH$3),ЗФ!$2:$2,0))*
INDEX(Коэф.закупка_год_морковь[],MATCH($A54,Коэф.закупка_год_морковь[1],0),MATCH(MONTH(KG$3),КЗ!$1:$1,0))/1000,""),0)</f>
        <v>1908</v>
      </c>
      <c r="KH54" s="551" cm="1">
        <f t="array" aca="1" ref="KH54" ca="1">IFERROR(IF(AND(НачЦ_ИнвП_Дата&lt;=KH$3,КИнвП_Дата&gt;KH$3),
INDEX(Кальк._морковь,MATCH($A54,Кальк._морковь_наим.,0),MATCH("Сумма затрат, т.руб.",'Кальк-я'!$5:$5,0))*
INDEX(ЗФ,MATCH($A$50,ЗФ!$A:$A,0),MATCH("Посевная площадь"&amp;YEAR(KI$3),ЗФ!$2:$2,0))*
INDEX(Коэф.закупка_год_морковь[],MATCH($A54,Коэф.закупка_год_морковь[1],0),MATCH(MONTH(KH$3),КЗ!$1:$1,0))/1000,""),0)</f>
        <v>0</v>
      </c>
      <c r="KI54" s="551" cm="1">
        <f t="array" aca="1" ref="KI54" ca="1">IFERROR(IF(AND(НачЦ_ИнвП_Дата&lt;=KI$3,КИнвП_Дата&gt;KI$3),
INDEX(Кальк._морковь,MATCH($A54,Кальк._морковь_наим.,0),MATCH("Сумма затрат, т.руб.",'Кальк-я'!$5:$5,0))*
INDEX(ЗФ,MATCH($A$50,ЗФ!$A:$A,0),MATCH("Посевная площадь"&amp;YEAR(KJ$3),ЗФ!$2:$2,0))*
INDEX(Коэф.закупка_год_морковь[],MATCH($A54,Коэф.закупка_год_морковь[1],0),MATCH(MONTH(KI$3),КЗ!$1:$1,0))/1000,""),0)</f>
        <v>0</v>
      </c>
      <c r="KJ54" s="551" cm="1">
        <f t="array" aca="1" ref="KJ54" ca="1">IFERROR(IF(AND(НачЦ_ИнвП_Дата&lt;=KJ$3,КИнвП_Дата&gt;KJ$3),
INDEX(Кальк._морковь,MATCH($A54,Кальк._морковь_наим.,0),MATCH("Сумма затрат, т.руб.",'Кальк-я'!$5:$5,0))*
INDEX(ЗФ,MATCH($A$50,ЗФ!$A:$A,0),MATCH("Посевная площадь"&amp;YEAR(KK$3),ЗФ!$2:$2,0))*
INDEX(Коэф.закупка_год_морковь[],MATCH($A54,Коэф.закупка_год_морковь[1],0),MATCH(MONTH(KJ$3),КЗ!$1:$1,0))/1000,""),0)</f>
        <v>0</v>
      </c>
      <c r="KK54" s="551" cm="1">
        <f t="array" aca="1" ref="KK54" ca="1">IFERROR(IF(AND(НачЦ_ИнвП_Дата&lt;=KK$3,КИнвП_Дата&gt;KK$3),
INDEX(Кальк._морковь,MATCH($A54,Кальк._морковь_наим.,0),MATCH("Сумма затрат, т.руб.",'Кальк-я'!$5:$5,0))*
INDEX(ЗФ,MATCH($A$50,ЗФ!$A:$A,0),MATCH("Посевная площадь"&amp;YEAR(KL$3),ЗФ!$2:$2,0))*
INDEX(Коэф.закупка_год_морковь[],MATCH($A54,Коэф.закупка_год_морковь[1],0),MATCH(MONTH(KK$3),КЗ!$1:$1,0))/1000,""),0)</f>
        <v>0</v>
      </c>
      <c r="KL54" s="551" cm="1">
        <f t="array" aca="1" ref="KL54" ca="1">IFERROR(IF(AND(НачЦ_ИнвП_Дата&lt;=KL$3,КИнвП_Дата&gt;KL$3),
INDEX(Кальк._морковь,MATCH($A54,Кальк._морковь_наим.,0),MATCH("Сумма затрат, т.руб.",'Кальк-я'!$5:$5,0))*
INDEX(ЗФ,MATCH($A$50,ЗФ!$A:$A,0),MATCH("Посевная площадь"&amp;YEAR(KM$3),ЗФ!$2:$2,0))*
INDEX(Коэф.закупка_год_морковь[],MATCH($A54,Коэф.закупка_год_морковь[1],0),MATCH(MONTH(KL$3),КЗ!$1:$1,0))/1000,""),0)</f>
        <v>0</v>
      </c>
      <c r="KM54" s="551" cm="1">
        <f t="array" aca="1" ref="KM54" ca="1">IFERROR(IF(AND(НачЦ_ИнвП_Дата&lt;=KM$3,КИнвП_Дата&gt;KM$3),
INDEX(Кальк._морковь,MATCH($A54,Кальк._морковь_наим.,0),MATCH("Сумма затрат, т.руб.",'Кальк-я'!$5:$5,0))*
INDEX(ЗФ,MATCH($A$50,ЗФ!$A:$A,0),MATCH("Посевная площадь"&amp;YEAR(KN$3),ЗФ!$2:$2,0))*
INDEX(Коэф.закупка_год_морковь[],MATCH($A54,Коэф.закупка_год_морковь[1],0),MATCH(MONTH(KM$3),КЗ!$1:$1,0))/1000,""),0)</f>
        <v>0</v>
      </c>
      <c r="KN54" s="552">
        <f t="shared" ca="1" si="1500"/>
        <v>1908</v>
      </c>
      <c r="KO54" s="551" cm="1">
        <f t="array" aca="1" ref="KO54" ca="1">IFERROR(IF(AND(НачЦ_ИнвП_Дата&lt;=KO$3,КИнвП_Дата&gt;KO$3),
INDEX(Кальк._морковь,MATCH($A54,Кальк._морковь_наим.,0),MATCH("Сумма затрат, т.руб.",'Кальк-я'!$5:$5,0))*
INDEX(ЗФ,MATCH($A$50,ЗФ!$A:$A,0),MATCH("Посевная площадь"&amp;YEAR(KP$3),ЗФ!$2:$2,0))*
INDEX(Коэф.закупка_год_морковь[],MATCH($A54,Коэф.закупка_год_морковь[1],0),MATCH(MONTH(KO$3),КЗ!$1:$1,0))/1000,""),0)</f>
        <v>0</v>
      </c>
      <c r="KP54" s="551" cm="1">
        <f t="array" aca="1" ref="KP54" ca="1">IFERROR(IF(AND(НачЦ_ИнвП_Дата&lt;=KP$3,КИнвП_Дата&gt;KP$3),
INDEX(Кальк._морковь,MATCH($A54,Кальк._морковь_наим.,0),MATCH("Сумма затрат, т.руб.",'Кальк-я'!$5:$5,0))*
INDEX(ЗФ,MATCH($A$50,ЗФ!$A:$A,0),MATCH("Посевная площадь"&amp;YEAR(KQ$3),ЗФ!$2:$2,0))*
INDEX(Коэф.закупка_год_морковь[],MATCH($A54,Коэф.закупка_год_морковь[1],0),MATCH(MONTH(KP$3),КЗ!$1:$1,0))/1000,""),0)</f>
        <v>0</v>
      </c>
      <c r="KQ54" s="551" cm="1">
        <f t="array" aca="1" ref="KQ54" ca="1">IFERROR(IF(AND(НачЦ_ИнвП_Дата&lt;=KQ$3,КИнвП_Дата&gt;KQ$3),
INDEX(Кальк._морковь,MATCH($A54,Кальк._морковь_наим.,0),MATCH("Сумма затрат, т.руб.",'Кальк-я'!$5:$5,0))*
INDEX(ЗФ,MATCH($A$50,ЗФ!$A:$A,0),MATCH("Посевная площадь"&amp;YEAR(KR$3),ЗФ!$2:$2,0))*
INDEX(Коэф.закупка_год_морковь[],MATCH($A54,Коэф.закупка_год_морковь[1],0),MATCH(MONTH(KQ$3),КЗ!$1:$1,0))/1000,""),0)</f>
        <v>0</v>
      </c>
      <c r="KR54" s="551" cm="1">
        <f t="array" aca="1" ref="KR54" ca="1">IFERROR(IF(AND(НачЦ_ИнвП_Дата&lt;=KR$3,КИнвП_Дата&gt;KR$3),
INDEX(Кальк._морковь,MATCH($A54,Кальк._морковь_наим.,0),MATCH("Сумма затрат, т.руб.",'Кальк-я'!$5:$5,0))*
INDEX(ЗФ,MATCH($A$50,ЗФ!$A:$A,0),MATCH("Посевная площадь"&amp;YEAR(KS$3),ЗФ!$2:$2,0))*
INDEX(Коэф.закупка_год_морковь[],MATCH($A54,Коэф.закупка_год_морковь[1],0),MATCH(MONTH(KR$3),КЗ!$1:$1,0))/1000,""),0)</f>
        <v>0</v>
      </c>
      <c r="KS54" s="551" cm="1">
        <f t="array" aca="1" ref="KS54" ca="1">IFERROR(IF(AND(НачЦ_ИнвП_Дата&lt;=KS$3,КИнвП_Дата&gt;KS$3),
INDEX(Кальк._морковь,MATCH($A54,Кальк._морковь_наим.,0),MATCH("Сумма затрат, т.руб.",'Кальк-я'!$5:$5,0))*
INDEX(ЗФ,MATCH($A$50,ЗФ!$A:$A,0),MATCH("Посевная площадь"&amp;YEAR(KT$3),ЗФ!$2:$2,0))*
INDEX(Коэф.закупка_год_морковь[],MATCH($A54,Коэф.закупка_год_морковь[1],0),MATCH(MONTH(KS$3),КЗ!$1:$1,0))/1000,""),0)</f>
        <v>0</v>
      </c>
      <c r="KT54" s="551" cm="1">
        <f t="array" aca="1" ref="KT54" ca="1">IFERROR(IF(AND(НачЦ_ИнвП_Дата&lt;=KT$3,КИнвП_Дата&gt;KT$3),
INDEX(Кальк._морковь,MATCH($A54,Кальк._морковь_наим.,0),MATCH("Сумма затрат, т.руб.",'Кальк-я'!$5:$5,0))*
INDEX(ЗФ,MATCH($A$50,ЗФ!$A:$A,0),MATCH("Посевная площадь"&amp;YEAR(KU$3),ЗФ!$2:$2,0))*
INDEX(Коэф.закупка_год_морковь[],MATCH($A54,Коэф.закупка_год_морковь[1],0),MATCH(MONTH(KT$3),КЗ!$1:$1,0))/1000,""),0)</f>
        <v>1908</v>
      </c>
      <c r="KU54" s="551" cm="1">
        <f t="array" aca="1" ref="KU54" ca="1">IFERROR(IF(AND(НачЦ_ИнвП_Дата&lt;=KU$3,КИнвП_Дата&gt;KU$3),
INDEX(Кальк._морковь,MATCH($A54,Кальк._морковь_наим.,0),MATCH("Сумма затрат, т.руб.",'Кальк-я'!$5:$5,0))*
INDEX(ЗФ,MATCH($A$50,ЗФ!$A:$A,0),MATCH("Посевная площадь"&amp;YEAR(KV$3),ЗФ!$2:$2,0))*
INDEX(Коэф.закупка_год_морковь[],MATCH($A54,Коэф.закупка_год_морковь[1],0),MATCH(MONTH(KU$3),КЗ!$1:$1,0))/1000,""),0)</f>
        <v>0</v>
      </c>
      <c r="KV54" s="551" cm="1">
        <f t="array" aca="1" ref="KV54" ca="1">IFERROR(IF(AND(НачЦ_ИнвП_Дата&lt;=KV$3,КИнвП_Дата&gt;KV$3),
INDEX(Кальк._морковь,MATCH($A54,Кальк._морковь_наим.,0),MATCH("Сумма затрат, т.руб.",'Кальк-я'!$5:$5,0))*
INDEX(ЗФ,MATCH($A$50,ЗФ!$A:$A,0),MATCH("Посевная площадь"&amp;YEAR(KW$3),ЗФ!$2:$2,0))*
INDEX(Коэф.закупка_год_морковь[],MATCH($A54,Коэф.закупка_год_морковь[1],0),MATCH(MONTH(KV$3),КЗ!$1:$1,0))/1000,""),0)</f>
        <v>0</v>
      </c>
      <c r="KW54" s="551" cm="1">
        <f t="array" aca="1" ref="KW54" ca="1">IFERROR(IF(AND(НачЦ_ИнвП_Дата&lt;=KW$3,КИнвП_Дата&gt;KW$3),
INDEX(Кальк._морковь,MATCH($A54,Кальк._морковь_наим.,0),MATCH("Сумма затрат, т.руб.",'Кальк-я'!$5:$5,0))*
INDEX(ЗФ,MATCH($A$50,ЗФ!$A:$A,0),MATCH("Посевная площадь"&amp;YEAR(KX$3),ЗФ!$2:$2,0))*
INDEX(Коэф.закупка_год_морковь[],MATCH($A54,Коэф.закупка_год_морковь[1],0),MATCH(MONTH(KW$3),КЗ!$1:$1,0))/1000,""),0)</f>
        <v>0</v>
      </c>
      <c r="KX54" s="551" cm="1">
        <f t="array" aca="1" ref="KX54" ca="1">IFERROR(IF(AND(НачЦ_ИнвП_Дата&lt;=KX$3,КИнвП_Дата&gt;KX$3),
INDEX(Кальк._морковь,MATCH($A54,Кальк._морковь_наим.,0),MATCH("Сумма затрат, т.руб.",'Кальк-я'!$5:$5,0))*
INDEX(ЗФ,MATCH($A$50,ЗФ!$A:$A,0),MATCH("Посевная площадь"&amp;YEAR(KY$3),ЗФ!$2:$2,0))*
INDEX(Коэф.закупка_год_морковь[],MATCH($A54,Коэф.закупка_год_морковь[1],0),MATCH(MONTH(KX$3),КЗ!$1:$1,0))/1000,""),0)</f>
        <v>0</v>
      </c>
      <c r="KY54" s="551" cm="1">
        <f t="array" aca="1" ref="KY54" ca="1">IFERROR(IF(AND(НачЦ_ИнвП_Дата&lt;=KY$3,КИнвП_Дата&gt;KY$3),
INDEX(Кальк._морковь,MATCH($A54,Кальк._морковь_наим.,0),MATCH("Сумма затрат, т.руб.",'Кальк-я'!$5:$5,0))*
INDEX(ЗФ,MATCH($A$50,ЗФ!$A:$A,0),MATCH("Посевная площадь"&amp;YEAR(KZ$3),ЗФ!$2:$2,0))*
INDEX(Коэф.закупка_год_морковь[],MATCH($A54,Коэф.закупка_год_морковь[1],0),MATCH(MONTH(KY$3),КЗ!$1:$1,0))/1000,""),0)</f>
        <v>0</v>
      </c>
      <c r="KZ54" s="551" cm="1">
        <f t="array" aca="1" ref="KZ54" ca="1">IFERROR(IF(AND(НачЦ_ИнвП_Дата&lt;=KZ$3,КИнвП_Дата&gt;KZ$3),
INDEX(Кальк._морковь,MATCH($A54,Кальк._морковь_наим.,0),MATCH("Сумма затрат, т.руб.",'Кальк-я'!$5:$5,0))*
INDEX(ЗФ,MATCH($A$50,ЗФ!$A:$A,0),MATCH("Посевная площадь"&amp;YEAR(LA$3),ЗФ!$2:$2,0))*
INDEX(Коэф.закупка_год_морковь[],MATCH($A54,Коэф.закупка_год_морковь[1],0),MATCH(MONTH(KZ$3),КЗ!$1:$1,0))/1000,""),0)</f>
        <v>0</v>
      </c>
      <c r="LA54" s="552">
        <f t="shared" ca="1" si="1502"/>
        <v>1908</v>
      </c>
      <c r="LB54" s="551" cm="1">
        <f t="array" aca="1" ref="LB54" ca="1">IFERROR(IF(AND(НачЦ_ИнвП_Дата&lt;=LB$3,КИнвП_Дата&gt;LB$3),
INDEX(Кальк._морковь,MATCH($A54,Кальк._морковь_наим.,0),MATCH("Сумма затрат, т.руб.",'Кальк-я'!$5:$5,0))*
INDEX(ЗФ,MATCH($A$50,ЗФ!$A:$A,0),MATCH("Посевная площадь"&amp;YEAR(LC$3),ЗФ!$2:$2,0))*
INDEX(Коэф.закупка_год_морковь[],MATCH($A54,Коэф.закупка_год_морковь[1],0),MATCH(MONTH(LB$3),КЗ!$1:$1,0))/1000,""),0)</f>
        <v>0</v>
      </c>
      <c r="LC54" s="551" cm="1">
        <f t="array" aca="1" ref="LC54" ca="1">IFERROR(IF(AND(НачЦ_ИнвП_Дата&lt;=LC$3,КИнвП_Дата&gt;LC$3),
INDEX(Кальк._морковь,MATCH($A54,Кальк._морковь_наим.,0),MATCH("Сумма затрат, т.руб.",'Кальк-я'!$5:$5,0))*
INDEX(ЗФ,MATCH($A$50,ЗФ!$A:$A,0),MATCH("Посевная площадь"&amp;YEAR(LD$3),ЗФ!$2:$2,0))*
INDEX(Коэф.закупка_год_морковь[],MATCH($A54,Коэф.закупка_год_морковь[1],0),MATCH(MONTH(LC$3),КЗ!$1:$1,0))/1000,""),0)</f>
        <v>0</v>
      </c>
      <c r="LD54" s="551" cm="1">
        <f t="array" aca="1" ref="LD54" ca="1">IFERROR(IF(AND(НачЦ_ИнвП_Дата&lt;=LD$3,КИнвП_Дата&gt;LD$3),
INDEX(Кальк._морковь,MATCH($A54,Кальк._морковь_наим.,0),MATCH("Сумма затрат, т.руб.",'Кальк-я'!$5:$5,0))*
INDEX(ЗФ,MATCH($A$50,ЗФ!$A:$A,0),MATCH("Посевная площадь"&amp;YEAR(LE$3),ЗФ!$2:$2,0))*
INDEX(Коэф.закупка_год_морковь[],MATCH($A54,Коэф.закупка_год_морковь[1],0),MATCH(MONTH(LD$3),КЗ!$1:$1,0))/1000,""),0)</f>
        <v>0</v>
      </c>
      <c r="LE54" s="551" cm="1">
        <f t="array" aca="1" ref="LE54" ca="1">IFERROR(IF(AND(НачЦ_ИнвП_Дата&lt;=LE$3,КИнвП_Дата&gt;LE$3),
INDEX(Кальк._морковь,MATCH($A54,Кальк._морковь_наим.,0),MATCH("Сумма затрат, т.руб.",'Кальк-я'!$5:$5,0))*
INDEX(ЗФ,MATCH($A$50,ЗФ!$A:$A,0),MATCH("Посевная площадь"&amp;YEAR(LF$3),ЗФ!$2:$2,0))*
INDEX(Коэф.закупка_год_морковь[],MATCH($A54,Коэф.закупка_год_морковь[1],0),MATCH(MONTH(LE$3),КЗ!$1:$1,0))/1000,""),0)</f>
        <v>0</v>
      </c>
      <c r="LF54" s="551" cm="1">
        <f t="array" aca="1" ref="LF54" ca="1">IFERROR(IF(AND(НачЦ_ИнвП_Дата&lt;=LF$3,КИнвП_Дата&gt;LF$3),
INDEX(Кальк._морковь,MATCH($A54,Кальк._морковь_наим.,0),MATCH("Сумма затрат, т.руб.",'Кальк-я'!$5:$5,0))*
INDEX(ЗФ,MATCH($A$50,ЗФ!$A:$A,0),MATCH("Посевная площадь"&amp;YEAR(LG$3),ЗФ!$2:$2,0))*
INDEX(Коэф.закупка_год_морковь[],MATCH($A54,Коэф.закупка_год_морковь[1],0),MATCH(MONTH(LF$3),КЗ!$1:$1,0))/1000,""),0)</f>
        <v>0</v>
      </c>
      <c r="LG54" s="551" cm="1">
        <f t="array" aca="1" ref="LG54" ca="1">IFERROR(IF(AND(НачЦ_ИнвП_Дата&lt;=LG$3,КИнвП_Дата&gt;LG$3),
INDEX(Кальк._морковь,MATCH($A54,Кальк._морковь_наим.,0),MATCH("Сумма затрат, т.руб.",'Кальк-я'!$5:$5,0))*
INDEX(ЗФ,MATCH($A$50,ЗФ!$A:$A,0),MATCH("Посевная площадь"&amp;YEAR(LH$3),ЗФ!$2:$2,0))*
INDEX(Коэф.закупка_год_морковь[],MATCH($A54,Коэф.закупка_год_морковь[1],0),MATCH(MONTH(LG$3),КЗ!$1:$1,0))/1000,""),0)</f>
        <v>1908</v>
      </c>
      <c r="LH54" s="551" cm="1">
        <f t="array" aca="1" ref="LH54" ca="1">IFERROR(IF(AND(НачЦ_ИнвП_Дата&lt;=LH$3,КИнвП_Дата&gt;LH$3),
INDEX(Кальк._морковь,MATCH($A54,Кальк._морковь_наим.,0),MATCH("Сумма затрат, т.руб.",'Кальк-я'!$5:$5,0))*
INDEX(ЗФ,MATCH($A$50,ЗФ!$A:$A,0),MATCH("Посевная площадь"&amp;YEAR(LI$3),ЗФ!$2:$2,0))*
INDEX(Коэф.закупка_год_морковь[],MATCH($A54,Коэф.закупка_год_морковь[1],0),MATCH(MONTH(LH$3),КЗ!$1:$1,0))/1000,""),0)</f>
        <v>0</v>
      </c>
      <c r="LI54" s="551" cm="1">
        <f t="array" aca="1" ref="LI54" ca="1">IFERROR(IF(AND(НачЦ_ИнвП_Дата&lt;=LI$3,КИнвП_Дата&gt;LI$3),
INDEX(Кальк._морковь,MATCH($A54,Кальк._морковь_наим.,0),MATCH("Сумма затрат, т.руб.",'Кальк-я'!$5:$5,0))*
INDEX(ЗФ,MATCH($A$50,ЗФ!$A:$A,0),MATCH("Посевная площадь"&amp;YEAR(LJ$3),ЗФ!$2:$2,0))*
INDEX(Коэф.закупка_год_морковь[],MATCH($A54,Коэф.закупка_год_морковь[1],0),MATCH(MONTH(LI$3),КЗ!$1:$1,0))/1000,""),0)</f>
        <v>0</v>
      </c>
      <c r="LJ54" s="551" cm="1">
        <f t="array" aca="1" ref="LJ54" ca="1">IFERROR(IF(AND(НачЦ_ИнвП_Дата&lt;=LJ$3,КИнвП_Дата&gt;LJ$3),
INDEX(Кальк._морковь,MATCH($A54,Кальк._морковь_наим.,0),MATCH("Сумма затрат, т.руб.",'Кальк-я'!$5:$5,0))*
INDEX(ЗФ,MATCH($A$50,ЗФ!$A:$A,0),MATCH("Посевная площадь"&amp;YEAR(LK$3),ЗФ!$2:$2,0))*
INDEX(Коэф.закупка_год_морковь[],MATCH($A54,Коэф.закупка_год_морковь[1],0),MATCH(MONTH(LJ$3),КЗ!$1:$1,0))/1000,""),0)</f>
        <v>0</v>
      </c>
      <c r="LK54" s="551" cm="1">
        <f t="array" aca="1" ref="LK54" ca="1">IFERROR(IF(AND(НачЦ_ИнвП_Дата&lt;=LK$3,КИнвП_Дата&gt;LK$3),
INDEX(Кальк._морковь,MATCH($A54,Кальк._морковь_наим.,0),MATCH("Сумма затрат, т.руб.",'Кальк-я'!$5:$5,0))*
INDEX(ЗФ,MATCH($A$50,ЗФ!$A:$A,0),MATCH("Посевная площадь"&amp;YEAR(LL$3),ЗФ!$2:$2,0))*
INDEX(Коэф.закупка_год_морковь[],MATCH($A54,Коэф.закупка_год_морковь[1],0),MATCH(MONTH(LK$3),КЗ!$1:$1,0))/1000,""),0)</f>
        <v>0</v>
      </c>
      <c r="LL54" s="551" cm="1">
        <f t="array" aca="1" ref="LL54" ca="1">IFERROR(IF(AND(НачЦ_ИнвП_Дата&lt;=LL$3,КИнвП_Дата&gt;LL$3),
INDEX(Кальк._морковь,MATCH($A54,Кальк._морковь_наим.,0),MATCH("Сумма затрат, т.руб.",'Кальк-я'!$5:$5,0))*
INDEX(ЗФ,MATCH($A$50,ЗФ!$A:$A,0),MATCH("Посевная площадь"&amp;YEAR(LM$3),ЗФ!$2:$2,0))*
INDEX(Коэф.закупка_год_морковь[],MATCH($A54,Коэф.закупка_год_морковь[1],0),MATCH(MONTH(LL$3),КЗ!$1:$1,0))/1000,""),0)</f>
        <v>0</v>
      </c>
      <c r="LM54" s="551" cm="1">
        <f t="array" aca="1" ref="LM54" ca="1">IFERROR(IF(AND(НачЦ_ИнвП_Дата&lt;=LM$3,КИнвП_Дата&gt;LM$3),
INDEX(Кальк._морковь,MATCH($A54,Кальк._морковь_наим.,0),MATCH("Сумма затрат, т.руб.",'Кальк-я'!$5:$5,0))*
INDEX(ЗФ,MATCH($A$50,ЗФ!$A:$A,0),MATCH("Посевная площадь"&amp;YEAR(LN$3),ЗФ!$2:$2,0))*
INDEX(Коэф.закупка_год_морковь[],MATCH($A54,Коэф.закупка_год_морковь[1],0),MATCH(MONTH(LM$3),КЗ!$1:$1,0))/1000,""),0)</f>
        <v>0</v>
      </c>
      <c r="LN54" s="552">
        <f t="shared" ca="1" si="1504"/>
        <v>1908</v>
      </c>
      <c r="LO54" s="551" cm="1">
        <f t="array" aca="1" ref="LO54" ca="1">IFERROR(IF(AND(НачЦ_ИнвП_Дата&lt;=LO$3,КИнвП_Дата&gt;LO$3),
INDEX(Кальк._морковь,MATCH($A54,Кальк._морковь_наим.,0),MATCH("Сумма затрат, т.руб.",'Кальк-я'!$5:$5,0))*
INDEX(ЗФ,MATCH($A$50,ЗФ!$A:$A,0),MATCH("Посевная площадь"&amp;YEAR(LP$3),ЗФ!$2:$2,0))*
INDEX(Коэф.закупка_год_морковь[],MATCH($A54,Коэф.закупка_год_морковь[1],0),MATCH(MONTH(LO$3),КЗ!$1:$1,0))/1000,""),0)</f>
        <v>0</v>
      </c>
      <c r="LP54" s="551" cm="1">
        <f t="array" aca="1" ref="LP54" ca="1">IFERROR(IF(AND(НачЦ_ИнвП_Дата&lt;=LP$3,КИнвП_Дата&gt;LP$3),
INDEX(Кальк._морковь,MATCH($A54,Кальк._морковь_наим.,0),MATCH("Сумма затрат, т.руб.",'Кальк-я'!$5:$5,0))*
INDEX(ЗФ,MATCH($A$50,ЗФ!$A:$A,0),MATCH("Посевная площадь"&amp;YEAR(LQ$3),ЗФ!$2:$2,0))*
INDEX(Коэф.закупка_год_морковь[],MATCH($A54,Коэф.закупка_год_морковь[1],0),MATCH(MONTH(LP$3),КЗ!$1:$1,0))/1000,""),0)</f>
        <v>0</v>
      </c>
      <c r="LQ54" s="551" cm="1">
        <f t="array" aca="1" ref="LQ54" ca="1">IFERROR(IF(AND(НачЦ_ИнвП_Дата&lt;=LQ$3,КИнвП_Дата&gt;LQ$3),
INDEX(Кальк._морковь,MATCH($A54,Кальк._морковь_наим.,0),MATCH("Сумма затрат, т.руб.",'Кальк-я'!$5:$5,0))*
INDEX(ЗФ,MATCH($A$50,ЗФ!$A:$A,0),MATCH("Посевная площадь"&amp;YEAR(LR$3),ЗФ!$2:$2,0))*
INDEX(Коэф.закупка_год_морковь[],MATCH($A54,Коэф.закупка_год_морковь[1],0),MATCH(MONTH(LQ$3),КЗ!$1:$1,0))/1000,""),0)</f>
        <v>0</v>
      </c>
      <c r="LR54" s="551" cm="1">
        <f t="array" aca="1" ref="LR54" ca="1">IFERROR(IF(AND(НачЦ_ИнвП_Дата&lt;=LR$3,КИнвП_Дата&gt;LR$3),
INDEX(Кальк._морковь,MATCH($A54,Кальк._морковь_наим.,0),MATCH("Сумма затрат, т.руб.",'Кальк-я'!$5:$5,0))*
INDEX(ЗФ,MATCH($A$50,ЗФ!$A:$A,0),MATCH("Посевная площадь"&amp;YEAR(LS$3),ЗФ!$2:$2,0))*
INDEX(Коэф.закупка_год_морковь[],MATCH($A54,Коэф.закупка_год_морковь[1],0),MATCH(MONTH(LR$3),КЗ!$1:$1,0))/1000,""),0)</f>
        <v>0</v>
      </c>
      <c r="LS54" s="551" cm="1">
        <f t="array" aca="1" ref="LS54" ca="1">IFERROR(IF(AND(НачЦ_ИнвП_Дата&lt;=LS$3,КИнвП_Дата&gt;LS$3),
INDEX(Кальк._морковь,MATCH($A54,Кальк._морковь_наим.,0),MATCH("Сумма затрат, т.руб.",'Кальк-я'!$5:$5,0))*
INDEX(ЗФ,MATCH($A$50,ЗФ!$A:$A,0),MATCH("Посевная площадь"&amp;YEAR(LT$3),ЗФ!$2:$2,0))*
INDEX(Коэф.закупка_год_морковь[],MATCH($A54,Коэф.закупка_год_морковь[1],0),MATCH(MONTH(LS$3),КЗ!$1:$1,0))/1000,""),0)</f>
        <v>0</v>
      </c>
      <c r="LT54" s="551" cm="1">
        <f t="array" aca="1" ref="LT54" ca="1">IFERROR(IF(AND(НачЦ_ИнвП_Дата&lt;=LT$3,КИнвП_Дата&gt;LT$3),
INDEX(Кальк._морковь,MATCH($A54,Кальк._морковь_наим.,0),MATCH("Сумма затрат, т.руб.",'Кальк-я'!$5:$5,0))*
INDEX(ЗФ,MATCH($A$50,ЗФ!$A:$A,0),MATCH("Посевная площадь"&amp;YEAR(LU$3),ЗФ!$2:$2,0))*
INDEX(Коэф.закупка_год_морковь[],MATCH($A54,Коэф.закупка_год_морковь[1],0),MATCH(MONTH(LT$3),КЗ!$1:$1,0))/1000,""),0)</f>
        <v>1908</v>
      </c>
      <c r="LU54" s="551" cm="1">
        <f t="array" aca="1" ref="LU54" ca="1">IFERROR(IF(AND(НачЦ_ИнвП_Дата&lt;=LU$3,КИнвП_Дата&gt;LU$3),
INDEX(Кальк._морковь,MATCH($A54,Кальк._морковь_наим.,0),MATCH("Сумма затрат, т.руб.",'Кальк-я'!$5:$5,0))*
INDEX(ЗФ,MATCH($A$50,ЗФ!$A:$A,0),MATCH("Посевная площадь"&amp;YEAR(LV$3),ЗФ!$2:$2,0))*
INDEX(Коэф.закупка_год_морковь[],MATCH($A54,Коэф.закупка_год_морковь[1],0),MATCH(MONTH(LU$3),КЗ!$1:$1,0))/1000,""),0)</f>
        <v>0</v>
      </c>
      <c r="LV54" s="551" cm="1">
        <f t="array" aca="1" ref="LV54" ca="1">IFERROR(IF(AND(НачЦ_ИнвП_Дата&lt;=LV$3,КИнвП_Дата&gt;LV$3),
INDEX(Кальк._морковь,MATCH($A54,Кальк._морковь_наим.,0),MATCH("Сумма затрат, т.руб.",'Кальк-я'!$5:$5,0))*
INDEX(ЗФ,MATCH($A$50,ЗФ!$A:$A,0),MATCH("Посевная площадь"&amp;YEAR(LW$3),ЗФ!$2:$2,0))*
INDEX(Коэф.закупка_год_морковь[],MATCH($A54,Коэф.закупка_год_морковь[1],0),MATCH(MONTH(LV$3),КЗ!$1:$1,0))/1000,""),0)</f>
        <v>0</v>
      </c>
      <c r="LW54" s="551" cm="1">
        <f t="array" aca="1" ref="LW54" ca="1">IFERROR(IF(AND(НачЦ_ИнвП_Дата&lt;=LW$3,КИнвП_Дата&gt;LW$3),
INDEX(Кальк._морковь,MATCH($A54,Кальк._морковь_наим.,0),MATCH("Сумма затрат, т.руб.",'Кальк-я'!$5:$5,0))*
INDEX(ЗФ,MATCH($A$50,ЗФ!$A:$A,0),MATCH("Посевная площадь"&amp;YEAR(LX$3),ЗФ!$2:$2,0))*
INDEX(Коэф.закупка_год_морковь[],MATCH($A54,Коэф.закупка_год_морковь[1],0),MATCH(MONTH(LW$3),КЗ!$1:$1,0))/1000,""),0)</f>
        <v>0</v>
      </c>
      <c r="LX54" s="551" cm="1">
        <f t="array" aca="1" ref="LX54" ca="1">IFERROR(IF(AND(НачЦ_ИнвП_Дата&lt;=LX$3,КИнвП_Дата&gt;LX$3),
INDEX(Кальк._морковь,MATCH($A54,Кальк._морковь_наим.,0),MATCH("Сумма затрат, т.руб.",'Кальк-я'!$5:$5,0))*
INDEX(ЗФ,MATCH($A$50,ЗФ!$A:$A,0),MATCH("Посевная площадь"&amp;YEAR(LY$3),ЗФ!$2:$2,0))*
INDEX(Коэф.закупка_год_морковь[],MATCH($A54,Коэф.закупка_год_морковь[1],0),MATCH(MONTH(LX$3),КЗ!$1:$1,0))/1000,""),0)</f>
        <v>0</v>
      </c>
      <c r="LY54" s="551" cm="1">
        <f t="array" aca="1" ref="LY54" ca="1">IFERROR(IF(AND(НачЦ_ИнвП_Дата&lt;=LY$3,КИнвП_Дата&gt;LY$3),
INDEX(Кальк._морковь,MATCH($A54,Кальк._морковь_наим.,0),MATCH("Сумма затрат, т.руб.",'Кальк-я'!$5:$5,0))*
INDEX(ЗФ,MATCH($A$50,ЗФ!$A:$A,0),MATCH("Посевная площадь"&amp;YEAR(LZ$3),ЗФ!$2:$2,0))*
INDEX(Коэф.закупка_год_морковь[],MATCH($A54,Коэф.закупка_год_морковь[1],0),MATCH(MONTH(LY$3),КЗ!$1:$1,0))/1000,""),0)</f>
        <v>0</v>
      </c>
      <c r="LZ54" s="551" cm="1">
        <f t="array" aca="1" ref="LZ54" ca="1">IFERROR(IF(AND(НачЦ_ИнвП_Дата&lt;=LZ$3,КИнвП_Дата&gt;LZ$3),
INDEX(Кальк._морковь,MATCH($A54,Кальк._морковь_наим.,0),MATCH("Сумма затрат, т.руб.",'Кальк-я'!$5:$5,0))*
INDEX(ЗФ,MATCH($A$50,ЗФ!$A:$A,0),MATCH("Посевная площадь"&amp;YEAR(MA$3),ЗФ!$2:$2,0))*
INDEX(Коэф.закупка_год_морковь[],MATCH($A54,Коэф.закупка_год_морковь[1],0),MATCH(MONTH(LZ$3),КЗ!$1:$1,0))/1000,""),0)</f>
        <v>0</v>
      </c>
      <c r="MA54" s="552">
        <f t="shared" ca="1" si="1506"/>
        <v>1908</v>
      </c>
      <c r="MB54" s="551" cm="1">
        <f t="array" aca="1" ref="MB54" ca="1">IFERROR(IF(AND(НачЦ_ИнвП_Дата&lt;=MB$3,КИнвП_Дата&gt;MB$3),
INDEX(Кальк._морковь,MATCH($A54,Кальк._морковь_наим.,0),MATCH("Сумма затрат, т.руб.",'Кальк-я'!$5:$5,0))*
INDEX(ЗФ,MATCH($A$50,ЗФ!$A:$A,0),MATCH("Посевная площадь"&amp;YEAR(MC$3),ЗФ!$2:$2,0))*
INDEX(Коэф.закупка_год_морковь[],MATCH($A54,Коэф.закупка_год_морковь[1],0),MATCH(MONTH(MB$3),КЗ!$1:$1,0))/1000,""),0)</f>
        <v>0</v>
      </c>
      <c r="MC54" s="551" cm="1">
        <f t="array" aca="1" ref="MC54" ca="1">IFERROR(IF(AND(НачЦ_ИнвП_Дата&lt;=MC$3,КИнвП_Дата&gt;MC$3),
INDEX(Кальк._морковь,MATCH($A54,Кальк._морковь_наим.,0),MATCH("Сумма затрат, т.руб.",'Кальк-я'!$5:$5,0))*
INDEX(ЗФ,MATCH($A$50,ЗФ!$A:$A,0),MATCH("Посевная площадь"&amp;YEAR(MD$3),ЗФ!$2:$2,0))*
INDEX(Коэф.закупка_год_морковь[],MATCH($A54,Коэф.закупка_год_морковь[1],0),MATCH(MONTH(MC$3),КЗ!$1:$1,0))/1000,""),0)</f>
        <v>0</v>
      </c>
      <c r="MD54" s="551" cm="1">
        <f t="array" aca="1" ref="MD54" ca="1">IFERROR(IF(AND(НачЦ_ИнвП_Дата&lt;=MD$3,КИнвП_Дата&gt;MD$3),
INDEX(Кальк._морковь,MATCH($A54,Кальк._морковь_наим.,0),MATCH("Сумма затрат, т.руб.",'Кальк-я'!$5:$5,0))*
INDEX(ЗФ,MATCH($A$50,ЗФ!$A:$A,0),MATCH("Посевная площадь"&amp;YEAR(ME$3),ЗФ!$2:$2,0))*
INDEX(Коэф.закупка_год_морковь[],MATCH($A54,Коэф.закупка_год_морковь[1],0),MATCH(MONTH(MD$3),КЗ!$1:$1,0))/1000,""),0)</f>
        <v>0</v>
      </c>
      <c r="ME54" s="551" cm="1">
        <f t="array" aca="1" ref="ME54" ca="1">IFERROR(IF(AND(НачЦ_ИнвП_Дата&lt;=ME$3,КИнвП_Дата&gt;ME$3),
INDEX(Кальк._морковь,MATCH($A54,Кальк._морковь_наим.,0),MATCH("Сумма затрат, т.руб.",'Кальк-я'!$5:$5,0))*
INDEX(ЗФ,MATCH($A$50,ЗФ!$A:$A,0),MATCH("Посевная площадь"&amp;YEAR(MF$3),ЗФ!$2:$2,0))*
INDEX(Коэф.закупка_год_морковь[],MATCH($A54,Коэф.закупка_год_морковь[1],0),MATCH(MONTH(ME$3),КЗ!$1:$1,0))/1000,""),0)</f>
        <v>0</v>
      </c>
      <c r="MF54" s="551" cm="1">
        <f t="array" aca="1" ref="MF54" ca="1">IFERROR(IF(AND(НачЦ_ИнвП_Дата&lt;=MF$3,КИнвП_Дата&gt;MF$3),
INDEX(Кальк._морковь,MATCH($A54,Кальк._морковь_наим.,0),MATCH("Сумма затрат, т.руб.",'Кальк-я'!$5:$5,0))*
INDEX(ЗФ,MATCH($A$50,ЗФ!$A:$A,0),MATCH("Посевная площадь"&amp;YEAR(MG$3),ЗФ!$2:$2,0))*
INDEX(Коэф.закупка_год_морковь[],MATCH($A54,Коэф.закупка_год_морковь[1],0),MATCH(MONTH(MF$3),КЗ!$1:$1,0))/1000,""),0)</f>
        <v>0</v>
      </c>
      <c r="MG54" s="551" cm="1">
        <f t="array" aca="1" ref="MG54" ca="1">IFERROR(IF(AND(НачЦ_ИнвП_Дата&lt;=MG$3,КИнвП_Дата&gt;MG$3),
INDEX(Кальк._морковь,MATCH($A54,Кальк._морковь_наим.,0),MATCH("Сумма затрат, т.руб.",'Кальк-я'!$5:$5,0))*
INDEX(ЗФ,MATCH($A$50,ЗФ!$A:$A,0),MATCH("Посевная площадь"&amp;YEAR(MH$3),ЗФ!$2:$2,0))*
INDEX(Коэф.закупка_год_морковь[],MATCH($A54,Коэф.закупка_год_морковь[1],0),MATCH(MONTH(MG$3),КЗ!$1:$1,0))/1000,""),0)</f>
        <v>1908</v>
      </c>
      <c r="MH54" s="551" cm="1">
        <f t="array" aca="1" ref="MH54" ca="1">IFERROR(IF(AND(НачЦ_ИнвП_Дата&lt;=MH$3,КИнвП_Дата&gt;MH$3),
INDEX(Кальк._морковь,MATCH($A54,Кальк._морковь_наим.,0),MATCH("Сумма затрат, т.руб.",'Кальк-я'!$5:$5,0))*
INDEX(ЗФ,MATCH($A$50,ЗФ!$A:$A,0),MATCH("Посевная площадь"&amp;YEAR(MI$3),ЗФ!$2:$2,0))*
INDEX(Коэф.закупка_год_морковь[],MATCH($A54,Коэф.закупка_год_морковь[1],0),MATCH(MONTH(MH$3),КЗ!$1:$1,0))/1000,""),0)</f>
        <v>0</v>
      </c>
      <c r="MI54" s="551" cm="1">
        <f t="array" aca="1" ref="MI54" ca="1">IFERROR(IF(AND(НачЦ_ИнвП_Дата&lt;=MI$3,КИнвП_Дата&gt;MI$3),
INDEX(Кальк._морковь,MATCH($A54,Кальк._морковь_наим.,0),MATCH("Сумма затрат, т.руб.",'Кальк-я'!$5:$5,0))*
INDEX(ЗФ,MATCH($A$50,ЗФ!$A:$A,0),MATCH("Посевная площадь"&amp;YEAR(MJ$3),ЗФ!$2:$2,0))*
INDEX(Коэф.закупка_год_морковь[],MATCH($A54,Коэф.закупка_год_морковь[1],0),MATCH(MONTH(MI$3),КЗ!$1:$1,0))/1000,""),0)</f>
        <v>0</v>
      </c>
      <c r="MJ54" s="551" cm="1">
        <f t="array" aca="1" ref="MJ54" ca="1">IFERROR(IF(AND(НачЦ_ИнвП_Дата&lt;=MJ$3,КИнвП_Дата&gt;MJ$3),
INDEX(Кальк._морковь,MATCH($A54,Кальк._морковь_наим.,0),MATCH("Сумма затрат, т.руб.",'Кальк-я'!$5:$5,0))*
INDEX(ЗФ,MATCH($A$50,ЗФ!$A:$A,0),MATCH("Посевная площадь"&amp;YEAR(MK$3),ЗФ!$2:$2,0))*
INDEX(Коэф.закупка_год_морковь[],MATCH($A54,Коэф.закупка_год_морковь[1],0),MATCH(MONTH(MJ$3),КЗ!$1:$1,0))/1000,""),0)</f>
        <v>0</v>
      </c>
      <c r="MK54" s="551" cm="1">
        <f t="array" aca="1" ref="MK54" ca="1">IFERROR(IF(AND(НачЦ_ИнвП_Дата&lt;=MK$3,КИнвП_Дата&gt;MK$3),
INDEX(Кальк._морковь,MATCH($A54,Кальк._морковь_наим.,0),MATCH("Сумма затрат, т.руб.",'Кальк-я'!$5:$5,0))*
INDEX(ЗФ,MATCH($A$50,ЗФ!$A:$A,0),MATCH("Посевная площадь"&amp;YEAR(ML$3),ЗФ!$2:$2,0))*
INDEX(Коэф.закупка_год_морковь[],MATCH($A54,Коэф.закупка_год_морковь[1],0),MATCH(MONTH(MK$3),КЗ!$1:$1,0))/1000,""),0)</f>
        <v>0</v>
      </c>
      <c r="ML54" s="551" cm="1">
        <f t="array" aca="1" ref="ML54" ca="1">IFERROR(IF(AND(НачЦ_ИнвП_Дата&lt;=ML$3,КИнвП_Дата&gt;ML$3),
INDEX(Кальк._морковь,MATCH($A54,Кальк._морковь_наим.,0),MATCH("Сумма затрат, т.руб.",'Кальк-я'!$5:$5,0))*
INDEX(ЗФ,MATCH($A$50,ЗФ!$A:$A,0),MATCH("Посевная площадь"&amp;YEAR(MM$3),ЗФ!$2:$2,0))*
INDEX(Коэф.закупка_год_морковь[],MATCH($A54,Коэф.закупка_год_морковь[1],0),MATCH(MONTH(ML$3),КЗ!$1:$1,0))/1000,""),0)</f>
        <v>0</v>
      </c>
      <c r="MM54" s="551" cm="1">
        <f t="array" aca="1" ref="MM54" ca="1">IFERROR(IF(AND(НачЦ_ИнвП_Дата&lt;=MM$3,КИнвП_Дата&gt;MM$3),
INDEX(Кальк._морковь,MATCH($A54,Кальк._морковь_наим.,0),MATCH("Сумма затрат, т.руб.",'Кальк-я'!$5:$5,0))*
INDEX(ЗФ,MATCH($A$50,ЗФ!$A:$A,0),MATCH("Посевная площадь"&amp;YEAR(MN$3),ЗФ!$2:$2,0))*
INDEX(Коэф.закупка_год_морковь[],MATCH($A54,Коэф.закупка_год_морковь[1],0),MATCH(MONTH(MM$3),КЗ!$1:$1,0))/1000,""),0)</f>
        <v>0</v>
      </c>
      <c r="MN54" s="552">
        <f t="shared" ca="1" si="1508"/>
        <v>1908</v>
      </c>
      <c r="MO54" s="551" cm="1">
        <f t="array" aca="1" ref="MO54" ca="1">IFERROR(IF(AND(НачЦ_ИнвП_Дата&lt;=MO$3,КИнвП_Дата&gt;MO$3),
INDEX(Кальк._морковь,MATCH($A54,Кальк._морковь_наим.,0),MATCH("Сумма затрат, т.руб.",'Кальк-я'!$5:$5,0))*
INDEX(ЗФ,MATCH($A$50,ЗФ!$A:$A,0),MATCH("Посевная площадь"&amp;YEAR(MP$3),ЗФ!$2:$2,0))*
INDEX(Коэф.закупка_год_морковь[],MATCH($A54,Коэф.закупка_год_морковь[1],0),MATCH(MONTH(MO$3),КЗ!$1:$1,0))/1000,""),0)</f>
        <v>0</v>
      </c>
      <c r="MP54" s="551" cm="1">
        <f t="array" aca="1" ref="MP54" ca="1">IFERROR(IF(AND(НачЦ_ИнвП_Дата&lt;=MP$3,КИнвП_Дата&gt;MP$3),
INDEX(Кальк._морковь,MATCH($A54,Кальк._морковь_наим.,0),MATCH("Сумма затрат, т.руб.",'Кальк-я'!$5:$5,0))*
INDEX(ЗФ,MATCH($A$50,ЗФ!$A:$A,0),MATCH("Посевная площадь"&amp;YEAR(MQ$3),ЗФ!$2:$2,0))*
INDEX(Коэф.закупка_год_морковь[],MATCH($A54,Коэф.закупка_год_морковь[1],0),MATCH(MONTH(MP$3),КЗ!$1:$1,0))/1000,""),0)</f>
        <v>0</v>
      </c>
      <c r="MQ54" s="551" cm="1">
        <f t="array" aca="1" ref="MQ54" ca="1">IFERROR(IF(AND(НачЦ_ИнвП_Дата&lt;=MQ$3,КИнвП_Дата&gt;MQ$3),
INDEX(Кальк._морковь,MATCH($A54,Кальк._морковь_наим.,0),MATCH("Сумма затрат, т.руб.",'Кальк-я'!$5:$5,0))*
INDEX(ЗФ,MATCH($A$50,ЗФ!$A:$A,0),MATCH("Посевная площадь"&amp;YEAR(MR$3),ЗФ!$2:$2,0))*
INDEX(Коэф.закупка_год_морковь[],MATCH($A54,Коэф.закупка_год_морковь[1],0),MATCH(MONTH(MQ$3),КЗ!$1:$1,0))/1000,""),0)</f>
        <v>0</v>
      </c>
      <c r="MR54" s="551" cm="1">
        <f t="array" aca="1" ref="MR54" ca="1">IFERROR(IF(AND(НачЦ_ИнвП_Дата&lt;=MR$3,КИнвП_Дата&gt;MR$3),
INDEX(Кальк._морковь,MATCH($A54,Кальк._морковь_наим.,0),MATCH("Сумма затрат, т.руб.",'Кальк-я'!$5:$5,0))*
INDEX(ЗФ,MATCH($A$50,ЗФ!$A:$A,0),MATCH("Посевная площадь"&amp;YEAR(MS$3),ЗФ!$2:$2,0))*
INDEX(Коэф.закупка_год_морковь[],MATCH($A54,Коэф.закупка_год_морковь[1],0),MATCH(MONTH(MR$3),КЗ!$1:$1,0))/1000,""),0)</f>
        <v>0</v>
      </c>
      <c r="MS54" s="551" cm="1">
        <f t="array" aca="1" ref="MS54" ca="1">IFERROR(IF(AND(НачЦ_ИнвП_Дата&lt;=MS$3,КИнвП_Дата&gt;MS$3),
INDEX(Кальк._морковь,MATCH($A54,Кальк._морковь_наим.,0),MATCH("Сумма затрат, т.руб.",'Кальк-я'!$5:$5,0))*
INDEX(ЗФ,MATCH($A$50,ЗФ!$A:$A,0),MATCH("Посевная площадь"&amp;YEAR(MT$3),ЗФ!$2:$2,0))*
INDEX(Коэф.закупка_год_морковь[],MATCH($A54,Коэф.закупка_год_морковь[1],0),MATCH(MONTH(MS$3),КЗ!$1:$1,0))/1000,""),0)</f>
        <v>0</v>
      </c>
      <c r="MT54" s="551" cm="1">
        <f t="array" aca="1" ref="MT54" ca="1">IFERROR(IF(AND(НачЦ_ИнвП_Дата&lt;=MT$3,КИнвП_Дата&gt;MT$3),
INDEX(Кальк._морковь,MATCH($A54,Кальк._морковь_наим.,0),MATCH("Сумма затрат, т.руб.",'Кальк-я'!$5:$5,0))*
INDEX(ЗФ,MATCH($A$50,ЗФ!$A:$A,0),MATCH("Посевная площадь"&amp;YEAR(MU$3),ЗФ!$2:$2,0))*
INDEX(Коэф.закупка_год_морковь[],MATCH($A54,Коэф.закупка_год_морковь[1],0),MATCH(MONTH(MT$3),КЗ!$1:$1,0))/1000,""),0)</f>
        <v>1908</v>
      </c>
      <c r="MU54" s="551" cm="1">
        <f t="array" aca="1" ref="MU54" ca="1">IFERROR(IF(AND(НачЦ_ИнвП_Дата&lt;=MU$3,КИнвП_Дата&gt;MU$3),
INDEX(Кальк._морковь,MATCH($A54,Кальк._морковь_наим.,0),MATCH("Сумма затрат, т.руб.",'Кальк-я'!$5:$5,0))*
INDEX(ЗФ,MATCH($A$50,ЗФ!$A:$A,0),MATCH("Посевная площадь"&amp;YEAR(MV$3),ЗФ!$2:$2,0))*
INDEX(Коэф.закупка_год_морковь[],MATCH($A54,Коэф.закупка_год_морковь[1],0),MATCH(MONTH(MU$3),КЗ!$1:$1,0))/1000,""),0)</f>
        <v>0</v>
      </c>
      <c r="MV54" s="551" cm="1">
        <f t="array" aca="1" ref="MV54" ca="1">IFERROR(IF(AND(НачЦ_ИнвП_Дата&lt;=MV$3,КИнвП_Дата&gt;MV$3),
INDEX(Кальк._морковь,MATCH($A54,Кальк._морковь_наим.,0),MATCH("Сумма затрат, т.руб.",'Кальк-я'!$5:$5,0))*
INDEX(ЗФ,MATCH($A$50,ЗФ!$A:$A,0),MATCH("Посевная площадь"&amp;YEAR(MW$3),ЗФ!$2:$2,0))*
INDEX(Коэф.закупка_год_морковь[],MATCH($A54,Коэф.закупка_год_морковь[1],0),MATCH(MONTH(MV$3),КЗ!$1:$1,0))/1000,""),0)</f>
        <v>0</v>
      </c>
      <c r="MW54" s="551" cm="1">
        <f t="array" aca="1" ref="MW54" ca="1">IFERROR(IF(AND(НачЦ_ИнвП_Дата&lt;=MW$3,КИнвП_Дата&gt;MW$3),
INDEX(Кальк._морковь,MATCH($A54,Кальк._морковь_наим.,0),MATCH("Сумма затрат, т.руб.",'Кальк-я'!$5:$5,0))*
INDEX(ЗФ,MATCH($A$50,ЗФ!$A:$A,0),MATCH("Посевная площадь"&amp;YEAR(MX$3),ЗФ!$2:$2,0))*
INDEX(Коэф.закупка_год_морковь[],MATCH($A54,Коэф.закупка_год_морковь[1],0),MATCH(MONTH(MW$3),КЗ!$1:$1,0))/1000,""),0)</f>
        <v>0</v>
      </c>
      <c r="MX54" s="551" cm="1">
        <f t="array" aca="1" ref="MX54" ca="1">IFERROR(IF(AND(НачЦ_ИнвП_Дата&lt;=MX$3,КИнвП_Дата&gt;MX$3),
INDEX(Кальк._морковь,MATCH($A54,Кальк._морковь_наим.,0),MATCH("Сумма затрат, т.руб.",'Кальк-я'!$5:$5,0))*
INDEX(ЗФ,MATCH($A$50,ЗФ!$A:$A,0),MATCH("Посевная площадь"&amp;YEAR(MY$3),ЗФ!$2:$2,0))*
INDEX(Коэф.закупка_год_морковь[],MATCH($A54,Коэф.закупка_год_морковь[1],0),MATCH(MONTH(MX$3),КЗ!$1:$1,0))/1000,""),0)</f>
        <v>0</v>
      </c>
      <c r="MY54" s="551" cm="1">
        <f t="array" aca="1" ref="MY54" ca="1">IFERROR(IF(AND(НачЦ_ИнвП_Дата&lt;=MY$3,КИнвП_Дата&gt;MY$3),
INDEX(Кальк._морковь,MATCH($A54,Кальк._морковь_наим.,0),MATCH("Сумма затрат, т.руб.",'Кальк-я'!$5:$5,0))*
INDEX(ЗФ,MATCH($A$50,ЗФ!$A:$A,0),MATCH("Посевная площадь"&amp;YEAR(MZ$3),ЗФ!$2:$2,0))*
INDEX(Коэф.закупка_год_морковь[],MATCH($A54,Коэф.закупка_год_морковь[1],0),MATCH(MONTH(MY$3),КЗ!$1:$1,0))/1000,""),0)</f>
        <v>0</v>
      </c>
      <c r="MZ54" s="551" cm="1">
        <f t="array" aca="1" ref="MZ54" ca="1">IFERROR(IF(AND(НачЦ_ИнвП_Дата&lt;=MZ$3,КИнвП_Дата&gt;MZ$3),
INDEX(Кальк._морковь,MATCH($A54,Кальк._морковь_наим.,0),MATCH("Сумма затрат, т.руб.",'Кальк-я'!$5:$5,0))*
INDEX(ЗФ,MATCH($A$50,ЗФ!$A:$A,0),MATCH("Посевная площадь"&amp;YEAR(NA$3),ЗФ!$2:$2,0))*
INDEX(Коэф.закупка_год_морковь[],MATCH($A54,Коэф.закупка_год_морковь[1],0),MATCH(MONTH(MZ$3),КЗ!$1:$1,0))/1000,""),0)</f>
        <v>0</v>
      </c>
      <c r="NA54" s="552">
        <f t="shared" ca="1" si="1510"/>
        <v>1908</v>
      </c>
      <c r="NB54" s="551" cm="1">
        <f t="array" aca="1" ref="NB54" ca="1">IFERROR(IF(AND(НачЦ_ИнвП_Дата&lt;=NB$3,КИнвП_Дата&gt;NB$3),
INDEX(Кальк._морковь,MATCH($A54,Кальк._морковь_наим.,0),MATCH("Сумма затрат, т.руб.",'Кальк-я'!$5:$5,0))*
INDEX(ЗФ,MATCH($A$50,ЗФ!$A:$A,0),MATCH("Посевная площадь"&amp;YEAR(NC$3),ЗФ!$2:$2,0))*
INDEX(Коэф.закупка_год_морковь[],MATCH($A54,Коэф.закупка_год_морковь[1],0),MATCH(MONTH(NB$3),КЗ!$1:$1,0))/1000,""),0)</f>
        <v>0</v>
      </c>
      <c r="NC54" s="551" cm="1">
        <f t="array" aca="1" ref="NC54" ca="1">IFERROR(IF(AND(НачЦ_ИнвП_Дата&lt;=NC$3,КИнвП_Дата&gt;NC$3),
INDEX(Кальк._морковь,MATCH($A54,Кальк._морковь_наим.,0),MATCH("Сумма затрат, т.руб.",'Кальк-я'!$5:$5,0))*
INDEX(ЗФ,MATCH($A$50,ЗФ!$A:$A,0),MATCH("Посевная площадь"&amp;YEAR(ND$3),ЗФ!$2:$2,0))*
INDEX(Коэф.закупка_год_морковь[],MATCH($A54,Коэф.закупка_год_морковь[1],0),MATCH(MONTH(NC$3),КЗ!$1:$1,0))/1000,""),0)</f>
        <v>0</v>
      </c>
      <c r="ND54" s="551" cm="1">
        <f t="array" aca="1" ref="ND54" ca="1">IFERROR(IF(AND(НачЦ_ИнвП_Дата&lt;=ND$3,КИнвП_Дата&gt;ND$3),
INDEX(Кальк._морковь,MATCH($A54,Кальк._морковь_наим.,0),MATCH("Сумма затрат, т.руб.",'Кальк-я'!$5:$5,0))*
INDEX(ЗФ,MATCH($A$50,ЗФ!$A:$A,0),MATCH("Посевная площадь"&amp;YEAR(NE$3),ЗФ!$2:$2,0))*
INDEX(Коэф.закупка_год_морковь[],MATCH($A54,Коэф.закупка_год_морковь[1],0),MATCH(MONTH(ND$3),КЗ!$1:$1,0))/1000,""),0)</f>
        <v>0</v>
      </c>
      <c r="NE54" s="551" cm="1">
        <f t="array" aca="1" ref="NE54" ca="1">IFERROR(IF(AND(НачЦ_ИнвП_Дата&lt;=NE$3,КИнвП_Дата&gt;NE$3),
INDEX(Кальк._морковь,MATCH($A54,Кальк._морковь_наим.,0),MATCH("Сумма затрат, т.руб.",'Кальк-я'!$5:$5,0))*
INDEX(ЗФ,MATCH($A$50,ЗФ!$A:$A,0),MATCH("Посевная площадь"&amp;YEAR(NF$3),ЗФ!$2:$2,0))*
INDEX(Коэф.закупка_год_морковь[],MATCH($A54,Коэф.закупка_год_морковь[1],0),MATCH(MONTH(NE$3),КЗ!$1:$1,0))/1000,""),0)</f>
        <v>0</v>
      </c>
      <c r="NF54" s="551" cm="1">
        <f t="array" aca="1" ref="NF54" ca="1">IFERROR(IF(AND(НачЦ_ИнвП_Дата&lt;=NF$3,КИнвП_Дата&gt;NF$3),
INDEX(Кальк._морковь,MATCH($A54,Кальк._морковь_наим.,0),MATCH("Сумма затрат, т.руб.",'Кальк-я'!$5:$5,0))*
INDEX(ЗФ,MATCH($A$50,ЗФ!$A:$A,0),MATCH("Посевная площадь"&amp;YEAR(NG$3),ЗФ!$2:$2,0))*
INDEX(Коэф.закупка_год_морковь[],MATCH($A54,Коэф.закупка_год_морковь[1],0),MATCH(MONTH(NF$3),КЗ!$1:$1,0))/1000,""),0)</f>
        <v>0</v>
      </c>
      <c r="NG54" s="551" cm="1">
        <f t="array" aca="1" ref="NG54" ca="1">IFERROR(IF(AND(НачЦ_ИнвП_Дата&lt;=NG$3,КИнвП_Дата&gt;NG$3),
INDEX(Кальк._морковь,MATCH($A54,Кальк._морковь_наим.,0),MATCH("Сумма затрат, т.руб.",'Кальк-я'!$5:$5,0))*
INDEX(ЗФ,MATCH($A$50,ЗФ!$A:$A,0),MATCH("Посевная площадь"&amp;YEAR(NH$3),ЗФ!$2:$2,0))*
INDEX(Коэф.закупка_год_морковь[],MATCH($A54,Коэф.закупка_год_морковь[1],0),MATCH(MONTH(NG$3),КЗ!$1:$1,0))/1000,""),0)</f>
        <v>1908</v>
      </c>
      <c r="NH54" s="551" cm="1">
        <f t="array" aca="1" ref="NH54" ca="1">IFERROR(IF(AND(НачЦ_ИнвП_Дата&lt;=NH$3,КИнвП_Дата&gt;NH$3),
INDEX(Кальк._морковь,MATCH($A54,Кальк._морковь_наим.,0),MATCH("Сумма затрат, т.руб.",'Кальк-я'!$5:$5,0))*
INDEX(ЗФ,MATCH($A$50,ЗФ!$A:$A,0),MATCH("Посевная площадь"&amp;YEAR(NI$3),ЗФ!$2:$2,0))*
INDEX(Коэф.закупка_год_морковь[],MATCH($A54,Коэф.закупка_год_морковь[1],0),MATCH(MONTH(NH$3),КЗ!$1:$1,0))/1000,""),0)</f>
        <v>0</v>
      </c>
      <c r="NI54" s="551" cm="1">
        <f t="array" aca="1" ref="NI54" ca="1">IFERROR(IF(AND(НачЦ_ИнвП_Дата&lt;=NI$3,КИнвП_Дата&gt;NI$3),
INDEX(Кальк._морковь,MATCH($A54,Кальк._морковь_наим.,0),MATCH("Сумма затрат, т.руб.",'Кальк-я'!$5:$5,0))*
INDEX(ЗФ,MATCH($A$50,ЗФ!$A:$A,0),MATCH("Посевная площадь"&amp;YEAR(NJ$3),ЗФ!$2:$2,0))*
INDEX(Коэф.закупка_год_морковь[],MATCH($A54,Коэф.закупка_год_морковь[1],0),MATCH(MONTH(NI$3),КЗ!$1:$1,0))/1000,""),0)</f>
        <v>0</v>
      </c>
      <c r="NJ54" s="551" cm="1">
        <f t="array" aca="1" ref="NJ54" ca="1">IFERROR(IF(AND(НачЦ_ИнвП_Дата&lt;=NJ$3,КИнвП_Дата&gt;NJ$3),
INDEX(Кальк._морковь,MATCH($A54,Кальк._морковь_наим.,0),MATCH("Сумма затрат, т.руб.",'Кальк-я'!$5:$5,0))*
INDEX(ЗФ,MATCH($A$50,ЗФ!$A:$A,0),MATCH("Посевная площадь"&amp;YEAR(NK$3),ЗФ!$2:$2,0))*
INDEX(Коэф.закупка_год_морковь[],MATCH($A54,Коэф.закупка_год_морковь[1],0),MATCH(MONTH(NJ$3),КЗ!$1:$1,0))/1000,""),0)</f>
        <v>0</v>
      </c>
      <c r="NK54" s="551" cm="1">
        <f t="array" aca="1" ref="NK54" ca="1">IFERROR(IF(AND(НачЦ_ИнвП_Дата&lt;=NK$3,КИнвП_Дата&gt;NK$3),
INDEX(Кальк._морковь,MATCH($A54,Кальк._морковь_наим.,0),MATCH("Сумма затрат, т.руб.",'Кальк-я'!$5:$5,0))*
INDEX(ЗФ,MATCH($A$50,ЗФ!$A:$A,0),MATCH("Посевная площадь"&amp;YEAR(NL$3),ЗФ!$2:$2,0))*
INDEX(Коэф.закупка_год_морковь[],MATCH($A54,Коэф.закупка_год_морковь[1],0),MATCH(MONTH(NK$3),КЗ!$1:$1,0))/1000,""),0)</f>
        <v>0</v>
      </c>
      <c r="NL54" s="551" cm="1">
        <f t="array" aca="1" ref="NL54" ca="1">IFERROR(IF(AND(НачЦ_ИнвП_Дата&lt;=NL$3,КИнвП_Дата&gt;NL$3),
INDEX(Кальк._морковь,MATCH($A54,Кальк._морковь_наим.,0),MATCH("Сумма затрат, т.руб.",'Кальк-я'!$5:$5,0))*
INDEX(ЗФ,MATCH($A$50,ЗФ!$A:$A,0),MATCH("Посевная площадь"&amp;YEAR(NM$3),ЗФ!$2:$2,0))*
INDEX(Коэф.закупка_год_морковь[],MATCH($A54,Коэф.закупка_год_морковь[1],0),MATCH(MONTH(NL$3),КЗ!$1:$1,0))/1000,""),0)</f>
        <v>0</v>
      </c>
      <c r="NM54" s="551" cm="1">
        <f t="array" aca="1" ref="NM54" ca="1">IFERROR(IF(AND(НачЦ_ИнвП_Дата&lt;=NM$3,КИнвП_Дата&gt;NM$3),
INDEX(Кальк._морковь,MATCH($A54,Кальк._морковь_наим.,0),MATCH("Сумма затрат, т.руб.",'Кальк-я'!$5:$5,0))*
INDEX(ЗФ,MATCH($A$50,ЗФ!$A:$A,0),MATCH("Посевная площадь"&amp;YEAR(NN$3),ЗФ!$2:$2,0))*
INDEX(Коэф.закупка_год_морковь[],MATCH($A54,Коэф.закупка_год_морковь[1],0),MATCH(MONTH(NM$3),КЗ!$1:$1,0))/1000,""),0)</f>
        <v>0</v>
      </c>
      <c r="NN54" s="552">
        <f t="shared" ca="1" si="1512"/>
        <v>1908</v>
      </c>
      <c r="NO54" s="551" cm="1">
        <f t="array" aca="1" ref="NO54" ca="1">IFERROR(IF(AND(НачЦ_ИнвП_Дата&lt;=NO$3,КИнвП_Дата&gt;NO$3),
INDEX(Кальк._морковь,MATCH($A54,Кальк._морковь_наим.,0),MATCH("Сумма затрат, т.руб.",'Кальк-я'!$5:$5,0))*
INDEX(ЗФ,MATCH($A$50,ЗФ!$A:$A,0),MATCH("Посевная площадь"&amp;YEAR(NP$3),ЗФ!$2:$2,0))*
INDEX(Коэф.закупка_год_морковь[],MATCH($A54,Коэф.закупка_год_морковь[1],0),MATCH(MONTH(NO$3),КЗ!$1:$1,0))/1000,""),0)</f>
        <v>0</v>
      </c>
      <c r="NP54" s="551" cm="1">
        <f t="array" aca="1" ref="NP54" ca="1">IFERROR(IF(AND(НачЦ_ИнвП_Дата&lt;=NP$3,КИнвП_Дата&gt;NP$3),
INDEX(Кальк._морковь,MATCH($A54,Кальк._морковь_наим.,0),MATCH("Сумма затрат, т.руб.",'Кальк-я'!$5:$5,0))*
INDEX(ЗФ,MATCH($A$50,ЗФ!$A:$A,0),MATCH("Посевная площадь"&amp;YEAR(NQ$3),ЗФ!$2:$2,0))*
INDEX(Коэф.закупка_год_морковь[],MATCH($A54,Коэф.закупка_год_морковь[1],0),MATCH(MONTH(NP$3),КЗ!$1:$1,0))/1000,""),0)</f>
        <v>0</v>
      </c>
      <c r="NQ54" s="551" cm="1">
        <f t="array" aca="1" ref="NQ54" ca="1">IFERROR(IF(AND(НачЦ_ИнвП_Дата&lt;=NQ$3,КИнвП_Дата&gt;NQ$3),
INDEX(Кальк._морковь,MATCH($A54,Кальк._морковь_наим.,0),MATCH("Сумма затрат, т.руб.",'Кальк-я'!$5:$5,0))*
INDEX(ЗФ,MATCH($A$50,ЗФ!$A:$A,0),MATCH("Посевная площадь"&amp;YEAR(NR$3),ЗФ!$2:$2,0))*
INDEX(Коэф.закупка_год_морковь[],MATCH($A54,Коэф.закупка_год_морковь[1],0),MATCH(MONTH(NQ$3),КЗ!$1:$1,0))/1000,""),0)</f>
        <v>0</v>
      </c>
      <c r="NR54" s="551" cm="1">
        <f t="array" aca="1" ref="NR54" ca="1">IFERROR(IF(AND(НачЦ_ИнвП_Дата&lt;=NR$3,КИнвП_Дата&gt;NR$3),
INDEX(Кальк._морковь,MATCH($A54,Кальк._морковь_наим.,0),MATCH("Сумма затрат, т.руб.",'Кальк-я'!$5:$5,0))*
INDEX(ЗФ,MATCH($A$50,ЗФ!$A:$A,0),MATCH("Посевная площадь"&amp;YEAR(NS$3),ЗФ!$2:$2,0))*
INDEX(Коэф.закупка_год_морковь[],MATCH($A54,Коэф.закупка_год_морковь[1],0),MATCH(MONTH(NR$3),КЗ!$1:$1,0))/1000,""),0)</f>
        <v>0</v>
      </c>
      <c r="NS54" s="551" cm="1">
        <f t="array" aca="1" ref="NS54" ca="1">IFERROR(IF(AND(НачЦ_ИнвП_Дата&lt;=NS$3,КИнвП_Дата&gt;NS$3),
INDEX(Кальк._морковь,MATCH($A54,Кальк._морковь_наим.,0),MATCH("Сумма затрат, т.руб.",'Кальк-я'!$5:$5,0))*
INDEX(ЗФ,MATCH($A$50,ЗФ!$A:$A,0),MATCH("Посевная площадь"&amp;YEAR(NT$3),ЗФ!$2:$2,0))*
INDEX(Коэф.закупка_год_морковь[],MATCH($A54,Коэф.закупка_год_морковь[1],0),MATCH(MONTH(NS$3),КЗ!$1:$1,0))/1000,""),0)</f>
        <v>0</v>
      </c>
      <c r="NT54" s="551" cm="1">
        <f t="array" aca="1" ref="NT54" ca="1">IFERROR(IF(AND(НачЦ_ИнвП_Дата&lt;=NT$3,КИнвП_Дата&gt;NT$3),
INDEX(Кальк._морковь,MATCH($A54,Кальк._морковь_наим.,0),MATCH("Сумма затрат, т.руб.",'Кальк-я'!$5:$5,0))*
INDEX(ЗФ,MATCH($A$50,ЗФ!$A:$A,0),MATCH("Посевная площадь"&amp;YEAR(NU$3),ЗФ!$2:$2,0))*
INDEX(Коэф.закупка_год_морковь[],MATCH($A54,Коэф.закупка_год_морковь[1],0),MATCH(MONTH(NT$3),КЗ!$1:$1,0))/1000,""),0)</f>
        <v>1908</v>
      </c>
      <c r="NU54" s="551" cm="1">
        <f t="array" aca="1" ref="NU54" ca="1">IFERROR(IF(AND(НачЦ_ИнвП_Дата&lt;=NU$3,КИнвП_Дата&gt;NU$3),
INDEX(Кальк._морковь,MATCH($A54,Кальк._морковь_наим.,0),MATCH("Сумма затрат, т.руб.",'Кальк-я'!$5:$5,0))*
INDEX(ЗФ,MATCH($A$50,ЗФ!$A:$A,0),MATCH("Посевная площадь"&amp;YEAR(NV$3),ЗФ!$2:$2,0))*
INDEX(Коэф.закупка_год_морковь[],MATCH($A54,Коэф.закупка_год_морковь[1],0),MATCH(MONTH(NU$3),КЗ!$1:$1,0))/1000,""),0)</f>
        <v>0</v>
      </c>
      <c r="NV54" s="551" cm="1">
        <f t="array" aca="1" ref="NV54" ca="1">IFERROR(IF(AND(НачЦ_ИнвП_Дата&lt;=NV$3,КИнвП_Дата&gt;NV$3),
INDEX(Кальк._морковь,MATCH($A54,Кальк._морковь_наим.,0),MATCH("Сумма затрат, т.руб.",'Кальк-я'!$5:$5,0))*
INDEX(ЗФ,MATCH($A$50,ЗФ!$A:$A,0),MATCH("Посевная площадь"&amp;YEAR(NW$3),ЗФ!$2:$2,0))*
INDEX(Коэф.закупка_год_морковь[],MATCH($A54,Коэф.закупка_год_морковь[1],0),MATCH(MONTH(NV$3),КЗ!$1:$1,0))/1000,""),0)</f>
        <v>0</v>
      </c>
      <c r="NW54" s="551" cm="1">
        <f t="array" aca="1" ref="NW54" ca="1">IFERROR(IF(AND(НачЦ_ИнвП_Дата&lt;=NW$3,КИнвП_Дата&gt;NW$3),
INDEX(Кальк._морковь,MATCH($A54,Кальк._морковь_наим.,0),MATCH("Сумма затрат, т.руб.",'Кальк-я'!$5:$5,0))*
INDEX(ЗФ,MATCH($A$50,ЗФ!$A:$A,0),MATCH("Посевная площадь"&amp;YEAR(NX$3),ЗФ!$2:$2,0))*
INDEX(Коэф.закупка_год_морковь[],MATCH($A54,Коэф.закупка_год_морковь[1],0),MATCH(MONTH(NW$3),КЗ!$1:$1,0))/1000,""),0)</f>
        <v>0</v>
      </c>
      <c r="NX54" s="551" cm="1">
        <f t="array" aca="1" ref="NX54" ca="1">IFERROR(IF(AND(НачЦ_ИнвП_Дата&lt;=NX$3,КИнвП_Дата&gt;NX$3),
INDEX(Кальк._морковь,MATCH($A54,Кальк._морковь_наим.,0),MATCH("Сумма затрат, т.руб.",'Кальк-я'!$5:$5,0))*
INDEX(ЗФ,MATCH($A$50,ЗФ!$A:$A,0),MATCH("Посевная площадь"&amp;YEAR(NY$3),ЗФ!$2:$2,0))*
INDEX(Коэф.закупка_год_морковь[],MATCH($A54,Коэф.закупка_год_морковь[1],0),MATCH(MONTH(NX$3),КЗ!$1:$1,0))/1000,""),0)</f>
        <v>0</v>
      </c>
      <c r="NY54" s="551" cm="1">
        <f t="array" aca="1" ref="NY54" ca="1">IFERROR(IF(AND(НачЦ_ИнвП_Дата&lt;=NY$3,КИнвП_Дата&gt;NY$3),
INDEX(Кальк._морковь,MATCH($A54,Кальк._морковь_наим.,0),MATCH("Сумма затрат, т.руб.",'Кальк-я'!$5:$5,0))*
INDEX(ЗФ,MATCH($A$50,ЗФ!$A:$A,0),MATCH("Посевная площадь"&amp;YEAR(NZ$3),ЗФ!$2:$2,0))*
INDEX(Коэф.закупка_год_морковь[],MATCH($A54,Коэф.закупка_год_морковь[1],0),MATCH(MONTH(NY$3),КЗ!$1:$1,0))/1000,""),0)</f>
        <v>0</v>
      </c>
      <c r="NZ54" s="551" cm="1">
        <f t="array" aca="1" ref="NZ54" ca="1">IFERROR(IF(AND(НачЦ_ИнвП_Дата&lt;=NZ$3,КИнвП_Дата&gt;NZ$3),
INDEX(Кальк._морковь,MATCH($A54,Кальк._морковь_наим.,0),MATCH("Сумма затрат, т.руб.",'Кальк-я'!$5:$5,0))*
INDEX(ЗФ,MATCH($A$50,ЗФ!$A:$A,0),MATCH("Посевная площадь"&amp;YEAR(OA$3),ЗФ!$2:$2,0))*
INDEX(Коэф.закупка_год_морковь[],MATCH($A54,Коэф.закупка_год_морковь[1],0),MATCH(MONTH(NZ$3),КЗ!$1:$1,0))/1000,""),0)</f>
        <v>0</v>
      </c>
      <c r="OA54" s="552">
        <f t="shared" ca="1" si="1514"/>
        <v>1908</v>
      </c>
      <c r="OB54" s="551" cm="1">
        <f t="array" aca="1" ref="OB54" ca="1">IFERROR(IF(AND(НачЦ_ИнвП_Дата&lt;=OB$3,КИнвП_Дата&gt;OB$3),
INDEX(Кальк._морковь,MATCH($A54,Кальк._морковь_наим.,0),MATCH("Сумма затрат, т.руб.",'Кальк-я'!$5:$5,0))*
INDEX(ЗФ,MATCH($A$50,ЗФ!$A:$A,0),MATCH("Посевная площадь"&amp;YEAR(OC$3),ЗФ!$2:$2,0))*
INDEX(Коэф.закупка_год_морковь[],MATCH($A54,Коэф.закупка_год_морковь[1],0),MATCH(MONTH(OB$3),КЗ!$1:$1,0))/1000,""),0)</f>
        <v>0</v>
      </c>
      <c r="OC54" s="551" cm="1">
        <f t="array" aca="1" ref="OC54" ca="1">IFERROR(IF(AND(НачЦ_ИнвП_Дата&lt;=OC$3,КИнвП_Дата&gt;OC$3),
INDEX(Кальк._морковь,MATCH($A54,Кальк._морковь_наим.,0),MATCH("Сумма затрат, т.руб.",'Кальк-я'!$5:$5,0))*
INDEX(ЗФ,MATCH($A$50,ЗФ!$A:$A,0),MATCH("Посевная площадь"&amp;YEAR(OD$3),ЗФ!$2:$2,0))*
INDEX(Коэф.закупка_год_морковь[],MATCH($A54,Коэф.закупка_год_морковь[1],0),MATCH(MONTH(OC$3),КЗ!$1:$1,0))/1000,""),0)</f>
        <v>0</v>
      </c>
      <c r="OD54" s="551" cm="1">
        <f t="array" aca="1" ref="OD54" ca="1">IFERROR(IF(AND(НачЦ_ИнвП_Дата&lt;=OD$3,КИнвП_Дата&gt;OD$3),
INDEX(Кальк._морковь,MATCH($A54,Кальк._морковь_наим.,0),MATCH("Сумма затрат, т.руб.",'Кальк-я'!$5:$5,0))*
INDEX(ЗФ,MATCH($A$50,ЗФ!$A:$A,0),MATCH("Посевная площадь"&amp;YEAR(OE$3),ЗФ!$2:$2,0))*
INDEX(Коэф.закупка_год_морковь[],MATCH($A54,Коэф.закупка_год_морковь[1],0),MATCH(MONTH(OD$3),КЗ!$1:$1,0))/1000,""),0)</f>
        <v>0</v>
      </c>
      <c r="OE54" s="551" cm="1">
        <f t="array" aca="1" ref="OE54" ca="1">IFERROR(IF(AND(НачЦ_ИнвП_Дата&lt;=OE$3,КИнвП_Дата&gt;OE$3),
INDEX(Кальк._морковь,MATCH($A54,Кальк._морковь_наим.,0),MATCH("Сумма затрат, т.руб.",'Кальк-я'!$5:$5,0))*
INDEX(ЗФ,MATCH($A$50,ЗФ!$A:$A,0),MATCH("Посевная площадь"&amp;YEAR(OF$3),ЗФ!$2:$2,0))*
INDEX(Коэф.закупка_год_морковь[],MATCH($A54,Коэф.закупка_год_морковь[1],0),MATCH(MONTH(OE$3),КЗ!$1:$1,0))/1000,""),0)</f>
        <v>0</v>
      </c>
      <c r="OF54" s="551" cm="1">
        <f t="array" aca="1" ref="OF54" ca="1">IFERROR(IF(AND(НачЦ_ИнвП_Дата&lt;=OF$3,КИнвП_Дата&gt;OF$3),
INDEX(Кальк._морковь,MATCH($A54,Кальк._морковь_наим.,0),MATCH("Сумма затрат, т.руб.",'Кальк-я'!$5:$5,0))*
INDEX(ЗФ,MATCH($A$50,ЗФ!$A:$A,0),MATCH("Посевная площадь"&amp;YEAR(OG$3),ЗФ!$2:$2,0))*
INDEX(Коэф.закупка_год_морковь[],MATCH($A54,Коэф.закупка_год_морковь[1],0),MATCH(MONTH(OF$3),КЗ!$1:$1,0))/1000,""),0)</f>
        <v>0</v>
      </c>
      <c r="OG54" s="551" cm="1">
        <f t="array" aca="1" ref="OG54" ca="1">IFERROR(IF(AND(НачЦ_ИнвП_Дата&lt;=OG$3,КИнвП_Дата&gt;OG$3),
INDEX(Кальк._морковь,MATCH($A54,Кальк._морковь_наим.,0),MATCH("Сумма затрат, т.руб.",'Кальк-я'!$5:$5,0))*
INDEX(ЗФ,MATCH($A$50,ЗФ!$A:$A,0),MATCH("Посевная площадь"&amp;YEAR(OH$3),ЗФ!$2:$2,0))*
INDEX(Коэф.закупка_год_морковь[],MATCH($A54,Коэф.закупка_год_морковь[1],0),MATCH(MONTH(OG$3),КЗ!$1:$1,0))/1000,""),0)</f>
        <v>1908</v>
      </c>
      <c r="OH54" s="551" cm="1">
        <f t="array" aca="1" ref="OH54" ca="1">IFERROR(IF(AND(НачЦ_ИнвП_Дата&lt;=OH$3,КИнвП_Дата&gt;OH$3),
INDEX(Кальк._морковь,MATCH($A54,Кальк._морковь_наим.,0),MATCH("Сумма затрат, т.руб.",'Кальк-я'!$5:$5,0))*
INDEX(ЗФ,MATCH($A$50,ЗФ!$A:$A,0),MATCH("Посевная площадь"&amp;YEAR(OI$3),ЗФ!$2:$2,0))*
INDEX(Коэф.закупка_год_морковь[],MATCH($A54,Коэф.закупка_год_морковь[1],0),MATCH(MONTH(OH$3),КЗ!$1:$1,0))/1000,""),0)</f>
        <v>0</v>
      </c>
      <c r="OI54" s="551" cm="1">
        <f t="array" aca="1" ref="OI54" ca="1">IFERROR(IF(AND(НачЦ_ИнвП_Дата&lt;=OI$3,КИнвП_Дата&gt;OI$3),
INDEX(Кальк._морковь,MATCH($A54,Кальк._морковь_наим.,0),MATCH("Сумма затрат, т.руб.",'Кальк-я'!$5:$5,0))*
INDEX(ЗФ,MATCH($A$50,ЗФ!$A:$A,0),MATCH("Посевная площадь"&amp;YEAR(OJ$3),ЗФ!$2:$2,0))*
INDEX(Коэф.закупка_год_морковь[],MATCH($A54,Коэф.закупка_год_морковь[1],0),MATCH(MONTH(OI$3),КЗ!$1:$1,0))/1000,""),0)</f>
        <v>0</v>
      </c>
      <c r="OJ54" s="551" cm="1">
        <f t="array" aca="1" ref="OJ54" ca="1">IFERROR(IF(AND(НачЦ_ИнвП_Дата&lt;=OJ$3,КИнвП_Дата&gt;OJ$3),
INDEX(Кальк._морковь,MATCH($A54,Кальк._морковь_наим.,0),MATCH("Сумма затрат, т.руб.",'Кальк-я'!$5:$5,0))*
INDEX(ЗФ,MATCH($A$50,ЗФ!$A:$A,0),MATCH("Посевная площадь"&amp;YEAR(OK$3),ЗФ!$2:$2,0))*
INDEX(Коэф.закупка_год_морковь[],MATCH($A54,Коэф.закупка_год_морковь[1],0),MATCH(MONTH(OJ$3),КЗ!$1:$1,0))/1000,""),0)</f>
        <v>0</v>
      </c>
      <c r="OK54" s="551" t="str" cm="1">
        <f t="array" aca="1" ref="OK54" ca="1">IFERROR(IF(AND(НачЦ_ИнвП_Дата&lt;=OK$3,КИнвП_Дата&gt;OK$3),
INDEX(Кальк._морковь,MATCH($A54,Кальк._морковь_наим.,0),MATCH("Сумма затрат, т.руб.",'Кальк-я'!$5:$5,0))*
INDEX(ЗФ,MATCH($A$50,ЗФ!$A:$A,0),MATCH("Посевная площадь"&amp;YEAR(OL$3),ЗФ!$2:$2,0))*
INDEX(Коэф.закупка_год_морковь[],MATCH($A54,Коэф.закупка_год_морковь[1],0),MATCH(MONTH(OK$3),КЗ!$1:$1,0))/1000,""),0)</f>
        <v/>
      </c>
      <c r="OL54" s="551" t="str" cm="1">
        <f t="array" aca="1" ref="OL54" ca="1">IFERROR(IF(AND(НачЦ_ИнвП_Дата&lt;=OL$3,КИнвП_Дата&gt;OL$3),
INDEX(Кальк._морковь,MATCH($A54,Кальк._морковь_наим.,0),MATCH("Сумма затрат, т.руб.",'Кальк-я'!$5:$5,0))*
INDEX(ЗФ,MATCH($A$50,ЗФ!$A:$A,0),MATCH("Посевная площадь"&amp;YEAR(OM$3),ЗФ!$2:$2,0))*
INDEX(Коэф.закупка_год_морковь[],MATCH($A54,Коэф.закупка_год_морковь[1],0),MATCH(MONTH(OL$3),КЗ!$1:$1,0))/1000,""),0)</f>
        <v/>
      </c>
      <c r="OM54" s="551" t="str" cm="1">
        <f t="array" aca="1" ref="OM54" ca="1">IFERROR(IF(AND(НачЦ_ИнвП_Дата&lt;=OM$3,КИнвП_Дата&gt;OM$3),
INDEX(Кальк._морковь,MATCH($A54,Кальк._морковь_наим.,0),MATCH("Сумма затрат, т.руб.",'Кальк-я'!$5:$5,0))*
INDEX(ЗФ,MATCH($A$50,ЗФ!$A:$A,0),MATCH("Посевная площадь"&amp;YEAR(ON$3),ЗФ!$2:$2,0))*
INDEX(Коэф.закупка_год_морковь[],MATCH($A54,Коэф.закупка_год_морковь[1],0),MATCH(MONTH(OM$3),КЗ!$1:$1,0))/1000,""),0)</f>
        <v/>
      </c>
      <c r="ON54" s="552">
        <f t="shared" ca="1" si="1516"/>
        <v>1908</v>
      </c>
    </row>
    <row r="55" spans="1:404" s="553" customFormat="1" outlineLevel="2">
      <c r="A55" s="550" t="s">
        <v>109</v>
      </c>
      <c r="B55" s="551" t="str" cm="1">
        <f t="array" ref="B55">IFERROR(IF(AND(НачЦ_ИнвП_Дата&lt;=B$3,КИнвП_Дата&gt;B$3),
INDEX(Кальк._морковь,MATCH($A55,Кальк._морковь_наим.,0),MATCH("Сумма затрат, т.руб.",'Кальк-я'!$5:$5,0))*
INDEX(ЗФ,MATCH($A$50,ЗФ!$A:$A,0),MATCH("Посевная площадь"&amp;YEAR(C$3),ЗФ!$2:$2,0))*
INDEX(Коэф.закупка_год_морковь[],MATCH($A55,Коэф.закупка_год_морковь[1],0),MATCH(MONTH(B$3),КЗ!$1:$1,0))/1000,""),0)</f>
        <v/>
      </c>
      <c r="C55" s="551" t="str" cm="1">
        <f t="array" aca="1" ref="C55" ca="1">IFERROR(IF(AND(НачЦ_ИнвП_Дата&lt;=C$3,КИнвП_Дата&gt;C$3),
INDEX(Кальк._морковь,MATCH($A55,Кальк._морковь_наим.,0),MATCH("Сумма затрат, т.руб.",'Кальк-я'!$5:$5,0))*
INDEX(ЗФ,MATCH($A$50,ЗФ!$A:$A,0),MATCH("Посевная площадь"&amp;YEAR(D$3),ЗФ!$2:$2,0))*
INDEX(Коэф.закупка_год_морковь[],MATCH($A55,Коэф.закупка_год_морковь[1],0),MATCH(MONTH(C$3),КЗ!$1:$1,0))/1000,""),0)</f>
        <v/>
      </c>
      <c r="D55" s="551" t="str" cm="1">
        <f t="array" aca="1" ref="D55" ca="1">IFERROR(IF(AND(НачЦ_ИнвП_Дата&lt;=D$3,КИнвП_Дата&gt;D$3),
INDEX(Кальк._морковь,MATCH($A55,Кальк._морковь_наим.,0),MATCH("Сумма затрат, т.руб.",'Кальк-я'!$5:$5,0))*
INDEX(ЗФ,MATCH($A$50,ЗФ!$A:$A,0),MATCH("Посевная площадь"&amp;YEAR(E$3),ЗФ!$2:$2,0))*
INDEX(Коэф.закупка_год_морковь[],MATCH($A55,Коэф.закупка_год_морковь[1],0),MATCH(MONTH(D$3),КЗ!$1:$1,0))/1000,""),0)</f>
        <v/>
      </c>
      <c r="E55" s="551" t="str" cm="1">
        <f t="array" aca="1" ref="E55" ca="1">IFERROR(IF(AND(НачЦ_ИнвП_Дата&lt;=E$3,КИнвП_Дата&gt;E$3),
INDEX(Кальк._морковь,MATCH($A55,Кальк._морковь_наим.,0),MATCH("Сумма затрат, т.руб.",'Кальк-я'!$5:$5,0))*
INDEX(ЗФ,MATCH($A$50,ЗФ!$A:$A,0),MATCH("Посевная площадь"&amp;YEAR(F$3),ЗФ!$2:$2,0))*
INDEX(Коэф.закупка_год_морковь[],MATCH($A55,Коэф.закупка_год_морковь[1],0),MATCH(MONTH(E$3),КЗ!$1:$1,0))/1000,""),0)</f>
        <v/>
      </c>
      <c r="F55" s="551" t="str" cm="1">
        <f t="array" aca="1" ref="F55" ca="1">IFERROR(IF(AND(НачЦ_ИнвП_Дата&lt;=F$3,КИнвП_Дата&gt;F$3),
INDEX(Кальк._морковь,MATCH($A55,Кальк._морковь_наим.,0),MATCH("Сумма затрат, т.руб.",'Кальк-я'!$5:$5,0))*
INDEX(ЗФ,MATCH($A$50,ЗФ!$A:$A,0),MATCH("Посевная площадь"&amp;YEAR(G$3),ЗФ!$2:$2,0))*
INDEX(Коэф.закупка_год_морковь[],MATCH($A55,Коэф.закупка_год_морковь[1],0),MATCH(MONTH(F$3),КЗ!$1:$1,0))/1000,""),0)</f>
        <v/>
      </c>
      <c r="G55" s="551" t="str" cm="1">
        <f t="array" aca="1" ref="G55" ca="1">IFERROR(IF(AND(НачЦ_ИнвП_Дата&lt;=G$3,КИнвП_Дата&gt;G$3),
INDEX(Кальк._морковь,MATCH($A55,Кальк._морковь_наим.,0),MATCH("Сумма затрат, т.руб.",'Кальк-я'!$5:$5,0))*
INDEX(ЗФ,MATCH($A$50,ЗФ!$A:$A,0),MATCH("Посевная площадь"&amp;YEAR(H$3),ЗФ!$2:$2,0))*
INDEX(Коэф.закупка_год_морковь[],MATCH($A55,Коэф.закупка_год_морковь[1],0),MATCH(MONTH(G$3),КЗ!$1:$1,0))/1000,""),0)</f>
        <v/>
      </c>
      <c r="H55" s="551" t="str" cm="1">
        <f t="array" aca="1" ref="H55" ca="1">IFERROR(IF(AND(НачЦ_ИнвП_Дата&lt;=H$3,КИнвП_Дата&gt;H$3),
INDEX(Кальк._морковь,MATCH($A55,Кальк._морковь_наим.,0),MATCH("Сумма затрат, т.руб.",'Кальк-я'!$5:$5,0))*
INDEX(ЗФ,MATCH($A$50,ЗФ!$A:$A,0),MATCH("Посевная площадь"&amp;YEAR(I$3),ЗФ!$2:$2,0))*
INDEX(Коэф.закупка_год_морковь[],MATCH($A55,Коэф.закупка_год_морковь[1],0),MATCH(MONTH(H$3),КЗ!$1:$1,0))/1000,""),0)</f>
        <v/>
      </c>
      <c r="I55" s="551" t="str" cm="1">
        <f t="array" aca="1" ref="I55" ca="1">IFERROR(IF(AND(НачЦ_ИнвП_Дата&lt;=I$3,КИнвП_Дата&gt;I$3),
INDEX(Кальк._морковь,MATCH($A55,Кальк._морковь_наим.,0),MATCH("Сумма затрат, т.руб.",'Кальк-я'!$5:$5,0))*
INDEX(ЗФ,MATCH($A$50,ЗФ!$A:$A,0),MATCH("Посевная площадь"&amp;YEAR(J$3),ЗФ!$2:$2,0))*
INDEX(Коэф.закупка_год_морковь[],MATCH($A55,Коэф.закупка_год_морковь[1],0),MATCH(MONTH(I$3),КЗ!$1:$1,0))/1000,""),0)</f>
        <v/>
      </c>
      <c r="J55" s="551" t="str" cm="1">
        <f t="array" aca="1" ref="J55" ca="1">IFERROR(IF(AND(НачЦ_ИнвП_Дата&lt;=J$3,КИнвП_Дата&gt;J$3),
INDEX(Кальк._морковь,MATCH($A55,Кальк._морковь_наим.,0),MATCH("Сумма затрат, т.руб.",'Кальк-я'!$5:$5,0))*
INDEX(ЗФ,MATCH($A$50,ЗФ!$A:$A,0),MATCH("Посевная площадь"&amp;YEAR(K$3),ЗФ!$2:$2,0))*
INDEX(Коэф.закупка_год_морковь[],MATCH($A55,Коэф.закупка_год_морковь[1],0),MATCH(MONTH(J$3),КЗ!$1:$1,0))/1000,""),0)</f>
        <v/>
      </c>
      <c r="K55" s="551" cm="1">
        <f t="array" aca="1" ref="K55" ca="1">IFERROR(IF(AND(НачЦ_ИнвП_Дата&lt;=K$3,КИнвП_Дата&gt;K$3),
INDEX(Кальк._морковь,MATCH($A55,Кальк._морковь_наим.,0),MATCH("Сумма затрат, т.руб.",'Кальк-я'!$5:$5,0))*
INDEX(ЗФ,MATCH($A$50,ЗФ!$A:$A,0),MATCH("Посевная площадь"&amp;YEAR(L$3),ЗФ!$2:$2,0))*
INDEX(Коэф.закупка_год_морковь[],MATCH($A55,Коэф.закупка_год_морковь[1],0),MATCH(MONTH(K$3),КЗ!$1:$1,0))/1000,""),0)</f>
        <v>0</v>
      </c>
      <c r="L55" s="551" cm="1">
        <f t="array" aca="1" ref="L55" ca="1">IFERROR(IF(AND(НачЦ_ИнвП_Дата&lt;=L$3,КИнвП_Дата&gt;L$3),
INDEX(Кальк._морковь,MATCH($A55,Кальк._морковь_наим.,0),MATCH("Сумма затрат, т.руб.",'Кальк-я'!$5:$5,0))*
INDEX(ЗФ,MATCH($A$50,ЗФ!$A:$A,0),MATCH("Посевная площадь"&amp;YEAR(M$3),ЗФ!$2:$2,0))*
INDEX(Коэф.закупка_год_морковь[],MATCH($A55,Коэф.закупка_год_морковь[1],0),MATCH(MONTH(L$3),КЗ!$1:$1,0))/1000,""),0)</f>
        <v>0</v>
      </c>
      <c r="M55" s="551" cm="1">
        <f t="array" aca="1" ref="M55" ca="1">IFERROR(IF(AND(НачЦ_ИнвП_Дата&lt;=M$3,КИнвП_Дата&gt;M$3),
INDEX(Кальк._морковь,MATCH($A55,Кальк._морковь_наим.,0),MATCH("Сумма затрат, т.руб.",'Кальк-я'!$5:$5,0))*
INDEX(ЗФ,MATCH($A$50,ЗФ!$A:$A,0),MATCH("Посевная площадь"&amp;YEAR(N$3),ЗФ!$2:$2,0))*
INDEX(Коэф.закупка_год_морковь[],MATCH($A55,Коэф.закупка_год_морковь[1],0),MATCH(MONTH(M$3),КЗ!$1:$1,0))/1000,""),0)</f>
        <v>0</v>
      </c>
      <c r="N55" s="552">
        <f t="shared" ca="1" si="1445"/>
        <v>0</v>
      </c>
      <c r="O55" s="551" cm="1">
        <f t="array" aca="1" ref="O55" ca="1">IFERROR(IF(AND(НачЦ_ИнвП_Дата&lt;=O$3,КИнвП_Дата&gt;O$3),
INDEX(Кальк._морковь,MATCH($A55,Кальк._морковь_наим.,0),MATCH("Сумма затрат, т.руб.",'Кальк-я'!$5:$5,0))*
INDEX(ЗФ,MATCH($A$50,ЗФ!$A:$A,0),MATCH("Посевная площадь"&amp;YEAR(P$3),ЗФ!$2:$2,0))*
INDEX(Коэф.закупка_год_морковь[],MATCH($A55,Коэф.закупка_год_морковь[1],0),MATCH(MONTH(O$3),КЗ!$1:$1,0))/1000,""),0)</f>
        <v>0</v>
      </c>
      <c r="P55" s="551" cm="1">
        <f t="array" aca="1" ref="P55" ca="1">IFERROR(IF(AND(НачЦ_ИнвП_Дата&lt;=P$3,КИнвП_Дата&gt;P$3),
INDEX(Кальк._морковь,MATCH($A55,Кальк._морковь_наим.,0),MATCH("Сумма затрат, т.руб.",'Кальк-я'!$5:$5,0))*
INDEX(ЗФ,MATCH($A$50,ЗФ!$A:$A,0),MATCH("Посевная площадь"&amp;YEAR(Q$3),ЗФ!$2:$2,0))*
INDEX(Коэф.закупка_год_морковь[],MATCH($A55,Коэф.закупка_год_морковь[1],0),MATCH(MONTH(P$3),КЗ!$1:$1,0))/1000,""),0)</f>
        <v>704.25</v>
      </c>
      <c r="Q55" s="551" cm="1">
        <f t="array" aca="1" ref="Q55" ca="1">IFERROR(IF(AND(НачЦ_ИнвП_Дата&lt;=Q$3,КИнвП_Дата&gt;Q$3),
INDEX(Кальк._морковь,MATCH($A55,Кальк._морковь_наим.,0),MATCH("Сумма затрат, т.руб.",'Кальк-я'!$5:$5,0))*
INDEX(ЗФ,MATCH($A$50,ЗФ!$A:$A,0),MATCH("Посевная площадь"&amp;YEAR(R$3),ЗФ!$2:$2,0))*
INDEX(Коэф.закупка_год_морковь[],MATCH($A55,Коэф.закупка_год_морковь[1],0),MATCH(MONTH(Q$3),КЗ!$1:$1,0))/1000,""),0)</f>
        <v>0</v>
      </c>
      <c r="R55" s="551" cm="1">
        <f t="array" aca="1" ref="R55" ca="1">IFERROR(IF(AND(НачЦ_ИнвП_Дата&lt;=R$3,КИнвП_Дата&gt;R$3),
INDEX(Кальк._морковь,MATCH($A55,Кальк._морковь_наим.,0),MATCH("Сумма затрат, т.руб.",'Кальк-я'!$5:$5,0))*
INDEX(ЗФ,MATCH($A$50,ЗФ!$A:$A,0),MATCH("Посевная площадь"&amp;YEAR(S$3),ЗФ!$2:$2,0))*
INDEX(Коэф.закупка_год_морковь[],MATCH($A55,Коэф.закупка_год_морковь[1],0),MATCH(MONTH(R$3),КЗ!$1:$1,0))/1000,""),0)</f>
        <v>0</v>
      </c>
      <c r="S55" s="551" cm="1">
        <f t="array" aca="1" ref="S55" ca="1">IFERROR(IF(AND(НачЦ_ИнвП_Дата&lt;=S$3,КИнвП_Дата&gt;S$3),
INDEX(Кальк._морковь,MATCH($A55,Кальк._морковь_наим.,0),MATCH("Сумма затрат, т.руб.",'Кальк-я'!$5:$5,0))*
INDEX(ЗФ,MATCH($A$50,ЗФ!$A:$A,0),MATCH("Посевная площадь"&amp;YEAR(T$3),ЗФ!$2:$2,0))*
INDEX(Коэф.закупка_год_морковь[],MATCH($A55,Коэф.закупка_год_морковь[1],0),MATCH(MONTH(S$3),КЗ!$1:$1,0))/1000,""),0)</f>
        <v>704.25</v>
      </c>
      <c r="T55" s="551" cm="1">
        <f t="array" aca="1" ref="T55" ca="1">IFERROR(IF(AND(НачЦ_ИнвП_Дата&lt;=T$3,КИнвП_Дата&gt;T$3),
INDEX(Кальк._морковь,MATCH($A55,Кальк._морковь_наим.,0),MATCH("Сумма затрат, т.руб.",'Кальк-я'!$5:$5,0))*
INDEX(ЗФ,MATCH($A$50,ЗФ!$A:$A,0),MATCH("Посевная площадь"&amp;YEAR(U$3),ЗФ!$2:$2,0))*
INDEX(Коэф.закупка_год_морковь[],MATCH($A55,Коэф.закупка_год_морковь[1],0),MATCH(MONTH(T$3),КЗ!$1:$1,0))/1000,""),0)</f>
        <v>0</v>
      </c>
      <c r="U55" s="551" cm="1">
        <f t="array" aca="1" ref="U55" ca="1">IFERROR(IF(AND(НачЦ_ИнвП_Дата&lt;=U$3,КИнвП_Дата&gt;U$3),
INDEX(Кальк._морковь,MATCH($A55,Кальк._морковь_наим.,0),MATCH("Сумма затрат, т.руб.",'Кальк-я'!$5:$5,0))*
INDEX(ЗФ,MATCH($A$50,ЗФ!$A:$A,0),MATCH("Посевная площадь"&amp;YEAR(V$3),ЗФ!$2:$2,0))*
INDEX(Коэф.закупка_год_морковь[],MATCH($A55,Коэф.закупка_год_морковь[1],0),MATCH(MONTH(U$3),КЗ!$1:$1,0))/1000,""),0)</f>
        <v>0</v>
      </c>
      <c r="V55" s="551" cm="1">
        <f t="array" aca="1" ref="V55" ca="1">IFERROR(IF(AND(НачЦ_ИнвП_Дата&lt;=V$3,КИнвП_Дата&gt;V$3),
INDEX(Кальк._морковь,MATCH($A55,Кальк._морковь_наим.,0),MATCH("Сумма затрат, т.руб.",'Кальк-я'!$5:$5,0))*
INDEX(ЗФ,MATCH($A$50,ЗФ!$A:$A,0),MATCH("Посевная площадь"&amp;YEAR(W$3),ЗФ!$2:$2,0))*
INDEX(Коэф.закупка_год_морковь[],MATCH($A55,Коэф.закупка_год_морковь[1],0),MATCH(MONTH(V$3),КЗ!$1:$1,0))/1000,""),0)</f>
        <v>0</v>
      </c>
      <c r="W55" s="551" cm="1">
        <f t="array" aca="1" ref="W55" ca="1">IFERROR(IF(AND(НачЦ_ИнвП_Дата&lt;=W$3,КИнвП_Дата&gt;W$3),
INDEX(Кальк._морковь,MATCH($A55,Кальк._морковь_наим.,0),MATCH("Сумма затрат, т.руб.",'Кальк-я'!$5:$5,0))*
INDEX(ЗФ,MATCH($A$50,ЗФ!$A:$A,0),MATCH("Посевная площадь"&amp;YEAR(X$3),ЗФ!$2:$2,0))*
INDEX(Коэф.закупка_год_морковь[],MATCH($A55,Коэф.закупка_год_морковь[1],0),MATCH(MONTH(W$3),КЗ!$1:$1,0))/1000,""),0)</f>
        <v>0</v>
      </c>
      <c r="X55" s="551" cm="1">
        <f t="array" aca="1" ref="X55" ca="1">IFERROR(IF(AND(НачЦ_ИнвП_Дата&lt;=X$3,КИнвП_Дата&gt;X$3),
INDEX(Кальк._морковь,MATCH($A55,Кальк._морковь_наим.,0),MATCH("Сумма затрат, т.руб.",'Кальк-я'!$5:$5,0))*
INDEX(ЗФ,MATCH($A$50,ЗФ!$A:$A,0),MATCH("Посевная площадь"&amp;YEAR(Y$3),ЗФ!$2:$2,0))*
INDEX(Коэф.закупка_год_морковь[],MATCH($A55,Коэф.закупка_год_морковь[1],0),MATCH(MONTH(X$3),КЗ!$1:$1,0))/1000,""),0)</f>
        <v>0</v>
      </c>
      <c r="Y55" s="551" cm="1">
        <f t="array" aca="1" ref="Y55" ca="1">IFERROR(IF(AND(НачЦ_ИнвП_Дата&lt;=Y$3,КИнвП_Дата&gt;Y$3),
INDEX(Кальк._морковь,MATCH($A55,Кальк._морковь_наим.,0),MATCH("Сумма затрат, т.руб.",'Кальк-я'!$5:$5,0))*
INDEX(ЗФ,MATCH($A$50,ЗФ!$A:$A,0),MATCH("Посевная площадь"&amp;YEAR(Z$3),ЗФ!$2:$2,0))*
INDEX(Коэф.закупка_год_морковь[],MATCH($A55,Коэф.закупка_год_морковь[1],0),MATCH(MONTH(Y$3),КЗ!$1:$1,0))/1000,""),0)</f>
        <v>0</v>
      </c>
      <c r="Z55" s="551" cm="1">
        <f t="array" aca="1" ref="Z55" ca="1">IFERROR(IF(AND(НачЦ_ИнвП_Дата&lt;=Z$3,КИнвП_Дата&gt;Z$3),
INDEX(Кальк._морковь,MATCH($A55,Кальк._морковь_наим.,0),MATCH("Сумма затрат, т.руб.",'Кальк-я'!$5:$5,0))*
INDEX(ЗФ,MATCH($A$50,ЗФ!$A:$A,0),MATCH("Посевная площадь"&amp;YEAR(AA$3),ЗФ!$2:$2,0))*
INDEX(Коэф.закупка_год_морковь[],MATCH($A55,Коэф.закупка_год_морковь[1],0),MATCH(MONTH(Z$3),КЗ!$1:$1,0))/1000,""),0)</f>
        <v>0</v>
      </c>
      <c r="AA55" s="552">
        <f t="shared" ca="1" si="1458"/>
        <v>1408.5</v>
      </c>
      <c r="AB55" s="551" cm="1">
        <f t="array" aca="1" ref="AB55" ca="1">IFERROR(IF(AND(НачЦ_ИнвП_Дата&lt;=AB$3,КИнвП_Дата&gt;AB$3),
INDEX(Кальк._морковь,MATCH($A55,Кальк._морковь_наим.,0),MATCH("Сумма затрат, т.руб.",'Кальк-я'!$5:$5,0))*
INDEX(ЗФ,MATCH($A$50,ЗФ!$A:$A,0),MATCH("Посевная площадь"&amp;YEAR(AC$3),ЗФ!$2:$2,0))*
INDEX(Коэф.закупка_год_морковь[],MATCH($A55,Коэф.закупка_год_морковь[1],0),MATCH(MONTH(AB$3),КЗ!$1:$1,0))/1000,""),0)</f>
        <v>0</v>
      </c>
      <c r="AC55" s="551" cm="1">
        <f t="array" aca="1" ref="AC55" ca="1">IFERROR(IF(AND(НачЦ_ИнвП_Дата&lt;=AC$3,КИнвП_Дата&gt;AC$3),
INDEX(Кальк._морковь,MATCH($A55,Кальк._морковь_наим.,0),MATCH("Сумма затрат, т.руб.",'Кальк-я'!$5:$5,0))*
INDEX(ЗФ,MATCH($A$50,ЗФ!$A:$A,0),MATCH("Посевная площадь"&amp;YEAR(AD$3),ЗФ!$2:$2,0))*
INDEX(Коэф.закупка_год_морковь[],MATCH($A55,Коэф.закупка_год_морковь[1],0),MATCH(MONTH(AC$3),КЗ!$1:$1,0))/1000,""),0)</f>
        <v>446.02499999999998</v>
      </c>
      <c r="AD55" s="551" cm="1">
        <f t="array" aca="1" ref="AD55" ca="1">IFERROR(IF(AND(НачЦ_ИнвП_Дата&lt;=AD$3,КИнвП_Дата&gt;AD$3),
INDEX(Кальк._морковь,MATCH($A55,Кальк._морковь_наим.,0),MATCH("Сумма затрат, т.руб.",'Кальк-я'!$5:$5,0))*
INDEX(ЗФ,MATCH($A$50,ЗФ!$A:$A,0),MATCH("Посевная площадь"&amp;YEAR(AE$3),ЗФ!$2:$2,0))*
INDEX(Коэф.закупка_год_морковь[],MATCH($A55,Коэф.закупка_год_морковь[1],0),MATCH(MONTH(AD$3),КЗ!$1:$1,0))/1000,""),0)</f>
        <v>0</v>
      </c>
      <c r="AE55" s="551" cm="1">
        <f t="array" aca="1" ref="AE55" ca="1">IFERROR(IF(AND(НачЦ_ИнвП_Дата&lt;=AE$3,КИнвП_Дата&gt;AE$3),
INDEX(Кальк._морковь,MATCH($A55,Кальк._морковь_наим.,0),MATCH("Сумма затрат, т.руб.",'Кальк-я'!$5:$5,0))*
INDEX(ЗФ,MATCH($A$50,ЗФ!$A:$A,0),MATCH("Посевная площадь"&amp;YEAR(AF$3),ЗФ!$2:$2,0))*
INDEX(Коэф.закупка_год_морковь[],MATCH($A55,Коэф.закупка_год_морковь[1],0),MATCH(MONTH(AE$3),КЗ!$1:$1,0))/1000,""),0)</f>
        <v>0</v>
      </c>
      <c r="AF55" s="551" cm="1">
        <f t="array" aca="1" ref="AF55" ca="1">IFERROR(IF(AND(НачЦ_ИнвП_Дата&lt;=AF$3,КИнвП_Дата&gt;AF$3),
INDEX(Кальк._морковь,MATCH($A55,Кальк._морковь_наим.,0),MATCH("Сумма затрат, т.руб.",'Кальк-я'!$5:$5,0))*
INDEX(ЗФ,MATCH($A$50,ЗФ!$A:$A,0),MATCH("Посевная площадь"&amp;YEAR(AG$3),ЗФ!$2:$2,0))*
INDEX(Коэф.закупка_год_морковь[],MATCH($A55,Коэф.закупка_год_морковь[1],0),MATCH(MONTH(AF$3),КЗ!$1:$1,0))/1000,""),0)</f>
        <v>446.02499999999998</v>
      </c>
      <c r="AG55" s="551" cm="1">
        <f t="array" aca="1" ref="AG55" ca="1">IFERROR(IF(AND(НачЦ_ИнвП_Дата&lt;=AG$3,КИнвП_Дата&gt;AG$3),
INDEX(Кальк._морковь,MATCH($A55,Кальк._морковь_наим.,0),MATCH("Сумма затрат, т.руб.",'Кальк-я'!$5:$5,0))*
INDEX(ЗФ,MATCH($A$50,ЗФ!$A:$A,0),MATCH("Посевная площадь"&amp;YEAR(AH$3),ЗФ!$2:$2,0))*
INDEX(Коэф.закупка_год_морковь[],MATCH($A55,Коэф.закупка_год_морковь[1],0),MATCH(MONTH(AG$3),КЗ!$1:$1,0))/1000,""),0)</f>
        <v>0</v>
      </c>
      <c r="AH55" s="551" cm="1">
        <f t="array" aca="1" ref="AH55" ca="1">IFERROR(IF(AND(НачЦ_ИнвП_Дата&lt;=AH$3,КИнвП_Дата&gt;AH$3),
INDEX(Кальк._морковь,MATCH($A55,Кальк._морковь_наим.,0),MATCH("Сумма затрат, т.руб.",'Кальк-я'!$5:$5,0))*
INDEX(ЗФ,MATCH($A$50,ЗФ!$A:$A,0),MATCH("Посевная площадь"&amp;YEAR(AI$3),ЗФ!$2:$2,0))*
INDEX(Коэф.закупка_год_морковь[],MATCH($A55,Коэф.закупка_год_морковь[1],0),MATCH(MONTH(AH$3),КЗ!$1:$1,0))/1000,""),0)</f>
        <v>0</v>
      </c>
      <c r="AI55" s="551" cm="1">
        <f t="array" aca="1" ref="AI55" ca="1">IFERROR(IF(AND(НачЦ_ИнвП_Дата&lt;=AI$3,КИнвП_Дата&gt;AI$3),
INDEX(Кальк._морковь,MATCH($A55,Кальк._морковь_наим.,0),MATCH("Сумма затрат, т.руб.",'Кальк-я'!$5:$5,0))*
INDEX(ЗФ,MATCH($A$50,ЗФ!$A:$A,0),MATCH("Посевная площадь"&amp;YEAR(AJ$3),ЗФ!$2:$2,0))*
INDEX(Коэф.закупка_год_морковь[],MATCH($A55,Коэф.закупка_год_морковь[1],0),MATCH(MONTH(AI$3),КЗ!$1:$1,0))/1000,""),0)</f>
        <v>0</v>
      </c>
      <c r="AJ55" s="551" cm="1">
        <f t="array" aca="1" ref="AJ55" ca="1">IFERROR(IF(AND(НачЦ_ИнвП_Дата&lt;=AJ$3,КИнвП_Дата&gt;AJ$3),
INDEX(Кальк._морковь,MATCH($A55,Кальк._морковь_наим.,0),MATCH("Сумма затрат, т.руб.",'Кальк-я'!$5:$5,0))*
INDEX(ЗФ,MATCH($A$50,ЗФ!$A:$A,0),MATCH("Посевная площадь"&amp;YEAR(AK$3),ЗФ!$2:$2,0))*
INDEX(Коэф.закупка_год_морковь[],MATCH($A55,Коэф.закупка_год_морковь[1],0),MATCH(MONTH(AJ$3),КЗ!$1:$1,0))/1000,""),0)</f>
        <v>0</v>
      </c>
      <c r="AK55" s="551" cm="1">
        <f t="array" aca="1" ref="AK55" ca="1">IFERROR(IF(AND(НачЦ_ИнвП_Дата&lt;=AK$3,КИнвП_Дата&gt;AK$3),
INDEX(Кальк._морковь,MATCH($A55,Кальк._морковь_наим.,0),MATCH("Сумма затрат, т.руб.",'Кальк-я'!$5:$5,0))*
INDEX(ЗФ,MATCH($A$50,ЗФ!$A:$A,0),MATCH("Посевная площадь"&amp;YEAR(AL$3),ЗФ!$2:$2,0))*
INDEX(Коэф.закупка_год_морковь[],MATCH($A55,Коэф.закупка_год_морковь[1],0),MATCH(MONTH(AK$3),КЗ!$1:$1,0))/1000,""),0)</f>
        <v>0</v>
      </c>
      <c r="AL55" s="551" cm="1">
        <f t="array" aca="1" ref="AL55" ca="1">IFERROR(IF(AND(НачЦ_ИнвП_Дата&lt;=AL$3,КИнвП_Дата&gt;AL$3),
INDEX(Кальк._морковь,MATCH($A55,Кальк._морковь_наим.,0),MATCH("Сумма затрат, т.руб.",'Кальк-я'!$5:$5,0))*
INDEX(ЗФ,MATCH($A$50,ЗФ!$A:$A,0),MATCH("Посевная площадь"&amp;YEAR(AM$3),ЗФ!$2:$2,0))*
INDEX(Коэф.закупка_год_морковь[],MATCH($A55,Коэф.закупка_год_морковь[1],0),MATCH(MONTH(AL$3),КЗ!$1:$1,0))/1000,""),0)</f>
        <v>0</v>
      </c>
      <c r="AM55" s="551" cm="1">
        <f t="array" aca="1" ref="AM55" ca="1">IFERROR(IF(AND(НачЦ_ИнвП_Дата&lt;=AM$3,КИнвП_Дата&gt;AM$3),
INDEX(Кальк._морковь,MATCH($A55,Кальк._морковь_наим.,0),MATCH("Сумма затрат, т.руб.",'Кальк-я'!$5:$5,0))*
INDEX(ЗФ,MATCH($A$50,ЗФ!$A:$A,0),MATCH("Посевная площадь"&amp;YEAR(AN$3),ЗФ!$2:$2,0))*
INDEX(Коэф.закупка_год_морковь[],MATCH($A55,Коэф.закупка_год_морковь[1],0),MATCH(MONTH(AM$3),КЗ!$1:$1,0))/1000,""),0)</f>
        <v>0</v>
      </c>
      <c r="AN55" s="552">
        <f t="shared" ca="1" si="1460"/>
        <v>892.05</v>
      </c>
      <c r="AO55" s="551" cm="1">
        <f t="array" aca="1" ref="AO55" ca="1">IFERROR(IF(AND(НачЦ_ИнвП_Дата&lt;=AO$3,КИнвП_Дата&gt;AO$3),
INDEX(Кальк._морковь,MATCH($A55,Кальк._морковь_наим.,0),MATCH("Сумма затрат, т.руб.",'Кальк-я'!$5:$5,0))*
INDEX(ЗФ,MATCH($A$50,ЗФ!$A:$A,0),MATCH("Посевная площадь"&amp;YEAR(AP$3),ЗФ!$2:$2,0))*
INDEX(Коэф.закупка_год_морковь[],MATCH($A55,Коэф.закупка_год_морковь[1],0),MATCH(MONTH(AO$3),КЗ!$1:$1,0))/1000,""),0)</f>
        <v>0</v>
      </c>
      <c r="AP55" s="551" cm="1">
        <f t="array" aca="1" ref="AP55" ca="1">IFERROR(IF(AND(НачЦ_ИнвП_Дата&lt;=AP$3,КИнвП_Дата&gt;AP$3),
INDEX(Кальк._морковь,MATCH($A55,Кальк._морковь_наим.,0),MATCH("Сумма затрат, т.руб.",'Кальк-я'!$5:$5,0))*
INDEX(ЗФ,MATCH($A$50,ЗФ!$A:$A,0),MATCH("Посевная площадь"&amp;YEAR(AQ$3),ЗФ!$2:$2,0))*
INDEX(Коэф.закупка_год_морковь[],MATCH($A55,Коэф.закупка_год_морковь[1],0),MATCH(MONTH(AP$3),КЗ!$1:$1,0))/1000,""),0)</f>
        <v>704.25</v>
      </c>
      <c r="AQ55" s="551" cm="1">
        <f t="array" aca="1" ref="AQ55" ca="1">IFERROR(IF(AND(НачЦ_ИнвП_Дата&lt;=AQ$3,КИнвП_Дата&gt;AQ$3),
INDEX(Кальк._морковь,MATCH($A55,Кальк._морковь_наим.,0),MATCH("Сумма затрат, т.руб.",'Кальк-я'!$5:$5,0))*
INDEX(ЗФ,MATCH($A$50,ЗФ!$A:$A,0),MATCH("Посевная площадь"&amp;YEAR(AR$3),ЗФ!$2:$2,0))*
INDEX(Коэф.закупка_год_морковь[],MATCH($A55,Коэф.закупка_год_морковь[1],0),MATCH(MONTH(AQ$3),КЗ!$1:$1,0))/1000,""),0)</f>
        <v>0</v>
      </c>
      <c r="AR55" s="551" cm="1">
        <f t="array" aca="1" ref="AR55" ca="1">IFERROR(IF(AND(НачЦ_ИнвП_Дата&lt;=AR$3,КИнвП_Дата&gt;AR$3),
INDEX(Кальк._морковь,MATCH($A55,Кальк._морковь_наим.,0),MATCH("Сумма затрат, т.руб.",'Кальк-я'!$5:$5,0))*
INDEX(ЗФ,MATCH($A$50,ЗФ!$A:$A,0),MATCH("Посевная площадь"&amp;YEAR(AS$3),ЗФ!$2:$2,0))*
INDEX(Коэф.закупка_год_морковь[],MATCH($A55,Коэф.закупка_год_морковь[1],0),MATCH(MONTH(AR$3),КЗ!$1:$1,0))/1000,""),0)</f>
        <v>0</v>
      </c>
      <c r="AS55" s="551" cm="1">
        <f t="array" aca="1" ref="AS55" ca="1">IFERROR(IF(AND(НачЦ_ИнвП_Дата&lt;=AS$3,КИнвП_Дата&gt;AS$3),
INDEX(Кальк._морковь,MATCH($A55,Кальк._морковь_наим.,0),MATCH("Сумма затрат, т.руб.",'Кальк-я'!$5:$5,0))*
INDEX(ЗФ,MATCH($A$50,ЗФ!$A:$A,0),MATCH("Посевная площадь"&amp;YEAR(AT$3),ЗФ!$2:$2,0))*
INDEX(Коэф.закупка_год_морковь[],MATCH($A55,Коэф.закупка_год_морковь[1],0),MATCH(MONTH(AS$3),КЗ!$1:$1,0))/1000,""),0)</f>
        <v>704.25</v>
      </c>
      <c r="AT55" s="551" cm="1">
        <f t="array" aca="1" ref="AT55" ca="1">IFERROR(IF(AND(НачЦ_ИнвП_Дата&lt;=AT$3,КИнвП_Дата&gt;AT$3),
INDEX(Кальк._морковь,MATCH($A55,Кальк._морковь_наим.,0),MATCH("Сумма затрат, т.руб.",'Кальк-я'!$5:$5,0))*
INDEX(ЗФ,MATCH($A$50,ЗФ!$A:$A,0),MATCH("Посевная площадь"&amp;YEAR(AU$3),ЗФ!$2:$2,0))*
INDEX(Коэф.закупка_год_морковь[],MATCH($A55,Коэф.закупка_год_морковь[1],0),MATCH(MONTH(AT$3),КЗ!$1:$1,0))/1000,""),0)</f>
        <v>0</v>
      </c>
      <c r="AU55" s="551" cm="1">
        <f t="array" aca="1" ref="AU55" ca="1">IFERROR(IF(AND(НачЦ_ИнвП_Дата&lt;=AU$3,КИнвП_Дата&gt;AU$3),
INDEX(Кальк._морковь,MATCH($A55,Кальк._морковь_наим.,0),MATCH("Сумма затрат, т.руб.",'Кальк-я'!$5:$5,0))*
INDEX(ЗФ,MATCH($A$50,ЗФ!$A:$A,0),MATCH("Посевная площадь"&amp;YEAR(AV$3),ЗФ!$2:$2,0))*
INDEX(Коэф.закупка_год_морковь[],MATCH($A55,Коэф.закупка_год_морковь[1],0),MATCH(MONTH(AU$3),КЗ!$1:$1,0))/1000,""),0)</f>
        <v>0</v>
      </c>
      <c r="AV55" s="551" cm="1">
        <f t="array" aca="1" ref="AV55" ca="1">IFERROR(IF(AND(НачЦ_ИнвП_Дата&lt;=AV$3,КИнвП_Дата&gt;AV$3),
INDEX(Кальк._морковь,MATCH($A55,Кальк._морковь_наим.,0),MATCH("Сумма затрат, т.руб.",'Кальк-я'!$5:$5,0))*
INDEX(ЗФ,MATCH($A$50,ЗФ!$A:$A,0),MATCH("Посевная площадь"&amp;YEAR(AW$3),ЗФ!$2:$2,0))*
INDEX(Коэф.закупка_год_морковь[],MATCH($A55,Коэф.закупка_год_морковь[1],0),MATCH(MONTH(AV$3),КЗ!$1:$1,0))/1000,""),0)</f>
        <v>0</v>
      </c>
      <c r="AW55" s="551" cm="1">
        <f t="array" aca="1" ref="AW55" ca="1">IFERROR(IF(AND(НачЦ_ИнвП_Дата&lt;=AW$3,КИнвП_Дата&gt;AW$3),
INDEX(Кальк._морковь,MATCH($A55,Кальк._морковь_наим.,0),MATCH("Сумма затрат, т.руб.",'Кальк-я'!$5:$5,0))*
INDEX(ЗФ,MATCH($A$50,ЗФ!$A:$A,0),MATCH("Посевная площадь"&amp;YEAR(AX$3),ЗФ!$2:$2,0))*
INDEX(Коэф.закупка_год_морковь[],MATCH($A55,Коэф.закупка_год_морковь[1],0),MATCH(MONTH(AW$3),КЗ!$1:$1,0))/1000,""),0)</f>
        <v>0</v>
      </c>
      <c r="AX55" s="551" cm="1">
        <f t="array" aca="1" ref="AX55" ca="1">IFERROR(IF(AND(НачЦ_ИнвП_Дата&lt;=AX$3,КИнвП_Дата&gt;AX$3),
INDEX(Кальк._морковь,MATCH($A55,Кальк._морковь_наим.,0),MATCH("Сумма затрат, т.руб.",'Кальк-я'!$5:$5,0))*
INDEX(ЗФ,MATCH($A$50,ЗФ!$A:$A,0),MATCH("Посевная площадь"&amp;YEAR(AY$3),ЗФ!$2:$2,0))*
INDEX(Коэф.закупка_год_морковь[],MATCH($A55,Коэф.закупка_год_морковь[1],0),MATCH(MONTH(AX$3),КЗ!$1:$1,0))/1000,""),0)</f>
        <v>0</v>
      </c>
      <c r="AY55" s="551" cm="1">
        <f t="array" aca="1" ref="AY55" ca="1">IFERROR(IF(AND(НачЦ_ИнвП_Дата&lt;=AY$3,КИнвП_Дата&gt;AY$3),
INDEX(Кальк._морковь,MATCH($A55,Кальк._морковь_наим.,0),MATCH("Сумма затрат, т.руб.",'Кальк-я'!$5:$5,0))*
INDEX(ЗФ,MATCH($A$50,ЗФ!$A:$A,0),MATCH("Посевная площадь"&amp;YEAR(AZ$3),ЗФ!$2:$2,0))*
INDEX(Коэф.закупка_год_морковь[],MATCH($A55,Коэф.закупка_год_морковь[1],0),MATCH(MONTH(AY$3),КЗ!$1:$1,0))/1000,""),0)</f>
        <v>0</v>
      </c>
      <c r="AZ55" s="551" cm="1">
        <f t="array" aca="1" ref="AZ55" ca="1">IFERROR(IF(AND(НачЦ_ИнвП_Дата&lt;=AZ$3,КИнвП_Дата&gt;AZ$3),
INDEX(Кальк._морковь,MATCH($A55,Кальк._морковь_наим.,0),MATCH("Сумма затрат, т.руб.",'Кальк-я'!$5:$5,0))*
INDEX(ЗФ,MATCH($A$50,ЗФ!$A:$A,0),MATCH("Посевная площадь"&amp;YEAR(BA$3),ЗФ!$2:$2,0))*
INDEX(Коэф.закупка_год_морковь[],MATCH($A55,Коэф.закупка_год_морковь[1],0),MATCH(MONTH(AZ$3),КЗ!$1:$1,0))/1000,""),0)</f>
        <v>0</v>
      </c>
      <c r="BA55" s="552">
        <f t="shared" ca="1" si="1462"/>
        <v>1408.5</v>
      </c>
      <c r="BB55" s="551" cm="1">
        <f t="array" aca="1" ref="BB55" ca="1">IFERROR(IF(AND(НачЦ_ИнвП_Дата&lt;=BB$3,КИнвП_Дата&gt;BB$3),
INDEX(Кальк._морковь,MATCH($A55,Кальк._морковь_наим.,0),MATCH("Сумма затрат, т.руб.",'Кальк-я'!$5:$5,0))*
INDEX(ЗФ,MATCH($A$50,ЗФ!$A:$A,0),MATCH("Посевная площадь"&amp;YEAR(BC$3),ЗФ!$2:$2,0))*
INDEX(Коэф.закупка_год_морковь[],MATCH($A55,Коэф.закупка_год_морковь[1],0),MATCH(MONTH(BB$3),КЗ!$1:$1,0))/1000,""),0)</f>
        <v>0</v>
      </c>
      <c r="BC55" s="551" cm="1">
        <f t="array" aca="1" ref="BC55" ca="1">IFERROR(IF(AND(НачЦ_ИнвП_Дата&lt;=BC$3,КИнвП_Дата&gt;BC$3),
INDEX(Кальк._морковь,MATCH($A55,Кальк._морковь_наим.,0),MATCH("Сумма затрат, т.руб.",'Кальк-я'!$5:$5,0))*
INDEX(ЗФ,MATCH($A$50,ЗФ!$A:$A,0),MATCH("Посевная площадь"&amp;YEAR(BD$3),ЗФ!$2:$2,0))*
INDEX(Коэф.закупка_год_морковь[],MATCH($A55,Коэф.закупка_год_морковь[1],0),MATCH(MONTH(BC$3),КЗ!$1:$1,0))/1000,""),0)</f>
        <v>704.25</v>
      </c>
      <c r="BD55" s="551" cm="1">
        <f t="array" aca="1" ref="BD55" ca="1">IFERROR(IF(AND(НачЦ_ИнвП_Дата&lt;=BD$3,КИнвП_Дата&gt;BD$3),
INDEX(Кальк._морковь,MATCH($A55,Кальк._морковь_наим.,0),MATCH("Сумма затрат, т.руб.",'Кальк-я'!$5:$5,0))*
INDEX(ЗФ,MATCH($A$50,ЗФ!$A:$A,0),MATCH("Посевная площадь"&amp;YEAR(BE$3),ЗФ!$2:$2,0))*
INDEX(Коэф.закупка_год_морковь[],MATCH($A55,Коэф.закупка_год_морковь[1],0),MATCH(MONTH(BD$3),КЗ!$1:$1,0))/1000,""),0)</f>
        <v>0</v>
      </c>
      <c r="BE55" s="551" cm="1">
        <f t="array" aca="1" ref="BE55" ca="1">IFERROR(IF(AND(НачЦ_ИнвП_Дата&lt;=BE$3,КИнвП_Дата&gt;BE$3),
INDEX(Кальк._морковь,MATCH($A55,Кальк._морковь_наим.,0),MATCH("Сумма затрат, т.руб.",'Кальк-я'!$5:$5,0))*
INDEX(ЗФ,MATCH($A$50,ЗФ!$A:$A,0),MATCH("Посевная площадь"&amp;YEAR(BF$3),ЗФ!$2:$2,0))*
INDEX(Коэф.закупка_год_морковь[],MATCH($A55,Коэф.закупка_год_морковь[1],0),MATCH(MONTH(BE$3),КЗ!$1:$1,0))/1000,""),0)</f>
        <v>0</v>
      </c>
      <c r="BF55" s="551" cm="1">
        <f t="array" aca="1" ref="BF55" ca="1">IFERROR(IF(AND(НачЦ_ИнвП_Дата&lt;=BF$3,КИнвП_Дата&gt;BF$3),
INDEX(Кальк._морковь,MATCH($A55,Кальк._морковь_наим.,0),MATCH("Сумма затрат, т.руб.",'Кальк-я'!$5:$5,0))*
INDEX(ЗФ,MATCH($A$50,ЗФ!$A:$A,0),MATCH("Посевная площадь"&amp;YEAR(BG$3),ЗФ!$2:$2,0))*
INDEX(Коэф.закупка_год_морковь[],MATCH($A55,Коэф.закупка_год_морковь[1],0),MATCH(MONTH(BF$3),КЗ!$1:$1,0))/1000,""),0)</f>
        <v>704.25</v>
      </c>
      <c r="BG55" s="551" cm="1">
        <f t="array" aca="1" ref="BG55" ca="1">IFERROR(IF(AND(НачЦ_ИнвП_Дата&lt;=BG$3,КИнвП_Дата&gt;BG$3),
INDEX(Кальк._морковь,MATCH($A55,Кальк._морковь_наим.,0),MATCH("Сумма затрат, т.руб.",'Кальк-я'!$5:$5,0))*
INDEX(ЗФ,MATCH($A$50,ЗФ!$A:$A,0),MATCH("Посевная площадь"&amp;YEAR(BH$3),ЗФ!$2:$2,0))*
INDEX(Коэф.закупка_год_морковь[],MATCH($A55,Коэф.закупка_год_морковь[1],0),MATCH(MONTH(BG$3),КЗ!$1:$1,0))/1000,""),0)</f>
        <v>0</v>
      </c>
      <c r="BH55" s="551" cm="1">
        <f t="array" aca="1" ref="BH55" ca="1">IFERROR(IF(AND(НачЦ_ИнвП_Дата&lt;=BH$3,КИнвП_Дата&gt;BH$3),
INDEX(Кальк._морковь,MATCH($A55,Кальк._морковь_наим.,0),MATCH("Сумма затрат, т.руб.",'Кальк-я'!$5:$5,0))*
INDEX(ЗФ,MATCH($A$50,ЗФ!$A:$A,0),MATCH("Посевная площадь"&amp;YEAR(BI$3),ЗФ!$2:$2,0))*
INDEX(Коэф.закупка_год_морковь[],MATCH($A55,Коэф.закупка_год_морковь[1],0),MATCH(MONTH(BH$3),КЗ!$1:$1,0))/1000,""),0)</f>
        <v>0</v>
      </c>
      <c r="BI55" s="551" cm="1">
        <f t="array" aca="1" ref="BI55" ca="1">IFERROR(IF(AND(НачЦ_ИнвП_Дата&lt;=BI$3,КИнвП_Дата&gt;BI$3),
INDEX(Кальк._морковь,MATCH($A55,Кальк._морковь_наим.,0),MATCH("Сумма затрат, т.руб.",'Кальк-я'!$5:$5,0))*
INDEX(ЗФ,MATCH($A$50,ЗФ!$A:$A,0),MATCH("Посевная площадь"&amp;YEAR(BJ$3),ЗФ!$2:$2,0))*
INDEX(Коэф.закупка_год_морковь[],MATCH($A55,Коэф.закупка_год_морковь[1],0),MATCH(MONTH(BI$3),КЗ!$1:$1,0))/1000,""),0)</f>
        <v>0</v>
      </c>
      <c r="BJ55" s="551" cm="1">
        <f t="array" aca="1" ref="BJ55" ca="1">IFERROR(IF(AND(НачЦ_ИнвП_Дата&lt;=BJ$3,КИнвП_Дата&gt;BJ$3),
INDEX(Кальк._морковь,MATCH($A55,Кальк._морковь_наим.,0),MATCH("Сумма затрат, т.руб.",'Кальк-я'!$5:$5,0))*
INDEX(ЗФ,MATCH($A$50,ЗФ!$A:$A,0),MATCH("Посевная площадь"&amp;YEAR(BK$3),ЗФ!$2:$2,0))*
INDEX(Коэф.закупка_год_морковь[],MATCH($A55,Коэф.закупка_год_морковь[1],0),MATCH(MONTH(BJ$3),КЗ!$1:$1,0))/1000,""),0)</f>
        <v>0</v>
      </c>
      <c r="BK55" s="551" cm="1">
        <f t="array" aca="1" ref="BK55" ca="1">IFERROR(IF(AND(НачЦ_ИнвП_Дата&lt;=BK$3,КИнвП_Дата&gt;BK$3),
INDEX(Кальк._морковь,MATCH($A55,Кальк._морковь_наим.,0),MATCH("Сумма затрат, т.руб.",'Кальк-я'!$5:$5,0))*
INDEX(ЗФ,MATCH($A$50,ЗФ!$A:$A,0),MATCH("Посевная площадь"&amp;YEAR(BL$3),ЗФ!$2:$2,0))*
INDEX(Коэф.закупка_год_морковь[],MATCH($A55,Коэф.закупка_год_морковь[1],0),MATCH(MONTH(BK$3),КЗ!$1:$1,0))/1000,""),0)</f>
        <v>0</v>
      </c>
      <c r="BL55" s="551" cm="1">
        <f t="array" aca="1" ref="BL55" ca="1">IFERROR(IF(AND(НачЦ_ИнвП_Дата&lt;=BL$3,КИнвП_Дата&gt;BL$3),
INDEX(Кальк._морковь,MATCH($A55,Кальк._морковь_наим.,0),MATCH("Сумма затрат, т.руб.",'Кальк-я'!$5:$5,0))*
INDEX(ЗФ,MATCH($A$50,ЗФ!$A:$A,0),MATCH("Посевная площадь"&amp;YEAR(BM$3),ЗФ!$2:$2,0))*
INDEX(Коэф.закупка_год_морковь[],MATCH($A55,Коэф.закупка_год_морковь[1],0),MATCH(MONTH(BL$3),КЗ!$1:$1,0))/1000,""),0)</f>
        <v>0</v>
      </c>
      <c r="BM55" s="551" cm="1">
        <f t="array" aca="1" ref="BM55" ca="1">IFERROR(IF(AND(НачЦ_ИнвП_Дата&lt;=BM$3,КИнвП_Дата&gt;BM$3),
INDEX(Кальк._морковь,MATCH($A55,Кальк._морковь_наим.,0),MATCH("Сумма затрат, т.руб.",'Кальк-я'!$5:$5,0))*
INDEX(ЗФ,MATCH($A$50,ЗФ!$A:$A,0),MATCH("Посевная площадь"&amp;YEAR(BN$3),ЗФ!$2:$2,0))*
INDEX(Коэф.закупка_год_морковь[],MATCH($A55,Коэф.закупка_год_морковь[1],0),MATCH(MONTH(BM$3),КЗ!$1:$1,0))/1000,""),0)</f>
        <v>0</v>
      </c>
      <c r="BN55" s="552">
        <f t="shared" ca="1" si="1464"/>
        <v>1408.5</v>
      </c>
      <c r="BO55" s="551" cm="1">
        <f t="array" aca="1" ref="BO55" ca="1">IFERROR(IF(AND(НачЦ_ИнвП_Дата&lt;=BO$3,КИнвП_Дата&gt;BO$3),
INDEX(Кальк._морковь,MATCH($A55,Кальк._морковь_наим.,0),MATCH("Сумма затрат, т.руб.",'Кальк-я'!$5:$5,0))*
INDEX(ЗФ,MATCH($A$50,ЗФ!$A:$A,0),MATCH("Посевная площадь"&amp;YEAR(BP$3),ЗФ!$2:$2,0))*
INDEX(Коэф.закупка_год_морковь[],MATCH($A55,Коэф.закупка_год_морковь[1],0),MATCH(MONTH(BO$3),КЗ!$1:$1,0))/1000,""),0)</f>
        <v>0</v>
      </c>
      <c r="BP55" s="551" cm="1">
        <f t="array" aca="1" ref="BP55" ca="1">IFERROR(IF(AND(НачЦ_ИнвП_Дата&lt;=BP$3,КИнвП_Дата&gt;BP$3),
INDEX(Кальк._морковь,MATCH($A55,Кальк._морковь_наим.,0),MATCH("Сумма затрат, т.руб.",'Кальк-я'!$5:$5,0))*
INDEX(ЗФ,MATCH($A$50,ЗФ!$A:$A,0),MATCH("Посевная площадь"&amp;YEAR(BQ$3),ЗФ!$2:$2,0))*
INDEX(Коэф.закупка_год_морковь[],MATCH($A55,Коэф.закупка_год_морковь[1],0),MATCH(MONTH(BP$3),КЗ!$1:$1,0))/1000,""),0)</f>
        <v>704.25</v>
      </c>
      <c r="BQ55" s="551" cm="1">
        <f t="array" aca="1" ref="BQ55" ca="1">IFERROR(IF(AND(НачЦ_ИнвП_Дата&lt;=BQ$3,КИнвП_Дата&gt;BQ$3),
INDEX(Кальк._морковь,MATCH($A55,Кальк._морковь_наим.,0),MATCH("Сумма затрат, т.руб.",'Кальк-я'!$5:$5,0))*
INDEX(ЗФ,MATCH($A$50,ЗФ!$A:$A,0),MATCH("Посевная площадь"&amp;YEAR(BR$3),ЗФ!$2:$2,0))*
INDEX(Коэф.закупка_год_морковь[],MATCH($A55,Коэф.закупка_год_морковь[1],0),MATCH(MONTH(BQ$3),КЗ!$1:$1,0))/1000,""),0)</f>
        <v>0</v>
      </c>
      <c r="BR55" s="551" cm="1">
        <f t="array" aca="1" ref="BR55" ca="1">IFERROR(IF(AND(НачЦ_ИнвП_Дата&lt;=BR$3,КИнвП_Дата&gt;BR$3),
INDEX(Кальк._морковь,MATCH($A55,Кальк._морковь_наим.,0),MATCH("Сумма затрат, т.руб.",'Кальк-я'!$5:$5,0))*
INDEX(ЗФ,MATCH($A$50,ЗФ!$A:$A,0),MATCH("Посевная площадь"&amp;YEAR(BS$3),ЗФ!$2:$2,0))*
INDEX(Коэф.закупка_год_морковь[],MATCH($A55,Коэф.закупка_год_морковь[1],0),MATCH(MONTH(BR$3),КЗ!$1:$1,0))/1000,""),0)</f>
        <v>0</v>
      </c>
      <c r="BS55" s="551" cm="1">
        <f t="array" aca="1" ref="BS55" ca="1">IFERROR(IF(AND(НачЦ_ИнвП_Дата&lt;=BS$3,КИнвП_Дата&gt;BS$3),
INDEX(Кальк._морковь,MATCH($A55,Кальк._морковь_наим.,0),MATCH("Сумма затрат, т.руб.",'Кальк-я'!$5:$5,0))*
INDEX(ЗФ,MATCH($A$50,ЗФ!$A:$A,0),MATCH("Посевная площадь"&amp;YEAR(BT$3),ЗФ!$2:$2,0))*
INDEX(Коэф.закупка_год_морковь[],MATCH($A55,Коэф.закупка_год_морковь[1],0),MATCH(MONTH(BS$3),КЗ!$1:$1,0))/1000,""),0)</f>
        <v>704.25</v>
      </c>
      <c r="BT55" s="551" cm="1">
        <f t="array" aca="1" ref="BT55" ca="1">IFERROR(IF(AND(НачЦ_ИнвП_Дата&lt;=BT$3,КИнвП_Дата&gt;BT$3),
INDEX(Кальк._морковь,MATCH($A55,Кальк._морковь_наим.,0),MATCH("Сумма затрат, т.руб.",'Кальк-я'!$5:$5,0))*
INDEX(ЗФ,MATCH($A$50,ЗФ!$A:$A,0),MATCH("Посевная площадь"&amp;YEAR(BU$3),ЗФ!$2:$2,0))*
INDEX(Коэф.закупка_год_морковь[],MATCH($A55,Коэф.закупка_год_морковь[1],0),MATCH(MONTH(BT$3),КЗ!$1:$1,0))/1000,""),0)</f>
        <v>0</v>
      </c>
      <c r="BU55" s="551" cm="1">
        <f t="array" aca="1" ref="BU55" ca="1">IFERROR(IF(AND(НачЦ_ИнвП_Дата&lt;=BU$3,КИнвП_Дата&gt;BU$3),
INDEX(Кальк._морковь,MATCH($A55,Кальк._морковь_наим.,0),MATCH("Сумма затрат, т.руб.",'Кальк-я'!$5:$5,0))*
INDEX(ЗФ,MATCH($A$50,ЗФ!$A:$A,0),MATCH("Посевная площадь"&amp;YEAR(BV$3),ЗФ!$2:$2,0))*
INDEX(Коэф.закупка_год_морковь[],MATCH($A55,Коэф.закупка_год_морковь[1],0),MATCH(MONTH(BU$3),КЗ!$1:$1,0))/1000,""),0)</f>
        <v>0</v>
      </c>
      <c r="BV55" s="551" cm="1">
        <f t="array" aca="1" ref="BV55" ca="1">IFERROR(IF(AND(НачЦ_ИнвП_Дата&lt;=BV$3,КИнвП_Дата&gt;BV$3),
INDEX(Кальк._морковь,MATCH($A55,Кальк._морковь_наим.,0),MATCH("Сумма затрат, т.руб.",'Кальк-я'!$5:$5,0))*
INDEX(ЗФ,MATCH($A$50,ЗФ!$A:$A,0),MATCH("Посевная площадь"&amp;YEAR(BW$3),ЗФ!$2:$2,0))*
INDEX(Коэф.закупка_год_морковь[],MATCH($A55,Коэф.закупка_год_морковь[1],0),MATCH(MONTH(BV$3),КЗ!$1:$1,0))/1000,""),0)</f>
        <v>0</v>
      </c>
      <c r="BW55" s="551" cm="1">
        <f t="array" aca="1" ref="BW55" ca="1">IFERROR(IF(AND(НачЦ_ИнвП_Дата&lt;=BW$3,КИнвП_Дата&gt;BW$3),
INDEX(Кальк._морковь,MATCH($A55,Кальк._морковь_наим.,0),MATCH("Сумма затрат, т.руб.",'Кальк-я'!$5:$5,0))*
INDEX(ЗФ,MATCH($A$50,ЗФ!$A:$A,0),MATCH("Посевная площадь"&amp;YEAR(BX$3),ЗФ!$2:$2,0))*
INDEX(Коэф.закупка_год_морковь[],MATCH($A55,Коэф.закупка_год_морковь[1],0),MATCH(MONTH(BW$3),КЗ!$1:$1,0))/1000,""),0)</f>
        <v>0</v>
      </c>
      <c r="BX55" s="551" cm="1">
        <f t="array" aca="1" ref="BX55" ca="1">IFERROR(IF(AND(НачЦ_ИнвП_Дата&lt;=BX$3,КИнвП_Дата&gt;BX$3),
INDEX(Кальк._морковь,MATCH($A55,Кальк._морковь_наим.,0),MATCH("Сумма затрат, т.руб.",'Кальк-я'!$5:$5,0))*
INDEX(ЗФ,MATCH($A$50,ЗФ!$A:$A,0),MATCH("Посевная площадь"&amp;YEAR(BY$3),ЗФ!$2:$2,0))*
INDEX(Коэф.закупка_год_морковь[],MATCH($A55,Коэф.закупка_год_морковь[1],0),MATCH(MONTH(BX$3),КЗ!$1:$1,0))/1000,""),0)</f>
        <v>0</v>
      </c>
      <c r="BY55" s="551" cm="1">
        <f t="array" aca="1" ref="BY55" ca="1">IFERROR(IF(AND(НачЦ_ИнвП_Дата&lt;=BY$3,КИнвП_Дата&gt;BY$3),
INDEX(Кальк._морковь,MATCH($A55,Кальк._морковь_наим.,0),MATCH("Сумма затрат, т.руб.",'Кальк-я'!$5:$5,0))*
INDEX(ЗФ,MATCH($A$50,ЗФ!$A:$A,0),MATCH("Посевная площадь"&amp;YEAR(BZ$3),ЗФ!$2:$2,0))*
INDEX(Коэф.закупка_год_морковь[],MATCH($A55,Коэф.закупка_год_морковь[1],0),MATCH(MONTH(BY$3),КЗ!$1:$1,0))/1000,""),0)</f>
        <v>0</v>
      </c>
      <c r="BZ55" s="551" cm="1">
        <f t="array" aca="1" ref="BZ55" ca="1">IFERROR(IF(AND(НачЦ_ИнвП_Дата&lt;=BZ$3,КИнвП_Дата&gt;BZ$3),
INDEX(Кальк._морковь,MATCH($A55,Кальк._морковь_наим.,0),MATCH("Сумма затрат, т.руб.",'Кальк-я'!$5:$5,0))*
INDEX(ЗФ,MATCH($A$50,ЗФ!$A:$A,0),MATCH("Посевная площадь"&amp;YEAR(CA$3),ЗФ!$2:$2,0))*
INDEX(Коэф.закупка_год_морковь[],MATCH($A55,Коэф.закупка_год_морковь[1],0),MATCH(MONTH(BZ$3),КЗ!$1:$1,0))/1000,""),0)</f>
        <v>0</v>
      </c>
      <c r="CA55" s="552">
        <f t="shared" ca="1" si="1466"/>
        <v>1408.5</v>
      </c>
      <c r="CB55" s="551" cm="1">
        <f t="array" aca="1" ref="CB55" ca="1">IFERROR(IF(AND(НачЦ_ИнвП_Дата&lt;=CB$3,КИнвП_Дата&gt;CB$3),
INDEX(Кальк._морковь,MATCH($A55,Кальк._морковь_наим.,0),MATCH("Сумма затрат, т.руб.",'Кальк-я'!$5:$5,0))*
INDEX(ЗФ,MATCH($A$50,ЗФ!$A:$A,0),MATCH("Посевная площадь"&amp;YEAR(CC$3),ЗФ!$2:$2,0))*
INDEX(Коэф.закупка_год_морковь[],MATCH($A55,Коэф.закупка_год_морковь[1],0),MATCH(MONTH(CB$3),КЗ!$1:$1,0))/1000,""),0)</f>
        <v>0</v>
      </c>
      <c r="CC55" s="551" cm="1">
        <f t="array" aca="1" ref="CC55" ca="1">IFERROR(IF(AND(НачЦ_ИнвП_Дата&lt;=CC$3,КИнвП_Дата&gt;CC$3),
INDEX(Кальк._морковь,MATCH($A55,Кальк._морковь_наим.,0),MATCH("Сумма затрат, т.руб.",'Кальк-я'!$5:$5,0))*
INDEX(ЗФ,MATCH($A$50,ЗФ!$A:$A,0),MATCH("Посевная площадь"&amp;YEAR(CD$3),ЗФ!$2:$2,0))*
INDEX(Коэф.закупка_год_морковь[],MATCH($A55,Коэф.закупка_год_морковь[1],0),MATCH(MONTH(CC$3),КЗ!$1:$1,0))/1000,""),0)</f>
        <v>704.25</v>
      </c>
      <c r="CD55" s="551" cm="1">
        <f t="array" aca="1" ref="CD55" ca="1">IFERROR(IF(AND(НачЦ_ИнвП_Дата&lt;=CD$3,КИнвП_Дата&gt;CD$3),
INDEX(Кальк._морковь,MATCH($A55,Кальк._морковь_наим.,0),MATCH("Сумма затрат, т.руб.",'Кальк-я'!$5:$5,0))*
INDEX(ЗФ,MATCH($A$50,ЗФ!$A:$A,0),MATCH("Посевная площадь"&amp;YEAR(CE$3),ЗФ!$2:$2,0))*
INDEX(Коэф.закупка_год_морковь[],MATCH($A55,Коэф.закупка_год_морковь[1],0),MATCH(MONTH(CD$3),КЗ!$1:$1,0))/1000,""),0)</f>
        <v>0</v>
      </c>
      <c r="CE55" s="551" cm="1">
        <f t="array" aca="1" ref="CE55" ca="1">IFERROR(IF(AND(НачЦ_ИнвП_Дата&lt;=CE$3,КИнвП_Дата&gt;CE$3),
INDEX(Кальк._морковь,MATCH($A55,Кальк._морковь_наим.,0),MATCH("Сумма затрат, т.руб.",'Кальк-я'!$5:$5,0))*
INDEX(ЗФ,MATCH($A$50,ЗФ!$A:$A,0),MATCH("Посевная площадь"&amp;YEAR(CF$3),ЗФ!$2:$2,0))*
INDEX(Коэф.закупка_год_морковь[],MATCH($A55,Коэф.закупка_год_морковь[1],0),MATCH(MONTH(CE$3),КЗ!$1:$1,0))/1000,""),0)</f>
        <v>0</v>
      </c>
      <c r="CF55" s="551" cm="1">
        <f t="array" aca="1" ref="CF55" ca="1">IFERROR(IF(AND(НачЦ_ИнвП_Дата&lt;=CF$3,КИнвП_Дата&gt;CF$3),
INDEX(Кальк._морковь,MATCH($A55,Кальк._морковь_наим.,0),MATCH("Сумма затрат, т.руб.",'Кальк-я'!$5:$5,0))*
INDEX(ЗФ,MATCH($A$50,ЗФ!$A:$A,0),MATCH("Посевная площадь"&amp;YEAR(CG$3),ЗФ!$2:$2,0))*
INDEX(Коэф.закупка_год_морковь[],MATCH($A55,Коэф.закупка_год_морковь[1],0),MATCH(MONTH(CF$3),КЗ!$1:$1,0))/1000,""),0)</f>
        <v>704.25</v>
      </c>
      <c r="CG55" s="551" cm="1">
        <f t="array" aca="1" ref="CG55" ca="1">IFERROR(IF(AND(НачЦ_ИнвП_Дата&lt;=CG$3,КИнвП_Дата&gt;CG$3),
INDEX(Кальк._морковь,MATCH($A55,Кальк._морковь_наим.,0),MATCH("Сумма затрат, т.руб.",'Кальк-я'!$5:$5,0))*
INDEX(ЗФ,MATCH($A$50,ЗФ!$A:$A,0),MATCH("Посевная площадь"&amp;YEAR(CH$3),ЗФ!$2:$2,0))*
INDEX(Коэф.закупка_год_морковь[],MATCH($A55,Коэф.закупка_год_морковь[1],0),MATCH(MONTH(CG$3),КЗ!$1:$1,0))/1000,""),0)</f>
        <v>0</v>
      </c>
      <c r="CH55" s="551" cm="1">
        <f t="array" aca="1" ref="CH55" ca="1">IFERROR(IF(AND(НачЦ_ИнвП_Дата&lt;=CH$3,КИнвП_Дата&gt;CH$3),
INDEX(Кальк._морковь,MATCH($A55,Кальк._морковь_наим.,0),MATCH("Сумма затрат, т.руб.",'Кальк-я'!$5:$5,0))*
INDEX(ЗФ,MATCH($A$50,ЗФ!$A:$A,0),MATCH("Посевная площадь"&amp;YEAR(CI$3),ЗФ!$2:$2,0))*
INDEX(Коэф.закупка_год_морковь[],MATCH($A55,Коэф.закупка_год_морковь[1],0),MATCH(MONTH(CH$3),КЗ!$1:$1,0))/1000,""),0)</f>
        <v>0</v>
      </c>
      <c r="CI55" s="551" cm="1">
        <f t="array" aca="1" ref="CI55" ca="1">IFERROR(IF(AND(НачЦ_ИнвП_Дата&lt;=CI$3,КИнвП_Дата&gt;CI$3),
INDEX(Кальк._морковь,MATCH($A55,Кальк._морковь_наим.,0),MATCH("Сумма затрат, т.руб.",'Кальк-я'!$5:$5,0))*
INDEX(ЗФ,MATCH($A$50,ЗФ!$A:$A,0),MATCH("Посевная площадь"&amp;YEAR(CJ$3),ЗФ!$2:$2,0))*
INDEX(Коэф.закупка_год_морковь[],MATCH($A55,Коэф.закупка_год_морковь[1],0),MATCH(MONTH(CI$3),КЗ!$1:$1,0))/1000,""),0)</f>
        <v>0</v>
      </c>
      <c r="CJ55" s="551" cm="1">
        <f t="array" aca="1" ref="CJ55" ca="1">IFERROR(IF(AND(НачЦ_ИнвП_Дата&lt;=CJ$3,КИнвП_Дата&gt;CJ$3),
INDEX(Кальк._морковь,MATCH($A55,Кальк._морковь_наим.,0),MATCH("Сумма затрат, т.руб.",'Кальк-я'!$5:$5,0))*
INDEX(ЗФ,MATCH($A$50,ЗФ!$A:$A,0),MATCH("Посевная площадь"&amp;YEAR(CK$3),ЗФ!$2:$2,0))*
INDEX(Коэф.закупка_год_морковь[],MATCH($A55,Коэф.закупка_год_морковь[1],0),MATCH(MONTH(CJ$3),КЗ!$1:$1,0))/1000,""),0)</f>
        <v>0</v>
      </c>
      <c r="CK55" s="551" cm="1">
        <f t="array" aca="1" ref="CK55" ca="1">IFERROR(IF(AND(НачЦ_ИнвП_Дата&lt;=CK$3,КИнвП_Дата&gt;CK$3),
INDEX(Кальк._морковь,MATCH($A55,Кальк._морковь_наим.,0),MATCH("Сумма затрат, т.руб.",'Кальк-я'!$5:$5,0))*
INDEX(ЗФ,MATCH($A$50,ЗФ!$A:$A,0),MATCH("Посевная площадь"&amp;YEAR(CL$3),ЗФ!$2:$2,0))*
INDEX(Коэф.закупка_год_морковь[],MATCH($A55,Коэф.закупка_год_морковь[1],0),MATCH(MONTH(CK$3),КЗ!$1:$1,0))/1000,""),0)</f>
        <v>0</v>
      </c>
      <c r="CL55" s="551" cm="1">
        <f t="array" aca="1" ref="CL55" ca="1">IFERROR(IF(AND(НачЦ_ИнвП_Дата&lt;=CL$3,КИнвП_Дата&gt;CL$3),
INDEX(Кальк._морковь,MATCH($A55,Кальк._морковь_наим.,0),MATCH("Сумма затрат, т.руб.",'Кальк-я'!$5:$5,0))*
INDEX(ЗФ,MATCH($A$50,ЗФ!$A:$A,0),MATCH("Посевная площадь"&amp;YEAR(CM$3),ЗФ!$2:$2,0))*
INDEX(Коэф.закупка_год_морковь[],MATCH($A55,Коэф.закупка_год_морковь[1],0),MATCH(MONTH(CL$3),КЗ!$1:$1,0))/1000,""),0)</f>
        <v>0</v>
      </c>
      <c r="CM55" s="551" cm="1">
        <f t="array" aca="1" ref="CM55" ca="1">IFERROR(IF(AND(НачЦ_ИнвП_Дата&lt;=CM$3,КИнвП_Дата&gt;CM$3),
INDEX(Кальк._морковь,MATCH($A55,Кальк._морковь_наим.,0),MATCH("Сумма затрат, т.руб.",'Кальк-я'!$5:$5,0))*
INDEX(ЗФ,MATCH($A$50,ЗФ!$A:$A,0),MATCH("Посевная площадь"&amp;YEAR(CN$3),ЗФ!$2:$2,0))*
INDEX(Коэф.закупка_год_морковь[],MATCH($A55,Коэф.закупка_год_морковь[1],0),MATCH(MONTH(CM$3),КЗ!$1:$1,0))/1000,""),0)</f>
        <v>0</v>
      </c>
      <c r="CN55" s="552">
        <f t="shared" ca="1" si="1468"/>
        <v>1408.5</v>
      </c>
      <c r="CO55" s="551" cm="1">
        <f t="array" aca="1" ref="CO55" ca="1">IFERROR(IF(AND(НачЦ_ИнвП_Дата&lt;=CO$3,КИнвП_Дата&gt;CO$3),
INDEX(Кальк._морковь,MATCH($A55,Кальк._морковь_наим.,0),MATCH("Сумма затрат, т.руб.",'Кальк-я'!$5:$5,0))*
INDEX(ЗФ,MATCH($A$50,ЗФ!$A:$A,0),MATCH("Посевная площадь"&amp;YEAR(CP$3),ЗФ!$2:$2,0))*
INDEX(Коэф.закупка_год_морковь[],MATCH($A55,Коэф.закупка_год_морковь[1],0),MATCH(MONTH(CO$3),КЗ!$1:$1,0))/1000,""),0)</f>
        <v>0</v>
      </c>
      <c r="CP55" s="551" cm="1">
        <f t="array" aca="1" ref="CP55" ca="1">IFERROR(IF(AND(НачЦ_ИнвП_Дата&lt;=CP$3,КИнвП_Дата&gt;CP$3),
INDEX(Кальк._морковь,MATCH($A55,Кальк._морковь_наим.,0),MATCH("Сумма затрат, т.руб.",'Кальк-я'!$5:$5,0))*
INDEX(ЗФ,MATCH($A$50,ЗФ!$A:$A,0),MATCH("Посевная площадь"&amp;YEAR(CQ$3),ЗФ!$2:$2,0))*
INDEX(Коэф.закупка_год_морковь[],MATCH($A55,Коэф.закупка_год_морковь[1],0),MATCH(MONTH(CP$3),КЗ!$1:$1,0))/1000,""),0)</f>
        <v>704.25</v>
      </c>
      <c r="CQ55" s="551" cm="1">
        <f t="array" aca="1" ref="CQ55" ca="1">IFERROR(IF(AND(НачЦ_ИнвП_Дата&lt;=CQ$3,КИнвП_Дата&gt;CQ$3),
INDEX(Кальк._морковь,MATCH($A55,Кальк._морковь_наим.,0),MATCH("Сумма затрат, т.руб.",'Кальк-я'!$5:$5,0))*
INDEX(ЗФ,MATCH($A$50,ЗФ!$A:$A,0),MATCH("Посевная площадь"&amp;YEAR(CR$3),ЗФ!$2:$2,0))*
INDEX(Коэф.закупка_год_морковь[],MATCH($A55,Коэф.закупка_год_морковь[1],0),MATCH(MONTH(CQ$3),КЗ!$1:$1,0))/1000,""),0)</f>
        <v>0</v>
      </c>
      <c r="CR55" s="551" cm="1">
        <f t="array" aca="1" ref="CR55" ca="1">IFERROR(IF(AND(НачЦ_ИнвП_Дата&lt;=CR$3,КИнвП_Дата&gt;CR$3),
INDEX(Кальк._морковь,MATCH($A55,Кальк._морковь_наим.,0),MATCH("Сумма затрат, т.руб.",'Кальк-я'!$5:$5,0))*
INDEX(ЗФ,MATCH($A$50,ЗФ!$A:$A,0),MATCH("Посевная площадь"&amp;YEAR(CS$3),ЗФ!$2:$2,0))*
INDEX(Коэф.закупка_год_морковь[],MATCH($A55,Коэф.закупка_год_морковь[1],0),MATCH(MONTH(CR$3),КЗ!$1:$1,0))/1000,""),0)</f>
        <v>0</v>
      </c>
      <c r="CS55" s="551" cm="1">
        <f t="array" aca="1" ref="CS55" ca="1">IFERROR(IF(AND(НачЦ_ИнвП_Дата&lt;=CS$3,КИнвП_Дата&gt;CS$3),
INDEX(Кальк._морковь,MATCH($A55,Кальк._морковь_наим.,0),MATCH("Сумма затрат, т.руб.",'Кальк-я'!$5:$5,0))*
INDEX(ЗФ,MATCH($A$50,ЗФ!$A:$A,0),MATCH("Посевная площадь"&amp;YEAR(CT$3),ЗФ!$2:$2,0))*
INDEX(Коэф.закупка_год_морковь[],MATCH($A55,Коэф.закупка_год_морковь[1],0),MATCH(MONTH(CS$3),КЗ!$1:$1,0))/1000,""),0)</f>
        <v>704.25</v>
      </c>
      <c r="CT55" s="551" cm="1">
        <f t="array" aca="1" ref="CT55" ca="1">IFERROR(IF(AND(НачЦ_ИнвП_Дата&lt;=CT$3,КИнвП_Дата&gt;CT$3),
INDEX(Кальк._морковь,MATCH($A55,Кальк._морковь_наим.,0),MATCH("Сумма затрат, т.руб.",'Кальк-я'!$5:$5,0))*
INDEX(ЗФ,MATCH($A$50,ЗФ!$A:$A,0),MATCH("Посевная площадь"&amp;YEAR(CU$3),ЗФ!$2:$2,0))*
INDEX(Коэф.закупка_год_морковь[],MATCH($A55,Коэф.закупка_год_морковь[1],0),MATCH(MONTH(CT$3),КЗ!$1:$1,0))/1000,""),0)</f>
        <v>0</v>
      </c>
      <c r="CU55" s="551" cm="1">
        <f t="array" aca="1" ref="CU55" ca="1">IFERROR(IF(AND(НачЦ_ИнвП_Дата&lt;=CU$3,КИнвП_Дата&gt;CU$3),
INDEX(Кальк._морковь,MATCH($A55,Кальк._морковь_наим.,0),MATCH("Сумма затрат, т.руб.",'Кальк-я'!$5:$5,0))*
INDEX(ЗФ,MATCH($A$50,ЗФ!$A:$A,0),MATCH("Посевная площадь"&amp;YEAR(CV$3),ЗФ!$2:$2,0))*
INDEX(Коэф.закупка_год_морковь[],MATCH($A55,Коэф.закупка_год_морковь[1],0),MATCH(MONTH(CU$3),КЗ!$1:$1,0))/1000,""),0)</f>
        <v>0</v>
      </c>
      <c r="CV55" s="551" cm="1">
        <f t="array" aca="1" ref="CV55" ca="1">IFERROR(IF(AND(НачЦ_ИнвП_Дата&lt;=CV$3,КИнвП_Дата&gt;CV$3),
INDEX(Кальк._морковь,MATCH($A55,Кальк._морковь_наим.,0),MATCH("Сумма затрат, т.руб.",'Кальк-я'!$5:$5,0))*
INDEX(ЗФ,MATCH($A$50,ЗФ!$A:$A,0),MATCH("Посевная площадь"&amp;YEAR(CW$3),ЗФ!$2:$2,0))*
INDEX(Коэф.закупка_год_морковь[],MATCH($A55,Коэф.закупка_год_морковь[1],0),MATCH(MONTH(CV$3),КЗ!$1:$1,0))/1000,""),0)</f>
        <v>0</v>
      </c>
      <c r="CW55" s="551" cm="1">
        <f t="array" aca="1" ref="CW55" ca="1">IFERROR(IF(AND(НачЦ_ИнвП_Дата&lt;=CW$3,КИнвП_Дата&gt;CW$3),
INDEX(Кальк._морковь,MATCH($A55,Кальк._морковь_наим.,0),MATCH("Сумма затрат, т.руб.",'Кальк-я'!$5:$5,0))*
INDEX(ЗФ,MATCH($A$50,ЗФ!$A:$A,0),MATCH("Посевная площадь"&amp;YEAR(CX$3),ЗФ!$2:$2,0))*
INDEX(Коэф.закупка_год_морковь[],MATCH($A55,Коэф.закупка_год_морковь[1],0),MATCH(MONTH(CW$3),КЗ!$1:$1,0))/1000,""),0)</f>
        <v>0</v>
      </c>
      <c r="CX55" s="551" cm="1">
        <f t="array" aca="1" ref="CX55" ca="1">IFERROR(IF(AND(НачЦ_ИнвП_Дата&lt;=CX$3,КИнвП_Дата&gt;CX$3),
INDEX(Кальк._морковь,MATCH($A55,Кальк._морковь_наим.,0),MATCH("Сумма затрат, т.руб.",'Кальк-я'!$5:$5,0))*
INDEX(ЗФ,MATCH($A$50,ЗФ!$A:$A,0),MATCH("Посевная площадь"&amp;YEAR(CY$3),ЗФ!$2:$2,0))*
INDEX(Коэф.закупка_год_морковь[],MATCH($A55,Коэф.закупка_год_морковь[1],0),MATCH(MONTH(CX$3),КЗ!$1:$1,0))/1000,""),0)</f>
        <v>0</v>
      </c>
      <c r="CY55" s="551" cm="1">
        <f t="array" aca="1" ref="CY55" ca="1">IFERROR(IF(AND(НачЦ_ИнвП_Дата&lt;=CY$3,КИнвП_Дата&gt;CY$3),
INDEX(Кальк._морковь,MATCH($A55,Кальк._морковь_наим.,0),MATCH("Сумма затрат, т.руб.",'Кальк-я'!$5:$5,0))*
INDEX(ЗФ,MATCH($A$50,ЗФ!$A:$A,0),MATCH("Посевная площадь"&amp;YEAR(CZ$3),ЗФ!$2:$2,0))*
INDEX(Коэф.закупка_год_морковь[],MATCH($A55,Коэф.закупка_год_морковь[1],0),MATCH(MONTH(CY$3),КЗ!$1:$1,0))/1000,""),0)</f>
        <v>0</v>
      </c>
      <c r="CZ55" s="551" cm="1">
        <f t="array" aca="1" ref="CZ55" ca="1">IFERROR(IF(AND(НачЦ_ИнвП_Дата&lt;=CZ$3,КИнвП_Дата&gt;CZ$3),
INDEX(Кальк._морковь,MATCH($A55,Кальк._морковь_наим.,0),MATCH("Сумма затрат, т.руб.",'Кальк-я'!$5:$5,0))*
INDEX(ЗФ,MATCH($A$50,ЗФ!$A:$A,0),MATCH("Посевная площадь"&amp;YEAR(DA$3),ЗФ!$2:$2,0))*
INDEX(Коэф.закупка_год_морковь[],MATCH($A55,Коэф.закупка_год_морковь[1],0),MATCH(MONTH(CZ$3),КЗ!$1:$1,0))/1000,""),0)</f>
        <v>0</v>
      </c>
      <c r="DA55" s="552">
        <f t="shared" ca="1" si="1470"/>
        <v>1408.5</v>
      </c>
      <c r="DB55" s="551" cm="1">
        <f t="array" aca="1" ref="DB55" ca="1">IFERROR(IF(AND(НачЦ_ИнвП_Дата&lt;=DB$3,КИнвП_Дата&gt;DB$3),
INDEX(Кальк._морковь,MATCH($A55,Кальк._морковь_наим.,0),MATCH("Сумма затрат, т.руб.",'Кальк-я'!$5:$5,0))*
INDEX(ЗФ,MATCH($A$50,ЗФ!$A:$A,0),MATCH("Посевная площадь"&amp;YEAR(DC$3),ЗФ!$2:$2,0))*
INDEX(Коэф.закупка_год_морковь[],MATCH($A55,Коэф.закупка_год_морковь[1],0),MATCH(MONTH(DB$3),КЗ!$1:$1,0))/1000,""),0)</f>
        <v>0</v>
      </c>
      <c r="DC55" s="551" cm="1">
        <f t="array" aca="1" ref="DC55" ca="1">IFERROR(IF(AND(НачЦ_ИнвП_Дата&lt;=DC$3,КИнвП_Дата&gt;DC$3),
INDEX(Кальк._морковь,MATCH($A55,Кальк._морковь_наим.,0),MATCH("Сумма затрат, т.руб.",'Кальк-я'!$5:$5,0))*
INDEX(ЗФ,MATCH($A$50,ЗФ!$A:$A,0),MATCH("Посевная площадь"&amp;YEAR(DD$3),ЗФ!$2:$2,0))*
INDEX(Коэф.закупка_год_морковь[],MATCH($A55,Коэф.закупка_год_морковь[1],0),MATCH(MONTH(DC$3),КЗ!$1:$1,0))/1000,""),0)</f>
        <v>704.25</v>
      </c>
      <c r="DD55" s="551" cm="1">
        <f t="array" aca="1" ref="DD55" ca="1">IFERROR(IF(AND(НачЦ_ИнвП_Дата&lt;=DD$3,КИнвП_Дата&gt;DD$3),
INDEX(Кальк._морковь,MATCH($A55,Кальк._морковь_наим.,0),MATCH("Сумма затрат, т.руб.",'Кальк-я'!$5:$5,0))*
INDEX(ЗФ,MATCH($A$50,ЗФ!$A:$A,0),MATCH("Посевная площадь"&amp;YEAR(DE$3),ЗФ!$2:$2,0))*
INDEX(Коэф.закупка_год_морковь[],MATCH($A55,Коэф.закупка_год_морковь[1],0),MATCH(MONTH(DD$3),КЗ!$1:$1,0))/1000,""),0)</f>
        <v>0</v>
      </c>
      <c r="DE55" s="551" cm="1">
        <f t="array" aca="1" ref="DE55" ca="1">IFERROR(IF(AND(НачЦ_ИнвП_Дата&lt;=DE$3,КИнвП_Дата&gt;DE$3),
INDEX(Кальк._морковь,MATCH($A55,Кальк._морковь_наим.,0),MATCH("Сумма затрат, т.руб.",'Кальк-я'!$5:$5,0))*
INDEX(ЗФ,MATCH($A$50,ЗФ!$A:$A,0),MATCH("Посевная площадь"&amp;YEAR(DF$3),ЗФ!$2:$2,0))*
INDEX(Коэф.закупка_год_морковь[],MATCH($A55,Коэф.закупка_год_морковь[1],0),MATCH(MONTH(DE$3),КЗ!$1:$1,0))/1000,""),0)</f>
        <v>0</v>
      </c>
      <c r="DF55" s="551" cm="1">
        <f t="array" aca="1" ref="DF55" ca="1">IFERROR(IF(AND(НачЦ_ИнвП_Дата&lt;=DF$3,КИнвП_Дата&gt;DF$3),
INDEX(Кальк._морковь,MATCH($A55,Кальк._морковь_наим.,0),MATCH("Сумма затрат, т.руб.",'Кальк-я'!$5:$5,0))*
INDEX(ЗФ,MATCH($A$50,ЗФ!$A:$A,0),MATCH("Посевная площадь"&amp;YEAR(DG$3),ЗФ!$2:$2,0))*
INDEX(Коэф.закупка_год_морковь[],MATCH($A55,Коэф.закупка_год_морковь[1],0),MATCH(MONTH(DF$3),КЗ!$1:$1,0))/1000,""),0)</f>
        <v>704.25</v>
      </c>
      <c r="DG55" s="551" cm="1">
        <f t="array" aca="1" ref="DG55" ca="1">IFERROR(IF(AND(НачЦ_ИнвП_Дата&lt;=DG$3,КИнвП_Дата&gt;DG$3),
INDEX(Кальк._морковь,MATCH($A55,Кальк._морковь_наим.,0),MATCH("Сумма затрат, т.руб.",'Кальк-я'!$5:$5,0))*
INDEX(ЗФ,MATCH($A$50,ЗФ!$A:$A,0),MATCH("Посевная площадь"&amp;YEAR(DH$3),ЗФ!$2:$2,0))*
INDEX(Коэф.закупка_год_морковь[],MATCH($A55,Коэф.закупка_год_морковь[1],0),MATCH(MONTH(DG$3),КЗ!$1:$1,0))/1000,""),0)</f>
        <v>0</v>
      </c>
      <c r="DH55" s="551" cm="1">
        <f t="array" aca="1" ref="DH55" ca="1">IFERROR(IF(AND(НачЦ_ИнвП_Дата&lt;=DH$3,КИнвП_Дата&gt;DH$3),
INDEX(Кальк._морковь,MATCH($A55,Кальк._морковь_наим.,0),MATCH("Сумма затрат, т.руб.",'Кальк-я'!$5:$5,0))*
INDEX(ЗФ,MATCH($A$50,ЗФ!$A:$A,0),MATCH("Посевная площадь"&amp;YEAR(DI$3),ЗФ!$2:$2,0))*
INDEX(Коэф.закупка_год_морковь[],MATCH($A55,Коэф.закупка_год_морковь[1],0),MATCH(MONTH(DH$3),КЗ!$1:$1,0))/1000,""),0)</f>
        <v>0</v>
      </c>
      <c r="DI55" s="551" cm="1">
        <f t="array" aca="1" ref="DI55" ca="1">IFERROR(IF(AND(НачЦ_ИнвП_Дата&lt;=DI$3,КИнвП_Дата&gt;DI$3),
INDEX(Кальк._морковь,MATCH($A55,Кальк._морковь_наим.,0),MATCH("Сумма затрат, т.руб.",'Кальк-я'!$5:$5,0))*
INDEX(ЗФ,MATCH($A$50,ЗФ!$A:$A,0),MATCH("Посевная площадь"&amp;YEAR(DJ$3),ЗФ!$2:$2,0))*
INDEX(Коэф.закупка_год_морковь[],MATCH($A55,Коэф.закупка_год_морковь[1],0),MATCH(MONTH(DI$3),КЗ!$1:$1,0))/1000,""),0)</f>
        <v>0</v>
      </c>
      <c r="DJ55" s="551" cm="1">
        <f t="array" aca="1" ref="DJ55" ca="1">IFERROR(IF(AND(НачЦ_ИнвП_Дата&lt;=DJ$3,КИнвП_Дата&gt;DJ$3),
INDEX(Кальк._морковь,MATCH($A55,Кальк._морковь_наим.,0),MATCH("Сумма затрат, т.руб.",'Кальк-я'!$5:$5,0))*
INDEX(ЗФ,MATCH($A$50,ЗФ!$A:$A,0),MATCH("Посевная площадь"&amp;YEAR(DK$3),ЗФ!$2:$2,0))*
INDEX(Коэф.закупка_год_морковь[],MATCH($A55,Коэф.закупка_год_морковь[1],0),MATCH(MONTH(DJ$3),КЗ!$1:$1,0))/1000,""),0)</f>
        <v>0</v>
      </c>
      <c r="DK55" s="551" cm="1">
        <f t="array" aca="1" ref="DK55" ca="1">IFERROR(IF(AND(НачЦ_ИнвП_Дата&lt;=DK$3,КИнвП_Дата&gt;DK$3),
INDEX(Кальк._морковь,MATCH($A55,Кальк._морковь_наим.,0),MATCH("Сумма затрат, т.руб.",'Кальк-я'!$5:$5,0))*
INDEX(ЗФ,MATCH($A$50,ЗФ!$A:$A,0),MATCH("Посевная площадь"&amp;YEAR(DL$3),ЗФ!$2:$2,0))*
INDEX(Коэф.закупка_год_морковь[],MATCH($A55,Коэф.закупка_год_морковь[1],0),MATCH(MONTH(DK$3),КЗ!$1:$1,0))/1000,""),0)</f>
        <v>0</v>
      </c>
      <c r="DL55" s="551" cm="1">
        <f t="array" aca="1" ref="DL55" ca="1">IFERROR(IF(AND(НачЦ_ИнвП_Дата&lt;=DL$3,КИнвП_Дата&gt;DL$3),
INDEX(Кальк._морковь,MATCH($A55,Кальк._морковь_наим.,0),MATCH("Сумма затрат, т.руб.",'Кальк-я'!$5:$5,0))*
INDEX(ЗФ,MATCH($A$50,ЗФ!$A:$A,0),MATCH("Посевная площадь"&amp;YEAR(DM$3),ЗФ!$2:$2,0))*
INDEX(Коэф.закупка_год_морковь[],MATCH($A55,Коэф.закупка_год_морковь[1],0),MATCH(MONTH(DL$3),КЗ!$1:$1,0))/1000,""),0)</f>
        <v>0</v>
      </c>
      <c r="DM55" s="551" cm="1">
        <f t="array" aca="1" ref="DM55" ca="1">IFERROR(IF(AND(НачЦ_ИнвП_Дата&lt;=DM$3,КИнвП_Дата&gt;DM$3),
INDEX(Кальк._морковь,MATCH($A55,Кальк._морковь_наим.,0),MATCH("Сумма затрат, т.руб.",'Кальк-я'!$5:$5,0))*
INDEX(ЗФ,MATCH($A$50,ЗФ!$A:$A,0),MATCH("Посевная площадь"&amp;YEAR(DN$3),ЗФ!$2:$2,0))*
INDEX(Коэф.закупка_год_морковь[],MATCH($A55,Коэф.закупка_год_морковь[1],0),MATCH(MONTH(DM$3),КЗ!$1:$1,0))/1000,""),0)</f>
        <v>0</v>
      </c>
      <c r="DN55" s="552">
        <f t="shared" ca="1" si="1472"/>
        <v>1408.5</v>
      </c>
      <c r="DO55" s="551" cm="1">
        <f t="array" aca="1" ref="DO55" ca="1">IFERROR(IF(AND(НачЦ_ИнвП_Дата&lt;=DO$3,КИнвП_Дата&gt;DO$3),
INDEX(Кальк._морковь,MATCH($A55,Кальк._морковь_наим.,0),MATCH("Сумма затрат, т.руб.",'Кальк-я'!$5:$5,0))*
INDEX(ЗФ,MATCH($A$50,ЗФ!$A:$A,0),MATCH("Посевная площадь"&amp;YEAR(DP$3),ЗФ!$2:$2,0))*
INDEX(Коэф.закупка_год_морковь[],MATCH($A55,Коэф.закупка_год_морковь[1],0),MATCH(MONTH(DO$3),КЗ!$1:$1,0))/1000,""),0)</f>
        <v>0</v>
      </c>
      <c r="DP55" s="551" cm="1">
        <f t="array" aca="1" ref="DP55" ca="1">IFERROR(IF(AND(НачЦ_ИнвП_Дата&lt;=DP$3,КИнвП_Дата&gt;DP$3),
INDEX(Кальк._морковь,MATCH($A55,Кальк._морковь_наим.,0),MATCH("Сумма затрат, т.руб.",'Кальк-я'!$5:$5,0))*
INDEX(ЗФ,MATCH($A$50,ЗФ!$A:$A,0),MATCH("Посевная площадь"&amp;YEAR(DQ$3),ЗФ!$2:$2,0))*
INDEX(Коэф.закупка_год_морковь[],MATCH($A55,Коэф.закупка_год_морковь[1],0),MATCH(MONTH(DP$3),КЗ!$1:$1,0))/1000,""),0)</f>
        <v>704.25</v>
      </c>
      <c r="DQ55" s="551" cm="1">
        <f t="array" aca="1" ref="DQ55" ca="1">IFERROR(IF(AND(НачЦ_ИнвП_Дата&lt;=DQ$3,КИнвП_Дата&gt;DQ$3),
INDEX(Кальк._морковь,MATCH($A55,Кальк._морковь_наим.,0),MATCH("Сумма затрат, т.руб.",'Кальк-я'!$5:$5,0))*
INDEX(ЗФ,MATCH($A$50,ЗФ!$A:$A,0),MATCH("Посевная площадь"&amp;YEAR(DR$3),ЗФ!$2:$2,0))*
INDEX(Коэф.закупка_год_морковь[],MATCH($A55,Коэф.закупка_год_морковь[1],0),MATCH(MONTH(DQ$3),КЗ!$1:$1,0))/1000,""),0)</f>
        <v>0</v>
      </c>
      <c r="DR55" s="551" cm="1">
        <f t="array" aca="1" ref="DR55" ca="1">IFERROR(IF(AND(НачЦ_ИнвП_Дата&lt;=DR$3,КИнвП_Дата&gt;DR$3),
INDEX(Кальк._морковь,MATCH($A55,Кальк._морковь_наим.,0),MATCH("Сумма затрат, т.руб.",'Кальк-я'!$5:$5,0))*
INDEX(ЗФ,MATCH($A$50,ЗФ!$A:$A,0),MATCH("Посевная площадь"&amp;YEAR(DS$3),ЗФ!$2:$2,0))*
INDEX(Коэф.закупка_год_морковь[],MATCH($A55,Коэф.закупка_год_морковь[1],0),MATCH(MONTH(DR$3),КЗ!$1:$1,0))/1000,""),0)</f>
        <v>0</v>
      </c>
      <c r="DS55" s="551" cm="1">
        <f t="array" aca="1" ref="DS55" ca="1">IFERROR(IF(AND(НачЦ_ИнвП_Дата&lt;=DS$3,КИнвП_Дата&gt;DS$3),
INDEX(Кальк._морковь,MATCH($A55,Кальк._морковь_наим.,0),MATCH("Сумма затрат, т.руб.",'Кальк-я'!$5:$5,0))*
INDEX(ЗФ,MATCH($A$50,ЗФ!$A:$A,0),MATCH("Посевная площадь"&amp;YEAR(DT$3),ЗФ!$2:$2,0))*
INDEX(Коэф.закупка_год_морковь[],MATCH($A55,Коэф.закупка_год_морковь[1],0),MATCH(MONTH(DS$3),КЗ!$1:$1,0))/1000,""),0)</f>
        <v>704.25</v>
      </c>
      <c r="DT55" s="551" cm="1">
        <f t="array" aca="1" ref="DT55" ca="1">IFERROR(IF(AND(НачЦ_ИнвП_Дата&lt;=DT$3,КИнвП_Дата&gt;DT$3),
INDEX(Кальк._морковь,MATCH($A55,Кальк._морковь_наим.,0),MATCH("Сумма затрат, т.руб.",'Кальк-я'!$5:$5,0))*
INDEX(ЗФ,MATCH($A$50,ЗФ!$A:$A,0),MATCH("Посевная площадь"&amp;YEAR(DU$3),ЗФ!$2:$2,0))*
INDEX(Коэф.закупка_год_морковь[],MATCH($A55,Коэф.закупка_год_морковь[1],0),MATCH(MONTH(DT$3),КЗ!$1:$1,0))/1000,""),0)</f>
        <v>0</v>
      </c>
      <c r="DU55" s="551" cm="1">
        <f t="array" aca="1" ref="DU55" ca="1">IFERROR(IF(AND(НачЦ_ИнвП_Дата&lt;=DU$3,КИнвП_Дата&gt;DU$3),
INDEX(Кальк._морковь,MATCH($A55,Кальк._морковь_наим.,0),MATCH("Сумма затрат, т.руб.",'Кальк-я'!$5:$5,0))*
INDEX(ЗФ,MATCH($A$50,ЗФ!$A:$A,0),MATCH("Посевная площадь"&amp;YEAR(DV$3),ЗФ!$2:$2,0))*
INDEX(Коэф.закупка_год_морковь[],MATCH($A55,Коэф.закупка_год_морковь[1],0),MATCH(MONTH(DU$3),КЗ!$1:$1,0))/1000,""),0)</f>
        <v>0</v>
      </c>
      <c r="DV55" s="551" cm="1">
        <f t="array" aca="1" ref="DV55" ca="1">IFERROR(IF(AND(НачЦ_ИнвП_Дата&lt;=DV$3,КИнвП_Дата&gt;DV$3),
INDEX(Кальк._морковь,MATCH($A55,Кальк._морковь_наим.,0),MATCH("Сумма затрат, т.руб.",'Кальк-я'!$5:$5,0))*
INDEX(ЗФ,MATCH($A$50,ЗФ!$A:$A,0),MATCH("Посевная площадь"&amp;YEAR(DW$3),ЗФ!$2:$2,0))*
INDEX(Коэф.закупка_год_морковь[],MATCH($A55,Коэф.закупка_год_морковь[1],0),MATCH(MONTH(DV$3),КЗ!$1:$1,0))/1000,""),0)</f>
        <v>0</v>
      </c>
      <c r="DW55" s="551" cm="1">
        <f t="array" aca="1" ref="DW55" ca="1">IFERROR(IF(AND(НачЦ_ИнвП_Дата&lt;=DW$3,КИнвП_Дата&gt;DW$3),
INDEX(Кальк._морковь,MATCH($A55,Кальк._морковь_наим.,0),MATCH("Сумма затрат, т.руб.",'Кальк-я'!$5:$5,0))*
INDEX(ЗФ,MATCH($A$50,ЗФ!$A:$A,0),MATCH("Посевная площадь"&amp;YEAR(DX$3),ЗФ!$2:$2,0))*
INDEX(Коэф.закупка_год_морковь[],MATCH($A55,Коэф.закупка_год_морковь[1],0),MATCH(MONTH(DW$3),КЗ!$1:$1,0))/1000,""),0)</f>
        <v>0</v>
      </c>
      <c r="DX55" s="551" cm="1">
        <f t="array" aca="1" ref="DX55" ca="1">IFERROR(IF(AND(НачЦ_ИнвП_Дата&lt;=DX$3,КИнвП_Дата&gt;DX$3),
INDEX(Кальк._морковь,MATCH($A55,Кальк._морковь_наим.,0),MATCH("Сумма затрат, т.руб.",'Кальк-я'!$5:$5,0))*
INDEX(ЗФ,MATCH($A$50,ЗФ!$A:$A,0),MATCH("Посевная площадь"&amp;YEAR(DY$3),ЗФ!$2:$2,0))*
INDEX(Коэф.закупка_год_морковь[],MATCH($A55,Коэф.закупка_год_морковь[1],0),MATCH(MONTH(DX$3),КЗ!$1:$1,0))/1000,""),0)</f>
        <v>0</v>
      </c>
      <c r="DY55" s="551" cm="1">
        <f t="array" aca="1" ref="DY55" ca="1">IFERROR(IF(AND(НачЦ_ИнвП_Дата&lt;=DY$3,КИнвП_Дата&gt;DY$3),
INDEX(Кальк._морковь,MATCH($A55,Кальк._морковь_наим.,0),MATCH("Сумма затрат, т.руб.",'Кальк-я'!$5:$5,0))*
INDEX(ЗФ,MATCH($A$50,ЗФ!$A:$A,0),MATCH("Посевная площадь"&amp;YEAR(DZ$3),ЗФ!$2:$2,0))*
INDEX(Коэф.закупка_год_морковь[],MATCH($A55,Коэф.закупка_год_морковь[1],0),MATCH(MONTH(DY$3),КЗ!$1:$1,0))/1000,""),0)</f>
        <v>0</v>
      </c>
      <c r="DZ55" s="551" cm="1">
        <f t="array" aca="1" ref="DZ55" ca="1">IFERROR(IF(AND(НачЦ_ИнвП_Дата&lt;=DZ$3,КИнвП_Дата&gt;DZ$3),
INDEX(Кальк._морковь,MATCH($A55,Кальк._морковь_наим.,0),MATCH("Сумма затрат, т.руб.",'Кальк-я'!$5:$5,0))*
INDEX(ЗФ,MATCH($A$50,ЗФ!$A:$A,0),MATCH("Посевная площадь"&amp;YEAR(EA$3),ЗФ!$2:$2,0))*
INDEX(Коэф.закупка_год_морковь[],MATCH($A55,Коэф.закупка_год_морковь[1],0),MATCH(MONTH(DZ$3),КЗ!$1:$1,0))/1000,""),0)</f>
        <v>0</v>
      </c>
      <c r="EA55" s="552">
        <f t="shared" ca="1" si="1474"/>
        <v>1408.5</v>
      </c>
      <c r="EB55" s="551" cm="1">
        <f t="array" aca="1" ref="EB55" ca="1">IFERROR(IF(AND(НачЦ_ИнвП_Дата&lt;=EB$3,КИнвП_Дата&gt;EB$3),
INDEX(Кальк._морковь,MATCH($A55,Кальк._морковь_наим.,0),MATCH("Сумма затрат, т.руб.",'Кальк-я'!$5:$5,0))*
INDEX(ЗФ,MATCH($A$50,ЗФ!$A:$A,0),MATCH("Посевная площадь"&amp;YEAR(EC$3),ЗФ!$2:$2,0))*
INDEX(Коэф.закупка_год_морковь[],MATCH($A55,Коэф.закупка_год_морковь[1],0),MATCH(MONTH(EB$3),КЗ!$1:$1,0))/1000,""),0)</f>
        <v>0</v>
      </c>
      <c r="EC55" s="551" cm="1">
        <f t="array" aca="1" ref="EC55" ca="1">IFERROR(IF(AND(НачЦ_ИнвП_Дата&lt;=EC$3,КИнвП_Дата&gt;EC$3),
INDEX(Кальк._морковь,MATCH($A55,Кальк._морковь_наим.,0),MATCH("Сумма затрат, т.руб.",'Кальк-я'!$5:$5,0))*
INDEX(ЗФ,MATCH($A$50,ЗФ!$A:$A,0),MATCH("Посевная площадь"&amp;YEAR(ED$3),ЗФ!$2:$2,0))*
INDEX(Коэф.закупка_год_морковь[],MATCH($A55,Коэф.закупка_год_морковь[1],0),MATCH(MONTH(EC$3),КЗ!$1:$1,0))/1000,""),0)</f>
        <v>704.25</v>
      </c>
      <c r="ED55" s="551" cm="1">
        <f t="array" aca="1" ref="ED55" ca="1">IFERROR(IF(AND(НачЦ_ИнвП_Дата&lt;=ED$3,КИнвП_Дата&gt;ED$3),
INDEX(Кальк._морковь,MATCH($A55,Кальк._морковь_наим.,0),MATCH("Сумма затрат, т.руб.",'Кальк-я'!$5:$5,0))*
INDEX(ЗФ,MATCH($A$50,ЗФ!$A:$A,0),MATCH("Посевная площадь"&amp;YEAR(EE$3),ЗФ!$2:$2,0))*
INDEX(Коэф.закупка_год_морковь[],MATCH($A55,Коэф.закупка_год_морковь[1],0),MATCH(MONTH(ED$3),КЗ!$1:$1,0))/1000,""),0)</f>
        <v>0</v>
      </c>
      <c r="EE55" s="551" cm="1">
        <f t="array" aca="1" ref="EE55" ca="1">IFERROR(IF(AND(НачЦ_ИнвП_Дата&lt;=EE$3,КИнвП_Дата&gt;EE$3),
INDEX(Кальк._морковь,MATCH($A55,Кальк._морковь_наим.,0),MATCH("Сумма затрат, т.руб.",'Кальк-я'!$5:$5,0))*
INDEX(ЗФ,MATCH($A$50,ЗФ!$A:$A,0),MATCH("Посевная площадь"&amp;YEAR(EF$3),ЗФ!$2:$2,0))*
INDEX(Коэф.закупка_год_морковь[],MATCH($A55,Коэф.закупка_год_морковь[1],0),MATCH(MONTH(EE$3),КЗ!$1:$1,0))/1000,""),0)</f>
        <v>0</v>
      </c>
      <c r="EF55" s="551" cm="1">
        <f t="array" aca="1" ref="EF55" ca="1">IFERROR(IF(AND(НачЦ_ИнвП_Дата&lt;=EF$3,КИнвП_Дата&gt;EF$3),
INDEX(Кальк._морковь,MATCH($A55,Кальк._морковь_наим.,0),MATCH("Сумма затрат, т.руб.",'Кальк-я'!$5:$5,0))*
INDEX(ЗФ,MATCH($A$50,ЗФ!$A:$A,0),MATCH("Посевная площадь"&amp;YEAR(EG$3),ЗФ!$2:$2,0))*
INDEX(Коэф.закупка_год_морковь[],MATCH($A55,Коэф.закупка_год_морковь[1],0),MATCH(MONTH(EF$3),КЗ!$1:$1,0))/1000,""),0)</f>
        <v>704.25</v>
      </c>
      <c r="EG55" s="551" cm="1">
        <f t="array" aca="1" ref="EG55" ca="1">IFERROR(IF(AND(НачЦ_ИнвП_Дата&lt;=EG$3,КИнвП_Дата&gt;EG$3),
INDEX(Кальк._морковь,MATCH($A55,Кальк._морковь_наим.,0),MATCH("Сумма затрат, т.руб.",'Кальк-я'!$5:$5,0))*
INDEX(ЗФ,MATCH($A$50,ЗФ!$A:$A,0),MATCH("Посевная площадь"&amp;YEAR(EH$3),ЗФ!$2:$2,0))*
INDEX(Коэф.закупка_год_морковь[],MATCH($A55,Коэф.закупка_год_морковь[1],0),MATCH(MONTH(EG$3),КЗ!$1:$1,0))/1000,""),0)</f>
        <v>0</v>
      </c>
      <c r="EH55" s="551" cm="1">
        <f t="array" aca="1" ref="EH55" ca="1">IFERROR(IF(AND(НачЦ_ИнвП_Дата&lt;=EH$3,КИнвП_Дата&gt;EH$3),
INDEX(Кальк._морковь,MATCH($A55,Кальк._морковь_наим.,0),MATCH("Сумма затрат, т.руб.",'Кальк-я'!$5:$5,0))*
INDEX(ЗФ,MATCH($A$50,ЗФ!$A:$A,0),MATCH("Посевная площадь"&amp;YEAR(EI$3),ЗФ!$2:$2,0))*
INDEX(Коэф.закупка_год_морковь[],MATCH($A55,Коэф.закупка_год_морковь[1],0),MATCH(MONTH(EH$3),КЗ!$1:$1,0))/1000,""),0)</f>
        <v>0</v>
      </c>
      <c r="EI55" s="551" cm="1">
        <f t="array" aca="1" ref="EI55" ca="1">IFERROR(IF(AND(НачЦ_ИнвП_Дата&lt;=EI$3,КИнвП_Дата&gt;EI$3),
INDEX(Кальк._морковь,MATCH($A55,Кальк._морковь_наим.,0),MATCH("Сумма затрат, т.руб.",'Кальк-я'!$5:$5,0))*
INDEX(ЗФ,MATCH($A$50,ЗФ!$A:$A,0),MATCH("Посевная площадь"&amp;YEAR(EJ$3),ЗФ!$2:$2,0))*
INDEX(Коэф.закупка_год_морковь[],MATCH($A55,Коэф.закупка_год_морковь[1],0),MATCH(MONTH(EI$3),КЗ!$1:$1,0))/1000,""),0)</f>
        <v>0</v>
      </c>
      <c r="EJ55" s="551" cm="1">
        <f t="array" aca="1" ref="EJ55" ca="1">IFERROR(IF(AND(НачЦ_ИнвП_Дата&lt;=EJ$3,КИнвП_Дата&gt;EJ$3),
INDEX(Кальк._морковь,MATCH($A55,Кальк._морковь_наим.,0),MATCH("Сумма затрат, т.руб.",'Кальк-я'!$5:$5,0))*
INDEX(ЗФ,MATCH($A$50,ЗФ!$A:$A,0),MATCH("Посевная площадь"&amp;YEAR(EK$3),ЗФ!$2:$2,0))*
INDEX(Коэф.закупка_год_морковь[],MATCH($A55,Коэф.закупка_год_морковь[1],0),MATCH(MONTH(EJ$3),КЗ!$1:$1,0))/1000,""),0)</f>
        <v>0</v>
      </c>
      <c r="EK55" s="551" cm="1">
        <f t="array" aca="1" ref="EK55" ca="1">IFERROR(IF(AND(НачЦ_ИнвП_Дата&lt;=EK$3,КИнвП_Дата&gt;EK$3),
INDEX(Кальк._морковь,MATCH($A55,Кальк._морковь_наим.,0),MATCH("Сумма затрат, т.руб.",'Кальк-я'!$5:$5,0))*
INDEX(ЗФ,MATCH($A$50,ЗФ!$A:$A,0),MATCH("Посевная площадь"&amp;YEAR(EL$3),ЗФ!$2:$2,0))*
INDEX(Коэф.закупка_год_морковь[],MATCH($A55,Коэф.закупка_год_морковь[1],0),MATCH(MONTH(EK$3),КЗ!$1:$1,0))/1000,""),0)</f>
        <v>0</v>
      </c>
      <c r="EL55" s="551" cm="1">
        <f t="array" aca="1" ref="EL55" ca="1">IFERROR(IF(AND(НачЦ_ИнвП_Дата&lt;=EL$3,КИнвП_Дата&gt;EL$3),
INDEX(Кальк._морковь,MATCH($A55,Кальк._морковь_наим.,0),MATCH("Сумма затрат, т.руб.",'Кальк-я'!$5:$5,0))*
INDEX(ЗФ,MATCH($A$50,ЗФ!$A:$A,0),MATCH("Посевная площадь"&amp;YEAR(EM$3),ЗФ!$2:$2,0))*
INDEX(Коэф.закупка_год_морковь[],MATCH($A55,Коэф.закупка_год_морковь[1],0),MATCH(MONTH(EL$3),КЗ!$1:$1,0))/1000,""),0)</f>
        <v>0</v>
      </c>
      <c r="EM55" s="551" cm="1">
        <f t="array" aca="1" ref="EM55" ca="1">IFERROR(IF(AND(НачЦ_ИнвП_Дата&lt;=EM$3,КИнвП_Дата&gt;EM$3),
INDEX(Кальк._морковь,MATCH($A55,Кальк._морковь_наим.,0),MATCH("Сумма затрат, т.руб.",'Кальк-я'!$5:$5,0))*
INDEX(ЗФ,MATCH($A$50,ЗФ!$A:$A,0),MATCH("Посевная площадь"&amp;YEAR(EN$3),ЗФ!$2:$2,0))*
INDEX(Коэф.закупка_год_морковь[],MATCH($A55,Коэф.закупка_год_морковь[1],0),MATCH(MONTH(EM$3),КЗ!$1:$1,0))/1000,""),0)</f>
        <v>0</v>
      </c>
      <c r="EN55" s="552">
        <f t="shared" ca="1" si="1476"/>
        <v>1408.5</v>
      </c>
      <c r="EO55" s="551" cm="1">
        <f t="array" aca="1" ref="EO55" ca="1">IFERROR(IF(AND(НачЦ_ИнвП_Дата&lt;=EO$3,КИнвП_Дата&gt;EO$3),
INDEX(Кальк._морковь,MATCH($A55,Кальк._морковь_наим.,0),MATCH("Сумма затрат, т.руб.",'Кальк-я'!$5:$5,0))*
INDEX(ЗФ,MATCH($A$50,ЗФ!$A:$A,0),MATCH("Посевная площадь"&amp;YEAR(EP$3),ЗФ!$2:$2,0))*
INDEX(Коэф.закупка_год_морковь[],MATCH($A55,Коэф.закупка_год_морковь[1],0),MATCH(MONTH(EO$3),КЗ!$1:$1,0))/1000,""),0)</f>
        <v>0</v>
      </c>
      <c r="EP55" s="551" cm="1">
        <f t="array" aca="1" ref="EP55" ca="1">IFERROR(IF(AND(НачЦ_ИнвП_Дата&lt;=EP$3,КИнвП_Дата&gt;EP$3),
INDEX(Кальк._морковь,MATCH($A55,Кальк._морковь_наим.,0),MATCH("Сумма затрат, т.руб.",'Кальк-я'!$5:$5,0))*
INDEX(ЗФ,MATCH($A$50,ЗФ!$A:$A,0),MATCH("Посевная площадь"&amp;YEAR(EQ$3),ЗФ!$2:$2,0))*
INDEX(Коэф.закупка_год_морковь[],MATCH($A55,Коэф.закупка_год_морковь[1],0),MATCH(MONTH(EP$3),КЗ!$1:$1,0))/1000,""),0)</f>
        <v>704.25</v>
      </c>
      <c r="EQ55" s="551" cm="1">
        <f t="array" aca="1" ref="EQ55" ca="1">IFERROR(IF(AND(НачЦ_ИнвП_Дата&lt;=EQ$3,КИнвП_Дата&gt;EQ$3),
INDEX(Кальк._морковь,MATCH($A55,Кальк._морковь_наим.,0),MATCH("Сумма затрат, т.руб.",'Кальк-я'!$5:$5,0))*
INDEX(ЗФ,MATCH($A$50,ЗФ!$A:$A,0),MATCH("Посевная площадь"&amp;YEAR(ER$3),ЗФ!$2:$2,0))*
INDEX(Коэф.закупка_год_морковь[],MATCH($A55,Коэф.закупка_год_морковь[1],0),MATCH(MONTH(EQ$3),КЗ!$1:$1,0))/1000,""),0)</f>
        <v>0</v>
      </c>
      <c r="ER55" s="551" cm="1">
        <f t="array" aca="1" ref="ER55" ca="1">IFERROR(IF(AND(НачЦ_ИнвП_Дата&lt;=ER$3,КИнвП_Дата&gt;ER$3),
INDEX(Кальк._морковь,MATCH($A55,Кальк._морковь_наим.,0),MATCH("Сумма затрат, т.руб.",'Кальк-я'!$5:$5,0))*
INDEX(ЗФ,MATCH($A$50,ЗФ!$A:$A,0),MATCH("Посевная площадь"&amp;YEAR(ES$3),ЗФ!$2:$2,0))*
INDEX(Коэф.закупка_год_морковь[],MATCH($A55,Коэф.закупка_год_морковь[1],0),MATCH(MONTH(ER$3),КЗ!$1:$1,0))/1000,""),0)</f>
        <v>0</v>
      </c>
      <c r="ES55" s="551" cm="1">
        <f t="array" aca="1" ref="ES55" ca="1">IFERROR(IF(AND(НачЦ_ИнвП_Дата&lt;=ES$3,КИнвП_Дата&gt;ES$3),
INDEX(Кальк._морковь,MATCH($A55,Кальк._морковь_наим.,0),MATCH("Сумма затрат, т.руб.",'Кальк-я'!$5:$5,0))*
INDEX(ЗФ,MATCH($A$50,ЗФ!$A:$A,0),MATCH("Посевная площадь"&amp;YEAR(ET$3),ЗФ!$2:$2,0))*
INDEX(Коэф.закупка_год_морковь[],MATCH($A55,Коэф.закупка_год_морковь[1],0),MATCH(MONTH(ES$3),КЗ!$1:$1,0))/1000,""),0)</f>
        <v>704.25</v>
      </c>
      <c r="ET55" s="551" cm="1">
        <f t="array" aca="1" ref="ET55" ca="1">IFERROR(IF(AND(НачЦ_ИнвП_Дата&lt;=ET$3,КИнвП_Дата&gt;ET$3),
INDEX(Кальк._морковь,MATCH($A55,Кальк._морковь_наим.,0),MATCH("Сумма затрат, т.руб.",'Кальк-я'!$5:$5,0))*
INDEX(ЗФ,MATCH($A$50,ЗФ!$A:$A,0),MATCH("Посевная площадь"&amp;YEAR(EU$3),ЗФ!$2:$2,0))*
INDEX(Коэф.закупка_год_морковь[],MATCH($A55,Коэф.закупка_год_морковь[1],0),MATCH(MONTH(ET$3),КЗ!$1:$1,0))/1000,""),0)</f>
        <v>0</v>
      </c>
      <c r="EU55" s="551" cm="1">
        <f t="array" aca="1" ref="EU55" ca="1">IFERROR(IF(AND(НачЦ_ИнвП_Дата&lt;=EU$3,КИнвП_Дата&gt;EU$3),
INDEX(Кальк._морковь,MATCH($A55,Кальк._морковь_наим.,0),MATCH("Сумма затрат, т.руб.",'Кальк-я'!$5:$5,0))*
INDEX(ЗФ,MATCH($A$50,ЗФ!$A:$A,0),MATCH("Посевная площадь"&amp;YEAR(EV$3),ЗФ!$2:$2,0))*
INDEX(Коэф.закупка_год_морковь[],MATCH($A55,Коэф.закупка_год_морковь[1],0),MATCH(MONTH(EU$3),КЗ!$1:$1,0))/1000,""),0)</f>
        <v>0</v>
      </c>
      <c r="EV55" s="551" cm="1">
        <f t="array" aca="1" ref="EV55" ca="1">IFERROR(IF(AND(НачЦ_ИнвП_Дата&lt;=EV$3,КИнвП_Дата&gt;EV$3),
INDEX(Кальк._морковь,MATCH($A55,Кальк._морковь_наим.,0),MATCH("Сумма затрат, т.руб.",'Кальк-я'!$5:$5,0))*
INDEX(ЗФ,MATCH($A$50,ЗФ!$A:$A,0),MATCH("Посевная площадь"&amp;YEAR(EW$3),ЗФ!$2:$2,0))*
INDEX(Коэф.закупка_год_морковь[],MATCH($A55,Коэф.закупка_год_морковь[1],0),MATCH(MONTH(EV$3),КЗ!$1:$1,0))/1000,""),0)</f>
        <v>0</v>
      </c>
      <c r="EW55" s="551" cm="1">
        <f t="array" aca="1" ref="EW55" ca="1">IFERROR(IF(AND(НачЦ_ИнвП_Дата&lt;=EW$3,КИнвП_Дата&gt;EW$3),
INDEX(Кальк._морковь,MATCH($A55,Кальк._морковь_наим.,0),MATCH("Сумма затрат, т.руб.",'Кальк-я'!$5:$5,0))*
INDEX(ЗФ,MATCH($A$50,ЗФ!$A:$A,0),MATCH("Посевная площадь"&amp;YEAR(EX$3),ЗФ!$2:$2,0))*
INDEX(Коэф.закупка_год_морковь[],MATCH($A55,Коэф.закупка_год_морковь[1],0),MATCH(MONTH(EW$3),КЗ!$1:$1,0))/1000,""),0)</f>
        <v>0</v>
      </c>
      <c r="EX55" s="551" cm="1">
        <f t="array" aca="1" ref="EX55" ca="1">IFERROR(IF(AND(НачЦ_ИнвП_Дата&lt;=EX$3,КИнвП_Дата&gt;EX$3),
INDEX(Кальк._морковь,MATCH($A55,Кальк._морковь_наим.,0),MATCH("Сумма затрат, т.руб.",'Кальк-я'!$5:$5,0))*
INDEX(ЗФ,MATCH($A$50,ЗФ!$A:$A,0),MATCH("Посевная площадь"&amp;YEAR(EY$3),ЗФ!$2:$2,0))*
INDEX(Коэф.закупка_год_морковь[],MATCH($A55,Коэф.закупка_год_морковь[1],0),MATCH(MONTH(EX$3),КЗ!$1:$1,0))/1000,""),0)</f>
        <v>0</v>
      </c>
      <c r="EY55" s="551" cm="1">
        <f t="array" aca="1" ref="EY55" ca="1">IFERROR(IF(AND(НачЦ_ИнвП_Дата&lt;=EY$3,КИнвП_Дата&gt;EY$3),
INDEX(Кальк._морковь,MATCH($A55,Кальк._морковь_наим.,0),MATCH("Сумма затрат, т.руб.",'Кальк-я'!$5:$5,0))*
INDEX(ЗФ,MATCH($A$50,ЗФ!$A:$A,0),MATCH("Посевная площадь"&amp;YEAR(EZ$3),ЗФ!$2:$2,0))*
INDEX(Коэф.закупка_год_морковь[],MATCH($A55,Коэф.закупка_год_морковь[1],0),MATCH(MONTH(EY$3),КЗ!$1:$1,0))/1000,""),0)</f>
        <v>0</v>
      </c>
      <c r="EZ55" s="551" cm="1">
        <f t="array" aca="1" ref="EZ55" ca="1">IFERROR(IF(AND(НачЦ_ИнвП_Дата&lt;=EZ$3,КИнвП_Дата&gt;EZ$3),
INDEX(Кальк._морковь,MATCH($A55,Кальк._морковь_наим.,0),MATCH("Сумма затрат, т.руб.",'Кальк-я'!$5:$5,0))*
INDEX(ЗФ,MATCH($A$50,ЗФ!$A:$A,0),MATCH("Посевная площадь"&amp;YEAR(FA$3),ЗФ!$2:$2,0))*
INDEX(Коэф.закупка_год_морковь[],MATCH($A55,Коэф.закупка_год_морковь[1],0),MATCH(MONTH(EZ$3),КЗ!$1:$1,0))/1000,""),0)</f>
        <v>0</v>
      </c>
      <c r="FA55" s="552">
        <f t="shared" ca="1" si="1478"/>
        <v>1408.5</v>
      </c>
      <c r="FB55" s="551" cm="1">
        <f t="array" aca="1" ref="FB55" ca="1">IFERROR(IF(AND(НачЦ_ИнвП_Дата&lt;=FB$3,КИнвП_Дата&gt;FB$3),
INDEX(Кальк._морковь,MATCH($A55,Кальк._морковь_наим.,0),MATCH("Сумма затрат, т.руб.",'Кальк-я'!$5:$5,0))*
INDEX(ЗФ,MATCH($A$50,ЗФ!$A:$A,0),MATCH("Посевная площадь"&amp;YEAR(FC$3),ЗФ!$2:$2,0))*
INDEX(Коэф.закупка_год_морковь[],MATCH($A55,Коэф.закупка_год_морковь[1],0),MATCH(MONTH(FB$3),КЗ!$1:$1,0))/1000,""),0)</f>
        <v>0</v>
      </c>
      <c r="FC55" s="551" cm="1">
        <f t="array" aca="1" ref="FC55" ca="1">IFERROR(IF(AND(НачЦ_ИнвП_Дата&lt;=FC$3,КИнвП_Дата&gt;FC$3),
INDEX(Кальк._морковь,MATCH($A55,Кальк._морковь_наим.,0),MATCH("Сумма затрат, т.руб.",'Кальк-я'!$5:$5,0))*
INDEX(ЗФ,MATCH($A$50,ЗФ!$A:$A,0),MATCH("Посевная площадь"&amp;YEAR(FD$3),ЗФ!$2:$2,0))*
INDEX(Коэф.закупка_год_морковь[],MATCH($A55,Коэф.закупка_год_морковь[1],0),MATCH(MONTH(FC$3),КЗ!$1:$1,0))/1000,""),0)</f>
        <v>704.25</v>
      </c>
      <c r="FD55" s="551" cm="1">
        <f t="array" aca="1" ref="FD55" ca="1">IFERROR(IF(AND(НачЦ_ИнвП_Дата&lt;=FD$3,КИнвП_Дата&gt;FD$3),
INDEX(Кальк._морковь,MATCH($A55,Кальк._морковь_наим.,0),MATCH("Сумма затрат, т.руб.",'Кальк-я'!$5:$5,0))*
INDEX(ЗФ,MATCH($A$50,ЗФ!$A:$A,0),MATCH("Посевная площадь"&amp;YEAR(FE$3),ЗФ!$2:$2,0))*
INDEX(Коэф.закупка_год_морковь[],MATCH($A55,Коэф.закупка_год_морковь[1],0),MATCH(MONTH(FD$3),КЗ!$1:$1,0))/1000,""),0)</f>
        <v>0</v>
      </c>
      <c r="FE55" s="551" cm="1">
        <f t="array" aca="1" ref="FE55" ca="1">IFERROR(IF(AND(НачЦ_ИнвП_Дата&lt;=FE$3,КИнвП_Дата&gt;FE$3),
INDEX(Кальк._морковь,MATCH($A55,Кальк._морковь_наим.,0),MATCH("Сумма затрат, т.руб.",'Кальк-я'!$5:$5,0))*
INDEX(ЗФ,MATCH($A$50,ЗФ!$A:$A,0),MATCH("Посевная площадь"&amp;YEAR(FF$3),ЗФ!$2:$2,0))*
INDEX(Коэф.закупка_год_морковь[],MATCH($A55,Коэф.закупка_год_морковь[1],0),MATCH(MONTH(FE$3),КЗ!$1:$1,0))/1000,""),0)</f>
        <v>0</v>
      </c>
      <c r="FF55" s="551" cm="1">
        <f t="array" aca="1" ref="FF55" ca="1">IFERROR(IF(AND(НачЦ_ИнвП_Дата&lt;=FF$3,КИнвП_Дата&gt;FF$3),
INDEX(Кальк._морковь,MATCH($A55,Кальк._морковь_наим.,0),MATCH("Сумма затрат, т.руб.",'Кальк-я'!$5:$5,0))*
INDEX(ЗФ,MATCH($A$50,ЗФ!$A:$A,0),MATCH("Посевная площадь"&amp;YEAR(FG$3),ЗФ!$2:$2,0))*
INDEX(Коэф.закупка_год_морковь[],MATCH($A55,Коэф.закупка_год_морковь[1],0),MATCH(MONTH(FF$3),КЗ!$1:$1,0))/1000,""),0)</f>
        <v>704.25</v>
      </c>
      <c r="FG55" s="551" cm="1">
        <f t="array" aca="1" ref="FG55" ca="1">IFERROR(IF(AND(НачЦ_ИнвП_Дата&lt;=FG$3,КИнвП_Дата&gt;FG$3),
INDEX(Кальк._морковь,MATCH($A55,Кальк._морковь_наим.,0),MATCH("Сумма затрат, т.руб.",'Кальк-я'!$5:$5,0))*
INDEX(ЗФ,MATCH($A$50,ЗФ!$A:$A,0),MATCH("Посевная площадь"&amp;YEAR(FH$3),ЗФ!$2:$2,0))*
INDEX(Коэф.закупка_год_морковь[],MATCH($A55,Коэф.закупка_год_морковь[1],0),MATCH(MONTH(FG$3),КЗ!$1:$1,0))/1000,""),0)</f>
        <v>0</v>
      </c>
      <c r="FH55" s="551" cm="1">
        <f t="array" aca="1" ref="FH55" ca="1">IFERROR(IF(AND(НачЦ_ИнвП_Дата&lt;=FH$3,КИнвП_Дата&gt;FH$3),
INDEX(Кальк._морковь,MATCH($A55,Кальк._морковь_наим.,0),MATCH("Сумма затрат, т.руб.",'Кальк-я'!$5:$5,0))*
INDEX(ЗФ,MATCH($A$50,ЗФ!$A:$A,0),MATCH("Посевная площадь"&amp;YEAR(FI$3),ЗФ!$2:$2,0))*
INDEX(Коэф.закупка_год_морковь[],MATCH($A55,Коэф.закупка_год_морковь[1],0),MATCH(MONTH(FH$3),КЗ!$1:$1,0))/1000,""),0)</f>
        <v>0</v>
      </c>
      <c r="FI55" s="551" cm="1">
        <f t="array" aca="1" ref="FI55" ca="1">IFERROR(IF(AND(НачЦ_ИнвП_Дата&lt;=FI$3,КИнвП_Дата&gt;FI$3),
INDEX(Кальк._морковь,MATCH($A55,Кальк._морковь_наим.,0),MATCH("Сумма затрат, т.руб.",'Кальк-я'!$5:$5,0))*
INDEX(ЗФ,MATCH($A$50,ЗФ!$A:$A,0),MATCH("Посевная площадь"&amp;YEAR(FJ$3),ЗФ!$2:$2,0))*
INDEX(Коэф.закупка_год_морковь[],MATCH($A55,Коэф.закупка_год_морковь[1],0),MATCH(MONTH(FI$3),КЗ!$1:$1,0))/1000,""),0)</f>
        <v>0</v>
      </c>
      <c r="FJ55" s="551" cm="1">
        <f t="array" aca="1" ref="FJ55" ca="1">IFERROR(IF(AND(НачЦ_ИнвП_Дата&lt;=FJ$3,КИнвП_Дата&gt;FJ$3),
INDEX(Кальк._морковь,MATCH($A55,Кальк._морковь_наим.,0),MATCH("Сумма затрат, т.руб.",'Кальк-я'!$5:$5,0))*
INDEX(ЗФ,MATCH($A$50,ЗФ!$A:$A,0),MATCH("Посевная площадь"&amp;YEAR(FK$3),ЗФ!$2:$2,0))*
INDEX(Коэф.закупка_год_морковь[],MATCH($A55,Коэф.закупка_год_морковь[1],0),MATCH(MONTH(FJ$3),КЗ!$1:$1,0))/1000,""),0)</f>
        <v>0</v>
      </c>
      <c r="FK55" s="551" cm="1">
        <f t="array" aca="1" ref="FK55" ca="1">IFERROR(IF(AND(НачЦ_ИнвП_Дата&lt;=FK$3,КИнвП_Дата&gt;FK$3),
INDEX(Кальк._морковь,MATCH($A55,Кальк._морковь_наим.,0),MATCH("Сумма затрат, т.руб.",'Кальк-я'!$5:$5,0))*
INDEX(ЗФ,MATCH($A$50,ЗФ!$A:$A,0),MATCH("Посевная площадь"&amp;YEAR(FL$3),ЗФ!$2:$2,0))*
INDEX(Коэф.закупка_год_морковь[],MATCH($A55,Коэф.закупка_год_морковь[1],0),MATCH(MONTH(FK$3),КЗ!$1:$1,0))/1000,""),0)</f>
        <v>0</v>
      </c>
      <c r="FL55" s="551" cm="1">
        <f t="array" aca="1" ref="FL55" ca="1">IFERROR(IF(AND(НачЦ_ИнвП_Дата&lt;=FL$3,КИнвП_Дата&gt;FL$3),
INDEX(Кальк._морковь,MATCH($A55,Кальк._морковь_наим.,0),MATCH("Сумма затрат, т.руб.",'Кальк-я'!$5:$5,0))*
INDEX(ЗФ,MATCH($A$50,ЗФ!$A:$A,0),MATCH("Посевная площадь"&amp;YEAR(FM$3),ЗФ!$2:$2,0))*
INDEX(Коэф.закупка_год_морковь[],MATCH($A55,Коэф.закупка_год_морковь[1],0),MATCH(MONTH(FL$3),КЗ!$1:$1,0))/1000,""),0)</f>
        <v>0</v>
      </c>
      <c r="FM55" s="551" cm="1">
        <f t="array" aca="1" ref="FM55" ca="1">IFERROR(IF(AND(НачЦ_ИнвП_Дата&lt;=FM$3,КИнвП_Дата&gt;FM$3),
INDEX(Кальк._морковь,MATCH($A55,Кальк._морковь_наим.,0),MATCH("Сумма затрат, т.руб.",'Кальк-я'!$5:$5,0))*
INDEX(ЗФ,MATCH($A$50,ЗФ!$A:$A,0),MATCH("Посевная площадь"&amp;YEAR(FN$3),ЗФ!$2:$2,0))*
INDEX(Коэф.закупка_год_морковь[],MATCH($A55,Коэф.закупка_год_морковь[1],0),MATCH(MONTH(FM$3),КЗ!$1:$1,0))/1000,""),0)</f>
        <v>0</v>
      </c>
      <c r="FN55" s="552">
        <f t="shared" ca="1" si="1480"/>
        <v>1408.5</v>
      </c>
      <c r="FO55" s="551" cm="1">
        <f t="array" aca="1" ref="FO55" ca="1">IFERROR(IF(AND(НачЦ_ИнвП_Дата&lt;=FO$3,КИнвП_Дата&gt;FO$3),
INDEX(Кальк._морковь,MATCH($A55,Кальк._морковь_наим.,0),MATCH("Сумма затрат, т.руб.",'Кальк-я'!$5:$5,0))*
INDEX(ЗФ,MATCH($A$50,ЗФ!$A:$A,0),MATCH("Посевная площадь"&amp;YEAR(FP$3),ЗФ!$2:$2,0))*
INDEX(Коэф.закупка_год_морковь[],MATCH($A55,Коэф.закупка_год_морковь[1],0),MATCH(MONTH(FO$3),КЗ!$1:$1,0))/1000,""),0)</f>
        <v>0</v>
      </c>
      <c r="FP55" s="551" cm="1">
        <f t="array" aca="1" ref="FP55" ca="1">IFERROR(IF(AND(НачЦ_ИнвП_Дата&lt;=FP$3,КИнвП_Дата&gt;FP$3),
INDEX(Кальк._морковь,MATCH($A55,Кальк._морковь_наим.,0),MATCH("Сумма затрат, т.руб.",'Кальк-я'!$5:$5,0))*
INDEX(ЗФ,MATCH($A$50,ЗФ!$A:$A,0),MATCH("Посевная площадь"&amp;YEAR(FQ$3),ЗФ!$2:$2,0))*
INDEX(Коэф.закупка_год_морковь[],MATCH($A55,Коэф.закупка_год_морковь[1],0),MATCH(MONTH(FP$3),КЗ!$1:$1,0))/1000,""),0)</f>
        <v>704.25</v>
      </c>
      <c r="FQ55" s="551" cm="1">
        <f t="array" aca="1" ref="FQ55" ca="1">IFERROR(IF(AND(НачЦ_ИнвП_Дата&lt;=FQ$3,КИнвП_Дата&gt;FQ$3),
INDEX(Кальк._морковь,MATCH($A55,Кальк._морковь_наим.,0),MATCH("Сумма затрат, т.руб.",'Кальк-я'!$5:$5,0))*
INDEX(ЗФ,MATCH($A$50,ЗФ!$A:$A,0),MATCH("Посевная площадь"&amp;YEAR(FR$3),ЗФ!$2:$2,0))*
INDEX(Коэф.закупка_год_морковь[],MATCH($A55,Коэф.закупка_год_морковь[1],0),MATCH(MONTH(FQ$3),КЗ!$1:$1,0))/1000,""),0)</f>
        <v>0</v>
      </c>
      <c r="FR55" s="551" cm="1">
        <f t="array" aca="1" ref="FR55" ca="1">IFERROR(IF(AND(НачЦ_ИнвП_Дата&lt;=FR$3,КИнвП_Дата&gt;FR$3),
INDEX(Кальк._морковь,MATCH($A55,Кальк._морковь_наим.,0),MATCH("Сумма затрат, т.руб.",'Кальк-я'!$5:$5,0))*
INDEX(ЗФ,MATCH($A$50,ЗФ!$A:$A,0),MATCH("Посевная площадь"&amp;YEAR(FS$3),ЗФ!$2:$2,0))*
INDEX(Коэф.закупка_год_морковь[],MATCH($A55,Коэф.закупка_год_морковь[1],0),MATCH(MONTH(FR$3),КЗ!$1:$1,0))/1000,""),0)</f>
        <v>0</v>
      </c>
      <c r="FS55" s="551" cm="1">
        <f t="array" aca="1" ref="FS55" ca="1">IFERROR(IF(AND(НачЦ_ИнвП_Дата&lt;=FS$3,КИнвП_Дата&gt;FS$3),
INDEX(Кальк._морковь,MATCH($A55,Кальк._морковь_наим.,0),MATCH("Сумма затрат, т.руб.",'Кальк-я'!$5:$5,0))*
INDEX(ЗФ,MATCH($A$50,ЗФ!$A:$A,0),MATCH("Посевная площадь"&amp;YEAR(FT$3),ЗФ!$2:$2,0))*
INDEX(Коэф.закупка_год_морковь[],MATCH($A55,Коэф.закупка_год_морковь[1],0),MATCH(MONTH(FS$3),КЗ!$1:$1,0))/1000,""),0)</f>
        <v>704.25</v>
      </c>
      <c r="FT55" s="551" cm="1">
        <f t="array" aca="1" ref="FT55" ca="1">IFERROR(IF(AND(НачЦ_ИнвП_Дата&lt;=FT$3,КИнвП_Дата&gt;FT$3),
INDEX(Кальк._морковь,MATCH($A55,Кальк._морковь_наим.,0),MATCH("Сумма затрат, т.руб.",'Кальк-я'!$5:$5,0))*
INDEX(ЗФ,MATCH($A$50,ЗФ!$A:$A,0),MATCH("Посевная площадь"&amp;YEAR(FU$3),ЗФ!$2:$2,0))*
INDEX(Коэф.закупка_год_морковь[],MATCH($A55,Коэф.закупка_год_морковь[1],0),MATCH(MONTH(FT$3),КЗ!$1:$1,0))/1000,""),0)</f>
        <v>0</v>
      </c>
      <c r="FU55" s="551" cm="1">
        <f t="array" aca="1" ref="FU55" ca="1">IFERROR(IF(AND(НачЦ_ИнвП_Дата&lt;=FU$3,КИнвП_Дата&gt;FU$3),
INDEX(Кальк._морковь,MATCH($A55,Кальк._морковь_наим.,0),MATCH("Сумма затрат, т.руб.",'Кальк-я'!$5:$5,0))*
INDEX(ЗФ,MATCH($A$50,ЗФ!$A:$A,0),MATCH("Посевная площадь"&amp;YEAR(FV$3),ЗФ!$2:$2,0))*
INDEX(Коэф.закупка_год_морковь[],MATCH($A55,Коэф.закупка_год_морковь[1],0),MATCH(MONTH(FU$3),КЗ!$1:$1,0))/1000,""),0)</f>
        <v>0</v>
      </c>
      <c r="FV55" s="551" cm="1">
        <f t="array" aca="1" ref="FV55" ca="1">IFERROR(IF(AND(НачЦ_ИнвП_Дата&lt;=FV$3,КИнвП_Дата&gt;FV$3),
INDEX(Кальк._морковь,MATCH($A55,Кальк._морковь_наим.,0),MATCH("Сумма затрат, т.руб.",'Кальк-я'!$5:$5,0))*
INDEX(ЗФ,MATCH($A$50,ЗФ!$A:$A,0),MATCH("Посевная площадь"&amp;YEAR(FW$3),ЗФ!$2:$2,0))*
INDEX(Коэф.закупка_год_морковь[],MATCH($A55,Коэф.закупка_год_морковь[1],0),MATCH(MONTH(FV$3),КЗ!$1:$1,0))/1000,""),0)</f>
        <v>0</v>
      </c>
      <c r="FW55" s="551" cm="1">
        <f t="array" aca="1" ref="FW55" ca="1">IFERROR(IF(AND(НачЦ_ИнвП_Дата&lt;=FW$3,КИнвП_Дата&gt;FW$3),
INDEX(Кальк._морковь,MATCH($A55,Кальк._морковь_наим.,0),MATCH("Сумма затрат, т.руб.",'Кальк-я'!$5:$5,0))*
INDEX(ЗФ,MATCH($A$50,ЗФ!$A:$A,0),MATCH("Посевная площадь"&amp;YEAR(FX$3),ЗФ!$2:$2,0))*
INDEX(Коэф.закупка_год_морковь[],MATCH($A55,Коэф.закупка_год_морковь[1],0),MATCH(MONTH(FW$3),КЗ!$1:$1,0))/1000,""),0)</f>
        <v>0</v>
      </c>
      <c r="FX55" s="551" cm="1">
        <f t="array" aca="1" ref="FX55" ca="1">IFERROR(IF(AND(НачЦ_ИнвП_Дата&lt;=FX$3,КИнвП_Дата&gt;FX$3),
INDEX(Кальк._морковь,MATCH($A55,Кальк._морковь_наим.,0),MATCH("Сумма затрат, т.руб.",'Кальк-я'!$5:$5,0))*
INDEX(ЗФ,MATCH($A$50,ЗФ!$A:$A,0),MATCH("Посевная площадь"&amp;YEAR(FY$3),ЗФ!$2:$2,0))*
INDEX(Коэф.закупка_год_морковь[],MATCH($A55,Коэф.закупка_год_морковь[1],0),MATCH(MONTH(FX$3),КЗ!$1:$1,0))/1000,""),0)</f>
        <v>0</v>
      </c>
      <c r="FY55" s="551" cm="1">
        <f t="array" aca="1" ref="FY55" ca="1">IFERROR(IF(AND(НачЦ_ИнвП_Дата&lt;=FY$3,КИнвП_Дата&gt;FY$3),
INDEX(Кальк._морковь,MATCH($A55,Кальк._морковь_наим.,0),MATCH("Сумма затрат, т.руб.",'Кальк-я'!$5:$5,0))*
INDEX(ЗФ,MATCH($A$50,ЗФ!$A:$A,0),MATCH("Посевная площадь"&amp;YEAR(FZ$3),ЗФ!$2:$2,0))*
INDEX(Коэф.закупка_год_морковь[],MATCH($A55,Коэф.закупка_год_морковь[1],0),MATCH(MONTH(FY$3),КЗ!$1:$1,0))/1000,""),0)</f>
        <v>0</v>
      </c>
      <c r="FZ55" s="551" cm="1">
        <f t="array" aca="1" ref="FZ55" ca="1">IFERROR(IF(AND(НачЦ_ИнвП_Дата&lt;=FZ$3,КИнвП_Дата&gt;FZ$3),
INDEX(Кальк._морковь,MATCH($A55,Кальк._морковь_наим.,0),MATCH("Сумма затрат, т.руб.",'Кальк-я'!$5:$5,0))*
INDEX(ЗФ,MATCH($A$50,ЗФ!$A:$A,0),MATCH("Посевная площадь"&amp;YEAR(GA$3),ЗФ!$2:$2,0))*
INDEX(Коэф.закупка_год_морковь[],MATCH($A55,Коэф.закупка_год_морковь[1],0),MATCH(MONTH(FZ$3),КЗ!$1:$1,0))/1000,""),0)</f>
        <v>0</v>
      </c>
      <c r="GA55" s="552">
        <f t="shared" ca="1" si="1482"/>
        <v>1408.5</v>
      </c>
      <c r="GB55" s="551" cm="1">
        <f t="array" aca="1" ref="GB55" ca="1">IFERROR(IF(AND(НачЦ_ИнвП_Дата&lt;=GB$3,КИнвП_Дата&gt;GB$3),
INDEX(Кальк._морковь,MATCH($A55,Кальк._морковь_наим.,0),MATCH("Сумма затрат, т.руб.",'Кальк-я'!$5:$5,0))*
INDEX(ЗФ,MATCH($A$50,ЗФ!$A:$A,0),MATCH("Посевная площадь"&amp;YEAR(GC$3),ЗФ!$2:$2,0))*
INDEX(Коэф.закупка_год_морковь[],MATCH($A55,Коэф.закупка_год_морковь[1],0),MATCH(MONTH(GB$3),КЗ!$1:$1,0))/1000,""),0)</f>
        <v>0</v>
      </c>
      <c r="GC55" s="551" cm="1">
        <f t="array" aca="1" ref="GC55" ca="1">IFERROR(IF(AND(НачЦ_ИнвП_Дата&lt;=GC$3,КИнвП_Дата&gt;GC$3),
INDEX(Кальк._морковь,MATCH($A55,Кальк._морковь_наим.,0),MATCH("Сумма затрат, т.руб.",'Кальк-я'!$5:$5,0))*
INDEX(ЗФ,MATCH($A$50,ЗФ!$A:$A,0),MATCH("Посевная площадь"&amp;YEAR(GD$3),ЗФ!$2:$2,0))*
INDEX(Коэф.закупка_год_морковь[],MATCH($A55,Коэф.закупка_год_морковь[1],0),MATCH(MONTH(GC$3),КЗ!$1:$1,0))/1000,""),0)</f>
        <v>704.25</v>
      </c>
      <c r="GD55" s="551" cm="1">
        <f t="array" aca="1" ref="GD55" ca="1">IFERROR(IF(AND(НачЦ_ИнвП_Дата&lt;=GD$3,КИнвП_Дата&gt;GD$3),
INDEX(Кальк._морковь,MATCH($A55,Кальк._морковь_наим.,0),MATCH("Сумма затрат, т.руб.",'Кальк-я'!$5:$5,0))*
INDEX(ЗФ,MATCH($A$50,ЗФ!$A:$A,0),MATCH("Посевная площадь"&amp;YEAR(GE$3),ЗФ!$2:$2,0))*
INDEX(Коэф.закупка_год_морковь[],MATCH($A55,Коэф.закупка_год_морковь[1],0),MATCH(MONTH(GD$3),КЗ!$1:$1,0))/1000,""),0)</f>
        <v>0</v>
      </c>
      <c r="GE55" s="551" cm="1">
        <f t="array" aca="1" ref="GE55" ca="1">IFERROR(IF(AND(НачЦ_ИнвП_Дата&lt;=GE$3,КИнвП_Дата&gt;GE$3),
INDEX(Кальк._морковь,MATCH($A55,Кальк._морковь_наим.,0),MATCH("Сумма затрат, т.руб.",'Кальк-я'!$5:$5,0))*
INDEX(ЗФ,MATCH($A$50,ЗФ!$A:$A,0),MATCH("Посевная площадь"&amp;YEAR(GF$3),ЗФ!$2:$2,0))*
INDEX(Коэф.закупка_год_морковь[],MATCH($A55,Коэф.закупка_год_морковь[1],0),MATCH(MONTH(GE$3),КЗ!$1:$1,0))/1000,""),0)</f>
        <v>0</v>
      </c>
      <c r="GF55" s="551" cm="1">
        <f t="array" aca="1" ref="GF55" ca="1">IFERROR(IF(AND(НачЦ_ИнвП_Дата&lt;=GF$3,КИнвП_Дата&gt;GF$3),
INDEX(Кальк._морковь,MATCH($A55,Кальк._морковь_наим.,0),MATCH("Сумма затрат, т.руб.",'Кальк-я'!$5:$5,0))*
INDEX(ЗФ,MATCH($A$50,ЗФ!$A:$A,0),MATCH("Посевная площадь"&amp;YEAR(GG$3),ЗФ!$2:$2,0))*
INDEX(Коэф.закупка_год_морковь[],MATCH($A55,Коэф.закупка_год_морковь[1],0),MATCH(MONTH(GF$3),КЗ!$1:$1,0))/1000,""),0)</f>
        <v>704.25</v>
      </c>
      <c r="GG55" s="551" cm="1">
        <f t="array" aca="1" ref="GG55" ca="1">IFERROR(IF(AND(НачЦ_ИнвП_Дата&lt;=GG$3,КИнвП_Дата&gt;GG$3),
INDEX(Кальк._морковь,MATCH($A55,Кальк._морковь_наим.,0),MATCH("Сумма затрат, т.руб.",'Кальк-я'!$5:$5,0))*
INDEX(ЗФ,MATCH($A$50,ЗФ!$A:$A,0),MATCH("Посевная площадь"&amp;YEAR(GH$3),ЗФ!$2:$2,0))*
INDEX(Коэф.закупка_год_морковь[],MATCH($A55,Коэф.закупка_год_морковь[1],0),MATCH(MONTH(GG$3),КЗ!$1:$1,0))/1000,""),0)</f>
        <v>0</v>
      </c>
      <c r="GH55" s="551" cm="1">
        <f t="array" aca="1" ref="GH55" ca="1">IFERROR(IF(AND(НачЦ_ИнвП_Дата&lt;=GH$3,КИнвП_Дата&gt;GH$3),
INDEX(Кальк._морковь,MATCH($A55,Кальк._морковь_наим.,0),MATCH("Сумма затрат, т.руб.",'Кальк-я'!$5:$5,0))*
INDEX(ЗФ,MATCH($A$50,ЗФ!$A:$A,0),MATCH("Посевная площадь"&amp;YEAR(GI$3),ЗФ!$2:$2,0))*
INDEX(Коэф.закупка_год_морковь[],MATCH($A55,Коэф.закупка_год_морковь[1],0),MATCH(MONTH(GH$3),КЗ!$1:$1,0))/1000,""),0)</f>
        <v>0</v>
      </c>
      <c r="GI55" s="551" cm="1">
        <f t="array" aca="1" ref="GI55" ca="1">IFERROR(IF(AND(НачЦ_ИнвП_Дата&lt;=GI$3,КИнвП_Дата&gt;GI$3),
INDEX(Кальк._морковь,MATCH($A55,Кальк._морковь_наим.,0),MATCH("Сумма затрат, т.руб.",'Кальк-я'!$5:$5,0))*
INDEX(ЗФ,MATCH($A$50,ЗФ!$A:$A,0),MATCH("Посевная площадь"&amp;YEAR(GJ$3),ЗФ!$2:$2,0))*
INDEX(Коэф.закупка_год_морковь[],MATCH($A55,Коэф.закупка_год_морковь[1],0),MATCH(MONTH(GI$3),КЗ!$1:$1,0))/1000,""),0)</f>
        <v>0</v>
      </c>
      <c r="GJ55" s="551" cm="1">
        <f t="array" aca="1" ref="GJ55" ca="1">IFERROR(IF(AND(НачЦ_ИнвП_Дата&lt;=GJ$3,КИнвП_Дата&gt;GJ$3),
INDEX(Кальк._морковь,MATCH($A55,Кальк._морковь_наим.,0),MATCH("Сумма затрат, т.руб.",'Кальк-я'!$5:$5,0))*
INDEX(ЗФ,MATCH($A$50,ЗФ!$A:$A,0),MATCH("Посевная площадь"&amp;YEAR(GK$3),ЗФ!$2:$2,0))*
INDEX(Коэф.закупка_год_морковь[],MATCH($A55,Коэф.закупка_год_морковь[1],0),MATCH(MONTH(GJ$3),КЗ!$1:$1,0))/1000,""),0)</f>
        <v>0</v>
      </c>
      <c r="GK55" s="551" cm="1">
        <f t="array" aca="1" ref="GK55" ca="1">IFERROR(IF(AND(НачЦ_ИнвП_Дата&lt;=GK$3,КИнвП_Дата&gt;GK$3),
INDEX(Кальк._морковь,MATCH($A55,Кальк._морковь_наим.,0),MATCH("Сумма затрат, т.руб.",'Кальк-я'!$5:$5,0))*
INDEX(ЗФ,MATCH($A$50,ЗФ!$A:$A,0),MATCH("Посевная площадь"&amp;YEAR(GL$3),ЗФ!$2:$2,0))*
INDEX(Коэф.закупка_год_морковь[],MATCH($A55,Коэф.закупка_год_морковь[1],0),MATCH(MONTH(GK$3),КЗ!$1:$1,0))/1000,""),0)</f>
        <v>0</v>
      </c>
      <c r="GL55" s="551" cm="1">
        <f t="array" aca="1" ref="GL55" ca="1">IFERROR(IF(AND(НачЦ_ИнвП_Дата&lt;=GL$3,КИнвП_Дата&gt;GL$3),
INDEX(Кальк._морковь,MATCH($A55,Кальк._морковь_наим.,0),MATCH("Сумма затрат, т.руб.",'Кальк-я'!$5:$5,0))*
INDEX(ЗФ,MATCH($A$50,ЗФ!$A:$A,0),MATCH("Посевная площадь"&amp;YEAR(GM$3),ЗФ!$2:$2,0))*
INDEX(Коэф.закупка_год_морковь[],MATCH($A55,Коэф.закупка_год_морковь[1],0),MATCH(MONTH(GL$3),КЗ!$1:$1,0))/1000,""),0)</f>
        <v>0</v>
      </c>
      <c r="GM55" s="551" cm="1">
        <f t="array" aca="1" ref="GM55" ca="1">IFERROR(IF(AND(НачЦ_ИнвП_Дата&lt;=GM$3,КИнвП_Дата&gt;GM$3),
INDEX(Кальк._морковь,MATCH($A55,Кальк._морковь_наим.,0),MATCH("Сумма затрат, т.руб.",'Кальк-я'!$5:$5,0))*
INDEX(ЗФ,MATCH($A$50,ЗФ!$A:$A,0),MATCH("Посевная площадь"&amp;YEAR(GN$3),ЗФ!$2:$2,0))*
INDEX(Коэф.закупка_год_морковь[],MATCH($A55,Коэф.закупка_год_морковь[1],0),MATCH(MONTH(GM$3),КЗ!$1:$1,0))/1000,""),0)</f>
        <v>0</v>
      </c>
      <c r="GN55" s="552">
        <f t="shared" ca="1" si="1484"/>
        <v>1408.5</v>
      </c>
      <c r="GO55" s="551" cm="1">
        <f t="array" aca="1" ref="GO55" ca="1">IFERROR(IF(AND(НачЦ_ИнвП_Дата&lt;=GO$3,КИнвП_Дата&gt;GO$3),
INDEX(Кальк._морковь,MATCH($A55,Кальк._морковь_наим.,0),MATCH("Сумма затрат, т.руб.",'Кальк-я'!$5:$5,0))*
INDEX(ЗФ,MATCH($A$50,ЗФ!$A:$A,0),MATCH("Посевная площадь"&amp;YEAR(GP$3),ЗФ!$2:$2,0))*
INDEX(Коэф.закупка_год_морковь[],MATCH($A55,Коэф.закупка_год_морковь[1],0),MATCH(MONTH(GO$3),КЗ!$1:$1,0))/1000,""),0)</f>
        <v>0</v>
      </c>
      <c r="GP55" s="551" cm="1">
        <f t="array" aca="1" ref="GP55" ca="1">IFERROR(IF(AND(НачЦ_ИнвП_Дата&lt;=GP$3,КИнвП_Дата&gt;GP$3),
INDEX(Кальк._морковь,MATCH($A55,Кальк._морковь_наим.,0),MATCH("Сумма затрат, т.руб.",'Кальк-я'!$5:$5,0))*
INDEX(ЗФ,MATCH($A$50,ЗФ!$A:$A,0),MATCH("Посевная площадь"&amp;YEAR(GQ$3),ЗФ!$2:$2,0))*
INDEX(Коэф.закупка_год_морковь[],MATCH($A55,Коэф.закупка_год_морковь[1],0),MATCH(MONTH(GP$3),КЗ!$1:$1,0))/1000,""),0)</f>
        <v>704.25</v>
      </c>
      <c r="GQ55" s="551" cm="1">
        <f t="array" aca="1" ref="GQ55" ca="1">IFERROR(IF(AND(НачЦ_ИнвП_Дата&lt;=GQ$3,КИнвП_Дата&gt;GQ$3),
INDEX(Кальк._морковь,MATCH($A55,Кальк._морковь_наим.,0),MATCH("Сумма затрат, т.руб.",'Кальк-я'!$5:$5,0))*
INDEX(ЗФ,MATCH($A$50,ЗФ!$A:$A,0),MATCH("Посевная площадь"&amp;YEAR(GR$3),ЗФ!$2:$2,0))*
INDEX(Коэф.закупка_год_морковь[],MATCH($A55,Коэф.закупка_год_морковь[1],0),MATCH(MONTH(GQ$3),КЗ!$1:$1,0))/1000,""),0)</f>
        <v>0</v>
      </c>
      <c r="GR55" s="551" cm="1">
        <f t="array" aca="1" ref="GR55" ca="1">IFERROR(IF(AND(НачЦ_ИнвП_Дата&lt;=GR$3,КИнвП_Дата&gt;GR$3),
INDEX(Кальк._морковь,MATCH($A55,Кальк._морковь_наим.,0),MATCH("Сумма затрат, т.руб.",'Кальк-я'!$5:$5,0))*
INDEX(ЗФ,MATCH($A$50,ЗФ!$A:$A,0),MATCH("Посевная площадь"&amp;YEAR(GS$3),ЗФ!$2:$2,0))*
INDEX(Коэф.закупка_год_морковь[],MATCH($A55,Коэф.закупка_год_морковь[1],0),MATCH(MONTH(GR$3),КЗ!$1:$1,0))/1000,""),0)</f>
        <v>0</v>
      </c>
      <c r="GS55" s="551" cm="1">
        <f t="array" aca="1" ref="GS55" ca="1">IFERROR(IF(AND(НачЦ_ИнвП_Дата&lt;=GS$3,КИнвП_Дата&gt;GS$3),
INDEX(Кальк._морковь,MATCH($A55,Кальк._морковь_наим.,0),MATCH("Сумма затрат, т.руб.",'Кальк-я'!$5:$5,0))*
INDEX(ЗФ,MATCH($A$50,ЗФ!$A:$A,0),MATCH("Посевная площадь"&amp;YEAR(GT$3),ЗФ!$2:$2,0))*
INDEX(Коэф.закупка_год_морковь[],MATCH($A55,Коэф.закупка_год_морковь[1],0),MATCH(MONTH(GS$3),КЗ!$1:$1,0))/1000,""),0)</f>
        <v>704.25</v>
      </c>
      <c r="GT55" s="551" cm="1">
        <f t="array" aca="1" ref="GT55" ca="1">IFERROR(IF(AND(НачЦ_ИнвП_Дата&lt;=GT$3,КИнвП_Дата&gt;GT$3),
INDEX(Кальк._морковь,MATCH($A55,Кальк._морковь_наим.,0),MATCH("Сумма затрат, т.руб.",'Кальк-я'!$5:$5,0))*
INDEX(ЗФ,MATCH($A$50,ЗФ!$A:$A,0),MATCH("Посевная площадь"&amp;YEAR(GU$3),ЗФ!$2:$2,0))*
INDEX(Коэф.закупка_год_морковь[],MATCH($A55,Коэф.закупка_год_морковь[1],0),MATCH(MONTH(GT$3),КЗ!$1:$1,0))/1000,""),0)</f>
        <v>0</v>
      </c>
      <c r="GU55" s="551" cm="1">
        <f t="array" aca="1" ref="GU55" ca="1">IFERROR(IF(AND(НачЦ_ИнвП_Дата&lt;=GU$3,КИнвП_Дата&gt;GU$3),
INDEX(Кальк._морковь,MATCH($A55,Кальк._морковь_наим.,0),MATCH("Сумма затрат, т.руб.",'Кальк-я'!$5:$5,0))*
INDEX(ЗФ,MATCH($A$50,ЗФ!$A:$A,0),MATCH("Посевная площадь"&amp;YEAR(GV$3),ЗФ!$2:$2,0))*
INDEX(Коэф.закупка_год_морковь[],MATCH($A55,Коэф.закупка_год_морковь[1],0),MATCH(MONTH(GU$3),КЗ!$1:$1,0))/1000,""),0)</f>
        <v>0</v>
      </c>
      <c r="GV55" s="551" cm="1">
        <f t="array" aca="1" ref="GV55" ca="1">IFERROR(IF(AND(НачЦ_ИнвП_Дата&lt;=GV$3,КИнвП_Дата&gt;GV$3),
INDEX(Кальк._морковь,MATCH($A55,Кальк._морковь_наим.,0),MATCH("Сумма затрат, т.руб.",'Кальк-я'!$5:$5,0))*
INDEX(ЗФ,MATCH($A$50,ЗФ!$A:$A,0),MATCH("Посевная площадь"&amp;YEAR(GW$3),ЗФ!$2:$2,0))*
INDEX(Коэф.закупка_год_морковь[],MATCH($A55,Коэф.закупка_год_морковь[1],0),MATCH(MONTH(GV$3),КЗ!$1:$1,0))/1000,""),0)</f>
        <v>0</v>
      </c>
      <c r="GW55" s="551" cm="1">
        <f t="array" aca="1" ref="GW55" ca="1">IFERROR(IF(AND(НачЦ_ИнвП_Дата&lt;=GW$3,КИнвП_Дата&gt;GW$3),
INDEX(Кальк._морковь,MATCH($A55,Кальк._морковь_наим.,0),MATCH("Сумма затрат, т.руб.",'Кальк-я'!$5:$5,0))*
INDEX(ЗФ,MATCH($A$50,ЗФ!$A:$A,0),MATCH("Посевная площадь"&amp;YEAR(GX$3),ЗФ!$2:$2,0))*
INDEX(Коэф.закупка_год_морковь[],MATCH($A55,Коэф.закупка_год_морковь[1],0),MATCH(MONTH(GW$3),КЗ!$1:$1,0))/1000,""),0)</f>
        <v>0</v>
      </c>
      <c r="GX55" s="551" cm="1">
        <f t="array" aca="1" ref="GX55" ca="1">IFERROR(IF(AND(НачЦ_ИнвП_Дата&lt;=GX$3,КИнвП_Дата&gt;GX$3),
INDEX(Кальк._морковь,MATCH($A55,Кальк._морковь_наим.,0),MATCH("Сумма затрат, т.руб.",'Кальк-я'!$5:$5,0))*
INDEX(ЗФ,MATCH($A$50,ЗФ!$A:$A,0),MATCH("Посевная площадь"&amp;YEAR(GY$3),ЗФ!$2:$2,0))*
INDEX(Коэф.закупка_год_морковь[],MATCH($A55,Коэф.закупка_год_морковь[1],0),MATCH(MONTH(GX$3),КЗ!$1:$1,0))/1000,""),0)</f>
        <v>0</v>
      </c>
      <c r="GY55" s="551" cm="1">
        <f t="array" aca="1" ref="GY55" ca="1">IFERROR(IF(AND(НачЦ_ИнвП_Дата&lt;=GY$3,КИнвП_Дата&gt;GY$3),
INDEX(Кальк._морковь,MATCH($A55,Кальк._морковь_наим.,0),MATCH("Сумма затрат, т.руб.",'Кальк-я'!$5:$5,0))*
INDEX(ЗФ,MATCH($A$50,ЗФ!$A:$A,0),MATCH("Посевная площадь"&amp;YEAR(GZ$3),ЗФ!$2:$2,0))*
INDEX(Коэф.закупка_год_морковь[],MATCH($A55,Коэф.закупка_год_морковь[1],0),MATCH(MONTH(GY$3),КЗ!$1:$1,0))/1000,""),0)</f>
        <v>0</v>
      </c>
      <c r="GZ55" s="551" cm="1">
        <f t="array" aca="1" ref="GZ55" ca="1">IFERROR(IF(AND(НачЦ_ИнвП_Дата&lt;=GZ$3,КИнвП_Дата&gt;GZ$3),
INDEX(Кальк._морковь,MATCH($A55,Кальк._морковь_наим.,0),MATCH("Сумма затрат, т.руб.",'Кальк-я'!$5:$5,0))*
INDEX(ЗФ,MATCH($A$50,ЗФ!$A:$A,0),MATCH("Посевная площадь"&amp;YEAR(HA$3),ЗФ!$2:$2,0))*
INDEX(Коэф.закупка_год_морковь[],MATCH($A55,Коэф.закупка_год_морковь[1],0),MATCH(MONTH(GZ$3),КЗ!$1:$1,0))/1000,""),0)</f>
        <v>0</v>
      </c>
      <c r="HA55" s="552">
        <f t="shared" ca="1" si="1486"/>
        <v>1408.5</v>
      </c>
      <c r="HB55" s="551" cm="1">
        <f t="array" aca="1" ref="HB55" ca="1">IFERROR(IF(AND(НачЦ_ИнвП_Дата&lt;=HB$3,КИнвП_Дата&gt;HB$3),
INDEX(Кальк._морковь,MATCH($A55,Кальк._морковь_наим.,0),MATCH("Сумма затрат, т.руб.",'Кальк-я'!$5:$5,0))*
INDEX(ЗФ,MATCH($A$50,ЗФ!$A:$A,0),MATCH("Посевная площадь"&amp;YEAR(HC$3),ЗФ!$2:$2,0))*
INDEX(Коэф.закупка_год_морковь[],MATCH($A55,Коэф.закупка_год_морковь[1],0),MATCH(MONTH(HB$3),КЗ!$1:$1,0))/1000,""),0)</f>
        <v>0</v>
      </c>
      <c r="HC55" s="551" cm="1">
        <f t="array" aca="1" ref="HC55" ca="1">IFERROR(IF(AND(НачЦ_ИнвП_Дата&lt;=HC$3,КИнвП_Дата&gt;HC$3),
INDEX(Кальк._морковь,MATCH($A55,Кальк._морковь_наим.,0),MATCH("Сумма затрат, т.руб.",'Кальк-я'!$5:$5,0))*
INDEX(ЗФ,MATCH($A$50,ЗФ!$A:$A,0),MATCH("Посевная площадь"&amp;YEAR(HD$3),ЗФ!$2:$2,0))*
INDEX(Коэф.закупка_год_морковь[],MATCH($A55,Коэф.закупка_год_морковь[1],0),MATCH(MONTH(HC$3),КЗ!$1:$1,0))/1000,""),0)</f>
        <v>704.25</v>
      </c>
      <c r="HD55" s="551" cm="1">
        <f t="array" aca="1" ref="HD55" ca="1">IFERROR(IF(AND(НачЦ_ИнвП_Дата&lt;=HD$3,КИнвП_Дата&gt;HD$3),
INDEX(Кальк._морковь,MATCH($A55,Кальк._морковь_наим.,0),MATCH("Сумма затрат, т.руб.",'Кальк-я'!$5:$5,0))*
INDEX(ЗФ,MATCH($A$50,ЗФ!$A:$A,0),MATCH("Посевная площадь"&amp;YEAR(HE$3),ЗФ!$2:$2,0))*
INDEX(Коэф.закупка_год_морковь[],MATCH($A55,Коэф.закупка_год_морковь[1],0),MATCH(MONTH(HD$3),КЗ!$1:$1,0))/1000,""),0)</f>
        <v>0</v>
      </c>
      <c r="HE55" s="551" cm="1">
        <f t="array" aca="1" ref="HE55" ca="1">IFERROR(IF(AND(НачЦ_ИнвП_Дата&lt;=HE$3,КИнвП_Дата&gt;HE$3),
INDEX(Кальк._морковь,MATCH($A55,Кальк._морковь_наим.,0),MATCH("Сумма затрат, т.руб.",'Кальк-я'!$5:$5,0))*
INDEX(ЗФ,MATCH($A$50,ЗФ!$A:$A,0),MATCH("Посевная площадь"&amp;YEAR(HF$3),ЗФ!$2:$2,0))*
INDEX(Коэф.закупка_год_морковь[],MATCH($A55,Коэф.закупка_год_морковь[1],0),MATCH(MONTH(HE$3),КЗ!$1:$1,0))/1000,""),0)</f>
        <v>0</v>
      </c>
      <c r="HF55" s="551" cm="1">
        <f t="array" aca="1" ref="HF55" ca="1">IFERROR(IF(AND(НачЦ_ИнвП_Дата&lt;=HF$3,КИнвП_Дата&gt;HF$3),
INDEX(Кальк._морковь,MATCH($A55,Кальк._морковь_наим.,0),MATCH("Сумма затрат, т.руб.",'Кальк-я'!$5:$5,0))*
INDEX(ЗФ,MATCH($A$50,ЗФ!$A:$A,0),MATCH("Посевная площадь"&amp;YEAR(HG$3),ЗФ!$2:$2,0))*
INDEX(Коэф.закупка_год_морковь[],MATCH($A55,Коэф.закупка_год_морковь[1],0),MATCH(MONTH(HF$3),КЗ!$1:$1,0))/1000,""),0)</f>
        <v>704.25</v>
      </c>
      <c r="HG55" s="551" cm="1">
        <f t="array" aca="1" ref="HG55" ca="1">IFERROR(IF(AND(НачЦ_ИнвП_Дата&lt;=HG$3,КИнвП_Дата&gt;HG$3),
INDEX(Кальк._морковь,MATCH($A55,Кальк._морковь_наим.,0),MATCH("Сумма затрат, т.руб.",'Кальк-я'!$5:$5,0))*
INDEX(ЗФ,MATCH($A$50,ЗФ!$A:$A,0),MATCH("Посевная площадь"&amp;YEAR(HH$3),ЗФ!$2:$2,0))*
INDEX(Коэф.закупка_год_морковь[],MATCH($A55,Коэф.закупка_год_морковь[1],0),MATCH(MONTH(HG$3),КЗ!$1:$1,0))/1000,""),0)</f>
        <v>0</v>
      </c>
      <c r="HH55" s="551" cm="1">
        <f t="array" aca="1" ref="HH55" ca="1">IFERROR(IF(AND(НачЦ_ИнвП_Дата&lt;=HH$3,КИнвП_Дата&gt;HH$3),
INDEX(Кальк._морковь,MATCH($A55,Кальк._морковь_наим.,0),MATCH("Сумма затрат, т.руб.",'Кальк-я'!$5:$5,0))*
INDEX(ЗФ,MATCH($A$50,ЗФ!$A:$A,0),MATCH("Посевная площадь"&amp;YEAR(HI$3),ЗФ!$2:$2,0))*
INDEX(Коэф.закупка_год_морковь[],MATCH($A55,Коэф.закупка_год_морковь[1],0),MATCH(MONTH(HH$3),КЗ!$1:$1,0))/1000,""),0)</f>
        <v>0</v>
      </c>
      <c r="HI55" s="551" cm="1">
        <f t="array" aca="1" ref="HI55" ca="1">IFERROR(IF(AND(НачЦ_ИнвП_Дата&lt;=HI$3,КИнвП_Дата&gt;HI$3),
INDEX(Кальк._морковь,MATCH($A55,Кальк._морковь_наим.,0),MATCH("Сумма затрат, т.руб.",'Кальк-я'!$5:$5,0))*
INDEX(ЗФ,MATCH($A$50,ЗФ!$A:$A,0),MATCH("Посевная площадь"&amp;YEAR(HJ$3),ЗФ!$2:$2,0))*
INDEX(Коэф.закупка_год_морковь[],MATCH($A55,Коэф.закупка_год_морковь[1],0),MATCH(MONTH(HI$3),КЗ!$1:$1,0))/1000,""),0)</f>
        <v>0</v>
      </c>
      <c r="HJ55" s="551" cm="1">
        <f t="array" aca="1" ref="HJ55" ca="1">IFERROR(IF(AND(НачЦ_ИнвП_Дата&lt;=HJ$3,КИнвП_Дата&gt;HJ$3),
INDEX(Кальк._морковь,MATCH($A55,Кальк._морковь_наим.,0),MATCH("Сумма затрат, т.руб.",'Кальк-я'!$5:$5,0))*
INDEX(ЗФ,MATCH($A$50,ЗФ!$A:$A,0),MATCH("Посевная площадь"&amp;YEAR(HK$3),ЗФ!$2:$2,0))*
INDEX(Коэф.закупка_год_морковь[],MATCH($A55,Коэф.закупка_год_морковь[1],0),MATCH(MONTH(HJ$3),КЗ!$1:$1,0))/1000,""),0)</f>
        <v>0</v>
      </c>
      <c r="HK55" s="551" cm="1">
        <f t="array" aca="1" ref="HK55" ca="1">IFERROR(IF(AND(НачЦ_ИнвП_Дата&lt;=HK$3,КИнвП_Дата&gt;HK$3),
INDEX(Кальк._морковь,MATCH($A55,Кальк._морковь_наим.,0),MATCH("Сумма затрат, т.руб.",'Кальк-я'!$5:$5,0))*
INDEX(ЗФ,MATCH($A$50,ЗФ!$A:$A,0),MATCH("Посевная площадь"&amp;YEAR(HL$3),ЗФ!$2:$2,0))*
INDEX(Коэф.закупка_год_морковь[],MATCH($A55,Коэф.закупка_год_морковь[1],0),MATCH(MONTH(HK$3),КЗ!$1:$1,0))/1000,""),0)</f>
        <v>0</v>
      </c>
      <c r="HL55" s="551" cm="1">
        <f t="array" aca="1" ref="HL55" ca="1">IFERROR(IF(AND(НачЦ_ИнвП_Дата&lt;=HL$3,КИнвП_Дата&gt;HL$3),
INDEX(Кальк._морковь,MATCH($A55,Кальк._морковь_наим.,0),MATCH("Сумма затрат, т.руб.",'Кальк-я'!$5:$5,0))*
INDEX(ЗФ,MATCH($A$50,ЗФ!$A:$A,0),MATCH("Посевная площадь"&amp;YEAR(HM$3),ЗФ!$2:$2,0))*
INDEX(Коэф.закупка_год_морковь[],MATCH($A55,Коэф.закупка_год_морковь[1],0),MATCH(MONTH(HL$3),КЗ!$1:$1,0))/1000,""),0)</f>
        <v>0</v>
      </c>
      <c r="HM55" s="551" cm="1">
        <f t="array" aca="1" ref="HM55" ca="1">IFERROR(IF(AND(НачЦ_ИнвП_Дата&lt;=HM$3,КИнвП_Дата&gt;HM$3),
INDEX(Кальк._морковь,MATCH($A55,Кальк._морковь_наим.,0),MATCH("Сумма затрат, т.руб.",'Кальк-я'!$5:$5,0))*
INDEX(ЗФ,MATCH($A$50,ЗФ!$A:$A,0),MATCH("Посевная площадь"&amp;YEAR(HN$3),ЗФ!$2:$2,0))*
INDEX(Коэф.закупка_год_морковь[],MATCH($A55,Коэф.закупка_год_морковь[1],0),MATCH(MONTH(HM$3),КЗ!$1:$1,0))/1000,""),0)</f>
        <v>0</v>
      </c>
      <c r="HN55" s="552">
        <f t="shared" ca="1" si="1488"/>
        <v>1408.5</v>
      </c>
      <c r="HO55" s="551" cm="1">
        <f t="array" aca="1" ref="HO55" ca="1">IFERROR(IF(AND(НачЦ_ИнвП_Дата&lt;=HO$3,КИнвП_Дата&gt;HO$3),
INDEX(Кальк._морковь,MATCH($A55,Кальк._морковь_наим.,0),MATCH("Сумма затрат, т.руб.",'Кальк-я'!$5:$5,0))*
INDEX(ЗФ,MATCH($A$50,ЗФ!$A:$A,0),MATCH("Посевная площадь"&amp;YEAR(HP$3),ЗФ!$2:$2,0))*
INDEX(Коэф.закупка_год_морковь[],MATCH($A55,Коэф.закупка_год_морковь[1],0),MATCH(MONTH(HO$3),КЗ!$1:$1,0))/1000,""),0)</f>
        <v>0</v>
      </c>
      <c r="HP55" s="551" cm="1">
        <f t="array" aca="1" ref="HP55" ca="1">IFERROR(IF(AND(НачЦ_ИнвП_Дата&lt;=HP$3,КИнвП_Дата&gt;HP$3),
INDEX(Кальк._морковь,MATCH($A55,Кальк._морковь_наим.,0),MATCH("Сумма затрат, т.руб.",'Кальк-я'!$5:$5,0))*
INDEX(ЗФ,MATCH($A$50,ЗФ!$A:$A,0),MATCH("Посевная площадь"&amp;YEAR(HQ$3),ЗФ!$2:$2,0))*
INDEX(Коэф.закупка_год_морковь[],MATCH($A55,Коэф.закупка_год_морковь[1],0),MATCH(MONTH(HP$3),КЗ!$1:$1,0))/1000,""),0)</f>
        <v>704.25</v>
      </c>
      <c r="HQ55" s="551" cm="1">
        <f t="array" aca="1" ref="HQ55" ca="1">IFERROR(IF(AND(НачЦ_ИнвП_Дата&lt;=HQ$3,КИнвП_Дата&gt;HQ$3),
INDEX(Кальк._морковь,MATCH($A55,Кальк._морковь_наим.,0),MATCH("Сумма затрат, т.руб.",'Кальк-я'!$5:$5,0))*
INDEX(ЗФ,MATCH($A$50,ЗФ!$A:$A,0),MATCH("Посевная площадь"&amp;YEAR(HR$3),ЗФ!$2:$2,0))*
INDEX(Коэф.закупка_год_морковь[],MATCH($A55,Коэф.закупка_год_морковь[1],0),MATCH(MONTH(HQ$3),КЗ!$1:$1,0))/1000,""),0)</f>
        <v>0</v>
      </c>
      <c r="HR55" s="551" cm="1">
        <f t="array" aca="1" ref="HR55" ca="1">IFERROR(IF(AND(НачЦ_ИнвП_Дата&lt;=HR$3,КИнвП_Дата&gt;HR$3),
INDEX(Кальк._морковь,MATCH($A55,Кальк._морковь_наим.,0),MATCH("Сумма затрат, т.руб.",'Кальк-я'!$5:$5,0))*
INDEX(ЗФ,MATCH($A$50,ЗФ!$A:$A,0),MATCH("Посевная площадь"&amp;YEAR(HS$3),ЗФ!$2:$2,0))*
INDEX(Коэф.закупка_год_морковь[],MATCH($A55,Коэф.закупка_год_морковь[1],0),MATCH(MONTH(HR$3),КЗ!$1:$1,0))/1000,""),0)</f>
        <v>0</v>
      </c>
      <c r="HS55" s="551" cm="1">
        <f t="array" aca="1" ref="HS55" ca="1">IFERROR(IF(AND(НачЦ_ИнвП_Дата&lt;=HS$3,КИнвП_Дата&gt;HS$3),
INDEX(Кальк._морковь,MATCH($A55,Кальк._морковь_наим.,0),MATCH("Сумма затрат, т.руб.",'Кальк-я'!$5:$5,0))*
INDEX(ЗФ,MATCH($A$50,ЗФ!$A:$A,0),MATCH("Посевная площадь"&amp;YEAR(HT$3),ЗФ!$2:$2,0))*
INDEX(Коэф.закупка_год_морковь[],MATCH($A55,Коэф.закупка_год_морковь[1],0),MATCH(MONTH(HS$3),КЗ!$1:$1,0))/1000,""),0)</f>
        <v>704.25</v>
      </c>
      <c r="HT55" s="551" cm="1">
        <f t="array" aca="1" ref="HT55" ca="1">IFERROR(IF(AND(НачЦ_ИнвП_Дата&lt;=HT$3,КИнвП_Дата&gt;HT$3),
INDEX(Кальк._морковь,MATCH($A55,Кальк._морковь_наим.,0),MATCH("Сумма затрат, т.руб.",'Кальк-я'!$5:$5,0))*
INDEX(ЗФ,MATCH($A$50,ЗФ!$A:$A,0),MATCH("Посевная площадь"&amp;YEAR(HU$3),ЗФ!$2:$2,0))*
INDEX(Коэф.закупка_год_морковь[],MATCH($A55,Коэф.закупка_год_морковь[1],0),MATCH(MONTH(HT$3),КЗ!$1:$1,0))/1000,""),0)</f>
        <v>0</v>
      </c>
      <c r="HU55" s="551" cm="1">
        <f t="array" aca="1" ref="HU55" ca="1">IFERROR(IF(AND(НачЦ_ИнвП_Дата&lt;=HU$3,КИнвП_Дата&gt;HU$3),
INDEX(Кальк._морковь,MATCH($A55,Кальк._морковь_наим.,0),MATCH("Сумма затрат, т.руб.",'Кальк-я'!$5:$5,0))*
INDEX(ЗФ,MATCH($A$50,ЗФ!$A:$A,0),MATCH("Посевная площадь"&amp;YEAR(HV$3),ЗФ!$2:$2,0))*
INDEX(Коэф.закупка_год_морковь[],MATCH($A55,Коэф.закупка_год_морковь[1],0),MATCH(MONTH(HU$3),КЗ!$1:$1,0))/1000,""),0)</f>
        <v>0</v>
      </c>
      <c r="HV55" s="551" cm="1">
        <f t="array" aca="1" ref="HV55" ca="1">IFERROR(IF(AND(НачЦ_ИнвП_Дата&lt;=HV$3,КИнвП_Дата&gt;HV$3),
INDEX(Кальк._морковь,MATCH($A55,Кальк._морковь_наим.,0),MATCH("Сумма затрат, т.руб.",'Кальк-я'!$5:$5,0))*
INDEX(ЗФ,MATCH($A$50,ЗФ!$A:$A,0),MATCH("Посевная площадь"&amp;YEAR(HW$3),ЗФ!$2:$2,0))*
INDEX(Коэф.закупка_год_морковь[],MATCH($A55,Коэф.закупка_год_морковь[1],0),MATCH(MONTH(HV$3),КЗ!$1:$1,0))/1000,""),0)</f>
        <v>0</v>
      </c>
      <c r="HW55" s="551" cm="1">
        <f t="array" aca="1" ref="HW55" ca="1">IFERROR(IF(AND(НачЦ_ИнвП_Дата&lt;=HW$3,КИнвП_Дата&gt;HW$3),
INDEX(Кальк._морковь,MATCH($A55,Кальк._морковь_наим.,0),MATCH("Сумма затрат, т.руб.",'Кальк-я'!$5:$5,0))*
INDEX(ЗФ,MATCH($A$50,ЗФ!$A:$A,0),MATCH("Посевная площадь"&amp;YEAR(HX$3),ЗФ!$2:$2,0))*
INDEX(Коэф.закупка_год_морковь[],MATCH($A55,Коэф.закупка_год_морковь[1],0),MATCH(MONTH(HW$3),КЗ!$1:$1,0))/1000,""),0)</f>
        <v>0</v>
      </c>
      <c r="HX55" s="551" cm="1">
        <f t="array" aca="1" ref="HX55" ca="1">IFERROR(IF(AND(НачЦ_ИнвП_Дата&lt;=HX$3,КИнвП_Дата&gt;HX$3),
INDEX(Кальк._морковь,MATCH($A55,Кальк._морковь_наим.,0),MATCH("Сумма затрат, т.руб.",'Кальк-я'!$5:$5,0))*
INDEX(ЗФ,MATCH($A$50,ЗФ!$A:$A,0),MATCH("Посевная площадь"&amp;YEAR(HY$3),ЗФ!$2:$2,0))*
INDEX(Коэф.закупка_год_морковь[],MATCH($A55,Коэф.закупка_год_морковь[1],0),MATCH(MONTH(HX$3),КЗ!$1:$1,0))/1000,""),0)</f>
        <v>0</v>
      </c>
      <c r="HY55" s="551" cm="1">
        <f t="array" aca="1" ref="HY55" ca="1">IFERROR(IF(AND(НачЦ_ИнвП_Дата&lt;=HY$3,КИнвП_Дата&gt;HY$3),
INDEX(Кальк._морковь,MATCH($A55,Кальк._морковь_наим.,0),MATCH("Сумма затрат, т.руб.",'Кальк-я'!$5:$5,0))*
INDEX(ЗФ,MATCH($A$50,ЗФ!$A:$A,0),MATCH("Посевная площадь"&amp;YEAR(HZ$3),ЗФ!$2:$2,0))*
INDEX(Коэф.закупка_год_морковь[],MATCH($A55,Коэф.закупка_год_морковь[1],0),MATCH(MONTH(HY$3),КЗ!$1:$1,0))/1000,""),0)</f>
        <v>0</v>
      </c>
      <c r="HZ55" s="551" cm="1">
        <f t="array" aca="1" ref="HZ55" ca="1">IFERROR(IF(AND(НачЦ_ИнвП_Дата&lt;=HZ$3,КИнвП_Дата&gt;HZ$3),
INDEX(Кальк._морковь,MATCH($A55,Кальк._морковь_наим.,0),MATCH("Сумма затрат, т.руб.",'Кальк-я'!$5:$5,0))*
INDEX(ЗФ,MATCH($A$50,ЗФ!$A:$A,0),MATCH("Посевная площадь"&amp;YEAR(IA$3),ЗФ!$2:$2,0))*
INDEX(Коэф.закупка_год_морковь[],MATCH($A55,Коэф.закупка_год_морковь[1],0),MATCH(MONTH(HZ$3),КЗ!$1:$1,0))/1000,""),0)</f>
        <v>0</v>
      </c>
      <c r="IA55" s="552">
        <f t="shared" ca="1" si="1490"/>
        <v>1408.5</v>
      </c>
      <c r="IB55" s="551" cm="1">
        <f t="array" aca="1" ref="IB55" ca="1">IFERROR(IF(AND(НачЦ_ИнвП_Дата&lt;=IB$3,КИнвП_Дата&gt;IB$3),
INDEX(Кальк._морковь,MATCH($A55,Кальк._морковь_наим.,0),MATCH("Сумма затрат, т.руб.",'Кальк-я'!$5:$5,0))*
INDEX(ЗФ,MATCH($A$50,ЗФ!$A:$A,0),MATCH("Посевная площадь"&amp;YEAR(IC$3),ЗФ!$2:$2,0))*
INDEX(Коэф.закупка_год_морковь[],MATCH($A55,Коэф.закупка_год_морковь[1],0),MATCH(MONTH(IB$3),КЗ!$1:$1,0))/1000,""),0)</f>
        <v>0</v>
      </c>
      <c r="IC55" s="551" cm="1">
        <f t="array" aca="1" ref="IC55" ca="1">IFERROR(IF(AND(НачЦ_ИнвП_Дата&lt;=IC$3,КИнвП_Дата&gt;IC$3),
INDEX(Кальк._морковь,MATCH($A55,Кальк._морковь_наим.,0),MATCH("Сумма затрат, т.руб.",'Кальк-я'!$5:$5,0))*
INDEX(ЗФ,MATCH($A$50,ЗФ!$A:$A,0),MATCH("Посевная площадь"&amp;YEAR(ID$3),ЗФ!$2:$2,0))*
INDEX(Коэф.закупка_год_морковь[],MATCH($A55,Коэф.закупка_год_морковь[1],0),MATCH(MONTH(IC$3),КЗ!$1:$1,0))/1000,""),0)</f>
        <v>704.25</v>
      </c>
      <c r="ID55" s="551" cm="1">
        <f t="array" aca="1" ref="ID55" ca="1">IFERROR(IF(AND(НачЦ_ИнвП_Дата&lt;=ID$3,КИнвП_Дата&gt;ID$3),
INDEX(Кальк._морковь,MATCH($A55,Кальк._морковь_наим.,0),MATCH("Сумма затрат, т.руб.",'Кальк-я'!$5:$5,0))*
INDEX(ЗФ,MATCH($A$50,ЗФ!$A:$A,0),MATCH("Посевная площадь"&amp;YEAR(IE$3),ЗФ!$2:$2,0))*
INDEX(Коэф.закупка_год_морковь[],MATCH($A55,Коэф.закупка_год_морковь[1],0),MATCH(MONTH(ID$3),КЗ!$1:$1,0))/1000,""),0)</f>
        <v>0</v>
      </c>
      <c r="IE55" s="551" cm="1">
        <f t="array" aca="1" ref="IE55" ca="1">IFERROR(IF(AND(НачЦ_ИнвП_Дата&lt;=IE$3,КИнвП_Дата&gt;IE$3),
INDEX(Кальк._морковь,MATCH($A55,Кальк._морковь_наим.,0),MATCH("Сумма затрат, т.руб.",'Кальк-я'!$5:$5,0))*
INDEX(ЗФ,MATCH($A$50,ЗФ!$A:$A,0),MATCH("Посевная площадь"&amp;YEAR(IF$3),ЗФ!$2:$2,0))*
INDEX(Коэф.закупка_год_морковь[],MATCH($A55,Коэф.закупка_год_морковь[1],0),MATCH(MONTH(IE$3),КЗ!$1:$1,0))/1000,""),0)</f>
        <v>0</v>
      </c>
      <c r="IF55" s="551" cm="1">
        <f t="array" aca="1" ref="IF55" ca="1">IFERROR(IF(AND(НачЦ_ИнвП_Дата&lt;=IF$3,КИнвП_Дата&gt;IF$3),
INDEX(Кальк._морковь,MATCH($A55,Кальк._морковь_наим.,0),MATCH("Сумма затрат, т.руб.",'Кальк-я'!$5:$5,0))*
INDEX(ЗФ,MATCH($A$50,ЗФ!$A:$A,0),MATCH("Посевная площадь"&amp;YEAR(IG$3),ЗФ!$2:$2,0))*
INDEX(Коэф.закупка_год_морковь[],MATCH($A55,Коэф.закупка_год_морковь[1],0),MATCH(MONTH(IF$3),КЗ!$1:$1,0))/1000,""),0)</f>
        <v>704.25</v>
      </c>
      <c r="IG55" s="551" cm="1">
        <f t="array" aca="1" ref="IG55" ca="1">IFERROR(IF(AND(НачЦ_ИнвП_Дата&lt;=IG$3,КИнвП_Дата&gt;IG$3),
INDEX(Кальк._морковь,MATCH($A55,Кальк._морковь_наим.,0),MATCH("Сумма затрат, т.руб.",'Кальк-я'!$5:$5,0))*
INDEX(ЗФ,MATCH($A$50,ЗФ!$A:$A,0),MATCH("Посевная площадь"&amp;YEAR(IH$3),ЗФ!$2:$2,0))*
INDEX(Коэф.закупка_год_морковь[],MATCH($A55,Коэф.закупка_год_морковь[1],0),MATCH(MONTH(IG$3),КЗ!$1:$1,0))/1000,""),0)</f>
        <v>0</v>
      </c>
      <c r="IH55" s="551" cm="1">
        <f t="array" aca="1" ref="IH55" ca="1">IFERROR(IF(AND(НачЦ_ИнвП_Дата&lt;=IH$3,КИнвП_Дата&gt;IH$3),
INDEX(Кальк._морковь,MATCH($A55,Кальк._морковь_наим.,0),MATCH("Сумма затрат, т.руб.",'Кальк-я'!$5:$5,0))*
INDEX(ЗФ,MATCH($A$50,ЗФ!$A:$A,0),MATCH("Посевная площадь"&amp;YEAR(II$3),ЗФ!$2:$2,0))*
INDEX(Коэф.закупка_год_морковь[],MATCH($A55,Коэф.закупка_год_морковь[1],0),MATCH(MONTH(IH$3),КЗ!$1:$1,0))/1000,""),0)</f>
        <v>0</v>
      </c>
      <c r="II55" s="551" cm="1">
        <f t="array" aca="1" ref="II55" ca="1">IFERROR(IF(AND(НачЦ_ИнвП_Дата&lt;=II$3,КИнвП_Дата&gt;II$3),
INDEX(Кальк._морковь,MATCH($A55,Кальк._морковь_наим.,0),MATCH("Сумма затрат, т.руб.",'Кальк-я'!$5:$5,0))*
INDEX(ЗФ,MATCH($A$50,ЗФ!$A:$A,0),MATCH("Посевная площадь"&amp;YEAR(IJ$3),ЗФ!$2:$2,0))*
INDEX(Коэф.закупка_год_морковь[],MATCH($A55,Коэф.закупка_год_морковь[1],0),MATCH(MONTH(II$3),КЗ!$1:$1,0))/1000,""),0)</f>
        <v>0</v>
      </c>
      <c r="IJ55" s="551" cm="1">
        <f t="array" aca="1" ref="IJ55" ca="1">IFERROR(IF(AND(НачЦ_ИнвП_Дата&lt;=IJ$3,КИнвП_Дата&gt;IJ$3),
INDEX(Кальк._морковь,MATCH($A55,Кальк._морковь_наим.,0),MATCH("Сумма затрат, т.руб.",'Кальк-я'!$5:$5,0))*
INDEX(ЗФ,MATCH($A$50,ЗФ!$A:$A,0),MATCH("Посевная площадь"&amp;YEAR(IK$3),ЗФ!$2:$2,0))*
INDEX(Коэф.закупка_год_морковь[],MATCH($A55,Коэф.закупка_год_морковь[1],0),MATCH(MONTH(IJ$3),КЗ!$1:$1,0))/1000,""),0)</f>
        <v>0</v>
      </c>
      <c r="IK55" s="551" cm="1">
        <f t="array" aca="1" ref="IK55" ca="1">IFERROR(IF(AND(НачЦ_ИнвП_Дата&lt;=IK$3,КИнвП_Дата&gt;IK$3),
INDEX(Кальк._морковь,MATCH($A55,Кальк._морковь_наим.,0),MATCH("Сумма затрат, т.руб.",'Кальк-я'!$5:$5,0))*
INDEX(ЗФ,MATCH($A$50,ЗФ!$A:$A,0),MATCH("Посевная площадь"&amp;YEAR(IL$3),ЗФ!$2:$2,0))*
INDEX(Коэф.закупка_год_морковь[],MATCH($A55,Коэф.закупка_год_морковь[1],0),MATCH(MONTH(IK$3),КЗ!$1:$1,0))/1000,""),0)</f>
        <v>0</v>
      </c>
      <c r="IL55" s="551" cm="1">
        <f t="array" aca="1" ref="IL55" ca="1">IFERROR(IF(AND(НачЦ_ИнвП_Дата&lt;=IL$3,КИнвП_Дата&gt;IL$3),
INDEX(Кальк._морковь,MATCH($A55,Кальк._морковь_наим.,0),MATCH("Сумма затрат, т.руб.",'Кальк-я'!$5:$5,0))*
INDEX(ЗФ,MATCH($A$50,ЗФ!$A:$A,0),MATCH("Посевная площадь"&amp;YEAR(IM$3),ЗФ!$2:$2,0))*
INDEX(Коэф.закупка_год_морковь[],MATCH($A55,Коэф.закупка_год_морковь[1],0),MATCH(MONTH(IL$3),КЗ!$1:$1,0))/1000,""),0)</f>
        <v>0</v>
      </c>
      <c r="IM55" s="551" cm="1">
        <f t="array" aca="1" ref="IM55" ca="1">IFERROR(IF(AND(НачЦ_ИнвП_Дата&lt;=IM$3,КИнвП_Дата&gt;IM$3),
INDEX(Кальк._морковь,MATCH($A55,Кальк._морковь_наим.,0),MATCH("Сумма затрат, т.руб.",'Кальк-я'!$5:$5,0))*
INDEX(ЗФ,MATCH($A$50,ЗФ!$A:$A,0),MATCH("Посевная площадь"&amp;YEAR(IN$3),ЗФ!$2:$2,0))*
INDEX(Коэф.закупка_год_морковь[],MATCH($A55,Коэф.закупка_год_морковь[1],0),MATCH(MONTH(IM$3),КЗ!$1:$1,0))/1000,""),0)</f>
        <v>0</v>
      </c>
      <c r="IN55" s="552">
        <f t="shared" ca="1" si="1492"/>
        <v>1408.5</v>
      </c>
      <c r="IO55" s="551" cm="1">
        <f t="array" aca="1" ref="IO55" ca="1">IFERROR(IF(AND(НачЦ_ИнвП_Дата&lt;=IO$3,КИнвП_Дата&gt;IO$3),
INDEX(Кальк._морковь,MATCH($A55,Кальк._морковь_наим.,0),MATCH("Сумма затрат, т.руб.",'Кальк-я'!$5:$5,0))*
INDEX(ЗФ,MATCH($A$50,ЗФ!$A:$A,0),MATCH("Посевная площадь"&amp;YEAR(IP$3),ЗФ!$2:$2,0))*
INDEX(Коэф.закупка_год_морковь[],MATCH($A55,Коэф.закупка_год_морковь[1],0),MATCH(MONTH(IO$3),КЗ!$1:$1,0))/1000,""),0)</f>
        <v>0</v>
      </c>
      <c r="IP55" s="551" cm="1">
        <f t="array" aca="1" ref="IP55" ca="1">IFERROR(IF(AND(НачЦ_ИнвП_Дата&lt;=IP$3,КИнвП_Дата&gt;IP$3),
INDEX(Кальк._морковь,MATCH($A55,Кальк._морковь_наим.,0),MATCH("Сумма затрат, т.руб.",'Кальк-я'!$5:$5,0))*
INDEX(ЗФ,MATCH($A$50,ЗФ!$A:$A,0),MATCH("Посевная площадь"&amp;YEAR(IQ$3),ЗФ!$2:$2,0))*
INDEX(Коэф.закупка_год_морковь[],MATCH($A55,Коэф.закупка_год_морковь[1],0),MATCH(MONTH(IP$3),КЗ!$1:$1,0))/1000,""),0)</f>
        <v>704.25</v>
      </c>
      <c r="IQ55" s="551" cm="1">
        <f t="array" aca="1" ref="IQ55" ca="1">IFERROR(IF(AND(НачЦ_ИнвП_Дата&lt;=IQ$3,КИнвП_Дата&gt;IQ$3),
INDEX(Кальк._морковь,MATCH($A55,Кальк._морковь_наим.,0),MATCH("Сумма затрат, т.руб.",'Кальк-я'!$5:$5,0))*
INDEX(ЗФ,MATCH($A$50,ЗФ!$A:$A,0),MATCH("Посевная площадь"&amp;YEAR(IR$3),ЗФ!$2:$2,0))*
INDEX(Коэф.закупка_год_морковь[],MATCH($A55,Коэф.закупка_год_морковь[1],0),MATCH(MONTH(IQ$3),КЗ!$1:$1,0))/1000,""),0)</f>
        <v>0</v>
      </c>
      <c r="IR55" s="551" cm="1">
        <f t="array" aca="1" ref="IR55" ca="1">IFERROR(IF(AND(НачЦ_ИнвП_Дата&lt;=IR$3,КИнвП_Дата&gt;IR$3),
INDEX(Кальк._морковь,MATCH($A55,Кальк._морковь_наим.,0),MATCH("Сумма затрат, т.руб.",'Кальк-я'!$5:$5,0))*
INDEX(ЗФ,MATCH($A$50,ЗФ!$A:$A,0),MATCH("Посевная площадь"&amp;YEAR(IS$3),ЗФ!$2:$2,0))*
INDEX(Коэф.закупка_год_морковь[],MATCH($A55,Коэф.закупка_год_морковь[1],0),MATCH(MONTH(IR$3),КЗ!$1:$1,0))/1000,""),0)</f>
        <v>0</v>
      </c>
      <c r="IS55" s="551" cm="1">
        <f t="array" aca="1" ref="IS55" ca="1">IFERROR(IF(AND(НачЦ_ИнвП_Дата&lt;=IS$3,КИнвП_Дата&gt;IS$3),
INDEX(Кальк._морковь,MATCH($A55,Кальк._морковь_наим.,0),MATCH("Сумма затрат, т.руб.",'Кальк-я'!$5:$5,0))*
INDEX(ЗФ,MATCH($A$50,ЗФ!$A:$A,0),MATCH("Посевная площадь"&amp;YEAR(IT$3),ЗФ!$2:$2,0))*
INDEX(Коэф.закупка_год_морковь[],MATCH($A55,Коэф.закупка_год_морковь[1],0),MATCH(MONTH(IS$3),КЗ!$1:$1,0))/1000,""),0)</f>
        <v>704.25</v>
      </c>
      <c r="IT55" s="551" cm="1">
        <f t="array" aca="1" ref="IT55" ca="1">IFERROR(IF(AND(НачЦ_ИнвП_Дата&lt;=IT$3,КИнвП_Дата&gt;IT$3),
INDEX(Кальк._морковь,MATCH($A55,Кальк._морковь_наим.,0),MATCH("Сумма затрат, т.руб.",'Кальк-я'!$5:$5,0))*
INDEX(ЗФ,MATCH($A$50,ЗФ!$A:$A,0),MATCH("Посевная площадь"&amp;YEAR(IU$3),ЗФ!$2:$2,0))*
INDEX(Коэф.закупка_год_морковь[],MATCH($A55,Коэф.закупка_год_морковь[1],0),MATCH(MONTH(IT$3),КЗ!$1:$1,0))/1000,""),0)</f>
        <v>0</v>
      </c>
      <c r="IU55" s="551" cm="1">
        <f t="array" aca="1" ref="IU55" ca="1">IFERROR(IF(AND(НачЦ_ИнвП_Дата&lt;=IU$3,КИнвП_Дата&gt;IU$3),
INDEX(Кальк._морковь,MATCH($A55,Кальк._морковь_наим.,0),MATCH("Сумма затрат, т.руб.",'Кальк-я'!$5:$5,0))*
INDEX(ЗФ,MATCH($A$50,ЗФ!$A:$A,0),MATCH("Посевная площадь"&amp;YEAR(IV$3),ЗФ!$2:$2,0))*
INDEX(Коэф.закупка_год_морковь[],MATCH($A55,Коэф.закупка_год_морковь[1],0),MATCH(MONTH(IU$3),КЗ!$1:$1,0))/1000,""),0)</f>
        <v>0</v>
      </c>
      <c r="IV55" s="551" cm="1">
        <f t="array" aca="1" ref="IV55" ca="1">IFERROR(IF(AND(НачЦ_ИнвП_Дата&lt;=IV$3,КИнвП_Дата&gt;IV$3),
INDEX(Кальк._морковь,MATCH($A55,Кальк._морковь_наим.,0),MATCH("Сумма затрат, т.руб.",'Кальк-я'!$5:$5,0))*
INDEX(ЗФ,MATCH($A$50,ЗФ!$A:$A,0),MATCH("Посевная площадь"&amp;YEAR(IW$3),ЗФ!$2:$2,0))*
INDEX(Коэф.закупка_год_морковь[],MATCH($A55,Коэф.закупка_год_морковь[1],0),MATCH(MONTH(IV$3),КЗ!$1:$1,0))/1000,""),0)</f>
        <v>0</v>
      </c>
      <c r="IW55" s="551" cm="1">
        <f t="array" aca="1" ref="IW55" ca="1">IFERROR(IF(AND(НачЦ_ИнвП_Дата&lt;=IW$3,КИнвП_Дата&gt;IW$3),
INDEX(Кальк._морковь,MATCH($A55,Кальк._морковь_наим.,0),MATCH("Сумма затрат, т.руб.",'Кальк-я'!$5:$5,0))*
INDEX(ЗФ,MATCH($A$50,ЗФ!$A:$A,0),MATCH("Посевная площадь"&amp;YEAR(IX$3),ЗФ!$2:$2,0))*
INDEX(Коэф.закупка_год_морковь[],MATCH($A55,Коэф.закупка_год_морковь[1],0),MATCH(MONTH(IW$3),КЗ!$1:$1,0))/1000,""),0)</f>
        <v>0</v>
      </c>
      <c r="IX55" s="551" cm="1">
        <f t="array" aca="1" ref="IX55" ca="1">IFERROR(IF(AND(НачЦ_ИнвП_Дата&lt;=IX$3,КИнвП_Дата&gt;IX$3),
INDEX(Кальк._морковь,MATCH($A55,Кальк._морковь_наим.,0),MATCH("Сумма затрат, т.руб.",'Кальк-я'!$5:$5,0))*
INDEX(ЗФ,MATCH($A$50,ЗФ!$A:$A,0),MATCH("Посевная площадь"&amp;YEAR(IY$3),ЗФ!$2:$2,0))*
INDEX(Коэф.закупка_год_морковь[],MATCH($A55,Коэф.закупка_год_морковь[1],0),MATCH(MONTH(IX$3),КЗ!$1:$1,0))/1000,""),0)</f>
        <v>0</v>
      </c>
      <c r="IY55" s="551" cm="1">
        <f t="array" aca="1" ref="IY55" ca="1">IFERROR(IF(AND(НачЦ_ИнвП_Дата&lt;=IY$3,КИнвП_Дата&gt;IY$3),
INDEX(Кальк._морковь,MATCH($A55,Кальк._морковь_наим.,0),MATCH("Сумма затрат, т.руб.",'Кальк-я'!$5:$5,0))*
INDEX(ЗФ,MATCH($A$50,ЗФ!$A:$A,0),MATCH("Посевная площадь"&amp;YEAR(IZ$3),ЗФ!$2:$2,0))*
INDEX(Коэф.закупка_год_морковь[],MATCH($A55,Коэф.закупка_год_морковь[1],0),MATCH(MONTH(IY$3),КЗ!$1:$1,0))/1000,""),0)</f>
        <v>0</v>
      </c>
      <c r="IZ55" s="551" cm="1">
        <f t="array" aca="1" ref="IZ55" ca="1">IFERROR(IF(AND(НачЦ_ИнвП_Дата&lt;=IZ$3,КИнвП_Дата&gt;IZ$3),
INDEX(Кальк._морковь,MATCH($A55,Кальк._морковь_наим.,0),MATCH("Сумма затрат, т.руб.",'Кальк-я'!$5:$5,0))*
INDEX(ЗФ,MATCH($A$50,ЗФ!$A:$A,0),MATCH("Посевная площадь"&amp;YEAR(JA$3),ЗФ!$2:$2,0))*
INDEX(Коэф.закупка_год_морковь[],MATCH($A55,Коэф.закупка_год_морковь[1],0),MATCH(MONTH(IZ$3),КЗ!$1:$1,0))/1000,""),0)</f>
        <v>0</v>
      </c>
      <c r="JA55" s="552">
        <f t="shared" ca="1" si="1494"/>
        <v>1408.5</v>
      </c>
      <c r="JB55" s="551" cm="1">
        <f t="array" aca="1" ref="JB55" ca="1">IFERROR(IF(AND(НачЦ_ИнвП_Дата&lt;=JB$3,КИнвП_Дата&gt;JB$3),
INDEX(Кальк._морковь,MATCH($A55,Кальк._морковь_наим.,0),MATCH("Сумма затрат, т.руб.",'Кальк-я'!$5:$5,0))*
INDEX(ЗФ,MATCH($A$50,ЗФ!$A:$A,0),MATCH("Посевная площадь"&amp;YEAR(JC$3),ЗФ!$2:$2,0))*
INDEX(Коэф.закупка_год_морковь[],MATCH($A55,Коэф.закупка_год_морковь[1],0),MATCH(MONTH(JB$3),КЗ!$1:$1,0))/1000,""),0)</f>
        <v>0</v>
      </c>
      <c r="JC55" s="551" cm="1">
        <f t="array" aca="1" ref="JC55" ca="1">IFERROR(IF(AND(НачЦ_ИнвП_Дата&lt;=JC$3,КИнвП_Дата&gt;JC$3),
INDEX(Кальк._морковь,MATCH($A55,Кальк._морковь_наим.,0),MATCH("Сумма затрат, т.руб.",'Кальк-я'!$5:$5,0))*
INDEX(ЗФ,MATCH($A$50,ЗФ!$A:$A,0),MATCH("Посевная площадь"&amp;YEAR(JD$3),ЗФ!$2:$2,0))*
INDEX(Коэф.закупка_год_морковь[],MATCH($A55,Коэф.закупка_год_морковь[1],0),MATCH(MONTH(JC$3),КЗ!$1:$1,0))/1000,""),0)</f>
        <v>704.25</v>
      </c>
      <c r="JD55" s="551" cm="1">
        <f t="array" aca="1" ref="JD55" ca="1">IFERROR(IF(AND(НачЦ_ИнвП_Дата&lt;=JD$3,КИнвП_Дата&gt;JD$3),
INDEX(Кальк._морковь,MATCH($A55,Кальк._морковь_наим.,0),MATCH("Сумма затрат, т.руб.",'Кальк-я'!$5:$5,0))*
INDEX(ЗФ,MATCH($A$50,ЗФ!$A:$A,0),MATCH("Посевная площадь"&amp;YEAR(JE$3),ЗФ!$2:$2,0))*
INDEX(Коэф.закупка_год_морковь[],MATCH($A55,Коэф.закупка_год_морковь[1],0),MATCH(MONTH(JD$3),КЗ!$1:$1,0))/1000,""),0)</f>
        <v>0</v>
      </c>
      <c r="JE55" s="551" cm="1">
        <f t="array" aca="1" ref="JE55" ca="1">IFERROR(IF(AND(НачЦ_ИнвП_Дата&lt;=JE$3,КИнвП_Дата&gt;JE$3),
INDEX(Кальк._морковь,MATCH($A55,Кальк._морковь_наим.,0),MATCH("Сумма затрат, т.руб.",'Кальк-я'!$5:$5,0))*
INDEX(ЗФ,MATCH($A$50,ЗФ!$A:$A,0),MATCH("Посевная площадь"&amp;YEAR(JF$3),ЗФ!$2:$2,0))*
INDEX(Коэф.закупка_год_морковь[],MATCH($A55,Коэф.закупка_год_морковь[1],0),MATCH(MONTH(JE$3),КЗ!$1:$1,0))/1000,""),0)</f>
        <v>0</v>
      </c>
      <c r="JF55" s="551" cm="1">
        <f t="array" aca="1" ref="JF55" ca="1">IFERROR(IF(AND(НачЦ_ИнвП_Дата&lt;=JF$3,КИнвП_Дата&gt;JF$3),
INDEX(Кальк._морковь,MATCH($A55,Кальк._морковь_наим.,0),MATCH("Сумма затрат, т.руб.",'Кальк-я'!$5:$5,0))*
INDEX(ЗФ,MATCH($A$50,ЗФ!$A:$A,0),MATCH("Посевная площадь"&amp;YEAR(JG$3),ЗФ!$2:$2,0))*
INDEX(Коэф.закупка_год_морковь[],MATCH($A55,Коэф.закупка_год_морковь[1],0),MATCH(MONTH(JF$3),КЗ!$1:$1,0))/1000,""),0)</f>
        <v>704.25</v>
      </c>
      <c r="JG55" s="551" cm="1">
        <f t="array" aca="1" ref="JG55" ca="1">IFERROR(IF(AND(НачЦ_ИнвП_Дата&lt;=JG$3,КИнвП_Дата&gt;JG$3),
INDEX(Кальк._морковь,MATCH($A55,Кальк._морковь_наим.,0),MATCH("Сумма затрат, т.руб.",'Кальк-я'!$5:$5,0))*
INDEX(ЗФ,MATCH($A$50,ЗФ!$A:$A,0),MATCH("Посевная площадь"&amp;YEAR(JH$3),ЗФ!$2:$2,0))*
INDEX(Коэф.закупка_год_морковь[],MATCH($A55,Коэф.закупка_год_морковь[1],0),MATCH(MONTH(JG$3),КЗ!$1:$1,0))/1000,""),0)</f>
        <v>0</v>
      </c>
      <c r="JH55" s="551" cm="1">
        <f t="array" aca="1" ref="JH55" ca="1">IFERROR(IF(AND(НачЦ_ИнвП_Дата&lt;=JH$3,КИнвП_Дата&gt;JH$3),
INDEX(Кальк._морковь,MATCH($A55,Кальк._морковь_наим.,0),MATCH("Сумма затрат, т.руб.",'Кальк-я'!$5:$5,0))*
INDEX(ЗФ,MATCH($A$50,ЗФ!$A:$A,0),MATCH("Посевная площадь"&amp;YEAR(JI$3),ЗФ!$2:$2,0))*
INDEX(Коэф.закупка_год_морковь[],MATCH($A55,Коэф.закупка_год_морковь[1],0),MATCH(MONTH(JH$3),КЗ!$1:$1,0))/1000,""),0)</f>
        <v>0</v>
      </c>
      <c r="JI55" s="551" cm="1">
        <f t="array" aca="1" ref="JI55" ca="1">IFERROR(IF(AND(НачЦ_ИнвП_Дата&lt;=JI$3,КИнвП_Дата&gt;JI$3),
INDEX(Кальк._морковь,MATCH($A55,Кальк._морковь_наим.,0),MATCH("Сумма затрат, т.руб.",'Кальк-я'!$5:$5,0))*
INDEX(ЗФ,MATCH($A$50,ЗФ!$A:$A,0),MATCH("Посевная площадь"&amp;YEAR(JJ$3),ЗФ!$2:$2,0))*
INDEX(Коэф.закупка_год_морковь[],MATCH($A55,Коэф.закупка_год_морковь[1],0),MATCH(MONTH(JI$3),КЗ!$1:$1,0))/1000,""),0)</f>
        <v>0</v>
      </c>
      <c r="JJ55" s="551" cm="1">
        <f t="array" aca="1" ref="JJ55" ca="1">IFERROR(IF(AND(НачЦ_ИнвП_Дата&lt;=JJ$3,КИнвП_Дата&gt;JJ$3),
INDEX(Кальк._морковь,MATCH($A55,Кальк._морковь_наим.,0),MATCH("Сумма затрат, т.руб.",'Кальк-я'!$5:$5,0))*
INDEX(ЗФ,MATCH($A$50,ЗФ!$A:$A,0),MATCH("Посевная площадь"&amp;YEAR(JK$3),ЗФ!$2:$2,0))*
INDEX(Коэф.закупка_год_морковь[],MATCH($A55,Коэф.закупка_год_морковь[1],0),MATCH(MONTH(JJ$3),КЗ!$1:$1,0))/1000,""),0)</f>
        <v>0</v>
      </c>
      <c r="JK55" s="551" cm="1">
        <f t="array" aca="1" ref="JK55" ca="1">IFERROR(IF(AND(НачЦ_ИнвП_Дата&lt;=JK$3,КИнвП_Дата&gt;JK$3),
INDEX(Кальк._морковь,MATCH($A55,Кальк._морковь_наим.,0),MATCH("Сумма затрат, т.руб.",'Кальк-я'!$5:$5,0))*
INDEX(ЗФ,MATCH($A$50,ЗФ!$A:$A,0),MATCH("Посевная площадь"&amp;YEAR(JL$3),ЗФ!$2:$2,0))*
INDEX(Коэф.закупка_год_морковь[],MATCH($A55,Коэф.закупка_год_морковь[1],0),MATCH(MONTH(JK$3),КЗ!$1:$1,0))/1000,""),0)</f>
        <v>0</v>
      </c>
      <c r="JL55" s="551" cm="1">
        <f t="array" aca="1" ref="JL55" ca="1">IFERROR(IF(AND(НачЦ_ИнвП_Дата&lt;=JL$3,КИнвП_Дата&gt;JL$3),
INDEX(Кальк._морковь,MATCH($A55,Кальк._морковь_наим.,0),MATCH("Сумма затрат, т.руб.",'Кальк-я'!$5:$5,0))*
INDEX(ЗФ,MATCH($A$50,ЗФ!$A:$A,0),MATCH("Посевная площадь"&amp;YEAR(JM$3),ЗФ!$2:$2,0))*
INDEX(Коэф.закупка_год_морковь[],MATCH($A55,Коэф.закупка_год_морковь[1],0),MATCH(MONTH(JL$3),КЗ!$1:$1,0))/1000,""),0)</f>
        <v>0</v>
      </c>
      <c r="JM55" s="551" cm="1">
        <f t="array" aca="1" ref="JM55" ca="1">IFERROR(IF(AND(НачЦ_ИнвП_Дата&lt;=JM$3,КИнвП_Дата&gt;JM$3),
INDEX(Кальк._морковь,MATCH($A55,Кальк._морковь_наим.,0),MATCH("Сумма затрат, т.руб.",'Кальк-я'!$5:$5,0))*
INDEX(ЗФ,MATCH($A$50,ЗФ!$A:$A,0),MATCH("Посевная площадь"&amp;YEAR(JN$3),ЗФ!$2:$2,0))*
INDEX(Коэф.закупка_год_морковь[],MATCH($A55,Коэф.закупка_год_морковь[1],0),MATCH(MONTH(JM$3),КЗ!$1:$1,0))/1000,""),0)</f>
        <v>0</v>
      </c>
      <c r="JN55" s="552">
        <f t="shared" ca="1" si="1496"/>
        <v>1408.5</v>
      </c>
      <c r="JO55" s="551" cm="1">
        <f t="array" aca="1" ref="JO55" ca="1">IFERROR(IF(AND(НачЦ_ИнвП_Дата&lt;=JO$3,КИнвП_Дата&gt;JO$3),
INDEX(Кальк._морковь,MATCH($A55,Кальк._морковь_наим.,0),MATCH("Сумма затрат, т.руб.",'Кальк-я'!$5:$5,0))*
INDEX(ЗФ,MATCH($A$50,ЗФ!$A:$A,0),MATCH("Посевная площадь"&amp;YEAR(JP$3),ЗФ!$2:$2,0))*
INDEX(Коэф.закупка_год_морковь[],MATCH($A55,Коэф.закупка_год_морковь[1],0),MATCH(MONTH(JO$3),КЗ!$1:$1,0))/1000,""),0)</f>
        <v>0</v>
      </c>
      <c r="JP55" s="551" cm="1">
        <f t="array" aca="1" ref="JP55" ca="1">IFERROR(IF(AND(НачЦ_ИнвП_Дата&lt;=JP$3,КИнвП_Дата&gt;JP$3),
INDEX(Кальк._морковь,MATCH($A55,Кальк._морковь_наим.,0),MATCH("Сумма затрат, т.руб.",'Кальк-я'!$5:$5,0))*
INDEX(ЗФ,MATCH($A$50,ЗФ!$A:$A,0),MATCH("Посевная площадь"&amp;YEAR(JQ$3),ЗФ!$2:$2,0))*
INDEX(Коэф.закупка_год_морковь[],MATCH($A55,Коэф.закупка_год_морковь[1],0),MATCH(MONTH(JP$3),КЗ!$1:$1,0))/1000,""),0)</f>
        <v>704.25</v>
      </c>
      <c r="JQ55" s="551" cm="1">
        <f t="array" aca="1" ref="JQ55" ca="1">IFERROR(IF(AND(НачЦ_ИнвП_Дата&lt;=JQ$3,КИнвП_Дата&gt;JQ$3),
INDEX(Кальк._морковь,MATCH($A55,Кальк._морковь_наим.,0),MATCH("Сумма затрат, т.руб.",'Кальк-я'!$5:$5,0))*
INDEX(ЗФ,MATCH($A$50,ЗФ!$A:$A,0),MATCH("Посевная площадь"&amp;YEAR(JR$3),ЗФ!$2:$2,0))*
INDEX(Коэф.закупка_год_морковь[],MATCH($A55,Коэф.закупка_год_морковь[1],0),MATCH(MONTH(JQ$3),КЗ!$1:$1,0))/1000,""),0)</f>
        <v>0</v>
      </c>
      <c r="JR55" s="551" cm="1">
        <f t="array" aca="1" ref="JR55" ca="1">IFERROR(IF(AND(НачЦ_ИнвП_Дата&lt;=JR$3,КИнвП_Дата&gt;JR$3),
INDEX(Кальк._морковь,MATCH($A55,Кальк._морковь_наим.,0),MATCH("Сумма затрат, т.руб.",'Кальк-я'!$5:$5,0))*
INDEX(ЗФ,MATCH($A$50,ЗФ!$A:$A,0),MATCH("Посевная площадь"&amp;YEAR(JS$3),ЗФ!$2:$2,0))*
INDEX(Коэф.закупка_год_морковь[],MATCH($A55,Коэф.закупка_год_морковь[1],0),MATCH(MONTH(JR$3),КЗ!$1:$1,0))/1000,""),0)</f>
        <v>0</v>
      </c>
      <c r="JS55" s="551" cm="1">
        <f t="array" aca="1" ref="JS55" ca="1">IFERROR(IF(AND(НачЦ_ИнвП_Дата&lt;=JS$3,КИнвП_Дата&gt;JS$3),
INDEX(Кальк._морковь,MATCH($A55,Кальк._морковь_наим.,0),MATCH("Сумма затрат, т.руб.",'Кальк-я'!$5:$5,0))*
INDEX(ЗФ,MATCH($A$50,ЗФ!$A:$A,0),MATCH("Посевная площадь"&amp;YEAR(JT$3),ЗФ!$2:$2,0))*
INDEX(Коэф.закупка_год_морковь[],MATCH($A55,Коэф.закупка_год_морковь[1],0),MATCH(MONTH(JS$3),КЗ!$1:$1,0))/1000,""),0)</f>
        <v>704.25</v>
      </c>
      <c r="JT55" s="551" cm="1">
        <f t="array" aca="1" ref="JT55" ca="1">IFERROR(IF(AND(НачЦ_ИнвП_Дата&lt;=JT$3,КИнвП_Дата&gt;JT$3),
INDEX(Кальк._морковь,MATCH($A55,Кальк._морковь_наим.,0),MATCH("Сумма затрат, т.руб.",'Кальк-я'!$5:$5,0))*
INDEX(ЗФ,MATCH($A$50,ЗФ!$A:$A,0),MATCH("Посевная площадь"&amp;YEAR(JU$3),ЗФ!$2:$2,0))*
INDEX(Коэф.закупка_год_морковь[],MATCH($A55,Коэф.закупка_год_морковь[1],0),MATCH(MONTH(JT$3),КЗ!$1:$1,0))/1000,""),0)</f>
        <v>0</v>
      </c>
      <c r="JU55" s="551" cm="1">
        <f t="array" aca="1" ref="JU55" ca="1">IFERROR(IF(AND(НачЦ_ИнвП_Дата&lt;=JU$3,КИнвП_Дата&gt;JU$3),
INDEX(Кальк._морковь,MATCH($A55,Кальк._морковь_наим.,0),MATCH("Сумма затрат, т.руб.",'Кальк-я'!$5:$5,0))*
INDEX(ЗФ,MATCH($A$50,ЗФ!$A:$A,0),MATCH("Посевная площадь"&amp;YEAR(JV$3),ЗФ!$2:$2,0))*
INDEX(Коэф.закупка_год_морковь[],MATCH($A55,Коэф.закупка_год_морковь[1],0),MATCH(MONTH(JU$3),КЗ!$1:$1,0))/1000,""),0)</f>
        <v>0</v>
      </c>
      <c r="JV55" s="551" cm="1">
        <f t="array" aca="1" ref="JV55" ca="1">IFERROR(IF(AND(НачЦ_ИнвП_Дата&lt;=JV$3,КИнвП_Дата&gt;JV$3),
INDEX(Кальк._морковь,MATCH($A55,Кальк._морковь_наим.,0),MATCH("Сумма затрат, т.руб.",'Кальк-я'!$5:$5,0))*
INDEX(ЗФ,MATCH($A$50,ЗФ!$A:$A,0),MATCH("Посевная площадь"&amp;YEAR(JW$3),ЗФ!$2:$2,0))*
INDEX(Коэф.закупка_год_морковь[],MATCH($A55,Коэф.закупка_год_морковь[1],0),MATCH(MONTH(JV$3),КЗ!$1:$1,0))/1000,""),0)</f>
        <v>0</v>
      </c>
      <c r="JW55" s="551" cm="1">
        <f t="array" aca="1" ref="JW55" ca="1">IFERROR(IF(AND(НачЦ_ИнвП_Дата&lt;=JW$3,КИнвП_Дата&gt;JW$3),
INDEX(Кальк._морковь,MATCH($A55,Кальк._морковь_наим.,0),MATCH("Сумма затрат, т.руб.",'Кальк-я'!$5:$5,0))*
INDEX(ЗФ,MATCH($A$50,ЗФ!$A:$A,0),MATCH("Посевная площадь"&amp;YEAR(JX$3),ЗФ!$2:$2,0))*
INDEX(Коэф.закупка_год_морковь[],MATCH($A55,Коэф.закупка_год_морковь[1],0),MATCH(MONTH(JW$3),КЗ!$1:$1,0))/1000,""),0)</f>
        <v>0</v>
      </c>
      <c r="JX55" s="551" cm="1">
        <f t="array" aca="1" ref="JX55" ca="1">IFERROR(IF(AND(НачЦ_ИнвП_Дата&lt;=JX$3,КИнвП_Дата&gt;JX$3),
INDEX(Кальк._морковь,MATCH($A55,Кальк._морковь_наим.,0),MATCH("Сумма затрат, т.руб.",'Кальк-я'!$5:$5,0))*
INDEX(ЗФ,MATCH($A$50,ЗФ!$A:$A,0),MATCH("Посевная площадь"&amp;YEAR(JY$3),ЗФ!$2:$2,0))*
INDEX(Коэф.закупка_год_морковь[],MATCH($A55,Коэф.закупка_год_морковь[1],0),MATCH(MONTH(JX$3),КЗ!$1:$1,0))/1000,""),0)</f>
        <v>0</v>
      </c>
      <c r="JY55" s="551" cm="1">
        <f t="array" aca="1" ref="JY55" ca="1">IFERROR(IF(AND(НачЦ_ИнвП_Дата&lt;=JY$3,КИнвП_Дата&gt;JY$3),
INDEX(Кальк._морковь,MATCH($A55,Кальк._морковь_наим.,0),MATCH("Сумма затрат, т.руб.",'Кальк-я'!$5:$5,0))*
INDEX(ЗФ,MATCH($A$50,ЗФ!$A:$A,0),MATCH("Посевная площадь"&amp;YEAR(JZ$3),ЗФ!$2:$2,0))*
INDEX(Коэф.закупка_год_морковь[],MATCH($A55,Коэф.закупка_год_морковь[1],0),MATCH(MONTH(JY$3),КЗ!$1:$1,0))/1000,""),0)</f>
        <v>0</v>
      </c>
      <c r="JZ55" s="551" cm="1">
        <f t="array" aca="1" ref="JZ55" ca="1">IFERROR(IF(AND(НачЦ_ИнвП_Дата&lt;=JZ$3,КИнвП_Дата&gt;JZ$3),
INDEX(Кальк._морковь,MATCH($A55,Кальк._морковь_наим.,0),MATCH("Сумма затрат, т.руб.",'Кальк-я'!$5:$5,0))*
INDEX(ЗФ,MATCH($A$50,ЗФ!$A:$A,0),MATCH("Посевная площадь"&amp;YEAR(KA$3),ЗФ!$2:$2,0))*
INDEX(Коэф.закупка_год_морковь[],MATCH($A55,Коэф.закупка_год_морковь[1],0),MATCH(MONTH(JZ$3),КЗ!$1:$1,0))/1000,""),0)</f>
        <v>0</v>
      </c>
      <c r="KA55" s="552">
        <f t="shared" ca="1" si="1498"/>
        <v>1408.5</v>
      </c>
      <c r="KB55" s="551" cm="1">
        <f t="array" aca="1" ref="KB55" ca="1">IFERROR(IF(AND(НачЦ_ИнвП_Дата&lt;=KB$3,КИнвП_Дата&gt;KB$3),
INDEX(Кальк._морковь,MATCH($A55,Кальк._морковь_наим.,0),MATCH("Сумма затрат, т.руб.",'Кальк-я'!$5:$5,0))*
INDEX(ЗФ,MATCH($A$50,ЗФ!$A:$A,0),MATCH("Посевная площадь"&amp;YEAR(KC$3),ЗФ!$2:$2,0))*
INDEX(Коэф.закупка_год_морковь[],MATCH($A55,Коэф.закупка_год_морковь[1],0),MATCH(MONTH(KB$3),КЗ!$1:$1,0))/1000,""),0)</f>
        <v>0</v>
      </c>
      <c r="KC55" s="551" cm="1">
        <f t="array" aca="1" ref="KC55" ca="1">IFERROR(IF(AND(НачЦ_ИнвП_Дата&lt;=KC$3,КИнвП_Дата&gt;KC$3),
INDEX(Кальк._морковь,MATCH($A55,Кальк._морковь_наим.,0),MATCH("Сумма затрат, т.руб.",'Кальк-я'!$5:$5,0))*
INDEX(ЗФ,MATCH($A$50,ЗФ!$A:$A,0),MATCH("Посевная площадь"&amp;YEAR(KD$3),ЗФ!$2:$2,0))*
INDEX(Коэф.закупка_год_морковь[],MATCH($A55,Коэф.закупка_год_морковь[1],0),MATCH(MONTH(KC$3),КЗ!$1:$1,0))/1000,""),0)</f>
        <v>704.25</v>
      </c>
      <c r="KD55" s="551" cm="1">
        <f t="array" aca="1" ref="KD55" ca="1">IFERROR(IF(AND(НачЦ_ИнвП_Дата&lt;=KD$3,КИнвП_Дата&gt;KD$3),
INDEX(Кальк._морковь,MATCH($A55,Кальк._морковь_наим.,0),MATCH("Сумма затрат, т.руб.",'Кальк-я'!$5:$5,0))*
INDEX(ЗФ,MATCH($A$50,ЗФ!$A:$A,0),MATCH("Посевная площадь"&amp;YEAR(KE$3),ЗФ!$2:$2,0))*
INDEX(Коэф.закупка_год_морковь[],MATCH($A55,Коэф.закупка_год_морковь[1],0),MATCH(MONTH(KD$3),КЗ!$1:$1,0))/1000,""),0)</f>
        <v>0</v>
      </c>
      <c r="KE55" s="551" cm="1">
        <f t="array" aca="1" ref="KE55" ca="1">IFERROR(IF(AND(НачЦ_ИнвП_Дата&lt;=KE$3,КИнвП_Дата&gt;KE$3),
INDEX(Кальк._морковь,MATCH($A55,Кальк._морковь_наим.,0),MATCH("Сумма затрат, т.руб.",'Кальк-я'!$5:$5,0))*
INDEX(ЗФ,MATCH($A$50,ЗФ!$A:$A,0),MATCH("Посевная площадь"&amp;YEAR(KF$3),ЗФ!$2:$2,0))*
INDEX(Коэф.закупка_год_морковь[],MATCH($A55,Коэф.закупка_год_морковь[1],0),MATCH(MONTH(KE$3),КЗ!$1:$1,0))/1000,""),0)</f>
        <v>0</v>
      </c>
      <c r="KF55" s="551" cm="1">
        <f t="array" aca="1" ref="KF55" ca="1">IFERROR(IF(AND(НачЦ_ИнвП_Дата&lt;=KF$3,КИнвП_Дата&gt;KF$3),
INDEX(Кальк._морковь,MATCH($A55,Кальк._морковь_наим.,0),MATCH("Сумма затрат, т.руб.",'Кальк-я'!$5:$5,0))*
INDEX(ЗФ,MATCH($A$50,ЗФ!$A:$A,0),MATCH("Посевная площадь"&amp;YEAR(KG$3),ЗФ!$2:$2,0))*
INDEX(Коэф.закупка_год_морковь[],MATCH($A55,Коэф.закупка_год_морковь[1],0),MATCH(MONTH(KF$3),КЗ!$1:$1,0))/1000,""),0)</f>
        <v>704.25</v>
      </c>
      <c r="KG55" s="551" cm="1">
        <f t="array" aca="1" ref="KG55" ca="1">IFERROR(IF(AND(НачЦ_ИнвП_Дата&lt;=KG$3,КИнвП_Дата&gt;KG$3),
INDEX(Кальк._морковь,MATCH($A55,Кальк._морковь_наим.,0),MATCH("Сумма затрат, т.руб.",'Кальк-я'!$5:$5,0))*
INDEX(ЗФ,MATCH($A$50,ЗФ!$A:$A,0),MATCH("Посевная площадь"&amp;YEAR(KH$3),ЗФ!$2:$2,0))*
INDEX(Коэф.закупка_год_морковь[],MATCH($A55,Коэф.закупка_год_морковь[1],0),MATCH(MONTH(KG$3),КЗ!$1:$1,0))/1000,""),0)</f>
        <v>0</v>
      </c>
      <c r="KH55" s="551" cm="1">
        <f t="array" aca="1" ref="KH55" ca="1">IFERROR(IF(AND(НачЦ_ИнвП_Дата&lt;=KH$3,КИнвП_Дата&gt;KH$3),
INDEX(Кальк._морковь,MATCH($A55,Кальк._морковь_наим.,0),MATCH("Сумма затрат, т.руб.",'Кальк-я'!$5:$5,0))*
INDEX(ЗФ,MATCH($A$50,ЗФ!$A:$A,0),MATCH("Посевная площадь"&amp;YEAR(KI$3),ЗФ!$2:$2,0))*
INDEX(Коэф.закупка_год_морковь[],MATCH($A55,Коэф.закупка_год_морковь[1],0),MATCH(MONTH(KH$3),КЗ!$1:$1,0))/1000,""),0)</f>
        <v>0</v>
      </c>
      <c r="KI55" s="551" cm="1">
        <f t="array" aca="1" ref="KI55" ca="1">IFERROR(IF(AND(НачЦ_ИнвП_Дата&lt;=KI$3,КИнвП_Дата&gt;KI$3),
INDEX(Кальк._морковь,MATCH($A55,Кальк._морковь_наим.,0),MATCH("Сумма затрат, т.руб.",'Кальк-я'!$5:$5,0))*
INDEX(ЗФ,MATCH($A$50,ЗФ!$A:$A,0),MATCH("Посевная площадь"&amp;YEAR(KJ$3),ЗФ!$2:$2,0))*
INDEX(Коэф.закупка_год_морковь[],MATCH($A55,Коэф.закупка_год_морковь[1],0),MATCH(MONTH(KI$3),КЗ!$1:$1,0))/1000,""),0)</f>
        <v>0</v>
      </c>
      <c r="KJ55" s="551" cm="1">
        <f t="array" aca="1" ref="KJ55" ca="1">IFERROR(IF(AND(НачЦ_ИнвП_Дата&lt;=KJ$3,КИнвП_Дата&gt;KJ$3),
INDEX(Кальк._морковь,MATCH($A55,Кальк._морковь_наим.,0),MATCH("Сумма затрат, т.руб.",'Кальк-я'!$5:$5,0))*
INDEX(ЗФ,MATCH($A$50,ЗФ!$A:$A,0),MATCH("Посевная площадь"&amp;YEAR(KK$3),ЗФ!$2:$2,0))*
INDEX(Коэф.закупка_год_морковь[],MATCH($A55,Коэф.закупка_год_морковь[1],0),MATCH(MONTH(KJ$3),КЗ!$1:$1,0))/1000,""),0)</f>
        <v>0</v>
      </c>
      <c r="KK55" s="551" cm="1">
        <f t="array" aca="1" ref="KK55" ca="1">IFERROR(IF(AND(НачЦ_ИнвП_Дата&lt;=KK$3,КИнвП_Дата&gt;KK$3),
INDEX(Кальк._морковь,MATCH($A55,Кальк._морковь_наим.,0),MATCH("Сумма затрат, т.руб.",'Кальк-я'!$5:$5,0))*
INDEX(ЗФ,MATCH($A$50,ЗФ!$A:$A,0),MATCH("Посевная площадь"&amp;YEAR(KL$3),ЗФ!$2:$2,0))*
INDEX(Коэф.закупка_год_морковь[],MATCH($A55,Коэф.закупка_год_морковь[1],0),MATCH(MONTH(KK$3),КЗ!$1:$1,0))/1000,""),0)</f>
        <v>0</v>
      </c>
      <c r="KL55" s="551" cm="1">
        <f t="array" aca="1" ref="KL55" ca="1">IFERROR(IF(AND(НачЦ_ИнвП_Дата&lt;=KL$3,КИнвП_Дата&gt;KL$3),
INDEX(Кальк._морковь,MATCH($A55,Кальк._морковь_наим.,0),MATCH("Сумма затрат, т.руб.",'Кальк-я'!$5:$5,0))*
INDEX(ЗФ,MATCH($A$50,ЗФ!$A:$A,0),MATCH("Посевная площадь"&amp;YEAR(KM$3),ЗФ!$2:$2,0))*
INDEX(Коэф.закупка_год_морковь[],MATCH($A55,Коэф.закупка_год_морковь[1],0),MATCH(MONTH(KL$3),КЗ!$1:$1,0))/1000,""),0)</f>
        <v>0</v>
      </c>
      <c r="KM55" s="551" cm="1">
        <f t="array" aca="1" ref="KM55" ca="1">IFERROR(IF(AND(НачЦ_ИнвП_Дата&lt;=KM$3,КИнвП_Дата&gt;KM$3),
INDEX(Кальк._морковь,MATCH($A55,Кальк._морковь_наим.,0),MATCH("Сумма затрат, т.руб.",'Кальк-я'!$5:$5,0))*
INDEX(ЗФ,MATCH($A$50,ЗФ!$A:$A,0),MATCH("Посевная площадь"&amp;YEAR(KN$3),ЗФ!$2:$2,0))*
INDEX(Коэф.закупка_год_морковь[],MATCH($A55,Коэф.закупка_год_морковь[1],0),MATCH(MONTH(KM$3),КЗ!$1:$1,0))/1000,""),0)</f>
        <v>0</v>
      </c>
      <c r="KN55" s="552">
        <f t="shared" ca="1" si="1500"/>
        <v>1408.5</v>
      </c>
      <c r="KO55" s="551" cm="1">
        <f t="array" aca="1" ref="KO55" ca="1">IFERROR(IF(AND(НачЦ_ИнвП_Дата&lt;=KO$3,КИнвП_Дата&gt;KO$3),
INDEX(Кальк._морковь,MATCH($A55,Кальк._морковь_наим.,0),MATCH("Сумма затрат, т.руб.",'Кальк-я'!$5:$5,0))*
INDEX(ЗФ,MATCH($A$50,ЗФ!$A:$A,0),MATCH("Посевная площадь"&amp;YEAR(KP$3),ЗФ!$2:$2,0))*
INDEX(Коэф.закупка_год_морковь[],MATCH($A55,Коэф.закупка_год_морковь[1],0),MATCH(MONTH(KO$3),КЗ!$1:$1,0))/1000,""),0)</f>
        <v>0</v>
      </c>
      <c r="KP55" s="551" cm="1">
        <f t="array" aca="1" ref="KP55" ca="1">IFERROR(IF(AND(НачЦ_ИнвП_Дата&lt;=KP$3,КИнвП_Дата&gt;KP$3),
INDEX(Кальк._морковь,MATCH($A55,Кальк._морковь_наим.,0),MATCH("Сумма затрат, т.руб.",'Кальк-я'!$5:$5,0))*
INDEX(ЗФ,MATCH($A$50,ЗФ!$A:$A,0),MATCH("Посевная площадь"&amp;YEAR(KQ$3),ЗФ!$2:$2,0))*
INDEX(Коэф.закупка_год_морковь[],MATCH($A55,Коэф.закупка_год_морковь[1],0),MATCH(MONTH(KP$3),КЗ!$1:$1,0))/1000,""),0)</f>
        <v>704.25</v>
      </c>
      <c r="KQ55" s="551" cm="1">
        <f t="array" aca="1" ref="KQ55" ca="1">IFERROR(IF(AND(НачЦ_ИнвП_Дата&lt;=KQ$3,КИнвП_Дата&gt;KQ$3),
INDEX(Кальк._морковь,MATCH($A55,Кальк._морковь_наим.,0),MATCH("Сумма затрат, т.руб.",'Кальк-я'!$5:$5,0))*
INDEX(ЗФ,MATCH($A$50,ЗФ!$A:$A,0),MATCH("Посевная площадь"&amp;YEAR(KR$3),ЗФ!$2:$2,0))*
INDEX(Коэф.закупка_год_морковь[],MATCH($A55,Коэф.закупка_год_морковь[1],0),MATCH(MONTH(KQ$3),КЗ!$1:$1,0))/1000,""),0)</f>
        <v>0</v>
      </c>
      <c r="KR55" s="551" cm="1">
        <f t="array" aca="1" ref="KR55" ca="1">IFERROR(IF(AND(НачЦ_ИнвП_Дата&lt;=KR$3,КИнвП_Дата&gt;KR$3),
INDEX(Кальк._морковь,MATCH($A55,Кальк._морковь_наим.,0),MATCH("Сумма затрат, т.руб.",'Кальк-я'!$5:$5,0))*
INDEX(ЗФ,MATCH($A$50,ЗФ!$A:$A,0),MATCH("Посевная площадь"&amp;YEAR(KS$3),ЗФ!$2:$2,0))*
INDEX(Коэф.закупка_год_морковь[],MATCH($A55,Коэф.закупка_год_морковь[1],0),MATCH(MONTH(KR$3),КЗ!$1:$1,0))/1000,""),0)</f>
        <v>0</v>
      </c>
      <c r="KS55" s="551" cm="1">
        <f t="array" aca="1" ref="KS55" ca="1">IFERROR(IF(AND(НачЦ_ИнвП_Дата&lt;=KS$3,КИнвП_Дата&gt;KS$3),
INDEX(Кальк._морковь,MATCH($A55,Кальк._морковь_наим.,0),MATCH("Сумма затрат, т.руб.",'Кальк-я'!$5:$5,0))*
INDEX(ЗФ,MATCH($A$50,ЗФ!$A:$A,0),MATCH("Посевная площадь"&amp;YEAR(KT$3),ЗФ!$2:$2,0))*
INDEX(Коэф.закупка_год_морковь[],MATCH($A55,Коэф.закупка_год_морковь[1],0),MATCH(MONTH(KS$3),КЗ!$1:$1,0))/1000,""),0)</f>
        <v>704.25</v>
      </c>
      <c r="KT55" s="551" cm="1">
        <f t="array" aca="1" ref="KT55" ca="1">IFERROR(IF(AND(НачЦ_ИнвП_Дата&lt;=KT$3,КИнвП_Дата&gt;KT$3),
INDEX(Кальк._морковь,MATCH($A55,Кальк._морковь_наим.,0),MATCH("Сумма затрат, т.руб.",'Кальк-я'!$5:$5,0))*
INDEX(ЗФ,MATCH($A$50,ЗФ!$A:$A,0),MATCH("Посевная площадь"&amp;YEAR(KU$3),ЗФ!$2:$2,0))*
INDEX(Коэф.закупка_год_морковь[],MATCH($A55,Коэф.закупка_год_морковь[1],0),MATCH(MONTH(KT$3),КЗ!$1:$1,0))/1000,""),0)</f>
        <v>0</v>
      </c>
      <c r="KU55" s="551" cm="1">
        <f t="array" aca="1" ref="KU55" ca="1">IFERROR(IF(AND(НачЦ_ИнвП_Дата&lt;=KU$3,КИнвП_Дата&gt;KU$3),
INDEX(Кальк._морковь,MATCH($A55,Кальк._морковь_наим.,0),MATCH("Сумма затрат, т.руб.",'Кальк-я'!$5:$5,0))*
INDEX(ЗФ,MATCH($A$50,ЗФ!$A:$A,0),MATCH("Посевная площадь"&amp;YEAR(KV$3),ЗФ!$2:$2,0))*
INDEX(Коэф.закупка_год_морковь[],MATCH($A55,Коэф.закупка_год_морковь[1],0),MATCH(MONTH(KU$3),КЗ!$1:$1,0))/1000,""),0)</f>
        <v>0</v>
      </c>
      <c r="KV55" s="551" cm="1">
        <f t="array" aca="1" ref="KV55" ca="1">IFERROR(IF(AND(НачЦ_ИнвП_Дата&lt;=KV$3,КИнвП_Дата&gt;KV$3),
INDEX(Кальк._морковь,MATCH($A55,Кальк._морковь_наим.,0),MATCH("Сумма затрат, т.руб.",'Кальк-я'!$5:$5,0))*
INDEX(ЗФ,MATCH($A$50,ЗФ!$A:$A,0),MATCH("Посевная площадь"&amp;YEAR(KW$3),ЗФ!$2:$2,0))*
INDEX(Коэф.закупка_год_морковь[],MATCH($A55,Коэф.закупка_год_морковь[1],0),MATCH(MONTH(KV$3),КЗ!$1:$1,0))/1000,""),0)</f>
        <v>0</v>
      </c>
      <c r="KW55" s="551" cm="1">
        <f t="array" aca="1" ref="KW55" ca="1">IFERROR(IF(AND(НачЦ_ИнвП_Дата&lt;=KW$3,КИнвП_Дата&gt;KW$3),
INDEX(Кальк._морковь,MATCH($A55,Кальк._морковь_наим.,0),MATCH("Сумма затрат, т.руб.",'Кальк-я'!$5:$5,0))*
INDEX(ЗФ,MATCH($A$50,ЗФ!$A:$A,0),MATCH("Посевная площадь"&amp;YEAR(KX$3),ЗФ!$2:$2,0))*
INDEX(Коэф.закупка_год_морковь[],MATCH($A55,Коэф.закупка_год_морковь[1],0),MATCH(MONTH(KW$3),КЗ!$1:$1,0))/1000,""),0)</f>
        <v>0</v>
      </c>
      <c r="KX55" s="551" cm="1">
        <f t="array" aca="1" ref="KX55" ca="1">IFERROR(IF(AND(НачЦ_ИнвП_Дата&lt;=KX$3,КИнвП_Дата&gt;KX$3),
INDEX(Кальк._морковь,MATCH($A55,Кальк._морковь_наим.,0),MATCH("Сумма затрат, т.руб.",'Кальк-я'!$5:$5,0))*
INDEX(ЗФ,MATCH($A$50,ЗФ!$A:$A,0),MATCH("Посевная площадь"&amp;YEAR(KY$3),ЗФ!$2:$2,0))*
INDEX(Коэф.закупка_год_морковь[],MATCH($A55,Коэф.закупка_год_морковь[1],0),MATCH(MONTH(KX$3),КЗ!$1:$1,0))/1000,""),0)</f>
        <v>0</v>
      </c>
      <c r="KY55" s="551" cm="1">
        <f t="array" aca="1" ref="KY55" ca="1">IFERROR(IF(AND(НачЦ_ИнвП_Дата&lt;=KY$3,КИнвП_Дата&gt;KY$3),
INDEX(Кальк._морковь,MATCH($A55,Кальк._морковь_наим.,0),MATCH("Сумма затрат, т.руб.",'Кальк-я'!$5:$5,0))*
INDEX(ЗФ,MATCH($A$50,ЗФ!$A:$A,0),MATCH("Посевная площадь"&amp;YEAR(KZ$3),ЗФ!$2:$2,0))*
INDEX(Коэф.закупка_год_морковь[],MATCH($A55,Коэф.закупка_год_морковь[1],0),MATCH(MONTH(KY$3),КЗ!$1:$1,0))/1000,""),0)</f>
        <v>0</v>
      </c>
      <c r="KZ55" s="551" cm="1">
        <f t="array" aca="1" ref="KZ55" ca="1">IFERROR(IF(AND(НачЦ_ИнвП_Дата&lt;=KZ$3,КИнвП_Дата&gt;KZ$3),
INDEX(Кальк._морковь,MATCH($A55,Кальк._морковь_наим.,0),MATCH("Сумма затрат, т.руб.",'Кальк-я'!$5:$5,0))*
INDEX(ЗФ,MATCH($A$50,ЗФ!$A:$A,0),MATCH("Посевная площадь"&amp;YEAR(LA$3),ЗФ!$2:$2,0))*
INDEX(Коэф.закупка_год_морковь[],MATCH($A55,Коэф.закупка_год_морковь[1],0),MATCH(MONTH(KZ$3),КЗ!$1:$1,0))/1000,""),0)</f>
        <v>0</v>
      </c>
      <c r="LA55" s="552">
        <f t="shared" ca="1" si="1502"/>
        <v>1408.5</v>
      </c>
      <c r="LB55" s="551" cm="1">
        <f t="array" aca="1" ref="LB55" ca="1">IFERROR(IF(AND(НачЦ_ИнвП_Дата&lt;=LB$3,КИнвП_Дата&gt;LB$3),
INDEX(Кальк._морковь,MATCH($A55,Кальк._морковь_наим.,0),MATCH("Сумма затрат, т.руб.",'Кальк-я'!$5:$5,0))*
INDEX(ЗФ,MATCH($A$50,ЗФ!$A:$A,0),MATCH("Посевная площадь"&amp;YEAR(LC$3),ЗФ!$2:$2,0))*
INDEX(Коэф.закупка_год_морковь[],MATCH($A55,Коэф.закупка_год_морковь[1],0),MATCH(MONTH(LB$3),КЗ!$1:$1,0))/1000,""),0)</f>
        <v>0</v>
      </c>
      <c r="LC55" s="551" cm="1">
        <f t="array" aca="1" ref="LC55" ca="1">IFERROR(IF(AND(НачЦ_ИнвП_Дата&lt;=LC$3,КИнвП_Дата&gt;LC$3),
INDEX(Кальк._морковь,MATCH($A55,Кальк._морковь_наим.,0),MATCH("Сумма затрат, т.руб.",'Кальк-я'!$5:$5,0))*
INDEX(ЗФ,MATCH($A$50,ЗФ!$A:$A,0),MATCH("Посевная площадь"&amp;YEAR(LD$3),ЗФ!$2:$2,0))*
INDEX(Коэф.закупка_год_морковь[],MATCH($A55,Коэф.закупка_год_морковь[1],0),MATCH(MONTH(LC$3),КЗ!$1:$1,0))/1000,""),0)</f>
        <v>704.25</v>
      </c>
      <c r="LD55" s="551" cm="1">
        <f t="array" aca="1" ref="LD55" ca="1">IFERROR(IF(AND(НачЦ_ИнвП_Дата&lt;=LD$3,КИнвП_Дата&gt;LD$3),
INDEX(Кальк._морковь,MATCH($A55,Кальк._морковь_наим.,0),MATCH("Сумма затрат, т.руб.",'Кальк-я'!$5:$5,0))*
INDEX(ЗФ,MATCH($A$50,ЗФ!$A:$A,0),MATCH("Посевная площадь"&amp;YEAR(LE$3),ЗФ!$2:$2,0))*
INDEX(Коэф.закупка_год_морковь[],MATCH($A55,Коэф.закупка_год_морковь[1],0),MATCH(MONTH(LD$3),КЗ!$1:$1,0))/1000,""),0)</f>
        <v>0</v>
      </c>
      <c r="LE55" s="551" cm="1">
        <f t="array" aca="1" ref="LE55" ca="1">IFERROR(IF(AND(НачЦ_ИнвП_Дата&lt;=LE$3,КИнвП_Дата&gt;LE$3),
INDEX(Кальк._морковь,MATCH($A55,Кальк._морковь_наим.,0),MATCH("Сумма затрат, т.руб.",'Кальк-я'!$5:$5,0))*
INDEX(ЗФ,MATCH($A$50,ЗФ!$A:$A,0),MATCH("Посевная площадь"&amp;YEAR(LF$3),ЗФ!$2:$2,0))*
INDEX(Коэф.закупка_год_морковь[],MATCH($A55,Коэф.закупка_год_морковь[1],0),MATCH(MONTH(LE$3),КЗ!$1:$1,0))/1000,""),0)</f>
        <v>0</v>
      </c>
      <c r="LF55" s="551" cm="1">
        <f t="array" aca="1" ref="LF55" ca="1">IFERROR(IF(AND(НачЦ_ИнвП_Дата&lt;=LF$3,КИнвП_Дата&gt;LF$3),
INDEX(Кальк._морковь,MATCH($A55,Кальк._морковь_наим.,0),MATCH("Сумма затрат, т.руб.",'Кальк-я'!$5:$5,0))*
INDEX(ЗФ,MATCH($A$50,ЗФ!$A:$A,0),MATCH("Посевная площадь"&amp;YEAR(LG$3),ЗФ!$2:$2,0))*
INDEX(Коэф.закупка_год_морковь[],MATCH($A55,Коэф.закупка_год_морковь[1],0),MATCH(MONTH(LF$3),КЗ!$1:$1,0))/1000,""),0)</f>
        <v>704.25</v>
      </c>
      <c r="LG55" s="551" cm="1">
        <f t="array" aca="1" ref="LG55" ca="1">IFERROR(IF(AND(НачЦ_ИнвП_Дата&lt;=LG$3,КИнвП_Дата&gt;LG$3),
INDEX(Кальк._морковь,MATCH($A55,Кальк._морковь_наим.,0),MATCH("Сумма затрат, т.руб.",'Кальк-я'!$5:$5,0))*
INDEX(ЗФ,MATCH($A$50,ЗФ!$A:$A,0),MATCH("Посевная площадь"&amp;YEAR(LH$3),ЗФ!$2:$2,0))*
INDEX(Коэф.закупка_год_морковь[],MATCH($A55,Коэф.закупка_год_морковь[1],0),MATCH(MONTH(LG$3),КЗ!$1:$1,0))/1000,""),0)</f>
        <v>0</v>
      </c>
      <c r="LH55" s="551" cm="1">
        <f t="array" aca="1" ref="LH55" ca="1">IFERROR(IF(AND(НачЦ_ИнвП_Дата&lt;=LH$3,КИнвП_Дата&gt;LH$3),
INDEX(Кальк._морковь,MATCH($A55,Кальк._морковь_наим.,0),MATCH("Сумма затрат, т.руб.",'Кальк-я'!$5:$5,0))*
INDEX(ЗФ,MATCH($A$50,ЗФ!$A:$A,0),MATCH("Посевная площадь"&amp;YEAR(LI$3),ЗФ!$2:$2,0))*
INDEX(Коэф.закупка_год_морковь[],MATCH($A55,Коэф.закупка_год_морковь[1],0),MATCH(MONTH(LH$3),КЗ!$1:$1,0))/1000,""),0)</f>
        <v>0</v>
      </c>
      <c r="LI55" s="551" cm="1">
        <f t="array" aca="1" ref="LI55" ca="1">IFERROR(IF(AND(НачЦ_ИнвП_Дата&lt;=LI$3,КИнвП_Дата&gt;LI$3),
INDEX(Кальк._морковь,MATCH($A55,Кальк._морковь_наим.,0),MATCH("Сумма затрат, т.руб.",'Кальк-я'!$5:$5,0))*
INDEX(ЗФ,MATCH($A$50,ЗФ!$A:$A,0),MATCH("Посевная площадь"&amp;YEAR(LJ$3),ЗФ!$2:$2,0))*
INDEX(Коэф.закупка_год_морковь[],MATCH($A55,Коэф.закупка_год_морковь[1],0),MATCH(MONTH(LI$3),КЗ!$1:$1,0))/1000,""),0)</f>
        <v>0</v>
      </c>
      <c r="LJ55" s="551" cm="1">
        <f t="array" aca="1" ref="LJ55" ca="1">IFERROR(IF(AND(НачЦ_ИнвП_Дата&lt;=LJ$3,КИнвП_Дата&gt;LJ$3),
INDEX(Кальк._морковь,MATCH($A55,Кальк._морковь_наим.,0),MATCH("Сумма затрат, т.руб.",'Кальк-я'!$5:$5,0))*
INDEX(ЗФ,MATCH($A$50,ЗФ!$A:$A,0),MATCH("Посевная площадь"&amp;YEAR(LK$3),ЗФ!$2:$2,0))*
INDEX(Коэф.закупка_год_морковь[],MATCH($A55,Коэф.закупка_год_морковь[1],0),MATCH(MONTH(LJ$3),КЗ!$1:$1,0))/1000,""),0)</f>
        <v>0</v>
      </c>
      <c r="LK55" s="551" cm="1">
        <f t="array" aca="1" ref="LK55" ca="1">IFERROR(IF(AND(НачЦ_ИнвП_Дата&lt;=LK$3,КИнвП_Дата&gt;LK$3),
INDEX(Кальк._морковь,MATCH($A55,Кальк._морковь_наим.,0),MATCH("Сумма затрат, т.руб.",'Кальк-я'!$5:$5,0))*
INDEX(ЗФ,MATCH($A$50,ЗФ!$A:$A,0),MATCH("Посевная площадь"&amp;YEAR(LL$3),ЗФ!$2:$2,0))*
INDEX(Коэф.закупка_год_морковь[],MATCH($A55,Коэф.закупка_год_морковь[1],0),MATCH(MONTH(LK$3),КЗ!$1:$1,0))/1000,""),0)</f>
        <v>0</v>
      </c>
      <c r="LL55" s="551" cm="1">
        <f t="array" aca="1" ref="LL55" ca="1">IFERROR(IF(AND(НачЦ_ИнвП_Дата&lt;=LL$3,КИнвП_Дата&gt;LL$3),
INDEX(Кальк._морковь,MATCH($A55,Кальк._морковь_наим.,0),MATCH("Сумма затрат, т.руб.",'Кальк-я'!$5:$5,0))*
INDEX(ЗФ,MATCH($A$50,ЗФ!$A:$A,0),MATCH("Посевная площадь"&amp;YEAR(LM$3),ЗФ!$2:$2,0))*
INDEX(Коэф.закупка_год_морковь[],MATCH($A55,Коэф.закупка_год_морковь[1],0),MATCH(MONTH(LL$3),КЗ!$1:$1,0))/1000,""),0)</f>
        <v>0</v>
      </c>
      <c r="LM55" s="551" cm="1">
        <f t="array" aca="1" ref="LM55" ca="1">IFERROR(IF(AND(НачЦ_ИнвП_Дата&lt;=LM$3,КИнвП_Дата&gt;LM$3),
INDEX(Кальк._морковь,MATCH($A55,Кальк._морковь_наим.,0),MATCH("Сумма затрат, т.руб.",'Кальк-я'!$5:$5,0))*
INDEX(ЗФ,MATCH($A$50,ЗФ!$A:$A,0),MATCH("Посевная площадь"&amp;YEAR(LN$3),ЗФ!$2:$2,0))*
INDEX(Коэф.закупка_год_морковь[],MATCH($A55,Коэф.закупка_год_морковь[1],0),MATCH(MONTH(LM$3),КЗ!$1:$1,0))/1000,""),0)</f>
        <v>0</v>
      </c>
      <c r="LN55" s="552">
        <f t="shared" ca="1" si="1504"/>
        <v>1408.5</v>
      </c>
      <c r="LO55" s="551" cm="1">
        <f t="array" aca="1" ref="LO55" ca="1">IFERROR(IF(AND(НачЦ_ИнвП_Дата&lt;=LO$3,КИнвП_Дата&gt;LO$3),
INDEX(Кальк._морковь,MATCH($A55,Кальк._морковь_наим.,0),MATCH("Сумма затрат, т.руб.",'Кальк-я'!$5:$5,0))*
INDEX(ЗФ,MATCH($A$50,ЗФ!$A:$A,0),MATCH("Посевная площадь"&amp;YEAR(LP$3),ЗФ!$2:$2,0))*
INDEX(Коэф.закупка_год_морковь[],MATCH($A55,Коэф.закупка_год_морковь[1],0),MATCH(MONTH(LO$3),КЗ!$1:$1,0))/1000,""),0)</f>
        <v>0</v>
      </c>
      <c r="LP55" s="551" cm="1">
        <f t="array" aca="1" ref="LP55" ca="1">IFERROR(IF(AND(НачЦ_ИнвП_Дата&lt;=LP$3,КИнвП_Дата&gt;LP$3),
INDEX(Кальк._морковь,MATCH($A55,Кальк._морковь_наим.,0),MATCH("Сумма затрат, т.руб.",'Кальк-я'!$5:$5,0))*
INDEX(ЗФ,MATCH($A$50,ЗФ!$A:$A,0),MATCH("Посевная площадь"&amp;YEAR(LQ$3),ЗФ!$2:$2,0))*
INDEX(Коэф.закупка_год_морковь[],MATCH($A55,Коэф.закупка_год_морковь[1],0),MATCH(MONTH(LP$3),КЗ!$1:$1,0))/1000,""),0)</f>
        <v>704.25</v>
      </c>
      <c r="LQ55" s="551" cm="1">
        <f t="array" aca="1" ref="LQ55" ca="1">IFERROR(IF(AND(НачЦ_ИнвП_Дата&lt;=LQ$3,КИнвП_Дата&gt;LQ$3),
INDEX(Кальк._морковь,MATCH($A55,Кальк._морковь_наим.,0),MATCH("Сумма затрат, т.руб.",'Кальк-я'!$5:$5,0))*
INDEX(ЗФ,MATCH($A$50,ЗФ!$A:$A,0),MATCH("Посевная площадь"&amp;YEAR(LR$3),ЗФ!$2:$2,0))*
INDEX(Коэф.закупка_год_морковь[],MATCH($A55,Коэф.закупка_год_морковь[1],0),MATCH(MONTH(LQ$3),КЗ!$1:$1,0))/1000,""),0)</f>
        <v>0</v>
      </c>
      <c r="LR55" s="551" cm="1">
        <f t="array" aca="1" ref="LR55" ca="1">IFERROR(IF(AND(НачЦ_ИнвП_Дата&lt;=LR$3,КИнвП_Дата&gt;LR$3),
INDEX(Кальк._морковь,MATCH($A55,Кальк._морковь_наим.,0),MATCH("Сумма затрат, т.руб.",'Кальк-я'!$5:$5,0))*
INDEX(ЗФ,MATCH($A$50,ЗФ!$A:$A,0),MATCH("Посевная площадь"&amp;YEAR(LS$3),ЗФ!$2:$2,0))*
INDEX(Коэф.закупка_год_морковь[],MATCH($A55,Коэф.закупка_год_морковь[1],0),MATCH(MONTH(LR$3),КЗ!$1:$1,0))/1000,""),0)</f>
        <v>0</v>
      </c>
      <c r="LS55" s="551" cm="1">
        <f t="array" aca="1" ref="LS55" ca="1">IFERROR(IF(AND(НачЦ_ИнвП_Дата&lt;=LS$3,КИнвП_Дата&gt;LS$3),
INDEX(Кальк._морковь,MATCH($A55,Кальк._морковь_наим.,0),MATCH("Сумма затрат, т.руб.",'Кальк-я'!$5:$5,0))*
INDEX(ЗФ,MATCH($A$50,ЗФ!$A:$A,0),MATCH("Посевная площадь"&amp;YEAR(LT$3),ЗФ!$2:$2,0))*
INDEX(Коэф.закупка_год_морковь[],MATCH($A55,Коэф.закупка_год_морковь[1],0),MATCH(MONTH(LS$3),КЗ!$1:$1,0))/1000,""),0)</f>
        <v>704.25</v>
      </c>
      <c r="LT55" s="551" cm="1">
        <f t="array" aca="1" ref="LT55" ca="1">IFERROR(IF(AND(НачЦ_ИнвП_Дата&lt;=LT$3,КИнвП_Дата&gt;LT$3),
INDEX(Кальк._морковь,MATCH($A55,Кальк._морковь_наим.,0),MATCH("Сумма затрат, т.руб.",'Кальк-я'!$5:$5,0))*
INDEX(ЗФ,MATCH($A$50,ЗФ!$A:$A,0),MATCH("Посевная площадь"&amp;YEAR(LU$3),ЗФ!$2:$2,0))*
INDEX(Коэф.закупка_год_морковь[],MATCH($A55,Коэф.закупка_год_морковь[1],0),MATCH(MONTH(LT$3),КЗ!$1:$1,0))/1000,""),0)</f>
        <v>0</v>
      </c>
      <c r="LU55" s="551" cm="1">
        <f t="array" aca="1" ref="LU55" ca="1">IFERROR(IF(AND(НачЦ_ИнвП_Дата&lt;=LU$3,КИнвП_Дата&gt;LU$3),
INDEX(Кальк._морковь,MATCH($A55,Кальк._морковь_наим.,0),MATCH("Сумма затрат, т.руб.",'Кальк-я'!$5:$5,0))*
INDEX(ЗФ,MATCH($A$50,ЗФ!$A:$A,0),MATCH("Посевная площадь"&amp;YEAR(LV$3),ЗФ!$2:$2,0))*
INDEX(Коэф.закупка_год_морковь[],MATCH($A55,Коэф.закупка_год_морковь[1],0),MATCH(MONTH(LU$3),КЗ!$1:$1,0))/1000,""),0)</f>
        <v>0</v>
      </c>
      <c r="LV55" s="551" cm="1">
        <f t="array" aca="1" ref="LV55" ca="1">IFERROR(IF(AND(НачЦ_ИнвП_Дата&lt;=LV$3,КИнвП_Дата&gt;LV$3),
INDEX(Кальк._морковь,MATCH($A55,Кальк._морковь_наим.,0),MATCH("Сумма затрат, т.руб.",'Кальк-я'!$5:$5,0))*
INDEX(ЗФ,MATCH($A$50,ЗФ!$A:$A,0),MATCH("Посевная площадь"&amp;YEAR(LW$3),ЗФ!$2:$2,0))*
INDEX(Коэф.закупка_год_морковь[],MATCH($A55,Коэф.закупка_год_морковь[1],0),MATCH(MONTH(LV$3),КЗ!$1:$1,0))/1000,""),0)</f>
        <v>0</v>
      </c>
      <c r="LW55" s="551" cm="1">
        <f t="array" aca="1" ref="LW55" ca="1">IFERROR(IF(AND(НачЦ_ИнвП_Дата&lt;=LW$3,КИнвП_Дата&gt;LW$3),
INDEX(Кальк._морковь,MATCH($A55,Кальк._морковь_наим.,0),MATCH("Сумма затрат, т.руб.",'Кальк-я'!$5:$5,0))*
INDEX(ЗФ,MATCH($A$50,ЗФ!$A:$A,0),MATCH("Посевная площадь"&amp;YEAR(LX$3),ЗФ!$2:$2,0))*
INDEX(Коэф.закупка_год_морковь[],MATCH($A55,Коэф.закупка_год_морковь[1],0),MATCH(MONTH(LW$3),КЗ!$1:$1,0))/1000,""),0)</f>
        <v>0</v>
      </c>
      <c r="LX55" s="551" cm="1">
        <f t="array" aca="1" ref="LX55" ca="1">IFERROR(IF(AND(НачЦ_ИнвП_Дата&lt;=LX$3,КИнвП_Дата&gt;LX$3),
INDEX(Кальк._морковь,MATCH($A55,Кальк._морковь_наим.,0),MATCH("Сумма затрат, т.руб.",'Кальк-я'!$5:$5,0))*
INDEX(ЗФ,MATCH($A$50,ЗФ!$A:$A,0),MATCH("Посевная площадь"&amp;YEAR(LY$3),ЗФ!$2:$2,0))*
INDEX(Коэф.закупка_год_морковь[],MATCH($A55,Коэф.закупка_год_морковь[1],0),MATCH(MONTH(LX$3),КЗ!$1:$1,0))/1000,""),0)</f>
        <v>0</v>
      </c>
      <c r="LY55" s="551" cm="1">
        <f t="array" aca="1" ref="LY55" ca="1">IFERROR(IF(AND(НачЦ_ИнвП_Дата&lt;=LY$3,КИнвП_Дата&gt;LY$3),
INDEX(Кальк._морковь,MATCH($A55,Кальк._морковь_наим.,0),MATCH("Сумма затрат, т.руб.",'Кальк-я'!$5:$5,0))*
INDEX(ЗФ,MATCH($A$50,ЗФ!$A:$A,0),MATCH("Посевная площадь"&amp;YEAR(LZ$3),ЗФ!$2:$2,0))*
INDEX(Коэф.закупка_год_морковь[],MATCH($A55,Коэф.закупка_год_морковь[1],0),MATCH(MONTH(LY$3),КЗ!$1:$1,0))/1000,""),0)</f>
        <v>0</v>
      </c>
      <c r="LZ55" s="551" cm="1">
        <f t="array" aca="1" ref="LZ55" ca="1">IFERROR(IF(AND(НачЦ_ИнвП_Дата&lt;=LZ$3,КИнвП_Дата&gt;LZ$3),
INDEX(Кальк._морковь,MATCH($A55,Кальк._морковь_наим.,0),MATCH("Сумма затрат, т.руб.",'Кальк-я'!$5:$5,0))*
INDEX(ЗФ,MATCH($A$50,ЗФ!$A:$A,0),MATCH("Посевная площадь"&amp;YEAR(MA$3),ЗФ!$2:$2,0))*
INDEX(Коэф.закупка_год_морковь[],MATCH($A55,Коэф.закупка_год_морковь[1],0),MATCH(MONTH(LZ$3),КЗ!$1:$1,0))/1000,""),0)</f>
        <v>0</v>
      </c>
      <c r="MA55" s="552">
        <f t="shared" ca="1" si="1506"/>
        <v>1408.5</v>
      </c>
      <c r="MB55" s="551" cm="1">
        <f t="array" aca="1" ref="MB55" ca="1">IFERROR(IF(AND(НачЦ_ИнвП_Дата&lt;=MB$3,КИнвП_Дата&gt;MB$3),
INDEX(Кальк._морковь,MATCH($A55,Кальк._морковь_наим.,0),MATCH("Сумма затрат, т.руб.",'Кальк-я'!$5:$5,0))*
INDEX(ЗФ,MATCH($A$50,ЗФ!$A:$A,0),MATCH("Посевная площадь"&amp;YEAR(MC$3),ЗФ!$2:$2,0))*
INDEX(Коэф.закупка_год_морковь[],MATCH($A55,Коэф.закупка_год_морковь[1],0),MATCH(MONTH(MB$3),КЗ!$1:$1,0))/1000,""),0)</f>
        <v>0</v>
      </c>
      <c r="MC55" s="551" cm="1">
        <f t="array" aca="1" ref="MC55" ca="1">IFERROR(IF(AND(НачЦ_ИнвП_Дата&lt;=MC$3,КИнвП_Дата&gt;MC$3),
INDEX(Кальк._морковь,MATCH($A55,Кальк._морковь_наим.,0),MATCH("Сумма затрат, т.руб.",'Кальк-я'!$5:$5,0))*
INDEX(ЗФ,MATCH($A$50,ЗФ!$A:$A,0),MATCH("Посевная площадь"&amp;YEAR(MD$3),ЗФ!$2:$2,0))*
INDEX(Коэф.закупка_год_морковь[],MATCH($A55,Коэф.закупка_год_морковь[1],0),MATCH(MONTH(MC$3),КЗ!$1:$1,0))/1000,""),0)</f>
        <v>704.25</v>
      </c>
      <c r="MD55" s="551" cm="1">
        <f t="array" aca="1" ref="MD55" ca="1">IFERROR(IF(AND(НачЦ_ИнвП_Дата&lt;=MD$3,КИнвП_Дата&gt;MD$3),
INDEX(Кальк._морковь,MATCH($A55,Кальк._морковь_наим.,0),MATCH("Сумма затрат, т.руб.",'Кальк-я'!$5:$5,0))*
INDEX(ЗФ,MATCH($A$50,ЗФ!$A:$A,0),MATCH("Посевная площадь"&amp;YEAR(ME$3),ЗФ!$2:$2,0))*
INDEX(Коэф.закупка_год_морковь[],MATCH($A55,Коэф.закупка_год_морковь[1],0),MATCH(MONTH(MD$3),КЗ!$1:$1,0))/1000,""),0)</f>
        <v>0</v>
      </c>
      <c r="ME55" s="551" cm="1">
        <f t="array" aca="1" ref="ME55" ca="1">IFERROR(IF(AND(НачЦ_ИнвП_Дата&lt;=ME$3,КИнвП_Дата&gt;ME$3),
INDEX(Кальк._морковь,MATCH($A55,Кальк._морковь_наим.,0),MATCH("Сумма затрат, т.руб.",'Кальк-я'!$5:$5,0))*
INDEX(ЗФ,MATCH($A$50,ЗФ!$A:$A,0),MATCH("Посевная площадь"&amp;YEAR(MF$3),ЗФ!$2:$2,0))*
INDEX(Коэф.закупка_год_морковь[],MATCH($A55,Коэф.закупка_год_морковь[1],0),MATCH(MONTH(ME$3),КЗ!$1:$1,0))/1000,""),0)</f>
        <v>0</v>
      </c>
      <c r="MF55" s="551" cm="1">
        <f t="array" aca="1" ref="MF55" ca="1">IFERROR(IF(AND(НачЦ_ИнвП_Дата&lt;=MF$3,КИнвП_Дата&gt;MF$3),
INDEX(Кальк._морковь,MATCH($A55,Кальк._морковь_наим.,0),MATCH("Сумма затрат, т.руб.",'Кальк-я'!$5:$5,0))*
INDEX(ЗФ,MATCH($A$50,ЗФ!$A:$A,0),MATCH("Посевная площадь"&amp;YEAR(MG$3),ЗФ!$2:$2,0))*
INDEX(Коэф.закупка_год_морковь[],MATCH($A55,Коэф.закупка_год_морковь[1],0),MATCH(MONTH(MF$3),КЗ!$1:$1,0))/1000,""),0)</f>
        <v>704.25</v>
      </c>
      <c r="MG55" s="551" cm="1">
        <f t="array" aca="1" ref="MG55" ca="1">IFERROR(IF(AND(НачЦ_ИнвП_Дата&lt;=MG$3,КИнвП_Дата&gt;MG$3),
INDEX(Кальк._морковь,MATCH($A55,Кальк._морковь_наим.,0),MATCH("Сумма затрат, т.руб.",'Кальк-я'!$5:$5,0))*
INDEX(ЗФ,MATCH($A$50,ЗФ!$A:$A,0),MATCH("Посевная площадь"&amp;YEAR(MH$3),ЗФ!$2:$2,0))*
INDEX(Коэф.закупка_год_морковь[],MATCH($A55,Коэф.закупка_год_морковь[1],0),MATCH(MONTH(MG$3),КЗ!$1:$1,0))/1000,""),0)</f>
        <v>0</v>
      </c>
      <c r="MH55" s="551" cm="1">
        <f t="array" aca="1" ref="MH55" ca="1">IFERROR(IF(AND(НачЦ_ИнвП_Дата&lt;=MH$3,КИнвП_Дата&gt;MH$3),
INDEX(Кальк._морковь,MATCH($A55,Кальк._морковь_наим.,0),MATCH("Сумма затрат, т.руб.",'Кальк-я'!$5:$5,0))*
INDEX(ЗФ,MATCH($A$50,ЗФ!$A:$A,0),MATCH("Посевная площадь"&amp;YEAR(MI$3),ЗФ!$2:$2,0))*
INDEX(Коэф.закупка_год_морковь[],MATCH($A55,Коэф.закупка_год_морковь[1],0),MATCH(MONTH(MH$3),КЗ!$1:$1,0))/1000,""),0)</f>
        <v>0</v>
      </c>
      <c r="MI55" s="551" cm="1">
        <f t="array" aca="1" ref="MI55" ca="1">IFERROR(IF(AND(НачЦ_ИнвП_Дата&lt;=MI$3,КИнвП_Дата&gt;MI$3),
INDEX(Кальк._морковь,MATCH($A55,Кальк._морковь_наим.,0),MATCH("Сумма затрат, т.руб.",'Кальк-я'!$5:$5,0))*
INDEX(ЗФ,MATCH($A$50,ЗФ!$A:$A,0),MATCH("Посевная площадь"&amp;YEAR(MJ$3),ЗФ!$2:$2,0))*
INDEX(Коэф.закупка_год_морковь[],MATCH($A55,Коэф.закупка_год_морковь[1],0),MATCH(MONTH(MI$3),КЗ!$1:$1,0))/1000,""),0)</f>
        <v>0</v>
      </c>
      <c r="MJ55" s="551" cm="1">
        <f t="array" aca="1" ref="MJ55" ca="1">IFERROR(IF(AND(НачЦ_ИнвП_Дата&lt;=MJ$3,КИнвП_Дата&gt;MJ$3),
INDEX(Кальк._морковь,MATCH($A55,Кальк._морковь_наим.,0),MATCH("Сумма затрат, т.руб.",'Кальк-я'!$5:$5,0))*
INDEX(ЗФ,MATCH($A$50,ЗФ!$A:$A,0),MATCH("Посевная площадь"&amp;YEAR(MK$3),ЗФ!$2:$2,0))*
INDEX(Коэф.закупка_год_морковь[],MATCH($A55,Коэф.закупка_год_морковь[1],0),MATCH(MONTH(MJ$3),КЗ!$1:$1,0))/1000,""),0)</f>
        <v>0</v>
      </c>
      <c r="MK55" s="551" cm="1">
        <f t="array" aca="1" ref="MK55" ca="1">IFERROR(IF(AND(НачЦ_ИнвП_Дата&lt;=MK$3,КИнвП_Дата&gt;MK$3),
INDEX(Кальк._морковь,MATCH($A55,Кальк._морковь_наим.,0),MATCH("Сумма затрат, т.руб.",'Кальк-я'!$5:$5,0))*
INDEX(ЗФ,MATCH($A$50,ЗФ!$A:$A,0),MATCH("Посевная площадь"&amp;YEAR(ML$3),ЗФ!$2:$2,0))*
INDEX(Коэф.закупка_год_морковь[],MATCH($A55,Коэф.закупка_год_морковь[1],0),MATCH(MONTH(MK$3),КЗ!$1:$1,0))/1000,""),0)</f>
        <v>0</v>
      </c>
      <c r="ML55" s="551" cm="1">
        <f t="array" aca="1" ref="ML55" ca="1">IFERROR(IF(AND(НачЦ_ИнвП_Дата&lt;=ML$3,КИнвП_Дата&gt;ML$3),
INDEX(Кальк._морковь,MATCH($A55,Кальк._морковь_наим.,0),MATCH("Сумма затрат, т.руб.",'Кальк-я'!$5:$5,0))*
INDEX(ЗФ,MATCH($A$50,ЗФ!$A:$A,0),MATCH("Посевная площадь"&amp;YEAR(MM$3),ЗФ!$2:$2,0))*
INDEX(Коэф.закупка_год_морковь[],MATCH($A55,Коэф.закупка_год_морковь[1],0),MATCH(MONTH(ML$3),КЗ!$1:$1,0))/1000,""),0)</f>
        <v>0</v>
      </c>
      <c r="MM55" s="551" cm="1">
        <f t="array" aca="1" ref="MM55" ca="1">IFERROR(IF(AND(НачЦ_ИнвП_Дата&lt;=MM$3,КИнвП_Дата&gt;MM$3),
INDEX(Кальк._морковь,MATCH($A55,Кальк._морковь_наим.,0),MATCH("Сумма затрат, т.руб.",'Кальк-я'!$5:$5,0))*
INDEX(ЗФ,MATCH($A$50,ЗФ!$A:$A,0),MATCH("Посевная площадь"&amp;YEAR(MN$3),ЗФ!$2:$2,0))*
INDEX(Коэф.закупка_год_морковь[],MATCH($A55,Коэф.закупка_год_морковь[1],0),MATCH(MONTH(MM$3),КЗ!$1:$1,0))/1000,""),0)</f>
        <v>0</v>
      </c>
      <c r="MN55" s="552">
        <f t="shared" ca="1" si="1508"/>
        <v>1408.5</v>
      </c>
      <c r="MO55" s="551" cm="1">
        <f t="array" aca="1" ref="MO55" ca="1">IFERROR(IF(AND(НачЦ_ИнвП_Дата&lt;=MO$3,КИнвП_Дата&gt;MO$3),
INDEX(Кальк._морковь,MATCH($A55,Кальк._морковь_наим.,0),MATCH("Сумма затрат, т.руб.",'Кальк-я'!$5:$5,0))*
INDEX(ЗФ,MATCH($A$50,ЗФ!$A:$A,0),MATCH("Посевная площадь"&amp;YEAR(MP$3),ЗФ!$2:$2,0))*
INDEX(Коэф.закупка_год_морковь[],MATCH($A55,Коэф.закупка_год_морковь[1],0),MATCH(MONTH(MO$3),КЗ!$1:$1,0))/1000,""),0)</f>
        <v>0</v>
      </c>
      <c r="MP55" s="551" cm="1">
        <f t="array" aca="1" ref="MP55" ca="1">IFERROR(IF(AND(НачЦ_ИнвП_Дата&lt;=MP$3,КИнвП_Дата&gt;MP$3),
INDEX(Кальк._морковь,MATCH($A55,Кальк._морковь_наим.,0),MATCH("Сумма затрат, т.руб.",'Кальк-я'!$5:$5,0))*
INDEX(ЗФ,MATCH($A$50,ЗФ!$A:$A,0),MATCH("Посевная площадь"&amp;YEAR(MQ$3),ЗФ!$2:$2,0))*
INDEX(Коэф.закупка_год_морковь[],MATCH($A55,Коэф.закупка_год_морковь[1],0),MATCH(MONTH(MP$3),КЗ!$1:$1,0))/1000,""),0)</f>
        <v>704.25</v>
      </c>
      <c r="MQ55" s="551" cm="1">
        <f t="array" aca="1" ref="MQ55" ca="1">IFERROR(IF(AND(НачЦ_ИнвП_Дата&lt;=MQ$3,КИнвП_Дата&gt;MQ$3),
INDEX(Кальк._морковь,MATCH($A55,Кальк._морковь_наим.,0),MATCH("Сумма затрат, т.руб.",'Кальк-я'!$5:$5,0))*
INDEX(ЗФ,MATCH($A$50,ЗФ!$A:$A,0),MATCH("Посевная площадь"&amp;YEAR(MR$3),ЗФ!$2:$2,0))*
INDEX(Коэф.закупка_год_морковь[],MATCH($A55,Коэф.закупка_год_морковь[1],0),MATCH(MONTH(MQ$3),КЗ!$1:$1,0))/1000,""),0)</f>
        <v>0</v>
      </c>
      <c r="MR55" s="551" cm="1">
        <f t="array" aca="1" ref="MR55" ca="1">IFERROR(IF(AND(НачЦ_ИнвП_Дата&lt;=MR$3,КИнвП_Дата&gt;MR$3),
INDEX(Кальк._морковь,MATCH($A55,Кальк._морковь_наим.,0),MATCH("Сумма затрат, т.руб.",'Кальк-я'!$5:$5,0))*
INDEX(ЗФ,MATCH($A$50,ЗФ!$A:$A,0),MATCH("Посевная площадь"&amp;YEAR(MS$3),ЗФ!$2:$2,0))*
INDEX(Коэф.закупка_год_морковь[],MATCH($A55,Коэф.закупка_год_морковь[1],0),MATCH(MONTH(MR$3),КЗ!$1:$1,0))/1000,""),0)</f>
        <v>0</v>
      </c>
      <c r="MS55" s="551" cm="1">
        <f t="array" aca="1" ref="MS55" ca="1">IFERROR(IF(AND(НачЦ_ИнвП_Дата&lt;=MS$3,КИнвП_Дата&gt;MS$3),
INDEX(Кальк._морковь,MATCH($A55,Кальк._морковь_наим.,0),MATCH("Сумма затрат, т.руб.",'Кальк-я'!$5:$5,0))*
INDEX(ЗФ,MATCH($A$50,ЗФ!$A:$A,0),MATCH("Посевная площадь"&amp;YEAR(MT$3),ЗФ!$2:$2,0))*
INDEX(Коэф.закупка_год_морковь[],MATCH($A55,Коэф.закупка_год_морковь[1],0),MATCH(MONTH(MS$3),КЗ!$1:$1,0))/1000,""),0)</f>
        <v>704.25</v>
      </c>
      <c r="MT55" s="551" cm="1">
        <f t="array" aca="1" ref="MT55" ca="1">IFERROR(IF(AND(НачЦ_ИнвП_Дата&lt;=MT$3,КИнвП_Дата&gt;MT$3),
INDEX(Кальк._морковь,MATCH($A55,Кальк._морковь_наим.,0),MATCH("Сумма затрат, т.руб.",'Кальк-я'!$5:$5,0))*
INDEX(ЗФ,MATCH($A$50,ЗФ!$A:$A,0),MATCH("Посевная площадь"&amp;YEAR(MU$3),ЗФ!$2:$2,0))*
INDEX(Коэф.закупка_год_морковь[],MATCH($A55,Коэф.закупка_год_морковь[1],0),MATCH(MONTH(MT$3),КЗ!$1:$1,0))/1000,""),0)</f>
        <v>0</v>
      </c>
      <c r="MU55" s="551" cm="1">
        <f t="array" aca="1" ref="MU55" ca="1">IFERROR(IF(AND(НачЦ_ИнвП_Дата&lt;=MU$3,КИнвП_Дата&gt;MU$3),
INDEX(Кальк._морковь,MATCH($A55,Кальк._морковь_наим.,0),MATCH("Сумма затрат, т.руб.",'Кальк-я'!$5:$5,0))*
INDEX(ЗФ,MATCH($A$50,ЗФ!$A:$A,0),MATCH("Посевная площадь"&amp;YEAR(MV$3),ЗФ!$2:$2,0))*
INDEX(Коэф.закупка_год_морковь[],MATCH($A55,Коэф.закупка_год_морковь[1],0),MATCH(MONTH(MU$3),КЗ!$1:$1,0))/1000,""),0)</f>
        <v>0</v>
      </c>
      <c r="MV55" s="551" cm="1">
        <f t="array" aca="1" ref="MV55" ca="1">IFERROR(IF(AND(НачЦ_ИнвП_Дата&lt;=MV$3,КИнвП_Дата&gt;MV$3),
INDEX(Кальк._морковь,MATCH($A55,Кальк._морковь_наим.,0),MATCH("Сумма затрат, т.руб.",'Кальк-я'!$5:$5,0))*
INDEX(ЗФ,MATCH($A$50,ЗФ!$A:$A,0),MATCH("Посевная площадь"&amp;YEAR(MW$3),ЗФ!$2:$2,0))*
INDEX(Коэф.закупка_год_морковь[],MATCH($A55,Коэф.закупка_год_морковь[1],0),MATCH(MONTH(MV$3),КЗ!$1:$1,0))/1000,""),0)</f>
        <v>0</v>
      </c>
      <c r="MW55" s="551" cm="1">
        <f t="array" aca="1" ref="MW55" ca="1">IFERROR(IF(AND(НачЦ_ИнвП_Дата&lt;=MW$3,КИнвП_Дата&gt;MW$3),
INDEX(Кальк._морковь,MATCH($A55,Кальк._морковь_наим.,0),MATCH("Сумма затрат, т.руб.",'Кальк-я'!$5:$5,0))*
INDEX(ЗФ,MATCH($A$50,ЗФ!$A:$A,0),MATCH("Посевная площадь"&amp;YEAR(MX$3),ЗФ!$2:$2,0))*
INDEX(Коэф.закупка_год_морковь[],MATCH($A55,Коэф.закупка_год_морковь[1],0),MATCH(MONTH(MW$3),КЗ!$1:$1,0))/1000,""),0)</f>
        <v>0</v>
      </c>
      <c r="MX55" s="551" cm="1">
        <f t="array" aca="1" ref="MX55" ca="1">IFERROR(IF(AND(НачЦ_ИнвП_Дата&lt;=MX$3,КИнвП_Дата&gt;MX$3),
INDEX(Кальк._морковь,MATCH($A55,Кальк._морковь_наим.,0),MATCH("Сумма затрат, т.руб.",'Кальк-я'!$5:$5,0))*
INDEX(ЗФ,MATCH($A$50,ЗФ!$A:$A,0),MATCH("Посевная площадь"&amp;YEAR(MY$3),ЗФ!$2:$2,0))*
INDEX(Коэф.закупка_год_морковь[],MATCH($A55,Коэф.закупка_год_морковь[1],0),MATCH(MONTH(MX$3),КЗ!$1:$1,0))/1000,""),0)</f>
        <v>0</v>
      </c>
      <c r="MY55" s="551" cm="1">
        <f t="array" aca="1" ref="MY55" ca="1">IFERROR(IF(AND(НачЦ_ИнвП_Дата&lt;=MY$3,КИнвП_Дата&gt;MY$3),
INDEX(Кальк._морковь,MATCH($A55,Кальк._морковь_наим.,0),MATCH("Сумма затрат, т.руб.",'Кальк-я'!$5:$5,0))*
INDEX(ЗФ,MATCH($A$50,ЗФ!$A:$A,0),MATCH("Посевная площадь"&amp;YEAR(MZ$3),ЗФ!$2:$2,0))*
INDEX(Коэф.закупка_год_морковь[],MATCH($A55,Коэф.закупка_год_морковь[1],0),MATCH(MONTH(MY$3),КЗ!$1:$1,0))/1000,""),0)</f>
        <v>0</v>
      </c>
      <c r="MZ55" s="551" cm="1">
        <f t="array" aca="1" ref="MZ55" ca="1">IFERROR(IF(AND(НачЦ_ИнвП_Дата&lt;=MZ$3,КИнвП_Дата&gt;MZ$3),
INDEX(Кальк._морковь,MATCH($A55,Кальк._морковь_наим.,0),MATCH("Сумма затрат, т.руб.",'Кальк-я'!$5:$5,0))*
INDEX(ЗФ,MATCH($A$50,ЗФ!$A:$A,0),MATCH("Посевная площадь"&amp;YEAR(NA$3),ЗФ!$2:$2,0))*
INDEX(Коэф.закупка_год_морковь[],MATCH($A55,Коэф.закупка_год_морковь[1],0),MATCH(MONTH(MZ$3),КЗ!$1:$1,0))/1000,""),0)</f>
        <v>0</v>
      </c>
      <c r="NA55" s="552">
        <f t="shared" ca="1" si="1510"/>
        <v>1408.5</v>
      </c>
      <c r="NB55" s="551" cm="1">
        <f t="array" aca="1" ref="NB55" ca="1">IFERROR(IF(AND(НачЦ_ИнвП_Дата&lt;=NB$3,КИнвП_Дата&gt;NB$3),
INDEX(Кальк._морковь,MATCH($A55,Кальк._морковь_наим.,0),MATCH("Сумма затрат, т.руб.",'Кальк-я'!$5:$5,0))*
INDEX(ЗФ,MATCH($A$50,ЗФ!$A:$A,0),MATCH("Посевная площадь"&amp;YEAR(NC$3),ЗФ!$2:$2,0))*
INDEX(Коэф.закупка_год_морковь[],MATCH($A55,Коэф.закупка_год_морковь[1],0),MATCH(MONTH(NB$3),КЗ!$1:$1,0))/1000,""),0)</f>
        <v>0</v>
      </c>
      <c r="NC55" s="551" cm="1">
        <f t="array" aca="1" ref="NC55" ca="1">IFERROR(IF(AND(НачЦ_ИнвП_Дата&lt;=NC$3,КИнвП_Дата&gt;NC$3),
INDEX(Кальк._морковь,MATCH($A55,Кальк._морковь_наим.,0),MATCH("Сумма затрат, т.руб.",'Кальк-я'!$5:$5,0))*
INDEX(ЗФ,MATCH($A$50,ЗФ!$A:$A,0),MATCH("Посевная площадь"&amp;YEAR(ND$3),ЗФ!$2:$2,0))*
INDEX(Коэф.закупка_год_морковь[],MATCH($A55,Коэф.закупка_год_морковь[1],0),MATCH(MONTH(NC$3),КЗ!$1:$1,0))/1000,""),0)</f>
        <v>704.25</v>
      </c>
      <c r="ND55" s="551" cm="1">
        <f t="array" aca="1" ref="ND55" ca="1">IFERROR(IF(AND(НачЦ_ИнвП_Дата&lt;=ND$3,КИнвП_Дата&gt;ND$3),
INDEX(Кальк._морковь,MATCH($A55,Кальк._морковь_наим.,0),MATCH("Сумма затрат, т.руб.",'Кальк-я'!$5:$5,0))*
INDEX(ЗФ,MATCH($A$50,ЗФ!$A:$A,0),MATCH("Посевная площадь"&amp;YEAR(NE$3),ЗФ!$2:$2,0))*
INDEX(Коэф.закупка_год_морковь[],MATCH($A55,Коэф.закупка_год_морковь[1],0),MATCH(MONTH(ND$3),КЗ!$1:$1,0))/1000,""),0)</f>
        <v>0</v>
      </c>
      <c r="NE55" s="551" cm="1">
        <f t="array" aca="1" ref="NE55" ca="1">IFERROR(IF(AND(НачЦ_ИнвП_Дата&lt;=NE$3,КИнвП_Дата&gt;NE$3),
INDEX(Кальк._морковь,MATCH($A55,Кальк._морковь_наим.,0),MATCH("Сумма затрат, т.руб.",'Кальк-я'!$5:$5,0))*
INDEX(ЗФ,MATCH($A$50,ЗФ!$A:$A,0),MATCH("Посевная площадь"&amp;YEAR(NF$3),ЗФ!$2:$2,0))*
INDEX(Коэф.закупка_год_морковь[],MATCH($A55,Коэф.закупка_год_морковь[1],0),MATCH(MONTH(NE$3),КЗ!$1:$1,0))/1000,""),0)</f>
        <v>0</v>
      </c>
      <c r="NF55" s="551" cm="1">
        <f t="array" aca="1" ref="NF55" ca="1">IFERROR(IF(AND(НачЦ_ИнвП_Дата&lt;=NF$3,КИнвП_Дата&gt;NF$3),
INDEX(Кальк._морковь,MATCH($A55,Кальк._морковь_наим.,0),MATCH("Сумма затрат, т.руб.",'Кальк-я'!$5:$5,0))*
INDEX(ЗФ,MATCH($A$50,ЗФ!$A:$A,0),MATCH("Посевная площадь"&amp;YEAR(NG$3),ЗФ!$2:$2,0))*
INDEX(Коэф.закупка_год_морковь[],MATCH($A55,Коэф.закупка_год_морковь[1],0),MATCH(MONTH(NF$3),КЗ!$1:$1,0))/1000,""),0)</f>
        <v>704.25</v>
      </c>
      <c r="NG55" s="551" cm="1">
        <f t="array" aca="1" ref="NG55" ca="1">IFERROR(IF(AND(НачЦ_ИнвП_Дата&lt;=NG$3,КИнвП_Дата&gt;NG$3),
INDEX(Кальк._морковь,MATCH($A55,Кальк._морковь_наим.,0),MATCH("Сумма затрат, т.руб.",'Кальк-я'!$5:$5,0))*
INDEX(ЗФ,MATCH($A$50,ЗФ!$A:$A,0),MATCH("Посевная площадь"&amp;YEAR(NH$3),ЗФ!$2:$2,0))*
INDEX(Коэф.закупка_год_морковь[],MATCH($A55,Коэф.закупка_год_морковь[1],0),MATCH(MONTH(NG$3),КЗ!$1:$1,0))/1000,""),0)</f>
        <v>0</v>
      </c>
      <c r="NH55" s="551" cm="1">
        <f t="array" aca="1" ref="NH55" ca="1">IFERROR(IF(AND(НачЦ_ИнвП_Дата&lt;=NH$3,КИнвП_Дата&gt;NH$3),
INDEX(Кальк._морковь,MATCH($A55,Кальк._морковь_наим.,0),MATCH("Сумма затрат, т.руб.",'Кальк-я'!$5:$5,0))*
INDEX(ЗФ,MATCH($A$50,ЗФ!$A:$A,0),MATCH("Посевная площадь"&amp;YEAR(NI$3),ЗФ!$2:$2,0))*
INDEX(Коэф.закупка_год_морковь[],MATCH($A55,Коэф.закупка_год_морковь[1],0),MATCH(MONTH(NH$3),КЗ!$1:$1,0))/1000,""),0)</f>
        <v>0</v>
      </c>
      <c r="NI55" s="551" cm="1">
        <f t="array" aca="1" ref="NI55" ca="1">IFERROR(IF(AND(НачЦ_ИнвП_Дата&lt;=NI$3,КИнвП_Дата&gt;NI$3),
INDEX(Кальк._морковь,MATCH($A55,Кальк._морковь_наим.,0),MATCH("Сумма затрат, т.руб.",'Кальк-я'!$5:$5,0))*
INDEX(ЗФ,MATCH($A$50,ЗФ!$A:$A,0),MATCH("Посевная площадь"&amp;YEAR(NJ$3),ЗФ!$2:$2,0))*
INDEX(Коэф.закупка_год_морковь[],MATCH($A55,Коэф.закупка_год_морковь[1],0),MATCH(MONTH(NI$3),КЗ!$1:$1,0))/1000,""),0)</f>
        <v>0</v>
      </c>
      <c r="NJ55" s="551" cm="1">
        <f t="array" aca="1" ref="NJ55" ca="1">IFERROR(IF(AND(НачЦ_ИнвП_Дата&lt;=NJ$3,КИнвП_Дата&gt;NJ$3),
INDEX(Кальк._морковь,MATCH($A55,Кальк._морковь_наим.,0),MATCH("Сумма затрат, т.руб.",'Кальк-я'!$5:$5,0))*
INDEX(ЗФ,MATCH($A$50,ЗФ!$A:$A,0),MATCH("Посевная площадь"&amp;YEAR(NK$3),ЗФ!$2:$2,0))*
INDEX(Коэф.закупка_год_морковь[],MATCH($A55,Коэф.закупка_год_морковь[1],0),MATCH(MONTH(NJ$3),КЗ!$1:$1,0))/1000,""),0)</f>
        <v>0</v>
      </c>
      <c r="NK55" s="551" cm="1">
        <f t="array" aca="1" ref="NK55" ca="1">IFERROR(IF(AND(НачЦ_ИнвП_Дата&lt;=NK$3,КИнвП_Дата&gt;NK$3),
INDEX(Кальк._морковь,MATCH($A55,Кальк._морковь_наим.,0),MATCH("Сумма затрат, т.руб.",'Кальк-я'!$5:$5,0))*
INDEX(ЗФ,MATCH($A$50,ЗФ!$A:$A,0),MATCH("Посевная площадь"&amp;YEAR(NL$3),ЗФ!$2:$2,0))*
INDEX(Коэф.закупка_год_морковь[],MATCH($A55,Коэф.закупка_год_морковь[1],0),MATCH(MONTH(NK$3),КЗ!$1:$1,0))/1000,""),0)</f>
        <v>0</v>
      </c>
      <c r="NL55" s="551" cm="1">
        <f t="array" aca="1" ref="NL55" ca="1">IFERROR(IF(AND(НачЦ_ИнвП_Дата&lt;=NL$3,КИнвП_Дата&gt;NL$3),
INDEX(Кальк._морковь,MATCH($A55,Кальк._морковь_наим.,0),MATCH("Сумма затрат, т.руб.",'Кальк-я'!$5:$5,0))*
INDEX(ЗФ,MATCH($A$50,ЗФ!$A:$A,0),MATCH("Посевная площадь"&amp;YEAR(NM$3),ЗФ!$2:$2,0))*
INDEX(Коэф.закупка_год_морковь[],MATCH($A55,Коэф.закупка_год_морковь[1],0),MATCH(MONTH(NL$3),КЗ!$1:$1,0))/1000,""),0)</f>
        <v>0</v>
      </c>
      <c r="NM55" s="551" cm="1">
        <f t="array" aca="1" ref="NM55" ca="1">IFERROR(IF(AND(НачЦ_ИнвП_Дата&lt;=NM$3,КИнвП_Дата&gt;NM$3),
INDEX(Кальк._морковь,MATCH($A55,Кальк._морковь_наим.,0),MATCH("Сумма затрат, т.руб.",'Кальк-я'!$5:$5,0))*
INDEX(ЗФ,MATCH($A$50,ЗФ!$A:$A,0),MATCH("Посевная площадь"&amp;YEAR(NN$3),ЗФ!$2:$2,0))*
INDEX(Коэф.закупка_год_морковь[],MATCH($A55,Коэф.закупка_год_морковь[1],0),MATCH(MONTH(NM$3),КЗ!$1:$1,0))/1000,""),0)</f>
        <v>0</v>
      </c>
      <c r="NN55" s="552">
        <f t="shared" ca="1" si="1512"/>
        <v>1408.5</v>
      </c>
      <c r="NO55" s="551" cm="1">
        <f t="array" aca="1" ref="NO55" ca="1">IFERROR(IF(AND(НачЦ_ИнвП_Дата&lt;=NO$3,КИнвП_Дата&gt;NO$3),
INDEX(Кальк._морковь,MATCH($A55,Кальк._морковь_наим.,0),MATCH("Сумма затрат, т.руб.",'Кальк-я'!$5:$5,0))*
INDEX(ЗФ,MATCH($A$50,ЗФ!$A:$A,0),MATCH("Посевная площадь"&amp;YEAR(NP$3),ЗФ!$2:$2,0))*
INDEX(Коэф.закупка_год_морковь[],MATCH($A55,Коэф.закупка_год_морковь[1],0),MATCH(MONTH(NO$3),КЗ!$1:$1,0))/1000,""),0)</f>
        <v>0</v>
      </c>
      <c r="NP55" s="551" cm="1">
        <f t="array" aca="1" ref="NP55" ca="1">IFERROR(IF(AND(НачЦ_ИнвП_Дата&lt;=NP$3,КИнвП_Дата&gt;NP$3),
INDEX(Кальк._морковь,MATCH($A55,Кальк._морковь_наим.,0),MATCH("Сумма затрат, т.руб.",'Кальк-я'!$5:$5,0))*
INDEX(ЗФ,MATCH($A$50,ЗФ!$A:$A,0),MATCH("Посевная площадь"&amp;YEAR(NQ$3),ЗФ!$2:$2,0))*
INDEX(Коэф.закупка_год_морковь[],MATCH($A55,Коэф.закупка_год_морковь[1],0),MATCH(MONTH(NP$3),КЗ!$1:$1,0))/1000,""),0)</f>
        <v>704.25</v>
      </c>
      <c r="NQ55" s="551" cm="1">
        <f t="array" aca="1" ref="NQ55" ca="1">IFERROR(IF(AND(НачЦ_ИнвП_Дата&lt;=NQ$3,КИнвП_Дата&gt;NQ$3),
INDEX(Кальк._морковь,MATCH($A55,Кальк._морковь_наим.,0),MATCH("Сумма затрат, т.руб.",'Кальк-я'!$5:$5,0))*
INDEX(ЗФ,MATCH($A$50,ЗФ!$A:$A,0),MATCH("Посевная площадь"&amp;YEAR(NR$3),ЗФ!$2:$2,0))*
INDEX(Коэф.закупка_год_морковь[],MATCH($A55,Коэф.закупка_год_морковь[1],0),MATCH(MONTH(NQ$3),КЗ!$1:$1,0))/1000,""),0)</f>
        <v>0</v>
      </c>
      <c r="NR55" s="551" cm="1">
        <f t="array" aca="1" ref="NR55" ca="1">IFERROR(IF(AND(НачЦ_ИнвП_Дата&lt;=NR$3,КИнвП_Дата&gt;NR$3),
INDEX(Кальк._морковь,MATCH($A55,Кальк._морковь_наим.,0),MATCH("Сумма затрат, т.руб.",'Кальк-я'!$5:$5,0))*
INDEX(ЗФ,MATCH($A$50,ЗФ!$A:$A,0),MATCH("Посевная площадь"&amp;YEAR(NS$3),ЗФ!$2:$2,0))*
INDEX(Коэф.закупка_год_морковь[],MATCH($A55,Коэф.закупка_год_морковь[1],0),MATCH(MONTH(NR$3),КЗ!$1:$1,0))/1000,""),0)</f>
        <v>0</v>
      </c>
      <c r="NS55" s="551" cm="1">
        <f t="array" aca="1" ref="NS55" ca="1">IFERROR(IF(AND(НачЦ_ИнвП_Дата&lt;=NS$3,КИнвП_Дата&gt;NS$3),
INDEX(Кальк._морковь,MATCH($A55,Кальк._морковь_наим.,0),MATCH("Сумма затрат, т.руб.",'Кальк-я'!$5:$5,0))*
INDEX(ЗФ,MATCH($A$50,ЗФ!$A:$A,0),MATCH("Посевная площадь"&amp;YEAR(NT$3),ЗФ!$2:$2,0))*
INDEX(Коэф.закупка_год_морковь[],MATCH($A55,Коэф.закупка_год_морковь[1],0),MATCH(MONTH(NS$3),КЗ!$1:$1,0))/1000,""),0)</f>
        <v>704.25</v>
      </c>
      <c r="NT55" s="551" cm="1">
        <f t="array" aca="1" ref="NT55" ca="1">IFERROR(IF(AND(НачЦ_ИнвП_Дата&lt;=NT$3,КИнвП_Дата&gt;NT$3),
INDEX(Кальк._морковь,MATCH($A55,Кальк._морковь_наим.,0),MATCH("Сумма затрат, т.руб.",'Кальк-я'!$5:$5,0))*
INDEX(ЗФ,MATCH($A$50,ЗФ!$A:$A,0),MATCH("Посевная площадь"&amp;YEAR(NU$3),ЗФ!$2:$2,0))*
INDEX(Коэф.закупка_год_морковь[],MATCH($A55,Коэф.закупка_год_морковь[1],0),MATCH(MONTH(NT$3),КЗ!$1:$1,0))/1000,""),0)</f>
        <v>0</v>
      </c>
      <c r="NU55" s="551" cm="1">
        <f t="array" aca="1" ref="NU55" ca="1">IFERROR(IF(AND(НачЦ_ИнвП_Дата&lt;=NU$3,КИнвП_Дата&gt;NU$3),
INDEX(Кальк._морковь,MATCH($A55,Кальк._морковь_наим.,0),MATCH("Сумма затрат, т.руб.",'Кальк-я'!$5:$5,0))*
INDEX(ЗФ,MATCH($A$50,ЗФ!$A:$A,0),MATCH("Посевная площадь"&amp;YEAR(NV$3),ЗФ!$2:$2,0))*
INDEX(Коэф.закупка_год_морковь[],MATCH($A55,Коэф.закупка_год_морковь[1],0),MATCH(MONTH(NU$3),КЗ!$1:$1,0))/1000,""),0)</f>
        <v>0</v>
      </c>
      <c r="NV55" s="551" cm="1">
        <f t="array" aca="1" ref="NV55" ca="1">IFERROR(IF(AND(НачЦ_ИнвП_Дата&lt;=NV$3,КИнвП_Дата&gt;NV$3),
INDEX(Кальк._морковь,MATCH($A55,Кальк._морковь_наим.,0),MATCH("Сумма затрат, т.руб.",'Кальк-я'!$5:$5,0))*
INDEX(ЗФ,MATCH($A$50,ЗФ!$A:$A,0),MATCH("Посевная площадь"&amp;YEAR(NW$3),ЗФ!$2:$2,0))*
INDEX(Коэф.закупка_год_морковь[],MATCH($A55,Коэф.закупка_год_морковь[1],0),MATCH(MONTH(NV$3),КЗ!$1:$1,0))/1000,""),0)</f>
        <v>0</v>
      </c>
      <c r="NW55" s="551" cm="1">
        <f t="array" aca="1" ref="NW55" ca="1">IFERROR(IF(AND(НачЦ_ИнвП_Дата&lt;=NW$3,КИнвП_Дата&gt;NW$3),
INDEX(Кальк._морковь,MATCH($A55,Кальк._морковь_наим.,0),MATCH("Сумма затрат, т.руб.",'Кальк-я'!$5:$5,0))*
INDEX(ЗФ,MATCH($A$50,ЗФ!$A:$A,0),MATCH("Посевная площадь"&amp;YEAR(NX$3),ЗФ!$2:$2,0))*
INDEX(Коэф.закупка_год_морковь[],MATCH($A55,Коэф.закупка_год_морковь[1],0),MATCH(MONTH(NW$3),КЗ!$1:$1,0))/1000,""),0)</f>
        <v>0</v>
      </c>
      <c r="NX55" s="551" cm="1">
        <f t="array" aca="1" ref="NX55" ca="1">IFERROR(IF(AND(НачЦ_ИнвП_Дата&lt;=NX$3,КИнвП_Дата&gt;NX$3),
INDEX(Кальк._морковь,MATCH($A55,Кальк._морковь_наим.,0),MATCH("Сумма затрат, т.руб.",'Кальк-я'!$5:$5,0))*
INDEX(ЗФ,MATCH($A$50,ЗФ!$A:$A,0),MATCH("Посевная площадь"&amp;YEAR(NY$3),ЗФ!$2:$2,0))*
INDEX(Коэф.закупка_год_морковь[],MATCH($A55,Коэф.закупка_год_морковь[1],0),MATCH(MONTH(NX$3),КЗ!$1:$1,0))/1000,""),0)</f>
        <v>0</v>
      </c>
      <c r="NY55" s="551" cm="1">
        <f t="array" aca="1" ref="NY55" ca="1">IFERROR(IF(AND(НачЦ_ИнвП_Дата&lt;=NY$3,КИнвП_Дата&gt;NY$3),
INDEX(Кальк._морковь,MATCH($A55,Кальк._морковь_наим.,0),MATCH("Сумма затрат, т.руб.",'Кальк-я'!$5:$5,0))*
INDEX(ЗФ,MATCH($A$50,ЗФ!$A:$A,0),MATCH("Посевная площадь"&amp;YEAR(NZ$3),ЗФ!$2:$2,0))*
INDEX(Коэф.закупка_год_морковь[],MATCH($A55,Коэф.закупка_год_морковь[1],0),MATCH(MONTH(NY$3),КЗ!$1:$1,0))/1000,""),0)</f>
        <v>0</v>
      </c>
      <c r="NZ55" s="551" cm="1">
        <f t="array" aca="1" ref="NZ55" ca="1">IFERROR(IF(AND(НачЦ_ИнвП_Дата&lt;=NZ$3,КИнвП_Дата&gt;NZ$3),
INDEX(Кальк._морковь,MATCH($A55,Кальк._морковь_наим.,0),MATCH("Сумма затрат, т.руб.",'Кальк-я'!$5:$5,0))*
INDEX(ЗФ,MATCH($A$50,ЗФ!$A:$A,0),MATCH("Посевная площадь"&amp;YEAR(OA$3),ЗФ!$2:$2,0))*
INDEX(Коэф.закупка_год_морковь[],MATCH($A55,Коэф.закупка_год_морковь[1],0),MATCH(MONTH(NZ$3),КЗ!$1:$1,0))/1000,""),0)</f>
        <v>0</v>
      </c>
      <c r="OA55" s="552">
        <f t="shared" ca="1" si="1514"/>
        <v>1408.5</v>
      </c>
      <c r="OB55" s="551" cm="1">
        <f t="array" aca="1" ref="OB55" ca="1">IFERROR(IF(AND(НачЦ_ИнвП_Дата&lt;=OB$3,КИнвП_Дата&gt;OB$3),
INDEX(Кальк._морковь,MATCH($A55,Кальк._морковь_наим.,0),MATCH("Сумма затрат, т.руб.",'Кальк-я'!$5:$5,0))*
INDEX(ЗФ,MATCH($A$50,ЗФ!$A:$A,0),MATCH("Посевная площадь"&amp;YEAR(OC$3),ЗФ!$2:$2,0))*
INDEX(Коэф.закупка_год_морковь[],MATCH($A55,Коэф.закупка_год_морковь[1],0),MATCH(MONTH(OB$3),КЗ!$1:$1,0))/1000,""),0)</f>
        <v>0</v>
      </c>
      <c r="OC55" s="551" cm="1">
        <f t="array" aca="1" ref="OC55" ca="1">IFERROR(IF(AND(НачЦ_ИнвП_Дата&lt;=OC$3,КИнвП_Дата&gt;OC$3),
INDEX(Кальк._морковь,MATCH($A55,Кальк._морковь_наим.,0),MATCH("Сумма затрат, т.руб.",'Кальк-я'!$5:$5,0))*
INDEX(ЗФ,MATCH($A$50,ЗФ!$A:$A,0),MATCH("Посевная площадь"&amp;YEAR(OD$3),ЗФ!$2:$2,0))*
INDEX(Коэф.закупка_год_морковь[],MATCH($A55,Коэф.закупка_год_морковь[1],0),MATCH(MONTH(OC$3),КЗ!$1:$1,0))/1000,""),0)</f>
        <v>704.25</v>
      </c>
      <c r="OD55" s="551" cm="1">
        <f t="array" aca="1" ref="OD55" ca="1">IFERROR(IF(AND(НачЦ_ИнвП_Дата&lt;=OD$3,КИнвП_Дата&gt;OD$3),
INDEX(Кальк._морковь,MATCH($A55,Кальк._морковь_наим.,0),MATCH("Сумма затрат, т.руб.",'Кальк-я'!$5:$5,0))*
INDEX(ЗФ,MATCH($A$50,ЗФ!$A:$A,0),MATCH("Посевная площадь"&amp;YEAR(OE$3),ЗФ!$2:$2,0))*
INDEX(Коэф.закупка_год_морковь[],MATCH($A55,Коэф.закупка_год_морковь[1],0),MATCH(MONTH(OD$3),КЗ!$1:$1,0))/1000,""),0)</f>
        <v>0</v>
      </c>
      <c r="OE55" s="551" cm="1">
        <f t="array" aca="1" ref="OE55" ca="1">IFERROR(IF(AND(НачЦ_ИнвП_Дата&lt;=OE$3,КИнвП_Дата&gt;OE$3),
INDEX(Кальк._морковь,MATCH($A55,Кальк._морковь_наим.,0),MATCH("Сумма затрат, т.руб.",'Кальк-я'!$5:$5,0))*
INDEX(ЗФ,MATCH($A$50,ЗФ!$A:$A,0),MATCH("Посевная площадь"&amp;YEAR(OF$3),ЗФ!$2:$2,0))*
INDEX(Коэф.закупка_год_морковь[],MATCH($A55,Коэф.закупка_год_морковь[1],0),MATCH(MONTH(OE$3),КЗ!$1:$1,0))/1000,""),0)</f>
        <v>0</v>
      </c>
      <c r="OF55" s="551" cm="1">
        <f t="array" aca="1" ref="OF55" ca="1">IFERROR(IF(AND(НачЦ_ИнвП_Дата&lt;=OF$3,КИнвП_Дата&gt;OF$3),
INDEX(Кальк._морковь,MATCH($A55,Кальк._морковь_наим.,0),MATCH("Сумма затрат, т.руб.",'Кальк-я'!$5:$5,0))*
INDEX(ЗФ,MATCH($A$50,ЗФ!$A:$A,0),MATCH("Посевная площадь"&amp;YEAR(OG$3),ЗФ!$2:$2,0))*
INDEX(Коэф.закупка_год_морковь[],MATCH($A55,Коэф.закупка_год_морковь[1],0),MATCH(MONTH(OF$3),КЗ!$1:$1,0))/1000,""),0)</f>
        <v>704.25</v>
      </c>
      <c r="OG55" s="551" cm="1">
        <f t="array" aca="1" ref="OG55" ca="1">IFERROR(IF(AND(НачЦ_ИнвП_Дата&lt;=OG$3,КИнвП_Дата&gt;OG$3),
INDEX(Кальк._морковь,MATCH($A55,Кальк._морковь_наим.,0),MATCH("Сумма затрат, т.руб.",'Кальк-я'!$5:$5,0))*
INDEX(ЗФ,MATCH($A$50,ЗФ!$A:$A,0),MATCH("Посевная площадь"&amp;YEAR(OH$3),ЗФ!$2:$2,0))*
INDEX(Коэф.закупка_год_морковь[],MATCH($A55,Коэф.закупка_год_морковь[1],0),MATCH(MONTH(OG$3),КЗ!$1:$1,0))/1000,""),0)</f>
        <v>0</v>
      </c>
      <c r="OH55" s="551" cm="1">
        <f t="array" aca="1" ref="OH55" ca="1">IFERROR(IF(AND(НачЦ_ИнвП_Дата&lt;=OH$3,КИнвП_Дата&gt;OH$3),
INDEX(Кальк._морковь,MATCH($A55,Кальк._морковь_наим.,0),MATCH("Сумма затрат, т.руб.",'Кальк-я'!$5:$5,0))*
INDEX(ЗФ,MATCH($A$50,ЗФ!$A:$A,0),MATCH("Посевная площадь"&amp;YEAR(OI$3),ЗФ!$2:$2,0))*
INDEX(Коэф.закупка_год_морковь[],MATCH($A55,Коэф.закупка_год_морковь[1],0),MATCH(MONTH(OH$3),КЗ!$1:$1,0))/1000,""),0)</f>
        <v>0</v>
      </c>
      <c r="OI55" s="551" cm="1">
        <f t="array" aca="1" ref="OI55" ca="1">IFERROR(IF(AND(НачЦ_ИнвП_Дата&lt;=OI$3,КИнвП_Дата&gt;OI$3),
INDEX(Кальк._морковь,MATCH($A55,Кальк._морковь_наим.,0),MATCH("Сумма затрат, т.руб.",'Кальк-я'!$5:$5,0))*
INDEX(ЗФ,MATCH($A$50,ЗФ!$A:$A,0),MATCH("Посевная площадь"&amp;YEAR(OJ$3),ЗФ!$2:$2,0))*
INDEX(Коэф.закупка_год_морковь[],MATCH($A55,Коэф.закупка_год_морковь[1],0),MATCH(MONTH(OI$3),КЗ!$1:$1,0))/1000,""),0)</f>
        <v>0</v>
      </c>
      <c r="OJ55" s="551" cm="1">
        <f t="array" aca="1" ref="OJ55" ca="1">IFERROR(IF(AND(НачЦ_ИнвП_Дата&lt;=OJ$3,КИнвП_Дата&gt;OJ$3),
INDEX(Кальк._морковь,MATCH($A55,Кальк._морковь_наим.,0),MATCH("Сумма затрат, т.руб.",'Кальк-я'!$5:$5,0))*
INDEX(ЗФ,MATCH($A$50,ЗФ!$A:$A,0),MATCH("Посевная площадь"&amp;YEAR(OK$3),ЗФ!$2:$2,0))*
INDEX(Коэф.закупка_год_морковь[],MATCH($A55,Коэф.закупка_год_морковь[1],0),MATCH(MONTH(OJ$3),КЗ!$1:$1,0))/1000,""),0)</f>
        <v>0</v>
      </c>
      <c r="OK55" s="551" t="str" cm="1">
        <f t="array" aca="1" ref="OK55" ca="1">IFERROR(IF(AND(НачЦ_ИнвП_Дата&lt;=OK$3,КИнвП_Дата&gt;OK$3),
INDEX(Кальк._морковь,MATCH($A55,Кальк._морковь_наим.,0),MATCH("Сумма затрат, т.руб.",'Кальк-я'!$5:$5,0))*
INDEX(ЗФ,MATCH($A$50,ЗФ!$A:$A,0),MATCH("Посевная площадь"&amp;YEAR(OL$3),ЗФ!$2:$2,0))*
INDEX(Коэф.закупка_год_морковь[],MATCH($A55,Коэф.закупка_год_морковь[1],0),MATCH(MONTH(OK$3),КЗ!$1:$1,0))/1000,""),0)</f>
        <v/>
      </c>
      <c r="OL55" s="551" t="str" cm="1">
        <f t="array" aca="1" ref="OL55" ca="1">IFERROR(IF(AND(НачЦ_ИнвП_Дата&lt;=OL$3,КИнвП_Дата&gt;OL$3),
INDEX(Кальк._морковь,MATCH($A55,Кальк._морковь_наим.,0),MATCH("Сумма затрат, т.руб.",'Кальк-я'!$5:$5,0))*
INDEX(ЗФ,MATCH($A$50,ЗФ!$A:$A,0),MATCH("Посевная площадь"&amp;YEAR(OM$3),ЗФ!$2:$2,0))*
INDEX(Коэф.закупка_год_морковь[],MATCH($A55,Коэф.закупка_год_морковь[1],0),MATCH(MONTH(OL$3),КЗ!$1:$1,0))/1000,""),0)</f>
        <v/>
      </c>
      <c r="OM55" s="551" t="str" cm="1">
        <f t="array" aca="1" ref="OM55" ca="1">IFERROR(IF(AND(НачЦ_ИнвП_Дата&lt;=OM$3,КИнвП_Дата&gt;OM$3),
INDEX(Кальк._морковь,MATCH($A55,Кальк._морковь_наим.,0),MATCH("Сумма затрат, т.руб.",'Кальк-я'!$5:$5,0))*
INDEX(ЗФ,MATCH($A$50,ЗФ!$A:$A,0),MATCH("Посевная площадь"&amp;YEAR(ON$3),ЗФ!$2:$2,0))*
INDEX(Коэф.закупка_год_морковь[],MATCH($A55,Коэф.закупка_год_морковь[1],0),MATCH(MONTH(OM$3),КЗ!$1:$1,0))/1000,""),0)</f>
        <v/>
      </c>
      <c r="ON55" s="552">
        <f t="shared" ca="1" si="1516"/>
        <v>1408.5</v>
      </c>
    </row>
    <row r="56" spans="1:404" s="553" customFormat="1" outlineLevel="2">
      <c r="A56" s="550" t="s">
        <v>415</v>
      </c>
      <c r="B56" s="551" t="str" cm="1">
        <f t="array" ref="B56">IFERROR(IF(AND(НачЦ_ИнвП_Дата&lt;=B$3,КИнвП_Дата&gt;B$3),
INDEX(Кальк._морковь,MATCH($A56,Кальк._морковь_наим.,0),MATCH("Сумма затрат, т.руб.",'Кальк-я'!$5:$5,0))*
INDEX(ЗФ,MATCH($A$50,ЗФ!$A:$A,0),MATCH("Посевная площадь"&amp;YEAR(C$3),ЗФ!$2:$2,0))*
INDEX(Коэф.закупка_год_морковь[],MATCH($A56,Коэф.закупка_год_морковь[1],0),MATCH(MONTH(B$3),КЗ!$1:$1,0))/1000,""),0)</f>
        <v/>
      </c>
      <c r="C56" s="551" t="str" cm="1">
        <f t="array" aca="1" ref="C56" ca="1">IFERROR(IF(AND(НачЦ_ИнвП_Дата&lt;=C$3,КИнвП_Дата&gt;C$3),
INDEX(Кальк._морковь,MATCH($A56,Кальк._морковь_наим.,0),MATCH("Сумма затрат, т.руб.",'Кальк-я'!$5:$5,0))*
INDEX(ЗФ,MATCH($A$50,ЗФ!$A:$A,0),MATCH("Посевная площадь"&amp;YEAR(D$3),ЗФ!$2:$2,0))*
INDEX(Коэф.закупка_год_морковь[],MATCH($A56,Коэф.закупка_год_морковь[1],0),MATCH(MONTH(C$3),КЗ!$1:$1,0))/1000,""),0)</f>
        <v/>
      </c>
      <c r="D56" s="551" t="str" cm="1">
        <f t="array" aca="1" ref="D56" ca="1">IFERROR(IF(AND(НачЦ_ИнвП_Дата&lt;=D$3,КИнвП_Дата&gt;D$3),
INDEX(Кальк._морковь,MATCH($A56,Кальк._морковь_наим.,0),MATCH("Сумма затрат, т.руб.",'Кальк-я'!$5:$5,0))*
INDEX(ЗФ,MATCH($A$50,ЗФ!$A:$A,0),MATCH("Посевная площадь"&amp;YEAR(E$3),ЗФ!$2:$2,0))*
INDEX(Коэф.закупка_год_морковь[],MATCH($A56,Коэф.закупка_год_морковь[1],0),MATCH(MONTH(D$3),КЗ!$1:$1,0))/1000,""),0)</f>
        <v/>
      </c>
      <c r="E56" s="551" t="str" cm="1">
        <f t="array" aca="1" ref="E56" ca="1">IFERROR(IF(AND(НачЦ_ИнвП_Дата&lt;=E$3,КИнвП_Дата&gt;E$3),
INDEX(Кальк._морковь,MATCH($A56,Кальк._морковь_наим.,0),MATCH("Сумма затрат, т.руб.",'Кальк-я'!$5:$5,0))*
INDEX(ЗФ,MATCH($A$50,ЗФ!$A:$A,0),MATCH("Посевная площадь"&amp;YEAR(F$3),ЗФ!$2:$2,0))*
INDEX(Коэф.закупка_год_морковь[],MATCH($A56,Коэф.закупка_год_морковь[1],0),MATCH(MONTH(E$3),КЗ!$1:$1,0))/1000,""),0)</f>
        <v/>
      </c>
      <c r="F56" s="551" t="str" cm="1">
        <f t="array" aca="1" ref="F56" ca="1">IFERROR(IF(AND(НачЦ_ИнвП_Дата&lt;=F$3,КИнвП_Дата&gt;F$3),
INDEX(Кальк._морковь,MATCH($A56,Кальк._морковь_наим.,0),MATCH("Сумма затрат, т.руб.",'Кальк-я'!$5:$5,0))*
INDEX(ЗФ,MATCH($A$50,ЗФ!$A:$A,0),MATCH("Посевная площадь"&amp;YEAR(G$3),ЗФ!$2:$2,0))*
INDEX(Коэф.закупка_год_морковь[],MATCH($A56,Коэф.закупка_год_морковь[1],0),MATCH(MONTH(F$3),КЗ!$1:$1,0))/1000,""),0)</f>
        <v/>
      </c>
      <c r="G56" s="551" t="str" cm="1">
        <f t="array" aca="1" ref="G56" ca="1">IFERROR(IF(AND(НачЦ_ИнвП_Дата&lt;=G$3,КИнвП_Дата&gt;G$3),
INDEX(Кальк._морковь,MATCH($A56,Кальк._морковь_наим.,0),MATCH("Сумма затрат, т.руб.",'Кальк-я'!$5:$5,0))*
INDEX(ЗФ,MATCH($A$50,ЗФ!$A:$A,0),MATCH("Посевная площадь"&amp;YEAR(H$3),ЗФ!$2:$2,0))*
INDEX(Коэф.закупка_год_морковь[],MATCH($A56,Коэф.закупка_год_морковь[1],0),MATCH(MONTH(G$3),КЗ!$1:$1,0))/1000,""),0)</f>
        <v/>
      </c>
      <c r="H56" s="551" t="str" cm="1">
        <f t="array" aca="1" ref="H56" ca="1">IFERROR(IF(AND(НачЦ_ИнвП_Дата&lt;=H$3,КИнвП_Дата&gt;H$3),
INDEX(Кальк._морковь,MATCH($A56,Кальк._морковь_наим.,0),MATCH("Сумма затрат, т.руб.",'Кальк-я'!$5:$5,0))*
INDEX(ЗФ,MATCH($A$50,ЗФ!$A:$A,0),MATCH("Посевная площадь"&amp;YEAR(I$3),ЗФ!$2:$2,0))*
INDEX(Коэф.закупка_год_морковь[],MATCH($A56,Коэф.закупка_год_морковь[1],0),MATCH(MONTH(H$3),КЗ!$1:$1,0))/1000,""),0)</f>
        <v/>
      </c>
      <c r="I56" s="551" t="str" cm="1">
        <f t="array" aca="1" ref="I56" ca="1">IFERROR(IF(AND(НачЦ_ИнвП_Дата&lt;=I$3,КИнвП_Дата&gt;I$3),
INDEX(Кальк._морковь,MATCH($A56,Кальк._морковь_наим.,0),MATCH("Сумма затрат, т.руб.",'Кальк-я'!$5:$5,0))*
INDEX(ЗФ,MATCH($A$50,ЗФ!$A:$A,0),MATCH("Посевная площадь"&amp;YEAR(J$3),ЗФ!$2:$2,0))*
INDEX(Коэф.закупка_год_морковь[],MATCH($A56,Коэф.закупка_год_морковь[1],0),MATCH(MONTH(I$3),КЗ!$1:$1,0))/1000,""),0)</f>
        <v/>
      </c>
      <c r="J56" s="551" t="str" cm="1">
        <f t="array" aca="1" ref="J56" ca="1">IFERROR(IF(AND(НачЦ_ИнвП_Дата&lt;=J$3,КИнвП_Дата&gt;J$3),
INDEX(Кальк._морковь,MATCH($A56,Кальк._морковь_наим.,0),MATCH("Сумма затрат, т.руб.",'Кальк-я'!$5:$5,0))*
INDEX(ЗФ,MATCH($A$50,ЗФ!$A:$A,0),MATCH("Посевная площадь"&amp;YEAR(K$3),ЗФ!$2:$2,0))*
INDEX(Коэф.закупка_год_морковь[],MATCH($A56,Коэф.закупка_год_морковь[1],0),MATCH(MONTH(J$3),КЗ!$1:$1,0))/1000,""),0)</f>
        <v/>
      </c>
      <c r="K56" s="551" cm="1">
        <f t="array" aca="1" ref="K56" ca="1">IFERROR(IF(AND(НачЦ_ИнвП_Дата&lt;=K$3,КИнвП_Дата&gt;K$3),
INDEX(Кальк._морковь,MATCH($A56,Кальк._морковь_наим.,0),MATCH("Сумма затрат, т.руб.",'Кальк-я'!$5:$5,0))*
INDEX(ЗФ,MATCH($A$50,ЗФ!$A:$A,0),MATCH("Посевная площадь"&amp;YEAR(L$3),ЗФ!$2:$2,0))*
INDEX(Коэф.закупка_год_морковь[],MATCH($A56,Коэф.закупка_год_морковь[1],0),MATCH(MONTH(K$3),КЗ!$1:$1,0))/1000,""),0)</f>
        <v>0</v>
      </c>
      <c r="L56" s="551" cm="1">
        <f t="array" aca="1" ref="L56" ca="1">IFERROR(IF(AND(НачЦ_ИнвП_Дата&lt;=L$3,КИнвП_Дата&gt;L$3),
INDEX(Кальк._морковь,MATCH($A56,Кальк._морковь_наим.,0),MATCH("Сумма затрат, т.руб.",'Кальк-я'!$5:$5,0))*
INDEX(ЗФ,MATCH($A$50,ЗФ!$A:$A,0),MATCH("Посевная площадь"&amp;YEAR(M$3),ЗФ!$2:$2,0))*
INDEX(Коэф.закупка_год_морковь[],MATCH($A56,Коэф.закупка_год_морковь[1],0),MATCH(MONTH(L$3),КЗ!$1:$1,0))/1000,""),0)</f>
        <v>0</v>
      </c>
      <c r="M56" s="551" cm="1">
        <f t="array" aca="1" ref="M56" ca="1">IFERROR(IF(AND(НачЦ_ИнвП_Дата&lt;=M$3,КИнвП_Дата&gt;M$3),
INDEX(Кальк._морковь,MATCH($A56,Кальк._морковь_наим.,0),MATCH("Сумма затрат, т.руб.",'Кальк-я'!$5:$5,0))*
INDEX(ЗФ,MATCH($A$50,ЗФ!$A:$A,0),MATCH("Посевная площадь"&amp;YEAR(N$3),ЗФ!$2:$2,0))*
INDEX(Коэф.закупка_год_морковь[],MATCH($A56,Коэф.закупка_год_морковь[1],0),MATCH(MONTH(M$3),КЗ!$1:$1,0))/1000,""),0)</f>
        <v>0</v>
      </c>
      <c r="N56" s="552">
        <f t="shared" ref="N56" ca="1" si="1517">SUM(B56:M56)</f>
        <v>0</v>
      </c>
      <c r="O56" s="551" cm="1">
        <f t="array" aca="1" ref="O56" ca="1">IFERROR(IF(AND(НачЦ_ИнвП_Дата&lt;=O$3,КИнвП_Дата&gt;O$3),
INDEX(Кальк._морковь,MATCH($A56,Кальк._морковь_наим.,0),MATCH("Сумма затрат, т.руб.",'Кальк-я'!$5:$5,0))*
INDEX(ЗФ,MATCH($A$50,ЗФ!$A:$A,0),MATCH("Посевная площадь"&amp;YEAR(P$3),ЗФ!$2:$2,0))*
INDEX(Коэф.закупка_год_морковь[],MATCH($A56,Коэф.закупка_год_морковь[1],0),MATCH(MONTH(O$3),КЗ!$1:$1,0))/1000,""),0)</f>
        <v>0</v>
      </c>
      <c r="P56" s="551" cm="1">
        <f t="array" aca="1" ref="P56" ca="1">IFERROR(IF(AND(НачЦ_ИнвП_Дата&lt;=P$3,КИнвП_Дата&gt;P$3),
INDEX(Кальк._морковь,MATCH($A56,Кальк._морковь_наим.,0),MATCH("Сумма затрат, т.руб.",'Кальк-я'!$5:$5,0))*
INDEX(ЗФ,MATCH($A$50,ЗФ!$A:$A,0),MATCH("Посевная площадь"&amp;YEAR(Q$3),ЗФ!$2:$2,0))*
INDEX(Коэф.закупка_год_морковь[],MATCH($A56,Коэф.закупка_год_морковь[1],0),MATCH(MONTH(P$3),КЗ!$1:$1,0))/1000,""),0)</f>
        <v>0</v>
      </c>
      <c r="Q56" s="551" cm="1">
        <f t="array" aca="1" ref="Q56" ca="1">IFERROR(IF(AND(НачЦ_ИнвП_Дата&lt;=Q$3,КИнвП_Дата&gt;Q$3),
INDEX(Кальк._морковь,MATCH($A56,Кальк._морковь_наим.,0),MATCH("Сумма затрат, т.руб.",'Кальк-я'!$5:$5,0))*
INDEX(ЗФ,MATCH($A$50,ЗФ!$A:$A,0),MATCH("Посевная площадь"&amp;YEAR(R$3),ЗФ!$2:$2,0))*
INDEX(Коэф.закупка_год_морковь[],MATCH($A56,Коэф.закупка_год_морковь[1],0),MATCH(MONTH(Q$3),КЗ!$1:$1,0))/1000,""),0)</f>
        <v>0</v>
      </c>
      <c r="R56" s="551" cm="1">
        <f t="array" aca="1" ref="R56" ca="1">IFERROR(IF(AND(НачЦ_ИнвП_Дата&lt;=R$3,КИнвП_Дата&gt;R$3),
INDEX(Кальк._морковь,MATCH($A56,Кальк._морковь_наим.,0),MATCH("Сумма затрат, т.руб.",'Кальк-я'!$5:$5,0))*
INDEX(ЗФ,MATCH($A$50,ЗФ!$A:$A,0),MATCH("Посевная площадь"&amp;YEAR(S$3),ЗФ!$2:$2,0))*
INDEX(Коэф.закупка_год_морковь[],MATCH($A56,Коэф.закупка_год_морковь[1],0),MATCH(MONTH(R$3),КЗ!$1:$1,0))/1000,""),0)</f>
        <v>0</v>
      </c>
      <c r="S56" s="551" cm="1">
        <f t="array" aca="1" ref="S56" ca="1">IFERROR(IF(AND(НачЦ_ИнвП_Дата&lt;=S$3,КИнвП_Дата&gt;S$3),
INDEX(Кальк._морковь,MATCH($A56,Кальк._морковь_наим.,0),MATCH("Сумма затрат, т.руб.",'Кальк-я'!$5:$5,0))*
INDEX(ЗФ,MATCH($A$50,ЗФ!$A:$A,0),MATCH("Посевная площадь"&amp;YEAR(T$3),ЗФ!$2:$2,0))*
INDEX(Коэф.закупка_год_морковь[],MATCH($A56,Коэф.закупка_год_морковь[1],0),MATCH(MONTH(S$3),КЗ!$1:$1,0))/1000,""),0)</f>
        <v>0</v>
      </c>
      <c r="T56" s="551" cm="1">
        <f t="array" aca="1" ref="T56" ca="1">IFERROR(IF(AND(НачЦ_ИнвП_Дата&lt;=T$3,КИнвП_Дата&gt;T$3),
INDEX(Кальк._морковь,MATCH($A56,Кальк._морковь_наим.,0),MATCH("Сумма затрат, т.руб.",'Кальк-я'!$5:$5,0))*
INDEX(ЗФ,MATCH($A$50,ЗФ!$A:$A,0),MATCH("Посевная площадь"&amp;YEAR(U$3),ЗФ!$2:$2,0))*
INDEX(Коэф.закупка_год_морковь[],MATCH($A56,Коэф.закупка_год_морковь[1],0),MATCH(MONTH(T$3),КЗ!$1:$1,0))/1000,""),0)</f>
        <v>1890</v>
      </c>
      <c r="U56" s="551" cm="1">
        <f t="array" aca="1" ref="U56" ca="1">IFERROR(IF(AND(НачЦ_ИнвП_Дата&lt;=U$3,КИнвП_Дата&gt;U$3),
INDEX(Кальк._морковь,MATCH($A56,Кальк._морковь_наим.,0),MATCH("Сумма затрат, т.руб.",'Кальк-я'!$5:$5,0))*
INDEX(ЗФ,MATCH($A$50,ЗФ!$A:$A,0),MATCH("Посевная площадь"&amp;YEAR(V$3),ЗФ!$2:$2,0))*
INDEX(Коэф.закупка_год_морковь[],MATCH($A56,Коэф.закупка_год_морковь[1],0),MATCH(MONTH(U$3),КЗ!$1:$1,0))/1000,""),0)</f>
        <v>0</v>
      </c>
      <c r="V56" s="551" cm="1">
        <f t="array" aca="1" ref="V56" ca="1">IFERROR(IF(AND(НачЦ_ИнвП_Дата&lt;=V$3,КИнвП_Дата&gt;V$3),
INDEX(Кальк._морковь,MATCH($A56,Кальк._морковь_наим.,0),MATCH("Сумма затрат, т.руб.",'Кальк-я'!$5:$5,0))*
INDEX(ЗФ,MATCH($A$50,ЗФ!$A:$A,0),MATCH("Посевная площадь"&amp;YEAR(W$3),ЗФ!$2:$2,0))*
INDEX(Коэф.закупка_год_морковь[],MATCH($A56,Коэф.закупка_год_морковь[1],0),MATCH(MONTH(V$3),КЗ!$1:$1,0))/1000,""),0)</f>
        <v>0</v>
      </c>
      <c r="W56" s="551" cm="1">
        <f t="array" aca="1" ref="W56" ca="1">IFERROR(IF(AND(НачЦ_ИнвП_Дата&lt;=W$3,КИнвП_Дата&gt;W$3),
INDEX(Кальк._морковь,MATCH($A56,Кальк._морковь_наим.,0),MATCH("Сумма затрат, т.руб.",'Кальк-я'!$5:$5,0))*
INDEX(ЗФ,MATCH($A$50,ЗФ!$A:$A,0),MATCH("Посевная площадь"&amp;YEAR(X$3),ЗФ!$2:$2,0))*
INDEX(Коэф.закупка_год_морковь[],MATCH($A56,Коэф.закупка_год_морковь[1],0),MATCH(MONTH(W$3),КЗ!$1:$1,0))/1000,""),0)</f>
        <v>0</v>
      </c>
      <c r="X56" s="551" cm="1">
        <f t="array" aca="1" ref="X56" ca="1">IFERROR(IF(AND(НачЦ_ИнвП_Дата&lt;=X$3,КИнвП_Дата&gt;X$3),
INDEX(Кальк._морковь,MATCH($A56,Кальк._морковь_наим.,0),MATCH("Сумма затрат, т.руб.",'Кальк-я'!$5:$5,0))*
INDEX(ЗФ,MATCH($A$50,ЗФ!$A:$A,0),MATCH("Посевная площадь"&amp;YEAR(Y$3),ЗФ!$2:$2,0))*
INDEX(Коэф.закупка_год_морковь[],MATCH($A56,Коэф.закупка_год_морковь[1],0),MATCH(MONTH(X$3),КЗ!$1:$1,0))/1000,""),0)</f>
        <v>0</v>
      </c>
      <c r="Y56" s="551" cm="1">
        <f t="array" aca="1" ref="Y56" ca="1">IFERROR(IF(AND(НачЦ_ИнвП_Дата&lt;=Y$3,КИнвП_Дата&gt;Y$3),
INDEX(Кальк._морковь,MATCH($A56,Кальк._морковь_наим.,0),MATCH("Сумма затрат, т.руб.",'Кальк-я'!$5:$5,0))*
INDEX(ЗФ,MATCH($A$50,ЗФ!$A:$A,0),MATCH("Посевная площадь"&amp;YEAR(Z$3),ЗФ!$2:$2,0))*
INDEX(Коэф.закупка_год_морковь[],MATCH($A56,Коэф.закупка_год_морковь[1],0),MATCH(MONTH(Y$3),КЗ!$1:$1,0))/1000,""),0)</f>
        <v>0</v>
      </c>
      <c r="Z56" s="551" cm="1">
        <f t="array" aca="1" ref="Z56" ca="1">IFERROR(IF(AND(НачЦ_ИнвП_Дата&lt;=Z$3,КИнвП_Дата&gt;Z$3),
INDEX(Кальк._морковь,MATCH($A56,Кальк._морковь_наим.,0),MATCH("Сумма затрат, т.руб.",'Кальк-я'!$5:$5,0))*
INDEX(ЗФ,MATCH($A$50,ЗФ!$A:$A,0),MATCH("Посевная площадь"&amp;YEAR(AA$3),ЗФ!$2:$2,0))*
INDEX(Коэф.закупка_год_морковь[],MATCH($A56,Коэф.закупка_год_морковь[1],0),MATCH(MONTH(Z$3),КЗ!$1:$1,0))/1000,""),0)</f>
        <v>0</v>
      </c>
      <c r="AA56" s="552">
        <f t="shared" ref="AA56" ca="1" si="1518">SUM(O56:Z56)</f>
        <v>1890</v>
      </c>
      <c r="AB56" s="551" cm="1">
        <f t="array" aca="1" ref="AB56" ca="1">IFERROR(IF(AND(НачЦ_ИнвП_Дата&lt;=AB$3,КИнвП_Дата&gt;AB$3),
INDEX(Кальк._морковь,MATCH($A56,Кальк._морковь_наим.,0),MATCH("Сумма затрат, т.руб.",'Кальк-я'!$5:$5,0))*
INDEX(ЗФ,MATCH($A$50,ЗФ!$A:$A,0),MATCH("Посевная площадь"&amp;YEAR(AC$3),ЗФ!$2:$2,0))*
INDEX(Коэф.закупка_год_морковь[],MATCH($A56,Коэф.закупка_год_морковь[1],0),MATCH(MONTH(AB$3),КЗ!$1:$1,0))/1000,""),0)</f>
        <v>0</v>
      </c>
      <c r="AC56" s="551" cm="1">
        <f t="array" aca="1" ref="AC56" ca="1">IFERROR(IF(AND(НачЦ_ИнвП_Дата&lt;=AC$3,КИнвП_Дата&gt;AC$3),
INDEX(Кальк._морковь,MATCH($A56,Кальк._морковь_наим.,0),MATCH("Сумма затрат, т.руб.",'Кальк-я'!$5:$5,0))*
INDEX(ЗФ,MATCH($A$50,ЗФ!$A:$A,0),MATCH("Посевная площадь"&amp;YEAR(AD$3),ЗФ!$2:$2,0))*
INDEX(Коэф.закупка_год_морковь[],MATCH($A56,Коэф.закупка_год_морковь[1],0),MATCH(MONTH(AC$3),КЗ!$1:$1,0))/1000,""),0)</f>
        <v>0</v>
      </c>
      <c r="AD56" s="551" cm="1">
        <f t="array" aca="1" ref="AD56" ca="1">IFERROR(IF(AND(НачЦ_ИнвП_Дата&lt;=AD$3,КИнвП_Дата&gt;AD$3),
INDEX(Кальк._морковь,MATCH($A56,Кальк._морковь_наим.,0),MATCH("Сумма затрат, т.руб.",'Кальк-я'!$5:$5,0))*
INDEX(ЗФ,MATCH($A$50,ЗФ!$A:$A,0),MATCH("Посевная площадь"&amp;YEAR(AE$3),ЗФ!$2:$2,0))*
INDEX(Коэф.закупка_год_морковь[],MATCH($A56,Коэф.закупка_год_морковь[1],0),MATCH(MONTH(AD$3),КЗ!$1:$1,0))/1000,""),0)</f>
        <v>0</v>
      </c>
      <c r="AE56" s="551" cm="1">
        <f t="array" aca="1" ref="AE56" ca="1">IFERROR(IF(AND(НачЦ_ИнвП_Дата&lt;=AE$3,КИнвП_Дата&gt;AE$3),
INDEX(Кальк._морковь,MATCH($A56,Кальк._морковь_наим.,0),MATCH("Сумма затрат, т.руб.",'Кальк-я'!$5:$5,0))*
INDEX(ЗФ,MATCH($A$50,ЗФ!$A:$A,0),MATCH("Посевная площадь"&amp;YEAR(AF$3),ЗФ!$2:$2,0))*
INDEX(Коэф.закупка_год_морковь[],MATCH($A56,Коэф.закупка_год_морковь[1],0),MATCH(MONTH(AE$3),КЗ!$1:$1,0))/1000,""),0)</f>
        <v>0</v>
      </c>
      <c r="AF56" s="551" cm="1">
        <f t="array" aca="1" ref="AF56" ca="1">IFERROR(IF(AND(НачЦ_ИнвП_Дата&lt;=AF$3,КИнвП_Дата&gt;AF$3),
INDEX(Кальк._морковь,MATCH($A56,Кальк._морковь_наим.,0),MATCH("Сумма затрат, т.руб.",'Кальк-я'!$5:$5,0))*
INDEX(ЗФ,MATCH($A$50,ЗФ!$A:$A,0),MATCH("Посевная площадь"&amp;YEAR(AG$3),ЗФ!$2:$2,0))*
INDEX(Коэф.закупка_год_морковь[],MATCH($A56,Коэф.закупка_год_морковь[1],0),MATCH(MONTH(AF$3),КЗ!$1:$1,0))/1000,""),0)</f>
        <v>0</v>
      </c>
      <c r="AG56" s="551" cm="1">
        <f t="array" aca="1" ref="AG56" ca="1">IFERROR(IF(AND(НачЦ_ИнвП_Дата&lt;=AG$3,КИнвП_Дата&gt;AG$3),
INDEX(Кальк._морковь,MATCH($A56,Кальк._морковь_наим.,0),MATCH("Сумма затрат, т.руб.",'Кальк-я'!$5:$5,0))*
INDEX(ЗФ,MATCH($A$50,ЗФ!$A:$A,0),MATCH("Посевная площадь"&amp;YEAR(AH$3),ЗФ!$2:$2,0))*
INDEX(Коэф.закупка_год_морковь[],MATCH($A56,Коэф.закупка_год_морковь[1],0),MATCH(MONTH(AG$3),КЗ!$1:$1,0))/1000,""),0)</f>
        <v>1197</v>
      </c>
      <c r="AH56" s="551" cm="1">
        <f t="array" aca="1" ref="AH56" ca="1">IFERROR(IF(AND(НачЦ_ИнвП_Дата&lt;=AH$3,КИнвП_Дата&gt;AH$3),
INDEX(Кальк._морковь,MATCH($A56,Кальк._морковь_наим.,0),MATCH("Сумма затрат, т.руб.",'Кальк-я'!$5:$5,0))*
INDEX(ЗФ,MATCH($A$50,ЗФ!$A:$A,0),MATCH("Посевная площадь"&amp;YEAR(AI$3),ЗФ!$2:$2,0))*
INDEX(Коэф.закупка_год_морковь[],MATCH($A56,Коэф.закупка_год_морковь[1],0),MATCH(MONTH(AH$3),КЗ!$1:$1,0))/1000,""),0)</f>
        <v>0</v>
      </c>
      <c r="AI56" s="551" cm="1">
        <f t="array" aca="1" ref="AI56" ca="1">IFERROR(IF(AND(НачЦ_ИнвП_Дата&lt;=AI$3,КИнвП_Дата&gt;AI$3),
INDEX(Кальк._морковь,MATCH($A56,Кальк._морковь_наим.,0),MATCH("Сумма затрат, т.руб.",'Кальк-я'!$5:$5,0))*
INDEX(ЗФ,MATCH($A$50,ЗФ!$A:$A,0),MATCH("Посевная площадь"&amp;YEAR(AJ$3),ЗФ!$2:$2,0))*
INDEX(Коэф.закупка_год_морковь[],MATCH($A56,Коэф.закупка_год_морковь[1],0),MATCH(MONTH(AI$3),КЗ!$1:$1,0))/1000,""),0)</f>
        <v>0</v>
      </c>
      <c r="AJ56" s="551" cm="1">
        <f t="array" aca="1" ref="AJ56" ca="1">IFERROR(IF(AND(НачЦ_ИнвП_Дата&lt;=AJ$3,КИнвП_Дата&gt;AJ$3),
INDEX(Кальк._морковь,MATCH($A56,Кальк._морковь_наим.,0),MATCH("Сумма затрат, т.руб.",'Кальк-я'!$5:$5,0))*
INDEX(ЗФ,MATCH($A$50,ЗФ!$A:$A,0),MATCH("Посевная площадь"&amp;YEAR(AK$3),ЗФ!$2:$2,0))*
INDEX(Коэф.закупка_год_морковь[],MATCH($A56,Коэф.закупка_год_морковь[1],0),MATCH(MONTH(AJ$3),КЗ!$1:$1,0))/1000,""),0)</f>
        <v>0</v>
      </c>
      <c r="AK56" s="551" cm="1">
        <f t="array" aca="1" ref="AK56" ca="1">IFERROR(IF(AND(НачЦ_ИнвП_Дата&lt;=AK$3,КИнвП_Дата&gt;AK$3),
INDEX(Кальк._морковь,MATCH($A56,Кальк._морковь_наим.,0),MATCH("Сумма затрат, т.руб.",'Кальк-я'!$5:$5,0))*
INDEX(ЗФ,MATCH($A$50,ЗФ!$A:$A,0),MATCH("Посевная площадь"&amp;YEAR(AL$3),ЗФ!$2:$2,0))*
INDEX(Коэф.закупка_год_морковь[],MATCH($A56,Коэф.закупка_год_морковь[1],0),MATCH(MONTH(AK$3),КЗ!$1:$1,0))/1000,""),0)</f>
        <v>0</v>
      </c>
      <c r="AL56" s="551" cm="1">
        <f t="array" aca="1" ref="AL56" ca="1">IFERROR(IF(AND(НачЦ_ИнвП_Дата&lt;=AL$3,КИнвП_Дата&gt;AL$3),
INDEX(Кальк._морковь,MATCH($A56,Кальк._морковь_наим.,0),MATCH("Сумма затрат, т.руб.",'Кальк-я'!$5:$5,0))*
INDEX(ЗФ,MATCH($A$50,ЗФ!$A:$A,0),MATCH("Посевная площадь"&amp;YEAR(AM$3),ЗФ!$2:$2,0))*
INDEX(Коэф.закупка_год_морковь[],MATCH($A56,Коэф.закупка_год_морковь[1],0),MATCH(MONTH(AL$3),КЗ!$1:$1,0))/1000,""),0)</f>
        <v>0</v>
      </c>
      <c r="AM56" s="551" cm="1">
        <f t="array" aca="1" ref="AM56" ca="1">IFERROR(IF(AND(НачЦ_ИнвП_Дата&lt;=AM$3,КИнвП_Дата&gt;AM$3),
INDEX(Кальк._морковь,MATCH($A56,Кальк._морковь_наим.,0),MATCH("Сумма затрат, т.руб.",'Кальк-я'!$5:$5,0))*
INDEX(ЗФ,MATCH($A$50,ЗФ!$A:$A,0),MATCH("Посевная площадь"&amp;YEAR(AN$3),ЗФ!$2:$2,0))*
INDEX(Коэф.закупка_год_морковь[],MATCH($A56,Коэф.закупка_год_морковь[1],0),MATCH(MONTH(AM$3),КЗ!$1:$1,0))/1000,""),0)</f>
        <v>0</v>
      </c>
      <c r="AN56" s="552">
        <f t="shared" ref="AN56" ca="1" si="1519">SUM(AB56:AM56)</f>
        <v>1197</v>
      </c>
      <c r="AO56" s="551" cm="1">
        <f t="array" aca="1" ref="AO56" ca="1">IFERROR(IF(AND(НачЦ_ИнвП_Дата&lt;=AO$3,КИнвП_Дата&gt;AO$3),
INDEX(Кальк._морковь,MATCH($A56,Кальк._морковь_наим.,0),MATCH("Сумма затрат, т.руб.",'Кальк-я'!$5:$5,0))*
INDEX(ЗФ,MATCH($A$50,ЗФ!$A:$A,0),MATCH("Посевная площадь"&amp;YEAR(AP$3),ЗФ!$2:$2,0))*
INDEX(Коэф.закупка_год_морковь[],MATCH($A56,Коэф.закупка_год_морковь[1],0),MATCH(MONTH(AO$3),КЗ!$1:$1,0))/1000,""),0)</f>
        <v>0</v>
      </c>
      <c r="AP56" s="551" cm="1">
        <f t="array" aca="1" ref="AP56" ca="1">IFERROR(IF(AND(НачЦ_ИнвП_Дата&lt;=AP$3,КИнвП_Дата&gt;AP$3),
INDEX(Кальк._морковь,MATCH($A56,Кальк._морковь_наим.,0),MATCH("Сумма затрат, т.руб.",'Кальк-я'!$5:$5,0))*
INDEX(ЗФ,MATCH($A$50,ЗФ!$A:$A,0),MATCH("Посевная площадь"&amp;YEAR(AQ$3),ЗФ!$2:$2,0))*
INDEX(Коэф.закупка_год_морковь[],MATCH($A56,Коэф.закупка_год_морковь[1],0),MATCH(MONTH(AP$3),КЗ!$1:$1,0))/1000,""),0)</f>
        <v>0</v>
      </c>
      <c r="AQ56" s="551" cm="1">
        <f t="array" aca="1" ref="AQ56" ca="1">IFERROR(IF(AND(НачЦ_ИнвП_Дата&lt;=AQ$3,КИнвП_Дата&gt;AQ$3),
INDEX(Кальк._морковь,MATCH($A56,Кальк._морковь_наим.,0),MATCH("Сумма затрат, т.руб.",'Кальк-я'!$5:$5,0))*
INDEX(ЗФ,MATCH($A$50,ЗФ!$A:$A,0),MATCH("Посевная площадь"&amp;YEAR(AR$3),ЗФ!$2:$2,0))*
INDEX(Коэф.закупка_год_морковь[],MATCH($A56,Коэф.закупка_год_морковь[1],0),MATCH(MONTH(AQ$3),КЗ!$1:$1,0))/1000,""),0)</f>
        <v>0</v>
      </c>
      <c r="AR56" s="551" cm="1">
        <f t="array" aca="1" ref="AR56" ca="1">IFERROR(IF(AND(НачЦ_ИнвП_Дата&lt;=AR$3,КИнвП_Дата&gt;AR$3),
INDEX(Кальк._морковь,MATCH($A56,Кальк._морковь_наим.,0),MATCH("Сумма затрат, т.руб.",'Кальк-я'!$5:$5,0))*
INDEX(ЗФ,MATCH($A$50,ЗФ!$A:$A,0),MATCH("Посевная площадь"&amp;YEAR(AS$3),ЗФ!$2:$2,0))*
INDEX(Коэф.закупка_год_морковь[],MATCH($A56,Коэф.закупка_год_морковь[1],0),MATCH(MONTH(AR$3),КЗ!$1:$1,0))/1000,""),0)</f>
        <v>0</v>
      </c>
      <c r="AS56" s="551" cm="1">
        <f t="array" aca="1" ref="AS56" ca="1">IFERROR(IF(AND(НачЦ_ИнвП_Дата&lt;=AS$3,КИнвП_Дата&gt;AS$3),
INDEX(Кальк._морковь,MATCH($A56,Кальк._морковь_наим.,0),MATCH("Сумма затрат, т.руб.",'Кальк-я'!$5:$5,0))*
INDEX(ЗФ,MATCH($A$50,ЗФ!$A:$A,0),MATCH("Посевная площадь"&amp;YEAR(AT$3),ЗФ!$2:$2,0))*
INDEX(Коэф.закупка_год_морковь[],MATCH($A56,Коэф.закупка_год_морковь[1],0),MATCH(MONTH(AS$3),КЗ!$1:$1,0))/1000,""),0)</f>
        <v>0</v>
      </c>
      <c r="AT56" s="551" cm="1">
        <f t="array" aca="1" ref="AT56" ca="1">IFERROR(IF(AND(НачЦ_ИнвП_Дата&lt;=AT$3,КИнвП_Дата&gt;AT$3),
INDEX(Кальк._морковь,MATCH($A56,Кальк._морковь_наим.,0),MATCH("Сумма затрат, т.руб.",'Кальк-я'!$5:$5,0))*
INDEX(ЗФ,MATCH($A$50,ЗФ!$A:$A,0),MATCH("Посевная площадь"&amp;YEAR(AU$3),ЗФ!$2:$2,0))*
INDEX(Коэф.закупка_год_морковь[],MATCH($A56,Коэф.закупка_год_морковь[1],0),MATCH(MONTH(AT$3),КЗ!$1:$1,0))/1000,""),0)</f>
        <v>1890</v>
      </c>
      <c r="AU56" s="551" cm="1">
        <f t="array" aca="1" ref="AU56" ca="1">IFERROR(IF(AND(НачЦ_ИнвП_Дата&lt;=AU$3,КИнвП_Дата&gt;AU$3),
INDEX(Кальк._морковь,MATCH($A56,Кальк._морковь_наим.,0),MATCH("Сумма затрат, т.руб.",'Кальк-я'!$5:$5,0))*
INDEX(ЗФ,MATCH($A$50,ЗФ!$A:$A,0),MATCH("Посевная площадь"&amp;YEAR(AV$3),ЗФ!$2:$2,0))*
INDEX(Коэф.закупка_год_морковь[],MATCH($A56,Коэф.закупка_год_морковь[1],0),MATCH(MONTH(AU$3),КЗ!$1:$1,0))/1000,""),0)</f>
        <v>0</v>
      </c>
      <c r="AV56" s="551" cm="1">
        <f t="array" aca="1" ref="AV56" ca="1">IFERROR(IF(AND(НачЦ_ИнвП_Дата&lt;=AV$3,КИнвП_Дата&gt;AV$3),
INDEX(Кальк._морковь,MATCH($A56,Кальк._морковь_наим.,0),MATCH("Сумма затрат, т.руб.",'Кальк-я'!$5:$5,0))*
INDEX(ЗФ,MATCH($A$50,ЗФ!$A:$A,0),MATCH("Посевная площадь"&amp;YEAR(AW$3),ЗФ!$2:$2,0))*
INDEX(Коэф.закупка_год_морковь[],MATCH($A56,Коэф.закупка_год_морковь[1],0),MATCH(MONTH(AV$3),КЗ!$1:$1,0))/1000,""),0)</f>
        <v>0</v>
      </c>
      <c r="AW56" s="551" cm="1">
        <f t="array" aca="1" ref="AW56" ca="1">IFERROR(IF(AND(НачЦ_ИнвП_Дата&lt;=AW$3,КИнвП_Дата&gt;AW$3),
INDEX(Кальк._морковь,MATCH($A56,Кальк._морковь_наим.,0),MATCH("Сумма затрат, т.руб.",'Кальк-я'!$5:$5,0))*
INDEX(ЗФ,MATCH($A$50,ЗФ!$A:$A,0),MATCH("Посевная площадь"&amp;YEAR(AX$3),ЗФ!$2:$2,0))*
INDEX(Коэф.закупка_год_морковь[],MATCH($A56,Коэф.закупка_год_морковь[1],0),MATCH(MONTH(AW$3),КЗ!$1:$1,0))/1000,""),0)</f>
        <v>0</v>
      </c>
      <c r="AX56" s="551" cm="1">
        <f t="array" aca="1" ref="AX56" ca="1">IFERROR(IF(AND(НачЦ_ИнвП_Дата&lt;=AX$3,КИнвП_Дата&gt;AX$3),
INDEX(Кальк._морковь,MATCH($A56,Кальк._морковь_наим.,0),MATCH("Сумма затрат, т.руб.",'Кальк-я'!$5:$5,0))*
INDEX(ЗФ,MATCH($A$50,ЗФ!$A:$A,0),MATCH("Посевная площадь"&amp;YEAR(AY$3),ЗФ!$2:$2,0))*
INDEX(Коэф.закупка_год_морковь[],MATCH($A56,Коэф.закупка_год_морковь[1],0),MATCH(MONTH(AX$3),КЗ!$1:$1,0))/1000,""),0)</f>
        <v>0</v>
      </c>
      <c r="AY56" s="551" cm="1">
        <f t="array" aca="1" ref="AY56" ca="1">IFERROR(IF(AND(НачЦ_ИнвП_Дата&lt;=AY$3,КИнвП_Дата&gt;AY$3),
INDEX(Кальк._морковь,MATCH($A56,Кальк._морковь_наим.,0),MATCH("Сумма затрат, т.руб.",'Кальк-я'!$5:$5,0))*
INDEX(ЗФ,MATCH($A$50,ЗФ!$A:$A,0),MATCH("Посевная площадь"&amp;YEAR(AZ$3),ЗФ!$2:$2,0))*
INDEX(Коэф.закупка_год_морковь[],MATCH($A56,Коэф.закупка_год_морковь[1],0),MATCH(MONTH(AY$3),КЗ!$1:$1,0))/1000,""),0)</f>
        <v>0</v>
      </c>
      <c r="AZ56" s="551" cm="1">
        <f t="array" aca="1" ref="AZ56" ca="1">IFERROR(IF(AND(НачЦ_ИнвП_Дата&lt;=AZ$3,КИнвП_Дата&gt;AZ$3),
INDEX(Кальк._морковь,MATCH($A56,Кальк._морковь_наим.,0),MATCH("Сумма затрат, т.руб.",'Кальк-я'!$5:$5,0))*
INDEX(ЗФ,MATCH($A$50,ЗФ!$A:$A,0),MATCH("Посевная площадь"&amp;YEAR(BA$3),ЗФ!$2:$2,0))*
INDEX(Коэф.закупка_год_морковь[],MATCH($A56,Коэф.закупка_год_морковь[1],0),MATCH(MONTH(AZ$3),КЗ!$1:$1,0))/1000,""),0)</f>
        <v>0</v>
      </c>
      <c r="BA56" s="552">
        <f t="shared" ref="BA56" ca="1" si="1520">SUM(AO56:AZ56)</f>
        <v>1890</v>
      </c>
      <c r="BB56" s="551" cm="1">
        <f t="array" aca="1" ref="BB56" ca="1">IFERROR(IF(AND(НачЦ_ИнвП_Дата&lt;=BB$3,КИнвП_Дата&gt;BB$3),
INDEX(Кальк._морковь,MATCH($A56,Кальк._морковь_наим.,0),MATCH("Сумма затрат, т.руб.",'Кальк-я'!$5:$5,0))*
INDEX(ЗФ,MATCH($A$50,ЗФ!$A:$A,0),MATCH("Посевная площадь"&amp;YEAR(BC$3),ЗФ!$2:$2,0))*
INDEX(Коэф.закупка_год_морковь[],MATCH($A56,Коэф.закупка_год_морковь[1],0),MATCH(MONTH(BB$3),КЗ!$1:$1,0))/1000,""),0)</f>
        <v>0</v>
      </c>
      <c r="BC56" s="551" cm="1">
        <f t="array" aca="1" ref="BC56" ca="1">IFERROR(IF(AND(НачЦ_ИнвП_Дата&lt;=BC$3,КИнвП_Дата&gt;BC$3),
INDEX(Кальк._морковь,MATCH($A56,Кальк._морковь_наим.,0),MATCH("Сумма затрат, т.руб.",'Кальк-я'!$5:$5,0))*
INDEX(ЗФ,MATCH($A$50,ЗФ!$A:$A,0),MATCH("Посевная площадь"&amp;YEAR(BD$3),ЗФ!$2:$2,0))*
INDEX(Коэф.закупка_год_морковь[],MATCH($A56,Коэф.закупка_год_морковь[1],0),MATCH(MONTH(BC$3),КЗ!$1:$1,0))/1000,""),0)</f>
        <v>0</v>
      </c>
      <c r="BD56" s="551" cm="1">
        <f t="array" aca="1" ref="BD56" ca="1">IFERROR(IF(AND(НачЦ_ИнвП_Дата&lt;=BD$3,КИнвП_Дата&gt;BD$3),
INDEX(Кальк._морковь,MATCH($A56,Кальк._морковь_наим.,0),MATCH("Сумма затрат, т.руб.",'Кальк-я'!$5:$5,0))*
INDEX(ЗФ,MATCH($A$50,ЗФ!$A:$A,0),MATCH("Посевная площадь"&amp;YEAR(BE$3),ЗФ!$2:$2,0))*
INDEX(Коэф.закупка_год_морковь[],MATCH($A56,Коэф.закупка_год_морковь[1],0),MATCH(MONTH(BD$3),КЗ!$1:$1,0))/1000,""),0)</f>
        <v>0</v>
      </c>
      <c r="BE56" s="551" cm="1">
        <f t="array" aca="1" ref="BE56" ca="1">IFERROR(IF(AND(НачЦ_ИнвП_Дата&lt;=BE$3,КИнвП_Дата&gt;BE$3),
INDEX(Кальк._морковь,MATCH($A56,Кальк._морковь_наим.,0),MATCH("Сумма затрат, т.руб.",'Кальк-я'!$5:$5,0))*
INDEX(ЗФ,MATCH($A$50,ЗФ!$A:$A,0),MATCH("Посевная площадь"&amp;YEAR(BF$3),ЗФ!$2:$2,0))*
INDEX(Коэф.закупка_год_морковь[],MATCH($A56,Коэф.закупка_год_морковь[1],0),MATCH(MONTH(BE$3),КЗ!$1:$1,0))/1000,""),0)</f>
        <v>0</v>
      </c>
      <c r="BF56" s="551" cm="1">
        <f t="array" aca="1" ref="BF56" ca="1">IFERROR(IF(AND(НачЦ_ИнвП_Дата&lt;=BF$3,КИнвП_Дата&gt;BF$3),
INDEX(Кальк._морковь,MATCH($A56,Кальк._морковь_наим.,0),MATCH("Сумма затрат, т.руб.",'Кальк-я'!$5:$5,0))*
INDEX(ЗФ,MATCH($A$50,ЗФ!$A:$A,0),MATCH("Посевная площадь"&amp;YEAR(BG$3),ЗФ!$2:$2,0))*
INDEX(Коэф.закупка_год_морковь[],MATCH($A56,Коэф.закупка_год_морковь[1],0),MATCH(MONTH(BF$3),КЗ!$1:$1,0))/1000,""),0)</f>
        <v>0</v>
      </c>
      <c r="BG56" s="551" cm="1">
        <f t="array" aca="1" ref="BG56" ca="1">IFERROR(IF(AND(НачЦ_ИнвП_Дата&lt;=BG$3,КИнвП_Дата&gt;BG$3),
INDEX(Кальк._морковь,MATCH($A56,Кальк._морковь_наим.,0),MATCH("Сумма затрат, т.руб.",'Кальк-я'!$5:$5,0))*
INDEX(ЗФ,MATCH($A$50,ЗФ!$A:$A,0),MATCH("Посевная площадь"&amp;YEAR(BH$3),ЗФ!$2:$2,0))*
INDEX(Коэф.закупка_год_морковь[],MATCH($A56,Коэф.закупка_год_морковь[1],0),MATCH(MONTH(BG$3),КЗ!$1:$1,0))/1000,""),0)</f>
        <v>1890</v>
      </c>
      <c r="BH56" s="551" cm="1">
        <f t="array" aca="1" ref="BH56" ca="1">IFERROR(IF(AND(НачЦ_ИнвП_Дата&lt;=BH$3,КИнвП_Дата&gt;BH$3),
INDEX(Кальк._морковь,MATCH($A56,Кальк._морковь_наим.,0),MATCH("Сумма затрат, т.руб.",'Кальк-я'!$5:$5,0))*
INDEX(ЗФ,MATCH($A$50,ЗФ!$A:$A,0),MATCH("Посевная площадь"&amp;YEAR(BI$3),ЗФ!$2:$2,0))*
INDEX(Коэф.закупка_год_морковь[],MATCH($A56,Коэф.закупка_год_морковь[1],0),MATCH(MONTH(BH$3),КЗ!$1:$1,0))/1000,""),0)</f>
        <v>0</v>
      </c>
      <c r="BI56" s="551" cm="1">
        <f t="array" aca="1" ref="BI56" ca="1">IFERROR(IF(AND(НачЦ_ИнвП_Дата&lt;=BI$3,КИнвП_Дата&gt;BI$3),
INDEX(Кальк._морковь,MATCH($A56,Кальк._морковь_наим.,0),MATCH("Сумма затрат, т.руб.",'Кальк-я'!$5:$5,0))*
INDEX(ЗФ,MATCH($A$50,ЗФ!$A:$A,0),MATCH("Посевная площадь"&amp;YEAR(BJ$3),ЗФ!$2:$2,0))*
INDEX(Коэф.закупка_год_морковь[],MATCH($A56,Коэф.закупка_год_морковь[1],0),MATCH(MONTH(BI$3),КЗ!$1:$1,0))/1000,""),0)</f>
        <v>0</v>
      </c>
      <c r="BJ56" s="551" cm="1">
        <f t="array" aca="1" ref="BJ56" ca="1">IFERROR(IF(AND(НачЦ_ИнвП_Дата&lt;=BJ$3,КИнвП_Дата&gt;BJ$3),
INDEX(Кальк._морковь,MATCH($A56,Кальк._морковь_наим.,0),MATCH("Сумма затрат, т.руб.",'Кальк-я'!$5:$5,0))*
INDEX(ЗФ,MATCH($A$50,ЗФ!$A:$A,0),MATCH("Посевная площадь"&amp;YEAR(BK$3),ЗФ!$2:$2,0))*
INDEX(Коэф.закупка_год_морковь[],MATCH($A56,Коэф.закупка_год_морковь[1],0),MATCH(MONTH(BJ$3),КЗ!$1:$1,0))/1000,""),0)</f>
        <v>0</v>
      </c>
      <c r="BK56" s="551" cm="1">
        <f t="array" aca="1" ref="BK56" ca="1">IFERROR(IF(AND(НачЦ_ИнвП_Дата&lt;=BK$3,КИнвП_Дата&gt;BK$3),
INDEX(Кальк._морковь,MATCH($A56,Кальк._морковь_наим.,0),MATCH("Сумма затрат, т.руб.",'Кальк-я'!$5:$5,0))*
INDEX(ЗФ,MATCH($A$50,ЗФ!$A:$A,0),MATCH("Посевная площадь"&amp;YEAR(BL$3),ЗФ!$2:$2,0))*
INDEX(Коэф.закупка_год_морковь[],MATCH($A56,Коэф.закупка_год_морковь[1],0),MATCH(MONTH(BK$3),КЗ!$1:$1,0))/1000,""),0)</f>
        <v>0</v>
      </c>
      <c r="BL56" s="551" cm="1">
        <f t="array" aca="1" ref="BL56" ca="1">IFERROR(IF(AND(НачЦ_ИнвП_Дата&lt;=BL$3,КИнвП_Дата&gt;BL$3),
INDEX(Кальк._морковь,MATCH($A56,Кальк._морковь_наим.,0),MATCH("Сумма затрат, т.руб.",'Кальк-я'!$5:$5,0))*
INDEX(ЗФ,MATCH($A$50,ЗФ!$A:$A,0),MATCH("Посевная площадь"&amp;YEAR(BM$3),ЗФ!$2:$2,0))*
INDEX(Коэф.закупка_год_морковь[],MATCH($A56,Коэф.закупка_год_морковь[1],0),MATCH(MONTH(BL$3),КЗ!$1:$1,0))/1000,""),0)</f>
        <v>0</v>
      </c>
      <c r="BM56" s="551" cm="1">
        <f t="array" aca="1" ref="BM56" ca="1">IFERROR(IF(AND(НачЦ_ИнвП_Дата&lt;=BM$3,КИнвП_Дата&gt;BM$3),
INDEX(Кальк._морковь,MATCH($A56,Кальк._морковь_наим.,0),MATCH("Сумма затрат, т.руб.",'Кальк-я'!$5:$5,0))*
INDEX(ЗФ,MATCH($A$50,ЗФ!$A:$A,0),MATCH("Посевная площадь"&amp;YEAR(BN$3),ЗФ!$2:$2,0))*
INDEX(Коэф.закупка_год_морковь[],MATCH($A56,Коэф.закупка_год_морковь[1],0),MATCH(MONTH(BM$3),КЗ!$1:$1,0))/1000,""),0)</f>
        <v>0</v>
      </c>
      <c r="BN56" s="552">
        <f t="shared" ref="BN56" ca="1" si="1521">SUM(BB56:BM56)</f>
        <v>1890</v>
      </c>
      <c r="BO56" s="551" cm="1">
        <f t="array" aca="1" ref="BO56" ca="1">IFERROR(IF(AND(НачЦ_ИнвП_Дата&lt;=BO$3,КИнвП_Дата&gt;BO$3),
INDEX(Кальк._морковь,MATCH($A56,Кальк._морковь_наим.,0),MATCH("Сумма затрат, т.руб.",'Кальк-я'!$5:$5,0))*
INDEX(ЗФ,MATCH($A$50,ЗФ!$A:$A,0),MATCH("Посевная площадь"&amp;YEAR(BP$3),ЗФ!$2:$2,0))*
INDEX(Коэф.закупка_год_морковь[],MATCH($A56,Коэф.закупка_год_морковь[1],0),MATCH(MONTH(BO$3),КЗ!$1:$1,0))/1000,""),0)</f>
        <v>0</v>
      </c>
      <c r="BP56" s="551" cm="1">
        <f t="array" aca="1" ref="BP56" ca="1">IFERROR(IF(AND(НачЦ_ИнвП_Дата&lt;=BP$3,КИнвП_Дата&gt;BP$3),
INDEX(Кальк._морковь,MATCH($A56,Кальк._морковь_наим.,0),MATCH("Сумма затрат, т.руб.",'Кальк-я'!$5:$5,0))*
INDEX(ЗФ,MATCH($A$50,ЗФ!$A:$A,0),MATCH("Посевная площадь"&amp;YEAR(BQ$3),ЗФ!$2:$2,0))*
INDEX(Коэф.закупка_год_морковь[],MATCH($A56,Коэф.закупка_год_морковь[1],0),MATCH(MONTH(BP$3),КЗ!$1:$1,0))/1000,""),0)</f>
        <v>0</v>
      </c>
      <c r="BQ56" s="551" cm="1">
        <f t="array" aca="1" ref="BQ56" ca="1">IFERROR(IF(AND(НачЦ_ИнвП_Дата&lt;=BQ$3,КИнвП_Дата&gt;BQ$3),
INDEX(Кальк._морковь,MATCH($A56,Кальк._морковь_наим.,0),MATCH("Сумма затрат, т.руб.",'Кальк-я'!$5:$5,0))*
INDEX(ЗФ,MATCH($A$50,ЗФ!$A:$A,0),MATCH("Посевная площадь"&amp;YEAR(BR$3),ЗФ!$2:$2,0))*
INDEX(Коэф.закупка_год_морковь[],MATCH($A56,Коэф.закупка_год_морковь[1],0),MATCH(MONTH(BQ$3),КЗ!$1:$1,0))/1000,""),0)</f>
        <v>0</v>
      </c>
      <c r="BR56" s="551" cm="1">
        <f t="array" aca="1" ref="BR56" ca="1">IFERROR(IF(AND(НачЦ_ИнвП_Дата&lt;=BR$3,КИнвП_Дата&gt;BR$3),
INDEX(Кальк._морковь,MATCH($A56,Кальк._морковь_наим.,0),MATCH("Сумма затрат, т.руб.",'Кальк-я'!$5:$5,0))*
INDEX(ЗФ,MATCH($A$50,ЗФ!$A:$A,0),MATCH("Посевная площадь"&amp;YEAR(BS$3),ЗФ!$2:$2,0))*
INDEX(Коэф.закупка_год_морковь[],MATCH($A56,Коэф.закупка_год_морковь[1],0),MATCH(MONTH(BR$3),КЗ!$1:$1,0))/1000,""),0)</f>
        <v>0</v>
      </c>
      <c r="BS56" s="551" cm="1">
        <f t="array" aca="1" ref="BS56" ca="1">IFERROR(IF(AND(НачЦ_ИнвП_Дата&lt;=BS$3,КИнвП_Дата&gt;BS$3),
INDEX(Кальк._морковь,MATCH($A56,Кальк._морковь_наим.,0),MATCH("Сумма затрат, т.руб.",'Кальк-я'!$5:$5,0))*
INDEX(ЗФ,MATCH($A$50,ЗФ!$A:$A,0),MATCH("Посевная площадь"&amp;YEAR(BT$3),ЗФ!$2:$2,0))*
INDEX(Коэф.закупка_год_морковь[],MATCH($A56,Коэф.закупка_год_морковь[1],0),MATCH(MONTH(BS$3),КЗ!$1:$1,0))/1000,""),0)</f>
        <v>0</v>
      </c>
      <c r="BT56" s="551" cm="1">
        <f t="array" aca="1" ref="BT56" ca="1">IFERROR(IF(AND(НачЦ_ИнвП_Дата&lt;=BT$3,КИнвП_Дата&gt;BT$3),
INDEX(Кальк._морковь,MATCH($A56,Кальк._морковь_наим.,0),MATCH("Сумма затрат, т.руб.",'Кальк-я'!$5:$5,0))*
INDEX(ЗФ,MATCH($A$50,ЗФ!$A:$A,0),MATCH("Посевная площадь"&amp;YEAR(BU$3),ЗФ!$2:$2,0))*
INDEX(Коэф.закупка_год_морковь[],MATCH($A56,Коэф.закупка_год_морковь[1],0),MATCH(MONTH(BT$3),КЗ!$1:$1,0))/1000,""),0)</f>
        <v>1890</v>
      </c>
      <c r="BU56" s="551" cm="1">
        <f t="array" aca="1" ref="BU56" ca="1">IFERROR(IF(AND(НачЦ_ИнвП_Дата&lt;=BU$3,КИнвП_Дата&gt;BU$3),
INDEX(Кальк._морковь,MATCH($A56,Кальк._морковь_наим.,0),MATCH("Сумма затрат, т.руб.",'Кальк-я'!$5:$5,0))*
INDEX(ЗФ,MATCH($A$50,ЗФ!$A:$A,0),MATCH("Посевная площадь"&amp;YEAR(BV$3),ЗФ!$2:$2,0))*
INDEX(Коэф.закупка_год_морковь[],MATCH($A56,Коэф.закупка_год_морковь[1],0),MATCH(MONTH(BU$3),КЗ!$1:$1,0))/1000,""),0)</f>
        <v>0</v>
      </c>
      <c r="BV56" s="551" cm="1">
        <f t="array" aca="1" ref="BV56" ca="1">IFERROR(IF(AND(НачЦ_ИнвП_Дата&lt;=BV$3,КИнвП_Дата&gt;BV$3),
INDEX(Кальк._морковь,MATCH($A56,Кальк._морковь_наим.,0),MATCH("Сумма затрат, т.руб.",'Кальк-я'!$5:$5,0))*
INDEX(ЗФ,MATCH($A$50,ЗФ!$A:$A,0),MATCH("Посевная площадь"&amp;YEAR(BW$3),ЗФ!$2:$2,0))*
INDEX(Коэф.закупка_год_морковь[],MATCH($A56,Коэф.закупка_год_морковь[1],0),MATCH(MONTH(BV$3),КЗ!$1:$1,0))/1000,""),0)</f>
        <v>0</v>
      </c>
      <c r="BW56" s="551" cm="1">
        <f t="array" aca="1" ref="BW56" ca="1">IFERROR(IF(AND(НачЦ_ИнвП_Дата&lt;=BW$3,КИнвП_Дата&gt;BW$3),
INDEX(Кальк._морковь,MATCH($A56,Кальк._морковь_наим.,0),MATCH("Сумма затрат, т.руб.",'Кальк-я'!$5:$5,0))*
INDEX(ЗФ,MATCH($A$50,ЗФ!$A:$A,0),MATCH("Посевная площадь"&amp;YEAR(BX$3),ЗФ!$2:$2,0))*
INDEX(Коэф.закупка_год_морковь[],MATCH($A56,Коэф.закупка_год_морковь[1],0),MATCH(MONTH(BW$3),КЗ!$1:$1,0))/1000,""),0)</f>
        <v>0</v>
      </c>
      <c r="BX56" s="551" cm="1">
        <f t="array" aca="1" ref="BX56" ca="1">IFERROR(IF(AND(НачЦ_ИнвП_Дата&lt;=BX$3,КИнвП_Дата&gt;BX$3),
INDEX(Кальк._морковь,MATCH($A56,Кальк._морковь_наим.,0),MATCH("Сумма затрат, т.руб.",'Кальк-я'!$5:$5,0))*
INDEX(ЗФ,MATCH($A$50,ЗФ!$A:$A,0),MATCH("Посевная площадь"&amp;YEAR(BY$3),ЗФ!$2:$2,0))*
INDEX(Коэф.закупка_год_морковь[],MATCH($A56,Коэф.закупка_год_морковь[1],0),MATCH(MONTH(BX$3),КЗ!$1:$1,0))/1000,""),0)</f>
        <v>0</v>
      </c>
      <c r="BY56" s="551" cm="1">
        <f t="array" aca="1" ref="BY56" ca="1">IFERROR(IF(AND(НачЦ_ИнвП_Дата&lt;=BY$3,КИнвП_Дата&gt;BY$3),
INDEX(Кальк._морковь,MATCH($A56,Кальк._морковь_наим.,0),MATCH("Сумма затрат, т.руб.",'Кальк-я'!$5:$5,0))*
INDEX(ЗФ,MATCH($A$50,ЗФ!$A:$A,0),MATCH("Посевная площадь"&amp;YEAR(BZ$3),ЗФ!$2:$2,0))*
INDEX(Коэф.закупка_год_морковь[],MATCH($A56,Коэф.закупка_год_морковь[1],0),MATCH(MONTH(BY$3),КЗ!$1:$1,0))/1000,""),0)</f>
        <v>0</v>
      </c>
      <c r="BZ56" s="551" cm="1">
        <f t="array" aca="1" ref="BZ56" ca="1">IFERROR(IF(AND(НачЦ_ИнвП_Дата&lt;=BZ$3,КИнвП_Дата&gt;BZ$3),
INDEX(Кальк._морковь,MATCH($A56,Кальк._морковь_наим.,0),MATCH("Сумма затрат, т.руб.",'Кальк-я'!$5:$5,0))*
INDEX(ЗФ,MATCH($A$50,ЗФ!$A:$A,0),MATCH("Посевная площадь"&amp;YEAR(CA$3),ЗФ!$2:$2,0))*
INDEX(Коэф.закупка_год_морковь[],MATCH($A56,Коэф.закупка_год_морковь[1],0),MATCH(MONTH(BZ$3),КЗ!$1:$1,0))/1000,""),0)</f>
        <v>0</v>
      </c>
      <c r="CA56" s="552">
        <f t="shared" ref="CA56" ca="1" si="1522">SUM(BO56:BZ56)</f>
        <v>1890</v>
      </c>
      <c r="CB56" s="551" cm="1">
        <f t="array" aca="1" ref="CB56" ca="1">IFERROR(IF(AND(НачЦ_ИнвП_Дата&lt;=CB$3,КИнвП_Дата&gt;CB$3),
INDEX(Кальк._морковь,MATCH($A56,Кальк._морковь_наим.,0),MATCH("Сумма затрат, т.руб.",'Кальк-я'!$5:$5,0))*
INDEX(ЗФ,MATCH($A$50,ЗФ!$A:$A,0),MATCH("Посевная площадь"&amp;YEAR(CC$3),ЗФ!$2:$2,0))*
INDEX(Коэф.закупка_год_морковь[],MATCH($A56,Коэф.закупка_год_морковь[1],0),MATCH(MONTH(CB$3),КЗ!$1:$1,0))/1000,""),0)</f>
        <v>0</v>
      </c>
      <c r="CC56" s="551" cm="1">
        <f t="array" aca="1" ref="CC56" ca="1">IFERROR(IF(AND(НачЦ_ИнвП_Дата&lt;=CC$3,КИнвП_Дата&gt;CC$3),
INDEX(Кальк._морковь,MATCH($A56,Кальк._морковь_наим.,0),MATCH("Сумма затрат, т.руб.",'Кальк-я'!$5:$5,0))*
INDEX(ЗФ,MATCH($A$50,ЗФ!$A:$A,0),MATCH("Посевная площадь"&amp;YEAR(CD$3),ЗФ!$2:$2,0))*
INDEX(Коэф.закупка_год_морковь[],MATCH($A56,Коэф.закупка_год_морковь[1],0),MATCH(MONTH(CC$3),КЗ!$1:$1,0))/1000,""),0)</f>
        <v>0</v>
      </c>
      <c r="CD56" s="551" cm="1">
        <f t="array" aca="1" ref="CD56" ca="1">IFERROR(IF(AND(НачЦ_ИнвП_Дата&lt;=CD$3,КИнвП_Дата&gt;CD$3),
INDEX(Кальк._морковь,MATCH($A56,Кальк._морковь_наим.,0),MATCH("Сумма затрат, т.руб.",'Кальк-я'!$5:$5,0))*
INDEX(ЗФ,MATCH($A$50,ЗФ!$A:$A,0),MATCH("Посевная площадь"&amp;YEAR(CE$3),ЗФ!$2:$2,0))*
INDEX(Коэф.закупка_год_морковь[],MATCH($A56,Коэф.закупка_год_морковь[1],0),MATCH(MONTH(CD$3),КЗ!$1:$1,0))/1000,""),0)</f>
        <v>0</v>
      </c>
      <c r="CE56" s="551" cm="1">
        <f t="array" aca="1" ref="CE56" ca="1">IFERROR(IF(AND(НачЦ_ИнвП_Дата&lt;=CE$3,КИнвП_Дата&gt;CE$3),
INDEX(Кальк._морковь,MATCH($A56,Кальк._морковь_наим.,0),MATCH("Сумма затрат, т.руб.",'Кальк-я'!$5:$5,0))*
INDEX(ЗФ,MATCH($A$50,ЗФ!$A:$A,0),MATCH("Посевная площадь"&amp;YEAR(CF$3),ЗФ!$2:$2,0))*
INDEX(Коэф.закупка_год_морковь[],MATCH($A56,Коэф.закупка_год_морковь[1],0),MATCH(MONTH(CE$3),КЗ!$1:$1,0))/1000,""),0)</f>
        <v>0</v>
      </c>
      <c r="CF56" s="551" cm="1">
        <f t="array" aca="1" ref="CF56" ca="1">IFERROR(IF(AND(НачЦ_ИнвП_Дата&lt;=CF$3,КИнвП_Дата&gt;CF$3),
INDEX(Кальк._морковь,MATCH($A56,Кальк._морковь_наим.,0),MATCH("Сумма затрат, т.руб.",'Кальк-я'!$5:$5,0))*
INDEX(ЗФ,MATCH($A$50,ЗФ!$A:$A,0),MATCH("Посевная площадь"&amp;YEAR(CG$3),ЗФ!$2:$2,0))*
INDEX(Коэф.закупка_год_морковь[],MATCH($A56,Коэф.закупка_год_морковь[1],0),MATCH(MONTH(CF$3),КЗ!$1:$1,0))/1000,""),0)</f>
        <v>0</v>
      </c>
      <c r="CG56" s="551" cm="1">
        <f t="array" aca="1" ref="CG56" ca="1">IFERROR(IF(AND(НачЦ_ИнвП_Дата&lt;=CG$3,КИнвП_Дата&gt;CG$3),
INDEX(Кальк._морковь,MATCH($A56,Кальк._морковь_наим.,0),MATCH("Сумма затрат, т.руб.",'Кальк-я'!$5:$5,0))*
INDEX(ЗФ,MATCH($A$50,ЗФ!$A:$A,0),MATCH("Посевная площадь"&amp;YEAR(CH$3),ЗФ!$2:$2,0))*
INDEX(Коэф.закупка_год_морковь[],MATCH($A56,Коэф.закупка_год_морковь[1],0),MATCH(MONTH(CG$3),КЗ!$1:$1,0))/1000,""),0)</f>
        <v>1890</v>
      </c>
      <c r="CH56" s="551" cm="1">
        <f t="array" aca="1" ref="CH56" ca="1">IFERROR(IF(AND(НачЦ_ИнвП_Дата&lt;=CH$3,КИнвП_Дата&gt;CH$3),
INDEX(Кальк._морковь,MATCH($A56,Кальк._морковь_наим.,0),MATCH("Сумма затрат, т.руб.",'Кальк-я'!$5:$5,0))*
INDEX(ЗФ,MATCH($A$50,ЗФ!$A:$A,0),MATCH("Посевная площадь"&amp;YEAR(CI$3),ЗФ!$2:$2,0))*
INDEX(Коэф.закупка_год_морковь[],MATCH($A56,Коэф.закупка_год_морковь[1],0),MATCH(MONTH(CH$3),КЗ!$1:$1,0))/1000,""),0)</f>
        <v>0</v>
      </c>
      <c r="CI56" s="551" cm="1">
        <f t="array" aca="1" ref="CI56" ca="1">IFERROR(IF(AND(НачЦ_ИнвП_Дата&lt;=CI$3,КИнвП_Дата&gt;CI$3),
INDEX(Кальк._морковь,MATCH($A56,Кальк._морковь_наим.,0),MATCH("Сумма затрат, т.руб.",'Кальк-я'!$5:$5,0))*
INDEX(ЗФ,MATCH($A$50,ЗФ!$A:$A,0),MATCH("Посевная площадь"&amp;YEAR(CJ$3),ЗФ!$2:$2,0))*
INDEX(Коэф.закупка_год_морковь[],MATCH($A56,Коэф.закупка_год_морковь[1],0),MATCH(MONTH(CI$3),КЗ!$1:$1,0))/1000,""),0)</f>
        <v>0</v>
      </c>
      <c r="CJ56" s="551" cm="1">
        <f t="array" aca="1" ref="CJ56" ca="1">IFERROR(IF(AND(НачЦ_ИнвП_Дата&lt;=CJ$3,КИнвП_Дата&gt;CJ$3),
INDEX(Кальк._морковь,MATCH($A56,Кальк._морковь_наим.,0),MATCH("Сумма затрат, т.руб.",'Кальк-я'!$5:$5,0))*
INDEX(ЗФ,MATCH($A$50,ЗФ!$A:$A,0),MATCH("Посевная площадь"&amp;YEAR(CK$3),ЗФ!$2:$2,0))*
INDEX(Коэф.закупка_год_морковь[],MATCH($A56,Коэф.закупка_год_морковь[1],0),MATCH(MONTH(CJ$3),КЗ!$1:$1,0))/1000,""),0)</f>
        <v>0</v>
      </c>
      <c r="CK56" s="551" cm="1">
        <f t="array" aca="1" ref="CK56" ca="1">IFERROR(IF(AND(НачЦ_ИнвП_Дата&lt;=CK$3,КИнвП_Дата&gt;CK$3),
INDEX(Кальк._морковь,MATCH($A56,Кальк._морковь_наим.,0),MATCH("Сумма затрат, т.руб.",'Кальк-я'!$5:$5,0))*
INDEX(ЗФ,MATCH($A$50,ЗФ!$A:$A,0),MATCH("Посевная площадь"&amp;YEAR(CL$3),ЗФ!$2:$2,0))*
INDEX(Коэф.закупка_год_морковь[],MATCH($A56,Коэф.закупка_год_морковь[1],0),MATCH(MONTH(CK$3),КЗ!$1:$1,0))/1000,""),0)</f>
        <v>0</v>
      </c>
      <c r="CL56" s="551" cm="1">
        <f t="array" aca="1" ref="CL56" ca="1">IFERROR(IF(AND(НачЦ_ИнвП_Дата&lt;=CL$3,КИнвП_Дата&gt;CL$3),
INDEX(Кальк._морковь,MATCH($A56,Кальк._морковь_наим.,0),MATCH("Сумма затрат, т.руб.",'Кальк-я'!$5:$5,0))*
INDEX(ЗФ,MATCH($A$50,ЗФ!$A:$A,0),MATCH("Посевная площадь"&amp;YEAR(CM$3),ЗФ!$2:$2,0))*
INDEX(Коэф.закупка_год_морковь[],MATCH($A56,Коэф.закупка_год_морковь[1],0),MATCH(MONTH(CL$3),КЗ!$1:$1,0))/1000,""),0)</f>
        <v>0</v>
      </c>
      <c r="CM56" s="551" cm="1">
        <f t="array" aca="1" ref="CM56" ca="1">IFERROR(IF(AND(НачЦ_ИнвП_Дата&lt;=CM$3,КИнвП_Дата&gt;CM$3),
INDEX(Кальк._морковь,MATCH($A56,Кальк._морковь_наим.,0),MATCH("Сумма затрат, т.руб.",'Кальк-я'!$5:$5,0))*
INDEX(ЗФ,MATCH($A$50,ЗФ!$A:$A,0),MATCH("Посевная площадь"&amp;YEAR(CN$3),ЗФ!$2:$2,0))*
INDEX(Коэф.закупка_год_морковь[],MATCH($A56,Коэф.закупка_год_морковь[1],0),MATCH(MONTH(CM$3),КЗ!$1:$1,0))/1000,""),0)</f>
        <v>0</v>
      </c>
      <c r="CN56" s="552">
        <f t="shared" ref="CN56" ca="1" si="1523">SUM(CB56:CM56)</f>
        <v>1890</v>
      </c>
      <c r="CO56" s="551" cm="1">
        <f t="array" aca="1" ref="CO56" ca="1">IFERROR(IF(AND(НачЦ_ИнвП_Дата&lt;=CO$3,КИнвП_Дата&gt;CO$3),
INDEX(Кальк._морковь,MATCH($A56,Кальк._морковь_наим.,0),MATCH("Сумма затрат, т.руб.",'Кальк-я'!$5:$5,0))*
INDEX(ЗФ,MATCH($A$50,ЗФ!$A:$A,0),MATCH("Посевная площадь"&amp;YEAR(CP$3),ЗФ!$2:$2,0))*
INDEX(Коэф.закупка_год_морковь[],MATCH($A56,Коэф.закупка_год_морковь[1],0),MATCH(MONTH(CO$3),КЗ!$1:$1,0))/1000,""),0)</f>
        <v>0</v>
      </c>
      <c r="CP56" s="551" cm="1">
        <f t="array" aca="1" ref="CP56" ca="1">IFERROR(IF(AND(НачЦ_ИнвП_Дата&lt;=CP$3,КИнвП_Дата&gt;CP$3),
INDEX(Кальк._морковь,MATCH($A56,Кальк._морковь_наим.,0),MATCH("Сумма затрат, т.руб.",'Кальк-я'!$5:$5,0))*
INDEX(ЗФ,MATCH($A$50,ЗФ!$A:$A,0),MATCH("Посевная площадь"&amp;YEAR(CQ$3),ЗФ!$2:$2,0))*
INDEX(Коэф.закупка_год_морковь[],MATCH($A56,Коэф.закупка_год_морковь[1],0),MATCH(MONTH(CP$3),КЗ!$1:$1,0))/1000,""),0)</f>
        <v>0</v>
      </c>
      <c r="CQ56" s="551" cm="1">
        <f t="array" aca="1" ref="CQ56" ca="1">IFERROR(IF(AND(НачЦ_ИнвП_Дата&lt;=CQ$3,КИнвП_Дата&gt;CQ$3),
INDEX(Кальк._морковь,MATCH($A56,Кальк._морковь_наим.,0),MATCH("Сумма затрат, т.руб.",'Кальк-я'!$5:$5,0))*
INDEX(ЗФ,MATCH($A$50,ЗФ!$A:$A,0),MATCH("Посевная площадь"&amp;YEAR(CR$3),ЗФ!$2:$2,0))*
INDEX(Коэф.закупка_год_морковь[],MATCH($A56,Коэф.закупка_год_морковь[1],0),MATCH(MONTH(CQ$3),КЗ!$1:$1,0))/1000,""),0)</f>
        <v>0</v>
      </c>
      <c r="CR56" s="551" cm="1">
        <f t="array" aca="1" ref="CR56" ca="1">IFERROR(IF(AND(НачЦ_ИнвП_Дата&lt;=CR$3,КИнвП_Дата&gt;CR$3),
INDEX(Кальк._морковь,MATCH($A56,Кальк._морковь_наим.,0),MATCH("Сумма затрат, т.руб.",'Кальк-я'!$5:$5,0))*
INDEX(ЗФ,MATCH($A$50,ЗФ!$A:$A,0),MATCH("Посевная площадь"&amp;YEAR(CS$3),ЗФ!$2:$2,0))*
INDEX(Коэф.закупка_год_морковь[],MATCH($A56,Коэф.закупка_год_морковь[1],0),MATCH(MONTH(CR$3),КЗ!$1:$1,0))/1000,""),0)</f>
        <v>0</v>
      </c>
      <c r="CS56" s="551" cm="1">
        <f t="array" aca="1" ref="CS56" ca="1">IFERROR(IF(AND(НачЦ_ИнвП_Дата&lt;=CS$3,КИнвП_Дата&gt;CS$3),
INDEX(Кальк._морковь,MATCH($A56,Кальк._морковь_наим.,0),MATCH("Сумма затрат, т.руб.",'Кальк-я'!$5:$5,0))*
INDEX(ЗФ,MATCH($A$50,ЗФ!$A:$A,0),MATCH("Посевная площадь"&amp;YEAR(CT$3),ЗФ!$2:$2,0))*
INDEX(Коэф.закупка_год_морковь[],MATCH($A56,Коэф.закупка_год_морковь[1],0),MATCH(MONTH(CS$3),КЗ!$1:$1,0))/1000,""),0)</f>
        <v>0</v>
      </c>
      <c r="CT56" s="551" cm="1">
        <f t="array" aca="1" ref="CT56" ca="1">IFERROR(IF(AND(НачЦ_ИнвП_Дата&lt;=CT$3,КИнвП_Дата&gt;CT$3),
INDEX(Кальк._морковь,MATCH($A56,Кальк._морковь_наим.,0),MATCH("Сумма затрат, т.руб.",'Кальк-я'!$5:$5,0))*
INDEX(ЗФ,MATCH($A$50,ЗФ!$A:$A,0),MATCH("Посевная площадь"&amp;YEAR(CU$3),ЗФ!$2:$2,0))*
INDEX(Коэф.закупка_год_морковь[],MATCH($A56,Коэф.закупка_год_морковь[1],0),MATCH(MONTH(CT$3),КЗ!$1:$1,0))/1000,""),0)</f>
        <v>1890</v>
      </c>
      <c r="CU56" s="551" cm="1">
        <f t="array" aca="1" ref="CU56" ca="1">IFERROR(IF(AND(НачЦ_ИнвП_Дата&lt;=CU$3,КИнвП_Дата&gt;CU$3),
INDEX(Кальк._морковь,MATCH($A56,Кальк._морковь_наим.,0),MATCH("Сумма затрат, т.руб.",'Кальк-я'!$5:$5,0))*
INDEX(ЗФ,MATCH($A$50,ЗФ!$A:$A,0),MATCH("Посевная площадь"&amp;YEAR(CV$3),ЗФ!$2:$2,0))*
INDEX(Коэф.закупка_год_морковь[],MATCH($A56,Коэф.закупка_год_морковь[1],0),MATCH(MONTH(CU$3),КЗ!$1:$1,0))/1000,""),0)</f>
        <v>0</v>
      </c>
      <c r="CV56" s="551" cm="1">
        <f t="array" aca="1" ref="CV56" ca="1">IFERROR(IF(AND(НачЦ_ИнвП_Дата&lt;=CV$3,КИнвП_Дата&gt;CV$3),
INDEX(Кальк._морковь,MATCH($A56,Кальк._морковь_наим.,0),MATCH("Сумма затрат, т.руб.",'Кальк-я'!$5:$5,0))*
INDEX(ЗФ,MATCH($A$50,ЗФ!$A:$A,0),MATCH("Посевная площадь"&amp;YEAR(CW$3),ЗФ!$2:$2,0))*
INDEX(Коэф.закупка_год_морковь[],MATCH($A56,Коэф.закупка_год_морковь[1],0),MATCH(MONTH(CV$3),КЗ!$1:$1,0))/1000,""),0)</f>
        <v>0</v>
      </c>
      <c r="CW56" s="551" cm="1">
        <f t="array" aca="1" ref="CW56" ca="1">IFERROR(IF(AND(НачЦ_ИнвП_Дата&lt;=CW$3,КИнвП_Дата&gt;CW$3),
INDEX(Кальк._морковь,MATCH($A56,Кальк._морковь_наим.,0),MATCH("Сумма затрат, т.руб.",'Кальк-я'!$5:$5,0))*
INDEX(ЗФ,MATCH($A$50,ЗФ!$A:$A,0),MATCH("Посевная площадь"&amp;YEAR(CX$3),ЗФ!$2:$2,0))*
INDEX(Коэф.закупка_год_морковь[],MATCH($A56,Коэф.закупка_год_морковь[1],0),MATCH(MONTH(CW$3),КЗ!$1:$1,0))/1000,""),0)</f>
        <v>0</v>
      </c>
      <c r="CX56" s="551" cm="1">
        <f t="array" aca="1" ref="CX56" ca="1">IFERROR(IF(AND(НачЦ_ИнвП_Дата&lt;=CX$3,КИнвП_Дата&gt;CX$3),
INDEX(Кальк._морковь,MATCH($A56,Кальк._морковь_наим.,0),MATCH("Сумма затрат, т.руб.",'Кальк-я'!$5:$5,0))*
INDEX(ЗФ,MATCH($A$50,ЗФ!$A:$A,0),MATCH("Посевная площадь"&amp;YEAR(CY$3),ЗФ!$2:$2,0))*
INDEX(Коэф.закупка_год_морковь[],MATCH($A56,Коэф.закупка_год_морковь[1],0),MATCH(MONTH(CX$3),КЗ!$1:$1,0))/1000,""),0)</f>
        <v>0</v>
      </c>
      <c r="CY56" s="551" cm="1">
        <f t="array" aca="1" ref="CY56" ca="1">IFERROR(IF(AND(НачЦ_ИнвП_Дата&lt;=CY$3,КИнвП_Дата&gt;CY$3),
INDEX(Кальк._морковь,MATCH($A56,Кальк._морковь_наим.,0),MATCH("Сумма затрат, т.руб.",'Кальк-я'!$5:$5,0))*
INDEX(ЗФ,MATCH($A$50,ЗФ!$A:$A,0),MATCH("Посевная площадь"&amp;YEAR(CZ$3),ЗФ!$2:$2,0))*
INDEX(Коэф.закупка_год_морковь[],MATCH($A56,Коэф.закупка_год_морковь[1],0),MATCH(MONTH(CY$3),КЗ!$1:$1,0))/1000,""),0)</f>
        <v>0</v>
      </c>
      <c r="CZ56" s="551" cm="1">
        <f t="array" aca="1" ref="CZ56" ca="1">IFERROR(IF(AND(НачЦ_ИнвП_Дата&lt;=CZ$3,КИнвП_Дата&gt;CZ$3),
INDEX(Кальк._морковь,MATCH($A56,Кальк._морковь_наим.,0),MATCH("Сумма затрат, т.руб.",'Кальк-я'!$5:$5,0))*
INDEX(ЗФ,MATCH($A$50,ЗФ!$A:$A,0),MATCH("Посевная площадь"&amp;YEAR(DA$3),ЗФ!$2:$2,0))*
INDEX(Коэф.закупка_год_морковь[],MATCH($A56,Коэф.закупка_год_морковь[1],0),MATCH(MONTH(CZ$3),КЗ!$1:$1,0))/1000,""),0)</f>
        <v>0</v>
      </c>
      <c r="DA56" s="552">
        <f t="shared" ref="DA56" ca="1" si="1524">SUM(CO56:CZ56)</f>
        <v>1890</v>
      </c>
      <c r="DB56" s="551" cm="1">
        <f t="array" aca="1" ref="DB56" ca="1">IFERROR(IF(AND(НачЦ_ИнвП_Дата&lt;=DB$3,КИнвП_Дата&gt;DB$3),
INDEX(Кальк._морковь,MATCH($A56,Кальк._морковь_наим.,0),MATCH("Сумма затрат, т.руб.",'Кальк-я'!$5:$5,0))*
INDEX(ЗФ,MATCH($A$50,ЗФ!$A:$A,0),MATCH("Посевная площадь"&amp;YEAR(DC$3),ЗФ!$2:$2,0))*
INDEX(Коэф.закупка_год_морковь[],MATCH($A56,Коэф.закупка_год_морковь[1],0),MATCH(MONTH(DB$3),КЗ!$1:$1,0))/1000,""),0)</f>
        <v>0</v>
      </c>
      <c r="DC56" s="551" cm="1">
        <f t="array" aca="1" ref="DC56" ca="1">IFERROR(IF(AND(НачЦ_ИнвП_Дата&lt;=DC$3,КИнвП_Дата&gt;DC$3),
INDEX(Кальк._морковь,MATCH($A56,Кальк._морковь_наим.,0),MATCH("Сумма затрат, т.руб.",'Кальк-я'!$5:$5,0))*
INDEX(ЗФ,MATCH($A$50,ЗФ!$A:$A,0),MATCH("Посевная площадь"&amp;YEAR(DD$3),ЗФ!$2:$2,0))*
INDEX(Коэф.закупка_год_морковь[],MATCH($A56,Коэф.закупка_год_морковь[1],0),MATCH(MONTH(DC$3),КЗ!$1:$1,0))/1000,""),0)</f>
        <v>0</v>
      </c>
      <c r="DD56" s="551" cm="1">
        <f t="array" aca="1" ref="DD56" ca="1">IFERROR(IF(AND(НачЦ_ИнвП_Дата&lt;=DD$3,КИнвП_Дата&gt;DD$3),
INDEX(Кальк._морковь,MATCH($A56,Кальк._морковь_наим.,0),MATCH("Сумма затрат, т.руб.",'Кальк-я'!$5:$5,0))*
INDEX(ЗФ,MATCH($A$50,ЗФ!$A:$A,0),MATCH("Посевная площадь"&amp;YEAR(DE$3),ЗФ!$2:$2,0))*
INDEX(Коэф.закупка_год_морковь[],MATCH($A56,Коэф.закупка_год_морковь[1],0),MATCH(MONTH(DD$3),КЗ!$1:$1,0))/1000,""),0)</f>
        <v>0</v>
      </c>
      <c r="DE56" s="551" cm="1">
        <f t="array" aca="1" ref="DE56" ca="1">IFERROR(IF(AND(НачЦ_ИнвП_Дата&lt;=DE$3,КИнвП_Дата&gt;DE$3),
INDEX(Кальк._морковь,MATCH($A56,Кальк._морковь_наим.,0),MATCH("Сумма затрат, т.руб.",'Кальк-я'!$5:$5,0))*
INDEX(ЗФ,MATCH($A$50,ЗФ!$A:$A,0),MATCH("Посевная площадь"&amp;YEAR(DF$3),ЗФ!$2:$2,0))*
INDEX(Коэф.закупка_год_морковь[],MATCH($A56,Коэф.закупка_год_морковь[1],0),MATCH(MONTH(DE$3),КЗ!$1:$1,0))/1000,""),0)</f>
        <v>0</v>
      </c>
      <c r="DF56" s="551" cm="1">
        <f t="array" aca="1" ref="DF56" ca="1">IFERROR(IF(AND(НачЦ_ИнвП_Дата&lt;=DF$3,КИнвП_Дата&gt;DF$3),
INDEX(Кальк._морковь,MATCH($A56,Кальк._морковь_наим.,0),MATCH("Сумма затрат, т.руб.",'Кальк-я'!$5:$5,0))*
INDEX(ЗФ,MATCH($A$50,ЗФ!$A:$A,0),MATCH("Посевная площадь"&amp;YEAR(DG$3),ЗФ!$2:$2,0))*
INDEX(Коэф.закупка_год_морковь[],MATCH($A56,Коэф.закупка_год_морковь[1],0),MATCH(MONTH(DF$3),КЗ!$1:$1,0))/1000,""),0)</f>
        <v>0</v>
      </c>
      <c r="DG56" s="551" cm="1">
        <f t="array" aca="1" ref="DG56" ca="1">IFERROR(IF(AND(НачЦ_ИнвП_Дата&lt;=DG$3,КИнвП_Дата&gt;DG$3),
INDEX(Кальк._морковь,MATCH($A56,Кальк._морковь_наим.,0),MATCH("Сумма затрат, т.руб.",'Кальк-я'!$5:$5,0))*
INDEX(ЗФ,MATCH($A$50,ЗФ!$A:$A,0),MATCH("Посевная площадь"&amp;YEAR(DH$3),ЗФ!$2:$2,0))*
INDEX(Коэф.закупка_год_морковь[],MATCH($A56,Коэф.закупка_год_морковь[1],0),MATCH(MONTH(DG$3),КЗ!$1:$1,0))/1000,""),0)</f>
        <v>1890</v>
      </c>
      <c r="DH56" s="551" cm="1">
        <f t="array" aca="1" ref="DH56" ca="1">IFERROR(IF(AND(НачЦ_ИнвП_Дата&lt;=DH$3,КИнвП_Дата&gt;DH$3),
INDEX(Кальк._морковь,MATCH($A56,Кальк._морковь_наим.,0),MATCH("Сумма затрат, т.руб.",'Кальк-я'!$5:$5,0))*
INDEX(ЗФ,MATCH($A$50,ЗФ!$A:$A,0),MATCH("Посевная площадь"&amp;YEAR(DI$3),ЗФ!$2:$2,0))*
INDEX(Коэф.закупка_год_морковь[],MATCH($A56,Коэф.закупка_год_морковь[1],0),MATCH(MONTH(DH$3),КЗ!$1:$1,0))/1000,""),0)</f>
        <v>0</v>
      </c>
      <c r="DI56" s="551" cm="1">
        <f t="array" aca="1" ref="DI56" ca="1">IFERROR(IF(AND(НачЦ_ИнвП_Дата&lt;=DI$3,КИнвП_Дата&gt;DI$3),
INDEX(Кальк._морковь,MATCH($A56,Кальк._морковь_наим.,0),MATCH("Сумма затрат, т.руб.",'Кальк-я'!$5:$5,0))*
INDEX(ЗФ,MATCH($A$50,ЗФ!$A:$A,0),MATCH("Посевная площадь"&amp;YEAR(DJ$3),ЗФ!$2:$2,0))*
INDEX(Коэф.закупка_год_морковь[],MATCH($A56,Коэф.закупка_год_морковь[1],0),MATCH(MONTH(DI$3),КЗ!$1:$1,0))/1000,""),0)</f>
        <v>0</v>
      </c>
      <c r="DJ56" s="551" cm="1">
        <f t="array" aca="1" ref="DJ56" ca="1">IFERROR(IF(AND(НачЦ_ИнвП_Дата&lt;=DJ$3,КИнвП_Дата&gt;DJ$3),
INDEX(Кальк._морковь,MATCH($A56,Кальк._морковь_наим.,0),MATCH("Сумма затрат, т.руб.",'Кальк-я'!$5:$5,0))*
INDEX(ЗФ,MATCH($A$50,ЗФ!$A:$A,0),MATCH("Посевная площадь"&amp;YEAR(DK$3),ЗФ!$2:$2,0))*
INDEX(Коэф.закупка_год_морковь[],MATCH($A56,Коэф.закупка_год_морковь[1],0),MATCH(MONTH(DJ$3),КЗ!$1:$1,0))/1000,""),0)</f>
        <v>0</v>
      </c>
      <c r="DK56" s="551" cm="1">
        <f t="array" aca="1" ref="DK56" ca="1">IFERROR(IF(AND(НачЦ_ИнвП_Дата&lt;=DK$3,КИнвП_Дата&gt;DK$3),
INDEX(Кальк._морковь,MATCH($A56,Кальк._морковь_наим.,0),MATCH("Сумма затрат, т.руб.",'Кальк-я'!$5:$5,0))*
INDEX(ЗФ,MATCH($A$50,ЗФ!$A:$A,0),MATCH("Посевная площадь"&amp;YEAR(DL$3),ЗФ!$2:$2,0))*
INDEX(Коэф.закупка_год_морковь[],MATCH($A56,Коэф.закупка_год_морковь[1],0),MATCH(MONTH(DK$3),КЗ!$1:$1,0))/1000,""),0)</f>
        <v>0</v>
      </c>
      <c r="DL56" s="551" cm="1">
        <f t="array" aca="1" ref="DL56" ca="1">IFERROR(IF(AND(НачЦ_ИнвП_Дата&lt;=DL$3,КИнвП_Дата&gt;DL$3),
INDEX(Кальк._морковь,MATCH($A56,Кальк._морковь_наим.,0),MATCH("Сумма затрат, т.руб.",'Кальк-я'!$5:$5,0))*
INDEX(ЗФ,MATCH($A$50,ЗФ!$A:$A,0),MATCH("Посевная площадь"&amp;YEAR(DM$3),ЗФ!$2:$2,0))*
INDEX(Коэф.закупка_год_морковь[],MATCH($A56,Коэф.закупка_год_морковь[1],0),MATCH(MONTH(DL$3),КЗ!$1:$1,0))/1000,""),0)</f>
        <v>0</v>
      </c>
      <c r="DM56" s="551" cm="1">
        <f t="array" aca="1" ref="DM56" ca="1">IFERROR(IF(AND(НачЦ_ИнвП_Дата&lt;=DM$3,КИнвП_Дата&gt;DM$3),
INDEX(Кальк._морковь,MATCH($A56,Кальк._морковь_наим.,0),MATCH("Сумма затрат, т.руб.",'Кальк-я'!$5:$5,0))*
INDEX(ЗФ,MATCH($A$50,ЗФ!$A:$A,0),MATCH("Посевная площадь"&amp;YEAR(DN$3),ЗФ!$2:$2,0))*
INDEX(Коэф.закупка_год_морковь[],MATCH($A56,Коэф.закупка_год_морковь[1],0),MATCH(MONTH(DM$3),КЗ!$1:$1,0))/1000,""),0)</f>
        <v>0</v>
      </c>
      <c r="DN56" s="552">
        <f t="shared" ref="DN56" ca="1" si="1525">SUM(DB56:DM56)</f>
        <v>1890</v>
      </c>
      <c r="DO56" s="551" cm="1">
        <f t="array" aca="1" ref="DO56" ca="1">IFERROR(IF(AND(НачЦ_ИнвП_Дата&lt;=DO$3,КИнвП_Дата&gt;DO$3),
INDEX(Кальк._морковь,MATCH($A56,Кальк._морковь_наим.,0),MATCH("Сумма затрат, т.руб.",'Кальк-я'!$5:$5,0))*
INDEX(ЗФ,MATCH($A$50,ЗФ!$A:$A,0),MATCH("Посевная площадь"&amp;YEAR(DP$3),ЗФ!$2:$2,0))*
INDEX(Коэф.закупка_год_морковь[],MATCH($A56,Коэф.закупка_год_морковь[1],0),MATCH(MONTH(DO$3),КЗ!$1:$1,0))/1000,""),0)</f>
        <v>0</v>
      </c>
      <c r="DP56" s="551" cm="1">
        <f t="array" aca="1" ref="DP56" ca="1">IFERROR(IF(AND(НачЦ_ИнвП_Дата&lt;=DP$3,КИнвП_Дата&gt;DP$3),
INDEX(Кальк._морковь,MATCH($A56,Кальк._морковь_наим.,0),MATCH("Сумма затрат, т.руб.",'Кальк-я'!$5:$5,0))*
INDEX(ЗФ,MATCH($A$50,ЗФ!$A:$A,0),MATCH("Посевная площадь"&amp;YEAR(DQ$3),ЗФ!$2:$2,0))*
INDEX(Коэф.закупка_год_морковь[],MATCH($A56,Коэф.закупка_год_морковь[1],0),MATCH(MONTH(DP$3),КЗ!$1:$1,0))/1000,""),0)</f>
        <v>0</v>
      </c>
      <c r="DQ56" s="551" cm="1">
        <f t="array" aca="1" ref="DQ56" ca="1">IFERROR(IF(AND(НачЦ_ИнвП_Дата&lt;=DQ$3,КИнвП_Дата&gt;DQ$3),
INDEX(Кальк._морковь,MATCH($A56,Кальк._морковь_наим.,0),MATCH("Сумма затрат, т.руб.",'Кальк-я'!$5:$5,0))*
INDEX(ЗФ,MATCH($A$50,ЗФ!$A:$A,0),MATCH("Посевная площадь"&amp;YEAR(DR$3),ЗФ!$2:$2,0))*
INDEX(Коэф.закупка_год_морковь[],MATCH($A56,Коэф.закупка_год_морковь[1],0),MATCH(MONTH(DQ$3),КЗ!$1:$1,0))/1000,""),0)</f>
        <v>0</v>
      </c>
      <c r="DR56" s="551" cm="1">
        <f t="array" aca="1" ref="DR56" ca="1">IFERROR(IF(AND(НачЦ_ИнвП_Дата&lt;=DR$3,КИнвП_Дата&gt;DR$3),
INDEX(Кальк._морковь,MATCH($A56,Кальк._морковь_наим.,0),MATCH("Сумма затрат, т.руб.",'Кальк-я'!$5:$5,0))*
INDEX(ЗФ,MATCH($A$50,ЗФ!$A:$A,0),MATCH("Посевная площадь"&amp;YEAR(DS$3),ЗФ!$2:$2,0))*
INDEX(Коэф.закупка_год_морковь[],MATCH($A56,Коэф.закупка_год_морковь[1],0),MATCH(MONTH(DR$3),КЗ!$1:$1,0))/1000,""),0)</f>
        <v>0</v>
      </c>
      <c r="DS56" s="551" cm="1">
        <f t="array" aca="1" ref="DS56" ca="1">IFERROR(IF(AND(НачЦ_ИнвП_Дата&lt;=DS$3,КИнвП_Дата&gt;DS$3),
INDEX(Кальк._морковь,MATCH($A56,Кальк._морковь_наим.,0),MATCH("Сумма затрат, т.руб.",'Кальк-я'!$5:$5,0))*
INDEX(ЗФ,MATCH($A$50,ЗФ!$A:$A,0),MATCH("Посевная площадь"&amp;YEAR(DT$3),ЗФ!$2:$2,0))*
INDEX(Коэф.закупка_год_морковь[],MATCH($A56,Коэф.закупка_год_морковь[1],0),MATCH(MONTH(DS$3),КЗ!$1:$1,0))/1000,""),0)</f>
        <v>0</v>
      </c>
      <c r="DT56" s="551" cm="1">
        <f t="array" aca="1" ref="DT56" ca="1">IFERROR(IF(AND(НачЦ_ИнвП_Дата&lt;=DT$3,КИнвП_Дата&gt;DT$3),
INDEX(Кальк._морковь,MATCH($A56,Кальк._морковь_наим.,0),MATCH("Сумма затрат, т.руб.",'Кальк-я'!$5:$5,0))*
INDEX(ЗФ,MATCH($A$50,ЗФ!$A:$A,0),MATCH("Посевная площадь"&amp;YEAR(DU$3),ЗФ!$2:$2,0))*
INDEX(Коэф.закупка_год_морковь[],MATCH($A56,Коэф.закупка_год_морковь[1],0),MATCH(MONTH(DT$3),КЗ!$1:$1,0))/1000,""),0)</f>
        <v>1890</v>
      </c>
      <c r="DU56" s="551" cm="1">
        <f t="array" aca="1" ref="DU56" ca="1">IFERROR(IF(AND(НачЦ_ИнвП_Дата&lt;=DU$3,КИнвП_Дата&gt;DU$3),
INDEX(Кальк._морковь,MATCH($A56,Кальк._морковь_наим.,0),MATCH("Сумма затрат, т.руб.",'Кальк-я'!$5:$5,0))*
INDEX(ЗФ,MATCH($A$50,ЗФ!$A:$A,0),MATCH("Посевная площадь"&amp;YEAR(DV$3),ЗФ!$2:$2,0))*
INDEX(Коэф.закупка_год_морковь[],MATCH($A56,Коэф.закупка_год_морковь[1],0),MATCH(MONTH(DU$3),КЗ!$1:$1,0))/1000,""),0)</f>
        <v>0</v>
      </c>
      <c r="DV56" s="551" cm="1">
        <f t="array" aca="1" ref="DV56" ca="1">IFERROR(IF(AND(НачЦ_ИнвП_Дата&lt;=DV$3,КИнвП_Дата&gt;DV$3),
INDEX(Кальк._морковь,MATCH($A56,Кальк._морковь_наим.,0),MATCH("Сумма затрат, т.руб.",'Кальк-я'!$5:$5,0))*
INDEX(ЗФ,MATCH($A$50,ЗФ!$A:$A,0),MATCH("Посевная площадь"&amp;YEAR(DW$3),ЗФ!$2:$2,0))*
INDEX(Коэф.закупка_год_морковь[],MATCH($A56,Коэф.закупка_год_морковь[1],0),MATCH(MONTH(DV$3),КЗ!$1:$1,0))/1000,""),0)</f>
        <v>0</v>
      </c>
      <c r="DW56" s="551" cm="1">
        <f t="array" aca="1" ref="DW56" ca="1">IFERROR(IF(AND(НачЦ_ИнвП_Дата&lt;=DW$3,КИнвП_Дата&gt;DW$3),
INDEX(Кальк._морковь,MATCH($A56,Кальк._морковь_наим.,0),MATCH("Сумма затрат, т.руб.",'Кальк-я'!$5:$5,0))*
INDEX(ЗФ,MATCH($A$50,ЗФ!$A:$A,0),MATCH("Посевная площадь"&amp;YEAR(DX$3),ЗФ!$2:$2,0))*
INDEX(Коэф.закупка_год_морковь[],MATCH($A56,Коэф.закупка_год_морковь[1],0),MATCH(MONTH(DW$3),КЗ!$1:$1,0))/1000,""),0)</f>
        <v>0</v>
      </c>
      <c r="DX56" s="551" cm="1">
        <f t="array" aca="1" ref="DX56" ca="1">IFERROR(IF(AND(НачЦ_ИнвП_Дата&lt;=DX$3,КИнвП_Дата&gt;DX$3),
INDEX(Кальк._морковь,MATCH($A56,Кальк._морковь_наим.,0),MATCH("Сумма затрат, т.руб.",'Кальк-я'!$5:$5,0))*
INDEX(ЗФ,MATCH($A$50,ЗФ!$A:$A,0),MATCH("Посевная площадь"&amp;YEAR(DY$3),ЗФ!$2:$2,0))*
INDEX(Коэф.закупка_год_морковь[],MATCH($A56,Коэф.закупка_год_морковь[1],0),MATCH(MONTH(DX$3),КЗ!$1:$1,0))/1000,""),0)</f>
        <v>0</v>
      </c>
      <c r="DY56" s="551" cm="1">
        <f t="array" aca="1" ref="DY56" ca="1">IFERROR(IF(AND(НачЦ_ИнвП_Дата&lt;=DY$3,КИнвП_Дата&gt;DY$3),
INDEX(Кальк._морковь,MATCH($A56,Кальк._морковь_наим.,0),MATCH("Сумма затрат, т.руб.",'Кальк-я'!$5:$5,0))*
INDEX(ЗФ,MATCH($A$50,ЗФ!$A:$A,0),MATCH("Посевная площадь"&amp;YEAR(DZ$3),ЗФ!$2:$2,0))*
INDEX(Коэф.закупка_год_морковь[],MATCH($A56,Коэф.закупка_год_морковь[1],0),MATCH(MONTH(DY$3),КЗ!$1:$1,0))/1000,""),0)</f>
        <v>0</v>
      </c>
      <c r="DZ56" s="551" cm="1">
        <f t="array" aca="1" ref="DZ56" ca="1">IFERROR(IF(AND(НачЦ_ИнвП_Дата&lt;=DZ$3,КИнвП_Дата&gt;DZ$3),
INDEX(Кальк._морковь,MATCH($A56,Кальк._морковь_наим.,0),MATCH("Сумма затрат, т.руб.",'Кальк-я'!$5:$5,0))*
INDEX(ЗФ,MATCH($A$50,ЗФ!$A:$A,0),MATCH("Посевная площадь"&amp;YEAR(EA$3),ЗФ!$2:$2,0))*
INDEX(Коэф.закупка_год_морковь[],MATCH($A56,Коэф.закупка_год_морковь[1],0),MATCH(MONTH(DZ$3),КЗ!$1:$1,0))/1000,""),0)</f>
        <v>0</v>
      </c>
      <c r="EA56" s="552">
        <f t="shared" ref="EA56" ca="1" si="1526">SUM(DO56:DZ56)</f>
        <v>1890</v>
      </c>
      <c r="EB56" s="551" cm="1">
        <f t="array" aca="1" ref="EB56" ca="1">IFERROR(IF(AND(НачЦ_ИнвП_Дата&lt;=EB$3,КИнвП_Дата&gt;EB$3),
INDEX(Кальк._морковь,MATCH($A56,Кальк._морковь_наим.,0),MATCH("Сумма затрат, т.руб.",'Кальк-я'!$5:$5,0))*
INDEX(ЗФ,MATCH($A$50,ЗФ!$A:$A,0),MATCH("Посевная площадь"&amp;YEAR(EC$3),ЗФ!$2:$2,0))*
INDEX(Коэф.закупка_год_морковь[],MATCH($A56,Коэф.закупка_год_морковь[1],0),MATCH(MONTH(EB$3),КЗ!$1:$1,0))/1000,""),0)</f>
        <v>0</v>
      </c>
      <c r="EC56" s="551" cm="1">
        <f t="array" aca="1" ref="EC56" ca="1">IFERROR(IF(AND(НачЦ_ИнвП_Дата&lt;=EC$3,КИнвП_Дата&gt;EC$3),
INDEX(Кальк._морковь,MATCH($A56,Кальк._морковь_наим.,0),MATCH("Сумма затрат, т.руб.",'Кальк-я'!$5:$5,0))*
INDEX(ЗФ,MATCH($A$50,ЗФ!$A:$A,0),MATCH("Посевная площадь"&amp;YEAR(ED$3),ЗФ!$2:$2,0))*
INDEX(Коэф.закупка_год_морковь[],MATCH($A56,Коэф.закупка_год_морковь[1],0),MATCH(MONTH(EC$3),КЗ!$1:$1,0))/1000,""),0)</f>
        <v>0</v>
      </c>
      <c r="ED56" s="551" cm="1">
        <f t="array" aca="1" ref="ED56" ca="1">IFERROR(IF(AND(НачЦ_ИнвП_Дата&lt;=ED$3,КИнвП_Дата&gt;ED$3),
INDEX(Кальк._морковь,MATCH($A56,Кальк._морковь_наим.,0),MATCH("Сумма затрат, т.руб.",'Кальк-я'!$5:$5,0))*
INDEX(ЗФ,MATCH($A$50,ЗФ!$A:$A,0),MATCH("Посевная площадь"&amp;YEAR(EE$3),ЗФ!$2:$2,0))*
INDEX(Коэф.закупка_год_морковь[],MATCH($A56,Коэф.закупка_год_морковь[1],0),MATCH(MONTH(ED$3),КЗ!$1:$1,0))/1000,""),0)</f>
        <v>0</v>
      </c>
      <c r="EE56" s="551" cm="1">
        <f t="array" aca="1" ref="EE56" ca="1">IFERROR(IF(AND(НачЦ_ИнвП_Дата&lt;=EE$3,КИнвП_Дата&gt;EE$3),
INDEX(Кальк._морковь,MATCH($A56,Кальк._морковь_наим.,0),MATCH("Сумма затрат, т.руб.",'Кальк-я'!$5:$5,0))*
INDEX(ЗФ,MATCH($A$50,ЗФ!$A:$A,0),MATCH("Посевная площадь"&amp;YEAR(EF$3),ЗФ!$2:$2,0))*
INDEX(Коэф.закупка_год_морковь[],MATCH($A56,Коэф.закупка_год_морковь[1],0),MATCH(MONTH(EE$3),КЗ!$1:$1,0))/1000,""),0)</f>
        <v>0</v>
      </c>
      <c r="EF56" s="551" cm="1">
        <f t="array" aca="1" ref="EF56" ca="1">IFERROR(IF(AND(НачЦ_ИнвП_Дата&lt;=EF$3,КИнвП_Дата&gt;EF$3),
INDEX(Кальк._морковь,MATCH($A56,Кальк._морковь_наим.,0),MATCH("Сумма затрат, т.руб.",'Кальк-я'!$5:$5,0))*
INDEX(ЗФ,MATCH($A$50,ЗФ!$A:$A,0),MATCH("Посевная площадь"&amp;YEAR(EG$3),ЗФ!$2:$2,0))*
INDEX(Коэф.закупка_год_морковь[],MATCH($A56,Коэф.закупка_год_морковь[1],0),MATCH(MONTH(EF$3),КЗ!$1:$1,0))/1000,""),0)</f>
        <v>0</v>
      </c>
      <c r="EG56" s="551" cm="1">
        <f t="array" aca="1" ref="EG56" ca="1">IFERROR(IF(AND(НачЦ_ИнвП_Дата&lt;=EG$3,КИнвП_Дата&gt;EG$3),
INDEX(Кальк._морковь,MATCH($A56,Кальк._морковь_наим.,0),MATCH("Сумма затрат, т.руб.",'Кальк-я'!$5:$5,0))*
INDEX(ЗФ,MATCH($A$50,ЗФ!$A:$A,0),MATCH("Посевная площадь"&amp;YEAR(EH$3),ЗФ!$2:$2,0))*
INDEX(Коэф.закупка_год_морковь[],MATCH($A56,Коэф.закупка_год_морковь[1],0),MATCH(MONTH(EG$3),КЗ!$1:$1,0))/1000,""),0)</f>
        <v>1890</v>
      </c>
      <c r="EH56" s="551" cm="1">
        <f t="array" aca="1" ref="EH56" ca="1">IFERROR(IF(AND(НачЦ_ИнвП_Дата&lt;=EH$3,КИнвП_Дата&gt;EH$3),
INDEX(Кальк._морковь,MATCH($A56,Кальк._морковь_наим.,0),MATCH("Сумма затрат, т.руб.",'Кальк-я'!$5:$5,0))*
INDEX(ЗФ,MATCH($A$50,ЗФ!$A:$A,0),MATCH("Посевная площадь"&amp;YEAR(EI$3),ЗФ!$2:$2,0))*
INDEX(Коэф.закупка_год_морковь[],MATCH($A56,Коэф.закупка_год_морковь[1],0),MATCH(MONTH(EH$3),КЗ!$1:$1,0))/1000,""),0)</f>
        <v>0</v>
      </c>
      <c r="EI56" s="551" cm="1">
        <f t="array" aca="1" ref="EI56" ca="1">IFERROR(IF(AND(НачЦ_ИнвП_Дата&lt;=EI$3,КИнвП_Дата&gt;EI$3),
INDEX(Кальк._морковь,MATCH($A56,Кальк._морковь_наим.,0),MATCH("Сумма затрат, т.руб.",'Кальк-я'!$5:$5,0))*
INDEX(ЗФ,MATCH($A$50,ЗФ!$A:$A,0),MATCH("Посевная площадь"&amp;YEAR(EJ$3),ЗФ!$2:$2,0))*
INDEX(Коэф.закупка_год_морковь[],MATCH($A56,Коэф.закупка_год_морковь[1],0),MATCH(MONTH(EI$3),КЗ!$1:$1,0))/1000,""),0)</f>
        <v>0</v>
      </c>
      <c r="EJ56" s="551" cm="1">
        <f t="array" aca="1" ref="EJ56" ca="1">IFERROR(IF(AND(НачЦ_ИнвП_Дата&lt;=EJ$3,КИнвП_Дата&gt;EJ$3),
INDEX(Кальк._морковь,MATCH($A56,Кальк._морковь_наим.,0),MATCH("Сумма затрат, т.руб.",'Кальк-я'!$5:$5,0))*
INDEX(ЗФ,MATCH($A$50,ЗФ!$A:$A,0),MATCH("Посевная площадь"&amp;YEAR(EK$3),ЗФ!$2:$2,0))*
INDEX(Коэф.закупка_год_морковь[],MATCH($A56,Коэф.закупка_год_морковь[1],0),MATCH(MONTH(EJ$3),КЗ!$1:$1,0))/1000,""),0)</f>
        <v>0</v>
      </c>
      <c r="EK56" s="551" cm="1">
        <f t="array" aca="1" ref="EK56" ca="1">IFERROR(IF(AND(НачЦ_ИнвП_Дата&lt;=EK$3,КИнвП_Дата&gt;EK$3),
INDEX(Кальк._морковь,MATCH($A56,Кальк._морковь_наим.,0),MATCH("Сумма затрат, т.руб.",'Кальк-я'!$5:$5,0))*
INDEX(ЗФ,MATCH($A$50,ЗФ!$A:$A,0),MATCH("Посевная площадь"&amp;YEAR(EL$3),ЗФ!$2:$2,0))*
INDEX(Коэф.закупка_год_морковь[],MATCH($A56,Коэф.закупка_год_морковь[1],0),MATCH(MONTH(EK$3),КЗ!$1:$1,0))/1000,""),0)</f>
        <v>0</v>
      </c>
      <c r="EL56" s="551" cm="1">
        <f t="array" aca="1" ref="EL56" ca="1">IFERROR(IF(AND(НачЦ_ИнвП_Дата&lt;=EL$3,КИнвП_Дата&gt;EL$3),
INDEX(Кальк._морковь,MATCH($A56,Кальк._морковь_наим.,0),MATCH("Сумма затрат, т.руб.",'Кальк-я'!$5:$5,0))*
INDEX(ЗФ,MATCH($A$50,ЗФ!$A:$A,0),MATCH("Посевная площадь"&amp;YEAR(EM$3),ЗФ!$2:$2,0))*
INDEX(Коэф.закупка_год_морковь[],MATCH($A56,Коэф.закупка_год_морковь[1],0),MATCH(MONTH(EL$3),КЗ!$1:$1,0))/1000,""),0)</f>
        <v>0</v>
      </c>
      <c r="EM56" s="551" cm="1">
        <f t="array" aca="1" ref="EM56" ca="1">IFERROR(IF(AND(НачЦ_ИнвП_Дата&lt;=EM$3,КИнвП_Дата&gt;EM$3),
INDEX(Кальк._морковь,MATCH($A56,Кальк._морковь_наим.,0),MATCH("Сумма затрат, т.руб.",'Кальк-я'!$5:$5,0))*
INDEX(ЗФ,MATCH($A$50,ЗФ!$A:$A,0),MATCH("Посевная площадь"&amp;YEAR(EN$3),ЗФ!$2:$2,0))*
INDEX(Коэф.закупка_год_морковь[],MATCH($A56,Коэф.закупка_год_морковь[1],0),MATCH(MONTH(EM$3),КЗ!$1:$1,0))/1000,""),0)</f>
        <v>0</v>
      </c>
      <c r="EN56" s="552">
        <f t="shared" ref="EN56" ca="1" si="1527">SUM(EB56:EM56)</f>
        <v>1890</v>
      </c>
      <c r="EO56" s="551" cm="1">
        <f t="array" aca="1" ref="EO56" ca="1">IFERROR(IF(AND(НачЦ_ИнвП_Дата&lt;=EO$3,КИнвП_Дата&gt;EO$3),
INDEX(Кальк._морковь,MATCH($A56,Кальк._морковь_наим.,0),MATCH("Сумма затрат, т.руб.",'Кальк-я'!$5:$5,0))*
INDEX(ЗФ,MATCH($A$50,ЗФ!$A:$A,0),MATCH("Посевная площадь"&amp;YEAR(EP$3),ЗФ!$2:$2,0))*
INDEX(Коэф.закупка_год_морковь[],MATCH($A56,Коэф.закупка_год_морковь[1],0),MATCH(MONTH(EO$3),КЗ!$1:$1,0))/1000,""),0)</f>
        <v>0</v>
      </c>
      <c r="EP56" s="551" cm="1">
        <f t="array" aca="1" ref="EP56" ca="1">IFERROR(IF(AND(НачЦ_ИнвП_Дата&lt;=EP$3,КИнвП_Дата&gt;EP$3),
INDEX(Кальк._морковь,MATCH($A56,Кальк._морковь_наим.,0),MATCH("Сумма затрат, т.руб.",'Кальк-я'!$5:$5,0))*
INDEX(ЗФ,MATCH($A$50,ЗФ!$A:$A,0),MATCH("Посевная площадь"&amp;YEAR(EQ$3),ЗФ!$2:$2,0))*
INDEX(Коэф.закупка_год_морковь[],MATCH($A56,Коэф.закупка_год_морковь[1],0),MATCH(MONTH(EP$3),КЗ!$1:$1,0))/1000,""),0)</f>
        <v>0</v>
      </c>
      <c r="EQ56" s="551" cm="1">
        <f t="array" aca="1" ref="EQ56" ca="1">IFERROR(IF(AND(НачЦ_ИнвП_Дата&lt;=EQ$3,КИнвП_Дата&gt;EQ$3),
INDEX(Кальк._морковь,MATCH($A56,Кальк._морковь_наим.,0),MATCH("Сумма затрат, т.руб.",'Кальк-я'!$5:$5,0))*
INDEX(ЗФ,MATCH($A$50,ЗФ!$A:$A,0),MATCH("Посевная площадь"&amp;YEAR(ER$3),ЗФ!$2:$2,0))*
INDEX(Коэф.закупка_год_морковь[],MATCH($A56,Коэф.закупка_год_морковь[1],0),MATCH(MONTH(EQ$3),КЗ!$1:$1,0))/1000,""),0)</f>
        <v>0</v>
      </c>
      <c r="ER56" s="551" cm="1">
        <f t="array" aca="1" ref="ER56" ca="1">IFERROR(IF(AND(НачЦ_ИнвП_Дата&lt;=ER$3,КИнвП_Дата&gt;ER$3),
INDEX(Кальк._морковь,MATCH($A56,Кальк._морковь_наим.,0),MATCH("Сумма затрат, т.руб.",'Кальк-я'!$5:$5,0))*
INDEX(ЗФ,MATCH($A$50,ЗФ!$A:$A,0),MATCH("Посевная площадь"&amp;YEAR(ES$3),ЗФ!$2:$2,0))*
INDEX(Коэф.закупка_год_морковь[],MATCH($A56,Коэф.закупка_год_морковь[1],0),MATCH(MONTH(ER$3),КЗ!$1:$1,0))/1000,""),0)</f>
        <v>0</v>
      </c>
      <c r="ES56" s="551" cm="1">
        <f t="array" aca="1" ref="ES56" ca="1">IFERROR(IF(AND(НачЦ_ИнвП_Дата&lt;=ES$3,КИнвП_Дата&gt;ES$3),
INDEX(Кальк._морковь,MATCH($A56,Кальк._морковь_наим.,0),MATCH("Сумма затрат, т.руб.",'Кальк-я'!$5:$5,0))*
INDEX(ЗФ,MATCH($A$50,ЗФ!$A:$A,0),MATCH("Посевная площадь"&amp;YEAR(ET$3),ЗФ!$2:$2,0))*
INDEX(Коэф.закупка_год_морковь[],MATCH($A56,Коэф.закупка_год_морковь[1],0),MATCH(MONTH(ES$3),КЗ!$1:$1,0))/1000,""),0)</f>
        <v>0</v>
      </c>
      <c r="ET56" s="551" cm="1">
        <f t="array" aca="1" ref="ET56" ca="1">IFERROR(IF(AND(НачЦ_ИнвП_Дата&lt;=ET$3,КИнвП_Дата&gt;ET$3),
INDEX(Кальк._морковь,MATCH($A56,Кальк._морковь_наим.,0),MATCH("Сумма затрат, т.руб.",'Кальк-я'!$5:$5,0))*
INDEX(ЗФ,MATCH($A$50,ЗФ!$A:$A,0),MATCH("Посевная площадь"&amp;YEAR(EU$3),ЗФ!$2:$2,0))*
INDEX(Коэф.закупка_год_морковь[],MATCH($A56,Коэф.закупка_год_морковь[1],0),MATCH(MONTH(ET$3),КЗ!$1:$1,0))/1000,""),0)</f>
        <v>1890</v>
      </c>
      <c r="EU56" s="551" cm="1">
        <f t="array" aca="1" ref="EU56" ca="1">IFERROR(IF(AND(НачЦ_ИнвП_Дата&lt;=EU$3,КИнвП_Дата&gt;EU$3),
INDEX(Кальк._морковь,MATCH($A56,Кальк._морковь_наим.,0),MATCH("Сумма затрат, т.руб.",'Кальк-я'!$5:$5,0))*
INDEX(ЗФ,MATCH($A$50,ЗФ!$A:$A,0),MATCH("Посевная площадь"&amp;YEAR(EV$3),ЗФ!$2:$2,0))*
INDEX(Коэф.закупка_год_морковь[],MATCH($A56,Коэф.закупка_год_морковь[1],0),MATCH(MONTH(EU$3),КЗ!$1:$1,0))/1000,""),0)</f>
        <v>0</v>
      </c>
      <c r="EV56" s="551" cm="1">
        <f t="array" aca="1" ref="EV56" ca="1">IFERROR(IF(AND(НачЦ_ИнвП_Дата&lt;=EV$3,КИнвП_Дата&gt;EV$3),
INDEX(Кальк._морковь,MATCH($A56,Кальк._морковь_наим.,0),MATCH("Сумма затрат, т.руб.",'Кальк-я'!$5:$5,0))*
INDEX(ЗФ,MATCH($A$50,ЗФ!$A:$A,0),MATCH("Посевная площадь"&amp;YEAR(EW$3),ЗФ!$2:$2,0))*
INDEX(Коэф.закупка_год_морковь[],MATCH($A56,Коэф.закупка_год_морковь[1],0),MATCH(MONTH(EV$3),КЗ!$1:$1,0))/1000,""),0)</f>
        <v>0</v>
      </c>
      <c r="EW56" s="551" cm="1">
        <f t="array" aca="1" ref="EW56" ca="1">IFERROR(IF(AND(НачЦ_ИнвП_Дата&lt;=EW$3,КИнвП_Дата&gt;EW$3),
INDEX(Кальк._морковь,MATCH($A56,Кальк._морковь_наим.,0),MATCH("Сумма затрат, т.руб.",'Кальк-я'!$5:$5,0))*
INDEX(ЗФ,MATCH($A$50,ЗФ!$A:$A,0),MATCH("Посевная площадь"&amp;YEAR(EX$3),ЗФ!$2:$2,0))*
INDEX(Коэф.закупка_год_морковь[],MATCH($A56,Коэф.закупка_год_морковь[1],0),MATCH(MONTH(EW$3),КЗ!$1:$1,0))/1000,""),0)</f>
        <v>0</v>
      </c>
      <c r="EX56" s="551" cm="1">
        <f t="array" aca="1" ref="EX56" ca="1">IFERROR(IF(AND(НачЦ_ИнвП_Дата&lt;=EX$3,КИнвП_Дата&gt;EX$3),
INDEX(Кальк._морковь,MATCH($A56,Кальк._морковь_наим.,0),MATCH("Сумма затрат, т.руб.",'Кальк-я'!$5:$5,0))*
INDEX(ЗФ,MATCH($A$50,ЗФ!$A:$A,0),MATCH("Посевная площадь"&amp;YEAR(EY$3),ЗФ!$2:$2,0))*
INDEX(Коэф.закупка_год_морковь[],MATCH($A56,Коэф.закупка_год_морковь[1],0),MATCH(MONTH(EX$3),КЗ!$1:$1,0))/1000,""),0)</f>
        <v>0</v>
      </c>
      <c r="EY56" s="551" cm="1">
        <f t="array" aca="1" ref="EY56" ca="1">IFERROR(IF(AND(НачЦ_ИнвП_Дата&lt;=EY$3,КИнвП_Дата&gt;EY$3),
INDEX(Кальк._морковь,MATCH($A56,Кальк._морковь_наим.,0),MATCH("Сумма затрат, т.руб.",'Кальк-я'!$5:$5,0))*
INDEX(ЗФ,MATCH($A$50,ЗФ!$A:$A,0),MATCH("Посевная площадь"&amp;YEAR(EZ$3),ЗФ!$2:$2,0))*
INDEX(Коэф.закупка_год_морковь[],MATCH($A56,Коэф.закупка_год_морковь[1],0),MATCH(MONTH(EY$3),КЗ!$1:$1,0))/1000,""),0)</f>
        <v>0</v>
      </c>
      <c r="EZ56" s="551" cm="1">
        <f t="array" aca="1" ref="EZ56" ca="1">IFERROR(IF(AND(НачЦ_ИнвП_Дата&lt;=EZ$3,КИнвП_Дата&gt;EZ$3),
INDEX(Кальк._морковь,MATCH($A56,Кальк._морковь_наим.,0),MATCH("Сумма затрат, т.руб.",'Кальк-я'!$5:$5,0))*
INDEX(ЗФ,MATCH($A$50,ЗФ!$A:$A,0),MATCH("Посевная площадь"&amp;YEAR(FA$3),ЗФ!$2:$2,0))*
INDEX(Коэф.закупка_год_морковь[],MATCH($A56,Коэф.закупка_год_морковь[1],0),MATCH(MONTH(EZ$3),КЗ!$1:$1,0))/1000,""),0)</f>
        <v>0</v>
      </c>
      <c r="FA56" s="552">
        <f t="shared" ref="FA56" ca="1" si="1528">SUM(EO56:EZ56)</f>
        <v>1890</v>
      </c>
      <c r="FB56" s="551" cm="1">
        <f t="array" aca="1" ref="FB56" ca="1">IFERROR(IF(AND(НачЦ_ИнвП_Дата&lt;=FB$3,КИнвП_Дата&gt;FB$3),
INDEX(Кальк._морковь,MATCH($A56,Кальк._морковь_наим.,0),MATCH("Сумма затрат, т.руб.",'Кальк-я'!$5:$5,0))*
INDEX(ЗФ,MATCH($A$50,ЗФ!$A:$A,0),MATCH("Посевная площадь"&amp;YEAR(FC$3),ЗФ!$2:$2,0))*
INDEX(Коэф.закупка_год_морковь[],MATCH($A56,Коэф.закупка_год_морковь[1],0),MATCH(MONTH(FB$3),КЗ!$1:$1,0))/1000,""),0)</f>
        <v>0</v>
      </c>
      <c r="FC56" s="551" cm="1">
        <f t="array" aca="1" ref="FC56" ca="1">IFERROR(IF(AND(НачЦ_ИнвП_Дата&lt;=FC$3,КИнвП_Дата&gt;FC$3),
INDEX(Кальк._морковь,MATCH($A56,Кальк._морковь_наим.,0),MATCH("Сумма затрат, т.руб.",'Кальк-я'!$5:$5,0))*
INDEX(ЗФ,MATCH($A$50,ЗФ!$A:$A,0),MATCH("Посевная площадь"&amp;YEAR(FD$3),ЗФ!$2:$2,0))*
INDEX(Коэф.закупка_год_морковь[],MATCH($A56,Коэф.закупка_год_морковь[1],0),MATCH(MONTH(FC$3),КЗ!$1:$1,0))/1000,""),0)</f>
        <v>0</v>
      </c>
      <c r="FD56" s="551" cm="1">
        <f t="array" aca="1" ref="FD56" ca="1">IFERROR(IF(AND(НачЦ_ИнвП_Дата&lt;=FD$3,КИнвП_Дата&gt;FD$3),
INDEX(Кальк._морковь,MATCH($A56,Кальк._морковь_наим.,0),MATCH("Сумма затрат, т.руб.",'Кальк-я'!$5:$5,0))*
INDEX(ЗФ,MATCH($A$50,ЗФ!$A:$A,0),MATCH("Посевная площадь"&amp;YEAR(FE$3),ЗФ!$2:$2,0))*
INDEX(Коэф.закупка_год_морковь[],MATCH($A56,Коэф.закупка_год_морковь[1],0),MATCH(MONTH(FD$3),КЗ!$1:$1,0))/1000,""),0)</f>
        <v>0</v>
      </c>
      <c r="FE56" s="551" cm="1">
        <f t="array" aca="1" ref="FE56" ca="1">IFERROR(IF(AND(НачЦ_ИнвП_Дата&lt;=FE$3,КИнвП_Дата&gt;FE$3),
INDEX(Кальк._морковь,MATCH($A56,Кальк._морковь_наим.,0),MATCH("Сумма затрат, т.руб.",'Кальк-я'!$5:$5,0))*
INDEX(ЗФ,MATCH($A$50,ЗФ!$A:$A,0),MATCH("Посевная площадь"&amp;YEAR(FF$3),ЗФ!$2:$2,0))*
INDEX(Коэф.закупка_год_морковь[],MATCH($A56,Коэф.закупка_год_морковь[1],0),MATCH(MONTH(FE$3),КЗ!$1:$1,0))/1000,""),0)</f>
        <v>0</v>
      </c>
      <c r="FF56" s="551" cm="1">
        <f t="array" aca="1" ref="FF56" ca="1">IFERROR(IF(AND(НачЦ_ИнвП_Дата&lt;=FF$3,КИнвП_Дата&gt;FF$3),
INDEX(Кальк._морковь,MATCH($A56,Кальк._морковь_наим.,0),MATCH("Сумма затрат, т.руб.",'Кальк-я'!$5:$5,0))*
INDEX(ЗФ,MATCH($A$50,ЗФ!$A:$A,0),MATCH("Посевная площадь"&amp;YEAR(FG$3),ЗФ!$2:$2,0))*
INDEX(Коэф.закупка_год_морковь[],MATCH($A56,Коэф.закупка_год_морковь[1],0),MATCH(MONTH(FF$3),КЗ!$1:$1,0))/1000,""),0)</f>
        <v>0</v>
      </c>
      <c r="FG56" s="551" cm="1">
        <f t="array" aca="1" ref="FG56" ca="1">IFERROR(IF(AND(НачЦ_ИнвП_Дата&lt;=FG$3,КИнвП_Дата&gt;FG$3),
INDEX(Кальк._морковь,MATCH($A56,Кальк._морковь_наим.,0),MATCH("Сумма затрат, т.руб.",'Кальк-я'!$5:$5,0))*
INDEX(ЗФ,MATCH($A$50,ЗФ!$A:$A,0),MATCH("Посевная площадь"&amp;YEAR(FH$3),ЗФ!$2:$2,0))*
INDEX(Коэф.закупка_год_морковь[],MATCH($A56,Коэф.закупка_год_морковь[1],0),MATCH(MONTH(FG$3),КЗ!$1:$1,0))/1000,""),0)</f>
        <v>1890</v>
      </c>
      <c r="FH56" s="551" cm="1">
        <f t="array" aca="1" ref="FH56" ca="1">IFERROR(IF(AND(НачЦ_ИнвП_Дата&lt;=FH$3,КИнвП_Дата&gt;FH$3),
INDEX(Кальк._морковь,MATCH($A56,Кальк._морковь_наим.,0),MATCH("Сумма затрат, т.руб.",'Кальк-я'!$5:$5,0))*
INDEX(ЗФ,MATCH($A$50,ЗФ!$A:$A,0),MATCH("Посевная площадь"&amp;YEAR(FI$3),ЗФ!$2:$2,0))*
INDEX(Коэф.закупка_год_морковь[],MATCH($A56,Коэф.закупка_год_морковь[1],0),MATCH(MONTH(FH$3),КЗ!$1:$1,0))/1000,""),0)</f>
        <v>0</v>
      </c>
      <c r="FI56" s="551" cm="1">
        <f t="array" aca="1" ref="FI56" ca="1">IFERROR(IF(AND(НачЦ_ИнвП_Дата&lt;=FI$3,КИнвП_Дата&gt;FI$3),
INDEX(Кальк._морковь,MATCH($A56,Кальк._морковь_наим.,0),MATCH("Сумма затрат, т.руб.",'Кальк-я'!$5:$5,0))*
INDEX(ЗФ,MATCH($A$50,ЗФ!$A:$A,0),MATCH("Посевная площадь"&amp;YEAR(FJ$3),ЗФ!$2:$2,0))*
INDEX(Коэф.закупка_год_морковь[],MATCH($A56,Коэф.закупка_год_морковь[1],0),MATCH(MONTH(FI$3),КЗ!$1:$1,0))/1000,""),0)</f>
        <v>0</v>
      </c>
      <c r="FJ56" s="551" cm="1">
        <f t="array" aca="1" ref="FJ56" ca="1">IFERROR(IF(AND(НачЦ_ИнвП_Дата&lt;=FJ$3,КИнвП_Дата&gt;FJ$3),
INDEX(Кальк._морковь,MATCH($A56,Кальк._морковь_наим.,0),MATCH("Сумма затрат, т.руб.",'Кальк-я'!$5:$5,0))*
INDEX(ЗФ,MATCH($A$50,ЗФ!$A:$A,0),MATCH("Посевная площадь"&amp;YEAR(FK$3),ЗФ!$2:$2,0))*
INDEX(Коэф.закупка_год_морковь[],MATCH($A56,Коэф.закупка_год_морковь[1],0),MATCH(MONTH(FJ$3),КЗ!$1:$1,0))/1000,""),0)</f>
        <v>0</v>
      </c>
      <c r="FK56" s="551" cm="1">
        <f t="array" aca="1" ref="FK56" ca="1">IFERROR(IF(AND(НачЦ_ИнвП_Дата&lt;=FK$3,КИнвП_Дата&gt;FK$3),
INDEX(Кальк._морковь,MATCH($A56,Кальк._морковь_наим.,0),MATCH("Сумма затрат, т.руб.",'Кальк-я'!$5:$5,0))*
INDEX(ЗФ,MATCH($A$50,ЗФ!$A:$A,0),MATCH("Посевная площадь"&amp;YEAR(FL$3),ЗФ!$2:$2,0))*
INDEX(Коэф.закупка_год_морковь[],MATCH($A56,Коэф.закупка_год_морковь[1],0),MATCH(MONTH(FK$3),КЗ!$1:$1,0))/1000,""),0)</f>
        <v>0</v>
      </c>
      <c r="FL56" s="551" cm="1">
        <f t="array" aca="1" ref="FL56" ca="1">IFERROR(IF(AND(НачЦ_ИнвП_Дата&lt;=FL$3,КИнвП_Дата&gt;FL$3),
INDEX(Кальк._морковь,MATCH($A56,Кальк._морковь_наим.,0),MATCH("Сумма затрат, т.руб.",'Кальк-я'!$5:$5,0))*
INDEX(ЗФ,MATCH($A$50,ЗФ!$A:$A,0),MATCH("Посевная площадь"&amp;YEAR(FM$3),ЗФ!$2:$2,0))*
INDEX(Коэф.закупка_год_морковь[],MATCH($A56,Коэф.закупка_год_морковь[1],0),MATCH(MONTH(FL$3),КЗ!$1:$1,0))/1000,""),0)</f>
        <v>0</v>
      </c>
      <c r="FM56" s="551" cm="1">
        <f t="array" aca="1" ref="FM56" ca="1">IFERROR(IF(AND(НачЦ_ИнвП_Дата&lt;=FM$3,КИнвП_Дата&gt;FM$3),
INDEX(Кальк._морковь,MATCH($A56,Кальк._морковь_наим.,0),MATCH("Сумма затрат, т.руб.",'Кальк-я'!$5:$5,0))*
INDEX(ЗФ,MATCH($A$50,ЗФ!$A:$A,0),MATCH("Посевная площадь"&amp;YEAR(FN$3),ЗФ!$2:$2,0))*
INDEX(Коэф.закупка_год_морковь[],MATCH($A56,Коэф.закупка_год_морковь[1],0),MATCH(MONTH(FM$3),КЗ!$1:$1,0))/1000,""),0)</f>
        <v>0</v>
      </c>
      <c r="FN56" s="552">
        <f t="shared" ref="FN56" ca="1" si="1529">SUM(FB56:FM56)</f>
        <v>1890</v>
      </c>
      <c r="FO56" s="551" cm="1">
        <f t="array" aca="1" ref="FO56" ca="1">IFERROR(IF(AND(НачЦ_ИнвП_Дата&lt;=FO$3,КИнвП_Дата&gt;FO$3),
INDEX(Кальк._морковь,MATCH($A56,Кальк._морковь_наим.,0),MATCH("Сумма затрат, т.руб.",'Кальк-я'!$5:$5,0))*
INDEX(ЗФ,MATCH($A$50,ЗФ!$A:$A,0),MATCH("Посевная площадь"&amp;YEAR(FP$3),ЗФ!$2:$2,0))*
INDEX(Коэф.закупка_год_морковь[],MATCH($A56,Коэф.закупка_год_морковь[1],0),MATCH(MONTH(FO$3),КЗ!$1:$1,0))/1000,""),0)</f>
        <v>0</v>
      </c>
      <c r="FP56" s="551" cm="1">
        <f t="array" aca="1" ref="FP56" ca="1">IFERROR(IF(AND(НачЦ_ИнвП_Дата&lt;=FP$3,КИнвП_Дата&gt;FP$3),
INDEX(Кальк._морковь,MATCH($A56,Кальк._морковь_наим.,0),MATCH("Сумма затрат, т.руб.",'Кальк-я'!$5:$5,0))*
INDEX(ЗФ,MATCH($A$50,ЗФ!$A:$A,0),MATCH("Посевная площадь"&amp;YEAR(FQ$3),ЗФ!$2:$2,0))*
INDEX(Коэф.закупка_год_морковь[],MATCH($A56,Коэф.закупка_год_морковь[1],0),MATCH(MONTH(FP$3),КЗ!$1:$1,0))/1000,""),0)</f>
        <v>0</v>
      </c>
      <c r="FQ56" s="551" cm="1">
        <f t="array" aca="1" ref="FQ56" ca="1">IFERROR(IF(AND(НачЦ_ИнвП_Дата&lt;=FQ$3,КИнвП_Дата&gt;FQ$3),
INDEX(Кальк._морковь,MATCH($A56,Кальк._морковь_наим.,0),MATCH("Сумма затрат, т.руб.",'Кальк-я'!$5:$5,0))*
INDEX(ЗФ,MATCH($A$50,ЗФ!$A:$A,0),MATCH("Посевная площадь"&amp;YEAR(FR$3),ЗФ!$2:$2,0))*
INDEX(Коэф.закупка_год_морковь[],MATCH($A56,Коэф.закупка_год_морковь[1],0),MATCH(MONTH(FQ$3),КЗ!$1:$1,0))/1000,""),0)</f>
        <v>0</v>
      </c>
      <c r="FR56" s="551" cm="1">
        <f t="array" aca="1" ref="FR56" ca="1">IFERROR(IF(AND(НачЦ_ИнвП_Дата&lt;=FR$3,КИнвП_Дата&gt;FR$3),
INDEX(Кальк._морковь,MATCH($A56,Кальк._морковь_наим.,0),MATCH("Сумма затрат, т.руб.",'Кальк-я'!$5:$5,0))*
INDEX(ЗФ,MATCH($A$50,ЗФ!$A:$A,0),MATCH("Посевная площадь"&amp;YEAR(FS$3),ЗФ!$2:$2,0))*
INDEX(Коэф.закупка_год_морковь[],MATCH($A56,Коэф.закупка_год_морковь[1],0),MATCH(MONTH(FR$3),КЗ!$1:$1,0))/1000,""),0)</f>
        <v>0</v>
      </c>
      <c r="FS56" s="551" cm="1">
        <f t="array" aca="1" ref="FS56" ca="1">IFERROR(IF(AND(НачЦ_ИнвП_Дата&lt;=FS$3,КИнвП_Дата&gt;FS$3),
INDEX(Кальк._морковь,MATCH($A56,Кальк._морковь_наим.,0),MATCH("Сумма затрат, т.руб.",'Кальк-я'!$5:$5,0))*
INDEX(ЗФ,MATCH($A$50,ЗФ!$A:$A,0),MATCH("Посевная площадь"&amp;YEAR(FT$3),ЗФ!$2:$2,0))*
INDEX(Коэф.закупка_год_морковь[],MATCH($A56,Коэф.закупка_год_морковь[1],0),MATCH(MONTH(FS$3),КЗ!$1:$1,0))/1000,""),0)</f>
        <v>0</v>
      </c>
      <c r="FT56" s="551" cm="1">
        <f t="array" aca="1" ref="FT56" ca="1">IFERROR(IF(AND(НачЦ_ИнвП_Дата&lt;=FT$3,КИнвП_Дата&gt;FT$3),
INDEX(Кальк._морковь,MATCH($A56,Кальк._морковь_наим.,0),MATCH("Сумма затрат, т.руб.",'Кальк-я'!$5:$5,0))*
INDEX(ЗФ,MATCH($A$50,ЗФ!$A:$A,0),MATCH("Посевная площадь"&amp;YEAR(FU$3),ЗФ!$2:$2,0))*
INDEX(Коэф.закупка_год_морковь[],MATCH($A56,Коэф.закупка_год_морковь[1],0),MATCH(MONTH(FT$3),КЗ!$1:$1,0))/1000,""),0)</f>
        <v>1890</v>
      </c>
      <c r="FU56" s="551" cm="1">
        <f t="array" aca="1" ref="FU56" ca="1">IFERROR(IF(AND(НачЦ_ИнвП_Дата&lt;=FU$3,КИнвП_Дата&gt;FU$3),
INDEX(Кальк._морковь,MATCH($A56,Кальк._морковь_наим.,0),MATCH("Сумма затрат, т.руб.",'Кальк-я'!$5:$5,0))*
INDEX(ЗФ,MATCH($A$50,ЗФ!$A:$A,0),MATCH("Посевная площадь"&amp;YEAR(FV$3),ЗФ!$2:$2,0))*
INDEX(Коэф.закупка_год_морковь[],MATCH($A56,Коэф.закупка_год_морковь[1],0),MATCH(MONTH(FU$3),КЗ!$1:$1,0))/1000,""),0)</f>
        <v>0</v>
      </c>
      <c r="FV56" s="551" cm="1">
        <f t="array" aca="1" ref="FV56" ca="1">IFERROR(IF(AND(НачЦ_ИнвП_Дата&lt;=FV$3,КИнвП_Дата&gt;FV$3),
INDEX(Кальк._морковь,MATCH($A56,Кальк._морковь_наим.,0),MATCH("Сумма затрат, т.руб.",'Кальк-я'!$5:$5,0))*
INDEX(ЗФ,MATCH($A$50,ЗФ!$A:$A,0),MATCH("Посевная площадь"&amp;YEAR(FW$3),ЗФ!$2:$2,0))*
INDEX(Коэф.закупка_год_морковь[],MATCH($A56,Коэф.закупка_год_морковь[1],0),MATCH(MONTH(FV$3),КЗ!$1:$1,0))/1000,""),0)</f>
        <v>0</v>
      </c>
      <c r="FW56" s="551" cm="1">
        <f t="array" aca="1" ref="FW56" ca="1">IFERROR(IF(AND(НачЦ_ИнвП_Дата&lt;=FW$3,КИнвП_Дата&gt;FW$3),
INDEX(Кальк._морковь,MATCH($A56,Кальк._морковь_наим.,0),MATCH("Сумма затрат, т.руб.",'Кальк-я'!$5:$5,0))*
INDEX(ЗФ,MATCH($A$50,ЗФ!$A:$A,0),MATCH("Посевная площадь"&amp;YEAR(FX$3),ЗФ!$2:$2,0))*
INDEX(Коэф.закупка_год_морковь[],MATCH($A56,Коэф.закупка_год_морковь[1],0),MATCH(MONTH(FW$3),КЗ!$1:$1,0))/1000,""),0)</f>
        <v>0</v>
      </c>
      <c r="FX56" s="551" cm="1">
        <f t="array" aca="1" ref="FX56" ca="1">IFERROR(IF(AND(НачЦ_ИнвП_Дата&lt;=FX$3,КИнвП_Дата&gt;FX$3),
INDEX(Кальк._морковь,MATCH($A56,Кальк._морковь_наим.,0),MATCH("Сумма затрат, т.руб.",'Кальк-я'!$5:$5,0))*
INDEX(ЗФ,MATCH($A$50,ЗФ!$A:$A,0),MATCH("Посевная площадь"&amp;YEAR(FY$3),ЗФ!$2:$2,0))*
INDEX(Коэф.закупка_год_морковь[],MATCH($A56,Коэф.закупка_год_морковь[1],0),MATCH(MONTH(FX$3),КЗ!$1:$1,0))/1000,""),0)</f>
        <v>0</v>
      </c>
      <c r="FY56" s="551" cm="1">
        <f t="array" aca="1" ref="FY56" ca="1">IFERROR(IF(AND(НачЦ_ИнвП_Дата&lt;=FY$3,КИнвП_Дата&gt;FY$3),
INDEX(Кальк._морковь,MATCH($A56,Кальк._морковь_наим.,0),MATCH("Сумма затрат, т.руб.",'Кальк-я'!$5:$5,0))*
INDEX(ЗФ,MATCH($A$50,ЗФ!$A:$A,0),MATCH("Посевная площадь"&amp;YEAR(FZ$3),ЗФ!$2:$2,0))*
INDEX(Коэф.закупка_год_морковь[],MATCH($A56,Коэф.закупка_год_морковь[1],0),MATCH(MONTH(FY$3),КЗ!$1:$1,0))/1000,""),0)</f>
        <v>0</v>
      </c>
      <c r="FZ56" s="551" cm="1">
        <f t="array" aca="1" ref="FZ56" ca="1">IFERROR(IF(AND(НачЦ_ИнвП_Дата&lt;=FZ$3,КИнвП_Дата&gt;FZ$3),
INDEX(Кальк._морковь,MATCH($A56,Кальк._морковь_наим.,0),MATCH("Сумма затрат, т.руб.",'Кальк-я'!$5:$5,0))*
INDEX(ЗФ,MATCH($A$50,ЗФ!$A:$A,0),MATCH("Посевная площадь"&amp;YEAR(GA$3),ЗФ!$2:$2,0))*
INDEX(Коэф.закупка_год_морковь[],MATCH($A56,Коэф.закупка_год_морковь[1],0),MATCH(MONTH(FZ$3),КЗ!$1:$1,0))/1000,""),0)</f>
        <v>0</v>
      </c>
      <c r="GA56" s="552">
        <f t="shared" ref="GA56" ca="1" si="1530">SUM(FO56:FZ56)</f>
        <v>1890</v>
      </c>
      <c r="GB56" s="551" cm="1">
        <f t="array" aca="1" ref="GB56" ca="1">IFERROR(IF(AND(НачЦ_ИнвП_Дата&lt;=GB$3,КИнвП_Дата&gt;GB$3),
INDEX(Кальк._морковь,MATCH($A56,Кальк._морковь_наим.,0),MATCH("Сумма затрат, т.руб.",'Кальк-я'!$5:$5,0))*
INDEX(ЗФ,MATCH($A$50,ЗФ!$A:$A,0),MATCH("Посевная площадь"&amp;YEAR(GC$3),ЗФ!$2:$2,0))*
INDEX(Коэф.закупка_год_морковь[],MATCH($A56,Коэф.закупка_год_морковь[1],0),MATCH(MONTH(GB$3),КЗ!$1:$1,0))/1000,""),0)</f>
        <v>0</v>
      </c>
      <c r="GC56" s="551" cm="1">
        <f t="array" aca="1" ref="GC56" ca="1">IFERROR(IF(AND(НачЦ_ИнвП_Дата&lt;=GC$3,КИнвП_Дата&gt;GC$3),
INDEX(Кальк._морковь,MATCH($A56,Кальк._морковь_наим.,0),MATCH("Сумма затрат, т.руб.",'Кальк-я'!$5:$5,0))*
INDEX(ЗФ,MATCH($A$50,ЗФ!$A:$A,0),MATCH("Посевная площадь"&amp;YEAR(GD$3),ЗФ!$2:$2,0))*
INDEX(Коэф.закупка_год_морковь[],MATCH($A56,Коэф.закупка_год_морковь[1],0),MATCH(MONTH(GC$3),КЗ!$1:$1,0))/1000,""),0)</f>
        <v>0</v>
      </c>
      <c r="GD56" s="551" cm="1">
        <f t="array" aca="1" ref="GD56" ca="1">IFERROR(IF(AND(НачЦ_ИнвП_Дата&lt;=GD$3,КИнвП_Дата&gt;GD$3),
INDEX(Кальк._морковь,MATCH($A56,Кальк._морковь_наим.,0),MATCH("Сумма затрат, т.руб.",'Кальк-я'!$5:$5,0))*
INDEX(ЗФ,MATCH($A$50,ЗФ!$A:$A,0),MATCH("Посевная площадь"&amp;YEAR(GE$3),ЗФ!$2:$2,0))*
INDEX(Коэф.закупка_год_морковь[],MATCH($A56,Коэф.закупка_год_морковь[1],0),MATCH(MONTH(GD$3),КЗ!$1:$1,0))/1000,""),0)</f>
        <v>0</v>
      </c>
      <c r="GE56" s="551" cm="1">
        <f t="array" aca="1" ref="GE56" ca="1">IFERROR(IF(AND(НачЦ_ИнвП_Дата&lt;=GE$3,КИнвП_Дата&gt;GE$3),
INDEX(Кальк._морковь,MATCH($A56,Кальк._морковь_наим.,0),MATCH("Сумма затрат, т.руб.",'Кальк-я'!$5:$5,0))*
INDEX(ЗФ,MATCH($A$50,ЗФ!$A:$A,0),MATCH("Посевная площадь"&amp;YEAR(GF$3),ЗФ!$2:$2,0))*
INDEX(Коэф.закупка_год_морковь[],MATCH($A56,Коэф.закупка_год_морковь[1],0),MATCH(MONTH(GE$3),КЗ!$1:$1,0))/1000,""),0)</f>
        <v>0</v>
      </c>
      <c r="GF56" s="551" cm="1">
        <f t="array" aca="1" ref="GF56" ca="1">IFERROR(IF(AND(НачЦ_ИнвП_Дата&lt;=GF$3,КИнвП_Дата&gt;GF$3),
INDEX(Кальк._морковь,MATCH($A56,Кальк._морковь_наим.,0),MATCH("Сумма затрат, т.руб.",'Кальк-я'!$5:$5,0))*
INDEX(ЗФ,MATCH($A$50,ЗФ!$A:$A,0),MATCH("Посевная площадь"&amp;YEAR(GG$3),ЗФ!$2:$2,0))*
INDEX(Коэф.закупка_год_морковь[],MATCH($A56,Коэф.закупка_год_морковь[1],0),MATCH(MONTH(GF$3),КЗ!$1:$1,0))/1000,""),0)</f>
        <v>0</v>
      </c>
      <c r="GG56" s="551" cm="1">
        <f t="array" aca="1" ref="GG56" ca="1">IFERROR(IF(AND(НачЦ_ИнвП_Дата&lt;=GG$3,КИнвП_Дата&gt;GG$3),
INDEX(Кальк._морковь,MATCH($A56,Кальк._морковь_наим.,0),MATCH("Сумма затрат, т.руб.",'Кальк-я'!$5:$5,0))*
INDEX(ЗФ,MATCH($A$50,ЗФ!$A:$A,0),MATCH("Посевная площадь"&amp;YEAR(GH$3),ЗФ!$2:$2,0))*
INDEX(Коэф.закупка_год_морковь[],MATCH($A56,Коэф.закупка_год_морковь[1],0),MATCH(MONTH(GG$3),КЗ!$1:$1,0))/1000,""),0)</f>
        <v>1890</v>
      </c>
      <c r="GH56" s="551" cm="1">
        <f t="array" aca="1" ref="GH56" ca="1">IFERROR(IF(AND(НачЦ_ИнвП_Дата&lt;=GH$3,КИнвП_Дата&gt;GH$3),
INDEX(Кальк._морковь,MATCH($A56,Кальк._морковь_наим.,0),MATCH("Сумма затрат, т.руб.",'Кальк-я'!$5:$5,0))*
INDEX(ЗФ,MATCH($A$50,ЗФ!$A:$A,0),MATCH("Посевная площадь"&amp;YEAR(GI$3),ЗФ!$2:$2,0))*
INDEX(Коэф.закупка_год_морковь[],MATCH($A56,Коэф.закупка_год_морковь[1],0),MATCH(MONTH(GH$3),КЗ!$1:$1,0))/1000,""),0)</f>
        <v>0</v>
      </c>
      <c r="GI56" s="551" cm="1">
        <f t="array" aca="1" ref="GI56" ca="1">IFERROR(IF(AND(НачЦ_ИнвП_Дата&lt;=GI$3,КИнвП_Дата&gt;GI$3),
INDEX(Кальк._морковь,MATCH($A56,Кальк._морковь_наим.,0),MATCH("Сумма затрат, т.руб.",'Кальк-я'!$5:$5,0))*
INDEX(ЗФ,MATCH($A$50,ЗФ!$A:$A,0),MATCH("Посевная площадь"&amp;YEAR(GJ$3),ЗФ!$2:$2,0))*
INDEX(Коэф.закупка_год_морковь[],MATCH($A56,Коэф.закупка_год_морковь[1],0),MATCH(MONTH(GI$3),КЗ!$1:$1,0))/1000,""),0)</f>
        <v>0</v>
      </c>
      <c r="GJ56" s="551" cm="1">
        <f t="array" aca="1" ref="GJ56" ca="1">IFERROR(IF(AND(НачЦ_ИнвП_Дата&lt;=GJ$3,КИнвП_Дата&gt;GJ$3),
INDEX(Кальк._морковь,MATCH($A56,Кальк._морковь_наим.,0),MATCH("Сумма затрат, т.руб.",'Кальк-я'!$5:$5,0))*
INDEX(ЗФ,MATCH($A$50,ЗФ!$A:$A,0),MATCH("Посевная площадь"&amp;YEAR(GK$3),ЗФ!$2:$2,0))*
INDEX(Коэф.закупка_год_морковь[],MATCH($A56,Коэф.закупка_год_морковь[1],0),MATCH(MONTH(GJ$3),КЗ!$1:$1,0))/1000,""),0)</f>
        <v>0</v>
      </c>
      <c r="GK56" s="551" cm="1">
        <f t="array" aca="1" ref="GK56" ca="1">IFERROR(IF(AND(НачЦ_ИнвП_Дата&lt;=GK$3,КИнвП_Дата&gt;GK$3),
INDEX(Кальк._морковь,MATCH($A56,Кальк._морковь_наим.,0),MATCH("Сумма затрат, т.руб.",'Кальк-я'!$5:$5,0))*
INDEX(ЗФ,MATCH($A$50,ЗФ!$A:$A,0),MATCH("Посевная площадь"&amp;YEAR(GL$3),ЗФ!$2:$2,0))*
INDEX(Коэф.закупка_год_морковь[],MATCH($A56,Коэф.закупка_год_морковь[1],0),MATCH(MONTH(GK$3),КЗ!$1:$1,0))/1000,""),0)</f>
        <v>0</v>
      </c>
      <c r="GL56" s="551" cm="1">
        <f t="array" aca="1" ref="GL56" ca="1">IFERROR(IF(AND(НачЦ_ИнвП_Дата&lt;=GL$3,КИнвП_Дата&gt;GL$3),
INDEX(Кальк._морковь,MATCH($A56,Кальк._морковь_наим.,0),MATCH("Сумма затрат, т.руб.",'Кальк-я'!$5:$5,0))*
INDEX(ЗФ,MATCH($A$50,ЗФ!$A:$A,0),MATCH("Посевная площадь"&amp;YEAR(GM$3),ЗФ!$2:$2,0))*
INDEX(Коэф.закупка_год_морковь[],MATCH($A56,Коэф.закупка_год_морковь[1],0),MATCH(MONTH(GL$3),КЗ!$1:$1,0))/1000,""),0)</f>
        <v>0</v>
      </c>
      <c r="GM56" s="551" cm="1">
        <f t="array" aca="1" ref="GM56" ca="1">IFERROR(IF(AND(НачЦ_ИнвП_Дата&lt;=GM$3,КИнвП_Дата&gt;GM$3),
INDEX(Кальк._морковь,MATCH($A56,Кальк._морковь_наим.,0),MATCH("Сумма затрат, т.руб.",'Кальк-я'!$5:$5,0))*
INDEX(ЗФ,MATCH($A$50,ЗФ!$A:$A,0),MATCH("Посевная площадь"&amp;YEAR(GN$3),ЗФ!$2:$2,0))*
INDEX(Коэф.закупка_год_морковь[],MATCH($A56,Коэф.закупка_год_морковь[1],0),MATCH(MONTH(GM$3),КЗ!$1:$1,0))/1000,""),0)</f>
        <v>0</v>
      </c>
      <c r="GN56" s="552">
        <f t="shared" ref="GN56" ca="1" si="1531">SUM(GB56:GM56)</f>
        <v>1890</v>
      </c>
      <c r="GO56" s="551" cm="1">
        <f t="array" aca="1" ref="GO56" ca="1">IFERROR(IF(AND(НачЦ_ИнвП_Дата&lt;=GO$3,КИнвП_Дата&gt;GO$3),
INDEX(Кальк._морковь,MATCH($A56,Кальк._морковь_наим.,0),MATCH("Сумма затрат, т.руб.",'Кальк-я'!$5:$5,0))*
INDEX(ЗФ,MATCH($A$50,ЗФ!$A:$A,0),MATCH("Посевная площадь"&amp;YEAR(GP$3),ЗФ!$2:$2,0))*
INDEX(Коэф.закупка_год_морковь[],MATCH($A56,Коэф.закупка_год_морковь[1],0),MATCH(MONTH(GO$3),КЗ!$1:$1,0))/1000,""),0)</f>
        <v>0</v>
      </c>
      <c r="GP56" s="551" cm="1">
        <f t="array" aca="1" ref="GP56" ca="1">IFERROR(IF(AND(НачЦ_ИнвП_Дата&lt;=GP$3,КИнвП_Дата&gt;GP$3),
INDEX(Кальк._морковь,MATCH($A56,Кальк._морковь_наим.,0),MATCH("Сумма затрат, т.руб.",'Кальк-я'!$5:$5,0))*
INDEX(ЗФ,MATCH($A$50,ЗФ!$A:$A,0),MATCH("Посевная площадь"&amp;YEAR(GQ$3),ЗФ!$2:$2,0))*
INDEX(Коэф.закупка_год_морковь[],MATCH($A56,Коэф.закупка_год_морковь[1],0),MATCH(MONTH(GP$3),КЗ!$1:$1,0))/1000,""),0)</f>
        <v>0</v>
      </c>
      <c r="GQ56" s="551" cm="1">
        <f t="array" aca="1" ref="GQ56" ca="1">IFERROR(IF(AND(НачЦ_ИнвП_Дата&lt;=GQ$3,КИнвП_Дата&gt;GQ$3),
INDEX(Кальк._морковь,MATCH($A56,Кальк._морковь_наим.,0),MATCH("Сумма затрат, т.руб.",'Кальк-я'!$5:$5,0))*
INDEX(ЗФ,MATCH($A$50,ЗФ!$A:$A,0),MATCH("Посевная площадь"&amp;YEAR(GR$3),ЗФ!$2:$2,0))*
INDEX(Коэф.закупка_год_морковь[],MATCH($A56,Коэф.закупка_год_морковь[1],0),MATCH(MONTH(GQ$3),КЗ!$1:$1,0))/1000,""),0)</f>
        <v>0</v>
      </c>
      <c r="GR56" s="551" cm="1">
        <f t="array" aca="1" ref="GR56" ca="1">IFERROR(IF(AND(НачЦ_ИнвП_Дата&lt;=GR$3,КИнвП_Дата&gt;GR$3),
INDEX(Кальк._морковь,MATCH($A56,Кальк._морковь_наим.,0),MATCH("Сумма затрат, т.руб.",'Кальк-я'!$5:$5,0))*
INDEX(ЗФ,MATCH($A$50,ЗФ!$A:$A,0),MATCH("Посевная площадь"&amp;YEAR(GS$3),ЗФ!$2:$2,0))*
INDEX(Коэф.закупка_год_морковь[],MATCH($A56,Коэф.закупка_год_морковь[1],0),MATCH(MONTH(GR$3),КЗ!$1:$1,0))/1000,""),0)</f>
        <v>0</v>
      </c>
      <c r="GS56" s="551" cm="1">
        <f t="array" aca="1" ref="GS56" ca="1">IFERROR(IF(AND(НачЦ_ИнвП_Дата&lt;=GS$3,КИнвП_Дата&gt;GS$3),
INDEX(Кальк._морковь,MATCH($A56,Кальк._морковь_наим.,0),MATCH("Сумма затрат, т.руб.",'Кальк-я'!$5:$5,0))*
INDEX(ЗФ,MATCH($A$50,ЗФ!$A:$A,0),MATCH("Посевная площадь"&amp;YEAR(GT$3),ЗФ!$2:$2,0))*
INDEX(Коэф.закупка_год_морковь[],MATCH($A56,Коэф.закупка_год_морковь[1],0),MATCH(MONTH(GS$3),КЗ!$1:$1,0))/1000,""),0)</f>
        <v>0</v>
      </c>
      <c r="GT56" s="551" cm="1">
        <f t="array" aca="1" ref="GT56" ca="1">IFERROR(IF(AND(НачЦ_ИнвП_Дата&lt;=GT$3,КИнвП_Дата&gt;GT$3),
INDEX(Кальк._морковь,MATCH($A56,Кальк._морковь_наим.,0),MATCH("Сумма затрат, т.руб.",'Кальк-я'!$5:$5,0))*
INDEX(ЗФ,MATCH($A$50,ЗФ!$A:$A,0),MATCH("Посевная площадь"&amp;YEAR(GU$3),ЗФ!$2:$2,0))*
INDEX(Коэф.закупка_год_морковь[],MATCH($A56,Коэф.закупка_год_морковь[1],0),MATCH(MONTH(GT$3),КЗ!$1:$1,0))/1000,""),0)</f>
        <v>1890</v>
      </c>
      <c r="GU56" s="551" cm="1">
        <f t="array" aca="1" ref="GU56" ca="1">IFERROR(IF(AND(НачЦ_ИнвП_Дата&lt;=GU$3,КИнвП_Дата&gt;GU$3),
INDEX(Кальк._морковь,MATCH($A56,Кальк._морковь_наим.,0),MATCH("Сумма затрат, т.руб.",'Кальк-я'!$5:$5,0))*
INDEX(ЗФ,MATCH($A$50,ЗФ!$A:$A,0),MATCH("Посевная площадь"&amp;YEAR(GV$3),ЗФ!$2:$2,0))*
INDEX(Коэф.закупка_год_морковь[],MATCH($A56,Коэф.закупка_год_морковь[1],0),MATCH(MONTH(GU$3),КЗ!$1:$1,0))/1000,""),0)</f>
        <v>0</v>
      </c>
      <c r="GV56" s="551" cm="1">
        <f t="array" aca="1" ref="GV56" ca="1">IFERROR(IF(AND(НачЦ_ИнвП_Дата&lt;=GV$3,КИнвП_Дата&gt;GV$3),
INDEX(Кальк._морковь,MATCH($A56,Кальк._морковь_наим.,0),MATCH("Сумма затрат, т.руб.",'Кальк-я'!$5:$5,0))*
INDEX(ЗФ,MATCH($A$50,ЗФ!$A:$A,0),MATCH("Посевная площадь"&amp;YEAR(GW$3),ЗФ!$2:$2,0))*
INDEX(Коэф.закупка_год_морковь[],MATCH($A56,Коэф.закупка_год_морковь[1],0),MATCH(MONTH(GV$3),КЗ!$1:$1,0))/1000,""),0)</f>
        <v>0</v>
      </c>
      <c r="GW56" s="551" cm="1">
        <f t="array" aca="1" ref="GW56" ca="1">IFERROR(IF(AND(НачЦ_ИнвП_Дата&lt;=GW$3,КИнвП_Дата&gt;GW$3),
INDEX(Кальк._морковь,MATCH($A56,Кальк._морковь_наим.,0),MATCH("Сумма затрат, т.руб.",'Кальк-я'!$5:$5,0))*
INDEX(ЗФ,MATCH($A$50,ЗФ!$A:$A,0),MATCH("Посевная площадь"&amp;YEAR(GX$3),ЗФ!$2:$2,0))*
INDEX(Коэф.закупка_год_морковь[],MATCH($A56,Коэф.закупка_год_морковь[1],0),MATCH(MONTH(GW$3),КЗ!$1:$1,0))/1000,""),0)</f>
        <v>0</v>
      </c>
      <c r="GX56" s="551" cm="1">
        <f t="array" aca="1" ref="GX56" ca="1">IFERROR(IF(AND(НачЦ_ИнвП_Дата&lt;=GX$3,КИнвП_Дата&gt;GX$3),
INDEX(Кальк._морковь,MATCH($A56,Кальк._морковь_наим.,0),MATCH("Сумма затрат, т.руб.",'Кальк-я'!$5:$5,0))*
INDEX(ЗФ,MATCH($A$50,ЗФ!$A:$A,0),MATCH("Посевная площадь"&amp;YEAR(GY$3),ЗФ!$2:$2,0))*
INDEX(Коэф.закупка_год_морковь[],MATCH($A56,Коэф.закупка_год_морковь[1],0),MATCH(MONTH(GX$3),КЗ!$1:$1,0))/1000,""),0)</f>
        <v>0</v>
      </c>
      <c r="GY56" s="551" cm="1">
        <f t="array" aca="1" ref="GY56" ca="1">IFERROR(IF(AND(НачЦ_ИнвП_Дата&lt;=GY$3,КИнвП_Дата&gt;GY$3),
INDEX(Кальк._морковь,MATCH($A56,Кальк._морковь_наим.,0),MATCH("Сумма затрат, т.руб.",'Кальк-я'!$5:$5,0))*
INDEX(ЗФ,MATCH($A$50,ЗФ!$A:$A,0),MATCH("Посевная площадь"&amp;YEAR(GZ$3),ЗФ!$2:$2,0))*
INDEX(Коэф.закупка_год_морковь[],MATCH($A56,Коэф.закупка_год_морковь[1],0),MATCH(MONTH(GY$3),КЗ!$1:$1,0))/1000,""),0)</f>
        <v>0</v>
      </c>
      <c r="GZ56" s="551" cm="1">
        <f t="array" aca="1" ref="GZ56" ca="1">IFERROR(IF(AND(НачЦ_ИнвП_Дата&lt;=GZ$3,КИнвП_Дата&gt;GZ$3),
INDEX(Кальк._морковь,MATCH($A56,Кальк._морковь_наим.,0),MATCH("Сумма затрат, т.руб.",'Кальк-я'!$5:$5,0))*
INDEX(ЗФ,MATCH($A$50,ЗФ!$A:$A,0),MATCH("Посевная площадь"&amp;YEAR(HA$3),ЗФ!$2:$2,0))*
INDEX(Коэф.закупка_год_морковь[],MATCH($A56,Коэф.закупка_год_морковь[1],0),MATCH(MONTH(GZ$3),КЗ!$1:$1,0))/1000,""),0)</f>
        <v>0</v>
      </c>
      <c r="HA56" s="552">
        <f t="shared" ref="HA56" ca="1" si="1532">SUM(GO56:GZ56)</f>
        <v>1890</v>
      </c>
      <c r="HB56" s="551" cm="1">
        <f t="array" aca="1" ref="HB56" ca="1">IFERROR(IF(AND(НачЦ_ИнвП_Дата&lt;=HB$3,КИнвП_Дата&gt;HB$3),
INDEX(Кальк._морковь,MATCH($A56,Кальк._морковь_наим.,0),MATCH("Сумма затрат, т.руб.",'Кальк-я'!$5:$5,0))*
INDEX(ЗФ,MATCH($A$50,ЗФ!$A:$A,0),MATCH("Посевная площадь"&amp;YEAR(HC$3),ЗФ!$2:$2,0))*
INDEX(Коэф.закупка_год_морковь[],MATCH($A56,Коэф.закупка_год_морковь[1],0),MATCH(MONTH(HB$3),КЗ!$1:$1,0))/1000,""),0)</f>
        <v>0</v>
      </c>
      <c r="HC56" s="551" cm="1">
        <f t="array" aca="1" ref="HC56" ca="1">IFERROR(IF(AND(НачЦ_ИнвП_Дата&lt;=HC$3,КИнвП_Дата&gt;HC$3),
INDEX(Кальк._морковь,MATCH($A56,Кальк._морковь_наим.,0),MATCH("Сумма затрат, т.руб.",'Кальк-я'!$5:$5,0))*
INDEX(ЗФ,MATCH($A$50,ЗФ!$A:$A,0),MATCH("Посевная площадь"&amp;YEAR(HD$3),ЗФ!$2:$2,0))*
INDEX(Коэф.закупка_год_морковь[],MATCH($A56,Коэф.закупка_год_морковь[1],0),MATCH(MONTH(HC$3),КЗ!$1:$1,0))/1000,""),0)</f>
        <v>0</v>
      </c>
      <c r="HD56" s="551" cm="1">
        <f t="array" aca="1" ref="HD56" ca="1">IFERROR(IF(AND(НачЦ_ИнвП_Дата&lt;=HD$3,КИнвП_Дата&gt;HD$3),
INDEX(Кальк._морковь,MATCH($A56,Кальк._морковь_наим.,0),MATCH("Сумма затрат, т.руб.",'Кальк-я'!$5:$5,0))*
INDEX(ЗФ,MATCH($A$50,ЗФ!$A:$A,0),MATCH("Посевная площадь"&amp;YEAR(HE$3),ЗФ!$2:$2,0))*
INDEX(Коэф.закупка_год_морковь[],MATCH($A56,Коэф.закупка_год_морковь[1],0),MATCH(MONTH(HD$3),КЗ!$1:$1,0))/1000,""),0)</f>
        <v>0</v>
      </c>
      <c r="HE56" s="551" cm="1">
        <f t="array" aca="1" ref="HE56" ca="1">IFERROR(IF(AND(НачЦ_ИнвП_Дата&lt;=HE$3,КИнвП_Дата&gt;HE$3),
INDEX(Кальк._морковь,MATCH($A56,Кальк._морковь_наим.,0),MATCH("Сумма затрат, т.руб.",'Кальк-я'!$5:$5,0))*
INDEX(ЗФ,MATCH($A$50,ЗФ!$A:$A,0),MATCH("Посевная площадь"&amp;YEAR(HF$3),ЗФ!$2:$2,0))*
INDEX(Коэф.закупка_год_морковь[],MATCH($A56,Коэф.закупка_год_морковь[1],0),MATCH(MONTH(HE$3),КЗ!$1:$1,0))/1000,""),0)</f>
        <v>0</v>
      </c>
      <c r="HF56" s="551" cm="1">
        <f t="array" aca="1" ref="HF56" ca="1">IFERROR(IF(AND(НачЦ_ИнвП_Дата&lt;=HF$3,КИнвП_Дата&gt;HF$3),
INDEX(Кальк._морковь,MATCH($A56,Кальк._морковь_наим.,0),MATCH("Сумма затрат, т.руб.",'Кальк-я'!$5:$5,0))*
INDEX(ЗФ,MATCH($A$50,ЗФ!$A:$A,0),MATCH("Посевная площадь"&amp;YEAR(HG$3),ЗФ!$2:$2,0))*
INDEX(Коэф.закупка_год_морковь[],MATCH($A56,Коэф.закупка_год_морковь[1],0),MATCH(MONTH(HF$3),КЗ!$1:$1,0))/1000,""),0)</f>
        <v>0</v>
      </c>
      <c r="HG56" s="551" cm="1">
        <f t="array" aca="1" ref="HG56" ca="1">IFERROR(IF(AND(НачЦ_ИнвП_Дата&lt;=HG$3,КИнвП_Дата&gt;HG$3),
INDEX(Кальк._морковь,MATCH($A56,Кальк._морковь_наим.,0),MATCH("Сумма затрат, т.руб.",'Кальк-я'!$5:$5,0))*
INDEX(ЗФ,MATCH($A$50,ЗФ!$A:$A,0),MATCH("Посевная площадь"&amp;YEAR(HH$3),ЗФ!$2:$2,0))*
INDEX(Коэф.закупка_год_морковь[],MATCH($A56,Коэф.закупка_год_морковь[1],0),MATCH(MONTH(HG$3),КЗ!$1:$1,0))/1000,""),0)</f>
        <v>1890</v>
      </c>
      <c r="HH56" s="551" cm="1">
        <f t="array" aca="1" ref="HH56" ca="1">IFERROR(IF(AND(НачЦ_ИнвП_Дата&lt;=HH$3,КИнвП_Дата&gt;HH$3),
INDEX(Кальк._морковь,MATCH($A56,Кальк._морковь_наим.,0),MATCH("Сумма затрат, т.руб.",'Кальк-я'!$5:$5,0))*
INDEX(ЗФ,MATCH($A$50,ЗФ!$A:$A,0),MATCH("Посевная площадь"&amp;YEAR(HI$3),ЗФ!$2:$2,0))*
INDEX(Коэф.закупка_год_морковь[],MATCH($A56,Коэф.закупка_год_морковь[1],0),MATCH(MONTH(HH$3),КЗ!$1:$1,0))/1000,""),0)</f>
        <v>0</v>
      </c>
      <c r="HI56" s="551" cm="1">
        <f t="array" aca="1" ref="HI56" ca="1">IFERROR(IF(AND(НачЦ_ИнвП_Дата&lt;=HI$3,КИнвП_Дата&gt;HI$3),
INDEX(Кальк._морковь,MATCH($A56,Кальк._морковь_наим.,0),MATCH("Сумма затрат, т.руб.",'Кальк-я'!$5:$5,0))*
INDEX(ЗФ,MATCH($A$50,ЗФ!$A:$A,0),MATCH("Посевная площадь"&amp;YEAR(HJ$3),ЗФ!$2:$2,0))*
INDEX(Коэф.закупка_год_морковь[],MATCH($A56,Коэф.закупка_год_морковь[1],0),MATCH(MONTH(HI$3),КЗ!$1:$1,0))/1000,""),0)</f>
        <v>0</v>
      </c>
      <c r="HJ56" s="551" cm="1">
        <f t="array" aca="1" ref="HJ56" ca="1">IFERROR(IF(AND(НачЦ_ИнвП_Дата&lt;=HJ$3,КИнвП_Дата&gt;HJ$3),
INDEX(Кальк._морковь,MATCH($A56,Кальк._морковь_наим.,0),MATCH("Сумма затрат, т.руб.",'Кальк-я'!$5:$5,0))*
INDEX(ЗФ,MATCH($A$50,ЗФ!$A:$A,0),MATCH("Посевная площадь"&amp;YEAR(HK$3),ЗФ!$2:$2,0))*
INDEX(Коэф.закупка_год_морковь[],MATCH($A56,Коэф.закупка_год_морковь[1],0),MATCH(MONTH(HJ$3),КЗ!$1:$1,0))/1000,""),0)</f>
        <v>0</v>
      </c>
      <c r="HK56" s="551" cm="1">
        <f t="array" aca="1" ref="HK56" ca="1">IFERROR(IF(AND(НачЦ_ИнвП_Дата&lt;=HK$3,КИнвП_Дата&gt;HK$3),
INDEX(Кальк._морковь,MATCH($A56,Кальк._морковь_наим.,0),MATCH("Сумма затрат, т.руб.",'Кальк-я'!$5:$5,0))*
INDEX(ЗФ,MATCH($A$50,ЗФ!$A:$A,0),MATCH("Посевная площадь"&amp;YEAR(HL$3),ЗФ!$2:$2,0))*
INDEX(Коэф.закупка_год_морковь[],MATCH($A56,Коэф.закупка_год_морковь[1],0),MATCH(MONTH(HK$3),КЗ!$1:$1,0))/1000,""),0)</f>
        <v>0</v>
      </c>
      <c r="HL56" s="551" cm="1">
        <f t="array" aca="1" ref="HL56" ca="1">IFERROR(IF(AND(НачЦ_ИнвП_Дата&lt;=HL$3,КИнвП_Дата&gt;HL$3),
INDEX(Кальк._морковь,MATCH($A56,Кальк._морковь_наим.,0),MATCH("Сумма затрат, т.руб.",'Кальк-я'!$5:$5,0))*
INDEX(ЗФ,MATCH($A$50,ЗФ!$A:$A,0),MATCH("Посевная площадь"&amp;YEAR(HM$3),ЗФ!$2:$2,0))*
INDEX(Коэф.закупка_год_морковь[],MATCH($A56,Коэф.закупка_год_морковь[1],0),MATCH(MONTH(HL$3),КЗ!$1:$1,0))/1000,""),0)</f>
        <v>0</v>
      </c>
      <c r="HM56" s="551" cm="1">
        <f t="array" aca="1" ref="HM56" ca="1">IFERROR(IF(AND(НачЦ_ИнвП_Дата&lt;=HM$3,КИнвП_Дата&gt;HM$3),
INDEX(Кальк._морковь,MATCH($A56,Кальк._морковь_наим.,0),MATCH("Сумма затрат, т.руб.",'Кальк-я'!$5:$5,0))*
INDEX(ЗФ,MATCH($A$50,ЗФ!$A:$A,0),MATCH("Посевная площадь"&amp;YEAR(HN$3),ЗФ!$2:$2,0))*
INDEX(Коэф.закупка_год_морковь[],MATCH($A56,Коэф.закупка_год_морковь[1],0),MATCH(MONTH(HM$3),КЗ!$1:$1,0))/1000,""),0)</f>
        <v>0</v>
      </c>
      <c r="HN56" s="552">
        <f t="shared" ref="HN56" ca="1" si="1533">SUM(HB56:HM56)</f>
        <v>1890</v>
      </c>
      <c r="HO56" s="551" cm="1">
        <f t="array" aca="1" ref="HO56" ca="1">IFERROR(IF(AND(НачЦ_ИнвП_Дата&lt;=HO$3,КИнвП_Дата&gt;HO$3),
INDEX(Кальк._морковь,MATCH($A56,Кальк._морковь_наим.,0),MATCH("Сумма затрат, т.руб.",'Кальк-я'!$5:$5,0))*
INDEX(ЗФ,MATCH($A$50,ЗФ!$A:$A,0),MATCH("Посевная площадь"&amp;YEAR(HP$3),ЗФ!$2:$2,0))*
INDEX(Коэф.закупка_год_морковь[],MATCH($A56,Коэф.закупка_год_морковь[1],0),MATCH(MONTH(HO$3),КЗ!$1:$1,0))/1000,""),0)</f>
        <v>0</v>
      </c>
      <c r="HP56" s="551" cm="1">
        <f t="array" aca="1" ref="HP56" ca="1">IFERROR(IF(AND(НачЦ_ИнвП_Дата&lt;=HP$3,КИнвП_Дата&gt;HP$3),
INDEX(Кальк._морковь,MATCH($A56,Кальк._морковь_наим.,0),MATCH("Сумма затрат, т.руб.",'Кальк-я'!$5:$5,0))*
INDEX(ЗФ,MATCH($A$50,ЗФ!$A:$A,0),MATCH("Посевная площадь"&amp;YEAR(HQ$3),ЗФ!$2:$2,0))*
INDEX(Коэф.закупка_год_морковь[],MATCH($A56,Коэф.закупка_год_морковь[1],0),MATCH(MONTH(HP$3),КЗ!$1:$1,0))/1000,""),0)</f>
        <v>0</v>
      </c>
      <c r="HQ56" s="551" cm="1">
        <f t="array" aca="1" ref="HQ56" ca="1">IFERROR(IF(AND(НачЦ_ИнвП_Дата&lt;=HQ$3,КИнвП_Дата&gt;HQ$3),
INDEX(Кальк._морковь,MATCH($A56,Кальк._морковь_наим.,0),MATCH("Сумма затрат, т.руб.",'Кальк-я'!$5:$5,0))*
INDEX(ЗФ,MATCH($A$50,ЗФ!$A:$A,0),MATCH("Посевная площадь"&amp;YEAR(HR$3),ЗФ!$2:$2,0))*
INDEX(Коэф.закупка_год_морковь[],MATCH($A56,Коэф.закупка_год_морковь[1],0),MATCH(MONTH(HQ$3),КЗ!$1:$1,0))/1000,""),0)</f>
        <v>0</v>
      </c>
      <c r="HR56" s="551" cm="1">
        <f t="array" aca="1" ref="HR56" ca="1">IFERROR(IF(AND(НачЦ_ИнвП_Дата&lt;=HR$3,КИнвП_Дата&gt;HR$3),
INDEX(Кальк._морковь,MATCH($A56,Кальк._морковь_наим.,0),MATCH("Сумма затрат, т.руб.",'Кальк-я'!$5:$5,0))*
INDEX(ЗФ,MATCH($A$50,ЗФ!$A:$A,0),MATCH("Посевная площадь"&amp;YEAR(HS$3),ЗФ!$2:$2,0))*
INDEX(Коэф.закупка_год_морковь[],MATCH($A56,Коэф.закупка_год_морковь[1],0),MATCH(MONTH(HR$3),КЗ!$1:$1,0))/1000,""),0)</f>
        <v>0</v>
      </c>
      <c r="HS56" s="551" cm="1">
        <f t="array" aca="1" ref="HS56" ca="1">IFERROR(IF(AND(НачЦ_ИнвП_Дата&lt;=HS$3,КИнвП_Дата&gt;HS$3),
INDEX(Кальк._морковь,MATCH($A56,Кальк._морковь_наим.,0),MATCH("Сумма затрат, т.руб.",'Кальк-я'!$5:$5,0))*
INDEX(ЗФ,MATCH($A$50,ЗФ!$A:$A,0),MATCH("Посевная площадь"&amp;YEAR(HT$3),ЗФ!$2:$2,0))*
INDEX(Коэф.закупка_год_морковь[],MATCH($A56,Коэф.закупка_год_морковь[1],0),MATCH(MONTH(HS$3),КЗ!$1:$1,0))/1000,""),0)</f>
        <v>0</v>
      </c>
      <c r="HT56" s="551" cm="1">
        <f t="array" aca="1" ref="HT56" ca="1">IFERROR(IF(AND(НачЦ_ИнвП_Дата&lt;=HT$3,КИнвП_Дата&gt;HT$3),
INDEX(Кальк._морковь,MATCH($A56,Кальк._морковь_наим.,0),MATCH("Сумма затрат, т.руб.",'Кальк-я'!$5:$5,0))*
INDEX(ЗФ,MATCH($A$50,ЗФ!$A:$A,0),MATCH("Посевная площадь"&amp;YEAR(HU$3),ЗФ!$2:$2,0))*
INDEX(Коэф.закупка_год_морковь[],MATCH($A56,Коэф.закупка_год_морковь[1],0),MATCH(MONTH(HT$3),КЗ!$1:$1,0))/1000,""),0)</f>
        <v>1890</v>
      </c>
      <c r="HU56" s="551" cm="1">
        <f t="array" aca="1" ref="HU56" ca="1">IFERROR(IF(AND(НачЦ_ИнвП_Дата&lt;=HU$3,КИнвП_Дата&gt;HU$3),
INDEX(Кальк._морковь,MATCH($A56,Кальк._морковь_наим.,0),MATCH("Сумма затрат, т.руб.",'Кальк-я'!$5:$5,0))*
INDEX(ЗФ,MATCH($A$50,ЗФ!$A:$A,0),MATCH("Посевная площадь"&amp;YEAR(HV$3),ЗФ!$2:$2,0))*
INDEX(Коэф.закупка_год_морковь[],MATCH($A56,Коэф.закупка_год_морковь[1],0),MATCH(MONTH(HU$3),КЗ!$1:$1,0))/1000,""),0)</f>
        <v>0</v>
      </c>
      <c r="HV56" s="551" cm="1">
        <f t="array" aca="1" ref="HV56" ca="1">IFERROR(IF(AND(НачЦ_ИнвП_Дата&lt;=HV$3,КИнвП_Дата&gt;HV$3),
INDEX(Кальк._морковь,MATCH($A56,Кальк._морковь_наим.,0),MATCH("Сумма затрат, т.руб.",'Кальк-я'!$5:$5,0))*
INDEX(ЗФ,MATCH($A$50,ЗФ!$A:$A,0),MATCH("Посевная площадь"&amp;YEAR(HW$3),ЗФ!$2:$2,0))*
INDEX(Коэф.закупка_год_морковь[],MATCH($A56,Коэф.закупка_год_морковь[1],0),MATCH(MONTH(HV$3),КЗ!$1:$1,0))/1000,""),0)</f>
        <v>0</v>
      </c>
      <c r="HW56" s="551" cm="1">
        <f t="array" aca="1" ref="HW56" ca="1">IFERROR(IF(AND(НачЦ_ИнвП_Дата&lt;=HW$3,КИнвП_Дата&gt;HW$3),
INDEX(Кальк._морковь,MATCH($A56,Кальк._морковь_наим.,0),MATCH("Сумма затрат, т.руб.",'Кальк-я'!$5:$5,0))*
INDEX(ЗФ,MATCH($A$50,ЗФ!$A:$A,0),MATCH("Посевная площадь"&amp;YEAR(HX$3),ЗФ!$2:$2,0))*
INDEX(Коэф.закупка_год_морковь[],MATCH($A56,Коэф.закупка_год_морковь[1],0),MATCH(MONTH(HW$3),КЗ!$1:$1,0))/1000,""),0)</f>
        <v>0</v>
      </c>
      <c r="HX56" s="551" cm="1">
        <f t="array" aca="1" ref="HX56" ca="1">IFERROR(IF(AND(НачЦ_ИнвП_Дата&lt;=HX$3,КИнвП_Дата&gt;HX$3),
INDEX(Кальк._морковь,MATCH($A56,Кальк._морковь_наим.,0),MATCH("Сумма затрат, т.руб.",'Кальк-я'!$5:$5,0))*
INDEX(ЗФ,MATCH($A$50,ЗФ!$A:$A,0),MATCH("Посевная площадь"&amp;YEAR(HY$3),ЗФ!$2:$2,0))*
INDEX(Коэф.закупка_год_морковь[],MATCH($A56,Коэф.закупка_год_морковь[1],0),MATCH(MONTH(HX$3),КЗ!$1:$1,0))/1000,""),0)</f>
        <v>0</v>
      </c>
      <c r="HY56" s="551" cm="1">
        <f t="array" aca="1" ref="HY56" ca="1">IFERROR(IF(AND(НачЦ_ИнвП_Дата&lt;=HY$3,КИнвП_Дата&gt;HY$3),
INDEX(Кальк._морковь,MATCH($A56,Кальк._морковь_наим.,0),MATCH("Сумма затрат, т.руб.",'Кальк-я'!$5:$5,0))*
INDEX(ЗФ,MATCH($A$50,ЗФ!$A:$A,0),MATCH("Посевная площадь"&amp;YEAR(HZ$3),ЗФ!$2:$2,0))*
INDEX(Коэф.закупка_год_морковь[],MATCH($A56,Коэф.закупка_год_морковь[1],0),MATCH(MONTH(HY$3),КЗ!$1:$1,0))/1000,""),0)</f>
        <v>0</v>
      </c>
      <c r="HZ56" s="551" cm="1">
        <f t="array" aca="1" ref="HZ56" ca="1">IFERROR(IF(AND(НачЦ_ИнвП_Дата&lt;=HZ$3,КИнвП_Дата&gt;HZ$3),
INDEX(Кальк._морковь,MATCH($A56,Кальк._морковь_наим.,0),MATCH("Сумма затрат, т.руб.",'Кальк-я'!$5:$5,0))*
INDEX(ЗФ,MATCH($A$50,ЗФ!$A:$A,0),MATCH("Посевная площадь"&amp;YEAR(IA$3),ЗФ!$2:$2,0))*
INDEX(Коэф.закупка_год_морковь[],MATCH($A56,Коэф.закупка_год_морковь[1],0),MATCH(MONTH(HZ$3),КЗ!$1:$1,0))/1000,""),0)</f>
        <v>0</v>
      </c>
      <c r="IA56" s="552">
        <f t="shared" ref="IA56" ca="1" si="1534">SUM(HO56:HZ56)</f>
        <v>1890</v>
      </c>
      <c r="IB56" s="551" cm="1">
        <f t="array" aca="1" ref="IB56" ca="1">IFERROR(IF(AND(НачЦ_ИнвП_Дата&lt;=IB$3,КИнвП_Дата&gt;IB$3),
INDEX(Кальк._морковь,MATCH($A56,Кальк._морковь_наим.,0),MATCH("Сумма затрат, т.руб.",'Кальк-я'!$5:$5,0))*
INDEX(ЗФ,MATCH($A$50,ЗФ!$A:$A,0),MATCH("Посевная площадь"&amp;YEAR(IC$3),ЗФ!$2:$2,0))*
INDEX(Коэф.закупка_год_морковь[],MATCH($A56,Коэф.закупка_год_морковь[1],0),MATCH(MONTH(IB$3),КЗ!$1:$1,0))/1000,""),0)</f>
        <v>0</v>
      </c>
      <c r="IC56" s="551" cm="1">
        <f t="array" aca="1" ref="IC56" ca="1">IFERROR(IF(AND(НачЦ_ИнвП_Дата&lt;=IC$3,КИнвП_Дата&gt;IC$3),
INDEX(Кальк._морковь,MATCH($A56,Кальк._морковь_наим.,0),MATCH("Сумма затрат, т.руб.",'Кальк-я'!$5:$5,0))*
INDEX(ЗФ,MATCH($A$50,ЗФ!$A:$A,0),MATCH("Посевная площадь"&amp;YEAR(ID$3),ЗФ!$2:$2,0))*
INDEX(Коэф.закупка_год_морковь[],MATCH($A56,Коэф.закупка_год_морковь[1],0),MATCH(MONTH(IC$3),КЗ!$1:$1,0))/1000,""),0)</f>
        <v>0</v>
      </c>
      <c r="ID56" s="551" cm="1">
        <f t="array" aca="1" ref="ID56" ca="1">IFERROR(IF(AND(НачЦ_ИнвП_Дата&lt;=ID$3,КИнвП_Дата&gt;ID$3),
INDEX(Кальк._морковь,MATCH($A56,Кальк._морковь_наим.,0),MATCH("Сумма затрат, т.руб.",'Кальк-я'!$5:$5,0))*
INDEX(ЗФ,MATCH($A$50,ЗФ!$A:$A,0),MATCH("Посевная площадь"&amp;YEAR(IE$3),ЗФ!$2:$2,0))*
INDEX(Коэф.закупка_год_морковь[],MATCH($A56,Коэф.закупка_год_морковь[1],0),MATCH(MONTH(ID$3),КЗ!$1:$1,0))/1000,""),0)</f>
        <v>0</v>
      </c>
      <c r="IE56" s="551" cm="1">
        <f t="array" aca="1" ref="IE56" ca="1">IFERROR(IF(AND(НачЦ_ИнвП_Дата&lt;=IE$3,КИнвП_Дата&gt;IE$3),
INDEX(Кальк._морковь,MATCH($A56,Кальк._морковь_наим.,0),MATCH("Сумма затрат, т.руб.",'Кальк-я'!$5:$5,0))*
INDEX(ЗФ,MATCH($A$50,ЗФ!$A:$A,0),MATCH("Посевная площадь"&amp;YEAR(IF$3),ЗФ!$2:$2,0))*
INDEX(Коэф.закупка_год_морковь[],MATCH($A56,Коэф.закупка_год_морковь[1],0),MATCH(MONTH(IE$3),КЗ!$1:$1,0))/1000,""),0)</f>
        <v>0</v>
      </c>
      <c r="IF56" s="551" cm="1">
        <f t="array" aca="1" ref="IF56" ca="1">IFERROR(IF(AND(НачЦ_ИнвП_Дата&lt;=IF$3,КИнвП_Дата&gt;IF$3),
INDEX(Кальк._морковь,MATCH($A56,Кальк._морковь_наим.,0),MATCH("Сумма затрат, т.руб.",'Кальк-я'!$5:$5,0))*
INDEX(ЗФ,MATCH($A$50,ЗФ!$A:$A,0),MATCH("Посевная площадь"&amp;YEAR(IG$3),ЗФ!$2:$2,0))*
INDEX(Коэф.закупка_год_морковь[],MATCH($A56,Коэф.закупка_год_морковь[1],0),MATCH(MONTH(IF$3),КЗ!$1:$1,0))/1000,""),0)</f>
        <v>0</v>
      </c>
      <c r="IG56" s="551" cm="1">
        <f t="array" aca="1" ref="IG56" ca="1">IFERROR(IF(AND(НачЦ_ИнвП_Дата&lt;=IG$3,КИнвП_Дата&gt;IG$3),
INDEX(Кальк._морковь,MATCH($A56,Кальк._морковь_наим.,0),MATCH("Сумма затрат, т.руб.",'Кальк-я'!$5:$5,0))*
INDEX(ЗФ,MATCH($A$50,ЗФ!$A:$A,0),MATCH("Посевная площадь"&amp;YEAR(IH$3),ЗФ!$2:$2,0))*
INDEX(Коэф.закупка_год_морковь[],MATCH($A56,Коэф.закупка_год_морковь[1],0),MATCH(MONTH(IG$3),КЗ!$1:$1,0))/1000,""),0)</f>
        <v>1890</v>
      </c>
      <c r="IH56" s="551" cm="1">
        <f t="array" aca="1" ref="IH56" ca="1">IFERROR(IF(AND(НачЦ_ИнвП_Дата&lt;=IH$3,КИнвП_Дата&gt;IH$3),
INDEX(Кальк._морковь,MATCH($A56,Кальк._морковь_наим.,0),MATCH("Сумма затрат, т.руб.",'Кальк-я'!$5:$5,0))*
INDEX(ЗФ,MATCH($A$50,ЗФ!$A:$A,0),MATCH("Посевная площадь"&amp;YEAR(II$3),ЗФ!$2:$2,0))*
INDEX(Коэф.закупка_год_морковь[],MATCH($A56,Коэф.закупка_год_морковь[1],0),MATCH(MONTH(IH$3),КЗ!$1:$1,0))/1000,""),0)</f>
        <v>0</v>
      </c>
      <c r="II56" s="551" cm="1">
        <f t="array" aca="1" ref="II56" ca="1">IFERROR(IF(AND(НачЦ_ИнвП_Дата&lt;=II$3,КИнвП_Дата&gt;II$3),
INDEX(Кальк._морковь,MATCH($A56,Кальк._морковь_наим.,0),MATCH("Сумма затрат, т.руб.",'Кальк-я'!$5:$5,0))*
INDEX(ЗФ,MATCH($A$50,ЗФ!$A:$A,0),MATCH("Посевная площадь"&amp;YEAR(IJ$3),ЗФ!$2:$2,0))*
INDEX(Коэф.закупка_год_морковь[],MATCH($A56,Коэф.закупка_год_морковь[1],0),MATCH(MONTH(II$3),КЗ!$1:$1,0))/1000,""),0)</f>
        <v>0</v>
      </c>
      <c r="IJ56" s="551" cm="1">
        <f t="array" aca="1" ref="IJ56" ca="1">IFERROR(IF(AND(НачЦ_ИнвП_Дата&lt;=IJ$3,КИнвП_Дата&gt;IJ$3),
INDEX(Кальк._морковь,MATCH($A56,Кальк._морковь_наим.,0),MATCH("Сумма затрат, т.руб.",'Кальк-я'!$5:$5,0))*
INDEX(ЗФ,MATCH($A$50,ЗФ!$A:$A,0),MATCH("Посевная площадь"&amp;YEAR(IK$3),ЗФ!$2:$2,0))*
INDEX(Коэф.закупка_год_морковь[],MATCH($A56,Коэф.закупка_год_морковь[1],0),MATCH(MONTH(IJ$3),КЗ!$1:$1,0))/1000,""),0)</f>
        <v>0</v>
      </c>
      <c r="IK56" s="551" cm="1">
        <f t="array" aca="1" ref="IK56" ca="1">IFERROR(IF(AND(НачЦ_ИнвП_Дата&lt;=IK$3,КИнвП_Дата&gt;IK$3),
INDEX(Кальк._морковь,MATCH($A56,Кальк._морковь_наим.,0),MATCH("Сумма затрат, т.руб.",'Кальк-я'!$5:$5,0))*
INDEX(ЗФ,MATCH($A$50,ЗФ!$A:$A,0),MATCH("Посевная площадь"&amp;YEAR(IL$3),ЗФ!$2:$2,0))*
INDEX(Коэф.закупка_год_морковь[],MATCH($A56,Коэф.закупка_год_морковь[1],0),MATCH(MONTH(IK$3),КЗ!$1:$1,0))/1000,""),0)</f>
        <v>0</v>
      </c>
      <c r="IL56" s="551" cm="1">
        <f t="array" aca="1" ref="IL56" ca="1">IFERROR(IF(AND(НачЦ_ИнвП_Дата&lt;=IL$3,КИнвП_Дата&gt;IL$3),
INDEX(Кальк._морковь,MATCH($A56,Кальк._морковь_наим.,0),MATCH("Сумма затрат, т.руб.",'Кальк-я'!$5:$5,0))*
INDEX(ЗФ,MATCH($A$50,ЗФ!$A:$A,0),MATCH("Посевная площадь"&amp;YEAR(IM$3),ЗФ!$2:$2,0))*
INDEX(Коэф.закупка_год_морковь[],MATCH($A56,Коэф.закупка_год_морковь[1],0),MATCH(MONTH(IL$3),КЗ!$1:$1,0))/1000,""),0)</f>
        <v>0</v>
      </c>
      <c r="IM56" s="551" cm="1">
        <f t="array" aca="1" ref="IM56" ca="1">IFERROR(IF(AND(НачЦ_ИнвП_Дата&lt;=IM$3,КИнвП_Дата&gt;IM$3),
INDEX(Кальк._морковь,MATCH($A56,Кальк._морковь_наим.,0),MATCH("Сумма затрат, т.руб.",'Кальк-я'!$5:$5,0))*
INDEX(ЗФ,MATCH($A$50,ЗФ!$A:$A,0),MATCH("Посевная площадь"&amp;YEAR(IN$3),ЗФ!$2:$2,0))*
INDEX(Коэф.закупка_год_морковь[],MATCH($A56,Коэф.закупка_год_морковь[1],0),MATCH(MONTH(IM$3),КЗ!$1:$1,0))/1000,""),0)</f>
        <v>0</v>
      </c>
      <c r="IN56" s="552">
        <f t="shared" ref="IN56" ca="1" si="1535">SUM(IB56:IM56)</f>
        <v>1890</v>
      </c>
      <c r="IO56" s="551" cm="1">
        <f t="array" aca="1" ref="IO56" ca="1">IFERROR(IF(AND(НачЦ_ИнвП_Дата&lt;=IO$3,КИнвП_Дата&gt;IO$3),
INDEX(Кальк._морковь,MATCH($A56,Кальк._морковь_наим.,0),MATCH("Сумма затрат, т.руб.",'Кальк-я'!$5:$5,0))*
INDEX(ЗФ,MATCH($A$50,ЗФ!$A:$A,0),MATCH("Посевная площадь"&amp;YEAR(IP$3),ЗФ!$2:$2,0))*
INDEX(Коэф.закупка_год_морковь[],MATCH($A56,Коэф.закупка_год_морковь[1],0),MATCH(MONTH(IO$3),КЗ!$1:$1,0))/1000,""),0)</f>
        <v>0</v>
      </c>
      <c r="IP56" s="551" cm="1">
        <f t="array" aca="1" ref="IP56" ca="1">IFERROR(IF(AND(НачЦ_ИнвП_Дата&lt;=IP$3,КИнвП_Дата&gt;IP$3),
INDEX(Кальк._морковь,MATCH($A56,Кальк._морковь_наим.,0),MATCH("Сумма затрат, т.руб.",'Кальк-я'!$5:$5,0))*
INDEX(ЗФ,MATCH($A$50,ЗФ!$A:$A,0),MATCH("Посевная площадь"&amp;YEAR(IQ$3),ЗФ!$2:$2,0))*
INDEX(Коэф.закупка_год_морковь[],MATCH($A56,Коэф.закупка_год_морковь[1],0),MATCH(MONTH(IP$3),КЗ!$1:$1,0))/1000,""),0)</f>
        <v>0</v>
      </c>
      <c r="IQ56" s="551" cm="1">
        <f t="array" aca="1" ref="IQ56" ca="1">IFERROR(IF(AND(НачЦ_ИнвП_Дата&lt;=IQ$3,КИнвП_Дата&gt;IQ$3),
INDEX(Кальк._морковь,MATCH($A56,Кальк._морковь_наим.,0),MATCH("Сумма затрат, т.руб.",'Кальк-я'!$5:$5,0))*
INDEX(ЗФ,MATCH($A$50,ЗФ!$A:$A,0),MATCH("Посевная площадь"&amp;YEAR(IR$3),ЗФ!$2:$2,0))*
INDEX(Коэф.закупка_год_морковь[],MATCH($A56,Коэф.закупка_год_морковь[1],0),MATCH(MONTH(IQ$3),КЗ!$1:$1,0))/1000,""),0)</f>
        <v>0</v>
      </c>
      <c r="IR56" s="551" cm="1">
        <f t="array" aca="1" ref="IR56" ca="1">IFERROR(IF(AND(НачЦ_ИнвП_Дата&lt;=IR$3,КИнвП_Дата&gt;IR$3),
INDEX(Кальк._морковь,MATCH($A56,Кальк._морковь_наим.,0),MATCH("Сумма затрат, т.руб.",'Кальк-я'!$5:$5,0))*
INDEX(ЗФ,MATCH($A$50,ЗФ!$A:$A,0),MATCH("Посевная площадь"&amp;YEAR(IS$3),ЗФ!$2:$2,0))*
INDEX(Коэф.закупка_год_морковь[],MATCH($A56,Коэф.закупка_год_морковь[1],0),MATCH(MONTH(IR$3),КЗ!$1:$1,0))/1000,""),0)</f>
        <v>0</v>
      </c>
      <c r="IS56" s="551" cm="1">
        <f t="array" aca="1" ref="IS56" ca="1">IFERROR(IF(AND(НачЦ_ИнвП_Дата&lt;=IS$3,КИнвП_Дата&gt;IS$3),
INDEX(Кальк._морковь,MATCH($A56,Кальк._морковь_наим.,0),MATCH("Сумма затрат, т.руб.",'Кальк-я'!$5:$5,0))*
INDEX(ЗФ,MATCH($A$50,ЗФ!$A:$A,0),MATCH("Посевная площадь"&amp;YEAR(IT$3),ЗФ!$2:$2,0))*
INDEX(Коэф.закупка_год_морковь[],MATCH($A56,Коэф.закупка_год_морковь[1],0),MATCH(MONTH(IS$3),КЗ!$1:$1,0))/1000,""),0)</f>
        <v>0</v>
      </c>
      <c r="IT56" s="551" cm="1">
        <f t="array" aca="1" ref="IT56" ca="1">IFERROR(IF(AND(НачЦ_ИнвП_Дата&lt;=IT$3,КИнвП_Дата&gt;IT$3),
INDEX(Кальк._морковь,MATCH($A56,Кальк._морковь_наим.,0),MATCH("Сумма затрат, т.руб.",'Кальк-я'!$5:$5,0))*
INDEX(ЗФ,MATCH($A$50,ЗФ!$A:$A,0),MATCH("Посевная площадь"&amp;YEAR(IU$3),ЗФ!$2:$2,0))*
INDEX(Коэф.закупка_год_морковь[],MATCH($A56,Коэф.закупка_год_морковь[1],0),MATCH(MONTH(IT$3),КЗ!$1:$1,0))/1000,""),0)</f>
        <v>1890</v>
      </c>
      <c r="IU56" s="551" cm="1">
        <f t="array" aca="1" ref="IU56" ca="1">IFERROR(IF(AND(НачЦ_ИнвП_Дата&lt;=IU$3,КИнвП_Дата&gt;IU$3),
INDEX(Кальк._морковь,MATCH($A56,Кальк._морковь_наим.,0),MATCH("Сумма затрат, т.руб.",'Кальк-я'!$5:$5,0))*
INDEX(ЗФ,MATCH($A$50,ЗФ!$A:$A,0),MATCH("Посевная площадь"&amp;YEAR(IV$3),ЗФ!$2:$2,0))*
INDEX(Коэф.закупка_год_морковь[],MATCH($A56,Коэф.закупка_год_морковь[1],0),MATCH(MONTH(IU$3),КЗ!$1:$1,0))/1000,""),0)</f>
        <v>0</v>
      </c>
      <c r="IV56" s="551" cm="1">
        <f t="array" aca="1" ref="IV56" ca="1">IFERROR(IF(AND(НачЦ_ИнвП_Дата&lt;=IV$3,КИнвП_Дата&gt;IV$3),
INDEX(Кальк._морковь,MATCH($A56,Кальк._морковь_наим.,0),MATCH("Сумма затрат, т.руб.",'Кальк-я'!$5:$5,0))*
INDEX(ЗФ,MATCH($A$50,ЗФ!$A:$A,0),MATCH("Посевная площадь"&amp;YEAR(IW$3),ЗФ!$2:$2,0))*
INDEX(Коэф.закупка_год_морковь[],MATCH($A56,Коэф.закупка_год_морковь[1],0),MATCH(MONTH(IV$3),КЗ!$1:$1,0))/1000,""),0)</f>
        <v>0</v>
      </c>
      <c r="IW56" s="551" cm="1">
        <f t="array" aca="1" ref="IW56" ca="1">IFERROR(IF(AND(НачЦ_ИнвП_Дата&lt;=IW$3,КИнвП_Дата&gt;IW$3),
INDEX(Кальк._морковь,MATCH($A56,Кальк._морковь_наим.,0),MATCH("Сумма затрат, т.руб.",'Кальк-я'!$5:$5,0))*
INDEX(ЗФ,MATCH($A$50,ЗФ!$A:$A,0),MATCH("Посевная площадь"&amp;YEAR(IX$3),ЗФ!$2:$2,0))*
INDEX(Коэф.закупка_год_морковь[],MATCH($A56,Коэф.закупка_год_морковь[1],0),MATCH(MONTH(IW$3),КЗ!$1:$1,0))/1000,""),0)</f>
        <v>0</v>
      </c>
      <c r="IX56" s="551" cm="1">
        <f t="array" aca="1" ref="IX56" ca="1">IFERROR(IF(AND(НачЦ_ИнвП_Дата&lt;=IX$3,КИнвП_Дата&gt;IX$3),
INDEX(Кальк._морковь,MATCH($A56,Кальк._морковь_наим.,0),MATCH("Сумма затрат, т.руб.",'Кальк-я'!$5:$5,0))*
INDEX(ЗФ,MATCH($A$50,ЗФ!$A:$A,0),MATCH("Посевная площадь"&amp;YEAR(IY$3),ЗФ!$2:$2,0))*
INDEX(Коэф.закупка_год_морковь[],MATCH($A56,Коэф.закупка_год_морковь[1],0),MATCH(MONTH(IX$3),КЗ!$1:$1,0))/1000,""),0)</f>
        <v>0</v>
      </c>
      <c r="IY56" s="551" cm="1">
        <f t="array" aca="1" ref="IY56" ca="1">IFERROR(IF(AND(НачЦ_ИнвП_Дата&lt;=IY$3,КИнвП_Дата&gt;IY$3),
INDEX(Кальк._морковь,MATCH($A56,Кальк._морковь_наим.,0),MATCH("Сумма затрат, т.руб.",'Кальк-я'!$5:$5,0))*
INDEX(ЗФ,MATCH($A$50,ЗФ!$A:$A,0),MATCH("Посевная площадь"&amp;YEAR(IZ$3),ЗФ!$2:$2,0))*
INDEX(Коэф.закупка_год_морковь[],MATCH($A56,Коэф.закупка_год_морковь[1],0),MATCH(MONTH(IY$3),КЗ!$1:$1,0))/1000,""),0)</f>
        <v>0</v>
      </c>
      <c r="IZ56" s="551" cm="1">
        <f t="array" aca="1" ref="IZ56" ca="1">IFERROR(IF(AND(НачЦ_ИнвП_Дата&lt;=IZ$3,КИнвП_Дата&gt;IZ$3),
INDEX(Кальк._морковь,MATCH($A56,Кальк._морковь_наим.,0),MATCH("Сумма затрат, т.руб.",'Кальк-я'!$5:$5,0))*
INDEX(ЗФ,MATCH($A$50,ЗФ!$A:$A,0),MATCH("Посевная площадь"&amp;YEAR(JA$3),ЗФ!$2:$2,0))*
INDEX(Коэф.закупка_год_морковь[],MATCH($A56,Коэф.закупка_год_морковь[1],0),MATCH(MONTH(IZ$3),КЗ!$1:$1,0))/1000,""),0)</f>
        <v>0</v>
      </c>
      <c r="JA56" s="552">
        <f t="shared" ref="JA56" ca="1" si="1536">SUM(IO56:IZ56)</f>
        <v>1890</v>
      </c>
      <c r="JB56" s="551" cm="1">
        <f t="array" aca="1" ref="JB56" ca="1">IFERROR(IF(AND(НачЦ_ИнвП_Дата&lt;=JB$3,КИнвП_Дата&gt;JB$3),
INDEX(Кальк._морковь,MATCH($A56,Кальк._морковь_наим.,0),MATCH("Сумма затрат, т.руб.",'Кальк-я'!$5:$5,0))*
INDEX(ЗФ,MATCH($A$50,ЗФ!$A:$A,0),MATCH("Посевная площадь"&amp;YEAR(JC$3),ЗФ!$2:$2,0))*
INDEX(Коэф.закупка_год_морковь[],MATCH($A56,Коэф.закупка_год_морковь[1],0),MATCH(MONTH(JB$3),КЗ!$1:$1,0))/1000,""),0)</f>
        <v>0</v>
      </c>
      <c r="JC56" s="551" cm="1">
        <f t="array" aca="1" ref="JC56" ca="1">IFERROR(IF(AND(НачЦ_ИнвП_Дата&lt;=JC$3,КИнвП_Дата&gt;JC$3),
INDEX(Кальк._морковь,MATCH($A56,Кальк._морковь_наим.,0),MATCH("Сумма затрат, т.руб.",'Кальк-я'!$5:$5,0))*
INDEX(ЗФ,MATCH($A$50,ЗФ!$A:$A,0),MATCH("Посевная площадь"&amp;YEAR(JD$3),ЗФ!$2:$2,0))*
INDEX(Коэф.закупка_год_морковь[],MATCH($A56,Коэф.закупка_год_морковь[1],0),MATCH(MONTH(JC$3),КЗ!$1:$1,0))/1000,""),0)</f>
        <v>0</v>
      </c>
      <c r="JD56" s="551" cm="1">
        <f t="array" aca="1" ref="JD56" ca="1">IFERROR(IF(AND(НачЦ_ИнвП_Дата&lt;=JD$3,КИнвП_Дата&gt;JD$3),
INDEX(Кальк._морковь,MATCH($A56,Кальк._морковь_наим.,0),MATCH("Сумма затрат, т.руб.",'Кальк-я'!$5:$5,0))*
INDEX(ЗФ,MATCH($A$50,ЗФ!$A:$A,0),MATCH("Посевная площадь"&amp;YEAR(JE$3),ЗФ!$2:$2,0))*
INDEX(Коэф.закупка_год_морковь[],MATCH($A56,Коэф.закупка_год_морковь[1],0),MATCH(MONTH(JD$3),КЗ!$1:$1,0))/1000,""),0)</f>
        <v>0</v>
      </c>
      <c r="JE56" s="551" cm="1">
        <f t="array" aca="1" ref="JE56" ca="1">IFERROR(IF(AND(НачЦ_ИнвП_Дата&lt;=JE$3,КИнвП_Дата&gt;JE$3),
INDEX(Кальк._морковь,MATCH($A56,Кальк._морковь_наим.,0),MATCH("Сумма затрат, т.руб.",'Кальк-я'!$5:$5,0))*
INDEX(ЗФ,MATCH($A$50,ЗФ!$A:$A,0),MATCH("Посевная площадь"&amp;YEAR(JF$3),ЗФ!$2:$2,0))*
INDEX(Коэф.закупка_год_морковь[],MATCH($A56,Коэф.закупка_год_морковь[1],0),MATCH(MONTH(JE$3),КЗ!$1:$1,0))/1000,""),0)</f>
        <v>0</v>
      </c>
      <c r="JF56" s="551" cm="1">
        <f t="array" aca="1" ref="JF56" ca="1">IFERROR(IF(AND(НачЦ_ИнвП_Дата&lt;=JF$3,КИнвП_Дата&gt;JF$3),
INDEX(Кальк._морковь,MATCH($A56,Кальк._морковь_наим.,0),MATCH("Сумма затрат, т.руб.",'Кальк-я'!$5:$5,0))*
INDEX(ЗФ,MATCH($A$50,ЗФ!$A:$A,0),MATCH("Посевная площадь"&amp;YEAR(JG$3),ЗФ!$2:$2,0))*
INDEX(Коэф.закупка_год_морковь[],MATCH($A56,Коэф.закупка_год_морковь[1],0),MATCH(MONTH(JF$3),КЗ!$1:$1,0))/1000,""),0)</f>
        <v>0</v>
      </c>
      <c r="JG56" s="551" cm="1">
        <f t="array" aca="1" ref="JG56" ca="1">IFERROR(IF(AND(НачЦ_ИнвП_Дата&lt;=JG$3,КИнвП_Дата&gt;JG$3),
INDEX(Кальк._морковь,MATCH($A56,Кальк._морковь_наим.,0),MATCH("Сумма затрат, т.руб.",'Кальк-я'!$5:$5,0))*
INDEX(ЗФ,MATCH($A$50,ЗФ!$A:$A,0),MATCH("Посевная площадь"&amp;YEAR(JH$3),ЗФ!$2:$2,0))*
INDEX(Коэф.закупка_год_морковь[],MATCH($A56,Коэф.закупка_год_морковь[1],0),MATCH(MONTH(JG$3),КЗ!$1:$1,0))/1000,""),0)</f>
        <v>1890</v>
      </c>
      <c r="JH56" s="551" cm="1">
        <f t="array" aca="1" ref="JH56" ca="1">IFERROR(IF(AND(НачЦ_ИнвП_Дата&lt;=JH$3,КИнвП_Дата&gt;JH$3),
INDEX(Кальк._морковь,MATCH($A56,Кальк._морковь_наим.,0),MATCH("Сумма затрат, т.руб.",'Кальк-я'!$5:$5,0))*
INDEX(ЗФ,MATCH($A$50,ЗФ!$A:$A,0),MATCH("Посевная площадь"&amp;YEAR(JI$3),ЗФ!$2:$2,0))*
INDEX(Коэф.закупка_год_морковь[],MATCH($A56,Коэф.закупка_год_морковь[1],0),MATCH(MONTH(JH$3),КЗ!$1:$1,0))/1000,""),0)</f>
        <v>0</v>
      </c>
      <c r="JI56" s="551" cm="1">
        <f t="array" aca="1" ref="JI56" ca="1">IFERROR(IF(AND(НачЦ_ИнвП_Дата&lt;=JI$3,КИнвП_Дата&gt;JI$3),
INDEX(Кальк._морковь,MATCH($A56,Кальк._морковь_наим.,0),MATCH("Сумма затрат, т.руб.",'Кальк-я'!$5:$5,0))*
INDEX(ЗФ,MATCH($A$50,ЗФ!$A:$A,0),MATCH("Посевная площадь"&amp;YEAR(JJ$3),ЗФ!$2:$2,0))*
INDEX(Коэф.закупка_год_морковь[],MATCH($A56,Коэф.закупка_год_морковь[1],0),MATCH(MONTH(JI$3),КЗ!$1:$1,0))/1000,""),0)</f>
        <v>0</v>
      </c>
      <c r="JJ56" s="551" cm="1">
        <f t="array" aca="1" ref="JJ56" ca="1">IFERROR(IF(AND(НачЦ_ИнвП_Дата&lt;=JJ$3,КИнвП_Дата&gt;JJ$3),
INDEX(Кальк._морковь,MATCH($A56,Кальк._морковь_наим.,0),MATCH("Сумма затрат, т.руб.",'Кальк-я'!$5:$5,0))*
INDEX(ЗФ,MATCH($A$50,ЗФ!$A:$A,0),MATCH("Посевная площадь"&amp;YEAR(JK$3),ЗФ!$2:$2,0))*
INDEX(Коэф.закупка_год_морковь[],MATCH($A56,Коэф.закупка_год_морковь[1],0),MATCH(MONTH(JJ$3),КЗ!$1:$1,0))/1000,""),0)</f>
        <v>0</v>
      </c>
      <c r="JK56" s="551" cm="1">
        <f t="array" aca="1" ref="JK56" ca="1">IFERROR(IF(AND(НачЦ_ИнвП_Дата&lt;=JK$3,КИнвП_Дата&gt;JK$3),
INDEX(Кальк._морковь,MATCH($A56,Кальк._морковь_наим.,0),MATCH("Сумма затрат, т.руб.",'Кальк-я'!$5:$5,0))*
INDEX(ЗФ,MATCH($A$50,ЗФ!$A:$A,0),MATCH("Посевная площадь"&amp;YEAR(JL$3),ЗФ!$2:$2,0))*
INDEX(Коэф.закупка_год_морковь[],MATCH($A56,Коэф.закупка_год_морковь[1],0),MATCH(MONTH(JK$3),КЗ!$1:$1,0))/1000,""),0)</f>
        <v>0</v>
      </c>
      <c r="JL56" s="551" cm="1">
        <f t="array" aca="1" ref="JL56" ca="1">IFERROR(IF(AND(НачЦ_ИнвП_Дата&lt;=JL$3,КИнвП_Дата&gt;JL$3),
INDEX(Кальк._морковь,MATCH($A56,Кальк._морковь_наим.,0),MATCH("Сумма затрат, т.руб.",'Кальк-я'!$5:$5,0))*
INDEX(ЗФ,MATCH($A$50,ЗФ!$A:$A,0),MATCH("Посевная площадь"&amp;YEAR(JM$3),ЗФ!$2:$2,0))*
INDEX(Коэф.закупка_год_морковь[],MATCH($A56,Коэф.закупка_год_морковь[1],0),MATCH(MONTH(JL$3),КЗ!$1:$1,0))/1000,""),0)</f>
        <v>0</v>
      </c>
      <c r="JM56" s="551" cm="1">
        <f t="array" aca="1" ref="JM56" ca="1">IFERROR(IF(AND(НачЦ_ИнвП_Дата&lt;=JM$3,КИнвП_Дата&gt;JM$3),
INDEX(Кальк._морковь,MATCH($A56,Кальк._морковь_наим.,0),MATCH("Сумма затрат, т.руб.",'Кальк-я'!$5:$5,0))*
INDEX(ЗФ,MATCH($A$50,ЗФ!$A:$A,0),MATCH("Посевная площадь"&amp;YEAR(JN$3),ЗФ!$2:$2,0))*
INDEX(Коэф.закупка_год_морковь[],MATCH($A56,Коэф.закупка_год_морковь[1],0),MATCH(MONTH(JM$3),КЗ!$1:$1,0))/1000,""),0)</f>
        <v>0</v>
      </c>
      <c r="JN56" s="552">
        <f t="shared" ref="JN56" ca="1" si="1537">SUM(JB56:JM56)</f>
        <v>1890</v>
      </c>
      <c r="JO56" s="551" cm="1">
        <f t="array" aca="1" ref="JO56" ca="1">IFERROR(IF(AND(НачЦ_ИнвП_Дата&lt;=JO$3,КИнвП_Дата&gt;JO$3),
INDEX(Кальк._морковь,MATCH($A56,Кальк._морковь_наим.,0),MATCH("Сумма затрат, т.руб.",'Кальк-я'!$5:$5,0))*
INDEX(ЗФ,MATCH($A$50,ЗФ!$A:$A,0),MATCH("Посевная площадь"&amp;YEAR(JP$3),ЗФ!$2:$2,0))*
INDEX(Коэф.закупка_год_морковь[],MATCH($A56,Коэф.закупка_год_морковь[1],0),MATCH(MONTH(JO$3),КЗ!$1:$1,0))/1000,""),0)</f>
        <v>0</v>
      </c>
      <c r="JP56" s="551" cm="1">
        <f t="array" aca="1" ref="JP56" ca="1">IFERROR(IF(AND(НачЦ_ИнвП_Дата&lt;=JP$3,КИнвП_Дата&gt;JP$3),
INDEX(Кальк._морковь,MATCH($A56,Кальк._морковь_наим.,0),MATCH("Сумма затрат, т.руб.",'Кальк-я'!$5:$5,0))*
INDEX(ЗФ,MATCH($A$50,ЗФ!$A:$A,0),MATCH("Посевная площадь"&amp;YEAR(JQ$3),ЗФ!$2:$2,0))*
INDEX(Коэф.закупка_год_морковь[],MATCH($A56,Коэф.закупка_год_морковь[1],0),MATCH(MONTH(JP$3),КЗ!$1:$1,0))/1000,""),0)</f>
        <v>0</v>
      </c>
      <c r="JQ56" s="551" cm="1">
        <f t="array" aca="1" ref="JQ56" ca="1">IFERROR(IF(AND(НачЦ_ИнвП_Дата&lt;=JQ$3,КИнвП_Дата&gt;JQ$3),
INDEX(Кальк._морковь,MATCH($A56,Кальк._морковь_наим.,0),MATCH("Сумма затрат, т.руб.",'Кальк-я'!$5:$5,0))*
INDEX(ЗФ,MATCH($A$50,ЗФ!$A:$A,0),MATCH("Посевная площадь"&amp;YEAR(JR$3),ЗФ!$2:$2,0))*
INDEX(Коэф.закупка_год_морковь[],MATCH($A56,Коэф.закупка_год_морковь[1],0),MATCH(MONTH(JQ$3),КЗ!$1:$1,0))/1000,""),0)</f>
        <v>0</v>
      </c>
      <c r="JR56" s="551" cm="1">
        <f t="array" aca="1" ref="JR56" ca="1">IFERROR(IF(AND(НачЦ_ИнвП_Дата&lt;=JR$3,КИнвП_Дата&gt;JR$3),
INDEX(Кальк._морковь,MATCH($A56,Кальк._морковь_наим.,0),MATCH("Сумма затрат, т.руб.",'Кальк-я'!$5:$5,0))*
INDEX(ЗФ,MATCH($A$50,ЗФ!$A:$A,0),MATCH("Посевная площадь"&amp;YEAR(JS$3),ЗФ!$2:$2,0))*
INDEX(Коэф.закупка_год_морковь[],MATCH($A56,Коэф.закупка_год_морковь[1],0),MATCH(MONTH(JR$3),КЗ!$1:$1,0))/1000,""),0)</f>
        <v>0</v>
      </c>
      <c r="JS56" s="551" cm="1">
        <f t="array" aca="1" ref="JS56" ca="1">IFERROR(IF(AND(НачЦ_ИнвП_Дата&lt;=JS$3,КИнвП_Дата&gt;JS$3),
INDEX(Кальк._морковь,MATCH($A56,Кальк._морковь_наим.,0),MATCH("Сумма затрат, т.руб.",'Кальк-я'!$5:$5,0))*
INDEX(ЗФ,MATCH($A$50,ЗФ!$A:$A,0),MATCH("Посевная площадь"&amp;YEAR(JT$3),ЗФ!$2:$2,0))*
INDEX(Коэф.закупка_год_морковь[],MATCH($A56,Коэф.закупка_год_морковь[1],0),MATCH(MONTH(JS$3),КЗ!$1:$1,0))/1000,""),0)</f>
        <v>0</v>
      </c>
      <c r="JT56" s="551" cm="1">
        <f t="array" aca="1" ref="JT56" ca="1">IFERROR(IF(AND(НачЦ_ИнвП_Дата&lt;=JT$3,КИнвП_Дата&gt;JT$3),
INDEX(Кальк._морковь,MATCH($A56,Кальк._морковь_наим.,0),MATCH("Сумма затрат, т.руб.",'Кальк-я'!$5:$5,0))*
INDEX(ЗФ,MATCH($A$50,ЗФ!$A:$A,0),MATCH("Посевная площадь"&amp;YEAR(JU$3),ЗФ!$2:$2,0))*
INDEX(Коэф.закупка_год_морковь[],MATCH($A56,Коэф.закупка_год_морковь[1],0),MATCH(MONTH(JT$3),КЗ!$1:$1,0))/1000,""),0)</f>
        <v>1890</v>
      </c>
      <c r="JU56" s="551" cm="1">
        <f t="array" aca="1" ref="JU56" ca="1">IFERROR(IF(AND(НачЦ_ИнвП_Дата&lt;=JU$3,КИнвП_Дата&gt;JU$3),
INDEX(Кальк._морковь,MATCH($A56,Кальк._морковь_наим.,0),MATCH("Сумма затрат, т.руб.",'Кальк-я'!$5:$5,0))*
INDEX(ЗФ,MATCH($A$50,ЗФ!$A:$A,0),MATCH("Посевная площадь"&amp;YEAR(JV$3),ЗФ!$2:$2,0))*
INDEX(Коэф.закупка_год_морковь[],MATCH($A56,Коэф.закупка_год_морковь[1],0),MATCH(MONTH(JU$3),КЗ!$1:$1,0))/1000,""),0)</f>
        <v>0</v>
      </c>
      <c r="JV56" s="551" cm="1">
        <f t="array" aca="1" ref="JV56" ca="1">IFERROR(IF(AND(НачЦ_ИнвП_Дата&lt;=JV$3,КИнвП_Дата&gt;JV$3),
INDEX(Кальк._морковь,MATCH($A56,Кальк._морковь_наим.,0),MATCH("Сумма затрат, т.руб.",'Кальк-я'!$5:$5,0))*
INDEX(ЗФ,MATCH($A$50,ЗФ!$A:$A,0),MATCH("Посевная площадь"&amp;YEAR(JW$3),ЗФ!$2:$2,0))*
INDEX(Коэф.закупка_год_морковь[],MATCH($A56,Коэф.закупка_год_морковь[1],0),MATCH(MONTH(JV$3),КЗ!$1:$1,0))/1000,""),0)</f>
        <v>0</v>
      </c>
      <c r="JW56" s="551" cm="1">
        <f t="array" aca="1" ref="JW56" ca="1">IFERROR(IF(AND(НачЦ_ИнвП_Дата&lt;=JW$3,КИнвП_Дата&gt;JW$3),
INDEX(Кальк._морковь,MATCH($A56,Кальк._морковь_наим.,0),MATCH("Сумма затрат, т.руб.",'Кальк-я'!$5:$5,0))*
INDEX(ЗФ,MATCH($A$50,ЗФ!$A:$A,0),MATCH("Посевная площадь"&amp;YEAR(JX$3),ЗФ!$2:$2,0))*
INDEX(Коэф.закупка_год_морковь[],MATCH($A56,Коэф.закупка_год_морковь[1],0),MATCH(MONTH(JW$3),КЗ!$1:$1,0))/1000,""),0)</f>
        <v>0</v>
      </c>
      <c r="JX56" s="551" cm="1">
        <f t="array" aca="1" ref="JX56" ca="1">IFERROR(IF(AND(НачЦ_ИнвП_Дата&lt;=JX$3,КИнвП_Дата&gt;JX$3),
INDEX(Кальк._морковь,MATCH($A56,Кальк._морковь_наим.,0),MATCH("Сумма затрат, т.руб.",'Кальк-я'!$5:$5,0))*
INDEX(ЗФ,MATCH($A$50,ЗФ!$A:$A,0),MATCH("Посевная площадь"&amp;YEAR(JY$3),ЗФ!$2:$2,0))*
INDEX(Коэф.закупка_год_морковь[],MATCH($A56,Коэф.закупка_год_морковь[1],0),MATCH(MONTH(JX$3),КЗ!$1:$1,0))/1000,""),0)</f>
        <v>0</v>
      </c>
      <c r="JY56" s="551" cm="1">
        <f t="array" aca="1" ref="JY56" ca="1">IFERROR(IF(AND(НачЦ_ИнвП_Дата&lt;=JY$3,КИнвП_Дата&gt;JY$3),
INDEX(Кальк._морковь,MATCH($A56,Кальк._морковь_наим.,0),MATCH("Сумма затрат, т.руб.",'Кальк-я'!$5:$5,0))*
INDEX(ЗФ,MATCH($A$50,ЗФ!$A:$A,0),MATCH("Посевная площадь"&amp;YEAR(JZ$3),ЗФ!$2:$2,0))*
INDEX(Коэф.закупка_год_морковь[],MATCH($A56,Коэф.закупка_год_морковь[1],0),MATCH(MONTH(JY$3),КЗ!$1:$1,0))/1000,""),0)</f>
        <v>0</v>
      </c>
      <c r="JZ56" s="551" cm="1">
        <f t="array" aca="1" ref="JZ56" ca="1">IFERROR(IF(AND(НачЦ_ИнвП_Дата&lt;=JZ$3,КИнвП_Дата&gt;JZ$3),
INDEX(Кальк._морковь,MATCH($A56,Кальк._морковь_наим.,0),MATCH("Сумма затрат, т.руб.",'Кальк-я'!$5:$5,0))*
INDEX(ЗФ,MATCH($A$50,ЗФ!$A:$A,0),MATCH("Посевная площадь"&amp;YEAR(KA$3),ЗФ!$2:$2,0))*
INDEX(Коэф.закупка_год_морковь[],MATCH($A56,Коэф.закупка_год_морковь[1],0),MATCH(MONTH(JZ$3),КЗ!$1:$1,0))/1000,""),0)</f>
        <v>0</v>
      </c>
      <c r="KA56" s="552">
        <f t="shared" ref="KA56" ca="1" si="1538">SUM(JO56:JZ56)</f>
        <v>1890</v>
      </c>
      <c r="KB56" s="551" cm="1">
        <f t="array" aca="1" ref="KB56" ca="1">IFERROR(IF(AND(НачЦ_ИнвП_Дата&lt;=KB$3,КИнвП_Дата&gt;KB$3),
INDEX(Кальк._морковь,MATCH($A56,Кальк._морковь_наим.,0),MATCH("Сумма затрат, т.руб.",'Кальк-я'!$5:$5,0))*
INDEX(ЗФ,MATCH($A$50,ЗФ!$A:$A,0),MATCH("Посевная площадь"&amp;YEAR(KC$3),ЗФ!$2:$2,0))*
INDEX(Коэф.закупка_год_морковь[],MATCH($A56,Коэф.закупка_год_морковь[1],0),MATCH(MONTH(KB$3),КЗ!$1:$1,0))/1000,""),0)</f>
        <v>0</v>
      </c>
      <c r="KC56" s="551" cm="1">
        <f t="array" aca="1" ref="KC56" ca="1">IFERROR(IF(AND(НачЦ_ИнвП_Дата&lt;=KC$3,КИнвП_Дата&gt;KC$3),
INDEX(Кальк._морковь,MATCH($A56,Кальк._морковь_наим.,0),MATCH("Сумма затрат, т.руб.",'Кальк-я'!$5:$5,0))*
INDEX(ЗФ,MATCH($A$50,ЗФ!$A:$A,0),MATCH("Посевная площадь"&amp;YEAR(KD$3),ЗФ!$2:$2,0))*
INDEX(Коэф.закупка_год_морковь[],MATCH($A56,Коэф.закупка_год_морковь[1],0),MATCH(MONTH(KC$3),КЗ!$1:$1,0))/1000,""),0)</f>
        <v>0</v>
      </c>
      <c r="KD56" s="551" cm="1">
        <f t="array" aca="1" ref="KD56" ca="1">IFERROR(IF(AND(НачЦ_ИнвП_Дата&lt;=KD$3,КИнвП_Дата&gt;KD$3),
INDEX(Кальк._морковь,MATCH($A56,Кальк._морковь_наим.,0),MATCH("Сумма затрат, т.руб.",'Кальк-я'!$5:$5,0))*
INDEX(ЗФ,MATCH($A$50,ЗФ!$A:$A,0),MATCH("Посевная площадь"&amp;YEAR(KE$3),ЗФ!$2:$2,0))*
INDEX(Коэф.закупка_год_морковь[],MATCH($A56,Коэф.закупка_год_морковь[1],0),MATCH(MONTH(KD$3),КЗ!$1:$1,0))/1000,""),0)</f>
        <v>0</v>
      </c>
      <c r="KE56" s="551" cm="1">
        <f t="array" aca="1" ref="KE56" ca="1">IFERROR(IF(AND(НачЦ_ИнвП_Дата&lt;=KE$3,КИнвП_Дата&gt;KE$3),
INDEX(Кальк._морковь,MATCH($A56,Кальк._морковь_наим.,0),MATCH("Сумма затрат, т.руб.",'Кальк-я'!$5:$5,0))*
INDEX(ЗФ,MATCH($A$50,ЗФ!$A:$A,0),MATCH("Посевная площадь"&amp;YEAR(KF$3),ЗФ!$2:$2,0))*
INDEX(Коэф.закупка_год_морковь[],MATCH($A56,Коэф.закупка_год_морковь[1],0),MATCH(MONTH(KE$3),КЗ!$1:$1,0))/1000,""),0)</f>
        <v>0</v>
      </c>
      <c r="KF56" s="551" cm="1">
        <f t="array" aca="1" ref="KF56" ca="1">IFERROR(IF(AND(НачЦ_ИнвП_Дата&lt;=KF$3,КИнвП_Дата&gt;KF$3),
INDEX(Кальк._морковь,MATCH($A56,Кальк._морковь_наим.,0),MATCH("Сумма затрат, т.руб.",'Кальк-я'!$5:$5,0))*
INDEX(ЗФ,MATCH($A$50,ЗФ!$A:$A,0),MATCH("Посевная площадь"&amp;YEAR(KG$3),ЗФ!$2:$2,0))*
INDEX(Коэф.закупка_год_морковь[],MATCH($A56,Коэф.закупка_год_морковь[1],0),MATCH(MONTH(KF$3),КЗ!$1:$1,0))/1000,""),0)</f>
        <v>0</v>
      </c>
      <c r="KG56" s="551" cm="1">
        <f t="array" aca="1" ref="KG56" ca="1">IFERROR(IF(AND(НачЦ_ИнвП_Дата&lt;=KG$3,КИнвП_Дата&gt;KG$3),
INDEX(Кальк._морковь,MATCH($A56,Кальк._морковь_наим.,0),MATCH("Сумма затрат, т.руб.",'Кальк-я'!$5:$5,0))*
INDEX(ЗФ,MATCH($A$50,ЗФ!$A:$A,0),MATCH("Посевная площадь"&amp;YEAR(KH$3),ЗФ!$2:$2,0))*
INDEX(Коэф.закупка_год_морковь[],MATCH($A56,Коэф.закупка_год_морковь[1],0),MATCH(MONTH(KG$3),КЗ!$1:$1,0))/1000,""),0)</f>
        <v>1890</v>
      </c>
      <c r="KH56" s="551" cm="1">
        <f t="array" aca="1" ref="KH56" ca="1">IFERROR(IF(AND(НачЦ_ИнвП_Дата&lt;=KH$3,КИнвП_Дата&gt;KH$3),
INDEX(Кальк._морковь,MATCH($A56,Кальк._морковь_наим.,0),MATCH("Сумма затрат, т.руб.",'Кальк-я'!$5:$5,0))*
INDEX(ЗФ,MATCH($A$50,ЗФ!$A:$A,0),MATCH("Посевная площадь"&amp;YEAR(KI$3),ЗФ!$2:$2,0))*
INDEX(Коэф.закупка_год_морковь[],MATCH($A56,Коэф.закупка_год_морковь[1],0),MATCH(MONTH(KH$3),КЗ!$1:$1,0))/1000,""),0)</f>
        <v>0</v>
      </c>
      <c r="KI56" s="551" cm="1">
        <f t="array" aca="1" ref="KI56" ca="1">IFERROR(IF(AND(НачЦ_ИнвП_Дата&lt;=KI$3,КИнвП_Дата&gt;KI$3),
INDEX(Кальк._морковь,MATCH($A56,Кальк._морковь_наим.,0),MATCH("Сумма затрат, т.руб.",'Кальк-я'!$5:$5,0))*
INDEX(ЗФ,MATCH($A$50,ЗФ!$A:$A,0),MATCH("Посевная площадь"&amp;YEAR(KJ$3),ЗФ!$2:$2,0))*
INDEX(Коэф.закупка_год_морковь[],MATCH($A56,Коэф.закупка_год_морковь[1],0),MATCH(MONTH(KI$3),КЗ!$1:$1,0))/1000,""),0)</f>
        <v>0</v>
      </c>
      <c r="KJ56" s="551" cm="1">
        <f t="array" aca="1" ref="KJ56" ca="1">IFERROR(IF(AND(НачЦ_ИнвП_Дата&lt;=KJ$3,КИнвП_Дата&gt;KJ$3),
INDEX(Кальк._морковь,MATCH($A56,Кальк._морковь_наим.,0),MATCH("Сумма затрат, т.руб.",'Кальк-я'!$5:$5,0))*
INDEX(ЗФ,MATCH($A$50,ЗФ!$A:$A,0),MATCH("Посевная площадь"&amp;YEAR(KK$3),ЗФ!$2:$2,0))*
INDEX(Коэф.закупка_год_морковь[],MATCH($A56,Коэф.закупка_год_морковь[1],0),MATCH(MONTH(KJ$3),КЗ!$1:$1,0))/1000,""),0)</f>
        <v>0</v>
      </c>
      <c r="KK56" s="551" cm="1">
        <f t="array" aca="1" ref="KK56" ca="1">IFERROR(IF(AND(НачЦ_ИнвП_Дата&lt;=KK$3,КИнвП_Дата&gt;KK$3),
INDEX(Кальк._морковь,MATCH($A56,Кальк._морковь_наим.,0),MATCH("Сумма затрат, т.руб.",'Кальк-я'!$5:$5,0))*
INDEX(ЗФ,MATCH($A$50,ЗФ!$A:$A,0),MATCH("Посевная площадь"&amp;YEAR(KL$3),ЗФ!$2:$2,0))*
INDEX(Коэф.закупка_год_морковь[],MATCH($A56,Коэф.закупка_год_морковь[1],0),MATCH(MONTH(KK$3),КЗ!$1:$1,0))/1000,""),0)</f>
        <v>0</v>
      </c>
      <c r="KL56" s="551" cm="1">
        <f t="array" aca="1" ref="KL56" ca="1">IFERROR(IF(AND(НачЦ_ИнвП_Дата&lt;=KL$3,КИнвП_Дата&gt;KL$3),
INDEX(Кальк._морковь,MATCH($A56,Кальк._морковь_наим.,0),MATCH("Сумма затрат, т.руб.",'Кальк-я'!$5:$5,0))*
INDEX(ЗФ,MATCH($A$50,ЗФ!$A:$A,0),MATCH("Посевная площадь"&amp;YEAR(KM$3),ЗФ!$2:$2,0))*
INDEX(Коэф.закупка_год_морковь[],MATCH($A56,Коэф.закупка_год_морковь[1],0),MATCH(MONTH(KL$3),КЗ!$1:$1,0))/1000,""),0)</f>
        <v>0</v>
      </c>
      <c r="KM56" s="551" cm="1">
        <f t="array" aca="1" ref="KM56" ca="1">IFERROR(IF(AND(НачЦ_ИнвП_Дата&lt;=KM$3,КИнвП_Дата&gt;KM$3),
INDEX(Кальк._морковь,MATCH($A56,Кальк._морковь_наим.,0),MATCH("Сумма затрат, т.руб.",'Кальк-я'!$5:$5,0))*
INDEX(ЗФ,MATCH($A$50,ЗФ!$A:$A,0),MATCH("Посевная площадь"&amp;YEAR(KN$3),ЗФ!$2:$2,0))*
INDEX(Коэф.закупка_год_морковь[],MATCH($A56,Коэф.закупка_год_морковь[1],0),MATCH(MONTH(KM$3),КЗ!$1:$1,0))/1000,""),0)</f>
        <v>0</v>
      </c>
      <c r="KN56" s="552">
        <f t="shared" ref="KN56" ca="1" si="1539">SUM(KB56:KM56)</f>
        <v>1890</v>
      </c>
      <c r="KO56" s="551" cm="1">
        <f t="array" aca="1" ref="KO56" ca="1">IFERROR(IF(AND(НачЦ_ИнвП_Дата&lt;=KO$3,КИнвП_Дата&gt;KO$3),
INDEX(Кальк._морковь,MATCH($A56,Кальк._морковь_наим.,0),MATCH("Сумма затрат, т.руб.",'Кальк-я'!$5:$5,0))*
INDEX(ЗФ,MATCH($A$50,ЗФ!$A:$A,0),MATCH("Посевная площадь"&amp;YEAR(KP$3),ЗФ!$2:$2,0))*
INDEX(Коэф.закупка_год_морковь[],MATCH($A56,Коэф.закупка_год_морковь[1],0),MATCH(MONTH(KO$3),КЗ!$1:$1,0))/1000,""),0)</f>
        <v>0</v>
      </c>
      <c r="KP56" s="551" cm="1">
        <f t="array" aca="1" ref="KP56" ca="1">IFERROR(IF(AND(НачЦ_ИнвП_Дата&lt;=KP$3,КИнвП_Дата&gt;KP$3),
INDEX(Кальк._морковь,MATCH($A56,Кальк._морковь_наим.,0),MATCH("Сумма затрат, т.руб.",'Кальк-я'!$5:$5,0))*
INDEX(ЗФ,MATCH($A$50,ЗФ!$A:$A,0),MATCH("Посевная площадь"&amp;YEAR(KQ$3),ЗФ!$2:$2,0))*
INDEX(Коэф.закупка_год_морковь[],MATCH($A56,Коэф.закупка_год_морковь[1],0),MATCH(MONTH(KP$3),КЗ!$1:$1,0))/1000,""),0)</f>
        <v>0</v>
      </c>
      <c r="KQ56" s="551" cm="1">
        <f t="array" aca="1" ref="KQ56" ca="1">IFERROR(IF(AND(НачЦ_ИнвП_Дата&lt;=KQ$3,КИнвП_Дата&gt;KQ$3),
INDEX(Кальк._морковь,MATCH($A56,Кальк._морковь_наим.,0),MATCH("Сумма затрат, т.руб.",'Кальк-я'!$5:$5,0))*
INDEX(ЗФ,MATCH($A$50,ЗФ!$A:$A,0),MATCH("Посевная площадь"&amp;YEAR(KR$3),ЗФ!$2:$2,0))*
INDEX(Коэф.закупка_год_морковь[],MATCH($A56,Коэф.закупка_год_морковь[1],0),MATCH(MONTH(KQ$3),КЗ!$1:$1,0))/1000,""),0)</f>
        <v>0</v>
      </c>
      <c r="KR56" s="551" cm="1">
        <f t="array" aca="1" ref="KR56" ca="1">IFERROR(IF(AND(НачЦ_ИнвП_Дата&lt;=KR$3,КИнвП_Дата&gt;KR$3),
INDEX(Кальк._морковь,MATCH($A56,Кальк._морковь_наим.,0),MATCH("Сумма затрат, т.руб.",'Кальк-я'!$5:$5,0))*
INDEX(ЗФ,MATCH($A$50,ЗФ!$A:$A,0),MATCH("Посевная площадь"&amp;YEAR(KS$3),ЗФ!$2:$2,0))*
INDEX(Коэф.закупка_год_морковь[],MATCH($A56,Коэф.закупка_год_морковь[1],0),MATCH(MONTH(KR$3),КЗ!$1:$1,0))/1000,""),0)</f>
        <v>0</v>
      </c>
      <c r="KS56" s="551" cm="1">
        <f t="array" aca="1" ref="KS56" ca="1">IFERROR(IF(AND(НачЦ_ИнвП_Дата&lt;=KS$3,КИнвП_Дата&gt;KS$3),
INDEX(Кальк._морковь,MATCH($A56,Кальк._морковь_наим.,0),MATCH("Сумма затрат, т.руб.",'Кальк-я'!$5:$5,0))*
INDEX(ЗФ,MATCH($A$50,ЗФ!$A:$A,0),MATCH("Посевная площадь"&amp;YEAR(KT$3),ЗФ!$2:$2,0))*
INDEX(Коэф.закупка_год_морковь[],MATCH($A56,Коэф.закупка_год_морковь[1],0),MATCH(MONTH(KS$3),КЗ!$1:$1,0))/1000,""),0)</f>
        <v>0</v>
      </c>
      <c r="KT56" s="551" cm="1">
        <f t="array" aca="1" ref="KT56" ca="1">IFERROR(IF(AND(НачЦ_ИнвП_Дата&lt;=KT$3,КИнвП_Дата&gt;KT$3),
INDEX(Кальк._морковь,MATCH($A56,Кальк._морковь_наим.,0),MATCH("Сумма затрат, т.руб.",'Кальк-я'!$5:$5,0))*
INDEX(ЗФ,MATCH($A$50,ЗФ!$A:$A,0),MATCH("Посевная площадь"&amp;YEAR(KU$3),ЗФ!$2:$2,0))*
INDEX(Коэф.закупка_год_морковь[],MATCH($A56,Коэф.закупка_год_морковь[1],0),MATCH(MONTH(KT$3),КЗ!$1:$1,0))/1000,""),0)</f>
        <v>1890</v>
      </c>
      <c r="KU56" s="551" cm="1">
        <f t="array" aca="1" ref="KU56" ca="1">IFERROR(IF(AND(НачЦ_ИнвП_Дата&lt;=KU$3,КИнвП_Дата&gt;KU$3),
INDEX(Кальк._морковь,MATCH($A56,Кальк._морковь_наим.,0),MATCH("Сумма затрат, т.руб.",'Кальк-я'!$5:$5,0))*
INDEX(ЗФ,MATCH($A$50,ЗФ!$A:$A,0),MATCH("Посевная площадь"&amp;YEAR(KV$3),ЗФ!$2:$2,0))*
INDEX(Коэф.закупка_год_морковь[],MATCH($A56,Коэф.закупка_год_морковь[1],0),MATCH(MONTH(KU$3),КЗ!$1:$1,0))/1000,""),0)</f>
        <v>0</v>
      </c>
      <c r="KV56" s="551" cm="1">
        <f t="array" aca="1" ref="KV56" ca="1">IFERROR(IF(AND(НачЦ_ИнвП_Дата&lt;=KV$3,КИнвП_Дата&gt;KV$3),
INDEX(Кальк._морковь,MATCH($A56,Кальк._морковь_наим.,0),MATCH("Сумма затрат, т.руб.",'Кальк-я'!$5:$5,0))*
INDEX(ЗФ,MATCH($A$50,ЗФ!$A:$A,0),MATCH("Посевная площадь"&amp;YEAR(KW$3),ЗФ!$2:$2,0))*
INDEX(Коэф.закупка_год_морковь[],MATCH($A56,Коэф.закупка_год_морковь[1],0),MATCH(MONTH(KV$3),КЗ!$1:$1,0))/1000,""),0)</f>
        <v>0</v>
      </c>
      <c r="KW56" s="551" cm="1">
        <f t="array" aca="1" ref="KW56" ca="1">IFERROR(IF(AND(НачЦ_ИнвП_Дата&lt;=KW$3,КИнвП_Дата&gt;KW$3),
INDEX(Кальк._морковь,MATCH($A56,Кальк._морковь_наим.,0),MATCH("Сумма затрат, т.руб.",'Кальк-я'!$5:$5,0))*
INDEX(ЗФ,MATCH($A$50,ЗФ!$A:$A,0),MATCH("Посевная площадь"&amp;YEAR(KX$3),ЗФ!$2:$2,0))*
INDEX(Коэф.закупка_год_морковь[],MATCH($A56,Коэф.закупка_год_морковь[1],0),MATCH(MONTH(KW$3),КЗ!$1:$1,0))/1000,""),0)</f>
        <v>0</v>
      </c>
      <c r="KX56" s="551" cm="1">
        <f t="array" aca="1" ref="KX56" ca="1">IFERROR(IF(AND(НачЦ_ИнвП_Дата&lt;=KX$3,КИнвП_Дата&gt;KX$3),
INDEX(Кальк._морковь,MATCH($A56,Кальк._морковь_наим.,0),MATCH("Сумма затрат, т.руб.",'Кальк-я'!$5:$5,0))*
INDEX(ЗФ,MATCH($A$50,ЗФ!$A:$A,0),MATCH("Посевная площадь"&amp;YEAR(KY$3),ЗФ!$2:$2,0))*
INDEX(Коэф.закупка_год_морковь[],MATCH($A56,Коэф.закупка_год_морковь[1],0),MATCH(MONTH(KX$3),КЗ!$1:$1,0))/1000,""),0)</f>
        <v>0</v>
      </c>
      <c r="KY56" s="551" cm="1">
        <f t="array" aca="1" ref="KY56" ca="1">IFERROR(IF(AND(НачЦ_ИнвП_Дата&lt;=KY$3,КИнвП_Дата&gt;KY$3),
INDEX(Кальк._морковь,MATCH($A56,Кальк._морковь_наим.,0),MATCH("Сумма затрат, т.руб.",'Кальк-я'!$5:$5,0))*
INDEX(ЗФ,MATCH($A$50,ЗФ!$A:$A,0),MATCH("Посевная площадь"&amp;YEAR(KZ$3),ЗФ!$2:$2,0))*
INDEX(Коэф.закупка_год_морковь[],MATCH($A56,Коэф.закупка_год_морковь[1],0),MATCH(MONTH(KY$3),КЗ!$1:$1,0))/1000,""),0)</f>
        <v>0</v>
      </c>
      <c r="KZ56" s="551" cm="1">
        <f t="array" aca="1" ref="KZ56" ca="1">IFERROR(IF(AND(НачЦ_ИнвП_Дата&lt;=KZ$3,КИнвП_Дата&gt;KZ$3),
INDEX(Кальк._морковь,MATCH($A56,Кальк._морковь_наим.,0),MATCH("Сумма затрат, т.руб.",'Кальк-я'!$5:$5,0))*
INDEX(ЗФ,MATCH($A$50,ЗФ!$A:$A,0),MATCH("Посевная площадь"&amp;YEAR(LA$3),ЗФ!$2:$2,0))*
INDEX(Коэф.закупка_год_морковь[],MATCH($A56,Коэф.закупка_год_морковь[1],0),MATCH(MONTH(KZ$3),КЗ!$1:$1,0))/1000,""),0)</f>
        <v>0</v>
      </c>
      <c r="LA56" s="552">
        <f t="shared" ref="LA56" ca="1" si="1540">SUM(KO56:KZ56)</f>
        <v>1890</v>
      </c>
      <c r="LB56" s="551" cm="1">
        <f t="array" aca="1" ref="LB56" ca="1">IFERROR(IF(AND(НачЦ_ИнвП_Дата&lt;=LB$3,КИнвП_Дата&gt;LB$3),
INDEX(Кальк._морковь,MATCH($A56,Кальк._морковь_наим.,0),MATCH("Сумма затрат, т.руб.",'Кальк-я'!$5:$5,0))*
INDEX(ЗФ,MATCH($A$50,ЗФ!$A:$A,0),MATCH("Посевная площадь"&amp;YEAR(LC$3),ЗФ!$2:$2,0))*
INDEX(Коэф.закупка_год_морковь[],MATCH($A56,Коэф.закупка_год_морковь[1],0),MATCH(MONTH(LB$3),КЗ!$1:$1,0))/1000,""),0)</f>
        <v>0</v>
      </c>
      <c r="LC56" s="551" cm="1">
        <f t="array" aca="1" ref="LC56" ca="1">IFERROR(IF(AND(НачЦ_ИнвП_Дата&lt;=LC$3,КИнвП_Дата&gt;LC$3),
INDEX(Кальк._морковь,MATCH($A56,Кальк._морковь_наим.,0),MATCH("Сумма затрат, т.руб.",'Кальк-я'!$5:$5,0))*
INDEX(ЗФ,MATCH($A$50,ЗФ!$A:$A,0),MATCH("Посевная площадь"&amp;YEAR(LD$3),ЗФ!$2:$2,0))*
INDEX(Коэф.закупка_год_морковь[],MATCH($A56,Коэф.закупка_год_морковь[1],0),MATCH(MONTH(LC$3),КЗ!$1:$1,0))/1000,""),0)</f>
        <v>0</v>
      </c>
      <c r="LD56" s="551" cm="1">
        <f t="array" aca="1" ref="LD56" ca="1">IFERROR(IF(AND(НачЦ_ИнвП_Дата&lt;=LD$3,КИнвП_Дата&gt;LD$3),
INDEX(Кальк._морковь,MATCH($A56,Кальк._морковь_наим.,0),MATCH("Сумма затрат, т.руб.",'Кальк-я'!$5:$5,0))*
INDEX(ЗФ,MATCH($A$50,ЗФ!$A:$A,0),MATCH("Посевная площадь"&amp;YEAR(LE$3),ЗФ!$2:$2,0))*
INDEX(Коэф.закупка_год_морковь[],MATCH($A56,Коэф.закупка_год_морковь[1],0),MATCH(MONTH(LD$3),КЗ!$1:$1,0))/1000,""),0)</f>
        <v>0</v>
      </c>
      <c r="LE56" s="551" cm="1">
        <f t="array" aca="1" ref="LE56" ca="1">IFERROR(IF(AND(НачЦ_ИнвП_Дата&lt;=LE$3,КИнвП_Дата&gt;LE$3),
INDEX(Кальк._морковь,MATCH($A56,Кальк._морковь_наим.,0),MATCH("Сумма затрат, т.руб.",'Кальк-я'!$5:$5,0))*
INDEX(ЗФ,MATCH($A$50,ЗФ!$A:$A,0),MATCH("Посевная площадь"&amp;YEAR(LF$3),ЗФ!$2:$2,0))*
INDEX(Коэф.закупка_год_морковь[],MATCH($A56,Коэф.закупка_год_морковь[1],0),MATCH(MONTH(LE$3),КЗ!$1:$1,0))/1000,""),0)</f>
        <v>0</v>
      </c>
      <c r="LF56" s="551" cm="1">
        <f t="array" aca="1" ref="LF56" ca="1">IFERROR(IF(AND(НачЦ_ИнвП_Дата&lt;=LF$3,КИнвП_Дата&gt;LF$3),
INDEX(Кальк._морковь,MATCH($A56,Кальк._морковь_наим.,0),MATCH("Сумма затрат, т.руб.",'Кальк-я'!$5:$5,0))*
INDEX(ЗФ,MATCH($A$50,ЗФ!$A:$A,0),MATCH("Посевная площадь"&amp;YEAR(LG$3),ЗФ!$2:$2,0))*
INDEX(Коэф.закупка_год_морковь[],MATCH($A56,Коэф.закупка_год_морковь[1],0),MATCH(MONTH(LF$3),КЗ!$1:$1,0))/1000,""),0)</f>
        <v>0</v>
      </c>
      <c r="LG56" s="551" cm="1">
        <f t="array" aca="1" ref="LG56" ca="1">IFERROR(IF(AND(НачЦ_ИнвП_Дата&lt;=LG$3,КИнвП_Дата&gt;LG$3),
INDEX(Кальк._морковь,MATCH($A56,Кальк._морковь_наим.,0),MATCH("Сумма затрат, т.руб.",'Кальк-я'!$5:$5,0))*
INDEX(ЗФ,MATCH($A$50,ЗФ!$A:$A,0),MATCH("Посевная площадь"&amp;YEAR(LH$3),ЗФ!$2:$2,0))*
INDEX(Коэф.закупка_год_морковь[],MATCH($A56,Коэф.закупка_год_морковь[1],0),MATCH(MONTH(LG$3),КЗ!$1:$1,0))/1000,""),0)</f>
        <v>1890</v>
      </c>
      <c r="LH56" s="551" cm="1">
        <f t="array" aca="1" ref="LH56" ca="1">IFERROR(IF(AND(НачЦ_ИнвП_Дата&lt;=LH$3,КИнвП_Дата&gt;LH$3),
INDEX(Кальк._морковь,MATCH($A56,Кальк._морковь_наим.,0),MATCH("Сумма затрат, т.руб.",'Кальк-я'!$5:$5,0))*
INDEX(ЗФ,MATCH($A$50,ЗФ!$A:$A,0),MATCH("Посевная площадь"&amp;YEAR(LI$3),ЗФ!$2:$2,0))*
INDEX(Коэф.закупка_год_морковь[],MATCH($A56,Коэф.закупка_год_морковь[1],0),MATCH(MONTH(LH$3),КЗ!$1:$1,0))/1000,""),0)</f>
        <v>0</v>
      </c>
      <c r="LI56" s="551" cm="1">
        <f t="array" aca="1" ref="LI56" ca="1">IFERROR(IF(AND(НачЦ_ИнвП_Дата&lt;=LI$3,КИнвП_Дата&gt;LI$3),
INDEX(Кальк._морковь,MATCH($A56,Кальк._морковь_наим.,0),MATCH("Сумма затрат, т.руб.",'Кальк-я'!$5:$5,0))*
INDEX(ЗФ,MATCH($A$50,ЗФ!$A:$A,0),MATCH("Посевная площадь"&amp;YEAR(LJ$3),ЗФ!$2:$2,0))*
INDEX(Коэф.закупка_год_морковь[],MATCH($A56,Коэф.закупка_год_морковь[1],0),MATCH(MONTH(LI$3),КЗ!$1:$1,0))/1000,""),0)</f>
        <v>0</v>
      </c>
      <c r="LJ56" s="551" cm="1">
        <f t="array" aca="1" ref="LJ56" ca="1">IFERROR(IF(AND(НачЦ_ИнвП_Дата&lt;=LJ$3,КИнвП_Дата&gt;LJ$3),
INDEX(Кальк._морковь,MATCH($A56,Кальк._морковь_наим.,0),MATCH("Сумма затрат, т.руб.",'Кальк-я'!$5:$5,0))*
INDEX(ЗФ,MATCH($A$50,ЗФ!$A:$A,0),MATCH("Посевная площадь"&amp;YEAR(LK$3),ЗФ!$2:$2,0))*
INDEX(Коэф.закупка_год_морковь[],MATCH($A56,Коэф.закупка_год_морковь[1],0),MATCH(MONTH(LJ$3),КЗ!$1:$1,0))/1000,""),0)</f>
        <v>0</v>
      </c>
      <c r="LK56" s="551" cm="1">
        <f t="array" aca="1" ref="LK56" ca="1">IFERROR(IF(AND(НачЦ_ИнвП_Дата&lt;=LK$3,КИнвП_Дата&gt;LK$3),
INDEX(Кальк._морковь,MATCH($A56,Кальк._морковь_наим.,0),MATCH("Сумма затрат, т.руб.",'Кальк-я'!$5:$5,0))*
INDEX(ЗФ,MATCH($A$50,ЗФ!$A:$A,0),MATCH("Посевная площадь"&amp;YEAR(LL$3),ЗФ!$2:$2,0))*
INDEX(Коэф.закупка_год_морковь[],MATCH($A56,Коэф.закупка_год_морковь[1],0),MATCH(MONTH(LK$3),КЗ!$1:$1,0))/1000,""),0)</f>
        <v>0</v>
      </c>
      <c r="LL56" s="551" cm="1">
        <f t="array" aca="1" ref="LL56" ca="1">IFERROR(IF(AND(НачЦ_ИнвП_Дата&lt;=LL$3,КИнвП_Дата&gt;LL$3),
INDEX(Кальк._морковь,MATCH($A56,Кальк._морковь_наим.,0),MATCH("Сумма затрат, т.руб.",'Кальк-я'!$5:$5,0))*
INDEX(ЗФ,MATCH($A$50,ЗФ!$A:$A,0),MATCH("Посевная площадь"&amp;YEAR(LM$3),ЗФ!$2:$2,0))*
INDEX(Коэф.закупка_год_морковь[],MATCH($A56,Коэф.закупка_год_морковь[1],0),MATCH(MONTH(LL$3),КЗ!$1:$1,0))/1000,""),0)</f>
        <v>0</v>
      </c>
      <c r="LM56" s="551" cm="1">
        <f t="array" aca="1" ref="LM56" ca="1">IFERROR(IF(AND(НачЦ_ИнвП_Дата&lt;=LM$3,КИнвП_Дата&gt;LM$3),
INDEX(Кальк._морковь,MATCH($A56,Кальк._морковь_наим.,0),MATCH("Сумма затрат, т.руб.",'Кальк-я'!$5:$5,0))*
INDEX(ЗФ,MATCH($A$50,ЗФ!$A:$A,0),MATCH("Посевная площадь"&amp;YEAR(LN$3),ЗФ!$2:$2,0))*
INDEX(Коэф.закупка_год_морковь[],MATCH($A56,Коэф.закупка_год_морковь[1],0),MATCH(MONTH(LM$3),КЗ!$1:$1,0))/1000,""),0)</f>
        <v>0</v>
      </c>
      <c r="LN56" s="552">
        <f t="shared" ref="LN56" ca="1" si="1541">SUM(LB56:LM56)</f>
        <v>1890</v>
      </c>
      <c r="LO56" s="551" cm="1">
        <f t="array" aca="1" ref="LO56" ca="1">IFERROR(IF(AND(НачЦ_ИнвП_Дата&lt;=LO$3,КИнвП_Дата&gt;LO$3),
INDEX(Кальк._морковь,MATCH($A56,Кальк._морковь_наим.,0),MATCH("Сумма затрат, т.руб.",'Кальк-я'!$5:$5,0))*
INDEX(ЗФ,MATCH($A$50,ЗФ!$A:$A,0),MATCH("Посевная площадь"&amp;YEAR(LP$3),ЗФ!$2:$2,0))*
INDEX(Коэф.закупка_год_морковь[],MATCH($A56,Коэф.закупка_год_морковь[1],0),MATCH(MONTH(LO$3),КЗ!$1:$1,0))/1000,""),0)</f>
        <v>0</v>
      </c>
      <c r="LP56" s="551" cm="1">
        <f t="array" aca="1" ref="LP56" ca="1">IFERROR(IF(AND(НачЦ_ИнвП_Дата&lt;=LP$3,КИнвП_Дата&gt;LP$3),
INDEX(Кальк._морковь,MATCH($A56,Кальк._морковь_наим.,0),MATCH("Сумма затрат, т.руб.",'Кальк-я'!$5:$5,0))*
INDEX(ЗФ,MATCH($A$50,ЗФ!$A:$A,0),MATCH("Посевная площадь"&amp;YEAR(LQ$3),ЗФ!$2:$2,0))*
INDEX(Коэф.закупка_год_морковь[],MATCH($A56,Коэф.закупка_год_морковь[1],0),MATCH(MONTH(LP$3),КЗ!$1:$1,0))/1000,""),0)</f>
        <v>0</v>
      </c>
      <c r="LQ56" s="551" cm="1">
        <f t="array" aca="1" ref="LQ56" ca="1">IFERROR(IF(AND(НачЦ_ИнвП_Дата&lt;=LQ$3,КИнвП_Дата&gt;LQ$3),
INDEX(Кальк._морковь,MATCH($A56,Кальк._морковь_наим.,0),MATCH("Сумма затрат, т.руб.",'Кальк-я'!$5:$5,0))*
INDEX(ЗФ,MATCH($A$50,ЗФ!$A:$A,0),MATCH("Посевная площадь"&amp;YEAR(LR$3),ЗФ!$2:$2,0))*
INDEX(Коэф.закупка_год_морковь[],MATCH($A56,Коэф.закупка_год_морковь[1],0),MATCH(MONTH(LQ$3),КЗ!$1:$1,0))/1000,""),0)</f>
        <v>0</v>
      </c>
      <c r="LR56" s="551" cm="1">
        <f t="array" aca="1" ref="LR56" ca="1">IFERROR(IF(AND(НачЦ_ИнвП_Дата&lt;=LR$3,КИнвП_Дата&gt;LR$3),
INDEX(Кальк._морковь,MATCH($A56,Кальк._морковь_наим.,0),MATCH("Сумма затрат, т.руб.",'Кальк-я'!$5:$5,0))*
INDEX(ЗФ,MATCH($A$50,ЗФ!$A:$A,0),MATCH("Посевная площадь"&amp;YEAR(LS$3),ЗФ!$2:$2,0))*
INDEX(Коэф.закупка_год_морковь[],MATCH($A56,Коэф.закупка_год_морковь[1],0),MATCH(MONTH(LR$3),КЗ!$1:$1,0))/1000,""),0)</f>
        <v>0</v>
      </c>
      <c r="LS56" s="551" cm="1">
        <f t="array" aca="1" ref="LS56" ca="1">IFERROR(IF(AND(НачЦ_ИнвП_Дата&lt;=LS$3,КИнвП_Дата&gt;LS$3),
INDEX(Кальк._морковь,MATCH($A56,Кальк._морковь_наим.,0),MATCH("Сумма затрат, т.руб.",'Кальк-я'!$5:$5,0))*
INDEX(ЗФ,MATCH($A$50,ЗФ!$A:$A,0),MATCH("Посевная площадь"&amp;YEAR(LT$3),ЗФ!$2:$2,0))*
INDEX(Коэф.закупка_год_морковь[],MATCH($A56,Коэф.закупка_год_морковь[1],0),MATCH(MONTH(LS$3),КЗ!$1:$1,0))/1000,""),0)</f>
        <v>0</v>
      </c>
      <c r="LT56" s="551" cm="1">
        <f t="array" aca="1" ref="LT56" ca="1">IFERROR(IF(AND(НачЦ_ИнвП_Дата&lt;=LT$3,КИнвП_Дата&gt;LT$3),
INDEX(Кальк._морковь,MATCH($A56,Кальк._морковь_наим.,0),MATCH("Сумма затрат, т.руб.",'Кальк-я'!$5:$5,0))*
INDEX(ЗФ,MATCH($A$50,ЗФ!$A:$A,0),MATCH("Посевная площадь"&amp;YEAR(LU$3),ЗФ!$2:$2,0))*
INDEX(Коэф.закупка_год_морковь[],MATCH($A56,Коэф.закупка_год_морковь[1],0),MATCH(MONTH(LT$3),КЗ!$1:$1,0))/1000,""),0)</f>
        <v>1890</v>
      </c>
      <c r="LU56" s="551" cm="1">
        <f t="array" aca="1" ref="LU56" ca="1">IFERROR(IF(AND(НачЦ_ИнвП_Дата&lt;=LU$3,КИнвП_Дата&gt;LU$3),
INDEX(Кальк._морковь,MATCH($A56,Кальк._морковь_наим.,0),MATCH("Сумма затрат, т.руб.",'Кальк-я'!$5:$5,0))*
INDEX(ЗФ,MATCH($A$50,ЗФ!$A:$A,0),MATCH("Посевная площадь"&amp;YEAR(LV$3),ЗФ!$2:$2,0))*
INDEX(Коэф.закупка_год_морковь[],MATCH($A56,Коэф.закупка_год_морковь[1],0),MATCH(MONTH(LU$3),КЗ!$1:$1,0))/1000,""),0)</f>
        <v>0</v>
      </c>
      <c r="LV56" s="551" cm="1">
        <f t="array" aca="1" ref="LV56" ca="1">IFERROR(IF(AND(НачЦ_ИнвП_Дата&lt;=LV$3,КИнвП_Дата&gt;LV$3),
INDEX(Кальк._морковь,MATCH($A56,Кальк._морковь_наим.,0),MATCH("Сумма затрат, т.руб.",'Кальк-я'!$5:$5,0))*
INDEX(ЗФ,MATCH($A$50,ЗФ!$A:$A,0),MATCH("Посевная площадь"&amp;YEAR(LW$3),ЗФ!$2:$2,0))*
INDEX(Коэф.закупка_год_морковь[],MATCH($A56,Коэф.закупка_год_морковь[1],0),MATCH(MONTH(LV$3),КЗ!$1:$1,0))/1000,""),0)</f>
        <v>0</v>
      </c>
      <c r="LW56" s="551" cm="1">
        <f t="array" aca="1" ref="LW56" ca="1">IFERROR(IF(AND(НачЦ_ИнвП_Дата&lt;=LW$3,КИнвП_Дата&gt;LW$3),
INDEX(Кальк._морковь,MATCH($A56,Кальк._морковь_наим.,0),MATCH("Сумма затрат, т.руб.",'Кальк-я'!$5:$5,0))*
INDEX(ЗФ,MATCH($A$50,ЗФ!$A:$A,0),MATCH("Посевная площадь"&amp;YEAR(LX$3),ЗФ!$2:$2,0))*
INDEX(Коэф.закупка_год_морковь[],MATCH($A56,Коэф.закупка_год_морковь[1],0),MATCH(MONTH(LW$3),КЗ!$1:$1,0))/1000,""),0)</f>
        <v>0</v>
      </c>
      <c r="LX56" s="551" cm="1">
        <f t="array" aca="1" ref="LX56" ca="1">IFERROR(IF(AND(НачЦ_ИнвП_Дата&lt;=LX$3,КИнвП_Дата&gt;LX$3),
INDEX(Кальк._морковь,MATCH($A56,Кальк._морковь_наим.,0),MATCH("Сумма затрат, т.руб.",'Кальк-я'!$5:$5,0))*
INDEX(ЗФ,MATCH($A$50,ЗФ!$A:$A,0),MATCH("Посевная площадь"&amp;YEAR(LY$3),ЗФ!$2:$2,0))*
INDEX(Коэф.закупка_год_морковь[],MATCH($A56,Коэф.закупка_год_морковь[1],0),MATCH(MONTH(LX$3),КЗ!$1:$1,0))/1000,""),0)</f>
        <v>0</v>
      </c>
      <c r="LY56" s="551" cm="1">
        <f t="array" aca="1" ref="LY56" ca="1">IFERROR(IF(AND(НачЦ_ИнвП_Дата&lt;=LY$3,КИнвП_Дата&gt;LY$3),
INDEX(Кальк._морковь,MATCH($A56,Кальк._морковь_наим.,0),MATCH("Сумма затрат, т.руб.",'Кальк-я'!$5:$5,0))*
INDEX(ЗФ,MATCH($A$50,ЗФ!$A:$A,0),MATCH("Посевная площадь"&amp;YEAR(LZ$3),ЗФ!$2:$2,0))*
INDEX(Коэф.закупка_год_морковь[],MATCH($A56,Коэф.закупка_год_морковь[1],0),MATCH(MONTH(LY$3),КЗ!$1:$1,0))/1000,""),0)</f>
        <v>0</v>
      </c>
      <c r="LZ56" s="551" cm="1">
        <f t="array" aca="1" ref="LZ56" ca="1">IFERROR(IF(AND(НачЦ_ИнвП_Дата&lt;=LZ$3,КИнвП_Дата&gt;LZ$3),
INDEX(Кальк._морковь,MATCH($A56,Кальк._морковь_наим.,0),MATCH("Сумма затрат, т.руб.",'Кальк-я'!$5:$5,0))*
INDEX(ЗФ,MATCH($A$50,ЗФ!$A:$A,0),MATCH("Посевная площадь"&amp;YEAR(MA$3),ЗФ!$2:$2,0))*
INDEX(Коэф.закупка_год_морковь[],MATCH($A56,Коэф.закупка_год_морковь[1],0),MATCH(MONTH(LZ$3),КЗ!$1:$1,0))/1000,""),0)</f>
        <v>0</v>
      </c>
      <c r="MA56" s="552">
        <f t="shared" ref="MA56" ca="1" si="1542">SUM(LO56:LZ56)</f>
        <v>1890</v>
      </c>
      <c r="MB56" s="551" cm="1">
        <f t="array" aca="1" ref="MB56" ca="1">IFERROR(IF(AND(НачЦ_ИнвП_Дата&lt;=MB$3,КИнвП_Дата&gt;MB$3),
INDEX(Кальк._морковь,MATCH($A56,Кальк._морковь_наим.,0),MATCH("Сумма затрат, т.руб.",'Кальк-я'!$5:$5,0))*
INDEX(ЗФ,MATCH($A$50,ЗФ!$A:$A,0),MATCH("Посевная площадь"&amp;YEAR(MC$3),ЗФ!$2:$2,0))*
INDEX(Коэф.закупка_год_морковь[],MATCH($A56,Коэф.закупка_год_морковь[1],0),MATCH(MONTH(MB$3),КЗ!$1:$1,0))/1000,""),0)</f>
        <v>0</v>
      </c>
      <c r="MC56" s="551" cm="1">
        <f t="array" aca="1" ref="MC56" ca="1">IFERROR(IF(AND(НачЦ_ИнвП_Дата&lt;=MC$3,КИнвП_Дата&gt;MC$3),
INDEX(Кальк._морковь,MATCH($A56,Кальк._морковь_наим.,0),MATCH("Сумма затрат, т.руб.",'Кальк-я'!$5:$5,0))*
INDEX(ЗФ,MATCH($A$50,ЗФ!$A:$A,0),MATCH("Посевная площадь"&amp;YEAR(MD$3),ЗФ!$2:$2,0))*
INDEX(Коэф.закупка_год_морковь[],MATCH($A56,Коэф.закупка_год_морковь[1],0),MATCH(MONTH(MC$3),КЗ!$1:$1,0))/1000,""),0)</f>
        <v>0</v>
      </c>
      <c r="MD56" s="551" cm="1">
        <f t="array" aca="1" ref="MD56" ca="1">IFERROR(IF(AND(НачЦ_ИнвП_Дата&lt;=MD$3,КИнвП_Дата&gt;MD$3),
INDEX(Кальк._морковь,MATCH($A56,Кальк._морковь_наим.,0),MATCH("Сумма затрат, т.руб.",'Кальк-я'!$5:$5,0))*
INDEX(ЗФ,MATCH($A$50,ЗФ!$A:$A,0),MATCH("Посевная площадь"&amp;YEAR(ME$3),ЗФ!$2:$2,0))*
INDEX(Коэф.закупка_год_морковь[],MATCH($A56,Коэф.закупка_год_морковь[1],0),MATCH(MONTH(MD$3),КЗ!$1:$1,0))/1000,""),0)</f>
        <v>0</v>
      </c>
      <c r="ME56" s="551" cm="1">
        <f t="array" aca="1" ref="ME56" ca="1">IFERROR(IF(AND(НачЦ_ИнвП_Дата&lt;=ME$3,КИнвП_Дата&gt;ME$3),
INDEX(Кальк._морковь,MATCH($A56,Кальк._морковь_наим.,0),MATCH("Сумма затрат, т.руб.",'Кальк-я'!$5:$5,0))*
INDEX(ЗФ,MATCH($A$50,ЗФ!$A:$A,0),MATCH("Посевная площадь"&amp;YEAR(MF$3),ЗФ!$2:$2,0))*
INDEX(Коэф.закупка_год_морковь[],MATCH($A56,Коэф.закупка_год_морковь[1],0),MATCH(MONTH(ME$3),КЗ!$1:$1,0))/1000,""),0)</f>
        <v>0</v>
      </c>
      <c r="MF56" s="551" cm="1">
        <f t="array" aca="1" ref="MF56" ca="1">IFERROR(IF(AND(НачЦ_ИнвП_Дата&lt;=MF$3,КИнвП_Дата&gt;MF$3),
INDEX(Кальк._морковь,MATCH($A56,Кальк._морковь_наим.,0),MATCH("Сумма затрат, т.руб.",'Кальк-я'!$5:$5,0))*
INDEX(ЗФ,MATCH($A$50,ЗФ!$A:$A,0),MATCH("Посевная площадь"&amp;YEAR(MG$3),ЗФ!$2:$2,0))*
INDEX(Коэф.закупка_год_морковь[],MATCH($A56,Коэф.закупка_год_морковь[1],0),MATCH(MONTH(MF$3),КЗ!$1:$1,0))/1000,""),0)</f>
        <v>0</v>
      </c>
      <c r="MG56" s="551" cm="1">
        <f t="array" aca="1" ref="MG56" ca="1">IFERROR(IF(AND(НачЦ_ИнвП_Дата&lt;=MG$3,КИнвП_Дата&gt;MG$3),
INDEX(Кальк._морковь,MATCH($A56,Кальк._морковь_наим.,0),MATCH("Сумма затрат, т.руб.",'Кальк-я'!$5:$5,0))*
INDEX(ЗФ,MATCH($A$50,ЗФ!$A:$A,0),MATCH("Посевная площадь"&amp;YEAR(MH$3),ЗФ!$2:$2,0))*
INDEX(Коэф.закупка_год_морковь[],MATCH($A56,Коэф.закупка_год_морковь[1],0),MATCH(MONTH(MG$3),КЗ!$1:$1,0))/1000,""),0)</f>
        <v>1890</v>
      </c>
      <c r="MH56" s="551" cm="1">
        <f t="array" aca="1" ref="MH56" ca="1">IFERROR(IF(AND(НачЦ_ИнвП_Дата&lt;=MH$3,КИнвП_Дата&gt;MH$3),
INDEX(Кальк._морковь,MATCH($A56,Кальк._морковь_наим.,0),MATCH("Сумма затрат, т.руб.",'Кальк-я'!$5:$5,0))*
INDEX(ЗФ,MATCH($A$50,ЗФ!$A:$A,0),MATCH("Посевная площадь"&amp;YEAR(MI$3),ЗФ!$2:$2,0))*
INDEX(Коэф.закупка_год_морковь[],MATCH($A56,Коэф.закупка_год_морковь[1],0),MATCH(MONTH(MH$3),КЗ!$1:$1,0))/1000,""),0)</f>
        <v>0</v>
      </c>
      <c r="MI56" s="551" cm="1">
        <f t="array" aca="1" ref="MI56" ca="1">IFERROR(IF(AND(НачЦ_ИнвП_Дата&lt;=MI$3,КИнвП_Дата&gt;MI$3),
INDEX(Кальк._морковь,MATCH($A56,Кальк._морковь_наим.,0),MATCH("Сумма затрат, т.руб.",'Кальк-я'!$5:$5,0))*
INDEX(ЗФ,MATCH($A$50,ЗФ!$A:$A,0),MATCH("Посевная площадь"&amp;YEAR(MJ$3),ЗФ!$2:$2,0))*
INDEX(Коэф.закупка_год_морковь[],MATCH($A56,Коэф.закупка_год_морковь[1],0),MATCH(MONTH(MI$3),КЗ!$1:$1,0))/1000,""),0)</f>
        <v>0</v>
      </c>
      <c r="MJ56" s="551" cm="1">
        <f t="array" aca="1" ref="MJ56" ca="1">IFERROR(IF(AND(НачЦ_ИнвП_Дата&lt;=MJ$3,КИнвП_Дата&gt;MJ$3),
INDEX(Кальк._морковь,MATCH($A56,Кальк._морковь_наим.,0),MATCH("Сумма затрат, т.руб.",'Кальк-я'!$5:$5,0))*
INDEX(ЗФ,MATCH($A$50,ЗФ!$A:$A,0),MATCH("Посевная площадь"&amp;YEAR(MK$3),ЗФ!$2:$2,0))*
INDEX(Коэф.закупка_год_морковь[],MATCH($A56,Коэф.закупка_год_морковь[1],0),MATCH(MONTH(MJ$3),КЗ!$1:$1,0))/1000,""),0)</f>
        <v>0</v>
      </c>
      <c r="MK56" s="551" cm="1">
        <f t="array" aca="1" ref="MK56" ca="1">IFERROR(IF(AND(НачЦ_ИнвП_Дата&lt;=MK$3,КИнвП_Дата&gt;MK$3),
INDEX(Кальк._морковь,MATCH($A56,Кальк._морковь_наим.,0),MATCH("Сумма затрат, т.руб.",'Кальк-я'!$5:$5,0))*
INDEX(ЗФ,MATCH($A$50,ЗФ!$A:$A,0),MATCH("Посевная площадь"&amp;YEAR(ML$3),ЗФ!$2:$2,0))*
INDEX(Коэф.закупка_год_морковь[],MATCH($A56,Коэф.закупка_год_морковь[1],0),MATCH(MONTH(MK$3),КЗ!$1:$1,0))/1000,""),0)</f>
        <v>0</v>
      </c>
      <c r="ML56" s="551" cm="1">
        <f t="array" aca="1" ref="ML56" ca="1">IFERROR(IF(AND(НачЦ_ИнвП_Дата&lt;=ML$3,КИнвП_Дата&gt;ML$3),
INDEX(Кальк._морковь,MATCH($A56,Кальк._морковь_наим.,0),MATCH("Сумма затрат, т.руб.",'Кальк-я'!$5:$5,0))*
INDEX(ЗФ,MATCH($A$50,ЗФ!$A:$A,0),MATCH("Посевная площадь"&amp;YEAR(MM$3),ЗФ!$2:$2,0))*
INDEX(Коэф.закупка_год_морковь[],MATCH($A56,Коэф.закупка_год_морковь[1],0),MATCH(MONTH(ML$3),КЗ!$1:$1,0))/1000,""),0)</f>
        <v>0</v>
      </c>
      <c r="MM56" s="551" cm="1">
        <f t="array" aca="1" ref="MM56" ca="1">IFERROR(IF(AND(НачЦ_ИнвП_Дата&lt;=MM$3,КИнвП_Дата&gt;MM$3),
INDEX(Кальк._морковь,MATCH($A56,Кальк._морковь_наим.,0),MATCH("Сумма затрат, т.руб.",'Кальк-я'!$5:$5,0))*
INDEX(ЗФ,MATCH($A$50,ЗФ!$A:$A,0),MATCH("Посевная площадь"&amp;YEAR(MN$3),ЗФ!$2:$2,0))*
INDEX(Коэф.закупка_год_морковь[],MATCH($A56,Коэф.закупка_год_морковь[1],0),MATCH(MONTH(MM$3),КЗ!$1:$1,0))/1000,""),0)</f>
        <v>0</v>
      </c>
      <c r="MN56" s="552">
        <f t="shared" ref="MN56" ca="1" si="1543">SUM(MB56:MM56)</f>
        <v>1890</v>
      </c>
      <c r="MO56" s="551" cm="1">
        <f t="array" aca="1" ref="MO56" ca="1">IFERROR(IF(AND(НачЦ_ИнвП_Дата&lt;=MO$3,КИнвП_Дата&gt;MO$3),
INDEX(Кальк._морковь,MATCH($A56,Кальк._морковь_наим.,0),MATCH("Сумма затрат, т.руб.",'Кальк-я'!$5:$5,0))*
INDEX(ЗФ,MATCH($A$50,ЗФ!$A:$A,0),MATCH("Посевная площадь"&amp;YEAR(MP$3),ЗФ!$2:$2,0))*
INDEX(Коэф.закупка_год_морковь[],MATCH($A56,Коэф.закупка_год_морковь[1],0),MATCH(MONTH(MO$3),КЗ!$1:$1,0))/1000,""),0)</f>
        <v>0</v>
      </c>
      <c r="MP56" s="551" cm="1">
        <f t="array" aca="1" ref="MP56" ca="1">IFERROR(IF(AND(НачЦ_ИнвП_Дата&lt;=MP$3,КИнвП_Дата&gt;MP$3),
INDEX(Кальк._морковь,MATCH($A56,Кальк._морковь_наим.,0),MATCH("Сумма затрат, т.руб.",'Кальк-я'!$5:$5,0))*
INDEX(ЗФ,MATCH($A$50,ЗФ!$A:$A,0),MATCH("Посевная площадь"&amp;YEAR(MQ$3),ЗФ!$2:$2,0))*
INDEX(Коэф.закупка_год_морковь[],MATCH($A56,Коэф.закупка_год_морковь[1],0),MATCH(MONTH(MP$3),КЗ!$1:$1,0))/1000,""),0)</f>
        <v>0</v>
      </c>
      <c r="MQ56" s="551" cm="1">
        <f t="array" aca="1" ref="MQ56" ca="1">IFERROR(IF(AND(НачЦ_ИнвП_Дата&lt;=MQ$3,КИнвП_Дата&gt;MQ$3),
INDEX(Кальк._морковь,MATCH($A56,Кальк._морковь_наим.,0),MATCH("Сумма затрат, т.руб.",'Кальк-я'!$5:$5,0))*
INDEX(ЗФ,MATCH($A$50,ЗФ!$A:$A,0),MATCH("Посевная площадь"&amp;YEAR(MR$3),ЗФ!$2:$2,0))*
INDEX(Коэф.закупка_год_морковь[],MATCH($A56,Коэф.закупка_год_морковь[1],0),MATCH(MONTH(MQ$3),КЗ!$1:$1,0))/1000,""),0)</f>
        <v>0</v>
      </c>
      <c r="MR56" s="551" cm="1">
        <f t="array" aca="1" ref="MR56" ca="1">IFERROR(IF(AND(НачЦ_ИнвП_Дата&lt;=MR$3,КИнвП_Дата&gt;MR$3),
INDEX(Кальк._морковь,MATCH($A56,Кальк._морковь_наим.,0),MATCH("Сумма затрат, т.руб.",'Кальк-я'!$5:$5,0))*
INDEX(ЗФ,MATCH($A$50,ЗФ!$A:$A,0),MATCH("Посевная площадь"&amp;YEAR(MS$3),ЗФ!$2:$2,0))*
INDEX(Коэф.закупка_год_морковь[],MATCH($A56,Коэф.закупка_год_морковь[1],0),MATCH(MONTH(MR$3),КЗ!$1:$1,0))/1000,""),0)</f>
        <v>0</v>
      </c>
      <c r="MS56" s="551" cm="1">
        <f t="array" aca="1" ref="MS56" ca="1">IFERROR(IF(AND(НачЦ_ИнвП_Дата&lt;=MS$3,КИнвП_Дата&gt;MS$3),
INDEX(Кальк._морковь,MATCH($A56,Кальк._морковь_наим.,0),MATCH("Сумма затрат, т.руб.",'Кальк-я'!$5:$5,0))*
INDEX(ЗФ,MATCH($A$50,ЗФ!$A:$A,0),MATCH("Посевная площадь"&amp;YEAR(MT$3),ЗФ!$2:$2,0))*
INDEX(Коэф.закупка_год_морковь[],MATCH($A56,Коэф.закупка_год_морковь[1],0),MATCH(MONTH(MS$3),КЗ!$1:$1,0))/1000,""),0)</f>
        <v>0</v>
      </c>
      <c r="MT56" s="551" cm="1">
        <f t="array" aca="1" ref="MT56" ca="1">IFERROR(IF(AND(НачЦ_ИнвП_Дата&lt;=MT$3,КИнвП_Дата&gt;MT$3),
INDEX(Кальк._морковь,MATCH($A56,Кальк._морковь_наим.,0),MATCH("Сумма затрат, т.руб.",'Кальк-я'!$5:$5,0))*
INDEX(ЗФ,MATCH($A$50,ЗФ!$A:$A,0),MATCH("Посевная площадь"&amp;YEAR(MU$3),ЗФ!$2:$2,0))*
INDEX(Коэф.закупка_год_морковь[],MATCH($A56,Коэф.закупка_год_морковь[1],0),MATCH(MONTH(MT$3),КЗ!$1:$1,0))/1000,""),0)</f>
        <v>1890</v>
      </c>
      <c r="MU56" s="551" cm="1">
        <f t="array" aca="1" ref="MU56" ca="1">IFERROR(IF(AND(НачЦ_ИнвП_Дата&lt;=MU$3,КИнвП_Дата&gt;MU$3),
INDEX(Кальк._морковь,MATCH($A56,Кальк._морковь_наим.,0),MATCH("Сумма затрат, т.руб.",'Кальк-я'!$5:$5,0))*
INDEX(ЗФ,MATCH($A$50,ЗФ!$A:$A,0),MATCH("Посевная площадь"&amp;YEAR(MV$3),ЗФ!$2:$2,0))*
INDEX(Коэф.закупка_год_морковь[],MATCH($A56,Коэф.закупка_год_морковь[1],0),MATCH(MONTH(MU$3),КЗ!$1:$1,0))/1000,""),0)</f>
        <v>0</v>
      </c>
      <c r="MV56" s="551" cm="1">
        <f t="array" aca="1" ref="MV56" ca="1">IFERROR(IF(AND(НачЦ_ИнвП_Дата&lt;=MV$3,КИнвП_Дата&gt;MV$3),
INDEX(Кальк._морковь,MATCH($A56,Кальк._морковь_наим.,0),MATCH("Сумма затрат, т.руб.",'Кальк-я'!$5:$5,0))*
INDEX(ЗФ,MATCH($A$50,ЗФ!$A:$A,0),MATCH("Посевная площадь"&amp;YEAR(MW$3),ЗФ!$2:$2,0))*
INDEX(Коэф.закупка_год_морковь[],MATCH($A56,Коэф.закупка_год_морковь[1],0),MATCH(MONTH(MV$3),КЗ!$1:$1,0))/1000,""),0)</f>
        <v>0</v>
      </c>
      <c r="MW56" s="551" cm="1">
        <f t="array" aca="1" ref="MW56" ca="1">IFERROR(IF(AND(НачЦ_ИнвП_Дата&lt;=MW$3,КИнвП_Дата&gt;MW$3),
INDEX(Кальк._морковь,MATCH($A56,Кальк._морковь_наим.,0),MATCH("Сумма затрат, т.руб.",'Кальк-я'!$5:$5,0))*
INDEX(ЗФ,MATCH($A$50,ЗФ!$A:$A,0),MATCH("Посевная площадь"&amp;YEAR(MX$3),ЗФ!$2:$2,0))*
INDEX(Коэф.закупка_год_морковь[],MATCH($A56,Коэф.закупка_год_морковь[1],0),MATCH(MONTH(MW$3),КЗ!$1:$1,0))/1000,""),0)</f>
        <v>0</v>
      </c>
      <c r="MX56" s="551" cm="1">
        <f t="array" aca="1" ref="MX56" ca="1">IFERROR(IF(AND(НачЦ_ИнвП_Дата&lt;=MX$3,КИнвП_Дата&gt;MX$3),
INDEX(Кальк._морковь,MATCH($A56,Кальк._морковь_наим.,0),MATCH("Сумма затрат, т.руб.",'Кальк-я'!$5:$5,0))*
INDEX(ЗФ,MATCH($A$50,ЗФ!$A:$A,0),MATCH("Посевная площадь"&amp;YEAR(MY$3),ЗФ!$2:$2,0))*
INDEX(Коэф.закупка_год_морковь[],MATCH($A56,Коэф.закупка_год_морковь[1],0),MATCH(MONTH(MX$3),КЗ!$1:$1,0))/1000,""),0)</f>
        <v>0</v>
      </c>
      <c r="MY56" s="551" cm="1">
        <f t="array" aca="1" ref="MY56" ca="1">IFERROR(IF(AND(НачЦ_ИнвП_Дата&lt;=MY$3,КИнвП_Дата&gt;MY$3),
INDEX(Кальк._морковь,MATCH($A56,Кальк._морковь_наим.,0),MATCH("Сумма затрат, т.руб.",'Кальк-я'!$5:$5,0))*
INDEX(ЗФ,MATCH($A$50,ЗФ!$A:$A,0),MATCH("Посевная площадь"&amp;YEAR(MZ$3),ЗФ!$2:$2,0))*
INDEX(Коэф.закупка_год_морковь[],MATCH($A56,Коэф.закупка_год_морковь[1],0),MATCH(MONTH(MY$3),КЗ!$1:$1,0))/1000,""),0)</f>
        <v>0</v>
      </c>
      <c r="MZ56" s="551" cm="1">
        <f t="array" aca="1" ref="MZ56" ca="1">IFERROR(IF(AND(НачЦ_ИнвП_Дата&lt;=MZ$3,КИнвП_Дата&gt;MZ$3),
INDEX(Кальк._морковь,MATCH($A56,Кальк._морковь_наим.,0),MATCH("Сумма затрат, т.руб.",'Кальк-я'!$5:$5,0))*
INDEX(ЗФ,MATCH($A$50,ЗФ!$A:$A,0),MATCH("Посевная площадь"&amp;YEAR(NA$3),ЗФ!$2:$2,0))*
INDEX(Коэф.закупка_год_морковь[],MATCH($A56,Коэф.закупка_год_морковь[1],0),MATCH(MONTH(MZ$3),КЗ!$1:$1,0))/1000,""),0)</f>
        <v>0</v>
      </c>
      <c r="NA56" s="552">
        <f t="shared" ref="NA56" ca="1" si="1544">SUM(MO56:MZ56)</f>
        <v>1890</v>
      </c>
      <c r="NB56" s="551" cm="1">
        <f t="array" aca="1" ref="NB56" ca="1">IFERROR(IF(AND(НачЦ_ИнвП_Дата&lt;=NB$3,КИнвП_Дата&gt;NB$3),
INDEX(Кальк._морковь,MATCH($A56,Кальк._морковь_наим.,0),MATCH("Сумма затрат, т.руб.",'Кальк-я'!$5:$5,0))*
INDEX(ЗФ,MATCH($A$50,ЗФ!$A:$A,0),MATCH("Посевная площадь"&amp;YEAR(NC$3),ЗФ!$2:$2,0))*
INDEX(Коэф.закупка_год_морковь[],MATCH($A56,Коэф.закупка_год_морковь[1],0),MATCH(MONTH(NB$3),КЗ!$1:$1,0))/1000,""),0)</f>
        <v>0</v>
      </c>
      <c r="NC56" s="551" cm="1">
        <f t="array" aca="1" ref="NC56" ca="1">IFERROR(IF(AND(НачЦ_ИнвП_Дата&lt;=NC$3,КИнвП_Дата&gt;NC$3),
INDEX(Кальк._морковь,MATCH($A56,Кальк._морковь_наим.,0),MATCH("Сумма затрат, т.руб.",'Кальк-я'!$5:$5,0))*
INDEX(ЗФ,MATCH($A$50,ЗФ!$A:$A,0),MATCH("Посевная площадь"&amp;YEAR(ND$3),ЗФ!$2:$2,0))*
INDEX(Коэф.закупка_год_морковь[],MATCH($A56,Коэф.закупка_год_морковь[1],0),MATCH(MONTH(NC$3),КЗ!$1:$1,0))/1000,""),0)</f>
        <v>0</v>
      </c>
      <c r="ND56" s="551" cm="1">
        <f t="array" aca="1" ref="ND56" ca="1">IFERROR(IF(AND(НачЦ_ИнвП_Дата&lt;=ND$3,КИнвП_Дата&gt;ND$3),
INDEX(Кальк._морковь,MATCH($A56,Кальк._морковь_наим.,0),MATCH("Сумма затрат, т.руб.",'Кальк-я'!$5:$5,0))*
INDEX(ЗФ,MATCH($A$50,ЗФ!$A:$A,0),MATCH("Посевная площадь"&amp;YEAR(NE$3),ЗФ!$2:$2,0))*
INDEX(Коэф.закупка_год_морковь[],MATCH($A56,Коэф.закупка_год_морковь[1],0),MATCH(MONTH(ND$3),КЗ!$1:$1,0))/1000,""),0)</f>
        <v>0</v>
      </c>
      <c r="NE56" s="551" cm="1">
        <f t="array" aca="1" ref="NE56" ca="1">IFERROR(IF(AND(НачЦ_ИнвП_Дата&lt;=NE$3,КИнвП_Дата&gt;NE$3),
INDEX(Кальк._морковь,MATCH($A56,Кальк._морковь_наим.,0),MATCH("Сумма затрат, т.руб.",'Кальк-я'!$5:$5,0))*
INDEX(ЗФ,MATCH($A$50,ЗФ!$A:$A,0),MATCH("Посевная площадь"&amp;YEAR(NF$3),ЗФ!$2:$2,0))*
INDEX(Коэф.закупка_год_морковь[],MATCH($A56,Коэф.закупка_год_морковь[1],0),MATCH(MONTH(NE$3),КЗ!$1:$1,0))/1000,""),0)</f>
        <v>0</v>
      </c>
      <c r="NF56" s="551" cm="1">
        <f t="array" aca="1" ref="NF56" ca="1">IFERROR(IF(AND(НачЦ_ИнвП_Дата&lt;=NF$3,КИнвП_Дата&gt;NF$3),
INDEX(Кальк._морковь,MATCH($A56,Кальк._морковь_наим.,0),MATCH("Сумма затрат, т.руб.",'Кальк-я'!$5:$5,0))*
INDEX(ЗФ,MATCH($A$50,ЗФ!$A:$A,0),MATCH("Посевная площадь"&amp;YEAR(NG$3),ЗФ!$2:$2,0))*
INDEX(Коэф.закупка_год_морковь[],MATCH($A56,Коэф.закупка_год_морковь[1],0),MATCH(MONTH(NF$3),КЗ!$1:$1,0))/1000,""),0)</f>
        <v>0</v>
      </c>
      <c r="NG56" s="551" cm="1">
        <f t="array" aca="1" ref="NG56" ca="1">IFERROR(IF(AND(НачЦ_ИнвП_Дата&lt;=NG$3,КИнвП_Дата&gt;NG$3),
INDEX(Кальк._морковь,MATCH($A56,Кальк._морковь_наим.,0),MATCH("Сумма затрат, т.руб.",'Кальк-я'!$5:$5,0))*
INDEX(ЗФ,MATCH($A$50,ЗФ!$A:$A,0),MATCH("Посевная площадь"&amp;YEAR(NH$3),ЗФ!$2:$2,0))*
INDEX(Коэф.закупка_год_морковь[],MATCH($A56,Коэф.закупка_год_морковь[1],0),MATCH(MONTH(NG$3),КЗ!$1:$1,0))/1000,""),0)</f>
        <v>1890</v>
      </c>
      <c r="NH56" s="551" cm="1">
        <f t="array" aca="1" ref="NH56" ca="1">IFERROR(IF(AND(НачЦ_ИнвП_Дата&lt;=NH$3,КИнвП_Дата&gt;NH$3),
INDEX(Кальк._морковь,MATCH($A56,Кальк._морковь_наим.,0),MATCH("Сумма затрат, т.руб.",'Кальк-я'!$5:$5,0))*
INDEX(ЗФ,MATCH($A$50,ЗФ!$A:$A,0),MATCH("Посевная площадь"&amp;YEAR(NI$3),ЗФ!$2:$2,0))*
INDEX(Коэф.закупка_год_морковь[],MATCH($A56,Коэф.закупка_год_морковь[1],0),MATCH(MONTH(NH$3),КЗ!$1:$1,0))/1000,""),0)</f>
        <v>0</v>
      </c>
      <c r="NI56" s="551" cm="1">
        <f t="array" aca="1" ref="NI56" ca="1">IFERROR(IF(AND(НачЦ_ИнвП_Дата&lt;=NI$3,КИнвП_Дата&gt;NI$3),
INDEX(Кальк._морковь,MATCH($A56,Кальк._морковь_наим.,0),MATCH("Сумма затрат, т.руб.",'Кальк-я'!$5:$5,0))*
INDEX(ЗФ,MATCH($A$50,ЗФ!$A:$A,0),MATCH("Посевная площадь"&amp;YEAR(NJ$3),ЗФ!$2:$2,0))*
INDEX(Коэф.закупка_год_морковь[],MATCH($A56,Коэф.закупка_год_морковь[1],0),MATCH(MONTH(NI$3),КЗ!$1:$1,0))/1000,""),0)</f>
        <v>0</v>
      </c>
      <c r="NJ56" s="551" cm="1">
        <f t="array" aca="1" ref="NJ56" ca="1">IFERROR(IF(AND(НачЦ_ИнвП_Дата&lt;=NJ$3,КИнвП_Дата&gt;NJ$3),
INDEX(Кальк._морковь,MATCH($A56,Кальк._морковь_наим.,0),MATCH("Сумма затрат, т.руб.",'Кальк-я'!$5:$5,0))*
INDEX(ЗФ,MATCH($A$50,ЗФ!$A:$A,0),MATCH("Посевная площадь"&amp;YEAR(NK$3),ЗФ!$2:$2,0))*
INDEX(Коэф.закупка_год_морковь[],MATCH($A56,Коэф.закупка_год_морковь[1],0),MATCH(MONTH(NJ$3),КЗ!$1:$1,0))/1000,""),0)</f>
        <v>0</v>
      </c>
      <c r="NK56" s="551" cm="1">
        <f t="array" aca="1" ref="NK56" ca="1">IFERROR(IF(AND(НачЦ_ИнвП_Дата&lt;=NK$3,КИнвП_Дата&gt;NK$3),
INDEX(Кальк._морковь,MATCH($A56,Кальк._морковь_наим.,0),MATCH("Сумма затрат, т.руб.",'Кальк-я'!$5:$5,0))*
INDEX(ЗФ,MATCH($A$50,ЗФ!$A:$A,0),MATCH("Посевная площадь"&amp;YEAR(NL$3),ЗФ!$2:$2,0))*
INDEX(Коэф.закупка_год_морковь[],MATCH($A56,Коэф.закупка_год_морковь[1],0),MATCH(MONTH(NK$3),КЗ!$1:$1,0))/1000,""),0)</f>
        <v>0</v>
      </c>
      <c r="NL56" s="551" cm="1">
        <f t="array" aca="1" ref="NL56" ca="1">IFERROR(IF(AND(НачЦ_ИнвП_Дата&lt;=NL$3,КИнвП_Дата&gt;NL$3),
INDEX(Кальк._морковь,MATCH($A56,Кальк._морковь_наим.,0),MATCH("Сумма затрат, т.руб.",'Кальк-я'!$5:$5,0))*
INDEX(ЗФ,MATCH($A$50,ЗФ!$A:$A,0),MATCH("Посевная площадь"&amp;YEAR(NM$3),ЗФ!$2:$2,0))*
INDEX(Коэф.закупка_год_морковь[],MATCH($A56,Коэф.закупка_год_морковь[1],0),MATCH(MONTH(NL$3),КЗ!$1:$1,0))/1000,""),0)</f>
        <v>0</v>
      </c>
      <c r="NM56" s="551" cm="1">
        <f t="array" aca="1" ref="NM56" ca="1">IFERROR(IF(AND(НачЦ_ИнвП_Дата&lt;=NM$3,КИнвП_Дата&gt;NM$3),
INDEX(Кальк._морковь,MATCH($A56,Кальк._морковь_наим.,0),MATCH("Сумма затрат, т.руб.",'Кальк-я'!$5:$5,0))*
INDEX(ЗФ,MATCH($A$50,ЗФ!$A:$A,0),MATCH("Посевная площадь"&amp;YEAR(NN$3),ЗФ!$2:$2,0))*
INDEX(Коэф.закупка_год_морковь[],MATCH($A56,Коэф.закупка_год_морковь[1],0),MATCH(MONTH(NM$3),КЗ!$1:$1,0))/1000,""),0)</f>
        <v>0</v>
      </c>
      <c r="NN56" s="552">
        <f t="shared" ref="NN56" ca="1" si="1545">SUM(NB56:NM56)</f>
        <v>1890</v>
      </c>
      <c r="NO56" s="551" cm="1">
        <f t="array" aca="1" ref="NO56" ca="1">IFERROR(IF(AND(НачЦ_ИнвП_Дата&lt;=NO$3,КИнвП_Дата&gt;NO$3),
INDEX(Кальк._морковь,MATCH($A56,Кальк._морковь_наим.,0),MATCH("Сумма затрат, т.руб.",'Кальк-я'!$5:$5,0))*
INDEX(ЗФ,MATCH($A$50,ЗФ!$A:$A,0),MATCH("Посевная площадь"&amp;YEAR(NP$3),ЗФ!$2:$2,0))*
INDEX(Коэф.закупка_год_морковь[],MATCH($A56,Коэф.закупка_год_морковь[1],0),MATCH(MONTH(NO$3),КЗ!$1:$1,0))/1000,""),0)</f>
        <v>0</v>
      </c>
      <c r="NP56" s="551" cm="1">
        <f t="array" aca="1" ref="NP56" ca="1">IFERROR(IF(AND(НачЦ_ИнвП_Дата&lt;=NP$3,КИнвП_Дата&gt;NP$3),
INDEX(Кальк._морковь,MATCH($A56,Кальк._морковь_наим.,0),MATCH("Сумма затрат, т.руб.",'Кальк-я'!$5:$5,0))*
INDEX(ЗФ,MATCH($A$50,ЗФ!$A:$A,0),MATCH("Посевная площадь"&amp;YEAR(NQ$3),ЗФ!$2:$2,0))*
INDEX(Коэф.закупка_год_морковь[],MATCH($A56,Коэф.закупка_год_морковь[1],0),MATCH(MONTH(NP$3),КЗ!$1:$1,0))/1000,""),0)</f>
        <v>0</v>
      </c>
      <c r="NQ56" s="551" cm="1">
        <f t="array" aca="1" ref="NQ56" ca="1">IFERROR(IF(AND(НачЦ_ИнвП_Дата&lt;=NQ$3,КИнвП_Дата&gt;NQ$3),
INDEX(Кальк._морковь,MATCH($A56,Кальк._морковь_наим.,0),MATCH("Сумма затрат, т.руб.",'Кальк-я'!$5:$5,0))*
INDEX(ЗФ,MATCH($A$50,ЗФ!$A:$A,0),MATCH("Посевная площадь"&amp;YEAR(NR$3),ЗФ!$2:$2,0))*
INDEX(Коэф.закупка_год_морковь[],MATCH($A56,Коэф.закупка_год_морковь[1],0),MATCH(MONTH(NQ$3),КЗ!$1:$1,0))/1000,""),0)</f>
        <v>0</v>
      </c>
      <c r="NR56" s="551" cm="1">
        <f t="array" aca="1" ref="NR56" ca="1">IFERROR(IF(AND(НачЦ_ИнвП_Дата&lt;=NR$3,КИнвП_Дата&gt;NR$3),
INDEX(Кальк._морковь,MATCH($A56,Кальк._морковь_наим.,0),MATCH("Сумма затрат, т.руб.",'Кальк-я'!$5:$5,0))*
INDEX(ЗФ,MATCH($A$50,ЗФ!$A:$A,0),MATCH("Посевная площадь"&amp;YEAR(NS$3),ЗФ!$2:$2,0))*
INDEX(Коэф.закупка_год_морковь[],MATCH($A56,Коэф.закупка_год_морковь[1],0),MATCH(MONTH(NR$3),КЗ!$1:$1,0))/1000,""),0)</f>
        <v>0</v>
      </c>
      <c r="NS56" s="551" cm="1">
        <f t="array" aca="1" ref="NS56" ca="1">IFERROR(IF(AND(НачЦ_ИнвП_Дата&lt;=NS$3,КИнвП_Дата&gt;NS$3),
INDEX(Кальк._морковь,MATCH($A56,Кальк._морковь_наим.,0),MATCH("Сумма затрат, т.руб.",'Кальк-я'!$5:$5,0))*
INDEX(ЗФ,MATCH($A$50,ЗФ!$A:$A,0),MATCH("Посевная площадь"&amp;YEAR(NT$3),ЗФ!$2:$2,0))*
INDEX(Коэф.закупка_год_морковь[],MATCH($A56,Коэф.закупка_год_морковь[1],0),MATCH(MONTH(NS$3),КЗ!$1:$1,0))/1000,""),0)</f>
        <v>0</v>
      </c>
      <c r="NT56" s="551" cm="1">
        <f t="array" aca="1" ref="NT56" ca="1">IFERROR(IF(AND(НачЦ_ИнвП_Дата&lt;=NT$3,КИнвП_Дата&gt;NT$3),
INDEX(Кальк._морковь,MATCH($A56,Кальк._морковь_наим.,0),MATCH("Сумма затрат, т.руб.",'Кальк-я'!$5:$5,0))*
INDEX(ЗФ,MATCH($A$50,ЗФ!$A:$A,0),MATCH("Посевная площадь"&amp;YEAR(NU$3),ЗФ!$2:$2,0))*
INDEX(Коэф.закупка_год_морковь[],MATCH($A56,Коэф.закупка_год_морковь[1],0),MATCH(MONTH(NT$3),КЗ!$1:$1,0))/1000,""),0)</f>
        <v>1890</v>
      </c>
      <c r="NU56" s="551" cm="1">
        <f t="array" aca="1" ref="NU56" ca="1">IFERROR(IF(AND(НачЦ_ИнвП_Дата&lt;=NU$3,КИнвП_Дата&gt;NU$3),
INDEX(Кальк._морковь,MATCH($A56,Кальк._морковь_наим.,0),MATCH("Сумма затрат, т.руб.",'Кальк-я'!$5:$5,0))*
INDEX(ЗФ,MATCH($A$50,ЗФ!$A:$A,0),MATCH("Посевная площадь"&amp;YEAR(NV$3),ЗФ!$2:$2,0))*
INDEX(Коэф.закупка_год_морковь[],MATCH($A56,Коэф.закупка_год_морковь[1],0),MATCH(MONTH(NU$3),КЗ!$1:$1,0))/1000,""),0)</f>
        <v>0</v>
      </c>
      <c r="NV56" s="551" cm="1">
        <f t="array" aca="1" ref="NV56" ca="1">IFERROR(IF(AND(НачЦ_ИнвП_Дата&lt;=NV$3,КИнвП_Дата&gt;NV$3),
INDEX(Кальк._морковь,MATCH($A56,Кальк._морковь_наим.,0),MATCH("Сумма затрат, т.руб.",'Кальк-я'!$5:$5,0))*
INDEX(ЗФ,MATCH($A$50,ЗФ!$A:$A,0),MATCH("Посевная площадь"&amp;YEAR(NW$3),ЗФ!$2:$2,0))*
INDEX(Коэф.закупка_год_морковь[],MATCH($A56,Коэф.закупка_год_морковь[1],0),MATCH(MONTH(NV$3),КЗ!$1:$1,0))/1000,""),0)</f>
        <v>0</v>
      </c>
      <c r="NW56" s="551" cm="1">
        <f t="array" aca="1" ref="NW56" ca="1">IFERROR(IF(AND(НачЦ_ИнвП_Дата&lt;=NW$3,КИнвП_Дата&gt;NW$3),
INDEX(Кальк._морковь,MATCH($A56,Кальк._морковь_наим.,0),MATCH("Сумма затрат, т.руб.",'Кальк-я'!$5:$5,0))*
INDEX(ЗФ,MATCH($A$50,ЗФ!$A:$A,0),MATCH("Посевная площадь"&amp;YEAR(NX$3),ЗФ!$2:$2,0))*
INDEX(Коэф.закупка_год_морковь[],MATCH($A56,Коэф.закупка_год_морковь[1],0),MATCH(MONTH(NW$3),КЗ!$1:$1,0))/1000,""),0)</f>
        <v>0</v>
      </c>
      <c r="NX56" s="551" cm="1">
        <f t="array" aca="1" ref="NX56" ca="1">IFERROR(IF(AND(НачЦ_ИнвП_Дата&lt;=NX$3,КИнвП_Дата&gt;NX$3),
INDEX(Кальк._морковь,MATCH($A56,Кальк._морковь_наим.,0),MATCH("Сумма затрат, т.руб.",'Кальк-я'!$5:$5,0))*
INDEX(ЗФ,MATCH($A$50,ЗФ!$A:$A,0),MATCH("Посевная площадь"&amp;YEAR(NY$3),ЗФ!$2:$2,0))*
INDEX(Коэф.закупка_год_морковь[],MATCH($A56,Коэф.закупка_год_морковь[1],0),MATCH(MONTH(NX$3),КЗ!$1:$1,0))/1000,""),0)</f>
        <v>0</v>
      </c>
      <c r="NY56" s="551" cm="1">
        <f t="array" aca="1" ref="NY56" ca="1">IFERROR(IF(AND(НачЦ_ИнвП_Дата&lt;=NY$3,КИнвП_Дата&gt;NY$3),
INDEX(Кальк._морковь,MATCH($A56,Кальк._морковь_наим.,0),MATCH("Сумма затрат, т.руб.",'Кальк-я'!$5:$5,0))*
INDEX(ЗФ,MATCH($A$50,ЗФ!$A:$A,0),MATCH("Посевная площадь"&amp;YEAR(NZ$3),ЗФ!$2:$2,0))*
INDEX(Коэф.закупка_год_морковь[],MATCH($A56,Коэф.закупка_год_морковь[1],0),MATCH(MONTH(NY$3),КЗ!$1:$1,0))/1000,""),0)</f>
        <v>0</v>
      </c>
      <c r="NZ56" s="551" cm="1">
        <f t="array" aca="1" ref="NZ56" ca="1">IFERROR(IF(AND(НачЦ_ИнвП_Дата&lt;=NZ$3,КИнвП_Дата&gt;NZ$3),
INDEX(Кальк._морковь,MATCH($A56,Кальк._морковь_наим.,0),MATCH("Сумма затрат, т.руб.",'Кальк-я'!$5:$5,0))*
INDEX(ЗФ,MATCH($A$50,ЗФ!$A:$A,0),MATCH("Посевная площадь"&amp;YEAR(OA$3),ЗФ!$2:$2,0))*
INDEX(Коэф.закупка_год_морковь[],MATCH($A56,Коэф.закупка_год_морковь[1],0),MATCH(MONTH(NZ$3),КЗ!$1:$1,0))/1000,""),0)</f>
        <v>0</v>
      </c>
      <c r="OA56" s="552">
        <f t="shared" ref="OA56" ca="1" si="1546">SUM(NO56:NZ56)</f>
        <v>1890</v>
      </c>
      <c r="OB56" s="551" cm="1">
        <f t="array" aca="1" ref="OB56" ca="1">IFERROR(IF(AND(НачЦ_ИнвП_Дата&lt;=OB$3,КИнвП_Дата&gt;OB$3),
INDEX(Кальк._морковь,MATCH($A56,Кальк._морковь_наим.,0),MATCH("Сумма затрат, т.руб.",'Кальк-я'!$5:$5,0))*
INDEX(ЗФ,MATCH($A$50,ЗФ!$A:$A,0),MATCH("Посевная площадь"&amp;YEAR(OC$3),ЗФ!$2:$2,0))*
INDEX(Коэф.закупка_год_морковь[],MATCH($A56,Коэф.закупка_год_морковь[1],0),MATCH(MONTH(OB$3),КЗ!$1:$1,0))/1000,""),0)</f>
        <v>0</v>
      </c>
      <c r="OC56" s="551" cm="1">
        <f t="array" aca="1" ref="OC56" ca="1">IFERROR(IF(AND(НачЦ_ИнвП_Дата&lt;=OC$3,КИнвП_Дата&gt;OC$3),
INDEX(Кальк._морковь,MATCH($A56,Кальк._морковь_наим.,0),MATCH("Сумма затрат, т.руб.",'Кальк-я'!$5:$5,0))*
INDEX(ЗФ,MATCH($A$50,ЗФ!$A:$A,0),MATCH("Посевная площадь"&amp;YEAR(OD$3),ЗФ!$2:$2,0))*
INDEX(Коэф.закупка_год_морковь[],MATCH($A56,Коэф.закупка_год_морковь[1],0),MATCH(MONTH(OC$3),КЗ!$1:$1,0))/1000,""),0)</f>
        <v>0</v>
      </c>
      <c r="OD56" s="551" cm="1">
        <f t="array" aca="1" ref="OD56" ca="1">IFERROR(IF(AND(НачЦ_ИнвП_Дата&lt;=OD$3,КИнвП_Дата&gt;OD$3),
INDEX(Кальк._морковь,MATCH($A56,Кальк._морковь_наим.,0),MATCH("Сумма затрат, т.руб.",'Кальк-я'!$5:$5,0))*
INDEX(ЗФ,MATCH($A$50,ЗФ!$A:$A,0),MATCH("Посевная площадь"&amp;YEAR(OE$3),ЗФ!$2:$2,0))*
INDEX(Коэф.закупка_год_морковь[],MATCH($A56,Коэф.закупка_год_морковь[1],0),MATCH(MONTH(OD$3),КЗ!$1:$1,0))/1000,""),0)</f>
        <v>0</v>
      </c>
      <c r="OE56" s="551" cm="1">
        <f t="array" aca="1" ref="OE56" ca="1">IFERROR(IF(AND(НачЦ_ИнвП_Дата&lt;=OE$3,КИнвП_Дата&gt;OE$3),
INDEX(Кальк._морковь,MATCH($A56,Кальк._морковь_наим.,0),MATCH("Сумма затрат, т.руб.",'Кальк-я'!$5:$5,0))*
INDEX(ЗФ,MATCH($A$50,ЗФ!$A:$A,0),MATCH("Посевная площадь"&amp;YEAR(OF$3),ЗФ!$2:$2,0))*
INDEX(Коэф.закупка_год_морковь[],MATCH($A56,Коэф.закупка_год_морковь[1],0),MATCH(MONTH(OE$3),КЗ!$1:$1,0))/1000,""),0)</f>
        <v>0</v>
      </c>
      <c r="OF56" s="551" cm="1">
        <f t="array" aca="1" ref="OF56" ca="1">IFERROR(IF(AND(НачЦ_ИнвП_Дата&lt;=OF$3,КИнвП_Дата&gt;OF$3),
INDEX(Кальк._морковь,MATCH($A56,Кальк._морковь_наим.,0),MATCH("Сумма затрат, т.руб.",'Кальк-я'!$5:$5,0))*
INDEX(ЗФ,MATCH($A$50,ЗФ!$A:$A,0),MATCH("Посевная площадь"&amp;YEAR(OG$3),ЗФ!$2:$2,0))*
INDEX(Коэф.закупка_год_морковь[],MATCH($A56,Коэф.закупка_год_морковь[1],0),MATCH(MONTH(OF$3),КЗ!$1:$1,0))/1000,""),0)</f>
        <v>0</v>
      </c>
      <c r="OG56" s="551" cm="1">
        <f t="array" aca="1" ref="OG56" ca="1">IFERROR(IF(AND(НачЦ_ИнвП_Дата&lt;=OG$3,КИнвП_Дата&gt;OG$3),
INDEX(Кальк._морковь,MATCH($A56,Кальк._морковь_наим.,0),MATCH("Сумма затрат, т.руб.",'Кальк-я'!$5:$5,0))*
INDEX(ЗФ,MATCH($A$50,ЗФ!$A:$A,0),MATCH("Посевная площадь"&amp;YEAR(OH$3),ЗФ!$2:$2,0))*
INDEX(Коэф.закупка_год_морковь[],MATCH($A56,Коэф.закупка_год_морковь[1],0),MATCH(MONTH(OG$3),КЗ!$1:$1,0))/1000,""),0)</f>
        <v>1890</v>
      </c>
      <c r="OH56" s="551" cm="1">
        <f t="array" aca="1" ref="OH56" ca="1">IFERROR(IF(AND(НачЦ_ИнвП_Дата&lt;=OH$3,КИнвП_Дата&gt;OH$3),
INDEX(Кальк._морковь,MATCH($A56,Кальк._морковь_наим.,0),MATCH("Сумма затрат, т.руб.",'Кальк-я'!$5:$5,0))*
INDEX(ЗФ,MATCH($A$50,ЗФ!$A:$A,0),MATCH("Посевная площадь"&amp;YEAR(OI$3),ЗФ!$2:$2,0))*
INDEX(Коэф.закупка_год_морковь[],MATCH($A56,Коэф.закупка_год_морковь[1],0),MATCH(MONTH(OH$3),КЗ!$1:$1,0))/1000,""),0)</f>
        <v>0</v>
      </c>
      <c r="OI56" s="551" cm="1">
        <f t="array" aca="1" ref="OI56" ca="1">IFERROR(IF(AND(НачЦ_ИнвП_Дата&lt;=OI$3,КИнвП_Дата&gt;OI$3),
INDEX(Кальк._морковь,MATCH($A56,Кальк._морковь_наим.,0),MATCH("Сумма затрат, т.руб.",'Кальк-я'!$5:$5,0))*
INDEX(ЗФ,MATCH($A$50,ЗФ!$A:$A,0),MATCH("Посевная площадь"&amp;YEAR(OJ$3),ЗФ!$2:$2,0))*
INDEX(Коэф.закупка_год_морковь[],MATCH($A56,Коэф.закупка_год_морковь[1],0),MATCH(MONTH(OI$3),КЗ!$1:$1,0))/1000,""),0)</f>
        <v>0</v>
      </c>
      <c r="OJ56" s="551" cm="1">
        <f t="array" aca="1" ref="OJ56" ca="1">IFERROR(IF(AND(НачЦ_ИнвП_Дата&lt;=OJ$3,КИнвП_Дата&gt;OJ$3),
INDEX(Кальк._морковь,MATCH($A56,Кальк._морковь_наим.,0),MATCH("Сумма затрат, т.руб.",'Кальк-я'!$5:$5,0))*
INDEX(ЗФ,MATCH($A$50,ЗФ!$A:$A,0),MATCH("Посевная площадь"&amp;YEAR(OK$3),ЗФ!$2:$2,0))*
INDEX(Коэф.закупка_год_морковь[],MATCH($A56,Коэф.закупка_год_морковь[1],0),MATCH(MONTH(OJ$3),КЗ!$1:$1,0))/1000,""),0)</f>
        <v>0</v>
      </c>
      <c r="OK56" s="551" t="str" cm="1">
        <f t="array" aca="1" ref="OK56" ca="1">IFERROR(IF(AND(НачЦ_ИнвП_Дата&lt;=OK$3,КИнвП_Дата&gt;OK$3),
INDEX(Кальк._морковь,MATCH($A56,Кальк._морковь_наим.,0),MATCH("Сумма затрат, т.руб.",'Кальк-я'!$5:$5,0))*
INDEX(ЗФ,MATCH($A$50,ЗФ!$A:$A,0),MATCH("Посевная площадь"&amp;YEAR(OL$3),ЗФ!$2:$2,0))*
INDEX(Коэф.закупка_год_морковь[],MATCH($A56,Коэф.закупка_год_морковь[1],0),MATCH(MONTH(OK$3),КЗ!$1:$1,0))/1000,""),0)</f>
        <v/>
      </c>
      <c r="OL56" s="551" t="str" cm="1">
        <f t="array" aca="1" ref="OL56" ca="1">IFERROR(IF(AND(НачЦ_ИнвП_Дата&lt;=OL$3,КИнвП_Дата&gt;OL$3),
INDEX(Кальк._морковь,MATCH($A56,Кальк._морковь_наим.,0),MATCH("Сумма затрат, т.руб.",'Кальк-я'!$5:$5,0))*
INDEX(ЗФ,MATCH($A$50,ЗФ!$A:$A,0),MATCH("Посевная площадь"&amp;YEAR(OM$3),ЗФ!$2:$2,0))*
INDEX(Коэф.закупка_год_морковь[],MATCH($A56,Коэф.закупка_год_морковь[1],0),MATCH(MONTH(OL$3),КЗ!$1:$1,0))/1000,""),0)</f>
        <v/>
      </c>
      <c r="OM56" s="551" t="str" cm="1">
        <f t="array" aca="1" ref="OM56" ca="1">IFERROR(IF(AND(НачЦ_ИнвП_Дата&lt;=OM$3,КИнвП_Дата&gt;OM$3),
INDEX(Кальк._морковь,MATCH($A56,Кальк._морковь_наим.,0),MATCH("Сумма затрат, т.руб.",'Кальк-я'!$5:$5,0))*
INDEX(ЗФ,MATCH($A$50,ЗФ!$A:$A,0),MATCH("Посевная площадь"&amp;YEAR(ON$3),ЗФ!$2:$2,0))*
INDEX(Коэф.закупка_год_морковь[],MATCH($A56,Коэф.закупка_год_морковь[1],0),MATCH(MONTH(OM$3),КЗ!$1:$1,0))/1000,""),0)</f>
        <v/>
      </c>
      <c r="ON56" s="552">
        <f t="shared" ref="ON56" ca="1" si="1547">SUM(OB56:OM56)</f>
        <v>1890</v>
      </c>
    </row>
    <row r="57" spans="1:404" s="553" customFormat="1" outlineLevel="2">
      <c r="A57" s="550" t="s">
        <v>250</v>
      </c>
      <c r="B57" s="551" t="str" cm="1">
        <f t="array" ref="B57">IFERROR(IF(AND(НачЦ_ИнвП_Дата&lt;=B$3,КИнвП_Дата&gt;B$3),
INDEX(Кальк._морковь,MATCH($A57,Кальк._морковь_наим.,0),MATCH("Сумма затрат, т.руб.",'Кальк-я'!$5:$5,0))*
INDEX(ЗФ,MATCH($A$50,ЗФ!$A:$A,0),MATCH("Посевная площадь"&amp;YEAR(C$3),ЗФ!$2:$2,0))*
INDEX(Коэф.закупка_год_морковь[],MATCH($A57,Коэф.закупка_год_морковь[1],0),MATCH(MONTH(B$3),КЗ!$1:$1,0))/1000,""),0)</f>
        <v/>
      </c>
      <c r="C57" s="551" t="str" cm="1">
        <f t="array" aca="1" ref="C57" ca="1">IFERROR(IF(AND(НачЦ_ИнвП_Дата&lt;=C$3,КИнвП_Дата&gt;C$3),
INDEX(Кальк._морковь,MATCH($A57,Кальк._морковь_наим.,0),MATCH("Сумма затрат, т.руб.",'Кальк-я'!$5:$5,0))*
INDEX(ЗФ,MATCH($A$50,ЗФ!$A:$A,0),MATCH("Посевная площадь"&amp;YEAR(D$3),ЗФ!$2:$2,0))*
INDEX(Коэф.закупка_год_морковь[],MATCH($A57,Коэф.закупка_год_морковь[1],0),MATCH(MONTH(C$3),КЗ!$1:$1,0))/1000,""),0)</f>
        <v/>
      </c>
      <c r="D57" s="551" t="str" cm="1">
        <f t="array" aca="1" ref="D57" ca="1">IFERROR(IF(AND(НачЦ_ИнвП_Дата&lt;=D$3,КИнвП_Дата&gt;D$3),
INDEX(Кальк._морковь,MATCH($A57,Кальк._морковь_наим.,0),MATCH("Сумма затрат, т.руб.",'Кальк-я'!$5:$5,0))*
INDEX(ЗФ,MATCH($A$50,ЗФ!$A:$A,0),MATCH("Посевная площадь"&amp;YEAR(E$3),ЗФ!$2:$2,0))*
INDEX(Коэф.закупка_год_морковь[],MATCH($A57,Коэф.закупка_год_морковь[1],0),MATCH(MONTH(D$3),КЗ!$1:$1,0))/1000,""),0)</f>
        <v/>
      </c>
      <c r="E57" s="551" t="str" cm="1">
        <f t="array" aca="1" ref="E57" ca="1">IFERROR(IF(AND(НачЦ_ИнвП_Дата&lt;=E$3,КИнвП_Дата&gt;E$3),
INDEX(Кальк._морковь,MATCH($A57,Кальк._морковь_наим.,0),MATCH("Сумма затрат, т.руб.",'Кальк-я'!$5:$5,0))*
INDEX(ЗФ,MATCH($A$50,ЗФ!$A:$A,0),MATCH("Посевная площадь"&amp;YEAR(F$3),ЗФ!$2:$2,0))*
INDEX(Коэф.закупка_год_морковь[],MATCH($A57,Коэф.закупка_год_морковь[1],0),MATCH(MONTH(E$3),КЗ!$1:$1,0))/1000,""),0)</f>
        <v/>
      </c>
      <c r="F57" s="551" t="str" cm="1">
        <f t="array" aca="1" ref="F57" ca="1">IFERROR(IF(AND(НачЦ_ИнвП_Дата&lt;=F$3,КИнвП_Дата&gt;F$3),
INDEX(Кальк._морковь,MATCH($A57,Кальк._морковь_наим.,0),MATCH("Сумма затрат, т.руб.",'Кальк-я'!$5:$5,0))*
INDEX(ЗФ,MATCH($A$50,ЗФ!$A:$A,0),MATCH("Посевная площадь"&amp;YEAR(G$3),ЗФ!$2:$2,0))*
INDEX(Коэф.закупка_год_морковь[],MATCH($A57,Коэф.закупка_год_морковь[1],0),MATCH(MONTH(F$3),КЗ!$1:$1,0))/1000,""),0)</f>
        <v/>
      </c>
      <c r="G57" s="551" t="str" cm="1">
        <f t="array" aca="1" ref="G57" ca="1">IFERROR(IF(AND(НачЦ_ИнвП_Дата&lt;=G$3,КИнвП_Дата&gt;G$3),
INDEX(Кальк._морковь,MATCH($A57,Кальк._морковь_наим.,0),MATCH("Сумма затрат, т.руб.",'Кальк-я'!$5:$5,0))*
INDEX(ЗФ,MATCH($A$50,ЗФ!$A:$A,0),MATCH("Посевная площадь"&amp;YEAR(H$3),ЗФ!$2:$2,0))*
INDEX(Коэф.закупка_год_морковь[],MATCH($A57,Коэф.закупка_год_морковь[1],0),MATCH(MONTH(G$3),КЗ!$1:$1,0))/1000,""),0)</f>
        <v/>
      </c>
      <c r="H57" s="551" t="str" cm="1">
        <f t="array" aca="1" ref="H57" ca="1">IFERROR(IF(AND(НачЦ_ИнвП_Дата&lt;=H$3,КИнвП_Дата&gt;H$3),
INDEX(Кальк._морковь,MATCH($A57,Кальк._морковь_наим.,0),MATCH("Сумма затрат, т.руб.",'Кальк-я'!$5:$5,0))*
INDEX(ЗФ,MATCH($A$50,ЗФ!$A:$A,0),MATCH("Посевная площадь"&amp;YEAR(I$3),ЗФ!$2:$2,0))*
INDEX(Коэф.закупка_год_морковь[],MATCH($A57,Коэф.закупка_год_морковь[1],0),MATCH(MONTH(H$3),КЗ!$1:$1,0))/1000,""),0)</f>
        <v/>
      </c>
      <c r="I57" s="551" t="str" cm="1">
        <f t="array" aca="1" ref="I57" ca="1">IFERROR(IF(AND(НачЦ_ИнвП_Дата&lt;=I$3,КИнвП_Дата&gt;I$3),
INDEX(Кальк._морковь,MATCH($A57,Кальк._морковь_наим.,0),MATCH("Сумма затрат, т.руб.",'Кальк-я'!$5:$5,0))*
INDEX(ЗФ,MATCH($A$50,ЗФ!$A:$A,0),MATCH("Посевная площадь"&amp;YEAR(J$3),ЗФ!$2:$2,0))*
INDEX(Коэф.закупка_год_морковь[],MATCH($A57,Коэф.закупка_год_морковь[1],0),MATCH(MONTH(I$3),КЗ!$1:$1,0))/1000,""),0)</f>
        <v/>
      </c>
      <c r="J57" s="551" t="str" cm="1">
        <f t="array" aca="1" ref="J57" ca="1">IFERROR(IF(AND(НачЦ_ИнвП_Дата&lt;=J$3,КИнвП_Дата&gt;J$3),
INDEX(Кальк._морковь,MATCH($A57,Кальк._морковь_наим.,0),MATCH("Сумма затрат, т.руб.",'Кальк-я'!$5:$5,0))*
INDEX(ЗФ,MATCH($A$50,ЗФ!$A:$A,0),MATCH("Посевная площадь"&amp;YEAR(K$3),ЗФ!$2:$2,0))*
INDEX(Коэф.закупка_год_морковь[],MATCH($A57,Коэф.закупка_год_морковь[1],0),MATCH(MONTH(J$3),КЗ!$1:$1,0))/1000,""),0)</f>
        <v/>
      </c>
      <c r="K57" s="551" cm="1">
        <f t="array" aca="1" ref="K57" ca="1">IFERROR(IF(AND(НачЦ_ИнвП_Дата&lt;=K$3,КИнвП_Дата&gt;K$3),
INDEX(Кальк._морковь,MATCH($A57,Кальк._морковь_наим.,0),MATCH("Сумма затрат, т.руб.",'Кальк-я'!$5:$5,0))*
INDEX(ЗФ,MATCH($A$50,ЗФ!$A:$A,0),MATCH("Посевная площадь"&amp;YEAR(L$3),ЗФ!$2:$2,0))*
INDEX(Коэф.закупка_год_морковь[],MATCH($A57,Коэф.закупка_год_морковь[1],0),MATCH(MONTH(K$3),КЗ!$1:$1,0))/1000,""),0)</f>
        <v>0</v>
      </c>
      <c r="L57" s="551" cm="1">
        <f t="array" aca="1" ref="L57" ca="1">IFERROR(IF(AND(НачЦ_ИнвП_Дата&lt;=L$3,КИнвП_Дата&gt;L$3),
INDEX(Кальк._морковь,MATCH($A57,Кальк._морковь_наим.,0),MATCH("Сумма затрат, т.руб.",'Кальк-я'!$5:$5,0))*
INDEX(ЗФ,MATCH($A$50,ЗФ!$A:$A,0),MATCH("Посевная площадь"&amp;YEAR(M$3),ЗФ!$2:$2,0))*
INDEX(Коэф.закупка_год_морковь[],MATCH($A57,Коэф.закупка_год_морковь[1],0),MATCH(MONTH(L$3),КЗ!$1:$1,0))/1000,""),0)</f>
        <v>0</v>
      </c>
      <c r="M57" s="551" cm="1">
        <f t="array" aca="1" ref="M57" ca="1">IFERROR(IF(AND(НачЦ_ИнвП_Дата&lt;=M$3,КИнвП_Дата&gt;M$3),
INDEX(Кальк._морковь,MATCH($A57,Кальк._морковь_наим.,0),MATCH("Сумма затрат, т.руб.",'Кальк-я'!$5:$5,0))*
INDEX(ЗФ,MATCH($A$50,ЗФ!$A:$A,0),MATCH("Посевная площадь"&amp;YEAR(N$3),ЗФ!$2:$2,0))*
INDEX(Коэф.закупка_год_морковь[],MATCH($A57,Коэф.закупка_год_морковь[1],0),MATCH(MONTH(M$3),КЗ!$1:$1,0))/1000,""),0)</f>
        <v>0</v>
      </c>
      <c r="N57" s="552">
        <f t="shared" ca="1" si="1445"/>
        <v>0</v>
      </c>
      <c r="O57" s="551" cm="1">
        <f t="array" aca="1" ref="O57" ca="1">IFERROR(IF(AND(НачЦ_ИнвП_Дата&lt;=O$3,КИнвП_Дата&gt;O$3),
INDEX(Кальк._морковь,MATCH($A57,Кальк._морковь_наим.,0),MATCH("Сумма затрат, т.руб.",'Кальк-я'!$5:$5,0))*
INDEX(ЗФ,MATCH($A$50,ЗФ!$A:$A,0),MATCH("Посевная площадь"&amp;YEAR(P$3),ЗФ!$2:$2,0))*
INDEX(Коэф.закупка_год_морковь[],MATCH($A57,Коэф.закупка_год_морковь[1],0),MATCH(MONTH(O$3),КЗ!$1:$1,0))/1000,""),0)</f>
        <v>0</v>
      </c>
      <c r="P57" s="551" cm="1">
        <f t="array" aca="1" ref="P57" ca="1">IFERROR(IF(AND(НачЦ_ИнвП_Дата&lt;=P$3,КИнвП_Дата&gt;P$3),
INDEX(Кальк._морковь,MATCH($A57,Кальк._морковь_наим.,0),MATCH("Сумма затрат, т.руб.",'Кальк-я'!$5:$5,0))*
INDEX(ЗФ,MATCH($A$50,ЗФ!$A:$A,0),MATCH("Посевная площадь"&amp;YEAR(Q$3),ЗФ!$2:$2,0))*
INDEX(Коэф.закупка_год_морковь[],MATCH($A57,Коэф.закупка_год_морковь[1],0),MATCH(MONTH(P$3),КЗ!$1:$1,0))/1000,""),0)</f>
        <v>0</v>
      </c>
      <c r="Q57" s="551" cm="1">
        <f t="array" aca="1" ref="Q57" ca="1">IFERROR(IF(AND(НачЦ_ИнвП_Дата&lt;=Q$3,КИнвП_Дата&gt;Q$3),
INDEX(Кальк._морковь,MATCH($A57,Кальк._морковь_наим.,0),MATCH("Сумма затрат, т.руб.",'Кальк-я'!$5:$5,0))*
INDEX(ЗФ,MATCH($A$50,ЗФ!$A:$A,0),MATCH("Посевная площадь"&amp;YEAR(R$3),ЗФ!$2:$2,0))*
INDEX(Коэф.закупка_год_морковь[],MATCH($A57,Коэф.закупка_год_морковь[1],0),MATCH(MONTH(Q$3),КЗ!$1:$1,0))/1000,""),0)</f>
        <v>0</v>
      </c>
      <c r="R57" s="551" cm="1">
        <f t="array" aca="1" ref="R57" ca="1">IFERROR(IF(AND(НачЦ_ИнвП_Дата&lt;=R$3,КИнвП_Дата&gt;R$3),
INDEX(Кальк._морковь,MATCH($A57,Кальк._морковь_наим.,0),MATCH("Сумма затрат, т.руб.",'Кальк-я'!$5:$5,0))*
INDEX(ЗФ,MATCH($A$50,ЗФ!$A:$A,0),MATCH("Посевная площадь"&amp;YEAR(S$3),ЗФ!$2:$2,0))*
INDEX(Коэф.закупка_год_морковь[],MATCH($A57,Коэф.закупка_год_морковь[1],0),MATCH(MONTH(R$3),КЗ!$1:$1,0))/1000,""),0)</f>
        <v>0</v>
      </c>
      <c r="S57" s="551" cm="1">
        <f t="array" aca="1" ref="S57" ca="1">IFERROR(IF(AND(НачЦ_ИнвП_Дата&lt;=S$3,КИнвП_Дата&gt;S$3),
INDEX(Кальк._морковь,MATCH($A57,Кальк._морковь_наим.,0),MATCH("Сумма затрат, т.руб.",'Кальк-я'!$5:$5,0))*
INDEX(ЗФ,MATCH($A$50,ЗФ!$A:$A,0),MATCH("Посевная площадь"&amp;YEAR(T$3),ЗФ!$2:$2,0))*
INDEX(Коэф.закупка_год_морковь[],MATCH($A57,Коэф.закупка_год_морковь[1],0),MATCH(MONTH(S$3),КЗ!$1:$1,0))/1000,""),0)</f>
        <v>0</v>
      </c>
      <c r="T57" s="551" cm="1">
        <f t="array" aca="1" ref="T57" ca="1">IFERROR(IF(AND(НачЦ_ИнвП_Дата&lt;=T$3,КИнвП_Дата&gt;T$3),
INDEX(Кальк._морковь,MATCH($A57,Кальк._морковь_наим.,0),MATCH("Сумма затрат, т.руб.",'Кальк-я'!$5:$5,0))*
INDEX(ЗФ,MATCH($A$50,ЗФ!$A:$A,0),MATCH("Посевная площадь"&amp;YEAR(U$3),ЗФ!$2:$2,0))*
INDEX(Коэф.закупка_год_морковь[],MATCH($A57,Коэф.закупка_год_морковь[1],0),MATCH(MONTH(T$3),КЗ!$1:$1,0))/1000,""),0)</f>
        <v>0</v>
      </c>
      <c r="U57" s="551" cm="1">
        <f t="array" aca="1" ref="U57" ca="1">IFERROR(IF(AND(НачЦ_ИнвП_Дата&lt;=U$3,КИнвП_Дата&gt;U$3),
INDEX(Кальк._морковь,MATCH($A57,Кальк._морковь_наим.,0),MATCH("Сумма затрат, т.руб.",'Кальк-я'!$5:$5,0))*
INDEX(ЗФ,MATCH($A$50,ЗФ!$A:$A,0),MATCH("Посевная площадь"&amp;YEAR(V$3),ЗФ!$2:$2,0))*
INDEX(Коэф.закупка_год_морковь[],MATCH($A57,Коэф.закупка_год_морковь[1],0),MATCH(MONTH(U$3),КЗ!$1:$1,0))/1000,""),0)</f>
        <v>0</v>
      </c>
      <c r="V57" s="551" cm="1">
        <f t="array" aca="1" ref="V57" ca="1">IFERROR(IF(AND(НачЦ_ИнвП_Дата&lt;=V$3,КИнвП_Дата&gt;V$3),
INDEX(Кальк._морковь,MATCH($A57,Кальк._морковь_наим.,0),MATCH("Сумма затрат, т.руб.",'Кальк-я'!$5:$5,0))*
INDEX(ЗФ,MATCH($A$50,ЗФ!$A:$A,0),MATCH("Посевная площадь"&amp;YEAR(W$3),ЗФ!$2:$2,0))*
INDEX(Коэф.закупка_год_морковь[],MATCH($A57,Коэф.закупка_год_морковь[1],0),MATCH(MONTH(V$3),КЗ!$1:$1,0))/1000,""),0)</f>
        <v>0</v>
      </c>
      <c r="W57" s="551" cm="1">
        <f t="array" aca="1" ref="W57" ca="1">IFERROR(IF(AND(НачЦ_ИнвП_Дата&lt;=W$3,КИнвП_Дата&gt;W$3),
INDEX(Кальк._морковь,MATCH($A57,Кальк._морковь_наим.,0),MATCH("Сумма затрат, т.руб.",'Кальк-я'!$5:$5,0))*
INDEX(ЗФ,MATCH($A$50,ЗФ!$A:$A,0),MATCH("Посевная площадь"&amp;YEAR(X$3),ЗФ!$2:$2,0))*
INDEX(Коэф.закупка_год_морковь[],MATCH($A57,Коэф.закупка_год_морковь[1],0),MATCH(MONTH(W$3),КЗ!$1:$1,0))/1000,""),0)</f>
        <v>0</v>
      </c>
      <c r="X57" s="551" cm="1">
        <f t="array" aca="1" ref="X57" ca="1">IFERROR(IF(AND(НачЦ_ИнвП_Дата&lt;=X$3,КИнвП_Дата&gt;X$3),
INDEX(Кальк._морковь,MATCH($A57,Кальк._морковь_наим.,0),MATCH("Сумма затрат, т.руб.",'Кальк-я'!$5:$5,0))*
INDEX(ЗФ,MATCH($A$50,ЗФ!$A:$A,0),MATCH("Посевная площадь"&amp;YEAR(Y$3),ЗФ!$2:$2,0))*
INDEX(Коэф.закупка_год_морковь[],MATCH($A57,Коэф.закупка_год_морковь[1],0),MATCH(MONTH(X$3),КЗ!$1:$1,0))/1000,""),0)</f>
        <v>0</v>
      </c>
      <c r="Y57" s="551" cm="1">
        <f t="array" aca="1" ref="Y57" ca="1">IFERROR(IF(AND(НачЦ_ИнвП_Дата&lt;=Y$3,КИнвП_Дата&gt;Y$3),
INDEX(Кальк._морковь,MATCH($A57,Кальк._морковь_наим.,0),MATCH("Сумма затрат, т.руб.",'Кальк-я'!$5:$5,0))*
INDEX(ЗФ,MATCH($A$50,ЗФ!$A:$A,0),MATCH("Посевная площадь"&amp;YEAR(Z$3),ЗФ!$2:$2,0))*
INDEX(Коэф.закупка_год_морковь[],MATCH($A57,Коэф.закупка_год_морковь[1],0),MATCH(MONTH(Y$3),КЗ!$1:$1,0))/1000,""),0)</f>
        <v>0</v>
      </c>
      <c r="Z57" s="551" cm="1">
        <f t="array" aca="1" ref="Z57" ca="1">IFERROR(IF(AND(НачЦ_ИнвП_Дата&lt;=Z$3,КИнвП_Дата&gt;Z$3),
INDEX(Кальк._морковь,MATCH($A57,Кальк._морковь_наим.,0),MATCH("Сумма затрат, т.руб.",'Кальк-я'!$5:$5,0))*
INDEX(ЗФ,MATCH($A$50,ЗФ!$A:$A,0),MATCH("Посевная площадь"&amp;YEAR(AA$3),ЗФ!$2:$2,0))*
INDEX(Коэф.закупка_год_морковь[],MATCH($A57,Коэф.закупка_год_морковь[1],0),MATCH(MONTH(Z$3),КЗ!$1:$1,0))/1000,""),0)</f>
        <v>0</v>
      </c>
      <c r="AA57" s="552">
        <f t="shared" ca="1" si="1458"/>
        <v>0</v>
      </c>
      <c r="AB57" s="551" cm="1">
        <f t="array" aca="1" ref="AB57" ca="1">IFERROR(IF(AND(НачЦ_ИнвП_Дата&lt;=AB$3,КИнвП_Дата&gt;AB$3),
INDEX(Кальк._морковь,MATCH($A57,Кальк._морковь_наим.,0),MATCH("Сумма затрат, т.руб.",'Кальк-я'!$5:$5,0))*
INDEX(ЗФ,MATCH($A$50,ЗФ!$A:$A,0),MATCH("Посевная площадь"&amp;YEAR(AC$3),ЗФ!$2:$2,0))*
INDEX(Коэф.закупка_год_морковь[],MATCH($A57,Коэф.закупка_год_морковь[1],0),MATCH(MONTH(AB$3),КЗ!$1:$1,0))/1000,""),0)</f>
        <v>0</v>
      </c>
      <c r="AC57" s="551" cm="1">
        <f t="array" aca="1" ref="AC57" ca="1">IFERROR(IF(AND(НачЦ_ИнвП_Дата&lt;=AC$3,КИнвП_Дата&gt;AC$3),
INDEX(Кальк._морковь,MATCH($A57,Кальк._морковь_наим.,0),MATCH("Сумма затрат, т.руб.",'Кальк-я'!$5:$5,0))*
INDEX(ЗФ,MATCH($A$50,ЗФ!$A:$A,0),MATCH("Посевная площадь"&amp;YEAR(AD$3),ЗФ!$2:$2,0))*
INDEX(Коэф.закупка_год_морковь[],MATCH($A57,Коэф.закупка_год_морковь[1],0),MATCH(MONTH(AC$3),КЗ!$1:$1,0))/1000,""),0)</f>
        <v>0</v>
      </c>
      <c r="AD57" s="551" cm="1">
        <f t="array" aca="1" ref="AD57" ca="1">IFERROR(IF(AND(НачЦ_ИнвП_Дата&lt;=AD$3,КИнвП_Дата&gt;AD$3),
INDEX(Кальк._морковь,MATCH($A57,Кальк._морковь_наим.,0),MATCH("Сумма затрат, т.руб.",'Кальк-я'!$5:$5,0))*
INDEX(ЗФ,MATCH($A$50,ЗФ!$A:$A,0),MATCH("Посевная площадь"&amp;YEAR(AE$3),ЗФ!$2:$2,0))*
INDEX(Коэф.закупка_год_морковь[],MATCH($A57,Коэф.закупка_год_морковь[1],0),MATCH(MONTH(AD$3),КЗ!$1:$1,0))/1000,""),0)</f>
        <v>0</v>
      </c>
      <c r="AE57" s="551" cm="1">
        <f t="array" aca="1" ref="AE57" ca="1">IFERROR(IF(AND(НачЦ_ИнвП_Дата&lt;=AE$3,КИнвП_Дата&gt;AE$3),
INDEX(Кальк._морковь,MATCH($A57,Кальк._морковь_наим.,0),MATCH("Сумма затрат, т.руб.",'Кальк-я'!$5:$5,0))*
INDEX(ЗФ,MATCH($A$50,ЗФ!$A:$A,0),MATCH("Посевная площадь"&amp;YEAR(AF$3),ЗФ!$2:$2,0))*
INDEX(Коэф.закупка_год_морковь[],MATCH($A57,Коэф.закупка_год_морковь[1],0),MATCH(MONTH(AE$3),КЗ!$1:$1,0))/1000,""),0)</f>
        <v>0</v>
      </c>
      <c r="AF57" s="551" cm="1">
        <f t="array" aca="1" ref="AF57" ca="1">IFERROR(IF(AND(НачЦ_ИнвП_Дата&lt;=AF$3,КИнвП_Дата&gt;AF$3),
INDEX(Кальк._морковь,MATCH($A57,Кальк._морковь_наим.,0),MATCH("Сумма затрат, т.руб.",'Кальк-я'!$5:$5,0))*
INDEX(ЗФ,MATCH($A$50,ЗФ!$A:$A,0),MATCH("Посевная площадь"&amp;YEAR(AG$3),ЗФ!$2:$2,0))*
INDEX(Коэф.закупка_год_морковь[],MATCH($A57,Коэф.закупка_год_морковь[1],0),MATCH(MONTH(AF$3),КЗ!$1:$1,0))/1000,""),0)</f>
        <v>0</v>
      </c>
      <c r="AG57" s="551" cm="1">
        <f t="array" aca="1" ref="AG57" ca="1">IFERROR(IF(AND(НачЦ_ИнвП_Дата&lt;=AG$3,КИнвП_Дата&gt;AG$3),
INDEX(Кальк._морковь,MATCH($A57,Кальк._морковь_наим.,0),MATCH("Сумма затрат, т.руб.",'Кальк-я'!$5:$5,0))*
INDEX(ЗФ,MATCH($A$50,ЗФ!$A:$A,0),MATCH("Посевная площадь"&amp;YEAR(AH$3),ЗФ!$2:$2,0))*
INDEX(Коэф.закупка_год_морковь[],MATCH($A57,Коэф.закупка_год_морковь[1],0),MATCH(MONTH(AG$3),КЗ!$1:$1,0))/1000,""),0)</f>
        <v>0</v>
      </c>
      <c r="AH57" s="551" cm="1">
        <f t="array" aca="1" ref="AH57" ca="1">IFERROR(IF(AND(НачЦ_ИнвП_Дата&lt;=AH$3,КИнвП_Дата&gt;AH$3),
INDEX(Кальк._морковь,MATCH($A57,Кальк._морковь_наим.,0),MATCH("Сумма затрат, т.руб.",'Кальк-я'!$5:$5,0))*
INDEX(ЗФ,MATCH($A$50,ЗФ!$A:$A,0),MATCH("Посевная площадь"&amp;YEAR(AI$3),ЗФ!$2:$2,0))*
INDEX(Коэф.закупка_год_морковь[],MATCH($A57,Коэф.закупка_год_морковь[1],0),MATCH(MONTH(AH$3),КЗ!$1:$1,0))/1000,""),0)</f>
        <v>0</v>
      </c>
      <c r="AI57" s="551" cm="1">
        <f t="array" aca="1" ref="AI57" ca="1">IFERROR(IF(AND(НачЦ_ИнвП_Дата&lt;=AI$3,КИнвП_Дата&gt;AI$3),
INDEX(Кальк._морковь,MATCH($A57,Кальк._морковь_наим.,0),MATCH("Сумма затрат, т.руб.",'Кальк-я'!$5:$5,0))*
INDEX(ЗФ,MATCH($A$50,ЗФ!$A:$A,0),MATCH("Посевная площадь"&amp;YEAR(AJ$3),ЗФ!$2:$2,0))*
INDEX(Коэф.закупка_год_морковь[],MATCH($A57,Коэф.закупка_год_морковь[1],0),MATCH(MONTH(AI$3),КЗ!$1:$1,0))/1000,""),0)</f>
        <v>0</v>
      </c>
      <c r="AJ57" s="551" cm="1">
        <f t="array" aca="1" ref="AJ57" ca="1">IFERROR(IF(AND(НачЦ_ИнвП_Дата&lt;=AJ$3,КИнвП_Дата&gt;AJ$3),
INDEX(Кальк._морковь,MATCH($A57,Кальк._морковь_наим.,0),MATCH("Сумма затрат, т.руб.",'Кальк-я'!$5:$5,0))*
INDEX(ЗФ,MATCH($A$50,ЗФ!$A:$A,0),MATCH("Посевная площадь"&amp;YEAR(AK$3),ЗФ!$2:$2,0))*
INDEX(Коэф.закупка_год_морковь[],MATCH($A57,Коэф.закупка_год_морковь[1],0),MATCH(MONTH(AJ$3),КЗ!$1:$1,0))/1000,""),0)</f>
        <v>0</v>
      </c>
      <c r="AK57" s="551" cm="1">
        <f t="array" aca="1" ref="AK57" ca="1">IFERROR(IF(AND(НачЦ_ИнвП_Дата&lt;=AK$3,КИнвП_Дата&gt;AK$3),
INDEX(Кальк._морковь,MATCH($A57,Кальк._морковь_наим.,0),MATCH("Сумма затрат, т.руб.",'Кальк-я'!$5:$5,0))*
INDEX(ЗФ,MATCH($A$50,ЗФ!$A:$A,0),MATCH("Посевная площадь"&amp;YEAR(AL$3),ЗФ!$2:$2,0))*
INDEX(Коэф.закупка_год_морковь[],MATCH($A57,Коэф.закупка_год_морковь[1],0),MATCH(MONTH(AK$3),КЗ!$1:$1,0))/1000,""),0)</f>
        <v>0</v>
      </c>
      <c r="AL57" s="551" cm="1">
        <f t="array" aca="1" ref="AL57" ca="1">IFERROR(IF(AND(НачЦ_ИнвП_Дата&lt;=AL$3,КИнвП_Дата&gt;AL$3),
INDEX(Кальк._морковь,MATCH($A57,Кальк._морковь_наим.,0),MATCH("Сумма затрат, т.руб.",'Кальк-я'!$5:$5,0))*
INDEX(ЗФ,MATCH($A$50,ЗФ!$A:$A,0),MATCH("Посевная площадь"&amp;YEAR(AM$3),ЗФ!$2:$2,0))*
INDEX(Коэф.закупка_год_морковь[],MATCH($A57,Коэф.закупка_год_морковь[1],0),MATCH(MONTH(AL$3),КЗ!$1:$1,0))/1000,""),0)</f>
        <v>0</v>
      </c>
      <c r="AM57" s="551" cm="1">
        <f t="array" aca="1" ref="AM57" ca="1">IFERROR(IF(AND(НачЦ_ИнвП_Дата&lt;=AM$3,КИнвП_Дата&gt;AM$3),
INDEX(Кальк._морковь,MATCH($A57,Кальк._морковь_наим.,0),MATCH("Сумма затрат, т.руб.",'Кальк-я'!$5:$5,0))*
INDEX(ЗФ,MATCH($A$50,ЗФ!$A:$A,0),MATCH("Посевная площадь"&amp;YEAR(AN$3),ЗФ!$2:$2,0))*
INDEX(Коэф.закупка_год_морковь[],MATCH($A57,Коэф.закупка_год_морковь[1],0),MATCH(MONTH(AM$3),КЗ!$1:$1,0))/1000,""),0)</f>
        <v>0</v>
      </c>
      <c r="AN57" s="552">
        <f t="shared" ca="1" si="1460"/>
        <v>0</v>
      </c>
      <c r="AO57" s="551" cm="1">
        <f t="array" aca="1" ref="AO57" ca="1">IFERROR(IF(AND(НачЦ_ИнвП_Дата&lt;=AO$3,КИнвП_Дата&gt;AO$3),
INDEX(Кальк._морковь,MATCH($A57,Кальк._морковь_наим.,0),MATCH("Сумма затрат, т.руб.",'Кальк-я'!$5:$5,0))*
INDEX(ЗФ,MATCH($A$50,ЗФ!$A:$A,0),MATCH("Посевная площадь"&amp;YEAR(AP$3),ЗФ!$2:$2,0))*
INDEX(Коэф.закупка_год_морковь[],MATCH($A57,Коэф.закупка_год_морковь[1],0),MATCH(MONTH(AO$3),КЗ!$1:$1,0))/1000,""),0)</f>
        <v>0</v>
      </c>
      <c r="AP57" s="551" cm="1">
        <f t="array" aca="1" ref="AP57" ca="1">IFERROR(IF(AND(НачЦ_ИнвП_Дата&lt;=AP$3,КИнвП_Дата&gt;AP$3),
INDEX(Кальк._морковь,MATCH($A57,Кальк._морковь_наим.,0),MATCH("Сумма затрат, т.руб.",'Кальк-я'!$5:$5,0))*
INDEX(ЗФ,MATCH($A$50,ЗФ!$A:$A,0),MATCH("Посевная площадь"&amp;YEAR(AQ$3),ЗФ!$2:$2,0))*
INDEX(Коэф.закупка_год_морковь[],MATCH($A57,Коэф.закупка_год_морковь[1],0),MATCH(MONTH(AP$3),КЗ!$1:$1,0))/1000,""),0)</f>
        <v>0</v>
      </c>
      <c r="AQ57" s="551" cm="1">
        <f t="array" aca="1" ref="AQ57" ca="1">IFERROR(IF(AND(НачЦ_ИнвП_Дата&lt;=AQ$3,КИнвП_Дата&gt;AQ$3),
INDEX(Кальк._морковь,MATCH($A57,Кальк._морковь_наим.,0),MATCH("Сумма затрат, т.руб.",'Кальк-я'!$5:$5,0))*
INDEX(ЗФ,MATCH($A$50,ЗФ!$A:$A,0),MATCH("Посевная площадь"&amp;YEAR(AR$3),ЗФ!$2:$2,0))*
INDEX(Коэф.закупка_год_морковь[],MATCH($A57,Коэф.закупка_год_морковь[1],0),MATCH(MONTH(AQ$3),КЗ!$1:$1,0))/1000,""),0)</f>
        <v>0</v>
      </c>
      <c r="AR57" s="551" cm="1">
        <f t="array" aca="1" ref="AR57" ca="1">IFERROR(IF(AND(НачЦ_ИнвП_Дата&lt;=AR$3,КИнвП_Дата&gt;AR$3),
INDEX(Кальк._морковь,MATCH($A57,Кальк._морковь_наим.,0),MATCH("Сумма затрат, т.руб.",'Кальк-я'!$5:$5,0))*
INDEX(ЗФ,MATCH($A$50,ЗФ!$A:$A,0),MATCH("Посевная площадь"&amp;YEAR(AS$3),ЗФ!$2:$2,0))*
INDEX(Коэф.закупка_год_морковь[],MATCH($A57,Коэф.закупка_год_морковь[1],0),MATCH(MONTH(AR$3),КЗ!$1:$1,0))/1000,""),0)</f>
        <v>0</v>
      </c>
      <c r="AS57" s="551" cm="1">
        <f t="array" aca="1" ref="AS57" ca="1">IFERROR(IF(AND(НачЦ_ИнвП_Дата&lt;=AS$3,КИнвП_Дата&gt;AS$3),
INDEX(Кальк._морковь,MATCH($A57,Кальк._морковь_наим.,0),MATCH("Сумма затрат, т.руб.",'Кальк-я'!$5:$5,0))*
INDEX(ЗФ,MATCH($A$50,ЗФ!$A:$A,0),MATCH("Посевная площадь"&amp;YEAR(AT$3),ЗФ!$2:$2,0))*
INDEX(Коэф.закупка_год_морковь[],MATCH($A57,Коэф.закупка_год_морковь[1],0),MATCH(MONTH(AS$3),КЗ!$1:$1,0))/1000,""),0)</f>
        <v>0</v>
      </c>
      <c r="AT57" s="551" cm="1">
        <f t="array" aca="1" ref="AT57" ca="1">IFERROR(IF(AND(НачЦ_ИнвП_Дата&lt;=AT$3,КИнвП_Дата&gt;AT$3),
INDEX(Кальк._морковь,MATCH($A57,Кальк._морковь_наим.,0),MATCH("Сумма затрат, т.руб.",'Кальк-я'!$5:$5,0))*
INDEX(ЗФ,MATCH($A$50,ЗФ!$A:$A,0),MATCH("Посевная площадь"&amp;YEAR(AU$3),ЗФ!$2:$2,0))*
INDEX(Коэф.закупка_год_морковь[],MATCH($A57,Коэф.закупка_год_морковь[1],0),MATCH(MONTH(AT$3),КЗ!$1:$1,0))/1000,""),0)</f>
        <v>0</v>
      </c>
      <c r="AU57" s="551" cm="1">
        <f t="array" aca="1" ref="AU57" ca="1">IFERROR(IF(AND(НачЦ_ИнвП_Дата&lt;=AU$3,КИнвП_Дата&gt;AU$3),
INDEX(Кальк._морковь,MATCH($A57,Кальк._морковь_наим.,0),MATCH("Сумма затрат, т.руб.",'Кальк-я'!$5:$5,0))*
INDEX(ЗФ,MATCH($A$50,ЗФ!$A:$A,0),MATCH("Посевная площадь"&amp;YEAR(AV$3),ЗФ!$2:$2,0))*
INDEX(Коэф.закупка_год_морковь[],MATCH($A57,Коэф.закупка_год_морковь[1],0),MATCH(MONTH(AU$3),КЗ!$1:$1,0))/1000,""),0)</f>
        <v>0</v>
      </c>
      <c r="AV57" s="551" cm="1">
        <f t="array" aca="1" ref="AV57" ca="1">IFERROR(IF(AND(НачЦ_ИнвП_Дата&lt;=AV$3,КИнвП_Дата&gt;AV$3),
INDEX(Кальк._морковь,MATCH($A57,Кальк._морковь_наим.,0),MATCH("Сумма затрат, т.руб.",'Кальк-я'!$5:$5,0))*
INDEX(ЗФ,MATCH($A$50,ЗФ!$A:$A,0),MATCH("Посевная площадь"&amp;YEAR(AW$3),ЗФ!$2:$2,0))*
INDEX(Коэф.закупка_год_морковь[],MATCH($A57,Коэф.закупка_год_морковь[1],0),MATCH(MONTH(AV$3),КЗ!$1:$1,0))/1000,""),0)</f>
        <v>0</v>
      </c>
      <c r="AW57" s="551" cm="1">
        <f t="array" aca="1" ref="AW57" ca="1">IFERROR(IF(AND(НачЦ_ИнвП_Дата&lt;=AW$3,КИнвП_Дата&gt;AW$3),
INDEX(Кальк._морковь,MATCH($A57,Кальк._морковь_наим.,0),MATCH("Сумма затрат, т.руб.",'Кальк-я'!$5:$5,0))*
INDEX(ЗФ,MATCH($A$50,ЗФ!$A:$A,0),MATCH("Посевная площадь"&amp;YEAR(AX$3),ЗФ!$2:$2,0))*
INDEX(Коэф.закупка_год_морковь[],MATCH($A57,Коэф.закупка_год_морковь[1],0),MATCH(MONTH(AW$3),КЗ!$1:$1,0))/1000,""),0)</f>
        <v>0</v>
      </c>
      <c r="AX57" s="551" cm="1">
        <f t="array" aca="1" ref="AX57" ca="1">IFERROR(IF(AND(НачЦ_ИнвП_Дата&lt;=AX$3,КИнвП_Дата&gt;AX$3),
INDEX(Кальк._морковь,MATCH($A57,Кальк._морковь_наим.,0),MATCH("Сумма затрат, т.руб.",'Кальк-я'!$5:$5,0))*
INDEX(ЗФ,MATCH($A$50,ЗФ!$A:$A,0),MATCH("Посевная площадь"&amp;YEAR(AY$3),ЗФ!$2:$2,0))*
INDEX(Коэф.закупка_год_морковь[],MATCH($A57,Коэф.закупка_год_морковь[1],0),MATCH(MONTH(AX$3),КЗ!$1:$1,0))/1000,""),0)</f>
        <v>0</v>
      </c>
      <c r="AY57" s="551" cm="1">
        <f t="array" aca="1" ref="AY57" ca="1">IFERROR(IF(AND(НачЦ_ИнвП_Дата&lt;=AY$3,КИнвП_Дата&gt;AY$3),
INDEX(Кальк._морковь,MATCH($A57,Кальк._морковь_наим.,0),MATCH("Сумма затрат, т.руб.",'Кальк-я'!$5:$5,0))*
INDEX(ЗФ,MATCH($A$50,ЗФ!$A:$A,0),MATCH("Посевная площадь"&amp;YEAR(AZ$3),ЗФ!$2:$2,0))*
INDEX(Коэф.закупка_год_морковь[],MATCH($A57,Коэф.закупка_год_морковь[1],0),MATCH(MONTH(AY$3),КЗ!$1:$1,0))/1000,""),0)</f>
        <v>0</v>
      </c>
      <c r="AZ57" s="551" cm="1">
        <f t="array" aca="1" ref="AZ57" ca="1">IFERROR(IF(AND(НачЦ_ИнвП_Дата&lt;=AZ$3,КИнвП_Дата&gt;AZ$3),
INDEX(Кальк._морковь,MATCH($A57,Кальк._морковь_наим.,0),MATCH("Сумма затрат, т.руб.",'Кальк-я'!$5:$5,0))*
INDEX(ЗФ,MATCH($A$50,ЗФ!$A:$A,0),MATCH("Посевная площадь"&amp;YEAR(BA$3),ЗФ!$2:$2,0))*
INDEX(Коэф.закупка_год_морковь[],MATCH($A57,Коэф.закупка_год_морковь[1],0),MATCH(MONTH(AZ$3),КЗ!$1:$1,0))/1000,""),0)</f>
        <v>0</v>
      </c>
      <c r="BA57" s="552">
        <f t="shared" ca="1" si="1462"/>
        <v>0</v>
      </c>
      <c r="BB57" s="551" cm="1">
        <f t="array" aca="1" ref="BB57" ca="1">IFERROR(IF(AND(НачЦ_ИнвП_Дата&lt;=BB$3,КИнвП_Дата&gt;BB$3),
INDEX(Кальк._морковь,MATCH($A57,Кальк._морковь_наим.,0),MATCH("Сумма затрат, т.руб.",'Кальк-я'!$5:$5,0))*
INDEX(ЗФ,MATCH($A$50,ЗФ!$A:$A,0),MATCH("Посевная площадь"&amp;YEAR(BC$3),ЗФ!$2:$2,0))*
INDEX(Коэф.закупка_год_морковь[],MATCH($A57,Коэф.закупка_год_морковь[1],0),MATCH(MONTH(BB$3),КЗ!$1:$1,0))/1000,""),0)</f>
        <v>0</v>
      </c>
      <c r="BC57" s="551" cm="1">
        <f t="array" aca="1" ref="BC57" ca="1">IFERROR(IF(AND(НачЦ_ИнвП_Дата&lt;=BC$3,КИнвП_Дата&gt;BC$3),
INDEX(Кальк._морковь,MATCH($A57,Кальк._морковь_наим.,0),MATCH("Сумма затрат, т.руб.",'Кальк-я'!$5:$5,0))*
INDEX(ЗФ,MATCH($A$50,ЗФ!$A:$A,0),MATCH("Посевная площадь"&amp;YEAR(BD$3),ЗФ!$2:$2,0))*
INDEX(Коэф.закупка_год_морковь[],MATCH($A57,Коэф.закупка_год_морковь[1],0),MATCH(MONTH(BC$3),КЗ!$1:$1,0))/1000,""),0)</f>
        <v>0</v>
      </c>
      <c r="BD57" s="551" cm="1">
        <f t="array" aca="1" ref="BD57" ca="1">IFERROR(IF(AND(НачЦ_ИнвП_Дата&lt;=BD$3,КИнвП_Дата&gt;BD$3),
INDEX(Кальк._морковь,MATCH($A57,Кальк._морковь_наим.,0),MATCH("Сумма затрат, т.руб.",'Кальк-я'!$5:$5,0))*
INDEX(ЗФ,MATCH($A$50,ЗФ!$A:$A,0),MATCH("Посевная площадь"&amp;YEAR(BE$3),ЗФ!$2:$2,0))*
INDEX(Коэф.закупка_год_морковь[],MATCH($A57,Коэф.закупка_год_морковь[1],0),MATCH(MONTH(BD$3),КЗ!$1:$1,0))/1000,""),0)</f>
        <v>0</v>
      </c>
      <c r="BE57" s="551" cm="1">
        <f t="array" aca="1" ref="BE57" ca="1">IFERROR(IF(AND(НачЦ_ИнвП_Дата&lt;=BE$3,КИнвП_Дата&gt;BE$3),
INDEX(Кальк._морковь,MATCH($A57,Кальк._морковь_наим.,0),MATCH("Сумма затрат, т.руб.",'Кальк-я'!$5:$5,0))*
INDEX(ЗФ,MATCH($A$50,ЗФ!$A:$A,0),MATCH("Посевная площадь"&amp;YEAR(BF$3),ЗФ!$2:$2,0))*
INDEX(Коэф.закупка_год_морковь[],MATCH($A57,Коэф.закупка_год_морковь[1],0),MATCH(MONTH(BE$3),КЗ!$1:$1,0))/1000,""),0)</f>
        <v>0</v>
      </c>
      <c r="BF57" s="551" cm="1">
        <f t="array" aca="1" ref="BF57" ca="1">IFERROR(IF(AND(НачЦ_ИнвП_Дата&lt;=BF$3,КИнвП_Дата&gt;BF$3),
INDEX(Кальк._морковь,MATCH($A57,Кальк._морковь_наим.,0),MATCH("Сумма затрат, т.руб.",'Кальк-я'!$5:$5,0))*
INDEX(ЗФ,MATCH($A$50,ЗФ!$A:$A,0),MATCH("Посевная площадь"&amp;YEAR(BG$3),ЗФ!$2:$2,0))*
INDEX(Коэф.закупка_год_морковь[],MATCH($A57,Коэф.закупка_год_морковь[1],0),MATCH(MONTH(BF$3),КЗ!$1:$1,0))/1000,""),0)</f>
        <v>0</v>
      </c>
      <c r="BG57" s="551" cm="1">
        <f t="array" aca="1" ref="BG57" ca="1">IFERROR(IF(AND(НачЦ_ИнвП_Дата&lt;=BG$3,КИнвП_Дата&gt;BG$3),
INDEX(Кальк._морковь,MATCH($A57,Кальк._морковь_наим.,0),MATCH("Сумма затрат, т.руб.",'Кальк-я'!$5:$5,0))*
INDEX(ЗФ,MATCH($A$50,ЗФ!$A:$A,0),MATCH("Посевная площадь"&amp;YEAR(BH$3),ЗФ!$2:$2,0))*
INDEX(Коэф.закупка_год_морковь[],MATCH($A57,Коэф.закупка_год_морковь[1],0),MATCH(MONTH(BG$3),КЗ!$1:$1,0))/1000,""),0)</f>
        <v>0</v>
      </c>
      <c r="BH57" s="551" cm="1">
        <f t="array" aca="1" ref="BH57" ca="1">IFERROR(IF(AND(НачЦ_ИнвП_Дата&lt;=BH$3,КИнвП_Дата&gt;BH$3),
INDEX(Кальк._морковь,MATCH($A57,Кальк._морковь_наим.,0),MATCH("Сумма затрат, т.руб.",'Кальк-я'!$5:$5,0))*
INDEX(ЗФ,MATCH($A$50,ЗФ!$A:$A,0),MATCH("Посевная площадь"&amp;YEAR(BI$3),ЗФ!$2:$2,0))*
INDEX(Коэф.закупка_год_морковь[],MATCH($A57,Коэф.закупка_год_морковь[1],0),MATCH(MONTH(BH$3),КЗ!$1:$1,0))/1000,""),0)</f>
        <v>0</v>
      </c>
      <c r="BI57" s="551" cm="1">
        <f t="array" aca="1" ref="BI57" ca="1">IFERROR(IF(AND(НачЦ_ИнвП_Дата&lt;=BI$3,КИнвП_Дата&gt;BI$3),
INDEX(Кальк._морковь,MATCH($A57,Кальк._морковь_наим.,0),MATCH("Сумма затрат, т.руб.",'Кальк-я'!$5:$5,0))*
INDEX(ЗФ,MATCH($A$50,ЗФ!$A:$A,0),MATCH("Посевная площадь"&amp;YEAR(BJ$3),ЗФ!$2:$2,0))*
INDEX(Коэф.закупка_год_морковь[],MATCH($A57,Коэф.закупка_год_морковь[1],0),MATCH(MONTH(BI$3),КЗ!$1:$1,0))/1000,""),0)</f>
        <v>0</v>
      </c>
      <c r="BJ57" s="551" cm="1">
        <f t="array" aca="1" ref="BJ57" ca="1">IFERROR(IF(AND(НачЦ_ИнвП_Дата&lt;=BJ$3,КИнвП_Дата&gt;BJ$3),
INDEX(Кальк._морковь,MATCH($A57,Кальк._морковь_наим.,0),MATCH("Сумма затрат, т.руб.",'Кальк-я'!$5:$5,0))*
INDEX(ЗФ,MATCH($A$50,ЗФ!$A:$A,0),MATCH("Посевная площадь"&amp;YEAR(BK$3),ЗФ!$2:$2,0))*
INDEX(Коэф.закупка_год_морковь[],MATCH($A57,Коэф.закупка_год_морковь[1],0),MATCH(MONTH(BJ$3),КЗ!$1:$1,0))/1000,""),0)</f>
        <v>0</v>
      </c>
      <c r="BK57" s="551" cm="1">
        <f t="array" aca="1" ref="BK57" ca="1">IFERROR(IF(AND(НачЦ_ИнвП_Дата&lt;=BK$3,КИнвП_Дата&gt;BK$3),
INDEX(Кальк._морковь,MATCH($A57,Кальк._морковь_наим.,0),MATCH("Сумма затрат, т.руб.",'Кальк-я'!$5:$5,0))*
INDEX(ЗФ,MATCH($A$50,ЗФ!$A:$A,0),MATCH("Посевная площадь"&amp;YEAR(BL$3),ЗФ!$2:$2,0))*
INDEX(Коэф.закупка_год_морковь[],MATCH($A57,Коэф.закупка_год_морковь[1],0),MATCH(MONTH(BK$3),КЗ!$1:$1,0))/1000,""),0)</f>
        <v>0</v>
      </c>
      <c r="BL57" s="551" cm="1">
        <f t="array" aca="1" ref="BL57" ca="1">IFERROR(IF(AND(НачЦ_ИнвП_Дата&lt;=BL$3,КИнвП_Дата&gt;BL$3),
INDEX(Кальк._морковь,MATCH($A57,Кальк._морковь_наим.,0),MATCH("Сумма затрат, т.руб.",'Кальк-я'!$5:$5,0))*
INDEX(ЗФ,MATCH($A$50,ЗФ!$A:$A,0),MATCH("Посевная площадь"&amp;YEAR(BM$3),ЗФ!$2:$2,0))*
INDEX(Коэф.закупка_год_морковь[],MATCH($A57,Коэф.закупка_год_морковь[1],0),MATCH(MONTH(BL$3),КЗ!$1:$1,0))/1000,""),0)</f>
        <v>0</v>
      </c>
      <c r="BM57" s="551" cm="1">
        <f t="array" aca="1" ref="BM57" ca="1">IFERROR(IF(AND(НачЦ_ИнвП_Дата&lt;=BM$3,КИнвП_Дата&gt;BM$3),
INDEX(Кальк._морковь,MATCH($A57,Кальк._морковь_наим.,0),MATCH("Сумма затрат, т.руб.",'Кальк-я'!$5:$5,0))*
INDEX(ЗФ,MATCH($A$50,ЗФ!$A:$A,0),MATCH("Посевная площадь"&amp;YEAR(BN$3),ЗФ!$2:$2,0))*
INDEX(Коэф.закупка_год_морковь[],MATCH($A57,Коэф.закупка_год_морковь[1],0),MATCH(MONTH(BM$3),КЗ!$1:$1,0))/1000,""),0)</f>
        <v>0</v>
      </c>
      <c r="BN57" s="552">
        <f t="shared" ref="BN57:BN71" ca="1" si="1548">SUM(BB57:BM57)</f>
        <v>0</v>
      </c>
      <c r="BO57" s="551" cm="1">
        <f t="array" aca="1" ref="BO57" ca="1">IFERROR(IF(AND(НачЦ_ИнвП_Дата&lt;=BO$3,КИнвП_Дата&gt;BO$3),
INDEX(Кальк._морковь,MATCH($A57,Кальк._морковь_наим.,0),MATCH("Сумма затрат, т.руб.",'Кальк-я'!$5:$5,0))*
INDEX(ЗФ,MATCH($A$50,ЗФ!$A:$A,0),MATCH("Посевная площадь"&amp;YEAR(BP$3),ЗФ!$2:$2,0))*
INDEX(Коэф.закупка_год_морковь[],MATCH($A57,Коэф.закупка_год_морковь[1],0),MATCH(MONTH(BO$3),КЗ!$1:$1,0))/1000,""),0)</f>
        <v>0</v>
      </c>
      <c r="BP57" s="551" cm="1">
        <f t="array" aca="1" ref="BP57" ca="1">IFERROR(IF(AND(НачЦ_ИнвП_Дата&lt;=BP$3,КИнвП_Дата&gt;BP$3),
INDEX(Кальк._морковь,MATCH($A57,Кальк._морковь_наим.,0),MATCH("Сумма затрат, т.руб.",'Кальк-я'!$5:$5,0))*
INDEX(ЗФ,MATCH($A$50,ЗФ!$A:$A,0),MATCH("Посевная площадь"&amp;YEAR(BQ$3),ЗФ!$2:$2,0))*
INDEX(Коэф.закупка_год_морковь[],MATCH($A57,Коэф.закупка_год_морковь[1],0),MATCH(MONTH(BP$3),КЗ!$1:$1,0))/1000,""),0)</f>
        <v>0</v>
      </c>
      <c r="BQ57" s="551" cm="1">
        <f t="array" aca="1" ref="BQ57" ca="1">IFERROR(IF(AND(НачЦ_ИнвП_Дата&lt;=BQ$3,КИнвП_Дата&gt;BQ$3),
INDEX(Кальк._морковь,MATCH($A57,Кальк._морковь_наим.,0),MATCH("Сумма затрат, т.руб.",'Кальк-я'!$5:$5,0))*
INDEX(ЗФ,MATCH($A$50,ЗФ!$A:$A,0),MATCH("Посевная площадь"&amp;YEAR(BR$3),ЗФ!$2:$2,0))*
INDEX(Коэф.закупка_год_морковь[],MATCH($A57,Коэф.закупка_год_морковь[1],0),MATCH(MONTH(BQ$3),КЗ!$1:$1,0))/1000,""),0)</f>
        <v>0</v>
      </c>
      <c r="BR57" s="551" cm="1">
        <f t="array" aca="1" ref="BR57" ca="1">IFERROR(IF(AND(НачЦ_ИнвП_Дата&lt;=BR$3,КИнвП_Дата&gt;BR$3),
INDEX(Кальк._морковь,MATCH($A57,Кальк._морковь_наим.,0),MATCH("Сумма затрат, т.руб.",'Кальк-я'!$5:$5,0))*
INDEX(ЗФ,MATCH($A$50,ЗФ!$A:$A,0),MATCH("Посевная площадь"&amp;YEAR(BS$3),ЗФ!$2:$2,0))*
INDEX(Коэф.закупка_год_морковь[],MATCH($A57,Коэф.закупка_год_морковь[1],0),MATCH(MONTH(BR$3),КЗ!$1:$1,0))/1000,""),0)</f>
        <v>0</v>
      </c>
      <c r="BS57" s="551" cm="1">
        <f t="array" aca="1" ref="BS57" ca="1">IFERROR(IF(AND(НачЦ_ИнвП_Дата&lt;=BS$3,КИнвП_Дата&gt;BS$3),
INDEX(Кальк._морковь,MATCH($A57,Кальк._морковь_наим.,0),MATCH("Сумма затрат, т.руб.",'Кальк-я'!$5:$5,0))*
INDEX(ЗФ,MATCH($A$50,ЗФ!$A:$A,0),MATCH("Посевная площадь"&amp;YEAR(BT$3),ЗФ!$2:$2,0))*
INDEX(Коэф.закупка_год_морковь[],MATCH($A57,Коэф.закупка_год_морковь[1],0),MATCH(MONTH(BS$3),КЗ!$1:$1,0))/1000,""),0)</f>
        <v>0</v>
      </c>
      <c r="BT57" s="551" cm="1">
        <f t="array" aca="1" ref="BT57" ca="1">IFERROR(IF(AND(НачЦ_ИнвП_Дата&lt;=BT$3,КИнвП_Дата&gt;BT$3),
INDEX(Кальк._морковь,MATCH($A57,Кальк._морковь_наим.,0),MATCH("Сумма затрат, т.руб.",'Кальк-я'!$5:$5,0))*
INDEX(ЗФ,MATCH($A$50,ЗФ!$A:$A,0),MATCH("Посевная площадь"&amp;YEAR(BU$3),ЗФ!$2:$2,0))*
INDEX(Коэф.закупка_год_морковь[],MATCH($A57,Коэф.закупка_год_морковь[1],0),MATCH(MONTH(BT$3),КЗ!$1:$1,0))/1000,""),0)</f>
        <v>0</v>
      </c>
      <c r="BU57" s="551" cm="1">
        <f t="array" aca="1" ref="BU57" ca="1">IFERROR(IF(AND(НачЦ_ИнвП_Дата&lt;=BU$3,КИнвП_Дата&gt;BU$3),
INDEX(Кальк._морковь,MATCH($A57,Кальк._морковь_наим.,0),MATCH("Сумма затрат, т.руб.",'Кальк-я'!$5:$5,0))*
INDEX(ЗФ,MATCH($A$50,ЗФ!$A:$A,0),MATCH("Посевная площадь"&amp;YEAR(BV$3),ЗФ!$2:$2,0))*
INDEX(Коэф.закупка_год_морковь[],MATCH($A57,Коэф.закупка_год_морковь[1],0),MATCH(MONTH(BU$3),КЗ!$1:$1,0))/1000,""),0)</f>
        <v>0</v>
      </c>
      <c r="BV57" s="551" cm="1">
        <f t="array" aca="1" ref="BV57" ca="1">IFERROR(IF(AND(НачЦ_ИнвП_Дата&lt;=BV$3,КИнвП_Дата&gt;BV$3),
INDEX(Кальк._морковь,MATCH($A57,Кальк._морковь_наим.,0),MATCH("Сумма затрат, т.руб.",'Кальк-я'!$5:$5,0))*
INDEX(ЗФ,MATCH($A$50,ЗФ!$A:$A,0),MATCH("Посевная площадь"&amp;YEAR(BW$3),ЗФ!$2:$2,0))*
INDEX(Коэф.закупка_год_морковь[],MATCH($A57,Коэф.закупка_год_морковь[1],0),MATCH(MONTH(BV$3),КЗ!$1:$1,0))/1000,""),0)</f>
        <v>0</v>
      </c>
      <c r="BW57" s="551" cm="1">
        <f t="array" aca="1" ref="BW57" ca="1">IFERROR(IF(AND(НачЦ_ИнвП_Дата&lt;=BW$3,КИнвП_Дата&gt;BW$3),
INDEX(Кальк._морковь,MATCH($A57,Кальк._морковь_наим.,0),MATCH("Сумма затрат, т.руб.",'Кальк-я'!$5:$5,0))*
INDEX(ЗФ,MATCH($A$50,ЗФ!$A:$A,0),MATCH("Посевная площадь"&amp;YEAR(BX$3),ЗФ!$2:$2,0))*
INDEX(Коэф.закупка_год_морковь[],MATCH($A57,Коэф.закупка_год_морковь[1],0),MATCH(MONTH(BW$3),КЗ!$1:$1,0))/1000,""),0)</f>
        <v>0</v>
      </c>
      <c r="BX57" s="551" cm="1">
        <f t="array" aca="1" ref="BX57" ca="1">IFERROR(IF(AND(НачЦ_ИнвП_Дата&lt;=BX$3,КИнвП_Дата&gt;BX$3),
INDEX(Кальк._морковь,MATCH($A57,Кальк._морковь_наим.,0),MATCH("Сумма затрат, т.руб.",'Кальк-я'!$5:$5,0))*
INDEX(ЗФ,MATCH($A$50,ЗФ!$A:$A,0),MATCH("Посевная площадь"&amp;YEAR(BY$3),ЗФ!$2:$2,0))*
INDEX(Коэф.закупка_год_морковь[],MATCH($A57,Коэф.закупка_год_морковь[1],0),MATCH(MONTH(BX$3),КЗ!$1:$1,0))/1000,""),0)</f>
        <v>0</v>
      </c>
      <c r="BY57" s="551" cm="1">
        <f t="array" aca="1" ref="BY57" ca="1">IFERROR(IF(AND(НачЦ_ИнвП_Дата&lt;=BY$3,КИнвП_Дата&gt;BY$3),
INDEX(Кальк._морковь,MATCH($A57,Кальк._морковь_наим.,0),MATCH("Сумма затрат, т.руб.",'Кальк-я'!$5:$5,0))*
INDEX(ЗФ,MATCH($A$50,ЗФ!$A:$A,0),MATCH("Посевная площадь"&amp;YEAR(BZ$3),ЗФ!$2:$2,0))*
INDEX(Коэф.закупка_год_морковь[],MATCH($A57,Коэф.закупка_год_морковь[1],0),MATCH(MONTH(BY$3),КЗ!$1:$1,0))/1000,""),0)</f>
        <v>0</v>
      </c>
      <c r="BZ57" s="551" cm="1">
        <f t="array" aca="1" ref="BZ57" ca="1">IFERROR(IF(AND(НачЦ_ИнвП_Дата&lt;=BZ$3,КИнвП_Дата&gt;BZ$3),
INDEX(Кальк._морковь,MATCH($A57,Кальк._морковь_наим.,0),MATCH("Сумма затрат, т.руб.",'Кальк-я'!$5:$5,0))*
INDEX(ЗФ,MATCH($A$50,ЗФ!$A:$A,0),MATCH("Посевная площадь"&amp;YEAR(CA$3),ЗФ!$2:$2,0))*
INDEX(Коэф.закупка_год_морковь[],MATCH($A57,Коэф.закупка_год_морковь[1],0),MATCH(MONTH(BZ$3),КЗ!$1:$1,0))/1000,""),0)</f>
        <v>0</v>
      </c>
      <c r="CA57" s="552">
        <f t="shared" ref="CA57:CA71" ca="1" si="1549">SUM(BO57:BZ57)</f>
        <v>0</v>
      </c>
      <c r="CB57" s="551" cm="1">
        <f t="array" aca="1" ref="CB57" ca="1">IFERROR(IF(AND(НачЦ_ИнвП_Дата&lt;=CB$3,КИнвП_Дата&gt;CB$3),
INDEX(Кальк._морковь,MATCH($A57,Кальк._морковь_наим.,0),MATCH("Сумма затрат, т.руб.",'Кальк-я'!$5:$5,0))*
INDEX(ЗФ,MATCH($A$50,ЗФ!$A:$A,0),MATCH("Посевная площадь"&amp;YEAR(CC$3),ЗФ!$2:$2,0))*
INDEX(Коэф.закупка_год_морковь[],MATCH($A57,Коэф.закупка_год_морковь[1],0),MATCH(MONTH(CB$3),КЗ!$1:$1,0))/1000,""),0)</f>
        <v>0</v>
      </c>
      <c r="CC57" s="551" cm="1">
        <f t="array" aca="1" ref="CC57" ca="1">IFERROR(IF(AND(НачЦ_ИнвП_Дата&lt;=CC$3,КИнвП_Дата&gt;CC$3),
INDEX(Кальк._морковь,MATCH($A57,Кальк._морковь_наим.,0),MATCH("Сумма затрат, т.руб.",'Кальк-я'!$5:$5,0))*
INDEX(ЗФ,MATCH($A$50,ЗФ!$A:$A,0),MATCH("Посевная площадь"&amp;YEAR(CD$3),ЗФ!$2:$2,0))*
INDEX(Коэф.закупка_год_морковь[],MATCH($A57,Коэф.закупка_год_морковь[1],0),MATCH(MONTH(CC$3),КЗ!$1:$1,0))/1000,""),0)</f>
        <v>0</v>
      </c>
      <c r="CD57" s="551" cm="1">
        <f t="array" aca="1" ref="CD57" ca="1">IFERROR(IF(AND(НачЦ_ИнвП_Дата&lt;=CD$3,КИнвП_Дата&gt;CD$3),
INDEX(Кальк._морковь,MATCH($A57,Кальк._морковь_наим.,0),MATCH("Сумма затрат, т.руб.",'Кальк-я'!$5:$5,0))*
INDEX(ЗФ,MATCH($A$50,ЗФ!$A:$A,0),MATCH("Посевная площадь"&amp;YEAR(CE$3),ЗФ!$2:$2,0))*
INDEX(Коэф.закупка_год_морковь[],MATCH($A57,Коэф.закупка_год_морковь[1],0),MATCH(MONTH(CD$3),КЗ!$1:$1,0))/1000,""),0)</f>
        <v>0</v>
      </c>
      <c r="CE57" s="551" cm="1">
        <f t="array" aca="1" ref="CE57" ca="1">IFERROR(IF(AND(НачЦ_ИнвП_Дата&lt;=CE$3,КИнвП_Дата&gt;CE$3),
INDEX(Кальк._морковь,MATCH($A57,Кальк._морковь_наим.,0),MATCH("Сумма затрат, т.руб.",'Кальк-я'!$5:$5,0))*
INDEX(ЗФ,MATCH($A$50,ЗФ!$A:$A,0),MATCH("Посевная площадь"&amp;YEAR(CF$3),ЗФ!$2:$2,0))*
INDEX(Коэф.закупка_год_морковь[],MATCH($A57,Коэф.закупка_год_морковь[1],0),MATCH(MONTH(CE$3),КЗ!$1:$1,0))/1000,""),0)</f>
        <v>0</v>
      </c>
      <c r="CF57" s="551" cm="1">
        <f t="array" aca="1" ref="CF57" ca="1">IFERROR(IF(AND(НачЦ_ИнвП_Дата&lt;=CF$3,КИнвП_Дата&gt;CF$3),
INDEX(Кальк._морковь,MATCH($A57,Кальк._морковь_наим.,0),MATCH("Сумма затрат, т.руб.",'Кальк-я'!$5:$5,0))*
INDEX(ЗФ,MATCH($A$50,ЗФ!$A:$A,0),MATCH("Посевная площадь"&amp;YEAR(CG$3),ЗФ!$2:$2,0))*
INDEX(Коэф.закупка_год_морковь[],MATCH($A57,Коэф.закупка_год_морковь[1],0),MATCH(MONTH(CF$3),КЗ!$1:$1,0))/1000,""),0)</f>
        <v>0</v>
      </c>
      <c r="CG57" s="551" cm="1">
        <f t="array" aca="1" ref="CG57" ca="1">IFERROR(IF(AND(НачЦ_ИнвП_Дата&lt;=CG$3,КИнвП_Дата&gt;CG$3),
INDEX(Кальк._морковь,MATCH($A57,Кальк._морковь_наим.,0),MATCH("Сумма затрат, т.руб.",'Кальк-я'!$5:$5,0))*
INDEX(ЗФ,MATCH($A$50,ЗФ!$A:$A,0),MATCH("Посевная площадь"&amp;YEAR(CH$3),ЗФ!$2:$2,0))*
INDEX(Коэф.закупка_год_морковь[],MATCH($A57,Коэф.закупка_год_морковь[1],0),MATCH(MONTH(CG$3),КЗ!$1:$1,0))/1000,""),0)</f>
        <v>0</v>
      </c>
      <c r="CH57" s="551" cm="1">
        <f t="array" aca="1" ref="CH57" ca="1">IFERROR(IF(AND(НачЦ_ИнвП_Дата&lt;=CH$3,КИнвП_Дата&gt;CH$3),
INDEX(Кальк._морковь,MATCH($A57,Кальк._морковь_наим.,0),MATCH("Сумма затрат, т.руб.",'Кальк-я'!$5:$5,0))*
INDEX(ЗФ,MATCH($A$50,ЗФ!$A:$A,0),MATCH("Посевная площадь"&amp;YEAR(CI$3),ЗФ!$2:$2,0))*
INDEX(Коэф.закупка_год_морковь[],MATCH($A57,Коэф.закупка_год_морковь[1],0),MATCH(MONTH(CH$3),КЗ!$1:$1,0))/1000,""),0)</f>
        <v>0</v>
      </c>
      <c r="CI57" s="551" cm="1">
        <f t="array" aca="1" ref="CI57" ca="1">IFERROR(IF(AND(НачЦ_ИнвП_Дата&lt;=CI$3,КИнвП_Дата&gt;CI$3),
INDEX(Кальк._морковь,MATCH($A57,Кальк._морковь_наим.,0),MATCH("Сумма затрат, т.руб.",'Кальк-я'!$5:$5,0))*
INDEX(ЗФ,MATCH($A$50,ЗФ!$A:$A,0),MATCH("Посевная площадь"&amp;YEAR(CJ$3),ЗФ!$2:$2,0))*
INDEX(Коэф.закупка_год_морковь[],MATCH($A57,Коэф.закупка_год_морковь[1],0),MATCH(MONTH(CI$3),КЗ!$1:$1,0))/1000,""),0)</f>
        <v>0</v>
      </c>
      <c r="CJ57" s="551" cm="1">
        <f t="array" aca="1" ref="CJ57" ca="1">IFERROR(IF(AND(НачЦ_ИнвП_Дата&lt;=CJ$3,КИнвП_Дата&gt;CJ$3),
INDEX(Кальк._морковь,MATCH($A57,Кальк._морковь_наим.,0),MATCH("Сумма затрат, т.руб.",'Кальк-я'!$5:$5,0))*
INDEX(ЗФ,MATCH($A$50,ЗФ!$A:$A,0),MATCH("Посевная площадь"&amp;YEAR(CK$3),ЗФ!$2:$2,0))*
INDEX(Коэф.закупка_год_морковь[],MATCH($A57,Коэф.закупка_год_морковь[1],0),MATCH(MONTH(CJ$3),КЗ!$1:$1,0))/1000,""),0)</f>
        <v>0</v>
      </c>
      <c r="CK57" s="551" cm="1">
        <f t="array" aca="1" ref="CK57" ca="1">IFERROR(IF(AND(НачЦ_ИнвП_Дата&lt;=CK$3,КИнвП_Дата&gt;CK$3),
INDEX(Кальк._морковь,MATCH($A57,Кальк._морковь_наим.,0),MATCH("Сумма затрат, т.руб.",'Кальк-я'!$5:$5,0))*
INDEX(ЗФ,MATCH($A$50,ЗФ!$A:$A,0),MATCH("Посевная площадь"&amp;YEAR(CL$3),ЗФ!$2:$2,0))*
INDEX(Коэф.закупка_год_морковь[],MATCH($A57,Коэф.закупка_год_морковь[1],0),MATCH(MONTH(CK$3),КЗ!$1:$1,0))/1000,""),0)</f>
        <v>0</v>
      </c>
      <c r="CL57" s="551" cm="1">
        <f t="array" aca="1" ref="CL57" ca="1">IFERROR(IF(AND(НачЦ_ИнвП_Дата&lt;=CL$3,КИнвП_Дата&gt;CL$3),
INDEX(Кальк._морковь,MATCH($A57,Кальк._морковь_наим.,0),MATCH("Сумма затрат, т.руб.",'Кальк-я'!$5:$5,0))*
INDEX(ЗФ,MATCH($A$50,ЗФ!$A:$A,0),MATCH("Посевная площадь"&amp;YEAR(CM$3),ЗФ!$2:$2,0))*
INDEX(Коэф.закупка_год_морковь[],MATCH($A57,Коэф.закупка_год_морковь[1],0),MATCH(MONTH(CL$3),КЗ!$1:$1,0))/1000,""),0)</f>
        <v>0</v>
      </c>
      <c r="CM57" s="551" cm="1">
        <f t="array" aca="1" ref="CM57" ca="1">IFERROR(IF(AND(НачЦ_ИнвП_Дата&lt;=CM$3,КИнвП_Дата&gt;CM$3),
INDEX(Кальк._морковь,MATCH($A57,Кальк._морковь_наим.,0),MATCH("Сумма затрат, т.руб.",'Кальк-я'!$5:$5,0))*
INDEX(ЗФ,MATCH($A$50,ЗФ!$A:$A,0),MATCH("Посевная площадь"&amp;YEAR(CN$3),ЗФ!$2:$2,0))*
INDEX(Коэф.закупка_год_морковь[],MATCH($A57,Коэф.закупка_год_морковь[1],0),MATCH(MONTH(CM$3),КЗ!$1:$1,0))/1000,""),0)</f>
        <v>0</v>
      </c>
      <c r="CN57" s="552">
        <f t="shared" ref="CN57:CN71" ca="1" si="1550">SUM(CB57:CM57)</f>
        <v>0</v>
      </c>
      <c r="CO57" s="551" cm="1">
        <f t="array" aca="1" ref="CO57" ca="1">IFERROR(IF(AND(НачЦ_ИнвП_Дата&lt;=CO$3,КИнвП_Дата&gt;CO$3),
INDEX(Кальк._морковь,MATCH($A57,Кальк._морковь_наим.,0),MATCH("Сумма затрат, т.руб.",'Кальк-я'!$5:$5,0))*
INDEX(ЗФ,MATCH($A$50,ЗФ!$A:$A,0),MATCH("Посевная площадь"&amp;YEAR(CP$3),ЗФ!$2:$2,0))*
INDEX(Коэф.закупка_год_морковь[],MATCH($A57,Коэф.закупка_год_морковь[1],0),MATCH(MONTH(CO$3),КЗ!$1:$1,0))/1000,""),0)</f>
        <v>0</v>
      </c>
      <c r="CP57" s="551" cm="1">
        <f t="array" aca="1" ref="CP57" ca="1">IFERROR(IF(AND(НачЦ_ИнвП_Дата&lt;=CP$3,КИнвП_Дата&gt;CP$3),
INDEX(Кальк._морковь,MATCH($A57,Кальк._морковь_наим.,0),MATCH("Сумма затрат, т.руб.",'Кальк-я'!$5:$5,0))*
INDEX(ЗФ,MATCH($A$50,ЗФ!$A:$A,0),MATCH("Посевная площадь"&amp;YEAR(CQ$3),ЗФ!$2:$2,0))*
INDEX(Коэф.закупка_год_морковь[],MATCH($A57,Коэф.закупка_год_морковь[1],0),MATCH(MONTH(CP$3),КЗ!$1:$1,0))/1000,""),0)</f>
        <v>0</v>
      </c>
      <c r="CQ57" s="551" cm="1">
        <f t="array" aca="1" ref="CQ57" ca="1">IFERROR(IF(AND(НачЦ_ИнвП_Дата&lt;=CQ$3,КИнвП_Дата&gt;CQ$3),
INDEX(Кальк._морковь,MATCH($A57,Кальк._морковь_наим.,0),MATCH("Сумма затрат, т.руб.",'Кальк-я'!$5:$5,0))*
INDEX(ЗФ,MATCH($A$50,ЗФ!$A:$A,0),MATCH("Посевная площадь"&amp;YEAR(CR$3),ЗФ!$2:$2,0))*
INDEX(Коэф.закупка_год_морковь[],MATCH($A57,Коэф.закупка_год_морковь[1],0),MATCH(MONTH(CQ$3),КЗ!$1:$1,0))/1000,""),0)</f>
        <v>0</v>
      </c>
      <c r="CR57" s="551" cm="1">
        <f t="array" aca="1" ref="CR57" ca="1">IFERROR(IF(AND(НачЦ_ИнвП_Дата&lt;=CR$3,КИнвП_Дата&gt;CR$3),
INDEX(Кальк._морковь,MATCH($A57,Кальк._морковь_наим.,0),MATCH("Сумма затрат, т.руб.",'Кальк-я'!$5:$5,0))*
INDEX(ЗФ,MATCH($A$50,ЗФ!$A:$A,0),MATCH("Посевная площадь"&amp;YEAR(CS$3),ЗФ!$2:$2,0))*
INDEX(Коэф.закупка_год_морковь[],MATCH($A57,Коэф.закупка_год_морковь[1],0),MATCH(MONTH(CR$3),КЗ!$1:$1,0))/1000,""),0)</f>
        <v>0</v>
      </c>
      <c r="CS57" s="551" cm="1">
        <f t="array" aca="1" ref="CS57" ca="1">IFERROR(IF(AND(НачЦ_ИнвП_Дата&lt;=CS$3,КИнвП_Дата&gt;CS$3),
INDEX(Кальк._морковь,MATCH($A57,Кальк._морковь_наим.,0),MATCH("Сумма затрат, т.руб.",'Кальк-я'!$5:$5,0))*
INDEX(ЗФ,MATCH($A$50,ЗФ!$A:$A,0),MATCH("Посевная площадь"&amp;YEAR(CT$3),ЗФ!$2:$2,0))*
INDEX(Коэф.закупка_год_морковь[],MATCH($A57,Коэф.закупка_год_морковь[1],0),MATCH(MONTH(CS$3),КЗ!$1:$1,0))/1000,""),0)</f>
        <v>0</v>
      </c>
      <c r="CT57" s="551" cm="1">
        <f t="array" aca="1" ref="CT57" ca="1">IFERROR(IF(AND(НачЦ_ИнвП_Дата&lt;=CT$3,КИнвП_Дата&gt;CT$3),
INDEX(Кальк._морковь,MATCH($A57,Кальк._морковь_наим.,0),MATCH("Сумма затрат, т.руб.",'Кальк-я'!$5:$5,0))*
INDEX(ЗФ,MATCH($A$50,ЗФ!$A:$A,0),MATCH("Посевная площадь"&amp;YEAR(CU$3),ЗФ!$2:$2,0))*
INDEX(Коэф.закупка_год_морковь[],MATCH($A57,Коэф.закупка_год_морковь[1],0),MATCH(MONTH(CT$3),КЗ!$1:$1,0))/1000,""),0)</f>
        <v>0</v>
      </c>
      <c r="CU57" s="551" cm="1">
        <f t="array" aca="1" ref="CU57" ca="1">IFERROR(IF(AND(НачЦ_ИнвП_Дата&lt;=CU$3,КИнвП_Дата&gt;CU$3),
INDEX(Кальк._морковь,MATCH($A57,Кальк._морковь_наим.,0),MATCH("Сумма затрат, т.руб.",'Кальк-я'!$5:$5,0))*
INDEX(ЗФ,MATCH($A$50,ЗФ!$A:$A,0),MATCH("Посевная площадь"&amp;YEAR(CV$3),ЗФ!$2:$2,0))*
INDEX(Коэф.закупка_год_морковь[],MATCH($A57,Коэф.закупка_год_морковь[1],0),MATCH(MONTH(CU$3),КЗ!$1:$1,0))/1000,""),0)</f>
        <v>0</v>
      </c>
      <c r="CV57" s="551" cm="1">
        <f t="array" aca="1" ref="CV57" ca="1">IFERROR(IF(AND(НачЦ_ИнвП_Дата&lt;=CV$3,КИнвП_Дата&gt;CV$3),
INDEX(Кальк._морковь,MATCH($A57,Кальк._морковь_наим.,0),MATCH("Сумма затрат, т.руб.",'Кальк-я'!$5:$5,0))*
INDEX(ЗФ,MATCH($A$50,ЗФ!$A:$A,0),MATCH("Посевная площадь"&amp;YEAR(CW$3),ЗФ!$2:$2,0))*
INDEX(Коэф.закупка_год_морковь[],MATCH($A57,Коэф.закупка_год_морковь[1],0),MATCH(MONTH(CV$3),КЗ!$1:$1,0))/1000,""),0)</f>
        <v>0</v>
      </c>
      <c r="CW57" s="551" cm="1">
        <f t="array" aca="1" ref="CW57" ca="1">IFERROR(IF(AND(НачЦ_ИнвП_Дата&lt;=CW$3,КИнвП_Дата&gt;CW$3),
INDEX(Кальк._морковь,MATCH($A57,Кальк._морковь_наим.,0),MATCH("Сумма затрат, т.руб.",'Кальк-я'!$5:$5,0))*
INDEX(ЗФ,MATCH($A$50,ЗФ!$A:$A,0),MATCH("Посевная площадь"&amp;YEAR(CX$3),ЗФ!$2:$2,0))*
INDEX(Коэф.закупка_год_морковь[],MATCH($A57,Коэф.закупка_год_морковь[1],0),MATCH(MONTH(CW$3),КЗ!$1:$1,0))/1000,""),0)</f>
        <v>0</v>
      </c>
      <c r="CX57" s="551" cm="1">
        <f t="array" aca="1" ref="CX57" ca="1">IFERROR(IF(AND(НачЦ_ИнвП_Дата&lt;=CX$3,КИнвП_Дата&gt;CX$3),
INDEX(Кальк._морковь,MATCH($A57,Кальк._морковь_наим.,0),MATCH("Сумма затрат, т.руб.",'Кальк-я'!$5:$5,0))*
INDEX(ЗФ,MATCH($A$50,ЗФ!$A:$A,0),MATCH("Посевная площадь"&amp;YEAR(CY$3),ЗФ!$2:$2,0))*
INDEX(Коэф.закупка_год_морковь[],MATCH($A57,Коэф.закупка_год_морковь[1],0),MATCH(MONTH(CX$3),КЗ!$1:$1,0))/1000,""),0)</f>
        <v>0</v>
      </c>
      <c r="CY57" s="551" cm="1">
        <f t="array" aca="1" ref="CY57" ca="1">IFERROR(IF(AND(НачЦ_ИнвП_Дата&lt;=CY$3,КИнвП_Дата&gt;CY$3),
INDEX(Кальк._морковь,MATCH($A57,Кальк._морковь_наим.,0),MATCH("Сумма затрат, т.руб.",'Кальк-я'!$5:$5,0))*
INDEX(ЗФ,MATCH($A$50,ЗФ!$A:$A,0),MATCH("Посевная площадь"&amp;YEAR(CZ$3),ЗФ!$2:$2,0))*
INDEX(Коэф.закупка_год_морковь[],MATCH($A57,Коэф.закупка_год_морковь[1],0),MATCH(MONTH(CY$3),КЗ!$1:$1,0))/1000,""),0)</f>
        <v>0</v>
      </c>
      <c r="CZ57" s="551" cm="1">
        <f t="array" aca="1" ref="CZ57" ca="1">IFERROR(IF(AND(НачЦ_ИнвП_Дата&lt;=CZ$3,КИнвП_Дата&gt;CZ$3),
INDEX(Кальк._морковь,MATCH($A57,Кальк._морковь_наим.,0),MATCH("Сумма затрат, т.руб.",'Кальк-я'!$5:$5,0))*
INDEX(ЗФ,MATCH($A$50,ЗФ!$A:$A,0),MATCH("Посевная площадь"&amp;YEAR(DA$3),ЗФ!$2:$2,0))*
INDEX(Коэф.закупка_год_морковь[],MATCH($A57,Коэф.закупка_год_морковь[1],0),MATCH(MONTH(CZ$3),КЗ!$1:$1,0))/1000,""),0)</f>
        <v>0</v>
      </c>
      <c r="DA57" s="552">
        <f t="shared" ref="DA57:DA71" ca="1" si="1551">SUM(CO57:CZ57)</f>
        <v>0</v>
      </c>
      <c r="DB57" s="551" cm="1">
        <f t="array" aca="1" ref="DB57" ca="1">IFERROR(IF(AND(НачЦ_ИнвП_Дата&lt;=DB$3,КИнвП_Дата&gt;DB$3),
INDEX(Кальк._морковь,MATCH($A57,Кальк._морковь_наим.,0),MATCH("Сумма затрат, т.руб.",'Кальк-я'!$5:$5,0))*
INDEX(ЗФ,MATCH($A$50,ЗФ!$A:$A,0),MATCH("Посевная площадь"&amp;YEAR(DC$3),ЗФ!$2:$2,0))*
INDEX(Коэф.закупка_год_морковь[],MATCH($A57,Коэф.закупка_год_морковь[1],0),MATCH(MONTH(DB$3),КЗ!$1:$1,0))/1000,""),0)</f>
        <v>0</v>
      </c>
      <c r="DC57" s="551" cm="1">
        <f t="array" aca="1" ref="DC57" ca="1">IFERROR(IF(AND(НачЦ_ИнвП_Дата&lt;=DC$3,КИнвП_Дата&gt;DC$3),
INDEX(Кальк._морковь,MATCH($A57,Кальк._морковь_наим.,0),MATCH("Сумма затрат, т.руб.",'Кальк-я'!$5:$5,0))*
INDEX(ЗФ,MATCH($A$50,ЗФ!$A:$A,0),MATCH("Посевная площадь"&amp;YEAR(DD$3),ЗФ!$2:$2,0))*
INDEX(Коэф.закупка_год_морковь[],MATCH($A57,Коэф.закупка_год_морковь[1],0),MATCH(MONTH(DC$3),КЗ!$1:$1,0))/1000,""),0)</f>
        <v>0</v>
      </c>
      <c r="DD57" s="551" cm="1">
        <f t="array" aca="1" ref="DD57" ca="1">IFERROR(IF(AND(НачЦ_ИнвП_Дата&lt;=DD$3,КИнвП_Дата&gt;DD$3),
INDEX(Кальк._морковь,MATCH($A57,Кальк._морковь_наим.,0),MATCH("Сумма затрат, т.руб.",'Кальк-я'!$5:$5,0))*
INDEX(ЗФ,MATCH($A$50,ЗФ!$A:$A,0),MATCH("Посевная площадь"&amp;YEAR(DE$3),ЗФ!$2:$2,0))*
INDEX(Коэф.закупка_год_морковь[],MATCH($A57,Коэф.закупка_год_морковь[1],0),MATCH(MONTH(DD$3),КЗ!$1:$1,0))/1000,""),0)</f>
        <v>0</v>
      </c>
      <c r="DE57" s="551" cm="1">
        <f t="array" aca="1" ref="DE57" ca="1">IFERROR(IF(AND(НачЦ_ИнвП_Дата&lt;=DE$3,КИнвП_Дата&gt;DE$3),
INDEX(Кальк._морковь,MATCH($A57,Кальк._морковь_наим.,0),MATCH("Сумма затрат, т.руб.",'Кальк-я'!$5:$5,0))*
INDEX(ЗФ,MATCH($A$50,ЗФ!$A:$A,0),MATCH("Посевная площадь"&amp;YEAR(DF$3),ЗФ!$2:$2,0))*
INDEX(Коэф.закупка_год_морковь[],MATCH($A57,Коэф.закупка_год_морковь[1],0),MATCH(MONTH(DE$3),КЗ!$1:$1,0))/1000,""),0)</f>
        <v>0</v>
      </c>
      <c r="DF57" s="551" cm="1">
        <f t="array" aca="1" ref="DF57" ca="1">IFERROR(IF(AND(НачЦ_ИнвП_Дата&lt;=DF$3,КИнвП_Дата&gt;DF$3),
INDEX(Кальк._морковь,MATCH($A57,Кальк._морковь_наим.,0),MATCH("Сумма затрат, т.руб.",'Кальк-я'!$5:$5,0))*
INDEX(ЗФ,MATCH($A$50,ЗФ!$A:$A,0),MATCH("Посевная площадь"&amp;YEAR(DG$3),ЗФ!$2:$2,0))*
INDEX(Коэф.закупка_год_морковь[],MATCH($A57,Коэф.закупка_год_морковь[1],0),MATCH(MONTH(DF$3),КЗ!$1:$1,0))/1000,""),0)</f>
        <v>0</v>
      </c>
      <c r="DG57" s="551" cm="1">
        <f t="array" aca="1" ref="DG57" ca="1">IFERROR(IF(AND(НачЦ_ИнвП_Дата&lt;=DG$3,КИнвП_Дата&gt;DG$3),
INDEX(Кальк._морковь,MATCH($A57,Кальк._морковь_наим.,0),MATCH("Сумма затрат, т.руб.",'Кальк-я'!$5:$5,0))*
INDEX(ЗФ,MATCH($A$50,ЗФ!$A:$A,0),MATCH("Посевная площадь"&amp;YEAR(DH$3),ЗФ!$2:$2,0))*
INDEX(Коэф.закупка_год_морковь[],MATCH($A57,Коэф.закупка_год_морковь[1],0),MATCH(MONTH(DG$3),КЗ!$1:$1,0))/1000,""),0)</f>
        <v>0</v>
      </c>
      <c r="DH57" s="551" cm="1">
        <f t="array" aca="1" ref="DH57" ca="1">IFERROR(IF(AND(НачЦ_ИнвП_Дата&lt;=DH$3,КИнвП_Дата&gt;DH$3),
INDEX(Кальк._морковь,MATCH($A57,Кальк._морковь_наим.,0),MATCH("Сумма затрат, т.руб.",'Кальк-я'!$5:$5,0))*
INDEX(ЗФ,MATCH($A$50,ЗФ!$A:$A,0),MATCH("Посевная площадь"&amp;YEAR(DI$3),ЗФ!$2:$2,0))*
INDEX(Коэф.закупка_год_морковь[],MATCH($A57,Коэф.закупка_год_морковь[1],0),MATCH(MONTH(DH$3),КЗ!$1:$1,0))/1000,""),0)</f>
        <v>0</v>
      </c>
      <c r="DI57" s="551" cm="1">
        <f t="array" aca="1" ref="DI57" ca="1">IFERROR(IF(AND(НачЦ_ИнвП_Дата&lt;=DI$3,КИнвП_Дата&gt;DI$3),
INDEX(Кальк._морковь,MATCH($A57,Кальк._морковь_наим.,0),MATCH("Сумма затрат, т.руб.",'Кальк-я'!$5:$5,0))*
INDEX(ЗФ,MATCH($A$50,ЗФ!$A:$A,0),MATCH("Посевная площадь"&amp;YEAR(DJ$3),ЗФ!$2:$2,0))*
INDEX(Коэф.закупка_год_морковь[],MATCH($A57,Коэф.закупка_год_морковь[1],0),MATCH(MONTH(DI$3),КЗ!$1:$1,0))/1000,""),0)</f>
        <v>0</v>
      </c>
      <c r="DJ57" s="551" cm="1">
        <f t="array" aca="1" ref="DJ57" ca="1">IFERROR(IF(AND(НачЦ_ИнвП_Дата&lt;=DJ$3,КИнвП_Дата&gt;DJ$3),
INDEX(Кальк._морковь,MATCH($A57,Кальк._морковь_наим.,0),MATCH("Сумма затрат, т.руб.",'Кальк-я'!$5:$5,0))*
INDEX(ЗФ,MATCH($A$50,ЗФ!$A:$A,0),MATCH("Посевная площадь"&amp;YEAR(DK$3),ЗФ!$2:$2,0))*
INDEX(Коэф.закупка_год_морковь[],MATCH($A57,Коэф.закупка_год_морковь[1],0),MATCH(MONTH(DJ$3),КЗ!$1:$1,0))/1000,""),0)</f>
        <v>0</v>
      </c>
      <c r="DK57" s="551" cm="1">
        <f t="array" aca="1" ref="DK57" ca="1">IFERROR(IF(AND(НачЦ_ИнвП_Дата&lt;=DK$3,КИнвП_Дата&gt;DK$3),
INDEX(Кальк._морковь,MATCH($A57,Кальк._морковь_наим.,0),MATCH("Сумма затрат, т.руб.",'Кальк-я'!$5:$5,0))*
INDEX(ЗФ,MATCH($A$50,ЗФ!$A:$A,0),MATCH("Посевная площадь"&amp;YEAR(DL$3),ЗФ!$2:$2,0))*
INDEX(Коэф.закупка_год_морковь[],MATCH($A57,Коэф.закупка_год_морковь[1],0),MATCH(MONTH(DK$3),КЗ!$1:$1,0))/1000,""),0)</f>
        <v>0</v>
      </c>
      <c r="DL57" s="551" cm="1">
        <f t="array" aca="1" ref="DL57" ca="1">IFERROR(IF(AND(НачЦ_ИнвП_Дата&lt;=DL$3,КИнвП_Дата&gt;DL$3),
INDEX(Кальк._морковь,MATCH($A57,Кальк._морковь_наим.,0),MATCH("Сумма затрат, т.руб.",'Кальк-я'!$5:$5,0))*
INDEX(ЗФ,MATCH($A$50,ЗФ!$A:$A,0),MATCH("Посевная площадь"&amp;YEAR(DM$3),ЗФ!$2:$2,0))*
INDEX(Коэф.закупка_год_морковь[],MATCH($A57,Коэф.закупка_год_морковь[1],0),MATCH(MONTH(DL$3),КЗ!$1:$1,0))/1000,""),0)</f>
        <v>0</v>
      </c>
      <c r="DM57" s="551" cm="1">
        <f t="array" aca="1" ref="DM57" ca="1">IFERROR(IF(AND(НачЦ_ИнвП_Дата&lt;=DM$3,КИнвП_Дата&gt;DM$3),
INDEX(Кальк._морковь,MATCH($A57,Кальк._морковь_наим.,0),MATCH("Сумма затрат, т.руб.",'Кальк-я'!$5:$5,0))*
INDEX(ЗФ,MATCH($A$50,ЗФ!$A:$A,0),MATCH("Посевная площадь"&amp;YEAR(DN$3),ЗФ!$2:$2,0))*
INDEX(Коэф.закупка_год_морковь[],MATCH($A57,Коэф.закупка_год_морковь[1],0),MATCH(MONTH(DM$3),КЗ!$1:$1,0))/1000,""),0)</f>
        <v>0</v>
      </c>
      <c r="DN57" s="552">
        <f t="shared" ref="DN57:DN71" ca="1" si="1552">SUM(DB57:DM57)</f>
        <v>0</v>
      </c>
      <c r="DO57" s="551" cm="1">
        <f t="array" aca="1" ref="DO57" ca="1">IFERROR(IF(AND(НачЦ_ИнвП_Дата&lt;=DO$3,КИнвП_Дата&gt;DO$3),
INDEX(Кальк._морковь,MATCH($A57,Кальк._морковь_наим.,0),MATCH("Сумма затрат, т.руб.",'Кальк-я'!$5:$5,0))*
INDEX(ЗФ,MATCH($A$50,ЗФ!$A:$A,0),MATCH("Посевная площадь"&amp;YEAR(DP$3),ЗФ!$2:$2,0))*
INDEX(Коэф.закупка_год_морковь[],MATCH($A57,Коэф.закупка_год_морковь[1],0),MATCH(MONTH(DO$3),КЗ!$1:$1,0))/1000,""),0)</f>
        <v>0</v>
      </c>
      <c r="DP57" s="551" cm="1">
        <f t="array" aca="1" ref="DP57" ca="1">IFERROR(IF(AND(НачЦ_ИнвП_Дата&lt;=DP$3,КИнвП_Дата&gt;DP$3),
INDEX(Кальк._морковь,MATCH($A57,Кальк._морковь_наим.,0),MATCH("Сумма затрат, т.руб.",'Кальк-я'!$5:$5,0))*
INDEX(ЗФ,MATCH($A$50,ЗФ!$A:$A,0),MATCH("Посевная площадь"&amp;YEAR(DQ$3),ЗФ!$2:$2,0))*
INDEX(Коэф.закупка_год_морковь[],MATCH($A57,Коэф.закупка_год_морковь[1],0),MATCH(MONTH(DP$3),КЗ!$1:$1,0))/1000,""),0)</f>
        <v>0</v>
      </c>
      <c r="DQ57" s="551" cm="1">
        <f t="array" aca="1" ref="DQ57" ca="1">IFERROR(IF(AND(НачЦ_ИнвП_Дата&lt;=DQ$3,КИнвП_Дата&gt;DQ$3),
INDEX(Кальк._морковь,MATCH($A57,Кальк._морковь_наим.,0),MATCH("Сумма затрат, т.руб.",'Кальк-я'!$5:$5,0))*
INDEX(ЗФ,MATCH($A$50,ЗФ!$A:$A,0),MATCH("Посевная площадь"&amp;YEAR(DR$3),ЗФ!$2:$2,0))*
INDEX(Коэф.закупка_год_морковь[],MATCH($A57,Коэф.закупка_год_морковь[1],0),MATCH(MONTH(DQ$3),КЗ!$1:$1,0))/1000,""),0)</f>
        <v>0</v>
      </c>
      <c r="DR57" s="551" cm="1">
        <f t="array" aca="1" ref="DR57" ca="1">IFERROR(IF(AND(НачЦ_ИнвП_Дата&lt;=DR$3,КИнвП_Дата&gt;DR$3),
INDEX(Кальк._морковь,MATCH($A57,Кальк._морковь_наим.,0),MATCH("Сумма затрат, т.руб.",'Кальк-я'!$5:$5,0))*
INDEX(ЗФ,MATCH($A$50,ЗФ!$A:$A,0),MATCH("Посевная площадь"&amp;YEAR(DS$3),ЗФ!$2:$2,0))*
INDEX(Коэф.закупка_год_морковь[],MATCH($A57,Коэф.закупка_год_морковь[1],0),MATCH(MONTH(DR$3),КЗ!$1:$1,0))/1000,""),0)</f>
        <v>0</v>
      </c>
      <c r="DS57" s="551" cm="1">
        <f t="array" aca="1" ref="DS57" ca="1">IFERROR(IF(AND(НачЦ_ИнвП_Дата&lt;=DS$3,КИнвП_Дата&gt;DS$3),
INDEX(Кальк._морковь,MATCH($A57,Кальк._морковь_наим.,0),MATCH("Сумма затрат, т.руб.",'Кальк-я'!$5:$5,0))*
INDEX(ЗФ,MATCH($A$50,ЗФ!$A:$A,0),MATCH("Посевная площадь"&amp;YEAR(DT$3),ЗФ!$2:$2,0))*
INDEX(Коэф.закупка_год_морковь[],MATCH($A57,Коэф.закупка_год_морковь[1],0),MATCH(MONTH(DS$3),КЗ!$1:$1,0))/1000,""),0)</f>
        <v>0</v>
      </c>
      <c r="DT57" s="551" cm="1">
        <f t="array" aca="1" ref="DT57" ca="1">IFERROR(IF(AND(НачЦ_ИнвП_Дата&lt;=DT$3,КИнвП_Дата&gt;DT$3),
INDEX(Кальк._морковь,MATCH($A57,Кальк._морковь_наим.,0),MATCH("Сумма затрат, т.руб.",'Кальк-я'!$5:$5,0))*
INDEX(ЗФ,MATCH($A$50,ЗФ!$A:$A,0),MATCH("Посевная площадь"&amp;YEAR(DU$3),ЗФ!$2:$2,0))*
INDEX(Коэф.закупка_год_морковь[],MATCH($A57,Коэф.закупка_год_морковь[1],0),MATCH(MONTH(DT$3),КЗ!$1:$1,0))/1000,""),0)</f>
        <v>0</v>
      </c>
      <c r="DU57" s="551" cm="1">
        <f t="array" aca="1" ref="DU57" ca="1">IFERROR(IF(AND(НачЦ_ИнвП_Дата&lt;=DU$3,КИнвП_Дата&gt;DU$3),
INDEX(Кальк._морковь,MATCH($A57,Кальк._морковь_наим.,0),MATCH("Сумма затрат, т.руб.",'Кальк-я'!$5:$5,0))*
INDEX(ЗФ,MATCH($A$50,ЗФ!$A:$A,0),MATCH("Посевная площадь"&amp;YEAR(DV$3),ЗФ!$2:$2,0))*
INDEX(Коэф.закупка_год_морковь[],MATCH($A57,Коэф.закупка_год_морковь[1],0),MATCH(MONTH(DU$3),КЗ!$1:$1,0))/1000,""),0)</f>
        <v>0</v>
      </c>
      <c r="DV57" s="551" cm="1">
        <f t="array" aca="1" ref="DV57" ca="1">IFERROR(IF(AND(НачЦ_ИнвП_Дата&lt;=DV$3,КИнвП_Дата&gt;DV$3),
INDEX(Кальк._морковь,MATCH($A57,Кальк._морковь_наим.,0),MATCH("Сумма затрат, т.руб.",'Кальк-я'!$5:$5,0))*
INDEX(ЗФ,MATCH($A$50,ЗФ!$A:$A,0),MATCH("Посевная площадь"&amp;YEAR(DW$3),ЗФ!$2:$2,0))*
INDEX(Коэф.закупка_год_морковь[],MATCH($A57,Коэф.закупка_год_морковь[1],0),MATCH(MONTH(DV$3),КЗ!$1:$1,0))/1000,""),0)</f>
        <v>0</v>
      </c>
      <c r="DW57" s="551" cm="1">
        <f t="array" aca="1" ref="DW57" ca="1">IFERROR(IF(AND(НачЦ_ИнвП_Дата&lt;=DW$3,КИнвП_Дата&gt;DW$3),
INDEX(Кальк._морковь,MATCH($A57,Кальк._морковь_наим.,0),MATCH("Сумма затрат, т.руб.",'Кальк-я'!$5:$5,0))*
INDEX(ЗФ,MATCH($A$50,ЗФ!$A:$A,0),MATCH("Посевная площадь"&amp;YEAR(DX$3),ЗФ!$2:$2,0))*
INDEX(Коэф.закупка_год_морковь[],MATCH($A57,Коэф.закупка_год_морковь[1],0),MATCH(MONTH(DW$3),КЗ!$1:$1,0))/1000,""),0)</f>
        <v>0</v>
      </c>
      <c r="DX57" s="551" cm="1">
        <f t="array" aca="1" ref="DX57" ca="1">IFERROR(IF(AND(НачЦ_ИнвП_Дата&lt;=DX$3,КИнвП_Дата&gt;DX$3),
INDEX(Кальк._морковь,MATCH($A57,Кальк._морковь_наим.,0),MATCH("Сумма затрат, т.руб.",'Кальк-я'!$5:$5,0))*
INDEX(ЗФ,MATCH($A$50,ЗФ!$A:$A,0),MATCH("Посевная площадь"&amp;YEAR(DY$3),ЗФ!$2:$2,0))*
INDEX(Коэф.закупка_год_морковь[],MATCH($A57,Коэф.закупка_год_морковь[1],0),MATCH(MONTH(DX$3),КЗ!$1:$1,0))/1000,""),0)</f>
        <v>0</v>
      </c>
      <c r="DY57" s="551" cm="1">
        <f t="array" aca="1" ref="DY57" ca="1">IFERROR(IF(AND(НачЦ_ИнвП_Дата&lt;=DY$3,КИнвП_Дата&gt;DY$3),
INDEX(Кальк._морковь,MATCH($A57,Кальк._морковь_наим.,0),MATCH("Сумма затрат, т.руб.",'Кальк-я'!$5:$5,0))*
INDEX(ЗФ,MATCH($A$50,ЗФ!$A:$A,0),MATCH("Посевная площадь"&amp;YEAR(DZ$3),ЗФ!$2:$2,0))*
INDEX(Коэф.закупка_год_морковь[],MATCH($A57,Коэф.закупка_год_морковь[1],0),MATCH(MONTH(DY$3),КЗ!$1:$1,0))/1000,""),0)</f>
        <v>0</v>
      </c>
      <c r="DZ57" s="551" cm="1">
        <f t="array" aca="1" ref="DZ57" ca="1">IFERROR(IF(AND(НачЦ_ИнвП_Дата&lt;=DZ$3,КИнвП_Дата&gt;DZ$3),
INDEX(Кальк._морковь,MATCH($A57,Кальк._морковь_наим.,0),MATCH("Сумма затрат, т.руб.",'Кальк-я'!$5:$5,0))*
INDEX(ЗФ,MATCH($A$50,ЗФ!$A:$A,0),MATCH("Посевная площадь"&amp;YEAR(EA$3),ЗФ!$2:$2,0))*
INDEX(Коэф.закупка_год_морковь[],MATCH($A57,Коэф.закупка_год_морковь[1],0),MATCH(MONTH(DZ$3),КЗ!$1:$1,0))/1000,""),0)</f>
        <v>0</v>
      </c>
      <c r="EA57" s="552">
        <f t="shared" ref="EA57:EA71" ca="1" si="1553">SUM(DO57:DZ57)</f>
        <v>0</v>
      </c>
      <c r="EB57" s="551" cm="1">
        <f t="array" aca="1" ref="EB57" ca="1">IFERROR(IF(AND(НачЦ_ИнвП_Дата&lt;=EB$3,КИнвП_Дата&gt;EB$3),
INDEX(Кальк._морковь,MATCH($A57,Кальк._морковь_наим.,0),MATCH("Сумма затрат, т.руб.",'Кальк-я'!$5:$5,0))*
INDEX(ЗФ,MATCH($A$50,ЗФ!$A:$A,0),MATCH("Посевная площадь"&amp;YEAR(EC$3),ЗФ!$2:$2,0))*
INDEX(Коэф.закупка_год_морковь[],MATCH($A57,Коэф.закупка_год_морковь[1],0),MATCH(MONTH(EB$3),КЗ!$1:$1,0))/1000,""),0)</f>
        <v>0</v>
      </c>
      <c r="EC57" s="551" cm="1">
        <f t="array" aca="1" ref="EC57" ca="1">IFERROR(IF(AND(НачЦ_ИнвП_Дата&lt;=EC$3,КИнвП_Дата&gt;EC$3),
INDEX(Кальк._морковь,MATCH($A57,Кальк._морковь_наим.,0),MATCH("Сумма затрат, т.руб.",'Кальк-я'!$5:$5,0))*
INDEX(ЗФ,MATCH($A$50,ЗФ!$A:$A,0),MATCH("Посевная площадь"&amp;YEAR(ED$3),ЗФ!$2:$2,0))*
INDEX(Коэф.закупка_год_морковь[],MATCH($A57,Коэф.закупка_год_морковь[1],0),MATCH(MONTH(EC$3),КЗ!$1:$1,0))/1000,""),0)</f>
        <v>0</v>
      </c>
      <c r="ED57" s="551" cm="1">
        <f t="array" aca="1" ref="ED57" ca="1">IFERROR(IF(AND(НачЦ_ИнвП_Дата&lt;=ED$3,КИнвП_Дата&gt;ED$3),
INDEX(Кальк._морковь,MATCH($A57,Кальк._морковь_наим.,0),MATCH("Сумма затрат, т.руб.",'Кальк-я'!$5:$5,0))*
INDEX(ЗФ,MATCH($A$50,ЗФ!$A:$A,0),MATCH("Посевная площадь"&amp;YEAR(EE$3),ЗФ!$2:$2,0))*
INDEX(Коэф.закупка_год_морковь[],MATCH($A57,Коэф.закупка_год_морковь[1],0),MATCH(MONTH(ED$3),КЗ!$1:$1,0))/1000,""),0)</f>
        <v>0</v>
      </c>
      <c r="EE57" s="551" cm="1">
        <f t="array" aca="1" ref="EE57" ca="1">IFERROR(IF(AND(НачЦ_ИнвП_Дата&lt;=EE$3,КИнвП_Дата&gt;EE$3),
INDEX(Кальк._морковь,MATCH($A57,Кальк._морковь_наим.,0),MATCH("Сумма затрат, т.руб.",'Кальк-я'!$5:$5,0))*
INDEX(ЗФ,MATCH($A$50,ЗФ!$A:$A,0),MATCH("Посевная площадь"&amp;YEAR(EF$3),ЗФ!$2:$2,0))*
INDEX(Коэф.закупка_год_морковь[],MATCH($A57,Коэф.закупка_год_морковь[1],0),MATCH(MONTH(EE$3),КЗ!$1:$1,0))/1000,""),0)</f>
        <v>0</v>
      </c>
      <c r="EF57" s="551" cm="1">
        <f t="array" aca="1" ref="EF57" ca="1">IFERROR(IF(AND(НачЦ_ИнвП_Дата&lt;=EF$3,КИнвП_Дата&gt;EF$3),
INDEX(Кальк._морковь,MATCH($A57,Кальк._морковь_наим.,0),MATCH("Сумма затрат, т.руб.",'Кальк-я'!$5:$5,0))*
INDEX(ЗФ,MATCH($A$50,ЗФ!$A:$A,0),MATCH("Посевная площадь"&amp;YEAR(EG$3),ЗФ!$2:$2,0))*
INDEX(Коэф.закупка_год_морковь[],MATCH($A57,Коэф.закупка_год_морковь[1],0),MATCH(MONTH(EF$3),КЗ!$1:$1,0))/1000,""),0)</f>
        <v>0</v>
      </c>
      <c r="EG57" s="551" cm="1">
        <f t="array" aca="1" ref="EG57" ca="1">IFERROR(IF(AND(НачЦ_ИнвП_Дата&lt;=EG$3,КИнвП_Дата&gt;EG$3),
INDEX(Кальк._морковь,MATCH($A57,Кальк._морковь_наим.,0),MATCH("Сумма затрат, т.руб.",'Кальк-я'!$5:$5,0))*
INDEX(ЗФ,MATCH($A$50,ЗФ!$A:$A,0),MATCH("Посевная площадь"&amp;YEAR(EH$3),ЗФ!$2:$2,0))*
INDEX(Коэф.закупка_год_морковь[],MATCH($A57,Коэф.закупка_год_морковь[1],0),MATCH(MONTH(EG$3),КЗ!$1:$1,0))/1000,""),0)</f>
        <v>0</v>
      </c>
      <c r="EH57" s="551" cm="1">
        <f t="array" aca="1" ref="EH57" ca="1">IFERROR(IF(AND(НачЦ_ИнвП_Дата&lt;=EH$3,КИнвП_Дата&gt;EH$3),
INDEX(Кальк._морковь,MATCH($A57,Кальк._морковь_наим.,0),MATCH("Сумма затрат, т.руб.",'Кальк-я'!$5:$5,0))*
INDEX(ЗФ,MATCH($A$50,ЗФ!$A:$A,0),MATCH("Посевная площадь"&amp;YEAR(EI$3),ЗФ!$2:$2,0))*
INDEX(Коэф.закупка_год_морковь[],MATCH($A57,Коэф.закупка_год_морковь[1],0),MATCH(MONTH(EH$3),КЗ!$1:$1,0))/1000,""),0)</f>
        <v>0</v>
      </c>
      <c r="EI57" s="551" cm="1">
        <f t="array" aca="1" ref="EI57" ca="1">IFERROR(IF(AND(НачЦ_ИнвП_Дата&lt;=EI$3,КИнвП_Дата&gt;EI$3),
INDEX(Кальк._морковь,MATCH($A57,Кальк._морковь_наим.,0),MATCH("Сумма затрат, т.руб.",'Кальк-я'!$5:$5,0))*
INDEX(ЗФ,MATCH($A$50,ЗФ!$A:$A,0),MATCH("Посевная площадь"&amp;YEAR(EJ$3),ЗФ!$2:$2,0))*
INDEX(Коэф.закупка_год_морковь[],MATCH($A57,Коэф.закупка_год_морковь[1],0),MATCH(MONTH(EI$3),КЗ!$1:$1,0))/1000,""),0)</f>
        <v>0</v>
      </c>
      <c r="EJ57" s="551" cm="1">
        <f t="array" aca="1" ref="EJ57" ca="1">IFERROR(IF(AND(НачЦ_ИнвП_Дата&lt;=EJ$3,КИнвП_Дата&gt;EJ$3),
INDEX(Кальк._морковь,MATCH($A57,Кальк._морковь_наим.,0),MATCH("Сумма затрат, т.руб.",'Кальк-я'!$5:$5,0))*
INDEX(ЗФ,MATCH($A$50,ЗФ!$A:$A,0),MATCH("Посевная площадь"&amp;YEAR(EK$3),ЗФ!$2:$2,0))*
INDEX(Коэф.закупка_год_морковь[],MATCH($A57,Коэф.закупка_год_морковь[1],0),MATCH(MONTH(EJ$3),КЗ!$1:$1,0))/1000,""),0)</f>
        <v>0</v>
      </c>
      <c r="EK57" s="551" cm="1">
        <f t="array" aca="1" ref="EK57" ca="1">IFERROR(IF(AND(НачЦ_ИнвП_Дата&lt;=EK$3,КИнвП_Дата&gt;EK$3),
INDEX(Кальк._морковь,MATCH($A57,Кальк._морковь_наим.,0),MATCH("Сумма затрат, т.руб.",'Кальк-я'!$5:$5,0))*
INDEX(ЗФ,MATCH($A$50,ЗФ!$A:$A,0),MATCH("Посевная площадь"&amp;YEAR(EL$3),ЗФ!$2:$2,0))*
INDEX(Коэф.закупка_год_морковь[],MATCH($A57,Коэф.закупка_год_морковь[1],0),MATCH(MONTH(EK$3),КЗ!$1:$1,0))/1000,""),0)</f>
        <v>0</v>
      </c>
      <c r="EL57" s="551" cm="1">
        <f t="array" aca="1" ref="EL57" ca="1">IFERROR(IF(AND(НачЦ_ИнвП_Дата&lt;=EL$3,КИнвП_Дата&gt;EL$3),
INDEX(Кальк._морковь,MATCH($A57,Кальк._морковь_наим.,0),MATCH("Сумма затрат, т.руб.",'Кальк-я'!$5:$5,0))*
INDEX(ЗФ,MATCH($A$50,ЗФ!$A:$A,0),MATCH("Посевная площадь"&amp;YEAR(EM$3),ЗФ!$2:$2,0))*
INDEX(Коэф.закупка_год_морковь[],MATCH($A57,Коэф.закупка_год_морковь[1],0),MATCH(MONTH(EL$3),КЗ!$1:$1,0))/1000,""),0)</f>
        <v>0</v>
      </c>
      <c r="EM57" s="551" cm="1">
        <f t="array" aca="1" ref="EM57" ca="1">IFERROR(IF(AND(НачЦ_ИнвП_Дата&lt;=EM$3,КИнвП_Дата&gt;EM$3),
INDEX(Кальк._морковь,MATCH($A57,Кальк._морковь_наим.,0),MATCH("Сумма затрат, т.руб.",'Кальк-я'!$5:$5,0))*
INDEX(ЗФ,MATCH($A$50,ЗФ!$A:$A,0),MATCH("Посевная площадь"&amp;YEAR(EN$3),ЗФ!$2:$2,0))*
INDEX(Коэф.закупка_год_морковь[],MATCH($A57,Коэф.закупка_год_морковь[1],0),MATCH(MONTH(EM$3),КЗ!$1:$1,0))/1000,""),0)</f>
        <v>0</v>
      </c>
      <c r="EN57" s="552">
        <f t="shared" ref="EN57:EN71" ca="1" si="1554">SUM(EB57:EM57)</f>
        <v>0</v>
      </c>
      <c r="EO57" s="551" cm="1">
        <f t="array" aca="1" ref="EO57" ca="1">IFERROR(IF(AND(НачЦ_ИнвП_Дата&lt;=EO$3,КИнвП_Дата&gt;EO$3),
INDEX(Кальк._морковь,MATCH($A57,Кальк._морковь_наим.,0),MATCH("Сумма затрат, т.руб.",'Кальк-я'!$5:$5,0))*
INDEX(ЗФ,MATCH($A$50,ЗФ!$A:$A,0),MATCH("Посевная площадь"&amp;YEAR(EP$3),ЗФ!$2:$2,0))*
INDEX(Коэф.закупка_год_морковь[],MATCH($A57,Коэф.закупка_год_морковь[1],0),MATCH(MONTH(EO$3),КЗ!$1:$1,0))/1000,""),0)</f>
        <v>0</v>
      </c>
      <c r="EP57" s="551" cm="1">
        <f t="array" aca="1" ref="EP57" ca="1">IFERROR(IF(AND(НачЦ_ИнвП_Дата&lt;=EP$3,КИнвП_Дата&gt;EP$3),
INDEX(Кальк._морковь,MATCH($A57,Кальк._морковь_наим.,0),MATCH("Сумма затрат, т.руб.",'Кальк-я'!$5:$5,0))*
INDEX(ЗФ,MATCH($A$50,ЗФ!$A:$A,0),MATCH("Посевная площадь"&amp;YEAR(EQ$3),ЗФ!$2:$2,0))*
INDEX(Коэф.закупка_год_морковь[],MATCH($A57,Коэф.закупка_год_морковь[1],0),MATCH(MONTH(EP$3),КЗ!$1:$1,0))/1000,""),0)</f>
        <v>0</v>
      </c>
      <c r="EQ57" s="551" cm="1">
        <f t="array" aca="1" ref="EQ57" ca="1">IFERROR(IF(AND(НачЦ_ИнвП_Дата&lt;=EQ$3,КИнвП_Дата&gt;EQ$3),
INDEX(Кальк._морковь,MATCH($A57,Кальк._морковь_наим.,0),MATCH("Сумма затрат, т.руб.",'Кальк-я'!$5:$5,0))*
INDEX(ЗФ,MATCH($A$50,ЗФ!$A:$A,0),MATCH("Посевная площадь"&amp;YEAR(ER$3),ЗФ!$2:$2,0))*
INDEX(Коэф.закупка_год_морковь[],MATCH($A57,Коэф.закупка_год_морковь[1],0),MATCH(MONTH(EQ$3),КЗ!$1:$1,0))/1000,""),0)</f>
        <v>0</v>
      </c>
      <c r="ER57" s="551" cm="1">
        <f t="array" aca="1" ref="ER57" ca="1">IFERROR(IF(AND(НачЦ_ИнвП_Дата&lt;=ER$3,КИнвП_Дата&gt;ER$3),
INDEX(Кальк._морковь,MATCH($A57,Кальк._морковь_наим.,0),MATCH("Сумма затрат, т.руб.",'Кальк-я'!$5:$5,0))*
INDEX(ЗФ,MATCH($A$50,ЗФ!$A:$A,0),MATCH("Посевная площадь"&amp;YEAR(ES$3),ЗФ!$2:$2,0))*
INDEX(Коэф.закупка_год_морковь[],MATCH($A57,Коэф.закупка_год_морковь[1],0),MATCH(MONTH(ER$3),КЗ!$1:$1,0))/1000,""),0)</f>
        <v>0</v>
      </c>
      <c r="ES57" s="551" cm="1">
        <f t="array" aca="1" ref="ES57" ca="1">IFERROR(IF(AND(НачЦ_ИнвП_Дата&lt;=ES$3,КИнвП_Дата&gt;ES$3),
INDEX(Кальк._морковь,MATCH($A57,Кальк._морковь_наим.,0),MATCH("Сумма затрат, т.руб.",'Кальк-я'!$5:$5,0))*
INDEX(ЗФ,MATCH($A$50,ЗФ!$A:$A,0),MATCH("Посевная площадь"&amp;YEAR(ET$3),ЗФ!$2:$2,0))*
INDEX(Коэф.закупка_год_морковь[],MATCH($A57,Коэф.закупка_год_морковь[1],0),MATCH(MONTH(ES$3),КЗ!$1:$1,0))/1000,""),0)</f>
        <v>0</v>
      </c>
      <c r="ET57" s="551" cm="1">
        <f t="array" aca="1" ref="ET57" ca="1">IFERROR(IF(AND(НачЦ_ИнвП_Дата&lt;=ET$3,КИнвП_Дата&gt;ET$3),
INDEX(Кальк._морковь,MATCH($A57,Кальк._морковь_наим.,0),MATCH("Сумма затрат, т.руб.",'Кальк-я'!$5:$5,0))*
INDEX(ЗФ,MATCH($A$50,ЗФ!$A:$A,0),MATCH("Посевная площадь"&amp;YEAR(EU$3),ЗФ!$2:$2,0))*
INDEX(Коэф.закупка_год_морковь[],MATCH($A57,Коэф.закупка_год_морковь[1],0),MATCH(MONTH(ET$3),КЗ!$1:$1,0))/1000,""),0)</f>
        <v>0</v>
      </c>
      <c r="EU57" s="551" cm="1">
        <f t="array" aca="1" ref="EU57" ca="1">IFERROR(IF(AND(НачЦ_ИнвП_Дата&lt;=EU$3,КИнвП_Дата&gt;EU$3),
INDEX(Кальк._морковь,MATCH($A57,Кальк._морковь_наим.,0),MATCH("Сумма затрат, т.руб.",'Кальк-я'!$5:$5,0))*
INDEX(ЗФ,MATCH($A$50,ЗФ!$A:$A,0),MATCH("Посевная площадь"&amp;YEAR(EV$3),ЗФ!$2:$2,0))*
INDEX(Коэф.закупка_год_морковь[],MATCH($A57,Коэф.закупка_год_морковь[1],0),MATCH(MONTH(EU$3),КЗ!$1:$1,0))/1000,""),0)</f>
        <v>0</v>
      </c>
      <c r="EV57" s="551" cm="1">
        <f t="array" aca="1" ref="EV57" ca="1">IFERROR(IF(AND(НачЦ_ИнвП_Дата&lt;=EV$3,КИнвП_Дата&gt;EV$3),
INDEX(Кальк._морковь,MATCH($A57,Кальк._морковь_наим.,0),MATCH("Сумма затрат, т.руб.",'Кальк-я'!$5:$5,0))*
INDEX(ЗФ,MATCH($A$50,ЗФ!$A:$A,0),MATCH("Посевная площадь"&amp;YEAR(EW$3),ЗФ!$2:$2,0))*
INDEX(Коэф.закупка_год_морковь[],MATCH($A57,Коэф.закупка_год_морковь[1],0),MATCH(MONTH(EV$3),КЗ!$1:$1,0))/1000,""),0)</f>
        <v>0</v>
      </c>
      <c r="EW57" s="551" cm="1">
        <f t="array" aca="1" ref="EW57" ca="1">IFERROR(IF(AND(НачЦ_ИнвП_Дата&lt;=EW$3,КИнвП_Дата&gt;EW$3),
INDEX(Кальк._морковь,MATCH($A57,Кальк._морковь_наим.,0),MATCH("Сумма затрат, т.руб.",'Кальк-я'!$5:$5,0))*
INDEX(ЗФ,MATCH($A$50,ЗФ!$A:$A,0),MATCH("Посевная площадь"&amp;YEAR(EX$3),ЗФ!$2:$2,0))*
INDEX(Коэф.закупка_год_морковь[],MATCH($A57,Коэф.закупка_год_морковь[1],0),MATCH(MONTH(EW$3),КЗ!$1:$1,0))/1000,""),0)</f>
        <v>0</v>
      </c>
      <c r="EX57" s="551" cm="1">
        <f t="array" aca="1" ref="EX57" ca="1">IFERROR(IF(AND(НачЦ_ИнвП_Дата&lt;=EX$3,КИнвП_Дата&gt;EX$3),
INDEX(Кальк._морковь,MATCH($A57,Кальк._морковь_наим.,0),MATCH("Сумма затрат, т.руб.",'Кальк-я'!$5:$5,0))*
INDEX(ЗФ,MATCH($A$50,ЗФ!$A:$A,0),MATCH("Посевная площадь"&amp;YEAR(EY$3),ЗФ!$2:$2,0))*
INDEX(Коэф.закупка_год_морковь[],MATCH($A57,Коэф.закупка_год_морковь[1],0),MATCH(MONTH(EX$3),КЗ!$1:$1,0))/1000,""),0)</f>
        <v>0</v>
      </c>
      <c r="EY57" s="551" cm="1">
        <f t="array" aca="1" ref="EY57" ca="1">IFERROR(IF(AND(НачЦ_ИнвП_Дата&lt;=EY$3,КИнвП_Дата&gt;EY$3),
INDEX(Кальк._морковь,MATCH($A57,Кальк._морковь_наим.,0),MATCH("Сумма затрат, т.руб.",'Кальк-я'!$5:$5,0))*
INDEX(ЗФ,MATCH($A$50,ЗФ!$A:$A,0),MATCH("Посевная площадь"&amp;YEAR(EZ$3),ЗФ!$2:$2,0))*
INDEX(Коэф.закупка_год_морковь[],MATCH($A57,Коэф.закупка_год_морковь[1],0),MATCH(MONTH(EY$3),КЗ!$1:$1,0))/1000,""),0)</f>
        <v>0</v>
      </c>
      <c r="EZ57" s="551" cm="1">
        <f t="array" aca="1" ref="EZ57" ca="1">IFERROR(IF(AND(НачЦ_ИнвП_Дата&lt;=EZ$3,КИнвП_Дата&gt;EZ$3),
INDEX(Кальк._морковь,MATCH($A57,Кальк._морковь_наим.,0),MATCH("Сумма затрат, т.руб.",'Кальк-я'!$5:$5,0))*
INDEX(ЗФ,MATCH($A$50,ЗФ!$A:$A,0),MATCH("Посевная площадь"&amp;YEAR(FA$3),ЗФ!$2:$2,0))*
INDEX(Коэф.закупка_год_морковь[],MATCH($A57,Коэф.закупка_год_морковь[1],0),MATCH(MONTH(EZ$3),КЗ!$1:$1,0))/1000,""),0)</f>
        <v>0</v>
      </c>
      <c r="FA57" s="552">
        <f t="shared" ref="FA57:FA71" ca="1" si="1555">SUM(EO57:EZ57)</f>
        <v>0</v>
      </c>
      <c r="FB57" s="551" cm="1">
        <f t="array" aca="1" ref="FB57" ca="1">IFERROR(IF(AND(НачЦ_ИнвП_Дата&lt;=FB$3,КИнвП_Дата&gt;FB$3),
INDEX(Кальк._морковь,MATCH($A57,Кальк._морковь_наим.,0),MATCH("Сумма затрат, т.руб.",'Кальк-я'!$5:$5,0))*
INDEX(ЗФ,MATCH($A$50,ЗФ!$A:$A,0),MATCH("Посевная площадь"&amp;YEAR(FC$3),ЗФ!$2:$2,0))*
INDEX(Коэф.закупка_год_морковь[],MATCH($A57,Коэф.закупка_год_морковь[1],0),MATCH(MONTH(FB$3),КЗ!$1:$1,0))/1000,""),0)</f>
        <v>0</v>
      </c>
      <c r="FC57" s="551" cm="1">
        <f t="array" aca="1" ref="FC57" ca="1">IFERROR(IF(AND(НачЦ_ИнвП_Дата&lt;=FC$3,КИнвП_Дата&gt;FC$3),
INDEX(Кальк._морковь,MATCH($A57,Кальк._морковь_наим.,0),MATCH("Сумма затрат, т.руб.",'Кальк-я'!$5:$5,0))*
INDEX(ЗФ,MATCH($A$50,ЗФ!$A:$A,0),MATCH("Посевная площадь"&amp;YEAR(FD$3),ЗФ!$2:$2,0))*
INDEX(Коэф.закупка_год_морковь[],MATCH($A57,Коэф.закупка_год_морковь[1],0),MATCH(MONTH(FC$3),КЗ!$1:$1,0))/1000,""),0)</f>
        <v>0</v>
      </c>
      <c r="FD57" s="551" cm="1">
        <f t="array" aca="1" ref="FD57" ca="1">IFERROR(IF(AND(НачЦ_ИнвП_Дата&lt;=FD$3,КИнвП_Дата&gt;FD$3),
INDEX(Кальк._морковь,MATCH($A57,Кальк._морковь_наим.,0),MATCH("Сумма затрат, т.руб.",'Кальк-я'!$5:$5,0))*
INDEX(ЗФ,MATCH($A$50,ЗФ!$A:$A,0),MATCH("Посевная площадь"&amp;YEAR(FE$3),ЗФ!$2:$2,0))*
INDEX(Коэф.закупка_год_морковь[],MATCH($A57,Коэф.закупка_год_морковь[1],0),MATCH(MONTH(FD$3),КЗ!$1:$1,0))/1000,""),0)</f>
        <v>0</v>
      </c>
      <c r="FE57" s="551" cm="1">
        <f t="array" aca="1" ref="FE57" ca="1">IFERROR(IF(AND(НачЦ_ИнвП_Дата&lt;=FE$3,КИнвП_Дата&gt;FE$3),
INDEX(Кальк._морковь,MATCH($A57,Кальк._морковь_наим.,0),MATCH("Сумма затрат, т.руб.",'Кальк-я'!$5:$5,0))*
INDEX(ЗФ,MATCH($A$50,ЗФ!$A:$A,0),MATCH("Посевная площадь"&amp;YEAR(FF$3),ЗФ!$2:$2,0))*
INDEX(Коэф.закупка_год_морковь[],MATCH($A57,Коэф.закупка_год_морковь[1],0),MATCH(MONTH(FE$3),КЗ!$1:$1,0))/1000,""),0)</f>
        <v>0</v>
      </c>
      <c r="FF57" s="551" cm="1">
        <f t="array" aca="1" ref="FF57" ca="1">IFERROR(IF(AND(НачЦ_ИнвП_Дата&lt;=FF$3,КИнвП_Дата&gt;FF$3),
INDEX(Кальк._морковь,MATCH($A57,Кальк._морковь_наим.,0),MATCH("Сумма затрат, т.руб.",'Кальк-я'!$5:$5,0))*
INDEX(ЗФ,MATCH($A$50,ЗФ!$A:$A,0),MATCH("Посевная площадь"&amp;YEAR(FG$3),ЗФ!$2:$2,0))*
INDEX(Коэф.закупка_год_морковь[],MATCH($A57,Коэф.закупка_год_морковь[1],0),MATCH(MONTH(FF$3),КЗ!$1:$1,0))/1000,""),0)</f>
        <v>0</v>
      </c>
      <c r="FG57" s="551" cm="1">
        <f t="array" aca="1" ref="FG57" ca="1">IFERROR(IF(AND(НачЦ_ИнвП_Дата&lt;=FG$3,КИнвП_Дата&gt;FG$3),
INDEX(Кальк._морковь,MATCH($A57,Кальк._морковь_наим.,0),MATCH("Сумма затрат, т.руб.",'Кальк-я'!$5:$5,0))*
INDEX(ЗФ,MATCH($A$50,ЗФ!$A:$A,0),MATCH("Посевная площадь"&amp;YEAR(FH$3),ЗФ!$2:$2,0))*
INDEX(Коэф.закупка_год_морковь[],MATCH($A57,Коэф.закупка_год_морковь[1],0),MATCH(MONTH(FG$3),КЗ!$1:$1,0))/1000,""),0)</f>
        <v>0</v>
      </c>
      <c r="FH57" s="551" cm="1">
        <f t="array" aca="1" ref="FH57" ca="1">IFERROR(IF(AND(НачЦ_ИнвП_Дата&lt;=FH$3,КИнвП_Дата&gt;FH$3),
INDEX(Кальк._морковь,MATCH($A57,Кальк._морковь_наим.,0),MATCH("Сумма затрат, т.руб.",'Кальк-я'!$5:$5,0))*
INDEX(ЗФ,MATCH($A$50,ЗФ!$A:$A,0),MATCH("Посевная площадь"&amp;YEAR(FI$3),ЗФ!$2:$2,0))*
INDEX(Коэф.закупка_год_морковь[],MATCH($A57,Коэф.закупка_год_морковь[1],0),MATCH(MONTH(FH$3),КЗ!$1:$1,0))/1000,""),0)</f>
        <v>0</v>
      </c>
      <c r="FI57" s="551" cm="1">
        <f t="array" aca="1" ref="FI57" ca="1">IFERROR(IF(AND(НачЦ_ИнвП_Дата&lt;=FI$3,КИнвП_Дата&gt;FI$3),
INDEX(Кальк._морковь,MATCH($A57,Кальк._морковь_наим.,0),MATCH("Сумма затрат, т.руб.",'Кальк-я'!$5:$5,0))*
INDEX(ЗФ,MATCH($A$50,ЗФ!$A:$A,0),MATCH("Посевная площадь"&amp;YEAR(FJ$3),ЗФ!$2:$2,0))*
INDEX(Коэф.закупка_год_морковь[],MATCH($A57,Коэф.закупка_год_морковь[1],0),MATCH(MONTH(FI$3),КЗ!$1:$1,0))/1000,""),0)</f>
        <v>0</v>
      </c>
      <c r="FJ57" s="551" cm="1">
        <f t="array" aca="1" ref="FJ57" ca="1">IFERROR(IF(AND(НачЦ_ИнвП_Дата&lt;=FJ$3,КИнвП_Дата&gt;FJ$3),
INDEX(Кальк._морковь,MATCH($A57,Кальк._морковь_наим.,0),MATCH("Сумма затрат, т.руб.",'Кальк-я'!$5:$5,0))*
INDEX(ЗФ,MATCH($A$50,ЗФ!$A:$A,0),MATCH("Посевная площадь"&amp;YEAR(FK$3),ЗФ!$2:$2,0))*
INDEX(Коэф.закупка_год_морковь[],MATCH($A57,Коэф.закупка_год_морковь[1],0),MATCH(MONTH(FJ$3),КЗ!$1:$1,0))/1000,""),0)</f>
        <v>0</v>
      </c>
      <c r="FK57" s="551" cm="1">
        <f t="array" aca="1" ref="FK57" ca="1">IFERROR(IF(AND(НачЦ_ИнвП_Дата&lt;=FK$3,КИнвП_Дата&gt;FK$3),
INDEX(Кальк._морковь,MATCH($A57,Кальк._морковь_наим.,0),MATCH("Сумма затрат, т.руб.",'Кальк-я'!$5:$5,0))*
INDEX(ЗФ,MATCH($A$50,ЗФ!$A:$A,0),MATCH("Посевная площадь"&amp;YEAR(FL$3),ЗФ!$2:$2,0))*
INDEX(Коэф.закупка_год_морковь[],MATCH($A57,Коэф.закупка_год_морковь[1],0),MATCH(MONTH(FK$3),КЗ!$1:$1,0))/1000,""),0)</f>
        <v>0</v>
      </c>
      <c r="FL57" s="551" cm="1">
        <f t="array" aca="1" ref="FL57" ca="1">IFERROR(IF(AND(НачЦ_ИнвП_Дата&lt;=FL$3,КИнвП_Дата&gt;FL$3),
INDEX(Кальк._морковь,MATCH($A57,Кальк._морковь_наим.,0),MATCH("Сумма затрат, т.руб.",'Кальк-я'!$5:$5,0))*
INDEX(ЗФ,MATCH($A$50,ЗФ!$A:$A,0),MATCH("Посевная площадь"&amp;YEAR(FM$3),ЗФ!$2:$2,0))*
INDEX(Коэф.закупка_год_морковь[],MATCH($A57,Коэф.закупка_год_морковь[1],0),MATCH(MONTH(FL$3),КЗ!$1:$1,0))/1000,""),0)</f>
        <v>0</v>
      </c>
      <c r="FM57" s="551" cm="1">
        <f t="array" aca="1" ref="FM57" ca="1">IFERROR(IF(AND(НачЦ_ИнвП_Дата&lt;=FM$3,КИнвП_Дата&gt;FM$3),
INDEX(Кальк._морковь,MATCH($A57,Кальк._морковь_наим.,0),MATCH("Сумма затрат, т.руб.",'Кальк-я'!$5:$5,0))*
INDEX(ЗФ,MATCH($A$50,ЗФ!$A:$A,0),MATCH("Посевная площадь"&amp;YEAR(FN$3),ЗФ!$2:$2,0))*
INDEX(Коэф.закупка_год_морковь[],MATCH($A57,Коэф.закупка_год_морковь[1],0),MATCH(MONTH(FM$3),КЗ!$1:$1,0))/1000,""),0)</f>
        <v>0</v>
      </c>
      <c r="FN57" s="552">
        <f t="shared" ref="FN57:FN71" ca="1" si="1556">SUM(FB57:FM57)</f>
        <v>0</v>
      </c>
      <c r="FO57" s="551" cm="1">
        <f t="array" aca="1" ref="FO57" ca="1">IFERROR(IF(AND(НачЦ_ИнвП_Дата&lt;=FO$3,КИнвП_Дата&gt;FO$3),
INDEX(Кальк._морковь,MATCH($A57,Кальк._морковь_наим.,0),MATCH("Сумма затрат, т.руб.",'Кальк-я'!$5:$5,0))*
INDEX(ЗФ,MATCH($A$50,ЗФ!$A:$A,0),MATCH("Посевная площадь"&amp;YEAR(FP$3),ЗФ!$2:$2,0))*
INDEX(Коэф.закупка_год_морковь[],MATCH($A57,Коэф.закупка_год_морковь[1],0),MATCH(MONTH(FO$3),КЗ!$1:$1,0))/1000,""),0)</f>
        <v>0</v>
      </c>
      <c r="FP57" s="551" cm="1">
        <f t="array" aca="1" ref="FP57" ca="1">IFERROR(IF(AND(НачЦ_ИнвП_Дата&lt;=FP$3,КИнвП_Дата&gt;FP$3),
INDEX(Кальк._морковь,MATCH($A57,Кальк._морковь_наим.,0),MATCH("Сумма затрат, т.руб.",'Кальк-я'!$5:$5,0))*
INDEX(ЗФ,MATCH($A$50,ЗФ!$A:$A,0),MATCH("Посевная площадь"&amp;YEAR(FQ$3),ЗФ!$2:$2,0))*
INDEX(Коэф.закупка_год_морковь[],MATCH($A57,Коэф.закупка_год_морковь[1],0),MATCH(MONTH(FP$3),КЗ!$1:$1,0))/1000,""),0)</f>
        <v>0</v>
      </c>
      <c r="FQ57" s="551" cm="1">
        <f t="array" aca="1" ref="FQ57" ca="1">IFERROR(IF(AND(НачЦ_ИнвП_Дата&lt;=FQ$3,КИнвП_Дата&gt;FQ$3),
INDEX(Кальк._морковь,MATCH($A57,Кальк._морковь_наим.,0),MATCH("Сумма затрат, т.руб.",'Кальк-я'!$5:$5,0))*
INDEX(ЗФ,MATCH($A$50,ЗФ!$A:$A,0),MATCH("Посевная площадь"&amp;YEAR(FR$3),ЗФ!$2:$2,0))*
INDEX(Коэф.закупка_год_морковь[],MATCH($A57,Коэф.закупка_год_морковь[1],0),MATCH(MONTH(FQ$3),КЗ!$1:$1,0))/1000,""),0)</f>
        <v>0</v>
      </c>
      <c r="FR57" s="551" cm="1">
        <f t="array" aca="1" ref="FR57" ca="1">IFERROR(IF(AND(НачЦ_ИнвП_Дата&lt;=FR$3,КИнвП_Дата&gt;FR$3),
INDEX(Кальк._морковь,MATCH($A57,Кальк._морковь_наим.,0),MATCH("Сумма затрат, т.руб.",'Кальк-я'!$5:$5,0))*
INDEX(ЗФ,MATCH($A$50,ЗФ!$A:$A,0),MATCH("Посевная площадь"&amp;YEAR(FS$3),ЗФ!$2:$2,0))*
INDEX(Коэф.закупка_год_морковь[],MATCH($A57,Коэф.закупка_год_морковь[1],0),MATCH(MONTH(FR$3),КЗ!$1:$1,0))/1000,""),0)</f>
        <v>0</v>
      </c>
      <c r="FS57" s="551" cm="1">
        <f t="array" aca="1" ref="FS57" ca="1">IFERROR(IF(AND(НачЦ_ИнвП_Дата&lt;=FS$3,КИнвП_Дата&gt;FS$3),
INDEX(Кальк._морковь,MATCH($A57,Кальк._морковь_наим.,0),MATCH("Сумма затрат, т.руб.",'Кальк-я'!$5:$5,0))*
INDEX(ЗФ,MATCH($A$50,ЗФ!$A:$A,0),MATCH("Посевная площадь"&amp;YEAR(FT$3),ЗФ!$2:$2,0))*
INDEX(Коэф.закупка_год_морковь[],MATCH($A57,Коэф.закупка_год_морковь[1],0),MATCH(MONTH(FS$3),КЗ!$1:$1,0))/1000,""),0)</f>
        <v>0</v>
      </c>
      <c r="FT57" s="551" cm="1">
        <f t="array" aca="1" ref="FT57" ca="1">IFERROR(IF(AND(НачЦ_ИнвП_Дата&lt;=FT$3,КИнвП_Дата&gt;FT$3),
INDEX(Кальк._морковь,MATCH($A57,Кальк._морковь_наим.,0),MATCH("Сумма затрат, т.руб.",'Кальк-я'!$5:$5,0))*
INDEX(ЗФ,MATCH($A$50,ЗФ!$A:$A,0),MATCH("Посевная площадь"&amp;YEAR(FU$3),ЗФ!$2:$2,0))*
INDEX(Коэф.закупка_год_морковь[],MATCH($A57,Коэф.закупка_год_морковь[1],0),MATCH(MONTH(FT$3),КЗ!$1:$1,0))/1000,""),0)</f>
        <v>0</v>
      </c>
      <c r="FU57" s="551" cm="1">
        <f t="array" aca="1" ref="FU57" ca="1">IFERROR(IF(AND(НачЦ_ИнвП_Дата&lt;=FU$3,КИнвП_Дата&gt;FU$3),
INDEX(Кальк._морковь,MATCH($A57,Кальк._морковь_наим.,0),MATCH("Сумма затрат, т.руб.",'Кальк-я'!$5:$5,0))*
INDEX(ЗФ,MATCH($A$50,ЗФ!$A:$A,0),MATCH("Посевная площадь"&amp;YEAR(FV$3),ЗФ!$2:$2,0))*
INDEX(Коэф.закупка_год_морковь[],MATCH($A57,Коэф.закупка_год_морковь[1],0),MATCH(MONTH(FU$3),КЗ!$1:$1,0))/1000,""),0)</f>
        <v>0</v>
      </c>
      <c r="FV57" s="551" cm="1">
        <f t="array" aca="1" ref="FV57" ca="1">IFERROR(IF(AND(НачЦ_ИнвП_Дата&lt;=FV$3,КИнвП_Дата&gt;FV$3),
INDEX(Кальк._морковь,MATCH($A57,Кальк._морковь_наим.,0),MATCH("Сумма затрат, т.руб.",'Кальк-я'!$5:$5,0))*
INDEX(ЗФ,MATCH($A$50,ЗФ!$A:$A,0),MATCH("Посевная площадь"&amp;YEAR(FW$3),ЗФ!$2:$2,0))*
INDEX(Коэф.закупка_год_морковь[],MATCH($A57,Коэф.закупка_год_морковь[1],0),MATCH(MONTH(FV$3),КЗ!$1:$1,0))/1000,""),0)</f>
        <v>0</v>
      </c>
      <c r="FW57" s="551" cm="1">
        <f t="array" aca="1" ref="FW57" ca="1">IFERROR(IF(AND(НачЦ_ИнвП_Дата&lt;=FW$3,КИнвП_Дата&gt;FW$3),
INDEX(Кальк._морковь,MATCH($A57,Кальк._морковь_наим.,0),MATCH("Сумма затрат, т.руб.",'Кальк-я'!$5:$5,0))*
INDEX(ЗФ,MATCH($A$50,ЗФ!$A:$A,0),MATCH("Посевная площадь"&amp;YEAR(FX$3),ЗФ!$2:$2,0))*
INDEX(Коэф.закупка_год_морковь[],MATCH($A57,Коэф.закупка_год_морковь[1],0),MATCH(MONTH(FW$3),КЗ!$1:$1,0))/1000,""),0)</f>
        <v>0</v>
      </c>
      <c r="FX57" s="551" cm="1">
        <f t="array" aca="1" ref="FX57" ca="1">IFERROR(IF(AND(НачЦ_ИнвП_Дата&lt;=FX$3,КИнвП_Дата&gt;FX$3),
INDEX(Кальк._морковь,MATCH($A57,Кальк._морковь_наим.,0),MATCH("Сумма затрат, т.руб.",'Кальк-я'!$5:$5,0))*
INDEX(ЗФ,MATCH($A$50,ЗФ!$A:$A,0),MATCH("Посевная площадь"&amp;YEAR(FY$3),ЗФ!$2:$2,0))*
INDEX(Коэф.закупка_год_морковь[],MATCH($A57,Коэф.закупка_год_морковь[1],0),MATCH(MONTH(FX$3),КЗ!$1:$1,0))/1000,""),0)</f>
        <v>0</v>
      </c>
      <c r="FY57" s="551" cm="1">
        <f t="array" aca="1" ref="FY57" ca="1">IFERROR(IF(AND(НачЦ_ИнвП_Дата&lt;=FY$3,КИнвП_Дата&gt;FY$3),
INDEX(Кальк._морковь,MATCH($A57,Кальк._морковь_наим.,0),MATCH("Сумма затрат, т.руб.",'Кальк-я'!$5:$5,0))*
INDEX(ЗФ,MATCH($A$50,ЗФ!$A:$A,0),MATCH("Посевная площадь"&amp;YEAR(FZ$3),ЗФ!$2:$2,0))*
INDEX(Коэф.закупка_год_морковь[],MATCH($A57,Коэф.закупка_год_морковь[1],0),MATCH(MONTH(FY$3),КЗ!$1:$1,0))/1000,""),0)</f>
        <v>0</v>
      </c>
      <c r="FZ57" s="551" cm="1">
        <f t="array" aca="1" ref="FZ57" ca="1">IFERROR(IF(AND(НачЦ_ИнвП_Дата&lt;=FZ$3,КИнвП_Дата&gt;FZ$3),
INDEX(Кальк._морковь,MATCH($A57,Кальк._морковь_наим.,0),MATCH("Сумма затрат, т.руб.",'Кальк-я'!$5:$5,0))*
INDEX(ЗФ,MATCH($A$50,ЗФ!$A:$A,0),MATCH("Посевная площадь"&amp;YEAR(GA$3),ЗФ!$2:$2,0))*
INDEX(Коэф.закупка_год_морковь[],MATCH($A57,Коэф.закупка_год_морковь[1],0),MATCH(MONTH(FZ$3),КЗ!$1:$1,0))/1000,""),0)</f>
        <v>0</v>
      </c>
      <c r="GA57" s="552">
        <f t="shared" ref="GA57:GA71" ca="1" si="1557">SUM(FO57:FZ57)</f>
        <v>0</v>
      </c>
      <c r="GB57" s="551" cm="1">
        <f t="array" aca="1" ref="GB57" ca="1">IFERROR(IF(AND(НачЦ_ИнвП_Дата&lt;=GB$3,КИнвП_Дата&gt;GB$3),
INDEX(Кальк._морковь,MATCH($A57,Кальк._морковь_наим.,0),MATCH("Сумма затрат, т.руб.",'Кальк-я'!$5:$5,0))*
INDEX(ЗФ,MATCH($A$50,ЗФ!$A:$A,0),MATCH("Посевная площадь"&amp;YEAR(GC$3),ЗФ!$2:$2,0))*
INDEX(Коэф.закупка_год_морковь[],MATCH($A57,Коэф.закупка_год_морковь[1],0),MATCH(MONTH(GB$3),КЗ!$1:$1,0))/1000,""),0)</f>
        <v>0</v>
      </c>
      <c r="GC57" s="551" cm="1">
        <f t="array" aca="1" ref="GC57" ca="1">IFERROR(IF(AND(НачЦ_ИнвП_Дата&lt;=GC$3,КИнвП_Дата&gt;GC$3),
INDEX(Кальк._морковь,MATCH($A57,Кальк._морковь_наим.,0),MATCH("Сумма затрат, т.руб.",'Кальк-я'!$5:$5,0))*
INDEX(ЗФ,MATCH($A$50,ЗФ!$A:$A,0),MATCH("Посевная площадь"&amp;YEAR(GD$3),ЗФ!$2:$2,0))*
INDEX(Коэф.закупка_год_морковь[],MATCH($A57,Коэф.закупка_год_морковь[1],0),MATCH(MONTH(GC$3),КЗ!$1:$1,0))/1000,""),0)</f>
        <v>0</v>
      </c>
      <c r="GD57" s="551" cm="1">
        <f t="array" aca="1" ref="GD57" ca="1">IFERROR(IF(AND(НачЦ_ИнвП_Дата&lt;=GD$3,КИнвП_Дата&gt;GD$3),
INDEX(Кальк._морковь,MATCH($A57,Кальк._морковь_наим.,0),MATCH("Сумма затрат, т.руб.",'Кальк-я'!$5:$5,0))*
INDEX(ЗФ,MATCH($A$50,ЗФ!$A:$A,0),MATCH("Посевная площадь"&amp;YEAR(GE$3),ЗФ!$2:$2,0))*
INDEX(Коэф.закупка_год_морковь[],MATCH($A57,Коэф.закупка_год_морковь[1],0),MATCH(MONTH(GD$3),КЗ!$1:$1,0))/1000,""),0)</f>
        <v>0</v>
      </c>
      <c r="GE57" s="551" cm="1">
        <f t="array" aca="1" ref="GE57" ca="1">IFERROR(IF(AND(НачЦ_ИнвП_Дата&lt;=GE$3,КИнвП_Дата&gt;GE$3),
INDEX(Кальк._морковь,MATCH($A57,Кальк._морковь_наим.,0),MATCH("Сумма затрат, т.руб.",'Кальк-я'!$5:$5,0))*
INDEX(ЗФ,MATCH($A$50,ЗФ!$A:$A,0),MATCH("Посевная площадь"&amp;YEAR(GF$3),ЗФ!$2:$2,0))*
INDEX(Коэф.закупка_год_морковь[],MATCH($A57,Коэф.закупка_год_морковь[1],0),MATCH(MONTH(GE$3),КЗ!$1:$1,0))/1000,""),0)</f>
        <v>0</v>
      </c>
      <c r="GF57" s="551" cm="1">
        <f t="array" aca="1" ref="GF57" ca="1">IFERROR(IF(AND(НачЦ_ИнвП_Дата&lt;=GF$3,КИнвП_Дата&gt;GF$3),
INDEX(Кальк._морковь,MATCH($A57,Кальк._морковь_наим.,0),MATCH("Сумма затрат, т.руб.",'Кальк-я'!$5:$5,0))*
INDEX(ЗФ,MATCH($A$50,ЗФ!$A:$A,0),MATCH("Посевная площадь"&amp;YEAR(GG$3),ЗФ!$2:$2,0))*
INDEX(Коэф.закупка_год_морковь[],MATCH($A57,Коэф.закупка_год_морковь[1],0),MATCH(MONTH(GF$3),КЗ!$1:$1,0))/1000,""),0)</f>
        <v>0</v>
      </c>
      <c r="GG57" s="551" cm="1">
        <f t="array" aca="1" ref="GG57" ca="1">IFERROR(IF(AND(НачЦ_ИнвП_Дата&lt;=GG$3,КИнвП_Дата&gt;GG$3),
INDEX(Кальк._морковь,MATCH($A57,Кальк._морковь_наим.,0),MATCH("Сумма затрат, т.руб.",'Кальк-я'!$5:$5,0))*
INDEX(ЗФ,MATCH($A$50,ЗФ!$A:$A,0),MATCH("Посевная площадь"&amp;YEAR(GH$3),ЗФ!$2:$2,0))*
INDEX(Коэф.закупка_год_морковь[],MATCH($A57,Коэф.закупка_год_морковь[1],0),MATCH(MONTH(GG$3),КЗ!$1:$1,0))/1000,""),0)</f>
        <v>0</v>
      </c>
      <c r="GH57" s="551" cm="1">
        <f t="array" aca="1" ref="GH57" ca="1">IFERROR(IF(AND(НачЦ_ИнвП_Дата&lt;=GH$3,КИнвП_Дата&gt;GH$3),
INDEX(Кальк._морковь,MATCH($A57,Кальк._морковь_наим.,0),MATCH("Сумма затрат, т.руб.",'Кальк-я'!$5:$5,0))*
INDEX(ЗФ,MATCH($A$50,ЗФ!$A:$A,0),MATCH("Посевная площадь"&amp;YEAR(GI$3),ЗФ!$2:$2,0))*
INDEX(Коэф.закупка_год_морковь[],MATCH($A57,Коэф.закупка_год_морковь[1],0),MATCH(MONTH(GH$3),КЗ!$1:$1,0))/1000,""),0)</f>
        <v>0</v>
      </c>
      <c r="GI57" s="551" cm="1">
        <f t="array" aca="1" ref="GI57" ca="1">IFERROR(IF(AND(НачЦ_ИнвП_Дата&lt;=GI$3,КИнвП_Дата&gt;GI$3),
INDEX(Кальк._морковь,MATCH($A57,Кальк._морковь_наим.,0),MATCH("Сумма затрат, т.руб.",'Кальк-я'!$5:$5,0))*
INDEX(ЗФ,MATCH($A$50,ЗФ!$A:$A,0),MATCH("Посевная площадь"&amp;YEAR(GJ$3),ЗФ!$2:$2,0))*
INDEX(Коэф.закупка_год_морковь[],MATCH($A57,Коэф.закупка_год_морковь[1],0),MATCH(MONTH(GI$3),КЗ!$1:$1,0))/1000,""),0)</f>
        <v>0</v>
      </c>
      <c r="GJ57" s="551" cm="1">
        <f t="array" aca="1" ref="GJ57" ca="1">IFERROR(IF(AND(НачЦ_ИнвП_Дата&lt;=GJ$3,КИнвП_Дата&gt;GJ$3),
INDEX(Кальк._морковь,MATCH($A57,Кальк._морковь_наим.,0),MATCH("Сумма затрат, т.руб.",'Кальк-я'!$5:$5,0))*
INDEX(ЗФ,MATCH($A$50,ЗФ!$A:$A,0),MATCH("Посевная площадь"&amp;YEAR(GK$3),ЗФ!$2:$2,0))*
INDEX(Коэф.закупка_год_морковь[],MATCH($A57,Коэф.закупка_год_морковь[1],0),MATCH(MONTH(GJ$3),КЗ!$1:$1,0))/1000,""),0)</f>
        <v>0</v>
      </c>
      <c r="GK57" s="551" cm="1">
        <f t="array" aca="1" ref="GK57" ca="1">IFERROR(IF(AND(НачЦ_ИнвП_Дата&lt;=GK$3,КИнвП_Дата&gt;GK$3),
INDEX(Кальк._морковь,MATCH($A57,Кальк._морковь_наим.,0),MATCH("Сумма затрат, т.руб.",'Кальк-я'!$5:$5,0))*
INDEX(ЗФ,MATCH($A$50,ЗФ!$A:$A,0),MATCH("Посевная площадь"&amp;YEAR(GL$3),ЗФ!$2:$2,0))*
INDEX(Коэф.закупка_год_морковь[],MATCH($A57,Коэф.закупка_год_морковь[1],0),MATCH(MONTH(GK$3),КЗ!$1:$1,0))/1000,""),0)</f>
        <v>0</v>
      </c>
      <c r="GL57" s="551" cm="1">
        <f t="array" aca="1" ref="GL57" ca="1">IFERROR(IF(AND(НачЦ_ИнвП_Дата&lt;=GL$3,КИнвП_Дата&gt;GL$3),
INDEX(Кальк._морковь,MATCH($A57,Кальк._морковь_наим.,0),MATCH("Сумма затрат, т.руб.",'Кальк-я'!$5:$5,0))*
INDEX(ЗФ,MATCH($A$50,ЗФ!$A:$A,0),MATCH("Посевная площадь"&amp;YEAR(GM$3),ЗФ!$2:$2,0))*
INDEX(Коэф.закупка_год_морковь[],MATCH($A57,Коэф.закупка_год_морковь[1],0),MATCH(MONTH(GL$3),КЗ!$1:$1,0))/1000,""),0)</f>
        <v>0</v>
      </c>
      <c r="GM57" s="551" cm="1">
        <f t="array" aca="1" ref="GM57" ca="1">IFERROR(IF(AND(НачЦ_ИнвП_Дата&lt;=GM$3,КИнвП_Дата&gt;GM$3),
INDEX(Кальк._морковь,MATCH($A57,Кальк._морковь_наим.,0),MATCH("Сумма затрат, т.руб.",'Кальк-я'!$5:$5,0))*
INDEX(ЗФ,MATCH($A$50,ЗФ!$A:$A,0),MATCH("Посевная площадь"&amp;YEAR(GN$3),ЗФ!$2:$2,0))*
INDEX(Коэф.закупка_год_морковь[],MATCH($A57,Коэф.закупка_год_морковь[1],0),MATCH(MONTH(GM$3),КЗ!$1:$1,0))/1000,""),0)</f>
        <v>0</v>
      </c>
      <c r="GN57" s="552">
        <f t="shared" ref="GN57:GN71" ca="1" si="1558">SUM(GB57:GM57)</f>
        <v>0</v>
      </c>
      <c r="GO57" s="551" cm="1">
        <f t="array" aca="1" ref="GO57" ca="1">IFERROR(IF(AND(НачЦ_ИнвП_Дата&lt;=GO$3,КИнвП_Дата&gt;GO$3),
INDEX(Кальк._морковь,MATCH($A57,Кальк._морковь_наим.,0),MATCH("Сумма затрат, т.руб.",'Кальк-я'!$5:$5,0))*
INDEX(ЗФ,MATCH($A$50,ЗФ!$A:$A,0),MATCH("Посевная площадь"&amp;YEAR(GP$3),ЗФ!$2:$2,0))*
INDEX(Коэф.закупка_год_морковь[],MATCH($A57,Коэф.закупка_год_морковь[1],0),MATCH(MONTH(GO$3),КЗ!$1:$1,0))/1000,""),0)</f>
        <v>0</v>
      </c>
      <c r="GP57" s="551" cm="1">
        <f t="array" aca="1" ref="GP57" ca="1">IFERROR(IF(AND(НачЦ_ИнвП_Дата&lt;=GP$3,КИнвП_Дата&gt;GP$3),
INDEX(Кальк._морковь,MATCH($A57,Кальк._морковь_наим.,0),MATCH("Сумма затрат, т.руб.",'Кальк-я'!$5:$5,0))*
INDEX(ЗФ,MATCH($A$50,ЗФ!$A:$A,0),MATCH("Посевная площадь"&amp;YEAR(GQ$3),ЗФ!$2:$2,0))*
INDEX(Коэф.закупка_год_морковь[],MATCH($A57,Коэф.закупка_год_морковь[1],0),MATCH(MONTH(GP$3),КЗ!$1:$1,0))/1000,""),0)</f>
        <v>0</v>
      </c>
      <c r="GQ57" s="551" cm="1">
        <f t="array" aca="1" ref="GQ57" ca="1">IFERROR(IF(AND(НачЦ_ИнвП_Дата&lt;=GQ$3,КИнвП_Дата&gt;GQ$3),
INDEX(Кальк._морковь,MATCH($A57,Кальк._морковь_наим.,0),MATCH("Сумма затрат, т.руб.",'Кальк-я'!$5:$5,0))*
INDEX(ЗФ,MATCH($A$50,ЗФ!$A:$A,0),MATCH("Посевная площадь"&amp;YEAR(GR$3),ЗФ!$2:$2,0))*
INDEX(Коэф.закупка_год_морковь[],MATCH($A57,Коэф.закупка_год_морковь[1],0),MATCH(MONTH(GQ$3),КЗ!$1:$1,0))/1000,""),0)</f>
        <v>0</v>
      </c>
      <c r="GR57" s="551" cm="1">
        <f t="array" aca="1" ref="GR57" ca="1">IFERROR(IF(AND(НачЦ_ИнвП_Дата&lt;=GR$3,КИнвП_Дата&gt;GR$3),
INDEX(Кальк._морковь,MATCH($A57,Кальк._морковь_наим.,0),MATCH("Сумма затрат, т.руб.",'Кальк-я'!$5:$5,0))*
INDEX(ЗФ,MATCH($A$50,ЗФ!$A:$A,0),MATCH("Посевная площадь"&amp;YEAR(GS$3),ЗФ!$2:$2,0))*
INDEX(Коэф.закупка_год_морковь[],MATCH($A57,Коэф.закупка_год_морковь[1],0),MATCH(MONTH(GR$3),КЗ!$1:$1,0))/1000,""),0)</f>
        <v>0</v>
      </c>
      <c r="GS57" s="551" cm="1">
        <f t="array" aca="1" ref="GS57" ca="1">IFERROR(IF(AND(НачЦ_ИнвП_Дата&lt;=GS$3,КИнвП_Дата&gt;GS$3),
INDEX(Кальк._морковь,MATCH($A57,Кальк._морковь_наим.,0),MATCH("Сумма затрат, т.руб.",'Кальк-я'!$5:$5,0))*
INDEX(ЗФ,MATCH($A$50,ЗФ!$A:$A,0),MATCH("Посевная площадь"&amp;YEAR(GT$3),ЗФ!$2:$2,0))*
INDEX(Коэф.закупка_год_морковь[],MATCH($A57,Коэф.закупка_год_морковь[1],0),MATCH(MONTH(GS$3),КЗ!$1:$1,0))/1000,""),0)</f>
        <v>0</v>
      </c>
      <c r="GT57" s="551" cm="1">
        <f t="array" aca="1" ref="GT57" ca="1">IFERROR(IF(AND(НачЦ_ИнвП_Дата&lt;=GT$3,КИнвП_Дата&gt;GT$3),
INDEX(Кальк._морковь,MATCH($A57,Кальк._морковь_наим.,0),MATCH("Сумма затрат, т.руб.",'Кальк-я'!$5:$5,0))*
INDEX(ЗФ,MATCH($A$50,ЗФ!$A:$A,0),MATCH("Посевная площадь"&amp;YEAR(GU$3),ЗФ!$2:$2,0))*
INDEX(Коэф.закупка_год_морковь[],MATCH($A57,Коэф.закупка_год_морковь[1],0),MATCH(MONTH(GT$3),КЗ!$1:$1,0))/1000,""),0)</f>
        <v>0</v>
      </c>
      <c r="GU57" s="551" cm="1">
        <f t="array" aca="1" ref="GU57" ca="1">IFERROR(IF(AND(НачЦ_ИнвП_Дата&lt;=GU$3,КИнвП_Дата&gt;GU$3),
INDEX(Кальк._морковь,MATCH($A57,Кальк._морковь_наим.,0),MATCH("Сумма затрат, т.руб.",'Кальк-я'!$5:$5,0))*
INDEX(ЗФ,MATCH($A$50,ЗФ!$A:$A,0),MATCH("Посевная площадь"&amp;YEAR(GV$3),ЗФ!$2:$2,0))*
INDEX(Коэф.закупка_год_морковь[],MATCH($A57,Коэф.закупка_год_морковь[1],0),MATCH(MONTH(GU$3),КЗ!$1:$1,0))/1000,""),0)</f>
        <v>0</v>
      </c>
      <c r="GV57" s="551" cm="1">
        <f t="array" aca="1" ref="GV57" ca="1">IFERROR(IF(AND(НачЦ_ИнвП_Дата&lt;=GV$3,КИнвП_Дата&gt;GV$3),
INDEX(Кальк._морковь,MATCH($A57,Кальк._морковь_наим.,0),MATCH("Сумма затрат, т.руб.",'Кальк-я'!$5:$5,0))*
INDEX(ЗФ,MATCH($A$50,ЗФ!$A:$A,0),MATCH("Посевная площадь"&amp;YEAR(GW$3),ЗФ!$2:$2,0))*
INDEX(Коэф.закупка_год_морковь[],MATCH($A57,Коэф.закупка_год_морковь[1],0),MATCH(MONTH(GV$3),КЗ!$1:$1,0))/1000,""),0)</f>
        <v>0</v>
      </c>
      <c r="GW57" s="551" cm="1">
        <f t="array" aca="1" ref="GW57" ca="1">IFERROR(IF(AND(НачЦ_ИнвП_Дата&lt;=GW$3,КИнвП_Дата&gt;GW$3),
INDEX(Кальк._морковь,MATCH($A57,Кальк._морковь_наим.,0),MATCH("Сумма затрат, т.руб.",'Кальк-я'!$5:$5,0))*
INDEX(ЗФ,MATCH($A$50,ЗФ!$A:$A,0),MATCH("Посевная площадь"&amp;YEAR(GX$3),ЗФ!$2:$2,0))*
INDEX(Коэф.закупка_год_морковь[],MATCH($A57,Коэф.закупка_год_морковь[1],0),MATCH(MONTH(GW$3),КЗ!$1:$1,0))/1000,""),0)</f>
        <v>0</v>
      </c>
      <c r="GX57" s="551" cm="1">
        <f t="array" aca="1" ref="GX57" ca="1">IFERROR(IF(AND(НачЦ_ИнвП_Дата&lt;=GX$3,КИнвП_Дата&gt;GX$3),
INDEX(Кальк._морковь,MATCH($A57,Кальк._морковь_наим.,0),MATCH("Сумма затрат, т.руб.",'Кальк-я'!$5:$5,0))*
INDEX(ЗФ,MATCH($A$50,ЗФ!$A:$A,0),MATCH("Посевная площадь"&amp;YEAR(GY$3),ЗФ!$2:$2,0))*
INDEX(Коэф.закупка_год_морковь[],MATCH($A57,Коэф.закупка_год_морковь[1],0),MATCH(MONTH(GX$3),КЗ!$1:$1,0))/1000,""),0)</f>
        <v>0</v>
      </c>
      <c r="GY57" s="551" cm="1">
        <f t="array" aca="1" ref="GY57" ca="1">IFERROR(IF(AND(НачЦ_ИнвП_Дата&lt;=GY$3,КИнвП_Дата&gt;GY$3),
INDEX(Кальк._морковь,MATCH($A57,Кальк._морковь_наим.,0),MATCH("Сумма затрат, т.руб.",'Кальк-я'!$5:$5,0))*
INDEX(ЗФ,MATCH($A$50,ЗФ!$A:$A,0),MATCH("Посевная площадь"&amp;YEAR(GZ$3),ЗФ!$2:$2,0))*
INDEX(Коэф.закупка_год_морковь[],MATCH($A57,Коэф.закупка_год_морковь[1],0),MATCH(MONTH(GY$3),КЗ!$1:$1,0))/1000,""),0)</f>
        <v>0</v>
      </c>
      <c r="GZ57" s="551" cm="1">
        <f t="array" aca="1" ref="GZ57" ca="1">IFERROR(IF(AND(НачЦ_ИнвП_Дата&lt;=GZ$3,КИнвП_Дата&gt;GZ$3),
INDEX(Кальк._морковь,MATCH($A57,Кальк._морковь_наим.,0),MATCH("Сумма затрат, т.руб.",'Кальк-я'!$5:$5,0))*
INDEX(ЗФ,MATCH($A$50,ЗФ!$A:$A,0),MATCH("Посевная площадь"&amp;YEAR(HA$3),ЗФ!$2:$2,0))*
INDEX(Коэф.закупка_год_морковь[],MATCH($A57,Коэф.закупка_год_морковь[1],0),MATCH(MONTH(GZ$3),КЗ!$1:$1,0))/1000,""),0)</f>
        <v>0</v>
      </c>
      <c r="HA57" s="552">
        <f t="shared" ref="HA57:HA71" ca="1" si="1559">SUM(GO57:GZ57)</f>
        <v>0</v>
      </c>
      <c r="HB57" s="551" cm="1">
        <f t="array" aca="1" ref="HB57" ca="1">IFERROR(IF(AND(НачЦ_ИнвП_Дата&lt;=HB$3,КИнвП_Дата&gt;HB$3),
INDEX(Кальк._морковь,MATCH($A57,Кальк._морковь_наим.,0),MATCH("Сумма затрат, т.руб.",'Кальк-я'!$5:$5,0))*
INDEX(ЗФ,MATCH($A$50,ЗФ!$A:$A,0),MATCH("Посевная площадь"&amp;YEAR(HC$3),ЗФ!$2:$2,0))*
INDEX(Коэф.закупка_год_морковь[],MATCH($A57,Коэф.закупка_год_морковь[1],0),MATCH(MONTH(HB$3),КЗ!$1:$1,0))/1000,""),0)</f>
        <v>0</v>
      </c>
      <c r="HC57" s="551" cm="1">
        <f t="array" aca="1" ref="HC57" ca="1">IFERROR(IF(AND(НачЦ_ИнвП_Дата&lt;=HC$3,КИнвП_Дата&gt;HC$3),
INDEX(Кальк._морковь,MATCH($A57,Кальк._морковь_наим.,0),MATCH("Сумма затрат, т.руб.",'Кальк-я'!$5:$5,0))*
INDEX(ЗФ,MATCH($A$50,ЗФ!$A:$A,0),MATCH("Посевная площадь"&amp;YEAR(HD$3),ЗФ!$2:$2,0))*
INDEX(Коэф.закупка_год_морковь[],MATCH($A57,Коэф.закупка_год_морковь[1],0),MATCH(MONTH(HC$3),КЗ!$1:$1,0))/1000,""),0)</f>
        <v>0</v>
      </c>
      <c r="HD57" s="551" cm="1">
        <f t="array" aca="1" ref="HD57" ca="1">IFERROR(IF(AND(НачЦ_ИнвП_Дата&lt;=HD$3,КИнвП_Дата&gt;HD$3),
INDEX(Кальк._морковь,MATCH($A57,Кальк._морковь_наим.,0),MATCH("Сумма затрат, т.руб.",'Кальк-я'!$5:$5,0))*
INDEX(ЗФ,MATCH($A$50,ЗФ!$A:$A,0),MATCH("Посевная площадь"&amp;YEAR(HE$3),ЗФ!$2:$2,0))*
INDEX(Коэф.закупка_год_морковь[],MATCH($A57,Коэф.закупка_год_морковь[1],0),MATCH(MONTH(HD$3),КЗ!$1:$1,0))/1000,""),0)</f>
        <v>0</v>
      </c>
      <c r="HE57" s="551" cm="1">
        <f t="array" aca="1" ref="HE57" ca="1">IFERROR(IF(AND(НачЦ_ИнвП_Дата&lt;=HE$3,КИнвП_Дата&gt;HE$3),
INDEX(Кальк._морковь,MATCH($A57,Кальк._морковь_наим.,0),MATCH("Сумма затрат, т.руб.",'Кальк-я'!$5:$5,0))*
INDEX(ЗФ,MATCH($A$50,ЗФ!$A:$A,0),MATCH("Посевная площадь"&amp;YEAR(HF$3),ЗФ!$2:$2,0))*
INDEX(Коэф.закупка_год_морковь[],MATCH($A57,Коэф.закупка_год_морковь[1],0),MATCH(MONTH(HE$3),КЗ!$1:$1,0))/1000,""),0)</f>
        <v>0</v>
      </c>
      <c r="HF57" s="551" cm="1">
        <f t="array" aca="1" ref="HF57" ca="1">IFERROR(IF(AND(НачЦ_ИнвП_Дата&lt;=HF$3,КИнвП_Дата&gt;HF$3),
INDEX(Кальк._морковь,MATCH($A57,Кальк._морковь_наим.,0),MATCH("Сумма затрат, т.руб.",'Кальк-я'!$5:$5,0))*
INDEX(ЗФ,MATCH($A$50,ЗФ!$A:$A,0),MATCH("Посевная площадь"&amp;YEAR(HG$3),ЗФ!$2:$2,0))*
INDEX(Коэф.закупка_год_морковь[],MATCH($A57,Коэф.закупка_год_морковь[1],0),MATCH(MONTH(HF$3),КЗ!$1:$1,0))/1000,""),0)</f>
        <v>0</v>
      </c>
      <c r="HG57" s="551" cm="1">
        <f t="array" aca="1" ref="HG57" ca="1">IFERROR(IF(AND(НачЦ_ИнвП_Дата&lt;=HG$3,КИнвП_Дата&gt;HG$3),
INDEX(Кальк._морковь,MATCH($A57,Кальк._морковь_наим.,0),MATCH("Сумма затрат, т.руб.",'Кальк-я'!$5:$5,0))*
INDEX(ЗФ,MATCH($A$50,ЗФ!$A:$A,0),MATCH("Посевная площадь"&amp;YEAR(HH$3),ЗФ!$2:$2,0))*
INDEX(Коэф.закупка_год_морковь[],MATCH($A57,Коэф.закупка_год_морковь[1],0),MATCH(MONTH(HG$3),КЗ!$1:$1,0))/1000,""),0)</f>
        <v>0</v>
      </c>
      <c r="HH57" s="551" cm="1">
        <f t="array" aca="1" ref="HH57" ca="1">IFERROR(IF(AND(НачЦ_ИнвП_Дата&lt;=HH$3,КИнвП_Дата&gt;HH$3),
INDEX(Кальк._морковь,MATCH($A57,Кальк._морковь_наим.,0),MATCH("Сумма затрат, т.руб.",'Кальк-я'!$5:$5,0))*
INDEX(ЗФ,MATCH($A$50,ЗФ!$A:$A,0),MATCH("Посевная площадь"&amp;YEAR(HI$3),ЗФ!$2:$2,0))*
INDEX(Коэф.закупка_год_морковь[],MATCH($A57,Коэф.закупка_год_морковь[1],0),MATCH(MONTH(HH$3),КЗ!$1:$1,0))/1000,""),0)</f>
        <v>0</v>
      </c>
      <c r="HI57" s="551" cm="1">
        <f t="array" aca="1" ref="HI57" ca="1">IFERROR(IF(AND(НачЦ_ИнвП_Дата&lt;=HI$3,КИнвП_Дата&gt;HI$3),
INDEX(Кальк._морковь,MATCH($A57,Кальк._морковь_наим.,0),MATCH("Сумма затрат, т.руб.",'Кальк-я'!$5:$5,0))*
INDEX(ЗФ,MATCH($A$50,ЗФ!$A:$A,0),MATCH("Посевная площадь"&amp;YEAR(HJ$3),ЗФ!$2:$2,0))*
INDEX(Коэф.закупка_год_морковь[],MATCH($A57,Коэф.закупка_год_морковь[1],0),MATCH(MONTH(HI$3),КЗ!$1:$1,0))/1000,""),0)</f>
        <v>0</v>
      </c>
      <c r="HJ57" s="551" cm="1">
        <f t="array" aca="1" ref="HJ57" ca="1">IFERROR(IF(AND(НачЦ_ИнвП_Дата&lt;=HJ$3,КИнвП_Дата&gt;HJ$3),
INDEX(Кальк._морковь,MATCH($A57,Кальк._морковь_наим.,0),MATCH("Сумма затрат, т.руб.",'Кальк-я'!$5:$5,0))*
INDEX(ЗФ,MATCH($A$50,ЗФ!$A:$A,0),MATCH("Посевная площадь"&amp;YEAR(HK$3),ЗФ!$2:$2,0))*
INDEX(Коэф.закупка_год_морковь[],MATCH($A57,Коэф.закупка_год_морковь[1],0),MATCH(MONTH(HJ$3),КЗ!$1:$1,0))/1000,""),0)</f>
        <v>0</v>
      </c>
      <c r="HK57" s="551" cm="1">
        <f t="array" aca="1" ref="HK57" ca="1">IFERROR(IF(AND(НачЦ_ИнвП_Дата&lt;=HK$3,КИнвП_Дата&gt;HK$3),
INDEX(Кальк._морковь,MATCH($A57,Кальк._морковь_наим.,0),MATCH("Сумма затрат, т.руб.",'Кальк-я'!$5:$5,0))*
INDEX(ЗФ,MATCH($A$50,ЗФ!$A:$A,0),MATCH("Посевная площадь"&amp;YEAR(HL$3),ЗФ!$2:$2,0))*
INDEX(Коэф.закупка_год_морковь[],MATCH($A57,Коэф.закупка_год_морковь[1],0),MATCH(MONTH(HK$3),КЗ!$1:$1,0))/1000,""),0)</f>
        <v>0</v>
      </c>
      <c r="HL57" s="551" cm="1">
        <f t="array" aca="1" ref="HL57" ca="1">IFERROR(IF(AND(НачЦ_ИнвП_Дата&lt;=HL$3,КИнвП_Дата&gt;HL$3),
INDEX(Кальк._морковь,MATCH($A57,Кальк._морковь_наим.,0),MATCH("Сумма затрат, т.руб.",'Кальк-я'!$5:$5,0))*
INDEX(ЗФ,MATCH($A$50,ЗФ!$A:$A,0),MATCH("Посевная площадь"&amp;YEAR(HM$3),ЗФ!$2:$2,0))*
INDEX(Коэф.закупка_год_морковь[],MATCH($A57,Коэф.закупка_год_морковь[1],0),MATCH(MONTH(HL$3),КЗ!$1:$1,0))/1000,""),0)</f>
        <v>0</v>
      </c>
      <c r="HM57" s="551" cm="1">
        <f t="array" aca="1" ref="HM57" ca="1">IFERROR(IF(AND(НачЦ_ИнвП_Дата&lt;=HM$3,КИнвП_Дата&gt;HM$3),
INDEX(Кальк._морковь,MATCH($A57,Кальк._морковь_наим.,0),MATCH("Сумма затрат, т.руб.",'Кальк-я'!$5:$5,0))*
INDEX(ЗФ,MATCH($A$50,ЗФ!$A:$A,0),MATCH("Посевная площадь"&amp;YEAR(HN$3),ЗФ!$2:$2,0))*
INDEX(Коэф.закупка_год_морковь[],MATCH($A57,Коэф.закупка_год_морковь[1],0),MATCH(MONTH(HM$3),КЗ!$1:$1,0))/1000,""),0)</f>
        <v>0</v>
      </c>
      <c r="HN57" s="552">
        <f t="shared" ref="HN57:HN71" ca="1" si="1560">SUM(HB57:HM57)</f>
        <v>0</v>
      </c>
      <c r="HO57" s="551" cm="1">
        <f t="array" aca="1" ref="HO57" ca="1">IFERROR(IF(AND(НачЦ_ИнвП_Дата&lt;=HO$3,КИнвП_Дата&gt;HO$3),
INDEX(Кальк._морковь,MATCH($A57,Кальк._морковь_наим.,0),MATCH("Сумма затрат, т.руб.",'Кальк-я'!$5:$5,0))*
INDEX(ЗФ,MATCH($A$50,ЗФ!$A:$A,0),MATCH("Посевная площадь"&amp;YEAR(HP$3),ЗФ!$2:$2,0))*
INDEX(Коэф.закупка_год_морковь[],MATCH($A57,Коэф.закупка_год_морковь[1],0),MATCH(MONTH(HO$3),КЗ!$1:$1,0))/1000,""),0)</f>
        <v>0</v>
      </c>
      <c r="HP57" s="551" cm="1">
        <f t="array" aca="1" ref="HP57" ca="1">IFERROR(IF(AND(НачЦ_ИнвП_Дата&lt;=HP$3,КИнвП_Дата&gt;HP$3),
INDEX(Кальк._морковь,MATCH($A57,Кальк._морковь_наим.,0),MATCH("Сумма затрат, т.руб.",'Кальк-я'!$5:$5,0))*
INDEX(ЗФ,MATCH($A$50,ЗФ!$A:$A,0),MATCH("Посевная площадь"&amp;YEAR(HQ$3),ЗФ!$2:$2,0))*
INDEX(Коэф.закупка_год_морковь[],MATCH($A57,Коэф.закупка_год_морковь[1],0),MATCH(MONTH(HP$3),КЗ!$1:$1,0))/1000,""),0)</f>
        <v>0</v>
      </c>
      <c r="HQ57" s="551" cm="1">
        <f t="array" aca="1" ref="HQ57" ca="1">IFERROR(IF(AND(НачЦ_ИнвП_Дата&lt;=HQ$3,КИнвП_Дата&gt;HQ$3),
INDEX(Кальк._морковь,MATCH($A57,Кальк._морковь_наим.,0),MATCH("Сумма затрат, т.руб.",'Кальк-я'!$5:$5,0))*
INDEX(ЗФ,MATCH($A$50,ЗФ!$A:$A,0),MATCH("Посевная площадь"&amp;YEAR(HR$3),ЗФ!$2:$2,0))*
INDEX(Коэф.закупка_год_морковь[],MATCH($A57,Коэф.закупка_год_морковь[1],0),MATCH(MONTH(HQ$3),КЗ!$1:$1,0))/1000,""),0)</f>
        <v>0</v>
      </c>
      <c r="HR57" s="551" cm="1">
        <f t="array" aca="1" ref="HR57" ca="1">IFERROR(IF(AND(НачЦ_ИнвП_Дата&lt;=HR$3,КИнвП_Дата&gt;HR$3),
INDEX(Кальк._морковь,MATCH($A57,Кальк._морковь_наим.,0),MATCH("Сумма затрат, т.руб.",'Кальк-я'!$5:$5,0))*
INDEX(ЗФ,MATCH($A$50,ЗФ!$A:$A,0),MATCH("Посевная площадь"&amp;YEAR(HS$3),ЗФ!$2:$2,0))*
INDEX(Коэф.закупка_год_морковь[],MATCH($A57,Коэф.закупка_год_морковь[1],0),MATCH(MONTH(HR$3),КЗ!$1:$1,0))/1000,""),0)</f>
        <v>0</v>
      </c>
      <c r="HS57" s="551" cm="1">
        <f t="array" aca="1" ref="HS57" ca="1">IFERROR(IF(AND(НачЦ_ИнвП_Дата&lt;=HS$3,КИнвП_Дата&gt;HS$3),
INDEX(Кальк._морковь,MATCH($A57,Кальк._морковь_наим.,0),MATCH("Сумма затрат, т.руб.",'Кальк-я'!$5:$5,0))*
INDEX(ЗФ,MATCH($A$50,ЗФ!$A:$A,0),MATCH("Посевная площадь"&amp;YEAR(HT$3),ЗФ!$2:$2,0))*
INDEX(Коэф.закупка_год_морковь[],MATCH($A57,Коэф.закупка_год_морковь[1],0),MATCH(MONTH(HS$3),КЗ!$1:$1,0))/1000,""),0)</f>
        <v>0</v>
      </c>
      <c r="HT57" s="551" cm="1">
        <f t="array" aca="1" ref="HT57" ca="1">IFERROR(IF(AND(НачЦ_ИнвП_Дата&lt;=HT$3,КИнвП_Дата&gt;HT$3),
INDEX(Кальк._морковь,MATCH($A57,Кальк._морковь_наим.,0),MATCH("Сумма затрат, т.руб.",'Кальк-я'!$5:$5,0))*
INDEX(ЗФ,MATCH($A$50,ЗФ!$A:$A,0),MATCH("Посевная площадь"&amp;YEAR(HU$3),ЗФ!$2:$2,0))*
INDEX(Коэф.закупка_год_морковь[],MATCH($A57,Коэф.закупка_год_морковь[1],0),MATCH(MONTH(HT$3),КЗ!$1:$1,0))/1000,""),0)</f>
        <v>0</v>
      </c>
      <c r="HU57" s="551" cm="1">
        <f t="array" aca="1" ref="HU57" ca="1">IFERROR(IF(AND(НачЦ_ИнвП_Дата&lt;=HU$3,КИнвП_Дата&gt;HU$3),
INDEX(Кальк._морковь,MATCH($A57,Кальк._морковь_наим.,0),MATCH("Сумма затрат, т.руб.",'Кальк-я'!$5:$5,0))*
INDEX(ЗФ,MATCH($A$50,ЗФ!$A:$A,0),MATCH("Посевная площадь"&amp;YEAR(HV$3),ЗФ!$2:$2,0))*
INDEX(Коэф.закупка_год_морковь[],MATCH($A57,Коэф.закупка_год_морковь[1],0),MATCH(MONTH(HU$3),КЗ!$1:$1,0))/1000,""),0)</f>
        <v>0</v>
      </c>
      <c r="HV57" s="551" cm="1">
        <f t="array" aca="1" ref="HV57" ca="1">IFERROR(IF(AND(НачЦ_ИнвП_Дата&lt;=HV$3,КИнвП_Дата&gt;HV$3),
INDEX(Кальк._морковь,MATCH($A57,Кальк._морковь_наим.,0),MATCH("Сумма затрат, т.руб.",'Кальк-я'!$5:$5,0))*
INDEX(ЗФ,MATCH($A$50,ЗФ!$A:$A,0),MATCH("Посевная площадь"&amp;YEAR(HW$3),ЗФ!$2:$2,0))*
INDEX(Коэф.закупка_год_морковь[],MATCH($A57,Коэф.закупка_год_морковь[1],0),MATCH(MONTH(HV$3),КЗ!$1:$1,0))/1000,""),0)</f>
        <v>0</v>
      </c>
      <c r="HW57" s="551" cm="1">
        <f t="array" aca="1" ref="HW57" ca="1">IFERROR(IF(AND(НачЦ_ИнвП_Дата&lt;=HW$3,КИнвП_Дата&gt;HW$3),
INDEX(Кальк._морковь,MATCH($A57,Кальк._морковь_наим.,0),MATCH("Сумма затрат, т.руб.",'Кальк-я'!$5:$5,0))*
INDEX(ЗФ,MATCH($A$50,ЗФ!$A:$A,0),MATCH("Посевная площадь"&amp;YEAR(HX$3),ЗФ!$2:$2,0))*
INDEX(Коэф.закупка_год_морковь[],MATCH($A57,Коэф.закупка_год_морковь[1],0),MATCH(MONTH(HW$3),КЗ!$1:$1,0))/1000,""),0)</f>
        <v>0</v>
      </c>
      <c r="HX57" s="551" cm="1">
        <f t="array" aca="1" ref="HX57" ca="1">IFERROR(IF(AND(НачЦ_ИнвП_Дата&lt;=HX$3,КИнвП_Дата&gt;HX$3),
INDEX(Кальк._морковь,MATCH($A57,Кальк._морковь_наим.,0),MATCH("Сумма затрат, т.руб.",'Кальк-я'!$5:$5,0))*
INDEX(ЗФ,MATCH($A$50,ЗФ!$A:$A,0),MATCH("Посевная площадь"&amp;YEAR(HY$3),ЗФ!$2:$2,0))*
INDEX(Коэф.закупка_год_морковь[],MATCH($A57,Коэф.закупка_год_морковь[1],0),MATCH(MONTH(HX$3),КЗ!$1:$1,0))/1000,""),0)</f>
        <v>0</v>
      </c>
      <c r="HY57" s="551" cm="1">
        <f t="array" aca="1" ref="HY57" ca="1">IFERROR(IF(AND(НачЦ_ИнвП_Дата&lt;=HY$3,КИнвП_Дата&gt;HY$3),
INDEX(Кальк._морковь,MATCH($A57,Кальк._морковь_наим.,0),MATCH("Сумма затрат, т.руб.",'Кальк-я'!$5:$5,0))*
INDEX(ЗФ,MATCH($A$50,ЗФ!$A:$A,0),MATCH("Посевная площадь"&amp;YEAR(HZ$3),ЗФ!$2:$2,0))*
INDEX(Коэф.закупка_год_морковь[],MATCH($A57,Коэф.закупка_год_морковь[1],0),MATCH(MONTH(HY$3),КЗ!$1:$1,0))/1000,""),0)</f>
        <v>0</v>
      </c>
      <c r="HZ57" s="551" cm="1">
        <f t="array" aca="1" ref="HZ57" ca="1">IFERROR(IF(AND(НачЦ_ИнвП_Дата&lt;=HZ$3,КИнвП_Дата&gt;HZ$3),
INDEX(Кальк._морковь,MATCH($A57,Кальк._морковь_наим.,0),MATCH("Сумма затрат, т.руб.",'Кальк-я'!$5:$5,0))*
INDEX(ЗФ,MATCH($A$50,ЗФ!$A:$A,0),MATCH("Посевная площадь"&amp;YEAR(IA$3),ЗФ!$2:$2,0))*
INDEX(Коэф.закупка_год_морковь[],MATCH($A57,Коэф.закупка_год_морковь[1],0),MATCH(MONTH(HZ$3),КЗ!$1:$1,0))/1000,""),0)</f>
        <v>0</v>
      </c>
      <c r="IA57" s="552">
        <f t="shared" ref="IA57:IA71" ca="1" si="1561">SUM(HO57:HZ57)</f>
        <v>0</v>
      </c>
      <c r="IB57" s="551" cm="1">
        <f t="array" aca="1" ref="IB57" ca="1">IFERROR(IF(AND(НачЦ_ИнвП_Дата&lt;=IB$3,КИнвП_Дата&gt;IB$3),
INDEX(Кальк._морковь,MATCH($A57,Кальк._морковь_наим.,0),MATCH("Сумма затрат, т.руб.",'Кальк-я'!$5:$5,0))*
INDEX(ЗФ,MATCH($A$50,ЗФ!$A:$A,0),MATCH("Посевная площадь"&amp;YEAR(IC$3),ЗФ!$2:$2,0))*
INDEX(Коэф.закупка_год_морковь[],MATCH($A57,Коэф.закупка_год_морковь[1],0),MATCH(MONTH(IB$3),КЗ!$1:$1,0))/1000,""),0)</f>
        <v>0</v>
      </c>
      <c r="IC57" s="551" cm="1">
        <f t="array" aca="1" ref="IC57" ca="1">IFERROR(IF(AND(НачЦ_ИнвП_Дата&lt;=IC$3,КИнвП_Дата&gt;IC$3),
INDEX(Кальк._морковь,MATCH($A57,Кальк._морковь_наим.,0),MATCH("Сумма затрат, т.руб.",'Кальк-я'!$5:$5,0))*
INDEX(ЗФ,MATCH($A$50,ЗФ!$A:$A,0),MATCH("Посевная площадь"&amp;YEAR(ID$3),ЗФ!$2:$2,0))*
INDEX(Коэф.закупка_год_морковь[],MATCH($A57,Коэф.закупка_год_морковь[1],0),MATCH(MONTH(IC$3),КЗ!$1:$1,0))/1000,""),0)</f>
        <v>0</v>
      </c>
      <c r="ID57" s="551" cm="1">
        <f t="array" aca="1" ref="ID57" ca="1">IFERROR(IF(AND(НачЦ_ИнвП_Дата&lt;=ID$3,КИнвП_Дата&gt;ID$3),
INDEX(Кальк._морковь,MATCH($A57,Кальк._морковь_наим.,0),MATCH("Сумма затрат, т.руб.",'Кальк-я'!$5:$5,0))*
INDEX(ЗФ,MATCH($A$50,ЗФ!$A:$A,0),MATCH("Посевная площадь"&amp;YEAR(IE$3),ЗФ!$2:$2,0))*
INDEX(Коэф.закупка_год_морковь[],MATCH($A57,Коэф.закупка_год_морковь[1],0),MATCH(MONTH(ID$3),КЗ!$1:$1,0))/1000,""),0)</f>
        <v>0</v>
      </c>
      <c r="IE57" s="551" cm="1">
        <f t="array" aca="1" ref="IE57" ca="1">IFERROR(IF(AND(НачЦ_ИнвП_Дата&lt;=IE$3,КИнвП_Дата&gt;IE$3),
INDEX(Кальк._морковь,MATCH($A57,Кальк._морковь_наим.,0),MATCH("Сумма затрат, т.руб.",'Кальк-я'!$5:$5,0))*
INDEX(ЗФ,MATCH($A$50,ЗФ!$A:$A,0),MATCH("Посевная площадь"&amp;YEAR(IF$3),ЗФ!$2:$2,0))*
INDEX(Коэф.закупка_год_морковь[],MATCH($A57,Коэф.закупка_год_морковь[1],0),MATCH(MONTH(IE$3),КЗ!$1:$1,0))/1000,""),0)</f>
        <v>0</v>
      </c>
      <c r="IF57" s="551" cm="1">
        <f t="array" aca="1" ref="IF57" ca="1">IFERROR(IF(AND(НачЦ_ИнвП_Дата&lt;=IF$3,КИнвП_Дата&gt;IF$3),
INDEX(Кальк._морковь,MATCH($A57,Кальк._морковь_наим.,0),MATCH("Сумма затрат, т.руб.",'Кальк-я'!$5:$5,0))*
INDEX(ЗФ,MATCH($A$50,ЗФ!$A:$A,0),MATCH("Посевная площадь"&amp;YEAR(IG$3),ЗФ!$2:$2,0))*
INDEX(Коэф.закупка_год_морковь[],MATCH($A57,Коэф.закупка_год_морковь[1],0),MATCH(MONTH(IF$3),КЗ!$1:$1,0))/1000,""),0)</f>
        <v>0</v>
      </c>
      <c r="IG57" s="551" cm="1">
        <f t="array" aca="1" ref="IG57" ca="1">IFERROR(IF(AND(НачЦ_ИнвП_Дата&lt;=IG$3,КИнвП_Дата&gt;IG$3),
INDEX(Кальк._морковь,MATCH($A57,Кальк._морковь_наим.,0),MATCH("Сумма затрат, т.руб.",'Кальк-я'!$5:$5,0))*
INDEX(ЗФ,MATCH($A$50,ЗФ!$A:$A,0),MATCH("Посевная площадь"&amp;YEAR(IH$3),ЗФ!$2:$2,0))*
INDEX(Коэф.закупка_год_морковь[],MATCH($A57,Коэф.закупка_год_морковь[1],0),MATCH(MONTH(IG$3),КЗ!$1:$1,0))/1000,""),0)</f>
        <v>0</v>
      </c>
      <c r="IH57" s="551" cm="1">
        <f t="array" aca="1" ref="IH57" ca="1">IFERROR(IF(AND(НачЦ_ИнвП_Дата&lt;=IH$3,КИнвП_Дата&gt;IH$3),
INDEX(Кальк._морковь,MATCH($A57,Кальк._морковь_наим.,0),MATCH("Сумма затрат, т.руб.",'Кальк-я'!$5:$5,0))*
INDEX(ЗФ,MATCH($A$50,ЗФ!$A:$A,0),MATCH("Посевная площадь"&amp;YEAR(II$3),ЗФ!$2:$2,0))*
INDEX(Коэф.закупка_год_морковь[],MATCH($A57,Коэф.закупка_год_морковь[1],0),MATCH(MONTH(IH$3),КЗ!$1:$1,0))/1000,""),0)</f>
        <v>0</v>
      </c>
      <c r="II57" s="551" cm="1">
        <f t="array" aca="1" ref="II57" ca="1">IFERROR(IF(AND(НачЦ_ИнвП_Дата&lt;=II$3,КИнвП_Дата&gt;II$3),
INDEX(Кальк._морковь,MATCH($A57,Кальк._морковь_наим.,0),MATCH("Сумма затрат, т.руб.",'Кальк-я'!$5:$5,0))*
INDEX(ЗФ,MATCH($A$50,ЗФ!$A:$A,0),MATCH("Посевная площадь"&amp;YEAR(IJ$3),ЗФ!$2:$2,0))*
INDEX(Коэф.закупка_год_морковь[],MATCH($A57,Коэф.закупка_год_морковь[1],0),MATCH(MONTH(II$3),КЗ!$1:$1,0))/1000,""),0)</f>
        <v>0</v>
      </c>
      <c r="IJ57" s="551" cm="1">
        <f t="array" aca="1" ref="IJ57" ca="1">IFERROR(IF(AND(НачЦ_ИнвП_Дата&lt;=IJ$3,КИнвП_Дата&gt;IJ$3),
INDEX(Кальк._морковь,MATCH($A57,Кальк._морковь_наим.,0),MATCH("Сумма затрат, т.руб.",'Кальк-я'!$5:$5,0))*
INDEX(ЗФ,MATCH($A$50,ЗФ!$A:$A,0),MATCH("Посевная площадь"&amp;YEAR(IK$3),ЗФ!$2:$2,0))*
INDEX(Коэф.закупка_год_морковь[],MATCH($A57,Коэф.закупка_год_морковь[1],0),MATCH(MONTH(IJ$3),КЗ!$1:$1,0))/1000,""),0)</f>
        <v>0</v>
      </c>
      <c r="IK57" s="551" cm="1">
        <f t="array" aca="1" ref="IK57" ca="1">IFERROR(IF(AND(НачЦ_ИнвП_Дата&lt;=IK$3,КИнвП_Дата&gt;IK$3),
INDEX(Кальк._морковь,MATCH($A57,Кальк._морковь_наим.,0),MATCH("Сумма затрат, т.руб.",'Кальк-я'!$5:$5,0))*
INDEX(ЗФ,MATCH($A$50,ЗФ!$A:$A,0),MATCH("Посевная площадь"&amp;YEAR(IL$3),ЗФ!$2:$2,0))*
INDEX(Коэф.закупка_год_морковь[],MATCH($A57,Коэф.закупка_год_морковь[1],0),MATCH(MONTH(IK$3),КЗ!$1:$1,0))/1000,""),0)</f>
        <v>0</v>
      </c>
      <c r="IL57" s="551" cm="1">
        <f t="array" aca="1" ref="IL57" ca="1">IFERROR(IF(AND(НачЦ_ИнвП_Дата&lt;=IL$3,КИнвП_Дата&gt;IL$3),
INDEX(Кальк._морковь,MATCH($A57,Кальк._морковь_наим.,0),MATCH("Сумма затрат, т.руб.",'Кальк-я'!$5:$5,0))*
INDEX(ЗФ,MATCH($A$50,ЗФ!$A:$A,0),MATCH("Посевная площадь"&amp;YEAR(IM$3),ЗФ!$2:$2,0))*
INDEX(Коэф.закупка_год_морковь[],MATCH($A57,Коэф.закупка_год_морковь[1],0),MATCH(MONTH(IL$3),КЗ!$1:$1,0))/1000,""),0)</f>
        <v>0</v>
      </c>
      <c r="IM57" s="551" cm="1">
        <f t="array" aca="1" ref="IM57" ca="1">IFERROR(IF(AND(НачЦ_ИнвП_Дата&lt;=IM$3,КИнвП_Дата&gt;IM$3),
INDEX(Кальк._морковь,MATCH($A57,Кальк._морковь_наим.,0),MATCH("Сумма затрат, т.руб.",'Кальк-я'!$5:$5,0))*
INDEX(ЗФ,MATCH($A$50,ЗФ!$A:$A,0),MATCH("Посевная площадь"&amp;YEAR(IN$3),ЗФ!$2:$2,0))*
INDEX(Коэф.закупка_год_морковь[],MATCH($A57,Коэф.закупка_год_морковь[1],0),MATCH(MONTH(IM$3),КЗ!$1:$1,0))/1000,""),0)</f>
        <v>0</v>
      </c>
      <c r="IN57" s="552">
        <f t="shared" ref="IN57:IN71" ca="1" si="1562">SUM(IB57:IM57)</f>
        <v>0</v>
      </c>
      <c r="IO57" s="551" cm="1">
        <f t="array" aca="1" ref="IO57" ca="1">IFERROR(IF(AND(НачЦ_ИнвП_Дата&lt;=IO$3,КИнвП_Дата&gt;IO$3),
INDEX(Кальк._морковь,MATCH($A57,Кальк._морковь_наим.,0),MATCH("Сумма затрат, т.руб.",'Кальк-я'!$5:$5,0))*
INDEX(ЗФ,MATCH($A$50,ЗФ!$A:$A,0),MATCH("Посевная площадь"&amp;YEAR(IP$3),ЗФ!$2:$2,0))*
INDEX(Коэф.закупка_год_морковь[],MATCH($A57,Коэф.закупка_год_морковь[1],0),MATCH(MONTH(IO$3),КЗ!$1:$1,0))/1000,""),0)</f>
        <v>0</v>
      </c>
      <c r="IP57" s="551" cm="1">
        <f t="array" aca="1" ref="IP57" ca="1">IFERROR(IF(AND(НачЦ_ИнвП_Дата&lt;=IP$3,КИнвП_Дата&gt;IP$3),
INDEX(Кальк._морковь,MATCH($A57,Кальк._морковь_наим.,0),MATCH("Сумма затрат, т.руб.",'Кальк-я'!$5:$5,0))*
INDEX(ЗФ,MATCH($A$50,ЗФ!$A:$A,0),MATCH("Посевная площадь"&amp;YEAR(IQ$3),ЗФ!$2:$2,0))*
INDEX(Коэф.закупка_год_морковь[],MATCH($A57,Коэф.закупка_год_морковь[1],0),MATCH(MONTH(IP$3),КЗ!$1:$1,0))/1000,""),0)</f>
        <v>0</v>
      </c>
      <c r="IQ57" s="551" cm="1">
        <f t="array" aca="1" ref="IQ57" ca="1">IFERROR(IF(AND(НачЦ_ИнвП_Дата&lt;=IQ$3,КИнвП_Дата&gt;IQ$3),
INDEX(Кальк._морковь,MATCH($A57,Кальк._морковь_наим.,0),MATCH("Сумма затрат, т.руб.",'Кальк-я'!$5:$5,0))*
INDEX(ЗФ,MATCH($A$50,ЗФ!$A:$A,0),MATCH("Посевная площадь"&amp;YEAR(IR$3),ЗФ!$2:$2,0))*
INDEX(Коэф.закупка_год_морковь[],MATCH($A57,Коэф.закупка_год_морковь[1],0),MATCH(MONTH(IQ$3),КЗ!$1:$1,0))/1000,""),0)</f>
        <v>0</v>
      </c>
      <c r="IR57" s="551" cm="1">
        <f t="array" aca="1" ref="IR57" ca="1">IFERROR(IF(AND(НачЦ_ИнвП_Дата&lt;=IR$3,КИнвП_Дата&gt;IR$3),
INDEX(Кальк._морковь,MATCH($A57,Кальк._морковь_наим.,0),MATCH("Сумма затрат, т.руб.",'Кальк-я'!$5:$5,0))*
INDEX(ЗФ,MATCH($A$50,ЗФ!$A:$A,0),MATCH("Посевная площадь"&amp;YEAR(IS$3),ЗФ!$2:$2,0))*
INDEX(Коэф.закупка_год_морковь[],MATCH($A57,Коэф.закупка_год_морковь[1],0),MATCH(MONTH(IR$3),КЗ!$1:$1,0))/1000,""),0)</f>
        <v>0</v>
      </c>
      <c r="IS57" s="551" cm="1">
        <f t="array" aca="1" ref="IS57" ca="1">IFERROR(IF(AND(НачЦ_ИнвП_Дата&lt;=IS$3,КИнвП_Дата&gt;IS$3),
INDEX(Кальк._морковь,MATCH($A57,Кальк._морковь_наим.,0),MATCH("Сумма затрат, т.руб.",'Кальк-я'!$5:$5,0))*
INDEX(ЗФ,MATCH($A$50,ЗФ!$A:$A,0),MATCH("Посевная площадь"&amp;YEAR(IT$3),ЗФ!$2:$2,0))*
INDEX(Коэф.закупка_год_морковь[],MATCH($A57,Коэф.закупка_год_морковь[1],0),MATCH(MONTH(IS$3),КЗ!$1:$1,0))/1000,""),0)</f>
        <v>0</v>
      </c>
      <c r="IT57" s="551" cm="1">
        <f t="array" aca="1" ref="IT57" ca="1">IFERROR(IF(AND(НачЦ_ИнвП_Дата&lt;=IT$3,КИнвП_Дата&gt;IT$3),
INDEX(Кальк._морковь,MATCH($A57,Кальк._морковь_наим.,0),MATCH("Сумма затрат, т.руб.",'Кальк-я'!$5:$5,0))*
INDEX(ЗФ,MATCH($A$50,ЗФ!$A:$A,0),MATCH("Посевная площадь"&amp;YEAR(IU$3),ЗФ!$2:$2,0))*
INDEX(Коэф.закупка_год_морковь[],MATCH($A57,Коэф.закупка_год_морковь[1],0),MATCH(MONTH(IT$3),КЗ!$1:$1,0))/1000,""),0)</f>
        <v>0</v>
      </c>
      <c r="IU57" s="551" cm="1">
        <f t="array" aca="1" ref="IU57" ca="1">IFERROR(IF(AND(НачЦ_ИнвП_Дата&lt;=IU$3,КИнвП_Дата&gt;IU$3),
INDEX(Кальк._морковь,MATCH($A57,Кальк._морковь_наим.,0),MATCH("Сумма затрат, т.руб.",'Кальк-я'!$5:$5,0))*
INDEX(ЗФ,MATCH($A$50,ЗФ!$A:$A,0),MATCH("Посевная площадь"&amp;YEAR(IV$3),ЗФ!$2:$2,0))*
INDEX(Коэф.закупка_год_морковь[],MATCH($A57,Коэф.закупка_год_морковь[1],0),MATCH(MONTH(IU$3),КЗ!$1:$1,0))/1000,""),0)</f>
        <v>0</v>
      </c>
      <c r="IV57" s="551" cm="1">
        <f t="array" aca="1" ref="IV57" ca="1">IFERROR(IF(AND(НачЦ_ИнвП_Дата&lt;=IV$3,КИнвП_Дата&gt;IV$3),
INDEX(Кальк._морковь,MATCH($A57,Кальк._морковь_наим.,0),MATCH("Сумма затрат, т.руб.",'Кальк-я'!$5:$5,0))*
INDEX(ЗФ,MATCH($A$50,ЗФ!$A:$A,0),MATCH("Посевная площадь"&amp;YEAR(IW$3),ЗФ!$2:$2,0))*
INDEX(Коэф.закупка_год_морковь[],MATCH($A57,Коэф.закупка_год_морковь[1],0),MATCH(MONTH(IV$3),КЗ!$1:$1,0))/1000,""),0)</f>
        <v>0</v>
      </c>
      <c r="IW57" s="551" cm="1">
        <f t="array" aca="1" ref="IW57" ca="1">IFERROR(IF(AND(НачЦ_ИнвП_Дата&lt;=IW$3,КИнвП_Дата&gt;IW$3),
INDEX(Кальк._морковь,MATCH($A57,Кальк._морковь_наим.,0),MATCH("Сумма затрат, т.руб.",'Кальк-я'!$5:$5,0))*
INDEX(ЗФ,MATCH($A$50,ЗФ!$A:$A,0),MATCH("Посевная площадь"&amp;YEAR(IX$3),ЗФ!$2:$2,0))*
INDEX(Коэф.закупка_год_морковь[],MATCH($A57,Коэф.закупка_год_морковь[1],0),MATCH(MONTH(IW$3),КЗ!$1:$1,0))/1000,""),0)</f>
        <v>0</v>
      </c>
      <c r="IX57" s="551" cm="1">
        <f t="array" aca="1" ref="IX57" ca="1">IFERROR(IF(AND(НачЦ_ИнвП_Дата&lt;=IX$3,КИнвП_Дата&gt;IX$3),
INDEX(Кальк._морковь,MATCH($A57,Кальк._морковь_наим.,0),MATCH("Сумма затрат, т.руб.",'Кальк-я'!$5:$5,0))*
INDEX(ЗФ,MATCH($A$50,ЗФ!$A:$A,0),MATCH("Посевная площадь"&amp;YEAR(IY$3),ЗФ!$2:$2,0))*
INDEX(Коэф.закупка_год_морковь[],MATCH($A57,Коэф.закупка_год_морковь[1],0),MATCH(MONTH(IX$3),КЗ!$1:$1,0))/1000,""),0)</f>
        <v>0</v>
      </c>
      <c r="IY57" s="551" cm="1">
        <f t="array" aca="1" ref="IY57" ca="1">IFERROR(IF(AND(НачЦ_ИнвП_Дата&lt;=IY$3,КИнвП_Дата&gt;IY$3),
INDEX(Кальк._морковь,MATCH($A57,Кальк._морковь_наим.,0),MATCH("Сумма затрат, т.руб.",'Кальк-я'!$5:$5,0))*
INDEX(ЗФ,MATCH($A$50,ЗФ!$A:$A,0),MATCH("Посевная площадь"&amp;YEAR(IZ$3),ЗФ!$2:$2,0))*
INDEX(Коэф.закупка_год_морковь[],MATCH($A57,Коэф.закупка_год_морковь[1],0),MATCH(MONTH(IY$3),КЗ!$1:$1,0))/1000,""),0)</f>
        <v>0</v>
      </c>
      <c r="IZ57" s="551" cm="1">
        <f t="array" aca="1" ref="IZ57" ca="1">IFERROR(IF(AND(НачЦ_ИнвП_Дата&lt;=IZ$3,КИнвП_Дата&gt;IZ$3),
INDEX(Кальк._морковь,MATCH($A57,Кальк._морковь_наим.,0),MATCH("Сумма затрат, т.руб.",'Кальк-я'!$5:$5,0))*
INDEX(ЗФ,MATCH($A$50,ЗФ!$A:$A,0),MATCH("Посевная площадь"&amp;YEAR(JA$3),ЗФ!$2:$2,0))*
INDEX(Коэф.закупка_год_морковь[],MATCH($A57,Коэф.закупка_год_морковь[1],0),MATCH(MONTH(IZ$3),КЗ!$1:$1,0))/1000,""),0)</f>
        <v>0</v>
      </c>
      <c r="JA57" s="552">
        <f t="shared" ref="JA57:JA71" ca="1" si="1563">SUM(IO57:IZ57)</f>
        <v>0</v>
      </c>
      <c r="JB57" s="551" cm="1">
        <f t="array" aca="1" ref="JB57" ca="1">IFERROR(IF(AND(НачЦ_ИнвП_Дата&lt;=JB$3,КИнвП_Дата&gt;JB$3),
INDEX(Кальк._морковь,MATCH($A57,Кальк._морковь_наим.,0),MATCH("Сумма затрат, т.руб.",'Кальк-я'!$5:$5,0))*
INDEX(ЗФ,MATCH($A$50,ЗФ!$A:$A,0),MATCH("Посевная площадь"&amp;YEAR(JC$3),ЗФ!$2:$2,0))*
INDEX(Коэф.закупка_год_морковь[],MATCH($A57,Коэф.закупка_год_морковь[1],0),MATCH(MONTH(JB$3),КЗ!$1:$1,0))/1000,""),0)</f>
        <v>0</v>
      </c>
      <c r="JC57" s="551" cm="1">
        <f t="array" aca="1" ref="JC57" ca="1">IFERROR(IF(AND(НачЦ_ИнвП_Дата&lt;=JC$3,КИнвП_Дата&gt;JC$3),
INDEX(Кальк._морковь,MATCH($A57,Кальк._морковь_наим.,0),MATCH("Сумма затрат, т.руб.",'Кальк-я'!$5:$5,0))*
INDEX(ЗФ,MATCH($A$50,ЗФ!$A:$A,0),MATCH("Посевная площадь"&amp;YEAR(JD$3),ЗФ!$2:$2,0))*
INDEX(Коэф.закупка_год_морковь[],MATCH($A57,Коэф.закупка_год_морковь[1],0),MATCH(MONTH(JC$3),КЗ!$1:$1,0))/1000,""),0)</f>
        <v>0</v>
      </c>
      <c r="JD57" s="551" cm="1">
        <f t="array" aca="1" ref="JD57" ca="1">IFERROR(IF(AND(НачЦ_ИнвП_Дата&lt;=JD$3,КИнвП_Дата&gt;JD$3),
INDEX(Кальк._морковь,MATCH($A57,Кальк._морковь_наим.,0),MATCH("Сумма затрат, т.руб.",'Кальк-я'!$5:$5,0))*
INDEX(ЗФ,MATCH($A$50,ЗФ!$A:$A,0),MATCH("Посевная площадь"&amp;YEAR(JE$3),ЗФ!$2:$2,0))*
INDEX(Коэф.закупка_год_морковь[],MATCH($A57,Коэф.закупка_год_морковь[1],0),MATCH(MONTH(JD$3),КЗ!$1:$1,0))/1000,""),0)</f>
        <v>0</v>
      </c>
      <c r="JE57" s="551" cm="1">
        <f t="array" aca="1" ref="JE57" ca="1">IFERROR(IF(AND(НачЦ_ИнвП_Дата&lt;=JE$3,КИнвП_Дата&gt;JE$3),
INDEX(Кальк._морковь,MATCH($A57,Кальк._морковь_наим.,0),MATCH("Сумма затрат, т.руб.",'Кальк-я'!$5:$5,0))*
INDEX(ЗФ,MATCH($A$50,ЗФ!$A:$A,0),MATCH("Посевная площадь"&amp;YEAR(JF$3),ЗФ!$2:$2,0))*
INDEX(Коэф.закупка_год_морковь[],MATCH($A57,Коэф.закупка_год_морковь[1],0),MATCH(MONTH(JE$3),КЗ!$1:$1,0))/1000,""),0)</f>
        <v>0</v>
      </c>
      <c r="JF57" s="551" cm="1">
        <f t="array" aca="1" ref="JF57" ca="1">IFERROR(IF(AND(НачЦ_ИнвП_Дата&lt;=JF$3,КИнвП_Дата&gt;JF$3),
INDEX(Кальк._морковь,MATCH($A57,Кальк._морковь_наим.,0),MATCH("Сумма затрат, т.руб.",'Кальк-я'!$5:$5,0))*
INDEX(ЗФ,MATCH($A$50,ЗФ!$A:$A,0),MATCH("Посевная площадь"&amp;YEAR(JG$3),ЗФ!$2:$2,0))*
INDEX(Коэф.закупка_год_морковь[],MATCH($A57,Коэф.закупка_год_морковь[1],0),MATCH(MONTH(JF$3),КЗ!$1:$1,0))/1000,""),0)</f>
        <v>0</v>
      </c>
      <c r="JG57" s="551" cm="1">
        <f t="array" aca="1" ref="JG57" ca="1">IFERROR(IF(AND(НачЦ_ИнвП_Дата&lt;=JG$3,КИнвП_Дата&gt;JG$3),
INDEX(Кальк._морковь,MATCH($A57,Кальк._морковь_наим.,0),MATCH("Сумма затрат, т.руб.",'Кальк-я'!$5:$5,0))*
INDEX(ЗФ,MATCH($A$50,ЗФ!$A:$A,0),MATCH("Посевная площадь"&amp;YEAR(JH$3),ЗФ!$2:$2,0))*
INDEX(Коэф.закупка_год_морковь[],MATCH($A57,Коэф.закупка_год_морковь[1],0),MATCH(MONTH(JG$3),КЗ!$1:$1,0))/1000,""),0)</f>
        <v>0</v>
      </c>
      <c r="JH57" s="551" cm="1">
        <f t="array" aca="1" ref="JH57" ca="1">IFERROR(IF(AND(НачЦ_ИнвП_Дата&lt;=JH$3,КИнвП_Дата&gt;JH$3),
INDEX(Кальк._морковь,MATCH($A57,Кальк._морковь_наим.,0),MATCH("Сумма затрат, т.руб.",'Кальк-я'!$5:$5,0))*
INDEX(ЗФ,MATCH($A$50,ЗФ!$A:$A,0),MATCH("Посевная площадь"&amp;YEAR(JI$3),ЗФ!$2:$2,0))*
INDEX(Коэф.закупка_год_морковь[],MATCH($A57,Коэф.закупка_год_морковь[1],0),MATCH(MONTH(JH$3),КЗ!$1:$1,0))/1000,""),0)</f>
        <v>0</v>
      </c>
      <c r="JI57" s="551" cm="1">
        <f t="array" aca="1" ref="JI57" ca="1">IFERROR(IF(AND(НачЦ_ИнвП_Дата&lt;=JI$3,КИнвП_Дата&gt;JI$3),
INDEX(Кальк._морковь,MATCH($A57,Кальк._морковь_наим.,0),MATCH("Сумма затрат, т.руб.",'Кальк-я'!$5:$5,0))*
INDEX(ЗФ,MATCH($A$50,ЗФ!$A:$A,0),MATCH("Посевная площадь"&amp;YEAR(JJ$3),ЗФ!$2:$2,0))*
INDEX(Коэф.закупка_год_морковь[],MATCH($A57,Коэф.закупка_год_морковь[1],0),MATCH(MONTH(JI$3),КЗ!$1:$1,0))/1000,""),0)</f>
        <v>0</v>
      </c>
      <c r="JJ57" s="551" cm="1">
        <f t="array" aca="1" ref="JJ57" ca="1">IFERROR(IF(AND(НачЦ_ИнвП_Дата&lt;=JJ$3,КИнвП_Дата&gt;JJ$3),
INDEX(Кальк._морковь,MATCH($A57,Кальк._морковь_наим.,0),MATCH("Сумма затрат, т.руб.",'Кальк-я'!$5:$5,0))*
INDEX(ЗФ,MATCH($A$50,ЗФ!$A:$A,0),MATCH("Посевная площадь"&amp;YEAR(JK$3),ЗФ!$2:$2,0))*
INDEX(Коэф.закупка_год_морковь[],MATCH($A57,Коэф.закупка_год_морковь[1],0),MATCH(MONTH(JJ$3),КЗ!$1:$1,0))/1000,""),0)</f>
        <v>0</v>
      </c>
      <c r="JK57" s="551" cm="1">
        <f t="array" aca="1" ref="JK57" ca="1">IFERROR(IF(AND(НачЦ_ИнвП_Дата&lt;=JK$3,КИнвП_Дата&gt;JK$3),
INDEX(Кальк._морковь,MATCH($A57,Кальк._морковь_наим.,0),MATCH("Сумма затрат, т.руб.",'Кальк-я'!$5:$5,0))*
INDEX(ЗФ,MATCH($A$50,ЗФ!$A:$A,0),MATCH("Посевная площадь"&amp;YEAR(JL$3),ЗФ!$2:$2,0))*
INDEX(Коэф.закупка_год_морковь[],MATCH($A57,Коэф.закупка_год_морковь[1],0),MATCH(MONTH(JK$3),КЗ!$1:$1,0))/1000,""),0)</f>
        <v>0</v>
      </c>
      <c r="JL57" s="551" cm="1">
        <f t="array" aca="1" ref="JL57" ca="1">IFERROR(IF(AND(НачЦ_ИнвП_Дата&lt;=JL$3,КИнвП_Дата&gt;JL$3),
INDEX(Кальк._морковь,MATCH($A57,Кальк._морковь_наим.,0),MATCH("Сумма затрат, т.руб.",'Кальк-я'!$5:$5,0))*
INDEX(ЗФ,MATCH($A$50,ЗФ!$A:$A,0),MATCH("Посевная площадь"&amp;YEAR(JM$3),ЗФ!$2:$2,0))*
INDEX(Коэф.закупка_год_морковь[],MATCH($A57,Коэф.закупка_год_морковь[1],0),MATCH(MONTH(JL$3),КЗ!$1:$1,0))/1000,""),0)</f>
        <v>0</v>
      </c>
      <c r="JM57" s="551" cm="1">
        <f t="array" aca="1" ref="JM57" ca="1">IFERROR(IF(AND(НачЦ_ИнвП_Дата&lt;=JM$3,КИнвП_Дата&gt;JM$3),
INDEX(Кальк._морковь,MATCH($A57,Кальк._морковь_наим.,0),MATCH("Сумма затрат, т.руб.",'Кальк-я'!$5:$5,0))*
INDEX(ЗФ,MATCH($A$50,ЗФ!$A:$A,0),MATCH("Посевная площадь"&amp;YEAR(JN$3),ЗФ!$2:$2,0))*
INDEX(Коэф.закупка_год_морковь[],MATCH($A57,Коэф.закупка_год_морковь[1],0),MATCH(MONTH(JM$3),КЗ!$1:$1,0))/1000,""),0)</f>
        <v>0</v>
      </c>
      <c r="JN57" s="552">
        <f t="shared" ref="JN57:JN71" ca="1" si="1564">SUM(JB57:JM57)</f>
        <v>0</v>
      </c>
      <c r="JO57" s="551" cm="1">
        <f t="array" aca="1" ref="JO57" ca="1">IFERROR(IF(AND(НачЦ_ИнвП_Дата&lt;=JO$3,КИнвП_Дата&gt;JO$3),
INDEX(Кальк._морковь,MATCH($A57,Кальк._морковь_наим.,0),MATCH("Сумма затрат, т.руб.",'Кальк-я'!$5:$5,0))*
INDEX(ЗФ,MATCH($A$50,ЗФ!$A:$A,0),MATCH("Посевная площадь"&amp;YEAR(JP$3),ЗФ!$2:$2,0))*
INDEX(Коэф.закупка_год_морковь[],MATCH($A57,Коэф.закупка_год_морковь[1],0),MATCH(MONTH(JO$3),КЗ!$1:$1,0))/1000,""),0)</f>
        <v>0</v>
      </c>
      <c r="JP57" s="551" cm="1">
        <f t="array" aca="1" ref="JP57" ca="1">IFERROR(IF(AND(НачЦ_ИнвП_Дата&lt;=JP$3,КИнвП_Дата&gt;JP$3),
INDEX(Кальк._морковь,MATCH($A57,Кальк._морковь_наим.,0),MATCH("Сумма затрат, т.руб.",'Кальк-я'!$5:$5,0))*
INDEX(ЗФ,MATCH($A$50,ЗФ!$A:$A,0),MATCH("Посевная площадь"&amp;YEAR(JQ$3),ЗФ!$2:$2,0))*
INDEX(Коэф.закупка_год_морковь[],MATCH($A57,Коэф.закупка_год_морковь[1],0),MATCH(MONTH(JP$3),КЗ!$1:$1,0))/1000,""),0)</f>
        <v>0</v>
      </c>
      <c r="JQ57" s="551" cm="1">
        <f t="array" aca="1" ref="JQ57" ca="1">IFERROR(IF(AND(НачЦ_ИнвП_Дата&lt;=JQ$3,КИнвП_Дата&gt;JQ$3),
INDEX(Кальк._морковь,MATCH($A57,Кальк._морковь_наим.,0),MATCH("Сумма затрат, т.руб.",'Кальк-я'!$5:$5,0))*
INDEX(ЗФ,MATCH($A$50,ЗФ!$A:$A,0),MATCH("Посевная площадь"&amp;YEAR(JR$3),ЗФ!$2:$2,0))*
INDEX(Коэф.закупка_год_морковь[],MATCH($A57,Коэф.закупка_год_морковь[1],0),MATCH(MONTH(JQ$3),КЗ!$1:$1,0))/1000,""),0)</f>
        <v>0</v>
      </c>
      <c r="JR57" s="551" cm="1">
        <f t="array" aca="1" ref="JR57" ca="1">IFERROR(IF(AND(НачЦ_ИнвП_Дата&lt;=JR$3,КИнвП_Дата&gt;JR$3),
INDEX(Кальк._морковь,MATCH($A57,Кальк._морковь_наим.,0),MATCH("Сумма затрат, т.руб.",'Кальк-я'!$5:$5,0))*
INDEX(ЗФ,MATCH($A$50,ЗФ!$A:$A,0),MATCH("Посевная площадь"&amp;YEAR(JS$3),ЗФ!$2:$2,0))*
INDEX(Коэф.закупка_год_морковь[],MATCH($A57,Коэф.закупка_год_морковь[1],0),MATCH(MONTH(JR$3),КЗ!$1:$1,0))/1000,""),0)</f>
        <v>0</v>
      </c>
      <c r="JS57" s="551" cm="1">
        <f t="array" aca="1" ref="JS57" ca="1">IFERROR(IF(AND(НачЦ_ИнвП_Дата&lt;=JS$3,КИнвП_Дата&gt;JS$3),
INDEX(Кальк._морковь,MATCH($A57,Кальк._морковь_наим.,0),MATCH("Сумма затрат, т.руб.",'Кальк-я'!$5:$5,0))*
INDEX(ЗФ,MATCH($A$50,ЗФ!$A:$A,0),MATCH("Посевная площадь"&amp;YEAR(JT$3),ЗФ!$2:$2,0))*
INDEX(Коэф.закупка_год_морковь[],MATCH($A57,Коэф.закупка_год_морковь[1],0),MATCH(MONTH(JS$3),КЗ!$1:$1,0))/1000,""),0)</f>
        <v>0</v>
      </c>
      <c r="JT57" s="551" cm="1">
        <f t="array" aca="1" ref="JT57" ca="1">IFERROR(IF(AND(НачЦ_ИнвП_Дата&lt;=JT$3,КИнвП_Дата&gt;JT$3),
INDEX(Кальк._морковь,MATCH($A57,Кальк._морковь_наим.,0),MATCH("Сумма затрат, т.руб.",'Кальк-я'!$5:$5,0))*
INDEX(ЗФ,MATCH($A$50,ЗФ!$A:$A,0),MATCH("Посевная площадь"&amp;YEAR(JU$3),ЗФ!$2:$2,0))*
INDEX(Коэф.закупка_год_морковь[],MATCH($A57,Коэф.закупка_год_морковь[1],0),MATCH(MONTH(JT$3),КЗ!$1:$1,0))/1000,""),0)</f>
        <v>0</v>
      </c>
      <c r="JU57" s="551" cm="1">
        <f t="array" aca="1" ref="JU57" ca="1">IFERROR(IF(AND(НачЦ_ИнвП_Дата&lt;=JU$3,КИнвП_Дата&gt;JU$3),
INDEX(Кальк._морковь,MATCH($A57,Кальк._морковь_наим.,0),MATCH("Сумма затрат, т.руб.",'Кальк-я'!$5:$5,0))*
INDEX(ЗФ,MATCH($A$50,ЗФ!$A:$A,0),MATCH("Посевная площадь"&amp;YEAR(JV$3),ЗФ!$2:$2,0))*
INDEX(Коэф.закупка_год_морковь[],MATCH($A57,Коэф.закупка_год_морковь[1],0),MATCH(MONTH(JU$3),КЗ!$1:$1,0))/1000,""),0)</f>
        <v>0</v>
      </c>
      <c r="JV57" s="551" cm="1">
        <f t="array" aca="1" ref="JV57" ca="1">IFERROR(IF(AND(НачЦ_ИнвП_Дата&lt;=JV$3,КИнвП_Дата&gt;JV$3),
INDEX(Кальк._морковь,MATCH($A57,Кальк._морковь_наим.,0),MATCH("Сумма затрат, т.руб.",'Кальк-я'!$5:$5,0))*
INDEX(ЗФ,MATCH($A$50,ЗФ!$A:$A,0),MATCH("Посевная площадь"&amp;YEAR(JW$3),ЗФ!$2:$2,0))*
INDEX(Коэф.закупка_год_морковь[],MATCH($A57,Коэф.закупка_год_морковь[1],0),MATCH(MONTH(JV$3),КЗ!$1:$1,0))/1000,""),0)</f>
        <v>0</v>
      </c>
      <c r="JW57" s="551" cm="1">
        <f t="array" aca="1" ref="JW57" ca="1">IFERROR(IF(AND(НачЦ_ИнвП_Дата&lt;=JW$3,КИнвП_Дата&gt;JW$3),
INDEX(Кальк._морковь,MATCH($A57,Кальк._морковь_наим.,0),MATCH("Сумма затрат, т.руб.",'Кальк-я'!$5:$5,0))*
INDEX(ЗФ,MATCH($A$50,ЗФ!$A:$A,0),MATCH("Посевная площадь"&amp;YEAR(JX$3),ЗФ!$2:$2,0))*
INDEX(Коэф.закупка_год_морковь[],MATCH($A57,Коэф.закупка_год_морковь[1],0),MATCH(MONTH(JW$3),КЗ!$1:$1,0))/1000,""),0)</f>
        <v>0</v>
      </c>
      <c r="JX57" s="551" cm="1">
        <f t="array" aca="1" ref="JX57" ca="1">IFERROR(IF(AND(НачЦ_ИнвП_Дата&lt;=JX$3,КИнвП_Дата&gt;JX$3),
INDEX(Кальк._морковь,MATCH($A57,Кальк._морковь_наим.,0),MATCH("Сумма затрат, т.руб.",'Кальк-я'!$5:$5,0))*
INDEX(ЗФ,MATCH($A$50,ЗФ!$A:$A,0),MATCH("Посевная площадь"&amp;YEAR(JY$3),ЗФ!$2:$2,0))*
INDEX(Коэф.закупка_год_морковь[],MATCH($A57,Коэф.закупка_год_морковь[1],0),MATCH(MONTH(JX$3),КЗ!$1:$1,0))/1000,""),0)</f>
        <v>0</v>
      </c>
      <c r="JY57" s="551" cm="1">
        <f t="array" aca="1" ref="JY57" ca="1">IFERROR(IF(AND(НачЦ_ИнвП_Дата&lt;=JY$3,КИнвП_Дата&gt;JY$3),
INDEX(Кальк._морковь,MATCH($A57,Кальк._морковь_наим.,0),MATCH("Сумма затрат, т.руб.",'Кальк-я'!$5:$5,0))*
INDEX(ЗФ,MATCH($A$50,ЗФ!$A:$A,0),MATCH("Посевная площадь"&amp;YEAR(JZ$3),ЗФ!$2:$2,0))*
INDEX(Коэф.закупка_год_морковь[],MATCH($A57,Коэф.закупка_год_морковь[1],0),MATCH(MONTH(JY$3),КЗ!$1:$1,0))/1000,""),0)</f>
        <v>0</v>
      </c>
      <c r="JZ57" s="551" cm="1">
        <f t="array" aca="1" ref="JZ57" ca="1">IFERROR(IF(AND(НачЦ_ИнвП_Дата&lt;=JZ$3,КИнвП_Дата&gt;JZ$3),
INDEX(Кальк._морковь,MATCH($A57,Кальк._морковь_наим.,0),MATCH("Сумма затрат, т.руб.",'Кальк-я'!$5:$5,0))*
INDEX(ЗФ,MATCH($A$50,ЗФ!$A:$A,0),MATCH("Посевная площадь"&amp;YEAR(KA$3),ЗФ!$2:$2,0))*
INDEX(Коэф.закупка_год_морковь[],MATCH($A57,Коэф.закупка_год_морковь[1],0),MATCH(MONTH(JZ$3),КЗ!$1:$1,0))/1000,""),0)</f>
        <v>0</v>
      </c>
      <c r="KA57" s="552">
        <f t="shared" ref="KA57:KA71" ca="1" si="1565">SUM(JO57:JZ57)</f>
        <v>0</v>
      </c>
      <c r="KB57" s="551" cm="1">
        <f t="array" aca="1" ref="KB57" ca="1">IFERROR(IF(AND(НачЦ_ИнвП_Дата&lt;=KB$3,КИнвП_Дата&gt;KB$3),
INDEX(Кальк._морковь,MATCH($A57,Кальк._морковь_наим.,0),MATCH("Сумма затрат, т.руб.",'Кальк-я'!$5:$5,0))*
INDEX(ЗФ,MATCH($A$50,ЗФ!$A:$A,0),MATCH("Посевная площадь"&amp;YEAR(KC$3),ЗФ!$2:$2,0))*
INDEX(Коэф.закупка_год_морковь[],MATCH($A57,Коэф.закупка_год_морковь[1],0),MATCH(MONTH(KB$3),КЗ!$1:$1,0))/1000,""),0)</f>
        <v>0</v>
      </c>
      <c r="KC57" s="551" cm="1">
        <f t="array" aca="1" ref="KC57" ca="1">IFERROR(IF(AND(НачЦ_ИнвП_Дата&lt;=KC$3,КИнвП_Дата&gt;KC$3),
INDEX(Кальк._морковь,MATCH($A57,Кальк._морковь_наим.,0),MATCH("Сумма затрат, т.руб.",'Кальк-я'!$5:$5,0))*
INDEX(ЗФ,MATCH($A$50,ЗФ!$A:$A,0),MATCH("Посевная площадь"&amp;YEAR(KD$3),ЗФ!$2:$2,0))*
INDEX(Коэф.закупка_год_морковь[],MATCH($A57,Коэф.закупка_год_морковь[1],0),MATCH(MONTH(KC$3),КЗ!$1:$1,0))/1000,""),0)</f>
        <v>0</v>
      </c>
      <c r="KD57" s="551" cm="1">
        <f t="array" aca="1" ref="KD57" ca="1">IFERROR(IF(AND(НачЦ_ИнвП_Дата&lt;=KD$3,КИнвП_Дата&gt;KD$3),
INDEX(Кальк._морковь,MATCH($A57,Кальк._морковь_наим.,0),MATCH("Сумма затрат, т.руб.",'Кальк-я'!$5:$5,0))*
INDEX(ЗФ,MATCH($A$50,ЗФ!$A:$A,0),MATCH("Посевная площадь"&amp;YEAR(KE$3),ЗФ!$2:$2,0))*
INDEX(Коэф.закупка_год_морковь[],MATCH($A57,Коэф.закупка_год_морковь[1],0),MATCH(MONTH(KD$3),КЗ!$1:$1,0))/1000,""),0)</f>
        <v>0</v>
      </c>
      <c r="KE57" s="551" cm="1">
        <f t="array" aca="1" ref="KE57" ca="1">IFERROR(IF(AND(НачЦ_ИнвП_Дата&lt;=KE$3,КИнвП_Дата&gt;KE$3),
INDEX(Кальк._морковь,MATCH($A57,Кальк._морковь_наим.,0),MATCH("Сумма затрат, т.руб.",'Кальк-я'!$5:$5,0))*
INDEX(ЗФ,MATCH($A$50,ЗФ!$A:$A,0),MATCH("Посевная площадь"&amp;YEAR(KF$3),ЗФ!$2:$2,0))*
INDEX(Коэф.закупка_год_морковь[],MATCH($A57,Коэф.закупка_год_морковь[1],0),MATCH(MONTH(KE$3),КЗ!$1:$1,0))/1000,""),0)</f>
        <v>0</v>
      </c>
      <c r="KF57" s="551" cm="1">
        <f t="array" aca="1" ref="KF57" ca="1">IFERROR(IF(AND(НачЦ_ИнвП_Дата&lt;=KF$3,КИнвП_Дата&gt;KF$3),
INDEX(Кальк._морковь,MATCH($A57,Кальк._морковь_наим.,0),MATCH("Сумма затрат, т.руб.",'Кальк-я'!$5:$5,0))*
INDEX(ЗФ,MATCH($A$50,ЗФ!$A:$A,0),MATCH("Посевная площадь"&amp;YEAR(KG$3),ЗФ!$2:$2,0))*
INDEX(Коэф.закупка_год_морковь[],MATCH($A57,Коэф.закупка_год_морковь[1],0),MATCH(MONTH(KF$3),КЗ!$1:$1,0))/1000,""),0)</f>
        <v>0</v>
      </c>
      <c r="KG57" s="551" cm="1">
        <f t="array" aca="1" ref="KG57" ca="1">IFERROR(IF(AND(НачЦ_ИнвП_Дата&lt;=KG$3,КИнвП_Дата&gt;KG$3),
INDEX(Кальк._морковь,MATCH($A57,Кальк._морковь_наим.,0),MATCH("Сумма затрат, т.руб.",'Кальк-я'!$5:$5,0))*
INDEX(ЗФ,MATCH($A$50,ЗФ!$A:$A,0),MATCH("Посевная площадь"&amp;YEAR(KH$3),ЗФ!$2:$2,0))*
INDEX(Коэф.закупка_год_морковь[],MATCH($A57,Коэф.закупка_год_морковь[1],0),MATCH(MONTH(KG$3),КЗ!$1:$1,0))/1000,""),0)</f>
        <v>0</v>
      </c>
      <c r="KH57" s="551" cm="1">
        <f t="array" aca="1" ref="KH57" ca="1">IFERROR(IF(AND(НачЦ_ИнвП_Дата&lt;=KH$3,КИнвП_Дата&gt;KH$3),
INDEX(Кальк._морковь,MATCH($A57,Кальк._морковь_наим.,0),MATCH("Сумма затрат, т.руб.",'Кальк-я'!$5:$5,0))*
INDEX(ЗФ,MATCH($A$50,ЗФ!$A:$A,0),MATCH("Посевная площадь"&amp;YEAR(KI$3),ЗФ!$2:$2,0))*
INDEX(Коэф.закупка_год_морковь[],MATCH($A57,Коэф.закупка_год_морковь[1],0),MATCH(MONTH(KH$3),КЗ!$1:$1,0))/1000,""),0)</f>
        <v>0</v>
      </c>
      <c r="KI57" s="551" cm="1">
        <f t="array" aca="1" ref="KI57" ca="1">IFERROR(IF(AND(НачЦ_ИнвП_Дата&lt;=KI$3,КИнвП_Дата&gt;KI$3),
INDEX(Кальк._морковь,MATCH($A57,Кальк._морковь_наим.,0),MATCH("Сумма затрат, т.руб.",'Кальк-я'!$5:$5,0))*
INDEX(ЗФ,MATCH($A$50,ЗФ!$A:$A,0),MATCH("Посевная площадь"&amp;YEAR(KJ$3),ЗФ!$2:$2,0))*
INDEX(Коэф.закупка_год_морковь[],MATCH($A57,Коэф.закупка_год_морковь[1],0),MATCH(MONTH(KI$3),КЗ!$1:$1,0))/1000,""),0)</f>
        <v>0</v>
      </c>
      <c r="KJ57" s="551" cm="1">
        <f t="array" aca="1" ref="KJ57" ca="1">IFERROR(IF(AND(НачЦ_ИнвП_Дата&lt;=KJ$3,КИнвП_Дата&gt;KJ$3),
INDEX(Кальк._морковь,MATCH($A57,Кальк._морковь_наим.,0),MATCH("Сумма затрат, т.руб.",'Кальк-я'!$5:$5,0))*
INDEX(ЗФ,MATCH($A$50,ЗФ!$A:$A,0),MATCH("Посевная площадь"&amp;YEAR(KK$3),ЗФ!$2:$2,0))*
INDEX(Коэф.закупка_год_морковь[],MATCH($A57,Коэф.закупка_год_морковь[1],0),MATCH(MONTH(KJ$3),КЗ!$1:$1,0))/1000,""),0)</f>
        <v>0</v>
      </c>
      <c r="KK57" s="551" cm="1">
        <f t="array" aca="1" ref="KK57" ca="1">IFERROR(IF(AND(НачЦ_ИнвП_Дата&lt;=KK$3,КИнвП_Дата&gt;KK$3),
INDEX(Кальк._морковь,MATCH($A57,Кальк._морковь_наим.,0),MATCH("Сумма затрат, т.руб.",'Кальк-я'!$5:$5,0))*
INDEX(ЗФ,MATCH($A$50,ЗФ!$A:$A,0),MATCH("Посевная площадь"&amp;YEAR(KL$3),ЗФ!$2:$2,0))*
INDEX(Коэф.закупка_год_морковь[],MATCH($A57,Коэф.закупка_год_морковь[1],0),MATCH(MONTH(KK$3),КЗ!$1:$1,0))/1000,""),0)</f>
        <v>0</v>
      </c>
      <c r="KL57" s="551" cm="1">
        <f t="array" aca="1" ref="KL57" ca="1">IFERROR(IF(AND(НачЦ_ИнвП_Дата&lt;=KL$3,КИнвП_Дата&gt;KL$3),
INDEX(Кальк._морковь,MATCH($A57,Кальк._морковь_наим.,0),MATCH("Сумма затрат, т.руб.",'Кальк-я'!$5:$5,0))*
INDEX(ЗФ,MATCH($A$50,ЗФ!$A:$A,0),MATCH("Посевная площадь"&amp;YEAR(KM$3),ЗФ!$2:$2,0))*
INDEX(Коэф.закупка_год_морковь[],MATCH($A57,Коэф.закупка_год_морковь[1],0),MATCH(MONTH(KL$3),КЗ!$1:$1,0))/1000,""),0)</f>
        <v>0</v>
      </c>
      <c r="KM57" s="551" cm="1">
        <f t="array" aca="1" ref="KM57" ca="1">IFERROR(IF(AND(НачЦ_ИнвП_Дата&lt;=KM$3,КИнвП_Дата&gt;KM$3),
INDEX(Кальк._морковь,MATCH($A57,Кальк._морковь_наим.,0),MATCH("Сумма затрат, т.руб.",'Кальк-я'!$5:$5,0))*
INDEX(ЗФ,MATCH($A$50,ЗФ!$A:$A,0),MATCH("Посевная площадь"&amp;YEAR(KN$3),ЗФ!$2:$2,0))*
INDEX(Коэф.закупка_год_морковь[],MATCH($A57,Коэф.закупка_год_морковь[1],0),MATCH(MONTH(KM$3),КЗ!$1:$1,0))/1000,""),0)</f>
        <v>0</v>
      </c>
      <c r="KN57" s="552">
        <f t="shared" ref="KN57:KN71" ca="1" si="1566">SUM(KB57:KM57)</f>
        <v>0</v>
      </c>
      <c r="KO57" s="551" cm="1">
        <f t="array" aca="1" ref="KO57" ca="1">IFERROR(IF(AND(НачЦ_ИнвП_Дата&lt;=KO$3,КИнвП_Дата&gt;KO$3),
INDEX(Кальк._морковь,MATCH($A57,Кальк._морковь_наим.,0),MATCH("Сумма затрат, т.руб.",'Кальк-я'!$5:$5,0))*
INDEX(ЗФ,MATCH($A$50,ЗФ!$A:$A,0),MATCH("Посевная площадь"&amp;YEAR(KP$3),ЗФ!$2:$2,0))*
INDEX(Коэф.закупка_год_морковь[],MATCH($A57,Коэф.закупка_год_морковь[1],0),MATCH(MONTH(KO$3),КЗ!$1:$1,0))/1000,""),0)</f>
        <v>0</v>
      </c>
      <c r="KP57" s="551" cm="1">
        <f t="array" aca="1" ref="KP57" ca="1">IFERROR(IF(AND(НачЦ_ИнвП_Дата&lt;=KP$3,КИнвП_Дата&gt;KP$3),
INDEX(Кальк._морковь,MATCH($A57,Кальк._морковь_наим.,0),MATCH("Сумма затрат, т.руб.",'Кальк-я'!$5:$5,0))*
INDEX(ЗФ,MATCH($A$50,ЗФ!$A:$A,0),MATCH("Посевная площадь"&amp;YEAR(KQ$3),ЗФ!$2:$2,0))*
INDEX(Коэф.закупка_год_морковь[],MATCH($A57,Коэф.закупка_год_морковь[1],0),MATCH(MONTH(KP$3),КЗ!$1:$1,0))/1000,""),0)</f>
        <v>0</v>
      </c>
      <c r="KQ57" s="551" cm="1">
        <f t="array" aca="1" ref="KQ57" ca="1">IFERROR(IF(AND(НачЦ_ИнвП_Дата&lt;=KQ$3,КИнвП_Дата&gt;KQ$3),
INDEX(Кальк._морковь,MATCH($A57,Кальк._морковь_наим.,0),MATCH("Сумма затрат, т.руб.",'Кальк-я'!$5:$5,0))*
INDEX(ЗФ,MATCH($A$50,ЗФ!$A:$A,0),MATCH("Посевная площадь"&amp;YEAR(KR$3),ЗФ!$2:$2,0))*
INDEX(Коэф.закупка_год_морковь[],MATCH($A57,Коэф.закупка_год_морковь[1],0),MATCH(MONTH(KQ$3),КЗ!$1:$1,0))/1000,""),0)</f>
        <v>0</v>
      </c>
      <c r="KR57" s="551" cm="1">
        <f t="array" aca="1" ref="KR57" ca="1">IFERROR(IF(AND(НачЦ_ИнвП_Дата&lt;=KR$3,КИнвП_Дата&gt;KR$3),
INDEX(Кальк._морковь,MATCH($A57,Кальк._морковь_наим.,0),MATCH("Сумма затрат, т.руб.",'Кальк-я'!$5:$5,0))*
INDEX(ЗФ,MATCH($A$50,ЗФ!$A:$A,0),MATCH("Посевная площадь"&amp;YEAR(KS$3),ЗФ!$2:$2,0))*
INDEX(Коэф.закупка_год_морковь[],MATCH($A57,Коэф.закупка_год_морковь[1],0),MATCH(MONTH(KR$3),КЗ!$1:$1,0))/1000,""),0)</f>
        <v>0</v>
      </c>
      <c r="KS57" s="551" cm="1">
        <f t="array" aca="1" ref="KS57" ca="1">IFERROR(IF(AND(НачЦ_ИнвП_Дата&lt;=KS$3,КИнвП_Дата&gt;KS$3),
INDEX(Кальк._морковь,MATCH($A57,Кальк._морковь_наим.,0),MATCH("Сумма затрат, т.руб.",'Кальк-я'!$5:$5,0))*
INDEX(ЗФ,MATCH($A$50,ЗФ!$A:$A,0),MATCH("Посевная площадь"&amp;YEAR(KT$3),ЗФ!$2:$2,0))*
INDEX(Коэф.закупка_год_морковь[],MATCH($A57,Коэф.закупка_год_морковь[1],0),MATCH(MONTH(KS$3),КЗ!$1:$1,0))/1000,""),0)</f>
        <v>0</v>
      </c>
      <c r="KT57" s="551" cm="1">
        <f t="array" aca="1" ref="KT57" ca="1">IFERROR(IF(AND(НачЦ_ИнвП_Дата&lt;=KT$3,КИнвП_Дата&gt;KT$3),
INDEX(Кальк._морковь,MATCH($A57,Кальк._морковь_наим.,0),MATCH("Сумма затрат, т.руб.",'Кальк-я'!$5:$5,0))*
INDEX(ЗФ,MATCH($A$50,ЗФ!$A:$A,0),MATCH("Посевная площадь"&amp;YEAR(KU$3),ЗФ!$2:$2,0))*
INDEX(Коэф.закупка_год_морковь[],MATCH($A57,Коэф.закупка_год_морковь[1],0),MATCH(MONTH(KT$3),КЗ!$1:$1,0))/1000,""),0)</f>
        <v>0</v>
      </c>
      <c r="KU57" s="551" cm="1">
        <f t="array" aca="1" ref="KU57" ca="1">IFERROR(IF(AND(НачЦ_ИнвП_Дата&lt;=KU$3,КИнвП_Дата&gt;KU$3),
INDEX(Кальк._морковь,MATCH($A57,Кальк._морковь_наим.,0),MATCH("Сумма затрат, т.руб.",'Кальк-я'!$5:$5,0))*
INDEX(ЗФ,MATCH($A$50,ЗФ!$A:$A,0),MATCH("Посевная площадь"&amp;YEAR(KV$3),ЗФ!$2:$2,0))*
INDEX(Коэф.закупка_год_морковь[],MATCH($A57,Коэф.закупка_год_морковь[1],0),MATCH(MONTH(KU$3),КЗ!$1:$1,0))/1000,""),0)</f>
        <v>0</v>
      </c>
      <c r="KV57" s="551" cm="1">
        <f t="array" aca="1" ref="KV57" ca="1">IFERROR(IF(AND(НачЦ_ИнвП_Дата&lt;=KV$3,КИнвП_Дата&gt;KV$3),
INDEX(Кальк._морковь,MATCH($A57,Кальк._морковь_наим.,0),MATCH("Сумма затрат, т.руб.",'Кальк-я'!$5:$5,0))*
INDEX(ЗФ,MATCH($A$50,ЗФ!$A:$A,0),MATCH("Посевная площадь"&amp;YEAR(KW$3),ЗФ!$2:$2,0))*
INDEX(Коэф.закупка_год_морковь[],MATCH($A57,Коэф.закупка_год_морковь[1],0),MATCH(MONTH(KV$3),КЗ!$1:$1,0))/1000,""),0)</f>
        <v>0</v>
      </c>
      <c r="KW57" s="551" cm="1">
        <f t="array" aca="1" ref="KW57" ca="1">IFERROR(IF(AND(НачЦ_ИнвП_Дата&lt;=KW$3,КИнвП_Дата&gt;KW$3),
INDEX(Кальк._морковь,MATCH($A57,Кальк._морковь_наим.,0),MATCH("Сумма затрат, т.руб.",'Кальк-я'!$5:$5,0))*
INDEX(ЗФ,MATCH($A$50,ЗФ!$A:$A,0),MATCH("Посевная площадь"&amp;YEAR(KX$3),ЗФ!$2:$2,0))*
INDEX(Коэф.закупка_год_морковь[],MATCH($A57,Коэф.закупка_год_морковь[1],0),MATCH(MONTH(KW$3),КЗ!$1:$1,0))/1000,""),0)</f>
        <v>0</v>
      </c>
      <c r="KX57" s="551" cm="1">
        <f t="array" aca="1" ref="KX57" ca="1">IFERROR(IF(AND(НачЦ_ИнвП_Дата&lt;=KX$3,КИнвП_Дата&gt;KX$3),
INDEX(Кальк._морковь,MATCH($A57,Кальк._морковь_наим.,0),MATCH("Сумма затрат, т.руб.",'Кальк-я'!$5:$5,0))*
INDEX(ЗФ,MATCH($A$50,ЗФ!$A:$A,0),MATCH("Посевная площадь"&amp;YEAR(KY$3),ЗФ!$2:$2,0))*
INDEX(Коэф.закупка_год_морковь[],MATCH($A57,Коэф.закупка_год_морковь[1],0),MATCH(MONTH(KX$3),КЗ!$1:$1,0))/1000,""),0)</f>
        <v>0</v>
      </c>
      <c r="KY57" s="551" cm="1">
        <f t="array" aca="1" ref="KY57" ca="1">IFERROR(IF(AND(НачЦ_ИнвП_Дата&lt;=KY$3,КИнвП_Дата&gt;KY$3),
INDEX(Кальк._морковь,MATCH($A57,Кальк._морковь_наим.,0),MATCH("Сумма затрат, т.руб.",'Кальк-я'!$5:$5,0))*
INDEX(ЗФ,MATCH($A$50,ЗФ!$A:$A,0),MATCH("Посевная площадь"&amp;YEAR(KZ$3),ЗФ!$2:$2,0))*
INDEX(Коэф.закупка_год_морковь[],MATCH($A57,Коэф.закупка_год_морковь[1],0),MATCH(MONTH(KY$3),КЗ!$1:$1,0))/1000,""),0)</f>
        <v>0</v>
      </c>
      <c r="KZ57" s="551" cm="1">
        <f t="array" aca="1" ref="KZ57" ca="1">IFERROR(IF(AND(НачЦ_ИнвП_Дата&lt;=KZ$3,КИнвП_Дата&gt;KZ$3),
INDEX(Кальк._морковь,MATCH($A57,Кальк._морковь_наим.,0),MATCH("Сумма затрат, т.руб.",'Кальк-я'!$5:$5,0))*
INDEX(ЗФ,MATCH($A$50,ЗФ!$A:$A,0),MATCH("Посевная площадь"&amp;YEAR(LA$3),ЗФ!$2:$2,0))*
INDEX(Коэф.закупка_год_морковь[],MATCH($A57,Коэф.закупка_год_морковь[1],0),MATCH(MONTH(KZ$3),КЗ!$1:$1,0))/1000,""),0)</f>
        <v>0</v>
      </c>
      <c r="LA57" s="552">
        <f t="shared" ref="LA57:LA71" ca="1" si="1567">SUM(KO57:KZ57)</f>
        <v>0</v>
      </c>
      <c r="LB57" s="551" cm="1">
        <f t="array" aca="1" ref="LB57" ca="1">IFERROR(IF(AND(НачЦ_ИнвП_Дата&lt;=LB$3,КИнвП_Дата&gt;LB$3),
INDEX(Кальк._морковь,MATCH($A57,Кальк._морковь_наим.,0),MATCH("Сумма затрат, т.руб.",'Кальк-я'!$5:$5,0))*
INDEX(ЗФ,MATCH($A$50,ЗФ!$A:$A,0),MATCH("Посевная площадь"&amp;YEAR(LC$3),ЗФ!$2:$2,0))*
INDEX(Коэф.закупка_год_морковь[],MATCH($A57,Коэф.закупка_год_морковь[1],0),MATCH(MONTH(LB$3),КЗ!$1:$1,0))/1000,""),0)</f>
        <v>0</v>
      </c>
      <c r="LC57" s="551" cm="1">
        <f t="array" aca="1" ref="LC57" ca="1">IFERROR(IF(AND(НачЦ_ИнвП_Дата&lt;=LC$3,КИнвП_Дата&gt;LC$3),
INDEX(Кальк._морковь,MATCH($A57,Кальк._морковь_наим.,0),MATCH("Сумма затрат, т.руб.",'Кальк-я'!$5:$5,0))*
INDEX(ЗФ,MATCH($A$50,ЗФ!$A:$A,0),MATCH("Посевная площадь"&amp;YEAR(LD$3),ЗФ!$2:$2,0))*
INDEX(Коэф.закупка_год_морковь[],MATCH($A57,Коэф.закупка_год_морковь[1],0),MATCH(MONTH(LC$3),КЗ!$1:$1,0))/1000,""),0)</f>
        <v>0</v>
      </c>
      <c r="LD57" s="551" cm="1">
        <f t="array" aca="1" ref="LD57" ca="1">IFERROR(IF(AND(НачЦ_ИнвП_Дата&lt;=LD$3,КИнвП_Дата&gt;LD$3),
INDEX(Кальк._морковь,MATCH($A57,Кальк._морковь_наим.,0),MATCH("Сумма затрат, т.руб.",'Кальк-я'!$5:$5,0))*
INDEX(ЗФ,MATCH($A$50,ЗФ!$A:$A,0),MATCH("Посевная площадь"&amp;YEAR(LE$3),ЗФ!$2:$2,0))*
INDEX(Коэф.закупка_год_морковь[],MATCH($A57,Коэф.закупка_год_морковь[1],0),MATCH(MONTH(LD$3),КЗ!$1:$1,0))/1000,""),0)</f>
        <v>0</v>
      </c>
      <c r="LE57" s="551" cm="1">
        <f t="array" aca="1" ref="LE57" ca="1">IFERROR(IF(AND(НачЦ_ИнвП_Дата&lt;=LE$3,КИнвП_Дата&gt;LE$3),
INDEX(Кальк._морковь,MATCH($A57,Кальк._морковь_наим.,0),MATCH("Сумма затрат, т.руб.",'Кальк-я'!$5:$5,0))*
INDEX(ЗФ,MATCH($A$50,ЗФ!$A:$A,0),MATCH("Посевная площадь"&amp;YEAR(LF$3),ЗФ!$2:$2,0))*
INDEX(Коэф.закупка_год_морковь[],MATCH($A57,Коэф.закупка_год_морковь[1],0),MATCH(MONTH(LE$3),КЗ!$1:$1,0))/1000,""),0)</f>
        <v>0</v>
      </c>
      <c r="LF57" s="551" cm="1">
        <f t="array" aca="1" ref="LF57" ca="1">IFERROR(IF(AND(НачЦ_ИнвП_Дата&lt;=LF$3,КИнвП_Дата&gt;LF$3),
INDEX(Кальк._морковь,MATCH($A57,Кальк._морковь_наим.,0),MATCH("Сумма затрат, т.руб.",'Кальк-я'!$5:$5,0))*
INDEX(ЗФ,MATCH($A$50,ЗФ!$A:$A,0),MATCH("Посевная площадь"&amp;YEAR(LG$3),ЗФ!$2:$2,0))*
INDEX(Коэф.закупка_год_морковь[],MATCH($A57,Коэф.закупка_год_морковь[1],0),MATCH(MONTH(LF$3),КЗ!$1:$1,0))/1000,""),0)</f>
        <v>0</v>
      </c>
      <c r="LG57" s="551" cm="1">
        <f t="array" aca="1" ref="LG57" ca="1">IFERROR(IF(AND(НачЦ_ИнвП_Дата&lt;=LG$3,КИнвП_Дата&gt;LG$3),
INDEX(Кальк._морковь,MATCH($A57,Кальк._морковь_наим.,0),MATCH("Сумма затрат, т.руб.",'Кальк-я'!$5:$5,0))*
INDEX(ЗФ,MATCH($A$50,ЗФ!$A:$A,0),MATCH("Посевная площадь"&amp;YEAR(LH$3),ЗФ!$2:$2,0))*
INDEX(Коэф.закупка_год_морковь[],MATCH($A57,Коэф.закупка_год_морковь[1],0),MATCH(MONTH(LG$3),КЗ!$1:$1,0))/1000,""),0)</f>
        <v>0</v>
      </c>
      <c r="LH57" s="551" cm="1">
        <f t="array" aca="1" ref="LH57" ca="1">IFERROR(IF(AND(НачЦ_ИнвП_Дата&lt;=LH$3,КИнвП_Дата&gt;LH$3),
INDEX(Кальк._морковь,MATCH($A57,Кальк._морковь_наим.,0),MATCH("Сумма затрат, т.руб.",'Кальк-я'!$5:$5,0))*
INDEX(ЗФ,MATCH($A$50,ЗФ!$A:$A,0),MATCH("Посевная площадь"&amp;YEAR(LI$3),ЗФ!$2:$2,0))*
INDEX(Коэф.закупка_год_морковь[],MATCH($A57,Коэф.закупка_год_морковь[1],0),MATCH(MONTH(LH$3),КЗ!$1:$1,0))/1000,""),0)</f>
        <v>0</v>
      </c>
      <c r="LI57" s="551" cm="1">
        <f t="array" aca="1" ref="LI57" ca="1">IFERROR(IF(AND(НачЦ_ИнвП_Дата&lt;=LI$3,КИнвП_Дата&gt;LI$3),
INDEX(Кальк._морковь,MATCH($A57,Кальк._морковь_наим.,0),MATCH("Сумма затрат, т.руб.",'Кальк-я'!$5:$5,0))*
INDEX(ЗФ,MATCH($A$50,ЗФ!$A:$A,0),MATCH("Посевная площадь"&amp;YEAR(LJ$3),ЗФ!$2:$2,0))*
INDEX(Коэф.закупка_год_морковь[],MATCH($A57,Коэф.закупка_год_морковь[1],0),MATCH(MONTH(LI$3),КЗ!$1:$1,0))/1000,""),0)</f>
        <v>0</v>
      </c>
      <c r="LJ57" s="551" cm="1">
        <f t="array" aca="1" ref="LJ57" ca="1">IFERROR(IF(AND(НачЦ_ИнвП_Дата&lt;=LJ$3,КИнвП_Дата&gt;LJ$3),
INDEX(Кальк._морковь,MATCH($A57,Кальк._морковь_наим.,0),MATCH("Сумма затрат, т.руб.",'Кальк-я'!$5:$5,0))*
INDEX(ЗФ,MATCH($A$50,ЗФ!$A:$A,0),MATCH("Посевная площадь"&amp;YEAR(LK$3),ЗФ!$2:$2,0))*
INDEX(Коэф.закупка_год_морковь[],MATCH($A57,Коэф.закупка_год_морковь[1],0),MATCH(MONTH(LJ$3),КЗ!$1:$1,0))/1000,""),0)</f>
        <v>0</v>
      </c>
      <c r="LK57" s="551" cm="1">
        <f t="array" aca="1" ref="LK57" ca="1">IFERROR(IF(AND(НачЦ_ИнвП_Дата&lt;=LK$3,КИнвП_Дата&gt;LK$3),
INDEX(Кальк._морковь,MATCH($A57,Кальк._морковь_наим.,0),MATCH("Сумма затрат, т.руб.",'Кальк-я'!$5:$5,0))*
INDEX(ЗФ,MATCH($A$50,ЗФ!$A:$A,0),MATCH("Посевная площадь"&amp;YEAR(LL$3),ЗФ!$2:$2,0))*
INDEX(Коэф.закупка_год_морковь[],MATCH($A57,Коэф.закупка_год_морковь[1],0),MATCH(MONTH(LK$3),КЗ!$1:$1,0))/1000,""),0)</f>
        <v>0</v>
      </c>
      <c r="LL57" s="551" cm="1">
        <f t="array" aca="1" ref="LL57" ca="1">IFERROR(IF(AND(НачЦ_ИнвП_Дата&lt;=LL$3,КИнвП_Дата&gt;LL$3),
INDEX(Кальк._морковь,MATCH($A57,Кальк._морковь_наим.,0),MATCH("Сумма затрат, т.руб.",'Кальк-я'!$5:$5,0))*
INDEX(ЗФ,MATCH($A$50,ЗФ!$A:$A,0),MATCH("Посевная площадь"&amp;YEAR(LM$3),ЗФ!$2:$2,0))*
INDEX(Коэф.закупка_год_морковь[],MATCH($A57,Коэф.закупка_год_морковь[1],0),MATCH(MONTH(LL$3),КЗ!$1:$1,0))/1000,""),0)</f>
        <v>0</v>
      </c>
      <c r="LM57" s="551" cm="1">
        <f t="array" aca="1" ref="LM57" ca="1">IFERROR(IF(AND(НачЦ_ИнвП_Дата&lt;=LM$3,КИнвП_Дата&gt;LM$3),
INDEX(Кальк._морковь,MATCH($A57,Кальк._морковь_наим.,0),MATCH("Сумма затрат, т.руб.",'Кальк-я'!$5:$5,0))*
INDEX(ЗФ,MATCH($A$50,ЗФ!$A:$A,0),MATCH("Посевная площадь"&amp;YEAR(LN$3),ЗФ!$2:$2,0))*
INDEX(Коэф.закупка_год_морковь[],MATCH($A57,Коэф.закупка_год_морковь[1],0),MATCH(MONTH(LM$3),КЗ!$1:$1,0))/1000,""),0)</f>
        <v>0</v>
      </c>
      <c r="LN57" s="552">
        <f t="shared" ref="LN57:LN71" ca="1" si="1568">SUM(LB57:LM57)</f>
        <v>0</v>
      </c>
      <c r="LO57" s="551" cm="1">
        <f t="array" aca="1" ref="LO57" ca="1">IFERROR(IF(AND(НачЦ_ИнвП_Дата&lt;=LO$3,КИнвП_Дата&gt;LO$3),
INDEX(Кальк._морковь,MATCH($A57,Кальк._морковь_наим.,0),MATCH("Сумма затрат, т.руб.",'Кальк-я'!$5:$5,0))*
INDEX(ЗФ,MATCH($A$50,ЗФ!$A:$A,0),MATCH("Посевная площадь"&amp;YEAR(LP$3),ЗФ!$2:$2,0))*
INDEX(Коэф.закупка_год_морковь[],MATCH($A57,Коэф.закупка_год_морковь[1],0),MATCH(MONTH(LO$3),КЗ!$1:$1,0))/1000,""),0)</f>
        <v>0</v>
      </c>
      <c r="LP57" s="551" cm="1">
        <f t="array" aca="1" ref="LP57" ca="1">IFERROR(IF(AND(НачЦ_ИнвП_Дата&lt;=LP$3,КИнвП_Дата&gt;LP$3),
INDEX(Кальк._морковь,MATCH($A57,Кальк._морковь_наим.,0),MATCH("Сумма затрат, т.руб.",'Кальк-я'!$5:$5,0))*
INDEX(ЗФ,MATCH($A$50,ЗФ!$A:$A,0),MATCH("Посевная площадь"&amp;YEAR(LQ$3),ЗФ!$2:$2,0))*
INDEX(Коэф.закупка_год_морковь[],MATCH($A57,Коэф.закупка_год_морковь[1],0),MATCH(MONTH(LP$3),КЗ!$1:$1,0))/1000,""),0)</f>
        <v>0</v>
      </c>
      <c r="LQ57" s="551" cm="1">
        <f t="array" aca="1" ref="LQ57" ca="1">IFERROR(IF(AND(НачЦ_ИнвП_Дата&lt;=LQ$3,КИнвП_Дата&gt;LQ$3),
INDEX(Кальк._морковь,MATCH($A57,Кальк._морковь_наим.,0),MATCH("Сумма затрат, т.руб.",'Кальк-я'!$5:$5,0))*
INDEX(ЗФ,MATCH($A$50,ЗФ!$A:$A,0),MATCH("Посевная площадь"&amp;YEAR(LR$3),ЗФ!$2:$2,0))*
INDEX(Коэф.закупка_год_морковь[],MATCH($A57,Коэф.закупка_год_морковь[1],0),MATCH(MONTH(LQ$3),КЗ!$1:$1,0))/1000,""),0)</f>
        <v>0</v>
      </c>
      <c r="LR57" s="551" cm="1">
        <f t="array" aca="1" ref="LR57" ca="1">IFERROR(IF(AND(НачЦ_ИнвП_Дата&lt;=LR$3,КИнвП_Дата&gt;LR$3),
INDEX(Кальк._морковь,MATCH($A57,Кальк._морковь_наим.,0),MATCH("Сумма затрат, т.руб.",'Кальк-я'!$5:$5,0))*
INDEX(ЗФ,MATCH($A$50,ЗФ!$A:$A,0),MATCH("Посевная площадь"&amp;YEAR(LS$3),ЗФ!$2:$2,0))*
INDEX(Коэф.закупка_год_морковь[],MATCH($A57,Коэф.закупка_год_морковь[1],0),MATCH(MONTH(LR$3),КЗ!$1:$1,0))/1000,""),0)</f>
        <v>0</v>
      </c>
      <c r="LS57" s="551" cm="1">
        <f t="array" aca="1" ref="LS57" ca="1">IFERROR(IF(AND(НачЦ_ИнвП_Дата&lt;=LS$3,КИнвП_Дата&gt;LS$3),
INDEX(Кальк._морковь,MATCH($A57,Кальк._морковь_наим.,0),MATCH("Сумма затрат, т.руб.",'Кальк-я'!$5:$5,0))*
INDEX(ЗФ,MATCH($A$50,ЗФ!$A:$A,0),MATCH("Посевная площадь"&amp;YEAR(LT$3),ЗФ!$2:$2,0))*
INDEX(Коэф.закупка_год_морковь[],MATCH($A57,Коэф.закупка_год_морковь[1],0),MATCH(MONTH(LS$3),КЗ!$1:$1,0))/1000,""),0)</f>
        <v>0</v>
      </c>
      <c r="LT57" s="551" cm="1">
        <f t="array" aca="1" ref="LT57" ca="1">IFERROR(IF(AND(НачЦ_ИнвП_Дата&lt;=LT$3,КИнвП_Дата&gt;LT$3),
INDEX(Кальк._морковь,MATCH($A57,Кальк._морковь_наим.,0),MATCH("Сумма затрат, т.руб.",'Кальк-я'!$5:$5,0))*
INDEX(ЗФ,MATCH($A$50,ЗФ!$A:$A,0),MATCH("Посевная площадь"&amp;YEAR(LU$3),ЗФ!$2:$2,0))*
INDEX(Коэф.закупка_год_морковь[],MATCH($A57,Коэф.закупка_год_морковь[1],0),MATCH(MONTH(LT$3),КЗ!$1:$1,0))/1000,""),0)</f>
        <v>0</v>
      </c>
      <c r="LU57" s="551" cm="1">
        <f t="array" aca="1" ref="LU57" ca="1">IFERROR(IF(AND(НачЦ_ИнвП_Дата&lt;=LU$3,КИнвП_Дата&gt;LU$3),
INDEX(Кальк._морковь,MATCH($A57,Кальк._морковь_наим.,0),MATCH("Сумма затрат, т.руб.",'Кальк-я'!$5:$5,0))*
INDEX(ЗФ,MATCH($A$50,ЗФ!$A:$A,0),MATCH("Посевная площадь"&amp;YEAR(LV$3),ЗФ!$2:$2,0))*
INDEX(Коэф.закупка_год_морковь[],MATCH($A57,Коэф.закупка_год_морковь[1],0),MATCH(MONTH(LU$3),КЗ!$1:$1,0))/1000,""),0)</f>
        <v>0</v>
      </c>
      <c r="LV57" s="551" cm="1">
        <f t="array" aca="1" ref="LV57" ca="1">IFERROR(IF(AND(НачЦ_ИнвП_Дата&lt;=LV$3,КИнвП_Дата&gt;LV$3),
INDEX(Кальк._морковь,MATCH($A57,Кальк._морковь_наим.,0),MATCH("Сумма затрат, т.руб.",'Кальк-я'!$5:$5,0))*
INDEX(ЗФ,MATCH($A$50,ЗФ!$A:$A,0),MATCH("Посевная площадь"&amp;YEAR(LW$3),ЗФ!$2:$2,0))*
INDEX(Коэф.закупка_год_морковь[],MATCH($A57,Коэф.закупка_год_морковь[1],0),MATCH(MONTH(LV$3),КЗ!$1:$1,0))/1000,""),0)</f>
        <v>0</v>
      </c>
      <c r="LW57" s="551" cm="1">
        <f t="array" aca="1" ref="LW57" ca="1">IFERROR(IF(AND(НачЦ_ИнвП_Дата&lt;=LW$3,КИнвП_Дата&gt;LW$3),
INDEX(Кальк._морковь,MATCH($A57,Кальк._морковь_наим.,0),MATCH("Сумма затрат, т.руб.",'Кальк-я'!$5:$5,0))*
INDEX(ЗФ,MATCH($A$50,ЗФ!$A:$A,0),MATCH("Посевная площадь"&amp;YEAR(LX$3),ЗФ!$2:$2,0))*
INDEX(Коэф.закупка_год_морковь[],MATCH($A57,Коэф.закупка_год_морковь[1],0),MATCH(MONTH(LW$3),КЗ!$1:$1,0))/1000,""),0)</f>
        <v>0</v>
      </c>
      <c r="LX57" s="551" cm="1">
        <f t="array" aca="1" ref="LX57" ca="1">IFERROR(IF(AND(НачЦ_ИнвП_Дата&lt;=LX$3,КИнвП_Дата&gt;LX$3),
INDEX(Кальк._морковь,MATCH($A57,Кальк._морковь_наим.,0),MATCH("Сумма затрат, т.руб.",'Кальк-я'!$5:$5,0))*
INDEX(ЗФ,MATCH($A$50,ЗФ!$A:$A,0),MATCH("Посевная площадь"&amp;YEAR(LY$3),ЗФ!$2:$2,0))*
INDEX(Коэф.закупка_год_морковь[],MATCH($A57,Коэф.закупка_год_морковь[1],0),MATCH(MONTH(LX$3),КЗ!$1:$1,0))/1000,""),0)</f>
        <v>0</v>
      </c>
      <c r="LY57" s="551" cm="1">
        <f t="array" aca="1" ref="LY57" ca="1">IFERROR(IF(AND(НачЦ_ИнвП_Дата&lt;=LY$3,КИнвП_Дата&gt;LY$3),
INDEX(Кальк._морковь,MATCH($A57,Кальк._морковь_наим.,0),MATCH("Сумма затрат, т.руб.",'Кальк-я'!$5:$5,0))*
INDEX(ЗФ,MATCH($A$50,ЗФ!$A:$A,0),MATCH("Посевная площадь"&amp;YEAR(LZ$3),ЗФ!$2:$2,0))*
INDEX(Коэф.закупка_год_морковь[],MATCH($A57,Коэф.закупка_год_морковь[1],0),MATCH(MONTH(LY$3),КЗ!$1:$1,0))/1000,""),0)</f>
        <v>0</v>
      </c>
      <c r="LZ57" s="551" cm="1">
        <f t="array" aca="1" ref="LZ57" ca="1">IFERROR(IF(AND(НачЦ_ИнвП_Дата&lt;=LZ$3,КИнвП_Дата&gt;LZ$3),
INDEX(Кальк._морковь,MATCH($A57,Кальк._морковь_наим.,0),MATCH("Сумма затрат, т.руб.",'Кальк-я'!$5:$5,0))*
INDEX(ЗФ,MATCH($A$50,ЗФ!$A:$A,0),MATCH("Посевная площадь"&amp;YEAR(MA$3),ЗФ!$2:$2,0))*
INDEX(Коэф.закупка_год_морковь[],MATCH($A57,Коэф.закупка_год_морковь[1],0),MATCH(MONTH(LZ$3),КЗ!$1:$1,0))/1000,""),0)</f>
        <v>0</v>
      </c>
      <c r="MA57" s="552">
        <f t="shared" ref="MA57:MA71" ca="1" si="1569">SUM(LO57:LZ57)</f>
        <v>0</v>
      </c>
      <c r="MB57" s="551" cm="1">
        <f t="array" aca="1" ref="MB57" ca="1">IFERROR(IF(AND(НачЦ_ИнвП_Дата&lt;=MB$3,КИнвП_Дата&gt;MB$3),
INDEX(Кальк._морковь,MATCH($A57,Кальк._морковь_наим.,0),MATCH("Сумма затрат, т.руб.",'Кальк-я'!$5:$5,0))*
INDEX(ЗФ,MATCH($A$50,ЗФ!$A:$A,0),MATCH("Посевная площадь"&amp;YEAR(MC$3),ЗФ!$2:$2,0))*
INDEX(Коэф.закупка_год_морковь[],MATCH($A57,Коэф.закупка_год_морковь[1],0),MATCH(MONTH(MB$3),КЗ!$1:$1,0))/1000,""),0)</f>
        <v>0</v>
      </c>
      <c r="MC57" s="551" cm="1">
        <f t="array" aca="1" ref="MC57" ca="1">IFERROR(IF(AND(НачЦ_ИнвП_Дата&lt;=MC$3,КИнвП_Дата&gt;MC$3),
INDEX(Кальк._морковь,MATCH($A57,Кальк._морковь_наим.,0),MATCH("Сумма затрат, т.руб.",'Кальк-я'!$5:$5,0))*
INDEX(ЗФ,MATCH($A$50,ЗФ!$A:$A,0),MATCH("Посевная площадь"&amp;YEAR(MD$3),ЗФ!$2:$2,0))*
INDEX(Коэф.закупка_год_морковь[],MATCH($A57,Коэф.закупка_год_морковь[1],0),MATCH(MONTH(MC$3),КЗ!$1:$1,0))/1000,""),0)</f>
        <v>0</v>
      </c>
      <c r="MD57" s="551" cm="1">
        <f t="array" aca="1" ref="MD57" ca="1">IFERROR(IF(AND(НачЦ_ИнвП_Дата&lt;=MD$3,КИнвП_Дата&gt;MD$3),
INDEX(Кальк._морковь,MATCH($A57,Кальк._морковь_наим.,0),MATCH("Сумма затрат, т.руб.",'Кальк-я'!$5:$5,0))*
INDEX(ЗФ,MATCH($A$50,ЗФ!$A:$A,0),MATCH("Посевная площадь"&amp;YEAR(ME$3),ЗФ!$2:$2,0))*
INDEX(Коэф.закупка_год_морковь[],MATCH($A57,Коэф.закупка_год_морковь[1],0),MATCH(MONTH(MD$3),КЗ!$1:$1,0))/1000,""),0)</f>
        <v>0</v>
      </c>
      <c r="ME57" s="551" cm="1">
        <f t="array" aca="1" ref="ME57" ca="1">IFERROR(IF(AND(НачЦ_ИнвП_Дата&lt;=ME$3,КИнвП_Дата&gt;ME$3),
INDEX(Кальк._морковь,MATCH($A57,Кальк._морковь_наим.,0),MATCH("Сумма затрат, т.руб.",'Кальк-я'!$5:$5,0))*
INDEX(ЗФ,MATCH($A$50,ЗФ!$A:$A,0),MATCH("Посевная площадь"&amp;YEAR(MF$3),ЗФ!$2:$2,0))*
INDEX(Коэф.закупка_год_морковь[],MATCH($A57,Коэф.закупка_год_морковь[1],0),MATCH(MONTH(ME$3),КЗ!$1:$1,0))/1000,""),0)</f>
        <v>0</v>
      </c>
      <c r="MF57" s="551" cm="1">
        <f t="array" aca="1" ref="MF57" ca="1">IFERROR(IF(AND(НачЦ_ИнвП_Дата&lt;=MF$3,КИнвП_Дата&gt;MF$3),
INDEX(Кальк._морковь,MATCH($A57,Кальк._морковь_наим.,0),MATCH("Сумма затрат, т.руб.",'Кальк-я'!$5:$5,0))*
INDEX(ЗФ,MATCH($A$50,ЗФ!$A:$A,0),MATCH("Посевная площадь"&amp;YEAR(MG$3),ЗФ!$2:$2,0))*
INDEX(Коэф.закупка_год_морковь[],MATCH($A57,Коэф.закупка_год_морковь[1],0),MATCH(MONTH(MF$3),КЗ!$1:$1,0))/1000,""),0)</f>
        <v>0</v>
      </c>
      <c r="MG57" s="551" cm="1">
        <f t="array" aca="1" ref="MG57" ca="1">IFERROR(IF(AND(НачЦ_ИнвП_Дата&lt;=MG$3,КИнвП_Дата&gt;MG$3),
INDEX(Кальк._морковь,MATCH($A57,Кальк._морковь_наим.,0),MATCH("Сумма затрат, т.руб.",'Кальк-я'!$5:$5,0))*
INDEX(ЗФ,MATCH($A$50,ЗФ!$A:$A,0),MATCH("Посевная площадь"&amp;YEAR(MH$3),ЗФ!$2:$2,0))*
INDEX(Коэф.закупка_год_морковь[],MATCH($A57,Коэф.закупка_год_морковь[1],0),MATCH(MONTH(MG$3),КЗ!$1:$1,0))/1000,""),0)</f>
        <v>0</v>
      </c>
      <c r="MH57" s="551" cm="1">
        <f t="array" aca="1" ref="MH57" ca="1">IFERROR(IF(AND(НачЦ_ИнвП_Дата&lt;=MH$3,КИнвП_Дата&gt;MH$3),
INDEX(Кальк._морковь,MATCH($A57,Кальк._морковь_наим.,0),MATCH("Сумма затрат, т.руб.",'Кальк-я'!$5:$5,0))*
INDEX(ЗФ,MATCH($A$50,ЗФ!$A:$A,0),MATCH("Посевная площадь"&amp;YEAR(MI$3),ЗФ!$2:$2,0))*
INDEX(Коэф.закупка_год_морковь[],MATCH($A57,Коэф.закупка_год_морковь[1],0),MATCH(MONTH(MH$3),КЗ!$1:$1,0))/1000,""),0)</f>
        <v>0</v>
      </c>
      <c r="MI57" s="551" cm="1">
        <f t="array" aca="1" ref="MI57" ca="1">IFERROR(IF(AND(НачЦ_ИнвП_Дата&lt;=MI$3,КИнвП_Дата&gt;MI$3),
INDEX(Кальк._морковь,MATCH($A57,Кальк._морковь_наим.,0),MATCH("Сумма затрат, т.руб.",'Кальк-я'!$5:$5,0))*
INDEX(ЗФ,MATCH($A$50,ЗФ!$A:$A,0),MATCH("Посевная площадь"&amp;YEAR(MJ$3),ЗФ!$2:$2,0))*
INDEX(Коэф.закупка_год_морковь[],MATCH($A57,Коэф.закупка_год_морковь[1],0),MATCH(MONTH(MI$3),КЗ!$1:$1,0))/1000,""),0)</f>
        <v>0</v>
      </c>
      <c r="MJ57" s="551" cm="1">
        <f t="array" aca="1" ref="MJ57" ca="1">IFERROR(IF(AND(НачЦ_ИнвП_Дата&lt;=MJ$3,КИнвП_Дата&gt;MJ$3),
INDEX(Кальк._морковь,MATCH($A57,Кальк._морковь_наим.,0),MATCH("Сумма затрат, т.руб.",'Кальк-я'!$5:$5,0))*
INDEX(ЗФ,MATCH($A$50,ЗФ!$A:$A,0),MATCH("Посевная площадь"&amp;YEAR(MK$3),ЗФ!$2:$2,0))*
INDEX(Коэф.закупка_год_морковь[],MATCH($A57,Коэф.закупка_год_морковь[1],0),MATCH(MONTH(MJ$3),КЗ!$1:$1,0))/1000,""),0)</f>
        <v>0</v>
      </c>
      <c r="MK57" s="551" cm="1">
        <f t="array" aca="1" ref="MK57" ca="1">IFERROR(IF(AND(НачЦ_ИнвП_Дата&lt;=MK$3,КИнвП_Дата&gt;MK$3),
INDEX(Кальк._морковь,MATCH($A57,Кальк._морковь_наим.,0),MATCH("Сумма затрат, т.руб.",'Кальк-я'!$5:$5,0))*
INDEX(ЗФ,MATCH($A$50,ЗФ!$A:$A,0),MATCH("Посевная площадь"&amp;YEAR(ML$3),ЗФ!$2:$2,0))*
INDEX(Коэф.закупка_год_морковь[],MATCH($A57,Коэф.закупка_год_морковь[1],0),MATCH(MONTH(MK$3),КЗ!$1:$1,0))/1000,""),0)</f>
        <v>0</v>
      </c>
      <c r="ML57" s="551" cm="1">
        <f t="array" aca="1" ref="ML57" ca="1">IFERROR(IF(AND(НачЦ_ИнвП_Дата&lt;=ML$3,КИнвП_Дата&gt;ML$3),
INDEX(Кальк._морковь,MATCH($A57,Кальк._морковь_наим.,0),MATCH("Сумма затрат, т.руб.",'Кальк-я'!$5:$5,0))*
INDEX(ЗФ,MATCH($A$50,ЗФ!$A:$A,0),MATCH("Посевная площадь"&amp;YEAR(MM$3),ЗФ!$2:$2,0))*
INDEX(Коэф.закупка_год_морковь[],MATCH($A57,Коэф.закупка_год_морковь[1],0),MATCH(MONTH(ML$3),КЗ!$1:$1,0))/1000,""),0)</f>
        <v>0</v>
      </c>
      <c r="MM57" s="551" cm="1">
        <f t="array" aca="1" ref="MM57" ca="1">IFERROR(IF(AND(НачЦ_ИнвП_Дата&lt;=MM$3,КИнвП_Дата&gt;MM$3),
INDEX(Кальк._морковь,MATCH($A57,Кальк._морковь_наим.,0),MATCH("Сумма затрат, т.руб.",'Кальк-я'!$5:$5,0))*
INDEX(ЗФ,MATCH($A$50,ЗФ!$A:$A,0),MATCH("Посевная площадь"&amp;YEAR(MN$3),ЗФ!$2:$2,0))*
INDEX(Коэф.закупка_год_морковь[],MATCH($A57,Коэф.закупка_год_морковь[1],0),MATCH(MONTH(MM$3),КЗ!$1:$1,0))/1000,""),0)</f>
        <v>0</v>
      </c>
      <c r="MN57" s="552">
        <f t="shared" ref="MN57:MN71" ca="1" si="1570">SUM(MB57:MM57)</f>
        <v>0</v>
      </c>
      <c r="MO57" s="551" cm="1">
        <f t="array" aca="1" ref="MO57" ca="1">IFERROR(IF(AND(НачЦ_ИнвП_Дата&lt;=MO$3,КИнвП_Дата&gt;MO$3),
INDEX(Кальк._морковь,MATCH($A57,Кальк._морковь_наим.,0),MATCH("Сумма затрат, т.руб.",'Кальк-я'!$5:$5,0))*
INDEX(ЗФ,MATCH($A$50,ЗФ!$A:$A,0),MATCH("Посевная площадь"&amp;YEAR(MP$3),ЗФ!$2:$2,0))*
INDEX(Коэф.закупка_год_морковь[],MATCH($A57,Коэф.закупка_год_морковь[1],0),MATCH(MONTH(MO$3),КЗ!$1:$1,0))/1000,""),0)</f>
        <v>0</v>
      </c>
      <c r="MP57" s="551" cm="1">
        <f t="array" aca="1" ref="MP57" ca="1">IFERROR(IF(AND(НачЦ_ИнвП_Дата&lt;=MP$3,КИнвП_Дата&gt;MP$3),
INDEX(Кальк._морковь,MATCH($A57,Кальк._морковь_наим.,0),MATCH("Сумма затрат, т.руб.",'Кальк-я'!$5:$5,0))*
INDEX(ЗФ,MATCH($A$50,ЗФ!$A:$A,0),MATCH("Посевная площадь"&amp;YEAR(MQ$3),ЗФ!$2:$2,0))*
INDEX(Коэф.закупка_год_морковь[],MATCH($A57,Коэф.закупка_год_морковь[1],0),MATCH(MONTH(MP$3),КЗ!$1:$1,0))/1000,""),0)</f>
        <v>0</v>
      </c>
      <c r="MQ57" s="551" cm="1">
        <f t="array" aca="1" ref="MQ57" ca="1">IFERROR(IF(AND(НачЦ_ИнвП_Дата&lt;=MQ$3,КИнвП_Дата&gt;MQ$3),
INDEX(Кальк._морковь,MATCH($A57,Кальк._морковь_наим.,0),MATCH("Сумма затрат, т.руб.",'Кальк-я'!$5:$5,0))*
INDEX(ЗФ,MATCH($A$50,ЗФ!$A:$A,0),MATCH("Посевная площадь"&amp;YEAR(MR$3),ЗФ!$2:$2,0))*
INDEX(Коэф.закупка_год_морковь[],MATCH($A57,Коэф.закупка_год_морковь[1],0),MATCH(MONTH(MQ$3),КЗ!$1:$1,0))/1000,""),0)</f>
        <v>0</v>
      </c>
      <c r="MR57" s="551" cm="1">
        <f t="array" aca="1" ref="MR57" ca="1">IFERROR(IF(AND(НачЦ_ИнвП_Дата&lt;=MR$3,КИнвП_Дата&gt;MR$3),
INDEX(Кальк._морковь,MATCH($A57,Кальк._морковь_наим.,0),MATCH("Сумма затрат, т.руб.",'Кальк-я'!$5:$5,0))*
INDEX(ЗФ,MATCH($A$50,ЗФ!$A:$A,0),MATCH("Посевная площадь"&amp;YEAR(MS$3),ЗФ!$2:$2,0))*
INDEX(Коэф.закупка_год_морковь[],MATCH($A57,Коэф.закупка_год_морковь[1],0),MATCH(MONTH(MR$3),КЗ!$1:$1,0))/1000,""),0)</f>
        <v>0</v>
      </c>
      <c r="MS57" s="551" cm="1">
        <f t="array" aca="1" ref="MS57" ca="1">IFERROR(IF(AND(НачЦ_ИнвП_Дата&lt;=MS$3,КИнвП_Дата&gt;MS$3),
INDEX(Кальк._морковь,MATCH($A57,Кальк._морковь_наим.,0),MATCH("Сумма затрат, т.руб.",'Кальк-я'!$5:$5,0))*
INDEX(ЗФ,MATCH($A$50,ЗФ!$A:$A,0),MATCH("Посевная площадь"&amp;YEAR(MT$3),ЗФ!$2:$2,0))*
INDEX(Коэф.закупка_год_морковь[],MATCH($A57,Коэф.закупка_год_морковь[1],0),MATCH(MONTH(MS$3),КЗ!$1:$1,0))/1000,""),0)</f>
        <v>0</v>
      </c>
      <c r="MT57" s="551" cm="1">
        <f t="array" aca="1" ref="MT57" ca="1">IFERROR(IF(AND(НачЦ_ИнвП_Дата&lt;=MT$3,КИнвП_Дата&gt;MT$3),
INDEX(Кальк._морковь,MATCH($A57,Кальк._морковь_наим.,0),MATCH("Сумма затрат, т.руб.",'Кальк-я'!$5:$5,0))*
INDEX(ЗФ,MATCH($A$50,ЗФ!$A:$A,0),MATCH("Посевная площадь"&amp;YEAR(MU$3),ЗФ!$2:$2,0))*
INDEX(Коэф.закупка_год_морковь[],MATCH($A57,Коэф.закупка_год_морковь[1],0),MATCH(MONTH(MT$3),КЗ!$1:$1,0))/1000,""),0)</f>
        <v>0</v>
      </c>
      <c r="MU57" s="551" cm="1">
        <f t="array" aca="1" ref="MU57" ca="1">IFERROR(IF(AND(НачЦ_ИнвП_Дата&lt;=MU$3,КИнвП_Дата&gt;MU$3),
INDEX(Кальк._морковь,MATCH($A57,Кальк._морковь_наим.,0),MATCH("Сумма затрат, т.руб.",'Кальк-я'!$5:$5,0))*
INDEX(ЗФ,MATCH($A$50,ЗФ!$A:$A,0),MATCH("Посевная площадь"&amp;YEAR(MV$3),ЗФ!$2:$2,0))*
INDEX(Коэф.закупка_год_морковь[],MATCH($A57,Коэф.закупка_год_морковь[1],0),MATCH(MONTH(MU$3),КЗ!$1:$1,0))/1000,""),0)</f>
        <v>0</v>
      </c>
      <c r="MV57" s="551" cm="1">
        <f t="array" aca="1" ref="MV57" ca="1">IFERROR(IF(AND(НачЦ_ИнвП_Дата&lt;=MV$3,КИнвП_Дата&gt;MV$3),
INDEX(Кальк._морковь,MATCH($A57,Кальк._морковь_наим.,0),MATCH("Сумма затрат, т.руб.",'Кальк-я'!$5:$5,0))*
INDEX(ЗФ,MATCH($A$50,ЗФ!$A:$A,0),MATCH("Посевная площадь"&amp;YEAR(MW$3),ЗФ!$2:$2,0))*
INDEX(Коэф.закупка_год_морковь[],MATCH($A57,Коэф.закупка_год_морковь[1],0),MATCH(MONTH(MV$3),КЗ!$1:$1,0))/1000,""),0)</f>
        <v>0</v>
      </c>
      <c r="MW57" s="551" cm="1">
        <f t="array" aca="1" ref="MW57" ca="1">IFERROR(IF(AND(НачЦ_ИнвП_Дата&lt;=MW$3,КИнвП_Дата&gt;MW$3),
INDEX(Кальк._морковь,MATCH($A57,Кальк._морковь_наим.,0),MATCH("Сумма затрат, т.руб.",'Кальк-я'!$5:$5,0))*
INDEX(ЗФ,MATCH($A$50,ЗФ!$A:$A,0),MATCH("Посевная площадь"&amp;YEAR(MX$3),ЗФ!$2:$2,0))*
INDEX(Коэф.закупка_год_морковь[],MATCH($A57,Коэф.закупка_год_морковь[1],0),MATCH(MONTH(MW$3),КЗ!$1:$1,0))/1000,""),0)</f>
        <v>0</v>
      </c>
      <c r="MX57" s="551" cm="1">
        <f t="array" aca="1" ref="MX57" ca="1">IFERROR(IF(AND(НачЦ_ИнвП_Дата&lt;=MX$3,КИнвП_Дата&gt;MX$3),
INDEX(Кальк._морковь,MATCH($A57,Кальк._морковь_наим.,0),MATCH("Сумма затрат, т.руб.",'Кальк-я'!$5:$5,0))*
INDEX(ЗФ,MATCH($A$50,ЗФ!$A:$A,0),MATCH("Посевная площадь"&amp;YEAR(MY$3),ЗФ!$2:$2,0))*
INDEX(Коэф.закупка_год_морковь[],MATCH($A57,Коэф.закупка_год_морковь[1],0),MATCH(MONTH(MX$3),КЗ!$1:$1,0))/1000,""),0)</f>
        <v>0</v>
      </c>
      <c r="MY57" s="551" cm="1">
        <f t="array" aca="1" ref="MY57" ca="1">IFERROR(IF(AND(НачЦ_ИнвП_Дата&lt;=MY$3,КИнвП_Дата&gt;MY$3),
INDEX(Кальк._морковь,MATCH($A57,Кальк._морковь_наим.,0),MATCH("Сумма затрат, т.руб.",'Кальк-я'!$5:$5,0))*
INDEX(ЗФ,MATCH($A$50,ЗФ!$A:$A,0),MATCH("Посевная площадь"&amp;YEAR(MZ$3),ЗФ!$2:$2,0))*
INDEX(Коэф.закупка_год_морковь[],MATCH($A57,Коэф.закупка_год_морковь[1],0),MATCH(MONTH(MY$3),КЗ!$1:$1,0))/1000,""),0)</f>
        <v>0</v>
      </c>
      <c r="MZ57" s="551" cm="1">
        <f t="array" aca="1" ref="MZ57" ca="1">IFERROR(IF(AND(НачЦ_ИнвП_Дата&lt;=MZ$3,КИнвП_Дата&gt;MZ$3),
INDEX(Кальк._морковь,MATCH($A57,Кальк._морковь_наим.,0),MATCH("Сумма затрат, т.руб.",'Кальк-я'!$5:$5,0))*
INDEX(ЗФ,MATCH($A$50,ЗФ!$A:$A,0),MATCH("Посевная площадь"&amp;YEAR(NA$3),ЗФ!$2:$2,0))*
INDEX(Коэф.закупка_год_морковь[],MATCH($A57,Коэф.закупка_год_морковь[1],0),MATCH(MONTH(MZ$3),КЗ!$1:$1,0))/1000,""),0)</f>
        <v>0</v>
      </c>
      <c r="NA57" s="552">
        <f t="shared" ref="NA57:NA71" ca="1" si="1571">SUM(MO57:MZ57)</f>
        <v>0</v>
      </c>
      <c r="NB57" s="551" cm="1">
        <f t="array" aca="1" ref="NB57" ca="1">IFERROR(IF(AND(НачЦ_ИнвП_Дата&lt;=NB$3,КИнвП_Дата&gt;NB$3),
INDEX(Кальк._морковь,MATCH($A57,Кальк._морковь_наим.,0),MATCH("Сумма затрат, т.руб.",'Кальк-я'!$5:$5,0))*
INDEX(ЗФ,MATCH($A$50,ЗФ!$A:$A,0),MATCH("Посевная площадь"&amp;YEAR(NC$3),ЗФ!$2:$2,0))*
INDEX(Коэф.закупка_год_морковь[],MATCH($A57,Коэф.закупка_год_морковь[1],0),MATCH(MONTH(NB$3),КЗ!$1:$1,0))/1000,""),0)</f>
        <v>0</v>
      </c>
      <c r="NC57" s="551" cm="1">
        <f t="array" aca="1" ref="NC57" ca="1">IFERROR(IF(AND(НачЦ_ИнвП_Дата&lt;=NC$3,КИнвП_Дата&gt;NC$3),
INDEX(Кальк._морковь,MATCH($A57,Кальк._морковь_наим.,0),MATCH("Сумма затрат, т.руб.",'Кальк-я'!$5:$5,0))*
INDEX(ЗФ,MATCH($A$50,ЗФ!$A:$A,0),MATCH("Посевная площадь"&amp;YEAR(ND$3),ЗФ!$2:$2,0))*
INDEX(Коэф.закупка_год_морковь[],MATCH($A57,Коэф.закупка_год_морковь[1],0),MATCH(MONTH(NC$3),КЗ!$1:$1,0))/1000,""),0)</f>
        <v>0</v>
      </c>
      <c r="ND57" s="551" cm="1">
        <f t="array" aca="1" ref="ND57" ca="1">IFERROR(IF(AND(НачЦ_ИнвП_Дата&lt;=ND$3,КИнвП_Дата&gt;ND$3),
INDEX(Кальк._морковь,MATCH($A57,Кальк._морковь_наим.,0),MATCH("Сумма затрат, т.руб.",'Кальк-я'!$5:$5,0))*
INDEX(ЗФ,MATCH($A$50,ЗФ!$A:$A,0),MATCH("Посевная площадь"&amp;YEAR(NE$3),ЗФ!$2:$2,0))*
INDEX(Коэф.закупка_год_морковь[],MATCH($A57,Коэф.закупка_год_морковь[1],0),MATCH(MONTH(ND$3),КЗ!$1:$1,0))/1000,""),0)</f>
        <v>0</v>
      </c>
      <c r="NE57" s="551" cm="1">
        <f t="array" aca="1" ref="NE57" ca="1">IFERROR(IF(AND(НачЦ_ИнвП_Дата&lt;=NE$3,КИнвП_Дата&gt;NE$3),
INDEX(Кальк._морковь,MATCH($A57,Кальк._морковь_наим.,0),MATCH("Сумма затрат, т.руб.",'Кальк-я'!$5:$5,0))*
INDEX(ЗФ,MATCH($A$50,ЗФ!$A:$A,0),MATCH("Посевная площадь"&amp;YEAR(NF$3),ЗФ!$2:$2,0))*
INDEX(Коэф.закупка_год_морковь[],MATCH($A57,Коэф.закупка_год_морковь[1],0),MATCH(MONTH(NE$3),КЗ!$1:$1,0))/1000,""),0)</f>
        <v>0</v>
      </c>
      <c r="NF57" s="551" cm="1">
        <f t="array" aca="1" ref="NF57" ca="1">IFERROR(IF(AND(НачЦ_ИнвП_Дата&lt;=NF$3,КИнвП_Дата&gt;NF$3),
INDEX(Кальк._морковь,MATCH($A57,Кальк._морковь_наим.,0),MATCH("Сумма затрат, т.руб.",'Кальк-я'!$5:$5,0))*
INDEX(ЗФ,MATCH($A$50,ЗФ!$A:$A,0),MATCH("Посевная площадь"&amp;YEAR(NG$3),ЗФ!$2:$2,0))*
INDEX(Коэф.закупка_год_морковь[],MATCH($A57,Коэф.закупка_год_морковь[1],0),MATCH(MONTH(NF$3),КЗ!$1:$1,0))/1000,""),0)</f>
        <v>0</v>
      </c>
      <c r="NG57" s="551" cm="1">
        <f t="array" aca="1" ref="NG57" ca="1">IFERROR(IF(AND(НачЦ_ИнвП_Дата&lt;=NG$3,КИнвП_Дата&gt;NG$3),
INDEX(Кальк._морковь,MATCH($A57,Кальк._морковь_наим.,0),MATCH("Сумма затрат, т.руб.",'Кальк-я'!$5:$5,0))*
INDEX(ЗФ,MATCH($A$50,ЗФ!$A:$A,0),MATCH("Посевная площадь"&amp;YEAR(NH$3),ЗФ!$2:$2,0))*
INDEX(Коэф.закупка_год_морковь[],MATCH($A57,Коэф.закупка_год_морковь[1],0),MATCH(MONTH(NG$3),КЗ!$1:$1,0))/1000,""),0)</f>
        <v>0</v>
      </c>
      <c r="NH57" s="551" cm="1">
        <f t="array" aca="1" ref="NH57" ca="1">IFERROR(IF(AND(НачЦ_ИнвП_Дата&lt;=NH$3,КИнвП_Дата&gt;NH$3),
INDEX(Кальк._морковь,MATCH($A57,Кальк._морковь_наим.,0),MATCH("Сумма затрат, т.руб.",'Кальк-я'!$5:$5,0))*
INDEX(ЗФ,MATCH($A$50,ЗФ!$A:$A,0),MATCH("Посевная площадь"&amp;YEAR(NI$3),ЗФ!$2:$2,0))*
INDEX(Коэф.закупка_год_морковь[],MATCH($A57,Коэф.закупка_год_морковь[1],0),MATCH(MONTH(NH$3),КЗ!$1:$1,0))/1000,""),0)</f>
        <v>0</v>
      </c>
      <c r="NI57" s="551" cm="1">
        <f t="array" aca="1" ref="NI57" ca="1">IFERROR(IF(AND(НачЦ_ИнвП_Дата&lt;=NI$3,КИнвП_Дата&gt;NI$3),
INDEX(Кальк._морковь,MATCH($A57,Кальк._морковь_наим.,0),MATCH("Сумма затрат, т.руб.",'Кальк-я'!$5:$5,0))*
INDEX(ЗФ,MATCH($A$50,ЗФ!$A:$A,0),MATCH("Посевная площадь"&amp;YEAR(NJ$3),ЗФ!$2:$2,0))*
INDEX(Коэф.закупка_год_морковь[],MATCH($A57,Коэф.закупка_год_морковь[1],0),MATCH(MONTH(NI$3),КЗ!$1:$1,0))/1000,""),0)</f>
        <v>0</v>
      </c>
      <c r="NJ57" s="551" cm="1">
        <f t="array" aca="1" ref="NJ57" ca="1">IFERROR(IF(AND(НачЦ_ИнвП_Дата&lt;=NJ$3,КИнвП_Дата&gt;NJ$3),
INDEX(Кальк._морковь,MATCH($A57,Кальк._морковь_наим.,0),MATCH("Сумма затрат, т.руб.",'Кальк-я'!$5:$5,0))*
INDEX(ЗФ,MATCH($A$50,ЗФ!$A:$A,0),MATCH("Посевная площадь"&amp;YEAR(NK$3),ЗФ!$2:$2,0))*
INDEX(Коэф.закупка_год_морковь[],MATCH($A57,Коэф.закупка_год_морковь[1],0),MATCH(MONTH(NJ$3),КЗ!$1:$1,0))/1000,""),0)</f>
        <v>0</v>
      </c>
      <c r="NK57" s="551" cm="1">
        <f t="array" aca="1" ref="NK57" ca="1">IFERROR(IF(AND(НачЦ_ИнвП_Дата&lt;=NK$3,КИнвП_Дата&gt;NK$3),
INDEX(Кальк._морковь,MATCH($A57,Кальк._морковь_наим.,0),MATCH("Сумма затрат, т.руб.",'Кальк-я'!$5:$5,0))*
INDEX(ЗФ,MATCH($A$50,ЗФ!$A:$A,0),MATCH("Посевная площадь"&amp;YEAR(NL$3),ЗФ!$2:$2,0))*
INDEX(Коэф.закупка_год_морковь[],MATCH($A57,Коэф.закупка_год_морковь[1],0),MATCH(MONTH(NK$3),КЗ!$1:$1,0))/1000,""),0)</f>
        <v>0</v>
      </c>
      <c r="NL57" s="551" cm="1">
        <f t="array" aca="1" ref="NL57" ca="1">IFERROR(IF(AND(НачЦ_ИнвП_Дата&lt;=NL$3,КИнвП_Дата&gt;NL$3),
INDEX(Кальк._морковь,MATCH($A57,Кальк._морковь_наим.,0),MATCH("Сумма затрат, т.руб.",'Кальк-я'!$5:$5,0))*
INDEX(ЗФ,MATCH($A$50,ЗФ!$A:$A,0),MATCH("Посевная площадь"&amp;YEAR(NM$3),ЗФ!$2:$2,0))*
INDEX(Коэф.закупка_год_морковь[],MATCH($A57,Коэф.закупка_год_морковь[1],0),MATCH(MONTH(NL$3),КЗ!$1:$1,0))/1000,""),0)</f>
        <v>0</v>
      </c>
      <c r="NM57" s="551" cm="1">
        <f t="array" aca="1" ref="NM57" ca="1">IFERROR(IF(AND(НачЦ_ИнвП_Дата&lt;=NM$3,КИнвП_Дата&gt;NM$3),
INDEX(Кальк._морковь,MATCH($A57,Кальк._морковь_наим.,0),MATCH("Сумма затрат, т.руб.",'Кальк-я'!$5:$5,0))*
INDEX(ЗФ,MATCH($A$50,ЗФ!$A:$A,0),MATCH("Посевная площадь"&amp;YEAR(NN$3),ЗФ!$2:$2,0))*
INDEX(Коэф.закупка_год_морковь[],MATCH($A57,Коэф.закупка_год_морковь[1],0),MATCH(MONTH(NM$3),КЗ!$1:$1,0))/1000,""),0)</f>
        <v>0</v>
      </c>
      <c r="NN57" s="552">
        <f t="shared" ref="NN57:NN71" ca="1" si="1572">SUM(NB57:NM57)</f>
        <v>0</v>
      </c>
      <c r="NO57" s="551" cm="1">
        <f t="array" aca="1" ref="NO57" ca="1">IFERROR(IF(AND(НачЦ_ИнвП_Дата&lt;=NO$3,КИнвП_Дата&gt;NO$3),
INDEX(Кальк._морковь,MATCH($A57,Кальк._морковь_наим.,0),MATCH("Сумма затрат, т.руб.",'Кальк-я'!$5:$5,0))*
INDEX(ЗФ,MATCH($A$50,ЗФ!$A:$A,0),MATCH("Посевная площадь"&amp;YEAR(NP$3),ЗФ!$2:$2,0))*
INDEX(Коэф.закупка_год_морковь[],MATCH($A57,Коэф.закупка_год_морковь[1],0),MATCH(MONTH(NO$3),КЗ!$1:$1,0))/1000,""),0)</f>
        <v>0</v>
      </c>
      <c r="NP57" s="551" cm="1">
        <f t="array" aca="1" ref="NP57" ca="1">IFERROR(IF(AND(НачЦ_ИнвП_Дата&lt;=NP$3,КИнвП_Дата&gt;NP$3),
INDEX(Кальк._морковь,MATCH($A57,Кальк._морковь_наим.,0),MATCH("Сумма затрат, т.руб.",'Кальк-я'!$5:$5,0))*
INDEX(ЗФ,MATCH($A$50,ЗФ!$A:$A,0),MATCH("Посевная площадь"&amp;YEAR(NQ$3),ЗФ!$2:$2,0))*
INDEX(Коэф.закупка_год_морковь[],MATCH($A57,Коэф.закупка_год_морковь[1],0),MATCH(MONTH(NP$3),КЗ!$1:$1,0))/1000,""),0)</f>
        <v>0</v>
      </c>
      <c r="NQ57" s="551" cm="1">
        <f t="array" aca="1" ref="NQ57" ca="1">IFERROR(IF(AND(НачЦ_ИнвП_Дата&lt;=NQ$3,КИнвП_Дата&gt;NQ$3),
INDEX(Кальк._морковь,MATCH($A57,Кальк._морковь_наим.,0),MATCH("Сумма затрат, т.руб.",'Кальк-я'!$5:$5,0))*
INDEX(ЗФ,MATCH($A$50,ЗФ!$A:$A,0),MATCH("Посевная площадь"&amp;YEAR(NR$3),ЗФ!$2:$2,0))*
INDEX(Коэф.закупка_год_морковь[],MATCH($A57,Коэф.закупка_год_морковь[1],0),MATCH(MONTH(NQ$3),КЗ!$1:$1,0))/1000,""),0)</f>
        <v>0</v>
      </c>
      <c r="NR57" s="551" cm="1">
        <f t="array" aca="1" ref="NR57" ca="1">IFERROR(IF(AND(НачЦ_ИнвП_Дата&lt;=NR$3,КИнвП_Дата&gt;NR$3),
INDEX(Кальк._морковь,MATCH($A57,Кальк._морковь_наим.,0),MATCH("Сумма затрат, т.руб.",'Кальк-я'!$5:$5,0))*
INDEX(ЗФ,MATCH($A$50,ЗФ!$A:$A,0),MATCH("Посевная площадь"&amp;YEAR(NS$3),ЗФ!$2:$2,0))*
INDEX(Коэф.закупка_год_морковь[],MATCH($A57,Коэф.закупка_год_морковь[1],0),MATCH(MONTH(NR$3),КЗ!$1:$1,0))/1000,""),0)</f>
        <v>0</v>
      </c>
      <c r="NS57" s="551" cm="1">
        <f t="array" aca="1" ref="NS57" ca="1">IFERROR(IF(AND(НачЦ_ИнвП_Дата&lt;=NS$3,КИнвП_Дата&gt;NS$3),
INDEX(Кальк._морковь,MATCH($A57,Кальк._морковь_наим.,0),MATCH("Сумма затрат, т.руб.",'Кальк-я'!$5:$5,0))*
INDEX(ЗФ,MATCH($A$50,ЗФ!$A:$A,0),MATCH("Посевная площадь"&amp;YEAR(NT$3),ЗФ!$2:$2,0))*
INDEX(Коэф.закупка_год_морковь[],MATCH($A57,Коэф.закупка_год_морковь[1],0),MATCH(MONTH(NS$3),КЗ!$1:$1,0))/1000,""),0)</f>
        <v>0</v>
      </c>
      <c r="NT57" s="551" cm="1">
        <f t="array" aca="1" ref="NT57" ca="1">IFERROR(IF(AND(НачЦ_ИнвП_Дата&lt;=NT$3,КИнвП_Дата&gt;NT$3),
INDEX(Кальк._морковь,MATCH($A57,Кальк._морковь_наим.,0),MATCH("Сумма затрат, т.руб.",'Кальк-я'!$5:$5,0))*
INDEX(ЗФ,MATCH($A$50,ЗФ!$A:$A,0),MATCH("Посевная площадь"&amp;YEAR(NU$3),ЗФ!$2:$2,0))*
INDEX(Коэф.закупка_год_морковь[],MATCH($A57,Коэф.закупка_год_морковь[1],0),MATCH(MONTH(NT$3),КЗ!$1:$1,0))/1000,""),0)</f>
        <v>0</v>
      </c>
      <c r="NU57" s="551" cm="1">
        <f t="array" aca="1" ref="NU57" ca="1">IFERROR(IF(AND(НачЦ_ИнвП_Дата&lt;=NU$3,КИнвП_Дата&gt;NU$3),
INDEX(Кальк._морковь,MATCH($A57,Кальк._морковь_наим.,0),MATCH("Сумма затрат, т.руб.",'Кальк-я'!$5:$5,0))*
INDEX(ЗФ,MATCH($A$50,ЗФ!$A:$A,0),MATCH("Посевная площадь"&amp;YEAR(NV$3),ЗФ!$2:$2,0))*
INDEX(Коэф.закупка_год_морковь[],MATCH($A57,Коэф.закупка_год_морковь[1],0),MATCH(MONTH(NU$3),КЗ!$1:$1,0))/1000,""),0)</f>
        <v>0</v>
      </c>
      <c r="NV57" s="551" cm="1">
        <f t="array" aca="1" ref="NV57" ca="1">IFERROR(IF(AND(НачЦ_ИнвП_Дата&lt;=NV$3,КИнвП_Дата&gt;NV$3),
INDEX(Кальк._морковь,MATCH($A57,Кальк._морковь_наим.,0),MATCH("Сумма затрат, т.руб.",'Кальк-я'!$5:$5,0))*
INDEX(ЗФ,MATCH($A$50,ЗФ!$A:$A,0),MATCH("Посевная площадь"&amp;YEAR(NW$3),ЗФ!$2:$2,0))*
INDEX(Коэф.закупка_год_морковь[],MATCH($A57,Коэф.закупка_год_морковь[1],0),MATCH(MONTH(NV$3),КЗ!$1:$1,0))/1000,""),0)</f>
        <v>0</v>
      </c>
      <c r="NW57" s="551" cm="1">
        <f t="array" aca="1" ref="NW57" ca="1">IFERROR(IF(AND(НачЦ_ИнвП_Дата&lt;=NW$3,КИнвП_Дата&gt;NW$3),
INDEX(Кальк._морковь,MATCH($A57,Кальк._морковь_наим.,0),MATCH("Сумма затрат, т.руб.",'Кальк-я'!$5:$5,0))*
INDEX(ЗФ,MATCH($A$50,ЗФ!$A:$A,0),MATCH("Посевная площадь"&amp;YEAR(NX$3),ЗФ!$2:$2,0))*
INDEX(Коэф.закупка_год_морковь[],MATCH($A57,Коэф.закупка_год_морковь[1],0),MATCH(MONTH(NW$3),КЗ!$1:$1,0))/1000,""),0)</f>
        <v>0</v>
      </c>
      <c r="NX57" s="551" cm="1">
        <f t="array" aca="1" ref="NX57" ca="1">IFERROR(IF(AND(НачЦ_ИнвП_Дата&lt;=NX$3,КИнвП_Дата&gt;NX$3),
INDEX(Кальк._морковь,MATCH($A57,Кальк._морковь_наим.,0),MATCH("Сумма затрат, т.руб.",'Кальк-я'!$5:$5,0))*
INDEX(ЗФ,MATCH($A$50,ЗФ!$A:$A,0),MATCH("Посевная площадь"&amp;YEAR(NY$3),ЗФ!$2:$2,0))*
INDEX(Коэф.закупка_год_морковь[],MATCH($A57,Коэф.закупка_год_морковь[1],0),MATCH(MONTH(NX$3),КЗ!$1:$1,0))/1000,""),0)</f>
        <v>0</v>
      </c>
      <c r="NY57" s="551" cm="1">
        <f t="array" aca="1" ref="NY57" ca="1">IFERROR(IF(AND(НачЦ_ИнвП_Дата&lt;=NY$3,КИнвП_Дата&gt;NY$3),
INDEX(Кальк._морковь,MATCH($A57,Кальк._морковь_наим.,0),MATCH("Сумма затрат, т.руб.",'Кальк-я'!$5:$5,0))*
INDEX(ЗФ,MATCH($A$50,ЗФ!$A:$A,0),MATCH("Посевная площадь"&amp;YEAR(NZ$3),ЗФ!$2:$2,0))*
INDEX(Коэф.закупка_год_морковь[],MATCH($A57,Коэф.закупка_год_морковь[1],0),MATCH(MONTH(NY$3),КЗ!$1:$1,0))/1000,""),0)</f>
        <v>0</v>
      </c>
      <c r="NZ57" s="551" cm="1">
        <f t="array" aca="1" ref="NZ57" ca="1">IFERROR(IF(AND(НачЦ_ИнвП_Дата&lt;=NZ$3,КИнвП_Дата&gt;NZ$3),
INDEX(Кальк._морковь,MATCH($A57,Кальк._морковь_наим.,0),MATCH("Сумма затрат, т.руб.",'Кальк-я'!$5:$5,0))*
INDEX(ЗФ,MATCH($A$50,ЗФ!$A:$A,0),MATCH("Посевная площадь"&amp;YEAR(OA$3),ЗФ!$2:$2,0))*
INDEX(Коэф.закупка_год_морковь[],MATCH($A57,Коэф.закупка_год_морковь[1],0),MATCH(MONTH(NZ$3),КЗ!$1:$1,0))/1000,""),0)</f>
        <v>0</v>
      </c>
      <c r="OA57" s="552">
        <f t="shared" ref="OA57:OA71" ca="1" si="1573">SUM(NO57:NZ57)</f>
        <v>0</v>
      </c>
      <c r="OB57" s="551" cm="1">
        <f t="array" aca="1" ref="OB57" ca="1">IFERROR(IF(AND(НачЦ_ИнвП_Дата&lt;=OB$3,КИнвП_Дата&gt;OB$3),
INDEX(Кальк._морковь,MATCH($A57,Кальк._морковь_наим.,0),MATCH("Сумма затрат, т.руб.",'Кальк-я'!$5:$5,0))*
INDEX(ЗФ,MATCH($A$50,ЗФ!$A:$A,0),MATCH("Посевная площадь"&amp;YEAR(OC$3),ЗФ!$2:$2,0))*
INDEX(Коэф.закупка_год_морковь[],MATCH($A57,Коэф.закупка_год_морковь[1],0),MATCH(MONTH(OB$3),КЗ!$1:$1,0))/1000,""),0)</f>
        <v>0</v>
      </c>
      <c r="OC57" s="551" cm="1">
        <f t="array" aca="1" ref="OC57" ca="1">IFERROR(IF(AND(НачЦ_ИнвП_Дата&lt;=OC$3,КИнвП_Дата&gt;OC$3),
INDEX(Кальк._морковь,MATCH($A57,Кальк._морковь_наим.,0),MATCH("Сумма затрат, т.руб.",'Кальк-я'!$5:$5,0))*
INDEX(ЗФ,MATCH($A$50,ЗФ!$A:$A,0),MATCH("Посевная площадь"&amp;YEAR(OD$3),ЗФ!$2:$2,0))*
INDEX(Коэф.закупка_год_морковь[],MATCH($A57,Коэф.закупка_год_морковь[1],0),MATCH(MONTH(OC$3),КЗ!$1:$1,0))/1000,""),0)</f>
        <v>0</v>
      </c>
      <c r="OD57" s="551" cm="1">
        <f t="array" aca="1" ref="OD57" ca="1">IFERROR(IF(AND(НачЦ_ИнвП_Дата&lt;=OD$3,КИнвП_Дата&gt;OD$3),
INDEX(Кальк._морковь,MATCH($A57,Кальк._морковь_наим.,0),MATCH("Сумма затрат, т.руб.",'Кальк-я'!$5:$5,0))*
INDEX(ЗФ,MATCH($A$50,ЗФ!$A:$A,0),MATCH("Посевная площадь"&amp;YEAR(OE$3),ЗФ!$2:$2,0))*
INDEX(Коэф.закупка_год_морковь[],MATCH($A57,Коэф.закупка_год_морковь[1],0),MATCH(MONTH(OD$3),КЗ!$1:$1,0))/1000,""),0)</f>
        <v>0</v>
      </c>
      <c r="OE57" s="551" cm="1">
        <f t="array" aca="1" ref="OE57" ca="1">IFERROR(IF(AND(НачЦ_ИнвП_Дата&lt;=OE$3,КИнвП_Дата&gt;OE$3),
INDEX(Кальк._морковь,MATCH($A57,Кальк._морковь_наим.,0),MATCH("Сумма затрат, т.руб.",'Кальк-я'!$5:$5,0))*
INDEX(ЗФ,MATCH($A$50,ЗФ!$A:$A,0),MATCH("Посевная площадь"&amp;YEAR(OF$3),ЗФ!$2:$2,0))*
INDEX(Коэф.закупка_год_морковь[],MATCH($A57,Коэф.закупка_год_морковь[1],0),MATCH(MONTH(OE$3),КЗ!$1:$1,0))/1000,""),0)</f>
        <v>0</v>
      </c>
      <c r="OF57" s="551" cm="1">
        <f t="array" aca="1" ref="OF57" ca="1">IFERROR(IF(AND(НачЦ_ИнвП_Дата&lt;=OF$3,КИнвП_Дата&gt;OF$3),
INDEX(Кальк._морковь,MATCH($A57,Кальк._морковь_наим.,0),MATCH("Сумма затрат, т.руб.",'Кальк-я'!$5:$5,0))*
INDEX(ЗФ,MATCH($A$50,ЗФ!$A:$A,0),MATCH("Посевная площадь"&amp;YEAR(OG$3),ЗФ!$2:$2,0))*
INDEX(Коэф.закупка_год_морковь[],MATCH($A57,Коэф.закупка_год_морковь[1],0),MATCH(MONTH(OF$3),КЗ!$1:$1,0))/1000,""),0)</f>
        <v>0</v>
      </c>
      <c r="OG57" s="551" cm="1">
        <f t="array" aca="1" ref="OG57" ca="1">IFERROR(IF(AND(НачЦ_ИнвП_Дата&lt;=OG$3,КИнвП_Дата&gt;OG$3),
INDEX(Кальк._морковь,MATCH($A57,Кальк._морковь_наим.,0),MATCH("Сумма затрат, т.руб.",'Кальк-я'!$5:$5,0))*
INDEX(ЗФ,MATCH($A$50,ЗФ!$A:$A,0),MATCH("Посевная площадь"&amp;YEAR(OH$3),ЗФ!$2:$2,0))*
INDEX(Коэф.закупка_год_морковь[],MATCH($A57,Коэф.закупка_год_морковь[1],0),MATCH(MONTH(OG$3),КЗ!$1:$1,0))/1000,""),0)</f>
        <v>0</v>
      </c>
      <c r="OH57" s="551" cm="1">
        <f t="array" aca="1" ref="OH57" ca="1">IFERROR(IF(AND(НачЦ_ИнвП_Дата&lt;=OH$3,КИнвП_Дата&gt;OH$3),
INDEX(Кальк._морковь,MATCH($A57,Кальк._морковь_наим.,0),MATCH("Сумма затрат, т.руб.",'Кальк-я'!$5:$5,0))*
INDEX(ЗФ,MATCH($A$50,ЗФ!$A:$A,0),MATCH("Посевная площадь"&amp;YEAR(OI$3),ЗФ!$2:$2,0))*
INDEX(Коэф.закупка_год_морковь[],MATCH($A57,Коэф.закупка_год_морковь[1],0),MATCH(MONTH(OH$3),КЗ!$1:$1,0))/1000,""),0)</f>
        <v>0</v>
      </c>
      <c r="OI57" s="551" cm="1">
        <f t="array" aca="1" ref="OI57" ca="1">IFERROR(IF(AND(НачЦ_ИнвП_Дата&lt;=OI$3,КИнвП_Дата&gt;OI$3),
INDEX(Кальк._морковь,MATCH($A57,Кальк._морковь_наим.,0),MATCH("Сумма затрат, т.руб.",'Кальк-я'!$5:$5,0))*
INDEX(ЗФ,MATCH($A$50,ЗФ!$A:$A,0),MATCH("Посевная площадь"&amp;YEAR(OJ$3),ЗФ!$2:$2,0))*
INDEX(Коэф.закупка_год_морковь[],MATCH($A57,Коэф.закупка_год_морковь[1],0),MATCH(MONTH(OI$3),КЗ!$1:$1,0))/1000,""),0)</f>
        <v>0</v>
      </c>
      <c r="OJ57" s="551" cm="1">
        <f t="array" aca="1" ref="OJ57" ca="1">IFERROR(IF(AND(НачЦ_ИнвП_Дата&lt;=OJ$3,КИнвП_Дата&gt;OJ$3),
INDEX(Кальк._морковь,MATCH($A57,Кальк._морковь_наим.,0),MATCH("Сумма затрат, т.руб.",'Кальк-я'!$5:$5,0))*
INDEX(ЗФ,MATCH($A$50,ЗФ!$A:$A,0),MATCH("Посевная площадь"&amp;YEAR(OK$3),ЗФ!$2:$2,0))*
INDEX(Коэф.закупка_год_морковь[],MATCH($A57,Коэф.закупка_год_морковь[1],0),MATCH(MONTH(OJ$3),КЗ!$1:$1,0))/1000,""),0)</f>
        <v>0</v>
      </c>
      <c r="OK57" s="551" t="str" cm="1">
        <f t="array" aca="1" ref="OK57" ca="1">IFERROR(IF(AND(НачЦ_ИнвП_Дата&lt;=OK$3,КИнвП_Дата&gt;OK$3),
INDEX(Кальк._морковь,MATCH($A57,Кальк._морковь_наим.,0),MATCH("Сумма затрат, т.руб.",'Кальк-я'!$5:$5,0))*
INDEX(ЗФ,MATCH($A$50,ЗФ!$A:$A,0),MATCH("Посевная площадь"&amp;YEAR(OL$3),ЗФ!$2:$2,0))*
INDEX(Коэф.закупка_год_морковь[],MATCH($A57,Коэф.закупка_год_морковь[1],0),MATCH(MONTH(OK$3),КЗ!$1:$1,0))/1000,""),0)</f>
        <v/>
      </c>
      <c r="OL57" s="551" t="str" cm="1">
        <f t="array" aca="1" ref="OL57" ca="1">IFERROR(IF(AND(НачЦ_ИнвП_Дата&lt;=OL$3,КИнвП_Дата&gt;OL$3),
INDEX(Кальк._морковь,MATCH($A57,Кальк._морковь_наим.,0),MATCH("Сумма затрат, т.руб.",'Кальк-я'!$5:$5,0))*
INDEX(ЗФ,MATCH($A$50,ЗФ!$A:$A,0),MATCH("Посевная площадь"&amp;YEAR(OM$3),ЗФ!$2:$2,0))*
INDEX(Коэф.закупка_год_морковь[],MATCH($A57,Коэф.закупка_год_морковь[1],0),MATCH(MONTH(OL$3),КЗ!$1:$1,0))/1000,""),0)</f>
        <v/>
      </c>
      <c r="OM57" s="551" t="str" cm="1">
        <f t="array" aca="1" ref="OM57" ca="1">IFERROR(IF(AND(НачЦ_ИнвП_Дата&lt;=OM$3,КИнвП_Дата&gt;OM$3),
INDEX(Кальк._морковь,MATCH($A57,Кальк._морковь_наим.,0),MATCH("Сумма затрат, т.руб.",'Кальк-я'!$5:$5,0))*
INDEX(ЗФ,MATCH($A$50,ЗФ!$A:$A,0),MATCH("Посевная площадь"&amp;YEAR(ON$3),ЗФ!$2:$2,0))*
INDEX(Коэф.закупка_год_морковь[],MATCH($A57,Коэф.закупка_год_морковь[1],0),MATCH(MONTH(OM$3),КЗ!$1:$1,0))/1000,""),0)</f>
        <v/>
      </c>
      <c r="ON57" s="552">
        <f t="shared" ref="ON57:ON71" ca="1" si="1574">SUM(OB57:OM57)</f>
        <v>0</v>
      </c>
    </row>
    <row r="58" spans="1:404" outlineLevel="1">
      <c r="A58" s="245" t="s">
        <v>175</v>
      </c>
      <c r="B58" s="236">
        <f t="shared" ref="B58:M58" si="1575">SUM(B59:B65)</f>
        <v>0</v>
      </c>
      <c r="C58" s="236">
        <f t="shared" ca="1" si="1575"/>
        <v>0</v>
      </c>
      <c r="D58" s="236">
        <f t="shared" ca="1" si="1575"/>
        <v>0</v>
      </c>
      <c r="E58" s="236">
        <f t="shared" ca="1" si="1575"/>
        <v>0</v>
      </c>
      <c r="F58" s="236">
        <f t="shared" ca="1" si="1575"/>
        <v>0</v>
      </c>
      <c r="G58" s="236">
        <f t="shared" ca="1" si="1575"/>
        <v>0</v>
      </c>
      <c r="H58" s="236">
        <f t="shared" ca="1" si="1575"/>
        <v>0</v>
      </c>
      <c r="I58" s="236">
        <f t="shared" ca="1" si="1575"/>
        <v>0</v>
      </c>
      <c r="J58" s="236">
        <f t="shared" ca="1" si="1575"/>
        <v>0</v>
      </c>
      <c r="K58" s="236">
        <f t="shared" ca="1" si="1575"/>
        <v>904.44492357142849</v>
      </c>
      <c r="L58" s="236">
        <f t="shared" ca="1" si="1575"/>
        <v>0</v>
      </c>
      <c r="M58" s="236">
        <f t="shared" ca="1" si="1575"/>
        <v>0</v>
      </c>
      <c r="N58" s="545">
        <f t="shared" ref="N58:N65" ca="1" si="1576">SUM(B58:M58)</f>
        <v>904.44492357142849</v>
      </c>
      <c r="O58" s="236">
        <f t="shared" ref="O58:P58" ca="1" si="1577">SUM(O59:O65)</f>
        <v>0</v>
      </c>
      <c r="P58" s="236">
        <f t="shared" ca="1" si="1577"/>
        <v>446.02499999999998</v>
      </c>
      <c r="Q58" s="236">
        <f t="shared" ref="Q58" ca="1" si="1578">SUM(Q59:Q65)</f>
        <v>0</v>
      </c>
      <c r="R58" s="236">
        <f t="shared" ref="R58" ca="1" si="1579">SUM(R59:R65)</f>
        <v>0</v>
      </c>
      <c r="S58" s="236">
        <f t="shared" ref="S58" ca="1" si="1580">SUM(S59:S65)</f>
        <v>446.02499999999998</v>
      </c>
      <c r="T58" s="236">
        <f t="shared" ref="T58" ca="1" si="1581">SUM(T59:T65)</f>
        <v>1208.4000000000001</v>
      </c>
      <c r="U58" s="236">
        <f t="shared" ref="U58" ca="1" si="1582">SUM(U59:U65)</f>
        <v>0</v>
      </c>
      <c r="V58" s="236">
        <f t="shared" ref="V58" ca="1" si="1583">SUM(V59:V65)</f>
        <v>1824.0227999999997</v>
      </c>
      <c r="W58" s="236">
        <f t="shared" ref="W58" ca="1" si="1584">SUM(W59:W65)</f>
        <v>0</v>
      </c>
      <c r="X58" s="236">
        <f t="shared" ref="X58" ca="1" si="1585">SUM(X59:X65)</f>
        <v>3965.6431264285711</v>
      </c>
      <c r="Y58" s="236">
        <f t="shared" ref="Y58" ca="1" si="1586">SUM(Y59:Y65)</f>
        <v>0</v>
      </c>
      <c r="Z58" s="236">
        <f t="shared" ref="Z58" ca="1" si="1587">SUM(Z59:Z65)</f>
        <v>0</v>
      </c>
      <c r="AA58" s="545">
        <f t="shared" ref="AA58:AA65" ca="1" si="1588">SUM(O58:Z58)</f>
        <v>7890.1159264285707</v>
      </c>
      <c r="AB58" s="236">
        <f t="shared" ref="AB58:AM58" ca="1" si="1589">SUM(AB59:AB65)</f>
        <v>0</v>
      </c>
      <c r="AC58" s="236">
        <f t="shared" ca="1" si="1589"/>
        <v>704.25</v>
      </c>
      <c r="AD58" s="236">
        <f t="shared" ca="1" si="1589"/>
        <v>0</v>
      </c>
      <c r="AE58" s="236">
        <f t="shared" ca="1" si="1589"/>
        <v>0</v>
      </c>
      <c r="AF58" s="236">
        <f t="shared" ca="1" si="1589"/>
        <v>704.25</v>
      </c>
      <c r="AG58" s="236">
        <f t="shared" ca="1" si="1589"/>
        <v>1908</v>
      </c>
      <c r="AH58" s="236">
        <f t="shared" ca="1" si="1589"/>
        <v>0</v>
      </c>
      <c r="AI58" s="236">
        <f t="shared" ca="1" si="1589"/>
        <v>2880.0360000000001</v>
      </c>
      <c r="AJ58" s="236">
        <f t="shared" ca="1" si="1589"/>
        <v>0</v>
      </c>
      <c r="AK58" s="236">
        <f t="shared" ca="1" si="1589"/>
        <v>6261.5417785714289</v>
      </c>
      <c r="AL58" s="236">
        <f t="shared" ca="1" si="1589"/>
        <v>0</v>
      </c>
      <c r="AM58" s="236">
        <f t="shared" ca="1" si="1589"/>
        <v>0</v>
      </c>
      <c r="AN58" s="545">
        <f t="shared" ca="1" si="1460"/>
        <v>12458.077778571429</v>
      </c>
      <c r="AO58" s="236">
        <f t="shared" ref="AO58:AZ58" ca="1" si="1590">SUM(AO59:AO65)</f>
        <v>0</v>
      </c>
      <c r="AP58" s="236">
        <f t="shared" ca="1" si="1590"/>
        <v>446.02499999999998</v>
      </c>
      <c r="AQ58" s="236">
        <f t="shared" ca="1" si="1590"/>
        <v>0</v>
      </c>
      <c r="AR58" s="236">
        <f t="shared" ca="1" si="1590"/>
        <v>0</v>
      </c>
      <c r="AS58" s="236">
        <f t="shared" ca="1" si="1590"/>
        <v>446.02499999999998</v>
      </c>
      <c r="AT58" s="236">
        <f t="shared" ca="1" si="1590"/>
        <v>1208.4000000000001</v>
      </c>
      <c r="AU58" s="236">
        <f t="shared" ca="1" si="1590"/>
        <v>0</v>
      </c>
      <c r="AV58" s="236">
        <f t="shared" ca="1" si="1590"/>
        <v>1824.0227999999997</v>
      </c>
      <c r="AW58" s="236">
        <f t="shared" ca="1" si="1590"/>
        <v>0</v>
      </c>
      <c r="AX58" s="236">
        <f t="shared" ca="1" si="1590"/>
        <v>3965.6431264285711</v>
      </c>
      <c r="AY58" s="236">
        <f t="shared" ca="1" si="1590"/>
        <v>0</v>
      </c>
      <c r="AZ58" s="236">
        <f t="shared" ca="1" si="1590"/>
        <v>0</v>
      </c>
      <c r="BA58" s="545">
        <f t="shared" ca="1" si="1462"/>
        <v>7890.1159264285707</v>
      </c>
      <c r="BB58" s="236">
        <f t="shared" ref="BB58:BM58" ca="1" si="1591">SUM(BB59:BB65)</f>
        <v>0</v>
      </c>
      <c r="BC58" s="236">
        <f t="shared" ca="1" si="1591"/>
        <v>446.02499999999998</v>
      </c>
      <c r="BD58" s="236">
        <f t="shared" ca="1" si="1591"/>
        <v>0</v>
      </c>
      <c r="BE58" s="236">
        <f t="shared" ca="1" si="1591"/>
        <v>0</v>
      </c>
      <c r="BF58" s="236">
        <f t="shared" ca="1" si="1591"/>
        <v>446.02499999999998</v>
      </c>
      <c r="BG58" s="236">
        <f t="shared" ca="1" si="1591"/>
        <v>1208.4000000000001</v>
      </c>
      <c r="BH58" s="236">
        <f t="shared" ca="1" si="1591"/>
        <v>0</v>
      </c>
      <c r="BI58" s="236">
        <f t="shared" ca="1" si="1591"/>
        <v>1824.0227999999997</v>
      </c>
      <c r="BJ58" s="236">
        <f t="shared" ca="1" si="1591"/>
        <v>0</v>
      </c>
      <c r="BK58" s="236">
        <f t="shared" ca="1" si="1591"/>
        <v>3965.6431264285711</v>
      </c>
      <c r="BL58" s="236">
        <f t="shared" ca="1" si="1591"/>
        <v>0</v>
      </c>
      <c r="BM58" s="236">
        <f t="shared" ca="1" si="1591"/>
        <v>0</v>
      </c>
      <c r="BN58" s="545">
        <f t="shared" ca="1" si="1548"/>
        <v>7890.1159264285707</v>
      </c>
      <c r="BO58" s="236">
        <f t="shared" ref="BO58:BZ58" ca="1" si="1592">SUM(BO59:BO65)</f>
        <v>0</v>
      </c>
      <c r="BP58" s="236">
        <f t="shared" ca="1" si="1592"/>
        <v>446.02499999999998</v>
      </c>
      <c r="BQ58" s="236">
        <f t="shared" ca="1" si="1592"/>
        <v>0</v>
      </c>
      <c r="BR58" s="236">
        <f t="shared" ca="1" si="1592"/>
        <v>0</v>
      </c>
      <c r="BS58" s="236">
        <f t="shared" ca="1" si="1592"/>
        <v>446.02499999999998</v>
      </c>
      <c r="BT58" s="236">
        <f t="shared" ca="1" si="1592"/>
        <v>1208.4000000000001</v>
      </c>
      <c r="BU58" s="236">
        <f t="shared" ca="1" si="1592"/>
        <v>0</v>
      </c>
      <c r="BV58" s="236">
        <f t="shared" ca="1" si="1592"/>
        <v>1824.0227999999997</v>
      </c>
      <c r="BW58" s="236">
        <f t="shared" ca="1" si="1592"/>
        <v>0</v>
      </c>
      <c r="BX58" s="236">
        <f t="shared" ca="1" si="1592"/>
        <v>3965.6431264285711</v>
      </c>
      <c r="BY58" s="236">
        <f t="shared" ca="1" si="1592"/>
        <v>0</v>
      </c>
      <c r="BZ58" s="236">
        <f t="shared" ca="1" si="1592"/>
        <v>0</v>
      </c>
      <c r="CA58" s="545">
        <f t="shared" ca="1" si="1549"/>
        <v>7890.1159264285707</v>
      </c>
      <c r="CB58" s="236">
        <f t="shared" ref="CB58:CM58" ca="1" si="1593">SUM(CB59:CB65)</f>
        <v>0</v>
      </c>
      <c r="CC58" s="236">
        <f t="shared" ca="1" si="1593"/>
        <v>446.02499999999998</v>
      </c>
      <c r="CD58" s="236">
        <f t="shared" ca="1" si="1593"/>
        <v>0</v>
      </c>
      <c r="CE58" s="236">
        <f t="shared" ca="1" si="1593"/>
        <v>0</v>
      </c>
      <c r="CF58" s="236">
        <f t="shared" ca="1" si="1593"/>
        <v>446.02499999999998</v>
      </c>
      <c r="CG58" s="236">
        <f t="shared" ca="1" si="1593"/>
        <v>1208.4000000000001</v>
      </c>
      <c r="CH58" s="236">
        <f t="shared" ca="1" si="1593"/>
        <v>0</v>
      </c>
      <c r="CI58" s="236">
        <f t="shared" ca="1" si="1593"/>
        <v>1824.0227999999997</v>
      </c>
      <c r="CJ58" s="236">
        <f t="shared" ca="1" si="1593"/>
        <v>0</v>
      </c>
      <c r="CK58" s="236">
        <f t="shared" ca="1" si="1593"/>
        <v>3965.6431264285711</v>
      </c>
      <c r="CL58" s="236">
        <f t="shared" ca="1" si="1593"/>
        <v>0</v>
      </c>
      <c r="CM58" s="236">
        <f t="shared" ca="1" si="1593"/>
        <v>0</v>
      </c>
      <c r="CN58" s="545">
        <f t="shared" ca="1" si="1550"/>
        <v>7890.1159264285707</v>
      </c>
      <c r="CO58" s="236">
        <f t="shared" ref="CO58:CZ58" ca="1" si="1594">SUM(CO59:CO65)</f>
        <v>0</v>
      </c>
      <c r="CP58" s="236">
        <f t="shared" ca="1" si="1594"/>
        <v>446.02499999999998</v>
      </c>
      <c r="CQ58" s="236">
        <f t="shared" ca="1" si="1594"/>
        <v>0</v>
      </c>
      <c r="CR58" s="236">
        <f t="shared" ca="1" si="1594"/>
        <v>0</v>
      </c>
      <c r="CS58" s="236">
        <f t="shared" ca="1" si="1594"/>
        <v>446.02499999999998</v>
      </c>
      <c r="CT58" s="236">
        <f t="shared" ca="1" si="1594"/>
        <v>1208.4000000000001</v>
      </c>
      <c r="CU58" s="236">
        <f t="shared" ca="1" si="1594"/>
        <v>0</v>
      </c>
      <c r="CV58" s="236">
        <f t="shared" ca="1" si="1594"/>
        <v>1824.0227999999997</v>
      </c>
      <c r="CW58" s="236">
        <f t="shared" ca="1" si="1594"/>
        <v>0</v>
      </c>
      <c r="CX58" s="236">
        <f t="shared" ca="1" si="1594"/>
        <v>3965.6431264285711</v>
      </c>
      <c r="CY58" s="236">
        <f t="shared" ca="1" si="1594"/>
        <v>0</v>
      </c>
      <c r="CZ58" s="236">
        <f t="shared" ca="1" si="1594"/>
        <v>0</v>
      </c>
      <c r="DA58" s="545">
        <f t="shared" ca="1" si="1551"/>
        <v>7890.1159264285707</v>
      </c>
      <c r="DB58" s="236">
        <f t="shared" ref="DB58:DM58" ca="1" si="1595">SUM(DB59:DB65)</f>
        <v>0</v>
      </c>
      <c r="DC58" s="236">
        <f t="shared" ca="1" si="1595"/>
        <v>446.02499999999998</v>
      </c>
      <c r="DD58" s="236">
        <f t="shared" ca="1" si="1595"/>
        <v>0</v>
      </c>
      <c r="DE58" s="236">
        <f t="shared" ca="1" si="1595"/>
        <v>0</v>
      </c>
      <c r="DF58" s="236">
        <f t="shared" ca="1" si="1595"/>
        <v>446.02499999999998</v>
      </c>
      <c r="DG58" s="236">
        <f t="shared" ca="1" si="1595"/>
        <v>1208.4000000000001</v>
      </c>
      <c r="DH58" s="236">
        <f t="shared" ca="1" si="1595"/>
        <v>0</v>
      </c>
      <c r="DI58" s="236">
        <f t="shared" ca="1" si="1595"/>
        <v>1824.0227999999997</v>
      </c>
      <c r="DJ58" s="236">
        <f t="shared" ca="1" si="1595"/>
        <v>0</v>
      </c>
      <c r="DK58" s="236">
        <f t="shared" ca="1" si="1595"/>
        <v>3965.6431264285711</v>
      </c>
      <c r="DL58" s="236">
        <f t="shared" ca="1" si="1595"/>
        <v>0</v>
      </c>
      <c r="DM58" s="236">
        <f t="shared" ca="1" si="1595"/>
        <v>0</v>
      </c>
      <c r="DN58" s="545">
        <f t="shared" ca="1" si="1552"/>
        <v>7890.1159264285707</v>
      </c>
      <c r="DO58" s="236">
        <f t="shared" ref="DO58:DZ58" ca="1" si="1596">SUM(DO59:DO65)</f>
        <v>0</v>
      </c>
      <c r="DP58" s="236">
        <f t="shared" ca="1" si="1596"/>
        <v>446.02499999999998</v>
      </c>
      <c r="DQ58" s="236">
        <f t="shared" ca="1" si="1596"/>
        <v>0</v>
      </c>
      <c r="DR58" s="236">
        <f t="shared" ca="1" si="1596"/>
        <v>0</v>
      </c>
      <c r="DS58" s="236">
        <f t="shared" ca="1" si="1596"/>
        <v>446.02499999999998</v>
      </c>
      <c r="DT58" s="236">
        <f t="shared" ca="1" si="1596"/>
        <v>1208.4000000000001</v>
      </c>
      <c r="DU58" s="236">
        <f t="shared" ca="1" si="1596"/>
        <v>0</v>
      </c>
      <c r="DV58" s="236">
        <f t="shared" ca="1" si="1596"/>
        <v>1824.0227999999997</v>
      </c>
      <c r="DW58" s="236">
        <f t="shared" ca="1" si="1596"/>
        <v>0</v>
      </c>
      <c r="DX58" s="236">
        <f t="shared" ca="1" si="1596"/>
        <v>3965.6431264285711</v>
      </c>
      <c r="DY58" s="236">
        <f t="shared" ca="1" si="1596"/>
        <v>0</v>
      </c>
      <c r="DZ58" s="236">
        <f t="shared" ca="1" si="1596"/>
        <v>0</v>
      </c>
      <c r="EA58" s="545">
        <f t="shared" ca="1" si="1553"/>
        <v>7890.1159264285707</v>
      </c>
      <c r="EB58" s="236">
        <f t="shared" ref="EB58:EM58" ca="1" si="1597">SUM(EB59:EB65)</f>
        <v>0</v>
      </c>
      <c r="EC58" s="236">
        <f t="shared" ca="1" si="1597"/>
        <v>446.02499999999998</v>
      </c>
      <c r="ED58" s="236">
        <f t="shared" ca="1" si="1597"/>
        <v>0</v>
      </c>
      <c r="EE58" s="236">
        <f t="shared" ca="1" si="1597"/>
        <v>0</v>
      </c>
      <c r="EF58" s="236">
        <f t="shared" ca="1" si="1597"/>
        <v>446.02499999999998</v>
      </c>
      <c r="EG58" s="236">
        <f t="shared" ca="1" si="1597"/>
        <v>1208.4000000000001</v>
      </c>
      <c r="EH58" s="236">
        <f t="shared" ca="1" si="1597"/>
        <v>0</v>
      </c>
      <c r="EI58" s="236">
        <f t="shared" ca="1" si="1597"/>
        <v>1824.0227999999997</v>
      </c>
      <c r="EJ58" s="236">
        <f t="shared" ca="1" si="1597"/>
        <v>0</v>
      </c>
      <c r="EK58" s="236">
        <f t="shared" ca="1" si="1597"/>
        <v>3965.6431264285711</v>
      </c>
      <c r="EL58" s="236">
        <f t="shared" ca="1" si="1597"/>
        <v>0</v>
      </c>
      <c r="EM58" s="236">
        <f t="shared" ca="1" si="1597"/>
        <v>0</v>
      </c>
      <c r="EN58" s="545">
        <f t="shared" ca="1" si="1554"/>
        <v>7890.1159264285707</v>
      </c>
      <c r="EO58" s="236">
        <f t="shared" ref="EO58:EZ58" ca="1" si="1598">SUM(EO59:EO65)</f>
        <v>0</v>
      </c>
      <c r="EP58" s="236">
        <f t="shared" ca="1" si="1598"/>
        <v>446.02499999999998</v>
      </c>
      <c r="EQ58" s="236">
        <f t="shared" ca="1" si="1598"/>
        <v>0</v>
      </c>
      <c r="ER58" s="236">
        <f t="shared" ca="1" si="1598"/>
        <v>0</v>
      </c>
      <c r="ES58" s="236">
        <f t="shared" ca="1" si="1598"/>
        <v>446.02499999999998</v>
      </c>
      <c r="ET58" s="236">
        <f t="shared" ca="1" si="1598"/>
        <v>1208.4000000000001</v>
      </c>
      <c r="EU58" s="236">
        <f t="shared" ca="1" si="1598"/>
        <v>0</v>
      </c>
      <c r="EV58" s="236">
        <f t="shared" ca="1" si="1598"/>
        <v>1824.0227999999997</v>
      </c>
      <c r="EW58" s="236">
        <f t="shared" ca="1" si="1598"/>
        <v>0</v>
      </c>
      <c r="EX58" s="236">
        <f t="shared" ca="1" si="1598"/>
        <v>3965.6431264285711</v>
      </c>
      <c r="EY58" s="236">
        <f t="shared" ca="1" si="1598"/>
        <v>0</v>
      </c>
      <c r="EZ58" s="236">
        <f t="shared" ca="1" si="1598"/>
        <v>0</v>
      </c>
      <c r="FA58" s="545">
        <f t="shared" ca="1" si="1555"/>
        <v>7890.1159264285707</v>
      </c>
      <c r="FB58" s="236">
        <f t="shared" ref="FB58:FM58" ca="1" si="1599">SUM(FB59:FB65)</f>
        <v>0</v>
      </c>
      <c r="FC58" s="236">
        <f t="shared" ca="1" si="1599"/>
        <v>446.02499999999998</v>
      </c>
      <c r="FD58" s="236">
        <f t="shared" ca="1" si="1599"/>
        <v>0</v>
      </c>
      <c r="FE58" s="236">
        <f t="shared" ca="1" si="1599"/>
        <v>0</v>
      </c>
      <c r="FF58" s="236">
        <f t="shared" ca="1" si="1599"/>
        <v>446.02499999999998</v>
      </c>
      <c r="FG58" s="236">
        <f t="shared" ca="1" si="1599"/>
        <v>1208.4000000000001</v>
      </c>
      <c r="FH58" s="236">
        <f t="shared" ca="1" si="1599"/>
        <v>0</v>
      </c>
      <c r="FI58" s="236">
        <f t="shared" ca="1" si="1599"/>
        <v>1824.0227999999997</v>
      </c>
      <c r="FJ58" s="236">
        <f t="shared" ca="1" si="1599"/>
        <v>0</v>
      </c>
      <c r="FK58" s="236">
        <f t="shared" ca="1" si="1599"/>
        <v>3965.6431264285711</v>
      </c>
      <c r="FL58" s="236">
        <f t="shared" ca="1" si="1599"/>
        <v>0</v>
      </c>
      <c r="FM58" s="236">
        <f t="shared" ca="1" si="1599"/>
        <v>0</v>
      </c>
      <c r="FN58" s="545">
        <f t="shared" ca="1" si="1556"/>
        <v>7890.1159264285707</v>
      </c>
      <c r="FO58" s="236">
        <f t="shared" ref="FO58:FZ58" ca="1" si="1600">SUM(FO59:FO65)</f>
        <v>0</v>
      </c>
      <c r="FP58" s="236">
        <f t="shared" ca="1" si="1600"/>
        <v>446.02499999999998</v>
      </c>
      <c r="FQ58" s="236">
        <f t="shared" ca="1" si="1600"/>
        <v>0</v>
      </c>
      <c r="FR58" s="236">
        <f t="shared" ca="1" si="1600"/>
        <v>0</v>
      </c>
      <c r="FS58" s="236">
        <f t="shared" ca="1" si="1600"/>
        <v>446.02499999999998</v>
      </c>
      <c r="FT58" s="236">
        <f t="shared" ca="1" si="1600"/>
        <v>1208.4000000000001</v>
      </c>
      <c r="FU58" s="236">
        <f t="shared" ca="1" si="1600"/>
        <v>0</v>
      </c>
      <c r="FV58" s="236">
        <f t="shared" ca="1" si="1600"/>
        <v>1824.0227999999997</v>
      </c>
      <c r="FW58" s="236">
        <f t="shared" ca="1" si="1600"/>
        <v>0</v>
      </c>
      <c r="FX58" s="236">
        <f t="shared" ca="1" si="1600"/>
        <v>3965.6431264285711</v>
      </c>
      <c r="FY58" s="236">
        <f t="shared" ca="1" si="1600"/>
        <v>0</v>
      </c>
      <c r="FZ58" s="236">
        <f t="shared" ca="1" si="1600"/>
        <v>0</v>
      </c>
      <c r="GA58" s="545">
        <f t="shared" ca="1" si="1557"/>
        <v>7890.1159264285707</v>
      </c>
      <c r="GB58" s="236">
        <f t="shared" ref="GB58:GM58" ca="1" si="1601">SUM(GB59:GB65)</f>
        <v>0</v>
      </c>
      <c r="GC58" s="236">
        <f t="shared" ca="1" si="1601"/>
        <v>446.02499999999998</v>
      </c>
      <c r="GD58" s="236">
        <f t="shared" ca="1" si="1601"/>
        <v>0</v>
      </c>
      <c r="GE58" s="236">
        <f t="shared" ca="1" si="1601"/>
        <v>0</v>
      </c>
      <c r="GF58" s="236">
        <f t="shared" ca="1" si="1601"/>
        <v>446.02499999999998</v>
      </c>
      <c r="GG58" s="236">
        <f t="shared" ca="1" si="1601"/>
        <v>1208.4000000000001</v>
      </c>
      <c r="GH58" s="236">
        <f t="shared" ca="1" si="1601"/>
        <v>0</v>
      </c>
      <c r="GI58" s="236">
        <f t="shared" ca="1" si="1601"/>
        <v>1824.0227999999997</v>
      </c>
      <c r="GJ58" s="236">
        <f t="shared" ca="1" si="1601"/>
        <v>0</v>
      </c>
      <c r="GK58" s="236">
        <f t="shared" ca="1" si="1601"/>
        <v>3965.6431264285711</v>
      </c>
      <c r="GL58" s="236">
        <f t="shared" ca="1" si="1601"/>
        <v>0</v>
      </c>
      <c r="GM58" s="236">
        <f t="shared" ca="1" si="1601"/>
        <v>0</v>
      </c>
      <c r="GN58" s="545">
        <f t="shared" ca="1" si="1558"/>
        <v>7890.1159264285707</v>
      </c>
      <c r="GO58" s="236">
        <f t="shared" ref="GO58:GZ58" ca="1" si="1602">SUM(GO59:GO65)</f>
        <v>0</v>
      </c>
      <c r="GP58" s="236">
        <f t="shared" ca="1" si="1602"/>
        <v>446.02499999999998</v>
      </c>
      <c r="GQ58" s="236">
        <f t="shared" ca="1" si="1602"/>
        <v>0</v>
      </c>
      <c r="GR58" s="236">
        <f t="shared" ca="1" si="1602"/>
        <v>0</v>
      </c>
      <c r="GS58" s="236">
        <f t="shared" ca="1" si="1602"/>
        <v>446.02499999999998</v>
      </c>
      <c r="GT58" s="236">
        <f t="shared" ca="1" si="1602"/>
        <v>1208.4000000000001</v>
      </c>
      <c r="GU58" s="236">
        <f t="shared" ca="1" si="1602"/>
        <v>0</v>
      </c>
      <c r="GV58" s="236">
        <f t="shared" ca="1" si="1602"/>
        <v>1824.0227999999997</v>
      </c>
      <c r="GW58" s="236">
        <f t="shared" ca="1" si="1602"/>
        <v>0</v>
      </c>
      <c r="GX58" s="236">
        <f t="shared" ca="1" si="1602"/>
        <v>3965.6431264285711</v>
      </c>
      <c r="GY58" s="236">
        <f t="shared" ca="1" si="1602"/>
        <v>0</v>
      </c>
      <c r="GZ58" s="236">
        <f t="shared" ca="1" si="1602"/>
        <v>0</v>
      </c>
      <c r="HA58" s="545">
        <f t="shared" ca="1" si="1559"/>
        <v>7890.1159264285707</v>
      </c>
      <c r="HB58" s="236">
        <f t="shared" ref="HB58:HM58" ca="1" si="1603">SUM(HB59:HB65)</f>
        <v>0</v>
      </c>
      <c r="HC58" s="236">
        <f t="shared" ca="1" si="1603"/>
        <v>446.02499999999998</v>
      </c>
      <c r="HD58" s="236">
        <f t="shared" ca="1" si="1603"/>
        <v>0</v>
      </c>
      <c r="HE58" s="236">
        <f t="shared" ca="1" si="1603"/>
        <v>0</v>
      </c>
      <c r="HF58" s="236">
        <f t="shared" ca="1" si="1603"/>
        <v>446.02499999999998</v>
      </c>
      <c r="HG58" s="236">
        <f t="shared" ca="1" si="1603"/>
        <v>1208.4000000000001</v>
      </c>
      <c r="HH58" s="236">
        <f t="shared" ca="1" si="1603"/>
        <v>0</v>
      </c>
      <c r="HI58" s="236">
        <f t="shared" ca="1" si="1603"/>
        <v>1824.0227999999997</v>
      </c>
      <c r="HJ58" s="236">
        <f t="shared" ca="1" si="1603"/>
        <v>0</v>
      </c>
      <c r="HK58" s="236">
        <f t="shared" ca="1" si="1603"/>
        <v>3965.6431264285711</v>
      </c>
      <c r="HL58" s="236">
        <f t="shared" ca="1" si="1603"/>
        <v>0</v>
      </c>
      <c r="HM58" s="236">
        <f t="shared" ca="1" si="1603"/>
        <v>0</v>
      </c>
      <c r="HN58" s="545">
        <f t="shared" ca="1" si="1560"/>
        <v>7890.1159264285707</v>
      </c>
      <c r="HO58" s="236">
        <f t="shared" ref="HO58:HZ58" ca="1" si="1604">SUM(HO59:HO65)</f>
        <v>0</v>
      </c>
      <c r="HP58" s="236">
        <f t="shared" ca="1" si="1604"/>
        <v>446.02499999999998</v>
      </c>
      <c r="HQ58" s="236">
        <f t="shared" ca="1" si="1604"/>
        <v>0</v>
      </c>
      <c r="HR58" s="236">
        <f t="shared" ca="1" si="1604"/>
        <v>0</v>
      </c>
      <c r="HS58" s="236">
        <f t="shared" ca="1" si="1604"/>
        <v>446.02499999999998</v>
      </c>
      <c r="HT58" s="236">
        <f t="shared" ca="1" si="1604"/>
        <v>1208.4000000000001</v>
      </c>
      <c r="HU58" s="236">
        <f t="shared" ca="1" si="1604"/>
        <v>0</v>
      </c>
      <c r="HV58" s="236">
        <f t="shared" ca="1" si="1604"/>
        <v>1824.0227999999997</v>
      </c>
      <c r="HW58" s="236">
        <f t="shared" ca="1" si="1604"/>
        <v>0</v>
      </c>
      <c r="HX58" s="236">
        <f t="shared" ca="1" si="1604"/>
        <v>3965.6431264285711</v>
      </c>
      <c r="HY58" s="236">
        <f t="shared" ca="1" si="1604"/>
        <v>0</v>
      </c>
      <c r="HZ58" s="236">
        <f t="shared" ca="1" si="1604"/>
        <v>0</v>
      </c>
      <c r="IA58" s="545">
        <f t="shared" ca="1" si="1561"/>
        <v>7890.1159264285707</v>
      </c>
      <c r="IB58" s="236">
        <f t="shared" ref="IB58:IM58" ca="1" si="1605">SUM(IB59:IB65)</f>
        <v>0</v>
      </c>
      <c r="IC58" s="236">
        <f t="shared" ca="1" si="1605"/>
        <v>446.02499999999998</v>
      </c>
      <c r="ID58" s="236">
        <f t="shared" ca="1" si="1605"/>
        <v>0</v>
      </c>
      <c r="IE58" s="236">
        <f t="shared" ca="1" si="1605"/>
        <v>0</v>
      </c>
      <c r="IF58" s="236">
        <f t="shared" ca="1" si="1605"/>
        <v>446.02499999999998</v>
      </c>
      <c r="IG58" s="236">
        <f t="shared" ca="1" si="1605"/>
        <v>1208.4000000000001</v>
      </c>
      <c r="IH58" s="236">
        <f t="shared" ca="1" si="1605"/>
        <v>0</v>
      </c>
      <c r="II58" s="236">
        <f t="shared" ca="1" si="1605"/>
        <v>1824.0227999999997</v>
      </c>
      <c r="IJ58" s="236">
        <f t="shared" ca="1" si="1605"/>
        <v>0</v>
      </c>
      <c r="IK58" s="236">
        <f t="shared" ca="1" si="1605"/>
        <v>3965.6431264285711</v>
      </c>
      <c r="IL58" s="236">
        <f t="shared" ca="1" si="1605"/>
        <v>0</v>
      </c>
      <c r="IM58" s="236">
        <f t="shared" ca="1" si="1605"/>
        <v>0</v>
      </c>
      <c r="IN58" s="545">
        <f t="shared" ca="1" si="1562"/>
        <v>7890.1159264285707</v>
      </c>
      <c r="IO58" s="236">
        <f t="shared" ref="IO58:IZ58" ca="1" si="1606">SUM(IO59:IO65)</f>
        <v>0</v>
      </c>
      <c r="IP58" s="236">
        <f t="shared" ca="1" si="1606"/>
        <v>446.02499999999998</v>
      </c>
      <c r="IQ58" s="236">
        <f t="shared" ca="1" si="1606"/>
        <v>0</v>
      </c>
      <c r="IR58" s="236">
        <f t="shared" ca="1" si="1606"/>
        <v>0</v>
      </c>
      <c r="IS58" s="236">
        <f t="shared" ca="1" si="1606"/>
        <v>446.02499999999998</v>
      </c>
      <c r="IT58" s="236">
        <f t="shared" ca="1" si="1606"/>
        <v>1208.4000000000001</v>
      </c>
      <c r="IU58" s="236">
        <f t="shared" ca="1" si="1606"/>
        <v>0</v>
      </c>
      <c r="IV58" s="236">
        <f t="shared" ca="1" si="1606"/>
        <v>1824.0227999999997</v>
      </c>
      <c r="IW58" s="236">
        <f t="shared" ca="1" si="1606"/>
        <v>0</v>
      </c>
      <c r="IX58" s="236">
        <f t="shared" ca="1" si="1606"/>
        <v>3965.6431264285711</v>
      </c>
      <c r="IY58" s="236">
        <f t="shared" ca="1" si="1606"/>
        <v>0</v>
      </c>
      <c r="IZ58" s="236">
        <f t="shared" ca="1" si="1606"/>
        <v>0</v>
      </c>
      <c r="JA58" s="545">
        <f t="shared" ca="1" si="1563"/>
        <v>7890.1159264285707</v>
      </c>
      <c r="JB58" s="236">
        <f t="shared" ref="JB58:JM58" ca="1" si="1607">SUM(JB59:JB65)</f>
        <v>0</v>
      </c>
      <c r="JC58" s="236">
        <f t="shared" ca="1" si="1607"/>
        <v>446.02499999999998</v>
      </c>
      <c r="JD58" s="236">
        <f t="shared" ca="1" si="1607"/>
        <v>0</v>
      </c>
      <c r="JE58" s="236">
        <f t="shared" ca="1" si="1607"/>
        <v>0</v>
      </c>
      <c r="JF58" s="236">
        <f t="shared" ca="1" si="1607"/>
        <v>446.02499999999998</v>
      </c>
      <c r="JG58" s="236">
        <f t="shared" ca="1" si="1607"/>
        <v>1208.4000000000001</v>
      </c>
      <c r="JH58" s="236">
        <f t="shared" ca="1" si="1607"/>
        <v>0</v>
      </c>
      <c r="JI58" s="236">
        <f t="shared" ca="1" si="1607"/>
        <v>1824.0227999999997</v>
      </c>
      <c r="JJ58" s="236">
        <f t="shared" ca="1" si="1607"/>
        <v>0</v>
      </c>
      <c r="JK58" s="236">
        <f t="shared" ca="1" si="1607"/>
        <v>3965.6431264285711</v>
      </c>
      <c r="JL58" s="236">
        <f t="shared" ca="1" si="1607"/>
        <v>0</v>
      </c>
      <c r="JM58" s="236">
        <f t="shared" ca="1" si="1607"/>
        <v>0</v>
      </c>
      <c r="JN58" s="545">
        <f t="shared" ca="1" si="1564"/>
        <v>7890.1159264285707</v>
      </c>
      <c r="JO58" s="236">
        <f t="shared" ref="JO58:JZ58" ca="1" si="1608">SUM(JO59:JO65)</f>
        <v>0</v>
      </c>
      <c r="JP58" s="236">
        <f t="shared" ca="1" si="1608"/>
        <v>446.02499999999998</v>
      </c>
      <c r="JQ58" s="236">
        <f t="shared" ca="1" si="1608"/>
        <v>0</v>
      </c>
      <c r="JR58" s="236">
        <f t="shared" ca="1" si="1608"/>
        <v>0</v>
      </c>
      <c r="JS58" s="236">
        <f t="shared" ca="1" si="1608"/>
        <v>446.02499999999998</v>
      </c>
      <c r="JT58" s="236">
        <f t="shared" ca="1" si="1608"/>
        <v>1208.4000000000001</v>
      </c>
      <c r="JU58" s="236">
        <f t="shared" ca="1" si="1608"/>
        <v>0</v>
      </c>
      <c r="JV58" s="236">
        <f t="shared" ca="1" si="1608"/>
        <v>1824.0227999999997</v>
      </c>
      <c r="JW58" s="236">
        <f t="shared" ca="1" si="1608"/>
        <v>0</v>
      </c>
      <c r="JX58" s="236">
        <f t="shared" ca="1" si="1608"/>
        <v>3965.6431264285711</v>
      </c>
      <c r="JY58" s="236">
        <f t="shared" ca="1" si="1608"/>
        <v>0</v>
      </c>
      <c r="JZ58" s="236">
        <f t="shared" ca="1" si="1608"/>
        <v>0</v>
      </c>
      <c r="KA58" s="545">
        <f t="shared" ca="1" si="1565"/>
        <v>7890.1159264285707</v>
      </c>
      <c r="KB58" s="236">
        <f t="shared" ref="KB58:KM58" ca="1" si="1609">SUM(KB59:KB65)</f>
        <v>0</v>
      </c>
      <c r="KC58" s="236">
        <f t="shared" ca="1" si="1609"/>
        <v>446.02499999999998</v>
      </c>
      <c r="KD58" s="236">
        <f t="shared" ca="1" si="1609"/>
        <v>0</v>
      </c>
      <c r="KE58" s="236">
        <f t="shared" ca="1" si="1609"/>
        <v>0</v>
      </c>
      <c r="KF58" s="236">
        <f t="shared" ca="1" si="1609"/>
        <v>446.02499999999998</v>
      </c>
      <c r="KG58" s="236">
        <f t="shared" ca="1" si="1609"/>
        <v>1208.4000000000001</v>
      </c>
      <c r="KH58" s="236">
        <f t="shared" ca="1" si="1609"/>
        <v>0</v>
      </c>
      <c r="KI58" s="236">
        <f t="shared" ca="1" si="1609"/>
        <v>1824.0227999999997</v>
      </c>
      <c r="KJ58" s="236">
        <f t="shared" ca="1" si="1609"/>
        <v>0</v>
      </c>
      <c r="KK58" s="236">
        <f t="shared" ca="1" si="1609"/>
        <v>3965.6431264285711</v>
      </c>
      <c r="KL58" s="236">
        <f t="shared" ca="1" si="1609"/>
        <v>0</v>
      </c>
      <c r="KM58" s="236">
        <f t="shared" ca="1" si="1609"/>
        <v>0</v>
      </c>
      <c r="KN58" s="545">
        <f t="shared" ca="1" si="1566"/>
        <v>7890.1159264285707</v>
      </c>
      <c r="KO58" s="236">
        <f t="shared" ref="KO58:KZ58" ca="1" si="1610">SUM(KO59:KO65)</f>
        <v>0</v>
      </c>
      <c r="KP58" s="236">
        <f t="shared" ca="1" si="1610"/>
        <v>446.02499999999998</v>
      </c>
      <c r="KQ58" s="236">
        <f t="shared" ca="1" si="1610"/>
        <v>0</v>
      </c>
      <c r="KR58" s="236">
        <f t="shared" ca="1" si="1610"/>
        <v>0</v>
      </c>
      <c r="KS58" s="236">
        <f t="shared" ca="1" si="1610"/>
        <v>446.02499999999998</v>
      </c>
      <c r="KT58" s="236">
        <f t="shared" ca="1" si="1610"/>
        <v>1208.4000000000001</v>
      </c>
      <c r="KU58" s="236">
        <f t="shared" ca="1" si="1610"/>
        <v>0</v>
      </c>
      <c r="KV58" s="236">
        <f t="shared" ca="1" si="1610"/>
        <v>1824.0227999999997</v>
      </c>
      <c r="KW58" s="236">
        <f t="shared" ca="1" si="1610"/>
        <v>0</v>
      </c>
      <c r="KX58" s="236">
        <f t="shared" ca="1" si="1610"/>
        <v>3965.6431264285711</v>
      </c>
      <c r="KY58" s="236">
        <f t="shared" ca="1" si="1610"/>
        <v>0</v>
      </c>
      <c r="KZ58" s="236">
        <f t="shared" ca="1" si="1610"/>
        <v>0</v>
      </c>
      <c r="LA58" s="545">
        <f t="shared" ca="1" si="1567"/>
        <v>7890.1159264285707</v>
      </c>
      <c r="LB58" s="236">
        <f t="shared" ref="LB58:LM58" ca="1" si="1611">SUM(LB59:LB65)</f>
        <v>0</v>
      </c>
      <c r="LC58" s="236">
        <f t="shared" ca="1" si="1611"/>
        <v>446.02499999999998</v>
      </c>
      <c r="LD58" s="236">
        <f t="shared" ca="1" si="1611"/>
        <v>0</v>
      </c>
      <c r="LE58" s="236">
        <f t="shared" ca="1" si="1611"/>
        <v>0</v>
      </c>
      <c r="LF58" s="236">
        <f t="shared" ca="1" si="1611"/>
        <v>446.02499999999998</v>
      </c>
      <c r="LG58" s="236">
        <f t="shared" ca="1" si="1611"/>
        <v>1208.4000000000001</v>
      </c>
      <c r="LH58" s="236">
        <f t="shared" ca="1" si="1611"/>
        <v>0</v>
      </c>
      <c r="LI58" s="236">
        <f t="shared" ca="1" si="1611"/>
        <v>1824.0227999999997</v>
      </c>
      <c r="LJ58" s="236">
        <f t="shared" ca="1" si="1611"/>
        <v>0</v>
      </c>
      <c r="LK58" s="236">
        <f t="shared" ca="1" si="1611"/>
        <v>3965.6431264285711</v>
      </c>
      <c r="LL58" s="236">
        <f t="shared" ca="1" si="1611"/>
        <v>0</v>
      </c>
      <c r="LM58" s="236">
        <f t="shared" ca="1" si="1611"/>
        <v>0</v>
      </c>
      <c r="LN58" s="545">
        <f t="shared" ca="1" si="1568"/>
        <v>7890.1159264285707</v>
      </c>
      <c r="LO58" s="236">
        <f t="shared" ref="LO58:LZ58" ca="1" si="1612">SUM(LO59:LO65)</f>
        <v>0</v>
      </c>
      <c r="LP58" s="236">
        <f t="shared" ca="1" si="1612"/>
        <v>446.02499999999998</v>
      </c>
      <c r="LQ58" s="236">
        <f t="shared" ca="1" si="1612"/>
        <v>0</v>
      </c>
      <c r="LR58" s="236">
        <f t="shared" ca="1" si="1612"/>
        <v>0</v>
      </c>
      <c r="LS58" s="236">
        <f t="shared" ca="1" si="1612"/>
        <v>446.02499999999998</v>
      </c>
      <c r="LT58" s="236">
        <f t="shared" ca="1" si="1612"/>
        <v>1208.4000000000001</v>
      </c>
      <c r="LU58" s="236">
        <f t="shared" ca="1" si="1612"/>
        <v>0</v>
      </c>
      <c r="LV58" s="236">
        <f t="shared" ca="1" si="1612"/>
        <v>1824.0227999999997</v>
      </c>
      <c r="LW58" s="236">
        <f t="shared" ca="1" si="1612"/>
        <v>0</v>
      </c>
      <c r="LX58" s="236">
        <f t="shared" ca="1" si="1612"/>
        <v>3965.6431264285711</v>
      </c>
      <c r="LY58" s="236">
        <f t="shared" ca="1" si="1612"/>
        <v>0</v>
      </c>
      <c r="LZ58" s="236">
        <f t="shared" ca="1" si="1612"/>
        <v>0</v>
      </c>
      <c r="MA58" s="545">
        <f t="shared" ca="1" si="1569"/>
        <v>7890.1159264285707</v>
      </c>
      <c r="MB58" s="236">
        <f t="shared" ref="MB58:MM58" ca="1" si="1613">SUM(MB59:MB65)</f>
        <v>0</v>
      </c>
      <c r="MC58" s="236">
        <f t="shared" ca="1" si="1613"/>
        <v>446.02499999999998</v>
      </c>
      <c r="MD58" s="236">
        <f t="shared" ca="1" si="1613"/>
        <v>0</v>
      </c>
      <c r="ME58" s="236">
        <f t="shared" ca="1" si="1613"/>
        <v>0</v>
      </c>
      <c r="MF58" s="236">
        <f t="shared" ca="1" si="1613"/>
        <v>446.02499999999998</v>
      </c>
      <c r="MG58" s="236">
        <f t="shared" ca="1" si="1613"/>
        <v>1208.4000000000001</v>
      </c>
      <c r="MH58" s="236">
        <f t="shared" ca="1" si="1613"/>
        <v>0</v>
      </c>
      <c r="MI58" s="236">
        <f t="shared" ca="1" si="1613"/>
        <v>1824.0227999999997</v>
      </c>
      <c r="MJ58" s="236">
        <f t="shared" ca="1" si="1613"/>
        <v>0</v>
      </c>
      <c r="MK58" s="236">
        <f t="shared" ca="1" si="1613"/>
        <v>3965.6431264285711</v>
      </c>
      <c r="ML58" s="236">
        <f t="shared" ca="1" si="1613"/>
        <v>0</v>
      </c>
      <c r="MM58" s="236">
        <f t="shared" ca="1" si="1613"/>
        <v>0</v>
      </c>
      <c r="MN58" s="545">
        <f t="shared" ca="1" si="1570"/>
        <v>7890.1159264285707</v>
      </c>
      <c r="MO58" s="236">
        <f t="shared" ref="MO58:MZ58" ca="1" si="1614">SUM(MO59:MO65)</f>
        <v>0</v>
      </c>
      <c r="MP58" s="236">
        <f t="shared" ca="1" si="1614"/>
        <v>446.02499999999998</v>
      </c>
      <c r="MQ58" s="236">
        <f t="shared" ca="1" si="1614"/>
        <v>0</v>
      </c>
      <c r="MR58" s="236">
        <f t="shared" ca="1" si="1614"/>
        <v>0</v>
      </c>
      <c r="MS58" s="236">
        <f t="shared" ca="1" si="1614"/>
        <v>446.02499999999998</v>
      </c>
      <c r="MT58" s="236">
        <f t="shared" ca="1" si="1614"/>
        <v>1208.4000000000001</v>
      </c>
      <c r="MU58" s="236">
        <f t="shared" ca="1" si="1614"/>
        <v>0</v>
      </c>
      <c r="MV58" s="236">
        <f t="shared" ca="1" si="1614"/>
        <v>1824.0227999999997</v>
      </c>
      <c r="MW58" s="236">
        <f t="shared" ca="1" si="1614"/>
        <v>0</v>
      </c>
      <c r="MX58" s="236">
        <f t="shared" ca="1" si="1614"/>
        <v>3965.6431264285711</v>
      </c>
      <c r="MY58" s="236">
        <f t="shared" ca="1" si="1614"/>
        <v>0</v>
      </c>
      <c r="MZ58" s="236">
        <f t="shared" ca="1" si="1614"/>
        <v>0</v>
      </c>
      <c r="NA58" s="545">
        <f t="shared" ca="1" si="1571"/>
        <v>7890.1159264285707</v>
      </c>
      <c r="NB58" s="236">
        <f t="shared" ref="NB58:NM58" ca="1" si="1615">SUM(NB59:NB65)</f>
        <v>0</v>
      </c>
      <c r="NC58" s="236">
        <f t="shared" ca="1" si="1615"/>
        <v>446.02499999999998</v>
      </c>
      <c r="ND58" s="236">
        <f t="shared" ca="1" si="1615"/>
        <v>0</v>
      </c>
      <c r="NE58" s="236">
        <f t="shared" ca="1" si="1615"/>
        <v>0</v>
      </c>
      <c r="NF58" s="236">
        <f t="shared" ca="1" si="1615"/>
        <v>446.02499999999998</v>
      </c>
      <c r="NG58" s="236">
        <f t="shared" ca="1" si="1615"/>
        <v>1208.4000000000001</v>
      </c>
      <c r="NH58" s="236">
        <f t="shared" ca="1" si="1615"/>
        <v>0</v>
      </c>
      <c r="NI58" s="236">
        <f t="shared" ca="1" si="1615"/>
        <v>1824.0227999999997</v>
      </c>
      <c r="NJ58" s="236">
        <f t="shared" ca="1" si="1615"/>
        <v>0</v>
      </c>
      <c r="NK58" s="236">
        <f t="shared" ca="1" si="1615"/>
        <v>3965.6431264285711</v>
      </c>
      <c r="NL58" s="236">
        <f t="shared" ca="1" si="1615"/>
        <v>0</v>
      </c>
      <c r="NM58" s="236">
        <f t="shared" ca="1" si="1615"/>
        <v>0</v>
      </c>
      <c r="NN58" s="545">
        <f t="shared" ca="1" si="1572"/>
        <v>7890.1159264285707</v>
      </c>
      <c r="NO58" s="236">
        <f t="shared" ref="NO58:NZ58" ca="1" si="1616">SUM(NO59:NO65)</f>
        <v>0</v>
      </c>
      <c r="NP58" s="236">
        <f t="shared" ca="1" si="1616"/>
        <v>446.02499999999998</v>
      </c>
      <c r="NQ58" s="236">
        <f t="shared" ca="1" si="1616"/>
        <v>0</v>
      </c>
      <c r="NR58" s="236">
        <f t="shared" ca="1" si="1616"/>
        <v>0</v>
      </c>
      <c r="NS58" s="236">
        <f t="shared" ca="1" si="1616"/>
        <v>446.02499999999998</v>
      </c>
      <c r="NT58" s="236">
        <f t="shared" ca="1" si="1616"/>
        <v>1208.4000000000001</v>
      </c>
      <c r="NU58" s="236">
        <f t="shared" ca="1" si="1616"/>
        <v>0</v>
      </c>
      <c r="NV58" s="236">
        <f t="shared" ca="1" si="1616"/>
        <v>1824.0227999999997</v>
      </c>
      <c r="NW58" s="236">
        <f t="shared" ca="1" si="1616"/>
        <v>0</v>
      </c>
      <c r="NX58" s="236">
        <f t="shared" ca="1" si="1616"/>
        <v>3965.6431264285711</v>
      </c>
      <c r="NY58" s="236">
        <f t="shared" ca="1" si="1616"/>
        <v>0</v>
      </c>
      <c r="NZ58" s="236">
        <f t="shared" ca="1" si="1616"/>
        <v>0</v>
      </c>
      <c r="OA58" s="545">
        <f t="shared" ca="1" si="1573"/>
        <v>7890.1159264285707</v>
      </c>
      <c r="OB58" s="236">
        <f t="shared" ref="OB58:OM58" ca="1" si="1617">SUM(OB59:OB65)</f>
        <v>0</v>
      </c>
      <c r="OC58" s="236">
        <f t="shared" ca="1" si="1617"/>
        <v>446.02499999999998</v>
      </c>
      <c r="OD58" s="236">
        <f t="shared" ca="1" si="1617"/>
        <v>0</v>
      </c>
      <c r="OE58" s="236">
        <f t="shared" ca="1" si="1617"/>
        <v>0</v>
      </c>
      <c r="OF58" s="236">
        <f t="shared" ca="1" si="1617"/>
        <v>446.02499999999998</v>
      </c>
      <c r="OG58" s="236">
        <f t="shared" ca="1" si="1617"/>
        <v>1208.4000000000001</v>
      </c>
      <c r="OH58" s="236">
        <f t="shared" ca="1" si="1617"/>
        <v>0</v>
      </c>
      <c r="OI58" s="236">
        <f t="shared" ca="1" si="1617"/>
        <v>1824.0227999999997</v>
      </c>
      <c r="OJ58" s="236">
        <f t="shared" ca="1" si="1617"/>
        <v>0</v>
      </c>
      <c r="OK58" s="236">
        <f t="shared" ca="1" si="1617"/>
        <v>0</v>
      </c>
      <c r="OL58" s="236">
        <f t="shared" ca="1" si="1617"/>
        <v>0</v>
      </c>
      <c r="OM58" s="236">
        <f t="shared" ca="1" si="1617"/>
        <v>0</v>
      </c>
      <c r="ON58" s="545">
        <f t="shared" ca="1" si="1574"/>
        <v>3924.4727999999996</v>
      </c>
    </row>
    <row r="59" spans="1:404" s="553" customFormat="1" outlineLevel="2">
      <c r="A59" s="550" t="s">
        <v>92</v>
      </c>
      <c r="B59" s="551" t="str" cm="1">
        <f t="array" ref="B59">IFERROR(IF(AND(НачЦ_ИнвП_Дата&lt;=B$3,КИнвП_Дата&gt;B$3),
INDEX(Кальк._свекла,MATCH($A59,Кальк._свекла_наим.,0),MATCH("Сумма затрат, т.руб.",'Кальк-я'!$5:$5,0))*
INDEX(ЗФ,MATCH($A$58,ЗФ!$A:$A,0),MATCH("Посевная площадь"&amp;YEAR(C$3),ЗФ!$2:$2,0))*
INDEX(Коэф.закупка_год_свекла[],MATCH($A59,Коэф.закупка_год_свекла[1],0),MATCH(MONTH(B$3),КЗ!$1:$1,0))/1000,""),0)</f>
        <v/>
      </c>
      <c r="C59" s="551" t="str" cm="1">
        <f t="array" aca="1" ref="C59" ca="1">IFERROR(IF(AND(НачЦ_ИнвП_Дата&lt;=C$3,КИнвП_Дата&gt;C$3),
INDEX(Кальк._свекла,MATCH($A59,Кальк._свекла_наим.,0),MATCH("Сумма затрат, т.руб.",'Кальк-я'!$5:$5,0))*
INDEX(ЗФ,MATCH($A$58,ЗФ!$A:$A,0),MATCH("Посевная площадь"&amp;YEAR(D$3),ЗФ!$2:$2,0))*
INDEX(Коэф.закупка_год_свекла[],MATCH($A59,Коэф.закупка_год_свекла[1],0),MATCH(MONTH(C$3),КЗ!$1:$1,0))/1000,""),0)</f>
        <v/>
      </c>
      <c r="D59" s="551" t="str" cm="1">
        <f t="array" aca="1" ref="D59" ca="1">IFERROR(IF(AND(НачЦ_ИнвП_Дата&lt;=D$3,КИнвП_Дата&gt;D$3),
INDEX(Кальк._свекла,MATCH($A59,Кальк._свекла_наим.,0),MATCH("Сумма затрат, т.руб.",'Кальк-я'!$5:$5,0))*
INDEX(ЗФ,MATCH($A$58,ЗФ!$A:$A,0),MATCH("Посевная площадь"&amp;YEAR(E$3),ЗФ!$2:$2,0))*
INDEX(Коэф.закупка_год_свекла[],MATCH($A59,Коэф.закупка_год_свекла[1],0),MATCH(MONTH(D$3),КЗ!$1:$1,0))/1000,""),0)</f>
        <v/>
      </c>
      <c r="E59" s="551" t="str" cm="1">
        <f t="array" aca="1" ref="E59" ca="1">IFERROR(IF(AND(НачЦ_ИнвП_Дата&lt;=E$3,КИнвП_Дата&gt;E$3),
INDEX(Кальк._свекла,MATCH($A59,Кальк._свекла_наим.,0),MATCH("Сумма затрат, т.руб.",'Кальк-я'!$5:$5,0))*
INDEX(ЗФ,MATCH($A$58,ЗФ!$A:$A,0),MATCH("Посевная площадь"&amp;YEAR(F$3),ЗФ!$2:$2,0))*
INDEX(Коэф.закупка_год_свекла[],MATCH($A59,Коэф.закупка_год_свекла[1],0),MATCH(MONTH(E$3),КЗ!$1:$1,0))/1000,""),0)</f>
        <v/>
      </c>
      <c r="F59" s="551" t="str" cm="1">
        <f t="array" aca="1" ref="F59" ca="1">IFERROR(IF(AND(НачЦ_ИнвП_Дата&lt;=F$3,КИнвП_Дата&gt;F$3),
INDEX(Кальк._свекла,MATCH($A59,Кальк._свекла_наим.,0),MATCH("Сумма затрат, т.руб.",'Кальк-я'!$5:$5,0))*
INDEX(ЗФ,MATCH($A$58,ЗФ!$A:$A,0),MATCH("Посевная площадь"&amp;YEAR(G$3),ЗФ!$2:$2,0))*
INDEX(Коэф.закупка_год_свекла[],MATCH($A59,Коэф.закупка_год_свекла[1],0),MATCH(MONTH(F$3),КЗ!$1:$1,0))/1000,""),0)</f>
        <v/>
      </c>
      <c r="G59" s="551" t="str" cm="1">
        <f t="array" aca="1" ref="G59" ca="1">IFERROR(IF(AND(НачЦ_ИнвП_Дата&lt;=G$3,КИнвП_Дата&gt;G$3),
INDEX(Кальк._свекла,MATCH($A59,Кальк._свекла_наим.,0),MATCH("Сумма затрат, т.руб.",'Кальк-я'!$5:$5,0))*
INDEX(ЗФ,MATCH($A$58,ЗФ!$A:$A,0),MATCH("Посевная площадь"&amp;YEAR(H$3),ЗФ!$2:$2,0))*
INDEX(Коэф.закупка_год_свекла[],MATCH($A59,Коэф.закупка_год_свекла[1],0),MATCH(MONTH(G$3),КЗ!$1:$1,0))/1000,""),0)</f>
        <v/>
      </c>
      <c r="H59" s="551" t="str" cm="1">
        <f t="array" aca="1" ref="H59" ca="1">IFERROR(IF(AND(НачЦ_ИнвП_Дата&lt;=H$3,КИнвП_Дата&gt;H$3),
INDEX(Кальк._свекла,MATCH($A59,Кальк._свекла_наим.,0),MATCH("Сумма затрат, т.руб.",'Кальк-я'!$5:$5,0))*
INDEX(ЗФ,MATCH($A$58,ЗФ!$A:$A,0),MATCH("Посевная площадь"&amp;YEAR(I$3),ЗФ!$2:$2,0))*
INDEX(Коэф.закупка_год_свекла[],MATCH($A59,Коэф.закупка_год_свекла[1],0),MATCH(MONTH(H$3),КЗ!$1:$1,0))/1000,""),0)</f>
        <v/>
      </c>
      <c r="I59" s="551" t="str" cm="1">
        <f t="array" aca="1" ref="I59" ca="1">IFERROR(IF(AND(НачЦ_ИнвП_Дата&lt;=I$3,КИнвП_Дата&gt;I$3),
INDEX(Кальк._свекла,MATCH($A59,Кальк._свекла_наим.,0),MATCH("Сумма затрат, т.руб.",'Кальк-я'!$5:$5,0))*
INDEX(ЗФ,MATCH($A$58,ЗФ!$A:$A,0),MATCH("Посевная площадь"&amp;YEAR(J$3),ЗФ!$2:$2,0))*
INDEX(Коэф.закупка_год_свекла[],MATCH($A59,Коэф.закупка_год_свекла[1],0),MATCH(MONTH(I$3),КЗ!$1:$1,0))/1000,""),0)</f>
        <v/>
      </c>
      <c r="J59" s="551" t="str" cm="1">
        <f t="array" aca="1" ref="J59" ca="1">IFERROR(IF(AND(НачЦ_ИнвП_Дата&lt;=J$3,КИнвП_Дата&gt;J$3),
INDEX(Кальк._свекла,MATCH($A59,Кальк._свекла_наим.,0),MATCH("Сумма затрат, т.руб.",'Кальк-я'!$5:$5,0))*
INDEX(ЗФ,MATCH($A$58,ЗФ!$A:$A,0),MATCH("Посевная площадь"&amp;YEAR(K$3),ЗФ!$2:$2,0))*
INDEX(Коэф.закупка_год_свекла[],MATCH($A59,Коэф.закупка_год_свекла[1],0),MATCH(MONTH(J$3),КЗ!$1:$1,0))/1000,""),0)</f>
        <v/>
      </c>
      <c r="K59" s="551" cm="1">
        <f t="array" aca="1" ref="K59" ca="1">IFERROR(IF(AND(НачЦ_ИнвП_Дата&lt;=K$3,КИнвП_Дата&gt;K$3),
INDEX(Кальк._свекла,MATCH($A59,Кальк._свекла_наим.,0),MATCH("Сумма затрат, т.руб.",'Кальк-я'!$5:$5,0))*
INDEX(ЗФ,MATCH($A$58,ЗФ!$A:$A,0),MATCH("Посевная площадь"&amp;YEAR(L$3),ЗФ!$2:$2,0))*
INDEX(Коэф.закупка_год_свекла[],MATCH($A59,Коэф.закупка_год_свекла[1],0),MATCH(MONTH(K$3),КЗ!$1:$1,0))/1000,""),0)</f>
        <v>0</v>
      </c>
      <c r="L59" s="551" cm="1">
        <f t="array" aca="1" ref="L59" ca="1">IFERROR(IF(AND(НачЦ_ИнвП_Дата&lt;=L$3,КИнвП_Дата&gt;L$3),
INDEX(Кальк._свекла,MATCH($A59,Кальк._свекла_наим.,0),MATCH("Сумма затрат, т.руб.",'Кальк-я'!$5:$5,0))*
INDEX(ЗФ,MATCH($A$58,ЗФ!$A:$A,0),MATCH("Посевная площадь"&amp;YEAR(M$3),ЗФ!$2:$2,0))*
INDEX(Коэф.закупка_год_свекла[],MATCH($A59,Коэф.закупка_год_свекла[1],0),MATCH(MONTH(L$3),КЗ!$1:$1,0))/1000,""),0)</f>
        <v>0</v>
      </c>
      <c r="M59" s="551" cm="1">
        <f t="array" aca="1" ref="M59" ca="1">IFERROR(IF(AND(НачЦ_ИнвП_Дата&lt;=M$3,КИнвП_Дата&gt;M$3),
INDEX(Кальк._свекла,MATCH($A59,Кальк._свекла_наим.,0),MATCH("Сумма затрат, т.руб.",'Кальк-я'!$5:$5,0))*
INDEX(ЗФ,MATCH($A$58,ЗФ!$A:$A,0),MATCH("Посевная площадь"&amp;YEAR(N$3),ЗФ!$2:$2,0))*
INDEX(Коэф.закупка_год_свекла[],MATCH($A59,Коэф.закупка_год_свекла[1],0),MATCH(MONTH(M$3),КЗ!$1:$1,0))/1000,""),0)</f>
        <v>0</v>
      </c>
      <c r="N59" s="552">
        <f t="shared" ca="1" si="1576"/>
        <v>0</v>
      </c>
      <c r="O59" s="551" cm="1">
        <f t="array" aca="1" ref="O59" ca="1">IFERROR(IF(AND(НачЦ_ИнвП_Дата&lt;=O$3,КИнвП_Дата&gt;O$3),
INDEX(Кальк._свекла,MATCH($A59,Кальк._свекла_наим.,0),MATCH("Сумма затрат, т.руб.",'Кальк-я'!$5:$5,0))*
INDEX(ЗФ,MATCH($A$58,ЗФ!$A:$A,0),MATCH("Посевная площадь"&amp;YEAR(P$3),ЗФ!$2:$2,0))*
INDEX(Коэф.закупка_год_свекла[],MATCH($A59,Коэф.закупка_год_свекла[1],0),MATCH(MONTH(O$3),КЗ!$1:$1,0))/1000,""),0)</f>
        <v>0</v>
      </c>
      <c r="P59" s="551" cm="1">
        <f t="array" aca="1" ref="P59" ca="1">IFERROR(IF(AND(НачЦ_ИнвП_Дата&lt;=P$3,КИнвП_Дата&gt;P$3),
INDEX(Кальк._свекла,MATCH($A59,Кальк._свекла_наим.,0),MATCH("Сумма затрат, т.руб.",'Кальк-я'!$5:$5,0))*
INDEX(ЗФ,MATCH($A$58,ЗФ!$A:$A,0),MATCH("Посевная площадь"&amp;YEAR(Q$3),ЗФ!$2:$2,0))*
INDEX(Коэф.закупка_год_свекла[],MATCH($A59,Коэф.закупка_год_свекла[1],0),MATCH(MONTH(P$3),КЗ!$1:$1,0))/1000,""),0)</f>
        <v>0</v>
      </c>
      <c r="Q59" s="551" cm="1">
        <f t="array" aca="1" ref="Q59" ca="1">IFERROR(IF(AND(НачЦ_ИнвП_Дата&lt;=Q$3,КИнвП_Дата&gt;Q$3),
INDEX(Кальк._свекла,MATCH($A59,Кальк._свекла_наим.,0),MATCH("Сумма затрат, т.руб.",'Кальк-я'!$5:$5,0))*
INDEX(ЗФ,MATCH($A$58,ЗФ!$A:$A,0),MATCH("Посевная площадь"&amp;YEAR(R$3),ЗФ!$2:$2,0))*
INDEX(Коэф.закупка_год_свекла[],MATCH($A59,Коэф.закупка_год_свекла[1],0),MATCH(MONTH(Q$3),КЗ!$1:$1,0))/1000,""),0)</f>
        <v>0</v>
      </c>
      <c r="R59" s="551" cm="1">
        <f t="array" aca="1" ref="R59" ca="1">IFERROR(IF(AND(НачЦ_ИнвП_Дата&lt;=R$3,КИнвП_Дата&gt;R$3),
INDEX(Кальк._свекла,MATCH($A59,Кальк._свекла_наим.,0),MATCH("Сумма затрат, т.руб.",'Кальк-я'!$5:$5,0))*
INDEX(ЗФ,MATCH($A$58,ЗФ!$A:$A,0),MATCH("Посевная площадь"&amp;YEAR(S$3),ЗФ!$2:$2,0))*
INDEX(Коэф.закупка_год_свекла[],MATCH($A59,Коэф.закупка_год_свекла[1],0),MATCH(MONTH(R$3),КЗ!$1:$1,0))/1000,""),0)</f>
        <v>0</v>
      </c>
      <c r="S59" s="551" cm="1">
        <f t="array" aca="1" ref="S59" ca="1">IFERROR(IF(AND(НачЦ_ИнвП_Дата&lt;=S$3,КИнвП_Дата&gt;S$3),
INDEX(Кальк._свекла,MATCH($A59,Кальк._свекла_наим.,0),MATCH("Сумма затрат, т.руб.",'Кальк-я'!$5:$5,0))*
INDEX(ЗФ,MATCH($A$58,ЗФ!$A:$A,0),MATCH("Посевная площадь"&amp;YEAR(T$3),ЗФ!$2:$2,0))*
INDEX(Коэф.закупка_год_свекла[],MATCH($A59,Коэф.закупка_год_свекла[1],0),MATCH(MONTH(S$3),КЗ!$1:$1,0))/1000,""),0)</f>
        <v>0</v>
      </c>
      <c r="T59" s="551" cm="1">
        <f t="array" aca="1" ref="T59" ca="1">IFERROR(IF(AND(НачЦ_ИнвП_Дата&lt;=T$3,КИнвП_Дата&gt;T$3),
INDEX(Кальк._свекла,MATCH($A59,Кальк._свекла_наим.,0),MATCH("Сумма затрат, т.руб.",'Кальк-я'!$5:$5,0))*
INDEX(ЗФ,MATCH($A$58,ЗФ!$A:$A,0),MATCH("Посевная площадь"&amp;YEAR(U$3),ЗФ!$2:$2,0))*
INDEX(Коэф.закупка_год_свекла[],MATCH($A59,Коэф.закупка_год_свекла[1],0),MATCH(MONTH(T$3),КЗ!$1:$1,0))/1000,""),0)</f>
        <v>0</v>
      </c>
      <c r="U59" s="551" cm="1">
        <f t="array" aca="1" ref="U59" ca="1">IFERROR(IF(AND(НачЦ_ИнвП_Дата&lt;=U$3,КИнвП_Дата&gt;U$3),
INDEX(Кальк._свекла,MATCH($A59,Кальк._свекла_наим.,0),MATCH("Сумма затрат, т.руб.",'Кальк-я'!$5:$5,0))*
INDEX(ЗФ,MATCH($A$58,ЗФ!$A:$A,0),MATCH("Посевная площадь"&amp;YEAR(V$3),ЗФ!$2:$2,0))*
INDEX(Коэф.закупка_год_свекла[],MATCH($A59,Коэф.закупка_год_свекла[1],0),MATCH(MONTH(U$3),КЗ!$1:$1,0))/1000,""),0)</f>
        <v>0</v>
      </c>
      <c r="V59" s="551" cm="1">
        <f t="array" aca="1" ref="V59" ca="1">IFERROR(IF(AND(НачЦ_ИнвП_Дата&lt;=V$3,КИнвП_Дата&gt;V$3),
INDEX(Кальк._свекла,MATCH($A59,Кальк._свекла_наим.,0),MATCH("Сумма затрат, т.руб.",'Кальк-я'!$5:$5,0))*
INDEX(ЗФ,MATCH($A$58,ЗФ!$A:$A,0),MATCH("Посевная площадь"&amp;YEAR(W$3),ЗФ!$2:$2,0))*
INDEX(Коэф.закупка_год_свекла[],MATCH($A59,Коэф.закупка_год_свекла[1],0),MATCH(MONTH(V$3),КЗ!$1:$1,0))/1000,""),0)</f>
        <v>1824.0227999999997</v>
      </c>
      <c r="W59" s="551" cm="1">
        <f t="array" aca="1" ref="W59" ca="1">IFERROR(IF(AND(НачЦ_ИнвП_Дата&lt;=W$3,КИнвП_Дата&gt;W$3),
INDEX(Кальк._свекла,MATCH($A59,Кальк._свекла_наим.,0),MATCH("Сумма затрат, т.руб.",'Кальк-я'!$5:$5,0))*
INDEX(ЗФ,MATCH($A$58,ЗФ!$A:$A,0),MATCH("Посевная площадь"&amp;YEAR(X$3),ЗФ!$2:$2,0))*
INDEX(Коэф.закупка_год_свекла[],MATCH($A59,Коэф.закупка_год_свекла[1],0),MATCH(MONTH(W$3),КЗ!$1:$1,0))/1000,""),0)</f>
        <v>0</v>
      </c>
      <c r="X59" s="551" cm="1">
        <f t="array" aca="1" ref="X59" ca="1">IFERROR(IF(AND(НачЦ_ИнвП_Дата&lt;=X$3,КИнвП_Дата&gt;X$3),
INDEX(Кальк._свекла,MATCH($A59,Кальк._свекла_наим.,0),MATCH("Сумма затрат, т.руб.",'Кальк-я'!$5:$5,0))*
INDEX(ЗФ,MATCH($A$58,ЗФ!$A:$A,0),MATCH("Посевная площадь"&amp;YEAR(Y$3),ЗФ!$2:$2,0))*
INDEX(Коэф.закупка_год_свекла[],MATCH($A59,Коэф.закупка_год_свекла[1],0),MATCH(MONTH(X$3),КЗ!$1:$1,0))/1000,""),0)</f>
        <v>0</v>
      </c>
      <c r="Y59" s="551" cm="1">
        <f t="array" aca="1" ref="Y59" ca="1">IFERROR(IF(AND(НачЦ_ИнвП_Дата&lt;=Y$3,КИнвП_Дата&gt;Y$3),
INDEX(Кальк._свекла,MATCH($A59,Кальк._свекла_наим.,0),MATCH("Сумма затрат, т.руб.",'Кальк-я'!$5:$5,0))*
INDEX(ЗФ,MATCH($A$58,ЗФ!$A:$A,0),MATCH("Посевная площадь"&amp;YEAR(Z$3),ЗФ!$2:$2,0))*
INDEX(Коэф.закупка_год_свекла[],MATCH($A59,Коэф.закупка_год_свекла[1],0),MATCH(MONTH(Y$3),КЗ!$1:$1,0))/1000,""),0)</f>
        <v>0</v>
      </c>
      <c r="Z59" s="551" cm="1">
        <f t="array" aca="1" ref="Z59" ca="1">IFERROR(IF(AND(НачЦ_ИнвП_Дата&lt;=Z$3,КИнвП_Дата&gt;Z$3),
INDEX(Кальк._свекла,MATCH($A59,Кальк._свекла_наим.,0),MATCH("Сумма затрат, т.руб.",'Кальк-я'!$5:$5,0))*
INDEX(ЗФ,MATCH($A$58,ЗФ!$A:$A,0),MATCH("Посевная площадь"&amp;YEAR(AA$3),ЗФ!$2:$2,0))*
INDEX(Коэф.закупка_год_свекла[],MATCH($A59,Коэф.закупка_год_свекла[1],0),MATCH(MONTH(Z$3),КЗ!$1:$1,0))/1000,""),0)</f>
        <v>0</v>
      </c>
      <c r="AA59" s="552">
        <f t="shared" ca="1" si="1588"/>
        <v>1824.0227999999997</v>
      </c>
      <c r="AB59" s="551" cm="1">
        <f t="array" aca="1" ref="AB59" ca="1">IFERROR(IF(AND(НачЦ_ИнвП_Дата&lt;=AB$3,КИнвП_Дата&gt;AB$3),
INDEX(Кальк._свекла,MATCH($A59,Кальк._свекла_наим.,0),MATCH("Сумма затрат, т.руб.",'Кальк-я'!$5:$5,0))*
INDEX(ЗФ,MATCH($A$58,ЗФ!$A:$A,0),MATCH("Посевная площадь"&amp;YEAR(AC$3),ЗФ!$2:$2,0))*
INDEX(Коэф.закупка_год_свекла[],MATCH($A59,Коэф.закупка_год_свекла[1],0),MATCH(MONTH(AB$3),КЗ!$1:$1,0))/1000,""),0)</f>
        <v>0</v>
      </c>
      <c r="AC59" s="551" cm="1">
        <f t="array" aca="1" ref="AC59" ca="1">IFERROR(IF(AND(НачЦ_ИнвП_Дата&lt;=AC$3,КИнвП_Дата&gt;AC$3),
INDEX(Кальк._свекла,MATCH($A59,Кальк._свекла_наим.,0),MATCH("Сумма затрат, т.руб.",'Кальк-я'!$5:$5,0))*
INDEX(ЗФ,MATCH($A$58,ЗФ!$A:$A,0),MATCH("Посевная площадь"&amp;YEAR(AD$3),ЗФ!$2:$2,0))*
INDEX(Коэф.закупка_год_свекла[],MATCH($A59,Коэф.закупка_год_свекла[1],0),MATCH(MONTH(AC$3),КЗ!$1:$1,0))/1000,""),0)</f>
        <v>0</v>
      </c>
      <c r="AD59" s="551" cm="1">
        <f t="array" aca="1" ref="AD59" ca="1">IFERROR(IF(AND(НачЦ_ИнвП_Дата&lt;=AD$3,КИнвП_Дата&gt;AD$3),
INDEX(Кальк._свекла,MATCH($A59,Кальк._свекла_наим.,0),MATCH("Сумма затрат, т.руб.",'Кальк-я'!$5:$5,0))*
INDEX(ЗФ,MATCH($A$58,ЗФ!$A:$A,0),MATCH("Посевная площадь"&amp;YEAR(AE$3),ЗФ!$2:$2,0))*
INDEX(Коэф.закупка_год_свекла[],MATCH($A59,Коэф.закупка_год_свекла[1],0),MATCH(MONTH(AD$3),КЗ!$1:$1,0))/1000,""),0)</f>
        <v>0</v>
      </c>
      <c r="AE59" s="551" cm="1">
        <f t="array" aca="1" ref="AE59" ca="1">IFERROR(IF(AND(НачЦ_ИнвП_Дата&lt;=AE$3,КИнвП_Дата&gt;AE$3),
INDEX(Кальк._свекла,MATCH($A59,Кальк._свекла_наим.,0),MATCH("Сумма затрат, т.руб.",'Кальк-я'!$5:$5,0))*
INDEX(ЗФ,MATCH($A$58,ЗФ!$A:$A,0),MATCH("Посевная площадь"&amp;YEAR(AF$3),ЗФ!$2:$2,0))*
INDEX(Коэф.закупка_год_свекла[],MATCH($A59,Коэф.закупка_год_свекла[1],0),MATCH(MONTH(AE$3),КЗ!$1:$1,0))/1000,""),0)</f>
        <v>0</v>
      </c>
      <c r="AF59" s="551" cm="1">
        <f t="array" aca="1" ref="AF59" ca="1">IFERROR(IF(AND(НачЦ_ИнвП_Дата&lt;=AF$3,КИнвП_Дата&gt;AF$3),
INDEX(Кальк._свекла,MATCH($A59,Кальк._свекла_наим.,0),MATCH("Сумма затрат, т.руб.",'Кальк-я'!$5:$5,0))*
INDEX(ЗФ,MATCH($A$58,ЗФ!$A:$A,0),MATCH("Посевная площадь"&amp;YEAR(AG$3),ЗФ!$2:$2,0))*
INDEX(Коэф.закупка_год_свекла[],MATCH($A59,Коэф.закупка_год_свекла[1],0),MATCH(MONTH(AF$3),КЗ!$1:$1,0))/1000,""),0)</f>
        <v>0</v>
      </c>
      <c r="AG59" s="551" cm="1">
        <f t="array" aca="1" ref="AG59" ca="1">IFERROR(IF(AND(НачЦ_ИнвП_Дата&lt;=AG$3,КИнвП_Дата&gt;AG$3),
INDEX(Кальк._свекла,MATCH($A59,Кальк._свекла_наим.,0),MATCH("Сумма затрат, т.руб.",'Кальк-я'!$5:$5,0))*
INDEX(ЗФ,MATCH($A$58,ЗФ!$A:$A,0),MATCH("Посевная площадь"&amp;YEAR(AH$3),ЗФ!$2:$2,0))*
INDEX(Коэф.закупка_год_свекла[],MATCH($A59,Коэф.закупка_год_свекла[1],0),MATCH(MONTH(AG$3),КЗ!$1:$1,0))/1000,""),0)</f>
        <v>0</v>
      </c>
      <c r="AH59" s="551" cm="1">
        <f t="array" aca="1" ref="AH59" ca="1">IFERROR(IF(AND(НачЦ_ИнвП_Дата&lt;=AH$3,КИнвП_Дата&gt;AH$3),
INDEX(Кальк._свекла,MATCH($A59,Кальк._свекла_наим.,0),MATCH("Сумма затрат, т.руб.",'Кальк-я'!$5:$5,0))*
INDEX(ЗФ,MATCH($A$58,ЗФ!$A:$A,0),MATCH("Посевная площадь"&amp;YEAR(AI$3),ЗФ!$2:$2,0))*
INDEX(Коэф.закупка_год_свекла[],MATCH($A59,Коэф.закупка_год_свекла[1],0),MATCH(MONTH(AH$3),КЗ!$1:$1,0))/1000,""),0)</f>
        <v>0</v>
      </c>
      <c r="AI59" s="551" cm="1">
        <f t="array" aca="1" ref="AI59" ca="1">IFERROR(IF(AND(НачЦ_ИнвП_Дата&lt;=AI$3,КИнвП_Дата&gt;AI$3),
INDEX(Кальк._свекла,MATCH($A59,Кальк._свекла_наим.,0),MATCH("Сумма затрат, т.руб.",'Кальк-я'!$5:$5,0))*
INDEX(ЗФ,MATCH($A$58,ЗФ!$A:$A,0),MATCH("Посевная площадь"&amp;YEAR(AJ$3),ЗФ!$2:$2,0))*
INDEX(Коэф.закупка_год_свекла[],MATCH($A59,Коэф.закупка_год_свекла[1],0),MATCH(MONTH(AI$3),КЗ!$1:$1,0))/1000,""),0)</f>
        <v>2880.0360000000001</v>
      </c>
      <c r="AJ59" s="551" cm="1">
        <f t="array" aca="1" ref="AJ59" ca="1">IFERROR(IF(AND(НачЦ_ИнвП_Дата&lt;=AJ$3,КИнвП_Дата&gt;AJ$3),
INDEX(Кальк._свекла,MATCH($A59,Кальк._свекла_наим.,0),MATCH("Сумма затрат, т.руб.",'Кальк-я'!$5:$5,0))*
INDEX(ЗФ,MATCH($A$58,ЗФ!$A:$A,0),MATCH("Посевная площадь"&amp;YEAR(AK$3),ЗФ!$2:$2,0))*
INDEX(Коэф.закупка_год_свекла[],MATCH($A59,Коэф.закупка_год_свекла[1],0),MATCH(MONTH(AJ$3),КЗ!$1:$1,0))/1000,""),0)</f>
        <v>0</v>
      </c>
      <c r="AK59" s="551" cm="1">
        <f t="array" aca="1" ref="AK59" ca="1">IFERROR(IF(AND(НачЦ_ИнвП_Дата&lt;=AK$3,КИнвП_Дата&gt;AK$3),
INDEX(Кальк._свекла,MATCH($A59,Кальк._свекла_наим.,0),MATCH("Сумма затрат, т.руб.",'Кальк-я'!$5:$5,0))*
INDEX(ЗФ,MATCH($A$58,ЗФ!$A:$A,0),MATCH("Посевная площадь"&amp;YEAR(AL$3),ЗФ!$2:$2,0))*
INDEX(Коэф.закупка_год_свекла[],MATCH($A59,Коэф.закупка_год_свекла[1],0),MATCH(MONTH(AK$3),КЗ!$1:$1,0))/1000,""),0)</f>
        <v>0</v>
      </c>
      <c r="AL59" s="551" cm="1">
        <f t="array" aca="1" ref="AL59" ca="1">IFERROR(IF(AND(НачЦ_ИнвП_Дата&lt;=AL$3,КИнвП_Дата&gt;AL$3),
INDEX(Кальк._свекла,MATCH($A59,Кальк._свекла_наим.,0),MATCH("Сумма затрат, т.руб.",'Кальк-я'!$5:$5,0))*
INDEX(ЗФ,MATCH($A$58,ЗФ!$A:$A,0),MATCH("Посевная площадь"&amp;YEAR(AM$3),ЗФ!$2:$2,0))*
INDEX(Коэф.закупка_год_свекла[],MATCH($A59,Коэф.закупка_год_свекла[1],0),MATCH(MONTH(AL$3),КЗ!$1:$1,0))/1000,""),0)</f>
        <v>0</v>
      </c>
      <c r="AM59" s="551" cm="1">
        <f t="array" aca="1" ref="AM59" ca="1">IFERROR(IF(AND(НачЦ_ИнвП_Дата&lt;=AM$3,КИнвП_Дата&gt;AM$3),
INDEX(Кальк._свекла,MATCH($A59,Кальк._свекла_наим.,0),MATCH("Сумма затрат, т.руб.",'Кальк-я'!$5:$5,0))*
INDEX(ЗФ,MATCH($A$58,ЗФ!$A:$A,0),MATCH("Посевная площадь"&amp;YEAR(AN$3),ЗФ!$2:$2,0))*
INDEX(Коэф.закупка_год_свекла[],MATCH($A59,Коэф.закупка_год_свекла[1],0),MATCH(MONTH(AM$3),КЗ!$1:$1,0))/1000,""),0)</f>
        <v>0</v>
      </c>
      <c r="AN59" s="552">
        <f t="shared" ca="1" si="1460"/>
        <v>2880.0360000000001</v>
      </c>
      <c r="AO59" s="551" cm="1">
        <f t="array" aca="1" ref="AO59" ca="1">IFERROR(IF(AND(НачЦ_ИнвП_Дата&lt;=AO$3,КИнвП_Дата&gt;AO$3),
INDEX(Кальк._свекла,MATCH($A59,Кальк._свекла_наим.,0),MATCH("Сумма затрат, т.руб.",'Кальк-я'!$5:$5,0))*
INDEX(ЗФ,MATCH($A$58,ЗФ!$A:$A,0),MATCH("Посевная площадь"&amp;YEAR(AP$3),ЗФ!$2:$2,0))*
INDEX(Коэф.закупка_год_свекла[],MATCH($A59,Коэф.закупка_год_свекла[1],0),MATCH(MONTH(AO$3),КЗ!$1:$1,0))/1000,""),0)</f>
        <v>0</v>
      </c>
      <c r="AP59" s="551" cm="1">
        <f t="array" aca="1" ref="AP59" ca="1">IFERROR(IF(AND(НачЦ_ИнвП_Дата&lt;=AP$3,КИнвП_Дата&gt;AP$3),
INDEX(Кальк._свекла,MATCH($A59,Кальк._свекла_наим.,0),MATCH("Сумма затрат, т.руб.",'Кальк-я'!$5:$5,0))*
INDEX(ЗФ,MATCH($A$58,ЗФ!$A:$A,0),MATCH("Посевная площадь"&amp;YEAR(AQ$3),ЗФ!$2:$2,0))*
INDEX(Коэф.закупка_год_свекла[],MATCH($A59,Коэф.закупка_год_свекла[1],0),MATCH(MONTH(AP$3),КЗ!$1:$1,0))/1000,""),0)</f>
        <v>0</v>
      </c>
      <c r="AQ59" s="551" cm="1">
        <f t="array" aca="1" ref="AQ59" ca="1">IFERROR(IF(AND(НачЦ_ИнвП_Дата&lt;=AQ$3,КИнвП_Дата&gt;AQ$3),
INDEX(Кальк._свекла,MATCH($A59,Кальк._свекла_наим.,0),MATCH("Сумма затрат, т.руб.",'Кальк-я'!$5:$5,0))*
INDEX(ЗФ,MATCH($A$58,ЗФ!$A:$A,0),MATCH("Посевная площадь"&amp;YEAR(AR$3),ЗФ!$2:$2,0))*
INDEX(Коэф.закупка_год_свекла[],MATCH($A59,Коэф.закупка_год_свекла[1],0),MATCH(MONTH(AQ$3),КЗ!$1:$1,0))/1000,""),0)</f>
        <v>0</v>
      </c>
      <c r="AR59" s="551" cm="1">
        <f t="array" aca="1" ref="AR59" ca="1">IFERROR(IF(AND(НачЦ_ИнвП_Дата&lt;=AR$3,КИнвП_Дата&gt;AR$3),
INDEX(Кальк._свекла,MATCH($A59,Кальк._свекла_наим.,0),MATCH("Сумма затрат, т.руб.",'Кальк-я'!$5:$5,0))*
INDEX(ЗФ,MATCH($A$58,ЗФ!$A:$A,0),MATCH("Посевная площадь"&amp;YEAR(AS$3),ЗФ!$2:$2,0))*
INDEX(Коэф.закупка_год_свекла[],MATCH($A59,Коэф.закупка_год_свекла[1],0),MATCH(MONTH(AR$3),КЗ!$1:$1,0))/1000,""),0)</f>
        <v>0</v>
      </c>
      <c r="AS59" s="551" cm="1">
        <f t="array" aca="1" ref="AS59" ca="1">IFERROR(IF(AND(НачЦ_ИнвП_Дата&lt;=AS$3,КИнвП_Дата&gt;AS$3),
INDEX(Кальк._свекла,MATCH($A59,Кальк._свекла_наим.,0),MATCH("Сумма затрат, т.руб.",'Кальк-я'!$5:$5,0))*
INDEX(ЗФ,MATCH($A$58,ЗФ!$A:$A,0),MATCH("Посевная площадь"&amp;YEAR(AT$3),ЗФ!$2:$2,0))*
INDEX(Коэф.закупка_год_свекла[],MATCH($A59,Коэф.закупка_год_свекла[1],0),MATCH(MONTH(AS$3),КЗ!$1:$1,0))/1000,""),0)</f>
        <v>0</v>
      </c>
      <c r="AT59" s="551" cm="1">
        <f t="array" aca="1" ref="AT59" ca="1">IFERROR(IF(AND(НачЦ_ИнвП_Дата&lt;=AT$3,КИнвП_Дата&gt;AT$3),
INDEX(Кальк._свекла,MATCH($A59,Кальк._свекла_наим.,0),MATCH("Сумма затрат, т.руб.",'Кальк-я'!$5:$5,0))*
INDEX(ЗФ,MATCH($A$58,ЗФ!$A:$A,0),MATCH("Посевная площадь"&amp;YEAR(AU$3),ЗФ!$2:$2,0))*
INDEX(Коэф.закупка_год_свекла[],MATCH($A59,Коэф.закупка_год_свекла[1],0),MATCH(MONTH(AT$3),КЗ!$1:$1,0))/1000,""),0)</f>
        <v>0</v>
      </c>
      <c r="AU59" s="551" cm="1">
        <f t="array" aca="1" ref="AU59" ca="1">IFERROR(IF(AND(НачЦ_ИнвП_Дата&lt;=AU$3,КИнвП_Дата&gt;AU$3),
INDEX(Кальк._свекла,MATCH($A59,Кальк._свекла_наим.,0),MATCH("Сумма затрат, т.руб.",'Кальк-я'!$5:$5,0))*
INDEX(ЗФ,MATCH($A$58,ЗФ!$A:$A,0),MATCH("Посевная площадь"&amp;YEAR(AV$3),ЗФ!$2:$2,0))*
INDEX(Коэф.закупка_год_свекла[],MATCH($A59,Коэф.закупка_год_свекла[1],0),MATCH(MONTH(AU$3),КЗ!$1:$1,0))/1000,""),0)</f>
        <v>0</v>
      </c>
      <c r="AV59" s="551" cm="1">
        <f t="array" aca="1" ref="AV59" ca="1">IFERROR(IF(AND(НачЦ_ИнвП_Дата&lt;=AV$3,КИнвП_Дата&gt;AV$3),
INDEX(Кальк._свекла,MATCH($A59,Кальк._свекла_наим.,0),MATCH("Сумма затрат, т.руб.",'Кальк-я'!$5:$5,0))*
INDEX(ЗФ,MATCH($A$58,ЗФ!$A:$A,0),MATCH("Посевная площадь"&amp;YEAR(AW$3),ЗФ!$2:$2,0))*
INDEX(Коэф.закупка_год_свекла[],MATCH($A59,Коэф.закупка_год_свекла[1],0),MATCH(MONTH(AV$3),КЗ!$1:$1,0))/1000,""),0)</f>
        <v>1824.0227999999997</v>
      </c>
      <c r="AW59" s="551" cm="1">
        <f t="array" aca="1" ref="AW59" ca="1">IFERROR(IF(AND(НачЦ_ИнвП_Дата&lt;=AW$3,КИнвП_Дата&gt;AW$3),
INDEX(Кальк._свекла,MATCH($A59,Кальк._свекла_наим.,0),MATCH("Сумма затрат, т.руб.",'Кальк-я'!$5:$5,0))*
INDEX(ЗФ,MATCH($A$58,ЗФ!$A:$A,0),MATCH("Посевная площадь"&amp;YEAR(AX$3),ЗФ!$2:$2,0))*
INDEX(Коэф.закупка_год_свекла[],MATCH($A59,Коэф.закупка_год_свекла[1],0),MATCH(MONTH(AW$3),КЗ!$1:$1,0))/1000,""),0)</f>
        <v>0</v>
      </c>
      <c r="AX59" s="551" cm="1">
        <f t="array" aca="1" ref="AX59" ca="1">IFERROR(IF(AND(НачЦ_ИнвП_Дата&lt;=AX$3,КИнвП_Дата&gt;AX$3),
INDEX(Кальк._свекла,MATCH($A59,Кальк._свекла_наим.,0),MATCH("Сумма затрат, т.руб.",'Кальк-я'!$5:$5,0))*
INDEX(ЗФ,MATCH($A$58,ЗФ!$A:$A,0),MATCH("Посевная площадь"&amp;YEAR(AY$3),ЗФ!$2:$2,0))*
INDEX(Коэф.закупка_год_свекла[],MATCH($A59,Коэф.закупка_год_свекла[1],0),MATCH(MONTH(AX$3),КЗ!$1:$1,0))/1000,""),0)</f>
        <v>0</v>
      </c>
      <c r="AY59" s="551" cm="1">
        <f t="array" aca="1" ref="AY59" ca="1">IFERROR(IF(AND(НачЦ_ИнвП_Дата&lt;=AY$3,КИнвП_Дата&gt;AY$3),
INDEX(Кальк._свекла,MATCH($A59,Кальк._свекла_наим.,0),MATCH("Сумма затрат, т.руб.",'Кальк-я'!$5:$5,0))*
INDEX(ЗФ,MATCH($A$58,ЗФ!$A:$A,0),MATCH("Посевная площадь"&amp;YEAR(AZ$3),ЗФ!$2:$2,0))*
INDEX(Коэф.закупка_год_свекла[],MATCH($A59,Коэф.закупка_год_свекла[1],0),MATCH(MONTH(AY$3),КЗ!$1:$1,0))/1000,""),0)</f>
        <v>0</v>
      </c>
      <c r="AZ59" s="551" cm="1">
        <f t="array" aca="1" ref="AZ59" ca="1">IFERROR(IF(AND(НачЦ_ИнвП_Дата&lt;=AZ$3,КИнвП_Дата&gt;AZ$3),
INDEX(Кальк._свекла,MATCH($A59,Кальк._свекла_наим.,0),MATCH("Сумма затрат, т.руб.",'Кальк-я'!$5:$5,0))*
INDEX(ЗФ,MATCH($A$58,ЗФ!$A:$A,0),MATCH("Посевная площадь"&amp;YEAR(BA$3),ЗФ!$2:$2,0))*
INDEX(Коэф.закупка_год_свекла[],MATCH($A59,Коэф.закупка_год_свекла[1],0),MATCH(MONTH(AZ$3),КЗ!$1:$1,0))/1000,""),0)</f>
        <v>0</v>
      </c>
      <c r="BA59" s="552">
        <f t="shared" ca="1" si="1462"/>
        <v>1824.0227999999997</v>
      </c>
      <c r="BB59" s="551" cm="1">
        <f t="array" aca="1" ref="BB59" ca="1">IFERROR(IF(AND(НачЦ_ИнвП_Дата&lt;=BB$3,КИнвП_Дата&gt;BB$3),
INDEX(Кальк._свекла,MATCH($A59,Кальк._свекла_наим.,0),MATCH("Сумма затрат, т.руб.",'Кальк-я'!$5:$5,0))*
INDEX(ЗФ,MATCH($A$58,ЗФ!$A:$A,0),MATCH("Посевная площадь"&amp;YEAR(BC$3),ЗФ!$2:$2,0))*
INDEX(Коэф.закупка_год_свекла[],MATCH($A59,Коэф.закупка_год_свекла[1],0),MATCH(MONTH(BB$3),КЗ!$1:$1,0))/1000,""),0)</f>
        <v>0</v>
      </c>
      <c r="BC59" s="551" cm="1">
        <f t="array" aca="1" ref="BC59" ca="1">IFERROR(IF(AND(НачЦ_ИнвП_Дата&lt;=BC$3,КИнвП_Дата&gt;BC$3),
INDEX(Кальк._свекла,MATCH($A59,Кальк._свекла_наим.,0),MATCH("Сумма затрат, т.руб.",'Кальк-я'!$5:$5,0))*
INDEX(ЗФ,MATCH($A$58,ЗФ!$A:$A,0),MATCH("Посевная площадь"&amp;YEAR(BD$3),ЗФ!$2:$2,0))*
INDEX(Коэф.закупка_год_свекла[],MATCH($A59,Коэф.закупка_год_свекла[1],0),MATCH(MONTH(BC$3),КЗ!$1:$1,0))/1000,""),0)</f>
        <v>0</v>
      </c>
      <c r="BD59" s="551" cm="1">
        <f t="array" aca="1" ref="BD59" ca="1">IFERROR(IF(AND(НачЦ_ИнвП_Дата&lt;=BD$3,КИнвП_Дата&gt;BD$3),
INDEX(Кальк._свекла,MATCH($A59,Кальк._свекла_наим.,0),MATCH("Сумма затрат, т.руб.",'Кальк-я'!$5:$5,0))*
INDEX(ЗФ,MATCH($A$58,ЗФ!$A:$A,0),MATCH("Посевная площадь"&amp;YEAR(BE$3),ЗФ!$2:$2,0))*
INDEX(Коэф.закупка_год_свекла[],MATCH($A59,Коэф.закупка_год_свекла[1],0),MATCH(MONTH(BD$3),КЗ!$1:$1,0))/1000,""),0)</f>
        <v>0</v>
      </c>
      <c r="BE59" s="551" cm="1">
        <f t="array" aca="1" ref="BE59" ca="1">IFERROR(IF(AND(НачЦ_ИнвП_Дата&lt;=BE$3,КИнвП_Дата&gt;BE$3),
INDEX(Кальк._свекла,MATCH($A59,Кальк._свекла_наим.,0),MATCH("Сумма затрат, т.руб.",'Кальк-я'!$5:$5,0))*
INDEX(ЗФ,MATCH($A$58,ЗФ!$A:$A,0),MATCH("Посевная площадь"&amp;YEAR(BF$3),ЗФ!$2:$2,0))*
INDEX(Коэф.закупка_год_свекла[],MATCH($A59,Коэф.закупка_год_свекла[1],0),MATCH(MONTH(BE$3),КЗ!$1:$1,0))/1000,""),0)</f>
        <v>0</v>
      </c>
      <c r="BF59" s="551" cm="1">
        <f t="array" aca="1" ref="BF59" ca="1">IFERROR(IF(AND(НачЦ_ИнвП_Дата&lt;=BF$3,КИнвП_Дата&gt;BF$3),
INDEX(Кальк._свекла,MATCH($A59,Кальк._свекла_наим.,0),MATCH("Сумма затрат, т.руб.",'Кальк-я'!$5:$5,0))*
INDEX(ЗФ,MATCH($A$58,ЗФ!$A:$A,0),MATCH("Посевная площадь"&amp;YEAR(BG$3),ЗФ!$2:$2,0))*
INDEX(Коэф.закупка_год_свекла[],MATCH($A59,Коэф.закупка_год_свекла[1],0),MATCH(MONTH(BF$3),КЗ!$1:$1,0))/1000,""),0)</f>
        <v>0</v>
      </c>
      <c r="BG59" s="551" cm="1">
        <f t="array" aca="1" ref="BG59" ca="1">IFERROR(IF(AND(НачЦ_ИнвП_Дата&lt;=BG$3,КИнвП_Дата&gt;BG$3),
INDEX(Кальк._свекла,MATCH($A59,Кальк._свекла_наим.,0),MATCH("Сумма затрат, т.руб.",'Кальк-я'!$5:$5,0))*
INDEX(ЗФ,MATCH($A$58,ЗФ!$A:$A,0),MATCH("Посевная площадь"&amp;YEAR(BH$3),ЗФ!$2:$2,0))*
INDEX(Коэф.закупка_год_свекла[],MATCH($A59,Коэф.закупка_год_свекла[1],0),MATCH(MONTH(BG$3),КЗ!$1:$1,0))/1000,""),0)</f>
        <v>0</v>
      </c>
      <c r="BH59" s="551" cm="1">
        <f t="array" aca="1" ref="BH59" ca="1">IFERROR(IF(AND(НачЦ_ИнвП_Дата&lt;=BH$3,КИнвП_Дата&gt;BH$3),
INDEX(Кальк._свекла,MATCH($A59,Кальк._свекла_наим.,0),MATCH("Сумма затрат, т.руб.",'Кальк-я'!$5:$5,0))*
INDEX(ЗФ,MATCH($A$58,ЗФ!$A:$A,0),MATCH("Посевная площадь"&amp;YEAR(BI$3),ЗФ!$2:$2,0))*
INDEX(Коэф.закупка_год_свекла[],MATCH($A59,Коэф.закупка_год_свекла[1],0),MATCH(MONTH(BH$3),КЗ!$1:$1,0))/1000,""),0)</f>
        <v>0</v>
      </c>
      <c r="BI59" s="551" cm="1">
        <f t="array" aca="1" ref="BI59" ca="1">IFERROR(IF(AND(НачЦ_ИнвП_Дата&lt;=BI$3,КИнвП_Дата&gt;BI$3),
INDEX(Кальк._свекла,MATCH($A59,Кальк._свекла_наим.,0),MATCH("Сумма затрат, т.руб.",'Кальк-я'!$5:$5,0))*
INDEX(ЗФ,MATCH($A$58,ЗФ!$A:$A,0),MATCH("Посевная площадь"&amp;YEAR(BJ$3),ЗФ!$2:$2,0))*
INDEX(Коэф.закупка_год_свекла[],MATCH($A59,Коэф.закупка_год_свекла[1],0),MATCH(MONTH(BI$3),КЗ!$1:$1,0))/1000,""),0)</f>
        <v>1824.0227999999997</v>
      </c>
      <c r="BJ59" s="551" cm="1">
        <f t="array" aca="1" ref="BJ59" ca="1">IFERROR(IF(AND(НачЦ_ИнвП_Дата&lt;=BJ$3,КИнвП_Дата&gt;BJ$3),
INDEX(Кальк._свекла,MATCH($A59,Кальк._свекла_наим.,0),MATCH("Сумма затрат, т.руб.",'Кальк-я'!$5:$5,0))*
INDEX(ЗФ,MATCH($A$58,ЗФ!$A:$A,0),MATCH("Посевная площадь"&amp;YEAR(BK$3),ЗФ!$2:$2,0))*
INDEX(Коэф.закупка_год_свекла[],MATCH($A59,Коэф.закупка_год_свекла[1],0),MATCH(MONTH(BJ$3),КЗ!$1:$1,0))/1000,""),0)</f>
        <v>0</v>
      </c>
      <c r="BK59" s="551" cm="1">
        <f t="array" aca="1" ref="BK59" ca="1">IFERROR(IF(AND(НачЦ_ИнвП_Дата&lt;=BK$3,КИнвП_Дата&gt;BK$3),
INDEX(Кальк._свекла,MATCH($A59,Кальк._свекла_наим.,0),MATCH("Сумма затрат, т.руб.",'Кальк-я'!$5:$5,0))*
INDEX(ЗФ,MATCH($A$58,ЗФ!$A:$A,0),MATCH("Посевная площадь"&amp;YEAR(BL$3),ЗФ!$2:$2,0))*
INDEX(Коэф.закупка_год_свекла[],MATCH($A59,Коэф.закупка_год_свекла[1],0),MATCH(MONTH(BK$3),КЗ!$1:$1,0))/1000,""),0)</f>
        <v>0</v>
      </c>
      <c r="BL59" s="551" cm="1">
        <f t="array" aca="1" ref="BL59" ca="1">IFERROR(IF(AND(НачЦ_ИнвП_Дата&lt;=BL$3,КИнвП_Дата&gt;BL$3),
INDEX(Кальк._свекла,MATCH($A59,Кальк._свекла_наим.,0),MATCH("Сумма затрат, т.руб.",'Кальк-я'!$5:$5,0))*
INDEX(ЗФ,MATCH($A$58,ЗФ!$A:$A,0),MATCH("Посевная площадь"&amp;YEAR(BM$3),ЗФ!$2:$2,0))*
INDEX(Коэф.закупка_год_свекла[],MATCH($A59,Коэф.закупка_год_свекла[1],0),MATCH(MONTH(BL$3),КЗ!$1:$1,0))/1000,""),0)</f>
        <v>0</v>
      </c>
      <c r="BM59" s="551" cm="1">
        <f t="array" aca="1" ref="BM59" ca="1">IFERROR(IF(AND(НачЦ_ИнвП_Дата&lt;=BM$3,КИнвП_Дата&gt;BM$3),
INDEX(Кальк._свекла,MATCH($A59,Кальк._свекла_наим.,0),MATCH("Сумма затрат, т.руб.",'Кальк-я'!$5:$5,0))*
INDEX(ЗФ,MATCH($A$58,ЗФ!$A:$A,0),MATCH("Посевная площадь"&amp;YEAR(BN$3),ЗФ!$2:$2,0))*
INDEX(Коэф.закупка_год_свекла[],MATCH($A59,Коэф.закупка_год_свекла[1],0),MATCH(MONTH(BM$3),КЗ!$1:$1,0))/1000,""),0)</f>
        <v>0</v>
      </c>
      <c r="BN59" s="552">
        <f t="shared" ca="1" si="1548"/>
        <v>1824.0227999999997</v>
      </c>
      <c r="BO59" s="551" cm="1">
        <f t="array" aca="1" ref="BO59" ca="1">IFERROR(IF(AND(НачЦ_ИнвП_Дата&lt;=BO$3,КИнвП_Дата&gt;BO$3),
INDEX(Кальк._свекла,MATCH($A59,Кальк._свекла_наим.,0),MATCH("Сумма затрат, т.руб.",'Кальк-я'!$5:$5,0))*
INDEX(ЗФ,MATCH($A$58,ЗФ!$A:$A,0),MATCH("Посевная площадь"&amp;YEAR(BP$3),ЗФ!$2:$2,0))*
INDEX(Коэф.закупка_год_свекла[],MATCH($A59,Коэф.закупка_год_свекла[1],0),MATCH(MONTH(BO$3),КЗ!$1:$1,0))/1000,""),0)</f>
        <v>0</v>
      </c>
      <c r="BP59" s="551" cm="1">
        <f t="array" aca="1" ref="BP59" ca="1">IFERROR(IF(AND(НачЦ_ИнвП_Дата&lt;=BP$3,КИнвП_Дата&gt;BP$3),
INDEX(Кальк._свекла,MATCH($A59,Кальк._свекла_наим.,0),MATCH("Сумма затрат, т.руб.",'Кальк-я'!$5:$5,0))*
INDEX(ЗФ,MATCH($A$58,ЗФ!$A:$A,0),MATCH("Посевная площадь"&amp;YEAR(BQ$3),ЗФ!$2:$2,0))*
INDEX(Коэф.закупка_год_свекла[],MATCH($A59,Коэф.закупка_год_свекла[1],0),MATCH(MONTH(BP$3),КЗ!$1:$1,0))/1000,""),0)</f>
        <v>0</v>
      </c>
      <c r="BQ59" s="551" cm="1">
        <f t="array" aca="1" ref="BQ59" ca="1">IFERROR(IF(AND(НачЦ_ИнвП_Дата&lt;=BQ$3,КИнвП_Дата&gt;BQ$3),
INDEX(Кальк._свекла,MATCH($A59,Кальк._свекла_наим.,0),MATCH("Сумма затрат, т.руб.",'Кальк-я'!$5:$5,0))*
INDEX(ЗФ,MATCH($A$58,ЗФ!$A:$A,0),MATCH("Посевная площадь"&amp;YEAR(BR$3),ЗФ!$2:$2,0))*
INDEX(Коэф.закупка_год_свекла[],MATCH($A59,Коэф.закупка_год_свекла[1],0),MATCH(MONTH(BQ$3),КЗ!$1:$1,0))/1000,""),0)</f>
        <v>0</v>
      </c>
      <c r="BR59" s="551" cm="1">
        <f t="array" aca="1" ref="BR59" ca="1">IFERROR(IF(AND(НачЦ_ИнвП_Дата&lt;=BR$3,КИнвП_Дата&gt;BR$3),
INDEX(Кальк._свекла,MATCH($A59,Кальк._свекла_наим.,0),MATCH("Сумма затрат, т.руб.",'Кальк-я'!$5:$5,0))*
INDEX(ЗФ,MATCH($A$58,ЗФ!$A:$A,0),MATCH("Посевная площадь"&amp;YEAR(BS$3),ЗФ!$2:$2,0))*
INDEX(Коэф.закупка_год_свекла[],MATCH($A59,Коэф.закупка_год_свекла[1],0),MATCH(MONTH(BR$3),КЗ!$1:$1,0))/1000,""),0)</f>
        <v>0</v>
      </c>
      <c r="BS59" s="551" cm="1">
        <f t="array" aca="1" ref="BS59" ca="1">IFERROR(IF(AND(НачЦ_ИнвП_Дата&lt;=BS$3,КИнвП_Дата&gt;BS$3),
INDEX(Кальк._свекла,MATCH($A59,Кальк._свекла_наим.,0),MATCH("Сумма затрат, т.руб.",'Кальк-я'!$5:$5,0))*
INDEX(ЗФ,MATCH($A$58,ЗФ!$A:$A,0),MATCH("Посевная площадь"&amp;YEAR(BT$3),ЗФ!$2:$2,0))*
INDEX(Коэф.закупка_год_свекла[],MATCH($A59,Коэф.закупка_год_свекла[1],0),MATCH(MONTH(BS$3),КЗ!$1:$1,0))/1000,""),0)</f>
        <v>0</v>
      </c>
      <c r="BT59" s="551" cm="1">
        <f t="array" aca="1" ref="BT59" ca="1">IFERROR(IF(AND(НачЦ_ИнвП_Дата&lt;=BT$3,КИнвП_Дата&gt;BT$3),
INDEX(Кальк._свекла,MATCH($A59,Кальк._свекла_наим.,0),MATCH("Сумма затрат, т.руб.",'Кальк-я'!$5:$5,0))*
INDEX(ЗФ,MATCH($A$58,ЗФ!$A:$A,0),MATCH("Посевная площадь"&amp;YEAR(BU$3),ЗФ!$2:$2,0))*
INDEX(Коэф.закупка_год_свекла[],MATCH($A59,Коэф.закупка_год_свекла[1],0),MATCH(MONTH(BT$3),КЗ!$1:$1,0))/1000,""),0)</f>
        <v>0</v>
      </c>
      <c r="BU59" s="551" cm="1">
        <f t="array" aca="1" ref="BU59" ca="1">IFERROR(IF(AND(НачЦ_ИнвП_Дата&lt;=BU$3,КИнвП_Дата&gt;BU$3),
INDEX(Кальк._свекла,MATCH($A59,Кальк._свекла_наим.,0),MATCH("Сумма затрат, т.руб.",'Кальк-я'!$5:$5,0))*
INDEX(ЗФ,MATCH($A$58,ЗФ!$A:$A,0),MATCH("Посевная площадь"&amp;YEAR(BV$3),ЗФ!$2:$2,0))*
INDEX(Коэф.закупка_год_свекла[],MATCH($A59,Коэф.закупка_год_свекла[1],0),MATCH(MONTH(BU$3),КЗ!$1:$1,0))/1000,""),0)</f>
        <v>0</v>
      </c>
      <c r="BV59" s="551" cm="1">
        <f t="array" aca="1" ref="BV59" ca="1">IFERROR(IF(AND(НачЦ_ИнвП_Дата&lt;=BV$3,КИнвП_Дата&gt;BV$3),
INDEX(Кальк._свекла,MATCH($A59,Кальк._свекла_наим.,0),MATCH("Сумма затрат, т.руб.",'Кальк-я'!$5:$5,0))*
INDEX(ЗФ,MATCH($A$58,ЗФ!$A:$A,0),MATCH("Посевная площадь"&amp;YEAR(BW$3),ЗФ!$2:$2,0))*
INDEX(Коэф.закупка_год_свекла[],MATCH($A59,Коэф.закупка_год_свекла[1],0),MATCH(MONTH(BV$3),КЗ!$1:$1,0))/1000,""),0)</f>
        <v>1824.0227999999997</v>
      </c>
      <c r="BW59" s="551" cm="1">
        <f t="array" aca="1" ref="BW59" ca="1">IFERROR(IF(AND(НачЦ_ИнвП_Дата&lt;=BW$3,КИнвП_Дата&gt;BW$3),
INDEX(Кальк._свекла,MATCH($A59,Кальк._свекла_наим.,0),MATCH("Сумма затрат, т.руб.",'Кальк-я'!$5:$5,0))*
INDEX(ЗФ,MATCH($A$58,ЗФ!$A:$A,0),MATCH("Посевная площадь"&amp;YEAR(BX$3),ЗФ!$2:$2,0))*
INDEX(Коэф.закупка_год_свекла[],MATCH($A59,Коэф.закупка_год_свекла[1],0),MATCH(MONTH(BW$3),КЗ!$1:$1,0))/1000,""),0)</f>
        <v>0</v>
      </c>
      <c r="BX59" s="551" cm="1">
        <f t="array" aca="1" ref="BX59" ca="1">IFERROR(IF(AND(НачЦ_ИнвП_Дата&lt;=BX$3,КИнвП_Дата&gt;BX$3),
INDEX(Кальк._свекла,MATCH($A59,Кальк._свекла_наим.,0),MATCH("Сумма затрат, т.руб.",'Кальк-я'!$5:$5,0))*
INDEX(ЗФ,MATCH($A$58,ЗФ!$A:$A,0),MATCH("Посевная площадь"&amp;YEAR(BY$3),ЗФ!$2:$2,0))*
INDEX(Коэф.закупка_год_свекла[],MATCH($A59,Коэф.закупка_год_свекла[1],0),MATCH(MONTH(BX$3),КЗ!$1:$1,0))/1000,""),0)</f>
        <v>0</v>
      </c>
      <c r="BY59" s="551" cm="1">
        <f t="array" aca="1" ref="BY59" ca="1">IFERROR(IF(AND(НачЦ_ИнвП_Дата&lt;=BY$3,КИнвП_Дата&gt;BY$3),
INDEX(Кальк._свекла,MATCH($A59,Кальк._свекла_наим.,0),MATCH("Сумма затрат, т.руб.",'Кальк-я'!$5:$5,0))*
INDEX(ЗФ,MATCH($A$58,ЗФ!$A:$A,0),MATCH("Посевная площадь"&amp;YEAR(BZ$3),ЗФ!$2:$2,0))*
INDEX(Коэф.закупка_год_свекла[],MATCH($A59,Коэф.закупка_год_свекла[1],0),MATCH(MONTH(BY$3),КЗ!$1:$1,0))/1000,""),0)</f>
        <v>0</v>
      </c>
      <c r="BZ59" s="551" cm="1">
        <f t="array" aca="1" ref="BZ59" ca="1">IFERROR(IF(AND(НачЦ_ИнвП_Дата&lt;=BZ$3,КИнвП_Дата&gt;BZ$3),
INDEX(Кальк._свекла,MATCH($A59,Кальк._свекла_наим.,0),MATCH("Сумма затрат, т.руб.",'Кальк-я'!$5:$5,0))*
INDEX(ЗФ,MATCH($A$58,ЗФ!$A:$A,0),MATCH("Посевная площадь"&amp;YEAR(CA$3),ЗФ!$2:$2,0))*
INDEX(Коэф.закупка_год_свекла[],MATCH($A59,Коэф.закупка_год_свекла[1],0),MATCH(MONTH(BZ$3),КЗ!$1:$1,0))/1000,""),0)</f>
        <v>0</v>
      </c>
      <c r="CA59" s="552">
        <f t="shared" ca="1" si="1549"/>
        <v>1824.0227999999997</v>
      </c>
      <c r="CB59" s="551" cm="1">
        <f t="array" aca="1" ref="CB59" ca="1">IFERROR(IF(AND(НачЦ_ИнвП_Дата&lt;=CB$3,КИнвП_Дата&gt;CB$3),
INDEX(Кальк._свекла,MATCH($A59,Кальк._свекла_наим.,0),MATCH("Сумма затрат, т.руб.",'Кальк-я'!$5:$5,0))*
INDEX(ЗФ,MATCH($A$58,ЗФ!$A:$A,0),MATCH("Посевная площадь"&amp;YEAR(CC$3),ЗФ!$2:$2,0))*
INDEX(Коэф.закупка_год_свекла[],MATCH($A59,Коэф.закупка_год_свекла[1],0),MATCH(MONTH(CB$3),КЗ!$1:$1,0))/1000,""),0)</f>
        <v>0</v>
      </c>
      <c r="CC59" s="551" cm="1">
        <f t="array" aca="1" ref="CC59" ca="1">IFERROR(IF(AND(НачЦ_ИнвП_Дата&lt;=CC$3,КИнвП_Дата&gt;CC$3),
INDEX(Кальк._свекла,MATCH($A59,Кальк._свекла_наим.,0),MATCH("Сумма затрат, т.руб.",'Кальк-я'!$5:$5,0))*
INDEX(ЗФ,MATCH($A$58,ЗФ!$A:$A,0),MATCH("Посевная площадь"&amp;YEAR(CD$3),ЗФ!$2:$2,0))*
INDEX(Коэф.закупка_год_свекла[],MATCH($A59,Коэф.закупка_год_свекла[1],0),MATCH(MONTH(CC$3),КЗ!$1:$1,0))/1000,""),0)</f>
        <v>0</v>
      </c>
      <c r="CD59" s="551" cm="1">
        <f t="array" aca="1" ref="CD59" ca="1">IFERROR(IF(AND(НачЦ_ИнвП_Дата&lt;=CD$3,КИнвП_Дата&gt;CD$3),
INDEX(Кальк._свекла,MATCH($A59,Кальк._свекла_наим.,0),MATCH("Сумма затрат, т.руб.",'Кальк-я'!$5:$5,0))*
INDEX(ЗФ,MATCH($A$58,ЗФ!$A:$A,0),MATCH("Посевная площадь"&amp;YEAR(CE$3),ЗФ!$2:$2,0))*
INDEX(Коэф.закупка_год_свекла[],MATCH($A59,Коэф.закупка_год_свекла[1],0),MATCH(MONTH(CD$3),КЗ!$1:$1,0))/1000,""),0)</f>
        <v>0</v>
      </c>
      <c r="CE59" s="551" cm="1">
        <f t="array" aca="1" ref="CE59" ca="1">IFERROR(IF(AND(НачЦ_ИнвП_Дата&lt;=CE$3,КИнвП_Дата&gt;CE$3),
INDEX(Кальк._свекла,MATCH($A59,Кальк._свекла_наим.,0),MATCH("Сумма затрат, т.руб.",'Кальк-я'!$5:$5,0))*
INDEX(ЗФ,MATCH($A$58,ЗФ!$A:$A,0),MATCH("Посевная площадь"&amp;YEAR(CF$3),ЗФ!$2:$2,0))*
INDEX(Коэф.закупка_год_свекла[],MATCH($A59,Коэф.закупка_год_свекла[1],0),MATCH(MONTH(CE$3),КЗ!$1:$1,0))/1000,""),0)</f>
        <v>0</v>
      </c>
      <c r="CF59" s="551" cm="1">
        <f t="array" aca="1" ref="CF59" ca="1">IFERROR(IF(AND(НачЦ_ИнвП_Дата&lt;=CF$3,КИнвП_Дата&gt;CF$3),
INDEX(Кальк._свекла,MATCH($A59,Кальк._свекла_наим.,0),MATCH("Сумма затрат, т.руб.",'Кальк-я'!$5:$5,0))*
INDEX(ЗФ,MATCH($A$58,ЗФ!$A:$A,0),MATCH("Посевная площадь"&amp;YEAR(CG$3),ЗФ!$2:$2,0))*
INDEX(Коэф.закупка_год_свекла[],MATCH($A59,Коэф.закупка_год_свекла[1],0),MATCH(MONTH(CF$3),КЗ!$1:$1,0))/1000,""),0)</f>
        <v>0</v>
      </c>
      <c r="CG59" s="551" cm="1">
        <f t="array" aca="1" ref="CG59" ca="1">IFERROR(IF(AND(НачЦ_ИнвП_Дата&lt;=CG$3,КИнвП_Дата&gt;CG$3),
INDEX(Кальк._свекла,MATCH($A59,Кальк._свекла_наим.,0),MATCH("Сумма затрат, т.руб.",'Кальк-я'!$5:$5,0))*
INDEX(ЗФ,MATCH($A$58,ЗФ!$A:$A,0),MATCH("Посевная площадь"&amp;YEAR(CH$3),ЗФ!$2:$2,0))*
INDEX(Коэф.закупка_год_свекла[],MATCH($A59,Коэф.закупка_год_свекла[1],0),MATCH(MONTH(CG$3),КЗ!$1:$1,0))/1000,""),0)</f>
        <v>0</v>
      </c>
      <c r="CH59" s="551" cm="1">
        <f t="array" aca="1" ref="CH59" ca="1">IFERROR(IF(AND(НачЦ_ИнвП_Дата&lt;=CH$3,КИнвП_Дата&gt;CH$3),
INDEX(Кальк._свекла,MATCH($A59,Кальк._свекла_наим.,0),MATCH("Сумма затрат, т.руб.",'Кальк-я'!$5:$5,0))*
INDEX(ЗФ,MATCH($A$58,ЗФ!$A:$A,0),MATCH("Посевная площадь"&amp;YEAR(CI$3),ЗФ!$2:$2,0))*
INDEX(Коэф.закупка_год_свекла[],MATCH($A59,Коэф.закупка_год_свекла[1],0),MATCH(MONTH(CH$3),КЗ!$1:$1,0))/1000,""),0)</f>
        <v>0</v>
      </c>
      <c r="CI59" s="551" cm="1">
        <f t="array" aca="1" ref="CI59" ca="1">IFERROR(IF(AND(НачЦ_ИнвП_Дата&lt;=CI$3,КИнвП_Дата&gt;CI$3),
INDEX(Кальк._свекла,MATCH($A59,Кальк._свекла_наим.,0),MATCH("Сумма затрат, т.руб.",'Кальк-я'!$5:$5,0))*
INDEX(ЗФ,MATCH($A$58,ЗФ!$A:$A,0),MATCH("Посевная площадь"&amp;YEAR(CJ$3),ЗФ!$2:$2,0))*
INDEX(Коэф.закупка_год_свекла[],MATCH($A59,Коэф.закупка_год_свекла[1],0),MATCH(MONTH(CI$3),КЗ!$1:$1,0))/1000,""),0)</f>
        <v>1824.0227999999997</v>
      </c>
      <c r="CJ59" s="551" cm="1">
        <f t="array" aca="1" ref="CJ59" ca="1">IFERROR(IF(AND(НачЦ_ИнвП_Дата&lt;=CJ$3,КИнвП_Дата&gt;CJ$3),
INDEX(Кальк._свекла,MATCH($A59,Кальк._свекла_наим.,0),MATCH("Сумма затрат, т.руб.",'Кальк-я'!$5:$5,0))*
INDEX(ЗФ,MATCH($A$58,ЗФ!$A:$A,0),MATCH("Посевная площадь"&amp;YEAR(CK$3),ЗФ!$2:$2,0))*
INDEX(Коэф.закупка_год_свекла[],MATCH($A59,Коэф.закупка_год_свекла[1],0),MATCH(MONTH(CJ$3),КЗ!$1:$1,0))/1000,""),0)</f>
        <v>0</v>
      </c>
      <c r="CK59" s="551" cm="1">
        <f t="array" aca="1" ref="CK59" ca="1">IFERROR(IF(AND(НачЦ_ИнвП_Дата&lt;=CK$3,КИнвП_Дата&gt;CK$3),
INDEX(Кальк._свекла,MATCH($A59,Кальк._свекла_наим.,0),MATCH("Сумма затрат, т.руб.",'Кальк-я'!$5:$5,0))*
INDEX(ЗФ,MATCH($A$58,ЗФ!$A:$A,0),MATCH("Посевная площадь"&amp;YEAR(CL$3),ЗФ!$2:$2,0))*
INDEX(Коэф.закупка_год_свекла[],MATCH($A59,Коэф.закупка_год_свекла[1],0),MATCH(MONTH(CK$3),КЗ!$1:$1,0))/1000,""),0)</f>
        <v>0</v>
      </c>
      <c r="CL59" s="551" cm="1">
        <f t="array" aca="1" ref="CL59" ca="1">IFERROR(IF(AND(НачЦ_ИнвП_Дата&lt;=CL$3,КИнвП_Дата&gt;CL$3),
INDEX(Кальк._свекла,MATCH($A59,Кальк._свекла_наим.,0),MATCH("Сумма затрат, т.руб.",'Кальк-я'!$5:$5,0))*
INDEX(ЗФ,MATCH($A$58,ЗФ!$A:$A,0),MATCH("Посевная площадь"&amp;YEAR(CM$3),ЗФ!$2:$2,0))*
INDEX(Коэф.закупка_год_свекла[],MATCH($A59,Коэф.закупка_год_свекла[1],0),MATCH(MONTH(CL$3),КЗ!$1:$1,0))/1000,""),0)</f>
        <v>0</v>
      </c>
      <c r="CM59" s="551" cm="1">
        <f t="array" aca="1" ref="CM59" ca="1">IFERROR(IF(AND(НачЦ_ИнвП_Дата&lt;=CM$3,КИнвП_Дата&gt;CM$3),
INDEX(Кальк._свекла,MATCH($A59,Кальк._свекла_наим.,0),MATCH("Сумма затрат, т.руб.",'Кальк-я'!$5:$5,0))*
INDEX(ЗФ,MATCH($A$58,ЗФ!$A:$A,0),MATCH("Посевная площадь"&amp;YEAR(CN$3),ЗФ!$2:$2,0))*
INDEX(Коэф.закупка_год_свекла[],MATCH($A59,Коэф.закупка_год_свекла[1],0),MATCH(MONTH(CM$3),КЗ!$1:$1,0))/1000,""),0)</f>
        <v>0</v>
      </c>
      <c r="CN59" s="552">
        <f t="shared" ca="1" si="1550"/>
        <v>1824.0227999999997</v>
      </c>
      <c r="CO59" s="551" cm="1">
        <f t="array" aca="1" ref="CO59" ca="1">IFERROR(IF(AND(НачЦ_ИнвП_Дата&lt;=CO$3,КИнвП_Дата&gt;CO$3),
INDEX(Кальк._свекла,MATCH($A59,Кальк._свекла_наим.,0),MATCH("Сумма затрат, т.руб.",'Кальк-я'!$5:$5,0))*
INDEX(ЗФ,MATCH($A$58,ЗФ!$A:$A,0),MATCH("Посевная площадь"&amp;YEAR(CP$3),ЗФ!$2:$2,0))*
INDEX(Коэф.закупка_год_свекла[],MATCH($A59,Коэф.закупка_год_свекла[1],0),MATCH(MONTH(CO$3),КЗ!$1:$1,0))/1000,""),0)</f>
        <v>0</v>
      </c>
      <c r="CP59" s="551" cm="1">
        <f t="array" aca="1" ref="CP59" ca="1">IFERROR(IF(AND(НачЦ_ИнвП_Дата&lt;=CP$3,КИнвП_Дата&gt;CP$3),
INDEX(Кальк._свекла,MATCH($A59,Кальк._свекла_наим.,0),MATCH("Сумма затрат, т.руб.",'Кальк-я'!$5:$5,0))*
INDEX(ЗФ,MATCH($A$58,ЗФ!$A:$A,0),MATCH("Посевная площадь"&amp;YEAR(CQ$3),ЗФ!$2:$2,0))*
INDEX(Коэф.закупка_год_свекла[],MATCH($A59,Коэф.закупка_год_свекла[1],0),MATCH(MONTH(CP$3),КЗ!$1:$1,0))/1000,""),0)</f>
        <v>0</v>
      </c>
      <c r="CQ59" s="551" cm="1">
        <f t="array" aca="1" ref="CQ59" ca="1">IFERROR(IF(AND(НачЦ_ИнвП_Дата&lt;=CQ$3,КИнвП_Дата&gt;CQ$3),
INDEX(Кальк._свекла,MATCH($A59,Кальк._свекла_наим.,0),MATCH("Сумма затрат, т.руб.",'Кальк-я'!$5:$5,0))*
INDEX(ЗФ,MATCH($A$58,ЗФ!$A:$A,0),MATCH("Посевная площадь"&amp;YEAR(CR$3),ЗФ!$2:$2,0))*
INDEX(Коэф.закупка_год_свекла[],MATCH($A59,Коэф.закупка_год_свекла[1],0),MATCH(MONTH(CQ$3),КЗ!$1:$1,0))/1000,""),0)</f>
        <v>0</v>
      </c>
      <c r="CR59" s="551" cm="1">
        <f t="array" aca="1" ref="CR59" ca="1">IFERROR(IF(AND(НачЦ_ИнвП_Дата&lt;=CR$3,КИнвП_Дата&gt;CR$3),
INDEX(Кальк._свекла,MATCH($A59,Кальк._свекла_наим.,0),MATCH("Сумма затрат, т.руб.",'Кальк-я'!$5:$5,0))*
INDEX(ЗФ,MATCH($A$58,ЗФ!$A:$A,0),MATCH("Посевная площадь"&amp;YEAR(CS$3),ЗФ!$2:$2,0))*
INDEX(Коэф.закупка_год_свекла[],MATCH($A59,Коэф.закупка_год_свекла[1],0),MATCH(MONTH(CR$3),КЗ!$1:$1,0))/1000,""),0)</f>
        <v>0</v>
      </c>
      <c r="CS59" s="551" cm="1">
        <f t="array" aca="1" ref="CS59" ca="1">IFERROR(IF(AND(НачЦ_ИнвП_Дата&lt;=CS$3,КИнвП_Дата&gt;CS$3),
INDEX(Кальк._свекла,MATCH($A59,Кальк._свекла_наим.,0),MATCH("Сумма затрат, т.руб.",'Кальк-я'!$5:$5,0))*
INDEX(ЗФ,MATCH($A$58,ЗФ!$A:$A,0),MATCH("Посевная площадь"&amp;YEAR(CT$3),ЗФ!$2:$2,0))*
INDEX(Коэф.закупка_год_свекла[],MATCH($A59,Коэф.закупка_год_свекла[1],0),MATCH(MONTH(CS$3),КЗ!$1:$1,0))/1000,""),0)</f>
        <v>0</v>
      </c>
      <c r="CT59" s="551" cm="1">
        <f t="array" aca="1" ref="CT59" ca="1">IFERROR(IF(AND(НачЦ_ИнвП_Дата&lt;=CT$3,КИнвП_Дата&gt;CT$3),
INDEX(Кальк._свекла,MATCH($A59,Кальк._свекла_наим.,0),MATCH("Сумма затрат, т.руб.",'Кальк-я'!$5:$5,0))*
INDEX(ЗФ,MATCH($A$58,ЗФ!$A:$A,0),MATCH("Посевная площадь"&amp;YEAR(CU$3),ЗФ!$2:$2,0))*
INDEX(Коэф.закупка_год_свекла[],MATCH($A59,Коэф.закупка_год_свекла[1],0),MATCH(MONTH(CT$3),КЗ!$1:$1,0))/1000,""),0)</f>
        <v>0</v>
      </c>
      <c r="CU59" s="551" cm="1">
        <f t="array" aca="1" ref="CU59" ca="1">IFERROR(IF(AND(НачЦ_ИнвП_Дата&lt;=CU$3,КИнвП_Дата&gt;CU$3),
INDEX(Кальк._свекла,MATCH($A59,Кальк._свекла_наим.,0),MATCH("Сумма затрат, т.руб.",'Кальк-я'!$5:$5,0))*
INDEX(ЗФ,MATCH($A$58,ЗФ!$A:$A,0),MATCH("Посевная площадь"&amp;YEAR(CV$3),ЗФ!$2:$2,0))*
INDEX(Коэф.закупка_год_свекла[],MATCH($A59,Коэф.закупка_год_свекла[1],0),MATCH(MONTH(CU$3),КЗ!$1:$1,0))/1000,""),0)</f>
        <v>0</v>
      </c>
      <c r="CV59" s="551" cm="1">
        <f t="array" aca="1" ref="CV59" ca="1">IFERROR(IF(AND(НачЦ_ИнвП_Дата&lt;=CV$3,КИнвП_Дата&gt;CV$3),
INDEX(Кальк._свекла,MATCH($A59,Кальк._свекла_наим.,0),MATCH("Сумма затрат, т.руб.",'Кальк-я'!$5:$5,0))*
INDEX(ЗФ,MATCH($A$58,ЗФ!$A:$A,0),MATCH("Посевная площадь"&amp;YEAR(CW$3),ЗФ!$2:$2,0))*
INDEX(Коэф.закупка_год_свекла[],MATCH($A59,Коэф.закупка_год_свекла[1],0),MATCH(MONTH(CV$3),КЗ!$1:$1,0))/1000,""),0)</f>
        <v>1824.0227999999997</v>
      </c>
      <c r="CW59" s="551" cm="1">
        <f t="array" aca="1" ref="CW59" ca="1">IFERROR(IF(AND(НачЦ_ИнвП_Дата&lt;=CW$3,КИнвП_Дата&gt;CW$3),
INDEX(Кальк._свекла,MATCH($A59,Кальк._свекла_наим.,0),MATCH("Сумма затрат, т.руб.",'Кальк-я'!$5:$5,0))*
INDEX(ЗФ,MATCH($A$58,ЗФ!$A:$A,0),MATCH("Посевная площадь"&amp;YEAR(CX$3),ЗФ!$2:$2,0))*
INDEX(Коэф.закупка_год_свекла[],MATCH($A59,Коэф.закупка_год_свекла[1],0),MATCH(MONTH(CW$3),КЗ!$1:$1,0))/1000,""),0)</f>
        <v>0</v>
      </c>
      <c r="CX59" s="551" cm="1">
        <f t="array" aca="1" ref="CX59" ca="1">IFERROR(IF(AND(НачЦ_ИнвП_Дата&lt;=CX$3,КИнвП_Дата&gt;CX$3),
INDEX(Кальк._свекла,MATCH($A59,Кальк._свекла_наим.,0),MATCH("Сумма затрат, т.руб.",'Кальк-я'!$5:$5,0))*
INDEX(ЗФ,MATCH($A$58,ЗФ!$A:$A,0),MATCH("Посевная площадь"&amp;YEAR(CY$3),ЗФ!$2:$2,0))*
INDEX(Коэф.закупка_год_свекла[],MATCH($A59,Коэф.закупка_год_свекла[1],0),MATCH(MONTH(CX$3),КЗ!$1:$1,0))/1000,""),0)</f>
        <v>0</v>
      </c>
      <c r="CY59" s="551" cm="1">
        <f t="array" aca="1" ref="CY59" ca="1">IFERROR(IF(AND(НачЦ_ИнвП_Дата&lt;=CY$3,КИнвП_Дата&gt;CY$3),
INDEX(Кальк._свекла,MATCH($A59,Кальк._свекла_наим.,0),MATCH("Сумма затрат, т.руб.",'Кальк-я'!$5:$5,0))*
INDEX(ЗФ,MATCH($A$58,ЗФ!$A:$A,0),MATCH("Посевная площадь"&amp;YEAR(CZ$3),ЗФ!$2:$2,0))*
INDEX(Коэф.закупка_год_свекла[],MATCH($A59,Коэф.закупка_год_свекла[1],0),MATCH(MONTH(CY$3),КЗ!$1:$1,0))/1000,""),0)</f>
        <v>0</v>
      </c>
      <c r="CZ59" s="551" cm="1">
        <f t="array" aca="1" ref="CZ59" ca="1">IFERROR(IF(AND(НачЦ_ИнвП_Дата&lt;=CZ$3,КИнвП_Дата&gt;CZ$3),
INDEX(Кальк._свекла,MATCH($A59,Кальк._свекла_наим.,0),MATCH("Сумма затрат, т.руб.",'Кальк-я'!$5:$5,0))*
INDEX(ЗФ,MATCH($A$58,ЗФ!$A:$A,0),MATCH("Посевная площадь"&amp;YEAR(DA$3),ЗФ!$2:$2,0))*
INDEX(Коэф.закупка_год_свекла[],MATCH($A59,Коэф.закупка_год_свекла[1],0),MATCH(MONTH(CZ$3),КЗ!$1:$1,0))/1000,""),0)</f>
        <v>0</v>
      </c>
      <c r="DA59" s="552">
        <f t="shared" ca="1" si="1551"/>
        <v>1824.0227999999997</v>
      </c>
      <c r="DB59" s="551" cm="1">
        <f t="array" aca="1" ref="DB59" ca="1">IFERROR(IF(AND(НачЦ_ИнвП_Дата&lt;=DB$3,КИнвП_Дата&gt;DB$3),
INDEX(Кальк._свекла,MATCH($A59,Кальк._свекла_наим.,0),MATCH("Сумма затрат, т.руб.",'Кальк-я'!$5:$5,0))*
INDEX(ЗФ,MATCH($A$58,ЗФ!$A:$A,0),MATCH("Посевная площадь"&amp;YEAR(DC$3),ЗФ!$2:$2,0))*
INDEX(Коэф.закупка_год_свекла[],MATCH($A59,Коэф.закупка_год_свекла[1],0),MATCH(MONTH(DB$3),КЗ!$1:$1,0))/1000,""),0)</f>
        <v>0</v>
      </c>
      <c r="DC59" s="551" cm="1">
        <f t="array" aca="1" ref="DC59" ca="1">IFERROR(IF(AND(НачЦ_ИнвП_Дата&lt;=DC$3,КИнвП_Дата&gt;DC$3),
INDEX(Кальк._свекла,MATCH($A59,Кальк._свекла_наим.,0),MATCH("Сумма затрат, т.руб.",'Кальк-я'!$5:$5,0))*
INDEX(ЗФ,MATCH($A$58,ЗФ!$A:$A,0),MATCH("Посевная площадь"&amp;YEAR(DD$3),ЗФ!$2:$2,0))*
INDEX(Коэф.закупка_год_свекла[],MATCH($A59,Коэф.закупка_год_свекла[1],0),MATCH(MONTH(DC$3),КЗ!$1:$1,0))/1000,""),0)</f>
        <v>0</v>
      </c>
      <c r="DD59" s="551" cm="1">
        <f t="array" aca="1" ref="DD59" ca="1">IFERROR(IF(AND(НачЦ_ИнвП_Дата&lt;=DD$3,КИнвП_Дата&gt;DD$3),
INDEX(Кальк._свекла,MATCH($A59,Кальк._свекла_наим.,0),MATCH("Сумма затрат, т.руб.",'Кальк-я'!$5:$5,0))*
INDEX(ЗФ,MATCH($A$58,ЗФ!$A:$A,0),MATCH("Посевная площадь"&amp;YEAR(DE$3),ЗФ!$2:$2,0))*
INDEX(Коэф.закупка_год_свекла[],MATCH($A59,Коэф.закупка_год_свекла[1],0),MATCH(MONTH(DD$3),КЗ!$1:$1,0))/1000,""),0)</f>
        <v>0</v>
      </c>
      <c r="DE59" s="551" cm="1">
        <f t="array" aca="1" ref="DE59" ca="1">IFERROR(IF(AND(НачЦ_ИнвП_Дата&lt;=DE$3,КИнвП_Дата&gt;DE$3),
INDEX(Кальк._свекла,MATCH($A59,Кальк._свекла_наим.,0),MATCH("Сумма затрат, т.руб.",'Кальк-я'!$5:$5,0))*
INDEX(ЗФ,MATCH($A$58,ЗФ!$A:$A,0),MATCH("Посевная площадь"&amp;YEAR(DF$3),ЗФ!$2:$2,0))*
INDEX(Коэф.закупка_год_свекла[],MATCH($A59,Коэф.закупка_год_свекла[1],0),MATCH(MONTH(DE$3),КЗ!$1:$1,0))/1000,""),0)</f>
        <v>0</v>
      </c>
      <c r="DF59" s="551" cm="1">
        <f t="array" aca="1" ref="DF59" ca="1">IFERROR(IF(AND(НачЦ_ИнвП_Дата&lt;=DF$3,КИнвП_Дата&gt;DF$3),
INDEX(Кальк._свекла,MATCH($A59,Кальк._свекла_наим.,0),MATCH("Сумма затрат, т.руб.",'Кальк-я'!$5:$5,0))*
INDEX(ЗФ,MATCH($A$58,ЗФ!$A:$A,0),MATCH("Посевная площадь"&amp;YEAR(DG$3),ЗФ!$2:$2,0))*
INDEX(Коэф.закупка_год_свекла[],MATCH($A59,Коэф.закупка_год_свекла[1],0),MATCH(MONTH(DF$3),КЗ!$1:$1,0))/1000,""),0)</f>
        <v>0</v>
      </c>
      <c r="DG59" s="551" cm="1">
        <f t="array" aca="1" ref="DG59" ca="1">IFERROR(IF(AND(НачЦ_ИнвП_Дата&lt;=DG$3,КИнвП_Дата&gt;DG$3),
INDEX(Кальк._свекла,MATCH($A59,Кальк._свекла_наим.,0),MATCH("Сумма затрат, т.руб.",'Кальк-я'!$5:$5,0))*
INDEX(ЗФ,MATCH($A$58,ЗФ!$A:$A,0),MATCH("Посевная площадь"&amp;YEAR(DH$3),ЗФ!$2:$2,0))*
INDEX(Коэф.закупка_год_свекла[],MATCH($A59,Коэф.закупка_год_свекла[1],0),MATCH(MONTH(DG$3),КЗ!$1:$1,0))/1000,""),0)</f>
        <v>0</v>
      </c>
      <c r="DH59" s="551" cm="1">
        <f t="array" aca="1" ref="DH59" ca="1">IFERROR(IF(AND(НачЦ_ИнвП_Дата&lt;=DH$3,КИнвП_Дата&gt;DH$3),
INDEX(Кальк._свекла,MATCH($A59,Кальк._свекла_наим.,0),MATCH("Сумма затрат, т.руб.",'Кальк-я'!$5:$5,0))*
INDEX(ЗФ,MATCH($A$58,ЗФ!$A:$A,0),MATCH("Посевная площадь"&amp;YEAR(DI$3),ЗФ!$2:$2,0))*
INDEX(Коэф.закупка_год_свекла[],MATCH($A59,Коэф.закупка_год_свекла[1],0),MATCH(MONTH(DH$3),КЗ!$1:$1,0))/1000,""),0)</f>
        <v>0</v>
      </c>
      <c r="DI59" s="551" cm="1">
        <f t="array" aca="1" ref="DI59" ca="1">IFERROR(IF(AND(НачЦ_ИнвП_Дата&lt;=DI$3,КИнвП_Дата&gt;DI$3),
INDEX(Кальк._свекла,MATCH($A59,Кальк._свекла_наим.,0),MATCH("Сумма затрат, т.руб.",'Кальк-я'!$5:$5,0))*
INDEX(ЗФ,MATCH($A$58,ЗФ!$A:$A,0),MATCH("Посевная площадь"&amp;YEAR(DJ$3),ЗФ!$2:$2,0))*
INDEX(Коэф.закупка_год_свекла[],MATCH($A59,Коэф.закупка_год_свекла[1],0),MATCH(MONTH(DI$3),КЗ!$1:$1,0))/1000,""),0)</f>
        <v>1824.0227999999997</v>
      </c>
      <c r="DJ59" s="551" cm="1">
        <f t="array" aca="1" ref="DJ59" ca="1">IFERROR(IF(AND(НачЦ_ИнвП_Дата&lt;=DJ$3,КИнвП_Дата&gt;DJ$3),
INDEX(Кальк._свекла,MATCH($A59,Кальк._свекла_наим.,0),MATCH("Сумма затрат, т.руб.",'Кальк-я'!$5:$5,0))*
INDEX(ЗФ,MATCH($A$58,ЗФ!$A:$A,0),MATCH("Посевная площадь"&amp;YEAR(DK$3),ЗФ!$2:$2,0))*
INDEX(Коэф.закупка_год_свекла[],MATCH($A59,Коэф.закупка_год_свекла[1],0),MATCH(MONTH(DJ$3),КЗ!$1:$1,0))/1000,""),0)</f>
        <v>0</v>
      </c>
      <c r="DK59" s="551" cm="1">
        <f t="array" aca="1" ref="DK59" ca="1">IFERROR(IF(AND(НачЦ_ИнвП_Дата&lt;=DK$3,КИнвП_Дата&gt;DK$3),
INDEX(Кальк._свекла,MATCH($A59,Кальк._свекла_наим.,0),MATCH("Сумма затрат, т.руб.",'Кальк-я'!$5:$5,0))*
INDEX(ЗФ,MATCH($A$58,ЗФ!$A:$A,0),MATCH("Посевная площадь"&amp;YEAR(DL$3),ЗФ!$2:$2,0))*
INDEX(Коэф.закупка_год_свекла[],MATCH($A59,Коэф.закупка_год_свекла[1],0),MATCH(MONTH(DK$3),КЗ!$1:$1,0))/1000,""),0)</f>
        <v>0</v>
      </c>
      <c r="DL59" s="551" cm="1">
        <f t="array" aca="1" ref="DL59" ca="1">IFERROR(IF(AND(НачЦ_ИнвП_Дата&lt;=DL$3,КИнвП_Дата&gt;DL$3),
INDEX(Кальк._свекла,MATCH($A59,Кальк._свекла_наим.,0),MATCH("Сумма затрат, т.руб.",'Кальк-я'!$5:$5,0))*
INDEX(ЗФ,MATCH($A$58,ЗФ!$A:$A,0),MATCH("Посевная площадь"&amp;YEAR(DM$3),ЗФ!$2:$2,0))*
INDEX(Коэф.закупка_год_свекла[],MATCH($A59,Коэф.закупка_год_свекла[1],0),MATCH(MONTH(DL$3),КЗ!$1:$1,0))/1000,""),0)</f>
        <v>0</v>
      </c>
      <c r="DM59" s="551" cm="1">
        <f t="array" aca="1" ref="DM59" ca="1">IFERROR(IF(AND(НачЦ_ИнвП_Дата&lt;=DM$3,КИнвП_Дата&gt;DM$3),
INDEX(Кальк._свекла,MATCH($A59,Кальк._свекла_наим.,0),MATCH("Сумма затрат, т.руб.",'Кальк-я'!$5:$5,0))*
INDEX(ЗФ,MATCH($A$58,ЗФ!$A:$A,0),MATCH("Посевная площадь"&amp;YEAR(DN$3),ЗФ!$2:$2,0))*
INDEX(Коэф.закупка_год_свекла[],MATCH($A59,Коэф.закупка_год_свекла[1],0),MATCH(MONTH(DM$3),КЗ!$1:$1,0))/1000,""),0)</f>
        <v>0</v>
      </c>
      <c r="DN59" s="552">
        <f t="shared" ca="1" si="1552"/>
        <v>1824.0227999999997</v>
      </c>
      <c r="DO59" s="551" cm="1">
        <f t="array" aca="1" ref="DO59" ca="1">IFERROR(IF(AND(НачЦ_ИнвП_Дата&lt;=DO$3,КИнвП_Дата&gt;DO$3),
INDEX(Кальк._свекла,MATCH($A59,Кальк._свекла_наим.,0),MATCH("Сумма затрат, т.руб.",'Кальк-я'!$5:$5,0))*
INDEX(ЗФ,MATCH($A$58,ЗФ!$A:$A,0),MATCH("Посевная площадь"&amp;YEAR(DP$3),ЗФ!$2:$2,0))*
INDEX(Коэф.закупка_год_свекла[],MATCH($A59,Коэф.закупка_год_свекла[1],0),MATCH(MONTH(DO$3),КЗ!$1:$1,0))/1000,""),0)</f>
        <v>0</v>
      </c>
      <c r="DP59" s="551" cm="1">
        <f t="array" aca="1" ref="DP59" ca="1">IFERROR(IF(AND(НачЦ_ИнвП_Дата&lt;=DP$3,КИнвП_Дата&gt;DP$3),
INDEX(Кальк._свекла,MATCH($A59,Кальк._свекла_наим.,0),MATCH("Сумма затрат, т.руб.",'Кальк-я'!$5:$5,0))*
INDEX(ЗФ,MATCH($A$58,ЗФ!$A:$A,0),MATCH("Посевная площадь"&amp;YEAR(DQ$3),ЗФ!$2:$2,0))*
INDEX(Коэф.закупка_год_свекла[],MATCH($A59,Коэф.закупка_год_свекла[1],0),MATCH(MONTH(DP$3),КЗ!$1:$1,0))/1000,""),0)</f>
        <v>0</v>
      </c>
      <c r="DQ59" s="551" cm="1">
        <f t="array" aca="1" ref="DQ59" ca="1">IFERROR(IF(AND(НачЦ_ИнвП_Дата&lt;=DQ$3,КИнвП_Дата&gt;DQ$3),
INDEX(Кальк._свекла,MATCH($A59,Кальк._свекла_наим.,0),MATCH("Сумма затрат, т.руб.",'Кальк-я'!$5:$5,0))*
INDEX(ЗФ,MATCH($A$58,ЗФ!$A:$A,0),MATCH("Посевная площадь"&amp;YEAR(DR$3),ЗФ!$2:$2,0))*
INDEX(Коэф.закупка_год_свекла[],MATCH($A59,Коэф.закупка_год_свекла[1],0),MATCH(MONTH(DQ$3),КЗ!$1:$1,0))/1000,""),0)</f>
        <v>0</v>
      </c>
      <c r="DR59" s="551" cm="1">
        <f t="array" aca="1" ref="DR59" ca="1">IFERROR(IF(AND(НачЦ_ИнвП_Дата&lt;=DR$3,КИнвП_Дата&gt;DR$3),
INDEX(Кальк._свекла,MATCH($A59,Кальк._свекла_наим.,0),MATCH("Сумма затрат, т.руб.",'Кальк-я'!$5:$5,0))*
INDEX(ЗФ,MATCH($A$58,ЗФ!$A:$A,0),MATCH("Посевная площадь"&amp;YEAR(DS$3),ЗФ!$2:$2,0))*
INDEX(Коэф.закупка_год_свекла[],MATCH($A59,Коэф.закупка_год_свекла[1],0),MATCH(MONTH(DR$3),КЗ!$1:$1,0))/1000,""),0)</f>
        <v>0</v>
      </c>
      <c r="DS59" s="551" cm="1">
        <f t="array" aca="1" ref="DS59" ca="1">IFERROR(IF(AND(НачЦ_ИнвП_Дата&lt;=DS$3,КИнвП_Дата&gt;DS$3),
INDEX(Кальк._свекла,MATCH($A59,Кальк._свекла_наим.,0),MATCH("Сумма затрат, т.руб.",'Кальк-я'!$5:$5,0))*
INDEX(ЗФ,MATCH($A$58,ЗФ!$A:$A,0),MATCH("Посевная площадь"&amp;YEAR(DT$3),ЗФ!$2:$2,0))*
INDEX(Коэф.закупка_год_свекла[],MATCH($A59,Коэф.закупка_год_свекла[1],0),MATCH(MONTH(DS$3),КЗ!$1:$1,0))/1000,""),0)</f>
        <v>0</v>
      </c>
      <c r="DT59" s="551" cm="1">
        <f t="array" aca="1" ref="DT59" ca="1">IFERROR(IF(AND(НачЦ_ИнвП_Дата&lt;=DT$3,КИнвП_Дата&gt;DT$3),
INDEX(Кальк._свекла,MATCH($A59,Кальк._свекла_наим.,0),MATCH("Сумма затрат, т.руб.",'Кальк-я'!$5:$5,0))*
INDEX(ЗФ,MATCH($A$58,ЗФ!$A:$A,0),MATCH("Посевная площадь"&amp;YEAR(DU$3),ЗФ!$2:$2,0))*
INDEX(Коэф.закупка_год_свекла[],MATCH($A59,Коэф.закупка_год_свекла[1],0),MATCH(MONTH(DT$3),КЗ!$1:$1,0))/1000,""),0)</f>
        <v>0</v>
      </c>
      <c r="DU59" s="551" cm="1">
        <f t="array" aca="1" ref="DU59" ca="1">IFERROR(IF(AND(НачЦ_ИнвП_Дата&lt;=DU$3,КИнвП_Дата&gt;DU$3),
INDEX(Кальк._свекла,MATCH($A59,Кальк._свекла_наим.,0),MATCH("Сумма затрат, т.руб.",'Кальк-я'!$5:$5,0))*
INDEX(ЗФ,MATCH($A$58,ЗФ!$A:$A,0),MATCH("Посевная площадь"&amp;YEAR(DV$3),ЗФ!$2:$2,0))*
INDEX(Коэф.закупка_год_свекла[],MATCH($A59,Коэф.закупка_год_свекла[1],0),MATCH(MONTH(DU$3),КЗ!$1:$1,0))/1000,""),0)</f>
        <v>0</v>
      </c>
      <c r="DV59" s="551" cm="1">
        <f t="array" aca="1" ref="DV59" ca="1">IFERROR(IF(AND(НачЦ_ИнвП_Дата&lt;=DV$3,КИнвП_Дата&gt;DV$3),
INDEX(Кальк._свекла,MATCH($A59,Кальк._свекла_наим.,0),MATCH("Сумма затрат, т.руб.",'Кальк-я'!$5:$5,0))*
INDEX(ЗФ,MATCH($A$58,ЗФ!$A:$A,0),MATCH("Посевная площадь"&amp;YEAR(DW$3),ЗФ!$2:$2,0))*
INDEX(Коэф.закупка_год_свекла[],MATCH($A59,Коэф.закупка_год_свекла[1],0),MATCH(MONTH(DV$3),КЗ!$1:$1,0))/1000,""),0)</f>
        <v>1824.0227999999997</v>
      </c>
      <c r="DW59" s="551" cm="1">
        <f t="array" aca="1" ref="DW59" ca="1">IFERROR(IF(AND(НачЦ_ИнвП_Дата&lt;=DW$3,КИнвП_Дата&gt;DW$3),
INDEX(Кальк._свекла,MATCH($A59,Кальк._свекла_наим.,0),MATCH("Сумма затрат, т.руб.",'Кальк-я'!$5:$5,0))*
INDEX(ЗФ,MATCH($A$58,ЗФ!$A:$A,0),MATCH("Посевная площадь"&amp;YEAR(DX$3),ЗФ!$2:$2,0))*
INDEX(Коэф.закупка_год_свекла[],MATCH($A59,Коэф.закупка_год_свекла[1],0),MATCH(MONTH(DW$3),КЗ!$1:$1,0))/1000,""),0)</f>
        <v>0</v>
      </c>
      <c r="DX59" s="551" cm="1">
        <f t="array" aca="1" ref="DX59" ca="1">IFERROR(IF(AND(НачЦ_ИнвП_Дата&lt;=DX$3,КИнвП_Дата&gt;DX$3),
INDEX(Кальк._свекла,MATCH($A59,Кальк._свекла_наим.,0),MATCH("Сумма затрат, т.руб.",'Кальк-я'!$5:$5,0))*
INDEX(ЗФ,MATCH($A$58,ЗФ!$A:$A,0),MATCH("Посевная площадь"&amp;YEAR(DY$3),ЗФ!$2:$2,0))*
INDEX(Коэф.закупка_год_свекла[],MATCH($A59,Коэф.закупка_год_свекла[1],0),MATCH(MONTH(DX$3),КЗ!$1:$1,0))/1000,""),0)</f>
        <v>0</v>
      </c>
      <c r="DY59" s="551" cm="1">
        <f t="array" aca="1" ref="DY59" ca="1">IFERROR(IF(AND(НачЦ_ИнвП_Дата&lt;=DY$3,КИнвП_Дата&gt;DY$3),
INDEX(Кальк._свекла,MATCH($A59,Кальк._свекла_наим.,0),MATCH("Сумма затрат, т.руб.",'Кальк-я'!$5:$5,0))*
INDEX(ЗФ,MATCH($A$58,ЗФ!$A:$A,0),MATCH("Посевная площадь"&amp;YEAR(DZ$3),ЗФ!$2:$2,0))*
INDEX(Коэф.закупка_год_свекла[],MATCH($A59,Коэф.закупка_год_свекла[1],0),MATCH(MONTH(DY$3),КЗ!$1:$1,0))/1000,""),0)</f>
        <v>0</v>
      </c>
      <c r="DZ59" s="551" cm="1">
        <f t="array" aca="1" ref="DZ59" ca="1">IFERROR(IF(AND(НачЦ_ИнвП_Дата&lt;=DZ$3,КИнвП_Дата&gt;DZ$3),
INDEX(Кальк._свекла,MATCH($A59,Кальк._свекла_наим.,0),MATCH("Сумма затрат, т.руб.",'Кальк-я'!$5:$5,0))*
INDEX(ЗФ,MATCH($A$58,ЗФ!$A:$A,0),MATCH("Посевная площадь"&amp;YEAR(EA$3),ЗФ!$2:$2,0))*
INDEX(Коэф.закупка_год_свекла[],MATCH($A59,Коэф.закупка_год_свекла[1],0),MATCH(MONTH(DZ$3),КЗ!$1:$1,0))/1000,""),0)</f>
        <v>0</v>
      </c>
      <c r="EA59" s="552">
        <f t="shared" ca="1" si="1553"/>
        <v>1824.0227999999997</v>
      </c>
      <c r="EB59" s="551" cm="1">
        <f t="array" aca="1" ref="EB59" ca="1">IFERROR(IF(AND(НачЦ_ИнвП_Дата&lt;=EB$3,КИнвП_Дата&gt;EB$3),
INDEX(Кальк._свекла,MATCH($A59,Кальк._свекла_наим.,0),MATCH("Сумма затрат, т.руб.",'Кальк-я'!$5:$5,0))*
INDEX(ЗФ,MATCH($A$58,ЗФ!$A:$A,0),MATCH("Посевная площадь"&amp;YEAR(EC$3),ЗФ!$2:$2,0))*
INDEX(Коэф.закупка_год_свекла[],MATCH($A59,Коэф.закупка_год_свекла[1],0),MATCH(MONTH(EB$3),КЗ!$1:$1,0))/1000,""),0)</f>
        <v>0</v>
      </c>
      <c r="EC59" s="551" cm="1">
        <f t="array" aca="1" ref="EC59" ca="1">IFERROR(IF(AND(НачЦ_ИнвП_Дата&lt;=EC$3,КИнвП_Дата&gt;EC$3),
INDEX(Кальк._свекла,MATCH($A59,Кальк._свекла_наим.,0),MATCH("Сумма затрат, т.руб.",'Кальк-я'!$5:$5,0))*
INDEX(ЗФ,MATCH($A$58,ЗФ!$A:$A,0),MATCH("Посевная площадь"&amp;YEAR(ED$3),ЗФ!$2:$2,0))*
INDEX(Коэф.закупка_год_свекла[],MATCH($A59,Коэф.закупка_год_свекла[1],0),MATCH(MONTH(EC$3),КЗ!$1:$1,0))/1000,""),0)</f>
        <v>0</v>
      </c>
      <c r="ED59" s="551" cm="1">
        <f t="array" aca="1" ref="ED59" ca="1">IFERROR(IF(AND(НачЦ_ИнвП_Дата&lt;=ED$3,КИнвП_Дата&gt;ED$3),
INDEX(Кальк._свекла,MATCH($A59,Кальк._свекла_наим.,0),MATCH("Сумма затрат, т.руб.",'Кальк-я'!$5:$5,0))*
INDEX(ЗФ,MATCH($A$58,ЗФ!$A:$A,0),MATCH("Посевная площадь"&amp;YEAR(EE$3),ЗФ!$2:$2,0))*
INDEX(Коэф.закупка_год_свекла[],MATCH($A59,Коэф.закупка_год_свекла[1],0),MATCH(MONTH(ED$3),КЗ!$1:$1,0))/1000,""),0)</f>
        <v>0</v>
      </c>
      <c r="EE59" s="551" cm="1">
        <f t="array" aca="1" ref="EE59" ca="1">IFERROR(IF(AND(НачЦ_ИнвП_Дата&lt;=EE$3,КИнвП_Дата&gt;EE$3),
INDEX(Кальк._свекла,MATCH($A59,Кальк._свекла_наим.,0),MATCH("Сумма затрат, т.руб.",'Кальк-я'!$5:$5,0))*
INDEX(ЗФ,MATCH($A$58,ЗФ!$A:$A,0),MATCH("Посевная площадь"&amp;YEAR(EF$3),ЗФ!$2:$2,0))*
INDEX(Коэф.закупка_год_свекла[],MATCH($A59,Коэф.закупка_год_свекла[1],0),MATCH(MONTH(EE$3),КЗ!$1:$1,0))/1000,""),0)</f>
        <v>0</v>
      </c>
      <c r="EF59" s="551" cm="1">
        <f t="array" aca="1" ref="EF59" ca="1">IFERROR(IF(AND(НачЦ_ИнвП_Дата&lt;=EF$3,КИнвП_Дата&gt;EF$3),
INDEX(Кальк._свекла,MATCH($A59,Кальк._свекла_наим.,0),MATCH("Сумма затрат, т.руб.",'Кальк-я'!$5:$5,0))*
INDEX(ЗФ,MATCH($A$58,ЗФ!$A:$A,0),MATCH("Посевная площадь"&amp;YEAR(EG$3),ЗФ!$2:$2,0))*
INDEX(Коэф.закупка_год_свекла[],MATCH($A59,Коэф.закупка_год_свекла[1],0),MATCH(MONTH(EF$3),КЗ!$1:$1,0))/1000,""),0)</f>
        <v>0</v>
      </c>
      <c r="EG59" s="551" cm="1">
        <f t="array" aca="1" ref="EG59" ca="1">IFERROR(IF(AND(НачЦ_ИнвП_Дата&lt;=EG$3,КИнвП_Дата&gt;EG$3),
INDEX(Кальк._свекла,MATCH($A59,Кальк._свекла_наим.,0),MATCH("Сумма затрат, т.руб.",'Кальк-я'!$5:$5,0))*
INDEX(ЗФ,MATCH($A$58,ЗФ!$A:$A,0),MATCH("Посевная площадь"&amp;YEAR(EH$3),ЗФ!$2:$2,0))*
INDEX(Коэф.закупка_год_свекла[],MATCH($A59,Коэф.закупка_год_свекла[1],0),MATCH(MONTH(EG$3),КЗ!$1:$1,0))/1000,""),0)</f>
        <v>0</v>
      </c>
      <c r="EH59" s="551" cm="1">
        <f t="array" aca="1" ref="EH59" ca="1">IFERROR(IF(AND(НачЦ_ИнвП_Дата&lt;=EH$3,КИнвП_Дата&gt;EH$3),
INDEX(Кальк._свекла,MATCH($A59,Кальк._свекла_наим.,0),MATCH("Сумма затрат, т.руб.",'Кальк-я'!$5:$5,0))*
INDEX(ЗФ,MATCH($A$58,ЗФ!$A:$A,0),MATCH("Посевная площадь"&amp;YEAR(EI$3),ЗФ!$2:$2,0))*
INDEX(Коэф.закупка_год_свекла[],MATCH($A59,Коэф.закупка_год_свекла[1],0),MATCH(MONTH(EH$3),КЗ!$1:$1,0))/1000,""),0)</f>
        <v>0</v>
      </c>
      <c r="EI59" s="551" cm="1">
        <f t="array" aca="1" ref="EI59" ca="1">IFERROR(IF(AND(НачЦ_ИнвП_Дата&lt;=EI$3,КИнвП_Дата&gt;EI$3),
INDEX(Кальк._свекла,MATCH($A59,Кальк._свекла_наим.,0),MATCH("Сумма затрат, т.руб.",'Кальк-я'!$5:$5,0))*
INDEX(ЗФ,MATCH($A$58,ЗФ!$A:$A,0),MATCH("Посевная площадь"&amp;YEAR(EJ$3),ЗФ!$2:$2,0))*
INDEX(Коэф.закупка_год_свекла[],MATCH($A59,Коэф.закупка_год_свекла[1],0),MATCH(MONTH(EI$3),КЗ!$1:$1,0))/1000,""),0)</f>
        <v>1824.0227999999997</v>
      </c>
      <c r="EJ59" s="551" cm="1">
        <f t="array" aca="1" ref="EJ59" ca="1">IFERROR(IF(AND(НачЦ_ИнвП_Дата&lt;=EJ$3,КИнвП_Дата&gt;EJ$3),
INDEX(Кальк._свекла,MATCH($A59,Кальк._свекла_наим.,0),MATCH("Сумма затрат, т.руб.",'Кальк-я'!$5:$5,0))*
INDEX(ЗФ,MATCH($A$58,ЗФ!$A:$A,0),MATCH("Посевная площадь"&amp;YEAR(EK$3),ЗФ!$2:$2,0))*
INDEX(Коэф.закупка_год_свекла[],MATCH($A59,Коэф.закупка_год_свекла[1],0),MATCH(MONTH(EJ$3),КЗ!$1:$1,0))/1000,""),0)</f>
        <v>0</v>
      </c>
      <c r="EK59" s="551" cm="1">
        <f t="array" aca="1" ref="EK59" ca="1">IFERROR(IF(AND(НачЦ_ИнвП_Дата&lt;=EK$3,КИнвП_Дата&gt;EK$3),
INDEX(Кальк._свекла,MATCH($A59,Кальк._свекла_наим.,0),MATCH("Сумма затрат, т.руб.",'Кальк-я'!$5:$5,0))*
INDEX(ЗФ,MATCH($A$58,ЗФ!$A:$A,0),MATCH("Посевная площадь"&amp;YEAR(EL$3),ЗФ!$2:$2,0))*
INDEX(Коэф.закупка_год_свекла[],MATCH($A59,Коэф.закупка_год_свекла[1],0),MATCH(MONTH(EK$3),КЗ!$1:$1,0))/1000,""),0)</f>
        <v>0</v>
      </c>
      <c r="EL59" s="551" cm="1">
        <f t="array" aca="1" ref="EL59" ca="1">IFERROR(IF(AND(НачЦ_ИнвП_Дата&lt;=EL$3,КИнвП_Дата&gt;EL$3),
INDEX(Кальк._свекла,MATCH($A59,Кальк._свекла_наим.,0),MATCH("Сумма затрат, т.руб.",'Кальк-я'!$5:$5,0))*
INDEX(ЗФ,MATCH($A$58,ЗФ!$A:$A,0),MATCH("Посевная площадь"&amp;YEAR(EM$3),ЗФ!$2:$2,0))*
INDEX(Коэф.закупка_год_свекла[],MATCH($A59,Коэф.закупка_год_свекла[1],0),MATCH(MONTH(EL$3),КЗ!$1:$1,0))/1000,""),0)</f>
        <v>0</v>
      </c>
      <c r="EM59" s="551" cm="1">
        <f t="array" aca="1" ref="EM59" ca="1">IFERROR(IF(AND(НачЦ_ИнвП_Дата&lt;=EM$3,КИнвП_Дата&gt;EM$3),
INDEX(Кальк._свекла,MATCH($A59,Кальк._свекла_наим.,0),MATCH("Сумма затрат, т.руб.",'Кальк-я'!$5:$5,0))*
INDEX(ЗФ,MATCH($A$58,ЗФ!$A:$A,0),MATCH("Посевная площадь"&amp;YEAR(EN$3),ЗФ!$2:$2,0))*
INDEX(Коэф.закупка_год_свекла[],MATCH($A59,Коэф.закупка_год_свекла[1],0),MATCH(MONTH(EM$3),КЗ!$1:$1,0))/1000,""),0)</f>
        <v>0</v>
      </c>
      <c r="EN59" s="552">
        <f t="shared" ca="1" si="1554"/>
        <v>1824.0227999999997</v>
      </c>
      <c r="EO59" s="551" cm="1">
        <f t="array" aca="1" ref="EO59" ca="1">IFERROR(IF(AND(НачЦ_ИнвП_Дата&lt;=EO$3,КИнвП_Дата&gt;EO$3),
INDEX(Кальк._свекла,MATCH($A59,Кальк._свекла_наим.,0),MATCH("Сумма затрат, т.руб.",'Кальк-я'!$5:$5,0))*
INDEX(ЗФ,MATCH($A$58,ЗФ!$A:$A,0),MATCH("Посевная площадь"&amp;YEAR(EP$3),ЗФ!$2:$2,0))*
INDEX(Коэф.закупка_год_свекла[],MATCH($A59,Коэф.закупка_год_свекла[1],0),MATCH(MONTH(EO$3),КЗ!$1:$1,0))/1000,""),0)</f>
        <v>0</v>
      </c>
      <c r="EP59" s="551" cm="1">
        <f t="array" aca="1" ref="EP59" ca="1">IFERROR(IF(AND(НачЦ_ИнвП_Дата&lt;=EP$3,КИнвП_Дата&gt;EP$3),
INDEX(Кальк._свекла,MATCH($A59,Кальк._свекла_наим.,0),MATCH("Сумма затрат, т.руб.",'Кальк-я'!$5:$5,0))*
INDEX(ЗФ,MATCH($A$58,ЗФ!$A:$A,0),MATCH("Посевная площадь"&amp;YEAR(EQ$3),ЗФ!$2:$2,0))*
INDEX(Коэф.закупка_год_свекла[],MATCH($A59,Коэф.закупка_год_свекла[1],0),MATCH(MONTH(EP$3),КЗ!$1:$1,0))/1000,""),0)</f>
        <v>0</v>
      </c>
      <c r="EQ59" s="551" cm="1">
        <f t="array" aca="1" ref="EQ59" ca="1">IFERROR(IF(AND(НачЦ_ИнвП_Дата&lt;=EQ$3,КИнвП_Дата&gt;EQ$3),
INDEX(Кальк._свекла,MATCH($A59,Кальк._свекла_наим.,0),MATCH("Сумма затрат, т.руб.",'Кальк-я'!$5:$5,0))*
INDEX(ЗФ,MATCH($A$58,ЗФ!$A:$A,0),MATCH("Посевная площадь"&amp;YEAR(ER$3),ЗФ!$2:$2,0))*
INDEX(Коэф.закупка_год_свекла[],MATCH($A59,Коэф.закупка_год_свекла[1],0),MATCH(MONTH(EQ$3),КЗ!$1:$1,0))/1000,""),0)</f>
        <v>0</v>
      </c>
      <c r="ER59" s="551" cm="1">
        <f t="array" aca="1" ref="ER59" ca="1">IFERROR(IF(AND(НачЦ_ИнвП_Дата&lt;=ER$3,КИнвП_Дата&gt;ER$3),
INDEX(Кальк._свекла,MATCH($A59,Кальк._свекла_наим.,0),MATCH("Сумма затрат, т.руб.",'Кальк-я'!$5:$5,0))*
INDEX(ЗФ,MATCH($A$58,ЗФ!$A:$A,0),MATCH("Посевная площадь"&amp;YEAR(ES$3),ЗФ!$2:$2,0))*
INDEX(Коэф.закупка_год_свекла[],MATCH($A59,Коэф.закупка_год_свекла[1],0),MATCH(MONTH(ER$3),КЗ!$1:$1,0))/1000,""),0)</f>
        <v>0</v>
      </c>
      <c r="ES59" s="551" cm="1">
        <f t="array" aca="1" ref="ES59" ca="1">IFERROR(IF(AND(НачЦ_ИнвП_Дата&lt;=ES$3,КИнвП_Дата&gt;ES$3),
INDEX(Кальк._свекла,MATCH($A59,Кальк._свекла_наим.,0),MATCH("Сумма затрат, т.руб.",'Кальк-я'!$5:$5,0))*
INDEX(ЗФ,MATCH($A$58,ЗФ!$A:$A,0),MATCH("Посевная площадь"&amp;YEAR(ET$3),ЗФ!$2:$2,0))*
INDEX(Коэф.закупка_год_свекла[],MATCH($A59,Коэф.закупка_год_свекла[1],0),MATCH(MONTH(ES$3),КЗ!$1:$1,0))/1000,""),0)</f>
        <v>0</v>
      </c>
      <c r="ET59" s="551" cm="1">
        <f t="array" aca="1" ref="ET59" ca="1">IFERROR(IF(AND(НачЦ_ИнвП_Дата&lt;=ET$3,КИнвП_Дата&gt;ET$3),
INDEX(Кальк._свекла,MATCH($A59,Кальк._свекла_наим.,0),MATCH("Сумма затрат, т.руб.",'Кальк-я'!$5:$5,0))*
INDEX(ЗФ,MATCH($A$58,ЗФ!$A:$A,0),MATCH("Посевная площадь"&amp;YEAR(EU$3),ЗФ!$2:$2,0))*
INDEX(Коэф.закупка_год_свекла[],MATCH($A59,Коэф.закупка_год_свекла[1],0),MATCH(MONTH(ET$3),КЗ!$1:$1,0))/1000,""),0)</f>
        <v>0</v>
      </c>
      <c r="EU59" s="551" cm="1">
        <f t="array" aca="1" ref="EU59" ca="1">IFERROR(IF(AND(НачЦ_ИнвП_Дата&lt;=EU$3,КИнвП_Дата&gt;EU$3),
INDEX(Кальк._свекла,MATCH($A59,Кальк._свекла_наим.,0),MATCH("Сумма затрат, т.руб.",'Кальк-я'!$5:$5,0))*
INDEX(ЗФ,MATCH($A$58,ЗФ!$A:$A,0),MATCH("Посевная площадь"&amp;YEAR(EV$3),ЗФ!$2:$2,0))*
INDEX(Коэф.закупка_год_свекла[],MATCH($A59,Коэф.закупка_год_свекла[1],0),MATCH(MONTH(EU$3),КЗ!$1:$1,0))/1000,""),0)</f>
        <v>0</v>
      </c>
      <c r="EV59" s="551" cm="1">
        <f t="array" aca="1" ref="EV59" ca="1">IFERROR(IF(AND(НачЦ_ИнвП_Дата&lt;=EV$3,КИнвП_Дата&gt;EV$3),
INDEX(Кальк._свекла,MATCH($A59,Кальк._свекла_наим.,0),MATCH("Сумма затрат, т.руб.",'Кальк-я'!$5:$5,0))*
INDEX(ЗФ,MATCH($A$58,ЗФ!$A:$A,0),MATCH("Посевная площадь"&amp;YEAR(EW$3),ЗФ!$2:$2,0))*
INDEX(Коэф.закупка_год_свекла[],MATCH($A59,Коэф.закупка_год_свекла[1],0),MATCH(MONTH(EV$3),КЗ!$1:$1,0))/1000,""),0)</f>
        <v>1824.0227999999997</v>
      </c>
      <c r="EW59" s="551" cm="1">
        <f t="array" aca="1" ref="EW59" ca="1">IFERROR(IF(AND(НачЦ_ИнвП_Дата&lt;=EW$3,КИнвП_Дата&gt;EW$3),
INDEX(Кальк._свекла,MATCH($A59,Кальк._свекла_наим.,0),MATCH("Сумма затрат, т.руб.",'Кальк-я'!$5:$5,0))*
INDEX(ЗФ,MATCH($A$58,ЗФ!$A:$A,0),MATCH("Посевная площадь"&amp;YEAR(EX$3),ЗФ!$2:$2,0))*
INDEX(Коэф.закупка_год_свекла[],MATCH($A59,Коэф.закупка_год_свекла[1],0),MATCH(MONTH(EW$3),КЗ!$1:$1,0))/1000,""),0)</f>
        <v>0</v>
      </c>
      <c r="EX59" s="551" cm="1">
        <f t="array" aca="1" ref="EX59" ca="1">IFERROR(IF(AND(НачЦ_ИнвП_Дата&lt;=EX$3,КИнвП_Дата&gt;EX$3),
INDEX(Кальк._свекла,MATCH($A59,Кальк._свекла_наим.,0),MATCH("Сумма затрат, т.руб.",'Кальк-я'!$5:$5,0))*
INDEX(ЗФ,MATCH($A$58,ЗФ!$A:$A,0),MATCH("Посевная площадь"&amp;YEAR(EY$3),ЗФ!$2:$2,0))*
INDEX(Коэф.закупка_год_свекла[],MATCH($A59,Коэф.закупка_год_свекла[1],0),MATCH(MONTH(EX$3),КЗ!$1:$1,0))/1000,""),0)</f>
        <v>0</v>
      </c>
      <c r="EY59" s="551" cm="1">
        <f t="array" aca="1" ref="EY59" ca="1">IFERROR(IF(AND(НачЦ_ИнвП_Дата&lt;=EY$3,КИнвП_Дата&gt;EY$3),
INDEX(Кальк._свекла,MATCH($A59,Кальк._свекла_наим.,0),MATCH("Сумма затрат, т.руб.",'Кальк-я'!$5:$5,0))*
INDEX(ЗФ,MATCH($A$58,ЗФ!$A:$A,0),MATCH("Посевная площадь"&amp;YEAR(EZ$3),ЗФ!$2:$2,0))*
INDEX(Коэф.закупка_год_свекла[],MATCH($A59,Коэф.закупка_год_свекла[1],0),MATCH(MONTH(EY$3),КЗ!$1:$1,0))/1000,""),0)</f>
        <v>0</v>
      </c>
      <c r="EZ59" s="551" cm="1">
        <f t="array" aca="1" ref="EZ59" ca="1">IFERROR(IF(AND(НачЦ_ИнвП_Дата&lt;=EZ$3,КИнвП_Дата&gt;EZ$3),
INDEX(Кальк._свекла,MATCH($A59,Кальк._свекла_наим.,0),MATCH("Сумма затрат, т.руб.",'Кальк-я'!$5:$5,0))*
INDEX(ЗФ,MATCH($A$58,ЗФ!$A:$A,0),MATCH("Посевная площадь"&amp;YEAR(FA$3),ЗФ!$2:$2,0))*
INDEX(Коэф.закупка_год_свекла[],MATCH($A59,Коэф.закупка_год_свекла[1],0),MATCH(MONTH(EZ$3),КЗ!$1:$1,0))/1000,""),0)</f>
        <v>0</v>
      </c>
      <c r="FA59" s="552">
        <f t="shared" ca="1" si="1555"/>
        <v>1824.0227999999997</v>
      </c>
      <c r="FB59" s="551" cm="1">
        <f t="array" aca="1" ref="FB59" ca="1">IFERROR(IF(AND(НачЦ_ИнвП_Дата&lt;=FB$3,КИнвП_Дата&gt;FB$3),
INDEX(Кальк._свекла,MATCH($A59,Кальк._свекла_наим.,0),MATCH("Сумма затрат, т.руб.",'Кальк-я'!$5:$5,0))*
INDEX(ЗФ,MATCH($A$58,ЗФ!$A:$A,0),MATCH("Посевная площадь"&amp;YEAR(FC$3),ЗФ!$2:$2,0))*
INDEX(Коэф.закупка_год_свекла[],MATCH($A59,Коэф.закупка_год_свекла[1],0),MATCH(MONTH(FB$3),КЗ!$1:$1,0))/1000,""),0)</f>
        <v>0</v>
      </c>
      <c r="FC59" s="551" cm="1">
        <f t="array" aca="1" ref="FC59" ca="1">IFERROR(IF(AND(НачЦ_ИнвП_Дата&lt;=FC$3,КИнвП_Дата&gt;FC$3),
INDEX(Кальк._свекла,MATCH($A59,Кальк._свекла_наим.,0),MATCH("Сумма затрат, т.руб.",'Кальк-я'!$5:$5,0))*
INDEX(ЗФ,MATCH($A$58,ЗФ!$A:$A,0),MATCH("Посевная площадь"&amp;YEAR(FD$3),ЗФ!$2:$2,0))*
INDEX(Коэф.закупка_год_свекла[],MATCH($A59,Коэф.закупка_год_свекла[1],0),MATCH(MONTH(FC$3),КЗ!$1:$1,0))/1000,""),0)</f>
        <v>0</v>
      </c>
      <c r="FD59" s="551" cm="1">
        <f t="array" aca="1" ref="FD59" ca="1">IFERROR(IF(AND(НачЦ_ИнвП_Дата&lt;=FD$3,КИнвП_Дата&gt;FD$3),
INDEX(Кальк._свекла,MATCH($A59,Кальк._свекла_наим.,0),MATCH("Сумма затрат, т.руб.",'Кальк-я'!$5:$5,0))*
INDEX(ЗФ,MATCH($A$58,ЗФ!$A:$A,0),MATCH("Посевная площадь"&amp;YEAR(FE$3),ЗФ!$2:$2,0))*
INDEX(Коэф.закупка_год_свекла[],MATCH($A59,Коэф.закупка_год_свекла[1],0),MATCH(MONTH(FD$3),КЗ!$1:$1,0))/1000,""),0)</f>
        <v>0</v>
      </c>
      <c r="FE59" s="551" cm="1">
        <f t="array" aca="1" ref="FE59" ca="1">IFERROR(IF(AND(НачЦ_ИнвП_Дата&lt;=FE$3,КИнвП_Дата&gt;FE$3),
INDEX(Кальк._свекла,MATCH($A59,Кальк._свекла_наим.,0),MATCH("Сумма затрат, т.руб.",'Кальк-я'!$5:$5,0))*
INDEX(ЗФ,MATCH($A$58,ЗФ!$A:$A,0),MATCH("Посевная площадь"&amp;YEAR(FF$3),ЗФ!$2:$2,0))*
INDEX(Коэф.закупка_год_свекла[],MATCH($A59,Коэф.закупка_год_свекла[1],0),MATCH(MONTH(FE$3),КЗ!$1:$1,0))/1000,""),0)</f>
        <v>0</v>
      </c>
      <c r="FF59" s="551" cm="1">
        <f t="array" aca="1" ref="FF59" ca="1">IFERROR(IF(AND(НачЦ_ИнвП_Дата&lt;=FF$3,КИнвП_Дата&gt;FF$3),
INDEX(Кальк._свекла,MATCH($A59,Кальк._свекла_наим.,0),MATCH("Сумма затрат, т.руб.",'Кальк-я'!$5:$5,0))*
INDEX(ЗФ,MATCH($A$58,ЗФ!$A:$A,0),MATCH("Посевная площадь"&amp;YEAR(FG$3),ЗФ!$2:$2,0))*
INDEX(Коэф.закупка_год_свекла[],MATCH($A59,Коэф.закупка_год_свекла[1],0),MATCH(MONTH(FF$3),КЗ!$1:$1,0))/1000,""),0)</f>
        <v>0</v>
      </c>
      <c r="FG59" s="551" cm="1">
        <f t="array" aca="1" ref="FG59" ca="1">IFERROR(IF(AND(НачЦ_ИнвП_Дата&lt;=FG$3,КИнвП_Дата&gt;FG$3),
INDEX(Кальк._свекла,MATCH($A59,Кальк._свекла_наим.,0),MATCH("Сумма затрат, т.руб.",'Кальк-я'!$5:$5,0))*
INDEX(ЗФ,MATCH($A$58,ЗФ!$A:$A,0),MATCH("Посевная площадь"&amp;YEAR(FH$3),ЗФ!$2:$2,0))*
INDEX(Коэф.закупка_год_свекла[],MATCH($A59,Коэф.закупка_год_свекла[1],0),MATCH(MONTH(FG$3),КЗ!$1:$1,0))/1000,""),0)</f>
        <v>0</v>
      </c>
      <c r="FH59" s="551" cm="1">
        <f t="array" aca="1" ref="FH59" ca="1">IFERROR(IF(AND(НачЦ_ИнвП_Дата&lt;=FH$3,КИнвП_Дата&gt;FH$3),
INDEX(Кальк._свекла,MATCH($A59,Кальк._свекла_наим.,0),MATCH("Сумма затрат, т.руб.",'Кальк-я'!$5:$5,0))*
INDEX(ЗФ,MATCH($A$58,ЗФ!$A:$A,0),MATCH("Посевная площадь"&amp;YEAR(FI$3),ЗФ!$2:$2,0))*
INDEX(Коэф.закупка_год_свекла[],MATCH($A59,Коэф.закупка_год_свекла[1],0),MATCH(MONTH(FH$3),КЗ!$1:$1,0))/1000,""),0)</f>
        <v>0</v>
      </c>
      <c r="FI59" s="551" cm="1">
        <f t="array" aca="1" ref="FI59" ca="1">IFERROR(IF(AND(НачЦ_ИнвП_Дата&lt;=FI$3,КИнвП_Дата&gt;FI$3),
INDEX(Кальк._свекла,MATCH($A59,Кальк._свекла_наим.,0),MATCH("Сумма затрат, т.руб.",'Кальк-я'!$5:$5,0))*
INDEX(ЗФ,MATCH($A$58,ЗФ!$A:$A,0),MATCH("Посевная площадь"&amp;YEAR(FJ$3),ЗФ!$2:$2,0))*
INDEX(Коэф.закупка_год_свекла[],MATCH($A59,Коэф.закупка_год_свекла[1],0),MATCH(MONTH(FI$3),КЗ!$1:$1,0))/1000,""),0)</f>
        <v>1824.0227999999997</v>
      </c>
      <c r="FJ59" s="551" cm="1">
        <f t="array" aca="1" ref="FJ59" ca="1">IFERROR(IF(AND(НачЦ_ИнвП_Дата&lt;=FJ$3,КИнвП_Дата&gt;FJ$3),
INDEX(Кальк._свекла,MATCH($A59,Кальк._свекла_наим.,0),MATCH("Сумма затрат, т.руб.",'Кальк-я'!$5:$5,0))*
INDEX(ЗФ,MATCH($A$58,ЗФ!$A:$A,0),MATCH("Посевная площадь"&amp;YEAR(FK$3),ЗФ!$2:$2,0))*
INDEX(Коэф.закупка_год_свекла[],MATCH($A59,Коэф.закупка_год_свекла[1],0),MATCH(MONTH(FJ$3),КЗ!$1:$1,0))/1000,""),0)</f>
        <v>0</v>
      </c>
      <c r="FK59" s="551" cm="1">
        <f t="array" aca="1" ref="FK59" ca="1">IFERROR(IF(AND(НачЦ_ИнвП_Дата&lt;=FK$3,КИнвП_Дата&gt;FK$3),
INDEX(Кальк._свекла,MATCH($A59,Кальк._свекла_наим.,0),MATCH("Сумма затрат, т.руб.",'Кальк-я'!$5:$5,0))*
INDEX(ЗФ,MATCH($A$58,ЗФ!$A:$A,0),MATCH("Посевная площадь"&amp;YEAR(FL$3),ЗФ!$2:$2,0))*
INDEX(Коэф.закупка_год_свекла[],MATCH($A59,Коэф.закупка_год_свекла[1],0),MATCH(MONTH(FK$3),КЗ!$1:$1,0))/1000,""),0)</f>
        <v>0</v>
      </c>
      <c r="FL59" s="551" cm="1">
        <f t="array" aca="1" ref="FL59" ca="1">IFERROR(IF(AND(НачЦ_ИнвП_Дата&lt;=FL$3,КИнвП_Дата&gt;FL$3),
INDEX(Кальк._свекла,MATCH($A59,Кальк._свекла_наим.,0),MATCH("Сумма затрат, т.руб.",'Кальк-я'!$5:$5,0))*
INDEX(ЗФ,MATCH($A$58,ЗФ!$A:$A,0),MATCH("Посевная площадь"&amp;YEAR(FM$3),ЗФ!$2:$2,0))*
INDEX(Коэф.закупка_год_свекла[],MATCH($A59,Коэф.закупка_год_свекла[1],0),MATCH(MONTH(FL$3),КЗ!$1:$1,0))/1000,""),0)</f>
        <v>0</v>
      </c>
      <c r="FM59" s="551" cm="1">
        <f t="array" aca="1" ref="FM59" ca="1">IFERROR(IF(AND(НачЦ_ИнвП_Дата&lt;=FM$3,КИнвП_Дата&gt;FM$3),
INDEX(Кальк._свекла,MATCH($A59,Кальк._свекла_наим.,0),MATCH("Сумма затрат, т.руб.",'Кальк-я'!$5:$5,0))*
INDEX(ЗФ,MATCH($A$58,ЗФ!$A:$A,0),MATCH("Посевная площадь"&amp;YEAR(FN$3),ЗФ!$2:$2,0))*
INDEX(Коэф.закупка_год_свекла[],MATCH($A59,Коэф.закупка_год_свекла[1],0),MATCH(MONTH(FM$3),КЗ!$1:$1,0))/1000,""),0)</f>
        <v>0</v>
      </c>
      <c r="FN59" s="552">
        <f t="shared" ca="1" si="1556"/>
        <v>1824.0227999999997</v>
      </c>
      <c r="FO59" s="551" cm="1">
        <f t="array" aca="1" ref="FO59" ca="1">IFERROR(IF(AND(НачЦ_ИнвП_Дата&lt;=FO$3,КИнвП_Дата&gt;FO$3),
INDEX(Кальк._свекла,MATCH($A59,Кальк._свекла_наим.,0),MATCH("Сумма затрат, т.руб.",'Кальк-я'!$5:$5,0))*
INDEX(ЗФ,MATCH($A$58,ЗФ!$A:$A,0),MATCH("Посевная площадь"&amp;YEAR(FP$3),ЗФ!$2:$2,0))*
INDEX(Коэф.закупка_год_свекла[],MATCH($A59,Коэф.закупка_год_свекла[1],0),MATCH(MONTH(FO$3),КЗ!$1:$1,0))/1000,""),0)</f>
        <v>0</v>
      </c>
      <c r="FP59" s="551" cm="1">
        <f t="array" aca="1" ref="FP59" ca="1">IFERROR(IF(AND(НачЦ_ИнвП_Дата&lt;=FP$3,КИнвП_Дата&gt;FP$3),
INDEX(Кальк._свекла,MATCH($A59,Кальк._свекла_наим.,0),MATCH("Сумма затрат, т.руб.",'Кальк-я'!$5:$5,0))*
INDEX(ЗФ,MATCH($A$58,ЗФ!$A:$A,0),MATCH("Посевная площадь"&amp;YEAR(FQ$3),ЗФ!$2:$2,0))*
INDEX(Коэф.закупка_год_свекла[],MATCH($A59,Коэф.закупка_год_свекла[1],0),MATCH(MONTH(FP$3),КЗ!$1:$1,0))/1000,""),0)</f>
        <v>0</v>
      </c>
      <c r="FQ59" s="551" cm="1">
        <f t="array" aca="1" ref="FQ59" ca="1">IFERROR(IF(AND(НачЦ_ИнвП_Дата&lt;=FQ$3,КИнвП_Дата&gt;FQ$3),
INDEX(Кальк._свекла,MATCH($A59,Кальк._свекла_наим.,0),MATCH("Сумма затрат, т.руб.",'Кальк-я'!$5:$5,0))*
INDEX(ЗФ,MATCH($A$58,ЗФ!$A:$A,0),MATCH("Посевная площадь"&amp;YEAR(FR$3),ЗФ!$2:$2,0))*
INDEX(Коэф.закупка_год_свекла[],MATCH($A59,Коэф.закупка_год_свекла[1],0),MATCH(MONTH(FQ$3),КЗ!$1:$1,0))/1000,""),0)</f>
        <v>0</v>
      </c>
      <c r="FR59" s="551" cm="1">
        <f t="array" aca="1" ref="FR59" ca="1">IFERROR(IF(AND(НачЦ_ИнвП_Дата&lt;=FR$3,КИнвП_Дата&gt;FR$3),
INDEX(Кальк._свекла,MATCH($A59,Кальк._свекла_наим.,0),MATCH("Сумма затрат, т.руб.",'Кальк-я'!$5:$5,0))*
INDEX(ЗФ,MATCH($A$58,ЗФ!$A:$A,0),MATCH("Посевная площадь"&amp;YEAR(FS$3),ЗФ!$2:$2,0))*
INDEX(Коэф.закупка_год_свекла[],MATCH($A59,Коэф.закупка_год_свекла[1],0),MATCH(MONTH(FR$3),КЗ!$1:$1,0))/1000,""),0)</f>
        <v>0</v>
      </c>
      <c r="FS59" s="551" cm="1">
        <f t="array" aca="1" ref="FS59" ca="1">IFERROR(IF(AND(НачЦ_ИнвП_Дата&lt;=FS$3,КИнвП_Дата&gt;FS$3),
INDEX(Кальк._свекла,MATCH($A59,Кальк._свекла_наим.,0),MATCH("Сумма затрат, т.руб.",'Кальк-я'!$5:$5,0))*
INDEX(ЗФ,MATCH($A$58,ЗФ!$A:$A,0),MATCH("Посевная площадь"&amp;YEAR(FT$3),ЗФ!$2:$2,0))*
INDEX(Коэф.закупка_год_свекла[],MATCH($A59,Коэф.закупка_год_свекла[1],0),MATCH(MONTH(FS$3),КЗ!$1:$1,0))/1000,""),0)</f>
        <v>0</v>
      </c>
      <c r="FT59" s="551" cm="1">
        <f t="array" aca="1" ref="FT59" ca="1">IFERROR(IF(AND(НачЦ_ИнвП_Дата&lt;=FT$3,КИнвП_Дата&gt;FT$3),
INDEX(Кальк._свекла,MATCH($A59,Кальк._свекла_наим.,0),MATCH("Сумма затрат, т.руб.",'Кальк-я'!$5:$5,0))*
INDEX(ЗФ,MATCH($A$58,ЗФ!$A:$A,0),MATCH("Посевная площадь"&amp;YEAR(FU$3),ЗФ!$2:$2,0))*
INDEX(Коэф.закупка_год_свекла[],MATCH($A59,Коэф.закупка_год_свекла[1],0),MATCH(MONTH(FT$3),КЗ!$1:$1,0))/1000,""),0)</f>
        <v>0</v>
      </c>
      <c r="FU59" s="551" cm="1">
        <f t="array" aca="1" ref="FU59" ca="1">IFERROR(IF(AND(НачЦ_ИнвП_Дата&lt;=FU$3,КИнвП_Дата&gt;FU$3),
INDEX(Кальк._свекла,MATCH($A59,Кальк._свекла_наим.,0),MATCH("Сумма затрат, т.руб.",'Кальк-я'!$5:$5,0))*
INDEX(ЗФ,MATCH($A$58,ЗФ!$A:$A,0),MATCH("Посевная площадь"&amp;YEAR(FV$3),ЗФ!$2:$2,0))*
INDEX(Коэф.закупка_год_свекла[],MATCH($A59,Коэф.закупка_год_свекла[1],0),MATCH(MONTH(FU$3),КЗ!$1:$1,0))/1000,""),0)</f>
        <v>0</v>
      </c>
      <c r="FV59" s="551" cm="1">
        <f t="array" aca="1" ref="FV59" ca="1">IFERROR(IF(AND(НачЦ_ИнвП_Дата&lt;=FV$3,КИнвП_Дата&gt;FV$3),
INDEX(Кальк._свекла,MATCH($A59,Кальк._свекла_наим.,0),MATCH("Сумма затрат, т.руб.",'Кальк-я'!$5:$5,0))*
INDEX(ЗФ,MATCH($A$58,ЗФ!$A:$A,0),MATCH("Посевная площадь"&amp;YEAR(FW$3),ЗФ!$2:$2,0))*
INDEX(Коэф.закупка_год_свекла[],MATCH($A59,Коэф.закупка_год_свекла[1],0),MATCH(MONTH(FV$3),КЗ!$1:$1,0))/1000,""),0)</f>
        <v>1824.0227999999997</v>
      </c>
      <c r="FW59" s="551" cm="1">
        <f t="array" aca="1" ref="FW59" ca="1">IFERROR(IF(AND(НачЦ_ИнвП_Дата&lt;=FW$3,КИнвП_Дата&gt;FW$3),
INDEX(Кальк._свекла,MATCH($A59,Кальк._свекла_наим.,0),MATCH("Сумма затрат, т.руб.",'Кальк-я'!$5:$5,0))*
INDEX(ЗФ,MATCH($A$58,ЗФ!$A:$A,0),MATCH("Посевная площадь"&amp;YEAR(FX$3),ЗФ!$2:$2,0))*
INDEX(Коэф.закупка_год_свекла[],MATCH($A59,Коэф.закупка_год_свекла[1],0),MATCH(MONTH(FW$3),КЗ!$1:$1,0))/1000,""),0)</f>
        <v>0</v>
      </c>
      <c r="FX59" s="551" cm="1">
        <f t="array" aca="1" ref="FX59" ca="1">IFERROR(IF(AND(НачЦ_ИнвП_Дата&lt;=FX$3,КИнвП_Дата&gt;FX$3),
INDEX(Кальк._свекла,MATCH($A59,Кальк._свекла_наим.,0),MATCH("Сумма затрат, т.руб.",'Кальк-я'!$5:$5,0))*
INDEX(ЗФ,MATCH($A$58,ЗФ!$A:$A,0),MATCH("Посевная площадь"&amp;YEAR(FY$3),ЗФ!$2:$2,0))*
INDEX(Коэф.закупка_год_свекла[],MATCH($A59,Коэф.закупка_год_свекла[1],0),MATCH(MONTH(FX$3),КЗ!$1:$1,0))/1000,""),0)</f>
        <v>0</v>
      </c>
      <c r="FY59" s="551" cm="1">
        <f t="array" aca="1" ref="FY59" ca="1">IFERROR(IF(AND(НачЦ_ИнвП_Дата&lt;=FY$3,КИнвП_Дата&gt;FY$3),
INDEX(Кальк._свекла,MATCH($A59,Кальк._свекла_наим.,0),MATCH("Сумма затрат, т.руб.",'Кальк-я'!$5:$5,0))*
INDEX(ЗФ,MATCH($A$58,ЗФ!$A:$A,0),MATCH("Посевная площадь"&amp;YEAR(FZ$3),ЗФ!$2:$2,0))*
INDEX(Коэф.закупка_год_свекла[],MATCH($A59,Коэф.закупка_год_свекла[1],0),MATCH(MONTH(FY$3),КЗ!$1:$1,0))/1000,""),0)</f>
        <v>0</v>
      </c>
      <c r="FZ59" s="551" cm="1">
        <f t="array" aca="1" ref="FZ59" ca="1">IFERROR(IF(AND(НачЦ_ИнвП_Дата&lt;=FZ$3,КИнвП_Дата&gt;FZ$3),
INDEX(Кальк._свекла,MATCH($A59,Кальк._свекла_наим.,0),MATCH("Сумма затрат, т.руб.",'Кальк-я'!$5:$5,0))*
INDEX(ЗФ,MATCH($A$58,ЗФ!$A:$A,0),MATCH("Посевная площадь"&amp;YEAR(GA$3),ЗФ!$2:$2,0))*
INDEX(Коэф.закупка_год_свекла[],MATCH($A59,Коэф.закупка_год_свекла[1],0),MATCH(MONTH(FZ$3),КЗ!$1:$1,0))/1000,""),0)</f>
        <v>0</v>
      </c>
      <c r="GA59" s="552">
        <f t="shared" ca="1" si="1557"/>
        <v>1824.0227999999997</v>
      </c>
      <c r="GB59" s="551" cm="1">
        <f t="array" aca="1" ref="GB59" ca="1">IFERROR(IF(AND(НачЦ_ИнвП_Дата&lt;=GB$3,КИнвП_Дата&gt;GB$3),
INDEX(Кальк._свекла,MATCH($A59,Кальк._свекла_наим.,0),MATCH("Сумма затрат, т.руб.",'Кальк-я'!$5:$5,0))*
INDEX(ЗФ,MATCH($A$58,ЗФ!$A:$A,0),MATCH("Посевная площадь"&amp;YEAR(GC$3),ЗФ!$2:$2,0))*
INDEX(Коэф.закупка_год_свекла[],MATCH($A59,Коэф.закупка_год_свекла[1],0),MATCH(MONTH(GB$3),КЗ!$1:$1,0))/1000,""),0)</f>
        <v>0</v>
      </c>
      <c r="GC59" s="551" cm="1">
        <f t="array" aca="1" ref="GC59" ca="1">IFERROR(IF(AND(НачЦ_ИнвП_Дата&lt;=GC$3,КИнвП_Дата&gt;GC$3),
INDEX(Кальк._свекла,MATCH($A59,Кальк._свекла_наим.,0),MATCH("Сумма затрат, т.руб.",'Кальк-я'!$5:$5,0))*
INDEX(ЗФ,MATCH($A$58,ЗФ!$A:$A,0),MATCH("Посевная площадь"&amp;YEAR(GD$3),ЗФ!$2:$2,0))*
INDEX(Коэф.закупка_год_свекла[],MATCH($A59,Коэф.закупка_год_свекла[1],0),MATCH(MONTH(GC$3),КЗ!$1:$1,0))/1000,""),0)</f>
        <v>0</v>
      </c>
      <c r="GD59" s="551" cm="1">
        <f t="array" aca="1" ref="GD59" ca="1">IFERROR(IF(AND(НачЦ_ИнвП_Дата&lt;=GD$3,КИнвП_Дата&gt;GD$3),
INDEX(Кальк._свекла,MATCH($A59,Кальк._свекла_наим.,0),MATCH("Сумма затрат, т.руб.",'Кальк-я'!$5:$5,0))*
INDEX(ЗФ,MATCH($A$58,ЗФ!$A:$A,0),MATCH("Посевная площадь"&amp;YEAR(GE$3),ЗФ!$2:$2,0))*
INDEX(Коэф.закупка_год_свекла[],MATCH($A59,Коэф.закупка_год_свекла[1],0),MATCH(MONTH(GD$3),КЗ!$1:$1,0))/1000,""),0)</f>
        <v>0</v>
      </c>
      <c r="GE59" s="551" cm="1">
        <f t="array" aca="1" ref="GE59" ca="1">IFERROR(IF(AND(НачЦ_ИнвП_Дата&lt;=GE$3,КИнвП_Дата&gt;GE$3),
INDEX(Кальк._свекла,MATCH($A59,Кальк._свекла_наим.,0),MATCH("Сумма затрат, т.руб.",'Кальк-я'!$5:$5,0))*
INDEX(ЗФ,MATCH($A$58,ЗФ!$A:$A,0),MATCH("Посевная площадь"&amp;YEAR(GF$3),ЗФ!$2:$2,0))*
INDEX(Коэф.закупка_год_свекла[],MATCH($A59,Коэф.закупка_год_свекла[1],0),MATCH(MONTH(GE$3),КЗ!$1:$1,0))/1000,""),0)</f>
        <v>0</v>
      </c>
      <c r="GF59" s="551" cm="1">
        <f t="array" aca="1" ref="GF59" ca="1">IFERROR(IF(AND(НачЦ_ИнвП_Дата&lt;=GF$3,КИнвП_Дата&gt;GF$3),
INDEX(Кальк._свекла,MATCH($A59,Кальк._свекла_наим.,0),MATCH("Сумма затрат, т.руб.",'Кальк-я'!$5:$5,0))*
INDEX(ЗФ,MATCH($A$58,ЗФ!$A:$A,0),MATCH("Посевная площадь"&amp;YEAR(GG$3),ЗФ!$2:$2,0))*
INDEX(Коэф.закупка_год_свекла[],MATCH($A59,Коэф.закупка_год_свекла[1],0),MATCH(MONTH(GF$3),КЗ!$1:$1,0))/1000,""),0)</f>
        <v>0</v>
      </c>
      <c r="GG59" s="551" cm="1">
        <f t="array" aca="1" ref="GG59" ca="1">IFERROR(IF(AND(НачЦ_ИнвП_Дата&lt;=GG$3,КИнвП_Дата&gt;GG$3),
INDEX(Кальк._свекла,MATCH($A59,Кальк._свекла_наим.,0),MATCH("Сумма затрат, т.руб.",'Кальк-я'!$5:$5,0))*
INDEX(ЗФ,MATCH($A$58,ЗФ!$A:$A,0),MATCH("Посевная площадь"&amp;YEAR(GH$3),ЗФ!$2:$2,0))*
INDEX(Коэф.закупка_год_свекла[],MATCH($A59,Коэф.закупка_год_свекла[1],0),MATCH(MONTH(GG$3),КЗ!$1:$1,0))/1000,""),0)</f>
        <v>0</v>
      </c>
      <c r="GH59" s="551" cm="1">
        <f t="array" aca="1" ref="GH59" ca="1">IFERROR(IF(AND(НачЦ_ИнвП_Дата&lt;=GH$3,КИнвП_Дата&gt;GH$3),
INDEX(Кальк._свекла,MATCH($A59,Кальк._свекла_наим.,0),MATCH("Сумма затрат, т.руб.",'Кальк-я'!$5:$5,0))*
INDEX(ЗФ,MATCH($A$58,ЗФ!$A:$A,0),MATCH("Посевная площадь"&amp;YEAR(GI$3),ЗФ!$2:$2,0))*
INDEX(Коэф.закупка_год_свекла[],MATCH($A59,Коэф.закупка_год_свекла[1],0),MATCH(MONTH(GH$3),КЗ!$1:$1,0))/1000,""),0)</f>
        <v>0</v>
      </c>
      <c r="GI59" s="551" cm="1">
        <f t="array" aca="1" ref="GI59" ca="1">IFERROR(IF(AND(НачЦ_ИнвП_Дата&lt;=GI$3,КИнвП_Дата&gt;GI$3),
INDEX(Кальк._свекла,MATCH($A59,Кальк._свекла_наим.,0),MATCH("Сумма затрат, т.руб.",'Кальк-я'!$5:$5,0))*
INDEX(ЗФ,MATCH($A$58,ЗФ!$A:$A,0),MATCH("Посевная площадь"&amp;YEAR(GJ$3),ЗФ!$2:$2,0))*
INDEX(Коэф.закупка_год_свекла[],MATCH($A59,Коэф.закупка_год_свекла[1],0),MATCH(MONTH(GI$3),КЗ!$1:$1,0))/1000,""),0)</f>
        <v>1824.0227999999997</v>
      </c>
      <c r="GJ59" s="551" cm="1">
        <f t="array" aca="1" ref="GJ59" ca="1">IFERROR(IF(AND(НачЦ_ИнвП_Дата&lt;=GJ$3,КИнвП_Дата&gt;GJ$3),
INDEX(Кальк._свекла,MATCH($A59,Кальк._свекла_наим.,0),MATCH("Сумма затрат, т.руб.",'Кальк-я'!$5:$5,0))*
INDEX(ЗФ,MATCH($A$58,ЗФ!$A:$A,0),MATCH("Посевная площадь"&amp;YEAR(GK$3),ЗФ!$2:$2,0))*
INDEX(Коэф.закупка_год_свекла[],MATCH($A59,Коэф.закупка_год_свекла[1],0),MATCH(MONTH(GJ$3),КЗ!$1:$1,0))/1000,""),0)</f>
        <v>0</v>
      </c>
      <c r="GK59" s="551" cm="1">
        <f t="array" aca="1" ref="GK59" ca="1">IFERROR(IF(AND(НачЦ_ИнвП_Дата&lt;=GK$3,КИнвП_Дата&gt;GK$3),
INDEX(Кальк._свекла,MATCH($A59,Кальк._свекла_наим.,0),MATCH("Сумма затрат, т.руб.",'Кальк-я'!$5:$5,0))*
INDEX(ЗФ,MATCH($A$58,ЗФ!$A:$A,0),MATCH("Посевная площадь"&amp;YEAR(GL$3),ЗФ!$2:$2,0))*
INDEX(Коэф.закупка_год_свекла[],MATCH($A59,Коэф.закупка_год_свекла[1],0),MATCH(MONTH(GK$3),КЗ!$1:$1,0))/1000,""),0)</f>
        <v>0</v>
      </c>
      <c r="GL59" s="551" cm="1">
        <f t="array" aca="1" ref="GL59" ca="1">IFERROR(IF(AND(НачЦ_ИнвП_Дата&lt;=GL$3,КИнвП_Дата&gt;GL$3),
INDEX(Кальк._свекла,MATCH($A59,Кальк._свекла_наим.,0),MATCH("Сумма затрат, т.руб.",'Кальк-я'!$5:$5,0))*
INDEX(ЗФ,MATCH($A$58,ЗФ!$A:$A,0),MATCH("Посевная площадь"&amp;YEAR(GM$3),ЗФ!$2:$2,0))*
INDEX(Коэф.закупка_год_свекла[],MATCH($A59,Коэф.закупка_год_свекла[1],0),MATCH(MONTH(GL$3),КЗ!$1:$1,0))/1000,""),0)</f>
        <v>0</v>
      </c>
      <c r="GM59" s="551" cm="1">
        <f t="array" aca="1" ref="GM59" ca="1">IFERROR(IF(AND(НачЦ_ИнвП_Дата&lt;=GM$3,КИнвП_Дата&gt;GM$3),
INDEX(Кальк._свекла,MATCH($A59,Кальк._свекла_наим.,0),MATCH("Сумма затрат, т.руб.",'Кальк-я'!$5:$5,0))*
INDEX(ЗФ,MATCH($A$58,ЗФ!$A:$A,0),MATCH("Посевная площадь"&amp;YEAR(GN$3),ЗФ!$2:$2,0))*
INDEX(Коэф.закупка_год_свекла[],MATCH($A59,Коэф.закупка_год_свекла[1],0),MATCH(MONTH(GM$3),КЗ!$1:$1,0))/1000,""),0)</f>
        <v>0</v>
      </c>
      <c r="GN59" s="552">
        <f t="shared" ca="1" si="1558"/>
        <v>1824.0227999999997</v>
      </c>
      <c r="GO59" s="551" cm="1">
        <f t="array" aca="1" ref="GO59" ca="1">IFERROR(IF(AND(НачЦ_ИнвП_Дата&lt;=GO$3,КИнвП_Дата&gt;GO$3),
INDEX(Кальк._свекла,MATCH($A59,Кальк._свекла_наим.,0),MATCH("Сумма затрат, т.руб.",'Кальк-я'!$5:$5,0))*
INDEX(ЗФ,MATCH($A$58,ЗФ!$A:$A,0),MATCH("Посевная площадь"&amp;YEAR(GP$3),ЗФ!$2:$2,0))*
INDEX(Коэф.закупка_год_свекла[],MATCH($A59,Коэф.закупка_год_свекла[1],0),MATCH(MONTH(GO$3),КЗ!$1:$1,0))/1000,""),0)</f>
        <v>0</v>
      </c>
      <c r="GP59" s="551" cm="1">
        <f t="array" aca="1" ref="GP59" ca="1">IFERROR(IF(AND(НачЦ_ИнвП_Дата&lt;=GP$3,КИнвП_Дата&gt;GP$3),
INDEX(Кальк._свекла,MATCH($A59,Кальк._свекла_наим.,0),MATCH("Сумма затрат, т.руб.",'Кальк-я'!$5:$5,0))*
INDEX(ЗФ,MATCH($A$58,ЗФ!$A:$A,0),MATCH("Посевная площадь"&amp;YEAR(GQ$3),ЗФ!$2:$2,0))*
INDEX(Коэф.закупка_год_свекла[],MATCH($A59,Коэф.закупка_год_свекла[1],0),MATCH(MONTH(GP$3),КЗ!$1:$1,0))/1000,""),0)</f>
        <v>0</v>
      </c>
      <c r="GQ59" s="551" cm="1">
        <f t="array" aca="1" ref="GQ59" ca="1">IFERROR(IF(AND(НачЦ_ИнвП_Дата&lt;=GQ$3,КИнвП_Дата&gt;GQ$3),
INDEX(Кальк._свекла,MATCH($A59,Кальк._свекла_наим.,0),MATCH("Сумма затрат, т.руб.",'Кальк-я'!$5:$5,0))*
INDEX(ЗФ,MATCH($A$58,ЗФ!$A:$A,0),MATCH("Посевная площадь"&amp;YEAR(GR$3),ЗФ!$2:$2,0))*
INDEX(Коэф.закупка_год_свекла[],MATCH($A59,Коэф.закупка_год_свекла[1],0),MATCH(MONTH(GQ$3),КЗ!$1:$1,0))/1000,""),0)</f>
        <v>0</v>
      </c>
      <c r="GR59" s="551" cm="1">
        <f t="array" aca="1" ref="GR59" ca="1">IFERROR(IF(AND(НачЦ_ИнвП_Дата&lt;=GR$3,КИнвП_Дата&gt;GR$3),
INDEX(Кальк._свекла,MATCH($A59,Кальк._свекла_наим.,0),MATCH("Сумма затрат, т.руб.",'Кальк-я'!$5:$5,0))*
INDEX(ЗФ,MATCH($A$58,ЗФ!$A:$A,0),MATCH("Посевная площадь"&amp;YEAR(GS$3),ЗФ!$2:$2,0))*
INDEX(Коэф.закупка_год_свекла[],MATCH($A59,Коэф.закупка_год_свекла[1],0),MATCH(MONTH(GR$3),КЗ!$1:$1,0))/1000,""),0)</f>
        <v>0</v>
      </c>
      <c r="GS59" s="551" cm="1">
        <f t="array" aca="1" ref="GS59" ca="1">IFERROR(IF(AND(НачЦ_ИнвП_Дата&lt;=GS$3,КИнвП_Дата&gt;GS$3),
INDEX(Кальк._свекла,MATCH($A59,Кальк._свекла_наим.,0),MATCH("Сумма затрат, т.руб.",'Кальк-я'!$5:$5,0))*
INDEX(ЗФ,MATCH($A$58,ЗФ!$A:$A,0),MATCH("Посевная площадь"&amp;YEAR(GT$3),ЗФ!$2:$2,0))*
INDEX(Коэф.закупка_год_свекла[],MATCH($A59,Коэф.закупка_год_свекла[1],0),MATCH(MONTH(GS$3),КЗ!$1:$1,0))/1000,""),0)</f>
        <v>0</v>
      </c>
      <c r="GT59" s="551" cm="1">
        <f t="array" aca="1" ref="GT59" ca="1">IFERROR(IF(AND(НачЦ_ИнвП_Дата&lt;=GT$3,КИнвП_Дата&gt;GT$3),
INDEX(Кальк._свекла,MATCH($A59,Кальк._свекла_наим.,0),MATCH("Сумма затрат, т.руб.",'Кальк-я'!$5:$5,0))*
INDEX(ЗФ,MATCH($A$58,ЗФ!$A:$A,0),MATCH("Посевная площадь"&amp;YEAR(GU$3),ЗФ!$2:$2,0))*
INDEX(Коэф.закупка_год_свекла[],MATCH($A59,Коэф.закупка_год_свекла[1],0),MATCH(MONTH(GT$3),КЗ!$1:$1,0))/1000,""),0)</f>
        <v>0</v>
      </c>
      <c r="GU59" s="551" cm="1">
        <f t="array" aca="1" ref="GU59" ca="1">IFERROR(IF(AND(НачЦ_ИнвП_Дата&lt;=GU$3,КИнвП_Дата&gt;GU$3),
INDEX(Кальк._свекла,MATCH($A59,Кальк._свекла_наим.,0),MATCH("Сумма затрат, т.руб.",'Кальк-я'!$5:$5,0))*
INDEX(ЗФ,MATCH($A$58,ЗФ!$A:$A,0),MATCH("Посевная площадь"&amp;YEAR(GV$3),ЗФ!$2:$2,0))*
INDEX(Коэф.закупка_год_свекла[],MATCH($A59,Коэф.закупка_год_свекла[1],0),MATCH(MONTH(GU$3),КЗ!$1:$1,0))/1000,""),0)</f>
        <v>0</v>
      </c>
      <c r="GV59" s="551" cm="1">
        <f t="array" aca="1" ref="GV59" ca="1">IFERROR(IF(AND(НачЦ_ИнвП_Дата&lt;=GV$3,КИнвП_Дата&gt;GV$3),
INDEX(Кальк._свекла,MATCH($A59,Кальк._свекла_наим.,0),MATCH("Сумма затрат, т.руб.",'Кальк-я'!$5:$5,0))*
INDEX(ЗФ,MATCH($A$58,ЗФ!$A:$A,0),MATCH("Посевная площадь"&amp;YEAR(GW$3),ЗФ!$2:$2,0))*
INDEX(Коэф.закупка_год_свекла[],MATCH($A59,Коэф.закупка_год_свекла[1],0),MATCH(MONTH(GV$3),КЗ!$1:$1,0))/1000,""),0)</f>
        <v>1824.0227999999997</v>
      </c>
      <c r="GW59" s="551" cm="1">
        <f t="array" aca="1" ref="GW59" ca="1">IFERROR(IF(AND(НачЦ_ИнвП_Дата&lt;=GW$3,КИнвП_Дата&gt;GW$3),
INDEX(Кальк._свекла,MATCH($A59,Кальк._свекла_наим.,0),MATCH("Сумма затрат, т.руб.",'Кальк-я'!$5:$5,0))*
INDEX(ЗФ,MATCH($A$58,ЗФ!$A:$A,0),MATCH("Посевная площадь"&amp;YEAR(GX$3),ЗФ!$2:$2,0))*
INDEX(Коэф.закупка_год_свекла[],MATCH($A59,Коэф.закупка_год_свекла[1],0),MATCH(MONTH(GW$3),КЗ!$1:$1,0))/1000,""),0)</f>
        <v>0</v>
      </c>
      <c r="GX59" s="551" cm="1">
        <f t="array" aca="1" ref="GX59" ca="1">IFERROR(IF(AND(НачЦ_ИнвП_Дата&lt;=GX$3,КИнвП_Дата&gt;GX$3),
INDEX(Кальк._свекла,MATCH($A59,Кальк._свекла_наим.,0),MATCH("Сумма затрат, т.руб.",'Кальк-я'!$5:$5,0))*
INDEX(ЗФ,MATCH($A$58,ЗФ!$A:$A,0),MATCH("Посевная площадь"&amp;YEAR(GY$3),ЗФ!$2:$2,0))*
INDEX(Коэф.закупка_год_свекла[],MATCH($A59,Коэф.закупка_год_свекла[1],0),MATCH(MONTH(GX$3),КЗ!$1:$1,0))/1000,""),0)</f>
        <v>0</v>
      </c>
      <c r="GY59" s="551" cm="1">
        <f t="array" aca="1" ref="GY59" ca="1">IFERROR(IF(AND(НачЦ_ИнвП_Дата&lt;=GY$3,КИнвП_Дата&gt;GY$3),
INDEX(Кальк._свекла,MATCH($A59,Кальк._свекла_наим.,0),MATCH("Сумма затрат, т.руб.",'Кальк-я'!$5:$5,0))*
INDEX(ЗФ,MATCH($A$58,ЗФ!$A:$A,0),MATCH("Посевная площадь"&amp;YEAR(GZ$3),ЗФ!$2:$2,0))*
INDEX(Коэф.закупка_год_свекла[],MATCH($A59,Коэф.закупка_год_свекла[1],0),MATCH(MONTH(GY$3),КЗ!$1:$1,0))/1000,""),0)</f>
        <v>0</v>
      </c>
      <c r="GZ59" s="551" cm="1">
        <f t="array" aca="1" ref="GZ59" ca="1">IFERROR(IF(AND(НачЦ_ИнвП_Дата&lt;=GZ$3,КИнвП_Дата&gt;GZ$3),
INDEX(Кальк._свекла,MATCH($A59,Кальк._свекла_наим.,0),MATCH("Сумма затрат, т.руб.",'Кальк-я'!$5:$5,0))*
INDEX(ЗФ,MATCH($A$58,ЗФ!$A:$A,0),MATCH("Посевная площадь"&amp;YEAR(HA$3),ЗФ!$2:$2,0))*
INDEX(Коэф.закупка_год_свекла[],MATCH($A59,Коэф.закупка_год_свекла[1],0),MATCH(MONTH(GZ$3),КЗ!$1:$1,0))/1000,""),0)</f>
        <v>0</v>
      </c>
      <c r="HA59" s="552">
        <f t="shared" ca="1" si="1559"/>
        <v>1824.0227999999997</v>
      </c>
      <c r="HB59" s="551" cm="1">
        <f t="array" aca="1" ref="HB59" ca="1">IFERROR(IF(AND(НачЦ_ИнвП_Дата&lt;=HB$3,КИнвП_Дата&gt;HB$3),
INDEX(Кальк._свекла,MATCH($A59,Кальк._свекла_наим.,0),MATCH("Сумма затрат, т.руб.",'Кальк-я'!$5:$5,0))*
INDEX(ЗФ,MATCH($A$58,ЗФ!$A:$A,0),MATCH("Посевная площадь"&amp;YEAR(HC$3),ЗФ!$2:$2,0))*
INDEX(Коэф.закупка_год_свекла[],MATCH($A59,Коэф.закупка_год_свекла[1],0),MATCH(MONTH(HB$3),КЗ!$1:$1,0))/1000,""),0)</f>
        <v>0</v>
      </c>
      <c r="HC59" s="551" cm="1">
        <f t="array" aca="1" ref="HC59" ca="1">IFERROR(IF(AND(НачЦ_ИнвП_Дата&lt;=HC$3,КИнвП_Дата&gt;HC$3),
INDEX(Кальк._свекла,MATCH($A59,Кальк._свекла_наим.,0),MATCH("Сумма затрат, т.руб.",'Кальк-я'!$5:$5,0))*
INDEX(ЗФ,MATCH($A$58,ЗФ!$A:$A,0),MATCH("Посевная площадь"&amp;YEAR(HD$3),ЗФ!$2:$2,0))*
INDEX(Коэф.закупка_год_свекла[],MATCH($A59,Коэф.закупка_год_свекла[1],0),MATCH(MONTH(HC$3),КЗ!$1:$1,0))/1000,""),0)</f>
        <v>0</v>
      </c>
      <c r="HD59" s="551" cm="1">
        <f t="array" aca="1" ref="HD59" ca="1">IFERROR(IF(AND(НачЦ_ИнвП_Дата&lt;=HD$3,КИнвП_Дата&gt;HD$3),
INDEX(Кальк._свекла,MATCH($A59,Кальк._свекла_наим.,0),MATCH("Сумма затрат, т.руб.",'Кальк-я'!$5:$5,0))*
INDEX(ЗФ,MATCH($A$58,ЗФ!$A:$A,0),MATCH("Посевная площадь"&amp;YEAR(HE$3),ЗФ!$2:$2,0))*
INDEX(Коэф.закупка_год_свекла[],MATCH($A59,Коэф.закупка_год_свекла[1],0),MATCH(MONTH(HD$3),КЗ!$1:$1,0))/1000,""),0)</f>
        <v>0</v>
      </c>
      <c r="HE59" s="551" cm="1">
        <f t="array" aca="1" ref="HE59" ca="1">IFERROR(IF(AND(НачЦ_ИнвП_Дата&lt;=HE$3,КИнвП_Дата&gt;HE$3),
INDEX(Кальк._свекла,MATCH($A59,Кальк._свекла_наим.,0),MATCH("Сумма затрат, т.руб.",'Кальк-я'!$5:$5,0))*
INDEX(ЗФ,MATCH($A$58,ЗФ!$A:$A,0),MATCH("Посевная площадь"&amp;YEAR(HF$3),ЗФ!$2:$2,0))*
INDEX(Коэф.закупка_год_свекла[],MATCH($A59,Коэф.закупка_год_свекла[1],0),MATCH(MONTH(HE$3),КЗ!$1:$1,0))/1000,""),0)</f>
        <v>0</v>
      </c>
      <c r="HF59" s="551" cm="1">
        <f t="array" aca="1" ref="HF59" ca="1">IFERROR(IF(AND(НачЦ_ИнвП_Дата&lt;=HF$3,КИнвП_Дата&gt;HF$3),
INDEX(Кальк._свекла,MATCH($A59,Кальк._свекла_наим.,0),MATCH("Сумма затрат, т.руб.",'Кальк-я'!$5:$5,0))*
INDEX(ЗФ,MATCH($A$58,ЗФ!$A:$A,0),MATCH("Посевная площадь"&amp;YEAR(HG$3),ЗФ!$2:$2,0))*
INDEX(Коэф.закупка_год_свекла[],MATCH($A59,Коэф.закупка_год_свекла[1],0),MATCH(MONTH(HF$3),КЗ!$1:$1,0))/1000,""),0)</f>
        <v>0</v>
      </c>
      <c r="HG59" s="551" cm="1">
        <f t="array" aca="1" ref="HG59" ca="1">IFERROR(IF(AND(НачЦ_ИнвП_Дата&lt;=HG$3,КИнвП_Дата&gt;HG$3),
INDEX(Кальк._свекла,MATCH($A59,Кальк._свекла_наим.,0),MATCH("Сумма затрат, т.руб.",'Кальк-я'!$5:$5,0))*
INDEX(ЗФ,MATCH($A$58,ЗФ!$A:$A,0),MATCH("Посевная площадь"&amp;YEAR(HH$3),ЗФ!$2:$2,0))*
INDEX(Коэф.закупка_год_свекла[],MATCH($A59,Коэф.закупка_год_свекла[1],0),MATCH(MONTH(HG$3),КЗ!$1:$1,0))/1000,""),0)</f>
        <v>0</v>
      </c>
      <c r="HH59" s="551" cm="1">
        <f t="array" aca="1" ref="HH59" ca="1">IFERROR(IF(AND(НачЦ_ИнвП_Дата&lt;=HH$3,КИнвП_Дата&gt;HH$3),
INDEX(Кальк._свекла,MATCH($A59,Кальк._свекла_наим.,0),MATCH("Сумма затрат, т.руб.",'Кальк-я'!$5:$5,0))*
INDEX(ЗФ,MATCH($A$58,ЗФ!$A:$A,0),MATCH("Посевная площадь"&amp;YEAR(HI$3),ЗФ!$2:$2,0))*
INDEX(Коэф.закупка_год_свекла[],MATCH($A59,Коэф.закупка_год_свекла[1],0),MATCH(MONTH(HH$3),КЗ!$1:$1,0))/1000,""),0)</f>
        <v>0</v>
      </c>
      <c r="HI59" s="551" cm="1">
        <f t="array" aca="1" ref="HI59" ca="1">IFERROR(IF(AND(НачЦ_ИнвП_Дата&lt;=HI$3,КИнвП_Дата&gt;HI$3),
INDEX(Кальк._свекла,MATCH($A59,Кальк._свекла_наим.,0),MATCH("Сумма затрат, т.руб.",'Кальк-я'!$5:$5,0))*
INDEX(ЗФ,MATCH($A$58,ЗФ!$A:$A,0),MATCH("Посевная площадь"&amp;YEAR(HJ$3),ЗФ!$2:$2,0))*
INDEX(Коэф.закупка_год_свекла[],MATCH($A59,Коэф.закупка_год_свекла[1],0),MATCH(MONTH(HI$3),КЗ!$1:$1,0))/1000,""),0)</f>
        <v>1824.0227999999997</v>
      </c>
      <c r="HJ59" s="551" cm="1">
        <f t="array" aca="1" ref="HJ59" ca="1">IFERROR(IF(AND(НачЦ_ИнвП_Дата&lt;=HJ$3,КИнвП_Дата&gt;HJ$3),
INDEX(Кальк._свекла,MATCH($A59,Кальк._свекла_наим.,0),MATCH("Сумма затрат, т.руб.",'Кальк-я'!$5:$5,0))*
INDEX(ЗФ,MATCH($A$58,ЗФ!$A:$A,0),MATCH("Посевная площадь"&amp;YEAR(HK$3),ЗФ!$2:$2,0))*
INDEX(Коэф.закупка_год_свекла[],MATCH($A59,Коэф.закупка_год_свекла[1],0),MATCH(MONTH(HJ$3),КЗ!$1:$1,0))/1000,""),0)</f>
        <v>0</v>
      </c>
      <c r="HK59" s="551" cm="1">
        <f t="array" aca="1" ref="HK59" ca="1">IFERROR(IF(AND(НачЦ_ИнвП_Дата&lt;=HK$3,КИнвП_Дата&gt;HK$3),
INDEX(Кальк._свекла,MATCH($A59,Кальк._свекла_наим.,0),MATCH("Сумма затрат, т.руб.",'Кальк-я'!$5:$5,0))*
INDEX(ЗФ,MATCH($A$58,ЗФ!$A:$A,0),MATCH("Посевная площадь"&amp;YEAR(HL$3),ЗФ!$2:$2,0))*
INDEX(Коэф.закупка_год_свекла[],MATCH($A59,Коэф.закупка_год_свекла[1],0),MATCH(MONTH(HK$3),КЗ!$1:$1,0))/1000,""),0)</f>
        <v>0</v>
      </c>
      <c r="HL59" s="551" cm="1">
        <f t="array" aca="1" ref="HL59" ca="1">IFERROR(IF(AND(НачЦ_ИнвП_Дата&lt;=HL$3,КИнвП_Дата&gt;HL$3),
INDEX(Кальк._свекла,MATCH($A59,Кальк._свекла_наим.,0),MATCH("Сумма затрат, т.руб.",'Кальк-я'!$5:$5,0))*
INDEX(ЗФ,MATCH($A$58,ЗФ!$A:$A,0),MATCH("Посевная площадь"&amp;YEAR(HM$3),ЗФ!$2:$2,0))*
INDEX(Коэф.закупка_год_свекла[],MATCH($A59,Коэф.закупка_год_свекла[1],0),MATCH(MONTH(HL$3),КЗ!$1:$1,0))/1000,""),0)</f>
        <v>0</v>
      </c>
      <c r="HM59" s="551" cm="1">
        <f t="array" aca="1" ref="HM59" ca="1">IFERROR(IF(AND(НачЦ_ИнвП_Дата&lt;=HM$3,КИнвП_Дата&gt;HM$3),
INDEX(Кальк._свекла,MATCH($A59,Кальк._свекла_наим.,0),MATCH("Сумма затрат, т.руб.",'Кальк-я'!$5:$5,0))*
INDEX(ЗФ,MATCH($A$58,ЗФ!$A:$A,0),MATCH("Посевная площадь"&amp;YEAR(HN$3),ЗФ!$2:$2,0))*
INDEX(Коэф.закупка_год_свекла[],MATCH($A59,Коэф.закупка_год_свекла[1],0),MATCH(MONTH(HM$3),КЗ!$1:$1,0))/1000,""),0)</f>
        <v>0</v>
      </c>
      <c r="HN59" s="552">
        <f t="shared" ca="1" si="1560"/>
        <v>1824.0227999999997</v>
      </c>
      <c r="HO59" s="551" cm="1">
        <f t="array" aca="1" ref="HO59" ca="1">IFERROR(IF(AND(НачЦ_ИнвП_Дата&lt;=HO$3,КИнвП_Дата&gt;HO$3),
INDEX(Кальк._свекла,MATCH($A59,Кальк._свекла_наим.,0),MATCH("Сумма затрат, т.руб.",'Кальк-я'!$5:$5,0))*
INDEX(ЗФ,MATCH($A$58,ЗФ!$A:$A,0),MATCH("Посевная площадь"&amp;YEAR(HP$3),ЗФ!$2:$2,0))*
INDEX(Коэф.закупка_год_свекла[],MATCH($A59,Коэф.закупка_год_свекла[1],0),MATCH(MONTH(HO$3),КЗ!$1:$1,0))/1000,""),0)</f>
        <v>0</v>
      </c>
      <c r="HP59" s="551" cm="1">
        <f t="array" aca="1" ref="HP59" ca="1">IFERROR(IF(AND(НачЦ_ИнвП_Дата&lt;=HP$3,КИнвП_Дата&gt;HP$3),
INDEX(Кальк._свекла,MATCH($A59,Кальк._свекла_наим.,0),MATCH("Сумма затрат, т.руб.",'Кальк-я'!$5:$5,0))*
INDEX(ЗФ,MATCH($A$58,ЗФ!$A:$A,0),MATCH("Посевная площадь"&amp;YEAR(HQ$3),ЗФ!$2:$2,0))*
INDEX(Коэф.закупка_год_свекла[],MATCH($A59,Коэф.закупка_год_свекла[1],0),MATCH(MONTH(HP$3),КЗ!$1:$1,0))/1000,""),0)</f>
        <v>0</v>
      </c>
      <c r="HQ59" s="551" cm="1">
        <f t="array" aca="1" ref="HQ59" ca="1">IFERROR(IF(AND(НачЦ_ИнвП_Дата&lt;=HQ$3,КИнвП_Дата&gt;HQ$3),
INDEX(Кальк._свекла,MATCH($A59,Кальк._свекла_наим.,0),MATCH("Сумма затрат, т.руб.",'Кальк-я'!$5:$5,0))*
INDEX(ЗФ,MATCH($A$58,ЗФ!$A:$A,0),MATCH("Посевная площадь"&amp;YEAR(HR$3),ЗФ!$2:$2,0))*
INDEX(Коэф.закупка_год_свекла[],MATCH($A59,Коэф.закупка_год_свекла[1],0),MATCH(MONTH(HQ$3),КЗ!$1:$1,0))/1000,""),0)</f>
        <v>0</v>
      </c>
      <c r="HR59" s="551" cm="1">
        <f t="array" aca="1" ref="HR59" ca="1">IFERROR(IF(AND(НачЦ_ИнвП_Дата&lt;=HR$3,КИнвП_Дата&gt;HR$3),
INDEX(Кальк._свекла,MATCH($A59,Кальк._свекла_наим.,0),MATCH("Сумма затрат, т.руб.",'Кальк-я'!$5:$5,0))*
INDEX(ЗФ,MATCH($A$58,ЗФ!$A:$A,0),MATCH("Посевная площадь"&amp;YEAR(HS$3),ЗФ!$2:$2,0))*
INDEX(Коэф.закупка_год_свекла[],MATCH($A59,Коэф.закупка_год_свекла[1],0),MATCH(MONTH(HR$3),КЗ!$1:$1,0))/1000,""),0)</f>
        <v>0</v>
      </c>
      <c r="HS59" s="551" cm="1">
        <f t="array" aca="1" ref="HS59" ca="1">IFERROR(IF(AND(НачЦ_ИнвП_Дата&lt;=HS$3,КИнвП_Дата&gt;HS$3),
INDEX(Кальк._свекла,MATCH($A59,Кальк._свекла_наим.,0),MATCH("Сумма затрат, т.руб.",'Кальк-я'!$5:$5,0))*
INDEX(ЗФ,MATCH($A$58,ЗФ!$A:$A,0),MATCH("Посевная площадь"&amp;YEAR(HT$3),ЗФ!$2:$2,0))*
INDEX(Коэф.закупка_год_свекла[],MATCH($A59,Коэф.закупка_год_свекла[1],0),MATCH(MONTH(HS$3),КЗ!$1:$1,0))/1000,""),0)</f>
        <v>0</v>
      </c>
      <c r="HT59" s="551" cm="1">
        <f t="array" aca="1" ref="HT59" ca="1">IFERROR(IF(AND(НачЦ_ИнвП_Дата&lt;=HT$3,КИнвП_Дата&gt;HT$3),
INDEX(Кальк._свекла,MATCH($A59,Кальк._свекла_наим.,0),MATCH("Сумма затрат, т.руб.",'Кальк-я'!$5:$5,0))*
INDEX(ЗФ,MATCH($A$58,ЗФ!$A:$A,0),MATCH("Посевная площадь"&amp;YEAR(HU$3),ЗФ!$2:$2,0))*
INDEX(Коэф.закупка_год_свекла[],MATCH($A59,Коэф.закупка_год_свекла[1],0),MATCH(MONTH(HT$3),КЗ!$1:$1,0))/1000,""),0)</f>
        <v>0</v>
      </c>
      <c r="HU59" s="551" cm="1">
        <f t="array" aca="1" ref="HU59" ca="1">IFERROR(IF(AND(НачЦ_ИнвП_Дата&lt;=HU$3,КИнвП_Дата&gt;HU$3),
INDEX(Кальк._свекла,MATCH($A59,Кальк._свекла_наим.,0),MATCH("Сумма затрат, т.руб.",'Кальк-я'!$5:$5,0))*
INDEX(ЗФ,MATCH($A$58,ЗФ!$A:$A,0),MATCH("Посевная площадь"&amp;YEAR(HV$3),ЗФ!$2:$2,0))*
INDEX(Коэф.закупка_год_свекла[],MATCH($A59,Коэф.закупка_год_свекла[1],0),MATCH(MONTH(HU$3),КЗ!$1:$1,0))/1000,""),0)</f>
        <v>0</v>
      </c>
      <c r="HV59" s="551" cm="1">
        <f t="array" aca="1" ref="HV59" ca="1">IFERROR(IF(AND(НачЦ_ИнвП_Дата&lt;=HV$3,КИнвП_Дата&gt;HV$3),
INDEX(Кальк._свекла,MATCH($A59,Кальк._свекла_наим.,0),MATCH("Сумма затрат, т.руб.",'Кальк-я'!$5:$5,0))*
INDEX(ЗФ,MATCH($A$58,ЗФ!$A:$A,0),MATCH("Посевная площадь"&amp;YEAR(HW$3),ЗФ!$2:$2,0))*
INDEX(Коэф.закупка_год_свекла[],MATCH($A59,Коэф.закупка_год_свекла[1],0),MATCH(MONTH(HV$3),КЗ!$1:$1,0))/1000,""),0)</f>
        <v>1824.0227999999997</v>
      </c>
      <c r="HW59" s="551" cm="1">
        <f t="array" aca="1" ref="HW59" ca="1">IFERROR(IF(AND(НачЦ_ИнвП_Дата&lt;=HW$3,КИнвП_Дата&gt;HW$3),
INDEX(Кальк._свекла,MATCH($A59,Кальк._свекла_наим.,0),MATCH("Сумма затрат, т.руб.",'Кальк-я'!$5:$5,0))*
INDEX(ЗФ,MATCH($A$58,ЗФ!$A:$A,0),MATCH("Посевная площадь"&amp;YEAR(HX$3),ЗФ!$2:$2,0))*
INDEX(Коэф.закупка_год_свекла[],MATCH($A59,Коэф.закупка_год_свекла[1],0),MATCH(MONTH(HW$3),КЗ!$1:$1,0))/1000,""),0)</f>
        <v>0</v>
      </c>
      <c r="HX59" s="551" cm="1">
        <f t="array" aca="1" ref="HX59" ca="1">IFERROR(IF(AND(НачЦ_ИнвП_Дата&lt;=HX$3,КИнвП_Дата&gt;HX$3),
INDEX(Кальк._свекла,MATCH($A59,Кальк._свекла_наим.,0),MATCH("Сумма затрат, т.руб.",'Кальк-я'!$5:$5,0))*
INDEX(ЗФ,MATCH($A$58,ЗФ!$A:$A,0),MATCH("Посевная площадь"&amp;YEAR(HY$3),ЗФ!$2:$2,0))*
INDEX(Коэф.закупка_год_свекла[],MATCH($A59,Коэф.закупка_год_свекла[1],0),MATCH(MONTH(HX$3),КЗ!$1:$1,0))/1000,""),0)</f>
        <v>0</v>
      </c>
      <c r="HY59" s="551" cm="1">
        <f t="array" aca="1" ref="HY59" ca="1">IFERROR(IF(AND(НачЦ_ИнвП_Дата&lt;=HY$3,КИнвП_Дата&gt;HY$3),
INDEX(Кальк._свекла,MATCH($A59,Кальк._свекла_наим.,0),MATCH("Сумма затрат, т.руб.",'Кальк-я'!$5:$5,0))*
INDEX(ЗФ,MATCH($A$58,ЗФ!$A:$A,0),MATCH("Посевная площадь"&amp;YEAR(HZ$3),ЗФ!$2:$2,0))*
INDEX(Коэф.закупка_год_свекла[],MATCH($A59,Коэф.закупка_год_свекла[1],0),MATCH(MONTH(HY$3),КЗ!$1:$1,0))/1000,""),0)</f>
        <v>0</v>
      </c>
      <c r="HZ59" s="551" cm="1">
        <f t="array" aca="1" ref="HZ59" ca="1">IFERROR(IF(AND(НачЦ_ИнвП_Дата&lt;=HZ$3,КИнвП_Дата&gt;HZ$3),
INDEX(Кальк._свекла,MATCH($A59,Кальк._свекла_наим.,0),MATCH("Сумма затрат, т.руб.",'Кальк-я'!$5:$5,0))*
INDEX(ЗФ,MATCH($A$58,ЗФ!$A:$A,0),MATCH("Посевная площадь"&amp;YEAR(IA$3),ЗФ!$2:$2,0))*
INDEX(Коэф.закупка_год_свекла[],MATCH($A59,Коэф.закупка_год_свекла[1],0),MATCH(MONTH(HZ$3),КЗ!$1:$1,0))/1000,""),0)</f>
        <v>0</v>
      </c>
      <c r="IA59" s="552">
        <f t="shared" ca="1" si="1561"/>
        <v>1824.0227999999997</v>
      </c>
      <c r="IB59" s="551" cm="1">
        <f t="array" aca="1" ref="IB59" ca="1">IFERROR(IF(AND(НачЦ_ИнвП_Дата&lt;=IB$3,КИнвП_Дата&gt;IB$3),
INDEX(Кальк._свекла,MATCH($A59,Кальк._свекла_наим.,0),MATCH("Сумма затрат, т.руб.",'Кальк-я'!$5:$5,0))*
INDEX(ЗФ,MATCH($A$58,ЗФ!$A:$A,0),MATCH("Посевная площадь"&amp;YEAR(IC$3),ЗФ!$2:$2,0))*
INDEX(Коэф.закупка_год_свекла[],MATCH($A59,Коэф.закупка_год_свекла[1],0),MATCH(MONTH(IB$3),КЗ!$1:$1,0))/1000,""),0)</f>
        <v>0</v>
      </c>
      <c r="IC59" s="551" cm="1">
        <f t="array" aca="1" ref="IC59" ca="1">IFERROR(IF(AND(НачЦ_ИнвП_Дата&lt;=IC$3,КИнвП_Дата&gt;IC$3),
INDEX(Кальк._свекла,MATCH($A59,Кальк._свекла_наим.,0),MATCH("Сумма затрат, т.руб.",'Кальк-я'!$5:$5,0))*
INDEX(ЗФ,MATCH($A$58,ЗФ!$A:$A,0),MATCH("Посевная площадь"&amp;YEAR(ID$3),ЗФ!$2:$2,0))*
INDEX(Коэф.закупка_год_свекла[],MATCH($A59,Коэф.закупка_год_свекла[1],0),MATCH(MONTH(IC$3),КЗ!$1:$1,0))/1000,""),0)</f>
        <v>0</v>
      </c>
      <c r="ID59" s="551" cm="1">
        <f t="array" aca="1" ref="ID59" ca="1">IFERROR(IF(AND(НачЦ_ИнвП_Дата&lt;=ID$3,КИнвП_Дата&gt;ID$3),
INDEX(Кальк._свекла,MATCH($A59,Кальк._свекла_наим.,0),MATCH("Сумма затрат, т.руб.",'Кальк-я'!$5:$5,0))*
INDEX(ЗФ,MATCH($A$58,ЗФ!$A:$A,0),MATCH("Посевная площадь"&amp;YEAR(IE$3),ЗФ!$2:$2,0))*
INDEX(Коэф.закупка_год_свекла[],MATCH($A59,Коэф.закупка_год_свекла[1],0),MATCH(MONTH(ID$3),КЗ!$1:$1,0))/1000,""),0)</f>
        <v>0</v>
      </c>
      <c r="IE59" s="551" cm="1">
        <f t="array" aca="1" ref="IE59" ca="1">IFERROR(IF(AND(НачЦ_ИнвП_Дата&lt;=IE$3,КИнвП_Дата&gt;IE$3),
INDEX(Кальк._свекла,MATCH($A59,Кальк._свекла_наим.,0),MATCH("Сумма затрат, т.руб.",'Кальк-я'!$5:$5,0))*
INDEX(ЗФ,MATCH($A$58,ЗФ!$A:$A,0),MATCH("Посевная площадь"&amp;YEAR(IF$3),ЗФ!$2:$2,0))*
INDEX(Коэф.закупка_год_свекла[],MATCH($A59,Коэф.закупка_год_свекла[1],0),MATCH(MONTH(IE$3),КЗ!$1:$1,0))/1000,""),0)</f>
        <v>0</v>
      </c>
      <c r="IF59" s="551" cm="1">
        <f t="array" aca="1" ref="IF59" ca="1">IFERROR(IF(AND(НачЦ_ИнвП_Дата&lt;=IF$3,КИнвП_Дата&gt;IF$3),
INDEX(Кальк._свекла,MATCH($A59,Кальк._свекла_наим.,0),MATCH("Сумма затрат, т.руб.",'Кальк-я'!$5:$5,0))*
INDEX(ЗФ,MATCH($A$58,ЗФ!$A:$A,0),MATCH("Посевная площадь"&amp;YEAR(IG$3),ЗФ!$2:$2,0))*
INDEX(Коэф.закупка_год_свекла[],MATCH($A59,Коэф.закупка_год_свекла[1],0),MATCH(MONTH(IF$3),КЗ!$1:$1,0))/1000,""),0)</f>
        <v>0</v>
      </c>
      <c r="IG59" s="551" cm="1">
        <f t="array" aca="1" ref="IG59" ca="1">IFERROR(IF(AND(НачЦ_ИнвП_Дата&lt;=IG$3,КИнвП_Дата&gt;IG$3),
INDEX(Кальк._свекла,MATCH($A59,Кальк._свекла_наим.,0),MATCH("Сумма затрат, т.руб.",'Кальк-я'!$5:$5,0))*
INDEX(ЗФ,MATCH($A$58,ЗФ!$A:$A,0),MATCH("Посевная площадь"&amp;YEAR(IH$3),ЗФ!$2:$2,0))*
INDEX(Коэф.закупка_год_свекла[],MATCH($A59,Коэф.закупка_год_свекла[1],0),MATCH(MONTH(IG$3),КЗ!$1:$1,0))/1000,""),0)</f>
        <v>0</v>
      </c>
      <c r="IH59" s="551" cm="1">
        <f t="array" aca="1" ref="IH59" ca="1">IFERROR(IF(AND(НачЦ_ИнвП_Дата&lt;=IH$3,КИнвП_Дата&gt;IH$3),
INDEX(Кальк._свекла,MATCH($A59,Кальк._свекла_наим.,0),MATCH("Сумма затрат, т.руб.",'Кальк-я'!$5:$5,0))*
INDEX(ЗФ,MATCH($A$58,ЗФ!$A:$A,0),MATCH("Посевная площадь"&amp;YEAR(II$3),ЗФ!$2:$2,0))*
INDEX(Коэф.закупка_год_свекла[],MATCH($A59,Коэф.закупка_год_свекла[1],0),MATCH(MONTH(IH$3),КЗ!$1:$1,0))/1000,""),0)</f>
        <v>0</v>
      </c>
      <c r="II59" s="551" cm="1">
        <f t="array" aca="1" ref="II59" ca="1">IFERROR(IF(AND(НачЦ_ИнвП_Дата&lt;=II$3,КИнвП_Дата&gt;II$3),
INDEX(Кальк._свекла,MATCH($A59,Кальк._свекла_наим.,0),MATCH("Сумма затрат, т.руб.",'Кальк-я'!$5:$5,0))*
INDEX(ЗФ,MATCH($A$58,ЗФ!$A:$A,0),MATCH("Посевная площадь"&amp;YEAR(IJ$3),ЗФ!$2:$2,0))*
INDEX(Коэф.закупка_год_свекла[],MATCH($A59,Коэф.закупка_год_свекла[1],0),MATCH(MONTH(II$3),КЗ!$1:$1,0))/1000,""),0)</f>
        <v>1824.0227999999997</v>
      </c>
      <c r="IJ59" s="551" cm="1">
        <f t="array" aca="1" ref="IJ59" ca="1">IFERROR(IF(AND(НачЦ_ИнвП_Дата&lt;=IJ$3,КИнвП_Дата&gt;IJ$3),
INDEX(Кальк._свекла,MATCH($A59,Кальк._свекла_наим.,0),MATCH("Сумма затрат, т.руб.",'Кальк-я'!$5:$5,0))*
INDEX(ЗФ,MATCH($A$58,ЗФ!$A:$A,0),MATCH("Посевная площадь"&amp;YEAR(IK$3),ЗФ!$2:$2,0))*
INDEX(Коэф.закупка_год_свекла[],MATCH($A59,Коэф.закупка_год_свекла[1],0),MATCH(MONTH(IJ$3),КЗ!$1:$1,0))/1000,""),0)</f>
        <v>0</v>
      </c>
      <c r="IK59" s="551" cm="1">
        <f t="array" aca="1" ref="IK59" ca="1">IFERROR(IF(AND(НачЦ_ИнвП_Дата&lt;=IK$3,КИнвП_Дата&gt;IK$3),
INDEX(Кальк._свекла,MATCH($A59,Кальк._свекла_наим.,0),MATCH("Сумма затрат, т.руб.",'Кальк-я'!$5:$5,0))*
INDEX(ЗФ,MATCH($A$58,ЗФ!$A:$A,0),MATCH("Посевная площадь"&amp;YEAR(IL$3),ЗФ!$2:$2,0))*
INDEX(Коэф.закупка_год_свекла[],MATCH($A59,Коэф.закупка_год_свекла[1],0),MATCH(MONTH(IK$3),КЗ!$1:$1,0))/1000,""),0)</f>
        <v>0</v>
      </c>
      <c r="IL59" s="551" cm="1">
        <f t="array" aca="1" ref="IL59" ca="1">IFERROR(IF(AND(НачЦ_ИнвП_Дата&lt;=IL$3,КИнвП_Дата&gt;IL$3),
INDEX(Кальк._свекла,MATCH($A59,Кальк._свекла_наим.,0),MATCH("Сумма затрат, т.руб.",'Кальк-я'!$5:$5,0))*
INDEX(ЗФ,MATCH($A$58,ЗФ!$A:$A,0),MATCH("Посевная площадь"&amp;YEAR(IM$3),ЗФ!$2:$2,0))*
INDEX(Коэф.закупка_год_свекла[],MATCH($A59,Коэф.закупка_год_свекла[1],0),MATCH(MONTH(IL$3),КЗ!$1:$1,0))/1000,""),0)</f>
        <v>0</v>
      </c>
      <c r="IM59" s="551" cm="1">
        <f t="array" aca="1" ref="IM59" ca="1">IFERROR(IF(AND(НачЦ_ИнвП_Дата&lt;=IM$3,КИнвП_Дата&gt;IM$3),
INDEX(Кальк._свекла,MATCH($A59,Кальк._свекла_наим.,0),MATCH("Сумма затрат, т.руб.",'Кальк-я'!$5:$5,0))*
INDEX(ЗФ,MATCH($A$58,ЗФ!$A:$A,0),MATCH("Посевная площадь"&amp;YEAR(IN$3),ЗФ!$2:$2,0))*
INDEX(Коэф.закупка_год_свекла[],MATCH($A59,Коэф.закупка_год_свекла[1],0),MATCH(MONTH(IM$3),КЗ!$1:$1,0))/1000,""),0)</f>
        <v>0</v>
      </c>
      <c r="IN59" s="552">
        <f t="shared" ca="1" si="1562"/>
        <v>1824.0227999999997</v>
      </c>
      <c r="IO59" s="551" cm="1">
        <f t="array" aca="1" ref="IO59" ca="1">IFERROR(IF(AND(НачЦ_ИнвП_Дата&lt;=IO$3,КИнвП_Дата&gt;IO$3),
INDEX(Кальк._свекла,MATCH($A59,Кальк._свекла_наим.,0),MATCH("Сумма затрат, т.руб.",'Кальк-я'!$5:$5,0))*
INDEX(ЗФ,MATCH($A$58,ЗФ!$A:$A,0),MATCH("Посевная площадь"&amp;YEAR(IP$3),ЗФ!$2:$2,0))*
INDEX(Коэф.закупка_год_свекла[],MATCH($A59,Коэф.закупка_год_свекла[1],0),MATCH(MONTH(IO$3),КЗ!$1:$1,0))/1000,""),0)</f>
        <v>0</v>
      </c>
      <c r="IP59" s="551" cm="1">
        <f t="array" aca="1" ref="IP59" ca="1">IFERROR(IF(AND(НачЦ_ИнвП_Дата&lt;=IP$3,КИнвП_Дата&gt;IP$3),
INDEX(Кальк._свекла,MATCH($A59,Кальк._свекла_наим.,0),MATCH("Сумма затрат, т.руб.",'Кальк-я'!$5:$5,0))*
INDEX(ЗФ,MATCH($A$58,ЗФ!$A:$A,0),MATCH("Посевная площадь"&amp;YEAR(IQ$3),ЗФ!$2:$2,0))*
INDEX(Коэф.закупка_год_свекла[],MATCH($A59,Коэф.закупка_год_свекла[1],0),MATCH(MONTH(IP$3),КЗ!$1:$1,0))/1000,""),0)</f>
        <v>0</v>
      </c>
      <c r="IQ59" s="551" cm="1">
        <f t="array" aca="1" ref="IQ59" ca="1">IFERROR(IF(AND(НачЦ_ИнвП_Дата&lt;=IQ$3,КИнвП_Дата&gt;IQ$3),
INDEX(Кальк._свекла,MATCH($A59,Кальк._свекла_наим.,0),MATCH("Сумма затрат, т.руб.",'Кальк-я'!$5:$5,0))*
INDEX(ЗФ,MATCH($A$58,ЗФ!$A:$A,0),MATCH("Посевная площадь"&amp;YEAR(IR$3),ЗФ!$2:$2,0))*
INDEX(Коэф.закупка_год_свекла[],MATCH($A59,Коэф.закупка_год_свекла[1],0),MATCH(MONTH(IQ$3),КЗ!$1:$1,0))/1000,""),0)</f>
        <v>0</v>
      </c>
      <c r="IR59" s="551" cm="1">
        <f t="array" aca="1" ref="IR59" ca="1">IFERROR(IF(AND(НачЦ_ИнвП_Дата&lt;=IR$3,КИнвП_Дата&gt;IR$3),
INDEX(Кальк._свекла,MATCH($A59,Кальк._свекла_наим.,0),MATCH("Сумма затрат, т.руб.",'Кальк-я'!$5:$5,0))*
INDEX(ЗФ,MATCH($A$58,ЗФ!$A:$A,0),MATCH("Посевная площадь"&amp;YEAR(IS$3),ЗФ!$2:$2,0))*
INDEX(Коэф.закупка_год_свекла[],MATCH($A59,Коэф.закупка_год_свекла[1],0),MATCH(MONTH(IR$3),КЗ!$1:$1,0))/1000,""),0)</f>
        <v>0</v>
      </c>
      <c r="IS59" s="551" cm="1">
        <f t="array" aca="1" ref="IS59" ca="1">IFERROR(IF(AND(НачЦ_ИнвП_Дата&lt;=IS$3,КИнвП_Дата&gt;IS$3),
INDEX(Кальк._свекла,MATCH($A59,Кальк._свекла_наим.,0),MATCH("Сумма затрат, т.руб.",'Кальк-я'!$5:$5,0))*
INDEX(ЗФ,MATCH($A$58,ЗФ!$A:$A,0),MATCH("Посевная площадь"&amp;YEAR(IT$3),ЗФ!$2:$2,0))*
INDEX(Коэф.закупка_год_свекла[],MATCH($A59,Коэф.закупка_год_свекла[1],0),MATCH(MONTH(IS$3),КЗ!$1:$1,0))/1000,""),0)</f>
        <v>0</v>
      </c>
      <c r="IT59" s="551" cm="1">
        <f t="array" aca="1" ref="IT59" ca="1">IFERROR(IF(AND(НачЦ_ИнвП_Дата&lt;=IT$3,КИнвП_Дата&gt;IT$3),
INDEX(Кальк._свекла,MATCH($A59,Кальк._свекла_наим.,0),MATCH("Сумма затрат, т.руб.",'Кальк-я'!$5:$5,0))*
INDEX(ЗФ,MATCH($A$58,ЗФ!$A:$A,0),MATCH("Посевная площадь"&amp;YEAR(IU$3),ЗФ!$2:$2,0))*
INDEX(Коэф.закупка_год_свекла[],MATCH($A59,Коэф.закупка_год_свекла[1],0),MATCH(MONTH(IT$3),КЗ!$1:$1,0))/1000,""),0)</f>
        <v>0</v>
      </c>
      <c r="IU59" s="551" cm="1">
        <f t="array" aca="1" ref="IU59" ca="1">IFERROR(IF(AND(НачЦ_ИнвП_Дата&lt;=IU$3,КИнвП_Дата&gt;IU$3),
INDEX(Кальк._свекла,MATCH($A59,Кальк._свекла_наим.,0),MATCH("Сумма затрат, т.руб.",'Кальк-я'!$5:$5,0))*
INDEX(ЗФ,MATCH($A$58,ЗФ!$A:$A,0),MATCH("Посевная площадь"&amp;YEAR(IV$3),ЗФ!$2:$2,0))*
INDEX(Коэф.закупка_год_свекла[],MATCH($A59,Коэф.закупка_год_свекла[1],0),MATCH(MONTH(IU$3),КЗ!$1:$1,0))/1000,""),0)</f>
        <v>0</v>
      </c>
      <c r="IV59" s="551" cm="1">
        <f t="array" aca="1" ref="IV59" ca="1">IFERROR(IF(AND(НачЦ_ИнвП_Дата&lt;=IV$3,КИнвП_Дата&gt;IV$3),
INDEX(Кальк._свекла,MATCH($A59,Кальк._свекла_наим.,0),MATCH("Сумма затрат, т.руб.",'Кальк-я'!$5:$5,0))*
INDEX(ЗФ,MATCH($A$58,ЗФ!$A:$A,0),MATCH("Посевная площадь"&amp;YEAR(IW$3),ЗФ!$2:$2,0))*
INDEX(Коэф.закупка_год_свекла[],MATCH($A59,Коэф.закупка_год_свекла[1],0),MATCH(MONTH(IV$3),КЗ!$1:$1,0))/1000,""),0)</f>
        <v>1824.0227999999997</v>
      </c>
      <c r="IW59" s="551" cm="1">
        <f t="array" aca="1" ref="IW59" ca="1">IFERROR(IF(AND(НачЦ_ИнвП_Дата&lt;=IW$3,КИнвП_Дата&gt;IW$3),
INDEX(Кальк._свекла,MATCH($A59,Кальк._свекла_наим.,0),MATCH("Сумма затрат, т.руб.",'Кальк-я'!$5:$5,0))*
INDEX(ЗФ,MATCH($A$58,ЗФ!$A:$A,0),MATCH("Посевная площадь"&amp;YEAR(IX$3),ЗФ!$2:$2,0))*
INDEX(Коэф.закупка_год_свекла[],MATCH($A59,Коэф.закупка_год_свекла[1],0),MATCH(MONTH(IW$3),КЗ!$1:$1,0))/1000,""),0)</f>
        <v>0</v>
      </c>
      <c r="IX59" s="551" cm="1">
        <f t="array" aca="1" ref="IX59" ca="1">IFERROR(IF(AND(НачЦ_ИнвП_Дата&lt;=IX$3,КИнвП_Дата&gt;IX$3),
INDEX(Кальк._свекла,MATCH($A59,Кальк._свекла_наим.,0),MATCH("Сумма затрат, т.руб.",'Кальк-я'!$5:$5,0))*
INDEX(ЗФ,MATCH($A$58,ЗФ!$A:$A,0),MATCH("Посевная площадь"&amp;YEAR(IY$3),ЗФ!$2:$2,0))*
INDEX(Коэф.закупка_год_свекла[],MATCH($A59,Коэф.закупка_год_свекла[1],0),MATCH(MONTH(IX$3),КЗ!$1:$1,0))/1000,""),0)</f>
        <v>0</v>
      </c>
      <c r="IY59" s="551" cm="1">
        <f t="array" aca="1" ref="IY59" ca="1">IFERROR(IF(AND(НачЦ_ИнвП_Дата&lt;=IY$3,КИнвП_Дата&gt;IY$3),
INDEX(Кальк._свекла,MATCH($A59,Кальк._свекла_наим.,0),MATCH("Сумма затрат, т.руб.",'Кальк-я'!$5:$5,0))*
INDEX(ЗФ,MATCH($A$58,ЗФ!$A:$A,0),MATCH("Посевная площадь"&amp;YEAR(IZ$3),ЗФ!$2:$2,0))*
INDEX(Коэф.закупка_год_свекла[],MATCH($A59,Коэф.закупка_год_свекла[1],0),MATCH(MONTH(IY$3),КЗ!$1:$1,0))/1000,""),0)</f>
        <v>0</v>
      </c>
      <c r="IZ59" s="551" cm="1">
        <f t="array" aca="1" ref="IZ59" ca="1">IFERROR(IF(AND(НачЦ_ИнвП_Дата&lt;=IZ$3,КИнвП_Дата&gt;IZ$3),
INDEX(Кальк._свекла,MATCH($A59,Кальк._свекла_наим.,0),MATCH("Сумма затрат, т.руб.",'Кальк-я'!$5:$5,0))*
INDEX(ЗФ,MATCH($A$58,ЗФ!$A:$A,0),MATCH("Посевная площадь"&amp;YEAR(JA$3),ЗФ!$2:$2,0))*
INDEX(Коэф.закупка_год_свекла[],MATCH($A59,Коэф.закупка_год_свекла[1],0),MATCH(MONTH(IZ$3),КЗ!$1:$1,0))/1000,""),0)</f>
        <v>0</v>
      </c>
      <c r="JA59" s="552">
        <f t="shared" ca="1" si="1563"/>
        <v>1824.0227999999997</v>
      </c>
      <c r="JB59" s="551" cm="1">
        <f t="array" aca="1" ref="JB59" ca="1">IFERROR(IF(AND(НачЦ_ИнвП_Дата&lt;=JB$3,КИнвП_Дата&gt;JB$3),
INDEX(Кальк._свекла,MATCH($A59,Кальк._свекла_наим.,0),MATCH("Сумма затрат, т.руб.",'Кальк-я'!$5:$5,0))*
INDEX(ЗФ,MATCH($A$58,ЗФ!$A:$A,0),MATCH("Посевная площадь"&amp;YEAR(JC$3),ЗФ!$2:$2,0))*
INDEX(Коэф.закупка_год_свекла[],MATCH($A59,Коэф.закупка_год_свекла[1],0),MATCH(MONTH(JB$3),КЗ!$1:$1,0))/1000,""),0)</f>
        <v>0</v>
      </c>
      <c r="JC59" s="551" cm="1">
        <f t="array" aca="1" ref="JC59" ca="1">IFERROR(IF(AND(НачЦ_ИнвП_Дата&lt;=JC$3,КИнвП_Дата&gt;JC$3),
INDEX(Кальк._свекла,MATCH($A59,Кальк._свекла_наим.,0),MATCH("Сумма затрат, т.руб.",'Кальк-я'!$5:$5,0))*
INDEX(ЗФ,MATCH($A$58,ЗФ!$A:$A,0),MATCH("Посевная площадь"&amp;YEAR(JD$3),ЗФ!$2:$2,0))*
INDEX(Коэф.закупка_год_свекла[],MATCH($A59,Коэф.закупка_год_свекла[1],0),MATCH(MONTH(JC$3),КЗ!$1:$1,0))/1000,""),0)</f>
        <v>0</v>
      </c>
      <c r="JD59" s="551" cm="1">
        <f t="array" aca="1" ref="JD59" ca="1">IFERROR(IF(AND(НачЦ_ИнвП_Дата&lt;=JD$3,КИнвП_Дата&gt;JD$3),
INDEX(Кальк._свекла,MATCH($A59,Кальк._свекла_наим.,0),MATCH("Сумма затрат, т.руб.",'Кальк-я'!$5:$5,0))*
INDEX(ЗФ,MATCH($A$58,ЗФ!$A:$A,0),MATCH("Посевная площадь"&amp;YEAR(JE$3),ЗФ!$2:$2,0))*
INDEX(Коэф.закупка_год_свекла[],MATCH($A59,Коэф.закупка_год_свекла[1],0),MATCH(MONTH(JD$3),КЗ!$1:$1,0))/1000,""),0)</f>
        <v>0</v>
      </c>
      <c r="JE59" s="551" cm="1">
        <f t="array" aca="1" ref="JE59" ca="1">IFERROR(IF(AND(НачЦ_ИнвП_Дата&lt;=JE$3,КИнвП_Дата&gt;JE$3),
INDEX(Кальк._свекла,MATCH($A59,Кальк._свекла_наим.,0),MATCH("Сумма затрат, т.руб.",'Кальк-я'!$5:$5,0))*
INDEX(ЗФ,MATCH($A$58,ЗФ!$A:$A,0),MATCH("Посевная площадь"&amp;YEAR(JF$3),ЗФ!$2:$2,0))*
INDEX(Коэф.закупка_год_свекла[],MATCH($A59,Коэф.закупка_год_свекла[1],0),MATCH(MONTH(JE$3),КЗ!$1:$1,0))/1000,""),0)</f>
        <v>0</v>
      </c>
      <c r="JF59" s="551" cm="1">
        <f t="array" aca="1" ref="JF59" ca="1">IFERROR(IF(AND(НачЦ_ИнвП_Дата&lt;=JF$3,КИнвП_Дата&gt;JF$3),
INDEX(Кальк._свекла,MATCH($A59,Кальк._свекла_наим.,0),MATCH("Сумма затрат, т.руб.",'Кальк-я'!$5:$5,0))*
INDEX(ЗФ,MATCH($A$58,ЗФ!$A:$A,0),MATCH("Посевная площадь"&amp;YEAR(JG$3),ЗФ!$2:$2,0))*
INDEX(Коэф.закупка_год_свекла[],MATCH($A59,Коэф.закупка_год_свекла[1],0),MATCH(MONTH(JF$3),КЗ!$1:$1,0))/1000,""),0)</f>
        <v>0</v>
      </c>
      <c r="JG59" s="551" cm="1">
        <f t="array" aca="1" ref="JG59" ca="1">IFERROR(IF(AND(НачЦ_ИнвП_Дата&lt;=JG$3,КИнвП_Дата&gt;JG$3),
INDEX(Кальк._свекла,MATCH($A59,Кальк._свекла_наим.,0),MATCH("Сумма затрат, т.руб.",'Кальк-я'!$5:$5,0))*
INDEX(ЗФ,MATCH($A$58,ЗФ!$A:$A,0),MATCH("Посевная площадь"&amp;YEAR(JH$3),ЗФ!$2:$2,0))*
INDEX(Коэф.закупка_год_свекла[],MATCH($A59,Коэф.закупка_год_свекла[1],0),MATCH(MONTH(JG$3),КЗ!$1:$1,0))/1000,""),0)</f>
        <v>0</v>
      </c>
      <c r="JH59" s="551" cm="1">
        <f t="array" aca="1" ref="JH59" ca="1">IFERROR(IF(AND(НачЦ_ИнвП_Дата&lt;=JH$3,КИнвП_Дата&gt;JH$3),
INDEX(Кальк._свекла,MATCH($A59,Кальк._свекла_наим.,0),MATCH("Сумма затрат, т.руб.",'Кальк-я'!$5:$5,0))*
INDEX(ЗФ,MATCH($A$58,ЗФ!$A:$A,0),MATCH("Посевная площадь"&amp;YEAR(JI$3),ЗФ!$2:$2,0))*
INDEX(Коэф.закупка_год_свекла[],MATCH($A59,Коэф.закупка_год_свекла[1],0),MATCH(MONTH(JH$3),КЗ!$1:$1,0))/1000,""),0)</f>
        <v>0</v>
      </c>
      <c r="JI59" s="551" cm="1">
        <f t="array" aca="1" ref="JI59" ca="1">IFERROR(IF(AND(НачЦ_ИнвП_Дата&lt;=JI$3,КИнвП_Дата&gt;JI$3),
INDEX(Кальк._свекла,MATCH($A59,Кальк._свекла_наим.,0),MATCH("Сумма затрат, т.руб.",'Кальк-я'!$5:$5,0))*
INDEX(ЗФ,MATCH($A$58,ЗФ!$A:$A,0),MATCH("Посевная площадь"&amp;YEAR(JJ$3),ЗФ!$2:$2,0))*
INDEX(Коэф.закупка_год_свекла[],MATCH($A59,Коэф.закупка_год_свекла[1],0),MATCH(MONTH(JI$3),КЗ!$1:$1,0))/1000,""),0)</f>
        <v>1824.0227999999997</v>
      </c>
      <c r="JJ59" s="551" cm="1">
        <f t="array" aca="1" ref="JJ59" ca="1">IFERROR(IF(AND(НачЦ_ИнвП_Дата&lt;=JJ$3,КИнвП_Дата&gt;JJ$3),
INDEX(Кальк._свекла,MATCH($A59,Кальк._свекла_наим.,0),MATCH("Сумма затрат, т.руб.",'Кальк-я'!$5:$5,0))*
INDEX(ЗФ,MATCH($A$58,ЗФ!$A:$A,0),MATCH("Посевная площадь"&amp;YEAR(JK$3),ЗФ!$2:$2,0))*
INDEX(Коэф.закупка_год_свекла[],MATCH($A59,Коэф.закупка_год_свекла[1],0),MATCH(MONTH(JJ$3),КЗ!$1:$1,0))/1000,""),0)</f>
        <v>0</v>
      </c>
      <c r="JK59" s="551" cm="1">
        <f t="array" aca="1" ref="JK59" ca="1">IFERROR(IF(AND(НачЦ_ИнвП_Дата&lt;=JK$3,КИнвП_Дата&gt;JK$3),
INDEX(Кальк._свекла,MATCH($A59,Кальк._свекла_наим.,0),MATCH("Сумма затрат, т.руб.",'Кальк-я'!$5:$5,0))*
INDEX(ЗФ,MATCH($A$58,ЗФ!$A:$A,0),MATCH("Посевная площадь"&amp;YEAR(JL$3),ЗФ!$2:$2,0))*
INDEX(Коэф.закупка_год_свекла[],MATCH($A59,Коэф.закупка_год_свекла[1],0),MATCH(MONTH(JK$3),КЗ!$1:$1,0))/1000,""),0)</f>
        <v>0</v>
      </c>
      <c r="JL59" s="551" cm="1">
        <f t="array" aca="1" ref="JL59" ca="1">IFERROR(IF(AND(НачЦ_ИнвП_Дата&lt;=JL$3,КИнвП_Дата&gt;JL$3),
INDEX(Кальк._свекла,MATCH($A59,Кальк._свекла_наим.,0),MATCH("Сумма затрат, т.руб.",'Кальк-я'!$5:$5,0))*
INDEX(ЗФ,MATCH($A$58,ЗФ!$A:$A,0),MATCH("Посевная площадь"&amp;YEAR(JM$3),ЗФ!$2:$2,0))*
INDEX(Коэф.закупка_год_свекла[],MATCH($A59,Коэф.закупка_год_свекла[1],0),MATCH(MONTH(JL$3),КЗ!$1:$1,0))/1000,""),0)</f>
        <v>0</v>
      </c>
      <c r="JM59" s="551" cm="1">
        <f t="array" aca="1" ref="JM59" ca="1">IFERROR(IF(AND(НачЦ_ИнвП_Дата&lt;=JM$3,КИнвП_Дата&gt;JM$3),
INDEX(Кальк._свекла,MATCH($A59,Кальк._свекла_наим.,0),MATCH("Сумма затрат, т.руб.",'Кальк-я'!$5:$5,0))*
INDEX(ЗФ,MATCH($A$58,ЗФ!$A:$A,0),MATCH("Посевная площадь"&amp;YEAR(JN$3),ЗФ!$2:$2,0))*
INDEX(Коэф.закупка_год_свекла[],MATCH($A59,Коэф.закупка_год_свекла[1],0),MATCH(MONTH(JM$3),КЗ!$1:$1,0))/1000,""),0)</f>
        <v>0</v>
      </c>
      <c r="JN59" s="552">
        <f t="shared" ca="1" si="1564"/>
        <v>1824.0227999999997</v>
      </c>
      <c r="JO59" s="551" cm="1">
        <f t="array" aca="1" ref="JO59" ca="1">IFERROR(IF(AND(НачЦ_ИнвП_Дата&lt;=JO$3,КИнвП_Дата&gt;JO$3),
INDEX(Кальк._свекла,MATCH($A59,Кальк._свекла_наим.,0),MATCH("Сумма затрат, т.руб.",'Кальк-я'!$5:$5,0))*
INDEX(ЗФ,MATCH($A$58,ЗФ!$A:$A,0),MATCH("Посевная площадь"&amp;YEAR(JP$3),ЗФ!$2:$2,0))*
INDEX(Коэф.закупка_год_свекла[],MATCH($A59,Коэф.закупка_год_свекла[1],0),MATCH(MONTH(JO$3),КЗ!$1:$1,0))/1000,""),0)</f>
        <v>0</v>
      </c>
      <c r="JP59" s="551" cm="1">
        <f t="array" aca="1" ref="JP59" ca="1">IFERROR(IF(AND(НачЦ_ИнвП_Дата&lt;=JP$3,КИнвП_Дата&gt;JP$3),
INDEX(Кальк._свекла,MATCH($A59,Кальк._свекла_наим.,0),MATCH("Сумма затрат, т.руб.",'Кальк-я'!$5:$5,0))*
INDEX(ЗФ,MATCH($A$58,ЗФ!$A:$A,0),MATCH("Посевная площадь"&amp;YEAR(JQ$3),ЗФ!$2:$2,0))*
INDEX(Коэф.закупка_год_свекла[],MATCH($A59,Коэф.закупка_год_свекла[1],0),MATCH(MONTH(JP$3),КЗ!$1:$1,0))/1000,""),0)</f>
        <v>0</v>
      </c>
      <c r="JQ59" s="551" cm="1">
        <f t="array" aca="1" ref="JQ59" ca="1">IFERROR(IF(AND(НачЦ_ИнвП_Дата&lt;=JQ$3,КИнвП_Дата&gt;JQ$3),
INDEX(Кальк._свекла,MATCH($A59,Кальк._свекла_наим.,0),MATCH("Сумма затрат, т.руб.",'Кальк-я'!$5:$5,0))*
INDEX(ЗФ,MATCH($A$58,ЗФ!$A:$A,0),MATCH("Посевная площадь"&amp;YEAR(JR$3),ЗФ!$2:$2,0))*
INDEX(Коэф.закупка_год_свекла[],MATCH($A59,Коэф.закупка_год_свекла[1],0),MATCH(MONTH(JQ$3),КЗ!$1:$1,0))/1000,""),0)</f>
        <v>0</v>
      </c>
      <c r="JR59" s="551" cm="1">
        <f t="array" aca="1" ref="JR59" ca="1">IFERROR(IF(AND(НачЦ_ИнвП_Дата&lt;=JR$3,КИнвП_Дата&gt;JR$3),
INDEX(Кальк._свекла,MATCH($A59,Кальк._свекла_наим.,0),MATCH("Сумма затрат, т.руб.",'Кальк-я'!$5:$5,0))*
INDEX(ЗФ,MATCH($A$58,ЗФ!$A:$A,0),MATCH("Посевная площадь"&amp;YEAR(JS$3),ЗФ!$2:$2,0))*
INDEX(Коэф.закупка_год_свекла[],MATCH($A59,Коэф.закупка_год_свекла[1],0),MATCH(MONTH(JR$3),КЗ!$1:$1,0))/1000,""),0)</f>
        <v>0</v>
      </c>
      <c r="JS59" s="551" cm="1">
        <f t="array" aca="1" ref="JS59" ca="1">IFERROR(IF(AND(НачЦ_ИнвП_Дата&lt;=JS$3,КИнвП_Дата&gt;JS$3),
INDEX(Кальк._свекла,MATCH($A59,Кальк._свекла_наим.,0),MATCH("Сумма затрат, т.руб.",'Кальк-я'!$5:$5,0))*
INDEX(ЗФ,MATCH($A$58,ЗФ!$A:$A,0),MATCH("Посевная площадь"&amp;YEAR(JT$3),ЗФ!$2:$2,0))*
INDEX(Коэф.закупка_год_свекла[],MATCH($A59,Коэф.закупка_год_свекла[1],0),MATCH(MONTH(JS$3),КЗ!$1:$1,0))/1000,""),0)</f>
        <v>0</v>
      </c>
      <c r="JT59" s="551" cm="1">
        <f t="array" aca="1" ref="JT59" ca="1">IFERROR(IF(AND(НачЦ_ИнвП_Дата&lt;=JT$3,КИнвП_Дата&gt;JT$3),
INDEX(Кальк._свекла,MATCH($A59,Кальк._свекла_наим.,0),MATCH("Сумма затрат, т.руб.",'Кальк-я'!$5:$5,0))*
INDEX(ЗФ,MATCH($A$58,ЗФ!$A:$A,0),MATCH("Посевная площадь"&amp;YEAR(JU$3),ЗФ!$2:$2,0))*
INDEX(Коэф.закупка_год_свекла[],MATCH($A59,Коэф.закупка_год_свекла[1],0),MATCH(MONTH(JT$3),КЗ!$1:$1,0))/1000,""),0)</f>
        <v>0</v>
      </c>
      <c r="JU59" s="551" cm="1">
        <f t="array" aca="1" ref="JU59" ca="1">IFERROR(IF(AND(НачЦ_ИнвП_Дата&lt;=JU$3,КИнвП_Дата&gt;JU$3),
INDEX(Кальк._свекла,MATCH($A59,Кальк._свекла_наим.,0),MATCH("Сумма затрат, т.руб.",'Кальк-я'!$5:$5,0))*
INDEX(ЗФ,MATCH($A$58,ЗФ!$A:$A,0),MATCH("Посевная площадь"&amp;YEAR(JV$3),ЗФ!$2:$2,0))*
INDEX(Коэф.закупка_год_свекла[],MATCH($A59,Коэф.закупка_год_свекла[1],0),MATCH(MONTH(JU$3),КЗ!$1:$1,0))/1000,""),0)</f>
        <v>0</v>
      </c>
      <c r="JV59" s="551" cm="1">
        <f t="array" aca="1" ref="JV59" ca="1">IFERROR(IF(AND(НачЦ_ИнвП_Дата&lt;=JV$3,КИнвП_Дата&gt;JV$3),
INDEX(Кальк._свекла,MATCH($A59,Кальк._свекла_наим.,0),MATCH("Сумма затрат, т.руб.",'Кальк-я'!$5:$5,0))*
INDEX(ЗФ,MATCH($A$58,ЗФ!$A:$A,0),MATCH("Посевная площадь"&amp;YEAR(JW$3),ЗФ!$2:$2,0))*
INDEX(Коэф.закупка_год_свекла[],MATCH($A59,Коэф.закупка_год_свекла[1],0),MATCH(MONTH(JV$3),КЗ!$1:$1,0))/1000,""),0)</f>
        <v>1824.0227999999997</v>
      </c>
      <c r="JW59" s="551" cm="1">
        <f t="array" aca="1" ref="JW59" ca="1">IFERROR(IF(AND(НачЦ_ИнвП_Дата&lt;=JW$3,КИнвП_Дата&gt;JW$3),
INDEX(Кальк._свекла,MATCH($A59,Кальк._свекла_наим.,0),MATCH("Сумма затрат, т.руб.",'Кальк-я'!$5:$5,0))*
INDEX(ЗФ,MATCH($A$58,ЗФ!$A:$A,0),MATCH("Посевная площадь"&amp;YEAR(JX$3),ЗФ!$2:$2,0))*
INDEX(Коэф.закупка_год_свекла[],MATCH($A59,Коэф.закупка_год_свекла[1],0),MATCH(MONTH(JW$3),КЗ!$1:$1,0))/1000,""),0)</f>
        <v>0</v>
      </c>
      <c r="JX59" s="551" cm="1">
        <f t="array" aca="1" ref="JX59" ca="1">IFERROR(IF(AND(НачЦ_ИнвП_Дата&lt;=JX$3,КИнвП_Дата&gt;JX$3),
INDEX(Кальк._свекла,MATCH($A59,Кальк._свекла_наим.,0),MATCH("Сумма затрат, т.руб.",'Кальк-я'!$5:$5,0))*
INDEX(ЗФ,MATCH($A$58,ЗФ!$A:$A,0),MATCH("Посевная площадь"&amp;YEAR(JY$3),ЗФ!$2:$2,0))*
INDEX(Коэф.закупка_год_свекла[],MATCH($A59,Коэф.закупка_год_свекла[1],0),MATCH(MONTH(JX$3),КЗ!$1:$1,0))/1000,""),0)</f>
        <v>0</v>
      </c>
      <c r="JY59" s="551" cm="1">
        <f t="array" aca="1" ref="JY59" ca="1">IFERROR(IF(AND(НачЦ_ИнвП_Дата&lt;=JY$3,КИнвП_Дата&gt;JY$3),
INDEX(Кальк._свекла,MATCH($A59,Кальк._свекла_наим.,0),MATCH("Сумма затрат, т.руб.",'Кальк-я'!$5:$5,0))*
INDEX(ЗФ,MATCH($A$58,ЗФ!$A:$A,0),MATCH("Посевная площадь"&amp;YEAR(JZ$3),ЗФ!$2:$2,0))*
INDEX(Коэф.закупка_год_свекла[],MATCH($A59,Коэф.закупка_год_свекла[1],0),MATCH(MONTH(JY$3),КЗ!$1:$1,0))/1000,""),0)</f>
        <v>0</v>
      </c>
      <c r="JZ59" s="551" cm="1">
        <f t="array" aca="1" ref="JZ59" ca="1">IFERROR(IF(AND(НачЦ_ИнвП_Дата&lt;=JZ$3,КИнвП_Дата&gt;JZ$3),
INDEX(Кальк._свекла,MATCH($A59,Кальк._свекла_наим.,0),MATCH("Сумма затрат, т.руб.",'Кальк-я'!$5:$5,0))*
INDEX(ЗФ,MATCH($A$58,ЗФ!$A:$A,0),MATCH("Посевная площадь"&amp;YEAR(KA$3),ЗФ!$2:$2,0))*
INDEX(Коэф.закупка_год_свекла[],MATCH($A59,Коэф.закупка_год_свекла[1],0),MATCH(MONTH(JZ$3),КЗ!$1:$1,0))/1000,""),0)</f>
        <v>0</v>
      </c>
      <c r="KA59" s="552">
        <f t="shared" ca="1" si="1565"/>
        <v>1824.0227999999997</v>
      </c>
      <c r="KB59" s="551" cm="1">
        <f t="array" aca="1" ref="KB59" ca="1">IFERROR(IF(AND(НачЦ_ИнвП_Дата&lt;=KB$3,КИнвП_Дата&gt;KB$3),
INDEX(Кальк._свекла,MATCH($A59,Кальк._свекла_наим.,0),MATCH("Сумма затрат, т.руб.",'Кальк-я'!$5:$5,0))*
INDEX(ЗФ,MATCH($A$58,ЗФ!$A:$A,0),MATCH("Посевная площадь"&amp;YEAR(KC$3),ЗФ!$2:$2,0))*
INDEX(Коэф.закупка_год_свекла[],MATCH($A59,Коэф.закупка_год_свекла[1],0),MATCH(MONTH(KB$3),КЗ!$1:$1,0))/1000,""),0)</f>
        <v>0</v>
      </c>
      <c r="KC59" s="551" cm="1">
        <f t="array" aca="1" ref="KC59" ca="1">IFERROR(IF(AND(НачЦ_ИнвП_Дата&lt;=KC$3,КИнвП_Дата&gt;KC$3),
INDEX(Кальк._свекла,MATCH($A59,Кальк._свекла_наим.,0),MATCH("Сумма затрат, т.руб.",'Кальк-я'!$5:$5,0))*
INDEX(ЗФ,MATCH($A$58,ЗФ!$A:$A,0),MATCH("Посевная площадь"&amp;YEAR(KD$3),ЗФ!$2:$2,0))*
INDEX(Коэф.закупка_год_свекла[],MATCH($A59,Коэф.закупка_год_свекла[1],0),MATCH(MONTH(KC$3),КЗ!$1:$1,0))/1000,""),0)</f>
        <v>0</v>
      </c>
      <c r="KD59" s="551" cm="1">
        <f t="array" aca="1" ref="KD59" ca="1">IFERROR(IF(AND(НачЦ_ИнвП_Дата&lt;=KD$3,КИнвП_Дата&gt;KD$3),
INDEX(Кальк._свекла,MATCH($A59,Кальк._свекла_наим.,0),MATCH("Сумма затрат, т.руб.",'Кальк-я'!$5:$5,0))*
INDEX(ЗФ,MATCH($A$58,ЗФ!$A:$A,0),MATCH("Посевная площадь"&amp;YEAR(KE$3),ЗФ!$2:$2,0))*
INDEX(Коэф.закупка_год_свекла[],MATCH($A59,Коэф.закупка_год_свекла[1],0),MATCH(MONTH(KD$3),КЗ!$1:$1,0))/1000,""),0)</f>
        <v>0</v>
      </c>
      <c r="KE59" s="551" cm="1">
        <f t="array" aca="1" ref="KE59" ca="1">IFERROR(IF(AND(НачЦ_ИнвП_Дата&lt;=KE$3,КИнвП_Дата&gt;KE$3),
INDEX(Кальк._свекла,MATCH($A59,Кальк._свекла_наим.,0),MATCH("Сумма затрат, т.руб.",'Кальк-я'!$5:$5,0))*
INDEX(ЗФ,MATCH($A$58,ЗФ!$A:$A,0),MATCH("Посевная площадь"&amp;YEAR(KF$3),ЗФ!$2:$2,0))*
INDEX(Коэф.закупка_год_свекла[],MATCH($A59,Коэф.закупка_год_свекла[1],0),MATCH(MONTH(KE$3),КЗ!$1:$1,0))/1000,""),0)</f>
        <v>0</v>
      </c>
      <c r="KF59" s="551" cm="1">
        <f t="array" aca="1" ref="KF59" ca="1">IFERROR(IF(AND(НачЦ_ИнвП_Дата&lt;=KF$3,КИнвП_Дата&gt;KF$3),
INDEX(Кальк._свекла,MATCH($A59,Кальк._свекла_наим.,0),MATCH("Сумма затрат, т.руб.",'Кальк-я'!$5:$5,0))*
INDEX(ЗФ,MATCH($A$58,ЗФ!$A:$A,0),MATCH("Посевная площадь"&amp;YEAR(KG$3),ЗФ!$2:$2,0))*
INDEX(Коэф.закупка_год_свекла[],MATCH($A59,Коэф.закупка_год_свекла[1],0),MATCH(MONTH(KF$3),КЗ!$1:$1,0))/1000,""),0)</f>
        <v>0</v>
      </c>
      <c r="KG59" s="551" cm="1">
        <f t="array" aca="1" ref="KG59" ca="1">IFERROR(IF(AND(НачЦ_ИнвП_Дата&lt;=KG$3,КИнвП_Дата&gt;KG$3),
INDEX(Кальк._свекла,MATCH($A59,Кальк._свекла_наим.,0),MATCH("Сумма затрат, т.руб.",'Кальк-я'!$5:$5,0))*
INDEX(ЗФ,MATCH($A$58,ЗФ!$A:$A,0),MATCH("Посевная площадь"&amp;YEAR(KH$3),ЗФ!$2:$2,0))*
INDEX(Коэф.закупка_год_свекла[],MATCH($A59,Коэф.закупка_год_свекла[1],0),MATCH(MONTH(KG$3),КЗ!$1:$1,0))/1000,""),0)</f>
        <v>0</v>
      </c>
      <c r="KH59" s="551" cm="1">
        <f t="array" aca="1" ref="KH59" ca="1">IFERROR(IF(AND(НачЦ_ИнвП_Дата&lt;=KH$3,КИнвП_Дата&gt;KH$3),
INDEX(Кальк._свекла,MATCH($A59,Кальк._свекла_наим.,0),MATCH("Сумма затрат, т.руб.",'Кальк-я'!$5:$5,0))*
INDEX(ЗФ,MATCH($A$58,ЗФ!$A:$A,0),MATCH("Посевная площадь"&amp;YEAR(KI$3),ЗФ!$2:$2,0))*
INDEX(Коэф.закупка_год_свекла[],MATCH($A59,Коэф.закупка_год_свекла[1],0),MATCH(MONTH(KH$3),КЗ!$1:$1,0))/1000,""),0)</f>
        <v>0</v>
      </c>
      <c r="KI59" s="551" cm="1">
        <f t="array" aca="1" ref="KI59" ca="1">IFERROR(IF(AND(НачЦ_ИнвП_Дата&lt;=KI$3,КИнвП_Дата&gt;KI$3),
INDEX(Кальк._свекла,MATCH($A59,Кальк._свекла_наим.,0),MATCH("Сумма затрат, т.руб.",'Кальк-я'!$5:$5,0))*
INDEX(ЗФ,MATCH($A$58,ЗФ!$A:$A,0),MATCH("Посевная площадь"&amp;YEAR(KJ$3),ЗФ!$2:$2,0))*
INDEX(Коэф.закупка_год_свекла[],MATCH($A59,Коэф.закупка_год_свекла[1],0),MATCH(MONTH(KI$3),КЗ!$1:$1,0))/1000,""),0)</f>
        <v>1824.0227999999997</v>
      </c>
      <c r="KJ59" s="551" cm="1">
        <f t="array" aca="1" ref="KJ59" ca="1">IFERROR(IF(AND(НачЦ_ИнвП_Дата&lt;=KJ$3,КИнвП_Дата&gt;KJ$3),
INDEX(Кальк._свекла,MATCH($A59,Кальк._свекла_наим.,0),MATCH("Сумма затрат, т.руб.",'Кальк-я'!$5:$5,0))*
INDEX(ЗФ,MATCH($A$58,ЗФ!$A:$A,0),MATCH("Посевная площадь"&amp;YEAR(KK$3),ЗФ!$2:$2,0))*
INDEX(Коэф.закупка_год_свекла[],MATCH($A59,Коэф.закупка_год_свекла[1],0),MATCH(MONTH(KJ$3),КЗ!$1:$1,0))/1000,""),0)</f>
        <v>0</v>
      </c>
      <c r="KK59" s="551" cm="1">
        <f t="array" aca="1" ref="KK59" ca="1">IFERROR(IF(AND(НачЦ_ИнвП_Дата&lt;=KK$3,КИнвП_Дата&gt;KK$3),
INDEX(Кальк._свекла,MATCH($A59,Кальк._свекла_наим.,0),MATCH("Сумма затрат, т.руб.",'Кальк-я'!$5:$5,0))*
INDEX(ЗФ,MATCH($A$58,ЗФ!$A:$A,0),MATCH("Посевная площадь"&amp;YEAR(KL$3),ЗФ!$2:$2,0))*
INDEX(Коэф.закупка_год_свекла[],MATCH($A59,Коэф.закупка_год_свекла[1],0),MATCH(MONTH(KK$3),КЗ!$1:$1,0))/1000,""),0)</f>
        <v>0</v>
      </c>
      <c r="KL59" s="551" cm="1">
        <f t="array" aca="1" ref="KL59" ca="1">IFERROR(IF(AND(НачЦ_ИнвП_Дата&lt;=KL$3,КИнвП_Дата&gt;KL$3),
INDEX(Кальк._свекла,MATCH($A59,Кальк._свекла_наим.,0),MATCH("Сумма затрат, т.руб.",'Кальк-я'!$5:$5,0))*
INDEX(ЗФ,MATCH($A$58,ЗФ!$A:$A,0),MATCH("Посевная площадь"&amp;YEAR(KM$3),ЗФ!$2:$2,0))*
INDEX(Коэф.закупка_год_свекла[],MATCH($A59,Коэф.закупка_год_свекла[1],0),MATCH(MONTH(KL$3),КЗ!$1:$1,0))/1000,""),0)</f>
        <v>0</v>
      </c>
      <c r="KM59" s="551" cm="1">
        <f t="array" aca="1" ref="KM59" ca="1">IFERROR(IF(AND(НачЦ_ИнвП_Дата&lt;=KM$3,КИнвП_Дата&gt;KM$3),
INDEX(Кальк._свекла,MATCH($A59,Кальк._свекла_наим.,0),MATCH("Сумма затрат, т.руб.",'Кальк-я'!$5:$5,0))*
INDEX(ЗФ,MATCH($A$58,ЗФ!$A:$A,0),MATCH("Посевная площадь"&amp;YEAR(KN$3),ЗФ!$2:$2,0))*
INDEX(Коэф.закупка_год_свекла[],MATCH($A59,Коэф.закупка_год_свекла[1],0),MATCH(MONTH(KM$3),КЗ!$1:$1,0))/1000,""),0)</f>
        <v>0</v>
      </c>
      <c r="KN59" s="552">
        <f t="shared" ca="1" si="1566"/>
        <v>1824.0227999999997</v>
      </c>
      <c r="KO59" s="551" cm="1">
        <f t="array" aca="1" ref="KO59" ca="1">IFERROR(IF(AND(НачЦ_ИнвП_Дата&lt;=KO$3,КИнвП_Дата&gt;KO$3),
INDEX(Кальк._свекла,MATCH($A59,Кальк._свекла_наим.,0),MATCH("Сумма затрат, т.руб.",'Кальк-я'!$5:$5,0))*
INDEX(ЗФ,MATCH($A$58,ЗФ!$A:$A,0),MATCH("Посевная площадь"&amp;YEAR(KP$3),ЗФ!$2:$2,0))*
INDEX(Коэф.закупка_год_свекла[],MATCH($A59,Коэф.закупка_год_свекла[1],0),MATCH(MONTH(KO$3),КЗ!$1:$1,0))/1000,""),0)</f>
        <v>0</v>
      </c>
      <c r="KP59" s="551" cm="1">
        <f t="array" aca="1" ref="KP59" ca="1">IFERROR(IF(AND(НачЦ_ИнвП_Дата&lt;=KP$3,КИнвП_Дата&gt;KP$3),
INDEX(Кальк._свекла,MATCH($A59,Кальк._свекла_наим.,0),MATCH("Сумма затрат, т.руб.",'Кальк-я'!$5:$5,0))*
INDEX(ЗФ,MATCH($A$58,ЗФ!$A:$A,0),MATCH("Посевная площадь"&amp;YEAR(KQ$3),ЗФ!$2:$2,0))*
INDEX(Коэф.закупка_год_свекла[],MATCH($A59,Коэф.закупка_год_свекла[1],0),MATCH(MONTH(KP$3),КЗ!$1:$1,0))/1000,""),0)</f>
        <v>0</v>
      </c>
      <c r="KQ59" s="551" cm="1">
        <f t="array" aca="1" ref="KQ59" ca="1">IFERROR(IF(AND(НачЦ_ИнвП_Дата&lt;=KQ$3,КИнвП_Дата&gt;KQ$3),
INDEX(Кальк._свекла,MATCH($A59,Кальк._свекла_наим.,0),MATCH("Сумма затрат, т.руб.",'Кальк-я'!$5:$5,0))*
INDEX(ЗФ,MATCH($A$58,ЗФ!$A:$A,0),MATCH("Посевная площадь"&amp;YEAR(KR$3),ЗФ!$2:$2,0))*
INDEX(Коэф.закупка_год_свекла[],MATCH($A59,Коэф.закупка_год_свекла[1],0),MATCH(MONTH(KQ$3),КЗ!$1:$1,0))/1000,""),0)</f>
        <v>0</v>
      </c>
      <c r="KR59" s="551" cm="1">
        <f t="array" aca="1" ref="KR59" ca="1">IFERROR(IF(AND(НачЦ_ИнвП_Дата&lt;=KR$3,КИнвП_Дата&gt;KR$3),
INDEX(Кальк._свекла,MATCH($A59,Кальк._свекла_наим.,0),MATCH("Сумма затрат, т.руб.",'Кальк-я'!$5:$5,0))*
INDEX(ЗФ,MATCH($A$58,ЗФ!$A:$A,0),MATCH("Посевная площадь"&amp;YEAR(KS$3),ЗФ!$2:$2,0))*
INDEX(Коэф.закупка_год_свекла[],MATCH($A59,Коэф.закупка_год_свекла[1],0),MATCH(MONTH(KR$3),КЗ!$1:$1,0))/1000,""),0)</f>
        <v>0</v>
      </c>
      <c r="KS59" s="551" cm="1">
        <f t="array" aca="1" ref="KS59" ca="1">IFERROR(IF(AND(НачЦ_ИнвП_Дата&lt;=KS$3,КИнвП_Дата&gt;KS$3),
INDEX(Кальк._свекла,MATCH($A59,Кальк._свекла_наим.,0),MATCH("Сумма затрат, т.руб.",'Кальк-я'!$5:$5,0))*
INDEX(ЗФ,MATCH($A$58,ЗФ!$A:$A,0),MATCH("Посевная площадь"&amp;YEAR(KT$3),ЗФ!$2:$2,0))*
INDEX(Коэф.закупка_год_свекла[],MATCH($A59,Коэф.закупка_год_свекла[1],0),MATCH(MONTH(KS$3),КЗ!$1:$1,0))/1000,""),0)</f>
        <v>0</v>
      </c>
      <c r="KT59" s="551" cm="1">
        <f t="array" aca="1" ref="KT59" ca="1">IFERROR(IF(AND(НачЦ_ИнвП_Дата&lt;=KT$3,КИнвП_Дата&gt;KT$3),
INDEX(Кальк._свекла,MATCH($A59,Кальк._свекла_наим.,0),MATCH("Сумма затрат, т.руб.",'Кальк-я'!$5:$5,0))*
INDEX(ЗФ,MATCH($A$58,ЗФ!$A:$A,0),MATCH("Посевная площадь"&amp;YEAR(KU$3),ЗФ!$2:$2,0))*
INDEX(Коэф.закупка_год_свекла[],MATCH($A59,Коэф.закупка_год_свекла[1],0),MATCH(MONTH(KT$3),КЗ!$1:$1,0))/1000,""),0)</f>
        <v>0</v>
      </c>
      <c r="KU59" s="551" cm="1">
        <f t="array" aca="1" ref="KU59" ca="1">IFERROR(IF(AND(НачЦ_ИнвП_Дата&lt;=KU$3,КИнвП_Дата&gt;KU$3),
INDEX(Кальк._свекла,MATCH($A59,Кальк._свекла_наим.,0),MATCH("Сумма затрат, т.руб.",'Кальк-я'!$5:$5,0))*
INDEX(ЗФ,MATCH($A$58,ЗФ!$A:$A,0),MATCH("Посевная площадь"&amp;YEAR(KV$3),ЗФ!$2:$2,0))*
INDEX(Коэф.закупка_год_свекла[],MATCH($A59,Коэф.закупка_год_свекла[1],0),MATCH(MONTH(KU$3),КЗ!$1:$1,0))/1000,""),0)</f>
        <v>0</v>
      </c>
      <c r="KV59" s="551" cm="1">
        <f t="array" aca="1" ref="KV59" ca="1">IFERROR(IF(AND(НачЦ_ИнвП_Дата&lt;=KV$3,КИнвП_Дата&gt;KV$3),
INDEX(Кальк._свекла,MATCH($A59,Кальк._свекла_наим.,0),MATCH("Сумма затрат, т.руб.",'Кальк-я'!$5:$5,0))*
INDEX(ЗФ,MATCH($A$58,ЗФ!$A:$A,0),MATCH("Посевная площадь"&amp;YEAR(KW$3),ЗФ!$2:$2,0))*
INDEX(Коэф.закупка_год_свекла[],MATCH($A59,Коэф.закупка_год_свекла[1],0),MATCH(MONTH(KV$3),КЗ!$1:$1,0))/1000,""),0)</f>
        <v>1824.0227999999997</v>
      </c>
      <c r="KW59" s="551" cm="1">
        <f t="array" aca="1" ref="KW59" ca="1">IFERROR(IF(AND(НачЦ_ИнвП_Дата&lt;=KW$3,КИнвП_Дата&gt;KW$3),
INDEX(Кальк._свекла,MATCH($A59,Кальк._свекла_наим.,0),MATCH("Сумма затрат, т.руб.",'Кальк-я'!$5:$5,0))*
INDEX(ЗФ,MATCH($A$58,ЗФ!$A:$A,0),MATCH("Посевная площадь"&amp;YEAR(KX$3),ЗФ!$2:$2,0))*
INDEX(Коэф.закупка_год_свекла[],MATCH($A59,Коэф.закупка_год_свекла[1],0),MATCH(MONTH(KW$3),КЗ!$1:$1,0))/1000,""),0)</f>
        <v>0</v>
      </c>
      <c r="KX59" s="551" cm="1">
        <f t="array" aca="1" ref="KX59" ca="1">IFERROR(IF(AND(НачЦ_ИнвП_Дата&lt;=KX$3,КИнвП_Дата&gt;KX$3),
INDEX(Кальк._свекла,MATCH($A59,Кальк._свекла_наим.,0),MATCH("Сумма затрат, т.руб.",'Кальк-я'!$5:$5,0))*
INDEX(ЗФ,MATCH($A$58,ЗФ!$A:$A,0),MATCH("Посевная площадь"&amp;YEAR(KY$3),ЗФ!$2:$2,0))*
INDEX(Коэф.закупка_год_свекла[],MATCH($A59,Коэф.закупка_год_свекла[1],0),MATCH(MONTH(KX$3),КЗ!$1:$1,0))/1000,""),0)</f>
        <v>0</v>
      </c>
      <c r="KY59" s="551" cm="1">
        <f t="array" aca="1" ref="KY59" ca="1">IFERROR(IF(AND(НачЦ_ИнвП_Дата&lt;=KY$3,КИнвП_Дата&gt;KY$3),
INDEX(Кальк._свекла,MATCH($A59,Кальк._свекла_наим.,0),MATCH("Сумма затрат, т.руб.",'Кальк-я'!$5:$5,0))*
INDEX(ЗФ,MATCH($A$58,ЗФ!$A:$A,0),MATCH("Посевная площадь"&amp;YEAR(KZ$3),ЗФ!$2:$2,0))*
INDEX(Коэф.закупка_год_свекла[],MATCH($A59,Коэф.закупка_год_свекла[1],0),MATCH(MONTH(KY$3),КЗ!$1:$1,0))/1000,""),0)</f>
        <v>0</v>
      </c>
      <c r="KZ59" s="551" cm="1">
        <f t="array" aca="1" ref="KZ59" ca="1">IFERROR(IF(AND(НачЦ_ИнвП_Дата&lt;=KZ$3,КИнвП_Дата&gt;KZ$3),
INDEX(Кальк._свекла,MATCH($A59,Кальк._свекла_наим.,0),MATCH("Сумма затрат, т.руб.",'Кальк-я'!$5:$5,0))*
INDEX(ЗФ,MATCH($A$58,ЗФ!$A:$A,0),MATCH("Посевная площадь"&amp;YEAR(LA$3),ЗФ!$2:$2,0))*
INDEX(Коэф.закупка_год_свекла[],MATCH($A59,Коэф.закупка_год_свекла[1],0),MATCH(MONTH(KZ$3),КЗ!$1:$1,0))/1000,""),0)</f>
        <v>0</v>
      </c>
      <c r="LA59" s="552">
        <f t="shared" ca="1" si="1567"/>
        <v>1824.0227999999997</v>
      </c>
      <c r="LB59" s="551" cm="1">
        <f t="array" aca="1" ref="LB59" ca="1">IFERROR(IF(AND(НачЦ_ИнвП_Дата&lt;=LB$3,КИнвП_Дата&gt;LB$3),
INDEX(Кальк._свекла,MATCH($A59,Кальк._свекла_наим.,0),MATCH("Сумма затрат, т.руб.",'Кальк-я'!$5:$5,0))*
INDEX(ЗФ,MATCH($A$58,ЗФ!$A:$A,0),MATCH("Посевная площадь"&amp;YEAR(LC$3),ЗФ!$2:$2,0))*
INDEX(Коэф.закупка_год_свекла[],MATCH($A59,Коэф.закупка_год_свекла[1],0),MATCH(MONTH(LB$3),КЗ!$1:$1,0))/1000,""),0)</f>
        <v>0</v>
      </c>
      <c r="LC59" s="551" cm="1">
        <f t="array" aca="1" ref="LC59" ca="1">IFERROR(IF(AND(НачЦ_ИнвП_Дата&lt;=LC$3,КИнвП_Дата&gt;LC$3),
INDEX(Кальк._свекла,MATCH($A59,Кальк._свекла_наим.,0),MATCH("Сумма затрат, т.руб.",'Кальк-я'!$5:$5,0))*
INDEX(ЗФ,MATCH($A$58,ЗФ!$A:$A,0),MATCH("Посевная площадь"&amp;YEAR(LD$3),ЗФ!$2:$2,0))*
INDEX(Коэф.закупка_год_свекла[],MATCH($A59,Коэф.закупка_год_свекла[1],0),MATCH(MONTH(LC$3),КЗ!$1:$1,0))/1000,""),0)</f>
        <v>0</v>
      </c>
      <c r="LD59" s="551" cm="1">
        <f t="array" aca="1" ref="LD59" ca="1">IFERROR(IF(AND(НачЦ_ИнвП_Дата&lt;=LD$3,КИнвП_Дата&gt;LD$3),
INDEX(Кальк._свекла,MATCH($A59,Кальк._свекла_наим.,0),MATCH("Сумма затрат, т.руб.",'Кальк-я'!$5:$5,0))*
INDEX(ЗФ,MATCH($A$58,ЗФ!$A:$A,0),MATCH("Посевная площадь"&amp;YEAR(LE$3),ЗФ!$2:$2,0))*
INDEX(Коэф.закупка_год_свекла[],MATCH($A59,Коэф.закупка_год_свекла[1],0),MATCH(MONTH(LD$3),КЗ!$1:$1,0))/1000,""),0)</f>
        <v>0</v>
      </c>
      <c r="LE59" s="551" cm="1">
        <f t="array" aca="1" ref="LE59" ca="1">IFERROR(IF(AND(НачЦ_ИнвП_Дата&lt;=LE$3,КИнвП_Дата&gt;LE$3),
INDEX(Кальк._свекла,MATCH($A59,Кальк._свекла_наим.,0),MATCH("Сумма затрат, т.руб.",'Кальк-я'!$5:$5,0))*
INDEX(ЗФ,MATCH($A$58,ЗФ!$A:$A,0),MATCH("Посевная площадь"&amp;YEAR(LF$3),ЗФ!$2:$2,0))*
INDEX(Коэф.закупка_год_свекла[],MATCH($A59,Коэф.закупка_год_свекла[1],0),MATCH(MONTH(LE$3),КЗ!$1:$1,0))/1000,""),0)</f>
        <v>0</v>
      </c>
      <c r="LF59" s="551" cm="1">
        <f t="array" aca="1" ref="LF59" ca="1">IFERROR(IF(AND(НачЦ_ИнвП_Дата&lt;=LF$3,КИнвП_Дата&gt;LF$3),
INDEX(Кальк._свекла,MATCH($A59,Кальк._свекла_наим.,0),MATCH("Сумма затрат, т.руб.",'Кальк-я'!$5:$5,0))*
INDEX(ЗФ,MATCH($A$58,ЗФ!$A:$A,0),MATCH("Посевная площадь"&amp;YEAR(LG$3),ЗФ!$2:$2,0))*
INDEX(Коэф.закупка_год_свекла[],MATCH($A59,Коэф.закупка_год_свекла[1],0),MATCH(MONTH(LF$3),КЗ!$1:$1,0))/1000,""),0)</f>
        <v>0</v>
      </c>
      <c r="LG59" s="551" cm="1">
        <f t="array" aca="1" ref="LG59" ca="1">IFERROR(IF(AND(НачЦ_ИнвП_Дата&lt;=LG$3,КИнвП_Дата&gt;LG$3),
INDEX(Кальк._свекла,MATCH($A59,Кальк._свекла_наим.,0),MATCH("Сумма затрат, т.руб.",'Кальк-я'!$5:$5,0))*
INDEX(ЗФ,MATCH($A$58,ЗФ!$A:$A,0),MATCH("Посевная площадь"&amp;YEAR(LH$3),ЗФ!$2:$2,0))*
INDEX(Коэф.закупка_год_свекла[],MATCH($A59,Коэф.закупка_год_свекла[1],0),MATCH(MONTH(LG$3),КЗ!$1:$1,0))/1000,""),0)</f>
        <v>0</v>
      </c>
      <c r="LH59" s="551" cm="1">
        <f t="array" aca="1" ref="LH59" ca="1">IFERROR(IF(AND(НачЦ_ИнвП_Дата&lt;=LH$3,КИнвП_Дата&gt;LH$3),
INDEX(Кальк._свекла,MATCH($A59,Кальк._свекла_наим.,0),MATCH("Сумма затрат, т.руб.",'Кальк-я'!$5:$5,0))*
INDEX(ЗФ,MATCH($A$58,ЗФ!$A:$A,0),MATCH("Посевная площадь"&amp;YEAR(LI$3),ЗФ!$2:$2,0))*
INDEX(Коэф.закупка_год_свекла[],MATCH($A59,Коэф.закупка_год_свекла[1],0),MATCH(MONTH(LH$3),КЗ!$1:$1,0))/1000,""),0)</f>
        <v>0</v>
      </c>
      <c r="LI59" s="551" cm="1">
        <f t="array" aca="1" ref="LI59" ca="1">IFERROR(IF(AND(НачЦ_ИнвП_Дата&lt;=LI$3,КИнвП_Дата&gt;LI$3),
INDEX(Кальк._свекла,MATCH($A59,Кальк._свекла_наим.,0),MATCH("Сумма затрат, т.руб.",'Кальк-я'!$5:$5,0))*
INDEX(ЗФ,MATCH($A$58,ЗФ!$A:$A,0),MATCH("Посевная площадь"&amp;YEAR(LJ$3),ЗФ!$2:$2,0))*
INDEX(Коэф.закупка_год_свекла[],MATCH($A59,Коэф.закупка_год_свекла[1],0),MATCH(MONTH(LI$3),КЗ!$1:$1,0))/1000,""),0)</f>
        <v>1824.0227999999997</v>
      </c>
      <c r="LJ59" s="551" cm="1">
        <f t="array" aca="1" ref="LJ59" ca="1">IFERROR(IF(AND(НачЦ_ИнвП_Дата&lt;=LJ$3,КИнвП_Дата&gt;LJ$3),
INDEX(Кальк._свекла,MATCH($A59,Кальк._свекла_наим.,0),MATCH("Сумма затрат, т.руб.",'Кальк-я'!$5:$5,0))*
INDEX(ЗФ,MATCH($A$58,ЗФ!$A:$A,0),MATCH("Посевная площадь"&amp;YEAR(LK$3),ЗФ!$2:$2,0))*
INDEX(Коэф.закупка_год_свекла[],MATCH($A59,Коэф.закупка_год_свекла[1],0),MATCH(MONTH(LJ$3),КЗ!$1:$1,0))/1000,""),0)</f>
        <v>0</v>
      </c>
      <c r="LK59" s="551" cm="1">
        <f t="array" aca="1" ref="LK59" ca="1">IFERROR(IF(AND(НачЦ_ИнвП_Дата&lt;=LK$3,КИнвП_Дата&gt;LK$3),
INDEX(Кальк._свекла,MATCH($A59,Кальк._свекла_наим.,0),MATCH("Сумма затрат, т.руб.",'Кальк-я'!$5:$5,0))*
INDEX(ЗФ,MATCH($A$58,ЗФ!$A:$A,0),MATCH("Посевная площадь"&amp;YEAR(LL$3),ЗФ!$2:$2,0))*
INDEX(Коэф.закупка_год_свекла[],MATCH($A59,Коэф.закупка_год_свекла[1],0),MATCH(MONTH(LK$3),КЗ!$1:$1,0))/1000,""),0)</f>
        <v>0</v>
      </c>
      <c r="LL59" s="551" cm="1">
        <f t="array" aca="1" ref="LL59" ca="1">IFERROR(IF(AND(НачЦ_ИнвП_Дата&lt;=LL$3,КИнвП_Дата&gt;LL$3),
INDEX(Кальк._свекла,MATCH($A59,Кальк._свекла_наим.,0),MATCH("Сумма затрат, т.руб.",'Кальк-я'!$5:$5,0))*
INDEX(ЗФ,MATCH($A$58,ЗФ!$A:$A,0),MATCH("Посевная площадь"&amp;YEAR(LM$3),ЗФ!$2:$2,0))*
INDEX(Коэф.закупка_год_свекла[],MATCH($A59,Коэф.закупка_год_свекла[1],0),MATCH(MONTH(LL$3),КЗ!$1:$1,0))/1000,""),0)</f>
        <v>0</v>
      </c>
      <c r="LM59" s="551" cm="1">
        <f t="array" aca="1" ref="LM59" ca="1">IFERROR(IF(AND(НачЦ_ИнвП_Дата&lt;=LM$3,КИнвП_Дата&gt;LM$3),
INDEX(Кальк._свекла,MATCH($A59,Кальк._свекла_наим.,0),MATCH("Сумма затрат, т.руб.",'Кальк-я'!$5:$5,0))*
INDEX(ЗФ,MATCH($A$58,ЗФ!$A:$A,0),MATCH("Посевная площадь"&amp;YEAR(LN$3),ЗФ!$2:$2,0))*
INDEX(Коэф.закупка_год_свекла[],MATCH($A59,Коэф.закупка_год_свекла[1],0),MATCH(MONTH(LM$3),КЗ!$1:$1,0))/1000,""),0)</f>
        <v>0</v>
      </c>
      <c r="LN59" s="552">
        <f t="shared" ca="1" si="1568"/>
        <v>1824.0227999999997</v>
      </c>
      <c r="LO59" s="551" cm="1">
        <f t="array" aca="1" ref="LO59" ca="1">IFERROR(IF(AND(НачЦ_ИнвП_Дата&lt;=LO$3,КИнвП_Дата&gt;LO$3),
INDEX(Кальк._свекла,MATCH($A59,Кальк._свекла_наим.,0),MATCH("Сумма затрат, т.руб.",'Кальк-я'!$5:$5,0))*
INDEX(ЗФ,MATCH($A$58,ЗФ!$A:$A,0),MATCH("Посевная площадь"&amp;YEAR(LP$3),ЗФ!$2:$2,0))*
INDEX(Коэф.закупка_год_свекла[],MATCH($A59,Коэф.закупка_год_свекла[1],0),MATCH(MONTH(LO$3),КЗ!$1:$1,0))/1000,""),0)</f>
        <v>0</v>
      </c>
      <c r="LP59" s="551" cm="1">
        <f t="array" aca="1" ref="LP59" ca="1">IFERROR(IF(AND(НачЦ_ИнвП_Дата&lt;=LP$3,КИнвП_Дата&gt;LP$3),
INDEX(Кальк._свекла,MATCH($A59,Кальк._свекла_наим.,0),MATCH("Сумма затрат, т.руб.",'Кальк-я'!$5:$5,0))*
INDEX(ЗФ,MATCH($A$58,ЗФ!$A:$A,0),MATCH("Посевная площадь"&amp;YEAR(LQ$3),ЗФ!$2:$2,0))*
INDEX(Коэф.закупка_год_свекла[],MATCH($A59,Коэф.закупка_год_свекла[1],0),MATCH(MONTH(LP$3),КЗ!$1:$1,0))/1000,""),0)</f>
        <v>0</v>
      </c>
      <c r="LQ59" s="551" cm="1">
        <f t="array" aca="1" ref="LQ59" ca="1">IFERROR(IF(AND(НачЦ_ИнвП_Дата&lt;=LQ$3,КИнвП_Дата&gt;LQ$3),
INDEX(Кальк._свекла,MATCH($A59,Кальк._свекла_наим.,0),MATCH("Сумма затрат, т.руб.",'Кальк-я'!$5:$5,0))*
INDEX(ЗФ,MATCH($A$58,ЗФ!$A:$A,0),MATCH("Посевная площадь"&amp;YEAR(LR$3),ЗФ!$2:$2,0))*
INDEX(Коэф.закупка_год_свекла[],MATCH($A59,Коэф.закупка_год_свекла[1],0),MATCH(MONTH(LQ$3),КЗ!$1:$1,0))/1000,""),0)</f>
        <v>0</v>
      </c>
      <c r="LR59" s="551" cm="1">
        <f t="array" aca="1" ref="LR59" ca="1">IFERROR(IF(AND(НачЦ_ИнвП_Дата&lt;=LR$3,КИнвП_Дата&gt;LR$3),
INDEX(Кальк._свекла,MATCH($A59,Кальк._свекла_наим.,0),MATCH("Сумма затрат, т.руб.",'Кальк-я'!$5:$5,0))*
INDEX(ЗФ,MATCH($A$58,ЗФ!$A:$A,0),MATCH("Посевная площадь"&amp;YEAR(LS$3),ЗФ!$2:$2,0))*
INDEX(Коэф.закупка_год_свекла[],MATCH($A59,Коэф.закупка_год_свекла[1],0),MATCH(MONTH(LR$3),КЗ!$1:$1,0))/1000,""),0)</f>
        <v>0</v>
      </c>
      <c r="LS59" s="551" cm="1">
        <f t="array" aca="1" ref="LS59" ca="1">IFERROR(IF(AND(НачЦ_ИнвП_Дата&lt;=LS$3,КИнвП_Дата&gt;LS$3),
INDEX(Кальк._свекла,MATCH($A59,Кальк._свекла_наим.,0),MATCH("Сумма затрат, т.руб.",'Кальк-я'!$5:$5,0))*
INDEX(ЗФ,MATCH($A$58,ЗФ!$A:$A,0),MATCH("Посевная площадь"&amp;YEAR(LT$3),ЗФ!$2:$2,0))*
INDEX(Коэф.закупка_год_свекла[],MATCH($A59,Коэф.закупка_год_свекла[1],0),MATCH(MONTH(LS$3),КЗ!$1:$1,0))/1000,""),0)</f>
        <v>0</v>
      </c>
      <c r="LT59" s="551" cm="1">
        <f t="array" aca="1" ref="LT59" ca="1">IFERROR(IF(AND(НачЦ_ИнвП_Дата&lt;=LT$3,КИнвП_Дата&gt;LT$3),
INDEX(Кальк._свекла,MATCH($A59,Кальк._свекла_наим.,0),MATCH("Сумма затрат, т.руб.",'Кальк-я'!$5:$5,0))*
INDEX(ЗФ,MATCH($A$58,ЗФ!$A:$A,0),MATCH("Посевная площадь"&amp;YEAR(LU$3),ЗФ!$2:$2,0))*
INDEX(Коэф.закупка_год_свекла[],MATCH($A59,Коэф.закупка_год_свекла[1],0),MATCH(MONTH(LT$3),КЗ!$1:$1,0))/1000,""),0)</f>
        <v>0</v>
      </c>
      <c r="LU59" s="551" cm="1">
        <f t="array" aca="1" ref="LU59" ca="1">IFERROR(IF(AND(НачЦ_ИнвП_Дата&lt;=LU$3,КИнвП_Дата&gt;LU$3),
INDEX(Кальк._свекла,MATCH($A59,Кальк._свекла_наим.,0),MATCH("Сумма затрат, т.руб.",'Кальк-я'!$5:$5,0))*
INDEX(ЗФ,MATCH($A$58,ЗФ!$A:$A,0),MATCH("Посевная площадь"&amp;YEAR(LV$3),ЗФ!$2:$2,0))*
INDEX(Коэф.закупка_год_свекла[],MATCH($A59,Коэф.закупка_год_свекла[1],0),MATCH(MONTH(LU$3),КЗ!$1:$1,0))/1000,""),0)</f>
        <v>0</v>
      </c>
      <c r="LV59" s="551" cm="1">
        <f t="array" aca="1" ref="LV59" ca="1">IFERROR(IF(AND(НачЦ_ИнвП_Дата&lt;=LV$3,КИнвП_Дата&gt;LV$3),
INDEX(Кальк._свекла,MATCH($A59,Кальк._свекла_наим.,0),MATCH("Сумма затрат, т.руб.",'Кальк-я'!$5:$5,0))*
INDEX(ЗФ,MATCH($A$58,ЗФ!$A:$A,0),MATCH("Посевная площадь"&amp;YEAR(LW$3),ЗФ!$2:$2,0))*
INDEX(Коэф.закупка_год_свекла[],MATCH($A59,Коэф.закупка_год_свекла[1],0),MATCH(MONTH(LV$3),КЗ!$1:$1,0))/1000,""),0)</f>
        <v>1824.0227999999997</v>
      </c>
      <c r="LW59" s="551" cm="1">
        <f t="array" aca="1" ref="LW59" ca="1">IFERROR(IF(AND(НачЦ_ИнвП_Дата&lt;=LW$3,КИнвП_Дата&gt;LW$3),
INDEX(Кальк._свекла,MATCH($A59,Кальк._свекла_наим.,0),MATCH("Сумма затрат, т.руб.",'Кальк-я'!$5:$5,0))*
INDEX(ЗФ,MATCH($A$58,ЗФ!$A:$A,0),MATCH("Посевная площадь"&amp;YEAR(LX$3),ЗФ!$2:$2,0))*
INDEX(Коэф.закупка_год_свекла[],MATCH($A59,Коэф.закупка_год_свекла[1],0),MATCH(MONTH(LW$3),КЗ!$1:$1,0))/1000,""),0)</f>
        <v>0</v>
      </c>
      <c r="LX59" s="551" cm="1">
        <f t="array" aca="1" ref="LX59" ca="1">IFERROR(IF(AND(НачЦ_ИнвП_Дата&lt;=LX$3,КИнвП_Дата&gt;LX$3),
INDEX(Кальк._свекла,MATCH($A59,Кальк._свекла_наим.,0),MATCH("Сумма затрат, т.руб.",'Кальк-я'!$5:$5,0))*
INDEX(ЗФ,MATCH($A$58,ЗФ!$A:$A,0),MATCH("Посевная площадь"&amp;YEAR(LY$3),ЗФ!$2:$2,0))*
INDEX(Коэф.закупка_год_свекла[],MATCH($A59,Коэф.закупка_год_свекла[1],0),MATCH(MONTH(LX$3),КЗ!$1:$1,0))/1000,""),0)</f>
        <v>0</v>
      </c>
      <c r="LY59" s="551" cm="1">
        <f t="array" aca="1" ref="LY59" ca="1">IFERROR(IF(AND(НачЦ_ИнвП_Дата&lt;=LY$3,КИнвП_Дата&gt;LY$3),
INDEX(Кальк._свекла,MATCH($A59,Кальк._свекла_наим.,0),MATCH("Сумма затрат, т.руб.",'Кальк-я'!$5:$5,0))*
INDEX(ЗФ,MATCH($A$58,ЗФ!$A:$A,0),MATCH("Посевная площадь"&amp;YEAR(LZ$3),ЗФ!$2:$2,0))*
INDEX(Коэф.закупка_год_свекла[],MATCH($A59,Коэф.закупка_год_свекла[1],0),MATCH(MONTH(LY$3),КЗ!$1:$1,0))/1000,""),0)</f>
        <v>0</v>
      </c>
      <c r="LZ59" s="551" cm="1">
        <f t="array" aca="1" ref="LZ59" ca="1">IFERROR(IF(AND(НачЦ_ИнвП_Дата&lt;=LZ$3,КИнвП_Дата&gt;LZ$3),
INDEX(Кальк._свекла,MATCH($A59,Кальк._свекла_наим.,0),MATCH("Сумма затрат, т.руб.",'Кальк-я'!$5:$5,0))*
INDEX(ЗФ,MATCH($A$58,ЗФ!$A:$A,0),MATCH("Посевная площадь"&amp;YEAR(MA$3),ЗФ!$2:$2,0))*
INDEX(Коэф.закупка_год_свекла[],MATCH($A59,Коэф.закупка_год_свекла[1],0),MATCH(MONTH(LZ$3),КЗ!$1:$1,0))/1000,""),0)</f>
        <v>0</v>
      </c>
      <c r="MA59" s="552">
        <f t="shared" ca="1" si="1569"/>
        <v>1824.0227999999997</v>
      </c>
      <c r="MB59" s="551" cm="1">
        <f t="array" aca="1" ref="MB59" ca="1">IFERROR(IF(AND(НачЦ_ИнвП_Дата&lt;=MB$3,КИнвП_Дата&gt;MB$3),
INDEX(Кальк._свекла,MATCH($A59,Кальк._свекла_наим.,0),MATCH("Сумма затрат, т.руб.",'Кальк-я'!$5:$5,0))*
INDEX(ЗФ,MATCH($A$58,ЗФ!$A:$A,0),MATCH("Посевная площадь"&amp;YEAR(MC$3),ЗФ!$2:$2,0))*
INDEX(Коэф.закупка_год_свекла[],MATCH($A59,Коэф.закупка_год_свекла[1],0),MATCH(MONTH(MB$3),КЗ!$1:$1,0))/1000,""),0)</f>
        <v>0</v>
      </c>
      <c r="MC59" s="551" cm="1">
        <f t="array" aca="1" ref="MC59" ca="1">IFERROR(IF(AND(НачЦ_ИнвП_Дата&lt;=MC$3,КИнвП_Дата&gt;MC$3),
INDEX(Кальк._свекла,MATCH($A59,Кальк._свекла_наим.,0),MATCH("Сумма затрат, т.руб.",'Кальк-я'!$5:$5,0))*
INDEX(ЗФ,MATCH($A$58,ЗФ!$A:$A,0),MATCH("Посевная площадь"&amp;YEAR(MD$3),ЗФ!$2:$2,0))*
INDEX(Коэф.закупка_год_свекла[],MATCH($A59,Коэф.закупка_год_свекла[1],0),MATCH(MONTH(MC$3),КЗ!$1:$1,0))/1000,""),0)</f>
        <v>0</v>
      </c>
      <c r="MD59" s="551" cm="1">
        <f t="array" aca="1" ref="MD59" ca="1">IFERROR(IF(AND(НачЦ_ИнвП_Дата&lt;=MD$3,КИнвП_Дата&gt;MD$3),
INDEX(Кальк._свекла,MATCH($A59,Кальк._свекла_наим.,0),MATCH("Сумма затрат, т.руб.",'Кальк-я'!$5:$5,0))*
INDEX(ЗФ,MATCH($A$58,ЗФ!$A:$A,0),MATCH("Посевная площадь"&amp;YEAR(ME$3),ЗФ!$2:$2,0))*
INDEX(Коэф.закупка_год_свекла[],MATCH($A59,Коэф.закупка_год_свекла[1],0),MATCH(MONTH(MD$3),КЗ!$1:$1,0))/1000,""),0)</f>
        <v>0</v>
      </c>
      <c r="ME59" s="551" cm="1">
        <f t="array" aca="1" ref="ME59" ca="1">IFERROR(IF(AND(НачЦ_ИнвП_Дата&lt;=ME$3,КИнвП_Дата&gt;ME$3),
INDEX(Кальк._свекла,MATCH($A59,Кальк._свекла_наим.,0),MATCH("Сумма затрат, т.руб.",'Кальк-я'!$5:$5,0))*
INDEX(ЗФ,MATCH($A$58,ЗФ!$A:$A,0),MATCH("Посевная площадь"&amp;YEAR(MF$3),ЗФ!$2:$2,0))*
INDEX(Коэф.закупка_год_свекла[],MATCH($A59,Коэф.закупка_год_свекла[1],0),MATCH(MONTH(ME$3),КЗ!$1:$1,0))/1000,""),0)</f>
        <v>0</v>
      </c>
      <c r="MF59" s="551" cm="1">
        <f t="array" aca="1" ref="MF59" ca="1">IFERROR(IF(AND(НачЦ_ИнвП_Дата&lt;=MF$3,КИнвП_Дата&gt;MF$3),
INDEX(Кальк._свекла,MATCH($A59,Кальк._свекла_наим.,0),MATCH("Сумма затрат, т.руб.",'Кальк-я'!$5:$5,0))*
INDEX(ЗФ,MATCH($A$58,ЗФ!$A:$A,0),MATCH("Посевная площадь"&amp;YEAR(MG$3),ЗФ!$2:$2,0))*
INDEX(Коэф.закупка_год_свекла[],MATCH($A59,Коэф.закупка_год_свекла[1],0),MATCH(MONTH(MF$3),КЗ!$1:$1,0))/1000,""),0)</f>
        <v>0</v>
      </c>
      <c r="MG59" s="551" cm="1">
        <f t="array" aca="1" ref="MG59" ca="1">IFERROR(IF(AND(НачЦ_ИнвП_Дата&lt;=MG$3,КИнвП_Дата&gt;MG$3),
INDEX(Кальк._свекла,MATCH($A59,Кальк._свекла_наим.,0),MATCH("Сумма затрат, т.руб.",'Кальк-я'!$5:$5,0))*
INDEX(ЗФ,MATCH($A$58,ЗФ!$A:$A,0),MATCH("Посевная площадь"&amp;YEAR(MH$3),ЗФ!$2:$2,0))*
INDEX(Коэф.закупка_год_свекла[],MATCH($A59,Коэф.закупка_год_свекла[1],0),MATCH(MONTH(MG$3),КЗ!$1:$1,0))/1000,""),0)</f>
        <v>0</v>
      </c>
      <c r="MH59" s="551" cm="1">
        <f t="array" aca="1" ref="MH59" ca="1">IFERROR(IF(AND(НачЦ_ИнвП_Дата&lt;=MH$3,КИнвП_Дата&gt;MH$3),
INDEX(Кальк._свекла,MATCH($A59,Кальк._свекла_наим.,0),MATCH("Сумма затрат, т.руб.",'Кальк-я'!$5:$5,0))*
INDEX(ЗФ,MATCH($A$58,ЗФ!$A:$A,0),MATCH("Посевная площадь"&amp;YEAR(MI$3),ЗФ!$2:$2,0))*
INDEX(Коэф.закупка_год_свекла[],MATCH($A59,Коэф.закупка_год_свекла[1],0),MATCH(MONTH(MH$3),КЗ!$1:$1,0))/1000,""),0)</f>
        <v>0</v>
      </c>
      <c r="MI59" s="551" cm="1">
        <f t="array" aca="1" ref="MI59" ca="1">IFERROR(IF(AND(НачЦ_ИнвП_Дата&lt;=MI$3,КИнвП_Дата&gt;MI$3),
INDEX(Кальк._свекла,MATCH($A59,Кальк._свекла_наим.,0),MATCH("Сумма затрат, т.руб.",'Кальк-я'!$5:$5,0))*
INDEX(ЗФ,MATCH($A$58,ЗФ!$A:$A,0),MATCH("Посевная площадь"&amp;YEAR(MJ$3),ЗФ!$2:$2,0))*
INDEX(Коэф.закупка_год_свекла[],MATCH($A59,Коэф.закупка_год_свекла[1],0),MATCH(MONTH(MI$3),КЗ!$1:$1,0))/1000,""),0)</f>
        <v>1824.0227999999997</v>
      </c>
      <c r="MJ59" s="551" cm="1">
        <f t="array" aca="1" ref="MJ59" ca="1">IFERROR(IF(AND(НачЦ_ИнвП_Дата&lt;=MJ$3,КИнвП_Дата&gt;MJ$3),
INDEX(Кальк._свекла,MATCH($A59,Кальк._свекла_наим.,0),MATCH("Сумма затрат, т.руб.",'Кальк-я'!$5:$5,0))*
INDEX(ЗФ,MATCH($A$58,ЗФ!$A:$A,0),MATCH("Посевная площадь"&amp;YEAR(MK$3),ЗФ!$2:$2,0))*
INDEX(Коэф.закупка_год_свекла[],MATCH($A59,Коэф.закупка_год_свекла[1],0),MATCH(MONTH(MJ$3),КЗ!$1:$1,0))/1000,""),0)</f>
        <v>0</v>
      </c>
      <c r="MK59" s="551" cm="1">
        <f t="array" aca="1" ref="MK59" ca="1">IFERROR(IF(AND(НачЦ_ИнвП_Дата&lt;=MK$3,КИнвП_Дата&gt;MK$3),
INDEX(Кальк._свекла,MATCH($A59,Кальк._свекла_наим.,0),MATCH("Сумма затрат, т.руб.",'Кальк-я'!$5:$5,0))*
INDEX(ЗФ,MATCH($A$58,ЗФ!$A:$A,0),MATCH("Посевная площадь"&amp;YEAR(ML$3),ЗФ!$2:$2,0))*
INDEX(Коэф.закупка_год_свекла[],MATCH($A59,Коэф.закупка_год_свекла[1],0),MATCH(MONTH(MK$3),КЗ!$1:$1,0))/1000,""),0)</f>
        <v>0</v>
      </c>
      <c r="ML59" s="551" cm="1">
        <f t="array" aca="1" ref="ML59" ca="1">IFERROR(IF(AND(НачЦ_ИнвП_Дата&lt;=ML$3,КИнвП_Дата&gt;ML$3),
INDEX(Кальк._свекла,MATCH($A59,Кальк._свекла_наим.,0),MATCH("Сумма затрат, т.руб.",'Кальк-я'!$5:$5,0))*
INDEX(ЗФ,MATCH($A$58,ЗФ!$A:$A,0),MATCH("Посевная площадь"&amp;YEAR(MM$3),ЗФ!$2:$2,0))*
INDEX(Коэф.закупка_год_свекла[],MATCH($A59,Коэф.закупка_год_свекла[1],0),MATCH(MONTH(ML$3),КЗ!$1:$1,0))/1000,""),0)</f>
        <v>0</v>
      </c>
      <c r="MM59" s="551" cm="1">
        <f t="array" aca="1" ref="MM59" ca="1">IFERROR(IF(AND(НачЦ_ИнвП_Дата&lt;=MM$3,КИнвП_Дата&gt;MM$3),
INDEX(Кальк._свекла,MATCH($A59,Кальк._свекла_наим.,0),MATCH("Сумма затрат, т.руб.",'Кальк-я'!$5:$5,0))*
INDEX(ЗФ,MATCH($A$58,ЗФ!$A:$A,0),MATCH("Посевная площадь"&amp;YEAR(MN$3),ЗФ!$2:$2,0))*
INDEX(Коэф.закупка_год_свекла[],MATCH($A59,Коэф.закупка_год_свекла[1],0),MATCH(MONTH(MM$3),КЗ!$1:$1,0))/1000,""),0)</f>
        <v>0</v>
      </c>
      <c r="MN59" s="552">
        <f t="shared" ca="1" si="1570"/>
        <v>1824.0227999999997</v>
      </c>
      <c r="MO59" s="551" cm="1">
        <f t="array" aca="1" ref="MO59" ca="1">IFERROR(IF(AND(НачЦ_ИнвП_Дата&lt;=MO$3,КИнвП_Дата&gt;MO$3),
INDEX(Кальк._свекла,MATCH($A59,Кальк._свекла_наим.,0),MATCH("Сумма затрат, т.руб.",'Кальк-я'!$5:$5,0))*
INDEX(ЗФ,MATCH($A$58,ЗФ!$A:$A,0),MATCH("Посевная площадь"&amp;YEAR(MP$3),ЗФ!$2:$2,0))*
INDEX(Коэф.закупка_год_свекла[],MATCH($A59,Коэф.закупка_год_свекла[1],0),MATCH(MONTH(MO$3),КЗ!$1:$1,0))/1000,""),0)</f>
        <v>0</v>
      </c>
      <c r="MP59" s="551" cm="1">
        <f t="array" aca="1" ref="MP59" ca="1">IFERROR(IF(AND(НачЦ_ИнвП_Дата&lt;=MP$3,КИнвП_Дата&gt;MP$3),
INDEX(Кальк._свекла,MATCH($A59,Кальк._свекла_наим.,0),MATCH("Сумма затрат, т.руб.",'Кальк-я'!$5:$5,0))*
INDEX(ЗФ,MATCH($A$58,ЗФ!$A:$A,0),MATCH("Посевная площадь"&amp;YEAR(MQ$3),ЗФ!$2:$2,0))*
INDEX(Коэф.закупка_год_свекла[],MATCH($A59,Коэф.закупка_год_свекла[1],0),MATCH(MONTH(MP$3),КЗ!$1:$1,0))/1000,""),0)</f>
        <v>0</v>
      </c>
      <c r="MQ59" s="551" cm="1">
        <f t="array" aca="1" ref="MQ59" ca="1">IFERROR(IF(AND(НачЦ_ИнвП_Дата&lt;=MQ$3,КИнвП_Дата&gt;MQ$3),
INDEX(Кальк._свекла,MATCH($A59,Кальк._свекла_наим.,0),MATCH("Сумма затрат, т.руб.",'Кальк-я'!$5:$5,0))*
INDEX(ЗФ,MATCH($A$58,ЗФ!$A:$A,0),MATCH("Посевная площадь"&amp;YEAR(MR$3),ЗФ!$2:$2,0))*
INDEX(Коэф.закупка_год_свекла[],MATCH($A59,Коэф.закупка_год_свекла[1],0),MATCH(MONTH(MQ$3),КЗ!$1:$1,0))/1000,""),0)</f>
        <v>0</v>
      </c>
      <c r="MR59" s="551" cm="1">
        <f t="array" aca="1" ref="MR59" ca="1">IFERROR(IF(AND(НачЦ_ИнвП_Дата&lt;=MR$3,КИнвП_Дата&gt;MR$3),
INDEX(Кальк._свекла,MATCH($A59,Кальк._свекла_наим.,0),MATCH("Сумма затрат, т.руб.",'Кальк-я'!$5:$5,0))*
INDEX(ЗФ,MATCH($A$58,ЗФ!$A:$A,0),MATCH("Посевная площадь"&amp;YEAR(MS$3),ЗФ!$2:$2,0))*
INDEX(Коэф.закупка_год_свекла[],MATCH($A59,Коэф.закупка_год_свекла[1],0),MATCH(MONTH(MR$3),КЗ!$1:$1,0))/1000,""),0)</f>
        <v>0</v>
      </c>
      <c r="MS59" s="551" cm="1">
        <f t="array" aca="1" ref="MS59" ca="1">IFERROR(IF(AND(НачЦ_ИнвП_Дата&lt;=MS$3,КИнвП_Дата&gt;MS$3),
INDEX(Кальк._свекла,MATCH($A59,Кальк._свекла_наим.,0),MATCH("Сумма затрат, т.руб.",'Кальк-я'!$5:$5,0))*
INDEX(ЗФ,MATCH($A$58,ЗФ!$A:$A,0),MATCH("Посевная площадь"&amp;YEAR(MT$3),ЗФ!$2:$2,0))*
INDEX(Коэф.закупка_год_свекла[],MATCH($A59,Коэф.закупка_год_свекла[1],0),MATCH(MONTH(MS$3),КЗ!$1:$1,0))/1000,""),0)</f>
        <v>0</v>
      </c>
      <c r="MT59" s="551" cm="1">
        <f t="array" aca="1" ref="MT59" ca="1">IFERROR(IF(AND(НачЦ_ИнвП_Дата&lt;=MT$3,КИнвП_Дата&gt;MT$3),
INDEX(Кальк._свекла,MATCH($A59,Кальк._свекла_наим.,0),MATCH("Сумма затрат, т.руб.",'Кальк-я'!$5:$5,0))*
INDEX(ЗФ,MATCH($A$58,ЗФ!$A:$A,0),MATCH("Посевная площадь"&amp;YEAR(MU$3),ЗФ!$2:$2,0))*
INDEX(Коэф.закупка_год_свекла[],MATCH($A59,Коэф.закупка_год_свекла[1],0),MATCH(MONTH(MT$3),КЗ!$1:$1,0))/1000,""),0)</f>
        <v>0</v>
      </c>
      <c r="MU59" s="551" cm="1">
        <f t="array" aca="1" ref="MU59" ca="1">IFERROR(IF(AND(НачЦ_ИнвП_Дата&lt;=MU$3,КИнвП_Дата&gt;MU$3),
INDEX(Кальк._свекла,MATCH($A59,Кальк._свекла_наим.,0),MATCH("Сумма затрат, т.руб.",'Кальк-я'!$5:$5,0))*
INDEX(ЗФ,MATCH($A$58,ЗФ!$A:$A,0),MATCH("Посевная площадь"&amp;YEAR(MV$3),ЗФ!$2:$2,0))*
INDEX(Коэф.закупка_год_свекла[],MATCH($A59,Коэф.закупка_год_свекла[1],0),MATCH(MONTH(MU$3),КЗ!$1:$1,0))/1000,""),0)</f>
        <v>0</v>
      </c>
      <c r="MV59" s="551" cm="1">
        <f t="array" aca="1" ref="MV59" ca="1">IFERROR(IF(AND(НачЦ_ИнвП_Дата&lt;=MV$3,КИнвП_Дата&gt;MV$3),
INDEX(Кальк._свекла,MATCH($A59,Кальк._свекла_наим.,0),MATCH("Сумма затрат, т.руб.",'Кальк-я'!$5:$5,0))*
INDEX(ЗФ,MATCH($A$58,ЗФ!$A:$A,0),MATCH("Посевная площадь"&amp;YEAR(MW$3),ЗФ!$2:$2,0))*
INDEX(Коэф.закупка_год_свекла[],MATCH($A59,Коэф.закупка_год_свекла[1],0),MATCH(MONTH(MV$3),КЗ!$1:$1,0))/1000,""),0)</f>
        <v>1824.0227999999997</v>
      </c>
      <c r="MW59" s="551" cm="1">
        <f t="array" aca="1" ref="MW59" ca="1">IFERROR(IF(AND(НачЦ_ИнвП_Дата&lt;=MW$3,КИнвП_Дата&gt;MW$3),
INDEX(Кальк._свекла,MATCH($A59,Кальк._свекла_наим.,0),MATCH("Сумма затрат, т.руб.",'Кальк-я'!$5:$5,0))*
INDEX(ЗФ,MATCH($A$58,ЗФ!$A:$A,0),MATCH("Посевная площадь"&amp;YEAR(MX$3),ЗФ!$2:$2,0))*
INDEX(Коэф.закупка_год_свекла[],MATCH($A59,Коэф.закупка_год_свекла[1],0),MATCH(MONTH(MW$3),КЗ!$1:$1,0))/1000,""),0)</f>
        <v>0</v>
      </c>
      <c r="MX59" s="551" cm="1">
        <f t="array" aca="1" ref="MX59" ca="1">IFERROR(IF(AND(НачЦ_ИнвП_Дата&lt;=MX$3,КИнвП_Дата&gt;MX$3),
INDEX(Кальк._свекла,MATCH($A59,Кальк._свекла_наим.,0),MATCH("Сумма затрат, т.руб.",'Кальк-я'!$5:$5,0))*
INDEX(ЗФ,MATCH($A$58,ЗФ!$A:$A,0),MATCH("Посевная площадь"&amp;YEAR(MY$3),ЗФ!$2:$2,0))*
INDEX(Коэф.закупка_год_свекла[],MATCH($A59,Коэф.закупка_год_свекла[1],0),MATCH(MONTH(MX$3),КЗ!$1:$1,0))/1000,""),0)</f>
        <v>0</v>
      </c>
      <c r="MY59" s="551" cm="1">
        <f t="array" aca="1" ref="MY59" ca="1">IFERROR(IF(AND(НачЦ_ИнвП_Дата&lt;=MY$3,КИнвП_Дата&gt;MY$3),
INDEX(Кальк._свекла,MATCH($A59,Кальк._свекла_наим.,0),MATCH("Сумма затрат, т.руб.",'Кальк-я'!$5:$5,0))*
INDEX(ЗФ,MATCH($A$58,ЗФ!$A:$A,0),MATCH("Посевная площадь"&amp;YEAR(MZ$3),ЗФ!$2:$2,0))*
INDEX(Коэф.закупка_год_свекла[],MATCH($A59,Коэф.закупка_год_свекла[1],0),MATCH(MONTH(MY$3),КЗ!$1:$1,0))/1000,""),0)</f>
        <v>0</v>
      </c>
      <c r="MZ59" s="551" cm="1">
        <f t="array" aca="1" ref="MZ59" ca="1">IFERROR(IF(AND(НачЦ_ИнвП_Дата&lt;=MZ$3,КИнвП_Дата&gt;MZ$3),
INDEX(Кальк._свекла,MATCH($A59,Кальк._свекла_наим.,0),MATCH("Сумма затрат, т.руб.",'Кальк-я'!$5:$5,0))*
INDEX(ЗФ,MATCH($A$58,ЗФ!$A:$A,0),MATCH("Посевная площадь"&amp;YEAR(NA$3),ЗФ!$2:$2,0))*
INDEX(Коэф.закупка_год_свекла[],MATCH($A59,Коэф.закупка_год_свекла[1],0),MATCH(MONTH(MZ$3),КЗ!$1:$1,0))/1000,""),0)</f>
        <v>0</v>
      </c>
      <c r="NA59" s="552">
        <f t="shared" ca="1" si="1571"/>
        <v>1824.0227999999997</v>
      </c>
      <c r="NB59" s="551" cm="1">
        <f t="array" aca="1" ref="NB59" ca="1">IFERROR(IF(AND(НачЦ_ИнвП_Дата&lt;=NB$3,КИнвП_Дата&gt;NB$3),
INDEX(Кальк._свекла,MATCH($A59,Кальк._свекла_наим.,0),MATCH("Сумма затрат, т.руб.",'Кальк-я'!$5:$5,0))*
INDEX(ЗФ,MATCH($A$58,ЗФ!$A:$A,0),MATCH("Посевная площадь"&amp;YEAR(NC$3),ЗФ!$2:$2,0))*
INDEX(Коэф.закупка_год_свекла[],MATCH($A59,Коэф.закупка_год_свекла[1],0),MATCH(MONTH(NB$3),КЗ!$1:$1,0))/1000,""),0)</f>
        <v>0</v>
      </c>
      <c r="NC59" s="551" cm="1">
        <f t="array" aca="1" ref="NC59" ca="1">IFERROR(IF(AND(НачЦ_ИнвП_Дата&lt;=NC$3,КИнвП_Дата&gt;NC$3),
INDEX(Кальк._свекла,MATCH($A59,Кальк._свекла_наим.,0),MATCH("Сумма затрат, т.руб.",'Кальк-я'!$5:$5,0))*
INDEX(ЗФ,MATCH($A$58,ЗФ!$A:$A,0),MATCH("Посевная площадь"&amp;YEAR(ND$3),ЗФ!$2:$2,0))*
INDEX(Коэф.закупка_год_свекла[],MATCH($A59,Коэф.закупка_год_свекла[1],0),MATCH(MONTH(NC$3),КЗ!$1:$1,0))/1000,""),0)</f>
        <v>0</v>
      </c>
      <c r="ND59" s="551" cm="1">
        <f t="array" aca="1" ref="ND59" ca="1">IFERROR(IF(AND(НачЦ_ИнвП_Дата&lt;=ND$3,КИнвП_Дата&gt;ND$3),
INDEX(Кальк._свекла,MATCH($A59,Кальк._свекла_наим.,0),MATCH("Сумма затрат, т.руб.",'Кальк-я'!$5:$5,0))*
INDEX(ЗФ,MATCH($A$58,ЗФ!$A:$A,0),MATCH("Посевная площадь"&amp;YEAR(NE$3),ЗФ!$2:$2,0))*
INDEX(Коэф.закупка_год_свекла[],MATCH($A59,Коэф.закупка_год_свекла[1],0),MATCH(MONTH(ND$3),КЗ!$1:$1,0))/1000,""),0)</f>
        <v>0</v>
      </c>
      <c r="NE59" s="551" cm="1">
        <f t="array" aca="1" ref="NE59" ca="1">IFERROR(IF(AND(НачЦ_ИнвП_Дата&lt;=NE$3,КИнвП_Дата&gt;NE$3),
INDEX(Кальк._свекла,MATCH($A59,Кальк._свекла_наим.,0),MATCH("Сумма затрат, т.руб.",'Кальк-я'!$5:$5,0))*
INDEX(ЗФ,MATCH($A$58,ЗФ!$A:$A,0),MATCH("Посевная площадь"&amp;YEAR(NF$3),ЗФ!$2:$2,0))*
INDEX(Коэф.закупка_год_свекла[],MATCH($A59,Коэф.закупка_год_свекла[1],0),MATCH(MONTH(NE$3),КЗ!$1:$1,0))/1000,""),0)</f>
        <v>0</v>
      </c>
      <c r="NF59" s="551" cm="1">
        <f t="array" aca="1" ref="NF59" ca="1">IFERROR(IF(AND(НачЦ_ИнвП_Дата&lt;=NF$3,КИнвП_Дата&gt;NF$3),
INDEX(Кальк._свекла,MATCH($A59,Кальк._свекла_наим.,0),MATCH("Сумма затрат, т.руб.",'Кальк-я'!$5:$5,0))*
INDEX(ЗФ,MATCH($A$58,ЗФ!$A:$A,0),MATCH("Посевная площадь"&amp;YEAR(NG$3),ЗФ!$2:$2,0))*
INDEX(Коэф.закупка_год_свекла[],MATCH($A59,Коэф.закупка_год_свекла[1],0),MATCH(MONTH(NF$3),КЗ!$1:$1,0))/1000,""),0)</f>
        <v>0</v>
      </c>
      <c r="NG59" s="551" cm="1">
        <f t="array" aca="1" ref="NG59" ca="1">IFERROR(IF(AND(НачЦ_ИнвП_Дата&lt;=NG$3,КИнвП_Дата&gt;NG$3),
INDEX(Кальк._свекла,MATCH($A59,Кальк._свекла_наим.,0),MATCH("Сумма затрат, т.руб.",'Кальк-я'!$5:$5,0))*
INDEX(ЗФ,MATCH($A$58,ЗФ!$A:$A,0),MATCH("Посевная площадь"&amp;YEAR(NH$3),ЗФ!$2:$2,0))*
INDEX(Коэф.закупка_год_свекла[],MATCH($A59,Коэф.закупка_год_свекла[1],0),MATCH(MONTH(NG$3),КЗ!$1:$1,0))/1000,""),0)</f>
        <v>0</v>
      </c>
      <c r="NH59" s="551" cm="1">
        <f t="array" aca="1" ref="NH59" ca="1">IFERROR(IF(AND(НачЦ_ИнвП_Дата&lt;=NH$3,КИнвП_Дата&gt;NH$3),
INDEX(Кальк._свекла,MATCH($A59,Кальк._свекла_наим.,0),MATCH("Сумма затрат, т.руб.",'Кальк-я'!$5:$5,0))*
INDEX(ЗФ,MATCH($A$58,ЗФ!$A:$A,0),MATCH("Посевная площадь"&amp;YEAR(NI$3),ЗФ!$2:$2,0))*
INDEX(Коэф.закупка_год_свекла[],MATCH($A59,Коэф.закупка_год_свекла[1],0),MATCH(MONTH(NH$3),КЗ!$1:$1,0))/1000,""),0)</f>
        <v>0</v>
      </c>
      <c r="NI59" s="551" cm="1">
        <f t="array" aca="1" ref="NI59" ca="1">IFERROR(IF(AND(НачЦ_ИнвП_Дата&lt;=NI$3,КИнвП_Дата&gt;NI$3),
INDEX(Кальк._свекла,MATCH($A59,Кальк._свекла_наим.,0),MATCH("Сумма затрат, т.руб.",'Кальк-я'!$5:$5,0))*
INDEX(ЗФ,MATCH($A$58,ЗФ!$A:$A,0),MATCH("Посевная площадь"&amp;YEAR(NJ$3),ЗФ!$2:$2,0))*
INDEX(Коэф.закупка_год_свекла[],MATCH($A59,Коэф.закупка_год_свекла[1],0),MATCH(MONTH(NI$3),КЗ!$1:$1,0))/1000,""),0)</f>
        <v>1824.0227999999997</v>
      </c>
      <c r="NJ59" s="551" cm="1">
        <f t="array" aca="1" ref="NJ59" ca="1">IFERROR(IF(AND(НачЦ_ИнвП_Дата&lt;=NJ$3,КИнвП_Дата&gt;NJ$3),
INDEX(Кальк._свекла,MATCH($A59,Кальк._свекла_наим.,0),MATCH("Сумма затрат, т.руб.",'Кальк-я'!$5:$5,0))*
INDEX(ЗФ,MATCH($A$58,ЗФ!$A:$A,0),MATCH("Посевная площадь"&amp;YEAR(NK$3),ЗФ!$2:$2,0))*
INDEX(Коэф.закупка_год_свекла[],MATCH($A59,Коэф.закупка_год_свекла[1],0),MATCH(MONTH(NJ$3),КЗ!$1:$1,0))/1000,""),0)</f>
        <v>0</v>
      </c>
      <c r="NK59" s="551" cm="1">
        <f t="array" aca="1" ref="NK59" ca="1">IFERROR(IF(AND(НачЦ_ИнвП_Дата&lt;=NK$3,КИнвП_Дата&gt;NK$3),
INDEX(Кальк._свекла,MATCH($A59,Кальк._свекла_наим.,0),MATCH("Сумма затрат, т.руб.",'Кальк-я'!$5:$5,0))*
INDEX(ЗФ,MATCH($A$58,ЗФ!$A:$A,0),MATCH("Посевная площадь"&amp;YEAR(NL$3),ЗФ!$2:$2,0))*
INDEX(Коэф.закупка_год_свекла[],MATCH($A59,Коэф.закупка_год_свекла[1],0),MATCH(MONTH(NK$3),КЗ!$1:$1,0))/1000,""),0)</f>
        <v>0</v>
      </c>
      <c r="NL59" s="551" cm="1">
        <f t="array" aca="1" ref="NL59" ca="1">IFERROR(IF(AND(НачЦ_ИнвП_Дата&lt;=NL$3,КИнвП_Дата&gt;NL$3),
INDEX(Кальк._свекла,MATCH($A59,Кальк._свекла_наим.,0),MATCH("Сумма затрат, т.руб.",'Кальк-я'!$5:$5,0))*
INDEX(ЗФ,MATCH($A$58,ЗФ!$A:$A,0),MATCH("Посевная площадь"&amp;YEAR(NM$3),ЗФ!$2:$2,0))*
INDEX(Коэф.закупка_год_свекла[],MATCH($A59,Коэф.закупка_год_свекла[1],0),MATCH(MONTH(NL$3),КЗ!$1:$1,0))/1000,""),0)</f>
        <v>0</v>
      </c>
      <c r="NM59" s="551" cm="1">
        <f t="array" aca="1" ref="NM59" ca="1">IFERROR(IF(AND(НачЦ_ИнвП_Дата&lt;=NM$3,КИнвП_Дата&gt;NM$3),
INDEX(Кальк._свекла,MATCH($A59,Кальк._свекла_наим.,0),MATCH("Сумма затрат, т.руб.",'Кальк-я'!$5:$5,0))*
INDEX(ЗФ,MATCH($A$58,ЗФ!$A:$A,0),MATCH("Посевная площадь"&amp;YEAR(NN$3),ЗФ!$2:$2,0))*
INDEX(Коэф.закупка_год_свекла[],MATCH($A59,Коэф.закупка_год_свекла[1],0),MATCH(MONTH(NM$3),КЗ!$1:$1,0))/1000,""),0)</f>
        <v>0</v>
      </c>
      <c r="NN59" s="552">
        <f t="shared" ca="1" si="1572"/>
        <v>1824.0227999999997</v>
      </c>
      <c r="NO59" s="551" cm="1">
        <f t="array" aca="1" ref="NO59" ca="1">IFERROR(IF(AND(НачЦ_ИнвП_Дата&lt;=NO$3,КИнвП_Дата&gt;NO$3),
INDEX(Кальк._свекла,MATCH($A59,Кальк._свекла_наим.,0),MATCH("Сумма затрат, т.руб.",'Кальк-я'!$5:$5,0))*
INDEX(ЗФ,MATCH($A$58,ЗФ!$A:$A,0),MATCH("Посевная площадь"&amp;YEAR(NP$3),ЗФ!$2:$2,0))*
INDEX(Коэф.закупка_год_свекла[],MATCH($A59,Коэф.закупка_год_свекла[1],0),MATCH(MONTH(NO$3),КЗ!$1:$1,0))/1000,""),0)</f>
        <v>0</v>
      </c>
      <c r="NP59" s="551" cm="1">
        <f t="array" aca="1" ref="NP59" ca="1">IFERROR(IF(AND(НачЦ_ИнвП_Дата&lt;=NP$3,КИнвП_Дата&gt;NP$3),
INDEX(Кальк._свекла,MATCH($A59,Кальк._свекла_наим.,0),MATCH("Сумма затрат, т.руб.",'Кальк-я'!$5:$5,0))*
INDEX(ЗФ,MATCH($A$58,ЗФ!$A:$A,0),MATCH("Посевная площадь"&amp;YEAR(NQ$3),ЗФ!$2:$2,0))*
INDEX(Коэф.закупка_год_свекла[],MATCH($A59,Коэф.закупка_год_свекла[1],0),MATCH(MONTH(NP$3),КЗ!$1:$1,0))/1000,""),0)</f>
        <v>0</v>
      </c>
      <c r="NQ59" s="551" cm="1">
        <f t="array" aca="1" ref="NQ59" ca="1">IFERROR(IF(AND(НачЦ_ИнвП_Дата&lt;=NQ$3,КИнвП_Дата&gt;NQ$3),
INDEX(Кальк._свекла,MATCH($A59,Кальк._свекла_наим.,0),MATCH("Сумма затрат, т.руб.",'Кальк-я'!$5:$5,0))*
INDEX(ЗФ,MATCH($A$58,ЗФ!$A:$A,0),MATCH("Посевная площадь"&amp;YEAR(NR$3),ЗФ!$2:$2,0))*
INDEX(Коэф.закупка_год_свекла[],MATCH($A59,Коэф.закупка_год_свекла[1],0),MATCH(MONTH(NQ$3),КЗ!$1:$1,0))/1000,""),0)</f>
        <v>0</v>
      </c>
      <c r="NR59" s="551" cm="1">
        <f t="array" aca="1" ref="NR59" ca="1">IFERROR(IF(AND(НачЦ_ИнвП_Дата&lt;=NR$3,КИнвП_Дата&gt;NR$3),
INDEX(Кальк._свекла,MATCH($A59,Кальк._свекла_наим.,0),MATCH("Сумма затрат, т.руб.",'Кальк-я'!$5:$5,0))*
INDEX(ЗФ,MATCH($A$58,ЗФ!$A:$A,0),MATCH("Посевная площадь"&amp;YEAR(NS$3),ЗФ!$2:$2,0))*
INDEX(Коэф.закупка_год_свекла[],MATCH($A59,Коэф.закупка_год_свекла[1],0),MATCH(MONTH(NR$3),КЗ!$1:$1,0))/1000,""),0)</f>
        <v>0</v>
      </c>
      <c r="NS59" s="551" cm="1">
        <f t="array" aca="1" ref="NS59" ca="1">IFERROR(IF(AND(НачЦ_ИнвП_Дата&lt;=NS$3,КИнвП_Дата&gt;NS$3),
INDEX(Кальк._свекла,MATCH($A59,Кальк._свекла_наим.,0),MATCH("Сумма затрат, т.руб.",'Кальк-я'!$5:$5,0))*
INDEX(ЗФ,MATCH($A$58,ЗФ!$A:$A,0),MATCH("Посевная площадь"&amp;YEAR(NT$3),ЗФ!$2:$2,0))*
INDEX(Коэф.закупка_год_свекла[],MATCH($A59,Коэф.закупка_год_свекла[1],0),MATCH(MONTH(NS$3),КЗ!$1:$1,0))/1000,""),0)</f>
        <v>0</v>
      </c>
      <c r="NT59" s="551" cm="1">
        <f t="array" aca="1" ref="NT59" ca="1">IFERROR(IF(AND(НачЦ_ИнвП_Дата&lt;=NT$3,КИнвП_Дата&gt;NT$3),
INDEX(Кальк._свекла,MATCH($A59,Кальк._свекла_наим.,0),MATCH("Сумма затрат, т.руб.",'Кальк-я'!$5:$5,0))*
INDEX(ЗФ,MATCH($A$58,ЗФ!$A:$A,0),MATCH("Посевная площадь"&amp;YEAR(NU$3),ЗФ!$2:$2,0))*
INDEX(Коэф.закупка_год_свекла[],MATCH($A59,Коэф.закупка_год_свекла[1],0),MATCH(MONTH(NT$3),КЗ!$1:$1,0))/1000,""),0)</f>
        <v>0</v>
      </c>
      <c r="NU59" s="551" cm="1">
        <f t="array" aca="1" ref="NU59" ca="1">IFERROR(IF(AND(НачЦ_ИнвП_Дата&lt;=NU$3,КИнвП_Дата&gt;NU$3),
INDEX(Кальк._свекла,MATCH($A59,Кальк._свекла_наим.,0),MATCH("Сумма затрат, т.руб.",'Кальк-я'!$5:$5,0))*
INDEX(ЗФ,MATCH($A$58,ЗФ!$A:$A,0),MATCH("Посевная площадь"&amp;YEAR(NV$3),ЗФ!$2:$2,0))*
INDEX(Коэф.закупка_год_свекла[],MATCH($A59,Коэф.закупка_год_свекла[1],0),MATCH(MONTH(NU$3),КЗ!$1:$1,0))/1000,""),0)</f>
        <v>0</v>
      </c>
      <c r="NV59" s="551" cm="1">
        <f t="array" aca="1" ref="NV59" ca="1">IFERROR(IF(AND(НачЦ_ИнвП_Дата&lt;=NV$3,КИнвП_Дата&gt;NV$3),
INDEX(Кальк._свекла,MATCH($A59,Кальк._свекла_наим.,0),MATCH("Сумма затрат, т.руб.",'Кальк-я'!$5:$5,0))*
INDEX(ЗФ,MATCH($A$58,ЗФ!$A:$A,0),MATCH("Посевная площадь"&amp;YEAR(NW$3),ЗФ!$2:$2,0))*
INDEX(Коэф.закупка_год_свекла[],MATCH($A59,Коэф.закупка_год_свекла[1],0),MATCH(MONTH(NV$3),КЗ!$1:$1,0))/1000,""),0)</f>
        <v>1824.0227999999997</v>
      </c>
      <c r="NW59" s="551" cm="1">
        <f t="array" aca="1" ref="NW59" ca="1">IFERROR(IF(AND(НачЦ_ИнвП_Дата&lt;=NW$3,КИнвП_Дата&gt;NW$3),
INDEX(Кальк._свекла,MATCH($A59,Кальк._свекла_наим.,0),MATCH("Сумма затрат, т.руб.",'Кальк-я'!$5:$5,0))*
INDEX(ЗФ,MATCH($A$58,ЗФ!$A:$A,0),MATCH("Посевная площадь"&amp;YEAR(NX$3),ЗФ!$2:$2,0))*
INDEX(Коэф.закупка_год_свекла[],MATCH($A59,Коэф.закупка_год_свекла[1],0),MATCH(MONTH(NW$3),КЗ!$1:$1,0))/1000,""),0)</f>
        <v>0</v>
      </c>
      <c r="NX59" s="551" cm="1">
        <f t="array" aca="1" ref="NX59" ca="1">IFERROR(IF(AND(НачЦ_ИнвП_Дата&lt;=NX$3,КИнвП_Дата&gt;NX$3),
INDEX(Кальк._свекла,MATCH($A59,Кальк._свекла_наим.,0),MATCH("Сумма затрат, т.руб.",'Кальк-я'!$5:$5,0))*
INDEX(ЗФ,MATCH($A$58,ЗФ!$A:$A,0),MATCH("Посевная площадь"&amp;YEAR(NY$3),ЗФ!$2:$2,0))*
INDEX(Коэф.закупка_год_свекла[],MATCH($A59,Коэф.закупка_год_свекла[1],0),MATCH(MONTH(NX$3),КЗ!$1:$1,0))/1000,""),0)</f>
        <v>0</v>
      </c>
      <c r="NY59" s="551" cm="1">
        <f t="array" aca="1" ref="NY59" ca="1">IFERROR(IF(AND(НачЦ_ИнвП_Дата&lt;=NY$3,КИнвП_Дата&gt;NY$3),
INDEX(Кальк._свекла,MATCH($A59,Кальк._свекла_наим.,0),MATCH("Сумма затрат, т.руб.",'Кальк-я'!$5:$5,0))*
INDEX(ЗФ,MATCH($A$58,ЗФ!$A:$A,0),MATCH("Посевная площадь"&amp;YEAR(NZ$3),ЗФ!$2:$2,0))*
INDEX(Коэф.закупка_год_свекла[],MATCH($A59,Коэф.закупка_год_свекла[1],0),MATCH(MONTH(NY$3),КЗ!$1:$1,0))/1000,""),0)</f>
        <v>0</v>
      </c>
      <c r="NZ59" s="551" cm="1">
        <f t="array" aca="1" ref="NZ59" ca="1">IFERROR(IF(AND(НачЦ_ИнвП_Дата&lt;=NZ$3,КИнвП_Дата&gt;NZ$3),
INDEX(Кальк._свекла,MATCH($A59,Кальк._свекла_наим.,0),MATCH("Сумма затрат, т.руб.",'Кальк-я'!$5:$5,0))*
INDEX(ЗФ,MATCH($A$58,ЗФ!$A:$A,0),MATCH("Посевная площадь"&amp;YEAR(OA$3),ЗФ!$2:$2,0))*
INDEX(Коэф.закупка_год_свекла[],MATCH($A59,Коэф.закупка_год_свекла[1],0),MATCH(MONTH(NZ$3),КЗ!$1:$1,0))/1000,""),0)</f>
        <v>0</v>
      </c>
      <c r="OA59" s="552">
        <f t="shared" ca="1" si="1573"/>
        <v>1824.0227999999997</v>
      </c>
      <c r="OB59" s="551" cm="1">
        <f t="array" aca="1" ref="OB59" ca="1">IFERROR(IF(AND(НачЦ_ИнвП_Дата&lt;=OB$3,КИнвП_Дата&gt;OB$3),
INDEX(Кальк._свекла,MATCH($A59,Кальк._свекла_наим.,0),MATCH("Сумма затрат, т.руб.",'Кальк-я'!$5:$5,0))*
INDEX(ЗФ,MATCH($A$58,ЗФ!$A:$A,0),MATCH("Посевная площадь"&amp;YEAR(OC$3),ЗФ!$2:$2,0))*
INDEX(Коэф.закупка_год_свекла[],MATCH($A59,Коэф.закупка_год_свекла[1],0),MATCH(MONTH(OB$3),КЗ!$1:$1,0))/1000,""),0)</f>
        <v>0</v>
      </c>
      <c r="OC59" s="551" cm="1">
        <f t="array" aca="1" ref="OC59" ca="1">IFERROR(IF(AND(НачЦ_ИнвП_Дата&lt;=OC$3,КИнвП_Дата&gt;OC$3),
INDEX(Кальк._свекла,MATCH($A59,Кальк._свекла_наим.,0),MATCH("Сумма затрат, т.руб.",'Кальк-я'!$5:$5,0))*
INDEX(ЗФ,MATCH($A$58,ЗФ!$A:$A,0),MATCH("Посевная площадь"&amp;YEAR(OD$3),ЗФ!$2:$2,0))*
INDEX(Коэф.закупка_год_свекла[],MATCH($A59,Коэф.закупка_год_свекла[1],0),MATCH(MONTH(OC$3),КЗ!$1:$1,0))/1000,""),0)</f>
        <v>0</v>
      </c>
      <c r="OD59" s="551" cm="1">
        <f t="array" aca="1" ref="OD59" ca="1">IFERROR(IF(AND(НачЦ_ИнвП_Дата&lt;=OD$3,КИнвП_Дата&gt;OD$3),
INDEX(Кальк._свекла,MATCH($A59,Кальк._свекла_наим.,0),MATCH("Сумма затрат, т.руб.",'Кальк-я'!$5:$5,0))*
INDEX(ЗФ,MATCH($A$58,ЗФ!$A:$A,0),MATCH("Посевная площадь"&amp;YEAR(OE$3),ЗФ!$2:$2,0))*
INDEX(Коэф.закупка_год_свекла[],MATCH($A59,Коэф.закупка_год_свекла[1],0),MATCH(MONTH(OD$3),КЗ!$1:$1,0))/1000,""),0)</f>
        <v>0</v>
      </c>
      <c r="OE59" s="551" cm="1">
        <f t="array" aca="1" ref="OE59" ca="1">IFERROR(IF(AND(НачЦ_ИнвП_Дата&lt;=OE$3,КИнвП_Дата&gt;OE$3),
INDEX(Кальк._свекла,MATCH($A59,Кальк._свекла_наим.,0),MATCH("Сумма затрат, т.руб.",'Кальк-я'!$5:$5,0))*
INDEX(ЗФ,MATCH($A$58,ЗФ!$A:$A,0),MATCH("Посевная площадь"&amp;YEAR(OF$3),ЗФ!$2:$2,0))*
INDEX(Коэф.закупка_год_свекла[],MATCH($A59,Коэф.закупка_год_свекла[1],0),MATCH(MONTH(OE$3),КЗ!$1:$1,0))/1000,""),0)</f>
        <v>0</v>
      </c>
      <c r="OF59" s="551" cm="1">
        <f t="array" aca="1" ref="OF59" ca="1">IFERROR(IF(AND(НачЦ_ИнвП_Дата&lt;=OF$3,КИнвП_Дата&gt;OF$3),
INDEX(Кальк._свекла,MATCH($A59,Кальк._свекла_наим.,0),MATCH("Сумма затрат, т.руб.",'Кальк-я'!$5:$5,0))*
INDEX(ЗФ,MATCH($A$58,ЗФ!$A:$A,0),MATCH("Посевная площадь"&amp;YEAR(OG$3),ЗФ!$2:$2,0))*
INDEX(Коэф.закупка_год_свекла[],MATCH($A59,Коэф.закупка_год_свекла[1],0),MATCH(MONTH(OF$3),КЗ!$1:$1,0))/1000,""),0)</f>
        <v>0</v>
      </c>
      <c r="OG59" s="551" cm="1">
        <f t="array" aca="1" ref="OG59" ca="1">IFERROR(IF(AND(НачЦ_ИнвП_Дата&lt;=OG$3,КИнвП_Дата&gt;OG$3),
INDEX(Кальк._свекла,MATCH($A59,Кальк._свекла_наим.,0),MATCH("Сумма затрат, т.руб.",'Кальк-я'!$5:$5,0))*
INDEX(ЗФ,MATCH($A$58,ЗФ!$A:$A,0),MATCH("Посевная площадь"&amp;YEAR(OH$3),ЗФ!$2:$2,0))*
INDEX(Коэф.закупка_год_свекла[],MATCH($A59,Коэф.закупка_год_свекла[1],0),MATCH(MONTH(OG$3),КЗ!$1:$1,0))/1000,""),0)</f>
        <v>0</v>
      </c>
      <c r="OH59" s="551" cm="1">
        <f t="array" aca="1" ref="OH59" ca="1">IFERROR(IF(AND(НачЦ_ИнвП_Дата&lt;=OH$3,КИнвП_Дата&gt;OH$3),
INDEX(Кальк._свекла,MATCH($A59,Кальк._свекла_наим.,0),MATCH("Сумма затрат, т.руб.",'Кальк-я'!$5:$5,0))*
INDEX(ЗФ,MATCH($A$58,ЗФ!$A:$A,0),MATCH("Посевная площадь"&amp;YEAR(OI$3),ЗФ!$2:$2,0))*
INDEX(Коэф.закупка_год_свекла[],MATCH($A59,Коэф.закупка_год_свекла[1],0),MATCH(MONTH(OH$3),КЗ!$1:$1,0))/1000,""),0)</f>
        <v>0</v>
      </c>
      <c r="OI59" s="551" cm="1">
        <f t="array" aca="1" ref="OI59" ca="1">IFERROR(IF(AND(НачЦ_ИнвП_Дата&lt;=OI$3,КИнвП_Дата&gt;OI$3),
INDEX(Кальк._свекла,MATCH($A59,Кальк._свекла_наим.,0),MATCH("Сумма затрат, т.руб.",'Кальк-я'!$5:$5,0))*
INDEX(ЗФ,MATCH($A$58,ЗФ!$A:$A,0),MATCH("Посевная площадь"&amp;YEAR(OJ$3),ЗФ!$2:$2,0))*
INDEX(Коэф.закупка_год_свекла[],MATCH($A59,Коэф.закупка_год_свекла[1],0),MATCH(MONTH(OI$3),КЗ!$1:$1,0))/1000,""),0)</f>
        <v>1824.0227999999997</v>
      </c>
      <c r="OJ59" s="551" cm="1">
        <f t="array" aca="1" ref="OJ59" ca="1">IFERROR(IF(AND(НачЦ_ИнвП_Дата&lt;=OJ$3,КИнвП_Дата&gt;OJ$3),
INDEX(Кальк._свекла,MATCH($A59,Кальк._свекла_наим.,0),MATCH("Сумма затрат, т.руб.",'Кальк-я'!$5:$5,0))*
INDEX(ЗФ,MATCH($A$58,ЗФ!$A:$A,0),MATCH("Посевная площадь"&amp;YEAR(OK$3),ЗФ!$2:$2,0))*
INDEX(Коэф.закупка_год_свекла[],MATCH($A59,Коэф.закупка_год_свекла[1],0),MATCH(MONTH(OJ$3),КЗ!$1:$1,0))/1000,""),0)</f>
        <v>0</v>
      </c>
      <c r="OK59" s="551" t="str" cm="1">
        <f t="array" aca="1" ref="OK59" ca="1">IFERROR(IF(AND(НачЦ_ИнвП_Дата&lt;=OK$3,КИнвП_Дата&gt;OK$3),
INDEX(Кальк._свекла,MATCH($A59,Кальк._свекла_наим.,0),MATCH("Сумма затрат, т.руб.",'Кальк-я'!$5:$5,0))*
INDEX(ЗФ,MATCH($A$58,ЗФ!$A:$A,0),MATCH("Посевная площадь"&amp;YEAR(OL$3),ЗФ!$2:$2,0))*
INDEX(Коэф.закупка_год_свекла[],MATCH($A59,Коэф.закупка_год_свекла[1],0),MATCH(MONTH(OK$3),КЗ!$1:$1,0))/1000,""),0)</f>
        <v/>
      </c>
      <c r="OL59" s="551" t="str" cm="1">
        <f t="array" aca="1" ref="OL59" ca="1">IFERROR(IF(AND(НачЦ_ИнвП_Дата&lt;=OL$3,КИнвП_Дата&gt;OL$3),
INDEX(Кальк._свекла,MATCH($A59,Кальк._свекла_наим.,0),MATCH("Сумма затрат, т.руб.",'Кальк-я'!$5:$5,0))*
INDEX(ЗФ,MATCH($A$58,ЗФ!$A:$A,0),MATCH("Посевная площадь"&amp;YEAR(OM$3),ЗФ!$2:$2,0))*
INDEX(Коэф.закупка_год_свекла[],MATCH($A59,Коэф.закупка_год_свекла[1],0),MATCH(MONTH(OL$3),КЗ!$1:$1,0))/1000,""),0)</f>
        <v/>
      </c>
      <c r="OM59" s="551" t="str" cm="1">
        <f t="array" aca="1" ref="OM59" ca="1">IFERROR(IF(AND(НачЦ_ИнвП_Дата&lt;=OM$3,КИнвП_Дата&gt;OM$3),
INDEX(Кальк._свекла,MATCH($A59,Кальк._свекла_наим.,0),MATCH("Сумма затрат, т.руб.",'Кальк-я'!$5:$5,0))*
INDEX(ЗФ,MATCH($A$58,ЗФ!$A:$A,0),MATCH("Посевная площадь"&amp;YEAR(ON$3),ЗФ!$2:$2,0))*
INDEX(Коэф.закупка_год_свекла[],MATCH($A59,Коэф.закупка_год_свекла[1],0),MATCH(MONTH(OM$3),КЗ!$1:$1,0))/1000,""),0)</f>
        <v/>
      </c>
      <c r="ON59" s="552">
        <f t="shared" ca="1" si="1574"/>
        <v>1824.0227999999997</v>
      </c>
    </row>
    <row r="60" spans="1:404" s="553" customFormat="1" outlineLevel="2">
      <c r="A60" s="550" t="s">
        <v>45</v>
      </c>
      <c r="B60" s="551" t="str" cm="1">
        <f t="array" ref="B60">IFERROR(IF(AND(НачЦ_ИнвП_Дата&lt;=B$3,КИнвП_Дата&gt;B$3),
INDEX(Кальк._свекла,MATCH($A60,Кальк._свекла_наим.,0),MATCH("Сумма затрат, т.руб.",'Кальк-я'!$5:$5,0))*
INDEX(ЗФ,MATCH($A$58,ЗФ!$A:$A,0),MATCH("Посевная площадь"&amp;YEAR(C$3),ЗФ!$2:$2,0))*
INDEX(Коэф.закупка_год_свекла[],MATCH($A60,Коэф.закупка_год_свекла[1],0),MATCH(MONTH(B$3),КЗ!$1:$1,0))/1000,""),0)</f>
        <v/>
      </c>
      <c r="C60" s="551" t="str" cm="1">
        <f t="array" aca="1" ref="C60" ca="1">IFERROR(IF(AND(НачЦ_ИнвП_Дата&lt;=C$3,КИнвП_Дата&gt;C$3),
INDEX(Кальк._свекла,MATCH($A60,Кальк._свекла_наим.,0),MATCH("Сумма затрат, т.руб.",'Кальк-я'!$5:$5,0))*
INDEX(ЗФ,MATCH($A$58,ЗФ!$A:$A,0),MATCH("Посевная площадь"&amp;YEAR(D$3),ЗФ!$2:$2,0))*
INDEX(Коэф.закупка_год_свекла[],MATCH($A60,Коэф.закупка_год_свекла[1],0),MATCH(MONTH(C$3),КЗ!$1:$1,0))/1000,""),0)</f>
        <v/>
      </c>
      <c r="D60" s="551" t="str" cm="1">
        <f t="array" aca="1" ref="D60" ca="1">IFERROR(IF(AND(НачЦ_ИнвП_Дата&lt;=D$3,КИнвП_Дата&gt;D$3),
INDEX(Кальк._свекла,MATCH($A60,Кальк._свекла_наим.,0),MATCH("Сумма затрат, т.руб.",'Кальк-я'!$5:$5,0))*
INDEX(ЗФ,MATCH($A$58,ЗФ!$A:$A,0),MATCH("Посевная площадь"&amp;YEAR(E$3),ЗФ!$2:$2,0))*
INDEX(Коэф.закупка_год_свекла[],MATCH($A60,Коэф.закупка_год_свекла[1],0),MATCH(MONTH(D$3),КЗ!$1:$1,0))/1000,""),0)</f>
        <v/>
      </c>
      <c r="E60" s="551" t="str" cm="1">
        <f t="array" aca="1" ref="E60" ca="1">IFERROR(IF(AND(НачЦ_ИнвП_Дата&lt;=E$3,КИнвП_Дата&gt;E$3),
INDEX(Кальк._свекла,MATCH($A60,Кальк._свекла_наим.,0),MATCH("Сумма затрат, т.руб.",'Кальк-я'!$5:$5,0))*
INDEX(ЗФ,MATCH($A$58,ЗФ!$A:$A,0),MATCH("Посевная площадь"&amp;YEAR(F$3),ЗФ!$2:$2,0))*
INDEX(Коэф.закупка_год_свекла[],MATCH($A60,Коэф.закупка_год_свекла[1],0),MATCH(MONTH(E$3),КЗ!$1:$1,0))/1000,""),0)</f>
        <v/>
      </c>
      <c r="F60" s="551" t="str" cm="1">
        <f t="array" aca="1" ref="F60" ca="1">IFERROR(IF(AND(НачЦ_ИнвП_Дата&lt;=F$3,КИнвП_Дата&gt;F$3),
INDEX(Кальк._свекла,MATCH($A60,Кальк._свекла_наим.,0),MATCH("Сумма затрат, т.руб.",'Кальк-я'!$5:$5,0))*
INDEX(ЗФ,MATCH($A$58,ЗФ!$A:$A,0),MATCH("Посевная площадь"&amp;YEAR(G$3),ЗФ!$2:$2,0))*
INDEX(Коэф.закупка_год_свекла[],MATCH($A60,Коэф.закупка_год_свекла[1],0),MATCH(MONTH(F$3),КЗ!$1:$1,0))/1000,""),0)</f>
        <v/>
      </c>
      <c r="G60" s="551" t="str" cm="1">
        <f t="array" aca="1" ref="G60" ca="1">IFERROR(IF(AND(НачЦ_ИнвП_Дата&lt;=G$3,КИнвП_Дата&gt;G$3),
INDEX(Кальк._свекла,MATCH($A60,Кальк._свекла_наим.,0),MATCH("Сумма затрат, т.руб.",'Кальк-я'!$5:$5,0))*
INDEX(ЗФ,MATCH($A$58,ЗФ!$A:$A,0),MATCH("Посевная площадь"&amp;YEAR(H$3),ЗФ!$2:$2,0))*
INDEX(Коэф.закупка_год_свекла[],MATCH($A60,Коэф.закупка_год_свекла[1],0),MATCH(MONTH(G$3),КЗ!$1:$1,0))/1000,""),0)</f>
        <v/>
      </c>
      <c r="H60" s="551" t="str" cm="1">
        <f t="array" aca="1" ref="H60" ca="1">IFERROR(IF(AND(НачЦ_ИнвП_Дата&lt;=H$3,КИнвП_Дата&gt;H$3),
INDEX(Кальк._свекла,MATCH($A60,Кальк._свекла_наим.,0),MATCH("Сумма затрат, т.руб.",'Кальк-я'!$5:$5,0))*
INDEX(ЗФ,MATCH($A$58,ЗФ!$A:$A,0),MATCH("Посевная площадь"&amp;YEAR(I$3),ЗФ!$2:$2,0))*
INDEX(Коэф.закупка_год_свекла[],MATCH($A60,Коэф.закупка_год_свекла[1],0),MATCH(MONTH(H$3),КЗ!$1:$1,0))/1000,""),0)</f>
        <v/>
      </c>
      <c r="I60" s="551" t="str" cm="1">
        <f t="array" aca="1" ref="I60" ca="1">IFERROR(IF(AND(НачЦ_ИнвП_Дата&lt;=I$3,КИнвП_Дата&gt;I$3),
INDEX(Кальк._свекла,MATCH($A60,Кальк._свекла_наим.,0),MATCH("Сумма затрат, т.руб.",'Кальк-я'!$5:$5,0))*
INDEX(ЗФ,MATCH($A$58,ЗФ!$A:$A,0),MATCH("Посевная площадь"&amp;YEAR(J$3),ЗФ!$2:$2,0))*
INDEX(Коэф.закупка_год_свекла[],MATCH($A60,Коэф.закупка_год_свекла[1],0),MATCH(MONTH(I$3),КЗ!$1:$1,0))/1000,""),0)</f>
        <v/>
      </c>
      <c r="J60" s="551" t="str" cm="1">
        <f t="array" aca="1" ref="J60" ca="1">IFERROR(IF(AND(НачЦ_ИнвП_Дата&lt;=J$3,КИнвП_Дата&gt;J$3),
INDEX(Кальк._свекла,MATCH($A60,Кальк._свекла_наим.,0),MATCH("Сумма затрат, т.руб.",'Кальк-я'!$5:$5,0))*
INDEX(ЗФ,MATCH($A$58,ЗФ!$A:$A,0),MATCH("Посевная площадь"&amp;YEAR(K$3),ЗФ!$2:$2,0))*
INDEX(Коэф.закупка_год_свекла[],MATCH($A60,Коэф.закупка_год_свекла[1],0),MATCH(MONTH(J$3),КЗ!$1:$1,0))/1000,""),0)</f>
        <v/>
      </c>
      <c r="K60" s="551" cm="1">
        <f t="array" aca="1" ref="K60" ca="1">IFERROR(IF(AND(НачЦ_ИнвП_Дата&lt;=K$3,КИнвП_Дата&gt;K$3),
INDEX(Кальк._свекла,MATCH($A60,Кальк._свекла_наим.,0),MATCH("Сумма затрат, т.руб.",'Кальк-я'!$5:$5,0))*
INDEX(ЗФ,MATCH($A$58,ЗФ!$A:$A,0),MATCH("Посевная площадь"&amp;YEAR(L$3),ЗФ!$2:$2,0))*
INDEX(Коэф.закупка_год_свекла[],MATCH($A60,Коэф.закупка_год_свекла[1],0),MATCH(MONTH(K$3),КЗ!$1:$1,0))/1000,""),0)</f>
        <v>579.15</v>
      </c>
      <c r="L60" s="551" cm="1">
        <f t="array" aca="1" ref="L60" ca="1">IFERROR(IF(AND(НачЦ_ИнвП_Дата&lt;=L$3,КИнвП_Дата&gt;L$3),
INDEX(Кальк._свекла,MATCH($A60,Кальк._свекла_наим.,0),MATCH("Сумма затрат, т.руб.",'Кальк-я'!$5:$5,0))*
INDEX(ЗФ,MATCH($A$58,ЗФ!$A:$A,0),MATCH("Посевная площадь"&amp;YEAR(M$3),ЗФ!$2:$2,0))*
INDEX(Коэф.закупка_год_свекла[],MATCH($A60,Коэф.закупка_год_свекла[1],0),MATCH(MONTH(L$3),КЗ!$1:$1,0))/1000,""),0)</f>
        <v>0</v>
      </c>
      <c r="M60" s="551" cm="1">
        <f t="array" aca="1" ref="M60" ca="1">IFERROR(IF(AND(НачЦ_ИнвП_Дата&lt;=M$3,КИнвП_Дата&gt;M$3),
INDEX(Кальк._свекла,MATCH($A60,Кальк._свекла_наим.,0),MATCH("Сумма затрат, т.руб.",'Кальк-я'!$5:$5,0))*
INDEX(ЗФ,MATCH($A$58,ЗФ!$A:$A,0),MATCH("Посевная площадь"&amp;YEAR(N$3),ЗФ!$2:$2,0))*
INDEX(Коэф.закупка_год_свекла[],MATCH($A60,Коэф.закупка_год_свекла[1],0),MATCH(MONTH(M$3),КЗ!$1:$1,0))/1000,""),0)</f>
        <v>0</v>
      </c>
      <c r="N60" s="552">
        <f t="shared" ca="1" si="1576"/>
        <v>579.15</v>
      </c>
      <c r="O60" s="551" cm="1">
        <f t="array" aca="1" ref="O60" ca="1">IFERROR(IF(AND(НачЦ_ИнвП_Дата&lt;=O$3,КИнвП_Дата&gt;O$3),
INDEX(Кальк._свекла,MATCH($A60,Кальк._свекла_наим.,0),MATCH("Сумма затрат, т.руб.",'Кальк-я'!$5:$5,0))*
INDEX(ЗФ,MATCH($A$58,ЗФ!$A:$A,0),MATCH("Посевная площадь"&amp;YEAR(P$3),ЗФ!$2:$2,0))*
INDEX(Коэф.закупка_год_свекла[],MATCH($A60,Коэф.закупка_год_свекла[1],0),MATCH(MONTH(O$3),КЗ!$1:$1,0))/1000,""),0)</f>
        <v>0</v>
      </c>
      <c r="P60" s="551" cm="1">
        <f t="array" aca="1" ref="P60" ca="1">IFERROR(IF(AND(НачЦ_ИнвП_Дата&lt;=P$3,КИнвП_Дата&gt;P$3),
INDEX(Кальк._свекла,MATCH($A60,Кальк._свекла_наим.,0),MATCH("Сумма затрат, т.руб.",'Кальк-я'!$5:$5,0))*
INDEX(ЗФ,MATCH($A$58,ЗФ!$A:$A,0),MATCH("Посевная площадь"&amp;YEAR(Q$3),ЗФ!$2:$2,0))*
INDEX(Коэф.закупка_год_свекла[],MATCH($A60,Коэф.закупка_год_свекла[1],0),MATCH(MONTH(P$3),КЗ!$1:$1,0))/1000,""),0)</f>
        <v>0</v>
      </c>
      <c r="Q60" s="551" cm="1">
        <f t="array" aca="1" ref="Q60" ca="1">IFERROR(IF(AND(НачЦ_ИнвП_Дата&lt;=Q$3,КИнвП_Дата&gt;Q$3),
INDEX(Кальк._свекла,MATCH($A60,Кальк._свекла_наим.,0),MATCH("Сумма затрат, т.руб.",'Кальк-я'!$5:$5,0))*
INDEX(ЗФ,MATCH($A$58,ЗФ!$A:$A,0),MATCH("Посевная площадь"&amp;YEAR(R$3),ЗФ!$2:$2,0))*
INDEX(Коэф.закупка_год_свекла[],MATCH($A60,Коэф.закупка_год_свекла[1],0),MATCH(MONTH(Q$3),КЗ!$1:$1,0))/1000,""),0)</f>
        <v>0</v>
      </c>
      <c r="R60" s="551" cm="1">
        <f t="array" aca="1" ref="R60" ca="1">IFERROR(IF(AND(НачЦ_ИнвП_Дата&lt;=R$3,КИнвП_Дата&gt;R$3),
INDEX(Кальк._свекла,MATCH($A60,Кальк._свекла_наим.,0),MATCH("Сумма затрат, т.руб.",'Кальк-я'!$5:$5,0))*
INDEX(ЗФ,MATCH($A$58,ЗФ!$A:$A,0),MATCH("Посевная площадь"&amp;YEAR(S$3),ЗФ!$2:$2,0))*
INDEX(Коэф.закупка_год_свекла[],MATCH($A60,Коэф.закупка_год_свекла[1],0),MATCH(MONTH(R$3),КЗ!$1:$1,0))/1000,""),0)</f>
        <v>0</v>
      </c>
      <c r="S60" s="551" cm="1">
        <f t="array" aca="1" ref="S60" ca="1">IFERROR(IF(AND(НачЦ_ИнвП_Дата&lt;=S$3,КИнвП_Дата&gt;S$3),
INDEX(Кальк._свекла,MATCH($A60,Кальк._свекла_наим.,0),MATCH("Сумма затрат, т.руб.",'Кальк-я'!$5:$5,0))*
INDEX(ЗФ,MATCH($A$58,ЗФ!$A:$A,0),MATCH("Посевная площадь"&amp;YEAR(T$3),ЗФ!$2:$2,0))*
INDEX(Коэф.закупка_год_свекла[],MATCH($A60,Коэф.закупка_год_свекла[1],0),MATCH(MONTH(S$3),КЗ!$1:$1,0))/1000,""),0)</f>
        <v>0</v>
      </c>
      <c r="T60" s="551" cm="1">
        <f t="array" aca="1" ref="T60" ca="1">IFERROR(IF(AND(НачЦ_ИнвП_Дата&lt;=T$3,КИнвП_Дата&gt;T$3),
INDEX(Кальк._свекла,MATCH($A60,Кальк._свекла_наим.,0),MATCH("Сумма затрат, т.руб.",'Кальк-я'!$5:$5,0))*
INDEX(ЗФ,MATCH($A$58,ЗФ!$A:$A,0),MATCH("Посевная площадь"&amp;YEAR(U$3),ЗФ!$2:$2,0))*
INDEX(Коэф.закупка_год_свекла[],MATCH($A60,Коэф.закупка_год_свекла[1],0),MATCH(MONTH(T$3),КЗ!$1:$1,0))/1000,""),0)</f>
        <v>0</v>
      </c>
      <c r="U60" s="551" cm="1">
        <f t="array" aca="1" ref="U60" ca="1">IFERROR(IF(AND(НачЦ_ИнвП_Дата&lt;=U$3,КИнвП_Дата&gt;U$3),
INDEX(Кальк._свекла,MATCH($A60,Кальк._свекла_наим.,0),MATCH("Сумма затрат, т.руб.",'Кальк-я'!$5:$5,0))*
INDEX(ЗФ,MATCH($A$58,ЗФ!$A:$A,0),MATCH("Посевная площадь"&amp;YEAR(V$3),ЗФ!$2:$2,0))*
INDEX(Коэф.закупка_год_свекла[],MATCH($A60,Коэф.закупка_год_свекла[1],0),MATCH(MONTH(U$3),КЗ!$1:$1,0))/1000,""),0)</f>
        <v>0</v>
      </c>
      <c r="V60" s="551" cm="1">
        <f t="array" aca="1" ref="V60" ca="1">IFERROR(IF(AND(НачЦ_ИнвП_Дата&lt;=V$3,КИнвП_Дата&gt;V$3),
INDEX(Кальк._свекла,MATCH($A60,Кальк._свекла_наим.,0),MATCH("Сумма затрат, т.руб.",'Кальк-я'!$5:$5,0))*
INDEX(ЗФ,MATCH($A$58,ЗФ!$A:$A,0),MATCH("Посевная площадь"&amp;YEAR(W$3),ЗФ!$2:$2,0))*
INDEX(Коэф.закупка_год_свекла[],MATCH($A60,Коэф.закупка_год_свекла[1],0),MATCH(MONTH(V$3),КЗ!$1:$1,0))/1000,""),0)</f>
        <v>0</v>
      </c>
      <c r="W60" s="551" cm="1">
        <f t="array" aca="1" ref="W60" ca="1">IFERROR(IF(AND(НачЦ_ИнвП_Дата&lt;=W$3,КИнвП_Дата&gt;W$3),
INDEX(Кальк._свекла,MATCH($A60,Кальк._свекла_наим.,0),MATCH("Сумма затрат, т.руб.",'Кальк-я'!$5:$5,0))*
INDEX(ЗФ,MATCH($A$58,ЗФ!$A:$A,0),MATCH("Посевная площадь"&amp;YEAR(X$3),ЗФ!$2:$2,0))*
INDEX(Коэф.закупка_год_свекла[],MATCH($A60,Коэф.закупка_год_свекла[1],0),MATCH(MONTH(W$3),КЗ!$1:$1,0))/1000,""),0)</f>
        <v>0</v>
      </c>
      <c r="X60" s="551" cm="1">
        <f t="array" aca="1" ref="X60" ca="1">IFERROR(IF(AND(НачЦ_ИнвП_Дата&lt;=X$3,КИнвП_Дата&gt;X$3),
INDEX(Кальк._свекла,MATCH($A60,Кальк._свекла_наим.,0),MATCH("Сумма затрат, т.руб.",'Кальк-я'!$5:$5,0))*
INDEX(ЗФ,MATCH($A$58,ЗФ!$A:$A,0),MATCH("Посевная площадь"&amp;YEAR(Y$3),ЗФ!$2:$2,0))*
INDEX(Коэф.закупка_год_свекла[],MATCH($A60,Коэф.закупка_год_свекла[1],0),MATCH(MONTH(X$3),КЗ!$1:$1,0))/1000,""),0)</f>
        <v>2539.35</v>
      </c>
      <c r="Y60" s="551" cm="1">
        <f t="array" aca="1" ref="Y60" ca="1">IFERROR(IF(AND(НачЦ_ИнвП_Дата&lt;=Y$3,КИнвП_Дата&gt;Y$3),
INDEX(Кальк._свекла,MATCH($A60,Кальк._свекла_наим.,0),MATCH("Сумма затрат, т.руб.",'Кальк-я'!$5:$5,0))*
INDEX(ЗФ,MATCH($A$58,ЗФ!$A:$A,0),MATCH("Посевная площадь"&amp;YEAR(Z$3),ЗФ!$2:$2,0))*
INDEX(Коэф.закупка_год_свекла[],MATCH($A60,Коэф.закупка_год_свекла[1],0),MATCH(MONTH(Y$3),КЗ!$1:$1,0))/1000,""),0)</f>
        <v>0</v>
      </c>
      <c r="Z60" s="551" cm="1">
        <f t="array" aca="1" ref="Z60" ca="1">IFERROR(IF(AND(НачЦ_ИнвП_Дата&lt;=Z$3,КИнвП_Дата&gt;Z$3),
INDEX(Кальк._свекла,MATCH($A60,Кальк._свекла_наим.,0),MATCH("Сумма затрат, т.руб.",'Кальк-я'!$5:$5,0))*
INDEX(ЗФ,MATCH($A$58,ЗФ!$A:$A,0),MATCH("Посевная площадь"&amp;YEAR(AA$3),ЗФ!$2:$2,0))*
INDEX(Коэф.закупка_год_свекла[],MATCH($A60,Коэф.закупка_год_свекла[1],0),MATCH(MONTH(Z$3),КЗ!$1:$1,0))/1000,""),0)</f>
        <v>0</v>
      </c>
      <c r="AA60" s="552">
        <f t="shared" ca="1" si="1588"/>
        <v>2539.35</v>
      </c>
      <c r="AB60" s="551" cm="1">
        <f t="array" aca="1" ref="AB60" ca="1">IFERROR(IF(AND(НачЦ_ИнвП_Дата&lt;=AB$3,КИнвП_Дата&gt;AB$3),
INDEX(Кальк._свекла,MATCH($A60,Кальк._свекла_наим.,0),MATCH("Сумма затрат, т.руб.",'Кальк-я'!$5:$5,0))*
INDEX(ЗФ,MATCH($A$58,ЗФ!$A:$A,0),MATCH("Посевная площадь"&amp;YEAR(AC$3),ЗФ!$2:$2,0))*
INDEX(Коэф.закупка_год_свекла[],MATCH($A60,Коэф.закупка_год_свекла[1],0),MATCH(MONTH(AB$3),КЗ!$1:$1,0))/1000,""),0)</f>
        <v>0</v>
      </c>
      <c r="AC60" s="551" cm="1">
        <f t="array" aca="1" ref="AC60" ca="1">IFERROR(IF(AND(НачЦ_ИнвП_Дата&lt;=AC$3,КИнвП_Дата&gt;AC$3),
INDEX(Кальк._свекла,MATCH($A60,Кальк._свекла_наим.,0),MATCH("Сумма затрат, т.руб.",'Кальк-я'!$5:$5,0))*
INDEX(ЗФ,MATCH($A$58,ЗФ!$A:$A,0),MATCH("Посевная площадь"&amp;YEAR(AD$3),ЗФ!$2:$2,0))*
INDEX(Коэф.закупка_год_свекла[],MATCH($A60,Коэф.закупка_год_свекла[1],0),MATCH(MONTH(AC$3),КЗ!$1:$1,0))/1000,""),0)</f>
        <v>0</v>
      </c>
      <c r="AD60" s="551" cm="1">
        <f t="array" aca="1" ref="AD60" ca="1">IFERROR(IF(AND(НачЦ_ИнвП_Дата&lt;=AD$3,КИнвП_Дата&gt;AD$3),
INDEX(Кальк._свекла,MATCH($A60,Кальк._свекла_наим.,0),MATCH("Сумма затрат, т.руб.",'Кальк-я'!$5:$5,0))*
INDEX(ЗФ,MATCH($A$58,ЗФ!$A:$A,0),MATCH("Посевная площадь"&amp;YEAR(AE$3),ЗФ!$2:$2,0))*
INDEX(Коэф.закупка_год_свекла[],MATCH($A60,Коэф.закупка_год_свекла[1],0),MATCH(MONTH(AD$3),КЗ!$1:$1,0))/1000,""),0)</f>
        <v>0</v>
      </c>
      <c r="AE60" s="551" cm="1">
        <f t="array" aca="1" ref="AE60" ca="1">IFERROR(IF(AND(НачЦ_ИнвП_Дата&lt;=AE$3,КИнвП_Дата&gt;AE$3),
INDEX(Кальк._свекла,MATCH($A60,Кальк._свекла_наим.,0),MATCH("Сумма затрат, т.руб.",'Кальк-я'!$5:$5,0))*
INDEX(ЗФ,MATCH($A$58,ЗФ!$A:$A,0),MATCH("Посевная площадь"&amp;YEAR(AF$3),ЗФ!$2:$2,0))*
INDEX(Коэф.закупка_год_свекла[],MATCH($A60,Коэф.закупка_год_свекла[1],0),MATCH(MONTH(AE$3),КЗ!$1:$1,0))/1000,""),0)</f>
        <v>0</v>
      </c>
      <c r="AF60" s="551" cm="1">
        <f t="array" aca="1" ref="AF60" ca="1">IFERROR(IF(AND(НачЦ_ИнвП_Дата&lt;=AF$3,КИнвП_Дата&gt;AF$3),
INDEX(Кальк._свекла,MATCH($A60,Кальк._свекла_наим.,0),MATCH("Сумма затрат, т.руб.",'Кальк-я'!$5:$5,0))*
INDEX(ЗФ,MATCH($A$58,ЗФ!$A:$A,0),MATCH("Посевная площадь"&amp;YEAR(AG$3),ЗФ!$2:$2,0))*
INDEX(Коэф.закупка_год_свекла[],MATCH($A60,Коэф.закупка_год_свекла[1],0),MATCH(MONTH(AF$3),КЗ!$1:$1,0))/1000,""),0)</f>
        <v>0</v>
      </c>
      <c r="AG60" s="551" cm="1">
        <f t="array" aca="1" ref="AG60" ca="1">IFERROR(IF(AND(НачЦ_ИнвП_Дата&lt;=AG$3,КИнвП_Дата&gt;AG$3),
INDEX(Кальк._свекла,MATCH($A60,Кальк._свекла_наим.,0),MATCH("Сумма затрат, т.руб.",'Кальк-я'!$5:$5,0))*
INDEX(ЗФ,MATCH($A$58,ЗФ!$A:$A,0),MATCH("Посевная площадь"&amp;YEAR(AH$3),ЗФ!$2:$2,0))*
INDEX(Коэф.закупка_год_свекла[],MATCH($A60,Коэф.закупка_год_свекла[1],0),MATCH(MONTH(AG$3),КЗ!$1:$1,0))/1000,""),0)</f>
        <v>0</v>
      </c>
      <c r="AH60" s="551" cm="1">
        <f t="array" aca="1" ref="AH60" ca="1">IFERROR(IF(AND(НачЦ_ИнвП_Дата&lt;=AH$3,КИнвП_Дата&gt;AH$3),
INDEX(Кальк._свекла,MATCH($A60,Кальк._свекла_наим.,0),MATCH("Сумма затрат, т.руб.",'Кальк-я'!$5:$5,0))*
INDEX(ЗФ,MATCH($A$58,ЗФ!$A:$A,0),MATCH("Посевная площадь"&amp;YEAR(AI$3),ЗФ!$2:$2,0))*
INDEX(Коэф.закупка_год_свекла[],MATCH($A60,Коэф.закупка_год_свекла[1],0),MATCH(MONTH(AH$3),КЗ!$1:$1,0))/1000,""),0)</f>
        <v>0</v>
      </c>
      <c r="AI60" s="551" cm="1">
        <f t="array" aca="1" ref="AI60" ca="1">IFERROR(IF(AND(НачЦ_ИнвП_Дата&lt;=AI$3,КИнвП_Дата&gt;AI$3),
INDEX(Кальк._свекла,MATCH($A60,Кальк._свекла_наим.,0),MATCH("Сумма затрат, т.руб.",'Кальк-я'!$5:$5,0))*
INDEX(ЗФ,MATCH($A$58,ЗФ!$A:$A,0),MATCH("Посевная площадь"&amp;YEAR(AJ$3),ЗФ!$2:$2,0))*
INDEX(Коэф.закупка_год_свекла[],MATCH($A60,Коэф.закупка_год_свекла[1],0),MATCH(MONTH(AI$3),КЗ!$1:$1,0))/1000,""),0)</f>
        <v>0</v>
      </c>
      <c r="AJ60" s="551" cm="1">
        <f t="array" aca="1" ref="AJ60" ca="1">IFERROR(IF(AND(НачЦ_ИнвП_Дата&lt;=AJ$3,КИнвП_Дата&gt;AJ$3),
INDEX(Кальк._свекла,MATCH($A60,Кальк._свекла_наим.,0),MATCH("Сумма затрат, т.руб.",'Кальк-я'!$5:$5,0))*
INDEX(ЗФ,MATCH($A$58,ЗФ!$A:$A,0),MATCH("Посевная площадь"&amp;YEAR(AK$3),ЗФ!$2:$2,0))*
INDEX(Коэф.закупка_год_свекла[],MATCH($A60,Коэф.закупка_год_свекла[1],0),MATCH(MONTH(AJ$3),КЗ!$1:$1,0))/1000,""),0)</f>
        <v>0</v>
      </c>
      <c r="AK60" s="551" cm="1">
        <f t="array" aca="1" ref="AK60" ca="1">IFERROR(IF(AND(НачЦ_ИнвП_Дата&lt;=AK$3,КИнвП_Дата&gt;AK$3),
INDEX(Кальк._свекла,MATCH($A60,Кальк._свекла_наим.,0),MATCH("Сумма затрат, т.руб.",'Кальк-я'!$5:$5,0))*
INDEX(ЗФ,MATCH($A$58,ЗФ!$A:$A,0),MATCH("Посевная площадь"&amp;YEAR(AL$3),ЗФ!$2:$2,0))*
INDEX(Коэф.закупка_год_свекла[],MATCH($A60,Коэф.закупка_год_свекла[1],0),MATCH(MONTH(AK$3),КЗ!$1:$1,0))/1000,""),0)</f>
        <v>4009.5</v>
      </c>
      <c r="AL60" s="551" cm="1">
        <f t="array" aca="1" ref="AL60" ca="1">IFERROR(IF(AND(НачЦ_ИнвП_Дата&lt;=AL$3,КИнвП_Дата&gt;AL$3),
INDEX(Кальк._свекла,MATCH($A60,Кальк._свекла_наим.,0),MATCH("Сумма затрат, т.руб.",'Кальк-я'!$5:$5,0))*
INDEX(ЗФ,MATCH($A$58,ЗФ!$A:$A,0),MATCH("Посевная площадь"&amp;YEAR(AM$3),ЗФ!$2:$2,0))*
INDEX(Коэф.закупка_год_свекла[],MATCH($A60,Коэф.закупка_год_свекла[1],0),MATCH(MONTH(AL$3),КЗ!$1:$1,0))/1000,""),0)</f>
        <v>0</v>
      </c>
      <c r="AM60" s="551" cm="1">
        <f t="array" aca="1" ref="AM60" ca="1">IFERROR(IF(AND(НачЦ_ИнвП_Дата&lt;=AM$3,КИнвП_Дата&gt;AM$3),
INDEX(Кальк._свекла,MATCH($A60,Кальк._свекла_наим.,0),MATCH("Сумма затрат, т.руб.",'Кальк-я'!$5:$5,0))*
INDEX(ЗФ,MATCH($A$58,ЗФ!$A:$A,0),MATCH("Посевная площадь"&amp;YEAR(AN$3),ЗФ!$2:$2,0))*
INDEX(Коэф.закупка_год_свекла[],MATCH($A60,Коэф.закупка_год_свекла[1],0),MATCH(MONTH(AM$3),КЗ!$1:$1,0))/1000,""),0)</f>
        <v>0</v>
      </c>
      <c r="AN60" s="552">
        <f t="shared" ca="1" si="1460"/>
        <v>4009.5</v>
      </c>
      <c r="AO60" s="551" cm="1">
        <f t="array" aca="1" ref="AO60" ca="1">IFERROR(IF(AND(НачЦ_ИнвП_Дата&lt;=AO$3,КИнвП_Дата&gt;AO$3),
INDEX(Кальк._свекла,MATCH($A60,Кальк._свекла_наим.,0),MATCH("Сумма затрат, т.руб.",'Кальк-я'!$5:$5,0))*
INDEX(ЗФ,MATCH($A$58,ЗФ!$A:$A,0),MATCH("Посевная площадь"&amp;YEAR(AP$3),ЗФ!$2:$2,0))*
INDEX(Коэф.закупка_год_свекла[],MATCH($A60,Коэф.закупка_год_свекла[1],0),MATCH(MONTH(AO$3),КЗ!$1:$1,0))/1000,""),0)</f>
        <v>0</v>
      </c>
      <c r="AP60" s="551" cm="1">
        <f t="array" aca="1" ref="AP60" ca="1">IFERROR(IF(AND(НачЦ_ИнвП_Дата&lt;=AP$3,КИнвП_Дата&gt;AP$3),
INDEX(Кальк._свекла,MATCH($A60,Кальк._свекла_наим.,0),MATCH("Сумма затрат, т.руб.",'Кальк-я'!$5:$5,0))*
INDEX(ЗФ,MATCH($A$58,ЗФ!$A:$A,0),MATCH("Посевная площадь"&amp;YEAR(AQ$3),ЗФ!$2:$2,0))*
INDEX(Коэф.закупка_год_свекла[],MATCH($A60,Коэф.закупка_год_свекла[1],0),MATCH(MONTH(AP$3),КЗ!$1:$1,0))/1000,""),0)</f>
        <v>0</v>
      </c>
      <c r="AQ60" s="551" cm="1">
        <f t="array" aca="1" ref="AQ60" ca="1">IFERROR(IF(AND(НачЦ_ИнвП_Дата&lt;=AQ$3,КИнвП_Дата&gt;AQ$3),
INDEX(Кальк._свекла,MATCH($A60,Кальк._свекла_наим.,0),MATCH("Сумма затрат, т.руб.",'Кальк-я'!$5:$5,0))*
INDEX(ЗФ,MATCH($A$58,ЗФ!$A:$A,0),MATCH("Посевная площадь"&amp;YEAR(AR$3),ЗФ!$2:$2,0))*
INDEX(Коэф.закупка_год_свекла[],MATCH($A60,Коэф.закупка_год_свекла[1],0),MATCH(MONTH(AQ$3),КЗ!$1:$1,0))/1000,""),0)</f>
        <v>0</v>
      </c>
      <c r="AR60" s="551" cm="1">
        <f t="array" aca="1" ref="AR60" ca="1">IFERROR(IF(AND(НачЦ_ИнвП_Дата&lt;=AR$3,КИнвП_Дата&gt;AR$3),
INDEX(Кальк._свекла,MATCH($A60,Кальк._свекла_наим.,0),MATCH("Сумма затрат, т.руб.",'Кальк-я'!$5:$5,0))*
INDEX(ЗФ,MATCH($A$58,ЗФ!$A:$A,0),MATCH("Посевная площадь"&amp;YEAR(AS$3),ЗФ!$2:$2,0))*
INDEX(Коэф.закупка_год_свекла[],MATCH($A60,Коэф.закупка_год_свекла[1],0),MATCH(MONTH(AR$3),КЗ!$1:$1,0))/1000,""),0)</f>
        <v>0</v>
      </c>
      <c r="AS60" s="551" cm="1">
        <f t="array" aca="1" ref="AS60" ca="1">IFERROR(IF(AND(НачЦ_ИнвП_Дата&lt;=AS$3,КИнвП_Дата&gt;AS$3),
INDEX(Кальк._свекла,MATCH($A60,Кальк._свекла_наим.,0),MATCH("Сумма затрат, т.руб.",'Кальк-я'!$5:$5,0))*
INDEX(ЗФ,MATCH($A$58,ЗФ!$A:$A,0),MATCH("Посевная площадь"&amp;YEAR(AT$3),ЗФ!$2:$2,0))*
INDEX(Коэф.закупка_год_свекла[],MATCH($A60,Коэф.закупка_год_свекла[1],0),MATCH(MONTH(AS$3),КЗ!$1:$1,0))/1000,""),0)</f>
        <v>0</v>
      </c>
      <c r="AT60" s="551" cm="1">
        <f t="array" aca="1" ref="AT60" ca="1">IFERROR(IF(AND(НачЦ_ИнвП_Дата&lt;=AT$3,КИнвП_Дата&gt;AT$3),
INDEX(Кальк._свекла,MATCH($A60,Кальк._свекла_наим.,0),MATCH("Сумма затрат, т.руб.",'Кальк-я'!$5:$5,0))*
INDEX(ЗФ,MATCH($A$58,ЗФ!$A:$A,0),MATCH("Посевная площадь"&amp;YEAR(AU$3),ЗФ!$2:$2,0))*
INDEX(Коэф.закупка_год_свекла[],MATCH($A60,Коэф.закупка_год_свекла[1],0),MATCH(MONTH(AT$3),КЗ!$1:$1,0))/1000,""),0)</f>
        <v>0</v>
      </c>
      <c r="AU60" s="551" cm="1">
        <f t="array" aca="1" ref="AU60" ca="1">IFERROR(IF(AND(НачЦ_ИнвП_Дата&lt;=AU$3,КИнвП_Дата&gt;AU$3),
INDEX(Кальк._свекла,MATCH($A60,Кальк._свекла_наим.,0),MATCH("Сумма затрат, т.руб.",'Кальк-я'!$5:$5,0))*
INDEX(ЗФ,MATCH($A$58,ЗФ!$A:$A,0),MATCH("Посевная площадь"&amp;YEAR(AV$3),ЗФ!$2:$2,0))*
INDEX(Коэф.закупка_год_свекла[],MATCH($A60,Коэф.закупка_год_свекла[1],0),MATCH(MONTH(AU$3),КЗ!$1:$1,0))/1000,""),0)</f>
        <v>0</v>
      </c>
      <c r="AV60" s="551" cm="1">
        <f t="array" aca="1" ref="AV60" ca="1">IFERROR(IF(AND(НачЦ_ИнвП_Дата&lt;=AV$3,КИнвП_Дата&gt;AV$3),
INDEX(Кальк._свекла,MATCH($A60,Кальк._свекла_наим.,0),MATCH("Сумма затрат, т.руб.",'Кальк-я'!$5:$5,0))*
INDEX(ЗФ,MATCH($A$58,ЗФ!$A:$A,0),MATCH("Посевная площадь"&amp;YEAR(AW$3),ЗФ!$2:$2,0))*
INDEX(Коэф.закупка_год_свекла[],MATCH($A60,Коэф.закупка_год_свекла[1],0),MATCH(MONTH(AV$3),КЗ!$1:$1,0))/1000,""),0)</f>
        <v>0</v>
      </c>
      <c r="AW60" s="551" cm="1">
        <f t="array" aca="1" ref="AW60" ca="1">IFERROR(IF(AND(НачЦ_ИнвП_Дата&lt;=AW$3,КИнвП_Дата&gt;AW$3),
INDEX(Кальк._свекла,MATCH($A60,Кальк._свекла_наим.,0),MATCH("Сумма затрат, т.руб.",'Кальк-я'!$5:$5,0))*
INDEX(ЗФ,MATCH($A$58,ЗФ!$A:$A,0),MATCH("Посевная площадь"&amp;YEAR(AX$3),ЗФ!$2:$2,0))*
INDEX(Коэф.закупка_год_свекла[],MATCH($A60,Коэф.закупка_год_свекла[1],0),MATCH(MONTH(AW$3),КЗ!$1:$1,0))/1000,""),0)</f>
        <v>0</v>
      </c>
      <c r="AX60" s="551" cm="1">
        <f t="array" aca="1" ref="AX60" ca="1">IFERROR(IF(AND(НачЦ_ИнвП_Дата&lt;=AX$3,КИнвП_Дата&gt;AX$3),
INDEX(Кальк._свекла,MATCH($A60,Кальк._свекла_наим.,0),MATCH("Сумма затрат, т.руб.",'Кальк-я'!$5:$5,0))*
INDEX(ЗФ,MATCH($A$58,ЗФ!$A:$A,0),MATCH("Посевная площадь"&amp;YEAR(AY$3),ЗФ!$2:$2,0))*
INDEX(Коэф.закупка_год_свекла[],MATCH($A60,Коэф.закупка_год_свекла[1],0),MATCH(MONTH(AX$3),КЗ!$1:$1,0))/1000,""),0)</f>
        <v>2539.35</v>
      </c>
      <c r="AY60" s="551" cm="1">
        <f t="array" aca="1" ref="AY60" ca="1">IFERROR(IF(AND(НачЦ_ИнвП_Дата&lt;=AY$3,КИнвП_Дата&gt;AY$3),
INDEX(Кальк._свекла,MATCH($A60,Кальк._свекла_наим.,0),MATCH("Сумма затрат, т.руб.",'Кальк-я'!$5:$5,0))*
INDEX(ЗФ,MATCH($A$58,ЗФ!$A:$A,0),MATCH("Посевная площадь"&amp;YEAR(AZ$3),ЗФ!$2:$2,0))*
INDEX(Коэф.закупка_год_свекла[],MATCH($A60,Коэф.закупка_год_свекла[1],0),MATCH(MONTH(AY$3),КЗ!$1:$1,0))/1000,""),0)</f>
        <v>0</v>
      </c>
      <c r="AZ60" s="551" cm="1">
        <f t="array" aca="1" ref="AZ60" ca="1">IFERROR(IF(AND(НачЦ_ИнвП_Дата&lt;=AZ$3,КИнвП_Дата&gt;AZ$3),
INDEX(Кальк._свекла,MATCH($A60,Кальк._свекла_наим.,0),MATCH("Сумма затрат, т.руб.",'Кальк-я'!$5:$5,0))*
INDEX(ЗФ,MATCH($A$58,ЗФ!$A:$A,0),MATCH("Посевная площадь"&amp;YEAR(BA$3),ЗФ!$2:$2,0))*
INDEX(Коэф.закупка_год_свекла[],MATCH($A60,Коэф.закупка_год_свекла[1],0),MATCH(MONTH(AZ$3),КЗ!$1:$1,0))/1000,""),0)</f>
        <v>0</v>
      </c>
      <c r="BA60" s="552">
        <f t="shared" ca="1" si="1462"/>
        <v>2539.35</v>
      </c>
      <c r="BB60" s="551" cm="1">
        <f t="array" aca="1" ref="BB60" ca="1">IFERROR(IF(AND(НачЦ_ИнвП_Дата&lt;=BB$3,КИнвП_Дата&gt;BB$3),
INDEX(Кальк._свекла,MATCH($A60,Кальк._свекла_наим.,0),MATCH("Сумма затрат, т.руб.",'Кальк-я'!$5:$5,0))*
INDEX(ЗФ,MATCH($A$58,ЗФ!$A:$A,0),MATCH("Посевная площадь"&amp;YEAR(BC$3),ЗФ!$2:$2,0))*
INDEX(Коэф.закупка_год_свекла[],MATCH($A60,Коэф.закупка_год_свекла[1],0),MATCH(MONTH(BB$3),КЗ!$1:$1,0))/1000,""),0)</f>
        <v>0</v>
      </c>
      <c r="BC60" s="551" cm="1">
        <f t="array" aca="1" ref="BC60" ca="1">IFERROR(IF(AND(НачЦ_ИнвП_Дата&lt;=BC$3,КИнвП_Дата&gt;BC$3),
INDEX(Кальк._свекла,MATCH($A60,Кальк._свекла_наим.,0),MATCH("Сумма затрат, т.руб.",'Кальк-я'!$5:$5,0))*
INDEX(ЗФ,MATCH($A$58,ЗФ!$A:$A,0),MATCH("Посевная площадь"&amp;YEAR(BD$3),ЗФ!$2:$2,0))*
INDEX(Коэф.закупка_год_свекла[],MATCH($A60,Коэф.закупка_год_свекла[1],0),MATCH(MONTH(BC$3),КЗ!$1:$1,0))/1000,""),0)</f>
        <v>0</v>
      </c>
      <c r="BD60" s="551" cm="1">
        <f t="array" aca="1" ref="BD60" ca="1">IFERROR(IF(AND(НачЦ_ИнвП_Дата&lt;=BD$3,КИнвП_Дата&gt;BD$3),
INDEX(Кальк._свекла,MATCH($A60,Кальк._свекла_наим.,0),MATCH("Сумма затрат, т.руб.",'Кальк-я'!$5:$5,0))*
INDEX(ЗФ,MATCH($A$58,ЗФ!$A:$A,0),MATCH("Посевная площадь"&amp;YEAR(BE$3),ЗФ!$2:$2,0))*
INDEX(Коэф.закупка_год_свекла[],MATCH($A60,Коэф.закупка_год_свекла[1],0),MATCH(MONTH(BD$3),КЗ!$1:$1,0))/1000,""),0)</f>
        <v>0</v>
      </c>
      <c r="BE60" s="551" cm="1">
        <f t="array" aca="1" ref="BE60" ca="1">IFERROR(IF(AND(НачЦ_ИнвП_Дата&lt;=BE$3,КИнвП_Дата&gt;BE$3),
INDEX(Кальк._свекла,MATCH($A60,Кальк._свекла_наим.,0),MATCH("Сумма затрат, т.руб.",'Кальк-я'!$5:$5,0))*
INDEX(ЗФ,MATCH($A$58,ЗФ!$A:$A,0),MATCH("Посевная площадь"&amp;YEAR(BF$3),ЗФ!$2:$2,0))*
INDEX(Коэф.закупка_год_свекла[],MATCH($A60,Коэф.закупка_год_свекла[1],0),MATCH(MONTH(BE$3),КЗ!$1:$1,0))/1000,""),0)</f>
        <v>0</v>
      </c>
      <c r="BF60" s="551" cm="1">
        <f t="array" aca="1" ref="BF60" ca="1">IFERROR(IF(AND(НачЦ_ИнвП_Дата&lt;=BF$3,КИнвП_Дата&gt;BF$3),
INDEX(Кальк._свекла,MATCH($A60,Кальк._свекла_наим.,0),MATCH("Сумма затрат, т.руб.",'Кальк-я'!$5:$5,0))*
INDEX(ЗФ,MATCH($A$58,ЗФ!$A:$A,0),MATCH("Посевная площадь"&amp;YEAR(BG$3),ЗФ!$2:$2,0))*
INDEX(Коэф.закупка_год_свекла[],MATCH($A60,Коэф.закупка_год_свекла[1],0),MATCH(MONTH(BF$3),КЗ!$1:$1,0))/1000,""),0)</f>
        <v>0</v>
      </c>
      <c r="BG60" s="551" cm="1">
        <f t="array" aca="1" ref="BG60" ca="1">IFERROR(IF(AND(НачЦ_ИнвП_Дата&lt;=BG$3,КИнвП_Дата&gt;BG$3),
INDEX(Кальк._свекла,MATCH($A60,Кальк._свекла_наим.,0),MATCH("Сумма затрат, т.руб.",'Кальк-я'!$5:$5,0))*
INDEX(ЗФ,MATCH($A$58,ЗФ!$A:$A,0),MATCH("Посевная площадь"&amp;YEAR(BH$3),ЗФ!$2:$2,0))*
INDEX(Коэф.закупка_год_свекла[],MATCH($A60,Коэф.закупка_год_свекла[1],0),MATCH(MONTH(BG$3),КЗ!$1:$1,0))/1000,""),0)</f>
        <v>0</v>
      </c>
      <c r="BH60" s="551" cm="1">
        <f t="array" aca="1" ref="BH60" ca="1">IFERROR(IF(AND(НачЦ_ИнвП_Дата&lt;=BH$3,КИнвП_Дата&gt;BH$3),
INDEX(Кальк._свекла,MATCH($A60,Кальк._свекла_наим.,0),MATCH("Сумма затрат, т.руб.",'Кальк-я'!$5:$5,0))*
INDEX(ЗФ,MATCH($A$58,ЗФ!$A:$A,0),MATCH("Посевная площадь"&amp;YEAR(BI$3),ЗФ!$2:$2,0))*
INDEX(Коэф.закупка_год_свекла[],MATCH($A60,Коэф.закупка_год_свекла[1],0),MATCH(MONTH(BH$3),КЗ!$1:$1,0))/1000,""),0)</f>
        <v>0</v>
      </c>
      <c r="BI60" s="551" cm="1">
        <f t="array" aca="1" ref="BI60" ca="1">IFERROR(IF(AND(НачЦ_ИнвП_Дата&lt;=BI$3,КИнвП_Дата&gt;BI$3),
INDEX(Кальк._свекла,MATCH($A60,Кальк._свекла_наим.,0),MATCH("Сумма затрат, т.руб.",'Кальк-я'!$5:$5,0))*
INDEX(ЗФ,MATCH($A$58,ЗФ!$A:$A,0),MATCH("Посевная площадь"&amp;YEAR(BJ$3),ЗФ!$2:$2,0))*
INDEX(Коэф.закупка_год_свекла[],MATCH($A60,Коэф.закупка_год_свекла[1],0),MATCH(MONTH(BI$3),КЗ!$1:$1,0))/1000,""),0)</f>
        <v>0</v>
      </c>
      <c r="BJ60" s="551" cm="1">
        <f t="array" aca="1" ref="BJ60" ca="1">IFERROR(IF(AND(НачЦ_ИнвП_Дата&lt;=BJ$3,КИнвП_Дата&gt;BJ$3),
INDEX(Кальк._свекла,MATCH($A60,Кальк._свекла_наим.,0),MATCH("Сумма затрат, т.руб.",'Кальк-я'!$5:$5,0))*
INDEX(ЗФ,MATCH($A$58,ЗФ!$A:$A,0),MATCH("Посевная площадь"&amp;YEAR(BK$3),ЗФ!$2:$2,0))*
INDEX(Коэф.закупка_год_свекла[],MATCH($A60,Коэф.закупка_год_свекла[1],0),MATCH(MONTH(BJ$3),КЗ!$1:$1,0))/1000,""),0)</f>
        <v>0</v>
      </c>
      <c r="BK60" s="551" cm="1">
        <f t="array" aca="1" ref="BK60" ca="1">IFERROR(IF(AND(НачЦ_ИнвП_Дата&lt;=BK$3,КИнвП_Дата&gt;BK$3),
INDEX(Кальк._свекла,MATCH($A60,Кальк._свекла_наим.,0),MATCH("Сумма затрат, т.руб.",'Кальк-я'!$5:$5,0))*
INDEX(ЗФ,MATCH($A$58,ЗФ!$A:$A,0),MATCH("Посевная площадь"&amp;YEAR(BL$3),ЗФ!$2:$2,0))*
INDEX(Коэф.закупка_год_свекла[],MATCH($A60,Коэф.закупка_год_свекла[1],0),MATCH(MONTH(BK$3),КЗ!$1:$1,0))/1000,""),0)</f>
        <v>2539.35</v>
      </c>
      <c r="BL60" s="551" cm="1">
        <f t="array" aca="1" ref="BL60" ca="1">IFERROR(IF(AND(НачЦ_ИнвП_Дата&lt;=BL$3,КИнвП_Дата&gt;BL$3),
INDEX(Кальк._свекла,MATCH($A60,Кальк._свекла_наим.,0),MATCH("Сумма затрат, т.руб.",'Кальк-я'!$5:$5,0))*
INDEX(ЗФ,MATCH($A$58,ЗФ!$A:$A,0),MATCH("Посевная площадь"&amp;YEAR(BM$3),ЗФ!$2:$2,0))*
INDEX(Коэф.закупка_год_свекла[],MATCH($A60,Коэф.закупка_год_свекла[1],0),MATCH(MONTH(BL$3),КЗ!$1:$1,0))/1000,""),0)</f>
        <v>0</v>
      </c>
      <c r="BM60" s="551" cm="1">
        <f t="array" aca="1" ref="BM60" ca="1">IFERROR(IF(AND(НачЦ_ИнвП_Дата&lt;=BM$3,КИнвП_Дата&gt;BM$3),
INDEX(Кальк._свекла,MATCH($A60,Кальк._свекла_наим.,0),MATCH("Сумма затрат, т.руб.",'Кальк-я'!$5:$5,0))*
INDEX(ЗФ,MATCH($A$58,ЗФ!$A:$A,0),MATCH("Посевная площадь"&amp;YEAR(BN$3),ЗФ!$2:$2,0))*
INDEX(Коэф.закупка_год_свекла[],MATCH($A60,Коэф.закупка_год_свекла[1],0),MATCH(MONTH(BM$3),КЗ!$1:$1,0))/1000,""),0)</f>
        <v>0</v>
      </c>
      <c r="BN60" s="552">
        <f t="shared" ca="1" si="1548"/>
        <v>2539.35</v>
      </c>
      <c r="BO60" s="551" cm="1">
        <f t="array" aca="1" ref="BO60" ca="1">IFERROR(IF(AND(НачЦ_ИнвП_Дата&lt;=BO$3,КИнвП_Дата&gt;BO$3),
INDEX(Кальк._свекла,MATCH($A60,Кальк._свекла_наим.,0),MATCH("Сумма затрат, т.руб.",'Кальк-я'!$5:$5,0))*
INDEX(ЗФ,MATCH($A$58,ЗФ!$A:$A,0),MATCH("Посевная площадь"&amp;YEAR(BP$3),ЗФ!$2:$2,0))*
INDEX(Коэф.закупка_год_свекла[],MATCH($A60,Коэф.закупка_год_свекла[1],0),MATCH(MONTH(BO$3),КЗ!$1:$1,0))/1000,""),0)</f>
        <v>0</v>
      </c>
      <c r="BP60" s="551" cm="1">
        <f t="array" aca="1" ref="BP60" ca="1">IFERROR(IF(AND(НачЦ_ИнвП_Дата&lt;=BP$3,КИнвП_Дата&gt;BP$3),
INDEX(Кальк._свекла,MATCH($A60,Кальк._свекла_наим.,0),MATCH("Сумма затрат, т.руб.",'Кальк-я'!$5:$5,0))*
INDEX(ЗФ,MATCH($A$58,ЗФ!$A:$A,0),MATCH("Посевная площадь"&amp;YEAR(BQ$3),ЗФ!$2:$2,0))*
INDEX(Коэф.закупка_год_свекла[],MATCH($A60,Коэф.закупка_год_свекла[1],0),MATCH(MONTH(BP$3),КЗ!$1:$1,0))/1000,""),0)</f>
        <v>0</v>
      </c>
      <c r="BQ60" s="551" cm="1">
        <f t="array" aca="1" ref="BQ60" ca="1">IFERROR(IF(AND(НачЦ_ИнвП_Дата&lt;=BQ$3,КИнвП_Дата&gt;BQ$3),
INDEX(Кальк._свекла,MATCH($A60,Кальк._свекла_наим.,0),MATCH("Сумма затрат, т.руб.",'Кальк-я'!$5:$5,0))*
INDEX(ЗФ,MATCH($A$58,ЗФ!$A:$A,0),MATCH("Посевная площадь"&amp;YEAR(BR$3),ЗФ!$2:$2,0))*
INDEX(Коэф.закупка_год_свекла[],MATCH($A60,Коэф.закупка_год_свекла[1],0),MATCH(MONTH(BQ$3),КЗ!$1:$1,0))/1000,""),0)</f>
        <v>0</v>
      </c>
      <c r="BR60" s="551" cm="1">
        <f t="array" aca="1" ref="BR60" ca="1">IFERROR(IF(AND(НачЦ_ИнвП_Дата&lt;=BR$3,КИнвП_Дата&gt;BR$3),
INDEX(Кальк._свекла,MATCH($A60,Кальк._свекла_наим.,0),MATCH("Сумма затрат, т.руб.",'Кальк-я'!$5:$5,0))*
INDEX(ЗФ,MATCH($A$58,ЗФ!$A:$A,0),MATCH("Посевная площадь"&amp;YEAR(BS$3),ЗФ!$2:$2,0))*
INDEX(Коэф.закупка_год_свекла[],MATCH($A60,Коэф.закупка_год_свекла[1],0),MATCH(MONTH(BR$3),КЗ!$1:$1,0))/1000,""),0)</f>
        <v>0</v>
      </c>
      <c r="BS60" s="551" cm="1">
        <f t="array" aca="1" ref="BS60" ca="1">IFERROR(IF(AND(НачЦ_ИнвП_Дата&lt;=BS$3,КИнвП_Дата&gt;BS$3),
INDEX(Кальк._свекла,MATCH($A60,Кальк._свекла_наим.,0),MATCH("Сумма затрат, т.руб.",'Кальк-я'!$5:$5,0))*
INDEX(ЗФ,MATCH($A$58,ЗФ!$A:$A,0),MATCH("Посевная площадь"&amp;YEAR(BT$3),ЗФ!$2:$2,0))*
INDEX(Коэф.закупка_год_свекла[],MATCH($A60,Коэф.закупка_год_свекла[1],0),MATCH(MONTH(BS$3),КЗ!$1:$1,0))/1000,""),0)</f>
        <v>0</v>
      </c>
      <c r="BT60" s="551" cm="1">
        <f t="array" aca="1" ref="BT60" ca="1">IFERROR(IF(AND(НачЦ_ИнвП_Дата&lt;=BT$3,КИнвП_Дата&gt;BT$3),
INDEX(Кальк._свекла,MATCH($A60,Кальк._свекла_наим.,0),MATCH("Сумма затрат, т.руб.",'Кальк-я'!$5:$5,0))*
INDEX(ЗФ,MATCH($A$58,ЗФ!$A:$A,0),MATCH("Посевная площадь"&amp;YEAR(BU$3),ЗФ!$2:$2,0))*
INDEX(Коэф.закупка_год_свекла[],MATCH($A60,Коэф.закупка_год_свекла[1],0),MATCH(MONTH(BT$3),КЗ!$1:$1,0))/1000,""),0)</f>
        <v>0</v>
      </c>
      <c r="BU60" s="551" cm="1">
        <f t="array" aca="1" ref="BU60" ca="1">IFERROR(IF(AND(НачЦ_ИнвП_Дата&lt;=BU$3,КИнвП_Дата&gt;BU$3),
INDEX(Кальк._свекла,MATCH($A60,Кальк._свекла_наим.,0),MATCH("Сумма затрат, т.руб.",'Кальк-я'!$5:$5,0))*
INDEX(ЗФ,MATCH($A$58,ЗФ!$A:$A,0),MATCH("Посевная площадь"&amp;YEAR(BV$3),ЗФ!$2:$2,0))*
INDEX(Коэф.закупка_год_свекла[],MATCH($A60,Коэф.закупка_год_свекла[1],0),MATCH(MONTH(BU$3),КЗ!$1:$1,0))/1000,""),0)</f>
        <v>0</v>
      </c>
      <c r="BV60" s="551" cm="1">
        <f t="array" aca="1" ref="BV60" ca="1">IFERROR(IF(AND(НачЦ_ИнвП_Дата&lt;=BV$3,КИнвП_Дата&gt;BV$3),
INDEX(Кальк._свекла,MATCH($A60,Кальк._свекла_наим.,0),MATCH("Сумма затрат, т.руб.",'Кальк-я'!$5:$5,0))*
INDEX(ЗФ,MATCH($A$58,ЗФ!$A:$A,0),MATCH("Посевная площадь"&amp;YEAR(BW$3),ЗФ!$2:$2,0))*
INDEX(Коэф.закупка_год_свекла[],MATCH($A60,Коэф.закупка_год_свекла[1],0),MATCH(MONTH(BV$3),КЗ!$1:$1,0))/1000,""),0)</f>
        <v>0</v>
      </c>
      <c r="BW60" s="551" cm="1">
        <f t="array" aca="1" ref="BW60" ca="1">IFERROR(IF(AND(НачЦ_ИнвП_Дата&lt;=BW$3,КИнвП_Дата&gt;BW$3),
INDEX(Кальк._свекла,MATCH($A60,Кальк._свекла_наим.,0),MATCH("Сумма затрат, т.руб.",'Кальк-я'!$5:$5,0))*
INDEX(ЗФ,MATCH($A$58,ЗФ!$A:$A,0),MATCH("Посевная площадь"&amp;YEAR(BX$3),ЗФ!$2:$2,0))*
INDEX(Коэф.закупка_год_свекла[],MATCH($A60,Коэф.закупка_год_свекла[1],0),MATCH(MONTH(BW$3),КЗ!$1:$1,0))/1000,""),0)</f>
        <v>0</v>
      </c>
      <c r="BX60" s="551" cm="1">
        <f t="array" aca="1" ref="BX60" ca="1">IFERROR(IF(AND(НачЦ_ИнвП_Дата&lt;=BX$3,КИнвП_Дата&gt;BX$3),
INDEX(Кальк._свекла,MATCH($A60,Кальк._свекла_наим.,0),MATCH("Сумма затрат, т.руб.",'Кальк-я'!$5:$5,0))*
INDEX(ЗФ,MATCH($A$58,ЗФ!$A:$A,0),MATCH("Посевная площадь"&amp;YEAR(BY$3),ЗФ!$2:$2,0))*
INDEX(Коэф.закупка_год_свекла[],MATCH($A60,Коэф.закупка_год_свекла[1],0),MATCH(MONTH(BX$3),КЗ!$1:$1,0))/1000,""),0)</f>
        <v>2539.35</v>
      </c>
      <c r="BY60" s="551" cm="1">
        <f t="array" aca="1" ref="BY60" ca="1">IFERROR(IF(AND(НачЦ_ИнвП_Дата&lt;=BY$3,КИнвП_Дата&gt;BY$3),
INDEX(Кальк._свекла,MATCH($A60,Кальк._свекла_наим.,0),MATCH("Сумма затрат, т.руб.",'Кальк-я'!$5:$5,0))*
INDEX(ЗФ,MATCH($A$58,ЗФ!$A:$A,0),MATCH("Посевная площадь"&amp;YEAR(BZ$3),ЗФ!$2:$2,0))*
INDEX(Коэф.закупка_год_свекла[],MATCH($A60,Коэф.закупка_год_свекла[1],0),MATCH(MONTH(BY$3),КЗ!$1:$1,0))/1000,""),0)</f>
        <v>0</v>
      </c>
      <c r="BZ60" s="551" cm="1">
        <f t="array" aca="1" ref="BZ60" ca="1">IFERROR(IF(AND(НачЦ_ИнвП_Дата&lt;=BZ$3,КИнвП_Дата&gt;BZ$3),
INDEX(Кальк._свекла,MATCH($A60,Кальк._свекла_наим.,0),MATCH("Сумма затрат, т.руб.",'Кальк-я'!$5:$5,0))*
INDEX(ЗФ,MATCH($A$58,ЗФ!$A:$A,0),MATCH("Посевная площадь"&amp;YEAR(CA$3),ЗФ!$2:$2,0))*
INDEX(Коэф.закупка_год_свекла[],MATCH($A60,Коэф.закупка_год_свекла[1],0),MATCH(MONTH(BZ$3),КЗ!$1:$1,0))/1000,""),0)</f>
        <v>0</v>
      </c>
      <c r="CA60" s="552">
        <f t="shared" ca="1" si="1549"/>
        <v>2539.35</v>
      </c>
      <c r="CB60" s="551" cm="1">
        <f t="array" aca="1" ref="CB60" ca="1">IFERROR(IF(AND(НачЦ_ИнвП_Дата&lt;=CB$3,КИнвП_Дата&gt;CB$3),
INDEX(Кальк._свекла,MATCH($A60,Кальк._свекла_наим.,0),MATCH("Сумма затрат, т.руб.",'Кальк-я'!$5:$5,0))*
INDEX(ЗФ,MATCH($A$58,ЗФ!$A:$A,0),MATCH("Посевная площадь"&amp;YEAR(CC$3),ЗФ!$2:$2,0))*
INDEX(Коэф.закупка_год_свекла[],MATCH($A60,Коэф.закупка_год_свекла[1],0),MATCH(MONTH(CB$3),КЗ!$1:$1,0))/1000,""),0)</f>
        <v>0</v>
      </c>
      <c r="CC60" s="551" cm="1">
        <f t="array" aca="1" ref="CC60" ca="1">IFERROR(IF(AND(НачЦ_ИнвП_Дата&lt;=CC$3,КИнвП_Дата&gt;CC$3),
INDEX(Кальк._свекла,MATCH($A60,Кальк._свекла_наим.,0),MATCH("Сумма затрат, т.руб.",'Кальк-я'!$5:$5,0))*
INDEX(ЗФ,MATCH($A$58,ЗФ!$A:$A,0),MATCH("Посевная площадь"&amp;YEAR(CD$3),ЗФ!$2:$2,0))*
INDEX(Коэф.закупка_год_свекла[],MATCH($A60,Коэф.закупка_год_свекла[1],0),MATCH(MONTH(CC$3),КЗ!$1:$1,0))/1000,""),0)</f>
        <v>0</v>
      </c>
      <c r="CD60" s="551" cm="1">
        <f t="array" aca="1" ref="CD60" ca="1">IFERROR(IF(AND(НачЦ_ИнвП_Дата&lt;=CD$3,КИнвП_Дата&gt;CD$3),
INDEX(Кальк._свекла,MATCH($A60,Кальк._свекла_наим.,0),MATCH("Сумма затрат, т.руб.",'Кальк-я'!$5:$5,0))*
INDEX(ЗФ,MATCH($A$58,ЗФ!$A:$A,0),MATCH("Посевная площадь"&amp;YEAR(CE$3),ЗФ!$2:$2,0))*
INDEX(Коэф.закупка_год_свекла[],MATCH($A60,Коэф.закупка_год_свекла[1],0),MATCH(MONTH(CD$3),КЗ!$1:$1,0))/1000,""),0)</f>
        <v>0</v>
      </c>
      <c r="CE60" s="551" cm="1">
        <f t="array" aca="1" ref="CE60" ca="1">IFERROR(IF(AND(НачЦ_ИнвП_Дата&lt;=CE$3,КИнвП_Дата&gt;CE$3),
INDEX(Кальк._свекла,MATCH($A60,Кальк._свекла_наим.,0),MATCH("Сумма затрат, т.руб.",'Кальк-я'!$5:$5,0))*
INDEX(ЗФ,MATCH($A$58,ЗФ!$A:$A,0),MATCH("Посевная площадь"&amp;YEAR(CF$3),ЗФ!$2:$2,0))*
INDEX(Коэф.закупка_год_свекла[],MATCH($A60,Коэф.закупка_год_свекла[1],0),MATCH(MONTH(CE$3),КЗ!$1:$1,0))/1000,""),0)</f>
        <v>0</v>
      </c>
      <c r="CF60" s="551" cm="1">
        <f t="array" aca="1" ref="CF60" ca="1">IFERROR(IF(AND(НачЦ_ИнвП_Дата&lt;=CF$3,КИнвП_Дата&gt;CF$3),
INDEX(Кальк._свекла,MATCH($A60,Кальк._свекла_наим.,0),MATCH("Сумма затрат, т.руб.",'Кальк-я'!$5:$5,0))*
INDEX(ЗФ,MATCH($A$58,ЗФ!$A:$A,0),MATCH("Посевная площадь"&amp;YEAR(CG$3),ЗФ!$2:$2,0))*
INDEX(Коэф.закупка_год_свекла[],MATCH($A60,Коэф.закупка_год_свекла[1],0),MATCH(MONTH(CF$3),КЗ!$1:$1,0))/1000,""),0)</f>
        <v>0</v>
      </c>
      <c r="CG60" s="551" cm="1">
        <f t="array" aca="1" ref="CG60" ca="1">IFERROR(IF(AND(НачЦ_ИнвП_Дата&lt;=CG$3,КИнвП_Дата&gt;CG$3),
INDEX(Кальк._свекла,MATCH($A60,Кальк._свекла_наим.,0),MATCH("Сумма затрат, т.руб.",'Кальк-я'!$5:$5,0))*
INDEX(ЗФ,MATCH($A$58,ЗФ!$A:$A,0),MATCH("Посевная площадь"&amp;YEAR(CH$3),ЗФ!$2:$2,0))*
INDEX(Коэф.закупка_год_свекла[],MATCH($A60,Коэф.закупка_год_свекла[1],0),MATCH(MONTH(CG$3),КЗ!$1:$1,0))/1000,""),0)</f>
        <v>0</v>
      </c>
      <c r="CH60" s="551" cm="1">
        <f t="array" aca="1" ref="CH60" ca="1">IFERROR(IF(AND(НачЦ_ИнвП_Дата&lt;=CH$3,КИнвП_Дата&gt;CH$3),
INDEX(Кальк._свекла,MATCH($A60,Кальк._свекла_наим.,0),MATCH("Сумма затрат, т.руб.",'Кальк-я'!$5:$5,0))*
INDEX(ЗФ,MATCH($A$58,ЗФ!$A:$A,0),MATCH("Посевная площадь"&amp;YEAR(CI$3),ЗФ!$2:$2,0))*
INDEX(Коэф.закупка_год_свекла[],MATCH($A60,Коэф.закупка_год_свекла[1],0),MATCH(MONTH(CH$3),КЗ!$1:$1,0))/1000,""),0)</f>
        <v>0</v>
      </c>
      <c r="CI60" s="551" cm="1">
        <f t="array" aca="1" ref="CI60" ca="1">IFERROR(IF(AND(НачЦ_ИнвП_Дата&lt;=CI$3,КИнвП_Дата&gt;CI$3),
INDEX(Кальк._свекла,MATCH($A60,Кальк._свекла_наим.,0),MATCH("Сумма затрат, т.руб.",'Кальк-я'!$5:$5,0))*
INDEX(ЗФ,MATCH($A$58,ЗФ!$A:$A,0),MATCH("Посевная площадь"&amp;YEAR(CJ$3),ЗФ!$2:$2,0))*
INDEX(Коэф.закупка_год_свекла[],MATCH($A60,Коэф.закупка_год_свекла[1],0),MATCH(MONTH(CI$3),КЗ!$1:$1,0))/1000,""),0)</f>
        <v>0</v>
      </c>
      <c r="CJ60" s="551" cm="1">
        <f t="array" aca="1" ref="CJ60" ca="1">IFERROR(IF(AND(НачЦ_ИнвП_Дата&lt;=CJ$3,КИнвП_Дата&gt;CJ$3),
INDEX(Кальк._свекла,MATCH($A60,Кальк._свекла_наим.,0),MATCH("Сумма затрат, т.руб.",'Кальк-я'!$5:$5,0))*
INDEX(ЗФ,MATCH($A$58,ЗФ!$A:$A,0),MATCH("Посевная площадь"&amp;YEAR(CK$3),ЗФ!$2:$2,0))*
INDEX(Коэф.закупка_год_свекла[],MATCH($A60,Коэф.закупка_год_свекла[1],0),MATCH(MONTH(CJ$3),КЗ!$1:$1,0))/1000,""),0)</f>
        <v>0</v>
      </c>
      <c r="CK60" s="551" cm="1">
        <f t="array" aca="1" ref="CK60" ca="1">IFERROR(IF(AND(НачЦ_ИнвП_Дата&lt;=CK$3,КИнвП_Дата&gt;CK$3),
INDEX(Кальк._свекла,MATCH($A60,Кальк._свекла_наим.,0),MATCH("Сумма затрат, т.руб.",'Кальк-я'!$5:$5,0))*
INDEX(ЗФ,MATCH($A$58,ЗФ!$A:$A,0),MATCH("Посевная площадь"&amp;YEAR(CL$3),ЗФ!$2:$2,0))*
INDEX(Коэф.закупка_год_свекла[],MATCH($A60,Коэф.закупка_год_свекла[1],0),MATCH(MONTH(CK$3),КЗ!$1:$1,0))/1000,""),0)</f>
        <v>2539.35</v>
      </c>
      <c r="CL60" s="551" cm="1">
        <f t="array" aca="1" ref="CL60" ca="1">IFERROR(IF(AND(НачЦ_ИнвП_Дата&lt;=CL$3,КИнвП_Дата&gt;CL$3),
INDEX(Кальк._свекла,MATCH($A60,Кальк._свекла_наим.,0),MATCH("Сумма затрат, т.руб.",'Кальк-я'!$5:$5,0))*
INDEX(ЗФ,MATCH($A$58,ЗФ!$A:$A,0),MATCH("Посевная площадь"&amp;YEAR(CM$3),ЗФ!$2:$2,0))*
INDEX(Коэф.закупка_год_свекла[],MATCH($A60,Коэф.закупка_год_свекла[1],0),MATCH(MONTH(CL$3),КЗ!$1:$1,0))/1000,""),0)</f>
        <v>0</v>
      </c>
      <c r="CM60" s="551" cm="1">
        <f t="array" aca="1" ref="CM60" ca="1">IFERROR(IF(AND(НачЦ_ИнвП_Дата&lt;=CM$3,КИнвП_Дата&gt;CM$3),
INDEX(Кальк._свекла,MATCH($A60,Кальк._свекла_наим.,0),MATCH("Сумма затрат, т.руб.",'Кальк-я'!$5:$5,0))*
INDEX(ЗФ,MATCH($A$58,ЗФ!$A:$A,0),MATCH("Посевная площадь"&amp;YEAR(CN$3),ЗФ!$2:$2,0))*
INDEX(Коэф.закупка_год_свекла[],MATCH($A60,Коэф.закупка_год_свекла[1],0),MATCH(MONTH(CM$3),КЗ!$1:$1,0))/1000,""),0)</f>
        <v>0</v>
      </c>
      <c r="CN60" s="552">
        <f t="shared" ca="1" si="1550"/>
        <v>2539.35</v>
      </c>
      <c r="CO60" s="551" cm="1">
        <f t="array" aca="1" ref="CO60" ca="1">IFERROR(IF(AND(НачЦ_ИнвП_Дата&lt;=CO$3,КИнвП_Дата&gt;CO$3),
INDEX(Кальк._свекла,MATCH($A60,Кальк._свекла_наим.,0),MATCH("Сумма затрат, т.руб.",'Кальк-я'!$5:$5,0))*
INDEX(ЗФ,MATCH($A$58,ЗФ!$A:$A,0),MATCH("Посевная площадь"&amp;YEAR(CP$3),ЗФ!$2:$2,0))*
INDEX(Коэф.закупка_год_свекла[],MATCH($A60,Коэф.закупка_год_свекла[1],0),MATCH(MONTH(CO$3),КЗ!$1:$1,0))/1000,""),0)</f>
        <v>0</v>
      </c>
      <c r="CP60" s="551" cm="1">
        <f t="array" aca="1" ref="CP60" ca="1">IFERROR(IF(AND(НачЦ_ИнвП_Дата&lt;=CP$3,КИнвП_Дата&gt;CP$3),
INDEX(Кальк._свекла,MATCH($A60,Кальк._свекла_наим.,0),MATCH("Сумма затрат, т.руб.",'Кальк-я'!$5:$5,0))*
INDEX(ЗФ,MATCH($A$58,ЗФ!$A:$A,0),MATCH("Посевная площадь"&amp;YEAR(CQ$3),ЗФ!$2:$2,0))*
INDEX(Коэф.закупка_год_свекла[],MATCH($A60,Коэф.закупка_год_свекла[1],0),MATCH(MONTH(CP$3),КЗ!$1:$1,0))/1000,""),0)</f>
        <v>0</v>
      </c>
      <c r="CQ60" s="551" cm="1">
        <f t="array" aca="1" ref="CQ60" ca="1">IFERROR(IF(AND(НачЦ_ИнвП_Дата&lt;=CQ$3,КИнвП_Дата&gt;CQ$3),
INDEX(Кальк._свекла,MATCH($A60,Кальк._свекла_наим.,0),MATCH("Сумма затрат, т.руб.",'Кальк-я'!$5:$5,0))*
INDEX(ЗФ,MATCH($A$58,ЗФ!$A:$A,0),MATCH("Посевная площадь"&amp;YEAR(CR$3),ЗФ!$2:$2,0))*
INDEX(Коэф.закупка_год_свекла[],MATCH($A60,Коэф.закупка_год_свекла[1],0),MATCH(MONTH(CQ$3),КЗ!$1:$1,0))/1000,""),0)</f>
        <v>0</v>
      </c>
      <c r="CR60" s="551" cm="1">
        <f t="array" aca="1" ref="CR60" ca="1">IFERROR(IF(AND(НачЦ_ИнвП_Дата&lt;=CR$3,КИнвП_Дата&gt;CR$3),
INDEX(Кальк._свекла,MATCH($A60,Кальк._свекла_наим.,0),MATCH("Сумма затрат, т.руб.",'Кальк-я'!$5:$5,0))*
INDEX(ЗФ,MATCH($A$58,ЗФ!$A:$A,0),MATCH("Посевная площадь"&amp;YEAR(CS$3),ЗФ!$2:$2,0))*
INDEX(Коэф.закупка_год_свекла[],MATCH($A60,Коэф.закупка_год_свекла[1],0),MATCH(MONTH(CR$3),КЗ!$1:$1,0))/1000,""),0)</f>
        <v>0</v>
      </c>
      <c r="CS60" s="551" cm="1">
        <f t="array" aca="1" ref="CS60" ca="1">IFERROR(IF(AND(НачЦ_ИнвП_Дата&lt;=CS$3,КИнвП_Дата&gt;CS$3),
INDEX(Кальк._свекла,MATCH($A60,Кальк._свекла_наим.,0),MATCH("Сумма затрат, т.руб.",'Кальк-я'!$5:$5,0))*
INDEX(ЗФ,MATCH($A$58,ЗФ!$A:$A,0),MATCH("Посевная площадь"&amp;YEAR(CT$3),ЗФ!$2:$2,0))*
INDEX(Коэф.закупка_год_свекла[],MATCH($A60,Коэф.закупка_год_свекла[1],0),MATCH(MONTH(CS$3),КЗ!$1:$1,0))/1000,""),0)</f>
        <v>0</v>
      </c>
      <c r="CT60" s="551" cm="1">
        <f t="array" aca="1" ref="CT60" ca="1">IFERROR(IF(AND(НачЦ_ИнвП_Дата&lt;=CT$3,КИнвП_Дата&gt;CT$3),
INDEX(Кальк._свекла,MATCH($A60,Кальк._свекла_наим.,0),MATCH("Сумма затрат, т.руб.",'Кальк-я'!$5:$5,0))*
INDEX(ЗФ,MATCH($A$58,ЗФ!$A:$A,0),MATCH("Посевная площадь"&amp;YEAR(CU$3),ЗФ!$2:$2,0))*
INDEX(Коэф.закупка_год_свекла[],MATCH($A60,Коэф.закупка_год_свекла[1],0),MATCH(MONTH(CT$3),КЗ!$1:$1,0))/1000,""),0)</f>
        <v>0</v>
      </c>
      <c r="CU60" s="551" cm="1">
        <f t="array" aca="1" ref="CU60" ca="1">IFERROR(IF(AND(НачЦ_ИнвП_Дата&lt;=CU$3,КИнвП_Дата&gt;CU$3),
INDEX(Кальк._свекла,MATCH($A60,Кальк._свекла_наим.,0),MATCH("Сумма затрат, т.руб.",'Кальк-я'!$5:$5,0))*
INDEX(ЗФ,MATCH($A$58,ЗФ!$A:$A,0),MATCH("Посевная площадь"&amp;YEAR(CV$3),ЗФ!$2:$2,0))*
INDEX(Коэф.закупка_год_свекла[],MATCH($A60,Коэф.закупка_год_свекла[1],0),MATCH(MONTH(CU$3),КЗ!$1:$1,0))/1000,""),0)</f>
        <v>0</v>
      </c>
      <c r="CV60" s="551" cm="1">
        <f t="array" aca="1" ref="CV60" ca="1">IFERROR(IF(AND(НачЦ_ИнвП_Дата&lt;=CV$3,КИнвП_Дата&gt;CV$3),
INDEX(Кальк._свекла,MATCH($A60,Кальк._свекла_наим.,0),MATCH("Сумма затрат, т.руб.",'Кальк-я'!$5:$5,0))*
INDEX(ЗФ,MATCH($A$58,ЗФ!$A:$A,0),MATCH("Посевная площадь"&amp;YEAR(CW$3),ЗФ!$2:$2,0))*
INDEX(Коэф.закупка_год_свекла[],MATCH($A60,Коэф.закупка_год_свекла[1],0),MATCH(MONTH(CV$3),КЗ!$1:$1,0))/1000,""),0)</f>
        <v>0</v>
      </c>
      <c r="CW60" s="551" cm="1">
        <f t="array" aca="1" ref="CW60" ca="1">IFERROR(IF(AND(НачЦ_ИнвП_Дата&lt;=CW$3,КИнвП_Дата&gt;CW$3),
INDEX(Кальк._свекла,MATCH($A60,Кальк._свекла_наим.,0),MATCH("Сумма затрат, т.руб.",'Кальк-я'!$5:$5,0))*
INDEX(ЗФ,MATCH($A$58,ЗФ!$A:$A,0),MATCH("Посевная площадь"&amp;YEAR(CX$3),ЗФ!$2:$2,0))*
INDEX(Коэф.закупка_год_свекла[],MATCH($A60,Коэф.закупка_год_свекла[1],0),MATCH(MONTH(CW$3),КЗ!$1:$1,0))/1000,""),0)</f>
        <v>0</v>
      </c>
      <c r="CX60" s="551" cm="1">
        <f t="array" aca="1" ref="CX60" ca="1">IFERROR(IF(AND(НачЦ_ИнвП_Дата&lt;=CX$3,КИнвП_Дата&gt;CX$3),
INDEX(Кальк._свекла,MATCH($A60,Кальк._свекла_наим.,0),MATCH("Сумма затрат, т.руб.",'Кальк-я'!$5:$5,0))*
INDEX(ЗФ,MATCH($A$58,ЗФ!$A:$A,0),MATCH("Посевная площадь"&amp;YEAR(CY$3),ЗФ!$2:$2,0))*
INDEX(Коэф.закупка_год_свекла[],MATCH($A60,Коэф.закупка_год_свекла[1],0),MATCH(MONTH(CX$3),КЗ!$1:$1,0))/1000,""),0)</f>
        <v>2539.35</v>
      </c>
      <c r="CY60" s="551" cm="1">
        <f t="array" aca="1" ref="CY60" ca="1">IFERROR(IF(AND(НачЦ_ИнвП_Дата&lt;=CY$3,КИнвП_Дата&gt;CY$3),
INDEX(Кальк._свекла,MATCH($A60,Кальк._свекла_наим.,0),MATCH("Сумма затрат, т.руб.",'Кальк-я'!$5:$5,0))*
INDEX(ЗФ,MATCH($A$58,ЗФ!$A:$A,0),MATCH("Посевная площадь"&amp;YEAR(CZ$3),ЗФ!$2:$2,0))*
INDEX(Коэф.закупка_год_свекла[],MATCH($A60,Коэф.закупка_год_свекла[1],0),MATCH(MONTH(CY$3),КЗ!$1:$1,0))/1000,""),0)</f>
        <v>0</v>
      </c>
      <c r="CZ60" s="551" cm="1">
        <f t="array" aca="1" ref="CZ60" ca="1">IFERROR(IF(AND(НачЦ_ИнвП_Дата&lt;=CZ$3,КИнвП_Дата&gt;CZ$3),
INDEX(Кальк._свекла,MATCH($A60,Кальк._свекла_наим.,0),MATCH("Сумма затрат, т.руб.",'Кальк-я'!$5:$5,0))*
INDEX(ЗФ,MATCH($A$58,ЗФ!$A:$A,0),MATCH("Посевная площадь"&amp;YEAR(DA$3),ЗФ!$2:$2,0))*
INDEX(Коэф.закупка_год_свекла[],MATCH($A60,Коэф.закупка_год_свекла[1],0),MATCH(MONTH(CZ$3),КЗ!$1:$1,0))/1000,""),0)</f>
        <v>0</v>
      </c>
      <c r="DA60" s="552">
        <f t="shared" ca="1" si="1551"/>
        <v>2539.35</v>
      </c>
      <c r="DB60" s="551" cm="1">
        <f t="array" aca="1" ref="DB60" ca="1">IFERROR(IF(AND(НачЦ_ИнвП_Дата&lt;=DB$3,КИнвП_Дата&gt;DB$3),
INDEX(Кальк._свекла,MATCH($A60,Кальк._свекла_наим.,0),MATCH("Сумма затрат, т.руб.",'Кальк-я'!$5:$5,0))*
INDEX(ЗФ,MATCH($A$58,ЗФ!$A:$A,0),MATCH("Посевная площадь"&amp;YEAR(DC$3),ЗФ!$2:$2,0))*
INDEX(Коэф.закупка_год_свекла[],MATCH($A60,Коэф.закупка_год_свекла[1],0),MATCH(MONTH(DB$3),КЗ!$1:$1,0))/1000,""),0)</f>
        <v>0</v>
      </c>
      <c r="DC60" s="551" cm="1">
        <f t="array" aca="1" ref="DC60" ca="1">IFERROR(IF(AND(НачЦ_ИнвП_Дата&lt;=DC$3,КИнвП_Дата&gt;DC$3),
INDEX(Кальк._свекла,MATCH($A60,Кальк._свекла_наим.,0),MATCH("Сумма затрат, т.руб.",'Кальк-я'!$5:$5,0))*
INDEX(ЗФ,MATCH($A$58,ЗФ!$A:$A,0),MATCH("Посевная площадь"&amp;YEAR(DD$3),ЗФ!$2:$2,0))*
INDEX(Коэф.закупка_год_свекла[],MATCH($A60,Коэф.закупка_год_свекла[1],0),MATCH(MONTH(DC$3),КЗ!$1:$1,0))/1000,""),0)</f>
        <v>0</v>
      </c>
      <c r="DD60" s="551" cm="1">
        <f t="array" aca="1" ref="DD60" ca="1">IFERROR(IF(AND(НачЦ_ИнвП_Дата&lt;=DD$3,КИнвП_Дата&gt;DD$3),
INDEX(Кальк._свекла,MATCH($A60,Кальк._свекла_наим.,0),MATCH("Сумма затрат, т.руб.",'Кальк-я'!$5:$5,0))*
INDEX(ЗФ,MATCH($A$58,ЗФ!$A:$A,0),MATCH("Посевная площадь"&amp;YEAR(DE$3),ЗФ!$2:$2,0))*
INDEX(Коэф.закупка_год_свекла[],MATCH($A60,Коэф.закупка_год_свекла[1],0),MATCH(MONTH(DD$3),КЗ!$1:$1,0))/1000,""),0)</f>
        <v>0</v>
      </c>
      <c r="DE60" s="551" cm="1">
        <f t="array" aca="1" ref="DE60" ca="1">IFERROR(IF(AND(НачЦ_ИнвП_Дата&lt;=DE$3,КИнвП_Дата&gt;DE$3),
INDEX(Кальк._свекла,MATCH($A60,Кальк._свекла_наим.,0),MATCH("Сумма затрат, т.руб.",'Кальк-я'!$5:$5,0))*
INDEX(ЗФ,MATCH($A$58,ЗФ!$A:$A,0),MATCH("Посевная площадь"&amp;YEAR(DF$3),ЗФ!$2:$2,0))*
INDEX(Коэф.закупка_год_свекла[],MATCH($A60,Коэф.закупка_год_свекла[1],0),MATCH(MONTH(DE$3),КЗ!$1:$1,0))/1000,""),0)</f>
        <v>0</v>
      </c>
      <c r="DF60" s="551" cm="1">
        <f t="array" aca="1" ref="DF60" ca="1">IFERROR(IF(AND(НачЦ_ИнвП_Дата&lt;=DF$3,КИнвП_Дата&gt;DF$3),
INDEX(Кальк._свекла,MATCH($A60,Кальк._свекла_наим.,0),MATCH("Сумма затрат, т.руб.",'Кальк-я'!$5:$5,0))*
INDEX(ЗФ,MATCH($A$58,ЗФ!$A:$A,0),MATCH("Посевная площадь"&amp;YEAR(DG$3),ЗФ!$2:$2,0))*
INDEX(Коэф.закупка_год_свекла[],MATCH($A60,Коэф.закупка_год_свекла[1],0),MATCH(MONTH(DF$3),КЗ!$1:$1,0))/1000,""),0)</f>
        <v>0</v>
      </c>
      <c r="DG60" s="551" cm="1">
        <f t="array" aca="1" ref="DG60" ca="1">IFERROR(IF(AND(НачЦ_ИнвП_Дата&lt;=DG$3,КИнвП_Дата&gt;DG$3),
INDEX(Кальк._свекла,MATCH($A60,Кальк._свекла_наим.,0),MATCH("Сумма затрат, т.руб.",'Кальк-я'!$5:$5,0))*
INDEX(ЗФ,MATCH($A$58,ЗФ!$A:$A,0),MATCH("Посевная площадь"&amp;YEAR(DH$3),ЗФ!$2:$2,0))*
INDEX(Коэф.закупка_год_свекла[],MATCH($A60,Коэф.закупка_год_свекла[1],0),MATCH(MONTH(DG$3),КЗ!$1:$1,0))/1000,""),0)</f>
        <v>0</v>
      </c>
      <c r="DH60" s="551" cm="1">
        <f t="array" aca="1" ref="DH60" ca="1">IFERROR(IF(AND(НачЦ_ИнвП_Дата&lt;=DH$3,КИнвП_Дата&gt;DH$3),
INDEX(Кальк._свекла,MATCH($A60,Кальк._свекла_наим.,0),MATCH("Сумма затрат, т.руб.",'Кальк-я'!$5:$5,0))*
INDEX(ЗФ,MATCH($A$58,ЗФ!$A:$A,0),MATCH("Посевная площадь"&amp;YEAR(DI$3),ЗФ!$2:$2,0))*
INDEX(Коэф.закупка_год_свекла[],MATCH($A60,Коэф.закупка_год_свекла[1],0),MATCH(MONTH(DH$3),КЗ!$1:$1,0))/1000,""),0)</f>
        <v>0</v>
      </c>
      <c r="DI60" s="551" cm="1">
        <f t="array" aca="1" ref="DI60" ca="1">IFERROR(IF(AND(НачЦ_ИнвП_Дата&lt;=DI$3,КИнвП_Дата&gt;DI$3),
INDEX(Кальк._свекла,MATCH($A60,Кальк._свекла_наим.,0),MATCH("Сумма затрат, т.руб.",'Кальк-я'!$5:$5,0))*
INDEX(ЗФ,MATCH($A$58,ЗФ!$A:$A,0),MATCH("Посевная площадь"&amp;YEAR(DJ$3),ЗФ!$2:$2,0))*
INDEX(Коэф.закупка_год_свекла[],MATCH($A60,Коэф.закупка_год_свекла[1],0),MATCH(MONTH(DI$3),КЗ!$1:$1,0))/1000,""),0)</f>
        <v>0</v>
      </c>
      <c r="DJ60" s="551" cm="1">
        <f t="array" aca="1" ref="DJ60" ca="1">IFERROR(IF(AND(НачЦ_ИнвП_Дата&lt;=DJ$3,КИнвП_Дата&gt;DJ$3),
INDEX(Кальк._свекла,MATCH($A60,Кальк._свекла_наим.,0),MATCH("Сумма затрат, т.руб.",'Кальк-я'!$5:$5,0))*
INDEX(ЗФ,MATCH($A$58,ЗФ!$A:$A,0),MATCH("Посевная площадь"&amp;YEAR(DK$3),ЗФ!$2:$2,0))*
INDEX(Коэф.закупка_год_свекла[],MATCH($A60,Коэф.закупка_год_свекла[1],0),MATCH(MONTH(DJ$3),КЗ!$1:$1,0))/1000,""),0)</f>
        <v>0</v>
      </c>
      <c r="DK60" s="551" cm="1">
        <f t="array" aca="1" ref="DK60" ca="1">IFERROR(IF(AND(НачЦ_ИнвП_Дата&lt;=DK$3,КИнвП_Дата&gt;DK$3),
INDEX(Кальк._свекла,MATCH($A60,Кальк._свекла_наим.,0),MATCH("Сумма затрат, т.руб.",'Кальк-я'!$5:$5,0))*
INDEX(ЗФ,MATCH($A$58,ЗФ!$A:$A,0),MATCH("Посевная площадь"&amp;YEAR(DL$3),ЗФ!$2:$2,0))*
INDEX(Коэф.закупка_год_свекла[],MATCH($A60,Коэф.закупка_год_свекла[1],0),MATCH(MONTH(DK$3),КЗ!$1:$1,0))/1000,""),0)</f>
        <v>2539.35</v>
      </c>
      <c r="DL60" s="551" cm="1">
        <f t="array" aca="1" ref="DL60" ca="1">IFERROR(IF(AND(НачЦ_ИнвП_Дата&lt;=DL$3,КИнвП_Дата&gt;DL$3),
INDEX(Кальк._свекла,MATCH($A60,Кальк._свекла_наим.,0),MATCH("Сумма затрат, т.руб.",'Кальк-я'!$5:$5,0))*
INDEX(ЗФ,MATCH($A$58,ЗФ!$A:$A,0),MATCH("Посевная площадь"&amp;YEAR(DM$3),ЗФ!$2:$2,0))*
INDEX(Коэф.закупка_год_свекла[],MATCH($A60,Коэф.закупка_год_свекла[1],0),MATCH(MONTH(DL$3),КЗ!$1:$1,0))/1000,""),0)</f>
        <v>0</v>
      </c>
      <c r="DM60" s="551" cm="1">
        <f t="array" aca="1" ref="DM60" ca="1">IFERROR(IF(AND(НачЦ_ИнвП_Дата&lt;=DM$3,КИнвП_Дата&gt;DM$3),
INDEX(Кальк._свекла,MATCH($A60,Кальк._свекла_наим.,0),MATCH("Сумма затрат, т.руб.",'Кальк-я'!$5:$5,0))*
INDEX(ЗФ,MATCH($A$58,ЗФ!$A:$A,0),MATCH("Посевная площадь"&amp;YEAR(DN$3),ЗФ!$2:$2,0))*
INDEX(Коэф.закупка_год_свекла[],MATCH($A60,Коэф.закупка_год_свекла[1],0),MATCH(MONTH(DM$3),КЗ!$1:$1,0))/1000,""),0)</f>
        <v>0</v>
      </c>
      <c r="DN60" s="552">
        <f t="shared" ca="1" si="1552"/>
        <v>2539.35</v>
      </c>
      <c r="DO60" s="551" cm="1">
        <f t="array" aca="1" ref="DO60" ca="1">IFERROR(IF(AND(НачЦ_ИнвП_Дата&lt;=DO$3,КИнвП_Дата&gt;DO$3),
INDEX(Кальк._свекла,MATCH($A60,Кальк._свекла_наим.,0),MATCH("Сумма затрат, т.руб.",'Кальк-я'!$5:$5,0))*
INDEX(ЗФ,MATCH($A$58,ЗФ!$A:$A,0),MATCH("Посевная площадь"&amp;YEAR(DP$3),ЗФ!$2:$2,0))*
INDEX(Коэф.закупка_год_свекла[],MATCH($A60,Коэф.закупка_год_свекла[1],0),MATCH(MONTH(DO$3),КЗ!$1:$1,0))/1000,""),0)</f>
        <v>0</v>
      </c>
      <c r="DP60" s="551" cm="1">
        <f t="array" aca="1" ref="DP60" ca="1">IFERROR(IF(AND(НачЦ_ИнвП_Дата&lt;=DP$3,КИнвП_Дата&gt;DP$3),
INDEX(Кальк._свекла,MATCH($A60,Кальк._свекла_наим.,0),MATCH("Сумма затрат, т.руб.",'Кальк-я'!$5:$5,0))*
INDEX(ЗФ,MATCH($A$58,ЗФ!$A:$A,0),MATCH("Посевная площадь"&amp;YEAR(DQ$3),ЗФ!$2:$2,0))*
INDEX(Коэф.закупка_год_свекла[],MATCH($A60,Коэф.закупка_год_свекла[1],0),MATCH(MONTH(DP$3),КЗ!$1:$1,0))/1000,""),0)</f>
        <v>0</v>
      </c>
      <c r="DQ60" s="551" cm="1">
        <f t="array" aca="1" ref="DQ60" ca="1">IFERROR(IF(AND(НачЦ_ИнвП_Дата&lt;=DQ$3,КИнвП_Дата&gt;DQ$3),
INDEX(Кальк._свекла,MATCH($A60,Кальк._свекла_наим.,0),MATCH("Сумма затрат, т.руб.",'Кальк-я'!$5:$5,0))*
INDEX(ЗФ,MATCH($A$58,ЗФ!$A:$A,0),MATCH("Посевная площадь"&amp;YEAR(DR$3),ЗФ!$2:$2,0))*
INDEX(Коэф.закупка_год_свекла[],MATCH($A60,Коэф.закупка_год_свекла[1],0),MATCH(MONTH(DQ$3),КЗ!$1:$1,0))/1000,""),0)</f>
        <v>0</v>
      </c>
      <c r="DR60" s="551" cm="1">
        <f t="array" aca="1" ref="DR60" ca="1">IFERROR(IF(AND(НачЦ_ИнвП_Дата&lt;=DR$3,КИнвП_Дата&gt;DR$3),
INDEX(Кальк._свекла,MATCH($A60,Кальк._свекла_наим.,0),MATCH("Сумма затрат, т.руб.",'Кальк-я'!$5:$5,0))*
INDEX(ЗФ,MATCH($A$58,ЗФ!$A:$A,0),MATCH("Посевная площадь"&amp;YEAR(DS$3),ЗФ!$2:$2,0))*
INDEX(Коэф.закупка_год_свекла[],MATCH($A60,Коэф.закупка_год_свекла[1],0),MATCH(MONTH(DR$3),КЗ!$1:$1,0))/1000,""),0)</f>
        <v>0</v>
      </c>
      <c r="DS60" s="551" cm="1">
        <f t="array" aca="1" ref="DS60" ca="1">IFERROR(IF(AND(НачЦ_ИнвП_Дата&lt;=DS$3,КИнвП_Дата&gt;DS$3),
INDEX(Кальк._свекла,MATCH($A60,Кальк._свекла_наим.,0),MATCH("Сумма затрат, т.руб.",'Кальк-я'!$5:$5,0))*
INDEX(ЗФ,MATCH($A$58,ЗФ!$A:$A,0),MATCH("Посевная площадь"&amp;YEAR(DT$3),ЗФ!$2:$2,0))*
INDEX(Коэф.закупка_год_свекла[],MATCH($A60,Коэф.закупка_год_свекла[1],0),MATCH(MONTH(DS$3),КЗ!$1:$1,0))/1000,""),0)</f>
        <v>0</v>
      </c>
      <c r="DT60" s="551" cm="1">
        <f t="array" aca="1" ref="DT60" ca="1">IFERROR(IF(AND(НачЦ_ИнвП_Дата&lt;=DT$3,КИнвП_Дата&gt;DT$3),
INDEX(Кальк._свекла,MATCH($A60,Кальк._свекла_наим.,0),MATCH("Сумма затрат, т.руб.",'Кальк-я'!$5:$5,0))*
INDEX(ЗФ,MATCH($A$58,ЗФ!$A:$A,0),MATCH("Посевная площадь"&amp;YEAR(DU$3),ЗФ!$2:$2,0))*
INDEX(Коэф.закупка_год_свекла[],MATCH($A60,Коэф.закупка_год_свекла[1],0),MATCH(MONTH(DT$3),КЗ!$1:$1,0))/1000,""),0)</f>
        <v>0</v>
      </c>
      <c r="DU60" s="551" cm="1">
        <f t="array" aca="1" ref="DU60" ca="1">IFERROR(IF(AND(НачЦ_ИнвП_Дата&lt;=DU$3,КИнвП_Дата&gt;DU$3),
INDEX(Кальк._свекла,MATCH($A60,Кальк._свекла_наим.,0),MATCH("Сумма затрат, т.руб.",'Кальк-я'!$5:$5,0))*
INDEX(ЗФ,MATCH($A$58,ЗФ!$A:$A,0),MATCH("Посевная площадь"&amp;YEAR(DV$3),ЗФ!$2:$2,0))*
INDEX(Коэф.закупка_год_свекла[],MATCH($A60,Коэф.закупка_год_свекла[1],0),MATCH(MONTH(DU$3),КЗ!$1:$1,0))/1000,""),0)</f>
        <v>0</v>
      </c>
      <c r="DV60" s="551" cm="1">
        <f t="array" aca="1" ref="DV60" ca="1">IFERROR(IF(AND(НачЦ_ИнвП_Дата&lt;=DV$3,КИнвП_Дата&gt;DV$3),
INDEX(Кальк._свекла,MATCH($A60,Кальк._свекла_наим.,0),MATCH("Сумма затрат, т.руб.",'Кальк-я'!$5:$5,0))*
INDEX(ЗФ,MATCH($A$58,ЗФ!$A:$A,0),MATCH("Посевная площадь"&amp;YEAR(DW$3),ЗФ!$2:$2,0))*
INDEX(Коэф.закупка_год_свекла[],MATCH($A60,Коэф.закупка_год_свекла[1],0),MATCH(MONTH(DV$3),КЗ!$1:$1,0))/1000,""),0)</f>
        <v>0</v>
      </c>
      <c r="DW60" s="551" cm="1">
        <f t="array" aca="1" ref="DW60" ca="1">IFERROR(IF(AND(НачЦ_ИнвП_Дата&lt;=DW$3,КИнвП_Дата&gt;DW$3),
INDEX(Кальк._свекла,MATCH($A60,Кальк._свекла_наим.,0),MATCH("Сумма затрат, т.руб.",'Кальк-я'!$5:$5,0))*
INDEX(ЗФ,MATCH($A$58,ЗФ!$A:$A,0),MATCH("Посевная площадь"&amp;YEAR(DX$3),ЗФ!$2:$2,0))*
INDEX(Коэф.закупка_год_свекла[],MATCH($A60,Коэф.закупка_год_свекла[1],0),MATCH(MONTH(DW$3),КЗ!$1:$1,0))/1000,""),0)</f>
        <v>0</v>
      </c>
      <c r="DX60" s="551" cm="1">
        <f t="array" aca="1" ref="DX60" ca="1">IFERROR(IF(AND(НачЦ_ИнвП_Дата&lt;=DX$3,КИнвП_Дата&gt;DX$3),
INDEX(Кальк._свекла,MATCH($A60,Кальк._свекла_наим.,0),MATCH("Сумма затрат, т.руб.",'Кальк-я'!$5:$5,0))*
INDEX(ЗФ,MATCH($A$58,ЗФ!$A:$A,0),MATCH("Посевная площадь"&amp;YEAR(DY$3),ЗФ!$2:$2,0))*
INDEX(Коэф.закупка_год_свекла[],MATCH($A60,Коэф.закупка_год_свекла[1],0),MATCH(MONTH(DX$3),КЗ!$1:$1,0))/1000,""),0)</f>
        <v>2539.35</v>
      </c>
      <c r="DY60" s="551" cm="1">
        <f t="array" aca="1" ref="DY60" ca="1">IFERROR(IF(AND(НачЦ_ИнвП_Дата&lt;=DY$3,КИнвП_Дата&gt;DY$3),
INDEX(Кальк._свекла,MATCH($A60,Кальк._свекла_наим.,0),MATCH("Сумма затрат, т.руб.",'Кальк-я'!$5:$5,0))*
INDEX(ЗФ,MATCH($A$58,ЗФ!$A:$A,0),MATCH("Посевная площадь"&amp;YEAR(DZ$3),ЗФ!$2:$2,0))*
INDEX(Коэф.закупка_год_свекла[],MATCH($A60,Коэф.закупка_год_свекла[1],0),MATCH(MONTH(DY$3),КЗ!$1:$1,0))/1000,""),0)</f>
        <v>0</v>
      </c>
      <c r="DZ60" s="551" cm="1">
        <f t="array" aca="1" ref="DZ60" ca="1">IFERROR(IF(AND(НачЦ_ИнвП_Дата&lt;=DZ$3,КИнвП_Дата&gt;DZ$3),
INDEX(Кальк._свекла,MATCH($A60,Кальк._свекла_наим.,0),MATCH("Сумма затрат, т.руб.",'Кальк-я'!$5:$5,0))*
INDEX(ЗФ,MATCH($A$58,ЗФ!$A:$A,0),MATCH("Посевная площадь"&amp;YEAR(EA$3),ЗФ!$2:$2,0))*
INDEX(Коэф.закупка_год_свекла[],MATCH($A60,Коэф.закупка_год_свекла[1],0),MATCH(MONTH(DZ$3),КЗ!$1:$1,0))/1000,""),0)</f>
        <v>0</v>
      </c>
      <c r="EA60" s="552">
        <f t="shared" ca="1" si="1553"/>
        <v>2539.35</v>
      </c>
      <c r="EB60" s="551" cm="1">
        <f t="array" aca="1" ref="EB60" ca="1">IFERROR(IF(AND(НачЦ_ИнвП_Дата&lt;=EB$3,КИнвП_Дата&gt;EB$3),
INDEX(Кальк._свекла,MATCH($A60,Кальк._свекла_наим.,0),MATCH("Сумма затрат, т.руб.",'Кальк-я'!$5:$5,0))*
INDEX(ЗФ,MATCH($A$58,ЗФ!$A:$A,0),MATCH("Посевная площадь"&amp;YEAR(EC$3),ЗФ!$2:$2,0))*
INDEX(Коэф.закупка_год_свекла[],MATCH($A60,Коэф.закупка_год_свекла[1],0),MATCH(MONTH(EB$3),КЗ!$1:$1,0))/1000,""),0)</f>
        <v>0</v>
      </c>
      <c r="EC60" s="551" cm="1">
        <f t="array" aca="1" ref="EC60" ca="1">IFERROR(IF(AND(НачЦ_ИнвП_Дата&lt;=EC$3,КИнвП_Дата&gt;EC$3),
INDEX(Кальк._свекла,MATCH($A60,Кальк._свекла_наим.,0),MATCH("Сумма затрат, т.руб.",'Кальк-я'!$5:$5,0))*
INDEX(ЗФ,MATCH($A$58,ЗФ!$A:$A,0),MATCH("Посевная площадь"&amp;YEAR(ED$3),ЗФ!$2:$2,0))*
INDEX(Коэф.закупка_год_свекла[],MATCH($A60,Коэф.закупка_год_свекла[1],0),MATCH(MONTH(EC$3),КЗ!$1:$1,0))/1000,""),0)</f>
        <v>0</v>
      </c>
      <c r="ED60" s="551" cm="1">
        <f t="array" aca="1" ref="ED60" ca="1">IFERROR(IF(AND(НачЦ_ИнвП_Дата&lt;=ED$3,КИнвП_Дата&gt;ED$3),
INDEX(Кальк._свекла,MATCH($A60,Кальк._свекла_наим.,0),MATCH("Сумма затрат, т.руб.",'Кальк-я'!$5:$5,0))*
INDEX(ЗФ,MATCH($A$58,ЗФ!$A:$A,0),MATCH("Посевная площадь"&amp;YEAR(EE$3),ЗФ!$2:$2,0))*
INDEX(Коэф.закупка_год_свекла[],MATCH($A60,Коэф.закупка_год_свекла[1],0),MATCH(MONTH(ED$3),КЗ!$1:$1,0))/1000,""),0)</f>
        <v>0</v>
      </c>
      <c r="EE60" s="551" cm="1">
        <f t="array" aca="1" ref="EE60" ca="1">IFERROR(IF(AND(НачЦ_ИнвП_Дата&lt;=EE$3,КИнвП_Дата&gt;EE$3),
INDEX(Кальк._свекла,MATCH($A60,Кальк._свекла_наим.,0),MATCH("Сумма затрат, т.руб.",'Кальк-я'!$5:$5,0))*
INDEX(ЗФ,MATCH($A$58,ЗФ!$A:$A,0),MATCH("Посевная площадь"&amp;YEAR(EF$3),ЗФ!$2:$2,0))*
INDEX(Коэф.закупка_год_свекла[],MATCH($A60,Коэф.закупка_год_свекла[1],0),MATCH(MONTH(EE$3),КЗ!$1:$1,0))/1000,""),0)</f>
        <v>0</v>
      </c>
      <c r="EF60" s="551" cm="1">
        <f t="array" aca="1" ref="EF60" ca="1">IFERROR(IF(AND(НачЦ_ИнвП_Дата&lt;=EF$3,КИнвП_Дата&gt;EF$3),
INDEX(Кальк._свекла,MATCH($A60,Кальк._свекла_наим.,0),MATCH("Сумма затрат, т.руб.",'Кальк-я'!$5:$5,0))*
INDEX(ЗФ,MATCH($A$58,ЗФ!$A:$A,0),MATCH("Посевная площадь"&amp;YEAR(EG$3),ЗФ!$2:$2,0))*
INDEX(Коэф.закупка_год_свекла[],MATCH($A60,Коэф.закупка_год_свекла[1],0),MATCH(MONTH(EF$3),КЗ!$1:$1,0))/1000,""),0)</f>
        <v>0</v>
      </c>
      <c r="EG60" s="551" cm="1">
        <f t="array" aca="1" ref="EG60" ca="1">IFERROR(IF(AND(НачЦ_ИнвП_Дата&lt;=EG$3,КИнвП_Дата&gt;EG$3),
INDEX(Кальк._свекла,MATCH($A60,Кальк._свекла_наим.,0),MATCH("Сумма затрат, т.руб.",'Кальк-я'!$5:$5,0))*
INDEX(ЗФ,MATCH($A$58,ЗФ!$A:$A,0),MATCH("Посевная площадь"&amp;YEAR(EH$3),ЗФ!$2:$2,0))*
INDEX(Коэф.закупка_год_свекла[],MATCH($A60,Коэф.закупка_год_свекла[1],0),MATCH(MONTH(EG$3),КЗ!$1:$1,0))/1000,""),0)</f>
        <v>0</v>
      </c>
      <c r="EH60" s="551" cm="1">
        <f t="array" aca="1" ref="EH60" ca="1">IFERROR(IF(AND(НачЦ_ИнвП_Дата&lt;=EH$3,КИнвП_Дата&gt;EH$3),
INDEX(Кальк._свекла,MATCH($A60,Кальк._свекла_наим.,0),MATCH("Сумма затрат, т.руб.",'Кальк-я'!$5:$5,0))*
INDEX(ЗФ,MATCH($A$58,ЗФ!$A:$A,0),MATCH("Посевная площадь"&amp;YEAR(EI$3),ЗФ!$2:$2,0))*
INDEX(Коэф.закупка_год_свекла[],MATCH($A60,Коэф.закупка_год_свекла[1],0),MATCH(MONTH(EH$3),КЗ!$1:$1,0))/1000,""),0)</f>
        <v>0</v>
      </c>
      <c r="EI60" s="551" cm="1">
        <f t="array" aca="1" ref="EI60" ca="1">IFERROR(IF(AND(НачЦ_ИнвП_Дата&lt;=EI$3,КИнвП_Дата&gt;EI$3),
INDEX(Кальк._свекла,MATCH($A60,Кальк._свекла_наим.,0),MATCH("Сумма затрат, т.руб.",'Кальк-я'!$5:$5,0))*
INDEX(ЗФ,MATCH($A$58,ЗФ!$A:$A,0),MATCH("Посевная площадь"&amp;YEAR(EJ$3),ЗФ!$2:$2,0))*
INDEX(Коэф.закупка_год_свекла[],MATCH($A60,Коэф.закупка_год_свекла[1],0),MATCH(MONTH(EI$3),КЗ!$1:$1,0))/1000,""),0)</f>
        <v>0</v>
      </c>
      <c r="EJ60" s="551" cm="1">
        <f t="array" aca="1" ref="EJ60" ca="1">IFERROR(IF(AND(НачЦ_ИнвП_Дата&lt;=EJ$3,КИнвП_Дата&gt;EJ$3),
INDEX(Кальк._свекла,MATCH($A60,Кальк._свекла_наим.,0),MATCH("Сумма затрат, т.руб.",'Кальк-я'!$5:$5,0))*
INDEX(ЗФ,MATCH($A$58,ЗФ!$A:$A,0),MATCH("Посевная площадь"&amp;YEAR(EK$3),ЗФ!$2:$2,0))*
INDEX(Коэф.закупка_год_свекла[],MATCH($A60,Коэф.закупка_год_свекла[1],0),MATCH(MONTH(EJ$3),КЗ!$1:$1,0))/1000,""),0)</f>
        <v>0</v>
      </c>
      <c r="EK60" s="551" cm="1">
        <f t="array" aca="1" ref="EK60" ca="1">IFERROR(IF(AND(НачЦ_ИнвП_Дата&lt;=EK$3,КИнвП_Дата&gt;EK$3),
INDEX(Кальк._свекла,MATCH($A60,Кальк._свекла_наим.,0),MATCH("Сумма затрат, т.руб.",'Кальк-я'!$5:$5,0))*
INDEX(ЗФ,MATCH($A$58,ЗФ!$A:$A,0),MATCH("Посевная площадь"&amp;YEAR(EL$3),ЗФ!$2:$2,0))*
INDEX(Коэф.закупка_год_свекла[],MATCH($A60,Коэф.закупка_год_свекла[1],0),MATCH(MONTH(EK$3),КЗ!$1:$1,0))/1000,""),0)</f>
        <v>2539.35</v>
      </c>
      <c r="EL60" s="551" cm="1">
        <f t="array" aca="1" ref="EL60" ca="1">IFERROR(IF(AND(НачЦ_ИнвП_Дата&lt;=EL$3,КИнвП_Дата&gt;EL$3),
INDEX(Кальк._свекла,MATCH($A60,Кальк._свекла_наим.,0),MATCH("Сумма затрат, т.руб.",'Кальк-я'!$5:$5,0))*
INDEX(ЗФ,MATCH($A$58,ЗФ!$A:$A,0),MATCH("Посевная площадь"&amp;YEAR(EM$3),ЗФ!$2:$2,0))*
INDEX(Коэф.закупка_год_свекла[],MATCH($A60,Коэф.закупка_год_свекла[1],0),MATCH(MONTH(EL$3),КЗ!$1:$1,0))/1000,""),0)</f>
        <v>0</v>
      </c>
      <c r="EM60" s="551" cm="1">
        <f t="array" aca="1" ref="EM60" ca="1">IFERROR(IF(AND(НачЦ_ИнвП_Дата&lt;=EM$3,КИнвП_Дата&gt;EM$3),
INDEX(Кальк._свекла,MATCH($A60,Кальк._свекла_наим.,0),MATCH("Сумма затрат, т.руб.",'Кальк-я'!$5:$5,0))*
INDEX(ЗФ,MATCH($A$58,ЗФ!$A:$A,0),MATCH("Посевная площадь"&amp;YEAR(EN$3),ЗФ!$2:$2,0))*
INDEX(Коэф.закупка_год_свекла[],MATCH($A60,Коэф.закупка_год_свекла[1],0),MATCH(MONTH(EM$3),КЗ!$1:$1,0))/1000,""),0)</f>
        <v>0</v>
      </c>
      <c r="EN60" s="552">
        <f t="shared" ca="1" si="1554"/>
        <v>2539.35</v>
      </c>
      <c r="EO60" s="551" cm="1">
        <f t="array" aca="1" ref="EO60" ca="1">IFERROR(IF(AND(НачЦ_ИнвП_Дата&lt;=EO$3,КИнвП_Дата&gt;EO$3),
INDEX(Кальк._свекла,MATCH($A60,Кальк._свекла_наим.,0),MATCH("Сумма затрат, т.руб.",'Кальк-я'!$5:$5,0))*
INDEX(ЗФ,MATCH($A$58,ЗФ!$A:$A,0),MATCH("Посевная площадь"&amp;YEAR(EP$3),ЗФ!$2:$2,0))*
INDEX(Коэф.закупка_год_свекла[],MATCH($A60,Коэф.закупка_год_свекла[1],0),MATCH(MONTH(EO$3),КЗ!$1:$1,0))/1000,""),0)</f>
        <v>0</v>
      </c>
      <c r="EP60" s="551" cm="1">
        <f t="array" aca="1" ref="EP60" ca="1">IFERROR(IF(AND(НачЦ_ИнвП_Дата&lt;=EP$3,КИнвП_Дата&gt;EP$3),
INDEX(Кальк._свекла,MATCH($A60,Кальк._свекла_наим.,0),MATCH("Сумма затрат, т.руб.",'Кальк-я'!$5:$5,0))*
INDEX(ЗФ,MATCH($A$58,ЗФ!$A:$A,0),MATCH("Посевная площадь"&amp;YEAR(EQ$3),ЗФ!$2:$2,0))*
INDEX(Коэф.закупка_год_свекла[],MATCH($A60,Коэф.закупка_год_свекла[1],0),MATCH(MONTH(EP$3),КЗ!$1:$1,0))/1000,""),0)</f>
        <v>0</v>
      </c>
      <c r="EQ60" s="551" cm="1">
        <f t="array" aca="1" ref="EQ60" ca="1">IFERROR(IF(AND(НачЦ_ИнвП_Дата&lt;=EQ$3,КИнвП_Дата&gt;EQ$3),
INDEX(Кальк._свекла,MATCH($A60,Кальк._свекла_наим.,0),MATCH("Сумма затрат, т.руб.",'Кальк-я'!$5:$5,0))*
INDEX(ЗФ,MATCH($A$58,ЗФ!$A:$A,0),MATCH("Посевная площадь"&amp;YEAR(ER$3),ЗФ!$2:$2,0))*
INDEX(Коэф.закупка_год_свекла[],MATCH($A60,Коэф.закупка_год_свекла[1],0),MATCH(MONTH(EQ$3),КЗ!$1:$1,0))/1000,""),0)</f>
        <v>0</v>
      </c>
      <c r="ER60" s="551" cm="1">
        <f t="array" aca="1" ref="ER60" ca="1">IFERROR(IF(AND(НачЦ_ИнвП_Дата&lt;=ER$3,КИнвП_Дата&gt;ER$3),
INDEX(Кальк._свекла,MATCH($A60,Кальк._свекла_наим.,0),MATCH("Сумма затрат, т.руб.",'Кальк-я'!$5:$5,0))*
INDEX(ЗФ,MATCH($A$58,ЗФ!$A:$A,0),MATCH("Посевная площадь"&amp;YEAR(ES$3),ЗФ!$2:$2,0))*
INDEX(Коэф.закупка_год_свекла[],MATCH($A60,Коэф.закупка_год_свекла[1],0),MATCH(MONTH(ER$3),КЗ!$1:$1,0))/1000,""),0)</f>
        <v>0</v>
      </c>
      <c r="ES60" s="551" cm="1">
        <f t="array" aca="1" ref="ES60" ca="1">IFERROR(IF(AND(НачЦ_ИнвП_Дата&lt;=ES$3,КИнвП_Дата&gt;ES$3),
INDEX(Кальк._свекла,MATCH($A60,Кальк._свекла_наим.,0),MATCH("Сумма затрат, т.руб.",'Кальк-я'!$5:$5,0))*
INDEX(ЗФ,MATCH($A$58,ЗФ!$A:$A,0),MATCH("Посевная площадь"&amp;YEAR(ET$3),ЗФ!$2:$2,0))*
INDEX(Коэф.закупка_год_свекла[],MATCH($A60,Коэф.закупка_год_свекла[1],0),MATCH(MONTH(ES$3),КЗ!$1:$1,0))/1000,""),0)</f>
        <v>0</v>
      </c>
      <c r="ET60" s="551" cm="1">
        <f t="array" aca="1" ref="ET60" ca="1">IFERROR(IF(AND(НачЦ_ИнвП_Дата&lt;=ET$3,КИнвП_Дата&gt;ET$3),
INDEX(Кальк._свекла,MATCH($A60,Кальк._свекла_наим.,0),MATCH("Сумма затрат, т.руб.",'Кальк-я'!$5:$5,0))*
INDEX(ЗФ,MATCH($A$58,ЗФ!$A:$A,0),MATCH("Посевная площадь"&amp;YEAR(EU$3),ЗФ!$2:$2,0))*
INDEX(Коэф.закупка_год_свекла[],MATCH($A60,Коэф.закупка_год_свекла[1],0),MATCH(MONTH(ET$3),КЗ!$1:$1,0))/1000,""),0)</f>
        <v>0</v>
      </c>
      <c r="EU60" s="551" cm="1">
        <f t="array" aca="1" ref="EU60" ca="1">IFERROR(IF(AND(НачЦ_ИнвП_Дата&lt;=EU$3,КИнвП_Дата&gt;EU$3),
INDEX(Кальк._свекла,MATCH($A60,Кальк._свекла_наим.,0),MATCH("Сумма затрат, т.руб.",'Кальк-я'!$5:$5,0))*
INDEX(ЗФ,MATCH($A$58,ЗФ!$A:$A,0),MATCH("Посевная площадь"&amp;YEAR(EV$3),ЗФ!$2:$2,0))*
INDEX(Коэф.закупка_год_свекла[],MATCH($A60,Коэф.закупка_год_свекла[1],0),MATCH(MONTH(EU$3),КЗ!$1:$1,0))/1000,""),0)</f>
        <v>0</v>
      </c>
      <c r="EV60" s="551" cm="1">
        <f t="array" aca="1" ref="EV60" ca="1">IFERROR(IF(AND(НачЦ_ИнвП_Дата&lt;=EV$3,КИнвП_Дата&gt;EV$3),
INDEX(Кальк._свекла,MATCH($A60,Кальк._свекла_наим.,0),MATCH("Сумма затрат, т.руб.",'Кальк-я'!$5:$5,0))*
INDEX(ЗФ,MATCH($A$58,ЗФ!$A:$A,0),MATCH("Посевная площадь"&amp;YEAR(EW$3),ЗФ!$2:$2,0))*
INDEX(Коэф.закупка_год_свекла[],MATCH($A60,Коэф.закупка_год_свекла[1],0),MATCH(MONTH(EV$3),КЗ!$1:$1,0))/1000,""),0)</f>
        <v>0</v>
      </c>
      <c r="EW60" s="551" cm="1">
        <f t="array" aca="1" ref="EW60" ca="1">IFERROR(IF(AND(НачЦ_ИнвП_Дата&lt;=EW$3,КИнвП_Дата&gt;EW$3),
INDEX(Кальк._свекла,MATCH($A60,Кальк._свекла_наим.,0),MATCH("Сумма затрат, т.руб.",'Кальк-я'!$5:$5,0))*
INDEX(ЗФ,MATCH($A$58,ЗФ!$A:$A,0),MATCH("Посевная площадь"&amp;YEAR(EX$3),ЗФ!$2:$2,0))*
INDEX(Коэф.закупка_год_свекла[],MATCH($A60,Коэф.закупка_год_свекла[1],0),MATCH(MONTH(EW$3),КЗ!$1:$1,0))/1000,""),0)</f>
        <v>0</v>
      </c>
      <c r="EX60" s="551" cm="1">
        <f t="array" aca="1" ref="EX60" ca="1">IFERROR(IF(AND(НачЦ_ИнвП_Дата&lt;=EX$3,КИнвП_Дата&gt;EX$3),
INDEX(Кальк._свекла,MATCH($A60,Кальк._свекла_наим.,0),MATCH("Сумма затрат, т.руб.",'Кальк-я'!$5:$5,0))*
INDEX(ЗФ,MATCH($A$58,ЗФ!$A:$A,0),MATCH("Посевная площадь"&amp;YEAR(EY$3),ЗФ!$2:$2,0))*
INDEX(Коэф.закупка_год_свекла[],MATCH($A60,Коэф.закупка_год_свекла[1],0),MATCH(MONTH(EX$3),КЗ!$1:$1,0))/1000,""),0)</f>
        <v>2539.35</v>
      </c>
      <c r="EY60" s="551" cm="1">
        <f t="array" aca="1" ref="EY60" ca="1">IFERROR(IF(AND(НачЦ_ИнвП_Дата&lt;=EY$3,КИнвП_Дата&gt;EY$3),
INDEX(Кальк._свекла,MATCH($A60,Кальк._свекла_наим.,0),MATCH("Сумма затрат, т.руб.",'Кальк-я'!$5:$5,0))*
INDEX(ЗФ,MATCH($A$58,ЗФ!$A:$A,0),MATCH("Посевная площадь"&amp;YEAR(EZ$3),ЗФ!$2:$2,0))*
INDEX(Коэф.закупка_год_свекла[],MATCH($A60,Коэф.закупка_год_свекла[1],0),MATCH(MONTH(EY$3),КЗ!$1:$1,0))/1000,""),0)</f>
        <v>0</v>
      </c>
      <c r="EZ60" s="551" cm="1">
        <f t="array" aca="1" ref="EZ60" ca="1">IFERROR(IF(AND(НачЦ_ИнвП_Дата&lt;=EZ$3,КИнвП_Дата&gt;EZ$3),
INDEX(Кальк._свекла,MATCH($A60,Кальк._свекла_наим.,0),MATCH("Сумма затрат, т.руб.",'Кальк-я'!$5:$5,0))*
INDEX(ЗФ,MATCH($A$58,ЗФ!$A:$A,0),MATCH("Посевная площадь"&amp;YEAR(FA$3),ЗФ!$2:$2,0))*
INDEX(Коэф.закупка_год_свекла[],MATCH($A60,Коэф.закупка_год_свекла[1],0),MATCH(MONTH(EZ$3),КЗ!$1:$1,0))/1000,""),0)</f>
        <v>0</v>
      </c>
      <c r="FA60" s="552">
        <f t="shared" ca="1" si="1555"/>
        <v>2539.35</v>
      </c>
      <c r="FB60" s="551" cm="1">
        <f t="array" aca="1" ref="FB60" ca="1">IFERROR(IF(AND(НачЦ_ИнвП_Дата&lt;=FB$3,КИнвП_Дата&gt;FB$3),
INDEX(Кальк._свекла,MATCH($A60,Кальк._свекла_наим.,0),MATCH("Сумма затрат, т.руб.",'Кальк-я'!$5:$5,0))*
INDEX(ЗФ,MATCH($A$58,ЗФ!$A:$A,0),MATCH("Посевная площадь"&amp;YEAR(FC$3),ЗФ!$2:$2,0))*
INDEX(Коэф.закупка_год_свекла[],MATCH($A60,Коэф.закупка_год_свекла[1],0),MATCH(MONTH(FB$3),КЗ!$1:$1,0))/1000,""),0)</f>
        <v>0</v>
      </c>
      <c r="FC60" s="551" cm="1">
        <f t="array" aca="1" ref="FC60" ca="1">IFERROR(IF(AND(НачЦ_ИнвП_Дата&lt;=FC$3,КИнвП_Дата&gt;FC$3),
INDEX(Кальк._свекла,MATCH($A60,Кальк._свекла_наим.,0),MATCH("Сумма затрат, т.руб.",'Кальк-я'!$5:$5,0))*
INDEX(ЗФ,MATCH($A$58,ЗФ!$A:$A,0),MATCH("Посевная площадь"&amp;YEAR(FD$3),ЗФ!$2:$2,0))*
INDEX(Коэф.закупка_год_свекла[],MATCH($A60,Коэф.закупка_год_свекла[1],0),MATCH(MONTH(FC$3),КЗ!$1:$1,0))/1000,""),0)</f>
        <v>0</v>
      </c>
      <c r="FD60" s="551" cm="1">
        <f t="array" aca="1" ref="FD60" ca="1">IFERROR(IF(AND(НачЦ_ИнвП_Дата&lt;=FD$3,КИнвП_Дата&gt;FD$3),
INDEX(Кальк._свекла,MATCH($A60,Кальк._свекла_наим.,0),MATCH("Сумма затрат, т.руб.",'Кальк-я'!$5:$5,0))*
INDEX(ЗФ,MATCH($A$58,ЗФ!$A:$A,0),MATCH("Посевная площадь"&amp;YEAR(FE$3),ЗФ!$2:$2,0))*
INDEX(Коэф.закупка_год_свекла[],MATCH($A60,Коэф.закупка_год_свекла[1],0),MATCH(MONTH(FD$3),КЗ!$1:$1,0))/1000,""),0)</f>
        <v>0</v>
      </c>
      <c r="FE60" s="551" cm="1">
        <f t="array" aca="1" ref="FE60" ca="1">IFERROR(IF(AND(НачЦ_ИнвП_Дата&lt;=FE$3,КИнвП_Дата&gt;FE$3),
INDEX(Кальк._свекла,MATCH($A60,Кальк._свекла_наим.,0),MATCH("Сумма затрат, т.руб.",'Кальк-я'!$5:$5,0))*
INDEX(ЗФ,MATCH($A$58,ЗФ!$A:$A,0),MATCH("Посевная площадь"&amp;YEAR(FF$3),ЗФ!$2:$2,0))*
INDEX(Коэф.закупка_год_свекла[],MATCH($A60,Коэф.закупка_год_свекла[1],0),MATCH(MONTH(FE$3),КЗ!$1:$1,0))/1000,""),0)</f>
        <v>0</v>
      </c>
      <c r="FF60" s="551" cm="1">
        <f t="array" aca="1" ref="FF60" ca="1">IFERROR(IF(AND(НачЦ_ИнвП_Дата&lt;=FF$3,КИнвП_Дата&gt;FF$3),
INDEX(Кальк._свекла,MATCH($A60,Кальк._свекла_наим.,0),MATCH("Сумма затрат, т.руб.",'Кальк-я'!$5:$5,0))*
INDEX(ЗФ,MATCH($A$58,ЗФ!$A:$A,0),MATCH("Посевная площадь"&amp;YEAR(FG$3),ЗФ!$2:$2,0))*
INDEX(Коэф.закупка_год_свекла[],MATCH($A60,Коэф.закупка_год_свекла[1],0),MATCH(MONTH(FF$3),КЗ!$1:$1,0))/1000,""),0)</f>
        <v>0</v>
      </c>
      <c r="FG60" s="551" cm="1">
        <f t="array" aca="1" ref="FG60" ca="1">IFERROR(IF(AND(НачЦ_ИнвП_Дата&lt;=FG$3,КИнвП_Дата&gt;FG$3),
INDEX(Кальк._свекла,MATCH($A60,Кальк._свекла_наим.,0),MATCH("Сумма затрат, т.руб.",'Кальк-я'!$5:$5,0))*
INDEX(ЗФ,MATCH($A$58,ЗФ!$A:$A,0),MATCH("Посевная площадь"&amp;YEAR(FH$3),ЗФ!$2:$2,0))*
INDEX(Коэф.закупка_год_свекла[],MATCH($A60,Коэф.закупка_год_свекла[1],0),MATCH(MONTH(FG$3),КЗ!$1:$1,0))/1000,""),0)</f>
        <v>0</v>
      </c>
      <c r="FH60" s="551" cm="1">
        <f t="array" aca="1" ref="FH60" ca="1">IFERROR(IF(AND(НачЦ_ИнвП_Дата&lt;=FH$3,КИнвП_Дата&gt;FH$3),
INDEX(Кальк._свекла,MATCH($A60,Кальк._свекла_наим.,0),MATCH("Сумма затрат, т.руб.",'Кальк-я'!$5:$5,0))*
INDEX(ЗФ,MATCH($A$58,ЗФ!$A:$A,0),MATCH("Посевная площадь"&amp;YEAR(FI$3),ЗФ!$2:$2,0))*
INDEX(Коэф.закупка_год_свекла[],MATCH($A60,Коэф.закупка_год_свекла[1],0),MATCH(MONTH(FH$3),КЗ!$1:$1,0))/1000,""),0)</f>
        <v>0</v>
      </c>
      <c r="FI60" s="551" cm="1">
        <f t="array" aca="1" ref="FI60" ca="1">IFERROR(IF(AND(НачЦ_ИнвП_Дата&lt;=FI$3,КИнвП_Дата&gt;FI$3),
INDEX(Кальк._свекла,MATCH($A60,Кальк._свекла_наим.,0),MATCH("Сумма затрат, т.руб.",'Кальк-я'!$5:$5,0))*
INDEX(ЗФ,MATCH($A$58,ЗФ!$A:$A,0),MATCH("Посевная площадь"&amp;YEAR(FJ$3),ЗФ!$2:$2,0))*
INDEX(Коэф.закупка_год_свекла[],MATCH($A60,Коэф.закупка_год_свекла[1],0),MATCH(MONTH(FI$3),КЗ!$1:$1,0))/1000,""),0)</f>
        <v>0</v>
      </c>
      <c r="FJ60" s="551" cm="1">
        <f t="array" aca="1" ref="FJ60" ca="1">IFERROR(IF(AND(НачЦ_ИнвП_Дата&lt;=FJ$3,КИнвП_Дата&gt;FJ$3),
INDEX(Кальк._свекла,MATCH($A60,Кальк._свекла_наим.,0),MATCH("Сумма затрат, т.руб.",'Кальк-я'!$5:$5,0))*
INDEX(ЗФ,MATCH($A$58,ЗФ!$A:$A,0),MATCH("Посевная площадь"&amp;YEAR(FK$3),ЗФ!$2:$2,0))*
INDEX(Коэф.закупка_год_свекла[],MATCH($A60,Коэф.закупка_год_свекла[1],0),MATCH(MONTH(FJ$3),КЗ!$1:$1,0))/1000,""),0)</f>
        <v>0</v>
      </c>
      <c r="FK60" s="551" cm="1">
        <f t="array" aca="1" ref="FK60" ca="1">IFERROR(IF(AND(НачЦ_ИнвП_Дата&lt;=FK$3,КИнвП_Дата&gt;FK$3),
INDEX(Кальк._свекла,MATCH($A60,Кальк._свекла_наим.,0),MATCH("Сумма затрат, т.руб.",'Кальк-я'!$5:$5,0))*
INDEX(ЗФ,MATCH($A$58,ЗФ!$A:$A,0),MATCH("Посевная площадь"&amp;YEAR(FL$3),ЗФ!$2:$2,0))*
INDEX(Коэф.закупка_год_свекла[],MATCH($A60,Коэф.закупка_год_свекла[1],0),MATCH(MONTH(FK$3),КЗ!$1:$1,0))/1000,""),0)</f>
        <v>2539.35</v>
      </c>
      <c r="FL60" s="551" cm="1">
        <f t="array" aca="1" ref="FL60" ca="1">IFERROR(IF(AND(НачЦ_ИнвП_Дата&lt;=FL$3,КИнвП_Дата&gt;FL$3),
INDEX(Кальк._свекла,MATCH($A60,Кальк._свекла_наим.,0),MATCH("Сумма затрат, т.руб.",'Кальк-я'!$5:$5,0))*
INDEX(ЗФ,MATCH($A$58,ЗФ!$A:$A,0),MATCH("Посевная площадь"&amp;YEAR(FM$3),ЗФ!$2:$2,0))*
INDEX(Коэф.закупка_год_свекла[],MATCH($A60,Коэф.закупка_год_свекла[1],0),MATCH(MONTH(FL$3),КЗ!$1:$1,0))/1000,""),0)</f>
        <v>0</v>
      </c>
      <c r="FM60" s="551" cm="1">
        <f t="array" aca="1" ref="FM60" ca="1">IFERROR(IF(AND(НачЦ_ИнвП_Дата&lt;=FM$3,КИнвП_Дата&gt;FM$3),
INDEX(Кальк._свекла,MATCH($A60,Кальк._свекла_наим.,0),MATCH("Сумма затрат, т.руб.",'Кальк-я'!$5:$5,0))*
INDEX(ЗФ,MATCH($A$58,ЗФ!$A:$A,0),MATCH("Посевная площадь"&amp;YEAR(FN$3),ЗФ!$2:$2,0))*
INDEX(Коэф.закупка_год_свекла[],MATCH($A60,Коэф.закупка_год_свекла[1],0),MATCH(MONTH(FM$3),КЗ!$1:$1,0))/1000,""),0)</f>
        <v>0</v>
      </c>
      <c r="FN60" s="552">
        <f t="shared" ca="1" si="1556"/>
        <v>2539.35</v>
      </c>
      <c r="FO60" s="551" cm="1">
        <f t="array" aca="1" ref="FO60" ca="1">IFERROR(IF(AND(НачЦ_ИнвП_Дата&lt;=FO$3,КИнвП_Дата&gt;FO$3),
INDEX(Кальк._свекла,MATCH($A60,Кальк._свекла_наим.,0),MATCH("Сумма затрат, т.руб.",'Кальк-я'!$5:$5,0))*
INDEX(ЗФ,MATCH($A$58,ЗФ!$A:$A,0),MATCH("Посевная площадь"&amp;YEAR(FP$3),ЗФ!$2:$2,0))*
INDEX(Коэф.закупка_год_свекла[],MATCH($A60,Коэф.закупка_год_свекла[1],0),MATCH(MONTH(FO$3),КЗ!$1:$1,0))/1000,""),0)</f>
        <v>0</v>
      </c>
      <c r="FP60" s="551" cm="1">
        <f t="array" aca="1" ref="FP60" ca="1">IFERROR(IF(AND(НачЦ_ИнвП_Дата&lt;=FP$3,КИнвП_Дата&gt;FP$3),
INDEX(Кальк._свекла,MATCH($A60,Кальк._свекла_наим.,0),MATCH("Сумма затрат, т.руб.",'Кальк-я'!$5:$5,0))*
INDEX(ЗФ,MATCH($A$58,ЗФ!$A:$A,0),MATCH("Посевная площадь"&amp;YEAR(FQ$3),ЗФ!$2:$2,0))*
INDEX(Коэф.закупка_год_свекла[],MATCH($A60,Коэф.закупка_год_свекла[1],0),MATCH(MONTH(FP$3),КЗ!$1:$1,0))/1000,""),0)</f>
        <v>0</v>
      </c>
      <c r="FQ60" s="551" cm="1">
        <f t="array" aca="1" ref="FQ60" ca="1">IFERROR(IF(AND(НачЦ_ИнвП_Дата&lt;=FQ$3,КИнвП_Дата&gt;FQ$3),
INDEX(Кальк._свекла,MATCH($A60,Кальк._свекла_наим.,0),MATCH("Сумма затрат, т.руб.",'Кальк-я'!$5:$5,0))*
INDEX(ЗФ,MATCH($A$58,ЗФ!$A:$A,0),MATCH("Посевная площадь"&amp;YEAR(FR$3),ЗФ!$2:$2,0))*
INDEX(Коэф.закупка_год_свекла[],MATCH($A60,Коэф.закупка_год_свекла[1],0),MATCH(MONTH(FQ$3),КЗ!$1:$1,0))/1000,""),0)</f>
        <v>0</v>
      </c>
      <c r="FR60" s="551" cm="1">
        <f t="array" aca="1" ref="FR60" ca="1">IFERROR(IF(AND(НачЦ_ИнвП_Дата&lt;=FR$3,КИнвП_Дата&gt;FR$3),
INDEX(Кальк._свекла,MATCH($A60,Кальк._свекла_наим.,0),MATCH("Сумма затрат, т.руб.",'Кальк-я'!$5:$5,0))*
INDEX(ЗФ,MATCH($A$58,ЗФ!$A:$A,0),MATCH("Посевная площадь"&amp;YEAR(FS$3),ЗФ!$2:$2,0))*
INDEX(Коэф.закупка_год_свекла[],MATCH($A60,Коэф.закупка_год_свекла[1],0),MATCH(MONTH(FR$3),КЗ!$1:$1,0))/1000,""),0)</f>
        <v>0</v>
      </c>
      <c r="FS60" s="551" cm="1">
        <f t="array" aca="1" ref="FS60" ca="1">IFERROR(IF(AND(НачЦ_ИнвП_Дата&lt;=FS$3,КИнвП_Дата&gt;FS$3),
INDEX(Кальк._свекла,MATCH($A60,Кальк._свекла_наим.,0),MATCH("Сумма затрат, т.руб.",'Кальк-я'!$5:$5,0))*
INDEX(ЗФ,MATCH($A$58,ЗФ!$A:$A,0),MATCH("Посевная площадь"&amp;YEAR(FT$3),ЗФ!$2:$2,0))*
INDEX(Коэф.закупка_год_свекла[],MATCH($A60,Коэф.закупка_год_свекла[1],0),MATCH(MONTH(FS$3),КЗ!$1:$1,0))/1000,""),0)</f>
        <v>0</v>
      </c>
      <c r="FT60" s="551" cm="1">
        <f t="array" aca="1" ref="FT60" ca="1">IFERROR(IF(AND(НачЦ_ИнвП_Дата&lt;=FT$3,КИнвП_Дата&gt;FT$3),
INDEX(Кальк._свекла,MATCH($A60,Кальк._свекла_наим.,0),MATCH("Сумма затрат, т.руб.",'Кальк-я'!$5:$5,0))*
INDEX(ЗФ,MATCH($A$58,ЗФ!$A:$A,0),MATCH("Посевная площадь"&amp;YEAR(FU$3),ЗФ!$2:$2,0))*
INDEX(Коэф.закупка_год_свекла[],MATCH($A60,Коэф.закупка_год_свекла[1],0),MATCH(MONTH(FT$3),КЗ!$1:$1,0))/1000,""),0)</f>
        <v>0</v>
      </c>
      <c r="FU60" s="551" cm="1">
        <f t="array" aca="1" ref="FU60" ca="1">IFERROR(IF(AND(НачЦ_ИнвП_Дата&lt;=FU$3,КИнвП_Дата&gt;FU$3),
INDEX(Кальк._свекла,MATCH($A60,Кальк._свекла_наим.,0),MATCH("Сумма затрат, т.руб.",'Кальк-я'!$5:$5,0))*
INDEX(ЗФ,MATCH($A$58,ЗФ!$A:$A,0),MATCH("Посевная площадь"&amp;YEAR(FV$3),ЗФ!$2:$2,0))*
INDEX(Коэф.закупка_год_свекла[],MATCH($A60,Коэф.закупка_год_свекла[1],0),MATCH(MONTH(FU$3),КЗ!$1:$1,0))/1000,""),0)</f>
        <v>0</v>
      </c>
      <c r="FV60" s="551" cm="1">
        <f t="array" aca="1" ref="FV60" ca="1">IFERROR(IF(AND(НачЦ_ИнвП_Дата&lt;=FV$3,КИнвП_Дата&gt;FV$3),
INDEX(Кальк._свекла,MATCH($A60,Кальк._свекла_наим.,0),MATCH("Сумма затрат, т.руб.",'Кальк-я'!$5:$5,0))*
INDEX(ЗФ,MATCH($A$58,ЗФ!$A:$A,0),MATCH("Посевная площадь"&amp;YEAR(FW$3),ЗФ!$2:$2,0))*
INDEX(Коэф.закупка_год_свекла[],MATCH($A60,Коэф.закупка_год_свекла[1],0),MATCH(MONTH(FV$3),КЗ!$1:$1,0))/1000,""),0)</f>
        <v>0</v>
      </c>
      <c r="FW60" s="551" cm="1">
        <f t="array" aca="1" ref="FW60" ca="1">IFERROR(IF(AND(НачЦ_ИнвП_Дата&lt;=FW$3,КИнвП_Дата&gt;FW$3),
INDEX(Кальк._свекла,MATCH($A60,Кальк._свекла_наим.,0),MATCH("Сумма затрат, т.руб.",'Кальк-я'!$5:$5,0))*
INDEX(ЗФ,MATCH($A$58,ЗФ!$A:$A,0),MATCH("Посевная площадь"&amp;YEAR(FX$3),ЗФ!$2:$2,0))*
INDEX(Коэф.закупка_год_свекла[],MATCH($A60,Коэф.закупка_год_свекла[1],0),MATCH(MONTH(FW$3),КЗ!$1:$1,0))/1000,""),0)</f>
        <v>0</v>
      </c>
      <c r="FX60" s="551" cm="1">
        <f t="array" aca="1" ref="FX60" ca="1">IFERROR(IF(AND(НачЦ_ИнвП_Дата&lt;=FX$3,КИнвП_Дата&gt;FX$3),
INDEX(Кальк._свекла,MATCH($A60,Кальк._свекла_наим.,0),MATCH("Сумма затрат, т.руб.",'Кальк-я'!$5:$5,0))*
INDEX(ЗФ,MATCH($A$58,ЗФ!$A:$A,0),MATCH("Посевная площадь"&amp;YEAR(FY$3),ЗФ!$2:$2,0))*
INDEX(Коэф.закупка_год_свекла[],MATCH($A60,Коэф.закупка_год_свекла[1],0),MATCH(MONTH(FX$3),КЗ!$1:$1,0))/1000,""),0)</f>
        <v>2539.35</v>
      </c>
      <c r="FY60" s="551" cm="1">
        <f t="array" aca="1" ref="FY60" ca="1">IFERROR(IF(AND(НачЦ_ИнвП_Дата&lt;=FY$3,КИнвП_Дата&gt;FY$3),
INDEX(Кальк._свекла,MATCH($A60,Кальк._свекла_наим.,0),MATCH("Сумма затрат, т.руб.",'Кальк-я'!$5:$5,0))*
INDEX(ЗФ,MATCH($A$58,ЗФ!$A:$A,0),MATCH("Посевная площадь"&amp;YEAR(FZ$3),ЗФ!$2:$2,0))*
INDEX(Коэф.закупка_год_свекла[],MATCH($A60,Коэф.закупка_год_свекла[1],0),MATCH(MONTH(FY$3),КЗ!$1:$1,0))/1000,""),0)</f>
        <v>0</v>
      </c>
      <c r="FZ60" s="551" cm="1">
        <f t="array" aca="1" ref="FZ60" ca="1">IFERROR(IF(AND(НачЦ_ИнвП_Дата&lt;=FZ$3,КИнвП_Дата&gt;FZ$3),
INDEX(Кальк._свекла,MATCH($A60,Кальк._свекла_наим.,0),MATCH("Сумма затрат, т.руб.",'Кальк-я'!$5:$5,0))*
INDEX(ЗФ,MATCH($A$58,ЗФ!$A:$A,0),MATCH("Посевная площадь"&amp;YEAR(GA$3),ЗФ!$2:$2,0))*
INDEX(Коэф.закупка_год_свекла[],MATCH($A60,Коэф.закупка_год_свекла[1],0),MATCH(MONTH(FZ$3),КЗ!$1:$1,0))/1000,""),0)</f>
        <v>0</v>
      </c>
      <c r="GA60" s="552">
        <f t="shared" ca="1" si="1557"/>
        <v>2539.35</v>
      </c>
      <c r="GB60" s="551" cm="1">
        <f t="array" aca="1" ref="GB60" ca="1">IFERROR(IF(AND(НачЦ_ИнвП_Дата&lt;=GB$3,КИнвП_Дата&gt;GB$3),
INDEX(Кальк._свекла,MATCH($A60,Кальк._свекла_наим.,0),MATCH("Сумма затрат, т.руб.",'Кальк-я'!$5:$5,0))*
INDEX(ЗФ,MATCH($A$58,ЗФ!$A:$A,0),MATCH("Посевная площадь"&amp;YEAR(GC$3),ЗФ!$2:$2,0))*
INDEX(Коэф.закупка_год_свекла[],MATCH($A60,Коэф.закупка_год_свекла[1],0),MATCH(MONTH(GB$3),КЗ!$1:$1,0))/1000,""),0)</f>
        <v>0</v>
      </c>
      <c r="GC60" s="551" cm="1">
        <f t="array" aca="1" ref="GC60" ca="1">IFERROR(IF(AND(НачЦ_ИнвП_Дата&lt;=GC$3,КИнвП_Дата&gt;GC$3),
INDEX(Кальк._свекла,MATCH($A60,Кальк._свекла_наим.,0),MATCH("Сумма затрат, т.руб.",'Кальк-я'!$5:$5,0))*
INDEX(ЗФ,MATCH($A$58,ЗФ!$A:$A,0),MATCH("Посевная площадь"&amp;YEAR(GD$3),ЗФ!$2:$2,0))*
INDEX(Коэф.закупка_год_свекла[],MATCH($A60,Коэф.закупка_год_свекла[1],0),MATCH(MONTH(GC$3),КЗ!$1:$1,0))/1000,""),0)</f>
        <v>0</v>
      </c>
      <c r="GD60" s="551" cm="1">
        <f t="array" aca="1" ref="GD60" ca="1">IFERROR(IF(AND(НачЦ_ИнвП_Дата&lt;=GD$3,КИнвП_Дата&gt;GD$3),
INDEX(Кальк._свекла,MATCH($A60,Кальк._свекла_наим.,0),MATCH("Сумма затрат, т.руб.",'Кальк-я'!$5:$5,0))*
INDEX(ЗФ,MATCH($A$58,ЗФ!$A:$A,0),MATCH("Посевная площадь"&amp;YEAR(GE$3),ЗФ!$2:$2,0))*
INDEX(Коэф.закупка_год_свекла[],MATCH($A60,Коэф.закупка_год_свекла[1],0),MATCH(MONTH(GD$3),КЗ!$1:$1,0))/1000,""),0)</f>
        <v>0</v>
      </c>
      <c r="GE60" s="551" cm="1">
        <f t="array" aca="1" ref="GE60" ca="1">IFERROR(IF(AND(НачЦ_ИнвП_Дата&lt;=GE$3,КИнвП_Дата&gt;GE$3),
INDEX(Кальк._свекла,MATCH($A60,Кальк._свекла_наим.,0),MATCH("Сумма затрат, т.руб.",'Кальк-я'!$5:$5,0))*
INDEX(ЗФ,MATCH($A$58,ЗФ!$A:$A,0),MATCH("Посевная площадь"&amp;YEAR(GF$3),ЗФ!$2:$2,0))*
INDEX(Коэф.закупка_год_свекла[],MATCH($A60,Коэф.закупка_год_свекла[1],0),MATCH(MONTH(GE$3),КЗ!$1:$1,0))/1000,""),0)</f>
        <v>0</v>
      </c>
      <c r="GF60" s="551" cm="1">
        <f t="array" aca="1" ref="GF60" ca="1">IFERROR(IF(AND(НачЦ_ИнвП_Дата&lt;=GF$3,КИнвП_Дата&gt;GF$3),
INDEX(Кальк._свекла,MATCH($A60,Кальк._свекла_наим.,0),MATCH("Сумма затрат, т.руб.",'Кальк-я'!$5:$5,0))*
INDEX(ЗФ,MATCH($A$58,ЗФ!$A:$A,0),MATCH("Посевная площадь"&amp;YEAR(GG$3),ЗФ!$2:$2,0))*
INDEX(Коэф.закупка_год_свекла[],MATCH($A60,Коэф.закупка_год_свекла[1],0),MATCH(MONTH(GF$3),КЗ!$1:$1,0))/1000,""),0)</f>
        <v>0</v>
      </c>
      <c r="GG60" s="551" cm="1">
        <f t="array" aca="1" ref="GG60" ca="1">IFERROR(IF(AND(НачЦ_ИнвП_Дата&lt;=GG$3,КИнвП_Дата&gt;GG$3),
INDEX(Кальк._свекла,MATCH($A60,Кальк._свекла_наим.,0),MATCH("Сумма затрат, т.руб.",'Кальк-я'!$5:$5,0))*
INDEX(ЗФ,MATCH($A$58,ЗФ!$A:$A,0),MATCH("Посевная площадь"&amp;YEAR(GH$3),ЗФ!$2:$2,0))*
INDEX(Коэф.закупка_год_свекла[],MATCH($A60,Коэф.закупка_год_свекла[1],0),MATCH(MONTH(GG$3),КЗ!$1:$1,0))/1000,""),0)</f>
        <v>0</v>
      </c>
      <c r="GH60" s="551" cm="1">
        <f t="array" aca="1" ref="GH60" ca="1">IFERROR(IF(AND(НачЦ_ИнвП_Дата&lt;=GH$3,КИнвП_Дата&gt;GH$3),
INDEX(Кальк._свекла,MATCH($A60,Кальк._свекла_наим.,0),MATCH("Сумма затрат, т.руб.",'Кальк-я'!$5:$5,0))*
INDEX(ЗФ,MATCH($A$58,ЗФ!$A:$A,0),MATCH("Посевная площадь"&amp;YEAR(GI$3),ЗФ!$2:$2,0))*
INDEX(Коэф.закупка_год_свекла[],MATCH($A60,Коэф.закупка_год_свекла[1],0),MATCH(MONTH(GH$3),КЗ!$1:$1,0))/1000,""),0)</f>
        <v>0</v>
      </c>
      <c r="GI60" s="551" cm="1">
        <f t="array" aca="1" ref="GI60" ca="1">IFERROR(IF(AND(НачЦ_ИнвП_Дата&lt;=GI$3,КИнвП_Дата&gt;GI$3),
INDEX(Кальк._свекла,MATCH($A60,Кальк._свекла_наим.,0),MATCH("Сумма затрат, т.руб.",'Кальк-я'!$5:$5,0))*
INDEX(ЗФ,MATCH($A$58,ЗФ!$A:$A,0),MATCH("Посевная площадь"&amp;YEAR(GJ$3),ЗФ!$2:$2,0))*
INDEX(Коэф.закупка_год_свекла[],MATCH($A60,Коэф.закупка_год_свекла[1],0),MATCH(MONTH(GI$3),КЗ!$1:$1,0))/1000,""),0)</f>
        <v>0</v>
      </c>
      <c r="GJ60" s="551" cm="1">
        <f t="array" aca="1" ref="GJ60" ca="1">IFERROR(IF(AND(НачЦ_ИнвП_Дата&lt;=GJ$3,КИнвП_Дата&gt;GJ$3),
INDEX(Кальк._свекла,MATCH($A60,Кальк._свекла_наим.,0),MATCH("Сумма затрат, т.руб.",'Кальк-я'!$5:$5,0))*
INDEX(ЗФ,MATCH($A$58,ЗФ!$A:$A,0),MATCH("Посевная площадь"&amp;YEAR(GK$3),ЗФ!$2:$2,0))*
INDEX(Коэф.закупка_год_свекла[],MATCH($A60,Коэф.закупка_год_свекла[1],0),MATCH(MONTH(GJ$3),КЗ!$1:$1,0))/1000,""),0)</f>
        <v>0</v>
      </c>
      <c r="GK60" s="551" cm="1">
        <f t="array" aca="1" ref="GK60" ca="1">IFERROR(IF(AND(НачЦ_ИнвП_Дата&lt;=GK$3,КИнвП_Дата&gt;GK$3),
INDEX(Кальк._свекла,MATCH($A60,Кальк._свекла_наим.,0),MATCH("Сумма затрат, т.руб.",'Кальк-я'!$5:$5,0))*
INDEX(ЗФ,MATCH($A$58,ЗФ!$A:$A,0),MATCH("Посевная площадь"&amp;YEAR(GL$3),ЗФ!$2:$2,0))*
INDEX(Коэф.закупка_год_свекла[],MATCH($A60,Коэф.закупка_год_свекла[1],0),MATCH(MONTH(GK$3),КЗ!$1:$1,0))/1000,""),0)</f>
        <v>2539.35</v>
      </c>
      <c r="GL60" s="551" cm="1">
        <f t="array" aca="1" ref="GL60" ca="1">IFERROR(IF(AND(НачЦ_ИнвП_Дата&lt;=GL$3,КИнвП_Дата&gt;GL$3),
INDEX(Кальк._свекла,MATCH($A60,Кальк._свекла_наим.,0),MATCH("Сумма затрат, т.руб.",'Кальк-я'!$5:$5,0))*
INDEX(ЗФ,MATCH($A$58,ЗФ!$A:$A,0),MATCH("Посевная площадь"&amp;YEAR(GM$3),ЗФ!$2:$2,0))*
INDEX(Коэф.закупка_год_свекла[],MATCH($A60,Коэф.закупка_год_свекла[1],0),MATCH(MONTH(GL$3),КЗ!$1:$1,0))/1000,""),0)</f>
        <v>0</v>
      </c>
      <c r="GM60" s="551" cm="1">
        <f t="array" aca="1" ref="GM60" ca="1">IFERROR(IF(AND(НачЦ_ИнвП_Дата&lt;=GM$3,КИнвП_Дата&gt;GM$3),
INDEX(Кальк._свекла,MATCH($A60,Кальк._свекла_наим.,0),MATCH("Сумма затрат, т.руб.",'Кальк-я'!$5:$5,0))*
INDEX(ЗФ,MATCH($A$58,ЗФ!$A:$A,0),MATCH("Посевная площадь"&amp;YEAR(GN$3),ЗФ!$2:$2,0))*
INDEX(Коэф.закупка_год_свекла[],MATCH($A60,Коэф.закупка_год_свекла[1],0),MATCH(MONTH(GM$3),КЗ!$1:$1,0))/1000,""),0)</f>
        <v>0</v>
      </c>
      <c r="GN60" s="552">
        <f t="shared" ca="1" si="1558"/>
        <v>2539.35</v>
      </c>
      <c r="GO60" s="551" cm="1">
        <f t="array" aca="1" ref="GO60" ca="1">IFERROR(IF(AND(НачЦ_ИнвП_Дата&lt;=GO$3,КИнвП_Дата&gt;GO$3),
INDEX(Кальк._свекла,MATCH($A60,Кальк._свекла_наим.,0),MATCH("Сумма затрат, т.руб.",'Кальк-я'!$5:$5,0))*
INDEX(ЗФ,MATCH($A$58,ЗФ!$A:$A,0),MATCH("Посевная площадь"&amp;YEAR(GP$3),ЗФ!$2:$2,0))*
INDEX(Коэф.закупка_год_свекла[],MATCH($A60,Коэф.закупка_год_свекла[1],0),MATCH(MONTH(GO$3),КЗ!$1:$1,0))/1000,""),0)</f>
        <v>0</v>
      </c>
      <c r="GP60" s="551" cm="1">
        <f t="array" aca="1" ref="GP60" ca="1">IFERROR(IF(AND(НачЦ_ИнвП_Дата&lt;=GP$3,КИнвП_Дата&gt;GP$3),
INDEX(Кальк._свекла,MATCH($A60,Кальк._свекла_наим.,0),MATCH("Сумма затрат, т.руб.",'Кальк-я'!$5:$5,0))*
INDEX(ЗФ,MATCH($A$58,ЗФ!$A:$A,0),MATCH("Посевная площадь"&amp;YEAR(GQ$3),ЗФ!$2:$2,0))*
INDEX(Коэф.закупка_год_свекла[],MATCH($A60,Коэф.закупка_год_свекла[1],0),MATCH(MONTH(GP$3),КЗ!$1:$1,0))/1000,""),0)</f>
        <v>0</v>
      </c>
      <c r="GQ60" s="551" cm="1">
        <f t="array" aca="1" ref="GQ60" ca="1">IFERROR(IF(AND(НачЦ_ИнвП_Дата&lt;=GQ$3,КИнвП_Дата&gt;GQ$3),
INDEX(Кальк._свекла,MATCH($A60,Кальк._свекла_наим.,0),MATCH("Сумма затрат, т.руб.",'Кальк-я'!$5:$5,0))*
INDEX(ЗФ,MATCH($A$58,ЗФ!$A:$A,0),MATCH("Посевная площадь"&amp;YEAR(GR$3),ЗФ!$2:$2,0))*
INDEX(Коэф.закупка_год_свекла[],MATCH($A60,Коэф.закупка_год_свекла[1],0),MATCH(MONTH(GQ$3),КЗ!$1:$1,0))/1000,""),0)</f>
        <v>0</v>
      </c>
      <c r="GR60" s="551" cm="1">
        <f t="array" aca="1" ref="GR60" ca="1">IFERROR(IF(AND(НачЦ_ИнвП_Дата&lt;=GR$3,КИнвП_Дата&gt;GR$3),
INDEX(Кальк._свекла,MATCH($A60,Кальк._свекла_наим.,0),MATCH("Сумма затрат, т.руб.",'Кальк-я'!$5:$5,0))*
INDEX(ЗФ,MATCH($A$58,ЗФ!$A:$A,0),MATCH("Посевная площадь"&amp;YEAR(GS$3),ЗФ!$2:$2,0))*
INDEX(Коэф.закупка_год_свекла[],MATCH($A60,Коэф.закупка_год_свекла[1],0),MATCH(MONTH(GR$3),КЗ!$1:$1,0))/1000,""),0)</f>
        <v>0</v>
      </c>
      <c r="GS60" s="551" cm="1">
        <f t="array" aca="1" ref="GS60" ca="1">IFERROR(IF(AND(НачЦ_ИнвП_Дата&lt;=GS$3,КИнвП_Дата&gt;GS$3),
INDEX(Кальк._свекла,MATCH($A60,Кальк._свекла_наим.,0),MATCH("Сумма затрат, т.руб.",'Кальк-я'!$5:$5,0))*
INDEX(ЗФ,MATCH($A$58,ЗФ!$A:$A,0),MATCH("Посевная площадь"&amp;YEAR(GT$3),ЗФ!$2:$2,0))*
INDEX(Коэф.закупка_год_свекла[],MATCH($A60,Коэф.закупка_год_свекла[1],0),MATCH(MONTH(GS$3),КЗ!$1:$1,0))/1000,""),0)</f>
        <v>0</v>
      </c>
      <c r="GT60" s="551" cm="1">
        <f t="array" aca="1" ref="GT60" ca="1">IFERROR(IF(AND(НачЦ_ИнвП_Дата&lt;=GT$3,КИнвП_Дата&gt;GT$3),
INDEX(Кальк._свекла,MATCH($A60,Кальк._свекла_наим.,0),MATCH("Сумма затрат, т.руб.",'Кальк-я'!$5:$5,0))*
INDEX(ЗФ,MATCH($A$58,ЗФ!$A:$A,0),MATCH("Посевная площадь"&amp;YEAR(GU$3),ЗФ!$2:$2,0))*
INDEX(Коэф.закупка_год_свекла[],MATCH($A60,Коэф.закупка_год_свекла[1],0),MATCH(MONTH(GT$3),КЗ!$1:$1,0))/1000,""),0)</f>
        <v>0</v>
      </c>
      <c r="GU60" s="551" cm="1">
        <f t="array" aca="1" ref="GU60" ca="1">IFERROR(IF(AND(НачЦ_ИнвП_Дата&lt;=GU$3,КИнвП_Дата&gt;GU$3),
INDEX(Кальк._свекла,MATCH($A60,Кальк._свекла_наим.,0),MATCH("Сумма затрат, т.руб.",'Кальк-я'!$5:$5,0))*
INDEX(ЗФ,MATCH($A$58,ЗФ!$A:$A,0),MATCH("Посевная площадь"&amp;YEAR(GV$3),ЗФ!$2:$2,0))*
INDEX(Коэф.закупка_год_свекла[],MATCH($A60,Коэф.закупка_год_свекла[1],0),MATCH(MONTH(GU$3),КЗ!$1:$1,0))/1000,""),0)</f>
        <v>0</v>
      </c>
      <c r="GV60" s="551" cm="1">
        <f t="array" aca="1" ref="GV60" ca="1">IFERROR(IF(AND(НачЦ_ИнвП_Дата&lt;=GV$3,КИнвП_Дата&gt;GV$3),
INDEX(Кальк._свекла,MATCH($A60,Кальк._свекла_наим.,0),MATCH("Сумма затрат, т.руб.",'Кальк-я'!$5:$5,0))*
INDEX(ЗФ,MATCH($A$58,ЗФ!$A:$A,0),MATCH("Посевная площадь"&amp;YEAR(GW$3),ЗФ!$2:$2,0))*
INDEX(Коэф.закупка_год_свекла[],MATCH($A60,Коэф.закупка_год_свекла[1],0),MATCH(MONTH(GV$3),КЗ!$1:$1,0))/1000,""),0)</f>
        <v>0</v>
      </c>
      <c r="GW60" s="551" cm="1">
        <f t="array" aca="1" ref="GW60" ca="1">IFERROR(IF(AND(НачЦ_ИнвП_Дата&lt;=GW$3,КИнвП_Дата&gt;GW$3),
INDEX(Кальк._свекла,MATCH($A60,Кальк._свекла_наим.,0),MATCH("Сумма затрат, т.руб.",'Кальк-я'!$5:$5,0))*
INDEX(ЗФ,MATCH($A$58,ЗФ!$A:$A,0),MATCH("Посевная площадь"&amp;YEAR(GX$3),ЗФ!$2:$2,0))*
INDEX(Коэф.закупка_год_свекла[],MATCH($A60,Коэф.закупка_год_свекла[1],0),MATCH(MONTH(GW$3),КЗ!$1:$1,0))/1000,""),0)</f>
        <v>0</v>
      </c>
      <c r="GX60" s="551" cm="1">
        <f t="array" aca="1" ref="GX60" ca="1">IFERROR(IF(AND(НачЦ_ИнвП_Дата&lt;=GX$3,КИнвП_Дата&gt;GX$3),
INDEX(Кальк._свекла,MATCH($A60,Кальк._свекла_наим.,0),MATCH("Сумма затрат, т.руб.",'Кальк-я'!$5:$5,0))*
INDEX(ЗФ,MATCH($A$58,ЗФ!$A:$A,0),MATCH("Посевная площадь"&amp;YEAR(GY$3),ЗФ!$2:$2,0))*
INDEX(Коэф.закупка_год_свекла[],MATCH($A60,Коэф.закупка_год_свекла[1],0),MATCH(MONTH(GX$3),КЗ!$1:$1,0))/1000,""),0)</f>
        <v>2539.35</v>
      </c>
      <c r="GY60" s="551" cm="1">
        <f t="array" aca="1" ref="GY60" ca="1">IFERROR(IF(AND(НачЦ_ИнвП_Дата&lt;=GY$3,КИнвП_Дата&gt;GY$3),
INDEX(Кальк._свекла,MATCH($A60,Кальк._свекла_наим.,0),MATCH("Сумма затрат, т.руб.",'Кальк-я'!$5:$5,0))*
INDEX(ЗФ,MATCH($A$58,ЗФ!$A:$A,0),MATCH("Посевная площадь"&amp;YEAR(GZ$3),ЗФ!$2:$2,0))*
INDEX(Коэф.закупка_год_свекла[],MATCH($A60,Коэф.закупка_год_свекла[1],0),MATCH(MONTH(GY$3),КЗ!$1:$1,0))/1000,""),0)</f>
        <v>0</v>
      </c>
      <c r="GZ60" s="551" cm="1">
        <f t="array" aca="1" ref="GZ60" ca="1">IFERROR(IF(AND(НачЦ_ИнвП_Дата&lt;=GZ$3,КИнвП_Дата&gt;GZ$3),
INDEX(Кальк._свекла,MATCH($A60,Кальк._свекла_наим.,0),MATCH("Сумма затрат, т.руб.",'Кальк-я'!$5:$5,0))*
INDEX(ЗФ,MATCH($A$58,ЗФ!$A:$A,0),MATCH("Посевная площадь"&amp;YEAR(HA$3),ЗФ!$2:$2,0))*
INDEX(Коэф.закупка_год_свекла[],MATCH($A60,Коэф.закупка_год_свекла[1],0),MATCH(MONTH(GZ$3),КЗ!$1:$1,0))/1000,""),0)</f>
        <v>0</v>
      </c>
      <c r="HA60" s="552">
        <f t="shared" ca="1" si="1559"/>
        <v>2539.35</v>
      </c>
      <c r="HB60" s="551" cm="1">
        <f t="array" aca="1" ref="HB60" ca="1">IFERROR(IF(AND(НачЦ_ИнвП_Дата&lt;=HB$3,КИнвП_Дата&gt;HB$3),
INDEX(Кальк._свекла,MATCH($A60,Кальк._свекла_наим.,0),MATCH("Сумма затрат, т.руб.",'Кальк-я'!$5:$5,0))*
INDEX(ЗФ,MATCH($A$58,ЗФ!$A:$A,0),MATCH("Посевная площадь"&amp;YEAR(HC$3),ЗФ!$2:$2,0))*
INDEX(Коэф.закупка_год_свекла[],MATCH($A60,Коэф.закупка_год_свекла[1],0),MATCH(MONTH(HB$3),КЗ!$1:$1,0))/1000,""),0)</f>
        <v>0</v>
      </c>
      <c r="HC60" s="551" cm="1">
        <f t="array" aca="1" ref="HC60" ca="1">IFERROR(IF(AND(НачЦ_ИнвП_Дата&lt;=HC$3,КИнвП_Дата&gt;HC$3),
INDEX(Кальк._свекла,MATCH($A60,Кальк._свекла_наим.,0),MATCH("Сумма затрат, т.руб.",'Кальк-я'!$5:$5,0))*
INDEX(ЗФ,MATCH($A$58,ЗФ!$A:$A,0),MATCH("Посевная площадь"&amp;YEAR(HD$3),ЗФ!$2:$2,0))*
INDEX(Коэф.закупка_год_свекла[],MATCH($A60,Коэф.закупка_год_свекла[1],0),MATCH(MONTH(HC$3),КЗ!$1:$1,0))/1000,""),0)</f>
        <v>0</v>
      </c>
      <c r="HD60" s="551" cm="1">
        <f t="array" aca="1" ref="HD60" ca="1">IFERROR(IF(AND(НачЦ_ИнвП_Дата&lt;=HD$3,КИнвП_Дата&gt;HD$3),
INDEX(Кальк._свекла,MATCH($A60,Кальк._свекла_наим.,0),MATCH("Сумма затрат, т.руб.",'Кальк-я'!$5:$5,0))*
INDEX(ЗФ,MATCH($A$58,ЗФ!$A:$A,0),MATCH("Посевная площадь"&amp;YEAR(HE$3),ЗФ!$2:$2,0))*
INDEX(Коэф.закупка_год_свекла[],MATCH($A60,Коэф.закупка_год_свекла[1],0),MATCH(MONTH(HD$3),КЗ!$1:$1,0))/1000,""),0)</f>
        <v>0</v>
      </c>
      <c r="HE60" s="551" cm="1">
        <f t="array" aca="1" ref="HE60" ca="1">IFERROR(IF(AND(НачЦ_ИнвП_Дата&lt;=HE$3,КИнвП_Дата&gt;HE$3),
INDEX(Кальк._свекла,MATCH($A60,Кальк._свекла_наим.,0),MATCH("Сумма затрат, т.руб.",'Кальк-я'!$5:$5,0))*
INDEX(ЗФ,MATCH($A$58,ЗФ!$A:$A,0),MATCH("Посевная площадь"&amp;YEAR(HF$3),ЗФ!$2:$2,0))*
INDEX(Коэф.закупка_год_свекла[],MATCH($A60,Коэф.закупка_год_свекла[1],0),MATCH(MONTH(HE$3),КЗ!$1:$1,0))/1000,""),0)</f>
        <v>0</v>
      </c>
      <c r="HF60" s="551" cm="1">
        <f t="array" aca="1" ref="HF60" ca="1">IFERROR(IF(AND(НачЦ_ИнвП_Дата&lt;=HF$3,КИнвП_Дата&gt;HF$3),
INDEX(Кальк._свекла,MATCH($A60,Кальк._свекла_наим.,0),MATCH("Сумма затрат, т.руб.",'Кальк-я'!$5:$5,0))*
INDEX(ЗФ,MATCH($A$58,ЗФ!$A:$A,0),MATCH("Посевная площадь"&amp;YEAR(HG$3),ЗФ!$2:$2,0))*
INDEX(Коэф.закупка_год_свекла[],MATCH($A60,Коэф.закупка_год_свекла[1],0),MATCH(MONTH(HF$3),КЗ!$1:$1,0))/1000,""),0)</f>
        <v>0</v>
      </c>
      <c r="HG60" s="551" cm="1">
        <f t="array" aca="1" ref="HG60" ca="1">IFERROR(IF(AND(НачЦ_ИнвП_Дата&lt;=HG$3,КИнвП_Дата&gt;HG$3),
INDEX(Кальк._свекла,MATCH($A60,Кальк._свекла_наим.,0),MATCH("Сумма затрат, т.руб.",'Кальк-я'!$5:$5,0))*
INDEX(ЗФ,MATCH($A$58,ЗФ!$A:$A,0),MATCH("Посевная площадь"&amp;YEAR(HH$3),ЗФ!$2:$2,0))*
INDEX(Коэф.закупка_год_свекла[],MATCH($A60,Коэф.закупка_год_свекла[1],0),MATCH(MONTH(HG$3),КЗ!$1:$1,0))/1000,""),0)</f>
        <v>0</v>
      </c>
      <c r="HH60" s="551" cm="1">
        <f t="array" aca="1" ref="HH60" ca="1">IFERROR(IF(AND(НачЦ_ИнвП_Дата&lt;=HH$3,КИнвП_Дата&gt;HH$3),
INDEX(Кальк._свекла,MATCH($A60,Кальк._свекла_наим.,0),MATCH("Сумма затрат, т.руб.",'Кальк-я'!$5:$5,0))*
INDEX(ЗФ,MATCH($A$58,ЗФ!$A:$A,0),MATCH("Посевная площадь"&amp;YEAR(HI$3),ЗФ!$2:$2,0))*
INDEX(Коэф.закупка_год_свекла[],MATCH($A60,Коэф.закупка_год_свекла[1],0),MATCH(MONTH(HH$3),КЗ!$1:$1,0))/1000,""),0)</f>
        <v>0</v>
      </c>
      <c r="HI60" s="551" cm="1">
        <f t="array" aca="1" ref="HI60" ca="1">IFERROR(IF(AND(НачЦ_ИнвП_Дата&lt;=HI$3,КИнвП_Дата&gt;HI$3),
INDEX(Кальк._свекла,MATCH($A60,Кальк._свекла_наим.,0),MATCH("Сумма затрат, т.руб.",'Кальк-я'!$5:$5,0))*
INDEX(ЗФ,MATCH($A$58,ЗФ!$A:$A,0),MATCH("Посевная площадь"&amp;YEAR(HJ$3),ЗФ!$2:$2,0))*
INDEX(Коэф.закупка_год_свекла[],MATCH($A60,Коэф.закупка_год_свекла[1],0),MATCH(MONTH(HI$3),КЗ!$1:$1,0))/1000,""),0)</f>
        <v>0</v>
      </c>
      <c r="HJ60" s="551" cm="1">
        <f t="array" aca="1" ref="HJ60" ca="1">IFERROR(IF(AND(НачЦ_ИнвП_Дата&lt;=HJ$3,КИнвП_Дата&gt;HJ$3),
INDEX(Кальк._свекла,MATCH($A60,Кальк._свекла_наим.,0),MATCH("Сумма затрат, т.руб.",'Кальк-я'!$5:$5,0))*
INDEX(ЗФ,MATCH($A$58,ЗФ!$A:$A,0),MATCH("Посевная площадь"&amp;YEAR(HK$3),ЗФ!$2:$2,0))*
INDEX(Коэф.закупка_год_свекла[],MATCH($A60,Коэф.закупка_год_свекла[1],0),MATCH(MONTH(HJ$3),КЗ!$1:$1,0))/1000,""),0)</f>
        <v>0</v>
      </c>
      <c r="HK60" s="551" cm="1">
        <f t="array" aca="1" ref="HK60" ca="1">IFERROR(IF(AND(НачЦ_ИнвП_Дата&lt;=HK$3,КИнвП_Дата&gt;HK$3),
INDEX(Кальк._свекла,MATCH($A60,Кальк._свекла_наим.,0),MATCH("Сумма затрат, т.руб.",'Кальк-я'!$5:$5,0))*
INDEX(ЗФ,MATCH($A$58,ЗФ!$A:$A,0),MATCH("Посевная площадь"&amp;YEAR(HL$3),ЗФ!$2:$2,0))*
INDEX(Коэф.закупка_год_свекла[],MATCH($A60,Коэф.закупка_год_свекла[1],0),MATCH(MONTH(HK$3),КЗ!$1:$1,0))/1000,""),0)</f>
        <v>2539.35</v>
      </c>
      <c r="HL60" s="551" cm="1">
        <f t="array" aca="1" ref="HL60" ca="1">IFERROR(IF(AND(НачЦ_ИнвП_Дата&lt;=HL$3,КИнвП_Дата&gt;HL$3),
INDEX(Кальк._свекла,MATCH($A60,Кальк._свекла_наим.,0),MATCH("Сумма затрат, т.руб.",'Кальк-я'!$5:$5,0))*
INDEX(ЗФ,MATCH($A$58,ЗФ!$A:$A,0),MATCH("Посевная площадь"&amp;YEAR(HM$3),ЗФ!$2:$2,0))*
INDEX(Коэф.закупка_год_свекла[],MATCH($A60,Коэф.закупка_год_свекла[1],0),MATCH(MONTH(HL$3),КЗ!$1:$1,0))/1000,""),0)</f>
        <v>0</v>
      </c>
      <c r="HM60" s="551" cm="1">
        <f t="array" aca="1" ref="HM60" ca="1">IFERROR(IF(AND(НачЦ_ИнвП_Дата&lt;=HM$3,КИнвП_Дата&gt;HM$3),
INDEX(Кальк._свекла,MATCH($A60,Кальк._свекла_наим.,0),MATCH("Сумма затрат, т.руб.",'Кальк-я'!$5:$5,0))*
INDEX(ЗФ,MATCH($A$58,ЗФ!$A:$A,0),MATCH("Посевная площадь"&amp;YEAR(HN$3),ЗФ!$2:$2,0))*
INDEX(Коэф.закупка_год_свекла[],MATCH($A60,Коэф.закупка_год_свекла[1],0),MATCH(MONTH(HM$3),КЗ!$1:$1,0))/1000,""),0)</f>
        <v>0</v>
      </c>
      <c r="HN60" s="552">
        <f t="shared" ca="1" si="1560"/>
        <v>2539.35</v>
      </c>
      <c r="HO60" s="551" cm="1">
        <f t="array" aca="1" ref="HO60" ca="1">IFERROR(IF(AND(НачЦ_ИнвП_Дата&lt;=HO$3,КИнвП_Дата&gt;HO$3),
INDEX(Кальк._свекла,MATCH($A60,Кальк._свекла_наим.,0),MATCH("Сумма затрат, т.руб.",'Кальк-я'!$5:$5,0))*
INDEX(ЗФ,MATCH($A$58,ЗФ!$A:$A,0),MATCH("Посевная площадь"&amp;YEAR(HP$3),ЗФ!$2:$2,0))*
INDEX(Коэф.закупка_год_свекла[],MATCH($A60,Коэф.закупка_год_свекла[1],0),MATCH(MONTH(HO$3),КЗ!$1:$1,0))/1000,""),0)</f>
        <v>0</v>
      </c>
      <c r="HP60" s="551" cm="1">
        <f t="array" aca="1" ref="HP60" ca="1">IFERROR(IF(AND(НачЦ_ИнвП_Дата&lt;=HP$3,КИнвП_Дата&gt;HP$3),
INDEX(Кальк._свекла,MATCH($A60,Кальк._свекла_наим.,0),MATCH("Сумма затрат, т.руб.",'Кальк-я'!$5:$5,0))*
INDEX(ЗФ,MATCH($A$58,ЗФ!$A:$A,0),MATCH("Посевная площадь"&amp;YEAR(HQ$3),ЗФ!$2:$2,0))*
INDEX(Коэф.закупка_год_свекла[],MATCH($A60,Коэф.закупка_год_свекла[1],0),MATCH(MONTH(HP$3),КЗ!$1:$1,0))/1000,""),0)</f>
        <v>0</v>
      </c>
      <c r="HQ60" s="551" cm="1">
        <f t="array" aca="1" ref="HQ60" ca="1">IFERROR(IF(AND(НачЦ_ИнвП_Дата&lt;=HQ$3,КИнвП_Дата&gt;HQ$3),
INDEX(Кальк._свекла,MATCH($A60,Кальк._свекла_наим.,0),MATCH("Сумма затрат, т.руб.",'Кальк-я'!$5:$5,0))*
INDEX(ЗФ,MATCH($A$58,ЗФ!$A:$A,0),MATCH("Посевная площадь"&amp;YEAR(HR$3),ЗФ!$2:$2,0))*
INDEX(Коэф.закупка_год_свекла[],MATCH($A60,Коэф.закупка_год_свекла[1],0),MATCH(MONTH(HQ$3),КЗ!$1:$1,0))/1000,""),0)</f>
        <v>0</v>
      </c>
      <c r="HR60" s="551" cm="1">
        <f t="array" aca="1" ref="HR60" ca="1">IFERROR(IF(AND(НачЦ_ИнвП_Дата&lt;=HR$3,КИнвП_Дата&gt;HR$3),
INDEX(Кальк._свекла,MATCH($A60,Кальк._свекла_наим.,0),MATCH("Сумма затрат, т.руб.",'Кальк-я'!$5:$5,0))*
INDEX(ЗФ,MATCH($A$58,ЗФ!$A:$A,0),MATCH("Посевная площадь"&amp;YEAR(HS$3),ЗФ!$2:$2,0))*
INDEX(Коэф.закупка_год_свекла[],MATCH($A60,Коэф.закупка_год_свекла[1],0),MATCH(MONTH(HR$3),КЗ!$1:$1,0))/1000,""),0)</f>
        <v>0</v>
      </c>
      <c r="HS60" s="551" cm="1">
        <f t="array" aca="1" ref="HS60" ca="1">IFERROR(IF(AND(НачЦ_ИнвП_Дата&lt;=HS$3,КИнвП_Дата&gt;HS$3),
INDEX(Кальк._свекла,MATCH($A60,Кальк._свекла_наим.,0),MATCH("Сумма затрат, т.руб.",'Кальк-я'!$5:$5,0))*
INDEX(ЗФ,MATCH($A$58,ЗФ!$A:$A,0),MATCH("Посевная площадь"&amp;YEAR(HT$3),ЗФ!$2:$2,0))*
INDEX(Коэф.закупка_год_свекла[],MATCH($A60,Коэф.закупка_год_свекла[1],0),MATCH(MONTH(HS$3),КЗ!$1:$1,0))/1000,""),0)</f>
        <v>0</v>
      </c>
      <c r="HT60" s="551" cm="1">
        <f t="array" aca="1" ref="HT60" ca="1">IFERROR(IF(AND(НачЦ_ИнвП_Дата&lt;=HT$3,КИнвП_Дата&gt;HT$3),
INDEX(Кальк._свекла,MATCH($A60,Кальк._свекла_наим.,0),MATCH("Сумма затрат, т.руб.",'Кальк-я'!$5:$5,0))*
INDEX(ЗФ,MATCH($A$58,ЗФ!$A:$A,0),MATCH("Посевная площадь"&amp;YEAR(HU$3),ЗФ!$2:$2,0))*
INDEX(Коэф.закупка_год_свекла[],MATCH($A60,Коэф.закупка_год_свекла[1],0),MATCH(MONTH(HT$3),КЗ!$1:$1,0))/1000,""),0)</f>
        <v>0</v>
      </c>
      <c r="HU60" s="551" cm="1">
        <f t="array" aca="1" ref="HU60" ca="1">IFERROR(IF(AND(НачЦ_ИнвП_Дата&lt;=HU$3,КИнвП_Дата&gt;HU$3),
INDEX(Кальк._свекла,MATCH($A60,Кальк._свекла_наим.,0),MATCH("Сумма затрат, т.руб.",'Кальк-я'!$5:$5,0))*
INDEX(ЗФ,MATCH($A$58,ЗФ!$A:$A,0),MATCH("Посевная площадь"&amp;YEAR(HV$3),ЗФ!$2:$2,0))*
INDEX(Коэф.закупка_год_свекла[],MATCH($A60,Коэф.закупка_год_свекла[1],0),MATCH(MONTH(HU$3),КЗ!$1:$1,0))/1000,""),0)</f>
        <v>0</v>
      </c>
      <c r="HV60" s="551" cm="1">
        <f t="array" aca="1" ref="HV60" ca="1">IFERROR(IF(AND(НачЦ_ИнвП_Дата&lt;=HV$3,КИнвП_Дата&gt;HV$3),
INDEX(Кальк._свекла,MATCH($A60,Кальк._свекла_наим.,0),MATCH("Сумма затрат, т.руб.",'Кальк-я'!$5:$5,0))*
INDEX(ЗФ,MATCH($A$58,ЗФ!$A:$A,0),MATCH("Посевная площадь"&amp;YEAR(HW$3),ЗФ!$2:$2,0))*
INDEX(Коэф.закупка_год_свекла[],MATCH($A60,Коэф.закупка_год_свекла[1],0),MATCH(MONTH(HV$3),КЗ!$1:$1,0))/1000,""),0)</f>
        <v>0</v>
      </c>
      <c r="HW60" s="551" cm="1">
        <f t="array" aca="1" ref="HW60" ca="1">IFERROR(IF(AND(НачЦ_ИнвП_Дата&lt;=HW$3,КИнвП_Дата&gt;HW$3),
INDEX(Кальк._свекла,MATCH($A60,Кальк._свекла_наим.,0),MATCH("Сумма затрат, т.руб.",'Кальк-я'!$5:$5,0))*
INDEX(ЗФ,MATCH($A$58,ЗФ!$A:$A,0),MATCH("Посевная площадь"&amp;YEAR(HX$3),ЗФ!$2:$2,0))*
INDEX(Коэф.закупка_год_свекла[],MATCH($A60,Коэф.закупка_год_свекла[1],0),MATCH(MONTH(HW$3),КЗ!$1:$1,0))/1000,""),0)</f>
        <v>0</v>
      </c>
      <c r="HX60" s="551" cm="1">
        <f t="array" aca="1" ref="HX60" ca="1">IFERROR(IF(AND(НачЦ_ИнвП_Дата&lt;=HX$3,КИнвП_Дата&gt;HX$3),
INDEX(Кальк._свекла,MATCH($A60,Кальк._свекла_наим.,0),MATCH("Сумма затрат, т.руб.",'Кальк-я'!$5:$5,0))*
INDEX(ЗФ,MATCH($A$58,ЗФ!$A:$A,0),MATCH("Посевная площадь"&amp;YEAR(HY$3),ЗФ!$2:$2,0))*
INDEX(Коэф.закупка_год_свекла[],MATCH($A60,Коэф.закупка_год_свекла[1],0),MATCH(MONTH(HX$3),КЗ!$1:$1,0))/1000,""),0)</f>
        <v>2539.35</v>
      </c>
      <c r="HY60" s="551" cm="1">
        <f t="array" aca="1" ref="HY60" ca="1">IFERROR(IF(AND(НачЦ_ИнвП_Дата&lt;=HY$3,КИнвП_Дата&gt;HY$3),
INDEX(Кальк._свекла,MATCH($A60,Кальк._свекла_наим.,0),MATCH("Сумма затрат, т.руб.",'Кальк-я'!$5:$5,0))*
INDEX(ЗФ,MATCH($A$58,ЗФ!$A:$A,0),MATCH("Посевная площадь"&amp;YEAR(HZ$3),ЗФ!$2:$2,0))*
INDEX(Коэф.закупка_год_свекла[],MATCH($A60,Коэф.закупка_год_свекла[1],0),MATCH(MONTH(HY$3),КЗ!$1:$1,0))/1000,""),0)</f>
        <v>0</v>
      </c>
      <c r="HZ60" s="551" cm="1">
        <f t="array" aca="1" ref="HZ60" ca="1">IFERROR(IF(AND(НачЦ_ИнвП_Дата&lt;=HZ$3,КИнвП_Дата&gt;HZ$3),
INDEX(Кальк._свекла,MATCH($A60,Кальк._свекла_наим.,0),MATCH("Сумма затрат, т.руб.",'Кальк-я'!$5:$5,0))*
INDEX(ЗФ,MATCH($A$58,ЗФ!$A:$A,0),MATCH("Посевная площадь"&amp;YEAR(IA$3),ЗФ!$2:$2,0))*
INDEX(Коэф.закупка_год_свекла[],MATCH($A60,Коэф.закупка_год_свекла[1],0),MATCH(MONTH(HZ$3),КЗ!$1:$1,0))/1000,""),0)</f>
        <v>0</v>
      </c>
      <c r="IA60" s="552">
        <f t="shared" ca="1" si="1561"/>
        <v>2539.35</v>
      </c>
      <c r="IB60" s="551" cm="1">
        <f t="array" aca="1" ref="IB60" ca="1">IFERROR(IF(AND(НачЦ_ИнвП_Дата&lt;=IB$3,КИнвП_Дата&gt;IB$3),
INDEX(Кальк._свекла,MATCH($A60,Кальк._свекла_наим.,0),MATCH("Сумма затрат, т.руб.",'Кальк-я'!$5:$5,0))*
INDEX(ЗФ,MATCH($A$58,ЗФ!$A:$A,0),MATCH("Посевная площадь"&amp;YEAR(IC$3),ЗФ!$2:$2,0))*
INDEX(Коэф.закупка_год_свекла[],MATCH($A60,Коэф.закупка_год_свекла[1],0),MATCH(MONTH(IB$3),КЗ!$1:$1,0))/1000,""),0)</f>
        <v>0</v>
      </c>
      <c r="IC60" s="551" cm="1">
        <f t="array" aca="1" ref="IC60" ca="1">IFERROR(IF(AND(НачЦ_ИнвП_Дата&lt;=IC$3,КИнвП_Дата&gt;IC$3),
INDEX(Кальк._свекла,MATCH($A60,Кальк._свекла_наим.,0),MATCH("Сумма затрат, т.руб.",'Кальк-я'!$5:$5,0))*
INDEX(ЗФ,MATCH($A$58,ЗФ!$A:$A,0),MATCH("Посевная площадь"&amp;YEAR(ID$3),ЗФ!$2:$2,0))*
INDEX(Коэф.закупка_год_свекла[],MATCH($A60,Коэф.закупка_год_свекла[1],0),MATCH(MONTH(IC$3),КЗ!$1:$1,0))/1000,""),0)</f>
        <v>0</v>
      </c>
      <c r="ID60" s="551" cm="1">
        <f t="array" aca="1" ref="ID60" ca="1">IFERROR(IF(AND(НачЦ_ИнвП_Дата&lt;=ID$3,КИнвП_Дата&gt;ID$3),
INDEX(Кальк._свекла,MATCH($A60,Кальк._свекла_наим.,0),MATCH("Сумма затрат, т.руб.",'Кальк-я'!$5:$5,0))*
INDEX(ЗФ,MATCH($A$58,ЗФ!$A:$A,0),MATCH("Посевная площадь"&amp;YEAR(IE$3),ЗФ!$2:$2,0))*
INDEX(Коэф.закупка_год_свекла[],MATCH($A60,Коэф.закупка_год_свекла[1],0),MATCH(MONTH(ID$3),КЗ!$1:$1,0))/1000,""),0)</f>
        <v>0</v>
      </c>
      <c r="IE60" s="551" cm="1">
        <f t="array" aca="1" ref="IE60" ca="1">IFERROR(IF(AND(НачЦ_ИнвП_Дата&lt;=IE$3,КИнвП_Дата&gt;IE$3),
INDEX(Кальк._свекла,MATCH($A60,Кальк._свекла_наим.,0),MATCH("Сумма затрат, т.руб.",'Кальк-я'!$5:$5,0))*
INDEX(ЗФ,MATCH($A$58,ЗФ!$A:$A,0),MATCH("Посевная площадь"&amp;YEAR(IF$3),ЗФ!$2:$2,0))*
INDEX(Коэф.закупка_год_свекла[],MATCH($A60,Коэф.закупка_год_свекла[1],0),MATCH(MONTH(IE$3),КЗ!$1:$1,0))/1000,""),0)</f>
        <v>0</v>
      </c>
      <c r="IF60" s="551" cm="1">
        <f t="array" aca="1" ref="IF60" ca="1">IFERROR(IF(AND(НачЦ_ИнвП_Дата&lt;=IF$3,КИнвП_Дата&gt;IF$3),
INDEX(Кальк._свекла,MATCH($A60,Кальк._свекла_наим.,0),MATCH("Сумма затрат, т.руб.",'Кальк-я'!$5:$5,0))*
INDEX(ЗФ,MATCH($A$58,ЗФ!$A:$A,0),MATCH("Посевная площадь"&amp;YEAR(IG$3),ЗФ!$2:$2,0))*
INDEX(Коэф.закупка_год_свекла[],MATCH($A60,Коэф.закупка_год_свекла[1],0),MATCH(MONTH(IF$3),КЗ!$1:$1,0))/1000,""),0)</f>
        <v>0</v>
      </c>
      <c r="IG60" s="551" cm="1">
        <f t="array" aca="1" ref="IG60" ca="1">IFERROR(IF(AND(НачЦ_ИнвП_Дата&lt;=IG$3,КИнвП_Дата&gt;IG$3),
INDEX(Кальк._свекла,MATCH($A60,Кальк._свекла_наим.,0),MATCH("Сумма затрат, т.руб.",'Кальк-я'!$5:$5,0))*
INDEX(ЗФ,MATCH($A$58,ЗФ!$A:$A,0),MATCH("Посевная площадь"&amp;YEAR(IH$3),ЗФ!$2:$2,0))*
INDEX(Коэф.закупка_год_свекла[],MATCH($A60,Коэф.закупка_год_свекла[1],0),MATCH(MONTH(IG$3),КЗ!$1:$1,0))/1000,""),0)</f>
        <v>0</v>
      </c>
      <c r="IH60" s="551" cm="1">
        <f t="array" aca="1" ref="IH60" ca="1">IFERROR(IF(AND(НачЦ_ИнвП_Дата&lt;=IH$3,КИнвП_Дата&gt;IH$3),
INDEX(Кальк._свекла,MATCH($A60,Кальк._свекла_наим.,0),MATCH("Сумма затрат, т.руб.",'Кальк-я'!$5:$5,0))*
INDEX(ЗФ,MATCH($A$58,ЗФ!$A:$A,0),MATCH("Посевная площадь"&amp;YEAR(II$3),ЗФ!$2:$2,0))*
INDEX(Коэф.закупка_год_свекла[],MATCH($A60,Коэф.закупка_год_свекла[1],0),MATCH(MONTH(IH$3),КЗ!$1:$1,0))/1000,""),0)</f>
        <v>0</v>
      </c>
      <c r="II60" s="551" cm="1">
        <f t="array" aca="1" ref="II60" ca="1">IFERROR(IF(AND(НачЦ_ИнвП_Дата&lt;=II$3,КИнвП_Дата&gt;II$3),
INDEX(Кальк._свекла,MATCH($A60,Кальк._свекла_наим.,0),MATCH("Сумма затрат, т.руб.",'Кальк-я'!$5:$5,0))*
INDEX(ЗФ,MATCH($A$58,ЗФ!$A:$A,0),MATCH("Посевная площадь"&amp;YEAR(IJ$3),ЗФ!$2:$2,0))*
INDEX(Коэф.закупка_год_свекла[],MATCH($A60,Коэф.закупка_год_свекла[1],0),MATCH(MONTH(II$3),КЗ!$1:$1,0))/1000,""),0)</f>
        <v>0</v>
      </c>
      <c r="IJ60" s="551" cm="1">
        <f t="array" aca="1" ref="IJ60" ca="1">IFERROR(IF(AND(НачЦ_ИнвП_Дата&lt;=IJ$3,КИнвП_Дата&gt;IJ$3),
INDEX(Кальк._свекла,MATCH($A60,Кальк._свекла_наим.,0),MATCH("Сумма затрат, т.руб.",'Кальк-я'!$5:$5,0))*
INDEX(ЗФ,MATCH($A$58,ЗФ!$A:$A,0),MATCH("Посевная площадь"&amp;YEAR(IK$3),ЗФ!$2:$2,0))*
INDEX(Коэф.закупка_год_свекла[],MATCH($A60,Коэф.закупка_год_свекла[1],0),MATCH(MONTH(IJ$3),КЗ!$1:$1,0))/1000,""),0)</f>
        <v>0</v>
      </c>
      <c r="IK60" s="551" cm="1">
        <f t="array" aca="1" ref="IK60" ca="1">IFERROR(IF(AND(НачЦ_ИнвП_Дата&lt;=IK$3,КИнвП_Дата&gt;IK$3),
INDEX(Кальк._свекла,MATCH($A60,Кальк._свекла_наим.,0),MATCH("Сумма затрат, т.руб.",'Кальк-я'!$5:$5,0))*
INDEX(ЗФ,MATCH($A$58,ЗФ!$A:$A,0),MATCH("Посевная площадь"&amp;YEAR(IL$3),ЗФ!$2:$2,0))*
INDEX(Коэф.закупка_год_свекла[],MATCH($A60,Коэф.закупка_год_свекла[1],0),MATCH(MONTH(IK$3),КЗ!$1:$1,0))/1000,""),0)</f>
        <v>2539.35</v>
      </c>
      <c r="IL60" s="551" cm="1">
        <f t="array" aca="1" ref="IL60" ca="1">IFERROR(IF(AND(НачЦ_ИнвП_Дата&lt;=IL$3,КИнвП_Дата&gt;IL$3),
INDEX(Кальк._свекла,MATCH($A60,Кальк._свекла_наим.,0),MATCH("Сумма затрат, т.руб.",'Кальк-я'!$5:$5,0))*
INDEX(ЗФ,MATCH($A$58,ЗФ!$A:$A,0),MATCH("Посевная площадь"&amp;YEAR(IM$3),ЗФ!$2:$2,0))*
INDEX(Коэф.закупка_год_свекла[],MATCH($A60,Коэф.закупка_год_свекла[1],0),MATCH(MONTH(IL$3),КЗ!$1:$1,0))/1000,""),0)</f>
        <v>0</v>
      </c>
      <c r="IM60" s="551" cm="1">
        <f t="array" aca="1" ref="IM60" ca="1">IFERROR(IF(AND(НачЦ_ИнвП_Дата&lt;=IM$3,КИнвП_Дата&gt;IM$3),
INDEX(Кальк._свекла,MATCH($A60,Кальк._свекла_наим.,0),MATCH("Сумма затрат, т.руб.",'Кальк-я'!$5:$5,0))*
INDEX(ЗФ,MATCH($A$58,ЗФ!$A:$A,0),MATCH("Посевная площадь"&amp;YEAR(IN$3),ЗФ!$2:$2,0))*
INDEX(Коэф.закупка_год_свекла[],MATCH($A60,Коэф.закупка_год_свекла[1],0),MATCH(MONTH(IM$3),КЗ!$1:$1,0))/1000,""),0)</f>
        <v>0</v>
      </c>
      <c r="IN60" s="552">
        <f t="shared" ca="1" si="1562"/>
        <v>2539.35</v>
      </c>
      <c r="IO60" s="551" cm="1">
        <f t="array" aca="1" ref="IO60" ca="1">IFERROR(IF(AND(НачЦ_ИнвП_Дата&lt;=IO$3,КИнвП_Дата&gt;IO$3),
INDEX(Кальк._свекла,MATCH($A60,Кальк._свекла_наим.,0),MATCH("Сумма затрат, т.руб.",'Кальк-я'!$5:$5,0))*
INDEX(ЗФ,MATCH($A$58,ЗФ!$A:$A,0),MATCH("Посевная площадь"&amp;YEAR(IP$3),ЗФ!$2:$2,0))*
INDEX(Коэф.закупка_год_свекла[],MATCH($A60,Коэф.закупка_год_свекла[1],0),MATCH(MONTH(IO$3),КЗ!$1:$1,0))/1000,""),0)</f>
        <v>0</v>
      </c>
      <c r="IP60" s="551" cm="1">
        <f t="array" aca="1" ref="IP60" ca="1">IFERROR(IF(AND(НачЦ_ИнвП_Дата&lt;=IP$3,КИнвП_Дата&gt;IP$3),
INDEX(Кальк._свекла,MATCH($A60,Кальк._свекла_наим.,0),MATCH("Сумма затрат, т.руб.",'Кальк-я'!$5:$5,0))*
INDEX(ЗФ,MATCH($A$58,ЗФ!$A:$A,0),MATCH("Посевная площадь"&amp;YEAR(IQ$3),ЗФ!$2:$2,0))*
INDEX(Коэф.закупка_год_свекла[],MATCH($A60,Коэф.закупка_год_свекла[1],0),MATCH(MONTH(IP$3),КЗ!$1:$1,0))/1000,""),0)</f>
        <v>0</v>
      </c>
      <c r="IQ60" s="551" cm="1">
        <f t="array" aca="1" ref="IQ60" ca="1">IFERROR(IF(AND(НачЦ_ИнвП_Дата&lt;=IQ$3,КИнвП_Дата&gt;IQ$3),
INDEX(Кальк._свекла,MATCH($A60,Кальк._свекла_наим.,0),MATCH("Сумма затрат, т.руб.",'Кальк-я'!$5:$5,0))*
INDEX(ЗФ,MATCH($A$58,ЗФ!$A:$A,0),MATCH("Посевная площадь"&amp;YEAR(IR$3),ЗФ!$2:$2,0))*
INDEX(Коэф.закупка_год_свекла[],MATCH($A60,Коэф.закупка_год_свекла[1],0),MATCH(MONTH(IQ$3),КЗ!$1:$1,0))/1000,""),0)</f>
        <v>0</v>
      </c>
      <c r="IR60" s="551" cm="1">
        <f t="array" aca="1" ref="IR60" ca="1">IFERROR(IF(AND(НачЦ_ИнвП_Дата&lt;=IR$3,КИнвП_Дата&gt;IR$3),
INDEX(Кальк._свекла,MATCH($A60,Кальк._свекла_наим.,0),MATCH("Сумма затрат, т.руб.",'Кальк-я'!$5:$5,0))*
INDEX(ЗФ,MATCH($A$58,ЗФ!$A:$A,0),MATCH("Посевная площадь"&amp;YEAR(IS$3),ЗФ!$2:$2,0))*
INDEX(Коэф.закупка_год_свекла[],MATCH($A60,Коэф.закупка_год_свекла[1],0),MATCH(MONTH(IR$3),КЗ!$1:$1,0))/1000,""),0)</f>
        <v>0</v>
      </c>
      <c r="IS60" s="551" cm="1">
        <f t="array" aca="1" ref="IS60" ca="1">IFERROR(IF(AND(НачЦ_ИнвП_Дата&lt;=IS$3,КИнвП_Дата&gt;IS$3),
INDEX(Кальк._свекла,MATCH($A60,Кальк._свекла_наим.,0),MATCH("Сумма затрат, т.руб.",'Кальк-я'!$5:$5,0))*
INDEX(ЗФ,MATCH($A$58,ЗФ!$A:$A,0),MATCH("Посевная площадь"&amp;YEAR(IT$3),ЗФ!$2:$2,0))*
INDEX(Коэф.закупка_год_свекла[],MATCH($A60,Коэф.закупка_год_свекла[1],0),MATCH(MONTH(IS$3),КЗ!$1:$1,0))/1000,""),0)</f>
        <v>0</v>
      </c>
      <c r="IT60" s="551" cm="1">
        <f t="array" aca="1" ref="IT60" ca="1">IFERROR(IF(AND(НачЦ_ИнвП_Дата&lt;=IT$3,КИнвП_Дата&gt;IT$3),
INDEX(Кальк._свекла,MATCH($A60,Кальк._свекла_наим.,0),MATCH("Сумма затрат, т.руб.",'Кальк-я'!$5:$5,0))*
INDEX(ЗФ,MATCH($A$58,ЗФ!$A:$A,0),MATCH("Посевная площадь"&amp;YEAR(IU$3),ЗФ!$2:$2,0))*
INDEX(Коэф.закупка_год_свекла[],MATCH($A60,Коэф.закупка_год_свекла[1],0),MATCH(MONTH(IT$3),КЗ!$1:$1,0))/1000,""),0)</f>
        <v>0</v>
      </c>
      <c r="IU60" s="551" cm="1">
        <f t="array" aca="1" ref="IU60" ca="1">IFERROR(IF(AND(НачЦ_ИнвП_Дата&lt;=IU$3,КИнвП_Дата&gt;IU$3),
INDEX(Кальк._свекла,MATCH($A60,Кальк._свекла_наим.,0),MATCH("Сумма затрат, т.руб.",'Кальк-я'!$5:$5,0))*
INDEX(ЗФ,MATCH($A$58,ЗФ!$A:$A,0),MATCH("Посевная площадь"&amp;YEAR(IV$3),ЗФ!$2:$2,0))*
INDEX(Коэф.закупка_год_свекла[],MATCH($A60,Коэф.закупка_год_свекла[1],0),MATCH(MONTH(IU$3),КЗ!$1:$1,0))/1000,""),0)</f>
        <v>0</v>
      </c>
      <c r="IV60" s="551" cm="1">
        <f t="array" aca="1" ref="IV60" ca="1">IFERROR(IF(AND(НачЦ_ИнвП_Дата&lt;=IV$3,КИнвП_Дата&gt;IV$3),
INDEX(Кальк._свекла,MATCH($A60,Кальк._свекла_наим.,0),MATCH("Сумма затрат, т.руб.",'Кальк-я'!$5:$5,0))*
INDEX(ЗФ,MATCH($A$58,ЗФ!$A:$A,0),MATCH("Посевная площадь"&amp;YEAR(IW$3),ЗФ!$2:$2,0))*
INDEX(Коэф.закупка_год_свекла[],MATCH($A60,Коэф.закупка_год_свекла[1],0),MATCH(MONTH(IV$3),КЗ!$1:$1,0))/1000,""),0)</f>
        <v>0</v>
      </c>
      <c r="IW60" s="551" cm="1">
        <f t="array" aca="1" ref="IW60" ca="1">IFERROR(IF(AND(НачЦ_ИнвП_Дата&lt;=IW$3,КИнвП_Дата&gt;IW$3),
INDEX(Кальк._свекла,MATCH($A60,Кальк._свекла_наим.,0),MATCH("Сумма затрат, т.руб.",'Кальк-я'!$5:$5,0))*
INDEX(ЗФ,MATCH($A$58,ЗФ!$A:$A,0),MATCH("Посевная площадь"&amp;YEAR(IX$3),ЗФ!$2:$2,0))*
INDEX(Коэф.закупка_год_свекла[],MATCH($A60,Коэф.закупка_год_свекла[1],0),MATCH(MONTH(IW$3),КЗ!$1:$1,0))/1000,""),0)</f>
        <v>0</v>
      </c>
      <c r="IX60" s="551" cm="1">
        <f t="array" aca="1" ref="IX60" ca="1">IFERROR(IF(AND(НачЦ_ИнвП_Дата&lt;=IX$3,КИнвП_Дата&gt;IX$3),
INDEX(Кальк._свекла,MATCH($A60,Кальк._свекла_наим.,0),MATCH("Сумма затрат, т.руб.",'Кальк-я'!$5:$5,0))*
INDEX(ЗФ,MATCH($A$58,ЗФ!$A:$A,0),MATCH("Посевная площадь"&amp;YEAR(IY$3),ЗФ!$2:$2,0))*
INDEX(Коэф.закупка_год_свекла[],MATCH($A60,Коэф.закупка_год_свекла[1],0),MATCH(MONTH(IX$3),КЗ!$1:$1,0))/1000,""),0)</f>
        <v>2539.35</v>
      </c>
      <c r="IY60" s="551" cm="1">
        <f t="array" aca="1" ref="IY60" ca="1">IFERROR(IF(AND(НачЦ_ИнвП_Дата&lt;=IY$3,КИнвП_Дата&gt;IY$3),
INDEX(Кальк._свекла,MATCH($A60,Кальк._свекла_наим.,0),MATCH("Сумма затрат, т.руб.",'Кальк-я'!$5:$5,0))*
INDEX(ЗФ,MATCH($A$58,ЗФ!$A:$A,0),MATCH("Посевная площадь"&amp;YEAR(IZ$3),ЗФ!$2:$2,0))*
INDEX(Коэф.закупка_год_свекла[],MATCH($A60,Коэф.закупка_год_свекла[1],0),MATCH(MONTH(IY$3),КЗ!$1:$1,0))/1000,""),0)</f>
        <v>0</v>
      </c>
      <c r="IZ60" s="551" cm="1">
        <f t="array" aca="1" ref="IZ60" ca="1">IFERROR(IF(AND(НачЦ_ИнвП_Дата&lt;=IZ$3,КИнвП_Дата&gt;IZ$3),
INDEX(Кальк._свекла,MATCH($A60,Кальк._свекла_наим.,0),MATCH("Сумма затрат, т.руб.",'Кальк-я'!$5:$5,0))*
INDEX(ЗФ,MATCH($A$58,ЗФ!$A:$A,0),MATCH("Посевная площадь"&amp;YEAR(JA$3),ЗФ!$2:$2,0))*
INDEX(Коэф.закупка_год_свекла[],MATCH($A60,Коэф.закупка_год_свекла[1],0),MATCH(MONTH(IZ$3),КЗ!$1:$1,0))/1000,""),0)</f>
        <v>0</v>
      </c>
      <c r="JA60" s="552">
        <f t="shared" ca="1" si="1563"/>
        <v>2539.35</v>
      </c>
      <c r="JB60" s="551" cm="1">
        <f t="array" aca="1" ref="JB60" ca="1">IFERROR(IF(AND(НачЦ_ИнвП_Дата&lt;=JB$3,КИнвП_Дата&gt;JB$3),
INDEX(Кальк._свекла,MATCH($A60,Кальк._свекла_наим.,0),MATCH("Сумма затрат, т.руб.",'Кальк-я'!$5:$5,0))*
INDEX(ЗФ,MATCH($A$58,ЗФ!$A:$A,0),MATCH("Посевная площадь"&amp;YEAR(JC$3),ЗФ!$2:$2,0))*
INDEX(Коэф.закупка_год_свекла[],MATCH($A60,Коэф.закупка_год_свекла[1],0),MATCH(MONTH(JB$3),КЗ!$1:$1,0))/1000,""),0)</f>
        <v>0</v>
      </c>
      <c r="JC60" s="551" cm="1">
        <f t="array" aca="1" ref="JC60" ca="1">IFERROR(IF(AND(НачЦ_ИнвП_Дата&lt;=JC$3,КИнвП_Дата&gt;JC$3),
INDEX(Кальк._свекла,MATCH($A60,Кальк._свекла_наим.,0),MATCH("Сумма затрат, т.руб.",'Кальк-я'!$5:$5,0))*
INDEX(ЗФ,MATCH($A$58,ЗФ!$A:$A,0),MATCH("Посевная площадь"&amp;YEAR(JD$3),ЗФ!$2:$2,0))*
INDEX(Коэф.закупка_год_свекла[],MATCH($A60,Коэф.закупка_год_свекла[1],0),MATCH(MONTH(JC$3),КЗ!$1:$1,0))/1000,""),0)</f>
        <v>0</v>
      </c>
      <c r="JD60" s="551" cm="1">
        <f t="array" aca="1" ref="JD60" ca="1">IFERROR(IF(AND(НачЦ_ИнвП_Дата&lt;=JD$3,КИнвП_Дата&gt;JD$3),
INDEX(Кальк._свекла,MATCH($A60,Кальк._свекла_наим.,0),MATCH("Сумма затрат, т.руб.",'Кальк-я'!$5:$5,0))*
INDEX(ЗФ,MATCH($A$58,ЗФ!$A:$A,0),MATCH("Посевная площадь"&amp;YEAR(JE$3),ЗФ!$2:$2,0))*
INDEX(Коэф.закупка_год_свекла[],MATCH($A60,Коэф.закупка_год_свекла[1],0),MATCH(MONTH(JD$3),КЗ!$1:$1,0))/1000,""),0)</f>
        <v>0</v>
      </c>
      <c r="JE60" s="551" cm="1">
        <f t="array" aca="1" ref="JE60" ca="1">IFERROR(IF(AND(НачЦ_ИнвП_Дата&lt;=JE$3,КИнвП_Дата&gt;JE$3),
INDEX(Кальк._свекла,MATCH($A60,Кальк._свекла_наим.,0),MATCH("Сумма затрат, т.руб.",'Кальк-я'!$5:$5,0))*
INDEX(ЗФ,MATCH($A$58,ЗФ!$A:$A,0),MATCH("Посевная площадь"&amp;YEAR(JF$3),ЗФ!$2:$2,0))*
INDEX(Коэф.закупка_год_свекла[],MATCH($A60,Коэф.закупка_год_свекла[1],0),MATCH(MONTH(JE$3),КЗ!$1:$1,0))/1000,""),0)</f>
        <v>0</v>
      </c>
      <c r="JF60" s="551" cm="1">
        <f t="array" aca="1" ref="JF60" ca="1">IFERROR(IF(AND(НачЦ_ИнвП_Дата&lt;=JF$3,КИнвП_Дата&gt;JF$3),
INDEX(Кальк._свекла,MATCH($A60,Кальк._свекла_наим.,0),MATCH("Сумма затрат, т.руб.",'Кальк-я'!$5:$5,0))*
INDEX(ЗФ,MATCH($A$58,ЗФ!$A:$A,0),MATCH("Посевная площадь"&amp;YEAR(JG$3),ЗФ!$2:$2,0))*
INDEX(Коэф.закупка_год_свекла[],MATCH($A60,Коэф.закупка_год_свекла[1],0),MATCH(MONTH(JF$3),КЗ!$1:$1,0))/1000,""),0)</f>
        <v>0</v>
      </c>
      <c r="JG60" s="551" cm="1">
        <f t="array" aca="1" ref="JG60" ca="1">IFERROR(IF(AND(НачЦ_ИнвП_Дата&lt;=JG$3,КИнвП_Дата&gt;JG$3),
INDEX(Кальк._свекла,MATCH($A60,Кальк._свекла_наим.,0),MATCH("Сумма затрат, т.руб.",'Кальк-я'!$5:$5,0))*
INDEX(ЗФ,MATCH($A$58,ЗФ!$A:$A,0),MATCH("Посевная площадь"&amp;YEAR(JH$3),ЗФ!$2:$2,0))*
INDEX(Коэф.закупка_год_свекла[],MATCH($A60,Коэф.закупка_год_свекла[1],0),MATCH(MONTH(JG$3),КЗ!$1:$1,0))/1000,""),0)</f>
        <v>0</v>
      </c>
      <c r="JH60" s="551" cm="1">
        <f t="array" aca="1" ref="JH60" ca="1">IFERROR(IF(AND(НачЦ_ИнвП_Дата&lt;=JH$3,КИнвП_Дата&gt;JH$3),
INDEX(Кальк._свекла,MATCH($A60,Кальк._свекла_наим.,0),MATCH("Сумма затрат, т.руб.",'Кальк-я'!$5:$5,0))*
INDEX(ЗФ,MATCH($A$58,ЗФ!$A:$A,0),MATCH("Посевная площадь"&amp;YEAR(JI$3),ЗФ!$2:$2,0))*
INDEX(Коэф.закупка_год_свекла[],MATCH($A60,Коэф.закупка_год_свекла[1],0),MATCH(MONTH(JH$3),КЗ!$1:$1,0))/1000,""),0)</f>
        <v>0</v>
      </c>
      <c r="JI60" s="551" cm="1">
        <f t="array" aca="1" ref="JI60" ca="1">IFERROR(IF(AND(НачЦ_ИнвП_Дата&lt;=JI$3,КИнвП_Дата&gt;JI$3),
INDEX(Кальк._свекла,MATCH($A60,Кальк._свекла_наим.,0),MATCH("Сумма затрат, т.руб.",'Кальк-я'!$5:$5,0))*
INDEX(ЗФ,MATCH($A$58,ЗФ!$A:$A,0),MATCH("Посевная площадь"&amp;YEAR(JJ$3),ЗФ!$2:$2,0))*
INDEX(Коэф.закупка_год_свекла[],MATCH($A60,Коэф.закупка_год_свекла[1],0),MATCH(MONTH(JI$3),КЗ!$1:$1,0))/1000,""),0)</f>
        <v>0</v>
      </c>
      <c r="JJ60" s="551" cm="1">
        <f t="array" aca="1" ref="JJ60" ca="1">IFERROR(IF(AND(НачЦ_ИнвП_Дата&lt;=JJ$3,КИнвП_Дата&gt;JJ$3),
INDEX(Кальк._свекла,MATCH($A60,Кальк._свекла_наим.,0),MATCH("Сумма затрат, т.руб.",'Кальк-я'!$5:$5,0))*
INDEX(ЗФ,MATCH($A$58,ЗФ!$A:$A,0),MATCH("Посевная площадь"&amp;YEAR(JK$3),ЗФ!$2:$2,0))*
INDEX(Коэф.закупка_год_свекла[],MATCH($A60,Коэф.закупка_год_свекла[1],0),MATCH(MONTH(JJ$3),КЗ!$1:$1,0))/1000,""),0)</f>
        <v>0</v>
      </c>
      <c r="JK60" s="551" cm="1">
        <f t="array" aca="1" ref="JK60" ca="1">IFERROR(IF(AND(НачЦ_ИнвП_Дата&lt;=JK$3,КИнвП_Дата&gt;JK$3),
INDEX(Кальк._свекла,MATCH($A60,Кальк._свекла_наим.,0),MATCH("Сумма затрат, т.руб.",'Кальк-я'!$5:$5,0))*
INDEX(ЗФ,MATCH($A$58,ЗФ!$A:$A,0),MATCH("Посевная площадь"&amp;YEAR(JL$3),ЗФ!$2:$2,0))*
INDEX(Коэф.закупка_год_свекла[],MATCH($A60,Коэф.закупка_год_свекла[1],0),MATCH(MONTH(JK$3),КЗ!$1:$1,0))/1000,""),0)</f>
        <v>2539.35</v>
      </c>
      <c r="JL60" s="551" cm="1">
        <f t="array" aca="1" ref="JL60" ca="1">IFERROR(IF(AND(НачЦ_ИнвП_Дата&lt;=JL$3,КИнвП_Дата&gt;JL$3),
INDEX(Кальк._свекла,MATCH($A60,Кальк._свекла_наим.,0),MATCH("Сумма затрат, т.руб.",'Кальк-я'!$5:$5,0))*
INDEX(ЗФ,MATCH($A$58,ЗФ!$A:$A,0),MATCH("Посевная площадь"&amp;YEAR(JM$3),ЗФ!$2:$2,0))*
INDEX(Коэф.закупка_год_свекла[],MATCH($A60,Коэф.закупка_год_свекла[1],0),MATCH(MONTH(JL$3),КЗ!$1:$1,0))/1000,""),0)</f>
        <v>0</v>
      </c>
      <c r="JM60" s="551" cm="1">
        <f t="array" aca="1" ref="JM60" ca="1">IFERROR(IF(AND(НачЦ_ИнвП_Дата&lt;=JM$3,КИнвП_Дата&gt;JM$3),
INDEX(Кальк._свекла,MATCH($A60,Кальк._свекла_наим.,0),MATCH("Сумма затрат, т.руб.",'Кальк-я'!$5:$5,0))*
INDEX(ЗФ,MATCH($A$58,ЗФ!$A:$A,0),MATCH("Посевная площадь"&amp;YEAR(JN$3),ЗФ!$2:$2,0))*
INDEX(Коэф.закупка_год_свекла[],MATCH($A60,Коэф.закупка_год_свекла[1],0),MATCH(MONTH(JM$3),КЗ!$1:$1,0))/1000,""),0)</f>
        <v>0</v>
      </c>
      <c r="JN60" s="552">
        <f t="shared" ca="1" si="1564"/>
        <v>2539.35</v>
      </c>
      <c r="JO60" s="551" cm="1">
        <f t="array" aca="1" ref="JO60" ca="1">IFERROR(IF(AND(НачЦ_ИнвП_Дата&lt;=JO$3,КИнвП_Дата&gt;JO$3),
INDEX(Кальк._свекла,MATCH($A60,Кальк._свекла_наим.,0),MATCH("Сумма затрат, т.руб.",'Кальк-я'!$5:$5,0))*
INDEX(ЗФ,MATCH($A$58,ЗФ!$A:$A,0),MATCH("Посевная площадь"&amp;YEAR(JP$3),ЗФ!$2:$2,0))*
INDEX(Коэф.закупка_год_свекла[],MATCH($A60,Коэф.закупка_год_свекла[1],0),MATCH(MONTH(JO$3),КЗ!$1:$1,0))/1000,""),0)</f>
        <v>0</v>
      </c>
      <c r="JP60" s="551" cm="1">
        <f t="array" aca="1" ref="JP60" ca="1">IFERROR(IF(AND(НачЦ_ИнвП_Дата&lt;=JP$3,КИнвП_Дата&gt;JP$3),
INDEX(Кальк._свекла,MATCH($A60,Кальк._свекла_наим.,0),MATCH("Сумма затрат, т.руб.",'Кальк-я'!$5:$5,0))*
INDEX(ЗФ,MATCH($A$58,ЗФ!$A:$A,0),MATCH("Посевная площадь"&amp;YEAR(JQ$3),ЗФ!$2:$2,0))*
INDEX(Коэф.закупка_год_свекла[],MATCH($A60,Коэф.закупка_год_свекла[1],0),MATCH(MONTH(JP$3),КЗ!$1:$1,0))/1000,""),0)</f>
        <v>0</v>
      </c>
      <c r="JQ60" s="551" cm="1">
        <f t="array" aca="1" ref="JQ60" ca="1">IFERROR(IF(AND(НачЦ_ИнвП_Дата&lt;=JQ$3,КИнвП_Дата&gt;JQ$3),
INDEX(Кальк._свекла,MATCH($A60,Кальк._свекла_наим.,0),MATCH("Сумма затрат, т.руб.",'Кальк-я'!$5:$5,0))*
INDEX(ЗФ,MATCH($A$58,ЗФ!$A:$A,0),MATCH("Посевная площадь"&amp;YEAR(JR$3),ЗФ!$2:$2,0))*
INDEX(Коэф.закупка_год_свекла[],MATCH($A60,Коэф.закупка_год_свекла[1],0),MATCH(MONTH(JQ$3),КЗ!$1:$1,0))/1000,""),0)</f>
        <v>0</v>
      </c>
      <c r="JR60" s="551" cm="1">
        <f t="array" aca="1" ref="JR60" ca="1">IFERROR(IF(AND(НачЦ_ИнвП_Дата&lt;=JR$3,КИнвП_Дата&gt;JR$3),
INDEX(Кальк._свекла,MATCH($A60,Кальк._свекла_наим.,0),MATCH("Сумма затрат, т.руб.",'Кальк-я'!$5:$5,0))*
INDEX(ЗФ,MATCH($A$58,ЗФ!$A:$A,0),MATCH("Посевная площадь"&amp;YEAR(JS$3),ЗФ!$2:$2,0))*
INDEX(Коэф.закупка_год_свекла[],MATCH($A60,Коэф.закупка_год_свекла[1],0),MATCH(MONTH(JR$3),КЗ!$1:$1,0))/1000,""),0)</f>
        <v>0</v>
      </c>
      <c r="JS60" s="551" cm="1">
        <f t="array" aca="1" ref="JS60" ca="1">IFERROR(IF(AND(НачЦ_ИнвП_Дата&lt;=JS$3,КИнвП_Дата&gt;JS$3),
INDEX(Кальк._свекла,MATCH($A60,Кальк._свекла_наим.,0),MATCH("Сумма затрат, т.руб.",'Кальк-я'!$5:$5,0))*
INDEX(ЗФ,MATCH($A$58,ЗФ!$A:$A,0),MATCH("Посевная площадь"&amp;YEAR(JT$3),ЗФ!$2:$2,0))*
INDEX(Коэф.закупка_год_свекла[],MATCH($A60,Коэф.закупка_год_свекла[1],0),MATCH(MONTH(JS$3),КЗ!$1:$1,0))/1000,""),0)</f>
        <v>0</v>
      </c>
      <c r="JT60" s="551" cm="1">
        <f t="array" aca="1" ref="JT60" ca="1">IFERROR(IF(AND(НачЦ_ИнвП_Дата&lt;=JT$3,КИнвП_Дата&gt;JT$3),
INDEX(Кальк._свекла,MATCH($A60,Кальк._свекла_наим.,0),MATCH("Сумма затрат, т.руб.",'Кальк-я'!$5:$5,0))*
INDEX(ЗФ,MATCH($A$58,ЗФ!$A:$A,0),MATCH("Посевная площадь"&amp;YEAR(JU$3),ЗФ!$2:$2,0))*
INDEX(Коэф.закупка_год_свекла[],MATCH($A60,Коэф.закупка_год_свекла[1],0),MATCH(MONTH(JT$3),КЗ!$1:$1,0))/1000,""),0)</f>
        <v>0</v>
      </c>
      <c r="JU60" s="551" cm="1">
        <f t="array" aca="1" ref="JU60" ca="1">IFERROR(IF(AND(НачЦ_ИнвП_Дата&lt;=JU$3,КИнвП_Дата&gt;JU$3),
INDEX(Кальк._свекла,MATCH($A60,Кальк._свекла_наим.,0),MATCH("Сумма затрат, т.руб.",'Кальк-я'!$5:$5,0))*
INDEX(ЗФ,MATCH($A$58,ЗФ!$A:$A,0),MATCH("Посевная площадь"&amp;YEAR(JV$3),ЗФ!$2:$2,0))*
INDEX(Коэф.закупка_год_свекла[],MATCH($A60,Коэф.закупка_год_свекла[1],0),MATCH(MONTH(JU$3),КЗ!$1:$1,0))/1000,""),0)</f>
        <v>0</v>
      </c>
      <c r="JV60" s="551" cm="1">
        <f t="array" aca="1" ref="JV60" ca="1">IFERROR(IF(AND(НачЦ_ИнвП_Дата&lt;=JV$3,КИнвП_Дата&gt;JV$3),
INDEX(Кальк._свекла,MATCH($A60,Кальк._свекла_наим.,0),MATCH("Сумма затрат, т.руб.",'Кальк-я'!$5:$5,0))*
INDEX(ЗФ,MATCH($A$58,ЗФ!$A:$A,0),MATCH("Посевная площадь"&amp;YEAR(JW$3),ЗФ!$2:$2,0))*
INDEX(Коэф.закупка_год_свекла[],MATCH($A60,Коэф.закупка_год_свекла[1],0),MATCH(MONTH(JV$3),КЗ!$1:$1,0))/1000,""),0)</f>
        <v>0</v>
      </c>
      <c r="JW60" s="551" cm="1">
        <f t="array" aca="1" ref="JW60" ca="1">IFERROR(IF(AND(НачЦ_ИнвП_Дата&lt;=JW$3,КИнвП_Дата&gt;JW$3),
INDEX(Кальк._свекла,MATCH($A60,Кальк._свекла_наим.,0),MATCH("Сумма затрат, т.руб.",'Кальк-я'!$5:$5,0))*
INDEX(ЗФ,MATCH($A$58,ЗФ!$A:$A,0),MATCH("Посевная площадь"&amp;YEAR(JX$3),ЗФ!$2:$2,0))*
INDEX(Коэф.закупка_год_свекла[],MATCH($A60,Коэф.закупка_год_свекла[1],0),MATCH(MONTH(JW$3),КЗ!$1:$1,0))/1000,""),0)</f>
        <v>0</v>
      </c>
      <c r="JX60" s="551" cm="1">
        <f t="array" aca="1" ref="JX60" ca="1">IFERROR(IF(AND(НачЦ_ИнвП_Дата&lt;=JX$3,КИнвП_Дата&gt;JX$3),
INDEX(Кальк._свекла,MATCH($A60,Кальк._свекла_наим.,0),MATCH("Сумма затрат, т.руб.",'Кальк-я'!$5:$5,0))*
INDEX(ЗФ,MATCH($A$58,ЗФ!$A:$A,0),MATCH("Посевная площадь"&amp;YEAR(JY$3),ЗФ!$2:$2,0))*
INDEX(Коэф.закупка_год_свекла[],MATCH($A60,Коэф.закупка_год_свекла[1],0),MATCH(MONTH(JX$3),КЗ!$1:$1,0))/1000,""),0)</f>
        <v>2539.35</v>
      </c>
      <c r="JY60" s="551" cm="1">
        <f t="array" aca="1" ref="JY60" ca="1">IFERROR(IF(AND(НачЦ_ИнвП_Дата&lt;=JY$3,КИнвП_Дата&gt;JY$3),
INDEX(Кальк._свекла,MATCH($A60,Кальк._свекла_наим.,0),MATCH("Сумма затрат, т.руб.",'Кальк-я'!$5:$5,0))*
INDEX(ЗФ,MATCH($A$58,ЗФ!$A:$A,0),MATCH("Посевная площадь"&amp;YEAR(JZ$3),ЗФ!$2:$2,0))*
INDEX(Коэф.закупка_год_свекла[],MATCH($A60,Коэф.закупка_год_свекла[1],0),MATCH(MONTH(JY$3),КЗ!$1:$1,0))/1000,""),0)</f>
        <v>0</v>
      </c>
      <c r="JZ60" s="551" cm="1">
        <f t="array" aca="1" ref="JZ60" ca="1">IFERROR(IF(AND(НачЦ_ИнвП_Дата&lt;=JZ$3,КИнвП_Дата&gt;JZ$3),
INDEX(Кальк._свекла,MATCH($A60,Кальк._свекла_наим.,0),MATCH("Сумма затрат, т.руб.",'Кальк-я'!$5:$5,0))*
INDEX(ЗФ,MATCH($A$58,ЗФ!$A:$A,0),MATCH("Посевная площадь"&amp;YEAR(KA$3),ЗФ!$2:$2,0))*
INDEX(Коэф.закупка_год_свекла[],MATCH($A60,Коэф.закупка_год_свекла[1],0),MATCH(MONTH(JZ$3),КЗ!$1:$1,0))/1000,""),0)</f>
        <v>0</v>
      </c>
      <c r="KA60" s="552">
        <f t="shared" ca="1" si="1565"/>
        <v>2539.35</v>
      </c>
      <c r="KB60" s="551" cm="1">
        <f t="array" aca="1" ref="KB60" ca="1">IFERROR(IF(AND(НачЦ_ИнвП_Дата&lt;=KB$3,КИнвП_Дата&gt;KB$3),
INDEX(Кальк._свекла,MATCH($A60,Кальк._свекла_наим.,0),MATCH("Сумма затрат, т.руб.",'Кальк-я'!$5:$5,0))*
INDEX(ЗФ,MATCH($A$58,ЗФ!$A:$A,0),MATCH("Посевная площадь"&amp;YEAR(KC$3),ЗФ!$2:$2,0))*
INDEX(Коэф.закупка_год_свекла[],MATCH($A60,Коэф.закупка_год_свекла[1],0),MATCH(MONTH(KB$3),КЗ!$1:$1,0))/1000,""),0)</f>
        <v>0</v>
      </c>
      <c r="KC60" s="551" cm="1">
        <f t="array" aca="1" ref="KC60" ca="1">IFERROR(IF(AND(НачЦ_ИнвП_Дата&lt;=KC$3,КИнвП_Дата&gt;KC$3),
INDEX(Кальк._свекла,MATCH($A60,Кальк._свекла_наим.,0),MATCH("Сумма затрат, т.руб.",'Кальк-я'!$5:$5,0))*
INDEX(ЗФ,MATCH($A$58,ЗФ!$A:$A,0),MATCH("Посевная площадь"&amp;YEAR(KD$3),ЗФ!$2:$2,0))*
INDEX(Коэф.закупка_год_свекла[],MATCH($A60,Коэф.закупка_год_свекла[1],0),MATCH(MONTH(KC$3),КЗ!$1:$1,0))/1000,""),0)</f>
        <v>0</v>
      </c>
      <c r="KD60" s="551" cm="1">
        <f t="array" aca="1" ref="KD60" ca="1">IFERROR(IF(AND(НачЦ_ИнвП_Дата&lt;=KD$3,КИнвП_Дата&gt;KD$3),
INDEX(Кальк._свекла,MATCH($A60,Кальк._свекла_наим.,0),MATCH("Сумма затрат, т.руб.",'Кальк-я'!$5:$5,0))*
INDEX(ЗФ,MATCH($A$58,ЗФ!$A:$A,0),MATCH("Посевная площадь"&amp;YEAR(KE$3),ЗФ!$2:$2,0))*
INDEX(Коэф.закупка_год_свекла[],MATCH($A60,Коэф.закупка_год_свекла[1],0),MATCH(MONTH(KD$3),КЗ!$1:$1,0))/1000,""),0)</f>
        <v>0</v>
      </c>
      <c r="KE60" s="551" cm="1">
        <f t="array" aca="1" ref="KE60" ca="1">IFERROR(IF(AND(НачЦ_ИнвП_Дата&lt;=KE$3,КИнвП_Дата&gt;KE$3),
INDEX(Кальк._свекла,MATCH($A60,Кальк._свекла_наим.,0),MATCH("Сумма затрат, т.руб.",'Кальк-я'!$5:$5,0))*
INDEX(ЗФ,MATCH($A$58,ЗФ!$A:$A,0),MATCH("Посевная площадь"&amp;YEAR(KF$3),ЗФ!$2:$2,0))*
INDEX(Коэф.закупка_год_свекла[],MATCH($A60,Коэф.закупка_год_свекла[1],0),MATCH(MONTH(KE$3),КЗ!$1:$1,0))/1000,""),0)</f>
        <v>0</v>
      </c>
      <c r="KF60" s="551" cm="1">
        <f t="array" aca="1" ref="KF60" ca="1">IFERROR(IF(AND(НачЦ_ИнвП_Дата&lt;=KF$3,КИнвП_Дата&gt;KF$3),
INDEX(Кальк._свекла,MATCH($A60,Кальк._свекла_наим.,0),MATCH("Сумма затрат, т.руб.",'Кальк-я'!$5:$5,0))*
INDEX(ЗФ,MATCH($A$58,ЗФ!$A:$A,0),MATCH("Посевная площадь"&amp;YEAR(KG$3),ЗФ!$2:$2,0))*
INDEX(Коэф.закупка_год_свекла[],MATCH($A60,Коэф.закупка_год_свекла[1],0),MATCH(MONTH(KF$3),КЗ!$1:$1,0))/1000,""),0)</f>
        <v>0</v>
      </c>
      <c r="KG60" s="551" cm="1">
        <f t="array" aca="1" ref="KG60" ca="1">IFERROR(IF(AND(НачЦ_ИнвП_Дата&lt;=KG$3,КИнвП_Дата&gt;KG$3),
INDEX(Кальк._свекла,MATCH($A60,Кальк._свекла_наим.,0),MATCH("Сумма затрат, т.руб.",'Кальк-я'!$5:$5,0))*
INDEX(ЗФ,MATCH($A$58,ЗФ!$A:$A,0),MATCH("Посевная площадь"&amp;YEAR(KH$3),ЗФ!$2:$2,0))*
INDEX(Коэф.закупка_год_свекла[],MATCH($A60,Коэф.закупка_год_свекла[1],0),MATCH(MONTH(KG$3),КЗ!$1:$1,0))/1000,""),0)</f>
        <v>0</v>
      </c>
      <c r="KH60" s="551" cm="1">
        <f t="array" aca="1" ref="KH60" ca="1">IFERROR(IF(AND(НачЦ_ИнвП_Дата&lt;=KH$3,КИнвП_Дата&gt;KH$3),
INDEX(Кальк._свекла,MATCH($A60,Кальк._свекла_наим.,0),MATCH("Сумма затрат, т.руб.",'Кальк-я'!$5:$5,0))*
INDEX(ЗФ,MATCH($A$58,ЗФ!$A:$A,0),MATCH("Посевная площадь"&amp;YEAR(KI$3),ЗФ!$2:$2,0))*
INDEX(Коэф.закупка_год_свекла[],MATCH($A60,Коэф.закупка_год_свекла[1],0),MATCH(MONTH(KH$3),КЗ!$1:$1,0))/1000,""),0)</f>
        <v>0</v>
      </c>
      <c r="KI60" s="551" cm="1">
        <f t="array" aca="1" ref="KI60" ca="1">IFERROR(IF(AND(НачЦ_ИнвП_Дата&lt;=KI$3,КИнвП_Дата&gt;KI$3),
INDEX(Кальк._свекла,MATCH($A60,Кальк._свекла_наим.,0),MATCH("Сумма затрат, т.руб.",'Кальк-я'!$5:$5,0))*
INDEX(ЗФ,MATCH($A$58,ЗФ!$A:$A,0),MATCH("Посевная площадь"&amp;YEAR(KJ$3),ЗФ!$2:$2,0))*
INDEX(Коэф.закупка_год_свекла[],MATCH($A60,Коэф.закупка_год_свекла[1],0),MATCH(MONTH(KI$3),КЗ!$1:$1,0))/1000,""),0)</f>
        <v>0</v>
      </c>
      <c r="KJ60" s="551" cm="1">
        <f t="array" aca="1" ref="KJ60" ca="1">IFERROR(IF(AND(НачЦ_ИнвП_Дата&lt;=KJ$3,КИнвП_Дата&gt;KJ$3),
INDEX(Кальк._свекла,MATCH($A60,Кальк._свекла_наим.,0),MATCH("Сумма затрат, т.руб.",'Кальк-я'!$5:$5,0))*
INDEX(ЗФ,MATCH($A$58,ЗФ!$A:$A,0),MATCH("Посевная площадь"&amp;YEAR(KK$3),ЗФ!$2:$2,0))*
INDEX(Коэф.закупка_год_свекла[],MATCH($A60,Коэф.закупка_год_свекла[1],0),MATCH(MONTH(KJ$3),КЗ!$1:$1,0))/1000,""),0)</f>
        <v>0</v>
      </c>
      <c r="KK60" s="551" cm="1">
        <f t="array" aca="1" ref="KK60" ca="1">IFERROR(IF(AND(НачЦ_ИнвП_Дата&lt;=KK$3,КИнвП_Дата&gt;KK$3),
INDEX(Кальк._свекла,MATCH($A60,Кальк._свекла_наим.,0),MATCH("Сумма затрат, т.руб.",'Кальк-я'!$5:$5,0))*
INDEX(ЗФ,MATCH($A$58,ЗФ!$A:$A,0),MATCH("Посевная площадь"&amp;YEAR(KL$3),ЗФ!$2:$2,0))*
INDEX(Коэф.закупка_год_свекла[],MATCH($A60,Коэф.закупка_год_свекла[1],0),MATCH(MONTH(KK$3),КЗ!$1:$1,0))/1000,""),0)</f>
        <v>2539.35</v>
      </c>
      <c r="KL60" s="551" cm="1">
        <f t="array" aca="1" ref="KL60" ca="1">IFERROR(IF(AND(НачЦ_ИнвП_Дата&lt;=KL$3,КИнвП_Дата&gt;KL$3),
INDEX(Кальк._свекла,MATCH($A60,Кальк._свекла_наим.,0),MATCH("Сумма затрат, т.руб.",'Кальк-я'!$5:$5,0))*
INDEX(ЗФ,MATCH($A$58,ЗФ!$A:$A,0),MATCH("Посевная площадь"&amp;YEAR(KM$3),ЗФ!$2:$2,0))*
INDEX(Коэф.закупка_год_свекла[],MATCH($A60,Коэф.закупка_год_свекла[1],0),MATCH(MONTH(KL$3),КЗ!$1:$1,0))/1000,""),0)</f>
        <v>0</v>
      </c>
      <c r="KM60" s="551" cm="1">
        <f t="array" aca="1" ref="KM60" ca="1">IFERROR(IF(AND(НачЦ_ИнвП_Дата&lt;=KM$3,КИнвП_Дата&gt;KM$3),
INDEX(Кальк._свекла,MATCH($A60,Кальк._свекла_наим.,0),MATCH("Сумма затрат, т.руб.",'Кальк-я'!$5:$5,0))*
INDEX(ЗФ,MATCH($A$58,ЗФ!$A:$A,0),MATCH("Посевная площадь"&amp;YEAR(KN$3),ЗФ!$2:$2,0))*
INDEX(Коэф.закупка_год_свекла[],MATCH($A60,Коэф.закупка_год_свекла[1],0),MATCH(MONTH(KM$3),КЗ!$1:$1,0))/1000,""),0)</f>
        <v>0</v>
      </c>
      <c r="KN60" s="552">
        <f t="shared" ca="1" si="1566"/>
        <v>2539.35</v>
      </c>
      <c r="KO60" s="551" cm="1">
        <f t="array" aca="1" ref="KO60" ca="1">IFERROR(IF(AND(НачЦ_ИнвП_Дата&lt;=KO$3,КИнвП_Дата&gt;KO$3),
INDEX(Кальк._свекла,MATCH($A60,Кальк._свекла_наим.,0),MATCH("Сумма затрат, т.руб.",'Кальк-я'!$5:$5,0))*
INDEX(ЗФ,MATCH($A$58,ЗФ!$A:$A,0),MATCH("Посевная площадь"&amp;YEAR(KP$3),ЗФ!$2:$2,0))*
INDEX(Коэф.закупка_год_свекла[],MATCH($A60,Коэф.закупка_год_свекла[1],0),MATCH(MONTH(KO$3),КЗ!$1:$1,0))/1000,""),0)</f>
        <v>0</v>
      </c>
      <c r="KP60" s="551" cm="1">
        <f t="array" aca="1" ref="KP60" ca="1">IFERROR(IF(AND(НачЦ_ИнвП_Дата&lt;=KP$3,КИнвП_Дата&gt;KP$3),
INDEX(Кальк._свекла,MATCH($A60,Кальк._свекла_наим.,0),MATCH("Сумма затрат, т.руб.",'Кальк-я'!$5:$5,0))*
INDEX(ЗФ,MATCH($A$58,ЗФ!$A:$A,0),MATCH("Посевная площадь"&amp;YEAR(KQ$3),ЗФ!$2:$2,0))*
INDEX(Коэф.закупка_год_свекла[],MATCH($A60,Коэф.закупка_год_свекла[1],0),MATCH(MONTH(KP$3),КЗ!$1:$1,0))/1000,""),0)</f>
        <v>0</v>
      </c>
      <c r="KQ60" s="551" cm="1">
        <f t="array" aca="1" ref="KQ60" ca="1">IFERROR(IF(AND(НачЦ_ИнвП_Дата&lt;=KQ$3,КИнвП_Дата&gt;KQ$3),
INDEX(Кальк._свекла,MATCH($A60,Кальк._свекла_наим.,0),MATCH("Сумма затрат, т.руб.",'Кальк-я'!$5:$5,0))*
INDEX(ЗФ,MATCH($A$58,ЗФ!$A:$A,0),MATCH("Посевная площадь"&amp;YEAR(KR$3),ЗФ!$2:$2,0))*
INDEX(Коэф.закупка_год_свекла[],MATCH($A60,Коэф.закупка_год_свекла[1],0),MATCH(MONTH(KQ$3),КЗ!$1:$1,0))/1000,""),0)</f>
        <v>0</v>
      </c>
      <c r="KR60" s="551" cm="1">
        <f t="array" aca="1" ref="KR60" ca="1">IFERROR(IF(AND(НачЦ_ИнвП_Дата&lt;=KR$3,КИнвП_Дата&gt;KR$3),
INDEX(Кальк._свекла,MATCH($A60,Кальк._свекла_наим.,0),MATCH("Сумма затрат, т.руб.",'Кальк-я'!$5:$5,0))*
INDEX(ЗФ,MATCH($A$58,ЗФ!$A:$A,0),MATCH("Посевная площадь"&amp;YEAR(KS$3),ЗФ!$2:$2,0))*
INDEX(Коэф.закупка_год_свекла[],MATCH($A60,Коэф.закупка_год_свекла[1],0),MATCH(MONTH(KR$3),КЗ!$1:$1,0))/1000,""),0)</f>
        <v>0</v>
      </c>
      <c r="KS60" s="551" cm="1">
        <f t="array" aca="1" ref="KS60" ca="1">IFERROR(IF(AND(НачЦ_ИнвП_Дата&lt;=KS$3,КИнвП_Дата&gt;KS$3),
INDEX(Кальк._свекла,MATCH($A60,Кальк._свекла_наим.,0),MATCH("Сумма затрат, т.руб.",'Кальк-я'!$5:$5,0))*
INDEX(ЗФ,MATCH($A$58,ЗФ!$A:$A,0),MATCH("Посевная площадь"&amp;YEAR(KT$3),ЗФ!$2:$2,0))*
INDEX(Коэф.закупка_год_свекла[],MATCH($A60,Коэф.закупка_год_свекла[1],0),MATCH(MONTH(KS$3),КЗ!$1:$1,0))/1000,""),0)</f>
        <v>0</v>
      </c>
      <c r="KT60" s="551" cm="1">
        <f t="array" aca="1" ref="KT60" ca="1">IFERROR(IF(AND(НачЦ_ИнвП_Дата&lt;=KT$3,КИнвП_Дата&gt;KT$3),
INDEX(Кальк._свекла,MATCH($A60,Кальк._свекла_наим.,0),MATCH("Сумма затрат, т.руб.",'Кальк-я'!$5:$5,0))*
INDEX(ЗФ,MATCH($A$58,ЗФ!$A:$A,0),MATCH("Посевная площадь"&amp;YEAR(KU$3),ЗФ!$2:$2,0))*
INDEX(Коэф.закупка_год_свекла[],MATCH($A60,Коэф.закупка_год_свекла[1],0),MATCH(MONTH(KT$3),КЗ!$1:$1,0))/1000,""),0)</f>
        <v>0</v>
      </c>
      <c r="KU60" s="551" cm="1">
        <f t="array" aca="1" ref="KU60" ca="1">IFERROR(IF(AND(НачЦ_ИнвП_Дата&lt;=KU$3,КИнвП_Дата&gt;KU$3),
INDEX(Кальк._свекла,MATCH($A60,Кальк._свекла_наим.,0),MATCH("Сумма затрат, т.руб.",'Кальк-я'!$5:$5,0))*
INDEX(ЗФ,MATCH($A$58,ЗФ!$A:$A,0),MATCH("Посевная площадь"&amp;YEAR(KV$3),ЗФ!$2:$2,0))*
INDEX(Коэф.закупка_год_свекла[],MATCH($A60,Коэф.закупка_год_свекла[1],0),MATCH(MONTH(KU$3),КЗ!$1:$1,0))/1000,""),0)</f>
        <v>0</v>
      </c>
      <c r="KV60" s="551" cm="1">
        <f t="array" aca="1" ref="KV60" ca="1">IFERROR(IF(AND(НачЦ_ИнвП_Дата&lt;=KV$3,КИнвП_Дата&gt;KV$3),
INDEX(Кальк._свекла,MATCH($A60,Кальк._свекла_наим.,0),MATCH("Сумма затрат, т.руб.",'Кальк-я'!$5:$5,0))*
INDEX(ЗФ,MATCH($A$58,ЗФ!$A:$A,0),MATCH("Посевная площадь"&amp;YEAR(KW$3),ЗФ!$2:$2,0))*
INDEX(Коэф.закупка_год_свекла[],MATCH($A60,Коэф.закупка_год_свекла[1],0),MATCH(MONTH(KV$3),КЗ!$1:$1,0))/1000,""),0)</f>
        <v>0</v>
      </c>
      <c r="KW60" s="551" cm="1">
        <f t="array" aca="1" ref="KW60" ca="1">IFERROR(IF(AND(НачЦ_ИнвП_Дата&lt;=KW$3,КИнвП_Дата&gt;KW$3),
INDEX(Кальк._свекла,MATCH($A60,Кальк._свекла_наим.,0),MATCH("Сумма затрат, т.руб.",'Кальк-я'!$5:$5,0))*
INDEX(ЗФ,MATCH($A$58,ЗФ!$A:$A,0),MATCH("Посевная площадь"&amp;YEAR(KX$3),ЗФ!$2:$2,0))*
INDEX(Коэф.закупка_год_свекла[],MATCH($A60,Коэф.закупка_год_свекла[1],0),MATCH(MONTH(KW$3),КЗ!$1:$1,0))/1000,""),0)</f>
        <v>0</v>
      </c>
      <c r="KX60" s="551" cm="1">
        <f t="array" aca="1" ref="KX60" ca="1">IFERROR(IF(AND(НачЦ_ИнвП_Дата&lt;=KX$3,КИнвП_Дата&gt;KX$3),
INDEX(Кальк._свекла,MATCH($A60,Кальк._свекла_наим.,0),MATCH("Сумма затрат, т.руб.",'Кальк-я'!$5:$5,0))*
INDEX(ЗФ,MATCH($A$58,ЗФ!$A:$A,0),MATCH("Посевная площадь"&amp;YEAR(KY$3),ЗФ!$2:$2,0))*
INDEX(Коэф.закупка_год_свекла[],MATCH($A60,Коэф.закупка_год_свекла[1],0),MATCH(MONTH(KX$3),КЗ!$1:$1,0))/1000,""),0)</f>
        <v>2539.35</v>
      </c>
      <c r="KY60" s="551" cm="1">
        <f t="array" aca="1" ref="KY60" ca="1">IFERROR(IF(AND(НачЦ_ИнвП_Дата&lt;=KY$3,КИнвП_Дата&gt;KY$3),
INDEX(Кальк._свекла,MATCH($A60,Кальк._свекла_наим.,0),MATCH("Сумма затрат, т.руб.",'Кальк-я'!$5:$5,0))*
INDEX(ЗФ,MATCH($A$58,ЗФ!$A:$A,0),MATCH("Посевная площадь"&amp;YEAR(KZ$3),ЗФ!$2:$2,0))*
INDEX(Коэф.закупка_год_свекла[],MATCH($A60,Коэф.закупка_год_свекла[1],0),MATCH(MONTH(KY$3),КЗ!$1:$1,0))/1000,""),0)</f>
        <v>0</v>
      </c>
      <c r="KZ60" s="551" cm="1">
        <f t="array" aca="1" ref="KZ60" ca="1">IFERROR(IF(AND(НачЦ_ИнвП_Дата&lt;=KZ$3,КИнвП_Дата&gt;KZ$3),
INDEX(Кальк._свекла,MATCH($A60,Кальк._свекла_наим.,0),MATCH("Сумма затрат, т.руб.",'Кальк-я'!$5:$5,0))*
INDEX(ЗФ,MATCH($A$58,ЗФ!$A:$A,0),MATCH("Посевная площадь"&amp;YEAR(LA$3),ЗФ!$2:$2,0))*
INDEX(Коэф.закупка_год_свекла[],MATCH($A60,Коэф.закупка_год_свекла[1],0),MATCH(MONTH(KZ$3),КЗ!$1:$1,0))/1000,""),0)</f>
        <v>0</v>
      </c>
      <c r="LA60" s="552">
        <f t="shared" ca="1" si="1567"/>
        <v>2539.35</v>
      </c>
      <c r="LB60" s="551" cm="1">
        <f t="array" aca="1" ref="LB60" ca="1">IFERROR(IF(AND(НачЦ_ИнвП_Дата&lt;=LB$3,КИнвП_Дата&gt;LB$3),
INDEX(Кальк._свекла,MATCH($A60,Кальк._свекла_наим.,0),MATCH("Сумма затрат, т.руб.",'Кальк-я'!$5:$5,0))*
INDEX(ЗФ,MATCH($A$58,ЗФ!$A:$A,0),MATCH("Посевная площадь"&amp;YEAR(LC$3),ЗФ!$2:$2,0))*
INDEX(Коэф.закупка_год_свекла[],MATCH($A60,Коэф.закупка_год_свекла[1],0),MATCH(MONTH(LB$3),КЗ!$1:$1,0))/1000,""),0)</f>
        <v>0</v>
      </c>
      <c r="LC60" s="551" cm="1">
        <f t="array" aca="1" ref="LC60" ca="1">IFERROR(IF(AND(НачЦ_ИнвП_Дата&lt;=LC$3,КИнвП_Дата&gt;LC$3),
INDEX(Кальк._свекла,MATCH($A60,Кальк._свекла_наим.,0),MATCH("Сумма затрат, т.руб.",'Кальк-я'!$5:$5,0))*
INDEX(ЗФ,MATCH($A$58,ЗФ!$A:$A,0),MATCH("Посевная площадь"&amp;YEAR(LD$3),ЗФ!$2:$2,0))*
INDEX(Коэф.закупка_год_свекла[],MATCH($A60,Коэф.закупка_год_свекла[1],0),MATCH(MONTH(LC$3),КЗ!$1:$1,0))/1000,""),0)</f>
        <v>0</v>
      </c>
      <c r="LD60" s="551" cm="1">
        <f t="array" aca="1" ref="LD60" ca="1">IFERROR(IF(AND(НачЦ_ИнвП_Дата&lt;=LD$3,КИнвП_Дата&gt;LD$3),
INDEX(Кальк._свекла,MATCH($A60,Кальк._свекла_наим.,0),MATCH("Сумма затрат, т.руб.",'Кальк-я'!$5:$5,0))*
INDEX(ЗФ,MATCH($A$58,ЗФ!$A:$A,0),MATCH("Посевная площадь"&amp;YEAR(LE$3),ЗФ!$2:$2,0))*
INDEX(Коэф.закупка_год_свекла[],MATCH($A60,Коэф.закупка_год_свекла[1],0),MATCH(MONTH(LD$3),КЗ!$1:$1,0))/1000,""),0)</f>
        <v>0</v>
      </c>
      <c r="LE60" s="551" cm="1">
        <f t="array" aca="1" ref="LE60" ca="1">IFERROR(IF(AND(НачЦ_ИнвП_Дата&lt;=LE$3,КИнвП_Дата&gt;LE$3),
INDEX(Кальк._свекла,MATCH($A60,Кальк._свекла_наим.,0),MATCH("Сумма затрат, т.руб.",'Кальк-я'!$5:$5,0))*
INDEX(ЗФ,MATCH($A$58,ЗФ!$A:$A,0),MATCH("Посевная площадь"&amp;YEAR(LF$3),ЗФ!$2:$2,0))*
INDEX(Коэф.закупка_год_свекла[],MATCH($A60,Коэф.закупка_год_свекла[1],0),MATCH(MONTH(LE$3),КЗ!$1:$1,0))/1000,""),0)</f>
        <v>0</v>
      </c>
      <c r="LF60" s="551" cm="1">
        <f t="array" aca="1" ref="LF60" ca="1">IFERROR(IF(AND(НачЦ_ИнвП_Дата&lt;=LF$3,КИнвП_Дата&gt;LF$3),
INDEX(Кальк._свекла,MATCH($A60,Кальк._свекла_наим.,0),MATCH("Сумма затрат, т.руб.",'Кальк-я'!$5:$5,0))*
INDEX(ЗФ,MATCH($A$58,ЗФ!$A:$A,0),MATCH("Посевная площадь"&amp;YEAR(LG$3),ЗФ!$2:$2,0))*
INDEX(Коэф.закупка_год_свекла[],MATCH($A60,Коэф.закупка_год_свекла[1],0),MATCH(MONTH(LF$3),КЗ!$1:$1,0))/1000,""),0)</f>
        <v>0</v>
      </c>
      <c r="LG60" s="551" cm="1">
        <f t="array" aca="1" ref="LG60" ca="1">IFERROR(IF(AND(НачЦ_ИнвП_Дата&lt;=LG$3,КИнвП_Дата&gt;LG$3),
INDEX(Кальк._свекла,MATCH($A60,Кальк._свекла_наим.,0),MATCH("Сумма затрат, т.руб.",'Кальк-я'!$5:$5,0))*
INDEX(ЗФ,MATCH($A$58,ЗФ!$A:$A,0),MATCH("Посевная площадь"&amp;YEAR(LH$3),ЗФ!$2:$2,0))*
INDEX(Коэф.закупка_год_свекла[],MATCH($A60,Коэф.закупка_год_свекла[1],0),MATCH(MONTH(LG$3),КЗ!$1:$1,0))/1000,""),0)</f>
        <v>0</v>
      </c>
      <c r="LH60" s="551" cm="1">
        <f t="array" aca="1" ref="LH60" ca="1">IFERROR(IF(AND(НачЦ_ИнвП_Дата&lt;=LH$3,КИнвП_Дата&gt;LH$3),
INDEX(Кальк._свекла,MATCH($A60,Кальк._свекла_наим.,0),MATCH("Сумма затрат, т.руб.",'Кальк-я'!$5:$5,0))*
INDEX(ЗФ,MATCH($A$58,ЗФ!$A:$A,0),MATCH("Посевная площадь"&amp;YEAR(LI$3),ЗФ!$2:$2,0))*
INDEX(Коэф.закупка_год_свекла[],MATCH($A60,Коэф.закупка_год_свекла[1],0),MATCH(MONTH(LH$3),КЗ!$1:$1,0))/1000,""),0)</f>
        <v>0</v>
      </c>
      <c r="LI60" s="551" cm="1">
        <f t="array" aca="1" ref="LI60" ca="1">IFERROR(IF(AND(НачЦ_ИнвП_Дата&lt;=LI$3,КИнвП_Дата&gt;LI$3),
INDEX(Кальк._свекла,MATCH($A60,Кальк._свекла_наим.,0),MATCH("Сумма затрат, т.руб.",'Кальк-я'!$5:$5,0))*
INDEX(ЗФ,MATCH($A$58,ЗФ!$A:$A,0),MATCH("Посевная площадь"&amp;YEAR(LJ$3),ЗФ!$2:$2,0))*
INDEX(Коэф.закупка_год_свекла[],MATCH($A60,Коэф.закупка_год_свекла[1],0),MATCH(MONTH(LI$3),КЗ!$1:$1,0))/1000,""),0)</f>
        <v>0</v>
      </c>
      <c r="LJ60" s="551" cm="1">
        <f t="array" aca="1" ref="LJ60" ca="1">IFERROR(IF(AND(НачЦ_ИнвП_Дата&lt;=LJ$3,КИнвП_Дата&gt;LJ$3),
INDEX(Кальк._свекла,MATCH($A60,Кальк._свекла_наим.,0),MATCH("Сумма затрат, т.руб.",'Кальк-я'!$5:$5,0))*
INDEX(ЗФ,MATCH($A$58,ЗФ!$A:$A,0),MATCH("Посевная площадь"&amp;YEAR(LK$3),ЗФ!$2:$2,0))*
INDEX(Коэф.закупка_год_свекла[],MATCH($A60,Коэф.закупка_год_свекла[1],0),MATCH(MONTH(LJ$3),КЗ!$1:$1,0))/1000,""),0)</f>
        <v>0</v>
      </c>
      <c r="LK60" s="551" cm="1">
        <f t="array" aca="1" ref="LK60" ca="1">IFERROR(IF(AND(НачЦ_ИнвП_Дата&lt;=LK$3,КИнвП_Дата&gt;LK$3),
INDEX(Кальк._свекла,MATCH($A60,Кальк._свекла_наим.,0),MATCH("Сумма затрат, т.руб.",'Кальк-я'!$5:$5,0))*
INDEX(ЗФ,MATCH($A$58,ЗФ!$A:$A,0),MATCH("Посевная площадь"&amp;YEAR(LL$3),ЗФ!$2:$2,0))*
INDEX(Коэф.закупка_год_свекла[],MATCH($A60,Коэф.закупка_год_свекла[1],0),MATCH(MONTH(LK$3),КЗ!$1:$1,0))/1000,""),0)</f>
        <v>2539.35</v>
      </c>
      <c r="LL60" s="551" cm="1">
        <f t="array" aca="1" ref="LL60" ca="1">IFERROR(IF(AND(НачЦ_ИнвП_Дата&lt;=LL$3,КИнвП_Дата&gt;LL$3),
INDEX(Кальк._свекла,MATCH($A60,Кальк._свекла_наим.,0),MATCH("Сумма затрат, т.руб.",'Кальк-я'!$5:$5,0))*
INDEX(ЗФ,MATCH($A$58,ЗФ!$A:$A,0),MATCH("Посевная площадь"&amp;YEAR(LM$3),ЗФ!$2:$2,0))*
INDEX(Коэф.закупка_год_свекла[],MATCH($A60,Коэф.закупка_год_свекла[1],0),MATCH(MONTH(LL$3),КЗ!$1:$1,0))/1000,""),0)</f>
        <v>0</v>
      </c>
      <c r="LM60" s="551" cm="1">
        <f t="array" aca="1" ref="LM60" ca="1">IFERROR(IF(AND(НачЦ_ИнвП_Дата&lt;=LM$3,КИнвП_Дата&gt;LM$3),
INDEX(Кальк._свекла,MATCH($A60,Кальк._свекла_наим.,0),MATCH("Сумма затрат, т.руб.",'Кальк-я'!$5:$5,0))*
INDEX(ЗФ,MATCH($A$58,ЗФ!$A:$A,0),MATCH("Посевная площадь"&amp;YEAR(LN$3),ЗФ!$2:$2,0))*
INDEX(Коэф.закупка_год_свекла[],MATCH($A60,Коэф.закупка_год_свекла[1],0),MATCH(MONTH(LM$3),КЗ!$1:$1,0))/1000,""),0)</f>
        <v>0</v>
      </c>
      <c r="LN60" s="552">
        <f t="shared" ca="1" si="1568"/>
        <v>2539.35</v>
      </c>
      <c r="LO60" s="551" cm="1">
        <f t="array" aca="1" ref="LO60" ca="1">IFERROR(IF(AND(НачЦ_ИнвП_Дата&lt;=LO$3,КИнвП_Дата&gt;LO$3),
INDEX(Кальк._свекла,MATCH($A60,Кальк._свекла_наим.,0),MATCH("Сумма затрат, т.руб.",'Кальк-я'!$5:$5,0))*
INDEX(ЗФ,MATCH($A$58,ЗФ!$A:$A,0),MATCH("Посевная площадь"&amp;YEAR(LP$3),ЗФ!$2:$2,0))*
INDEX(Коэф.закупка_год_свекла[],MATCH($A60,Коэф.закупка_год_свекла[1],0),MATCH(MONTH(LO$3),КЗ!$1:$1,0))/1000,""),0)</f>
        <v>0</v>
      </c>
      <c r="LP60" s="551" cm="1">
        <f t="array" aca="1" ref="LP60" ca="1">IFERROR(IF(AND(НачЦ_ИнвП_Дата&lt;=LP$3,КИнвП_Дата&gt;LP$3),
INDEX(Кальк._свекла,MATCH($A60,Кальк._свекла_наим.,0),MATCH("Сумма затрат, т.руб.",'Кальк-я'!$5:$5,0))*
INDEX(ЗФ,MATCH($A$58,ЗФ!$A:$A,0),MATCH("Посевная площадь"&amp;YEAR(LQ$3),ЗФ!$2:$2,0))*
INDEX(Коэф.закупка_год_свекла[],MATCH($A60,Коэф.закупка_год_свекла[1],0),MATCH(MONTH(LP$3),КЗ!$1:$1,0))/1000,""),0)</f>
        <v>0</v>
      </c>
      <c r="LQ60" s="551" cm="1">
        <f t="array" aca="1" ref="LQ60" ca="1">IFERROR(IF(AND(НачЦ_ИнвП_Дата&lt;=LQ$3,КИнвП_Дата&gt;LQ$3),
INDEX(Кальк._свекла,MATCH($A60,Кальк._свекла_наим.,0),MATCH("Сумма затрат, т.руб.",'Кальк-я'!$5:$5,0))*
INDEX(ЗФ,MATCH($A$58,ЗФ!$A:$A,0),MATCH("Посевная площадь"&amp;YEAR(LR$3),ЗФ!$2:$2,0))*
INDEX(Коэф.закупка_год_свекла[],MATCH($A60,Коэф.закупка_год_свекла[1],0),MATCH(MONTH(LQ$3),КЗ!$1:$1,0))/1000,""),0)</f>
        <v>0</v>
      </c>
      <c r="LR60" s="551" cm="1">
        <f t="array" aca="1" ref="LR60" ca="1">IFERROR(IF(AND(НачЦ_ИнвП_Дата&lt;=LR$3,КИнвП_Дата&gt;LR$3),
INDEX(Кальк._свекла,MATCH($A60,Кальк._свекла_наим.,0),MATCH("Сумма затрат, т.руб.",'Кальк-я'!$5:$5,0))*
INDEX(ЗФ,MATCH($A$58,ЗФ!$A:$A,0),MATCH("Посевная площадь"&amp;YEAR(LS$3),ЗФ!$2:$2,0))*
INDEX(Коэф.закупка_год_свекла[],MATCH($A60,Коэф.закупка_год_свекла[1],0),MATCH(MONTH(LR$3),КЗ!$1:$1,0))/1000,""),0)</f>
        <v>0</v>
      </c>
      <c r="LS60" s="551" cm="1">
        <f t="array" aca="1" ref="LS60" ca="1">IFERROR(IF(AND(НачЦ_ИнвП_Дата&lt;=LS$3,КИнвП_Дата&gt;LS$3),
INDEX(Кальк._свекла,MATCH($A60,Кальк._свекла_наим.,0),MATCH("Сумма затрат, т.руб.",'Кальк-я'!$5:$5,0))*
INDEX(ЗФ,MATCH($A$58,ЗФ!$A:$A,0),MATCH("Посевная площадь"&amp;YEAR(LT$3),ЗФ!$2:$2,0))*
INDEX(Коэф.закупка_год_свекла[],MATCH($A60,Коэф.закупка_год_свекла[1],0),MATCH(MONTH(LS$3),КЗ!$1:$1,0))/1000,""),0)</f>
        <v>0</v>
      </c>
      <c r="LT60" s="551" cm="1">
        <f t="array" aca="1" ref="LT60" ca="1">IFERROR(IF(AND(НачЦ_ИнвП_Дата&lt;=LT$3,КИнвП_Дата&gt;LT$3),
INDEX(Кальк._свекла,MATCH($A60,Кальк._свекла_наим.,0),MATCH("Сумма затрат, т.руб.",'Кальк-я'!$5:$5,0))*
INDEX(ЗФ,MATCH($A$58,ЗФ!$A:$A,0),MATCH("Посевная площадь"&amp;YEAR(LU$3),ЗФ!$2:$2,0))*
INDEX(Коэф.закупка_год_свекла[],MATCH($A60,Коэф.закупка_год_свекла[1],0),MATCH(MONTH(LT$3),КЗ!$1:$1,0))/1000,""),0)</f>
        <v>0</v>
      </c>
      <c r="LU60" s="551" cm="1">
        <f t="array" aca="1" ref="LU60" ca="1">IFERROR(IF(AND(НачЦ_ИнвП_Дата&lt;=LU$3,КИнвП_Дата&gt;LU$3),
INDEX(Кальк._свекла,MATCH($A60,Кальк._свекла_наим.,0),MATCH("Сумма затрат, т.руб.",'Кальк-я'!$5:$5,0))*
INDEX(ЗФ,MATCH($A$58,ЗФ!$A:$A,0),MATCH("Посевная площадь"&amp;YEAR(LV$3),ЗФ!$2:$2,0))*
INDEX(Коэф.закупка_год_свекла[],MATCH($A60,Коэф.закупка_год_свекла[1],0),MATCH(MONTH(LU$3),КЗ!$1:$1,0))/1000,""),0)</f>
        <v>0</v>
      </c>
      <c r="LV60" s="551" cm="1">
        <f t="array" aca="1" ref="LV60" ca="1">IFERROR(IF(AND(НачЦ_ИнвП_Дата&lt;=LV$3,КИнвП_Дата&gt;LV$3),
INDEX(Кальк._свекла,MATCH($A60,Кальк._свекла_наим.,0),MATCH("Сумма затрат, т.руб.",'Кальк-я'!$5:$5,0))*
INDEX(ЗФ,MATCH($A$58,ЗФ!$A:$A,0),MATCH("Посевная площадь"&amp;YEAR(LW$3),ЗФ!$2:$2,0))*
INDEX(Коэф.закупка_год_свекла[],MATCH($A60,Коэф.закупка_год_свекла[1],0),MATCH(MONTH(LV$3),КЗ!$1:$1,0))/1000,""),0)</f>
        <v>0</v>
      </c>
      <c r="LW60" s="551" cm="1">
        <f t="array" aca="1" ref="LW60" ca="1">IFERROR(IF(AND(НачЦ_ИнвП_Дата&lt;=LW$3,КИнвП_Дата&gt;LW$3),
INDEX(Кальк._свекла,MATCH($A60,Кальк._свекла_наим.,0),MATCH("Сумма затрат, т.руб.",'Кальк-я'!$5:$5,0))*
INDEX(ЗФ,MATCH($A$58,ЗФ!$A:$A,0),MATCH("Посевная площадь"&amp;YEAR(LX$3),ЗФ!$2:$2,0))*
INDEX(Коэф.закупка_год_свекла[],MATCH($A60,Коэф.закупка_год_свекла[1],0),MATCH(MONTH(LW$3),КЗ!$1:$1,0))/1000,""),0)</f>
        <v>0</v>
      </c>
      <c r="LX60" s="551" cm="1">
        <f t="array" aca="1" ref="LX60" ca="1">IFERROR(IF(AND(НачЦ_ИнвП_Дата&lt;=LX$3,КИнвП_Дата&gt;LX$3),
INDEX(Кальк._свекла,MATCH($A60,Кальк._свекла_наим.,0),MATCH("Сумма затрат, т.руб.",'Кальк-я'!$5:$5,0))*
INDEX(ЗФ,MATCH($A$58,ЗФ!$A:$A,0),MATCH("Посевная площадь"&amp;YEAR(LY$3),ЗФ!$2:$2,0))*
INDEX(Коэф.закупка_год_свекла[],MATCH($A60,Коэф.закупка_год_свекла[1],0),MATCH(MONTH(LX$3),КЗ!$1:$1,0))/1000,""),0)</f>
        <v>2539.35</v>
      </c>
      <c r="LY60" s="551" cm="1">
        <f t="array" aca="1" ref="LY60" ca="1">IFERROR(IF(AND(НачЦ_ИнвП_Дата&lt;=LY$3,КИнвП_Дата&gt;LY$3),
INDEX(Кальк._свекла,MATCH($A60,Кальк._свекла_наим.,0),MATCH("Сумма затрат, т.руб.",'Кальк-я'!$5:$5,0))*
INDEX(ЗФ,MATCH($A$58,ЗФ!$A:$A,0),MATCH("Посевная площадь"&amp;YEAR(LZ$3),ЗФ!$2:$2,0))*
INDEX(Коэф.закупка_год_свекла[],MATCH($A60,Коэф.закупка_год_свекла[1],0),MATCH(MONTH(LY$3),КЗ!$1:$1,0))/1000,""),0)</f>
        <v>0</v>
      </c>
      <c r="LZ60" s="551" cm="1">
        <f t="array" aca="1" ref="LZ60" ca="1">IFERROR(IF(AND(НачЦ_ИнвП_Дата&lt;=LZ$3,КИнвП_Дата&gt;LZ$3),
INDEX(Кальк._свекла,MATCH($A60,Кальк._свекла_наим.,0),MATCH("Сумма затрат, т.руб.",'Кальк-я'!$5:$5,0))*
INDEX(ЗФ,MATCH($A$58,ЗФ!$A:$A,0),MATCH("Посевная площадь"&amp;YEAR(MA$3),ЗФ!$2:$2,0))*
INDEX(Коэф.закупка_год_свекла[],MATCH($A60,Коэф.закупка_год_свекла[1],0),MATCH(MONTH(LZ$3),КЗ!$1:$1,0))/1000,""),0)</f>
        <v>0</v>
      </c>
      <c r="MA60" s="552">
        <f t="shared" ca="1" si="1569"/>
        <v>2539.35</v>
      </c>
      <c r="MB60" s="551" cm="1">
        <f t="array" aca="1" ref="MB60" ca="1">IFERROR(IF(AND(НачЦ_ИнвП_Дата&lt;=MB$3,КИнвП_Дата&gt;MB$3),
INDEX(Кальк._свекла,MATCH($A60,Кальк._свекла_наим.,0),MATCH("Сумма затрат, т.руб.",'Кальк-я'!$5:$5,0))*
INDEX(ЗФ,MATCH($A$58,ЗФ!$A:$A,0),MATCH("Посевная площадь"&amp;YEAR(MC$3),ЗФ!$2:$2,0))*
INDEX(Коэф.закупка_год_свекла[],MATCH($A60,Коэф.закупка_год_свекла[1],0),MATCH(MONTH(MB$3),КЗ!$1:$1,0))/1000,""),0)</f>
        <v>0</v>
      </c>
      <c r="MC60" s="551" cm="1">
        <f t="array" aca="1" ref="MC60" ca="1">IFERROR(IF(AND(НачЦ_ИнвП_Дата&lt;=MC$3,КИнвП_Дата&gt;MC$3),
INDEX(Кальк._свекла,MATCH($A60,Кальк._свекла_наим.,0),MATCH("Сумма затрат, т.руб.",'Кальк-я'!$5:$5,0))*
INDEX(ЗФ,MATCH($A$58,ЗФ!$A:$A,0),MATCH("Посевная площадь"&amp;YEAR(MD$3),ЗФ!$2:$2,0))*
INDEX(Коэф.закупка_год_свекла[],MATCH($A60,Коэф.закупка_год_свекла[1],0),MATCH(MONTH(MC$3),КЗ!$1:$1,0))/1000,""),0)</f>
        <v>0</v>
      </c>
      <c r="MD60" s="551" cm="1">
        <f t="array" aca="1" ref="MD60" ca="1">IFERROR(IF(AND(НачЦ_ИнвП_Дата&lt;=MD$3,КИнвП_Дата&gt;MD$3),
INDEX(Кальк._свекла,MATCH($A60,Кальк._свекла_наим.,0),MATCH("Сумма затрат, т.руб.",'Кальк-я'!$5:$5,0))*
INDEX(ЗФ,MATCH($A$58,ЗФ!$A:$A,0),MATCH("Посевная площадь"&amp;YEAR(ME$3),ЗФ!$2:$2,0))*
INDEX(Коэф.закупка_год_свекла[],MATCH($A60,Коэф.закупка_год_свекла[1],0),MATCH(MONTH(MD$3),КЗ!$1:$1,0))/1000,""),0)</f>
        <v>0</v>
      </c>
      <c r="ME60" s="551" cm="1">
        <f t="array" aca="1" ref="ME60" ca="1">IFERROR(IF(AND(НачЦ_ИнвП_Дата&lt;=ME$3,КИнвП_Дата&gt;ME$3),
INDEX(Кальк._свекла,MATCH($A60,Кальк._свекла_наим.,0),MATCH("Сумма затрат, т.руб.",'Кальк-я'!$5:$5,0))*
INDEX(ЗФ,MATCH($A$58,ЗФ!$A:$A,0),MATCH("Посевная площадь"&amp;YEAR(MF$3),ЗФ!$2:$2,0))*
INDEX(Коэф.закупка_год_свекла[],MATCH($A60,Коэф.закупка_год_свекла[1],0),MATCH(MONTH(ME$3),КЗ!$1:$1,0))/1000,""),0)</f>
        <v>0</v>
      </c>
      <c r="MF60" s="551" cm="1">
        <f t="array" aca="1" ref="MF60" ca="1">IFERROR(IF(AND(НачЦ_ИнвП_Дата&lt;=MF$3,КИнвП_Дата&gt;MF$3),
INDEX(Кальк._свекла,MATCH($A60,Кальк._свекла_наим.,0),MATCH("Сумма затрат, т.руб.",'Кальк-я'!$5:$5,0))*
INDEX(ЗФ,MATCH($A$58,ЗФ!$A:$A,0),MATCH("Посевная площадь"&amp;YEAR(MG$3),ЗФ!$2:$2,0))*
INDEX(Коэф.закупка_год_свекла[],MATCH($A60,Коэф.закупка_год_свекла[1],0),MATCH(MONTH(MF$3),КЗ!$1:$1,0))/1000,""),0)</f>
        <v>0</v>
      </c>
      <c r="MG60" s="551" cm="1">
        <f t="array" aca="1" ref="MG60" ca="1">IFERROR(IF(AND(НачЦ_ИнвП_Дата&lt;=MG$3,КИнвП_Дата&gt;MG$3),
INDEX(Кальк._свекла,MATCH($A60,Кальк._свекла_наим.,0),MATCH("Сумма затрат, т.руб.",'Кальк-я'!$5:$5,0))*
INDEX(ЗФ,MATCH($A$58,ЗФ!$A:$A,0),MATCH("Посевная площадь"&amp;YEAR(MH$3),ЗФ!$2:$2,0))*
INDEX(Коэф.закупка_год_свекла[],MATCH($A60,Коэф.закупка_год_свекла[1],0),MATCH(MONTH(MG$3),КЗ!$1:$1,0))/1000,""),0)</f>
        <v>0</v>
      </c>
      <c r="MH60" s="551" cm="1">
        <f t="array" aca="1" ref="MH60" ca="1">IFERROR(IF(AND(НачЦ_ИнвП_Дата&lt;=MH$3,КИнвП_Дата&gt;MH$3),
INDEX(Кальк._свекла,MATCH($A60,Кальк._свекла_наим.,0),MATCH("Сумма затрат, т.руб.",'Кальк-я'!$5:$5,0))*
INDEX(ЗФ,MATCH($A$58,ЗФ!$A:$A,0),MATCH("Посевная площадь"&amp;YEAR(MI$3),ЗФ!$2:$2,0))*
INDEX(Коэф.закупка_год_свекла[],MATCH($A60,Коэф.закупка_год_свекла[1],0),MATCH(MONTH(MH$3),КЗ!$1:$1,0))/1000,""),0)</f>
        <v>0</v>
      </c>
      <c r="MI60" s="551" cm="1">
        <f t="array" aca="1" ref="MI60" ca="1">IFERROR(IF(AND(НачЦ_ИнвП_Дата&lt;=MI$3,КИнвП_Дата&gt;MI$3),
INDEX(Кальк._свекла,MATCH($A60,Кальк._свекла_наим.,0),MATCH("Сумма затрат, т.руб.",'Кальк-я'!$5:$5,0))*
INDEX(ЗФ,MATCH($A$58,ЗФ!$A:$A,0),MATCH("Посевная площадь"&amp;YEAR(MJ$3),ЗФ!$2:$2,0))*
INDEX(Коэф.закупка_год_свекла[],MATCH($A60,Коэф.закупка_год_свекла[1],0),MATCH(MONTH(MI$3),КЗ!$1:$1,0))/1000,""),0)</f>
        <v>0</v>
      </c>
      <c r="MJ60" s="551" cm="1">
        <f t="array" aca="1" ref="MJ60" ca="1">IFERROR(IF(AND(НачЦ_ИнвП_Дата&lt;=MJ$3,КИнвП_Дата&gt;MJ$3),
INDEX(Кальк._свекла,MATCH($A60,Кальк._свекла_наим.,0),MATCH("Сумма затрат, т.руб.",'Кальк-я'!$5:$5,0))*
INDEX(ЗФ,MATCH($A$58,ЗФ!$A:$A,0),MATCH("Посевная площадь"&amp;YEAR(MK$3),ЗФ!$2:$2,0))*
INDEX(Коэф.закупка_год_свекла[],MATCH($A60,Коэф.закупка_год_свекла[1],0),MATCH(MONTH(MJ$3),КЗ!$1:$1,0))/1000,""),0)</f>
        <v>0</v>
      </c>
      <c r="MK60" s="551" cm="1">
        <f t="array" aca="1" ref="MK60" ca="1">IFERROR(IF(AND(НачЦ_ИнвП_Дата&lt;=MK$3,КИнвП_Дата&gt;MK$3),
INDEX(Кальк._свекла,MATCH($A60,Кальк._свекла_наим.,0),MATCH("Сумма затрат, т.руб.",'Кальк-я'!$5:$5,0))*
INDEX(ЗФ,MATCH($A$58,ЗФ!$A:$A,0),MATCH("Посевная площадь"&amp;YEAR(ML$3),ЗФ!$2:$2,0))*
INDEX(Коэф.закупка_год_свекла[],MATCH($A60,Коэф.закупка_год_свекла[1],0),MATCH(MONTH(MK$3),КЗ!$1:$1,0))/1000,""),0)</f>
        <v>2539.35</v>
      </c>
      <c r="ML60" s="551" cm="1">
        <f t="array" aca="1" ref="ML60" ca="1">IFERROR(IF(AND(НачЦ_ИнвП_Дата&lt;=ML$3,КИнвП_Дата&gt;ML$3),
INDEX(Кальк._свекла,MATCH($A60,Кальк._свекла_наим.,0),MATCH("Сумма затрат, т.руб.",'Кальк-я'!$5:$5,0))*
INDEX(ЗФ,MATCH($A$58,ЗФ!$A:$A,0),MATCH("Посевная площадь"&amp;YEAR(MM$3),ЗФ!$2:$2,0))*
INDEX(Коэф.закупка_год_свекла[],MATCH($A60,Коэф.закупка_год_свекла[1],0),MATCH(MONTH(ML$3),КЗ!$1:$1,0))/1000,""),0)</f>
        <v>0</v>
      </c>
      <c r="MM60" s="551" cm="1">
        <f t="array" aca="1" ref="MM60" ca="1">IFERROR(IF(AND(НачЦ_ИнвП_Дата&lt;=MM$3,КИнвП_Дата&gt;MM$3),
INDEX(Кальк._свекла,MATCH($A60,Кальк._свекла_наим.,0),MATCH("Сумма затрат, т.руб.",'Кальк-я'!$5:$5,0))*
INDEX(ЗФ,MATCH($A$58,ЗФ!$A:$A,0),MATCH("Посевная площадь"&amp;YEAR(MN$3),ЗФ!$2:$2,0))*
INDEX(Коэф.закупка_год_свекла[],MATCH($A60,Коэф.закупка_год_свекла[1],0),MATCH(MONTH(MM$3),КЗ!$1:$1,0))/1000,""),0)</f>
        <v>0</v>
      </c>
      <c r="MN60" s="552">
        <f t="shared" ca="1" si="1570"/>
        <v>2539.35</v>
      </c>
      <c r="MO60" s="551" cm="1">
        <f t="array" aca="1" ref="MO60" ca="1">IFERROR(IF(AND(НачЦ_ИнвП_Дата&lt;=MO$3,КИнвП_Дата&gt;MO$3),
INDEX(Кальк._свекла,MATCH($A60,Кальк._свекла_наим.,0),MATCH("Сумма затрат, т.руб.",'Кальк-я'!$5:$5,0))*
INDEX(ЗФ,MATCH($A$58,ЗФ!$A:$A,0),MATCH("Посевная площадь"&amp;YEAR(MP$3),ЗФ!$2:$2,0))*
INDEX(Коэф.закупка_год_свекла[],MATCH($A60,Коэф.закупка_год_свекла[1],0),MATCH(MONTH(MO$3),КЗ!$1:$1,0))/1000,""),0)</f>
        <v>0</v>
      </c>
      <c r="MP60" s="551" cm="1">
        <f t="array" aca="1" ref="MP60" ca="1">IFERROR(IF(AND(НачЦ_ИнвП_Дата&lt;=MP$3,КИнвП_Дата&gt;MP$3),
INDEX(Кальк._свекла,MATCH($A60,Кальк._свекла_наим.,0),MATCH("Сумма затрат, т.руб.",'Кальк-я'!$5:$5,0))*
INDEX(ЗФ,MATCH($A$58,ЗФ!$A:$A,0),MATCH("Посевная площадь"&amp;YEAR(MQ$3),ЗФ!$2:$2,0))*
INDEX(Коэф.закупка_год_свекла[],MATCH($A60,Коэф.закупка_год_свекла[1],0),MATCH(MONTH(MP$3),КЗ!$1:$1,0))/1000,""),0)</f>
        <v>0</v>
      </c>
      <c r="MQ60" s="551" cm="1">
        <f t="array" aca="1" ref="MQ60" ca="1">IFERROR(IF(AND(НачЦ_ИнвП_Дата&lt;=MQ$3,КИнвП_Дата&gt;MQ$3),
INDEX(Кальк._свекла,MATCH($A60,Кальк._свекла_наим.,0),MATCH("Сумма затрат, т.руб.",'Кальк-я'!$5:$5,0))*
INDEX(ЗФ,MATCH($A$58,ЗФ!$A:$A,0),MATCH("Посевная площадь"&amp;YEAR(MR$3),ЗФ!$2:$2,0))*
INDEX(Коэф.закупка_год_свекла[],MATCH($A60,Коэф.закупка_год_свекла[1],0),MATCH(MONTH(MQ$3),КЗ!$1:$1,0))/1000,""),0)</f>
        <v>0</v>
      </c>
      <c r="MR60" s="551" cm="1">
        <f t="array" aca="1" ref="MR60" ca="1">IFERROR(IF(AND(НачЦ_ИнвП_Дата&lt;=MR$3,КИнвП_Дата&gt;MR$3),
INDEX(Кальк._свекла,MATCH($A60,Кальк._свекла_наим.,0),MATCH("Сумма затрат, т.руб.",'Кальк-я'!$5:$5,0))*
INDEX(ЗФ,MATCH($A$58,ЗФ!$A:$A,0),MATCH("Посевная площадь"&amp;YEAR(MS$3),ЗФ!$2:$2,0))*
INDEX(Коэф.закупка_год_свекла[],MATCH($A60,Коэф.закупка_год_свекла[1],0),MATCH(MONTH(MR$3),КЗ!$1:$1,0))/1000,""),0)</f>
        <v>0</v>
      </c>
      <c r="MS60" s="551" cm="1">
        <f t="array" aca="1" ref="MS60" ca="1">IFERROR(IF(AND(НачЦ_ИнвП_Дата&lt;=MS$3,КИнвП_Дата&gt;MS$3),
INDEX(Кальк._свекла,MATCH($A60,Кальк._свекла_наим.,0),MATCH("Сумма затрат, т.руб.",'Кальк-я'!$5:$5,0))*
INDEX(ЗФ,MATCH($A$58,ЗФ!$A:$A,0),MATCH("Посевная площадь"&amp;YEAR(MT$3),ЗФ!$2:$2,0))*
INDEX(Коэф.закупка_год_свекла[],MATCH($A60,Коэф.закупка_год_свекла[1],0),MATCH(MONTH(MS$3),КЗ!$1:$1,0))/1000,""),0)</f>
        <v>0</v>
      </c>
      <c r="MT60" s="551" cm="1">
        <f t="array" aca="1" ref="MT60" ca="1">IFERROR(IF(AND(НачЦ_ИнвП_Дата&lt;=MT$3,КИнвП_Дата&gt;MT$3),
INDEX(Кальк._свекла,MATCH($A60,Кальк._свекла_наим.,0),MATCH("Сумма затрат, т.руб.",'Кальк-я'!$5:$5,0))*
INDEX(ЗФ,MATCH($A$58,ЗФ!$A:$A,0),MATCH("Посевная площадь"&amp;YEAR(MU$3),ЗФ!$2:$2,0))*
INDEX(Коэф.закупка_год_свекла[],MATCH($A60,Коэф.закупка_год_свекла[1],0),MATCH(MONTH(MT$3),КЗ!$1:$1,0))/1000,""),0)</f>
        <v>0</v>
      </c>
      <c r="MU60" s="551" cm="1">
        <f t="array" aca="1" ref="MU60" ca="1">IFERROR(IF(AND(НачЦ_ИнвП_Дата&lt;=MU$3,КИнвП_Дата&gt;MU$3),
INDEX(Кальк._свекла,MATCH($A60,Кальк._свекла_наим.,0),MATCH("Сумма затрат, т.руб.",'Кальк-я'!$5:$5,0))*
INDEX(ЗФ,MATCH($A$58,ЗФ!$A:$A,0),MATCH("Посевная площадь"&amp;YEAR(MV$3),ЗФ!$2:$2,0))*
INDEX(Коэф.закупка_год_свекла[],MATCH($A60,Коэф.закупка_год_свекла[1],0),MATCH(MONTH(MU$3),КЗ!$1:$1,0))/1000,""),0)</f>
        <v>0</v>
      </c>
      <c r="MV60" s="551" cm="1">
        <f t="array" aca="1" ref="MV60" ca="1">IFERROR(IF(AND(НачЦ_ИнвП_Дата&lt;=MV$3,КИнвП_Дата&gt;MV$3),
INDEX(Кальк._свекла,MATCH($A60,Кальк._свекла_наим.,0),MATCH("Сумма затрат, т.руб.",'Кальк-я'!$5:$5,0))*
INDEX(ЗФ,MATCH($A$58,ЗФ!$A:$A,0),MATCH("Посевная площадь"&amp;YEAR(MW$3),ЗФ!$2:$2,0))*
INDEX(Коэф.закупка_год_свекла[],MATCH($A60,Коэф.закупка_год_свекла[1],0),MATCH(MONTH(MV$3),КЗ!$1:$1,0))/1000,""),0)</f>
        <v>0</v>
      </c>
      <c r="MW60" s="551" cm="1">
        <f t="array" aca="1" ref="MW60" ca="1">IFERROR(IF(AND(НачЦ_ИнвП_Дата&lt;=MW$3,КИнвП_Дата&gt;MW$3),
INDEX(Кальк._свекла,MATCH($A60,Кальк._свекла_наим.,0),MATCH("Сумма затрат, т.руб.",'Кальк-я'!$5:$5,0))*
INDEX(ЗФ,MATCH($A$58,ЗФ!$A:$A,0),MATCH("Посевная площадь"&amp;YEAR(MX$3),ЗФ!$2:$2,0))*
INDEX(Коэф.закупка_год_свекла[],MATCH($A60,Коэф.закупка_год_свекла[1],0),MATCH(MONTH(MW$3),КЗ!$1:$1,0))/1000,""),0)</f>
        <v>0</v>
      </c>
      <c r="MX60" s="551" cm="1">
        <f t="array" aca="1" ref="MX60" ca="1">IFERROR(IF(AND(НачЦ_ИнвП_Дата&lt;=MX$3,КИнвП_Дата&gt;MX$3),
INDEX(Кальк._свекла,MATCH($A60,Кальк._свекла_наим.,0),MATCH("Сумма затрат, т.руб.",'Кальк-я'!$5:$5,0))*
INDEX(ЗФ,MATCH($A$58,ЗФ!$A:$A,0),MATCH("Посевная площадь"&amp;YEAR(MY$3),ЗФ!$2:$2,0))*
INDEX(Коэф.закупка_год_свекла[],MATCH($A60,Коэф.закупка_год_свекла[1],0),MATCH(MONTH(MX$3),КЗ!$1:$1,0))/1000,""),0)</f>
        <v>2539.35</v>
      </c>
      <c r="MY60" s="551" cm="1">
        <f t="array" aca="1" ref="MY60" ca="1">IFERROR(IF(AND(НачЦ_ИнвП_Дата&lt;=MY$3,КИнвП_Дата&gt;MY$3),
INDEX(Кальк._свекла,MATCH($A60,Кальк._свекла_наим.,0),MATCH("Сумма затрат, т.руб.",'Кальк-я'!$5:$5,0))*
INDEX(ЗФ,MATCH($A$58,ЗФ!$A:$A,0),MATCH("Посевная площадь"&amp;YEAR(MZ$3),ЗФ!$2:$2,0))*
INDEX(Коэф.закупка_год_свекла[],MATCH($A60,Коэф.закупка_год_свекла[1],0),MATCH(MONTH(MY$3),КЗ!$1:$1,0))/1000,""),0)</f>
        <v>0</v>
      </c>
      <c r="MZ60" s="551" cm="1">
        <f t="array" aca="1" ref="MZ60" ca="1">IFERROR(IF(AND(НачЦ_ИнвП_Дата&lt;=MZ$3,КИнвП_Дата&gt;MZ$3),
INDEX(Кальк._свекла,MATCH($A60,Кальк._свекла_наим.,0),MATCH("Сумма затрат, т.руб.",'Кальк-я'!$5:$5,0))*
INDEX(ЗФ,MATCH($A$58,ЗФ!$A:$A,0),MATCH("Посевная площадь"&amp;YEAR(NA$3),ЗФ!$2:$2,0))*
INDEX(Коэф.закупка_год_свекла[],MATCH($A60,Коэф.закупка_год_свекла[1],0),MATCH(MONTH(MZ$3),КЗ!$1:$1,0))/1000,""),0)</f>
        <v>0</v>
      </c>
      <c r="NA60" s="552">
        <f t="shared" ca="1" si="1571"/>
        <v>2539.35</v>
      </c>
      <c r="NB60" s="551" cm="1">
        <f t="array" aca="1" ref="NB60" ca="1">IFERROR(IF(AND(НачЦ_ИнвП_Дата&lt;=NB$3,КИнвП_Дата&gt;NB$3),
INDEX(Кальк._свекла,MATCH($A60,Кальк._свекла_наим.,0),MATCH("Сумма затрат, т.руб.",'Кальк-я'!$5:$5,0))*
INDEX(ЗФ,MATCH($A$58,ЗФ!$A:$A,0),MATCH("Посевная площадь"&amp;YEAR(NC$3),ЗФ!$2:$2,0))*
INDEX(Коэф.закупка_год_свекла[],MATCH($A60,Коэф.закупка_год_свекла[1],0),MATCH(MONTH(NB$3),КЗ!$1:$1,0))/1000,""),0)</f>
        <v>0</v>
      </c>
      <c r="NC60" s="551" cm="1">
        <f t="array" aca="1" ref="NC60" ca="1">IFERROR(IF(AND(НачЦ_ИнвП_Дата&lt;=NC$3,КИнвП_Дата&gt;NC$3),
INDEX(Кальк._свекла,MATCH($A60,Кальк._свекла_наим.,0),MATCH("Сумма затрат, т.руб.",'Кальк-я'!$5:$5,0))*
INDEX(ЗФ,MATCH($A$58,ЗФ!$A:$A,0),MATCH("Посевная площадь"&amp;YEAR(ND$3),ЗФ!$2:$2,0))*
INDEX(Коэф.закупка_год_свекла[],MATCH($A60,Коэф.закупка_год_свекла[1],0),MATCH(MONTH(NC$3),КЗ!$1:$1,0))/1000,""),0)</f>
        <v>0</v>
      </c>
      <c r="ND60" s="551" cm="1">
        <f t="array" aca="1" ref="ND60" ca="1">IFERROR(IF(AND(НачЦ_ИнвП_Дата&lt;=ND$3,КИнвП_Дата&gt;ND$3),
INDEX(Кальк._свекла,MATCH($A60,Кальк._свекла_наим.,0),MATCH("Сумма затрат, т.руб.",'Кальк-я'!$5:$5,0))*
INDEX(ЗФ,MATCH($A$58,ЗФ!$A:$A,0),MATCH("Посевная площадь"&amp;YEAR(NE$3),ЗФ!$2:$2,0))*
INDEX(Коэф.закупка_год_свекла[],MATCH($A60,Коэф.закупка_год_свекла[1],0),MATCH(MONTH(ND$3),КЗ!$1:$1,0))/1000,""),0)</f>
        <v>0</v>
      </c>
      <c r="NE60" s="551" cm="1">
        <f t="array" aca="1" ref="NE60" ca="1">IFERROR(IF(AND(НачЦ_ИнвП_Дата&lt;=NE$3,КИнвП_Дата&gt;NE$3),
INDEX(Кальк._свекла,MATCH($A60,Кальк._свекла_наим.,0),MATCH("Сумма затрат, т.руб.",'Кальк-я'!$5:$5,0))*
INDEX(ЗФ,MATCH($A$58,ЗФ!$A:$A,0),MATCH("Посевная площадь"&amp;YEAR(NF$3),ЗФ!$2:$2,0))*
INDEX(Коэф.закупка_год_свекла[],MATCH($A60,Коэф.закупка_год_свекла[1],0),MATCH(MONTH(NE$3),КЗ!$1:$1,0))/1000,""),0)</f>
        <v>0</v>
      </c>
      <c r="NF60" s="551" cm="1">
        <f t="array" aca="1" ref="NF60" ca="1">IFERROR(IF(AND(НачЦ_ИнвП_Дата&lt;=NF$3,КИнвП_Дата&gt;NF$3),
INDEX(Кальк._свекла,MATCH($A60,Кальк._свекла_наим.,0),MATCH("Сумма затрат, т.руб.",'Кальк-я'!$5:$5,0))*
INDEX(ЗФ,MATCH($A$58,ЗФ!$A:$A,0),MATCH("Посевная площадь"&amp;YEAR(NG$3),ЗФ!$2:$2,0))*
INDEX(Коэф.закупка_год_свекла[],MATCH($A60,Коэф.закупка_год_свекла[1],0),MATCH(MONTH(NF$3),КЗ!$1:$1,0))/1000,""),0)</f>
        <v>0</v>
      </c>
      <c r="NG60" s="551" cm="1">
        <f t="array" aca="1" ref="NG60" ca="1">IFERROR(IF(AND(НачЦ_ИнвП_Дата&lt;=NG$3,КИнвП_Дата&gt;NG$3),
INDEX(Кальк._свекла,MATCH($A60,Кальк._свекла_наим.,0),MATCH("Сумма затрат, т.руб.",'Кальк-я'!$5:$5,0))*
INDEX(ЗФ,MATCH($A$58,ЗФ!$A:$A,0),MATCH("Посевная площадь"&amp;YEAR(NH$3),ЗФ!$2:$2,0))*
INDEX(Коэф.закупка_год_свекла[],MATCH($A60,Коэф.закупка_год_свекла[1],0),MATCH(MONTH(NG$3),КЗ!$1:$1,0))/1000,""),0)</f>
        <v>0</v>
      </c>
      <c r="NH60" s="551" cm="1">
        <f t="array" aca="1" ref="NH60" ca="1">IFERROR(IF(AND(НачЦ_ИнвП_Дата&lt;=NH$3,КИнвП_Дата&gt;NH$3),
INDEX(Кальк._свекла,MATCH($A60,Кальк._свекла_наим.,0),MATCH("Сумма затрат, т.руб.",'Кальк-я'!$5:$5,0))*
INDEX(ЗФ,MATCH($A$58,ЗФ!$A:$A,0),MATCH("Посевная площадь"&amp;YEAR(NI$3),ЗФ!$2:$2,0))*
INDEX(Коэф.закупка_год_свекла[],MATCH($A60,Коэф.закупка_год_свекла[1],0),MATCH(MONTH(NH$3),КЗ!$1:$1,0))/1000,""),0)</f>
        <v>0</v>
      </c>
      <c r="NI60" s="551" cm="1">
        <f t="array" aca="1" ref="NI60" ca="1">IFERROR(IF(AND(НачЦ_ИнвП_Дата&lt;=NI$3,КИнвП_Дата&gt;NI$3),
INDEX(Кальк._свекла,MATCH($A60,Кальк._свекла_наим.,0),MATCH("Сумма затрат, т.руб.",'Кальк-я'!$5:$5,0))*
INDEX(ЗФ,MATCH($A$58,ЗФ!$A:$A,0),MATCH("Посевная площадь"&amp;YEAR(NJ$3),ЗФ!$2:$2,0))*
INDEX(Коэф.закупка_год_свекла[],MATCH($A60,Коэф.закупка_год_свекла[1],0),MATCH(MONTH(NI$3),КЗ!$1:$1,0))/1000,""),0)</f>
        <v>0</v>
      </c>
      <c r="NJ60" s="551" cm="1">
        <f t="array" aca="1" ref="NJ60" ca="1">IFERROR(IF(AND(НачЦ_ИнвП_Дата&lt;=NJ$3,КИнвП_Дата&gt;NJ$3),
INDEX(Кальк._свекла,MATCH($A60,Кальк._свекла_наим.,0),MATCH("Сумма затрат, т.руб.",'Кальк-я'!$5:$5,0))*
INDEX(ЗФ,MATCH($A$58,ЗФ!$A:$A,0),MATCH("Посевная площадь"&amp;YEAR(NK$3),ЗФ!$2:$2,0))*
INDEX(Коэф.закупка_год_свекла[],MATCH($A60,Коэф.закупка_год_свекла[1],0),MATCH(MONTH(NJ$3),КЗ!$1:$1,0))/1000,""),0)</f>
        <v>0</v>
      </c>
      <c r="NK60" s="551" cm="1">
        <f t="array" aca="1" ref="NK60" ca="1">IFERROR(IF(AND(НачЦ_ИнвП_Дата&lt;=NK$3,КИнвП_Дата&gt;NK$3),
INDEX(Кальк._свекла,MATCH($A60,Кальк._свекла_наим.,0),MATCH("Сумма затрат, т.руб.",'Кальк-я'!$5:$5,0))*
INDEX(ЗФ,MATCH($A$58,ЗФ!$A:$A,0),MATCH("Посевная площадь"&amp;YEAR(NL$3),ЗФ!$2:$2,0))*
INDEX(Коэф.закупка_год_свекла[],MATCH($A60,Коэф.закупка_год_свекла[1],0),MATCH(MONTH(NK$3),КЗ!$1:$1,0))/1000,""),0)</f>
        <v>2539.35</v>
      </c>
      <c r="NL60" s="551" cm="1">
        <f t="array" aca="1" ref="NL60" ca="1">IFERROR(IF(AND(НачЦ_ИнвП_Дата&lt;=NL$3,КИнвП_Дата&gt;NL$3),
INDEX(Кальк._свекла,MATCH($A60,Кальк._свекла_наим.,0),MATCH("Сумма затрат, т.руб.",'Кальк-я'!$5:$5,0))*
INDEX(ЗФ,MATCH($A$58,ЗФ!$A:$A,0),MATCH("Посевная площадь"&amp;YEAR(NM$3),ЗФ!$2:$2,0))*
INDEX(Коэф.закупка_год_свекла[],MATCH($A60,Коэф.закупка_год_свекла[1],0),MATCH(MONTH(NL$3),КЗ!$1:$1,0))/1000,""),0)</f>
        <v>0</v>
      </c>
      <c r="NM60" s="551" cm="1">
        <f t="array" aca="1" ref="NM60" ca="1">IFERROR(IF(AND(НачЦ_ИнвП_Дата&lt;=NM$3,КИнвП_Дата&gt;NM$3),
INDEX(Кальк._свекла,MATCH($A60,Кальк._свекла_наим.,0),MATCH("Сумма затрат, т.руб.",'Кальк-я'!$5:$5,0))*
INDEX(ЗФ,MATCH($A$58,ЗФ!$A:$A,0),MATCH("Посевная площадь"&amp;YEAR(NN$3),ЗФ!$2:$2,0))*
INDEX(Коэф.закупка_год_свекла[],MATCH($A60,Коэф.закупка_год_свекла[1],0),MATCH(MONTH(NM$3),КЗ!$1:$1,0))/1000,""),0)</f>
        <v>0</v>
      </c>
      <c r="NN60" s="552">
        <f t="shared" ca="1" si="1572"/>
        <v>2539.35</v>
      </c>
      <c r="NO60" s="551" cm="1">
        <f t="array" aca="1" ref="NO60" ca="1">IFERROR(IF(AND(НачЦ_ИнвП_Дата&lt;=NO$3,КИнвП_Дата&gt;NO$3),
INDEX(Кальк._свекла,MATCH($A60,Кальк._свекла_наим.,0),MATCH("Сумма затрат, т.руб.",'Кальк-я'!$5:$5,0))*
INDEX(ЗФ,MATCH($A$58,ЗФ!$A:$A,0),MATCH("Посевная площадь"&amp;YEAR(NP$3),ЗФ!$2:$2,0))*
INDEX(Коэф.закупка_год_свекла[],MATCH($A60,Коэф.закупка_год_свекла[1],0),MATCH(MONTH(NO$3),КЗ!$1:$1,0))/1000,""),0)</f>
        <v>0</v>
      </c>
      <c r="NP60" s="551" cm="1">
        <f t="array" aca="1" ref="NP60" ca="1">IFERROR(IF(AND(НачЦ_ИнвП_Дата&lt;=NP$3,КИнвП_Дата&gt;NP$3),
INDEX(Кальк._свекла,MATCH($A60,Кальк._свекла_наим.,0),MATCH("Сумма затрат, т.руб.",'Кальк-я'!$5:$5,0))*
INDEX(ЗФ,MATCH($A$58,ЗФ!$A:$A,0),MATCH("Посевная площадь"&amp;YEAR(NQ$3),ЗФ!$2:$2,0))*
INDEX(Коэф.закупка_год_свекла[],MATCH($A60,Коэф.закупка_год_свекла[1],0),MATCH(MONTH(NP$3),КЗ!$1:$1,0))/1000,""),0)</f>
        <v>0</v>
      </c>
      <c r="NQ60" s="551" cm="1">
        <f t="array" aca="1" ref="NQ60" ca="1">IFERROR(IF(AND(НачЦ_ИнвП_Дата&lt;=NQ$3,КИнвП_Дата&gt;NQ$3),
INDEX(Кальк._свекла,MATCH($A60,Кальк._свекла_наим.,0),MATCH("Сумма затрат, т.руб.",'Кальк-я'!$5:$5,0))*
INDEX(ЗФ,MATCH($A$58,ЗФ!$A:$A,0),MATCH("Посевная площадь"&amp;YEAR(NR$3),ЗФ!$2:$2,0))*
INDEX(Коэф.закупка_год_свекла[],MATCH($A60,Коэф.закупка_год_свекла[1],0),MATCH(MONTH(NQ$3),КЗ!$1:$1,0))/1000,""),0)</f>
        <v>0</v>
      </c>
      <c r="NR60" s="551" cm="1">
        <f t="array" aca="1" ref="NR60" ca="1">IFERROR(IF(AND(НачЦ_ИнвП_Дата&lt;=NR$3,КИнвП_Дата&gt;NR$3),
INDEX(Кальк._свекла,MATCH($A60,Кальк._свекла_наим.,0),MATCH("Сумма затрат, т.руб.",'Кальк-я'!$5:$5,0))*
INDEX(ЗФ,MATCH($A$58,ЗФ!$A:$A,0),MATCH("Посевная площадь"&amp;YEAR(NS$3),ЗФ!$2:$2,0))*
INDEX(Коэф.закупка_год_свекла[],MATCH($A60,Коэф.закупка_год_свекла[1],0),MATCH(MONTH(NR$3),КЗ!$1:$1,0))/1000,""),0)</f>
        <v>0</v>
      </c>
      <c r="NS60" s="551" cm="1">
        <f t="array" aca="1" ref="NS60" ca="1">IFERROR(IF(AND(НачЦ_ИнвП_Дата&lt;=NS$3,КИнвП_Дата&gt;NS$3),
INDEX(Кальк._свекла,MATCH($A60,Кальк._свекла_наим.,0),MATCH("Сумма затрат, т.руб.",'Кальк-я'!$5:$5,0))*
INDEX(ЗФ,MATCH($A$58,ЗФ!$A:$A,0),MATCH("Посевная площадь"&amp;YEAR(NT$3),ЗФ!$2:$2,0))*
INDEX(Коэф.закупка_год_свекла[],MATCH($A60,Коэф.закупка_год_свекла[1],0),MATCH(MONTH(NS$3),КЗ!$1:$1,0))/1000,""),0)</f>
        <v>0</v>
      </c>
      <c r="NT60" s="551" cm="1">
        <f t="array" aca="1" ref="NT60" ca="1">IFERROR(IF(AND(НачЦ_ИнвП_Дата&lt;=NT$3,КИнвП_Дата&gt;NT$3),
INDEX(Кальк._свекла,MATCH($A60,Кальк._свекла_наим.,0),MATCH("Сумма затрат, т.руб.",'Кальк-я'!$5:$5,0))*
INDEX(ЗФ,MATCH($A$58,ЗФ!$A:$A,0),MATCH("Посевная площадь"&amp;YEAR(NU$3),ЗФ!$2:$2,0))*
INDEX(Коэф.закупка_год_свекла[],MATCH($A60,Коэф.закупка_год_свекла[1],0),MATCH(MONTH(NT$3),КЗ!$1:$1,0))/1000,""),0)</f>
        <v>0</v>
      </c>
      <c r="NU60" s="551" cm="1">
        <f t="array" aca="1" ref="NU60" ca="1">IFERROR(IF(AND(НачЦ_ИнвП_Дата&lt;=NU$3,КИнвП_Дата&gt;NU$3),
INDEX(Кальк._свекла,MATCH($A60,Кальк._свекла_наим.,0),MATCH("Сумма затрат, т.руб.",'Кальк-я'!$5:$5,0))*
INDEX(ЗФ,MATCH($A$58,ЗФ!$A:$A,0),MATCH("Посевная площадь"&amp;YEAR(NV$3),ЗФ!$2:$2,0))*
INDEX(Коэф.закупка_год_свекла[],MATCH($A60,Коэф.закупка_год_свекла[1],0),MATCH(MONTH(NU$3),КЗ!$1:$1,0))/1000,""),0)</f>
        <v>0</v>
      </c>
      <c r="NV60" s="551" cm="1">
        <f t="array" aca="1" ref="NV60" ca="1">IFERROR(IF(AND(НачЦ_ИнвП_Дата&lt;=NV$3,КИнвП_Дата&gt;NV$3),
INDEX(Кальк._свекла,MATCH($A60,Кальк._свекла_наим.,0),MATCH("Сумма затрат, т.руб.",'Кальк-я'!$5:$5,0))*
INDEX(ЗФ,MATCH($A$58,ЗФ!$A:$A,0),MATCH("Посевная площадь"&amp;YEAR(NW$3),ЗФ!$2:$2,0))*
INDEX(Коэф.закупка_год_свекла[],MATCH($A60,Коэф.закупка_год_свекла[1],0),MATCH(MONTH(NV$3),КЗ!$1:$1,0))/1000,""),0)</f>
        <v>0</v>
      </c>
      <c r="NW60" s="551" cm="1">
        <f t="array" aca="1" ref="NW60" ca="1">IFERROR(IF(AND(НачЦ_ИнвП_Дата&lt;=NW$3,КИнвП_Дата&gt;NW$3),
INDEX(Кальк._свекла,MATCH($A60,Кальк._свекла_наим.,0),MATCH("Сумма затрат, т.руб.",'Кальк-я'!$5:$5,0))*
INDEX(ЗФ,MATCH($A$58,ЗФ!$A:$A,0),MATCH("Посевная площадь"&amp;YEAR(NX$3),ЗФ!$2:$2,0))*
INDEX(Коэф.закупка_год_свекла[],MATCH($A60,Коэф.закупка_год_свекла[1],0),MATCH(MONTH(NW$3),КЗ!$1:$1,0))/1000,""),0)</f>
        <v>0</v>
      </c>
      <c r="NX60" s="551" cm="1">
        <f t="array" aca="1" ref="NX60" ca="1">IFERROR(IF(AND(НачЦ_ИнвП_Дата&lt;=NX$3,КИнвП_Дата&gt;NX$3),
INDEX(Кальк._свекла,MATCH($A60,Кальк._свекла_наим.,0),MATCH("Сумма затрат, т.руб.",'Кальк-я'!$5:$5,0))*
INDEX(ЗФ,MATCH($A$58,ЗФ!$A:$A,0),MATCH("Посевная площадь"&amp;YEAR(NY$3),ЗФ!$2:$2,0))*
INDEX(Коэф.закупка_год_свекла[],MATCH($A60,Коэф.закупка_год_свекла[1],0),MATCH(MONTH(NX$3),КЗ!$1:$1,0))/1000,""),0)</f>
        <v>2539.35</v>
      </c>
      <c r="NY60" s="551" cm="1">
        <f t="array" aca="1" ref="NY60" ca="1">IFERROR(IF(AND(НачЦ_ИнвП_Дата&lt;=NY$3,КИнвП_Дата&gt;NY$3),
INDEX(Кальк._свекла,MATCH($A60,Кальк._свекла_наим.,0),MATCH("Сумма затрат, т.руб.",'Кальк-я'!$5:$5,0))*
INDEX(ЗФ,MATCH($A$58,ЗФ!$A:$A,0),MATCH("Посевная площадь"&amp;YEAR(NZ$3),ЗФ!$2:$2,0))*
INDEX(Коэф.закупка_год_свекла[],MATCH($A60,Коэф.закупка_год_свекла[1],0),MATCH(MONTH(NY$3),КЗ!$1:$1,0))/1000,""),0)</f>
        <v>0</v>
      </c>
      <c r="NZ60" s="551" cm="1">
        <f t="array" aca="1" ref="NZ60" ca="1">IFERROR(IF(AND(НачЦ_ИнвП_Дата&lt;=NZ$3,КИнвП_Дата&gt;NZ$3),
INDEX(Кальк._свекла,MATCH($A60,Кальк._свекла_наим.,0),MATCH("Сумма затрат, т.руб.",'Кальк-я'!$5:$5,0))*
INDEX(ЗФ,MATCH($A$58,ЗФ!$A:$A,0),MATCH("Посевная площадь"&amp;YEAR(OA$3),ЗФ!$2:$2,0))*
INDEX(Коэф.закупка_год_свекла[],MATCH($A60,Коэф.закупка_год_свекла[1],0),MATCH(MONTH(NZ$3),КЗ!$1:$1,0))/1000,""),0)</f>
        <v>0</v>
      </c>
      <c r="OA60" s="552">
        <f t="shared" ca="1" si="1573"/>
        <v>2539.35</v>
      </c>
      <c r="OB60" s="551" cm="1">
        <f t="array" aca="1" ref="OB60" ca="1">IFERROR(IF(AND(НачЦ_ИнвП_Дата&lt;=OB$3,КИнвП_Дата&gt;OB$3),
INDEX(Кальк._свекла,MATCH($A60,Кальк._свекла_наим.,0),MATCH("Сумма затрат, т.руб.",'Кальк-я'!$5:$5,0))*
INDEX(ЗФ,MATCH($A$58,ЗФ!$A:$A,0),MATCH("Посевная площадь"&amp;YEAR(OC$3),ЗФ!$2:$2,0))*
INDEX(Коэф.закупка_год_свекла[],MATCH($A60,Коэф.закупка_год_свекла[1],0),MATCH(MONTH(OB$3),КЗ!$1:$1,0))/1000,""),0)</f>
        <v>0</v>
      </c>
      <c r="OC60" s="551" cm="1">
        <f t="array" aca="1" ref="OC60" ca="1">IFERROR(IF(AND(НачЦ_ИнвП_Дата&lt;=OC$3,КИнвП_Дата&gt;OC$3),
INDEX(Кальк._свекла,MATCH($A60,Кальк._свекла_наим.,0),MATCH("Сумма затрат, т.руб.",'Кальк-я'!$5:$5,0))*
INDEX(ЗФ,MATCH($A$58,ЗФ!$A:$A,0),MATCH("Посевная площадь"&amp;YEAR(OD$3),ЗФ!$2:$2,0))*
INDEX(Коэф.закупка_год_свекла[],MATCH($A60,Коэф.закупка_год_свекла[1],0),MATCH(MONTH(OC$3),КЗ!$1:$1,0))/1000,""),0)</f>
        <v>0</v>
      </c>
      <c r="OD60" s="551" cm="1">
        <f t="array" aca="1" ref="OD60" ca="1">IFERROR(IF(AND(НачЦ_ИнвП_Дата&lt;=OD$3,КИнвП_Дата&gt;OD$3),
INDEX(Кальк._свекла,MATCH($A60,Кальк._свекла_наим.,0),MATCH("Сумма затрат, т.руб.",'Кальк-я'!$5:$5,0))*
INDEX(ЗФ,MATCH($A$58,ЗФ!$A:$A,0),MATCH("Посевная площадь"&amp;YEAR(OE$3),ЗФ!$2:$2,0))*
INDEX(Коэф.закупка_год_свекла[],MATCH($A60,Коэф.закупка_год_свекла[1],0),MATCH(MONTH(OD$3),КЗ!$1:$1,0))/1000,""),0)</f>
        <v>0</v>
      </c>
      <c r="OE60" s="551" cm="1">
        <f t="array" aca="1" ref="OE60" ca="1">IFERROR(IF(AND(НачЦ_ИнвП_Дата&lt;=OE$3,КИнвП_Дата&gt;OE$3),
INDEX(Кальк._свекла,MATCH($A60,Кальк._свекла_наим.,0),MATCH("Сумма затрат, т.руб.",'Кальк-я'!$5:$5,0))*
INDEX(ЗФ,MATCH($A$58,ЗФ!$A:$A,0),MATCH("Посевная площадь"&amp;YEAR(OF$3),ЗФ!$2:$2,0))*
INDEX(Коэф.закупка_год_свекла[],MATCH($A60,Коэф.закупка_год_свекла[1],0),MATCH(MONTH(OE$3),КЗ!$1:$1,0))/1000,""),0)</f>
        <v>0</v>
      </c>
      <c r="OF60" s="551" cm="1">
        <f t="array" aca="1" ref="OF60" ca="1">IFERROR(IF(AND(НачЦ_ИнвП_Дата&lt;=OF$3,КИнвП_Дата&gt;OF$3),
INDEX(Кальк._свекла,MATCH($A60,Кальк._свекла_наим.,0),MATCH("Сумма затрат, т.руб.",'Кальк-я'!$5:$5,0))*
INDEX(ЗФ,MATCH($A$58,ЗФ!$A:$A,0),MATCH("Посевная площадь"&amp;YEAR(OG$3),ЗФ!$2:$2,0))*
INDEX(Коэф.закупка_год_свекла[],MATCH($A60,Коэф.закупка_год_свекла[1],0),MATCH(MONTH(OF$3),КЗ!$1:$1,0))/1000,""),0)</f>
        <v>0</v>
      </c>
      <c r="OG60" s="551" cm="1">
        <f t="array" aca="1" ref="OG60" ca="1">IFERROR(IF(AND(НачЦ_ИнвП_Дата&lt;=OG$3,КИнвП_Дата&gt;OG$3),
INDEX(Кальк._свекла,MATCH($A60,Кальк._свекла_наим.,0),MATCH("Сумма затрат, т.руб.",'Кальк-я'!$5:$5,0))*
INDEX(ЗФ,MATCH($A$58,ЗФ!$A:$A,0),MATCH("Посевная площадь"&amp;YEAR(OH$3),ЗФ!$2:$2,0))*
INDEX(Коэф.закупка_год_свекла[],MATCH($A60,Коэф.закупка_год_свекла[1],0),MATCH(MONTH(OG$3),КЗ!$1:$1,0))/1000,""),0)</f>
        <v>0</v>
      </c>
      <c r="OH60" s="551" cm="1">
        <f t="array" aca="1" ref="OH60" ca="1">IFERROR(IF(AND(НачЦ_ИнвП_Дата&lt;=OH$3,КИнвП_Дата&gt;OH$3),
INDEX(Кальк._свекла,MATCH($A60,Кальк._свекла_наим.,0),MATCH("Сумма затрат, т.руб.",'Кальк-я'!$5:$5,0))*
INDEX(ЗФ,MATCH($A$58,ЗФ!$A:$A,0),MATCH("Посевная площадь"&amp;YEAR(OI$3),ЗФ!$2:$2,0))*
INDEX(Коэф.закупка_год_свекла[],MATCH($A60,Коэф.закупка_год_свекла[1],0),MATCH(MONTH(OH$3),КЗ!$1:$1,0))/1000,""),0)</f>
        <v>0</v>
      </c>
      <c r="OI60" s="551" cm="1">
        <f t="array" aca="1" ref="OI60" ca="1">IFERROR(IF(AND(НачЦ_ИнвП_Дата&lt;=OI$3,КИнвП_Дата&gt;OI$3),
INDEX(Кальк._свекла,MATCH($A60,Кальк._свекла_наим.,0),MATCH("Сумма затрат, т.руб.",'Кальк-я'!$5:$5,0))*
INDEX(ЗФ,MATCH($A$58,ЗФ!$A:$A,0),MATCH("Посевная площадь"&amp;YEAR(OJ$3),ЗФ!$2:$2,0))*
INDEX(Коэф.закупка_год_свекла[],MATCH($A60,Коэф.закупка_год_свекла[1],0),MATCH(MONTH(OI$3),КЗ!$1:$1,0))/1000,""),0)</f>
        <v>0</v>
      </c>
      <c r="OJ60" s="551" cm="1">
        <f t="array" aca="1" ref="OJ60" ca="1">IFERROR(IF(AND(НачЦ_ИнвП_Дата&lt;=OJ$3,КИнвП_Дата&gt;OJ$3),
INDEX(Кальк._свекла,MATCH($A60,Кальк._свекла_наим.,0),MATCH("Сумма затрат, т.руб.",'Кальк-я'!$5:$5,0))*
INDEX(ЗФ,MATCH($A$58,ЗФ!$A:$A,0),MATCH("Посевная площадь"&amp;YEAR(OK$3),ЗФ!$2:$2,0))*
INDEX(Коэф.закупка_год_свекла[],MATCH($A60,Коэф.закупка_год_свекла[1],0),MATCH(MONTH(OJ$3),КЗ!$1:$1,0))/1000,""),0)</f>
        <v>0</v>
      </c>
      <c r="OK60" s="551" t="str" cm="1">
        <f t="array" aca="1" ref="OK60" ca="1">IFERROR(IF(AND(НачЦ_ИнвП_Дата&lt;=OK$3,КИнвП_Дата&gt;OK$3),
INDEX(Кальк._свекла,MATCH($A60,Кальк._свекла_наим.,0),MATCH("Сумма затрат, т.руб.",'Кальк-я'!$5:$5,0))*
INDEX(ЗФ,MATCH($A$58,ЗФ!$A:$A,0),MATCH("Посевная площадь"&amp;YEAR(OL$3),ЗФ!$2:$2,0))*
INDEX(Коэф.закупка_год_свекла[],MATCH($A60,Коэф.закупка_год_свекла[1],0),MATCH(MONTH(OK$3),КЗ!$1:$1,0))/1000,""),0)</f>
        <v/>
      </c>
      <c r="OL60" s="551" t="str" cm="1">
        <f t="array" aca="1" ref="OL60" ca="1">IFERROR(IF(AND(НачЦ_ИнвП_Дата&lt;=OL$3,КИнвП_Дата&gt;OL$3),
INDEX(Кальк._свекла,MATCH($A60,Кальк._свекла_наим.,0),MATCH("Сумма затрат, т.руб.",'Кальк-я'!$5:$5,0))*
INDEX(ЗФ,MATCH($A$58,ЗФ!$A:$A,0),MATCH("Посевная площадь"&amp;YEAR(OM$3),ЗФ!$2:$2,0))*
INDEX(Коэф.закупка_год_свекла[],MATCH($A60,Коэф.закупка_год_свекла[1],0),MATCH(MONTH(OL$3),КЗ!$1:$1,0))/1000,""),0)</f>
        <v/>
      </c>
      <c r="OM60" s="551" t="str" cm="1">
        <f t="array" aca="1" ref="OM60" ca="1">IFERROR(IF(AND(НачЦ_ИнвП_Дата&lt;=OM$3,КИнвП_Дата&gt;OM$3),
INDEX(Кальк._свекла,MATCH($A60,Кальк._свекла_наим.,0),MATCH("Сумма затрат, т.руб.",'Кальк-я'!$5:$5,0))*
INDEX(ЗФ,MATCH($A$58,ЗФ!$A:$A,0),MATCH("Посевная площадь"&amp;YEAR(ON$3),ЗФ!$2:$2,0))*
INDEX(Коэф.закупка_год_свекла[],MATCH($A60,Коэф.закупка_год_свекла[1],0),MATCH(MONTH(OM$3),КЗ!$1:$1,0))/1000,""),0)</f>
        <v/>
      </c>
      <c r="ON60" s="552">
        <f t="shared" ca="1" si="1574"/>
        <v>0</v>
      </c>
    </row>
    <row r="61" spans="1:404" s="553" customFormat="1" outlineLevel="2">
      <c r="A61" s="550" t="s">
        <v>76</v>
      </c>
      <c r="B61" s="551" t="str" cm="1">
        <f t="array" ref="B61">IFERROR(IF(AND(НачЦ_ИнвП_Дата&lt;=B$3,КИнвП_Дата&gt;B$3),
INDEX(Кальк._свекла,MATCH($A61,Кальк._свекла_наим.,0),MATCH("Сумма затрат, т.руб.",'Кальк-я'!$5:$5,0))*
INDEX(ЗФ,MATCH($A$58,ЗФ!$A:$A,0),MATCH("Посевная площадь"&amp;YEAR(C$3),ЗФ!$2:$2,0))*
INDEX(Коэф.закупка_год_свекла[],MATCH($A61,Коэф.закупка_год_свекла[1],0),MATCH(MONTH(B$3),КЗ!$1:$1,0))/1000,""),0)</f>
        <v/>
      </c>
      <c r="C61" s="551" t="str" cm="1">
        <f t="array" aca="1" ref="C61" ca="1">IFERROR(IF(AND(НачЦ_ИнвП_Дата&lt;=C$3,КИнвП_Дата&gt;C$3),
INDEX(Кальк._свекла,MATCH($A61,Кальк._свекла_наим.,0),MATCH("Сумма затрат, т.руб.",'Кальк-я'!$5:$5,0))*
INDEX(ЗФ,MATCH($A$58,ЗФ!$A:$A,0),MATCH("Посевная площадь"&amp;YEAR(D$3),ЗФ!$2:$2,0))*
INDEX(Коэф.закупка_год_свекла[],MATCH($A61,Коэф.закупка_год_свекла[1],0),MATCH(MONTH(C$3),КЗ!$1:$1,0))/1000,""),0)</f>
        <v/>
      </c>
      <c r="D61" s="551" t="str" cm="1">
        <f t="array" aca="1" ref="D61" ca="1">IFERROR(IF(AND(НачЦ_ИнвП_Дата&lt;=D$3,КИнвП_Дата&gt;D$3),
INDEX(Кальк._свекла,MATCH($A61,Кальк._свекла_наим.,0),MATCH("Сумма затрат, т.руб.",'Кальк-я'!$5:$5,0))*
INDEX(ЗФ,MATCH($A$58,ЗФ!$A:$A,0),MATCH("Посевная площадь"&amp;YEAR(E$3),ЗФ!$2:$2,0))*
INDEX(Коэф.закупка_год_свекла[],MATCH($A61,Коэф.закупка_год_свекла[1],0),MATCH(MONTH(D$3),КЗ!$1:$1,0))/1000,""),0)</f>
        <v/>
      </c>
      <c r="E61" s="551" t="str" cm="1">
        <f t="array" aca="1" ref="E61" ca="1">IFERROR(IF(AND(НачЦ_ИнвП_Дата&lt;=E$3,КИнвП_Дата&gt;E$3),
INDEX(Кальк._свекла,MATCH($A61,Кальк._свекла_наим.,0),MATCH("Сумма затрат, т.руб.",'Кальк-я'!$5:$5,0))*
INDEX(ЗФ,MATCH($A$58,ЗФ!$A:$A,0),MATCH("Посевная площадь"&amp;YEAR(F$3),ЗФ!$2:$2,0))*
INDEX(Коэф.закупка_год_свекла[],MATCH($A61,Коэф.закупка_год_свекла[1],0),MATCH(MONTH(E$3),КЗ!$1:$1,0))/1000,""),0)</f>
        <v/>
      </c>
      <c r="F61" s="551" t="str" cm="1">
        <f t="array" aca="1" ref="F61" ca="1">IFERROR(IF(AND(НачЦ_ИнвП_Дата&lt;=F$3,КИнвП_Дата&gt;F$3),
INDEX(Кальк._свекла,MATCH($A61,Кальк._свекла_наим.,0),MATCH("Сумма затрат, т.руб.",'Кальк-я'!$5:$5,0))*
INDEX(ЗФ,MATCH($A$58,ЗФ!$A:$A,0),MATCH("Посевная площадь"&amp;YEAR(G$3),ЗФ!$2:$2,0))*
INDEX(Коэф.закупка_год_свекла[],MATCH($A61,Коэф.закупка_год_свекла[1],0),MATCH(MONTH(F$3),КЗ!$1:$1,0))/1000,""),0)</f>
        <v/>
      </c>
      <c r="G61" s="551" t="str" cm="1">
        <f t="array" aca="1" ref="G61" ca="1">IFERROR(IF(AND(НачЦ_ИнвП_Дата&lt;=G$3,КИнвП_Дата&gt;G$3),
INDEX(Кальк._свекла,MATCH($A61,Кальк._свекла_наим.,0),MATCH("Сумма затрат, т.руб.",'Кальк-я'!$5:$5,0))*
INDEX(ЗФ,MATCH($A$58,ЗФ!$A:$A,0),MATCH("Посевная площадь"&amp;YEAR(H$3),ЗФ!$2:$2,0))*
INDEX(Коэф.закупка_год_свекла[],MATCH($A61,Коэф.закупка_год_свекла[1],0),MATCH(MONTH(G$3),КЗ!$1:$1,0))/1000,""),0)</f>
        <v/>
      </c>
      <c r="H61" s="551" t="str" cm="1">
        <f t="array" aca="1" ref="H61" ca="1">IFERROR(IF(AND(НачЦ_ИнвП_Дата&lt;=H$3,КИнвП_Дата&gt;H$3),
INDEX(Кальк._свекла,MATCH($A61,Кальк._свекла_наим.,0),MATCH("Сумма затрат, т.руб.",'Кальк-я'!$5:$5,0))*
INDEX(ЗФ,MATCH($A$58,ЗФ!$A:$A,0),MATCH("Посевная площадь"&amp;YEAR(I$3),ЗФ!$2:$2,0))*
INDEX(Коэф.закупка_год_свекла[],MATCH($A61,Коэф.закупка_год_свекла[1],0),MATCH(MONTH(H$3),КЗ!$1:$1,0))/1000,""),0)</f>
        <v/>
      </c>
      <c r="I61" s="551" t="str" cm="1">
        <f t="array" aca="1" ref="I61" ca="1">IFERROR(IF(AND(НачЦ_ИнвП_Дата&lt;=I$3,КИнвП_Дата&gt;I$3),
INDEX(Кальк._свекла,MATCH($A61,Кальк._свекла_наим.,0),MATCH("Сумма затрат, т.руб.",'Кальк-я'!$5:$5,0))*
INDEX(ЗФ,MATCH($A$58,ЗФ!$A:$A,0),MATCH("Посевная площадь"&amp;YEAR(J$3),ЗФ!$2:$2,0))*
INDEX(Коэф.закупка_год_свекла[],MATCH($A61,Коэф.закупка_год_свекла[1],0),MATCH(MONTH(I$3),КЗ!$1:$1,0))/1000,""),0)</f>
        <v/>
      </c>
      <c r="J61" s="551" t="str" cm="1">
        <f t="array" aca="1" ref="J61" ca="1">IFERROR(IF(AND(НачЦ_ИнвП_Дата&lt;=J$3,КИнвП_Дата&gt;J$3),
INDEX(Кальк._свекла,MATCH($A61,Кальк._свекла_наим.,0),MATCH("Сумма затрат, т.руб.",'Кальк-я'!$5:$5,0))*
INDEX(ЗФ,MATCH($A$58,ЗФ!$A:$A,0),MATCH("Посевная площадь"&amp;YEAR(K$3),ЗФ!$2:$2,0))*
INDEX(Коэф.закупка_год_свекла[],MATCH($A61,Коэф.закупка_год_свекла[1],0),MATCH(MONTH(J$3),КЗ!$1:$1,0))/1000,""),0)</f>
        <v/>
      </c>
      <c r="K61" s="551" cm="1">
        <f t="array" aca="1" ref="K61" ca="1">IFERROR(IF(AND(НачЦ_ИнвП_Дата&lt;=K$3,КИнвП_Дата&gt;K$3),
INDEX(Кальк._свекла,MATCH($A61,Кальк._свекла_наим.,0),MATCH("Сумма затрат, т.руб.",'Кальк-я'!$5:$5,0))*
INDEX(ЗФ,MATCH($A$58,ЗФ!$A:$A,0),MATCH("Посевная площадь"&amp;YEAR(L$3),ЗФ!$2:$2,0))*
INDEX(Коэф.закупка_год_свекла[],MATCH($A61,Коэф.закупка_год_свекла[1],0),MATCH(MONTH(K$3),КЗ!$1:$1,0))/1000,""),0)</f>
        <v>117.29492357142857</v>
      </c>
      <c r="L61" s="551" cm="1">
        <f t="array" aca="1" ref="L61" ca="1">IFERROR(IF(AND(НачЦ_ИнвП_Дата&lt;=L$3,КИнвП_Дата&gt;L$3),
INDEX(Кальк._свекла,MATCH($A61,Кальк._свекла_наим.,0),MATCH("Сумма затрат, т.руб.",'Кальк-я'!$5:$5,0))*
INDEX(ЗФ,MATCH($A$58,ЗФ!$A:$A,0),MATCH("Посевная площадь"&amp;YEAR(M$3),ЗФ!$2:$2,0))*
INDEX(Коэф.закупка_год_свекла[],MATCH($A61,Коэф.закупка_год_свекла[1],0),MATCH(MONTH(L$3),КЗ!$1:$1,0))/1000,""),0)</f>
        <v>0</v>
      </c>
      <c r="M61" s="551" cm="1">
        <f t="array" aca="1" ref="M61" ca="1">IFERROR(IF(AND(НачЦ_ИнвП_Дата&lt;=M$3,КИнвП_Дата&gt;M$3),
INDEX(Кальк._свекла,MATCH($A61,Кальк._свекла_наим.,0),MATCH("Сумма затрат, т.руб.",'Кальк-я'!$5:$5,0))*
INDEX(ЗФ,MATCH($A$58,ЗФ!$A:$A,0),MATCH("Посевная площадь"&amp;YEAR(N$3),ЗФ!$2:$2,0))*
INDEX(Коэф.закупка_год_свекла[],MATCH($A61,Коэф.закупка_год_свекла[1],0),MATCH(MONTH(M$3),КЗ!$1:$1,0))/1000,""),0)</f>
        <v>0</v>
      </c>
      <c r="N61" s="552">
        <f t="shared" ca="1" si="1576"/>
        <v>117.29492357142857</v>
      </c>
      <c r="O61" s="551" cm="1">
        <f t="array" aca="1" ref="O61" ca="1">IFERROR(IF(AND(НачЦ_ИнвП_Дата&lt;=O$3,КИнвП_Дата&gt;O$3),
INDEX(Кальк._свекла,MATCH($A61,Кальк._свекла_наим.,0),MATCH("Сумма затрат, т.руб.",'Кальк-я'!$5:$5,0))*
INDEX(ЗФ,MATCH($A$58,ЗФ!$A:$A,0),MATCH("Посевная площадь"&amp;YEAR(P$3),ЗФ!$2:$2,0))*
INDEX(Коэф.закупка_год_свекла[],MATCH($A61,Коэф.закупка_год_свекла[1],0),MATCH(MONTH(O$3),КЗ!$1:$1,0))/1000,""),0)</f>
        <v>0</v>
      </c>
      <c r="P61" s="551" cm="1">
        <f t="array" aca="1" ref="P61" ca="1">IFERROR(IF(AND(НачЦ_ИнвП_Дата&lt;=P$3,КИнвП_Дата&gt;P$3),
INDEX(Кальк._свекла,MATCH($A61,Кальк._свекла_наим.,0),MATCH("Сумма затрат, т.руб.",'Кальк-я'!$5:$5,0))*
INDEX(ЗФ,MATCH($A$58,ЗФ!$A:$A,0),MATCH("Посевная площадь"&amp;YEAR(Q$3),ЗФ!$2:$2,0))*
INDEX(Коэф.закупка_год_свекла[],MATCH($A61,Коэф.закупка_год_свекла[1],0),MATCH(MONTH(P$3),КЗ!$1:$1,0))/1000,""),0)</f>
        <v>0</v>
      </c>
      <c r="Q61" s="551" cm="1">
        <f t="array" aca="1" ref="Q61" ca="1">IFERROR(IF(AND(НачЦ_ИнвП_Дата&lt;=Q$3,КИнвП_Дата&gt;Q$3),
INDEX(Кальк._свекла,MATCH($A61,Кальк._свекла_наим.,0),MATCH("Сумма затрат, т.руб.",'Кальк-я'!$5:$5,0))*
INDEX(ЗФ,MATCH($A$58,ЗФ!$A:$A,0),MATCH("Посевная площадь"&amp;YEAR(R$3),ЗФ!$2:$2,0))*
INDEX(Коэф.закупка_год_свекла[],MATCH($A61,Коэф.закупка_год_свекла[1],0),MATCH(MONTH(Q$3),КЗ!$1:$1,0))/1000,""),0)</f>
        <v>0</v>
      </c>
      <c r="R61" s="551" cm="1">
        <f t="array" aca="1" ref="R61" ca="1">IFERROR(IF(AND(НачЦ_ИнвП_Дата&lt;=R$3,КИнвП_Дата&gt;R$3),
INDEX(Кальк._свекла,MATCH($A61,Кальк._свекла_наим.,0),MATCH("Сумма затрат, т.руб.",'Кальк-я'!$5:$5,0))*
INDEX(ЗФ,MATCH($A$58,ЗФ!$A:$A,0),MATCH("Посевная площадь"&amp;YEAR(S$3),ЗФ!$2:$2,0))*
INDEX(Коэф.закупка_год_свекла[],MATCH($A61,Коэф.закупка_год_свекла[1],0),MATCH(MONTH(R$3),КЗ!$1:$1,0))/1000,""),0)</f>
        <v>0</v>
      </c>
      <c r="S61" s="551" cm="1">
        <f t="array" aca="1" ref="S61" ca="1">IFERROR(IF(AND(НачЦ_ИнвП_Дата&lt;=S$3,КИнвП_Дата&gt;S$3),
INDEX(Кальк._свекла,MATCH($A61,Кальк._свекла_наим.,0),MATCH("Сумма затрат, т.руб.",'Кальк-я'!$5:$5,0))*
INDEX(ЗФ,MATCH($A$58,ЗФ!$A:$A,0),MATCH("Посевная площадь"&amp;YEAR(T$3),ЗФ!$2:$2,0))*
INDEX(Коэф.закупка_год_свекла[],MATCH($A61,Коэф.закупка_год_свекла[1],0),MATCH(MONTH(S$3),КЗ!$1:$1,0))/1000,""),0)</f>
        <v>0</v>
      </c>
      <c r="T61" s="551" cm="1">
        <f t="array" aca="1" ref="T61" ca="1">IFERROR(IF(AND(НачЦ_ИнвП_Дата&lt;=T$3,КИнвП_Дата&gt;T$3),
INDEX(Кальк._свекла,MATCH($A61,Кальк._свекла_наим.,0),MATCH("Сумма затрат, т.руб.",'Кальк-я'!$5:$5,0))*
INDEX(ЗФ,MATCH($A$58,ЗФ!$A:$A,0),MATCH("Посевная площадь"&amp;YEAR(U$3),ЗФ!$2:$2,0))*
INDEX(Коэф.закупка_год_свекла[],MATCH($A61,Коэф.закупка_год_свекла[1],0),MATCH(MONTH(T$3),КЗ!$1:$1,0))/1000,""),0)</f>
        <v>0</v>
      </c>
      <c r="U61" s="551" cm="1">
        <f t="array" aca="1" ref="U61" ca="1">IFERROR(IF(AND(НачЦ_ИнвП_Дата&lt;=U$3,КИнвП_Дата&gt;U$3),
INDEX(Кальк._свекла,MATCH($A61,Кальк._свекла_наим.,0),MATCH("Сумма затрат, т.руб.",'Кальк-я'!$5:$5,0))*
INDEX(ЗФ,MATCH($A$58,ЗФ!$A:$A,0),MATCH("Посевная площадь"&amp;YEAR(V$3),ЗФ!$2:$2,0))*
INDEX(Коэф.закупка_год_свекла[],MATCH($A61,Коэф.закупка_год_свекла[1],0),MATCH(MONTH(U$3),КЗ!$1:$1,0))/1000,""),0)</f>
        <v>0</v>
      </c>
      <c r="V61" s="551" cm="1">
        <f t="array" aca="1" ref="V61" ca="1">IFERROR(IF(AND(НачЦ_ИнвП_Дата&lt;=V$3,КИнвП_Дата&gt;V$3),
INDEX(Кальк._свекла,MATCH($A61,Кальк._свекла_наим.,0),MATCH("Сумма затрат, т.руб.",'Кальк-я'!$5:$5,0))*
INDEX(ЗФ,MATCH($A$58,ЗФ!$A:$A,0),MATCH("Посевная площадь"&amp;YEAR(W$3),ЗФ!$2:$2,0))*
INDEX(Коэф.закупка_год_свекла[],MATCH($A61,Коэф.закупка_год_свекла[1],0),MATCH(MONTH(V$3),КЗ!$1:$1,0))/1000,""),0)</f>
        <v>0</v>
      </c>
      <c r="W61" s="551" cm="1">
        <f t="array" aca="1" ref="W61" ca="1">IFERROR(IF(AND(НачЦ_ИнвП_Дата&lt;=W$3,КИнвП_Дата&gt;W$3),
INDEX(Кальк._свекла,MATCH($A61,Кальк._свекла_наим.,0),MATCH("Сумма затрат, т.руб.",'Кальк-я'!$5:$5,0))*
INDEX(ЗФ,MATCH($A$58,ЗФ!$A:$A,0),MATCH("Посевная площадь"&amp;YEAR(X$3),ЗФ!$2:$2,0))*
INDEX(Коэф.закупка_год_свекла[],MATCH($A61,Коэф.закупка_год_свекла[1],0),MATCH(MONTH(W$3),КЗ!$1:$1,0))/1000,""),0)</f>
        <v>0</v>
      </c>
      <c r="X61" s="551" cm="1">
        <f t="array" aca="1" ref="X61" ca="1">IFERROR(IF(AND(НачЦ_ИнвП_Дата&lt;=X$3,КИнвП_Дата&gt;X$3),
INDEX(Кальк._свекла,MATCH($A61,Кальк._свекла_наим.,0),MATCH("Сумма затрат, т.руб.",'Кальк-я'!$5:$5,0))*
INDEX(ЗФ,MATCH($A$58,ЗФ!$A:$A,0),MATCH("Посевная площадь"&amp;YEAR(Y$3),ЗФ!$2:$2,0))*
INDEX(Коэф.закупка_год_свекла[],MATCH($A61,Коэф.закупка_год_свекла[1],0),MATCH(MONTH(X$3),КЗ!$1:$1,0))/1000,""),0)</f>
        <v>514.29312642857144</v>
      </c>
      <c r="Y61" s="551" cm="1">
        <f t="array" aca="1" ref="Y61" ca="1">IFERROR(IF(AND(НачЦ_ИнвП_Дата&lt;=Y$3,КИнвП_Дата&gt;Y$3),
INDEX(Кальк._свекла,MATCH($A61,Кальк._свекла_наим.,0),MATCH("Сумма затрат, т.руб.",'Кальк-я'!$5:$5,0))*
INDEX(ЗФ,MATCH($A$58,ЗФ!$A:$A,0),MATCH("Посевная площадь"&amp;YEAR(Z$3),ЗФ!$2:$2,0))*
INDEX(Коэф.закупка_год_свекла[],MATCH($A61,Коэф.закупка_год_свекла[1],0),MATCH(MONTH(Y$3),КЗ!$1:$1,0))/1000,""),0)</f>
        <v>0</v>
      </c>
      <c r="Z61" s="551" cm="1">
        <f t="array" aca="1" ref="Z61" ca="1">IFERROR(IF(AND(НачЦ_ИнвП_Дата&lt;=Z$3,КИнвП_Дата&gt;Z$3),
INDEX(Кальк._свекла,MATCH($A61,Кальк._свекла_наим.,0),MATCH("Сумма затрат, т.руб.",'Кальк-я'!$5:$5,0))*
INDEX(ЗФ,MATCH($A$58,ЗФ!$A:$A,0),MATCH("Посевная площадь"&amp;YEAR(AA$3),ЗФ!$2:$2,0))*
INDEX(Коэф.закупка_год_свекла[],MATCH($A61,Коэф.закупка_год_свекла[1],0),MATCH(MONTH(Z$3),КЗ!$1:$1,0))/1000,""),0)</f>
        <v>0</v>
      </c>
      <c r="AA61" s="552">
        <f t="shared" ca="1" si="1588"/>
        <v>514.29312642857144</v>
      </c>
      <c r="AB61" s="551" cm="1">
        <f t="array" aca="1" ref="AB61" ca="1">IFERROR(IF(AND(НачЦ_ИнвП_Дата&lt;=AB$3,КИнвП_Дата&gt;AB$3),
INDEX(Кальк._свекла,MATCH($A61,Кальк._свекла_наим.,0),MATCH("Сумма затрат, т.руб.",'Кальк-я'!$5:$5,0))*
INDEX(ЗФ,MATCH($A$58,ЗФ!$A:$A,0),MATCH("Посевная площадь"&amp;YEAR(AC$3),ЗФ!$2:$2,0))*
INDEX(Коэф.закупка_год_свекла[],MATCH($A61,Коэф.закупка_год_свекла[1],0),MATCH(MONTH(AB$3),КЗ!$1:$1,0))/1000,""),0)</f>
        <v>0</v>
      </c>
      <c r="AC61" s="551" cm="1">
        <f t="array" aca="1" ref="AC61" ca="1">IFERROR(IF(AND(НачЦ_ИнвП_Дата&lt;=AC$3,КИнвП_Дата&gt;AC$3),
INDEX(Кальк._свекла,MATCH($A61,Кальк._свекла_наим.,0),MATCH("Сумма затрат, т.руб.",'Кальк-я'!$5:$5,0))*
INDEX(ЗФ,MATCH($A$58,ЗФ!$A:$A,0),MATCH("Посевная площадь"&amp;YEAR(AD$3),ЗФ!$2:$2,0))*
INDEX(Коэф.закупка_год_свекла[],MATCH($A61,Коэф.закупка_год_свекла[1],0),MATCH(MONTH(AC$3),КЗ!$1:$1,0))/1000,""),0)</f>
        <v>0</v>
      </c>
      <c r="AD61" s="551" cm="1">
        <f t="array" aca="1" ref="AD61" ca="1">IFERROR(IF(AND(НачЦ_ИнвП_Дата&lt;=AD$3,КИнвП_Дата&gt;AD$3),
INDEX(Кальк._свекла,MATCH($A61,Кальк._свекла_наим.,0),MATCH("Сумма затрат, т.руб.",'Кальк-я'!$5:$5,0))*
INDEX(ЗФ,MATCH($A$58,ЗФ!$A:$A,0),MATCH("Посевная площадь"&amp;YEAR(AE$3),ЗФ!$2:$2,0))*
INDEX(Коэф.закупка_год_свекла[],MATCH($A61,Коэф.закупка_год_свекла[1],0),MATCH(MONTH(AD$3),КЗ!$1:$1,0))/1000,""),0)</f>
        <v>0</v>
      </c>
      <c r="AE61" s="551" cm="1">
        <f t="array" aca="1" ref="AE61" ca="1">IFERROR(IF(AND(НачЦ_ИнвП_Дата&lt;=AE$3,КИнвП_Дата&gt;AE$3),
INDEX(Кальк._свекла,MATCH($A61,Кальк._свекла_наим.,0),MATCH("Сумма затрат, т.руб.",'Кальк-я'!$5:$5,0))*
INDEX(ЗФ,MATCH($A$58,ЗФ!$A:$A,0),MATCH("Посевная площадь"&amp;YEAR(AF$3),ЗФ!$2:$2,0))*
INDEX(Коэф.закупка_год_свекла[],MATCH($A61,Коэф.закупка_год_свекла[1],0),MATCH(MONTH(AE$3),КЗ!$1:$1,0))/1000,""),0)</f>
        <v>0</v>
      </c>
      <c r="AF61" s="551" cm="1">
        <f t="array" aca="1" ref="AF61" ca="1">IFERROR(IF(AND(НачЦ_ИнвП_Дата&lt;=AF$3,КИнвП_Дата&gt;AF$3),
INDEX(Кальк._свекла,MATCH($A61,Кальк._свекла_наим.,0),MATCH("Сумма затрат, т.руб.",'Кальк-я'!$5:$5,0))*
INDEX(ЗФ,MATCH($A$58,ЗФ!$A:$A,0),MATCH("Посевная площадь"&amp;YEAR(AG$3),ЗФ!$2:$2,0))*
INDEX(Коэф.закупка_год_свекла[],MATCH($A61,Коэф.закупка_год_свекла[1],0),MATCH(MONTH(AF$3),КЗ!$1:$1,0))/1000,""),0)</f>
        <v>0</v>
      </c>
      <c r="AG61" s="551" cm="1">
        <f t="array" aca="1" ref="AG61" ca="1">IFERROR(IF(AND(НачЦ_ИнвП_Дата&lt;=AG$3,КИнвП_Дата&gt;AG$3),
INDEX(Кальк._свекла,MATCH($A61,Кальк._свекла_наим.,0),MATCH("Сумма затрат, т.руб.",'Кальк-я'!$5:$5,0))*
INDEX(ЗФ,MATCH($A$58,ЗФ!$A:$A,0),MATCH("Посевная площадь"&amp;YEAR(AH$3),ЗФ!$2:$2,0))*
INDEX(Коэф.закупка_год_свекла[],MATCH($A61,Коэф.закупка_год_свекла[1],0),MATCH(MONTH(AG$3),КЗ!$1:$1,0))/1000,""),0)</f>
        <v>0</v>
      </c>
      <c r="AH61" s="551" cm="1">
        <f t="array" aca="1" ref="AH61" ca="1">IFERROR(IF(AND(НачЦ_ИнвП_Дата&lt;=AH$3,КИнвП_Дата&gt;AH$3),
INDEX(Кальк._свекла,MATCH($A61,Кальк._свекла_наим.,0),MATCH("Сумма затрат, т.руб.",'Кальк-я'!$5:$5,0))*
INDEX(ЗФ,MATCH($A$58,ЗФ!$A:$A,0),MATCH("Посевная площадь"&amp;YEAR(AI$3),ЗФ!$2:$2,0))*
INDEX(Коэф.закупка_год_свекла[],MATCH($A61,Коэф.закупка_год_свекла[1],0),MATCH(MONTH(AH$3),КЗ!$1:$1,0))/1000,""),0)</f>
        <v>0</v>
      </c>
      <c r="AI61" s="551" cm="1">
        <f t="array" aca="1" ref="AI61" ca="1">IFERROR(IF(AND(НачЦ_ИнвП_Дата&lt;=AI$3,КИнвП_Дата&gt;AI$3),
INDEX(Кальк._свекла,MATCH($A61,Кальк._свекла_наим.,0),MATCH("Сумма затрат, т.руб.",'Кальк-я'!$5:$5,0))*
INDEX(ЗФ,MATCH($A$58,ЗФ!$A:$A,0),MATCH("Посевная площадь"&amp;YEAR(AJ$3),ЗФ!$2:$2,0))*
INDEX(Коэф.закупка_год_свекла[],MATCH($A61,Коэф.закупка_год_свекла[1],0),MATCH(MONTH(AI$3),КЗ!$1:$1,0))/1000,""),0)</f>
        <v>0</v>
      </c>
      <c r="AJ61" s="551" cm="1">
        <f t="array" aca="1" ref="AJ61" ca="1">IFERROR(IF(AND(НачЦ_ИнвП_Дата&lt;=AJ$3,КИнвП_Дата&gt;AJ$3),
INDEX(Кальк._свекла,MATCH($A61,Кальк._свекла_наим.,0),MATCH("Сумма затрат, т.руб.",'Кальк-я'!$5:$5,0))*
INDEX(ЗФ,MATCH($A$58,ЗФ!$A:$A,0),MATCH("Посевная площадь"&amp;YEAR(AK$3),ЗФ!$2:$2,0))*
INDEX(Коэф.закупка_год_свекла[],MATCH($A61,Коэф.закупка_год_свекла[1],0),MATCH(MONTH(AJ$3),КЗ!$1:$1,0))/1000,""),0)</f>
        <v>0</v>
      </c>
      <c r="AK61" s="551" cm="1">
        <f t="array" aca="1" ref="AK61" ca="1">IFERROR(IF(AND(НачЦ_ИнвП_Дата&lt;=AK$3,КИнвП_Дата&gt;AK$3),
INDEX(Кальк._свекла,MATCH($A61,Кальк._свекла_наим.,0),MATCH("Сумма затрат, т.руб.",'Кальк-я'!$5:$5,0))*
INDEX(ЗФ,MATCH($A$58,ЗФ!$A:$A,0),MATCH("Посевная площадь"&amp;YEAR(AL$3),ЗФ!$2:$2,0))*
INDEX(Коэф.закупка_год_свекла[],MATCH($A61,Коэф.закупка_год_свекла[1],0),MATCH(MONTH(AK$3),КЗ!$1:$1,0))/1000,""),0)</f>
        <v>812.04177857142861</v>
      </c>
      <c r="AL61" s="551" cm="1">
        <f t="array" aca="1" ref="AL61" ca="1">IFERROR(IF(AND(НачЦ_ИнвП_Дата&lt;=AL$3,КИнвП_Дата&gt;AL$3),
INDEX(Кальк._свекла,MATCH($A61,Кальк._свекла_наим.,0),MATCH("Сумма затрат, т.руб.",'Кальк-я'!$5:$5,0))*
INDEX(ЗФ,MATCH($A$58,ЗФ!$A:$A,0),MATCH("Посевная площадь"&amp;YEAR(AM$3),ЗФ!$2:$2,0))*
INDEX(Коэф.закупка_год_свекла[],MATCH($A61,Коэф.закупка_год_свекла[1],0),MATCH(MONTH(AL$3),КЗ!$1:$1,0))/1000,""),0)</f>
        <v>0</v>
      </c>
      <c r="AM61" s="551" cm="1">
        <f t="array" aca="1" ref="AM61" ca="1">IFERROR(IF(AND(НачЦ_ИнвП_Дата&lt;=AM$3,КИнвП_Дата&gt;AM$3),
INDEX(Кальк._свекла,MATCH($A61,Кальк._свекла_наим.,0),MATCH("Сумма затрат, т.руб.",'Кальк-я'!$5:$5,0))*
INDEX(ЗФ,MATCH($A$58,ЗФ!$A:$A,0),MATCH("Посевная площадь"&amp;YEAR(AN$3),ЗФ!$2:$2,0))*
INDEX(Коэф.закупка_год_свекла[],MATCH($A61,Коэф.закупка_год_свекла[1],0),MATCH(MONTH(AM$3),КЗ!$1:$1,0))/1000,""),0)</f>
        <v>0</v>
      </c>
      <c r="AN61" s="552">
        <f t="shared" ca="1" si="1460"/>
        <v>812.04177857142861</v>
      </c>
      <c r="AO61" s="551" cm="1">
        <f t="array" aca="1" ref="AO61" ca="1">IFERROR(IF(AND(НачЦ_ИнвП_Дата&lt;=AO$3,КИнвП_Дата&gt;AO$3),
INDEX(Кальк._свекла,MATCH($A61,Кальк._свекла_наим.,0),MATCH("Сумма затрат, т.руб.",'Кальк-я'!$5:$5,0))*
INDEX(ЗФ,MATCH($A$58,ЗФ!$A:$A,0),MATCH("Посевная площадь"&amp;YEAR(AP$3),ЗФ!$2:$2,0))*
INDEX(Коэф.закупка_год_свекла[],MATCH($A61,Коэф.закупка_год_свекла[1],0),MATCH(MONTH(AO$3),КЗ!$1:$1,0))/1000,""),0)</f>
        <v>0</v>
      </c>
      <c r="AP61" s="551" cm="1">
        <f t="array" aca="1" ref="AP61" ca="1">IFERROR(IF(AND(НачЦ_ИнвП_Дата&lt;=AP$3,КИнвП_Дата&gt;AP$3),
INDEX(Кальк._свекла,MATCH($A61,Кальк._свекла_наим.,0),MATCH("Сумма затрат, т.руб.",'Кальк-я'!$5:$5,0))*
INDEX(ЗФ,MATCH($A$58,ЗФ!$A:$A,0),MATCH("Посевная площадь"&amp;YEAR(AQ$3),ЗФ!$2:$2,0))*
INDEX(Коэф.закупка_год_свекла[],MATCH($A61,Коэф.закупка_год_свекла[1],0),MATCH(MONTH(AP$3),КЗ!$1:$1,0))/1000,""),0)</f>
        <v>0</v>
      </c>
      <c r="AQ61" s="551" cm="1">
        <f t="array" aca="1" ref="AQ61" ca="1">IFERROR(IF(AND(НачЦ_ИнвП_Дата&lt;=AQ$3,КИнвП_Дата&gt;AQ$3),
INDEX(Кальк._свекла,MATCH($A61,Кальк._свекла_наим.,0),MATCH("Сумма затрат, т.руб.",'Кальк-я'!$5:$5,0))*
INDEX(ЗФ,MATCH($A$58,ЗФ!$A:$A,0),MATCH("Посевная площадь"&amp;YEAR(AR$3),ЗФ!$2:$2,0))*
INDEX(Коэф.закупка_год_свекла[],MATCH($A61,Коэф.закупка_год_свекла[1],0),MATCH(MONTH(AQ$3),КЗ!$1:$1,0))/1000,""),0)</f>
        <v>0</v>
      </c>
      <c r="AR61" s="551" cm="1">
        <f t="array" aca="1" ref="AR61" ca="1">IFERROR(IF(AND(НачЦ_ИнвП_Дата&lt;=AR$3,КИнвП_Дата&gt;AR$3),
INDEX(Кальк._свекла,MATCH($A61,Кальк._свекла_наим.,0),MATCH("Сумма затрат, т.руб.",'Кальк-я'!$5:$5,0))*
INDEX(ЗФ,MATCH($A$58,ЗФ!$A:$A,0),MATCH("Посевная площадь"&amp;YEAR(AS$3),ЗФ!$2:$2,0))*
INDEX(Коэф.закупка_год_свекла[],MATCH($A61,Коэф.закупка_год_свекла[1],0),MATCH(MONTH(AR$3),КЗ!$1:$1,0))/1000,""),0)</f>
        <v>0</v>
      </c>
      <c r="AS61" s="551" cm="1">
        <f t="array" aca="1" ref="AS61" ca="1">IFERROR(IF(AND(НачЦ_ИнвП_Дата&lt;=AS$3,КИнвП_Дата&gt;AS$3),
INDEX(Кальк._свекла,MATCH($A61,Кальк._свекла_наим.,0),MATCH("Сумма затрат, т.руб.",'Кальк-я'!$5:$5,0))*
INDEX(ЗФ,MATCH($A$58,ЗФ!$A:$A,0),MATCH("Посевная площадь"&amp;YEAR(AT$3),ЗФ!$2:$2,0))*
INDEX(Коэф.закупка_год_свекла[],MATCH($A61,Коэф.закупка_год_свекла[1],0),MATCH(MONTH(AS$3),КЗ!$1:$1,0))/1000,""),0)</f>
        <v>0</v>
      </c>
      <c r="AT61" s="551" cm="1">
        <f t="array" aca="1" ref="AT61" ca="1">IFERROR(IF(AND(НачЦ_ИнвП_Дата&lt;=AT$3,КИнвП_Дата&gt;AT$3),
INDEX(Кальк._свекла,MATCH($A61,Кальк._свекла_наим.,0),MATCH("Сумма затрат, т.руб.",'Кальк-я'!$5:$5,0))*
INDEX(ЗФ,MATCH($A$58,ЗФ!$A:$A,0),MATCH("Посевная площадь"&amp;YEAR(AU$3),ЗФ!$2:$2,0))*
INDEX(Коэф.закупка_год_свекла[],MATCH($A61,Коэф.закупка_год_свекла[1],0),MATCH(MONTH(AT$3),КЗ!$1:$1,0))/1000,""),0)</f>
        <v>0</v>
      </c>
      <c r="AU61" s="551" cm="1">
        <f t="array" aca="1" ref="AU61" ca="1">IFERROR(IF(AND(НачЦ_ИнвП_Дата&lt;=AU$3,КИнвП_Дата&gt;AU$3),
INDEX(Кальк._свекла,MATCH($A61,Кальк._свекла_наим.,0),MATCH("Сумма затрат, т.руб.",'Кальк-я'!$5:$5,0))*
INDEX(ЗФ,MATCH($A$58,ЗФ!$A:$A,0),MATCH("Посевная площадь"&amp;YEAR(AV$3),ЗФ!$2:$2,0))*
INDEX(Коэф.закупка_год_свекла[],MATCH($A61,Коэф.закупка_год_свекла[1],0),MATCH(MONTH(AU$3),КЗ!$1:$1,0))/1000,""),0)</f>
        <v>0</v>
      </c>
      <c r="AV61" s="551" cm="1">
        <f t="array" aca="1" ref="AV61" ca="1">IFERROR(IF(AND(НачЦ_ИнвП_Дата&lt;=AV$3,КИнвП_Дата&gt;AV$3),
INDEX(Кальк._свекла,MATCH($A61,Кальк._свекла_наим.,0),MATCH("Сумма затрат, т.руб.",'Кальк-я'!$5:$5,0))*
INDEX(ЗФ,MATCH($A$58,ЗФ!$A:$A,0),MATCH("Посевная площадь"&amp;YEAR(AW$3),ЗФ!$2:$2,0))*
INDEX(Коэф.закупка_год_свекла[],MATCH($A61,Коэф.закупка_год_свекла[1],0),MATCH(MONTH(AV$3),КЗ!$1:$1,0))/1000,""),0)</f>
        <v>0</v>
      </c>
      <c r="AW61" s="551" cm="1">
        <f t="array" aca="1" ref="AW61" ca="1">IFERROR(IF(AND(НачЦ_ИнвП_Дата&lt;=AW$3,КИнвП_Дата&gt;AW$3),
INDEX(Кальк._свекла,MATCH($A61,Кальк._свекла_наим.,0),MATCH("Сумма затрат, т.руб.",'Кальк-я'!$5:$5,0))*
INDEX(ЗФ,MATCH($A$58,ЗФ!$A:$A,0),MATCH("Посевная площадь"&amp;YEAR(AX$3),ЗФ!$2:$2,0))*
INDEX(Коэф.закупка_год_свекла[],MATCH($A61,Коэф.закупка_год_свекла[1],0),MATCH(MONTH(AW$3),КЗ!$1:$1,0))/1000,""),0)</f>
        <v>0</v>
      </c>
      <c r="AX61" s="551" cm="1">
        <f t="array" aca="1" ref="AX61" ca="1">IFERROR(IF(AND(НачЦ_ИнвП_Дата&lt;=AX$3,КИнвП_Дата&gt;AX$3),
INDEX(Кальк._свекла,MATCH($A61,Кальк._свекла_наим.,0),MATCH("Сумма затрат, т.руб.",'Кальк-я'!$5:$5,0))*
INDEX(ЗФ,MATCH($A$58,ЗФ!$A:$A,0),MATCH("Посевная площадь"&amp;YEAR(AY$3),ЗФ!$2:$2,0))*
INDEX(Коэф.закупка_год_свекла[],MATCH($A61,Коэф.закупка_год_свекла[1],0),MATCH(MONTH(AX$3),КЗ!$1:$1,0))/1000,""),0)</f>
        <v>514.29312642857144</v>
      </c>
      <c r="AY61" s="551" cm="1">
        <f t="array" aca="1" ref="AY61" ca="1">IFERROR(IF(AND(НачЦ_ИнвП_Дата&lt;=AY$3,КИнвП_Дата&gt;AY$3),
INDEX(Кальк._свекла,MATCH($A61,Кальк._свекла_наим.,0),MATCH("Сумма затрат, т.руб.",'Кальк-я'!$5:$5,0))*
INDEX(ЗФ,MATCH($A$58,ЗФ!$A:$A,0),MATCH("Посевная площадь"&amp;YEAR(AZ$3),ЗФ!$2:$2,0))*
INDEX(Коэф.закупка_год_свекла[],MATCH($A61,Коэф.закупка_год_свекла[1],0),MATCH(MONTH(AY$3),КЗ!$1:$1,0))/1000,""),0)</f>
        <v>0</v>
      </c>
      <c r="AZ61" s="551" cm="1">
        <f t="array" aca="1" ref="AZ61" ca="1">IFERROR(IF(AND(НачЦ_ИнвП_Дата&lt;=AZ$3,КИнвП_Дата&gt;AZ$3),
INDEX(Кальк._свекла,MATCH($A61,Кальк._свекла_наим.,0),MATCH("Сумма затрат, т.руб.",'Кальк-я'!$5:$5,0))*
INDEX(ЗФ,MATCH($A$58,ЗФ!$A:$A,0),MATCH("Посевная площадь"&amp;YEAR(BA$3),ЗФ!$2:$2,0))*
INDEX(Коэф.закупка_год_свекла[],MATCH($A61,Коэф.закупка_год_свекла[1],0),MATCH(MONTH(AZ$3),КЗ!$1:$1,0))/1000,""),0)</f>
        <v>0</v>
      </c>
      <c r="BA61" s="552">
        <f t="shared" ca="1" si="1462"/>
        <v>514.29312642857144</v>
      </c>
      <c r="BB61" s="551" cm="1">
        <f t="array" aca="1" ref="BB61" ca="1">IFERROR(IF(AND(НачЦ_ИнвП_Дата&lt;=BB$3,КИнвП_Дата&gt;BB$3),
INDEX(Кальк._свекла,MATCH($A61,Кальк._свекла_наим.,0),MATCH("Сумма затрат, т.руб.",'Кальк-я'!$5:$5,0))*
INDEX(ЗФ,MATCH($A$58,ЗФ!$A:$A,0),MATCH("Посевная площадь"&amp;YEAR(BC$3),ЗФ!$2:$2,0))*
INDEX(Коэф.закупка_год_свекла[],MATCH($A61,Коэф.закупка_год_свекла[1],0),MATCH(MONTH(BB$3),КЗ!$1:$1,0))/1000,""),0)</f>
        <v>0</v>
      </c>
      <c r="BC61" s="551" cm="1">
        <f t="array" aca="1" ref="BC61" ca="1">IFERROR(IF(AND(НачЦ_ИнвП_Дата&lt;=BC$3,КИнвП_Дата&gt;BC$3),
INDEX(Кальк._свекла,MATCH($A61,Кальк._свекла_наим.,0),MATCH("Сумма затрат, т.руб.",'Кальк-я'!$5:$5,0))*
INDEX(ЗФ,MATCH($A$58,ЗФ!$A:$A,0),MATCH("Посевная площадь"&amp;YEAR(BD$3),ЗФ!$2:$2,0))*
INDEX(Коэф.закупка_год_свекла[],MATCH($A61,Коэф.закупка_год_свекла[1],0),MATCH(MONTH(BC$3),КЗ!$1:$1,0))/1000,""),0)</f>
        <v>0</v>
      </c>
      <c r="BD61" s="551" cm="1">
        <f t="array" aca="1" ref="BD61" ca="1">IFERROR(IF(AND(НачЦ_ИнвП_Дата&lt;=BD$3,КИнвП_Дата&gt;BD$3),
INDEX(Кальк._свекла,MATCH($A61,Кальк._свекла_наим.,0),MATCH("Сумма затрат, т.руб.",'Кальк-я'!$5:$5,0))*
INDEX(ЗФ,MATCH($A$58,ЗФ!$A:$A,0),MATCH("Посевная площадь"&amp;YEAR(BE$3),ЗФ!$2:$2,0))*
INDEX(Коэф.закупка_год_свекла[],MATCH($A61,Коэф.закупка_год_свекла[1],0),MATCH(MONTH(BD$3),КЗ!$1:$1,0))/1000,""),0)</f>
        <v>0</v>
      </c>
      <c r="BE61" s="551" cm="1">
        <f t="array" aca="1" ref="BE61" ca="1">IFERROR(IF(AND(НачЦ_ИнвП_Дата&lt;=BE$3,КИнвП_Дата&gt;BE$3),
INDEX(Кальк._свекла,MATCH($A61,Кальк._свекла_наим.,0),MATCH("Сумма затрат, т.руб.",'Кальк-я'!$5:$5,0))*
INDEX(ЗФ,MATCH($A$58,ЗФ!$A:$A,0),MATCH("Посевная площадь"&amp;YEAR(BF$3),ЗФ!$2:$2,0))*
INDEX(Коэф.закупка_год_свекла[],MATCH($A61,Коэф.закупка_год_свекла[1],0),MATCH(MONTH(BE$3),КЗ!$1:$1,0))/1000,""),0)</f>
        <v>0</v>
      </c>
      <c r="BF61" s="551" cm="1">
        <f t="array" aca="1" ref="BF61" ca="1">IFERROR(IF(AND(НачЦ_ИнвП_Дата&lt;=BF$3,КИнвП_Дата&gt;BF$3),
INDEX(Кальк._свекла,MATCH($A61,Кальк._свекла_наим.,0),MATCH("Сумма затрат, т.руб.",'Кальк-я'!$5:$5,0))*
INDEX(ЗФ,MATCH($A$58,ЗФ!$A:$A,0),MATCH("Посевная площадь"&amp;YEAR(BG$3),ЗФ!$2:$2,0))*
INDEX(Коэф.закупка_год_свекла[],MATCH($A61,Коэф.закупка_год_свекла[1],0),MATCH(MONTH(BF$3),КЗ!$1:$1,0))/1000,""),0)</f>
        <v>0</v>
      </c>
      <c r="BG61" s="551" cm="1">
        <f t="array" aca="1" ref="BG61" ca="1">IFERROR(IF(AND(НачЦ_ИнвП_Дата&lt;=BG$3,КИнвП_Дата&gt;BG$3),
INDEX(Кальк._свекла,MATCH($A61,Кальк._свекла_наим.,0),MATCH("Сумма затрат, т.руб.",'Кальк-я'!$5:$5,0))*
INDEX(ЗФ,MATCH($A$58,ЗФ!$A:$A,0),MATCH("Посевная площадь"&amp;YEAR(BH$3),ЗФ!$2:$2,0))*
INDEX(Коэф.закупка_год_свекла[],MATCH($A61,Коэф.закупка_год_свекла[1],0),MATCH(MONTH(BG$3),КЗ!$1:$1,0))/1000,""),0)</f>
        <v>0</v>
      </c>
      <c r="BH61" s="551" cm="1">
        <f t="array" aca="1" ref="BH61" ca="1">IFERROR(IF(AND(НачЦ_ИнвП_Дата&lt;=BH$3,КИнвП_Дата&gt;BH$3),
INDEX(Кальк._свекла,MATCH($A61,Кальк._свекла_наим.,0),MATCH("Сумма затрат, т.руб.",'Кальк-я'!$5:$5,0))*
INDEX(ЗФ,MATCH($A$58,ЗФ!$A:$A,0),MATCH("Посевная площадь"&amp;YEAR(BI$3),ЗФ!$2:$2,0))*
INDEX(Коэф.закупка_год_свекла[],MATCH($A61,Коэф.закупка_год_свекла[1],0),MATCH(MONTH(BH$3),КЗ!$1:$1,0))/1000,""),0)</f>
        <v>0</v>
      </c>
      <c r="BI61" s="551" cm="1">
        <f t="array" aca="1" ref="BI61" ca="1">IFERROR(IF(AND(НачЦ_ИнвП_Дата&lt;=BI$3,КИнвП_Дата&gt;BI$3),
INDEX(Кальк._свекла,MATCH($A61,Кальк._свекла_наим.,0),MATCH("Сумма затрат, т.руб.",'Кальк-я'!$5:$5,0))*
INDEX(ЗФ,MATCH($A$58,ЗФ!$A:$A,0),MATCH("Посевная площадь"&amp;YEAR(BJ$3),ЗФ!$2:$2,0))*
INDEX(Коэф.закупка_год_свекла[],MATCH($A61,Коэф.закупка_год_свекла[1],0),MATCH(MONTH(BI$3),КЗ!$1:$1,0))/1000,""),0)</f>
        <v>0</v>
      </c>
      <c r="BJ61" s="551" cm="1">
        <f t="array" aca="1" ref="BJ61" ca="1">IFERROR(IF(AND(НачЦ_ИнвП_Дата&lt;=BJ$3,КИнвП_Дата&gt;BJ$3),
INDEX(Кальк._свекла,MATCH($A61,Кальк._свекла_наим.,0),MATCH("Сумма затрат, т.руб.",'Кальк-я'!$5:$5,0))*
INDEX(ЗФ,MATCH($A$58,ЗФ!$A:$A,0),MATCH("Посевная площадь"&amp;YEAR(BK$3),ЗФ!$2:$2,0))*
INDEX(Коэф.закупка_год_свекла[],MATCH($A61,Коэф.закупка_год_свекла[1],0),MATCH(MONTH(BJ$3),КЗ!$1:$1,0))/1000,""),0)</f>
        <v>0</v>
      </c>
      <c r="BK61" s="551" cm="1">
        <f t="array" aca="1" ref="BK61" ca="1">IFERROR(IF(AND(НачЦ_ИнвП_Дата&lt;=BK$3,КИнвП_Дата&gt;BK$3),
INDEX(Кальк._свекла,MATCH($A61,Кальк._свекла_наим.,0),MATCH("Сумма затрат, т.руб.",'Кальк-я'!$5:$5,0))*
INDEX(ЗФ,MATCH($A$58,ЗФ!$A:$A,0),MATCH("Посевная площадь"&amp;YEAR(BL$3),ЗФ!$2:$2,0))*
INDEX(Коэф.закупка_год_свекла[],MATCH($A61,Коэф.закупка_год_свекла[1],0),MATCH(MONTH(BK$3),КЗ!$1:$1,0))/1000,""),0)</f>
        <v>514.29312642857144</v>
      </c>
      <c r="BL61" s="551" cm="1">
        <f t="array" aca="1" ref="BL61" ca="1">IFERROR(IF(AND(НачЦ_ИнвП_Дата&lt;=BL$3,КИнвП_Дата&gt;BL$3),
INDEX(Кальк._свекла,MATCH($A61,Кальк._свекла_наим.,0),MATCH("Сумма затрат, т.руб.",'Кальк-я'!$5:$5,0))*
INDEX(ЗФ,MATCH($A$58,ЗФ!$A:$A,0),MATCH("Посевная площадь"&amp;YEAR(BM$3),ЗФ!$2:$2,0))*
INDEX(Коэф.закупка_год_свекла[],MATCH($A61,Коэф.закупка_год_свекла[1],0),MATCH(MONTH(BL$3),КЗ!$1:$1,0))/1000,""),0)</f>
        <v>0</v>
      </c>
      <c r="BM61" s="551" cm="1">
        <f t="array" aca="1" ref="BM61" ca="1">IFERROR(IF(AND(НачЦ_ИнвП_Дата&lt;=BM$3,КИнвП_Дата&gt;BM$3),
INDEX(Кальк._свекла,MATCH($A61,Кальк._свекла_наим.,0),MATCH("Сумма затрат, т.руб.",'Кальк-я'!$5:$5,0))*
INDEX(ЗФ,MATCH($A$58,ЗФ!$A:$A,0),MATCH("Посевная площадь"&amp;YEAR(BN$3),ЗФ!$2:$2,0))*
INDEX(Коэф.закупка_год_свекла[],MATCH($A61,Коэф.закупка_год_свекла[1],0),MATCH(MONTH(BM$3),КЗ!$1:$1,0))/1000,""),0)</f>
        <v>0</v>
      </c>
      <c r="BN61" s="552">
        <f t="shared" ca="1" si="1548"/>
        <v>514.29312642857144</v>
      </c>
      <c r="BO61" s="551" cm="1">
        <f t="array" aca="1" ref="BO61" ca="1">IFERROR(IF(AND(НачЦ_ИнвП_Дата&lt;=BO$3,КИнвП_Дата&gt;BO$3),
INDEX(Кальк._свекла,MATCH($A61,Кальк._свекла_наим.,0),MATCH("Сумма затрат, т.руб.",'Кальк-я'!$5:$5,0))*
INDEX(ЗФ,MATCH($A$58,ЗФ!$A:$A,0),MATCH("Посевная площадь"&amp;YEAR(BP$3),ЗФ!$2:$2,0))*
INDEX(Коэф.закупка_год_свекла[],MATCH($A61,Коэф.закупка_год_свекла[1],0),MATCH(MONTH(BO$3),КЗ!$1:$1,0))/1000,""),0)</f>
        <v>0</v>
      </c>
      <c r="BP61" s="551" cm="1">
        <f t="array" aca="1" ref="BP61" ca="1">IFERROR(IF(AND(НачЦ_ИнвП_Дата&lt;=BP$3,КИнвП_Дата&gt;BP$3),
INDEX(Кальк._свекла,MATCH($A61,Кальк._свекла_наим.,0),MATCH("Сумма затрат, т.руб.",'Кальк-я'!$5:$5,0))*
INDEX(ЗФ,MATCH($A$58,ЗФ!$A:$A,0),MATCH("Посевная площадь"&amp;YEAR(BQ$3),ЗФ!$2:$2,0))*
INDEX(Коэф.закупка_год_свекла[],MATCH($A61,Коэф.закупка_год_свекла[1],0),MATCH(MONTH(BP$3),КЗ!$1:$1,0))/1000,""),0)</f>
        <v>0</v>
      </c>
      <c r="BQ61" s="551" cm="1">
        <f t="array" aca="1" ref="BQ61" ca="1">IFERROR(IF(AND(НачЦ_ИнвП_Дата&lt;=BQ$3,КИнвП_Дата&gt;BQ$3),
INDEX(Кальк._свекла,MATCH($A61,Кальк._свекла_наим.,0),MATCH("Сумма затрат, т.руб.",'Кальк-я'!$5:$5,0))*
INDEX(ЗФ,MATCH($A$58,ЗФ!$A:$A,0),MATCH("Посевная площадь"&amp;YEAR(BR$3),ЗФ!$2:$2,0))*
INDEX(Коэф.закупка_год_свекла[],MATCH($A61,Коэф.закупка_год_свекла[1],0),MATCH(MONTH(BQ$3),КЗ!$1:$1,0))/1000,""),0)</f>
        <v>0</v>
      </c>
      <c r="BR61" s="551" cm="1">
        <f t="array" aca="1" ref="BR61" ca="1">IFERROR(IF(AND(НачЦ_ИнвП_Дата&lt;=BR$3,КИнвП_Дата&gt;BR$3),
INDEX(Кальк._свекла,MATCH($A61,Кальк._свекла_наим.,0),MATCH("Сумма затрат, т.руб.",'Кальк-я'!$5:$5,0))*
INDEX(ЗФ,MATCH($A$58,ЗФ!$A:$A,0),MATCH("Посевная площадь"&amp;YEAR(BS$3),ЗФ!$2:$2,0))*
INDEX(Коэф.закупка_год_свекла[],MATCH($A61,Коэф.закупка_год_свекла[1],0),MATCH(MONTH(BR$3),КЗ!$1:$1,0))/1000,""),0)</f>
        <v>0</v>
      </c>
      <c r="BS61" s="551" cm="1">
        <f t="array" aca="1" ref="BS61" ca="1">IFERROR(IF(AND(НачЦ_ИнвП_Дата&lt;=BS$3,КИнвП_Дата&gt;BS$3),
INDEX(Кальк._свекла,MATCH($A61,Кальк._свекла_наим.,0),MATCH("Сумма затрат, т.руб.",'Кальк-я'!$5:$5,0))*
INDEX(ЗФ,MATCH($A$58,ЗФ!$A:$A,0),MATCH("Посевная площадь"&amp;YEAR(BT$3),ЗФ!$2:$2,0))*
INDEX(Коэф.закупка_год_свекла[],MATCH($A61,Коэф.закупка_год_свекла[1],0),MATCH(MONTH(BS$3),КЗ!$1:$1,0))/1000,""),0)</f>
        <v>0</v>
      </c>
      <c r="BT61" s="551" cm="1">
        <f t="array" aca="1" ref="BT61" ca="1">IFERROR(IF(AND(НачЦ_ИнвП_Дата&lt;=BT$3,КИнвП_Дата&gt;BT$3),
INDEX(Кальк._свекла,MATCH($A61,Кальк._свекла_наим.,0),MATCH("Сумма затрат, т.руб.",'Кальк-я'!$5:$5,0))*
INDEX(ЗФ,MATCH($A$58,ЗФ!$A:$A,0),MATCH("Посевная площадь"&amp;YEAR(BU$3),ЗФ!$2:$2,0))*
INDEX(Коэф.закупка_год_свекла[],MATCH($A61,Коэф.закупка_год_свекла[1],0),MATCH(MONTH(BT$3),КЗ!$1:$1,0))/1000,""),0)</f>
        <v>0</v>
      </c>
      <c r="BU61" s="551" cm="1">
        <f t="array" aca="1" ref="BU61" ca="1">IFERROR(IF(AND(НачЦ_ИнвП_Дата&lt;=BU$3,КИнвП_Дата&gt;BU$3),
INDEX(Кальк._свекла,MATCH($A61,Кальк._свекла_наим.,0),MATCH("Сумма затрат, т.руб.",'Кальк-я'!$5:$5,0))*
INDEX(ЗФ,MATCH($A$58,ЗФ!$A:$A,0),MATCH("Посевная площадь"&amp;YEAR(BV$3),ЗФ!$2:$2,0))*
INDEX(Коэф.закупка_год_свекла[],MATCH($A61,Коэф.закупка_год_свекла[1],0),MATCH(MONTH(BU$3),КЗ!$1:$1,0))/1000,""),0)</f>
        <v>0</v>
      </c>
      <c r="BV61" s="551" cm="1">
        <f t="array" aca="1" ref="BV61" ca="1">IFERROR(IF(AND(НачЦ_ИнвП_Дата&lt;=BV$3,КИнвП_Дата&gt;BV$3),
INDEX(Кальк._свекла,MATCH($A61,Кальк._свекла_наим.,0),MATCH("Сумма затрат, т.руб.",'Кальк-я'!$5:$5,0))*
INDEX(ЗФ,MATCH($A$58,ЗФ!$A:$A,0),MATCH("Посевная площадь"&amp;YEAR(BW$3),ЗФ!$2:$2,0))*
INDEX(Коэф.закупка_год_свекла[],MATCH($A61,Коэф.закупка_год_свекла[1],0),MATCH(MONTH(BV$3),КЗ!$1:$1,0))/1000,""),0)</f>
        <v>0</v>
      </c>
      <c r="BW61" s="551" cm="1">
        <f t="array" aca="1" ref="BW61" ca="1">IFERROR(IF(AND(НачЦ_ИнвП_Дата&lt;=BW$3,КИнвП_Дата&gt;BW$3),
INDEX(Кальк._свекла,MATCH($A61,Кальк._свекла_наим.,0),MATCH("Сумма затрат, т.руб.",'Кальк-я'!$5:$5,0))*
INDEX(ЗФ,MATCH($A$58,ЗФ!$A:$A,0),MATCH("Посевная площадь"&amp;YEAR(BX$3),ЗФ!$2:$2,0))*
INDEX(Коэф.закупка_год_свекла[],MATCH($A61,Коэф.закупка_год_свекла[1],0),MATCH(MONTH(BW$3),КЗ!$1:$1,0))/1000,""),0)</f>
        <v>0</v>
      </c>
      <c r="BX61" s="551" cm="1">
        <f t="array" aca="1" ref="BX61" ca="1">IFERROR(IF(AND(НачЦ_ИнвП_Дата&lt;=BX$3,КИнвП_Дата&gt;BX$3),
INDEX(Кальк._свекла,MATCH($A61,Кальк._свекла_наим.,0),MATCH("Сумма затрат, т.руб.",'Кальк-я'!$5:$5,0))*
INDEX(ЗФ,MATCH($A$58,ЗФ!$A:$A,0),MATCH("Посевная площадь"&amp;YEAR(BY$3),ЗФ!$2:$2,0))*
INDEX(Коэф.закупка_год_свекла[],MATCH($A61,Коэф.закупка_год_свекла[1],0),MATCH(MONTH(BX$3),КЗ!$1:$1,0))/1000,""),0)</f>
        <v>514.29312642857144</v>
      </c>
      <c r="BY61" s="551" cm="1">
        <f t="array" aca="1" ref="BY61" ca="1">IFERROR(IF(AND(НачЦ_ИнвП_Дата&lt;=BY$3,КИнвП_Дата&gt;BY$3),
INDEX(Кальк._свекла,MATCH($A61,Кальк._свекла_наим.,0),MATCH("Сумма затрат, т.руб.",'Кальк-я'!$5:$5,0))*
INDEX(ЗФ,MATCH($A$58,ЗФ!$A:$A,0),MATCH("Посевная площадь"&amp;YEAR(BZ$3),ЗФ!$2:$2,0))*
INDEX(Коэф.закупка_год_свекла[],MATCH($A61,Коэф.закупка_год_свекла[1],0),MATCH(MONTH(BY$3),КЗ!$1:$1,0))/1000,""),0)</f>
        <v>0</v>
      </c>
      <c r="BZ61" s="551" cm="1">
        <f t="array" aca="1" ref="BZ61" ca="1">IFERROR(IF(AND(НачЦ_ИнвП_Дата&lt;=BZ$3,КИнвП_Дата&gt;BZ$3),
INDEX(Кальк._свекла,MATCH($A61,Кальк._свекла_наим.,0),MATCH("Сумма затрат, т.руб.",'Кальк-я'!$5:$5,0))*
INDEX(ЗФ,MATCH($A$58,ЗФ!$A:$A,0),MATCH("Посевная площадь"&amp;YEAR(CA$3),ЗФ!$2:$2,0))*
INDEX(Коэф.закупка_год_свекла[],MATCH($A61,Коэф.закупка_год_свекла[1],0),MATCH(MONTH(BZ$3),КЗ!$1:$1,0))/1000,""),0)</f>
        <v>0</v>
      </c>
      <c r="CA61" s="552">
        <f t="shared" ca="1" si="1549"/>
        <v>514.29312642857144</v>
      </c>
      <c r="CB61" s="551" cm="1">
        <f t="array" aca="1" ref="CB61" ca="1">IFERROR(IF(AND(НачЦ_ИнвП_Дата&lt;=CB$3,КИнвП_Дата&gt;CB$3),
INDEX(Кальк._свекла,MATCH($A61,Кальк._свекла_наим.,0),MATCH("Сумма затрат, т.руб.",'Кальк-я'!$5:$5,0))*
INDEX(ЗФ,MATCH($A$58,ЗФ!$A:$A,0),MATCH("Посевная площадь"&amp;YEAR(CC$3),ЗФ!$2:$2,0))*
INDEX(Коэф.закупка_год_свекла[],MATCH($A61,Коэф.закупка_год_свекла[1],0),MATCH(MONTH(CB$3),КЗ!$1:$1,0))/1000,""),0)</f>
        <v>0</v>
      </c>
      <c r="CC61" s="551" cm="1">
        <f t="array" aca="1" ref="CC61" ca="1">IFERROR(IF(AND(НачЦ_ИнвП_Дата&lt;=CC$3,КИнвП_Дата&gt;CC$3),
INDEX(Кальк._свекла,MATCH($A61,Кальк._свекла_наим.,0),MATCH("Сумма затрат, т.руб.",'Кальк-я'!$5:$5,0))*
INDEX(ЗФ,MATCH($A$58,ЗФ!$A:$A,0),MATCH("Посевная площадь"&amp;YEAR(CD$3),ЗФ!$2:$2,0))*
INDEX(Коэф.закупка_год_свекла[],MATCH($A61,Коэф.закупка_год_свекла[1],0),MATCH(MONTH(CC$3),КЗ!$1:$1,0))/1000,""),0)</f>
        <v>0</v>
      </c>
      <c r="CD61" s="551" cm="1">
        <f t="array" aca="1" ref="CD61" ca="1">IFERROR(IF(AND(НачЦ_ИнвП_Дата&lt;=CD$3,КИнвП_Дата&gt;CD$3),
INDEX(Кальк._свекла,MATCH($A61,Кальк._свекла_наим.,0),MATCH("Сумма затрат, т.руб.",'Кальк-я'!$5:$5,0))*
INDEX(ЗФ,MATCH($A$58,ЗФ!$A:$A,0),MATCH("Посевная площадь"&amp;YEAR(CE$3),ЗФ!$2:$2,0))*
INDEX(Коэф.закупка_год_свекла[],MATCH($A61,Коэф.закупка_год_свекла[1],0),MATCH(MONTH(CD$3),КЗ!$1:$1,0))/1000,""),0)</f>
        <v>0</v>
      </c>
      <c r="CE61" s="551" cm="1">
        <f t="array" aca="1" ref="CE61" ca="1">IFERROR(IF(AND(НачЦ_ИнвП_Дата&lt;=CE$3,КИнвП_Дата&gt;CE$3),
INDEX(Кальк._свекла,MATCH($A61,Кальк._свекла_наим.,0),MATCH("Сумма затрат, т.руб.",'Кальк-я'!$5:$5,0))*
INDEX(ЗФ,MATCH($A$58,ЗФ!$A:$A,0),MATCH("Посевная площадь"&amp;YEAR(CF$3),ЗФ!$2:$2,0))*
INDEX(Коэф.закупка_год_свекла[],MATCH($A61,Коэф.закупка_год_свекла[1],0),MATCH(MONTH(CE$3),КЗ!$1:$1,0))/1000,""),0)</f>
        <v>0</v>
      </c>
      <c r="CF61" s="551" cm="1">
        <f t="array" aca="1" ref="CF61" ca="1">IFERROR(IF(AND(НачЦ_ИнвП_Дата&lt;=CF$3,КИнвП_Дата&gt;CF$3),
INDEX(Кальк._свекла,MATCH($A61,Кальк._свекла_наим.,0),MATCH("Сумма затрат, т.руб.",'Кальк-я'!$5:$5,0))*
INDEX(ЗФ,MATCH($A$58,ЗФ!$A:$A,0),MATCH("Посевная площадь"&amp;YEAR(CG$3),ЗФ!$2:$2,0))*
INDEX(Коэф.закупка_год_свекла[],MATCH($A61,Коэф.закупка_год_свекла[1],0),MATCH(MONTH(CF$3),КЗ!$1:$1,0))/1000,""),0)</f>
        <v>0</v>
      </c>
      <c r="CG61" s="551" cm="1">
        <f t="array" aca="1" ref="CG61" ca="1">IFERROR(IF(AND(НачЦ_ИнвП_Дата&lt;=CG$3,КИнвП_Дата&gt;CG$3),
INDEX(Кальк._свекла,MATCH($A61,Кальк._свекла_наим.,0),MATCH("Сумма затрат, т.руб.",'Кальк-я'!$5:$5,0))*
INDEX(ЗФ,MATCH($A$58,ЗФ!$A:$A,0),MATCH("Посевная площадь"&amp;YEAR(CH$3),ЗФ!$2:$2,0))*
INDEX(Коэф.закупка_год_свекла[],MATCH($A61,Коэф.закупка_год_свекла[1],0),MATCH(MONTH(CG$3),КЗ!$1:$1,0))/1000,""),0)</f>
        <v>0</v>
      </c>
      <c r="CH61" s="551" cm="1">
        <f t="array" aca="1" ref="CH61" ca="1">IFERROR(IF(AND(НачЦ_ИнвП_Дата&lt;=CH$3,КИнвП_Дата&gt;CH$3),
INDEX(Кальк._свекла,MATCH($A61,Кальк._свекла_наим.,0),MATCH("Сумма затрат, т.руб.",'Кальк-я'!$5:$5,0))*
INDEX(ЗФ,MATCH($A$58,ЗФ!$A:$A,0),MATCH("Посевная площадь"&amp;YEAR(CI$3),ЗФ!$2:$2,0))*
INDEX(Коэф.закупка_год_свекла[],MATCH($A61,Коэф.закупка_год_свекла[1],0),MATCH(MONTH(CH$3),КЗ!$1:$1,0))/1000,""),0)</f>
        <v>0</v>
      </c>
      <c r="CI61" s="551" cm="1">
        <f t="array" aca="1" ref="CI61" ca="1">IFERROR(IF(AND(НачЦ_ИнвП_Дата&lt;=CI$3,КИнвП_Дата&gt;CI$3),
INDEX(Кальк._свекла,MATCH($A61,Кальк._свекла_наим.,0),MATCH("Сумма затрат, т.руб.",'Кальк-я'!$5:$5,0))*
INDEX(ЗФ,MATCH($A$58,ЗФ!$A:$A,0),MATCH("Посевная площадь"&amp;YEAR(CJ$3),ЗФ!$2:$2,0))*
INDEX(Коэф.закупка_год_свекла[],MATCH($A61,Коэф.закупка_год_свекла[1],0),MATCH(MONTH(CI$3),КЗ!$1:$1,0))/1000,""),0)</f>
        <v>0</v>
      </c>
      <c r="CJ61" s="551" cm="1">
        <f t="array" aca="1" ref="CJ61" ca="1">IFERROR(IF(AND(НачЦ_ИнвП_Дата&lt;=CJ$3,КИнвП_Дата&gt;CJ$3),
INDEX(Кальк._свекла,MATCH($A61,Кальк._свекла_наим.,0),MATCH("Сумма затрат, т.руб.",'Кальк-я'!$5:$5,0))*
INDEX(ЗФ,MATCH($A$58,ЗФ!$A:$A,0),MATCH("Посевная площадь"&amp;YEAR(CK$3),ЗФ!$2:$2,0))*
INDEX(Коэф.закупка_год_свекла[],MATCH($A61,Коэф.закупка_год_свекла[1],0),MATCH(MONTH(CJ$3),КЗ!$1:$1,0))/1000,""),0)</f>
        <v>0</v>
      </c>
      <c r="CK61" s="551" cm="1">
        <f t="array" aca="1" ref="CK61" ca="1">IFERROR(IF(AND(НачЦ_ИнвП_Дата&lt;=CK$3,КИнвП_Дата&gt;CK$3),
INDEX(Кальк._свекла,MATCH($A61,Кальк._свекла_наим.,0),MATCH("Сумма затрат, т.руб.",'Кальк-я'!$5:$5,0))*
INDEX(ЗФ,MATCH($A$58,ЗФ!$A:$A,0),MATCH("Посевная площадь"&amp;YEAR(CL$3),ЗФ!$2:$2,0))*
INDEX(Коэф.закупка_год_свекла[],MATCH($A61,Коэф.закупка_год_свекла[1],0),MATCH(MONTH(CK$3),КЗ!$1:$1,0))/1000,""),0)</f>
        <v>514.29312642857144</v>
      </c>
      <c r="CL61" s="551" cm="1">
        <f t="array" aca="1" ref="CL61" ca="1">IFERROR(IF(AND(НачЦ_ИнвП_Дата&lt;=CL$3,КИнвП_Дата&gt;CL$3),
INDEX(Кальк._свекла,MATCH($A61,Кальк._свекла_наим.,0),MATCH("Сумма затрат, т.руб.",'Кальк-я'!$5:$5,0))*
INDEX(ЗФ,MATCH($A$58,ЗФ!$A:$A,0),MATCH("Посевная площадь"&amp;YEAR(CM$3),ЗФ!$2:$2,0))*
INDEX(Коэф.закупка_год_свекла[],MATCH($A61,Коэф.закупка_год_свекла[1],0),MATCH(MONTH(CL$3),КЗ!$1:$1,0))/1000,""),0)</f>
        <v>0</v>
      </c>
      <c r="CM61" s="551" cm="1">
        <f t="array" aca="1" ref="CM61" ca="1">IFERROR(IF(AND(НачЦ_ИнвП_Дата&lt;=CM$3,КИнвП_Дата&gt;CM$3),
INDEX(Кальк._свекла,MATCH($A61,Кальк._свекла_наим.,0),MATCH("Сумма затрат, т.руб.",'Кальк-я'!$5:$5,0))*
INDEX(ЗФ,MATCH($A$58,ЗФ!$A:$A,0),MATCH("Посевная площадь"&amp;YEAR(CN$3),ЗФ!$2:$2,0))*
INDEX(Коэф.закупка_год_свекла[],MATCH($A61,Коэф.закупка_год_свекла[1],0),MATCH(MONTH(CM$3),КЗ!$1:$1,0))/1000,""),0)</f>
        <v>0</v>
      </c>
      <c r="CN61" s="552">
        <f t="shared" ca="1" si="1550"/>
        <v>514.29312642857144</v>
      </c>
      <c r="CO61" s="551" cm="1">
        <f t="array" aca="1" ref="CO61" ca="1">IFERROR(IF(AND(НачЦ_ИнвП_Дата&lt;=CO$3,КИнвП_Дата&gt;CO$3),
INDEX(Кальк._свекла,MATCH($A61,Кальк._свекла_наим.,0),MATCH("Сумма затрат, т.руб.",'Кальк-я'!$5:$5,0))*
INDEX(ЗФ,MATCH($A$58,ЗФ!$A:$A,0),MATCH("Посевная площадь"&amp;YEAR(CP$3),ЗФ!$2:$2,0))*
INDEX(Коэф.закупка_год_свекла[],MATCH($A61,Коэф.закупка_год_свекла[1],0),MATCH(MONTH(CO$3),КЗ!$1:$1,0))/1000,""),0)</f>
        <v>0</v>
      </c>
      <c r="CP61" s="551" cm="1">
        <f t="array" aca="1" ref="CP61" ca="1">IFERROR(IF(AND(НачЦ_ИнвП_Дата&lt;=CP$3,КИнвП_Дата&gt;CP$3),
INDEX(Кальк._свекла,MATCH($A61,Кальк._свекла_наим.,0),MATCH("Сумма затрат, т.руб.",'Кальк-я'!$5:$5,0))*
INDEX(ЗФ,MATCH($A$58,ЗФ!$A:$A,0),MATCH("Посевная площадь"&amp;YEAR(CQ$3),ЗФ!$2:$2,0))*
INDEX(Коэф.закупка_год_свекла[],MATCH($A61,Коэф.закупка_год_свекла[1],0),MATCH(MONTH(CP$3),КЗ!$1:$1,0))/1000,""),0)</f>
        <v>0</v>
      </c>
      <c r="CQ61" s="551" cm="1">
        <f t="array" aca="1" ref="CQ61" ca="1">IFERROR(IF(AND(НачЦ_ИнвП_Дата&lt;=CQ$3,КИнвП_Дата&gt;CQ$3),
INDEX(Кальк._свекла,MATCH($A61,Кальк._свекла_наим.,0),MATCH("Сумма затрат, т.руб.",'Кальк-я'!$5:$5,0))*
INDEX(ЗФ,MATCH($A$58,ЗФ!$A:$A,0),MATCH("Посевная площадь"&amp;YEAR(CR$3),ЗФ!$2:$2,0))*
INDEX(Коэф.закупка_год_свекла[],MATCH($A61,Коэф.закупка_год_свекла[1],0),MATCH(MONTH(CQ$3),КЗ!$1:$1,0))/1000,""),0)</f>
        <v>0</v>
      </c>
      <c r="CR61" s="551" cm="1">
        <f t="array" aca="1" ref="CR61" ca="1">IFERROR(IF(AND(НачЦ_ИнвП_Дата&lt;=CR$3,КИнвП_Дата&gt;CR$3),
INDEX(Кальк._свекла,MATCH($A61,Кальк._свекла_наим.,0),MATCH("Сумма затрат, т.руб.",'Кальк-я'!$5:$5,0))*
INDEX(ЗФ,MATCH($A$58,ЗФ!$A:$A,0),MATCH("Посевная площадь"&amp;YEAR(CS$3),ЗФ!$2:$2,0))*
INDEX(Коэф.закупка_год_свекла[],MATCH($A61,Коэф.закупка_год_свекла[1],0),MATCH(MONTH(CR$3),КЗ!$1:$1,0))/1000,""),0)</f>
        <v>0</v>
      </c>
      <c r="CS61" s="551" cm="1">
        <f t="array" aca="1" ref="CS61" ca="1">IFERROR(IF(AND(НачЦ_ИнвП_Дата&lt;=CS$3,КИнвП_Дата&gt;CS$3),
INDEX(Кальк._свекла,MATCH($A61,Кальк._свекла_наим.,0),MATCH("Сумма затрат, т.руб.",'Кальк-я'!$5:$5,0))*
INDEX(ЗФ,MATCH($A$58,ЗФ!$A:$A,0),MATCH("Посевная площадь"&amp;YEAR(CT$3),ЗФ!$2:$2,0))*
INDEX(Коэф.закупка_год_свекла[],MATCH($A61,Коэф.закупка_год_свекла[1],0),MATCH(MONTH(CS$3),КЗ!$1:$1,0))/1000,""),0)</f>
        <v>0</v>
      </c>
      <c r="CT61" s="551" cm="1">
        <f t="array" aca="1" ref="CT61" ca="1">IFERROR(IF(AND(НачЦ_ИнвП_Дата&lt;=CT$3,КИнвП_Дата&gt;CT$3),
INDEX(Кальк._свекла,MATCH($A61,Кальк._свекла_наим.,0),MATCH("Сумма затрат, т.руб.",'Кальк-я'!$5:$5,0))*
INDEX(ЗФ,MATCH($A$58,ЗФ!$A:$A,0),MATCH("Посевная площадь"&amp;YEAR(CU$3),ЗФ!$2:$2,0))*
INDEX(Коэф.закупка_год_свекла[],MATCH($A61,Коэф.закупка_год_свекла[1],0),MATCH(MONTH(CT$3),КЗ!$1:$1,0))/1000,""),0)</f>
        <v>0</v>
      </c>
      <c r="CU61" s="551" cm="1">
        <f t="array" aca="1" ref="CU61" ca="1">IFERROR(IF(AND(НачЦ_ИнвП_Дата&lt;=CU$3,КИнвП_Дата&gt;CU$3),
INDEX(Кальк._свекла,MATCH($A61,Кальк._свекла_наим.,0),MATCH("Сумма затрат, т.руб.",'Кальк-я'!$5:$5,0))*
INDEX(ЗФ,MATCH($A$58,ЗФ!$A:$A,0),MATCH("Посевная площадь"&amp;YEAR(CV$3),ЗФ!$2:$2,0))*
INDEX(Коэф.закупка_год_свекла[],MATCH($A61,Коэф.закупка_год_свекла[1],0),MATCH(MONTH(CU$3),КЗ!$1:$1,0))/1000,""),0)</f>
        <v>0</v>
      </c>
      <c r="CV61" s="551" cm="1">
        <f t="array" aca="1" ref="CV61" ca="1">IFERROR(IF(AND(НачЦ_ИнвП_Дата&lt;=CV$3,КИнвП_Дата&gt;CV$3),
INDEX(Кальк._свекла,MATCH($A61,Кальк._свекла_наим.,0),MATCH("Сумма затрат, т.руб.",'Кальк-я'!$5:$5,0))*
INDEX(ЗФ,MATCH($A$58,ЗФ!$A:$A,0),MATCH("Посевная площадь"&amp;YEAR(CW$3),ЗФ!$2:$2,0))*
INDEX(Коэф.закупка_год_свекла[],MATCH($A61,Коэф.закупка_год_свекла[1],0),MATCH(MONTH(CV$3),КЗ!$1:$1,0))/1000,""),0)</f>
        <v>0</v>
      </c>
      <c r="CW61" s="551" cm="1">
        <f t="array" aca="1" ref="CW61" ca="1">IFERROR(IF(AND(НачЦ_ИнвП_Дата&lt;=CW$3,КИнвП_Дата&gt;CW$3),
INDEX(Кальк._свекла,MATCH($A61,Кальк._свекла_наим.,0),MATCH("Сумма затрат, т.руб.",'Кальк-я'!$5:$5,0))*
INDEX(ЗФ,MATCH($A$58,ЗФ!$A:$A,0),MATCH("Посевная площадь"&amp;YEAR(CX$3),ЗФ!$2:$2,0))*
INDEX(Коэф.закупка_год_свекла[],MATCH($A61,Коэф.закупка_год_свекла[1],0),MATCH(MONTH(CW$3),КЗ!$1:$1,0))/1000,""),0)</f>
        <v>0</v>
      </c>
      <c r="CX61" s="551" cm="1">
        <f t="array" aca="1" ref="CX61" ca="1">IFERROR(IF(AND(НачЦ_ИнвП_Дата&lt;=CX$3,КИнвП_Дата&gt;CX$3),
INDEX(Кальк._свекла,MATCH($A61,Кальк._свекла_наим.,0),MATCH("Сумма затрат, т.руб.",'Кальк-я'!$5:$5,0))*
INDEX(ЗФ,MATCH($A$58,ЗФ!$A:$A,0),MATCH("Посевная площадь"&amp;YEAR(CY$3),ЗФ!$2:$2,0))*
INDEX(Коэф.закупка_год_свекла[],MATCH($A61,Коэф.закупка_год_свекла[1],0),MATCH(MONTH(CX$3),КЗ!$1:$1,0))/1000,""),0)</f>
        <v>514.29312642857144</v>
      </c>
      <c r="CY61" s="551" cm="1">
        <f t="array" aca="1" ref="CY61" ca="1">IFERROR(IF(AND(НачЦ_ИнвП_Дата&lt;=CY$3,КИнвП_Дата&gt;CY$3),
INDEX(Кальк._свекла,MATCH($A61,Кальк._свекла_наим.,0),MATCH("Сумма затрат, т.руб.",'Кальк-я'!$5:$5,0))*
INDEX(ЗФ,MATCH($A$58,ЗФ!$A:$A,0),MATCH("Посевная площадь"&amp;YEAR(CZ$3),ЗФ!$2:$2,0))*
INDEX(Коэф.закупка_год_свекла[],MATCH($A61,Коэф.закупка_год_свекла[1],0),MATCH(MONTH(CY$3),КЗ!$1:$1,0))/1000,""),0)</f>
        <v>0</v>
      </c>
      <c r="CZ61" s="551" cm="1">
        <f t="array" aca="1" ref="CZ61" ca="1">IFERROR(IF(AND(НачЦ_ИнвП_Дата&lt;=CZ$3,КИнвП_Дата&gt;CZ$3),
INDEX(Кальк._свекла,MATCH($A61,Кальк._свекла_наим.,0),MATCH("Сумма затрат, т.руб.",'Кальк-я'!$5:$5,0))*
INDEX(ЗФ,MATCH($A$58,ЗФ!$A:$A,0),MATCH("Посевная площадь"&amp;YEAR(DA$3),ЗФ!$2:$2,0))*
INDEX(Коэф.закупка_год_свекла[],MATCH($A61,Коэф.закупка_год_свекла[1],0),MATCH(MONTH(CZ$3),КЗ!$1:$1,0))/1000,""),0)</f>
        <v>0</v>
      </c>
      <c r="DA61" s="552">
        <f t="shared" ca="1" si="1551"/>
        <v>514.29312642857144</v>
      </c>
      <c r="DB61" s="551" cm="1">
        <f t="array" aca="1" ref="DB61" ca="1">IFERROR(IF(AND(НачЦ_ИнвП_Дата&lt;=DB$3,КИнвП_Дата&gt;DB$3),
INDEX(Кальк._свекла,MATCH($A61,Кальк._свекла_наим.,0),MATCH("Сумма затрат, т.руб.",'Кальк-я'!$5:$5,0))*
INDEX(ЗФ,MATCH($A$58,ЗФ!$A:$A,0),MATCH("Посевная площадь"&amp;YEAR(DC$3),ЗФ!$2:$2,0))*
INDEX(Коэф.закупка_год_свекла[],MATCH($A61,Коэф.закупка_год_свекла[1],0),MATCH(MONTH(DB$3),КЗ!$1:$1,0))/1000,""),0)</f>
        <v>0</v>
      </c>
      <c r="DC61" s="551" cm="1">
        <f t="array" aca="1" ref="DC61" ca="1">IFERROR(IF(AND(НачЦ_ИнвП_Дата&lt;=DC$3,КИнвП_Дата&gt;DC$3),
INDEX(Кальк._свекла,MATCH($A61,Кальк._свекла_наим.,0),MATCH("Сумма затрат, т.руб.",'Кальк-я'!$5:$5,0))*
INDEX(ЗФ,MATCH($A$58,ЗФ!$A:$A,0),MATCH("Посевная площадь"&amp;YEAR(DD$3),ЗФ!$2:$2,0))*
INDEX(Коэф.закупка_год_свекла[],MATCH($A61,Коэф.закупка_год_свекла[1],0),MATCH(MONTH(DC$3),КЗ!$1:$1,0))/1000,""),0)</f>
        <v>0</v>
      </c>
      <c r="DD61" s="551" cm="1">
        <f t="array" aca="1" ref="DD61" ca="1">IFERROR(IF(AND(НачЦ_ИнвП_Дата&lt;=DD$3,КИнвП_Дата&gt;DD$3),
INDEX(Кальк._свекла,MATCH($A61,Кальк._свекла_наим.,0),MATCH("Сумма затрат, т.руб.",'Кальк-я'!$5:$5,0))*
INDEX(ЗФ,MATCH($A$58,ЗФ!$A:$A,0),MATCH("Посевная площадь"&amp;YEAR(DE$3),ЗФ!$2:$2,0))*
INDEX(Коэф.закупка_год_свекла[],MATCH($A61,Коэф.закупка_год_свекла[1],0),MATCH(MONTH(DD$3),КЗ!$1:$1,0))/1000,""),0)</f>
        <v>0</v>
      </c>
      <c r="DE61" s="551" cm="1">
        <f t="array" aca="1" ref="DE61" ca="1">IFERROR(IF(AND(НачЦ_ИнвП_Дата&lt;=DE$3,КИнвП_Дата&gt;DE$3),
INDEX(Кальк._свекла,MATCH($A61,Кальк._свекла_наим.,0),MATCH("Сумма затрат, т.руб.",'Кальк-я'!$5:$5,0))*
INDEX(ЗФ,MATCH($A$58,ЗФ!$A:$A,0),MATCH("Посевная площадь"&amp;YEAR(DF$3),ЗФ!$2:$2,0))*
INDEX(Коэф.закупка_год_свекла[],MATCH($A61,Коэф.закупка_год_свекла[1],0),MATCH(MONTH(DE$3),КЗ!$1:$1,0))/1000,""),0)</f>
        <v>0</v>
      </c>
      <c r="DF61" s="551" cm="1">
        <f t="array" aca="1" ref="DF61" ca="1">IFERROR(IF(AND(НачЦ_ИнвП_Дата&lt;=DF$3,КИнвП_Дата&gt;DF$3),
INDEX(Кальк._свекла,MATCH($A61,Кальк._свекла_наим.,0),MATCH("Сумма затрат, т.руб.",'Кальк-я'!$5:$5,0))*
INDEX(ЗФ,MATCH($A$58,ЗФ!$A:$A,0),MATCH("Посевная площадь"&amp;YEAR(DG$3),ЗФ!$2:$2,0))*
INDEX(Коэф.закупка_год_свекла[],MATCH($A61,Коэф.закупка_год_свекла[1],0),MATCH(MONTH(DF$3),КЗ!$1:$1,0))/1000,""),0)</f>
        <v>0</v>
      </c>
      <c r="DG61" s="551" cm="1">
        <f t="array" aca="1" ref="DG61" ca="1">IFERROR(IF(AND(НачЦ_ИнвП_Дата&lt;=DG$3,КИнвП_Дата&gt;DG$3),
INDEX(Кальк._свекла,MATCH($A61,Кальк._свекла_наим.,0),MATCH("Сумма затрат, т.руб.",'Кальк-я'!$5:$5,0))*
INDEX(ЗФ,MATCH($A$58,ЗФ!$A:$A,0),MATCH("Посевная площадь"&amp;YEAR(DH$3),ЗФ!$2:$2,0))*
INDEX(Коэф.закупка_год_свекла[],MATCH($A61,Коэф.закупка_год_свекла[1],0),MATCH(MONTH(DG$3),КЗ!$1:$1,0))/1000,""),0)</f>
        <v>0</v>
      </c>
      <c r="DH61" s="551" cm="1">
        <f t="array" aca="1" ref="DH61" ca="1">IFERROR(IF(AND(НачЦ_ИнвП_Дата&lt;=DH$3,КИнвП_Дата&gt;DH$3),
INDEX(Кальк._свекла,MATCH($A61,Кальк._свекла_наим.,0),MATCH("Сумма затрат, т.руб.",'Кальк-я'!$5:$5,0))*
INDEX(ЗФ,MATCH($A$58,ЗФ!$A:$A,0),MATCH("Посевная площадь"&amp;YEAR(DI$3),ЗФ!$2:$2,0))*
INDEX(Коэф.закупка_год_свекла[],MATCH($A61,Коэф.закупка_год_свекла[1],0),MATCH(MONTH(DH$3),КЗ!$1:$1,0))/1000,""),0)</f>
        <v>0</v>
      </c>
      <c r="DI61" s="551" cm="1">
        <f t="array" aca="1" ref="DI61" ca="1">IFERROR(IF(AND(НачЦ_ИнвП_Дата&lt;=DI$3,КИнвП_Дата&gt;DI$3),
INDEX(Кальк._свекла,MATCH($A61,Кальк._свекла_наим.,0),MATCH("Сумма затрат, т.руб.",'Кальк-я'!$5:$5,0))*
INDEX(ЗФ,MATCH($A$58,ЗФ!$A:$A,0),MATCH("Посевная площадь"&amp;YEAR(DJ$3),ЗФ!$2:$2,0))*
INDEX(Коэф.закупка_год_свекла[],MATCH($A61,Коэф.закупка_год_свекла[1],0),MATCH(MONTH(DI$3),КЗ!$1:$1,0))/1000,""),0)</f>
        <v>0</v>
      </c>
      <c r="DJ61" s="551" cm="1">
        <f t="array" aca="1" ref="DJ61" ca="1">IFERROR(IF(AND(НачЦ_ИнвП_Дата&lt;=DJ$3,КИнвП_Дата&gt;DJ$3),
INDEX(Кальк._свекла,MATCH($A61,Кальк._свекла_наим.,0),MATCH("Сумма затрат, т.руб.",'Кальк-я'!$5:$5,0))*
INDEX(ЗФ,MATCH($A$58,ЗФ!$A:$A,0),MATCH("Посевная площадь"&amp;YEAR(DK$3),ЗФ!$2:$2,0))*
INDEX(Коэф.закупка_год_свекла[],MATCH($A61,Коэф.закупка_год_свекла[1],0),MATCH(MONTH(DJ$3),КЗ!$1:$1,0))/1000,""),0)</f>
        <v>0</v>
      </c>
      <c r="DK61" s="551" cm="1">
        <f t="array" aca="1" ref="DK61" ca="1">IFERROR(IF(AND(НачЦ_ИнвП_Дата&lt;=DK$3,КИнвП_Дата&gt;DK$3),
INDEX(Кальк._свекла,MATCH($A61,Кальк._свекла_наим.,0),MATCH("Сумма затрат, т.руб.",'Кальк-я'!$5:$5,0))*
INDEX(ЗФ,MATCH($A$58,ЗФ!$A:$A,0),MATCH("Посевная площадь"&amp;YEAR(DL$3),ЗФ!$2:$2,0))*
INDEX(Коэф.закупка_год_свекла[],MATCH($A61,Коэф.закупка_год_свекла[1],0),MATCH(MONTH(DK$3),КЗ!$1:$1,0))/1000,""),0)</f>
        <v>514.29312642857144</v>
      </c>
      <c r="DL61" s="551" cm="1">
        <f t="array" aca="1" ref="DL61" ca="1">IFERROR(IF(AND(НачЦ_ИнвП_Дата&lt;=DL$3,КИнвП_Дата&gt;DL$3),
INDEX(Кальк._свекла,MATCH($A61,Кальк._свекла_наим.,0),MATCH("Сумма затрат, т.руб.",'Кальк-я'!$5:$5,0))*
INDEX(ЗФ,MATCH($A$58,ЗФ!$A:$A,0),MATCH("Посевная площадь"&amp;YEAR(DM$3),ЗФ!$2:$2,0))*
INDEX(Коэф.закупка_год_свекла[],MATCH($A61,Коэф.закупка_год_свекла[1],0),MATCH(MONTH(DL$3),КЗ!$1:$1,0))/1000,""),0)</f>
        <v>0</v>
      </c>
      <c r="DM61" s="551" cm="1">
        <f t="array" aca="1" ref="DM61" ca="1">IFERROR(IF(AND(НачЦ_ИнвП_Дата&lt;=DM$3,КИнвП_Дата&gt;DM$3),
INDEX(Кальк._свекла,MATCH($A61,Кальк._свекла_наим.,0),MATCH("Сумма затрат, т.руб.",'Кальк-я'!$5:$5,0))*
INDEX(ЗФ,MATCH($A$58,ЗФ!$A:$A,0),MATCH("Посевная площадь"&amp;YEAR(DN$3),ЗФ!$2:$2,0))*
INDEX(Коэф.закупка_год_свекла[],MATCH($A61,Коэф.закупка_год_свекла[1],0),MATCH(MONTH(DM$3),КЗ!$1:$1,0))/1000,""),0)</f>
        <v>0</v>
      </c>
      <c r="DN61" s="552">
        <f t="shared" ca="1" si="1552"/>
        <v>514.29312642857144</v>
      </c>
      <c r="DO61" s="551" cm="1">
        <f t="array" aca="1" ref="DO61" ca="1">IFERROR(IF(AND(НачЦ_ИнвП_Дата&lt;=DO$3,КИнвП_Дата&gt;DO$3),
INDEX(Кальк._свекла,MATCH($A61,Кальк._свекла_наим.,0),MATCH("Сумма затрат, т.руб.",'Кальк-я'!$5:$5,0))*
INDEX(ЗФ,MATCH($A$58,ЗФ!$A:$A,0),MATCH("Посевная площадь"&amp;YEAR(DP$3),ЗФ!$2:$2,0))*
INDEX(Коэф.закупка_год_свекла[],MATCH($A61,Коэф.закупка_год_свекла[1],0),MATCH(MONTH(DO$3),КЗ!$1:$1,0))/1000,""),0)</f>
        <v>0</v>
      </c>
      <c r="DP61" s="551" cm="1">
        <f t="array" aca="1" ref="DP61" ca="1">IFERROR(IF(AND(НачЦ_ИнвП_Дата&lt;=DP$3,КИнвП_Дата&gt;DP$3),
INDEX(Кальк._свекла,MATCH($A61,Кальк._свекла_наим.,0),MATCH("Сумма затрат, т.руб.",'Кальк-я'!$5:$5,0))*
INDEX(ЗФ,MATCH($A$58,ЗФ!$A:$A,0),MATCH("Посевная площадь"&amp;YEAR(DQ$3),ЗФ!$2:$2,0))*
INDEX(Коэф.закупка_год_свекла[],MATCH($A61,Коэф.закупка_год_свекла[1],0),MATCH(MONTH(DP$3),КЗ!$1:$1,0))/1000,""),0)</f>
        <v>0</v>
      </c>
      <c r="DQ61" s="551" cm="1">
        <f t="array" aca="1" ref="DQ61" ca="1">IFERROR(IF(AND(НачЦ_ИнвП_Дата&lt;=DQ$3,КИнвП_Дата&gt;DQ$3),
INDEX(Кальк._свекла,MATCH($A61,Кальк._свекла_наим.,0),MATCH("Сумма затрат, т.руб.",'Кальк-я'!$5:$5,0))*
INDEX(ЗФ,MATCH($A$58,ЗФ!$A:$A,0),MATCH("Посевная площадь"&amp;YEAR(DR$3),ЗФ!$2:$2,0))*
INDEX(Коэф.закупка_год_свекла[],MATCH($A61,Коэф.закупка_год_свекла[1],0),MATCH(MONTH(DQ$3),КЗ!$1:$1,0))/1000,""),0)</f>
        <v>0</v>
      </c>
      <c r="DR61" s="551" cm="1">
        <f t="array" aca="1" ref="DR61" ca="1">IFERROR(IF(AND(НачЦ_ИнвП_Дата&lt;=DR$3,КИнвП_Дата&gt;DR$3),
INDEX(Кальк._свекла,MATCH($A61,Кальк._свекла_наим.,0),MATCH("Сумма затрат, т.руб.",'Кальк-я'!$5:$5,0))*
INDEX(ЗФ,MATCH($A$58,ЗФ!$A:$A,0),MATCH("Посевная площадь"&amp;YEAR(DS$3),ЗФ!$2:$2,0))*
INDEX(Коэф.закупка_год_свекла[],MATCH($A61,Коэф.закупка_год_свекла[1],0),MATCH(MONTH(DR$3),КЗ!$1:$1,0))/1000,""),0)</f>
        <v>0</v>
      </c>
      <c r="DS61" s="551" cm="1">
        <f t="array" aca="1" ref="DS61" ca="1">IFERROR(IF(AND(НачЦ_ИнвП_Дата&lt;=DS$3,КИнвП_Дата&gt;DS$3),
INDEX(Кальк._свекла,MATCH($A61,Кальк._свекла_наим.,0),MATCH("Сумма затрат, т.руб.",'Кальк-я'!$5:$5,0))*
INDEX(ЗФ,MATCH($A$58,ЗФ!$A:$A,0),MATCH("Посевная площадь"&amp;YEAR(DT$3),ЗФ!$2:$2,0))*
INDEX(Коэф.закупка_год_свекла[],MATCH($A61,Коэф.закупка_год_свекла[1],0),MATCH(MONTH(DS$3),КЗ!$1:$1,0))/1000,""),0)</f>
        <v>0</v>
      </c>
      <c r="DT61" s="551" cm="1">
        <f t="array" aca="1" ref="DT61" ca="1">IFERROR(IF(AND(НачЦ_ИнвП_Дата&lt;=DT$3,КИнвП_Дата&gt;DT$3),
INDEX(Кальк._свекла,MATCH($A61,Кальк._свекла_наим.,0),MATCH("Сумма затрат, т.руб.",'Кальк-я'!$5:$5,0))*
INDEX(ЗФ,MATCH($A$58,ЗФ!$A:$A,0),MATCH("Посевная площадь"&amp;YEAR(DU$3),ЗФ!$2:$2,0))*
INDEX(Коэф.закупка_год_свекла[],MATCH($A61,Коэф.закупка_год_свекла[1],0),MATCH(MONTH(DT$3),КЗ!$1:$1,0))/1000,""),0)</f>
        <v>0</v>
      </c>
      <c r="DU61" s="551" cm="1">
        <f t="array" aca="1" ref="DU61" ca="1">IFERROR(IF(AND(НачЦ_ИнвП_Дата&lt;=DU$3,КИнвП_Дата&gt;DU$3),
INDEX(Кальк._свекла,MATCH($A61,Кальк._свекла_наим.,0),MATCH("Сумма затрат, т.руб.",'Кальк-я'!$5:$5,0))*
INDEX(ЗФ,MATCH($A$58,ЗФ!$A:$A,0),MATCH("Посевная площадь"&amp;YEAR(DV$3),ЗФ!$2:$2,0))*
INDEX(Коэф.закупка_год_свекла[],MATCH($A61,Коэф.закупка_год_свекла[1],0),MATCH(MONTH(DU$3),КЗ!$1:$1,0))/1000,""),0)</f>
        <v>0</v>
      </c>
      <c r="DV61" s="551" cm="1">
        <f t="array" aca="1" ref="DV61" ca="1">IFERROR(IF(AND(НачЦ_ИнвП_Дата&lt;=DV$3,КИнвП_Дата&gt;DV$3),
INDEX(Кальк._свекла,MATCH($A61,Кальк._свекла_наим.,0),MATCH("Сумма затрат, т.руб.",'Кальк-я'!$5:$5,0))*
INDEX(ЗФ,MATCH($A$58,ЗФ!$A:$A,0),MATCH("Посевная площадь"&amp;YEAR(DW$3),ЗФ!$2:$2,0))*
INDEX(Коэф.закупка_год_свекла[],MATCH($A61,Коэф.закупка_год_свекла[1],0),MATCH(MONTH(DV$3),КЗ!$1:$1,0))/1000,""),0)</f>
        <v>0</v>
      </c>
      <c r="DW61" s="551" cm="1">
        <f t="array" aca="1" ref="DW61" ca="1">IFERROR(IF(AND(НачЦ_ИнвП_Дата&lt;=DW$3,КИнвП_Дата&gt;DW$3),
INDEX(Кальк._свекла,MATCH($A61,Кальк._свекла_наим.,0),MATCH("Сумма затрат, т.руб.",'Кальк-я'!$5:$5,0))*
INDEX(ЗФ,MATCH($A$58,ЗФ!$A:$A,0),MATCH("Посевная площадь"&amp;YEAR(DX$3),ЗФ!$2:$2,0))*
INDEX(Коэф.закупка_год_свекла[],MATCH($A61,Коэф.закупка_год_свекла[1],0),MATCH(MONTH(DW$3),КЗ!$1:$1,0))/1000,""),0)</f>
        <v>0</v>
      </c>
      <c r="DX61" s="551" cm="1">
        <f t="array" aca="1" ref="DX61" ca="1">IFERROR(IF(AND(НачЦ_ИнвП_Дата&lt;=DX$3,КИнвП_Дата&gt;DX$3),
INDEX(Кальк._свекла,MATCH($A61,Кальк._свекла_наим.,0),MATCH("Сумма затрат, т.руб.",'Кальк-я'!$5:$5,0))*
INDEX(ЗФ,MATCH($A$58,ЗФ!$A:$A,0),MATCH("Посевная площадь"&amp;YEAR(DY$3),ЗФ!$2:$2,0))*
INDEX(Коэф.закупка_год_свекла[],MATCH($A61,Коэф.закупка_год_свекла[1],0),MATCH(MONTH(DX$3),КЗ!$1:$1,0))/1000,""),0)</f>
        <v>514.29312642857144</v>
      </c>
      <c r="DY61" s="551" cm="1">
        <f t="array" aca="1" ref="DY61" ca="1">IFERROR(IF(AND(НачЦ_ИнвП_Дата&lt;=DY$3,КИнвП_Дата&gt;DY$3),
INDEX(Кальк._свекла,MATCH($A61,Кальк._свекла_наим.,0),MATCH("Сумма затрат, т.руб.",'Кальк-я'!$5:$5,0))*
INDEX(ЗФ,MATCH($A$58,ЗФ!$A:$A,0),MATCH("Посевная площадь"&amp;YEAR(DZ$3),ЗФ!$2:$2,0))*
INDEX(Коэф.закупка_год_свекла[],MATCH($A61,Коэф.закупка_год_свекла[1],0),MATCH(MONTH(DY$3),КЗ!$1:$1,0))/1000,""),0)</f>
        <v>0</v>
      </c>
      <c r="DZ61" s="551" cm="1">
        <f t="array" aca="1" ref="DZ61" ca="1">IFERROR(IF(AND(НачЦ_ИнвП_Дата&lt;=DZ$3,КИнвП_Дата&gt;DZ$3),
INDEX(Кальк._свекла,MATCH($A61,Кальк._свекла_наим.,0),MATCH("Сумма затрат, т.руб.",'Кальк-я'!$5:$5,0))*
INDEX(ЗФ,MATCH($A$58,ЗФ!$A:$A,0),MATCH("Посевная площадь"&amp;YEAR(EA$3),ЗФ!$2:$2,0))*
INDEX(Коэф.закупка_год_свекла[],MATCH($A61,Коэф.закупка_год_свекла[1],0),MATCH(MONTH(DZ$3),КЗ!$1:$1,0))/1000,""),0)</f>
        <v>0</v>
      </c>
      <c r="EA61" s="552">
        <f t="shared" ca="1" si="1553"/>
        <v>514.29312642857144</v>
      </c>
      <c r="EB61" s="551" cm="1">
        <f t="array" aca="1" ref="EB61" ca="1">IFERROR(IF(AND(НачЦ_ИнвП_Дата&lt;=EB$3,КИнвП_Дата&gt;EB$3),
INDEX(Кальк._свекла,MATCH($A61,Кальк._свекла_наим.,0),MATCH("Сумма затрат, т.руб.",'Кальк-я'!$5:$5,0))*
INDEX(ЗФ,MATCH($A$58,ЗФ!$A:$A,0),MATCH("Посевная площадь"&amp;YEAR(EC$3),ЗФ!$2:$2,0))*
INDEX(Коэф.закупка_год_свекла[],MATCH($A61,Коэф.закупка_год_свекла[1],0),MATCH(MONTH(EB$3),КЗ!$1:$1,0))/1000,""),0)</f>
        <v>0</v>
      </c>
      <c r="EC61" s="551" cm="1">
        <f t="array" aca="1" ref="EC61" ca="1">IFERROR(IF(AND(НачЦ_ИнвП_Дата&lt;=EC$3,КИнвП_Дата&gt;EC$3),
INDEX(Кальк._свекла,MATCH($A61,Кальк._свекла_наим.,0),MATCH("Сумма затрат, т.руб.",'Кальк-я'!$5:$5,0))*
INDEX(ЗФ,MATCH($A$58,ЗФ!$A:$A,0),MATCH("Посевная площадь"&amp;YEAR(ED$3),ЗФ!$2:$2,0))*
INDEX(Коэф.закупка_год_свекла[],MATCH($A61,Коэф.закупка_год_свекла[1],0),MATCH(MONTH(EC$3),КЗ!$1:$1,0))/1000,""),0)</f>
        <v>0</v>
      </c>
      <c r="ED61" s="551" cm="1">
        <f t="array" aca="1" ref="ED61" ca="1">IFERROR(IF(AND(НачЦ_ИнвП_Дата&lt;=ED$3,КИнвП_Дата&gt;ED$3),
INDEX(Кальк._свекла,MATCH($A61,Кальк._свекла_наим.,0),MATCH("Сумма затрат, т.руб.",'Кальк-я'!$5:$5,0))*
INDEX(ЗФ,MATCH($A$58,ЗФ!$A:$A,0),MATCH("Посевная площадь"&amp;YEAR(EE$3),ЗФ!$2:$2,0))*
INDEX(Коэф.закупка_год_свекла[],MATCH($A61,Коэф.закупка_год_свекла[1],0),MATCH(MONTH(ED$3),КЗ!$1:$1,0))/1000,""),0)</f>
        <v>0</v>
      </c>
      <c r="EE61" s="551" cm="1">
        <f t="array" aca="1" ref="EE61" ca="1">IFERROR(IF(AND(НачЦ_ИнвП_Дата&lt;=EE$3,КИнвП_Дата&gt;EE$3),
INDEX(Кальк._свекла,MATCH($A61,Кальк._свекла_наим.,0),MATCH("Сумма затрат, т.руб.",'Кальк-я'!$5:$5,0))*
INDEX(ЗФ,MATCH($A$58,ЗФ!$A:$A,0),MATCH("Посевная площадь"&amp;YEAR(EF$3),ЗФ!$2:$2,0))*
INDEX(Коэф.закупка_год_свекла[],MATCH($A61,Коэф.закупка_год_свекла[1],0),MATCH(MONTH(EE$3),КЗ!$1:$1,0))/1000,""),0)</f>
        <v>0</v>
      </c>
      <c r="EF61" s="551" cm="1">
        <f t="array" aca="1" ref="EF61" ca="1">IFERROR(IF(AND(НачЦ_ИнвП_Дата&lt;=EF$3,КИнвП_Дата&gt;EF$3),
INDEX(Кальк._свекла,MATCH($A61,Кальк._свекла_наим.,0),MATCH("Сумма затрат, т.руб.",'Кальк-я'!$5:$5,0))*
INDEX(ЗФ,MATCH($A$58,ЗФ!$A:$A,0),MATCH("Посевная площадь"&amp;YEAR(EG$3),ЗФ!$2:$2,0))*
INDEX(Коэф.закупка_год_свекла[],MATCH($A61,Коэф.закупка_год_свекла[1],0),MATCH(MONTH(EF$3),КЗ!$1:$1,0))/1000,""),0)</f>
        <v>0</v>
      </c>
      <c r="EG61" s="551" cm="1">
        <f t="array" aca="1" ref="EG61" ca="1">IFERROR(IF(AND(НачЦ_ИнвП_Дата&lt;=EG$3,КИнвП_Дата&gt;EG$3),
INDEX(Кальк._свекла,MATCH($A61,Кальк._свекла_наим.,0),MATCH("Сумма затрат, т.руб.",'Кальк-я'!$5:$5,0))*
INDEX(ЗФ,MATCH($A$58,ЗФ!$A:$A,0),MATCH("Посевная площадь"&amp;YEAR(EH$3),ЗФ!$2:$2,0))*
INDEX(Коэф.закупка_год_свекла[],MATCH($A61,Коэф.закупка_год_свекла[1],0),MATCH(MONTH(EG$3),КЗ!$1:$1,0))/1000,""),0)</f>
        <v>0</v>
      </c>
      <c r="EH61" s="551" cm="1">
        <f t="array" aca="1" ref="EH61" ca="1">IFERROR(IF(AND(НачЦ_ИнвП_Дата&lt;=EH$3,КИнвП_Дата&gt;EH$3),
INDEX(Кальк._свекла,MATCH($A61,Кальк._свекла_наим.,0),MATCH("Сумма затрат, т.руб.",'Кальк-я'!$5:$5,0))*
INDEX(ЗФ,MATCH($A$58,ЗФ!$A:$A,0),MATCH("Посевная площадь"&amp;YEAR(EI$3),ЗФ!$2:$2,0))*
INDEX(Коэф.закупка_год_свекла[],MATCH($A61,Коэф.закупка_год_свекла[1],0),MATCH(MONTH(EH$3),КЗ!$1:$1,0))/1000,""),0)</f>
        <v>0</v>
      </c>
      <c r="EI61" s="551" cm="1">
        <f t="array" aca="1" ref="EI61" ca="1">IFERROR(IF(AND(НачЦ_ИнвП_Дата&lt;=EI$3,КИнвП_Дата&gt;EI$3),
INDEX(Кальк._свекла,MATCH($A61,Кальк._свекла_наим.,0),MATCH("Сумма затрат, т.руб.",'Кальк-я'!$5:$5,0))*
INDEX(ЗФ,MATCH($A$58,ЗФ!$A:$A,0),MATCH("Посевная площадь"&amp;YEAR(EJ$3),ЗФ!$2:$2,0))*
INDEX(Коэф.закупка_год_свекла[],MATCH($A61,Коэф.закупка_год_свекла[1],0),MATCH(MONTH(EI$3),КЗ!$1:$1,0))/1000,""),0)</f>
        <v>0</v>
      </c>
      <c r="EJ61" s="551" cm="1">
        <f t="array" aca="1" ref="EJ61" ca="1">IFERROR(IF(AND(НачЦ_ИнвП_Дата&lt;=EJ$3,КИнвП_Дата&gt;EJ$3),
INDEX(Кальк._свекла,MATCH($A61,Кальк._свекла_наим.,0),MATCH("Сумма затрат, т.руб.",'Кальк-я'!$5:$5,0))*
INDEX(ЗФ,MATCH($A$58,ЗФ!$A:$A,0),MATCH("Посевная площадь"&amp;YEAR(EK$3),ЗФ!$2:$2,0))*
INDEX(Коэф.закупка_год_свекла[],MATCH($A61,Коэф.закупка_год_свекла[1],0),MATCH(MONTH(EJ$3),КЗ!$1:$1,0))/1000,""),0)</f>
        <v>0</v>
      </c>
      <c r="EK61" s="551" cm="1">
        <f t="array" aca="1" ref="EK61" ca="1">IFERROR(IF(AND(НачЦ_ИнвП_Дата&lt;=EK$3,КИнвП_Дата&gt;EK$3),
INDEX(Кальк._свекла,MATCH($A61,Кальк._свекла_наим.,0),MATCH("Сумма затрат, т.руб.",'Кальк-я'!$5:$5,0))*
INDEX(ЗФ,MATCH($A$58,ЗФ!$A:$A,0),MATCH("Посевная площадь"&amp;YEAR(EL$3),ЗФ!$2:$2,0))*
INDEX(Коэф.закупка_год_свекла[],MATCH($A61,Коэф.закупка_год_свекла[1],0),MATCH(MONTH(EK$3),КЗ!$1:$1,0))/1000,""),0)</f>
        <v>514.29312642857144</v>
      </c>
      <c r="EL61" s="551" cm="1">
        <f t="array" aca="1" ref="EL61" ca="1">IFERROR(IF(AND(НачЦ_ИнвП_Дата&lt;=EL$3,КИнвП_Дата&gt;EL$3),
INDEX(Кальк._свекла,MATCH($A61,Кальк._свекла_наим.,0),MATCH("Сумма затрат, т.руб.",'Кальк-я'!$5:$5,0))*
INDEX(ЗФ,MATCH($A$58,ЗФ!$A:$A,0),MATCH("Посевная площадь"&amp;YEAR(EM$3),ЗФ!$2:$2,0))*
INDEX(Коэф.закупка_год_свекла[],MATCH($A61,Коэф.закупка_год_свекла[1],0),MATCH(MONTH(EL$3),КЗ!$1:$1,0))/1000,""),0)</f>
        <v>0</v>
      </c>
      <c r="EM61" s="551" cm="1">
        <f t="array" aca="1" ref="EM61" ca="1">IFERROR(IF(AND(НачЦ_ИнвП_Дата&lt;=EM$3,КИнвП_Дата&gt;EM$3),
INDEX(Кальк._свекла,MATCH($A61,Кальк._свекла_наим.,0),MATCH("Сумма затрат, т.руб.",'Кальк-я'!$5:$5,0))*
INDEX(ЗФ,MATCH($A$58,ЗФ!$A:$A,0),MATCH("Посевная площадь"&amp;YEAR(EN$3),ЗФ!$2:$2,0))*
INDEX(Коэф.закупка_год_свекла[],MATCH($A61,Коэф.закупка_год_свекла[1],0),MATCH(MONTH(EM$3),КЗ!$1:$1,0))/1000,""),0)</f>
        <v>0</v>
      </c>
      <c r="EN61" s="552">
        <f t="shared" ca="1" si="1554"/>
        <v>514.29312642857144</v>
      </c>
      <c r="EO61" s="551" cm="1">
        <f t="array" aca="1" ref="EO61" ca="1">IFERROR(IF(AND(НачЦ_ИнвП_Дата&lt;=EO$3,КИнвП_Дата&gt;EO$3),
INDEX(Кальк._свекла,MATCH($A61,Кальк._свекла_наим.,0),MATCH("Сумма затрат, т.руб.",'Кальк-я'!$5:$5,0))*
INDEX(ЗФ,MATCH($A$58,ЗФ!$A:$A,0),MATCH("Посевная площадь"&amp;YEAR(EP$3),ЗФ!$2:$2,0))*
INDEX(Коэф.закупка_год_свекла[],MATCH($A61,Коэф.закупка_год_свекла[1],0),MATCH(MONTH(EO$3),КЗ!$1:$1,0))/1000,""),0)</f>
        <v>0</v>
      </c>
      <c r="EP61" s="551" cm="1">
        <f t="array" aca="1" ref="EP61" ca="1">IFERROR(IF(AND(НачЦ_ИнвП_Дата&lt;=EP$3,КИнвП_Дата&gt;EP$3),
INDEX(Кальк._свекла,MATCH($A61,Кальк._свекла_наим.,0),MATCH("Сумма затрат, т.руб.",'Кальк-я'!$5:$5,0))*
INDEX(ЗФ,MATCH($A$58,ЗФ!$A:$A,0),MATCH("Посевная площадь"&amp;YEAR(EQ$3),ЗФ!$2:$2,0))*
INDEX(Коэф.закупка_год_свекла[],MATCH($A61,Коэф.закупка_год_свекла[1],0),MATCH(MONTH(EP$3),КЗ!$1:$1,0))/1000,""),0)</f>
        <v>0</v>
      </c>
      <c r="EQ61" s="551" cm="1">
        <f t="array" aca="1" ref="EQ61" ca="1">IFERROR(IF(AND(НачЦ_ИнвП_Дата&lt;=EQ$3,КИнвП_Дата&gt;EQ$3),
INDEX(Кальк._свекла,MATCH($A61,Кальк._свекла_наим.,0),MATCH("Сумма затрат, т.руб.",'Кальк-я'!$5:$5,0))*
INDEX(ЗФ,MATCH($A$58,ЗФ!$A:$A,0),MATCH("Посевная площадь"&amp;YEAR(ER$3),ЗФ!$2:$2,0))*
INDEX(Коэф.закупка_год_свекла[],MATCH($A61,Коэф.закупка_год_свекла[1],0),MATCH(MONTH(EQ$3),КЗ!$1:$1,0))/1000,""),0)</f>
        <v>0</v>
      </c>
      <c r="ER61" s="551" cm="1">
        <f t="array" aca="1" ref="ER61" ca="1">IFERROR(IF(AND(НачЦ_ИнвП_Дата&lt;=ER$3,КИнвП_Дата&gt;ER$3),
INDEX(Кальк._свекла,MATCH($A61,Кальк._свекла_наим.,0),MATCH("Сумма затрат, т.руб.",'Кальк-я'!$5:$5,0))*
INDEX(ЗФ,MATCH($A$58,ЗФ!$A:$A,0),MATCH("Посевная площадь"&amp;YEAR(ES$3),ЗФ!$2:$2,0))*
INDEX(Коэф.закупка_год_свекла[],MATCH($A61,Коэф.закупка_год_свекла[1],0),MATCH(MONTH(ER$3),КЗ!$1:$1,0))/1000,""),0)</f>
        <v>0</v>
      </c>
      <c r="ES61" s="551" cm="1">
        <f t="array" aca="1" ref="ES61" ca="1">IFERROR(IF(AND(НачЦ_ИнвП_Дата&lt;=ES$3,КИнвП_Дата&gt;ES$3),
INDEX(Кальк._свекла,MATCH($A61,Кальк._свекла_наим.,0),MATCH("Сумма затрат, т.руб.",'Кальк-я'!$5:$5,0))*
INDEX(ЗФ,MATCH($A$58,ЗФ!$A:$A,0),MATCH("Посевная площадь"&amp;YEAR(ET$3),ЗФ!$2:$2,0))*
INDEX(Коэф.закупка_год_свекла[],MATCH($A61,Коэф.закупка_год_свекла[1],0),MATCH(MONTH(ES$3),КЗ!$1:$1,0))/1000,""),0)</f>
        <v>0</v>
      </c>
      <c r="ET61" s="551" cm="1">
        <f t="array" aca="1" ref="ET61" ca="1">IFERROR(IF(AND(НачЦ_ИнвП_Дата&lt;=ET$3,КИнвП_Дата&gt;ET$3),
INDEX(Кальк._свекла,MATCH($A61,Кальк._свекла_наим.,0),MATCH("Сумма затрат, т.руб.",'Кальк-я'!$5:$5,0))*
INDEX(ЗФ,MATCH($A$58,ЗФ!$A:$A,0),MATCH("Посевная площадь"&amp;YEAR(EU$3),ЗФ!$2:$2,0))*
INDEX(Коэф.закупка_год_свекла[],MATCH($A61,Коэф.закупка_год_свекла[1],0),MATCH(MONTH(ET$3),КЗ!$1:$1,0))/1000,""),0)</f>
        <v>0</v>
      </c>
      <c r="EU61" s="551" cm="1">
        <f t="array" aca="1" ref="EU61" ca="1">IFERROR(IF(AND(НачЦ_ИнвП_Дата&lt;=EU$3,КИнвП_Дата&gt;EU$3),
INDEX(Кальк._свекла,MATCH($A61,Кальк._свекла_наим.,0),MATCH("Сумма затрат, т.руб.",'Кальк-я'!$5:$5,0))*
INDEX(ЗФ,MATCH($A$58,ЗФ!$A:$A,0),MATCH("Посевная площадь"&amp;YEAR(EV$3),ЗФ!$2:$2,0))*
INDEX(Коэф.закупка_год_свекла[],MATCH($A61,Коэф.закупка_год_свекла[1],0),MATCH(MONTH(EU$3),КЗ!$1:$1,0))/1000,""),0)</f>
        <v>0</v>
      </c>
      <c r="EV61" s="551" cm="1">
        <f t="array" aca="1" ref="EV61" ca="1">IFERROR(IF(AND(НачЦ_ИнвП_Дата&lt;=EV$3,КИнвП_Дата&gt;EV$3),
INDEX(Кальк._свекла,MATCH($A61,Кальк._свекла_наим.,0),MATCH("Сумма затрат, т.руб.",'Кальк-я'!$5:$5,0))*
INDEX(ЗФ,MATCH($A$58,ЗФ!$A:$A,0),MATCH("Посевная площадь"&amp;YEAR(EW$3),ЗФ!$2:$2,0))*
INDEX(Коэф.закупка_год_свекла[],MATCH($A61,Коэф.закупка_год_свекла[1],0),MATCH(MONTH(EV$3),КЗ!$1:$1,0))/1000,""),0)</f>
        <v>0</v>
      </c>
      <c r="EW61" s="551" cm="1">
        <f t="array" aca="1" ref="EW61" ca="1">IFERROR(IF(AND(НачЦ_ИнвП_Дата&lt;=EW$3,КИнвП_Дата&gt;EW$3),
INDEX(Кальк._свекла,MATCH($A61,Кальк._свекла_наим.,0),MATCH("Сумма затрат, т.руб.",'Кальк-я'!$5:$5,0))*
INDEX(ЗФ,MATCH($A$58,ЗФ!$A:$A,0),MATCH("Посевная площадь"&amp;YEAR(EX$3),ЗФ!$2:$2,0))*
INDEX(Коэф.закупка_год_свекла[],MATCH($A61,Коэф.закупка_год_свекла[1],0),MATCH(MONTH(EW$3),КЗ!$1:$1,0))/1000,""),0)</f>
        <v>0</v>
      </c>
      <c r="EX61" s="551" cm="1">
        <f t="array" aca="1" ref="EX61" ca="1">IFERROR(IF(AND(НачЦ_ИнвП_Дата&lt;=EX$3,КИнвП_Дата&gt;EX$3),
INDEX(Кальк._свекла,MATCH($A61,Кальк._свекла_наим.,0),MATCH("Сумма затрат, т.руб.",'Кальк-я'!$5:$5,0))*
INDEX(ЗФ,MATCH($A$58,ЗФ!$A:$A,0),MATCH("Посевная площадь"&amp;YEAR(EY$3),ЗФ!$2:$2,0))*
INDEX(Коэф.закупка_год_свекла[],MATCH($A61,Коэф.закупка_год_свекла[1],0),MATCH(MONTH(EX$3),КЗ!$1:$1,0))/1000,""),0)</f>
        <v>514.29312642857144</v>
      </c>
      <c r="EY61" s="551" cm="1">
        <f t="array" aca="1" ref="EY61" ca="1">IFERROR(IF(AND(НачЦ_ИнвП_Дата&lt;=EY$3,КИнвП_Дата&gt;EY$3),
INDEX(Кальк._свекла,MATCH($A61,Кальк._свекла_наим.,0),MATCH("Сумма затрат, т.руб.",'Кальк-я'!$5:$5,0))*
INDEX(ЗФ,MATCH($A$58,ЗФ!$A:$A,0),MATCH("Посевная площадь"&amp;YEAR(EZ$3),ЗФ!$2:$2,0))*
INDEX(Коэф.закупка_год_свекла[],MATCH($A61,Коэф.закупка_год_свекла[1],0),MATCH(MONTH(EY$3),КЗ!$1:$1,0))/1000,""),0)</f>
        <v>0</v>
      </c>
      <c r="EZ61" s="551" cm="1">
        <f t="array" aca="1" ref="EZ61" ca="1">IFERROR(IF(AND(НачЦ_ИнвП_Дата&lt;=EZ$3,КИнвП_Дата&gt;EZ$3),
INDEX(Кальк._свекла,MATCH($A61,Кальк._свекла_наим.,0),MATCH("Сумма затрат, т.руб.",'Кальк-я'!$5:$5,0))*
INDEX(ЗФ,MATCH($A$58,ЗФ!$A:$A,0),MATCH("Посевная площадь"&amp;YEAR(FA$3),ЗФ!$2:$2,0))*
INDEX(Коэф.закупка_год_свекла[],MATCH($A61,Коэф.закупка_год_свекла[1],0),MATCH(MONTH(EZ$3),КЗ!$1:$1,0))/1000,""),0)</f>
        <v>0</v>
      </c>
      <c r="FA61" s="552">
        <f t="shared" ca="1" si="1555"/>
        <v>514.29312642857144</v>
      </c>
      <c r="FB61" s="551" cm="1">
        <f t="array" aca="1" ref="FB61" ca="1">IFERROR(IF(AND(НачЦ_ИнвП_Дата&lt;=FB$3,КИнвП_Дата&gt;FB$3),
INDEX(Кальк._свекла,MATCH($A61,Кальк._свекла_наим.,0),MATCH("Сумма затрат, т.руб.",'Кальк-я'!$5:$5,0))*
INDEX(ЗФ,MATCH($A$58,ЗФ!$A:$A,0),MATCH("Посевная площадь"&amp;YEAR(FC$3),ЗФ!$2:$2,0))*
INDEX(Коэф.закупка_год_свекла[],MATCH($A61,Коэф.закупка_год_свекла[1],0),MATCH(MONTH(FB$3),КЗ!$1:$1,0))/1000,""),0)</f>
        <v>0</v>
      </c>
      <c r="FC61" s="551" cm="1">
        <f t="array" aca="1" ref="FC61" ca="1">IFERROR(IF(AND(НачЦ_ИнвП_Дата&lt;=FC$3,КИнвП_Дата&gt;FC$3),
INDEX(Кальк._свекла,MATCH($A61,Кальк._свекла_наим.,0),MATCH("Сумма затрат, т.руб.",'Кальк-я'!$5:$5,0))*
INDEX(ЗФ,MATCH($A$58,ЗФ!$A:$A,0),MATCH("Посевная площадь"&amp;YEAR(FD$3),ЗФ!$2:$2,0))*
INDEX(Коэф.закупка_год_свекла[],MATCH($A61,Коэф.закупка_год_свекла[1],0),MATCH(MONTH(FC$3),КЗ!$1:$1,0))/1000,""),0)</f>
        <v>0</v>
      </c>
      <c r="FD61" s="551" cm="1">
        <f t="array" aca="1" ref="FD61" ca="1">IFERROR(IF(AND(НачЦ_ИнвП_Дата&lt;=FD$3,КИнвП_Дата&gt;FD$3),
INDEX(Кальк._свекла,MATCH($A61,Кальк._свекла_наим.,0),MATCH("Сумма затрат, т.руб.",'Кальк-я'!$5:$5,0))*
INDEX(ЗФ,MATCH($A$58,ЗФ!$A:$A,0),MATCH("Посевная площадь"&amp;YEAR(FE$3),ЗФ!$2:$2,0))*
INDEX(Коэф.закупка_год_свекла[],MATCH($A61,Коэф.закупка_год_свекла[1],0),MATCH(MONTH(FD$3),КЗ!$1:$1,0))/1000,""),0)</f>
        <v>0</v>
      </c>
      <c r="FE61" s="551" cm="1">
        <f t="array" aca="1" ref="FE61" ca="1">IFERROR(IF(AND(НачЦ_ИнвП_Дата&lt;=FE$3,КИнвП_Дата&gt;FE$3),
INDEX(Кальк._свекла,MATCH($A61,Кальк._свекла_наим.,0),MATCH("Сумма затрат, т.руб.",'Кальк-я'!$5:$5,0))*
INDEX(ЗФ,MATCH($A$58,ЗФ!$A:$A,0),MATCH("Посевная площадь"&amp;YEAR(FF$3),ЗФ!$2:$2,0))*
INDEX(Коэф.закупка_год_свекла[],MATCH($A61,Коэф.закупка_год_свекла[1],0),MATCH(MONTH(FE$3),КЗ!$1:$1,0))/1000,""),0)</f>
        <v>0</v>
      </c>
      <c r="FF61" s="551" cm="1">
        <f t="array" aca="1" ref="FF61" ca="1">IFERROR(IF(AND(НачЦ_ИнвП_Дата&lt;=FF$3,КИнвП_Дата&gt;FF$3),
INDEX(Кальк._свекла,MATCH($A61,Кальк._свекла_наим.,0),MATCH("Сумма затрат, т.руб.",'Кальк-я'!$5:$5,0))*
INDEX(ЗФ,MATCH($A$58,ЗФ!$A:$A,0),MATCH("Посевная площадь"&amp;YEAR(FG$3),ЗФ!$2:$2,0))*
INDEX(Коэф.закупка_год_свекла[],MATCH($A61,Коэф.закупка_год_свекла[1],0),MATCH(MONTH(FF$3),КЗ!$1:$1,0))/1000,""),0)</f>
        <v>0</v>
      </c>
      <c r="FG61" s="551" cm="1">
        <f t="array" aca="1" ref="FG61" ca="1">IFERROR(IF(AND(НачЦ_ИнвП_Дата&lt;=FG$3,КИнвП_Дата&gt;FG$3),
INDEX(Кальк._свекла,MATCH($A61,Кальк._свекла_наим.,0),MATCH("Сумма затрат, т.руб.",'Кальк-я'!$5:$5,0))*
INDEX(ЗФ,MATCH($A$58,ЗФ!$A:$A,0),MATCH("Посевная площадь"&amp;YEAR(FH$3),ЗФ!$2:$2,0))*
INDEX(Коэф.закупка_год_свекла[],MATCH($A61,Коэф.закупка_год_свекла[1],0),MATCH(MONTH(FG$3),КЗ!$1:$1,0))/1000,""),0)</f>
        <v>0</v>
      </c>
      <c r="FH61" s="551" cm="1">
        <f t="array" aca="1" ref="FH61" ca="1">IFERROR(IF(AND(НачЦ_ИнвП_Дата&lt;=FH$3,КИнвП_Дата&gt;FH$3),
INDEX(Кальк._свекла,MATCH($A61,Кальк._свекла_наим.,0),MATCH("Сумма затрат, т.руб.",'Кальк-я'!$5:$5,0))*
INDEX(ЗФ,MATCH($A$58,ЗФ!$A:$A,0),MATCH("Посевная площадь"&amp;YEAR(FI$3),ЗФ!$2:$2,0))*
INDEX(Коэф.закупка_год_свекла[],MATCH($A61,Коэф.закупка_год_свекла[1],0),MATCH(MONTH(FH$3),КЗ!$1:$1,0))/1000,""),0)</f>
        <v>0</v>
      </c>
      <c r="FI61" s="551" cm="1">
        <f t="array" aca="1" ref="FI61" ca="1">IFERROR(IF(AND(НачЦ_ИнвП_Дата&lt;=FI$3,КИнвП_Дата&gt;FI$3),
INDEX(Кальк._свекла,MATCH($A61,Кальк._свекла_наим.,0),MATCH("Сумма затрат, т.руб.",'Кальк-я'!$5:$5,0))*
INDEX(ЗФ,MATCH($A$58,ЗФ!$A:$A,0),MATCH("Посевная площадь"&amp;YEAR(FJ$3),ЗФ!$2:$2,0))*
INDEX(Коэф.закупка_год_свекла[],MATCH($A61,Коэф.закупка_год_свекла[1],0),MATCH(MONTH(FI$3),КЗ!$1:$1,0))/1000,""),0)</f>
        <v>0</v>
      </c>
      <c r="FJ61" s="551" cm="1">
        <f t="array" aca="1" ref="FJ61" ca="1">IFERROR(IF(AND(НачЦ_ИнвП_Дата&lt;=FJ$3,КИнвП_Дата&gt;FJ$3),
INDEX(Кальк._свекла,MATCH($A61,Кальк._свекла_наим.,0),MATCH("Сумма затрат, т.руб.",'Кальк-я'!$5:$5,0))*
INDEX(ЗФ,MATCH($A$58,ЗФ!$A:$A,0),MATCH("Посевная площадь"&amp;YEAR(FK$3),ЗФ!$2:$2,0))*
INDEX(Коэф.закупка_год_свекла[],MATCH($A61,Коэф.закупка_год_свекла[1],0),MATCH(MONTH(FJ$3),КЗ!$1:$1,0))/1000,""),0)</f>
        <v>0</v>
      </c>
      <c r="FK61" s="551" cm="1">
        <f t="array" aca="1" ref="FK61" ca="1">IFERROR(IF(AND(НачЦ_ИнвП_Дата&lt;=FK$3,КИнвП_Дата&gt;FK$3),
INDEX(Кальк._свекла,MATCH($A61,Кальк._свекла_наим.,0),MATCH("Сумма затрат, т.руб.",'Кальк-я'!$5:$5,0))*
INDEX(ЗФ,MATCH($A$58,ЗФ!$A:$A,0),MATCH("Посевная площадь"&amp;YEAR(FL$3),ЗФ!$2:$2,0))*
INDEX(Коэф.закупка_год_свекла[],MATCH($A61,Коэф.закупка_год_свекла[1],0),MATCH(MONTH(FK$3),КЗ!$1:$1,0))/1000,""),0)</f>
        <v>514.29312642857144</v>
      </c>
      <c r="FL61" s="551" cm="1">
        <f t="array" aca="1" ref="FL61" ca="1">IFERROR(IF(AND(НачЦ_ИнвП_Дата&lt;=FL$3,КИнвП_Дата&gt;FL$3),
INDEX(Кальк._свекла,MATCH($A61,Кальк._свекла_наим.,0),MATCH("Сумма затрат, т.руб.",'Кальк-я'!$5:$5,0))*
INDEX(ЗФ,MATCH($A$58,ЗФ!$A:$A,0),MATCH("Посевная площадь"&amp;YEAR(FM$3),ЗФ!$2:$2,0))*
INDEX(Коэф.закупка_год_свекла[],MATCH($A61,Коэф.закупка_год_свекла[1],0),MATCH(MONTH(FL$3),КЗ!$1:$1,0))/1000,""),0)</f>
        <v>0</v>
      </c>
      <c r="FM61" s="551" cm="1">
        <f t="array" aca="1" ref="FM61" ca="1">IFERROR(IF(AND(НачЦ_ИнвП_Дата&lt;=FM$3,КИнвП_Дата&gt;FM$3),
INDEX(Кальк._свекла,MATCH($A61,Кальк._свекла_наим.,0),MATCH("Сумма затрат, т.руб.",'Кальк-я'!$5:$5,0))*
INDEX(ЗФ,MATCH($A$58,ЗФ!$A:$A,0),MATCH("Посевная площадь"&amp;YEAR(FN$3),ЗФ!$2:$2,0))*
INDEX(Коэф.закупка_год_свекла[],MATCH($A61,Коэф.закупка_год_свекла[1],0),MATCH(MONTH(FM$3),КЗ!$1:$1,0))/1000,""),0)</f>
        <v>0</v>
      </c>
      <c r="FN61" s="552">
        <f t="shared" ca="1" si="1556"/>
        <v>514.29312642857144</v>
      </c>
      <c r="FO61" s="551" cm="1">
        <f t="array" aca="1" ref="FO61" ca="1">IFERROR(IF(AND(НачЦ_ИнвП_Дата&lt;=FO$3,КИнвП_Дата&gt;FO$3),
INDEX(Кальк._свекла,MATCH($A61,Кальк._свекла_наим.,0),MATCH("Сумма затрат, т.руб.",'Кальк-я'!$5:$5,0))*
INDEX(ЗФ,MATCH($A$58,ЗФ!$A:$A,0),MATCH("Посевная площадь"&amp;YEAR(FP$3),ЗФ!$2:$2,0))*
INDEX(Коэф.закупка_год_свекла[],MATCH($A61,Коэф.закупка_год_свекла[1],0),MATCH(MONTH(FO$3),КЗ!$1:$1,0))/1000,""),0)</f>
        <v>0</v>
      </c>
      <c r="FP61" s="551" cm="1">
        <f t="array" aca="1" ref="FP61" ca="1">IFERROR(IF(AND(НачЦ_ИнвП_Дата&lt;=FP$3,КИнвП_Дата&gt;FP$3),
INDEX(Кальк._свекла,MATCH($A61,Кальк._свекла_наим.,0),MATCH("Сумма затрат, т.руб.",'Кальк-я'!$5:$5,0))*
INDEX(ЗФ,MATCH($A$58,ЗФ!$A:$A,0),MATCH("Посевная площадь"&amp;YEAR(FQ$3),ЗФ!$2:$2,0))*
INDEX(Коэф.закупка_год_свекла[],MATCH($A61,Коэф.закупка_год_свекла[1],0),MATCH(MONTH(FP$3),КЗ!$1:$1,0))/1000,""),0)</f>
        <v>0</v>
      </c>
      <c r="FQ61" s="551" cm="1">
        <f t="array" aca="1" ref="FQ61" ca="1">IFERROR(IF(AND(НачЦ_ИнвП_Дата&lt;=FQ$3,КИнвП_Дата&gt;FQ$3),
INDEX(Кальк._свекла,MATCH($A61,Кальк._свекла_наим.,0),MATCH("Сумма затрат, т.руб.",'Кальк-я'!$5:$5,0))*
INDEX(ЗФ,MATCH($A$58,ЗФ!$A:$A,0),MATCH("Посевная площадь"&amp;YEAR(FR$3),ЗФ!$2:$2,0))*
INDEX(Коэф.закупка_год_свекла[],MATCH($A61,Коэф.закупка_год_свекла[1],0),MATCH(MONTH(FQ$3),КЗ!$1:$1,0))/1000,""),0)</f>
        <v>0</v>
      </c>
      <c r="FR61" s="551" cm="1">
        <f t="array" aca="1" ref="FR61" ca="1">IFERROR(IF(AND(НачЦ_ИнвП_Дата&lt;=FR$3,КИнвП_Дата&gt;FR$3),
INDEX(Кальк._свекла,MATCH($A61,Кальк._свекла_наим.,0),MATCH("Сумма затрат, т.руб.",'Кальк-я'!$5:$5,0))*
INDEX(ЗФ,MATCH($A$58,ЗФ!$A:$A,0),MATCH("Посевная площадь"&amp;YEAR(FS$3),ЗФ!$2:$2,0))*
INDEX(Коэф.закупка_год_свекла[],MATCH($A61,Коэф.закупка_год_свекла[1],0),MATCH(MONTH(FR$3),КЗ!$1:$1,0))/1000,""),0)</f>
        <v>0</v>
      </c>
      <c r="FS61" s="551" cm="1">
        <f t="array" aca="1" ref="FS61" ca="1">IFERROR(IF(AND(НачЦ_ИнвП_Дата&lt;=FS$3,КИнвП_Дата&gt;FS$3),
INDEX(Кальк._свекла,MATCH($A61,Кальк._свекла_наим.,0),MATCH("Сумма затрат, т.руб.",'Кальк-я'!$5:$5,0))*
INDEX(ЗФ,MATCH($A$58,ЗФ!$A:$A,0),MATCH("Посевная площадь"&amp;YEAR(FT$3),ЗФ!$2:$2,0))*
INDEX(Коэф.закупка_год_свекла[],MATCH($A61,Коэф.закупка_год_свекла[1],0),MATCH(MONTH(FS$3),КЗ!$1:$1,0))/1000,""),0)</f>
        <v>0</v>
      </c>
      <c r="FT61" s="551" cm="1">
        <f t="array" aca="1" ref="FT61" ca="1">IFERROR(IF(AND(НачЦ_ИнвП_Дата&lt;=FT$3,КИнвП_Дата&gt;FT$3),
INDEX(Кальк._свекла,MATCH($A61,Кальк._свекла_наим.,0),MATCH("Сумма затрат, т.руб.",'Кальк-я'!$5:$5,0))*
INDEX(ЗФ,MATCH($A$58,ЗФ!$A:$A,0),MATCH("Посевная площадь"&amp;YEAR(FU$3),ЗФ!$2:$2,0))*
INDEX(Коэф.закупка_год_свекла[],MATCH($A61,Коэф.закупка_год_свекла[1],0),MATCH(MONTH(FT$3),КЗ!$1:$1,0))/1000,""),0)</f>
        <v>0</v>
      </c>
      <c r="FU61" s="551" cm="1">
        <f t="array" aca="1" ref="FU61" ca="1">IFERROR(IF(AND(НачЦ_ИнвП_Дата&lt;=FU$3,КИнвП_Дата&gt;FU$3),
INDEX(Кальк._свекла,MATCH($A61,Кальк._свекла_наим.,0),MATCH("Сумма затрат, т.руб.",'Кальк-я'!$5:$5,0))*
INDEX(ЗФ,MATCH($A$58,ЗФ!$A:$A,0),MATCH("Посевная площадь"&amp;YEAR(FV$3),ЗФ!$2:$2,0))*
INDEX(Коэф.закупка_год_свекла[],MATCH($A61,Коэф.закупка_год_свекла[1],0),MATCH(MONTH(FU$3),КЗ!$1:$1,0))/1000,""),0)</f>
        <v>0</v>
      </c>
      <c r="FV61" s="551" cm="1">
        <f t="array" aca="1" ref="FV61" ca="1">IFERROR(IF(AND(НачЦ_ИнвП_Дата&lt;=FV$3,КИнвП_Дата&gt;FV$3),
INDEX(Кальк._свекла,MATCH($A61,Кальк._свекла_наим.,0),MATCH("Сумма затрат, т.руб.",'Кальк-я'!$5:$5,0))*
INDEX(ЗФ,MATCH($A$58,ЗФ!$A:$A,0),MATCH("Посевная площадь"&amp;YEAR(FW$3),ЗФ!$2:$2,0))*
INDEX(Коэф.закупка_год_свекла[],MATCH($A61,Коэф.закупка_год_свекла[1],0),MATCH(MONTH(FV$3),КЗ!$1:$1,0))/1000,""),0)</f>
        <v>0</v>
      </c>
      <c r="FW61" s="551" cm="1">
        <f t="array" aca="1" ref="FW61" ca="1">IFERROR(IF(AND(НачЦ_ИнвП_Дата&lt;=FW$3,КИнвП_Дата&gt;FW$3),
INDEX(Кальк._свекла,MATCH($A61,Кальк._свекла_наим.,0),MATCH("Сумма затрат, т.руб.",'Кальк-я'!$5:$5,0))*
INDEX(ЗФ,MATCH($A$58,ЗФ!$A:$A,0),MATCH("Посевная площадь"&amp;YEAR(FX$3),ЗФ!$2:$2,0))*
INDEX(Коэф.закупка_год_свекла[],MATCH($A61,Коэф.закупка_год_свекла[1],0),MATCH(MONTH(FW$3),КЗ!$1:$1,0))/1000,""),0)</f>
        <v>0</v>
      </c>
      <c r="FX61" s="551" cm="1">
        <f t="array" aca="1" ref="FX61" ca="1">IFERROR(IF(AND(НачЦ_ИнвП_Дата&lt;=FX$3,КИнвП_Дата&gt;FX$3),
INDEX(Кальк._свекла,MATCH($A61,Кальк._свекла_наим.,0),MATCH("Сумма затрат, т.руб.",'Кальк-я'!$5:$5,0))*
INDEX(ЗФ,MATCH($A$58,ЗФ!$A:$A,0),MATCH("Посевная площадь"&amp;YEAR(FY$3),ЗФ!$2:$2,0))*
INDEX(Коэф.закупка_год_свекла[],MATCH($A61,Коэф.закупка_год_свекла[1],0),MATCH(MONTH(FX$3),КЗ!$1:$1,0))/1000,""),0)</f>
        <v>514.29312642857144</v>
      </c>
      <c r="FY61" s="551" cm="1">
        <f t="array" aca="1" ref="FY61" ca="1">IFERROR(IF(AND(НачЦ_ИнвП_Дата&lt;=FY$3,КИнвП_Дата&gt;FY$3),
INDEX(Кальк._свекла,MATCH($A61,Кальк._свекла_наим.,0),MATCH("Сумма затрат, т.руб.",'Кальк-я'!$5:$5,0))*
INDEX(ЗФ,MATCH($A$58,ЗФ!$A:$A,0),MATCH("Посевная площадь"&amp;YEAR(FZ$3),ЗФ!$2:$2,0))*
INDEX(Коэф.закупка_год_свекла[],MATCH($A61,Коэф.закупка_год_свекла[1],0),MATCH(MONTH(FY$3),КЗ!$1:$1,0))/1000,""),0)</f>
        <v>0</v>
      </c>
      <c r="FZ61" s="551" cm="1">
        <f t="array" aca="1" ref="FZ61" ca="1">IFERROR(IF(AND(НачЦ_ИнвП_Дата&lt;=FZ$3,КИнвП_Дата&gt;FZ$3),
INDEX(Кальк._свекла,MATCH($A61,Кальк._свекла_наим.,0),MATCH("Сумма затрат, т.руб.",'Кальк-я'!$5:$5,0))*
INDEX(ЗФ,MATCH($A$58,ЗФ!$A:$A,0),MATCH("Посевная площадь"&amp;YEAR(GA$3),ЗФ!$2:$2,0))*
INDEX(Коэф.закупка_год_свекла[],MATCH($A61,Коэф.закупка_год_свекла[1],0),MATCH(MONTH(FZ$3),КЗ!$1:$1,0))/1000,""),0)</f>
        <v>0</v>
      </c>
      <c r="GA61" s="552">
        <f t="shared" ca="1" si="1557"/>
        <v>514.29312642857144</v>
      </c>
      <c r="GB61" s="551" cm="1">
        <f t="array" aca="1" ref="GB61" ca="1">IFERROR(IF(AND(НачЦ_ИнвП_Дата&lt;=GB$3,КИнвП_Дата&gt;GB$3),
INDEX(Кальк._свекла,MATCH($A61,Кальк._свекла_наим.,0),MATCH("Сумма затрат, т.руб.",'Кальк-я'!$5:$5,0))*
INDEX(ЗФ,MATCH($A$58,ЗФ!$A:$A,0),MATCH("Посевная площадь"&amp;YEAR(GC$3),ЗФ!$2:$2,0))*
INDEX(Коэф.закупка_год_свекла[],MATCH($A61,Коэф.закупка_год_свекла[1],0),MATCH(MONTH(GB$3),КЗ!$1:$1,0))/1000,""),0)</f>
        <v>0</v>
      </c>
      <c r="GC61" s="551" cm="1">
        <f t="array" aca="1" ref="GC61" ca="1">IFERROR(IF(AND(НачЦ_ИнвП_Дата&lt;=GC$3,КИнвП_Дата&gt;GC$3),
INDEX(Кальк._свекла,MATCH($A61,Кальк._свекла_наим.,0),MATCH("Сумма затрат, т.руб.",'Кальк-я'!$5:$5,0))*
INDEX(ЗФ,MATCH($A$58,ЗФ!$A:$A,0),MATCH("Посевная площадь"&amp;YEAR(GD$3),ЗФ!$2:$2,0))*
INDEX(Коэф.закупка_год_свекла[],MATCH($A61,Коэф.закупка_год_свекла[1],0),MATCH(MONTH(GC$3),КЗ!$1:$1,0))/1000,""),0)</f>
        <v>0</v>
      </c>
      <c r="GD61" s="551" cm="1">
        <f t="array" aca="1" ref="GD61" ca="1">IFERROR(IF(AND(НачЦ_ИнвП_Дата&lt;=GD$3,КИнвП_Дата&gt;GD$3),
INDEX(Кальк._свекла,MATCH($A61,Кальк._свекла_наим.,0),MATCH("Сумма затрат, т.руб.",'Кальк-я'!$5:$5,0))*
INDEX(ЗФ,MATCH($A$58,ЗФ!$A:$A,0),MATCH("Посевная площадь"&amp;YEAR(GE$3),ЗФ!$2:$2,0))*
INDEX(Коэф.закупка_год_свекла[],MATCH($A61,Коэф.закупка_год_свекла[1],0),MATCH(MONTH(GD$3),КЗ!$1:$1,0))/1000,""),0)</f>
        <v>0</v>
      </c>
      <c r="GE61" s="551" cm="1">
        <f t="array" aca="1" ref="GE61" ca="1">IFERROR(IF(AND(НачЦ_ИнвП_Дата&lt;=GE$3,КИнвП_Дата&gt;GE$3),
INDEX(Кальк._свекла,MATCH($A61,Кальк._свекла_наим.,0),MATCH("Сумма затрат, т.руб.",'Кальк-я'!$5:$5,0))*
INDEX(ЗФ,MATCH($A$58,ЗФ!$A:$A,0),MATCH("Посевная площадь"&amp;YEAR(GF$3),ЗФ!$2:$2,0))*
INDEX(Коэф.закупка_год_свекла[],MATCH($A61,Коэф.закупка_год_свекла[1],0),MATCH(MONTH(GE$3),КЗ!$1:$1,0))/1000,""),0)</f>
        <v>0</v>
      </c>
      <c r="GF61" s="551" cm="1">
        <f t="array" aca="1" ref="GF61" ca="1">IFERROR(IF(AND(НачЦ_ИнвП_Дата&lt;=GF$3,КИнвП_Дата&gt;GF$3),
INDEX(Кальк._свекла,MATCH($A61,Кальк._свекла_наим.,0),MATCH("Сумма затрат, т.руб.",'Кальк-я'!$5:$5,0))*
INDEX(ЗФ,MATCH($A$58,ЗФ!$A:$A,0),MATCH("Посевная площадь"&amp;YEAR(GG$3),ЗФ!$2:$2,0))*
INDEX(Коэф.закупка_год_свекла[],MATCH($A61,Коэф.закупка_год_свекла[1],0),MATCH(MONTH(GF$3),КЗ!$1:$1,0))/1000,""),0)</f>
        <v>0</v>
      </c>
      <c r="GG61" s="551" cm="1">
        <f t="array" aca="1" ref="GG61" ca="1">IFERROR(IF(AND(НачЦ_ИнвП_Дата&lt;=GG$3,КИнвП_Дата&gt;GG$3),
INDEX(Кальк._свекла,MATCH($A61,Кальк._свекла_наим.,0),MATCH("Сумма затрат, т.руб.",'Кальк-я'!$5:$5,0))*
INDEX(ЗФ,MATCH($A$58,ЗФ!$A:$A,0),MATCH("Посевная площадь"&amp;YEAR(GH$3),ЗФ!$2:$2,0))*
INDEX(Коэф.закупка_год_свекла[],MATCH($A61,Коэф.закупка_год_свекла[1],0),MATCH(MONTH(GG$3),КЗ!$1:$1,0))/1000,""),0)</f>
        <v>0</v>
      </c>
      <c r="GH61" s="551" cm="1">
        <f t="array" aca="1" ref="GH61" ca="1">IFERROR(IF(AND(НачЦ_ИнвП_Дата&lt;=GH$3,КИнвП_Дата&gt;GH$3),
INDEX(Кальк._свекла,MATCH($A61,Кальк._свекла_наим.,0),MATCH("Сумма затрат, т.руб.",'Кальк-я'!$5:$5,0))*
INDEX(ЗФ,MATCH($A$58,ЗФ!$A:$A,0),MATCH("Посевная площадь"&amp;YEAR(GI$3),ЗФ!$2:$2,0))*
INDEX(Коэф.закупка_год_свекла[],MATCH($A61,Коэф.закупка_год_свекла[1],0),MATCH(MONTH(GH$3),КЗ!$1:$1,0))/1000,""),0)</f>
        <v>0</v>
      </c>
      <c r="GI61" s="551" cm="1">
        <f t="array" aca="1" ref="GI61" ca="1">IFERROR(IF(AND(НачЦ_ИнвП_Дата&lt;=GI$3,КИнвП_Дата&gt;GI$3),
INDEX(Кальк._свекла,MATCH($A61,Кальк._свекла_наим.,0),MATCH("Сумма затрат, т.руб.",'Кальк-я'!$5:$5,0))*
INDEX(ЗФ,MATCH($A$58,ЗФ!$A:$A,0),MATCH("Посевная площадь"&amp;YEAR(GJ$3),ЗФ!$2:$2,0))*
INDEX(Коэф.закупка_год_свекла[],MATCH($A61,Коэф.закупка_год_свекла[1],0),MATCH(MONTH(GI$3),КЗ!$1:$1,0))/1000,""),0)</f>
        <v>0</v>
      </c>
      <c r="GJ61" s="551" cm="1">
        <f t="array" aca="1" ref="GJ61" ca="1">IFERROR(IF(AND(НачЦ_ИнвП_Дата&lt;=GJ$3,КИнвП_Дата&gt;GJ$3),
INDEX(Кальк._свекла,MATCH($A61,Кальк._свекла_наим.,0),MATCH("Сумма затрат, т.руб.",'Кальк-я'!$5:$5,0))*
INDEX(ЗФ,MATCH($A$58,ЗФ!$A:$A,0),MATCH("Посевная площадь"&amp;YEAR(GK$3),ЗФ!$2:$2,0))*
INDEX(Коэф.закупка_год_свекла[],MATCH($A61,Коэф.закупка_год_свекла[1],0),MATCH(MONTH(GJ$3),КЗ!$1:$1,0))/1000,""),0)</f>
        <v>0</v>
      </c>
      <c r="GK61" s="551" cm="1">
        <f t="array" aca="1" ref="GK61" ca="1">IFERROR(IF(AND(НачЦ_ИнвП_Дата&lt;=GK$3,КИнвП_Дата&gt;GK$3),
INDEX(Кальк._свекла,MATCH($A61,Кальк._свекла_наим.,0),MATCH("Сумма затрат, т.руб.",'Кальк-я'!$5:$5,0))*
INDEX(ЗФ,MATCH($A$58,ЗФ!$A:$A,0),MATCH("Посевная площадь"&amp;YEAR(GL$3),ЗФ!$2:$2,0))*
INDEX(Коэф.закупка_год_свекла[],MATCH($A61,Коэф.закупка_год_свекла[1],0),MATCH(MONTH(GK$3),КЗ!$1:$1,0))/1000,""),0)</f>
        <v>514.29312642857144</v>
      </c>
      <c r="GL61" s="551" cm="1">
        <f t="array" aca="1" ref="GL61" ca="1">IFERROR(IF(AND(НачЦ_ИнвП_Дата&lt;=GL$3,КИнвП_Дата&gt;GL$3),
INDEX(Кальк._свекла,MATCH($A61,Кальк._свекла_наим.,0),MATCH("Сумма затрат, т.руб.",'Кальк-я'!$5:$5,0))*
INDEX(ЗФ,MATCH($A$58,ЗФ!$A:$A,0),MATCH("Посевная площадь"&amp;YEAR(GM$3),ЗФ!$2:$2,0))*
INDEX(Коэф.закупка_год_свекла[],MATCH($A61,Коэф.закупка_год_свекла[1],0),MATCH(MONTH(GL$3),КЗ!$1:$1,0))/1000,""),0)</f>
        <v>0</v>
      </c>
      <c r="GM61" s="551" cm="1">
        <f t="array" aca="1" ref="GM61" ca="1">IFERROR(IF(AND(НачЦ_ИнвП_Дата&lt;=GM$3,КИнвП_Дата&gt;GM$3),
INDEX(Кальк._свекла,MATCH($A61,Кальк._свекла_наим.,0),MATCH("Сумма затрат, т.руб.",'Кальк-я'!$5:$5,0))*
INDEX(ЗФ,MATCH($A$58,ЗФ!$A:$A,0),MATCH("Посевная площадь"&amp;YEAR(GN$3),ЗФ!$2:$2,0))*
INDEX(Коэф.закупка_год_свекла[],MATCH($A61,Коэф.закупка_год_свекла[1],0),MATCH(MONTH(GM$3),КЗ!$1:$1,0))/1000,""),0)</f>
        <v>0</v>
      </c>
      <c r="GN61" s="552">
        <f t="shared" ca="1" si="1558"/>
        <v>514.29312642857144</v>
      </c>
      <c r="GO61" s="551" cm="1">
        <f t="array" aca="1" ref="GO61" ca="1">IFERROR(IF(AND(НачЦ_ИнвП_Дата&lt;=GO$3,КИнвП_Дата&gt;GO$3),
INDEX(Кальк._свекла,MATCH($A61,Кальк._свекла_наим.,0),MATCH("Сумма затрат, т.руб.",'Кальк-я'!$5:$5,0))*
INDEX(ЗФ,MATCH($A$58,ЗФ!$A:$A,0),MATCH("Посевная площадь"&amp;YEAR(GP$3),ЗФ!$2:$2,0))*
INDEX(Коэф.закупка_год_свекла[],MATCH($A61,Коэф.закупка_год_свекла[1],0),MATCH(MONTH(GO$3),КЗ!$1:$1,0))/1000,""),0)</f>
        <v>0</v>
      </c>
      <c r="GP61" s="551" cm="1">
        <f t="array" aca="1" ref="GP61" ca="1">IFERROR(IF(AND(НачЦ_ИнвП_Дата&lt;=GP$3,КИнвП_Дата&gt;GP$3),
INDEX(Кальк._свекла,MATCH($A61,Кальк._свекла_наим.,0),MATCH("Сумма затрат, т.руб.",'Кальк-я'!$5:$5,0))*
INDEX(ЗФ,MATCH($A$58,ЗФ!$A:$A,0),MATCH("Посевная площадь"&amp;YEAR(GQ$3),ЗФ!$2:$2,0))*
INDEX(Коэф.закупка_год_свекла[],MATCH($A61,Коэф.закупка_год_свекла[1],0),MATCH(MONTH(GP$3),КЗ!$1:$1,0))/1000,""),0)</f>
        <v>0</v>
      </c>
      <c r="GQ61" s="551" cm="1">
        <f t="array" aca="1" ref="GQ61" ca="1">IFERROR(IF(AND(НачЦ_ИнвП_Дата&lt;=GQ$3,КИнвП_Дата&gt;GQ$3),
INDEX(Кальк._свекла,MATCH($A61,Кальк._свекла_наим.,0),MATCH("Сумма затрат, т.руб.",'Кальк-я'!$5:$5,0))*
INDEX(ЗФ,MATCH($A$58,ЗФ!$A:$A,0),MATCH("Посевная площадь"&amp;YEAR(GR$3),ЗФ!$2:$2,0))*
INDEX(Коэф.закупка_год_свекла[],MATCH($A61,Коэф.закупка_год_свекла[1],0),MATCH(MONTH(GQ$3),КЗ!$1:$1,0))/1000,""),0)</f>
        <v>0</v>
      </c>
      <c r="GR61" s="551" cm="1">
        <f t="array" aca="1" ref="GR61" ca="1">IFERROR(IF(AND(НачЦ_ИнвП_Дата&lt;=GR$3,КИнвП_Дата&gt;GR$3),
INDEX(Кальк._свекла,MATCH($A61,Кальк._свекла_наим.,0),MATCH("Сумма затрат, т.руб.",'Кальк-я'!$5:$5,0))*
INDEX(ЗФ,MATCH($A$58,ЗФ!$A:$A,0),MATCH("Посевная площадь"&amp;YEAR(GS$3),ЗФ!$2:$2,0))*
INDEX(Коэф.закупка_год_свекла[],MATCH($A61,Коэф.закупка_год_свекла[1],0),MATCH(MONTH(GR$3),КЗ!$1:$1,0))/1000,""),0)</f>
        <v>0</v>
      </c>
      <c r="GS61" s="551" cm="1">
        <f t="array" aca="1" ref="GS61" ca="1">IFERROR(IF(AND(НачЦ_ИнвП_Дата&lt;=GS$3,КИнвП_Дата&gt;GS$3),
INDEX(Кальк._свекла,MATCH($A61,Кальк._свекла_наим.,0),MATCH("Сумма затрат, т.руб.",'Кальк-я'!$5:$5,0))*
INDEX(ЗФ,MATCH($A$58,ЗФ!$A:$A,0),MATCH("Посевная площадь"&amp;YEAR(GT$3),ЗФ!$2:$2,0))*
INDEX(Коэф.закупка_год_свекла[],MATCH($A61,Коэф.закупка_год_свекла[1],0),MATCH(MONTH(GS$3),КЗ!$1:$1,0))/1000,""),0)</f>
        <v>0</v>
      </c>
      <c r="GT61" s="551" cm="1">
        <f t="array" aca="1" ref="GT61" ca="1">IFERROR(IF(AND(НачЦ_ИнвП_Дата&lt;=GT$3,КИнвП_Дата&gt;GT$3),
INDEX(Кальк._свекла,MATCH($A61,Кальк._свекла_наим.,0),MATCH("Сумма затрат, т.руб.",'Кальк-я'!$5:$5,0))*
INDEX(ЗФ,MATCH($A$58,ЗФ!$A:$A,0),MATCH("Посевная площадь"&amp;YEAR(GU$3),ЗФ!$2:$2,0))*
INDEX(Коэф.закупка_год_свекла[],MATCH($A61,Коэф.закупка_год_свекла[1],0),MATCH(MONTH(GT$3),КЗ!$1:$1,0))/1000,""),0)</f>
        <v>0</v>
      </c>
      <c r="GU61" s="551" cm="1">
        <f t="array" aca="1" ref="GU61" ca="1">IFERROR(IF(AND(НачЦ_ИнвП_Дата&lt;=GU$3,КИнвП_Дата&gt;GU$3),
INDEX(Кальк._свекла,MATCH($A61,Кальк._свекла_наим.,0),MATCH("Сумма затрат, т.руб.",'Кальк-я'!$5:$5,0))*
INDEX(ЗФ,MATCH($A$58,ЗФ!$A:$A,0),MATCH("Посевная площадь"&amp;YEAR(GV$3),ЗФ!$2:$2,0))*
INDEX(Коэф.закупка_год_свекла[],MATCH($A61,Коэф.закупка_год_свекла[1],0),MATCH(MONTH(GU$3),КЗ!$1:$1,0))/1000,""),0)</f>
        <v>0</v>
      </c>
      <c r="GV61" s="551" cm="1">
        <f t="array" aca="1" ref="GV61" ca="1">IFERROR(IF(AND(НачЦ_ИнвП_Дата&lt;=GV$3,КИнвП_Дата&gt;GV$3),
INDEX(Кальк._свекла,MATCH($A61,Кальк._свекла_наим.,0),MATCH("Сумма затрат, т.руб.",'Кальк-я'!$5:$5,0))*
INDEX(ЗФ,MATCH($A$58,ЗФ!$A:$A,0),MATCH("Посевная площадь"&amp;YEAR(GW$3),ЗФ!$2:$2,0))*
INDEX(Коэф.закупка_год_свекла[],MATCH($A61,Коэф.закупка_год_свекла[1],0),MATCH(MONTH(GV$3),КЗ!$1:$1,0))/1000,""),0)</f>
        <v>0</v>
      </c>
      <c r="GW61" s="551" cm="1">
        <f t="array" aca="1" ref="GW61" ca="1">IFERROR(IF(AND(НачЦ_ИнвП_Дата&lt;=GW$3,КИнвП_Дата&gt;GW$3),
INDEX(Кальк._свекла,MATCH($A61,Кальк._свекла_наим.,0),MATCH("Сумма затрат, т.руб.",'Кальк-я'!$5:$5,0))*
INDEX(ЗФ,MATCH($A$58,ЗФ!$A:$A,0),MATCH("Посевная площадь"&amp;YEAR(GX$3),ЗФ!$2:$2,0))*
INDEX(Коэф.закупка_год_свекла[],MATCH($A61,Коэф.закупка_год_свекла[1],0),MATCH(MONTH(GW$3),КЗ!$1:$1,0))/1000,""),0)</f>
        <v>0</v>
      </c>
      <c r="GX61" s="551" cm="1">
        <f t="array" aca="1" ref="GX61" ca="1">IFERROR(IF(AND(НачЦ_ИнвП_Дата&lt;=GX$3,КИнвП_Дата&gt;GX$3),
INDEX(Кальк._свекла,MATCH($A61,Кальк._свекла_наим.,0),MATCH("Сумма затрат, т.руб.",'Кальк-я'!$5:$5,0))*
INDEX(ЗФ,MATCH($A$58,ЗФ!$A:$A,0),MATCH("Посевная площадь"&amp;YEAR(GY$3),ЗФ!$2:$2,0))*
INDEX(Коэф.закупка_год_свекла[],MATCH($A61,Коэф.закупка_год_свекла[1],0),MATCH(MONTH(GX$3),КЗ!$1:$1,0))/1000,""),0)</f>
        <v>514.29312642857144</v>
      </c>
      <c r="GY61" s="551" cm="1">
        <f t="array" aca="1" ref="GY61" ca="1">IFERROR(IF(AND(НачЦ_ИнвП_Дата&lt;=GY$3,КИнвП_Дата&gt;GY$3),
INDEX(Кальк._свекла,MATCH($A61,Кальк._свекла_наим.,0),MATCH("Сумма затрат, т.руб.",'Кальк-я'!$5:$5,0))*
INDEX(ЗФ,MATCH($A$58,ЗФ!$A:$A,0),MATCH("Посевная площадь"&amp;YEAR(GZ$3),ЗФ!$2:$2,0))*
INDEX(Коэф.закупка_год_свекла[],MATCH($A61,Коэф.закупка_год_свекла[1],0),MATCH(MONTH(GY$3),КЗ!$1:$1,0))/1000,""),0)</f>
        <v>0</v>
      </c>
      <c r="GZ61" s="551" cm="1">
        <f t="array" aca="1" ref="GZ61" ca="1">IFERROR(IF(AND(НачЦ_ИнвП_Дата&lt;=GZ$3,КИнвП_Дата&gt;GZ$3),
INDEX(Кальк._свекла,MATCH($A61,Кальк._свекла_наим.,0),MATCH("Сумма затрат, т.руб.",'Кальк-я'!$5:$5,0))*
INDEX(ЗФ,MATCH($A$58,ЗФ!$A:$A,0),MATCH("Посевная площадь"&amp;YEAR(HA$3),ЗФ!$2:$2,0))*
INDEX(Коэф.закупка_год_свекла[],MATCH($A61,Коэф.закупка_год_свекла[1],0),MATCH(MONTH(GZ$3),КЗ!$1:$1,0))/1000,""),0)</f>
        <v>0</v>
      </c>
      <c r="HA61" s="552">
        <f t="shared" ca="1" si="1559"/>
        <v>514.29312642857144</v>
      </c>
      <c r="HB61" s="551" cm="1">
        <f t="array" aca="1" ref="HB61" ca="1">IFERROR(IF(AND(НачЦ_ИнвП_Дата&lt;=HB$3,КИнвП_Дата&gt;HB$3),
INDEX(Кальк._свекла,MATCH($A61,Кальк._свекла_наим.,0),MATCH("Сумма затрат, т.руб.",'Кальк-я'!$5:$5,0))*
INDEX(ЗФ,MATCH($A$58,ЗФ!$A:$A,0),MATCH("Посевная площадь"&amp;YEAR(HC$3),ЗФ!$2:$2,0))*
INDEX(Коэф.закупка_год_свекла[],MATCH($A61,Коэф.закупка_год_свекла[1],0),MATCH(MONTH(HB$3),КЗ!$1:$1,0))/1000,""),0)</f>
        <v>0</v>
      </c>
      <c r="HC61" s="551" cm="1">
        <f t="array" aca="1" ref="HC61" ca="1">IFERROR(IF(AND(НачЦ_ИнвП_Дата&lt;=HC$3,КИнвП_Дата&gt;HC$3),
INDEX(Кальк._свекла,MATCH($A61,Кальк._свекла_наим.,0),MATCH("Сумма затрат, т.руб.",'Кальк-я'!$5:$5,0))*
INDEX(ЗФ,MATCH($A$58,ЗФ!$A:$A,0),MATCH("Посевная площадь"&amp;YEAR(HD$3),ЗФ!$2:$2,0))*
INDEX(Коэф.закупка_год_свекла[],MATCH($A61,Коэф.закупка_год_свекла[1],0),MATCH(MONTH(HC$3),КЗ!$1:$1,0))/1000,""),0)</f>
        <v>0</v>
      </c>
      <c r="HD61" s="551" cm="1">
        <f t="array" aca="1" ref="HD61" ca="1">IFERROR(IF(AND(НачЦ_ИнвП_Дата&lt;=HD$3,КИнвП_Дата&gt;HD$3),
INDEX(Кальк._свекла,MATCH($A61,Кальк._свекла_наим.,0),MATCH("Сумма затрат, т.руб.",'Кальк-я'!$5:$5,0))*
INDEX(ЗФ,MATCH($A$58,ЗФ!$A:$A,0),MATCH("Посевная площадь"&amp;YEAR(HE$3),ЗФ!$2:$2,0))*
INDEX(Коэф.закупка_год_свекла[],MATCH($A61,Коэф.закупка_год_свекла[1],0),MATCH(MONTH(HD$3),КЗ!$1:$1,0))/1000,""),0)</f>
        <v>0</v>
      </c>
      <c r="HE61" s="551" cm="1">
        <f t="array" aca="1" ref="HE61" ca="1">IFERROR(IF(AND(НачЦ_ИнвП_Дата&lt;=HE$3,КИнвП_Дата&gt;HE$3),
INDEX(Кальк._свекла,MATCH($A61,Кальк._свекла_наим.,0),MATCH("Сумма затрат, т.руб.",'Кальк-я'!$5:$5,0))*
INDEX(ЗФ,MATCH($A$58,ЗФ!$A:$A,0),MATCH("Посевная площадь"&amp;YEAR(HF$3),ЗФ!$2:$2,0))*
INDEX(Коэф.закупка_год_свекла[],MATCH($A61,Коэф.закупка_год_свекла[1],0),MATCH(MONTH(HE$3),КЗ!$1:$1,0))/1000,""),0)</f>
        <v>0</v>
      </c>
      <c r="HF61" s="551" cm="1">
        <f t="array" aca="1" ref="HF61" ca="1">IFERROR(IF(AND(НачЦ_ИнвП_Дата&lt;=HF$3,КИнвП_Дата&gt;HF$3),
INDEX(Кальк._свекла,MATCH($A61,Кальк._свекла_наим.,0),MATCH("Сумма затрат, т.руб.",'Кальк-я'!$5:$5,0))*
INDEX(ЗФ,MATCH($A$58,ЗФ!$A:$A,0),MATCH("Посевная площадь"&amp;YEAR(HG$3),ЗФ!$2:$2,0))*
INDEX(Коэф.закупка_год_свекла[],MATCH($A61,Коэф.закупка_год_свекла[1],0),MATCH(MONTH(HF$3),КЗ!$1:$1,0))/1000,""),0)</f>
        <v>0</v>
      </c>
      <c r="HG61" s="551" cm="1">
        <f t="array" aca="1" ref="HG61" ca="1">IFERROR(IF(AND(НачЦ_ИнвП_Дата&lt;=HG$3,КИнвП_Дата&gt;HG$3),
INDEX(Кальк._свекла,MATCH($A61,Кальк._свекла_наим.,0),MATCH("Сумма затрат, т.руб.",'Кальк-я'!$5:$5,0))*
INDEX(ЗФ,MATCH($A$58,ЗФ!$A:$A,0),MATCH("Посевная площадь"&amp;YEAR(HH$3),ЗФ!$2:$2,0))*
INDEX(Коэф.закупка_год_свекла[],MATCH($A61,Коэф.закупка_год_свекла[1],0),MATCH(MONTH(HG$3),КЗ!$1:$1,0))/1000,""),0)</f>
        <v>0</v>
      </c>
      <c r="HH61" s="551" cm="1">
        <f t="array" aca="1" ref="HH61" ca="1">IFERROR(IF(AND(НачЦ_ИнвП_Дата&lt;=HH$3,КИнвП_Дата&gt;HH$3),
INDEX(Кальк._свекла,MATCH($A61,Кальк._свекла_наим.,0),MATCH("Сумма затрат, т.руб.",'Кальк-я'!$5:$5,0))*
INDEX(ЗФ,MATCH($A$58,ЗФ!$A:$A,0),MATCH("Посевная площадь"&amp;YEAR(HI$3),ЗФ!$2:$2,0))*
INDEX(Коэф.закупка_год_свекла[],MATCH($A61,Коэф.закупка_год_свекла[1],0),MATCH(MONTH(HH$3),КЗ!$1:$1,0))/1000,""),0)</f>
        <v>0</v>
      </c>
      <c r="HI61" s="551" cm="1">
        <f t="array" aca="1" ref="HI61" ca="1">IFERROR(IF(AND(НачЦ_ИнвП_Дата&lt;=HI$3,КИнвП_Дата&gt;HI$3),
INDEX(Кальк._свекла,MATCH($A61,Кальк._свекла_наим.,0),MATCH("Сумма затрат, т.руб.",'Кальк-я'!$5:$5,0))*
INDEX(ЗФ,MATCH($A$58,ЗФ!$A:$A,0),MATCH("Посевная площадь"&amp;YEAR(HJ$3),ЗФ!$2:$2,0))*
INDEX(Коэф.закупка_год_свекла[],MATCH($A61,Коэф.закупка_год_свекла[1],0),MATCH(MONTH(HI$3),КЗ!$1:$1,0))/1000,""),0)</f>
        <v>0</v>
      </c>
      <c r="HJ61" s="551" cm="1">
        <f t="array" aca="1" ref="HJ61" ca="1">IFERROR(IF(AND(НачЦ_ИнвП_Дата&lt;=HJ$3,КИнвП_Дата&gt;HJ$3),
INDEX(Кальк._свекла,MATCH($A61,Кальк._свекла_наим.,0),MATCH("Сумма затрат, т.руб.",'Кальк-я'!$5:$5,0))*
INDEX(ЗФ,MATCH($A$58,ЗФ!$A:$A,0),MATCH("Посевная площадь"&amp;YEAR(HK$3),ЗФ!$2:$2,0))*
INDEX(Коэф.закупка_год_свекла[],MATCH($A61,Коэф.закупка_год_свекла[1],0),MATCH(MONTH(HJ$3),КЗ!$1:$1,0))/1000,""),0)</f>
        <v>0</v>
      </c>
      <c r="HK61" s="551" cm="1">
        <f t="array" aca="1" ref="HK61" ca="1">IFERROR(IF(AND(НачЦ_ИнвП_Дата&lt;=HK$3,КИнвП_Дата&gt;HK$3),
INDEX(Кальк._свекла,MATCH($A61,Кальк._свекла_наим.,0),MATCH("Сумма затрат, т.руб.",'Кальк-я'!$5:$5,0))*
INDEX(ЗФ,MATCH($A$58,ЗФ!$A:$A,0),MATCH("Посевная площадь"&amp;YEAR(HL$3),ЗФ!$2:$2,0))*
INDEX(Коэф.закупка_год_свекла[],MATCH($A61,Коэф.закупка_год_свекла[1],0),MATCH(MONTH(HK$3),КЗ!$1:$1,0))/1000,""),0)</f>
        <v>514.29312642857144</v>
      </c>
      <c r="HL61" s="551" cm="1">
        <f t="array" aca="1" ref="HL61" ca="1">IFERROR(IF(AND(НачЦ_ИнвП_Дата&lt;=HL$3,КИнвП_Дата&gt;HL$3),
INDEX(Кальк._свекла,MATCH($A61,Кальк._свекла_наим.,0),MATCH("Сумма затрат, т.руб.",'Кальк-я'!$5:$5,0))*
INDEX(ЗФ,MATCH($A$58,ЗФ!$A:$A,0),MATCH("Посевная площадь"&amp;YEAR(HM$3),ЗФ!$2:$2,0))*
INDEX(Коэф.закупка_год_свекла[],MATCH($A61,Коэф.закупка_год_свекла[1],0),MATCH(MONTH(HL$3),КЗ!$1:$1,0))/1000,""),0)</f>
        <v>0</v>
      </c>
      <c r="HM61" s="551" cm="1">
        <f t="array" aca="1" ref="HM61" ca="1">IFERROR(IF(AND(НачЦ_ИнвП_Дата&lt;=HM$3,КИнвП_Дата&gt;HM$3),
INDEX(Кальк._свекла,MATCH($A61,Кальк._свекла_наим.,0),MATCH("Сумма затрат, т.руб.",'Кальк-я'!$5:$5,0))*
INDEX(ЗФ,MATCH($A$58,ЗФ!$A:$A,0),MATCH("Посевная площадь"&amp;YEAR(HN$3),ЗФ!$2:$2,0))*
INDEX(Коэф.закупка_год_свекла[],MATCH($A61,Коэф.закупка_год_свекла[1],0),MATCH(MONTH(HM$3),КЗ!$1:$1,0))/1000,""),0)</f>
        <v>0</v>
      </c>
      <c r="HN61" s="552">
        <f t="shared" ca="1" si="1560"/>
        <v>514.29312642857144</v>
      </c>
      <c r="HO61" s="551" cm="1">
        <f t="array" aca="1" ref="HO61" ca="1">IFERROR(IF(AND(НачЦ_ИнвП_Дата&lt;=HO$3,КИнвП_Дата&gt;HO$3),
INDEX(Кальк._свекла,MATCH($A61,Кальк._свекла_наим.,0),MATCH("Сумма затрат, т.руб.",'Кальк-я'!$5:$5,0))*
INDEX(ЗФ,MATCH($A$58,ЗФ!$A:$A,0),MATCH("Посевная площадь"&amp;YEAR(HP$3),ЗФ!$2:$2,0))*
INDEX(Коэф.закупка_год_свекла[],MATCH($A61,Коэф.закупка_год_свекла[1],0),MATCH(MONTH(HO$3),КЗ!$1:$1,0))/1000,""),0)</f>
        <v>0</v>
      </c>
      <c r="HP61" s="551" cm="1">
        <f t="array" aca="1" ref="HP61" ca="1">IFERROR(IF(AND(НачЦ_ИнвП_Дата&lt;=HP$3,КИнвП_Дата&gt;HP$3),
INDEX(Кальк._свекла,MATCH($A61,Кальк._свекла_наим.,0),MATCH("Сумма затрат, т.руб.",'Кальк-я'!$5:$5,0))*
INDEX(ЗФ,MATCH($A$58,ЗФ!$A:$A,0),MATCH("Посевная площадь"&amp;YEAR(HQ$3),ЗФ!$2:$2,0))*
INDEX(Коэф.закупка_год_свекла[],MATCH($A61,Коэф.закупка_год_свекла[1],0),MATCH(MONTH(HP$3),КЗ!$1:$1,0))/1000,""),0)</f>
        <v>0</v>
      </c>
      <c r="HQ61" s="551" cm="1">
        <f t="array" aca="1" ref="HQ61" ca="1">IFERROR(IF(AND(НачЦ_ИнвП_Дата&lt;=HQ$3,КИнвП_Дата&gt;HQ$3),
INDEX(Кальк._свекла,MATCH($A61,Кальк._свекла_наим.,0),MATCH("Сумма затрат, т.руб.",'Кальк-я'!$5:$5,0))*
INDEX(ЗФ,MATCH($A$58,ЗФ!$A:$A,0),MATCH("Посевная площадь"&amp;YEAR(HR$3),ЗФ!$2:$2,0))*
INDEX(Коэф.закупка_год_свекла[],MATCH($A61,Коэф.закупка_год_свекла[1],0),MATCH(MONTH(HQ$3),КЗ!$1:$1,0))/1000,""),0)</f>
        <v>0</v>
      </c>
      <c r="HR61" s="551" cm="1">
        <f t="array" aca="1" ref="HR61" ca="1">IFERROR(IF(AND(НачЦ_ИнвП_Дата&lt;=HR$3,КИнвП_Дата&gt;HR$3),
INDEX(Кальк._свекла,MATCH($A61,Кальк._свекла_наим.,0),MATCH("Сумма затрат, т.руб.",'Кальк-я'!$5:$5,0))*
INDEX(ЗФ,MATCH($A$58,ЗФ!$A:$A,0),MATCH("Посевная площадь"&amp;YEAR(HS$3),ЗФ!$2:$2,0))*
INDEX(Коэф.закупка_год_свекла[],MATCH($A61,Коэф.закупка_год_свекла[1],0),MATCH(MONTH(HR$3),КЗ!$1:$1,0))/1000,""),0)</f>
        <v>0</v>
      </c>
      <c r="HS61" s="551" cm="1">
        <f t="array" aca="1" ref="HS61" ca="1">IFERROR(IF(AND(НачЦ_ИнвП_Дата&lt;=HS$3,КИнвП_Дата&gt;HS$3),
INDEX(Кальк._свекла,MATCH($A61,Кальк._свекла_наим.,0),MATCH("Сумма затрат, т.руб.",'Кальк-я'!$5:$5,0))*
INDEX(ЗФ,MATCH($A$58,ЗФ!$A:$A,0),MATCH("Посевная площадь"&amp;YEAR(HT$3),ЗФ!$2:$2,0))*
INDEX(Коэф.закупка_год_свекла[],MATCH($A61,Коэф.закупка_год_свекла[1],0),MATCH(MONTH(HS$3),КЗ!$1:$1,0))/1000,""),0)</f>
        <v>0</v>
      </c>
      <c r="HT61" s="551" cm="1">
        <f t="array" aca="1" ref="HT61" ca="1">IFERROR(IF(AND(НачЦ_ИнвП_Дата&lt;=HT$3,КИнвП_Дата&gt;HT$3),
INDEX(Кальк._свекла,MATCH($A61,Кальк._свекла_наим.,0),MATCH("Сумма затрат, т.руб.",'Кальк-я'!$5:$5,0))*
INDEX(ЗФ,MATCH($A$58,ЗФ!$A:$A,0),MATCH("Посевная площадь"&amp;YEAR(HU$3),ЗФ!$2:$2,0))*
INDEX(Коэф.закупка_год_свекла[],MATCH($A61,Коэф.закупка_год_свекла[1],0),MATCH(MONTH(HT$3),КЗ!$1:$1,0))/1000,""),0)</f>
        <v>0</v>
      </c>
      <c r="HU61" s="551" cm="1">
        <f t="array" aca="1" ref="HU61" ca="1">IFERROR(IF(AND(НачЦ_ИнвП_Дата&lt;=HU$3,КИнвП_Дата&gt;HU$3),
INDEX(Кальк._свекла,MATCH($A61,Кальк._свекла_наим.,0),MATCH("Сумма затрат, т.руб.",'Кальк-я'!$5:$5,0))*
INDEX(ЗФ,MATCH($A$58,ЗФ!$A:$A,0),MATCH("Посевная площадь"&amp;YEAR(HV$3),ЗФ!$2:$2,0))*
INDEX(Коэф.закупка_год_свекла[],MATCH($A61,Коэф.закупка_год_свекла[1],0),MATCH(MONTH(HU$3),КЗ!$1:$1,0))/1000,""),0)</f>
        <v>0</v>
      </c>
      <c r="HV61" s="551" cm="1">
        <f t="array" aca="1" ref="HV61" ca="1">IFERROR(IF(AND(НачЦ_ИнвП_Дата&lt;=HV$3,КИнвП_Дата&gt;HV$3),
INDEX(Кальк._свекла,MATCH($A61,Кальк._свекла_наим.,0),MATCH("Сумма затрат, т.руб.",'Кальк-я'!$5:$5,0))*
INDEX(ЗФ,MATCH($A$58,ЗФ!$A:$A,0),MATCH("Посевная площадь"&amp;YEAR(HW$3),ЗФ!$2:$2,0))*
INDEX(Коэф.закупка_год_свекла[],MATCH($A61,Коэф.закупка_год_свекла[1],0),MATCH(MONTH(HV$3),КЗ!$1:$1,0))/1000,""),0)</f>
        <v>0</v>
      </c>
      <c r="HW61" s="551" cm="1">
        <f t="array" aca="1" ref="HW61" ca="1">IFERROR(IF(AND(НачЦ_ИнвП_Дата&lt;=HW$3,КИнвП_Дата&gt;HW$3),
INDEX(Кальк._свекла,MATCH($A61,Кальк._свекла_наим.,0),MATCH("Сумма затрат, т.руб.",'Кальк-я'!$5:$5,0))*
INDEX(ЗФ,MATCH($A$58,ЗФ!$A:$A,0),MATCH("Посевная площадь"&amp;YEAR(HX$3),ЗФ!$2:$2,0))*
INDEX(Коэф.закупка_год_свекла[],MATCH($A61,Коэф.закупка_год_свекла[1],0),MATCH(MONTH(HW$3),КЗ!$1:$1,0))/1000,""),0)</f>
        <v>0</v>
      </c>
      <c r="HX61" s="551" cm="1">
        <f t="array" aca="1" ref="HX61" ca="1">IFERROR(IF(AND(НачЦ_ИнвП_Дата&lt;=HX$3,КИнвП_Дата&gt;HX$3),
INDEX(Кальк._свекла,MATCH($A61,Кальк._свекла_наим.,0),MATCH("Сумма затрат, т.руб.",'Кальк-я'!$5:$5,0))*
INDEX(ЗФ,MATCH($A$58,ЗФ!$A:$A,0),MATCH("Посевная площадь"&amp;YEAR(HY$3),ЗФ!$2:$2,0))*
INDEX(Коэф.закупка_год_свекла[],MATCH($A61,Коэф.закупка_год_свекла[1],0),MATCH(MONTH(HX$3),КЗ!$1:$1,0))/1000,""),0)</f>
        <v>514.29312642857144</v>
      </c>
      <c r="HY61" s="551" cm="1">
        <f t="array" aca="1" ref="HY61" ca="1">IFERROR(IF(AND(НачЦ_ИнвП_Дата&lt;=HY$3,КИнвП_Дата&gt;HY$3),
INDEX(Кальк._свекла,MATCH($A61,Кальк._свекла_наим.,0),MATCH("Сумма затрат, т.руб.",'Кальк-я'!$5:$5,0))*
INDEX(ЗФ,MATCH($A$58,ЗФ!$A:$A,0),MATCH("Посевная площадь"&amp;YEAR(HZ$3),ЗФ!$2:$2,0))*
INDEX(Коэф.закупка_год_свекла[],MATCH($A61,Коэф.закупка_год_свекла[1],0),MATCH(MONTH(HY$3),КЗ!$1:$1,0))/1000,""),0)</f>
        <v>0</v>
      </c>
      <c r="HZ61" s="551" cm="1">
        <f t="array" aca="1" ref="HZ61" ca="1">IFERROR(IF(AND(НачЦ_ИнвП_Дата&lt;=HZ$3,КИнвП_Дата&gt;HZ$3),
INDEX(Кальк._свекла,MATCH($A61,Кальк._свекла_наим.,0),MATCH("Сумма затрат, т.руб.",'Кальк-я'!$5:$5,0))*
INDEX(ЗФ,MATCH($A$58,ЗФ!$A:$A,0),MATCH("Посевная площадь"&amp;YEAR(IA$3),ЗФ!$2:$2,0))*
INDEX(Коэф.закупка_год_свекла[],MATCH($A61,Коэф.закупка_год_свекла[1],0),MATCH(MONTH(HZ$3),КЗ!$1:$1,0))/1000,""),0)</f>
        <v>0</v>
      </c>
      <c r="IA61" s="552">
        <f t="shared" ca="1" si="1561"/>
        <v>514.29312642857144</v>
      </c>
      <c r="IB61" s="551" cm="1">
        <f t="array" aca="1" ref="IB61" ca="1">IFERROR(IF(AND(НачЦ_ИнвП_Дата&lt;=IB$3,КИнвП_Дата&gt;IB$3),
INDEX(Кальк._свекла,MATCH($A61,Кальк._свекла_наим.,0),MATCH("Сумма затрат, т.руб.",'Кальк-я'!$5:$5,0))*
INDEX(ЗФ,MATCH($A$58,ЗФ!$A:$A,0),MATCH("Посевная площадь"&amp;YEAR(IC$3),ЗФ!$2:$2,0))*
INDEX(Коэф.закупка_год_свекла[],MATCH($A61,Коэф.закупка_год_свекла[1],0),MATCH(MONTH(IB$3),КЗ!$1:$1,0))/1000,""),0)</f>
        <v>0</v>
      </c>
      <c r="IC61" s="551" cm="1">
        <f t="array" aca="1" ref="IC61" ca="1">IFERROR(IF(AND(НачЦ_ИнвП_Дата&lt;=IC$3,КИнвП_Дата&gt;IC$3),
INDEX(Кальк._свекла,MATCH($A61,Кальк._свекла_наим.,0),MATCH("Сумма затрат, т.руб.",'Кальк-я'!$5:$5,0))*
INDEX(ЗФ,MATCH($A$58,ЗФ!$A:$A,0),MATCH("Посевная площадь"&amp;YEAR(ID$3),ЗФ!$2:$2,0))*
INDEX(Коэф.закупка_год_свекла[],MATCH($A61,Коэф.закупка_год_свекла[1],0),MATCH(MONTH(IC$3),КЗ!$1:$1,0))/1000,""),0)</f>
        <v>0</v>
      </c>
      <c r="ID61" s="551" cm="1">
        <f t="array" aca="1" ref="ID61" ca="1">IFERROR(IF(AND(НачЦ_ИнвП_Дата&lt;=ID$3,КИнвП_Дата&gt;ID$3),
INDEX(Кальк._свекла,MATCH($A61,Кальк._свекла_наим.,0),MATCH("Сумма затрат, т.руб.",'Кальк-я'!$5:$5,0))*
INDEX(ЗФ,MATCH($A$58,ЗФ!$A:$A,0),MATCH("Посевная площадь"&amp;YEAR(IE$3),ЗФ!$2:$2,0))*
INDEX(Коэф.закупка_год_свекла[],MATCH($A61,Коэф.закупка_год_свекла[1],0),MATCH(MONTH(ID$3),КЗ!$1:$1,0))/1000,""),0)</f>
        <v>0</v>
      </c>
      <c r="IE61" s="551" cm="1">
        <f t="array" aca="1" ref="IE61" ca="1">IFERROR(IF(AND(НачЦ_ИнвП_Дата&lt;=IE$3,КИнвП_Дата&gt;IE$3),
INDEX(Кальк._свекла,MATCH($A61,Кальк._свекла_наим.,0),MATCH("Сумма затрат, т.руб.",'Кальк-я'!$5:$5,0))*
INDEX(ЗФ,MATCH($A$58,ЗФ!$A:$A,0),MATCH("Посевная площадь"&amp;YEAR(IF$3),ЗФ!$2:$2,0))*
INDEX(Коэф.закупка_год_свекла[],MATCH($A61,Коэф.закупка_год_свекла[1],0),MATCH(MONTH(IE$3),КЗ!$1:$1,0))/1000,""),0)</f>
        <v>0</v>
      </c>
      <c r="IF61" s="551" cm="1">
        <f t="array" aca="1" ref="IF61" ca="1">IFERROR(IF(AND(НачЦ_ИнвП_Дата&lt;=IF$3,КИнвП_Дата&gt;IF$3),
INDEX(Кальк._свекла,MATCH($A61,Кальк._свекла_наим.,0),MATCH("Сумма затрат, т.руб.",'Кальк-я'!$5:$5,0))*
INDEX(ЗФ,MATCH($A$58,ЗФ!$A:$A,0),MATCH("Посевная площадь"&amp;YEAR(IG$3),ЗФ!$2:$2,0))*
INDEX(Коэф.закупка_год_свекла[],MATCH($A61,Коэф.закупка_год_свекла[1],0),MATCH(MONTH(IF$3),КЗ!$1:$1,0))/1000,""),0)</f>
        <v>0</v>
      </c>
      <c r="IG61" s="551" cm="1">
        <f t="array" aca="1" ref="IG61" ca="1">IFERROR(IF(AND(НачЦ_ИнвП_Дата&lt;=IG$3,КИнвП_Дата&gt;IG$3),
INDEX(Кальк._свекла,MATCH($A61,Кальк._свекла_наим.,0),MATCH("Сумма затрат, т.руб.",'Кальк-я'!$5:$5,0))*
INDEX(ЗФ,MATCH($A$58,ЗФ!$A:$A,0),MATCH("Посевная площадь"&amp;YEAR(IH$3),ЗФ!$2:$2,0))*
INDEX(Коэф.закупка_год_свекла[],MATCH($A61,Коэф.закупка_год_свекла[1],0),MATCH(MONTH(IG$3),КЗ!$1:$1,0))/1000,""),0)</f>
        <v>0</v>
      </c>
      <c r="IH61" s="551" cm="1">
        <f t="array" aca="1" ref="IH61" ca="1">IFERROR(IF(AND(НачЦ_ИнвП_Дата&lt;=IH$3,КИнвП_Дата&gt;IH$3),
INDEX(Кальк._свекла,MATCH($A61,Кальк._свекла_наим.,0),MATCH("Сумма затрат, т.руб.",'Кальк-я'!$5:$5,0))*
INDEX(ЗФ,MATCH($A$58,ЗФ!$A:$A,0),MATCH("Посевная площадь"&amp;YEAR(II$3),ЗФ!$2:$2,0))*
INDEX(Коэф.закупка_год_свекла[],MATCH($A61,Коэф.закупка_год_свекла[1],0),MATCH(MONTH(IH$3),КЗ!$1:$1,0))/1000,""),0)</f>
        <v>0</v>
      </c>
      <c r="II61" s="551" cm="1">
        <f t="array" aca="1" ref="II61" ca="1">IFERROR(IF(AND(НачЦ_ИнвП_Дата&lt;=II$3,КИнвП_Дата&gt;II$3),
INDEX(Кальк._свекла,MATCH($A61,Кальк._свекла_наим.,0),MATCH("Сумма затрат, т.руб.",'Кальк-я'!$5:$5,0))*
INDEX(ЗФ,MATCH($A$58,ЗФ!$A:$A,0),MATCH("Посевная площадь"&amp;YEAR(IJ$3),ЗФ!$2:$2,0))*
INDEX(Коэф.закупка_год_свекла[],MATCH($A61,Коэф.закупка_год_свекла[1],0),MATCH(MONTH(II$3),КЗ!$1:$1,0))/1000,""),0)</f>
        <v>0</v>
      </c>
      <c r="IJ61" s="551" cm="1">
        <f t="array" aca="1" ref="IJ61" ca="1">IFERROR(IF(AND(НачЦ_ИнвП_Дата&lt;=IJ$3,КИнвП_Дата&gt;IJ$3),
INDEX(Кальк._свекла,MATCH($A61,Кальк._свекла_наим.,0),MATCH("Сумма затрат, т.руб.",'Кальк-я'!$5:$5,0))*
INDEX(ЗФ,MATCH($A$58,ЗФ!$A:$A,0),MATCH("Посевная площадь"&amp;YEAR(IK$3),ЗФ!$2:$2,0))*
INDEX(Коэф.закупка_год_свекла[],MATCH($A61,Коэф.закупка_год_свекла[1],0),MATCH(MONTH(IJ$3),КЗ!$1:$1,0))/1000,""),0)</f>
        <v>0</v>
      </c>
      <c r="IK61" s="551" cm="1">
        <f t="array" aca="1" ref="IK61" ca="1">IFERROR(IF(AND(НачЦ_ИнвП_Дата&lt;=IK$3,КИнвП_Дата&gt;IK$3),
INDEX(Кальк._свекла,MATCH($A61,Кальк._свекла_наим.,0),MATCH("Сумма затрат, т.руб.",'Кальк-я'!$5:$5,0))*
INDEX(ЗФ,MATCH($A$58,ЗФ!$A:$A,0),MATCH("Посевная площадь"&amp;YEAR(IL$3),ЗФ!$2:$2,0))*
INDEX(Коэф.закупка_год_свекла[],MATCH($A61,Коэф.закупка_год_свекла[1],0),MATCH(MONTH(IK$3),КЗ!$1:$1,0))/1000,""),0)</f>
        <v>514.29312642857144</v>
      </c>
      <c r="IL61" s="551" cm="1">
        <f t="array" aca="1" ref="IL61" ca="1">IFERROR(IF(AND(НачЦ_ИнвП_Дата&lt;=IL$3,КИнвП_Дата&gt;IL$3),
INDEX(Кальк._свекла,MATCH($A61,Кальк._свекла_наим.,0),MATCH("Сумма затрат, т.руб.",'Кальк-я'!$5:$5,0))*
INDEX(ЗФ,MATCH($A$58,ЗФ!$A:$A,0),MATCH("Посевная площадь"&amp;YEAR(IM$3),ЗФ!$2:$2,0))*
INDEX(Коэф.закупка_год_свекла[],MATCH($A61,Коэф.закупка_год_свекла[1],0),MATCH(MONTH(IL$3),КЗ!$1:$1,0))/1000,""),0)</f>
        <v>0</v>
      </c>
      <c r="IM61" s="551" cm="1">
        <f t="array" aca="1" ref="IM61" ca="1">IFERROR(IF(AND(НачЦ_ИнвП_Дата&lt;=IM$3,КИнвП_Дата&gt;IM$3),
INDEX(Кальк._свекла,MATCH($A61,Кальк._свекла_наим.,0),MATCH("Сумма затрат, т.руб.",'Кальк-я'!$5:$5,0))*
INDEX(ЗФ,MATCH($A$58,ЗФ!$A:$A,0),MATCH("Посевная площадь"&amp;YEAR(IN$3),ЗФ!$2:$2,0))*
INDEX(Коэф.закупка_год_свекла[],MATCH($A61,Коэф.закупка_год_свекла[1],0),MATCH(MONTH(IM$3),КЗ!$1:$1,0))/1000,""),0)</f>
        <v>0</v>
      </c>
      <c r="IN61" s="552">
        <f t="shared" ca="1" si="1562"/>
        <v>514.29312642857144</v>
      </c>
      <c r="IO61" s="551" cm="1">
        <f t="array" aca="1" ref="IO61" ca="1">IFERROR(IF(AND(НачЦ_ИнвП_Дата&lt;=IO$3,КИнвП_Дата&gt;IO$3),
INDEX(Кальк._свекла,MATCH($A61,Кальк._свекла_наим.,0),MATCH("Сумма затрат, т.руб.",'Кальк-я'!$5:$5,0))*
INDEX(ЗФ,MATCH($A$58,ЗФ!$A:$A,0),MATCH("Посевная площадь"&amp;YEAR(IP$3),ЗФ!$2:$2,0))*
INDEX(Коэф.закупка_год_свекла[],MATCH($A61,Коэф.закупка_год_свекла[1],0),MATCH(MONTH(IO$3),КЗ!$1:$1,0))/1000,""),0)</f>
        <v>0</v>
      </c>
      <c r="IP61" s="551" cm="1">
        <f t="array" aca="1" ref="IP61" ca="1">IFERROR(IF(AND(НачЦ_ИнвП_Дата&lt;=IP$3,КИнвП_Дата&gt;IP$3),
INDEX(Кальк._свекла,MATCH($A61,Кальк._свекла_наим.,0),MATCH("Сумма затрат, т.руб.",'Кальк-я'!$5:$5,0))*
INDEX(ЗФ,MATCH($A$58,ЗФ!$A:$A,0),MATCH("Посевная площадь"&amp;YEAR(IQ$3),ЗФ!$2:$2,0))*
INDEX(Коэф.закупка_год_свекла[],MATCH($A61,Коэф.закупка_год_свекла[1],0),MATCH(MONTH(IP$3),КЗ!$1:$1,0))/1000,""),0)</f>
        <v>0</v>
      </c>
      <c r="IQ61" s="551" cm="1">
        <f t="array" aca="1" ref="IQ61" ca="1">IFERROR(IF(AND(НачЦ_ИнвП_Дата&lt;=IQ$3,КИнвП_Дата&gt;IQ$3),
INDEX(Кальк._свекла,MATCH($A61,Кальк._свекла_наим.,0),MATCH("Сумма затрат, т.руб.",'Кальк-я'!$5:$5,0))*
INDEX(ЗФ,MATCH($A$58,ЗФ!$A:$A,0),MATCH("Посевная площадь"&amp;YEAR(IR$3),ЗФ!$2:$2,0))*
INDEX(Коэф.закупка_год_свекла[],MATCH($A61,Коэф.закупка_год_свекла[1],0),MATCH(MONTH(IQ$3),КЗ!$1:$1,0))/1000,""),0)</f>
        <v>0</v>
      </c>
      <c r="IR61" s="551" cm="1">
        <f t="array" aca="1" ref="IR61" ca="1">IFERROR(IF(AND(НачЦ_ИнвП_Дата&lt;=IR$3,КИнвП_Дата&gt;IR$3),
INDEX(Кальк._свекла,MATCH($A61,Кальк._свекла_наим.,0),MATCH("Сумма затрат, т.руб.",'Кальк-я'!$5:$5,0))*
INDEX(ЗФ,MATCH($A$58,ЗФ!$A:$A,0),MATCH("Посевная площадь"&amp;YEAR(IS$3),ЗФ!$2:$2,0))*
INDEX(Коэф.закупка_год_свекла[],MATCH($A61,Коэф.закупка_год_свекла[1],0),MATCH(MONTH(IR$3),КЗ!$1:$1,0))/1000,""),0)</f>
        <v>0</v>
      </c>
      <c r="IS61" s="551" cm="1">
        <f t="array" aca="1" ref="IS61" ca="1">IFERROR(IF(AND(НачЦ_ИнвП_Дата&lt;=IS$3,КИнвП_Дата&gt;IS$3),
INDEX(Кальк._свекла,MATCH($A61,Кальк._свекла_наим.,0),MATCH("Сумма затрат, т.руб.",'Кальк-я'!$5:$5,0))*
INDEX(ЗФ,MATCH($A$58,ЗФ!$A:$A,0),MATCH("Посевная площадь"&amp;YEAR(IT$3),ЗФ!$2:$2,0))*
INDEX(Коэф.закупка_год_свекла[],MATCH($A61,Коэф.закупка_год_свекла[1],0),MATCH(MONTH(IS$3),КЗ!$1:$1,0))/1000,""),0)</f>
        <v>0</v>
      </c>
      <c r="IT61" s="551" cm="1">
        <f t="array" aca="1" ref="IT61" ca="1">IFERROR(IF(AND(НачЦ_ИнвП_Дата&lt;=IT$3,КИнвП_Дата&gt;IT$3),
INDEX(Кальк._свекла,MATCH($A61,Кальк._свекла_наим.,0),MATCH("Сумма затрат, т.руб.",'Кальк-я'!$5:$5,0))*
INDEX(ЗФ,MATCH($A$58,ЗФ!$A:$A,0),MATCH("Посевная площадь"&amp;YEAR(IU$3),ЗФ!$2:$2,0))*
INDEX(Коэф.закупка_год_свекла[],MATCH($A61,Коэф.закупка_год_свекла[1],0),MATCH(MONTH(IT$3),КЗ!$1:$1,0))/1000,""),0)</f>
        <v>0</v>
      </c>
      <c r="IU61" s="551" cm="1">
        <f t="array" aca="1" ref="IU61" ca="1">IFERROR(IF(AND(НачЦ_ИнвП_Дата&lt;=IU$3,КИнвП_Дата&gt;IU$3),
INDEX(Кальк._свекла,MATCH($A61,Кальк._свекла_наим.,0),MATCH("Сумма затрат, т.руб.",'Кальк-я'!$5:$5,0))*
INDEX(ЗФ,MATCH($A$58,ЗФ!$A:$A,0),MATCH("Посевная площадь"&amp;YEAR(IV$3),ЗФ!$2:$2,0))*
INDEX(Коэф.закупка_год_свекла[],MATCH($A61,Коэф.закупка_год_свекла[1],0),MATCH(MONTH(IU$3),КЗ!$1:$1,0))/1000,""),0)</f>
        <v>0</v>
      </c>
      <c r="IV61" s="551" cm="1">
        <f t="array" aca="1" ref="IV61" ca="1">IFERROR(IF(AND(НачЦ_ИнвП_Дата&lt;=IV$3,КИнвП_Дата&gt;IV$3),
INDEX(Кальк._свекла,MATCH($A61,Кальк._свекла_наим.,0),MATCH("Сумма затрат, т.руб.",'Кальк-я'!$5:$5,0))*
INDEX(ЗФ,MATCH($A$58,ЗФ!$A:$A,0),MATCH("Посевная площадь"&amp;YEAR(IW$3),ЗФ!$2:$2,0))*
INDEX(Коэф.закупка_год_свекла[],MATCH($A61,Коэф.закупка_год_свекла[1],0),MATCH(MONTH(IV$3),КЗ!$1:$1,0))/1000,""),0)</f>
        <v>0</v>
      </c>
      <c r="IW61" s="551" cm="1">
        <f t="array" aca="1" ref="IW61" ca="1">IFERROR(IF(AND(НачЦ_ИнвП_Дата&lt;=IW$3,КИнвП_Дата&gt;IW$3),
INDEX(Кальк._свекла,MATCH($A61,Кальк._свекла_наим.,0),MATCH("Сумма затрат, т.руб.",'Кальк-я'!$5:$5,0))*
INDEX(ЗФ,MATCH($A$58,ЗФ!$A:$A,0),MATCH("Посевная площадь"&amp;YEAR(IX$3),ЗФ!$2:$2,0))*
INDEX(Коэф.закупка_год_свекла[],MATCH($A61,Коэф.закупка_год_свекла[1],0),MATCH(MONTH(IW$3),КЗ!$1:$1,0))/1000,""),0)</f>
        <v>0</v>
      </c>
      <c r="IX61" s="551" cm="1">
        <f t="array" aca="1" ref="IX61" ca="1">IFERROR(IF(AND(НачЦ_ИнвП_Дата&lt;=IX$3,КИнвП_Дата&gt;IX$3),
INDEX(Кальк._свекла,MATCH($A61,Кальк._свекла_наим.,0),MATCH("Сумма затрат, т.руб.",'Кальк-я'!$5:$5,0))*
INDEX(ЗФ,MATCH($A$58,ЗФ!$A:$A,0),MATCH("Посевная площадь"&amp;YEAR(IY$3),ЗФ!$2:$2,0))*
INDEX(Коэф.закупка_год_свекла[],MATCH($A61,Коэф.закупка_год_свекла[1],0),MATCH(MONTH(IX$3),КЗ!$1:$1,0))/1000,""),0)</f>
        <v>514.29312642857144</v>
      </c>
      <c r="IY61" s="551" cm="1">
        <f t="array" aca="1" ref="IY61" ca="1">IFERROR(IF(AND(НачЦ_ИнвП_Дата&lt;=IY$3,КИнвП_Дата&gt;IY$3),
INDEX(Кальк._свекла,MATCH($A61,Кальк._свекла_наим.,0),MATCH("Сумма затрат, т.руб.",'Кальк-я'!$5:$5,0))*
INDEX(ЗФ,MATCH($A$58,ЗФ!$A:$A,0),MATCH("Посевная площадь"&amp;YEAR(IZ$3),ЗФ!$2:$2,0))*
INDEX(Коэф.закупка_год_свекла[],MATCH($A61,Коэф.закупка_год_свекла[1],0),MATCH(MONTH(IY$3),КЗ!$1:$1,0))/1000,""),0)</f>
        <v>0</v>
      </c>
      <c r="IZ61" s="551" cm="1">
        <f t="array" aca="1" ref="IZ61" ca="1">IFERROR(IF(AND(НачЦ_ИнвП_Дата&lt;=IZ$3,КИнвП_Дата&gt;IZ$3),
INDEX(Кальк._свекла,MATCH($A61,Кальк._свекла_наим.,0),MATCH("Сумма затрат, т.руб.",'Кальк-я'!$5:$5,0))*
INDEX(ЗФ,MATCH($A$58,ЗФ!$A:$A,0),MATCH("Посевная площадь"&amp;YEAR(JA$3),ЗФ!$2:$2,0))*
INDEX(Коэф.закупка_год_свекла[],MATCH($A61,Коэф.закупка_год_свекла[1],0),MATCH(MONTH(IZ$3),КЗ!$1:$1,0))/1000,""),0)</f>
        <v>0</v>
      </c>
      <c r="JA61" s="552">
        <f t="shared" ca="1" si="1563"/>
        <v>514.29312642857144</v>
      </c>
      <c r="JB61" s="551" cm="1">
        <f t="array" aca="1" ref="JB61" ca="1">IFERROR(IF(AND(НачЦ_ИнвП_Дата&lt;=JB$3,КИнвП_Дата&gt;JB$3),
INDEX(Кальк._свекла,MATCH($A61,Кальк._свекла_наим.,0),MATCH("Сумма затрат, т.руб.",'Кальк-я'!$5:$5,0))*
INDEX(ЗФ,MATCH($A$58,ЗФ!$A:$A,0),MATCH("Посевная площадь"&amp;YEAR(JC$3),ЗФ!$2:$2,0))*
INDEX(Коэф.закупка_год_свекла[],MATCH($A61,Коэф.закупка_год_свекла[1],0),MATCH(MONTH(JB$3),КЗ!$1:$1,0))/1000,""),0)</f>
        <v>0</v>
      </c>
      <c r="JC61" s="551" cm="1">
        <f t="array" aca="1" ref="JC61" ca="1">IFERROR(IF(AND(НачЦ_ИнвП_Дата&lt;=JC$3,КИнвП_Дата&gt;JC$3),
INDEX(Кальк._свекла,MATCH($A61,Кальк._свекла_наим.,0),MATCH("Сумма затрат, т.руб.",'Кальк-я'!$5:$5,0))*
INDEX(ЗФ,MATCH($A$58,ЗФ!$A:$A,0),MATCH("Посевная площадь"&amp;YEAR(JD$3),ЗФ!$2:$2,0))*
INDEX(Коэф.закупка_год_свекла[],MATCH($A61,Коэф.закупка_год_свекла[1],0),MATCH(MONTH(JC$3),КЗ!$1:$1,0))/1000,""),0)</f>
        <v>0</v>
      </c>
      <c r="JD61" s="551" cm="1">
        <f t="array" aca="1" ref="JD61" ca="1">IFERROR(IF(AND(НачЦ_ИнвП_Дата&lt;=JD$3,КИнвП_Дата&gt;JD$3),
INDEX(Кальк._свекла,MATCH($A61,Кальк._свекла_наим.,0),MATCH("Сумма затрат, т.руб.",'Кальк-я'!$5:$5,0))*
INDEX(ЗФ,MATCH($A$58,ЗФ!$A:$A,0),MATCH("Посевная площадь"&amp;YEAR(JE$3),ЗФ!$2:$2,0))*
INDEX(Коэф.закупка_год_свекла[],MATCH($A61,Коэф.закупка_год_свекла[1],0),MATCH(MONTH(JD$3),КЗ!$1:$1,0))/1000,""),0)</f>
        <v>0</v>
      </c>
      <c r="JE61" s="551" cm="1">
        <f t="array" aca="1" ref="JE61" ca="1">IFERROR(IF(AND(НачЦ_ИнвП_Дата&lt;=JE$3,КИнвП_Дата&gt;JE$3),
INDEX(Кальк._свекла,MATCH($A61,Кальк._свекла_наим.,0),MATCH("Сумма затрат, т.руб.",'Кальк-я'!$5:$5,0))*
INDEX(ЗФ,MATCH($A$58,ЗФ!$A:$A,0),MATCH("Посевная площадь"&amp;YEAR(JF$3),ЗФ!$2:$2,0))*
INDEX(Коэф.закупка_год_свекла[],MATCH($A61,Коэф.закупка_год_свекла[1],0),MATCH(MONTH(JE$3),КЗ!$1:$1,0))/1000,""),0)</f>
        <v>0</v>
      </c>
      <c r="JF61" s="551" cm="1">
        <f t="array" aca="1" ref="JF61" ca="1">IFERROR(IF(AND(НачЦ_ИнвП_Дата&lt;=JF$3,КИнвП_Дата&gt;JF$3),
INDEX(Кальк._свекла,MATCH($A61,Кальк._свекла_наим.,0),MATCH("Сумма затрат, т.руб.",'Кальк-я'!$5:$5,0))*
INDEX(ЗФ,MATCH($A$58,ЗФ!$A:$A,0),MATCH("Посевная площадь"&amp;YEAR(JG$3),ЗФ!$2:$2,0))*
INDEX(Коэф.закупка_год_свекла[],MATCH($A61,Коэф.закупка_год_свекла[1],0),MATCH(MONTH(JF$3),КЗ!$1:$1,0))/1000,""),0)</f>
        <v>0</v>
      </c>
      <c r="JG61" s="551" cm="1">
        <f t="array" aca="1" ref="JG61" ca="1">IFERROR(IF(AND(НачЦ_ИнвП_Дата&lt;=JG$3,КИнвП_Дата&gt;JG$3),
INDEX(Кальк._свекла,MATCH($A61,Кальк._свекла_наим.,0),MATCH("Сумма затрат, т.руб.",'Кальк-я'!$5:$5,0))*
INDEX(ЗФ,MATCH($A$58,ЗФ!$A:$A,0),MATCH("Посевная площадь"&amp;YEAR(JH$3),ЗФ!$2:$2,0))*
INDEX(Коэф.закупка_год_свекла[],MATCH($A61,Коэф.закупка_год_свекла[1],0),MATCH(MONTH(JG$3),КЗ!$1:$1,0))/1000,""),0)</f>
        <v>0</v>
      </c>
      <c r="JH61" s="551" cm="1">
        <f t="array" aca="1" ref="JH61" ca="1">IFERROR(IF(AND(НачЦ_ИнвП_Дата&lt;=JH$3,КИнвП_Дата&gt;JH$3),
INDEX(Кальк._свекла,MATCH($A61,Кальк._свекла_наим.,0),MATCH("Сумма затрат, т.руб.",'Кальк-я'!$5:$5,0))*
INDEX(ЗФ,MATCH($A$58,ЗФ!$A:$A,0),MATCH("Посевная площадь"&amp;YEAR(JI$3),ЗФ!$2:$2,0))*
INDEX(Коэф.закупка_год_свекла[],MATCH($A61,Коэф.закупка_год_свекла[1],0),MATCH(MONTH(JH$3),КЗ!$1:$1,0))/1000,""),0)</f>
        <v>0</v>
      </c>
      <c r="JI61" s="551" cm="1">
        <f t="array" aca="1" ref="JI61" ca="1">IFERROR(IF(AND(НачЦ_ИнвП_Дата&lt;=JI$3,КИнвП_Дата&gt;JI$3),
INDEX(Кальк._свекла,MATCH($A61,Кальк._свекла_наим.,0),MATCH("Сумма затрат, т.руб.",'Кальк-я'!$5:$5,0))*
INDEX(ЗФ,MATCH($A$58,ЗФ!$A:$A,0),MATCH("Посевная площадь"&amp;YEAR(JJ$3),ЗФ!$2:$2,0))*
INDEX(Коэф.закупка_год_свекла[],MATCH($A61,Коэф.закупка_год_свекла[1],0),MATCH(MONTH(JI$3),КЗ!$1:$1,0))/1000,""),0)</f>
        <v>0</v>
      </c>
      <c r="JJ61" s="551" cm="1">
        <f t="array" aca="1" ref="JJ61" ca="1">IFERROR(IF(AND(НачЦ_ИнвП_Дата&lt;=JJ$3,КИнвП_Дата&gt;JJ$3),
INDEX(Кальк._свекла,MATCH($A61,Кальк._свекла_наим.,0),MATCH("Сумма затрат, т.руб.",'Кальк-я'!$5:$5,0))*
INDEX(ЗФ,MATCH($A$58,ЗФ!$A:$A,0),MATCH("Посевная площадь"&amp;YEAR(JK$3),ЗФ!$2:$2,0))*
INDEX(Коэф.закупка_год_свекла[],MATCH($A61,Коэф.закупка_год_свекла[1],0),MATCH(MONTH(JJ$3),КЗ!$1:$1,0))/1000,""),0)</f>
        <v>0</v>
      </c>
      <c r="JK61" s="551" cm="1">
        <f t="array" aca="1" ref="JK61" ca="1">IFERROR(IF(AND(НачЦ_ИнвП_Дата&lt;=JK$3,КИнвП_Дата&gt;JK$3),
INDEX(Кальк._свекла,MATCH($A61,Кальк._свекла_наим.,0),MATCH("Сумма затрат, т.руб.",'Кальк-я'!$5:$5,0))*
INDEX(ЗФ,MATCH($A$58,ЗФ!$A:$A,0),MATCH("Посевная площадь"&amp;YEAR(JL$3),ЗФ!$2:$2,0))*
INDEX(Коэф.закупка_год_свекла[],MATCH($A61,Коэф.закупка_год_свекла[1],0),MATCH(MONTH(JK$3),КЗ!$1:$1,0))/1000,""),0)</f>
        <v>514.29312642857144</v>
      </c>
      <c r="JL61" s="551" cm="1">
        <f t="array" aca="1" ref="JL61" ca="1">IFERROR(IF(AND(НачЦ_ИнвП_Дата&lt;=JL$3,КИнвП_Дата&gt;JL$3),
INDEX(Кальк._свекла,MATCH($A61,Кальк._свекла_наим.,0),MATCH("Сумма затрат, т.руб.",'Кальк-я'!$5:$5,0))*
INDEX(ЗФ,MATCH($A$58,ЗФ!$A:$A,0),MATCH("Посевная площадь"&amp;YEAR(JM$3),ЗФ!$2:$2,0))*
INDEX(Коэф.закупка_год_свекла[],MATCH($A61,Коэф.закупка_год_свекла[1],0),MATCH(MONTH(JL$3),КЗ!$1:$1,0))/1000,""),0)</f>
        <v>0</v>
      </c>
      <c r="JM61" s="551" cm="1">
        <f t="array" aca="1" ref="JM61" ca="1">IFERROR(IF(AND(НачЦ_ИнвП_Дата&lt;=JM$3,КИнвП_Дата&gt;JM$3),
INDEX(Кальк._свекла,MATCH($A61,Кальк._свекла_наим.,0),MATCH("Сумма затрат, т.руб.",'Кальк-я'!$5:$5,0))*
INDEX(ЗФ,MATCH($A$58,ЗФ!$A:$A,0),MATCH("Посевная площадь"&amp;YEAR(JN$3),ЗФ!$2:$2,0))*
INDEX(Коэф.закупка_год_свекла[],MATCH($A61,Коэф.закупка_год_свекла[1],0),MATCH(MONTH(JM$3),КЗ!$1:$1,0))/1000,""),0)</f>
        <v>0</v>
      </c>
      <c r="JN61" s="552">
        <f t="shared" ca="1" si="1564"/>
        <v>514.29312642857144</v>
      </c>
      <c r="JO61" s="551" cm="1">
        <f t="array" aca="1" ref="JO61" ca="1">IFERROR(IF(AND(НачЦ_ИнвП_Дата&lt;=JO$3,КИнвП_Дата&gt;JO$3),
INDEX(Кальк._свекла,MATCH($A61,Кальк._свекла_наим.,0),MATCH("Сумма затрат, т.руб.",'Кальк-я'!$5:$5,0))*
INDEX(ЗФ,MATCH($A$58,ЗФ!$A:$A,0),MATCH("Посевная площадь"&amp;YEAR(JP$3),ЗФ!$2:$2,0))*
INDEX(Коэф.закупка_год_свекла[],MATCH($A61,Коэф.закупка_год_свекла[1],0),MATCH(MONTH(JO$3),КЗ!$1:$1,0))/1000,""),0)</f>
        <v>0</v>
      </c>
      <c r="JP61" s="551" cm="1">
        <f t="array" aca="1" ref="JP61" ca="1">IFERROR(IF(AND(НачЦ_ИнвП_Дата&lt;=JP$3,КИнвП_Дата&gt;JP$3),
INDEX(Кальк._свекла,MATCH($A61,Кальк._свекла_наим.,0),MATCH("Сумма затрат, т.руб.",'Кальк-я'!$5:$5,0))*
INDEX(ЗФ,MATCH($A$58,ЗФ!$A:$A,0),MATCH("Посевная площадь"&amp;YEAR(JQ$3),ЗФ!$2:$2,0))*
INDEX(Коэф.закупка_год_свекла[],MATCH($A61,Коэф.закупка_год_свекла[1],0),MATCH(MONTH(JP$3),КЗ!$1:$1,0))/1000,""),0)</f>
        <v>0</v>
      </c>
      <c r="JQ61" s="551" cm="1">
        <f t="array" aca="1" ref="JQ61" ca="1">IFERROR(IF(AND(НачЦ_ИнвП_Дата&lt;=JQ$3,КИнвП_Дата&gt;JQ$3),
INDEX(Кальк._свекла,MATCH($A61,Кальк._свекла_наим.,0),MATCH("Сумма затрат, т.руб.",'Кальк-я'!$5:$5,0))*
INDEX(ЗФ,MATCH($A$58,ЗФ!$A:$A,0),MATCH("Посевная площадь"&amp;YEAR(JR$3),ЗФ!$2:$2,0))*
INDEX(Коэф.закупка_год_свекла[],MATCH($A61,Коэф.закупка_год_свекла[1],0),MATCH(MONTH(JQ$3),КЗ!$1:$1,0))/1000,""),0)</f>
        <v>0</v>
      </c>
      <c r="JR61" s="551" cm="1">
        <f t="array" aca="1" ref="JR61" ca="1">IFERROR(IF(AND(НачЦ_ИнвП_Дата&lt;=JR$3,КИнвП_Дата&gt;JR$3),
INDEX(Кальк._свекла,MATCH($A61,Кальк._свекла_наим.,0),MATCH("Сумма затрат, т.руб.",'Кальк-я'!$5:$5,0))*
INDEX(ЗФ,MATCH($A$58,ЗФ!$A:$A,0),MATCH("Посевная площадь"&amp;YEAR(JS$3),ЗФ!$2:$2,0))*
INDEX(Коэф.закупка_год_свекла[],MATCH($A61,Коэф.закупка_год_свекла[1],0),MATCH(MONTH(JR$3),КЗ!$1:$1,0))/1000,""),0)</f>
        <v>0</v>
      </c>
      <c r="JS61" s="551" cm="1">
        <f t="array" aca="1" ref="JS61" ca="1">IFERROR(IF(AND(НачЦ_ИнвП_Дата&lt;=JS$3,КИнвП_Дата&gt;JS$3),
INDEX(Кальк._свекла,MATCH($A61,Кальк._свекла_наим.,0),MATCH("Сумма затрат, т.руб.",'Кальк-я'!$5:$5,0))*
INDEX(ЗФ,MATCH($A$58,ЗФ!$A:$A,0),MATCH("Посевная площадь"&amp;YEAR(JT$3),ЗФ!$2:$2,0))*
INDEX(Коэф.закупка_год_свекла[],MATCH($A61,Коэф.закупка_год_свекла[1],0),MATCH(MONTH(JS$3),КЗ!$1:$1,0))/1000,""),0)</f>
        <v>0</v>
      </c>
      <c r="JT61" s="551" cm="1">
        <f t="array" aca="1" ref="JT61" ca="1">IFERROR(IF(AND(НачЦ_ИнвП_Дата&lt;=JT$3,КИнвП_Дата&gt;JT$3),
INDEX(Кальк._свекла,MATCH($A61,Кальк._свекла_наим.,0),MATCH("Сумма затрат, т.руб.",'Кальк-я'!$5:$5,0))*
INDEX(ЗФ,MATCH($A$58,ЗФ!$A:$A,0),MATCH("Посевная площадь"&amp;YEAR(JU$3),ЗФ!$2:$2,0))*
INDEX(Коэф.закупка_год_свекла[],MATCH($A61,Коэф.закупка_год_свекла[1],0),MATCH(MONTH(JT$3),КЗ!$1:$1,0))/1000,""),0)</f>
        <v>0</v>
      </c>
      <c r="JU61" s="551" cm="1">
        <f t="array" aca="1" ref="JU61" ca="1">IFERROR(IF(AND(НачЦ_ИнвП_Дата&lt;=JU$3,КИнвП_Дата&gt;JU$3),
INDEX(Кальк._свекла,MATCH($A61,Кальк._свекла_наим.,0),MATCH("Сумма затрат, т.руб.",'Кальк-я'!$5:$5,0))*
INDEX(ЗФ,MATCH($A$58,ЗФ!$A:$A,0),MATCH("Посевная площадь"&amp;YEAR(JV$3),ЗФ!$2:$2,0))*
INDEX(Коэф.закупка_год_свекла[],MATCH($A61,Коэф.закупка_год_свекла[1],0),MATCH(MONTH(JU$3),КЗ!$1:$1,0))/1000,""),0)</f>
        <v>0</v>
      </c>
      <c r="JV61" s="551" cm="1">
        <f t="array" aca="1" ref="JV61" ca="1">IFERROR(IF(AND(НачЦ_ИнвП_Дата&lt;=JV$3,КИнвП_Дата&gt;JV$3),
INDEX(Кальк._свекла,MATCH($A61,Кальк._свекла_наим.,0),MATCH("Сумма затрат, т.руб.",'Кальк-я'!$5:$5,0))*
INDEX(ЗФ,MATCH($A$58,ЗФ!$A:$A,0),MATCH("Посевная площадь"&amp;YEAR(JW$3),ЗФ!$2:$2,0))*
INDEX(Коэф.закупка_год_свекла[],MATCH($A61,Коэф.закупка_год_свекла[1],0),MATCH(MONTH(JV$3),КЗ!$1:$1,0))/1000,""),0)</f>
        <v>0</v>
      </c>
      <c r="JW61" s="551" cm="1">
        <f t="array" aca="1" ref="JW61" ca="1">IFERROR(IF(AND(НачЦ_ИнвП_Дата&lt;=JW$3,КИнвП_Дата&gt;JW$3),
INDEX(Кальк._свекла,MATCH($A61,Кальк._свекла_наим.,0),MATCH("Сумма затрат, т.руб.",'Кальк-я'!$5:$5,0))*
INDEX(ЗФ,MATCH($A$58,ЗФ!$A:$A,0),MATCH("Посевная площадь"&amp;YEAR(JX$3),ЗФ!$2:$2,0))*
INDEX(Коэф.закупка_год_свекла[],MATCH($A61,Коэф.закупка_год_свекла[1],0),MATCH(MONTH(JW$3),КЗ!$1:$1,0))/1000,""),0)</f>
        <v>0</v>
      </c>
      <c r="JX61" s="551" cm="1">
        <f t="array" aca="1" ref="JX61" ca="1">IFERROR(IF(AND(НачЦ_ИнвП_Дата&lt;=JX$3,КИнвП_Дата&gt;JX$3),
INDEX(Кальк._свекла,MATCH($A61,Кальк._свекла_наим.,0),MATCH("Сумма затрат, т.руб.",'Кальк-я'!$5:$5,0))*
INDEX(ЗФ,MATCH($A$58,ЗФ!$A:$A,0),MATCH("Посевная площадь"&amp;YEAR(JY$3),ЗФ!$2:$2,0))*
INDEX(Коэф.закупка_год_свекла[],MATCH($A61,Коэф.закупка_год_свекла[1],0),MATCH(MONTH(JX$3),КЗ!$1:$1,0))/1000,""),0)</f>
        <v>514.29312642857144</v>
      </c>
      <c r="JY61" s="551" cm="1">
        <f t="array" aca="1" ref="JY61" ca="1">IFERROR(IF(AND(НачЦ_ИнвП_Дата&lt;=JY$3,КИнвП_Дата&gt;JY$3),
INDEX(Кальк._свекла,MATCH($A61,Кальк._свекла_наим.,0),MATCH("Сумма затрат, т.руб.",'Кальк-я'!$5:$5,0))*
INDEX(ЗФ,MATCH($A$58,ЗФ!$A:$A,0),MATCH("Посевная площадь"&amp;YEAR(JZ$3),ЗФ!$2:$2,0))*
INDEX(Коэф.закупка_год_свекла[],MATCH($A61,Коэф.закупка_год_свекла[1],0),MATCH(MONTH(JY$3),КЗ!$1:$1,0))/1000,""),0)</f>
        <v>0</v>
      </c>
      <c r="JZ61" s="551" cm="1">
        <f t="array" aca="1" ref="JZ61" ca="1">IFERROR(IF(AND(НачЦ_ИнвП_Дата&lt;=JZ$3,КИнвП_Дата&gt;JZ$3),
INDEX(Кальк._свекла,MATCH($A61,Кальк._свекла_наим.,0),MATCH("Сумма затрат, т.руб.",'Кальк-я'!$5:$5,0))*
INDEX(ЗФ,MATCH($A$58,ЗФ!$A:$A,0),MATCH("Посевная площадь"&amp;YEAR(KA$3),ЗФ!$2:$2,0))*
INDEX(Коэф.закупка_год_свекла[],MATCH($A61,Коэф.закупка_год_свекла[1],0),MATCH(MONTH(JZ$3),КЗ!$1:$1,0))/1000,""),0)</f>
        <v>0</v>
      </c>
      <c r="KA61" s="552">
        <f t="shared" ca="1" si="1565"/>
        <v>514.29312642857144</v>
      </c>
      <c r="KB61" s="551" cm="1">
        <f t="array" aca="1" ref="KB61" ca="1">IFERROR(IF(AND(НачЦ_ИнвП_Дата&lt;=KB$3,КИнвП_Дата&gt;KB$3),
INDEX(Кальк._свекла,MATCH($A61,Кальк._свекла_наим.,0),MATCH("Сумма затрат, т.руб.",'Кальк-я'!$5:$5,0))*
INDEX(ЗФ,MATCH($A$58,ЗФ!$A:$A,0),MATCH("Посевная площадь"&amp;YEAR(KC$3),ЗФ!$2:$2,0))*
INDEX(Коэф.закупка_год_свекла[],MATCH($A61,Коэф.закупка_год_свекла[1],0),MATCH(MONTH(KB$3),КЗ!$1:$1,0))/1000,""),0)</f>
        <v>0</v>
      </c>
      <c r="KC61" s="551" cm="1">
        <f t="array" aca="1" ref="KC61" ca="1">IFERROR(IF(AND(НачЦ_ИнвП_Дата&lt;=KC$3,КИнвП_Дата&gt;KC$3),
INDEX(Кальк._свекла,MATCH($A61,Кальк._свекла_наим.,0),MATCH("Сумма затрат, т.руб.",'Кальк-я'!$5:$5,0))*
INDEX(ЗФ,MATCH($A$58,ЗФ!$A:$A,0),MATCH("Посевная площадь"&amp;YEAR(KD$3),ЗФ!$2:$2,0))*
INDEX(Коэф.закупка_год_свекла[],MATCH($A61,Коэф.закупка_год_свекла[1],0),MATCH(MONTH(KC$3),КЗ!$1:$1,0))/1000,""),0)</f>
        <v>0</v>
      </c>
      <c r="KD61" s="551" cm="1">
        <f t="array" aca="1" ref="KD61" ca="1">IFERROR(IF(AND(НачЦ_ИнвП_Дата&lt;=KD$3,КИнвП_Дата&gt;KD$3),
INDEX(Кальк._свекла,MATCH($A61,Кальк._свекла_наим.,0),MATCH("Сумма затрат, т.руб.",'Кальк-я'!$5:$5,0))*
INDEX(ЗФ,MATCH($A$58,ЗФ!$A:$A,0),MATCH("Посевная площадь"&amp;YEAR(KE$3),ЗФ!$2:$2,0))*
INDEX(Коэф.закупка_год_свекла[],MATCH($A61,Коэф.закупка_год_свекла[1],0),MATCH(MONTH(KD$3),КЗ!$1:$1,0))/1000,""),0)</f>
        <v>0</v>
      </c>
      <c r="KE61" s="551" cm="1">
        <f t="array" aca="1" ref="KE61" ca="1">IFERROR(IF(AND(НачЦ_ИнвП_Дата&lt;=KE$3,КИнвП_Дата&gt;KE$3),
INDEX(Кальк._свекла,MATCH($A61,Кальк._свекла_наим.,0),MATCH("Сумма затрат, т.руб.",'Кальк-я'!$5:$5,0))*
INDEX(ЗФ,MATCH($A$58,ЗФ!$A:$A,0),MATCH("Посевная площадь"&amp;YEAR(KF$3),ЗФ!$2:$2,0))*
INDEX(Коэф.закупка_год_свекла[],MATCH($A61,Коэф.закупка_год_свекла[1],0),MATCH(MONTH(KE$3),КЗ!$1:$1,0))/1000,""),0)</f>
        <v>0</v>
      </c>
      <c r="KF61" s="551" cm="1">
        <f t="array" aca="1" ref="KF61" ca="1">IFERROR(IF(AND(НачЦ_ИнвП_Дата&lt;=KF$3,КИнвП_Дата&gt;KF$3),
INDEX(Кальк._свекла,MATCH($A61,Кальк._свекла_наим.,0),MATCH("Сумма затрат, т.руб.",'Кальк-я'!$5:$5,0))*
INDEX(ЗФ,MATCH($A$58,ЗФ!$A:$A,0),MATCH("Посевная площадь"&amp;YEAR(KG$3),ЗФ!$2:$2,0))*
INDEX(Коэф.закупка_год_свекла[],MATCH($A61,Коэф.закупка_год_свекла[1],0),MATCH(MONTH(KF$3),КЗ!$1:$1,0))/1000,""),0)</f>
        <v>0</v>
      </c>
      <c r="KG61" s="551" cm="1">
        <f t="array" aca="1" ref="KG61" ca="1">IFERROR(IF(AND(НачЦ_ИнвП_Дата&lt;=KG$3,КИнвП_Дата&gt;KG$3),
INDEX(Кальк._свекла,MATCH($A61,Кальк._свекла_наим.,0),MATCH("Сумма затрат, т.руб.",'Кальк-я'!$5:$5,0))*
INDEX(ЗФ,MATCH($A$58,ЗФ!$A:$A,0),MATCH("Посевная площадь"&amp;YEAR(KH$3),ЗФ!$2:$2,0))*
INDEX(Коэф.закупка_год_свекла[],MATCH($A61,Коэф.закупка_год_свекла[1],0),MATCH(MONTH(KG$3),КЗ!$1:$1,0))/1000,""),0)</f>
        <v>0</v>
      </c>
      <c r="KH61" s="551" cm="1">
        <f t="array" aca="1" ref="KH61" ca="1">IFERROR(IF(AND(НачЦ_ИнвП_Дата&lt;=KH$3,КИнвП_Дата&gt;KH$3),
INDEX(Кальк._свекла,MATCH($A61,Кальк._свекла_наим.,0),MATCH("Сумма затрат, т.руб.",'Кальк-я'!$5:$5,0))*
INDEX(ЗФ,MATCH($A$58,ЗФ!$A:$A,0),MATCH("Посевная площадь"&amp;YEAR(KI$3),ЗФ!$2:$2,0))*
INDEX(Коэф.закупка_год_свекла[],MATCH($A61,Коэф.закупка_год_свекла[1],0),MATCH(MONTH(KH$3),КЗ!$1:$1,0))/1000,""),0)</f>
        <v>0</v>
      </c>
      <c r="KI61" s="551" cm="1">
        <f t="array" aca="1" ref="KI61" ca="1">IFERROR(IF(AND(НачЦ_ИнвП_Дата&lt;=KI$3,КИнвП_Дата&gt;KI$3),
INDEX(Кальк._свекла,MATCH($A61,Кальк._свекла_наим.,0),MATCH("Сумма затрат, т.руб.",'Кальк-я'!$5:$5,0))*
INDEX(ЗФ,MATCH($A$58,ЗФ!$A:$A,0),MATCH("Посевная площадь"&amp;YEAR(KJ$3),ЗФ!$2:$2,0))*
INDEX(Коэф.закупка_год_свекла[],MATCH($A61,Коэф.закупка_год_свекла[1],0),MATCH(MONTH(KI$3),КЗ!$1:$1,0))/1000,""),0)</f>
        <v>0</v>
      </c>
      <c r="KJ61" s="551" cm="1">
        <f t="array" aca="1" ref="KJ61" ca="1">IFERROR(IF(AND(НачЦ_ИнвП_Дата&lt;=KJ$3,КИнвП_Дата&gt;KJ$3),
INDEX(Кальк._свекла,MATCH($A61,Кальк._свекла_наим.,0),MATCH("Сумма затрат, т.руб.",'Кальк-я'!$5:$5,0))*
INDEX(ЗФ,MATCH($A$58,ЗФ!$A:$A,0),MATCH("Посевная площадь"&amp;YEAR(KK$3),ЗФ!$2:$2,0))*
INDEX(Коэф.закупка_год_свекла[],MATCH($A61,Коэф.закупка_год_свекла[1],0),MATCH(MONTH(KJ$3),КЗ!$1:$1,0))/1000,""),0)</f>
        <v>0</v>
      </c>
      <c r="KK61" s="551" cm="1">
        <f t="array" aca="1" ref="KK61" ca="1">IFERROR(IF(AND(НачЦ_ИнвП_Дата&lt;=KK$3,КИнвП_Дата&gt;KK$3),
INDEX(Кальк._свекла,MATCH($A61,Кальк._свекла_наим.,0),MATCH("Сумма затрат, т.руб.",'Кальк-я'!$5:$5,0))*
INDEX(ЗФ,MATCH($A$58,ЗФ!$A:$A,0),MATCH("Посевная площадь"&amp;YEAR(KL$3),ЗФ!$2:$2,0))*
INDEX(Коэф.закупка_год_свекла[],MATCH($A61,Коэф.закупка_год_свекла[1],0),MATCH(MONTH(KK$3),КЗ!$1:$1,0))/1000,""),0)</f>
        <v>514.29312642857144</v>
      </c>
      <c r="KL61" s="551" cm="1">
        <f t="array" aca="1" ref="KL61" ca="1">IFERROR(IF(AND(НачЦ_ИнвП_Дата&lt;=KL$3,КИнвП_Дата&gt;KL$3),
INDEX(Кальк._свекла,MATCH($A61,Кальк._свекла_наим.,0),MATCH("Сумма затрат, т.руб.",'Кальк-я'!$5:$5,0))*
INDEX(ЗФ,MATCH($A$58,ЗФ!$A:$A,0),MATCH("Посевная площадь"&amp;YEAR(KM$3),ЗФ!$2:$2,0))*
INDEX(Коэф.закупка_год_свекла[],MATCH($A61,Коэф.закупка_год_свекла[1],0),MATCH(MONTH(KL$3),КЗ!$1:$1,0))/1000,""),0)</f>
        <v>0</v>
      </c>
      <c r="KM61" s="551" cm="1">
        <f t="array" aca="1" ref="KM61" ca="1">IFERROR(IF(AND(НачЦ_ИнвП_Дата&lt;=KM$3,КИнвП_Дата&gt;KM$3),
INDEX(Кальк._свекла,MATCH($A61,Кальк._свекла_наим.,0),MATCH("Сумма затрат, т.руб.",'Кальк-я'!$5:$5,0))*
INDEX(ЗФ,MATCH($A$58,ЗФ!$A:$A,0),MATCH("Посевная площадь"&amp;YEAR(KN$3),ЗФ!$2:$2,0))*
INDEX(Коэф.закупка_год_свекла[],MATCH($A61,Коэф.закупка_год_свекла[1],0),MATCH(MONTH(KM$3),КЗ!$1:$1,0))/1000,""),0)</f>
        <v>0</v>
      </c>
      <c r="KN61" s="552">
        <f t="shared" ca="1" si="1566"/>
        <v>514.29312642857144</v>
      </c>
      <c r="KO61" s="551" cm="1">
        <f t="array" aca="1" ref="KO61" ca="1">IFERROR(IF(AND(НачЦ_ИнвП_Дата&lt;=KO$3,КИнвП_Дата&gt;KO$3),
INDEX(Кальк._свекла,MATCH($A61,Кальк._свекла_наим.,0),MATCH("Сумма затрат, т.руб.",'Кальк-я'!$5:$5,0))*
INDEX(ЗФ,MATCH($A$58,ЗФ!$A:$A,0),MATCH("Посевная площадь"&amp;YEAR(KP$3),ЗФ!$2:$2,0))*
INDEX(Коэф.закупка_год_свекла[],MATCH($A61,Коэф.закупка_год_свекла[1],0),MATCH(MONTH(KO$3),КЗ!$1:$1,0))/1000,""),0)</f>
        <v>0</v>
      </c>
      <c r="KP61" s="551" cm="1">
        <f t="array" aca="1" ref="KP61" ca="1">IFERROR(IF(AND(НачЦ_ИнвП_Дата&lt;=KP$3,КИнвП_Дата&gt;KP$3),
INDEX(Кальк._свекла,MATCH($A61,Кальк._свекла_наим.,0),MATCH("Сумма затрат, т.руб.",'Кальк-я'!$5:$5,0))*
INDEX(ЗФ,MATCH($A$58,ЗФ!$A:$A,0),MATCH("Посевная площадь"&amp;YEAR(KQ$3),ЗФ!$2:$2,0))*
INDEX(Коэф.закупка_год_свекла[],MATCH($A61,Коэф.закупка_год_свекла[1],0),MATCH(MONTH(KP$3),КЗ!$1:$1,0))/1000,""),0)</f>
        <v>0</v>
      </c>
      <c r="KQ61" s="551" cm="1">
        <f t="array" aca="1" ref="KQ61" ca="1">IFERROR(IF(AND(НачЦ_ИнвП_Дата&lt;=KQ$3,КИнвП_Дата&gt;KQ$3),
INDEX(Кальк._свекла,MATCH($A61,Кальк._свекла_наим.,0),MATCH("Сумма затрат, т.руб.",'Кальк-я'!$5:$5,0))*
INDEX(ЗФ,MATCH($A$58,ЗФ!$A:$A,0),MATCH("Посевная площадь"&amp;YEAR(KR$3),ЗФ!$2:$2,0))*
INDEX(Коэф.закупка_год_свекла[],MATCH($A61,Коэф.закупка_год_свекла[1],0),MATCH(MONTH(KQ$3),КЗ!$1:$1,0))/1000,""),0)</f>
        <v>0</v>
      </c>
      <c r="KR61" s="551" cm="1">
        <f t="array" aca="1" ref="KR61" ca="1">IFERROR(IF(AND(НачЦ_ИнвП_Дата&lt;=KR$3,КИнвП_Дата&gt;KR$3),
INDEX(Кальк._свекла,MATCH($A61,Кальк._свекла_наим.,0),MATCH("Сумма затрат, т.руб.",'Кальк-я'!$5:$5,0))*
INDEX(ЗФ,MATCH($A$58,ЗФ!$A:$A,0),MATCH("Посевная площадь"&amp;YEAR(KS$3),ЗФ!$2:$2,0))*
INDEX(Коэф.закупка_год_свекла[],MATCH($A61,Коэф.закупка_год_свекла[1],0),MATCH(MONTH(KR$3),КЗ!$1:$1,0))/1000,""),0)</f>
        <v>0</v>
      </c>
      <c r="KS61" s="551" cm="1">
        <f t="array" aca="1" ref="KS61" ca="1">IFERROR(IF(AND(НачЦ_ИнвП_Дата&lt;=KS$3,КИнвП_Дата&gt;KS$3),
INDEX(Кальк._свекла,MATCH($A61,Кальк._свекла_наим.,0),MATCH("Сумма затрат, т.руб.",'Кальк-я'!$5:$5,0))*
INDEX(ЗФ,MATCH($A$58,ЗФ!$A:$A,0),MATCH("Посевная площадь"&amp;YEAR(KT$3),ЗФ!$2:$2,0))*
INDEX(Коэф.закупка_год_свекла[],MATCH($A61,Коэф.закупка_год_свекла[1],0),MATCH(MONTH(KS$3),КЗ!$1:$1,0))/1000,""),0)</f>
        <v>0</v>
      </c>
      <c r="KT61" s="551" cm="1">
        <f t="array" aca="1" ref="KT61" ca="1">IFERROR(IF(AND(НачЦ_ИнвП_Дата&lt;=KT$3,КИнвП_Дата&gt;KT$3),
INDEX(Кальк._свекла,MATCH($A61,Кальк._свекла_наим.,0),MATCH("Сумма затрат, т.руб.",'Кальк-я'!$5:$5,0))*
INDEX(ЗФ,MATCH($A$58,ЗФ!$A:$A,0),MATCH("Посевная площадь"&amp;YEAR(KU$3),ЗФ!$2:$2,0))*
INDEX(Коэф.закупка_год_свекла[],MATCH($A61,Коэф.закупка_год_свекла[1],0),MATCH(MONTH(KT$3),КЗ!$1:$1,0))/1000,""),0)</f>
        <v>0</v>
      </c>
      <c r="KU61" s="551" cm="1">
        <f t="array" aca="1" ref="KU61" ca="1">IFERROR(IF(AND(НачЦ_ИнвП_Дата&lt;=KU$3,КИнвП_Дата&gt;KU$3),
INDEX(Кальк._свекла,MATCH($A61,Кальк._свекла_наим.,0),MATCH("Сумма затрат, т.руб.",'Кальк-я'!$5:$5,0))*
INDEX(ЗФ,MATCH($A$58,ЗФ!$A:$A,0),MATCH("Посевная площадь"&amp;YEAR(KV$3),ЗФ!$2:$2,0))*
INDEX(Коэф.закупка_год_свекла[],MATCH($A61,Коэф.закупка_год_свекла[1],0),MATCH(MONTH(KU$3),КЗ!$1:$1,0))/1000,""),0)</f>
        <v>0</v>
      </c>
      <c r="KV61" s="551" cm="1">
        <f t="array" aca="1" ref="KV61" ca="1">IFERROR(IF(AND(НачЦ_ИнвП_Дата&lt;=KV$3,КИнвП_Дата&gt;KV$3),
INDEX(Кальк._свекла,MATCH($A61,Кальк._свекла_наим.,0),MATCH("Сумма затрат, т.руб.",'Кальк-я'!$5:$5,0))*
INDEX(ЗФ,MATCH($A$58,ЗФ!$A:$A,0),MATCH("Посевная площадь"&amp;YEAR(KW$3),ЗФ!$2:$2,0))*
INDEX(Коэф.закупка_год_свекла[],MATCH($A61,Коэф.закупка_год_свекла[1],0),MATCH(MONTH(KV$3),КЗ!$1:$1,0))/1000,""),0)</f>
        <v>0</v>
      </c>
      <c r="KW61" s="551" cm="1">
        <f t="array" aca="1" ref="KW61" ca="1">IFERROR(IF(AND(НачЦ_ИнвП_Дата&lt;=KW$3,КИнвП_Дата&gt;KW$3),
INDEX(Кальк._свекла,MATCH($A61,Кальк._свекла_наим.,0),MATCH("Сумма затрат, т.руб.",'Кальк-я'!$5:$5,0))*
INDEX(ЗФ,MATCH($A$58,ЗФ!$A:$A,0),MATCH("Посевная площадь"&amp;YEAR(KX$3),ЗФ!$2:$2,0))*
INDEX(Коэф.закупка_год_свекла[],MATCH($A61,Коэф.закупка_год_свекла[1],0),MATCH(MONTH(KW$3),КЗ!$1:$1,0))/1000,""),0)</f>
        <v>0</v>
      </c>
      <c r="KX61" s="551" cm="1">
        <f t="array" aca="1" ref="KX61" ca="1">IFERROR(IF(AND(НачЦ_ИнвП_Дата&lt;=KX$3,КИнвП_Дата&gt;KX$3),
INDEX(Кальк._свекла,MATCH($A61,Кальк._свекла_наим.,0),MATCH("Сумма затрат, т.руб.",'Кальк-я'!$5:$5,0))*
INDEX(ЗФ,MATCH($A$58,ЗФ!$A:$A,0),MATCH("Посевная площадь"&amp;YEAR(KY$3),ЗФ!$2:$2,0))*
INDEX(Коэф.закупка_год_свекла[],MATCH($A61,Коэф.закупка_год_свекла[1],0),MATCH(MONTH(KX$3),КЗ!$1:$1,0))/1000,""),0)</f>
        <v>514.29312642857144</v>
      </c>
      <c r="KY61" s="551" cm="1">
        <f t="array" aca="1" ref="KY61" ca="1">IFERROR(IF(AND(НачЦ_ИнвП_Дата&lt;=KY$3,КИнвП_Дата&gt;KY$3),
INDEX(Кальк._свекла,MATCH($A61,Кальк._свекла_наим.,0),MATCH("Сумма затрат, т.руб.",'Кальк-я'!$5:$5,0))*
INDEX(ЗФ,MATCH($A$58,ЗФ!$A:$A,0),MATCH("Посевная площадь"&amp;YEAR(KZ$3),ЗФ!$2:$2,0))*
INDEX(Коэф.закупка_год_свекла[],MATCH($A61,Коэф.закупка_год_свекла[1],0),MATCH(MONTH(KY$3),КЗ!$1:$1,0))/1000,""),0)</f>
        <v>0</v>
      </c>
      <c r="KZ61" s="551" cm="1">
        <f t="array" aca="1" ref="KZ61" ca="1">IFERROR(IF(AND(НачЦ_ИнвП_Дата&lt;=KZ$3,КИнвП_Дата&gt;KZ$3),
INDEX(Кальк._свекла,MATCH($A61,Кальк._свекла_наим.,0),MATCH("Сумма затрат, т.руб.",'Кальк-я'!$5:$5,0))*
INDEX(ЗФ,MATCH($A$58,ЗФ!$A:$A,0),MATCH("Посевная площадь"&amp;YEAR(LA$3),ЗФ!$2:$2,0))*
INDEX(Коэф.закупка_год_свекла[],MATCH($A61,Коэф.закупка_год_свекла[1],0),MATCH(MONTH(KZ$3),КЗ!$1:$1,0))/1000,""),0)</f>
        <v>0</v>
      </c>
      <c r="LA61" s="552">
        <f t="shared" ca="1" si="1567"/>
        <v>514.29312642857144</v>
      </c>
      <c r="LB61" s="551" cm="1">
        <f t="array" aca="1" ref="LB61" ca="1">IFERROR(IF(AND(НачЦ_ИнвП_Дата&lt;=LB$3,КИнвП_Дата&gt;LB$3),
INDEX(Кальк._свекла,MATCH($A61,Кальк._свекла_наим.,0),MATCH("Сумма затрат, т.руб.",'Кальк-я'!$5:$5,0))*
INDEX(ЗФ,MATCH($A$58,ЗФ!$A:$A,0),MATCH("Посевная площадь"&amp;YEAR(LC$3),ЗФ!$2:$2,0))*
INDEX(Коэф.закупка_год_свекла[],MATCH($A61,Коэф.закупка_год_свекла[1],0),MATCH(MONTH(LB$3),КЗ!$1:$1,0))/1000,""),0)</f>
        <v>0</v>
      </c>
      <c r="LC61" s="551" cm="1">
        <f t="array" aca="1" ref="LC61" ca="1">IFERROR(IF(AND(НачЦ_ИнвП_Дата&lt;=LC$3,КИнвП_Дата&gt;LC$3),
INDEX(Кальк._свекла,MATCH($A61,Кальк._свекла_наим.,0),MATCH("Сумма затрат, т.руб.",'Кальк-я'!$5:$5,0))*
INDEX(ЗФ,MATCH($A$58,ЗФ!$A:$A,0),MATCH("Посевная площадь"&amp;YEAR(LD$3),ЗФ!$2:$2,0))*
INDEX(Коэф.закупка_год_свекла[],MATCH($A61,Коэф.закупка_год_свекла[1],0),MATCH(MONTH(LC$3),КЗ!$1:$1,0))/1000,""),0)</f>
        <v>0</v>
      </c>
      <c r="LD61" s="551" cm="1">
        <f t="array" aca="1" ref="LD61" ca="1">IFERROR(IF(AND(НачЦ_ИнвП_Дата&lt;=LD$3,КИнвП_Дата&gt;LD$3),
INDEX(Кальк._свекла,MATCH($A61,Кальк._свекла_наим.,0),MATCH("Сумма затрат, т.руб.",'Кальк-я'!$5:$5,0))*
INDEX(ЗФ,MATCH($A$58,ЗФ!$A:$A,0),MATCH("Посевная площадь"&amp;YEAR(LE$3),ЗФ!$2:$2,0))*
INDEX(Коэф.закупка_год_свекла[],MATCH($A61,Коэф.закупка_год_свекла[1],0),MATCH(MONTH(LD$3),КЗ!$1:$1,0))/1000,""),0)</f>
        <v>0</v>
      </c>
      <c r="LE61" s="551" cm="1">
        <f t="array" aca="1" ref="LE61" ca="1">IFERROR(IF(AND(НачЦ_ИнвП_Дата&lt;=LE$3,КИнвП_Дата&gt;LE$3),
INDEX(Кальк._свекла,MATCH($A61,Кальк._свекла_наим.,0),MATCH("Сумма затрат, т.руб.",'Кальк-я'!$5:$5,0))*
INDEX(ЗФ,MATCH($A$58,ЗФ!$A:$A,0),MATCH("Посевная площадь"&amp;YEAR(LF$3),ЗФ!$2:$2,0))*
INDEX(Коэф.закупка_год_свекла[],MATCH($A61,Коэф.закупка_год_свекла[1],0),MATCH(MONTH(LE$3),КЗ!$1:$1,0))/1000,""),0)</f>
        <v>0</v>
      </c>
      <c r="LF61" s="551" cm="1">
        <f t="array" aca="1" ref="LF61" ca="1">IFERROR(IF(AND(НачЦ_ИнвП_Дата&lt;=LF$3,КИнвП_Дата&gt;LF$3),
INDEX(Кальк._свекла,MATCH($A61,Кальк._свекла_наим.,0),MATCH("Сумма затрат, т.руб.",'Кальк-я'!$5:$5,0))*
INDEX(ЗФ,MATCH($A$58,ЗФ!$A:$A,0),MATCH("Посевная площадь"&amp;YEAR(LG$3),ЗФ!$2:$2,0))*
INDEX(Коэф.закупка_год_свекла[],MATCH($A61,Коэф.закупка_год_свекла[1],0),MATCH(MONTH(LF$3),КЗ!$1:$1,0))/1000,""),0)</f>
        <v>0</v>
      </c>
      <c r="LG61" s="551" cm="1">
        <f t="array" aca="1" ref="LG61" ca="1">IFERROR(IF(AND(НачЦ_ИнвП_Дата&lt;=LG$3,КИнвП_Дата&gt;LG$3),
INDEX(Кальк._свекла,MATCH($A61,Кальк._свекла_наим.,0),MATCH("Сумма затрат, т.руб.",'Кальк-я'!$5:$5,0))*
INDEX(ЗФ,MATCH($A$58,ЗФ!$A:$A,0),MATCH("Посевная площадь"&amp;YEAR(LH$3),ЗФ!$2:$2,0))*
INDEX(Коэф.закупка_год_свекла[],MATCH($A61,Коэф.закупка_год_свекла[1],0),MATCH(MONTH(LG$3),КЗ!$1:$1,0))/1000,""),0)</f>
        <v>0</v>
      </c>
      <c r="LH61" s="551" cm="1">
        <f t="array" aca="1" ref="LH61" ca="1">IFERROR(IF(AND(НачЦ_ИнвП_Дата&lt;=LH$3,КИнвП_Дата&gt;LH$3),
INDEX(Кальк._свекла,MATCH($A61,Кальк._свекла_наим.,0),MATCH("Сумма затрат, т.руб.",'Кальк-я'!$5:$5,0))*
INDEX(ЗФ,MATCH($A$58,ЗФ!$A:$A,0),MATCH("Посевная площадь"&amp;YEAR(LI$3),ЗФ!$2:$2,0))*
INDEX(Коэф.закупка_год_свекла[],MATCH($A61,Коэф.закупка_год_свекла[1],0),MATCH(MONTH(LH$3),КЗ!$1:$1,0))/1000,""),0)</f>
        <v>0</v>
      </c>
      <c r="LI61" s="551" cm="1">
        <f t="array" aca="1" ref="LI61" ca="1">IFERROR(IF(AND(НачЦ_ИнвП_Дата&lt;=LI$3,КИнвП_Дата&gt;LI$3),
INDEX(Кальк._свекла,MATCH($A61,Кальк._свекла_наим.,0),MATCH("Сумма затрат, т.руб.",'Кальк-я'!$5:$5,0))*
INDEX(ЗФ,MATCH($A$58,ЗФ!$A:$A,0),MATCH("Посевная площадь"&amp;YEAR(LJ$3),ЗФ!$2:$2,0))*
INDEX(Коэф.закупка_год_свекла[],MATCH($A61,Коэф.закупка_год_свекла[1],0),MATCH(MONTH(LI$3),КЗ!$1:$1,0))/1000,""),0)</f>
        <v>0</v>
      </c>
      <c r="LJ61" s="551" cm="1">
        <f t="array" aca="1" ref="LJ61" ca="1">IFERROR(IF(AND(НачЦ_ИнвП_Дата&lt;=LJ$3,КИнвП_Дата&gt;LJ$3),
INDEX(Кальк._свекла,MATCH($A61,Кальк._свекла_наим.,0),MATCH("Сумма затрат, т.руб.",'Кальк-я'!$5:$5,0))*
INDEX(ЗФ,MATCH($A$58,ЗФ!$A:$A,0),MATCH("Посевная площадь"&amp;YEAR(LK$3),ЗФ!$2:$2,0))*
INDEX(Коэф.закупка_год_свекла[],MATCH($A61,Коэф.закупка_год_свекла[1],0),MATCH(MONTH(LJ$3),КЗ!$1:$1,0))/1000,""),0)</f>
        <v>0</v>
      </c>
      <c r="LK61" s="551" cm="1">
        <f t="array" aca="1" ref="LK61" ca="1">IFERROR(IF(AND(НачЦ_ИнвП_Дата&lt;=LK$3,КИнвП_Дата&gt;LK$3),
INDEX(Кальк._свекла,MATCH($A61,Кальк._свекла_наим.,0),MATCH("Сумма затрат, т.руб.",'Кальк-я'!$5:$5,0))*
INDEX(ЗФ,MATCH($A$58,ЗФ!$A:$A,0),MATCH("Посевная площадь"&amp;YEAR(LL$3),ЗФ!$2:$2,0))*
INDEX(Коэф.закупка_год_свекла[],MATCH($A61,Коэф.закупка_год_свекла[1],0),MATCH(MONTH(LK$3),КЗ!$1:$1,0))/1000,""),0)</f>
        <v>514.29312642857144</v>
      </c>
      <c r="LL61" s="551" cm="1">
        <f t="array" aca="1" ref="LL61" ca="1">IFERROR(IF(AND(НачЦ_ИнвП_Дата&lt;=LL$3,КИнвП_Дата&gt;LL$3),
INDEX(Кальк._свекла,MATCH($A61,Кальк._свекла_наим.,0),MATCH("Сумма затрат, т.руб.",'Кальк-я'!$5:$5,0))*
INDEX(ЗФ,MATCH($A$58,ЗФ!$A:$A,0),MATCH("Посевная площадь"&amp;YEAR(LM$3),ЗФ!$2:$2,0))*
INDEX(Коэф.закупка_год_свекла[],MATCH($A61,Коэф.закупка_год_свекла[1],0),MATCH(MONTH(LL$3),КЗ!$1:$1,0))/1000,""),0)</f>
        <v>0</v>
      </c>
      <c r="LM61" s="551" cm="1">
        <f t="array" aca="1" ref="LM61" ca="1">IFERROR(IF(AND(НачЦ_ИнвП_Дата&lt;=LM$3,КИнвП_Дата&gt;LM$3),
INDEX(Кальк._свекла,MATCH($A61,Кальк._свекла_наим.,0),MATCH("Сумма затрат, т.руб.",'Кальк-я'!$5:$5,0))*
INDEX(ЗФ,MATCH($A$58,ЗФ!$A:$A,0),MATCH("Посевная площадь"&amp;YEAR(LN$3),ЗФ!$2:$2,0))*
INDEX(Коэф.закупка_год_свекла[],MATCH($A61,Коэф.закупка_год_свекла[1],0),MATCH(MONTH(LM$3),КЗ!$1:$1,0))/1000,""),0)</f>
        <v>0</v>
      </c>
      <c r="LN61" s="552">
        <f t="shared" ca="1" si="1568"/>
        <v>514.29312642857144</v>
      </c>
      <c r="LO61" s="551" cm="1">
        <f t="array" aca="1" ref="LO61" ca="1">IFERROR(IF(AND(НачЦ_ИнвП_Дата&lt;=LO$3,КИнвП_Дата&gt;LO$3),
INDEX(Кальк._свекла,MATCH($A61,Кальк._свекла_наим.,0),MATCH("Сумма затрат, т.руб.",'Кальк-я'!$5:$5,0))*
INDEX(ЗФ,MATCH($A$58,ЗФ!$A:$A,0),MATCH("Посевная площадь"&amp;YEAR(LP$3),ЗФ!$2:$2,0))*
INDEX(Коэф.закупка_год_свекла[],MATCH($A61,Коэф.закупка_год_свекла[1],0),MATCH(MONTH(LO$3),КЗ!$1:$1,0))/1000,""),0)</f>
        <v>0</v>
      </c>
      <c r="LP61" s="551" cm="1">
        <f t="array" aca="1" ref="LP61" ca="1">IFERROR(IF(AND(НачЦ_ИнвП_Дата&lt;=LP$3,КИнвП_Дата&gt;LP$3),
INDEX(Кальк._свекла,MATCH($A61,Кальк._свекла_наим.,0),MATCH("Сумма затрат, т.руб.",'Кальк-я'!$5:$5,0))*
INDEX(ЗФ,MATCH($A$58,ЗФ!$A:$A,0),MATCH("Посевная площадь"&amp;YEAR(LQ$3),ЗФ!$2:$2,0))*
INDEX(Коэф.закупка_год_свекла[],MATCH($A61,Коэф.закупка_год_свекла[1],0),MATCH(MONTH(LP$3),КЗ!$1:$1,0))/1000,""),0)</f>
        <v>0</v>
      </c>
      <c r="LQ61" s="551" cm="1">
        <f t="array" aca="1" ref="LQ61" ca="1">IFERROR(IF(AND(НачЦ_ИнвП_Дата&lt;=LQ$3,КИнвП_Дата&gt;LQ$3),
INDEX(Кальк._свекла,MATCH($A61,Кальк._свекла_наим.,0),MATCH("Сумма затрат, т.руб.",'Кальк-я'!$5:$5,0))*
INDEX(ЗФ,MATCH($A$58,ЗФ!$A:$A,0),MATCH("Посевная площадь"&amp;YEAR(LR$3),ЗФ!$2:$2,0))*
INDEX(Коэф.закупка_год_свекла[],MATCH($A61,Коэф.закупка_год_свекла[1],0),MATCH(MONTH(LQ$3),КЗ!$1:$1,0))/1000,""),0)</f>
        <v>0</v>
      </c>
      <c r="LR61" s="551" cm="1">
        <f t="array" aca="1" ref="LR61" ca="1">IFERROR(IF(AND(НачЦ_ИнвП_Дата&lt;=LR$3,КИнвП_Дата&gt;LR$3),
INDEX(Кальк._свекла,MATCH($A61,Кальк._свекла_наим.,0),MATCH("Сумма затрат, т.руб.",'Кальк-я'!$5:$5,0))*
INDEX(ЗФ,MATCH($A$58,ЗФ!$A:$A,0),MATCH("Посевная площадь"&amp;YEAR(LS$3),ЗФ!$2:$2,0))*
INDEX(Коэф.закупка_год_свекла[],MATCH($A61,Коэф.закупка_год_свекла[1],0),MATCH(MONTH(LR$3),КЗ!$1:$1,0))/1000,""),0)</f>
        <v>0</v>
      </c>
      <c r="LS61" s="551" cm="1">
        <f t="array" aca="1" ref="LS61" ca="1">IFERROR(IF(AND(НачЦ_ИнвП_Дата&lt;=LS$3,КИнвП_Дата&gt;LS$3),
INDEX(Кальк._свекла,MATCH($A61,Кальк._свекла_наим.,0),MATCH("Сумма затрат, т.руб.",'Кальк-я'!$5:$5,0))*
INDEX(ЗФ,MATCH($A$58,ЗФ!$A:$A,0),MATCH("Посевная площадь"&amp;YEAR(LT$3),ЗФ!$2:$2,0))*
INDEX(Коэф.закупка_год_свекла[],MATCH($A61,Коэф.закупка_год_свекла[1],0),MATCH(MONTH(LS$3),КЗ!$1:$1,0))/1000,""),0)</f>
        <v>0</v>
      </c>
      <c r="LT61" s="551" cm="1">
        <f t="array" aca="1" ref="LT61" ca="1">IFERROR(IF(AND(НачЦ_ИнвП_Дата&lt;=LT$3,КИнвП_Дата&gt;LT$3),
INDEX(Кальк._свекла,MATCH($A61,Кальк._свекла_наим.,0),MATCH("Сумма затрат, т.руб.",'Кальк-я'!$5:$5,0))*
INDEX(ЗФ,MATCH($A$58,ЗФ!$A:$A,0),MATCH("Посевная площадь"&amp;YEAR(LU$3),ЗФ!$2:$2,0))*
INDEX(Коэф.закупка_год_свекла[],MATCH($A61,Коэф.закупка_год_свекла[1],0),MATCH(MONTH(LT$3),КЗ!$1:$1,0))/1000,""),0)</f>
        <v>0</v>
      </c>
      <c r="LU61" s="551" cm="1">
        <f t="array" aca="1" ref="LU61" ca="1">IFERROR(IF(AND(НачЦ_ИнвП_Дата&lt;=LU$3,КИнвП_Дата&gt;LU$3),
INDEX(Кальк._свекла,MATCH($A61,Кальк._свекла_наим.,0),MATCH("Сумма затрат, т.руб.",'Кальк-я'!$5:$5,0))*
INDEX(ЗФ,MATCH($A$58,ЗФ!$A:$A,0),MATCH("Посевная площадь"&amp;YEAR(LV$3),ЗФ!$2:$2,0))*
INDEX(Коэф.закупка_год_свекла[],MATCH($A61,Коэф.закупка_год_свекла[1],0),MATCH(MONTH(LU$3),КЗ!$1:$1,0))/1000,""),0)</f>
        <v>0</v>
      </c>
      <c r="LV61" s="551" cm="1">
        <f t="array" aca="1" ref="LV61" ca="1">IFERROR(IF(AND(НачЦ_ИнвП_Дата&lt;=LV$3,КИнвП_Дата&gt;LV$3),
INDEX(Кальк._свекла,MATCH($A61,Кальк._свекла_наим.,0),MATCH("Сумма затрат, т.руб.",'Кальк-я'!$5:$5,0))*
INDEX(ЗФ,MATCH($A$58,ЗФ!$A:$A,0),MATCH("Посевная площадь"&amp;YEAR(LW$3),ЗФ!$2:$2,0))*
INDEX(Коэф.закупка_год_свекла[],MATCH($A61,Коэф.закупка_год_свекла[1],0),MATCH(MONTH(LV$3),КЗ!$1:$1,0))/1000,""),0)</f>
        <v>0</v>
      </c>
      <c r="LW61" s="551" cm="1">
        <f t="array" aca="1" ref="LW61" ca="1">IFERROR(IF(AND(НачЦ_ИнвП_Дата&lt;=LW$3,КИнвП_Дата&gt;LW$3),
INDEX(Кальк._свекла,MATCH($A61,Кальк._свекла_наим.,0),MATCH("Сумма затрат, т.руб.",'Кальк-я'!$5:$5,0))*
INDEX(ЗФ,MATCH($A$58,ЗФ!$A:$A,0),MATCH("Посевная площадь"&amp;YEAR(LX$3),ЗФ!$2:$2,0))*
INDEX(Коэф.закупка_год_свекла[],MATCH($A61,Коэф.закупка_год_свекла[1],0),MATCH(MONTH(LW$3),КЗ!$1:$1,0))/1000,""),0)</f>
        <v>0</v>
      </c>
      <c r="LX61" s="551" cm="1">
        <f t="array" aca="1" ref="LX61" ca="1">IFERROR(IF(AND(НачЦ_ИнвП_Дата&lt;=LX$3,КИнвП_Дата&gt;LX$3),
INDEX(Кальк._свекла,MATCH($A61,Кальк._свекла_наим.,0),MATCH("Сумма затрат, т.руб.",'Кальк-я'!$5:$5,0))*
INDEX(ЗФ,MATCH($A$58,ЗФ!$A:$A,0),MATCH("Посевная площадь"&amp;YEAR(LY$3),ЗФ!$2:$2,0))*
INDEX(Коэф.закупка_год_свекла[],MATCH($A61,Коэф.закупка_год_свекла[1],0),MATCH(MONTH(LX$3),КЗ!$1:$1,0))/1000,""),0)</f>
        <v>514.29312642857144</v>
      </c>
      <c r="LY61" s="551" cm="1">
        <f t="array" aca="1" ref="LY61" ca="1">IFERROR(IF(AND(НачЦ_ИнвП_Дата&lt;=LY$3,КИнвП_Дата&gt;LY$3),
INDEX(Кальк._свекла,MATCH($A61,Кальк._свекла_наим.,0),MATCH("Сумма затрат, т.руб.",'Кальк-я'!$5:$5,0))*
INDEX(ЗФ,MATCH($A$58,ЗФ!$A:$A,0),MATCH("Посевная площадь"&amp;YEAR(LZ$3),ЗФ!$2:$2,0))*
INDEX(Коэф.закупка_год_свекла[],MATCH($A61,Коэф.закупка_год_свекла[1],0),MATCH(MONTH(LY$3),КЗ!$1:$1,0))/1000,""),0)</f>
        <v>0</v>
      </c>
      <c r="LZ61" s="551" cm="1">
        <f t="array" aca="1" ref="LZ61" ca="1">IFERROR(IF(AND(НачЦ_ИнвП_Дата&lt;=LZ$3,КИнвП_Дата&gt;LZ$3),
INDEX(Кальк._свекла,MATCH($A61,Кальк._свекла_наим.,0),MATCH("Сумма затрат, т.руб.",'Кальк-я'!$5:$5,0))*
INDEX(ЗФ,MATCH($A$58,ЗФ!$A:$A,0),MATCH("Посевная площадь"&amp;YEAR(MA$3),ЗФ!$2:$2,0))*
INDEX(Коэф.закупка_год_свекла[],MATCH($A61,Коэф.закупка_год_свекла[1],0),MATCH(MONTH(LZ$3),КЗ!$1:$1,0))/1000,""),0)</f>
        <v>0</v>
      </c>
      <c r="MA61" s="552">
        <f t="shared" ca="1" si="1569"/>
        <v>514.29312642857144</v>
      </c>
      <c r="MB61" s="551" cm="1">
        <f t="array" aca="1" ref="MB61" ca="1">IFERROR(IF(AND(НачЦ_ИнвП_Дата&lt;=MB$3,КИнвП_Дата&gt;MB$3),
INDEX(Кальк._свекла,MATCH($A61,Кальк._свекла_наим.,0),MATCH("Сумма затрат, т.руб.",'Кальк-я'!$5:$5,0))*
INDEX(ЗФ,MATCH($A$58,ЗФ!$A:$A,0),MATCH("Посевная площадь"&amp;YEAR(MC$3),ЗФ!$2:$2,0))*
INDEX(Коэф.закупка_год_свекла[],MATCH($A61,Коэф.закупка_год_свекла[1],0),MATCH(MONTH(MB$3),КЗ!$1:$1,0))/1000,""),0)</f>
        <v>0</v>
      </c>
      <c r="MC61" s="551" cm="1">
        <f t="array" aca="1" ref="MC61" ca="1">IFERROR(IF(AND(НачЦ_ИнвП_Дата&lt;=MC$3,КИнвП_Дата&gt;MC$3),
INDEX(Кальк._свекла,MATCH($A61,Кальк._свекла_наим.,0),MATCH("Сумма затрат, т.руб.",'Кальк-я'!$5:$5,0))*
INDEX(ЗФ,MATCH($A$58,ЗФ!$A:$A,0),MATCH("Посевная площадь"&amp;YEAR(MD$3),ЗФ!$2:$2,0))*
INDEX(Коэф.закупка_год_свекла[],MATCH($A61,Коэф.закупка_год_свекла[1],0),MATCH(MONTH(MC$3),КЗ!$1:$1,0))/1000,""),0)</f>
        <v>0</v>
      </c>
      <c r="MD61" s="551" cm="1">
        <f t="array" aca="1" ref="MD61" ca="1">IFERROR(IF(AND(НачЦ_ИнвП_Дата&lt;=MD$3,КИнвП_Дата&gt;MD$3),
INDEX(Кальк._свекла,MATCH($A61,Кальк._свекла_наим.,0),MATCH("Сумма затрат, т.руб.",'Кальк-я'!$5:$5,0))*
INDEX(ЗФ,MATCH($A$58,ЗФ!$A:$A,0),MATCH("Посевная площадь"&amp;YEAR(ME$3),ЗФ!$2:$2,0))*
INDEX(Коэф.закупка_год_свекла[],MATCH($A61,Коэф.закупка_год_свекла[1],0),MATCH(MONTH(MD$3),КЗ!$1:$1,0))/1000,""),0)</f>
        <v>0</v>
      </c>
      <c r="ME61" s="551" cm="1">
        <f t="array" aca="1" ref="ME61" ca="1">IFERROR(IF(AND(НачЦ_ИнвП_Дата&lt;=ME$3,КИнвП_Дата&gt;ME$3),
INDEX(Кальк._свекла,MATCH($A61,Кальк._свекла_наим.,0),MATCH("Сумма затрат, т.руб.",'Кальк-я'!$5:$5,0))*
INDEX(ЗФ,MATCH($A$58,ЗФ!$A:$A,0),MATCH("Посевная площадь"&amp;YEAR(MF$3),ЗФ!$2:$2,0))*
INDEX(Коэф.закупка_год_свекла[],MATCH($A61,Коэф.закупка_год_свекла[1],0),MATCH(MONTH(ME$3),КЗ!$1:$1,0))/1000,""),0)</f>
        <v>0</v>
      </c>
      <c r="MF61" s="551" cm="1">
        <f t="array" aca="1" ref="MF61" ca="1">IFERROR(IF(AND(НачЦ_ИнвП_Дата&lt;=MF$3,КИнвП_Дата&gt;MF$3),
INDEX(Кальк._свекла,MATCH($A61,Кальк._свекла_наим.,0),MATCH("Сумма затрат, т.руб.",'Кальк-я'!$5:$5,0))*
INDEX(ЗФ,MATCH($A$58,ЗФ!$A:$A,0),MATCH("Посевная площадь"&amp;YEAR(MG$3),ЗФ!$2:$2,0))*
INDEX(Коэф.закупка_год_свекла[],MATCH($A61,Коэф.закупка_год_свекла[1],0),MATCH(MONTH(MF$3),КЗ!$1:$1,0))/1000,""),0)</f>
        <v>0</v>
      </c>
      <c r="MG61" s="551" cm="1">
        <f t="array" aca="1" ref="MG61" ca="1">IFERROR(IF(AND(НачЦ_ИнвП_Дата&lt;=MG$3,КИнвП_Дата&gt;MG$3),
INDEX(Кальк._свекла,MATCH($A61,Кальк._свекла_наим.,0),MATCH("Сумма затрат, т.руб.",'Кальк-я'!$5:$5,0))*
INDEX(ЗФ,MATCH($A$58,ЗФ!$A:$A,0),MATCH("Посевная площадь"&amp;YEAR(MH$3),ЗФ!$2:$2,0))*
INDEX(Коэф.закупка_год_свекла[],MATCH($A61,Коэф.закупка_год_свекла[1],0),MATCH(MONTH(MG$3),КЗ!$1:$1,0))/1000,""),0)</f>
        <v>0</v>
      </c>
      <c r="MH61" s="551" cm="1">
        <f t="array" aca="1" ref="MH61" ca="1">IFERROR(IF(AND(НачЦ_ИнвП_Дата&lt;=MH$3,КИнвП_Дата&gt;MH$3),
INDEX(Кальк._свекла,MATCH($A61,Кальк._свекла_наим.,0),MATCH("Сумма затрат, т.руб.",'Кальк-я'!$5:$5,0))*
INDEX(ЗФ,MATCH($A$58,ЗФ!$A:$A,0),MATCH("Посевная площадь"&amp;YEAR(MI$3),ЗФ!$2:$2,0))*
INDEX(Коэф.закупка_год_свекла[],MATCH($A61,Коэф.закупка_год_свекла[1],0),MATCH(MONTH(MH$3),КЗ!$1:$1,0))/1000,""),0)</f>
        <v>0</v>
      </c>
      <c r="MI61" s="551" cm="1">
        <f t="array" aca="1" ref="MI61" ca="1">IFERROR(IF(AND(НачЦ_ИнвП_Дата&lt;=MI$3,КИнвП_Дата&gt;MI$3),
INDEX(Кальк._свекла,MATCH($A61,Кальк._свекла_наим.,0),MATCH("Сумма затрат, т.руб.",'Кальк-я'!$5:$5,0))*
INDEX(ЗФ,MATCH($A$58,ЗФ!$A:$A,0),MATCH("Посевная площадь"&amp;YEAR(MJ$3),ЗФ!$2:$2,0))*
INDEX(Коэф.закупка_год_свекла[],MATCH($A61,Коэф.закупка_год_свекла[1],0),MATCH(MONTH(MI$3),КЗ!$1:$1,0))/1000,""),0)</f>
        <v>0</v>
      </c>
      <c r="MJ61" s="551" cm="1">
        <f t="array" aca="1" ref="MJ61" ca="1">IFERROR(IF(AND(НачЦ_ИнвП_Дата&lt;=MJ$3,КИнвП_Дата&gt;MJ$3),
INDEX(Кальк._свекла,MATCH($A61,Кальк._свекла_наим.,0),MATCH("Сумма затрат, т.руб.",'Кальк-я'!$5:$5,0))*
INDEX(ЗФ,MATCH($A$58,ЗФ!$A:$A,0),MATCH("Посевная площадь"&amp;YEAR(MK$3),ЗФ!$2:$2,0))*
INDEX(Коэф.закупка_год_свекла[],MATCH($A61,Коэф.закупка_год_свекла[1],0),MATCH(MONTH(MJ$3),КЗ!$1:$1,0))/1000,""),0)</f>
        <v>0</v>
      </c>
      <c r="MK61" s="551" cm="1">
        <f t="array" aca="1" ref="MK61" ca="1">IFERROR(IF(AND(НачЦ_ИнвП_Дата&lt;=MK$3,КИнвП_Дата&gt;MK$3),
INDEX(Кальк._свекла,MATCH($A61,Кальк._свекла_наим.,0),MATCH("Сумма затрат, т.руб.",'Кальк-я'!$5:$5,0))*
INDEX(ЗФ,MATCH($A$58,ЗФ!$A:$A,0),MATCH("Посевная площадь"&amp;YEAR(ML$3),ЗФ!$2:$2,0))*
INDEX(Коэф.закупка_год_свекла[],MATCH($A61,Коэф.закупка_год_свекла[1],0),MATCH(MONTH(MK$3),КЗ!$1:$1,0))/1000,""),0)</f>
        <v>514.29312642857144</v>
      </c>
      <c r="ML61" s="551" cm="1">
        <f t="array" aca="1" ref="ML61" ca="1">IFERROR(IF(AND(НачЦ_ИнвП_Дата&lt;=ML$3,КИнвП_Дата&gt;ML$3),
INDEX(Кальк._свекла,MATCH($A61,Кальк._свекла_наим.,0),MATCH("Сумма затрат, т.руб.",'Кальк-я'!$5:$5,0))*
INDEX(ЗФ,MATCH($A$58,ЗФ!$A:$A,0),MATCH("Посевная площадь"&amp;YEAR(MM$3),ЗФ!$2:$2,0))*
INDEX(Коэф.закупка_год_свекла[],MATCH($A61,Коэф.закупка_год_свекла[1],0),MATCH(MONTH(ML$3),КЗ!$1:$1,0))/1000,""),0)</f>
        <v>0</v>
      </c>
      <c r="MM61" s="551" cm="1">
        <f t="array" aca="1" ref="MM61" ca="1">IFERROR(IF(AND(НачЦ_ИнвП_Дата&lt;=MM$3,КИнвП_Дата&gt;MM$3),
INDEX(Кальк._свекла,MATCH($A61,Кальк._свекла_наим.,0),MATCH("Сумма затрат, т.руб.",'Кальк-я'!$5:$5,0))*
INDEX(ЗФ,MATCH($A$58,ЗФ!$A:$A,0),MATCH("Посевная площадь"&amp;YEAR(MN$3),ЗФ!$2:$2,0))*
INDEX(Коэф.закупка_год_свекла[],MATCH($A61,Коэф.закупка_год_свекла[1],0),MATCH(MONTH(MM$3),КЗ!$1:$1,0))/1000,""),0)</f>
        <v>0</v>
      </c>
      <c r="MN61" s="552">
        <f t="shared" ca="1" si="1570"/>
        <v>514.29312642857144</v>
      </c>
      <c r="MO61" s="551" cm="1">
        <f t="array" aca="1" ref="MO61" ca="1">IFERROR(IF(AND(НачЦ_ИнвП_Дата&lt;=MO$3,КИнвП_Дата&gt;MO$3),
INDEX(Кальк._свекла,MATCH($A61,Кальк._свекла_наим.,0),MATCH("Сумма затрат, т.руб.",'Кальк-я'!$5:$5,0))*
INDEX(ЗФ,MATCH($A$58,ЗФ!$A:$A,0),MATCH("Посевная площадь"&amp;YEAR(MP$3),ЗФ!$2:$2,0))*
INDEX(Коэф.закупка_год_свекла[],MATCH($A61,Коэф.закупка_год_свекла[1],0),MATCH(MONTH(MO$3),КЗ!$1:$1,0))/1000,""),0)</f>
        <v>0</v>
      </c>
      <c r="MP61" s="551" cm="1">
        <f t="array" aca="1" ref="MP61" ca="1">IFERROR(IF(AND(НачЦ_ИнвП_Дата&lt;=MP$3,КИнвП_Дата&gt;MP$3),
INDEX(Кальк._свекла,MATCH($A61,Кальк._свекла_наим.,0),MATCH("Сумма затрат, т.руб.",'Кальк-я'!$5:$5,0))*
INDEX(ЗФ,MATCH($A$58,ЗФ!$A:$A,0),MATCH("Посевная площадь"&amp;YEAR(MQ$3),ЗФ!$2:$2,0))*
INDEX(Коэф.закупка_год_свекла[],MATCH($A61,Коэф.закупка_год_свекла[1],0),MATCH(MONTH(MP$3),КЗ!$1:$1,0))/1000,""),0)</f>
        <v>0</v>
      </c>
      <c r="MQ61" s="551" cm="1">
        <f t="array" aca="1" ref="MQ61" ca="1">IFERROR(IF(AND(НачЦ_ИнвП_Дата&lt;=MQ$3,КИнвП_Дата&gt;MQ$3),
INDEX(Кальк._свекла,MATCH($A61,Кальк._свекла_наим.,0),MATCH("Сумма затрат, т.руб.",'Кальк-я'!$5:$5,0))*
INDEX(ЗФ,MATCH($A$58,ЗФ!$A:$A,0),MATCH("Посевная площадь"&amp;YEAR(MR$3),ЗФ!$2:$2,0))*
INDEX(Коэф.закупка_год_свекла[],MATCH($A61,Коэф.закупка_год_свекла[1],0),MATCH(MONTH(MQ$3),КЗ!$1:$1,0))/1000,""),0)</f>
        <v>0</v>
      </c>
      <c r="MR61" s="551" cm="1">
        <f t="array" aca="1" ref="MR61" ca="1">IFERROR(IF(AND(НачЦ_ИнвП_Дата&lt;=MR$3,КИнвП_Дата&gt;MR$3),
INDEX(Кальк._свекла,MATCH($A61,Кальк._свекла_наим.,0),MATCH("Сумма затрат, т.руб.",'Кальк-я'!$5:$5,0))*
INDEX(ЗФ,MATCH($A$58,ЗФ!$A:$A,0),MATCH("Посевная площадь"&amp;YEAR(MS$3),ЗФ!$2:$2,0))*
INDEX(Коэф.закупка_год_свекла[],MATCH($A61,Коэф.закупка_год_свекла[1],0),MATCH(MONTH(MR$3),КЗ!$1:$1,0))/1000,""),0)</f>
        <v>0</v>
      </c>
      <c r="MS61" s="551" cm="1">
        <f t="array" aca="1" ref="MS61" ca="1">IFERROR(IF(AND(НачЦ_ИнвП_Дата&lt;=MS$3,КИнвП_Дата&gt;MS$3),
INDEX(Кальк._свекла,MATCH($A61,Кальк._свекла_наим.,0),MATCH("Сумма затрат, т.руб.",'Кальк-я'!$5:$5,0))*
INDEX(ЗФ,MATCH($A$58,ЗФ!$A:$A,0),MATCH("Посевная площадь"&amp;YEAR(MT$3),ЗФ!$2:$2,0))*
INDEX(Коэф.закупка_год_свекла[],MATCH($A61,Коэф.закупка_год_свекла[1],0),MATCH(MONTH(MS$3),КЗ!$1:$1,0))/1000,""),0)</f>
        <v>0</v>
      </c>
      <c r="MT61" s="551" cm="1">
        <f t="array" aca="1" ref="MT61" ca="1">IFERROR(IF(AND(НачЦ_ИнвП_Дата&lt;=MT$3,КИнвП_Дата&gt;MT$3),
INDEX(Кальк._свекла,MATCH($A61,Кальк._свекла_наим.,0),MATCH("Сумма затрат, т.руб.",'Кальк-я'!$5:$5,0))*
INDEX(ЗФ,MATCH($A$58,ЗФ!$A:$A,0),MATCH("Посевная площадь"&amp;YEAR(MU$3),ЗФ!$2:$2,0))*
INDEX(Коэф.закупка_год_свекла[],MATCH($A61,Коэф.закупка_год_свекла[1],0),MATCH(MONTH(MT$3),КЗ!$1:$1,0))/1000,""),0)</f>
        <v>0</v>
      </c>
      <c r="MU61" s="551" cm="1">
        <f t="array" aca="1" ref="MU61" ca="1">IFERROR(IF(AND(НачЦ_ИнвП_Дата&lt;=MU$3,КИнвП_Дата&gt;MU$3),
INDEX(Кальк._свекла,MATCH($A61,Кальк._свекла_наим.,0),MATCH("Сумма затрат, т.руб.",'Кальк-я'!$5:$5,0))*
INDEX(ЗФ,MATCH($A$58,ЗФ!$A:$A,0),MATCH("Посевная площадь"&amp;YEAR(MV$3),ЗФ!$2:$2,0))*
INDEX(Коэф.закупка_год_свекла[],MATCH($A61,Коэф.закупка_год_свекла[1],0),MATCH(MONTH(MU$3),КЗ!$1:$1,0))/1000,""),0)</f>
        <v>0</v>
      </c>
      <c r="MV61" s="551" cm="1">
        <f t="array" aca="1" ref="MV61" ca="1">IFERROR(IF(AND(НачЦ_ИнвП_Дата&lt;=MV$3,КИнвП_Дата&gt;MV$3),
INDEX(Кальк._свекла,MATCH($A61,Кальк._свекла_наим.,0),MATCH("Сумма затрат, т.руб.",'Кальк-я'!$5:$5,0))*
INDEX(ЗФ,MATCH($A$58,ЗФ!$A:$A,0),MATCH("Посевная площадь"&amp;YEAR(MW$3),ЗФ!$2:$2,0))*
INDEX(Коэф.закупка_год_свекла[],MATCH($A61,Коэф.закупка_год_свекла[1],0),MATCH(MONTH(MV$3),КЗ!$1:$1,0))/1000,""),0)</f>
        <v>0</v>
      </c>
      <c r="MW61" s="551" cm="1">
        <f t="array" aca="1" ref="MW61" ca="1">IFERROR(IF(AND(НачЦ_ИнвП_Дата&lt;=MW$3,КИнвП_Дата&gt;MW$3),
INDEX(Кальк._свекла,MATCH($A61,Кальк._свекла_наим.,0),MATCH("Сумма затрат, т.руб.",'Кальк-я'!$5:$5,0))*
INDEX(ЗФ,MATCH($A$58,ЗФ!$A:$A,0),MATCH("Посевная площадь"&amp;YEAR(MX$3),ЗФ!$2:$2,0))*
INDEX(Коэф.закупка_год_свекла[],MATCH($A61,Коэф.закупка_год_свекла[1],0),MATCH(MONTH(MW$3),КЗ!$1:$1,0))/1000,""),0)</f>
        <v>0</v>
      </c>
      <c r="MX61" s="551" cm="1">
        <f t="array" aca="1" ref="MX61" ca="1">IFERROR(IF(AND(НачЦ_ИнвП_Дата&lt;=MX$3,КИнвП_Дата&gt;MX$3),
INDEX(Кальк._свекла,MATCH($A61,Кальк._свекла_наим.,0),MATCH("Сумма затрат, т.руб.",'Кальк-я'!$5:$5,0))*
INDEX(ЗФ,MATCH($A$58,ЗФ!$A:$A,0),MATCH("Посевная площадь"&amp;YEAR(MY$3),ЗФ!$2:$2,0))*
INDEX(Коэф.закупка_год_свекла[],MATCH($A61,Коэф.закупка_год_свекла[1],0),MATCH(MONTH(MX$3),КЗ!$1:$1,0))/1000,""),0)</f>
        <v>514.29312642857144</v>
      </c>
      <c r="MY61" s="551" cm="1">
        <f t="array" aca="1" ref="MY61" ca="1">IFERROR(IF(AND(НачЦ_ИнвП_Дата&lt;=MY$3,КИнвП_Дата&gt;MY$3),
INDEX(Кальк._свекла,MATCH($A61,Кальк._свекла_наим.,0),MATCH("Сумма затрат, т.руб.",'Кальк-я'!$5:$5,0))*
INDEX(ЗФ,MATCH($A$58,ЗФ!$A:$A,0),MATCH("Посевная площадь"&amp;YEAR(MZ$3),ЗФ!$2:$2,0))*
INDEX(Коэф.закупка_год_свекла[],MATCH($A61,Коэф.закупка_год_свекла[1],0),MATCH(MONTH(MY$3),КЗ!$1:$1,0))/1000,""),0)</f>
        <v>0</v>
      </c>
      <c r="MZ61" s="551" cm="1">
        <f t="array" aca="1" ref="MZ61" ca="1">IFERROR(IF(AND(НачЦ_ИнвП_Дата&lt;=MZ$3,КИнвП_Дата&gt;MZ$3),
INDEX(Кальк._свекла,MATCH($A61,Кальк._свекла_наим.,0),MATCH("Сумма затрат, т.руб.",'Кальк-я'!$5:$5,0))*
INDEX(ЗФ,MATCH($A$58,ЗФ!$A:$A,0),MATCH("Посевная площадь"&amp;YEAR(NA$3),ЗФ!$2:$2,0))*
INDEX(Коэф.закупка_год_свекла[],MATCH($A61,Коэф.закупка_год_свекла[1],0),MATCH(MONTH(MZ$3),КЗ!$1:$1,0))/1000,""),0)</f>
        <v>0</v>
      </c>
      <c r="NA61" s="552">
        <f t="shared" ca="1" si="1571"/>
        <v>514.29312642857144</v>
      </c>
      <c r="NB61" s="551" cm="1">
        <f t="array" aca="1" ref="NB61" ca="1">IFERROR(IF(AND(НачЦ_ИнвП_Дата&lt;=NB$3,КИнвП_Дата&gt;NB$3),
INDEX(Кальк._свекла,MATCH($A61,Кальк._свекла_наим.,0),MATCH("Сумма затрат, т.руб.",'Кальк-я'!$5:$5,0))*
INDEX(ЗФ,MATCH($A$58,ЗФ!$A:$A,0),MATCH("Посевная площадь"&amp;YEAR(NC$3),ЗФ!$2:$2,0))*
INDEX(Коэф.закупка_год_свекла[],MATCH($A61,Коэф.закупка_год_свекла[1],0),MATCH(MONTH(NB$3),КЗ!$1:$1,0))/1000,""),0)</f>
        <v>0</v>
      </c>
      <c r="NC61" s="551" cm="1">
        <f t="array" aca="1" ref="NC61" ca="1">IFERROR(IF(AND(НачЦ_ИнвП_Дата&lt;=NC$3,КИнвП_Дата&gt;NC$3),
INDEX(Кальк._свекла,MATCH($A61,Кальк._свекла_наим.,0),MATCH("Сумма затрат, т.руб.",'Кальк-я'!$5:$5,0))*
INDEX(ЗФ,MATCH($A$58,ЗФ!$A:$A,0),MATCH("Посевная площадь"&amp;YEAR(ND$3),ЗФ!$2:$2,0))*
INDEX(Коэф.закупка_год_свекла[],MATCH($A61,Коэф.закупка_год_свекла[1],0),MATCH(MONTH(NC$3),КЗ!$1:$1,0))/1000,""),0)</f>
        <v>0</v>
      </c>
      <c r="ND61" s="551" cm="1">
        <f t="array" aca="1" ref="ND61" ca="1">IFERROR(IF(AND(НачЦ_ИнвП_Дата&lt;=ND$3,КИнвП_Дата&gt;ND$3),
INDEX(Кальк._свекла,MATCH($A61,Кальк._свекла_наим.,0),MATCH("Сумма затрат, т.руб.",'Кальк-я'!$5:$5,0))*
INDEX(ЗФ,MATCH($A$58,ЗФ!$A:$A,0),MATCH("Посевная площадь"&amp;YEAR(NE$3),ЗФ!$2:$2,0))*
INDEX(Коэф.закупка_год_свекла[],MATCH($A61,Коэф.закупка_год_свекла[1],0),MATCH(MONTH(ND$3),КЗ!$1:$1,0))/1000,""),0)</f>
        <v>0</v>
      </c>
      <c r="NE61" s="551" cm="1">
        <f t="array" aca="1" ref="NE61" ca="1">IFERROR(IF(AND(НачЦ_ИнвП_Дата&lt;=NE$3,КИнвП_Дата&gt;NE$3),
INDEX(Кальк._свекла,MATCH($A61,Кальк._свекла_наим.,0),MATCH("Сумма затрат, т.руб.",'Кальк-я'!$5:$5,0))*
INDEX(ЗФ,MATCH($A$58,ЗФ!$A:$A,0),MATCH("Посевная площадь"&amp;YEAR(NF$3),ЗФ!$2:$2,0))*
INDEX(Коэф.закупка_год_свекла[],MATCH($A61,Коэф.закупка_год_свекла[1],0),MATCH(MONTH(NE$3),КЗ!$1:$1,0))/1000,""),0)</f>
        <v>0</v>
      </c>
      <c r="NF61" s="551" cm="1">
        <f t="array" aca="1" ref="NF61" ca="1">IFERROR(IF(AND(НачЦ_ИнвП_Дата&lt;=NF$3,КИнвП_Дата&gt;NF$3),
INDEX(Кальк._свекла,MATCH($A61,Кальк._свекла_наим.,0),MATCH("Сумма затрат, т.руб.",'Кальк-я'!$5:$5,0))*
INDEX(ЗФ,MATCH($A$58,ЗФ!$A:$A,0),MATCH("Посевная площадь"&amp;YEAR(NG$3),ЗФ!$2:$2,0))*
INDEX(Коэф.закупка_год_свекла[],MATCH($A61,Коэф.закупка_год_свекла[1],0),MATCH(MONTH(NF$3),КЗ!$1:$1,0))/1000,""),0)</f>
        <v>0</v>
      </c>
      <c r="NG61" s="551" cm="1">
        <f t="array" aca="1" ref="NG61" ca="1">IFERROR(IF(AND(НачЦ_ИнвП_Дата&lt;=NG$3,КИнвП_Дата&gt;NG$3),
INDEX(Кальк._свекла,MATCH($A61,Кальк._свекла_наим.,0),MATCH("Сумма затрат, т.руб.",'Кальк-я'!$5:$5,0))*
INDEX(ЗФ,MATCH($A$58,ЗФ!$A:$A,0),MATCH("Посевная площадь"&amp;YEAR(NH$3),ЗФ!$2:$2,0))*
INDEX(Коэф.закупка_год_свекла[],MATCH($A61,Коэф.закупка_год_свекла[1],0),MATCH(MONTH(NG$3),КЗ!$1:$1,0))/1000,""),0)</f>
        <v>0</v>
      </c>
      <c r="NH61" s="551" cm="1">
        <f t="array" aca="1" ref="NH61" ca="1">IFERROR(IF(AND(НачЦ_ИнвП_Дата&lt;=NH$3,КИнвП_Дата&gt;NH$3),
INDEX(Кальк._свекла,MATCH($A61,Кальк._свекла_наим.,0),MATCH("Сумма затрат, т.руб.",'Кальк-я'!$5:$5,0))*
INDEX(ЗФ,MATCH($A$58,ЗФ!$A:$A,0),MATCH("Посевная площадь"&amp;YEAR(NI$3),ЗФ!$2:$2,0))*
INDEX(Коэф.закупка_год_свекла[],MATCH($A61,Коэф.закупка_год_свекла[1],0),MATCH(MONTH(NH$3),КЗ!$1:$1,0))/1000,""),0)</f>
        <v>0</v>
      </c>
      <c r="NI61" s="551" cm="1">
        <f t="array" aca="1" ref="NI61" ca="1">IFERROR(IF(AND(НачЦ_ИнвП_Дата&lt;=NI$3,КИнвП_Дата&gt;NI$3),
INDEX(Кальк._свекла,MATCH($A61,Кальк._свекла_наим.,0),MATCH("Сумма затрат, т.руб.",'Кальк-я'!$5:$5,0))*
INDEX(ЗФ,MATCH($A$58,ЗФ!$A:$A,0),MATCH("Посевная площадь"&amp;YEAR(NJ$3),ЗФ!$2:$2,0))*
INDEX(Коэф.закупка_год_свекла[],MATCH($A61,Коэф.закупка_год_свекла[1],0),MATCH(MONTH(NI$3),КЗ!$1:$1,0))/1000,""),0)</f>
        <v>0</v>
      </c>
      <c r="NJ61" s="551" cm="1">
        <f t="array" aca="1" ref="NJ61" ca="1">IFERROR(IF(AND(НачЦ_ИнвП_Дата&lt;=NJ$3,КИнвП_Дата&gt;NJ$3),
INDEX(Кальк._свекла,MATCH($A61,Кальк._свекла_наим.,0),MATCH("Сумма затрат, т.руб.",'Кальк-я'!$5:$5,0))*
INDEX(ЗФ,MATCH($A$58,ЗФ!$A:$A,0),MATCH("Посевная площадь"&amp;YEAR(NK$3),ЗФ!$2:$2,0))*
INDEX(Коэф.закупка_год_свекла[],MATCH($A61,Коэф.закупка_год_свекла[1],0),MATCH(MONTH(NJ$3),КЗ!$1:$1,0))/1000,""),0)</f>
        <v>0</v>
      </c>
      <c r="NK61" s="551" cm="1">
        <f t="array" aca="1" ref="NK61" ca="1">IFERROR(IF(AND(НачЦ_ИнвП_Дата&lt;=NK$3,КИнвП_Дата&gt;NK$3),
INDEX(Кальк._свекла,MATCH($A61,Кальк._свекла_наим.,0),MATCH("Сумма затрат, т.руб.",'Кальк-я'!$5:$5,0))*
INDEX(ЗФ,MATCH($A$58,ЗФ!$A:$A,0),MATCH("Посевная площадь"&amp;YEAR(NL$3),ЗФ!$2:$2,0))*
INDEX(Коэф.закупка_год_свекла[],MATCH($A61,Коэф.закупка_год_свекла[1],0),MATCH(MONTH(NK$3),КЗ!$1:$1,0))/1000,""),0)</f>
        <v>514.29312642857144</v>
      </c>
      <c r="NL61" s="551" cm="1">
        <f t="array" aca="1" ref="NL61" ca="1">IFERROR(IF(AND(НачЦ_ИнвП_Дата&lt;=NL$3,КИнвП_Дата&gt;NL$3),
INDEX(Кальк._свекла,MATCH($A61,Кальк._свекла_наим.,0),MATCH("Сумма затрат, т.руб.",'Кальк-я'!$5:$5,0))*
INDEX(ЗФ,MATCH($A$58,ЗФ!$A:$A,0),MATCH("Посевная площадь"&amp;YEAR(NM$3),ЗФ!$2:$2,0))*
INDEX(Коэф.закупка_год_свекла[],MATCH($A61,Коэф.закупка_год_свекла[1],0),MATCH(MONTH(NL$3),КЗ!$1:$1,0))/1000,""),0)</f>
        <v>0</v>
      </c>
      <c r="NM61" s="551" cm="1">
        <f t="array" aca="1" ref="NM61" ca="1">IFERROR(IF(AND(НачЦ_ИнвП_Дата&lt;=NM$3,КИнвП_Дата&gt;NM$3),
INDEX(Кальк._свекла,MATCH($A61,Кальк._свекла_наим.,0),MATCH("Сумма затрат, т.руб.",'Кальк-я'!$5:$5,0))*
INDEX(ЗФ,MATCH($A$58,ЗФ!$A:$A,0),MATCH("Посевная площадь"&amp;YEAR(NN$3),ЗФ!$2:$2,0))*
INDEX(Коэф.закупка_год_свекла[],MATCH($A61,Коэф.закупка_год_свекла[1],0),MATCH(MONTH(NM$3),КЗ!$1:$1,0))/1000,""),0)</f>
        <v>0</v>
      </c>
      <c r="NN61" s="552">
        <f t="shared" ca="1" si="1572"/>
        <v>514.29312642857144</v>
      </c>
      <c r="NO61" s="551" cm="1">
        <f t="array" aca="1" ref="NO61" ca="1">IFERROR(IF(AND(НачЦ_ИнвП_Дата&lt;=NO$3,КИнвП_Дата&gt;NO$3),
INDEX(Кальк._свекла,MATCH($A61,Кальк._свекла_наим.,0),MATCH("Сумма затрат, т.руб.",'Кальк-я'!$5:$5,0))*
INDEX(ЗФ,MATCH($A$58,ЗФ!$A:$A,0),MATCH("Посевная площадь"&amp;YEAR(NP$3),ЗФ!$2:$2,0))*
INDEX(Коэф.закупка_год_свекла[],MATCH($A61,Коэф.закупка_год_свекла[1],0),MATCH(MONTH(NO$3),КЗ!$1:$1,0))/1000,""),0)</f>
        <v>0</v>
      </c>
      <c r="NP61" s="551" cm="1">
        <f t="array" aca="1" ref="NP61" ca="1">IFERROR(IF(AND(НачЦ_ИнвП_Дата&lt;=NP$3,КИнвП_Дата&gt;NP$3),
INDEX(Кальк._свекла,MATCH($A61,Кальк._свекла_наим.,0),MATCH("Сумма затрат, т.руб.",'Кальк-я'!$5:$5,0))*
INDEX(ЗФ,MATCH($A$58,ЗФ!$A:$A,0),MATCH("Посевная площадь"&amp;YEAR(NQ$3),ЗФ!$2:$2,0))*
INDEX(Коэф.закупка_год_свекла[],MATCH($A61,Коэф.закупка_год_свекла[1],0),MATCH(MONTH(NP$3),КЗ!$1:$1,0))/1000,""),0)</f>
        <v>0</v>
      </c>
      <c r="NQ61" s="551" cm="1">
        <f t="array" aca="1" ref="NQ61" ca="1">IFERROR(IF(AND(НачЦ_ИнвП_Дата&lt;=NQ$3,КИнвП_Дата&gt;NQ$3),
INDEX(Кальк._свекла,MATCH($A61,Кальк._свекла_наим.,0),MATCH("Сумма затрат, т.руб.",'Кальк-я'!$5:$5,0))*
INDEX(ЗФ,MATCH($A$58,ЗФ!$A:$A,0),MATCH("Посевная площадь"&amp;YEAR(NR$3),ЗФ!$2:$2,0))*
INDEX(Коэф.закупка_год_свекла[],MATCH($A61,Коэф.закупка_год_свекла[1],0),MATCH(MONTH(NQ$3),КЗ!$1:$1,0))/1000,""),0)</f>
        <v>0</v>
      </c>
      <c r="NR61" s="551" cm="1">
        <f t="array" aca="1" ref="NR61" ca="1">IFERROR(IF(AND(НачЦ_ИнвП_Дата&lt;=NR$3,КИнвП_Дата&gt;NR$3),
INDEX(Кальк._свекла,MATCH($A61,Кальк._свекла_наим.,0),MATCH("Сумма затрат, т.руб.",'Кальк-я'!$5:$5,0))*
INDEX(ЗФ,MATCH($A$58,ЗФ!$A:$A,0),MATCH("Посевная площадь"&amp;YEAR(NS$3),ЗФ!$2:$2,0))*
INDEX(Коэф.закупка_год_свекла[],MATCH($A61,Коэф.закупка_год_свекла[1],0),MATCH(MONTH(NR$3),КЗ!$1:$1,0))/1000,""),0)</f>
        <v>0</v>
      </c>
      <c r="NS61" s="551" cm="1">
        <f t="array" aca="1" ref="NS61" ca="1">IFERROR(IF(AND(НачЦ_ИнвП_Дата&lt;=NS$3,КИнвП_Дата&gt;NS$3),
INDEX(Кальк._свекла,MATCH($A61,Кальк._свекла_наим.,0),MATCH("Сумма затрат, т.руб.",'Кальк-я'!$5:$5,0))*
INDEX(ЗФ,MATCH($A$58,ЗФ!$A:$A,0),MATCH("Посевная площадь"&amp;YEAR(NT$3),ЗФ!$2:$2,0))*
INDEX(Коэф.закупка_год_свекла[],MATCH($A61,Коэф.закупка_год_свекла[1],0),MATCH(MONTH(NS$3),КЗ!$1:$1,0))/1000,""),0)</f>
        <v>0</v>
      </c>
      <c r="NT61" s="551" cm="1">
        <f t="array" aca="1" ref="NT61" ca="1">IFERROR(IF(AND(НачЦ_ИнвП_Дата&lt;=NT$3,КИнвП_Дата&gt;NT$3),
INDEX(Кальк._свекла,MATCH($A61,Кальк._свекла_наим.,0),MATCH("Сумма затрат, т.руб.",'Кальк-я'!$5:$5,0))*
INDEX(ЗФ,MATCH($A$58,ЗФ!$A:$A,0),MATCH("Посевная площадь"&amp;YEAR(NU$3),ЗФ!$2:$2,0))*
INDEX(Коэф.закупка_год_свекла[],MATCH($A61,Коэф.закупка_год_свекла[1],0),MATCH(MONTH(NT$3),КЗ!$1:$1,0))/1000,""),0)</f>
        <v>0</v>
      </c>
      <c r="NU61" s="551" cm="1">
        <f t="array" aca="1" ref="NU61" ca="1">IFERROR(IF(AND(НачЦ_ИнвП_Дата&lt;=NU$3,КИнвП_Дата&gt;NU$3),
INDEX(Кальк._свекла,MATCH($A61,Кальк._свекла_наим.,0),MATCH("Сумма затрат, т.руб.",'Кальк-я'!$5:$5,0))*
INDEX(ЗФ,MATCH($A$58,ЗФ!$A:$A,0),MATCH("Посевная площадь"&amp;YEAR(NV$3),ЗФ!$2:$2,0))*
INDEX(Коэф.закупка_год_свекла[],MATCH($A61,Коэф.закупка_год_свекла[1],0),MATCH(MONTH(NU$3),КЗ!$1:$1,0))/1000,""),0)</f>
        <v>0</v>
      </c>
      <c r="NV61" s="551" cm="1">
        <f t="array" aca="1" ref="NV61" ca="1">IFERROR(IF(AND(НачЦ_ИнвП_Дата&lt;=NV$3,КИнвП_Дата&gt;NV$3),
INDEX(Кальк._свекла,MATCH($A61,Кальк._свекла_наим.,0),MATCH("Сумма затрат, т.руб.",'Кальк-я'!$5:$5,0))*
INDEX(ЗФ,MATCH($A$58,ЗФ!$A:$A,0),MATCH("Посевная площадь"&amp;YEAR(NW$3),ЗФ!$2:$2,0))*
INDEX(Коэф.закупка_год_свекла[],MATCH($A61,Коэф.закупка_год_свекла[1],0),MATCH(MONTH(NV$3),КЗ!$1:$1,0))/1000,""),0)</f>
        <v>0</v>
      </c>
      <c r="NW61" s="551" cm="1">
        <f t="array" aca="1" ref="NW61" ca="1">IFERROR(IF(AND(НачЦ_ИнвП_Дата&lt;=NW$3,КИнвП_Дата&gt;NW$3),
INDEX(Кальк._свекла,MATCH($A61,Кальк._свекла_наим.,0),MATCH("Сумма затрат, т.руб.",'Кальк-я'!$5:$5,0))*
INDEX(ЗФ,MATCH($A$58,ЗФ!$A:$A,0),MATCH("Посевная площадь"&amp;YEAR(NX$3),ЗФ!$2:$2,0))*
INDEX(Коэф.закупка_год_свекла[],MATCH($A61,Коэф.закупка_год_свекла[1],0),MATCH(MONTH(NW$3),КЗ!$1:$1,0))/1000,""),0)</f>
        <v>0</v>
      </c>
      <c r="NX61" s="551" cm="1">
        <f t="array" aca="1" ref="NX61" ca="1">IFERROR(IF(AND(НачЦ_ИнвП_Дата&lt;=NX$3,КИнвП_Дата&gt;NX$3),
INDEX(Кальк._свекла,MATCH($A61,Кальк._свекла_наим.,0),MATCH("Сумма затрат, т.руб.",'Кальк-я'!$5:$5,0))*
INDEX(ЗФ,MATCH($A$58,ЗФ!$A:$A,0),MATCH("Посевная площадь"&amp;YEAR(NY$3),ЗФ!$2:$2,0))*
INDEX(Коэф.закупка_год_свекла[],MATCH($A61,Коэф.закупка_год_свекла[1],0),MATCH(MONTH(NX$3),КЗ!$1:$1,0))/1000,""),0)</f>
        <v>514.29312642857144</v>
      </c>
      <c r="NY61" s="551" cm="1">
        <f t="array" aca="1" ref="NY61" ca="1">IFERROR(IF(AND(НачЦ_ИнвП_Дата&lt;=NY$3,КИнвП_Дата&gt;NY$3),
INDEX(Кальк._свекла,MATCH($A61,Кальк._свекла_наим.,0),MATCH("Сумма затрат, т.руб.",'Кальк-я'!$5:$5,0))*
INDEX(ЗФ,MATCH($A$58,ЗФ!$A:$A,0),MATCH("Посевная площадь"&amp;YEAR(NZ$3),ЗФ!$2:$2,0))*
INDEX(Коэф.закупка_год_свекла[],MATCH($A61,Коэф.закупка_год_свекла[1],0),MATCH(MONTH(NY$3),КЗ!$1:$1,0))/1000,""),0)</f>
        <v>0</v>
      </c>
      <c r="NZ61" s="551" cm="1">
        <f t="array" aca="1" ref="NZ61" ca="1">IFERROR(IF(AND(НачЦ_ИнвП_Дата&lt;=NZ$3,КИнвП_Дата&gt;NZ$3),
INDEX(Кальк._свекла,MATCH($A61,Кальк._свекла_наим.,0),MATCH("Сумма затрат, т.руб.",'Кальк-я'!$5:$5,0))*
INDEX(ЗФ,MATCH($A$58,ЗФ!$A:$A,0),MATCH("Посевная площадь"&amp;YEAR(OA$3),ЗФ!$2:$2,0))*
INDEX(Коэф.закупка_год_свекла[],MATCH($A61,Коэф.закупка_год_свекла[1],0),MATCH(MONTH(NZ$3),КЗ!$1:$1,0))/1000,""),0)</f>
        <v>0</v>
      </c>
      <c r="OA61" s="552">
        <f t="shared" ca="1" si="1573"/>
        <v>514.29312642857144</v>
      </c>
      <c r="OB61" s="551" cm="1">
        <f t="array" aca="1" ref="OB61" ca="1">IFERROR(IF(AND(НачЦ_ИнвП_Дата&lt;=OB$3,КИнвП_Дата&gt;OB$3),
INDEX(Кальк._свекла,MATCH($A61,Кальк._свекла_наим.,0),MATCH("Сумма затрат, т.руб.",'Кальк-я'!$5:$5,0))*
INDEX(ЗФ,MATCH($A$58,ЗФ!$A:$A,0),MATCH("Посевная площадь"&amp;YEAR(OC$3),ЗФ!$2:$2,0))*
INDEX(Коэф.закупка_год_свекла[],MATCH($A61,Коэф.закупка_год_свекла[1],0),MATCH(MONTH(OB$3),КЗ!$1:$1,0))/1000,""),0)</f>
        <v>0</v>
      </c>
      <c r="OC61" s="551" cm="1">
        <f t="array" aca="1" ref="OC61" ca="1">IFERROR(IF(AND(НачЦ_ИнвП_Дата&lt;=OC$3,КИнвП_Дата&gt;OC$3),
INDEX(Кальк._свекла,MATCH($A61,Кальк._свекла_наим.,0),MATCH("Сумма затрат, т.руб.",'Кальк-я'!$5:$5,0))*
INDEX(ЗФ,MATCH($A$58,ЗФ!$A:$A,0),MATCH("Посевная площадь"&amp;YEAR(OD$3),ЗФ!$2:$2,0))*
INDEX(Коэф.закупка_год_свекла[],MATCH($A61,Коэф.закупка_год_свекла[1],0),MATCH(MONTH(OC$3),КЗ!$1:$1,0))/1000,""),0)</f>
        <v>0</v>
      </c>
      <c r="OD61" s="551" cm="1">
        <f t="array" aca="1" ref="OD61" ca="1">IFERROR(IF(AND(НачЦ_ИнвП_Дата&lt;=OD$3,КИнвП_Дата&gt;OD$3),
INDEX(Кальк._свекла,MATCH($A61,Кальк._свекла_наим.,0),MATCH("Сумма затрат, т.руб.",'Кальк-я'!$5:$5,0))*
INDEX(ЗФ,MATCH($A$58,ЗФ!$A:$A,0),MATCH("Посевная площадь"&amp;YEAR(OE$3),ЗФ!$2:$2,0))*
INDEX(Коэф.закупка_год_свекла[],MATCH($A61,Коэф.закупка_год_свекла[1],0),MATCH(MONTH(OD$3),КЗ!$1:$1,0))/1000,""),0)</f>
        <v>0</v>
      </c>
      <c r="OE61" s="551" cm="1">
        <f t="array" aca="1" ref="OE61" ca="1">IFERROR(IF(AND(НачЦ_ИнвП_Дата&lt;=OE$3,КИнвП_Дата&gt;OE$3),
INDEX(Кальк._свекла,MATCH($A61,Кальк._свекла_наим.,0),MATCH("Сумма затрат, т.руб.",'Кальк-я'!$5:$5,0))*
INDEX(ЗФ,MATCH($A$58,ЗФ!$A:$A,0),MATCH("Посевная площадь"&amp;YEAR(OF$3),ЗФ!$2:$2,0))*
INDEX(Коэф.закупка_год_свекла[],MATCH($A61,Коэф.закупка_год_свекла[1],0),MATCH(MONTH(OE$3),КЗ!$1:$1,0))/1000,""),0)</f>
        <v>0</v>
      </c>
      <c r="OF61" s="551" cm="1">
        <f t="array" aca="1" ref="OF61" ca="1">IFERROR(IF(AND(НачЦ_ИнвП_Дата&lt;=OF$3,КИнвП_Дата&gt;OF$3),
INDEX(Кальк._свекла,MATCH($A61,Кальк._свекла_наим.,0),MATCH("Сумма затрат, т.руб.",'Кальк-я'!$5:$5,0))*
INDEX(ЗФ,MATCH($A$58,ЗФ!$A:$A,0),MATCH("Посевная площадь"&amp;YEAR(OG$3),ЗФ!$2:$2,0))*
INDEX(Коэф.закупка_год_свекла[],MATCH($A61,Коэф.закупка_год_свекла[1],0),MATCH(MONTH(OF$3),КЗ!$1:$1,0))/1000,""),0)</f>
        <v>0</v>
      </c>
      <c r="OG61" s="551" cm="1">
        <f t="array" aca="1" ref="OG61" ca="1">IFERROR(IF(AND(НачЦ_ИнвП_Дата&lt;=OG$3,КИнвП_Дата&gt;OG$3),
INDEX(Кальк._свекла,MATCH($A61,Кальк._свекла_наим.,0),MATCH("Сумма затрат, т.руб.",'Кальк-я'!$5:$5,0))*
INDEX(ЗФ,MATCH($A$58,ЗФ!$A:$A,0),MATCH("Посевная площадь"&amp;YEAR(OH$3),ЗФ!$2:$2,0))*
INDEX(Коэф.закупка_год_свекла[],MATCH($A61,Коэф.закупка_год_свекла[1],0),MATCH(MONTH(OG$3),КЗ!$1:$1,0))/1000,""),0)</f>
        <v>0</v>
      </c>
      <c r="OH61" s="551" cm="1">
        <f t="array" aca="1" ref="OH61" ca="1">IFERROR(IF(AND(НачЦ_ИнвП_Дата&lt;=OH$3,КИнвП_Дата&gt;OH$3),
INDEX(Кальк._свекла,MATCH($A61,Кальк._свекла_наим.,0),MATCH("Сумма затрат, т.руб.",'Кальк-я'!$5:$5,0))*
INDEX(ЗФ,MATCH($A$58,ЗФ!$A:$A,0),MATCH("Посевная площадь"&amp;YEAR(OI$3),ЗФ!$2:$2,0))*
INDEX(Коэф.закупка_год_свекла[],MATCH($A61,Коэф.закупка_год_свекла[1],0),MATCH(MONTH(OH$3),КЗ!$1:$1,0))/1000,""),0)</f>
        <v>0</v>
      </c>
      <c r="OI61" s="551" cm="1">
        <f t="array" aca="1" ref="OI61" ca="1">IFERROR(IF(AND(НачЦ_ИнвП_Дата&lt;=OI$3,КИнвП_Дата&gt;OI$3),
INDEX(Кальк._свекла,MATCH($A61,Кальк._свекла_наим.,0),MATCH("Сумма затрат, т.руб.",'Кальк-я'!$5:$5,0))*
INDEX(ЗФ,MATCH($A$58,ЗФ!$A:$A,0),MATCH("Посевная площадь"&amp;YEAR(OJ$3),ЗФ!$2:$2,0))*
INDEX(Коэф.закупка_год_свекла[],MATCH($A61,Коэф.закупка_год_свекла[1],0),MATCH(MONTH(OI$3),КЗ!$1:$1,0))/1000,""),0)</f>
        <v>0</v>
      </c>
      <c r="OJ61" s="551" cm="1">
        <f t="array" aca="1" ref="OJ61" ca="1">IFERROR(IF(AND(НачЦ_ИнвП_Дата&lt;=OJ$3,КИнвП_Дата&gt;OJ$3),
INDEX(Кальк._свекла,MATCH($A61,Кальк._свекла_наим.,0),MATCH("Сумма затрат, т.руб.",'Кальк-я'!$5:$5,0))*
INDEX(ЗФ,MATCH($A$58,ЗФ!$A:$A,0),MATCH("Посевная площадь"&amp;YEAR(OK$3),ЗФ!$2:$2,0))*
INDEX(Коэф.закупка_год_свекла[],MATCH($A61,Коэф.закупка_год_свекла[1],0),MATCH(MONTH(OJ$3),КЗ!$1:$1,0))/1000,""),0)</f>
        <v>0</v>
      </c>
      <c r="OK61" s="551" t="str" cm="1">
        <f t="array" aca="1" ref="OK61" ca="1">IFERROR(IF(AND(НачЦ_ИнвП_Дата&lt;=OK$3,КИнвП_Дата&gt;OK$3),
INDEX(Кальк._свекла,MATCH($A61,Кальк._свекла_наим.,0),MATCH("Сумма затрат, т.руб.",'Кальк-я'!$5:$5,0))*
INDEX(ЗФ,MATCH($A$58,ЗФ!$A:$A,0),MATCH("Посевная площадь"&amp;YEAR(OL$3),ЗФ!$2:$2,0))*
INDEX(Коэф.закупка_год_свекла[],MATCH($A61,Коэф.закупка_год_свекла[1],0),MATCH(MONTH(OK$3),КЗ!$1:$1,0))/1000,""),0)</f>
        <v/>
      </c>
      <c r="OL61" s="551" t="str" cm="1">
        <f t="array" aca="1" ref="OL61" ca="1">IFERROR(IF(AND(НачЦ_ИнвП_Дата&lt;=OL$3,КИнвП_Дата&gt;OL$3),
INDEX(Кальк._свекла,MATCH($A61,Кальк._свекла_наим.,0),MATCH("Сумма затрат, т.руб.",'Кальк-я'!$5:$5,0))*
INDEX(ЗФ,MATCH($A$58,ЗФ!$A:$A,0),MATCH("Посевная площадь"&amp;YEAR(OM$3),ЗФ!$2:$2,0))*
INDEX(Коэф.закупка_год_свекла[],MATCH($A61,Коэф.закупка_год_свекла[1],0),MATCH(MONTH(OL$3),КЗ!$1:$1,0))/1000,""),0)</f>
        <v/>
      </c>
      <c r="OM61" s="551" t="str" cm="1">
        <f t="array" aca="1" ref="OM61" ca="1">IFERROR(IF(AND(НачЦ_ИнвП_Дата&lt;=OM$3,КИнвП_Дата&gt;OM$3),
INDEX(Кальк._свекла,MATCH($A61,Кальк._свекла_наим.,0),MATCH("Сумма затрат, т.руб.",'Кальк-я'!$5:$5,0))*
INDEX(ЗФ,MATCH($A$58,ЗФ!$A:$A,0),MATCH("Посевная площадь"&amp;YEAR(ON$3),ЗФ!$2:$2,0))*
INDEX(Коэф.закупка_год_свекла[],MATCH($A61,Коэф.закупка_год_свекла[1],0),MATCH(MONTH(OM$3),КЗ!$1:$1,0))/1000,""),0)</f>
        <v/>
      </c>
      <c r="ON61" s="552">
        <f t="shared" ca="1" si="1574"/>
        <v>0</v>
      </c>
    </row>
    <row r="62" spans="1:404" s="553" customFormat="1" outlineLevel="2">
      <c r="A62" s="550" t="s">
        <v>247</v>
      </c>
      <c r="B62" s="551" t="str" cm="1">
        <f t="array" ref="B62">IFERROR(IF(AND(НачЦ_ИнвП_Дата&lt;=B$3,КИнвП_Дата&gt;B$3),
INDEX(Кальк._свекла,MATCH($A62,Кальк._свекла_наим.,0),MATCH("Сумма затрат, т.руб.",'Кальк-я'!$5:$5,0))*
INDEX(ЗФ,MATCH($A$58,ЗФ!$A:$A,0),MATCH("Посевная площадь"&amp;YEAR(C$3),ЗФ!$2:$2,0))*
INDEX(Коэф.закупка_год_свекла[],MATCH($A62,Коэф.закупка_год_свекла[1],0),MATCH(MONTH(B$3),КЗ!$1:$1,0))/1000,""),0)</f>
        <v/>
      </c>
      <c r="C62" s="551" t="str" cm="1">
        <f t="array" aca="1" ref="C62" ca="1">IFERROR(IF(AND(НачЦ_ИнвП_Дата&lt;=C$3,КИнвП_Дата&gt;C$3),
INDEX(Кальк._свекла,MATCH($A62,Кальк._свекла_наим.,0),MATCH("Сумма затрат, т.руб.",'Кальк-я'!$5:$5,0))*
INDEX(ЗФ,MATCH($A$58,ЗФ!$A:$A,0),MATCH("Посевная площадь"&amp;YEAR(D$3),ЗФ!$2:$2,0))*
INDEX(Коэф.закупка_год_свекла[],MATCH($A62,Коэф.закупка_год_свекла[1],0),MATCH(MONTH(C$3),КЗ!$1:$1,0))/1000,""),0)</f>
        <v/>
      </c>
      <c r="D62" s="551" t="str" cm="1">
        <f t="array" aca="1" ref="D62" ca="1">IFERROR(IF(AND(НачЦ_ИнвП_Дата&lt;=D$3,КИнвП_Дата&gt;D$3),
INDEX(Кальк._свекла,MATCH($A62,Кальк._свекла_наим.,0),MATCH("Сумма затрат, т.руб.",'Кальк-я'!$5:$5,0))*
INDEX(ЗФ,MATCH($A$58,ЗФ!$A:$A,0),MATCH("Посевная площадь"&amp;YEAR(E$3),ЗФ!$2:$2,0))*
INDEX(Коэф.закупка_год_свекла[],MATCH($A62,Коэф.закупка_год_свекла[1],0),MATCH(MONTH(D$3),КЗ!$1:$1,0))/1000,""),0)</f>
        <v/>
      </c>
      <c r="E62" s="551" t="str" cm="1">
        <f t="array" aca="1" ref="E62" ca="1">IFERROR(IF(AND(НачЦ_ИнвП_Дата&lt;=E$3,КИнвП_Дата&gt;E$3),
INDEX(Кальк._свекла,MATCH($A62,Кальк._свекла_наим.,0),MATCH("Сумма затрат, т.руб.",'Кальк-я'!$5:$5,0))*
INDEX(ЗФ,MATCH($A$58,ЗФ!$A:$A,0),MATCH("Посевная площадь"&amp;YEAR(F$3),ЗФ!$2:$2,0))*
INDEX(Коэф.закупка_год_свекла[],MATCH($A62,Коэф.закупка_год_свекла[1],0),MATCH(MONTH(E$3),КЗ!$1:$1,0))/1000,""),0)</f>
        <v/>
      </c>
      <c r="F62" s="551" t="str" cm="1">
        <f t="array" aca="1" ref="F62" ca="1">IFERROR(IF(AND(НачЦ_ИнвП_Дата&lt;=F$3,КИнвП_Дата&gt;F$3),
INDEX(Кальк._свекла,MATCH($A62,Кальк._свекла_наим.,0),MATCH("Сумма затрат, т.руб.",'Кальк-я'!$5:$5,0))*
INDEX(ЗФ,MATCH($A$58,ЗФ!$A:$A,0),MATCH("Посевная площадь"&amp;YEAR(G$3),ЗФ!$2:$2,0))*
INDEX(Коэф.закупка_год_свекла[],MATCH($A62,Коэф.закупка_год_свекла[1],0),MATCH(MONTH(F$3),КЗ!$1:$1,0))/1000,""),0)</f>
        <v/>
      </c>
      <c r="G62" s="551" t="str" cm="1">
        <f t="array" aca="1" ref="G62" ca="1">IFERROR(IF(AND(НачЦ_ИнвП_Дата&lt;=G$3,КИнвП_Дата&gt;G$3),
INDEX(Кальк._свекла,MATCH($A62,Кальк._свекла_наим.,0),MATCH("Сумма затрат, т.руб.",'Кальк-я'!$5:$5,0))*
INDEX(ЗФ,MATCH($A$58,ЗФ!$A:$A,0),MATCH("Посевная площадь"&amp;YEAR(H$3),ЗФ!$2:$2,0))*
INDEX(Коэф.закупка_год_свекла[],MATCH($A62,Коэф.закупка_год_свекла[1],0),MATCH(MONTH(G$3),КЗ!$1:$1,0))/1000,""),0)</f>
        <v/>
      </c>
      <c r="H62" s="551" t="str" cm="1">
        <f t="array" aca="1" ref="H62" ca="1">IFERROR(IF(AND(НачЦ_ИнвП_Дата&lt;=H$3,КИнвП_Дата&gt;H$3),
INDEX(Кальк._свекла,MATCH($A62,Кальк._свекла_наим.,0),MATCH("Сумма затрат, т.руб.",'Кальк-я'!$5:$5,0))*
INDEX(ЗФ,MATCH($A$58,ЗФ!$A:$A,0),MATCH("Посевная площадь"&amp;YEAR(I$3),ЗФ!$2:$2,0))*
INDEX(Коэф.закупка_год_свекла[],MATCH($A62,Коэф.закупка_год_свекла[1],0),MATCH(MONTH(H$3),КЗ!$1:$1,0))/1000,""),0)</f>
        <v/>
      </c>
      <c r="I62" s="551" t="str" cm="1">
        <f t="array" aca="1" ref="I62" ca="1">IFERROR(IF(AND(НачЦ_ИнвП_Дата&lt;=I$3,КИнвП_Дата&gt;I$3),
INDEX(Кальк._свекла,MATCH($A62,Кальк._свекла_наим.,0),MATCH("Сумма затрат, т.руб.",'Кальк-я'!$5:$5,0))*
INDEX(ЗФ,MATCH($A$58,ЗФ!$A:$A,0),MATCH("Посевная площадь"&amp;YEAR(J$3),ЗФ!$2:$2,0))*
INDEX(Коэф.закупка_год_свекла[],MATCH($A62,Коэф.закупка_год_свекла[1],0),MATCH(MONTH(I$3),КЗ!$1:$1,0))/1000,""),0)</f>
        <v/>
      </c>
      <c r="J62" s="551" t="str" cm="1">
        <f t="array" aca="1" ref="J62" ca="1">IFERROR(IF(AND(НачЦ_ИнвП_Дата&lt;=J$3,КИнвП_Дата&gt;J$3),
INDEX(Кальк._свекла,MATCH($A62,Кальк._свекла_наим.,0),MATCH("Сумма затрат, т.руб.",'Кальк-я'!$5:$5,0))*
INDEX(ЗФ,MATCH($A$58,ЗФ!$A:$A,0),MATCH("Посевная площадь"&amp;YEAR(K$3),ЗФ!$2:$2,0))*
INDEX(Коэф.закупка_год_свекла[],MATCH($A62,Коэф.закупка_год_свекла[1],0),MATCH(MONTH(J$3),КЗ!$1:$1,0))/1000,""),0)</f>
        <v/>
      </c>
      <c r="K62" s="551" cm="1">
        <f t="array" aca="1" ref="K62" ca="1">IFERROR(IF(AND(НачЦ_ИнвП_Дата&lt;=K$3,КИнвП_Дата&gt;K$3),
INDEX(Кальк._свекла,MATCH($A62,Кальк._свекла_наим.,0),MATCH("Сумма затрат, т.руб.",'Кальк-я'!$5:$5,0))*
INDEX(ЗФ,MATCH($A$58,ЗФ!$A:$A,0),MATCH("Посевная площадь"&amp;YEAR(L$3),ЗФ!$2:$2,0))*
INDEX(Коэф.закупка_год_свекла[],MATCH($A62,Коэф.закупка_год_свекла[1],0),MATCH(MONTH(K$3),КЗ!$1:$1,0))/1000,""),0)</f>
        <v>0</v>
      </c>
      <c r="L62" s="551" cm="1">
        <f t="array" aca="1" ref="L62" ca="1">IFERROR(IF(AND(НачЦ_ИнвП_Дата&lt;=L$3,КИнвП_Дата&gt;L$3),
INDEX(Кальк._свекла,MATCH($A62,Кальк._свекла_наим.,0),MATCH("Сумма затрат, т.руб.",'Кальк-я'!$5:$5,0))*
INDEX(ЗФ,MATCH($A$58,ЗФ!$A:$A,0),MATCH("Посевная площадь"&amp;YEAR(M$3),ЗФ!$2:$2,0))*
INDEX(Коэф.закупка_год_свекла[],MATCH($A62,Коэф.закупка_год_свекла[1],0),MATCH(MONTH(L$3),КЗ!$1:$1,0))/1000,""),0)</f>
        <v>0</v>
      </c>
      <c r="M62" s="551" cm="1">
        <f t="array" aca="1" ref="M62" ca="1">IFERROR(IF(AND(НачЦ_ИнвП_Дата&lt;=M$3,КИнвП_Дата&gt;M$3),
INDEX(Кальк._свекла,MATCH($A62,Кальк._свекла_наим.,0),MATCH("Сумма затрат, т.руб.",'Кальк-я'!$5:$5,0))*
INDEX(ЗФ,MATCH($A$58,ЗФ!$A:$A,0),MATCH("Посевная площадь"&amp;YEAR(N$3),ЗФ!$2:$2,0))*
INDEX(Коэф.закупка_год_свекла[],MATCH($A62,Коэф.закупка_год_свекла[1],0),MATCH(MONTH(M$3),КЗ!$1:$1,0))/1000,""),0)</f>
        <v>0</v>
      </c>
      <c r="N62" s="552">
        <f t="shared" ca="1" si="1576"/>
        <v>0</v>
      </c>
      <c r="O62" s="551" cm="1">
        <f t="array" aca="1" ref="O62" ca="1">IFERROR(IF(AND(НачЦ_ИнвП_Дата&lt;=O$3,КИнвП_Дата&gt;O$3),
INDEX(Кальк._свекла,MATCH($A62,Кальк._свекла_наим.,0),MATCH("Сумма затрат, т.руб.",'Кальк-я'!$5:$5,0))*
INDEX(ЗФ,MATCH($A$58,ЗФ!$A:$A,0),MATCH("Посевная площадь"&amp;YEAR(P$3),ЗФ!$2:$2,0))*
INDEX(Коэф.закупка_год_свекла[],MATCH($A62,Коэф.закупка_год_свекла[1],0),MATCH(MONTH(O$3),КЗ!$1:$1,0))/1000,""),0)</f>
        <v>0</v>
      </c>
      <c r="P62" s="551" cm="1">
        <f t="array" aca="1" ref="P62" ca="1">IFERROR(IF(AND(НачЦ_ИнвП_Дата&lt;=P$3,КИнвП_Дата&gt;P$3),
INDEX(Кальк._свекла,MATCH($A62,Кальк._свекла_наим.,0),MATCH("Сумма затрат, т.руб.",'Кальк-я'!$5:$5,0))*
INDEX(ЗФ,MATCH($A$58,ЗФ!$A:$A,0),MATCH("Посевная площадь"&amp;YEAR(Q$3),ЗФ!$2:$2,0))*
INDEX(Коэф.закупка_год_свекла[],MATCH($A62,Коэф.закупка_год_свекла[1],0),MATCH(MONTH(P$3),КЗ!$1:$1,0))/1000,""),0)</f>
        <v>0</v>
      </c>
      <c r="Q62" s="551" cm="1">
        <f t="array" aca="1" ref="Q62" ca="1">IFERROR(IF(AND(НачЦ_ИнвП_Дата&lt;=Q$3,КИнвП_Дата&gt;Q$3),
INDEX(Кальк._свекла,MATCH($A62,Кальк._свекла_наим.,0),MATCH("Сумма затрат, т.руб.",'Кальк-я'!$5:$5,0))*
INDEX(ЗФ,MATCH($A$58,ЗФ!$A:$A,0),MATCH("Посевная площадь"&amp;YEAR(R$3),ЗФ!$2:$2,0))*
INDEX(Коэф.закупка_год_свекла[],MATCH($A62,Коэф.закупка_год_свекла[1],0),MATCH(MONTH(Q$3),КЗ!$1:$1,0))/1000,""),0)</f>
        <v>0</v>
      </c>
      <c r="R62" s="551" cm="1">
        <f t="array" aca="1" ref="R62" ca="1">IFERROR(IF(AND(НачЦ_ИнвП_Дата&lt;=R$3,КИнвП_Дата&gt;R$3),
INDEX(Кальк._свекла,MATCH($A62,Кальк._свекла_наим.,0),MATCH("Сумма затрат, т.руб.",'Кальк-я'!$5:$5,0))*
INDEX(ЗФ,MATCH($A$58,ЗФ!$A:$A,0),MATCH("Посевная площадь"&amp;YEAR(S$3),ЗФ!$2:$2,0))*
INDEX(Коэф.закупка_год_свекла[],MATCH($A62,Коэф.закупка_год_свекла[1],0),MATCH(MONTH(R$3),КЗ!$1:$1,0))/1000,""),0)</f>
        <v>0</v>
      </c>
      <c r="S62" s="551" cm="1">
        <f t="array" aca="1" ref="S62" ca="1">IFERROR(IF(AND(НачЦ_ИнвП_Дата&lt;=S$3,КИнвП_Дата&gt;S$3),
INDEX(Кальк._свекла,MATCH($A62,Кальк._свекла_наим.,0),MATCH("Сумма затрат, т.руб.",'Кальк-я'!$5:$5,0))*
INDEX(ЗФ,MATCH($A$58,ЗФ!$A:$A,0),MATCH("Посевная площадь"&amp;YEAR(T$3),ЗФ!$2:$2,0))*
INDEX(Коэф.закупка_год_свекла[],MATCH($A62,Коэф.закупка_год_свекла[1],0),MATCH(MONTH(S$3),КЗ!$1:$1,0))/1000,""),0)</f>
        <v>0</v>
      </c>
      <c r="T62" s="551" cm="1">
        <f t="array" aca="1" ref="T62" ca="1">IFERROR(IF(AND(НачЦ_ИнвП_Дата&lt;=T$3,КИнвП_Дата&gt;T$3),
INDEX(Кальк._свекла,MATCH($A62,Кальк._свекла_наим.,0),MATCH("Сумма затрат, т.руб.",'Кальк-я'!$5:$5,0))*
INDEX(ЗФ,MATCH($A$58,ЗФ!$A:$A,0),MATCH("Посевная площадь"&amp;YEAR(U$3),ЗФ!$2:$2,0))*
INDEX(Коэф.закупка_год_свекла[],MATCH($A62,Коэф.закупка_год_свекла[1],0),MATCH(MONTH(T$3),КЗ!$1:$1,0))/1000,""),0)</f>
        <v>1208.4000000000001</v>
      </c>
      <c r="U62" s="551" cm="1">
        <f t="array" aca="1" ref="U62" ca="1">IFERROR(IF(AND(НачЦ_ИнвП_Дата&lt;=U$3,КИнвП_Дата&gt;U$3),
INDEX(Кальк._свекла,MATCH($A62,Кальк._свекла_наим.,0),MATCH("Сумма затрат, т.руб.",'Кальк-я'!$5:$5,0))*
INDEX(ЗФ,MATCH($A$58,ЗФ!$A:$A,0),MATCH("Посевная площадь"&amp;YEAR(V$3),ЗФ!$2:$2,0))*
INDEX(Коэф.закупка_год_свекла[],MATCH($A62,Коэф.закупка_год_свекла[1],0),MATCH(MONTH(U$3),КЗ!$1:$1,0))/1000,""),0)</f>
        <v>0</v>
      </c>
      <c r="V62" s="551" cm="1">
        <f t="array" aca="1" ref="V62" ca="1">IFERROR(IF(AND(НачЦ_ИнвП_Дата&lt;=V$3,КИнвП_Дата&gt;V$3),
INDEX(Кальк._свекла,MATCH($A62,Кальк._свекла_наим.,0),MATCH("Сумма затрат, т.руб.",'Кальк-я'!$5:$5,0))*
INDEX(ЗФ,MATCH($A$58,ЗФ!$A:$A,0),MATCH("Посевная площадь"&amp;YEAR(W$3),ЗФ!$2:$2,0))*
INDEX(Коэф.закупка_год_свекла[],MATCH($A62,Коэф.закупка_год_свекла[1],0),MATCH(MONTH(V$3),КЗ!$1:$1,0))/1000,""),0)</f>
        <v>0</v>
      </c>
      <c r="W62" s="551" cm="1">
        <f t="array" aca="1" ref="W62" ca="1">IFERROR(IF(AND(НачЦ_ИнвП_Дата&lt;=W$3,КИнвП_Дата&gt;W$3),
INDEX(Кальк._свекла,MATCH($A62,Кальк._свекла_наим.,0),MATCH("Сумма затрат, т.руб.",'Кальк-я'!$5:$5,0))*
INDEX(ЗФ,MATCH($A$58,ЗФ!$A:$A,0),MATCH("Посевная площадь"&amp;YEAR(X$3),ЗФ!$2:$2,0))*
INDEX(Коэф.закупка_год_свекла[],MATCH($A62,Коэф.закупка_год_свекла[1],0),MATCH(MONTH(W$3),КЗ!$1:$1,0))/1000,""),0)</f>
        <v>0</v>
      </c>
      <c r="X62" s="551" cm="1">
        <f t="array" aca="1" ref="X62" ca="1">IFERROR(IF(AND(НачЦ_ИнвП_Дата&lt;=X$3,КИнвП_Дата&gt;X$3),
INDEX(Кальк._свекла,MATCH($A62,Кальк._свекла_наим.,0),MATCH("Сумма затрат, т.руб.",'Кальк-я'!$5:$5,0))*
INDEX(ЗФ,MATCH($A$58,ЗФ!$A:$A,0),MATCH("Посевная площадь"&amp;YEAR(Y$3),ЗФ!$2:$2,0))*
INDEX(Коэф.закупка_год_свекла[],MATCH($A62,Коэф.закупка_год_свекла[1],0),MATCH(MONTH(X$3),КЗ!$1:$1,0))/1000,""),0)</f>
        <v>0</v>
      </c>
      <c r="Y62" s="551" cm="1">
        <f t="array" aca="1" ref="Y62" ca="1">IFERROR(IF(AND(НачЦ_ИнвП_Дата&lt;=Y$3,КИнвП_Дата&gt;Y$3),
INDEX(Кальк._свекла,MATCH($A62,Кальк._свекла_наим.,0),MATCH("Сумма затрат, т.руб.",'Кальк-я'!$5:$5,0))*
INDEX(ЗФ,MATCH($A$58,ЗФ!$A:$A,0),MATCH("Посевная площадь"&amp;YEAR(Z$3),ЗФ!$2:$2,0))*
INDEX(Коэф.закупка_год_свекла[],MATCH($A62,Коэф.закупка_год_свекла[1],0),MATCH(MONTH(Y$3),КЗ!$1:$1,0))/1000,""),0)</f>
        <v>0</v>
      </c>
      <c r="Z62" s="551" cm="1">
        <f t="array" aca="1" ref="Z62" ca="1">IFERROR(IF(AND(НачЦ_ИнвП_Дата&lt;=Z$3,КИнвП_Дата&gt;Z$3),
INDEX(Кальк._свекла,MATCH($A62,Кальк._свекла_наим.,0),MATCH("Сумма затрат, т.руб.",'Кальк-я'!$5:$5,0))*
INDEX(ЗФ,MATCH($A$58,ЗФ!$A:$A,0),MATCH("Посевная площадь"&amp;YEAR(AA$3),ЗФ!$2:$2,0))*
INDEX(Коэф.закупка_год_свекла[],MATCH($A62,Коэф.закупка_год_свекла[1],0),MATCH(MONTH(Z$3),КЗ!$1:$1,0))/1000,""),0)</f>
        <v>0</v>
      </c>
      <c r="AA62" s="552">
        <f t="shared" ca="1" si="1588"/>
        <v>1208.4000000000001</v>
      </c>
      <c r="AB62" s="551" cm="1">
        <f t="array" aca="1" ref="AB62" ca="1">IFERROR(IF(AND(НачЦ_ИнвП_Дата&lt;=AB$3,КИнвП_Дата&gt;AB$3),
INDEX(Кальк._свекла,MATCH($A62,Кальк._свекла_наим.,0),MATCH("Сумма затрат, т.руб.",'Кальк-я'!$5:$5,0))*
INDEX(ЗФ,MATCH($A$58,ЗФ!$A:$A,0),MATCH("Посевная площадь"&amp;YEAR(AC$3),ЗФ!$2:$2,0))*
INDEX(Коэф.закупка_год_свекла[],MATCH($A62,Коэф.закупка_год_свекла[1],0),MATCH(MONTH(AB$3),КЗ!$1:$1,0))/1000,""),0)</f>
        <v>0</v>
      </c>
      <c r="AC62" s="551" cm="1">
        <f t="array" aca="1" ref="AC62" ca="1">IFERROR(IF(AND(НачЦ_ИнвП_Дата&lt;=AC$3,КИнвП_Дата&gt;AC$3),
INDEX(Кальк._свекла,MATCH($A62,Кальк._свекла_наим.,0),MATCH("Сумма затрат, т.руб.",'Кальк-я'!$5:$5,0))*
INDEX(ЗФ,MATCH($A$58,ЗФ!$A:$A,0),MATCH("Посевная площадь"&amp;YEAR(AD$3),ЗФ!$2:$2,0))*
INDEX(Коэф.закупка_год_свекла[],MATCH($A62,Коэф.закупка_год_свекла[1],0),MATCH(MONTH(AC$3),КЗ!$1:$1,0))/1000,""),0)</f>
        <v>0</v>
      </c>
      <c r="AD62" s="551" cm="1">
        <f t="array" aca="1" ref="AD62" ca="1">IFERROR(IF(AND(НачЦ_ИнвП_Дата&lt;=AD$3,КИнвП_Дата&gt;AD$3),
INDEX(Кальк._свекла,MATCH($A62,Кальк._свекла_наим.,0),MATCH("Сумма затрат, т.руб.",'Кальк-я'!$5:$5,0))*
INDEX(ЗФ,MATCH($A$58,ЗФ!$A:$A,0),MATCH("Посевная площадь"&amp;YEAR(AE$3),ЗФ!$2:$2,0))*
INDEX(Коэф.закупка_год_свекла[],MATCH($A62,Коэф.закупка_год_свекла[1],0),MATCH(MONTH(AD$3),КЗ!$1:$1,0))/1000,""),0)</f>
        <v>0</v>
      </c>
      <c r="AE62" s="551" cm="1">
        <f t="array" aca="1" ref="AE62" ca="1">IFERROR(IF(AND(НачЦ_ИнвП_Дата&lt;=AE$3,КИнвП_Дата&gt;AE$3),
INDEX(Кальк._свекла,MATCH($A62,Кальк._свекла_наим.,0),MATCH("Сумма затрат, т.руб.",'Кальк-я'!$5:$5,0))*
INDEX(ЗФ,MATCH($A$58,ЗФ!$A:$A,0),MATCH("Посевная площадь"&amp;YEAR(AF$3),ЗФ!$2:$2,0))*
INDEX(Коэф.закупка_год_свекла[],MATCH($A62,Коэф.закупка_год_свекла[1],0),MATCH(MONTH(AE$3),КЗ!$1:$1,0))/1000,""),0)</f>
        <v>0</v>
      </c>
      <c r="AF62" s="551" cm="1">
        <f t="array" aca="1" ref="AF62" ca="1">IFERROR(IF(AND(НачЦ_ИнвП_Дата&lt;=AF$3,КИнвП_Дата&gt;AF$3),
INDEX(Кальк._свекла,MATCH($A62,Кальк._свекла_наим.,0),MATCH("Сумма затрат, т.руб.",'Кальк-я'!$5:$5,0))*
INDEX(ЗФ,MATCH($A$58,ЗФ!$A:$A,0),MATCH("Посевная площадь"&amp;YEAR(AG$3),ЗФ!$2:$2,0))*
INDEX(Коэф.закупка_год_свекла[],MATCH($A62,Коэф.закупка_год_свекла[1],0),MATCH(MONTH(AF$3),КЗ!$1:$1,0))/1000,""),0)</f>
        <v>0</v>
      </c>
      <c r="AG62" s="551" cm="1">
        <f t="array" aca="1" ref="AG62" ca="1">IFERROR(IF(AND(НачЦ_ИнвП_Дата&lt;=AG$3,КИнвП_Дата&gt;AG$3),
INDEX(Кальк._свекла,MATCH($A62,Кальк._свекла_наим.,0),MATCH("Сумма затрат, т.руб.",'Кальк-я'!$5:$5,0))*
INDEX(ЗФ,MATCH($A$58,ЗФ!$A:$A,0),MATCH("Посевная площадь"&amp;YEAR(AH$3),ЗФ!$2:$2,0))*
INDEX(Коэф.закупка_год_свекла[],MATCH($A62,Коэф.закупка_год_свекла[1],0),MATCH(MONTH(AG$3),КЗ!$1:$1,0))/1000,""),0)</f>
        <v>1908</v>
      </c>
      <c r="AH62" s="551" cm="1">
        <f t="array" aca="1" ref="AH62" ca="1">IFERROR(IF(AND(НачЦ_ИнвП_Дата&lt;=AH$3,КИнвП_Дата&gt;AH$3),
INDEX(Кальк._свекла,MATCH($A62,Кальк._свекла_наим.,0),MATCH("Сумма затрат, т.руб.",'Кальк-я'!$5:$5,0))*
INDEX(ЗФ,MATCH($A$58,ЗФ!$A:$A,0),MATCH("Посевная площадь"&amp;YEAR(AI$3),ЗФ!$2:$2,0))*
INDEX(Коэф.закупка_год_свекла[],MATCH($A62,Коэф.закупка_год_свекла[1],0),MATCH(MONTH(AH$3),КЗ!$1:$1,0))/1000,""),0)</f>
        <v>0</v>
      </c>
      <c r="AI62" s="551" cm="1">
        <f t="array" aca="1" ref="AI62" ca="1">IFERROR(IF(AND(НачЦ_ИнвП_Дата&lt;=AI$3,КИнвП_Дата&gt;AI$3),
INDEX(Кальк._свекла,MATCH($A62,Кальк._свекла_наим.,0),MATCH("Сумма затрат, т.руб.",'Кальк-я'!$5:$5,0))*
INDEX(ЗФ,MATCH($A$58,ЗФ!$A:$A,0),MATCH("Посевная площадь"&amp;YEAR(AJ$3),ЗФ!$2:$2,0))*
INDEX(Коэф.закупка_год_свекла[],MATCH($A62,Коэф.закупка_год_свекла[1],0),MATCH(MONTH(AI$3),КЗ!$1:$1,0))/1000,""),0)</f>
        <v>0</v>
      </c>
      <c r="AJ62" s="551" cm="1">
        <f t="array" aca="1" ref="AJ62" ca="1">IFERROR(IF(AND(НачЦ_ИнвП_Дата&lt;=AJ$3,КИнвП_Дата&gt;AJ$3),
INDEX(Кальк._свекла,MATCH($A62,Кальк._свекла_наим.,0),MATCH("Сумма затрат, т.руб.",'Кальк-я'!$5:$5,0))*
INDEX(ЗФ,MATCH($A$58,ЗФ!$A:$A,0),MATCH("Посевная площадь"&amp;YEAR(AK$3),ЗФ!$2:$2,0))*
INDEX(Коэф.закупка_год_свекла[],MATCH($A62,Коэф.закупка_год_свекла[1],0),MATCH(MONTH(AJ$3),КЗ!$1:$1,0))/1000,""),0)</f>
        <v>0</v>
      </c>
      <c r="AK62" s="551" cm="1">
        <f t="array" aca="1" ref="AK62" ca="1">IFERROR(IF(AND(НачЦ_ИнвП_Дата&lt;=AK$3,КИнвП_Дата&gt;AK$3),
INDEX(Кальк._свекла,MATCH($A62,Кальк._свекла_наим.,0),MATCH("Сумма затрат, т.руб.",'Кальк-я'!$5:$5,0))*
INDEX(ЗФ,MATCH($A$58,ЗФ!$A:$A,0),MATCH("Посевная площадь"&amp;YEAR(AL$3),ЗФ!$2:$2,0))*
INDEX(Коэф.закупка_год_свекла[],MATCH($A62,Коэф.закупка_год_свекла[1],0),MATCH(MONTH(AK$3),КЗ!$1:$1,0))/1000,""),0)</f>
        <v>0</v>
      </c>
      <c r="AL62" s="551" cm="1">
        <f t="array" aca="1" ref="AL62" ca="1">IFERROR(IF(AND(НачЦ_ИнвП_Дата&lt;=AL$3,КИнвП_Дата&gt;AL$3),
INDEX(Кальк._свекла,MATCH($A62,Кальк._свекла_наим.,0),MATCH("Сумма затрат, т.руб.",'Кальк-я'!$5:$5,0))*
INDEX(ЗФ,MATCH($A$58,ЗФ!$A:$A,0),MATCH("Посевная площадь"&amp;YEAR(AM$3),ЗФ!$2:$2,0))*
INDEX(Коэф.закупка_год_свекла[],MATCH($A62,Коэф.закупка_год_свекла[1],0),MATCH(MONTH(AL$3),КЗ!$1:$1,0))/1000,""),0)</f>
        <v>0</v>
      </c>
      <c r="AM62" s="551" cm="1">
        <f t="array" aca="1" ref="AM62" ca="1">IFERROR(IF(AND(НачЦ_ИнвП_Дата&lt;=AM$3,КИнвП_Дата&gt;AM$3),
INDEX(Кальк._свекла,MATCH($A62,Кальк._свекла_наим.,0),MATCH("Сумма затрат, т.руб.",'Кальк-я'!$5:$5,0))*
INDEX(ЗФ,MATCH($A$58,ЗФ!$A:$A,0),MATCH("Посевная площадь"&amp;YEAR(AN$3),ЗФ!$2:$2,0))*
INDEX(Коэф.закупка_год_свекла[],MATCH($A62,Коэф.закупка_год_свекла[1],0),MATCH(MONTH(AM$3),КЗ!$1:$1,0))/1000,""),0)</f>
        <v>0</v>
      </c>
      <c r="AN62" s="552">
        <f t="shared" ca="1" si="1460"/>
        <v>1908</v>
      </c>
      <c r="AO62" s="551" cm="1">
        <f t="array" aca="1" ref="AO62" ca="1">IFERROR(IF(AND(НачЦ_ИнвП_Дата&lt;=AO$3,КИнвП_Дата&gt;AO$3),
INDEX(Кальк._свекла,MATCH($A62,Кальк._свекла_наим.,0),MATCH("Сумма затрат, т.руб.",'Кальк-я'!$5:$5,0))*
INDEX(ЗФ,MATCH($A$58,ЗФ!$A:$A,0),MATCH("Посевная площадь"&amp;YEAR(AP$3),ЗФ!$2:$2,0))*
INDEX(Коэф.закупка_год_свекла[],MATCH($A62,Коэф.закупка_год_свекла[1],0),MATCH(MONTH(AO$3),КЗ!$1:$1,0))/1000,""),0)</f>
        <v>0</v>
      </c>
      <c r="AP62" s="551" cm="1">
        <f t="array" aca="1" ref="AP62" ca="1">IFERROR(IF(AND(НачЦ_ИнвП_Дата&lt;=AP$3,КИнвП_Дата&gt;AP$3),
INDEX(Кальк._свекла,MATCH($A62,Кальк._свекла_наим.,0),MATCH("Сумма затрат, т.руб.",'Кальк-я'!$5:$5,0))*
INDEX(ЗФ,MATCH($A$58,ЗФ!$A:$A,0),MATCH("Посевная площадь"&amp;YEAR(AQ$3),ЗФ!$2:$2,0))*
INDEX(Коэф.закупка_год_свекла[],MATCH($A62,Коэф.закупка_год_свекла[1],0),MATCH(MONTH(AP$3),КЗ!$1:$1,0))/1000,""),0)</f>
        <v>0</v>
      </c>
      <c r="AQ62" s="551" cm="1">
        <f t="array" aca="1" ref="AQ62" ca="1">IFERROR(IF(AND(НачЦ_ИнвП_Дата&lt;=AQ$3,КИнвП_Дата&gt;AQ$3),
INDEX(Кальк._свекла,MATCH($A62,Кальк._свекла_наим.,0),MATCH("Сумма затрат, т.руб.",'Кальк-я'!$5:$5,0))*
INDEX(ЗФ,MATCH($A$58,ЗФ!$A:$A,0),MATCH("Посевная площадь"&amp;YEAR(AR$3),ЗФ!$2:$2,0))*
INDEX(Коэф.закупка_год_свекла[],MATCH($A62,Коэф.закупка_год_свекла[1],0),MATCH(MONTH(AQ$3),КЗ!$1:$1,0))/1000,""),0)</f>
        <v>0</v>
      </c>
      <c r="AR62" s="551" cm="1">
        <f t="array" aca="1" ref="AR62" ca="1">IFERROR(IF(AND(НачЦ_ИнвП_Дата&lt;=AR$3,КИнвП_Дата&gt;AR$3),
INDEX(Кальк._свекла,MATCH($A62,Кальк._свекла_наим.,0),MATCH("Сумма затрат, т.руб.",'Кальк-я'!$5:$5,0))*
INDEX(ЗФ,MATCH($A$58,ЗФ!$A:$A,0),MATCH("Посевная площадь"&amp;YEAR(AS$3),ЗФ!$2:$2,0))*
INDEX(Коэф.закупка_год_свекла[],MATCH($A62,Коэф.закупка_год_свекла[1],0),MATCH(MONTH(AR$3),КЗ!$1:$1,0))/1000,""),0)</f>
        <v>0</v>
      </c>
      <c r="AS62" s="551" cm="1">
        <f t="array" aca="1" ref="AS62" ca="1">IFERROR(IF(AND(НачЦ_ИнвП_Дата&lt;=AS$3,КИнвП_Дата&gt;AS$3),
INDEX(Кальк._свекла,MATCH($A62,Кальк._свекла_наим.,0),MATCH("Сумма затрат, т.руб.",'Кальк-я'!$5:$5,0))*
INDEX(ЗФ,MATCH($A$58,ЗФ!$A:$A,0),MATCH("Посевная площадь"&amp;YEAR(AT$3),ЗФ!$2:$2,0))*
INDEX(Коэф.закупка_год_свекла[],MATCH($A62,Коэф.закупка_год_свекла[1],0),MATCH(MONTH(AS$3),КЗ!$1:$1,0))/1000,""),0)</f>
        <v>0</v>
      </c>
      <c r="AT62" s="551" cm="1">
        <f t="array" aca="1" ref="AT62" ca="1">IFERROR(IF(AND(НачЦ_ИнвП_Дата&lt;=AT$3,КИнвП_Дата&gt;AT$3),
INDEX(Кальк._свекла,MATCH($A62,Кальк._свекла_наим.,0),MATCH("Сумма затрат, т.руб.",'Кальк-я'!$5:$5,0))*
INDEX(ЗФ,MATCH($A$58,ЗФ!$A:$A,0),MATCH("Посевная площадь"&amp;YEAR(AU$3),ЗФ!$2:$2,0))*
INDEX(Коэф.закупка_год_свекла[],MATCH($A62,Коэф.закупка_год_свекла[1],0),MATCH(MONTH(AT$3),КЗ!$1:$1,0))/1000,""),0)</f>
        <v>1208.4000000000001</v>
      </c>
      <c r="AU62" s="551" cm="1">
        <f t="array" aca="1" ref="AU62" ca="1">IFERROR(IF(AND(НачЦ_ИнвП_Дата&lt;=AU$3,КИнвП_Дата&gt;AU$3),
INDEX(Кальк._свекла,MATCH($A62,Кальк._свекла_наим.,0),MATCH("Сумма затрат, т.руб.",'Кальк-я'!$5:$5,0))*
INDEX(ЗФ,MATCH($A$58,ЗФ!$A:$A,0),MATCH("Посевная площадь"&amp;YEAR(AV$3),ЗФ!$2:$2,0))*
INDEX(Коэф.закупка_год_свекла[],MATCH($A62,Коэф.закупка_год_свекла[1],0),MATCH(MONTH(AU$3),КЗ!$1:$1,0))/1000,""),0)</f>
        <v>0</v>
      </c>
      <c r="AV62" s="551" cm="1">
        <f t="array" aca="1" ref="AV62" ca="1">IFERROR(IF(AND(НачЦ_ИнвП_Дата&lt;=AV$3,КИнвП_Дата&gt;AV$3),
INDEX(Кальк._свекла,MATCH($A62,Кальк._свекла_наим.,0),MATCH("Сумма затрат, т.руб.",'Кальк-я'!$5:$5,0))*
INDEX(ЗФ,MATCH($A$58,ЗФ!$A:$A,0),MATCH("Посевная площадь"&amp;YEAR(AW$3),ЗФ!$2:$2,0))*
INDEX(Коэф.закупка_год_свекла[],MATCH($A62,Коэф.закупка_год_свекла[1],0),MATCH(MONTH(AV$3),КЗ!$1:$1,0))/1000,""),0)</f>
        <v>0</v>
      </c>
      <c r="AW62" s="551" cm="1">
        <f t="array" aca="1" ref="AW62" ca="1">IFERROR(IF(AND(НачЦ_ИнвП_Дата&lt;=AW$3,КИнвП_Дата&gt;AW$3),
INDEX(Кальк._свекла,MATCH($A62,Кальк._свекла_наим.,0),MATCH("Сумма затрат, т.руб.",'Кальк-я'!$5:$5,0))*
INDEX(ЗФ,MATCH($A$58,ЗФ!$A:$A,0),MATCH("Посевная площадь"&amp;YEAR(AX$3),ЗФ!$2:$2,0))*
INDEX(Коэф.закупка_год_свекла[],MATCH($A62,Коэф.закупка_год_свекла[1],0),MATCH(MONTH(AW$3),КЗ!$1:$1,0))/1000,""),0)</f>
        <v>0</v>
      </c>
      <c r="AX62" s="551" cm="1">
        <f t="array" aca="1" ref="AX62" ca="1">IFERROR(IF(AND(НачЦ_ИнвП_Дата&lt;=AX$3,КИнвП_Дата&gt;AX$3),
INDEX(Кальк._свекла,MATCH($A62,Кальк._свекла_наим.,0),MATCH("Сумма затрат, т.руб.",'Кальк-я'!$5:$5,0))*
INDEX(ЗФ,MATCH($A$58,ЗФ!$A:$A,0),MATCH("Посевная площадь"&amp;YEAR(AY$3),ЗФ!$2:$2,0))*
INDEX(Коэф.закупка_год_свекла[],MATCH($A62,Коэф.закупка_год_свекла[1],0),MATCH(MONTH(AX$3),КЗ!$1:$1,0))/1000,""),0)</f>
        <v>0</v>
      </c>
      <c r="AY62" s="551" cm="1">
        <f t="array" aca="1" ref="AY62" ca="1">IFERROR(IF(AND(НачЦ_ИнвП_Дата&lt;=AY$3,КИнвП_Дата&gt;AY$3),
INDEX(Кальк._свекла,MATCH($A62,Кальк._свекла_наим.,0),MATCH("Сумма затрат, т.руб.",'Кальк-я'!$5:$5,0))*
INDEX(ЗФ,MATCH($A$58,ЗФ!$A:$A,0),MATCH("Посевная площадь"&amp;YEAR(AZ$3),ЗФ!$2:$2,0))*
INDEX(Коэф.закупка_год_свекла[],MATCH($A62,Коэф.закупка_год_свекла[1],0),MATCH(MONTH(AY$3),КЗ!$1:$1,0))/1000,""),0)</f>
        <v>0</v>
      </c>
      <c r="AZ62" s="551" cm="1">
        <f t="array" aca="1" ref="AZ62" ca="1">IFERROR(IF(AND(НачЦ_ИнвП_Дата&lt;=AZ$3,КИнвП_Дата&gt;AZ$3),
INDEX(Кальк._свекла,MATCH($A62,Кальк._свекла_наим.,0),MATCH("Сумма затрат, т.руб.",'Кальк-я'!$5:$5,0))*
INDEX(ЗФ,MATCH($A$58,ЗФ!$A:$A,0),MATCH("Посевная площадь"&amp;YEAR(BA$3),ЗФ!$2:$2,0))*
INDEX(Коэф.закупка_год_свекла[],MATCH($A62,Коэф.закупка_год_свекла[1],0),MATCH(MONTH(AZ$3),КЗ!$1:$1,0))/1000,""),0)</f>
        <v>0</v>
      </c>
      <c r="BA62" s="552">
        <f t="shared" ca="1" si="1462"/>
        <v>1208.4000000000001</v>
      </c>
      <c r="BB62" s="551" cm="1">
        <f t="array" aca="1" ref="BB62" ca="1">IFERROR(IF(AND(НачЦ_ИнвП_Дата&lt;=BB$3,КИнвП_Дата&gt;BB$3),
INDEX(Кальк._свекла,MATCH($A62,Кальк._свекла_наим.,0),MATCH("Сумма затрат, т.руб.",'Кальк-я'!$5:$5,0))*
INDEX(ЗФ,MATCH($A$58,ЗФ!$A:$A,0),MATCH("Посевная площадь"&amp;YEAR(BC$3),ЗФ!$2:$2,0))*
INDEX(Коэф.закупка_год_свекла[],MATCH($A62,Коэф.закупка_год_свекла[1],0),MATCH(MONTH(BB$3),КЗ!$1:$1,0))/1000,""),0)</f>
        <v>0</v>
      </c>
      <c r="BC62" s="551" cm="1">
        <f t="array" aca="1" ref="BC62" ca="1">IFERROR(IF(AND(НачЦ_ИнвП_Дата&lt;=BC$3,КИнвП_Дата&gt;BC$3),
INDEX(Кальк._свекла,MATCH($A62,Кальк._свекла_наим.,0),MATCH("Сумма затрат, т.руб.",'Кальк-я'!$5:$5,0))*
INDEX(ЗФ,MATCH($A$58,ЗФ!$A:$A,0),MATCH("Посевная площадь"&amp;YEAR(BD$3),ЗФ!$2:$2,0))*
INDEX(Коэф.закупка_год_свекла[],MATCH($A62,Коэф.закупка_год_свекла[1],0),MATCH(MONTH(BC$3),КЗ!$1:$1,0))/1000,""),0)</f>
        <v>0</v>
      </c>
      <c r="BD62" s="551" cm="1">
        <f t="array" aca="1" ref="BD62" ca="1">IFERROR(IF(AND(НачЦ_ИнвП_Дата&lt;=BD$3,КИнвП_Дата&gt;BD$3),
INDEX(Кальк._свекла,MATCH($A62,Кальк._свекла_наим.,0),MATCH("Сумма затрат, т.руб.",'Кальк-я'!$5:$5,0))*
INDEX(ЗФ,MATCH($A$58,ЗФ!$A:$A,0),MATCH("Посевная площадь"&amp;YEAR(BE$3),ЗФ!$2:$2,0))*
INDEX(Коэф.закупка_год_свекла[],MATCH($A62,Коэф.закупка_год_свекла[1],0),MATCH(MONTH(BD$3),КЗ!$1:$1,0))/1000,""),0)</f>
        <v>0</v>
      </c>
      <c r="BE62" s="551" cm="1">
        <f t="array" aca="1" ref="BE62" ca="1">IFERROR(IF(AND(НачЦ_ИнвП_Дата&lt;=BE$3,КИнвП_Дата&gt;BE$3),
INDEX(Кальк._свекла,MATCH($A62,Кальк._свекла_наим.,0),MATCH("Сумма затрат, т.руб.",'Кальк-я'!$5:$5,0))*
INDEX(ЗФ,MATCH($A$58,ЗФ!$A:$A,0),MATCH("Посевная площадь"&amp;YEAR(BF$3),ЗФ!$2:$2,0))*
INDEX(Коэф.закупка_год_свекла[],MATCH($A62,Коэф.закупка_год_свекла[1],0),MATCH(MONTH(BE$3),КЗ!$1:$1,0))/1000,""),0)</f>
        <v>0</v>
      </c>
      <c r="BF62" s="551" cm="1">
        <f t="array" aca="1" ref="BF62" ca="1">IFERROR(IF(AND(НачЦ_ИнвП_Дата&lt;=BF$3,КИнвП_Дата&gt;BF$3),
INDEX(Кальк._свекла,MATCH($A62,Кальк._свекла_наим.,0),MATCH("Сумма затрат, т.руб.",'Кальк-я'!$5:$5,0))*
INDEX(ЗФ,MATCH($A$58,ЗФ!$A:$A,0),MATCH("Посевная площадь"&amp;YEAR(BG$3),ЗФ!$2:$2,0))*
INDEX(Коэф.закупка_год_свекла[],MATCH($A62,Коэф.закупка_год_свекла[1],0),MATCH(MONTH(BF$3),КЗ!$1:$1,0))/1000,""),0)</f>
        <v>0</v>
      </c>
      <c r="BG62" s="551" cm="1">
        <f t="array" aca="1" ref="BG62" ca="1">IFERROR(IF(AND(НачЦ_ИнвП_Дата&lt;=BG$3,КИнвП_Дата&gt;BG$3),
INDEX(Кальк._свекла,MATCH($A62,Кальк._свекла_наим.,0),MATCH("Сумма затрат, т.руб.",'Кальк-я'!$5:$5,0))*
INDEX(ЗФ,MATCH($A$58,ЗФ!$A:$A,0),MATCH("Посевная площадь"&amp;YEAR(BH$3),ЗФ!$2:$2,0))*
INDEX(Коэф.закупка_год_свекла[],MATCH($A62,Коэф.закупка_год_свекла[1],0),MATCH(MONTH(BG$3),КЗ!$1:$1,0))/1000,""),0)</f>
        <v>1208.4000000000001</v>
      </c>
      <c r="BH62" s="551" cm="1">
        <f t="array" aca="1" ref="BH62" ca="1">IFERROR(IF(AND(НачЦ_ИнвП_Дата&lt;=BH$3,КИнвП_Дата&gt;BH$3),
INDEX(Кальк._свекла,MATCH($A62,Кальк._свекла_наим.,0),MATCH("Сумма затрат, т.руб.",'Кальк-я'!$5:$5,0))*
INDEX(ЗФ,MATCH($A$58,ЗФ!$A:$A,0),MATCH("Посевная площадь"&amp;YEAR(BI$3),ЗФ!$2:$2,0))*
INDEX(Коэф.закупка_год_свекла[],MATCH($A62,Коэф.закупка_год_свекла[1],0),MATCH(MONTH(BH$3),КЗ!$1:$1,0))/1000,""),0)</f>
        <v>0</v>
      </c>
      <c r="BI62" s="551" cm="1">
        <f t="array" aca="1" ref="BI62" ca="1">IFERROR(IF(AND(НачЦ_ИнвП_Дата&lt;=BI$3,КИнвП_Дата&gt;BI$3),
INDEX(Кальк._свекла,MATCH($A62,Кальк._свекла_наим.,0),MATCH("Сумма затрат, т.руб.",'Кальк-я'!$5:$5,0))*
INDEX(ЗФ,MATCH($A$58,ЗФ!$A:$A,0),MATCH("Посевная площадь"&amp;YEAR(BJ$3),ЗФ!$2:$2,0))*
INDEX(Коэф.закупка_год_свекла[],MATCH($A62,Коэф.закупка_год_свекла[1],0),MATCH(MONTH(BI$3),КЗ!$1:$1,0))/1000,""),0)</f>
        <v>0</v>
      </c>
      <c r="BJ62" s="551" cm="1">
        <f t="array" aca="1" ref="BJ62" ca="1">IFERROR(IF(AND(НачЦ_ИнвП_Дата&lt;=BJ$3,КИнвП_Дата&gt;BJ$3),
INDEX(Кальк._свекла,MATCH($A62,Кальк._свекла_наим.,0),MATCH("Сумма затрат, т.руб.",'Кальк-я'!$5:$5,0))*
INDEX(ЗФ,MATCH($A$58,ЗФ!$A:$A,0),MATCH("Посевная площадь"&amp;YEAR(BK$3),ЗФ!$2:$2,0))*
INDEX(Коэф.закупка_год_свекла[],MATCH($A62,Коэф.закупка_год_свекла[1],0),MATCH(MONTH(BJ$3),КЗ!$1:$1,0))/1000,""),0)</f>
        <v>0</v>
      </c>
      <c r="BK62" s="551" cm="1">
        <f t="array" aca="1" ref="BK62" ca="1">IFERROR(IF(AND(НачЦ_ИнвП_Дата&lt;=BK$3,КИнвП_Дата&gt;BK$3),
INDEX(Кальк._свекла,MATCH($A62,Кальк._свекла_наим.,0),MATCH("Сумма затрат, т.руб.",'Кальк-я'!$5:$5,0))*
INDEX(ЗФ,MATCH($A$58,ЗФ!$A:$A,0),MATCH("Посевная площадь"&amp;YEAR(BL$3),ЗФ!$2:$2,0))*
INDEX(Коэф.закупка_год_свекла[],MATCH($A62,Коэф.закупка_год_свекла[1],0),MATCH(MONTH(BK$3),КЗ!$1:$1,0))/1000,""),0)</f>
        <v>0</v>
      </c>
      <c r="BL62" s="551" cm="1">
        <f t="array" aca="1" ref="BL62" ca="1">IFERROR(IF(AND(НачЦ_ИнвП_Дата&lt;=BL$3,КИнвП_Дата&gt;BL$3),
INDEX(Кальк._свекла,MATCH($A62,Кальк._свекла_наим.,0),MATCH("Сумма затрат, т.руб.",'Кальк-я'!$5:$5,0))*
INDEX(ЗФ,MATCH($A$58,ЗФ!$A:$A,0),MATCH("Посевная площадь"&amp;YEAR(BM$3),ЗФ!$2:$2,0))*
INDEX(Коэф.закупка_год_свекла[],MATCH($A62,Коэф.закупка_год_свекла[1],0),MATCH(MONTH(BL$3),КЗ!$1:$1,0))/1000,""),0)</f>
        <v>0</v>
      </c>
      <c r="BM62" s="551" cm="1">
        <f t="array" aca="1" ref="BM62" ca="1">IFERROR(IF(AND(НачЦ_ИнвП_Дата&lt;=BM$3,КИнвП_Дата&gt;BM$3),
INDEX(Кальк._свекла,MATCH($A62,Кальк._свекла_наим.,0),MATCH("Сумма затрат, т.руб.",'Кальк-я'!$5:$5,0))*
INDEX(ЗФ,MATCH($A$58,ЗФ!$A:$A,0),MATCH("Посевная площадь"&amp;YEAR(BN$3),ЗФ!$2:$2,0))*
INDEX(Коэф.закупка_год_свекла[],MATCH($A62,Коэф.закупка_год_свекла[1],0),MATCH(MONTH(BM$3),КЗ!$1:$1,0))/1000,""),0)</f>
        <v>0</v>
      </c>
      <c r="BN62" s="552">
        <f t="shared" ca="1" si="1548"/>
        <v>1208.4000000000001</v>
      </c>
      <c r="BO62" s="551" cm="1">
        <f t="array" aca="1" ref="BO62" ca="1">IFERROR(IF(AND(НачЦ_ИнвП_Дата&lt;=BO$3,КИнвП_Дата&gt;BO$3),
INDEX(Кальк._свекла,MATCH($A62,Кальк._свекла_наим.,0),MATCH("Сумма затрат, т.руб.",'Кальк-я'!$5:$5,0))*
INDEX(ЗФ,MATCH($A$58,ЗФ!$A:$A,0),MATCH("Посевная площадь"&amp;YEAR(BP$3),ЗФ!$2:$2,0))*
INDEX(Коэф.закупка_год_свекла[],MATCH($A62,Коэф.закупка_год_свекла[1],0),MATCH(MONTH(BO$3),КЗ!$1:$1,0))/1000,""),0)</f>
        <v>0</v>
      </c>
      <c r="BP62" s="551" cm="1">
        <f t="array" aca="1" ref="BP62" ca="1">IFERROR(IF(AND(НачЦ_ИнвП_Дата&lt;=BP$3,КИнвП_Дата&gt;BP$3),
INDEX(Кальк._свекла,MATCH($A62,Кальк._свекла_наим.,0),MATCH("Сумма затрат, т.руб.",'Кальк-я'!$5:$5,0))*
INDEX(ЗФ,MATCH($A$58,ЗФ!$A:$A,0),MATCH("Посевная площадь"&amp;YEAR(BQ$3),ЗФ!$2:$2,0))*
INDEX(Коэф.закупка_год_свекла[],MATCH($A62,Коэф.закупка_год_свекла[1],0),MATCH(MONTH(BP$3),КЗ!$1:$1,0))/1000,""),0)</f>
        <v>0</v>
      </c>
      <c r="BQ62" s="551" cm="1">
        <f t="array" aca="1" ref="BQ62" ca="1">IFERROR(IF(AND(НачЦ_ИнвП_Дата&lt;=BQ$3,КИнвП_Дата&gt;BQ$3),
INDEX(Кальк._свекла,MATCH($A62,Кальк._свекла_наим.,0),MATCH("Сумма затрат, т.руб.",'Кальк-я'!$5:$5,0))*
INDEX(ЗФ,MATCH($A$58,ЗФ!$A:$A,0),MATCH("Посевная площадь"&amp;YEAR(BR$3),ЗФ!$2:$2,0))*
INDEX(Коэф.закупка_год_свекла[],MATCH($A62,Коэф.закупка_год_свекла[1],0),MATCH(MONTH(BQ$3),КЗ!$1:$1,0))/1000,""),0)</f>
        <v>0</v>
      </c>
      <c r="BR62" s="551" cm="1">
        <f t="array" aca="1" ref="BR62" ca="1">IFERROR(IF(AND(НачЦ_ИнвП_Дата&lt;=BR$3,КИнвП_Дата&gt;BR$3),
INDEX(Кальк._свекла,MATCH($A62,Кальк._свекла_наим.,0),MATCH("Сумма затрат, т.руб.",'Кальк-я'!$5:$5,0))*
INDEX(ЗФ,MATCH($A$58,ЗФ!$A:$A,0),MATCH("Посевная площадь"&amp;YEAR(BS$3),ЗФ!$2:$2,0))*
INDEX(Коэф.закупка_год_свекла[],MATCH($A62,Коэф.закупка_год_свекла[1],0),MATCH(MONTH(BR$3),КЗ!$1:$1,0))/1000,""),0)</f>
        <v>0</v>
      </c>
      <c r="BS62" s="551" cm="1">
        <f t="array" aca="1" ref="BS62" ca="1">IFERROR(IF(AND(НачЦ_ИнвП_Дата&lt;=BS$3,КИнвП_Дата&gt;BS$3),
INDEX(Кальк._свекла,MATCH($A62,Кальк._свекла_наим.,0),MATCH("Сумма затрат, т.руб.",'Кальк-я'!$5:$5,0))*
INDEX(ЗФ,MATCH($A$58,ЗФ!$A:$A,0),MATCH("Посевная площадь"&amp;YEAR(BT$3),ЗФ!$2:$2,0))*
INDEX(Коэф.закупка_год_свекла[],MATCH($A62,Коэф.закупка_год_свекла[1],0),MATCH(MONTH(BS$3),КЗ!$1:$1,0))/1000,""),0)</f>
        <v>0</v>
      </c>
      <c r="BT62" s="551" cm="1">
        <f t="array" aca="1" ref="BT62" ca="1">IFERROR(IF(AND(НачЦ_ИнвП_Дата&lt;=BT$3,КИнвП_Дата&gt;BT$3),
INDEX(Кальк._свекла,MATCH($A62,Кальк._свекла_наим.,0),MATCH("Сумма затрат, т.руб.",'Кальк-я'!$5:$5,0))*
INDEX(ЗФ,MATCH($A$58,ЗФ!$A:$A,0),MATCH("Посевная площадь"&amp;YEAR(BU$3),ЗФ!$2:$2,0))*
INDEX(Коэф.закупка_год_свекла[],MATCH($A62,Коэф.закупка_год_свекла[1],0),MATCH(MONTH(BT$3),КЗ!$1:$1,0))/1000,""),0)</f>
        <v>1208.4000000000001</v>
      </c>
      <c r="BU62" s="551" cm="1">
        <f t="array" aca="1" ref="BU62" ca="1">IFERROR(IF(AND(НачЦ_ИнвП_Дата&lt;=BU$3,КИнвП_Дата&gt;BU$3),
INDEX(Кальк._свекла,MATCH($A62,Кальк._свекла_наим.,0),MATCH("Сумма затрат, т.руб.",'Кальк-я'!$5:$5,0))*
INDEX(ЗФ,MATCH($A$58,ЗФ!$A:$A,0),MATCH("Посевная площадь"&amp;YEAR(BV$3),ЗФ!$2:$2,0))*
INDEX(Коэф.закупка_год_свекла[],MATCH($A62,Коэф.закупка_год_свекла[1],0),MATCH(MONTH(BU$3),КЗ!$1:$1,0))/1000,""),0)</f>
        <v>0</v>
      </c>
      <c r="BV62" s="551" cm="1">
        <f t="array" aca="1" ref="BV62" ca="1">IFERROR(IF(AND(НачЦ_ИнвП_Дата&lt;=BV$3,КИнвП_Дата&gt;BV$3),
INDEX(Кальк._свекла,MATCH($A62,Кальк._свекла_наим.,0),MATCH("Сумма затрат, т.руб.",'Кальк-я'!$5:$5,0))*
INDEX(ЗФ,MATCH($A$58,ЗФ!$A:$A,0),MATCH("Посевная площадь"&amp;YEAR(BW$3),ЗФ!$2:$2,0))*
INDEX(Коэф.закупка_год_свекла[],MATCH($A62,Коэф.закупка_год_свекла[1],0),MATCH(MONTH(BV$3),КЗ!$1:$1,0))/1000,""),0)</f>
        <v>0</v>
      </c>
      <c r="BW62" s="551" cm="1">
        <f t="array" aca="1" ref="BW62" ca="1">IFERROR(IF(AND(НачЦ_ИнвП_Дата&lt;=BW$3,КИнвП_Дата&gt;BW$3),
INDEX(Кальк._свекла,MATCH($A62,Кальк._свекла_наим.,0),MATCH("Сумма затрат, т.руб.",'Кальк-я'!$5:$5,0))*
INDEX(ЗФ,MATCH($A$58,ЗФ!$A:$A,0),MATCH("Посевная площадь"&amp;YEAR(BX$3),ЗФ!$2:$2,0))*
INDEX(Коэф.закупка_год_свекла[],MATCH($A62,Коэф.закупка_год_свекла[1],0),MATCH(MONTH(BW$3),КЗ!$1:$1,0))/1000,""),0)</f>
        <v>0</v>
      </c>
      <c r="BX62" s="551" cm="1">
        <f t="array" aca="1" ref="BX62" ca="1">IFERROR(IF(AND(НачЦ_ИнвП_Дата&lt;=BX$3,КИнвП_Дата&gt;BX$3),
INDEX(Кальк._свекла,MATCH($A62,Кальк._свекла_наим.,0),MATCH("Сумма затрат, т.руб.",'Кальк-я'!$5:$5,0))*
INDEX(ЗФ,MATCH($A$58,ЗФ!$A:$A,0),MATCH("Посевная площадь"&amp;YEAR(BY$3),ЗФ!$2:$2,0))*
INDEX(Коэф.закупка_год_свекла[],MATCH($A62,Коэф.закупка_год_свекла[1],0),MATCH(MONTH(BX$3),КЗ!$1:$1,0))/1000,""),0)</f>
        <v>0</v>
      </c>
      <c r="BY62" s="551" cm="1">
        <f t="array" aca="1" ref="BY62" ca="1">IFERROR(IF(AND(НачЦ_ИнвП_Дата&lt;=BY$3,КИнвП_Дата&gt;BY$3),
INDEX(Кальк._свекла,MATCH($A62,Кальк._свекла_наим.,0),MATCH("Сумма затрат, т.руб.",'Кальк-я'!$5:$5,0))*
INDEX(ЗФ,MATCH($A$58,ЗФ!$A:$A,0),MATCH("Посевная площадь"&amp;YEAR(BZ$3),ЗФ!$2:$2,0))*
INDEX(Коэф.закупка_год_свекла[],MATCH($A62,Коэф.закупка_год_свекла[1],0),MATCH(MONTH(BY$3),КЗ!$1:$1,0))/1000,""),0)</f>
        <v>0</v>
      </c>
      <c r="BZ62" s="551" cm="1">
        <f t="array" aca="1" ref="BZ62" ca="1">IFERROR(IF(AND(НачЦ_ИнвП_Дата&lt;=BZ$3,КИнвП_Дата&gt;BZ$3),
INDEX(Кальк._свекла,MATCH($A62,Кальк._свекла_наим.,0),MATCH("Сумма затрат, т.руб.",'Кальк-я'!$5:$5,0))*
INDEX(ЗФ,MATCH($A$58,ЗФ!$A:$A,0),MATCH("Посевная площадь"&amp;YEAR(CA$3),ЗФ!$2:$2,0))*
INDEX(Коэф.закупка_год_свекла[],MATCH($A62,Коэф.закупка_год_свекла[1],0),MATCH(MONTH(BZ$3),КЗ!$1:$1,0))/1000,""),0)</f>
        <v>0</v>
      </c>
      <c r="CA62" s="552">
        <f t="shared" ca="1" si="1549"/>
        <v>1208.4000000000001</v>
      </c>
      <c r="CB62" s="551" cm="1">
        <f t="array" aca="1" ref="CB62" ca="1">IFERROR(IF(AND(НачЦ_ИнвП_Дата&lt;=CB$3,КИнвП_Дата&gt;CB$3),
INDEX(Кальк._свекла,MATCH($A62,Кальк._свекла_наим.,0),MATCH("Сумма затрат, т.руб.",'Кальк-я'!$5:$5,0))*
INDEX(ЗФ,MATCH($A$58,ЗФ!$A:$A,0),MATCH("Посевная площадь"&amp;YEAR(CC$3),ЗФ!$2:$2,0))*
INDEX(Коэф.закупка_год_свекла[],MATCH($A62,Коэф.закупка_год_свекла[1],0),MATCH(MONTH(CB$3),КЗ!$1:$1,0))/1000,""),0)</f>
        <v>0</v>
      </c>
      <c r="CC62" s="551" cm="1">
        <f t="array" aca="1" ref="CC62" ca="1">IFERROR(IF(AND(НачЦ_ИнвП_Дата&lt;=CC$3,КИнвП_Дата&gt;CC$3),
INDEX(Кальк._свекла,MATCH($A62,Кальк._свекла_наим.,0),MATCH("Сумма затрат, т.руб.",'Кальк-я'!$5:$5,0))*
INDEX(ЗФ,MATCH($A$58,ЗФ!$A:$A,0),MATCH("Посевная площадь"&amp;YEAR(CD$3),ЗФ!$2:$2,0))*
INDEX(Коэф.закупка_год_свекла[],MATCH($A62,Коэф.закупка_год_свекла[1],0),MATCH(MONTH(CC$3),КЗ!$1:$1,0))/1000,""),0)</f>
        <v>0</v>
      </c>
      <c r="CD62" s="551" cm="1">
        <f t="array" aca="1" ref="CD62" ca="1">IFERROR(IF(AND(НачЦ_ИнвП_Дата&lt;=CD$3,КИнвП_Дата&gt;CD$3),
INDEX(Кальк._свекла,MATCH($A62,Кальк._свекла_наим.,0),MATCH("Сумма затрат, т.руб.",'Кальк-я'!$5:$5,0))*
INDEX(ЗФ,MATCH($A$58,ЗФ!$A:$A,0),MATCH("Посевная площадь"&amp;YEAR(CE$3),ЗФ!$2:$2,0))*
INDEX(Коэф.закупка_год_свекла[],MATCH($A62,Коэф.закупка_год_свекла[1],0),MATCH(MONTH(CD$3),КЗ!$1:$1,0))/1000,""),0)</f>
        <v>0</v>
      </c>
      <c r="CE62" s="551" cm="1">
        <f t="array" aca="1" ref="CE62" ca="1">IFERROR(IF(AND(НачЦ_ИнвП_Дата&lt;=CE$3,КИнвП_Дата&gt;CE$3),
INDEX(Кальк._свекла,MATCH($A62,Кальк._свекла_наим.,0),MATCH("Сумма затрат, т.руб.",'Кальк-я'!$5:$5,0))*
INDEX(ЗФ,MATCH($A$58,ЗФ!$A:$A,0),MATCH("Посевная площадь"&amp;YEAR(CF$3),ЗФ!$2:$2,0))*
INDEX(Коэф.закупка_год_свекла[],MATCH($A62,Коэф.закупка_год_свекла[1],0),MATCH(MONTH(CE$3),КЗ!$1:$1,0))/1000,""),0)</f>
        <v>0</v>
      </c>
      <c r="CF62" s="551" cm="1">
        <f t="array" aca="1" ref="CF62" ca="1">IFERROR(IF(AND(НачЦ_ИнвП_Дата&lt;=CF$3,КИнвП_Дата&gt;CF$3),
INDEX(Кальк._свекла,MATCH($A62,Кальк._свекла_наим.,0),MATCH("Сумма затрат, т.руб.",'Кальк-я'!$5:$5,0))*
INDEX(ЗФ,MATCH($A$58,ЗФ!$A:$A,0),MATCH("Посевная площадь"&amp;YEAR(CG$3),ЗФ!$2:$2,0))*
INDEX(Коэф.закупка_год_свекла[],MATCH($A62,Коэф.закупка_год_свекла[1],0),MATCH(MONTH(CF$3),КЗ!$1:$1,0))/1000,""),0)</f>
        <v>0</v>
      </c>
      <c r="CG62" s="551" cm="1">
        <f t="array" aca="1" ref="CG62" ca="1">IFERROR(IF(AND(НачЦ_ИнвП_Дата&lt;=CG$3,КИнвП_Дата&gt;CG$3),
INDEX(Кальк._свекла,MATCH($A62,Кальк._свекла_наим.,0),MATCH("Сумма затрат, т.руб.",'Кальк-я'!$5:$5,0))*
INDEX(ЗФ,MATCH($A$58,ЗФ!$A:$A,0),MATCH("Посевная площадь"&amp;YEAR(CH$3),ЗФ!$2:$2,0))*
INDEX(Коэф.закупка_год_свекла[],MATCH($A62,Коэф.закупка_год_свекла[1],0),MATCH(MONTH(CG$3),КЗ!$1:$1,0))/1000,""),0)</f>
        <v>1208.4000000000001</v>
      </c>
      <c r="CH62" s="551" cm="1">
        <f t="array" aca="1" ref="CH62" ca="1">IFERROR(IF(AND(НачЦ_ИнвП_Дата&lt;=CH$3,КИнвП_Дата&gt;CH$3),
INDEX(Кальк._свекла,MATCH($A62,Кальк._свекла_наим.,0),MATCH("Сумма затрат, т.руб.",'Кальк-я'!$5:$5,0))*
INDEX(ЗФ,MATCH($A$58,ЗФ!$A:$A,0),MATCH("Посевная площадь"&amp;YEAR(CI$3),ЗФ!$2:$2,0))*
INDEX(Коэф.закупка_год_свекла[],MATCH($A62,Коэф.закупка_год_свекла[1],0),MATCH(MONTH(CH$3),КЗ!$1:$1,0))/1000,""),0)</f>
        <v>0</v>
      </c>
      <c r="CI62" s="551" cm="1">
        <f t="array" aca="1" ref="CI62" ca="1">IFERROR(IF(AND(НачЦ_ИнвП_Дата&lt;=CI$3,КИнвП_Дата&gt;CI$3),
INDEX(Кальк._свекла,MATCH($A62,Кальк._свекла_наим.,0),MATCH("Сумма затрат, т.руб.",'Кальк-я'!$5:$5,0))*
INDEX(ЗФ,MATCH($A$58,ЗФ!$A:$A,0),MATCH("Посевная площадь"&amp;YEAR(CJ$3),ЗФ!$2:$2,0))*
INDEX(Коэф.закупка_год_свекла[],MATCH($A62,Коэф.закупка_год_свекла[1],0),MATCH(MONTH(CI$3),КЗ!$1:$1,0))/1000,""),0)</f>
        <v>0</v>
      </c>
      <c r="CJ62" s="551" cm="1">
        <f t="array" aca="1" ref="CJ62" ca="1">IFERROR(IF(AND(НачЦ_ИнвП_Дата&lt;=CJ$3,КИнвП_Дата&gt;CJ$3),
INDEX(Кальк._свекла,MATCH($A62,Кальк._свекла_наим.,0),MATCH("Сумма затрат, т.руб.",'Кальк-я'!$5:$5,0))*
INDEX(ЗФ,MATCH($A$58,ЗФ!$A:$A,0),MATCH("Посевная площадь"&amp;YEAR(CK$3),ЗФ!$2:$2,0))*
INDEX(Коэф.закупка_год_свекла[],MATCH($A62,Коэф.закупка_год_свекла[1],0),MATCH(MONTH(CJ$3),КЗ!$1:$1,0))/1000,""),0)</f>
        <v>0</v>
      </c>
      <c r="CK62" s="551" cm="1">
        <f t="array" aca="1" ref="CK62" ca="1">IFERROR(IF(AND(НачЦ_ИнвП_Дата&lt;=CK$3,КИнвП_Дата&gt;CK$3),
INDEX(Кальк._свекла,MATCH($A62,Кальк._свекла_наим.,0),MATCH("Сумма затрат, т.руб.",'Кальк-я'!$5:$5,0))*
INDEX(ЗФ,MATCH($A$58,ЗФ!$A:$A,0),MATCH("Посевная площадь"&amp;YEAR(CL$3),ЗФ!$2:$2,0))*
INDEX(Коэф.закупка_год_свекла[],MATCH($A62,Коэф.закупка_год_свекла[1],0),MATCH(MONTH(CK$3),КЗ!$1:$1,0))/1000,""),0)</f>
        <v>0</v>
      </c>
      <c r="CL62" s="551" cm="1">
        <f t="array" aca="1" ref="CL62" ca="1">IFERROR(IF(AND(НачЦ_ИнвП_Дата&lt;=CL$3,КИнвП_Дата&gt;CL$3),
INDEX(Кальк._свекла,MATCH($A62,Кальк._свекла_наим.,0),MATCH("Сумма затрат, т.руб.",'Кальк-я'!$5:$5,0))*
INDEX(ЗФ,MATCH($A$58,ЗФ!$A:$A,0),MATCH("Посевная площадь"&amp;YEAR(CM$3),ЗФ!$2:$2,0))*
INDEX(Коэф.закупка_год_свекла[],MATCH($A62,Коэф.закупка_год_свекла[1],0),MATCH(MONTH(CL$3),КЗ!$1:$1,0))/1000,""),0)</f>
        <v>0</v>
      </c>
      <c r="CM62" s="551" cm="1">
        <f t="array" aca="1" ref="CM62" ca="1">IFERROR(IF(AND(НачЦ_ИнвП_Дата&lt;=CM$3,КИнвП_Дата&gt;CM$3),
INDEX(Кальк._свекла,MATCH($A62,Кальк._свекла_наим.,0),MATCH("Сумма затрат, т.руб.",'Кальк-я'!$5:$5,0))*
INDEX(ЗФ,MATCH($A$58,ЗФ!$A:$A,0),MATCH("Посевная площадь"&amp;YEAR(CN$3),ЗФ!$2:$2,0))*
INDEX(Коэф.закупка_год_свекла[],MATCH($A62,Коэф.закупка_год_свекла[1],0),MATCH(MONTH(CM$3),КЗ!$1:$1,0))/1000,""),0)</f>
        <v>0</v>
      </c>
      <c r="CN62" s="552">
        <f t="shared" ca="1" si="1550"/>
        <v>1208.4000000000001</v>
      </c>
      <c r="CO62" s="551" cm="1">
        <f t="array" aca="1" ref="CO62" ca="1">IFERROR(IF(AND(НачЦ_ИнвП_Дата&lt;=CO$3,КИнвП_Дата&gt;CO$3),
INDEX(Кальк._свекла,MATCH($A62,Кальк._свекла_наим.,0),MATCH("Сумма затрат, т.руб.",'Кальк-я'!$5:$5,0))*
INDEX(ЗФ,MATCH($A$58,ЗФ!$A:$A,0),MATCH("Посевная площадь"&amp;YEAR(CP$3),ЗФ!$2:$2,0))*
INDEX(Коэф.закупка_год_свекла[],MATCH($A62,Коэф.закупка_год_свекла[1],0),MATCH(MONTH(CO$3),КЗ!$1:$1,0))/1000,""),0)</f>
        <v>0</v>
      </c>
      <c r="CP62" s="551" cm="1">
        <f t="array" aca="1" ref="CP62" ca="1">IFERROR(IF(AND(НачЦ_ИнвП_Дата&lt;=CP$3,КИнвП_Дата&gt;CP$3),
INDEX(Кальк._свекла,MATCH($A62,Кальк._свекла_наим.,0),MATCH("Сумма затрат, т.руб.",'Кальк-я'!$5:$5,0))*
INDEX(ЗФ,MATCH($A$58,ЗФ!$A:$A,0),MATCH("Посевная площадь"&amp;YEAR(CQ$3),ЗФ!$2:$2,0))*
INDEX(Коэф.закупка_год_свекла[],MATCH($A62,Коэф.закупка_год_свекла[1],0),MATCH(MONTH(CP$3),КЗ!$1:$1,0))/1000,""),0)</f>
        <v>0</v>
      </c>
      <c r="CQ62" s="551" cm="1">
        <f t="array" aca="1" ref="CQ62" ca="1">IFERROR(IF(AND(НачЦ_ИнвП_Дата&lt;=CQ$3,КИнвП_Дата&gt;CQ$3),
INDEX(Кальк._свекла,MATCH($A62,Кальк._свекла_наим.,0),MATCH("Сумма затрат, т.руб.",'Кальк-я'!$5:$5,0))*
INDEX(ЗФ,MATCH($A$58,ЗФ!$A:$A,0),MATCH("Посевная площадь"&amp;YEAR(CR$3),ЗФ!$2:$2,0))*
INDEX(Коэф.закупка_год_свекла[],MATCH($A62,Коэф.закупка_год_свекла[1],0),MATCH(MONTH(CQ$3),КЗ!$1:$1,0))/1000,""),0)</f>
        <v>0</v>
      </c>
      <c r="CR62" s="551" cm="1">
        <f t="array" aca="1" ref="CR62" ca="1">IFERROR(IF(AND(НачЦ_ИнвП_Дата&lt;=CR$3,КИнвП_Дата&gt;CR$3),
INDEX(Кальк._свекла,MATCH($A62,Кальк._свекла_наим.,0),MATCH("Сумма затрат, т.руб.",'Кальк-я'!$5:$5,0))*
INDEX(ЗФ,MATCH($A$58,ЗФ!$A:$A,0),MATCH("Посевная площадь"&amp;YEAR(CS$3),ЗФ!$2:$2,0))*
INDEX(Коэф.закупка_год_свекла[],MATCH($A62,Коэф.закупка_год_свекла[1],0),MATCH(MONTH(CR$3),КЗ!$1:$1,0))/1000,""),0)</f>
        <v>0</v>
      </c>
      <c r="CS62" s="551" cm="1">
        <f t="array" aca="1" ref="CS62" ca="1">IFERROR(IF(AND(НачЦ_ИнвП_Дата&lt;=CS$3,КИнвП_Дата&gt;CS$3),
INDEX(Кальк._свекла,MATCH($A62,Кальк._свекла_наим.,0),MATCH("Сумма затрат, т.руб.",'Кальк-я'!$5:$5,0))*
INDEX(ЗФ,MATCH($A$58,ЗФ!$A:$A,0),MATCH("Посевная площадь"&amp;YEAR(CT$3),ЗФ!$2:$2,0))*
INDEX(Коэф.закупка_год_свекла[],MATCH($A62,Коэф.закупка_год_свекла[1],0),MATCH(MONTH(CS$3),КЗ!$1:$1,0))/1000,""),0)</f>
        <v>0</v>
      </c>
      <c r="CT62" s="551" cm="1">
        <f t="array" aca="1" ref="CT62" ca="1">IFERROR(IF(AND(НачЦ_ИнвП_Дата&lt;=CT$3,КИнвП_Дата&gt;CT$3),
INDEX(Кальк._свекла,MATCH($A62,Кальк._свекла_наим.,0),MATCH("Сумма затрат, т.руб.",'Кальк-я'!$5:$5,0))*
INDEX(ЗФ,MATCH($A$58,ЗФ!$A:$A,0),MATCH("Посевная площадь"&amp;YEAR(CU$3),ЗФ!$2:$2,0))*
INDEX(Коэф.закупка_год_свекла[],MATCH($A62,Коэф.закупка_год_свекла[1],0),MATCH(MONTH(CT$3),КЗ!$1:$1,0))/1000,""),0)</f>
        <v>1208.4000000000001</v>
      </c>
      <c r="CU62" s="551" cm="1">
        <f t="array" aca="1" ref="CU62" ca="1">IFERROR(IF(AND(НачЦ_ИнвП_Дата&lt;=CU$3,КИнвП_Дата&gt;CU$3),
INDEX(Кальк._свекла,MATCH($A62,Кальк._свекла_наим.,0),MATCH("Сумма затрат, т.руб.",'Кальк-я'!$5:$5,0))*
INDEX(ЗФ,MATCH($A$58,ЗФ!$A:$A,0),MATCH("Посевная площадь"&amp;YEAR(CV$3),ЗФ!$2:$2,0))*
INDEX(Коэф.закупка_год_свекла[],MATCH($A62,Коэф.закупка_год_свекла[1],0),MATCH(MONTH(CU$3),КЗ!$1:$1,0))/1000,""),0)</f>
        <v>0</v>
      </c>
      <c r="CV62" s="551" cm="1">
        <f t="array" aca="1" ref="CV62" ca="1">IFERROR(IF(AND(НачЦ_ИнвП_Дата&lt;=CV$3,КИнвП_Дата&gt;CV$3),
INDEX(Кальк._свекла,MATCH($A62,Кальк._свекла_наим.,0),MATCH("Сумма затрат, т.руб.",'Кальк-я'!$5:$5,0))*
INDEX(ЗФ,MATCH($A$58,ЗФ!$A:$A,0),MATCH("Посевная площадь"&amp;YEAR(CW$3),ЗФ!$2:$2,0))*
INDEX(Коэф.закупка_год_свекла[],MATCH($A62,Коэф.закупка_год_свекла[1],0),MATCH(MONTH(CV$3),КЗ!$1:$1,0))/1000,""),0)</f>
        <v>0</v>
      </c>
      <c r="CW62" s="551" cm="1">
        <f t="array" aca="1" ref="CW62" ca="1">IFERROR(IF(AND(НачЦ_ИнвП_Дата&lt;=CW$3,КИнвП_Дата&gt;CW$3),
INDEX(Кальк._свекла,MATCH($A62,Кальк._свекла_наим.,0),MATCH("Сумма затрат, т.руб.",'Кальк-я'!$5:$5,0))*
INDEX(ЗФ,MATCH($A$58,ЗФ!$A:$A,0),MATCH("Посевная площадь"&amp;YEAR(CX$3),ЗФ!$2:$2,0))*
INDEX(Коэф.закупка_год_свекла[],MATCH($A62,Коэф.закупка_год_свекла[1],0),MATCH(MONTH(CW$3),КЗ!$1:$1,0))/1000,""),0)</f>
        <v>0</v>
      </c>
      <c r="CX62" s="551" cm="1">
        <f t="array" aca="1" ref="CX62" ca="1">IFERROR(IF(AND(НачЦ_ИнвП_Дата&lt;=CX$3,КИнвП_Дата&gt;CX$3),
INDEX(Кальк._свекла,MATCH($A62,Кальк._свекла_наим.,0),MATCH("Сумма затрат, т.руб.",'Кальк-я'!$5:$5,0))*
INDEX(ЗФ,MATCH($A$58,ЗФ!$A:$A,0),MATCH("Посевная площадь"&amp;YEAR(CY$3),ЗФ!$2:$2,0))*
INDEX(Коэф.закупка_год_свекла[],MATCH($A62,Коэф.закупка_год_свекла[1],0),MATCH(MONTH(CX$3),КЗ!$1:$1,0))/1000,""),0)</f>
        <v>0</v>
      </c>
      <c r="CY62" s="551" cm="1">
        <f t="array" aca="1" ref="CY62" ca="1">IFERROR(IF(AND(НачЦ_ИнвП_Дата&lt;=CY$3,КИнвП_Дата&gt;CY$3),
INDEX(Кальк._свекла,MATCH($A62,Кальк._свекла_наим.,0),MATCH("Сумма затрат, т.руб.",'Кальк-я'!$5:$5,0))*
INDEX(ЗФ,MATCH($A$58,ЗФ!$A:$A,0),MATCH("Посевная площадь"&amp;YEAR(CZ$3),ЗФ!$2:$2,0))*
INDEX(Коэф.закупка_год_свекла[],MATCH($A62,Коэф.закупка_год_свекла[1],0),MATCH(MONTH(CY$3),КЗ!$1:$1,0))/1000,""),0)</f>
        <v>0</v>
      </c>
      <c r="CZ62" s="551" cm="1">
        <f t="array" aca="1" ref="CZ62" ca="1">IFERROR(IF(AND(НачЦ_ИнвП_Дата&lt;=CZ$3,КИнвП_Дата&gt;CZ$3),
INDEX(Кальк._свекла,MATCH($A62,Кальк._свекла_наим.,0),MATCH("Сумма затрат, т.руб.",'Кальк-я'!$5:$5,0))*
INDEX(ЗФ,MATCH($A$58,ЗФ!$A:$A,0),MATCH("Посевная площадь"&amp;YEAR(DA$3),ЗФ!$2:$2,0))*
INDEX(Коэф.закупка_год_свекла[],MATCH($A62,Коэф.закупка_год_свекла[1],0),MATCH(MONTH(CZ$3),КЗ!$1:$1,0))/1000,""),0)</f>
        <v>0</v>
      </c>
      <c r="DA62" s="552">
        <f t="shared" ca="1" si="1551"/>
        <v>1208.4000000000001</v>
      </c>
      <c r="DB62" s="551" cm="1">
        <f t="array" aca="1" ref="DB62" ca="1">IFERROR(IF(AND(НачЦ_ИнвП_Дата&lt;=DB$3,КИнвП_Дата&gt;DB$3),
INDEX(Кальк._свекла,MATCH($A62,Кальк._свекла_наим.,0),MATCH("Сумма затрат, т.руб.",'Кальк-я'!$5:$5,0))*
INDEX(ЗФ,MATCH($A$58,ЗФ!$A:$A,0),MATCH("Посевная площадь"&amp;YEAR(DC$3),ЗФ!$2:$2,0))*
INDEX(Коэф.закупка_год_свекла[],MATCH($A62,Коэф.закупка_год_свекла[1],0),MATCH(MONTH(DB$3),КЗ!$1:$1,0))/1000,""),0)</f>
        <v>0</v>
      </c>
      <c r="DC62" s="551" cm="1">
        <f t="array" aca="1" ref="DC62" ca="1">IFERROR(IF(AND(НачЦ_ИнвП_Дата&lt;=DC$3,КИнвП_Дата&gt;DC$3),
INDEX(Кальк._свекла,MATCH($A62,Кальк._свекла_наим.,0),MATCH("Сумма затрат, т.руб.",'Кальк-я'!$5:$5,0))*
INDEX(ЗФ,MATCH($A$58,ЗФ!$A:$A,0),MATCH("Посевная площадь"&amp;YEAR(DD$3),ЗФ!$2:$2,0))*
INDEX(Коэф.закупка_год_свекла[],MATCH($A62,Коэф.закупка_год_свекла[1],0),MATCH(MONTH(DC$3),КЗ!$1:$1,0))/1000,""),0)</f>
        <v>0</v>
      </c>
      <c r="DD62" s="551" cm="1">
        <f t="array" aca="1" ref="DD62" ca="1">IFERROR(IF(AND(НачЦ_ИнвП_Дата&lt;=DD$3,КИнвП_Дата&gt;DD$3),
INDEX(Кальк._свекла,MATCH($A62,Кальк._свекла_наим.,0),MATCH("Сумма затрат, т.руб.",'Кальк-я'!$5:$5,0))*
INDEX(ЗФ,MATCH($A$58,ЗФ!$A:$A,0),MATCH("Посевная площадь"&amp;YEAR(DE$3),ЗФ!$2:$2,0))*
INDEX(Коэф.закупка_год_свекла[],MATCH($A62,Коэф.закупка_год_свекла[1],0),MATCH(MONTH(DD$3),КЗ!$1:$1,0))/1000,""),0)</f>
        <v>0</v>
      </c>
      <c r="DE62" s="551" cm="1">
        <f t="array" aca="1" ref="DE62" ca="1">IFERROR(IF(AND(НачЦ_ИнвП_Дата&lt;=DE$3,КИнвП_Дата&gt;DE$3),
INDEX(Кальк._свекла,MATCH($A62,Кальк._свекла_наим.,0),MATCH("Сумма затрат, т.руб.",'Кальк-я'!$5:$5,0))*
INDEX(ЗФ,MATCH($A$58,ЗФ!$A:$A,0),MATCH("Посевная площадь"&amp;YEAR(DF$3),ЗФ!$2:$2,0))*
INDEX(Коэф.закупка_год_свекла[],MATCH($A62,Коэф.закупка_год_свекла[1],0),MATCH(MONTH(DE$3),КЗ!$1:$1,0))/1000,""),0)</f>
        <v>0</v>
      </c>
      <c r="DF62" s="551" cm="1">
        <f t="array" aca="1" ref="DF62" ca="1">IFERROR(IF(AND(НачЦ_ИнвП_Дата&lt;=DF$3,КИнвП_Дата&gt;DF$3),
INDEX(Кальк._свекла,MATCH($A62,Кальк._свекла_наим.,0),MATCH("Сумма затрат, т.руб.",'Кальк-я'!$5:$5,0))*
INDEX(ЗФ,MATCH($A$58,ЗФ!$A:$A,0),MATCH("Посевная площадь"&amp;YEAR(DG$3),ЗФ!$2:$2,0))*
INDEX(Коэф.закупка_год_свекла[],MATCH($A62,Коэф.закупка_год_свекла[1],0),MATCH(MONTH(DF$3),КЗ!$1:$1,0))/1000,""),0)</f>
        <v>0</v>
      </c>
      <c r="DG62" s="551" cm="1">
        <f t="array" aca="1" ref="DG62" ca="1">IFERROR(IF(AND(НачЦ_ИнвП_Дата&lt;=DG$3,КИнвП_Дата&gt;DG$3),
INDEX(Кальк._свекла,MATCH($A62,Кальк._свекла_наим.,0),MATCH("Сумма затрат, т.руб.",'Кальк-я'!$5:$5,0))*
INDEX(ЗФ,MATCH($A$58,ЗФ!$A:$A,0),MATCH("Посевная площадь"&amp;YEAR(DH$3),ЗФ!$2:$2,0))*
INDEX(Коэф.закупка_год_свекла[],MATCH($A62,Коэф.закупка_год_свекла[1],0),MATCH(MONTH(DG$3),КЗ!$1:$1,0))/1000,""),0)</f>
        <v>1208.4000000000001</v>
      </c>
      <c r="DH62" s="551" cm="1">
        <f t="array" aca="1" ref="DH62" ca="1">IFERROR(IF(AND(НачЦ_ИнвП_Дата&lt;=DH$3,КИнвП_Дата&gt;DH$3),
INDEX(Кальк._свекла,MATCH($A62,Кальк._свекла_наим.,0),MATCH("Сумма затрат, т.руб.",'Кальк-я'!$5:$5,0))*
INDEX(ЗФ,MATCH($A$58,ЗФ!$A:$A,0),MATCH("Посевная площадь"&amp;YEAR(DI$3),ЗФ!$2:$2,0))*
INDEX(Коэф.закупка_год_свекла[],MATCH($A62,Коэф.закупка_год_свекла[1],0),MATCH(MONTH(DH$3),КЗ!$1:$1,0))/1000,""),0)</f>
        <v>0</v>
      </c>
      <c r="DI62" s="551" cm="1">
        <f t="array" aca="1" ref="DI62" ca="1">IFERROR(IF(AND(НачЦ_ИнвП_Дата&lt;=DI$3,КИнвП_Дата&gt;DI$3),
INDEX(Кальк._свекла,MATCH($A62,Кальк._свекла_наим.,0),MATCH("Сумма затрат, т.руб.",'Кальк-я'!$5:$5,0))*
INDEX(ЗФ,MATCH($A$58,ЗФ!$A:$A,0),MATCH("Посевная площадь"&amp;YEAR(DJ$3),ЗФ!$2:$2,0))*
INDEX(Коэф.закупка_год_свекла[],MATCH($A62,Коэф.закупка_год_свекла[1],0),MATCH(MONTH(DI$3),КЗ!$1:$1,0))/1000,""),0)</f>
        <v>0</v>
      </c>
      <c r="DJ62" s="551" cm="1">
        <f t="array" aca="1" ref="DJ62" ca="1">IFERROR(IF(AND(НачЦ_ИнвП_Дата&lt;=DJ$3,КИнвП_Дата&gt;DJ$3),
INDEX(Кальк._свекла,MATCH($A62,Кальк._свекла_наим.,0),MATCH("Сумма затрат, т.руб.",'Кальк-я'!$5:$5,0))*
INDEX(ЗФ,MATCH($A$58,ЗФ!$A:$A,0),MATCH("Посевная площадь"&amp;YEAR(DK$3),ЗФ!$2:$2,0))*
INDEX(Коэф.закупка_год_свекла[],MATCH($A62,Коэф.закупка_год_свекла[1],0),MATCH(MONTH(DJ$3),КЗ!$1:$1,0))/1000,""),0)</f>
        <v>0</v>
      </c>
      <c r="DK62" s="551" cm="1">
        <f t="array" aca="1" ref="DK62" ca="1">IFERROR(IF(AND(НачЦ_ИнвП_Дата&lt;=DK$3,КИнвП_Дата&gt;DK$3),
INDEX(Кальк._свекла,MATCH($A62,Кальк._свекла_наим.,0),MATCH("Сумма затрат, т.руб.",'Кальк-я'!$5:$5,0))*
INDEX(ЗФ,MATCH($A$58,ЗФ!$A:$A,0),MATCH("Посевная площадь"&amp;YEAR(DL$3),ЗФ!$2:$2,0))*
INDEX(Коэф.закупка_год_свекла[],MATCH($A62,Коэф.закупка_год_свекла[1],0),MATCH(MONTH(DK$3),КЗ!$1:$1,0))/1000,""),0)</f>
        <v>0</v>
      </c>
      <c r="DL62" s="551" cm="1">
        <f t="array" aca="1" ref="DL62" ca="1">IFERROR(IF(AND(НачЦ_ИнвП_Дата&lt;=DL$3,КИнвП_Дата&gt;DL$3),
INDEX(Кальк._свекла,MATCH($A62,Кальк._свекла_наим.,0),MATCH("Сумма затрат, т.руб.",'Кальк-я'!$5:$5,0))*
INDEX(ЗФ,MATCH($A$58,ЗФ!$A:$A,0),MATCH("Посевная площадь"&amp;YEAR(DM$3),ЗФ!$2:$2,0))*
INDEX(Коэф.закупка_год_свекла[],MATCH($A62,Коэф.закупка_год_свекла[1],0),MATCH(MONTH(DL$3),КЗ!$1:$1,0))/1000,""),0)</f>
        <v>0</v>
      </c>
      <c r="DM62" s="551" cm="1">
        <f t="array" aca="1" ref="DM62" ca="1">IFERROR(IF(AND(НачЦ_ИнвП_Дата&lt;=DM$3,КИнвП_Дата&gt;DM$3),
INDEX(Кальк._свекла,MATCH($A62,Кальк._свекла_наим.,0),MATCH("Сумма затрат, т.руб.",'Кальк-я'!$5:$5,0))*
INDEX(ЗФ,MATCH($A$58,ЗФ!$A:$A,0),MATCH("Посевная площадь"&amp;YEAR(DN$3),ЗФ!$2:$2,0))*
INDEX(Коэф.закупка_год_свекла[],MATCH($A62,Коэф.закупка_год_свекла[1],0),MATCH(MONTH(DM$3),КЗ!$1:$1,0))/1000,""),0)</f>
        <v>0</v>
      </c>
      <c r="DN62" s="552">
        <f t="shared" ca="1" si="1552"/>
        <v>1208.4000000000001</v>
      </c>
      <c r="DO62" s="551" cm="1">
        <f t="array" aca="1" ref="DO62" ca="1">IFERROR(IF(AND(НачЦ_ИнвП_Дата&lt;=DO$3,КИнвП_Дата&gt;DO$3),
INDEX(Кальк._свекла,MATCH($A62,Кальк._свекла_наим.,0),MATCH("Сумма затрат, т.руб.",'Кальк-я'!$5:$5,0))*
INDEX(ЗФ,MATCH($A$58,ЗФ!$A:$A,0),MATCH("Посевная площадь"&amp;YEAR(DP$3),ЗФ!$2:$2,0))*
INDEX(Коэф.закупка_год_свекла[],MATCH($A62,Коэф.закупка_год_свекла[1],0),MATCH(MONTH(DO$3),КЗ!$1:$1,0))/1000,""),0)</f>
        <v>0</v>
      </c>
      <c r="DP62" s="551" cm="1">
        <f t="array" aca="1" ref="DP62" ca="1">IFERROR(IF(AND(НачЦ_ИнвП_Дата&lt;=DP$3,КИнвП_Дата&gt;DP$3),
INDEX(Кальк._свекла,MATCH($A62,Кальк._свекла_наим.,0),MATCH("Сумма затрат, т.руб.",'Кальк-я'!$5:$5,0))*
INDEX(ЗФ,MATCH($A$58,ЗФ!$A:$A,0),MATCH("Посевная площадь"&amp;YEAR(DQ$3),ЗФ!$2:$2,0))*
INDEX(Коэф.закупка_год_свекла[],MATCH($A62,Коэф.закупка_год_свекла[1],0),MATCH(MONTH(DP$3),КЗ!$1:$1,0))/1000,""),0)</f>
        <v>0</v>
      </c>
      <c r="DQ62" s="551" cm="1">
        <f t="array" aca="1" ref="DQ62" ca="1">IFERROR(IF(AND(НачЦ_ИнвП_Дата&lt;=DQ$3,КИнвП_Дата&gt;DQ$3),
INDEX(Кальк._свекла,MATCH($A62,Кальк._свекла_наим.,0),MATCH("Сумма затрат, т.руб.",'Кальк-я'!$5:$5,0))*
INDEX(ЗФ,MATCH($A$58,ЗФ!$A:$A,0),MATCH("Посевная площадь"&amp;YEAR(DR$3),ЗФ!$2:$2,0))*
INDEX(Коэф.закупка_год_свекла[],MATCH($A62,Коэф.закупка_год_свекла[1],0),MATCH(MONTH(DQ$3),КЗ!$1:$1,0))/1000,""),0)</f>
        <v>0</v>
      </c>
      <c r="DR62" s="551" cm="1">
        <f t="array" aca="1" ref="DR62" ca="1">IFERROR(IF(AND(НачЦ_ИнвП_Дата&lt;=DR$3,КИнвП_Дата&gt;DR$3),
INDEX(Кальк._свекла,MATCH($A62,Кальк._свекла_наим.,0),MATCH("Сумма затрат, т.руб.",'Кальк-я'!$5:$5,0))*
INDEX(ЗФ,MATCH($A$58,ЗФ!$A:$A,0),MATCH("Посевная площадь"&amp;YEAR(DS$3),ЗФ!$2:$2,0))*
INDEX(Коэф.закупка_год_свекла[],MATCH($A62,Коэф.закупка_год_свекла[1],0),MATCH(MONTH(DR$3),КЗ!$1:$1,0))/1000,""),0)</f>
        <v>0</v>
      </c>
      <c r="DS62" s="551" cm="1">
        <f t="array" aca="1" ref="DS62" ca="1">IFERROR(IF(AND(НачЦ_ИнвП_Дата&lt;=DS$3,КИнвП_Дата&gt;DS$3),
INDEX(Кальк._свекла,MATCH($A62,Кальк._свекла_наим.,0),MATCH("Сумма затрат, т.руб.",'Кальк-я'!$5:$5,0))*
INDEX(ЗФ,MATCH($A$58,ЗФ!$A:$A,0),MATCH("Посевная площадь"&amp;YEAR(DT$3),ЗФ!$2:$2,0))*
INDEX(Коэф.закупка_год_свекла[],MATCH($A62,Коэф.закупка_год_свекла[1],0),MATCH(MONTH(DS$3),КЗ!$1:$1,0))/1000,""),0)</f>
        <v>0</v>
      </c>
      <c r="DT62" s="551" cm="1">
        <f t="array" aca="1" ref="DT62" ca="1">IFERROR(IF(AND(НачЦ_ИнвП_Дата&lt;=DT$3,КИнвП_Дата&gt;DT$3),
INDEX(Кальк._свекла,MATCH($A62,Кальк._свекла_наим.,0),MATCH("Сумма затрат, т.руб.",'Кальк-я'!$5:$5,0))*
INDEX(ЗФ,MATCH($A$58,ЗФ!$A:$A,0),MATCH("Посевная площадь"&amp;YEAR(DU$3),ЗФ!$2:$2,0))*
INDEX(Коэф.закупка_год_свекла[],MATCH($A62,Коэф.закупка_год_свекла[1],0),MATCH(MONTH(DT$3),КЗ!$1:$1,0))/1000,""),0)</f>
        <v>1208.4000000000001</v>
      </c>
      <c r="DU62" s="551" cm="1">
        <f t="array" aca="1" ref="DU62" ca="1">IFERROR(IF(AND(НачЦ_ИнвП_Дата&lt;=DU$3,КИнвП_Дата&gt;DU$3),
INDEX(Кальк._свекла,MATCH($A62,Кальк._свекла_наим.,0),MATCH("Сумма затрат, т.руб.",'Кальк-я'!$5:$5,0))*
INDEX(ЗФ,MATCH($A$58,ЗФ!$A:$A,0),MATCH("Посевная площадь"&amp;YEAR(DV$3),ЗФ!$2:$2,0))*
INDEX(Коэф.закупка_год_свекла[],MATCH($A62,Коэф.закупка_год_свекла[1],0),MATCH(MONTH(DU$3),КЗ!$1:$1,0))/1000,""),0)</f>
        <v>0</v>
      </c>
      <c r="DV62" s="551" cm="1">
        <f t="array" aca="1" ref="DV62" ca="1">IFERROR(IF(AND(НачЦ_ИнвП_Дата&lt;=DV$3,КИнвП_Дата&gt;DV$3),
INDEX(Кальк._свекла,MATCH($A62,Кальк._свекла_наим.,0),MATCH("Сумма затрат, т.руб.",'Кальк-я'!$5:$5,0))*
INDEX(ЗФ,MATCH($A$58,ЗФ!$A:$A,0),MATCH("Посевная площадь"&amp;YEAR(DW$3),ЗФ!$2:$2,0))*
INDEX(Коэф.закупка_год_свекла[],MATCH($A62,Коэф.закупка_год_свекла[1],0),MATCH(MONTH(DV$3),КЗ!$1:$1,0))/1000,""),0)</f>
        <v>0</v>
      </c>
      <c r="DW62" s="551" cm="1">
        <f t="array" aca="1" ref="DW62" ca="1">IFERROR(IF(AND(НачЦ_ИнвП_Дата&lt;=DW$3,КИнвП_Дата&gt;DW$3),
INDEX(Кальк._свекла,MATCH($A62,Кальк._свекла_наим.,0),MATCH("Сумма затрат, т.руб.",'Кальк-я'!$5:$5,0))*
INDEX(ЗФ,MATCH($A$58,ЗФ!$A:$A,0),MATCH("Посевная площадь"&amp;YEAR(DX$3),ЗФ!$2:$2,0))*
INDEX(Коэф.закупка_год_свекла[],MATCH($A62,Коэф.закупка_год_свекла[1],0),MATCH(MONTH(DW$3),КЗ!$1:$1,0))/1000,""),0)</f>
        <v>0</v>
      </c>
      <c r="DX62" s="551" cm="1">
        <f t="array" aca="1" ref="DX62" ca="1">IFERROR(IF(AND(НачЦ_ИнвП_Дата&lt;=DX$3,КИнвП_Дата&gt;DX$3),
INDEX(Кальк._свекла,MATCH($A62,Кальк._свекла_наим.,0),MATCH("Сумма затрат, т.руб.",'Кальк-я'!$5:$5,0))*
INDEX(ЗФ,MATCH($A$58,ЗФ!$A:$A,0),MATCH("Посевная площадь"&amp;YEAR(DY$3),ЗФ!$2:$2,0))*
INDEX(Коэф.закупка_год_свекла[],MATCH($A62,Коэф.закупка_год_свекла[1],0),MATCH(MONTH(DX$3),КЗ!$1:$1,0))/1000,""),0)</f>
        <v>0</v>
      </c>
      <c r="DY62" s="551" cm="1">
        <f t="array" aca="1" ref="DY62" ca="1">IFERROR(IF(AND(НачЦ_ИнвП_Дата&lt;=DY$3,КИнвП_Дата&gt;DY$3),
INDEX(Кальк._свекла,MATCH($A62,Кальк._свекла_наим.,0),MATCH("Сумма затрат, т.руб.",'Кальк-я'!$5:$5,0))*
INDEX(ЗФ,MATCH($A$58,ЗФ!$A:$A,0),MATCH("Посевная площадь"&amp;YEAR(DZ$3),ЗФ!$2:$2,0))*
INDEX(Коэф.закупка_год_свекла[],MATCH($A62,Коэф.закупка_год_свекла[1],0),MATCH(MONTH(DY$3),КЗ!$1:$1,0))/1000,""),0)</f>
        <v>0</v>
      </c>
      <c r="DZ62" s="551" cm="1">
        <f t="array" aca="1" ref="DZ62" ca="1">IFERROR(IF(AND(НачЦ_ИнвП_Дата&lt;=DZ$3,КИнвП_Дата&gt;DZ$3),
INDEX(Кальк._свекла,MATCH($A62,Кальк._свекла_наим.,0),MATCH("Сумма затрат, т.руб.",'Кальк-я'!$5:$5,0))*
INDEX(ЗФ,MATCH($A$58,ЗФ!$A:$A,0),MATCH("Посевная площадь"&amp;YEAR(EA$3),ЗФ!$2:$2,0))*
INDEX(Коэф.закупка_год_свекла[],MATCH($A62,Коэф.закупка_год_свекла[1],0),MATCH(MONTH(DZ$3),КЗ!$1:$1,0))/1000,""),0)</f>
        <v>0</v>
      </c>
      <c r="EA62" s="552">
        <f t="shared" ca="1" si="1553"/>
        <v>1208.4000000000001</v>
      </c>
      <c r="EB62" s="551" cm="1">
        <f t="array" aca="1" ref="EB62" ca="1">IFERROR(IF(AND(НачЦ_ИнвП_Дата&lt;=EB$3,КИнвП_Дата&gt;EB$3),
INDEX(Кальк._свекла,MATCH($A62,Кальк._свекла_наим.,0),MATCH("Сумма затрат, т.руб.",'Кальк-я'!$5:$5,0))*
INDEX(ЗФ,MATCH($A$58,ЗФ!$A:$A,0),MATCH("Посевная площадь"&amp;YEAR(EC$3),ЗФ!$2:$2,0))*
INDEX(Коэф.закупка_год_свекла[],MATCH($A62,Коэф.закупка_год_свекла[1],0),MATCH(MONTH(EB$3),КЗ!$1:$1,0))/1000,""),0)</f>
        <v>0</v>
      </c>
      <c r="EC62" s="551" cm="1">
        <f t="array" aca="1" ref="EC62" ca="1">IFERROR(IF(AND(НачЦ_ИнвП_Дата&lt;=EC$3,КИнвП_Дата&gt;EC$3),
INDEX(Кальк._свекла,MATCH($A62,Кальк._свекла_наим.,0),MATCH("Сумма затрат, т.руб.",'Кальк-я'!$5:$5,0))*
INDEX(ЗФ,MATCH($A$58,ЗФ!$A:$A,0),MATCH("Посевная площадь"&amp;YEAR(ED$3),ЗФ!$2:$2,0))*
INDEX(Коэф.закупка_год_свекла[],MATCH($A62,Коэф.закупка_год_свекла[1],0),MATCH(MONTH(EC$3),КЗ!$1:$1,0))/1000,""),0)</f>
        <v>0</v>
      </c>
      <c r="ED62" s="551" cm="1">
        <f t="array" aca="1" ref="ED62" ca="1">IFERROR(IF(AND(НачЦ_ИнвП_Дата&lt;=ED$3,КИнвП_Дата&gt;ED$3),
INDEX(Кальк._свекла,MATCH($A62,Кальк._свекла_наим.,0),MATCH("Сумма затрат, т.руб.",'Кальк-я'!$5:$5,0))*
INDEX(ЗФ,MATCH($A$58,ЗФ!$A:$A,0),MATCH("Посевная площадь"&amp;YEAR(EE$3),ЗФ!$2:$2,0))*
INDEX(Коэф.закупка_год_свекла[],MATCH($A62,Коэф.закупка_год_свекла[1],0),MATCH(MONTH(ED$3),КЗ!$1:$1,0))/1000,""),0)</f>
        <v>0</v>
      </c>
      <c r="EE62" s="551" cm="1">
        <f t="array" aca="1" ref="EE62" ca="1">IFERROR(IF(AND(НачЦ_ИнвП_Дата&lt;=EE$3,КИнвП_Дата&gt;EE$3),
INDEX(Кальк._свекла,MATCH($A62,Кальк._свекла_наим.,0),MATCH("Сумма затрат, т.руб.",'Кальк-я'!$5:$5,0))*
INDEX(ЗФ,MATCH($A$58,ЗФ!$A:$A,0),MATCH("Посевная площадь"&amp;YEAR(EF$3),ЗФ!$2:$2,0))*
INDEX(Коэф.закупка_год_свекла[],MATCH($A62,Коэф.закупка_год_свекла[1],0),MATCH(MONTH(EE$3),КЗ!$1:$1,0))/1000,""),0)</f>
        <v>0</v>
      </c>
      <c r="EF62" s="551" cm="1">
        <f t="array" aca="1" ref="EF62" ca="1">IFERROR(IF(AND(НачЦ_ИнвП_Дата&lt;=EF$3,КИнвП_Дата&gt;EF$3),
INDEX(Кальк._свекла,MATCH($A62,Кальк._свекла_наим.,0),MATCH("Сумма затрат, т.руб.",'Кальк-я'!$5:$5,0))*
INDEX(ЗФ,MATCH($A$58,ЗФ!$A:$A,0),MATCH("Посевная площадь"&amp;YEAR(EG$3),ЗФ!$2:$2,0))*
INDEX(Коэф.закупка_год_свекла[],MATCH($A62,Коэф.закупка_год_свекла[1],0),MATCH(MONTH(EF$3),КЗ!$1:$1,0))/1000,""),0)</f>
        <v>0</v>
      </c>
      <c r="EG62" s="551" cm="1">
        <f t="array" aca="1" ref="EG62" ca="1">IFERROR(IF(AND(НачЦ_ИнвП_Дата&lt;=EG$3,КИнвП_Дата&gt;EG$3),
INDEX(Кальк._свекла,MATCH($A62,Кальк._свекла_наим.,0),MATCH("Сумма затрат, т.руб.",'Кальк-я'!$5:$5,0))*
INDEX(ЗФ,MATCH($A$58,ЗФ!$A:$A,0),MATCH("Посевная площадь"&amp;YEAR(EH$3),ЗФ!$2:$2,0))*
INDEX(Коэф.закупка_год_свекла[],MATCH($A62,Коэф.закупка_год_свекла[1],0),MATCH(MONTH(EG$3),КЗ!$1:$1,0))/1000,""),0)</f>
        <v>1208.4000000000001</v>
      </c>
      <c r="EH62" s="551" cm="1">
        <f t="array" aca="1" ref="EH62" ca="1">IFERROR(IF(AND(НачЦ_ИнвП_Дата&lt;=EH$3,КИнвП_Дата&gt;EH$3),
INDEX(Кальк._свекла,MATCH($A62,Кальк._свекла_наим.,0),MATCH("Сумма затрат, т.руб.",'Кальк-я'!$5:$5,0))*
INDEX(ЗФ,MATCH($A$58,ЗФ!$A:$A,0),MATCH("Посевная площадь"&amp;YEAR(EI$3),ЗФ!$2:$2,0))*
INDEX(Коэф.закупка_год_свекла[],MATCH($A62,Коэф.закупка_год_свекла[1],0),MATCH(MONTH(EH$3),КЗ!$1:$1,0))/1000,""),0)</f>
        <v>0</v>
      </c>
      <c r="EI62" s="551" cm="1">
        <f t="array" aca="1" ref="EI62" ca="1">IFERROR(IF(AND(НачЦ_ИнвП_Дата&lt;=EI$3,КИнвП_Дата&gt;EI$3),
INDEX(Кальк._свекла,MATCH($A62,Кальк._свекла_наим.,0),MATCH("Сумма затрат, т.руб.",'Кальк-я'!$5:$5,0))*
INDEX(ЗФ,MATCH($A$58,ЗФ!$A:$A,0),MATCH("Посевная площадь"&amp;YEAR(EJ$3),ЗФ!$2:$2,0))*
INDEX(Коэф.закупка_год_свекла[],MATCH($A62,Коэф.закупка_год_свекла[1],0),MATCH(MONTH(EI$3),КЗ!$1:$1,0))/1000,""),0)</f>
        <v>0</v>
      </c>
      <c r="EJ62" s="551" cm="1">
        <f t="array" aca="1" ref="EJ62" ca="1">IFERROR(IF(AND(НачЦ_ИнвП_Дата&lt;=EJ$3,КИнвП_Дата&gt;EJ$3),
INDEX(Кальк._свекла,MATCH($A62,Кальк._свекла_наим.,0),MATCH("Сумма затрат, т.руб.",'Кальк-я'!$5:$5,0))*
INDEX(ЗФ,MATCH($A$58,ЗФ!$A:$A,0),MATCH("Посевная площадь"&amp;YEAR(EK$3),ЗФ!$2:$2,0))*
INDEX(Коэф.закупка_год_свекла[],MATCH($A62,Коэф.закупка_год_свекла[1],0),MATCH(MONTH(EJ$3),КЗ!$1:$1,0))/1000,""),0)</f>
        <v>0</v>
      </c>
      <c r="EK62" s="551" cm="1">
        <f t="array" aca="1" ref="EK62" ca="1">IFERROR(IF(AND(НачЦ_ИнвП_Дата&lt;=EK$3,КИнвП_Дата&gt;EK$3),
INDEX(Кальк._свекла,MATCH($A62,Кальк._свекла_наим.,0),MATCH("Сумма затрат, т.руб.",'Кальк-я'!$5:$5,0))*
INDEX(ЗФ,MATCH($A$58,ЗФ!$A:$A,0),MATCH("Посевная площадь"&amp;YEAR(EL$3),ЗФ!$2:$2,0))*
INDEX(Коэф.закупка_год_свекла[],MATCH($A62,Коэф.закупка_год_свекла[1],0),MATCH(MONTH(EK$3),КЗ!$1:$1,0))/1000,""),0)</f>
        <v>0</v>
      </c>
      <c r="EL62" s="551" cm="1">
        <f t="array" aca="1" ref="EL62" ca="1">IFERROR(IF(AND(НачЦ_ИнвП_Дата&lt;=EL$3,КИнвП_Дата&gt;EL$3),
INDEX(Кальк._свекла,MATCH($A62,Кальк._свекла_наим.,0),MATCH("Сумма затрат, т.руб.",'Кальк-я'!$5:$5,0))*
INDEX(ЗФ,MATCH($A$58,ЗФ!$A:$A,0),MATCH("Посевная площадь"&amp;YEAR(EM$3),ЗФ!$2:$2,0))*
INDEX(Коэф.закупка_год_свекла[],MATCH($A62,Коэф.закупка_год_свекла[1],0),MATCH(MONTH(EL$3),КЗ!$1:$1,0))/1000,""),0)</f>
        <v>0</v>
      </c>
      <c r="EM62" s="551" cm="1">
        <f t="array" aca="1" ref="EM62" ca="1">IFERROR(IF(AND(НачЦ_ИнвП_Дата&lt;=EM$3,КИнвП_Дата&gt;EM$3),
INDEX(Кальк._свекла,MATCH($A62,Кальк._свекла_наим.,0),MATCH("Сумма затрат, т.руб.",'Кальк-я'!$5:$5,0))*
INDEX(ЗФ,MATCH($A$58,ЗФ!$A:$A,0),MATCH("Посевная площадь"&amp;YEAR(EN$3),ЗФ!$2:$2,0))*
INDEX(Коэф.закупка_год_свекла[],MATCH($A62,Коэф.закупка_год_свекла[1],0),MATCH(MONTH(EM$3),КЗ!$1:$1,0))/1000,""),0)</f>
        <v>0</v>
      </c>
      <c r="EN62" s="552">
        <f t="shared" ca="1" si="1554"/>
        <v>1208.4000000000001</v>
      </c>
      <c r="EO62" s="551" cm="1">
        <f t="array" aca="1" ref="EO62" ca="1">IFERROR(IF(AND(НачЦ_ИнвП_Дата&lt;=EO$3,КИнвП_Дата&gt;EO$3),
INDEX(Кальк._свекла,MATCH($A62,Кальк._свекла_наим.,0),MATCH("Сумма затрат, т.руб.",'Кальк-я'!$5:$5,0))*
INDEX(ЗФ,MATCH($A$58,ЗФ!$A:$A,0),MATCH("Посевная площадь"&amp;YEAR(EP$3),ЗФ!$2:$2,0))*
INDEX(Коэф.закупка_год_свекла[],MATCH($A62,Коэф.закупка_год_свекла[1],0),MATCH(MONTH(EO$3),КЗ!$1:$1,0))/1000,""),0)</f>
        <v>0</v>
      </c>
      <c r="EP62" s="551" cm="1">
        <f t="array" aca="1" ref="EP62" ca="1">IFERROR(IF(AND(НачЦ_ИнвП_Дата&lt;=EP$3,КИнвП_Дата&gt;EP$3),
INDEX(Кальк._свекла,MATCH($A62,Кальк._свекла_наим.,0),MATCH("Сумма затрат, т.руб.",'Кальк-я'!$5:$5,0))*
INDEX(ЗФ,MATCH($A$58,ЗФ!$A:$A,0),MATCH("Посевная площадь"&amp;YEAR(EQ$3),ЗФ!$2:$2,0))*
INDEX(Коэф.закупка_год_свекла[],MATCH($A62,Коэф.закупка_год_свекла[1],0),MATCH(MONTH(EP$3),КЗ!$1:$1,0))/1000,""),0)</f>
        <v>0</v>
      </c>
      <c r="EQ62" s="551" cm="1">
        <f t="array" aca="1" ref="EQ62" ca="1">IFERROR(IF(AND(НачЦ_ИнвП_Дата&lt;=EQ$3,КИнвП_Дата&gt;EQ$3),
INDEX(Кальк._свекла,MATCH($A62,Кальк._свекла_наим.,0),MATCH("Сумма затрат, т.руб.",'Кальк-я'!$5:$5,0))*
INDEX(ЗФ,MATCH($A$58,ЗФ!$A:$A,0),MATCH("Посевная площадь"&amp;YEAR(ER$3),ЗФ!$2:$2,0))*
INDEX(Коэф.закупка_год_свекла[],MATCH($A62,Коэф.закупка_год_свекла[1],0),MATCH(MONTH(EQ$3),КЗ!$1:$1,0))/1000,""),0)</f>
        <v>0</v>
      </c>
      <c r="ER62" s="551" cm="1">
        <f t="array" aca="1" ref="ER62" ca="1">IFERROR(IF(AND(НачЦ_ИнвП_Дата&lt;=ER$3,КИнвП_Дата&gt;ER$3),
INDEX(Кальк._свекла,MATCH($A62,Кальк._свекла_наим.,0),MATCH("Сумма затрат, т.руб.",'Кальк-я'!$5:$5,0))*
INDEX(ЗФ,MATCH($A$58,ЗФ!$A:$A,0),MATCH("Посевная площадь"&amp;YEAR(ES$3),ЗФ!$2:$2,0))*
INDEX(Коэф.закупка_год_свекла[],MATCH($A62,Коэф.закупка_год_свекла[1],0),MATCH(MONTH(ER$3),КЗ!$1:$1,0))/1000,""),0)</f>
        <v>0</v>
      </c>
      <c r="ES62" s="551" cm="1">
        <f t="array" aca="1" ref="ES62" ca="1">IFERROR(IF(AND(НачЦ_ИнвП_Дата&lt;=ES$3,КИнвП_Дата&gt;ES$3),
INDEX(Кальк._свекла,MATCH($A62,Кальк._свекла_наим.,0),MATCH("Сумма затрат, т.руб.",'Кальк-я'!$5:$5,0))*
INDEX(ЗФ,MATCH($A$58,ЗФ!$A:$A,0),MATCH("Посевная площадь"&amp;YEAR(ET$3),ЗФ!$2:$2,0))*
INDEX(Коэф.закупка_год_свекла[],MATCH($A62,Коэф.закупка_год_свекла[1],0),MATCH(MONTH(ES$3),КЗ!$1:$1,0))/1000,""),0)</f>
        <v>0</v>
      </c>
      <c r="ET62" s="551" cm="1">
        <f t="array" aca="1" ref="ET62" ca="1">IFERROR(IF(AND(НачЦ_ИнвП_Дата&lt;=ET$3,КИнвП_Дата&gt;ET$3),
INDEX(Кальк._свекла,MATCH($A62,Кальк._свекла_наим.,0),MATCH("Сумма затрат, т.руб.",'Кальк-я'!$5:$5,0))*
INDEX(ЗФ,MATCH($A$58,ЗФ!$A:$A,0),MATCH("Посевная площадь"&amp;YEAR(EU$3),ЗФ!$2:$2,0))*
INDEX(Коэф.закупка_год_свекла[],MATCH($A62,Коэф.закупка_год_свекла[1],0),MATCH(MONTH(ET$3),КЗ!$1:$1,0))/1000,""),0)</f>
        <v>1208.4000000000001</v>
      </c>
      <c r="EU62" s="551" cm="1">
        <f t="array" aca="1" ref="EU62" ca="1">IFERROR(IF(AND(НачЦ_ИнвП_Дата&lt;=EU$3,КИнвП_Дата&gt;EU$3),
INDEX(Кальк._свекла,MATCH($A62,Кальк._свекла_наим.,0),MATCH("Сумма затрат, т.руб.",'Кальк-я'!$5:$5,0))*
INDEX(ЗФ,MATCH($A$58,ЗФ!$A:$A,0),MATCH("Посевная площадь"&amp;YEAR(EV$3),ЗФ!$2:$2,0))*
INDEX(Коэф.закупка_год_свекла[],MATCH($A62,Коэф.закупка_год_свекла[1],0),MATCH(MONTH(EU$3),КЗ!$1:$1,0))/1000,""),0)</f>
        <v>0</v>
      </c>
      <c r="EV62" s="551" cm="1">
        <f t="array" aca="1" ref="EV62" ca="1">IFERROR(IF(AND(НачЦ_ИнвП_Дата&lt;=EV$3,КИнвП_Дата&gt;EV$3),
INDEX(Кальк._свекла,MATCH($A62,Кальк._свекла_наим.,0),MATCH("Сумма затрат, т.руб.",'Кальк-я'!$5:$5,0))*
INDEX(ЗФ,MATCH($A$58,ЗФ!$A:$A,0),MATCH("Посевная площадь"&amp;YEAR(EW$3),ЗФ!$2:$2,0))*
INDEX(Коэф.закупка_год_свекла[],MATCH($A62,Коэф.закупка_год_свекла[1],0),MATCH(MONTH(EV$3),КЗ!$1:$1,0))/1000,""),0)</f>
        <v>0</v>
      </c>
      <c r="EW62" s="551" cm="1">
        <f t="array" aca="1" ref="EW62" ca="1">IFERROR(IF(AND(НачЦ_ИнвП_Дата&lt;=EW$3,КИнвП_Дата&gt;EW$3),
INDEX(Кальк._свекла,MATCH($A62,Кальк._свекла_наим.,0),MATCH("Сумма затрат, т.руб.",'Кальк-я'!$5:$5,0))*
INDEX(ЗФ,MATCH($A$58,ЗФ!$A:$A,0),MATCH("Посевная площадь"&amp;YEAR(EX$3),ЗФ!$2:$2,0))*
INDEX(Коэф.закупка_год_свекла[],MATCH($A62,Коэф.закупка_год_свекла[1],0),MATCH(MONTH(EW$3),КЗ!$1:$1,0))/1000,""),0)</f>
        <v>0</v>
      </c>
      <c r="EX62" s="551" cm="1">
        <f t="array" aca="1" ref="EX62" ca="1">IFERROR(IF(AND(НачЦ_ИнвП_Дата&lt;=EX$3,КИнвП_Дата&gt;EX$3),
INDEX(Кальк._свекла,MATCH($A62,Кальк._свекла_наим.,0),MATCH("Сумма затрат, т.руб.",'Кальк-я'!$5:$5,0))*
INDEX(ЗФ,MATCH($A$58,ЗФ!$A:$A,0),MATCH("Посевная площадь"&amp;YEAR(EY$3),ЗФ!$2:$2,0))*
INDEX(Коэф.закупка_год_свекла[],MATCH($A62,Коэф.закупка_год_свекла[1],0),MATCH(MONTH(EX$3),КЗ!$1:$1,0))/1000,""),0)</f>
        <v>0</v>
      </c>
      <c r="EY62" s="551" cm="1">
        <f t="array" aca="1" ref="EY62" ca="1">IFERROR(IF(AND(НачЦ_ИнвП_Дата&lt;=EY$3,КИнвП_Дата&gt;EY$3),
INDEX(Кальк._свекла,MATCH($A62,Кальк._свекла_наим.,0),MATCH("Сумма затрат, т.руб.",'Кальк-я'!$5:$5,0))*
INDEX(ЗФ,MATCH($A$58,ЗФ!$A:$A,0),MATCH("Посевная площадь"&amp;YEAR(EZ$3),ЗФ!$2:$2,0))*
INDEX(Коэф.закупка_год_свекла[],MATCH($A62,Коэф.закупка_год_свекла[1],0),MATCH(MONTH(EY$3),КЗ!$1:$1,0))/1000,""),0)</f>
        <v>0</v>
      </c>
      <c r="EZ62" s="551" cm="1">
        <f t="array" aca="1" ref="EZ62" ca="1">IFERROR(IF(AND(НачЦ_ИнвП_Дата&lt;=EZ$3,КИнвП_Дата&gt;EZ$3),
INDEX(Кальк._свекла,MATCH($A62,Кальк._свекла_наим.,0),MATCH("Сумма затрат, т.руб.",'Кальк-я'!$5:$5,0))*
INDEX(ЗФ,MATCH($A$58,ЗФ!$A:$A,0),MATCH("Посевная площадь"&amp;YEAR(FA$3),ЗФ!$2:$2,0))*
INDEX(Коэф.закупка_год_свекла[],MATCH($A62,Коэф.закупка_год_свекла[1],0),MATCH(MONTH(EZ$3),КЗ!$1:$1,0))/1000,""),0)</f>
        <v>0</v>
      </c>
      <c r="FA62" s="552">
        <f t="shared" ca="1" si="1555"/>
        <v>1208.4000000000001</v>
      </c>
      <c r="FB62" s="551" cm="1">
        <f t="array" aca="1" ref="FB62" ca="1">IFERROR(IF(AND(НачЦ_ИнвП_Дата&lt;=FB$3,КИнвП_Дата&gt;FB$3),
INDEX(Кальк._свекла,MATCH($A62,Кальк._свекла_наим.,0),MATCH("Сумма затрат, т.руб.",'Кальк-я'!$5:$5,0))*
INDEX(ЗФ,MATCH($A$58,ЗФ!$A:$A,0),MATCH("Посевная площадь"&amp;YEAR(FC$3),ЗФ!$2:$2,0))*
INDEX(Коэф.закупка_год_свекла[],MATCH($A62,Коэф.закупка_год_свекла[1],0),MATCH(MONTH(FB$3),КЗ!$1:$1,0))/1000,""),0)</f>
        <v>0</v>
      </c>
      <c r="FC62" s="551" cm="1">
        <f t="array" aca="1" ref="FC62" ca="1">IFERROR(IF(AND(НачЦ_ИнвП_Дата&lt;=FC$3,КИнвП_Дата&gt;FC$3),
INDEX(Кальк._свекла,MATCH($A62,Кальк._свекла_наим.,0),MATCH("Сумма затрат, т.руб.",'Кальк-я'!$5:$5,0))*
INDEX(ЗФ,MATCH($A$58,ЗФ!$A:$A,0),MATCH("Посевная площадь"&amp;YEAR(FD$3),ЗФ!$2:$2,0))*
INDEX(Коэф.закупка_год_свекла[],MATCH($A62,Коэф.закупка_год_свекла[1],0),MATCH(MONTH(FC$3),КЗ!$1:$1,0))/1000,""),0)</f>
        <v>0</v>
      </c>
      <c r="FD62" s="551" cm="1">
        <f t="array" aca="1" ref="FD62" ca="1">IFERROR(IF(AND(НачЦ_ИнвП_Дата&lt;=FD$3,КИнвП_Дата&gt;FD$3),
INDEX(Кальк._свекла,MATCH($A62,Кальк._свекла_наим.,0),MATCH("Сумма затрат, т.руб.",'Кальк-я'!$5:$5,0))*
INDEX(ЗФ,MATCH($A$58,ЗФ!$A:$A,0),MATCH("Посевная площадь"&amp;YEAR(FE$3),ЗФ!$2:$2,0))*
INDEX(Коэф.закупка_год_свекла[],MATCH($A62,Коэф.закупка_год_свекла[1],0),MATCH(MONTH(FD$3),КЗ!$1:$1,0))/1000,""),0)</f>
        <v>0</v>
      </c>
      <c r="FE62" s="551" cm="1">
        <f t="array" aca="1" ref="FE62" ca="1">IFERROR(IF(AND(НачЦ_ИнвП_Дата&lt;=FE$3,КИнвП_Дата&gt;FE$3),
INDEX(Кальк._свекла,MATCH($A62,Кальк._свекла_наим.,0),MATCH("Сумма затрат, т.руб.",'Кальк-я'!$5:$5,0))*
INDEX(ЗФ,MATCH($A$58,ЗФ!$A:$A,0),MATCH("Посевная площадь"&amp;YEAR(FF$3),ЗФ!$2:$2,0))*
INDEX(Коэф.закупка_год_свекла[],MATCH($A62,Коэф.закупка_год_свекла[1],0),MATCH(MONTH(FE$3),КЗ!$1:$1,0))/1000,""),0)</f>
        <v>0</v>
      </c>
      <c r="FF62" s="551" cm="1">
        <f t="array" aca="1" ref="FF62" ca="1">IFERROR(IF(AND(НачЦ_ИнвП_Дата&lt;=FF$3,КИнвП_Дата&gt;FF$3),
INDEX(Кальк._свекла,MATCH($A62,Кальк._свекла_наим.,0),MATCH("Сумма затрат, т.руб.",'Кальк-я'!$5:$5,0))*
INDEX(ЗФ,MATCH($A$58,ЗФ!$A:$A,0),MATCH("Посевная площадь"&amp;YEAR(FG$3),ЗФ!$2:$2,0))*
INDEX(Коэф.закупка_год_свекла[],MATCH($A62,Коэф.закупка_год_свекла[1],0),MATCH(MONTH(FF$3),КЗ!$1:$1,0))/1000,""),0)</f>
        <v>0</v>
      </c>
      <c r="FG62" s="551" cm="1">
        <f t="array" aca="1" ref="FG62" ca="1">IFERROR(IF(AND(НачЦ_ИнвП_Дата&lt;=FG$3,КИнвП_Дата&gt;FG$3),
INDEX(Кальк._свекла,MATCH($A62,Кальк._свекла_наим.,0),MATCH("Сумма затрат, т.руб.",'Кальк-я'!$5:$5,0))*
INDEX(ЗФ,MATCH($A$58,ЗФ!$A:$A,0),MATCH("Посевная площадь"&amp;YEAR(FH$3),ЗФ!$2:$2,0))*
INDEX(Коэф.закупка_год_свекла[],MATCH($A62,Коэф.закупка_год_свекла[1],0),MATCH(MONTH(FG$3),КЗ!$1:$1,0))/1000,""),0)</f>
        <v>1208.4000000000001</v>
      </c>
      <c r="FH62" s="551" cm="1">
        <f t="array" aca="1" ref="FH62" ca="1">IFERROR(IF(AND(НачЦ_ИнвП_Дата&lt;=FH$3,КИнвП_Дата&gt;FH$3),
INDEX(Кальк._свекла,MATCH($A62,Кальк._свекла_наим.,0),MATCH("Сумма затрат, т.руб.",'Кальк-я'!$5:$5,0))*
INDEX(ЗФ,MATCH($A$58,ЗФ!$A:$A,0),MATCH("Посевная площадь"&amp;YEAR(FI$3),ЗФ!$2:$2,0))*
INDEX(Коэф.закупка_год_свекла[],MATCH($A62,Коэф.закупка_год_свекла[1],0),MATCH(MONTH(FH$3),КЗ!$1:$1,0))/1000,""),0)</f>
        <v>0</v>
      </c>
      <c r="FI62" s="551" cm="1">
        <f t="array" aca="1" ref="FI62" ca="1">IFERROR(IF(AND(НачЦ_ИнвП_Дата&lt;=FI$3,КИнвП_Дата&gt;FI$3),
INDEX(Кальк._свекла,MATCH($A62,Кальк._свекла_наим.,0),MATCH("Сумма затрат, т.руб.",'Кальк-я'!$5:$5,0))*
INDEX(ЗФ,MATCH($A$58,ЗФ!$A:$A,0),MATCH("Посевная площадь"&amp;YEAR(FJ$3),ЗФ!$2:$2,0))*
INDEX(Коэф.закупка_год_свекла[],MATCH($A62,Коэф.закупка_год_свекла[1],0),MATCH(MONTH(FI$3),КЗ!$1:$1,0))/1000,""),0)</f>
        <v>0</v>
      </c>
      <c r="FJ62" s="551" cm="1">
        <f t="array" aca="1" ref="FJ62" ca="1">IFERROR(IF(AND(НачЦ_ИнвП_Дата&lt;=FJ$3,КИнвП_Дата&gt;FJ$3),
INDEX(Кальк._свекла,MATCH($A62,Кальк._свекла_наим.,0),MATCH("Сумма затрат, т.руб.",'Кальк-я'!$5:$5,0))*
INDEX(ЗФ,MATCH($A$58,ЗФ!$A:$A,0),MATCH("Посевная площадь"&amp;YEAR(FK$3),ЗФ!$2:$2,0))*
INDEX(Коэф.закупка_год_свекла[],MATCH($A62,Коэф.закупка_год_свекла[1],0),MATCH(MONTH(FJ$3),КЗ!$1:$1,0))/1000,""),0)</f>
        <v>0</v>
      </c>
      <c r="FK62" s="551" cm="1">
        <f t="array" aca="1" ref="FK62" ca="1">IFERROR(IF(AND(НачЦ_ИнвП_Дата&lt;=FK$3,КИнвП_Дата&gt;FK$3),
INDEX(Кальк._свекла,MATCH($A62,Кальк._свекла_наим.,0),MATCH("Сумма затрат, т.руб.",'Кальк-я'!$5:$5,0))*
INDEX(ЗФ,MATCH($A$58,ЗФ!$A:$A,0),MATCH("Посевная площадь"&amp;YEAR(FL$3),ЗФ!$2:$2,0))*
INDEX(Коэф.закупка_год_свекла[],MATCH($A62,Коэф.закупка_год_свекла[1],0),MATCH(MONTH(FK$3),КЗ!$1:$1,0))/1000,""),0)</f>
        <v>0</v>
      </c>
      <c r="FL62" s="551" cm="1">
        <f t="array" aca="1" ref="FL62" ca="1">IFERROR(IF(AND(НачЦ_ИнвП_Дата&lt;=FL$3,КИнвП_Дата&gt;FL$3),
INDEX(Кальк._свекла,MATCH($A62,Кальк._свекла_наим.,0),MATCH("Сумма затрат, т.руб.",'Кальк-я'!$5:$5,0))*
INDEX(ЗФ,MATCH($A$58,ЗФ!$A:$A,0),MATCH("Посевная площадь"&amp;YEAR(FM$3),ЗФ!$2:$2,0))*
INDEX(Коэф.закупка_год_свекла[],MATCH($A62,Коэф.закупка_год_свекла[1],0),MATCH(MONTH(FL$3),КЗ!$1:$1,0))/1000,""),0)</f>
        <v>0</v>
      </c>
      <c r="FM62" s="551" cm="1">
        <f t="array" aca="1" ref="FM62" ca="1">IFERROR(IF(AND(НачЦ_ИнвП_Дата&lt;=FM$3,КИнвП_Дата&gt;FM$3),
INDEX(Кальк._свекла,MATCH($A62,Кальк._свекла_наим.,0),MATCH("Сумма затрат, т.руб.",'Кальк-я'!$5:$5,0))*
INDEX(ЗФ,MATCH($A$58,ЗФ!$A:$A,0),MATCH("Посевная площадь"&amp;YEAR(FN$3),ЗФ!$2:$2,0))*
INDEX(Коэф.закупка_год_свекла[],MATCH($A62,Коэф.закупка_год_свекла[1],0),MATCH(MONTH(FM$3),КЗ!$1:$1,0))/1000,""),0)</f>
        <v>0</v>
      </c>
      <c r="FN62" s="552">
        <f t="shared" ca="1" si="1556"/>
        <v>1208.4000000000001</v>
      </c>
      <c r="FO62" s="551" cm="1">
        <f t="array" aca="1" ref="FO62" ca="1">IFERROR(IF(AND(НачЦ_ИнвП_Дата&lt;=FO$3,КИнвП_Дата&gt;FO$3),
INDEX(Кальк._свекла,MATCH($A62,Кальк._свекла_наим.,0),MATCH("Сумма затрат, т.руб.",'Кальк-я'!$5:$5,0))*
INDEX(ЗФ,MATCH($A$58,ЗФ!$A:$A,0),MATCH("Посевная площадь"&amp;YEAR(FP$3),ЗФ!$2:$2,0))*
INDEX(Коэф.закупка_год_свекла[],MATCH($A62,Коэф.закупка_год_свекла[1],0),MATCH(MONTH(FO$3),КЗ!$1:$1,0))/1000,""),0)</f>
        <v>0</v>
      </c>
      <c r="FP62" s="551" cm="1">
        <f t="array" aca="1" ref="FP62" ca="1">IFERROR(IF(AND(НачЦ_ИнвП_Дата&lt;=FP$3,КИнвП_Дата&gt;FP$3),
INDEX(Кальк._свекла,MATCH($A62,Кальк._свекла_наим.,0),MATCH("Сумма затрат, т.руб.",'Кальк-я'!$5:$5,0))*
INDEX(ЗФ,MATCH($A$58,ЗФ!$A:$A,0),MATCH("Посевная площадь"&amp;YEAR(FQ$3),ЗФ!$2:$2,0))*
INDEX(Коэф.закупка_год_свекла[],MATCH($A62,Коэф.закупка_год_свекла[1],0),MATCH(MONTH(FP$3),КЗ!$1:$1,0))/1000,""),0)</f>
        <v>0</v>
      </c>
      <c r="FQ62" s="551" cm="1">
        <f t="array" aca="1" ref="FQ62" ca="1">IFERROR(IF(AND(НачЦ_ИнвП_Дата&lt;=FQ$3,КИнвП_Дата&gt;FQ$3),
INDEX(Кальк._свекла,MATCH($A62,Кальк._свекла_наим.,0),MATCH("Сумма затрат, т.руб.",'Кальк-я'!$5:$5,0))*
INDEX(ЗФ,MATCH($A$58,ЗФ!$A:$A,0),MATCH("Посевная площадь"&amp;YEAR(FR$3),ЗФ!$2:$2,0))*
INDEX(Коэф.закупка_год_свекла[],MATCH($A62,Коэф.закупка_год_свекла[1],0),MATCH(MONTH(FQ$3),КЗ!$1:$1,0))/1000,""),0)</f>
        <v>0</v>
      </c>
      <c r="FR62" s="551" cm="1">
        <f t="array" aca="1" ref="FR62" ca="1">IFERROR(IF(AND(НачЦ_ИнвП_Дата&lt;=FR$3,КИнвП_Дата&gt;FR$3),
INDEX(Кальк._свекла,MATCH($A62,Кальк._свекла_наим.,0),MATCH("Сумма затрат, т.руб.",'Кальк-я'!$5:$5,0))*
INDEX(ЗФ,MATCH($A$58,ЗФ!$A:$A,0),MATCH("Посевная площадь"&amp;YEAR(FS$3),ЗФ!$2:$2,0))*
INDEX(Коэф.закупка_год_свекла[],MATCH($A62,Коэф.закупка_год_свекла[1],0),MATCH(MONTH(FR$3),КЗ!$1:$1,0))/1000,""),0)</f>
        <v>0</v>
      </c>
      <c r="FS62" s="551" cm="1">
        <f t="array" aca="1" ref="FS62" ca="1">IFERROR(IF(AND(НачЦ_ИнвП_Дата&lt;=FS$3,КИнвП_Дата&gt;FS$3),
INDEX(Кальк._свекла,MATCH($A62,Кальк._свекла_наим.,0),MATCH("Сумма затрат, т.руб.",'Кальк-я'!$5:$5,0))*
INDEX(ЗФ,MATCH($A$58,ЗФ!$A:$A,0),MATCH("Посевная площадь"&amp;YEAR(FT$3),ЗФ!$2:$2,0))*
INDEX(Коэф.закупка_год_свекла[],MATCH($A62,Коэф.закупка_год_свекла[1],0),MATCH(MONTH(FS$3),КЗ!$1:$1,0))/1000,""),0)</f>
        <v>0</v>
      </c>
      <c r="FT62" s="551" cm="1">
        <f t="array" aca="1" ref="FT62" ca="1">IFERROR(IF(AND(НачЦ_ИнвП_Дата&lt;=FT$3,КИнвП_Дата&gt;FT$3),
INDEX(Кальк._свекла,MATCH($A62,Кальк._свекла_наим.,0),MATCH("Сумма затрат, т.руб.",'Кальк-я'!$5:$5,0))*
INDEX(ЗФ,MATCH($A$58,ЗФ!$A:$A,0),MATCH("Посевная площадь"&amp;YEAR(FU$3),ЗФ!$2:$2,0))*
INDEX(Коэф.закупка_год_свекла[],MATCH($A62,Коэф.закупка_год_свекла[1],0),MATCH(MONTH(FT$3),КЗ!$1:$1,0))/1000,""),0)</f>
        <v>1208.4000000000001</v>
      </c>
      <c r="FU62" s="551" cm="1">
        <f t="array" aca="1" ref="FU62" ca="1">IFERROR(IF(AND(НачЦ_ИнвП_Дата&lt;=FU$3,КИнвП_Дата&gt;FU$3),
INDEX(Кальк._свекла,MATCH($A62,Кальк._свекла_наим.,0),MATCH("Сумма затрат, т.руб.",'Кальк-я'!$5:$5,0))*
INDEX(ЗФ,MATCH($A$58,ЗФ!$A:$A,0),MATCH("Посевная площадь"&amp;YEAR(FV$3),ЗФ!$2:$2,0))*
INDEX(Коэф.закупка_год_свекла[],MATCH($A62,Коэф.закупка_год_свекла[1],0),MATCH(MONTH(FU$3),КЗ!$1:$1,0))/1000,""),0)</f>
        <v>0</v>
      </c>
      <c r="FV62" s="551" cm="1">
        <f t="array" aca="1" ref="FV62" ca="1">IFERROR(IF(AND(НачЦ_ИнвП_Дата&lt;=FV$3,КИнвП_Дата&gt;FV$3),
INDEX(Кальк._свекла,MATCH($A62,Кальк._свекла_наим.,0),MATCH("Сумма затрат, т.руб.",'Кальк-я'!$5:$5,0))*
INDEX(ЗФ,MATCH($A$58,ЗФ!$A:$A,0),MATCH("Посевная площадь"&amp;YEAR(FW$3),ЗФ!$2:$2,0))*
INDEX(Коэф.закупка_год_свекла[],MATCH($A62,Коэф.закупка_год_свекла[1],0),MATCH(MONTH(FV$3),КЗ!$1:$1,0))/1000,""),0)</f>
        <v>0</v>
      </c>
      <c r="FW62" s="551" cm="1">
        <f t="array" aca="1" ref="FW62" ca="1">IFERROR(IF(AND(НачЦ_ИнвП_Дата&lt;=FW$3,КИнвП_Дата&gt;FW$3),
INDEX(Кальк._свекла,MATCH($A62,Кальк._свекла_наим.,0),MATCH("Сумма затрат, т.руб.",'Кальк-я'!$5:$5,0))*
INDEX(ЗФ,MATCH($A$58,ЗФ!$A:$A,0),MATCH("Посевная площадь"&amp;YEAR(FX$3),ЗФ!$2:$2,0))*
INDEX(Коэф.закупка_год_свекла[],MATCH($A62,Коэф.закупка_год_свекла[1],0),MATCH(MONTH(FW$3),КЗ!$1:$1,0))/1000,""),0)</f>
        <v>0</v>
      </c>
      <c r="FX62" s="551" cm="1">
        <f t="array" aca="1" ref="FX62" ca="1">IFERROR(IF(AND(НачЦ_ИнвП_Дата&lt;=FX$3,КИнвП_Дата&gt;FX$3),
INDEX(Кальк._свекла,MATCH($A62,Кальк._свекла_наим.,0),MATCH("Сумма затрат, т.руб.",'Кальк-я'!$5:$5,0))*
INDEX(ЗФ,MATCH($A$58,ЗФ!$A:$A,0),MATCH("Посевная площадь"&amp;YEAR(FY$3),ЗФ!$2:$2,0))*
INDEX(Коэф.закупка_год_свекла[],MATCH($A62,Коэф.закупка_год_свекла[1],0),MATCH(MONTH(FX$3),КЗ!$1:$1,0))/1000,""),0)</f>
        <v>0</v>
      </c>
      <c r="FY62" s="551" cm="1">
        <f t="array" aca="1" ref="FY62" ca="1">IFERROR(IF(AND(НачЦ_ИнвП_Дата&lt;=FY$3,КИнвП_Дата&gt;FY$3),
INDEX(Кальк._свекла,MATCH($A62,Кальк._свекла_наим.,0),MATCH("Сумма затрат, т.руб.",'Кальк-я'!$5:$5,0))*
INDEX(ЗФ,MATCH($A$58,ЗФ!$A:$A,0),MATCH("Посевная площадь"&amp;YEAR(FZ$3),ЗФ!$2:$2,0))*
INDEX(Коэф.закупка_год_свекла[],MATCH($A62,Коэф.закупка_год_свекла[1],0),MATCH(MONTH(FY$3),КЗ!$1:$1,0))/1000,""),0)</f>
        <v>0</v>
      </c>
      <c r="FZ62" s="551" cm="1">
        <f t="array" aca="1" ref="FZ62" ca="1">IFERROR(IF(AND(НачЦ_ИнвП_Дата&lt;=FZ$3,КИнвП_Дата&gt;FZ$3),
INDEX(Кальк._свекла,MATCH($A62,Кальк._свекла_наим.,0),MATCH("Сумма затрат, т.руб.",'Кальк-я'!$5:$5,0))*
INDEX(ЗФ,MATCH($A$58,ЗФ!$A:$A,0),MATCH("Посевная площадь"&amp;YEAR(GA$3),ЗФ!$2:$2,0))*
INDEX(Коэф.закупка_год_свекла[],MATCH($A62,Коэф.закупка_год_свекла[1],0),MATCH(MONTH(FZ$3),КЗ!$1:$1,0))/1000,""),0)</f>
        <v>0</v>
      </c>
      <c r="GA62" s="552">
        <f t="shared" ca="1" si="1557"/>
        <v>1208.4000000000001</v>
      </c>
      <c r="GB62" s="551" cm="1">
        <f t="array" aca="1" ref="GB62" ca="1">IFERROR(IF(AND(НачЦ_ИнвП_Дата&lt;=GB$3,КИнвП_Дата&gt;GB$3),
INDEX(Кальк._свекла,MATCH($A62,Кальк._свекла_наим.,0),MATCH("Сумма затрат, т.руб.",'Кальк-я'!$5:$5,0))*
INDEX(ЗФ,MATCH($A$58,ЗФ!$A:$A,0),MATCH("Посевная площадь"&amp;YEAR(GC$3),ЗФ!$2:$2,0))*
INDEX(Коэф.закупка_год_свекла[],MATCH($A62,Коэф.закупка_год_свекла[1],0),MATCH(MONTH(GB$3),КЗ!$1:$1,0))/1000,""),0)</f>
        <v>0</v>
      </c>
      <c r="GC62" s="551" cm="1">
        <f t="array" aca="1" ref="GC62" ca="1">IFERROR(IF(AND(НачЦ_ИнвП_Дата&lt;=GC$3,КИнвП_Дата&gt;GC$3),
INDEX(Кальк._свекла,MATCH($A62,Кальк._свекла_наим.,0),MATCH("Сумма затрат, т.руб.",'Кальк-я'!$5:$5,0))*
INDEX(ЗФ,MATCH($A$58,ЗФ!$A:$A,0),MATCH("Посевная площадь"&amp;YEAR(GD$3),ЗФ!$2:$2,0))*
INDEX(Коэф.закупка_год_свекла[],MATCH($A62,Коэф.закупка_год_свекла[1],0),MATCH(MONTH(GC$3),КЗ!$1:$1,0))/1000,""),0)</f>
        <v>0</v>
      </c>
      <c r="GD62" s="551" cm="1">
        <f t="array" aca="1" ref="GD62" ca="1">IFERROR(IF(AND(НачЦ_ИнвП_Дата&lt;=GD$3,КИнвП_Дата&gt;GD$3),
INDEX(Кальк._свекла,MATCH($A62,Кальк._свекла_наим.,0),MATCH("Сумма затрат, т.руб.",'Кальк-я'!$5:$5,0))*
INDEX(ЗФ,MATCH($A$58,ЗФ!$A:$A,0),MATCH("Посевная площадь"&amp;YEAR(GE$3),ЗФ!$2:$2,0))*
INDEX(Коэф.закупка_год_свекла[],MATCH($A62,Коэф.закупка_год_свекла[1],0),MATCH(MONTH(GD$3),КЗ!$1:$1,0))/1000,""),0)</f>
        <v>0</v>
      </c>
      <c r="GE62" s="551" cm="1">
        <f t="array" aca="1" ref="GE62" ca="1">IFERROR(IF(AND(НачЦ_ИнвП_Дата&lt;=GE$3,КИнвП_Дата&gt;GE$3),
INDEX(Кальк._свекла,MATCH($A62,Кальк._свекла_наим.,0),MATCH("Сумма затрат, т.руб.",'Кальк-я'!$5:$5,0))*
INDEX(ЗФ,MATCH($A$58,ЗФ!$A:$A,0),MATCH("Посевная площадь"&amp;YEAR(GF$3),ЗФ!$2:$2,0))*
INDEX(Коэф.закупка_год_свекла[],MATCH($A62,Коэф.закупка_год_свекла[1],0),MATCH(MONTH(GE$3),КЗ!$1:$1,0))/1000,""),0)</f>
        <v>0</v>
      </c>
      <c r="GF62" s="551" cm="1">
        <f t="array" aca="1" ref="GF62" ca="1">IFERROR(IF(AND(НачЦ_ИнвП_Дата&lt;=GF$3,КИнвП_Дата&gt;GF$3),
INDEX(Кальк._свекла,MATCH($A62,Кальк._свекла_наим.,0),MATCH("Сумма затрат, т.руб.",'Кальк-я'!$5:$5,0))*
INDEX(ЗФ,MATCH($A$58,ЗФ!$A:$A,0),MATCH("Посевная площадь"&amp;YEAR(GG$3),ЗФ!$2:$2,0))*
INDEX(Коэф.закупка_год_свекла[],MATCH($A62,Коэф.закупка_год_свекла[1],0),MATCH(MONTH(GF$3),КЗ!$1:$1,0))/1000,""),0)</f>
        <v>0</v>
      </c>
      <c r="GG62" s="551" cm="1">
        <f t="array" aca="1" ref="GG62" ca="1">IFERROR(IF(AND(НачЦ_ИнвП_Дата&lt;=GG$3,КИнвП_Дата&gt;GG$3),
INDEX(Кальк._свекла,MATCH($A62,Кальк._свекла_наим.,0),MATCH("Сумма затрат, т.руб.",'Кальк-я'!$5:$5,0))*
INDEX(ЗФ,MATCH($A$58,ЗФ!$A:$A,0),MATCH("Посевная площадь"&amp;YEAR(GH$3),ЗФ!$2:$2,0))*
INDEX(Коэф.закупка_год_свекла[],MATCH($A62,Коэф.закупка_год_свекла[1],0),MATCH(MONTH(GG$3),КЗ!$1:$1,0))/1000,""),0)</f>
        <v>1208.4000000000001</v>
      </c>
      <c r="GH62" s="551" cm="1">
        <f t="array" aca="1" ref="GH62" ca="1">IFERROR(IF(AND(НачЦ_ИнвП_Дата&lt;=GH$3,КИнвП_Дата&gt;GH$3),
INDEX(Кальк._свекла,MATCH($A62,Кальк._свекла_наим.,0),MATCH("Сумма затрат, т.руб.",'Кальк-я'!$5:$5,0))*
INDEX(ЗФ,MATCH($A$58,ЗФ!$A:$A,0),MATCH("Посевная площадь"&amp;YEAR(GI$3),ЗФ!$2:$2,0))*
INDEX(Коэф.закупка_год_свекла[],MATCH($A62,Коэф.закупка_год_свекла[1],0),MATCH(MONTH(GH$3),КЗ!$1:$1,0))/1000,""),0)</f>
        <v>0</v>
      </c>
      <c r="GI62" s="551" cm="1">
        <f t="array" aca="1" ref="GI62" ca="1">IFERROR(IF(AND(НачЦ_ИнвП_Дата&lt;=GI$3,КИнвП_Дата&gt;GI$3),
INDEX(Кальк._свекла,MATCH($A62,Кальк._свекла_наим.,0),MATCH("Сумма затрат, т.руб.",'Кальк-я'!$5:$5,0))*
INDEX(ЗФ,MATCH($A$58,ЗФ!$A:$A,0),MATCH("Посевная площадь"&amp;YEAR(GJ$3),ЗФ!$2:$2,0))*
INDEX(Коэф.закупка_год_свекла[],MATCH($A62,Коэф.закупка_год_свекла[1],0),MATCH(MONTH(GI$3),КЗ!$1:$1,0))/1000,""),0)</f>
        <v>0</v>
      </c>
      <c r="GJ62" s="551" cm="1">
        <f t="array" aca="1" ref="GJ62" ca="1">IFERROR(IF(AND(НачЦ_ИнвП_Дата&lt;=GJ$3,КИнвП_Дата&gt;GJ$3),
INDEX(Кальк._свекла,MATCH($A62,Кальк._свекла_наим.,0),MATCH("Сумма затрат, т.руб.",'Кальк-я'!$5:$5,0))*
INDEX(ЗФ,MATCH($A$58,ЗФ!$A:$A,0),MATCH("Посевная площадь"&amp;YEAR(GK$3),ЗФ!$2:$2,0))*
INDEX(Коэф.закупка_год_свекла[],MATCH($A62,Коэф.закупка_год_свекла[1],0),MATCH(MONTH(GJ$3),КЗ!$1:$1,0))/1000,""),0)</f>
        <v>0</v>
      </c>
      <c r="GK62" s="551" cm="1">
        <f t="array" aca="1" ref="GK62" ca="1">IFERROR(IF(AND(НачЦ_ИнвП_Дата&lt;=GK$3,КИнвП_Дата&gt;GK$3),
INDEX(Кальк._свекла,MATCH($A62,Кальк._свекла_наим.,0),MATCH("Сумма затрат, т.руб.",'Кальк-я'!$5:$5,0))*
INDEX(ЗФ,MATCH($A$58,ЗФ!$A:$A,0),MATCH("Посевная площадь"&amp;YEAR(GL$3),ЗФ!$2:$2,0))*
INDEX(Коэф.закупка_год_свекла[],MATCH($A62,Коэф.закупка_год_свекла[1],0),MATCH(MONTH(GK$3),КЗ!$1:$1,0))/1000,""),0)</f>
        <v>0</v>
      </c>
      <c r="GL62" s="551" cm="1">
        <f t="array" aca="1" ref="GL62" ca="1">IFERROR(IF(AND(НачЦ_ИнвП_Дата&lt;=GL$3,КИнвП_Дата&gt;GL$3),
INDEX(Кальк._свекла,MATCH($A62,Кальк._свекла_наим.,0),MATCH("Сумма затрат, т.руб.",'Кальк-я'!$5:$5,0))*
INDEX(ЗФ,MATCH($A$58,ЗФ!$A:$A,0),MATCH("Посевная площадь"&amp;YEAR(GM$3),ЗФ!$2:$2,0))*
INDEX(Коэф.закупка_год_свекла[],MATCH($A62,Коэф.закупка_год_свекла[1],0),MATCH(MONTH(GL$3),КЗ!$1:$1,0))/1000,""),0)</f>
        <v>0</v>
      </c>
      <c r="GM62" s="551" cm="1">
        <f t="array" aca="1" ref="GM62" ca="1">IFERROR(IF(AND(НачЦ_ИнвП_Дата&lt;=GM$3,КИнвП_Дата&gt;GM$3),
INDEX(Кальк._свекла,MATCH($A62,Кальк._свекла_наим.,0),MATCH("Сумма затрат, т.руб.",'Кальк-я'!$5:$5,0))*
INDEX(ЗФ,MATCH($A$58,ЗФ!$A:$A,0),MATCH("Посевная площадь"&amp;YEAR(GN$3),ЗФ!$2:$2,0))*
INDEX(Коэф.закупка_год_свекла[],MATCH($A62,Коэф.закупка_год_свекла[1],0),MATCH(MONTH(GM$3),КЗ!$1:$1,0))/1000,""),0)</f>
        <v>0</v>
      </c>
      <c r="GN62" s="552">
        <f t="shared" ca="1" si="1558"/>
        <v>1208.4000000000001</v>
      </c>
      <c r="GO62" s="551" cm="1">
        <f t="array" aca="1" ref="GO62" ca="1">IFERROR(IF(AND(НачЦ_ИнвП_Дата&lt;=GO$3,КИнвП_Дата&gt;GO$3),
INDEX(Кальк._свекла,MATCH($A62,Кальк._свекла_наим.,0),MATCH("Сумма затрат, т.руб.",'Кальк-я'!$5:$5,0))*
INDEX(ЗФ,MATCH($A$58,ЗФ!$A:$A,0),MATCH("Посевная площадь"&amp;YEAR(GP$3),ЗФ!$2:$2,0))*
INDEX(Коэф.закупка_год_свекла[],MATCH($A62,Коэф.закупка_год_свекла[1],0),MATCH(MONTH(GO$3),КЗ!$1:$1,0))/1000,""),0)</f>
        <v>0</v>
      </c>
      <c r="GP62" s="551" cm="1">
        <f t="array" aca="1" ref="GP62" ca="1">IFERROR(IF(AND(НачЦ_ИнвП_Дата&lt;=GP$3,КИнвП_Дата&gt;GP$3),
INDEX(Кальк._свекла,MATCH($A62,Кальк._свекла_наим.,0),MATCH("Сумма затрат, т.руб.",'Кальк-я'!$5:$5,0))*
INDEX(ЗФ,MATCH($A$58,ЗФ!$A:$A,0),MATCH("Посевная площадь"&amp;YEAR(GQ$3),ЗФ!$2:$2,0))*
INDEX(Коэф.закупка_год_свекла[],MATCH($A62,Коэф.закупка_год_свекла[1],0),MATCH(MONTH(GP$3),КЗ!$1:$1,0))/1000,""),0)</f>
        <v>0</v>
      </c>
      <c r="GQ62" s="551" cm="1">
        <f t="array" aca="1" ref="GQ62" ca="1">IFERROR(IF(AND(НачЦ_ИнвП_Дата&lt;=GQ$3,КИнвП_Дата&gt;GQ$3),
INDEX(Кальк._свекла,MATCH($A62,Кальк._свекла_наим.,0),MATCH("Сумма затрат, т.руб.",'Кальк-я'!$5:$5,0))*
INDEX(ЗФ,MATCH($A$58,ЗФ!$A:$A,0),MATCH("Посевная площадь"&amp;YEAR(GR$3),ЗФ!$2:$2,0))*
INDEX(Коэф.закупка_год_свекла[],MATCH($A62,Коэф.закупка_год_свекла[1],0),MATCH(MONTH(GQ$3),КЗ!$1:$1,0))/1000,""),0)</f>
        <v>0</v>
      </c>
      <c r="GR62" s="551" cm="1">
        <f t="array" aca="1" ref="GR62" ca="1">IFERROR(IF(AND(НачЦ_ИнвП_Дата&lt;=GR$3,КИнвП_Дата&gt;GR$3),
INDEX(Кальк._свекла,MATCH($A62,Кальк._свекла_наим.,0),MATCH("Сумма затрат, т.руб.",'Кальк-я'!$5:$5,0))*
INDEX(ЗФ,MATCH($A$58,ЗФ!$A:$A,0),MATCH("Посевная площадь"&amp;YEAR(GS$3),ЗФ!$2:$2,0))*
INDEX(Коэф.закупка_год_свекла[],MATCH($A62,Коэф.закупка_год_свекла[1],0),MATCH(MONTH(GR$3),КЗ!$1:$1,0))/1000,""),0)</f>
        <v>0</v>
      </c>
      <c r="GS62" s="551" cm="1">
        <f t="array" aca="1" ref="GS62" ca="1">IFERROR(IF(AND(НачЦ_ИнвП_Дата&lt;=GS$3,КИнвП_Дата&gt;GS$3),
INDEX(Кальк._свекла,MATCH($A62,Кальк._свекла_наим.,0),MATCH("Сумма затрат, т.руб.",'Кальк-я'!$5:$5,0))*
INDEX(ЗФ,MATCH($A$58,ЗФ!$A:$A,0),MATCH("Посевная площадь"&amp;YEAR(GT$3),ЗФ!$2:$2,0))*
INDEX(Коэф.закупка_год_свекла[],MATCH($A62,Коэф.закупка_год_свекла[1],0),MATCH(MONTH(GS$3),КЗ!$1:$1,0))/1000,""),0)</f>
        <v>0</v>
      </c>
      <c r="GT62" s="551" cm="1">
        <f t="array" aca="1" ref="GT62" ca="1">IFERROR(IF(AND(НачЦ_ИнвП_Дата&lt;=GT$3,КИнвП_Дата&gt;GT$3),
INDEX(Кальк._свекла,MATCH($A62,Кальк._свекла_наим.,0),MATCH("Сумма затрат, т.руб.",'Кальк-я'!$5:$5,0))*
INDEX(ЗФ,MATCH($A$58,ЗФ!$A:$A,0),MATCH("Посевная площадь"&amp;YEAR(GU$3),ЗФ!$2:$2,0))*
INDEX(Коэф.закупка_год_свекла[],MATCH($A62,Коэф.закупка_год_свекла[1],0),MATCH(MONTH(GT$3),КЗ!$1:$1,0))/1000,""),0)</f>
        <v>1208.4000000000001</v>
      </c>
      <c r="GU62" s="551" cm="1">
        <f t="array" aca="1" ref="GU62" ca="1">IFERROR(IF(AND(НачЦ_ИнвП_Дата&lt;=GU$3,КИнвП_Дата&gt;GU$3),
INDEX(Кальк._свекла,MATCH($A62,Кальк._свекла_наим.,0),MATCH("Сумма затрат, т.руб.",'Кальк-я'!$5:$5,0))*
INDEX(ЗФ,MATCH($A$58,ЗФ!$A:$A,0),MATCH("Посевная площадь"&amp;YEAR(GV$3),ЗФ!$2:$2,0))*
INDEX(Коэф.закупка_год_свекла[],MATCH($A62,Коэф.закупка_год_свекла[1],0),MATCH(MONTH(GU$3),КЗ!$1:$1,0))/1000,""),0)</f>
        <v>0</v>
      </c>
      <c r="GV62" s="551" cm="1">
        <f t="array" aca="1" ref="GV62" ca="1">IFERROR(IF(AND(НачЦ_ИнвП_Дата&lt;=GV$3,КИнвП_Дата&gt;GV$3),
INDEX(Кальк._свекла,MATCH($A62,Кальк._свекла_наим.,0),MATCH("Сумма затрат, т.руб.",'Кальк-я'!$5:$5,0))*
INDEX(ЗФ,MATCH($A$58,ЗФ!$A:$A,0),MATCH("Посевная площадь"&amp;YEAR(GW$3),ЗФ!$2:$2,0))*
INDEX(Коэф.закупка_год_свекла[],MATCH($A62,Коэф.закупка_год_свекла[1],0),MATCH(MONTH(GV$3),КЗ!$1:$1,0))/1000,""),0)</f>
        <v>0</v>
      </c>
      <c r="GW62" s="551" cm="1">
        <f t="array" aca="1" ref="GW62" ca="1">IFERROR(IF(AND(НачЦ_ИнвП_Дата&lt;=GW$3,КИнвП_Дата&gt;GW$3),
INDEX(Кальк._свекла,MATCH($A62,Кальк._свекла_наим.,0),MATCH("Сумма затрат, т.руб.",'Кальк-я'!$5:$5,0))*
INDEX(ЗФ,MATCH($A$58,ЗФ!$A:$A,0),MATCH("Посевная площадь"&amp;YEAR(GX$3),ЗФ!$2:$2,0))*
INDEX(Коэф.закупка_год_свекла[],MATCH($A62,Коэф.закупка_год_свекла[1],0),MATCH(MONTH(GW$3),КЗ!$1:$1,0))/1000,""),0)</f>
        <v>0</v>
      </c>
      <c r="GX62" s="551" cm="1">
        <f t="array" aca="1" ref="GX62" ca="1">IFERROR(IF(AND(НачЦ_ИнвП_Дата&lt;=GX$3,КИнвП_Дата&gt;GX$3),
INDEX(Кальк._свекла,MATCH($A62,Кальк._свекла_наим.,0),MATCH("Сумма затрат, т.руб.",'Кальк-я'!$5:$5,0))*
INDEX(ЗФ,MATCH($A$58,ЗФ!$A:$A,0),MATCH("Посевная площадь"&amp;YEAR(GY$3),ЗФ!$2:$2,0))*
INDEX(Коэф.закупка_год_свекла[],MATCH($A62,Коэф.закупка_год_свекла[1],0),MATCH(MONTH(GX$3),КЗ!$1:$1,0))/1000,""),0)</f>
        <v>0</v>
      </c>
      <c r="GY62" s="551" cm="1">
        <f t="array" aca="1" ref="GY62" ca="1">IFERROR(IF(AND(НачЦ_ИнвП_Дата&lt;=GY$3,КИнвП_Дата&gt;GY$3),
INDEX(Кальк._свекла,MATCH($A62,Кальк._свекла_наим.,0),MATCH("Сумма затрат, т.руб.",'Кальк-я'!$5:$5,0))*
INDEX(ЗФ,MATCH($A$58,ЗФ!$A:$A,0),MATCH("Посевная площадь"&amp;YEAR(GZ$3),ЗФ!$2:$2,0))*
INDEX(Коэф.закупка_год_свекла[],MATCH($A62,Коэф.закупка_год_свекла[1],0),MATCH(MONTH(GY$3),КЗ!$1:$1,0))/1000,""),0)</f>
        <v>0</v>
      </c>
      <c r="GZ62" s="551" cm="1">
        <f t="array" aca="1" ref="GZ62" ca="1">IFERROR(IF(AND(НачЦ_ИнвП_Дата&lt;=GZ$3,КИнвП_Дата&gt;GZ$3),
INDEX(Кальк._свекла,MATCH($A62,Кальк._свекла_наим.,0),MATCH("Сумма затрат, т.руб.",'Кальк-я'!$5:$5,0))*
INDEX(ЗФ,MATCH($A$58,ЗФ!$A:$A,0),MATCH("Посевная площадь"&amp;YEAR(HA$3),ЗФ!$2:$2,0))*
INDEX(Коэф.закупка_год_свекла[],MATCH($A62,Коэф.закупка_год_свекла[1],0),MATCH(MONTH(GZ$3),КЗ!$1:$1,0))/1000,""),0)</f>
        <v>0</v>
      </c>
      <c r="HA62" s="552">
        <f t="shared" ca="1" si="1559"/>
        <v>1208.4000000000001</v>
      </c>
      <c r="HB62" s="551" cm="1">
        <f t="array" aca="1" ref="HB62" ca="1">IFERROR(IF(AND(НачЦ_ИнвП_Дата&lt;=HB$3,КИнвП_Дата&gt;HB$3),
INDEX(Кальк._свекла,MATCH($A62,Кальк._свекла_наим.,0),MATCH("Сумма затрат, т.руб.",'Кальк-я'!$5:$5,0))*
INDEX(ЗФ,MATCH($A$58,ЗФ!$A:$A,0),MATCH("Посевная площадь"&amp;YEAR(HC$3),ЗФ!$2:$2,0))*
INDEX(Коэф.закупка_год_свекла[],MATCH($A62,Коэф.закупка_год_свекла[1],0),MATCH(MONTH(HB$3),КЗ!$1:$1,0))/1000,""),0)</f>
        <v>0</v>
      </c>
      <c r="HC62" s="551" cm="1">
        <f t="array" aca="1" ref="HC62" ca="1">IFERROR(IF(AND(НачЦ_ИнвП_Дата&lt;=HC$3,КИнвП_Дата&gt;HC$3),
INDEX(Кальк._свекла,MATCH($A62,Кальк._свекла_наим.,0),MATCH("Сумма затрат, т.руб.",'Кальк-я'!$5:$5,0))*
INDEX(ЗФ,MATCH($A$58,ЗФ!$A:$A,0),MATCH("Посевная площадь"&amp;YEAR(HD$3),ЗФ!$2:$2,0))*
INDEX(Коэф.закупка_год_свекла[],MATCH($A62,Коэф.закупка_год_свекла[1],0),MATCH(MONTH(HC$3),КЗ!$1:$1,0))/1000,""),0)</f>
        <v>0</v>
      </c>
      <c r="HD62" s="551" cm="1">
        <f t="array" aca="1" ref="HD62" ca="1">IFERROR(IF(AND(НачЦ_ИнвП_Дата&lt;=HD$3,КИнвП_Дата&gt;HD$3),
INDEX(Кальк._свекла,MATCH($A62,Кальк._свекла_наим.,0),MATCH("Сумма затрат, т.руб.",'Кальк-я'!$5:$5,0))*
INDEX(ЗФ,MATCH($A$58,ЗФ!$A:$A,0),MATCH("Посевная площадь"&amp;YEAR(HE$3),ЗФ!$2:$2,0))*
INDEX(Коэф.закупка_год_свекла[],MATCH($A62,Коэф.закупка_год_свекла[1],0),MATCH(MONTH(HD$3),КЗ!$1:$1,0))/1000,""),0)</f>
        <v>0</v>
      </c>
      <c r="HE62" s="551" cm="1">
        <f t="array" aca="1" ref="HE62" ca="1">IFERROR(IF(AND(НачЦ_ИнвП_Дата&lt;=HE$3,КИнвП_Дата&gt;HE$3),
INDEX(Кальк._свекла,MATCH($A62,Кальк._свекла_наим.,0),MATCH("Сумма затрат, т.руб.",'Кальк-я'!$5:$5,0))*
INDEX(ЗФ,MATCH($A$58,ЗФ!$A:$A,0),MATCH("Посевная площадь"&amp;YEAR(HF$3),ЗФ!$2:$2,0))*
INDEX(Коэф.закупка_год_свекла[],MATCH($A62,Коэф.закупка_год_свекла[1],0),MATCH(MONTH(HE$3),КЗ!$1:$1,0))/1000,""),0)</f>
        <v>0</v>
      </c>
      <c r="HF62" s="551" cm="1">
        <f t="array" aca="1" ref="HF62" ca="1">IFERROR(IF(AND(НачЦ_ИнвП_Дата&lt;=HF$3,КИнвП_Дата&gt;HF$3),
INDEX(Кальк._свекла,MATCH($A62,Кальк._свекла_наим.,0),MATCH("Сумма затрат, т.руб.",'Кальк-я'!$5:$5,0))*
INDEX(ЗФ,MATCH($A$58,ЗФ!$A:$A,0),MATCH("Посевная площадь"&amp;YEAR(HG$3),ЗФ!$2:$2,0))*
INDEX(Коэф.закупка_год_свекла[],MATCH($A62,Коэф.закупка_год_свекла[1],0),MATCH(MONTH(HF$3),КЗ!$1:$1,0))/1000,""),0)</f>
        <v>0</v>
      </c>
      <c r="HG62" s="551" cm="1">
        <f t="array" aca="1" ref="HG62" ca="1">IFERROR(IF(AND(НачЦ_ИнвП_Дата&lt;=HG$3,КИнвП_Дата&gt;HG$3),
INDEX(Кальк._свекла,MATCH($A62,Кальк._свекла_наим.,0),MATCH("Сумма затрат, т.руб.",'Кальк-я'!$5:$5,0))*
INDEX(ЗФ,MATCH($A$58,ЗФ!$A:$A,0),MATCH("Посевная площадь"&amp;YEAR(HH$3),ЗФ!$2:$2,0))*
INDEX(Коэф.закупка_год_свекла[],MATCH($A62,Коэф.закупка_год_свекла[1],0),MATCH(MONTH(HG$3),КЗ!$1:$1,0))/1000,""),0)</f>
        <v>1208.4000000000001</v>
      </c>
      <c r="HH62" s="551" cm="1">
        <f t="array" aca="1" ref="HH62" ca="1">IFERROR(IF(AND(НачЦ_ИнвП_Дата&lt;=HH$3,КИнвП_Дата&gt;HH$3),
INDEX(Кальк._свекла,MATCH($A62,Кальк._свекла_наим.,0),MATCH("Сумма затрат, т.руб.",'Кальк-я'!$5:$5,0))*
INDEX(ЗФ,MATCH($A$58,ЗФ!$A:$A,0),MATCH("Посевная площадь"&amp;YEAR(HI$3),ЗФ!$2:$2,0))*
INDEX(Коэф.закупка_год_свекла[],MATCH($A62,Коэф.закупка_год_свекла[1],0),MATCH(MONTH(HH$3),КЗ!$1:$1,0))/1000,""),0)</f>
        <v>0</v>
      </c>
      <c r="HI62" s="551" cm="1">
        <f t="array" aca="1" ref="HI62" ca="1">IFERROR(IF(AND(НачЦ_ИнвП_Дата&lt;=HI$3,КИнвП_Дата&gt;HI$3),
INDEX(Кальк._свекла,MATCH($A62,Кальк._свекла_наим.,0),MATCH("Сумма затрат, т.руб.",'Кальк-я'!$5:$5,0))*
INDEX(ЗФ,MATCH($A$58,ЗФ!$A:$A,0),MATCH("Посевная площадь"&amp;YEAR(HJ$3),ЗФ!$2:$2,0))*
INDEX(Коэф.закупка_год_свекла[],MATCH($A62,Коэф.закупка_год_свекла[1],0),MATCH(MONTH(HI$3),КЗ!$1:$1,0))/1000,""),0)</f>
        <v>0</v>
      </c>
      <c r="HJ62" s="551" cm="1">
        <f t="array" aca="1" ref="HJ62" ca="1">IFERROR(IF(AND(НачЦ_ИнвП_Дата&lt;=HJ$3,КИнвП_Дата&gt;HJ$3),
INDEX(Кальк._свекла,MATCH($A62,Кальк._свекла_наим.,0),MATCH("Сумма затрат, т.руб.",'Кальк-я'!$5:$5,0))*
INDEX(ЗФ,MATCH($A$58,ЗФ!$A:$A,0),MATCH("Посевная площадь"&amp;YEAR(HK$3),ЗФ!$2:$2,0))*
INDEX(Коэф.закупка_год_свекла[],MATCH($A62,Коэф.закупка_год_свекла[1],0),MATCH(MONTH(HJ$3),КЗ!$1:$1,0))/1000,""),0)</f>
        <v>0</v>
      </c>
      <c r="HK62" s="551" cm="1">
        <f t="array" aca="1" ref="HK62" ca="1">IFERROR(IF(AND(НачЦ_ИнвП_Дата&lt;=HK$3,КИнвП_Дата&gt;HK$3),
INDEX(Кальк._свекла,MATCH($A62,Кальк._свекла_наим.,0),MATCH("Сумма затрат, т.руб.",'Кальк-я'!$5:$5,0))*
INDEX(ЗФ,MATCH($A$58,ЗФ!$A:$A,0),MATCH("Посевная площадь"&amp;YEAR(HL$3),ЗФ!$2:$2,0))*
INDEX(Коэф.закупка_год_свекла[],MATCH($A62,Коэф.закупка_год_свекла[1],0),MATCH(MONTH(HK$3),КЗ!$1:$1,0))/1000,""),0)</f>
        <v>0</v>
      </c>
      <c r="HL62" s="551" cm="1">
        <f t="array" aca="1" ref="HL62" ca="1">IFERROR(IF(AND(НачЦ_ИнвП_Дата&lt;=HL$3,КИнвП_Дата&gt;HL$3),
INDEX(Кальк._свекла,MATCH($A62,Кальк._свекла_наим.,0),MATCH("Сумма затрат, т.руб.",'Кальк-я'!$5:$5,0))*
INDEX(ЗФ,MATCH($A$58,ЗФ!$A:$A,0),MATCH("Посевная площадь"&amp;YEAR(HM$3),ЗФ!$2:$2,0))*
INDEX(Коэф.закупка_год_свекла[],MATCH($A62,Коэф.закупка_год_свекла[1],0),MATCH(MONTH(HL$3),КЗ!$1:$1,0))/1000,""),0)</f>
        <v>0</v>
      </c>
      <c r="HM62" s="551" cm="1">
        <f t="array" aca="1" ref="HM62" ca="1">IFERROR(IF(AND(НачЦ_ИнвП_Дата&lt;=HM$3,КИнвП_Дата&gt;HM$3),
INDEX(Кальк._свекла,MATCH($A62,Кальк._свекла_наим.,0),MATCH("Сумма затрат, т.руб.",'Кальк-я'!$5:$5,0))*
INDEX(ЗФ,MATCH($A$58,ЗФ!$A:$A,0),MATCH("Посевная площадь"&amp;YEAR(HN$3),ЗФ!$2:$2,0))*
INDEX(Коэф.закупка_год_свекла[],MATCH($A62,Коэф.закупка_год_свекла[1],0),MATCH(MONTH(HM$3),КЗ!$1:$1,0))/1000,""),0)</f>
        <v>0</v>
      </c>
      <c r="HN62" s="552">
        <f t="shared" ca="1" si="1560"/>
        <v>1208.4000000000001</v>
      </c>
      <c r="HO62" s="551" cm="1">
        <f t="array" aca="1" ref="HO62" ca="1">IFERROR(IF(AND(НачЦ_ИнвП_Дата&lt;=HO$3,КИнвП_Дата&gt;HO$3),
INDEX(Кальк._свекла,MATCH($A62,Кальк._свекла_наим.,0),MATCH("Сумма затрат, т.руб.",'Кальк-я'!$5:$5,0))*
INDEX(ЗФ,MATCH($A$58,ЗФ!$A:$A,0),MATCH("Посевная площадь"&amp;YEAR(HP$3),ЗФ!$2:$2,0))*
INDEX(Коэф.закупка_год_свекла[],MATCH($A62,Коэф.закупка_год_свекла[1],0),MATCH(MONTH(HO$3),КЗ!$1:$1,0))/1000,""),0)</f>
        <v>0</v>
      </c>
      <c r="HP62" s="551" cm="1">
        <f t="array" aca="1" ref="HP62" ca="1">IFERROR(IF(AND(НачЦ_ИнвП_Дата&lt;=HP$3,КИнвП_Дата&gt;HP$3),
INDEX(Кальк._свекла,MATCH($A62,Кальк._свекла_наим.,0),MATCH("Сумма затрат, т.руб.",'Кальк-я'!$5:$5,0))*
INDEX(ЗФ,MATCH($A$58,ЗФ!$A:$A,0),MATCH("Посевная площадь"&amp;YEAR(HQ$3),ЗФ!$2:$2,0))*
INDEX(Коэф.закупка_год_свекла[],MATCH($A62,Коэф.закупка_год_свекла[1],0),MATCH(MONTH(HP$3),КЗ!$1:$1,0))/1000,""),0)</f>
        <v>0</v>
      </c>
      <c r="HQ62" s="551" cm="1">
        <f t="array" aca="1" ref="HQ62" ca="1">IFERROR(IF(AND(НачЦ_ИнвП_Дата&lt;=HQ$3,КИнвП_Дата&gt;HQ$3),
INDEX(Кальк._свекла,MATCH($A62,Кальк._свекла_наим.,0),MATCH("Сумма затрат, т.руб.",'Кальк-я'!$5:$5,0))*
INDEX(ЗФ,MATCH($A$58,ЗФ!$A:$A,0),MATCH("Посевная площадь"&amp;YEAR(HR$3),ЗФ!$2:$2,0))*
INDEX(Коэф.закупка_год_свекла[],MATCH($A62,Коэф.закупка_год_свекла[1],0),MATCH(MONTH(HQ$3),КЗ!$1:$1,0))/1000,""),0)</f>
        <v>0</v>
      </c>
      <c r="HR62" s="551" cm="1">
        <f t="array" aca="1" ref="HR62" ca="1">IFERROR(IF(AND(НачЦ_ИнвП_Дата&lt;=HR$3,КИнвП_Дата&gt;HR$3),
INDEX(Кальк._свекла,MATCH($A62,Кальк._свекла_наим.,0),MATCH("Сумма затрат, т.руб.",'Кальк-я'!$5:$5,0))*
INDEX(ЗФ,MATCH($A$58,ЗФ!$A:$A,0),MATCH("Посевная площадь"&amp;YEAR(HS$3),ЗФ!$2:$2,0))*
INDEX(Коэф.закупка_год_свекла[],MATCH($A62,Коэф.закупка_год_свекла[1],0),MATCH(MONTH(HR$3),КЗ!$1:$1,0))/1000,""),0)</f>
        <v>0</v>
      </c>
      <c r="HS62" s="551" cm="1">
        <f t="array" aca="1" ref="HS62" ca="1">IFERROR(IF(AND(НачЦ_ИнвП_Дата&lt;=HS$3,КИнвП_Дата&gt;HS$3),
INDEX(Кальк._свекла,MATCH($A62,Кальк._свекла_наим.,0),MATCH("Сумма затрат, т.руб.",'Кальк-я'!$5:$5,0))*
INDEX(ЗФ,MATCH($A$58,ЗФ!$A:$A,0),MATCH("Посевная площадь"&amp;YEAR(HT$3),ЗФ!$2:$2,0))*
INDEX(Коэф.закупка_год_свекла[],MATCH($A62,Коэф.закупка_год_свекла[1],0),MATCH(MONTH(HS$3),КЗ!$1:$1,0))/1000,""),0)</f>
        <v>0</v>
      </c>
      <c r="HT62" s="551" cm="1">
        <f t="array" aca="1" ref="HT62" ca="1">IFERROR(IF(AND(НачЦ_ИнвП_Дата&lt;=HT$3,КИнвП_Дата&gt;HT$3),
INDEX(Кальк._свекла,MATCH($A62,Кальк._свекла_наим.,0),MATCH("Сумма затрат, т.руб.",'Кальк-я'!$5:$5,0))*
INDEX(ЗФ,MATCH($A$58,ЗФ!$A:$A,0),MATCH("Посевная площадь"&amp;YEAR(HU$3),ЗФ!$2:$2,0))*
INDEX(Коэф.закупка_год_свекла[],MATCH($A62,Коэф.закупка_год_свекла[1],0),MATCH(MONTH(HT$3),КЗ!$1:$1,0))/1000,""),0)</f>
        <v>1208.4000000000001</v>
      </c>
      <c r="HU62" s="551" cm="1">
        <f t="array" aca="1" ref="HU62" ca="1">IFERROR(IF(AND(НачЦ_ИнвП_Дата&lt;=HU$3,КИнвП_Дата&gt;HU$3),
INDEX(Кальк._свекла,MATCH($A62,Кальк._свекла_наим.,0),MATCH("Сумма затрат, т.руб.",'Кальк-я'!$5:$5,0))*
INDEX(ЗФ,MATCH($A$58,ЗФ!$A:$A,0),MATCH("Посевная площадь"&amp;YEAR(HV$3),ЗФ!$2:$2,0))*
INDEX(Коэф.закупка_год_свекла[],MATCH($A62,Коэф.закупка_год_свекла[1],0),MATCH(MONTH(HU$3),КЗ!$1:$1,0))/1000,""),0)</f>
        <v>0</v>
      </c>
      <c r="HV62" s="551" cm="1">
        <f t="array" aca="1" ref="HV62" ca="1">IFERROR(IF(AND(НачЦ_ИнвП_Дата&lt;=HV$3,КИнвП_Дата&gt;HV$3),
INDEX(Кальк._свекла,MATCH($A62,Кальк._свекла_наим.,0),MATCH("Сумма затрат, т.руб.",'Кальк-я'!$5:$5,0))*
INDEX(ЗФ,MATCH($A$58,ЗФ!$A:$A,0),MATCH("Посевная площадь"&amp;YEAR(HW$3),ЗФ!$2:$2,0))*
INDEX(Коэф.закупка_год_свекла[],MATCH($A62,Коэф.закупка_год_свекла[1],0),MATCH(MONTH(HV$3),КЗ!$1:$1,0))/1000,""),0)</f>
        <v>0</v>
      </c>
      <c r="HW62" s="551" cm="1">
        <f t="array" aca="1" ref="HW62" ca="1">IFERROR(IF(AND(НачЦ_ИнвП_Дата&lt;=HW$3,КИнвП_Дата&gt;HW$3),
INDEX(Кальк._свекла,MATCH($A62,Кальк._свекла_наим.,0),MATCH("Сумма затрат, т.руб.",'Кальк-я'!$5:$5,0))*
INDEX(ЗФ,MATCH($A$58,ЗФ!$A:$A,0),MATCH("Посевная площадь"&amp;YEAR(HX$3),ЗФ!$2:$2,0))*
INDEX(Коэф.закупка_год_свекла[],MATCH($A62,Коэф.закупка_год_свекла[1],0),MATCH(MONTH(HW$3),КЗ!$1:$1,0))/1000,""),0)</f>
        <v>0</v>
      </c>
      <c r="HX62" s="551" cm="1">
        <f t="array" aca="1" ref="HX62" ca="1">IFERROR(IF(AND(НачЦ_ИнвП_Дата&lt;=HX$3,КИнвП_Дата&gt;HX$3),
INDEX(Кальк._свекла,MATCH($A62,Кальк._свекла_наим.,0),MATCH("Сумма затрат, т.руб.",'Кальк-я'!$5:$5,0))*
INDEX(ЗФ,MATCH($A$58,ЗФ!$A:$A,0),MATCH("Посевная площадь"&amp;YEAR(HY$3),ЗФ!$2:$2,0))*
INDEX(Коэф.закупка_год_свекла[],MATCH($A62,Коэф.закупка_год_свекла[1],0),MATCH(MONTH(HX$3),КЗ!$1:$1,0))/1000,""),0)</f>
        <v>0</v>
      </c>
      <c r="HY62" s="551" cm="1">
        <f t="array" aca="1" ref="HY62" ca="1">IFERROR(IF(AND(НачЦ_ИнвП_Дата&lt;=HY$3,КИнвП_Дата&gt;HY$3),
INDEX(Кальк._свекла,MATCH($A62,Кальк._свекла_наим.,0),MATCH("Сумма затрат, т.руб.",'Кальк-я'!$5:$5,0))*
INDEX(ЗФ,MATCH($A$58,ЗФ!$A:$A,0),MATCH("Посевная площадь"&amp;YEAR(HZ$3),ЗФ!$2:$2,0))*
INDEX(Коэф.закупка_год_свекла[],MATCH($A62,Коэф.закупка_год_свекла[1],0),MATCH(MONTH(HY$3),КЗ!$1:$1,0))/1000,""),0)</f>
        <v>0</v>
      </c>
      <c r="HZ62" s="551" cm="1">
        <f t="array" aca="1" ref="HZ62" ca="1">IFERROR(IF(AND(НачЦ_ИнвП_Дата&lt;=HZ$3,КИнвП_Дата&gt;HZ$3),
INDEX(Кальк._свекла,MATCH($A62,Кальк._свекла_наим.,0),MATCH("Сумма затрат, т.руб.",'Кальк-я'!$5:$5,0))*
INDEX(ЗФ,MATCH($A$58,ЗФ!$A:$A,0),MATCH("Посевная площадь"&amp;YEAR(IA$3),ЗФ!$2:$2,0))*
INDEX(Коэф.закупка_год_свекла[],MATCH($A62,Коэф.закупка_год_свекла[1],0),MATCH(MONTH(HZ$3),КЗ!$1:$1,0))/1000,""),0)</f>
        <v>0</v>
      </c>
      <c r="IA62" s="552">
        <f t="shared" ca="1" si="1561"/>
        <v>1208.4000000000001</v>
      </c>
      <c r="IB62" s="551" cm="1">
        <f t="array" aca="1" ref="IB62" ca="1">IFERROR(IF(AND(НачЦ_ИнвП_Дата&lt;=IB$3,КИнвП_Дата&gt;IB$3),
INDEX(Кальк._свекла,MATCH($A62,Кальк._свекла_наим.,0),MATCH("Сумма затрат, т.руб.",'Кальк-я'!$5:$5,0))*
INDEX(ЗФ,MATCH($A$58,ЗФ!$A:$A,0),MATCH("Посевная площадь"&amp;YEAR(IC$3),ЗФ!$2:$2,0))*
INDEX(Коэф.закупка_год_свекла[],MATCH($A62,Коэф.закупка_год_свекла[1],0),MATCH(MONTH(IB$3),КЗ!$1:$1,0))/1000,""),0)</f>
        <v>0</v>
      </c>
      <c r="IC62" s="551" cm="1">
        <f t="array" aca="1" ref="IC62" ca="1">IFERROR(IF(AND(НачЦ_ИнвП_Дата&lt;=IC$3,КИнвП_Дата&gt;IC$3),
INDEX(Кальк._свекла,MATCH($A62,Кальк._свекла_наим.,0),MATCH("Сумма затрат, т.руб.",'Кальк-я'!$5:$5,0))*
INDEX(ЗФ,MATCH($A$58,ЗФ!$A:$A,0),MATCH("Посевная площадь"&amp;YEAR(ID$3),ЗФ!$2:$2,0))*
INDEX(Коэф.закупка_год_свекла[],MATCH($A62,Коэф.закупка_год_свекла[1],0),MATCH(MONTH(IC$3),КЗ!$1:$1,0))/1000,""),0)</f>
        <v>0</v>
      </c>
      <c r="ID62" s="551" cm="1">
        <f t="array" aca="1" ref="ID62" ca="1">IFERROR(IF(AND(НачЦ_ИнвП_Дата&lt;=ID$3,КИнвП_Дата&gt;ID$3),
INDEX(Кальк._свекла,MATCH($A62,Кальк._свекла_наим.,0),MATCH("Сумма затрат, т.руб.",'Кальк-я'!$5:$5,0))*
INDEX(ЗФ,MATCH($A$58,ЗФ!$A:$A,0),MATCH("Посевная площадь"&amp;YEAR(IE$3),ЗФ!$2:$2,0))*
INDEX(Коэф.закупка_год_свекла[],MATCH($A62,Коэф.закупка_год_свекла[1],0),MATCH(MONTH(ID$3),КЗ!$1:$1,0))/1000,""),0)</f>
        <v>0</v>
      </c>
      <c r="IE62" s="551" cm="1">
        <f t="array" aca="1" ref="IE62" ca="1">IFERROR(IF(AND(НачЦ_ИнвП_Дата&lt;=IE$3,КИнвП_Дата&gt;IE$3),
INDEX(Кальк._свекла,MATCH($A62,Кальк._свекла_наим.,0),MATCH("Сумма затрат, т.руб.",'Кальк-я'!$5:$5,0))*
INDEX(ЗФ,MATCH($A$58,ЗФ!$A:$A,0),MATCH("Посевная площадь"&amp;YEAR(IF$3),ЗФ!$2:$2,0))*
INDEX(Коэф.закупка_год_свекла[],MATCH($A62,Коэф.закупка_год_свекла[1],0),MATCH(MONTH(IE$3),КЗ!$1:$1,0))/1000,""),0)</f>
        <v>0</v>
      </c>
      <c r="IF62" s="551" cm="1">
        <f t="array" aca="1" ref="IF62" ca="1">IFERROR(IF(AND(НачЦ_ИнвП_Дата&lt;=IF$3,КИнвП_Дата&gt;IF$3),
INDEX(Кальк._свекла,MATCH($A62,Кальк._свекла_наим.,0),MATCH("Сумма затрат, т.руб.",'Кальк-я'!$5:$5,0))*
INDEX(ЗФ,MATCH($A$58,ЗФ!$A:$A,0),MATCH("Посевная площадь"&amp;YEAR(IG$3),ЗФ!$2:$2,0))*
INDEX(Коэф.закупка_год_свекла[],MATCH($A62,Коэф.закупка_год_свекла[1],0),MATCH(MONTH(IF$3),КЗ!$1:$1,0))/1000,""),0)</f>
        <v>0</v>
      </c>
      <c r="IG62" s="551" cm="1">
        <f t="array" aca="1" ref="IG62" ca="1">IFERROR(IF(AND(НачЦ_ИнвП_Дата&lt;=IG$3,КИнвП_Дата&gt;IG$3),
INDEX(Кальк._свекла,MATCH($A62,Кальк._свекла_наим.,0),MATCH("Сумма затрат, т.руб.",'Кальк-я'!$5:$5,0))*
INDEX(ЗФ,MATCH($A$58,ЗФ!$A:$A,0),MATCH("Посевная площадь"&amp;YEAR(IH$3),ЗФ!$2:$2,0))*
INDEX(Коэф.закупка_год_свекла[],MATCH($A62,Коэф.закупка_год_свекла[1],0),MATCH(MONTH(IG$3),КЗ!$1:$1,0))/1000,""),0)</f>
        <v>1208.4000000000001</v>
      </c>
      <c r="IH62" s="551" cm="1">
        <f t="array" aca="1" ref="IH62" ca="1">IFERROR(IF(AND(НачЦ_ИнвП_Дата&lt;=IH$3,КИнвП_Дата&gt;IH$3),
INDEX(Кальк._свекла,MATCH($A62,Кальк._свекла_наим.,0),MATCH("Сумма затрат, т.руб.",'Кальк-я'!$5:$5,0))*
INDEX(ЗФ,MATCH($A$58,ЗФ!$A:$A,0),MATCH("Посевная площадь"&amp;YEAR(II$3),ЗФ!$2:$2,0))*
INDEX(Коэф.закупка_год_свекла[],MATCH($A62,Коэф.закупка_год_свекла[1],0),MATCH(MONTH(IH$3),КЗ!$1:$1,0))/1000,""),0)</f>
        <v>0</v>
      </c>
      <c r="II62" s="551" cm="1">
        <f t="array" aca="1" ref="II62" ca="1">IFERROR(IF(AND(НачЦ_ИнвП_Дата&lt;=II$3,КИнвП_Дата&gt;II$3),
INDEX(Кальк._свекла,MATCH($A62,Кальк._свекла_наим.,0),MATCH("Сумма затрат, т.руб.",'Кальк-я'!$5:$5,0))*
INDEX(ЗФ,MATCH($A$58,ЗФ!$A:$A,0),MATCH("Посевная площадь"&amp;YEAR(IJ$3),ЗФ!$2:$2,0))*
INDEX(Коэф.закупка_год_свекла[],MATCH($A62,Коэф.закупка_год_свекла[1],0),MATCH(MONTH(II$3),КЗ!$1:$1,0))/1000,""),0)</f>
        <v>0</v>
      </c>
      <c r="IJ62" s="551" cm="1">
        <f t="array" aca="1" ref="IJ62" ca="1">IFERROR(IF(AND(НачЦ_ИнвП_Дата&lt;=IJ$3,КИнвП_Дата&gt;IJ$3),
INDEX(Кальк._свекла,MATCH($A62,Кальк._свекла_наим.,0),MATCH("Сумма затрат, т.руб.",'Кальк-я'!$5:$5,0))*
INDEX(ЗФ,MATCH($A$58,ЗФ!$A:$A,0),MATCH("Посевная площадь"&amp;YEAR(IK$3),ЗФ!$2:$2,0))*
INDEX(Коэф.закупка_год_свекла[],MATCH($A62,Коэф.закупка_год_свекла[1],0),MATCH(MONTH(IJ$3),КЗ!$1:$1,0))/1000,""),0)</f>
        <v>0</v>
      </c>
      <c r="IK62" s="551" cm="1">
        <f t="array" aca="1" ref="IK62" ca="1">IFERROR(IF(AND(НачЦ_ИнвП_Дата&lt;=IK$3,КИнвП_Дата&gt;IK$3),
INDEX(Кальк._свекла,MATCH($A62,Кальк._свекла_наим.,0),MATCH("Сумма затрат, т.руб.",'Кальк-я'!$5:$5,0))*
INDEX(ЗФ,MATCH($A$58,ЗФ!$A:$A,0),MATCH("Посевная площадь"&amp;YEAR(IL$3),ЗФ!$2:$2,0))*
INDEX(Коэф.закупка_год_свекла[],MATCH($A62,Коэф.закупка_год_свекла[1],0),MATCH(MONTH(IK$3),КЗ!$1:$1,0))/1000,""),0)</f>
        <v>0</v>
      </c>
      <c r="IL62" s="551" cm="1">
        <f t="array" aca="1" ref="IL62" ca="1">IFERROR(IF(AND(НачЦ_ИнвП_Дата&lt;=IL$3,КИнвП_Дата&gt;IL$3),
INDEX(Кальк._свекла,MATCH($A62,Кальк._свекла_наим.,0),MATCH("Сумма затрат, т.руб.",'Кальк-я'!$5:$5,0))*
INDEX(ЗФ,MATCH($A$58,ЗФ!$A:$A,0),MATCH("Посевная площадь"&amp;YEAR(IM$3),ЗФ!$2:$2,0))*
INDEX(Коэф.закупка_год_свекла[],MATCH($A62,Коэф.закупка_год_свекла[1],0),MATCH(MONTH(IL$3),КЗ!$1:$1,0))/1000,""),0)</f>
        <v>0</v>
      </c>
      <c r="IM62" s="551" cm="1">
        <f t="array" aca="1" ref="IM62" ca="1">IFERROR(IF(AND(НачЦ_ИнвП_Дата&lt;=IM$3,КИнвП_Дата&gt;IM$3),
INDEX(Кальк._свекла,MATCH($A62,Кальк._свекла_наим.,0),MATCH("Сумма затрат, т.руб.",'Кальк-я'!$5:$5,0))*
INDEX(ЗФ,MATCH($A$58,ЗФ!$A:$A,0),MATCH("Посевная площадь"&amp;YEAR(IN$3),ЗФ!$2:$2,0))*
INDEX(Коэф.закупка_год_свекла[],MATCH($A62,Коэф.закупка_год_свекла[1],0),MATCH(MONTH(IM$3),КЗ!$1:$1,0))/1000,""),0)</f>
        <v>0</v>
      </c>
      <c r="IN62" s="552">
        <f t="shared" ca="1" si="1562"/>
        <v>1208.4000000000001</v>
      </c>
      <c r="IO62" s="551" cm="1">
        <f t="array" aca="1" ref="IO62" ca="1">IFERROR(IF(AND(НачЦ_ИнвП_Дата&lt;=IO$3,КИнвП_Дата&gt;IO$3),
INDEX(Кальк._свекла,MATCH($A62,Кальк._свекла_наим.,0),MATCH("Сумма затрат, т.руб.",'Кальк-я'!$5:$5,0))*
INDEX(ЗФ,MATCH($A$58,ЗФ!$A:$A,0),MATCH("Посевная площадь"&amp;YEAR(IP$3),ЗФ!$2:$2,0))*
INDEX(Коэф.закупка_год_свекла[],MATCH($A62,Коэф.закупка_год_свекла[1],0),MATCH(MONTH(IO$3),КЗ!$1:$1,0))/1000,""),0)</f>
        <v>0</v>
      </c>
      <c r="IP62" s="551" cm="1">
        <f t="array" aca="1" ref="IP62" ca="1">IFERROR(IF(AND(НачЦ_ИнвП_Дата&lt;=IP$3,КИнвП_Дата&gt;IP$3),
INDEX(Кальк._свекла,MATCH($A62,Кальк._свекла_наим.,0),MATCH("Сумма затрат, т.руб.",'Кальк-я'!$5:$5,0))*
INDEX(ЗФ,MATCH($A$58,ЗФ!$A:$A,0),MATCH("Посевная площадь"&amp;YEAR(IQ$3),ЗФ!$2:$2,0))*
INDEX(Коэф.закупка_год_свекла[],MATCH($A62,Коэф.закупка_год_свекла[1],0),MATCH(MONTH(IP$3),КЗ!$1:$1,0))/1000,""),0)</f>
        <v>0</v>
      </c>
      <c r="IQ62" s="551" cm="1">
        <f t="array" aca="1" ref="IQ62" ca="1">IFERROR(IF(AND(НачЦ_ИнвП_Дата&lt;=IQ$3,КИнвП_Дата&gt;IQ$3),
INDEX(Кальк._свекла,MATCH($A62,Кальк._свекла_наим.,0),MATCH("Сумма затрат, т.руб.",'Кальк-я'!$5:$5,0))*
INDEX(ЗФ,MATCH($A$58,ЗФ!$A:$A,0),MATCH("Посевная площадь"&amp;YEAR(IR$3),ЗФ!$2:$2,0))*
INDEX(Коэф.закупка_год_свекла[],MATCH($A62,Коэф.закупка_год_свекла[1],0),MATCH(MONTH(IQ$3),КЗ!$1:$1,0))/1000,""),0)</f>
        <v>0</v>
      </c>
      <c r="IR62" s="551" cm="1">
        <f t="array" aca="1" ref="IR62" ca="1">IFERROR(IF(AND(НачЦ_ИнвП_Дата&lt;=IR$3,КИнвП_Дата&gt;IR$3),
INDEX(Кальк._свекла,MATCH($A62,Кальк._свекла_наим.,0),MATCH("Сумма затрат, т.руб.",'Кальк-я'!$5:$5,0))*
INDEX(ЗФ,MATCH($A$58,ЗФ!$A:$A,0),MATCH("Посевная площадь"&amp;YEAR(IS$3),ЗФ!$2:$2,0))*
INDEX(Коэф.закупка_год_свекла[],MATCH($A62,Коэф.закупка_год_свекла[1],0),MATCH(MONTH(IR$3),КЗ!$1:$1,0))/1000,""),0)</f>
        <v>0</v>
      </c>
      <c r="IS62" s="551" cm="1">
        <f t="array" aca="1" ref="IS62" ca="1">IFERROR(IF(AND(НачЦ_ИнвП_Дата&lt;=IS$3,КИнвП_Дата&gt;IS$3),
INDEX(Кальк._свекла,MATCH($A62,Кальк._свекла_наим.,0),MATCH("Сумма затрат, т.руб.",'Кальк-я'!$5:$5,0))*
INDEX(ЗФ,MATCH($A$58,ЗФ!$A:$A,0),MATCH("Посевная площадь"&amp;YEAR(IT$3),ЗФ!$2:$2,0))*
INDEX(Коэф.закупка_год_свекла[],MATCH($A62,Коэф.закупка_год_свекла[1],0),MATCH(MONTH(IS$3),КЗ!$1:$1,0))/1000,""),0)</f>
        <v>0</v>
      </c>
      <c r="IT62" s="551" cm="1">
        <f t="array" aca="1" ref="IT62" ca="1">IFERROR(IF(AND(НачЦ_ИнвП_Дата&lt;=IT$3,КИнвП_Дата&gt;IT$3),
INDEX(Кальк._свекла,MATCH($A62,Кальк._свекла_наим.,0),MATCH("Сумма затрат, т.руб.",'Кальк-я'!$5:$5,0))*
INDEX(ЗФ,MATCH($A$58,ЗФ!$A:$A,0),MATCH("Посевная площадь"&amp;YEAR(IU$3),ЗФ!$2:$2,0))*
INDEX(Коэф.закупка_год_свекла[],MATCH($A62,Коэф.закупка_год_свекла[1],0),MATCH(MONTH(IT$3),КЗ!$1:$1,0))/1000,""),0)</f>
        <v>1208.4000000000001</v>
      </c>
      <c r="IU62" s="551" cm="1">
        <f t="array" aca="1" ref="IU62" ca="1">IFERROR(IF(AND(НачЦ_ИнвП_Дата&lt;=IU$3,КИнвП_Дата&gt;IU$3),
INDEX(Кальк._свекла,MATCH($A62,Кальк._свекла_наим.,0),MATCH("Сумма затрат, т.руб.",'Кальк-я'!$5:$5,0))*
INDEX(ЗФ,MATCH($A$58,ЗФ!$A:$A,0),MATCH("Посевная площадь"&amp;YEAR(IV$3),ЗФ!$2:$2,0))*
INDEX(Коэф.закупка_год_свекла[],MATCH($A62,Коэф.закупка_год_свекла[1],0),MATCH(MONTH(IU$3),КЗ!$1:$1,0))/1000,""),0)</f>
        <v>0</v>
      </c>
      <c r="IV62" s="551" cm="1">
        <f t="array" aca="1" ref="IV62" ca="1">IFERROR(IF(AND(НачЦ_ИнвП_Дата&lt;=IV$3,КИнвП_Дата&gt;IV$3),
INDEX(Кальк._свекла,MATCH($A62,Кальк._свекла_наим.,0),MATCH("Сумма затрат, т.руб.",'Кальк-я'!$5:$5,0))*
INDEX(ЗФ,MATCH($A$58,ЗФ!$A:$A,0),MATCH("Посевная площадь"&amp;YEAR(IW$3),ЗФ!$2:$2,0))*
INDEX(Коэф.закупка_год_свекла[],MATCH($A62,Коэф.закупка_год_свекла[1],0),MATCH(MONTH(IV$3),КЗ!$1:$1,0))/1000,""),0)</f>
        <v>0</v>
      </c>
      <c r="IW62" s="551" cm="1">
        <f t="array" aca="1" ref="IW62" ca="1">IFERROR(IF(AND(НачЦ_ИнвП_Дата&lt;=IW$3,КИнвП_Дата&gt;IW$3),
INDEX(Кальк._свекла,MATCH($A62,Кальк._свекла_наим.,0),MATCH("Сумма затрат, т.руб.",'Кальк-я'!$5:$5,0))*
INDEX(ЗФ,MATCH($A$58,ЗФ!$A:$A,0),MATCH("Посевная площадь"&amp;YEAR(IX$3),ЗФ!$2:$2,0))*
INDEX(Коэф.закупка_год_свекла[],MATCH($A62,Коэф.закупка_год_свекла[1],0),MATCH(MONTH(IW$3),КЗ!$1:$1,0))/1000,""),0)</f>
        <v>0</v>
      </c>
      <c r="IX62" s="551" cm="1">
        <f t="array" aca="1" ref="IX62" ca="1">IFERROR(IF(AND(НачЦ_ИнвП_Дата&lt;=IX$3,КИнвП_Дата&gt;IX$3),
INDEX(Кальк._свекла,MATCH($A62,Кальк._свекла_наим.,0),MATCH("Сумма затрат, т.руб.",'Кальк-я'!$5:$5,0))*
INDEX(ЗФ,MATCH($A$58,ЗФ!$A:$A,0),MATCH("Посевная площадь"&amp;YEAR(IY$3),ЗФ!$2:$2,0))*
INDEX(Коэф.закупка_год_свекла[],MATCH($A62,Коэф.закупка_год_свекла[1],0),MATCH(MONTH(IX$3),КЗ!$1:$1,0))/1000,""),0)</f>
        <v>0</v>
      </c>
      <c r="IY62" s="551" cm="1">
        <f t="array" aca="1" ref="IY62" ca="1">IFERROR(IF(AND(НачЦ_ИнвП_Дата&lt;=IY$3,КИнвП_Дата&gt;IY$3),
INDEX(Кальк._свекла,MATCH($A62,Кальк._свекла_наим.,0),MATCH("Сумма затрат, т.руб.",'Кальк-я'!$5:$5,0))*
INDEX(ЗФ,MATCH($A$58,ЗФ!$A:$A,0),MATCH("Посевная площадь"&amp;YEAR(IZ$3),ЗФ!$2:$2,0))*
INDEX(Коэф.закупка_год_свекла[],MATCH($A62,Коэф.закупка_год_свекла[1],0),MATCH(MONTH(IY$3),КЗ!$1:$1,0))/1000,""),0)</f>
        <v>0</v>
      </c>
      <c r="IZ62" s="551" cm="1">
        <f t="array" aca="1" ref="IZ62" ca="1">IFERROR(IF(AND(НачЦ_ИнвП_Дата&lt;=IZ$3,КИнвП_Дата&gt;IZ$3),
INDEX(Кальк._свекла,MATCH($A62,Кальк._свекла_наим.,0),MATCH("Сумма затрат, т.руб.",'Кальк-я'!$5:$5,0))*
INDEX(ЗФ,MATCH($A$58,ЗФ!$A:$A,0),MATCH("Посевная площадь"&amp;YEAR(JA$3),ЗФ!$2:$2,0))*
INDEX(Коэф.закупка_год_свекла[],MATCH($A62,Коэф.закупка_год_свекла[1],0),MATCH(MONTH(IZ$3),КЗ!$1:$1,0))/1000,""),0)</f>
        <v>0</v>
      </c>
      <c r="JA62" s="552">
        <f t="shared" ca="1" si="1563"/>
        <v>1208.4000000000001</v>
      </c>
      <c r="JB62" s="551" cm="1">
        <f t="array" aca="1" ref="JB62" ca="1">IFERROR(IF(AND(НачЦ_ИнвП_Дата&lt;=JB$3,КИнвП_Дата&gt;JB$3),
INDEX(Кальк._свекла,MATCH($A62,Кальк._свекла_наим.,0),MATCH("Сумма затрат, т.руб.",'Кальк-я'!$5:$5,0))*
INDEX(ЗФ,MATCH($A$58,ЗФ!$A:$A,0),MATCH("Посевная площадь"&amp;YEAR(JC$3),ЗФ!$2:$2,0))*
INDEX(Коэф.закупка_год_свекла[],MATCH($A62,Коэф.закупка_год_свекла[1],0),MATCH(MONTH(JB$3),КЗ!$1:$1,0))/1000,""),0)</f>
        <v>0</v>
      </c>
      <c r="JC62" s="551" cm="1">
        <f t="array" aca="1" ref="JC62" ca="1">IFERROR(IF(AND(НачЦ_ИнвП_Дата&lt;=JC$3,КИнвП_Дата&gt;JC$3),
INDEX(Кальк._свекла,MATCH($A62,Кальк._свекла_наим.,0),MATCH("Сумма затрат, т.руб.",'Кальк-я'!$5:$5,0))*
INDEX(ЗФ,MATCH($A$58,ЗФ!$A:$A,0),MATCH("Посевная площадь"&amp;YEAR(JD$3),ЗФ!$2:$2,0))*
INDEX(Коэф.закупка_год_свекла[],MATCH($A62,Коэф.закупка_год_свекла[1],0),MATCH(MONTH(JC$3),КЗ!$1:$1,0))/1000,""),0)</f>
        <v>0</v>
      </c>
      <c r="JD62" s="551" cm="1">
        <f t="array" aca="1" ref="JD62" ca="1">IFERROR(IF(AND(НачЦ_ИнвП_Дата&lt;=JD$3,КИнвП_Дата&gt;JD$3),
INDEX(Кальк._свекла,MATCH($A62,Кальк._свекла_наим.,0),MATCH("Сумма затрат, т.руб.",'Кальк-я'!$5:$5,0))*
INDEX(ЗФ,MATCH($A$58,ЗФ!$A:$A,0),MATCH("Посевная площадь"&amp;YEAR(JE$3),ЗФ!$2:$2,0))*
INDEX(Коэф.закупка_год_свекла[],MATCH($A62,Коэф.закупка_год_свекла[1],0),MATCH(MONTH(JD$3),КЗ!$1:$1,0))/1000,""),0)</f>
        <v>0</v>
      </c>
      <c r="JE62" s="551" cm="1">
        <f t="array" aca="1" ref="JE62" ca="1">IFERROR(IF(AND(НачЦ_ИнвП_Дата&lt;=JE$3,КИнвП_Дата&gt;JE$3),
INDEX(Кальк._свекла,MATCH($A62,Кальк._свекла_наим.,0),MATCH("Сумма затрат, т.руб.",'Кальк-я'!$5:$5,0))*
INDEX(ЗФ,MATCH($A$58,ЗФ!$A:$A,0),MATCH("Посевная площадь"&amp;YEAR(JF$3),ЗФ!$2:$2,0))*
INDEX(Коэф.закупка_год_свекла[],MATCH($A62,Коэф.закупка_год_свекла[1],0),MATCH(MONTH(JE$3),КЗ!$1:$1,0))/1000,""),0)</f>
        <v>0</v>
      </c>
      <c r="JF62" s="551" cm="1">
        <f t="array" aca="1" ref="JF62" ca="1">IFERROR(IF(AND(НачЦ_ИнвП_Дата&lt;=JF$3,КИнвП_Дата&gt;JF$3),
INDEX(Кальк._свекла,MATCH($A62,Кальк._свекла_наим.,0),MATCH("Сумма затрат, т.руб.",'Кальк-я'!$5:$5,0))*
INDEX(ЗФ,MATCH($A$58,ЗФ!$A:$A,0),MATCH("Посевная площадь"&amp;YEAR(JG$3),ЗФ!$2:$2,0))*
INDEX(Коэф.закупка_год_свекла[],MATCH($A62,Коэф.закупка_год_свекла[1],0),MATCH(MONTH(JF$3),КЗ!$1:$1,0))/1000,""),0)</f>
        <v>0</v>
      </c>
      <c r="JG62" s="551" cm="1">
        <f t="array" aca="1" ref="JG62" ca="1">IFERROR(IF(AND(НачЦ_ИнвП_Дата&lt;=JG$3,КИнвП_Дата&gt;JG$3),
INDEX(Кальк._свекла,MATCH($A62,Кальк._свекла_наим.,0),MATCH("Сумма затрат, т.руб.",'Кальк-я'!$5:$5,0))*
INDEX(ЗФ,MATCH($A$58,ЗФ!$A:$A,0),MATCH("Посевная площадь"&amp;YEAR(JH$3),ЗФ!$2:$2,0))*
INDEX(Коэф.закупка_год_свекла[],MATCH($A62,Коэф.закупка_год_свекла[1],0),MATCH(MONTH(JG$3),КЗ!$1:$1,0))/1000,""),0)</f>
        <v>1208.4000000000001</v>
      </c>
      <c r="JH62" s="551" cm="1">
        <f t="array" aca="1" ref="JH62" ca="1">IFERROR(IF(AND(НачЦ_ИнвП_Дата&lt;=JH$3,КИнвП_Дата&gt;JH$3),
INDEX(Кальк._свекла,MATCH($A62,Кальк._свекла_наим.,0),MATCH("Сумма затрат, т.руб.",'Кальк-я'!$5:$5,0))*
INDEX(ЗФ,MATCH($A$58,ЗФ!$A:$A,0),MATCH("Посевная площадь"&amp;YEAR(JI$3),ЗФ!$2:$2,0))*
INDEX(Коэф.закупка_год_свекла[],MATCH($A62,Коэф.закупка_год_свекла[1],0),MATCH(MONTH(JH$3),КЗ!$1:$1,0))/1000,""),0)</f>
        <v>0</v>
      </c>
      <c r="JI62" s="551" cm="1">
        <f t="array" aca="1" ref="JI62" ca="1">IFERROR(IF(AND(НачЦ_ИнвП_Дата&lt;=JI$3,КИнвП_Дата&gt;JI$3),
INDEX(Кальк._свекла,MATCH($A62,Кальк._свекла_наим.,0),MATCH("Сумма затрат, т.руб.",'Кальк-я'!$5:$5,0))*
INDEX(ЗФ,MATCH($A$58,ЗФ!$A:$A,0),MATCH("Посевная площадь"&amp;YEAR(JJ$3),ЗФ!$2:$2,0))*
INDEX(Коэф.закупка_год_свекла[],MATCH($A62,Коэф.закупка_год_свекла[1],0),MATCH(MONTH(JI$3),КЗ!$1:$1,0))/1000,""),0)</f>
        <v>0</v>
      </c>
      <c r="JJ62" s="551" cm="1">
        <f t="array" aca="1" ref="JJ62" ca="1">IFERROR(IF(AND(НачЦ_ИнвП_Дата&lt;=JJ$3,КИнвП_Дата&gt;JJ$3),
INDEX(Кальк._свекла,MATCH($A62,Кальк._свекла_наим.,0),MATCH("Сумма затрат, т.руб.",'Кальк-я'!$5:$5,0))*
INDEX(ЗФ,MATCH($A$58,ЗФ!$A:$A,0),MATCH("Посевная площадь"&amp;YEAR(JK$3),ЗФ!$2:$2,0))*
INDEX(Коэф.закупка_год_свекла[],MATCH($A62,Коэф.закупка_год_свекла[1],0),MATCH(MONTH(JJ$3),КЗ!$1:$1,0))/1000,""),0)</f>
        <v>0</v>
      </c>
      <c r="JK62" s="551" cm="1">
        <f t="array" aca="1" ref="JK62" ca="1">IFERROR(IF(AND(НачЦ_ИнвП_Дата&lt;=JK$3,КИнвП_Дата&gt;JK$3),
INDEX(Кальк._свекла,MATCH($A62,Кальк._свекла_наим.,0),MATCH("Сумма затрат, т.руб.",'Кальк-я'!$5:$5,0))*
INDEX(ЗФ,MATCH($A$58,ЗФ!$A:$A,0),MATCH("Посевная площадь"&amp;YEAR(JL$3),ЗФ!$2:$2,0))*
INDEX(Коэф.закупка_год_свекла[],MATCH($A62,Коэф.закупка_год_свекла[1],0),MATCH(MONTH(JK$3),КЗ!$1:$1,0))/1000,""),0)</f>
        <v>0</v>
      </c>
      <c r="JL62" s="551" cm="1">
        <f t="array" aca="1" ref="JL62" ca="1">IFERROR(IF(AND(НачЦ_ИнвП_Дата&lt;=JL$3,КИнвП_Дата&gt;JL$3),
INDEX(Кальк._свекла,MATCH($A62,Кальк._свекла_наим.,0),MATCH("Сумма затрат, т.руб.",'Кальк-я'!$5:$5,0))*
INDEX(ЗФ,MATCH($A$58,ЗФ!$A:$A,0),MATCH("Посевная площадь"&amp;YEAR(JM$3),ЗФ!$2:$2,0))*
INDEX(Коэф.закупка_год_свекла[],MATCH($A62,Коэф.закупка_год_свекла[1],0),MATCH(MONTH(JL$3),КЗ!$1:$1,0))/1000,""),0)</f>
        <v>0</v>
      </c>
      <c r="JM62" s="551" cm="1">
        <f t="array" aca="1" ref="JM62" ca="1">IFERROR(IF(AND(НачЦ_ИнвП_Дата&lt;=JM$3,КИнвП_Дата&gt;JM$3),
INDEX(Кальк._свекла,MATCH($A62,Кальк._свекла_наим.,0),MATCH("Сумма затрат, т.руб.",'Кальк-я'!$5:$5,0))*
INDEX(ЗФ,MATCH($A$58,ЗФ!$A:$A,0),MATCH("Посевная площадь"&amp;YEAR(JN$3),ЗФ!$2:$2,0))*
INDEX(Коэф.закупка_год_свекла[],MATCH($A62,Коэф.закупка_год_свекла[1],0),MATCH(MONTH(JM$3),КЗ!$1:$1,0))/1000,""),0)</f>
        <v>0</v>
      </c>
      <c r="JN62" s="552">
        <f t="shared" ca="1" si="1564"/>
        <v>1208.4000000000001</v>
      </c>
      <c r="JO62" s="551" cm="1">
        <f t="array" aca="1" ref="JO62" ca="1">IFERROR(IF(AND(НачЦ_ИнвП_Дата&lt;=JO$3,КИнвП_Дата&gt;JO$3),
INDEX(Кальк._свекла,MATCH($A62,Кальк._свекла_наим.,0),MATCH("Сумма затрат, т.руб.",'Кальк-я'!$5:$5,0))*
INDEX(ЗФ,MATCH($A$58,ЗФ!$A:$A,0),MATCH("Посевная площадь"&amp;YEAR(JP$3),ЗФ!$2:$2,0))*
INDEX(Коэф.закупка_год_свекла[],MATCH($A62,Коэф.закупка_год_свекла[1],0),MATCH(MONTH(JO$3),КЗ!$1:$1,0))/1000,""),0)</f>
        <v>0</v>
      </c>
      <c r="JP62" s="551" cm="1">
        <f t="array" aca="1" ref="JP62" ca="1">IFERROR(IF(AND(НачЦ_ИнвП_Дата&lt;=JP$3,КИнвП_Дата&gt;JP$3),
INDEX(Кальк._свекла,MATCH($A62,Кальк._свекла_наим.,0),MATCH("Сумма затрат, т.руб.",'Кальк-я'!$5:$5,0))*
INDEX(ЗФ,MATCH($A$58,ЗФ!$A:$A,0),MATCH("Посевная площадь"&amp;YEAR(JQ$3),ЗФ!$2:$2,0))*
INDEX(Коэф.закупка_год_свекла[],MATCH($A62,Коэф.закупка_год_свекла[1],0),MATCH(MONTH(JP$3),КЗ!$1:$1,0))/1000,""),0)</f>
        <v>0</v>
      </c>
      <c r="JQ62" s="551" cm="1">
        <f t="array" aca="1" ref="JQ62" ca="1">IFERROR(IF(AND(НачЦ_ИнвП_Дата&lt;=JQ$3,КИнвП_Дата&gt;JQ$3),
INDEX(Кальк._свекла,MATCH($A62,Кальк._свекла_наим.,0),MATCH("Сумма затрат, т.руб.",'Кальк-я'!$5:$5,0))*
INDEX(ЗФ,MATCH($A$58,ЗФ!$A:$A,0),MATCH("Посевная площадь"&amp;YEAR(JR$3),ЗФ!$2:$2,0))*
INDEX(Коэф.закупка_год_свекла[],MATCH($A62,Коэф.закупка_год_свекла[1],0),MATCH(MONTH(JQ$3),КЗ!$1:$1,0))/1000,""),0)</f>
        <v>0</v>
      </c>
      <c r="JR62" s="551" cm="1">
        <f t="array" aca="1" ref="JR62" ca="1">IFERROR(IF(AND(НачЦ_ИнвП_Дата&lt;=JR$3,КИнвП_Дата&gt;JR$3),
INDEX(Кальк._свекла,MATCH($A62,Кальк._свекла_наим.,0),MATCH("Сумма затрат, т.руб.",'Кальк-я'!$5:$5,0))*
INDEX(ЗФ,MATCH($A$58,ЗФ!$A:$A,0),MATCH("Посевная площадь"&amp;YEAR(JS$3),ЗФ!$2:$2,0))*
INDEX(Коэф.закупка_год_свекла[],MATCH($A62,Коэф.закупка_год_свекла[1],0),MATCH(MONTH(JR$3),КЗ!$1:$1,0))/1000,""),0)</f>
        <v>0</v>
      </c>
      <c r="JS62" s="551" cm="1">
        <f t="array" aca="1" ref="JS62" ca="1">IFERROR(IF(AND(НачЦ_ИнвП_Дата&lt;=JS$3,КИнвП_Дата&gt;JS$3),
INDEX(Кальк._свекла,MATCH($A62,Кальк._свекла_наим.,0),MATCH("Сумма затрат, т.руб.",'Кальк-я'!$5:$5,0))*
INDEX(ЗФ,MATCH($A$58,ЗФ!$A:$A,0),MATCH("Посевная площадь"&amp;YEAR(JT$3),ЗФ!$2:$2,0))*
INDEX(Коэф.закупка_год_свекла[],MATCH($A62,Коэф.закупка_год_свекла[1],0),MATCH(MONTH(JS$3),КЗ!$1:$1,0))/1000,""),0)</f>
        <v>0</v>
      </c>
      <c r="JT62" s="551" cm="1">
        <f t="array" aca="1" ref="JT62" ca="1">IFERROR(IF(AND(НачЦ_ИнвП_Дата&lt;=JT$3,КИнвП_Дата&gt;JT$3),
INDEX(Кальк._свекла,MATCH($A62,Кальк._свекла_наим.,0),MATCH("Сумма затрат, т.руб.",'Кальк-я'!$5:$5,0))*
INDEX(ЗФ,MATCH($A$58,ЗФ!$A:$A,0),MATCH("Посевная площадь"&amp;YEAR(JU$3),ЗФ!$2:$2,0))*
INDEX(Коэф.закупка_год_свекла[],MATCH($A62,Коэф.закупка_год_свекла[1],0),MATCH(MONTH(JT$3),КЗ!$1:$1,0))/1000,""),0)</f>
        <v>1208.4000000000001</v>
      </c>
      <c r="JU62" s="551" cm="1">
        <f t="array" aca="1" ref="JU62" ca="1">IFERROR(IF(AND(НачЦ_ИнвП_Дата&lt;=JU$3,КИнвП_Дата&gt;JU$3),
INDEX(Кальк._свекла,MATCH($A62,Кальк._свекла_наим.,0),MATCH("Сумма затрат, т.руб.",'Кальк-я'!$5:$5,0))*
INDEX(ЗФ,MATCH($A$58,ЗФ!$A:$A,0),MATCH("Посевная площадь"&amp;YEAR(JV$3),ЗФ!$2:$2,0))*
INDEX(Коэф.закупка_год_свекла[],MATCH($A62,Коэф.закупка_год_свекла[1],0),MATCH(MONTH(JU$3),КЗ!$1:$1,0))/1000,""),0)</f>
        <v>0</v>
      </c>
      <c r="JV62" s="551" cm="1">
        <f t="array" aca="1" ref="JV62" ca="1">IFERROR(IF(AND(НачЦ_ИнвП_Дата&lt;=JV$3,КИнвП_Дата&gt;JV$3),
INDEX(Кальк._свекла,MATCH($A62,Кальк._свекла_наим.,0),MATCH("Сумма затрат, т.руб.",'Кальк-я'!$5:$5,0))*
INDEX(ЗФ,MATCH($A$58,ЗФ!$A:$A,0),MATCH("Посевная площадь"&amp;YEAR(JW$3),ЗФ!$2:$2,0))*
INDEX(Коэф.закупка_год_свекла[],MATCH($A62,Коэф.закупка_год_свекла[1],0),MATCH(MONTH(JV$3),КЗ!$1:$1,0))/1000,""),0)</f>
        <v>0</v>
      </c>
      <c r="JW62" s="551" cm="1">
        <f t="array" aca="1" ref="JW62" ca="1">IFERROR(IF(AND(НачЦ_ИнвП_Дата&lt;=JW$3,КИнвП_Дата&gt;JW$3),
INDEX(Кальк._свекла,MATCH($A62,Кальк._свекла_наим.,0),MATCH("Сумма затрат, т.руб.",'Кальк-я'!$5:$5,0))*
INDEX(ЗФ,MATCH($A$58,ЗФ!$A:$A,0),MATCH("Посевная площадь"&amp;YEAR(JX$3),ЗФ!$2:$2,0))*
INDEX(Коэф.закупка_год_свекла[],MATCH($A62,Коэф.закупка_год_свекла[1],0),MATCH(MONTH(JW$3),КЗ!$1:$1,0))/1000,""),0)</f>
        <v>0</v>
      </c>
      <c r="JX62" s="551" cm="1">
        <f t="array" aca="1" ref="JX62" ca="1">IFERROR(IF(AND(НачЦ_ИнвП_Дата&lt;=JX$3,КИнвП_Дата&gt;JX$3),
INDEX(Кальк._свекла,MATCH($A62,Кальк._свекла_наим.,0),MATCH("Сумма затрат, т.руб.",'Кальк-я'!$5:$5,0))*
INDEX(ЗФ,MATCH($A$58,ЗФ!$A:$A,0),MATCH("Посевная площадь"&amp;YEAR(JY$3),ЗФ!$2:$2,0))*
INDEX(Коэф.закупка_год_свекла[],MATCH($A62,Коэф.закупка_год_свекла[1],0),MATCH(MONTH(JX$3),КЗ!$1:$1,0))/1000,""),0)</f>
        <v>0</v>
      </c>
      <c r="JY62" s="551" cm="1">
        <f t="array" aca="1" ref="JY62" ca="1">IFERROR(IF(AND(НачЦ_ИнвП_Дата&lt;=JY$3,КИнвП_Дата&gt;JY$3),
INDEX(Кальк._свекла,MATCH($A62,Кальк._свекла_наим.,0),MATCH("Сумма затрат, т.руб.",'Кальк-я'!$5:$5,0))*
INDEX(ЗФ,MATCH($A$58,ЗФ!$A:$A,0),MATCH("Посевная площадь"&amp;YEAR(JZ$3),ЗФ!$2:$2,0))*
INDEX(Коэф.закупка_год_свекла[],MATCH($A62,Коэф.закупка_год_свекла[1],0),MATCH(MONTH(JY$3),КЗ!$1:$1,0))/1000,""),0)</f>
        <v>0</v>
      </c>
      <c r="JZ62" s="551" cm="1">
        <f t="array" aca="1" ref="JZ62" ca="1">IFERROR(IF(AND(НачЦ_ИнвП_Дата&lt;=JZ$3,КИнвП_Дата&gt;JZ$3),
INDEX(Кальк._свекла,MATCH($A62,Кальк._свекла_наим.,0),MATCH("Сумма затрат, т.руб.",'Кальк-я'!$5:$5,0))*
INDEX(ЗФ,MATCH($A$58,ЗФ!$A:$A,0),MATCH("Посевная площадь"&amp;YEAR(KA$3),ЗФ!$2:$2,0))*
INDEX(Коэф.закупка_год_свекла[],MATCH($A62,Коэф.закупка_год_свекла[1],0),MATCH(MONTH(JZ$3),КЗ!$1:$1,0))/1000,""),0)</f>
        <v>0</v>
      </c>
      <c r="KA62" s="552">
        <f t="shared" ca="1" si="1565"/>
        <v>1208.4000000000001</v>
      </c>
      <c r="KB62" s="551" cm="1">
        <f t="array" aca="1" ref="KB62" ca="1">IFERROR(IF(AND(НачЦ_ИнвП_Дата&lt;=KB$3,КИнвП_Дата&gt;KB$3),
INDEX(Кальк._свекла,MATCH($A62,Кальк._свекла_наим.,0),MATCH("Сумма затрат, т.руб.",'Кальк-я'!$5:$5,0))*
INDEX(ЗФ,MATCH($A$58,ЗФ!$A:$A,0),MATCH("Посевная площадь"&amp;YEAR(KC$3),ЗФ!$2:$2,0))*
INDEX(Коэф.закупка_год_свекла[],MATCH($A62,Коэф.закупка_год_свекла[1],0),MATCH(MONTH(KB$3),КЗ!$1:$1,0))/1000,""),0)</f>
        <v>0</v>
      </c>
      <c r="KC62" s="551" cm="1">
        <f t="array" aca="1" ref="KC62" ca="1">IFERROR(IF(AND(НачЦ_ИнвП_Дата&lt;=KC$3,КИнвП_Дата&gt;KC$3),
INDEX(Кальк._свекла,MATCH($A62,Кальк._свекла_наим.,0),MATCH("Сумма затрат, т.руб.",'Кальк-я'!$5:$5,0))*
INDEX(ЗФ,MATCH($A$58,ЗФ!$A:$A,0),MATCH("Посевная площадь"&amp;YEAR(KD$3),ЗФ!$2:$2,0))*
INDEX(Коэф.закупка_год_свекла[],MATCH($A62,Коэф.закупка_год_свекла[1],0),MATCH(MONTH(KC$3),КЗ!$1:$1,0))/1000,""),0)</f>
        <v>0</v>
      </c>
      <c r="KD62" s="551" cm="1">
        <f t="array" aca="1" ref="KD62" ca="1">IFERROR(IF(AND(НачЦ_ИнвП_Дата&lt;=KD$3,КИнвП_Дата&gt;KD$3),
INDEX(Кальк._свекла,MATCH($A62,Кальк._свекла_наим.,0),MATCH("Сумма затрат, т.руб.",'Кальк-я'!$5:$5,0))*
INDEX(ЗФ,MATCH($A$58,ЗФ!$A:$A,0),MATCH("Посевная площадь"&amp;YEAR(KE$3),ЗФ!$2:$2,0))*
INDEX(Коэф.закупка_год_свекла[],MATCH($A62,Коэф.закупка_год_свекла[1],0),MATCH(MONTH(KD$3),КЗ!$1:$1,0))/1000,""),0)</f>
        <v>0</v>
      </c>
      <c r="KE62" s="551" cm="1">
        <f t="array" aca="1" ref="KE62" ca="1">IFERROR(IF(AND(НачЦ_ИнвП_Дата&lt;=KE$3,КИнвП_Дата&gt;KE$3),
INDEX(Кальк._свекла,MATCH($A62,Кальк._свекла_наим.,0),MATCH("Сумма затрат, т.руб.",'Кальк-я'!$5:$5,0))*
INDEX(ЗФ,MATCH($A$58,ЗФ!$A:$A,0),MATCH("Посевная площадь"&amp;YEAR(KF$3),ЗФ!$2:$2,0))*
INDEX(Коэф.закупка_год_свекла[],MATCH($A62,Коэф.закупка_год_свекла[1],0),MATCH(MONTH(KE$3),КЗ!$1:$1,0))/1000,""),0)</f>
        <v>0</v>
      </c>
      <c r="KF62" s="551" cm="1">
        <f t="array" aca="1" ref="KF62" ca="1">IFERROR(IF(AND(НачЦ_ИнвП_Дата&lt;=KF$3,КИнвП_Дата&gt;KF$3),
INDEX(Кальк._свекла,MATCH($A62,Кальк._свекла_наим.,0),MATCH("Сумма затрат, т.руб.",'Кальк-я'!$5:$5,0))*
INDEX(ЗФ,MATCH($A$58,ЗФ!$A:$A,0),MATCH("Посевная площадь"&amp;YEAR(KG$3),ЗФ!$2:$2,0))*
INDEX(Коэф.закупка_год_свекла[],MATCH($A62,Коэф.закупка_год_свекла[1],0),MATCH(MONTH(KF$3),КЗ!$1:$1,0))/1000,""),0)</f>
        <v>0</v>
      </c>
      <c r="KG62" s="551" cm="1">
        <f t="array" aca="1" ref="KG62" ca="1">IFERROR(IF(AND(НачЦ_ИнвП_Дата&lt;=KG$3,КИнвП_Дата&gt;KG$3),
INDEX(Кальк._свекла,MATCH($A62,Кальк._свекла_наим.,0),MATCH("Сумма затрат, т.руб.",'Кальк-я'!$5:$5,0))*
INDEX(ЗФ,MATCH($A$58,ЗФ!$A:$A,0),MATCH("Посевная площадь"&amp;YEAR(KH$3),ЗФ!$2:$2,0))*
INDEX(Коэф.закупка_год_свекла[],MATCH($A62,Коэф.закупка_год_свекла[1],0),MATCH(MONTH(KG$3),КЗ!$1:$1,0))/1000,""),0)</f>
        <v>1208.4000000000001</v>
      </c>
      <c r="KH62" s="551" cm="1">
        <f t="array" aca="1" ref="KH62" ca="1">IFERROR(IF(AND(НачЦ_ИнвП_Дата&lt;=KH$3,КИнвП_Дата&gt;KH$3),
INDEX(Кальк._свекла,MATCH($A62,Кальк._свекла_наим.,0),MATCH("Сумма затрат, т.руб.",'Кальк-я'!$5:$5,0))*
INDEX(ЗФ,MATCH($A$58,ЗФ!$A:$A,0),MATCH("Посевная площадь"&amp;YEAR(KI$3),ЗФ!$2:$2,0))*
INDEX(Коэф.закупка_год_свекла[],MATCH($A62,Коэф.закупка_год_свекла[1],0),MATCH(MONTH(KH$3),КЗ!$1:$1,0))/1000,""),0)</f>
        <v>0</v>
      </c>
      <c r="KI62" s="551" cm="1">
        <f t="array" aca="1" ref="KI62" ca="1">IFERROR(IF(AND(НачЦ_ИнвП_Дата&lt;=KI$3,КИнвП_Дата&gt;KI$3),
INDEX(Кальк._свекла,MATCH($A62,Кальк._свекла_наим.,0),MATCH("Сумма затрат, т.руб.",'Кальк-я'!$5:$5,0))*
INDEX(ЗФ,MATCH($A$58,ЗФ!$A:$A,0),MATCH("Посевная площадь"&amp;YEAR(KJ$3),ЗФ!$2:$2,0))*
INDEX(Коэф.закупка_год_свекла[],MATCH($A62,Коэф.закупка_год_свекла[1],0),MATCH(MONTH(KI$3),КЗ!$1:$1,0))/1000,""),0)</f>
        <v>0</v>
      </c>
      <c r="KJ62" s="551" cm="1">
        <f t="array" aca="1" ref="KJ62" ca="1">IFERROR(IF(AND(НачЦ_ИнвП_Дата&lt;=KJ$3,КИнвП_Дата&gt;KJ$3),
INDEX(Кальк._свекла,MATCH($A62,Кальк._свекла_наим.,0),MATCH("Сумма затрат, т.руб.",'Кальк-я'!$5:$5,0))*
INDEX(ЗФ,MATCH($A$58,ЗФ!$A:$A,0),MATCH("Посевная площадь"&amp;YEAR(KK$3),ЗФ!$2:$2,0))*
INDEX(Коэф.закупка_год_свекла[],MATCH($A62,Коэф.закупка_год_свекла[1],0),MATCH(MONTH(KJ$3),КЗ!$1:$1,0))/1000,""),0)</f>
        <v>0</v>
      </c>
      <c r="KK62" s="551" cm="1">
        <f t="array" aca="1" ref="KK62" ca="1">IFERROR(IF(AND(НачЦ_ИнвП_Дата&lt;=KK$3,КИнвП_Дата&gt;KK$3),
INDEX(Кальк._свекла,MATCH($A62,Кальк._свекла_наим.,0),MATCH("Сумма затрат, т.руб.",'Кальк-я'!$5:$5,0))*
INDEX(ЗФ,MATCH($A$58,ЗФ!$A:$A,0),MATCH("Посевная площадь"&amp;YEAR(KL$3),ЗФ!$2:$2,0))*
INDEX(Коэф.закупка_год_свекла[],MATCH($A62,Коэф.закупка_год_свекла[1],0),MATCH(MONTH(KK$3),КЗ!$1:$1,0))/1000,""),0)</f>
        <v>0</v>
      </c>
      <c r="KL62" s="551" cm="1">
        <f t="array" aca="1" ref="KL62" ca="1">IFERROR(IF(AND(НачЦ_ИнвП_Дата&lt;=KL$3,КИнвП_Дата&gt;KL$3),
INDEX(Кальк._свекла,MATCH($A62,Кальк._свекла_наим.,0),MATCH("Сумма затрат, т.руб.",'Кальк-я'!$5:$5,0))*
INDEX(ЗФ,MATCH($A$58,ЗФ!$A:$A,0),MATCH("Посевная площадь"&amp;YEAR(KM$3),ЗФ!$2:$2,0))*
INDEX(Коэф.закупка_год_свекла[],MATCH($A62,Коэф.закупка_год_свекла[1],0),MATCH(MONTH(KL$3),КЗ!$1:$1,0))/1000,""),0)</f>
        <v>0</v>
      </c>
      <c r="KM62" s="551" cm="1">
        <f t="array" aca="1" ref="KM62" ca="1">IFERROR(IF(AND(НачЦ_ИнвП_Дата&lt;=KM$3,КИнвП_Дата&gt;KM$3),
INDEX(Кальк._свекла,MATCH($A62,Кальк._свекла_наим.,0),MATCH("Сумма затрат, т.руб.",'Кальк-я'!$5:$5,0))*
INDEX(ЗФ,MATCH($A$58,ЗФ!$A:$A,0),MATCH("Посевная площадь"&amp;YEAR(KN$3),ЗФ!$2:$2,0))*
INDEX(Коэф.закупка_год_свекла[],MATCH($A62,Коэф.закупка_год_свекла[1],0),MATCH(MONTH(KM$3),КЗ!$1:$1,0))/1000,""),0)</f>
        <v>0</v>
      </c>
      <c r="KN62" s="552">
        <f t="shared" ca="1" si="1566"/>
        <v>1208.4000000000001</v>
      </c>
      <c r="KO62" s="551" cm="1">
        <f t="array" aca="1" ref="KO62" ca="1">IFERROR(IF(AND(НачЦ_ИнвП_Дата&lt;=KO$3,КИнвП_Дата&gt;KO$3),
INDEX(Кальк._свекла,MATCH($A62,Кальк._свекла_наим.,0),MATCH("Сумма затрат, т.руб.",'Кальк-я'!$5:$5,0))*
INDEX(ЗФ,MATCH($A$58,ЗФ!$A:$A,0),MATCH("Посевная площадь"&amp;YEAR(KP$3),ЗФ!$2:$2,0))*
INDEX(Коэф.закупка_год_свекла[],MATCH($A62,Коэф.закупка_год_свекла[1],0),MATCH(MONTH(KO$3),КЗ!$1:$1,0))/1000,""),0)</f>
        <v>0</v>
      </c>
      <c r="KP62" s="551" cm="1">
        <f t="array" aca="1" ref="KP62" ca="1">IFERROR(IF(AND(НачЦ_ИнвП_Дата&lt;=KP$3,КИнвП_Дата&gt;KP$3),
INDEX(Кальк._свекла,MATCH($A62,Кальк._свекла_наим.,0),MATCH("Сумма затрат, т.руб.",'Кальк-я'!$5:$5,0))*
INDEX(ЗФ,MATCH($A$58,ЗФ!$A:$A,0),MATCH("Посевная площадь"&amp;YEAR(KQ$3),ЗФ!$2:$2,0))*
INDEX(Коэф.закупка_год_свекла[],MATCH($A62,Коэф.закупка_год_свекла[1],0),MATCH(MONTH(KP$3),КЗ!$1:$1,0))/1000,""),0)</f>
        <v>0</v>
      </c>
      <c r="KQ62" s="551" cm="1">
        <f t="array" aca="1" ref="KQ62" ca="1">IFERROR(IF(AND(НачЦ_ИнвП_Дата&lt;=KQ$3,КИнвП_Дата&gt;KQ$3),
INDEX(Кальк._свекла,MATCH($A62,Кальк._свекла_наим.,0),MATCH("Сумма затрат, т.руб.",'Кальк-я'!$5:$5,0))*
INDEX(ЗФ,MATCH($A$58,ЗФ!$A:$A,0),MATCH("Посевная площадь"&amp;YEAR(KR$3),ЗФ!$2:$2,0))*
INDEX(Коэф.закупка_год_свекла[],MATCH($A62,Коэф.закупка_год_свекла[1],0),MATCH(MONTH(KQ$3),КЗ!$1:$1,0))/1000,""),0)</f>
        <v>0</v>
      </c>
      <c r="KR62" s="551" cm="1">
        <f t="array" aca="1" ref="KR62" ca="1">IFERROR(IF(AND(НачЦ_ИнвП_Дата&lt;=KR$3,КИнвП_Дата&gt;KR$3),
INDEX(Кальк._свекла,MATCH($A62,Кальк._свекла_наим.,0),MATCH("Сумма затрат, т.руб.",'Кальк-я'!$5:$5,0))*
INDEX(ЗФ,MATCH($A$58,ЗФ!$A:$A,0),MATCH("Посевная площадь"&amp;YEAR(KS$3),ЗФ!$2:$2,0))*
INDEX(Коэф.закупка_год_свекла[],MATCH($A62,Коэф.закупка_год_свекла[1],0),MATCH(MONTH(KR$3),КЗ!$1:$1,0))/1000,""),0)</f>
        <v>0</v>
      </c>
      <c r="KS62" s="551" cm="1">
        <f t="array" aca="1" ref="KS62" ca="1">IFERROR(IF(AND(НачЦ_ИнвП_Дата&lt;=KS$3,КИнвП_Дата&gt;KS$3),
INDEX(Кальк._свекла,MATCH($A62,Кальк._свекла_наим.,0),MATCH("Сумма затрат, т.руб.",'Кальк-я'!$5:$5,0))*
INDEX(ЗФ,MATCH($A$58,ЗФ!$A:$A,0),MATCH("Посевная площадь"&amp;YEAR(KT$3),ЗФ!$2:$2,0))*
INDEX(Коэф.закупка_год_свекла[],MATCH($A62,Коэф.закупка_год_свекла[1],0),MATCH(MONTH(KS$3),КЗ!$1:$1,0))/1000,""),0)</f>
        <v>0</v>
      </c>
      <c r="KT62" s="551" cm="1">
        <f t="array" aca="1" ref="KT62" ca="1">IFERROR(IF(AND(НачЦ_ИнвП_Дата&lt;=KT$3,КИнвП_Дата&gt;KT$3),
INDEX(Кальк._свекла,MATCH($A62,Кальк._свекла_наим.,0),MATCH("Сумма затрат, т.руб.",'Кальк-я'!$5:$5,0))*
INDEX(ЗФ,MATCH($A$58,ЗФ!$A:$A,0),MATCH("Посевная площадь"&amp;YEAR(KU$3),ЗФ!$2:$2,0))*
INDEX(Коэф.закупка_год_свекла[],MATCH($A62,Коэф.закупка_год_свекла[1],0),MATCH(MONTH(KT$3),КЗ!$1:$1,0))/1000,""),0)</f>
        <v>1208.4000000000001</v>
      </c>
      <c r="KU62" s="551" cm="1">
        <f t="array" aca="1" ref="KU62" ca="1">IFERROR(IF(AND(НачЦ_ИнвП_Дата&lt;=KU$3,КИнвП_Дата&gt;KU$3),
INDEX(Кальк._свекла,MATCH($A62,Кальк._свекла_наим.,0),MATCH("Сумма затрат, т.руб.",'Кальк-я'!$5:$5,0))*
INDEX(ЗФ,MATCH($A$58,ЗФ!$A:$A,0),MATCH("Посевная площадь"&amp;YEAR(KV$3),ЗФ!$2:$2,0))*
INDEX(Коэф.закупка_год_свекла[],MATCH($A62,Коэф.закупка_год_свекла[1],0),MATCH(MONTH(KU$3),КЗ!$1:$1,0))/1000,""),0)</f>
        <v>0</v>
      </c>
      <c r="KV62" s="551" cm="1">
        <f t="array" aca="1" ref="KV62" ca="1">IFERROR(IF(AND(НачЦ_ИнвП_Дата&lt;=KV$3,КИнвП_Дата&gt;KV$3),
INDEX(Кальк._свекла,MATCH($A62,Кальк._свекла_наим.,0),MATCH("Сумма затрат, т.руб.",'Кальк-я'!$5:$5,0))*
INDEX(ЗФ,MATCH($A$58,ЗФ!$A:$A,0),MATCH("Посевная площадь"&amp;YEAR(KW$3),ЗФ!$2:$2,0))*
INDEX(Коэф.закупка_год_свекла[],MATCH($A62,Коэф.закупка_год_свекла[1],0),MATCH(MONTH(KV$3),КЗ!$1:$1,0))/1000,""),0)</f>
        <v>0</v>
      </c>
      <c r="KW62" s="551" cm="1">
        <f t="array" aca="1" ref="KW62" ca="1">IFERROR(IF(AND(НачЦ_ИнвП_Дата&lt;=KW$3,КИнвП_Дата&gt;KW$3),
INDEX(Кальк._свекла,MATCH($A62,Кальк._свекла_наим.,0),MATCH("Сумма затрат, т.руб.",'Кальк-я'!$5:$5,0))*
INDEX(ЗФ,MATCH($A$58,ЗФ!$A:$A,0),MATCH("Посевная площадь"&amp;YEAR(KX$3),ЗФ!$2:$2,0))*
INDEX(Коэф.закупка_год_свекла[],MATCH($A62,Коэф.закупка_год_свекла[1],0),MATCH(MONTH(KW$3),КЗ!$1:$1,0))/1000,""),0)</f>
        <v>0</v>
      </c>
      <c r="KX62" s="551" cm="1">
        <f t="array" aca="1" ref="KX62" ca="1">IFERROR(IF(AND(НачЦ_ИнвП_Дата&lt;=KX$3,КИнвП_Дата&gt;KX$3),
INDEX(Кальк._свекла,MATCH($A62,Кальк._свекла_наим.,0),MATCH("Сумма затрат, т.руб.",'Кальк-я'!$5:$5,0))*
INDEX(ЗФ,MATCH($A$58,ЗФ!$A:$A,0),MATCH("Посевная площадь"&amp;YEAR(KY$3),ЗФ!$2:$2,0))*
INDEX(Коэф.закупка_год_свекла[],MATCH($A62,Коэф.закупка_год_свекла[1],0),MATCH(MONTH(KX$3),КЗ!$1:$1,0))/1000,""),0)</f>
        <v>0</v>
      </c>
      <c r="KY62" s="551" cm="1">
        <f t="array" aca="1" ref="KY62" ca="1">IFERROR(IF(AND(НачЦ_ИнвП_Дата&lt;=KY$3,КИнвП_Дата&gt;KY$3),
INDEX(Кальк._свекла,MATCH($A62,Кальк._свекла_наим.,0),MATCH("Сумма затрат, т.руб.",'Кальк-я'!$5:$5,0))*
INDEX(ЗФ,MATCH($A$58,ЗФ!$A:$A,0),MATCH("Посевная площадь"&amp;YEAR(KZ$3),ЗФ!$2:$2,0))*
INDEX(Коэф.закупка_год_свекла[],MATCH($A62,Коэф.закупка_год_свекла[1],0),MATCH(MONTH(KY$3),КЗ!$1:$1,0))/1000,""),0)</f>
        <v>0</v>
      </c>
      <c r="KZ62" s="551" cm="1">
        <f t="array" aca="1" ref="KZ62" ca="1">IFERROR(IF(AND(НачЦ_ИнвП_Дата&lt;=KZ$3,КИнвП_Дата&gt;KZ$3),
INDEX(Кальк._свекла,MATCH($A62,Кальк._свекла_наим.,0),MATCH("Сумма затрат, т.руб.",'Кальк-я'!$5:$5,0))*
INDEX(ЗФ,MATCH($A$58,ЗФ!$A:$A,0),MATCH("Посевная площадь"&amp;YEAR(LA$3),ЗФ!$2:$2,0))*
INDEX(Коэф.закупка_год_свекла[],MATCH($A62,Коэф.закупка_год_свекла[1],0),MATCH(MONTH(KZ$3),КЗ!$1:$1,0))/1000,""),0)</f>
        <v>0</v>
      </c>
      <c r="LA62" s="552">
        <f t="shared" ca="1" si="1567"/>
        <v>1208.4000000000001</v>
      </c>
      <c r="LB62" s="551" cm="1">
        <f t="array" aca="1" ref="LB62" ca="1">IFERROR(IF(AND(НачЦ_ИнвП_Дата&lt;=LB$3,КИнвП_Дата&gt;LB$3),
INDEX(Кальк._свекла,MATCH($A62,Кальк._свекла_наим.,0),MATCH("Сумма затрат, т.руб.",'Кальк-я'!$5:$5,0))*
INDEX(ЗФ,MATCH($A$58,ЗФ!$A:$A,0),MATCH("Посевная площадь"&amp;YEAR(LC$3),ЗФ!$2:$2,0))*
INDEX(Коэф.закупка_год_свекла[],MATCH($A62,Коэф.закупка_год_свекла[1],0),MATCH(MONTH(LB$3),КЗ!$1:$1,0))/1000,""),0)</f>
        <v>0</v>
      </c>
      <c r="LC62" s="551" cm="1">
        <f t="array" aca="1" ref="LC62" ca="1">IFERROR(IF(AND(НачЦ_ИнвП_Дата&lt;=LC$3,КИнвП_Дата&gt;LC$3),
INDEX(Кальк._свекла,MATCH($A62,Кальк._свекла_наим.,0),MATCH("Сумма затрат, т.руб.",'Кальк-я'!$5:$5,0))*
INDEX(ЗФ,MATCH($A$58,ЗФ!$A:$A,0),MATCH("Посевная площадь"&amp;YEAR(LD$3),ЗФ!$2:$2,0))*
INDEX(Коэф.закупка_год_свекла[],MATCH($A62,Коэф.закупка_год_свекла[1],0),MATCH(MONTH(LC$3),КЗ!$1:$1,0))/1000,""),0)</f>
        <v>0</v>
      </c>
      <c r="LD62" s="551" cm="1">
        <f t="array" aca="1" ref="LD62" ca="1">IFERROR(IF(AND(НачЦ_ИнвП_Дата&lt;=LD$3,КИнвП_Дата&gt;LD$3),
INDEX(Кальк._свекла,MATCH($A62,Кальк._свекла_наим.,0),MATCH("Сумма затрат, т.руб.",'Кальк-я'!$5:$5,0))*
INDEX(ЗФ,MATCH($A$58,ЗФ!$A:$A,0),MATCH("Посевная площадь"&amp;YEAR(LE$3),ЗФ!$2:$2,0))*
INDEX(Коэф.закупка_год_свекла[],MATCH($A62,Коэф.закупка_год_свекла[1],0),MATCH(MONTH(LD$3),КЗ!$1:$1,0))/1000,""),0)</f>
        <v>0</v>
      </c>
      <c r="LE62" s="551" cm="1">
        <f t="array" aca="1" ref="LE62" ca="1">IFERROR(IF(AND(НачЦ_ИнвП_Дата&lt;=LE$3,КИнвП_Дата&gt;LE$3),
INDEX(Кальк._свекла,MATCH($A62,Кальк._свекла_наим.,0),MATCH("Сумма затрат, т.руб.",'Кальк-я'!$5:$5,0))*
INDEX(ЗФ,MATCH($A$58,ЗФ!$A:$A,0),MATCH("Посевная площадь"&amp;YEAR(LF$3),ЗФ!$2:$2,0))*
INDEX(Коэф.закупка_год_свекла[],MATCH($A62,Коэф.закупка_год_свекла[1],0),MATCH(MONTH(LE$3),КЗ!$1:$1,0))/1000,""),0)</f>
        <v>0</v>
      </c>
      <c r="LF62" s="551" cm="1">
        <f t="array" aca="1" ref="LF62" ca="1">IFERROR(IF(AND(НачЦ_ИнвП_Дата&lt;=LF$3,КИнвП_Дата&gt;LF$3),
INDEX(Кальк._свекла,MATCH($A62,Кальк._свекла_наим.,0),MATCH("Сумма затрат, т.руб.",'Кальк-я'!$5:$5,0))*
INDEX(ЗФ,MATCH($A$58,ЗФ!$A:$A,0),MATCH("Посевная площадь"&amp;YEAR(LG$3),ЗФ!$2:$2,0))*
INDEX(Коэф.закупка_год_свекла[],MATCH($A62,Коэф.закупка_год_свекла[1],0),MATCH(MONTH(LF$3),КЗ!$1:$1,0))/1000,""),0)</f>
        <v>0</v>
      </c>
      <c r="LG62" s="551" cm="1">
        <f t="array" aca="1" ref="LG62" ca="1">IFERROR(IF(AND(НачЦ_ИнвП_Дата&lt;=LG$3,КИнвП_Дата&gt;LG$3),
INDEX(Кальк._свекла,MATCH($A62,Кальк._свекла_наим.,0),MATCH("Сумма затрат, т.руб.",'Кальк-я'!$5:$5,0))*
INDEX(ЗФ,MATCH($A$58,ЗФ!$A:$A,0),MATCH("Посевная площадь"&amp;YEAR(LH$3),ЗФ!$2:$2,0))*
INDEX(Коэф.закупка_год_свекла[],MATCH($A62,Коэф.закупка_год_свекла[1],0),MATCH(MONTH(LG$3),КЗ!$1:$1,0))/1000,""),0)</f>
        <v>1208.4000000000001</v>
      </c>
      <c r="LH62" s="551" cm="1">
        <f t="array" aca="1" ref="LH62" ca="1">IFERROR(IF(AND(НачЦ_ИнвП_Дата&lt;=LH$3,КИнвП_Дата&gt;LH$3),
INDEX(Кальк._свекла,MATCH($A62,Кальк._свекла_наим.,0),MATCH("Сумма затрат, т.руб.",'Кальк-я'!$5:$5,0))*
INDEX(ЗФ,MATCH($A$58,ЗФ!$A:$A,0),MATCH("Посевная площадь"&amp;YEAR(LI$3),ЗФ!$2:$2,0))*
INDEX(Коэф.закупка_год_свекла[],MATCH($A62,Коэф.закупка_год_свекла[1],0),MATCH(MONTH(LH$3),КЗ!$1:$1,0))/1000,""),0)</f>
        <v>0</v>
      </c>
      <c r="LI62" s="551" cm="1">
        <f t="array" aca="1" ref="LI62" ca="1">IFERROR(IF(AND(НачЦ_ИнвП_Дата&lt;=LI$3,КИнвП_Дата&gt;LI$3),
INDEX(Кальк._свекла,MATCH($A62,Кальк._свекла_наим.,0),MATCH("Сумма затрат, т.руб.",'Кальк-я'!$5:$5,0))*
INDEX(ЗФ,MATCH($A$58,ЗФ!$A:$A,0),MATCH("Посевная площадь"&amp;YEAR(LJ$3),ЗФ!$2:$2,0))*
INDEX(Коэф.закупка_год_свекла[],MATCH($A62,Коэф.закупка_год_свекла[1],0),MATCH(MONTH(LI$3),КЗ!$1:$1,0))/1000,""),0)</f>
        <v>0</v>
      </c>
      <c r="LJ62" s="551" cm="1">
        <f t="array" aca="1" ref="LJ62" ca="1">IFERROR(IF(AND(НачЦ_ИнвП_Дата&lt;=LJ$3,КИнвП_Дата&gt;LJ$3),
INDEX(Кальк._свекла,MATCH($A62,Кальк._свекла_наим.,0),MATCH("Сумма затрат, т.руб.",'Кальк-я'!$5:$5,0))*
INDEX(ЗФ,MATCH($A$58,ЗФ!$A:$A,0),MATCH("Посевная площадь"&amp;YEAR(LK$3),ЗФ!$2:$2,0))*
INDEX(Коэф.закупка_год_свекла[],MATCH($A62,Коэф.закупка_год_свекла[1],0),MATCH(MONTH(LJ$3),КЗ!$1:$1,0))/1000,""),0)</f>
        <v>0</v>
      </c>
      <c r="LK62" s="551" cm="1">
        <f t="array" aca="1" ref="LK62" ca="1">IFERROR(IF(AND(НачЦ_ИнвП_Дата&lt;=LK$3,КИнвП_Дата&gt;LK$3),
INDEX(Кальк._свекла,MATCH($A62,Кальк._свекла_наим.,0),MATCH("Сумма затрат, т.руб.",'Кальк-я'!$5:$5,0))*
INDEX(ЗФ,MATCH($A$58,ЗФ!$A:$A,0),MATCH("Посевная площадь"&amp;YEAR(LL$3),ЗФ!$2:$2,0))*
INDEX(Коэф.закупка_год_свекла[],MATCH($A62,Коэф.закупка_год_свекла[1],0),MATCH(MONTH(LK$3),КЗ!$1:$1,0))/1000,""),0)</f>
        <v>0</v>
      </c>
      <c r="LL62" s="551" cm="1">
        <f t="array" aca="1" ref="LL62" ca="1">IFERROR(IF(AND(НачЦ_ИнвП_Дата&lt;=LL$3,КИнвП_Дата&gt;LL$3),
INDEX(Кальк._свекла,MATCH($A62,Кальк._свекла_наим.,0),MATCH("Сумма затрат, т.руб.",'Кальк-я'!$5:$5,0))*
INDEX(ЗФ,MATCH($A$58,ЗФ!$A:$A,0),MATCH("Посевная площадь"&amp;YEAR(LM$3),ЗФ!$2:$2,0))*
INDEX(Коэф.закупка_год_свекла[],MATCH($A62,Коэф.закупка_год_свекла[1],0),MATCH(MONTH(LL$3),КЗ!$1:$1,0))/1000,""),0)</f>
        <v>0</v>
      </c>
      <c r="LM62" s="551" cm="1">
        <f t="array" aca="1" ref="LM62" ca="1">IFERROR(IF(AND(НачЦ_ИнвП_Дата&lt;=LM$3,КИнвП_Дата&gt;LM$3),
INDEX(Кальк._свекла,MATCH($A62,Кальк._свекла_наим.,0),MATCH("Сумма затрат, т.руб.",'Кальк-я'!$5:$5,0))*
INDEX(ЗФ,MATCH($A$58,ЗФ!$A:$A,0),MATCH("Посевная площадь"&amp;YEAR(LN$3),ЗФ!$2:$2,0))*
INDEX(Коэф.закупка_год_свекла[],MATCH($A62,Коэф.закупка_год_свекла[1],0),MATCH(MONTH(LM$3),КЗ!$1:$1,0))/1000,""),0)</f>
        <v>0</v>
      </c>
      <c r="LN62" s="552">
        <f t="shared" ca="1" si="1568"/>
        <v>1208.4000000000001</v>
      </c>
      <c r="LO62" s="551" cm="1">
        <f t="array" aca="1" ref="LO62" ca="1">IFERROR(IF(AND(НачЦ_ИнвП_Дата&lt;=LO$3,КИнвП_Дата&gt;LO$3),
INDEX(Кальк._свекла,MATCH($A62,Кальк._свекла_наим.,0),MATCH("Сумма затрат, т.руб.",'Кальк-я'!$5:$5,0))*
INDEX(ЗФ,MATCH($A$58,ЗФ!$A:$A,0),MATCH("Посевная площадь"&amp;YEAR(LP$3),ЗФ!$2:$2,0))*
INDEX(Коэф.закупка_год_свекла[],MATCH($A62,Коэф.закупка_год_свекла[1],0),MATCH(MONTH(LO$3),КЗ!$1:$1,0))/1000,""),0)</f>
        <v>0</v>
      </c>
      <c r="LP62" s="551" cm="1">
        <f t="array" aca="1" ref="LP62" ca="1">IFERROR(IF(AND(НачЦ_ИнвП_Дата&lt;=LP$3,КИнвП_Дата&gt;LP$3),
INDEX(Кальк._свекла,MATCH($A62,Кальк._свекла_наим.,0),MATCH("Сумма затрат, т.руб.",'Кальк-я'!$5:$5,0))*
INDEX(ЗФ,MATCH($A$58,ЗФ!$A:$A,0),MATCH("Посевная площадь"&amp;YEAR(LQ$3),ЗФ!$2:$2,0))*
INDEX(Коэф.закупка_год_свекла[],MATCH($A62,Коэф.закупка_год_свекла[1],0),MATCH(MONTH(LP$3),КЗ!$1:$1,0))/1000,""),0)</f>
        <v>0</v>
      </c>
      <c r="LQ62" s="551" cm="1">
        <f t="array" aca="1" ref="LQ62" ca="1">IFERROR(IF(AND(НачЦ_ИнвП_Дата&lt;=LQ$3,КИнвП_Дата&gt;LQ$3),
INDEX(Кальк._свекла,MATCH($A62,Кальк._свекла_наим.,0),MATCH("Сумма затрат, т.руб.",'Кальк-я'!$5:$5,0))*
INDEX(ЗФ,MATCH($A$58,ЗФ!$A:$A,0),MATCH("Посевная площадь"&amp;YEAR(LR$3),ЗФ!$2:$2,0))*
INDEX(Коэф.закупка_год_свекла[],MATCH($A62,Коэф.закупка_год_свекла[1],0),MATCH(MONTH(LQ$3),КЗ!$1:$1,0))/1000,""),0)</f>
        <v>0</v>
      </c>
      <c r="LR62" s="551" cm="1">
        <f t="array" aca="1" ref="LR62" ca="1">IFERROR(IF(AND(НачЦ_ИнвП_Дата&lt;=LR$3,КИнвП_Дата&gt;LR$3),
INDEX(Кальк._свекла,MATCH($A62,Кальк._свекла_наим.,0),MATCH("Сумма затрат, т.руб.",'Кальк-я'!$5:$5,0))*
INDEX(ЗФ,MATCH($A$58,ЗФ!$A:$A,0),MATCH("Посевная площадь"&amp;YEAR(LS$3),ЗФ!$2:$2,0))*
INDEX(Коэф.закупка_год_свекла[],MATCH($A62,Коэф.закупка_год_свекла[1],0),MATCH(MONTH(LR$3),КЗ!$1:$1,0))/1000,""),0)</f>
        <v>0</v>
      </c>
      <c r="LS62" s="551" cm="1">
        <f t="array" aca="1" ref="LS62" ca="1">IFERROR(IF(AND(НачЦ_ИнвП_Дата&lt;=LS$3,КИнвП_Дата&gt;LS$3),
INDEX(Кальк._свекла,MATCH($A62,Кальк._свекла_наим.,0),MATCH("Сумма затрат, т.руб.",'Кальк-я'!$5:$5,0))*
INDEX(ЗФ,MATCH($A$58,ЗФ!$A:$A,0),MATCH("Посевная площадь"&amp;YEAR(LT$3),ЗФ!$2:$2,0))*
INDEX(Коэф.закупка_год_свекла[],MATCH($A62,Коэф.закупка_год_свекла[1],0),MATCH(MONTH(LS$3),КЗ!$1:$1,0))/1000,""),0)</f>
        <v>0</v>
      </c>
      <c r="LT62" s="551" cm="1">
        <f t="array" aca="1" ref="LT62" ca="1">IFERROR(IF(AND(НачЦ_ИнвП_Дата&lt;=LT$3,КИнвП_Дата&gt;LT$3),
INDEX(Кальк._свекла,MATCH($A62,Кальк._свекла_наим.,0),MATCH("Сумма затрат, т.руб.",'Кальк-я'!$5:$5,0))*
INDEX(ЗФ,MATCH($A$58,ЗФ!$A:$A,0),MATCH("Посевная площадь"&amp;YEAR(LU$3),ЗФ!$2:$2,0))*
INDEX(Коэф.закупка_год_свекла[],MATCH($A62,Коэф.закупка_год_свекла[1],0),MATCH(MONTH(LT$3),КЗ!$1:$1,0))/1000,""),0)</f>
        <v>1208.4000000000001</v>
      </c>
      <c r="LU62" s="551" cm="1">
        <f t="array" aca="1" ref="LU62" ca="1">IFERROR(IF(AND(НачЦ_ИнвП_Дата&lt;=LU$3,КИнвП_Дата&gt;LU$3),
INDEX(Кальк._свекла,MATCH($A62,Кальк._свекла_наим.,0),MATCH("Сумма затрат, т.руб.",'Кальк-я'!$5:$5,0))*
INDEX(ЗФ,MATCH($A$58,ЗФ!$A:$A,0),MATCH("Посевная площадь"&amp;YEAR(LV$3),ЗФ!$2:$2,0))*
INDEX(Коэф.закупка_год_свекла[],MATCH($A62,Коэф.закупка_год_свекла[1],0),MATCH(MONTH(LU$3),КЗ!$1:$1,0))/1000,""),0)</f>
        <v>0</v>
      </c>
      <c r="LV62" s="551" cm="1">
        <f t="array" aca="1" ref="LV62" ca="1">IFERROR(IF(AND(НачЦ_ИнвП_Дата&lt;=LV$3,КИнвП_Дата&gt;LV$3),
INDEX(Кальк._свекла,MATCH($A62,Кальк._свекла_наим.,0),MATCH("Сумма затрат, т.руб.",'Кальк-я'!$5:$5,0))*
INDEX(ЗФ,MATCH($A$58,ЗФ!$A:$A,0),MATCH("Посевная площадь"&amp;YEAR(LW$3),ЗФ!$2:$2,0))*
INDEX(Коэф.закупка_год_свекла[],MATCH($A62,Коэф.закупка_год_свекла[1],0),MATCH(MONTH(LV$3),КЗ!$1:$1,0))/1000,""),0)</f>
        <v>0</v>
      </c>
      <c r="LW62" s="551" cm="1">
        <f t="array" aca="1" ref="LW62" ca="1">IFERROR(IF(AND(НачЦ_ИнвП_Дата&lt;=LW$3,КИнвП_Дата&gt;LW$3),
INDEX(Кальк._свекла,MATCH($A62,Кальк._свекла_наим.,0),MATCH("Сумма затрат, т.руб.",'Кальк-я'!$5:$5,0))*
INDEX(ЗФ,MATCH($A$58,ЗФ!$A:$A,0),MATCH("Посевная площадь"&amp;YEAR(LX$3),ЗФ!$2:$2,0))*
INDEX(Коэф.закупка_год_свекла[],MATCH($A62,Коэф.закупка_год_свекла[1],0),MATCH(MONTH(LW$3),КЗ!$1:$1,0))/1000,""),0)</f>
        <v>0</v>
      </c>
      <c r="LX62" s="551" cm="1">
        <f t="array" aca="1" ref="LX62" ca="1">IFERROR(IF(AND(НачЦ_ИнвП_Дата&lt;=LX$3,КИнвП_Дата&gt;LX$3),
INDEX(Кальк._свекла,MATCH($A62,Кальк._свекла_наим.,0),MATCH("Сумма затрат, т.руб.",'Кальк-я'!$5:$5,0))*
INDEX(ЗФ,MATCH($A$58,ЗФ!$A:$A,0),MATCH("Посевная площадь"&amp;YEAR(LY$3),ЗФ!$2:$2,0))*
INDEX(Коэф.закупка_год_свекла[],MATCH($A62,Коэф.закупка_год_свекла[1],0),MATCH(MONTH(LX$3),КЗ!$1:$1,0))/1000,""),0)</f>
        <v>0</v>
      </c>
      <c r="LY62" s="551" cm="1">
        <f t="array" aca="1" ref="LY62" ca="1">IFERROR(IF(AND(НачЦ_ИнвП_Дата&lt;=LY$3,КИнвП_Дата&gt;LY$3),
INDEX(Кальк._свекла,MATCH($A62,Кальк._свекла_наим.,0),MATCH("Сумма затрат, т.руб.",'Кальк-я'!$5:$5,0))*
INDEX(ЗФ,MATCH($A$58,ЗФ!$A:$A,0),MATCH("Посевная площадь"&amp;YEAR(LZ$3),ЗФ!$2:$2,0))*
INDEX(Коэф.закупка_год_свекла[],MATCH($A62,Коэф.закупка_год_свекла[1],0),MATCH(MONTH(LY$3),КЗ!$1:$1,0))/1000,""),0)</f>
        <v>0</v>
      </c>
      <c r="LZ62" s="551" cm="1">
        <f t="array" aca="1" ref="LZ62" ca="1">IFERROR(IF(AND(НачЦ_ИнвП_Дата&lt;=LZ$3,КИнвП_Дата&gt;LZ$3),
INDEX(Кальк._свекла,MATCH($A62,Кальк._свекла_наим.,0),MATCH("Сумма затрат, т.руб.",'Кальк-я'!$5:$5,0))*
INDEX(ЗФ,MATCH($A$58,ЗФ!$A:$A,0),MATCH("Посевная площадь"&amp;YEAR(MA$3),ЗФ!$2:$2,0))*
INDEX(Коэф.закупка_год_свекла[],MATCH($A62,Коэф.закупка_год_свекла[1],0),MATCH(MONTH(LZ$3),КЗ!$1:$1,0))/1000,""),0)</f>
        <v>0</v>
      </c>
      <c r="MA62" s="552">
        <f t="shared" ca="1" si="1569"/>
        <v>1208.4000000000001</v>
      </c>
      <c r="MB62" s="551" cm="1">
        <f t="array" aca="1" ref="MB62" ca="1">IFERROR(IF(AND(НачЦ_ИнвП_Дата&lt;=MB$3,КИнвП_Дата&gt;MB$3),
INDEX(Кальк._свекла,MATCH($A62,Кальк._свекла_наим.,0),MATCH("Сумма затрат, т.руб.",'Кальк-я'!$5:$5,0))*
INDEX(ЗФ,MATCH($A$58,ЗФ!$A:$A,0),MATCH("Посевная площадь"&amp;YEAR(MC$3),ЗФ!$2:$2,0))*
INDEX(Коэф.закупка_год_свекла[],MATCH($A62,Коэф.закупка_год_свекла[1],0),MATCH(MONTH(MB$3),КЗ!$1:$1,0))/1000,""),0)</f>
        <v>0</v>
      </c>
      <c r="MC62" s="551" cm="1">
        <f t="array" aca="1" ref="MC62" ca="1">IFERROR(IF(AND(НачЦ_ИнвП_Дата&lt;=MC$3,КИнвП_Дата&gt;MC$3),
INDEX(Кальк._свекла,MATCH($A62,Кальк._свекла_наим.,0),MATCH("Сумма затрат, т.руб.",'Кальк-я'!$5:$5,0))*
INDEX(ЗФ,MATCH($A$58,ЗФ!$A:$A,0),MATCH("Посевная площадь"&amp;YEAR(MD$3),ЗФ!$2:$2,0))*
INDEX(Коэф.закупка_год_свекла[],MATCH($A62,Коэф.закупка_год_свекла[1],0),MATCH(MONTH(MC$3),КЗ!$1:$1,0))/1000,""),0)</f>
        <v>0</v>
      </c>
      <c r="MD62" s="551" cm="1">
        <f t="array" aca="1" ref="MD62" ca="1">IFERROR(IF(AND(НачЦ_ИнвП_Дата&lt;=MD$3,КИнвП_Дата&gt;MD$3),
INDEX(Кальк._свекла,MATCH($A62,Кальк._свекла_наим.,0),MATCH("Сумма затрат, т.руб.",'Кальк-я'!$5:$5,0))*
INDEX(ЗФ,MATCH($A$58,ЗФ!$A:$A,0),MATCH("Посевная площадь"&amp;YEAR(ME$3),ЗФ!$2:$2,0))*
INDEX(Коэф.закупка_год_свекла[],MATCH($A62,Коэф.закупка_год_свекла[1],0),MATCH(MONTH(MD$3),КЗ!$1:$1,0))/1000,""),0)</f>
        <v>0</v>
      </c>
      <c r="ME62" s="551" cm="1">
        <f t="array" aca="1" ref="ME62" ca="1">IFERROR(IF(AND(НачЦ_ИнвП_Дата&lt;=ME$3,КИнвП_Дата&gt;ME$3),
INDEX(Кальк._свекла,MATCH($A62,Кальк._свекла_наим.,0),MATCH("Сумма затрат, т.руб.",'Кальк-я'!$5:$5,0))*
INDEX(ЗФ,MATCH($A$58,ЗФ!$A:$A,0),MATCH("Посевная площадь"&amp;YEAR(MF$3),ЗФ!$2:$2,0))*
INDEX(Коэф.закупка_год_свекла[],MATCH($A62,Коэф.закупка_год_свекла[1],0),MATCH(MONTH(ME$3),КЗ!$1:$1,0))/1000,""),0)</f>
        <v>0</v>
      </c>
      <c r="MF62" s="551" cm="1">
        <f t="array" aca="1" ref="MF62" ca="1">IFERROR(IF(AND(НачЦ_ИнвП_Дата&lt;=MF$3,КИнвП_Дата&gt;MF$3),
INDEX(Кальк._свекла,MATCH($A62,Кальк._свекла_наим.,0),MATCH("Сумма затрат, т.руб.",'Кальк-я'!$5:$5,0))*
INDEX(ЗФ,MATCH($A$58,ЗФ!$A:$A,0),MATCH("Посевная площадь"&amp;YEAR(MG$3),ЗФ!$2:$2,0))*
INDEX(Коэф.закупка_год_свекла[],MATCH($A62,Коэф.закупка_год_свекла[1],0),MATCH(MONTH(MF$3),КЗ!$1:$1,0))/1000,""),0)</f>
        <v>0</v>
      </c>
      <c r="MG62" s="551" cm="1">
        <f t="array" aca="1" ref="MG62" ca="1">IFERROR(IF(AND(НачЦ_ИнвП_Дата&lt;=MG$3,КИнвП_Дата&gt;MG$3),
INDEX(Кальк._свекла,MATCH($A62,Кальк._свекла_наим.,0),MATCH("Сумма затрат, т.руб.",'Кальк-я'!$5:$5,0))*
INDEX(ЗФ,MATCH($A$58,ЗФ!$A:$A,0),MATCH("Посевная площадь"&amp;YEAR(MH$3),ЗФ!$2:$2,0))*
INDEX(Коэф.закупка_год_свекла[],MATCH($A62,Коэф.закупка_год_свекла[1],0),MATCH(MONTH(MG$3),КЗ!$1:$1,0))/1000,""),0)</f>
        <v>1208.4000000000001</v>
      </c>
      <c r="MH62" s="551" cm="1">
        <f t="array" aca="1" ref="MH62" ca="1">IFERROR(IF(AND(НачЦ_ИнвП_Дата&lt;=MH$3,КИнвП_Дата&gt;MH$3),
INDEX(Кальк._свекла,MATCH($A62,Кальк._свекла_наим.,0),MATCH("Сумма затрат, т.руб.",'Кальк-я'!$5:$5,0))*
INDEX(ЗФ,MATCH($A$58,ЗФ!$A:$A,0),MATCH("Посевная площадь"&amp;YEAR(MI$3),ЗФ!$2:$2,0))*
INDEX(Коэф.закупка_год_свекла[],MATCH($A62,Коэф.закупка_год_свекла[1],0),MATCH(MONTH(MH$3),КЗ!$1:$1,0))/1000,""),0)</f>
        <v>0</v>
      </c>
      <c r="MI62" s="551" cm="1">
        <f t="array" aca="1" ref="MI62" ca="1">IFERROR(IF(AND(НачЦ_ИнвП_Дата&lt;=MI$3,КИнвП_Дата&gt;MI$3),
INDEX(Кальк._свекла,MATCH($A62,Кальк._свекла_наим.,0),MATCH("Сумма затрат, т.руб.",'Кальк-я'!$5:$5,0))*
INDEX(ЗФ,MATCH($A$58,ЗФ!$A:$A,0),MATCH("Посевная площадь"&amp;YEAR(MJ$3),ЗФ!$2:$2,0))*
INDEX(Коэф.закупка_год_свекла[],MATCH($A62,Коэф.закупка_год_свекла[1],0),MATCH(MONTH(MI$3),КЗ!$1:$1,0))/1000,""),0)</f>
        <v>0</v>
      </c>
      <c r="MJ62" s="551" cm="1">
        <f t="array" aca="1" ref="MJ62" ca="1">IFERROR(IF(AND(НачЦ_ИнвП_Дата&lt;=MJ$3,КИнвП_Дата&gt;MJ$3),
INDEX(Кальк._свекла,MATCH($A62,Кальк._свекла_наим.,0),MATCH("Сумма затрат, т.руб.",'Кальк-я'!$5:$5,0))*
INDEX(ЗФ,MATCH($A$58,ЗФ!$A:$A,0),MATCH("Посевная площадь"&amp;YEAR(MK$3),ЗФ!$2:$2,0))*
INDEX(Коэф.закупка_год_свекла[],MATCH($A62,Коэф.закупка_год_свекла[1],0),MATCH(MONTH(MJ$3),КЗ!$1:$1,0))/1000,""),0)</f>
        <v>0</v>
      </c>
      <c r="MK62" s="551" cm="1">
        <f t="array" aca="1" ref="MK62" ca="1">IFERROR(IF(AND(НачЦ_ИнвП_Дата&lt;=MK$3,КИнвП_Дата&gt;MK$3),
INDEX(Кальк._свекла,MATCH($A62,Кальк._свекла_наим.,0),MATCH("Сумма затрат, т.руб.",'Кальк-я'!$5:$5,0))*
INDEX(ЗФ,MATCH($A$58,ЗФ!$A:$A,0),MATCH("Посевная площадь"&amp;YEAR(ML$3),ЗФ!$2:$2,0))*
INDEX(Коэф.закупка_год_свекла[],MATCH($A62,Коэф.закупка_год_свекла[1],0),MATCH(MONTH(MK$3),КЗ!$1:$1,0))/1000,""),0)</f>
        <v>0</v>
      </c>
      <c r="ML62" s="551" cm="1">
        <f t="array" aca="1" ref="ML62" ca="1">IFERROR(IF(AND(НачЦ_ИнвП_Дата&lt;=ML$3,КИнвП_Дата&gt;ML$3),
INDEX(Кальк._свекла,MATCH($A62,Кальк._свекла_наим.,0),MATCH("Сумма затрат, т.руб.",'Кальк-я'!$5:$5,0))*
INDEX(ЗФ,MATCH($A$58,ЗФ!$A:$A,0),MATCH("Посевная площадь"&amp;YEAR(MM$3),ЗФ!$2:$2,0))*
INDEX(Коэф.закупка_год_свекла[],MATCH($A62,Коэф.закупка_год_свекла[1],0),MATCH(MONTH(ML$3),КЗ!$1:$1,0))/1000,""),0)</f>
        <v>0</v>
      </c>
      <c r="MM62" s="551" cm="1">
        <f t="array" aca="1" ref="MM62" ca="1">IFERROR(IF(AND(НачЦ_ИнвП_Дата&lt;=MM$3,КИнвП_Дата&gt;MM$3),
INDEX(Кальк._свекла,MATCH($A62,Кальк._свекла_наим.,0),MATCH("Сумма затрат, т.руб.",'Кальк-я'!$5:$5,0))*
INDEX(ЗФ,MATCH($A$58,ЗФ!$A:$A,0),MATCH("Посевная площадь"&amp;YEAR(MN$3),ЗФ!$2:$2,0))*
INDEX(Коэф.закупка_год_свекла[],MATCH($A62,Коэф.закупка_год_свекла[1],0),MATCH(MONTH(MM$3),КЗ!$1:$1,0))/1000,""),0)</f>
        <v>0</v>
      </c>
      <c r="MN62" s="552">
        <f t="shared" ca="1" si="1570"/>
        <v>1208.4000000000001</v>
      </c>
      <c r="MO62" s="551" cm="1">
        <f t="array" aca="1" ref="MO62" ca="1">IFERROR(IF(AND(НачЦ_ИнвП_Дата&lt;=MO$3,КИнвП_Дата&gt;MO$3),
INDEX(Кальк._свекла,MATCH($A62,Кальк._свекла_наим.,0),MATCH("Сумма затрат, т.руб.",'Кальк-я'!$5:$5,0))*
INDEX(ЗФ,MATCH($A$58,ЗФ!$A:$A,0),MATCH("Посевная площадь"&amp;YEAR(MP$3),ЗФ!$2:$2,0))*
INDEX(Коэф.закупка_год_свекла[],MATCH($A62,Коэф.закупка_год_свекла[1],0),MATCH(MONTH(MO$3),КЗ!$1:$1,0))/1000,""),0)</f>
        <v>0</v>
      </c>
      <c r="MP62" s="551" cm="1">
        <f t="array" aca="1" ref="MP62" ca="1">IFERROR(IF(AND(НачЦ_ИнвП_Дата&lt;=MP$3,КИнвП_Дата&gt;MP$3),
INDEX(Кальк._свекла,MATCH($A62,Кальк._свекла_наим.,0),MATCH("Сумма затрат, т.руб.",'Кальк-я'!$5:$5,0))*
INDEX(ЗФ,MATCH($A$58,ЗФ!$A:$A,0),MATCH("Посевная площадь"&amp;YEAR(MQ$3),ЗФ!$2:$2,0))*
INDEX(Коэф.закупка_год_свекла[],MATCH($A62,Коэф.закупка_год_свекла[1],0),MATCH(MONTH(MP$3),КЗ!$1:$1,0))/1000,""),0)</f>
        <v>0</v>
      </c>
      <c r="MQ62" s="551" cm="1">
        <f t="array" aca="1" ref="MQ62" ca="1">IFERROR(IF(AND(НачЦ_ИнвП_Дата&lt;=MQ$3,КИнвП_Дата&gt;MQ$3),
INDEX(Кальк._свекла,MATCH($A62,Кальк._свекла_наим.,0),MATCH("Сумма затрат, т.руб.",'Кальк-я'!$5:$5,0))*
INDEX(ЗФ,MATCH($A$58,ЗФ!$A:$A,0),MATCH("Посевная площадь"&amp;YEAR(MR$3),ЗФ!$2:$2,0))*
INDEX(Коэф.закупка_год_свекла[],MATCH($A62,Коэф.закупка_год_свекла[1],0),MATCH(MONTH(MQ$3),КЗ!$1:$1,0))/1000,""),0)</f>
        <v>0</v>
      </c>
      <c r="MR62" s="551" cm="1">
        <f t="array" aca="1" ref="MR62" ca="1">IFERROR(IF(AND(НачЦ_ИнвП_Дата&lt;=MR$3,КИнвП_Дата&gt;MR$3),
INDEX(Кальк._свекла,MATCH($A62,Кальк._свекла_наим.,0),MATCH("Сумма затрат, т.руб.",'Кальк-я'!$5:$5,0))*
INDEX(ЗФ,MATCH($A$58,ЗФ!$A:$A,0),MATCH("Посевная площадь"&amp;YEAR(MS$3),ЗФ!$2:$2,0))*
INDEX(Коэф.закупка_год_свекла[],MATCH($A62,Коэф.закупка_год_свекла[1],0),MATCH(MONTH(MR$3),КЗ!$1:$1,0))/1000,""),0)</f>
        <v>0</v>
      </c>
      <c r="MS62" s="551" cm="1">
        <f t="array" aca="1" ref="MS62" ca="1">IFERROR(IF(AND(НачЦ_ИнвП_Дата&lt;=MS$3,КИнвП_Дата&gt;MS$3),
INDEX(Кальк._свекла,MATCH($A62,Кальк._свекла_наим.,0),MATCH("Сумма затрат, т.руб.",'Кальк-я'!$5:$5,0))*
INDEX(ЗФ,MATCH($A$58,ЗФ!$A:$A,0),MATCH("Посевная площадь"&amp;YEAR(MT$3),ЗФ!$2:$2,0))*
INDEX(Коэф.закупка_год_свекла[],MATCH($A62,Коэф.закупка_год_свекла[1],0),MATCH(MONTH(MS$3),КЗ!$1:$1,0))/1000,""),0)</f>
        <v>0</v>
      </c>
      <c r="MT62" s="551" cm="1">
        <f t="array" aca="1" ref="MT62" ca="1">IFERROR(IF(AND(НачЦ_ИнвП_Дата&lt;=MT$3,КИнвП_Дата&gt;MT$3),
INDEX(Кальк._свекла,MATCH($A62,Кальк._свекла_наим.,0),MATCH("Сумма затрат, т.руб.",'Кальк-я'!$5:$5,0))*
INDEX(ЗФ,MATCH($A$58,ЗФ!$A:$A,0),MATCH("Посевная площадь"&amp;YEAR(MU$3),ЗФ!$2:$2,0))*
INDEX(Коэф.закупка_год_свекла[],MATCH($A62,Коэф.закупка_год_свекла[1],0),MATCH(MONTH(MT$3),КЗ!$1:$1,0))/1000,""),0)</f>
        <v>1208.4000000000001</v>
      </c>
      <c r="MU62" s="551" cm="1">
        <f t="array" aca="1" ref="MU62" ca="1">IFERROR(IF(AND(НачЦ_ИнвП_Дата&lt;=MU$3,КИнвП_Дата&gt;MU$3),
INDEX(Кальк._свекла,MATCH($A62,Кальк._свекла_наим.,0),MATCH("Сумма затрат, т.руб.",'Кальк-я'!$5:$5,0))*
INDEX(ЗФ,MATCH($A$58,ЗФ!$A:$A,0),MATCH("Посевная площадь"&amp;YEAR(MV$3),ЗФ!$2:$2,0))*
INDEX(Коэф.закупка_год_свекла[],MATCH($A62,Коэф.закупка_год_свекла[1],0),MATCH(MONTH(MU$3),КЗ!$1:$1,0))/1000,""),0)</f>
        <v>0</v>
      </c>
      <c r="MV62" s="551" cm="1">
        <f t="array" aca="1" ref="MV62" ca="1">IFERROR(IF(AND(НачЦ_ИнвП_Дата&lt;=MV$3,КИнвП_Дата&gt;MV$3),
INDEX(Кальк._свекла,MATCH($A62,Кальк._свекла_наим.,0),MATCH("Сумма затрат, т.руб.",'Кальк-я'!$5:$5,0))*
INDEX(ЗФ,MATCH($A$58,ЗФ!$A:$A,0),MATCH("Посевная площадь"&amp;YEAR(MW$3),ЗФ!$2:$2,0))*
INDEX(Коэф.закупка_год_свекла[],MATCH($A62,Коэф.закупка_год_свекла[1],0),MATCH(MONTH(MV$3),КЗ!$1:$1,0))/1000,""),0)</f>
        <v>0</v>
      </c>
      <c r="MW62" s="551" cm="1">
        <f t="array" aca="1" ref="MW62" ca="1">IFERROR(IF(AND(НачЦ_ИнвП_Дата&lt;=MW$3,КИнвП_Дата&gt;MW$3),
INDEX(Кальк._свекла,MATCH($A62,Кальк._свекла_наим.,0),MATCH("Сумма затрат, т.руб.",'Кальк-я'!$5:$5,0))*
INDEX(ЗФ,MATCH($A$58,ЗФ!$A:$A,0),MATCH("Посевная площадь"&amp;YEAR(MX$3),ЗФ!$2:$2,0))*
INDEX(Коэф.закупка_год_свекла[],MATCH($A62,Коэф.закупка_год_свекла[1],0),MATCH(MONTH(MW$3),КЗ!$1:$1,0))/1000,""),0)</f>
        <v>0</v>
      </c>
      <c r="MX62" s="551" cm="1">
        <f t="array" aca="1" ref="MX62" ca="1">IFERROR(IF(AND(НачЦ_ИнвП_Дата&lt;=MX$3,КИнвП_Дата&gt;MX$3),
INDEX(Кальк._свекла,MATCH($A62,Кальк._свекла_наим.,0),MATCH("Сумма затрат, т.руб.",'Кальк-я'!$5:$5,0))*
INDEX(ЗФ,MATCH($A$58,ЗФ!$A:$A,0),MATCH("Посевная площадь"&amp;YEAR(MY$3),ЗФ!$2:$2,0))*
INDEX(Коэф.закупка_год_свекла[],MATCH($A62,Коэф.закупка_год_свекла[1],0),MATCH(MONTH(MX$3),КЗ!$1:$1,0))/1000,""),0)</f>
        <v>0</v>
      </c>
      <c r="MY62" s="551" cm="1">
        <f t="array" aca="1" ref="MY62" ca="1">IFERROR(IF(AND(НачЦ_ИнвП_Дата&lt;=MY$3,КИнвП_Дата&gt;MY$3),
INDEX(Кальк._свекла,MATCH($A62,Кальк._свекла_наим.,0),MATCH("Сумма затрат, т.руб.",'Кальк-я'!$5:$5,0))*
INDEX(ЗФ,MATCH($A$58,ЗФ!$A:$A,0),MATCH("Посевная площадь"&amp;YEAR(MZ$3),ЗФ!$2:$2,0))*
INDEX(Коэф.закупка_год_свекла[],MATCH($A62,Коэф.закупка_год_свекла[1],0),MATCH(MONTH(MY$3),КЗ!$1:$1,0))/1000,""),0)</f>
        <v>0</v>
      </c>
      <c r="MZ62" s="551" cm="1">
        <f t="array" aca="1" ref="MZ62" ca="1">IFERROR(IF(AND(НачЦ_ИнвП_Дата&lt;=MZ$3,КИнвП_Дата&gt;MZ$3),
INDEX(Кальк._свекла,MATCH($A62,Кальк._свекла_наим.,0),MATCH("Сумма затрат, т.руб.",'Кальк-я'!$5:$5,0))*
INDEX(ЗФ,MATCH($A$58,ЗФ!$A:$A,0),MATCH("Посевная площадь"&amp;YEAR(NA$3),ЗФ!$2:$2,0))*
INDEX(Коэф.закупка_год_свекла[],MATCH($A62,Коэф.закупка_год_свекла[1],0),MATCH(MONTH(MZ$3),КЗ!$1:$1,0))/1000,""),0)</f>
        <v>0</v>
      </c>
      <c r="NA62" s="552">
        <f t="shared" ca="1" si="1571"/>
        <v>1208.4000000000001</v>
      </c>
      <c r="NB62" s="551" cm="1">
        <f t="array" aca="1" ref="NB62" ca="1">IFERROR(IF(AND(НачЦ_ИнвП_Дата&lt;=NB$3,КИнвП_Дата&gt;NB$3),
INDEX(Кальк._свекла,MATCH($A62,Кальк._свекла_наим.,0),MATCH("Сумма затрат, т.руб.",'Кальк-я'!$5:$5,0))*
INDEX(ЗФ,MATCH($A$58,ЗФ!$A:$A,0),MATCH("Посевная площадь"&amp;YEAR(NC$3),ЗФ!$2:$2,0))*
INDEX(Коэф.закупка_год_свекла[],MATCH($A62,Коэф.закупка_год_свекла[1],0),MATCH(MONTH(NB$3),КЗ!$1:$1,0))/1000,""),0)</f>
        <v>0</v>
      </c>
      <c r="NC62" s="551" cm="1">
        <f t="array" aca="1" ref="NC62" ca="1">IFERROR(IF(AND(НачЦ_ИнвП_Дата&lt;=NC$3,КИнвП_Дата&gt;NC$3),
INDEX(Кальк._свекла,MATCH($A62,Кальк._свекла_наим.,0),MATCH("Сумма затрат, т.руб.",'Кальк-я'!$5:$5,0))*
INDEX(ЗФ,MATCH($A$58,ЗФ!$A:$A,0),MATCH("Посевная площадь"&amp;YEAR(ND$3),ЗФ!$2:$2,0))*
INDEX(Коэф.закупка_год_свекла[],MATCH($A62,Коэф.закупка_год_свекла[1],0),MATCH(MONTH(NC$3),КЗ!$1:$1,0))/1000,""),0)</f>
        <v>0</v>
      </c>
      <c r="ND62" s="551" cm="1">
        <f t="array" aca="1" ref="ND62" ca="1">IFERROR(IF(AND(НачЦ_ИнвП_Дата&lt;=ND$3,КИнвП_Дата&gt;ND$3),
INDEX(Кальк._свекла,MATCH($A62,Кальк._свекла_наим.,0),MATCH("Сумма затрат, т.руб.",'Кальк-я'!$5:$5,0))*
INDEX(ЗФ,MATCH($A$58,ЗФ!$A:$A,0),MATCH("Посевная площадь"&amp;YEAR(NE$3),ЗФ!$2:$2,0))*
INDEX(Коэф.закупка_год_свекла[],MATCH($A62,Коэф.закупка_год_свекла[1],0),MATCH(MONTH(ND$3),КЗ!$1:$1,0))/1000,""),0)</f>
        <v>0</v>
      </c>
      <c r="NE62" s="551" cm="1">
        <f t="array" aca="1" ref="NE62" ca="1">IFERROR(IF(AND(НачЦ_ИнвП_Дата&lt;=NE$3,КИнвП_Дата&gt;NE$3),
INDEX(Кальк._свекла,MATCH($A62,Кальк._свекла_наим.,0),MATCH("Сумма затрат, т.руб.",'Кальк-я'!$5:$5,0))*
INDEX(ЗФ,MATCH($A$58,ЗФ!$A:$A,0),MATCH("Посевная площадь"&amp;YEAR(NF$3),ЗФ!$2:$2,0))*
INDEX(Коэф.закупка_год_свекла[],MATCH($A62,Коэф.закупка_год_свекла[1],0),MATCH(MONTH(NE$3),КЗ!$1:$1,0))/1000,""),0)</f>
        <v>0</v>
      </c>
      <c r="NF62" s="551" cm="1">
        <f t="array" aca="1" ref="NF62" ca="1">IFERROR(IF(AND(НачЦ_ИнвП_Дата&lt;=NF$3,КИнвП_Дата&gt;NF$3),
INDEX(Кальк._свекла,MATCH($A62,Кальк._свекла_наим.,0),MATCH("Сумма затрат, т.руб.",'Кальк-я'!$5:$5,0))*
INDEX(ЗФ,MATCH($A$58,ЗФ!$A:$A,0),MATCH("Посевная площадь"&amp;YEAR(NG$3),ЗФ!$2:$2,0))*
INDEX(Коэф.закупка_год_свекла[],MATCH($A62,Коэф.закупка_год_свекла[1],0),MATCH(MONTH(NF$3),КЗ!$1:$1,0))/1000,""),0)</f>
        <v>0</v>
      </c>
      <c r="NG62" s="551" cm="1">
        <f t="array" aca="1" ref="NG62" ca="1">IFERROR(IF(AND(НачЦ_ИнвП_Дата&lt;=NG$3,КИнвП_Дата&gt;NG$3),
INDEX(Кальк._свекла,MATCH($A62,Кальк._свекла_наим.,0),MATCH("Сумма затрат, т.руб.",'Кальк-я'!$5:$5,0))*
INDEX(ЗФ,MATCH($A$58,ЗФ!$A:$A,0),MATCH("Посевная площадь"&amp;YEAR(NH$3),ЗФ!$2:$2,0))*
INDEX(Коэф.закупка_год_свекла[],MATCH($A62,Коэф.закупка_год_свекла[1],0),MATCH(MONTH(NG$3),КЗ!$1:$1,0))/1000,""),0)</f>
        <v>1208.4000000000001</v>
      </c>
      <c r="NH62" s="551" cm="1">
        <f t="array" aca="1" ref="NH62" ca="1">IFERROR(IF(AND(НачЦ_ИнвП_Дата&lt;=NH$3,КИнвП_Дата&gt;NH$3),
INDEX(Кальк._свекла,MATCH($A62,Кальк._свекла_наим.,0),MATCH("Сумма затрат, т.руб.",'Кальк-я'!$5:$5,0))*
INDEX(ЗФ,MATCH($A$58,ЗФ!$A:$A,0),MATCH("Посевная площадь"&amp;YEAR(NI$3),ЗФ!$2:$2,0))*
INDEX(Коэф.закупка_год_свекла[],MATCH($A62,Коэф.закупка_год_свекла[1],0),MATCH(MONTH(NH$3),КЗ!$1:$1,0))/1000,""),0)</f>
        <v>0</v>
      </c>
      <c r="NI62" s="551" cm="1">
        <f t="array" aca="1" ref="NI62" ca="1">IFERROR(IF(AND(НачЦ_ИнвП_Дата&lt;=NI$3,КИнвП_Дата&gt;NI$3),
INDEX(Кальк._свекла,MATCH($A62,Кальк._свекла_наим.,0),MATCH("Сумма затрат, т.руб.",'Кальк-я'!$5:$5,0))*
INDEX(ЗФ,MATCH($A$58,ЗФ!$A:$A,0),MATCH("Посевная площадь"&amp;YEAR(NJ$3),ЗФ!$2:$2,0))*
INDEX(Коэф.закупка_год_свекла[],MATCH($A62,Коэф.закупка_год_свекла[1],0),MATCH(MONTH(NI$3),КЗ!$1:$1,0))/1000,""),0)</f>
        <v>0</v>
      </c>
      <c r="NJ62" s="551" cm="1">
        <f t="array" aca="1" ref="NJ62" ca="1">IFERROR(IF(AND(НачЦ_ИнвП_Дата&lt;=NJ$3,КИнвП_Дата&gt;NJ$3),
INDEX(Кальк._свекла,MATCH($A62,Кальк._свекла_наим.,0),MATCH("Сумма затрат, т.руб.",'Кальк-я'!$5:$5,0))*
INDEX(ЗФ,MATCH($A$58,ЗФ!$A:$A,0),MATCH("Посевная площадь"&amp;YEAR(NK$3),ЗФ!$2:$2,0))*
INDEX(Коэф.закупка_год_свекла[],MATCH($A62,Коэф.закупка_год_свекла[1],0),MATCH(MONTH(NJ$3),КЗ!$1:$1,0))/1000,""),0)</f>
        <v>0</v>
      </c>
      <c r="NK62" s="551" cm="1">
        <f t="array" aca="1" ref="NK62" ca="1">IFERROR(IF(AND(НачЦ_ИнвП_Дата&lt;=NK$3,КИнвП_Дата&gt;NK$3),
INDEX(Кальк._свекла,MATCH($A62,Кальк._свекла_наим.,0),MATCH("Сумма затрат, т.руб.",'Кальк-я'!$5:$5,0))*
INDEX(ЗФ,MATCH($A$58,ЗФ!$A:$A,0),MATCH("Посевная площадь"&amp;YEAR(NL$3),ЗФ!$2:$2,0))*
INDEX(Коэф.закупка_год_свекла[],MATCH($A62,Коэф.закупка_год_свекла[1],0),MATCH(MONTH(NK$3),КЗ!$1:$1,0))/1000,""),0)</f>
        <v>0</v>
      </c>
      <c r="NL62" s="551" cm="1">
        <f t="array" aca="1" ref="NL62" ca="1">IFERROR(IF(AND(НачЦ_ИнвП_Дата&lt;=NL$3,КИнвП_Дата&gt;NL$3),
INDEX(Кальк._свекла,MATCH($A62,Кальк._свекла_наим.,0),MATCH("Сумма затрат, т.руб.",'Кальк-я'!$5:$5,0))*
INDEX(ЗФ,MATCH($A$58,ЗФ!$A:$A,0),MATCH("Посевная площадь"&amp;YEAR(NM$3),ЗФ!$2:$2,0))*
INDEX(Коэф.закупка_год_свекла[],MATCH($A62,Коэф.закупка_год_свекла[1],0),MATCH(MONTH(NL$3),КЗ!$1:$1,0))/1000,""),0)</f>
        <v>0</v>
      </c>
      <c r="NM62" s="551" cm="1">
        <f t="array" aca="1" ref="NM62" ca="1">IFERROR(IF(AND(НачЦ_ИнвП_Дата&lt;=NM$3,КИнвП_Дата&gt;NM$3),
INDEX(Кальк._свекла,MATCH($A62,Кальк._свекла_наим.,0),MATCH("Сумма затрат, т.руб.",'Кальк-я'!$5:$5,0))*
INDEX(ЗФ,MATCH($A$58,ЗФ!$A:$A,0),MATCH("Посевная площадь"&amp;YEAR(NN$3),ЗФ!$2:$2,0))*
INDEX(Коэф.закупка_год_свекла[],MATCH($A62,Коэф.закупка_год_свекла[1],0),MATCH(MONTH(NM$3),КЗ!$1:$1,0))/1000,""),0)</f>
        <v>0</v>
      </c>
      <c r="NN62" s="552">
        <f t="shared" ca="1" si="1572"/>
        <v>1208.4000000000001</v>
      </c>
      <c r="NO62" s="551" cm="1">
        <f t="array" aca="1" ref="NO62" ca="1">IFERROR(IF(AND(НачЦ_ИнвП_Дата&lt;=NO$3,КИнвП_Дата&gt;NO$3),
INDEX(Кальк._свекла,MATCH($A62,Кальк._свекла_наим.,0),MATCH("Сумма затрат, т.руб.",'Кальк-я'!$5:$5,0))*
INDEX(ЗФ,MATCH($A$58,ЗФ!$A:$A,0),MATCH("Посевная площадь"&amp;YEAR(NP$3),ЗФ!$2:$2,0))*
INDEX(Коэф.закупка_год_свекла[],MATCH($A62,Коэф.закупка_год_свекла[1],0),MATCH(MONTH(NO$3),КЗ!$1:$1,0))/1000,""),0)</f>
        <v>0</v>
      </c>
      <c r="NP62" s="551" cm="1">
        <f t="array" aca="1" ref="NP62" ca="1">IFERROR(IF(AND(НачЦ_ИнвП_Дата&lt;=NP$3,КИнвП_Дата&gt;NP$3),
INDEX(Кальк._свекла,MATCH($A62,Кальк._свекла_наим.,0),MATCH("Сумма затрат, т.руб.",'Кальк-я'!$5:$5,0))*
INDEX(ЗФ,MATCH($A$58,ЗФ!$A:$A,0),MATCH("Посевная площадь"&amp;YEAR(NQ$3),ЗФ!$2:$2,0))*
INDEX(Коэф.закупка_год_свекла[],MATCH($A62,Коэф.закупка_год_свекла[1],0),MATCH(MONTH(NP$3),КЗ!$1:$1,0))/1000,""),0)</f>
        <v>0</v>
      </c>
      <c r="NQ62" s="551" cm="1">
        <f t="array" aca="1" ref="NQ62" ca="1">IFERROR(IF(AND(НачЦ_ИнвП_Дата&lt;=NQ$3,КИнвП_Дата&gt;NQ$3),
INDEX(Кальк._свекла,MATCH($A62,Кальк._свекла_наим.,0),MATCH("Сумма затрат, т.руб.",'Кальк-я'!$5:$5,0))*
INDEX(ЗФ,MATCH($A$58,ЗФ!$A:$A,0),MATCH("Посевная площадь"&amp;YEAR(NR$3),ЗФ!$2:$2,0))*
INDEX(Коэф.закупка_год_свекла[],MATCH($A62,Коэф.закупка_год_свекла[1],0),MATCH(MONTH(NQ$3),КЗ!$1:$1,0))/1000,""),0)</f>
        <v>0</v>
      </c>
      <c r="NR62" s="551" cm="1">
        <f t="array" aca="1" ref="NR62" ca="1">IFERROR(IF(AND(НачЦ_ИнвП_Дата&lt;=NR$3,КИнвП_Дата&gt;NR$3),
INDEX(Кальк._свекла,MATCH($A62,Кальк._свекла_наим.,0),MATCH("Сумма затрат, т.руб.",'Кальк-я'!$5:$5,0))*
INDEX(ЗФ,MATCH($A$58,ЗФ!$A:$A,0),MATCH("Посевная площадь"&amp;YEAR(NS$3),ЗФ!$2:$2,0))*
INDEX(Коэф.закупка_год_свекла[],MATCH($A62,Коэф.закупка_год_свекла[1],0),MATCH(MONTH(NR$3),КЗ!$1:$1,0))/1000,""),0)</f>
        <v>0</v>
      </c>
      <c r="NS62" s="551" cm="1">
        <f t="array" aca="1" ref="NS62" ca="1">IFERROR(IF(AND(НачЦ_ИнвП_Дата&lt;=NS$3,КИнвП_Дата&gt;NS$3),
INDEX(Кальк._свекла,MATCH($A62,Кальк._свекла_наим.,0),MATCH("Сумма затрат, т.руб.",'Кальк-я'!$5:$5,0))*
INDEX(ЗФ,MATCH($A$58,ЗФ!$A:$A,0),MATCH("Посевная площадь"&amp;YEAR(NT$3),ЗФ!$2:$2,0))*
INDEX(Коэф.закупка_год_свекла[],MATCH($A62,Коэф.закупка_год_свекла[1],0),MATCH(MONTH(NS$3),КЗ!$1:$1,0))/1000,""),0)</f>
        <v>0</v>
      </c>
      <c r="NT62" s="551" cm="1">
        <f t="array" aca="1" ref="NT62" ca="1">IFERROR(IF(AND(НачЦ_ИнвП_Дата&lt;=NT$3,КИнвП_Дата&gt;NT$3),
INDEX(Кальк._свекла,MATCH($A62,Кальк._свекла_наим.,0),MATCH("Сумма затрат, т.руб.",'Кальк-я'!$5:$5,0))*
INDEX(ЗФ,MATCH($A$58,ЗФ!$A:$A,0),MATCH("Посевная площадь"&amp;YEAR(NU$3),ЗФ!$2:$2,0))*
INDEX(Коэф.закупка_год_свекла[],MATCH($A62,Коэф.закупка_год_свекла[1],0),MATCH(MONTH(NT$3),КЗ!$1:$1,0))/1000,""),0)</f>
        <v>1208.4000000000001</v>
      </c>
      <c r="NU62" s="551" cm="1">
        <f t="array" aca="1" ref="NU62" ca="1">IFERROR(IF(AND(НачЦ_ИнвП_Дата&lt;=NU$3,КИнвП_Дата&gt;NU$3),
INDEX(Кальк._свекла,MATCH($A62,Кальк._свекла_наим.,0),MATCH("Сумма затрат, т.руб.",'Кальк-я'!$5:$5,0))*
INDEX(ЗФ,MATCH($A$58,ЗФ!$A:$A,0),MATCH("Посевная площадь"&amp;YEAR(NV$3),ЗФ!$2:$2,0))*
INDEX(Коэф.закупка_год_свекла[],MATCH($A62,Коэф.закупка_год_свекла[1],0),MATCH(MONTH(NU$3),КЗ!$1:$1,0))/1000,""),0)</f>
        <v>0</v>
      </c>
      <c r="NV62" s="551" cm="1">
        <f t="array" aca="1" ref="NV62" ca="1">IFERROR(IF(AND(НачЦ_ИнвП_Дата&lt;=NV$3,КИнвП_Дата&gt;NV$3),
INDEX(Кальк._свекла,MATCH($A62,Кальк._свекла_наим.,0),MATCH("Сумма затрат, т.руб.",'Кальк-я'!$5:$5,0))*
INDEX(ЗФ,MATCH($A$58,ЗФ!$A:$A,0),MATCH("Посевная площадь"&amp;YEAR(NW$3),ЗФ!$2:$2,0))*
INDEX(Коэф.закупка_год_свекла[],MATCH($A62,Коэф.закупка_год_свекла[1],0),MATCH(MONTH(NV$3),КЗ!$1:$1,0))/1000,""),0)</f>
        <v>0</v>
      </c>
      <c r="NW62" s="551" cm="1">
        <f t="array" aca="1" ref="NW62" ca="1">IFERROR(IF(AND(НачЦ_ИнвП_Дата&lt;=NW$3,КИнвП_Дата&gt;NW$3),
INDEX(Кальк._свекла,MATCH($A62,Кальк._свекла_наим.,0),MATCH("Сумма затрат, т.руб.",'Кальк-я'!$5:$5,0))*
INDEX(ЗФ,MATCH($A$58,ЗФ!$A:$A,0),MATCH("Посевная площадь"&amp;YEAR(NX$3),ЗФ!$2:$2,0))*
INDEX(Коэф.закупка_год_свекла[],MATCH($A62,Коэф.закупка_год_свекла[1],0),MATCH(MONTH(NW$3),КЗ!$1:$1,0))/1000,""),0)</f>
        <v>0</v>
      </c>
      <c r="NX62" s="551" cm="1">
        <f t="array" aca="1" ref="NX62" ca="1">IFERROR(IF(AND(НачЦ_ИнвП_Дата&lt;=NX$3,КИнвП_Дата&gt;NX$3),
INDEX(Кальк._свекла,MATCH($A62,Кальк._свекла_наим.,0),MATCH("Сумма затрат, т.руб.",'Кальк-я'!$5:$5,0))*
INDEX(ЗФ,MATCH($A$58,ЗФ!$A:$A,0),MATCH("Посевная площадь"&amp;YEAR(NY$3),ЗФ!$2:$2,0))*
INDEX(Коэф.закупка_год_свекла[],MATCH($A62,Коэф.закупка_год_свекла[1],0),MATCH(MONTH(NX$3),КЗ!$1:$1,0))/1000,""),0)</f>
        <v>0</v>
      </c>
      <c r="NY62" s="551" cm="1">
        <f t="array" aca="1" ref="NY62" ca="1">IFERROR(IF(AND(НачЦ_ИнвП_Дата&lt;=NY$3,КИнвП_Дата&gt;NY$3),
INDEX(Кальк._свекла,MATCH($A62,Кальк._свекла_наим.,0),MATCH("Сумма затрат, т.руб.",'Кальк-я'!$5:$5,0))*
INDEX(ЗФ,MATCH($A$58,ЗФ!$A:$A,0),MATCH("Посевная площадь"&amp;YEAR(NZ$3),ЗФ!$2:$2,0))*
INDEX(Коэф.закупка_год_свекла[],MATCH($A62,Коэф.закупка_год_свекла[1],0),MATCH(MONTH(NY$3),КЗ!$1:$1,0))/1000,""),0)</f>
        <v>0</v>
      </c>
      <c r="NZ62" s="551" cm="1">
        <f t="array" aca="1" ref="NZ62" ca="1">IFERROR(IF(AND(НачЦ_ИнвП_Дата&lt;=NZ$3,КИнвП_Дата&gt;NZ$3),
INDEX(Кальк._свекла,MATCH($A62,Кальк._свекла_наим.,0),MATCH("Сумма затрат, т.руб.",'Кальк-я'!$5:$5,0))*
INDEX(ЗФ,MATCH($A$58,ЗФ!$A:$A,0),MATCH("Посевная площадь"&amp;YEAR(OA$3),ЗФ!$2:$2,0))*
INDEX(Коэф.закупка_год_свекла[],MATCH($A62,Коэф.закупка_год_свекла[1],0),MATCH(MONTH(NZ$3),КЗ!$1:$1,0))/1000,""),0)</f>
        <v>0</v>
      </c>
      <c r="OA62" s="552">
        <f t="shared" ca="1" si="1573"/>
        <v>1208.4000000000001</v>
      </c>
      <c r="OB62" s="551" cm="1">
        <f t="array" aca="1" ref="OB62" ca="1">IFERROR(IF(AND(НачЦ_ИнвП_Дата&lt;=OB$3,КИнвП_Дата&gt;OB$3),
INDEX(Кальк._свекла,MATCH($A62,Кальк._свекла_наим.,0),MATCH("Сумма затрат, т.руб.",'Кальк-я'!$5:$5,0))*
INDEX(ЗФ,MATCH($A$58,ЗФ!$A:$A,0),MATCH("Посевная площадь"&amp;YEAR(OC$3),ЗФ!$2:$2,0))*
INDEX(Коэф.закупка_год_свекла[],MATCH($A62,Коэф.закупка_год_свекла[1],0),MATCH(MONTH(OB$3),КЗ!$1:$1,0))/1000,""),0)</f>
        <v>0</v>
      </c>
      <c r="OC62" s="551" cm="1">
        <f t="array" aca="1" ref="OC62" ca="1">IFERROR(IF(AND(НачЦ_ИнвП_Дата&lt;=OC$3,КИнвП_Дата&gt;OC$3),
INDEX(Кальк._свекла,MATCH($A62,Кальк._свекла_наим.,0),MATCH("Сумма затрат, т.руб.",'Кальк-я'!$5:$5,0))*
INDEX(ЗФ,MATCH($A$58,ЗФ!$A:$A,0),MATCH("Посевная площадь"&amp;YEAR(OD$3),ЗФ!$2:$2,0))*
INDEX(Коэф.закупка_год_свекла[],MATCH($A62,Коэф.закупка_год_свекла[1],0),MATCH(MONTH(OC$3),КЗ!$1:$1,0))/1000,""),0)</f>
        <v>0</v>
      </c>
      <c r="OD62" s="551" cm="1">
        <f t="array" aca="1" ref="OD62" ca="1">IFERROR(IF(AND(НачЦ_ИнвП_Дата&lt;=OD$3,КИнвП_Дата&gt;OD$3),
INDEX(Кальк._свекла,MATCH($A62,Кальк._свекла_наим.,0),MATCH("Сумма затрат, т.руб.",'Кальк-я'!$5:$5,0))*
INDEX(ЗФ,MATCH($A$58,ЗФ!$A:$A,0),MATCH("Посевная площадь"&amp;YEAR(OE$3),ЗФ!$2:$2,0))*
INDEX(Коэф.закупка_год_свекла[],MATCH($A62,Коэф.закупка_год_свекла[1],0),MATCH(MONTH(OD$3),КЗ!$1:$1,0))/1000,""),0)</f>
        <v>0</v>
      </c>
      <c r="OE62" s="551" cm="1">
        <f t="array" aca="1" ref="OE62" ca="1">IFERROR(IF(AND(НачЦ_ИнвП_Дата&lt;=OE$3,КИнвП_Дата&gt;OE$3),
INDEX(Кальк._свекла,MATCH($A62,Кальк._свекла_наим.,0),MATCH("Сумма затрат, т.руб.",'Кальк-я'!$5:$5,0))*
INDEX(ЗФ,MATCH($A$58,ЗФ!$A:$A,0),MATCH("Посевная площадь"&amp;YEAR(OF$3),ЗФ!$2:$2,0))*
INDEX(Коэф.закупка_год_свекла[],MATCH($A62,Коэф.закупка_год_свекла[1],0),MATCH(MONTH(OE$3),КЗ!$1:$1,0))/1000,""),0)</f>
        <v>0</v>
      </c>
      <c r="OF62" s="551" cm="1">
        <f t="array" aca="1" ref="OF62" ca="1">IFERROR(IF(AND(НачЦ_ИнвП_Дата&lt;=OF$3,КИнвП_Дата&gt;OF$3),
INDEX(Кальк._свекла,MATCH($A62,Кальк._свекла_наим.,0),MATCH("Сумма затрат, т.руб.",'Кальк-я'!$5:$5,0))*
INDEX(ЗФ,MATCH($A$58,ЗФ!$A:$A,0),MATCH("Посевная площадь"&amp;YEAR(OG$3),ЗФ!$2:$2,0))*
INDEX(Коэф.закупка_год_свекла[],MATCH($A62,Коэф.закупка_год_свекла[1],0),MATCH(MONTH(OF$3),КЗ!$1:$1,0))/1000,""),0)</f>
        <v>0</v>
      </c>
      <c r="OG62" s="551" cm="1">
        <f t="array" aca="1" ref="OG62" ca="1">IFERROR(IF(AND(НачЦ_ИнвП_Дата&lt;=OG$3,КИнвП_Дата&gt;OG$3),
INDEX(Кальк._свекла,MATCH($A62,Кальк._свекла_наим.,0),MATCH("Сумма затрат, т.руб.",'Кальк-я'!$5:$5,0))*
INDEX(ЗФ,MATCH($A$58,ЗФ!$A:$A,0),MATCH("Посевная площадь"&amp;YEAR(OH$3),ЗФ!$2:$2,0))*
INDEX(Коэф.закупка_год_свекла[],MATCH($A62,Коэф.закупка_год_свекла[1],0),MATCH(MONTH(OG$3),КЗ!$1:$1,0))/1000,""),0)</f>
        <v>1208.4000000000001</v>
      </c>
      <c r="OH62" s="551" cm="1">
        <f t="array" aca="1" ref="OH62" ca="1">IFERROR(IF(AND(НачЦ_ИнвП_Дата&lt;=OH$3,КИнвП_Дата&gt;OH$3),
INDEX(Кальк._свекла,MATCH($A62,Кальк._свекла_наим.,0),MATCH("Сумма затрат, т.руб.",'Кальк-я'!$5:$5,0))*
INDEX(ЗФ,MATCH($A$58,ЗФ!$A:$A,0),MATCH("Посевная площадь"&amp;YEAR(OI$3),ЗФ!$2:$2,0))*
INDEX(Коэф.закупка_год_свекла[],MATCH($A62,Коэф.закупка_год_свекла[1],0),MATCH(MONTH(OH$3),КЗ!$1:$1,0))/1000,""),0)</f>
        <v>0</v>
      </c>
      <c r="OI62" s="551" cm="1">
        <f t="array" aca="1" ref="OI62" ca="1">IFERROR(IF(AND(НачЦ_ИнвП_Дата&lt;=OI$3,КИнвП_Дата&gt;OI$3),
INDEX(Кальк._свекла,MATCH($A62,Кальк._свекла_наим.,0),MATCH("Сумма затрат, т.руб.",'Кальк-я'!$5:$5,0))*
INDEX(ЗФ,MATCH($A$58,ЗФ!$A:$A,0),MATCH("Посевная площадь"&amp;YEAR(OJ$3),ЗФ!$2:$2,0))*
INDEX(Коэф.закупка_год_свекла[],MATCH($A62,Коэф.закупка_год_свекла[1],0),MATCH(MONTH(OI$3),КЗ!$1:$1,0))/1000,""),0)</f>
        <v>0</v>
      </c>
      <c r="OJ62" s="551" cm="1">
        <f t="array" aca="1" ref="OJ62" ca="1">IFERROR(IF(AND(НачЦ_ИнвП_Дата&lt;=OJ$3,КИнвП_Дата&gt;OJ$3),
INDEX(Кальк._свекла,MATCH($A62,Кальк._свекла_наим.,0),MATCH("Сумма затрат, т.руб.",'Кальк-я'!$5:$5,0))*
INDEX(ЗФ,MATCH($A$58,ЗФ!$A:$A,0),MATCH("Посевная площадь"&amp;YEAR(OK$3),ЗФ!$2:$2,0))*
INDEX(Коэф.закупка_год_свекла[],MATCH($A62,Коэф.закупка_год_свекла[1],0),MATCH(MONTH(OJ$3),КЗ!$1:$1,0))/1000,""),0)</f>
        <v>0</v>
      </c>
      <c r="OK62" s="551" t="str" cm="1">
        <f t="array" aca="1" ref="OK62" ca="1">IFERROR(IF(AND(НачЦ_ИнвП_Дата&lt;=OK$3,КИнвП_Дата&gt;OK$3),
INDEX(Кальк._свекла,MATCH($A62,Кальк._свекла_наим.,0),MATCH("Сумма затрат, т.руб.",'Кальк-я'!$5:$5,0))*
INDEX(ЗФ,MATCH($A$58,ЗФ!$A:$A,0),MATCH("Посевная площадь"&amp;YEAR(OL$3),ЗФ!$2:$2,0))*
INDEX(Коэф.закупка_год_свекла[],MATCH($A62,Коэф.закупка_год_свекла[1],0),MATCH(MONTH(OK$3),КЗ!$1:$1,0))/1000,""),0)</f>
        <v/>
      </c>
      <c r="OL62" s="551" t="str" cm="1">
        <f t="array" aca="1" ref="OL62" ca="1">IFERROR(IF(AND(НачЦ_ИнвП_Дата&lt;=OL$3,КИнвП_Дата&gt;OL$3),
INDEX(Кальк._свекла,MATCH($A62,Кальк._свекла_наим.,0),MATCH("Сумма затрат, т.руб.",'Кальк-я'!$5:$5,0))*
INDEX(ЗФ,MATCH($A$58,ЗФ!$A:$A,0),MATCH("Посевная площадь"&amp;YEAR(OM$3),ЗФ!$2:$2,0))*
INDEX(Коэф.закупка_год_свекла[],MATCH($A62,Коэф.закупка_год_свекла[1],0),MATCH(MONTH(OL$3),КЗ!$1:$1,0))/1000,""),0)</f>
        <v/>
      </c>
      <c r="OM62" s="551" t="str" cm="1">
        <f t="array" aca="1" ref="OM62" ca="1">IFERROR(IF(AND(НачЦ_ИнвП_Дата&lt;=OM$3,КИнвП_Дата&gt;OM$3),
INDEX(Кальк._свекла,MATCH($A62,Кальк._свекла_наим.,0),MATCH("Сумма затрат, т.руб.",'Кальк-я'!$5:$5,0))*
INDEX(ЗФ,MATCH($A$58,ЗФ!$A:$A,0),MATCH("Посевная площадь"&amp;YEAR(ON$3),ЗФ!$2:$2,0))*
INDEX(Коэф.закупка_год_свекла[],MATCH($A62,Коэф.закупка_год_свекла[1],0),MATCH(MONTH(OM$3),КЗ!$1:$1,0))/1000,""),0)</f>
        <v/>
      </c>
      <c r="ON62" s="552">
        <f t="shared" ca="1" si="1574"/>
        <v>1208.4000000000001</v>
      </c>
    </row>
    <row r="63" spans="1:404" s="553" customFormat="1" outlineLevel="2">
      <c r="A63" s="550" t="s">
        <v>109</v>
      </c>
      <c r="B63" s="551" t="str" cm="1">
        <f t="array" ref="B63">IFERROR(IF(AND(НачЦ_ИнвП_Дата&lt;=B$3,КИнвП_Дата&gt;B$3),
INDEX(Кальк._свекла,MATCH($A63,Кальк._свекла_наим.,0),MATCH("Сумма затрат, т.руб.",'Кальк-я'!$5:$5,0))*
INDEX(ЗФ,MATCH($A$58,ЗФ!$A:$A,0),MATCH("Посевная площадь"&amp;YEAR(C$3),ЗФ!$2:$2,0))*
INDEX(Коэф.закупка_год_свекла[],MATCH($A63,Коэф.закупка_год_свекла[1],0),MATCH(MONTH(B$3),КЗ!$1:$1,0))/1000,""),0)</f>
        <v/>
      </c>
      <c r="C63" s="551" t="str" cm="1">
        <f t="array" aca="1" ref="C63" ca="1">IFERROR(IF(AND(НачЦ_ИнвП_Дата&lt;=C$3,КИнвП_Дата&gt;C$3),
INDEX(Кальк._свекла,MATCH($A63,Кальк._свекла_наим.,0),MATCH("Сумма затрат, т.руб.",'Кальк-я'!$5:$5,0))*
INDEX(ЗФ,MATCH($A$58,ЗФ!$A:$A,0),MATCH("Посевная площадь"&amp;YEAR(D$3),ЗФ!$2:$2,0))*
INDEX(Коэф.закупка_год_свекла[],MATCH($A63,Коэф.закупка_год_свекла[1],0),MATCH(MONTH(C$3),КЗ!$1:$1,0))/1000,""),0)</f>
        <v/>
      </c>
      <c r="D63" s="551" t="str" cm="1">
        <f t="array" aca="1" ref="D63" ca="1">IFERROR(IF(AND(НачЦ_ИнвП_Дата&lt;=D$3,КИнвП_Дата&gt;D$3),
INDEX(Кальк._свекла,MATCH($A63,Кальк._свекла_наим.,0),MATCH("Сумма затрат, т.руб.",'Кальк-я'!$5:$5,0))*
INDEX(ЗФ,MATCH($A$58,ЗФ!$A:$A,0),MATCH("Посевная площадь"&amp;YEAR(E$3),ЗФ!$2:$2,0))*
INDEX(Коэф.закупка_год_свекла[],MATCH($A63,Коэф.закупка_год_свекла[1],0),MATCH(MONTH(D$3),КЗ!$1:$1,0))/1000,""),0)</f>
        <v/>
      </c>
      <c r="E63" s="551" t="str" cm="1">
        <f t="array" aca="1" ref="E63" ca="1">IFERROR(IF(AND(НачЦ_ИнвП_Дата&lt;=E$3,КИнвП_Дата&gt;E$3),
INDEX(Кальк._свекла,MATCH($A63,Кальк._свекла_наим.,0),MATCH("Сумма затрат, т.руб.",'Кальк-я'!$5:$5,0))*
INDEX(ЗФ,MATCH($A$58,ЗФ!$A:$A,0),MATCH("Посевная площадь"&amp;YEAR(F$3),ЗФ!$2:$2,0))*
INDEX(Коэф.закупка_год_свекла[],MATCH($A63,Коэф.закупка_год_свекла[1],0),MATCH(MONTH(E$3),КЗ!$1:$1,0))/1000,""),0)</f>
        <v/>
      </c>
      <c r="F63" s="551" t="str" cm="1">
        <f t="array" aca="1" ref="F63" ca="1">IFERROR(IF(AND(НачЦ_ИнвП_Дата&lt;=F$3,КИнвП_Дата&gt;F$3),
INDEX(Кальк._свекла,MATCH($A63,Кальк._свекла_наим.,0),MATCH("Сумма затрат, т.руб.",'Кальк-я'!$5:$5,0))*
INDEX(ЗФ,MATCH($A$58,ЗФ!$A:$A,0),MATCH("Посевная площадь"&amp;YEAR(G$3),ЗФ!$2:$2,0))*
INDEX(Коэф.закупка_год_свекла[],MATCH($A63,Коэф.закупка_год_свекла[1],0),MATCH(MONTH(F$3),КЗ!$1:$1,0))/1000,""),0)</f>
        <v/>
      </c>
      <c r="G63" s="551" t="str" cm="1">
        <f t="array" aca="1" ref="G63" ca="1">IFERROR(IF(AND(НачЦ_ИнвП_Дата&lt;=G$3,КИнвП_Дата&gt;G$3),
INDEX(Кальк._свекла,MATCH($A63,Кальк._свекла_наим.,0),MATCH("Сумма затрат, т.руб.",'Кальк-я'!$5:$5,0))*
INDEX(ЗФ,MATCH($A$58,ЗФ!$A:$A,0),MATCH("Посевная площадь"&amp;YEAR(H$3),ЗФ!$2:$2,0))*
INDEX(Коэф.закупка_год_свекла[],MATCH($A63,Коэф.закупка_год_свекла[1],0),MATCH(MONTH(G$3),КЗ!$1:$1,0))/1000,""),0)</f>
        <v/>
      </c>
      <c r="H63" s="551" t="str" cm="1">
        <f t="array" aca="1" ref="H63" ca="1">IFERROR(IF(AND(НачЦ_ИнвП_Дата&lt;=H$3,КИнвП_Дата&gt;H$3),
INDEX(Кальк._свекла,MATCH($A63,Кальк._свекла_наим.,0),MATCH("Сумма затрат, т.руб.",'Кальк-я'!$5:$5,0))*
INDEX(ЗФ,MATCH($A$58,ЗФ!$A:$A,0),MATCH("Посевная площадь"&amp;YEAR(I$3),ЗФ!$2:$2,0))*
INDEX(Коэф.закупка_год_свекла[],MATCH($A63,Коэф.закупка_год_свекла[1],0),MATCH(MONTH(H$3),КЗ!$1:$1,0))/1000,""),0)</f>
        <v/>
      </c>
      <c r="I63" s="551" t="str" cm="1">
        <f t="array" aca="1" ref="I63" ca="1">IFERROR(IF(AND(НачЦ_ИнвП_Дата&lt;=I$3,КИнвП_Дата&gt;I$3),
INDEX(Кальк._свекла,MATCH($A63,Кальк._свекла_наим.,0),MATCH("Сумма затрат, т.руб.",'Кальк-я'!$5:$5,0))*
INDEX(ЗФ,MATCH($A$58,ЗФ!$A:$A,0),MATCH("Посевная площадь"&amp;YEAR(J$3),ЗФ!$2:$2,0))*
INDEX(Коэф.закупка_год_свекла[],MATCH($A63,Коэф.закупка_год_свекла[1],0),MATCH(MONTH(I$3),КЗ!$1:$1,0))/1000,""),0)</f>
        <v/>
      </c>
      <c r="J63" s="551" t="str" cm="1">
        <f t="array" aca="1" ref="J63" ca="1">IFERROR(IF(AND(НачЦ_ИнвП_Дата&lt;=J$3,КИнвП_Дата&gt;J$3),
INDEX(Кальк._свекла,MATCH($A63,Кальк._свекла_наим.,0),MATCH("Сумма затрат, т.руб.",'Кальк-я'!$5:$5,0))*
INDEX(ЗФ,MATCH($A$58,ЗФ!$A:$A,0),MATCH("Посевная площадь"&amp;YEAR(K$3),ЗФ!$2:$2,0))*
INDEX(Коэф.закупка_год_свекла[],MATCH($A63,Коэф.закупка_год_свекла[1],0),MATCH(MONTH(J$3),КЗ!$1:$1,0))/1000,""),0)</f>
        <v/>
      </c>
      <c r="K63" s="551" cm="1">
        <f t="array" aca="1" ref="K63" ca="1">IFERROR(IF(AND(НачЦ_ИнвП_Дата&lt;=K$3,КИнвП_Дата&gt;K$3),
INDEX(Кальк._свекла,MATCH($A63,Кальк._свекла_наим.,0),MATCH("Сумма затрат, т.руб.",'Кальк-я'!$5:$5,0))*
INDEX(ЗФ,MATCH($A$58,ЗФ!$A:$A,0),MATCH("Посевная площадь"&amp;YEAR(L$3),ЗФ!$2:$2,0))*
INDEX(Коэф.закупка_год_свекла[],MATCH($A63,Коэф.закупка_год_свекла[1],0),MATCH(MONTH(K$3),КЗ!$1:$1,0))/1000,""),0)</f>
        <v>0</v>
      </c>
      <c r="L63" s="551" cm="1">
        <f t="array" aca="1" ref="L63" ca="1">IFERROR(IF(AND(НачЦ_ИнвП_Дата&lt;=L$3,КИнвП_Дата&gt;L$3),
INDEX(Кальк._свекла,MATCH($A63,Кальк._свекла_наим.,0),MATCH("Сумма затрат, т.руб.",'Кальк-я'!$5:$5,0))*
INDEX(ЗФ,MATCH($A$58,ЗФ!$A:$A,0),MATCH("Посевная площадь"&amp;YEAR(M$3),ЗФ!$2:$2,0))*
INDEX(Коэф.закупка_год_свекла[],MATCH($A63,Коэф.закупка_год_свекла[1],0),MATCH(MONTH(L$3),КЗ!$1:$1,0))/1000,""),0)</f>
        <v>0</v>
      </c>
      <c r="M63" s="551" cm="1">
        <f t="array" aca="1" ref="M63" ca="1">IFERROR(IF(AND(НачЦ_ИнвП_Дата&lt;=M$3,КИнвП_Дата&gt;M$3),
INDEX(Кальк._свекла,MATCH($A63,Кальк._свекла_наим.,0),MATCH("Сумма затрат, т.руб.",'Кальк-я'!$5:$5,0))*
INDEX(ЗФ,MATCH($A$58,ЗФ!$A:$A,0),MATCH("Посевная площадь"&amp;YEAR(N$3),ЗФ!$2:$2,0))*
INDEX(Коэф.закупка_год_свекла[],MATCH($A63,Коэф.закупка_год_свекла[1],0),MATCH(MONTH(M$3),КЗ!$1:$1,0))/1000,""),0)</f>
        <v>0</v>
      </c>
      <c r="N63" s="552">
        <f t="shared" ca="1" si="1576"/>
        <v>0</v>
      </c>
      <c r="O63" s="551" cm="1">
        <f t="array" aca="1" ref="O63" ca="1">IFERROR(IF(AND(НачЦ_ИнвП_Дата&lt;=O$3,КИнвП_Дата&gt;O$3),
INDEX(Кальк._свекла,MATCH($A63,Кальк._свекла_наим.,0),MATCH("Сумма затрат, т.руб.",'Кальк-я'!$5:$5,0))*
INDEX(ЗФ,MATCH($A$58,ЗФ!$A:$A,0),MATCH("Посевная площадь"&amp;YEAR(P$3),ЗФ!$2:$2,0))*
INDEX(Коэф.закупка_год_свекла[],MATCH($A63,Коэф.закупка_год_свекла[1],0),MATCH(MONTH(O$3),КЗ!$1:$1,0))/1000,""),0)</f>
        <v>0</v>
      </c>
      <c r="P63" s="551" cm="1">
        <f t="array" aca="1" ref="P63" ca="1">IFERROR(IF(AND(НачЦ_ИнвП_Дата&lt;=P$3,КИнвП_Дата&gt;P$3),
INDEX(Кальк._свекла,MATCH($A63,Кальк._свекла_наим.,0),MATCH("Сумма затрат, т.руб.",'Кальк-я'!$5:$5,0))*
INDEX(ЗФ,MATCH($A$58,ЗФ!$A:$A,0),MATCH("Посевная площадь"&amp;YEAR(Q$3),ЗФ!$2:$2,0))*
INDEX(Коэф.закупка_год_свекла[],MATCH($A63,Коэф.закупка_год_свекла[1],0),MATCH(MONTH(P$3),КЗ!$1:$1,0))/1000,""),0)</f>
        <v>446.02499999999998</v>
      </c>
      <c r="Q63" s="551" cm="1">
        <f t="array" aca="1" ref="Q63" ca="1">IFERROR(IF(AND(НачЦ_ИнвП_Дата&lt;=Q$3,КИнвП_Дата&gt;Q$3),
INDEX(Кальк._свекла,MATCH($A63,Кальк._свекла_наим.,0),MATCH("Сумма затрат, т.руб.",'Кальк-я'!$5:$5,0))*
INDEX(ЗФ,MATCH($A$58,ЗФ!$A:$A,0),MATCH("Посевная площадь"&amp;YEAR(R$3),ЗФ!$2:$2,0))*
INDEX(Коэф.закупка_год_свекла[],MATCH($A63,Коэф.закупка_год_свекла[1],0),MATCH(MONTH(Q$3),КЗ!$1:$1,0))/1000,""),0)</f>
        <v>0</v>
      </c>
      <c r="R63" s="551" cm="1">
        <f t="array" aca="1" ref="R63" ca="1">IFERROR(IF(AND(НачЦ_ИнвП_Дата&lt;=R$3,КИнвП_Дата&gt;R$3),
INDEX(Кальк._свекла,MATCH($A63,Кальк._свекла_наим.,0),MATCH("Сумма затрат, т.руб.",'Кальк-я'!$5:$5,0))*
INDEX(ЗФ,MATCH($A$58,ЗФ!$A:$A,0),MATCH("Посевная площадь"&amp;YEAR(S$3),ЗФ!$2:$2,0))*
INDEX(Коэф.закупка_год_свекла[],MATCH($A63,Коэф.закупка_год_свекла[1],0),MATCH(MONTH(R$3),КЗ!$1:$1,0))/1000,""),0)</f>
        <v>0</v>
      </c>
      <c r="S63" s="551" cm="1">
        <f t="array" aca="1" ref="S63" ca="1">IFERROR(IF(AND(НачЦ_ИнвП_Дата&lt;=S$3,КИнвП_Дата&gt;S$3),
INDEX(Кальк._свекла,MATCH($A63,Кальк._свекла_наим.,0),MATCH("Сумма затрат, т.руб.",'Кальк-я'!$5:$5,0))*
INDEX(ЗФ,MATCH($A$58,ЗФ!$A:$A,0),MATCH("Посевная площадь"&amp;YEAR(T$3),ЗФ!$2:$2,0))*
INDEX(Коэф.закупка_год_свекла[],MATCH($A63,Коэф.закупка_год_свекла[1],0),MATCH(MONTH(S$3),КЗ!$1:$1,0))/1000,""),0)</f>
        <v>446.02499999999998</v>
      </c>
      <c r="T63" s="551" cm="1">
        <f t="array" aca="1" ref="T63" ca="1">IFERROR(IF(AND(НачЦ_ИнвП_Дата&lt;=T$3,КИнвП_Дата&gt;T$3),
INDEX(Кальк._свекла,MATCH($A63,Кальк._свекла_наим.,0),MATCH("Сумма затрат, т.руб.",'Кальк-я'!$5:$5,0))*
INDEX(ЗФ,MATCH($A$58,ЗФ!$A:$A,0),MATCH("Посевная площадь"&amp;YEAR(U$3),ЗФ!$2:$2,0))*
INDEX(Коэф.закупка_год_свекла[],MATCH($A63,Коэф.закупка_год_свекла[1],0),MATCH(MONTH(T$3),КЗ!$1:$1,0))/1000,""),0)</f>
        <v>0</v>
      </c>
      <c r="U63" s="551" cm="1">
        <f t="array" aca="1" ref="U63" ca="1">IFERROR(IF(AND(НачЦ_ИнвП_Дата&lt;=U$3,КИнвП_Дата&gt;U$3),
INDEX(Кальк._свекла,MATCH($A63,Кальк._свекла_наим.,0),MATCH("Сумма затрат, т.руб.",'Кальк-я'!$5:$5,0))*
INDEX(ЗФ,MATCH($A$58,ЗФ!$A:$A,0),MATCH("Посевная площадь"&amp;YEAR(V$3),ЗФ!$2:$2,0))*
INDEX(Коэф.закупка_год_свекла[],MATCH($A63,Коэф.закупка_год_свекла[1],0),MATCH(MONTH(U$3),КЗ!$1:$1,0))/1000,""),0)</f>
        <v>0</v>
      </c>
      <c r="V63" s="551" cm="1">
        <f t="array" aca="1" ref="V63" ca="1">IFERROR(IF(AND(НачЦ_ИнвП_Дата&lt;=V$3,КИнвП_Дата&gt;V$3),
INDEX(Кальк._свекла,MATCH($A63,Кальк._свекла_наим.,0),MATCH("Сумма затрат, т.руб.",'Кальк-я'!$5:$5,0))*
INDEX(ЗФ,MATCH($A$58,ЗФ!$A:$A,0),MATCH("Посевная площадь"&amp;YEAR(W$3),ЗФ!$2:$2,0))*
INDEX(Коэф.закупка_год_свекла[],MATCH($A63,Коэф.закупка_год_свекла[1],0),MATCH(MONTH(V$3),КЗ!$1:$1,0))/1000,""),0)</f>
        <v>0</v>
      </c>
      <c r="W63" s="551" cm="1">
        <f t="array" aca="1" ref="W63" ca="1">IFERROR(IF(AND(НачЦ_ИнвП_Дата&lt;=W$3,КИнвП_Дата&gt;W$3),
INDEX(Кальк._свекла,MATCH($A63,Кальк._свекла_наим.,0),MATCH("Сумма затрат, т.руб.",'Кальк-я'!$5:$5,0))*
INDEX(ЗФ,MATCH($A$58,ЗФ!$A:$A,0),MATCH("Посевная площадь"&amp;YEAR(X$3),ЗФ!$2:$2,0))*
INDEX(Коэф.закупка_год_свекла[],MATCH($A63,Коэф.закупка_год_свекла[1],0),MATCH(MONTH(W$3),КЗ!$1:$1,0))/1000,""),0)</f>
        <v>0</v>
      </c>
      <c r="X63" s="551" cm="1">
        <f t="array" aca="1" ref="X63" ca="1">IFERROR(IF(AND(НачЦ_ИнвП_Дата&lt;=X$3,КИнвП_Дата&gt;X$3),
INDEX(Кальк._свекла,MATCH($A63,Кальк._свекла_наим.,0),MATCH("Сумма затрат, т.руб.",'Кальк-я'!$5:$5,0))*
INDEX(ЗФ,MATCH($A$58,ЗФ!$A:$A,0),MATCH("Посевная площадь"&amp;YEAR(Y$3),ЗФ!$2:$2,0))*
INDEX(Коэф.закупка_год_свекла[],MATCH($A63,Коэф.закупка_год_свекла[1],0),MATCH(MONTH(X$3),КЗ!$1:$1,0))/1000,""),0)</f>
        <v>0</v>
      </c>
      <c r="Y63" s="551" cm="1">
        <f t="array" aca="1" ref="Y63" ca="1">IFERROR(IF(AND(НачЦ_ИнвП_Дата&lt;=Y$3,КИнвП_Дата&gt;Y$3),
INDEX(Кальк._свекла,MATCH($A63,Кальк._свекла_наим.,0),MATCH("Сумма затрат, т.руб.",'Кальк-я'!$5:$5,0))*
INDEX(ЗФ,MATCH($A$58,ЗФ!$A:$A,0),MATCH("Посевная площадь"&amp;YEAR(Z$3),ЗФ!$2:$2,0))*
INDEX(Коэф.закупка_год_свекла[],MATCH($A63,Коэф.закупка_год_свекла[1],0),MATCH(MONTH(Y$3),КЗ!$1:$1,0))/1000,""),0)</f>
        <v>0</v>
      </c>
      <c r="Z63" s="551" cm="1">
        <f t="array" aca="1" ref="Z63" ca="1">IFERROR(IF(AND(НачЦ_ИнвП_Дата&lt;=Z$3,КИнвП_Дата&gt;Z$3),
INDEX(Кальк._свекла,MATCH($A63,Кальк._свекла_наим.,0),MATCH("Сумма затрат, т.руб.",'Кальк-я'!$5:$5,0))*
INDEX(ЗФ,MATCH($A$58,ЗФ!$A:$A,0),MATCH("Посевная площадь"&amp;YEAR(AA$3),ЗФ!$2:$2,0))*
INDEX(Коэф.закупка_год_свекла[],MATCH($A63,Коэф.закупка_год_свекла[1],0),MATCH(MONTH(Z$3),КЗ!$1:$1,0))/1000,""),0)</f>
        <v>0</v>
      </c>
      <c r="AA63" s="552">
        <f t="shared" ca="1" si="1588"/>
        <v>892.05</v>
      </c>
      <c r="AB63" s="551" cm="1">
        <f t="array" aca="1" ref="AB63" ca="1">IFERROR(IF(AND(НачЦ_ИнвП_Дата&lt;=AB$3,КИнвП_Дата&gt;AB$3),
INDEX(Кальк._свекла,MATCH($A63,Кальк._свекла_наим.,0),MATCH("Сумма затрат, т.руб.",'Кальк-я'!$5:$5,0))*
INDEX(ЗФ,MATCH($A$58,ЗФ!$A:$A,0),MATCH("Посевная площадь"&amp;YEAR(AC$3),ЗФ!$2:$2,0))*
INDEX(Коэф.закупка_год_свекла[],MATCH($A63,Коэф.закупка_год_свекла[1],0),MATCH(MONTH(AB$3),КЗ!$1:$1,0))/1000,""),0)</f>
        <v>0</v>
      </c>
      <c r="AC63" s="551" cm="1">
        <f t="array" aca="1" ref="AC63" ca="1">IFERROR(IF(AND(НачЦ_ИнвП_Дата&lt;=AC$3,КИнвП_Дата&gt;AC$3),
INDEX(Кальк._свекла,MATCH($A63,Кальк._свекла_наим.,0),MATCH("Сумма затрат, т.руб.",'Кальк-я'!$5:$5,0))*
INDEX(ЗФ,MATCH($A$58,ЗФ!$A:$A,0),MATCH("Посевная площадь"&amp;YEAR(AD$3),ЗФ!$2:$2,0))*
INDEX(Коэф.закупка_год_свекла[],MATCH($A63,Коэф.закупка_год_свекла[1],0),MATCH(MONTH(AC$3),КЗ!$1:$1,0))/1000,""),0)</f>
        <v>704.25</v>
      </c>
      <c r="AD63" s="551" cm="1">
        <f t="array" aca="1" ref="AD63" ca="1">IFERROR(IF(AND(НачЦ_ИнвП_Дата&lt;=AD$3,КИнвП_Дата&gt;AD$3),
INDEX(Кальк._свекла,MATCH($A63,Кальк._свекла_наим.,0),MATCH("Сумма затрат, т.руб.",'Кальк-я'!$5:$5,0))*
INDEX(ЗФ,MATCH($A$58,ЗФ!$A:$A,0),MATCH("Посевная площадь"&amp;YEAR(AE$3),ЗФ!$2:$2,0))*
INDEX(Коэф.закупка_год_свекла[],MATCH($A63,Коэф.закупка_год_свекла[1],0),MATCH(MONTH(AD$3),КЗ!$1:$1,0))/1000,""),0)</f>
        <v>0</v>
      </c>
      <c r="AE63" s="551" cm="1">
        <f t="array" aca="1" ref="AE63" ca="1">IFERROR(IF(AND(НачЦ_ИнвП_Дата&lt;=AE$3,КИнвП_Дата&gt;AE$3),
INDEX(Кальк._свекла,MATCH($A63,Кальк._свекла_наим.,0),MATCH("Сумма затрат, т.руб.",'Кальк-я'!$5:$5,0))*
INDEX(ЗФ,MATCH($A$58,ЗФ!$A:$A,0),MATCH("Посевная площадь"&amp;YEAR(AF$3),ЗФ!$2:$2,0))*
INDEX(Коэф.закупка_год_свекла[],MATCH($A63,Коэф.закупка_год_свекла[1],0),MATCH(MONTH(AE$3),КЗ!$1:$1,0))/1000,""),0)</f>
        <v>0</v>
      </c>
      <c r="AF63" s="551" cm="1">
        <f t="array" aca="1" ref="AF63" ca="1">IFERROR(IF(AND(НачЦ_ИнвП_Дата&lt;=AF$3,КИнвП_Дата&gt;AF$3),
INDEX(Кальк._свекла,MATCH($A63,Кальк._свекла_наим.,0),MATCH("Сумма затрат, т.руб.",'Кальк-я'!$5:$5,0))*
INDEX(ЗФ,MATCH($A$58,ЗФ!$A:$A,0),MATCH("Посевная площадь"&amp;YEAR(AG$3),ЗФ!$2:$2,0))*
INDEX(Коэф.закупка_год_свекла[],MATCH($A63,Коэф.закупка_год_свекла[1],0),MATCH(MONTH(AF$3),КЗ!$1:$1,0))/1000,""),0)</f>
        <v>704.25</v>
      </c>
      <c r="AG63" s="551" cm="1">
        <f t="array" aca="1" ref="AG63" ca="1">IFERROR(IF(AND(НачЦ_ИнвП_Дата&lt;=AG$3,КИнвП_Дата&gt;AG$3),
INDEX(Кальк._свекла,MATCH($A63,Кальк._свекла_наим.,0),MATCH("Сумма затрат, т.руб.",'Кальк-я'!$5:$5,0))*
INDEX(ЗФ,MATCH($A$58,ЗФ!$A:$A,0),MATCH("Посевная площадь"&amp;YEAR(AH$3),ЗФ!$2:$2,0))*
INDEX(Коэф.закупка_год_свекла[],MATCH($A63,Коэф.закупка_год_свекла[1],0),MATCH(MONTH(AG$3),КЗ!$1:$1,0))/1000,""),0)</f>
        <v>0</v>
      </c>
      <c r="AH63" s="551" cm="1">
        <f t="array" aca="1" ref="AH63" ca="1">IFERROR(IF(AND(НачЦ_ИнвП_Дата&lt;=AH$3,КИнвП_Дата&gt;AH$3),
INDEX(Кальк._свекла,MATCH($A63,Кальк._свекла_наим.,0),MATCH("Сумма затрат, т.руб.",'Кальк-я'!$5:$5,0))*
INDEX(ЗФ,MATCH($A$58,ЗФ!$A:$A,0),MATCH("Посевная площадь"&amp;YEAR(AI$3),ЗФ!$2:$2,0))*
INDEX(Коэф.закупка_год_свекла[],MATCH($A63,Коэф.закупка_год_свекла[1],0),MATCH(MONTH(AH$3),КЗ!$1:$1,0))/1000,""),0)</f>
        <v>0</v>
      </c>
      <c r="AI63" s="551" cm="1">
        <f t="array" aca="1" ref="AI63" ca="1">IFERROR(IF(AND(НачЦ_ИнвП_Дата&lt;=AI$3,КИнвП_Дата&gt;AI$3),
INDEX(Кальк._свекла,MATCH($A63,Кальк._свекла_наим.,0),MATCH("Сумма затрат, т.руб.",'Кальк-я'!$5:$5,0))*
INDEX(ЗФ,MATCH($A$58,ЗФ!$A:$A,0),MATCH("Посевная площадь"&amp;YEAR(AJ$3),ЗФ!$2:$2,0))*
INDEX(Коэф.закупка_год_свекла[],MATCH($A63,Коэф.закупка_год_свекла[1],0),MATCH(MONTH(AI$3),КЗ!$1:$1,0))/1000,""),0)</f>
        <v>0</v>
      </c>
      <c r="AJ63" s="551" cm="1">
        <f t="array" aca="1" ref="AJ63" ca="1">IFERROR(IF(AND(НачЦ_ИнвП_Дата&lt;=AJ$3,КИнвП_Дата&gt;AJ$3),
INDEX(Кальк._свекла,MATCH($A63,Кальк._свекла_наим.,0),MATCH("Сумма затрат, т.руб.",'Кальк-я'!$5:$5,0))*
INDEX(ЗФ,MATCH($A$58,ЗФ!$A:$A,0),MATCH("Посевная площадь"&amp;YEAR(AK$3),ЗФ!$2:$2,0))*
INDEX(Коэф.закупка_год_свекла[],MATCH($A63,Коэф.закупка_год_свекла[1],0),MATCH(MONTH(AJ$3),КЗ!$1:$1,0))/1000,""),0)</f>
        <v>0</v>
      </c>
      <c r="AK63" s="551" cm="1">
        <f t="array" aca="1" ref="AK63" ca="1">IFERROR(IF(AND(НачЦ_ИнвП_Дата&lt;=AK$3,КИнвП_Дата&gt;AK$3),
INDEX(Кальк._свекла,MATCH($A63,Кальк._свекла_наим.,0),MATCH("Сумма затрат, т.руб.",'Кальк-я'!$5:$5,0))*
INDEX(ЗФ,MATCH($A$58,ЗФ!$A:$A,0),MATCH("Посевная площадь"&amp;YEAR(AL$3),ЗФ!$2:$2,0))*
INDEX(Коэф.закупка_год_свекла[],MATCH($A63,Коэф.закупка_год_свекла[1],0),MATCH(MONTH(AK$3),КЗ!$1:$1,0))/1000,""),0)</f>
        <v>0</v>
      </c>
      <c r="AL63" s="551" cm="1">
        <f t="array" aca="1" ref="AL63" ca="1">IFERROR(IF(AND(НачЦ_ИнвП_Дата&lt;=AL$3,КИнвП_Дата&gt;AL$3),
INDEX(Кальк._свекла,MATCH($A63,Кальк._свекла_наим.,0),MATCH("Сумма затрат, т.руб.",'Кальк-я'!$5:$5,0))*
INDEX(ЗФ,MATCH($A$58,ЗФ!$A:$A,0),MATCH("Посевная площадь"&amp;YEAR(AM$3),ЗФ!$2:$2,0))*
INDEX(Коэф.закупка_год_свекла[],MATCH($A63,Коэф.закупка_год_свекла[1],0),MATCH(MONTH(AL$3),КЗ!$1:$1,0))/1000,""),0)</f>
        <v>0</v>
      </c>
      <c r="AM63" s="551" cm="1">
        <f t="array" aca="1" ref="AM63" ca="1">IFERROR(IF(AND(НачЦ_ИнвП_Дата&lt;=AM$3,КИнвП_Дата&gt;AM$3),
INDEX(Кальк._свекла,MATCH($A63,Кальк._свекла_наим.,0),MATCH("Сумма затрат, т.руб.",'Кальк-я'!$5:$5,0))*
INDEX(ЗФ,MATCH($A$58,ЗФ!$A:$A,0),MATCH("Посевная площадь"&amp;YEAR(AN$3),ЗФ!$2:$2,0))*
INDEX(Коэф.закупка_год_свекла[],MATCH($A63,Коэф.закупка_год_свекла[1],0),MATCH(MONTH(AM$3),КЗ!$1:$1,0))/1000,""),0)</f>
        <v>0</v>
      </c>
      <c r="AN63" s="552">
        <f t="shared" ca="1" si="1460"/>
        <v>1408.5</v>
      </c>
      <c r="AO63" s="551" cm="1">
        <f t="array" aca="1" ref="AO63" ca="1">IFERROR(IF(AND(НачЦ_ИнвП_Дата&lt;=AO$3,КИнвП_Дата&gt;AO$3),
INDEX(Кальк._свекла,MATCH($A63,Кальк._свекла_наим.,0),MATCH("Сумма затрат, т.руб.",'Кальк-я'!$5:$5,0))*
INDEX(ЗФ,MATCH($A$58,ЗФ!$A:$A,0),MATCH("Посевная площадь"&amp;YEAR(AP$3),ЗФ!$2:$2,0))*
INDEX(Коэф.закупка_год_свекла[],MATCH($A63,Коэф.закупка_год_свекла[1],0),MATCH(MONTH(AO$3),КЗ!$1:$1,0))/1000,""),0)</f>
        <v>0</v>
      </c>
      <c r="AP63" s="551" cm="1">
        <f t="array" aca="1" ref="AP63" ca="1">IFERROR(IF(AND(НачЦ_ИнвП_Дата&lt;=AP$3,КИнвП_Дата&gt;AP$3),
INDEX(Кальк._свекла,MATCH($A63,Кальк._свекла_наим.,0),MATCH("Сумма затрат, т.руб.",'Кальк-я'!$5:$5,0))*
INDEX(ЗФ,MATCH($A$58,ЗФ!$A:$A,0),MATCH("Посевная площадь"&amp;YEAR(AQ$3),ЗФ!$2:$2,0))*
INDEX(Коэф.закупка_год_свекла[],MATCH($A63,Коэф.закупка_год_свекла[1],0),MATCH(MONTH(AP$3),КЗ!$1:$1,0))/1000,""),0)</f>
        <v>446.02499999999998</v>
      </c>
      <c r="AQ63" s="551" cm="1">
        <f t="array" aca="1" ref="AQ63" ca="1">IFERROR(IF(AND(НачЦ_ИнвП_Дата&lt;=AQ$3,КИнвП_Дата&gt;AQ$3),
INDEX(Кальк._свекла,MATCH($A63,Кальк._свекла_наим.,0),MATCH("Сумма затрат, т.руб.",'Кальк-я'!$5:$5,0))*
INDEX(ЗФ,MATCH($A$58,ЗФ!$A:$A,0),MATCH("Посевная площадь"&amp;YEAR(AR$3),ЗФ!$2:$2,0))*
INDEX(Коэф.закупка_год_свекла[],MATCH($A63,Коэф.закупка_год_свекла[1],0),MATCH(MONTH(AQ$3),КЗ!$1:$1,0))/1000,""),0)</f>
        <v>0</v>
      </c>
      <c r="AR63" s="551" cm="1">
        <f t="array" aca="1" ref="AR63" ca="1">IFERROR(IF(AND(НачЦ_ИнвП_Дата&lt;=AR$3,КИнвП_Дата&gt;AR$3),
INDEX(Кальк._свекла,MATCH($A63,Кальк._свекла_наим.,0),MATCH("Сумма затрат, т.руб.",'Кальк-я'!$5:$5,0))*
INDEX(ЗФ,MATCH($A$58,ЗФ!$A:$A,0),MATCH("Посевная площадь"&amp;YEAR(AS$3),ЗФ!$2:$2,0))*
INDEX(Коэф.закупка_год_свекла[],MATCH($A63,Коэф.закупка_год_свекла[1],0),MATCH(MONTH(AR$3),КЗ!$1:$1,0))/1000,""),0)</f>
        <v>0</v>
      </c>
      <c r="AS63" s="551" cm="1">
        <f t="array" aca="1" ref="AS63" ca="1">IFERROR(IF(AND(НачЦ_ИнвП_Дата&lt;=AS$3,КИнвП_Дата&gt;AS$3),
INDEX(Кальк._свекла,MATCH($A63,Кальк._свекла_наим.,0),MATCH("Сумма затрат, т.руб.",'Кальк-я'!$5:$5,0))*
INDEX(ЗФ,MATCH($A$58,ЗФ!$A:$A,0),MATCH("Посевная площадь"&amp;YEAR(AT$3),ЗФ!$2:$2,0))*
INDEX(Коэф.закупка_год_свекла[],MATCH($A63,Коэф.закупка_год_свекла[1],0),MATCH(MONTH(AS$3),КЗ!$1:$1,0))/1000,""),0)</f>
        <v>446.02499999999998</v>
      </c>
      <c r="AT63" s="551" cm="1">
        <f t="array" aca="1" ref="AT63" ca="1">IFERROR(IF(AND(НачЦ_ИнвП_Дата&lt;=AT$3,КИнвП_Дата&gt;AT$3),
INDEX(Кальк._свекла,MATCH($A63,Кальк._свекла_наим.,0),MATCH("Сумма затрат, т.руб.",'Кальк-я'!$5:$5,0))*
INDEX(ЗФ,MATCH($A$58,ЗФ!$A:$A,0),MATCH("Посевная площадь"&amp;YEAR(AU$3),ЗФ!$2:$2,0))*
INDEX(Коэф.закупка_год_свекла[],MATCH($A63,Коэф.закупка_год_свекла[1],0),MATCH(MONTH(AT$3),КЗ!$1:$1,0))/1000,""),0)</f>
        <v>0</v>
      </c>
      <c r="AU63" s="551" cm="1">
        <f t="array" aca="1" ref="AU63" ca="1">IFERROR(IF(AND(НачЦ_ИнвП_Дата&lt;=AU$3,КИнвП_Дата&gt;AU$3),
INDEX(Кальк._свекла,MATCH($A63,Кальк._свекла_наим.,0),MATCH("Сумма затрат, т.руб.",'Кальк-я'!$5:$5,0))*
INDEX(ЗФ,MATCH($A$58,ЗФ!$A:$A,0),MATCH("Посевная площадь"&amp;YEAR(AV$3),ЗФ!$2:$2,0))*
INDEX(Коэф.закупка_год_свекла[],MATCH($A63,Коэф.закупка_год_свекла[1],0),MATCH(MONTH(AU$3),КЗ!$1:$1,0))/1000,""),0)</f>
        <v>0</v>
      </c>
      <c r="AV63" s="551" cm="1">
        <f t="array" aca="1" ref="AV63" ca="1">IFERROR(IF(AND(НачЦ_ИнвП_Дата&lt;=AV$3,КИнвП_Дата&gt;AV$3),
INDEX(Кальк._свекла,MATCH($A63,Кальк._свекла_наим.,0),MATCH("Сумма затрат, т.руб.",'Кальк-я'!$5:$5,0))*
INDEX(ЗФ,MATCH($A$58,ЗФ!$A:$A,0),MATCH("Посевная площадь"&amp;YEAR(AW$3),ЗФ!$2:$2,0))*
INDEX(Коэф.закупка_год_свекла[],MATCH($A63,Коэф.закупка_год_свекла[1],0),MATCH(MONTH(AV$3),КЗ!$1:$1,0))/1000,""),0)</f>
        <v>0</v>
      </c>
      <c r="AW63" s="551" cm="1">
        <f t="array" aca="1" ref="AW63" ca="1">IFERROR(IF(AND(НачЦ_ИнвП_Дата&lt;=AW$3,КИнвП_Дата&gt;AW$3),
INDEX(Кальк._свекла,MATCH($A63,Кальк._свекла_наим.,0),MATCH("Сумма затрат, т.руб.",'Кальк-я'!$5:$5,0))*
INDEX(ЗФ,MATCH($A$58,ЗФ!$A:$A,0),MATCH("Посевная площадь"&amp;YEAR(AX$3),ЗФ!$2:$2,0))*
INDEX(Коэф.закупка_год_свекла[],MATCH($A63,Коэф.закупка_год_свекла[1],0),MATCH(MONTH(AW$3),КЗ!$1:$1,0))/1000,""),0)</f>
        <v>0</v>
      </c>
      <c r="AX63" s="551" cm="1">
        <f t="array" aca="1" ref="AX63" ca="1">IFERROR(IF(AND(НачЦ_ИнвП_Дата&lt;=AX$3,КИнвП_Дата&gt;AX$3),
INDEX(Кальк._свекла,MATCH($A63,Кальк._свекла_наим.,0),MATCH("Сумма затрат, т.руб.",'Кальк-я'!$5:$5,0))*
INDEX(ЗФ,MATCH($A$58,ЗФ!$A:$A,0),MATCH("Посевная площадь"&amp;YEAR(AY$3),ЗФ!$2:$2,0))*
INDEX(Коэф.закупка_год_свекла[],MATCH($A63,Коэф.закупка_год_свекла[1],0),MATCH(MONTH(AX$3),КЗ!$1:$1,0))/1000,""),0)</f>
        <v>0</v>
      </c>
      <c r="AY63" s="551" cm="1">
        <f t="array" aca="1" ref="AY63" ca="1">IFERROR(IF(AND(НачЦ_ИнвП_Дата&lt;=AY$3,КИнвП_Дата&gt;AY$3),
INDEX(Кальк._свекла,MATCH($A63,Кальк._свекла_наим.,0),MATCH("Сумма затрат, т.руб.",'Кальк-я'!$5:$5,0))*
INDEX(ЗФ,MATCH($A$58,ЗФ!$A:$A,0),MATCH("Посевная площадь"&amp;YEAR(AZ$3),ЗФ!$2:$2,0))*
INDEX(Коэф.закупка_год_свекла[],MATCH($A63,Коэф.закупка_год_свекла[1],0),MATCH(MONTH(AY$3),КЗ!$1:$1,0))/1000,""),0)</f>
        <v>0</v>
      </c>
      <c r="AZ63" s="551" cm="1">
        <f t="array" aca="1" ref="AZ63" ca="1">IFERROR(IF(AND(НачЦ_ИнвП_Дата&lt;=AZ$3,КИнвП_Дата&gt;AZ$3),
INDEX(Кальк._свекла,MATCH($A63,Кальк._свекла_наим.,0),MATCH("Сумма затрат, т.руб.",'Кальк-я'!$5:$5,0))*
INDEX(ЗФ,MATCH($A$58,ЗФ!$A:$A,0),MATCH("Посевная площадь"&amp;YEAR(BA$3),ЗФ!$2:$2,0))*
INDEX(Коэф.закупка_год_свекла[],MATCH($A63,Коэф.закупка_год_свекла[1],0),MATCH(MONTH(AZ$3),КЗ!$1:$1,0))/1000,""),0)</f>
        <v>0</v>
      </c>
      <c r="BA63" s="552">
        <f t="shared" ca="1" si="1462"/>
        <v>892.05</v>
      </c>
      <c r="BB63" s="551" cm="1">
        <f t="array" aca="1" ref="BB63" ca="1">IFERROR(IF(AND(НачЦ_ИнвП_Дата&lt;=BB$3,КИнвП_Дата&gt;BB$3),
INDEX(Кальк._свекла,MATCH($A63,Кальк._свекла_наим.,0),MATCH("Сумма затрат, т.руб.",'Кальк-я'!$5:$5,0))*
INDEX(ЗФ,MATCH($A$58,ЗФ!$A:$A,0),MATCH("Посевная площадь"&amp;YEAR(BC$3),ЗФ!$2:$2,0))*
INDEX(Коэф.закупка_год_свекла[],MATCH($A63,Коэф.закупка_год_свекла[1],0),MATCH(MONTH(BB$3),КЗ!$1:$1,0))/1000,""),0)</f>
        <v>0</v>
      </c>
      <c r="BC63" s="551" cm="1">
        <f t="array" aca="1" ref="BC63" ca="1">IFERROR(IF(AND(НачЦ_ИнвП_Дата&lt;=BC$3,КИнвП_Дата&gt;BC$3),
INDEX(Кальк._свекла,MATCH($A63,Кальк._свекла_наим.,0),MATCH("Сумма затрат, т.руб.",'Кальк-я'!$5:$5,0))*
INDEX(ЗФ,MATCH($A$58,ЗФ!$A:$A,0),MATCH("Посевная площадь"&amp;YEAR(BD$3),ЗФ!$2:$2,0))*
INDEX(Коэф.закупка_год_свекла[],MATCH($A63,Коэф.закупка_год_свекла[1],0),MATCH(MONTH(BC$3),КЗ!$1:$1,0))/1000,""),0)</f>
        <v>446.02499999999998</v>
      </c>
      <c r="BD63" s="551" cm="1">
        <f t="array" aca="1" ref="BD63" ca="1">IFERROR(IF(AND(НачЦ_ИнвП_Дата&lt;=BD$3,КИнвП_Дата&gt;BD$3),
INDEX(Кальк._свекла,MATCH($A63,Кальк._свекла_наим.,0),MATCH("Сумма затрат, т.руб.",'Кальк-я'!$5:$5,0))*
INDEX(ЗФ,MATCH($A$58,ЗФ!$A:$A,0),MATCH("Посевная площадь"&amp;YEAR(BE$3),ЗФ!$2:$2,0))*
INDEX(Коэф.закупка_год_свекла[],MATCH($A63,Коэф.закупка_год_свекла[1],0),MATCH(MONTH(BD$3),КЗ!$1:$1,0))/1000,""),0)</f>
        <v>0</v>
      </c>
      <c r="BE63" s="551" cm="1">
        <f t="array" aca="1" ref="BE63" ca="1">IFERROR(IF(AND(НачЦ_ИнвП_Дата&lt;=BE$3,КИнвП_Дата&gt;BE$3),
INDEX(Кальк._свекла,MATCH($A63,Кальк._свекла_наим.,0),MATCH("Сумма затрат, т.руб.",'Кальк-я'!$5:$5,0))*
INDEX(ЗФ,MATCH($A$58,ЗФ!$A:$A,0),MATCH("Посевная площадь"&amp;YEAR(BF$3),ЗФ!$2:$2,0))*
INDEX(Коэф.закупка_год_свекла[],MATCH($A63,Коэф.закупка_год_свекла[1],0),MATCH(MONTH(BE$3),КЗ!$1:$1,0))/1000,""),0)</f>
        <v>0</v>
      </c>
      <c r="BF63" s="551" cm="1">
        <f t="array" aca="1" ref="BF63" ca="1">IFERROR(IF(AND(НачЦ_ИнвП_Дата&lt;=BF$3,КИнвП_Дата&gt;BF$3),
INDEX(Кальк._свекла,MATCH($A63,Кальк._свекла_наим.,0),MATCH("Сумма затрат, т.руб.",'Кальк-я'!$5:$5,0))*
INDEX(ЗФ,MATCH($A$58,ЗФ!$A:$A,0),MATCH("Посевная площадь"&amp;YEAR(BG$3),ЗФ!$2:$2,0))*
INDEX(Коэф.закупка_год_свекла[],MATCH($A63,Коэф.закупка_год_свекла[1],0),MATCH(MONTH(BF$3),КЗ!$1:$1,0))/1000,""),0)</f>
        <v>446.02499999999998</v>
      </c>
      <c r="BG63" s="551" cm="1">
        <f t="array" aca="1" ref="BG63" ca="1">IFERROR(IF(AND(НачЦ_ИнвП_Дата&lt;=BG$3,КИнвП_Дата&gt;BG$3),
INDEX(Кальк._свекла,MATCH($A63,Кальк._свекла_наим.,0),MATCH("Сумма затрат, т.руб.",'Кальк-я'!$5:$5,0))*
INDEX(ЗФ,MATCH($A$58,ЗФ!$A:$A,0),MATCH("Посевная площадь"&amp;YEAR(BH$3),ЗФ!$2:$2,0))*
INDEX(Коэф.закупка_год_свекла[],MATCH($A63,Коэф.закупка_год_свекла[1],0),MATCH(MONTH(BG$3),КЗ!$1:$1,0))/1000,""),0)</f>
        <v>0</v>
      </c>
      <c r="BH63" s="551" cm="1">
        <f t="array" aca="1" ref="BH63" ca="1">IFERROR(IF(AND(НачЦ_ИнвП_Дата&lt;=BH$3,КИнвП_Дата&gt;BH$3),
INDEX(Кальк._свекла,MATCH($A63,Кальк._свекла_наим.,0),MATCH("Сумма затрат, т.руб.",'Кальк-я'!$5:$5,0))*
INDEX(ЗФ,MATCH($A$58,ЗФ!$A:$A,0),MATCH("Посевная площадь"&amp;YEAR(BI$3),ЗФ!$2:$2,0))*
INDEX(Коэф.закупка_год_свекла[],MATCH($A63,Коэф.закупка_год_свекла[1],0),MATCH(MONTH(BH$3),КЗ!$1:$1,0))/1000,""),0)</f>
        <v>0</v>
      </c>
      <c r="BI63" s="551" cm="1">
        <f t="array" aca="1" ref="BI63" ca="1">IFERROR(IF(AND(НачЦ_ИнвП_Дата&lt;=BI$3,КИнвП_Дата&gt;BI$3),
INDEX(Кальк._свекла,MATCH($A63,Кальк._свекла_наим.,0),MATCH("Сумма затрат, т.руб.",'Кальк-я'!$5:$5,0))*
INDEX(ЗФ,MATCH($A$58,ЗФ!$A:$A,0),MATCH("Посевная площадь"&amp;YEAR(BJ$3),ЗФ!$2:$2,0))*
INDEX(Коэф.закупка_год_свекла[],MATCH($A63,Коэф.закупка_год_свекла[1],0),MATCH(MONTH(BI$3),КЗ!$1:$1,0))/1000,""),0)</f>
        <v>0</v>
      </c>
      <c r="BJ63" s="551" cm="1">
        <f t="array" aca="1" ref="BJ63" ca="1">IFERROR(IF(AND(НачЦ_ИнвП_Дата&lt;=BJ$3,КИнвП_Дата&gt;BJ$3),
INDEX(Кальк._свекла,MATCH($A63,Кальк._свекла_наим.,0),MATCH("Сумма затрат, т.руб.",'Кальк-я'!$5:$5,0))*
INDEX(ЗФ,MATCH($A$58,ЗФ!$A:$A,0),MATCH("Посевная площадь"&amp;YEAR(BK$3),ЗФ!$2:$2,0))*
INDEX(Коэф.закупка_год_свекла[],MATCH($A63,Коэф.закупка_год_свекла[1],0),MATCH(MONTH(BJ$3),КЗ!$1:$1,0))/1000,""),0)</f>
        <v>0</v>
      </c>
      <c r="BK63" s="551" cm="1">
        <f t="array" aca="1" ref="BK63" ca="1">IFERROR(IF(AND(НачЦ_ИнвП_Дата&lt;=BK$3,КИнвП_Дата&gt;BK$3),
INDEX(Кальк._свекла,MATCH($A63,Кальк._свекла_наим.,0),MATCH("Сумма затрат, т.руб.",'Кальк-я'!$5:$5,0))*
INDEX(ЗФ,MATCH($A$58,ЗФ!$A:$A,0),MATCH("Посевная площадь"&amp;YEAR(BL$3),ЗФ!$2:$2,0))*
INDEX(Коэф.закупка_год_свекла[],MATCH($A63,Коэф.закупка_год_свекла[1],0),MATCH(MONTH(BK$3),КЗ!$1:$1,0))/1000,""),0)</f>
        <v>0</v>
      </c>
      <c r="BL63" s="551" cm="1">
        <f t="array" aca="1" ref="BL63" ca="1">IFERROR(IF(AND(НачЦ_ИнвП_Дата&lt;=BL$3,КИнвП_Дата&gt;BL$3),
INDEX(Кальк._свекла,MATCH($A63,Кальк._свекла_наим.,0),MATCH("Сумма затрат, т.руб.",'Кальк-я'!$5:$5,0))*
INDEX(ЗФ,MATCH($A$58,ЗФ!$A:$A,0),MATCH("Посевная площадь"&amp;YEAR(BM$3),ЗФ!$2:$2,0))*
INDEX(Коэф.закупка_год_свекла[],MATCH($A63,Коэф.закупка_год_свекла[1],0),MATCH(MONTH(BL$3),КЗ!$1:$1,0))/1000,""),0)</f>
        <v>0</v>
      </c>
      <c r="BM63" s="551" cm="1">
        <f t="array" aca="1" ref="BM63" ca="1">IFERROR(IF(AND(НачЦ_ИнвП_Дата&lt;=BM$3,КИнвП_Дата&gt;BM$3),
INDEX(Кальк._свекла,MATCH($A63,Кальк._свекла_наим.,0),MATCH("Сумма затрат, т.руб.",'Кальк-я'!$5:$5,0))*
INDEX(ЗФ,MATCH($A$58,ЗФ!$A:$A,0),MATCH("Посевная площадь"&amp;YEAR(BN$3),ЗФ!$2:$2,0))*
INDEX(Коэф.закупка_год_свекла[],MATCH($A63,Коэф.закупка_год_свекла[1],0),MATCH(MONTH(BM$3),КЗ!$1:$1,0))/1000,""),0)</f>
        <v>0</v>
      </c>
      <c r="BN63" s="552">
        <f t="shared" ca="1" si="1548"/>
        <v>892.05</v>
      </c>
      <c r="BO63" s="551" cm="1">
        <f t="array" aca="1" ref="BO63" ca="1">IFERROR(IF(AND(НачЦ_ИнвП_Дата&lt;=BO$3,КИнвП_Дата&gt;BO$3),
INDEX(Кальк._свекла,MATCH($A63,Кальк._свекла_наим.,0),MATCH("Сумма затрат, т.руб.",'Кальк-я'!$5:$5,0))*
INDEX(ЗФ,MATCH($A$58,ЗФ!$A:$A,0),MATCH("Посевная площадь"&amp;YEAR(BP$3),ЗФ!$2:$2,0))*
INDEX(Коэф.закупка_год_свекла[],MATCH($A63,Коэф.закупка_год_свекла[1],0),MATCH(MONTH(BO$3),КЗ!$1:$1,0))/1000,""),0)</f>
        <v>0</v>
      </c>
      <c r="BP63" s="551" cm="1">
        <f t="array" aca="1" ref="BP63" ca="1">IFERROR(IF(AND(НачЦ_ИнвП_Дата&lt;=BP$3,КИнвП_Дата&gt;BP$3),
INDEX(Кальк._свекла,MATCH($A63,Кальк._свекла_наим.,0),MATCH("Сумма затрат, т.руб.",'Кальк-я'!$5:$5,0))*
INDEX(ЗФ,MATCH($A$58,ЗФ!$A:$A,0),MATCH("Посевная площадь"&amp;YEAR(BQ$3),ЗФ!$2:$2,0))*
INDEX(Коэф.закупка_год_свекла[],MATCH($A63,Коэф.закупка_год_свекла[1],0),MATCH(MONTH(BP$3),КЗ!$1:$1,0))/1000,""),0)</f>
        <v>446.02499999999998</v>
      </c>
      <c r="BQ63" s="551" cm="1">
        <f t="array" aca="1" ref="BQ63" ca="1">IFERROR(IF(AND(НачЦ_ИнвП_Дата&lt;=BQ$3,КИнвП_Дата&gt;BQ$3),
INDEX(Кальк._свекла,MATCH($A63,Кальк._свекла_наим.,0),MATCH("Сумма затрат, т.руб.",'Кальк-я'!$5:$5,0))*
INDEX(ЗФ,MATCH($A$58,ЗФ!$A:$A,0),MATCH("Посевная площадь"&amp;YEAR(BR$3),ЗФ!$2:$2,0))*
INDEX(Коэф.закупка_год_свекла[],MATCH($A63,Коэф.закупка_год_свекла[1],0),MATCH(MONTH(BQ$3),КЗ!$1:$1,0))/1000,""),0)</f>
        <v>0</v>
      </c>
      <c r="BR63" s="551" cm="1">
        <f t="array" aca="1" ref="BR63" ca="1">IFERROR(IF(AND(НачЦ_ИнвП_Дата&lt;=BR$3,КИнвП_Дата&gt;BR$3),
INDEX(Кальк._свекла,MATCH($A63,Кальк._свекла_наим.,0),MATCH("Сумма затрат, т.руб.",'Кальк-я'!$5:$5,0))*
INDEX(ЗФ,MATCH($A$58,ЗФ!$A:$A,0),MATCH("Посевная площадь"&amp;YEAR(BS$3),ЗФ!$2:$2,0))*
INDEX(Коэф.закупка_год_свекла[],MATCH($A63,Коэф.закупка_год_свекла[1],0),MATCH(MONTH(BR$3),КЗ!$1:$1,0))/1000,""),0)</f>
        <v>0</v>
      </c>
      <c r="BS63" s="551" cm="1">
        <f t="array" aca="1" ref="BS63" ca="1">IFERROR(IF(AND(НачЦ_ИнвП_Дата&lt;=BS$3,КИнвП_Дата&gt;BS$3),
INDEX(Кальк._свекла,MATCH($A63,Кальк._свекла_наим.,0),MATCH("Сумма затрат, т.руб.",'Кальк-я'!$5:$5,0))*
INDEX(ЗФ,MATCH($A$58,ЗФ!$A:$A,0),MATCH("Посевная площадь"&amp;YEAR(BT$3),ЗФ!$2:$2,0))*
INDEX(Коэф.закупка_год_свекла[],MATCH($A63,Коэф.закупка_год_свекла[1],0),MATCH(MONTH(BS$3),КЗ!$1:$1,0))/1000,""),0)</f>
        <v>446.02499999999998</v>
      </c>
      <c r="BT63" s="551" cm="1">
        <f t="array" aca="1" ref="BT63" ca="1">IFERROR(IF(AND(НачЦ_ИнвП_Дата&lt;=BT$3,КИнвП_Дата&gt;BT$3),
INDEX(Кальк._свекла,MATCH($A63,Кальк._свекла_наим.,0),MATCH("Сумма затрат, т.руб.",'Кальк-я'!$5:$5,0))*
INDEX(ЗФ,MATCH($A$58,ЗФ!$A:$A,0),MATCH("Посевная площадь"&amp;YEAR(BU$3),ЗФ!$2:$2,0))*
INDEX(Коэф.закупка_год_свекла[],MATCH($A63,Коэф.закупка_год_свекла[1],0),MATCH(MONTH(BT$3),КЗ!$1:$1,0))/1000,""),0)</f>
        <v>0</v>
      </c>
      <c r="BU63" s="551" cm="1">
        <f t="array" aca="1" ref="BU63" ca="1">IFERROR(IF(AND(НачЦ_ИнвП_Дата&lt;=BU$3,КИнвП_Дата&gt;BU$3),
INDEX(Кальк._свекла,MATCH($A63,Кальк._свекла_наим.,0),MATCH("Сумма затрат, т.руб.",'Кальк-я'!$5:$5,0))*
INDEX(ЗФ,MATCH($A$58,ЗФ!$A:$A,0),MATCH("Посевная площадь"&amp;YEAR(BV$3),ЗФ!$2:$2,0))*
INDEX(Коэф.закупка_год_свекла[],MATCH($A63,Коэф.закупка_год_свекла[1],0),MATCH(MONTH(BU$3),КЗ!$1:$1,0))/1000,""),0)</f>
        <v>0</v>
      </c>
      <c r="BV63" s="551" cm="1">
        <f t="array" aca="1" ref="BV63" ca="1">IFERROR(IF(AND(НачЦ_ИнвП_Дата&lt;=BV$3,КИнвП_Дата&gt;BV$3),
INDEX(Кальк._свекла,MATCH($A63,Кальк._свекла_наим.,0),MATCH("Сумма затрат, т.руб.",'Кальк-я'!$5:$5,0))*
INDEX(ЗФ,MATCH($A$58,ЗФ!$A:$A,0),MATCH("Посевная площадь"&amp;YEAR(BW$3),ЗФ!$2:$2,0))*
INDEX(Коэф.закупка_год_свекла[],MATCH($A63,Коэф.закупка_год_свекла[1],0),MATCH(MONTH(BV$3),КЗ!$1:$1,0))/1000,""),0)</f>
        <v>0</v>
      </c>
      <c r="BW63" s="551" cm="1">
        <f t="array" aca="1" ref="BW63" ca="1">IFERROR(IF(AND(НачЦ_ИнвП_Дата&lt;=BW$3,КИнвП_Дата&gt;BW$3),
INDEX(Кальк._свекла,MATCH($A63,Кальк._свекла_наим.,0),MATCH("Сумма затрат, т.руб.",'Кальк-я'!$5:$5,0))*
INDEX(ЗФ,MATCH($A$58,ЗФ!$A:$A,0),MATCH("Посевная площадь"&amp;YEAR(BX$3),ЗФ!$2:$2,0))*
INDEX(Коэф.закупка_год_свекла[],MATCH($A63,Коэф.закупка_год_свекла[1],0),MATCH(MONTH(BW$3),КЗ!$1:$1,0))/1000,""),0)</f>
        <v>0</v>
      </c>
      <c r="BX63" s="551" cm="1">
        <f t="array" aca="1" ref="BX63" ca="1">IFERROR(IF(AND(НачЦ_ИнвП_Дата&lt;=BX$3,КИнвП_Дата&gt;BX$3),
INDEX(Кальк._свекла,MATCH($A63,Кальк._свекла_наим.,0),MATCH("Сумма затрат, т.руб.",'Кальк-я'!$5:$5,0))*
INDEX(ЗФ,MATCH($A$58,ЗФ!$A:$A,0),MATCH("Посевная площадь"&amp;YEAR(BY$3),ЗФ!$2:$2,0))*
INDEX(Коэф.закупка_год_свекла[],MATCH($A63,Коэф.закупка_год_свекла[1],0),MATCH(MONTH(BX$3),КЗ!$1:$1,0))/1000,""),0)</f>
        <v>0</v>
      </c>
      <c r="BY63" s="551" cm="1">
        <f t="array" aca="1" ref="BY63" ca="1">IFERROR(IF(AND(НачЦ_ИнвП_Дата&lt;=BY$3,КИнвП_Дата&gt;BY$3),
INDEX(Кальк._свекла,MATCH($A63,Кальк._свекла_наим.,0),MATCH("Сумма затрат, т.руб.",'Кальк-я'!$5:$5,0))*
INDEX(ЗФ,MATCH($A$58,ЗФ!$A:$A,0),MATCH("Посевная площадь"&amp;YEAR(BZ$3),ЗФ!$2:$2,0))*
INDEX(Коэф.закупка_год_свекла[],MATCH($A63,Коэф.закупка_год_свекла[1],0),MATCH(MONTH(BY$3),КЗ!$1:$1,0))/1000,""),0)</f>
        <v>0</v>
      </c>
      <c r="BZ63" s="551" cm="1">
        <f t="array" aca="1" ref="BZ63" ca="1">IFERROR(IF(AND(НачЦ_ИнвП_Дата&lt;=BZ$3,КИнвП_Дата&gt;BZ$3),
INDEX(Кальк._свекла,MATCH($A63,Кальк._свекла_наим.,0),MATCH("Сумма затрат, т.руб.",'Кальк-я'!$5:$5,0))*
INDEX(ЗФ,MATCH($A$58,ЗФ!$A:$A,0),MATCH("Посевная площадь"&amp;YEAR(CA$3),ЗФ!$2:$2,0))*
INDEX(Коэф.закупка_год_свекла[],MATCH($A63,Коэф.закупка_год_свекла[1],0),MATCH(MONTH(BZ$3),КЗ!$1:$1,0))/1000,""),0)</f>
        <v>0</v>
      </c>
      <c r="CA63" s="552">
        <f t="shared" ca="1" si="1549"/>
        <v>892.05</v>
      </c>
      <c r="CB63" s="551" cm="1">
        <f t="array" aca="1" ref="CB63" ca="1">IFERROR(IF(AND(НачЦ_ИнвП_Дата&lt;=CB$3,КИнвП_Дата&gt;CB$3),
INDEX(Кальк._свекла,MATCH($A63,Кальк._свекла_наим.,0),MATCH("Сумма затрат, т.руб.",'Кальк-я'!$5:$5,0))*
INDEX(ЗФ,MATCH($A$58,ЗФ!$A:$A,0),MATCH("Посевная площадь"&amp;YEAR(CC$3),ЗФ!$2:$2,0))*
INDEX(Коэф.закупка_год_свекла[],MATCH($A63,Коэф.закупка_год_свекла[1],0),MATCH(MONTH(CB$3),КЗ!$1:$1,0))/1000,""),0)</f>
        <v>0</v>
      </c>
      <c r="CC63" s="551" cm="1">
        <f t="array" aca="1" ref="CC63" ca="1">IFERROR(IF(AND(НачЦ_ИнвП_Дата&lt;=CC$3,КИнвП_Дата&gt;CC$3),
INDEX(Кальк._свекла,MATCH($A63,Кальк._свекла_наим.,0),MATCH("Сумма затрат, т.руб.",'Кальк-я'!$5:$5,0))*
INDEX(ЗФ,MATCH($A$58,ЗФ!$A:$A,0),MATCH("Посевная площадь"&amp;YEAR(CD$3),ЗФ!$2:$2,0))*
INDEX(Коэф.закупка_год_свекла[],MATCH($A63,Коэф.закупка_год_свекла[1],0),MATCH(MONTH(CC$3),КЗ!$1:$1,0))/1000,""),0)</f>
        <v>446.02499999999998</v>
      </c>
      <c r="CD63" s="551" cm="1">
        <f t="array" aca="1" ref="CD63" ca="1">IFERROR(IF(AND(НачЦ_ИнвП_Дата&lt;=CD$3,КИнвП_Дата&gt;CD$3),
INDEX(Кальк._свекла,MATCH($A63,Кальк._свекла_наим.,0),MATCH("Сумма затрат, т.руб.",'Кальк-я'!$5:$5,0))*
INDEX(ЗФ,MATCH($A$58,ЗФ!$A:$A,0),MATCH("Посевная площадь"&amp;YEAR(CE$3),ЗФ!$2:$2,0))*
INDEX(Коэф.закупка_год_свекла[],MATCH($A63,Коэф.закупка_год_свекла[1],0),MATCH(MONTH(CD$3),КЗ!$1:$1,0))/1000,""),0)</f>
        <v>0</v>
      </c>
      <c r="CE63" s="551" cm="1">
        <f t="array" aca="1" ref="CE63" ca="1">IFERROR(IF(AND(НачЦ_ИнвП_Дата&lt;=CE$3,КИнвП_Дата&gt;CE$3),
INDEX(Кальк._свекла,MATCH($A63,Кальк._свекла_наим.,0),MATCH("Сумма затрат, т.руб.",'Кальк-я'!$5:$5,0))*
INDEX(ЗФ,MATCH($A$58,ЗФ!$A:$A,0),MATCH("Посевная площадь"&amp;YEAR(CF$3),ЗФ!$2:$2,0))*
INDEX(Коэф.закупка_год_свекла[],MATCH($A63,Коэф.закупка_год_свекла[1],0),MATCH(MONTH(CE$3),КЗ!$1:$1,0))/1000,""),0)</f>
        <v>0</v>
      </c>
      <c r="CF63" s="551" cm="1">
        <f t="array" aca="1" ref="CF63" ca="1">IFERROR(IF(AND(НачЦ_ИнвП_Дата&lt;=CF$3,КИнвП_Дата&gt;CF$3),
INDEX(Кальк._свекла,MATCH($A63,Кальк._свекла_наим.,0),MATCH("Сумма затрат, т.руб.",'Кальк-я'!$5:$5,0))*
INDEX(ЗФ,MATCH($A$58,ЗФ!$A:$A,0),MATCH("Посевная площадь"&amp;YEAR(CG$3),ЗФ!$2:$2,0))*
INDEX(Коэф.закупка_год_свекла[],MATCH($A63,Коэф.закупка_год_свекла[1],0),MATCH(MONTH(CF$3),КЗ!$1:$1,0))/1000,""),0)</f>
        <v>446.02499999999998</v>
      </c>
      <c r="CG63" s="551" cm="1">
        <f t="array" aca="1" ref="CG63" ca="1">IFERROR(IF(AND(НачЦ_ИнвП_Дата&lt;=CG$3,КИнвП_Дата&gt;CG$3),
INDEX(Кальк._свекла,MATCH($A63,Кальк._свекла_наим.,0),MATCH("Сумма затрат, т.руб.",'Кальк-я'!$5:$5,0))*
INDEX(ЗФ,MATCH($A$58,ЗФ!$A:$A,0),MATCH("Посевная площадь"&amp;YEAR(CH$3),ЗФ!$2:$2,0))*
INDEX(Коэф.закупка_год_свекла[],MATCH($A63,Коэф.закупка_год_свекла[1],0),MATCH(MONTH(CG$3),КЗ!$1:$1,0))/1000,""),0)</f>
        <v>0</v>
      </c>
      <c r="CH63" s="551" cm="1">
        <f t="array" aca="1" ref="CH63" ca="1">IFERROR(IF(AND(НачЦ_ИнвП_Дата&lt;=CH$3,КИнвП_Дата&gt;CH$3),
INDEX(Кальк._свекла,MATCH($A63,Кальк._свекла_наим.,0),MATCH("Сумма затрат, т.руб.",'Кальк-я'!$5:$5,0))*
INDEX(ЗФ,MATCH($A$58,ЗФ!$A:$A,0),MATCH("Посевная площадь"&amp;YEAR(CI$3),ЗФ!$2:$2,0))*
INDEX(Коэф.закупка_год_свекла[],MATCH($A63,Коэф.закупка_год_свекла[1],0),MATCH(MONTH(CH$3),КЗ!$1:$1,0))/1000,""),0)</f>
        <v>0</v>
      </c>
      <c r="CI63" s="551" cm="1">
        <f t="array" aca="1" ref="CI63" ca="1">IFERROR(IF(AND(НачЦ_ИнвП_Дата&lt;=CI$3,КИнвП_Дата&gt;CI$3),
INDEX(Кальк._свекла,MATCH($A63,Кальк._свекла_наим.,0),MATCH("Сумма затрат, т.руб.",'Кальк-я'!$5:$5,0))*
INDEX(ЗФ,MATCH($A$58,ЗФ!$A:$A,0),MATCH("Посевная площадь"&amp;YEAR(CJ$3),ЗФ!$2:$2,0))*
INDEX(Коэф.закупка_год_свекла[],MATCH($A63,Коэф.закупка_год_свекла[1],0),MATCH(MONTH(CI$3),КЗ!$1:$1,0))/1000,""),0)</f>
        <v>0</v>
      </c>
      <c r="CJ63" s="551" cm="1">
        <f t="array" aca="1" ref="CJ63" ca="1">IFERROR(IF(AND(НачЦ_ИнвП_Дата&lt;=CJ$3,КИнвП_Дата&gt;CJ$3),
INDEX(Кальк._свекла,MATCH($A63,Кальк._свекла_наим.,0),MATCH("Сумма затрат, т.руб.",'Кальк-я'!$5:$5,0))*
INDEX(ЗФ,MATCH($A$58,ЗФ!$A:$A,0),MATCH("Посевная площадь"&amp;YEAR(CK$3),ЗФ!$2:$2,0))*
INDEX(Коэф.закупка_год_свекла[],MATCH($A63,Коэф.закупка_год_свекла[1],0),MATCH(MONTH(CJ$3),КЗ!$1:$1,0))/1000,""),0)</f>
        <v>0</v>
      </c>
      <c r="CK63" s="551" cm="1">
        <f t="array" aca="1" ref="CK63" ca="1">IFERROR(IF(AND(НачЦ_ИнвП_Дата&lt;=CK$3,КИнвП_Дата&gt;CK$3),
INDEX(Кальк._свекла,MATCH($A63,Кальк._свекла_наим.,0),MATCH("Сумма затрат, т.руб.",'Кальк-я'!$5:$5,0))*
INDEX(ЗФ,MATCH($A$58,ЗФ!$A:$A,0),MATCH("Посевная площадь"&amp;YEAR(CL$3),ЗФ!$2:$2,0))*
INDEX(Коэф.закупка_год_свекла[],MATCH($A63,Коэф.закупка_год_свекла[1],0),MATCH(MONTH(CK$3),КЗ!$1:$1,0))/1000,""),0)</f>
        <v>0</v>
      </c>
      <c r="CL63" s="551" cm="1">
        <f t="array" aca="1" ref="CL63" ca="1">IFERROR(IF(AND(НачЦ_ИнвП_Дата&lt;=CL$3,КИнвП_Дата&gt;CL$3),
INDEX(Кальк._свекла,MATCH($A63,Кальк._свекла_наим.,0),MATCH("Сумма затрат, т.руб.",'Кальк-я'!$5:$5,0))*
INDEX(ЗФ,MATCH($A$58,ЗФ!$A:$A,0),MATCH("Посевная площадь"&amp;YEAR(CM$3),ЗФ!$2:$2,0))*
INDEX(Коэф.закупка_год_свекла[],MATCH($A63,Коэф.закупка_год_свекла[1],0),MATCH(MONTH(CL$3),КЗ!$1:$1,0))/1000,""),0)</f>
        <v>0</v>
      </c>
      <c r="CM63" s="551" cm="1">
        <f t="array" aca="1" ref="CM63" ca="1">IFERROR(IF(AND(НачЦ_ИнвП_Дата&lt;=CM$3,КИнвП_Дата&gt;CM$3),
INDEX(Кальк._свекла,MATCH($A63,Кальк._свекла_наим.,0),MATCH("Сумма затрат, т.руб.",'Кальк-я'!$5:$5,0))*
INDEX(ЗФ,MATCH($A$58,ЗФ!$A:$A,0),MATCH("Посевная площадь"&amp;YEAR(CN$3),ЗФ!$2:$2,0))*
INDEX(Коэф.закупка_год_свекла[],MATCH($A63,Коэф.закупка_год_свекла[1],0),MATCH(MONTH(CM$3),КЗ!$1:$1,0))/1000,""),0)</f>
        <v>0</v>
      </c>
      <c r="CN63" s="552">
        <f t="shared" ca="1" si="1550"/>
        <v>892.05</v>
      </c>
      <c r="CO63" s="551" cm="1">
        <f t="array" aca="1" ref="CO63" ca="1">IFERROR(IF(AND(НачЦ_ИнвП_Дата&lt;=CO$3,КИнвП_Дата&gt;CO$3),
INDEX(Кальк._свекла,MATCH($A63,Кальк._свекла_наим.,0),MATCH("Сумма затрат, т.руб.",'Кальк-я'!$5:$5,0))*
INDEX(ЗФ,MATCH($A$58,ЗФ!$A:$A,0),MATCH("Посевная площадь"&amp;YEAR(CP$3),ЗФ!$2:$2,0))*
INDEX(Коэф.закупка_год_свекла[],MATCH($A63,Коэф.закупка_год_свекла[1],0),MATCH(MONTH(CO$3),КЗ!$1:$1,0))/1000,""),0)</f>
        <v>0</v>
      </c>
      <c r="CP63" s="551" cm="1">
        <f t="array" aca="1" ref="CP63" ca="1">IFERROR(IF(AND(НачЦ_ИнвП_Дата&lt;=CP$3,КИнвП_Дата&gt;CP$3),
INDEX(Кальк._свекла,MATCH($A63,Кальк._свекла_наим.,0),MATCH("Сумма затрат, т.руб.",'Кальк-я'!$5:$5,0))*
INDEX(ЗФ,MATCH($A$58,ЗФ!$A:$A,0),MATCH("Посевная площадь"&amp;YEAR(CQ$3),ЗФ!$2:$2,0))*
INDEX(Коэф.закупка_год_свекла[],MATCH($A63,Коэф.закупка_год_свекла[1],0),MATCH(MONTH(CP$3),КЗ!$1:$1,0))/1000,""),0)</f>
        <v>446.02499999999998</v>
      </c>
      <c r="CQ63" s="551" cm="1">
        <f t="array" aca="1" ref="CQ63" ca="1">IFERROR(IF(AND(НачЦ_ИнвП_Дата&lt;=CQ$3,КИнвП_Дата&gt;CQ$3),
INDEX(Кальк._свекла,MATCH($A63,Кальк._свекла_наим.,0),MATCH("Сумма затрат, т.руб.",'Кальк-я'!$5:$5,0))*
INDEX(ЗФ,MATCH($A$58,ЗФ!$A:$A,0),MATCH("Посевная площадь"&amp;YEAR(CR$3),ЗФ!$2:$2,0))*
INDEX(Коэф.закупка_год_свекла[],MATCH($A63,Коэф.закупка_год_свекла[1],0),MATCH(MONTH(CQ$3),КЗ!$1:$1,0))/1000,""),0)</f>
        <v>0</v>
      </c>
      <c r="CR63" s="551" cm="1">
        <f t="array" aca="1" ref="CR63" ca="1">IFERROR(IF(AND(НачЦ_ИнвП_Дата&lt;=CR$3,КИнвП_Дата&gt;CR$3),
INDEX(Кальк._свекла,MATCH($A63,Кальк._свекла_наим.,0),MATCH("Сумма затрат, т.руб.",'Кальк-я'!$5:$5,0))*
INDEX(ЗФ,MATCH($A$58,ЗФ!$A:$A,0),MATCH("Посевная площадь"&amp;YEAR(CS$3),ЗФ!$2:$2,0))*
INDEX(Коэф.закупка_год_свекла[],MATCH($A63,Коэф.закупка_год_свекла[1],0),MATCH(MONTH(CR$3),КЗ!$1:$1,0))/1000,""),0)</f>
        <v>0</v>
      </c>
      <c r="CS63" s="551" cm="1">
        <f t="array" aca="1" ref="CS63" ca="1">IFERROR(IF(AND(НачЦ_ИнвП_Дата&lt;=CS$3,КИнвП_Дата&gt;CS$3),
INDEX(Кальк._свекла,MATCH($A63,Кальк._свекла_наим.,0),MATCH("Сумма затрат, т.руб.",'Кальк-я'!$5:$5,0))*
INDEX(ЗФ,MATCH($A$58,ЗФ!$A:$A,0),MATCH("Посевная площадь"&amp;YEAR(CT$3),ЗФ!$2:$2,0))*
INDEX(Коэф.закупка_год_свекла[],MATCH($A63,Коэф.закупка_год_свекла[1],0),MATCH(MONTH(CS$3),КЗ!$1:$1,0))/1000,""),0)</f>
        <v>446.02499999999998</v>
      </c>
      <c r="CT63" s="551" cm="1">
        <f t="array" aca="1" ref="CT63" ca="1">IFERROR(IF(AND(НачЦ_ИнвП_Дата&lt;=CT$3,КИнвП_Дата&gt;CT$3),
INDEX(Кальк._свекла,MATCH($A63,Кальк._свекла_наим.,0),MATCH("Сумма затрат, т.руб.",'Кальк-я'!$5:$5,0))*
INDEX(ЗФ,MATCH($A$58,ЗФ!$A:$A,0),MATCH("Посевная площадь"&amp;YEAR(CU$3),ЗФ!$2:$2,0))*
INDEX(Коэф.закупка_год_свекла[],MATCH($A63,Коэф.закупка_год_свекла[1],0),MATCH(MONTH(CT$3),КЗ!$1:$1,0))/1000,""),0)</f>
        <v>0</v>
      </c>
      <c r="CU63" s="551" cm="1">
        <f t="array" aca="1" ref="CU63" ca="1">IFERROR(IF(AND(НачЦ_ИнвП_Дата&lt;=CU$3,КИнвП_Дата&gt;CU$3),
INDEX(Кальк._свекла,MATCH($A63,Кальк._свекла_наим.,0),MATCH("Сумма затрат, т.руб.",'Кальк-я'!$5:$5,0))*
INDEX(ЗФ,MATCH($A$58,ЗФ!$A:$A,0),MATCH("Посевная площадь"&amp;YEAR(CV$3),ЗФ!$2:$2,0))*
INDEX(Коэф.закупка_год_свекла[],MATCH($A63,Коэф.закупка_год_свекла[1],0),MATCH(MONTH(CU$3),КЗ!$1:$1,0))/1000,""),0)</f>
        <v>0</v>
      </c>
      <c r="CV63" s="551" cm="1">
        <f t="array" aca="1" ref="CV63" ca="1">IFERROR(IF(AND(НачЦ_ИнвП_Дата&lt;=CV$3,КИнвП_Дата&gt;CV$3),
INDEX(Кальк._свекла,MATCH($A63,Кальк._свекла_наим.,0),MATCH("Сумма затрат, т.руб.",'Кальк-я'!$5:$5,0))*
INDEX(ЗФ,MATCH($A$58,ЗФ!$A:$A,0),MATCH("Посевная площадь"&amp;YEAR(CW$3),ЗФ!$2:$2,0))*
INDEX(Коэф.закупка_год_свекла[],MATCH($A63,Коэф.закупка_год_свекла[1],0),MATCH(MONTH(CV$3),КЗ!$1:$1,0))/1000,""),0)</f>
        <v>0</v>
      </c>
      <c r="CW63" s="551" cm="1">
        <f t="array" aca="1" ref="CW63" ca="1">IFERROR(IF(AND(НачЦ_ИнвП_Дата&lt;=CW$3,КИнвП_Дата&gt;CW$3),
INDEX(Кальк._свекла,MATCH($A63,Кальк._свекла_наим.,0),MATCH("Сумма затрат, т.руб.",'Кальк-я'!$5:$5,0))*
INDEX(ЗФ,MATCH($A$58,ЗФ!$A:$A,0),MATCH("Посевная площадь"&amp;YEAR(CX$3),ЗФ!$2:$2,0))*
INDEX(Коэф.закупка_год_свекла[],MATCH($A63,Коэф.закупка_год_свекла[1],0),MATCH(MONTH(CW$3),КЗ!$1:$1,0))/1000,""),0)</f>
        <v>0</v>
      </c>
      <c r="CX63" s="551" cm="1">
        <f t="array" aca="1" ref="CX63" ca="1">IFERROR(IF(AND(НачЦ_ИнвП_Дата&lt;=CX$3,КИнвП_Дата&gt;CX$3),
INDEX(Кальк._свекла,MATCH($A63,Кальк._свекла_наим.,0),MATCH("Сумма затрат, т.руб.",'Кальк-я'!$5:$5,0))*
INDEX(ЗФ,MATCH($A$58,ЗФ!$A:$A,0),MATCH("Посевная площадь"&amp;YEAR(CY$3),ЗФ!$2:$2,0))*
INDEX(Коэф.закупка_год_свекла[],MATCH($A63,Коэф.закупка_год_свекла[1],0),MATCH(MONTH(CX$3),КЗ!$1:$1,0))/1000,""),0)</f>
        <v>0</v>
      </c>
      <c r="CY63" s="551" cm="1">
        <f t="array" aca="1" ref="CY63" ca="1">IFERROR(IF(AND(НачЦ_ИнвП_Дата&lt;=CY$3,КИнвП_Дата&gt;CY$3),
INDEX(Кальк._свекла,MATCH($A63,Кальк._свекла_наим.,0),MATCH("Сумма затрат, т.руб.",'Кальк-я'!$5:$5,0))*
INDEX(ЗФ,MATCH($A$58,ЗФ!$A:$A,0),MATCH("Посевная площадь"&amp;YEAR(CZ$3),ЗФ!$2:$2,0))*
INDEX(Коэф.закупка_год_свекла[],MATCH($A63,Коэф.закупка_год_свекла[1],0),MATCH(MONTH(CY$3),КЗ!$1:$1,0))/1000,""),0)</f>
        <v>0</v>
      </c>
      <c r="CZ63" s="551" cm="1">
        <f t="array" aca="1" ref="CZ63" ca="1">IFERROR(IF(AND(НачЦ_ИнвП_Дата&lt;=CZ$3,КИнвП_Дата&gt;CZ$3),
INDEX(Кальк._свекла,MATCH($A63,Кальк._свекла_наим.,0),MATCH("Сумма затрат, т.руб.",'Кальк-я'!$5:$5,0))*
INDEX(ЗФ,MATCH($A$58,ЗФ!$A:$A,0),MATCH("Посевная площадь"&amp;YEAR(DA$3),ЗФ!$2:$2,0))*
INDEX(Коэф.закупка_год_свекла[],MATCH($A63,Коэф.закупка_год_свекла[1],0),MATCH(MONTH(CZ$3),КЗ!$1:$1,0))/1000,""),0)</f>
        <v>0</v>
      </c>
      <c r="DA63" s="552">
        <f t="shared" ca="1" si="1551"/>
        <v>892.05</v>
      </c>
      <c r="DB63" s="551" cm="1">
        <f t="array" aca="1" ref="DB63" ca="1">IFERROR(IF(AND(НачЦ_ИнвП_Дата&lt;=DB$3,КИнвП_Дата&gt;DB$3),
INDEX(Кальк._свекла,MATCH($A63,Кальк._свекла_наим.,0),MATCH("Сумма затрат, т.руб.",'Кальк-я'!$5:$5,0))*
INDEX(ЗФ,MATCH($A$58,ЗФ!$A:$A,0),MATCH("Посевная площадь"&amp;YEAR(DC$3),ЗФ!$2:$2,0))*
INDEX(Коэф.закупка_год_свекла[],MATCH($A63,Коэф.закупка_год_свекла[1],0),MATCH(MONTH(DB$3),КЗ!$1:$1,0))/1000,""),0)</f>
        <v>0</v>
      </c>
      <c r="DC63" s="551" cm="1">
        <f t="array" aca="1" ref="DC63" ca="1">IFERROR(IF(AND(НачЦ_ИнвП_Дата&lt;=DC$3,КИнвП_Дата&gt;DC$3),
INDEX(Кальк._свекла,MATCH($A63,Кальк._свекла_наим.,0),MATCH("Сумма затрат, т.руб.",'Кальк-я'!$5:$5,0))*
INDEX(ЗФ,MATCH($A$58,ЗФ!$A:$A,0),MATCH("Посевная площадь"&amp;YEAR(DD$3),ЗФ!$2:$2,0))*
INDEX(Коэф.закупка_год_свекла[],MATCH($A63,Коэф.закупка_год_свекла[1],0),MATCH(MONTH(DC$3),КЗ!$1:$1,0))/1000,""),0)</f>
        <v>446.02499999999998</v>
      </c>
      <c r="DD63" s="551" cm="1">
        <f t="array" aca="1" ref="DD63" ca="1">IFERROR(IF(AND(НачЦ_ИнвП_Дата&lt;=DD$3,КИнвП_Дата&gt;DD$3),
INDEX(Кальк._свекла,MATCH($A63,Кальк._свекла_наим.,0),MATCH("Сумма затрат, т.руб.",'Кальк-я'!$5:$5,0))*
INDEX(ЗФ,MATCH($A$58,ЗФ!$A:$A,0),MATCH("Посевная площадь"&amp;YEAR(DE$3),ЗФ!$2:$2,0))*
INDEX(Коэф.закупка_год_свекла[],MATCH($A63,Коэф.закупка_год_свекла[1],0),MATCH(MONTH(DD$3),КЗ!$1:$1,0))/1000,""),0)</f>
        <v>0</v>
      </c>
      <c r="DE63" s="551" cm="1">
        <f t="array" aca="1" ref="DE63" ca="1">IFERROR(IF(AND(НачЦ_ИнвП_Дата&lt;=DE$3,КИнвП_Дата&gt;DE$3),
INDEX(Кальк._свекла,MATCH($A63,Кальк._свекла_наим.,0),MATCH("Сумма затрат, т.руб.",'Кальк-я'!$5:$5,0))*
INDEX(ЗФ,MATCH($A$58,ЗФ!$A:$A,0),MATCH("Посевная площадь"&amp;YEAR(DF$3),ЗФ!$2:$2,0))*
INDEX(Коэф.закупка_год_свекла[],MATCH($A63,Коэф.закупка_год_свекла[1],0),MATCH(MONTH(DE$3),КЗ!$1:$1,0))/1000,""),0)</f>
        <v>0</v>
      </c>
      <c r="DF63" s="551" cm="1">
        <f t="array" aca="1" ref="DF63" ca="1">IFERROR(IF(AND(НачЦ_ИнвП_Дата&lt;=DF$3,КИнвП_Дата&gt;DF$3),
INDEX(Кальк._свекла,MATCH($A63,Кальк._свекла_наим.,0),MATCH("Сумма затрат, т.руб.",'Кальк-я'!$5:$5,0))*
INDEX(ЗФ,MATCH($A$58,ЗФ!$A:$A,0),MATCH("Посевная площадь"&amp;YEAR(DG$3),ЗФ!$2:$2,0))*
INDEX(Коэф.закупка_год_свекла[],MATCH($A63,Коэф.закупка_год_свекла[1],0),MATCH(MONTH(DF$3),КЗ!$1:$1,0))/1000,""),0)</f>
        <v>446.02499999999998</v>
      </c>
      <c r="DG63" s="551" cm="1">
        <f t="array" aca="1" ref="DG63" ca="1">IFERROR(IF(AND(НачЦ_ИнвП_Дата&lt;=DG$3,КИнвП_Дата&gt;DG$3),
INDEX(Кальк._свекла,MATCH($A63,Кальк._свекла_наим.,0),MATCH("Сумма затрат, т.руб.",'Кальк-я'!$5:$5,0))*
INDEX(ЗФ,MATCH($A$58,ЗФ!$A:$A,0),MATCH("Посевная площадь"&amp;YEAR(DH$3),ЗФ!$2:$2,0))*
INDEX(Коэф.закупка_год_свекла[],MATCH($A63,Коэф.закупка_год_свекла[1],0),MATCH(MONTH(DG$3),КЗ!$1:$1,0))/1000,""),0)</f>
        <v>0</v>
      </c>
      <c r="DH63" s="551" cm="1">
        <f t="array" aca="1" ref="DH63" ca="1">IFERROR(IF(AND(НачЦ_ИнвП_Дата&lt;=DH$3,КИнвП_Дата&gt;DH$3),
INDEX(Кальк._свекла,MATCH($A63,Кальк._свекла_наим.,0),MATCH("Сумма затрат, т.руб.",'Кальк-я'!$5:$5,0))*
INDEX(ЗФ,MATCH($A$58,ЗФ!$A:$A,0),MATCH("Посевная площадь"&amp;YEAR(DI$3),ЗФ!$2:$2,0))*
INDEX(Коэф.закупка_год_свекла[],MATCH($A63,Коэф.закупка_год_свекла[1],0),MATCH(MONTH(DH$3),КЗ!$1:$1,0))/1000,""),0)</f>
        <v>0</v>
      </c>
      <c r="DI63" s="551" cm="1">
        <f t="array" aca="1" ref="DI63" ca="1">IFERROR(IF(AND(НачЦ_ИнвП_Дата&lt;=DI$3,КИнвП_Дата&gt;DI$3),
INDEX(Кальк._свекла,MATCH($A63,Кальк._свекла_наим.,0),MATCH("Сумма затрат, т.руб.",'Кальк-я'!$5:$5,0))*
INDEX(ЗФ,MATCH($A$58,ЗФ!$A:$A,0),MATCH("Посевная площадь"&amp;YEAR(DJ$3),ЗФ!$2:$2,0))*
INDEX(Коэф.закупка_год_свекла[],MATCH($A63,Коэф.закупка_год_свекла[1],0),MATCH(MONTH(DI$3),КЗ!$1:$1,0))/1000,""),0)</f>
        <v>0</v>
      </c>
      <c r="DJ63" s="551" cm="1">
        <f t="array" aca="1" ref="DJ63" ca="1">IFERROR(IF(AND(НачЦ_ИнвП_Дата&lt;=DJ$3,КИнвП_Дата&gt;DJ$3),
INDEX(Кальк._свекла,MATCH($A63,Кальк._свекла_наим.,0),MATCH("Сумма затрат, т.руб.",'Кальк-я'!$5:$5,0))*
INDEX(ЗФ,MATCH($A$58,ЗФ!$A:$A,0),MATCH("Посевная площадь"&amp;YEAR(DK$3),ЗФ!$2:$2,0))*
INDEX(Коэф.закупка_год_свекла[],MATCH($A63,Коэф.закупка_год_свекла[1],0),MATCH(MONTH(DJ$3),КЗ!$1:$1,0))/1000,""),0)</f>
        <v>0</v>
      </c>
      <c r="DK63" s="551" cm="1">
        <f t="array" aca="1" ref="DK63" ca="1">IFERROR(IF(AND(НачЦ_ИнвП_Дата&lt;=DK$3,КИнвП_Дата&gt;DK$3),
INDEX(Кальк._свекла,MATCH($A63,Кальк._свекла_наим.,0),MATCH("Сумма затрат, т.руб.",'Кальк-я'!$5:$5,0))*
INDEX(ЗФ,MATCH($A$58,ЗФ!$A:$A,0),MATCH("Посевная площадь"&amp;YEAR(DL$3),ЗФ!$2:$2,0))*
INDEX(Коэф.закупка_год_свекла[],MATCH($A63,Коэф.закупка_год_свекла[1],0),MATCH(MONTH(DK$3),КЗ!$1:$1,0))/1000,""),0)</f>
        <v>0</v>
      </c>
      <c r="DL63" s="551" cm="1">
        <f t="array" aca="1" ref="DL63" ca="1">IFERROR(IF(AND(НачЦ_ИнвП_Дата&lt;=DL$3,КИнвП_Дата&gt;DL$3),
INDEX(Кальк._свекла,MATCH($A63,Кальк._свекла_наим.,0),MATCH("Сумма затрат, т.руб.",'Кальк-я'!$5:$5,0))*
INDEX(ЗФ,MATCH($A$58,ЗФ!$A:$A,0),MATCH("Посевная площадь"&amp;YEAR(DM$3),ЗФ!$2:$2,0))*
INDEX(Коэф.закупка_год_свекла[],MATCH($A63,Коэф.закупка_год_свекла[1],0),MATCH(MONTH(DL$3),КЗ!$1:$1,0))/1000,""),0)</f>
        <v>0</v>
      </c>
      <c r="DM63" s="551" cm="1">
        <f t="array" aca="1" ref="DM63" ca="1">IFERROR(IF(AND(НачЦ_ИнвП_Дата&lt;=DM$3,КИнвП_Дата&gt;DM$3),
INDEX(Кальк._свекла,MATCH($A63,Кальк._свекла_наим.,0),MATCH("Сумма затрат, т.руб.",'Кальк-я'!$5:$5,0))*
INDEX(ЗФ,MATCH($A$58,ЗФ!$A:$A,0),MATCH("Посевная площадь"&amp;YEAR(DN$3),ЗФ!$2:$2,0))*
INDEX(Коэф.закупка_год_свекла[],MATCH($A63,Коэф.закупка_год_свекла[1],0),MATCH(MONTH(DM$3),КЗ!$1:$1,0))/1000,""),0)</f>
        <v>0</v>
      </c>
      <c r="DN63" s="552">
        <f t="shared" ca="1" si="1552"/>
        <v>892.05</v>
      </c>
      <c r="DO63" s="551" cm="1">
        <f t="array" aca="1" ref="DO63" ca="1">IFERROR(IF(AND(НачЦ_ИнвП_Дата&lt;=DO$3,КИнвП_Дата&gt;DO$3),
INDEX(Кальк._свекла,MATCH($A63,Кальк._свекла_наим.,0),MATCH("Сумма затрат, т.руб.",'Кальк-я'!$5:$5,0))*
INDEX(ЗФ,MATCH($A$58,ЗФ!$A:$A,0),MATCH("Посевная площадь"&amp;YEAR(DP$3),ЗФ!$2:$2,0))*
INDEX(Коэф.закупка_год_свекла[],MATCH($A63,Коэф.закупка_год_свекла[1],0),MATCH(MONTH(DO$3),КЗ!$1:$1,0))/1000,""),0)</f>
        <v>0</v>
      </c>
      <c r="DP63" s="551" cm="1">
        <f t="array" aca="1" ref="DP63" ca="1">IFERROR(IF(AND(НачЦ_ИнвП_Дата&lt;=DP$3,КИнвП_Дата&gt;DP$3),
INDEX(Кальк._свекла,MATCH($A63,Кальк._свекла_наим.,0),MATCH("Сумма затрат, т.руб.",'Кальк-я'!$5:$5,0))*
INDEX(ЗФ,MATCH($A$58,ЗФ!$A:$A,0),MATCH("Посевная площадь"&amp;YEAR(DQ$3),ЗФ!$2:$2,0))*
INDEX(Коэф.закупка_год_свекла[],MATCH($A63,Коэф.закупка_год_свекла[1],0),MATCH(MONTH(DP$3),КЗ!$1:$1,0))/1000,""),0)</f>
        <v>446.02499999999998</v>
      </c>
      <c r="DQ63" s="551" cm="1">
        <f t="array" aca="1" ref="DQ63" ca="1">IFERROR(IF(AND(НачЦ_ИнвП_Дата&lt;=DQ$3,КИнвП_Дата&gt;DQ$3),
INDEX(Кальк._свекла,MATCH($A63,Кальк._свекла_наим.,0),MATCH("Сумма затрат, т.руб.",'Кальк-я'!$5:$5,0))*
INDEX(ЗФ,MATCH($A$58,ЗФ!$A:$A,0),MATCH("Посевная площадь"&amp;YEAR(DR$3),ЗФ!$2:$2,0))*
INDEX(Коэф.закупка_год_свекла[],MATCH($A63,Коэф.закупка_год_свекла[1],0),MATCH(MONTH(DQ$3),КЗ!$1:$1,0))/1000,""),0)</f>
        <v>0</v>
      </c>
      <c r="DR63" s="551" cm="1">
        <f t="array" aca="1" ref="DR63" ca="1">IFERROR(IF(AND(НачЦ_ИнвП_Дата&lt;=DR$3,КИнвП_Дата&gt;DR$3),
INDEX(Кальк._свекла,MATCH($A63,Кальк._свекла_наим.,0),MATCH("Сумма затрат, т.руб.",'Кальк-я'!$5:$5,0))*
INDEX(ЗФ,MATCH($A$58,ЗФ!$A:$A,0),MATCH("Посевная площадь"&amp;YEAR(DS$3),ЗФ!$2:$2,0))*
INDEX(Коэф.закупка_год_свекла[],MATCH($A63,Коэф.закупка_год_свекла[1],0),MATCH(MONTH(DR$3),КЗ!$1:$1,0))/1000,""),0)</f>
        <v>0</v>
      </c>
      <c r="DS63" s="551" cm="1">
        <f t="array" aca="1" ref="DS63" ca="1">IFERROR(IF(AND(НачЦ_ИнвП_Дата&lt;=DS$3,КИнвП_Дата&gt;DS$3),
INDEX(Кальк._свекла,MATCH($A63,Кальк._свекла_наим.,0),MATCH("Сумма затрат, т.руб.",'Кальк-я'!$5:$5,0))*
INDEX(ЗФ,MATCH($A$58,ЗФ!$A:$A,0),MATCH("Посевная площадь"&amp;YEAR(DT$3),ЗФ!$2:$2,0))*
INDEX(Коэф.закупка_год_свекла[],MATCH($A63,Коэф.закупка_год_свекла[1],0),MATCH(MONTH(DS$3),КЗ!$1:$1,0))/1000,""),0)</f>
        <v>446.02499999999998</v>
      </c>
      <c r="DT63" s="551" cm="1">
        <f t="array" aca="1" ref="DT63" ca="1">IFERROR(IF(AND(НачЦ_ИнвП_Дата&lt;=DT$3,КИнвП_Дата&gt;DT$3),
INDEX(Кальк._свекла,MATCH($A63,Кальк._свекла_наим.,0),MATCH("Сумма затрат, т.руб.",'Кальк-я'!$5:$5,0))*
INDEX(ЗФ,MATCH($A$58,ЗФ!$A:$A,0),MATCH("Посевная площадь"&amp;YEAR(DU$3),ЗФ!$2:$2,0))*
INDEX(Коэф.закупка_год_свекла[],MATCH($A63,Коэф.закупка_год_свекла[1],0),MATCH(MONTH(DT$3),КЗ!$1:$1,0))/1000,""),0)</f>
        <v>0</v>
      </c>
      <c r="DU63" s="551" cm="1">
        <f t="array" aca="1" ref="DU63" ca="1">IFERROR(IF(AND(НачЦ_ИнвП_Дата&lt;=DU$3,КИнвП_Дата&gt;DU$3),
INDEX(Кальк._свекла,MATCH($A63,Кальк._свекла_наим.,0),MATCH("Сумма затрат, т.руб.",'Кальк-я'!$5:$5,0))*
INDEX(ЗФ,MATCH($A$58,ЗФ!$A:$A,0),MATCH("Посевная площадь"&amp;YEAR(DV$3),ЗФ!$2:$2,0))*
INDEX(Коэф.закупка_год_свекла[],MATCH($A63,Коэф.закупка_год_свекла[1],0),MATCH(MONTH(DU$3),КЗ!$1:$1,0))/1000,""),0)</f>
        <v>0</v>
      </c>
      <c r="DV63" s="551" cm="1">
        <f t="array" aca="1" ref="DV63" ca="1">IFERROR(IF(AND(НачЦ_ИнвП_Дата&lt;=DV$3,КИнвП_Дата&gt;DV$3),
INDEX(Кальк._свекла,MATCH($A63,Кальк._свекла_наим.,0),MATCH("Сумма затрат, т.руб.",'Кальк-я'!$5:$5,0))*
INDEX(ЗФ,MATCH($A$58,ЗФ!$A:$A,0),MATCH("Посевная площадь"&amp;YEAR(DW$3),ЗФ!$2:$2,0))*
INDEX(Коэф.закупка_год_свекла[],MATCH($A63,Коэф.закупка_год_свекла[1],0),MATCH(MONTH(DV$3),КЗ!$1:$1,0))/1000,""),0)</f>
        <v>0</v>
      </c>
      <c r="DW63" s="551" cm="1">
        <f t="array" aca="1" ref="DW63" ca="1">IFERROR(IF(AND(НачЦ_ИнвП_Дата&lt;=DW$3,КИнвП_Дата&gt;DW$3),
INDEX(Кальк._свекла,MATCH($A63,Кальк._свекла_наим.,0),MATCH("Сумма затрат, т.руб.",'Кальк-я'!$5:$5,0))*
INDEX(ЗФ,MATCH($A$58,ЗФ!$A:$A,0),MATCH("Посевная площадь"&amp;YEAR(DX$3),ЗФ!$2:$2,0))*
INDEX(Коэф.закупка_год_свекла[],MATCH($A63,Коэф.закупка_год_свекла[1],0),MATCH(MONTH(DW$3),КЗ!$1:$1,0))/1000,""),0)</f>
        <v>0</v>
      </c>
      <c r="DX63" s="551" cm="1">
        <f t="array" aca="1" ref="DX63" ca="1">IFERROR(IF(AND(НачЦ_ИнвП_Дата&lt;=DX$3,КИнвП_Дата&gt;DX$3),
INDEX(Кальк._свекла,MATCH($A63,Кальк._свекла_наим.,0),MATCH("Сумма затрат, т.руб.",'Кальк-я'!$5:$5,0))*
INDEX(ЗФ,MATCH($A$58,ЗФ!$A:$A,0),MATCH("Посевная площадь"&amp;YEAR(DY$3),ЗФ!$2:$2,0))*
INDEX(Коэф.закупка_год_свекла[],MATCH($A63,Коэф.закупка_год_свекла[1],0),MATCH(MONTH(DX$3),КЗ!$1:$1,0))/1000,""),0)</f>
        <v>0</v>
      </c>
      <c r="DY63" s="551" cm="1">
        <f t="array" aca="1" ref="DY63" ca="1">IFERROR(IF(AND(НачЦ_ИнвП_Дата&lt;=DY$3,КИнвП_Дата&gt;DY$3),
INDEX(Кальк._свекла,MATCH($A63,Кальк._свекла_наим.,0),MATCH("Сумма затрат, т.руб.",'Кальк-я'!$5:$5,0))*
INDEX(ЗФ,MATCH($A$58,ЗФ!$A:$A,0),MATCH("Посевная площадь"&amp;YEAR(DZ$3),ЗФ!$2:$2,0))*
INDEX(Коэф.закупка_год_свекла[],MATCH($A63,Коэф.закупка_год_свекла[1],0),MATCH(MONTH(DY$3),КЗ!$1:$1,0))/1000,""),0)</f>
        <v>0</v>
      </c>
      <c r="DZ63" s="551" cm="1">
        <f t="array" aca="1" ref="DZ63" ca="1">IFERROR(IF(AND(НачЦ_ИнвП_Дата&lt;=DZ$3,КИнвП_Дата&gt;DZ$3),
INDEX(Кальк._свекла,MATCH($A63,Кальк._свекла_наим.,0),MATCH("Сумма затрат, т.руб.",'Кальк-я'!$5:$5,0))*
INDEX(ЗФ,MATCH($A$58,ЗФ!$A:$A,0),MATCH("Посевная площадь"&amp;YEAR(EA$3),ЗФ!$2:$2,0))*
INDEX(Коэф.закупка_год_свекла[],MATCH($A63,Коэф.закупка_год_свекла[1],0),MATCH(MONTH(DZ$3),КЗ!$1:$1,0))/1000,""),0)</f>
        <v>0</v>
      </c>
      <c r="EA63" s="552">
        <f t="shared" ca="1" si="1553"/>
        <v>892.05</v>
      </c>
      <c r="EB63" s="551" cm="1">
        <f t="array" aca="1" ref="EB63" ca="1">IFERROR(IF(AND(НачЦ_ИнвП_Дата&lt;=EB$3,КИнвП_Дата&gt;EB$3),
INDEX(Кальк._свекла,MATCH($A63,Кальк._свекла_наим.,0),MATCH("Сумма затрат, т.руб.",'Кальк-я'!$5:$5,0))*
INDEX(ЗФ,MATCH($A$58,ЗФ!$A:$A,0),MATCH("Посевная площадь"&amp;YEAR(EC$3),ЗФ!$2:$2,0))*
INDEX(Коэф.закупка_год_свекла[],MATCH($A63,Коэф.закупка_год_свекла[1],0),MATCH(MONTH(EB$3),КЗ!$1:$1,0))/1000,""),0)</f>
        <v>0</v>
      </c>
      <c r="EC63" s="551" cm="1">
        <f t="array" aca="1" ref="EC63" ca="1">IFERROR(IF(AND(НачЦ_ИнвП_Дата&lt;=EC$3,КИнвП_Дата&gt;EC$3),
INDEX(Кальк._свекла,MATCH($A63,Кальк._свекла_наим.,0),MATCH("Сумма затрат, т.руб.",'Кальк-я'!$5:$5,0))*
INDEX(ЗФ,MATCH($A$58,ЗФ!$A:$A,0),MATCH("Посевная площадь"&amp;YEAR(ED$3),ЗФ!$2:$2,0))*
INDEX(Коэф.закупка_год_свекла[],MATCH($A63,Коэф.закупка_год_свекла[1],0),MATCH(MONTH(EC$3),КЗ!$1:$1,0))/1000,""),0)</f>
        <v>446.02499999999998</v>
      </c>
      <c r="ED63" s="551" cm="1">
        <f t="array" aca="1" ref="ED63" ca="1">IFERROR(IF(AND(НачЦ_ИнвП_Дата&lt;=ED$3,КИнвП_Дата&gt;ED$3),
INDEX(Кальк._свекла,MATCH($A63,Кальк._свекла_наим.,0),MATCH("Сумма затрат, т.руб.",'Кальк-я'!$5:$5,0))*
INDEX(ЗФ,MATCH($A$58,ЗФ!$A:$A,0),MATCH("Посевная площадь"&amp;YEAR(EE$3),ЗФ!$2:$2,0))*
INDEX(Коэф.закупка_год_свекла[],MATCH($A63,Коэф.закупка_год_свекла[1],0),MATCH(MONTH(ED$3),КЗ!$1:$1,0))/1000,""),0)</f>
        <v>0</v>
      </c>
      <c r="EE63" s="551" cm="1">
        <f t="array" aca="1" ref="EE63" ca="1">IFERROR(IF(AND(НачЦ_ИнвП_Дата&lt;=EE$3,КИнвП_Дата&gt;EE$3),
INDEX(Кальк._свекла,MATCH($A63,Кальк._свекла_наим.,0),MATCH("Сумма затрат, т.руб.",'Кальк-я'!$5:$5,0))*
INDEX(ЗФ,MATCH($A$58,ЗФ!$A:$A,0),MATCH("Посевная площадь"&amp;YEAR(EF$3),ЗФ!$2:$2,0))*
INDEX(Коэф.закупка_год_свекла[],MATCH($A63,Коэф.закупка_год_свекла[1],0),MATCH(MONTH(EE$3),КЗ!$1:$1,0))/1000,""),0)</f>
        <v>0</v>
      </c>
      <c r="EF63" s="551" cm="1">
        <f t="array" aca="1" ref="EF63" ca="1">IFERROR(IF(AND(НачЦ_ИнвП_Дата&lt;=EF$3,КИнвП_Дата&gt;EF$3),
INDEX(Кальк._свекла,MATCH($A63,Кальк._свекла_наим.,0),MATCH("Сумма затрат, т.руб.",'Кальк-я'!$5:$5,0))*
INDEX(ЗФ,MATCH($A$58,ЗФ!$A:$A,0),MATCH("Посевная площадь"&amp;YEAR(EG$3),ЗФ!$2:$2,0))*
INDEX(Коэф.закупка_год_свекла[],MATCH($A63,Коэф.закупка_год_свекла[1],0),MATCH(MONTH(EF$3),КЗ!$1:$1,0))/1000,""),0)</f>
        <v>446.02499999999998</v>
      </c>
      <c r="EG63" s="551" cm="1">
        <f t="array" aca="1" ref="EG63" ca="1">IFERROR(IF(AND(НачЦ_ИнвП_Дата&lt;=EG$3,КИнвП_Дата&gt;EG$3),
INDEX(Кальк._свекла,MATCH($A63,Кальк._свекла_наим.,0),MATCH("Сумма затрат, т.руб.",'Кальк-я'!$5:$5,0))*
INDEX(ЗФ,MATCH($A$58,ЗФ!$A:$A,0),MATCH("Посевная площадь"&amp;YEAR(EH$3),ЗФ!$2:$2,0))*
INDEX(Коэф.закупка_год_свекла[],MATCH($A63,Коэф.закупка_год_свекла[1],0),MATCH(MONTH(EG$3),КЗ!$1:$1,0))/1000,""),0)</f>
        <v>0</v>
      </c>
      <c r="EH63" s="551" cm="1">
        <f t="array" aca="1" ref="EH63" ca="1">IFERROR(IF(AND(НачЦ_ИнвП_Дата&lt;=EH$3,КИнвП_Дата&gt;EH$3),
INDEX(Кальк._свекла,MATCH($A63,Кальк._свекла_наим.,0),MATCH("Сумма затрат, т.руб.",'Кальк-я'!$5:$5,0))*
INDEX(ЗФ,MATCH($A$58,ЗФ!$A:$A,0),MATCH("Посевная площадь"&amp;YEAR(EI$3),ЗФ!$2:$2,0))*
INDEX(Коэф.закупка_год_свекла[],MATCH($A63,Коэф.закупка_год_свекла[1],0),MATCH(MONTH(EH$3),КЗ!$1:$1,0))/1000,""),0)</f>
        <v>0</v>
      </c>
      <c r="EI63" s="551" cm="1">
        <f t="array" aca="1" ref="EI63" ca="1">IFERROR(IF(AND(НачЦ_ИнвП_Дата&lt;=EI$3,КИнвП_Дата&gt;EI$3),
INDEX(Кальк._свекла,MATCH($A63,Кальк._свекла_наим.,0),MATCH("Сумма затрат, т.руб.",'Кальк-я'!$5:$5,0))*
INDEX(ЗФ,MATCH($A$58,ЗФ!$A:$A,0),MATCH("Посевная площадь"&amp;YEAR(EJ$3),ЗФ!$2:$2,0))*
INDEX(Коэф.закупка_год_свекла[],MATCH($A63,Коэф.закупка_год_свекла[1],0),MATCH(MONTH(EI$3),КЗ!$1:$1,0))/1000,""),0)</f>
        <v>0</v>
      </c>
      <c r="EJ63" s="551" cm="1">
        <f t="array" aca="1" ref="EJ63" ca="1">IFERROR(IF(AND(НачЦ_ИнвП_Дата&lt;=EJ$3,КИнвП_Дата&gt;EJ$3),
INDEX(Кальк._свекла,MATCH($A63,Кальк._свекла_наим.,0),MATCH("Сумма затрат, т.руб.",'Кальк-я'!$5:$5,0))*
INDEX(ЗФ,MATCH($A$58,ЗФ!$A:$A,0),MATCH("Посевная площадь"&amp;YEAR(EK$3),ЗФ!$2:$2,0))*
INDEX(Коэф.закупка_год_свекла[],MATCH($A63,Коэф.закупка_год_свекла[1],0),MATCH(MONTH(EJ$3),КЗ!$1:$1,0))/1000,""),0)</f>
        <v>0</v>
      </c>
      <c r="EK63" s="551" cm="1">
        <f t="array" aca="1" ref="EK63" ca="1">IFERROR(IF(AND(НачЦ_ИнвП_Дата&lt;=EK$3,КИнвП_Дата&gt;EK$3),
INDEX(Кальк._свекла,MATCH($A63,Кальк._свекла_наим.,0),MATCH("Сумма затрат, т.руб.",'Кальк-я'!$5:$5,0))*
INDEX(ЗФ,MATCH($A$58,ЗФ!$A:$A,0),MATCH("Посевная площадь"&amp;YEAR(EL$3),ЗФ!$2:$2,0))*
INDEX(Коэф.закупка_год_свекла[],MATCH($A63,Коэф.закупка_год_свекла[1],0),MATCH(MONTH(EK$3),КЗ!$1:$1,0))/1000,""),0)</f>
        <v>0</v>
      </c>
      <c r="EL63" s="551" cm="1">
        <f t="array" aca="1" ref="EL63" ca="1">IFERROR(IF(AND(НачЦ_ИнвП_Дата&lt;=EL$3,КИнвП_Дата&gt;EL$3),
INDEX(Кальк._свекла,MATCH($A63,Кальк._свекла_наим.,0),MATCH("Сумма затрат, т.руб.",'Кальк-я'!$5:$5,0))*
INDEX(ЗФ,MATCH($A$58,ЗФ!$A:$A,0),MATCH("Посевная площадь"&amp;YEAR(EM$3),ЗФ!$2:$2,0))*
INDEX(Коэф.закупка_год_свекла[],MATCH($A63,Коэф.закупка_год_свекла[1],0),MATCH(MONTH(EL$3),КЗ!$1:$1,0))/1000,""),0)</f>
        <v>0</v>
      </c>
      <c r="EM63" s="551" cm="1">
        <f t="array" aca="1" ref="EM63" ca="1">IFERROR(IF(AND(НачЦ_ИнвП_Дата&lt;=EM$3,КИнвП_Дата&gt;EM$3),
INDEX(Кальк._свекла,MATCH($A63,Кальк._свекла_наим.,0),MATCH("Сумма затрат, т.руб.",'Кальк-я'!$5:$5,0))*
INDEX(ЗФ,MATCH($A$58,ЗФ!$A:$A,0),MATCH("Посевная площадь"&amp;YEAR(EN$3),ЗФ!$2:$2,0))*
INDEX(Коэф.закупка_год_свекла[],MATCH($A63,Коэф.закупка_год_свекла[1],0),MATCH(MONTH(EM$3),КЗ!$1:$1,0))/1000,""),0)</f>
        <v>0</v>
      </c>
      <c r="EN63" s="552">
        <f t="shared" ca="1" si="1554"/>
        <v>892.05</v>
      </c>
      <c r="EO63" s="551" cm="1">
        <f t="array" aca="1" ref="EO63" ca="1">IFERROR(IF(AND(НачЦ_ИнвП_Дата&lt;=EO$3,КИнвП_Дата&gt;EO$3),
INDEX(Кальк._свекла,MATCH($A63,Кальк._свекла_наим.,0),MATCH("Сумма затрат, т.руб.",'Кальк-я'!$5:$5,0))*
INDEX(ЗФ,MATCH($A$58,ЗФ!$A:$A,0),MATCH("Посевная площадь"&amp;YEAR(EP$3),ЗФ!$2:$2,0))*
INDEX(Коэф.закупка_год_свекла[],MATCH($A63,Коэф.закупка_год_свекла[1],0),MATCH(MONTH(EO$3),КЗ!$1:$1,0))/1000,""),0)</f>
        <v>0</v>
      </c>
      <c r="EP63" s="551" cm="1">
        <f t="array" aca="1" ref="EP63" ca="1">IFERROR(IF(AND(НачЦ_ИнвП_Дата&lt;=EP$3,КИнвП_Дата&gt;EP$3),
INDEX(Кальк._свекла,MATCH($A63,Кальк._свекла_наим.,0),MATCH("Сумма затрат, т.руб.",'Кальк-я'!$5:$5,0))*
INDEX(ЗФ,MATCH($A$58,ЗФ!$A:$A,0),MATCH("Посевная площадь"&amp;YEAR(EQ$3),ЗФ!$2:$2,0))*
INDEX(Коэф.закупка_год_свекла[],MATCH($A63,Коэф.закупка_год_свекла[1],0),MATCH(MONTH(EP$3),КЗ!$1:$1,0))/1000,""),0)</f>
        <v>446.02499999999998</v>
      </c>
      <c r="EQ63" s="551" cm="1">
        <f t="array" aca="1" ref="EQ63" ca="1">IFERROR(IF(AND(НачЦ_ИнвП_Дата&lt;=EQ$3,КИнвП_Дата&gt;EQ$3),
INDEX(Кальк._свекла,MATCH($A63,Кальк._свекла_наим.,0),MATCH("Сумма затрат, т.руб.",'Кальк-я'!$5:$5,0))*
INDEX(ЗФ,MATCH($A$58,ЗФ!$A:$A,0),MATCH("Посевная площадь"&amp;YEAR(ER$3),ЗФ!$2:$2,0))*
INDEX(Коэф.закупка_год_свекла[],MATCH($A63,Коэф.закупка_год_свекла[1],0),MATCH(MONTH(EQ$3),КЗ!$1:$1,0))/1000,""),0)</f>
        <v>0</v>
      </c>
      <c r="ER63" s="551" cm="1">
        <f t="array" aca="1" ref="ER63" ca="1">IFERROR(IF(AND(НачЦ_ИнвП_Дата&lt;=ER$3,КИнвП_Дата&gt;ER$3),
INDEX(Кальк._свекла,MATCH($A63,Кальк._свекла_наим.,0),MATCH("Сумма затрат, т.руб.",'Кальк-я'!$5:$5,0))*
INDEX(ЗФ,MATCH($A$58,ЗФ!$A:$A,0),MATCH("Посевная площадь"&amp;YEAR(ES$3),ЗФ!$2:$2,0))*
INDEX(Коэф.закупка_год_свекла[],MATCH($A63,Коэф.закупка_год_свекла[1],0),MATCH(MONTH(ER$3),КЗ!$1:$1,0))/1000,""),0)</f>
        <v>0</v>
      </c>
      <c r="ES63" s="551" cm="1">
        <f t="array" aca="1" ref="ES63" ca="1">IFERROR(IF(AND(НачЦ_ИнвП_Дата&lt;=ES$3,КИнвП_Дата&gt;ES$3),
INDEX(Кальк._свекла,MATCH($A63,Кальк._свекла_наим.,0),MATCH("Сумма затрат, т.руб.",'Кальк-я'!$5:$5,0))*
INDEX(ЗФ,MATCH($A$58,ЗФ!$A:$A,0),MATCH("Посевная площадь"&amp;YEAR(ET$3),ЗФ!$2:$2,0))*
INDEX(Коэф.закупка_год_свекла[],MATCH($A63,Коэф.закупка_год_свекла[1],0),MATCH(MONTH(ES$3),КЗ!$1:$1,0))/1000,""),0)</f>
        <v>446.02499999999998</v>
      </c>
      <c r="ET63" s="551" cm="1">
        <f t="array" aca="1" ref="ET63" ca="1">IFERROR(IF(AND(НачЦ_ИнвП_Дата&lt;=ET$3,КИнвП_Дата&gt;ET$3),
INDEX(Кальк._свекла,MATCH($A63,Кальк._свекла_наим.,0),MATCH("Сумма затрат, т.руб.",'Кальк-я'!$5:$5,0))*
INDEX(ЗФ,MATCH($A$58,ЗФ!$A:$A,0),MATCH("Посевная площадь"&amp;YEAR(EU$3),ЗФ!$2:$2,0))*
INDEX(Коэф.закупка_год_свекла[],MATCH($A63,Коэф.закупка_год_свекла[1],0),MATCH(MONTH(ET$3),КЗ!$1:$1,0))/1000,""),0)</f>
        <v>0</v>
      </c>
      <c r="EU63" s="551" cm="1">
        <f t="array" aca="1" ref="EU63" ca="1">IFERROR(IF(AND(НачЦ_ИнвП_Дата&lt;=EU$3,КИнвП_Дата&gt;EU$3),
INDEX(Кальк._свекла,MATCH($A63,Кальк._свекла_наим.,0),MATCH("Сумма затрат, т.руб.",'Кальк-я'!$5:$5,0))*
INDEX(ЗФ,MATCH($A$58,ЗФ!$A:$A,0),MATCH("Посевная площадь"&amp;YEAR(EV$3),ЗФ!$2:$2,0))*
INDEX(Коэф.закупка_год_свекла[],MATCH($A63,Коэф.закупка_год_свекла[1],0),MATCH(MONTH(EU$3),КЗ!$1:$1,0))/1000,""),0)</f>
        <v>0</v>
      </c>
      <c r="EV63" s="551" cm="1">
        <f t="array" aca="1" ref="EV63" ca="1">IFERROR(IF(AND(НачЦ_ИнвП_Дата&lt;=EV$3,КИнвП_Дата&gt;EV$3),
INDEX(Кальк._свекла,MATCH($A63,Кальк._свекла_наим.,0),MATCH("Сумма затрат, т.руб.",'Кальк-я'!$5:$5,0))*
INDEX(ЗФ,MATCH($A$58,ЗФ!$A:$A,0),MATCH("Посевная площадь"&amp;YEAR(EW$3),ЗФ!$2:$2,0))*
INDEX(Коэф.закупка_год_свекла[],MATCH($A63,Коэф.закупка_год_свекла[1],0),MATCH(MONTH(EV$3),КЗ!$1:$1,0))/1000,""),0)</f>
        <v>0</v>
      </c>
      <c r="EW63" s="551" cm="1">
        <f t="array" aca="1" ref="EW63" ca="1">IFERROR(IF(AND(НачЦ_ИнвП_Дата&lt;=EW$3,КИнвП_Дата&gt;EW$3),
INDEX(Кальк._свекла,MATCH($A63,Кальк._свекла_наим.,0),MATCH("Сумма затрат, т.руб.",'Кальк-я'!$5:$5,0))*
INDEX(ЗФ,MATCH($A$58,ЗФ!$A:$A,0),MATCH("Посевная площадь"&amp;YEAR(EX$3),ЗФ!$2:$2,0))*
INDEX(Коэф.закупка_год_свекла[],MATCH($A63,Коэф.закупка_год_свекла[1],0),MATCH(MONTH(EW$3),КЗ!$1:$1,0))/1000,""),0)</f>
        <v>0</v>
      </c>
      <c r="EX63" s="551" cm="1">
        <f t="array" aca="1" ref="EX63" ca="1">IFERROR(IF(AND(НачЦ_ИнвП_Дата&lt;=EX$3,КИнвП_Дата&gt;EX$3),
INDEX(Кальк._свекла,MATCH($A63,Кальк._свекла_наим.,0),MATCH("Сумма затрат, т.руб.",'Кальк-я'!$5:$5,0))*
INDEX(ЗФ,MATCH($A$58,ЗФ!$A:$A,0),MATCH("Посевная площадь"&amp;YEAR(EY$3),ЗФ!$2:$2,0))*
INDEX(Коэф.закупка_год_свекла[],MATCH($A63,Коэф.закупка_год_свекла[1],0),MATCH(MONTH(EX$3),КЗ!$1:$1,0))/1000,""),0)</f>
        <v>0</v>
      </c>
      <c r="EY63" s="551" cm="1">
        <f t="array" aca="1" ref="EY63" ca="1">IFERROR(IF(AND(НачЦ_ИнвП_Дата&lt;=EY$3,КИнвП_Дата&gt;EY$3),
INDEX(Кальк._свекла,MATCH($A63,Кальк._свекла_наим.,0),MATCH("Сумма затрат, т.руб.",'Кальк-я'!$5:$5,0))*
INDEX(ЗФ,MATCH($A$58,ЗФ!$A:$A,0),MATCH("Посевная площадь"&amp;YEAR(EZ$3),ЗФ!$2:$2,0))*
INDEX(Коэф.закупка_год_свекла[],MATCH($A63,Коэф.закупка_год_свекла[1],0),MATCH(MONTH(EY$3),КЗ!$1:$1,0))/1000,""),0)</f>
        <v>0</v>
      </c>
      <c r="EZ63" s="551" cm="1">
        <f t="array" aca="1" ref="EZ63" ca="1">IFERROR(IF(AND(НачЦ_ИнвП_Дата&lt;=EZ$3,КИнвП_Дата&gt;EZ$3),
INDEX(Кальк._свекла,MATCH($A63,Кальк._свекла_наим.,0),MATCH("Сумма затрат, т.руб.",'Кальк-я'!$5:$5,0))*
INDEX(ЗФ,MATCH($A$58,ЗФ!$A:$A,0),MATCH("Посевная площадь"&amp;YEAR(FA$3),ЗФ!$2:$2,0))*
INDEX(Коэф.закупка_год_свекла[],MATCH($A63,Коэф.закупка_год_свекла[1],0),MATCH(MONTH(EZ$3),КЗ!$1:$1,0))/1000,""),0)</f>
        <v>0</v>
      </c>
      <c r="FA63" s="552">
        <f t="shared" ca="1" si="1555"/>
        <v>892.05</v>
      </c>
      <c r="FB63" s="551" cm="1">
        <f t="array" aca="1" ref="FB63" ca="1">IFERROR(IF(AND(НачЦ_ИнвП_Дата&lt;=FB$3,КИнвП_Дата&gt;FB$3),
INDEX(Кальк._свекла,MATCH($A63,Кальк._свекла_наим.,0),MATCH("Сумма затрат, т.руб.",'Кальк-я'!$5:$5,0))*
INDEX(ЗФ,MATCH($A$58,ЗФ!$A:$A,0),MATCH("Посевная площадь"&amp;YEAR(FC$3),ЗФ!$2:$2,0))*
INDEX(Коэф.закупка_год_свекла[],MATCH($A63,Коэф.закупка_год_свекла[1],0),MATCH(MONTH(FB$3),КЗ!$1:$1,0))/1000,""),0)</f>
        <v>0</v>
      </c>
      <c r="FC63" s="551" cm="1">
        <f t="array" aca="1" ref="FC63" ca="1">IFERROR(IF(AND(НачЦ_ИнвП_Дата&lt;=FC$3,КИнвП_Дата&gt;FC$3),
INDEX(Кальк._свекла,MATCH($A63,Кальк._свекла_наим.,0),MATCH("Сумма затрат, т.руб.",'Кальк-я'!$5:$5,0))*
INDEX(ЗФ,MATCH($A$58,ЗФ!$A:$A,0),MATCH("Посевная площадь"&amp;YEAR(FD$3),ЗФ!$2:$2,0))*
INDEX(Коэф.закупка_год_свекла[],MATCH($A63,Коэф.закупка_год_свекла[1],0),MATCH(MONTH(FC$3),КЗ!$1:$1,0))/1000,""),0)</f>
        <v>446.02499999999998</v>
      </c>
      <c r="FD63" s="551" cm="1">
        <f t="array" aca="1" ref="FD63" ca="1">IFERROR(IF(AND(НачЦ_ИнвП_Дата&lt;=FD$3,КИнвП_Дата&gt;FD$3),
INDEX(Кальк._свекла,MATCH($A63,Кальк._свекла_наим.,0),MATCH("Сумма затрат, т.руб.",'Кальк-я'!$5:$5,0))*
INDEX(ЗФ,MATCH($A$58,ЗФ!$A:$A,0),MATCH("Посевная площадь"&amp;YEAR(FE$3),ЗФ!$2:$2,0))*
INDEX(Коэф.закупка_год_свекла[],MATCH($A63,Коэф.закупка_год_свекла[1],0),MATCH(MONTH(FD$3),КЗ!$1:$1,0))/1000,""),0)</f>
        <v>0</v>
      </c>
      <c r="FE63" s="551" cm="1">
        <f t="array" aca="1" ref="FE63" ca="1">IFERROR(IF(AND(НачЦ_ИнвП_Дата&lt;=FE$3,КИнвП_Дата&gt;FE$3),
INDEX(Кальк._свекла,MATCH($A63,Кальк._свекла_наим.,0),MATCH("Сумма затрат, т.руб.",'Кальк-я'!$5:$5,0))*
INDEX(ЗФ,MATCH($A$58,ЗФ!$A:$A,0),MATCH("Посевная площадь"&amp;YEAR(FF$3),ЗФ!$2:$2,0))*
INDEX(Коэф.закупка_год_свекла[],MATCH($A63,Коэф.закупка_год_свекла[1],0),MATCH(MONTH(FE$3),КЗ!$1:$1,0))/1000,""),0)</f>
        <v>0</v>
      </c>
      <c r="FF63" s="551" cm="1">
        <f t="array" aca="1" ref="FF63" ca="1">IFERROR(IF(AND(НачЦ_ИнвП_Дата&lt;=FF$3,КИнвП_Дата&gt;FF$3),
INDEX(Кальк._свекла,MATCH($A63,Кальк._свекла_наим.,0),MATCH("Сумма затрат, т.руб.",'Кальк-я'!$5:$5,0))*
INDEX(ЗФ,MATCH($A$58,ЗФ!$A:$A,0),MATCH("Посевная площадь"&amp;YEAR(FG$3),ЗФ!$2:$2,0))*
INDEX(Коэф.закупка_год_свекла[],MATCH($A63,Коэф.закупка_год_свекла[1],0),MATCH(MONTH(FF$3),КЗ!$1:$1,0))/1000,""),0)</f>
        <v>446.02499999999998</v>
      </c>
      <c r="FG63" s="551" cm="1">
        <f t="array" aca="1" ref="FG63" ca="1">IFERROR(IF(AND(НачЦ_ИнвП_Дата&lt;=FG$3,КИнвП_Дата&gt;FG$3),
INDEX(Кальк._свекла,MATCH($A63,Кальк._свекла_наим.,0),MATCH("Сумма затрат, т.руб.",'Кальк-я'!$5:$5,0))*
INDEX(ЗФ,MATCH($A$58,ЗФ!$A:$A,0),MATCH("Посевная площадь"&amp;YEAR(FH$3),ЗФ!$2:$2,0))*
INDEX(Коэф.закупка_год_свекла[],MATCH($A63,Коэф.закупка_год_свекла[1],0),MATCH(MONTH(FG$3),КЗ!$1:$1,0))/1000,""),0)</f>
        <v>0</v>
      </c>
      <c r="FH63" s="551" cm="1">
        <f t="array" aca="1" ref="FH63" ca="1">IFERROR(IF(AND(НачЦ_ИнвП_Дата&lt;=FH$3,КИнвП_Дата&gt;FH$3),
INDEX(Кальк._свекла,MATCH($A63,Кальк._свекла_наим.,0),MATCH("Сумма затрат, т.руб.",'Кальк-я'!$5:$5,0))*
INDEX(ЗФ,MATCH($A$58,ЗФ!$A:$A,0),MATCH("Посевная площадь"&amp;YEAR(FI$3),ЗФ!$2:$2,0))*
INDEX(Коэф.закупка_год_свекла[],MATCH($A63,Коэф.закупка_год_свекла[1],0),MATCH(MONTH(FH$3),КЗ!$1:$1,0))/1000,""),0)</f>
        <v>0</v>
      </c>
      <c r="FI63" s="551" cm="1">
        <f t="array" aca="1" ref="FI63" ca="1">IFERROR(IF(AND(НачЦ_ИнвП_Дата&lt;=FI$3,КИнвП_Дата&gt;FI$3),
INDEX(Кальк._свекла,MATCH($A63,Кальк._свекла_наим.,0),MATCH("Сумма затрат, т.руб.",'Кальк-я'!$5:$5,0))*
INDEX(ЗФ,MATCH($A$58,ЗФ!$A:$A,0),MATCH("Посевная площадь"&amp;YEAR(FJ$3),ЗФ!$2:$2,0))*
INDEX(Коэф.закупка_год_свекла[],MATCH($A63,Коэф.закупка_год_свекла[1],0),MATCH(MONTH(FI$3),КЗ!$1:$1,0))/1000,""),0)</f>
        <v>0</v>
      </c>
      <c r="FJ63" s="551" cm="1">
        <f t="array" aca="1" ref="FJ63" ca="1">IFERROR(IF(AND(НачЦ_ИнвП_Дата&lt;=FJ$3,КИнвП_Дата&gt;FJ$3),
INDEX(Кальк._свекла,MATCH($A63,Кальк._свекла_наим.,0),MATCH("Сумма затрат, т.руб.",'Кальк-я'!$5:$5,0))*
INDEX(ЗФ,MATCH($A$58,ЗФ!$A:$A,0),MATCH("Посевная площадь"&amp;YEAR(FK$3),ЗФ!$2:$2,0))*
INDEX(Коэф.закупка_год_свекла[],MATCH($A63,Коэф.закупка_год_свекла[1],0),MATCH(MONTH(FJ$3),КЗ!$1:$1,0))/1000,""),0)</f>
        <v>0</v>
      </c>
      <c r="FK63" s="551" cm="1">
        <f t="array" aca="1" ref="FK63" ca="1">IFERROR(IF(AND(НачЦ_ИнвП_Дата&lt;=FK$3,КИнвП_Дата&gt;FK$3),
INDEX(Кальк._свекла,MATCH($A63,Кальк._свекла_наим.,0),MATCH("Сумма затрат, т.руб.",'Кальк-я'!$5:$5,0))*
INDEX(ЗФ,MATCH($A$58,ЗФ!$A:$A,0),MATCH("Посевная площадь"&amp;YEAR(FL$3),ЗФ!$2:$2,0))*
INDEX(Коэф.закупка_год_свекла[],MATCH($A63,Коэф.закупка_год_свекла[1],0),MATCH(MONTH(FK$3),КЗ!$1:$1,0))/1000,""),0)</f>
        <v>0</v>
      </c>
      <c r="FL63" s="551" cm="1">
        <f t="array" aca="1" ref="FL63" ca="1">IFERROR(IF(AND(НачЦ_ИнвП_Дата&lt;=FL$3,КИнвП_Дата&gt;FL$3),
INDEX(Кальк._свекла,MATCH($A63,Кальк._свекла_наим.,0),MATCH("Сумма затрат, т.руб.",'Кальк-я'!$5:$5,0))*
INDEX(ЗФ,MATCH($A$58,ЗФ!$A:$A,0),MATCH("Посевная площадь"&amp;YEAR(FM$3),ЗФ!$2:$2,0))*
INDEX(Коэф.закупка_год_свекла[],MATCH($A63,Коэф.закупка_год_свекла[1],0),MATCH(MONTH(FL$3),КЗ!$1:$1,0))/1000,""),0)</f>
        <v>0</v>
      </c>
      <c r="FM63" s="551" cm="1">
        <f t="array" aca="1" ref="FM63" ca="1">IFERROR(IF(AND(НачЦ_ИнвП_Дата&lt;=FM$3,КИнвП_Дата&gt;FM$3),
INDEX(Кальк._свекла,MATCH($A63,Кальк._свекла_наим.,0),MATCH("Сумма затрат, т.руб.",'Кальк-я'!$5:$5,0))*
INDEX(ЗФ,MATCH($A$58,ЗФ!$A:$A,0),MATCH("Посевная площадь"&amp;YEAR(FN$3),ЗФ!$2:$2,0))*
INDEX(Коэф.закупка_год_свекла[],MATCH($A63,Коэф.закупка_год_свекла[1],0),MATCH(MONTH(FM$3),КЗ!$1:$1,0))/1000,""),0)</f>
        <v>0</v>
      </c>
      <c r="FN63" s="552">
        <f t="shared" ca="1" si="1556"/>
        <v>892.05</v>
      </c>
      <c r="FO63" s="551" cm="1">
        <f t="array" aca="1" ref="FO63" ca="1">IFERROR(IF(AND(НачЦ_ИнвП_Дата&lt;=FO$3,КИнвП_Дата&gt;FO$3),
INDEX(Кальк._свекла,MATCH($A63,Кальк._свекла_наим.,0),MATCH("Сумма затрат, т.руб.",'Кальк-я'!$5:$5,0))*
INDEX(ЗФ,MATCH($A$58,ЗФ!$A:$A,0),MATCH("Посевная площадь"&amp;YEAR(FP$3),ЗФ!$2:$2,0))*
INDEX(Коэф.закупка_год_свекла[],MATCH($A63,Коэф.закупка_год_свекла[1],0),MATCH(MONTH(FO$3),КЗ!$1:$1,0))/1000,""),0)</f>
        <v>0</v>
      </c>
      <c r="FP63" s="551" cm="1">
        <f t="array" aca="1" ref="FP63" ca="1">IFERROR(IF(AND(НачЦ_ИнвП_Дата&lt;=FP$3,КИнвП_Дата&gt;FP$3),
INDEX(Кальк._свекла,MATCH($A63,Кальк._свекла_наим.,0),MATCH("Сумма затрат, т.руб.",'Кальк-я'!$5:$5,0))*
INDEX(ЗФ,MATCH($A$58,ЗФ!$A:$A,0),MATCH("Посевная площадь"&amp;YEAR(FQ$3),ЗФ!$2:$2,0))*
INDEX(Коэф.закупка_год_свекла[],MATCH($A63,Коэф.закупка_год_свекла[1],0),MATCH(MONTH(FP$3),КЗ!$1:$1,0))/1000,""),0)</f>
        <v>446.02499999999998</v>
      </c>
      <c r="FQ63" s="551" cm="1">
        <f t="array" aca="1" ref="FQ63" ca="1">IFERROR(IF(AND(НачЦ_ИнвП_Дата&lt;=FQ$3,КИнвП_Дата&gt;FQ$3),
INDEX(Кальк._свекла,MATCH($A63,Кальк._свекла_наим.,0),MATCH("Сумма затрат, т.руб.",'Кальк-я'!$5:$5,0))*
INDEX(ЗФ,MATCH($A$58,ЗФ!$A:$A,0),MATCH("Посевная площадь"&amp;YEAR(FR$3),ЗФ!$2:$2,0))*
INDEX(Коэф.закупка_год_свекла[],MATCH($A63,Коэф.закупка_год_свекла[1],0),MATCH(MONTH(FQ$3),КЗ!$1:$1,0))/1000,""),0)</f>
        <v>0</v>
      </c>
      <c r="FR63" s="551" cm="1">
        <f t="array" aca="1" ref="FR63" ca="1">IFERROR(IF(AND(НачЦ_ИнвП_Дата&lt;=FR$3,КИнвП_Дата&gt;FR$3),
INDEX(Кальк._свекла,MATCH($A63,Кальк._свекла_наим.,0),MATCH("Сумма затрат, т.руб.",'Кальк-я'!$5:$5,0))*
INDEX(ЗФ,MATCH($A$58,ЗФ!$A:$A,0),MATCH("Посевная площадь"&amp;YEAR(FS$3),ЗФ!$2:$2,0))*
INDEX(Коэф.закупка_год_свекла[],MATCH($A63,Коэф.закупка_год_свекла[1],0),MATCH(MONTH(FR$3),КЗ!$1:$1,0))/1000,""),0)</f>
        <v>0</v>
      </c>
      <c r="FS63" s="551" cm="1">
        <f t="array" aca="1" ref="FS63" ca="1">IFERROR(IF(AND(НачЦ_ИнвП_Дата&lt;=FS$3,КИнвП_Дата&gt;FS$3),
INDEX(Кальк._свекла,MATCH($A63,Кальк._свекла_наим.,0),MATCH("Сумма затрат, т.руб.",'Кальк-я'!$5:$5,0))*
INDEX(ЗФ,MATCH($A$58,ЗФ!$A:$A,0),MATCH("Посевная площадь"&amp;YEAR(FT$3),ЗФ!$2:$2,0))*
INDEX(Коэф.закупка_год_свекла[],MATCH($A63,Коэф.закупка_год_свекла[1],0),MATCH(MONTH(FS$3),КЗ!$1:$1,0))/1000,""),0)</f>
        <v>446.02499999999998</v>
      </c>
      <c r="FT63" s="551" cm="1">
        <f t="array" aca="1" ref="FT63" ca="1">IFERROR(IF(AND(НачЦ_ИнвП_Дата&lt;=FT$3,КИнвП_Дата&gt;FT$3),
INDEX(Кальк._свекла,MATCH($A63,Кальк._свекла_наим.,0),MATCH("Сумма затрат, т.руб.",'Кальк-я'!$5:$5,0))*
INDEX(ЗФ,MATCH($A$58,ЗФ!$A:$A,0),MATCH("Посевная площадь"&amp;YEAR(FU$3),ЗФ!$2:$2,0))*
INDEX(Коэф.закупка_год_свекла[],MATCH($A63,Коэф.закупка_год_свекла[1],0),MATCH(MONTH(FT$3),КЗ!$1:$1,0))/1000,""),0)</f>
        <v>0</v>
      </c>
      <c r="FU63" s="551" cm="1">
        <f t="array" aca="1" ref="FU63" ca="1">IFERROR(IF(AND(НачЦ_ИнвП_Дата&lt;=FU$3,КИнвП_Дата&gt;FU$3),
INDEX(Кальк._свекла,MATCH($A63,Кальк._свекла_наим.,0),MATCH("Сумма затрат, т.руб.",'Кальк-я'!$5:$5,0))*
INDEX(ЗФ,MATCH($A$58,ЗФ!$A:$A,0),MATCH("Посевная площадь"&amp;YEAR(FV$3),ЗФ!$2:$2,0))*
INDEX(Коэф.закупка_год_свекла[],MATCH($A63,Коэф.закупка_год_свекла[1],0),MATCH(MONTH(FU$3),КЗ!$1:$1,0))/1000,""),0)</f>
        <v>0</v>
      </c>
      <c r="FV63" s="551" cm="1">
        <f t="array" aca="1" ref="FV63" ca="1">IFERROR(IF(AND(НачЦ_ИнвП_Дата&lt;=FV$3,КИнвП_Дата&gt;FV$3),
INDEX(Кальк._свекла,MATCH($A63,Кальк._свекла_наим.,0),MATCH("Сумма затрат, т.руб.",'Кальк-я'!$5:$5,0))*
INDEX(ЗФ,MATCH($A$58,ЗФ!$A:$A,0),MATCH("Посевная площадь"&amp;YEAR(FW$3),ЗФ!$2:$2,0))*
INDEX(Коэф.закупка_год_свекла[],MATCH($A63,Коэф.закупка_год_свекла[1],0),MATCH(MONTH(FV$3),КЗ!$1:$1,0))/1000,""),0)</f>
        <v>0</v>
      </c>
      <c r="FW63" s="551" cm="1">
        <f t="array" aca="1" ref="FW63" ca="1">IFERROR(IF(AND(НачЦ_ИнвП_Дата&lt;=FW$3,КИнвП_Дата&gt;FW$3),
INDEX(Кальк._свекла,MATCH($A63,Кальк._свекла_наим.,0),MATCH("Сумма затрат, т.руб.",'Кальк-я'!$5:$5,0))*
INDEX(ЗФ,MATCH($A$58,ЗФ!$A:$A,0),MATCH("Посевная площадь"&amp;YEAR(FX$3),ЗФ!$2:$2,0))*
INDEX(Коэф.закупка_год_свекла[],MATCH($A63,Коэф.закупка_год_свекла[1],0),MATCH(MONTH(FW$3),КЗ!$1:$1,0))/1000,""),0)</f>
        <v>0</v>
      </c>
      <c r="FX63" s="551" cm="1">
        <f t="array" aca="1" ref="FX63" ca="1">IFERROR(IF(AND(НачЦ_ИнвП_Дата&lt;=FX$3,КИнвП_Дата&gt;FX$3),
INDEX(Кальк._свекла,MATCH($A63,Кальк._свекла_наим.,0),MATCH("Сумма затрат, т.руб.",'Кальк-я'!$5:$5,0))*
INDEX(ЗФ,MATCH($A$58,ЗФ!$A:$A,0),MATCH("Посевная площадь"&amp;YEAR(FY$3),ЗФ!$2:$2,0))*
INDEX(Коэф.закупка_год_свекла[],MATCH($A63,Коэф.закупка_год_свекла[1],0),MATCH(MONTH(FX$3),КЗ!$1:$1,0))/1000,""),0)</f>
        <v>0</v>
      </c>
      <c r="FY63" s="551" cm="1">
        <f t="array" aca="1" ref="FY63" ca="1">IFERROR(IF(AND(НачЦ_ИнвП_Дата&lt;=FY$3,КИнвП_Дата&gt;FY$3),
INDEX(Кальк._свекла,MATCH($A63,Кальк._свекла_наим.,0),MATCH("Сумма затрат, т.руб.",'Кальк-я'!$5:$5,0))*
INDEX(ЗФ,MATCH($A$58,ЗФ!$A:$A,0),MATCH("Посевная площадь"&amp;YEAR(FZ$3),ЗФ!$2:$2,0))*
INDEX(Коэф.закупка_год_свекла[],MATCH($A63,Коэф.закупка_год_свекла[1],0),MATCH(MONTH(FY$3),КЗ!$1:$1,0))/1000,""),0)</f>
        <v>0</v>
      </c>
      <c r="FZ63" s="551" cm="1">
        <f t="array" aca="1" ref="FZ63" ca="1">IFERROR(IF(AND(НачЦ_ИнвП_Дата&lt;=FZ$3,КИнвП_Дата&gt;FZ$3),
INDEX(Кальк._свекла,MATCH($A63,Кальк._свекла_наим.,0),MATCH("Сумма затрат, т.руб.",'Кальк-я'!$5:$5,0))*
INDEX(ЗФ,MATCH($A$58,ЗФ!$A:$A,0),MATCH("Посевная площадь"&amp;YEAR(GA$3),ЗФ!$2:$2,0))*
INDEX(Коэф.закупка_год_свекла[],MATCH($A63,Коэф.закупка_год_свекла[1],0),MATCH(MONTH(FZ$3),КЗ!$1:$1,0))/1000,""),0)</f>
        <v>0</v>
      </c>
      <c r="GA63" s="552">
        <f t="shared" ca="1" si="1557"/>
        <v>892.05</v>
      </c>
      <c r="GB63" s="551" cm="1">
        <f t="array" aca="1" ref="GB63" ca="1">IFERROR(IF(AND(НачЦ_ИнвП_Дата&lt;=GB$3,КИнвП_Дата&gt;GB$3),
INDEX(Кальк._свекла,MATCH($A63,Кальк._свекла_наим.,0),MATCH("Сумма затрат, т.руб.",'Кальк-я'!$5:$5,0))*
INDEX(ЗФ,MATCH($A$58,ЗФ!$A:$A,0),MATCH("Посевная площадь"&amp;YEAR(GC$3),ЗФ!$2:$2,0))*
INDEX(Коэф.закупка_год_свекла[],MATCH($A63,Коэф.закупка_год_свекла[1],0),MATCH(MONTH(GB$3),КЗ!$1:$1,0))/1000,""),0)</f>
        <v>0</v>
      </c>
      <c r="GC63" s="551" cm="1">
        <f t="array" aca="1" ref="GC63" ca="1">IFERROR(IF(AND(НачЦ_ИнвП_Дата&lt;=GC$3,КИнвП_Дата&gt;GC$3),
INDEX(Кальк._свекла,MATCH($A63,Кальк._свекла_наим.,0),MATCH("Сумма затрат, т.руб.",'Кальк-я'!$5:$5,0))*
INDEX(ЗФ,MATCH($A$58,ЗФ!$A:$A,0),MATCH("Посевная площадь"&amp;YEAR(GD$3),ЗФ!$2:$2,0))*
INDEX(Коэф.закупка_год_свекла[],MATCH($A63,Коэф.закупка_год_свекла[1],0),MATCH(MONTH(GC$3),КЗ!$1:$1,0))/1000,""),0)</f>
        <v>446.02499999999998</v>
      </c>
      <c r="GD63" s="551" cm="1">
        <f t="array" aca="1" ref="GD63" ca="1">IFERROR(IF(AND(НачЦ_ИнвП_Дата&lt;=GD$3,КИнвП_Дата&gt;GD$3),
INDEX(Кальк._свекла,MATCH($A63,Кальк._свекла_наим.,0),MATCH("Сумма затрат, т.руб.",'Кальк-я'!$5:$5,0))*
INDEX(ЗФ,MATCH($A$58,ЗФ!$A:$A,0),MATCH("Посевная площадь"&amp;YEAR(GE$3),ЗФ!$2:$2,0))*
INDEX(Коэф.закупка_год_свекла[],MATCH($A63,Коэф.закупка_год_свекла[1],0),MATCH(MONTH(GD$3),КЗ!$1:$1,0))/1000,""),0)</f>
        <v>0</v>
      </c>
      <c r="GE63" s="551" cm="1">
        <f t="array" aca="1" ref="GE63" ca="1">IFERROR(IF(AND(НачЦ_ИнвП_Дата&lt;=GE$3,КИнвП_Дата&gt;GE$3),
INDEX(Кальк._свекла,MATCH($A63,Кальк._свекла_наим.,0),MATCH("Сумма затрат, т.руб.",'Кальк-я'!$5:$5,0))*
INDEX(ЗФ,MATCH($A$58,ЗФ!$A:$A,0),MATCH("Посевная площадь"&amp;YEAR(GF$3),ЗФ!$2:$2,0))*
INDEX(Коэф.закупка_год_свекла[],MATCH($A63,Коэф.закупка_год_свекла[1],0),MATCH(MONTH(GE$3),КЗ!$1:$1,0))/1000,""),0)</f>
        <v>0</v>
      </c>
      <c r="GF63" s="551" cm="1">
        <f t="array" aca="1" ref="GF63" ca="1">IFERROR(IF(AND(НачЦ_ИнвП_Дата&lt;=GF$3,КИнвП_Дата&gt;GF$3),
INDEX(Кальк._свекла,MATCH($A63,Кальк._свекла_наим.,0),MATCH("Сумма затрат, т.руб.",'Кальк-я'!$5:$5,0))*
INDEX(ЗФ,MATCH($A$58,ЗФ!$A:$A,0),MATCH("Посевная площадь"&amp;YEAR(GG$3),ЗФ!$2:$2,0))*
INDEX(Коэф.закупка_год_свекла[],MATCH($A63,Коэф.закупка_год_свекла[1],0),MATCH(MONTH(GF$3),КЗ!$1:$1,0))/1000,""),0)</f>
        <v>446.02499999999998</v>
      </c>
      <c r="GG63" s="551" cm="1">
        <f t="array" aca="1" ref="GG63" ca="1">IFERROR(IF(AND(НачЦ_ИнвП_Дата&lt;=GG$3,КИнвП_Дата&gt;GG$3),
INDEX(Кальк._свекла,MATCH($A63,Кальк._свекла_наим.,0),MATCH("Сумма затрат, т.руб.",'Кальк-я'!$5:$5,0))*
INDEX(ЗФ,MATCH($A$58,ЗФ!$A:$A,0),MATCH("Посевная площадь"&amp;YEAR(GH$3),ЗФ!$2:$2,0))*
INDEX(Коэф.закупка_год_свекла[],MATCH($A63,Коэф.закупка_год_свекла[1],0),MATCH(MONTH(GG$3),КЗ!$1:$1,0))/1000,""),0)</f>
        <v>0</v>
      </c>
      <c r="GH63" s="551" cm="1">
        <f t="array" aca="1" ref="GH63" ca="1">IFERROR(IF(AND(НачЦ_ИнвП_Дата&lt;=GH$3,КИнвП_Дата&gt;GH$3),
INDEX(Кальк._свекла,MATCH($A63,Кальк._свекла_наим.,0),MATCH("Сумма затрат, т.руб.",'Кальк-я'!$5:$5,0))*
INDEX(ЗФ,MATCH($A$58,ЗФ!$A:$A,0),MATCH("Посевная площадь"&amp;YEAR(GI$3),ЗФ!$2:$2,0))*
INDEX(Коэф.закупка_год_свекла[],MATCH($A63,Коэф.закупка_год_свекла[1],0),MATCH(MONTH(GH$3),КЗ!$1:$1,0))/1000,""),0)</f>
        <v>0</v>
      </c>
      <c r="GI63" s="551" cm="1">
        <f t="array" aca="1" ref="GI63" ca="1">IFERROR(IF(AND(НачЦ_ИнвП_Дата&lt;=GI$3,КИнвП_Дата&gt;GI$3),
INDEX(Кальк._свекла,MATCH($A63,Кальк._свекла_наим.,0),MATCH("Сумма затрат, т.руб.",'Кальк-я'!$5:$5,0))*
INDEX(ЗФ,MATCH($A$58,ЗФ!$A:$A,0),MATCH("Посевная площадь"&amp;YEAR(GJ$3),ЗФ!$2:$2,0))*
INDEX(Коэф.закупка_год_свекла[],MATCH($A63,Коэф.закупка_год_свекла[1],0),MATCH(MONTH(GI$3),КЗ!$1:$1,0))/1000,""),0)</f>
        <v>0</v>
      </c>
      <c r="GJ63" s="551" cm="1">
        <f t="array" aca="1" ref="GJ63" ca="1">IFERROR(IF(AND(НачЦ_ИнвП_Дата&lt;=GJ$3,КИнвП_Дата&gt;GJ$3),
INDEX(Кальк._свекла,MATCH($A63,Кальк._свекла_наим.,0),MATCH("Сумма затрат, т.руб.",'Кальк-я'!$5:$5,0))*
INDEX(ЗФ,MATCH($A$58,ЗФ!$A:$A,0),MATCH("Посевная площадь"&amp;YEAR(GK$3),ЗФ!$2:$2,0))*
INDEX(Коэф.закупка_год_свекла[],MATCH($A63,Коэф.закупка_год_свекла[1],0),MATCH(MONTH(GJ$3),КЗ!$1:$1,0))/1000,""),0)</f>
        <v>0</v>
      </c>
      <c r="GK63" s="551" cm="1">
        <f t="array" aca="1" ref="GK63" ca="1">IFERROR(IF(AND(НачЦ_ИнвП_Дата&lt;=GK$3,КИнвП_Дата&gt;GK$3),
INDEX(Кальк._свекла,MATCH($A63,Кальк._свекла_наим.,0),MATCH("Сумма затрат, т.руб.",'Кальк-я'!$5:$5,0))*
INDEX(ЗФ,MATCH($A$58,ЗФ!$A:$A,0),MATCH("Посевная площадь"&amp;YEAR(GL$3),ЗФ!$2:$2,0))*
INDEX(Коэф.закупка_год_свекла[],MATCH($A63,Коэф.закупка_год_свекла[1],0),MATCH(MONTH(GK$3),КЗ!$1:$1,0))/1000,""),0)</f>
        <v>0</v>
      </c>
      <c r="GL63" s="551" cm="1">
        <f t="array" aca="1" ref="GL63" ca="1">IFERROR(IF(AND(НачЦ_ИнвП_Дата&lt;=GL$3,КИнвП_Дата&gt;GL$3),
INDEX(Кальк._свекла,MATCH($A63,Кальк._свекла_наим.,0),MATCH("Сумма затрат, т.руб.",'Кальк-я'!$5:$5,0))*
INDEX(ЗФ,MATCH($A$58,ЗФ!$A:$A,0),MATCH("Посевная площадь"&amp;YEAR(GM$3),ЗФ!$2:$2,0))*
INDEX(Коэф.закупка_год_свекла[],MATCH($A63,Коэф.закупка_год_свекла[1],0),MATCH(MONTH(GL$3),КЗ!$1:$1,0))/1000,""),0)</f>
        <v>0</v>
      </c>
      <c r="GM63" s="551" cm="1">
        <f t="array" aca="1" ref="GM63" ca="1">IFERROR(IF(AND(НачЦ_ИнвП_Дата&lt;=GM$3,КИнвП_Дата&gt;GM$3),
INDEX(Кальк._свекла,MATCH($A63,Кальк._свекла_наим.,0),MATCH("Сумма затрат, т.руб.",'Кальк-я'!$5:$5,0))*
INDEX(ЗФ,MATCH($A$58,ЗФ!$A:$A,0),MATCH("Посевная площадь"&amp;YEAR(GN$3),ЗФ!$2:$2,0))*
INDEX(Коэф.закупка_год_свекла[],MATCH($A63,Коэф.закупка_год_свекла[1],0),MATCH(MONTH(GM$3),КЗ!$1:$1,0))/1000,""),0)</f>
        <v>0</v>
      </c>
      <c r="GN63" s="552">
        <f t="shared" ca="1" si="1558"/>
        <v>892.05</v>
      </c>
      <c r="GO63" s="551" cm="1">
        <f t="array" aca="1" ref="GO63" ca="1">IFERROR(IF(AND(НачЦ_ИнвП_Дата&lt;=GO$3,КИнвП_Дата&gt;GO$3),
INDEX(Кальк._свекла,MATCH($A63,Кальк._свекла_наим.,0),MATCH("Сумма затрат, т.руб.",'Кальк-я'!$5:$5,0))*
INDEX(ЗФ,MATCH($A$58,ЗФ!$A:$A,0),MATCH("Посевная площадь"&amp;YEAR(GP$3),ЗФ!$2:$2,0))*
INDEX(Коэф.закупка_год_свекла[],MATCH($A63,Коэф.закупка_год_свекла[1],0),MATCH(MONTH(GO$3),КЗ!$1:$1,0))/1000,""),0)</f>
        <v>0</v>
      </c>
      <c r="GP63" s="551" cm="1">
        <f t="array" aca="1" ref="GP63" ca="1">IFERROR(IF(AND(НачЦ_ИнвП_Дата&lt;=GP$3,КИнвП_Дата&gt;GP$3),
INDEX(Кальк._свекла,MATCH($A63,Кальк._свекла_наим.,0),MATCH("Сумма затрат, т.руб.",'Кальк-я'!$5:$5,0))*
INDEX(ЗФ,MATCH($A$58,ЗФ!$A:$A,0),MATCH("Посевная площадь"&amp;YEAR(GQ$3),ЗФ!$2:$2,0))*
INDEX(Коэф.закупка_год_свекла[],MATCH($A63,Коэф.закупка_год_свекла[1],0),MATCH(MONTH(GP$3),КЗ!$1:$1,0))/1000,""),0)</f>
        <v>446.02499999999998</v>
      </c>
      <c r="GQ63" s="551" cm="1">
        <f t="array" aca="1" ref="GQ63" ca="1">IFERROR(IF(AND(НачЦ_ИнвП_Дата&lt;=GQ$3,КИнвП_Дата&gt;GQ$3),
INDEX(Кальк._свекла,MATCH($A63,Кальк._свекла_наим.,0),MATCH("Сумма затрат, т.руб.",'Кальк-я'!$5:$5,0))*
INDEX(ЗФ,MATCH($A$58,ЗФ!$A:$A,0),MATCH("Посевная площадь"&amp;YEAR(GR$3),ЗФ!$2:$2,0))*
INDEX(Коэф.закупка_год_свекла[],MATCH($A63,Коэф.закупка_год_свекла[1],0),MATCH(MONTH(GQ$3),КЗ!$1:$1,0))/1000,""),0)</f>
        <v>0</v>
      </c>
      <c r="GR63" s="551" cm="1">
        <f t="array" aca="1" ref="GR63" ca="1">IFERROR(IF(AND(НачЦ_ИнвП_Дата&lt;=GR$3,КИнвП_Дата&gt;GR$3),
INDEX(Кальк._свекла,MATCH($A63,Кальк._свекла_наим.,0),MATCH("Сумма затрат, т.руб.",'Кальк-я'!$5:$5,0))*
INDEX(ЗФ,MATCH($A$58,ЗФ!$A:$A,0),MATCH("Посевная площадь"&amp;YEAR(GS$3),ЗФ!$2:$2,0))*
INDEX(Коэф.закупка_год_свекла[],MATCH($A63,Коэф.закупка_год_свекла[1],0),MATCH(MONTH(GR$3),КЗ!$1:$1,0))/1000,""),0)</f>
        <v>0</v>
      </c>
      <c r="GS63" s="551" cm="1">
        <f t="array" aca="1" ref="GS63" ca="1">IFERROR(IF(AND(НачЦ_ИнвП_Дата&lt;=GS$3,КИнвП_Дата&gt;GS$3),
INDEX(Кальк._свекла,MATCH($A63,Кальк._свекла_наим.,0),MATCH("Сумма затрат, т.руб.",'Кальк-я'!$5:$5,0))*
INDEX(ЗФ,MATCH($A$58,ЗФ!$A:$A,0),MATCH("Посевная площадь"&amp;YEAR(GT$3),ЗФ!$2:$2,0))*
INDEX(Коэф.закупка_год_свекла[],MATCH($A63,Коэф.закупка_год_свекла[1],0),MATCH(MONTH(GS$3),КЗ!$1:$1,0))/1000,""),0)</f>
        <v>446.02499999999998</v>
      </c>
      <c r="GT63" s="551" cm="1">
        <f t="array" aca="1" ref="GT63" ca="1">IFERROR(IF(AND(НачЦ_ИнвП_Дата&lt;=GT$3,КИнвП_Дата&gt;GT$3),
INDEX(Кальк._свекла,MATCH($A63,Кальк._свекла_наим.,0),MATCH("Сумма затрат, т.руб.",'Кальк-я'!$5:$5,0))*
INDEX(ЗФ,MATCH($A$58,ЗФ!$A:$A,0),MATCH("Посевная площадь"&amp;YEAR(GU$3),ЗФ!$2:$2,0))*
INDEX(Коэф.закупка_год_свекла[],MATCH($A63,Коэф.закупка_год_свекла[1],0),MATCH(MONTH(GT$3),КЗ!$1:$1,0))/1000,""),0)</f>
        <v>0</v>
      </c>
      <c r="GU63" s="551" cm="1">
        <f t="array" aca="1" ref="GU63" ca="1">IFERROR(IF(AND(НачЦ_ИнвП_Дата&lt;=GU$3,КИнвП_Дата&gt;GU$3),
INDEX(Кальк._свекла,MATCH($A63,Кальк._свекла_наим.,0),MATCH("Сумма затрат, т.руб.",'Кальк-я'!$5:$5,0))*
INDEX(ЗФ,MATCH($A$58,ЗФ!$A:$A,0),MATCH("Посевная площадь"&amp;YEAR(GV$3),ЗФ!$2:$2,0))*
INDEX(Коэф.закупка_год_свекла[],MATCH($A63,Коэф.закупка_год_свекла[1],0),MATCH(MONTH(GU$3),КЗ!$1:$1,0))/1000,""),0)</f>
        <v>0</v>
      </c>
      <c r="GV63" s="551" cm="1">
        <f t="array" aca="1" ref="GV63" ca="1">IFERROR(IF(AND(НачЦ_ИнвП_Дата&lt;=GV$3,КИнвП_Дата&gt;GV$3),
INDEX(Кальк._свекла,MATCH($A63,Кальк._свекла_наим.,0),MATCH("Сумма затрат, т.руб.",'Кальк-я'!$5:$5,0))*
INDEX(ЗФ,MATCH($A$58,ЗФ!$A:$A,0),MATCH("Посевная площадь"&amp;YEAR(GW$3),ЗФ!$2:$2,0))*
INDEX(Коэф.закупка_год_свекла[],MATCH($A63,Коэф.закупка_год_свекла[1],0),MATCH(MONTH(GV$3),КЗ!$1:$1,0))/1000,""),0)</f>
        <v>0</v>
      </c>
      <c r="GW63" s="551" cm="1">
        <f t="array" aca="1" ref="GW63" ca="1">IFERROR(IF(AND(НачЦ_ИнвП_Дата&lt;=GW$3,КИнвП_Дата&gt;GW$3),
INDEX(Кальк._свекла,MATCH($A63,Кальк._свекла_наим.,0),MATCH("Сумма затрат, т.руб.",'Кальк-я'!$5:$5,0))*
INDEX(ЗФ,MATCH($A$58,ЗФ!$A:$A,0),MATCH("Посевная площадь"&amp;YEAR(GX$3),ЗФ!$2:$2,0))*
INDEX(Коэф.закупка_год_свекла[],MATCH($A63,Коэф.закупка_год_свекла[1],0),MATCH(MONTH(GW$3),КЗ!$1:$1,0))/1000,""),0)</f>
        <v>0</v>
      </c>
      <c r="GX63" s="551" cm="1">
        <f t="array" aca="1" ref="GX63" ca="1">IFERROR(IF(AND(НачЦ_ИнвП_Дата&lt;=GX$3,КИнвП_Дата&gt;GX$3),
INDEX(Кальк._свекла,MATCH($A63,Кальк._свекла_наим.,0),MATCH("Сумма затрат, т.руб.",'Кальк-я'!$5:$5,0))*
INDEX(ЗФ,MATCH($A$58,ЗФ!$A:$A,0),MATCH("Посевная площадь"&amp;YEAR(GY$3),ЗФ!$2:$2,0))*
INDEX(Коэф.закупка_год_свекла[],MATCH($A63,Коэф.закупка_год_свекла[1],0),MATCH(MONTH(GX$3),КЗ!$1:$1,0))/1000,""),0)</f>
        <v>0</v>
      </c>
      <c r="GY63" s="551" cm="1">
        <f t="array" aca="1" ref="GY63" ca="1">IFERROR(IF(AND(НачЦ_ИнвП_Дата&lt;=GY$3,КИнвП_Дата&gt;GY$3),
INDEX(Кальк._свекла,MATCH($A63,Кальк._свекла_наим.,0),MATCH("Сумма затрат, т.руб.",'Кальк-я'!$5:$5,0))*
INDEX(ЗФ,MATCH($A$58,ЗФ!$A:$A,0),MATCH("Посевная площадь"&amp;YEAR(GZ$3),ЗФ!$2:$2,0))*
INDEX(Коэф.закупка_год_свекла[],MATCH($A63,Коэф.закупка_год_свекла[1],0),MATCH(MONTH(GY$3),КЗ!$1:$1,0))/1000,""),0)</f>
        <v>0</v>
      </c>
      <c r="GZ63" s="551" cm="1">
        <f t="array" aca="1" ref="GZ63" ca="1">IFERROR(IF(AND(НачЦ_ИнвП_Дата&lt;=GZ$3,КИнвП_Дата&gt;GZ$3),
INDEX(Кальк._свекла,MATCH($A63,Кальк._свекла_наим.,0),MATCH("Сумма затрат, т.руб.",'Кальк-я'!$5:$5,0))*
INDEX(ЗФ,MATCH($A$58,ЗФ!$A:$A,0),MATCH("Посевная площадь"&amp;YEAR(HA$3),ЗФ!$2:$2,0))*
INDEX(Коэф.закупка_год_свекла[],MATCH($A63,Коэф.закупка_год_свекла[1],0),MATCH(MONTH(GZ$3),КЗ!$1:$1,0))/1000,""),0)</f>
        <v>0</v>
      </c>
      <c r="HA63" s="552">
        <f t="shared" ca="1" si="1559"/>
        <v>892.05</v>
      </c>
      <c r="HB63" s="551" cm="1">
        <f t="array" aca="1" ref="HB63" ca="1">IFERROR(IF(AND(НачЦ_ИнвП_Дата&lt;=HB$3,КИнвП_Дата&gt;HB$3),
INDEX(Кальк._свекла,MATCH($A63,Кальк._свекла_наим.,0),MATCH("Сумма затрат, т.руб.",'Кальк-я'!$5:$5,0))*
INDEX(ЗФ,MATCH($A$58,ЗФ!$A:$A,0),MATCH("Посевная площадь"&amp;YEAR(HC$3),ЗФ!$2:$2,0))*
INDEX(Коэф.закупка_год_свекла[],MATCH($A63,Коэф.закупка_год_свекла[1],0),MATCH(MONTH(HB$3),КЗ!$1:$1,0))/1000,""),0)</f>
        <v>0</v>
      </c>
      <c r="HC63" s="551" cm="1">
        <f t="array" aca="1" ref="HC63" ca="1">IFERROR(IF(AND(НачЦ_ИнвП_Дата&lt;=HC$3,КИнвП_Дата&gt;HC$3),
INDEX(Кальк._свекла,MATCH($A63,Кальк._свекла_наим.,0),MATCH("Сумма затрат, т.руб.",'Кальк-я'!$5:$5,0))*
INDEX(ЗФ,MATCH($A$58,ЗФ!$A:$A,0),MATCH("Посевная площадь"&amp;YEAR(HD$3),ЗФ!$2:$2,0))*
INDEX(Коэф.закупка_год_свекла[],MATCH($A63,Коэф.закупка_год_свекла[1],0),MATCH(MONTH(HC$3),КЗ!$1:$1,0))/1000,""),0)</f>
        <v>446.02499999999998</v>
      </c>
      <c r="HD63" s="551" cm="1">
        <f t="array" aca="1" ref="HD63" ca="1">IFERROR(IF(AND(НачЦ_ИнвП_Дата&lt;=HD$3,КИнвП_Дата&gt;HD$3),
INDEX(Кальк._свекла,MATCH($A63,Кальк._свекла_наим.,0),MATCH("Сумма затрат, т.руб.",'Кальк-я'!$5:$5,0))*
INDEX(ЗФ,MATCH($A$58,ЗФ!$A:$A,0),MATCH("Посевная площадь"&amp;YEAR(HE$3),ЗФ!$2:$2,0))*
INDEX(Коэф.закупка_год_свекла[],MATCH($A63,Коэф.закупка_год_свекла[1],0),MATCH(MONTH(HD$3),КЗ!$1:$1,0))/1000,""),0)</f>
        <v>0</v>
      </c>
      <c r="HE63" s="551" cm="1">
        <f t="array" aca="1" ref="HE63" ca="1">IFERROR(IF(AND(НачЦ_ИнвП_Дата&lt;=HE$3,КИнвП_Дата&gt;HE$3),
INDEX(Кальк._свекла,MATCH($A63,Кальк._свекла_наим.,0),MATCH("Сумма затрат, т.руб.",'Кальк-я'!$5:$5,0))*
INDEX(ЗФ,MATCH($A$58,ЗФ!$A:$A,0),MATCH("Посевная площадь"&amp;YEAR(HF$3),ЗФ!$2:$2,0))*
INDEX(Коэф.закупка_год_свекла[],MATCH($A63,Коэф.закупка_год_свекла[1],0),MATCH(MONTH(HE$3),КЗ!$1:$1,0))/1000,""),0)</f>
        <v>0</v>
      </c>
      <c r="HF63" s="551" cm="1">
        <f t="array" aca="1" ref="HF63" ca="1">IFERROR(IF(AND(НачЦ_ИнвП_Дата&lt;=HF$3,КИнвП_Дата&gt;HF$3),
INDEX(Кальк._свекла,MATCH($A63,Кальк._свекла_наим.,0),MATCH("Сумма затрат, т.руб.",'Кальк-я'!$5:$5,0))*
INDEX(ЗФ,MATCH($A$58,ЗФ!$A:$A,0),MATCH("Посевная площадь"&amp;YEAR(HG$3),ЗФ!$2:$2,0))*
INDEX(Коэф.закупка_год_свекла[],MATCH($A63,Коэф.закупка_год_свекла[1],0),MATCH(MONTH(HF$3),КЗ!$1:$1,0))/1000,""),0)</f>
        <v>446.02499999999998</v>
      </c>
      <c r="HG63" s="551" cm="1">
        <f t="array" aca="1" ref="HG63" ca="1">IFERROR(IF(AND(НачЦ_ИнвП_Дата&lt;=HG$3,КИнвП_Дата&gt;HG$3),
INDEX(Кальк._свекла,MATCH($A63,Кальк._свекла_наим.,0),MATCH("Сумма затрат, т.руб.",'Кальк-я'!$5:$5,0))*
INDEX(ЗФ,MATCH($A$58,ЗФ!$A:$A,0),MATCH("Посевная площадь"&amp;YEAR(HH$3),ЗФ!$2:$2,0))*
INDEX(Коэф.закупка_год_свекла[],MATCH($A63,Коэф.закупка_год_свекла[1],0),MATCH(MONTH(HG$3),КЗ!$1:$1,0))/1000,""),0)</f>
        <v>0</v>
      </c>
      <c r="HH63" s="551" cm="1">
        <f t="array" aca="1" ref="HH63" ca="1">IFERROR(IF(AND(НачЦ_ИнвП_Дата&lt;=HH$3,КИнвП_Дата&gt;HH$3),
INDEX(Кальк._свекла,MATCH($A63,Кальк._свекла_наим.,0),MATCH("Сумма затрат, т.руб.",'Кальк-я'!$5:$5,0))*
INDEX(ЗФ,MATCH($A$58,ЗФ!$A:$A,0),MATCH("Посевная площадь"&amp;YEAR(HI$3),ЗФ!$2:$2,0))*
INDEX(Коэф.закупка_год_свекла[],MATCH($A63,Коэф.закупка_год_свекла[1],0),MATCH(MONTH(HH$3),КЗ!$1:$1,0))/1000,""),0)</f>
        <v>0</v>
      </c>
      <c r="HI63" s="551" cm="1">
        <f t="array" aca="1" ref="HI63" ca="1">IFERROR(IF(AND(НачЦ_ИнвП_Дата&lt;=HI$3,КИнвП_Дата&gt;HI$3),
INDEX(Кальк._свекла,MATCH($A63,Кальк._свекла_наим.,0),MATCH("Сумма затрат, т.руб.",'Кальк-я'!$5:$5,0))*
INDEX(ЗФ,MATCH($A$58,ЗФ!$A:$A,0),MATCH("Посевная площадь"&amp;YEAR(HJ$3),ЗФ!$2:$2,0))*
INDEX(Коэф.закупка_год_свекла[],MATCH($A63,Коэф.закупка_год_свекла[1],0),MATCH(MONTH(HI$3),КЗ!$1:$1,0))/1000,""),0)</f>
        <v>0</v>
      </c>
      <c r="HJ63" s="551" cm="1">
        <f t="array" aca="1" ref="HJ63" ca="1">IFERROR(IF(AND(НачЦ_ИнвП_Дата&lt;=HJ$3,КИнвП_Дата&gt;HJ$3),
INDEX(Кальк._свекла,MATCH($A63,Кальк._свекла_наим.,0),MATCH("Сумма затрат, т.руб.",'Кальк-я'!$5:$5,0))*
INDEX(ЗФ,MATCH($A$58,ЗФ!$A:$A,0),MATCH("Посевная площадь"&amp;YEAR(HK$3),ЗФ!$2:$2,0))*
INDEX(Коэф.закупка_год_свекла[],MATCH($A63,Коэф.закупка_год_свекла[1],0),MATCH(MONTH(HJ$3),КЗ!$1:$1,0))/1000,""),0)</f>
        <v>0</v>
      </c>
      <c r="HK63" s="551" cm="1">
        <f t="array" aca="1" ref="HK63" ca="1">IFERROR(IF(AND(НачЦ_ИнвП_Дата&lt;=HK$3,КИнвП_Дата&gt;HK$3),
INDEX(Кальк._свекла,MATCH($A63,Кальк._свекла_наим.,0),MATCH("Сумма затрат, т.руб.",'Кальк-я'!$5:$5,0))*
INDEX(ЗФ,MATCH($A$58,ЗФ!$A:$A,0),MATCH("Посевная площадь"&amp;YEAR(HL$3),ЗФ!$2:$2,0))*
INDEX(Коэф.закупка_год_свекла[],MATCH($A63,Коэф.закупка_год_свекла[1],0),MATCH(MONTH(HK$3),КЗ!$1:$1,0))/1000,""),0)</f>
        <v>0</v>
      </c>
      <c r="HL63" s="551" cm="1">
        <f t="array" aca="1" ref="HL63" ca="1">IFERROR(IF(AND(НачЦ_ИнвП_Дата&lt;=HL$3,КИнвП_Дата&gt;HL$3),
INDEX(Кальк._свекла,MATCH($A63,Кальк._свекла_наим.,0),MATCH("Сумма затрат, т.руб.",'Кальк-я'!$5:$5,0))*
INDEX(ЗФ,MATCH($A$58,ЗФ!$A:$A,0),MATCH("Посевная площадь"&amp;YEAR(HM$3),ЗФ!$2:$2,0))*
INDEX(Коэф.закупка_год_свекла[],MATCH($A63,Коэф.закупка_год_свекла[1],0),MATCH(MONTH(HL$3),КЗ!$1:$1,0))/1000,""),0)</f>
        <v>0</v>
      </c>
      <c r="HM63" s="551" cm="1">
        <f t="array" aca="1" ref="HM63" ca="1">IFERROR(IF(AND(НачЦ_ИнвП_Дата&lt;=HM$3,КИнвП_Дата&gt;HM$3),
INDEX(Кальк._свекла,MATCH($A63,Кальк._свекла_наим.,0),MATCH("Сумма затрат, т.руб.",'Кальк-я'!$5:$5,0))*
INDEX(ЗФ,MATCH($A$58,ЗФ!$A:$A,0),MATCH("Посевная площадь"&amp;YEAR(HN$3),ЗФ!$2:$2,0))*
INDEX(Коэф.закупка_год_свекла[],MATCH($A63,Коэф.закупка_год_свекла[1],0),MATCH(MONTH(HM$3),КЗ!$1:$1,0))/1000,""),0)</f>
        <v>0</v>
      </c>
      <c r="HN63" s="552">
        <f t="shared" ca="1" si="1560"/>
        <v>892.05</v>
      </c>
      <c r="HO63" s="551" cm="1">
        <f t="array" aca="1" ref="HO63" ca="1">IFERROR(IF(AND(НачЦ_ИнвП_Дата&lt;=HO$3,КИнвП_Дата&gt;HO$3),
INDEX(Кальк._свекла,MATCH($A63,Кальк._свекла_наим.,0),MATCH("Сумма затрат, т.руб.",'Кальк-я'!$5:$5,0))*
INDEX(ЗФ,MATCH($A$58,ЗФ!$A:$A,0),MATCH("Посевная площадь"&amp;YEAR(HP$3),ЗФ!$2:$2,0))*
INDEX(Коэф.закупка_год_свекла[],MATCH($A63,Коэф.закупка_год_свекла[1],0),MATCH(MONTH(HO$3),КЗ!$1:$1,0))/1000,""),0)</f>
        <v>0</v>
      </c>
      <c r="HP63" s="551" cm="1">
        <f t="array" aca="1" ref="HP63" ca="1">IFERROR(IF(AND(НачЦ_ИнвП_Дата&lt;=HP$3,КИнвП_Дата&gt;HP$3),
INDEX(Кальк._свекла,MATCH($A63,Кальк._свекла_наим.,0),MATCH("Сумма затрат, т.руб.",'Кальк-я'!$5:$5,0))*
INDEX(ЗФ,MATCH($A$58,ЗФ!$A:$A,0),MATCH("Посевная площадь"&amp;YEAR(HQ$3),ЗФ!$2:$2,0))*
INDEX(Коэф.закупка_год_свекла[],MATCH($A63,Коэф.закупка_год_свекла[1],0),MATCH(MONTH(HP$3),КЗ!$1:$1,0))/1000,""),0)</f>
        <v>446.02499999999998</v>
      </c>
      <c r="HQ63" s="551" cm="1">
        <f t="array" aca="1" ref="HQ63" ca="1">IFERROR(IF(AND(НачЦ_ИнвП_Дата&lt;=HQ$3,КИнвП_Дата&gt;HQ$3),
INDEX(Кальк._свекла,MATCH($A63,Кальк._свекла_наим.,0),MATCH("Сумма затрат, т.руб.",'Кальк-я'!$5:$5,0))*
INDEX(ЗФ,MATCH($A$58,ЗФ!$A:$A,0),MATCH("Посевная площадь"&amp;YEAR(HR$3),ЗФ!$2:$2,0))*
INDEX(Коэф.закупка_год_свекла[],MATCH($A63,Коэф.закупка_год_свекла[1],0),MATCH(MONTH(HQ$3),КЗ!$1:$1,0))/1000,""),0)</f>
        <v>0</v>
      </c>
      <c r="HR63" s="551" cm="1">
        <f t="array" aca="1" ref="HR63" ca="1">IFERROR(IF(AND(НачЦ_ИнвП_Дата&lt;=HR$3,КИнвП_Дата&gt;HR$3),
INDEX(Кальк._свекла,MATCH($A63,Кальк._свекла_наим.,0),MATCH("Сумма затрат, т.руб.",'Кальк-я'!$5:$5,0))*
INDEX(ЗФ,MATCH($A$58,ЗФ!$A:$A,0),MATCH("Посевная площадь"&amp;YEAR(HS$3),ЗФ!$2:$2,0))*
INDEX(Коэф.закупка_год_свекла[],MATCH($A63,Коэф.закупка_год_свекла[1],0),MATCH(MONTH(HR$3),КЗ!$1:$1,0))/1000,""),0)</f>
        <v>0</v>
      </c>
      <c r="HS63" s="551" cm="1">
        <f t="array" aca="1" ref="HS63" ca="1">IFERROR(IF(AND(НачЦ_ИнвП_Дата&lt;=HS$3,КИнвП_Дата&gt;HS$3),
INDEX(Кальк._свекла,MATCH($A63,Кальк._свекла_наим.,0),MATCH("Сумма затрат, т.руб.",'Кальк-я'!$5:$5,0))*
INDEX(ЗФ,MATCH($A$58,ЗФ!$A:$A,0),MATCH("Посевная площадь"&amp;YEAR(HT$3),ЗФ!$2:$2,0))*
INDEX(Коэф.закупка_год_свекла[],MATCH($A63,Коэф.закупка_год_свекла[1],0),MATCH(MONTH(HS$3),КЗ!$1:$1,0))/1000,""),0)</f>
        <v>446.02499999999998</v>
      </c>
      <c r="HT63" s="551" cm="1">
        <f t="array" aca="1" ref="HT63" ca="1">IFERROR(IF(AND(НачЦ_ИнвП_Дата&lt;=HT$3,КИнвП_Дата&gt;HT$3),
INDEX(Кальк._свекла,MATCH($A63,Кальк._свекла_наим.,0),MATCH("Сумма затрат, т.руб.",'Кальк-я'!$5:$5,0))*
INDEX(ЗФ,MATCH($A$58,ЗФ!$A:$A,0),MATCH("Посевная площадь"&amp;YEAR(HU$3),ЗФ!$2:$2,0))*
INDEX(Коэф.закупка_год_свекла[],MATCH($A63,Коэф.закупка_год_свекла[1],0),MATCH(MONTH(HT$3),КЗ!$1:$1,0))/1000,""),0)</f>
        <v>0</v>
      </c>
      <c r="HU63" s="551" cm="1">
        <f t="array" aca="1" ref="HU63" ca="1">IFERROR(IF(AND(НачЦ_ИнвП_Дата&lt;=HU$3,КИнвП_Дата&gt;HU$3),
INDEX(Кальк._свекла,MATCH($A63,Кальк._свекла_наим.,0),MATCH("Сумма затрат, т.руб.",'Кальк-я'!$5:$5,0))*
INDEX(ЗФ,MATCH($A$58,ЗФ!$A:$A,0),MATCH("Посевная площадь"&amp;YEAR(HV$3),ЗФ!$2:$2,0))*
INDEX(Коэф.закупка_год_свекла[],MATCH($A63,Коэф.закупка_год_свекла[1],0),MATCH(MONTH(HU$3),КЗ!$1:$1,0))/1000,""),0)</f>
        <v>0</v>
      </c>
      <c r="HV63" s="551" cm="1">
        <f t="array" aca="1" ref="HV63" ca="1">IFERROR(IF(AND(НачЦ_ИнвП_Дата&lt;=HV$3,КИнвП_Дата&gt;HV$3),
INDEX(Кальк._свекла,MATCH($A63,Кальк._свекла_наим.,0),MATCH("Сумма затрат, т.руб.",'Кальк-я'!$5:$5,0))*
INDEX(ЗФ,MATCH($A$58,ЗФ!$A:$A,0),MATCH("Посевная площадь"&amp;YEAR(HW$3),ЗФ!$2:$2,0))*
INDEX(Коэф.закупка_год_свекла[],MATCH($A63,Коэф.закупка_год_свекла[1],0),MATCH(MONTH(HV$3),КЗ!$1:$1,0))/1000,""),0)</f>
        <v>0</v>
      </c>
      <c r="HW63" s="551" cm="1">
        <f t="array" aca="1" ref="HW63" ca="1">IFERROR(IF(AND(НачЦ_ИнвП_Дата&lt;=HW$3,КИнвП_Дата&gt;HW$3),
INDEX(Кальк._свекла,MATCH($A63,Кальк._свекла_наим.,0),MATCH("Сумма затрат, т.руб.",'Кальк-я'!$5:$5,0))*
INDEX(ЗФ,MATCH($A$58,ЗФ!$A:$A,0),MATCH("Посевная площадь"&amp;YEAR(HX$3),ЗФ!$2:$2,0))*
INDEX(Коэф.закупка_год_свекла[],MATCH($A63,Коэф.закупка_год_свекла[1],0),MATCH(MONTH(HW$3),КЗ!$1:$1,0))/1000,""),0)</f>
        <v>0</v>
      </c>
      <c r="HX63" s="551" cm="1">
        <f t="array" aca="1" ref="HX63" ca="1">IFERROR(IF(AND(НачЦ_ИнвП_Дата&lt;=HX$3,КИнвП_Дата&gt;HX$3),
INDEX(Кальк._свекла,MATCH($A63,Кальк._свекла_наим.,0),MATCH("Сумма затрат, т.руб.",'Кальк-я'!$5:$5,0))*
INDEX(ЗФ,MATCH($A$58,ЗФ!$A:$A,0),MATCH("Посевная площадь"&amp;YEAR(HY$3),ЗФ!$2:$2,0))*
INDEX(Коэф.закупка_год_свекла[],MATCH($A63,Коэф.закупка_год_свекла[1],0),MATCH(MONTH(HX$3),КЗ!$1:$1,0))/1000,""),0)</f>
        <v>0</v>
      </c>
      <c r="HY63" s="551" cm="1">
        <f t="array" aca="1" ref="HY63" ca="1">IFERROR(IF(AND(НачЦ_ИнвП_Дата&lt;=HY$3,КИнвП_Дата&gt;HY$3),
INDEX(Кальк._свекла,MATCH($A63,Кальк._свекла_наим.,0),MATCH("Сумма затрат, т.руб.",'Кальк-я'!$5:$5,0))*
INDEX(ЗФ,MATCH($A$58,ЗФ!$A:$A,0),MATCH("Посевная площадь"&amp;YEAR(HZ$3),ЗФ!$2:$2,0))*
INDEX(Коэф.закупка_год_свекла[],MATCH($A63,Коэф.закупка_год_свекла[1],0),MATCH(MONTH(HY$3),КЗ!$1:$1,0))/1000,""),0)</f>
        <v>0</v>
      </c>
      <c r="HZ63" s="551" cm="1">
        <f t="array" aca="1" ref="HZ63" ca="1">IFERROR(IF(AND(НачЦ_ИнвП_Дата&lt;=HZ$3,КИнвП_Дата&gt;HZ$3),
INDEX(Кальк._свекла,MATCH($A63,Кальк._свекла_наим.,0),MATCH("Сумма затрат, т.руб.",'Кальк-я'!$5:$5,0))*
INDEX(ЗФ,MATCH($A$58,ЗФ!$A:$A,0),MATCH("Посевная площадь"&amp;YEAR(IA$3),ЗФ!$2:$2,0))*
INDEX(Коэф.закупка_год_свекла[],MATCH($A63,Коэф.закупка_год_свекла[1],0),MATCH(MONTH(HZ$3),КЗ!$1:$1,0))/1000,""),0)</f>
        <v>0</v>
      </c>
      <c r="IA63" s="552">
        <f t="shared" ca="1" si="1561"/>
        <v>892.05</v>
      </c>
      <c r="IB63" s="551" cm="1">
        <f t="array" aca="1" ref="IB63" ca="1">IFERROR(IF(AND(НачЦ_ИнвП_Дата&lt;=IB$3,КИнвП_Дата&gt;IB$3),
INDEX(Кальк._свекла,MATCH($A63,Кальк._свекла_наим.,0),MATCH("Сумма затрат, т.руб.",'Кальк-я'!$5:$5,0))*
INDEX(ЗФ,MATCH($A$58,ЗФ!$A:$A,0),MATCH("Посевная площадь"&amp;YEAR(IC$3),ЗФ!$2:$2,0))*
INDEX(Коэф.закупка_год_свекла[],MATCH($A63,Коэф.закупка_год_свекла[1],0),MATCH(MONTH(IB$3),КЗ!$1:$1,0))/1000,""),0)</f>
        <v>0</v>
      </c>
      <c r="IC63" s="551" cm="1">
        <f t="array" aca="1" ref="IC63" ca="1">IFERROR(IF(AND(НачЦ_ИнвП_Дата&lt;=IC$3,КИнвП_Дата&gt;IC$3),
INDEX(Кальк._свекла,MATCH($A63,Кальк._свекла_наим.,0),MATCH("Сумма затрат, т.руб.",'Кальк-я'!$5:$5,0))*
INDEX(ЗФ,MATCH($A$58,ЗФ!$A:$A,0),MATCH("Посевная площадь"&amp;YEAR(ID$3),ЗФ!$2:$2,0))*
INDEX(Коэф.закупка_год_свекла[],MATCH($A63,Коэф.закупка_год_свекла[1],0),MATCH(MONTH(IC$3),КЗ!$1:$1,0))/1000,""),0)</f>
        <v>446.02499999999998</v>
      </c>
      <c r="ID63" s="551" cm="1">
        <f t="array" aca="1" ref="ID63" ca="1">IFERROR(IF(AND(НачЦ_ИнвП_Дата&lt;=ID$3,КИнвП_Дата&gt;ID$3),
INDEX(Кальк._свекла,MATCH($A63,Кальк._свекла_наим.,0),MATCH("Сумма затрат, т.руб.",'Кальк-я'!$5:$5,0))*
INDEX(ЗФ,MATCH($A$58,ЗФ!$A:$A,0),MATCH("Посевная площадь"&amp;YEAR(IE$3),ЗФ!$2:$2,0))*
INDEX(Коэф.закупка_год_свекла[],MATCH($A63,Коэф.закупка_год_свекла[1],0),MATCH(MONTH(ID$3),КЗ!$1:$1,0))/1000,""),0)</f>
        <v>0</v>
      </c>
      <c r="IE63" s="551" cm="1">
        <f t="array" aca="1" ref="IE63" ca="1">IFERROR(IF(AND(НачЦ_ИнвП_Дата&lt;=IE$3,КИнвП_Дата&gt;IE$3),
INDEX(Кальк._свекла,MATCH($A63,Кальк._свекла_наим.,0),MATCH("Сумма затрат, т.руб.",'Кальк-я'!$5:$5,0))*
INDEX(ЗФ,MATCH($A$58,ЗФ!$A:$A,0),MATCH("Посевная площадь"&amp;YEAR(IF$3),ЗФ!$2:$2,0))*
INDEX(Коэф.закупка_год_свекла[],MATCH($A63,Коэф.закупка_год_свекла[1],0),MATCH(MONTH(IE$3),КЗ!$1:$1,0))/1000,""),0)</f>
        <v>0</v>
      </c>
      <c r="IF63" s="551" cm="1">
        <f t="array" aca="1" ref="IF63" ca="1">IFERROR(IF(AND(НачЦ_ИнвП_Дата&lt;=IF$3,КИнвП_Дата&gt;IF$3),
INDEX(Кальк._свекла,MATCH($A63,Кальк._свекла_наим.,0),MATCH("Сумма затрат, т.руб.",'Кальк-я'!$5:$5,0))*
INDEX(ЗФ,MATCH($A$58,ЗФ!$A:$A,0),MATCH("Посевная площадь"&amp;YEAR(IG$3),ЗФ!$2:$2,0))*
INDEX(Коэф.закупка_год_свекла[],MATCH($A63,Коэф.закупка_год_свекла[1],0),MATCH(MONTH(IF$3),КЗ!$1:$1,0))/1000,""),0)</f>
        <v>446.02499999999998</v>
      </c>
      <c r="IG63" s="551" cm="1">
        <f t="array" aca="1" ref="IG63" ca="1">IFERROR(IF(AND(НачЦ_ИнвП_Дата&lt;=IG$3,КИнвП_Дата&gt;IG$3),
INDEX(Кальк._свекла,MATCH($A63,Кальк._свекла_наим.,0),MATCH("Сумма затрат, т.руб.",'Кальк-я'!$5:$5,0))*
INDEX(ЗФ,MATCH($A$58,ЗФ!$A:$A,0),MATCH("Посевная площадь"&amp;YEAR(IH$3),ЗФ!$2:$2,0))*
INDEX(Коэф.закупка_год_свекла[],MATCH($A63,Коэф.закупка_год_свекла[1],0),MATCH(MONTH(IG$3),КЗ!$1:$1,0))/1000,""),0)</f>
        <v>0</v>
      </c>
      <c r="IH63" s="551" cm="1">
        <f t="array" aca="1" ref="IH63" ca="1">IFERROR(IF(AND(НачЦ_ИнвП_Дата&lt;=IH$3,КИнвП_Дата&gt;IH$3),
INDEX(Кальк._свекла,MATCH($A63,Кальк._свекла_наим.,0),MATCH("Сумма затрат, т.руб.",'Кальк-я'!$5:$5,0))*
INDEX(ЗФ,MATCH($A$58,ЗФ!$A:$A,0),MATCH("Посевная площадь"&amp;YEAR(II$3),ЗФ!$2:$2,0))*
INDEX(Коэф.закупка_год_свекла[],MATCH($A63,Коэф.закупка_год_свекла[1],0),MATCH(MONTH(IH$3),КЗ!$1:$1,0))/1000,""),0)</f>
        <v>0</v>
      </c>
      <c r="II63" s="551" cm="1">
        <f t="array" aca="1" ref="II63" ca="1">IFERROR(IF(AND(НачЦ_ИнвП_Дата&lt;=II$3,КИнвП_Дата&gt;II$3),
INDEX(Кальк._свекла,MATCH($A63,Кальк._свекла_наим.,0),MATCH("Сумма затрат, т.руб.",'Кальк-я'!$5:$5,0))*
INDEX(ЗФ,MATCH($A$58,ЗФ!$A:$A,0),MATCH("Посевная площадь"&amp;YEAR(IJ$3),ЗФ!$2:$2,0))*
INDEX(Коэф.закупка_год_свекла[],MATCH($A63,Коэф.закупка_год_свекла[1],0),MATCH(MONTH(II$3),КЗ!$1:$1,0))/1000,""),0)</f>
        <v>0</v>
      </c>
      <c r="IJ63" s="551" cm="1">
        <f t="array" aca="1" ref="IJ63" ca="1">IFERROR(IF(AND(НачЦ_ИнвП_Дата&lt;=IJ$3,КИнвП_Дата&gt;IJ$3),
INDEX(Кальк._свекла,MATCH($A63,Кальк._свекла_наим.,0),MATCH("Сумма затрат, т.руб.",'Кальк-я'!$5:$5,0))*
INDEX(ЗФ,MATCH($A$58,ЗФ!$A:$A,0),MATCH("Посевная площадь"&amp;YEAR(IK$3),ЗФ!$2:$2,0))*
INDEX(Коэф.закупка_год_свекла[],MATCH($A63,Коэф.закупка_год_свекла[1],0),MATCH(MONTH(IJ$3),КЗ!$1:$1,0))/1000,""),0)</f>
        <v>0</v>
      </c>
      <c r="IK63" s="551" cm="1">
        <f t="array" aca="1" ref="IK63" ca="1">IFERROR(IF(AND(НачЦ_ИнвП_Дата&lt;=IK$3,КИнвП_Дата&gt;IK$3),
INDEX(Кальк._свекла,MATCH($A63,Кальк._свекла_наим.,0),MATCH("Сумма затрат, т.руб.",'Кальк-я'!$5:$5,0))*
INDEX(ЗФ,MATCH($A$58,ЗФ!$A:$A,0),MATCH("Посевная площадь"&amp;YEAR(IL$3),ЗФ!$2:$2,0))*
INDEX(Коэф.закупка_год_свекла[],MATCH($A63,Коэф.закупка_год_свекла[1],0),MATCH(MONTH(IK$3),КЗ!$1:$1,0))/1000,""),0)</f>
        <v>0</v>
      </c>
      <c r="IL63" s="551" cm="1">
        <f t="array" aca="1" ref="IL63" ca="1">IFERROR(IF(AND(НачЦ_ИнвП_Дата&lt;=IL$3,КИнвП_Дата&gt;IL$3),
INDEX(Кальк._свекла,MATCH($A63,Кальк._свекла_наим.,0),MATCH("Сумма затрат, т.руб.",'Кальк-я'!$5:$5,0))*
INDEX(ЗФ,MATCH($A$58,ЗФ!$A:$A,0),MATCH("Посевная площадь"&amp;YEAR(IM$3),ЗФ!$2:$2,0))*
INDEX(Коэф.закупка_год_свекла[],MATCH($A63,Коэф.закупка_год_свекла[1],0),MATCH(MONTH(IL$3),КЗ!$1:$1,0))/1000,""),0)</f>
        <v>0</v>
      </c>
      <c r="IM63" s="551" cm="1">
        <f t="array" aca="1" ref="IM63" ca="1">IFERROR(IF(AND(НачЦ_ИнвП_Дата&lt;=IM$3,КИнвП_Дата&gt;IM$3),
INDEX(Кальк._свекла,MATCH($A63,Кальк._свекла_наим.,0),MATCH("Сумма затрат, т.руб.",'Кальк-я'!$5:$5,0))*
INDEX(ЗФ,MATCH($A$58,ЗФ!$A:$A,0),MATCH("Посевная площадь"&amp;YEAR(IN$3),ЗФ!$2:$2,0))*
INDEX(Коэф.закупка_год_свекла[],MATCH($A63,Коэф.закупка_год_свекла[1],0),MATCH(MONTH(IM$3),КЗ!$1:$1,0))/1000,""),0)</f>
        <v>0</v>
      </c>
      <c r="IN63" s="552">
        <f t="shared" ca="1" si="1562"/>
        <v>892.05</v>
      </c>
      <c r="IO63" s="551" cm="1">
        <f t="array" aca="1" ref="IO63" ca="1">IFERROR(IF(AND(НачЦ_ИнвП_Дата&lt;=IO$3,КИнвП_Дата&gt;IO$3),
INDEX(Кальк._свекла,MATCH($A63,Кальк._свекла_наим.,0),MATCH("Сумма затрат, т.руб.",'Кальк-я'!$5:$5,0))*
INDEX(ЗФ,MATCH($A$58,ЗФ!$A:$A,0),MATCH("Посевная площадь"&amp;YEAR(IP$3),ЗФ!$2:$2,0))*
INDEX(Коэф.закупка_год_свекла[],MATCH($A63,Коэф.закупка_год_свекла[1],0),MATCH(MONTH(IO$3),КЗ!$1:$1,0))/1000,""),0)</f>
        <v>0</v>
      </c>
      <c r="IP63" s="551" cm="1">
        <f t="array" aca="1" ref="IP63" ca="1">IFERROR(IF(AND(НачЦ_ИнвП_Дата&lt;=IP$3,КИнвП_Дата&gt;IP$3),
INDEX(Кальк._свекла,MATCH($A63,Кальк._свекла_наим.,0),MATCH("Сумма затрат, т.руб.",'Кальк-я'!$5:$5,0))*
INDEX(ЗФ,MATCH($A$58,ЗФ!$A:$A,0),MATCH("Посевная площадь"&amp;YEAR(IQ$3),ЗФ!$2:$2,0))*
INDEX(Коэф.закупка_год_свекла[],MATCH($A63,Коэф.закупка_год_свекла[1],0),MATCH(MONTH(IP$3),КЗ!$1:$1,0))/1000,""),0)</f>
        <v>446.02499999999998</v>
      </c>
      <c r="IQ63" s="551" cm="1">
        <f t="array" aca="1" ref="IQ63" ca="1">IFERROR(IF(AND(НачЦ_ИнвП_Дата&lt;=IQ$3,КИнвП_Дата&gt;IQ$3),
INDEX(Кальк._свекла,MATCH($A63,Кальк._свекла_наим.,0),MATCH("Сумма затрат, т.руб.",'Кальк-я'!$5:$5,0))*
INDEX(ЗФ,MATCH($A$58,ЗФ!$A:$A,0),MATCH("Посевная площадь"&amp;YEAR(IR$3),ЗФ!$2:$2,0))*
INDEX(Коэф.закупка_год_свекла[],MATCH($A63,Коэф.закупка_год_свекла[1],0),MATCH(MONTH(IQ$3),КЗ!$1:$1,0))/1000,""),0)</f>
        <v>0</v>
      </c>
      <c r="IR63" s="551" cm="1">
        <f t="array" aca="1" ref="IR63" ca="1">IFERROR(IF(AND(НачЦ_ИнвП_Дата&lt;=IR$3,КИнвП_Дата&gt;IR$3),
INDEX(Кальк._свекла,MATCH($A63,Кальк._свекла_наим.,0),MATCH("Сумма затрат, т.руб.",'Кальк-я'!$5:$5,0))*
INDEX(ЗФ,MATCH($A$58,ЗФ!$A:$A,0),MATCH("Посевная площадь"&amp;YEAR(IS$3),ЗФ!$2:$2,0))*
INDEX(Коэф.закупка_год_свекла[],MATCH($A63,Коэф.закупка_год_свекла[1],0),MATCH(MONTH(IR$3),КЗ!$1:$1,0))/1000,""),0)</f>
        <v>0</v>
      </c>
      <c r="IS63" s="551" cm="1">
        <f t="array" aca="1" ref="IS63" ca="1">IFERROR(IF(AND(НачЦ_ИнвП_Дата&lt;=IS$3,КИнвП_Дата&gt;IS$3),
INDEX(Кальк._свекла,MATCH($A63,Кальк._свекла_наим.,0),MATCH("Сумма затрат, т.руб.",'Кальк-я'!$5:$5,0))*
INDEX(ЗФ,MATCH($A$58,ЗФ!$A:$A,0),MATCH("Посевная площадь"&amp;YEAR(IT$3),ЗФ!$2:$2,0))*
INDEX(Коэф.закупка_год_свекла[],MATCH($A63,Коэф.закупка_год_свекла[1],0),MATCH(MONTH(IS$3),КЗ!$1:$1,0))/1000,""),0)</f>
        <v>446.02499999999998</v>
      </c>
      <c r="IT63" s="551" cm="1">
        <f t="array" aca="1" ref="IT63" ca="1">IFERROR(IF(AND(НачЦ_ИнвП_Дата&lt;=IT$3,КИнвП_Дата&gt;IT$3),
INDEX(Кальк._свекла,MATCH($A63,Кальк._свекла_наим.,0),MATCH("Сумма затрат, т.руб.",'Кальк-я'!$5:$5,0))*
INDEX(ЗФ,MATCH($A$58,ЗФ!$A:$A,0),MATCH("Посевная площадь"&amp;YEAR(IU$3),ЗФ!$2:$2,0))*
INDEX(Коэф.закупка_год_свекла[],MATCH($A63,Коэф.закупка_год_свекла[1],0),MATCH(MONTH(IT$3),КЗ!$1:$1,0))/1000,""),0)</f>
        <v>0</v>
      </c>
      <c r="IU63" s="551" cm="1">
        <f t="array" aca="1" ref="IU63" ca="1">IFERROR(IF(AND(НачЦ_ИнвП_Дата&lt;=IU$3,КИнвП_Дата&gt;IU$3),
INDEX(Кальк._свекла,MATCH($A63,Кальк._свекла_наим.,0),MATCH("Сумма затрат, т.руб.",'Кальк-я'!$5:$5,0))*
INDEX(ЗФ,MATCH($A$58,ЗФ!$A:$A,0),MATCH("Посевная площадь"&amp;YEAR(IV$3),ЗФ!$2:$2,0))*
INDEX(Коэф.закупка_год_свекла[],MATCH($A63,Коэф.закупка_год_свекла[1],0),MATCH(MONTH(IU$3),КЗ!$1:$1,0))/1000,""),0)</f>
        <v>0</v>
      </c>
      <c r="IV63" s="551" cm="1">
        <f t="array" aca="1" ref="IV63" ca="1">IFERROR(IF(AND(НачЦ_ИнвП_Дата&lt;=IV$3,КИнвП_Дата&gt;IV$3),
INDEX(Кальк._свекла,MATCH($A63,Кальк._свекла_наим.,0),MATCH("Сумма затрат, т.руб.",'Кальк-я'!$5:$5,0))*
INDEX(ЗФ,MATCH($A$58,ЗФ!$A:$A,0),MATCH("Посевная площадь"&amp;YEAR(IW$3),ЗФ!$2:$2,0))*
INDEX(Коэф.закупка_год_свекла[],MATCH($A63,Коэф.закупка_год_свекла[1],0),MATCH(MONTH(IV$3),КЗ!$1:$1,0))/1000,""),0)</f>
        <v>0</v>
      </c>
      <c r="IW63" s="551" cm="1">
        <f t="array" aca="1" ref="IW63" ca="1">IFERROR(IF(AND(НачЦ_ИнвП_Дата&lt;=IW$3,КИнвП_Дата&gt;IW$3),
INDEX(Кальк._свекла,MATCH($A63,Кальк._свекла_наим.,0),MATCH("Сумма затрат, т.руб.",'Кальк-я'!$5:$5,0))*
INDEX(ЗФ,MATCH($A$58,ЗФ!$A:$A,0),MATCH("Посевная площадь"&amp;YEAR(IX$3),ЗФ!$2:$2,0))*
INDEX(Коэф.закупка_год_свекла[],MATCH($A63,Коэф.закупка_год_свекла[1],0),MATCH(MONTH(IW$3),КЗ!$1:$1,0))/1000,""),0)</f>
        <v>0</v>
      </c>
      <c r="IX63" s="551" cm="1">
        <f t="array" aca="1" ref="IX63" ca="1">IFERROR(IF(AND(НачЦ_ИнвП_Дата&lt;=IX$3,КИнвП_Дата&gt;IX$3),
INDEX(Кальк._свекла,MATCH($A63,Кальк._свекла_наим.,0),MATCH("Сумма затрат, т.руб.",'Кальк-я'!$5:$5,0))*
INDEX(ЗФ,MATCH($A$58,ЗФ!$A:$A,0),MATCH("Посевная площадь"&amp;YEAR(IY$3),ЗФ!$2:$2,0))*
INDEX(Коэф.закупка_год_свекла[],MATCH($A63,Коэф.закупка_год_свекла[1],0),MATCH(MONTH(IX$3),КЗ!$1:$1,0))/1000,""),0)</f>
        <v>0</v>
      </c>
      <c r="IY63" s="551" cm="1">
        <f t="array" aca="1" ref="IY63" ca="1">IFERROR(IF(AND(НачЦ_ИнвП_Дата&lt;=IY$3,КИнвП_Дата&gt;IY$3),
INDEX(Кальк._свекла,MATCH($A63,Кальк._свекла_наим.,0),MATCH("Сумма затрат, т.руб.",'Кальк-я'!$5:$5,0))*
INDEX(ЗФ,MATCH($A$58,ЗФ!$A:$A,0),MATCH("Посевная площадь"&amp;YEAR(IZ$3),ЗФ!$2:$2,0))*
INDEX(Коэф.закупка_год_свекла[],MATCH($A63,Коэф.закупка_год_свекла[1],0),MATCH(MONTH(IY$3),КЗ!$1:$1,0))/1000,""),0)</f>
        <v>0</v>
      </c>
      <c r="IZ63" s="551" cm="1">
        <f t="array" aca="1" ref="IZ63" ca="1">IFERROR(IF(AND(НачЦ_ИнвП_Дата&lt;=IZ$3,КИнвП_Дата&gt;IZ$3),
INDEX(Кальк._свекла,MATCH($A63,Кальк._свекла_наим.,0),MATCH("Сумма затрат, т.руб.",'Кальк-я'!$5:$5,0))*
INDEX(ЗФ,MATCH($A$58,ЗФ!$A:$A,0),MATCH("Посевная площадь"&amp;YEAR(JA$3),ЗФ!$2:$2,0))*
INDEX(Коэф.закупка_год_свекла[],MATCH($A63,Коэф.закупка_год_свекла[1],0),MATCH(MONTH(IZ$3),КЗ!$1:$1,0))/1000,""),0)</f>
        <v>0</v>
      </c>
      <c r="JA63" s="552">
        <f t="shared" ca="1" si="1563"/>
        <v>892.05</v>
      </c>
      <c r="JB63" s="551" cm="1">
        <f t="array" aca="1" ref="JB63" ca="1">IFERROR(IF(AND(НачЦ_ИнвП_Дата&lt;=JB$3,КИнвП_Дата&gt;JB$3),
INDEX(Кальк._свекла,MATCH($A63,Кальк._свекла_наим.,0),MATCH("Сумма затрат, т.руб.",'Кальк-я'!$5:$5,0))*
INDEX(ЗФ,MATCH($A$58,ЗФ!$A:$A,0),MATCH("Посевная площадь"&amp;YEAR(JC$3),ЗФ!$2:$2,0))*
INDEX(Коэф.закупка_год_свекла[],MATCH($A63,Коэф.закупка_год_свекла[1],0),MATCH(MONTH(JB$3),КЗ!$1:$1,0))/1000,""),0)</f>
        <v>0</v>
      </c>
      <c r="JC63" s="551" cm="1">
        <f t="array" aca="1" ref="JC63" ca="1">IFERROR(IF(AND(НачЦ_ИнвП_Дата&lt;=JC$3,КИнвП_Дата&gt;JC$3),
INDEX(Кальк._свекла,MATCH($A63,Кальк._свекла_наим.,0),MATCH("Сумма затрат, т.руб.",'Кальк-я'!$5:$5,0))*
INDEX(ЗФ,MATCH($A$58,ЗФ!$A:$A,0),MATCH("Посевная площадь"&amp;YEAR(JD$3),ЗФ!$2:$2,0))*
INDEX(Коэф.закупка_год_свекла[],MATCH($A63,Коэф.закупка_год_свекла[1],0),MATCH(MONTH(JC$3),КЗ!$1:$1,0))/1000,""),0)</f>
        <v>446.02499999999998</v>
      </c>
      <c r="JD63" s="551" cm="1">
        <f t="array" aca="1" ref="JD63" ca="1">IFERROR(IF(AND(НачЦ_ИнвП_Дата&lt;=JD$3,КИнвП_Дата&gt;JD$3),
INDEX(Кальк._свекла,MATCH($A63,Кальк._свекла_наим.,0),MATCH("Сумма затрат, т.руб.",'Кальк-я'!$5:$5,0))*
INDEX(ЗФ,MATCH($A$58,ЗФ!$A:$A,0),MATCH("Посевная площадь"&amp;YEAR(JE$3),ЗФ!$2:$2,0))*
INDEX(Коэф.закупка_год_свекла[],MATCH($A63,Коэф.закупка_год_свекла[1],0),MATCH(MONTH(JD$3),КЗ!$1:$1,0))/1000,""),0)</f>
        <v>0</v>
      </c>
      <c r="JE63" s="551" cm="1">
        <f t="array" aca="1" ref="JE63" ca="1">IFERROR(IF(AND(НачЦ_ИнвП_Дата&lt;=JE$3,КИнвП_Дата&gt;JE$3),
INDEX(Кальк._свекла,MATCH($A63,Кальк._свекла_наим.,0),MATCH("Сумма затрат, т.руб.",'Кальк-я'!$5:$5,0))*
INDEX(ЗФ,MATCH($A$58,ЗФ!$A:$A,0),MATCH("Посевная площадь"&amp;YEAR(JF$3),ЗФ!$2:$2,0))*
INDEX(Коэф.закупка_год_свекла[],MATCH($A63,Коэф.закупка_год_свекла[1],0),MATCH(MONTH(JE$3),КЗ!$1:$1,0))/1000,""),0)</f>
        <v>0</v>
      </c>
      <c r="JF63" s="551" cm="1">
        <f t="array" aca="1" ref="JF63" ca="1">IFERROR(IF(AND(НачЦ_ИнвП_Дата&lt;=JF$3,КИнвП_Дата&gt;JF$3),
INDEX(Кальк._свекла,MATCH($A63,Кальк._свекла_наим.,0),MATCH("Сумма затрат, т.руб.",'Кальк-я'!$5:$5,0))*
INDEX(ЗФ,MATCH($A$58,ЗФ!$A:$A,0),MATCH("Посевная площадь"&amp;YEAR(JG$3),ЗФ!$2:$2,0))*
INDEX(Коэф.закупка_год_свекла[],MATCH($A63,Коэф.закупка_год_свекла[1],0),MATCH(MONTH(JF$3),КЗ!$1:$1,0))/1000,""),0)</f>
        <v>446.02499999999998</v>
      </c>
      <c r="JG63" s="551" cm="1">
        <f t="array" aca="1" ref="JG63" ca="1">IFERROR(IF(AND(НачЦ_ИнвП_Дата&lt;=JG$3,КИнвП_Дата&gt;JG$3),
INDEX(Кальк._свекла,MATCH($A63,Кальк._свекла_наим.,0),MATCH("Сумма затрат, т.руб.",'Кальк-я'!$5:$5,0))*
INDEX(ЗФ,MATCH($A$58,ЗФ!$A:$A,0),MATCH("Посевная площадь"&amp;YEAR(JH$3),ЗФ!$2:$2,0))*
INDEX(Коэф.закупка_год_свекла[],MATCH($A63,Коэф.закупка_год_свекла[1],0),MATCH(MONTH(JG$3),КЗ!$1:$1,0))/1000,""),0)</f>
        <v>0</v>
      </c>
      <c r="JH63" s="551" cm="1">
        <f t="array" aca="1" ref="JH63" ca="1">IFERROR(IF(AND(НачЦ_ИнвП_Дата&lt;=JH$3,КИнвП_Дата&gt;JH$3),
INDEX(Кальк._свекла,MATCH($A63,Кальк._свекла_наим.,0),MATCH("Сумма затрат, т.руб.",'Кальк-я'!$5:$5,0))*
INDEX(ЗФ,MATCH($A$58,ЗФ!$A:$A,0),MATCH("Посевная площадь"&amp;YEAR(JI$3),ЗФ!$2:$2,0))*
INDEX(Коэф.закупка_год_свекла[],MATCH($A63,Коэф.закупка_год_свекла[1],0),MATCH(MONTH(JH$3),КЗ!$1:$1,0))/1000,""),0)</f>
        <v>0</v>
      </c>
      <c r="JI63" s="551" cm="1">
        <f t="array" aca="1" ref="JI63" ca="1">IFERROR(IF(AND(НачЦ_ИнвП_Дата&lt;=JI$3,КИнвП_Дата&gt;JI$3),
INDEX(Кальк._свекла,MATCH($A63,Кальк._свекла_наим.,0),MATCH("Сумма затрат, т.руб.",'Кальк-я'!$5:$5,0))*
INDEX(ЗФ,MATCH($A$58,ЗФ!$A:$A,0),MATCH("Посевная площадь"&amp;YEAR(JJ$3),ЗФ!$2:$2,0))*
INDEX(Коэф.закупка_год_свекла[],MATCH($A63,Коэф.закупка_год_свекла[1],0),MATCH(MONTH(JI$3),КЗ!$1:$1,0))/1000,""),0)</f>
        <v>0</v>
      </c>
      <c r="JJ63" s="551" cm="1">
        <f t="array" aca="1" ref="JJ63" ca="1">IFERROR(IF(AND(НачЦ_ИнвП_Дата&lt;=JJ$3,КИнвП_Дата&gt;JJ$3),
INDEX(Кальк._свекла,MATCH($A63,Кальк._свекла_наим.,0),MATCH("Сумма затрат, т.руб.",'Кальк-я'!$5:$5,0))*
INDEX(ЗФ,MATCH($A$58,ЗФ!$A:$A,0),MATCH("Посевная площадь"&amp;YEAR(JK$3),ЗФ!$2:$2,0))*
INDEX(Коэф.закупка_год_свекла[],MATCH($A63,Коэф.закупка_год_свекла[1],0),MATCH(MONTH(JJ$3),КЗ!$1:$1,0))/1000,""),0)</f>
        <v>0</v>
      </c>
      <c r="JK63" s="551" cm="1">
        <f t="array" aca="1" ref="JK63" ca="1">IFERROR(IF(AND(НачЦ_ИнвП_Дата&lt;=JK$3,КИнвП_Дата&gt;JK$3),
INDEX(Кальк._свекла,MATCH($A63,Кальк._свекла_наим.,0),MATCH("Сумма затрат, т.руб.",'Кальк-я'!$5:$5,0))*
INDEX(ЗФ,MATCH($A$58,ЗФ!$A:$A,0),MATCH("Посевная площадь"&amp;YEAR(JL$3),ЗФ!$2:$2,0))*
INDEX(Коэф.закупка_год_свекла[],MATCH($A63,Коэф.закупка_год_свекла[1],0),MATCH(MONTH(JK$3),КЗ!$1:$1,0))/1000,""),0)</f>
        <v>0</v>
      </c>
      <c r="JL63" s="551" cm="1">
        <f t="array" aca="1" ref="JL63" ca="1">IFERROR(IF(AND(НачЦ_ИнвП_Дата&lt;=JL$3,КИнвП_Дата&gt;JL$3),
INDEX(Кальк._свекла,MATCH($A63,Кальк._свекла_наим.,0),MATCH("Сумма затрат, т.руб.",'Кальк-я'!$5:$5,0))*
INDEX(ЗФ,MATCH($A$58,ЗФ!$A:$A,0),MATCH("Посевная площадь"&amp;YEAR(JM$3),ЗФ!$2:$2,0))*
INDEX(Коэф.закупка_год_свекла[],MATCH($A63,Коэф.закупка_год_свекла[1],0),MATCH(MONTH(JL$3),КЗ!$1:$1,0))/1000,""),0)</f>
        <v>0</v>
      </c>
      <c r="JM63" s="551" cm="1">
        <f t="array" aca="1" ref="JM63" ca="1">IFERROR(IF(AND(НачЦ_ИнвП_Дата&lt;=JM$3,КИнвП_Дата&gt;JM$3),
INDEX(Кальк._свекла,MATCH($A63,Кальк._свекла_наим.,0),MATCH("Сумма затрат, т.руб.",'Кальк-я'!$5:$5,0))*
INDEX(ЗФ,MATCH($A$58,ЗФ!$A:$A,0),MATCH("Посевная площадь"&amp;YEAR(JN$3),ЗФ!$2:$2,0))*
INDEX(Коэф.закупка_год_свекла[],MATCH($A63,Коэф.закупка_год_свекла[1],0),MATCH(MONTH(JM$3),КЗ!$1:$1,0))/1000,""),0)</f>
        <v>0</v>
      </c>
      <c r="JN63" s="552">
        <f t="shared" ca="1" si="1564"/>
        <v>892.05</v>
      </c>
      <c r="JO63" s="551" cm="1">
        <f t="array" aca="1" ref="JO63" ca="1">IFERROR(IF(AND(НачЦ_ИнвП_Дата&lt;=JO$3,КИнвП_Дата&gt;JO$3),
INDEX(Кальк._свекла,MATCH($A63,Кальк._свекла_наим.,0),MATCH("Сумма затрат, т.руб.",'Кальк-я'!$5:$5,0))*
INDEX(ЗФ,MATCH($A$58,ЗФ!$A:$A,0),MATCH("Посевная площадь"&amp;YEAR(JP$3),ЗФ!$2:$2,0))*
INDEX(Коэф.закупка_год_свекла[],MATCH($A63,Коэф.закупка_год_свекла[1],0),MATCH(MONTH(JO$3),КЗ!$1:$1,0))/1000,""),0)</f>
        <v>0</v>
      </c>
      <c r="JP63" s="551" cm="1">
        <f t="array" aca="1" ref="JP63" ca="1">IFERROR(IF(AND(НачЦ_ИнвП_Дата&lt;=JP$3,КИнвП_Дата&gt;JP$3),
INDEX(Кальк._свекла,MATCH($A63,Кальк._свекла_наим.,0),MATCH("Сумма затрат, т.руб.",'Кальк-я'!$5:$5,0))*
INDEX(ЗФ,MATCH($A$58,ЗФ!$A:$A,0),MATCH("Посевная площадь"&amp;YEAR(JQ$3),ЗФ!$2:$2,0))*
INDEX(Коэф.закупка_год_свекла[],MATCH($A63,Коэф.закупка_год_свекла[1],0),MATCH(MONTH(JP$3),КЗ!$1:$1,0))/1000,""),0)</f>
        <v>446.02499999999998</v>
      </c>
      <c r="JQ63" s="551" cm="1">
        <f t="array" aca="1" ref="JQ63" ca="1">IFERROR(IF(AND(НачЦ_ИнвП_Дата&lt;=JQ$3,КИнвП_Дата&gt;JQ$3),
INDEX(Кальк._свекла,MATCH($A63,Кальк._свекла_наим.,0),MATCH("Сумма затрат, т.руб.",'Кальк-я'!$5:$5,0))*
INDEX(ЗФ,MATCH($A$58,ЗФ!$A:$A,0),MATCH("Посевная площадь"&amp;YEAR(JR$3),ЗФ!$2:$2,0))*
INDEX(Коэф.закупка_год_свекла[],MATCH($A63,Коэф.закупка_год_свекла[1],0),MATCH(MONTH(JQ$3),КЗ!$1:$1,0))/1000,""),0)</f>
        <v>0</v>
      </c>
      <c r="JR63" s="551" cm="1">
        <f t="array" aca="1" ref="JR63" ca="1">IFERROR(IF(AND(НачЦ_ИнвП_Дата&lt;=JR$3,КИнвП_Дата&gt;JR$3),
INDEX(Кальк._свекла,MATCH($A63,Кальк._свекла_наим.,0),MATCH("Сумма затрат, т.руб.",'Кальк-я'!$5:$5,0))*
INDEX(ЗФ,MATCH($A$58,ЗФ!$A:$A,0),MATCH("Посевная площадь"&amp;YEAR(JS$3),ЗФ!$2:$2,0))*
INDEX(Коэф.закупка_год_свекла[],MATCH($A63,Коэф.закупка_год_свекла[1],0),MATCH(MONTH(JR$3),КЗ!$1:$1,0))/1000,""),0)</f>
        <v>0</v>
      </c>
      <c r="JS63" s="551" cm="1">
        <f t="array" aca="1" ref="JS63" ca="1">IFERROR(IF(AND(НачЦ_ИнвП_Дата&lt;=JS$3,КИнвП_Дата&gt;JS$3),
INDEX(Кальк._свекла,MATCH($A63,Кальк._свекла_наим.,0),MATCH("Сумма затрат, т.руб.",'Кальк-я'!$5:$5,0))*
INDEX(ЗФ,MATCH($A$58,ЗФ!$A:$A,0),MATCH("Посевная площадь"&amp;YEAR(JT$3),ЗФ!$2:$2,0))*
INDEX(Коэф.закупка_год_свекла[],MATCH($A63,Коэф.закупка_год_свекла[1],0),MATCH(MONTH(JS$3),КЗ!$1:$1,0))/1000,""),0)</f>
        <v>446.02499999999998</v>
      </c>
      <c r="JT63" s="551" cm="1">
        <f t="array" aca="1" ref="JT63" ca="1">IFERROR(IF(AND(НачЦ_ИнвП_Дата&lt;=JT$3,КИнвП_Дата&gt;JT$3),
INDEX(Кальк._свекла,MATCH($A63,Кальк._свекла_наим.,0),MATCH("Сумма затрат, т.руб.",'Кальк-я'!$5:$5,0))*
INDEX(ЗФ,MATCH($A$58,ЗФ!$A:$A,0),MATCH("Посевная площадь"&amp;YEAR(JU$3),ЗФ!$2:$2,0))*
INDEX(Коэф.закупка_год_свекла[],MATCH($A63,Коэф.закупка_год_свекла[1],0),MATCH(MONTH(JT$3),КЗ!$1:$1,0))/1000,""),0)</f>
        <v>0</v>
      </c>
      <c r="JU63" s="551" cm="1">
        <f t="array" aca="1" ref="JU63" ca="1">IFERROR(IF(AND(НачЦ_ИнвП_Дата&lt;=JU$3,КИнвП_Дата&gt;JU$3),
INDEX(Кальк._свекла,MATCH($A63,Кальк._свекла_наим.,0),MATCH("Сумма затрат, т.руб.",'Кальк-я'!$5:$5,0))*
INDEX(ЗФ,MATCH($A$58,ЗФ!$A:$A,0),MATCH("Посевная площадь"&amp;YEAR(JV$3),ЗФ!$2:$2,0))*
INDEX(Коэф.закупка_год_свекла[],MATCH($A63,Коэф.закупка_год_свекла[1],0),MATCH(MONTH(JU$3),КЗ!$1:$1,0))/1000,""),0)</f>
        <v>0</v>
      </c>
      <c r="JV63" s="551" cm="1">
        <f t="array" aca="1" ref="JV63" ca="1">IFERROR(IF(AND(НачЦ_ИнвП_Дата&lt;=JV$3,КИнвП_Дата&gt;JV$3),
INDEX(Кальк._свекла,MATCH($A63,Кальк._свекла_наим.,0),MATCH("Сумма затрат, т.руб.",'Кальк-я'!$5:$5,0))*
INDEX(ЗФ,MATCH($A$58,ЗФ!$A:$A,0),MATCH("Посевная площадь"&amp;YEAR(JW$3),ЗФ!$2:$2,0))*
INDEX(Коэф.закупка_год_свекла[],MATCH($A63,Коэф.закупка_год_свекла[1],0),MATCH(MONTH(JV$3),КЗ!$1:$1,0))/1000,""),0)</f>
        <v>0</v>
      </c>
      <c r="JW63" s="551" cm="1">
        <f t="array" aca="1" ref="JW63" ca="1">IFERROR(IF(AND(НачЦ_ИнвП_Дата&lt;=JW$3,КИнвП_Дата&gt;JW$3),
INDEX(Кальк._свекла,MATCH($A63,Кальк._свекла_наим.,0),MATCH("Сумма затрат, т.руб.",'Кальк-я'!$5:$5,0))*
INDEX(ЗФ,MATCH($A$58,ЗФ!$A:$A,0),MATCH("Посевная площадь"&amp;YEAR(JX$3),ЗФ!$2:$2,0))*
INDEX(Коэф.закупка_год_свекла[],MATCH($A63,Коэф.закупка_год_свекла[1],0),MATCH(MONTH(JW$3),КЗ!$1:$1,0))/1000,""),0)</f>
        <v>0</v>
      </c>
      <c r="JX63" s="551" cm="1">
        <f t="array" aca="1" ref="JX63" ca="1">IFERROR(IF(AND(НачЦ_ИнвП_Дата&lt;=JX$3,КИнвП_Дата&gt;JX$3),
INDEX(Кальк._свекла,MATCH($A63,Кальк._свекла_наим.,0),MATCH("Сумма затрат, т.руб.",'Кальк-я'!$5:$5,0))*
INDEX(ЗФ,MATCH($A$58,ЗФ!$A:$A,0),MATCH("Посевная площадь"&amp;YEAR(JY$3),ЗФ!$2:$2,0))*
INDEX(Коэф.закупка_год_свекла[],MATCH($A63,Коэф.закупка_год_свекла[1],0),MATCH(MONTH(JX$3),КЗ!$1:$1,0))/1000,""),0)</f>
        <v>0</v>
      </c>
      <c r="JY63" s="551" cm="1">
        <f t="array" aca="1" ref="JY63" ca="1">IFERROR(IF(AND(НачЦ_ИнвП_Дата&lt;=JY$3,КИнвП_Дата&gt;JY$3),
INDEX(Кальк._свекла,MATCH($A63,Кальк._свекла_наим.,0),MATCH("Сумма затрат, т.руб.",'Кальк-я'!$5:$5,0))*
INDEX(ЗФ,MATCH($A$58,ЗФ!$A:$A,0),MATCH("Посевная площадь"&amp;YEAR(JZ$3),ЗФ!$2:$2,0))*
INDEX(Коэф.закупка_год_свекла[],MATCH($A63,Коэф.закупка_год_свекла[1],0),MATCH(MONTH(JY$3),КЗ!$1:$1,0))/1000,""),0)</f>
        <v>0</v>
      </c>
      <c r="JZ63" s="551" cm="1">
        <f t="array" aca="1" ref="JZ63" ca="1">IFERROR(IF(AND(НачЦ_ИнвП_Дата&lt;=JZ$3,КИнвП_Дата&gt;JZ$3),
INDEX(Кальк._свекла,MATCH($A63,Кальк._свекла_наим.,0),MATCH("Сумма затрат, т.руб.",'Кальк-я'!$5:$5,0))*
INDEX(ЗФ,MATCH($A$58,ЗФ!$A:$A,0),MATCH("Посевная площадь"&amp;YEAR(KA$3),ЗФ!$2:$2,0))*
INDEX(Коэф.закупка_год_свекла[],MATCH($A63,Коэф.закупка_год_свекла[1],0),MATCH(MONTH(JZ$3),КЗ!$1:$1,0))/1000,""),0)</f>
        <v>0</v>
      </c>
      <c r="KA63" s="552">
        <f t="shared" ca="1" si="1565"/>
        <v>892.05</v>
      </c>
      <c r="KB63" s="551" cm="1">
        <f t="array" aca="1" ref="KB63" ca="1">IFERROR(IF(AND(НачЦ_ИнвП_Дата&lt;=KB$3,КИнвП_Дата&gt;KB$3),
INDEX(Кальк._свекла,MATCH($A63,Кальк._свекла_наим.,0),MATCH("Сумма затрат, т.руб.",'Кальк-я'!$5:$5,0))*
INDEX(ЗФ,MATCH($A$58,ЗФ!$A:$A,0),MATCH("Посевная площадь"&amp;YEAR(KC$3),ЗФ!$2:$2,0))*
INDEX(Коэф.закупка_год_свекла[],MATCH($A63,Коэф.закупка_год_свекла[1],0),MATCH(MONTH(KB$3),КЗ!$1:$1,0))/1000,""),0)</f>
        <v>0</v>
      </c>
      <c r="KC63" s="551" cm="1">
        <f t="array" aca="1" ref="KC63" ca="1">IFERROR(IF(AND(НачЦ_ИнвП_Дата&lt;=KC$3,КИнвП_Дата&gt;KC$3),
INDEX(Кальк._свекла,MATCH($A63,Кальк._свекла_наим.,0),MATCH("Сумма затрат, т.руб.",'Кальк-я'!$5:$5,0))*
INDEX(ЗФ,MATCH($A$58,ЗФ!$A:$A,0),MATCH("Посевная площадь"&amp;YEAR(KD$3),ЗФ!$2:$2,0))*
INDEX(Коэф.закупка_год_свекла[],MATCH($A63,Коэф.закупка_год_свекла[1],0),MATCH(MONTH(KC$3),КЗ!$1:$1,0))/1000,""),0)</f>
        <v>446.02499999999998</v>
      </c>
      <c r="KD63" s="551" cm="1">
        <f t="array" aca="1" ref="KD63" ca="1">IFERROR(IF(AND(НачЦ_ИнвП_Дата&lt;=KD$3,КИнвП_Дата&gt;KD$3),
INDEX(Кальк._свекла,MATCH($A63,Кальк._свекла_наим.,0),MATCH("Сумма затрат, т.руб.",'Кальк-я'!$5:$5,0))*
INDEX(ЗФ,MATCH($A$58,ЗФ!$A:$A,0),MATCH("Посевная площадь"&amp;YEAR(KE$3),ЗФ!$2:$2,0))*
INDEX(Коэф.закупка_год_свекла[],MATCH($A63,Коэф.закупка_год_свекла[1],0),MATCH(MONTH(KD$3),КЗ!$1:$1,0))/1000,""),0)</f>
        <v>0</v>
      </c>
      <c r="KE63" s="551" cm="1">
        <f t="array" aca="1" ref="KE63" ca="1">IFERROR(IF(AND(НачЦ_ИнвП_Дата&lt;=KE$3,КИнвП_Дата&gt;KE$3),
INDEX(Кальк._свекла,MATCH($A63,Кальк._свекла_наим.,0),MATCH("Сумма затрат, т.руб.",'Кальк-я'!$5:$5,0))*
INDEX(ЗФ,MATCH($A$58,ЗФ!$A:$A,0),MATCH("Посевная площадь"&amp;YEAR(KF$3),ЗФ!$2:$2,0))*
INDEX(Коэф.закупка_год_свекла[],MATCH($A63,Коэф.закупка_год_свекла[1],0),MATCH(MONTH(KE$3),КЗ!$1:$1,0))/1000,""),0)</f>
        <v>0</v>
      </c>
      <c r="KF63" s="551" cm="1">
        <f t="array" aca="1" ref="KF63" ca="1">IFERROR(IF(AND(НачЦ_ИнвП_Дата&lt;=KF$3,КИнвП_Дата&gt;KF$3),
INDEX(Кальк._свекла,MATCH($A63,Кальк._свекла_наим.,0),MATCH("Сумма затрат, т.руб.",'Кальк-я'!$5:$5,0))*
INDEX(ЗФ,MATCH($A$58,ЗФ!$A:$A,0),MATCH("Посевная площадь"&amp;YEAR(KG$3),ЗФ!$2:$2,0))*
INDEX(Коэф.закупка_год_свекла[],MATCH($A63,Коэф.закупка_год_свекла[1],0),MATCH(MONTH(KF$3),КЗ!$1:$1,0))/1000,""),0)</f>
        <v>446.02499999999998</v>
      </c>
      <c r="KG63" s="551" cm="1">
        <f t="array" aca="1" ref="KG63" ca="1">IFERROR(IF(AND(НачЦ_ИнвП_Дата&lt;=KG$3,КИнвП_Дата&gt;KG$3),
INDEX(Кальк._свекла,MATCH($A63,Кальк._свекла_наим.,0),MATCH("Сумма затрат, т.руб.",'Кальк-я'!$5:$5,0))*
INDEX(ЗФ,MATCH($A$58,ЗФ!$A:$A,0),MATCH("Посевная площадь"&amp;YEAR(KH$3),ЗФ!$2:$2,0))*
INDEX(Коэф.закупка_год_свекла[],MATCH($A63,Коэф.закупка_год_свекла[1],0),MATCH(MONTH(KG$3),КЗ!$1:$1,0))/1000,""),0)</f>
        <v>0</v>
      </c>
      <c r="KH63" s="551" cm="1">
        <f t="array" aca="1" ref="KH63" ca="1">IFERROR(IF(AND(НачЦ_ИнвП_Дата&lt;=KH$3,КИнвП_Дата&gt;KH$3),
INDEX(Кальк._свекла,MATCH($A63,Кальк._свекла_наим.,0),MATCH("Сумма затрат, т.руб.",'Кальк-я'!$5:$5,0))*
INDEX(ЗФ,MATCH($A$58,ЗФ!$A:$A,0),MATCH("Посевная площадь"&amp;YEAR(KI$3),ЗФ!$2:$2,0))*
INDEX(Коэф.закупка_год_свекла[],MATCH($A63,Коэф.закупка_год_свекла[1],0),MATCH(MONTH(KH$3),КЗ!$1:$1,0))/1000,""),0)</f>
        <v>0</v>
      </c>
      <c r="KI63" s="551" cm="1">
        <f t="array" aca="1" ref="KI63" ca="1">IFERROR(IF(AND(НачЦ_ИнвП_Дата&lt;=KI$3,КИнвП_Дата&gt;KI$3),
INDEX(Кальк._свекла,MATCH($A63,Кальк._свекла_наим.,0),MATCH("Сумма затрат, т.руб.",'Кальк-я'!$5:$5,0))*
INDEX(ЗФ,MATCH($A$58,ЗФ!$A:$A,0),MATCH("Посевная площадь"&amp;YEAR(KJ$3),ЗФ!$2:$2,0))*
INDEX(Коэф.закупка_год_свекла[],MATCH($A63,Коэф.закупка_год_свекла[1],0),MATCH(MONTH(KI$3),КЗ!$1:$1,0))/1000,""),0)</f>
        <v>0</v>
      </c>
      <c r="KJ63" s="551" cm="1">
        <f t="array" aca="1" ref="KJ63" ca="1">IFERROR(IF(AND(НачЦ_ИнвП_Дата&lt;=KJ$3,КИнвП_Дата&gt;KJ$3),
INDEX(Кальк._свекла,MATCH($A63,Кальк._свекла_наим.,0),MATCH("Сумма затрат, т.руб.",'Кальк-я'!$5:$5,0))*
INDEX(ЗФ,MATCH($A$58,ЗФ!$A:$A,0),MATCH("Посевная площадь"&amp;YEAR(KK$3),ЗФ!$2:$2,0))*
INDEX(Коэф.закупка_год_свекла[],MATCH($A63,Коэф.закупка_год_свекла[1],0),MATCH(MONTH(KJ$3),КЗ!$1:$1,0))/1000,""),0)</f>
        <v>0</v>
      </c>
      <c r="KK63" s="551" cm="1">
        <f t="array" aca="1" ref="KK63" ca="1">IFERROR(IF(AND(НачЦ_ИнвП_Дата&lt;=KK$3,КИнвП_Дата&gt;KK$3),
INDEX(Кальк._свекла,MATCH($A63,Кальк._свекла_наим.,0),MATCH("Сумма затрат, т.руб.",'Кальк-я'!$5:$5,0))*
INDEX(ЗФ,MATCH($A$58,ЗФ!$A:$A,0),MATCH("Посевная площадь"&amp;YEAR(KL$3),ЗФ!$2:$2,0))*
INDEX(Коэф.закупка_год_свекла[],MATCH($A63,Коэф.закупка_год_свекла[1],0),MATCH(MONTH(KK$3),КЗ!$1:$1,0))/1000,""),0)</f>
        <v>0</v>
      </c>
      <c r="KL63" s="551" cm="1">
        <f t="array" aca="1" ref="KL63" ca="1">IFERROR(IF(AND(НачЦ_ИнвП_Дата&lt;=KL$3,КИнвП_Дата&gt;KL$3),
INDEX(Кальк._свекла,MATCH($A63,Кальк._свекла_наим.,0),MATCH("Сумма затрат, т.руб.",'Кальк-я'!$5:$5,0))*
INDEX(ЗФ,MATCH($A$58,ЗФ!$A:$A,0),MATCH("Посевная площадь"&amp;YEAR(KM$3),ЗФ!$2:$2,0))*
INDEX(Коэф.закупка_год_свекла[],MATCH($A63,Коэф.закупка_год_свекла[1],0),MATCH(MONTH(KL$3),КЗ!$1:$1,0))/1000,""),0)</f>
        <v>0</v>
      </c>
      <c r="KM63" s="551" cm="1">
        <f t="array" aca="1" ref="KM63" ca="1">IFERROR(IF(AND(НачЦ_ИнвП_Дата&lt;=KM$3,КИнвП_Дата&gt;KM$3),
INDEX(Кальк._свекла,MATCH($A63,Кальк._свекла_наим.,0),MATCH("Сумма затрат, т.руб.",'Кальк-я'!$5:$5,0))*
INDEX(ЗФ,MATCH($A$58,ЗФ!$A:$A,0),MATCH("Посевная площадь"&amp;YEAR(KN$3),ЗФ!$2:$2,0))*
INDEX(Коэф.закупка_год_свекла[],MATCH($A63,Коэф.закупка_год_свекла[1],0),MATCH(MONTH(KM$3),КЗ!$1:$1,0))/1000,""),0)</f>
        <v>0</v>
      </c>
      <c r="KN63" s="552">
        <f t="shared" ca="1" si="1566"/>
        <v>892.05</v>
      </c>
      <c r="KO63" s="551" cm="1">
        <f t="array" aca="1" ref="KO63" ca="1">IFERROR(IF(AND(НачЦ_ИнвП_Дата&lt;=KO$3,КИнвП_Дата&gt;KO$3),
INDEX(Кальк._свекла,MATCH($A63,Кальк._свекла_наим.,0),MATCH("Сумма затрат, т.руб.",'Кальк-я'!$5:$5,0))*
INDEX(ЗФ,MATCH($A$58,ЗФ!$A:$A,0),MATCH("Посевная площадь"&amp;YEAR(KP$3),ЗФ!$2:$2,0))*
INDEX(Коэф.закупка_год_свекла[],MATCH($A63,Коэф.закупка_год_свекла[1],0),MATCH(MONTH(KO$3),КЗ!$1:$1,0))/1000,""),0)</f>
        <v>0</v>
      </c>
      <c r="KP63" s="551" cm="1">
        <f t="array" aca="1" ref="KP63" ca="1">IFERROR(IF(AND(НачЦ_ИнвП_Дата&lt;=KP$3,КИнвП_Дата&gt;KP$3),
INDEX(Кальк._свекла,MATCH($A63,Кальк._свекла_наим.,0),MATCH("Сумма затрат, т.руб.",'Кальк-я'!$5:$5,0))*
INDEX(ЗФ,MATCH($A$58,ЗФ!$A:$A,0),MATCH("Посевная площадь"&amp;YEAR(KQ$3),ЗФ!$2:$2,0))*
INDEX(Коэф.закупка_год_свекла[],MATCH($A63,Коэф.закупка_год_свекла[1],0),MATCH(MONTH(KP$3),КЗ!$1:$1,0))/1000,""),0)</f>
        <v>446.02499999999998</v>
      </c>
      <c r="KQ63" s="551" cm="1">
        <f t="array" aca="1" ref="KQ63" ca="1">IFERROR(IF(AND(НачЦ_ИнвП_Дата&lt;=KQ$3,КИнвП_Дата&gt;KQ$3),
INDEX(Кальк._свекла,MATCH($A63,Кальк._свекла_наим.,0),MATCH("Сумма затрат, т.руб.",'Кальк-я'!$5:$5,0))*
INDEX(ЗФ,MATCH($A$58,ЗФ!$A:$A,0),MATCH("Посевная площадь"&amp;YEAR(KR$3),ЗФ!$2:$2,0))*
INDEX(Коэф.закупка_год_свекла[],MATCH($A63,Коэф.закупка_год_свекла[1],0),MATCH(MONTH(KQ$3),КЗ!$1:$1,0))/1000,""),0)</f>
        <v>0</v>
      </c>
      <c r="KR63" s="551" cm="1">
        <f t="array" aca="1" ref="KR63" ca="1">IFERROR(IF(AND(НачЦ_ИнвП_Дата&lt;=KR$3,КИнвП_Дата&gt;KR$3),
INDEX(Кальк._свекла,MATCH($A63,Кальк._свекла_наим.,0),MATCH("Сумма затрат, т.руб.",'Кальк-я'!$5:$5,0))*
INDEX(ЗФ,MATCH($A$58,ЗФ!$A:$A,0),MATCH("Посевная площадь"&amp;YEAR(KS$3),ЗФ!$2:$2,0))*
INDEX(Коэф.закупка_год_свекла[],MATCH($A63,Коэф.закупка_год_свекла[1],0),MATCH(MONTH(KR$3),КЗ!$1:$1,0))/1000,""),0)</f>
        <v>0</v>
      </c>
      <c r="KS63" s="551" cm="1">
        <f t="array" aca="1" ref="KS63" ca="1">IFERROR(IF(AND(НачЦ_ИнвП_Дата&lt;=KS$3,КИнвП_Дата&gt;KS$3),
INDEX(Кальк._свекла,MATCH($A63,Кальк._свекла_наим.,0),MATCH("Сумма затрат, т.руб.",'Кальк-я'!$5:$5,0))*
INDEX(ЗФ,MATCH($A$58,ЗФ!$A:$A,0),MATCH("Посевная площадь"&amp;YEAR(KT$3),ЗФ!$2:$2,0))*
INDEX(Коэф.закупка_год_свекла[],MATCH($A63,Коэф.закупка_год_свекла[1],0),MATCH(MONTH(KS$3),КЗ!$1:$1,0))/1000,""),0)</f>
        <v>446.02499999999998</v>
      </c>
      <c r="KT63" s="551" cm="1">
        <f t="array" aca="1" ref="KT63" ca="1">IFERROR(IF(AND(НачЦ_ИнвП_Дата&lt;=KT$3,КИнвП_Дата&gt;KT$3),
INDEX(Кальк._свекла,MATCH($A63,Кальк._свекла_наим.,0),MATCH("Сумма затрат, т.руб.",'Кальк-я'!$5:$5,0))*
INDEX(ЗФ,MATCH($A$58,ЗФ!$A:$A,0),MATCH("Посевная площадь"&amp;YEAR(KU$3),ЗФ!$2:$2,0))*
INDEX(Коэф.закупка_год_свекла[],MATCH($A63,Коэф.закупка_год_свекла[1],0),MATCH(MONTH(KT$3),КЗ!$1:$1,0))/1000,""),0)</f>
        <v>0</v>
      </c>
      <c r="KU63" s="551" cm="1">
        <f t="array" aca="1" ref="KU63" ca="1">IFERROR(IF(AND(НачЦ_ИнвП_Дата&lt;=KU$3,КИнвП_Дата&gt;KU$3),
INDEX(Кальк._свекла,MATCH($A63,Кальк._свекла_наим.,0),MATCH("Сумма затрат, т.руб.",'Кальк-я'!$5:$5,0))*
INDEX(ЗФ,MATCH($A$58,ЗФ!$A:$A,0),MATCH("Посевная площадь"&amp;YEAR(KV$3),ЗФ!$2:$2,0))*
INDEX(Коэф.закупка_год_свекла[],MATCH($A63,Коэф.закупка_год_свекла[1],0),MATCH(MONTH(KU$3),КЗ!$1:$1,0))/1000,""),0)</f>
        <v>0</v>
      </c>
      <c r="KV63" s="551" cm="1">
        <f t="array" aca="1" ref="KV63" ca="1">IFERROR(IF(AND(НачЦ_ИнвП_Дата&lt;=KV$3,КИнвП_Дата&gt;KV$3),
INDEX(Кальк._свекла,MATCH($A63,Кальк._свекла_наим.,0),MATCH("Сумма затрат, т.руб.",'Кальк-я'!$5:$5,0))*
INDEX(ЗФ,MATCH($A$58,ЗФ!$A:$A,0),MATCH("Посевная площадь"&amp;YEAR(KW$3),ЗФ!$2:$2,0))*
INDEX(Коэф.закупка_год_свекла[],MATCH($A63,Коэф.закупка_год_свекла[1],0),MATCH(MONTH(KV$3),КЗ!$1:$1,0))/1000,""),0)</f>
        <v>0</v>
      </c>
      <c r="KW63" s="551" cm="1">
        <f t="array" aca="1" ref="KW63" ca="1">IFERROR(IF(AND(НачЦ_ИнвП_Дата&lt;=KW$3,КИнвП_Дата&gt;KW$3),
INDEX(Кальк._свекла,MATCH($A63,Кальк._свекла_наим.,0),MATCH("Сумма затрат, т.руб.",'Кальк-я'!$5:$5,0))*
INDEX(ЗФ,MATCH($A$58,ЗФ!$A:$A,0),MATCH("Посевная площадь"&amp;YEAR(KX$3),ЗФ!$2:$2,0))*
INDEX(Коэф.закупка_год_свекла[],MATCH($A63,Коэф.закупка_год_свекла[1],0),MATCH(MONTH(KW$3),КЗ!$1:$1,0))/1000,""),0)</f>
        <v>0</v>
      </c>
      <c r="KX63" s="551" cm="1">
        <f t="array" aca="1" ref="KX63" ca="1">IFERROR(IF(AND(НачЦ_ИнвП_Дата&lt;=KX$3,КИнвП_Дата&gt;KX$3),
INDEX(Кальк._свекла,MATCH($A63,Кальк._свекла_наим.,0),MATCH("Сумма затрат, т.руб.",'Кальк-я'!$5:$5,0))*
INDEX(ЗФ,MATCH($A$58,ЗФ!$A:$A,0),MATCH("Посевная площадь"&amp;YEAR(KY$3),ЗФ!$2:$2,0))*
INDEX(Коэф.закупка_год_свекла[],MATCH($A63,Коэф.закупка_год_свекла[1],0),MATCH(MONTH(KX$3),КЗ!$1:$1,0))/1000,""),0)</f>
        <v>0</v>
      </c>
      <c r="KY63" s="551" cm="1">
        <f t="array" aca="1" ref="KY63" ca="1">IFERROR(IF(AND(НачЦ_ИнвП_Дата&lt;=KY$3,КИнвП_Дата&gt;KY$3),
INDEX(Кальк._свекла,MATCH($A63,Кальк._свекла_наим.,0),MATCH("Сумма затрат, т.руб.",'Кальк-я'!$5:$5,0))*
INDEX(ЗФ,MATCH($A$58,ЗФ!$A:$A,0),MATCH("Посевная площадь"&amp;YEAR(KZ$3),ЗФ!$2:$2,0))*
INDEX(Коэф.закупка_год_свекла[],MATCH($A63,Коэф.закупка_год_свекла[1],0),MATCH(MONTH(KY$3),КЗ!$1:$1,0))/1000,""),0)</f>
        <v>0</v>
      </c>
      <c r="KZ63" s="551" cm="1">
        <f t="array" aca="1" ref="KZ63" ca="1">IFERROR(IF(AND(НачЦ_ИнвП_Дата&lt;=KZ$3,КИнвП_Дата&gt;KZ$3),
INDEX(Кальк._свекла,MATCH($A63,Кальк._свекла_наим.,0),MATCH("Сумма затрат, т.руб.",'Кальк-я'!$5:$5,0))*
INDEX(ЗФ,MATCH($A$58,ЗФ!$A:$A,0),MATCH("Посевная площадь"&amp;YEAR(LA$3),ЗФ!$2:$2,0))*
INDEX(Коэф.закупка_год_свекла[],MATCH($A63,Коэф.закупка_год_свекла[1],0),MATCH(MONTH(KZ$3),КЗ!$1:$1,0))/1000,""),0)</f>
        <v>0</v>
      </c>
      <c r="LA63" s="552">
        <f t="shared" ca="1" si="1567"/>
        <v>892.05</v>
      </c>
      <c r="LB63" s="551" cm="1">
        <f t="array" aca="1" ref="LB63" ca="1">IFERROR(IF(AND(НачЦ_ИнвП_Дата&lt;=LB$3,КИнвП_Дата&gt;LB$3),
INDEX(Кальк._свекла,MATCH($A63,Кальк._свекла_наим.,0),MATCH("Сумма затрат, т.руб.",'Кальк-я'!$5:$5,0))*
INDEX(ЗФ,MATCH($A$58,ЗФ!$A:$A,0),MATCH("Посевная площадь"&amp;YEAR(LC$3),ЗФ!$2:$2,0))*
INDEX(Коэф.закупка_год_свекла[],MATCH($A63,Коэф.закупка_год_свекла[1],0),MATCH(MONTH(LB$3),КЗ!$1:$1,0))/1000,""),0)</f>
        <v>0</v>
      </c>
      <c r="LC63" s="551" cm="1">
        <f t="array" aca="1" ref="LC63" ca="1">IFERROR(IF(AND(НачЦ_ИнвП_Дата&lt;=LC$3,КИнвП_Дата&gt;LC$3),
INDEX(Кальк._свекла,MATCH($A63,Кальк._свекла_наим.,0),MATCH("Сумма затрат, т.руб.",'Кальк-я'!$5:$5,0))*
INDEX(ЗФ,MATCH($A$58,ЗФ!$A:$A,0),MATCH("Посевная площадь"&amp;YEAR(LD$3),ЗФ!$2:$2,0))*
INDEX(Коэф.закупка_год_свекла[],MATCH($A63,Коэф.закупка_год_свекла[1],0),MATCH(MONTH(LC$3),КЗ!$1:$1,0))/1000,""),0)</f>
        <v>446.02499999999998</v>
      </c>
      <c r="LD63" s="551" cm="1">
        <f t="array" aca="1" ref="LD63" ca="1">IFERROR(IF(AND(НачЦ_ИнвП_Дата&lt;=LD$3,КИнвП_Дата&gt;LD$3),
INDEX(Кальк._свекла,MATCH($A63,Кальк._свекла_наим.,0),MATCH("Сумма затрат, т.руб.",'Кальк-я'!$5:$5,0))*
INDEX(ЗФ,MATCH($A$58,ЗФ!$A:$A,0),MATCH("Посевная площадь"&amp;YEAR(LE$3),ЗФ!$2:$2,0))*
INDEX(Коэф.закупка_год_свекла[],MATCH($A63,Коэф.закупка_год_свекла[1],0),MATCH(MONTH(LD$3),КЗ!$1:$1,0))/1000,""),0)</f>
        <v>0</v>
      </c>
      <c r="LE63" s="551" cm="1">
        <f t="array" aca="1" ref="LE63" ca="1">IFERROR(IF(AND(НачЦ_ИнвП_Дата&lt;=LE$3,КИнвП_Дата&gt;LE$3),
INDEX(Кальк._свекла,MATCH($A63,Кальк._свекла_наим.,0),MATCH("Сумма затрат, т.руб.",'Кальк-я'!$5:$5,0))*
INDEX(ЗФ,MATCH($A$58,ЗФ!$A:$A,0),MATCH("Посевная площадь"&amp;YEAR(LF$3),ЗФ!$2:$2,0))*
INDEX(Коэф.закупка_год_свекла[],MATCH($A63,Коэф.закупка_год_свекла[1],0),MATCH(MONTH(LE$3),КЗ!$1:$1,0))/1000,""),0)</f>
        <v>0</v>
      </c>
      <c r="LF63" s="551" cm="1">
        <f t="array" aca="1" ref="LF63" ca="1">IFERROR(IF(AND(НачЦ_ИнвП_Дата&lt;=LF$3,КИнвП_Дата&gt;LF$3),
INDEX(Кальк._свекла,MATCH($A63,Кальк._свекла_наим.,0),MATCH("Сумма затрат, т.руб.",'Кальк-я'!$5:$5,0))*
INDEX(ЗФ,MATCH($A$58,ЗФ!$A:$A,0),MATCH("Посевная площадь"&amp;YEAR(LG$3),ЗФ!$2:$2,0))*
INDEX(Коэф.закупка_год_свекла[],MATCH($A63,Коэф.закупка_год_свекла[1],0),MATCH(MONTH(LF$3),КЗ!$1:$1,0))/1000,""),0)</f>
        <v>446.02499999999998</v>
      </c>
      <c r="LG63" s="551" cm="1">
        <f t="array" aca="1" ref="LG63" ca="1">IFERROR(IF(AND(НачЦ_ИнвП_Дата&lt;=LG$3,КИнвП_Дата&gt;LG$3),
INDEX(Кальк._свекла,MATCH($A63,Кальк._свекла_наим.,0),MATCH("Сумма затрат, т.руб.",'Кальк-я'!$5:$5,0))*
INDEX(ЗФ,MATCH($A$58,ЗФ!$A:$A,0),MATCH("Посевная площадь"&amp;YEAR(LH$3),ЗФ!$2:$2,0))*
INDEX(Коэф.закупка_год_свекла[],MATCH($A63,Коэф.закупка_год_свекла[1],0),MATCH(MONTH(LG$3),КЗ!$1:$1,0))/1000,""),0)</f>
        <v>0</v>
      </c>
      <c r="LH63" s="551" cm="1">
        <f t="array" aca="1" ref="LH63" ca="1">IFERROR(IF(AND(НачЦ_ИнвП_Дата&lt;=LH$3,КИнвП_Дата&gt;LH$3),
INDEX(Кальк._свекла,MATCH($A63,Кальк._свекла_наим.,0),MATCH("Сумма затрат, т.руб.",'Кальк-я'!$5:$5,0))*
INDEX(ЗФ,MATCH($A$58,ЗФ!$A:$A,0),MATCH("Посевная площадь"&amp;YEAR(LI$3),ЗФ!$2:$2,0))*
INDEX(Коэф.закупка_год_свекла[],MATCH($A63,Коэф.закупка_год_свекла[1],0),MATCH(MONTH(LH$3),КЗ!$1:$1,0))/1000,""),0)</f>
        <v>0</v>
      </c>
      <c r="LI63" s="551" cm="1">
        <f t="array" aca="1" ref="LI63" ca="1">IFERROR(IF(AND(НачЦ_ИнвП_Дата&lt;=LI$3,КИнвП_Дата&gt;LI$3),
INDEX(Кальк._свекла,MATCH($A63,Кальк._свекла_наим.,0),MATCH("Сумма затрат, т.руб.",'Кальк-я'!$5:$5,0))*
INDEX(ЗФ,MATCH($A$58,ЗФ!$A:$A,0),MATCH("Посевная площадь"&amp;YEAR(LJ$3),ЗФ!$2:$2,0))*
INDEX(Коэф.закупка_год_свекла[],MATCH($A63,Коэф.закупка_год_свекла[1],0),MATCH(MONTH(LI$3),КЗ!$1:$1,0))/1000,""),0)</f>
        <v>0</v>
      </c>
      <c r="LJ63" s="551" cm="1">
        <f t="array" aca="1" ref="LJ63" ca="1">IFERROR(IF(AND(НачЦ_ИнвП_Дата&lt;=LJ$3,КИнвП_Дата&gt;LJ$3),
INDEX(Кальк._свекла,MATCH($A63,Кальк._свекла_наим.,0),MATCH("Сумма затрат, т.руб.",'Кальк-я'!$5:$5,0))*
INDEX(ЗФ,MATCH($A$58,ЗФ!$A:$A,0),MATCH("Посевная площадь"&amp;YEAR(LK$3),ЗФ!$2:$2,0))*
INDEX(Коэф.закупка_год_свекла[],MATCH($A63,Коэф.закупка_год_свекла[1],0),MATCH(MONTH(LJ$3),КЗ!$1:$1,0))/1000,""),0)</f>
        <v>0</v>
      </c>
      <c r="LK63" s="551" cm="1">
        <f t="array" aca="1" ref="LK63" ca="1">IFERROR(IF(AND(НачЦ_ИнвП_Дата&lt;=LK$3,КИнвП_Дата&gt;LK$3),
INDEX(Кальк._свекла,MATCH($A63,Кальк._свекла_наим.,0),MATCH("Сумма затрат, т.руб.",'Кальк-я'!$5:$5,0))*
INDEX(ЗФ,MATCH($A$58,ЗФ!$A:$A,0),MATCH("Посевная площадь"&amp;YEAR(LL$3),ЗФ!$2:$2,0))*
INDEX(Коэф.закупка_год_свекла[],MATCH($A63,Коэф.закупка_год_свекла[1],0),MATCH(MONTH(LK$3),КЗ!$1:$1,0))/1000,""),0)</f>
        <v>0</v>
      </c>
      <c r="LL63" s="551" cm="1">
        <f t="array" aca="1" ref="LL63" ca="1">IFERROR(IF(AND(НачЦ_ИнвП_Дата&lt;=LL$3,КИнвП_Дата&gt;LL$3),
INDEX(Кальк._свекла,MATCH($A63,Кальк._свекла_наим.,0),MATCH("Сумма затрат, т.руб.",'Кальк-я'!$5:$5,0))*
INDEX(ЗФ,MATCH($A$58,ЗФ!$A:$A,0),MATCH("Посевная площадь"&amp;YEAR(LM$3),ЗФ!$2:$2,0))*
INDEX(Коэф.закупка_год_свекла[],MATCH($A63,Коэф.закупка_год_свекла[1],0),MATCH(MONTH(LL$3),КЗ!$1:$1,0))/1000,""),0)</f>
        <v>0</v>
      </c>
      <c r="LM63" s="551" cm="1">
        <f t="array" aca="1" ref="LM63" ca="1">IFERROR(IF(AND(НачЦ_ИнвП_Дата&lt;=LM$3,КИнвП_Дата&gt;LM$3),
INDEX(Кальк._свекла,MATCH($A63,Кальк._свекла_наим.,0),MATCH("Сумма затрат, т.руб.",'Кальк-я'!$5:$5,0))*
INDEX(ЗФ,MATCH($A$58,ЗФ!$A:$A,0),MATCH("Посевная площадь"&amp;YEAR(LN$3),ЗФ!$2:$2,0))*
INDEX(Коэф.закупка_год_свекла[],MATCH($A63,Коэф.закупка_год_свекла[1],0),MATCH(MONTH(LM$3),КЗ!$1:$1,0))/1000,""),0)</f>
        <v>0</v>
      </c>
      <c r="LN63" s="552">
        <f t="shared" ca="1" si="1568"/>
        <v>892.05</v>
      </c>
      <c r="LO63" s="551" cm="1">
        <f t="array" aca="1" ref="LO63" ca="1">IFERROR(IF(AND(НачЦ_ИнвП_Дата&lt;=LO$3,КИнвП_Дата&gt;LO$3),
INDEX(Кальк._свекла,MATCH($A63,Кальк._свекла_наим.,0),MATCH("Сумма затрат, т.руб.",'Кальк-я'!$5:$5,0))*
INDEX(ЗФ,MATCH($A$58,ЗФ!$A:$A,0),MATCH("Посевная площадь"&amp;YEAR(LP$3),ЗФ!$2:$2,0))*
INDEX(Коэф.закупка_год_свекла[],MATCH($A63,Коэф.закупка_год_свекла[1],0),MATCH(MONTH(LO$3),КЗ!$1:$1,0))/1000,""),0)</f>
        <v>0</v>
      </c>
      <c r="LP63" s="551" cm="1">
        <f t="array" aca="1" ref="LP63" ca="1">IFERROR(IF(AND(НачЦ_ИнвП_Дата&lt;=LP$3,КИнвП_Дата&gt;LP$3),
INDEX(Кальк._свекла,MATCH($A63,Кальк._свекла_наим.,0),MATCH("Сумма затрат, т.руб.",'Кальк-я'!$5:$5,0))*
INDEX(ЗФ,MATCH($A$58,ЗФ!$A:$A,0),MATCH("Посевная площадь"&amp;YEAR(LQ$3),ЗФ!$2:$2,0))*
INDEX(Коэф.закупка_год_свекла[],MATCH($A63,Коэф.закупка_год_свекла[1],0),MATCH(MONTH(LP$3),КЗ!$1:$1,0))/1000,""),0)</f>
        <v>446.02499999999998</v>
      </c>
      <c r="LQ63" s="551" cm="1">
        <f t="array" aca="1" ref="LQ63" ca="1">IFERROR(IF(AND(НачЦ_ИнвП_Дата&lt;=LQ$3,КИнвП_Дата&gt;LQ$3),
INDEX(Кальк._свекла,MATCH($A63,Кальк._свекла_наим.,0),MATCH("Сумма затрат, т.руб.",'Кальк-я'!$5:$5,0))*
INDEX(ЗФ,MATCH($A$58,ЗФ!$A:$A,0),MATCH("Посевная площадь"&amp;YEAR(LR$3),ЗФ!$2:$2,0))*
INDEX(Коэф.закупка_год_свекла[],MATCH($A63,Коэф.закупка_год_свекла[1],0),MATCH(MONTH(LQ$3),КЗ!$1:$1,0))/1000,""),0)</f>
        <v>0</v>
      </c>
      <c r="LR63" s="551" cm="1">
        <f t="array" aca="1" ref="LR63" ca="1">IFERROR(IF(AND(НачЦ_ИнвП_Дата&lt;=LR$3,КИнвП_Дата&gt;LR$3),
INDEX(Кальк._свекла,MATCH($A63,Кальк._свекла_наим.,0),MATCH("Сумма затрат, т.руб.",'Кальк-я'!$5:$5,0))*
INDEX(ЗФ,MATCH($A$58,ЗФ!$A:$A,0),MATCH("Посевная площадь"&amp;YEAR(LS$3),ЗФ!$2:$2,0))*
INDEX(Коэф.закупка_год_свекла[],MATCH($A63,Коэф.закупка_год_свекла[1],0),MATCH(MONTH(LR$3),КЗ!$1:$1,0))/1000,""),0)</f>
        <v>0</v>
      </c>
      <c r="LS63" s="551" cm="1">
        <f t="array" aca="1" ref="LS63" ca="1">IFERROR(IF(AND(НачЦ_ИнвП_Дата&lt;=LS$3,КИнвП_Дата&gt;LS$3),
INDEX(Кальк._свекла,MATCH($A63,Кальк._свекла_наим.,0),MATCH("Сумма затрат, т.руб.",'Кальк-я'!$5:$5,0))*
INDEX(ЗФ,MATCH($A$58,ЗФ!$A:$A,0),MATCH("Посевная площадь"&amp;YEAR(LT$3),ЗФ!$2:$2,0))*
INDEX(Коэф.закупка_год_свекла[],MATCH($A63,Коэф.закупка_год_свекла[1],0),MATCH(MONTH(LS$3),КЗ!$1:$1,0))/1000,""),0)</f>
        <v>446.02499999999998</v>
      </c>
      <c r="LT63" s="551" cm="1">
        <f t="array" aca="1" ref="LT63" ca="1">IFERROR(IF(AND(НачЦ_ИнвП_Дата&lt;=LT$3,КИнвП_Дата&gt;LT$3),
INDEX(Кальк._свекла,MATCH($A63,Кальк._свекла_наим.,0),MATCH("Сумма затрат, т.руб.",'Кальк-я'!$5:$5,0))*
INDEX(ЗФ,MATCH($A$58,ЗФ!$A:$A,0),MATCH("Посевная площадь"&amp;YEAR(LU$3),ЗФ!$2:$2,0))*
INDEX(Коэф.закупка_год_свекла[],MATCH($A63,Коэф.закупка_год_свекла[1],0),MATCH(MONTH(LT$3),КЗ!$1:$1,0))/1000,""),0)</f>
        <v>0</v>
      </c>
      <c r="LU63" s="551" cm="1">
        <f t="array" aca="1" ref="LU63" ca="1">IFERROR(IF(AND(НачЦ_ИнвП_Дата&lt;=LU$3,КИнвП_Дата&gt;LU$3),
INDEX(Кальк._свекла,MATCH($A63,Кальк._свекла_наим.,0),MATCH("Сумма затрат, т.руб.",'Кальк-я'!$5:$5,0))*
INDEX(ЗФ,MATCH($A$58,ЗФ!$A:$A,0),MATCH("Посевная площадь"&amp;YEAR(LV$3),ЗФ!$2:$2,0))*
INDEX(Коэф.закупка_год_свекла[],MATCH($A63,Коэф.закупка_год_свекла[1],0),MATCH(MONTH(LU$3),КЗ!$1:$1,0))/1000,""),0)</f>
        <v>0</v>
      </c>
      <c r="LV63" s="551" cm="1">
        <f t="array" aca="1" ref="LV63" ca="1">IFERROR(IF(AND(НачЦ_ИнвП_Дата&lt;=LV$3,КИнвП_Дата&gt;LV$3),
INDEX(Кальк._свекла,MATCH($A63,Кальк._свекла_наим.,0),MATCH("Сумма затрат, т.руб.",'Кальк-я'!$5:$5,0))*
INDEX(ЗФ,MATCH($A$58,ЗФ!$A:$A,0),MATCH("Посевная площадь"&amp;YEAR(LW$3),ЗФ!$2:$2,0))*
INDEX(Коэф.закупка_год_свекла[],MATCH($A63,Коэф.закупка_год_свекла[1],0),MATCH(MONTH(LV$3),КЗ!$1:$1,0))/1000,""),0)</f>
        <v>0</v>
      </c>
      <c r="LW63" s="551" cm="1">
        <f t="array" aca="1" ref="LW63" ca="1">IFERROR(IF(AND(НачЦ_ИнвП_Дата&lt;=LW$3,КИнвП_Дата&gt;LW$3),
INDEX(Кальк._свекла,MATCH($A63,Кальк._свекла_наим.,0),MATCH("Сумма затрат, т.руб.",'Кальк-я'!$5:$5,0))*
INDEX(ЗФ,MATCH($A$58,ЗФ!$A:$A,0),MATCH("Посевная площадь"&amp;YEAR(LX$3),ЗФ!$2:$2,0))*
INDEX(Коэф.закупка_год_свекла[],MATCH($A63,Коэф.закупка_год_свекла[1],0),MATCH(MONTH(LW$3),КЗ!$1:$1,0))/1000,""),0)</f>
        <v>0</v>
      </c>
      <c r="LX63" s="551" cm="1">
        <f t="array" aca="1" ref="LX63" ca="1">IFERROR(IF(AND(НачЦ_ИнвП_Дата&lt;=LX$3,КИнвП_Дата&gt;LX$3),
INDEX(Кальк._свекла,MATCH($A63,Кальк._свекла_наим.,0),MATCH("Сумма затрат, т.руб.",'Кальк-я'!$5:$5,0))*
INDEX(ЗФ,MATCH($A$58,ЗФ!$A:$A,0),MATCH("Посевная площадь"&amp;YEAR(LY$3),ЗФ!$2:$2,0))*
INDEX(Коэф.закупка_год_свекла[],MATCH($A63,Коэф.закупка_год_свекла[1],0),MATCH(MONTH(LX$3),КЗ!$1:$1,0))/1000,""),0)</f>
        <v>0</v>
      </c>
      <c r="LY63" s="551" cm="1">
        <f t="array" aca="1" ref="LY63" ca="1">IFERROR(IF(AND(НачЦ_ИнвП_Дата&lt;=LY$3,КИнвП_Дата&gt;LY$3),
INDEX(Кальк._свекла,MATCH($A63,Кальк._свекла_наим.,0),MATCH("Сумма затрат, т.руб.",'Кальк-я'!$5:$5,0))*
INDEX(ЗФ,MATCH($A$58,ЗФ!$A:$A,0),MATCH("Посевная площадь"&amp;YEAR(LZ$3),ЗФ!$2:$2,0))*
INDEX(Коэф.закупка_год_свекла[],MATCH($A63,Коэф.закупка_год_свекла[1],0),MATCH(MONTH(LY$3),КЗ!$1:$1,0))/1000,""),0)</f>
        <v>0</v>
      </c>
      <c r="LZ63" s="551" cm="1">
        <f t="array" aca="1" ref="LZ63" ca="1">IFERROR(IF(AND(НачЦ_ИнвП_Дата&lt;=LZ$3,КИнвП_Дата&gt;LZ$3),
INDEX(Кальк._свекла,MATCH($A63,Кальк._свекла_наим.,0),MATCH("Сумма затрат, т.руб.",'Кальк-я'!$5:$5,0))*
INDEX(ЗФ,MATCH($A$58,ЗФ!$A:$A,0),MATCH("Посевная площадь"&amp;YEAR(MA$3),ЗФ!$2:$2,0))*
INDEX(Коэф.закупка_год_свекла[],MATCH($A63,Коэф.закупка_год_свекла[1],0),MATCH(MONTH(LZ$3),КЗ!$1:$1,0))/1000,""),0)</f>
        <v>0</v>
      </c>
      <c r="MA63" s="552">
        <f t="shared" ca="1" si="1569"/>
        <v>892.05</v>
      </c>
      <c r="MB63" s="551" cm="1">
        <f t="array" aca="1" ref="MB63" ca="1">IFERROR(IF(AND(НачЦ_ИнвП_Дата&lt;=MB$3,КИнвП_Дата&gt;MB$3),
INDEX(Кальк._свекла,MATCH($A63,Кальк._свекла_наим.,0),MATCH("Сумма затрат, т.руб.",'Кальк-я'!$5:$5,0))*
INDEX(ЗФ,MATCH($A$58,ЗФ!$A:$A,0),MATCH("Посевная площадь"&amp;YEAR(MC$3),ЗФ!$2:$2,0))*
INDEX(Коэф.закупка_год_свекла[],MATCH($A63,Коэф.закупка_год_свекла[1],0),MATCH(MONTH(MB$3),КЗ!$1:$1,0))/1000,""),0)</f>
        <v>0</v>
      </c>
      <c r="MC63" s="551" cm="1">
        <f t="array" aca="1" ref="MC63" ca="1">IFERROR(IF(AND(НачЦ_ИнвП_Дата&lt;=MC$3,КИнвП_Дата&gt;MC$3),
INDEX(Кальк._свекла,MATCH($A63,Кальк._свекла_наим.,0),MATCH("Сумма затрат, т.руб.",'Кальк-я'!$5:$5,0))*
INDEX(ЗФ,MATCH($A$58,ЗФ!$A:$A,0),MATCH("Посевная площадь"&amp;YEAR(MD$3),ЗФ!$2:$2,0))*
INDEX(Коэф.закупка_год_свекла[],MATCH($A63,Коэф.закупка_год_свекла[1],0),MATCH(MONTH(MC$3),КЗ!$1:$1,0))/1000,""),0)</f>
        <v>446.02499999999998</v>
      </c>
      <c r="MD63" s="551" cm="1">
        <f t="array" aca="1" ref="MD63" ca="1">IFERROR(IF(AND(НачЦ_ИнвП_Дата&lt;=MD$3,КИнвП_Дата&gt;MD$3),
INDEX(Кальк._свекла,MATCH($A63,Кальк._свекла_наим.,0),MATCH("Сумма затрат, т.руб.",'Кальк-я'!$5:$5,0))*
INDEX(ЗФ,MATCH($A$58,ЗФ!$A:$A,0),MATCH("Посевная площадь"&amp;YEAR(ME$3),ЗФ!$2:$2,0))*
INDEX(Коэф.закупка_год_свекла[],MATCH($A63,Коэф.закупка_год_свекла[1],0),MATCH(MONTH(MD$3),КЗ!$1:$1,0))/1000,""),0)</f>
        <v>0</v>
      </c>
      <c r="ME63" s="551" cm="1">
        <f t="array" aca="1" ref="ME63" ca="1">IFERROR(IF(AND(НачЦ_ИнвП_Дата&lt;=ME$3,КИнвП_Дата&gt;ME$3),
INDEX(Кальк._свекла,MATCH($A63,Кальк._свекла_наим.,0),MATCH("Сумма затрат, т.руб.",'Кальк-я'!$5:$5,0))*
INDEX(ЗФ,MATCH($A$58,ЗФ!$A:$A,0),MATCH("Посевная площадь"&amp;YEAR(MF$3),ЗФ!$2:$2,0))*
INDEX(Коэф.закупка_год_свекла[],MATCH($A63,Коэф.закупка_год_свекла[1],0),MATCH(MONTH(ME$3),КЗ!$1:$1,0))/1000,""),0)</f>
        <v>0</v>
      </c>
      <c r="MF63" s="551" cm="1">
        <f t="array" aca="1" ref="MF63" ca="1">IFERROR(IF(AND(НачЦ_ИнвП_Дата&lt;=MF$3,КИнвП_Дата&gt;MF$3),
INDEX(Кальк._свекла,MATCH($A63,Кальк._свекла_наим.,0),MATCH("Сумма затрат, т.руб.",'Кальк-я'!$5:$5,0))*
INDEX(ЗФ,MATCH($A$58,ЗФ!$A:$A,0),MATCH("Посевная площадь"&amp;YEAR(MG$3),ЗФ!$2:$2,0))*
INDEX(Коэф.закупка_год_свекла[],MATCH($A63,Коэф.закупка_год_свекла[1],0),MATCH(MONTH(MF$3),КЗ!$1:$1,0))/1000,""),0)</f>
        <v>446.02499999999998</v>
      </c>
      <c r="MG63" s="551" cm="1">
        <f t="array" aca="1" ref="MG63" ca="1">IFERROR(IF(AND(НачЦ_ИнвП_Дата&lt;=MG$3,КИнвП_Дата&gt;MG$3),
INDEX(Кальк._свекла,MATCH($A63,Кальк._свекла_наим.,0),MATCH("Сумма затрат, т.руб.",'Кальк-я'!$5:$5,0))*
INDEX(ЗФ,MATCH($A$58,ЗФ!$A:$A,0),MATCH("Посевная площадь"&amp;YEAR(MH$3),ЗФ!$2:$2,0))*
INDEX(Коэф.закупка_год_свекла[],MATCH($A63,Коэф.закупка_год_свекла[1],0),MATCH(MONTH(MG$3),КЗ!$1:$1,0))/1000,""),0)</f>
        <v>0</v>
      </c>
      <c r="MH63" s="551" cm="1">
        <f t="array" aca="1" ref="MH63" ca="1">IFERROR(IF(AND(НачЦ_ИнвП_Дата&lt;=MH$3,КИнвП_Дата&gt;MH$3),
INDEX(Кальк._свекла,MATCH($A63,Кальк._свекла_наим.,0),MATCH("Сумма затрат, т.руб.",'Кальк-я'!$5:$5,0))*
INDEX(ЗФ,MATCH($A$58,ЗФ!$A:$A,0),MATCH("Посевная площадь"&amp;YEAR(MI$3),ЗФ!$2:$2,0))*
INDEX(Коэф.закупка_год_свекла[],MATCH($A63,Коэф.закупка_год_свекла[1],0),MATCH(MONTH(MH$3),КЗ!$1:$1,0))/1000,""),0)</f>
        <v>0</v>
      </c>
      <c r="MI63" s="551" cm="1">
        <f t="array" aca="1" ref="MI63" ca="1">IFERROR(IF(AND(НачЦ_ИнвП_Дата&lt;=MI$3,КИнвП_Дата&gt;MI$3),
INDEX(Кальк._свекла,MATCH($A63,Кальк._свекла_наим.,0),MATCH("Сумма затрат, т.руб.",'Кальк-я'!$5:$5,0))*
INDEX(ЗФ,MATCH($A$58,ЗФ!$A:$A,0),MATCH("Посевная площадь"&amp;YEAR(MJ$3),ЗФ!$2:$2,0))*
INDEX(Коэф.закупка_год_свекла[],MATCH($A63,Коэф.закупка_год_свекла[1],0),MATCH(MONTH(MI$3),КЗ!$1:$1,0))/1000,""),0)</f>
        <v>0</v>
      </c>
      <c r="MJ63" s="551" cm="1">
        <f t="array" aca="1" ref="MJ63" ca="1">IFERROR(IF(AND(НачЦ_ИнвП_Дата&lt;=MJ$3,КИнвП_Дата&gt;MJ$3),
INDEX(Кальк._свекла,MATCH($A63,Кальк._свекла_наим.,0),MATCH("Сумма затрат, т.руб.",'Кальк-я'!$5:$5,0))*
INDEX(ЗФ,MATCH($A$58,ЗФ!$A:$A,0),MATCH("Посевная площадь"&amp;YEAR(MK$3),ЗФ!$2:$2,0))*
INDEX(Коэф.закупка_год_свекла[],MATCH($A63,Коэф.закупка_год_свекла[1],0),MATCH(MONTH(MJ$3),КЗ!$1:$1,0))/1000,""),0)</f>
        <v>0</v>
      </c>
      <c r="MK63" s="551" cm="1">
        <f t="array" aca="1" ref="MK63" ca="1">IFERROR(IF(AND(НачЦ_ИнвП_Дата&lt;=MK$3,КИнвП_Дата&gt;MK$3),
INDEX(Кальк._свекла,MATCH($A63,Кальк._свекла_наим.,0),MATCH("Сумма затрат, т.руб.",'Кальк-я'!$5:$5,0))*
INDEX(ЗФ,MATCH($A$58,ЗФ!$A:$A,0),MATCH("Посевная площадь"&amp;YEAR(ML$3),ЗФ!$2:$2,0))*
INDEX(Коэф.закупка_год_свекла[],MATCH($A63,Коэф.закупка_год_свекла[1],0),MATCH(MONTH(MK$3),КЗ!$1:$1,0))/1000,""),0)</f>
        <v>0</v>
      </c>
      <c r="ML63" s="551" cm="1">
        <f t="array" aca="1" ref="ML63" ca="1">IFERROR(IF(AND(НачЦ_ИнвП_Дата&lt;=ML$3,КИнвП_Дата&gt;ML$3),
INDEX(Кальк._свекла,MATCH($A63,Кальк._свекла_наим.,0),MATCH("Сумма затрат, т.руб.",'Кальк-я'!$5:$5,0))*
INDEX(ЗФ,MATCH($A$58,ЗФ!$A:$A,0),MATCH("Посевная площадь"&amp;YEAR(MM$3),ЗФ!$2:$2,0))*
INDEX(Коэф.закупка_год_свекла[],MATCH($A63,Коэф.закупка_год_свекла[1],0),MATCH(MONTH(ML$3),КЗ!$1:$1,0))/1000,""),0)</f>
        <v>0</v>
      </c>
      <c r="MM63" s="551" cm="1">
        <f t="array" aca="1" ref="MM63" ca="1">IFERROR(IF(AND(НачЦ_ИнвП_Дата&lt;=MM$3,КИнвП_Дата&gt;MM$3),
INDEX(Кальк._свекла,MATCH($A63,Кальк._свекла_наим.,0),MATCH("Сумма затрат, т.руб.",'Кальк-я'!$5:$5,0))*
INDEX(ЗФ,MATCH($A$58,ЗФ!$A:$A,0),MATCH("Посевная площадь"&amp;YEAR(MN$3),ЗФ!$2:$2,0))*
INDEX(Коэф.закупка_год_свекла[],MATCH($A63,Коэф.закупка_год_свекла[1],0),MATCH(MONTH(MM$3),КЗ!$1:$1,0))/1000,""),0)</f>
        <v>0</v>
      </c>
      <c r="MN63" s="552">
        <f t="shared" ca="1" si="1570"/>
        <v>892.05</v>
      </c>
      <c r="MO63" s="551" cm="1">
        <f t="array" aca="1" ref="MO63" ca="1">IFERROR(IF(AND(НачЦ_ИнвП_Дата&lt;=MO$3,КИнвП_Дата&gt;MO$3),
INDEX(Кальк._свекла,MATCH($A63,Кальк._свекла_наим.,0),MATCH("Сумма затрат, т.руб.",'Кальк-я'!$5:$5,0))*
INDEX(ЗФ,MATCH($A$58,ЗФ!$A:$A,0),MATCH("Посевная площадь"&amp;YEAR(MP$3),ЗФ!$2:$2,0))*
INDEX(Коэф.закупка_год_свекла[],MATCH($A63,Коэф.закупка_год_свекла[1],0),MATCH(MONTH(MO$3),КЗ!$1:$1,0))/1000,""),0)</f>
        <v>0</v>
      </c>
      <c r="MP63" s="551" cm="1">
        <f t="array" aca="1" ref="MP63" ca="1">IFERROR(IF(AND(НачЦ_ИнвП_Дата&lt;=MP$3,КИнвП_Дата&gt;MP$3),
INDEX(Кальк._свекла,MATCH($A63,Кальк._свекла_наим.,0),MATCH("Сумма затрат, т.руб.",'Кальк-я'!$5:$5,0))*
INDEX(ЗФ,MATCH($A$58,ЗФ!$A:$A,0),MATCH("Посевная площадь"&amp;YEAR(MQ$3),ЗФ!$2:$2,0))*
INDEX(Коэф.закупка_год_свекла[],MATCH($A63,Коэф.закупка_год_свекла[1],0),MATCH(MONTH(MP$3),КЗ!$1:$1,0))/1000,""),0)</f>
        <v>446.02499999999998</v>
      </c>
      <c r="MQ63" s="551" cm="1">
        <f t="array" aca="1" ref="MQ63" ca="1">IFERROR(IF(AND(НачЦ_ИнвП_Дата&lt;=MQ$3,КИнвП_Дата&gt;MQ$3),
INDEX(Кальк._свекла,MATCH($A63,Кальк._свекла_наим.,0),MATCH("Сумма затрат, т.руб.",'Кальк-я'!$5:$5,0))*
INDEX(ЗФ,MATCH($A$58,ЗФ!$A:$A,0),MATCH("Посевная площадь"&amp;YEAR(MR$3),ЗФ!$2:$2,0))*
INDEX(Коэф.закупка_год_свекла[],MATCH($A63,Коэф.закупка_год_свекла[1],0),MATCH(MONTH(MQ$3),КЗ!$1:$1,0))/1000,""),0)</f>
        <v>0</v>
      </c>
      <c r="MR63" s="551" cm="1">
        <f t="array" aca="1" ref="MR63" ca="1">IFERROR(IF(AND(НачЦ_ИнвП_Дата&lt;=MR$3,КИнвП_Дата&gt;MR$3),
INDEX(Кальк._свекла,MATCH($A63,Кальк._свекла_наим.,0),MATCH("Сумма затрат, т.руб.",'Кальк-я'!$5:$5,0))*
INDEX(ЗФ,MATCH($A$58,ЗФ!$A:$A,0),MATCH("Посевная площадь"&amp;YEAR(MS$3),ЗФ!$2:$2,0))*
INDEX(Коэф.закупка_год_свекла[],MATCH($A63,Коэф.закупка_год_свекла[1],0),MATCH(MONTH(MR$3),КЗ!$1:$1,0))/1000,""),0)</f>
        <v>0</v>
      </c>
      <c r="MS63" s="551" cm="1">
        <f t="array" aca="1" ref="MS63" ca="1">IFERROR(IF(AND(НачЦ_ИнвП_Дата&lt;=MS$3,КИнвП_Дата&gt;MS$3),
INDEX(Кальк._свекла,MATCH($A63,Кальк._свекла_наим.,0),MATCH("Сумма затрат, т.руб.",'Кальк-я'!$5:$5,0))*
INDEX(ЗФ,MATCH($A$58,ЗФ!$A:$A,0),MATCH("Посевная площадь"&amp;YEAR(MT$3),ЗФ!$2:$2,0))*
INDEX(Коэф.закупка_год_свекла[],MATCH($A63,Коэф.закупка_год_свекла[1],0),MATCH(MONTH(MS$3),КЗ!$1:$1,0))/1000,""),0)</f>
        <v>446.02499999999998</v>
      </c>
      <c r="MT63" s="551" cm="1">
        <f t="array" aca="1" ref="MT63" ca="1">IFERROR(IF(AND(НачЦ_ИнвП_Дата&lt;=MT$3,КИнвП_Дата&gt;MT$3),
INDEX(Кальк._свекла,MATCH($A63,Кальк._свекла_наим.,0),MATCH("Сумма затрат, т.руб.",'Кальк-я'!$5:$5,0))*
INDEX(ЗФ,MATCH($A$58,ЗФ!$A:$A,0),MATCH("Посевная площадь"&amp;YEAR(MU$3),ЗФ!$2:$2,0))*
INDEX(Коэф.закупка_год_свекла[],MATCH($A63,Коэф.закупка_год_свекла[1],0),MATCH(MONTH(MT$3),КЗ!$1:$1,0))/1000,""),0)</f>
        <v>0</v>
      </c>
      <c r="MU63" s="551" cm="1">
        <f t="array" aca="1" ref="MU63" ca="1">IFERROR(IF(AND(НачЦ_ИнвП_Дата&lt;=MU$3,КИнвП_Дата&gt;MU$3),
INDEX(Кальк._свекла,MATCH($A63,Кальк._свекла_наим.,0),MATCH("Сумма затрат, т.руб.",'Кальк-я'!$5:$5,0))*
INDEX(ЗФ,MATCH($A$58,ЗФ!$A:$A,0),MATCH("Посевная площадь"&amp;YEAR(MV$3),ЗФ!$2:$2,0))*
INDEX(Коэф.закупка_год_свекла[],MATCH($A63,Коэф.закупка_год_свекла[1],0),MATCH(MONTH(MU$3),КЗ!$1:$1,0))/1000,""),0)</f>
        <v>0</v>
      </c>
      <c r="MV63" s="551" cm="1">
        <f t="array" aca="1" ref="MV63" ca="1">IFERROR(IF(AND(НачЦ_ИнвП_Дата&lt;=MV$3,КИнвП_Дата&gt;MV$3),
INDEX(Кальк._свекла,MATCH($A63,Кальк._свекла_наим.,0),MATCH("Сумма затрат, т.руб.",'Кальк-я'!$5:$5,0))*
INDEX(ЗФ,MATCH($A$58,ЗФ!$A:$A,0),MATCH("Посевная площадь"&amp;YEAR(MW$3),ЗФ!$2:$2,0))*
INDEX(Коэф.закупка_год_свекла[],MATCH($A63,Коэф.закупка_год_свекла[1],0),MATCH(MONTH(MV$3),КЗ!$1:$1,0))/1000,""),0)</f>
        <v>0</v>
      </c>
      <c r="MW63" s="551" cm="1">
        <f t="array" aca="1" ref="MW63" ca="1">IFERROR(IF(AND(НачЦ_ИнвП_Дата&lt;=MW$3,КИнвП_Дата&gt;MW$3),
INDEX(Кальк._свекла,MATCH($A63,Кальк._свекла_наим.,0),MATCH("Сумма затрат, т.руб.",'Кальк-я'!$5:$5,0))*
INDEX(ЗФ,MATCH($A$58,ЗФ!$A:$A,0),MATCH("Посевная площадь"&amp;YEAR(MX$3),ЗФ!$2:$2,0))*
INDEX(Коэф.закупка_год_свекла[],MATCH($A63,Коэф.закупка_год_свекла[1],0),MATCH(MONTH(MW$3),КЗ!$1:$1,0))/1000,""),0)</f>
        <v>0</v>
      </c>
      <c r="MX63" s="551" cm="1">
        <f t="array" aca="1" ref="MX63" ca="1">IFERROR(IF(AND(НачЦ_ИнвП_Дата&lt;=MX$3,КИнвП_Дата&gt;MX$3),
INDEX(Кальк._свекла,MATCH($A63,Кальк._свекла_наим.,0),MATCH("Сумма затрат, т.руб.",'Кальк-я'!$5:$5,0))*
INDEX(ЗФ,MATCH($A$58,ЗФ!$A:$A,0),MATCH("Посевная площадь"&amp;YEAR(MY$3),ЗФ!$2:$2,0))*
INDEX(Коэф.закупка_год_свекла[],MATCH($A63,Коэф.закупка_год_свекла[1],0),MATCH(MONTH(MX$3),КЗ!$1:$1,0))/1000,""),0)</f>
        <v>0</v>
      </c>
      <c r="MY63" s="551" cm="1">
        <f t="array" aca="1" ref="MY63" ca="1">IFERROR(IF(AND(НачЦ_ИнвП_Дата&lt;=MY$3,КИнвП_Дата&gt;MY$3),
INDEX(Кальк._свекла,MATCH($A63,Кальк._свекла_наим.,0),MATCH("Сумма затрат, т.руб.",'Кальк-я'!$5:$5,0))*
INDEX(ЗФ,MATCH($A$58,ЗФ!$A:$A,0),MATCH("Посевная площадь"&amp;YEAR(MZ$3),ЗФ!$2:$2,0))*
INDEX(Коэф.закупка_год_свекла[],MATCH($A63,Коэф.закупка_год_свекла[1],0),MATCH(MONTH(MY$3),КЗ!$1:$1,0))/1000,""),0)</f>
        <v>0</v>
      </c>
      <c r="MZ63" s="551" cm="1">
        <f t="array" aca="1" ref="MZ63" ca="1">IFERROR(IF(AND(НачЦ_ИнвП_Дата&lt;=MZ$3,КИнвП_Дата&gt;MZ$3),
INDEX(Кальк._свекла,MATCH($A63,Кальк._свекла_наим.,0),MATCH("Сумма затрат, т.руб.",'Кальк-я'!$5:$5,0))*
INDEX(ЗФ,MATCH($A$58,ЗФ!$A:$A,0),MATCH("Посевная площадь"&amp;YEAR(NA$3),ЗФ!$2:$2,0))*
INDEX(Коэф.закупка_год_свекла[],MATCH($A63,Коэф.закупка_год_свекла[1],0),MATCH(MONTH(MZ$3),КЗ!$1:$1,0))/1000,""),0)</f>
        <v>0</v>
      </c>
      <c r="NA63" s="552">
        <f t="shared" ca="1" si="1571"/>
        <v>892.05</v>
      </c>
      <c r="NB63" s="551" cm="1">
        <f t="array" aca="1" ref="NB63" ca="1">IFERROR(IF(AND(НачЦ_ИнвП_Дата&lt;=NB$3,КИнвП_Дата&gt;NB$3),
INDEX(Кальк._свекла,MATCH($A63,Кальк._свекла_наим.,0),MATCH("Сумма затрат, т.руб.",'Кальк-я'!$5:$5,0))*
INDEX(ЗФ,MATCH($A$58,ЗФ!$A:$A,0),MATCH("Посевная площадь"&amp;YEAR(NC$3),ЗФ!$2:$2,0))*
INDEX(Коэф.закупка_год_свекла[],MATCH($A63,Коэф.закупка_год_свекла[1],0),MATCH(MONTH(NB$3),КЗ!$1:$1,0))/1000,""),0)</f>
        <v>0</v>
      </c>
      <c r="NC63" s="551" cm="1">
        <f t="array" aca="1" ref="NC63" ca="1">IFERROR(IF(AND(НачЦ_ИнвП_Дата&lt;=NC$3,КИнвП_Дата&gt;NC$3),
INDEX(Кальк._свекла,MATCH($A63,Кальк._свекла_наим.,0),MATCH("Сумма затрат, т.руб.",'Кальк-я'!$5:$5,0))*
INDEX(ЗФ,MATCH($A$58,ЗФ!$A:$A,0),MATCH("Посевная площадь"&amp;YEAR(ND$3),ЗФ!$2:$2,0))*
INDEX(Коэф.закупка_год_свекла[],MATCH($A63,Коэф.закупка_год_свекла[1],0),MATCH(MONTH(NC$3),КЗ!$1:$1,0))/1000,""),0)</f>
        <v>446.02499999999998</v>
      </c>
      <c r="ND63" s="551" cm="1">
        <f t="array" aca="1" ref="ND63" ca="1">IFERROR(IF(AND(НачЦ_ИнвП_Дата&lt;=ND$3,КИнвП_Дата&gt;ND$3),
INDEX(Кальк._свекла,MATCH($A63,Кальк._свекла_наим.,0),MATCH("Сумма затрат, т.руб.",'Кальк-я'!$5:$5,0))*
INDEX(ЗФ,MATCH($A$58,ЗФ!$A:$A,0),MATCH("Посевная площадь"&amp;YEAR(NE$3),ЗФ!$2:$2,0))*
INDEX(Коэф.закупка_год_свекла[],MATCH($A63,Коэф.закупка_год_свекла[1],0),MATCH(MONTH(ND$3),КЗ!$1:$1,0))/1000,""),0)</f>
        <v>0</v>
      </c>
      <c r="NE63" s="551" cm="1">
        <f t="array" aca="1" ref="NE63" ca="1">IFERROR(IF(AND(НачЦ_ИнвП_Дата&lt;=NE$3,КИнвП_Дата&gt;NE$3),
INDEX(Кальк._свекла,MATCH($A63,Кальк._свекла_наим.,0),MATCH("Сумма затрат, т.руб.",'Кальк-я'!$5:$5,0))*
INDEX(ЗФ,MATCH($A$58,ЗФ!$A:$A,0),MATCH("Посевная площадь"&amp;YEAR(NF$3),ЗФ!$2:$2,0))*
INDEX(Коэф.закупка_год_свекла[],MATCH($A63,Коэф.закупка_год_свекла[1],0),MATCH(MONTH(NE$3),КЗ!$1:$1,0))/1000,""),0)</f>
        <v>0</v>
      </c>
      <c r="NF63" s="551" cm="1">
        <f t="array" aca="1" ref="NF63" ca="1">IFERROR(IF(AND(НачЦ_ИнвП_Дата&lt;=NF$3,КИнвП_Дата&gt;NF$3),
INDEX(Кальк._свекла,MATCH($A63,Кальк._свекла_наим.,0),MATCH("Сумма затрат, т.руб.",'Кальк-я'!$5:$5,0))*
INDEX(ЗФ,MATCH($A$58,ЗФ!$A:$A,0),MATCH("Посевная площадь"&amp;YEAR(NG$3),ЗФ!$2:$2,0))*
INDEX(Коэф.закупка_год_свекла[],MATCH($A63,Коэф.закупка_год_свекла[1],0),MATCH(MONTH(NF$3),КЗ!$1:$1,0))/1000,""),0)</f>
        <v>446.02499999999998</v>
      </c>
      <c r="NG63" s="551" cm="1">
        <f t="array" aca="1" ref="NG63" ca="1">IFERROR(IF(AND(НачЦ_ИнвП_Дата&lt;=NG$3,КИнвП_Дата&gt;NG$3),
INDEX(Кальк._свекла,MATCH($A63,Кальк._свекла_наим.,0),MATCH("Сумма затрат, т.руб.",'Кальк-я'!$5:$5,0))*
INDEX(ЗФ,MATCH($A$58,ЗФ!$A:$A,0),MATCH("Посевная площадь"&amp;YEAR(NH$3),ЗФ!$2:$2,0))*
INDEX(Коэф.закупка_год_свекла[],MATCH($A63,Коэф.закупка_год_свекла[1],0),MATCH(MONTH(NG$3),КЗ!$1:$1,0))/1000,""),0)</f>
        <v>0</v>
      </c>
      <c r="NH63" s="551" cm="1">
        <f t="array" aca="1" ref="NH63" ca="1">IFERROR(IF(AND(НачЦ_ИнвП_Дата&lt;=NH$3,КИнвП_Дата&gt;NH$3),
INDEX(Кальк._свекла,MATCH($A63,Кальк._свекла_наим.,0),MATCH("Сумма затрат, т.руб.",'Кальк-я'!$5:$5,0))*
INDEX(ЗФ,MATCH($A$58,ЗФ!$A:$A,0),MATCH("Посевная площадь"&amp;YEAR(NI$3),ЗФ!$2:$2,0))*
INDEX(Коэф.закупка_год_свекла[],MATCH($A63,Коэф.закупка_год_свекла[1],0),MATCH(MONTH(NH$3),КЗ!$1:$1,0))/1000,""),0)</f>
        <v>0</v>
      </c>
      <c r="NI63" s="551" cm="1">
        <f t="array" aca="1" ref="NI63" ca="1">IFERROR(IF(AND(НачЦ_ИнвП_Дата&lt;=NI$3,КИнвП_Дата&gt;NI$3),
INDEX(Кальк._свекла,MATCH($A63,Кальк._свекла_наим.,0),MATCH("Сумма затрат, т.руб.",'Кальк-я'!$5:$5,0))*
INDEX(ЗФ,MATCH($A$58,ЗФ!$A:$A,0),MATCH("Посевная площадь"&amp;YEAR(NJ$3),ЗФ!$2:$2,0))*
INDEX(Коэф.закупка_год_свекла[],MATCH($A63,Коэф.закупка_год_свекла[1],0),MATCH(MONTH(NI$3),КЗ!$1:$1,0))/1000,""),0)</f>
        <v>0</v>
      </c>
      <c r="NJ63" s="551" cm="1">
        <f t="array" aca="1" ref="NJ63" ca="1">IFERROR(IF(AND(НачЦ_ИнвП_Дата&lt;=NJ$3,КИнвП_Дата&gt;NJ$3),
INDEX(Кальк._свекла,MATCH($A63,Кальк._свекла_наим.,0),MATCH("Сумма затрат, т.руб.",'Кальк-я'!$5:$5,0))*
INDEX(ЗФ,MATCH($A$58,ЗФ!$A:$A,0),MATCH("Посевная площадь"&amp;YEAR(NK$3),ЗФ!$2:$2,0))*
INDEX(Коэф.закупка_год_свекла[],MATCH($A63,Коэф.закупка_год_свекла[1],0),MATCH(MONTH(NJ$3),КЗ!$1:$1,0))/1000,""),0)</f>
        <v>0</v>
      </c>
      <c r="NK63" s="551" cm="1">
        <f t="array" aca="1" ref="NK63" ca="1">IFERROR(IF(AND(НачЦ_ИнвП_Дата&lt;=NK$3,КИнвП_Дата&gt;NK$3),
INDEX(Кальк._свекла,MATCH($A63,Кальк._свекла_наим.,0),MATCH("Сумма затрат, т.руб.",'Кальк-я'!$5:$5,0))*
INDEX(ЗФ,MATCH($A$58,ЗФ!$A:$A,0),MATCH("Посевная площадь"&amp;YEAR(NL$3),ЗФ!$2:$2,0))*
INDEX(Коэф.закупка_год_свекла[],MATCH($A63,Коэф.закупка_год_свекла[1],0),MATCH(MONTH(NK$3),КЗ!$1:$1,0))/1000,""),0)</f>
        <v>0</v>
      </c>
      <c r="NL63" s="551" cm="1">
        <f t="array" aca="1" ref="NL63" ca="1">IFERROR(IF(AND(НачЦ_ИнвП_Дата&lt;=NL$3,КИнвП_Дата&gt;NL$3),
INDEX(Кальк._свекла,MATCH($A63,Кальк._свекла_наим.,0),MATCH("Сумма затрат, т.руб.",'Кальк-я'!$5:$5,0))*
INDEX(ЗФ,MATCH($A$58,ЗФ!$A:$A,0),MATCH("Посевная площадь"&amp;YEAR(NM$3),ЗФ!$2:$2,0))*
INDEX(Коэф.закупка_год_свекла[],MATCH($A63,Коэф.закупка_год_свекла[1],0),MATCH(MONTH(NL$3),КЗ!$1:$1,0))/1000,""),0)</f>
        <v>0</v>
      </c>
      <c r="NM63" s="551" cm="1">
        <f t="array" aca="1" ref="NM63" ca="1">IFERROR(IF(AND(НачЦ_ИнвП_Дата&lt;=NM$3,КИнвП_Дата&gt;NM$3),
INDEX(Кальк._свекла,MATCH($A63,Кальк._свекла_наим.,0),MATCH("Сумма затрат, т.руб.",'Кальк-я'!$5:$5,0))*
INDEX(ЗФ,MATCH($A$58,ЗФ!$A:$A,0),MATCH("Посевная площадь"&amp;YEAR(NN$3),ЗФ!$2:$2,0))*
INDEX(Коэф.закупка_год_свекла[],MATCH($A63,Коэф.закупка_год_свекла[1],0),MATCH(MONTH(NM$3),КЗ!$1:$1,0))/1000,""),0)</f>
        <v>0</v>
      </c>
      <c r="NN63" s="552">
        <f t="shared" ca="1" si="1572"/>
        <v>892.05</v>
      </c>
      <c r="NO63" s="551" cm="1">
        <f t="array" aca="1" ref="NO63" ca="1">IFERROR(IF(AND(НачЦ_ИнвП_Дата&lt;=NO$3,КИнвП_Дата&gt;NO$3),
INDEX(Кальк._свекла,MATCH($A63,Кальк._свекла_наим.,0),MATCH("Сумма затрат, т.руб.",'Кальк-я'!$5:$5,0))*
INDEX(ЗФ,MATCH($A$58,ЗФ!$A:$A,0),MATCH("Посевная площадь"&amp;YEAR(NP$3),ЗФ!$2:$2,0))*
INDEX(Коэф.закупка_год_свекла[],MATCH($A63,Коэф.закупка_год_свекла[1],0),MATCH(MONTH(NO$3),КЗ!$1:$1,0))/1000,""),0)</f>
        <v>0</v>
      </c>
      <c r="NP63" s="551" cm="1">
        <f t="array" aca="1" ref="NP63" ca="1">IFERROR(IF(AND(НачЦ_ИнвП_Дата&lt;=NP$3,КИнвП_Дата&gt;NP$3),
INDEX(Кальк._свекла,MATCH($A63,Кальк._свекла_наим.,0),MATCH("Сумма затрат, т.руб.",'Кальк-я'!$5:$5,0))*
INDEX(ЗФ,MATCH($A$58,ЗФ!$A:$A,0),MATCH("Посевная площадь"&amp;YEAR(NQ$3),ЗФ!$2:$2,0))*
INDEX(Коэф.закупка_год_свекла[],MATCH($A63,Коэф.закупка_год_свекла[1],0),MATCH(MONTH(NP$3),КЗ!$1:$1,0))/1000,""),0)</f>
        <v>446.02499999999998</v>
      </c>
      <c r="NQ63" s="551" cm="1">
        <f t="array" aca="1" ref="NQ63" ca="1">IFERROR(IF(AND(НачЦ_ИнвП_Дата&lt;=NQ$3,КИнвП_Дата&gt;NQ$3),
INDEX(Кальк._свекла,MATCH($A63,Кальк._свекла_наим.,0),MATCH("Сумма затрат, т.руб.",'Кальк-я'!$5:$5,0))*
INDEX(ЗФ,MATCH($A$58,ЗФ!$A:$A,0),MATCH("Посевная площадь"&amp;YEAR(NR$3),ЗФ!$2:$2,0))*
INDEX(Коэф.закупка_год_свекла[],MATCH($A63,Коэф.закупка_год_свекла[1],0),MATCH(MONTH(NQ$3),КЗ!$1:$1,0))/1000,""),0)</f>
        <v>0</v>
      </c>
      <c r="NR63" s="551" cm="1">
        <f t="array" aca="1" ref="NR63" ca="1">IFERROR(IF(AND(НачЦ_ИнвП_Дата&lt;=NR$3,КИнвП_Дата&gt;NR$3),
INDEX(Кальк._свекла,MATCH($A63,Кальк._свекла_наим.,0),MATCH("Сумма затрат, т.руб.",'Кальк-я'!$5:$5,0))*
INDEX(ЗФ,MATCH($A$58,ЗФ!$A:$A,0),MATCH("Посевная площадь"&amp;YEAR(NS$3),ЗФ!$2:$2,0))*
INDEX(Коэф.закупка_год_свекла[],MATCH($A63,Коэф.закупка_год_свекла[1],0),MATCH(MONTH(NR$3),КЗ!$1:$1,0))/1000,""),0)</f>
        <v>0</v>
      </c>
      <c r="NS63" s="551" cm="1">
        <f t="array" aca="1" ref="NS63" ca="1">IFERROR(IF(AND(НачЦ_ИнвП_Дата&lt;=NS$3,КИнвП_Дата&gt;NS$3),
INDEX(Кальк._свекла,MATCH($A63,Кальк._свекла_наим.,0),MATCH("Сумма затрат, т.руб.",'Кальк-я'!$5:$5,0))*
INDEX(ЗФ,MATCH($A$58,ЗФ!$A:$A,0),MATCH("Посевная площадь"&amp;YEAR(NT$3),ЗФ!$2:$2,0))*
INDEX(Коэф.закупка_год_свекла[],MATCH($A63,Коэф.закупка_год_свекла[1],0),MATCH(MONTH(NS$3),КЗ!$1:$1,0))/1000,""),0)</f>
        <v>446.02499999999998</v>
      </c>
      <c r="NT63" s="551" cm="1">
        <f t="array" aca="1" ref="NT63" ca="1">IFERROR(IF(AND(НачЦ_ИнвП_Дата&lt;=NT$3,КИнвП_Дата&gt;NT$3),
INDEX(Кальк._свекла,MATCH($A63,Кальк._свекла_наим.,0),MATCH("Сумма затрат, т.руб.",'Кальк-я'!$5:$5,0))*
INDEX(ЗФ,MATCH($A$58,ЗФ!$A:$A,0),MATCH("Посевная площадь"&amp;YEAR(NU$3),ЗФ!$2:$2,0))*
INDEX(Коэф.закупка_год_свекла[],MATCH($A63,Коэф.закупка_год_свекла[1],0),MATCH(MONTH(NT$3),КЗ!$1:$1,0))/1000,""),0)</f>
        <v>0</v>
      </c>
      <c r="NU63" s="551" cm="1">
        <f t="array" aca="1" ref="NU63" ca="1">IFERROR(IF(AND(НачЦ_ИнвП_Дата&lt;=NU$3,КИнвП_Дата&gt;NU$3),
INDEX(Кальк._свекла,MATCH($A63,Кальк._свекла_наим.,0),MATCH("Сумма затрат, т.руб.",'Кальк-я'!$5:$5,0))*
INDEX(ЗФ,MATCH($A$58,ЗФ!$A:$A,0),MATCH("Посевная площадь"&amp;YEAR(NV$3),ЗФ!$2:$2,0))*
INDEX(Коэф.закупка_год_свекла[],MATCH($A63,Коэф.закупка_год_свекла[1],0),MATCH(MONTH(NU$3),КЗ!$1:$1,0))/1000,""),0)</f>
        <v>0</v>
      </c>
      <c r="NV63" s="551" cm="1">
        <f t="array" aca="1" ref="NV63" ca="1">IFERROR(IF(AND(НачЦ_ИнвП_Дата&lt;=NV$3,КИнвП_Дата&gt;NV$3),
INDEX(Кальк._свекла,MATCH($A63,Кальк._свекла_наим.,0),MATCH("Сумма затрат, т.руб.",'Кальк-я'!$5:$5,0))*
INDEX(ЗФ,MATCH($A$58,ЗФ!$A:$A,0),MATCH("Посевная площадь"&amp;YEAR(NW$3),ЗФ!$2:$2,0))*
INDEX(Коэф.закупка_год_свекла[],MATCH($A63,Коэф.закупка_год_свекла[1],0),MATCH(MONTH(NV$3),КЗ!$1:$1,0))/1000,""),0)</f>
        <v>0</v>
      </c>
      <c r="NW63" s="551" cm="1">
        <f t="array" aca="1" ref="NW63" ca="1">IFERROR(IF(AND(НачЦ_ИнвП_Дата&lt;=NW$3,КИнвП_Дата&gt;NW$3),
INDEX(Кальк._свекла,MATCH($A63,Кальк._свекла_наим.,0),MATCH("Сумма затрат, т.руб.",'Кальк-я'!$5:$5,0))*
INDEX(ЗФ,MATCH($A$58,ЗФ!$A:$A,0),MATCH("Посевная площадь"&amp;YEAR(NX$3),ЗФ!$2:$2,0))*
INDEX(Коэф.закупка_год_свекла[],MATCH($A63,Коэф.закупка_год_свекла[1],0),MATCH(MONTH(NW$3),КЗ!$1:$1,0))/1000,""),0)</f>
        <v>0</v>
      </c>
      <c r="NX63" s="551" cm="1">
        <f t="array" aca="1" ref="NX63" ca="1">IFERROR(IF(AND(НачЦ_ИнвП_Дата&lt;=NX$3,КИнвП_Дата&gt;NX$3),
INDEX(Кальк._свекла,MATCH($A63,Кальк._свекла_наим.,0),MATCH("Сумма затрат, т.руб.",'Кальк-я'!$5:$5,0))*
INDEX(ЗФ,MATCH($A$58,ЗФ!$A:$A,0),MATCH("Посевная площадь"&amp;YEAR(NY$3),ЗФ!$2:$2,0))*
INDEX(Коэф.закупка_год_свекла[],MATCH($A63,Коэф.закупка_год_свекла[1],0),MATCH(MONTH(NX$3),КЗ!$1:$1,0))/1000,""),0)</f>
        <v>0</v>
      </c>
      <c r="NY63" s="551" cm="1">
        <f t="array" aca="1" ref="NY63" ca="1">IFERROR(IF(AND(НачЦ_ИнвП_Дата&lt;=NY$3,КИнвП_Дата&gt;NY$3),
INDEX(Кальк._свекла,MATCH($A63,Кальк._свекла_наим.,0),MATCH("Сумма затрат, т.руб.",'Кальк-я'!$5:$5,0))*
INDEX(ЗФ,MATCH($A$58,ЗФ!$A:$A,0),MATCH("Посевная площадь"&amp;YEAR(NZ$3),ЗФ!$2:$2,0))*
INDEX(Коэф.закупка_год_свекла[],MATCH($A63,Коэф.закупка_год_свекла[1],0),MATCH(MONTH(NY$3),КЗ!$1:$1,0))/1000,""),0)</f>
        <v>0</v>
      </c>
      <c r="NZ63" s="551" cm="1">
        <f t="array" aca="1" ref="NZ63" ca="1">IFERROR(IF(AND(НачЦ_ИнвП_Дата&lt;=NZ$3,КИнвП_Дата&gt;NZ$3),
INDEX(Кальк._свекла,MATCH($A63,Кальк._свекла_наим.,0),MATCH("Сумма затрат, т.руб.",'Кальк-я'!$5:$5,0))*
INDEX(ЗФ,MATCH($A$58,ЗФ!$A:$A,0),MATCH("Посевная площадь"&amp;YEAR(OA$3),ЗФ!$2:$2,0))*
INDEX(Коэф.закупка_год_свекла[],MATCH($A63,Коэф.закупка_год_свекла[1],0),MATCH(MONTH(NZ$3),КЗ!$1:$1,0))/1000,""),0)</f>
        <v>0</v>
      </c>
      <c r="OA63" s="552">
        <f t="shared" ca="1" si="1573"/>
        <v>892.05</v>
      </c>
      <c r="OB63" s="551" cm="1">
        <f t="array" aca="1" ref="OB63" ca="1">IFERROR(IF(AND(НачЦ_ИнвП_Дата&lt;=OB$3,КИнвП_Дата&gt;OB$3),
INDEX(Кальк._свекла,MATCH($A63,Кальк._свекла_наим.,0),MATCH("Сумма затрат, т.руб.",'Кальк-я'!$5:$5,0))*
INDEX(ЗФ,MATCH($A$58,ЗФ!$A:$A,0),MATCH("Посевная площадь"&amp;YEAR(OC$3),ЗФ!$2:$2,0))*
INDEX(Коэф.закупка_год_свекла[],MATCH($A63,Коэф.закупка_год_свекла[1],0),MATCH(MONTH(OB$3),КЗ!$1:$1,0))/1000,""),0)</f>
        <v>0</v>
      </c>
      <c r="OC63" s="551" cm="1">
        <f t="array" aca="1" ref="OC63" ca="1">IFERROR(IF(AND(НачЦ_ИнвП_Дата&lt;=OC$3,КИнвП_Дата&gt;OC$3),
INDEX(Кальк._свекла,MATCH($A63,Кальк._свекла_наим.,0),MATCH("Сумма затрат, т.руб.",'Кальк-я'!$5:$5,0))*
INDEX(ЗФ,MATCH($A$58,ЗФ!$A:$A,0),MATCH("Посевная площадь"&amp;YEAR(OD$3),ЗФ!$2:$2,0))*
INDEX(Коэф.закупка_год_свекла[],MATCH($A63,Коэф.закупка_год_свекла[1],0),MATCH(MONTH(OC$3),КЗ!$1:$1,0))/1000,""),0)</f>
        <v>446.02499999999998</v>
      </c>
      <c r="OD63" s="551" cm="1">
        <f t="array" aca="1" ref="OD63" ca="1">IFERROR(IF(AND(НачЦ_ИнвП_Дата&lt;=OD$3,КИнвП_Дата&gt;OD$3),
INDEX(Кальк._свекла,MATCH($A63,Кальк._свекла_наим.,0),MATCH("Сумма затрат, т.руб.",'Кальк-я'!$5:$5,0))*
INDEX(ЗФ,MATCH($A$58,ЗФ!$A:$A,0),MATCH("Посевная площадь"&amp;YEAR(OE$3),ЗФ!$2:$2,0))*
INDEX(Коэф.закупка_год_свекла[],MATCH($A63,Коэф.закупка_год_свекла[1],0),MATCH(MONTH(OD$3),КЗ!$1:$1,0))/1000,""),0)</f>
        <v>0</v>
      </c>
      <c r="OE63" s="551" cm="1">
        <f t="array" aca="1" ref="OE63" ca="1">IFERROR(IF(AND(НачЦ_ИнвП_Дата&lt;=OE$3,КИнвП_Дата&gt;OE$3),
INDEX(Кальк._свекла,MATCH($A63,Кальк._свекла_наим.,0),MATCH("Сумма затрат, т.руб.",'Кальк-я'!$5:$5,0))*
INDEX(ЗФ,MATCH($A$58,ЗФ!$A:$A,0),MATCH("Посевная площадь"&amp;YEAR(OF$3),ЗФ!$2:$2,0))*
INDEX(Коэф.закупка_год_свекла[],MATCH($A63,Коэф.закупка_год_свекла[1],0),MATCH(MONTH(OE$3),КЗ!$1:$1,0))/1000,""),0)</f>
        <v>0</v>
      </c>
      <c r="OF63" s="551" cm="1">
        <f t="array" aca="1" ref="OF63" ca="1">IFERROR(IF(AND(НачЦ_ИнвП_Дата&lt;=OF$3,КИнвП_Дата&gt;OF$3),
INDEX(Кальк._свекла,MATCH($A63,Кальк._свекла_наим.,0),MATCH("Сумма затрат, т.руб.",'Кальк-я'!$5:$5,0))*
INDEX(ЗФ,MATCH($A$58,ЗФ!$A:$A,0),MATCH("Посевная площадь"&amp;YEAR(OG$3),ЗФ!$2:$2,0))*
INDEX(Коэф.закупка_год_свекла[],MATCH($A63,Коэф.закупка_год_свекла[1],0),MATCH(MONTH(OF$3),КЗ!$1:$1,0))/1000,""),0)</f>
        <v>446.02499999999998</v>
      </c>
      <c r="OG63" s="551" cm="1">
        <f t="array" aca="1" ref="OG63" ca="1">IFERROR(IF(AND(НачЦ_ИнвП_Дата&lt;=OG$3,КИнвП_Дата&gt;OG$3),
INDEX(Кальк._свекла,MATCH($A63,Кальк._свекла_наим.,0),MATCH("Сумма затрат, т.руб.",'Кальк-я'!$5:$5,0))*
INDEX(ЗФ,MATCH($A$58,ЗФ!$A:$A,0),MATCH("Посевная площадь"&amp;YEAR(OH$3),ЗФ!$2:$2,0))*
INDEX(Коэф.закупка_год_свекла[],MATCH($A63,Коэф.закупка_год_свекла[1],0),MATCH(MONTH(OG$3),КЗ!$1:$1,0))/1000,""),0)</f>
        <v>0</v>
      </c>
      <c r="OH63" s="551" cm="1">
        <f t="array" aca="1" ref="OH63" ca="1">IFERROR(IF(AND(НачЦ_ИнвП_Дата&lt;=OH$3,КИнвП_Дата&gt;OH$3),
INDEX(Кальк._свекла,MATCH($A63,Кальк._свекла_наим.,0),MATCH("Сумма затрат, т.руб.",'Кальк-я'!$5:$5,0))*
INDEX(ЗФ,MATCH($A$58,ЗФ!$A:$A,0),MATCH("Посевная площадь"&amp;YEAR(OI$3),ЗФ!$2:$2,0))*
INDEX(Коэф.закупка_год_свекла[],MATCH($A63,Коэф.закупка_год_свекла[1],0),MATCH(MONTH(OH$3),КЗ!$1:$1,0))/1000,""),0)</f>
        <v>0</v>
      </c>
      <c r="OI63" s="551" cm="1">
        <f t="array" aca="1" ref="OI63" ca="1">IFERROR(IF(AND(НачЦ_ИнвП_Дата&lt;=OI$3,КИнвП_Дата&gt;OI$3),
INDEX(Кальк._свекла,MATCH($A63,Кальк._свекла_наим.,0),MATCH("Сумма затрат, т.руб.",'Кальк-я'!$5:$5,0))*
INDEX(ЗФ,MATCH($A$58,ЗФ!$A:$A,0),MATCH("Посевная площадь"&amp;YEAR(OJ$3),ЗФ!$2:$2,0))*
INDEX(Коэф.закупка_год_свекла[],MATCH($A63,Коэф.закупка_год_свекла[1],0),MATCH(MONTH(OI$3),КЗ!$1:$1,0))/1000,""),0)</f>
        <v>0</v>
      </c>
      <c r="OJ63" s="551" cm="1">
        <f t="array" aca="1" ref="OJ63" ca="1">IFERROR(IF(AND(НачЦ_ИнвП_Дата&lt;=OJ$3,КИнвП_Дата&gt;OJ$3),
INDEX(Кальк._свекла,MATCH($A63,Кальк._свекла_наим.,0),MATCH("Сумма затрат, т.руб.",'Кальк-я'!$5:$5,0))*
INDEX(ЗФ,MATCH($A$58,ЗФ!$A:$A,0),MATCH("Посевная площадь"&amp;YEAR(OK$3),ЗФ!$2:$2,0))*
INDEX(Коэф.закупка_год_свекла[],MATCH($A63,Коэф.закупка_год_свекла[1],0),MATCH(MONTH(OJ$3),КЗ!$1:$1,0))/1000,""),0)</f>
        <v>0</v>
      </c>
      <c r="OK63" s="551" t="str" cm="1">
        <f t="array" aca="1" ref="OK63" ca="1">IFERROR(IF(AND(НачЦ_ИнвП_Дата&lt;=OK$3,КИнвП_Дата&gt;OK$3),
INDEX(Кальк._свекла,MATCH($A63,Кальк._свекла_наим.,0),MATCH("Сумма затрат, т.руб.",'Кальк-я'!$5:$5,0))*
INDEX(ЗФ,MATCH($A$58,ЗФ!$A:$A,0),MATCH("Посевная площадь"&amp;YEAR(OL$3),ЗФ!$2:$2,0))*
INDEX(Коэф.закупка_год_свекла[],MATCH($A63,Коэф.закупка_год_свекла[1],0),MATCH(MONTH(OK$3),КЗ!$1:$1,0))/1000,""),0)</f>
        <v/>
      </c>
      <c r="OL63" s="551" t="str" cm="1">
        <f t="array" aca="1" ref="OL63" ca="1">IFERROR(IF(AND(НачЦ_ИнвП_Дата&lt;=OL$3,КИнвП_Дата&gt;OL$3),
INDEX(Кальк._свекла,MATCH($A63,Кальк._свекла_наим.,0),MATCH("Сумма затрат, т.руб.",'Кальк-я'!$5:$5,0))*
INDEX(ЗФ,MATCH($A$58,ЗФ!$A:$A,0),MATCH("Посевная площадь"&amp;YEAR(OM$3),ЗФ!$2:$2,0))*
INDEX(Коэф.закупка_год_свекла[],MATCH($A63,Коэф.закупка_год_свекла[1],0),MATCH(MONTH(OL$3),КЗ!$1:$1,0))/1000,""),0)</f>
        <v/>
      </c>
      <c r="OM63" s="551" t="str" cm="1">
        <f t="array" aca="1" ref="OM63" ca="1">IFERROR(IF(AND(НачЦ_ИнвП_Дата&lt;=OM$3,КИнвП_Дата&gt;OM$3),
INDEX(Кальк._свекла,MATCH($A63,Кальк._свекла_наим.,0),MATCH("Сумма затрат, т.руб.",'Кальк-я'!$5:$5,0))*
INDEX(ЗФ,MATCH($A$58,ЗФ!$A:$A,0),MATCH("Посевная площадь"&amp;YEAR(ON$3),ЗФ!$2:$2,0))*
INDEX(Коэф.закупка_год_свекла[],MATCH($A63,Коэф.закупка_год_свекла[1],0),MATCH(MONTH(OM$3),КЗ!$1:$1,0))/1000,""),0)</f>
        <v/>
      </c>
      <c r="ON63" s="552">
        <f t="shared" ca="1" si="1574"/>
        <v>892.05</v>
      </c>
    </row>
    <row r="64" spans="1:404" s="553" customFormat="1" outlineLevel="2">
      <c r="A64" s="550" t="s">
        <v>415</v>
      </c>
      <c r="B64" s="551" t="str" cm="1">
        <f t="array" ref="B64">IFERROR(IF(AND(НачЦ_ИнвП_Дата&lt;=B$3,КИнвП_Дата&gt;B$3),
INDEX(Кальк._свекла,MATCH($A64,Кальк._свекла_наим.,0),MATCH("Сумма затрат, т.руб.",'Кальк-я'!$5:$5,0))*
INDEX(ЗФ,MATCH($A$58,ЗФ!$A:$A,0),MATCH("Посевная площадь"&amp;YEAR(C$3),ЗФ!$2:$2,0))*
INDEX(Коэф.закупка_год_свекла[],MATCH($A64,Коэф.закупка_год_свекла[1],0),MATCH(MONTH(B$3),КЗ!$1:$1,0))/1000,""),0)</f>
        <v/>
      </c>
      <c r="C64" s="551" t="str" cm="1">
        <f t="array" aca="1" ref="C64" ca="1">IFERROR(IF(AND(НачЦ_ИнвП_Дата&lt;=C$3,КИнвП_Дата&gt;C$3),
INDEX(Кальк._свекла,MATCH($A64,Кальк._свекла_наим.,0),MATCH("Сумма затрат, т.руб.",'Кальк-я'!$5:$5,0))*
INDEX(ЗФ,MATCH($A$58,ЗФ!$A:$A,0),MATCH("Посевная площадь"&amp;YEAR(D$3),ЗФ!$2:$2,0))*
INDEX(Коэф.закупка_год_свекла[],MATCH($A64,Коэф.закупка_год_свекла[1],0),MATCH(MONTH(C$3),КЗ!$1:$1,0))/1000,""),0)</f>
        <v/>
      </c>
      <c r="D64" s="551" t="str" cm="1">
        <f t="array" aca="1" ref="D64" ca="1">IFERROR(IF(AND(НачЦ_ИнвП_Дата&lt;=D$3,КИнвП_Дата&gt;D$3),
INDEX(Кальк._свекла,MATCH($A64,Кальк._свекла_наим.,0),MATCH("Сумма затрат, т.руб.",'Кальк-я'!$5:$5,0))*
INDEX(ЗФ,MATCH($A$58,ЗФ!$A:$A,0),MATCH("Посевная площадь"&amp;YEAR(E$3),ЗФ!$2:$2,0))*
INDEX(Коэф.закупка_год_свекла[],MATCH($A64,Коэф.закупка_год_свекла[1],0),MATCH(MONTH(D$3),КЗ!$1:$1,0))/1000,""),0)</f>
        <v/>
      </c>
      <c r="E64" s="551" t="str" cm="1">
        <f t="array" aca="1" ref="E64" ca="1">IFERROR(IF(AND(НачЦ_ИнвП_Дата&lt;=E$3,КИнвП_Дата&gt;E$3),
INDEX(Кальк._свекла,MATCH($A64,Кальк._свекла_наим.,0),MATCH("Сумма затрат, т.руб.",'Кальк-я'!$5:$5,0))*
INDEX(ЗФ,MATCH($A$58,ЗФ!$A:$A,0),MATCH("Посевная площадь"&amp;YEAR(F$3),ЗФ!$2:$2,0))*
INDEX(Коэф.закупка_год_свекла[],MATCH($A64,Коэф.закупка_год_свекла[1],0),MATCH(MONTH(E$3),КЗ!$1:$1,0))/1000,""),0)</f>
        <v/>
      </c>
      <c r="F64" s="551" t="str" cm="1">
        <f t="array" aca="1" ref="F64" ca="1">IFERROR(IF(AND(НачЦ_ИнвП_Дата&lt;=F$3,КИнвП_Дата&gt;F$3),
INDEX(Кальк._свекла,MATCH($A64,Кальк._свекла_наим.,0),MATCH("Сумма затрат, т.руб.",'Кальк-я'!$5:$5,0))*
INDEX(ЗФ,MATCH($A$58,ЗФ!$A:$A,0),MATCH("Посевная площадь"&amp;YEAR(G$3),ЗФ!$2:$2,0))*
INDEX(Коэф.закупка_год_свекла[],MATCH($A64,Коэф.закупка_год_свекла[1],0),MATCH(MONTH(F$3),КЗ!$1:$1,0))/1000,""),0)</f>
        <v/>
      </c>
      <c r="G64" s="551" t="str" cm="1">
        <f t="array" aca="1" ref="G64" ca="1">IFERROR(IF(AND(НачЦ_ИнвП_Дата&lt;=G$3,КИнвП_Дата&gt;G$3),
INDEX(Кальк._свекла,MATCH($A64,Кальк._свекла_наим.,0),MATCH("Сумма затрат, т.руб.",'Кальк-я'!$5:$5,0))*
INDEX(ЗФ,MATCH($A$58,ЗФ!$A:$A,0),MATCH("Посевная площадь"&amp;YEAR(H$3),ЗФ!$2:$2,0))*
INDEX(Коэф.закупка_год_свекла[],MATCH($A64,Коэф.закупка_год_свекла[1],0),MATCH(MONTH(G$3),КЗ!$1:$1,0))/1000,""),0)</f>
        <v/>
      </c>
      <c r="H64" s="551" t="str" cm="1">
        <f t="array" aca="1" ref="H64" ca="1">IFERROR(IF(AND(НачЦ_ИнвП_Дата&lt;=H$3,КИнвП_Дата&gt;H$3),
INDEX(Кальк._свекла,MATCH($A64,Кальк._свекла_наим.,0),MATCH("Сумма затрат, т.руб.",'Кальк-я'!$5:$5,0))*
INDEX(ЗФ,MATCH($A$58,ЗФ!$A:$A,0),MATCH("Посевная площадь"&amp;YEAR(I$3),ЗФ!$2:$2,0))*
INDEX(Коэф.закупка_год_свекла[],MATCH($A64,Коэф.закупка_год_свекла[1],0),MATCH(MONTH(H$3),КЗ!$1:$1,0))/1000,""),0)</f>
        <v/>
      </c>
      <c r="I64" s="551" t="str" cm="1">
        <f t="array" aca="1" ref="I64" ca="1">IFERROR(IF(AND(НачЦ_ИнвП_Дата&lt;=I$3,КИнвП_Дата&gt;I$3),
INDEX(Кальк._свекла,MATCH($A64,Кальк._свекла_наим.,0),MATCH("Сумма затрат, т.руб.",'Кальк-я'!$5:$5,0))*
INDEX(ЗФ,MATCH($A$58,ЗФ!$A:$A,0),MATCH("Посевная площадь"&amp;YEAR(J$3),ЗФ!$2:$2,0))*
INDEX(Коэф.закупка_год_свекла[],MATCH($A64,Коэф.закупка_год_свекла[1],0),MATCH(MONTH(I$3),КЗ!$1:$1,0))/1000,""),0)</f>
        <v/>
      </c>
      <c r="J64" s="551" t="str" cm="1">
        <f t="array" aca="1" ref="J64" ca="1">IFERROR(IF(AND(НачЦ_ИнвП_Дата&lt;=J$3,КИнвП_Дата&gt;J$3),
INDEX(Кальк._свекла,MATCH($A64,Кальк._свекла_наим.,0),MATCH("Сумма затрат, т.руб.",'Кальк-я'!$5:$5,0))*
INDEX(ЗФ,MATCH($A$58,ЗФ!$A:$A,0),MATCH("Посевная площадь"&amp;YEAR(K$3),ЗФ!$2:$2,0))*
INDEX(Коэф.закупка_год_свекла[],MATCH($A64,Коэф.закупка_год_свекла[1],0),MATCH(MONTH(J$3),КЗ!$1:$1,0))/1000,""),0)</f>
        <v/>
      </c>
      <c r="K64" s="551" cm="1">
        <f t="array" aca="1" ref="K64" ca="1">IFERROR(IF(AND(НачЦ_ИнвП_Дата&lt;=K$3,КИнвП_Дата&gt;K$3),
INDEX(Кальк._свекла,MATCH($A64,Кальк._свекла_наим.,0),MATCH("Сумма затрат, т.руб.",'Кальк-я'!$5:$5,0))*
INDEX(ЗФ,MATCH($A$58,ЗФ!$A:$A,0),MATCH("Посевная площадь"&amp;YEAR(L$3),ЗФ!$2:$2,0))*
INDEX(Коэф.закупка_год_свекла[],MATCH($A64,Коэф.закупка_год_свекла[1],0),MATCH(MONTH(K$3),КЗ!$1:$1,0))/1000,""),0)</f>
        <v>208</v>
      </c>
      <c r="L64" s="551" cm="1">
        <f t="array" aca="1" ref="L64" ca="1">IFERROR(IF(AND(НачЦ_ИнвП_Дата&lt;=L$3,КИнвП_Дата&gt;L$3),
INDEX(Кальк._свекла,MATCH($A64,Кальк._свекла_наим.,0),MATCH("Сумма затрат, т.руб.",'Кальк-я'!$5:$5,0))*
INDEX(ЗФ,MATCH($A$58,ЗФ!$A:$A,0),MATCH("Посевная площадь"&amp;YEAR(M$3),ЗФ!$2:$2,0))*
INDEX(Коэф.закупка_год_свекла[],MATCH($A64,Коэф.закупка_год_свекла[1],0),MATCH(MONTH(L$3),КЗ!$1:$1,0))/1000,""),0)</f>
        <v>0</v>
      </c>
      <c r="M64" s="551" cm="1">
        <f t="array" aca="1" ref="M64" ca="1">IFERROR(IF(AND(НачЦ_ИнвП_Дата&lt;=M$3,КИнвП_Дата&gt;M$3),
INDEX(Кальк._свекла,MATCH($A64,Кальк._свекла_наим.,0),MATCH("Сумма затрат, т.руб.",'Кальк-я'!$5:$5,0))*
INDEX(ЗФ,MATCH($A$58,ЗФ!$A:$A,0),MATCH("Посевная площадь"&amp;YEAR(N$3),ЗФ!$2:$2,0))*
INDEX(Коэф.закупка_год_свекла[],MATCH($A64,Коэф.закупка_год_свекла[1],0),MATCH(MONTH(M$3),КЗ!$1:$1,0))/1000,""),0)</f>
        <v>0</v>
      </c>
      <c r="N64" s="552">
        <f t="shared" ca="1" si="1576"/>
        <v>208</v>
      </c>
      <c r="O64" s="551" cm="1">
        <f t="array" aca="1" ref="O64" ca="1">IFERROR(IF(AND(НачЦ_ИнвП_Дата&lt;=O$3,КИнвП_Дата&gt;O$3),
INDEX(Кальк._свекла,MATCH($A64,Кальк._свекла_наим.,0),MATCH("Сумма затрат, т.руб.",'Кальк-я'!$5:$5,0))*
INDEX(ЗФ,MATCH($A$58,ЗФ!$A:$A,0),MATCH("Посевная площадь"&amp;YEAR(P$3),ЗФ!$2:$2,0))*
INDEX(Коэф.закупка_год_свекла[],MATCH($A64,Коэф.закупка_год_свекла[1],0),MATCH(MONTH(O$3),КЗ!$1:$1,0))/1000,""),0)</f>
        <v>0</v>
      </c>
      <c r="P64" s="551" cm="1">
        <f t="array" aca="1" ref="P64" ca="1">IFERROR(IF(AND(НачЦ_ИнвП_Дата&lt;=P$3,КИнвП_Дата&gt;P$3),
INDEX(Кальк._свекла,MATCH($A64,Кальк._свекла_наим.,0),MATCH("Сумма затрат, т.руб.",'Кальк-я'!$5:$5,0))*
INDEX(ЗФ,MATCH($A$58,ЗФ!$A:$A,0),MATCH("Посевная площадь"&amp;YEAR(Q$3),ЗФ!$2:$2,0))*
INDEX(Коэф.закупка_год_свекла[],MATCH($A64,Коэф.закупка_год_свекла[1],0),MATCH(MONTH(P$3),КЗ!$1:$1,0))/1000,""),0)</f>
        <v>0</v>
      </c>
      <c r="Q64" s="551" cm="1">
        <f t="array" aca="1" ref="Q64" ca="1">IFERROR(IF(AND(НачЦ_ИнвП_Дата&lt;=Q$3,КИнвП_Дата&gt;Q$3),
INDEX(Кальк._свекла,MATCH($A64,Кальк._свекла_наим.,0),MATCH("Сумма затрат, т.руб.",'Кальк-я'!$5:$5,0))*
INDEX(ЗФ,MATCH($A$58,ЗФ!$A:$A,0),MATCH("Посевная площадь"&amp;YEAR(R$3),ЗФ!$2:$2,0))*
INDEX(Коэф.закупка_год_свекла[],MATCH($A64,Коэф.закупка_год_свекла[1],0),MATCH(MONTH(Q$3),КЗ!$1:$1,0))/1000,""),0)</f>
        <v>0</v>
      </c>
      <c r="R64" s="551" cm="1">
        <f t="array" aca="1" ref="R64" ca="1">IFERROR(IF(AND(НачЦ_ИнвП_Дата&lt;=R$3,КИнвП_Дата&gt;R$3),
INDEX(Кальк._свекла,MATCH($A64,Кальк._свекла_наим.,0),MATCH("Сумма затрат, т.руб.",'Кальк-я'!$5:$5,0))*
INDEX(ЗФ,MATCH($A$58,ЗФ!$A:$A,0),MATCH("Посевная площадь"&amp;YEAR(S$3),ЗФ!$2:$2,0))*
INDEX(Коэф.закупка_год_свекла[],MATCH($A64,Коэф.закупка_год_свекла[1],0),MATCH(MONTH(R$3),КЗ!$1:$1,0))/1000,""),0)</f>
        <v>0</v>
      </c>
      <c r="S64" s="551" cm="1">
        <f t="array" aca="1" ref="S64" ca="1">IFERROR(IF(AND(НачЦ_ИнвП_Дата&lt;=S$3,КИнвП_Дата&gt;S$3),
INDEX(Кальк._свекла,MATCH($A64,Кальк._свекла_наим.,0),MATCH("Сумма затрат, т.руб.",'Кальк-я'!$5:$5,0))*
INDEX(ЗФ,MATCH($A$58,ЗФ!$A:$A,0),MATCH("Посевная площадь"&amp;YEAR(T$3),ЗФ!$2:$2,0))*
INDEX(Коэф.закупка_год_свекла[],MATCH($A64,Коэф.закупка_год_свекла[1],0),MATCH(MONTH(S$3),КЗ!$1:$1,0))/1000,""),0)</f>
        <v>0</v>
      </c>
      <c r="T64" s="551" cm="1">
        <f t="array" aca="1" ref="T64" ca="1">IFERROR(IF(AND(НачЦ_ИнвП_Дата&lt;=T$3,КИнвП_Дата&gt;T$3),
INDEX(Кальк._свекла,MATCH($A64,Кальк._свекла_наим.,0),MATCH("Сумма затрат, т.руб.",'Кальк-я'!$5:$5,0))*
INDEX(ЗФ,MATCH($A$58,ЗФ!$A:$A,0),MATCH("Посевная площадь"&amp;YEAR(U$3),ЗФ!$2:$2,0))*
INDEX(Коэф.закупка_год_свекла[],MATCH($A64,Коэф.закупка_год_свекла[1],0),MATCH(MONTH(T$3),КЗ!$1:$1,0))/1000,""),0)</f>
        <v>0</v>
      </c>
      <c r="U64" s="551" cm="1">
        <f t="array" aca="1" ref="U64" ca="1">IFERROR(IF(AND(НачЦ_ИнвП_Дата&lt;=U$3,КИнвП_Дата&gt;U$3),
INDEX(Кальк._свекла,MATCH($A64,Кальк._свекла_наим.,0),MATCH("Сумма затрат, т.руб.",'Кальк-я'!$5:$5,0))*
INDEX(ЗФ,MATCH($A$58,ЗФ!$A:$A,0),MATCH("Посевная площадь"&amp;YEAR(V$3),ЗФ!$2:$2,0))*
INDEX(Коэф.закупка_год_свекла[],MATCH($A64,Коэф.закупка_год_свекла[1],0),MATCH(MONTH(U$3),КЗ!$1:$1,0))/1000,""),0)</f>
        <v>0</v>
      </c>
      <c r="V64" s="551" cm="1">
        <f t="array" aca="1" ref="V64" ca="1">IFERROR(IF(AND(НачЦ_ИнвП_Дата&lt;=V$3,КИнвП_Дата&gt;V$3),
INDEX(Кальк._свекла,MATCH($A64,Кальк._свекла_наим.,0),MATCH("Сумма затрат, т.руб.",'Кальк-я'!$5:$5,0))*
INDEX(ЗФ,MATCH($A$58,ЗФ!$A:$A,0),MATCH("Посевная площадь"&amp;YEAR(W$3),ЗФ!$2:$2,0))*
INDEX(Коэф.закупка_год_свекла[],MATCH($A64,Коэф.закупка_год_свекла[1],0),MATCH(MONTH(V$3),КЗ!$1:$1,0))/1000,""),0)</f>
        <v>0</v>
      </c>
      <c r="W64" s="551" cm="1">
        <f t="array" aca="1" ref="W64" ca="1">IFERROR(IF(AND(НачЦ_ИнвП_Дата&lt;=W$3,КИнвП_Дата&gt;W$3),
INDEX(Кальк._свекла,MATCH($A64,Кальк._свекла_наим.,0),MATCH("Сумма затрат, т.руб.",'Кальк-я'!$5:$5,0))*
INDEX(ЗФ,MATCH($A$58,ЗФ!$A:$A,0),MATCH("Посевная площадь"&amp;YEAR(X$3),ЗФ!$2:$2,0))*
INDEX(Коэф.закупка_год_свекла[],MATCH($A64,Коэф.закупка_год_свекла[1],0),MATCH(MONTH(W$3),КЗ!$1:$1,0))/1000,""),0)</f>
        <v>0</v>
      </c>
      <c r="X64" s="551" cm="1">
        <f t="array" aca="1" ref="X64" ca="1">IFERROR(IF(AND(НачЦ_ИнвП_Дата&lt;=X$3,КИнвП_Дата&gt;X$3),
INDEX(Кальк._свекла,MATCH($A64,Кальк._свекла_наим.,0),MATCH("Сумма затрат, т.руб.",'Кальк-я'!$5:$5,0))*
INDEX(ЗФ,MATCH($A$58,ЗФ!$A:$A,0),MATCH("Посевная площадь"&amp;YEAR(Y$3),ЗФ!$2:$2,0))*
INDEX(Коэф.закупка_год_свекла[],MATCH($A64,Коэф.закупка_год_свекла[1],0),MATCH(MONTH(X$3),КЗ!$1:$1,0))/1000,""),0)</f>
        <v>912</v>
      </c>
      <c r="Y64" s="551" cm="1">
        <f t="array" aca="1" ref="Y64" ca="1">IFERROR(IF(AND(НачЦ_ИнвП_Дата&lt;=Y$3,КИнвП_Дата&gt;Y$3),
INDEX(Кальк._свекла,MATCH($A64,Кальк._свекла_наим.,0),MATCH("Сумма затрат, т.руб.",'Кальк-я'!$5:$5,0))*
INDEX(ЗФ,MATCH($A$58,ЗФ!$A:$A,0),MATCH("Посевная площадь"&amp;YEAR(Z$3),ЗФ!$2:$2,0))*
INDEX(Коэф.закупка_год_свекла[],MATCH($A64,Коэф.закупка_год_свекла[1],0),MATCH(MONTH(Y$3),КЗ!$1:$1,0))/1000,""),0)</f>
        <v>0</v>
      </c>
      <c r="Z64" s="551" cm="1">
        <f t="array" aca="1" ref="Z64" ca="1">IFERROR(IF(AND(НачЦ_ИнвП_Дата&lt;=Z$3,КИнвП_Дата&gt;Z$3),
INDEX(Кальк._свекла,MATCH($A64,Кальк._свекла_наим.,0),MATCH("Сумма затрат, т.руб.",'Кальк-я'!$5:$5,0))*
INDEX(ЗФ,MATCH($A$58,ЗФ!$A:$A,0),MATCH("Посевная площадь"&amp;YEAR(AA$3),ЗФ!$2:$2,0))*
INDEX(Коэф.закупка_год_свекла[],MATCH($A64,Коэф.закупка_год_свекла[1],0),MATCH(MONTH(Z$3),КЗ!$1:$1,0))/1000,""),0)</f>
        <v>0</v>
      </c>
      <c r="AA64" s="552">
        <f t="shared" ca="1" si="1588"/>
        <v>912</v>
      </c>
      <c r="AB64" s="551" cm="1">
        <f t="array" aca="1" ref="AB64" ca="1">IFERROR(IF(AND(НачЦ_ИнвП_Дата&lt;=AB$3,КИнвП_Дата&gt;AB$3),
INDEX(Кальк._свекла,MATCH($A64,Кальк._свекла_наим.,0),MATCH("Сумма затрат, т.руб.",'Кальк-я'!$5:$5,0))*
INDEX(ЗФ,MATCH($A$58,ЗФ!$A:$A,0),MATCH("Посевная площадь"&amp;YEAR(AC$3),ЗФ!$2:$2,0))*
INDEX(Коэф.закупка_год_свекла[],MATCH($A64,Коэф.закупка_год_свекла[1],0),MATCH(MONTH(AB$3),КЗ!$1:$1,0))/1000,""),0)</f>
        <v>0</v>
      </c>
      <c r="AC64" s="551" cm="1">
        <f t="array" aca="1" ref="AC64" ca="1">IFERROR(IF(AND(НачЦ_ИнвП_Дата&lt;=AC$3,КИнвП_Дата&gt;AC$3),
INDEX(Кальк._свекла,MATCH($A64,Кальк._свекла_наим.,0),MATCH("Сумма затрат, т.руб.",'Кальк-я'!$5:$5,0))*
INDEX(ЗФ,MATCH($A$58,ЗФ!$A:$A,0),MATCH("Посевная площадь"&amp;YEAR(AD$3),ЗФ!$2:$2,0))*
INDEX(Коэф.закупка_год_свекла[],MATCH($A64,Коэф.закупка_год_свекла[1],0),MATCH(MONTH(AC$3),КЗ!$1:$1,0))/1000,""),0)</f>
        <v>0</v>
      </c>
      <c r="AD64" s="551" cm="1">
        <f t="array" aca="1" ref="AD64" ca="1">IFERROR(IF(AND(НачЦ_ИнвП_Дата&lt;=AD$3,КИнвП_Дата&gt;AD$3),
INDEX(Кальк._свекла,MATCH($A64,Кальк._свекла_наим.,0),MATCH("Сумма затрат, т.руб.",'Кальк-я'!$5:$5,0))*
INDEX(ЗФ,MATCH($A$58,ЗФ!$A:$A,0),MATCH("Посевная площадь"&amp;YEAR(AE$3),ЗФ!$2:$2,0))*
INDEX(Коэф.закупка_год_свекла[],MATCH($A64,Коэф.закупка_год_свекла[1],0),MATCH(MONTH(AD$3),КЗ!$1:$1,0))/1000,""),0)</f>
        <v>0</v>
      </c>
      <c r="AE64" s="551" cm="1">
        <f t="array" aca="1" ref="AE64" ca="1">IFERROR(IF(AND(НачЦ_ИнвП_Дата&lt;=AE$3,КИнвП_Дата&gt;AE$3),
INDEX(Кальк._свекла,MATCH($A64,Кальк._свекла_наим.,0),MATCH("Сумма затрат, т.руб.",'Кальк-я'!$5:$5,0))*
INDEX(ЗФ,MATCH($A$58,ЗФ!$A:$A,0),MATCH("Посевная площадь"&amp;YEAR(AF$3),ЗФ!$2:$2,0))*
INDEX(Коэф.закупка_год_свекла[],MATCH($A64,Коэф.закупка_год_свекла[1],0),MATCH(MONTH(AE$3),КЗ!$1:$1,0))/1000,""),0)</f>
        <v>0</v>
      </c>
      <c r="AF64" s="551" cm="1">
        <f t="array" aca="1" ref="AF64" ca="1">IFERROR(IF(AND(НачЦ_ИнвП_Дата&lt;=AF$3,КИнвП_Дата&gt;AF$3),
INDEX(Кальк._свекла,MATCH($A64,Кальк._свекла_наим.,0),MATCH("Сумма затрат, т.руб.",'Кальк-я'!$5:$5,0))*
INDEX(ЗФ,MATCH($A$58,ЗФ!$A:$A,0),MATCH("Посевная площадь"&amp;YEAR(AG$3),ЗФ!$2:$2,0))*
INDEX(Коэф.закупка_год_свекла[],MATCH($A64,Коэф.закупка_год_свекла[1],0),MATCH(MONTH(AF$3),КЗ!$1:$1,0))/1000,""),0)</f>
        <v>0</v>
      </c>
      <c r="AG64" s="551" cm="1">
        <f t="array" aca="1" ref="AG64" ca="1">IFERROR(IF(AND(НачЦ_ИнвП_Дата&lt;=AG$3,КИнвП_Дата&gt;AG$3),
INDEX(Кальк._свекла,MATCH($A64,Кальк._свекла_наим.,0),MATCH("Сумма затрат, т.руб.",'Кальк-я'!$5:$5,0))*
INDEX(ЗФ,MATCH($A$58,ЗФ!$A:$A,0),MATCH("Посевная площадь"&amp;YEAR(AH$3),ЗФ!$2:$2,0))*
INDEX(Коэф.закупка_год_свекла[],MATCH($A64,Коэф.закупка_год_свекла[1],0),MATCH(MONTH(AG$3),КЗ!$1:$1,0))/1000,""),0)</f>
        <v>0</v>
      </c>
      <c r="AH64" s="551" cm="1">
        <f t="array" aca="1" ref="AH64" ca="1">IFERROR(IF(AND(НачЦ_ИнвП_Дата&lt;=AH$3,КИнвП_Дата&gt;AH$3),
INDEX(Кальк._свекла,MATCH($A64,Кальк._свекла_наим.,0),MATCH("Сумма затрат, т.руб.",'Кальк-я'!$5:$5,0))*
INDEX(ЗФ,MATCH($A$58,ЗФ!$A:$A,0),MATCH("Посевная площадь"&amp;YEAR(AI$3),ЗФ!$2:$2,0))*
INDEX(Коэф.закупка_год_свекла[],MATCH($A64,Коэф.закупка_год_свекла[1],0),MATCH(MONTH(AH$3),КЗ!$1:$1,0))/1000,""),0)</f>
        <v>0</v>
      </c>
      <c r="AI64" s="551" cm="1">
        <f t="array" aca="1" ref="AI64" ca="1">IFERROR(IF(AND(НачЦ_ИнвП_Дата&lt;=AI$3,КИнвП_Дата&gt;AI$3),
INDEX(Кальк._свекла,MATCH($A64,Кальк._свекла_наим.,0),MATCH("Сумма затрат, т.руб.",'Кальк-я'!$5:$5,0))*
INDEX(ЗФ,MATCH($A$58,ЗФ!$A:$A,0),MATCH("Посевная площадь"&amp;YEAR(AJ$3),ЗФ!$2:$2,0))*
INDEX(Коэф.закупка_год_свекла[],MATCH($A64,Коэф.закупка_год_свекла[1],0),MATCH(MONTH(AI$3),КЗ!$1:$1,0))/1000,""),0)</f>
        <v>0</v>
      </c>
      <c r="AJ64" s="551" cm="1">
        <f t="array" aca="1" ref="AJ64" ca="1">IFERROR(IF(AND(НачЦ_ИнвП_Дата&lt;=AJ$3,КИнвП_Дата&gt;AJ$3),
INDEX(Кальк._свекла,MATCH($A64,Кальк._свекла_наим.,0),MATCH("Сумма затрат, т.руб.",'Кальк-я'!$5:$5,0))*
INDEX(ЗФ,MATCH($A$58,ЗФ!$A:$A,0),MATCH("Посевная площадь"&amp;YEAR(AK$3),ЗФ!$2:$2,0))*
INDEX(Коэф.закупка_год_свекла[],MATCH($A64,Коэф.закупка_год_свекла[1],0),MATCH(MONTH(AJ$3),КЗ!$1:$1,0))/1000,""),0)</f>
        <v>0</v>
      </c>
      <c r="AK64" s="551" cm="1">
        <f t="array" aca="1" ref="AK64" ca="1">IFERROR(IF(AND(НачЦ_ИнвП_Дата&lt;=AK$3,КИнвП_Дата&gt;AK$3),
INDEX(Кальк._свекла,MATCH($A64,Кальк._свекла_наим.,0),MATCH("Сумма затрат, т.руб.",'Кальк-я'!$5:$5,0))*
INDEX(ЗФ,MATCH($A$58,ЗФ!$A:$A,0),MATCH("Посевная площадь"&amp;YEAR(AL$3),ЗФ!$2:$2,0))*
INDEX(Коэф.закупка_год_свекла[],MATCH($A64,Коэф.закупка_год_свекла[1],0),MATCH(MONTH(AK$3),КЗ!$1:$1,0))/1000,""),0)</f>
        <v>1440</v>
      </c>
      <c r="AL64" s="551" cm="1">
        <f t="array" aca="1" ref="AL64" ca="1">IFERROR(IF(AND(НачЦ_ИнвП_Дата&lt;=AL$3,КИнвП_Дата&gt;AL$3),
INDEX(Кальк._свекла,MATCH($A64,Кальк._свекла_наим.,0),MATCH("Сумма затрат, т.руб.",'Кальк-я'!$5:$5,0))*
INDEX(ЗФ,MATCH($A$58,ЗФ!$A:$A,0),MATCH("Посевная площадь"&amp;YEAR(AM$3),ЗФ!$2:$2,0))*
INDEX(Коэф.закупка_год_свекла[],MATCH($A64,Коэф.закупка_год_свекла[1],0),MATCH(MONTH(AL$3),КЗ!$1:$1,0))/1000,""),0)</f>
        <v>0</v>
      </c>
      <c r="AM64" s="551" cm="1">
        <f t="array" aca="1" ref="AM64" ca="1">IFERROR(IF(AND(НачЦ_ИнвП_Дата&lt;=AM$3,КИнвП_Дата&gt;AM$3),
INDEX(Кальк._свекла,MATCH($A64,Кальк._свекла_наим.,0),MATCH("Сумма затрат, т.руб.",'Кальк-я'!$5:$5,0))*
INDEX(ЗФ,MATCH($A$58,ЗФ!$A:$A,0),MATCH("Посевная площадь"&amp;YEAR(AN$3),ЗФ!$2:$2,0))*
INDEX(Коэф.закупка_год_свекла[],MATCH($A64,Коэф.закупка_год_свекла[1],0),MATCH(MONTH(AM$3),КЗ!$1:$1,0))/1000,""),0)</f>
        <v>0</v>
      </c>
      <c r="AN64" s="552">
        <f t="shared" ca="1" si="1460"/>
        <v>1440</v>
      </c>
      <c r="AO64" s="551" cm="1">
        <f t="array" aca="1" ref="AO64" ca="1">IFERROR(IF(AND(НачЦ_ИнвП_Дата&lt;=AO$3,КИнвП_Дата&gt;AO$3),
INDEX(Кальк._свекла,MATCH($A64,Кальк._свекла_наим.,0),MATCH("Сумма затрат, т.руб.",'Кальк-я'!$5:$5,0))*
INDEX(ЗФ,MATCH($A$58,ЗФ!$A:$A,0),MATCH("Посевная площадь"&amp;YEAR(AP$3),ЗФ!$2:$2,0))*
INDEX(Коэф.закупка_год_свекла[],MATCH($A64,Коэф.закупка_год_свекла[1],0),MATCH(MONTH(AO$3),КЗ!$1:$1,0))/1000,""),0)</f>
        <v>0</v>
      </c>
      <c r="AP64" s="551" cm="1">
        <f t="array" aca="1" ref="AP64" ca="1">IFERROR(IF(AND(НачЦ_ИнвП_Дата&lt;=AP$3,КИнвП_Дата&gt;AP$3),
INDEX(Кальк._свекла,MATCH($A64,Кальк._свекла_наим.,0),MATCH("Сумма затрат, т.руб.",'Кальк-я'!$5:$5,0))*
INDEX(ЗФ,MATCH($A$58,ЗФ!$A:$A,0),MATCH("Посевная площадь"&amp;YEAR(AQ$3),ЗФ!$2:$2,0))*
INDEX(Коэф.закупка_год_свекла[],MATCH($A64,Коэф.закупка_год_свекла[1],0),MATCH(MONTH(AP$3),КЗ!$1:$1,0))/1000,""),0)</f>
        <v>0</v>
      </c>
      <c r="AQ64" s="551" cm="1">
        <f t="array" aca="1" ref="AQ64" ca="1">IFERROR(IF(AND(НачЦ_ИнвП_Дата&lt;=AQ$3,КИнвП_Дата&gt;AQ$3),
INDEX(Кальк._свекла,MATCH($A64,Кальк._свекла_наим.,0),MATCH("Сумма затрат, т.руб.",'Кальк-я'!$5:$5,0))*
INDEX(ЗФ,MATCH($A$58,ЗФ!$A:$A,0),MATCH("Посевная площадь"&amp;YEAR(AR$3),ЗФ!$2:$2,0))*
INDEX(Коэф.закупка_год_свекла[],MATCH($A64,Коэф.закупка_год_свекла[1],0),MATCH(MONTH(AQ$3),КЗ!$1:$1,0))/1000,""),0)</f>
        <v>0</v>
      </c>
      <c r="AR64" s="551" cm="1">
        <f t="array" aca="1" ref="AR64" ca="1">IFERROR(IF(AND(НачЦ_ИнвП_Дата&lt;=AR$3,КИнвП_Дата&gt;AR$3),
INDEX(Кальк._свекла,MATCH($A64,Кальк._свекла_наим.,0),MATCH("Сумма затрат, т.руб.",'Кальк-я'!$5:$5,0))*
INDEX(ЗФ,MATCH($A$58,ЗФ!$A:$A,0),MATCH("Посевная площадь"&amp;YEAR(AS$3),ЗФ!$2:$2,0))*
INDEX(Коэф.закупка_год_свекла[],MATCH($A64,Коэф.закупка_год_свекла[1],0),MATCH(MONTH(AR$3),КЗ!$1:$1,0))/1000,""),0)</f>
        <v>0</v>
      </c>
      <c r="AS64" s="551" cm="1">
        <f t="array" aca="1" ref="AS64" ca="1">IFERROR(IF(AND(НачЦ_ИнвП_Дата&lt;=AS$3,КИнвП_Дата&gt;AS$3),
INDEX(Кальк._свекла,MATCH($A64,Кальк._свекла_наим.,0),MATCH("Сумма затрат, т.руб.",'Кальк-я'!$5:$5,0))*
INDEX(ЗФ,MATCH($A$58,ЗФ!$A:$A,0),MATCH("Посевная площадь"&amp;YEAR(AT$3),ЗФ!$2:$2,0))*
INDEX(Коэф.закупка_год_свекла[],MATCH($A64,Коэф.закупка_год_свекла[1],0),MATCH(MONTH(AS$3),КЗ!$1:$1,0))/1000,""),0)</f>
        <v>0</v>
      </c>
      <c r="AT64" s="551" cm="1">
        <f t="array" aca="1" ref="AT64" ca="1">IFERROR(IF(AND(НачЦ_ИнвП_Дата&lt;=AT$3,КИнвП_Дата&gt;AT$3),
INDEX(Кальк._свекла,MATCH($A64,Кальк._свекла_наим.,0),MATCH("Сумма затрат, т.руб.",'Кальк-я'!$5:$5,0))*
INDEX(ЗФ,MATCH($A$58,ЗФ!$A:$A,0),MATCH("Посевная площадь"&amp;YEAR(AU$3),ЗФ!$2:$2,0))*
INDEX(Коэф.закупка_год_свекла[],MATCH($A64,Коэф.закупка_год_свекла[1],0),MATCH(MONTH(AT$3),КЗ!$1:$1,0))/1000,""),0)</f>
        <v>0</v>
      </c>
      <c r="AU64" s="551" cm="1">
        <f t="array" aca="1" ref="AU64" ca="1">IFERROR(IF(AND(НачЦ_ИнвП_Дата&lt;=AU$3,КИнвП_Дата&gt;AU$3),
INDEX(Кальк._свекла,MATCH($A64,Кальк._свекла_наим.,0),MATCH("Сумма затрат, т.руб.",'Кальк-я'!$5:$5,0))*
INDEX(ЗФ,MATCH($A$58,ЗФ!$A:$A,0),MATCH("Посевная площадь"&amp;YEAR(AV$3),ЗФ!$2:$2,0))*
INDEX(Коэф.закупка_год_свекла[],MATCH($A64,Коэф.закупка_год_свекла[1],0),MATCH(MONTH(AU$3),КЗ!$1:$1,0))/1000,""),0)</f>
        <v>0</v>
      </c>
      <c r="AV64" s="551" cm="1">
        <f t="array" aca="1" ref="AV64" ca="1">IFERROR(IF(AND(НачЦ_ИнвП_Дата&lt;=AV$3,КИнвП_Дата&gt;AV$3),
INDEX(Кальк._свекла,MATCH($A64,Кальк._свекла_наим.,0),MATCH("Сумма затрат, т.руб.",'Кальк-я'!$5:$5,0))*
INDEX(ЗФ,MATCH($A$58,ЗФ!$A:$A,0),MATCH("Посевная площадь"&amp;YEAR(AW$3),ЗФ!$2:$2,0))*
INDEX(Коэф.закупка_год_свекла[],MATCH($A64,Коэф.закупка_год_свекла[1],0),MATCH(MONTH(AV$3),КЗ!$1:$1,0))/1000,""),0)</f>
        <v>0</v>
      </c>
      <c r="AW64" s="551" cm="1">
        <f t="array" aca="1" ref="AW64" ca="1">IFERROR(IF(AND(НачЦ_ИнвП_Дата&lt;=AW$3,КИнвП_Дата&gt;AW$3),
INDEX(Кальк._свекла,MATCH($A64,Кальк._свекла_наим.,0),MATCH("Сумма затрат, т.руб.",'Кальк-я'!$5:$5,0))*
INDEX(ЗФ,MATCH($A$58,ЗФ!$A:$A,0),MATCH("Посевная площадь"&amp;YEAR(AX$3),ЗФ!$2:$2,0))*
INDEX(Коэф.закупка_год_свекла[],MATCH($A64,Коэф.закупка_год_свекла[1],0),MATCH(MONTH(AW$3),КЗ!$1:$1,0))/1000,""),0)</f>
        <v>0</v>
      </c>
      <c r="AX64" s="551" cm="1">
        <f t="array" aca="1" ref="AX64" ca="1">IFERROR(IF(AND(НачЦ_ИнвП_Дата&lt;=AX$3,КИнвП_Дата&gt;AX$3),
INDEX(Кальк._свекла,MATCH($A64,Кальк._свекла_наим.,0),MATCH("Сумма затрат, т.руб.",'Кальк-я'!$5:$5,0))*
INDEX(ЗФ,MATCH($A$58,ЗФ!$A:$A,0),MATCH("Посевная площадь"&amp;YEAR(AY$3),ЗФ!$2:$2,0))*
INDEX(Коэф.закупка_год_свекла[],MATCH($A64,Коэф.закупка_год_свекла[1],0),MATCH(MONTH(AX$3),КЗ!$1:$1,0))/1000,""),0)</f>
        <v>912</v>
      </c>
      <c r="AY64" s="551" cm="1">
        <f t="array" aca="1" ref="AY64" ca="1">IFERROR(IF(AND(НачЦ_ИнвП_Дата&lt;=AY$3,КИнвП_Дата&gt;AY$3),
INDEX(Кальк._свекла,MATCH($A64,Кальк._свекла_наим.,0),MATCH("Сумма затрат, т.руб.",'Кальк-я'!$5:$5,0))*
INDEX(ЗФ,MATCH($A$58,ЗФ!$A:$A,0),MATCH("Посевная площадь"&amp;YEAR(AZ$3),ЗФ!$2:$2,0))*
INDEX(Коэф.закупка_год_свекла[],MATCH($A64,Коэф.закупка_год_свекла[1],0),MATCH(MONTH(AY$3),КЗ!$1:$1,0))/1000,""),0)</f>
        <v>0</v>
      </c>
      <c r="AZ64" s="551" cm="1">
        <f t="array" aca="1" ref="AZ64" ca="1">IFERROR(IF(AND(НачЦ_ИнвП_Дата&lt;=AZ$3,КИнвП_Дата&gt;AZ$3),
INDEX(Кальк._свекла,MATCH($A64,Кальк._свекла_наим.,0),MATCH("Сумма затрат, т.руб.",'Кальк-я'!$5:$5,0))*
INDEX(ЗФ,MATCH($A$58,ЗФ!$A:$A,0),MATCH("Посевная площадь"&amp;YEAR(BA$3),ЗФ!$2:$2,0))*
INDEX(Коэф.закупка_год_свекла[],MATCH($A64,Коэф.закупка_год_свекла[1],0),MATCH(MONTH(AZ$3),КЗ!$1:$1,0))/1000,""),0)</f>
        <v>0</v>
      </c>
      <c r="BA64" s="552">
        <f t="shared" ca="1" si="1462"/>
        <v>912</v>
      </c>
      <c r="BB64" s="551" cm="1">
        <f t="array" aca="1" ref="BB64" ca="1">IFERROR(IF(AND(НачЦ_ИнвП_Дата&lt;=BB$3,КИнвП_Дата&gt;BB$3),
INDEX(Кальк._свекла,MATCH($A64,Кальк._свекла_наим.,0),MATCH("Сумма затрат, т.руб.",'Кальк-я'!$5:$5,0))*
INDEX(ЗФ,MATCH($A$58,ЗФ!$A:$A,0),MATCH("Посевная площадь"&amp;YEAR(BC$3),ЗФ!$2:$2,0))*
INDEX(Коэф.закупка_год_свекла[],MATCH($A64,Коэф.закупка_год_свекла[1],0),MATCH(MONTH(BB$3),КЗ!$1:$1,0))/1000,""),0)</f>
        <v>0</v>
      </c>
      <c r="BC64" s="551" cm="1">
        <f t="array" aca="1" ref="BC64" ca="1">IFERROR(IF(AND(НачЦ_ИнвП_Дата&lt;=BC$3,КИнвП_Дата&gt;BC$3),
INDEX(Кальк._свекла,MATCH($A64,Кальк._свекла_наим.,0),MATCH("Сумма затрат, т.руб.",'Кальк-я'!$5:$5,0))*
INDEX(ЗФ,MATCH($A$58,ЗФ!$A:$A,0),MATCH("Посевная площадь"&amp;YEAR(BD$3),ЗФ!$2:$2,0))*
INDEX(Коэф.закупка_год_свекла[],MATCH($A64,Коэф.закупка_год_свекла[1],0),MATCH(MONTH(BC$3),КЗ!$1:$1,0))/1000,""),0)</f>
        <v>0</v>
      </c>
      <c r="BD64" s="551" cm="1">
        <f t="array" aca="1" ref="BD64" ca="1">IFERROR(IF(AND(НачЦ_ИнвП_Дата&lt;=BD$3,КИнвП_Дата&gt;BD$3),
INDEX(Кальк._свекла,MATCH($A64,Кальк._свекла_наим.,0),MATCH("Сумма затрат, т.руб.",'Кальк-я'!$5:$5,0))*
INDEX(ЗФ,MATCH($A$58,ЗФ!$A:$A,0),MATCH("Посевная площадь"&amp;YEAR(BE$3),ЗФ!$2:$2,0))*
INDEX(Коэф.закупка_год_свекла[],MATCH($A64,Коэф.закупка_год_свекла[1],0),MATCH(MONTH(BD$3),КЗ!$1:$1,0))/1000,""),0)</f>
        <v>0</v>
      </c>
      <c r="BE64" s="551" cm="1">
        <f t="array" aca="1" ref="BE64" ca="1">IFERROR(IF(AND(НачЦ_ИнвП_Дата&lt;=BE$3,КИнвП_Дата&gt;BE$3),
INDEX(Кальк._свекла,MATCH($A64,Кальк._свекла_наим.,0),MATCH("Сумма затрат, т.руб.",'Кальк-я'!$5:$5,0))*
INDEX(ЗФ,MATCH($A$58,ЗФ!$A:$A,0),MATCH("Посевная площадь"&amp;YEAR(BF$3),ЗФ!$2:$2,0))*
INDEX(Коэф.закупка_год_свекла[],MATCH($A64,Коэф.закупка_год_свекла[1],0),MATCH(MONTH(BE$3),КЗ!$1:$1,0))/1000,""),0)</f>
        <v>0</v>
      </c>
      <c r="BF64" s="551" cm="1">
        <f t="array" aca="1" ref="BF64" ca="1">IFERROR(IF(AND(НачЦ_ИнвП_Дата&lt;=BF$3,КИнвП_Дата&gt;BF$3),
INDEX(Кальк._свекла,MATCH($A64,Кальк._свекла_наим.,0),MATCH("Сумма затрат, т.руб.",'Кальк-я'!$5:$5,0))*
INDEX(ЗФ,MATCH($A$58,ЗФ!$A:$A,0),MATCH("Посевная площадь"&amp;YEAR(BG$3),ЗФ!$2:$2,0))*
INDEX(Коэф.закупка_год_свекла[],MATCH($A64,Коэф.закупка_год_свекла[1],0),MATCH(MONTH(BF$3),КЗ!$1:$1,0))/1000,""),0)</f>
        <v>0</v>
      </c>
      <c r="BG64" s="551" cm="1">
        <f t="array" aca="1" ref="BG64" ca="1">IFERROR(IF(AND(НачЦ_ИнвП_Дата&lt;=BG$3,КИнвП_Дата&gt;BG$3),
INDEX(Кальк._свекла,MATCH($A64,Кальк._свекла_наим.,0),MATCH("Сумма затрат, т.руб.",'Кальк-я'!$5:$5,0))*
INDEX(ЗФ,MATCH($A$58,ЗФ!$A:$A,0),MATCH("Посевная площадь"&amp;YEAR(BH$3),ЗФ!$2:$2,0))*
INDEX(Коэф.закупка_год_свекла[],MATCH($A64,Коэф.закупка_год_свекла[1],0),MATCH(MONTH(BG$3),КЗ!$1:$1,0))/1000,""),0)</f>
        <v>0</v>
      </c>
      <c r="BH64" s="551" cm="1">
        <f t="array" aca="1" ref="BH64" ca="1">IFERROR(IF(AND(НачЦ_ИнвП_Дата&lt;=BH$3,КИнвП_Дата&gt;BH$3),
INDEX(Кальк._свекла,MATCH($A64,Кальк._свекла_наим.,0),MATCH("Сумма затрат, т.руб.",'Кальк-я'!$5:$5,0))*
INDEX(ЗФ,MATCH($A$58,ЗФ!$A:$A,0),MATCH("Посевная площадь"&amp;YEAR(BI$3),ЗФ!$2:$2,0))*
INDEX(Коэф.закупка_год_свекла[],MATCH($A64,Коэф.закупка_год_свекла[1],0),MATCH(MONTH(BH$3),КЗ!$1:$1,0))/1000,""),0)</f>
        <v>0</v>
      </c>
      <c r="BI64" s="551" cm="1">
        <f t="array" aca="1" ref="BI64" ca="1">IFERROR(IF(AND(НачЦ_ИнвП_Дата&lt;=BI$3,КИнвП_Дата&gt;BI$3),
INDEX(Кальк._свекла,MATCH($A64,Кальк._свекла_наим.,0),MATCH("Сумма затрат, т.руб.",'Кальк-я'!$5:$5,0))*
INDEX(ЗФ,MATCH($A$58,ЗФ!$A:$A,0),MATCH("Посевная площадь"&amp;YEAR(BJ$3),ЗФ!$2:$2,0))*
INDEX(Коэф.закупка_год_свекла[],MATCH($A64,Коэф.закупка_год_свекла[1],0),MATCH(MONTH(BI$3),КЗ!$1:$1,0))/1000,""),0)</f>
        <v>0</v>
      </c>
      <c r="BJ64" s="551" cm="1">
        <f t="array" aca="1" ref="BJ64" ca="1">IFERROR(IF(AND(НачЦ_ИнвП_Дата&lt;=BJ$3,КИнвП_Дата&gt;BJ$3),
INDEX(Кальк._свекла,MATCH($A64,Кальк._свекла_наим.,0),MATCH("Сумма затрат, т.руб.",'Кальк-я'!$5:$5,0))*
INDEX(ЗФ,MATCH($A$58,ЗФ!$A:$A,0),MATCH("Посевная площадь"&amp;YEAR(BK$3),ЗФ!$2:$2,0))*
INDEX(Коэф.закупка_год_свекла[],MATCH($A64,Коэф.закупка_год_свекла[1],0),MATCH(MONTH(BJ$3),КЗ!$1:$1,0))/1000,""),0)</f>
        <v>0</v>
      </c>
      <c r="BK64" s="551" cm="1">
        <f t="array" aca="1" ref="BK64" ca="1">IFERROR(IF(AND(НачЦ_ИнвП_Дата&lt;=BK$3,КИнвП_Дата&gt;BK$3),
INDEX(Кальк._свекла,MATCH($A64,Кальк._свекла_наим.,0),MATCH("Сумма затрат, т.руб.",'Кальк-я'!$5:$5,0))*
INDEX(ЗФ,MATCH($A$58,ЗФ!$A:$A,0),MATCH("Посевная площадь"&amp;YEAR(BL$3),ЗФ!$2:$2,0))*
INDEX(Коэф.закупка_год_свекла[],MATCH($A64,Коэф.закупка_год_свекла[1],0),MATCH(MONTH(BK$3),КЗ!$1:$1,0))/1000,""),0)</f>
        <v>912</v>
      </c>
      <c r="BL64" s="551" cm="1">
        <f t="array" aca="1" ref="BL64" ca="1">IFERROR(IF(AND(НачЦ_ИнвП_Дата&lt;=BL$3,КИнвП_Дата&gt;BL$3),
INDEX(Кальк._свекла,MATCH($A64,Кальк._свекла_наим.,0),MATCH("Сумма затрат, т.руб.",'Кальк-я'!$5:$5,0))*
INDEX(ЗФ,MATCH($A$58,ЗФ!$A:$A,0),MATCH("Посевная площадь"&amp;YEAR(BM$3),ЗФ!$2:$2,0))*
INDEX(Коэф.закупка_год_свекла[],MATCH($A64,Коэф.закупка_год_свекла[1],0),MATCH(MONTH(BL$3),КЗ!$1:$1,0))/1000,""),0)</f>
        <v>0</v>
      </c>
      <c r="BM64" s="551" cm="1">
        <f t="array" aca="1" ref="BM64" ca="1">IFERROR(IF(AND(НачЦ_ИнвП_Дата&lt;=BM$3,КИнвП_Дата&gt;BM$3),
INDEX(Кальк._свекла,MATCH($A64,Кальк._свекла_наим.,0),MATCH("Сумма затрат, т.руб.",'Кальк-я'!$5:$5,0))*
INDEX(ЗФ,MATCH($A$58,ЗФ!$A:$A,0),MATCH("Посевная площадь"&amp;YEAR(BN$3),ЗФ!$2:$2,0))*
INDEX(Коэф.закупка_год_свекла[],MATCH($A64,Коэф.закупка_год_свекла[1],0),MATCH(MONTH(BM$3),КЗ!$1:$1,0))/1000,""),0)</f>
        <v>0</v>
      </c>
      <c r="BN64" s="552">
        <f t="shared" ca="1" si="1548"/>
        <v>912</v>
      </c>
      <c r="BO64" s="551" cm="1">
        <f t="array" aca="1" ref="BO64" ca="1">IFERROR(IF(AND(НачЦ_ИнвП_Дата&lt;=BO$3,КИнвП_Дата&gt;BO$3),
INDEX(Кальк._свекла,MATCH($A64,Кальк._свекла_наим.,0),MATCH("Сумма затрат, т.руб.",'Кальк-я'!$5:$5,0))*
INDEX(ЗФ,MATCH($A$58,ЗФ!$A:$A,0),MATCH("Посевная площадь"&amp;YEAR(BP$3),ЗФ!$2:$2,0))*
INDEX(Коэф.закупка_год_свекла[],MATCH($A64,Коэф.закупка_год_свекла[1],0),MATCH(MONTH(BO$3),КЗ!$1:$1,0))/1000,""),0)</f>
        <v>0</v>
      </c>
      <c r="BP64" s="551" cm="1">
        <f t="array" aca="1" ref="BP64" ca="1">IFERROR(IF(AND(НачЦ_ИнвП_Дата&lt;=BP$3,КИнвП_Дата&gt;BP$3),
INDEX(Кальк._свекла,MATCH($A64,Кальк._свекла_наим.,0),MATCH("Сумма затрат, т.руб.",'Кальк-я'!$5:$5,0))*
INDEX(ЗФ,MATCH($A$58,ЗФ!$A:$A,0),MATCH("Посевная площадь"&amp;YEAR(BQ$3),ЗФ!$2:$2,0))*
INDEX(Коэф.закупка_год_свекла[],MATCH($A64,Коэф.закупка_год_свекла[1],0),MATCH(MONTH(BP$3),КЗ!$1:$1,0))/1000,""),0)</f>
        <v>0</v>
      </c>
      <c r="BQ64" s="551" cm="1">
        <f t="array" aca="1" ref="BQ64" ca="1">IFERROR(IF(AND(НачЦ_ИнвП_Дата&lt;=BQ$3,КИнвП_Дата&gt;BQ$3),
INDEX(Кальк._свекла,MATCH($A64,Кальк._свекла_наим.,0),MATCH("Сумма затрат, т.руб.",'Кальк-я'!$5:$5,0))*
INDEX(ЗФ,MATCH($A$58,ЗФ!$A:$A,0),MATCH("Посевная площадь"&amp;YEAR(BR$3),ЗФ!$2:$2,0))*
INDEX(Коэф.закупка_год_свекла[],MATCH($A64,Коэф.закупка_год_свекла[1],0),MATCH(MONTH(BQ$3),КЗ!$1:$1,0))/1000,""),0)</f>
        <v>0</v>
      </c>
      <c r="BR64" s="551" cm="1">
        <f t="array" aca="1" ref="BR64" ca="1">IFERROR(IF(AND(НачЦ_ИнвП_Дата&lt;=BR$3,КИнвП_Дата&gt;BR$3),
INDEX(Кальк._свекла,MATCH($A64,Кальк._свекла_наим.,0),MATCH("Сумма затрат, т.руб.",'Кальк-я'!$5:$5,0))*
INDEX(ЗФ,MATCH($A$58,ЗФ!$A:$A,0),MATCH("Посевная площадь"&amp;YEAR(BS$3),ЗФ!$2:$2,0))*
INDEX(Коэф.закупка_год_свекла[],MATCH($A64,Коэф.закупка_год_свекла[1],0),MATCH(MONTH(BR$3),КЗ!$1:$1,0))/1000,""),0)</f>
        <v>0</v>
      </c>
      <c r="BS64" s="551" cm="1">
        <f t="array" aca="1" ref="BS64" ca="1">IFERROR(IF(AND(НачЦ_ИнвП_Дата&lt;=BS$3,КИнвП_Дата&gt;BS$3),
INDEX(Кальк._свекла,MATCH($A64,Кальк._свекла_наим.,0),MATCH("Сумма затрат, т.руб.",'Кальк-я'!$5:$5,0))*
INDEX(ЗФ,MATCH($A$58,ЗФ!$A:$A,0),MATCH("Посевная площадь"&amp;YEAR(BT$3),ЗФ!$2:$2,0))*
INDEX(Коэф.закупка_год_свекла[],MATCH($A64,Коэф.закупка_год_свекла[1],0),MATCH(MONTH(BS$3),КЗ!$1:$1,0))/1000,""),0)</f>
        <v>0</v>
      </c>
      <c r="BT64" s="551" cm="1">
        <f t="array" aca="1" ref="BT64" ca="1">IFERROR(IF(AND(НачЦ_ИнвП_Дата&lt;=BT$3,КИнвП_Дата&gt;BT$3),
INDEX(Кальк._свекла,MATCH($A64,Кальк._свекла_наим.,0),MATCH("Сумма затрат, т.руб.",'Кальк-я'!$5:$5,0))*
INDEX(ЗФ,MATCH($A$58,ЗФ!$A:$A,0),MATCH("Посевная площадь"&amp;YEAR(BU$3),ЗФ!$2:$2,0))*
INDEX(Коэф.закупка_год_свекла[],MATCH($A64,Коэф.закупка_год_свекла[1],0),MATCH(MONTH(BT$3),КЗ!$1:$1,0))/1000,""),0)</f>
        <v>0</v>
      </c>
      <c r="BU64" s="551" cm="1">
        <f t="array" aca="1" ref="BU64" ca="1">IFERROR(IF(AND(НачЦ_ИнвП_Дата&lt;=BU$3,КИнвП_Дата&gt;BU$3),
INDEX(Кальк._свекла,MATCH($A64,Кальк._свекла_наим.,0),MATCH("Сумма затрат, т.руб.",'Кальк-я'!$5:$5,0))*
INDEX(ЗФ,MATCH($A$58,ЗФ!$A:$A,0),MATCH("Посевная площадь"&amp;YEAR(BV$3),ЗФ!$2:$2,0))*
INDEX(Коэф.закупка_год_свекла[],MATCH($A64,Коэф.закупка_год_свекла[1],0),MATCH(MONTH(BU$3),КЗ!$1:$1,0))/1000,""),0)</f>
        <v>0</v>
      </c>
      <c r="BV64" s="551" cm="1">
        <f t="array" aca="1" ref="BV64" ca="1">IFERROR(IF(AND(НачЦ_ИнвП_Дата&lt;=BV$3,КИнвП_Дата&gt;BV$3),
INDEX(Кальк._свекла,MATCH($A64,Кальк._свекла_наим.,0),MATCH("Сумма затрат, т.руб.",'Кальк-я'!$5:$5,0))*
INDEX(ЗФ,MATCH($A$58,ЗФ!$A:$A,0),MATCH("Посевная площадь"&amp;YEAR(BW$3),ЗФ!$2:$2,0))*
INDEX(Коэф.закупка_год_свекла[],MATCH($A64,Коэф.закупка_год_свекла[1],0),MATCH(MONTH(BV$3),КЗ!$1:$1,0))/1000,""),0)</f>
        <v>0</v>
      </c>
      <c r="BW64" s="551" cm="1">
        <f t="array" aca="1" ref="BW64" ca="1">IFERROR(IF(AND(НачЦ_ИнвП_Дата&lt;=BW$3,КИнвП_Дата&gt;BW$3),
INDEX(Кальк._свекла,MATCH($A64,Кальк._свекла_наим.,0),MATCH("Сумма затрат, т.руб.",'Кальк-я'!$5:$5,0))*
INDEX(ЗФ,MATCH($A$58,ЗФ!$A:$A,0),MATCH("Посевная площадь"&amp;YEAR(BX$3),ЗФ!$2:$2,0))*
INDEX(Коэф.закупка_год_свекла[],MATCH($A64,Коэф.закупка_год_свекла[1],0),MATCH(MONTH(BW$3),КЗ!$1:$1,0))/1000,""),0)</f>
        <v>0</v>
      </c>
      <c r="BX64" s="551" cm="1">
        <f t="array" aca="1" ref="BX64" ca="1">IFERROR(IF(AND(НачЦ_ИнвП_Дата&lt;=BX$3,КИнвП_Дата&gt;BX$3),
INDEX(Кальк._свекла,MATCH($A64,Кальк._свекла_наим.,0),MATCH("Сумма затрат, т.руб.",'Кальк-я'!$5:$5,0))*
INDEX(ЗФ,MATCH($A$58,ЗФ!$A:$A,0),MATCH("Посевная площадь"&amp;YEAR(BY$3),ЗФ!$2:$2,0))*
INDEX(Коэф.закупка_год_свекла[],MATCH($A64,Коэф.закупка_год_свекла[1],0),MATCH(MONTH(BX$3),КЗ!$1:$1,0))/1000,""),0)</f>
        <v>912</v>
      </c>
      <c r="BY64" s="551" cm="1">
        <f t="array" aca="1" ref="BY64" ca="1">IFERROR(IF(AND(НачЦ_ИнвП_Дата&lt;=BY$3,КИнвП_Дата&gt;BY$3),
INDEX(Кальк._свекла,MATCH($A64,Кальк._свекла_наим.,0),MATCH("Сумма затрат, т.руб.",'Кальк-я'!$5:$5,0))*
INDEX(ЗФ,MATCH($A$58,ЗФ!$A:$A,0),MATCH("Посевная площадь"&amp;YEAR(BZ$3),ЗФ!$2:$2,0))*
INDEX(Коэф.закупка_год_свекла[],MATCH($A64,Коэф.закупка_год_свекла[1],0),MATCH(MONTH(BY$3),КЗ!$1:$1,0))/1000,""),0)</f>
        <v>0</v>
      </c>
      <c r="BZ64" s="551" cm="1">
        <f t="array" aca="1" ref="BZ64" ca="1">IFERROR(IF(AND(НачЦ_ИнвП_Дата&lt;=BZ$3,КИнвП_Дата&gt;BZ$3),
INDEX(Кальк._свекла,MATCH($A64,Кальк._свекла_наим.,0),MATCH("Сумма затрат, т.руб.",'Кальк-я'!$5:$5,0))*
INDEX(ЗФ,MATCH($A$58,ЗФ!$A:$A,0),MATCH("Посевная площадь"&amp;YEAR(CA$3),ЗФ!$2:$2,0))*
INDEX(Коэф.закупка_год_свекла[],MATCH($A64,Коэф.закупка_год_свекла[1],0),MATCH(MONTH(BZ$3),КЗ!$1:$1,0))/1000,""),0)</f>
        <v>0</v>
      </c>
      <c r="CA64" s="552">
        <f t="shared" ca="1" si="1549"/>
        <v>912</v>
      </c>
      <c r="CB64" s="551" cm="1">
        <f t="array" aca="1" ref="CB64" ca="1">IFERROR(IF(AND(НачЦ_ИнвП_Дата&lt;=CB$3,КИнвП_Дата&gt;CB$3),
INDEX(Кальк._свекла,MATCH($A64,Кальк._свекла_наим.,0),MATCH("Сумма затрат, т.руб.",'Кальк-я'!$5:$5,0))*
INDEX(ЗФ,MATCH($A$58,ЗФ!$A:$A,0),MATCH("Посевная площадь"&amp;YEAR(CC$3),ЗФ!$2:$2,0))*
INDEX(Коэф.закупка_год_свекла[],MATCH($A64,Коэф.закупка_год_свекла[1],0),MATCH(MONTH(CB$3),КЗ!$1:$1,0))/1000,""),0)</f>
        <v>0</v>
      </c>
      <c r="CC64" s="551" cm="1">
        <f t="array" aca="1" ref="CC64" ca="1">IFERROR(IF(AND(НачЦ_ИнвП_Дата&lt;=CC$3,КИнвП_Дата&gt;CC$3),
INDEX(Кальк._свекла,MATCH($A64,Кальк._свекла_наим.,0),MATCH("Сумма затрат, т.руб.",'Кальк-я'!$5:$5,0))*
INDEX(ЗФ,MATCH($A$58,ЗФ!$A:$A,0),MATCH("Посевная площадь"&amp;YEAR(CD$3),ЗФ!$2:$2,0))*
INDEX(Коэф.закупка_год_свекла[],MATCH($A64,Коэф.закупка_год_свекла[1],0),MATCH(MONTH(CC$3),КЗ!$1:$1,0))/1000,""),0)</f>
        <v>0</v>
      </c>
      <c r="CD64" s="551" cm="1">
        <f t="array" aca="1" ref="CD64" ca="1">IFERROR(IF(AND(НачЦ_ИнвП_Дата&lt;=CD$3,КИнвП_Дата&gt;CD$3),
INDEX(Кальк._свекла,MATCH($A64,Кальк._свекла_наим.,0),MATCH("Сумма затрат, т.руб.",'Кальк-я'!$5:$5,0))*
INDEX(ЗФ,MATCH($A$58,ЗФ!$A:$A,0),MATCH("Посевная площадь"&amp;YEAR(CE$3),ЗФ!$2:$2,0))*
INDEX(Коэф.закупка_год_свекла[],MATCH($A64,Коэф.закупка_год_свекла[1],0),MATCH(MONTH(CD$3),КЗ!$1:$1,0))/1000,""),0)</f>
        <v>0</v>
      </c>
      <c r="CE64" s="551" cm="1">
        <f t="array" aca="1" ref="CE64" ca="1">IFERROR(IF(AND(НачЦ_ИнвП_Дата&lt;=CE$3,КИнвП_Дата&gt;CE$3),
INDEX(Кальк._свекла,MATCH($A64,Кальк._свекла_наим.,0),MATCH("Сумма затрат, т.руб.",'Кальк-я'!$5:$5,0))*
INDEX(ЗФ,MATCH($A$58,ЗФ!$A:$A,0),MATCH("Посевная площадь"&amp;YEAR(CF$3),ЗФ!$2:$2,0))*
INDEX(Коэф.закупка_год_свекла[],MATCH($A64,Коэф.закупка_год_свекла[1],0),MATCH(MONTH(CE$3),КЗ!$1:$1,0))/1000,""),0)</f>
        <v>0</v>
      </c>
      <c r="CF64" s="551" cm="1">
        <f t="array" aca="1" ref="CF64" ca="1">IFERROR(IF(AND(НачЦ_ИнвП_Дата&lt;=CF$3,КИнвП_Дата&gt;CF$3),
INDEX(Кальк._свекла,MATCH($A64,Кальк._свекла_наим.,0),MATCH("Сумма затрат, т.руб.",'Кальк-я'!$5:$5,0))*
INDEX(ЗФ,MATCH($A$58,ЗФ!$A:$A,0),MATCH("Посевная площадь"&amp;YEAR(CG$3),ЗФ!$2:$2,0))*
INDEX(Коэф.закупка_год_свекла[],MATCH($A64,Коэф.закупка_год_свекла[1],0),MATCH(MONTH(CF$3),КЗ!$1:$1,0))/1000,""),0)</f>
        <v>0</v>
      </c>
      <c r="CG64" s="551" cm="1">
        <f t="array" aca="1" ref="CG64" ca="1">IFERROR(IF(AND(НачЦ_ИнвП_Дата&lt;=CG$3,КИнвП_Дата&gt;CG$3),
INDEX(Кальк._свекла,MATCH($A64,Кальк._свекла_наим.,0),MATCH("Сумма затрат, т.руб.",'Кальк-я'!$5:$5,0))*
INDEX(ЗФ,MATCH($A$58,ЗФ!$A:$A,0),MATCH("Посевная площадь"&amp;YEAR(CH$3),ЗФ!$2:$2,0))*
INDEX(Коэф.закупка_год_свекла[],MATCH($A64,Коэф.закупка_год_свекла[1],0),MATCH(MONTH(CG$3),КЗ!$1:$1,0))/1000,""),0)</f>
        <v>0</v>
      </c>
      <c r="CH64" s="551" cm="1">
        <f t="array" aca="1" ref="CH64" ca="1">IFERROR(IF(AND(НачЦ_ИнвП_Дата&lt;=CH$3,КИнвП_Дата&gt;CH$3),
INDEX(Кальк._свекла,MATCH($A64,Кальк._свекла_наим.,0),MATCH("Сумма затрат, т.руб.",'Кальк-я'!$5:$5,0))*
INDEX(ЗФ,MATCH($A$58,ЗФ!$A:$A,0),MATCH("Посевная площадь"&amp;YEAR(CI$3),ЗФ!$2:$2,0))*
INDEX(Коэф.закупка_год_свекла[],MATCH($A64,Коэф.закупка_год_свекла[1],0),MATCH(MONTH(CH$3),КЗ!$1:$1,0))/1000,""),0)</f>
        <v>0</v>
      </c>
      <c r="CI64" s="551" cm="1">
        <f t="array" aca="1" ref="CI64" ca="1">IFERROR(IF(AND(НачЦ_ИнвП_Дата&lt;=CI$3,КИнвП_Дата&gt;CI$3),
INDEX(Кальк._свекла,MATCH($A64,Кальк._свекла_наим.,0),MATCH("Сумма затрат, т.руб.",'Кальк-я'!$5:$5,0))*
INDEX(ЗФ,MATCH($A$58,ЗФ!$A:$A,0),MATCH("Посевная площадь"&amp;YEAR(CJ$3),ЗФ!$2:$2,0))*
INDEX(Коэф.закупка_год_свекла[],MATCH($A64,Коэф.закупка_год_свекла[1],0),MATCH(MONTH(CI$3),КЗ!$1:$1,0))/1000,""),0)</f>
        <v>0</v>
      </c>
      <c r="CJ64" s="551" cm="1">
        <f t="array" aca="1" ref="CJ64" ca="1">IFERROR(IF(AND(НачЦ_ИнвП_Дата&lt;=CJ$3,КИнвП_Дата&gt;CJ$3),
INDEX(Кальк._свекла,MATCH($A64,Кальк._свекла_наим.,0),MATCH("Сумма затрат, т.руб.",'Кальк-я'!$5:$5,0))*
INDEX(ЗФ,MATCH($A$58,ЗФ!$A:$A,0),MATCH("Посевная площадь"&amp;YEAR(CK$3),ЗФ!$2:$2,0))*
INDEX(Коэф.закупка_год_свекла[],MATCH($A64,Коэф.закупка_год_свекла[1],0),MATCH(MONTH(CJ$3),КЗ!$1:$1,0))/1000,""),0)</f>
        <v>0</v>
      </c>
      <c r="CK64" s="551" cm="1">
        <f t="array" aca="1" ref="CK64" ca="1">IFERROR(IF(AND(НачЦ_ИнвП_Дата&lt;=CK$3,КИнвП_Дата&gt;CK$3),
INDEX(Кальк._свекла,MATCH($A64,Кальк._свекла_наим.,0),MATCH("Сумма затрат, т.руб.",'Кальк-я'!$5:$5,0))*
INDEX(ЗФ,MATCH($A$58,ЗФ!$A:$A,0),MATCH("Посевная площадь"&amp;YEAR(CL$3),ЗФ!$2:$2,0))*
INDEX(Коэф.закупка_год_свекла[],MATCH($A64,Коэф.закупка_год_свекла[1],0),MATCH(MONTH(CK$3),КЗ!$1:$1,0))/1000,""),0)</f>
        <v>912</v>
      </c>
      <c r="CL64" s="551" cm="1">
        <f t="array" aca="1" ref="CL64" ca="1">IFERROR(IF(AND(НачЦ_ИнвП_Дата&lt;=CL$3,КИнвП_Дата&gt;CL$3),
INDEX(Кальк._свекла,MATCH($A64,Кальк._свекла_наим.,0),MATCH("Сумма затрат, т.руб.",'Кальк-я'!$5:$5,0))*
INDEX(ЗФ,MATCH($A$58,ЗФ!$A:$A,0),MATCH("Посевная площадь"&amp;YEAR(CM$3),ЗФ!$2:$2,0))*
INDEX(Коэф.закупка_год_свекла[],MATCH($A64,Коэф.закупка_год_свекла[1],0),MATCH(MONTH(CL$3),КЗ!$1:$1,0))/1000,""),0)</f>
        <v>0</v>
      </c>
      <c r="CM64" s="551" cm="1">
        <f t="array" aca="1" ref="CM64" ca="1">IFERROR(IF(AND(НачЦ_ИнвП_Дата&lt;=CM$3,КИнвП_Дата&gt;CM$3),
INDEX(Кальк._свекла,MATCH($A64,Кальк._свекла_наим.,0),MATCH("Сумма затрат, т.руб.",'Кальк-я'!$5:$5,0))*
INDEX(ЗФ,MATCH($A$58,ЗФ!$A:$A,0),MATCH("Посевная площадь"&amp;YEAR(CN$3),ЗФ!$2:$2,0))*
INDEX(Коэф.закупка_год_свекла[],MATCH($A64,Коэф.закупка_год_свекла[1],0),MATCH(MONTH(CM$3),КЗ!$1:$1,0))/1000,""),0)</f>
        <v>0</v>
      </c>
      <c r="CN64" s="552">
        <f t="shared" ca="1" si="1550"/>
        <v>912</v>
      </c>
      <c r="CO64" s="551" cm="1">
        <f t="array" aca="1" ref="CO64" ca="1">IFERROR(IF(AND(НачЦ_ИнвП_Дата&lt;=CO$3,КИнвП_Дата&gt;CO$3),
INDEX(Кальк._свекла,MATCH($A64,Кальк._свекла_наим.,0),MATCH("Сумма затрат, т.руб.",'Кальк-я'!$5:$5,0))*
INDEX(ЗФ,MATCH($A$58,ЗФ!$A:$A,0),MATCH("Посевная площадь"&amp;YEAR(CP$3),ЗФ!$2:$2,0))*
INDEX(Коэф.закупка_год_свекла[],MATCH($A64,Коэф.закупка_год_свекла[1],0),MATCH(MONTH(CO$3),КЗ!$1:$1,0))/1000,""),0)</f>
        <v>0</v>
      </c>
      <c r="CP64" s="551" cm="1">
        <f t="array" aca="1" ref="CP64" ca="1">IFERROR(IF(AND(НачЦ_ИнвП_Дата&lt;=CP$3,КИнвП_Дата&gt;CP$3),
INDEX(Кальк._свекла,MATCH($A64,Кальк._свекла_наим.,0),MATCH("Сумма затрат, т.руб.",'Кальк-я'!$5:$5,0))*
INDEX(ЗФ,MATCH($A$58,ЗФ!$A:$A,0),MATCH("Посевная площадь"&amp;YEAR(CQ$3),ЗФ!$2:$2,0))*
INDEX(Коэф.закупка_год_свекла[],MATCH($A64,Коэф.закупка_год_свекла[1],0),MATCH(MONTH(CP$3),КЗ!$1:$1,0))/1000,""),0)</f>
        <v>0</v>
      </c>
      <c r="CQ64" s="551" cm="1">
        <f t="array" aca="1" ref="CQ64" ca="1">IFERROR(IF(AND(НачЦ_ИнвП_Дата&lt;=CQ$3,КИнвП_Дата&gt;CQ$3),
INDEX(Кальк._свекла,MATCH($A64,Кальк._свекла_наим.,0),MATCH("Сумма затрат, т.руб.",'Кальк-я'!$5:$5,0))*
INDEX(ЗФ,MATCH($A$58,ЗФ!$A:$A,0),MATCH("Посевная площадь"&amp;YEAR(CR$3),ЗФ!$2:$2,0))*
INDEX(Коэф.закупка_год_свекла[],MATCH($A64,Коэф.закупка_год_свекла[1],0),MATCH(MONTH(CQ$3),КЗ!$1:$1,0))/1000,""),0)</f>
        <v>0</v>
      </c>
      <c r="CR64" s="551" cm="1">
        <f t="array" aca="1" ref="CR64" ca="1">IFERROR(IF(AND(НачЦ_ИнвП_Дата&lt;=CR$3,КИнвП_Дата&gt;CR$3),
INDEX(Кальк._свекла,MATCH($A64,Кальк._свекла_наим.,0),MATCH("Сумма затрат, т.руб.",'Кальк-я'!$5:$5,0))*
INDEX(ЗФ,MATCH($A$58,ЗФ!$A:$A,0),MATCH("Посевная площадь"&amp;YEAR(CS$3),ЗФ!$2:$2,0))*
INDEX(Коэф.закупка_год_свекла[],MATCH($A64,Коэф.закупка_год_свекла[1],0),MATCH(MONTH(CR$3),КЗ!$1:$1,0))/1000,""),0)</f>
        <v>0</v>
      </c>
      <c r="CS64" s="551" cm="1">
        <f t="array" aca="1" ref="CS64" ca="1">IFERROR(IF(AND(НачЦ_ИнвП_Дата&lt;=CS$3,КИнвП_Дата&gt;CS$3),
INDEX(Кальк._свекла,MATCH($A64,Кальк._свекла_наим.,0),MATCH("Сумма затрат, т.руб.",'Кальк-я'!$5:$5,0))*
INDEX(ЗФ,MATCH($A$58,ЗФ!$A:$A,0),MATCH("Посевная площадь"&amp;YEAR(CT$3),ЗФ!$2:$2,0))*
INDEX(Коэф.закупка_год_свекла[],MATCH($A64,Коэф.закупка_год_свекла[1],0),MATCH(MONTH(CS$3),КЗ!$1:$1,0))/1000,""),0)</f>
        <v>0</v>
      </c>
      <c r="CT64" s="551" cm="1">
        <f t="array" aca="1" ref="CT64" ca="1">IFERROR(IF(AND(НачЦ_ИнвП_Дата&lt;=CT$3,КИнвП_Дата&gt;CT$3),
INDEX(Кальк._свекла,MATCH($A64,Кальк._свекла_наим.,0),MATCH("Сумма затрат, т.руб.",'Кальк-я'!$5:$5,0))*
INDEX(ЗФ,MATCH($A$58,ЗФ!$A:$A,0),MATCH("Посевная площадь"&amp;YEAR(CU$3),ЗФ!$2:$2,0))*
INDEX(Коэф.закупка_год_свекла[],MATCH($A64,Коэф.закупка_год_свекла[1],0),MATCH(MONTH(CT$3),КЗ!$1:$1,0))/1000,""),0)</f>
        <v>0</v>
      </c>
      <c r="CU64" s="551" cm="1">
        <f t="array" aca="1" ref="CU64" ca="1">IFERROR(IF(AND(НачЦ_ИнвП_Дата&lt;=CU$3,КИнвП_Дата&gt;CU$3),
INDEX(Кальк._свекла,MATCH($A64,Кальк._свекла_наим.,0),MATCH("Сумма затрат, т.руб.",'Кальк-я'!$5:$5,0))*
INDEX(ЗФ,MATCH($A$58,ЗФ!$A:$A,0),MATCH("Посевная площадь"&amp;YEAR(CV$3),ЗФ!$2:$2,0))*
INDEX(Коэф.закупка_год_свекла[],MATCH($A64,Коэф.закупка_год_свекла[1],0),MATCH(MONTH(CU$3),КЗ!$1:$1,0))/1000,""),0)</f>
        <v>0</v>
      </c>
      <c r="CV64" s="551" cm="1">
        <f t="array" aca="1" ref="CV64" ca="1">IFERROR(IF(AND(НачЦ_ИнвП_Дата&lt;=CV$3,КИнвП_Дата&gt;CV$3),
INDEX(Кальк._свекла,MATCH($A64,Кальк._свекла_наим.,0),MATCH("Сумма затрат, т.руб.",'Кальк-я'!$5:$5,0))*
INDEX(ЗФ,MATCH($A$58,ЗФ!$A:$A,0),MATCH("Посевная площадь"&amp;YEAR(CW$3),ЗФ!$2:$2,0))*
INDEX(Коэф.закупка_год_свекла[],MATCH($A64,Коэф.закупка_год_свекла[1],0),MATCH(MONTH(CV$3),КЗ!$1:$1,0))/1000,""),0)</f>
        <v>0</v>
      </c>
      <c r="CW64" s="551" cm="1">
        <f t="array" aca="1" ref="CW64" ca="1">IFERROR(IF(AND(НачЦ_ИнвП_Дата&lt;=CW$3,КИнвП_Дата&gt;CW$3),
INDEX(Кальк._свекла,MATCH($A64,Кальк._свекла_наим.,0),MATCH("Сумма затрат, т.руб.",'Кальк-я'!$5:$5,0))*
INDEX(ЗФ,MATCH($A$58,ЗФ!$A:$A,0),MATCH("Посевная площадь"&amp;YEAR(CX$3),ЗФ!$2:$2,0))*
INDEX(Коэф.закупка_год_свекла[],MATCH($A64,Коэф.закупка_год_свекла[1],0),MATCH(MONTH(CW$3),КЗ!$1:$1,0))/1000,""),0)</f>
        <v>0</v>
      </c>
      <c r="CX64" s="551" cm="1">
        <f t="array" aca="1" ref="CX64" ca="1">IFERROR(IF(AND(НачЦ_ИнвП_Дата&lt;=CX$3,КИнвП_Дата&gt;CX$3),
INDEX(Кальк._свекла,MATCH($A64,Кальк._свекла_наим.,0),MATCH("Сумма затрат, т.руб.",'Кальк-я'!$5:$5,0))*
INDEX(ЗФ,MATCH($A$58,ЗФ!$A:$A,0),MATCH("Посевная площадь"&amp;YEAR(CY$3),ЗФ!$2:$2,0))*
INDEX(Коэф.закупка_год_свекла[],MATCH($A64,Коэф.закупка_год_свекла[1],0),MATCH(MONTH(CX$3),КЗ!$1:$1,0))/1000,""),0)</f>
        <v>912</v>
      </c>
      <c r="CY64" s="551" cm="1">
        <f t="array" aca="1" ref="CY64" ca="1">IFERROR(IF(AND(НачЦ_ИнвП_Дата&lt;=CY$3,КИнвП_Дата&gt;CY$3),
INDEX(Кальк._свекла,MATCH($A64,Кальк._свекла_наим.,0),MATCH("Сумма затрат, т.руб.",'Кальк-я'!$5:$5,0))*
INDEX(ЗФ,MATCH($A$58,ЗФ!$A:$A,0),MATCH("Посевная площадь"&amp;YEAR(CZ$3),ЗФ!$2:$2,0))*
INDEX(Коэф.закупка_год_свекла[],MATCH($A64,Коэф.закупка_год_свекла[1],0),MATCH(MONTH(CY$3),КЗ!$1:$1,0))/1000,""),0)</f>
        <v>0</v>
      </c>
      <c r="CZ64" s="551" cm="1">
        <f t="array" aca="1" ref="CZ64" ca="1">IFERROR(IF(AND(НачЦ_ИнвП_Дата&lt;=CZ$3,КИнвП_Дата&gt;CZ$3),
INDEX(Кальк._свекла,MATCH($A64,Кальк._свекла_наим.,0),MATCH("Сумма затрат, т.руб.",'Кальк-я'!$5:$5,0))*
INDEX(ЗФ,MATCH($A$58,ЗФ!$A:$A,0),MATCH("Посевная площадь"&amp;YEAR(DA$3),ЗФ!$2:$2,0))*
INDEX(Коэф.закупка_год_свекла[],MATCH($A64,Коэф.закупка_год_свекла[1],0),MATCH(MONTH(CZ$3),КЗ!$1:$1,0))/1000,""),0)</f>
        <v>0</v>
      </c>
      <c r="DA64" s="552">
        <f t="shared" ca="1" si="1551"/>
        <v>912</v>
      </c>
      <c r="DB64" s="551" cm="1">
        <f t="array" aca="1" ref="DB64" ca="1">IFERROR(IF(AND(НачЦ_ИнвП_Дата&lt;=DB$3,КИнвП_Дата&gt;DB$3),
INDEX(Кальк._свекла,MATCH($A64,Кальк._свекла_наим.,0),MATCH("Сумма затрат, т.руб.",'Кальк-я'!$5:$5,0))*
INDEX(ЗФ,MATCH($A$58,ЗФ!$A:$A,0),MATCH("Посевная площадь"&amp;YEAR(DC$3),ЗФ!$2:$2,0))*
INDEX(Коэф.закупка_год_свекла[],MATCH($A64,Коэф.закупка_год_свекла[1],0),MATCH(MONTH(DB$3),КЗ!$1:$1,0))/1000,""),0)</f>
        <v>0</v>
      </c>
      <c r="DC64" s="551" cm="1">
        <f t="array" aca="1" ref="DC64" ca="1">IFERROR(IF(AND(НачЦ_ИнвП_Дата&lt;=DC$3,КИнвП_Дата&gt;DC$3),
INDEX(Кальк._свекла,MATCH($A64,Кальк._свекла_наим.,0),MATCH("Сумма затрат, т.руб.",'Кальк-я'!$5:$5,0))*
INDEX(ЗФ,MATCH($A$58,ЗФ!$A:$A,0),MATCH("Посевная площадь"&amp;YEAR(DD$3),ЗФ!$2:$2,0))*
INDEX(Коэф.закупка_год_свекла[],MATCH($A64,Коэф.закупка_год_свекла[1],0),MATCH(MONTH(DC$3),КЗ!$1:$1,0))/1000,""),0)</f>
        <v>0</v>
      </c>
      <c r="DD64" s="551" cm="1">
        <f t="array" aca="1" ref="DD64" ca="1">IFERROR(IF(AND(НачЦ_ИнвП_Дата&lt;=DD$3,КИнвП_Дата&gt;DD$3),
INDEX(Кальк._свекла,MATCH($A64,Кальк._свекла_наим.,0),MATCH("Сумма затрат, т.руб.",'Кальк-я'!$5:$5,0))*
INDEX(ЗФ,MATCH($A$58,ЗФ!$A:$A,0),MATCH("Посевная площадь"&amp;YEAR(DE$3),ЗФ!$2:$2,0))*
INDEX(Коэф.закупка_год_свекла[],MATCH($A64,Коэф.закупка_год_свекла[1],0),MATCH(MONTH(DD$3),КЗ!$1:$1,0))/1000,""),0)</f>
        <v>0</v>
      </c>
      <c r="DE64" s="551" cm="1">
        <f t="array" aca="1" ref="DE64" ca="1">IFERROR(IF(AND(НачЦ_ИнвП_Дата&lt;=DE$3,КИнвП_Дата&gt;DE$3),
INDEX(Кальк._свекла,MATCH($A64,Кальк._свекла_наим.,0),MATCH("Сумма затрат, т.руб.",'Кальк-я'!$5:$5,0))*
INDEX(ЗФ,MATCH($A$58,ЗФ!$A:$A,0),MATCH("Посевная площадь"&amp;YEAR(DF$3),ЗФ!$2:$2,0))*
INDEX(Коэф.закупка_год_свекла[],MATCH($A64,Коэф.закупка_год_свекла[1],0),MATCH(MONTH(DE$3),КЗ!$1:$1,0))/1000,""),0)</f>
        <v>0</v>
      </c>
      <c r="DF64" s="551" cm="1">
        <f t="array" aca="1" ref="DF64" ca="1">IFERROR(IF(AND(НачЦ_ИнвП_Дата&lt;=DF$3,КИнвП_Дата&gt;DF$3),
INDEX(Кальк._свекла,MATCH($A64,Кальк._свекла_наим.,0),MATCH("Сумма затрат, т.руб.",'Кальк-я'!$5:$5,0))*
INDEX(ЗФ,MATCH($A$58,ЗФ!$A:$A,0),MATCH("Посевная площадь"&amp;YEAR(DG$3),ЗФ!$2:$2,0))*
INDEX(Коэф.закупка_год_свекла[],MATCH($A64,Коэф.закупка_год_свекла[1],0),MATCH(MONTH(DF$3),КЗ!$1:$1,0))/1000,""),0)</f>
        <v>0</v>
      </c>
      <c r="DG64" s="551" cm="1">
        <f t="array" aca="1" ref="DG64" ca="1">IFERROR(IF(AND(НачЦ_ИнвП_Дата&lt;=DG$3,КИнвП_Дата&gt;DG$3),
INDEX(Кальк._свекла,MATCH($A64,Кальк._свекла_наим.,0),MATCH("Сумма затрат, т.руб.",'Кальк-я'!$5:$5,0))*
INDEX(ЗФ,MATCH($A$58,ЗФ!$A:$A,0),MATCH("Посевная площадь"&amp;YEAR(DH$3),ЗФ!$2:$2,0))*
INDEX(Коэф.закупка_год_свекла[],MATCH($A64,Коэф.закупка_год_свекла[1],0),MATCH(MONTH(DG$3),КЗ!$1:$1,0))/1000,""),0)</f>
        <v>0</v>
      </c>
      <c r="DH64" s="551" cm="1">
        <f t="array" aca="1" ref="DH64" ca="1">IFERROR(IF(AND(НачЦ_ИнвП_Дата&lt;=DH$3,КИнвП_Дата&gt;DH$3),
INDEX(Кальк._свекла,MATCH($A64,Кальк._свекла_наим.,0),MATCH("Сумма затрат, т.руб.",'Кальк-я'!$5:$5,0))*
INDEX(ЗФ,MATCH($A$58,ЗФ!$A:$A,0),MATCH("Посевная площадь"&amp;YEAR(DI$3),ЗФ!$2:$2,0))*
INDEX(Коэф.закупка_год_свекла[],MATCH($A64,Коэф.закупка_год_свекла[1],0),MATCH(MONTH(DH$3),КЗ!$1:$1,0))/1000,""),0)</f>
        <v>0</v>
      </c>
      <c r="DI64" s="551" cm="1">
        <f t="array" aca="1" ref="DI64" ca="1">IFERROR(IF(AND(НачЦ_ИнвП_Дата&lt;=DI$3,КИнвП_Дата&gt;DI$3),
INDEX(Кальк._свекла,MATCH($A64,Кальк._свекла_наим.,0),MATCH("Сумма затрат, т.руб.",'Кальк-я'!$5:$5,0))*
INDEX(ЗФ,MATCH($A$58,ЗФ!$A:$A,0),MATCH("Посевная площадь"&amp;YEAR(DJ$3),ЗФ!$2:$2,0))*
INDEX(Коэф.закупка_год_свекла[],MATCH($A64,Коэф.закупка_год_свекла[1],0),MATCH(MONTH(DI$3),КЗ!$1:$1,0))/1000,""),0)</f>
        <v>0</v>
      </c>
      <c r="DJ64" s="551" cm="1">
        <f t="array" aca="1" ref="DJ64" ca="1">IFERROR(IF(AND(НачЦ_ИнвП_Дата&lt;=DJ$3,КИнвП_Дата&gt;DJ$3),
INDEX(Кальк._свекла,MATCH($A64,Кальк._свекла_наим.,0),MATCH("Сумма затрат, т.руб.",'Кальк-я'!$5:$5,0))*
INDEX(ЗФ,MATCH($A$58,ЗФ!$A:$A,0),MATCH("Посевная площадь"&amp;YEAR(DK$3),ЗФ!$2:$2,0))*
INDEX(Коэф.закупка_год_свекла[],MATCH($A64,Коэф.закупка_год_свекла[1],0),MATCH(MONTH(DJ$3),КЗ!$1:$1,0))/1000,""),0)</f>
        <v>0</v>
      </c>
      <c r="DK64" s="551" cm="1">
        <f t="array" aca="1" ref="DK64" ca="1">IFERROR(IF(AND(НачЦ_ИнвП_Дата&lt;=DK$3,КИнвП_Дата&gt;DK$3),
INDEX(Кальк._свекла,MATCH($A64,Кальк._свекла_наим.,0),MATCH("Сумма затрат, т.руб.",'Кальк-я'!$5:$5,0))*
INDEX(ЗФ,MATCH($A$58,ЗФ!$A:$A,0),MATCH("Посевная площадь"&amp;YEAR(DL$3),ЗФ!$2:$2,0))*
INDEX(Коэф.закупка_год_свекла[],MATCH($A64,Коэф.закупка_год_свекла[1],0),MATCH(MONTH(DK$3),КЗ!$1:$1,0))/1000,""),0)</f>
        <v>912</v>
      </c>
      <c r="DL64" s="551" cm="1">
        <f t="array" aca="1" ref="DL64" ca="1">IFERROR(IF(AND(НачЦ_ИнвП_Дата&lt;=DL$3,КИнвП_Дата&gt;DL$3),
INDEX(Кальк._свекла,MATCH($A64,Кальк._свекла_наим.,0),MATCH("Сумма затрат, т.руб.",'Кальк-я'!$5:$5,0))*
INDEX(ЗФ,MATCH($A$58,ЗФ!$A:$A,0),MATCH("Посевная площадь"&amp;YEAR(DM$3),ЗФ!$2:$2,0))*
INDEX(Коэф.закупка_год_свекла[],MATCH($A64,Коэф.закупка_год_свекла[1],0),MATCH(MONTH(DL$3),КЗ!$1:$1,0))/1000,""),0)</f>
        <v>0</v>
      </c>
      <c r="DM64" s="551" cm="1">
        <f t="array" aca="1" ref="DM64" ca="1">IFERROR(IF(AND(НачЦ_ИнвП_Дата&lt;=DM$3,КИнвП_Дата&gt;DM$3),
INDEX(Кальк._свекла,MATCH($A64,Кальк._свекла_наим.,0),MATCH("Сумма затрат, т.руб.",'Кальк-я'!$5:$5,0))*
INDEX(ЗФ,MATCH($A$58,ЗФ!$A:$A,0),MATCH("Посевная площадь"&amp;YEAR(DN$3),ЗФ!$2:$2,0))*
INDEX(Коэф.закупка_год_свекла[],MATCH($A64,Коэф.закупка_год_свекла[1],0),MATCH(MONTH(DM$3),КЗ!$1:$1,0))/1000,""),0)</f>
        <v>0</v>
      </c>
      <c r="DN64" s="552">
        <f t="shared" ca="1" si="1552"/>
        <v>912</v>
      </c>
      <c r="DO64" s="551" cm="1">
        <f t="array" aca="1" ref="DO64" ca="1">IFERROR(IF(AND(НачЦ_ИнвП_Дата&lt;=DO$3,КИнвП_Дата&gt;DO$3),
INDEX(Кальк._свекла,MATCH($A64,Кальк._свекла_наим.,0),MATCH("Сумма затрат, т.руб.",'Кальк-я'!$5:$5,0))*
INDEX(ЗФ,MATCH($A$58,ЗФ!$A:$A,0),MATCH("Посевная площадь"&amp;YEAR(DP$3),ЗФ!$2:$2,0))*
INDEX(Коэф.закупка_год_свекла[],MATCH($A64,Коэф.закупка_год_свекла[1],0),MATCH(MONTH(DO$3),КЗ!$1:$1,0))/1000,""),0)</f>
        <v>0</v>
      </c>
      <c r="DP64" s="551" cm="1">
        <f t="array" aca="1" ref="DP64" ca="1">IFERROR(IF(AND(НачЦ_ИнвП_Дата&lt;=DP$3,КИнвП_Дата&gt;DP$3),
INDEX(Кальк._свекла,MATCH($A64,Кальк._свекла_наим.,0),MATCH("Сумма затрат, т.руб.",'Кальк-я'!$5:$5,0))*
INDEX(ЗФ,MATCH($A$58,ЗФ!$A:$A,0),MATCH("Посевная площадь"&amp;YEAR(DQ$3),ЗФ!$2:$2,0))*
INDEX(Коэф.закупка_год_свекла[],MATCH($A64,Коэф.закупка_год_свекла[1],0),MATCH(MONTH(DP$3),КЗ!$1:$1,0))/1000,""),0)</f>
        <v>0</v>
      </c>
      <c r="DQ64" s="551" cm="1">
        <f t="array" aca="1" ref="DQ64" ca="1">IFERROR(IF(AND(НачЦ_ИнвП_Дата&lt;=DQ$3,КИнвП_Дата&gt;DQ$3),
INDEX(Кальк._свекла,MATCH($A64,Кальк._свекла_наим.,0),MATCH("Сумма затрат, т.руб.",'Кальк-я'!$5:$5,0))*
INDEX(ЗФ,MATCH($A$58,ЗФ!$A:$A,0),MATCH("Посевная площадь"&amp;YEAR(DR$3),ЗФ!$2:$2,0))*
INDEX(Коэф.закупка_год_свекла[],MATCH($A64,Коэф.закупка_год_свекла[1],0),MATCH(MONTH(DQ$3),КЗ!$1:$1,0))/1000,""),0)</f>
        <v>0</v>
      </c>
      <c r="DR64" s="551" cm="1">
        <f t="array" aca="1" ref="DR64" ca="1">IFERROR(IF(AND(НачЦ_ИнвП_Дата&lt;=DR$3,КИнвП_Дата&gt;DR$3),
INDEX(Кальк._свекла,MATCH($A64,Кальк._свекла_наим.,0),MATCH("Сумма затрат, т.руб.",'Кальк-я'!$5:$5,0))*
INDEX(ЗФ,MATCH($A$58,ЗФ!$A:$A,0),MATCH("Посевная площадь"&amp;YEAR(DS$3),ЗФ!$2:$2,0))*
INDEX(Коэф.закупка_год_свекла[],MATCH($A64,Коэф.закупка_год_свекла[1],0),MATCH(MONTH(DR$3),КЗ!$1:$1,0))/1000,""),0)</f>
        <v>0</v>
      </c>
      <c r="DS64" s="551" cm="1">
        <f t="array" aca="1" ref="DS64" ca="1">IFERROR(IF(AND(НачЦ_ИнвП_Дата&lt;=DS$3,КИнвП_Дата&gt;DS$3),
INDEX(Кальк._свекла,MATCH($A64,Кальк._свекла_наим.,0),MATCH("Сумма затрат, т.руб.",'Кальк-я'!$5:$5,0))*
INDEX(ЗФ,MATCH($A$58,ЗФ!$A:$A,0),MATCH("Посевная площадь"&amp;YEAR(DT$3),ЗФ!$2:$2,0))*
INDEX(Коэф.закупка_год_свекла[],MATCH($A64,Коэф.закупка_год_свекла[1],0),MATCH(MONTH(DS$3),КЗ!$1:$1,0))/1000,""),0)</f>
        <v>0</v>
      </c>
      <c r="DT64" s="551" cm="1">
        <f t="array" aca="1" ref="DT64" ca="1">IFERROR(IF(AND(НачЦ_ИнвП_Дата&lt;=DT$3,КИнвП_Дата&gt;DT$3),
INDEX(Кальк._свекла,MATCH($A64,Кальк._свекла_наим.,0),MATCH("Сумма затрат, т.руб.",'Кальк-я'!$5:$5,0))*
INDEX(ЗФ,MATCH($A$58,ЗФ!$A:$A,0),MATCH("Посевная площадь"&amp;YEAR(DU$3),ЗФ!$2:$2,0))*
INDEX(Коэф.закупка_год_свекла[],MATCH($A64,Коэф.закупка_год_свекла[1],0),MATCH(MONTH(DT$3),КЗ!$1:$1,0))/1000,""),0)</f>
        <v>0</v>
      </c>
      <c r="DU64" s="551" cm="1">
        <f t="array" aca="1" ref="DU64" ca="1">IFERROR(IF(AND(НачЦ_ИнвП_Дата&lt;=DU$3,КИнвП_Дата&gt;DU$3),
INDEX(Кальк._свекла,MATCH($A64,Кальк._свекла_наим.,0),MATCH("Сумма затрат, т.руб.",'Кальк-я'!$5:$5,0))*
INDEX(ЗФ,MATCH($A$58,ЗФ!$A:$A,0),MATCH("Посевная площадь"&amp;YEAR(DV$3),ЗФ!$2:$2,0))*
INDEX(Коэф.закупка_год_свекла[],MATCH($A64,Коэф.закупка_год_свекла[1],0),MATCH(MONTH(DU$3),КЗ!$1:$1,0))/1000,""),0)</f>
        <v>0</v>
      </c>
      <c r="DV64" s="551" cm="1">
        <f t="array" aca="1" ref="DV64" ca="1">IFERROR(IF(AND(НачЦ_ИнвП_Дата&lt;=DV$3,КИнвП_Дата&gt;DV$3),
INDEX(Кальк._свекла,MATCH($A64,Кальк._свекла_наим.,0),MATCH("Сумма затрат, т.руб.",'Кальк-я'!$5:$5,0))*
INDEX(ЗФ,MATCH($A$58,ЗФ!$A:$A,0),MATCH("Посевная площадь"&amp;YEAR(DW$3),ЗФ!$2:$2,0))*
INDEX(Коэф.закупка_год_свекла[],MATCH($A64,Коэф.закупка_год_свекла[1],0),MATCH(MONTH(DV$3),КЗ!$1:$1,0))/1000,""),0)</f>
        <v>0</v>
      </c>
      <c r="DW64" s="551" cm="1">
        <f t="array" aca="1" ref="DW64" ca="1">IFERROR(IF(AND(НачЦ_ИнвП_Дата&lt;=DW$3,КИнвП_Дата&gt;DW$3),
INDEX(Кальк._свекла,MATCH($A64,Кальк._свекла_наим.,0),MATCH("Сумма затрат, т.руб.",'Кальк-я'!$5:$5,0))*
INDEX(ЗФ,MATCH($A$58,ЗФ!$A:$A,0),MATCH("Посевная площадь"&amp;YEAR(DX$3),ЗФ!$2:$2,0))*
INDEX(Коэф.закупка_год_свекла[],MATCH($A64,Коэф.закупка_год_свекла[1],0),MATCH(MONTH(DW$3),КЗ!$1:$1,0))/1000,""),0)</f>
        <v>0</v>
      </c>
      <c r="DX64" s="551" cm="1">
        <f t="array" aca="1" ref="DX64" ca="1">IFERROR(IF(AND(НачЦ_ИнвП_Дата&lt;=DX$3,КИнвП_Дата&gt;DX$3),
INDEX(Кальк._свекла,MATCH($A64,Кальк._свекла_наим.,0),MATCH("Сумма затрат, т.руб.",'Кальк-я'!$5:$5,0))*
INDEX(ЗФ,MATCH($A$58,ЗФ!$A:$A,0),MATCH("Посевная площадь"&amp;YEAR(DY$3),ЗФ!$2:$2,0))*
INDEX(Коэф.закупка_год_свекла[],MATCH($A64,Коэф.закупка_год_свекла[1],0),MATCH(MONTH(DX$3),КЗ!$1:$1,0))/1000,""),0)</f>
        <v>912</v>
      </c>
      <c r="DY64" s="551" cm="1">
        <f t="array" aca="1" ref="DY64" ca="1">IFERROR(IF(AND(НачЦ_ИнвП_Дата&lt;=DY$3,КИнвП_Дата&gt;DY$3),
INDEX(Кальк._свекла,MATCH($A64,Кальк._свекла_наим.,0),MATCH("Сумма затрат, т.руб.",'Кальк-я'!$5:$5,0))*
INDEX(ЗФ,MATCH($A$58,ЗФ!$A:$A,0),MATCH("Посевная площадь"&amp;YEAR(DZ$3),ЗФ!$2:$2,0))*
INDEX(Коэф.закупка_год_свекла[],MATCH($A64,Коэф.закупка_год_свекла[1],0),MATCH(MONTH(DY$3),КЗ!$1:$1,0))/1000,""),0)</f>
        <v>0</v>
      </c>
      <c r="DZ64" s="551" cm="1">
        <f t="array" aca="1" ref="DZ64" ca="1">IFERROR(IF(AND(НачЦ_ИнвП_Дата&lt;=DZ$3,КИнвП_Дата&gt;DZ$3),
INDEX(Кальк._свекла,MATCH($A64,Кальк._свекла_наим.,0),MATCH("Сумма затрат, т.руб.",'Кальк-я'!$5:$5,0))*
INDEX(ЗФ,MATCH($A$58,ЗФ!$A:$A,0),MATCH("Посевная площадь"&amp;YEAR(EA$3),ЗФ!$2:$2,0))*
INDEX(Коэф.закупка_год_свекла[],MATCH($A64,Коэф.закупка_год_свекла[1],0),MATCH(MONTH(DZ$3),КЗ!$1:$1,0))/1000,""),0)</f>
        <v>0</v>
      </c>
      <c r="EA64" s="552">
        <f t="shared" ca="1" si="1553"/>
        <v>912</v>
      </c>
      <c r="EB64" s="551" cm="1">
        <f t="array" aca="1" ref="EB64" ca="1">IFERROR(IF(AND(НачЦ_ИнвП_Дата&lt;=EB$3,КИнвП_Дата&gt;EB$3),
INDEX(Кальк._свекла,MATCH($A64,Кальк._свекла_наим.,0),MATCH("Сумма затрат, т.руб.",'Кальк-я'!$5:$5,0))*
INDEX(ЗФ,MATCH($A$58,ЗФ!$A:$A,0),MATCH("Посевная площадь"&amp;YEAR(EC$3),ЗФ!$2:$2,0))*
INDEX(Коэф.закупка_год_свекла[],MATCH($A64,Коэф.закупка_год_свекла[1],0),MATCH(MONTH(EB$3),КЗ!$1:$1,0))/1000,""),0)</f>
        <v>0</v>
      </c>
      <c r="EC64" s="551" cm="1">
        <f t="array" aca="1" ref="EC64" ca="1">IFERROR(IF(AND(НачЦ_ИнвП_Дата&lt;=EC$3,КИнвП_Дата&gt;EC$3),
INDEX(Кальк._свекла,MATCH($A64,Кальк._свекла_наим.,0),MATCH("Сумма затрат, т.руб.",'Кальк-я'!$5:$5,0))*
INDEX(ЗФ,MATCH($A$58,ЗФ!$A:$A,0),MATCH("Посевная площадь"&amp;YEAR(ED$3),ЗФ!$2:$2,0))*
INDEX(Коэф.закупка_год_свекла[],MATCH($A64,Коэф.закупка_год_свекла[1],0),MATCH(MONTH(EC$3),КЗ!$1:$1,0))/1000,""),0)</f>
        <v>0</v>
      </c>
      <c r="ED64" s="551" cm="1">
        <f t="array" aca="1" ref="ED64" ca="1">IFERROR(IF(AND(НачЦ_ИнвП_Дата&lt;=ED$3,КИнвП_Дата&gt;ED$3),
INDEX(Кальк._свекла,MATCH($A64,Кальк._свекла_наим.,0),MATCH("Сумма затрат, т.руб.",'Кальк-я'!$5:$5,0))*
INDEX(ЗФ,MATCH($A$58,ЗФ!$A:$A,0),MATCH("Посевная площадь"&amp;YEAR(EE$3),ЗФ!$2:$2,0))*
INDEX(Коэф.закупка_год_свекла[],MATCH($A64,Коэф.закупка_год_свекла[1],0),MATCH(MONTH(ED$3),КЗ!$1:$1,0))/1000,""),0)</f>
        <v>0</v>
      </c>
      <c r="EE64" s="551" cm="1">
        <f t="array" aca="1" ref="EE64" ca="1">IFERROR(IF(AND(НачЦ_ИнвП_Дата&lt;=EE$3,КИнвП_Дата&gt;EE$3),
INDEX(Кальк._свекла,MATCH($A64,Кальк._свекла_наим.,0),MATCH("Сумма затрат, т.руб.",'Кальк-я'!$5:$5,0))*
INDEX(ЗФ,MATCH($A$58,ЗФ!$A:$A,0),MATCH("Посевная площадь"&amp;YEAR(EF$3),ЗФ!$2:$2,0))*
INDEX(Коэф.закупка_год_свекла[],MATCH($A64,Коэф.закупка_год_свекла[1],0),MATCH(MONTH(EE$3),КЗ!$1:$1,0))/1000,""),0)</f>
        <v>0</v>
      </c>
      <c r="EF64" s="551" cm="1">
        <f t="array" aca="1" ref="EF64" ca="1">IFERROR(IF(AND(НачЦ_ИнвП_Дата&lt;=EF$3,КИнвП_Дата&gt;EF$3),
INDEX(Кальк._свекла,MATCH($A64,Кальк._свекла_наим.,0),MATCH("Сумма затрат, т.руб.",'Кальк-я'!$5:$5,0))*
INDEX(ЗФ,MATCH($A$58,ЗФ!$A:$A,0),MATCH("Посевная площадь"&amp;YEAR(EG$3),ЗФ!$2:$2,0))*
INDEX(Коэф.закупка_год_свекла[],MATCH($A64,Коэф.закупка_год_свекла[1],0),MATCH(MONTH(EF$3),КЗ!$1:$1,0))/1000,""),0)</f>
        <v>0</v>
      </c>
      <c r="EG64" s="551" cm="1">
        <f t="array" aca="1" ref="EG64" ca="1">IFERROR(IF(AND(НачЦ_ИнвП_Дата&lt;=EG$3,КИнвП_Дата&gt;EG$3),
INDEX(Кальк._свекла,MATCH($A64,Кальк._свекла_наим.,0),MATCH("Сумма затрат, т.руб.",'Кальк-я'!$5:$5,0))*
INDEX(ЗФ,MATCH($A$58,ЗФ!$A:$A,0),MATCH("Посевная площадь"&amp;YEAR(EH$3),ЗФ!$2:$2,0))*
INDEX(Коэф.закупка_год_свекла[],MATCH($A64,Коэф.закупка_год_свекла[1],0),MATCH(MONTH(EG$3),КЗ!$1:$1,0))/1000,""),0)</f>
        <v>0</v>
      </c>
      <c r="EH64" s="551" cm="1">
        <f t="array" aca="1" ref="EH64" ca="1">IFERROR(IF(AND(НачЦ_ИнвП_Дата&lt;=EH$3,КИнвП_Дата&gt;EH$3),
INDEX(Кальк._свекла,MATCH($A64,Кальк._свекла_наим.,0),MATCH("Сумма затрат, т.руб.",'Кальк-я'!$5:$5,0))*
INDEX(ЗФ,MATCH($A$58,ЗФ!$A:$A,0),MATCH("Посевная площадь"&amp;YEAR(EI$3),ЗФ!$2:$2,0))*
INDEX(Коэф.закупка_год_свекла[],MATCH($A64,Коэф.закупка_год_свекла[1],0),MATCH(MONTH(EH$3),КЗ!$1:$1,0))/1000,""),0)</f>
        <v>0</v>
      </c>
      <c r="EI64" s="551" cm="1">
        <f t="array" aca="1" ref="EI64" ca="1">IFERROR(IF(AND(НачЦ_ИнвП_Дата&lt;=EI$3,КИнвП_Дата&gt;EI$3),
INDEX(Кальк._свекла,MATCH($A64,Кальк._свекла_наим.,0),MATCH("Сумма затрат, т.руб.",'Кальк-я'!$5:$5,0))*
INDEX(ЗФ,MATCH($A$58,ЗФ!$A:$A,0),MATCH("Посевная площадь"&amp;YEAR(EJ$3),ЗФ!$2:$2,0))*
INDEX(Коэф.закупка_год_свекла[],MATCH($A64,Коэф.закупка_год_свекла[1],0),MATCH(MONTH(EI$3),КЗ!$1:$1,0))/1000,""),0)</f>
        <v>0</v>
      </c>
      <c r="EJ64" s="551" cm="1">
        <f t="array" aca="1" ref="EJ64" ca="1">IFERROR(IF(AND(НачЦ_ИнвП_Дата&lt;=EJ$3,КИнвП_Дата&gt;EJ$3),
INDEX(Кальк._свекла,MATCH($A64,Кальк._свекла_наим.,0),MATCH("Сумма затрат, т.руб.",'Кальк-я'!$5:$5,0))*
INDEX(ЗФ,MATCH($A$58,ЗФ!$A:$A,0),MATCH("Посевная площадь"&amp;YEAR(EK$3),ЗФ!$2:$2,0))*
INDEX(Коэф.закупка_год_свекла[],MATCH($A64,Коэф.закупка_год_свекла[1],0),MATCH(MONTH(EJ$3),КЗ!$1:$1,0))/1000,""),0)</f>
        <v>0</v>
      </c>
      <c r="EK64" s="551" cm="1">
        <f t="array" aca="1" ref="EK64" ca="1">IFERROR(IF(AND(НачЦ_ИнвП_Дата&lt;=EK$3,КИнвП_Дата&gt;EK$3),
INDEX(Кальк._свекла,MATCH($A64,Кальк._свекла_наим.,0),MATCH("Сумма затрат, т.руб.",'Кальк-я'!$5:$5,0))*
INDEX(ЗФ,MATCH($A$58,ЗФ!$A:$A,0),MATCH("Посевная площадь"&amp;YEAR(EL$3),ЗФ!$2:$2,0))*
INDEX(Коэф.закупка_год_свекла[],MATCH($A64,Коэф.закупка_год_свекла[1],0),MATCH(MONTH(EK$3),КЗ!$1:$1,0))/1000,""),0)</f>
        <v>912</v>
      </c>
      <c r="EL64" s="551" cm="1">
        <f t="array" aca="1" ref="EL64" ca="1">IFERROR(IF(AND(НачЦ_ИнвП_Дата&lt;=EL$3,КИнвП_Дата&gt;EL$3),
INDEX(Кальк._свекла,MATCH($A64,Кальк._свекла_наим.,0),MATCH("Сумма затрат, т.руб.",'Кальк-я'!$5:$5,0))*
INDEX(ЗФ,MATCH($A$58,ЗФ!$A:$A,0),MATCH("Посевная площадь"&amp;YEAR(EM$3),ЗФ!$2:$2,0))*
INDEX(Коэф.закупка_год_свекла[],MATCH($A64,Коэф.закупка_год_свекла[1],0),MATCH(MONTH(EL$3),КЗ!$1:$1,0))/1000,""),0)</f>
        <v>0</v>
      </c>
      <c r="EM64" s="551" cm="1">
        <f t="array" aca="1" ref="EM64" ca="1">IFERROR(IF(AND(НачЦ_ИнвП_Дата&lt;=EM$3,КИнвП_Дата&gt;EM$3),
INDEX(Кальк._свекла,MATCH($A64,Кальк._свекла_наим.,0),MATCH("Сумма затрат, т.руб.",'Кальк-я'!$5:$5,0))*
INDEX(ЗФ,MATCH($A$58,ЗФ!$A:$A,0),MATCH("Посевная площадь"&amp;YEAR(EN$3),ЗФ!$2:$2,0))*
INDEX(Коэф.закупка_год_свекла[],MATCH($A64,Коэф.закупка_год_свекла[1],0),MATCH(MONTH(EM$3),КЗ!$1:$1,0))/1000,""),0)</f>
        <v>0</v>
      </c>
      <c r="EN64" s="552">
        <f t="shared" ca="1" si="1554"/>
        <v>912</v>
      </c>
      <c r="EO64" s="551" cm="1">
        <f t="array" aca="1" ref="EO64" ca="1">IFERROR(IF(AND(НачЦ_ИнвП_Дата&lt;=EO$3,КИнвП_Дата&gt;EO$3),
INDEX(Кальк._свекла,MATCH($A64,Кальк._свекла_наим.,0),MATCH("Сумма затрат, т.руб.",'Кальк-я'!$5:$5,0))*
INDEX(ЗФ,MATCH($A$58,ЗФ!$A:$A,0),MATCH("Посевная площадь"&amp;YEAR(EP$3),ЗФ!$2:$2,0))*
INDEX(Коэф.закупка_год_свекла[],MATCH($A64,Коэф.закупка_год_свекла[1],0),MATCH(MONTH(EO$3),КЗ!$1:$1,0))/1000,""),0)</f>
        <v>0</v>
      </c>
      <c r="EP64" s="551" cm="1">
        <f t="array" aca="1" ref="EP64" ca="1">IFERROR(IF(AND(НачЦ_ИнвП_Дата&lt;=EP$3,КИнвП_Дата&gt;EP$3),
INDEX(Кальк._свекла,MATCH($A64,Кальк._свекла_наим.,0),MATCH("Сумма затрат, т.руб.",'Кальк-я'!$5:$5,0))*
INDEX(ЗФ,MATCH($A$58,ЗФ!$A:$A,0),MATCH("Посевная площадь"&amp;YEAR(EQ$3),ЗФ!$2:$2,0))*
INDEX(Коэф.закупка_год_свекла[],MATCH($A64,Коэф.закупка_год_свекла[1],0),MATCH(MONTH(EP$3),КЗ!$1:$1,0))/1000,""),0)</f>
        <v>0</v>
      </c>
      <c r="EQ64" s="551" cm="1">
        <f t="array" aca="1" ref="EQ64" ca="1">IFERROR(IF(AND(НачЦ_ИнвП_Дата&lt;=EQ$3,КИнвП_Дата&gt;EQ$3),
INDEX(Кальк._свекла,MATCH($A64,Кальк._свекла_наим.,0),MATCH("Сумма затрат, т.руб.",'Кальк-я'!$5:$5,0))*
INDEX(ЗФ,MATCH($A$58,ЗФ!$A:$A,0),MATCH("Посевная площадь"&amp;YEAR(ER$3),ЗФ!$2:$2,0))*
INDEX(Коэф.закупка_год_свекла[],MATCH($A64,Коэф.закупка_год_свекла[1],0),MATCH(MONTH(EQ$3),КЗ!$1:$1,0))/1000,""),0)</f>
        <v>0</v>
      </c>
      <c r="ER64" s="551" cm="1">
        <f t="array" aca="1" ref="ER64" ca="1">IFERROR(IF(AND(НачЦ_ИнвП_Дата&lt;=ER$3,КИнвП_Дата&gt;ER$3),
INDEX(Кальк._свекла,MATCH($A64,Кальк._свекла_наим.,0),MATCH("Сумма затрат, т.руб.",'Кальк-я'!$5:$5,0))*
INDEX(ЗФ,MATCH($A$58,ЗФ!$A:$A,0),MATCH("Посевная площадь"&amp;YEAR(ES$3),ЗФ!$2:$2,0))*
INDEX(Коэф.закупка_год_свекла[],MATCH($A64,Коэф.закупка_год_свекла[1],0),MATCH(MONTH(ER$3),КЗ!$1:$1,0))/1000,""),0)</f>
        <v>0</v>
      </c>
      <c r="ES64" s="551" cm="1">
        <f t="array" aca="1" ref="ES64" ca="1">IFERROR(IF(AND(НачЦ_ИнвП_Дата&lt;=ES$3,КИнвП_Дата&gt;ES$3),
INDEX(Кальк._свекла,MATCH($A64,Кальк._свекла_наим.,0),MATCH("Сумма затрат, т.руб.",'Кальк-я'!$5:$5,0))*
INDEX(ЗФ,MATCH($A$58,ЗФ!$A:$A,0),MATCH("Посевная площадь"&amp;YEAR(ET$3),ЗФ!$2:$2,0))*
INDEX(Коэф.закупка_год_свекла[],MATCH($A64,Коэф.закупка_год_свекла[1],0),MATCH(MONTH(ES$3),КЗ!$1:$1,0))/1000,""),0)</f>
        <v>0</v>
      </c>
      <c r="ET64" s="551" cm="1">
        <f t="array" aca="1" ref="ET64" ca="1">IFERROR(IF(AND(НачЦ_ИнвП_Дата&lt;=ET$3,КИнвП_Дата&gt;ET$3),
INDEX(Кальк._свекла,MATCH($A64,Кальк._свекла_наим.,0),MATCH("Сумма затрат, т.руб.",'Кальк-я'!$5:$5,0))*
INDEX(ЗФ,MATCH($A$58,ЗФ!$A:$A,0),MATCH("Посевная площадь"&amp;YEAR(EU$3),ЗФ!$2:$2,0))*
INDEX(Коэф.закупка_год_свекла[],MATCH($A64,Коэф.закупка_год_свекла[1],0),MATCH(MONTH(ET$3),КЗ!$1:$1,0))/1000,""),0)</f>
        <v>0</v>
      </c>
      <c r="EU64" s="551" cm="1">
        <f t="array" aca="1" ref="EU64" ca="1">IFERROR(IF(AND(НачЦ_ИнвП_Дата&lt;=EU$3,КИнвП_Дата&gt;EU$3),
INDEX(Кальк._свекла,MATCH($A64,Кальк._свекла_наим.,0),MATCH("Сумма затрат, т.руб.",'Кальк-я'!$5:$5,0))*
INDEX(ЗФ,MATCH($A$58,ЗФ!$A:$A,0),MATCH("Посевная площадь"&amp;YEAR(EV$3),ЗФ!$2:$2,0))*
INDEX(Коэф.закупка_год_свекла[],MATCH($A64,Коэф.закупка_год_свекла[1],0),MATCH(MONTH(EU$3),КЗ!$1:$1,0))/1000,""),0)</f>
        <v>0</v>
      </c>
      <c r="EV64" s="551" cm="1">
        <f t="array" aca="1" ref="EV64" ca="1">IFERROR(IF(AND(НачЦ_ИнвП_Дата&lt;=EV$3,КИнвП_Дата&gt;EV$3),
INDEX(Кальк._свекла,MATCH($A64,Кальк._свекла_наим.,0),MATCH("Сумма затрат, т.руб.",'Кальк-я'!$5:$5,0))*
INDEX(ЗФ,MATCH($A$58,ЗФ!$A:$A,0),MATCH("Посевная площадь"&amp;YEAR(EW$3),ЗФ!$2:$2,0))*
INDEX(Коэф.закупка_год_свекла[],MATCH($A64,Коэф.закупка_год_свекла[1],0),MATCH(MONTH(EV$3),КЗ!$1:$1,0))/1000,""),0)</f>
        <v>0</v>
      </c>
      <c r="EW64" s="551" cm="1">
        <f t="array" aca="1" ref="EW64" ca="1">IFERROR(IF(AND(НачЦ_ИнвП_Дата&lt;=EW$3,КИнвП_Дата&gt;EW$3),
INDEX(Кальк._свекла,MATCH($A64,Кальк._свекла_наим.,0),MATCH("Сумма затрат, т.руб.",'Кальк-я'!$5:$5,0))*
INDEX(ЗФ,MATCH($A$58,ЗФ!$A:$A,0),MATCH("Посевная площадь"&amp;YEAR(EX$3),ЗФ!$2:$2,0))*
INDEX(Коэф.закупка_год_свекла[],MATCH($A64,Коэф.закупка_год_свекла[1],0),MATCH(MONTH(EW$3),КЗ!$1:$1,0))/1000,""),0)</f>
        <v>0</v>
      </c>
      <c r="EX64" s="551" cm="1">
        <f t="array" aca="1" ref="EX64" ca="1">IFERROR(IF(AND(НачЦ_ИнвП_Дата&lt;=EX$3,КИнвП_Дата&gt;EX$3),
INDEX(Кальк._свекла,MATCH($A64,Кальк._свекла_наим.,0),MATCH("Сумма затрат, т.руб.",'Кальк-я'!$5:$5,0))*
INDEX(ЗФ,MATCH($A$58,ЗФ!$A:$A,0),MATCH("Посевная площадь"&amp;YEAR(EY$3),ЗФ!$2:$2,0))*
INDEX(Коэф.закупка_год_свекла[],MATCH($A64,Коэф.закупка_год_свекла[1],0),MATCH(MONTH(EX$3),КЗ!$1:$1,0))/1000,""),0)</f>
        <v>912</v>
      </c>
      <c r="EY64" s="551" cm="1">
        <f t="array" aca="1" ref="EY64" ca="1">IFERROR(IF(AND(НачЦ_ИнвП_Дата&lt;=EY$3,КИнвП_Дата&gt;EY$3),
INDEX(Кальк._свекла,MATCH($A64,Кальк._свекла_наим.,0),MATCH("Сумма затрат, т.руб.",'Кальк-я'!$5:$5,0))*
INDEX(ЗФ,MATCH($A$58,ЗФ!$A:$A,0),MATCH("Посевная площадь"&amp;YEAR(EZ$3),ЗФ!$2:$2,0))*
INDEX(Коэф.закупка_год_свекла[],MATCH($A64,Коэф.закупка_год_свекла[1],0),MATCH(MONTH(EY$3),КЗ!$1:$1,0))/1000,""),0)</f>
        <v>0</v>
      </c>
      <c r="EZ64" s="551" cm="1">
        <f t="array" aca="1" ref="EZ64" ca="1">IFERROR(IF(AND(НачЦ_ИнвП_Дата&lt;=EZ$3,КИнвП_Дата&gt;EZ$3),
INDEX(Кальк._свекла,MATCH($A64,Кальк._свекла_наим.,0),MATCH("Сумма затрат, т.руб.",'Кальк-я'!$5:$5,0))*
INDEX(ЗФ,MATCH($A$58,ЗФ!$A:$A,0),MATCH("Посевная площадь"&amp;YEAR(FA$3),ЗФ!$2:$2,0))*
INDEX(Коэф.закупка_год_свекла[],MATCH($A64,Коэф.закупка_год_свекла[1],0),MATCH(MONTH(EZ$3),КЗ!$1:$1,0))/1000,""),0)</f>
        <v>0</v>
      </c>
      <c r="FA64" s="552">
        <f t="shared" ca="1" si="1555"/>
        <v>912</v>
      </c>
      <c r="FB64" s="551" cm="1">
        <f t="array" aca="1" ref="FB64" ca="1">IFERROR(IF(AND(НачЦ_ИнвП_Дата&lt;=FB$3,КИнвП_Дата&gt;FB$3),
INDEX(Кальк._свекла,MATCH($A64,Кальк._свекла_наим.,0),MATCH("Сумма затрат, т.руб.",'Кальк-я'!$5:$5,0))*
INDEX(ЗФ,MATCH($A$58,ЗФ!$A:$A,0),MATCH("Посевная площадь"&amp;YEAR(FC$3),ЗФ!$2:$2,0))*
INDEX(Коэф.закупка_год_свекла[],MATCH($A64,Коэф.закупка_год_свекла[1],0),MATCH(MONTH(FB$3),КЗ!$1:$1,0))/1000,""),0)</f>
        <v>0</v>
      </c>
      <c r="FC64" s="551" cm="1">
        <f t="array" aca="1" ref="FC64" ca="1">IFERROR(IF(AND(НачЦ_ИнвП_Дата&lt;=FC$3,КИнвП_Дата&gt;FC$3),
INDEX(Кальк._свекла,MATCH($A64,Кальк._свекла_наим.,0),MATCH("Сумма затрат, т.руб.",'Кальк-я'!$5:$5,0))*
INDEX(ЗФ,MATCH($A$58,ЗФ!$A:$A,0),MATCH("Посевная площадь"&amp;YEAR(FD$3),ЗФ!$2:$2,0))*
INDEX(Коэф.закупка_год_свекла[],MATCH($A64,Коэф.закупка_год_свекла[1],0),MATCH(MONTH(FC$3),КЗ!$1:$1,0))/1000,""),0)</f>
        <v>0</v>
      </c>
      <c r="FD64" s="551" cm="1">
        <f t="array" aca="1" ref="FD64" ca="1">IFERROR(IF(AND(НачЦ_ИнвП_Дата&lt;=FD$3,КИнвП_Дата&gt;FD$3),
INDEX(Кальк._свекла,MATCH($A64,Кальк._свекла_наим.,0),MATCH("Сумма затрат, т.руб.",'Кальк-я'!$5:$5,0))*
INDEX(ЗФ,MATCH($A$58,ЗФ!$A:$A,0),MATCH("Посевная площадь"&amp;YEAR(FE$3),ЗФ!$2:$2,0))*
INDEX(Коэф.закупка_год_свекла[],MATCH($A64,Коэф.закупка_год_свекла[1],0),MATCH(MONTH(FD$3),КЗ!$1:$1,0))/1000,""),0)</f>
        <v>0</v>
      </c>
      <c r="FE64" s="551" cm="1">
        <f t="array" aca="1" ref="FE64" ca="1">IFERROR(IF(AND(НачЦ_ИнвП_Дата&lt;=FE$3,КИнвП_Дата&gt;FE$3),
INDEX(Кальк._свекла,MATCH($A64,Кальк._свекла_наим.,0),MATCH("Сумма затрат, т.руб.",'Кальк-я'!$5:$5,0))*
INDEX(ЗФ,MATCH($A$58,ЗФ!$A:$A,0),MATCH("Посевная площадь"&amp;YEAR(FF$3),ЗФ!$2:$2,0))*
INDEX(Коэф.закупка_год_свекла[],MATCH($A64,Коэф.закупка_год_свекла[1],0),MATCH(MONTH(FE$3),КЗ!$1:$1,0))/1000,""),0)</f>
        <v>0</v>
      </c>
      <c r="FF64" s="551" cm="1">
        <f t="array" aca="1" ref="FF64" ca="1">IFERROR(IF(AND(НачЦ_ИнвП_Дата&lt;=FF$3,КИнвП_Дата&gt;FF$3),
INDEX(Кальк._свекла,MATCH($A64,Кальк._свекла_наим.,0),MATCH("Сумма затрат, т.руб.",'Кальк-я'!$5:$5,0))*
INDEX(ЗФ,MATCH($A$58,ЗФ!$A:$A,0),MATCH("Посевная площадь"&amp;YEAR(FG$3),ЗФ!$2:$2,0))*
INDEX(Коэф.закупка_год_свекла[],MATCH($A64,Коэф.закупка_год_свекла[1],0),MATCH(MONTH(FF$3),КЗ!$1:$1,0))/1000,""),0)</f>
        <v>0</v>
      </c>
      <c r="FG64" s="551" cm="1">
        <f t="array" aca="1" ref="FG64" ca="1">IFERROR(IF(AND(НачЦ_ИнвП_Дата&lt;=FG$3,КИнвП_Дата&gt;FG$3),
INDEX(Кальк._свекла,MATCH($A64,Кальк._свекла_наим.,0),MATCH("Сумма затрат, т.руб.",'Кальк-я'!$5:$5,0))*
INDEX(ЗФ,MATCH($A$58,ЗФ!$A:$A,0),MATCH("Посевная площадь"&amp;YEAR(FH$3),ЗФ!$2:$2,0))*
INDEX(Коэф.закупка_год_свекла[],MATCH($A64,Коэф.закупка_год_свекла[1],0),MATCH(MONTH(FG$3),КЗ!$1:$1,0))/1000,""),0)</f>
        <v>0</v>
      </c>
      <c r="FH64" s="551" cm="1">
        <f t="array" aca="1" ref="FH64" ca="1">IFERROR(IF(AND(НачЦ_ИнвП_Дата&lt;=FH$3,КИнвП_Дата&gt;FH$3),
INDEX(Кальк._свекла,MATCH($A64,Кальк._свекла_наим.,0),MATCH("Сумма затрат, т.руб.",'Кальк-я'!$5:$5,0))*
INDEX(ЗФ,MATCH($A$58,ЗФ!$A:$A,0),MATCH("Посевная площадь"&amp;YEAR(FI$3),ЗФ!$2:$2,0))*
INDEX(Коэф.закупка_год_свекла[],MATCH($A64,Коэф.закупка_год_свекла[1],0),MATCH(MONTH(FH$3),КЗ!$1:$1,0))/1000,""),0)</f>
        <v>0</v>
      </c>
      <c r="FI64" s="551" cm="1">
        <f t="array" aca="1" ref="FI64" ca="1">IFERROR(IF(AND(НачЦ_ИнвП_Дата&lt;=FI$3,КИнвП_Дата&gt;FI$3),
INDEX(Кальк._свекла,MATCH($A64,Кальк._свекла_наим.,0),MATCH("Сумма затрат, т.руб.",'Кальк-я'!$5:$5,0))*
INDEX(ЗФ,MATCH($A$58,ЗФ!$A:$A,0),MATCH("Посевная площадь"&amp;YEAR(FJ$3),ЗФ!$2:$2,0))*
INDEX(Коэф.закупка_год_свекла[],MATCH($A64,Коэф.закупка_год_свекла[1],0),MATCH(MONTH(FI$3),КЗ!$1:$1,0))/1000,""),0)</f>
        <v>0</v>
      </c>
      <c r="FJ64" s="551" cm="1">
        <f t="array" aca="1" ref="FJ64" ca="1">IFERROR(IF(AND(НачЦ_ИнвП_Дата&lt;=FJ$3,КИнвП_Дата&gt;FJ$3),
INDEX(Кальк._свекла,MATCH($A64,Кальк._свекла_наим.,0),MATCH("Сумма затрат, т.руб.",'Кальк-я'!$5:$5,0))*
INDEX(ЗФ,MATCH($A$58,ЗФ!$A:$A,0),MATCH("Посевная площадь"&amp;YEAR(FK$3),ЗФ!$2:$2,0))*
INDEX(Коэф.закупка_год_свекла[],MATCH($A64,Коэф.закупка_год_свекла[1],0),MATCH(MONTH(FJ$3),КЗ!$1:$1,0))/1000,""),0)</f>
        <v>0</v>
      </c>
      <c r="FK64" s="551" cm="1">
        <f t="array" aca="1" ref="FK64" ca="1">IFERROR(IF(AND(НачЦ_ИнвП_Дата&lt;=FK$3,КИнвП_Дата&gt;FK$3),
INDEX(Кальк._свекла,MATCH($A64,Кальк._свекла_наим.,0),MATCH("Сумма затрат, т.руб.",'Кальк-я'!$5:$5,0))*
INDEX(ЗФ,MATCH($A$58,ЗФ!$A:$A,0),MATCH("Посевная площадь"&amp;YEAR(FL$3),ЗФ!$2:$2,0))*
INDEX(Коэф.закупка_год_свекла[],MATCH($A64,Коэф.закупка_год_свекла[1],0),MATCH(MONTH(FK$3),КЗ!$1:$1,0))/1000,""),0)</f>
        <v>912</v>
      </c>
      <c r="FL64" s="551" cm="1">
        <f t="array" aca="1" ref="FL64" ca="1">IFERROR(IF(AND(НачЦ_ИнвП_Дата&lt;=FL$3,КИнвП_Дата&gt;FL$3),
INDEX(Кальк._свекла,MATCH($A64,Кальк._свекла_наим.,0),MATCH("Сумма затрат, т.руб.",'Кальк-я'!$5:$5,0))*
INDEX(ЗФ,MATCH($A$58,ЗФ!$A:$A,0),MATCH("Посевная площадь"&amp;YEAR(FM$3),ЗФ!$2:$2,0))*
INDEX(Коэф.закупка_год_свекла[],MATCH($A64,Коэф.закупка_год_свекла[1],0),MATCH(MONTH(FL$3),КЗ!$1:$1,0))/1000,""),0)</f>
        <v>0</v>
      </c>
      <c r="FM64" s="551" cm="1">
        <f t="array" aca="1" ref="FM64" ca="1">IFERROR(IF(AND(НачЦ_ИнвП_Дата&lt;=FM$3,КИнвП_Дата&gt;FM$3),
INDEX(Кальк._свекла,MATCH($A64,Кальк._свекла_наим.,0),MATCH("Сумма затрат, т.руб.",'Кальк-я'!$5:$5,0))*
INDEX(ЗФ,MATCH($A$58,ЗФ!$A:$A,0),MATCH("Посевная площадь"&amp;YEAR(FN$3),ЗФ!$2:$2,0))*
INDEX(Коэф.закупка_год_свекла[],MATCH($A64,Коэф.закупка_год_свекла[1],0),MATCH(MONTH(FM$3),КЗ!$1:$1,0))/1000,""),0)</f>
        <v>0</v>
      </c>
      <c r="FN64" s="552">
        <f t="shared" ca="1" si="1556"/>
        <v>912</v>
      </c>
      <c r="FO64" s="551" cm="1">
        <f t="array" aca="1" ref="FO64" ca="1">IFERROR(IF(AND(НачЦ_ИнвП_Дата&lt;=FO$3,КИнвП_Дата&gt;FO$3),
INDEX(Кальк._свекла,MATCH($A64,Кальк._свекла_наим.,0),MATCH("Сумма затрат, т.руб.",'Кальк-я'!$5:$5,0))*
INDEX(ЗФ,MATCH($A$58,ЗФ!$A:$A,0),MATCH("Посевная площадь"&amp;YEAR(FP$3),ЗФ!$2:$2,0))*
INDEX(Коэф.закупка_год_свекла[],MATCH($A64,Коэф.закупка_год_свекла[1],0),MATCH(MONTH(FO$3),КЗ!$1:$1,0))/1000,""),0)</f>
        <v>0</v>
      </c>
      <c r="FP64" s="551" cm="1">
        <f t="array" aca="1" ref="FP64" ca="1">IFERROR(IF(AND(НачЦ_ИнвП_Дата&lt;=FP$3,КИнвП_Дата&gt;FP$3),
INDEX(Кальк._свекла,MATCH($A64,Кальк._свекла_наим.,0),MATCH("Сумма затрат, т.руб.",'Кальк-я'!$5:$5,0))*
INDEX(ЗФ,MATCH($A$58,ЗФ!$A:$A,0),MATCH("Посевная площадь"&amp;YEAR(FQ$3),ЗФ!$2:$2,0))*
INDEX(Коэф.закупка_год_свекла[],MATCH($A64,Коэф.закупка_год_свекла[1],0),MATCH(MONTH(FP$3),КЗ!$1:$1,0))/1000,""),0)</f>
        <v>0</v>
      </c>
      <c r="FQ64" s="551" cm="1">
        <f t="array" aca="1" ref="FQ64" ca="1">IFERROR(IF(AND(НачЦ_ИнвП_Дата&lt;=FQ$3,КИнвП_Дата&gt;FQ$3),
INDEX(Кальк._свекла,MATCH($A64,Кальк._свекла_наим.,0),MATCH("Сумма затрат, т.руб.",'Кальк-я'!$5:$5,0))*
INDEX(ЗФ,MATCH($A$58,ЗФ!$A:$A,0),MATCH("Посевная площадь"&amp;YEAR(FR$3),ЗФ!$2:$2,0))*
INDEX(Коэф.закупка_год_свекла[],MATCH($A64,Коэф.закупка_год_свекла[1],0),MATCH(MONTH(FQ$3),КЗ!$1:$1,0))/1000,""),0)</f>
        <v>0</v>
      </c>
      <c r="FR64" s="551" cm="1">
        <f t="array" aca="1" ref="FR64" ca="1">IFERROR(IF(AND(НачЦ_ИнвП_Дата&lt;=FR$3,КИнвП_Дата&gt;FR$3),
INDEX(Кальк._свекла,MATCH($A64,Кальк._свекла_наим.,0),MATCH("Сумма затрат, т.руб.",'Кальк-я'!$5:$5,0))*
INDEX(ЗФ,MATCH($A$58,ЗФ!$A:$A,0),MATCH("Посевная площадь"&amp;YEAR(FS$3),ЗФ!$2:$2,0))*
INDEX(Коэф.закупка_год_свекла[],MATCH($A64,Коэф.закупка_год_свекла[1],0),MATCH(MONTH(FR$3),КЗ!$1:$1,0))/1000,""),0)</f>
        <v>0</v>
      </c>
      <c r="FS64" s="551" cm="1">
        <f t="array" aca="1" ref="FS64" ca="1">IFERROR(IF(AND(НачЦ_ИнвП_Дата&lt;=FS$3,КИнвП_Дата&gt;FS$3),
INDEX(Кальк._свекла,MATCH($A64,Кальк._свекла_наим.,0),MATCH("Сумма затрат, т.руб.",'Кальк-я'!$5:$5,0))*
INDEX(ЗФ,MATCH($A$58,ЗФ!$A:$A,0),MATCH("Посевная площадь"&amp;YEAR(FT$3),ЗФ!$2:$2,0))*
INDEX(Коэф.закупка_год_свекла[],MATCH($A64,Коэф.закупка_год_свекла[1],0),MATCH(MONTH(FS$3),КЗ!$1:$1,0))/1000,""),0)</f>
        <v>0</v>
      </c>
      <c r="FT64" s="551" cm="1">
        <f t="array" aca="1" ref="FT64" ca="1">IFERROR(IF(AND(НачЦ_ИнвП_Дата&lt;=FT$3,КИнвП_Дата&gt;FT$3),
INDEX(Кальк._свекла,MATCH($A64,Кальк._свекла_наим.,0),MATCH("Сумма затрат, т.руб.",'Кальк-я'!$5:$5,0))*
INDEX(ЗФ,MATCH($A$58,ЗФ!$A:$A,0),MATCH("Посевная площадь"&amp;YEAR(FU$3),ЗФ!$2:$2,0))*
INDEX(Коэф.закупка_год_свекла[],MATCH($A64,Коэф.закупка_год_свекла[1],0),MATCH(MONTH(FT$3),КЗ!$1:$1,0))/1000,""),0)</f>
        <v>0</v>
      </c>
      <c r="FU64" s="551" cm="1">
        <f t="array" aca="1" ref="FU64" ca="1">IFERROR(IF(AND(НачЦ_ИнвП_Дата&lt;=FU$3,КИнвП_Дата&gt;FU$3),
INDEX(Кальк._свекла,MATCH($A64,Кальк._свекла_наим.,0),MATCH("Сумма затрат, т.руб.",'Кальк-я'!$5:$5,0))*
INDEX(ЗФ,MATCH($A$58,ЗФ!$A:$A,0),MATCH("Посевная площадь"&amp;YEAR(FV$3),ЗФ!$2:$2,0))*
INDEX(Коэф.закупка_год_свекла[],MATCH($A64,Коэф.закупка_год_свекла[1],0),MATCH(MONTH(FU$3),КЗ!$1:$1,0))/1000,""),0)</f>
        <v>0</v>
      </c>
      <c r="FV64" s="551" cm="1">
        <f t="array" aca="1" ref="FV64" ca="1">IFERROR(IF(AND(НачЦ_ИнвП_Дата&lt;=FV$3,КИнвП_Дата&gt;FV$3),
INDEX(Кальк._свекла,MATCH($A64,Кальк._свекла_наим.,0),MATCH("Сумма затрат, т.руб.",'Кальк-я'!$5:$5,0))*
INDEX(ЗФ,MATCH($A$58,ЗФ!$A:$A,0),MATCH("Посевная площадь"&amp;YEAR(FW$3),ЗФ!$2:$2,0))*
INDEX(Коэф.закупка_год_свекла[],MATCH($A64,Коэф.закупка_год_свекла[1],0),MATCH(MONTH(FV$3),КЗ!$1:$1,0))/1000,""),0)</f>
        <v>0</v>
      </c>
      <c r="FW64" s="551" cm="1">
        <f t="array" aca="1" ref="FW64" ca="1">IFERROR(IF(AND(НачЦ_ИнвП_Дата&lt;=FW$3,КИнвП_Дата&gt;FW$3),
INDEX(Кальк._свекла,MATCH($A64,Кальк._свекла_наим.,0),MATCH("Сумма затрат, т.руб.",'Кальк-я'!$5:$5,0))*
INDEX(ЗФ,MATCH($A$58,ЗФ!$A:$A,0),MATCH("Посевная площадь"&amp;YEAR(FX$3),ЗФ!$2:$2,0))*
INDEX(Коэф.закупка_год_свекла[],MATCH($A64,Коэф.закупка_год_свекла[1],0),MATCH(MONTH(FW$3),КЗ!$1:$1,0))/1000,""),0)</f>
        <v>0</v>
      </c>
      <c r="FX64" s="551" cm="1">
        <f t="array" aca="1" ref="FX64" ca="1">IFERROR(IF(AND(НачЦ_ИнвП_Дата&lt;=FX$3,КИнвП_Дата&gt;FX$3),
INDEX(Кальк._свекла,MATCH($A64,Кальк._свекла_наим.,0),MATCH("Сумма затрат, т.руб.",'Кальк-я'!$5:$5,0))*
INDEX(ЗФ,MATCH($A$58,ЗФ!$A:$A,0),MATCH("Посевная площадь"&amp;YEAR(FY$3),ЗФ!$2:$2,0))*
INDEX(Коэф.закупка_год_свекла[],MATCH($A64,Коэф.закупка_год_свекла[1],0),MATCH(MONTH(FX$3),КЗ!$1:$1,0))/1000,""),0)</f>
        <v>912</v>
      </c>
      <c r="FY64" s="551" cm="1">
        <f t="array" aca="1" ref="FY64" ca="1">IFERROR(IF(AND(НачЦ_ИнвП_Дата&lt;=FY$3,КИнвП_Дата&gt;FY$3),
INDEX(Кальк._свекла,MATCH($A64,Кальк._свекла_наим.,0),MATCH("Сумма затрат, т.руб.",'Кальк-я'!$5:$5,0))*
INDEX(ЗФ,MATCH($A$58,ЗФ!$A:$A,0),MATCH("Посевная площадь"&amp;YEAR(FZ$3),ЗФ!$2:$2,0))*
INDEX(Коэф.закупка_год_свекла[],MATCH($A64,Коэф.закупка_год_свекла[1],0),MATCH(MONTH(FY$3),КЗ!$1:$1,0))/1000,""),0)</f>
        <v>0</v>
      </c>
      <c r="FZ64" s="551" cm="1">
        <f t="array" aca="1" ref="FZ64" ca="1">IFERROR(IF(AND(НачЦ_ИнвП_Дата&lt;=FZ$3,КИнвП_Дата&gt;FZ$3),
INDEX(Кальк._свекла,MATCH($A64,Кальк._свекла_наим.,0),MATCH("Сумма затрат, т.руб.",'Кальк-я'!$5:$5,0))*
INDEX(ЗФ,MATCH($A$58,ЗФ!$A:$A,0),MATCH("Посевная площадь"&amp;YEAR(GA$3),ЗФ!$2:$2,0))*
INDEX(Коэф.закупка_год_свекла[],MATCH($A64,Коэф.закупка_год_свекла[1],0),MATCH(MONTH(FZ$3),КЗ!$1:$1,0))/1000,""),0)</f>
        <v>0</v>
      </c>
      <c r="GA64" s="552">
        <f t="shared" ca="1" si="1557"/>
        <v>912</v>
      </c>
      <c r="GB64" s="551" cm="1">
        <f t="array" aca="1" ref="GB64" ca="1">IFERROR(IF(AND(НачЦ_ИнвП_Дата&lt;=GB$3,КИнвП_Дата&gt;GB$3),
INDEX(Кальк._свекла,MATCH($A64,Кальк._свекла_наим.,0),MATCH("Сумма затрат, т.руб.",'Кальк-я'!$5:$5,0))*
INDEX(ЗФ,MATCH($A$58,ЗФ!$A:$A,0),MATCH("Посевная площадь"&amp;YEAR(GC$3),ЗФ!$2:$2,0))*
INDEX(Коэф.закупка_год_свекла[],MATCH($A64,Коэф.закупка_год_свекла[1],0),MATCH(MONTH(GB$3),КЗ!$1:$1,0))/1000,""),0)</f>
        <v>0</v>
      </c>
      <c r="GC64" s="551" cm="1">
        <f t="array" aca="1" ref="GC64" ca="1">IFERROR(IF(AND(НачЦ_ИнвП_Дата&lt;=GC$3,КИнвП_Дата&gt;GC$3),
INDEX(Кальк._свекла,MATCH($A64,Кальк._свекла_наим.,0),MATCH("Сумма затрат, т.руб.",'Кальк-я'!$5:$5,0))*
INDEX(ЗФ,MATCH($A$58,ЗФ!$A:$A,0),MATCH("Посевная площадь"&amp;YEAR(GD$3),ЗФ!$2:$2,0))*
INDEX(Коэф.закупка_год_свекла[],MATCH($A64,Коэф.закупка_год_свекла[1],0),MATCH(MONTH(GC$3),КЗ!$1:$1,0))/1000,""),0)</f>
        <v>0</v>
      </c>
      <c r="GD64" s="551" cm="1">
        <f t="array" aca="1" ref="GD64" ca="1">IFERROR(IF(AND(НачЦ_ИнвП_Дата&lt;=GD$3,КИнвП_Дата&gt;GD$3),
INDEX(Кальк._свекла,MATCH($A64,Кальк._свекла_наим.,0),MATCH("Сумма затрат, т.руб.",'Кальк-я'!$5:$5,0))*
INDEX(ЗФ,MATCH($A$58,ЗФ!$A:$A,0),MATCH("Посевная площадь"&amp;YEAR(GE$3),ЗФ!$2:$2,0))*
INDEX(Коэф.закупка_год_свекла[],MATCH($A64,Коэф.закупка_год_свекла[1],0),MATCH(MONTH(GD$3),КЗ!$1:$1,0))/1000,""),0)</f>
        <v>0</v>
      </c>
      <c r="GE64" s="551" cm="1">
        <f t="array" aca="1" ref="GE64" ca="1">IFERROR(IF(AND(НачЦ_ИнвП_Дата&lt;=GE$3,КИнвП_Дата&gt;GE$3),
INDEX(Кальк._свекла,MATCH($A64,Кальк._свекла_наим.,0),MATCH("Сумма затрат, т.руб.",'Кальк-я'!$5:$5,0))*
INDEX(ЗФ,MATCH($A$58,ЗФ!$A:$A,0),MATCH("Посевная площадь"&amp;YEAR(GF$3),ЗФ!$2:$2,0))*
INDEX(Коэф.закупка_год_свекла[],MATCH($A64,Коэф.закупка_год_свекла[1],0),MATCH(MONTH(GE$3),КЗ!$1:$1,0))/1000,""),0)</f>
        <v>0</v>
      </c>
      <c r="GF64" s="551" cm="1">
        <f t="array" aca="1" ref="GF64" ca="1">IFERROR(IF(AND(НачЦ_ИнвП_Дата&lt;=GF$3,КИнвП_Дата&gt;GF$3),
INDEX(Кальк._свекла,MATCH($A64,Кальк._свекла_наим.,0),MATCH("Сумма затрат, т.руб.",'Кальк-я'!$5:$5,0))*
INDEX(ЗФ,MATCH($A$58,ЗФ!$A:$A,0),MATCH("Посевная площадь"&amp;YEAR(GG$3),ЗФ!$2:$2,0))*
INDEX(Коэф.закупка_год_свекла[],MATCH($A64,Коэф.закупка_год_свекла[1],0),MATCH(MONTH(GF$3),КЗ!$1:$1,0))/1000,""),0)</f>
        <v>0</v>
      </c>
      <c r="GG64" s="551" cm="1">
        <f t="array" aca="1" ref="GG64" ca="1">IFERROR(IF(AND(НачЦ_ИнвП_Дата&lt;=GG$3,КИнвП_Дата&gt;GG$3),
INDEX(Кальк._свекла,MATCH($A64,Кальк._свекла_наим.,0),MATCH("Сумма затрат, т.руб.",'Кальк-я'!$5:$5,0))*
INDEX(ЗФ,MATCH($A$58,ЗФ!$A:$A,0),MATCH("Посевная площадь"&amp;YEAR(GH$3),ЗФ!$2:$2,0))*
INDEX(Коэф.закупка_год_свекла[],MATCH($A64,Коэф.закупка_год_свекла[1],0),MATCH(MONTH(GG$3),КЗ!$1:$1,0))/1000,""),0)</f>
        <v>0</v>
      </c>
      <c r="GH64" s="551" cm="1">
        <f t="array" aca="1" ref="GH64" ca="1">IFERROR(IF(AND(НачЦ_ИнвП_Дата&lt;=GH$3,КИнвП_Дата&gt;GH$3),
INDEX(Кальк._свекла,MATCH($A64,Кальк._свекла_наим.,0),MATCH("Сумма затрат, т.руб.",'Кальк-я'!$5:$5,0))*
INDEX(ЗФ,MATCH($A$58,ЗФ!$A:$A,0),MATCH("Посевная площадь"&amp;YEAR(GI$3),ЗФ!$2:$2,0))*
INDEX(Коэф.закупка_год_свекла[],MATCH($A64,Коэф.закупка_год_свекла[1],0),MATCH(MONTH(GH$3),КЗ!$1:$1,0))/1000,""),0)</f>
        <v>0</v>
      </c>
      <c r="GI64" s="551" cm="1">
        <f t="array" aca="1" ref="GI64" ca="1">IFERROR(IF(AND(НачЦ_ИнвП_Дата&lt;=GI$3,КИнвП_Дата&gt;GI$3),
INDEX(Кальк._свекла,MATCH($A64,Кальк._свекла_наим.,0),MATCH("Сумма затрат, т.руб.",'Кальк-я'!$5:$5,0))*
INDEX(ЗФ,MATCH($A$58,ЗФ!$A:$A,0),MATCH("Посевная площадь"&amp;YEAR(GJ$3),ЗФ!$2:$2,0))*
INDEX(Коэф.закупка_год_свекла[],MATCH($A64,Коэф.закупка_год_свекла[1],0),MATCH(MONTH(GI$3),КЗ!$1:$1,0))/1000,""),0)</f>
        <v>0</v>
      </c>
      <c r="GJ64" s="551" cm="1">
        <f t="array" aca="1" ref="GJ64" ca="1">IFERROR(IF(AND(НачЦ_ИнвП_Дата&lt;=GJ$3,КИнвП_Дата&gt;GJ$3),
INDEX(Кальк._свекла,MATCH($A64,Кальк._свекла_наим.,0),MATCH("Сумма затрат, т.руб.",'Кальк-я'!$5:$5,0))*
INDEX(ЗФ,MATCH($A$58,ЗФ!$A:$A,0),MATCH("Посевная площадь"&amp;YEAR(GK$3),ЗФ!$2:$2,0))*
INDEX(Коэф.закупка_год_свекла[],MATCH($A64,Коэф.закупка_год_свекла[1],0),MATCH(MONTH(GJ$3),КЗ!$1:$1,0))/1000,""),0)</f>
        <v>0</v>
      </c>
      <c r="GK64" s="551" cm="1">
        <f t="array" aca="1" ref="GK64" ca="1">IFERROR(IF(AND(НачЦ_ИнвП_Дата&lt;=GK$3,КИнвП_Дата&gt;GK$3),
INDEX(Кальк._свекла,MATCH($A64,Кальк._свекла_наим.,0),MATCH("Сумма затрат, т.руб.",'Кальк-я'!$5:$5,0))*
INDEX(ЗФ,MATCH($A$58,ЗФ!$A:$A,0),MATCH("Посевная площадь"&amp;YEAR(GL$3),ЗФ!$2:$2,0))*
INDEX(Коэф.закупка_год_свекла[],MATCH($A64,Коэф.закупка_год_свекла[1],0),MATCH(MONTH(GK$3),КЗ!$1:$1,0))/1000,""),0)</f>
        <v>912</v>
      </c>
      <c r="GL64" s="551" cm="1">
        <f t="array" aca="1" ref="GL64" ca="1">IFERROR(IF(AND(НачЦ_ИнвП_Дата&lt;=GL$3,КИнвП_Дата&gt;GL$3),
INDEX(Кальк._свекла,MATCH($A64,Кальк._свекла_наим.,0),MATCH("Сумма затрат, т.руб.",'Кальк-я'!$5:$5,0))*
INDEX(ЗФ,MATCH($A$58,ЗФ!$A:$A,0),MATCH("Посевная площадь"&amp;YEAR(GM$3),ЗФ!$2:$2,0))*
INDEX(Коэф.закупка_год_свекла[],MATCH($A64,Коэф.закупка_год_свекла[1],0),MATCH(MONTH(GL$3),КЗ!$1:$1,0))/1000,""),0)</f>
        <v>0</v>
      </c>
      <c r="GM64" s="551" cm="1">
        <f t="array" aca="1" ref="GM64" ca="1">IFERROR(IF(AND(НачЦ_ИнвП_Дата&lt;=GM$3,КИнвП_Дата&gt;GM$3),
INDEX(Кальк._свекла,MATCH($A64,Кальк._свекла_наим.,0),MATCH("Сумма затрат, т.руб.",'Кальк-я'!$5:$5,0))*
INDEX(ЗФ,MATCH($A$58,ЗФ!$A:$A,0),MATCH("Посевная площадь"&amp;YEAR(GN$3),ЗФ!$2:$2,0))*
INDEX(Коэф.закупка_год_свекла[],MATCH($A64,Коэф.закупка_год_свекла[1],0),MATCH(MONTH(GM$3),КЗ!$1:$1,0))/1000,""),0)</f>
        <v>0</v>
      </c>
      <c r="GN64" s="552">
        <f t="shared" ca="1" si="1558"/>
        <v>912</v>
      </c>
      <c r="GO64" s="551" cm="1">
        <f t="array" aca="1" ref="GO64" ca="1">IFERROR(IF(AND(НачЦ_ИнвП_Дата&lt;=GO$3,КИнвП_Дата&gt;GO$3),
INDEX(Кальк._свекла,MATCH($A64,Кальк._свекла_наим.,0),MATCH("Сумма затрат, т.руб.",'Кальк-я'!$5:$5,0))*
INDEX(ЗФ,MATCH($A$58,ЗФ!$A:$A,0),MATCH("Посевная площадь"&amp;YEAR(GP$3),ЗФ!$2:$2,0))*
INDEX(Коэф.закупка_год_свекла[],MATCH($A64,Коэф.закупка_год_свекла[1],0),MATCH(MONTH(GO$3),КЗ!$1:$1,0))/1000,""),0)</f>
        <v>0</v>
      </c>
      <c r="GP64" s="551" cm="1">
        <f t="array" aca="1" ref="GP64" ca="1">IFERROR(IF(AND(НачЦ_ИнвП_Дата&lt;=GP$3,КИнвП_Дата&gt;GP$3),
INDEX(Кальк._свекла,MATCH($A64,Кальк._свекла_наим.,0),MATCH("Сумма затрат, т.руб.",'Кальк-я'!$5:$5,0))*
INDEX(ЗФ,MATCH($A$58,ЗФ!$A:$A,0),MATCH("Посевная площадь"&amp;YEAR(GQ$3),ЗФ!$2:$2,0))*
INDEX(Коэф.закупка_год_свекла[],MATCH($A64,Коэф.закупка_год_свекла[1],0),MATCH(MONTH(GP$3),КЗ!$1:$1,0))/1000,""),0)</f>
        <v>0</v>
      </c>
      <c r="GQ64" s="551" cm="1">
        <f t="array" aca="1" ref="GQ64" ca="1">IFERROR(IF(AND(НачЦ_ИнвП_Дата&lt;=GQ$3,КИнвП_Дата&gt;GQ$3),
INDEX(Кальк._свекла,MATCH($A64,Кальк._свекла_наим.,0),MATCH("Сумма затрат, т.руб.",'Кальк-я'!$5:$5,0))*
INDEX(ЗФ,MATCH($A$58,ЗФ!$A:$A,0),MATCH("Посевная площадь"&amp;YEAR(GR$3),ЗФ!$2:$2,0))*
INDEX(Коэф.закупка_год_свекла[],MATCH($A64,Коэф.закупка_год_свекла[1],0),MATCH(MONTH(GQ$3),КЗ!$1:$1,0))/1000,""),0)</f>
        <v>0</v>
      </c>
      <c r="GR64" s="551" cm="1">
        <f t="array" aca="1" ref="GR64" ca="1">IFERROR(IF(AND(НачЦ_ИнвП_Дата&lt;=GR$3,КИнвП_Дата&gt;GR$3),
INDEX(Кальк._свекла,MATCH($A64,Кальк._свекла_наим.,0),MATCH("Сумма затрат, т.руб.",'Кальк-я'!$5:$5,0))*
INDEX(ЗФ,MATCH($A$58,ЗФ!$A:$A,0),MATCH("Посевная площадь"&amp;YEAR(GS$3),ЗФ!$2:$2,0))*
INDEX(Коэф.закупка_год_свекла[],MATCH($A64,Коэф.закупка_год_свекла[1],0),MATCH(MONTH(GR$3),КЗ!$1:$1,0))/1000,""),0)</f>
        <v>0</v>
      </c>
      <c r="GS64" s="551" cm="1">
        <f t="array" aca="1" ref="GS64" ca="1">IFERROR(IF(AND(НачЦ_ИнвП_Дата&lt;=GS$3,КИнвП_Дата&gt;GS$3),
INDEX(Кальк._свекла,MATCH($A64,Кальк._свекла_наим.,0),MATCH("Сумма затрат, т.руб.",'Кальк-я'!$5:$5,0))*
INDEX(ЗФ,MATCH($A$58,ЗФ!$A:$A,0),MATCH("Посевная площадь"&amp;YEAR(GT$3),ЗФ!$2:$2,0))*
INDEX(Коэф.закупка_год_свекла[],MATCH($A64,Коэф.закупка_год_свекла[1],0),MATCH(MONTH(GS$3),КЗ!$1:$1,0))/1000,""),0)</f>
        <v>0</v>
      </c>
      <c r="GT64" s="551" cm="1">
        <f t="array" aca="1" ref="GT64" ca="1">IFERROR(IF(AND(НачЦ_ИнвП_Дата&lt;=GT$3,КИнвП_Дата&gt;GT$3),
INDEX(Кальк._свекла,MATCH($A64,Кальк._свекла_наим.,0),MATCH("Сумма затрат, т.руб.",'Кальк-я'!$5:$5,0))*
INDEX(ЗФ,MATCH($A$58,ЗФ!$A:$A,0),MATCH("Посевная площадь"&amp;YEAR(GU$3),ЗФ!$2:$2,0))*
INDEX(Коэф.закупка_год_свекла[],MATCH($A64,Коэф.закупка_год_свекла[1],0),MATCH(MONTH(GT$3),КЗ!$1:$1,0))/1000,""),0)</f>
        <v>0</v>
      </c>
      <c r="GU64" s="551" cm="1">
        <f t="array" aca="1" ref="GU64" ca="1">IFERROR(IF(AND(НачЦ_ИнвП_Дата&lt;=GU$3,КИнвП_Дата&gt;GU$3),
INDEX(Кальк._свекла,MATCH($A64,Кальк._свекла_наим.,0),MATCH("Сумма затрат, т.руб.",'Кальк-я'!$5:$5,0))*
INDEX(ЗФ,MATCH($A$58,ЗФ!$A:$A,0),MATCH("Посевная площадь"&amp;YEAR(GV$3),ЗФ!$2:$2,0))*
INDEX(Коэф.закупка_год_свекла[],MATCH($A64,Коэф.закупка_год_свекла[1],0),MATCH(MONTH(GU$3),КЗ!$1:$1,0))/1000,""),0)</f>
        <v>0</v>
      </c>
      <c r="GV64" s="551" cm="1">
        <f t="array" aca="1" ref="GV64" ca="1">IFERROR(IF(AND(НачЦ_ИнвП_Дата&lt;=GV$3,КИнвП_Дата&gt;GV$3),
INDEX(Кальк._свекла,MATCH($A64,Кальк._свекла_наим.,0),MATCH("Сумма затрат, т.руб.",'Кальк-я'!$5:$5,0))*
INDEX(ЗФ,MATCH($A$58,ЗФ!$A:$A,0),MATCH("Посевная площадь"&amp;YEAR(GW$3),ЗФ!$2:$2,0))*
INDEX(Коэф.закупка_год_свекла[],MATCH($A64,Коэф.закупка_год_свекла[1],0),MATCH(MONTH(GV$3),КЗ!$1:$1,0))/1000,""),0)</f>
        <v>0</v>
      </c>
      <c r="GW64" s="551" cm="1">
        <f t="array" aca="1" ref="GW64" ca="1">IFERROR(IF(AND(НачЦ_ИнвП_Дата&lt;=GW$3,КИнвП_Дата&gt;GW$3),
INDEX(Кальк._свекла,MATCH($A64,Кальк._свекла_наим.,0),MATCH("Сумма затрат, т.руб.",'Кальк-я'!$5:$5,0))*
INDEX(ЗФ,MATCH($A$58,ЗФ!$A:$A,0),MATCH("Посевная площадь"&amp;YEAR(GX$3),ЗФ!$2:$2,0))*
INDEX(Коэф.закупка_год_свекла[],MATCH($A64,Коэф.закупка_год_свекла[1],0),MATCH(MONTH(GW$3),КЗ!$1:$1,0))/1000,""),0)</f>
        <v>0</v>
      </c>
      <c r="GX64" s="551" cm="1">
        <f t="array" aca="1" ref="GX64" ca="1">IFERROR(IF(AND(НачЦ_ИнвП_Дата&lt;=GX$3,КИнвП_Дата&gt;GX$3),
INDEX(Кальк._свекла,MATCH($A64,Кальк._свекла_наим.,0),MATCH("Сумма затрат, т.руб.",'Кальк-я'!$5:$5,0))*
INDEX(ЗФ,MATCH($A$58,ЗФ!$A:$A,0),MATCH("Посевная площадь"&amp;YEAR(GY$3),ЗФ!$2:$2,0))*
INDEX(Коэф.закупка_год_свекла[],MATCH($A64,Коэф.закупка_год_свекла[1],0),MATCH(MONTH(GX$3),КЗ!$1:$1,0))/1000,""),0)</f>
        <v>912</v>
      </c>
      <c r="GY64" s="551" cm="1">
        <f t="array" aca="1" ref="GY64" ca="1">IFERROR(IF(AND(НачЦ_ИнвП_Дата&lt;=GY$3,КИнвП_Дата&gt;GY$3),
INDEX(Кальк._свекла,MATCH($A64,Кальк._свекла_наим.,0),MATCH("Сумма затрат, т.руб.",'Кальк-я'!$5:$5,0))*
INDEX(ЗФ,MATCH($A$58,ЗФ!$A:$A,0),MATCH("Посевная площадь"&amp;YEAR(GZ$3),ЗФ!$2:$2,0))*
INDEX(Коэф.закупка_год_свекла[],MATCH($A64,Коэф.закупка_год_свекла[1],0),MATCH(MONTH(GY$3),КЗ!$1:$1,0))/1000,""),0)</f>
        <v>0</v>
      </c>
      <c r="GZ64" s="551" cm="1">
        <f t="array" aca="1" ref="GZ64" ca="1">IFERROR(IF(AND(НачЦ_ИнвП_Дата&lt;=GZ$3,КИнвП_Дата&gt;GZ$3),
INDEX(Кальк._свекла,MATCH($A64,Кальк._свекла_наим.,0),MATCH("Сумма затрат, т.руб.",'Кальк-я'!$5:$5,0))*
INDEX(ЗФ,MATCH($A$58,ЗФ!$A:$A,0),MATCH("Посевная площадь"&amp;YEAR(HA$3),ЗФ!$2:$2,0))*
INDEX(Коэф.закупка_год_свекла[],MATCH($A64,Коэф.закупка_год_свекла[1],0),MATCH(MONTH(GZ$3),КЗ!$1:$1,0))/1000,""),0)</f>
        <v>0</v>
      </c>
      <c r="HA64" s="552">
        <f t="shared" ca="1" si="1559"/>
        <v>912</v>
      </c>
      <c r="HB64" s="551" cm="1">
        <f t="array" aca="1" ref="HB64" ca="1">IFERROR(IF(AND(НачЦ_ИнвП_Дата&lt;=HB$3,КИнвП_Дата&gt;HB$3),
INDEX(Кальк._свекла,MATCH($A64,Кальк._свекла_наим.,0),MATCH("Сумма затрат, т.руб.",'Кальк-я'!$5:$5,0))*
INDEX(ЗФ,MATCH($A$58,ЗФ!$A:$A,0),MATCH("Посевная площадь"&amp;YEAR(HC$3),ЗФ!$2:$2,0))*
INDEX(Коэф.закупка_год_свекла[],MATCH($A64,Коэф.закупка_год_свекла[1],0),MATCH(MONTH(HB$3),КЗ!$1:$1,0))/1000,""),0)</f>
        <v>0</v>
      </c>
      <c r="HC64" s="551" cm="1">
        <f t="array" aca="1" ref="HC64" ca="1">IFERROR(IF(AND(НачЦ_ИнвП_Дата&lt;=HC$3,КИнвП_Дата&gt;HC$3),
INDEX(Кальк._свекла,MATCH($A64,Кальк._свекла_наим.,0),MATCH("Сумма затрат, т.руб.",'Кальк-я'!$5:$5,0))*
INDEX(ЗФ,MATCH($A$58,ЗФ!$A:$A,0),MATCH("Посевная площадь"&amp;YEAR(HD$3),ЗФ!$2:$2,0))*
INDEX(Коэф.закупка_год_свекла[],MATCH($A64,Коэф.закупка_год_свекла[1],0),MATCH(MONTH(HC$3),КЗ!$1:$1,0))/1000,""),0)</f>
        <v>0</v>
      </c>
      <c r="HD64" s="551" cm="1">
        <f t="array" aca="1" ref="HD64" ca="1">IFERROR(IF(AND(НачЦ_ИнвП_Дата&lt;=HD$3,КИнвП_Дата&gt;HD$3),
INDEX(Кальк._свекла,MATCH($A64,Кальк._свекла_наим.,0),MATCH("Сумма затрат, т.руб.",'Кальк-я'!$5:$5,0))*
INDEX(ЗФ,MATCH($A$58,ЗФ!$A:$A,0),MATCH("Посевная площадь"&amp;YEAR(HE$3),ЗФ!$2:$2,0))*
INDEX(Коэф.закупка_год_свекла[],MATCH($A64,Коэф.закупка_год_свекла[1],0),MATCH(MONTH(HD$3),КЗ!$1:$1,0))/1000,""),0)</f>
        <v>0</v>
      </c>
      <c r="HE64" s="551" cm="1">
        <f t="array" aca="1" ref="HE64" ca="1">IFERROR(IF(AND(НачЦ_ИнвП_Дата&lt;=HE$3,КИнвП_Дата&gt;HE$3),
INDEX(Кальк._свекла,MATCH($A64,Кальк._свекла_наим.,0),MATCH("Сумма затрат, т.руб.",'Кальк-я'!$5:$5,0))*
INDEX(ЗФ,MATCH($A$58,ЗФ!$A:$A,0),MATCH("Посевная площадь"&amp;YEAR(HF$3),ЗФ!$2:$2,0))*
INDEX(Коэф.закупка_год_свекла[],MATCH($A64,Коэф.закупка_год_свекла[1],0),MATCH(MONTH(HE$3),КЗ!$1:$1,0))/1000,""),0)</f>
        <v>0</v>
      </c>
      <c r="HF64" s="551" cm="1">
        <f t="array" aca="1" ref="HF64" ca="1">IFERROR(IF(AND(НачЦ_ИнвП_Дата&lt;=HF$3,КИнвП_Дата&gt;HF$3),
INDEX(Кальк._свекла,MATCH($A64,Кальк._свекла_наим.,0),MATCH("Сумма затрат, т.руб.",'Кальк-я'!$5:$5,0))*
INDEX(ЗФ,MATCH($A$58,ЗФ!$A:$A,0),MATCH("Посевная площадь"&amp;YEAR(HG$3),ЗФ!$2:$2,0))*
INDEX(Коэф.закупка_год_свекла[],MATCH($A64,Коэф.закупка_год_свекла[1],0),MATCH(MONTH(HF$3),КЗ!$1:$1,0))/1000,""),0)</f>
        <v>0</v>
      </c>
      <c r="HG64" s="551" cm="1">
        <f t="array" aca="1" ref="HG64" ca="1">IFERROR(IF(AND(НачЦ_ИнвП_Дата&lt;=HG$3,КИнвП_Дата&gt;HG$3),
INDEX(Кальк._свекла,MATCH($A64,Кальк._свекла_наим.,0),MATCH("Сумма затрат, т.руб.",'Кальк-я'!$5:$5,0))*
INDEX(ЗФ,MATCH($A$58,ЗФ!$A:$A,0),MATCH("Посевная площадь"&amp;YEAR(HH$3),ЗФ!$2:$2,0))*
INDEX(Коэф.закупка_год_свекла[],MATCH($A64,Коэф.закупка_год_свекла[1],0),MATCH(MONTH(HG$3),КЗ!$1:$1,0))/1000,""),0)</f>
        <v>0</v>
      </c>
      <c r="HH64" s="551" cm="1">
        <f t="array" aca="1" ref="HH64" ca="1">IFERROR(IF(AND(НачЦ_ИнвП_Дата&lt;=HH$3,КИнвП_Дата&gt;HH$3),
INDEX(Кальк._свекла,MATCH($A64,Кальк._свекла_наим.,0),MATCH("Сумма затрат, т.руб.",'Кальк-я'!$5:$5,0))*
INDEX(ЗФ,MATCH($A$58,ЗФ!$A:$A,0),MATCH("Посевная площадь"&amp;YEAR(HI$3),ЗФ!$2:$2,0))*
INDEX(Коэф.закупка_год_свекла[],MATCH($A64,Коэф.закупка_год_свекла[1],0),MATCH(MONTH(HH$3),КЗ!$1:$1,0))/1000,""),0)</f>
        <v>0</v>
      </c>
      <c r="HI64" s="551" cm="1">
        <f t="array" aca="1" ref="HI64" ca="1">IFERROR(IF(AND(НачЦ_ИнвП_Дата&lt;=HI$3,КИнвП_Дата&gt;HI$3),
INDEX(Кальк._свекла,MATCH($A64,Кальк._свекла_наим.,0),MATCH("Сумма затрат, т.руб.",'Кальк-я'!$5:$5,0))*
INDEX(ЗФ,MATCH($A$58,ЗФ!$A:$A,0),MATCH("Посевная площадь"&amp;YEAR(HJ$3),ЗФ!$2:$2,0))*
INDEX(Коэф.закупка_год_свекла[],MATCH($A64,Коэф.закупка_год_свекла[1],0),MATCH(MONTH(HI$3),КЗ!$1:$1,0))/1000,""),0)</f>
        <v>0</v>
      </c>
      <c r="HJ64" s="551" cm="1">
        <f t="array" aca="1" ref="HJ64" ca="1">IFERROR(IF(AND(НачЦ_ИнвП_Дата&lt;=HJ$3,КИнвП_Дата&gt;HJ$3),
INDEX(Кальк._свекла,MATCH($A64,Кальк._свекла_наим.,0),MATCH("Сумма затрат, т.руб.",'Кальк-я'!$5:$5,0))*
INDEX(ЗФ,MATCH($A$58,ЗФ!$A:$A,0),MATCH("Посевная площадь"&amp;YEAR(HK$3),ЗФ!$2:$2,0))*
INDEX(Коэф.закупка_год_свекла[],MATCH($A64,Коэф.закупка_год_свекла[1],0),MATCH(MONTH(HJ$3),КЗ!$1:$1,0))/1000,""),0)</f>
        <v>0</v>
      </c>
      <c r="HK64" s="551" cm="1">
        <f t="array" aca="1" ref="HK64" ca="1">IFERROR(IF(AND(НачЦ_ИнвП_Дата&lt;=HK$3,КИнвП_Дата&gt;HK$3),
INDEX(Кальк._свекла,MATCH($A64,Кальк._свекла_наим.,0),MATCH("Сумма затрат, т.руб.",'Кальк-я'!$5:$5,0))*
INDEX(ЗФ,MATCH($A$58,ЗФ!$A:$A,0),MATCH("Посевная площадь"&amp;YEAR(HL$3),ЗФ!$2:$2,0))*
INDEX(Коэф.закупка_год_свекла[],MATCH($A64,Коэф.закупка_год_свекла[1],0),MATCH(MONTH(HK$3),КЗ!$1:$1,0))/1000,""),0)</f>
        <v>912</v>
      </c>
      <c r="HL64" s="551" cm="1">
        <f t="array" aca="1" ref="HL64" ca="1">IFERROR(IF(AND(НачЦ_ИнвП_Дата&lt;=HL$3,КИнвП_Дата&gt;HL$3),
INDEX(Кальк._свекла,MATCH($A64,Кальк._свекла_наим.,0),MATCH("Сумма затрат, т.руб.",'Кальк-я'!$5:$5,0))*
INDEX(ЗФ,MATCH($A$58,ЗФ!$A:$A,0),MATCH("Посевная площадь"&amp;YEAR(HM$3),ЗФ!$2:$2,0))*
INDEX(Коэф.закупка_год_свекла[],MATCH($A64,Коэф.закупка_год_свекла[1],0),MATCH(MONTH(HL$3),КЗ!$1:$1,0))/1000,""),0)</f>
        <v>0</v>
      </c>
      <c r="HM64" s="551" cm="1">
        <f t="array" aca="1" ref="HM64" ca="1">IFERROR(IF(AND(НачЦ_ИнвП_Дата&lt;=HM$3,КИнвП_Дата&gt;HM$3),
INDEX(Кальк._свекла,MATCH($A64,Кальк._свекла_наим.,0),MATCH("Сумма затрат, т.руб.",'Кальк-я'!$5:$5,0))*
INDEX(ЗФ,MATCH($A$58,ЗФ!$A:$A,0),MATCH("Посевная площадь"&amp;YEAR(HN$3),ЗФ!$2:$2,0))*
INDEX(Коэф.закупка_год_свекла[],MATCH($A64,Коэф.закупка_год_свекла[1],0),MATCH(MONTH(HM$3),КЗ!$1:$1,0))/1000,""),0)</f>
        <v>0</v>
      </c>
      <c r="HN64" s="552">
        <f t="shared" ca="1" si="1560"/>
        <v>912</v>
      </c>
      <c r="HO64" s="551" cm="1">
        <f t="array" aca="1" ref="HO64" ca="1">IFERROR(IF(AND(НачЦ_ИнвП_Дата&lt;=HO$3,КИнвП_Дата&gt;HO$3),
INDEX(Кальк._свекла,MATCH($A64,Кальк._свекла_наим.,0),MATCH("Сумма затрат, т.руб.",'Кальк-я'!$5:$5,0))*
INDEX(ЗФ,MATCH($A$58,ЗФ!$A:$A,0),MATCH("Посевная площадь"&amp;YEAR(HP$3),ЗФ!$2:$2,0))*
INDEX(Коэф.закупка_год_свекла[],MATCH($A64,Коэф.закупка_год_свекла[1],0),MATCH(MONTH(HO$3),КЗ!$1:$1,0))/1000,""),0)</f>
        <v>0</v>
      </c>
      <c r="HP64" s="551" cm="1">
        <f t="array" aca="1" ref="HP64" ca="1">IFERROR(IF(AND(НачЦ_ИнвП_Дата&lt;=HP$3,КИнвП_Дата&gt;HP$3),
INDEX(Кальк._свекла,MATCH($A64,Кальк._свекла_наим.,0),MATCH("Сумма затрат, т.руб.",'Кальк-я'!$5:$5,0))*
INDEX(ЗФ,MATCH($A$58,ЗФ!$A:$A,0),MATCH("Посевная площадь"&amp;YEAR(HQ$3),ЗФ!$2:$2,0))*
INDEX(Коэф.закупка_год_свекла[],MATCH($A64,Коэф.закупка_год_свекла[1],0),MATCH(MONTH(HP$3),КЗ!$1:$1,0))/1000,""),0)</f>
        <v>0</v>
      </c>
      <c r="HQ64" s="551" cm="1">
        <f t="array" aca="1" ref="HQ64" ca="1">IFERROR(IF(AND(НачЦ_ИнвП_Дата&lt;=HQ$3,КИнвП_Дата&gt;HQ$3),
INDEX(Кальк._свекла,MATCH($A64,Кальк._свекла_наим.,0),MATCH("Сумма затрат, т.руб.",'Кальк-я'!$5:$5,0))*
INDEX(ЗФ,MATCH($A$58,ЗФ!$A:$A,0),MATCH("Посевная площадь"&amp;YEAR(HR$3),ЗФ!$2:$2,0))*
INDEX(Коэф.закупка_год_свекла[],MATCH($A64,Коэф.закупка_год_свекла[1],0),MATCH(MONTH(HQ$3),КЗ!$1:$1,0))/1000,""),0)</f>
        <v>0</v>
      </c>
      <c r="HR64" s="551" cm="1">
        <f t="array" aca="1" ref="HR64" ca="1">IFERROR(IF(AND(НачЦ_ИнвП_Дата&lt;=HR$3,КИнвП_Дата&gt;HR$3),
INDEX(Кальк._свекла,MATCH($A64,Кальк._свекла_наим.,0),MATCH("Сумма затрат, т.руб.",'Кальк-я'!$5:$5,0))*
INDEX(ЗФ,MATCH($A$58,ЗФ!$A:$A,0),MATCH("Посевная площадь"&amp;YEAR(HS$3),ЗФ!$2:$2,0))*
INDEX(Коэф.закупка_год_свекла[],MATCH($A64,Коэф.закупка_год_свекла[1],0),MATCH(MONTH(HR$3),КЗ!$1:$1,0))/1000,""),0)</f>
        <v>0</v>
      </c>
      <c r="HS64" s="551" cm="1">
        <f t="array" aca="1" ref="HS64" ca="1">IFERROR(IF(AND(НачЦ_ИнвП_Дата&lt;=HS$3,КИнвП_Дата&gt;HS$3),
INDEX(Кальк._свекла,MATCH($A64,Кальк._свекла_наим.,0),MATCH("Сумма затрат, т.руб.",'Кальк-я'!$5:$5,0))*
INDEX(ЗФ,MATCH($A$58,ЗФ!$A:$A,0),MATCH("Посевная площадь"&amp;YEAR(HT$3),ЗФ!$2:$2,0))*
INDEX(Коэф.закупка_год_свекла[],MATCH($A64,Коэф.закупка_год_свекла[1],0),MATCH(MONTH(HS$3),КЗ!$1:$1,0))/1000,""),0)</f>
        <v>0</v>
      </c>
      <c r="HT64" s="551" cm="1">
        <f t="array" aca="1" ref="HT64" ca="1">IFERROR(IF(AND(НачЦ_ИнвП_Дата&lt;=HT$3,КИнвП_Дата&gt;HT$3),
INDEX(Кальк._свекла,MATCH($A64,Кальк._свекла_наим.,0),MATCH("Сумма затрат, т.руб.",'Кальк-я'!$5:$5,0))*
INDEX(ЗФ,MATCH($A$58,ЗФ!$A:$A,0),MATCH("Посевная площадь"&amp;YEAR(HU$3),ЗФ!$2:$2,0))*
INDEX(Коэф.закупка_год_свекла[],MATCH($A64,Коэф.закупка_год_свекла[1],0),MATCH(MONTH(HT$3),КЗ!$1:$1,0))/1000,""),0)</f>
        <v>0</v>
      </c>
      <c r="HU64" s="551" cm="1">
        <f t="array" aca="1" ref="HU64" ca="1">IFERROR(IF(AND(НачЦ_ИнвП_Дата&lt;=HU$3,КИнвП_Дата&gt;HU$3),
INDEX(Кальк._свекла,MATCH($A64,Кальк._свекла_наим.,0),MATCH("Сумма затрат, т.руб.",'Кальк-я'!$5:$5,0))*
INDEX(ЗФ,MATCH($A$58,ЗФ!$A:$A,0),MATCH("Посевная площадь"&amp;YEAR(HV$3),ЗФ!$2:$2,0))*
INDEX(Коэф.закупка_год_свекла[],MATCH($A64,Коэф.закупка_год_свекла[1],0),MATCH(MONTH(HU$3),КЗ!$1:$1,0))/1000,""),0)</f>
        <v>0</v>
      </c>
      <c r="HV64" s="551" cm="1">
        <f t="array" aca="1" ref="HV64" ca="1">IFERROR(IF(AND(НачЦ_ИнвП_Дата&lt;=HV$3,КИнвП_Дата&gt;HV$3),
INDEX(Кальк._свекла,MATCH($A64,Кальк._свекла_наим.,0),MATCH("Сумма затрат, т.руб.",'Кальк-я'!$5:$5,0))*
INDEX(ЗФ,MATCH($A$58,ЗФ!$A:$A,0),MATCH("Посевная площадь"&amp;YEAR(HW$3),ЗФ!$2:$2,0))*
INDEX(Коэф.закупка_год_свекла[],MATCH($A64,Коэф.закупка_год_свекла[1],0),MATCH(MONTH(HV$3),КЗ!$1:$1,0))/1000,""),0)</f>
        <v>0</v>
      </c>
      <c r="HW64" s="551" cm="1">
        <f t="array" aca="1" ref="HW64" ca="1">IFERROR(IF(AND(НачЦ_ИнвП_Дата&lt;=HW$3,КИнвП_Дата&gt;HW$3),
INDEX(Кальк._свекла,MATCH($A64,Кальк._свекла_наим.,0),MATCH("Сумма затрат, т.руб.",'Кальк-я'!$5:$5,0))*
INDEX(ЗФ,MATCH($A$58,ЗФ!$A:$A,0),MATCH("Посевная площадь"&amp;YEAR(HX$3),ЗФ!$2:$2,0))*
INDEX(Коэф.закупка_год_свекла[],MATCH($A64,Коэф.закупка_год_свекла[1],0),MATCH(MONTH(HW$3),КЗ!$1:$1,0))/1000,""),0)</f>
        <v>0</v>
      </c>
      <c r="HX64" s="551" cm="1">
        <f t="array" aca="1" ref="HX64" ca="1">IFERROR(IF(AND(НачЦ_ИнвП_Дата&lt;=HX$3,КИнвП_Дата&gt;HX$3),
INDEX(Кальк._свекла,MATCH($A64,Кальк._свекла_наим.,0),MATCH("Сумма затрат, т.руб.",'Кальк-я'!$5:$5,0))*
INDEX(ЗФ,MATCH($A$58,ЗФ!$A:$A,0),MATCH("Посевная площадь"&amp;YEAR(HY$3),ЗФ!$2:$2,0))*
INDEX(Коэф.закупка_год_свекла[],MATCH($A64,Коэф.закупка_год_свекла[1],0),MATCH(MONTH(HX$3),КЗ!$1:$1,0))/1000,""),0)</f>
        <v>912</v>
      </c>
      <c r="HY64" s="551" cm="1">
        <f t="array" aca="1" ref="HY64" ca="1">IFERROR(IF(AND(НачЦ_ИнвП_Дата&lt;=HY$3,КИнвП_Дата&gt;HY$3),
INDEX(Кальк._свекла,MATCH($A64,Кальк._свекла_наим.,0),MATCH("Сумма затрат, т.руб.",'Кальк-я'!$5:$5,0))*
INDEX(ЗФ,MATCH($A$58,ЗФ!$A:$A,0),MATCH("Посевная площадь"&amp;YEAR(HZ$3),ЗФ!$2:$2,0))*
INDEX(Коэф.закупка_год_свекла[],MATCH($A64,Коэф.закупка_год_свекла[1],0),MATCH(MONTH(HY$3),КЗ!$1:$1,0))/1000,""),0)</f>
        <v>0</v>
      </c>
      <c r="HZ64" s="551" cm="1">
        <f t="array" aca="1" ref="HZ64" ca="1">IFERROR(IF(AND(НачЦ_ИнвП_Дата&lt;=HZ$3,КИнвП_Дата&gt;HZ$3),
INDEX(Кальк._свекла,MATCH($A64,Кальк._свекла_наим.,0),MATCH("Сумма затрат, т.руб.",'Кальк-я'!$5:$5,0))*
INDEX(ЗФ,MATCH($A$58,ЗФ!$A:$A,0),MATCH("Посевная площадь"&amp;YEAR(IA$3),ЗФ!$2:$2,0))*
INDEX(Коэф.закупка_год_свекла[],MATCH($A64,Коэф.закупка_год_свекла[1],0),MATCH(MONTH(HZ$3),КЗ!$1:$1,0))/1000,""),0)</f>
        <v>0</v>
      </c>
      <c r="IA64" s="552">
        <f t="shared" ca="1" si="1561"/>
        <v>912</v>
      </c>
      <c r="IB64" s="551" cm="1">
        <f t="array" aca="1" ref="IB64" ca="1">IFERROR(IF(AND(НачЦ_ИнвП_Дата&lt;=IB$3,КИнвП_Дата&gt;IB$3),
INDEX(Кальк._свекла,MATCH($A64,Кальк._свекла_наим.,0),MATCH("Сумма затрат, т.руб.",'Кальк-я'!$5:$5,0))*
INDEX(ЗФ,MATCH($A$58,ЗФ!$A:$A,0),MATCH("Посевная площадь"&amp;YEAR(IC$3),ЗФ!$2:$2,0))*
INDEX(Коэф.закупка_год_свекла[],MATCH($A64,Коэф.закупка_год_свекла[1],0),MATCH(MONTH(IB$3),КЗ!$1:$1,0))/1000,""),0)</f>
        <v>0</v>
      </c>
      <c r="IC64" s="551" cm="1">
        <f t="array" aca="1" ref="IC64" ca="1">IFERROR(IF(AND(НачЦ_ИнвП_Дата&lt;=IC$3,КИнвП_Дата&gt;IC$3),
INDEX(Кальк._свекла,MATCH($A64,Кальк._свекла_наим.,0),MATCH("Сумма затрат, т.руб.",'Кальк-я'!$5:$5,0))*
INDEX(ЗФ,MATCH($A$58,ЗФ!$A:$A,0),MATCH("Посевная площадь"&amp;YEAR(ID$3),ЗФ!$2:$2,0))*
INDEX(Коэф.закупка_год_свекла[],MATCH($A64,Коэф.закупка_год_свекла[1],0),MATCH(MONTH(IC$3),КЗ!$1:$1,0))/1000,""),0)</f>
        <v>0</v>
      </c>
      <c r="ID64" s="551" cm="1">
        <f t="array" aca="1" ref="ID64" ca="1">IFERROR(IF(AND(НачЦ_ИнвП_Дата&lt;=ID$3,КИнвП_Дата&gt;ID$3),
INDEX(Кальк._свекла,MATCH($A64,Кальк._свекла_наим.,0),MATCH("Сумма затрат, т.руб.",'Кальк-я'!$5:$5,0))*
INDEX(ЗФ,MATCH($A$58,ЗФ!$A:$A,0),MATCH("Посевная площадь"&amp;YEAR(IE$3),ЗФ!$2:$2,0))*
INDEX(Коэф.закупка_год_свекла[],MATCH($A64,Коэф.закупка_год_свекла[1],0),MATCH(MONTH(ID$3),КЗ!$1:$1,0))/1000,""),0)</f>
        <v>0</v>
      </c>
      <c r="IE64" s="551" cm="1">
        <f t="array" aca="1" ref="IE64" ca="1">IFERROR(IF(AND(НачЦ_ИнвП_Дата&lt;=IE$3,КИнвП_Дата&gt;IE$3),
INDEX(Кальк._свекла,MATCH($A64,Кальк._свекла_наим.,0),MATCH("Сумма затрат, т.руб.",'Кальк-я'!$5:$5,0))*
INDEX(ЗФ,MATCH($A$58,ЗФ!$A:$A,0),MATCH("Посевная площадь"&amp;YEAR(IF$3),ЗФ!$2:$2,0))*
INDEX(Коэф.закупка_год_свекла[],MATCH($A64,Коэф.закупка_год_свекла[1],0),MATCH(MONTH(IE$3),КЗ!$1:$1,0))/1000,""),0)</f>
        <v>0</v>
      </c>
      <c r="IF64" s="551" cm="1">
        <f t="array" aca="1" ref="IF64" ca="1">IFERROR(IF(AND(НачЦ_ИнвП_Дата&lt;=IF$3,КИнвП_Дата&gt;IF$3),
INDEX(Кальк._свекла,MATCH($A64,Кальк._свекла_наим.,0),MATCH("Сумма затрат, т.руб.",'Кальк-я'!$5:$5,0))*
INDEX(ЗФ,MATCH($A$58,ЗФ!$A:$A,0),MATCH("Посевная площадь"&amp;YEAR(IG$3),ЗФ!$2:$2,0))*
INDEX(Коэф.закупка_год_свекла[],MATCH($A64,Коэф.закупка_год_свекла[1],0),MATCH(MONTH(IF$3),КЗ!$1:$1,0))/1000,""),0)</f>
        <v>0</v>
      </c>
      <c r="IG64" s="551" cm="1">
        <f t="array" aca="1" ref="IG64" ca="1">IFERROR(IF(AND(НачЦ_ИнвП_Дата&lt;=IG$3,КИнвП_Дата&gt;IG$3),
INDEX(Кальк._свекла,MATCH($A64,Кальк._свекла_наим.,0),MATCH("Сумма затрат, т.руб.",'Кальк-я'!$5:$5,0))*
INDEX(ЗФ,MATCH($A$58,ЗФ!$A:$A,0),MATCH("Посевная площадь"&amp;YEAR(IH$3),ЗФ!$2:$2,0))*
INDEX(Коэф.закупка_год_свекла[],MATCH($A64,Коэф.закупка_год_свекла[1],0),MATCH(MONTH(IG$3),КЗ!$1:$1,0))/1000,""),0)</f>
        <v>0</v>
      </c>
      <c r="IH64" s="551" cm="1">
        <f t="array" aca="1" ref="IH64" ca="1">IFERROR(IF(AND(НачЦ_ИнвП_Дата&lt;=IH$3,КИнвП_Дата&gt;IH$3),
INDEX(Кальк._свекла,MATCH($A64,Кальк._свекла_наим.,0),MATCH("Сумма затрат, т.руб.",'Кальк-я'!$5:$5,0))*
INDEX(ЗФ,MATCH($A$58,ЗФ!$A:$A,0),MATCH("Посевная площадь"&amp;YEAR(II$3),ЗФ!$2:$2,0))*
INDEX(Коэф.закупка_год_свекла[],MATCH($A64,Коэф.закупка_год_свекла[1],0),MATCH(MONTH(IH$3),КЗ!$1:$1,0))/1000,""),0)</f>
        <v>0</v>
      </c>
      <c r="II64" s="551" cm="1">
        <f t="array" aca="1" ref="II64" ca="1">IFERROR(IF(AND(НачЦ_ИнвП_Дата&lt;=II$3,КИнвП_Дата&gt;II$3),
INDEX(Кальк._свекла,MATCH($A64,Кальк._свекла_наим.,0),MATCH("Сумма затрат, т.руб.",'Кальк-я'!$5:$5,0))*
INDEX(ЗФ,MATCH($A$58,ЗФ!$A:$A,0),MATCH("Посевная площадь"&amp;YEAR(IJ$3),ЗФ!$2:$2,0))*
INDEX(Коэф.закупка_год_свекла[],MATCH($A64,Коэф.закупка_год_свекла[1],0),MATCH(MONTH(II$3),КЗ!$1:$1,0))/1000,""),0)</f>
        <v>0</v>
      </c>
      <c r="IJ64" s="551" cm="1">
        <f t="array" aca="1" ref="IJ64" ca="1">IFERROR(IF(AND(НачЦ_ИнвП_Дата&lt;=IJ$3,КИнвП_Дата&gt;IJ$3),
INDEX(Кальк._свекла,MATCH($A64,Кальк._свекла_наим.,0),MATCH("Сумма затрат, т.руб.",'Кальк-я'!$5:$5,0))*
INDEX(ЗФ,MATCH($A$58,ЗФ!$A:$A,0),MATCH("Посевная площадь"&amp;YEAR(IK$3),ЗФ!$2:$2,0))*
INDEX(Коэф.закупка_год_свекла[],MATCH($A64,Коэф.закупка_год_свекла[1],0),MATCH(MONTH(IJ$3),КЗ!$1:$1,0))/1000,""),0)</f>
        <v>0</v>
      </c>
      <c r="IK64" s="551" cm="1">
        <f t="array" aca="1" ref="IK64" ca="1">IFERROR(IF(AND(НачЦ_ИнвП_Дата&lt;=IK$3,КИнвП_Дата&gt;IK$3),
INDEX(Кальк._свекла,MATCH($A64,Кальк._свекла_наим.,0),MATCH("Сумма затрат, т.руб.",'Кальк-я'!$5:$5,0))*
INDEX(ЗФ,MATCH($A$58,ЗФ!$A:$A,0),MATCH("Посевная площадь"&amp;YEAR(IL$3),ЗФ!$2:$2,0))*
INDEX(Коэф.закупка_год_свекла[],MATCH($A64,Коэф.закупка_год_свекла[1],0),MATCH(MONTH(IK$3),КЗ!$1:$1,0))/1000,""),0)</f>
        <v>912</v>
      </c>
      <c r="IL64" s="551" cm="1">
        <f t="array" aca="1" ref="IL64" ca="1">IFERROR(IF(AND(НачЦ_ИнвП_Дата&lt;=IL$3,КИнвП_Дата&gt;IL$3),
INDEX(Кальк._свекла,MATCH($A64,Кальк._свекла_наим.,0),MATCH("Сумма затрат, т.руб.",'Кальк-я'!$5:$5,0))*
INDEX(ЗФ,MATCH($A$58,ЗФ!$A:$A,0),MATCH("Посевная площадь"&amp;YEAR(IM$3),ЗФ!$2:$2,0))*
INDEX(Коэф.закупка_год_свекла[],MATCH($A64,Коэф.закупка_год_свекла[1],0),MATCH(MONTH(IL$3),КЗ!$1:$1,0))/1000,""),0)</f>
        <v>0</v>
      </c>
      <c r="IM64" s="551" cm="1">
        <f t="array" aca="1" ref="IM64" ca="1">IFERROR(IF(AND(НачЦ_ИнвП_Дата&lt;=IM$3,КИнвП_Дата&gt;IM$3),
INDEX(Кальк._свекла,MATCH($A64,Кальк._свекла_наим.,0),MATCH("Сумма затрат, т.руб.",'Кальк-я'!$5:$5,0))*
INDEX(ЗФ,MATCH($A$58,ЗФ!$A:$A,0),MATCH("Посевная площадь"&amp;YEAR(IN$3),ЗФ!$2:$2,0))*
INDEX(Коэф.закупка_год_свекла[],MATCH($A64,Коэф.закупка_год_свекла[1],0),MATCH(MONTH(IM$3),КЗ!$1:$1,0))/1000,""),0)</f>
        <v>0</v>
      </c>
      <c r="IN64" s="552">
        <f t="shared" ca="1" si="1562"/>
        <v>912</v>
      </c>
      <c r="IO64" s="551" cm="1">
        <f t="array" aca="1" ref="IO64" ca="1">IFERROR(IF(AND(НачЦ_ИнвП_Дата&lt;=IO$3,КИнвП_Дата&gt;IO$3),
INDEX(Кальк._свекла,MATCH($A64,Кальк._свекла_наим.,0),MATCH("Сумма затрат, т.руб.",'Кальк-я'!$5:$5,0))*
INDEX(ЗФ,MATCH($A$58,ЗФ!$A:$A,0),MATCH("Посевная площадь"&amp;YEAR(IP$3),ЗФ!$2:$2,0))*
INDEX(Коэф.закупка_год_свекла[],MATCH($A64,Коэф.закупка_год_свекла[1],0),MATCH(MONTH(IO$3),КЗ!$1:$1,0))/1000,""),0)</f>
        <v>0</v>
      </c>
      <c r="IP64" s="551" cm="1">
        <f t="array" aca="1" ref="IP64" ca="1">IFERROR(IF(AND(НачЦ_ИнвП_Дата&lt;=IP$3,КИнвП_Дата&gt;IP$3),
INDEX(Кальк._свекла,MATCH($A64,Кальк._свекла_наим.,0),MATCH("Сумма затрат, т.руб.",'Кальк-я'!$5:$5,0))*
INDEX(ЗФ,MATCH($A$58,ЗФ!$A:$A,0),MATCH("Посевная площадь"&amp;YEAR(IQ$3),ЗФ!$2:$2,0))*
INDEX(Коэф.закупка_год_свекла[],MATCH($A64,Коэф.закупка_год_свекла[1],0),MATCH(MONTH(IP$3),КЗ!$1:$1,0))/1000,""),0)</f>
        <v>0</v>
      </c>
      <c r="IQ64" s="551" cm="1">
        <f t="array" aca="1" ref="IQ64" ca="1">IFERROR(IF(AND(НачЦ_ИнвП_Дата&lt;=IQ$3,КИнвП_Дата&gt;IQ$3),
INDEX(Кальк._свекла,MATCH($A64,Кальк._свекла_наим.,0),MATCH("Сумма затрат, т.руб.",'Кальк-я'!$5:$5,0))*
INDEX(ЗФ,MATCH($A$58,ЗФ!$A:$A,0),MATCH("Посевная площадь"&amp;YEAR(IR$3),ЗФ!$2:$2,0))*
INDEX(Коэф.закупка_год_свекла[],MATCH($A64,Коэф.закупка_год_свекла[1],0),MATCH(MONTH(IQ$3),КЗ!$1:$1,0))/1000,""),0)</f>
        <v>0</v>
      </c>
      <c r="IR64" s="551" cm="1">
        <f t="array" aca="1" ref="IR64" ca="1">IFERROR(IF(AND(НачЦ_ИнвП_Дата&lt;=IR$3,КИнвП_Дата&gt;IR$3),
INDEX(Кальк._свекла,MATCH($A64,Кальк._свекла_наим.,0),MATCH("Сумма затрат, т.руб.",'Кальк-я'!$5:$5,0))*
INDEX(ЗФ,MATCH($A$58,ЗФ!$A:$A,0),MATCH("Посевная площадь"&amp;YEAR(IS$3),ЗФ!$2:$2,0))*
INDEX(Коэф.закупка_год_свекла[],MATCH($A64,Коэф.закупка_год_свекла[1],0),MATCH(MONTH(IR$3),КЗ!$1:$1,0))/1000,""),0)</f>
        <v>0</v>
      </c>
      <c r="IS64" s="551" cm="1">
        <f t="array" aca="1" ref="IS64" ca="1">IFERROR(IF(AND(НачЦ_ИнвП_Дата&lt;=IS$3,КИнвП_Дата&gt;IS$3),
INDEX(Кальк._свекла,MATCH($A64,Кальк._свекла_наим.,0),MATCH("Сумма затрат, т.руб.",'Кальк-я'!$5:$5,0))*
INDEX(ЗФ,MATCH($A$58,ЗФ!$A:$A,0),MATCH("Посевная площадь"&amp;YEAR(IT$3),ЗФ!$2:$2,0))*
INDEX(Коэф.закупка_год_свекла[],MATCH($A64,Коэф.закупка_год_свекла[1],0),MATCH(MONTH(IS$3),КЗ!$1:$1,0))/1000,""),0)</f>
        <v>0</v>
      </c>
      <c r="IT64" s="551" cm="1">
        <f t="array" aca="1" ref="IT64" ca="1">IFERROR(IF(AND(НачЦ_ИнвП_Дата&lt;=IT$3,КИнвП_Дата&gt;IT$3),
INDEX(Кальк._свекла,MATCH($A64,Кальк._свекла_наим.,0),MATCH("Сумма затрат, т.руб.",'Кальк-я'!$5:$5,0))*
INDEX(ЗФ,MATCH($A$58,ЗФ!$A:$A,0),MATCH("Посевная площадь"&amp;YEAR(IU$3),ЗФ!$2:$2,0))*
INDEX(Коэф.закупка_год_свекла[],MATCH($A64,Коэф.закупка_год_свекла[1],0),MATCH(MONTH(IT$3),КЗ!$1:$1,0))/1000,""),0)</f>
        <v>0</v>
      </c>
      <c r="IU64" s="551" cm="1">
        <f t="array" aca="1" ref="IU64" ca="1">IFERROR(IF(AND(НачЦ_ИнвП_Дата&lt;=IU$3,КИнвП_Дата&gt;IU$3),
INDEX(Кальк._свекла,MATCH($A64,Кальк._свекла_наим.,0),MATCH("Сумма затрат, т.руб.",'Кальк-я'!$5:$5,0))*
INDEX(ЗФ,MATCH($A$58,ЗФ!$A:$A,0),MATCH("Посевная площадь"&amp;YEAR(IV$3),ЗФ!$2:$2,0))*
INDEX(Коэф.закупка_год_свекла[],MATCH($A64,Коэф.закупка_год_свекла[1],0),MATCH(MONTH(IU$3),КЗ!$1:$1,0))/1000,""),0)</f>
        <v>0</v>
      </c>
      <c r="IV64" s="551" cm="1">
        <f t="array" aca="1" ref="IV64" ca="1">IFERROR(IF(AND(НачЦ_ИнвП_Дата&lt;=IV$3,КИнвП_Дата&gt;IV$3),
INDEX(Кальк._свекла,MATCH($A64,Кальк._свекла_наим.,0),MATCH("Сумма затрат, т.руб.",'Кальк-я'!$5:$5,0))*
INDEX(ЗФ,MATCH($A$58,ЗФ!$A:$A,0),MATCH("Посевная площадь"&amp;YEAR(IW$3),ЗФ!$2:$2,0))*
INDEX(Коэф.закупка_год_свекла[],MATCH($A64,Коэф.закупка_год_свекла[1],0),MATCH(MONTH(IV$3),КЗ!$1:$1,0))/1000,""),0)</f>
        <v>0</v>
      </c>
      <c r="IW64" s="551" cm="1">
        <f t="array" aca="1" ref="IW64" ca="1">IFERROR(IF(AND(НачЦ_ИнвП_Дата&lt;=IW$3,КИнвП_Дата&gt;IW$3),
INDEX(Кальк._свекла,MATCH($A64,Кальк._свекла_наим.,0),MATCH("Сумма затрат, т.руб.",'Кальк-я'!$5:$5,0))*
INDEX(ЗФ,MATCH($A$58,ЗФ!$A:$A,0),MATCH("Посевная площадь"&amp;YEAR(IX$3),ЗФ!$2:$2,0))*
INDEX(Коэф.закупка_год_свекла[],MATCH($A64,Коэф.закупка_год_свекла[1],0),MATCH(MONTH(IW$3),КЗ!$1:$1,0))/1000,""),0)</f>
        <v>0</v>
      </c>
      <c r="IX64" s="551" cm="1">
        <f t="array" aca="1" ref="IX64" ca="1">IFERROR(IF(AND(НачЦ_ИнвП_Дата&lt;=IX$3,КИнвП_Дата&gt;IX$3),
INDEX(Кальк._свекла,MATCH($A64,Кальк._свекла_наим.,0),MATCH("Сумма затрат, т.руб.",'Кальк-я'!$5:$5,0))*
INDEX(ЗФ,MATCH($A$58,ЗФ!$A:$A,0),MATCH("Посевная площадь"&amp;YEAR(IY$3),ЗФ!$2:$2,0))*
INDEX(Коэф.закупка_год_свекла[],MATCH($A64,Коэф.закупка_год_свекла[1],0),MATCH(MONTH(IX$3),КЗ!$1:$1,0))/1000,""),0)</f>
        <v>912</v>
      </c>
      <c r="IY64" s="551" cm="1">
        <f t="array" aca="1" ref="IY64" ca="1">IFERROR(IF(AND(НачЦ_ИнвП_Дата&lt;=IY$3,КИнвП_Дата&gt;IY$3),
INDEX(Кальк._свекла,MATCH($A64,Кальк._свекла_наим.,0),MATCH("Сумма затрат, т.руб.",'Кальк-я'!$5:$5,0))*
INDEX(ЗФ,MATCH($A$58,ЗФ!$A:$A,0),MATCH("Посевная площадь"&amp;YEAR(IZ$3),ЗФ!$2:$2,0))*
INDEX(Коэф.закупка_год_свекла[],MATCH($A64,Коэф.закупка_год_свекла[1],0),MATCH(MONTH(IY$3),КЗ!$1:$1,0))/1000,""),0)</f>
        <v>0</v>
      </c>
      <c r="IZ64" s="551" cm="1">
        <f t="array" aca="1" ref="IZ64" ca="1">IFERROR(IF(AND(НачЦ_ИнвП_Дата&lt;=IZ$3,КИнвП_Дата&gt;IZ$3),
INDEX(Кальк._свекла,MATCH($A64,Кальк._свекла_наим.,0),MATCH("Сумма затрат, т.руб.",'Кальк-я'!$5:$5,0))*
INDEX(ЗФ,MATCH($A$58,ЗФ!$A:$A,0),MATCH("Посевная площадь"&amp;YEAR(JA$3),ЗФ!$2:$2,0))*
INDEX(Коэф.закупка_год_свекла[],MATCH($A64,Коэф.закупка_год_свекла[1],0),MATCH(MONTH(IZ$3),КЗ!$1:$1,0))/1000,""),0)</f>
        <v>0</v>
      </c>
      <c r="JA64" s="552">
        <f t="shared" ca="1" si="1563"/>
        <v>912</v>
      </c>
      <c r="JB64" s="551" cm="1">
        <f t="array" aca="1" ref="JB64" ca="1">IFERROR(IF(AND(НачЦ_ИнвП_Дата&lt;=JB$3,КИнвП_Дата&gt;JB$3),
INDEX(Кальк._свекла,MATCH($A64,Кальк._свекла_наим.,0),MATCH("Сумма затрат, т.руб.",'Кальк-я'!$5:$5,0))*
INDEX(ЗФ,MATCH($A$58,ЗФ!$A:$A,0),MATCH("Посевная площадь"&amp;YEAR(JC$3),ЗФ!$2:$2,0))*
INDEX(Коэф.закупка_год_свекла[],MATCH($A64,Коэф.закупка_год_свекла[1],0),MATCH(MONTH(JB$3),КЗ!$1:$1,0))/1000,""),0)</f>
        <v>0</v>
      </c>
      <c r="JC64" s="551" cm="1">
        <f t="array" aca="1" ref="JC64" ca="1">IFERROR(IF(AND(НачЦ_ИнвП_Дата&lt;=JC$3,КИнвП_Дата&gt;JC$3),
INDEX(Кальк._свекла,MATCH($A64,Кальк._свекла_наим.,0),MATCH("Сумма затрат, т.руб.",'Кальк-я'!$5:$5,0))*
INDEX(ЗФ,MATCH($A$58,ЗФ!$A:$A,0),MATCH("Посевная площадь"&amp;YEAR(JD$3),ЗФ!$2:$2,0))*
INDEX(Коэф.закупка_год_свекла[],MATCH($A64,Коэф.закупка_год_свекла[1],0),MATCH(MONTH(JC$3),КЗ!$1:$1,0))/1000,""),0)</f>
        <v>0</v>
      </c>
      <c r="JD64" s="551" cm="1">
        <f t="array" aca="1" ref="JD64" ca="1">IFERROR(IF(AND(НачЦ_ИнвП_Дата&lt;=JD$3,КИнвП_Дата&gt;JD$3),
INDEX(Кальк._свекла,MATCH($A64,Кальк._свекла_наим.,0),MATCH("Сумма затрат, т.руб.",'Кальк-я'!$5:$5,0))*
INDEX(ЗФ,MATCH($A$58,ЗФ!$A:$A,0),MATCH("Посевная площадь"&amp;YEAR(JE$3),ЗФ!$2:$2,0))*
INDEX(Коэф.закупка_год_свекла[],MATCH($A64,Коэф.закупка_год_свекла[1],0),MATCH(MONTH(JD$3),КЗ!$1:$1,0))/1000,""),0)</f>
        <v>0</v>
      </c>
      <c r="JE64" s="551" cm="1">
        <f t="array" aca="1" ref="JE64" ca="1">IFERROR(IF(AND(НачЦ_ИнвП_Дата&lt;=JE$3,КИнвП_Дата&gt;JE$3),
INDEX(Кальк._свекла,MATCH($A64,Кальк._свекла_наим.,0),MATCH("Сумма затрат, т.руб.",'Кальк-я'!$5:$5,0))*
INDEX(ЗФ,MATCH($A$58,ЗФ!$A:$A,0),MATCH("Посевная площадь"&amp;YEAR(JF$3),ЗФ!$2:$2,0))*
INDEX(Коэф.закупка_год_свекла[],MATCH($A64,Коэф.закупка_год_свекла[1],0),MATCH(MONTH(JE$3),КЗ!$1:$1,0))/1000,""),0)</f>
        <v>0</v>
      </c>
      <c r="JF64" s="551" cm="1">
        <f t="array" aca="1" ref="JF64" ca="1">IFERROR(IF(AND(НачЦ_ИнвП_Дата&lt;=JF$3,КИнвП_Дата&gt;JF$3),
INDEX(Кальк._свекла,MATCH($A64,Кальк._свекла_наим.,0),MATCH("Сумма затрат, т.руб.",'Кальк-я'!$5:$5,0))*
INDEX(ЗФ,MATCH($A$58,ЗФ!$A:$A,0),MATCH("Посевная площадь"&amp;YEAR(JG$3),ЗФ!$2:$2,0))*
INDEX(Коэф.закупка_год_свекла[],MATCH($A64,Коэф.закупка_год_свекла[1],0),MATCH(MONTH(JF$3),КЗ!$1:$1,0))/1000,""),0)</f>
        <v>0</v>
      </c>
      <c r="JG64" s="551" cm="1">
        <f t="array" aca="1" ref="JG64" ca="1">IFERROR(IF(AND(НачЦ_ИнвП_Дата&lt;=JG$3,КИнвП_Дата&gt;JG$3),
INDEX(Кальк._свекла,MATCH($A64,Кальк._свекла_наим.,0),MATCH("Сумма затрат, т.руб.",'Кальк-я'!$5:$5,0))*
INDEX(ЗФ,MATCH($A$58,ЗФ!$A:$A,0),MATCH("Посевная площадь"&amp;YEAR(JH$3),ЗФ!$2:$2,0))*
INDEX(Коэф.закупка_год_свекла[],MATCH($A64,Коэф.закупка_год_свекла[1],0),MATCH(MONTH(JG$3),КЗ!$1:$1,0))/1000,""),0)</f>
        <v>0</v>
      </c>
      <c r="JH64" s="551" cm="1">
        <f t="array" aca="1" ref="JH64" ca="1">IFERROR(IF(AND(НачЦ_ИнвП_Дата&lt;=JH$3,КИнвП_Дата&gt;JH$3),
INDEX(Кальк._свекла,MATCH($A64,Кальк._свекла_наим.,0),MATCH("Сумма затрат, т.руб.",'Кальк-я'!$5:$5,0))*
INDEX(ЗФ,MATCH($A$58,ЗФ!$A:$A,0),MATCH("Посевная площадь"&amp;YEAR(JI$3),ЗФ!$2:$2,0))*
INDEX(Коэф.закупка_год_свекла[],MATCH($A64,Коэф.закупка_год_свекла[1],0),MATCH(MONTH(JH$3),КЗ!$1:$1,0))/1000,""),0)</f>
        <v>0</v>
      </c>
      <c r="JI64" s="551" cm="1">
        <f t="array" aca="1" ref="JI64" ca="1">IFERROR(IF(AND(НачЦ_ИнвП_Дата&lt;=JI$3,КИнвП_Дата&gt;JI$3),
INDEX(Кальк._свекла,MATCH($A64,Кальк._свекла_наим.,0),MATCH("Сумма затрат, т.руб.",'Кальк-я'!$5:$5,0))*
INDEX(ЗФ,MATCH($A$58,ЗФ!$A:$A,0),MATCH("Посевная площадь"&amp;YEAR(JJ$3),ЗФ!$2:$2,0))*
INDEX(Коэф.закупка_год_свекла[],MATCH($A64,Коэф.закупка_год_свекла[1],0),MATCH(MONTH(JI$3),КЗ!$1:$1,0))/1000,""),0)</f>
        <v>0</v>
      </c>
      <c r="JJ64" s="551" cm="1">
        <f t="array" aca="1" ref="JJ64" ca="1">IFERROR(IF(AND(НачЦ_ИнвП_Дата&lt;=JJ$3,КИнвП_Дата&gt;JJ$3),
INDEX(Кальк._свекла,MATCH($A64,Кальк._свекла_наим.,0),MATCH("Сумма затрат, т.руб.",'Кальк-я'!$5:$5,0))*
INDEX(ЗФ,MATCH($A$58,ЗФ!$A:$A,0),MATCH("Посевная площадь"&amp;YEAR(JK$3),ЗФ!$2:$2,0))*
INDEX(Коэф.закупка_год_свекла[],MATCH($A64,Коэф.закупка_год_свекла[1],0),MATCH(MONTH(JJ$3),КЗ!$1:$1,0))/1000,""),0)</f>
        <v>0</v>
      </c>
      <c r="JK64" s="551" cm="1">
        <f t="array" aca="1" ref="JK64" ca="1">IFERROR(IF(AND(НачЦ_ИнвП_Дата&lt;=JK$3,КИнвП_Дата&gt;JK$3),
INDEX(Кальк._свекла,MATCH($A64,Кальк._свекла_наим.,0),MATCH("Сумма затрат, т.руб.",'Кальк-я'!$5:$5,0))*
INDEX(ЗФ,MATCH($A$58,ЗФ!$A:$A,0),MATCH("Посевная площадь"&amp;YEAR(JL$3),ЗФ!$2:$2,0))*
INDEX(Коэф.закупка_год_свекла[],MATCH($A64,Коэф.закупка_год_свекла[1],0),MATCH(MONTH(JK$3),КЗ!$1:$1,0))/1000,""),0)</f>
        <v>912</v>
      </c>
      <c r="JL64" s="551" cm="1">
        <f t="array" aca="1" ref="JL64" ca="1">IFERROR(IF(AND(НачЦ_ИнвП_Дата&lt;=JL$3,КИнвП_Дата&gt;JL$3),
INDEX(Кальк._свекла,MATCH($A64,Кальк._свекла_наим.,0),MATCH("Сумма затрат, т.руб.",'Кальк-я'!$5:$5,0))*
INDEX(ЗФ,MATCH($A$58,ЗФ!$A:$A,0),MATCH("Посевная площадь"&amp;YEAR(JM$3),ЗФ!$2:$2,0))*
INDEX(Коэф.закупка_год_свекла[],MATCH($A64,Коэф.закупка_год_свекла[1],0),MATCH(MONTH(JL$3),КЗ!$1:$1,0))/1000,""),0)</f>
        <v>0</v>
      </c>
      <c r="JM64" s="551" cm="1">
        <f t="array" aca="1" ref="JM64" ca="1">IFERROR(IF(AND(НачЦ_ИнвП_Дата&lt;=JM$3,КИнвП_Дата&gt;JM$3),
INDEX(Кальк._свекла,MATCH($A64,Кальк._свекла_наим.,0),MATCH("Сумма затрат, т.руб.",'Кальк-я'!$5:$5,0))*
INDEX(ЗФ,MATCH($A$58,ЗФ!$A:$A,0),MATCH("Посевная площадь"&amp;YEAR(JN$3),ЗФ!$2:$2,0))*
INDEX(Коэф.закупка_год_свекла[],MATCH($A64,Коэф.закупка_год_свекла[1],0),MATCH(MONTH(JM$3),КЗ!$1:$1,0))/1000,""),0)</f>
        <v>0</v>
      </c>
      <c r="JN64" s="552">
        <f t="shared" ca="1" si="1564"/>
        <v>912</v>
      </c>
      <c r="JO64" s="551" cm="1">
        <f t="array" aca="1" ref="JO64" ca="1">IFERROR(IF(AND(НачЦ_ИнвП_Дата&lt;=JO$3,КИнвП_Дата&gt;JO$3),
INDEX(Кальк._свекла,MATCH($A64,Кальк._свекла_наим.,0),MATCH("Сумма затрат, т.руб.",'Кальк-я'!$5:$5,0))*
INDEX(ЗФ,MATCH($A$58,ЗФ!$A:$A,0),MATCH("Посевная площадь"&amp;YEAR(JP$3),ЗФ!$2:$2,0))*
INDEX(Коэф.закупка_год_свекла[],MATCH($A64,Коэф.закупка_год_свекла[1],0),MATCH(MONTH(JO$3),КЗ!$1:$1,0))/1000,""),0)</f>
        <v>0</v>
      </c>
      <c r="JP64" s="551" cm="1">
        <f t="array" aca="1" ref="JP64" ca="1">IFERROR(IF(AND(НачЦ_ИнвП_Дата&lt;=JP$3,КИнвП_Дата&gt;JP$3),
INDEX(Кальк._свекла,MATCH($A64,Кальк._свекла_наим.,0),MATCH("Сумма затрат, т.руб.",'Кальк-я'!$5:$5,0))*
INDEX(ЗФ,MATCH($A$58,ЗФ!$A:$A,0),MATCH("Посевная площадь"&amp;YEAR(JQ$3),ЗФ!$2:$2,0))*
INDEX(Коэф.закупка_год_свекла[],MATCH($A64,Коэф.закупка_год_свекла[1],0),MATCH(MONTH(JP$3),КЗ!$1:$1,0))/1000,""),0)</f>
        <v>0</v>
      </c>
      <c r="JQ64" s="551" cm="1">
        <f t="array" aca="1" ref="JQ64" ca="1">IFERROR(IF(AND(НачЦ_ИнвП_Дата&lt;=JQ$3,КИнвП_Дата&gt;JQ$3),
INDEX(Кальк._свекла,MATCH($A64,Кальк._свекла_наим.,0),MATCH("Сумма затрат, т.руб.",'Кальк-я'!$5:$5,0))*
INDEX(ЗФ,MATCH($A$58,ЗФ!$A:$A,0),MATCH("Посевная площадь"&amp;YEAR(JR$3),ЗФ!$2:$2,0))*
INDEX(Коэф.закупка_год_свекла[],MATCH($A64,Коэф.закупка_год_свекла[1],0),MATCH(MONTH(JQ$3),КЗ!$1:$1,0))/1000,""),0)</f>
        <v>0</v>
      </c>
      <c r="JR64" s="551" cm="1">
        <f t="array" aca="1" ref="JR64" ca="1">IFERROR(IF(AND(НачЦ_ИнвП_Дата&lt;=JR$3,КИнвП_Дата&gt;JR$3),
INDEX(Кальк._свекла,MATCH($A64,Кальк._свекла_наим.,0),MATCH("Сумма затрат, т.руб.",'Кальк-я'!$5:$5,0))*
INDEX(ЗФ,MATCH($A$58,ЗФ!$A:$A,0),MATCH("Посевная площадь"&amp;YEAR(JS$3),ЗФ!$2:$2,0))*
INDEX(Коэф.закупка_год_свекла[],MATCH($A64,Коэф.закупка_год_свекла[1],0),MATCH(MONTH(JR$3),КЗ!$1:$1,0))/1000,""),0)</f>
        <v>0</v>
      </c>
      <c r="JS64" s="551" cm="1">
        <f t="array" aca="1" ref="JS64" ca="1">IFERROR(IF(AND(НачЦ_ИнвП_Дата&lt;=JS$3,КИнвП_Дата&gt;JS$3),
INDEX(Кальк._свекла,MATCH($A64,Кальк._свекла_наим.,0),MATCH("Сумма затрат, т.руб.",'Кальк-я'!$5:$5,0))*
INDEX(ЗФ,MATCH($A$58,ЗФ!$A:$A,0),MATCH("Посевная площадь"&amp;YEAR(JT$3),ЗФ!$2:$2,0))*
INDEX(Коэф.закупка_год_свекла[],MATCH($A64,Коэф.закупка_год_свекла[1],0),MATCH(MONTH(JS$3),КЗ!$1:$1,0))/1000,""),0)</f>
        <v>0</v>
      </c>
      <c r="JT64" s="551" cm="1">
        <f t="array" aca="1" ref="JT64" ca="1">IFERROR(IF(AND(НачЦ_ИнвП_Дата&lt;=JT$3,КИнвП_Дата&gt;JT$3),
INDEX(Кальк._свекла,MATCH($A64,Кальк._свекла_наим.,0),MATCH("Сумма затрат, т.руб.",'Кальк-я'!$5:$5,0))*
INDEX(ЗФ,MATCH($A$58,ЗФ!$A:$A,0),MATCH("Посевная площадь"&amp;YEAR(JU$3),ЗФ!$2:$2,0))*
INDEX(Коэф.закупка_год_свекла[],MATCH($A64,Коэф.закупка_год_свекла[1],0),MATCH(MONTH(JT$3),КЗ!$1:$1,0))/1000,""),0)</f>
        <v>0</v>
      </c>
      <c r="JU64" s="551" cm="1">
        <f t="array" aca="1" ref="JU64" ca="1">IFERROR(IF(AND(НачЦ_ИнвП_Дата&lt;=JU$3,КИнвП_Дата&gt;JU$3),
INDEX(Кальк._свекла,MATCH($A64,Кальк._свекла_наим.,0),MATCH("Сумма затрат, т.руб.",'Кальк-я'!$5:$5,0))*
INDEX(ЗФ,MATCH($A$58,ЗФ!$A:$A,0),MATCH("Посевная площадь"&amp;YEAR(JV$3),ЗФ!$2:$2,0))*
INDEX(Коэф.закупка_год_свекла[],MATCH($A64,Коэф.закупка_год_свекла[1],0),MATCH(MONTH(JU$3),КЗ!$1:$1,0))/1000,""),0)</f>
        <v>0</v>
      </c>
      <c r="JV64" s="551" cm="1">
        <f t="array" aca="1" ref="JV64" ca="1">IFERROR(IF(AND(НачЦ_ИнвП_Дата&lt;=JV$3,КИнвП_Дата&gt;JV$3),
INDEX(Кальк._свекла,MATCH($A64,Кальк._свекла_наим.,0),MATCH("Сумма затрат, т.руб.",'Кальк-я'!$5:$5,0))*
INDEX(ЗФ,MATCH($A$58,ЗФ!$A:$A,0),MATCH("Посевная площадь"&amp;YEAR(JW$3),ЗФ!$2:$2,0))*
INDEX(Коэф.закупка_год_свекла[],MATCH($A64,Коэф.закупка_год_свекла[1],0),MATCH(MONTH(JV$3),КЗ!$1:$1,0))/1000,""),0)</f>
        <v>0</v>
      </c>
      <c r="JW64" s="551" cm="1">
        <f t="array" aca="1" ref="JW64" ca="1">IFERROR(IF(AND(НачЦ_ИнвП_Дата&lt;=JW$3,КИнвП_Дата&gt;JW$3),
INDEX(Кальк._свекла,MATCH($A64,Кальк._свекла_наим.,0),MATCH("Сумма затрат, т.руб.",'Кальк-я'!$5:$5,0))*
INDEX(ЗФ,MATCH($A$58,ЗФ!$A:$A,0),MATCH("Посевная площадь"&amp;YEAR(JX$3),ЗФ!$2:$2,0))*
INDEX(Коэф.закупка_год_свекла[],MATCH($A64,Коэф.закупка_год_свекла[1],0),MATCH(MONTH(JW$3),КЗ!$1:$1,0))/1000,""),0)</f>
        <v>0</v>
      </c>
      <c r="JX64" s="551" cm="1">
        <f t="array" aca="1" ref="JX64" ca="1">IFERROR(IF(AND(НачЦ_ИнвП_Дата&lt;=JX$3,КИнвП_Дата&gt;JX$3),
INDEX(Кальк._свекла,MATCH($A64,Кальк._свекла_наим.,0),MATCH("Сумма затрат, т.руб.",'Кальк-я'!$5:$5,0))*
INDEX(ЗФ,MATCH($A$58,ЗФ!$A:$A,0),MATCH("Посевная площадь"&amp;YEAR(JY$3),ЗФ!$2:$2,0))*
INDEX(Коэф.закупка_год_свекла[],MATCH($A64,Коэф.закупка_год_свекла[1],0),MATCH(MONTH(JX$3),КЗ!$1:$1,0))/1000,""),0)</f>
        <v>912</v>
      </c>
      <c r="JY64" s="551" cm="1">
        <f t="array" aca="1" ref="JY64" ca="1">IFERROR(IF(AND(НачЦ_ИнвП_Дата&lt;=JY$3,КИнвП_Дата&gt;JY$3),
INDEX(Кальк._свекла,MATCH($A64,Кальк._свекла_наим.,0),MATCH("Сумма затрат, т.руб.",'Кальк-я'!$5:$5,0))*
INDEX(ЗФ,MATCH($A$58,ЗФ!$A:$A,0),MATCH("Посевная площадь"&amp;YEAR(JZ$3),ЗФ!$2:$2,0))*
INDEX(Коэф.закупка_год_свекла[],MATCH($A64,Коэф.закупка_год_свекла[1],0),MATCH(MONTH(JY$3),КЗ!$1:$1,0))/1000,""),0)</f>
        <v>0</v>
      </c>
      <c r="JZ64" s="551" cm="1">
        <f t="array" aca="1" ref="JZ64" ca="1">IFERROR(IF(AND(НачЦ_ИнвП_Дата&lt;=JZ$3,КИнвП_Дата&gt;JZ$3),
INDEX(Кальк._свекла,MATCH($A64,Кальк._свекла_наим.,0),MATCH("Сумма затрат, т.руб.",'Кальк-я'!$5:$5,0))*
INDEX(ЗФ,MATCH($A$58,ЗФ!$A:$A,0),MATCH("Посевная площадь"&amp;YEAR(KA$3),ЗФ!$2:$2,0))*
INDEX(Коэф.закупка_год_свекла[],MATCH($A64,Коэф.закупка_год_свекла[1],0),MATCH(MONTH(JZ$3),КЗ!$1:$1,0))/1000,""),0)</f>
        <v>0</v>
      </c>
      <c r="KA64" s="552">
        <f t="shared" ca="1" si="1565"/>
        <v>912</v>
      </c>
      <c r="KB64" s="551" cm="1">
        <f t="array" aca="1" ref="KB64" ca="1">IFERROR(IF(AND(НачЦ_ИнвП_Дата&lt;=KB$3,КИнвП_Дата&gt;KB$3),
INDEX(Кальк._свекла,MATCH($A64,Кальк._свекла_наим.,0),MATCH("Сумма затрат, т.руб.",'Кальк-я'!$5:$5,0))*
INDEX(ЗФ,MATCH($A$58,ЗФ!$A:$A,0),MATCH("Посевная площадь"&amp;YEAR(KC$3),ЗФ!$2:$2,0))*
INDEX(Коэф.закупка_год_свекла[],MATCH($A64,Коэф.закупка_год_свекла[1],0),MATCH(MONTH(KB$3),КЗ!$1:$1,0))/1000,""),0)</f>
        <v>0</v>
      </c>
      <c r="KC64" s="551" cm="1">
        <f t="array" aca="1" ref="KC64" ca="1">IFERROR(IF(AND(НачЦ_ИнвП_Дата&lt;=KC$3,КИнвП_Дата&gt;KC$3),
INDEX(Кальк._свекла,MATCH($A64,Кальк._свекла_наим.,0),MATCH("Сумма затрат, т.руб.",'Кальк-я'!$5:$5,0))*
INDEX(ЗФ,MATCH($A$58,ЗФ!$A:$A,0),MATCH("Посевная площадь"&amp;YEAR(KD$3),ЗФ!$2:$2,0))*
INDEX(Коэф.закупка_год_свекла[],MATCH($A64,Коэф.закупка_год_свекла[1],0),MATCH(MONTH(KC$3),КЗ!$1:$1,0))/1000,""),0)</f>
        <v>0</v>
      </c>
      <c r="KD64" s="551" cm="1">
        <f t="array" aca="1" ref="KD64" ca="1">IFERROR(IF(AND(НачЦ_ИнвП_Дата&lt;=KD$3,КИнвП_Дата&gt;KD$3),
INDEX(Кальк._свекла,MATCH($A64,Кальк._свекла_наим.,0),MATCH("Сумма затрат, т.руб.",'Кальк-я'!$5:$5,0))*
INDEX(ЗФ,MATCH($A$58,ЗФ!$A:$A,0),MATCH("Посевная площадь"&amp;YEAR(KE$3),ЗФ!$2:$2,0))*
INDEX(Коэф.закупка_год_свекла[],MATCH($A64,Коэф.закупка_год_свекла[1],0),MATCH(MONTH(KD$3),КЗ!$1:$1,0))/1000,""),0)</f>
        <v>0</v>
      </c>
      <c r="KE64" s="551" cm="1">
        <f t="array" aca="1" ref="KE64" ca="1">IFERROR(IF(AND(НачЦ_ИнвП_Дата&lt;=KE$3,КИнвП_Дата&gt;KE$3),
INDEX(Кальк._свекла,MATCH($A64,Кальк._свекла_наим.,0),MATCH("Сумма затрат, т.руб.",'Кальк-я'!$5:$5,0))*
INDEX(ЗФ,MATCH($A$58,ЗФ!$A:$A,0),MATCH("Посевная площадь"&amp;YEAR(KF$3),ЗФ!$2:$2,0))*
INDEX(Коэф.закупка_год_свекла[],MATCH($A64,Коэф.закупка_год_свекла[1],0),MATCH(MONTH(KE$3),КЗ!$1:$1,0))/1000,""),0)</f>
        <v>0</v>
      </c>
      <c r="KF64" s="551" cm="1">
        <f t="array" aca="1" ref="KF64" ca="1">IFERROR(IF(AND(НачЦ_ИнвП_Дата&lt;=KF$3,КИнвП_Дата&gt;KF$3),
INDEX(Кальк._свекла,MATCH($A64,Кальк._свекла_наим.,0),MATCH("Сумма затрат, т.руб.",'Кальк-я'!$5:$5,0))*
INDEX(ЗФ,MATCH($A$58,ЗФ!$A:$A,0),MATCH("Посевная площадь"&amp;YEAR(KG$3),ЗФ!$2:$2,0))*
INDEX(Коэф.закупка_год_свекла[],MATCH($A64,Коэф.закупка_год_свекла[1],0),MATCH(MONTH(KF$3),КЗ!$1:$1,0))/1000,""),0)</f>
        <v>0</v>
      </c>
      <c r="KG64" s="551" cm="1">
        <f t="array" aca="1" ref="KG64" ca="1">IFERROR(IF(AND(НачЦ_ИнвП_Дата&lt;=KG$3,КИнвП_Дата&gt;KG$3),
INDEX(Кальк._свекла,MATCH($A64,Кальк._свекла_наим.,0),MATCH("Сумма затрат, т.руб.",'Кальк-я'!$5:$5,0))*
INDEX(ЗФ,MATCH($A$58,ЗФ!$A:$A,0),MATCH("Посевная площадь"&amp;YEAR(KH$3),ЗФ!$2:$2,0))*
INDEX(Коэф.закупка_год_свекла[],MATCH($A64,Коэф.закупка_год_свекла[1],0),MATCH(MONTH(KG$3),КЗ!$1:$1,0))/1000,""),0)</f>
        <v>0</v>
      </c>
      <c r="KH64" s="551" cm="1">
        <f t="array" aca="1" ref="KH64" ca="1">IFERROR(IF(AND(НачЦ_ИнвП_Дата&lt;=KH$3,КИнвП_Дата&gt;KH$3),
INDEX(Кальк._свекла,MATCH($A64,Кальк._свекла_наим.,0),MATCH("Сумма затрат, т.руб.",'Кальк-я'!$5:$5,0))*
INDEX(ЗФ,MATCH($A$58,ЗФ!$A:$A,0),MATCH("Посевная площадь"&amp;YEAR(KI$3),ЗФ!$2:$2,0))*
INDEX(Коэф.закупка_год_свекла[],MATCH($A64,Коэф.закупка_год_свекла[1],0),MATCH(MONTH(KH$3),КЗ!$1:$1,0))/1000,""),0)</f>
        <v>0</v>
      </c>
      <c r="KI64" s="551" cm="1">
        <f t="array" aca="1" ref="KI64" ca="1">IFERROR(IF(AND(НачЦ_ИнвП_Дата&lt;=KI$3,КИнвП_Дата&gt;KI$3),
INDEX(Кальк._свекла,MATCH($A64,Кальк._свекла_наим.,0),MATCH("Сумма затрат, т.руб.",'Кальк-я'!$5:$5,0))*
INDEX(ЗФ,MATCH($A$58,ЗФ!$A:$A,0),MATCH("Посевная площадь"&amp;YEAR(KJ$3),ЗФ!$2:$2,0))*
INDEX(Коэф.закупка_год_свекла[],MATCH($A64,Коэф.закупка_год_свекла[1],0),MATCH(MONTH(KI$3),КЗ!$1:$1,0))/1000,""),0)</f>
        <v>0</v>
      </c>
      <c r="KJ64" s="551" cm="1">
        <f t="array" aca="1" ref="KJ64" ca="1">IFERROR(IF(AND(НачЦ_ИнвП_Дата&lt;=KJ$3,КИнвП_Дата&gt;KJ$3),
INDEX(Кальк._свекла,MATCH($A64,Кальк._свекла_наим.,0),MATCH("Сумма затрат, т.руб.",'Кальк-я'!$5:$5,0))*
INDEX(ЗФ,MATCH($A$58,ЗФ!$A:$A,0),MATCH("Посевная площадь"&amp;YEAR(KK$3),ЗФ!$2:$2,0))*
INDEX(Коэф.закупка_год_свекла[],MATCH($A64,Коэф.закупка_год_свекла[1],0),MATCH(MONTH(KJ$3),КЗ!$1:$1,0))/1000,""),0)</f>
        <v>0</v>
      </c>
      <c r="KK64" s="551" cm="1">
        <f t="array" aca="1" ref="KK64" ca="1">IFERROR(IF(AND(НачЦ_ИнвП_Дата&lt;=KK$3,КИнвП_Дата&gt;KK$3),
INDEX(Кальк._свекла,MATCH($A64,Кальк._свекла_наим.,0),MATCH("Сумма затрат, т.руб.",'Кальк-я'!$5:$5,0))*
INDEX(ЗФ,MATCH($A$58,ЗФ!$A:$A,0),MATCH("Посевная площадь"&amp;YEAR(KL$3),ЗФ!$2:$2,0))*
INDEX(Коэф.закупка_год_свекла[],MATCH($A64,Коэф.закупка_год_свекла[1],0),MATCH(MONTH(KK$3),КЗ!$1:$1,0))/1000,""),0)</f>
        <v>912</v>
      </c>
      <c r="KL64" s="551" cm="1">
        <f t="array" aca="1" ref="KL64" ca="1">IFERROR(IF(AND(НачЦ_ИнвП_Дата&lt;=KL$3,КИнвП_Дата&gt;KL$3),
INDEX(Кальк._свекла,MATCH($A64,Кальк._свекла_наим.,0),MATCH("Сумма затрат, т.руб.",'Кальк-я'!$5:$5,0))*
INDEX(ЗФ,MATCH($A$58,ЗФ!$A:$A,0),MATCH("Посевная площадь"&amp;YEAR(KM$3),ЗФ!$2:$2,0))*
INDEX(Коэф.закупка_год_свекла[],MATCH($A64,Коэф.закупка_год_свекла[1],0),MATCH(MONTH(KL$3),КЗ!$1:$1,0))/1000,""),0)</f>
        <v>0</v>
      </c>
      <c r="KM64" s="551" cm="1">
        <f t="array" aca="1" ref="KM64" ca="1">IFERROR(IF(AND(НачЦ_ИнвП_Дата&lt;=KM$3,КИнвП_Дата&gt;KM$3),
INDEX(Кальк._свекла,MATCH($A64,Кальк._свекла_наим.,0),MATCH("Сумма затрат, т.руб.",'Кальк-я'!$5:$5,0))*
INDEX(ЗФ,MATCH($A$58,ЗФ!$A:$A,0),MATCH("Посевная площадь"&amp;YEAR(KN$3),ЗФ!$2:$2,0))*
INDEX(Коэф.закупка_год_свекла[],MATCH($A64,Коэф.закупка_год_свекла[1],0),MATCH(MONTH(KM$3),КЗ!$1:$1,0))/1000,""),0)</f>
        <v>0</v>
      </c>
      <c r="KN64" s="552">
        <f t="shared" ca="1" si="1566"/>
        <v>912</v>
      </c>
      <c r="KO64" s="551" cm="1">
        <f t="array" aca="1" ref="KO64" ca="1">IFERROR(IF(AND(НачЦ_ИнвП_Дата&lt;=KO$3,КИнвП_Дата&gt;KO$3),
INDEX(Кальк._свекла,MATCH($A64,Кальк._свекла_наим.,0),MATCH("Сумма затрат, т.руб.",'Кальк-я'!$5:$5,0))*
INDEX(ЗФ,MATCH($A$58,ЗФ!$A:$A,0),MATCH("Посевная площадь"&amp;YEAR(KP$3),ЗФ!$2:$2,0))*
INDEX(Коэф.закупка_год_свекла[],MATCH($A64,Коэф.закупка_год_свекла[1],0),MATCH(MONTH(KO$3),КЗ!$1:$1,0))/1000,""),0)</f>
        <v>0</v>
      </c>
      <c r="KP64" s="551" cm="1">
        <f t="array" aca="1" ref="KP64" ca="1">IFERROR(IF(AND(НачЦ_ИнвП_Дата&lt;=KP$3,КИнвП_Дата&gt;KP$3),
INDEX(Кальк._свекла,MATCH($A64,Кальк._свекла_наим.,0),MATCH("Сумма затрат, т.руб.",'Кальк-я'!$5:$5,0))*
INDEX(ЗФ,MATCH($A$58,ЗФ!$A:$A,0),MATCH("Посевная площадь"&amp;YEAR(KQ$3),ЗФ!$2:$2,0))*
INDEX(Коэф.закупка_год_свекла[],MATCH($A64,Коэф.закупка_год_свекла[1],0),MATCH(MONTH(KP$3),КЗ!$1:$1,0))/1000,""),0)</f>
        <v>0</v>
      </c>
      <c r="KQ64" s="551" cm="1">
        <f t="array" aca="1" ref="KQ64" ca="1">IFERROR(IF(AND(НачЦ_ИнвП_Дата&lt;=KQ$3,КИнвП_Дата&gt;KQ$3),
INDEX(Кальк._свекла,MATCH($A64,Кальк._свекла_наим.,0),MATCH("Сумма затрат, т.руб.",'Кальк-я'!$5:$5,0))*
INDEX(ЗФ,MATCH($A$58,ЗФ!$A:$A,0),MATCH("Посевная площадь"&amp;YEAR(KR$3),ЗФ!$2:$2,0))*
INDEX(Коэф.закупка_год_свекла[],MATCH($A64,Коэф.закупка_год_свекла[1],0),MATCH(MONTH(KQ$3),КЗ!$1:$1,0))/1000,""),0)</f>
        <v>0</v>
      </c>
      <c r="KR64" s="551" cm="1">
        <f t="array" aca="1" ref="KR64" ca="1">IFERROR(IF(AND(НачЦ_ИнвП_Дата&lt;=KR$3,КИнвП_Дата&gt;KR$3),
INDEX(Кальк._свекла,MATCH($A64,Кальк._свекла_наим.,0),MATCH("Сумма затрат, т.руб.",'Кальк-я'!$5:$5,0))*
INDEX(ЗФ,MATCH($A$58,ЗФ!$A:$A,0),MATCH("Посевная площадь"&amp;YEAR(KS$3),ЗФ!$2:$2,0))*
INDEX(Коэф.закупка_год_свекла[],MATCH($A64,Коэф.закупка_год_свекла[1],0),MATCH(MONTH(KR$3),КЗ!$1:$1,0))/1000,""),0)</f>
        <v>0</v>
      </c>
      <c r="KS64" s="551" cm="1">
        <f t="array" aca="1" ref="KS64" ca="1">IFERROR(IF(AND(НачЦ_ИнвП_Дата&lt;=KS$3,КИнвП_Дата&gt;KS$3),
INDEX(Кальк._свекла,MATCH($A64,Кальк._свекла_наим.,0),MATCH("Сумма затрат, т.руб.",'Кальк-я'!$5:$5,0))*
INDEX(ЗФ,MATCH($A$58,ЗФ!$A:$A,0),MATCH("Посевная площадь"&amp;YEAR(KT$3),ЗФ!$2:$2,0))*
INDEX(Коэф.закупка_год_свекла[],MATCH($A64,Коэф.закупка_год_свекла[1],0),MATCH(MONTH(KS$3),КЗ!$1:$1,0))/1000,""),0)</f>
        <v>0</v>
      </c>
      <c r="KT64" s="551" cm="1">
        <f t="array" aca="1" ref="KT64" ca="1">IFERROR(IF(AND(НачЦ_ИнвП_Дата&lt;=KT$3,КИнвП_Дата&gt;KT$3),
INDEX(Кальк._свекла,MATCH($A64,Кальк._свекла_наим.,0),MATCH("Сумма затрат, т.руб.",'Кальк-я'!$5:$5,0))*
INDEX(ЗФ,MATCH($A$58,ЗФ!$A:$A,0),MATCH("Посевная площадь"&amp;YEAR(KU$3),ЗФ!$2:$2,0))*
INDEX(Коэф.закупка_год_свекла[],MATCH($A64,Коэф.закупка_год_свекла[1],0),MATCH(MONTH(KT$3),КЗ!$1:$1,0))/1000,""),0)</f>
        <v>0</v>
      </c>
      <c r="KU64" s="551" cm="1">
        <f t="array" aca="1" ref="KU64" ca="1">IFERROR(IF(AND(НачЦ_ИнвП_Дата&lt;=KU$3,КИнвП_Дата&gt;KU$3),
INDEX(Кальк._свекла,MATCH($A64,Кальк._свекла_наим.,0),MATCH("Сумма затрат, т.руб.",'Кальк-я'!$5:$5,0))*
INDEX(ЗФ,MATCH($A$58,ЗФ!$A:$A,0),MATCH("Посевная площадь"&amp;YEAR(KV$3),ЗФ!$2:$2,0))*
INDEX(Коэф.закупка_год_свекла[],MATCH($A64,Коэф.закупка_год_свекла[1],0),MATCH(MONTH(KU$3),КЗ!$1:$1,0))/1000,""),0)</f>
        <v>0</v>
      </c>
      <c r="KV64" s="551" cm="1">
        <f t="array" aca="1" ref="KV64" ca="1">IFERROR(IF(AND(НачЦ_ИнвП_Дата&lt;=KV$3,КИнвП_Дата&gt;KV$3),
INDEX(Кальк._свекла,MATCH($A64,Кальк._свекла_наим.,0),MATCH("Сумма затрат, т.руб.",'Кальк-я'!$5:$5,0))*
INDEX(ЗФ,MATCH($A$58,ЗФ!$A:$A,0),MATCH("Посевная площадь"&amp;YEAR(KW$3),ЗФ!$2:$2,0))*
INDEX(Коэф.закупка_год_свекла[],MATCH($A64,Коэф.закупка_год_свекла[1],0),MATCH(MONTH(KV$3),КЗ!$1:$1,0))/1000,""),0)</f>
        <v>0</v>
      </c>
      <c r="KW64" s="551" cm="1">
        <f t="array" aca="1" ref="KW64" ca="1">IFERROR(IF(AND(НачЦ_ИнвП_Дата&lt;=KW$3,КИнвП_Дата&gt;KW$3),
INDEX(Кальк._свекла,MATCH($A64,Кальк._свекла_наим.,0),MATCH("Сумма затрат, т.руб.",'Кальк-я'!$5:$5,0))*
INDEX(ЗФ,MATCH($A$58,ЗФ!$A:$A,0),MATCH("Посевная площадь"&amp;YEAR(KX$3),ЗФ!$2:$2,0))*
INDEX(Коэф.закупка_год_свекла[],MATCH($A64,Коэф.закупка_год_свекла[1],0),MATCH(MONTH(KW$3),КЗ!$1:$1,0))/1000,""),0)</f>
        <v>0</v>
      </c>
      <c r="KX64" s="551" cm="1">
        <f t="array" aca="1" ref="KX64" ca="1">IFERROR(IF(AND(НачЦ_ИнвП_Дата&lt;=KX$3,КИнвП_Дата&gt;KX$3),
INDEX(Кальк._свекла,MATCH($A64,Кальк._свекла_наим.,0),MATCH("Сумма затрат, т.руб.",'Кальк-я'!$5:$5,0))*
INDEX(ЗФ,MATCH($A$58,ЗФ!$A:$A,0),MATCH("Посевная площадь"&amp;YEAR(KY$3),ЗФ!$2:$2,0))*
INDEX(Коэф.закупка_год_свекла[],MATCH($A64,Коэф.закупка_год_свекла[1],0),MATCH(MONTH(KX$3),КЗ!$1:$1,0))/1000,""),0)</f>
        <v>912</v>
      </c>
      <c r="KY64" s="551" cm="1">
        <f t="array" aca="1" ref="KY64" ca="1">IFERROR(IF(AND(НачЦ_ИнвП_Дата&lt;=KY$3,КИнвП_Дата&gt;KY$3),
INDEX(Кальк._свекла,MATCH($A64,Кальк._свекла_наим.,0),MATCH("Сумма затрат, т.руб.",'Кальк-я'!$5:$5,0))*
INDEX(ЗФ,MATCH($A$58,ЗФ!$A:$A,0),MATCH("Посевная площадь"&amp;YEAR(KZ$3),ЗФ!$2:$2,0))*
INDEX(Коэф.закупка_год_свекла[],MATCH($A64,Коэф.закупка_год_свекла[1],0),MATCH(MONTH(KY$3),КЗ!$1:$1,0))/1000,""),0)</f>
        <v>0</v>
      </c>
      <c r="KZ64" s="551" cm="1">
        <f t="array" aca="1" ref="KZ64" ca="1">IFERROR(IF(AND(НачЦ_ИнвП_Дата&lt;=KZ$3,КИнвП_Дата&gt;KZ$3),
INDEX(Кальк._свекла,MATCH($A64,Кальк._свекла_наим.,0),MATCH("Сумма затрат, т.руб.",'Кальк-я'!$5:$5,0))*
INDEX(ЗФ,MATCH($A$58,ЗФ!$A:$A,0),MATCH("Посевная площадь"&amp;YEAR(LA$3),ЗФ!$2:$2,0))*
INDEX(Коэф.закупка_год_свекла[],MATCH($A64,Коэф.закупка_год_свекла[1],0),MATCH(MONTH(KZ$3),КЗ!$1:$1,0))/1000,""),0)</f>
        <v>0</v>
      </c>
      <c r="LA64" s="552">
        <f t="shared" ca="1" si="1567"/>
        <v>912</v>
      </c>
      <c r="LB64" s="551" cm="1">
        <f t="array" aca="1" ref="LB64" ca="1">IFERROR(IF(AND(НачЦ_ИнвП_Дата&lt;=LB$3,КИнвП_Дата&gt;LB$3),
INDEX(Кальк._свекла,MATCH($A64,Кальк._свекла_наим.,0),MATCH("Сумма затрат, т.руб.",'Кальк-я'!$5:$5,0))*
INDEX(ЗФ,MATCH($A$58,ЗФ!$A:$A,0),MATCH("Посевная площадь"&amp;YEAR(LC$3),ЗФ!$2:$2,0))*
INDEX(Коэф.закупка_год_свекла[],MATCH($A64,Коэф.закупка_год_свекла[1],0),MATCH(MONTH(LB$3),КЗ!$1:$1,0))/1000,""),0)</f>
        <v>0</v>
      </c>
      <c r="LC64" s="551" cm="1">
        <f t="array" aca="1" ref="LC64" ca="1">IFERROR(IF(AND(НачЦ_ИнвП_Дата&lt;=LC$3,КИнвП_Дата&gt;LC$3),
INDEX(Кальк._свекла,MATCH($A64,Кальк._свекла_наим.,0),MATCH("Сумма затрат, т.руб.",'Кальк-я'!$5:$5,0))*
INDEX(ЗФ,MATCH($A$58,ЗФ!$A:$A,0),MATCH("Посевная площадь"&amp;YEAR(LD$3),ЗФ!$2:$2,0))*
INDEX(Коэф.закупка_год_свекла[],MATCH($A64,Коэф.закупка_год_свекла[1],0),MATCH(MONTH(LC$3),КЗ!$1:$1,0))/1000,""),0)</f>
        <v>0</v>
      </c>
      <c r="LD64" s="551" cm="1">
        <f t="array" aca="1" ref="LD64" ca="1">IFERROR(IF(AND(НачЦ_ИнвП_Дата&lt;=LD$3,КИнвП_Дата&gt;LD$3),
INDEX(Кальк._свекла,MATCH($A64,Кальк._свекла_наим.,0),MATCH("Сумма затрат, т.руб.",'Кальк-я'!$5:$5,0))*
INDEX(ЗФ,MATCH($A$58,ЗФ!$A:$A,0),MATCH("Посевная площадь"&amp;YEAR(LE$3),ЗФ!$2:$2,0))*
INDEX(Коэф.закупка_год_свекла[],MATCH($A64,Коэф.закупка_год_свекла[1],0),MATCH(MONTH(LD$3),КЗ!$1:$1,0))/1000,""),0)</f>
        <v>0</v>
      </c>
      <c r="LE64" s="551" cm="1">
        <f t="array" aca="1" ref="LE64" ca="1">IFERROR(IF(AND(НачЦ_ИнвП_Дата&lt;=LE$3,КИнвП_Дата&gt;LE$3),
INDEX(Кальк._свекла,MATCH($A64,Кальк._свекла_наим.,0),MATCH("Сумма затрат, т.руб.",'Кальк-я'!$5:$5,0))*
INDEX(ЗФ,MATCH($A$58,ЗФ!$A:$A,0),MATCH("Посевная площадь"&amp;YEAR(LF$3),ЗФ!$2:$2,0))*
INDEX(Коэф.закупка_год_свекла[],MATCH($A64,Коэф.закупка_год_свекла[1],0),MATCH(MONTH(LE$3),КЗ!$1:$1,0))/1000,""),0)</f>
        <v>0</v>
      </c>
      <c r="LF64" s="551" cm="1">
        <f t="array" aca="1" ref="LF64" ca="1">IFERROR(IF(AND(НачЦ_ИнвП_Дата&lt;=LF$3,КИнвП_Дата&gt;LF$3),
INDEX(Кальк._свекла,MATCH($A64,Кальк._свекла_наим.,0),MATCH("Сумма затрат, т.руб.",'Кальк-я'!$5:$5,0))*
INDEX(ЗФ,MATCH($A$58,ЗФ!$A:$A,0),MATCH("Посевная площадь"&amp;YEAR(LG$3),ЗФ!$2:$2,0))*
INDEX(Коэф.закупка_год_свекла[],MATCH($A64,Коэф.закупка_год_свекла[1],0),MATCH(MONTH(LF$3),КЗ!$1:$1,0))/1000,""),0)</f>
        <v>0</v>
      </c>
      <c r="LG64" s="551" cm="1">
        <f t="array" aca="1" ref="LG64" ca="1">IFERROR(IF(AND(НачЦ_ИнвП_Дата&lt;=LG$3,КИнвП_Дата&gt;LG$3),
INDEX(Кальк._свекла,MATCH($A64,Кальк._свекла_наим.,0),MATCH("Сумма затрат, т.руб.",'Кальк-я'!$5:$5,0))*
INDEX(ЗФ,MATCH($A$58,ЗФ!$A:$A,0),MATCH("Посевная площадь"&amp;YEAR(LH$3),ЗФ!$2:$2,0))*
INDEX(Коэф.закупка_год_свекла[],MATCH($A64,Коэф.закупка_год_свекла[1],0),MATCH(MONTH(LG$3),КЗ!$1:$1,0))/1000,""),0)</f>
        <v>0</v>
      </c>
      <c r="LH64" s="551" cm="1">
        <f t="array" aca="1" ref="LH64" ca="1">IFERROR(IF(AND(НачЦ_ИнвП_Дата&lt;=LH$3,КИнвП_Дата&gt;LH$3),
INDEX(Кальк._свекла,MATCH($A64,Кальк._свекла_наим.,0),MATCH("Сумма затрат, т.руб.",'Кальк-я'!$5:$5,0))*
INDEX(ЗФ,MATCH($A$58,ЗФ!$A:$A,0),MATCH("Посевная площадь"&amp;YEAR(LI$3),ЗФ!$2:$2,0))*
INDEX(Коэф.закупка_год_свекла[],MATCH($A64,Коэф.закупка_год_свекла[1],0),MATCH(MONTH(LH$3),КЗ!$1:$1,0))/1000,""),0)</f>
        <v>0</v>
      </c>
      <c r="LI64" s="551" cm="1">
        <f t="array" aca="1" ref="LI64" ca="1">IFERROR(IF(AND(НачЦ_ИнвП_Дата&lt;=LI$3,КИнвП_Дата&gt;LI$3),
INDEX(Кальк._свекла,MATCH($A64,Кальк._свекла_наим.,0),MATCH("Сумма затрат, т.руб.",'Кальк-я'!$5:$5,0))*
INDEX(ЗФ,MATCH($A$58,ЗФ!$A:$A,0),MATCH("Посевная площадь"&amp;YEAR(LJ$3),ЗФ!$2:$2,0))*
INDEX(Коэф.закупка_год_свекла[],MATCH($A64,Коэф.закупка_год_свекла[1],0),MATCH(MONTH(LI$3),КЗ!$1:$1,0))/1000,""),0)</f>
        <v>0</v>
      </c>
      <c r="LJ64" s="551" cm="1">
        <f t="array" aca="1" ref="LJ64" ca="1">IFERROR(IF(AND(НачЦ_ИнвП_Дата&lt;=LJ$3,КИнвП_Дата&gt;LJ$3),
INDEX(Кальк._свекла,MATCH($A64,Кальк._свекла_наим.,0),MATCH("Сумма затрат, т.руб.",'Кальк-я'!$5:$5,0))*
INDEX(ЗФ,MATCH($A$58,ЗФ!$A:$A,0),MATCH("Посевная площадь"&amp;YEAR(LK$3),ЗФ!$2:$2,0))*
INDEX(Коэф.закупка_год_свекла[],MATCH($A64,Коэф.закупка_год_свекла[1],0),MATCH(MONTH(LJ$3),КЗ!$1:$1,0))/1000,""),0)</f>
        <v>0</v>
      </c>
      <c r="LK64" s="551" cm="1">
        <f t="array" aca="1" ref="LK64" ca="1">IFERROR(IF(AND(НачЦ_ИнвП_Дата&lt;=LK$3,КИнвП_Дата&gt;LK$3),
INDEX(Кальк._свекла,MATCH($A64,Кальк._свекла_наим.,0),MATCH("Сумма затрат, т.руб.",'Кальк-я'!$5:$5,0))*
INDEX(ЗФ,MATCH($A$58,ЗФ!$A:$A,0),MATCH("Посевная площадь"&amp;YEAR(LL$3),ЗФ!$2:$2,0))*
INDEX(Коэф.закупка_год_свекла[],MATCH($A64,Коэф.закупка_год_свекла[1],0),MATCH(MONTH(LK$3),КЗ!$1:$1,0))/1000,""),0)</f>
        <v>912</v>
      </c>
      <c r="LL64" s="551" cm="1">
        <f t="array" aca="1" ref="LL64" ca="1">IFERROR(IF(AND(НачЦ_ИнвП_Дата&lt;=LL$3,КИнвП_Дата&gt;LL$3),
INDEX(Кальк._свекла,MATCH($A64,Кальк._свекла_наим.,0),MATCH("Сумма затрат, т.руб.",'Кальк-я'!$5:$5,0))*
INDEX(ЗФ,MATCH($A$58,ЗФ!$A:$A,0),MATCH("Посевная площадь"&amp;YEAR(LM$3),ЗФ!$2:$2,0))*
INDEX(Коэф.закупка_год_свекла[],MATCH($A64,Коэф.закупка_год_свекла[1],0),MATCH(MONTH(LL$3),КЗ!$1:$1,0))/1000,""),0)</f>
        <v>0</v>
      </c>
      <c r="LM64" s="551" cm="1">
        <f t="array" aca="1" ref="LM64" ca="1">IFERROR(IF(AND(НачЦ_ИнвП_Дата&lt;=LM$3,КИнвП_Дата&gt;LM$3),
INDEX(Кальк._свекла,MATCH($A64,Кальк._свекла_наим.,0),MATCH("Сумма затрат, т.руб.",'Кальк-я'!$5:$5,0))*
INDEX(ЗФ,MATCH($A$58,ЗФ!$A:$A,0),MATCH("Посевная площадь"&amp;YEAR(LN$3),ЗФ!$2:$2,0))*
INDEX(Коэф.закупка_год_свекла[],MATCH($A64,Коэф.закупка_год_свекла[1],0),MATCH(MONTH(LM$3),КЗ!$1:$1,0))/1000,""),0)</f>
        <v>0</v>
      </c>
      <c r="LN64" s="552">
        <f t="shared" ca="1" si="1568"/>
        <v>912</v>
      </c>
      <c r="LO64" s="551" cm="1">
        <f t="array" aca="1" ref="LO64" ca="1">IFERROR(IF(AND(НачЦ_ИнвП_Дата&lt;=LO$3,КИнвП_Дата&gt;LO$3),
INDEX(Кальк._свекла,MATCH($A64,Кальк._свекла_наим.,0),MATCH("Сумма затрат, т.руб.",'Кальк-я'!$5:$5,0))*
INDEX(ЗФ,MATCH($A$58,ЗФ!$A:$A,0),MATCH("Посевная площадь"&amp;YEAR(LP$3),ЗФ!$2:$2,0))*
INDEX(Коэф.закупка_год_свекла[],MATCH($A64,Коэф.закупка_год_свекла[1],0),MATCH(MONTH(LO$3),КЗ!$1:$1,0))/1000,""),0)</f>
        <v>0</v>
      </c>
      <c r="LP64" s="551" cm="1">
        <f t="array" aca="1" ref="LP64" ca="1">IFERROR(IF(AND(НачЦ_ИнвП_Дата&lt;=LP$3,КИнвП_Дата&gt;LP$3),
INDEX(Кальк._свекла,MATCH($A64,Кальк._свекла_наим.,0),MATCH("Сумма затрат, т.руб.",'Кальк-я'!$5:$5,0))*
INDEX(ЗФ,MATCH($A$58,ЗФ!$A:$A,0),MATCH("Посевная площадь"&amp;YEAR(LQ$3),ЗФ!$2:$2,0))*
INDEX(Коэф.закупка_год_свекла[],MATCH($A64,Коэф.закупка_год_свекла[1],0),MATCH(MONTH(LP$3),КЗ!$1:$1,0))/1000,""),0)</f>
        <v>0</v>
      </c>
      <c r="LQ64" s="551" cm="1">
        <f t="array" aca="1" ref="LQ64" ca="1">IFERROR(IF(AND(НачЦ_ИнвП_Дата&lt;=LQ$3,КИнвП_Дата&gt;LQ$3),
INDEX(Кальк._свекла,MATCH($A64,Кальк._свекла_наим.,0),MATCH("Сумма затрат, т.руб.",'Кальк-я'!$5:$5,0))*
INDEX(ЗФ,MATCH($A$58,ЗФ!$A:$A,0),MATCH("Посевная площадь"&amp;YEAR(LR$3),ЗФ!$2:$2,0))*
INDEX(Коэф.закупка_год_свекла[],MATCH($A64,Коэф.закупка_год_свекла[1],0),MATCH(MONTH(LQ$3),КЗ!$1:$1,0))/1000,""),0)</f>
        <v>0</v>
      </c>
      <c r="LR64" s="551" cm="1">
        <f t="array" aca="1" ref="LR64" ca="1">IFERROR(IF(AND(НачЦ_ИнвП_Дата&lt;=LR$3,КИнвП_Дата&gt;LR$3),
INDEX(Кальк._свекла,MATCH($A64,Кальк._свекла_наим.,0),MATCH("Сумма затрат, т.руб.",'Кальк-я'!$5:$5,0))*
INDEX(ЗФ,MATCH($A$58,ЗФ!$A:$A,0),MATCH("Посевная площадь"&amp;YEAR(LS$3),ЗФ!$2:$2,0))*
INDEX(Коэф.закупка_год_свекла[],MATCH($A64,Коэф.закупка_год_свекла[1],0),MATCH(MONTH(LR$3),КЗ!$1:$1,0))/1000,""),0)</f>
        <v>0</v>
      </c>
      <c r="LS64" s="551" cm="1">
        <f t="array" aca="1" ref="LS64" ca="1">IFERROR(IF(AND(НачЦ_ИнвП_Дата&lt;=LS$3,КИнвП_Дата&gt;LS$3),
INDEX(Кальк._свекла,MATCH($A64,Кальк._свекла_наим.,0),MATCH("Сумма затрат, т.руб.",'Кальк-я'!$5:$5,0))*
INDEX(ЗФ,MATCH($A$58,ЗФ!$A:$A,0),MATCH("Посевная площадь"&amp;YEAR(LT$3),ЗФ!$2:$2,0))*
INDEX(Коэф.закупка_год_свекла[],MATCH($A64,Коэф.закупка_год_свекла[1],0),MATCH(MONTH(LS$3),КЗ!$1:$1,0))/1000,""),0)</f>
        <v>0</v>
      </c>
      <c r="LT64" s="551" cm="1">
        <f t="array" aca="1" ref="LT64" ca="1">IFERROR(IF(AND(НачЦ_ИнвП_Дата&lt;=LT$3,КИнвП_Дата&gt;LT$3),
INDEX(Кальк._свекла,MATCH($A64,Кальк._свекла_наим.,0),MATCH("Сумма затрат, т.руб.",'Кальк-я'!$5:$5,0))*
INDEX(ЗФ,MATCH($A$58,ЗФ!$A:$A,0),MATCH("Посевная площадь"&amp;YEAR(LU$3),ЗФ!$2:$2,0))*
INDEX(Коэф.закупка_год_свекла[],MATCH($A64,Коэф.закупка_год_свекла[1],0),MATCH(MONTH(LT$3),КЗ!$1:$1,0))/1000,""),0)</f>
        <v>0</v>
      </c>
      <c r="LU64" s="551" cm="1">
        <f t="array" aca="1" ref="LU64" ca="1">IFERROR(IF(AND(НачЦ_ИнвП_Дата&lt;=LU$3,КИнвП_Дата&gt;LU$3),
INDEX(Кальк._свекла,MATCH($A64,Кальк._свекла_наим.,0),MATCH("Сумма затрат, т.руб.",'Кальк-я'!$5:$5,0))*
INDEX(ЗФ,MATCH($A$58,ЗФ!$A:$A,0),MATCH("Посевная площадь"&amp;YEAR(LV$3),ЗФ!$2:$2,0))*
INDEX(Коэф.закупка_год_свекла[],MATCH($A64,Коэф.закупка_год_свекла[1],0),MATCH(MONTH(LU$3),КЗ!$1:$1,0))/1000,""),0)</f>
        <v>0</v>
      </c>
      <c r="LV64" s="551" cm="1">
        <f t="array" aca="1" ref="LV64" ca="1">IFERROR(IF(AND(НачЦ_ИнвП_Дата&lt;=LV$3,КИнвП_Дата&gt;LV$3),
INDEX(Кальк._свекла,MATCH($A64,Кальк._свекла_наим.,0),MATCH("Сумма затрат, т.руб.",'Кальк-я'!$5:$5,0))*
INDEX(ЗФ,MATCH($A$58,ЗФ!$A:$A,0),MATCH("Посевная площадь"&amp;YEAR(LW$3),ЗФ!$2:$2,0))*
INDEX(Коэф.закупка_год_свекла[],MATCH($A64,Коэф.закупка_год_свекла[1],0),MATCH(MONTH(LV$3),КЗ!$1:$1,0))/1000,""),0)</f>
        <v>0</v>
      </c>
      <c r="LW64" s="551" cm="1">
        <f t="array" aca="1" ref="LW64" ca="1">IFERROR(IF(AND(НачЦ_ИнвП_Дата&lt;=LW$3,КИнвП_Дата&gt;LW$3),
INDEX(Кальк._свекла,MATCH($A64,Кальк._свекла_наим.,0),MATCH("Сумма затрат, т.руб.",'Кальк-я'!$5:$5,0))*
INDEX(ЗФ,MATCH($A$58,ЗФ!$A:$A,0),MATCH("Посевная площадь"&amp;YEAR(LX$3),ЗФ!$2:$2,0))*
INDEX(Коэф.закупка_год_свекла[],MATCH($A64,Коэф.закупка_год_свекла[1],0),MATCH(MONTH(LW$3),КЗ!$1:$1,0))/1000,""),0)</f>
        <v>0</v>
      </c>
      <c r="LX64" s="551" cm="1">
        <f t="array" aca="1" ref="LX64" ca="1">IFERROR(IF(AND(НачЦ_ИнвП_Дата&lt;=LX$3,КИнвП_Дата&gt;LX$3),
INDEX(Кальк._свекла,MATCH($A64,Кальк._свекла_наим.,0),MATCH("Сумма затрат, т.руб.",'Кальк-я'!$5:$5,0))*
INDEX(ЗФ,MATCH($A$58,ЗФ!$A:$A,0),MATCH("Посевная площадь"&amp;YEAR(LY$3),ЗФ!$2:$2,0))*
INDEX(Коэф.закупка_год_свекла[],MATCH($A64,Коэф.закупка_год_свекла[1],0),MATCH(MONTH(LX$3),КЗ!$1:$1,0))/1000,""),0)</f>
        <v>912</v>
      </c>
      <c r="LY64" s="551" cm="1">
        <f t="array" aca="1" ref="LY64" ca="1">IFERROR(IF(AND(НачЦ_ИнвП_Дата&lt;=LY$3,КИнвП_Дата&gt;LY$3),
INDEX(Кальк._свекла,MATCH($A64,Кальк._свекла_наим.,0),MATCH("Сумма затрат, т.руб.",'Кальк-я'!$5:$5,0))*
INDEX(ЗФ,MATCH($A$58,ЗФ!$A:$A,0),MATCH("Посевная площадь"&amp;YEAR(LZ$3),ЗФ!$2:$2,0))*
INDEX(Коэф.закупка_год_свекла[],MATCH($A64,Коэф.закупка_год_свекла[1],0),MATCH(MONTH(LY$3),КЗ!$1:$1,0))/1000,""),0)</f>
        <v>0</v>
      </c>
      <c r="LZ64" s="551" cm="1">
        <f t="array" aca="1" ref="LZ64" ca="1">IFERROR(IF(AND(НачЦ_ИнвП_Дата&lt;=LZ$3,КИнвП_Дата&gt;LZ$3),
INDEX(Кальк._свекла,MATCH($A64,Кальк._свекла_наим.,0),MATCH("Сумма затрат, т.руб.",'Кальк-я'!$5:$5,0))*
INDEX(ЗФ,MATCH($A$58,ЗФ!$A:$A,0),MATCH("Посевная площадь"&amp;YEAR(MA$3),ЗФ!$2:$2,0))*
INDEX(Коэф.закупка_год_свекла[],MATCH($A64,Коэф.закупка_год_свекла[1],0),MATCH(MONTH(LZ$3),КЗ!$1:$1,0))/1000,""),0)</f>
        <v>0</v>
      </c>
      <c r="MA64" s="552">
        <f t="shared" ca="1" si="1569"/>
        <v>912</v>
      </c>
      <c r="MB64" s="551" cm="1">
        <f t="array" aca="1" ref="MB64" ca="1">IFERROR(IF(AND(НачЦ_ИнвП_Дата&lt;=MB$3,КИнвП_Дата&gt;MB$3),
INDEX(Кальк._свекла,MATCH($A64,Кальк._свекла_наим.,0),MATCH("Сумма затрат, т.руб.",'Кальк-я'!$5:$5,0))*
INDEX(ЗФ,MATCH($A$58,ЗФ!$A:$A,0),MATCH("Посевная площадь"&amp;YEAR(MC$3),ЗФ!$2:$2,0))*
INDEX(Коэф.закупка_год_свекла[],MATCH($A64,Коэф.закупка_год_свекла[1],0),MATCH(MONTH(MB$3),КЗ!$1:$1,0))/1000,""),0)</f>
        <v>0</v>
      </c>
      <c r="MC64" s="551" cm="1">
        <f t="array" aca="1" ref="MC64" ca="1">IFERROR(IF(AND(НачЦ_ИнвП_Дата&lt;=MC$3,КИнвП_Дата&gt;MC$3),
INDEX(Кальк._свекла,MATCH($A64,Кальк._свекла_наим.,0),MATCH("Сумма затрат, т.руб.",'Кальк-я'!$5:$5,0))*
INDEX(ЗФ,MATCH($A$58,ЗФ!$A:$A,0),MATCH("Посевная площадь"&amp;YEAR(MD$3),ЗФ!$2:$2,0))*
INDEX(Коэф.закупка_год_свекла[],MATCH($A64,Коэф.закупка_год_свекла[1],0),MATCH(MONTH(MC$3),КЗ!$1:$1,0))/1000,""),0)</f>
        <v>0</v>
      </c>
      <c r="MD64" s="551" cm="1">
        <f t="array" aca="1" ref="MD64" ca="1">IFERROR(IF(AND(НачЦ_ИнвП_Дата&lt;=MD$3,КИнвП_Дата&gt;MD$3),
INDEX(Кальк._свекла,MATCH($A64,Кальк._свекла_наим.,0),MATCH("Сумма затрат, т.руб.",'Кальк-я'!$5:$5,0))*
INDEX(ЗФ,MATCH($A$58,ЗФ!$A:$A,0),MATCH("Посевная площадь"&amp;YEAR(ME$3),ЗФ!$2:$2,0))*
INDEX(Коэф.закупка_год_свекла[],MATCH($A64,Коэф.закупка_год_свекла[1],0),MATCH(MONTH(MD$3),КЗ!$1:$1,0))/1000,""),0)</f>
        <v>0</v>
      </c>
      <c r="ME64" s="551" cm="1">
        <f t="array" aca="1" ref="ME64" ca="1">IFERROR(IF(AND(НачЦ_ИнвП_Дата&lt;=ME$3,КИнвП_Дата&gt;ME$3),
INDEX(Кальк._свекла,MATCH($A64,Кальк._свекла_наим.,0),MATCH("Сумма затрат, т.руб.",'Кальк-я'!$5:$5,0))*
INDEX(ЗФ,MATCH($A$58,ЗФ!$A:$A,0),MATCH("Посевная площадь"&amp;YEAR(MF$3),ЗФ!$2:$2,0))*
INDEX(Коэф.закупка_год_свекла[],MATCH($A64,Коэф.закупка_год_свекла[1],0),MATCH(MONTH(ME$3),КЗ!$1:$1,0))/1000,""),0)</f>
        <v>0</v>
      </c>
      <c r="MF64" s="551" cm="1">
        <f t="array" aca="1" ref="MF64" ca="1">IFERROR(IF(AND(НачЦ_ИнвП_Дата&lt;=MF$3,КИнвП_Дата&gt;MF$3),
INDEX(Кальк._свекла,MATCH($A64,Кальк._свекла_наим.,0),MATCH("Сумма затрат, т.руб.",'Кальк-я'!$5:$5,0))*
INDEX(ЗФ,MATCH($A$58,ЗФ!$A:$A,0),MATCH("Посевная площадь"&amp;YEAR(MG$3),ЗФ!$2:$2,0))*
INDEX(Коэф.закупка_год_свекла[],MATCH($A64,Коэф.закупка_год_свекла[1],0),MATCH(MONTH(MF$3),КЗ!$1:$1,0))/1000,""),0)</f>
        <v>0</v>
      </c>
      <c r="MG64" s="551" cm="1">
        <f t="array" aca="1" ref="MG64" ca="1">IFERROR(IF(AND(НачЦ_ИнвП_Дата&lt;=MG$3,КИнвП_Дата&gt;MG$3),
INDEX(Кальк._свекла,MATCH($A64,Кальк._свекла_наим.,0),MATCH("Сумма затрат, т.руб.",'Кальк-я'!$5:$5,0))*
INDEX(ЗФ,MATCH($A$58,ЗФ!$A:$A,0),MATCH("Посевная площадь"&amp;YEAR(MH$3),ЗФ!$2:$2,0))*
INDEX(Коэф.закупка_год_свекла[],MATCH($A64,Коэф.закупка_год_свекла[1],0),MATCH(MONTH(MG$3),КЗ!$1:$1,0))/1000,""),0)</f>
        <v>0</v>
      </c>
      <c r="MH64" s="551" cm="1">
        <f t="array" aca="1" ref="MH64" ca="1">IFERROR(IF(AND(НачЦ_ИнвП_Дата&lt;=MH$3,КИнвП_Дата&gt;MH$3),
INDEX(Кальк._свекла,MATCH($A64,Кальк._свекла_наим.,0),MATCH("Сумма затрат, т.руб.",'Кальк-я'!$5:$5,0))*
INDEX(ЗФ,MATCH($A$58,ЗФ!$A:$A,0),MATCH("Посевная площадь"&amp;YEAR(MI$3),ЗФ!$2:$2,0))*
INDEX(Коэф.закупка_год_свекла[],MATCH($A64,Коэф.закупка_год_свекла[1],0),MATCH(MONTH(MH$3),КЗ!$1:$1,0))/1000,""),0)</f>
        <v>0</v>
      </c>
      <c r="MI64" s="551" cm="1">
        <f t="array" aca="1" ref="MI64" ca="1">IFERROR(IF(AND(НачЦ_ИнвП_Дата&lt;=MI$3,КИнвП_Дата&gt;MI$3),
INDEX(Кальк._свекла,MATCH($A64,Кальк._свекла_наим.,0),MATCH("Сумма затрат, т.руб.",'Кальк-я'!$5:$5,0))*
INDEX(ЗФ,MATCH($A$58,ЗФ!$A:$A,0),MATCH("Посевная площадь"&amp;YEAR(MJ$3),ЗФ!$2:$2,0))*
INDEX(Коэф.закупка_год_свекла[],MATCH($A64,Коэф.закупка_год_свекла[1],0),MATCH(MONTH(MI$3),КЗ!$1:$1,0))/1000,""),0)</f>
        <v>0</v>
      </c>
      <c r="MJ64" s="551" cm="1">
        <f t="array" aca="1" ref="MJ64" ca="1">IFERROR(IF(AND(НачЦ_ИнвП_Дата&lt;=MJ$3,КИнвП_Дата&gt;MJ$3),
INDEX(Кальк._свекла,MATCH($A64,Кальк._свекла_наим.,0),MATCH("Сумма затрат, т.руб.",'Кальк-я'!$5:$5,0))*
INDEX(ЗФ,MATCH($A$58,ЗФ!$A:$A,0),MATCH("Посевная площадь"&amp;YEAR(MK$3),ЗФ!$2:$2,0))*
INDEX(Коэф.закупка_год_свекла[],MATCH($A64,Коэф.закупка_год_свекла[1],0),MATCH(MONTH(MJ$3),КЗ!$1:$1,0))/1000,""),0)</f>
        <v>0</v>
      </c>
      <c r="MK64" s="551" cm="1">
        <f t="array" aca="1" ref="MK64" ca="1">IFERROR(IF(AND(НачЦ_ИнвП_Дата&lt;=MK$3,КИнвП_Дата&gt;MK$3),
INDEX(Кальк._свекла,MATCH($A64,Кальк._свекла_наим.,0),MATCH("Сумма затрат, т.руб.",'Кальк-я'!$5:$5,0))*
INDEX(ЗФ,MATCH($A$58,ЗФ!$A:$A,0),MATCH("Посевная площадь"&amp;YEAR(ML$3),ЗФ!$2:$2,0))*
INDEX(Коэф.закупка_год_свекла[],MATCH($A64,Коэф.закупка_год_свекла[1],0),MATCH(MONTH(MK$3),КЗ!$1:$1,0))/1000,""),0)</f>
        <v>912</v>
      </c>
      <c r="ML64" s="551" cm="1">
        <f t="array" aca="1" ref="ML64" ca="1">IFERROR(IF(AND(НачЦ_ИнвП_Дата&lt;=ML$3,КИнвП_Дата&gt;ML$3),
INDEX(Кальк._свекла,MATCH($A64,Кальк._свекла_наим.,0),MATCH("Сумма затрат, т.руб.",'Кальк-я'!$5:$5,0))*
INDEX(ЗФ,MATCH($A$58,ЗФ!$A:$A,0),MATCH("Посевная площадь"&amp;YEAR(MM$3),ЗФ!$2:$2,0))*
INDEX(Коэф.закупка_год_свекла[],MATCH($A64,Коэф.закупка_год_свекла[1],0),MATCH(MONTH(ML$3),КЗ!$1:$1,0))/1000,""),0)</f>
        <v>0</v>
      </c>
      <c r="MM64" s="551" cm="1">
        <f t="array" aca="1" ref="MM64" ca="1">IFERROR(IF(AND(НачЦ_ИнвП_Дата&lt;=MM$3,КИнвП_Дата&gt;MM$3),
INDEX(Кальк._свекла,MATCH($A64,Кальк._свекла_наим.,0),MATCH("Сумма затрат, т.руб.",'Кальк-я'!$5:$5,0))*
INDEX(ЗФ,MATCH($A$58,ЗФ!$A:$A,0),MATCH("Посевная площадь"&amp;YEAR(MN$3),ЗФ!$2:$2,0))*
INDEX(Коэф.закупка_год_свекла[],MATCH($A64,Коэф.закупка_год_свекла[1],0),MATCH(MONTH(MM$3),КЗ!$1:$1,0))/1000,""),0)</f>
        <v>0</v>
      </c>
      <c r="MN64" s="552">
        <f t="shared" ca="1" si="1570"/>
        <v>912</v>
      </c>
      <c r="MO64" s="551" cm="1">
        <f t="array" aca="1" ref="MO64" ca="1">IFERROR(IF(AND(НачЦ_ИнвП_Дата&lt;=MO$3,КИнвП_Дата&gt;MO$3),
INDEX(Кальк._свекла,MATCH($A64,Кальк._свекла_наим.,0),MATCH("Сумма затрат, т.руб.",'Кальк-я'!$5:$5,0))*
INDEX(ЗФ,MATCH($A$58,ЗФ!$A:$A,0),MATCH("Посевная площадь"&amp;YEAR(MP$3),ЗФ!$2:$2,0))*
INDEX(Коэф.закупка_год_свекла[],MATCH($A64,Коэф.закупка_год_свекла[1],0),MATCH(MONTH(MO$3),КЗ!$1:$1,0))/1000,""),0)</f>
        <v>0</v>
      </c>
      <c r="MP64" s="551" cm="1">
        <f t="array" aca="1" ref="MP64" ca="1">IFERROR(IF(AND(НачЦ_ИнвП_Дата&lt;=MP$3,КИнвП_Дата&gt;MP$3),
INDEX(Кальк._свекла,MATCH($A64,Кальк._свекла_наим.,0),MATCH("Сумма затрат, т.руб.",'Кальк-я'!$5:$5,0))*
INDEX(ЗФ,MATCH($A$58,ЗФ!$A:$A,0),MATCH("Посевная площадь"&amp;YEAR(MQ$3),ЗФ!$2:$2,0))*
INDEX(Коэф.закупка_год_свекла[],MATCH($A64,Коэф.закупка_год_свекла[1],0),MATCH(MONTH(MP$3),КЗ!$1:$1,0))/1000,""),0)</f>
        <v>0</v>
      </c>
      <c r="MQ64" s="551" cm="1">
        <f t="array" aca="1" ref="MQ64" ca="1">IFERROR(IF(AND(НачЦ_ИнвП_Дата&lt;=MQ$3,КИнвП_Дата&gt;MQ$3),
INDEX(Кальк._свекла,MATCH($A64,Кальк._свекла_наим.,0),MATCH("Сумма затрат, т.руб.",'Кальк-я'!$5:$5,0))*
INDEX(ЗФ,MATCH($A$58,ЗФ!$A:$A,0),MATCH("Посевная площадь"&amp;YEAR(MR$3),ЗФ!$2:$2,0))*
INDEX(Коэф.закупка_год_свекла[],MATCH($A64,Коэф.закупка_год_свекла[1],0),MATCH(MONTH(MQ$3),КЗ!$1:$1,0))/1000,""),0)</f>
        <v>0</v>
      </c>
      <c r="MR64" s="551" cm="1">
        <f t="array" aca="1" ref="MR64" ca="1">IFERROR(IF(AND(НачЦ_ИнвП_Дата&lt;=MR$3,КИнвП_Дата&gt;MR$3),
INDEX(Кальк._свекла,MATCH($A64,Кальк._свекла_наим.,0),MATCH("Сумма затрат, т.руб.",'Кальк-я'!$5:$5,0))*
INDEX(ЗФ,MATCH($A$58,ЗФ!$A:$A,0),MATCH("Посевная площадь"&amp;YEAR(MS$3),ЗФ!$2:$2,0))*
INDEX(Коэф.закупка_год_свекла[],MATCH($A64,Коэф.закупка_год_свекла[1],0),MATCH(MONTH(MR$3),КЗ!$1:$1,0))/1000,""),0)</f>
        <v>0</v>
      </c>
      <c r="MS64" s="551" cm="1">
        <f t="array" aca="1" ref="MS64" ca="1">IFERROR(IF(AND(НачЦ_ИнвП_Дата&lt;=MS$3,КИнвП_Дата&gt;MS$3),
INDEX(Кальк._свекла,MATCH($A64,Кальк._свекла_наим.,0),MATCH("Сумма затрат, т.руб.",'Кальк-я'!$5:$5,0))*
INDEX(ЗФ,MATCH($A$58,ЗФ!$A:$A,0),MATCH("Посевная площадь"&amp;YEAR(MT$3),ЗФ!$2:$2,0))*
INDEX(Коэф.закупка_год_свекла[],MATCH($A64,Коэф.закупка_год_свекла[1],0),MATCH(MONTH(MS$3),КЗ!$1:$1,0))/1000,""),0)</f>
        <v>0</v>
      </c>
      <c r="MT64" s="551" cm="1">
        <f t="array" aca="1" ref="MT64" ca="1">IFERROR(IF(AND(НачЦ_ИнвП_Дата&lt;=MT$3,КИнвП_Дата&gt;MT$3),
INDEX(Кальк._свекла,MATCH($A64,Кальк._свекла_наим.,0),MATCH("Сумма затрат, т.руб.",'Кальк-я'!$5:$5,0))*
INDEX(ЗФ,MATCH($A$58,ЗФ!$A:$A,0),MATCH("Посевная площадь"&amp;YEAR(MU$3),ЗФ!$2:$2,0))*
INDEX(Коэф.закупка_год_свекла[],MATCH($A64,Коэф.закупка_год_свекла[1],0),MATCH(MONTH(MT$3),КЗ!$1:$1,0))/1000,""),0)</f>
        <v>0</v>
      </c>
      <c r="MU64" s="551" cm="1">
        <f t="array" aca="1" ref="MU64" ca="1">IFERROR(IF(AND(НачЦ_ИнвП_Дата&lt;=MU$3,КИнвП_Дата&gt;MU$3),
INDEX(Кальк._свекла,MATCH($A64,Кальк._свекла_наим.,0),MATCH("Сумма затрат, т.руб.",'Кальк-я'!$5:$5,0))*
INDEX(ЗФ,MATCH($A$58,ЗФ!$A:$A,0),MATCH("Посевная площадь"&amp;YEAR(MV$3),ЗФ!$2:$2,0))*
INDEX(Коэф.закупка_год_свекла[],MATCH($A64,Коэф.закупка_год_свекла[1],0),MATCH(MONTH(MU$3),КЗ!$1:$1,0))/1000,""),0)</f>
        <v>0</v>
      </c>
      <c r="MV64" s="551" cm="1">
        <f t="array" aca="1" ref="MV64" ca="1">IFERROR(IF(AND(НачЦ_ИнвП_Дата&lt;=MV$3,КИнвП_Дата&gt;MV$3),
INDEX(Кальк._свекла,MATCH($A64,Кальк._свекла_наим.,0),MATCH("Сумма затрат, т.руб.",'Кальк-я'!$5:$5,0))*
INDEX(ЗФ,MATCH($A$58,ЗФ!$A:$A,0),MATCH("Посевная площадь"&amp;YEAR(MW$3),ЗФ!$2:$2,0))*
INDEX(Коэф.закупка_год_свекла[],MATCH($A64,Коэф.закупка_год_свекла[1],0),MATCH(MONTH(MV$3),КЗ!$1:$1,0))/1000,""),0)</f>
        <v>0</v>
      </c>
      <c r="MW64" s="551" cm="1">
        <f t="array" aca="1" ref="MW64" ca="1">IFERROR(IF(AND(НачЦ_ИнвП_Дата&lt;=MW$3,КИнвП_Дата&gt;MW$3),
INDEX(Кальк._свекла,MATCH($A64,Кальк._свекла_наим.,0),MATCH("Сумма затрат, т.руб.",'Кальк-я'!$5:$5,0))*
INDEX(ЗФ,MATCH($A$58,ЗФ!$A:$A,0),MATCH("Посевная площадь"&amp;YEAR(MX$3),ЗФ!$2:$2,0))*
INDEX(Коэф.закупка_год_свекла[],MATCH($A64,Коэф.закупка_год_свекла[1],0),MATCH(MONTH(MW$3),КЗ!$1:$1,0))/1000,""),0)</f>
        <v>0</v>
      </c>
      <c r="MX64" s="551" cm="1">
        <f t="array" aca="1" ref="MX64" ca="1">IFERROR(IF(AND(НачЦ_ИнвП_Дата&lt;=MX$3,КИнвП_Дата&gt;MX$3),
INDEX(Кальк._свекла,MATCH($A64,Кальк._свекла_наим.,0),MATCH("Сумма затрат, т.руб.",'Кальк-я'!$5:$5,0))*
INDEX(ЗФ,MATCH($A$58,ЗФ!$A:$A,0),MATCH("Посевная площадь"&amp;YEAR(MY$3),ЗФ!$2:$2,0))*
INDEX(Коэф.закупка_год_свекла[],MATCH($A64,Коэф.закупка_год_свекла[1],0),MATCH(MONTH(MX$3),КЗ!$1:$1,0))/1000,""),0)</f>
        <v>912</v>
      </c>
      <c r="MY64" s="551" cm="1">
        <f t="array" aca="1" ref="MY64" ca="1">IFERROR(IF(AND(НачЦ_ИнвП_Дата&lt;=MY$3,КИнвП_Дата&gt;MY$3),
INDEX(Кальк._свекла,MATCH($A64,Кальк._свекла_наим.,0),MATCH("Сумма затрат, т.руб.",'Кальк-я'!$5:$5,0))*
INDEX(ЗФ,MATCH($A$58,ЗФ!$A:$A,0),MATCH("Посевная площадь"&amp;YEAR(MZ$3),ЗФ!$2:$2,0))*
INDEX(Коэф.закупка_год_свекла[],MATCH($A64,Коэф.закупка_год_свекла[1],0),MATCH(MONTH(MY$3),КЗ!$1:$1,0))/1000,""),0)</f>
        <v>0</v>
      </c>
      <c r="MZ64" s="551" cm="1">
        <f t="array" aca="1" ref="MZ64" ca="1">IFERROR(IF(AND(НачЦ_ИнвП_Дата&lt;=MZ$3,КИнвП_Дата&gt;MZ$3),
INDEX(Кальк._свекла,MATCH($A64,Кальк._свекла_наим.,0),MATCH("Сумма затрат, т.руб.",'Кальк-я'!$5:$5,0))*
INDEX(ЗФ,MATCH($A$58,ЗФ!$A:$A,0),MATCH("Посевная площадь"&amp;YEAR(NA$3),ЗФ!$2:$2,0))*
INDEX(Коэф.закупка_год_свекла[],MATCH($A64,Коэф.закупка_год_свекла[1],0),MATCH(MONTH(MZ$3),КЗ!$1:$1,0))/1000,""),0)</f>
        <v>0</v>
      </c>
      <c r="NA64" s="552">
        <f t="shared" ca="1" si="1571"/>
        <v>912</v>
      </c>
      <c r="NB64" s="551" cm="1">
        <f t="array" aca="1" ref="NB64" ca="1">IFERROR(IF(AND(НачЦ_ИнвП_Дата&lt;=NB$3,КИнвП_Дата&gt;NB$3),
INDEX(Кальк._свекла,MATCH($A64,Кальк._свекла_наим.,0),MATCH("Сумма затрат, т.руб.",'Кальк-я'!$5:$5,0))*
INDEX(ЗФ,MATCH($A$58,ЗФ!$A:$A,0),MATCH("Посевная площадь"&amp;YEAR(NC$3),ЗФ!$2:$2,0))*
INDEX(Коэф.закупка_год_свекла[],MATCH($A64,Коэф.закупка_год_свекла[1],0),MATCH(MONTH(NB$3),КЗ!$1:$1,0))/1000,""),0)</f>
        <v>0</v>
      </c>
      <c r="NC64" s="551" cm="1">
        <f t="array" aca="1" ref="NC64" ca="1">IFERROR(IF(AND(НачЦ_ИнвП_Дата&lt;=NC$3,КИнвП_Дата&gt;NC$3),
INDEX(Кальк._свекла,MATCH($A64,Кальк._свекла_наим.,0),MATCH("Сумма затрат, т.руб.",'Кальк-я'!$5:$5,0))*
INDEX(ЗФ,MATCH($A$58,ЗФ!$A:$A,0),MATCH("Посевная площадь"&amp;YEAR(ND$3),ЗФ!$2:$2,0))*
INDEX(Коэф.закупка_год_свекла[],MATCH($A64,Коэф.закупка_год_свекла[1],0),MATCH(MONTH(NC$3),КЗ!$1:$1,0))/1000,""),0)</f>
        <v>0</v>
      </c>
      <c r="ND64" s="551" cm="1">
        <f t="array" aca="1" ref="ND64" ca="1">IFERROR(IF(AND(НачЦ_ИнвП_Дата&lt;=ND$3,КИнвП_Дата&gt;ND$3),
INDEX(Кальк._свекла,MATCH($A64,Кальк._свекла_наим.,0),MATCH("Сумма затрат, т.руб.",'Кальк-я'!$5:$5,0))*
INDEX(ЗФ,MATCH($A$58,ЗФ!$A:$A,0),MATCH("Посевная площадь"&amp;YEAR(NE$3),ЗФ!$2:$2,0))*
INDEX(Коэф.закупка_год_свекла[],MATCH($A64,Коэф.закупка_год_свекла[1],0),MATCH(MONTH(ND$3),КЗ!$1:$1,0))/1000,""),0)</f>
        <v>0</v>
      </c>
      <c r="NE64" s="551" cm="1">
        <f t="array" aca="1" ref="NE64" ca="1">IFERROR(IF(AND(НачЦ_ИнвП_Дата&lt;=NE$3,КИнвП_Дата&gt;NE$3),
INDEX(Кальк._свекла,MATCH($A64,Кальк._свекла_наим.,0),MATCH("Сумма затрат, т.руб.",'Кальк-я'!$5:$5,0))*
INDEX(ЗФ,MATCH($A$58,ЗФ!$A:$A,0),MATCH("Посевная площадь"&amp;YEAR(NF$3),ЗФ!$2:$2,0))*
INDEX(Коэф.закупка_год_свекла[],MATCH($A64,Коэф.закупка_год_свекла[1],0),MATCH(MONTH(NE$3),КЗ!$1:$1,0))/1000,""),0)</f>
        <v>0</v>
      </c>
      <c r="NF64" s="551" cm="1">
        <f t="array" aca="1" ref="NF64" ca="1">IFERROR(IF(AND(НачЦ_ИнвП_Дата&lt;=NF$3,КИнвП_Дата&gt;NF$3),
INDEX(Кальк._свекла,MATCH($A64,Кальк._свекла_наим.,0),MATCH("Сумма затрат, т.руб.",'Кальк-я'!$5:$5,0))*
INDEX(ЗФ,MATCH($A$58,ЗФ!$A:$A,0),MATCH("Посевная площадь"&amp;YEAR(NG$3),ЗФ!$2:$2,0))*
INDEX(Коэф.закупка_год_свекла[],MATCH($A64,Коэф.закупка_год_свекла[1],0),MATCH(MONTH(NF$3),КЗ!$1:$1,0))/1000,""),0)</f>
        <v>0</v>
      </c>
      <c r="NG64" s="551" cm="1">
        <f t="array" aca="1" ref="NG64" ca="1">IFERROR(IF(AND(НачЦ_ИнвП_Дата&lt;=NG$3,КИнвП_Дата&gt;NG$3),
INDEX(Кальк._свекла,MATCH($A64,Кальк._свекла_наим.,0),MATCH("Сумма затрат, т.руб.",'Кальк-я'!$5:$5,0))*
INDEX(ЗФ,MATCH($A$58,ЗФ!$A:$A,0),MATCH("Посевная площадь"&amp;YEAR(NH$3),ЗФ!$2:$2,0))*
INDEX(Коэф.закупка_год_свекла[],MATCH($A64,Коэф.закупка_год_свекла[1],0),MATCH(MONTH(NG$3),КЗ!$1:$1,0))/1000,""),0)</f>
        <v>0</v>
      </c>
      <c r="NH64" s="551" cm="1">
        <f t="array" aca="1" ref="NH64" ca="1">IFERROR(IF(AND(НачЦ_ИнвП_Дата&lt;=NH$3,КИнвП_Дата&gt;NH$3),
INDEX(Кальк._свекла,MATCH($A64,Кальк._свекла_наим.,0),MATCH("Сумма затрат, т.руб.",'Кальк-я'!$5:$5,0))*
INDEX(ЗФ,MATCH($A$58,ЗФ!$A:$A,0),MATCH("Посевная площадь"&amp;YEAR(NI$3),ЗФ!$2:$2,0))*
INDEX(Коэф.закупка_год_свекла[],MATCH($A64,Коэф.закупка_год_свекла[1],0),MATCH(MONTH(NH$3),КЗ!$1:$1,0))/1000,""),0)</f>
        <v>0</v>
      </c>
      <c r="NI64" s="551" cm="1">
        <f t="array" aca="1" ref="NI64" ca="1">IFERROR(IF(AND(НачЦ_ИнвП_Дата&lt;=NI$3,КИнвП_Дата&gt;NI$3),
INDEX(Кальк._свекла,MATCH($A64,Кальк._свекла_наим.,0),MATCH("Сумма затрат, т.руб.",'Кальк-я'!$5:$5,0))*
INDEX(ЗФ,MATCH($A$58,ЗФ!$A:$A,0),MATCH("Посевная площадь"&amp;YEAR(NJ$3),ЗФ!$2:$2,0))*
INDEX(Коэф.закупка_год_свекла[],MATCH($A64,Коэф.закупка_год_свекла[1],0),MATCH(MONTH(NI$3),КЗ!$1:$1,0))/1000,""),0)</f>
        <v>0</v>
      </c>
      <c r="NJ64" s="551" cm="1">
        <f t="array" aca="1" ref="NJ64" ca="1">IFERROR(IF(AND(НачЦ_ИнвП_Дата&lt;=NJ$3,КИнвП_Дата&gt;NJ$3),
INDEX(Кальк._свекла,MATCH($A64,Кальк._свекла_наим.,0),MATCH("Сумма затрат, т.руб.",'Кальк-я'!$5:$5,0))*
INDEX(ЗФ,MATCH($A$58,ЗФ!$A:$A,0),MATCH("Посевная площадь"&amp;YEAR(NK$3),ЗФ!$2:$2,0))*
INDEX(Коэф.закупка_год_свекла[],MATCH($A64,Коэф.закупка_год_свекла[1],0),MATCH(MONTH(NJ$3),КЗ!$1:$1,0))/1000,""),0)</f>
        <v>0</v>
      </c>
      <c r="NK64" s="551" cm="1">
        <f t="array" aca="1" ref="NK64" ca="1">IFERROR(IF(AND(НачЦ_ИнвП_Дата&lt;=NK$3,КИнвП_Дата&gt;NK$3),
INDEX(Кальк._свекла,MATCH($A64,Кальк._свекла_наим.,0),MATCH("Сумма затрат, т.руб.",'Кальк-я'!$5:$5,0))*
INDEX(ЗФ,MATCH($A$58,ЗФ!$A:$A,0),MATCH("Посевная площадь"&amp;YEAR(NL$3),ЗФ!$2:$2,0))*
INDEX(Коэф.закупка_год_свекла[],MATCH($A64,Коэф.закупка_год_свекла[1],0),MATCH(MONTH(NK$3),КЗ!$1:$1,0))/1000,""),0)</f>
        <v>912</v>
      </c>
      <c r="NL64" s="551" cm="1">
        <f t="array" aca="1" ref="NL64" ca="1">IFERROR(IF(AND(НачЦ_ИнвП_Дата&lt;=NL$3,КИнвП_Дата&gt;NL$3),
INDEX(Кальк._свекла,MATCH($A64,Кальк._свекла_наим.,0),MATCH("Сумма затрат, т.руб.",'Кальк-я'!$5:$5,0))*
INDEX(ЗФ,MATCH($A$58,ЗФ!$A:$A,0),MATCH("Посевная площадь"&amp;YEAR(NM$3),ЗФ!$2:$2,0))*
INDEX(Коэф.закупка_год_свекла[],MATCH($A64,Коэф.закупка_год_свекла[1],0),MATCH(MONTH(NL$3),КЗ!$1:$1,0))/1000,""),0)</f>
        <v>0</v>
      </c>
      <c r="NM64" s="551" cm="1">
        <f t="array" aca="1" ref="NM64" ca="1">IFERROR(IF(AND(НачЦ_ИнвП_Дата&lt;=NM$3,КИнвП_Дата&gt;NM$3),
INDEX(Кальк._свекла,MATCH($A64,Кальк._свекла_наим.,0),MATCH("Сумма затрат, т.руб.",'Кальк-я'!$5:$5,0))*
INDEX(ЗФ,MATCH($A$58,ЗФ!$A:$A,0),MATCH("Посевная площадь"&amp;YEAR(NN$3),ЗФ!$2:$2,0))*
INDEX(Коэф.закупка_год_свекла[],MATCH($A64,Коэф.закупка_год_свекла[1],0),MATCH(MONTH(NM$3),КЗ!$1:$1,0))/1000,""),0)</f>
        <v>0</v>
      </c>
      <c r="NN64" s="552">
        <f t="shared" ca="1" si="1572"/>
        <v>912</v>
      </c>
      <c r="NO64" s="551" cm="1">
        <f t="array" aca="1" ref="NO64" ca="1">IFERROR(IF(AND(НачЦ_ИнвП_Дата&lt;=NO$3,КИнвП_Дата&gt;NO$3),
INDEX(Кальк._свекла,MATCH($A64,Кальк._свекла_наим.,0),MATCH("Сумма затрат, т.руб.",'Кальк-я'!$5:$5,0))*
INDEX(ЗФ,MATCH($A$58,ЗФ!$A:$A,0),MATCH("Посевная площадь"&amp;YEAR(NP$3),ЗФ!$2:$2,0))*
INDEX(Коэф.закупка_год_свекла[],MATCH($A64,Коэф.закупка_год_свекла[1],0),MATCH(MONTH(NO$3),КЗ!$1:$1,0))/1000,""),0)</f>
        <v>0</v>
      </c>
      <c r="NP64" s="551" cm="1">
        <f t="array" aca="1" ref="NP64" ca="1">IFERROR(IF(AND(НачЦ_ИнвП_Дата&lt;=NP$3,КИнвП_Дата&gt;NP$3),
INDEX(Кальк._свекла,MATCH($A64,Кальк._свекла_наим.,0),MATCH("Сумма затрат, т.руб.",'Кальк-я'!$5:$5,0))*
INDEX(ЗФ,MATCH($A$58,ЗФ!$A:$A,0),MATCH("Посевная площадь"&amp;YEAR(NQ$3),ЗФ!$2:$2,0))*
INDEX(Коэф.закупка_год_свекла[],MATCH($A64,Коэф.закупка_год_свекла[1],0),MATCH(MONTH(NP$3),КЗ!$1:$1,0))/1000,""),0)</f>
        <v>0</v>
      </c>
      <c r="NQ64" s="551" cm="1">
        <f t="array" aca="1" ref="NQ64" ca="1">IFERROR(IF(AND(НачЦ_ИнвП_Дата&lt;=NQ$3,КИнвП_Дата&gt;NQ$3),
INDEX(Кальк._свекла,MATCH($A64,Кальк._свекла_наим.,0),MATCH("Сумма затрат, т.руб.",'Кальк-я'!$5:$5,0))*
INDEX(ЗФ,MATCH($A$58,ЗФ!$A:$A,0),MATCH("Посевная площадь"&amp;YEAR(NR$3),ЗФ!$2:$2,0))*
INDEX(Коэф.закупка_год_свекла[],MATCH($A64,Коэф.закупка_год_свекла[1],0),MATCH(MONTH(NQ$3),КЗ!$1:$1,0))/1000,""),0)</f>
        <v>0</v>
      </c>
      <c r="NR64" s="551" cm="1">
        <f t="array" aca="1" ref="NR64" ca="1">IFERROR(IF(AND(НачЦ_ИнвП_Дата&lt;=NR$3,КИнвП_Дата&gt;NR$3),
INDEX(Кальк._свекла,MATCH($A64,Кальк._свекла_наим.,0),MATCH("Сумма затрат, т.руб.",'Кальк-я'!$5:$5,0))*
INDEX(ЗФ,MATCH($A$58,ЗФ!$A:$A,0),MATCH("Посевная площадь"&amp;YEAR(NS$3),ЗФ!$2:$2,0))*
INDEX(Коэф.закупка_год_свекла[],MATCH($A64,Коэф.закупка_год_свекла[1],0),MATCH(MONTH(NR$3),КЗ!$1:$1,0))/1000,""),0)</f>
        <v>0</v>
      </c>
      <c r="NS64" s="551" cm="1">
        <f t="array" aca="1" ref="NS64" ca="1">IFERROR(IF(AND(НачЦ_ИнвП_Дата&lt;=NS$3,КИнвП_Дата&gt;NS$3),
INDEX(Кальк._свекла,MATCH($A64,Кальк._свекла_наим.,0),MATCH("Сумма затрат, т.руб.",'Кальк-я'!$5:$5,0))*
INDEX(ЗФ,MATCH($A$58,ЗФ!$A:$A,0),MATCH("Посевная площадь"&amp;YEAR(NT$3),ЗФ!$2:$2,0))*
INDEX(Коэф.закупка_год_свекла[],MATCH($A64,Коэф.закупка_год_свекла[1],0),MATCH(MONTH(NS$3),КЗ!$1:$1,0))/1000,""),0)</f>
        <v>0</v>
      </c>
      <c r="NT64" s="551" cm="1">
        <f t="array" aca="1" ref="NT64" ca="1">IFERROR(IF(AND(НачЦ_ИнвП_Дата&lt;=NT$3,КИнвП_Дата&gt;NT$3),
INDEX(Кальк._свекла,MATCH($A64,Кальк._свекла_наим.,0),MATCH("Сумма затрат, т.руб.",'Кальк-я'!$5:$5,0))*
INDEX(ЗФ,MATCH($A$58,ЗФ!$A:$A,0),MATCH("Посевная площадь"&amp;YEAR(NU$3),ЗФ!$2:$2,0))*
INDEX(Коэф.закупка_год_свекла[],MATCH($A64,Коэф.закупка_год_свекла[1],0),MATCH(MONTH(NT$3),КЗ!$1:$1,0))/1000,""),0)</f>
        <v>0</v>
      </c>
      <c r="NU64" s="551" cm="1">
        <f t="array" aca="1" ref="NU64" ca="1">IFERROR(IF(AND(НачЦ_ИнвП_Дата&lt;=NU$3,КИнвП_Дата&gt;NU$3),
INDEX(Кальк._свекла,MATCH($A64,Кальк._свекла_наим.,0),MATCH("Сумма затрат, т.руб.",'Кальк-я'!$5:$5,0))*
INDEX(ЗФ,MATCH($A$58,ЗФ!$A:$A,0),MATCH("Посевная площадь"&amp;YEAR(NV$3),ЗФ!$2:$2,0))*
INDEX(Коэф.закупка_год_свекла[],MATCH($A64,Коэф.закупка_год_свекла[1],0),MATCH(MONTH(NU$3),КЗ!$1:$1,0))/1000,""),0)</f>
        <v>0</v>
      </c>
      <c r="NV64" s="551" cm="1">
        <f t="array" aca="1" ref="NV64" ca="1">IFERROR(IF(AND(НачЦ_ИнвП_Дата&lt;=NV$3,КИнвП_Дата&gt;NV$3),
INDEX(Кальк._свекла,MATCH($A64,Кальк._свекла_наим.,0),MATCH("Сумма затрат, т.руб.",'Кальк-я'!$5:$5,0))*
INDEX(ЗФ,MATCH($A$58,ЗФ!$A:$A,0),MATCH("Посевная площадь"&amp;YEAR(NW$3),ЗФ!$2:$2,0))*
INDEX(Коэф.закупка_год_свекла[],MATCH($A64,Коэф.закупка_год_свекла[1],0),MATCH(MONTH(NV$3),КЗ!$1:$1,0))/1000,""),0)</f>
        <v>0</v>
      </c>
      <c r="NW64" s="551" cm="1">
        <f t="array" aca="1" ref="NW64" ca="1">IFERROR(IF(AND(НачЦ_ИнвП_Дата&lt;=NW$3,КИнвП_Дата&gt;NW$3),
INDEX(Кальк._свекла,MATCH($A64,Кальк._свекла_наим.,0),MATCH("Сумма затрат, т.руб.",'Кальк-я'!$5:$5,0))*
INDEX(ЗФ,MATCH($A$58,ЗФ!$A:$A,0),MATCH("Посевная площадь"&amp;YEAR(NX$3),ЗФ!$2:$2,0))*
INDEX(Коэф.закупка_год_свекла[],MATCH($A64,Коэф.закупка_год_свекла[1],0),MATCH(MONTH(NW$3),КЗ!$1:$1,0))/1000,""),0)</f>
        <v>0</v>
      </c>
      <c r="NX64" s="551" cm="1">
        <f t="array" aca="1" ref="NX64" ca="1">IFERROR(IF(AND(НачЦ_ИнвП_Дата&lt;=NX$3,КИнвП_Дата&gt;NX$3),
INDEX(Кальк._свекла,MATCH($A64,Кальк._свекла_наим.,0),MATCH("Сумма затрат, т.руб.",'Кальк-я'!$5:$5,0))*
INDEX(ЗФ,MATCH($A$58,ЗФ!$A:$A,0),MATCH("Посевная площадь"&amp;YEAR(NY$3),ЗФ!$2:$2,0))*
INDEX(Коэф.закупка_год_свекла[],MATCH($A64,Коэф.закупка_год_свекла[1],0),MATCH(MONTH(NX$3),КЗ!$1:$1,0))/1000,""),0)</f>
        <v>912</v>
      </c>
      <c r="NY64" s="551" cm="1">
        <f t="array" aca="1" ref="NY64" ca="1">IFERROR(IF(AND(НачЦ_ИнвП_Дата&lt;=NY$3,КИнвП_Дата&gt;NY$3),
INDEX(Кальк._свекла,MATCH($A64,Кальк._свекла_наим.,0),MATCH("Сумма затрат, т.руб.",'Кальк-я'!$5:$5,0))*
INDEX(ЗФ,MATCH($A$58,ЗФ!$A:$A,0),MATCH("Посевная площадь"&amp;YEAR(NZ$3),ЗФ!$2:$2,0))*
INDEX(Коэф.закупка_год_свекла[],MATCH($A64,Коэф.закупка_год_свекла[1],0),MATCH(MONTH(NY$3),КЗ!$1:$1,0))/1000,""),0)</f>
        <v>0</v>
      </c>
      <c r="NZ64" s="551" cm="1">
        <f t="array" aca="1" ref="NZ64" ca="1">IFERROR(IF(AND(НачЦ_ИнвП_Дата&lt;=NZ$3,КИнвП_Дата&gt;NZ$3),
INDEX(Кальк._свекла,MATCH($A64,Кальк._свекла_наим.,0),MATCH("Сумма затрат, т.руб.",'Кальк-я'!$5:$5,0))*
INDEX(ЗФ,MATCH($A$58,ЗФ!$A:$A,0),MATCH("Посевная площадь"&amp;YEAR(OA$3),ЗФ!$2:$2,0))*
INDEX(Коэф.закупка_год_свекла[],MATCH($A64,Коэф.закупка_год_свекла[1],0),MATCH(MONTH(NZ$3),КЗ!$1:$1,0))/1000,""),0)</f>
        <v>0</v>
      </c>
      <c r="OA64" s="552">
        <f t="shared" ca="1" si="1573"/>
        <v>912</v>
      </c>
      <c r="OB64" s="551" cm="1">
        <f t="array" aca="1" ref="OB64" ca="1">IFERROR(IF(AND(НачЦ_ИнвП_Дата&lt;=OB$3,КИнвП_Дата&gt;OB$3),
INDEX(Кальк._свекла,MATCH($A64,Кальк._свекла_наим.,0),MATCH("Сумма затрат, т.руб.",'Кальк-я'!$5:$5,0))*
INDEX(ЗФ,MATCH($A$58,ЗФ!$A:$A,0),MATCH("Посевная площадь"&amp;YEAR(OC$3),ЗФ!$2:$2,0))*
INDEX(Коэф.закупка_год_свекла[],MATCH($A64,Коэф.закупка_год_свекла[1],0),MATCH(MONTH(OB$3),КЗ!$1:$1,0))/1000,""),0)</f>
        <v>0</v>
      </c>
      <c r="OC64" s="551" cm="1">
        <f t="array" aca="1" ref="OC64" ca="1">IFERROR(IF(AND(НачЦ_ИнвП_Дата&lt;=OC$3,КИнвП_Дата&gt;OC$3),
INDEX(Кальк._свекла,MATCH($A64,Кальк._свекла_наим.,0),MATCH("Сумма затрат, т.руб.",'Кальк-я'!$5:$5,0))*
INDEX(ЗФ,MATCH($A$58,ЗФ!$A:$A,0),MATCH("Посевная площадь"&amp;YEAR(OD$3),ЗФ!$2:$2,0))*
INDEX(Коэф.закупка_год_свекла[],MATCH($A64,Коэф.закупка_год_свекла[1],0),MATCH(MONTH(OC$3),КЗ!$1:$1,0))/1000,""),0)</f>
        <v>0</v>
      </c>
      <c r="OD64" s="551" cm="1">
        <f t="array" aca="1" ref="OD64" ca="1">IFERROR(IF(AND(НачЦ_ИнвП_Дата&lt;=OD$3,КИнвП_Дата&gt;OD$3),
INDEX(Кальк._свекла,MATCH($A64,Кальк._свекла_наим.,0),MATCH("Сумма затрат, т.руб.",'Кальк-я'!$5:$5,0))*
INDEX(ЗФ,MATCH($A$58,ЗФ!$A:$A,0),MATCH("Посевная площадь"&amp;YEAR(OE$3),ЗФ!$2:$2,0))*
INDEX(Коэф.закупка_год_свекла[],MATCH($A64,Коэф.закупка_год_свекла[1],0),MATCH(MONTH(OD$3),КЗ!$1:$1,0))/1000,""),0)</f>
        <v>0</v>
      </c>
      <c r="OE64" s="551" cm="1">
        <f t="array" aca="1" ref="OE64" ca="1">IFERROR(IF(AND(НачЦ_ИнвП_Дата&lt;=OE$3,КИнвП_Дата&gt;OE$3),
INDEX(Кальк._свекла,MATCH($A64,Кальк._свекла_наим.,0),MATCH("Сумма затрат, т.руб.",'Кальк-я'!$5:$5,0))*
INDEX(ЗФ,MATCH($A$58,ЗФ!$A:$A,0),MATCH("Посевная площадь"&amp;YEAR(OF$3),ЗФ!$2:$2,0))*
INDEX(Коэф.закупка_год_свекла[],MATCH($A64,Коэф.закупка_год_свекла[1],0),MATCH(MONTH(OE$3),КЗ!$1:$1,0))/1000,""),0)</f>
        <v>0</v>
      </c>
      <c r="OF64" s="551" cm="1">
        <f t="array" aca="1" ref="OF64" ca="1">IFERROR(IF(AND(НачЦ_ИнвП_Дата&lt;=OF$3,КИнвП_Дата&gt;OF$3),
INDEX(Кальк._свекла,MATCH($A64,Кальк._свекла_наим.,0),MATCH("Сумма затрат, т.руб.",'Кальк-я'!$5:$5,0))*
INDEX(ЗФ,MATCH($A$58,ЗФ!$A:$A,0),MATCH("Посевная площадь"&amp;YEAR(OG$3),ЗФ!$2:$2,0))*
INDEX(Коэф.закупка_год_свекла[],MATCH($A64,Коэф.закупка_год_свекла[1],0),MATCH(MONTH(OF$3),КЗ!$1:$1,0))/1000,""),0)</f>
        <v>0</v>
      </c>
      <c r="OG64" s="551" cm="1">
        <f t="array" aca="1" ref="OG64" ca="1">IFERROR(IF(AND(НачЦ_ИнвП_Дата&lt;=OG$3,КИнвП_Дата&gt;OG$3),
INDEX(Кальк._свекла,MATCH($A64,Кальк._свекла_наим.,0),MATCH("Сумма затрат, т.руб.",'Кальк-я'!$5:$5,0))*
INDEX(ЗФ,MATCH($A$58,ЗФ!$A:$A,0),MATCH("Посевная площадь"&amp;YEAR(OH$3),ЗФ!$2:$2,0))*
INDEX(Коэф.закупка_год_свекла[],MATCH($A64,Коэф.закупка_год_свекла[1],0),MATCH(MONTH(OG$3),КЗ!$1:$1,0))/1000,""),0)</f>
        <v>0</v>
      </c>
      <c r="OH64" s="551" cm="1">
        <f t="array" aca="1" ref="OH64" ca="1">IFERROR(IF(AND(НачЦ_ИнвП_Дата&lt;=OH$3,КИнвП_Дата&gt;OH$3),
INDEX(Кальк._свекла,MATCH($A64,Кальк._свекла_наим.,0),MATCH("Сумма затрат, т.руб.",'Кальк-я'!$5:$5,0))*
INDEX(ЗФ,MATCH($A$58,ЗФ!$A:$A,0),MATCH("Посевная площадь"&amp;YEAR(OI$3),ЗФ!$2:$2,0))*
INDEX(Коэф.закупка_год_свекла[],MATCH($A64,Коэф.закупка_год_свекла[1],0),MATCH(MONTH(OH$3),КЗ!$1:$1,0))/1000,""),0)</f>
        <v>0</v>
      </c>
      <c r="OI64" s="551" cm="1">
        <f t="array" aca="1" ref="OI64" ca="1">IFERROR(IF(AND(НачЦ_ИнвП_Дата&lt;=OI$3,КИнвП_Дата&gt;OI$3),
INDEX(Кальк._свекла,MATCH($A64,Кальк._свекла_наим.,0),MATCH("Сумма затрат, т.руб.",'Кальк-я'!$5:$5,0))*
INDEX(ЗФ,MATCH($A$58,ЗФ!$A:$A,0),MATCH("Посевная площадь"&amp;YEAR(OJ$3),ЗФ!$2:$2,0))*
INDEX(Коэф.закупка_год_свекла[],MATCH($A64,Коэф.закупка_год_свекла[1],0),MATCH(MONTH(OI$3),КЗ!$1:$1,0))/1000,""),0)</f>
        <v>0</v>
      </c>
      <c r="OJ64" s="551" cm="1">
        <f t="array" aca="1" ref="OJ64" ca="1">IFERROR(IF(AND(НачЦ_ИнвП_Дата&lt;=OJ$3,КИнвП_Дата&gt;OJ$3),
INDEX(Кальк._свекла,MATCH($A64,Кальк._свекла_наим.,0),MATCH("Сумма затрат, т.руб.",'Кальк-я'!$5:$5,0))*
INDEX(ЗФ,MATCH($A$58,ЗФ!$A:$A,0),MATCH("Посевная площадь"&amp;YEAR(OK$3),ЗФ!$2:$2,0))*
INDEX(Коэф.закупка_год_свекла[],MATCH($A64,Коэф.закупка_год_свекла[1],0),MATCH(MONTH(OJ$3),КЗ!$1:$1,0))/1000,""),0)</f>
        <v>0</v>
      </c>
      <c r="OK64" s="551" t="str" cm="1">
        <f t="array" aca="1" ref="OK64" ca="1">IFERROR(IF(AND(НачЦ_ИнвП_Дата&lt;=OK$3,КИнвП_Дата&gt;OK$3),
INDEX(Кальк._свекла,MATCH($A64,Кальк._свекла_наим.,0),MATCH("Сумма затрат, т.руб.",'Кальк-я'!$5:$5,0))*
INDEX(ЗФ,MATCH($A$58,ЗФ!$A:$A,0),MATCH("Посевная площадь"&amp;YEAR(OL$3),ЗФ!$2:$2,0))*
INDEX(Коэф.закупка_год_свекла[],MATCH($A64,Коэф.закупка_год_свекла[1],0),MATCH(MONTH(OK$3),КЗ!$1:$1,0))/1000,""),0)</f>
        <v/>
      </c>
      <c r="OL64" s="551" t="str" cm="1">
        <f t="array" aca="1" ref="OL64" ca="1">IFERROR(IF(AND(НачЦ_ИнвП_Дата&lt;=OL$3,КИнвП_Дата&gt;OL$3),
INDEX(Кальк._свекла,MATCH($A64,Кальк._свекла_наим.,0),MATCH("Сумма затрат, т.руб.",'Кальк-я'!$5:$5,0))*
INDEX(ЗФ,MATCH($A$58,ЗФ!$A:$A,0),MATCH("Посевная площадь"&amp;YEAR(OM$3),ЗФ!$2:$2,0))*
INDEX(Коэф.закупка_год_свекла[],MATCH($A64,Коэф.закупка_год_свекла[1],0),MATCH(MONTH(OL$3),КЗ!$1:$1,0))/1000,""),0)</f>
        <v/>
      </c>
      <c r="OM64" s="551" t="str" cm="1">
        <f t="array" aca="1" ref="OM64" ca="1">IFERROR(IF(AND(НачЦ_ИнвП_Дата&lt;=OM$3,КИнвП_Дата&gt;OM$3),
INDEX(Кальк._свекла,MATCH($A64,Кальк._свекла_наим.,0),MATCH("Сумма затрат, т.руб.",'Кальк-я'!$5:$5,0))*
INDEX(ЗФ,MATCH($A$58,ЗФ!$A:$A,0),MATCH("Посевная площадь"&amp;YEAR(ON$3),ЗФ!$2:$2,0))*
INDEX(Коэф.закупка_год_свекла[],MATCH($A64,Коэф.закупка_год_свекла[1],0),MATCH(MONTH(OM$3),КЗ!$1:$1,0))/1000,""),0)</f>
        <v/>
      </c>
      <c r="ON64" s="552">
        <f t="shared" ca="1" si="1574"/>
        <v>0</v>
      </c>
    </row>
    <row r="65" spans="1:404" s="553" customFormat="1" outlineLevel="2">
      <c r="A65" s="550" t="s">
        <v>250</v>
      </c>
      <c r="B65" s="551" t="str" cm="1">
        <f t="array" ref="B65">IFERROR(IF(AND(НачЦ_ИнвП_Дата&lt;=B$3,КИнвП_Дата&gt;B$3),
INDEX(Кальк._свекла,MATCH($A65,Кальк._свекла_наим.,0),MATCH("Сумма затрат, т.руб.",'Кальк-я'!$5:$5,0))*
INDEX(ЗФ,MATCH($A$58,ЗФ!$A:$A,0),MATCH("Посевная площадь"&amp;YEAR(C$3),ЗФ!$2:$2,0))*
INDEX(Коэф.закупка_год_свекла[],MATCH($A65,Коэф.закупка_год_свекла[1],0),MATCH(MONTH(B$3),КЗ!$1:$1,0))/1000,""),0)</f>
        <v/>
      </c>
      <c r="C65" s="551" t="str" cm="1">
        <f t="array" aca="1" ref="C65" ca="1">IFERROR(IF(AND(НачЦ_ИнвП_Дата&lt;=C$3,КИнвП_Дата&gt;C$3),
INDEX(Кальк._свекла,MATCH($A65,Кальк._свекла_наим.,0),MATCH("Сумма затрат, т.руб.",'Кальк-я'!$5:$5,0))*
INDEX(ЗФ,MATCH($A$58,ЗФ!$A:$A,0),MATCH("Посевная площадь"&amp;YEAR(D$3),ЗФ!$2:$2,0))*
INDEX(Коэф.закупка_год_свекла[],MATCH($A65,Коэф.закупка_год_свекла[1],0),MATCH(MONTH(C$3),КЗ!$1:$1,0))/1000,""),0)</f>
        <v/>
      </c>
      <c r="D65" s="551" t="str" cm="1">
        <f t="array" aca="1" ref="D65" ca="1">IFERROR(IF(AND(НачЦ_ИнвП_Дата&lt;=D$3,КИнвП_Дата&gt;D$3),
INDEX(Кальк._свекла,MATCH($A65,Кальк._свекла_наим.,0),MATCH("Сумма затрат, т.руб.",'Кальк-я'!$5:$5,0))*
INDEX(ЗФ,MATCH($A$58,ЗФ!$A:$A,0),MATCH("Посевная площадь"&amp;YEAR(E$3),ЗФ!$2:$2,0))*
INDEX(Коэф.закупка_год_свекла[],MATCH($A65,Коэф.закупка_год_свекла[1],0),MATCH(MONTH(D$3),КЗ!$1:$1,0))/1000,""),0)</f>
        <v/>
      </c>
      <c r="E65" s="551" t="str" cm="1">
        <f t="array" aca="1" ref="E65" ca="1">IFERROR(IF(AND(НачЦ_ИнвП_Дата&lt;=E$3,КИнвП_Дата&gt;E$3),
INDEX(Кальк._свекла,MATCH($A65,Кальк._свекла_наим.,0),MATCH("Сумма затрат, т.руб.",'Кальк-я'!$5:$5,0))*
INDEX(ЗФ,MATCH($A$58,ЗФ!$A:$A,0),MATCH("Посевная площадь"&amp;YEAR(F$3),ЗФ!$2:$2,0))*
INDEX(Коэф.закупка_год_свекла[],MATCH($A65,Коэф.закупка_год_свекла[1],0),MATCH(MONTH(E$3),КЗ!$1:$1,0))/1000,""),0)</f>
        <v/>
      </c>
      <c r="F65" s="551" t="str" cm="1">
        <f t="array" aca="1" ref="F65" ca="1">IFERROR(IF(AND(НачЦ_ИнвП_Дата&lt;=F$3,КИнвП_Дата&gt;F$3),
INDEX(Кальк._свекла,MATCH($A65,Кальк._свекла_наим.,0),MATCH("Сумма затрат, т.руб.",'Кальк-я'!$5:$5,0))*
INDEX(ЗФ,MATCH($A$58,ЗФ!$A:$A,0),MATCH("Посевная площадь"&amp;YEAR(G$3),ЗФ!$2:$2,0))*
INDEX(Коэф.закупка_год_свекла[],MATCH($A65,Коэф.закупка_год_свекла[1],0),MATCH(MONTH(F$3),КЗ!$1:$1,0))/1000,""),0)</f>
        <v/>
      </c>
      <c r="G65" s="551" t="str" cm="1">
        <f t="array" aca="1" ref="G65" ca="1">IFERROR(IF(AND(НачЦ_ИнвП_Дата&lt;=G$3,КИнвП_Дата&gt;G$3),
INDEX(Кальк._свекла,MATCH($A65,Кальк._свекла_наим.,0),MATCH("Сумма затрат, т.руб.",'Кальк-я'!$5:$5,0))*
INDEX(ЗФ,MATCH($A$58,ЗФ!$A:$A,0),MATCH("Посевная площадь"&amp;YEAR(H$3),ЗФ!$2:$2,0))*
INDEX(Коэф.закупка_год_свекла[],MATCH($A65,Коэф.закупка_год_свекла[1],0),MATCH(MONTH(G$3),КЗ!$1:$1,0))/1000,""),0)</f>
        <v/>
      </c>
      <c r="H65" s="551" t="str" cm="1">
        <f t="array" aca="1" ref="H65" ca="1">IFERROR(IF(AND(НачЦ_ИнвП_Дата&lt;=H$3,КИнвП_Дата&gt;H$3),
INDEX(Кальк._свекла,MATCH($A65,Кальк._свекла_наим.,0),MATCH("Сумма затрат, т.руб.",'Кальк-я'!$5:$5,0))*
INDEX(ЗФ,MATCH($A$58,ЗФ!$A:$A,0),MATCH("Посевная площадь"&amp;YEAR(I$3),ЗФ!$2:$2,0))*
INDEX(Коэф.закупка_год_свекла[],MATCH($A65,Коэф.закупка_год_свекла[1],0),MATCH(MONTH(H$3),КЗ!$1:$1,0))/1000,""),0)</f>
        <v/>
      </c>
      <c r="I65" s="551" t="str" cm="1">
        <f t="array" aca="1" ref="I65" ca="1">IFERROR(IF(AND(НачЦ_ИнвП_Дата&lt;=I$3,КИнвП_Дата&gt;I$3),
INDEX(Кальк._свекла,MATCH($A65,Кальк._свекла_наим.,0),MATCH("Сумма затрат, т.руб.",'Кальк-я'!$5:$5,0))*
INDEX(ЗФ,MATCH($A$58,ЗФ!$A:$A,0),MATCH("Посевная площадь"&amp;YEAR(J$3),ЗФ!$2:$2,0))*
INDEX(Коэф.закупка_год_свекла[],MATCH($A65,Коэф.закупка_год_свекла[1],0),MATCH(MONTH(I$3),КЗ!$1:$1,0))/1000,""),0)</f>
        <v/>
      </c>
      <c r="J65" s="551" t="str" cm="1">
        <f t="array" aca="1" ref="J65" ca="1">IFERROR(IF(AND(НачЦ_ИнвП_Дата&lt;=J$3,КИнвП_Дата&gt;J$3),
INDEX(Кальк._свекла,MATCH($A65,Кальк._свекла_наим.,0),MATCH("Сумма затрат, т.руб.",'Кальк-я'!$5:$5,0))*
INDEX(ЗФ,MATCH($A$58,ЗФ!$A:$A,0),MATCH("Посевная площадь"&amp;YEAR(K$3),ЗФ!$2:$2,0))*
INDEX(Коэф.закупка_год_свекла[],MATCH($A65,Коэф.закупка_год_свекла[1],0),MATCH(MONTH(J$3),КЗ!$1:$1,0))/1000,""),0)</f>
        <v/>
      </c>
      <c r="K65" s="551" cm="1">
        <f t="array" aca="1" ref="K65" ca="1">IFERROR(IF(AND(НачЦ_ИнвП_Дата&lt;=K$3,КИнвП_Дата&gt;K$3),
INDEX(Кальк._свекла,MATCH($A65,Кальк._свекла_наим.,0),MATCH("Сумма затрат, т.руб.",'Кальк-я'!$5:$5,0))*
INDEX(ЗФ,MATCH($A$58,ЗФ!$A:$A,0),MATCH("Посевная площадь"&amp;YEAR(L$3),ЗФ!$2:$2,0))*
INDEX(Коэф.закупка_год_свекла[],MATCH($A65,Коэф.закупка_год_свекла[1],0),MATCH(MONTH(K$3),КЗ!$1:$1,0))/1000,""),0)</f>
        <v>0</v>
      </c>
      <c r="L65" s="551" cm="1">
        <f t="array" aca="1" ref="L65" ca="1">IFERROR(IF(AND(НачЦ_ИнвП_Дата&lt;=L$3,КИнвП_Дата&gt;L$3),
INDEX(Кальк._свекла,MATCH($A65,Кальк._свекла_наим.,0),MATCH("Сумма затрат, т.руб.",'Кальк-я'!$5:$5,0))*
INDEX(ЗФ,MATCH($A$58,ЗФ!$A:$A,0),MATCH("Посевная площадь"&amp;YEAR(M$3),ЗФ!$2:$2,0))*
INDEX(Коэф.закупка_год_свекла[],MATCH($A65,Коэф.закупка_год_свекла[1],0),MATCH(MONTH(L$3),КЗ!$1:$1,0))/1000,""),0)</f>
        <v>0</v>
      </c>
      <c r="M65" s="551" cm="1">
        <f t="array" aca="1" ref="M65" ca="1">IFERROR(IF(AND(НачЦ_ИнвП_Дата&lt;=M$3,КИнвП_Дата&gt;M$3),
INDEX(Кальк._свекла,MATCH($A65,Кальк._свекла_наим.,0),MATCH("Сумма затрат, т.руб.",'Кальк-я'!$5:$5,0))*
INDEX(ЗФ,MATCH($A$58,ЗФ!$A:$A,0),MATCH("Посевная площадь"&amp;YEAR(N$3),ЗФ!$2:$2,0))*
INDEX(Коэф.закупка_год_свекла[],MATCH($A65,Коэф.закупка_год_свекла[1],0),MATCH(MONTH(M$3),КЗ!$1:$1,0))/1000,""),0)</f>
        <v>0</v>
      </c>
      <c r="N65" s="552">
        <f t="shared" ca="1" si="1576"/>
        <v>0</v>
      </c>
      <c r="O65" s="551" cm="1">
        <f t="array" aca="1" ref="O65" ca="1">IFERROR(IF(AND(НачЦ_ИнвП_Дата&lt;=O$3,КИнвП_Дата&gt;O$3),
INDEX(Кальк._свекла,MATCH($A65,Кальк._свекла_наим.,0),MATCH("Сумма затрат, т.руб.",'Кальк-я'!$5:$5,0))*
INDEX(ЗФ,MATCH($A$58,ЗФ!$A:$A,0),MATCH("Посевная площадь"&amp;YEAR(P$3),ЗФ!$2:$2,0))*
INDEX(Коэф.закупка_год_свекла[],MATCH($A65,Коэф.закупка_год_свекла[1],0),MATCH(MONTH(O$3),КЗ!$1:$1,0))/1000,""),0)</f>
        <v>0</v>
      </c>
      <c r="P65" s="551" cm="1">
        <f t="array" aca="1" ref="P65" ca="1">IFERROR(IF(AND(НачЦ_ИнвП_Дата&lt;=P$3,КИнвП_Дата&gt;P$3),
INDEX(Кальк._свекла,MATCH($A65,Кальк._свекла_наим.,0),MATCH("Сумма затрат, т.руб.",'Кальк-я'!$5:$5,0))*
INDEX(ЗФ,MATCH($A$58,ЗФ!$A:$A,0),MATCH("Посевная площадь"&amp;YEAR(Q$3),ЗФ!$2:$2,0))*
INDEX(Коэф.закупка_год_свекла[],MATCH($A65,Коэф.закупка_год_свекла[1],0),MATCH(MONTH(P$3),КЗ!$1:$1,0))/1000,""),0)</f>
        <v>0</v>
      </c>
      <c r="Q65" s="551" cm="1">
        <f t="array" aca="1" ref="Q65" ca="1">IFERROR(IF(AND(НачЦ_ИнвП_Дата&lt;=Q$3,КИнвП_Дата&gt;Q$3),
INDEX(Кальк._свекла,MATCH($A65,Кальк._свекла_наим.,0),MATCH("Сумма затрат, т.руб.",'Кальк-я'!$5:$5,0))*
INDEX(ЗФ,MATCH($A$58,ЗФ!$A:$A,0),MATCH("Посевная площадь"&amp;YEAR(R$3),ЗФ!$2:$2,0))*
INDEX(Коэф.закупка_год_свекла[],MATCH($A65,Коэф.закупка_год_свекла[1],0),MATCH(MONTH(Q$3),КЗ!$1:$1,0))/1000,""),0)</f>
        <v>0</v>
      </c>
      <c r="R65" s="551" cm="1">
        <f t="array" aca="1" ref="R65" ca="1">IFERROR(IF(AND(НачЦ_ИнвП_Дата&lt;=R$3,КИнвП_Дата&gt;R$3),
INDEX(Кальк._свекла,MATCH($A65,Кальк._свекла_наим.,0),MATCH("Сумма затрат, т.руб.",'Кальк-я'!$5:$5,0))*
INDEX(ЗФ,MATCH($A$58,ЗФ!$A:$A,0),MATCH("Посевная площадь"&amp;YEAR(S$3),ЗФ!$2:$2,0))*
INDEX(Коэф.закупка_год_свекла[],MATCH($A65,Коэф.закупка_год_свекла[1],0),MATCH(MONTH(R$3),КЗ!$1:$1,0))/1000,""),0)</f>
        <v>0</v>
      </c>
      <c r="S65" s="551" cm="1">
        <f t="array" aca="1" ref="S65" ca="1">IFERROR(IF(AND(НачЦ_ИнвП_Дата&lt;=S$3,КИнвП_Дата&gt;S$3),
INDEX(Кальк._свекла,MATCH($A65,Кальк._свекла_наим.,0),MATCH("Сумма затрат, т.руб.",'Кальк-я'!$5:$5,0))*
INDEX(ЗФ,MATCH($A$58,ЗФ!$A:$A,0),MATCH("Посевная площадь"&amp;YEAR(T$3),ЗФ!$2:$2,0))*
INDEX(Коэф.закупка_год_свекла[],MATCH($A65,Коэф.закупка_год_свекла[1],0),MATCH(MONTH(S$3),КЗ!$1:$1,0))/1000,""),0)</f>
        <v>0</v>
      </c>
      <c r="T65" s="551" cm="1">
        <f t="array" aca="1" ref="T65" ca="1">IFERROR(IF(AND(НачЦ_ИнвП_Дата&lt;=T$3,КИнвП_Дата&gt;T$3),
INDEX(Кальк._свекла,MATCH($A65,Кальк._свекла_наим.,0),MATCH("Сумма затрат, т.руб.",'Кальк-я'!$5:$5,0))*
INDEX(ЗФ,MATCH($A$58,ЗФ!$A:$A,0),MATCH("Посевная площадь"&amp;YEAR(U$3),ЗФ!$2:$2,0))*
INDEX(Коэф.закупка_год_свекла[],MATCH($A65,Коэф.закупка_год_свекла[1],0),MATCH(MONTH(T$3),КЗ!$1:$1,0))/1000,""),0)</f>
        <v>0</v>
      </c>
      <c r="U65" s="551" cm="1">
        <f t="array" aca="1" ref="U65" ca="1">IFERROR(IF(AND(НачЦ_ИнвП_Дата&lt;=U$3,КИнвП_Дата&gt;U$3),
INDEX(Кальк._свекла,MATCH($A65,Кальк._свекла_наим.,0),MATCH("Сумма затрат, т.руб.",'Кальк-я'!$5:$5,0))*
INDEX(ЗФ,MATCH($A$58,ЗФ!$A:$A,0),MATCH("Посевная площадь"&amp;YEAR(V$3),ЗФ!$2:$2,0))*
INDEX(Коэф.закупка_год_свекла[],MATCH($A65,Коэф.закупка_год_свекла[1],0),MATCH(MONTH(U$3),КЗ!$1:$1,0))/1000,""),0)</f>
        <v>0</v>
      </c>
      <c r="V65" s="551" cm="1">
        <f t="array" aca="1" ref="V65" ca="1">IFERROR(IF(AND(НачЦ_ИнвП_Дата&lt;=V$3,КИнвП_Дата&gt;V$3),
INDEX(Кальк._свекла,MATCH($A65,Кальк._свекла_наим.,0),MATCH("Сумма затрат, т.руб.",'Кальк-я'!$5:$5,0))*
INDEX(ЗФ,MATCH($A$58,ЗФ!$A:$A,0),MATCH("Посевная площадь"&amp;YEAR(W$3),ЗФ!$2:$2,0))*
INDEX(Коэф.закупка_год_свекла[],MATCH($A65,Коэф.закупка_год_свекла[1],0),MATCH(MONTH(V$3),КЗ!$1:$1,0))/1000,""),0)</f>
        <v>0</v>
      </c>
      <c r="W65" s="551" cm="1">
        <f t="array" aca="1" ref="W65" ca="1">IFERROR(IF(AND(НачЦ_ИнвП_Дата&lt;=W$3,КИнвП_Дата&gt;W$3),
INDEX(Кальк._свекла,MATCH($A65,Кальк._свекла_наим.,0),MATCH("Сумма затрат, т.руб.",'Кальк-я'!$5:$5,0))*
INDEX(ЗФ,MATCH($A$58,ЗФ!$A:$A,0),MATCH("Посевная площадь"&amp;YEAR(X$3),ЗФ!$2:$2,0))*
INDEX(Коэф.закупка_год_свекла[],MATCH($A65,Коэф.закупка_год_свекла[1],0),MATCH(MONTH(W$3),КЗ!$1:$1,0))/1000,""),0)</f>
        <v>0</v>
      </c>
      <c r="X65" s="551" cm="1">
        <f t="array" aca="1" ref="X65" ca="1">IFERROR(IF(AND(НачЦ_ИнвП_Дата&lt;=X$3,КИнвП_Дата&gt;X$3),
INDEX(Кальк._свекла,MATCH($A65,Кальк._свекла_наим.,0),MATCH("Сумма затрат, т.руб.",'Кальк-я'!$5:$5,0))*
INDEX(ЗФ,MATCH($A$58,ЗФ!$A:$A,0),MATCH("Посевная площадь"&amp;YEAR(Y$3),ЗФ!$2:$2,0))*
INDEX(Коэф.закупка_год_свекла[],MATCH($A65,Коэф.закупка_год_свекла[1],0),MATCH(MONTH(X$3),КЗ!$1:$1,0))/1000,""),0)</f>
        <v>0</v>
      </c>
      <c r="Y65" s="551" cm="1">
        <f t="array" aca="1" ref="Y65" ca="1">IFERROR(IF(AND(НачЦ_ИнвП_Дата&lt;=Y$3,КИнвП_Дата&gt;Y$3),
INDEX(Кальк._свекла,MATCH($A65,Кальк._свекла_наим.,0),MATCH("Сумма затрат, т.руб.",'Кальк-я'!$5:$5,0))*
INDEX(ЗФ,MATCH($A$58,ЗФ!$A:$A,0),MATCH("Посевная площадь"&amp;YEAR(Z$3),ЗФ!$2:$2,0))*
INDEX(Коэф.закупка_год_свекла[],MATCH($A65,Коэф.закупка_год_свекла[1],0),MATCH(MONTH(Y$3),КЗ!$1:$1,0))/1000,""),0)</f>
        <v>0</v>
      </c>
      <c r="Z65" s="551" cm="1">
        <f t="array" aca="1" ref="Z65" ca="1">IFERROR(IF(AND(НачЦ_ИнвП_Дата&lt;=Z$3,КИнвП_Дата&gt;Z$3),
INDEX(Кальк._свекла,MATCH($A65,Кальк._свекла_наим.,0),MATCH("Сумма затрат, т.руб.",'Кальк-я'!$5:$5,0))*
INDEX(ЗФ,MATCH($A$58,ЗФ!$A:$A,0),MATCH("Посевная площадь"&amp;YEAR(AA$3),ЗФ!$2:$2,0))*
INDEX(Коэф.закупка_год_свекла[],MATCH($A65,Коэф.закупка_год_свекла[1],0),MATCH(MONTH(Z$3),КЗ!$1:$1,0))/1000,""),0)</f>
        <v>0</v>
      </c>
      <c r="AA65" s="552">
        <f t="shared" ca="1" si="1588"/>
        <v>0</v>
      </c>
      <c r="AB65" s="551" cm="1">
        <f t="array" aca="1" ref="AB65" ca="1">IFERROR(IF(AND(НачЦ_ИнвП_Дата&lt;=AB$3,КИнвП_Дата&gt;AB$3),
INDEX(Кальк._свекла,MATCH($A65,Кальк._свекла_наим.,0),MATCH("Сумма затрат, т.руб.",'Кальк-я'!$5:$5,0))*
INDEX(ЗФ,MATCH($A$58,ЗФ!$A:$A,0),MATCH("Посевная площадь"&amp;YEAR(AC$3),ЗФ!$2:$2,0))*
INDEX(Коэф.закупка_год_свекла[],MATCH($A65,Коэф.закупка_год_свекла[1],0),MATCH(MONTH(AB$3),КЗ!$1:$1,0))/1000,""),0)</f>
        <v>0</v>
      </c>
      <c r="AC65" s="551" cm="1">
        <f t="array" aca="1" ref="AC65" ca="1">IFERROR(IF(AND(НачЦ_ИнвП_Дата&lt;=AC$3,КИнвП_Дата&gt;AC$3),
INDEX(Кальк._свекла,MATCH($A65,Кальк._свекла_наим.,0),MATCH("Сумма затрат, т.руб.",'Кальк-я'!$5:$5,0))*
INDEX(ЗФ,MATCH($A$58,ЗФ!$A:$A,0),MATCH("Посевная площадь"&amp;YEAR(AD$3),ЗФ!$2:$2,0))*
INDEX(Коэф.закупка_год_свекла[],MATCH($A65,Коэф.закупка_год_свекла[1],0),MATCH(MONTH(AC$3),КЗ!$1:$1,0))/1000,""),0)</f>
        <v>0</v>
      </c>
      <c r="AD65" s="551" cm="1">
        <f t="array" aca="1" ref="AD65" ca="1">IFERROR(IF(AND(НачЦ_ИнвП_Дата&lt;=AD$3,КИнвП_Дата&gt;AD$3),
INDEX(Кальк._свекла,MATCH($A65,Кальк._свекла_наим.,0),MATCH("Сумма затрат, т.руб.",'Кальк-я'!$5:$5,0))*
INDEX(ЗФ,MATCH($A$58,ЗФ!$A:$A,0),MATCH("Посевная площадь"&amp;YEAR(AE$3),ЗФ!$2:$2,0))*
INDEX(Коэф.закупка_год_свекла[],MATCH($A65,Коэф.закупка_год_свекла[1],0),MATCH(MONTH(AD$3),КЗ!$1:$1,0))/1000,""),0)</f>
        <v>0</v>
      </c>
      <c r="AE65" s="551" cm="1">
        <f t="array" aca="1" ref="AE65" ca="1">IFERROR(IF(AND(НачЦ_ИнвП_Дата&lt;=AE$3,КИнвП_Дата&gt;AE$3),
INDEX(Кальк._свекла,MATCH($A65,Кальк._свекла_наим.,0),MATCH("Сумма затрат, т.руб.",'Кальк-я'!$5:$5,0))*
INDEX(ЗФ,MATCH($A$58,ЗФ!$A:$A,0),MATCH("Посевная площадь"&amp;YEAR(AF$3),ЗФ!$2:$2,0))*
INDEX(Коэф.закупка_год_свекла[],MATCH($A65,Коэф.закупка_год_свекла[1],0),MATCH(MONTH(AE$3),КЗ!$1:$1,0))/1000,""),0)</f>
        <v>0</v>
      </c>
      <c r="AF65" s="551" cm="1">
        <f t="array" aca="1" ref="AF65" ca="1">IFERROR(IF(AND(НачЦ_ИнвП_Дата&lt;=AF$3,КИнвП_Дата&gt;AF$3),
INDEX(Кальк._свекла,MATCH($A65,Кальк._свекла_наим.,0),MATCH("Сумма затрат, т.руб.",'Кальк-я'!$5:$5,0))*
INDEX(ЗФ,MATCH($A$58,ЗФ!$A:$A,0),MATCH("Посевная площадь"&amp;YEAR(AG$3),ЗФ!$2:$2,0))*
INDEX(Коэф.закупка_год_свекла[],MATCH($A65,Коэф.закупка_год_свекла[1],0),MATCH(MONTH(AF$3),КЗ!$1:$1,0))/1000,""),0)</f>
        <v>0</v>
      </c>
      <c r="AG65" s="551" cm="1">
        <f t="array" aca="1" ref="AG65" ca="1">IFERROR(IF(AND(НачЦ_ИнвП_Дата&lt;=AG$3,КИнвП_Дата&gt;AG$3),
INDEX(Кальк._свекла,MATCH($A65,Кальк._свекла_наим.,0),MATCH("Сумма затрат, т.руб.",'Кальк-я'!$5:$5,0))*
INDEX(ЗФ,MATCH($A$58,ЗФ!$A:$A,0),MATCH("Посевная площадь"&amp;YEAR(AH$3),ЗФ!$2:$2,0))*
INDEX(Коэф.закупка_год_свекла[],MATCH($A65,Коэф.закупка_год_свекла[1],0),MATCH(MONTH(AG$3),КЗ!$1:$1,0))/1000,""),0)</f>
        <v>0</v>
      </c>
      <c r="AH65" s="551" cm="1">
        <f t="array" aca="1" ref="AH65" ca="1">IFERROR(IF(AND(НачЦ_ИнвП_Дата&lt;=AH$3,КИнвП_Дата&gt;AH$3),
INDEX(Кальк._свекла,MATCH($A65,Кальк._свекла_наим.,0),MATCH("Сумма затрат, т.руб.",'Кальк-я'!$5:$5,0))*
INDEX(ЗФ,MATCH($A$58,ЗФ!$A:$A,0),MATCH("Посевная площадь"&amp;YEAR(AI$3),ЗФ!$2:$2,0))*
INDEX(Коэф.закупка_год_свекла[],MATCH($A65,Коэф.закупка_год_свекла[1],0),MATCH(MONTH(AH$3),КЗ!$1:$1,0))/1000,""),0)</f>
        <v>0</v>
      </c>
      <c r="AI65" s="551" cm="1">
        <f t="array" aca="1" ref="AI65" ca="1">IFERROR(IF(AND(НачЦ_ИнвП_Дата&lt;=AI$3,КИнвП_Дата&gt;AI$3),
INDEX(Кальк._свекла,MATCH($A65,Кальк._свекла_наим.,0),MATCH("Сумма затрат, т.руб.",'Кальк-я'!$5:$5,0))*
INDEX(ЗФ,MATCH($A$58,ЗФ!$A:$A,0),MATCH("Посевная площадь"&amp;YEAR(AJ$3),ЗФ!$2:$2,0))*
INDEX(Коэф.закупка_год_свекла[],MATCH($A65,Коэф.закупка_год_свекла[1],0),MATCH(MONTH(AI$3),КЗ!$1:$1,0))/1000,""),0)</f>
        <v>0</v>
      </c>
      <c r="AJ65" s="551" cm="1">
        <f t="array" aca="1" ref="AJ65" ca="1">IFERROR(IF(AND(НачЦ_ИнвП_Дата&lt;=AJ$3,КИнвП_Дата&gt;AJ$3),
INDEX(Кальк._свекла,MATCH($A65,Кальк._свекла_наим.,0),MATCH("Сумма затрат, т.руб.",'Кальк-я'!$5:$5,0))*
INDEX(ЗФ,MATCH($A$58,ЗФ!$A:$A,0),MATCH("Посевная площадь"&amp;YEAR(AK$3),ЗФ!$2:$2,0))*
INDEX(Коэф.закупка_год_свекла[],MATCH($A65,Коэф.закупка_год_свекла[1],0),MATCH(MONTH(AJ$3),КЗ!$1:$1,0))/1000,""),0)</f>
        <v>0</v>
      </c>
      <c r="AK65" s="551" cm="1">
        <f t="array" aca="1" ref="AK65" ca="1">IFERROR(IF(AND(НачЦ_ИнвП_Дата&lt;=AK$3,КИнвП_Дата&gt;AK$3),
INDEX(Кальк._свекла,MATCH($A65,Кальк._свекла_наим.,0),MATCH("Сумма затрат, т.руб.",'Кальк-я'!$5:$5,0))*
INDEX(ЗФ,MATCH($A$58,ЗФ!$A:$A,0),MATCH("Посевная площадь"&amp;YEAR(AL$3),ЗФ!$2:$2,0))*
INDEX(Коэф.закупка_год_свекла[],MATCH($A65,Коэф.закупка_год_свекла[1],0),MATCH(MONTH(AK$3),КЗ!$1:$1,0))/1000,""),0)</f>
        <v>0</v>
      </c>
      <c r="AL65" s="551" cm="1">
        <f t="array" aca="1" ref="AL65" ca="1">IFERROR(IF(AND(НачЦ_ИнвП_Дата&lt;=AL$3,КИнвП_Дата&gt;AL$3),
INDEX(Кальк._свекла,MATCH($A65,Кальк._свекла_наим.,0),MATCH("Сумма затрат, т.руб.",'Кальк-я'!$5:$5,0))*
INDEX(ЗФ,MATCH($A$58,ЗФ!$A:$A,0),MATCH("Посевная площадь"&amp;YEAR(AM$3),ЗФ!$2:$2,0))*
INDEX(Коэф.закупка_год_свекла[],MATCH($A65,Коэф.закупка_год_свекла[1],0),MATCH(MONTH(AL$3),КЗ!$1:$1,0))/1000,""),0)</f>
        <v>0</v>
      </c>
      <c r="AM65" s="551" cm="1">
        <f t="array" aca="1" ref="AM65" ca="1">IFERROR(IF(AND(НачЦ_ИнвП_Дата&lt;=AM$3,КИнвП_Дата&gt;AM$3),
INDEX(Кальк._свекла,MATCH($A65,Кальк._свекла_наим.,0),MATCH("Сумма затрат, т.руб.",'Кальк-я'!$5:$5,0))*
INDEX(ЗФ,MATCH($A$58,ЗФ!$A:$A,0),MATCH("Посевная площадь"&amp;YEAR(AN$3),ЗФ!$2:$2,0))*
INDEX(Коэф.закупка_год_свекла[],MATCH($A65,Коэф.закупка_год_свекла[1],0),MATCH(MONTH(AM$3),КЗ!$1:$1,0))/1000,""),0)</f>
        <v>0</v>
      </c>
      <c r="AN65" s="552">
        <f t="shared" ca="1" si="1460"/>
        <v>0</v>
      </c>
      <c r="AO65" s="551" cm="1">
        <f t="array" aca="1" ref="AO65" ca="1">IFERROR(IF(AND(НачЦ_ИнвП_Дата&lt;=AO$3,КИнвП_Дата&gt;AO$3),
INDEX(Кальк._свекла,MATCH($A65,Кальк._свекла_наим.,0),MATCH("Сумма затрат, т.руб.",'Кальк-я'!$5:$5,0))*
INDEX(ЗФ,MATCH($A$58,ЗФ!$A:$A,0),MATCH("Посевная площадь"&amp;YEAR(AP$3),ЗФ!$2:$2,0))*
INDEX(Коэф.закупка_год_свекла[],MATCH($A65,Коэф.закупка_год_свекла[1],0),MATCH(MONTH(AO$3),КЗ!$1:$1,0))/1000,""),0)</f>
        <v>0</v>
      </c>
      <c r="AP65" s="551" cm="1">
        <f t="array" aca="1" ref="AP65" ca="1">IFERROR(IF(AND(НачЦ_ИнвП_Дата&lt;=AP$3,КИнвП_Дата&gt;AP$3),
INDEX(Кальк._свекла,MATCH($A65,Кальк._свекла_наим.,0),MATCH("Сумма затрат, т.руб.",'Кальк-я'!$5:$5,0))*
INDEX(ЗФ,MATCH($A$58,ЗФ!$A:$A,0),MATCH("Посевная площадь"&amp;YEAR(AQ$3),ЗФ!$2:$2,0))*
INDEX(Коэф.закупка_год_свекла[],MATCH($A65,Коэф.закупка_год_свекла[1],0),MATCH(MONTH(AP$3),КЗ!$1:$1,0))/1000,""),0)</f>
        <v>0</v>
      </c>
      <c r="AQ65" s="551" cm="1">
        <f t="array" aca="1" ref="AQ65" ca="1">IFERROR(IF(AND(НачЦ_ИнвП_Дата&lt;=AQ$3,КИнвП_Дата&gt;AQ$3),
INDEX(Кальк._свекла,MATCH($A65,Кальк._свекла_наим.,0),MATCH("Сумма затрат, т.руб.",'Кальк-я'!$5:$5,0))*
INDEX(ЗФ,MATCH($A$58,ЗФ!$A:$A,0),MATCH("Посевная площадь"&amp;YEAR(AR$3),ЗФ!$2:$2,0))*
INDEX(Коэф.закупка_год_свекла[],MATCH($A65,Коэф.закупка_год_свекла[1],0),MATCH(MONTH(AQ$3),КЗ!$1:$1,0))/1000,""),0)</f>
        <v>0</v>
      </c>
      <c r="AR65" s="551" cm="1">
        <f t="array" aca="1" ref="AR65" ca="1">IFERROR(IF(AND(НачЦ_ИнвП_Дата&lt;=AR$3,КИнвП_Дата&gt;AR$3),
INDEX(Кальк._свекла,MATCH($A65,Кальк._свекла_наим.,0),MATCH("Сумма затрат, т.руб.",'Кальк-я'!$5:$5,0))*
INDEX(ЗФ,MATCH($A$58,ЗФ!$A:$A,0),MATCH("Посевная площадь"&amp;YEAR(AS$3),ЗФ!$2:$2,0))*
INDEX(Коэф.закупка_год_свекла[],MATCH($A65,Коэф.закупка_год_свекла[1],0),MATCH(MONTH(AR$3),КЗ!$1:$1,0))/1000,""),0)</f>
        <v>0</v>
      </c>
      <c r="AS65" s="551" cm="1">
        <f t="array" aca="1" ref="AS65" ca="1">IFERROR(IF(AND(НачЦ_ИнвП_Дата&lt;=AS$3,КИнвП_Дата&gt;AS$3),
INDEX(Кальк._свекла,MATCH($A65,Кальк._свекла_наим.,0),MATCH("Сумма затрат, т.руб.",'Кальк-я'!$5:$5,0))*
INDEX(ЗФ,MATCH($A$58,ЗФ!$A:$A,0),MATCH("Посевная площадь"&amp;YEAR(AT$3),ЗФ!$2:$2,0))*
INDEX(Коэф.закупка_год_свекла[],MATCH($A65,Коэф.закупка_год_свекла[1],0),MATCH(MONTH(AS$3),КЗ!$1:$1,0))/1000,""),0)</f>
        <v>0</v>
      </c>
      <c r="AT65" s="551" cm="1">
        <f t="array" aca="1" ref="AT65" ca="1">IFERROR(IF(AND(НачЦ_ИнвП_Дата&lt;=AT$3,КИнвП_Дата&gt;AT$3),
INDEX(Кальк._свекла,MATCH($A65,Кальк._свекла_наим.,0),MATCH("Сумма затрат, т.руб.",'Кальк-я'!$5:$5,0))*
INDEX(ЗФ,MATCH($A$58,ЗФ!$A:$A,0),MATCH("Посевная площадь"&amp;YEAR(AU$3),ЗФ!$2:$2,0))*
INDEX(Коэф.закупка_год_свекла[],MATCH($A65,Коэф.закупка_год_свекла[1],0),MATCH(MONTH(AT$3),КЗ!$1:$1,0))/1000,""),0)</f>
        <v>0</v>
      </c>
      <c r="AU65" s="551" cm="1">
        <f t="array" aca="1" ref="AU65" ca="1">IFERROR(IF(AND(НачЦ_ИнвП_Дата&lt;=AU$3,КИнвП_Дата&gt;AU$3),
INDEX(Кальк._свекла,MATCH($A65,Кальк._свекла_наим.,0),MATCH("Сумма затрат, т.руб.",'Кальк-я'!$5:$5,0))*
INDEX(ЗФ,MATCH($A$58,ЗФ!$A:$A,0),MATCH("Посевная площадь"&amp;YEAR(AV$3),ЗФ!$2:$2,0))*
INDEX(Коэф.закупка_год_свекла[],MATCH($A65,Коэф.закупка_год_свекла[1],0),MATCH(MONTH(AU$3),КЗ!$1:$1,0))/1000,""),0)</f>
        <v>0</v>
      </c>
      <c r="AV65" s="551" cm="1">
        <f t="array" aca="1" ref="AV65" ca="1">IFERROR(IF(AND(НачЦ_ИнвП_Дата&lt;=AV$3,КИнвП_Дата&gt;AV$3),
INDEX(Кальк._свекла,MATCH($A65,Кальк._свекла_наим.,0),MATCH("Сумма затрат, т.руб.",'Кальк-я'!$5:$5,0))*
INDEX(ЗФ,MATCH($A$58,ЗФ!$A:$A,0),MATCH("Посевная площадь"&amp;YEAR(AW$3),ЗФ!$2:$2,0))*
INDEX(Коэф.закупка_год_свекла[],MATCH($A65,Коэф.закупка_год_свекла[1],0),MATCH(MONTH(AV$3),КЗ!$1:$1,0))/1000,""),0)</f>
        <v>0</v>
      </c>
      <c r="AW65" s="551" cm="1">
        <f t="array" aca="1" ref="AW65" ca="1">IFERROR(IF(AND(НачЦ_ИнвП_Дата&lt;=AW$3,КИнвП_Дата&gt;AW$3),
INDEX(Кальк._свекла,MATCH($A65,Кальк._свекла_наим.,0),MATCH("Сумма затрат, т.руб.",'Кальк-я'!$5:$5,0))*
INDEX(ЗФ,MATCH($A$58,ЗФ!$A:$A,0),MATCH("Посевная площадь"&amp;YEAR(AX$3),ЗФ!$2:$2,0))*
INDEX(Коэф.закупка_год_свекла[],MATCH($A65,Коэф.закупка_год_свекла[1],0),MATCH(MONTH(AW$3),КЗ!$1:$1,0))/1000,""),0)</f>
        <v>0</v>
      </c>
      <c r="AX65" s="551" cm="1">
        <f t="array" aca="1" ref="AX65" ca="1">IFERROR(IF(AND(НачЦ_ИнвП_Дата&lt;=AX$3,КИнвП_Дата&gt;AX$3),
INDEX(Кальк._свекла,MATCH($A65,Кальк._свекла_наим.,0),MATCH("Сумма затрат, т.руб.",'Кальк-я'!$5:$5,0))*
INDEX(ЗФ,MATCH($A$58,ЗФ!$A:$A,0),MATCH("Посевная площадь"&amp;YEAR(AY$3),ЗФ!$2:$2,0))*
INDEX(Коэф.закупка_год_свекла[],MATCH($A65,Коэф.закупка_год_свекла[1],0),MATCH(MONTH(AX$3),КЗ!$1:$1,0))/1000,""),0)</f>
        <v>0</v>
      </c>
      <c r="AY65" s="551" cm="1">
        <f t="array" aca="1" ref="AY65" ca="1">IFERROR(IF(AND(НачЦ_ИнвП_Дата&lt;=AY$3,КИнвП_Дата&gt;AY$3),
INDEX(Кальк._свекла,MATCH($A65,Кальк._свекла_наим.,0),MATCH("Сумма затрат, т.руб.",'Кальк-я'!$5:$5,0))*
INDEX(ЗФ,MATCH($A$58,ЗФ!$A:$A,0),MATCH("Посевная площадь"&amp;YEAR(AZ$3),ЗФ!$2:$2,0))*
INDEX(Коэф.закупка_год_свекла[],MATCH($A65,Коэф.закупка_год_свекла[1],0),MATCH(MONTH(AY$3),КЗ!$1:$1,0))/1000,""),0)</f>
        <v>0</v>
      </c>
      <c r="AZ65" s="551" cm="1">
        <f t="array" aca="1" ref="AZ65" ca="1">IFERROR(IF(AND(НачЦ_ИнвП_Дата&lt;=AZ$3,КИнвП_Дата&gt;AZ$3),
INDEX(Кальк._свекла,MATCH($A65,Кальк._свекла_наим.,0),MATCH("Сумма затрат, т.руб.",'Кальк-я'!$5:$5,0))*
INDEX(ЗФ,MATCH($A$58,ЗФ!$A:$A,0),MATCH("Посевная площадь"&amp;YEAR(BA$3),ЗФ!$2:$2,0))*
INDEX(Коэф.закупка_год_свекла[],MATCH($A65,Коэф.закупка_год_свекла[1],0),MATCH(MONTH(AZ$3),КЗ!$1:$1,0))/1000,""),0)</f>
        <v>0</v>
      </c>
      <c r="BA65" s="552">
        <f t="shared" ca="1" si="1462"/>
        <v>0</v>
      </c>
      <c r="BB65" s="551" cm="1">
        <f t="array" aca="1" ref="BB65" ca="1">IFERROR(IF(AND(НачЦ_ИнвП_Дата&lt;=BB$3,КИнвП_Дата&gt;BB$3),
INDEX(Кальк._свекла,MATCH($A65,Кальк._свекла_наим.,0),MATCH("Сумма затрат, т.руб.",'Кальк-я'!$5:$5,0))*
INDEX(ЗФ,MATCH($A$58,ЗФ!$A:$A,0),MATCH("Посевная площадь"&amp;YEAR(BC$3),ЗФ!$2:$2,0))*
INDEX(Коэф.закупка_год_свекла[],MATCH($A65,Коэф.закупка_год_свекла[1],0),MATCH(MONTH(BB$3),КЗ!$1:$1,0))/1000,""),0)</f>
        <v>0</v>
      </c>
      <c r="BC65" s="551" cm="1">
        <f t="array" aca="1" ref="BC65" ca="1">IFERROR(IF(AND(НачЦ_ИнвП_Дата&lt;=BC$3,КИнвП_Дата&gt;BC$3),
INDEX(Кальк._свекла,MATCH($A65,Кальк._свекла_наим.,0),MATCH("Сумма затрат, т.руб.",'Кальк-я'!$5:$5,0))*
INDEX(ЗФ,MATCH($A$58,ЗФ!$A:$A,0),MATCH("Посевная площадь"&amp;YEAR(BD$3),ЗФ!$2:$2,0))*
INDEX(Коэф.закупка_год_свекла[],MATCH($A65,Коэф.закупка_год_свекла[1],0),MATCH(MONTH(BC$3),КЗ!$1:$1,0))/1000,""),0)</f>
        <v>0</v>
      </c>
      <c r="BD65" s="551" cm="1">
        <f t="array" aca="1" ref="BD65" ca="1">IFERROR(IF(AND(НачЦ_ИнвП_Дата&lt;=BD$3,КИнвП_Дата&gt;BD$3),
INDEX(Кальк._свекла,MATCH($A65,Кальк._свекла_наим.,0),MATCH("Сумма затрат, т.руб.",'Кальк-я'!$5:$5,0))*
INDEX(ЗФ,MATCH($A$58,ЗФ!$A:$A,0),MATCH("Посевная площадь"&amp;YEAR(BE$3),ЗФ!$2:$2,0))*
INDEX(Коэф.закупка_год_свекла[],MATCH($A65,Коэф.закупка_год_свекла[1],0),MATCH(MONTH(BD$3),КЗ!$1:$1,0))/1000,""),0)</f>
        <v>0</v>
      </c>
      <c r="BE65" s="551" cm="1">
        <f t="array" aca="1" ref="BE65" ca="1">IFERROR(IF(AND(НачЦ_ИнвП_Дата&lt;=BE$3,КИнвП_Дата&gt;BE$3),
INDEX(Кальк._свекла,MATCH($A65,Кальк._свекла_наим.,0),MATCH("Сумма затрат, т.руб.",'Кальк-я'!$5:$5,0))*
INDEX(ЗФ,MATCH($A$58,ЗФ!$A:$A,0),MATCH("Посевная площадь"&amp;YEAR(BF$3),ЗФ!$2:$2,0))*
INDEX(Коэф.закупка_год_свекла[],MATCH($A65,Коэф.закупка_год_свекла[1],0),MATCH(MONTH(BE$3),КЗ!$1:$1,0))/1000,""),0)</f>
        <v>0</v>
      </c>
      <c r="BF65" s="551" cm="1">
        <f t="array" aca="1" ref="BF65" ca="1">IFERROR(IF(AND(НачЦ_ИнвП_Дата&lt;=BF$3,КИнвП_Дата&gt;BF$3),
INDEX(Кальк._свекла,MATCH($A65,Кальк._свекла_наим.,0),MATCH("Сумма затрат, т.руб.",'Кальк-я'!$5:$5,0))*
INDEX(ЗФ,MATCH($A$58,ЗФ!$A:$A,0),MATCH("Посевная площадь"&amp;YEAR(BG$3),ЗФ!$2:$2,0))*
INDEX(Коэф.закупка_год_свекла[],MATCH($A65,Коэф.закупка_год_свекла[1],0),MATCH(MONTH(BF$3),КЗ!$1:$1,0))/1000,""),0)</f>
        <v>0</v>
      </c>
      <c r="BG65" s="551" cm="1">
        <f t="array" aca="1" ref="BG65" ca="1">IFERROR(IF(AND(НачЦ_ИнвП_Дата&lt;=BG$3,КИнвП_Дата&gt;BG$3),
INDEX(Кальк._свекла,MATCH($A65,Кальк._свекла_наим.,0),MATCH("Сумма затрат, т.руб.",'Кальк-я'!$5:$5,0))*
INDEX(ЗФ,MATCH($A$58,ЗФ!$A:$A,0),MATCH("Посевная площадь"&amp;YEAR(BH$3),ЗФ!$2:$2,0))*
INDEX(Коэф.закупка_год_свекла[],MATCH($A65,Коэф.закупка_год_свекла[1],0),MATCH(MONTH(BG$3),КЗ!$1:$1,0))/1000,""),0)</f>
        <v>0</v>
      </c>
      <c r="BH65" s="551" cm="1">
        <f t="array" aca="1" ref="BH65" ca="1">IFERROR(IF(AND(НачЦ_ИнвП_Дата&lt;=BH$3,КИнвП_Дата&gt;BH$3),
INDEX(Кальк._свекла,MATCH($A65,Кальк._свекла_наим.,0),MATCH("Сумма затрат, т.руб.",'Кальк-я'!$5:$5,0))*
INDEX(ЗФ,MATCH($A$58,ЗФ!$A:$A,0),MATCH("Посевная площадь"&amp;YEAR(BI$3),ЗФ!$2:$2,0))*
INDEX(Коэф.закупка_год_свекла[],MATCH($A65,Коэф.закупка_год_свекла[1],0),MATCH(MONTH(BH$3),КЗ!$1:$1,0))/1000,""),0)</f>
        <v>0</v>
      </c>
      <c r="BI65" s="551" cm="1">
        <f t="array" aca="1" ref="BI65" ca="1">IFERROR(IF(AND(НачЦ_ИнвП_Дата&lt;=BI$3,КИнвП_Дата&gt;BI$3),
INDEX(Кальк._свекла,MATCH($A65,Кальк._свекла_наим.,0),MATCH("Сумма затрат, т.руб.",'Кальк-я'!$5:$5,0))*
INDEX(ЗФ,MATCH($A$58,ЗФ!$A:$A,0),MATCH("Посевная площадь"&amp;YEAR(BJ$3),ЗФ!$2:$2,0))*
INDEX(Коэф.закупка_год_свекла[],MATCH($A65,Коэф.закупка_год_свекла[1],0),MATCH(MONTH(BI$3),КЗ!$1:$1,0))/1000,""),0)</f>
        <v>0</v>
      </c>
      <c r="BJ65" s="551" cm="1">
        <f t="array" aca="1" ref="BJ65" ca="1">IFERROR(IF(AND(НачЦ_ИнвП_Дата&lt;=BJ$3,КИнвП_Дата&gt;BJ$3),
INDEX(Кальк._свекла,MATCH($A65,Кальк._свекла_наим.,0),MATCH("Сумма затрат, т.руб.",'Кальк-я'!$5:$5,0))*
INDEX(ЗФ,MATCH($A$58,ЗФ!$A:$A,0),MATCH("Посевная площадь"&amp;YEAR(BK$3),ЗФ!$2:$2,0))*
INDEX(Коэф.закупка_год_свекла[],MATCH($A65,Коэф.закупка_год_свекла[1],0),MATCH(MONTH(BJ$3),КЗ!$1:$1,0))/1000,""),0)</f>
        <v>0</v>
      </c>
      <c r="BK65" s="551" cm="1">
        <f t="array" aca="1" ref="BK65" ca="1">IFERROR(IF(AND(НачЦ_ИнвП_Дата&lt;=BK$3,КИнвП_Дата&gt;BK$3),
INDEX(Кальк._свекла,MATCH($A65,Кальк._свекла_наим.,0),MATCH("Сумма затрат, т.руб.",'Кальк-я'!$5:$5,0))*
INDEX(ЗФ,MATCH($A$58,ЗФ!$A:$A,0),MATCH("Посевная площадь"&amp;YEAR(BL$3),ЗФ!$2:$2,0))*
INDEX(Коэф.закупка_год_свекла[],MATCH($A65,Коэф.закупка_год_свекла[1],0),MATCH(MONTH(BK$3),КЗ!$1:$1,0))/1000,""),0)</f>
        <v>0</v>
      </c>
      <c r="BL65" s="551" cm="1">
        <f t="array" aca="1" ref="BL65" ca="1">IFERROR(IF(AND(НачЦ_ИнвП_Дата&lt;=BL$3,КИнвП_Дата&gt;BL$3),
INDEX(Кальк._свекла,MATCH($A65,Кальк._свекла_наим.,0),MATCH("Сумма затрат, т.руб.",'Кальк-я'!$5:$5,0))*
INDEX(ЗФ,MATCH($A$58,ЗФ!$A:$A,0),MATCH("Посевная площадь"&amp;YEAR(BM$3),ЗФ!$2:$2,0))*
INDEX(Коэф.закупка_год_свекла[],MATCH($A65,Коэф.закупка_год_свекла[1],0),MATCH(MONTH(BL$3),КЗ!$1:$1,0))/1000,""),0)</f>
        <v>0</v>
      </c>
      <c r="BM65" s="551" cm="1">
        <f t="array" aca="1" ref="BM65" ca="1">IFERROR(IF(AND(НачЦ_ИнвП_Дата&lt;=BM$3,КИнвП_Дата&gt;BM$3),
INDEX(Кальк._свекла,MATCH($A65,Кальк._свекла_наим.,0),MATCH("Сумма затрат, т.руб.",'Кальк-я'!$5:$5,0))*
INDEX(ЗФ,MATCH($A$58,ЗФ!$A:$A,0),MATCH("Посевная площадь"&amp;YEAR(BN$3),ЗФ!$2:$2,0))*
INDEX(Коэф.закупка_год_свекла[],MATCH($A65,Коэф.закупка_год_свекла[1],0),MATCH(MONTH(BM$3),КЗ!$1:$1,0))/1000,""),0)</f>
        <v>0</v>
      </c>
      <c r="BN65" s="552">
        <f t="shared" ca="1" si="1548"/>
        <v>0</v>
      </c>
      <c r="BO65" s="551" cm="1">
        <f t="array" aca="1" ref="BO65" ca="1">IFERROR(IF(AND(НачЦ_ИнвП_Дата&lt;=BO$3,КИнвП_Дата&gt;BO$3),
INDEX(Кальк._свекла,MATCH($A65,Кальк._свекла_наим.,0),MATCH("Сумма затрат, т.руб.",'Кальк-я'!$5:$5,0))*
INDEX(ЗФ,MATCH($A$58,ЗФ!$A:$A,0),MATCH("Посевная площадь"&amp;YEAR(BP$3),ЗФ!$2:$2,0))*
INDEX(Коэф.закупка_год_свекла[],MATCH($A65,Коэф.закупка_год_свекла[1],0),MATCH(MONTH(BO$3),КЗ!$1:$1,0))/1000,""),0)</f>
        <v>0</v>
      </c>
      <c r="BP65" s="551" cm="1">
        <f t="array" aca="1" ref="BP65" ca="1">IFERROR(IF(AND(НачЦ_ИнвП_Дата&lt;=BP$3,КИнвП_Дата&gt;BP$3),
INDEX(Кальк._свекла,MATCH($A65,Кальк._свекла_наим.,0),MATCH("Сумма затрат, т.руб.",'Кальк-я'!$5:$5,0))*
INDEX(ЗФ,MATCH($A$58,ЗФ!$A:$A,0),MATCH("Посевная площадь"&amp;YEAR(BQ$3),ЗФ!$2:$2,0))*
INDEX(Коэф.закупка_год_свекла[],MATCH($A65,Коэф.закупка_год_свекла[1],0),MATCH(MONTH(BP$3),КЗ!$1:$1,0))/1000,""),0)</f>
        <v>0</v>
      </c>
      <c r="BQ65" s="551" cm="1">
        <f t="array" aca="1" ref="BQ65" ca="1">IFERROR(IF(AND(НачЦ_ИнвП_Дата&lt;=BQ$3,КИнвП_Дата&gt;BQ$3),
INDEX(Кальк._свекла,MATCH($A65,Кальк._свекла_наим.,0),MATCH("Сумма затрат, т.руб.",'Кальк-я'!$5:$5,0))*
INDEX(ЗФ,MATCH($A$58,ЗФ!$A:$A,0),MATCH("Посевная площадь"&amp;YEAR(BR$3),ЗФ!$2:$2,0))*
INDEX(Коэф.закупка_год_свекла[],MATCH($A65,Коэф.закупка_год_свекла[1],0),MATCH(MONTH(BQ$3),КЗ!$1:$1,0))/1000,""),0)</f>
        <v>0</v>
      </c>
      <c r="BR65" s="551" cm="1">
        <f t="array" aca="1" ref="BR65" ca="1">IFERROR(IF(AND(НачЦ_ИнвП_Дата&lt;=BR$3,КИнвП_Дата&gt;BR$3),
INDEX(Кальк._свекла,MATCH($A65,Кальк._свекла_наим.,0),MATCH("Сумма затрат, т.руб.",'Кальк-я'!$5:$5,0))*
INDEX(ЗФ,MATCH($A$58,ЗФ!$A:$A,0),MATCH("Посевная площадь"&amp;YEAR(BS$3),ЗФ!$2:$2,0))*
INDEX(Коэф.закупка_год_свекла[],MATCH($A65,Коэф.закупка_год_свекла[1],0),MATCH(MONTH(BR$3),КЗ!$1:$1,0))/1000,""),0)</f>
        <v>0</v>
      </c>
      <c r="BS65" s="551" cm="1">
        <f t="array" aca="1" ref="BS65" ca="1">IFERROR(IF(AND(НачЦ_ИнвП_Дата&lt;=BS$3,КИнвП_Дата&gt;BS$3),
INDEX(Кальк._свекла,MATCH($A65,Кальк._свекла_наим.,0),MATCH("Сумма затрат, т.руб.",'Кальк-я'!$5:$5,0))*
INDEX(ЗФ,MATCH($A$58,ЗФ!$A:$A,0),MATCH("Посевная площадь"&amp;YEAR(BT$3),ЗФ!$2:$2,0))*
INDEX(Коэф.закупка_год_свекла[],MATCH($A65,Коэф.закупка_год_свекла[1],0),MATCH(MONTH(BS$3),КЗ!$1:$1,0))/1000,""),0)</f>
        <v>0</v>
      </c>
      <c r="BT65" s="551" cm="1">
        <f t="array" aca="1" ref="BT65" ca="1">IFERROR(IF(AND(НачЦ_ИнвП_Дата&lt;=BT$3,КИнвП_Дата&gt;BT$3),
INDEX(Кальк._свекла,MATCH($A65,Кальк._свекла_наим.,0),MATCH("Сумма затрат, т.руб.",'Кальк-я'!$5:$5,0))*
INDEX(ЗФ,MATCH($A$58,ЗФ!$A:$A,0),MATCH("Посевная площадь"&amp;YEAR(BU$3),ЗФ!$2:$2,0))*
INDEX(Коэф.закупка_год_свекла[],MATCH($A65,Коэф.закупка_год_свекла[1],0),MATCH(MONTH(BT$3),КЗ!$1:$1,0))/1000,""),0)</f>
        <v>0</v>
      </c>
      <c r="BU65" s="551" cm="1">
        <f t="array" aca="1" ref="BU65" ca="1">IFERROR(IF(AND(НачЦ_ИнвП_Дата&lt;=BU$3,КИнвП_Дата&gt;BU$3),
INDEX(Кальк._свекла,MATCH($A65,Кальк._свекла_наим.,0),MATCH("Сумма затрат, т.руб.",'Кальк-я'!$5:$5,0))*
INDEX(ЗФ,MATCH($A$58,ЗФ!$A:$A,0),MATCH("Посевная площадь"&amp;YEAR(BV$3),ЗФ!$2:$2,0))*
INDEX(Коэф.закупка_год_свекла[],MATCH($A65,Коэф.закупка_год_свекла[1],0),MATCH(MONTH(BU$3),КЗ!$1:$1,0))/1000,""),0)</f>
        <v>0</v>
      </c>
      <c r="BV65" s="551" cm="1">
        <f t="array" aca="1" ref="BV65" ca="1">IFERROR(IF(AND(НачЦ_ИнвП_Дата&lt;=BV$3,КИнвП_Дата&gt;BV$3),
INDEX(Кальк._свекла,MATCH($A65,Кальк._свекла_наим.,0),MATCH("Сумма затрат, т.руб.",'Кальк-я'!$5:$5,0))*
INDEX(ЗФ,MATCH($A$58,ЗФ!$A:$A,0),MATCH("Посевная площадь"&amp;YEAR(BW$3),ЗФ!$2:$2,0))*
INDEX(Коэф.закупка_год_свекла[],MATCH($A65,Коэф.закупка_год_свекла[1],0),MATCH(MONTH(BV$3),КЗ!$1:$1,0))/1000,""),0)</f>
        <v>0</v>
      </c>
      <c r="BW65" s="551" cm="1">
        <f t="array" aca="1" ref="BW65" ca="1">IFERROR(IF(AND(НачЦ_ИнвП_Дата&lt;=BW$3,КИнвП_Дата&gt;BW$3),
INDEX(Кальк._свекла,MATCH($A65,Кальк._свекла_наим.,0),MATCH("Сумма затрат, т.руб.",'Кальк-я'!$5:$5,0))*
INDEX(ЗФ,MATCH($A$58,ЗФ!$A:$A,0),MATCH("Посевная площадь"&amp;YEAR(BX$3),ЗФ!$2:$2,0))*
INDEX(Коэф.закупка_год_свекла[],MATCH($A65,Коэф.закупка_год_свекла[1],0),MATCH(MONTH(BW$3),КЗ!$1:$1,0))/1000,""),0)</f>
        <v>0</v>
      </c>
      <c r="BX65" s="551" cm="1">
        <f t="array" aca="1" ref="BX65" ca="1">IFERROR(IF(AND(НачЦ_ИнвП_Дата&lt;=BX$3,КИнвП_Дата&gt;BX$3),
INDEX(Кальк._свекла,MATCH($A65,Кальк._свекла_наим.,0),MATCH("Сумма затрат, т.руб.",'Кальк-я'!$5:$5,0))*
INDEX(ЗФ,MATCH($A$58,ЗФ!$A:$A,0),MATCH("Посевная площадь"&amp;YEAR(BY$3),ЗФ!$2:$2,0))*
INDEX(Коэф.закупка_год_свекла[],MATCH($A65,Коэф.закупка_год_свекла[1],0),MATCH(MONTH(BX$3),КЗ!$1:$1,0))/1000,""),0)</f>
        <v>0</v>
      </c>
      <c r="BY65" s="551" cm="1">
        <f t="array" aca="1" ref="BY65" ca="1">IFERROR(IF(AND(НачЦ_ИнвП_Дата&lt;=BY$3,КИнвП_Дата&gt;BY$3),
INDEX(Кальк._свекла,MATCH($A65,Кальк._свекла_наим.,0),MATCH("Сумма затрат, т.руб.",'Кальк-я'!$5:$5,0))*
INDEX(ЗФ,MATCH($A$58,ЗФ!$A:$A,0),MATCH("Посевная площадь"&amp;YEAR(BZ$3),ЗФ!$2:$2,0))*
INDEX(Коэф.закупка_год_свекла[],MATCH($A65,Коэф.закупка_год_свекла[1],0),MATCH(MONTH(BY$3),КЗ!$1:$1,0))/1000,""),0)</f>
        <v>0</v>
      </c>
      <c r="BZ65" s="551" cm="1">
        <f t="array" aca="1" ref="BZ65" ca="1">IFERROR(IF(AND(НачЦ_ИнвП_Дата&lt;=BZ$3,КИнвП_Дата&gt;BZ$3),
INDEX(Кальк._свекла,MATCH($A65,Кальк._свекла_наим.,0),MATCH("Сумма затрат, т.руб.",'Кальк-я'!$5:$5,0))*
INDEX(ЗФ,MATCH($A$58,ЗФ!$A:$A,0),MATCH("Посевная площадь"&amp;YEAR(CA$3),ЗФ!$2:$2,0))*
INDEX(Коэф.закупка_год_свекла[],MATCH($A65,Коэф.закупка_год_свекла[1],0),MATCH(MONTH(BZ$3),КЗ!$1:$1,0))/1000,""),0)</f>
        <v>0</v>
      </c>
      <c r="CA65" s="552">
        <f t="shared" ca="1" si="1549"/>
        <v>0</v>
      </c>
      <c r="CB65" s="551" cm="1">
        <f t="array" aca="1" ref="CB65" ca="1">IFERROR(IF(AND(НачЦ_ИнвП_Дата&lt;=CB$3,КИнвП_Дата&gt;CB$3),
INDEX(Кальк._свекла,MATCH($A65,Кальк._свекла_наим.,0),MATCH("Сумма затрат, т.руб.",'Кальк-я'!$5:$5,0))*
INDEX(ЗФ,MATCH($A$58,ЗФ!$A:$A,0),MATCH("Посевная площадь"&amp;YEAR(CC$3),ЗФ!$2:$2,0))*
INDEX(Коэф.закупка_год_свекла[],MATCH($A65,Коэф.закупка_год_свекла[1],0),MATCH(MONTH(CB$3),КЗ!$1:$1,0))/1000,""),0)</f>
        <v>0</v>
      </c>
      <c r="CC65" s="551" cm="1">
        <f t="array" aca="1" ref="CC65" ca="1">IFERROR(IF(AND(НачЦ_ИнвП_Дата&lt;=CC$3,КИнвП_Дата&gt;CC$3),
INDEX(Кальк._свекла,MATCH($A65,Кальк._свекла_наим.,0),MATCH("Сумма затрат, т.руб.",'Кальк-я'!$5:$5,0))*
INDEX(ЗФ,MATCH($A$58,ЗФ!$A:$A,0),MATCH("Посевная площадь"&amp;YEAR(CD$3),ЗФ!$2:$2,0))*
INDEX(Коэф.закупка_год_свекла[],MATCH($A65,Коэф.закупка_год_свекла[1],0),MATCH(MONTH(CC$3),КЗ!$1:$1,0))/1000,""),0)</f>
        <v>0</v>
      </c>
      <c r="CD65" s="551" cm="1">
        <f t="array" aca="1" ref="CD65" ca="1">IFERROR(IF(AND(НачЦ_ИнвП_Дата&lt;=CD$3,КИнвП_Дата&gt;CD$3),
INDEX(Кальк._свекла,MATCH($A65,Кальк._свекла_наим.,0),MATCH("Сумма затрат, т.руб.",'Кальк-я'!$5:$5,0))*
INDEX(ЗФ,MATCH($A$58,ЗФ!$A:$A,0),MATCH("Посевная площадь"&amp;YEAR(CE$3),ЗФ!$2:$2,0))*
INDEX(Коэф.закупка_год_свекла[],MATCH($A65,Коэф.закупка_год_свекла[1],0),MATCH(MONTH(CD$3),КЗ!$1:$1,0))/1000,""),0)</f>
        <v>0</v>
      </c>
      <c r="CE65" s="551" cm="1">
        <f t="array" aca="1" ref="CE65" ca="1">IFERROR(IF(AND(НачЦ_ИнвП_Дата&lt;=CE$3,КИнвП_Дата&gt;CE$3),
INDEX(Кальк._свекла,MATCH($A65,Кальк._свекла_наим.,0),MATCH("Сумма затрат, т.руб.",'Кальк-я'!$5:$5,0))*
INDEX(ЗФ,MATCH($A$58,ЗФ!$A:$A,0),MATCH("Посевная площадь"&amp;YEAR(CF$3),ЗФ!$2:$2,0))*
INDEX(Коэф.закупка_год_свекла[],MATCH($A65,Коэф.закупка_год_свекла[1],0),MATCH(MONTH(CE$3),КЗ!$1:$1,0))/1000,""),0)</f>
        <v>0</v>
      </c>
      <c r="CF65" s="551" cm="1">
        <f t="array" aca="1" ref="CF65" ca="1">IFERROR(IF(AND(НачЦ_ИнвП_Дата&lt;=CF$3,КИнвП_Дата&gt;CF$3),
INDEX(Кальк._свекла,MATCH($A65,Кальк._свекла_наим.,0),MATCH("Сумма затрат, т.руб.",'Кальк-я'!$5:$5,0))*
INDEX(ЗФ,MATCH($A$58,ЗФ!$A:$A,0),MATCH("Посевная площадь"&amp;YEAR(CG$3),ЗФ!$2:$2,0))*
INDEX(Коэф.закупка_год_свекла[],MATCH($A65,Коэф.закупка_год_свекла[1],0),MATCH(MONTH(CF$3),КЗ!$1:$1,0))/1000,""),0)</f>
        <v>0</v>
      </c>
      <c r="CG65" s="551" cm="1">
        <f t="array" aca="1" ref="CG65" ca="1">IFERROR(IF(AND(НачЦ_ИнвП_Дата&lt;=CG$3,КИнвП_Дата&gt;CG$3),
INDEX(Кальк._свекла,MATCH($A65,Кальк._свекла_наим.,0),MATCH("Сумма затрат, т.руб.",'Кальк-я'!$5:$5,0))*
INDEX(ЗФ,MATCH($A$58,ЗФ!$A:$A,0),MATCH("Посевная площадь"&amp;YEAR(CH$3),ЗФ!$2:$2,0))*
INDEX(Коэф.закупка_год_свекла[],MATCH($A65,Коэф.закупка_год_свекла[1],0),MATCH(MONTH(CG$3),КЗ!$1:$1,0))/1000,""),0)</f>
        <v>0</v>
      </c>
      <c r="CH65" s="551" cm="1">
        <f t="array" aca="1" ref="CH65" ca="1">IFERROR(IF(AND(НачЦ_ИнвП_Дата&lt;=CH$3,КИнвП_Дата&gt;CH$3),
INDEX(Кальк._свекла,MATCH($A65,Кальк._свекла_наим.,0),MATCH("Сумма затрат, т.руб.",'Кальк-я'!$5:$5,0))*
INDEX(ЗФ,MATCH($A$58,ЗФ!$A:$A,0),MATCH("Посевная площадь"&amp;YEAR(CI$3),ЗФ!$2:$2,0))*
INDEX(Коэф.закупка_год_свекла[],MATCH($A65,Коэф.закупка_год_свекла[1],0),MATCH(MONTH(CH$3),КЗ!$1:$1,0))/1000,""),0)</f>
        <v>0</v>
      </c>
      <c r="CI65" s="551" cm="1">
        <f t="array" aca="1" ref="CI65" ca="1">IFERROR(IF(AND(НачЦ_ИнвП_Дата&lt;=CI$3,КИнвП_Дата&gt;CI$3),
INDEX(Кальк._свекла,MATCH($A65,Кальк._свекла_наим.,0),MATCH("Сумма затрат, т.руб.",'Кальк-я'!$5:$5,0))*
INDEX(ЗФ,MATCH($A$58,ЗФ!$A:$A,0),MATCH("Посевная площадь"&amp;YEAR(CJ$3),ЗФ!$2:$2,0))*
INDEX(Коэф.закупка_год_свекла[],MATCH($A65,Коэф.закупка_год_свекла[1],0),MATCH(MONTH(CI$3),КЗ!$1:$1,0))/1000,""),0)</f>
        <v>0</v>
      </c>
      <c r="CJ65" s="551" cm="1">
        <f t="array" aca="1" ref="CJ65" ca="1">IFERROR(IF(AND(НачЦ_ИнвП_Дата&lt;=CJ$3,КИнвП_Дата&gt;CJ$3),
INDEX(Кальк._свекла,MATCH($A65,Кальк._свекла_наим.,0),MATCH("Сумма затрат, т.руб.",'Кальк-я'!$5:$5,0))*
INDEX(ЗФ,MATCH($A$58,ЗФ!$A:$A,0),MATCH("Посевная площадь"&amp;YEAR(CK$3),ЗФ!$2:$2,0))*
INDEX(Коэф.закупка_год_свекла[],MATCH($A65,Коэф.закупка_год_свекла[1],0),MATCH(MONTH(CJ$3),КЗ!$1:$1,0))/1000,""),0)</f>
        <v>0</v>
      </c>
      <c r="CK65" s="551" cm="1">
        <f t="array" aca="1" ref="CK65" ca="1">IFERROR(IF(AND(НачЦ_ИнвП_Дата&lt;=CK$3,КИнвП_Дата&gt;CK$3),
INDEX(Кальк._свекла,MATCH($A65,Кальк._свекла_наим.,0),MATCH("Сумма затрат, т.руб.",'Кальк-я'!$5:$5,0))*
INDEX(ЗФ,MATCH($A$58,ЗФ!$A:$A,0),MATCH("Посевная площадь"&amp;YEAR(CL$3),ЗФ!$2:$2,0))*
INDEX(Коэф.закупка_год_свекла[],MATCH($A65,Коэф.закупка_год_свекла[1],0),MATCH(MONTH(CK$3),КЗ!$1:$1,0))/1000,""),0)</f>
        <v>0</v>
      </c>
      <c r="CL65" s="551" cm="1">
        <f t="array" aca="1" ref="CL65" ca="1">IFERROR(IF(AND(НачЦ_ИнвП_Дата&lt;=CL$3,КИнвП_Дата&gt;CL$3),
INDEX(Кальк._свекла,MATCH($A65,Кальк._свекла_наим.,0),MATCH("Сумма затрат, т.руб.",'Кальк-я'!$5:$5,0))*
INDEX(ЗФ,MATCH($A$58,ЗФ!$A:$A,0),MATCH("Посевная площадь"&amp;YEAR(CM$3),ЗФ!$2:$2,0))*
INDEX(Коэф.закупка_год_свекла[],MATCH($A65,Коэф.закупка_год_свекла[1],0),MATCH(MONTH(CL$3),КЗ!$1:$1,0))/1000,""),0)</f>
        <v>0</v>
      </c>
      <c r="CM65" s="551" cm="1">
        <f t="array" aca="1" ref="CM65" ca="1">IFERROR(IF(AND(НачЦ_ИнвП_Дата&lt;=CM$3,КИнвП_Дата&gt;CM$3),
INDEX(Кальк._свекла,MATCH($A65,Кальк._свекла_наим.,0),MATCH("Сумма затрат, т.руб.",'Кальк-я'!$5:$5,0))*
INDEX(ЗФ,MATCH($A$58,ЗФ!$A:$A,0),MATCH("Посевная площадь"&amp;YEAR(CN$3),ЗФ!$2:$2,0))*
INDEX(Коэф.закупка_год_свекла[],MATCH($A65,Коэф.закупка_год_свекла[1],0),MATCH(MONTH(CM$3),КЗ!$1:$1,0))/1000,""),0)</f>
        <v>0</v>
      </c>
      <c r="CN65" s="552">
        <f t="shared" ca="1" si="1550"/>
        <v>0</v>
      </c>
      <c r="CO65" s="551" cm="1">
        <f t="array" aca="1" ref="CO65" ca="1">IFERROR(IF(AND(НачЦ_ИнвП_Дата&lt;=CO$3,КИнвП_Дата&gt;CO$3),
INDEX(Кальк._свекла,MATCH($A65,Кальк._свекла_наим.,0),MATCH("Сумма затрат, т.руб.",'Кальк-я'!$5:$5,0))*
INDEX(ЗФ,MATCH($A$58,ЗФ!$A:$A,0),MATCH("Посевная площадь"&amp;YEAR(CP$3),ЗФ!$2:$2,0))*
INDEX(Коэф.закупка_год_свекла[],MATCH($A65,Коэф.закупка_год_свекла[1],0),MATCH(MONTH(CO$3),КЗ!$1:$1,0))/1000,""),0)</f>
        <v>0</v>
      </c>
      <c r="CP65" s="551" cm="1">
        <f t="array" aca="1" ref="CP65" ca="1">IFERROR(IF(AND(НачЦ_ИнвП_Дата&lt;=CP$3,КИнвП_Дата&gt;CP$3),
INDEX(Кальк._свекла,MATCH($A65,Кальк._свекла_наим.,0),MATCH("Сумма затрат, т.руб.",'Кальк-я'!$5:$5,0))*
INDEX(ЗФ,MATCH($A$58,ЗФ!$A:$A,0),MATCH("Посевная площадь"&amp;YEAR(CQ$3),ЗФ!$2:$2,0))*
INDEX(Коэф.закупка_год_свекла[],MATCH($A65,Коэф.закупка_год_свекла[1],0),MATCH(MONTH(CP$3),КЗ!$1:$1,0))/1000,""),0)</f>
        <v>0</v>
      </c>
      <c r="CQ65" s="551" cm="1">
        <f t="array" aca="1" ref="CQ65" ca="1">IFERROR(IF(AND(НачЦ_ИнвП_Дата&lt;=CQ$3,КИнвП_Дата&gt;CQ$3),
INDEX(Кальк._свекла,MATCH($A65,Кальк._свекла_наим.,0),MATCH("Сумма затрат, т.руб.",'Кальк-я'!$5:$5,0))*
INDEX(ЗФ,MATCH($A$58,ЗФ!$A:$A,0),MATCH("Посевная площадь"&amp;YEAR(CR$3),ЗФ!$2:$2,0))*
INDEX(Коэф.закупка_год_свекла[],MATCH($A65,Коэф.закупка_год_свекла[1],0),MATCH(MONTH(CQ$3),КЗ!$1:$1,0))/1000,""),0)</f>
        <v>0</v>
      </c>
      <c r="CR65" s="551" cm="1">
        <f t="array" aca="1" ref="CR65" ca="1">IFERROR(IF(AND(НачЦ_ИнвП_Дата&lt;=CR$3,КИнвП_Дата&gt;CR$3),
INDEX(Кальк._свекла,MATCH($A65,Кальк._свекла_наим.,0),MATCH("Сумма затрат, т.руб.",'Кальк-я'!$5:$5,0))*
INDEX(ЗФ,MATCH($A$58,ЗФ!$A:$A,0),MATCH("Посевная площадь"&amp;YEAR(CS$3),ЗФ!$2:$2,0))*
INDEX(Коэф.закупка_год_свекла[],MATCH($A65,Коэф.закупка_год_свекла[1],0),MATCH(MONTH(CR$3),КЗ!$1:$1,0))/1000,""),0)</f>
        <v>0</v>
      </c>
      <c r="CS65" s="551" cm="1">
        <f t="array" aca="1" ref="CS65" ca="1">IFERROR(IF(AND(НачЦ_ИнвП_Дата&lt;=CS$3,КИнвП_Дата&gt;CS$3),
INDEX(Кальк._свекла,MATCH($A65,Кальк._свекла_наим.,0),MATCH("Сумма затрат, т.руб.",'Кальк-я'!$5:$5,0))*
INDEX(ЗФ,MATCH($A$58,ЗФ!$A:$A,0),MATCH("Посевная площадь"&amp;YEAR(CT$3),ЗФ!$2:$2,0))*
INDEX(Коэф.закупка_год_свекла[],MATCH($A65,Коэф.закупка_год_свекла[1],0),MATCH(MONTH(CS$3),КЗ!$1:$1,0))/1000,""),0)</f>
        <v>0</v>
      </c>
      <c r="CT65" s="551" cm="1">
        <f t="array" aca="1" ref="CT65" ca="1">IFERROR(IF(AND(НачЦ_ИнвП_Дата&lt;=CT$3,КИнвП_Дата&gt;CT$3),
INDEX(Кальк._свекла,MATCH($A65,Кальк._свекла_наим.,0),MATCH("Сумма затрат, т.руб.",'Кальк-я'!$5:$5,0))*
INDEX(ЗФ,MATCH($A$58,ЗФ!$A:$A,0),MATCH("Посевная площадь"&amp;YEAR(CU$3),ЗФ!$2:$2,0))*
INDEX(Коэф.закупка_год_свекла[],MATCH($A65,Коэф.закупка_год_свекла[1],0),MATCH(MONTH(CT$3),КЗ!$1:$1,0))/1000,""),0)</f>
        <v>0</v>
      </c>
      <c r="CU65" s="551" cm="1">
        <f t="array" aca="1" ref="CU65" ca="1">IFERROR(IF(AND(НачЦ_ИнвП_Дата&lt;=CU$3,КИнвП_Дата&gt;CU$3),
INDEX(Кальк._свекла,MATCH($A65,Кальк._свекла_наим.,0),MATCH("Сумма затрат, т.руб.",'Кальк-я'!$5:$5,0))*
INDEX(ЗФ,MATCH($A$58,ЗФ!$A:$A,0),MATCH("Посевная площадь"&amp;YEAR(CV$3),ЗФ!$2:$2,0))*
INDEX(Коэф.закупка_год_свекла[],MATCH($A65,Коэф.закупка_год_свекла[1],0),MATCH(MONTH(CU$3),КЗ!$1:$1,0))/1000,""),0)</f>
        <v>0</v>
      </c>
      <c r="CV65" s="551" cm="1">
        <f t="array" aca="1" ref="CV65" ca="1">IFERROR(IF(AND(НачЦ_ИнвП_Дата&lt;=CV$3,КИнвП_Дата&gt;CV$3),
INDEX(Кальк._свекла,MATCH($A65,Кальк._свекла_наим.,0),MATCH("Сумма затрат, т.руб.",'Кальк-я'!$5:$5,0))*
INDEX(ЗФ,MATCH($A$58,ЗФ!$A:$A,0),MATCH("Посевная площадь"&amp;YEAR(CW$3),ЗФ!$2:$2,0))*
INDEX(Коэф.закупка_год_свекла[],MATCH($A65,Коэф.закупка_год_свекла[1],0),MATCH(MONTH(CV$3),КЗ!$1:$1,0))/1000,""),0)</f>
        <v>0</v>
      </c>
      <c r="CW65" s="551" cm="1">
        <f t="array" aca="1" ref="CW65" ca="1">IFERROR(IF(AND(НачЦ_ИнвП_Дата&lt;=CW$3,КИнвП_Дата&gt;CW$3),
INDEX(Кальк._свекла,MATCH($A65,Кальк._свекла_наим.,0),MATCH("Сумма затрат, т.руб.",'Кальк-я'!$5:$5,0))*
INDEX(ЗФ,MATCH($A$58,ЗФ!$A:$A,0),MATCH("Посевная площадь"&amp;YEAR(CX$3),ЗФ!$2:$2,0))*
INDEX(Коэф.закупка_год_свекла[],MATCH($A65,Коэф.закупка_год_свекла[1],0),MATCH(MONTH(CW$3),КЗ!$1:$1,0))/1000,""),0)</f>
        <v>0</v>
      </c>
      <c r="CX65" s="551" cm="1">
        <f t="array" aca="1" ref="CX65" ca="1">IFERROR(IF(AND(НачЦ_ИнвП_Дата&lt;=CX$3,КИнвП_Дата&gt;CX$3),
INDEX(Кальк._свекла,MATCH($A65,Кальк._свекла_наим.,0),MATCH("Сумма затрат, т.руб.",'Кальк-я'!$5:$5,0))*
INDEX(ЗФ,MATCH($A$58,ЗФ!$A:$A,0),MATCH("Посевная площадь"&amp;YEAR(CY$3),ЗФ!$2:$2,0))*
INDEX(Коэф.закупка_год_свекла[],MATCH($A65,Коэф.закупка_год_свекла[1],0),MATCH(MONTH(CX$3),КЗ!$1:$1,0))/1000,""),0)</f>
        <v>0</v>
      </c>
      <c r="CY65" s="551" cm="1">
        <f t="array" aca="1" ref="CY65" ca="1">IFERROR(IF(AND(НачЦ_ИнвП_Дата&lt;=CY$3,КИнвП_Дата&gt;CY$3),
INDEX(Кальк._свекла,MATCH($A65,Кальк._свекла_наим.,0),MATCH("Сумма затрат, т.руб.",'Кальк-я'!$5:$5,0))*
INDEX(ЗФ,MATCH($A$58,ЗФ!$A:$A,0),MATCH("Посевная площадь"&amp;YEAR(CZ$3),ЗФ!$2:$2,0))*
INDEX(Коэф.закупка_год_свекла[],MATCH($A65,Коэф.закупка_год_свекла[1],0),MATCH(MONTH(CY$3),КЗ!$1:$1,0))/1000,""),0)</f>
        <v>0</v>
      </c>
      <c r="CZ65" s="551" cm="1">
        <f t="array" aca="1" ref="CZ65" ca="1">IFERROR(IF(AND(НачЦ_ИнвП_Дата&lt;=CZ$3,КИнвП_Дата&gt;CZ$3),
INDEX(Кальк._свекла,MATCH($A65,Кальк._свекла_наим.,0),MATCH("Сумма затрат, т.руб.",'Кальк-я'!$5:$5,0))*
INDEX(ЗФ,MATCH($A$58,ЗФ!$A:$A,0),MATCH("Посевная площадь"&amp;YEAR(DA$3),ЗФ!$2:$2,0))*
INDEX(Коэф.закупка_год_свекла[],MATCH($A65,Коэф.закупка_год_свекла[1],0),MATCH(MONTH(CZ$3),КЗ!$1:$1,0))/1000,""),0)</f>
        <v>0</v>
      </c>
      <c r="DA65" s="552">
        <f t="shared" ca="1" si="1551"/>
        <v>0</v>
      </c>
      <c r="DB65" s="551" cm="1">
        <f t="array" aca="1" ref="DB65" ca="1">IFERROR(IF(AND(НачЦ_ИнвП_Дата&lt;=DB$3,КИнвП_Дата&gt;DB$3),
INDEX(Кальк._свекла,MATCH($A65,Кальк._свекла_наим.,0),MATCH("Сумма затрат, т.руб.",'Кальк-я'!$5:$5,0))*
INDEX(ЗФ,MATCH($A$58,ЗФ!$A:$A,0),MATCH("Посевная площадь"&amp;YEAR(DC$3),ЗФ!$2:$2,0))*
INDEX(Коэф.закупка_год_свекла[],MATCH($A65,Коэф.закупка_год_свекла[1],0),MATCH(MONTH(DB$3),КЗ!$1:$1,0))/1000,""),0)</f>
        <v>0</v>
      </c>
      <c r="DC65" s="551" cm="1">
        <f t="array" aca="1" ref="DC65" ca="1">IFERROR(IF(AND(НачЦ_ИнвП_Дата&lt;=DC$3,КИнвП_Дата&gt;DC$3),
INDEX(Кальк._свекла,MATCH($A65,Кальк._свекла_наим.,0),MATCH("Сумма затрат, т.руб.",'Кальк-я'!$5:$5,0))*
INDEX(ЗФ,MATCH($A$58,ЗФ!$A:$A,0),MATCH("Посевная площадь"&amp;YEAR(DD$3),ЗФ!$2:$2,0))*
INDEX(Коэф.закупка_год_свекла[],MATCH($A65,Коэф.закупка_год_свекла[1],0),MATCH(MONTH(DC$3),КЗ!$1:$1,0))/1000,""),0)</f>
        <v>0</v>
      </c>
      <c r="DD65" s="551" cm="1">
        <f t="array" aca="1" ref="DD65" ca="1">IFERROR(IF(AND(НачЦ_ИнвП_Дата&lt;=DD$3,КИнвП_Дата&gt;DD$3),
INDEX(Кальк._свекла,MATCH($A65,Кальк._свекла_наим.,0),MATCH("Сумма затрат, т.руб.",'Кальк-я'!$5:$5,0))*
INDEX(ЗФ,MATCH($A$58,ЗФ!$A:$A,0),MATCH("Посевная площадь"&amp;YEAR(DE$3),ЗФ!$2:$2,0))*
INDEX(Коэф.закупка_год_свекла[],MATCH($A65,Коэф.закупка_год_свекла[1],0),MATCH(MONTH(DD$3),КЗ!$1:$1,0))/1000,""),0)</f>
        <v>0</v>
      </c>
      <c r="DE65" s="551" cm="1">
        <f t="array" aca="1" ref="DE65" ca="1">IFERROR(IF(AND(НачЦ_ИнвП_Дата&lt;=DE$3,КИнвП_Дата&gt;DE$3),
INDEX(Кальк._свекла,MATCH($A65,Кальк._свекла_наим.,0),MATCH("Сумма затрат, т.руб.",'Кальк-я'!$5:$5,0))*
INDEX(ЗФ,MATCH($A$58,ЗФ!$A:$A,0),MATCH("Посевная площадь"&amp;YEAR(DF$3),ЗФ!$2:$2,0))*
INDEX(Коэф.закупка_год_свекла[],MATCH($A65,Коэф.закупка_год_свекла[1],0),MATCH(MONTH(DE$3),КЗ!$1:$1,0))/1000,""),0)</f>
        <v>0</v>
      </c>
      <c r="DF65" s="551" cm="1">
        <f t="array" aca="1" ref="DF65" ca="1">IFERROR(IF(AND(НачЦ_ИнвП_Дата&lt;=DF$3,КИнвП_Дата&gt;DF$3),
INDEX(Кальк._свекла,MATCH($A65,Кальк._свекла_наим.,0),MATCH("Сумма затрат, т.руб.",'Кальк-я'!$5:$5,0))*
INDEX(ЗФ,MATCH($A$58,ЗФ!$A:$A,0),MATCH("Посевная площадь"&amp;YEAR(DG$3),ЗФ!$2:$2,0))*
INDEX(Коэф.закупка_год_свекла[],MATCH($A65,Коэф.закупка_год_свекла[1],0),MATCH(MONTH(DF$3),КЗ!$1:$1,0))/1000,""),0)</f>
        <v>0</v>
      </c>
      <c r="DG65" s="551" cm="1">
        <f t="array" aca="1" ref="DG65" ca="1">IFERROR(IF(AND(НачЦ_ИнвП_Дата&lt;=DG$3,КИнвП_Дата&gt;DG$3),
INDEX(Кальк._свекла,MATCH($A65,Кальк._свекла_наим.,0),MATCH("Сумма затрат, т.руб.",'Кальк-я'!$5:$5,0))*
INDEX(ЗФ,MATCH($A$58,ЗФ!$A:$A,0),MATCH("Посевная площадь"&amp;YEAR(DH$3),ЗФ!$2:$2,0))*
INDEX(Коэф.закупка_год_свекла[],MATCH($A65,Коэф.закупка_год_свекла[1],0),MATCH(MONTH(DG$3),КЗ!$1:$1,0))/1000,""),0)</f>
        <v>0</v>
      </c>
      <c r="DH65" s="551" cm="1">
        <f t="array" aca="1" ref="DH65" ca="1">IFERROR(IF(AND(НачЦ_ИнвП_Дата&lt;=DH$3,КИнвП_Дата&gt;DH$3),
INDEX(Кальк._свекла,MATCH($A65,Кальк._свекла_наим.,0),MATCH("Сумма затрат, т.руб.",'Кальк-я'!$5:$5,0))*
INDEX(ЗФ,MATCH($A$58,ЗФ!$A:$A,0),MATCH("Посевная площадь"&amp;YEAR(DI$3),ЗФ!$2:$2,0))*
INDEX(Коэф.закупка_год_свекла[],MATCH($A65,Коэф.закупка_год_свекла[1],0),MATCH(MONTH(DH$3),КЗ!$1:$1,0))/1000,""),0)</f>
        <v>0</v>
      </c>
      <c r="DI65" s="551" cm="1">
        <f t="array" aca="1" ref="DI65" ca="1">IFERROR(IF(AND(НачЦ_ИнвП_Дата&lt;=DI$3,КИнвП_Дата&gt;DI$3),
INDEX(Кальк._свекла,MATCH($A65,Кальк._свекла_наим.,0),MATCH("Сумма затрат, т.руб.",'Кальк-я'!$5:$5,0))*
INDEX(ЗФ,MATCH($A$58,ЗФ!$A:$A,0),MATCH("Посевная площадь"&amp;YEAR(DJ$3),ЗФ!$2:$2,0))*
INDEX(Коэф.закупка_год_свекла[],MATCH($A65,Коэф.закупка_год_свекла[1],0),MATCH(MONTH(DI$3),КЗ!$1:$1,0))/1000,""),0)</f>
        <v>0</v>
      </c>
      <c r="DJ65" s="551" cm="1">
        <f t="array" aca="1" ref="DJ65" ca="1">IFERROR(IF(AND(НачЦ_ИнвП_Дата&lt;=DJ$3,КИнвП_Дата&gt;DJ$3),
INDEX(Кальк._свекла,MATCH($A65,Кальк._свекла_наим.,0),MATCH("Сумма затрат, т.руб.",'Кальк-я'!$5:$5,0))*
INDEX(ЗФ,MATCH($A$58,ЗФ!$A:$A,0),MATCH("Посевная площадь"&amp;YEAR(DK$3),ЗФ!$2:$2,0))*
INDEX(Коэф.закупка_год_свекла[],MATCH($A65,Коэф.закупка_год_свекла[1],0),MATCH(MONTH(DJ$3),КЗ!$1:$1,0))/1000,""),0)</f>
        <v>0</v>
      </c>
      <c r="DK65" s="551" cm="1">
        <f t="array" aca="1" ref="DK65" ca="1">IFERROR(IF(AND(НачЦ_ИнвП_Дата&lt;=DK$3,КИнвП_Дата&gt;DK$3),
INDEX(Кальк._свекла,MATCH($A65,Кальк._свекла_наим.,0),MATCH("Сумма затрат, т.руб.",'Кальк-я'!$5:$5,0))*
INDEX(ЗФ,MATCH($A$58,ЗФ!$A:$A,0),MATCH("Посевная площадь"&amp;YEAR(DL$3),ЗФ!$2:$2,0))*
INDEX(Коэф.закупка_год_свекла[],MATCH($A65,Коэф.закупка_год_свекла[1],0),MATCH(MONTH(DK$3),КЗ!$1:$1,0))/1000,""),0)</f>
        <v>0</v>
      </c>
      <c r="DL65" s="551" cm="1">
        <f t="array" aca="1" ref="DL65" ca="1">IFERROR(IF(AND(НачЦ_ИнвП_Дата&lt;=DL$3,КИнвП_Дата&gt;DL$3),
INDEX(Кальк._свекла,MATCH($A65,Кальк._свекла_наим.,0),MATCH("Сумма затрат, т.руб.",'Кальк-я'!$5:$5,0))*
INDEX(ЗФ,MATCH($A$58,ЗФ!$A:$A,0),MATCH("Посевная площадь"&amp;YEAR(DM$3),ЗФ!$2:$2,0))*
INDEX(Коэф.закупка_год_свекла[],MATCH($A65,Коэф.закупка_год_свекла[1],0),MATCH(MONTH(DL$3),КЗ!$1:$1,0))/1000,""),0)</f>
        <v>0</v>
      </c>
      <c r="DM65" s="551" cm="1">
        <f t="array" aca="1" ref="DM65" ca="1">IFERROR(IF(AND(НачЦ_ИнвП_Дата&lt;=DM$3,КИнвП_Дата&gt;DM$3),
INDEX(Кальк._свекла,MATCH($A65,Кальк._свекла_наим.,0),MATCH("Сумма затрат, т.руб.",'Кальк-я'!$5:$5,0))*
INDEX(ЗФ,MATCH($A$58,ЗФ!$A:$A,0),MATCH("Посевная площадь"&amp;YEAR(DN$3),ЗФ!$2:$2,0))*
INDEX(Коэф.закупка_год_свекла[],MATCH($A65,Коэф.закупка_год_свекла[1],0),MATCH(MONTH(DM$3),КЗ!$1:$1,0))/1000,""),0)</f>
        <v>0</v>
      </c>
      <c r="DN65" s="552">
        <f t="shared" ca="1" si="1552"/>
        <v>0</v>
      </c>
      <c r="DO65" s="551" cm="1">
        <f t="array" aca="1" ref="DO65" ca="1">IFERROR(IF(AND(НачЦ_ИнвП_Дата&lt;=DO$3,КИнвП_Дата&gt;DO$3),
INDEX(Кальк._свекла,MATCH($A65,Кальк._свекла_наим.,0),MATCH("Сумма затрат, т.руб.",'Кальк-я'!$5:$5,0))*
INDEX(ЗФ,MATCH($A$58,ЗФ!$A:$A,0),MATCH("Посевная площадь"&amp;YEAR(DP$3),ЗФ!$2:$2,0))*
INDEX(Коэф.закупка_год_свекла[],MATCH($A65,Коэф.закупка_год_свекла[1],0),MATCH(MONTH(DO$3),КЗ!$1:$1,0))/1000,""),0)</f>
        <v>0</v>
      </c>
      <c r="DP65" s="551" cm="1">
        <f t="array" aca="1" ref="DP65" ca="1">IFERROR(IF(AND(НачЦ_ИнвП_Дата&lt;=DP$3,КИнвП_Дата&gt;DP$3),
INDEX(Кальк._свекла,MATCH($A65,Кальк._свекла_наим.,0),MATCH("Сумма затрат, т.руб.",'Кальк-я'!$5:$5,0))*
INDEX(ЗФ,MATCH($A$58,ЗФ!$A:$A,0),MATCH("Посевная площадь"&amp;YEAR(DQ$3),ЗФ!$2:$2,0))*
INDEX(Коэф.закупка_год_свекла[],MATCH($A65,Коэф.закупка_год_свекла[1],0),MATCH(MONTH(DP$3),КЗ!$1:$1,0))/1000,""),0)</f>
        <v>0</v>
      </c>
      <c r="DQ65" s="551" cm="1">
        <f t="array" aca="1" ref="DQ65" ca="1">IFERROR(IF(AND(НачЦ_ИнвП_Дата&lt;=DQ$3,КИнвП_Дата&gt;DQ$3),
INDEX(Кальк._свекла,MATCH($A65,Кальк._свекла_наим.,0),MATCH("Сумма затрат, т.руб.",'Кальк-я'!$5:$5,0))*
INDEX(ЗФ,MATCH($A$58,ЗФ!$A:$A,0),MATCH("Посевная площадь"&amp;YEAR(DR$3),ЗФ!$2:$2,0))*
INDEX(Коэф.закупка_год_свекла[],MATCH($A65,Коэф.закупка_год_свекла[1],0),MATCH(MONTH(DQ$3),КЗ!$1:$1,0))/1000,""),0)</f>
        <v>0</v>
      </c>
      <c r="DR65" s="551" cm="1">
        <f t="array" aca="1" ref="DR65" ca="1">IFERROR(IF(AND(НачЦ_ИнвП_Дата&lt;=DR$3,КИнвП_Дата&gt;DR$3),
INDEX(Кальк._свекла,MATCH($A65,Кальк._свекла_наим.,0),MATCH("Сумма затрат, т.руб.",'Кальк-я'!$5:$5,0))*
INDEX(ЗФ,MATCH($A$58,ЗФ!$A:$A,0),MATCH("Посевная площадь"&amp;YEAR(DS$3),ЗФ!$2:$2,0))*
INDEX(Коэф.закупка_год_свекла[],MATCH($A65,Коэф.закупка_год_свекла[1],0),MATCH(MONTH(DR$3),КЗ!$1:$1,0))/1000,""),0)</f>
        <v>0</v>
      </c>
      <c r="DS65" s="551" cm="1">
        <f t="array" aca="1" ref="DS65" ca="1">IFERROR(IF(AND(НачЦ_ИнвП_Дата&lt;=DS$3,КИнвП_Дата&gt;DS$3),
INDEX(Кальк._свекла,MATCH($A65,Кальк._свекла_наим.,0),MATCH("Сумма затрат, т.руб.",'Кальк-я'!$5:$5,0))*
INDEX(ЗФ,MATCH($A$58,ЗФ!$A:$A,0),MATCH("Посевная площадь"&amp;YEAR(DT$3),ЗФ!$2:$2,0))*
INDEX(Коэф.закупка_год_свекла[],MATCH($A65,Коэф.закупка_год_свекла[1],0),MATCH(MONTH(DS$3),КЗ!$1:$1,0))/1000,""),0)</f>
        <v>0</v>
      </c>
      <c r="DT65" s="551" cm="1">
        <f t="array" aca="1" ref="DT65" ca="1">IFERROR(IF(AND(НачЦ_ИнвП_Дата&lt;=DT$3,КИнвП_Дата&gt;DT$3),
INDEX(Кальк._свекла,MATCH($A65,Кальк._свекла_наим.,0),MATCH("Сумма затрат, т.руб.",'Кальк-я'!$5:$5,0))*
INDEX(ЗФ,MATCH($A$58,ЗФ!$A:$A,0),MATCH("Посевная площадь"&amp;YEAR(DU$3),ЗФ!$2:$2,0))*
INDEX(Коэф.закупка_год_свекла[],MATCH($A65,Коэф.закупка_год_свекла[1],0),MATCH(MONTH(DT$3),КЗ!$1:$1,0))/1000,""),0)</f>
        <v>0</v>
      </c>
      <c r="DU65" s="551" cm="1">
        <f t="array" aca="1" ref="DU65" ca="1">IFERROR(IF(AND(НачЦ_ИнвП_Дата&lt;=DU$3,КИнвП_Дата&gt;DU$3),
INDEX(Кальк._свекла,MATCH($A65,Кальк._свекла_наим.,0),MATCH("Сумма затрат, т.руб.",'Кальк-я'!$5:$5,0))*
INDEX(ЗФ,MATCH($A$58,ЗФ!$A:$A,0),MATCH("Посевная площадь"&amp;YEAR(DV$3),ЗФ!$2:$2,0))*
INDEX(Коэф.закупка_год_свекла[],MATCH($A65,Коэф.закупка_год_свекла[1],0),MATCH(MONTH(DU$3),КЗ!$1:$1,0))/1000,""),0)</f>
        <v>0</v>
      </c>
      <c r="DV65" s="551" cm="1">
        <f t="array" aca="1" ref="DV65" ca="1">IFERROR(IF(AND(НачЦ_ИнвП_Дата&lt;=DV$3,КИнвП_Дата&gt;DV$3),
INDEX(Кальк._свекла,MATCH($A65,Кальк._свекла_наим.,0),MATCH("Сумма затрат, т.руб.",'Кальк-я'!$5:$5,0))*
INDEX(ЗФ,MATCH($A$58,ЗФ!$A:$A,0),MATCH("Посевная площадь"&amp;YEAR(DW$3),ЗФ!$2:$2,0))*
INDEX(Коэф.закупка_год_свекла[],MATCH($A65,Коэф.закупка_год_свекла[1],0),MATCH(MONTH(DV$3),КЗ!$1:$1,0))/1000,""),0)</f>
        <v>0</v>
      </c>
      <c r="DW65" s="551" cm="1">
        <f t="array" aca="1" ref="DW65" ca="1">IFERROR(IF(AND(НачЦ_ИнвП_Дата&lt;=DW$3,КИнвП_Дата&gt;DW$3),
INDEX(Кальк._свекла,MATCH($A65,Кальк._свекла_наим.,0),MATCH("Сумма затрат, т.руб.",'Кальк-я'!$5:$5,0))*
INDEX(ЗФ,MATCH($A$58,ЗФ!$A:$A,0),MATCH("Посевная площадь"&amp;YEAR(DX$3),ЗФ!$2:$2,0))*
INDEX(Коэф.закупка_год_свекла[],MATCH($A65,Коэф.закупка_год_свекла[1],0),MATCH(MONTH(DW$3),КЗ!$1:$1,0))/1000,""),0)</f>
        <v>0</v>
      </c>
      <c r="DX65" s="551" cm="1">
        <f t="array" aca="1" ref="DX65" ca="1">IFERROR(IF(AND(НачЦ_ИнвП_Дата&lt;=DX$3,КИнвП_Дата&gt;DX$3),
INDEX(Кальк._свекла,MATCH($A65,Кальк._свекла_наим.,0),MATCH("Сумма затрат, т.руб.",'Кальк-я'!$5:$5,0))*
INDEX(ЗФ,MATCH($A$58,ЗФ!$A:$A,0),MATCH("Посевная площадь"&amp;YEAR(DY$3),ЗФ!$2:$2,0))*
INDEX(Коэф.закупка_год_свекла[],MATCH($A65,Коэф.закупка_год_свекла[1],0),MATCH(MONTH(DX$3),КЗ!$1:$1,0))/1000,""),0)</f>
        <v>0</v>
      </c>
      <c r="DY65" s="551" cm="1">
        <f t="array" aca="1" ref="DY65" ca="1">IFERROR(IF(AND(НачЦ_ИнвП_Дата&lt;=DY$3,КИнвП_Дата&gt;DY$3),
INDEX(Кальк._свекла,MATCH($A65,Кальк._свекла_наим.,0),MATCH("Сумма затрат, т.руб.",'Кальк-я'!$5:$5,0))*
INDEX(ЗФ,MATCH($A$58,ЗФ!$A:$A,0),MATCH("Посевная площадь"&amp;YEAR(DZ$3),ЗФ!$2:$2,0))*
INDEX(Коэф.закупка_год_свекла[],MATCH($A65,Коэф.закупка_год_свекла[1],0),MATCH(MONTH(DY$3),КЗ!$1:$1,0))/1000,""),0)</f>
        <v>0</v>
      </c>
      <c r="DZ65" s="551" cm="1">
        <f t="array" aca="1" ref="DZ65" ca="1">IFERROR(IF(AND(НачЦ_ИнвП_Дата&lt;=DZ$3,КИнвП_Дата&gt;DZ$3),
INDEX(Кальк._свекла,MATCH($A65,Кальк._свекла_наим.,0),MATCH("Сумма затрат, т.руб.",'Кальк-я'!$5:$5,0))*
INDEX(ЗФ,MATCH($A$58,ЗФ!$A:$A,0),MATCH("Посевная площадь"&amp;YEAR(EA$3),ЗФ!$2:$2,0))*
INDEX(Коэф.закупка_год_свекла[],MATCH($A65,Коэф.закупка_год_свекла[1],0),MATCH(MONTH(DZ$3),КЗ!$1:$1,0))/1000,""),0)</f>
        <v>0</v>
      </c>
      <c r="EA65" s="552">
        <f t="shared" ca="1" si="1553"/>
        <v>0</v>
      </c>
      <c r="EB65" s="551" cm="1">
        <f t="array" aca="1" ref="EB65" ca="1">IFERROR(IF(AND(НачЦ_ИнвП_Дата&lt;=EB$3,КИнвП_Дата&gt;EB$3),
INDEX(Кальк._свекла,MATCH($A65,Кальк._свекла_наим.,0),MATCH("Сумма затрат, т.руб.",'Кальк-я'!$5:$5,0))*
INDEX(ЗФ,MATCH($A$58,ЗФ!$A:$A,0),MATCH("Посевная площадь"&amp;YEAR(EC$3),ЗФ!$2:$2,0))*
INDEX(Коэф.закупка_год_свекла[],MATCH($A65,Коэф.закупка_год_свекла[1],0),MATCH(MONTH(EB$3),КЗ!$1:$1,0))/1000,""),0)</f>
        <v>0</v>
      </c>
      <c r="EC65" s="551" cm="1">
        <f t="array" aca="1" ref="EC65" ca="1">IFERROR(IF(AND(НачЦ_ИнвП_Дата&lt;=EC$3,КИнвП_Дата&gt;EC$3),
INDEX(Кальк._свекла,MATCH($A65,Кальк._свекла_наим.,0),MATCH("Сумма затрат, т.руб.",'Кальк-я'!$5:$5,0))*
INDEX(ЗФ,MATCH($A$58,ЗФ!$A:$A,0),MATCH("Посевная площадь"&amp;YEAR(ED$3),ЗФ!$2:$2,0))*
INDEX(Коэф.закупка_год_свекла[],MATCH($A65,Коэф.закупка_год_свекла[1],0),MATCH(MONTH(EC$3),КЗ!$1:$1,0))/1000,""),0)</f>
        <v>0</v>
      </c>
      <c r="ED65" s="551" cm="1">
        <f t="array" aca="1" ref="ED65" ca="1">IFERROR(IF(AND(НачЦ_ИнвП_Дата&lt;=ED$3,КИнвП_Дата&gt;ED$3),
INDEX(Кальк._свекла,MATCH($A65,Кальк._свекла_наим.,0),MATCH("Сумма затрат, т.руб.",'Кальк-я'!$5:$5,0))*
INDEX(ЗФ,MATCH($A$58,ЗФ!$A:$A,0),MATCH("Посевная площадь"&amp;YEAR(EE$3),ЗФ!$2:$2,0))*
INDEX(Коэф.закупка_год_свекла[],MATCH($A65,Коэф.закупка_год_свекла[1],0),MATCH(MONTH(ED$3),КЗ!$1:$1,0))/1000,""),0)</f>
        <v>0</v>
      </c>
      <c r="EE65" s="551" cm="1">
        <f t="array" aca="1" ref="EE65" ca="1">IFERROR(IF(AND(НачЦ_ИнвП_Дата&lt;=EE$3,КИнвП_Дата&gt;EE$3),
INDEX(Кальк._свекла,MATCH($A65,Кальк._свекла_наим.,0),MATCH("Сумма затрат, т.руб.",'Кальк-я'!$5:$5,0))*
INDEX(ЗФ,MATCH($A$58,ЗФ!$A:$A,0),MATCH("Посевная площадь"&amp;YEAR(EF$3),ЗФ!$2:$2,0))*
INDEX(Коэф.закупка_год_свекла[],MATCH($A65,Коэф.закупка_год_свекла[1],0),MATCH(MONTH(EE$3),КЗ!$1:$1,0))/1000,""),0)</f>
        <v>0</v>
      </c>
      <c r="EF65" s="551" cm="1">
        <f t="array" aca="1" ref="EF65" ca="1">IFERROR(IF(AND(НачЦ_ИнвП_Дата&lt;=EF$3,КИнвП_Дата&gt;EF$3),
INDEX(Кальк._свекла,MATCH($A65,Кальк._свекла_наим.,0),MATCH("Сумма затрат, т.руб.",'Кальк-я'!$5:$5,0))*
INDEX(ЗФ,MATCH($A$58,ЗФ!$A:$A,0),MATCH("Посевная площадь"&amp;YEAR(EG$3),ЗФ!$2:$2,0))*
INDEX(Коэф.закупка_год_свекла[],MATCH($A65,Коэф.закупка_год_свекла[1],0),MATCH(MONTH(EF$3),КЗ!$1:$1,0))/1000,""),0)</f>
        <v>0</v>
      </c>
      <c r="EG65" s="551" cm="1">
        <f t="array" aca="1" ref="EG65" ca="1">IFERROR(IF(AND(НачЦ_ИнвП_Дата&lt;=EG$3,КИнвП_Дата&gt;EG$3),
INDEX(Кальк._свекла,MATCH($A65,Кальк._свекла_наим.,0),MATCH("Сумма затрат, т.руб.",'Кальк-я'!$5:$5,0))*
INDEX(ЗФ,MATCH($A$58,ЗФ!$A:$A,0),MATCH("Посевная площадь"&amp;YEAR(EH$3),ЗФ!$2:$2,0))*
INDEX(Коэф.закупка_год_свекла[],MATCH($A65,Коэф.закупка_год_свекла[1],0),MATCH(MONTH(EG$3),КЗ!$1:$1,0))/1000,""),0)</f>
        <v>0</v>
      </c>
      <c r="EH65" s="551" cm="1">
        <f t="array" aca="1" ref="EH65" ca="1">IFERROR(IF(AND(НачЦ_ИнвП_Дата&lt;=EH$3,КИнвП_Дата&gt;EH$3),
INDEX(Кальк._свекла,MATCH($A65,Кальк._свекла_наим.,0),MATCH("Сумма затрат, т.руб.",'Кальк-я'!$5:$5,0))*
INDEX(ЗФ,MATCH($A$58,ЗФ!$A:$A,0),MATCH("Посевная площадь"&amp;YEAR(EI$3),ЗФ!$2:$2,0))*
INDEX(Коэф.закупка_год_свекла[],MATCH($A65,Коэф.закупка_год_свекла[1],0),MATCH(MONTH(EH$3),КЗ!$1:$1,0))/1000,""),0)</f>
        <v>0</v>
      </c>
      <c r="EI65" s="551" cm="1">
        <f t="array" aca="1" ref="EI65" ca="1">IFERROR(IF(AND(НачЦ_ИнвП_Дата&lt;=EI$3,КИнвП_Дата&gt;EI$3),
INDEX(Кальк._свекла,MATCH($A65,Кальк._свекла_наим.,0),MATCH("Сумма затрат, т.руб.",'Кальк-я'!$5:$5,0))*
INDEX(ЗФ,MATCH($A$58,ЗФ!$A:$A,0),MATCH("Посевная площадь"&amp;YEAR(EJ$3),ЗФ!$2:$2,0))*
INDEX(Коэф.закупка_год_свекла[],MATCH($A65,Коэф.закупка_год_свекла[1],0),MATCH(MONTH(EI$3),КЗ!$1:$1,0))/1000,""),0)</f>
        <v>0</v>
      </c>
      <c r="EJ65" s="551" cm="1">
        <f t="array" aca="1" ref="EJ65" ca="1">IFERROR(IF(AND(НачЦ_ИнвП_Дата&lt;=EJ$3,КИнвП_Дата&gt;EJ$3),
INDEX(Кальк._свекла,MATCH($A65,Кальк._свекла_наим.,0),MATCH("Сумма затрат, т.руб.",'Кальк-я'!$5:$5,0))*
INDEX(ЗФ,MATCH($A$58,ЗФ!$A:$A,0),MATCH("Посевная площадь"&amp;YEAR(EK$3),ЗФ!$2:$2,0))*
INDEX(Коэф.закупка_год_свекла[],MATCH($A65,Коэф.закупка_год_свекла[1],0),MATCH(MONTH(EJ$3),КЗ!$1:$1,0))/1000,""),0)</f>
        <v>0</v>
      </c>
      <c r="EK65" s="551" cm="1">
        <f t="array" aca="1" ref="EK65" ca="1">IFERROR(IF(AND(НачЦ_ИнвП_Дата&lt;=EK$3,КИнвП_Дата&gt;EK$3),
INDEX(Кальк._свекла,MATCH($A65,Кальк._свекла_наим.,0),MATCH("Сумма затрат, т.руб.",'Кальк-я'!$5:$5,0))*
INDEX(ЗФ,MATCH($A$58,ЗФ!$A:$A,0),MATCH("Посевная площадь"&amp;YEAR(EL$3),ЗФ!$2:$2,0))*
INDEX(Коэф.закупка_год_свекла[],MATCH($A65,Коэф.закупка_год_свекла[1],0),MATCH(MONTH(EK$3),КЗ!$1:$1,0))/1000,""),0)</f>
        <v>0</v>
      </c>
      <c r="EL65" s="551" cm="1">
        <f t="array" aca="1" ref="EL65" ca="1">IFERROR(IF(AND(НачЦ_ИнвП_Дата&lt;=EL$3,КИнвП_Дата&gt;EL$3),
INDEX(Кальк._свекла,MATCH($A65,Кальк._свекла_наим.,0),MATCH("Сумма затрат, т.руб.",'Кальк-я'!$5:$5,0))*
INDEX(ЗФ,MATCH($A$58,ЗФ!$A:$A,0),MATCH("Посевная площадь"&amp;YEAR(EM$3),ЗФ!$2:$2,0))*
INDEX(Коэф.закупка_год_свекла[],MATCH($A65,Коэф.закупка_год_свекла[1],0),MATCH(MONTH(EL$3),КЗ!$1:$1,0))/1000,""),0)</f>
        <v>0</v>
      </c>
      <c r="EM65" s="551" cm="1">
        <f t="array" aca="1" ref="EM65" ca="1">IFERROR(IF(AND(НачЦ_ИнвП_Дата&lt;=EM$3,КИнвП_Дата&gt;EM$3),
INDEX(Кальк._свекла,MATCH($A65,Кальк._свекла_наим.,0),MATCH("Сумма затрат, т.руб.",'Кальк-я'!$5:$5,0))*
INDEX(ЗФ,MATCH($A$58,ЗФ!$A:$A,0),MATCH("Посевная площадь"&amp;YEAR(EN$3),ЗФ!$2:$2,0))*
INDEX(Коэф.закупка_год_свекла[],MATCH($A65,Коэф.закупка_год_свекла[1],0),MATCH(MONTH(EM$3),КЗ!$1:$1,0))/1000,""),0)</f>
        <v>0</v>
      </c>
      <c r="EN65" s="552">
        <f t="shared" ca="1" si="1554"/>
        <v>0</v>
      </c>
      <c r="EO65" s="551" cm="1">
        <f t="array" aca="1" ref="EO65" ca="1">IFERROR(IF(AND(НачЦ_ИнвП_Дата&lt;=EO$3,КИнвП_Дата&gt;EO$3),
INDEX(Кальк._свекла,MATCH($A65,Кальк._свекла_наим.,0),MATCH("Сумма затрат, т.руб.",'Кальк-я'!$5:$5,0))*
INDEX(ЗФ,MATCH($A$58,ЗФ!$A:$A,0),MATCH("Посевная площадь"&amp;YEAR(EP$3),ЗФ!$2:$2,0))*
INDEX(Коэф.закупка_год_свекла[],MATCH($A65,Коэф.закупка_год_свекла[1],0),MATCH(MONTH(EO$3),КЗ!$1:$1,0))/1000,""),0)</f>
        <v>0</v>
      </c>
      <c r="EP65" s="551" cm="1">
        <f t="array" aca="1" ref="EP65" ca="1">IFERROR(IF(AND(НачЦ_ИнвП_Дата&lt;=EP$3,КИнвП_Дата&gt;EP$3),
INDEX(Кальк._свекла,MATCH($A65,Кальк._свекла_наим.,0),MATCH("Сумма затрат, т.руб.",'Кальк-я'!$5:$5,0))*
INDEX(ЗФ,MATCH($A$58,ЗФ!$A:$A,0),MATCH("Посевная площадь"&amp;YEAR(EQ$3),ЗФ!$2:$2,0))*
INDEX(Коэф.закупка_год_свекла[],MATCH($A65,Коэф.закупка_год_свекла[1],0),MATCH(MONTH(EP$3),КЗ!$1:$1,0))/1000,""),0)</f>
        <v>0</v>
      </c>
      <c r="EQ65" s="551" cm="1">
        <f t="array" aca="1" ref="EQ65" ca="1">IFERROR(IF(AND(НачЦ_ИнвП_Дата&lt;=EQ$3,КИнвП_Дата&gt;EQ$3),
INDEX(Кальк._свекла,MATCH($A65,Кальк._свекла_наим.,0),MATCH("Сумма затрат, т.руб.",'Кальк-я'!$5:$5,0))*
INDEX(ЗФ,MATCH($A$58,ЗФ!$A:$A,0),MATCH("Посевная площадь"&amp;YEAR(ER$3),ЗФ!$2:$2,0))*
INDEX(Коэф.закупка_год_свекла[],MATCH($A65,Коэф.закупка_год_свекла[1],0),MATCH(MONTH(EQ$3),КЗ!$1:$1,0))/1000,""),0)</f>
        <v>0</v>
      </c>
      <c r="ER65" s="551" cm="1">
        <f t="array" aca="1" ref="ER65" ca="1">IFERROR(IF(AND(НачЦ_ИнвП_Дата&lt;=ER$3,КИнвП_Дата&gt;ER$3),
INDEX(Кальк._свекла,MATCH($A65,Кальк._свекла_наим.,0),MATCH("Сумма затрат, т.руб.",'Кальк-я'!$5:$5,0))*
INDEX(ЗФ,MATCH($A$58,ЗФ!$A:$A,0),MATCH("Посевная площадь"&amp;YEAR(ES$3),ЗФ!$2:$2,0))*
INDEX(Коэф.закупка_год_свекла[],MATCH($A65,Коэф.закупка_год_свекла[1],0),MATCH(MONTH(ER$3),КЗ!$1:$1,0))/1000,""),0)</f>
        <v>0</v>
      </c>
      <c r="ES65" s="551" cm="1">
        <f t="array" aca="1" ref="ES65" ca="1">IFERROR(IF(AND(НачЦ_ИнвП_Дата&lt;=ES$3,КИнвП_Дата&gt;ES$3),
INDEX(Кальк._свекла,MATCH($A65,Кальк._свекла_наим.,0),MATCH("Сумма затрат, т.руб.",'Кальк-я'!$5:$5,0))*
INDEX(ЗФ,MATCH($A$58,ЗФ!$A:$A,0),MATCH("Посевная площадь"&amp;YEAR(ET$3),ЗФ!$2:$2,0))*
INDEX(Коэф.закупка_год_свекла[],MATCH($A65,Коэф.закупка_год_свекла[1],0),MATCH(MONTH(ES$3),КЗ!$1:$1,0))/1000,""),0)</f>
        <v>0</v>
      </c>
      <c r="ET65" s="551" cm="1">
        <f t="array" aca="1" ref="ET65" ca="1">IFERROR(IF(AND(НачЦ_ИнвП_Дата&lt;=ET$3,КИнвП_Дата&gt;ET$3),
INDEX(Кальк._свекла,MATCH($A65,Кальк._свекла_наим.,0),MATCH("Сумма затрат, т.руб.",'Кальк-я'!$5:$5,0))*
INDEX(ЗФ,MATCH($A$58,ЗФ!$A:$A,0),MATCH("Посевная площадь"&amp;YEAR(EU$3),ЗФ!$2:$2,0))*
INDEX(Коэф.закупка_год_свекла[],MATCH($A65,Коэф.закупка_год_свекла[1],0),MATCH(MONTH(ET$3),КЗ!$1:$1,0))/1000,""),0)</f>
        <v>0</v>
      </c>
      <c r="EU65" s="551" cm="1">
        <f t="array" aca="1" ref="EU65" ca="1">IFERROR(IF(AND(НачЦ_ИнвП_Дата&lt;=EU$3,КИнвП_Дата&gt;EU$3),
INDEX(Кальк._свекла,MATCH($A65,Кальк._свекла_наим.,0),MATCH("Сумма затрат, т.руб.",'Кальк-я'!$5:$5,0))*
INDEX(ЗФ,MATCH($A$58,ЗФ!$A:$A,0),MATCH("Посевная площадь"&amp;YEAR(EV$3),ЗФ!$2:$2,0))*
INDEX(Коэф.закупка_год_свекла[],MATCH($A65,Коэф.закупка_год_свекла[1],0),MATCH(MONTH(EU$3),КЗ!$1:$1,0))/1000,""),0)</f>
        <v>0</v>
      </c>
      <c r="EV65" s="551" cm="1">
        <f t="array" aca="1" ref="EV65" ca="1">IFERROR(IF(AND(НачЦ_ИнвП_Дата&lt;=EV$3,КИнвП_Дата&gt;EV$3),
INDEX(Кальк._свекла,MATCH($A65,Кальк._свекла_наим.,0),MATCH("Сумма затрат, т.руб.",'Кальк-я'!$5:$5,0))*
INDEX(ЗФ,MATCH($A$58,ЗФ!$A:$A,0),MATCH("Посевная площадь"&amp;YEAR(EW$3),ЗФ!$2:$2,0))*
INDEX(Коэф.закупка_год_свекла[],MATCH($A65,Коэф.закупка_год_свекла[1],0),MATCH(MONTH(EV$3),КЗ!$1:$1,0))/1000,""),0)</f>
        <v>0</v>
      </c>
      <c r="EW65" s="551" cm="1">
        <f t="array" aca="1" ref="EW65" ca="1">IFERROR(IF(AND(НачЦ_ИнвП_Дата&lt;=EW$3,КИнвП_Дата&gt;EW$3),
INDEX(Кальк._свекла,MATCH($A65,Кальк._свекла_наим.,0),MATCH("Сумма затрат, т.руб.",'Кальк-я'!$5:$5,0))*
INDEX(ЗФ,MATCH($A$58,ЗФ!$A:$A,0),MATCH("Посевная площадь"&amp;YEAR(EX$3),ЗФ!$2:$2,0))*
INDEX(Коэф.закупка_год_свекла[],MATCH($A65,Коэф.закупка_год_свекла[1],0),MATCH(MONTH(EW$3),КЗ!$1:$1,0))/1000,""),0)</f>
        <v>0</v>
      </c>
      <c r="EX65" s="551" cm="1">
        <f t="array" aca="1" ref="EX65" ca="1">IFERROR(IF(AND(НачЦ_ИнвП_Дата&lt;=EX$3,КИнвП_Дата&gt;EX$3),
INDEX(Кальк._свекла,MATCH($A65,Кальк._свекла_наим.,0),MATCH("Сумма затрат, т.руб.",'Кальк-я'!$5:$5,0))*
INDEX(ЗФ,MATCH($A$58,ЗФ!$A:$A,0),MATCH("Посевная площадь"&amp;YEAR(EY$3),ЗФ!$2:$2,0))*
INDEX(Коэф.закупка_год_свекла[],MATCH($A65,Коэф.закупка_год_свекла[1],0),MATCH(MONTH(EX$3),КЗ!$1:$1,0))/1000,""),0)</f>
        <v>0</v>
      </c>
      <c r="EY65" s="551" cm="1">
        <f t="array" aca="1" ref="EY65" ca="1">IFERROR(IF(AND(НачЦ_ИнвП_Дата&lt;=EY$3,КИнвП_Дата&gt;EY$3),
INDEX(Кальк._свекла,MATCH($A65,Кальк._свекла_наим.,0),MATCH("Сумма затрат, т.руб.",'Кальк-я'!$5:$5,0))*
INDEX(ЗФ,MATCH($A$58,ЗФ!$A:$A,0),MATCH("Посевная площадь"&amp;YEAR(EZ$3),ЗФ!$2:$2,0))*
INDEX(Коэф.закупка_год_свекла[],MATCH($A65,Коэф.закупка_год_свекла[1],0),MATCH(MONTH(EY$3),КЗ!$1:$1,0))/1000,""),0)</f>
        <v>0</v>
      </c>
      <c r="EZ65" s="551" cm="1">
        <f t="array" aca="1" ref="EZ65" ca="1">IFERROR(IF(AND(НачЦ_ИнвП_Дата&lt;=EZ$3,КИнвП_Дата&gt;EZ$3),
INDEX(Кальк._свекла,MATCH($A65,Кальк._свекла_наим.,0),MATCH("Сумма затрат, т.руб.",'Кальк-я'!$5:$5,0))*
INDEX(ЗФ,MATCH($A$58,ЗФ!$A:$A,0),MATCH("Посевная площадь"&amp;YEAR(FA$3),ЗФ!$2:$2,0))*
INDEX(Коэф.закупка_год_свекла[],MATCH($A65,Коэф.закупка_год_свекла[1],0),MATCH(MONTH(EZ$3),КЗ!$1:$1,0))/1000,""),0)</f>
        <v>0</v>
      </c>
      <c r="FA65" s="552">
        <f t="shared" ca="1" si="1555"/>
        <v>0</v>
      </c>
      <c r="FB65" s="551" cm="1">
        <f t="array" aca="1" ref="FB65" ca="1">IFERROR(IF(AND(НачЦ_ИнвП_Дата&lt;=FB$3,КИнвП_Дата&gt;FB$3),
INDEX(Кальк._свекла,MATCH($A65,Кальк._свекла_наим.,0),MATCH("Сумма затрат, т.руб.",'Кальк-я'!$5:$5,0))*
INDEX(ЗФ,MATCH($A$58,ЗФ!$A:$A,0),MATCH("Посевная площадь"&amp;YEAR(FC$3),ЗФ!$2:$2,0))*
INDEX(Коэф.закупка_год_свекла[],MATCH($A65,Коэф.закупка_год_свекла[1],0),MATCH(MONTH(FB$3),КЗ!$1:$1,0))/1000,""),0)</f>
        <v>0</v>
      </c>
      <c r="FC65" s="551" cm="1">
        <f t="array" aca="1" ref="FC65" ca="1">IFERROR(IF(AND(НачЦ_ИнвП_Дата&lt;=FC$3,КИнвП_Дата&gt;FC$3),
INDEX(Кальк._свекла,MATCH($A65,Кальк._свекла_наим.,0),MATCH("Сумма затрат, т.руб.",'Кальк-я'!$5:$5,0))*
INDEX(ЗФ,MATCH($A$58,ЗФ!$A:$A,0),MATCH("Посевная площадь"&amp;YEAR(FD$3),ЗФ!$2:$2,0))*
INDEX(Коэф.закупка_год_свекла[],MATCH($A65,Коэф.закупка_год_свекла[1],0),MATCH(MONTH(FC$3),КЗ!$1:$1,0))/1000,""),0)</f>
        <v>0</v>
      </c>
      <c r="FD65" s="551" cm="1">
        <f t="array" aca="1" ref="FD65" ca="1">IFERROR(IF(AND(НачЦ_ИнвП_Дата&lt;=FD$3,КИнвП_Дата&gt;FD$3),
INDEX(Кальк._свекла,MATCH($A65,Кальк._свекла_наим.,0),MATCH("Сумма затрат, т.руб.",'Кальк-я'!$5:$5,0))*
INDEX(ЗФ,MATCH($A$58,ЗФ!$A:$A,0),MATCH("Посевная площадь"&amp;YEAR(FE$3),ЗФ!$2:$2,0))*
INDEX(Коэф.закупка_год_свекла[],MATCH($A65,Коэф.закупка_год_свекла[1],0),MATCH(MONTH(FD$3),КЗ!$1:$1,0))/1000,""),0)</f>
        <v>0</v>
      </c>
      <c r="FE65" s="551" cm="1">
        <f t="array" aca="1" ref="FE65" ca="1">IFERROR(IF(AND(НачЦ_ИнвП_Дата&lt;=FE$3,КИнвП_Дата&gt;FE$3),
INDEX(Кальк._свекла,MATCH($A65,Кальк._свекла_наим.,0),MATCH("Сумма затрат, т.руб.",'Кальк-я'!$5:$5,0))*
INDEX(ЗФ,MATCH($A$58,ЗФ!$A:$A,0),MATCH("Посевная площадь"&amp;YEAR(FF$3),ЗФ!$2:$2,0))*
INDEX(Коэф.закупка_год_свекла[],MATCH($A65,Коэф.закупка_год_свекла[1],0),MATCH(MONTH(FE$3),КЗ!$1:$1,0))/1000,""),0)</f>
        <v>0</v>
      </c>
      <c r="FF65" s="551" cm="1">
        <f t="array" aca="1" ref="FF65" ca="1">IFERROR(IF(AND(НачЦ_ИнвП_Дата&lt;=FF$3,КИнвП_Дата&gt;FF$3),
INDEX(Кальк._свекла,MATCH($A65,Кальк._свекла_наим.,0),MATCH("Сумма затрат, т.руб.",'Кальк-я'!$5:$5,0))*
INDEX(ЗФ,MATCH($A$58,ЗФ!$A:$A,0),MATCH("Посевная площадь"&amp;YEAR(FG$3),ЗФ!$2:$2,0))*
INDEX(Коэф.закупка_год_свекла[],MATCH($A65,Коэф.закупка_год_свекла[1],0),MATCH(MONTH(FF$3),КЗ!$1:$1,0))/1000,""),0)</f>
        <v>0</v>
      </c>
      <c r="FG65" s="551" cm="1">
        <f t="array" aca="1" ref="FG65" ca="1">IFERROR(IF(AND(НачЦ_ИнвП_Дата&lt;=FG$3,КИнвП_Дата&gt;FG$3),
INDEX(Кальк._свекла,MATCH($A65,Кальк._свекла_наим.,0),MATCH("Сумма затрат, т.руб.",'Кальк-я'!$5:$5,0))*
INDEX(ЗФ,MATCH($A$58,ЗФ!$A:$A,0),MATCH("Посевная площадь"&amp;YEAR(FH$3),ЗФ!$2:$2,0))*
INDEX(Коэф.закупка_год_свекла[],MATCH($A65,Коэф.закупка_год_свекла[1],0),MATCH(MONTH(FG$3),КЗ!$1:$1,0))/1000,""),0)</f>
        <v>0</v>
      </c>
      <c r="FH65" s="551" cm="1">
        <f t="array" aca="1" ref="FH65" ca="1">IFERROR(IF(AND(НачЦ_ИнвП_Дата&lt;=FH$3,КИнвП_Дата&gt;FH$3),
INDEX(Кальк._свекла,MATCH($A65,Кальк._свекла_наим.,0),MATCH("Сумма затрат, т.руб.",'Кальк-я'!$5:$5,0))*
INDEX(ЗФ,MATCH($A$58,ЗФ!$A:$A,0),MATCH("Посевная площадь"&amp;YEAR(FI$3),ЗФ!$2:$2,0))*
INDEX(Коэф.закупка_год_свекла[],MATCH($A65,Коэф.закупка_год_свекла[1],0),MATCH(MONTH(FH$3),КЗ!$1:$1,0))/1000,""),0)</f>
        <v>0</v>
      </c>
      <c r="FI65" s="551" cm="1">
        <f t="array" aca="1" ref="FI65" ca="1">IFERROR(IF(AND(НачЦ_ИнвП_Дата&lt;=FI$3,КИнвП_Дата&gt;FI$3),
INDEX(Кальк._свекла,MATCH($A65,Кальк._свекла_наим.,0),MATCH("Сумма затрат, т.руб.",'Кальк-я'!$5:$5,0))*
INDEX(ЗФ,MATCH($A$58,ЗФ!$A:$A,0),MATCH("Посевная площадь"&amp;YEAR(FJ$3),ЗФ!$2:$2,0))*
INDEX(Коэф.закупка_год_свекла[],MATCH($A65,Коэф.закупка_год_свекла[1],0),MATCH(MONTH(FI$3),КЗ!$1:$1,0))/1000,""),0)</f>
        <v>0</v>
      </c>
      <c r="FJ65" s="551" cm="1">
        <f t="array" aca="1" ref="FJ65" ca="1">IFERROR(IF(AND(НачЦ_ИнвП_Дата&lt;=FJ$3,КИнвП_Дата&gt;FJ$3),
INDEX(Кальк._свекла,MATCH($A65,Кальк._свекла_наим.,0),MATCH("Сумма затрат, т.руб.",'Кальк-я'!$5:$5,0))*
INDEX(ЗФ,MATCH($A$58,ЗФ!$A:$A,0),MATCH("Посевная площадь"&amp;YEAR(FK$3),ЗФ!$2:$2,0))*
INDEX(Коэф.закупка_год_свекла[],MATCH($A65,Коэф.закупка_год_свекла[1],0),MATCH(MONTH(FJ$3),КЗ!$1:$1,0))/1000,""),0)</f>
        <v>0</v>
      </c>
      <c r="FK65" s="551" cm="1">
        <f t="array" aca="1" ref="FK65" ca="1">IFERROR(IF(AND(НачЦ_ИнвП_Дата&lt;=FK$3,КИнвП_Дата&gt;FK$3),
INDEX(Кальк._свекла,MATCH($A65,Кальк._свекла_наим.,0),MATCH("Сумма затрат, т.руб.",'Кальк-я'!$5:$5,0))*
INDEX(ЗФ,MATCH($A$58,ЗФ!$A:$A,0),MATCH("Посевная площадь"&amp;YEAR(FL$3),ЗФ!$2:$2,0))*
INDEX(Коэф.закупка_год_свекла[],MATCH($A65,Коэф.закупка_год_свекла[1],0),MATCH(MONTH(FK$3),КЗ!$1:$1,0))/1000,""),0)</f>
        <v>0</v>
      </c>
      <c r="FL65" s="551" cm="1">
        <f t="array" aca="1" ref="FL65" ca="1">IFERROR(IF(AND(НачЦ_ИнвП_Дата&lt;=FL$3,КИнвП_Дата&gt;FL$3),
INDEX(Кальк._свекла,MATCH($A65,Кальк._свекла_наим.,0),MATCH("Сумма затрат, т.руб.",'Кальк-я'!$5:$5,0))*
INDEX(ЗФ,MATCH($A$58,ЗФ!$A:$A,0),MATCH("Посевная площадь"&amp;YEAR(FM$3),ЗФ!$2:$2,0))*
INDEX(Коэф.закупка_год_свекла[],MATCH($A65,Коэф.закупка_год_свекла[1],0),MATCH(MONTH(FL$3),КЗ!$1:$1,0))/1000,""),0)</f>
        <v>0</v>
      </c>
      <c r="FM65" s="551" cm="1">
        <f t="array" aca="1" ref="FM65" ca="1">IFERROR(IF(AND(НачЦ_ИнвП_Дата&lt;=FM$3,КИнвП_Дата&gt;FM$3),
INDEX(Кальк._свекла,MATCH($A65,Кальк._свекла_наим.,0),MATCH("Сумма затрат, т.руб.",'Кальк-я'!$5:$5,0))*
INDEX(ЗФ,MATCH($A$58,ЗФ!$A:$A,0),MATCH("Посевная площадь"&amp;YEAR(FN$3),ЗФ!$2:$2,0))*
INDEX(Коэф.закупка_год_свекла[],MATCH($A65,Коэф.закупка_год_свекла[1],0),MATCH(MONTH(FM$3),КЗ!$1:$1,0))/1000,""),0)</f>
        <v>0</v>
      </c>
      <c r="FN65" s="552">
        <f t="shared" ca="1" si="1556"/>
        <v>0</v>
      </c>
      <c r="FO65" s="551" cm="1">
        <f t="array" aca="1" ref="FO65" ca="1">IFERROR(IF(AND(НачЦ_ИнвП_Дата&lt;=FO$3,КИнвП_Дата&gt;FO$3),
INDEX(Кальк._свекла,MATCH($A65,Кальк._свекла_наим.,0),MATCH("Сумма затрат, т.руб.",'Кальк-я'!$5:$5,0))*
INDEX(ЗФ,MATCH($A$58,ЗФ!$A:$A,0),MATCH("Посевная площадь"&amp;YEAR(FP$3),ЗФ!$2:$2,0))*
INDEX(Коэф.закупка_год_свекла[],MATCH($A65,Коэф.закупка_год_свекла[1],0),MATCH(MONTH(FO$3),КЗ!$1:$1,0))/1000,""),0)</f>
        <v>0</v>
      </c>
      <c r="FP65" s="551" cm="1">
        <f t="array" aca="1" ref="FP65" ca="1">IFERROR(IF(AND(НачЦ_ИнвП_Дата&lt;=FP$3,КИнвП_Дата&gt;FP$3),
INDEX(Кальк._свекла,MATCH($A65,Кальк._свекла_наим.,0),MATCH("Сумма затрат, т.руб.",'Кальк-я'!$5:$5,0))*
INDEX(ЗФ,MATCH($A$58,ЗФ!$A:$A,0),MATCH("Посевная площадь"&amp;YEAR(FQ$3),ЗФ!$2:$2,0))*
INDEX(Коэф.закупка_год_свекла[],MATCH($A65,Коэф.закупка_год_свекла[1],0),MATCH(MONTH(FP$3),КЗ!$1:$1,0))/1000,""),0)</f>
        <v>0</v>
      </c>
      <c r="FQ65" s="551" cm="1">
        <f t="array" aca="1" ref="FQ65" ca="1">IFERROR(IF(AND(НачЦ_ИнвП_Дата&lt;=FQ$3,КИнвП_Дата&gt;FQ$3),
INDEX(Кальк._свекла,MATCH($A65,Кальк._свекла_наим.,0),MATCH("Сумма затрат, т.руб.",'Кальк-я'!$5:$5,0))*
INDEX(ЗФ,MATCH($A$58,ЗФ!$A:$A,0),MATCH("Посевная площадь"&amp;YEAR(FR$3),ЗФ!$2:$2,0))*
INDEX(Коэф.закупка_год_свекла[],MATCH($A65,Коэф.закупка_год_свекла[1],0),MATCH(MONTH(FQ$3),КЗ!$1:$1,0))/1000,""),0)</f>
        <v>0</v>
      </c>
      <c r="FR65" s="551" cm="1">
        <f t="array" aca="1" ref="FR65" ca="1">IFERROR(IF(AND(НачЦ_ИнвП_Дата&lt;=FR$3,КИнвП_Дата&gt;FR$3),
INDEX(Кальк._свекла,MATCH($A65,Кальк._свекла_наим.,0),MATCH("Сумма затрат, т.руб.",'Кальк-я'!$5:$5,0))*
INDEX(ЗФ,MATCH($A$58,ЗФ!$A:$A,0),MATCH("Посевная площадь"&amp;YEAR(FS$3),ЗФ!$2:$2,0))*
INDEX(Коэф.закупка_год_свекла[],MATCH($A65,Коэф.закупка_год_свекла[1],0),MATCH(MONTH(FR$3),КЗ!$1:$1,0))/1000,""),0)</f>
        <v>0</v>
      </c>
      <c r="FS65" s="551" cm="1">
        <f t="array" aca="1" ref="FS65" ca="1">IFERROR(IF(AND(НачЦ_ИнвП_Дата&lt;=FS$3,КИнвП_Дата&gt;FS$3),
INDEX(Кальк._свекла,MATCH($A65,Кальк._свекла_наим.,0),MATCH("Сумма затрат, т.руб.",'Кальк-я'!$5:$5,0))*
INDEX(ЗФ,MATCH($A$58,ЗФ!$A:$A,0),MATCH("Посевная площадь"&amp;YEAR(FT$3),ЗФ!$2:$2,0))*
INDEX(Коэф.закупка_год_свекла[],MATCH($A65,Коэф.закупка_год_свекла[1],0),MATCH(MONTH(FS$3),КЗ!$1:$1,0))/1000,""),0)</f>
        <v>0</v>
      </c>
      <c r="FT65" s="551" cm="1">
        <f t="array" aca="1" ref="FT65" ca="1">IFERROR(IF(AND(НачЦ_ИнвП_Дата&lt;=FT$3,КИнвП_Дата&gt;FT$3),
INDEX(Кальк._свекла,MATCH($A65,Кальк._свекла_наим.,0),MATCH("Сумма затрат, т.руб.",'Кальк-я'!$5:$5,0))*
INDEX(ЗФ,MATCH($A$58,ЗФ!$A:$A,0),MATCH("Посевная площадь"&amp;YEAR(FU$3),ЗФ!$2:$2,0))*
INDEX(Коэф.закупка_год_свекла[],MATCH($A65,Коэф.закупка_год_свекла[1],0),MATCH(MONTH(FT$3),КЗ!$1:$1,0))/1000,""),0)</f>
        <v>0</v>
      </c>
      <c r="FU65" s="551" cm="1">
        <f t="array" aca="1" ref="FU65" ca="1">IFERROR(IF(AND(НачЦ_ИнвП_Дата&lt;=FU$3,КИнвП_Дата&gt;FU$3),
INDEX(Кальк._свекла,MATCH($A65,Кальк._свекла_наим.,0),MATCH("Сумма затрат, т.руб.",'Кальк-я'!$5:$5,0))*
INDEX(ЗФ,MATCH($A$58,ЗФ!$A:$A,0),MATCH("Посевная площадь"&amp;YEAR(FV$3),ЗФ!$2:$2,0))*
INDEX(Коэф.закупка_год_свекла[],MATCH($A65,Коэф.закупка_год_свекла[1],0),MATCH(MONTH(FU$3),КЗ!$1:$1,0))/1000,""),0)</f>
        <v>0</v>
      </c>
      <c r="FV65" s="551" cm="1">
        <f t="array" aca="1" ref="FV65" ca="1">IFERROR(IF(AND(НачЦ_ИнвП_Дата&lt;=FV$3,КИнвП_Дата&gt;FV$3),
INDEX(Кальк._свекла,MATCH($A65,Кальк._свекла_наим.,0),MATCH("Сумма затрат, т.руб.",'Кальк-я'!$5:$5,0))*
INDEX(ЗФ,MATCH($A$58,ЗФ!$A:$A,0),MATCH("Посевная площадь"&amp;YEAR(FW$3),ЗФ!$2:$2,0))*
INDEX(Коэф.закупка_год_свекла[],MATCH($A65,Коэф.закупка_год_свекла[1],0),MATCH(MONTH(FV$3),КЗ!$1:$1,0))/1000,""),0)</f>
        <v>0</v>
      </c>
      <c r="FW65" s="551" cm="1">
        <f t="array" aca="1" ref="FW65" ca="1">IFERROR(IF(AND(НачЦ_ИнвП_Дата&lt;=FW$3,КИнвП_Дата&gt;FW$3),
INDEX(Кальк._свекла,MATCH($A65,Кальк._свекла_наим.,0),MATCH("Сумма затрат, т.руб.",'Кальк-я'!$5:$5,0))*
INDEX(ЗФ,MATCH($A$58,ЗФ!$A:$A,0),MATCH("Посевная площадь"&amp;YEAR(FX$3),ЗФ!$2:$2,0))*
INDEX(Коэф.закупка_год_свекла[],MATCH($A65,Коэф.закупка_год_свекла[1],0),MATCH(MONTH(FW$3),КЗ!$1:$1,0))/1000,""),0)</f>
        <v>0</v>
      </c>
      <c r="FX65" s="551" cm="1">
        <f t="array" aca="1" ref="FX65" ca="1">IFERROR(IF(AND(НачЦ_ИнвП_Дата&lt;=FX$3,КИнвП_Дата&gt;FX$3),
INDEX(Кальк._свекла,MATCH($A65,Кальк._свекла_наим.,0),MATCH("Сумма затрат, т.руб.",'Кальк-я'!$5:$5,0))*
INDEX(ЗФ,MATCH($A$58,ЗФ!$A:$A,0),MATCH("Посевная площадь"&amp;YEAR(FY$3),ЗФ!$2:$2,0))*
INDEX(Коэф.закупка_год_свекла[],MATCH($A65,Коэф.закупка_год_свекла[1],0),MATCH(MONTH(FX$3),КЗ!$1:$1,0))/1000,""),0)</f>
        <v>0</v>
      </c>
      <c r="FY65" s="551" cm="1">
        <f t="array" aca="1" ref="FY65" ca="1">IFERROR(IF(AND(НачЦ_ИнвП_Дата&lt;=FY$3,КИнвП_Дата&gt;FY$3),
INDEX(Кальк._свекла,MATCH($A65,Кальк._свекла_наим.,0),MATCH("Сумма затрат, т.руб.",'Кальк-я'!$5:$5,0))*
INDEX(ЗФ,MATCH($A$58,ЗФ!$A:$A,0),MATCH("Посевная площадь"&amp;YEAR(FZ$3),ЗФ!$2:$2,0))*
INDEX(Коэф.закупка_год_свекла[],MATCH($A65,Коэф.закупка_год_свекла[1],0),MATCH(MONTH(FY$3),КЗ!$1:$1,0))/1000,""),0)</f>
        <v>0</v>
      </c>
      <c r="FZ65" s="551" cm="1">
        <f t="array" aca="1" ref="FZ65" ca="1">IFERROR(IF(AND(НачЦ_ИнвП_Дата&lt;=FZ$3,КИнвП_Дата&gt;FZ$3),
INDEX(Кальк._свекла,MATCH($A65,Кальк._свекла_наим.,0),MATCH("Сумма затрат, т.руб.",'Кальк-я'!$5:$5,0))*
INDEX(ЗФ,MATCH($A$58,ЗФ!$A:$A,0),MATCH("Посевная площадь"&amp;YEAR(GA$3),ЗФ!$2:$2,0))*
INDEX(Коэф.закупка_год_свекла[],MATCH($A65,Коэф.закупка_год_свекла[1],0),MATCH(MONTH(FZ$3),КЗ!$1:$1,0))/1000,""),0)</f>
        <v>0</v>
      </c>
      <c r="GA65" s="552">
        <f t="shared" ca="1" si="1557"/>
        <v>0</v>
      </c>
      <c r="GB65" s="551" cm="1">
        <f t="array" aca="1" ref="GB65" ca="1">IFERROR(IF(AND(НачЦ_ИнвП_Дата&lt;=GB$3,КИнвП_Дата&gt;GB$3),
INDEX(Кальк._свекла,MATCH($A65,Кальк._свекла_наим.,0),MATCH("Сумма затрат, т.руб.",'Кальк-я'!$5:$5,0))*
INDEX(ЗФ,MATCH($A$58,ЗФ!$A:$A,0),MATCH("Посевная площадь"&amp;YEAR(GC$3),ЗФ!$2:$2,0))*
INDEX(Коэф.закупка_год_свекла[],MATCH($A65,Коэф.закупка_год_свекла[1],0),MATCH(MONTH(GB$3),КЗ!$1:$1,0))/1000,""),0)</f>
        <v>0</v>
      </c>
      <c r="GC65" s="551" cm="1">
        <f t="array" aca="1" ref="GC65" ca="1">IFERROR(IF(AND(НачЦ_ИнвП_Дата&lt;=GC$3,КИнвП_Дата&gt;GC$3),
INDEX(Кальк._свекла,MATCH($A65,Кальк._свекла_наим.,0),MATCH("Сумма затрат, т.руб.",'Кальк-я'!$5:$5,0))*
INDEX(ЗФ,MATCH($A$58,ЗФ!$A:$A,0),MATCH("Посевная площадь"&amp;YEAR(GD$3),ЗФ!$2:$2,0))*
INDEX(Коэф.закупка_год_свекла[],MATCH($A65,Коэф.закупка_год_свекла[1],0),MATCH(MONTH(GC$3),КЗ!$1:$1,0))/1000,""),0)</f>
        <v>0</v>
      </c>
      <c r="GD65" s="551" cm="1">
        <f t="array" aca="1" ref="GD65" ca="1">IFERROR(IF(AND(НачЦ_ИнвП_Дата&lt;=GD$3,КИнвП_Дата&gt;GD$3),
INDEX(Кальк._свекла,MATCH($A65,Кальк._свекла_наим.,0),MATCH("Сумма затрат, т.руб.",'Кальк-я'!$5:$5,0))*
INDEX(ЗФ,MATCH($A$58,ЗФ!$A:$A,0),MATCH("Посевная площадь"&amp;YEAR(GE$3),ЗФ!$2:$2,0))*
INDEX(Коэф.закупка_год_свекла[],MATCH($A65,Коэф.закупка_год_свекла[1],0),MATCH(MONTH(GD$3),КЗ!$1:$1,0))/1000,""),0)</f>
        <v>0</v>
      </c>
      <c r="GE65" s="551" cm="1">
        <f t="array" aca="1" ref="GE65" ca="1">IFERROR(IF(AND(НачЦ_ИнвП_Дата&lt;=GE$3,КИнвП_Дата&gt;GE$3),
INDEX(Кальк._свекла,MATCH($A65,Кальк._свекла_наим.,0),MATCH("Сумма затрат, т.руб.",'Кальк-я'!$5:$5,0))*
INDEX(ЗФ,MATCH($A$58,ЗФ!$A:$A,0),MATCH("Посевная площадь"&amp;YEAR(GF$3),ЗФ!$2:$2,0))*
INDEX(Коэф.закупка_год_свекла[],MATCH($A65,Коэф.закупка_год_свекла[1],0),MATCH(MONTH(GE$3),КЗ!$1:$1,0))/1000,""),0)</f>
        <v>0</v>
      </c>
      <c r="GF65" s="551" cm="1">
        <f t="array" aca="1" ref="GF65" ca="1">IFERROR(IF(AND(НачЦ_ИнвП_Дата&lt;=GF$3,КИнвП_Дата&gt;GF$3),
INDEX(Кальк._свекла,MATCH($A65,Кальк._свекла_наим.,0),MATCH("Сумма затрат, т.руб.",'Кальк-я'!$5:$5,0))*
INDEX(ЗФ,MATCH($A$58,ЗФ!$A:$A,0),MATCH("Посевная площадь"&amp;YEAR(GG$3),ЗФ!$2:$2,0))*
INDEX(Коэф.закупка_год_свекла[],MATCH($A65,Коэф.закупка_год_свекла[1],0),MATCH(MONTH(GF$3),КЗ!$1:$1,0))/1000,""),0)</f>
        <v>0</v>
      </c>
      <c r="GG65" s="551" cm="1">
        <f t="array" aca="1" ref="GG65" ca="1">IFERROR(IF(AND(НачЦ_ИнвП_Дата&lt;=GG$3,КИнвП_Дата&gt;GG$3),
INDEX(Кальк._свекла,MATCH($A65,Кальк._свекла_наим.,0),MATCH("Сумма затрат, т.руб.",'Кальк-я'!$5:$5,0))*
INDEX(ЗФ,MATCH($A$58,ЗФ!$A:$A,0),MATCH("Посевная площадь"&amp;YEAR(GH$3),ЗФ!$2:$2,0))*
INDEX(Коэф.закупка_год_свекла[],MATCH($A65,Коэф.закупка_год_свекла[1],0),MATCH(MONTH(GG$3),КЗ!$1:$1,0))/1000,""),0)</f>
        <v>0</v>
      </c>
      <c r="GH65" s="551" cm="1">
        <f t="array" aca="1" ref="GH65" ca="1">IFERROR(IF(AND(НачЦ_ИнвП_Дата&lt;=GH$3,КИнвП_Дата&gt;GH$3),
INDEX(Кальк._свекла,MATCH($A65,Кальк._свекла_наим.,0),MATCH("Сумма затрат, т.руб.",'Кальк-я'!$5:$5,0))*
INDEX(ЗФ,MATCH($A$58,ЗФ!$A:$A,0),MATCH("Посевная площадь"&amp;YEAR(GI$3),ЗФ!$2:$2,0))*
INDEX(Коэф.закупка_год_свекла[],MATCH($A65,Коэф.закупка_год_свекла[1],0),MATCH(MONTH(GH$3),КЗ!$1:$1,0))/1000,""),0)</f>
        <v>0</v>
      </c>
      <c r="GI65" s="551" cm="1">
        <f t="array" aca="1" ref="GI65" ca="1">IFERROR(IF(AND(НачЦ_ИнвП_Дата&lt;=GI$3,КИнвП_Дата&gt;GI$3),
INDEX(Кальк._свекла,MATCH($A65,Кальк._свекла_наим.,0),MATCH("Сумма затрат, т.руб.",'Кальк-я'!$5:$5,0))*
INDEX(ЗФ,MATCH($A$58,ЗФ!$A:$A,0),MATCH("Посевная площадь"&amp;YEAR(GJ$3),ЗФ!$2:$2,0))*
INDEX(Коэф.закупка_год_свекла[],MATCH($A65,Коэф.закупка_год_свекла[1],0),MATCH(MONTH(GI$3),КЗ!$1:$1,0))/1000,""),0)</f>
        <v>0</v>
      </c>
      <c r="GJ65" s="551" cm="1">
        <f t="array" aca="1" ref="GJ65" ca="1">IFERROR(IF(AND(НачЦ_ИнвП_Дата&lt;=GJ$3,КИнвП_Дата&gt;GJ$3),
INDEX(Кальк._свекла,MATCH($A65,Кальк._свекла_наим.,0),MATCH("Сумма затрат, т.руб.",'Кальк-я'!$5:$5,0))*
INDEX(ЗФ,MATCH($A$58,ЗФ!$A:$A,0),MATCH("Посевная площадь"&amp;YEAR(GK$3),ЗФ!$2:$2,0))*
INDEX(Коэф.закупка_год_свекла[],MATCH($A65,Коэф.закупка_год_свекла[1],0),MATCH(MONTH(GJ$3),КЗ!$1:$1,0))/1000,""),0)</f>
        <v>0</v>
      </c>
      <c r="GK65" s="551" cm="1">
        <f t="array" aca="1" ref="GK65" ca="1">IFERROR(IF(AND(НачЦ_ИнвП_Дата&lt;=GK$3,КИнвП_Дата&gt;GK$3),
INDEX(Кальк._свекла,MATCH($A65,Кальк._свекла_наим.,0),MATCH("Сумма затрат, т.руб.",'Кальк-я'!$5:$5,0))*
INDEX(ЗФ,MATCH($A$58,ЗФ!$A:$A,0),MATCH("Посевная площадь"&amp;YEAR(GL$3),ЗФ!$2:$2,0))*
INDEX(Коэф.закупка_год_свекла[],MATCH($A65,Коэф.закупка_год_свекла[1],0),MATCH(MONTH(GK$3),КЗ!$1:$1,0))/1000,""),0)</f>
        <v>0</v>
      </c>
      <c r="GL65" s="551" cm="1">
        <f t="array" aca="1" ref="GL65" ca="1">IFERROR(IF(AND(НачЦ_ИнвП_Дата&lt;=GL$3,КИнвП_Дата&gt;GL$3),
INDEX(Кальк._свекла,MATCH($A65,Кальк._свекла_наим.,0),MATCH("Сумма затрат, т.руб.",'Кальк-я'!$5:$5,0))*
INDEX(ЗФ,MATCH($A$58,ЗФ!$A:$A,0),MATCH("Посевная площадь"&amp;YEAR(GM$3),ЗФ!$2:$2,0))*
INDEX(Коэф.закупка_год_свекла[],MATCH($A65,Коэф.закупка_год_свекла[1],0),MATCH(MONTH(GL$3),КЗ!$1:$1,0))/1000,""),0)</f>
        <v>0</v>
      </c>
      <c r="GM65" s="551" cm="1">
        <f t="array" aca="1" ref="GM65" ca="1">IFERROR(IF(AND(НачЦ_ИнвП_Дата&lt;=GM$3,КИнвП_Дата&gt;GM$3),
INDEX(Кальк._свекла,MATCH($A65,Кальк._свекла_наим.,0),MATCH("Сумма затрат, т.руб.",'Кальк-я'!$5:$5,0))*
INDEX(ЗФ,MATCH($A$58,ЗФ!$A:$A,0),MATCH("Посевная площадь"&amp;YEAR(GN$3),ЗФ!$2:$2,0))*
INDEX(Коэф.закупка_год_свекла[],MATCH($A65,Коэф.закупка_год_свекла[1],0),MATCH(MONTH(GM$3),КЗ!$1:$1,0))/1000,""),0)</f>
        <v>0</v>
      </c>
      <c r="GN65" s="552">
        <f t="shared" ca="1" si="1558"/>
        <v>0</v>
      </c>
      <c r="GO65" s="551" cm="1">
        <f t="array" aca="1" ref="GO65" ca="1">IFERROR(IF(AND(НачЦ_ИнвП_Дата&lt;=GO$3,КИнвП_Дата&gt;GO$3),
INDEX(Кальк._свекла,MATCH($A65,Кальк._свекла_наим.,0),MATCH("Сумма затрат, т.руб.",'Кальк-я'!$5:$5,0))*
INDEX(ЗФ,MATCH($A$58,ЗФ!$A:$A,0),MATCH("Посевная площадь"&amp;YEAR(GP$3),ЗФ!$2:$2,0))*
INDEX(Коэф.закупка_год_свекла[],MATCH($A65,Коэф.закупка_год_свекла[1],0),MATCH(MONTH(GO$3),КЗ!$1:$1,0))/1000,""),0)</f>
        <v>0</v>
      </c>
      <c r="GP65" s="551" cm="1">
        <f t="array" aca="1" ref="GP65" ca="1">IFERROR(IF(AND(НачЦ_ИнвП_Дата&lt;=GP$3,КИнвП_Дата&gt;GP$3),
INDEX(Кальк._свекла,MATCH($A65,Кальк._свекла_наим.,0),MATCH("Сумма затрат, т.руб.",'Кальк-я'!$5:$5,0))*
INDEX(ЗФ,MATCH($A$58,ЗФ!$A:$A,0),MATCH("Посевная площадь"&amp;YEAR(GQ$3),ЗФ!$2:$2,0))*
INDEX(Коэф.закупка_год_свекла[],MATCH($A65,Коэф.закупка_год_свекла[1],0),MATCH(MONTH(GP$3),КЗ!$1:$1,0))/1000,""),0)</f>
        <v>0</v>
      </c>
      <c r="GQ65" s="551" cm="1">
        <f t="array" aca="1" ref="GQ65" ca="1">IFERROR(IF(AND(НачЦ_ИнвП_Дата&lt;=GQ$3,КИнвП_Дата&gt;GQ$3),
INDEX(Кальк._свекла,MATCH($A65,Кальк._свекла_наим.,0),MATCH("Сумма затрат, т.руб.",'Кальк-я'!$5:$5,0))*
INDEX(ЗФ,MATCH($A$58,ЗФ!$A:$A,0),MATCH("Посевная площадь"&amp;YEAR(GR$3),ЗФ!$2:$2,0))*
INDEX(Коэф.закупка_год_свекла[],MATCH($A65,Коэф.закупка_год_свекла[1],0),MATCH(MONTH(GQ$3),КЗ!$1:$1,0))/1000,""),0)</f>
        <v>0</v>
      </c>
      <c r="GR65" s="551" cm="1">
        <f t="array" aca="1" ref="GR65" ca="1">IFERROR(IF(AND(НачЦ_ИнвП_Дата&lt;=GR$3,КИнвП_Дата&gt;GR$3),
INDEX(Кальк._свекла,MATCH($A65,Кальк._свекла_наим.,0),MATCH("Сумма затрат, т.руб.",'Кальк-я'!$5:$5,0))*
INDEX(ЗФ,MATCH($A$58,ЗФ!$A:$A,0),MATCH("Посевная площадь"&amp;YEAR(GS$3),ЗФ!$2:$2,0))*
INDEX(Коэф.закупка_год_свекла[],MATCH($A65,Коэф.закупка_год_свекла[1],0),MATCH(MONTH(GR$3),КЗ!$1:$1,0))/1000,""),0)</f>
        <v>0</v>
      </c>
      <c r="GS65" s="551" cm="1">
        <f t="array" aca="1" ref="GS65" ca="1">IFERROR(IF(AND(НачЦ_ИнвП_Дата&lt;=GS$3,КИнвП_Дата&gt;GS$3),
INDEX(Кальк._свекла,MATCH($A65,Кальк._свекла_наим.,0),MATCH("Сумма затрат, т.руб.",'Кальк-я'!$5:$5,0))*
INDEX(ЗФ,MATCH($A$58,ЗФ!$A:$A,0),MATCH("Посевная площадь"&amp;YEAR(GT$3),ЗФ!$2:$2,0))*
INDEX(Коэф.закупка_год_свекла[],MATCH($A65,Коэф.закупка_год_свекла[1],0),MATCH(MONTH(GS$3),КЗ!$1:$1,0))/1000,""),0)</f>
        <v>0</v>
      </c>
      <c r="GT65" s="551" cm="1">
        <f t="array" aca="1" ref="GT65" ca="1">IFERROR(IF(AND(НачЦ_ИнвП_Дата&lt;=GT$3,КИнвП_Дата&gt;GT$3),
INDEX(Кальк._свекла,MATCH($A65,Кальк._свекла_наим.,0),MATCH("Сумма затрат, т.руб.",'Кальк-я'!$5:$5,0))*
INDEX(ЗФ,MATCH($A$58,ЗФ!$A:$A,0),MATCH("Посевная площадь"&amp;YEAR(GU$3),ЗФ!$2:$2,0))*
INDEX(Коэф.закупка_год_свекла[],MATCH($A65,Коэф.закупка_год_свекла[1],0),MATCH(MONTH(GT$3),КЗ!$1:$1,0))/1000,""),0)</f>
        <v>0</v>
      </c>
      <c r="GU65" s="551" cm="1">
        <f t="array" aca="1" ref="GU65" ca="1">IFERROR(IF(AND(НачЦ_ИнвП_Дата&lt;=GU$3,КИнвП_Дата&gt;GU$3),
INDEX(Кальк._свекла,MATCH($A65,Кальк._свекла_наим.,0),MATCH("Сумма затрат, т.руб.",'Кальк-я'!$5:$5,0))*
INDEX(ЗФ,MATCH($A$58,ЗФ!$A:$A,0),MATCH("Посевная площадь"&amp;YEAR(GV$3),ЗФ!$2:$2,0))*
INDEX(Коэф.закупка_год_свекла[],MATCH($A65,Коэф.закупка_год_свекла[1],0),MATCH(MONTH(GU$3),КЗ!$1:$1,0))/1000,""),0)</f>
        <v>0</v>
      </c>
      <c r="GV65" s="551" cm="1">
        <f t="array" aca="1" ref="GV65" ca="1">IFERROR(IF(AND(НачЦ_ИнвП_Дата&lt;=GV$3,КИнвП_Дата&gt;GV$3),
INDEX(Кальк._свекла,MATCH($A65,Кальк._свекла_наим.,0),MATCH("Сумма затрат, т.руб.",'Кальк-я'!$5:$5,0))*
INDEX(ЗФ,MATCH($A$58,ЗФ!$A:$A,0),MATCH("Посевная площадь"&amp;YEAR(GW$3),ЗФ!$2:$2,0))*
INDEX(Коэф.закупка_год_свекла[],MATCH($A65,Коэф.закупка_год_свекла[1],0),MATCH(MONTH(GV$3),КЗ!$1:$1,0))/1000,""),0)</f>
        <v>0</v>
      </c>
      <c r="GW65" s="551" cm="1">
        <f t="array" aca="1" ref="GW65" ca="1">IFERROR(IF(AND(НачЦ_ИнвП_Дата&lt;=GW$3,КИнвП_Дата&gt;GW$3),
INDEX(Кальк._свекла,MATCH($A65,Кальк._свекла_наим.,0),MATCH("Сумма затрат, т.руб.",'Кальк-я'!$5:$5,0))*
INDEX(ЗФ,MATCH($A$58,ЗФ!$A:$A,0),MATCH("Посевная площадь"&amp;YEAR(GX$3),ЗФ!$2:$2,0))*
INDEX(Коэф.закупка_год_свекла[],MATCH($A65,Коэф.закупка_год_свекла[1],0),MATCH(MONTH(GW$3),КЗ!$1:$1,0))/1000,""),0)</f>
        <v>0</v>
      </c>
      <c r="GX65" s="551" cm="1">
        <f t="array" aca="1" ref="GX65" ca="1">IFERROR(IF(AND(НачЦ_ИнвП_Дата&lt;=GX$3,КИнвП_Дата&gt;GX$3),
INDEX(Кальк._свекла,MATCH($A65,Кальк._свекла_наим.,0),MATCH("Сумма затрат, т.руб.",'Кальк-я'!$5:$5,0))*
INDEX(ЗФ,MATCH($A$58,ЗФ!$A:$A,0),MATCH("Посевная площадь"&amp;YEAR(GY$3),ЗФ!$2:$2,0))*
INDEX(Коэф.закупка_год_свекла[],MATCH($A65,Коэф.закупка_год_свекла[1],0),MATCH(MONTH(GX$3),КЗ!$1:$1,0))/1000,""),0)</f>
        <v>0</v>
      </c>
      <c r="GY65" s="551" cm="1">
        <f t="array" aca="1" ref="GY65" ca="1">IFERROR(IF(AND(НачЦ_ИнвП_Дата&lt;=GY$3,КИнвП_Дата&gt;GY$3),
INDEX(Кальк._свекла,MATCH($A65,Кальк._свекла_наим.,0),MATCH("Сумма затрат, т.руб.",'Кальк-я'!$5:$5,0))*
INDEX(ЗФ,MATCH($A$58,ЗФ!$A:$A,0),MATCH("Посевная площадь"&amp;YEAR(GZ$3),ЗФ!$2:$2,0))*
INDEX(Коэф.закупка_год_свекла[],MATCH($A65,Коэф.закупка_год_свекла[1],0),MATCH(MONTH(GY$3),КЗ!$1:$1,0))/1000,""),0)</f>
        <v>0</v>
      </c>
      <c r="GZ65" s="551" cm="1">
        <f t="array" aca="1" ref="GZ65" ca="1">IFERROR(IF(AND(НачЦ_ИнвП_Дата&lt;=GZ$3,КИнвП_Дата&gt;GZ$3),
INDEX(Кальк._свекла,MATCH($A65,Кальк._свекла_наим.,0),MATCH("Сумма затрат, т.руб.",'Кальк-я'!$5:$5,0))*
INDEX(ЗФ,MATCH($A$58,ЗФ!$A:$A,0),MATCH("Посевная площадь"&amp;YEAR(HA$3),ЗФ!$2:$2,0))*
INDEX(Коэф.закупка_год_свекла[],MATCH($A65,Коэф.закупка_год_свекла[1],0),MATCH(MONTH(GZ$3),КЗ!$1:$1,0))/1000,""),0)</f>
        <v>0</v>
      </c>
      <c r="HA65" s="552">
        <f t="shared" ca="1" si="1559"/>
        <v>0</v>
      </c>
      <c r="HB65" s="551" cm="1">
        <f t="array" aca="1" ref="HB65" ca="1">IFERROR(IF(AND(НачЦ_ИнвП_Дата&lt;=HB$3,КИнвП_Дата&gt;HB$3),
INDEX(Кальк._свекла,MATCH($A65,Кальк._свекла_наим.,0),MATCH("Сумма затрат, т.руб.",'Кальк-я'!$5:$5,0))*
INDEX(ЗФ,MATCH($A$58,ЗФ!$A:$A,0),MATCH("Посевная площадь"&amp;YEAR(HC$3),ЗФ!$2:$2,0))*
INDEX(Коэф.закупка_год_свекла[],MATCH($A65,Коэф.закупка_год_свекла[1],0),MATCH(MONTH(HB$3),КЗ!$1:$1,0))/1000,""),0)</f>
        <v>0</v>
      </c>
      <c r="HC65" s="551" cm="1">
        <f t="array" aca="1" ref="HC65" ca="1">IFERROR(IF(AND(НачЦ_ИнвП_Дата&lt;=HC$3,КИнвП_Дата&gt;HC$3),
INDEX(Кальк._свекла,MATCH($A65,Кальк._свекла_наим.,0),MATCH("Сумма затрат, т.руб.",'Кальк-я'!$5:$5,0))*
INDEX(ЗФ,MATCH($A$58,ЗФ!$A:$A,0),MATCH("Посевная площадь"&amp;YEAR(HD$3),ЗФ!$2:$2,0))*
INDEX(Коэф.закупка_год_свекла[],MATCH($A65,Коэф.закупка_год_свекла[1],0),MATCH(MONTH(HC$3),КЗ!$1:$1,0))/1000,""),0)</f>
        <v>0</v>
      </c>
      <c r="HD65" s="551" cm="1">
        <f t="array" aca="1" ref="HD65" ca="1">IFERROR(IF(AND(НачЦ_ИнвП_Дата&lt;=HD$3,КИнвП_Дата&gt;HD$3),
INDEX(Кальк._свекла,MATCH($A65,Кальк._свекла_наим.,0),MATCH("Сумма затрат, т.руб.",'Кальк-я'!$5:$5,0))*
INDEX(ЗФ,MATCH($A$58,ЗФ!$A:$A,0),MATCH("Посевная площадь"&amp;YEAR(HE$3),ЗФ!$2:$2,0))*
INDEX(Коэф.закупка_год_свекла[],MATCH($A65,Коэф.закупка_год_свекла[1],0),MATCH(MONTH(HD$3),КЗ!$1:$1,0))/1000,""),0)</f>
        <v>0</v>
      </c>
      <c r="HE65" s="551" cm="1">
        <f t="array" aca="1" ref="HE65" ca="1">IFERROR(IF(AND(НачЦ_ИнвП_Дата&lt;=HE$3,КИнвП_Дата&gt;HE$3),
INDEX(Кальк._свекла,MATCH($A65,Кальк._свекла_наим.,0),MATCH("Сумма затрат, т.руб.",'Кальк-я'!$5:$5,0))*
INDEX(ЗФ,MATCH($A$58,ЗФ!$A:$A,0),MATCH("Посевная площадь"&amp;YEAR(HF$3),ЗФ!$2:$2,0))*
INDEX(Коэф.закупка_год_свекла[],MATCH($A65,Коэф.закупка_год_свекла[1],0),MATCH(MONTH(HE$3),КЗ!$1:$1,0))/1000,""),0)</f>
        <v>0</v>
      </c>
      <c r="HF65" s="551" cm="1">
        <f t="array" aca="1" ref="HF65" ca="1">IFERROR(IF(AND(НачЦ_ИнвП_Дата&lt;=HF$3,КИнвП_Дата&gt;HF$3),
INDEX(Кальк._свекла,MATCH($A65,Кальк._свекла_наим.,0),MATCH("Сумма затрат, т.руб.",'Кальк-я'!$5:$5,0))*
INDEX(ЗФ,MATCH($A$58,ЗФ!$A:$A,0),MATCH("Посевная площадь"&amp;YEAR(HG$3),ЗФ!$2:$2,0))*
INDEX(Коэф.закупка_год_свекла[],MATCH($A65,Коэф.закупка_год_свекла[1],0),MATCH(MONTH(HF$3),КЗ!$1:$1,0))/1000,""),0)</f>
        <v>0</v>
      </c>
      <c r="HG65" s="551" cm="1">
        <f t="array" aca="1" ref="HG65" ca="1">IFERROR(IF(AND(НачЦ_ИнвП_Дата&lt;=HG$3,КИнвП_Дата&gt;HG$3),
INDEX(Кальк._свекла,MATCH($A65,Кальк._свекла_наим.,0),MATCH("Сумма затрат, т.руб.",'Кальк-я'!$5:$5,0))*
INDEX(ЗФ,MATCH($A$58,ЗФ!$A:$A,0),MATCH("Посевная площадь"&amp;YEAR(HH$3),ЗФ!$2:$2,0))*
INDEX(Коэф.закупка_год_свекла[],MATCH($A65,Коэф.закупка_год_свекла[1],0),MATCH(MONTH(HG$3),КЗ!$1:$1,0))/1000,""),0)</f>
        <v>0</v>
      </c>
      <c r="HH65" s="551" cm="1">
        <f t="array" aca="1" ref="HH65" ca="1">IFERROR(IF(AND(НачЦ_ИнвП_Дата&lt;=HH$3,КИнвП_Дата&gt;HH$3),
INDEX(Кальк._свекла,MATCH($A65,Кальк._свекла_наим.,0),MATCH("Сумма затрат, т.руб.",'Кальк-я'!$5:$5,0))*
INDEX(ЗФ,MATCH($A$58,ЗФ!$A:$A,0),MATCH("Посевная площадь"&amp;YEAR(HI$3),ЗФ!$2:$2,0))*
INDEX(Коэф.закупка_год_свекла[],MATCH($A65,Коэф.закупка_год_свекла[1],0),MATCH(MONTH(HH$3),КЗ!$1:$1,0))/1000,""),0)</f>
        <v>0</v>
      </c>
      <c r="HI65" s="551" cm="1">
        <f t="array" aca="1" ref="HI65" ca="1">IFERROR(IF(AND(НачЦ_ИнвП_Дата&lt;=HI$3,КИнвП_Дата&gt;HI$3),
INDEX(Кальк._свекла,MATCH($A65,Кальк._свекла_наим.,0),MATCH("Сумма затрат, т.руб.",'Кальк-я'!$5:$5,0))*
INDEX(ЗФ,MATCH($A$58,ЗФ!$A:$A,0),MATCH("Посевная площадь"&amp;YEAR(HJ$3),ЗФ!$2:$2,0))*
INDEX(Коэф.закупка_год_свекла[],MATCH($A65,Коэф.закупка_год_свекла[1],0),MATCH(MONTH(HI$3),КЗ!$1:$1,0))/1000,""),0)</f>
        <v>0</v>
      </c>
      <c r="HJ65" s="551" cm="1">
        <f t="array" aca="1" ref="HJ65" ca="1">IFERROR(IF(AND(НачЦ_ИнвП_Дата&lt;=HJ$3,КИнвП_Дата&gt;HJ$3),
INDEX(Кальк._свекла,MATCH($A65,Кальк._свекла_наим.,0),MATCH("Сумма затрат, т.руб.",'Кальк-я'!$5:$5,0))*
INDEX(ЗФ,MATCH($A$58,ЗФ!$A:$A,0),MATCH("Посевная площадь"&amp;YEAR(HK$3),ЗФ!$2:$2,0))*
INDEX(Коэф.закупка_год_свекла[],MATCH($A65,Коэф.закупка_год_свекла[1],0),MATCH(MONTH(HJ$3),КЗ!$1:$1,0))/1000,""),0)</f>
        <v>0</v>
      </c>
      <c r="HK65" s="551" cm="1">
        <f t="array" aca="1" ref="HK65" ca="1">IFERROR(IF(AND(НачЦ_ИнвП_Дата&lt;=HK$3,КИнвП_Дата&gt;HK$3),
INDEX(Кальк._свекла,MATCH($A65,Кальк._свекла_наим.,0),MATCH("Сумма затрат, т.руб.",'Кальк-я'!$5:$5,0))*
INDEX(ЗФ,MATCH($A$58,ЗФ!$A:$A,0),MATCH("Посевная площадь"&amp;YEAR(HL$3),ЗФ!$2:$2,0))*
INDEX(Коэф.закупка_год_свекла[],MATCH($A65,Коэф.закупка_год_свекла[1],0),MATCH(MONTH(HK$3),КЗ!$1:$1,0))/1000,""),0)</f>
        <v>0</v>
      </c>
      <c r="HL65" s="551" cm="1">
        <f t="array" aca="1" ref="HL65" ca="1">IFERROR(IF(AND(НачЦ_ИнвП_Дата&lt;=HL$3,КИнвП_Дата&gt;HL$3),
INDEX(Кальк._свекла,MATCH($A65,Кальк._свекла_наим.,0),MATCH("Сумма затрат, т.руб.",'Кальк-я'!$5:$5,0))*
INDEX(ЗФ,MATCH($A$58,ЗФ!$A:$A,0),MATCH("Посевная площадь"&amp;YEAR(HM$3),ЗФ!$2:$2,0))*
INDEX(Коэф.закупка_год_свекла[],MATCH($A65,Коэф.закупка_год_свекла[1],0),MATCH(MONTH(HL$3),КЗ!$1:$1,0))/1000,""),0)</f>
        <v>0</v>
      </c>
      <c r="HM65" s="551" cm="1">
        <f t="array" aca="1" ref="HM65" ca="1">IFERROR(IF(AND(НачЦ_ИнвП_Дата&lt;=HM$3,КИнвП_Дата&gt;HM$3),
INDEX(Кальк._свекла,MATCH($A65,Кальк._свекла_наим.,0),MATCH("Сумма затрат, т.руб.",'Кальк-я'!$5:$5,0))*
INDEX(ЗФ,MATCH($A$58,ЗФ!$A:$A,0),MATCH("Посевная площадь"&amp;YEAR(HN$3),ЗФ!$2:$2,0))*
INDEX(Коэф.закупка_год_свекла[],MATCH($A65,Коэф.закупка_год_свекла[1],0),MATCH(MONTH(HM$3),КЗ!$1:$1,0))/1000,""),0)</f>
        <v>0</v>
      </c>
      <c r="HN65" s="552">
        <f t="shared" ca="1" si="1560"/>
        <v>0</v>
      </c>
      <c r="HO65" s="551" cm="1">
        <f t="array" aca="1" ref="HO65" ca="1">IFERROR(IF(AND(НачЦ_ИнвП_Дата&lt;=HO$3,КИнвП_Дата&gt;HO$3),
INDEX(Кальк._свекла,MATCH($A65,Кальк._свекла_наим.,0),MATCH("Сумма затрат, т.руб.",'Кальк-я'!$5:$5,0))*
INDEX(ЗФ,MATCH($A$58,ЗФ!$A:$A,0),MATCH("Посевная площадь"&amp;YEAR(HP$3),ЗФ!$2:$2,0))*
INDEX(Коэф.закупка_год_свекла[],MATCH($A65,Коэф.закупка_год_свекла[1],0),MATCH(MONTH(HO$3),КЗ!$1:$1,0))/1000,""),0)</f>
        <v>0</v>
      </c>
      <c r="HP65" s="551" cm="1">
        <f t="array" aca="1" ref="HP65" ca="1">IFERROR(IF(AND(НачЦ_ИнвП_Дата&lt;=HP$3,КИнвП_Дата&gt;HP$3),
INDEX(Кальк._свекла,MATCH($A65,Кальк._свекла_наим.,0),MATCH("Сумма затрат, т.руб.",'Кальк-я'!$5:$5,0))*
INDEX(ЗФ,MATCH($A$58,ЗФ!$A:$A,0),MATCH("Посевная площадь"&amp;YEAR(HQ$3),ЗФ!$2:$2,0))*
INDEX(Коэф.закупка_год_свекла[],MATCH($A65,Коэф.закупка_год_свекла[1],0),MATCH(MONTH(HP$3),КЗ!$1:$1,0))/1000,""),0)</f>
        <v>0</v>
      </c>
      <c r="HQ65" s="551" cm="1">
        <f t="array" aca="1" ref="HQ65" ca="1">IFERROR(IF(AND(НачЦ_ИнвП_Дата&lt;=HQ$3,КИнвП_Дата&gt;HQ$3),
INDEX(Кальк._свекла,MATCH($A65,Кальк._свекла_наим.,0),MATCH("Сумма затрат, т.руб.",'Кальк-я'!$5:$5,0))*
INDEX(ЗФ,MATCH($A$58,ЗФ!$A:$A,0),MATCH("Посевная площадь"&amp;YEAR(HR$3),ЗФ!$2:$2,0))*
INDEX(Коэф.закупка_год_свекла[],MATCH($A65,Коэф.закупка_год_свекла[1],0),MATCH(MONTH(HQ$3),КЗ!$1:$1,0))/1000,""),0)</f>
        <v>0</v>
      </c>
      <c r="HR65" s="551" cm="1">
        <f t="array" aca="1" ref="HR65" ca="1">IFERROR(IF(AND(НачЦ_ИнвП_Дата&lt;=HR$3,КИнвП_Дата&gt;HR$3),
INDEX(Кальк._свекла,MATCH($A65,Кальк._свекла_наим.,0),MATCH("Сумма затрат, т.руб.",'Кальк-я'!$5:$5,0))*
INDEX(ЗФ,MATCH($A$58,ЗФ!$A:$A,0),MATCH("Посевная площадь"&amp;YEAR(HS$3),ЗФ!$2:$2,0))*
INDEX(Коэф.закупка_год_свекла[],MATCH($A65,Коэф.закупка_год_свекла[1],0),MATCH(MONTH(HR$3),КЗ!$1:$1,0))/1000,""),0)</f>
        <v>0</v>
      </c>
      <c r="HS65" s="551" cm="1">
        <f t="array" aca="1" ref="HS65" ca="1">IFERROR(IF(AND(НачЦ_ИнвП_Дата&lt;=HS$3,КИнвП_Дата&gt;HS$3),
INDEX(Кальк._свекла,MATCH($A65,Кальк._свекла_наим.,0),MATCH("Сумма затрат, т.руб.",'Кальк-я'!$5:$5,0))*
INDEX(ЗФ,MATCH($A$58,ЗФ!$A:$A,0),MATCH("Посевная площадь"&amp;YEAR(HT$3),ЗФ!$2:$2,0))*
INDEX(Коэф.закупка_год_свекла[],MATCH($A65,Коэф.закупка_год_свекла[1],0),MATCH(MONTH(HS$3),КЗ!$1:$1,0))/1000,""),0)</f>
        <v>0</v>
      </c>
      <c r="HT65" s="551" cm="1">
        <f t="array" aca="1" ref="HT65" ca="1">IFERROR(IF(AND(НачЦ_ИнвП_Дата&lt;=HT$3,КИнвП_Дата&gt;HT$3),
INDEX(Кальк._свекла,MATCH($A65,Кальк._свекла_наим.,0),MATCH("Сумма затрат, т.руб.",'Кальк-я'!$5:$5,0))*
INDEX(ЗФ,MATCH($A$58,ЗФ!$A:$A,0),MATCH("Посевная площадь"&amp;YEAR(HU$3),ЗФ!$2:$2,0))*
INDEX(Коэф.закупка_год_свекла[],MATCH($A65,Коэф.закупка_год_свекла[1],0),MATCH(MONTH(HT$3),КЗ!$1:$1,0))/1000,""),0)</f>
        <v>0</v>
      </c>
      <c r="HU65" s="551" cm="1">
        <f t="array" aca="1" ref="HU65" ca="1">IFERROR(IF(AND(НачЦ_ИнвП_Дата&lt;=HU$3,КИнвП_Дата&gt;HU$3),
INDEX(Кальк._свекла,MATCH($A65,Кальк._свекла_наим.,0),MATCH("Сумма затрат, т.руб.",'Кальк-я'!$5:$5,0))*
INDEX(ЗФ,MATCH($A$58,ЗФ!$A:$A,0),MATCH("Посевная площадь"&amp;YEAR(HV$3),ЗФ!$2:$2,0))*
INDEX(Коэф.закупка_год_свекла[],MATCH($A65,Коэф.закупка_год_свекла[1],0),MATCH(MONTH(HU$3),КЗ!$1:$1,0))/1000,""),0)</f>
        <v>0</v>
      </c>
      <c r="HV65" s="551" cm="1">
        <f t="array" aca="1" ref="HV65" ca="1">IFERROR(IF(AND(НачЦ_ИнвП_Дата&lt;=HV$3,КИнвП_Дата&gt;HV$3),
INDEX(Кальк._свекла,MATCH($A65,Кальк._свекла_наим.,0),MATCH("Сумма затрат, т.руб.",'Кальк-я'!$5:$5,0))*
INDEX(ЗФ,MATCH($A$58,ЗФ!$A:$A,0),MATCH("Посевная площадь"&amp;YEAR(HW$3),ЗФ!$2:$2,0))*
INDEX(Коэф.закупка_год_свекла[],MATCH($A65,Коэф.закупка_год_свекла[1],0),MATCH(MONTH(HV$3),КЗ!$1:$1,0))/1000,""),0)</f>
        <v>0</v>
      </c>
      <c r="HW65" s="551" cm="1">
        <f t="array" aca="1" ref="HW65" ca="1">IFERROR(IF(AND(НачЦ_ИнвП_Дата&lt;=HW$3,КИнвП_Дата&gt;HW$3),
INDEX(Кальк._свекла,MATCH($A65,Кальк._свекла_наим.,0),MATCH("Сумма затрат, т.руб.",'Кальк-я'!$5:$5,0))*
INDEX(ЗФ,MATCH($A$58,ЗФ!$A:$A,0),MATCH("Посевная площадь"&amp;YEAR(HX$3),ЗФ!$2:$2,0))*
INDEX(Коэф.закупка_год_свекла[],MATCH($A65,Коэф.закупка_год_свекла[1],0),MATCH(MONTH(HW$3),КЗ!$1:$1,0))/1000,""),0)</f>
        <v>0</v>
      </c>
      <c r="HX65" s="551" cm="1">
        <f t="array" aca="1" ref="HX65" ca="1">IFERROR(IF(AND(НачЦ_ИнвП_Дата&lt;=HX$3,КИнвП_Дата&gt;HX$3),
INDEX(Кальк._свекла,MATCH($A65,Кальк._свекла_наим.,0),MATCH("Сумма затрат, т.руб.",'Кальк-я'!$5:$5,0))*
INDEX(ЗФ,MATCH($A$58,ЗФ!$A:$A,0),MATCH("Посевная площадь"&amp;YEAR(HY$3),ЗФ!$2:$2,0))*
INDEX(Коэф.закупка_год_свекла[],MATCH($A65,Коэф.закупка_год_свекла[1],0),MATCH(MONTH(HX$3),КЗ!$1:$1,0))/1000,""),0)</f>
        <v>0</v>
      </c>
      <c r="HY65" s="551" cm="1">
        <f t="array" aca="1" ref="HY65" ca="1">IFERROR(IF(AND(НачЦ_ИнвП_Дата&lt;=HY$3,КИнвП_Дата&gt;HY$3),
INDEX(Кальк._свекла,MATCH($A65,Кальк._свекла_наим.,0),MATCH("Сумма затрат, т.руб.",'Кальк-я'!$5:$5,0))*
INDEX(ЗФ,MATCH($A$58,ЗФ!$A:$A,0),MATCH("Посевная площадь"&amp;YEAR(HZ$3),ЗФ!$2:$2,0))*
INDEX(Коэф.закупка_год_свекла[],MATCH($A65,Коэф.закупка_год_свекла[1],0),MATCH(MONTH(HY$3),КЗ!$1:$1,0))/1000,""),0)</f>
        <v>0</v>
      </c>
      <c r="HZ65" s="551" cm="1">
        <f t="array" aca="1" ref="HZ65" ca="1">IFERROR(IF(AND(НачЦ_ИнвП_Дата&lt;=HZ$3,КИнвП_Дата&gt;HZ$3),
INDEX(Кальк._свекла,MATCH($A65,Кальк._свекла_наим.,0),MATCH("Сумма затрат, т.руб.",'Кальк-я'!$5:$5,0))*
INDEX(ЗФ,MATCH($A$58,ЗФ!$A:$A,0),MATCH("Посевная площадь"&amp;YEAR(IA$3),ЗФ!$2:$2,0))*
INDEX(Коэф.закупка_год_свекла[],MATCH($A65,Коэф.закупка_год_свекла[1],0),MATCH(MONTH(HZ$3),КЗ!$1:$1,0))/1000,""),0)</f>
        <v>0</v>
      </c>
      <c r="IA65" s="552">
        <f t="shared" ca="1" si="1561"/>
        <v>0</v>
      </c>
      <c r="IB65" s="551" cm="1">
        <f t="array" aca="1" ref="IB65" ca="1">IFERROR(IF(AND(НачЦ_ИнвП_Дата&lt;=IB$3,КИнвП_Дата&gt;IB$3),
INDEX(Кальк._свекла,MATCH($A65,Кальк._свекла_наим.,0),MATCH("Сумма затрат, т.руб.",'Кальк-я'!$5:$5,0))*
INDEX(ЗФ,MATCH($A$58,ЗФ!$A:$A,0),MATCH("Посевная площадь"&amp;YEAR(IC$3),ЗФ!$2:$2,0))*
INDEX(Коэф.закупка_год_свекла[],MATCH($A65,Коэф.закупка_год_свекла[1],0),MATCH(MONTH(IB$3),КЗ!$1:$1,0))/1000,""),0)</f>
        <v>0</v>
      </c>
      <c r="IC65" s="551" cm="1">
        <f t="array" aca="1" ref="IC65" ca="1">IFERROR(IF(AND(НачЦ_ИнвП_Дата&lt;=IC$3,КИнвП_Дата&gt;IC$3),
INDEX(Кальк._свекла,MATCH($A65,Кальк._свекла_наим.,0),MATCH("Сумма затрат, т.руб.",'Кальк-я'!$5:$5,0))*
INDEX(ЗФ,MATCH($A$58,ЗФ!$A:$A,0),MATCH("Посевная площадь"&amp;YEAR(ID$3),ЗФ!$2:$2,0))*
INDEX(Коэф.закупка_год_свекла[],MATCH($A65,Коэф.закупка_год_свекла[1],0),MATCH(MONTH(IC$3),КЗ!$1:$1,0))/1000,""),0)</f>
        <v>0</v>
      </c>
      <c r="ID65" s="551" cm="1">
        <f t="array" aca="1" ref="ID65" ca="1">IFERROR(IF(AND(НачЦ_ИнвП_Дата&lt;=ID$3,КИнвП_Дата&gt;ID$3),
INDEX(Кальк._свекла,MATCH($A65,Кальк._свекла_наим.,0),MATCH("Сумма затрат, т.руб.",'Кальк-я'!$5:$5,0))*
INDEX(ЗФ,MATCH($A$58,ЗФ!$A:$A,0),MATCH("Посевная площадь"&amp;YEAR(IE$3),ЗФ!$2:$2,0))*
INDEX(Коэф.закупка_год_свекла[],MATCH($A65,Коэф.закупка_год_свекла[1],0),MATCH(MONTH(ID$3),КЗ!$1:$1,0))/1000,""),0)</f>
        <v>0</v>
      </c>
      <c r="IE65" s="551" cm="1">
        <f t="array" aca="1" ref="IE65" ca="1">IFERROR(IF(AND(НачЦ_ИнвП_Дата&lt;=IE$3,КИнвП_Дата&gt;IE$3),
INDEX(Кальк._свекла,MATCH($A65,Кальк._свекла_наим.,0),MATCH("Сумма затрат, т.руб.",'Кальк-я'!$5:$5,0))*
INDEX(ЗФ,MATCH($A$58,ЗФ!$A:$A,0),MATCH("Посевная площадь"&amp;YEAR(IF$3),ЗФ!$2:$2,0))*
INDEX(Коэф.закупка_год_свекла[],MATCH($A65,Коэф.закупка_год_свекла[1],0),MATCH(MONTH(IE$3),КЗ!$1:$1,0))/1000,""),0)</f>
        <v>0</v>
      </c>
      <c r="IF65" s="551" cm="1">
        <f t="array" aca="1" ref="IF65" ca="1">IFERROR(IF(AND(НачЦ_ИнвП_Дата&lt;=IF$3,КИнвП_Дата&gt;IF$3),
INDEX(Кальк._свекла,MATCH($A65,Кальк._свекла_наим.,0),MATCH("Сумма затрат, т.руб.",'Кальк-я'!$5:$5,0))*
INDEX(ЗФ,MATCH($A$58,ЗФ!$A:$A,0),MATCH("Посевная площадь"&amp;YEAR(IG$3),ЗФ!$2:$2,0))*
INDEX(Коэф.закупка_год_свекла[],MATCH($A65,Коэф.закупка_год_свекла[1],0),MATCH(MONTH(IF$3),КЗ!$1:$1,0))/1000,""),0)</f>
        <v>0</v>
      </c>
      <c r="IG65" s="551" cm="1">
        <f t="array" aca="1" ref="IG65" ca="1">IFERROR(IF(AND(НачЦ_ИнвП_Дата&lt;=IG$3,КИнвП_Дата&gt;IG$3),
INDEX(Кальк._свекла,MATCH($A65,Кальк._свекла_наим.,0),MATCH("Сумма затрат, т.руб.",'Кальк-я'!$5:$5,0))*
INDEX(ЗФ,MATCH($A$58,ЗФ!$A:$A,0),MATCH("Посевная площадь"&amp;YEAR(IH$3),ЗФ!$2:$2,0))*
INDEX(Коэф.закупка_год_свекла[],MATCH($A65,Коэф.закупка_год_свекла[1],0),MATCH(MONTH(IG$3),КЗ!$1:$1,0))/1000,""),0)</f>
        <v>0</v>
      </c>
      <c r="IH65" s="551" cm="1">
        <f t="array" aca="1" ref="IH65" ca="1">IFERROR(IF(AND(НачЦ_ИнвП_Дата&lt;=IH$3,КИнвП_Дата&gt;IH$3),
INDEX(Кальк._свекла,MATCH($A65,Кальк._свекла_наим.,0),MATCH("Сумма затрат, т.руб.",'Кальк-я'!$5:$5,0))*
INDEX(ЗФ,MATCH($A$58,ЗФ!$A:$A,0),MATCH("Посевная площадь"&amp;YEAR(II$3),ЗФ!$2:$2,0))*
INDEX(Коэф.закупка_год_свекла[],MATCH($A65,Коэф.закупка_год_свекла[1],0),MATCH(MONTH(IH$3),КЗ!$1:$1,0))/1000,""),0)</f>
        <v>0</v>
      </c>
      <c r="II65" s="551" cm="1">
        <f t="array" aca="1" ref="II65" ca="1">IFERROR(IF(AND(НачЦ_ИнвП_Дата&lt;=II$3,КИнвП_Дата&gt;II$3),
INDEX(Кальк._свекла,MATCH($A65,Кальк._свекла_наим.,0),MATCH("Сумма затрат, т.руб.",'Кальк-я'!$5:$5,0))*
INDEX(ЗФ,MATCH($A$58,ЗФ!$A:$A,0),MATCH("Посевная площадь"&amp;YEAR(IJ$3),ЗФ!$2:$2,0))*
INDEX(Коэф.закупка_год_свекла[],MATCH($A65,Коэф.закупка_год_свекла[1],0),MATCH(MONTH(II$3),КЗ!$1:$1,0))/1000,""),0)</f>
        <v>0</v>
      </c>
      <c r="IJ65" s="551" cm="1">
        <f t="array" aca="1" ref="IJ65" ca="1">IFERROR(IF(AND(НачЦ_ИнвП_Дата&lt;=IJ$3,КИнвП_Дата&gt;IJ$3),
INDEX(Кальк._свекла,MATCH($A65,Кальк._свекла_наим.,0),MATCH("Сумма затрат, т.руб.",'Кальк-я'!$5:$5,0))*
INDEX(ЗФ,MATCH($A$58,ЗФ!$A:$A,0),MATCH("Посевная площадь"&amp;YEAR(IK$3),ЗФ!$2:$2,0))*
INDEX(Коэф.закупка_год_свекла[],MATCH($A65,Коэф.закупка_год_свекла[1],0),MATCH(MONTH(IJ$3),КЗ!$1:$1,0))/1000,""),0)</f>
        <v>0</v>
      </c>
      <c r="IK65" s="551" cm="1">
        <f t="array" aca="1" ref="IK65" ca="1">IFERROR(IF(AND(НачЦ_ИнвП_Дата&lt;=IK$3,КИнвП_Дата&gt;IK$3),
INDEX(Кальк._свекла,MATCH($A65,Кальк._свекла_наим.,0),MATCH("Сумма затрат, т.руб.",'Кальк-я'!$5:$5,0))*
INDEX(ЗФ,MATCH($A$58,ЗФ!$A:$A,0),MATCH("Посевная площадь"&amp;YEAR(IL$3),ЗФ!$2:$2,0))*
INDEX(Коэф.закупка_год_свекла[],MATCH($A65,Коэф.закупка_год_свекла[1],0),MATCH(MONTH(IK$3),КЗ!$1:$1,0))/1000,""),0)</f>
        <v>0</v>
      </c>
      <c r="IL65" s="551" cm="1">
        <f t="array" aca="1" ref="IL65" ca="1">IFERROR(IF(AND(НачЦ_ИнвП_Дата&lt;=IL$3,КИнвП_Дата&gt;IL$3),
INDEX(Кальк._свекла,MATCH($A65,Кальк._свекла_наим.,0),MATCH("Сумма затрат, т.руб.",'Кальк-я'!$5:$5,0))*
INDEX(ЗФ,MATCH($A$58,ЗФ!$A:$A,0),MATCH("Посевная площадь"&amp;YEAR(IM$3),ЗФ!$2:$2,0))*
INDEX(Коэф.закупка_год_свекла[],MATCH($A65,Коэф.закупка_год_свекла[1],0),MATCH(MONTH(IL$3),КЗ!$1:$1,0))/1000,""),0)</f>
        <v>0</v>
      </c>
      <c r="IM65" s="551" cm="1">
        <f t="array" aca="1" ref="IM65" ca="1">IFERROR(IF(AND(НачЦ_ИнвП_Дата&lt;=IM$3,КИнвП_Дата&gt;IM$3),
INDEX(Кальк._свекла,MATCH($A65,Кальк._свекла_наим.,0),MATCH("Сумма затрат, т.руб.",'Кальк-я'!$5:$5,0))*
INDEX(ЗФ,MATCH($A$58,ЗФ!$A:$A,0),MATCH("Посевная площадь"&amp;YEAR(IN$3),ЗФ!$2:$2,0))*
INDEX(Коэф.закупка_год_свекла[],MATCH($A65,Коэф.закупка_год_свекла[1],0),MATCH(MONTH(IM$3),КЗ!$1:$1,0))/1000,""),0)</f>
        <v>0</v>
      </c>
      <c r="IN65" s="552">
        <f t="shared" ca="1" si="1562"/>
        <v>0</v>
      </c>
      <c r="IO65" s="551" cm="1">
        <f t="array" aca="1" ref="IO65" ca="1">IFERROR(IF(AND(НачЦ_ИнвП_Дата&lt;=IO$3,КИнвП_Дата&gt;IO$3),
INDEX(Кальк._свекла,MATCH($A65,Кальк._свекла_наим.,0),MATCH("Сумма затрат, т.руб.",'Кальк-я'!$5:$5,0))*
INDEX(ЗФ,MATCH($A$58,ЗФ!$A:$A,0),MATCH("Посевная площадь"&amp;YEAR(IP$3),ЗФ!$2:$2,0))*
INDEX(Коэф.закупка_год_свекла[],MATCH($A65,Коэф.закупка_год_свекла[1],0),MATCH(MONTH(IO$3),КЗ!$1:$1,0))/1000,""),0)</f>
        <v>0</v>
      </c>
      <c r="IP65" s="551" cm="1">
        <f t="array" aca="1" ref="IP65" ca="1">IFERROR(IF(AND(НачЦ_ИнвП_Дата&lt;=IP$3,КИнвП_Дата&gt;IP$3),
INDEX(Кальк._свекла,MATCH($A65,Кальк._свекла_наим.,0),MATCH("Сумма затрат, т.руб.",'Кальк-я'!$5:$5,0))*
INDEX(ЗФ,MATCH($A$58,ЗФ!$A:$A,0),MATCH("Посевная площадь"&amp;YEAR(IQ$3),ЗФ!$2:$2,0))*
INDEX(Коэф.закупка_год_свекла[],MATCH($A65,Коэф.закупка_год_свекла[1],0),MATCH(MONTH(IP$3),КЗ!$1:$1,0))/1000,""),0)</f>
        <v>0</v>
      </c>
      <c r="IQ65" s="551" cm="1">
        <f t="array" aca="1" ref="IQ65" ca="1">IFERROR(IF(AND(НачЦ_ИнвП_Дата&lt;=IQ$3,КИнвП_Дата&gt;IQ$3),
INDEX(Кальк._свекла,MATCH($A65,Кальк._свекла_наим.,0),MATCH("Сумма затрат, т.руб.",'Кальк-я'!$5:$5,0))*
INDEX(ЗФ,MATCH($A$58,ЗФ!$A:$A,0),MATCH("Посевная площадь"&amp;YEAR(IR$3),ЗФ!$2:$2,0))*
INDEX(Коэф.закупка_год_свекла[],MATCH($A65,Коэф.закупка_год_свекла[1],0),MATCH(MONTH(IQ$3),КЗ!$1:$1,0))/1000,""),0)</f>
        <v>0</v>
      </c>
      <c r="IR65" s="551" cm="1">
        <f t="array" aca="1" ref="IR65" ca="1">IFERROR(IF(AND(НачЦ_ИнвП_Дата&lt;=IR$3,КИнвП_Дата&gt;IR$3),
INDEX(Кальк._свекла,MATCH($A65,Кальк._свекла_наим.,0),MATCH("Сумма затрат, т.руб.",'Кальк-я'!$5:$5,0))*
INDEX(ЗФ,MATCH($A$58,ЗФ!$A:$A,0),MATCH("Посевная площадь"&amp;YEAR(IS$3),ЗФ!$2:$2,0))*
INDEX(Коэф.закупка_год_свекла[],MATCH($A65,Коэф.закупка_год_свекла[1],0),MATCH(MONTH(IR$3),КЗ!$1:$1,0))/1000,""),0)</f>
        <v>0</v>
      </c>
      <c r="IS65" s="551" cm="1">
        <f t="array" aca="1" ref="IS65" ca="1">IFERROR(IF(AND(НачЦ_ИнвП_Дата&lt;=IS$3,КИнвП_Дата&gt;IS$3),
INDEX(Кальк._свекла,MATCH($A65,Кальк._свекла_наим.,0),MATCH("Сумма затрат, т.руб.",'Кальк-я'!$5:$5,0))*
INDEX(ЗФ,MATCH($A$58,ЗФ!$A:$A,0),MATCH("Посевная площадь"&amp;YEAR(IT$3),ЗФ!$2:$2,0))*
INDEX(Коэф.закупка_год_свекла[],MATCH($A65,Коэф.закупка_год_свекла[1],0),MATCH(MONTH(IS$3),КЗ!$1:$1,0))/1000,""),0)</f>
        <v>0</v>
      </c>
      <c r="IT65" s="551" cm="1">
        <f t="array" aca="1" ref="IT65" ca="1">IFERROR(IF(AND(НачЦ_ИнвП_Дата&lt;=IT$3,КИнвП_Дата&gt;IT$3),
INDEX(Кальк._свекла,MATCH($A65,Кальк._свекла_наим.,0),MATCH("Сумма затрат, т.руб.",'Кальк-я'!$5:$5,0))*
INDEX(ЗФ,MATCH($A$58,ЗФ!$A:$A,0),MATCH("Посевная площадь"&amp;YEAR(IU$3),ЗФ!$2:$2,0))*
INDEX(Коэф.закупка_год_свекла[],MATCH($A65,Коэф.закупка_год_свекла[1],0),MATCH(MONTH(IT$3),КЗ!$1:$1,0))/1000,""),0)</f>
        <v>0</v>
      </c>
      <c r="IU65" s="551" cm="1">
        <f t="array" aca="1" ref="IU65" ca="1">IFERROR(IF(AND(НачЦ_ИнвП_Дата&lt;=IU$3,КИнвП_Дата&gt;IU$3),
INDEX(Кальк._свекла,MATCH($A65,Кальк._свекла_наим.,0),MATCH("Сумма затрат, т.руб.",'Кальк-я'!$5:$5,0))*
INDEX(ЗФ,MATCH($A$58,ЗФ!$A:$A,0),MATCH("Посевная площадь"&amp;YEAR(IV$3),ЗФ!$2:$2,0))*
INDEX(Коэф.закупка_год_свекла[],MATCH($A65,Коэф.закупка_год_свекла[1],0),MATCH(MONTH(IU$3),КЗ!$1:$1,0))/1000,""),0)</f>
        <v>0</v>
      </c>
      <c r="IV65" s="551" cm="1">
        <f t="array" aca="1" ref="IV65" ca="1">IFERROR(IF(AND(НачЦ_ИнвП_Дата&lt;=IV$3,КИнвП_Дата&gt;IV$3),
INDEX(Кальк._свекла,MATCH($A65,Кальк._свекла_наим.,0),MATCH("Сумма затрат, т.руб.",'Кальк-я'!$5:$5,0))*
INDEX(ЗФ,MATCH($A$58,ЗФ!$A:$A,0),MATCH("Посевная площадь"&amp;YEAR(IW$3),ЗФ!$2:$2,0))*
INDEX(Коэф.закупка_год_свекла[],MATCH($A65,Коэф.закупка_год_свекла[1],0),MATCH(MONTH(IV$3),КЗ!$1:$1,0))/1000,""),0)</f>
        <v>0</v>
      </c>
      <c r="IW65" s="551" cm="1">
        <f t="array" aca="1" ref="IW65" ca="1">IFERROR(IF(AND(НачЦ_ИнвП_Дата&lt;=IW$3,КИнвП_Дата&gt;IW$3),
INDEX(Кальк._свекла,MATCH($A65,Кальк._свекла_наим.,0),MATCH("Сумма затрат, т.руб.",'Кальк-я'!$5:$5,0))*
INDEX(ЗФ,MATCH($A$58,ЗФ!$A:$A,0),MATCH("Посевная площадь"&amp;YEAR(IX$3),ЗФ!$2:$2,0))*
INDEX(Коэф.закупка_год_свекла[],MATCH($A65,Коэф.закупка_год_свекла[1],0),MATCH(MONTH(IW$3),КЗ!$1:$1,0))/1000,""),0)</f>
        <v>0</v>
      </c>
      <c r="IX65" s="551" cm="1">
        <f t="array" aca="1" ref="IX65" ca="1">IFERROR(IF(AND(НачЦ_ИнвП_Дата&lt;=IX$3,КИнвП_Дата&gt;IX$3),
INDEX(Кальк._свекла,MATCH($A65,Кальк._свекла_наим.,0),MATCH("Сумма затрат, т.руб.",'Кальк-я'!$5:$5,0))*
INDEX(ЗФ,MATCH($A$58,ЗФ!$A:$A,0),MATCH("Посевная площадь"&amp;YEAR(IY$3),ЗФ!$2:$2,0))*
INDEX(Коэф.закупка_год_свекла[],MATCH($A65,Коэф.закупка_год_свекла[1],0),MATCH(MONTH(IX$3),КЗ!$1:$1,0))/1000,""),0)</f>
        <v>0</v>
      </c>
      <c r="IY65" s="551" cm="1">
        <f t="array" aca="1" ref="IY65" ca="1">IFERROR(IF(AND(НачЦ_ИнвП_Дата&lt;=IY$3,КИнвП_Дата&gt;IY$3),
INDEX(Кальк._свекла,MATCH($A65,Кальк._свекла_наим.,0),MATCH("Сумма затрат, т.руб.",'Кальк-я'!$5:$5,0))*
INDEX(ЗФ,MATCH($A$58,ЗФ!$A:$A,0),MATCH("Посевная площадь"&amp;YEAR(IZ$3),ЗФ!$2:$2,0))*
INDEX(Коэф.закупка_год_свекла[],MATCH($A65,Коэф.закупка_год_свекла[1],0),MATCH(MONTH(IY$3),КЗ!$1:$1,0))/1000,""),0)</f>
        <v>0</v>
      </c>
      <c r="IZ65" s="551" cm="1">
        <f t="array" aca="1" ref="IZ65" ca="1">IFERROR(IF(AND(НачЦ_ИнвП_Дата&lt;=IZ$3,КИнвП_Дата&gt;IZ$3),
INDEX(Кальк._свекла,MATCH($A65,Кальк._свекла_наим.,0),MATCH("Сумма затрат, т.руб.",'Кальк-я'!$5:$5,0))*
INDEX(ЗФ,MATCH($A$58,ЗФ!$A:$A,0),MATCH("Посевная площадь"&amp;YEAR(JA$3),ЗФ!$2:$2,0))*
INDEX(Коэф.закупка_год_свекла[],MATCH($A65,Коэф.закупка_год_свекла[1],0),MATCH(MONTH(IZ$3),КЗ!$1:$1,0))/1000,""),0)</f>
        <v>0</v>
      </c>
      <c r="JA65" s="552">
        <f t="shared" ca="1" si="1563"/>
        <v>0</v>
      </c>
      <c r="JB65" s="551" cm="1">
        <f t="array" aca="1" ref="JB65" ca="1">IFERROR(IF(AND(НачЦ_ИнвП_Дата&lt;=JB$3,КИнвП_Дата&gt;JB$3),
INDEX(Кальк._свекла,MATCH($A65,Кальк._свекла_наим.,0),MATCH("Сумма затрат, т.руб.",'Кальк-я'!$5:$5,0))*
INDEX(ЗФ,MATCH($A$58,ЗФ!$A:$A,0),MATCH("Посевная площадь"&amp;YEAR(JC$3),ЗФ!$2:$2,0))*
INDEX(Коэф.закупка_год_свекла[],MATCH($A65,Коэф.закупка_год_свекла[1],0),MATCH(MONTH(JB$3),КЗ!$1:$1,0))/1000,""),0)</f>
        <v>0</v>
      </c>
      <c r="JC65" s="551" cm="1">
        <f t="array" aca="1" ref="JC65" ca="1">IFERROR(IF(AND(НачЦ_ИнвП_Дата&lt;=JC$3,КИнвП_Дата&gt;JC$3),
INDEX(Кальк._свекла,MATCH($A65,Кальк._свекла_наим.,0),MATCH("Сумма затрат, т.руб.",'Кальк-я'!$5:$5,0))*
INDEX(ЗФ,MATCH($A$58,ЗФ!$A:$A,0),MATCH("Посевная площадь"&amp;YEAR(JD$3),ЗФ!$2:$2,0))*
INDEX(Коэф.закупка_год_свекла[],MATCH($A65,Коэф.закупка_год_свекла[1],0),MATCH(MONTH(JC$3),КЗ!$1:$1,0))/1000,""),0)</f>
        <v>0</v>
      </c>
      <c r="JD65" s="551" cm="1">
        <f t="array" aca="1" ref="JD65" ca="1">IFERROR(IF(AND(НачЦ_ИнвП_Дата&lt;=JD$3,КИнвП_Дата&gt;JD$3),
INDEX(Кальк._свекла,MATCH($A65,Кальк._свекла_наим.,0),MATCH("Сумма затрат, т.руб.",'Кальк-я'!$5:$5,0))*
INDEX(ЗФ,MATCH($A$58,ЗФ!$A:$A,0),MATCH("Посевная площадь"&amp;YEAR(JE$3),ЗФ!$2:$2,0))*
INDEX(Коэф.закупка_год_свекла[],MATCH($A65,Коэф.закупка_год_свекла[1],0),MATCH(MONTH(JD$3),КЗ!$1:$1,0))/1000,""),0)</f>
        <v>0</v>
      </c>
      <c r="JE65" s="551" cm="1">
        <f t="array" aca="1" ref="JE65" ca="1">IFERROR(IF(AND(НачЦ_ИнвП_Дата&lt;=JE$3,КИнвП_Дата&gt;JE$3),
INDEX(Кальк._свекла,MATCH($A65,Кальк._свекла_наим.,0),MATCH("Сумма затрат, т.руб.",'Кальк-я'!$5:$5,0))*
INDEX(ЗФ,MATCH($A$58,ЗФ!$A:$A,0),MATCH("Посевная площадь"&amp;YEAR(JF$3),ЗФ!$2:$2,0))*
INDEX(Коэф.закупка_год_свекла[],MATCH($A65,Коэф.закупка_год_свекла[1],0),MATCH(MONTH(JE$3),КЗ!$1:$1,0))/1000,""),0)</f>
        <v>0</v>
      </c>
      <c r="JF65" s="551" cm="1">
        <f t="array" aca="1" ref="JF65" ca="1">IFERROR(IF(AND(НачЦ_ИнвП_Дата&lt;=JF$3,КИнвП_Дата&gt;JF$3),
INDEX(Кальк._свекла,MATCH($A65,Кальк._свекла_наим.,0),MATCH("Сумма затрат, т.руб.",'Кальк-я'!$5:$5,0))*
INDEX(ЗФ,MATCH($A$58,ЗФ!$A:$A,0),MATCH("Посевная площадь"&amp;YEAR(JG$3),ЗФ!$2:$2,0))*
INDEX(Коэф.закупка_год_свекла[],MATCH($A65,Коэф.закупка_год_свекла[1],0),MATCH(MONTH(JF$3),КЗ!$1:$1,0))/1000,""),0)</f>
        <v>0</v>
      </c>
      <c r="JG65" s="551" cm="1">
        <f t="array" aca="1" ref="JG65" ca="1">IFERROR(IF(AND(НачЦ_ИнвП_Дата&lt;=JG$3,КИнвП_Дата&gt;JG$3),
INDEX(Кальк._свекла,MATCH($A65,Кальк._свекла_наим.,0),MATCH("Сумма затрат, т.руб.",'Кальк-я'!$5:$5,0))*
INDEX(ЗФ,MATCH($A$58,ЗФ!$A:$A,0),MATCH("Посевная площадь"&amp;YEAR(JH$3),ЗФ!$2:$2,0))*
INDEX(Коэф.закупка_год_свекла[],MATCH($A65,Коэф.закупка_год_свекла[1],0),MATCH(MONTH(JG$3),КЗ!$1:$1,0))/1000,""),0)</f>
        <v>0</v>
      </c>
      <c r="JH65" s="551" cm="1">
        <f t="array" aca="1" ref="JH65" ca="1">IFERROR(IF(AND(НачЦ_ИнвП_Дата&lt;=JH$3,КИнвП_Дата&gt;JH$3),
INDEX(Кальк._свекла,MATCH($A65,Кальк._свекла_наим.,0),MATCH("Сумма затрат, т.руб.",'Кальк-я'!$5:$5,0))*
INDEX(ЗФ,MATCH($A$58,ЗФ!$A:$A,0),MATCH("Посевная площадь"&amp;YEAR(JI$3),ЗФ!$2:$2,0))*
INDEX(Коэф.закупка_год_свекла[],MATCH($A65,Коэф.закупка_год_свекла[1],0),MATCH(MONTH(JH$3),КЗ!$1:$1,0))/1000,""),0)</f>
        <v>0</v>
      </c>
      <c r="JI65" s="551" cm="1">
        <f t="array" aca="1" ref="JI65" ca="1">IFERROR(IF(AND(НачЦ_ИнвП_Дата&lt;=JI$3,КИнвП_Дата&gt;JI$3),
INDEX(Кальк._свекла,MATCH($A65,Кальк._свекла_наим.,0),MATCH("Сумма затрат, т.руб.",'Кальк-я'!$5:$5,0))*
INDEX(ЗФ,MATCH($A$58,ЗФ!$A:$A,0),MATCH("Посевная площадь"&amp;YEAR(JJ$3),ЗФ!$2:$2,0))*
INDEX(Коэф.закупка_год_свекла[],MATCH($A65,Коэф.закупка_год_свекла[1],0),MATCH(MONTH(JI$3),КЗ!$1:$1,0))/1000,""),0)</f>
        <v>0</v>
      </c>
      <c r="JJ65" s="551" cm="1">
        <f t="array" aca="1" ref="JJ65" ca="1">IFERROR(IF(AND(НачЦ_ИнвП_Дата&lt;=JJ$3,КИнвП_Дата&gt;JJ$3),
INDEX(Кальк._свекла,MATCH($A65,Кальк._свекла_наим.,0),MATCH("Сумма затрат, т.руб.",'Кальк-я'!$5:$5,0))*
INDEX(ЗФ,MATCH($A$58,ЗФ!$A:$A,0),MATCH("Посевная площадь"&amp;YEAR(JK$3),ЗФ!$2:$2,0))*
INDEX(Коэф.закупка_год_свекла[],MATCH($A65,Коэф.закупка_год_свекла[1],0),MATCH(MONTH(JJ$3),КЗ!$1:$1,0))/1000,""),0)</f>
        <v>0</v>
      </c>
      <c r="JK65" s="551" cm="1">
        <f t="array" aca="1" ref="JK65" ca="1">IFERROR(IF(AND(НачЦ_ИнвП_Дата&lt;=JK$3,КИнвП_Дата&gt;JK$3),
INDEX(Кальк._свекла,MATCH($A65,Кальк._свекла_наим.,0),MATCH("Сумма затрат, т.руб.",'Кальк-я'!$5:$5,0))*
INDEX(ЗФ,MATCH($A$58,ЗФ!$A:$A,0),MATCH("Посевная площадь"&amp;YEAR(JL$3),ЗФ!$2:$2,0))*
INDEX(Коэф.закупка_год_свекла[],MATCH($A65,Коэф.закупка_год_свекла[1],0),MATCH(MONTH(JK$3),КЗ!$1:$1,0))/1000,""),0)</f>
        <v>0</v>
      </c>
      <c r="JL65" s="551" cm="1">
        <f t="array" aca="1" ref="JL65" ca="1">IFERROR(IF(AND(НачЦ_ИнвП_Дата&lt;=JL$3,КИнвП_Дата&gt;JL$3),
INDEX(Кальк._свекла,MATCH($A65,Кальк._свекла_наим.,0),MATCH("Сумма затрат, т.руб.",'Кальк-я'!$5:$5,0))*
INDEX(ЗФ,MATCH($A$58,ЗФ!$A:$A,0),MATCH("Посевная площадь"&amp;YEAR(JM$3),ЗФ!$2:$2,0))*
INDEX(Коэф.закупка_год_свекла[],MATCH($A65,Коэф.закупка_год_свекла[1],0),MATCH(MONTH(JL$3),КЗ!$1:$1,0))/1000,""),0)</f>
        <v>0</v>
      </c>
      <c r="JM65" s="551" cm="1">
        <f t="array" aca="1" ref="JM65" ca="1">IFERROR(IF(AND(НачЦ_ИнвП_Дата&lt;=JM$3,КИнвП_Дата&gt;JM$3),
INDEX(Кальк._свекла,MATCH($A65,Кальк._свекла_наим.,0),MATCH("Сумма затрат, т.руб.",'Кальк-я'!$5:$5,0))*
INDEX(ЗФ,MATCH($A$58,ЗФ!$A:$A,0),MATCH("Посевная площадь"&amp;YEAR(JN$3),ЗФ!$2:$2,0))*
INDEX(Коэф.закупка_год_свекла[],MATCH($A65,Коэф.закупка_год_свекла[1],0),MATCH(MONTH(JM$3),КЗ!$1:$1,0))/1000,""),0)</f>
        <v>0</v>
      </c>
      <c r="JN65" s="552">
        <f t="shared" ca="1" si="1564"/>
        <v>0</v>
      </c>
      <c r="JO65" s="551" cm="1">
        <f t="array" aca="1" ref="JO65" ca="1">IFERROR(IF(AND(НачЦ_ИнвП_Дата&lt;=JO$3,КИнвП_Дата&gt;JO$3),
INDEX(Кальк._свекла,MATCH($A65,Кальк._свекла_наим.,0),MATCH("Сумма затрат, т.руб.",'Кальк-я'!$5:$5,0))*
INDEX(ЗФ,MATCH($A$58,ЗФ!$A:$A,0),MATCH("Посевная площадь"&amp;YEAR(JP$3),ЗФ!$2:$2,0))*
INDEX(Коэф.закупка_год_свекла[],MATCH($A65,Коэф.закупка_год_свекла[1],0),MATCH(MONTH(JO$3),КЗ!$1:$1,0))/1000,""),0)</f>
        <v>0</v>
      </c>
      <c r="JP65" s="551" cm="1">
        <f t="array" aca="1" ref="JP65" ca="1">IFERROR(IF(AND(НачЦ_ИнвП_Дата&lt;=JP$3,КИнвП_Дата&gt;JP$3),
INDEX(Кальк._свекла,MATCH($A65,Кальк._свекла_наим.,0),MATCH("Сумма затрат, т.руб.",'Кальк-я'!$5:$5,0))*
INDEX(ЗФ,MATCH($A$58,ЗФ!$A:$A,0),MATCH("Посевная площадь"&amp;YEAR(JQ$3),ЗФ!$2:$2,0))*
INDEX(Коэф.закупка_год_свекла[],MATCH($A65,Коэф.закупка_год_свекла[1],0),MATCH(MONTH(JP$3),КЗ!$1:$1,0))/1000,""),0)</f>
        <v>0</v>
      </c>
      <c r="JQ65" s="551" cm="1">
        <f t="array" aca="1" ref="JQ65" ca="1">IFERROR(IF(AND(НачЦ_ИнвП_Дата&lt;=JQ$3,КИнвП_Дата&gt;JQ$3),
INDEX(Кальк._свекла,MATCH($A65,Кальк._свекла_наим.,0),MATCH("Сумма затрат, т.руб.",'Кальк-я'!$5:$5,0))*
INDEX(ЗФ,MATCH($A$58,ЗФ!$A:$A,0),MATCH("Посевная площадь"&amp;YEAR(JR$3),ЗФ!$2:$2,0))*
INDEX(Коэф.закупка_год_свекла[],MATCH($A65,Коэф.закупка_год_свекла[1],0),MATCH(MONTH(JQ$3),КЗ!$1:$1,0))/1000,""),0)</f>
        <v>0</v>
      </c>
      <c r="JR65" s="551" cm="1">
        <f t="array" aca="1" ref="JR65" ca="1">IFERROR(IF(AND(НачЦ_ИнвП_Дата&lt;=JR$3,КИнвП_Дата&gt;JR$3),
INDEX(Кальк._свекла,MATCH($A65,Кальк._свекла_наим.,0),MATCH("Сумма затрат, т.руб.",'Кальк-я'!$5:$5,0))*
INDEX(ЗФ,MATCH($A$58,ЗФ!$A:$A,0),MATCH("Посевная площадь"&amp;YEAR(JS$3),ЗФ!$2:$2,0))*
INDEX(Коэф.закупка_год_свекла[],MATCH($A65,Коэф.закупка_год_свекла[1],0),MATCH(MONTH(JR$3),КЗ!$1:$1,0))/1000,""),0)</f>
        <v>0</v>
      </c>
      <c r="JS65" s="551" cm="1">
        <f t="array" aca="1" ref="JS65" ca="1">IFERROR(IF(AND(НачЦ_ИнвП_Дата&lt;=JS$3,КИнвП_Дата&gt;JS$3),
INDEX(Кальк._свекла,MATCH($A65,Кальк._свекла_наим.,0),MATCH("Сумма затрат, т.руб.",'Кальк-я'!$5:$5,0))*
INDEX(ЗФ,MATCH($A$58,ЗФ!$A:$A,0),MATCH("Посевная площадь"&amp;YEAR(JT$3),ЗФ!$2:$2,0))*
INDEX(Коэф.закупка_год_свекла[],MATCH($A65,Коэф.закупка_год_свекла[1],0),MATCH(MONTH(JS$3),КЗ!$1:$1,0))/1000,""),0)</f>
        <v>0</v>
      </c>
      <c r="JT65" s="551" cm="1">
        <f t="array" aca="1" ref="JT65" ca="1">IFERROR(IF(AND(НачЦ_ИнвП_Дата&lt;=JT$3,КИнвП_Дата&gt;JT$3),
INDEX(Кальк._свекла,MATCH($A65,Кальк._свекла_наим.,0),MATCH("Сумма затрат, т.руб.",'Кальк-я'!$5:$5,0))*
INDEX(ЗФ,MATCH($A$58,ЗФ!$A:$A,0),MATCH("Посевная площадь"&amp;YEAR(JU$3),ЗФ!$2:$2,0))*
INDEX(Коэф.закупка_год_свекла[],MATCH($A65,Коэф.закупка_год_свекла[1],0),MATCH(MONTH(JT$3),КЗ!$1:$1,0))/1000,""),0)</f>
        <v>0</v>
      </c>
      <c r="JU65" s="551" cm="1">
        <f t="array" aca="1" ref="JU65" ca="1">IFERROR(IF(AND(НачЦ_ИнвП_Дата&lt;=JU$3,КИнвП_Дата&gt;JU$3),
INDEX(Кальк._свекла,MATCH($A65,Кальк._свекла_наим.,0),MATCH("Сумма затрат, т.руб.",'Кальк-я'!$5:$5,0))*
INDEX(ЗФ,MATCH($A$58,ЗФ!$A:$A,0),MATCH("Посевная площадь"&amp;YEAR(JV$3),ЗФ!$2:$2,0))*
INDEX(Коэф.закупка_год_свекла[],MATCH($A65,Коэф.закупка_год_свекла[1],0),MATCH(MONTH(JU$3),КЗ!$1:$1,0))/1000,""),0)</f>
        <v>0</v>
      </c>
      <c r="JV65" s="551" cm="1">
        <f t="array" aca="1" ref="JV65" ca="1">IFERROR(IF(AND(НачЦ_ИнвП_Дата&lt;=JV$3,КИнвП_Дата&gt;JV$3),
INDEX(Кальк._свекла,MATCH($A65,Кальк._свекла_наим.,0),MATCH("Сумма затрат, т.руб.",'Кальк-я'!$5:$5,0))*
INDEX(ЗФ,MATCH($A$58,ЗФ!$A:$A,0),MATCH("Посевная площадь"&amp;YEAR(JW$3),ЗФ!$2:$2,0))*
INDEX(Коэф.закупка_год_свекла[],MATCH($A65,Коэф.закупка_год_свекла[1],0),MATCH(MONTH(JV$3),КЗ!$1:$1,0))/1000,""),0)</f>
        <v>0</v>
      </c>
      <c r="JW65" s="551" cm="1">
        <f t="array" aca="1" ref="JW65" ca="1">IFERROR(IF(AND(НачЦ_ИнвП_Дата&lt;=JW$3,КИнвП_Дата&gt;JW$3),
INDEX(Кальк._свекла,MATCH($A65,Кальк._свекла_наим.,0),MATCH("Сумма затрат, т.руб.",'Кальк-я'!$5:$5,0))*
INDEX(ЗФ,MATCH($A$58,ЗФ!$A:$A,0),MATCH("Посевная площадь"&amp;YEAR(JX$3),ЗФ!$2:$2,0))*
INDEX(Коэф.закупка_год_свекла[],MATCH($A65,Коэф.закупка_год_свекла[1],0),MATCH(MONTH(JW$3),КЗ!$1:$1,0))/1000,""),0)</f>
        <v>0</v>
      </c>
      <c r="JX65" s="551" cm="1">
        <f t="array" aca="1" ref="JX65" ca="1">IFERROR(IF(AND(НачЦ_ИнвП_Дата&lt;=JX$3,КИнвП_Дата&gt;JX$3),
INDEX(Кальк._свекла,MATCH($A65,Кальк._свекла_наим.,0),MATCH("Сумма затрат, т.руб.",'Кальк-я'!$5:$5,0))*
INDEX(ЗФ,MATCH($A$58,ЗФ!$A:$A,0),MATCH("Посевная площадь"&amp;YEAR(JY$3),ЗФ!$2:$2,0))*
INDEX(Коэф.закупка_год_свекла[],MATCH($A65,Коэф.закупка_год_свекла[1],0),MATCH(MONTH(JX$3),КЗ!$1:$1,0))/1000,""),0)</f>
        <v>0</v>
      </c>
      <c r="JY65" s="551" cm="1">
        <f t="array" aca="1" ref="JY65" ca="1">IFERROR(IF(AND(НачЦ_ИнвП_Дата&lt;=JY$3,КИнвП_Дата&gt;JY$3),
INDEX(Кальк._свекла,MATCH($A65,Кальк._свекла_наим.,0),MATCH("Сумма затрат, т.руб.",'Кальк-я'!$5:$5,0))*
INDEX(ЗФ,MATCH($A$58,ЗФ!$A:$A,0),MATCH("Посевная площадь"&amp;YEAR(JZ$3),ЗФ!$2:$2,0))*
INDEX(Коэф.закупка_год_свекла[],MATCH($A65,Коэф.закупка_год_свекла[1],0),MATCH(MONTH(JY$3),КЗ!$1:$1,0))/1000,""),0)</f>
        <v>0</v>
      </c>
      <c r="JZ65" s="551" cm="1">
        <f t="array" aca="1" ref="JZ65" ca="1">IFERROR(IF(AND(НачЦ_ИнвП_Дата&lt;=JZ$3,КИнвП_Дата&gt;JZ$3),
INDEX(Кальк._свекла,MATCH($A65,Кальк._свекла_наим.,0),MATCH("Сумма затрат, т.руб.",'Кальк-я'!$5:$5,0))*
INDEX(ЗФ,MATCH($A$58,ЗФ!$A:$A,0),MATCH("Посевная площадь"&amp;YEAR(KA$3),ЗФ!$2:$2,0))*
INDEX(Коэф.закупка_год_свекла[],MATCH($A65,Коэф.закупка_год_свекла[1],0),MATCH(MONTH(JZ$3),КЗ!$1:$1,0))/1000,""),0)</f>
        <v>0</v>
      </c>
      <c r="KA65" s="552">
        <f t="shared" ca="1" si="1565"/>
        <v>0</v>
      </c>
      <c r="KB65" s="551" cm="1">
        <f t="array" aca="1" ref="KB65" ca="1">IFERROR(IF(AND(НачЦ_ИнвП_Дата&lt;=KB$3,КИнвП_Дата&gt;KB$3),
INDEX(Кальк._свекла,MATCH($A65,Кальк._свекла_наим.,0),MATCH("Сумма затрат, т.руб.",'Кальк-я'!$5:$5,0))*
INDEX(ЗФ,MATCH($A$58,ЗФ!$A:$A,0),MATCH("Посевная площадь"&amp;YEAR(KC$3),ЗФ!$2:$2,0))*
INDEX(Коэф.закупка_год_свекла[],MATCH($A65,Коэф.закупка_год_свекла[1],0),MATCH(MONTH(KB$3),КЗ!$1:$1,0))/1000,""),0)</f>
        <v>0</v>
      </c>
      <c r="KC65" s="551" cm="1">
        <f t="array" aca="1" ref="KC65" ca="1">IFERROR(IF(AND(НачЦ_ИнвП_Дата&lt;=KC$3,КИнвП_Дата&gt;KC$3),
INDEX(Кальк._свекла,MATCH($A65,Кальк._свекла_наим.,0),MATCH("Сумма затрат, т.руб.",'Кальк-я'!$5:$5,0))*
INDEX(ЗФ,MATCH($A$58,ЗФ!$A:$A,0),MATCH("Посевная площадь"&amp;YEAR(KD$3),ЗФ!$2:$2,0))*
INDEX(Коэф.закупка_год_свекла[],MATCH($A65,Коэф.закупка_год_свекла[1],0),MATCH(MONTH(KC$3),КЗ!$1:$1,0))/1000,""),0)</f>
        <v>0</v>
      </c>
      <c r="KD65" s="551" cm="1">
        <f t="array" aca="1" ref="KD65" ca="1">IFERROR(IF(AND(НачЦ_ИнвП_Дата&lt;=KD$3,КИнвП_Дата&gt;KD$3),
INDEX(Кальк._свекла,MATCH($A65,Кальк._свекла_наим.,0),MATCH("Сумма затрат, т.руб.",'Кальк-я'!$5:$5,0))*
INDEX(ЗФ,MATCH($A$58,ЗФ!$A:$A,0),MATCH("Посевная площадь"&amp;YEAR(KE$3),ЗФ!$2:$2,0))*
INDEX(Коэф.закупка_год_свекла[],MATCH($A65,Коэф.закупка_год_свекла[1],0),MATCH(MONTH(KD$3),КЗ!$1:$1,0))/1000,""),0)</f>
        <v>0</v>
      </c>
      <c r="KE65" s="551" cm="1">
        <f t="array" aca="1" ref="KE65" ca="1">IFERROR(IF(AND(НачЦ_ИнвП_Дата&lt;=KE$3,КИнвП_Дата&gt;KE$3),
INDEX(Кальк._свекла,MATCH($A65,Кальк._свекла_наим.,0),MATCH("Сумма затрат, т.руб.",'Кальк-я'!$5:$5,0))*
INDEX(ЗФ,MATCH($A$58,ЗФ!$A:$A,0),MATCH("Посевная площадь"&amp;YEAR(KF$3),ЗФ!$2:$2,0))*
INDEX(Коэф.закупка_год_свекла[],MATCH($A65,Коэф.закупка_год_свекла[1],0),MATCH(MONTH(KE$3),КЗ!$1:$1,0))/1000,""),0)</f>
        <v>0</v>
      </c>
      <c r="KF65" s="551" cm="1">
        <f t="array" aca="1" ref="KF65" ca="1">IFERROR(IF(AND(НачЦ_ИнвП_Дата&lt;=KF$3,КИнвП_Дата&gt;KF$3),
INDEX(Кальк._свекла,MATCH($A65,Кальк._свекла_наим.,0),MATCH("Сумма затрат, т.руб.",'Кальк-я'!$5:$5,0))*
INDEX(ЗФ,MATCH($A$58,ЗФ!$A:$A,0),MATCH("Посевная площадь"&amp;YEAR(KG$3),ЗФ!$2:$2,0))*
INDEX(Коэф.закупка_год_свекла[],MATCH($A65,Коэф.закупка_год_свекла[1],0),MATCH(MONTH(KF$3),КЗ!$1:$1,0))/1000,""),0)</f>
        <v>0</v>
      </c>
      <c r="KG65" s="551" cm="1">
        <f t="array" aca="1" ref="KG65" ca="1">IFERROR(IF(AND(НачЦ_ИнвП_Дата&lt;=KG$3,КИнвП_Дата&gt;KG$3),
INDEX(Кальк._свекла,MATCH($A65,Кальк._свекла_наим.,0),MATCH("Сумма затрат, т.руб.",'Кальк-я'!$5:$5,0))*
INDEX(ЗФ,MATCH($A$58,ЗФ!$A:$A,0),MATCH("Посевная площадь"&amp;YEAR(KH$3),ЗФ!$2:$2,0))*
INDEX(Коэф.закупка_год_свекла[],MATCH($A65,Коэф.закупка_год_свекла[1],0),MATCH(MONTH(KG$3),КЗ!$1:$1,0))/1000,""),0)</f>
        <v>0</v>
      </c>
      <c r="KH65" s="551" cm="1">
        <f t="array" aca="1" ref="KH65" ca="1">IFERROR(IF(AND(НачЦ_ИнвП_Дата&lt;=KH$3,КИнвП_Дата&gt;KH$3),
INDEX(Кальк._свекла,MATCH($A65,Кальк._свекла_наим.,0),MATCH("Сумма затрат, т.руб.",'Кальк-я'!$5:$5,0))*
INDEX(ЗФ,MATCH($A$58,ЗФ!$A:$A,0),MATCH("Посевная площадь"&amp;YEAR(KI$3),ЗФ!$2:$2,0))*
INDEX(Коэф.закупка_год_свекла[],MATCH($A65,Коэф.закупка_год_свекла[1],0),MATCH(MONTH(KH$3),КЗ!$1:$1,0))/1000,""),0)</f>
        <v>0</v>
      </c>
      <c r="KI65" s="551" cm="1">
        <f t="array" aca="1" ref="KI65" ca="1">IFERROR(IF(AND(НачЦ_ИнвП_Дата&lt;=KI$3,КИнвП_Дата&gt;KI$3),
INDEX(Кальк._свекла,MATCH($A65,Кальк._свекла_наим.,0),MATCH("Сумма затрат, т.руб.",'Кальк-я'!$5:$5,0))*
INDEX(ЗФ,MATCH($A$58,ЗФ!$A:$A,0),MATCH("Посевная площадь"&amp;YEAR(KJ$3),ЗФ!$2:$2,0))*
INDEX(Коэф.закупка_год_свекла[],MATCH($A65,Коэф.закупка_год_свекла[1],0),MATCH(MONTH(KI$3),КЗ!$1:$1,0))/1000,""),0)</f>
        <v>0</v>
      </c>
      <c r="KJ65" s="551" cm="1">
        <f t="array" aca="1" ref="KJ65" ca="1">IFERROR(IF(AND(НачЦ_ИнвП_Дата&lt;=KJ$3,КИнвП_Дата&gt;KJ$3),
INDEX(Кальк._свекла,MATCH($A65,Кальк._свекла_наим.,0),MATCH("Сумма затрат, т.руб.",'Кальк-я'!$5:$5,0))*
INDEX(ЗФ,MATCH($A$58,ЗФ!$A:$A,0),MATCH("Посевная площадь"&amp;YEAR(KK$3),ЗФ!$2:$2,0))*
INDEX(Коэф.закупка_год_свекла[],MATCH($A65,Коэф.закупка_год_свекла[1],0),MATCH(MONTH(KJ$3),КЗ!$1:$1,0))/1000,""),0)</f>
        <v>0</v>
      </c>
      <c r="KK65" s="551" cm="1">
        <f t="array" aca="1" ref="KK65" ca="1">IFERROR(IF(AND(НачЦ_ИнвП_Дата&lt;=KK$3,КИнвП_Дата&gt;KK$3),
INDEX(Кальк._свекла,MATCH($A65,Кальк._свекла_наим.,0),MATCH("Сумма затрат, т.руб.",'Кальк-я'!$5:$5,0))*
INDEX(ЗФ,MATCH($A$58,ЗФ!$A:$A,0),MATCH("Посевная площадь"&amp;YEAR(KL$3),ЗФ!$2:$2,0))*
INDEX(Коэф.закупка_год_свекла[],MATCH($A65,Коэф.закупка_год_свекла[1],0),MATCH(MONTH(KK$3),КЗ!$1:$1,0))/1000,""),0)</f>
        <v>0</v>
      </c>
      <c r="KL65" s="551" cm="1">
        <f t="array" aca="1" ref="KL65" ca="1">IFERROR(IF(AND(НачЦ_ИнвП_Дата&lt;=KL$3,КИнвП_Дата&gt;KL$3),
INDEX(Кальк._свекла,MATCH($A65,Кальк._свекла_наим.,0),MATCH("Сумма затрат, т.руб.",'Кальк-я'!$5:$5,0))*
INDEX(ЗФ,MATCH($A$58,ЗФ!$A:$A,0),MATCH("Посевная площадь"&amp;YEAR(KM$3),ЗФ!$2:$2,0))*
INDEX(Коэф.закупка_год_свекла[],MATCH($A65,Коэф.закупка_год_свекла[1],0),MATCH(MONTH(KL$3),КЗ!$1:$1,0))/1000,""),0)</f>
        <v>0</v>
      </c>
      <c r="KM65" s="551" cm="1">
        <f t="array" aca="1" ref="KM65" ca="1">IFERROR(IF(AND(НачЦ_ИнвП_Дата&lt;=KM$3,КИнвП_Дата&gt;KM$3),
INDEX(Кальк._свекла,MATCH($A65,Кальк._свекла_наим.,0),MATCH("Сумма затрат, т.руб.",'Кальк-я'!$5:$5,0))*
INDEX(ЗФ,MATCH($A$58,ЗФ!$A:$A,0),MATCH("Посевная площадь"&amp;YEAR(KN$3),ЗФ!$2:$2,0))*
INDEX(Коэф.закупка_год_свекла[],MATCH($A65,Коэф.закупка_год_свекла[1],0),MATCH(MONTH(KM$3),КЗ!$1:$1,0))/1000,""),0)</f>
        <v>0</v>
      </c>
      <c r="KN65" s="552">
        <f t="shared" ca="1" si="1566"/>
        <v>0</v>
      </c>
      <c r="KO65" s="551" cm="1">
        <f t="array" aca="1" ref="KO65" ca="1">IFERROR(IF(AND(НачЦ_ИнвП_Дата&lt;=KO$3,КИнвП_Дата&gt;KO$3),
INDEX(Кальк._свекла,MATCH($A65,Кальк._свекла_наим.,0),MATCH("Сумма затрат, т.руб.",'Кальк-я'!$5:$5,0))*
INDEX(ЗФ,MATCH($A$58,ЗФ!$A:$A,0),MATCH("Посевная площадь"&amp;YEAR(KP$3),ЗФ!$2:$2,0))*
INDEX(Коэф.закупка_год_свекла[],MATCH($A65,Коэф.закупка_год_свекла[1],0),MATCH(MONTH(KO$3),КЗ!$1:$1,0))/1000,""),0)</f>
        <v>0</v>
      </c>
      <c r="KP65" s="551" cm="1">
        <f t="array" aca="1" ref="KP65" ca="1">IFERROR(IF(AND(НачЦ_ИнвП_Дата&lt;=KP$3,КИнвП_Дата&gt;KP$3),
INDEX(Кальк._свекла,MATCH($A65,Кальк._свекла_наим.,0),MATCH("Сумма затрат, т.руб.",'Кальк-я'!$5:$5,0))*
INDEX(ЗФ,MATCH($A$58,ЗФ!$A:$A,0),MATCH("Посевная площадь"&amp;YEAR(KQ$3),ЗФ!$2:$2,0))*
INDEX(Коэф.закупка_год_свекла[],MATCH($A65,Коэф.закупка_год_свекла[1],0),MATCH(MONTH(KP$3),КЗ!$1:$1,0))/1000,""),0)</f>
        <v>0</v>
      </c>
      <c r="KQ65" s="551" cm="1">
        <f t="array" aca="1" ref="KQ65" ca="1">IFERROR(IF(AND(НачЦ_ИнвП_Дата&lt;=KQ$3,КИнвП_Дата&gt;KQ$3),
INDEX(Кальк._свекла,MATCH($A65,Кальк._свекла_наим.,0),MATCH("Сумма затрат, т.руб.",'Кальк-я'!$5:$5,0))*
INDEX(ЗФ,MATCH($A$58,ЗФ!$A:$A,0),MATCH("Посевная площадь"&amp;YEAR(KR$3),ЗФ!$2:$2,0))*
INDEX(Коэф.закупка_год_свекла[],MATCH($A65,Коэф.закупка_год_свекла[1],0),MATCH(MONTH(KQ$3),КЗ!$1:$1,0))/1000,""),0)</f>
        <v>0</v>
      </c>
      <c r="KR65" s="551" cm="1">
        <f t="array" aca="1" ref="KR65" ca="1">IFERROR(IF(AND(НачЦ_ИнвП_Дата&lt;=KR$3,КИнвП_Дата&gt;KR$3),
INDEX(Кальк._свекла,MATCH($A65,Кальк._свекла_наим.,0),MATCH("Сумма затрат, т.руб.",'Кальк-я'!$5:$5,0))*
INDEX(ЗФ,MATCH($A$58,ЗФ!$A:$A,0),MATCH("Посевная площадь"&amp;YEAR(KS$3),ЗФ!$2:$2,0))*
INDEX(Коэф.закупка_год_свекла[],MATCH($A65,Коэф.закупка_год_свекла[1],0),MATCH(MONTH(KR$3),КЗ!$1:$1,0))/1000,""),0)</f>
        <v>0</v>
      </c>
      <c r="KS65" s="551" cm="1">
        <f t="array" aca="1" ref="KS65" ca="1">IFERROR(IF(AND(НачЦ_ИнвП_Дата&lt;=KS$3,КИнвП_Дата&gt;KS$3),
INDEX(Кальк._свекла,MATCH($A65,Кальк._свекла_наим.,0),MATCH("Сумма затрат, т.руб.",'Кальк-я'!$5:$5,0))*
INDEX(ЗФ,MATCH($A$58,ЗФ!$A:$A,0),MATCH("Посевная площадь"&amp;YEAR(KT$3),ЗФ!$2:$2,0))*
INDEX(Коэф.закупка_год_свекла[],MATCH($A65,Коэф.закупка_год_свекла[1],0),MATCH(MONTH(KS$3),КЗ!$1:$1,0))/1000,""),0)</f>
        <v>0</v>
      </c>
      <c r="KT65" s="551" cm="1">
        <f t="array" aca="1" ref="KT65" ca="1">IFERROR(IF(AND(НачЦ_ИнвП_Дата&lt;=KT$3,КИнвП_Дата&gt;KT$3),
INDEX(Кальк._свекла,MATCH($A65,Кальк._свекла_наим.,0),MATCH("Сумма затрат, т.руб.",'Кальк-я'!$5:$5,0))*
INDEX(ЗФ,MATCH($A$58,ЗФ!$A:$A,0),MATCH("Посевная площадь"&amp;YEAR(KU$3),ЗФ!$2:$2,0))*
INDEX(Коэф.закупка_год_свекла[],MATCH($A65,Коэф.закупка_год_свекла[1],0),MATCH(MONTH(KT$3),КЗ!$1:$1,0))/1000,""),0)</f>
        <v>0</v>
      </c>
      <c r="KU65" s="551" cm="1">
        <f t="array" aca="1" ref="KU65" ca="1">IFERROR(IF(AND(НачЦ_ИнвП_Дата&lt;=KU$3,КИнвП_Дата&gt;KU$3),
INDEX(Кальк._свекла,MATCH($A65,Кальк._свекла_наим.,0),MATCH("Сумма затрат, т.руб.",'Кальк-я'!$5:$5,0))*
INDEX(ЗФ,MATCH($A$58,ЗФ!$A:$A,0),MATCH("Посевная площадь"&amp;YEAR(KV$3),ЗФ!$2:$2,0))*
INDEX(Коэф.закупка_год_свекла[],MATCH($A65,Коэф.закупка_год_свекла[1],0),MATCH(MONTH(KU$3),КЗ!$1:$1,0))/1000,""),0)</f>
        <v>0</v>
      </c>
      <c r="KV65" s="551" cm="1">
        <f t="array" aca="1" ref="KV65" ca="1">IFERROR(IF(AND(НачЦ_ИнвП_Дата&lt;=KV$3,КИнвП_Дата&gt;KV$3),
INDEX(Кальк._свекла,MATCH($A65,Кальк._свекла_наим.,0),MATCH("Сумма затрат, т.руб.",'Кальк-я'!$5:$5,0))*
INDEX(ЗФ,MATCH($A$58,ЗФ!$A:$A,0),MATCH("Посевная площадь"&amp;YEAR(KW$3),ЗФ!$2:$2,0))*
INDEX(Коэф.закупка_год_свекла[],MATCH($A65,Коэф.закупка_год_свекла[1],0),MATCH(MONTH(KV$3),КЗ!$1:$1,0))/1000,""),0)</f>
        <v>0</v>
      </c>
      <c r="KW65" s="551" cm="1">
        <f t="array" aca="1" ref="KW65" ca="1">IFERROR(IF(AND(НачЦ_ИнвП_Дата&lt;=KW$3,КИнвП_Дата&gt;KW$3),
INDEX(Кальк._свекла,MATCH($A65,Кальк._свекла_наим.,0),MATCH("Сумма затрат, т.руб.",'Кальк-я'!$5:$5,0))*
INDEX(ЗФ,MATCH($A$58,ЗФ!$A:$A,0),MATCH("Посевная площадь"&amp;YEAR(KX$3),ЗФ!$2:$2,0))*
INDEX(Коэф.закупка_год_свекла[],MATCH($A65,Коэф.закупка_год_свекла[1],0),MATCH(MONTH(KW$3),КЗ!$1:$1,0))/1000,""),0)</f>
        <v>0</v>
      </c>
      <c r="KX65" s="551" cm="1">
        <f t="array" aca="1" ref="KX65" ca="1">IFERROR(IF(AND(НачЦ_ИнвП_Дата&lt;=KX$3,КИнвП_Дата&gt;KX$3),
INDEX(Кальк._свекла,MATCH($A65,Кальк._свекла_наим.,0),MATCH("Сумма затрат, т.руб.",'Кальк-я'!$5:$5,0))*
INDEX(ЗФ,MATCH($A$58,ЗФ!$A:$A,0),MATCH("Посевная площадь"&amp;YEAR(KY$3),ЗФ!$2:$2,0))*
INDEX(Коэф.закупка_год_свекла[],MATCH($A65,Коэф.закупка_год_свекла[1],0),MATCH(MONTH(KX$3),КЗ!$1:$1,0))/1000,""),0)</f>
        <v>0</v>
      </c>
      <c r="KY65" s="551" cm="1">
        <f t="array" aca="1" ref="KY65" ca="1">IFERROR(IF(AND(НачЦ_ИнвП_Дата&lt;=KY$3,КИнвП_Дата&gt;KY$3),
INDEX(Кальк._свекла,MATCH($A65,Кальк._свекла_наим.,0),MATCH("Сумма затрат, т.руб.",'Кальк-я'!$5:$5,0))*
INDEX(ЗФ,MATCH($A$58,ЗФ!$A:$A,0),MATCH("Посевная площадь"&amp;YEAR(KZ$3),ЗФ!$2:$2,0))*
INDEX(Коэф.закупка_год_свекла[],MATCH($A65,Коэф.закупка_год_свекла[1],0),MATCH(MONTH(KY$3),КЗ!$1:$1,0))/1000,""),0)</f>
        <v>0</v>
      </c>
      <c r="KZ65" s="551" cm="1">
        <f t="array" aca="1" ref="KZ65" ca="1">IFERROR(IF(AND(НачЦ_ИнвП_Дата&lt;=KZ$3,КИнвП_Дата&gt;KZ$3),
INDEX(Кальк._свекла,MATCH($A65,Кальк._свекла_наим.,0),MATCH("Сумма затрат, т.руб.",'Кальк-я'!$5:$5,0))*
INDEX(ЗФ,MATCH($A$58,ЗФ!$A:$A,0),MATCH("Посевная площадь"&amp;YEAR(LA$3),ЗФ!$2:$2,0))*
INDEX(Коэф.закупка_год_свекла[],MATCH($A65,Коэф.закупка_год_свекла[1],0),MATCH(MONTH(KZ$3),КЗ!$1:$1,0))/1000,""),0)</f>
        <v>0</v>
      </c>
      <c r="LA65" s="552">
        <f t="shared" ca="1" si="1567"/>
        <v>0</v>
      </c>
      <c r="LB65" s="551" cm="1">
        <f t="array" aca="1" ref="LB65" ca="1">IFERROR(IF(AND(НачЦ_ИнвП_Дата&lt;=LB$3,КИнвП_Дата&gt;LB$3),
INDEX(Кальк._свекла,MATCH($A65,Кальк._свекла_наим.,0),MATCH("Сумма затрат, т.руб.",'Кальк-я'!$5:$5,0))*
INDEX(ЗФ,MATCH($A$58,ЗФ!$A:$A,0),MATCH("Посевная площадь"&amp;YEAR(LC$3),ЗФ!$2:$2,0))*
INDEX(Коэф.закупка_год_свекла[],MATCH($A65,Коэф.закупка_год_свекла[1],0),MATCH(MONTH(LB$3),КЗ!$1:$1,0))/1000,""),0)</f>
        <v>0</v>
      </c>
      <c r="LC65" s="551" cm="1">
        <f t="array" aca="1" ref="LC65" ca="1">IFERROR(IF(AND(НачЦ_ИнвП_Дата&lt;=LC$3,КИнвП_Дата&gt;LC$3),
INDEX(Кальк._свекла,MATCH($A65,Кальк._свекла_наим.,0),MATCH("Сумма затрат, т.руб.",'Кальк-я'!$5:$5,0))*
INDEX(ЗФ,MATCH($A$58,ЗФ!$A:$A,0),MATCH("Посевная площадь"&amp;YEAR(LD$3),ЗФ!$2:$2,0))*
INDEX(Коэф.закупка_год_свекла[],MATCH($A65,Коэф.закупка_год_свекла[1],0),MATCH(MONTH(LC$3),КЗ!$1:$1,0))/1000,""),0)</f>
        <v>0</v>
      </c>
      <c r="LD65" s="551" cm="1">
        <f t="array" aca="1" ref="LD65" ca="1">IFERROR(IF(AND(НачЦ_ИнвП_Дата&lt;=LD$3,КИнвП_Дата&gt;LD$3),
INDEX(Кальк._свекла,MATCH($A65,Кальк._свекла_наим.,0),MATCH("Сумма затрат, т.руб.",'Кальк-я'!$5:$5,0))*
INDEX(ЗФ,MATCH($A$58,ЗФ!$A:$A,0),MATCH("Посевная площадь"&amp;YEAR(LE$3),ЗФ!$2:$2,0))*
INDEX(Коэф.закупка_год_свекла[],MATCH($A65,Коэф.закупка_год_свекла[1],0),MATCH(MONTH(LD$3),КЗ!$1:$1,0))/1000,""),0)</f>
        <v>0</v>
      </c>
      <c r="LE65" s="551" cm="1">
        <f t="array" aca="1" ref="LE65" ca="1">IFERROR(IF(AND(НачЦ_ИнвП_Дата&lt;=LE$3,КИнвП_Дата&gt;LE$3),
INDEX(Кальк._свекла,MATCH($A65,Кальк._свекла_наим.,0),MATCH("Сумма затрат, т.руб.",'Кальк-я'!$5:$5,0))*
INDEX(ЗФ,MATCH($A$58,ЗФ!$A:$A,0),MATCH("Посевная площадь"&amp;YEAR(LF$3),ЗФ!$2:$2,0))*
INDEX(Коэф.закупка_год_свекла[],MATCH($A65,Коэф.закупка_год_свекла[1],0),MATCH(MONTH(LE$3),КЗ!$1:$1,0))/1000,""),0)</f>
        <v>0</v>
      </c>
      <c r="LF65" s="551" cm="1">
        <f t="array" aca="1" ref="LF65" ca="1">IFERROR(IF(AND(НачЦ_ИнвП_Дата&lt;=LF$3,КИнвП_Дата&gt;LF$3),
INDEX(Кальк._свекла,MATCH($A65,Кальк._свекла_наим.,0),MATCH("Сумма затрат, т.руб.",'Кальк-я'!$5:$5,0))*
INDEX(ЗФ,MATCH($A$58,ЗФ!$A:$A,0),MATCH("Посевная площадь"&amp;YEAR(LG$3),ЗФ!$2:$2,0))*
INDEX(Коэф.закупка_год_свекла[],MATCH($A65,Коэф.закупка_год_свекла[1],0),MATCH(MONTH(LF$3),КЗ!$1:$1,0))/1000,""),0)</f>
        <v>0</v>
      </c>
      <c r="LG65" s="551" cm="1">
        <f t="array" aca="1" ref="LG65" ca="1">IFERROR(IF(AND(НачЦ_ИнвП_Дата&lt;=LG$3,КИнвП_Дата&gt;LG$3),
INDEX(Кальк._свекла,MATCH($A65,Кальк._свекла_наим.,0),MATCH("Сумма затрат, т.руб.",'Кальк-я'!$5:$5,0))*
INDEX(ЗФ,MATCH($A$58,ЗФ!$A:$A,0),MATCH("Посевная площадь"&amp;YEAR(LH$3),ЗФ!$2:$2,0))*
INDEX(Коэф.закупка_год_свекла[],MATCH($A65,Коэф.закупка_год_свекла[1],0),MATCH(MONTH(LG$3),КЗ!$1:$1,0))/1000,""),0)</f>
        <v>0</v>
      </c>
      <c r="LH65" s="551" cm="1">
        <f t="array" aca="1" ref="LH65" ca="1">IFERROR(IF(AND(НачЦ_ИнвП_Дата&lt;=LH$3,КИнвП_Дата&gt;LH$3),
INDEX(Кальк._свекла,MATCH($A65,Кальк._свекла_наим.,0),MATCH("Сумма затрат, т.руб.",'Кальк-я'!$5:$5,0))*
INDEX(ЗФ,MATCH($A$58,ЗФ!$A:$A,0),MATCH("Посевная площадь"&amp;YEAR(LI$3),ЗФ!$2:$2,0))*
INDEX(Коэф.закупка_год_свекла[],MATCH($A65,Коэф.закупка_год_свекла[1],0),MATCH(MONTH(LH$3),КЗ!$1:$1,0))/1000,""),0)</f>
        <v>0</v>
      </c>
      <c r="LI65" s="551" cm="1">
        <f t="array" aca="1" ref="LI65" ca="1">IFERROR(IF(AND(НачЦ_ИнвП_Дата&lt;=LI$3,КИнвП_Дата&gt;LI$3),
INDEX(Кальк._свекла,MATCH($A65,Кальк._свекла_наим.,0),MATCH("Сумма затрат, т.руб.",'Кальк-я'!$5:$5,0))*
INDEX(ЗФ,MATCH($A$58,ЗФ!$A:$A,0),MATCH("Посевная площадь"&amp;YEAR(LJ$3),ЗФ!$2:$2,0))*
INDEX(Коэф.закупка_год_свекла[],MATCH($A65,Коэф.закупка_год_свекла[1],0),MATCH(MONTH(LI$3),КЗ!$1:$1,0))/1000,""),0)</f>
        <v>0</v>
      </c>
      <c r="LJ65" s="551" cm="1">
        <f t="array" aca="1" ref="LJ65" ca="1">IFERROR(IF(AND(НачЦ_ИнвП_Дата&lt;=LJ$3,КИнвП_Дата&gt;LJ$3),
INDEX(Кальк._свекла,MATCH($A65,Кальк._свекла_наим.,0),MATCH("Сумма затрат, т.руб.",'Кальк-я'!$5:$5,0))*
INDEX(ЗФ,MATCH($A$58,ЗФ!$A:$A,0),MATCH("Посевная площадь"&amp;YEAR(LK$3),ЗФ!$2:$2,0))*
INDEX(Коэф.закупка_год_свекла[],MATCH($A65,Коэф.закупка_год_свекла[1],0),MATCH(MONTH(LJ$3),КЗ!$1:$1,0))/1000,""),0)</f>
        <v>0</v>
      </c>
      <c r="LK65" s="551" cm="1">
        <f t="array" aca="1" ref="LK65" ca="1">IFERROR(IF(AND(НачЦ_ИнвП_Дата&lt;=LK$3,КИнвП_Дата&gt;LK$3),
INDEX(Кальк._свекла,MATCH($A65,Кальк._свекла_наим.,0),MATCH("Сумма затрат, т.руб.",'Кальк-я'!$5:$5,0))*
INDEX(ЗФ,MATCH($A$58,ЗФ!$A:$A,0),MATCH("Посевная площадь"&amp;YEAR(LL$3),ЗФ!$2:$2,0))*
INDEX(Коэф.закупка_год_свекла[],MATCH($A65,Коэф.закупка_год_свекла[1],0),MATCH(MONTH(LK$3),КЗ!$1:$1,0))/1000,""),0)</f>
        <v>0</v>
      </c>
      <c r="LL65" s="551" cm="1">
        <f t="array" aca="1" ref="LL65" ca="1">IFERROR(IF(AND(НачЦ_ИнвП_Дата&lt;=LL$3,КИнвП_Дата&gt;LL$3),
INDEX(Кальк._свекла,MATCH($A65,Кальк._свекла_наим.,0),MATCH("Сумма затрат, т.руб.",'Кальк-я'!$5:$5,0))*
INDEX(ЗФ,MATCH($A$58,ЗФ!$A:$A,0),MATCH("Посевная площадь"&amp;YEAR(LM$3),ЗФ!$2:$2,0))*
INDEX(Коэф.закупка_год_свекла[],MATCH($A65,Коэф.закупка_год_свекла[1],0),MATCH(MONTH(LL$3),КЗ!$1:$1,0))/1000,""),0)</f>
        <v>0</v>
      </c>
      <c r="LM65" s="551" cm="1">
        <f t="array" aca="1" ref="LM65" ca="1">IFERROR(IF(AND(НачЦ_ИнвП_Дата&lt;=LM$3,КИнвП_Дата&gt;LM$3),
INDEX(Кальк._свекла,MATCH($A65,Кальк._свекла_наим.,0),MATCH("Сумма затрат, т.руб.",'Кальк-я'!$5:$5,0))*
INDEX(ЗФ,MATCH($A$58,ЗФ!$A:$A,0),MATCH("Посевная площадь"&amp;YEAR(LN$3),ЗФ!$2:$2,0))*
INDEX(Коэф.закупка_год_свекла[],MATCH($A65,Коэф.закупка_год_свекла[1],0),MATCH(MONTH(LM$3),КЗ!$1:$1,0))/1000,""),0)</f>
        <v>0</v>
      </c>
      <c r="LN65" s="552">
        <f t="shared" ca="1" si="1568"/>
        <v>0</v>
      </c>
      <c r="LO65" s="551" cm="1">
        <f t="array" aca="1" ref="LO65" ca="1">IFERROR(IF(AND(НачЦ_ИнвП_Дата&lt;=LO$3,КИнвП_Дата&gt;LO$3),
INDEX(Кальк._свекла,MATCH($A65,Кальк._свекла_наим.,0),MATCH("Сумма затрат, т.руб.",'Кальк-я'!$5:$5,0))*
INDEX(ЗФ,MATCH($A$58,ЗФ!$A:$A,0),MATCH("Посевная площадь"&amp;YEAR(LP$3),ЗФ!$2:$2,0))*
INDEX(Коэф.закупка_год_свекла[],MATCH($A65,Коэф.закупка_год_свекла[1],0),MATCH(MONTH(LO$3),КЗ!$1:$1,0))/1000,""),0)</f>
        <v>0</v>
      </c>
      <c r="LP65" s="551" cm="1">
        <f t="array" aca="1" ref="LP65" ca="1">IFERROR(IF(AND(НачЦ_ИнвП_Дата&lt;=LP$3,КИнвП_Дата&gt;LP$3),
INDEX(Кальк._свекла,MATCH($A65,Кальк._свекла_наим.,0),MATCH("Сумма затрат, т.руб.",'Кальк-я'!$5:$5,0))*
INDEX(ЗФ,MATCH($A$58,ЗФ!$A:$A,0),MATCH("Посевная площадь"&amp;YEAR(LQ$3),ЗФ!$2:$2,0))*
INDEX(Коэф.закупка_год_свекла[],MATCH($A65,Коэф.закупка_год_свекла[1],0),MATCH(MONTH(LP$3),КЗ!$1:$1,0))/1000,""),0)</f>
        <v>0</v>
      </c>
      <c r="LQ65" s="551" cm="1">
        <f t="array" aca="1" ref="LQ65" ca="1">IFERROR(IF(AND(НачЦ_ИнвП_Дата&lt;=LQ$3,КИнвП_Дата&gt;LQ$3),
INDEX(Кальк._свекла,MATCH($A65,Кальк._свекла_наим.,0),MATCH("Сумма затрат, т.руб.",'Кальк-я'!$5:$5,0))*
INDEX(ЗФ,MATCH($A$58,ЗФ!$A:$A,0),MATCH("Посевная площадь"&amp;YEAR(LR$3),ЗФ!$2:$2,0))*
INDEX(Коэф.закупка_год_свекла[],MATCH($A65,Коэф.закупка_год_свекла[1],0),MATCH(MONTH(LQ$3),КЗ!$1:$1,0))/1000,""),0)</f>
        <v>0</v>
      </c>
      <c r="LR65" s="551" cm="1">
        <f t="array" aca="1" ref="LR65" ca="1">IFERROR(IF(AND(НачЦ_ИнвП_Дата&lt;=LR$3,КИнвП_Дата&gt;LR$3),
INDEX(Кальк._свекла,MATCH($A65,Кальк._свекла_наим.,0),MATCH("Сумма затрат, т.руб.",'Кальк-я'!$5:$5,0))*
INDEX(ЗФ,MATCH($A$58,ЗФ!$A:$A,0),MATCH("Посевная площадь"&amp;YEAR(LS$3),ЗФ!$2:$2,0))*
INDEX(Коэф.закупка_год_свекла[],MATCH($A65,Коэф.закупка_год_свекла[1],0),MATCH(MONTH(LR$3),КЗ!$1:$1,0))/1000,""),0)</f>
        <v>0</v>
      </c>
      <c r="LS65" s="551" cm="1">
        <f t="array" aca="1" ref="LS65" ca="1">IFERROR(IF(AND(НачЦ_ИнвП_Дата&lt;=LS$3,КИнвП_Дата&gt;LS$3),
INDEX(Кальк._свекла,MATCH($A65,Кальк._свекла_наим.,0),MATCH("Сумма затрат, т.руб.",'Кальк-я'!$5:$5,0))*
INDEX(ЗФ,MATCH($A$58,ЗФ!$A:$A,0),MATCH("Посевная площадь"&amp;YEAR(LT$3),ЗФ!$2:$2,0))*
INDEX(Коэф.закупка_год_свекла[],MATCH($A65,Коэф.закупка_год_свекла[1],0),MATCH(MONTH(LS$3),КЗ!$1:$1,0))/1000,""),0)</f>
        <v>0</v>
      </c>
      <c r="LT65" s="551" cm="1">
        <f t="array" aca="1" ref="LT65" ca="1">IFERROR(IF(AND(НачЦ_ИнвП_Дата&lt;=LT$3,КИнвП_Дата&gt;LT$3),
INDEX(Кальк._свекла,MATCH($A65,Кальк._свекла_наим.,0),MATCH("Сумма затрат, т.руб.",'Кальк-я'!$5:$5,0))*
INDEX(ЗФ,MATCH($A$58,ЗФ!$A:$A,0),MATCH("Посевная площадь"&amp;YEAR(LU$3),ЗФ!$2:$2,0))*
INDEX(Коэф.закупка_год_свекла[],MATCH($A65,Коэф.закупка_год_свекла[1],0),MATCH(MONTH(LT$3),КЗ!$1:$1,0))/1000,""),0)</f>
        <v>0</v>
      </c>
      <c r="LU65" s="551" cm="1">
        <f t="array" aca="1" ref="LU65" ca="1">IFERROR(IF(AND(НачЦ_ИнвП_Дата&lt;=LU$3,КИнвП_Дата&gt;LU$3),
INDEX(Кальк._свекла,MATCH($A65,Кальк._свекла_наим.,0),MATCH("Сумма затрат, т.руб.",'Кальк-я'!$5:$5,0))*
INDEX(ЗФ,MATCH($A$58,ЗФ!$A:$A,0),MATCH("Посевная площадь"&amp;YEAR(LV$3),ЗФ!$2:$2,0))*
INDEX(Коэф.закупка_год_свекла[],MATCH($A65,Коэф.закупка_год_свекла[1],0),MATCH(MONTH(LU$3),КЗ!$1:$1,0))/1000,""),0)</f>
        <v>0</v>
      </c>
      <c r="LV65" s="551" cm="1">
        <f t="array" aca="1" ref="LV65" ca="1">IFERROR(IF(AND(НачЦ_ИнвП_Дата&lt;=LV$3,КИнвП_Дата&gt;LV$3),
INDEX(Кальк._свекла,MATCH($A65,Кальк._свекла_наим.,0),MATCH("Сумма затрат, т.руб.",'Кальк-я'!$5:$5,0))*
INDEX(ЗФ,MATCH($A$58,ЗФ!$A:$A,0),MATCH("Посевная площадь"&amp;YEAR(LW$3),ЗФ!$2:$2,0))*
INDEX(Коэф.закупка_год_свекла[],MATCH($A65,Коэф.закупка_год_свекла[1],0),MATCH(MONTH(LV$3),КЗ!$1:$1,0))/1000,""),0)</f>
        <v>0</v>
      </c>
      <c r="LW65" s="551" cm="1">
        <f t="array" aca="1" ref="LW65" ca="1">IFERROR(IF(AND(НачЦ_ИнвП_Дата&lt;=LW$3,КИнвП_Дата&gt;LW$3),
INDEX(Кальк._свекла,MATCH($A65,Кальк._свекла_наим.,0),MATCH("Сумма затрат, т.руб.",'Кальк-я'!$5:$5,0))*
INDEX(ЗФ,MATCH($A$58,ЗФ!$A:$A,0),MATCH("Посевная площадь"&amp;YEAR(LX$3),ЗФ!$2:$2,0))*
INDEX(Коэф.закупка_год_свекла[],MATCH($A65,Коэф.закупка_год_свекла[1],0),MATCH(MONTH(LW$3),КЗ!$1:$1,0))/1000,""),0)</f>
        <v>0</v>
      </c>
      <c r="LX65" s="551" cm="1">
        <f t="array" aca="1" ref="LX65" ca="1">IFERROR(IF(AND(НачЦ_ИнвП_Дата&lt;=LX$3,КИнвП_Дата&gt;LX$3),
INDEX(Кальк._свекла,MATCH($A65,Кальк._свекла_наим.,0),MATCH("Сумма затрат, т.руб.",'Кальк-я'!$5:$5,0))*
INDEX(ЗФ,MATCH($A$58,ЗФ!$A:$A,0),MATCH("Посевная площадь"&amp;YEAR(LY$3),ЗФ!$2:$2,0))*
INDEX(Коэф.закупка_год_свекла[],MATCH($A65,Коэф.закупка_год_свекла[1],0),MATCH(MONTH(LX$3),КЗ!$1:$1,0))/1000,""),0)</f>
        <v>0</v>
      </c>
      <c r="LY65" s="551" cm="1">
        <f t="array" aca="1" ref="LY65" ca="1">IFERROR(IF(AND(НачЦ_ИнвП_Дата&lt;=LY$3,КИнвП_Дата&gt;LY$3),
INDEX(Кальк._свекла,MATCH($A65,Кальк._свекла_наим.,0),MATCH("Сумма затрат, т.руб.",'Кальк-я'!$5:$5,0))*
INDEX(ЗФ,MATCH($A$58,ЗФ!$A:$A,0),MATCH("Посевная площадь"&amp;YEAR(LZ$3),ЗФ!$2:$2,0))*
INDEX(Коэф.закупка_год_свекла[],MATCH($A65,Коэф.закупка_год_свекла[1],0),MATCH(MONTH(LY$3),КЗ!$1:$1,0))/1000,""),0)</f>
        <v>0</v>
      </c>
      <c r="LZ65" s="551" cm="1">
        <f t="array" aca="1" ref="LZ65" ca="1">IFERROR(IF(AND(НачЦ_ИнвП_Дата&lt;=LZ$3,КИнвП_Дата&gt;LZ$3),
INDEX(Кальк._свекла,MATCH($A65,Кальк._свекла_наим.,0),MATCH("Сумма затрат, т.руб.",'Кальк-я'!$5:$5,0))*
INDEX(ЗФ,MATCH($A$58,ЗФ!$A:$A,0),MATCH("Посевная площадь"&amp;YEAR(MA$3),ЗФ!$2:$2,0))*
INDEX(Коэф.закупка_год_свекла[],MATCH($A65,Коэф.закупка_год_свекла[1],0),MATCH(MONTH(LZ$3),КЗ!$1:$1,0))/1000,""),0)</f>
        <v>0</v>
      </c>
      <c r="MA65" s="552">
        <f t="shared" ca="1" si="1569"/>
        <v>0</v>
      </c>
      <c r="MB65" s="551" cm="1">
        <f t="array" aca="1" ref="MB65" ca="1">IFERROR(IF(AND(НачЦ_ИнвП_Дата&lt;=MB$3,КИнвП_Дата&gt;MB$3),
INDEX(Кальк._свекла,MATCH($A65,Кальк._свекла_наим.,0),MATCH("Сумма затрат, т.руб.",'Кальк-я'!$5:$5,0))*
INDEX(ЗФ,MATCH($A$58,ЗФ!$A:$A,0),MATCH("Посевная площадь"&amp;YEAR(MC$3),ЗФ!$2:$2,0))*
INDEX(Коэф.закупка_год_свекла[],MATCH($A65,Коэф.закупка_год_свекла[1],0),MATCH(MONTH(MB$3),КЗ!$1:$1,0))/1000,""),0)</f>
        <v>0</v>
      </c>
      <c r="MC65" s="551" cm="1">
        <f t="array" aca="1" ref="MC65" ca="1">IFERROR(IF(AND(НачЦ_ИнвП_Дата&lt;=MC$3,КИнвП_Дата&gt;MC$3),
INDEX(Кальк._свекла,MATCH($A65,Кальк._свекла_наим.,0),MATCH("Сумма затрат, т.руб.",'Кальк-я'!$5:$5,0))*
INDEX(ЗФ,MATCH($A$58,ЗФ!$A:$A,0),MATCH("Посевная площадь"&amp;YEAR(MD$3),ЗФ!$2:$2,0))*
INDEX(Коэф.закупка_год_свекла[],MATCH($A65,Коэф.закупка_год_свекла[1],0),MATCH(MONTH(MC$3),КЗ!$1:$1,0))/1000,""),0)</f>
        <v>0</v>
      </c>
      <c r="MD65" s="551" cm="1">
        <f t="array" aca="1" ref="MD65" ca="1">IFERROR(IF(AND(НачЦ_ИнвП_Дата&lt;=MD$3,КИнвП_Дата&gt;MD$3),
INDEX(Кальк._свекла,MATCH($A65,Кальк._свекла_наим.,0),MATCH("Сумма затрат, т.руб.",'Кальк-я'!$5:$5,0))*
INDEX(ЗФ,MATCH($A$58,ЗФ!$A:$A,0),MATCH("Посевная площадь"&amp;YEAR(ME$3),ЗФ!$2:$2,0))*
INDEX(Коэф.закупка_год_свекла[],MATCH($A65,Коэф.закупка_год_свекла[1],0),MATCH(MONTH(MD$3),КЗ!$1:$1,0))/1000,""),0)</f>
        <v>0</v>
      </c>
      <c r="ME65" s="551" cm="1">
        <f t="array" aca="1" ref="ME65" ca="1">IFERROR(IF(AND(НачЦ_ИнвП_Дата&lt;=ME$3,КИнвП_Дата&gt;ME$3),
INDEX(Кальк._свекла,MATCH($A65,Кальк._свекла_наим.,0),MATCH("Сумма затрат, т.руб.",'Кальк-я'!$5:$5,0))*
INDEX(ЗФ,MATCH($A$58,ЗФ!$A:$A,0),MATCH("Посевная площадь"&amp;YEAR(MF$3),ЗФ!$2:$2,0))*
INDEX(Коэф.закупка_год_свекла[],MATCH($A65,Коэф.закупка_год_свекла[1],0),MATCH(MONTH(ME$3),КЗ!$1:$1,0))/1000,""),0)</f>
        <v>0</v>
      </c>
      <c r="MF65" s="551" cm="1">
        <f t="array" aca="1" ref="MF65" ca="1">IFERROR(IF(AND(НачЦ_ИнвП_Дата&lt;=MF$3,КИнвП_Дата&gt;MF$3),
INDEX(Кальк._свекла,MATCH($A65,Кальк._свекла_наим.,0),MATCH("Сумма затрат, т.руб.",'Кальк-я'!$5:$5,0))*
INDEX(ЗФ,MATCH($A$58,ЗФ!$A:$A,0),MATCH("Посевная площадь"&amp;YEAR(MG$3),ЗФ!$2:$2,0))*
INDEX(Коэф.закупка_год_свекла[],MATCH($A65,Коэф.закупка_год_свекла[1],0),MATCH(MONTH(MF$3),КЗ!$1:$1,0))/1000,""),0)</f>
        <v>0</v>
      </c>
      <c r="MG65" s="551" cm="1">
        <f t="array" aca="1" ref="MG65" ca="1">IFERROR(IF(AND(НачЦ_ИнвП_Дата&lt;=MG$3,КИнвП_Дата&gt;MG$3),
INDEX(Кальк._свекла,MATCH($A65,Кальк._свекла_наим.,0),MATCH("Сумма затрат, т.руб.",'Кальк-я'!$5:$5,0))*
INDEX(ЗФ,MATCH($A$58,ЗФ!$A:$A,0),MATCH("Посевная площадь"&amp;YEAR(MH$3),ЗФ!$2:$2,0))*
INDEX(Коэф.закупка_год_свекла[],MATCH($A65,Коэф.закупка_год_свекла[1],0),MATCH(MONTH(MG$3),КЗ!$1:$1,0))/1000,""),0)</f>
        <v>0</v>
      </c>
      <c r="MH65" s="551" cm="1">
        <f t="array" aca="1" ref="MH65" ca="1">IFERROR(IF(AND(НачЦ_ИнвП_Дата&lt;=MH$3,КИнвП_Дата&gt;MH$3),
INDEX(Кальк._свекла,MATCH($A65,Кальк._свекла_наим.,0),MATCH("Сумма затрат, т.руб.",'Кальк-я'!$5:$5,0))*
INDEX(ЗФ,MATCH($A$58,ЗФ!$A:$A,0),MATCH("Посевная площадь"&amp;YEAR(MI$3),ЗФ!$2:$2,0))*
INDEX(Коэф.закупка_год_свекла[],MATCH($A65,Коэф.закупка_год_свекла[1],0),MATCH(MONTH(MH$3),КЗ!$1:$1,0))/1000,""),0)</f>
        <v>0</v>
      </c>
      <c r="MI65" s="551" cm="1">
        <f t="array" aca="1" ref="MI65" ca="1">IFERROR(IF(AND(НачЦ_ИнвП_Дата&lt;=MI$3,КИнвП_Дата&gt;MI$3),
INDEX(Кальк._свекла,MATCH($A65,Кальк._свекла_наим.,0),MATCH("Сумма затрат, т.руб.",'Кальк-я'!$5:$5,0))*
INDEX(ЗФ,MATCH($A$58,ЗФ!$A:$A,0),MATCH("Посевная площадь"&amp;YEAR(MJ$3),ЗФ!$2:$2,0))*
INDEX(Коэф.закупка_год_свекла[],MATCH($A65,Коэф.закупка_год_свекла[1],0),MATCH(MONTH(MI$3),КЗ!$1:$1,0))/1000,""),0)</f>
        <v>0</v>
      </c>
      <c r="MJ65" s="551" cm="1">
        <f t="array" aca="1" ref="MJ65" ca="1">IFERROR(IF(AND(НачЦ_ИнвП_Дата&lt;=MJ$3,КИнвП_Дата&gt;MJ$3),
INDEX(Кальк._свекла,MATCH($A65,Кальк._свекла_наим.,0),MATCH("Сумма затрат, т.руб.",'Кальк-я'!$5:$5,0))*
INDEX(ЗФ,MATCH($A$58,ЗФ!$A:$A,0),MATCH("Посевная площадь"&amp;YEAR(MK$3),ЗФ!$2:$2,0))*
INDEX(Коэф.закупка_год_свекла[],MATCH($A65,Коэф.закупка_год_свекла[1],0),MATCH(MONTH(MJ$3),КЗ!$1:$1,0))/1000,""),0)</f>
        <v>0</v>
      </c>
      <c r="MK65" s="551" cm="1">
        <f t="array" aca="1" ref="MK65" ca="1">IFERROR(IF(AND(НачЦ_ИнвП_Дата&lt;=MK$3,КИнвП_Дата&gt;MK$3),
INDEX(Кальк._свекла,MATCH($A65,Кальк._свекла_наим.,0),MATCH("Сумма затрат, т.руб.",'Кальк-я'!$5:$5,0))*
INDEX(ЗФ,MATCH($A$58,ЗФ!$A:$A,0),MATCH("Посевная площадь"&amp;YEAR(ML$3),ЗФ!$2:$2,0))*
INDEX(Коэф.закупка_год_свекла[],MATCH($A65,Коэф.закупка_год_свекла[1],0),MATCH(MONTH(MK$3),КЗ!$1:$1,0))/1000,""),0)</f>
        <v>0</v>
      </c>
      <c r="ML65" s="551" cm="1">
        <f t="array" aca="1" ref="ML65" ca="1">IFERROR(IF(AND(НачЦ_ИнвП_Дата&lt;=ML$3,КИнвП_Дата&gt;ML$3),
INDEX(Кальк._свекла,MATCH($A65,Кальк._свекла_наим.,0),MATCH("Сумма затрат, т.руб.",'Кальк-я'!$5:$5,0))*
INDEX(ЗФ,MATCH($A$58,ЗФ!$A:$A,0),MATCH("Посевная площадь"&amp;YEAR(MM$3),ЗФ!$2:$2,0))*
INDEX(Коэф.закупка_год_свекла[],MATCH($A65,Коэф.закупка_год_свекла[1],0),MATCH(MONTH(ML$3),КЗ!$1:$1,0))/1000,""),0)</f>
        <v>0</v>
      </c>
      <c r="MM65" s="551" cm="1">
        <f t="array" aca="1" ref="MM65" ca="1">IFERROR(IF(AND(НачЦ_ИнвП_Дата&lt;=MM$3,КИнвП_Дата&gt;MM$3),
INDEX(Кальк._свекла,MATCH($A65,Кальк._свекла_наим.,0),MATCH("Сумма затрат, т.руб.",'Кальк-я'!$5:$5,0))*
INDEX(ЗФ,MATCH($A$58,ЗФ!$A:$A,0),MATCH("Посевная площадь"&amp;YEAR(MN$3),ЗФ!$2:$2,0))*
INDEX(Коэф.закупка_год_свекла[],MATCH($A65,Коэф.закупка_год_свекла[1],0),MATCH(MONTH(MM$3),КЗ!$1:$1,0))/1000,""),0)</f>
        <v>0</v>
      </c>
      <c r="MN65" s="552">
        <f t="shared" ca="1" si="1570"/>
        <v>0</v>
      </c>
      <c r="MO65" s="551" cm="1">
        <f t="array" aca="1" ref="MO65" ca="1">IFERROR(IF(AND(НачЦ_ИнвП_Дата&lt;=MO$3,КИнвП_Дата&gt;MO$3),
INDEX(Кальк._свекла,MATCH($A65,Кальк._свекла_наим.,0),MATCH("Сумма затрат, т.руб.",'Кальк-я'!$5:$5,0))*
INDEX(ЗФ,MATCH($A$58,ЗФ!$A:$A,0),MATCH("Посевная площадь"&amp;YEAR(MP$3),ЗФ!$2:$2,0))*
INDEX(Коэф.закупка_год_свекла[],MATCH($A65,Коэф.закупка_год_свекла[1],0),MATCH(MONTH(MO$3),КЗ!$1:$1,0))/1000,""),0)</f>
        <v>0</v>
      </c>
      <c r="MP65" s="551" cm="1">
        <f t="array" aca="1" ref="MP65" ca="1">IFERROR(IF(AND(НачЦ_ИнвП_Дата&lt;=MP$3,КИнвП_Дата&gt;MP$3),
INDEX(Кальк._свекла,MATCH($A65,Кальк._свекла_наим.,0),MATCH("Сумма затрат, т.руб.",'Кальк-я'!$5:$5,0))*
INDEX(ЗФ,MATCH($A$58,ЗФ!$A:$A,0),MATCH("Посевная площадь"&amp;YEAR(MQ$3),ЗФ!$2:$2,0))*
INDEX(Коэф.закупка_год_свекла[],MATCH($A65,Коэф.закупка_год_свекла[1],0),MATCH(MONTH(MP$3),КЗ!$1:$1,0))/1000,""),0)</f>
        <v>0</v>
      </c>
      <c r="MQ65" s="551" cm="1">
        <f t="array" aca="1" ref="MQ65" ca="1">IFERROR(IF(AND(НачЦ_ИнвП_Дата&lt;=MQ$3,КИнвП_Дата&gt;MQ$3),
INDEX(Кальк._свекла,MATCH($A65,Кальк._свекла_наим.,0),MATCH("Сумма затрат, т.руб.",'Кальк-я'!$5:$5,0))*
INDEX(ЗФ,MATCH($A$58,ЗФ!$A:$A,0),MATCH("Посевная площадь"&amp;YEAR(MR$3),ЗФ!$2:$2,0))*
INDEX(Коэф.закупка_год_свекла[],MATCH($A65,Коэф.закупка_год_свекла[1],0),MATCH(MONTH(MQ$3),КЗ!$1:$1,0))/1000,""),0)</f>
        <v>0</v>
      </c>
      <c r="MR65" s="551" cm="1">
        <f t="array" aca="1" ref="MR65" ca="1">IFERROR(IF(AND(НачЦ_ИнвП_Дата&lt;=MR$3,КИнвП_Дата&gt;MR$3),
INDEX(Кальк._свекла,MATCH($A65,Кальк._свекла_наим.,0),MATCH("Сумма затрат, т.руб.",'Кальк-я'!$5:$5,0))*
INDEX(ЗФ,MATCH($A$58,ЗФ!$A:$A,0),MATCH("Посевная площадь"&amp;YEAR(MS$3),ЗФ!$2:$2,0))*
INDEX(Коэф.закупка_год_свекла[],MATCH($A65,Коэф.закупка_год_свекла[1],0),MATCH(MONTH(MR$3),КЗ!$1:$1,0))/1000,""),0)</f>
        <v>0</v>
      </c>
      <c r="MS65" s="551" cm="1">
        <f t="array" aca="1" ref="MS65" ca="1">IFERROR(IF(AND(НачЦ_ИнвП_Дата&lt;=MS$3,КИнвП_Дата&gt;MS$3),
INDEX(Кальк._свекла,MATCH($A65,Кальк._свекла_наим.,0),MATCH("Сумма затрат, т.руб.",'Кальк-я'!$5:$5,0))*
INDEX(ЗФ,MATCH($A$58,ЗФ!$A:$A,0),MATCH("Посевная площадь"&amp;YEAR(MT$3),ЗФ!$2:$2,0))*
INDEX(Коэф.закупка_год_свекла[],MATCH($A65,Коэф.закупка_год_свекла[1],0),MATCH(MONTH(MS$3),КЗ!$1:$1,0))/1000,""),0)</f>
        <v>0</v>
      </c>
      <c r="MT65" s="551" cm="1">
        <f t="array" aca="1" ref="MT65" ca="1">IFERROR(IF(AND(НачЦ_ИнвП_Дата&lt;=MT$3,КИнвП_Дата&gt;MT$3),
INDEX(Кальк._свекла,MATCH($A65,Кальк._свекла_наим.,0),MATCH("Сумма затрат, т.руб.",'Кальк-я'!$5:$5,0))*
INDEX(ЗФ,MATCH($A$58,ЗФ!$A:$A,0),MATCH("Посевная площадь"&amp;YEAR(MU$3),ЗФ!$2:$2,0))*
INDEX(Коэф.закупка_год_свекла[],MATCH($A65,Коэф.закупка_год_свекла[1],0),MATCH(MONTH(MT$3),КЗ!$1:$1,0))/1000,""),0)</f>
        <v>0</v>
      </c>
      <c r="MU65" s="551" cm="1">
        <f t="array" aca="1" ref="MU65" ca="1">IFERROR(IF(AND(НачЦ_ИнвП_Дата&lt;=MU$3,КИнвП_Дата&gt;MU$3),
INDEX(Кальк._свекла,MATCH($A65,Кальк._свекла_наим.,0),MATCH("Сумма затрат, т.руб.",'Кальк-я'!$5:$5,0))*
INDEX(ЗФ,MATCH($A$58,ЗФ!$A:$A,0),MATCH("Посевная площадь"&amp;YEAR(MV$3),ЗФ!$2:$2,0))*
INDEX(Коэф.закупка_год_свекла[],MATCH($A65,Коэф.закупка_год_свекла[1],0),MATCH(MONTH(MU$3),КЗ!$1:$1,0))/1000,""),0)</f>
        <v>0</v>
      </c>
      <c r="MV65" s="551" cm="1">
        <f t="array" aca="1" ref="MV65" ca="1">IFERROR(IF(AND(НачЦ_ИнвП_Дата&lt;=MV$3,КИнвП_Дата&gt;MV$3),
INDEX(Кальк._свекла,MATCH($A65,Кальк._свекла_наим.,0),MATCH("Сумма затрат, т.руб.",'Кальк-я'!$5:$5,0))*
INDEX(ЗФ,MATCH($A$58,ЗФ!$A:$A,0),MATCH("Посевная площадь"&amp;YEAR(MW$3),ЗФ!$2:$2,0))*
INDEX(Коэф.закупка_год_свекла[],MATCH($A65,Коэф.закупка_год_свекла[1],0),MATCH(MONTH(MV$3),КЗ!$1:$1,0))/1000,""),0)</f>
        <v>0</v>
      </c>
      <c r="MW65" s="551" cm="1">
        <f t="array" aca="1" ref="MW65" ca="1">IFERROR(IF(AND(НачЦ_ИнвП_Дата&lt;=MW$3,КИнвП_Дата&gt;MW$3),
INDEX(Кальк._свекла,MATCH($A65,Кальк._свекла_наим.,0),MATCH("Сумма затрат, т.руб.",'Кальк-я'!$5:$5,0))*
INDEX(ЗФ,MATCH($A$58,ЗФ!$A:$A,0),MATCH("Посевная площадь"&amp;YEAR(MX$3),ЗФ!$2:$2,0))*
INDEX(Коэф.закупка_год_свекла[],MATCH($A65,Коэф.закупка_год_свекла[1],0),MATCH(MONTH(MW$3),КЗ!$1:$1,0))/1000,""),0)</f>
        <v>0</v>
      </c>
      <c r="MX65" s="551" cm="1">
        <f t="array" aca="1" ref="MX65" ca="1">IFERROR(IF(AND(НачЦ_ИнвП_Дата&lt;=MX$3,КИнвП_Дата&gt;MX$3),
INDEX(Кальк._свекла,MATCH($A65,Кальк._свекла_наим.,0),MATCH("Сумма затрат, т.руб.",'Кальк-я'!$5:$5,0))*
INDEX(ЗФ,MATCH($A$58,ЗФ!$A:$A,0),MATCH("Посевная площадь"&amp;YEAR(MY$3),ЗФ!$2:$2,0))*
INDEX(Коэф.закупка_год_свекла[],MATCH($A65,Коэф.закупка_год_свекла[1],0),MATCH(MONTH(MX$3),КЗ!$1:$1,0))/1000,""),0)</f>
        <v>0</v>
      </c>
      <c r="MY65" s="551" cm="1">
        <f t="array" aca="1" ref="MY65" ca="1">IFERROR(IF(AND(НачЦ_ИнвП_Дата&lt;=MY$3,КИнвП_Дата&gt;MY$3),
INDEX(Кальк._свекла,MATCH($A65,Кальк._свекла_наим.,0),MATCH("Сумма затрат, т.руб.",'Кальк-я'!$5:$5,0))*
INDEX(ЗФ,MATCH($A$58,ЗФ!$A:$A,0),MATCH("Посевная площадь"&amp;YEAR(MZ$3),ЗФ!$2:$2,0))*
INDEX(Коэф.закупка_год_свекла[],MATCH($A65,Коэф.закупка_год_свекла[1],0),MATCH(MONTH(MY$3),КЗ!$1:$1,0))/1000,""),0)</f>
        <v>0</v>
      </c>
      <c r="MZ65" s="551" cm="1">
        <f t="array" aca="1" ref="MZ65" ca="1">IFERROR(IF(AND(НачЦ_ИнвП_Дата&lt;=MZ$3,КИнвП_Дата&gt;MZ$3),
INDEX(Кальк._свекла,MATCH($A65,Кальк._свекла_наим.,0),MATCH("Сумма затрат, т.руб.",'Кальк-я'!$5:$5,0))*
INDEX(ЗФ,MATCH($A$58,ЗФ!$A:$A,0),MATCH("Посевная площадь"&amp;YEAR(NA$3),ЗФ!$2:$2,0))*
INDEX(Коэф.закупка_год_свекла[],MATCH($A65,Коэф.закупка_год_свекла[1],0),MATCH(MONTH(MZ$3),КЗ!$1:$1,0))/1000,""),0)</f>
        <v>0</v>
      </c>
      <c r="NA65" s="552">
        <f t="shared" ca="1" si="1571"/>
        <v>0</v>
      </c>
      <c r="NB65" s="551" cm="1">
        <f t="array" aca="1" ref="NB65" ca="1">IFERROR(IF(AND(НачЦ_ИнвП_Дата&lt;=NB$3,КИнвП_Дата&gt;NB$3),
INDEX(Кальк._свекла,MATCH($A65,Кальк._свекла_наим.,0),MATCH("Сумма затрат, т.руб.",'Кальк-я'!$5:$5,0))*
INDEX(ЗФ,MATCH($A$58,ЗФ!$A:$A,0),MATCH("Посевная площадь"&amp;YEAR(NC$3),ЗФ!$2:$2,0))*
INDEX(Коэф.закупка_год_свекла[],MATCH($A65,Коэф.закупка_год_свекла[1],0),MATCH(MONTH(NB$3),КЗ!$1:$1,0))/1000,""),0)</f>
        <v>0</v>
      </c>
      <c r="NC65" s="551" cm="1">
        <f t="array" aca="1" ref="NC65" ca="1">IFERROR(IF(AND(НачЦ_ИнвП_Дата&lt;=NC$3,КИнвП_Дата&gt;NC$3),
INDEX(Кальк._свекла,MATCH($A65,Кальк._свекла_наим.,0),MATCH("Сумма затрат, т.руб.",'Кальк-я'!$5:$5,0))*
INDEX(ЗФ,MATCH($A$58,ЗФ!$A:$A,0),MATCH("Посевная площадь"&amp;YEAR(ND$3),ЗФ!$2:$2,0))*
INDEX(Коэф.закупка_год_свекла[],MATCH($A65,Коэф.закупка_год_свекла[1],0),MATCH(MONTH(NC$3),КЗ!$1:$1,0))/1000,""),0)</f>
        <v>0</v>
      </c>
      <c r="ND65" s="551" cm="1">
        <f t="array" aca="1" ref="ND65" ca="1">IFERROR(IF(AND(НачЦ_ИнвП_Дата&lt;=ND$3,КИнвП_Дата&gt;ND$3),
INDEX(Кальк._свекла,MATCH($A65,Кальк._свекла_наим.,0),MATCH("Сумма затрат, т.руб.",'Кальк-я'!$5:$5,0))*
INDEX(ЗФ,MATCH($A$58,ЗФ!$A:$A,0),MATCH("Посевная площадь"&amp;YEAR(NE$3),ЗФ!$2:$2,0))*
INDEX(Коэф.закупка_год_свекла[],MATCH($A65,Коэф.закупка_год_свекла[1],0),MATCH(MONTH(ND$3),КЗ!$1:$1,0))/1000,""),0)</f>
        <v>0</v>
      </c>
      <c r="NE65" s="551" cm="1">
        <f t="array" aca="1" ref="NE65" ca="1">IFERROR(IF(AND(НачЦ_ИнвП_Дата&lt;=NE$3,КИнвП_Дата&gt;NE$3),
INDEX(Кальк._свекла,MATCH($A65,Кальк._свекла_наим.,0),MATCH("Сумма затрат, т.руб.",'Кальк-я'!$5:$5,0))*
INDEX(ЗФ,MATCH($A$58,ЗФ!$A:$A,0),MATCH("Посевная площадь"&amp;YEAR(NF$3),ЗФ!$2:$2,0))*
INDEX(Коэф.закупка_год_свекла[],MATCH($A65,Коэф.закупка_год_свекла[1],0),MATCH(MONTH(NE$3),КЗ!$1:$1,0))/1000,""),0)</f>
        <v>0</v>
      </c>
      <c r="NF65" s="551" cm="1">
        <f t="array" aca="1" ref="NF65" ca="1">IFERROR(IF(AND(НачЦ_ИнвП_Дата&lt;=NF$3,КИнвП_Дата&gt;NF$3),
INDEX(Кальк._свекла,MATCH($A65,Кальк._свекла_наим.,0),MATCH("Сумма затрат, т.руб.",'Кальк-я'!$5:$5,0))*
INDEX(ЗФ,MATCH($A$58,ЗФ!$A:$A,0),MATCH("Посевная площадь"&amp;YEAR(NG$3),ЗФ!$2:$2,0))*
INDEX(Коэф.закупка_год_свекла[],MATCH($A65,Коэф.закупка_год_свекла[1],0),MATCH(MONTH(NF$3),КЗ!$1:$1,0))/1000,""),0)</f>
        <v>0</v>
      </c>
      <c r="NG65" s="551" cm="1">
        <f t="array" aca="1" ref="NG65" ca="1">IFERROR(IF(AND(НачЦ_ИнвП_Дата&lt;=NG$3,КИнвП_Дата&gt;NG$3),
INDEX(Кальк._свекла,MATCH($A65,Кальк._свекла_наим.,0),MATCH("Сумма затрат, т.руб.",'Кальк-я'!$5:$5,0))*
INDEX(ЗФ,MATCH($A$58,ЗФ!$A:$A,0),MATCH("Посевная площадь"&amp;YEAR(NH$3),ЗФ!$2:$2,0))*
INDEX(Коэф.закупка_год_свекла[],MATCH($A65,Коэф.закупка_год_свекла[1],0),MATCH(MONTH(NG$3),КЗ!$1:$1,0))/1000,""),0)</f>
        <v>0</v>
      </c>
      <c r="NH65" s="551" cm="1">
        <f t="array" aca="1" ref="NH65" ca="1">IFERROR(IF(AND(НачЦ_ИнвП_Дата&lt;=NH$3,КИнвП_Дата&gt;NH$3),
INDEX(Кальк._свекла,MATCH($A65,Кальк._свекла_наим.,0),MATCH("Сумма затрат, т.руб.",'Кальк-я'!$5:$5,0))*
INDEX(ЗФ,MATCH($A$58,ЗФ!$A:$A,0),MATCH("Посевная площадь"&amp;YEAR(NI$3),ЗФ!$2:$2,0))*
INDEX(Коэф.закупка_год_свекла[],MATCH($A65,Коэф.закупка_год_свекла[1],0),MATCH(MONTH(NH$3),КЗ!$1:$1,0))/1000,""),0)</f>
        <v>0</v>
      </c>
      <c r="NI65" s="551" cm="1">
        <f t="array" aca="1" ref="NI65" ca="1">IFERROR(IF(AND(НачЦ_ИнвП_Дата&lt;=NI$3,КИнвП_Дата&gt;NI$3),
INDEX(Кальк._свекла,MATCH($A65,Кальк._свекла_наим.,0),MATCH("Сумма затрат, т.руб.",'Кальк-я'!$5:$5,0))*
INDEX(ЗФ,MATCH($A$58,ЗФ!$A:$A,0),MATCH("Посевная площадь"&amp;YEAR(NJ$3),ЗФ!$2:$2,0))*
INDEX(Коэф.закупка_год_свекла[],MATCH($A65,Коэф.закупка_год_свекла[1],0),MATCH(MONTH(NI$3),КЗ!$1:$1,0))/1000,""),0)</f>
        <v>0</v>
      </c>
      <c r="NJ65" s="551" cm="1">
        <f t="array" aca="1" ref="NJ65" ca="1">IFERROR(IF(AND(НачЦ_ИнвП_Дата&lt;=NJ$3,КИнвП_Дата&gt;NJ$3),
INDEX(Кальк._свекла,MATCH($A65,Кальк._свекла_наим.,0),MATCH("Сумма затрат, т.руб.",'Кальк-я'!$5:$5,0))*
INDEX(ЗФ,MATCH($A$58,ЗФ!$A:$A,0),MATCH("Посевная площадь"&amp;YEAR(NK$3),ЗФ!$2:$2,0))*
INDEX(Коэф.закупка_год_свекла[],MATCH($A65,Коэф.закупка_год_свекла[1],0),MATCH(MONTH(NJ$3),КЗ!$1:$1,0))/1000,""),0)</f>
        <v>0</v>
      </c>
      <c r="NK65" s="551" cm="1">
        <f t="array" aca="1" ref="NK65" ca="1">IFERROR(IF(AND(НачЦ_ИнвП_Дата&lt;=NK$3,КИнвП_Дата&gt;NK$3),
INDEX(Кальк._свекла,MATCH($A65,Кальк._свекла_наим.,0),MATCH("Сумма затрат, т.руб.",'Кальк-я'!$5:$5,0))*
INDEX(ЗФ,MATCH($A$58,ЗФ!$A:$A,0),MATCH("Посевная площадь"&amp;YEAR(NL$3),ЗФ!$2:$2,0))*
INDEX(Коэф.закупка_год_свекла[],MATCH($A65,Коэф.закупка_год_свекла[1],0),MATCH(MONTH(NK$3),КЗ!$1:$1,0))/1000,""),0)</f>
        <v>0</v>
      </c>
      <c r="NL65" s="551" cm="1">
        <f t="array" aca="1" ref="NL65" ca="1">IFERROR(IF(AND(НачЦ_ИнвП_Дата&lt;=NL$3,КИнвП_Дата&gt;NL$3),
INDEX(Кальк._свекла,MATCH($A65,Кальк._свекла_наим.,0),MATCH("Сумма затрат, т.руб.",'Кальк-я'!$5:$5,0))*
INDEX(ЗФ,MATCH($A$58,ЗФ!$A:$A,0),MATCH("Посевная площадь"&amp;YEAR(NM$3),ЗФ!$2:$2,0))*
INDEX(Коэф.закупка_год_свекла[],MATCH($A65,Коэф.закупка_год_свекла[1],0),MATCH(MONTH(NL$3),КЗ!$1:$1,0))/1000,""),0)</f>
        <v>0</v>
      </c>
      <c r="NM65" s="551" cm="1">
        <f t="array" aca="1" ref="NM65" ca="1">IFERROR(IF(AND(НачЦ_ИнвП_Дата&lt;=NM$3,КИнвП_Дата&gt;NM$3),
INDEX(Кальк._свекла,MATCH($A65,Кальк._свекла_наим.,0),MATCH("Сумма затрат, т.руб.",'Кальк-я'!$5:$5,0))*
INDEX(ЗФ,MATCH($A$58,ЗФ!$A:$A,0),MATCH("Посевная площадь"&amp;YEAR(NN$3),ЗФ!$2:$2,0))*
INDEX(Коэф.закупка_год_свекла[],MATCH($A65,Коэф.закупка_год_свекла[1],0),MATCH(MONTH(NM$3),КЗ!$1:$1,0))/1000,""),0)</f>
        <v>0</v>
      </c>
      <c r="NN65" s="552">
        <f t="shared" ca="1" si="1572"/>
        <v>0</v>
      </c>
      <c r="NO65" s="551" cm="1">
        <f t="array" aca="1" ref="NO65" ca="1">IFERROR(IF(AND(НачЦ_ИнвП_Дата&lt;=NO$3,КИнвП_Дата&gt;NO$3),
INDEX(Кальк._свекла,MATCH($A65,Кальк._свекла_наим.,0),MATCH("Сумма затрат, т.руб.",'Кальк-я'!$5:$5,0))*
INDEX(ЗФ,MATCH($A$58,ЗФ!$A:$A,0),MATCH("Посевная площадь"&amp;YEAR(NP$3),ЗФ!$2:$2,0))*
INDEX(Коэф.закупка_год_свекла[],MATCH($A65,Коэф.закупка_год_свекла[1],0),MATCH(MONTH(NO$3),КЗ!$1:$1,0))/1000,""),0)</f>
        <v>0</v>
      </c>
      <c r="NP65" s="551" cm="1">
        <f t="array" aca="1" ref="NP65" ca="1">IFERROR(IF(AND(НачЦ_ИнвП_Дата&lt;=NP$3,КИнвП_Дата&gt;NP$3),
INDEX(Кальк._свекла,MATCH($A65,Кальк._свекла_наим.,0),MATCH("Сумма затрат, т.руб.",'Кальк-я'!$5:$5,0))*
INDEX(ЗФ,MATCH($A$58,ЗФ!$A:$A,0),MATCH("Посевная площадь"&amp;YEAR(NQ$3),ЗФ!$2:$2,0))*
INDEX(Коэф.закупка_год_свекла[],MATCH($A65,Коэф.закупка_год_свекла[1],0),MATCH(MONTH(NP$3),КЗ!$1:$1,0))/1000,""),0)</f>
        <v>0</v>
      </c>
      <c r="NQ65" s="551" cm="1">
        <f t="array" aca="1" ref="NQ65" ca="1">IFERROR(IF(AND(НачЦ_ИнвП_Дата&lt;=NQ$3,КИнвП_Дата&gt;NQ$3),
INDEX(Кальк._свекла,MATCH($A65,Кальк._свекла_наим.,0),MATCH("Сумма затрат, т.руб.",'Кальк-я'!$5:$5,0))*
INDEX(ЗФ,MATCH($A$58,ЗФ!$A:$A,0),MATCH("Посевная площадь"&amp;YEAR(NR$3),ЗФ!$2:$2,0))*
INDEX(Коэф.закупка_год_свекла[],MATCH($A65,Коэф.закупка_год_свекла[1],0),MATCH(MONTH(NQ$3),КЗ!$1:$1,0))/1000,""),0)</f>
        <v>0</v>
      </c>
      <c r="NR65" s="551" cm="1">
        <f t="array" aca="1" ref="NR65" ca="1">IFERROR(IF(AND(НачЦ_ИнвП_Дата&lt;=NR$3,КИнвП_Дата&gt;NR$3),
INDEX(Кальк._свекла,MATCH($A65,Кальк._свекла_наим.,0),MATCH("Сумма затрат, т.руб.",'Кальк-я'!$5:$5,0))*
INDEX(ЗФ,MATCH($A$58,ЗФ!$A:$A,0),MATCH("Посевная площадь"&amp;YEAR(NS$3),ЗФ!$2:$2,0))*
INDEX(Коэф.закупка_год_свекла[],MATCH($A65,Коэф.закупка_год_свекла[1],0),MATCH(MONTH(NR$3),КЗ!$1:$1,0))/1000,""),0)</f>
        <v>0</v>
      </c>
      <c r="NS65" s="551" cm="1">
        <f t="array" aca="1" ref="NS65" ca="1">IFERROR(IF(AND(НачЦ_ИнвП_Дата&lt;=NS$3,КИнвП_Дата&gt;NS$3),
INDEX(Кальк._свекла,MATCH($A65,Кальк._свекла_наим.,0),MATCH("Сумма затрат, т.руб.",'Кальк-я'!$5:$5,0))*
INDEX(ЗФ,MATCH($A$58,ЗФ!$A:$A,0),MATCH("Посевная площадь"&amp;YEAR(NT$3),ЗФ!$2:$2,0))*
INDEX(Коэф.закупка_год_свекла[],MATCH($A65,Коэф.закупка_год_свекла[1],0),MATCH(MONTH(NS$3),КЗ!$1:$1,0))/1000,""),0)</f>
        <v>0</v>
      </c>
      <c r="NT65" s="551" cm="1">
        <f t="array" aca="1" ref="NT65" ca="1">IFERROR(IF(AND(НачЦ_ИнвП_Дата&lt;=NT$3,КИнвП_Дата&gt;NT$3),
INDEX(Кальк._свекла,MATCH($A65,Кальк._свекла_наим.,0),MATCH("Сумма затрат, т.руб.",'Кальк-я'!$5:$5,0))*
INDEX(ЗФ,MATCH($A$58,ЗФ!$A:$A,0),MATCH("Посевная площадь"&amp;YEAR(NU$3),ЗФ!$2:$2,0))*
INDEX(Коэф.закупка_год_свекла[],MATCH($A65,Коэф.закупка_год_свекла[1],0),MATCH(MONTH(NT$3),КЗ!$1:$1,0))/1000,""),0)</f>
        <v>0</v>
      </c>
      <c r="NU65" s="551" cm="1">
        <f t="array" aca="1" ref="NU65" ca="1">IFERROR(IF(AND(НачЦ_ИнвП_Дата&lt;=NU$3,КИнвП_Дата&gt;NU$3),
INDEX(Кальк._свекла,MATCH($A65,Кальк._свекла_наим.,0),MATCH("Сумма затрат, т.руб.",'Кальк-я'!$5:$5,0))*
INDEX(ЗФ,MATCH($A$58,ЗФ!$A:$A,0),MATCH("Посевная площадь"&amp;YEAR(NV$3),ЗФ!$2:$2,0))*
INDEX(Коэф.закупка_год_свекла[],MATCH($A65,Коэф.закупка_год_свекла[1],0),MATCH(MONTH(NU$3),КЗ!$1:$1,0))/1000,""),0)</f>
        <v>0</v>
      </c>
      <c r="NV65" s="551" cm="1">
        <f t="array" aca="1" ref="NV65" ca="1">IFERROR(IF(AND(НачЦ_ИнвП_Дата&lt;=NV$3,КИнвП_Дата&gt;NV$3),
INDEX(Кальк._свекла,MATCH($A65,Кальк._свекла_наим.,0),MATCH("Сумма затрат, т.руб.",'Кальк-я'!$5:$5,0))*
INDEX(ЗФ,MATCH($A$58,ЗФ!$A:$A,0),MATCH("Посевная площадь"&amp;YEAR(NW$3),ЗФ!$2:$2,0))*
INDEX(Коэф.закупка_год_свекла[],MATCH($A65,Коэф.закупка_год_свекла[1],0),MATCH(MONTH(NV$3),КЗ!$1:$1,0))/1000,""),0)</f>
        <v>0</v>
      </c>
      <c r="NW65" s="551" cm="1">
        <f t="array" aca="1" ref="NW65" ca="1">IFERROR(IF(AND(НачЦ_ИнвП_Дата&lt;=NW$3,КИнвП_Дата&gt;NW$3),
INDEX(Кальк._свекла,MATCH($A65,Кальк._свекла_наим.,0),MATCH("Сумма затрат, т.руб.",'Кальк-я'!$5:$5,0))*
INDEX(ЗФ,MATCH($A$58,ЗФ!$A:$A,0),MATCH("Посевная площадь"&amp;YEAR(NX$3),ЗФ!$2:$2,0))*
INDEX(Коэф.закупка_год_свекла[],MATCH($A65,Коэф.закупка_год_свекла[1],0),MATCH(MONTH(NW$3),КЗ!$1:$1,0))/1000,""),0)</f>
        <v>0</v>
      </c>
      <c r="NX65" s="551" cm="1">
        <f t="array" aca="1" ref="NX65" ca="1">IFERROR(IF(AND(НачЦ_ИнвП_Дата&lt;=NX$3,КИнвП_Дата&gt;NX$3),
INDEX(Кальк._свекла,MATCH($A65,Кальк._свекла_наим.,0),MATCH("Сумма затрат, т.руб.",'Кальк-я'!$5:$5,0))*
INDEX(ЗФ,MATCH($A$58,ЗФ!$A:$A,0),MATCH("Посевная площадь"&amp;YEAR(NY$3),ЗФ!$2:$2,0))*
INDEX(Коэф.закупка_год_свекла[],MATCH($A65,Коэф.закупка_год_свекла[1],0),MATCH(MONTH(NX$3),КЗ!$1:$1,0))/1000,""),0)</f>
        <v>0</v>
      </c>
      <c r="NY65" s="551" cm="1">
        <f t="array" aca="1" ref="NY65" ca="1">IFERROR(IF(AND(НачЦ_ИнвП_Дата&lt;=NY$3,КИнвП_Дата&gt;NY$3),
INDEX(Кальк._свекла,MATCH($A65,Кальк._свекла_наим.,0),MATCH("Сумма затрат, т.руб.",'Кальк-я'!$5:$5,0))*
INDEX(ЗФ,MATCH($A$58,ЗФ!$A:$A,0),MATCH("Посевная площадь"&amp;YEAR(NZ$3),ЗФ!$2:$2,0))*
INDEX(Коэф.закупка_год_свекла[],MATCH($A65,Коэф.закупка_год_свекла[1],0),MATCH(MONTH(NY$3),КЗ!$1:$1,0))/1000,""),0)</f>
        <v>0</v>
      </c>
      <c r="NZ65" s="551" cm="1">
        <f t="array" aca="1" ref="NZ65" ca="1">IFERROR(IF(AND(НачЦ_ИнвП_Дата&lt;=NZ$3,КИнвП_Дата&gt;NZ$3),
INDEX(Кальк._свекла,MATCH($A65,Кальк._свекла_наим.,0),MATCH("Сумма затрат, т.руб.",'Кальк-я'!$5:$5,0))*
INDEX(ЗФ,MATCH($A$58,ЗФ!$A:$A,0),MATCH("Посевная площадь"&amp;YEAR(OA$3),ЗФ!$2:$2,0))*
INDEX(Коэф.закупка_год_свекла[],MATCH($A65,Коэф.закупка_год_свекла[1],0),MATCH(MONTH(NZ$3),КЗ!$1:$1,0))/1000,""),0)</f>
        <v>0</v>
      </c>
      <c r="OA65" s="552">
        <f t="shared" ca="1" si="1573"/>
        <v>0</v>
      </c>
      <c r="OB65" s="551" cm="1">
        <f t="array" aca="1" ref="OB65" ca="1">IFERROR(IF(AND(НачЦ_ИнвП_Дата&lt;=OB$3,КИнвП_Дата&gt;OB$3),
INDEX(Кальк._свекла,MATCH($A65,Кальк._свекла_наим.,0),MATCH("Сумма затрат, т.руб.",'Кальк-я'!$5:$5,0))*
INDEX(ЗФ,MATCH($A$58,ЗФ!$A:$A,0),MATCH("Посевная площадь"&amp;YEAR(OC$3),ЗФ!$2:$2,0))*
INDEX(Коэф.закупка_год_свекла[],MATCH($A65,Коэф.закупка_год_свекла[1],0),MATCH(MONTH(OB$3),КЗ!$1:$1,0))/1000,""),0)</f>
        <v>0</v>
      </c>
      <c r="OC65" s="551" cm="1">
        <f t="array" aca="1" ref="OC65" ca="1">IFERROR(IF(AND(НачЦ_ИнвП_Дата&lt;=OC$3,КИнвП_Дата&gt;OC$3),
INDEX(Кальк._свекла,MATCH($A65,Кальк._свекла_наим.,0),MATCH("Сумма затрат, т.руб.",'Кальк-я'!$5:$5,0))*
INDEX(ЗФ,MATCH($A$58,ЗФ!$A:$A,0),MATCH("Посевная площадь"&amp;YEAR(OD$3),ЗФ!$2:$2,0))*
INDEX(Коэф.закупка_год_свекла[],MATCH($A65,Коэф.закупка_год_свекла[1],0),MATCH(MONTH(OC$3),КЗ!$1:$1,0))/1000,""),0)</f>
        <v>0</v>
      </c>
      <c r="OD65" s="551" cm="1">
        <f t="array" aca="1" ref="OD65" ca="1">IFERROR(IF(AND(НачЦ_ИнвП_Дата&lt;=OD$3,КИнвП_Дата&gt;OD$3),
INDEX(Кальк._свекла,MATCH($A65,Кальк._свекла_наим.,0),MATCH("Сумма затрат, т.руб.",'Кальк-я'!$5:$5,0))*
INDEX(ЗФ,MATCH($A$58,ЗФ!$A:$A,0),MATCH("Посевная площадь"&amp;YEAR(OE$3),ЗФ!$2:$2,0))*
INDEX(Коэф.закупка_год_свекла[],MATCH($A65,Коэф.закупка_год_свекла[1],0),MATCH(MONTH(OD$3),КЗ!$1:$1,0))/1000,""),0)</f>
        <v>0</v>
      </c>
      <c r="OE65" s="551" cm="1">
        <f t="array" aca="1" ref="OE65" ca="1">IFERROR(IF(AND(НачЦ_ИнвП_Дата&lt;=OE$3,КИнвП_Дата&gt;OE$3),
INDEX(Кальк._свекла,MATCH($A65,Кальк._свекла_наим.,0),MATCH("Сумма затрат, т.руб.",'Кальк-я'!$5:$5,0))*
INDEX(ЗФ,MATCH($A$58,ЗФ!$A:$A,0),MATCH("Посевная площадь"&amp;YEAR(OF$3),ЗФ!$2:$2,0))*
INDEX(Коэф.закупка_год_свекла[],MATCH($A65,Коэф.закупка_год_свекла[1],0),MATCH(MONTH(OE$3),КЗ!$1:$1,0))/1000,""),0)</f>
        <v>0</v>
      </c>
      <c r="OF65" s="551" cm="1">
        <f t="array" aca="1" ref="OF65" ca="1">IFERROR(IF(AND(НачЦ_ИнвП_Дата&lt;=OF$3,КИнвП_Дата&gt;OF$3),
INDEX(Кальк._свекла,MATCH($A65,Кальк._свекла_наим.,0),MATCH("Сумма затрат, т.руб.",'Кальк-я'!$5:$5,0))*
INDEX(ЗФ,MATCH($A$58,ЗФ!$A:$A,0),MATCH("Посевная площадь"&amp;YEAR(OG$3),ЗФ!$2:$2,0))*
INDEX(Коэф.закупка_год_свекла[],MATCH($A65,Коэф.закупка_год_свекла[1],0),MATCH(MONTH(OF$3),КЗ!$1:$1,0))/1000,""),0)</f>
        <v>0</v>
      </c>
      <c r="OG65" s="551" cm="1">
        <f t="array" aca="1" ref="OG65" ca="1">IFERROR(IF(AND(НачЦ_ИнвП_Дата&lt;=OG$3,КИнвП_Дата&gt;OG$3),
INDEX(Кальк._свекла,MATCH($A65,Кальк._свекла_наим.,0),MATCH("Сумма затрат, т.руб.",'Кальк-я'!$5:$5,0))*
INDEX(ЗФ,MATCH($A$58,ЗФ!$A:$A,0),MATCH("Посевная площадь"&amp;YEAR(OH$3),ЗФ!$2:$2,0))*
INDEX(Коэф.закупка_год_свекла[],MATCH($A65,Коэф.закупка_год_свекла[1],0),MATCH(MONTH(OG$3),КЗ!$1:$1,0))/1000,""),0)</f>
        <v>0</v>
      </c>
      <c r="OH65" s="551" cm="1">
        <f t="array" aca="1" ref="OH65" ca="1">IFERROR(IF(AND(НачЦ_ИнвП_Дата&lt;=OH$3,КИнвП_Дата&gt;OH$3),
INDEX(Кальк._свекла,MATCH($A65,Кальк._свекла_наим.,0),MATCH("Сумма затрат, т.руб.",'Кальк-я'!$5:$5,0))*
INDEX(ЗФ,MATCH($A$58,ЗФ!$A:$A,0),MATCH("Посевная площадь"&amp;YEAR(OI$3),ЗФ!$2:$2,0))*
INDEX(Коэф.закупка_год_свекла[],MATCH($A65,Коэф.закупка_год_свекла[1],0),MATCH(MONTH(OH$3),КЗ!$1:$1,0))/1000,""),0)</f>
        <v>0</v>
      </c>
      <c r="OI65" s="551" cm="1">
        <f t="array" aca="1" ref="OI65" ca="1">IFERROR(IF(AND(НачЦ_ИнвП_Дата&lt;=OI$3,КИнвП_Дата&gt;OI$3),
INDEX(Кальк._свекла,MATCH($A65,Кальк._свекла_наим.,0),MATCH("Сумма затрат, т.руб.",'Кальк-я'!$5:$5,0))*
INDEX(ЗФ,MATCH($A$58,ЗФ!$A:$A,0),MATCH("Посевная площадь"&amp;YEAR(OJ$3),ЗФ!$2:$2,0))*
INDEX(Коэф.закупка_год_свекла[],MATCH($A65,Коэф.закупка_год_свекла[1],0),MATCH(MONTH(OI$3),КЗ!$1:$1,0))/1000,""),0)</f>
        <v>0</v>
      </c>
      <c r="OJ65" s="551" cm="1">
        <f t="array" aca="1" ref="OJ65" ca="1">IFERROR(IF(AND(НачЦ_ИнвП_Дата&lt;=OJ$3,КИнвП_Дата&gt;OJ$3),
INDEX(Кальк._свекла,MATCH($A65,Кальк._свекла_наим.,0),MATCH("Сумма затрат, т.руб.",'Кальк-я'!$5:$5,0))*
INDEX(ЗФ,MATCH($A$58,ЗФ!$A:$A,0),MATCH("Посевная площадь"&amp;YEAR(OK$3),ЗФ!$2:$2,0))*
INDEX(Коэф.закупка_год_свекла[],MATCH($A65,Коэф.закупка_год_свекла[1],0),MATCH(MONTH(OJ$3),КЗ!$1:$1,0))/1000,""),0)</f>
        <v>0</v>
      </c>
      <c r="OK65" s="551" t="str" cm="1">
        <f t="array" aca="1" ref="OK65" ca="1">IFERROR(IF(AND(НачЦ_ИнвП_Дата&lt;=OK$3,КИнвП_Дата&gt;OK$3),
INDEX(Кальк._свекла,MATCH($A65,Кальк._свекла_наим.,0),MATCH("Сумма затрат, т.руб.",'Кальк-я'!$5:$5,0))*
INDEX(ЗФ,MATCH($A$58,ЗФ!$A:$A,0),MATCH("Посевная площадь"&amp;YEAR(OL$3),ЗФ!$2:$2,0))*
INDEX(Коэф.закупка_год_свекла[],MATCH($A65,Коэф.закупка_год_свекла[1],0),MATCH(MONTH(OK$3),КЗ!$1:$1,0))/1000,""),0)</f>
        <v/>
      </c>
      <c r="OL65" s="551" t="str" cm="1">
        <f t="array" aca="1" ref="OL65" ca="1">IFERROR(IF(AND(НачЦ_ИнвП_Дата&lt;=OL$3,КИнвП_Дата&gt;OL$3),
INDEX(Кальк._свекла,MATCH($A65,Кальк._свекла_наим.,0),MATCH("Сумма затрат, т.руб.",'Кальк-я'!$5:$5,0))*
INDEX(ЗФ,MATCH($A$58,ЗФ!$A:$A,0),MATCH("Посевная площадь"&amp;YEAR(OM$3),ЗФ!$2:$2,0))*
INDEX(Коэф.закупка_год_свекла[],MATCH($A65,Коэф.закупка_год_свекла[1],0),MATCH(MONTH(OL$3),КЗ!$1:$1,0))/1000,""),0)</f>
        <v/>
      </c>
      <c r="OM65" s="551" t="str" cm="1">
        <f t="array" aca="1" ref="OM65" ca="1">IFERROR(IF(AND(НачЦ_ИнвП_Дата&lt;=OM$3,КИнвП_Дата&gt;OM$3),
INDEX(Кальк._свекла,MATCH($A65,Кальк._свекла_наим.,0),MATCH("Сумма затрат, т.руб.",'Кальк-я'!$5:$5,0))*
INDEX(ЗФ,MATCH($A$58,ЗФ!$A:$A,0),MATCH("Посевная площадь"&amp;YEAR(ON$3),ЗФ!$2:$2,0))*
INDEX(Коэф.закупка_год_свекла[],MATCH($A65,Коэф.закупка_год_свекла[1],0),MATCH(MONTH(OM$3),КЗ!$1:$1,0))/1000,""),0)</f>
        <v/>
      </c>
      <c r="ON65" s="552">
        <f t="shared" ca="1" si="1574"/>
        <v>0</v>
      </c>
    </row>
    <row r="66" spans="1:404" outlineLevel="1">
      <c r="A66" s="245" t="s">
        <v>177</v>
      </c>
      <c r="B66" s="236">
        <f t="shared" ref="B66:M66" si="1618">SUM(B67:B73)</f>
        <v>0</v>
      </c>
      <c r="C66" s="236">
        <f t="shared" ca="1" si="1618"/>
        <v>0</v>
      </c>
      <c r="D66" s="236">
        <f t="shared" ca="1" si="1618"/>
        <v>0</v>
      </c>
      <c r="E66" s="236">
        <f t="shared" ca="1" si="1618"/>
        <v>0</v>
      </c>
      <c r="F66" s="236">
        <f t="shared" ca="1" si="1618"/>
        <v>0</v>
      </c>
      <c r="G66" s="236">
        <f t="shared" ca="1" si="1618"/>
        <v>0</v>
      </c>
      <c r="H66" s="236">
        <f t="shared" ca="1" si="1618"/>
        <v>0</v>
      </c>
      <c r="I66" s="236">
        <f t="shared" ca="1" si="1618"/>
        <v>0</v>
      </c>
      <c r="J66" s="236">
        <f t="shared" ca="1" si="1618"/>
        <v>0</v>
      </c>
      <c r="K66" s="236">
        <f t="shared" ca="1" si="1618"/>
        <v>0</v>
      </c>
      <c r="L66" s="236">
        <f t="shared" ca="1" si="1618"/>
        <v>0</v>
      </c>
      <c r="M66" s="236">
        <f t="shared" ca="1" si="1618"/>
        <v>0</v>
      </c>
      <c r="N66" s="545">
        <f t="shared" ref="N66:N73" ca="1" si="1619">SUM(B66:M66)</f>
        <v>0</v>
      </c>
      <c r="O66" s="236">
        <f t="shared" ref="O66" ca="1" si="1620">SUM(O67:O73)</f>
        <v>0</v>
      </c>
      <c r="P66" s="236">
        <f t="shared" ref="P66" ca="1" si="1621">SUM(P67:P73)</f>
        <v>0</v>
      </c>
      <c r="Q66" s="236">
        <f t="shared" ref="Q66" ca="1" si="1622">SUM(Q67:Q73)</f>
        <v>0</v>
      </c>
      <c r="R66" s="236">
        <f t="shared" ref="R66" ca="1" si="1623">SUM(R67:R73)</f>
        <v>0</v>
      </c>
      <c r="S66" s="236">
        <f t="shared" ref="S66" ca="1" si="1624">SUM(S67:S73)</f>
        <v>0</v>
      </c>
      <c r="T66" s="236">
        <f t="shared" ref="T66" ca="1" si="1625">SUM(T67:T73)</f>
        <v>0</v>
      </c>
      <c r="U66" s="236">
        <f t="shared" ref="U66" ca="1" si="1626">SUM(U67:U73)</f>
        <v>0</v>
      </c>
      <c r="V66" s="236">
        <f t="shared" ref="V66" ca="1" si="1627">SUM(V67:V73)</f>
        <v>100.57825</v>
      </c>
      <c r="W66" s="236">
        <f t="shared" ref="W66" ca="1" si="1628">SUM(W67:W73)</f>
        <v>100.57825</v>
      </c>
      <c r="X66" s="236">
        <f t="shared" ref="X66" ca="1" si="1629">SUM(X67:X73)</f>
        <v>0</v>
      </c>
      <c r="Y66" s="236">
        <f t="shared" ref="Y66" ca="1" si="1630">SUM(Y67:Y73)</f>
        <v>0</v>
      </c>
      <c r="Z66" s="236">
        <f t="shared" ref="Z66" ca="1" si="1631">SUM(Z67:Z73)</f>
        <v>0</v>
      </c>
      <c r="AA66" s="545">
        <f t="shared" ref="AA66:AA73" ca="1" si="1632">SUM(O66:Z66)</f>
        <v>201.15649999999999</v>
      </c>
      <c r="AB66" s="236">
        <f t="shared" ref="AB66:AM66" ca="1" si="1633">SUM(AB67:AB73)</f>
        <v>0</v>
      </c>
      <c r="AC66" s="236">
        <f t="shared" ca="1" si="1633"/>
        <v>0</v>
      </c>
      <c r="AD66" s="236">
        <f t="shared" ca="1" si="1633"/>
        <v>0</v>
      </c>
      <c r="AE66" s="236">
        <f t="shared" ca="1" si="1633"/>
        <v>0</v>
      </c>
      <c r="AF66" s="236">
        <f t="shared" ca="1" si="1633"/>
        <v>0</v>
      </c>
      <c r="AG66" s="236">
        <f t="shared" ca="1" si="1633"/>
        <v>0</v>
      </c>
      <c r="AH66" s="236">
        <f t="shared" ca="1" si="1633"/>
        <v>0</v>
      </c>
      <c r="AI66" s="236">
        <f t="shared" ca="1" si="1633"/>
        <v>100.57825</v>
      </c>
      <c r="AJ66" s="236">
        <f t="shared" ca="1" si="1633"/>
        <v>100.57825</v>
      </c>
      <c r="AK66" s="236">
        <f t="shared" ca="1" si="1633"/>
        <v>0</v>
      </c>
      <c r="AL66" s="236">
        <f t="shared" ca="1" si="1633"/>
        <v>0</v>
      </c>
      <c r="AM66" s="236">
        <f t="shared" ca="1" si="1633"/>
        <v>0</v>
      </c>
      <c r="AN66" s="545">
        <f t="shared" ca="1" si="1460"/>
        <v>201.15649999999999</v>
      </c>
      <c r="AO66" s="236">
        <f t="shared" ref="AO66:AZ66" ca="1" si="1634">SUM(AO67:AO73)</f>
        <v>0</v>
      </c>
      <c r="AP66" s="236">
        <f t="shared" ca="1" si="1634"/>
        <v>0</v>
      </c>
      <c r="AQ66" s="236">
        <f t="shared" ca="1" si="1634"/>
        <v>0</v>
      </c>
      <c r="AR66" s="236">
        <f t="shared" ca="1" si="1634"/>
        <v>0</v>
      </c>
      <c r="AS66" s="236">
        <f t="shared" ca="1" si="1634"/>
        <v>0</v>
      </c>
      <c r="AT66" s="236">
        <f t="shared" ca="1" si="1634"/>
        <v>0</v>
      </c>
      <c r="AU66" s="236">
        <f t="shared" ca="1" si="1634"/>
        <v>0</v>
      </c>
      <c r="AV66" s="236">
        <f t="shared" ca="1" si="1634"/>
        <v>100.57825</v>
      </c>
      <c r="AW66" s="236">
        <f t="shared" ca="1" si="1634"/>
        <v>100.57825</v>
      </c>
      <c r="AX66" s="236">
        <f t="shared" ca="1" si="1634"/>
        <v>0</v>
      </c>
      <c r="AY66" s="236">
        <f t="shared" ca="1" si="1634"/>
        <v>0</v>
      </c>
      <c r="AZ66" s="236">
        <f t="shared" ca="1" si="1634"/>
        <v>0</v>
      </c>
      <c r="BA66" s="545">
        <f t="shared" ca="1" si="1462"/>
        <v>201.15649999999999</v>
      </c>
      <c r="BB66" s="236">
        <f t="shared" ref="BB66:BM66" ca="1" si="1635">SUM(BB67:BB73)</f>
        <v>0</v>
      </c>
      <c r="BC66" s="236">
        <f t="shared" ca="1" si="1635"/>
        <v>0</v>
      </c>
      <c r="BD66" s="236">
        <f t="shared" ca="1" si="1635"/>
        <v>0</v>
      </c>
      <c r="BE66" s="236">
        <f t="shared" ca="1" si="1635"/>
        <v>0</v>
      </c>
      <c r="BF66" s="236">
        <f t="shared" ca="1" si="1635"/>
        <v>0</v>
      </c>
      <c r="BG66" s="236">
        <f t="shared" ca="1" si="1635"/>
        <v>0</v>
      </c>
      <c r="BH66" s="236">
        <f t="shared" ca="1" si="1635"/>
        <v>0</v>
      </c>
      <c r="BI66" s="236">
        <f t="shared" ca="1" si="1635"/>
        <v>100.57825</v>
      </c>
      <c r="BJ66" s="236">
        <f t="shared" ca="1" si="1635"/>
        <v>100.57825</v>
      </c>
      <c r="BK66" s="236">
        <f t="shared" ca="1" si="1635"/>
        <v>0</v>
      </c>
      <c r="BL66" s="236">
        <f t="shared" ca="1" si="1635"/>
        <v>0</v>
      </c>
      <c r="BM66" s="236">
        <f t="shared" ca="1" si="1635"/>
        <v>0</v>
      </c>
      <c r="BN66" s="545">
        <f t="shared" ca="1" si="1548"/>
        <v>201.15649999999999</v>
      </c>
      <c r="BO66" s="236">
        <f t="shared" ref="BO66:BZ66" ca="1" si="1636">SUM(BO67:BO73)</f>
        <v>0</v>
      </c>
      <c r="BP66" s="236">
        <f t="shared" ca="1" si="1636"/>
        <v>0</v>
      </c>
      <c r="BQ66" s="236">
        <f t="shared" ca="1" si="1636"/>
        <v>0</v>
      </c>
      <c r="BR66" s="236">
        <f t="shared" ca="1" si="1636"/>
        <v>0</v>
      </c>
      <c r="BS66" s="236">
        <f t="shared" ca="1" si="1636"/>
        <v>0</v>
      </c>
      <c r="BT66" s="236">
        <f t="shared" ca="1" si="1636"/>
        <v>0</v>
      </c>
      <c r="BU66" s="236">
        <f t="shared" ca="1" si="1636"/>
        <v>0</v>
      </c>
      <c r="BV66" s="236">
        <f t="shared" ca="1" si="1636"/>
        <v>100.57825</v>
      </c>
      <c r="BW66" s="236">
        <f t="shared" ca="1" si="1636"/>
        <v>100.57825</v>
      </c>
      <c r="BX66" s="236">
        <f t="shared" ca="1" si="1636"/>
        <v>0</v>
      </c>
      <c r="BY66" s="236">
        <f t="shared" ca="1" si="1636"/>
        <v>0</v>
      </c>
      <c r="BZ66" s="236">
        <f t="shared" ca="1" si="1636"/>
        <v>0</v>
      </c>
      <c r="CA66" s="545">
        <f t="shared" ca="1" si="1549"/>
        <v>201.15649999999999</v>
      </c>
      <c r="CB66" s="236">
        <f t="shared" ref="CB66:CM66" ca="1" si="1637">SUM(CB67:CB73)</f>
        <v>0</v>
      </c>
      <c r="CC66" s="236">
        <f t="shared" ca="1" si="1637"/>
        <v>0</v>
      </c>
      <c r="CD66" s="236">
        <f t="shared" ca="1" si="1637"/>
        <v>0</v>
      </c>
      <c r="CE66" s="236">
        <f t="shared" ca="1" si="1637"/>
        <v>0</v>
      </c>
      <c r="CF66" s="236">
        <f t="shared" ca="1" si="1637"/>
        <v>0</v>
      </c>
      <c r="CG66" s="236">
        <f t="shared" ca="1" si="1637"/>
        <v>0</v>
      </c>
      <c r="CH66" s="236">
        <f t="shared" ca="1" si="1637"/>
        <v>0</v>
      </c>
      <c r="CI66" s="236">
        <f t="shared" ca="1" si="1637"/>
        <v>100.57825</v>
      </c>
      <c r="CJ66" s="236">
        <f t="shared" ca="1" si="1637"/>
        <v>100.57825</v>
      </c>
      <c r="CK66" s="236">
        <f t="shared" ca="1" si="1637"/>
        <v>0</v>
      </c>
      <c r="CL66" s="236">
        <f t="shared" ca="1" si="1637"/>
        <v>0</v>
      </c>
      <c r="CM66" s="236">
        <f t="shared" ca="1" si="1637"/>
        <v>0</v>
      </c>
      <c r="CN66" s="545">
        <f t="shared" ca="1" si="1550"/>
        <v>201.15649999999999</v>
      </c>
      <c r="CO66" s="236">
        <f t="shared" ref="CO66:CZ66" ca="1" si="1638">SUM(CO67:CO73)</f>
        <v>0</v>
      </c>
      <c r="CP66" s="236">
        <f t="shared" ca="1" si="1638"/>
        <v>0</v>
      </c>
      <c r="CQ66" s="236">
        <f t="shared" ca="1" si="1638"/>
        <v>0</v>
      </c>
      <c r="CR66" s="236">
        <f t="shared" ca="1" si="1638"/>
        <v>0</v>
      </c>
      <c r="CS66" s="236">
        <f t="shared" ca="1" si="1638"/>
        <v>0</v>
      </c>
      <c r="CT66" s="236">
        <f t="shared" ca="1" si="1638"/>
        <v>0</v>
      </c>
      <c r="CU66" s="236">
        <f t="shared" ca="1" si="1638"/>
        <v>0</v>
      </c>
      <c r="CV66" s="236">
        <f t="shared" ca="1" si="1638"/>
        <v>100.57825</v>
      </c>
      <c r="CW66" s="236">
        <f t="shared" ca="1" si="1638"/>
        <v>100.57825</v>
      </c>
      <c r="CX66" s="236">
        <f t="shared" ca="1" si="1638"/>
        <v>0</v>
      </c>
      <c r="CY66" s="236">
        <f t="shared" ca="1" si="1638"/>
        <v>0</v>
      </c>
      <c r="CZ66" s="236">
        <f t="shared" ca="1" si="1638"/>
        <v>0</v>
      </c>
      <c r="DA66" s="545">
        <f t="shared" ca="1" si="1551"/>
        <v>201.15649999999999</v>
      </c>
      <c r="DB66" s="236">
        <f t="shared" ref="DB66:DM66" ca="1" si="1639">SUM(DB67:DB73)</f>
        <v>0</v>
      </c>
      <c r="DC66" s="236">
        <f t="shared" ca="1" si="1639"/>
        <v>0</v>
      </c>
      <c r="DD66" s="236">
        <f t="shared" ca="1" si="1639"/>
        <v>0</v>
      </c>
      <c r="DE66" s="236">
        <f t="shared" ca="1" si="1639"/>
        <v>0</v>
      </c>
      <c r="DF66" s="236">
        <f t="shared" ca="1" si="1639"/>
        <v>0</v>
      </c>
      <c r="DG66" s="236">
        <f t="shared" ca="1" si="1639"/>
        <v>0</v>
      </c>
      <c r="DH66" s="236">
        <f t="shared" ca="1" si="1639"/>
        <v>0</v>
      </c>
      <c r="DI66" s="236">
        <f t="shared" ca="1" si="1639"/>
        <v>100.57825</v>
      </c>
      <c r="DJ66" s="236">
        <f t="shared" ca="1" si="1639"/>
        <v>100.57825</v>
      </c>
      <c r="DK66" s="236">
        <f t="shared" ca="1" si="1639"/>
        <v>0</v>
      </c>
      <c r="DL66" s="236">
        <f t="shared" ca="1" si="1639"/>
        <v>0</v>
      </c>
      <c r="DM66" s="236">
        <f t="shared" ca="1" si="1639"/>
        <v>0</v>
      </c>
      <c r="DN66" s="545">
        <f t="shared" ca="1" si="1552"/>
        <v>201.15649999999999</v>
      </c>
      <c r="DO66" s="236">
        <f t="shared" ref="DO66:DZ66" ca="1" si="1640">SUM(DO67:DO73)</f>
        <v>0</v>
      </c>
      <c r="DP66" s="236">
        <f t="shared" ca="1" si="1640"/>
        <v>0</v>
      </c>
      <c r="DQ66" s="236">
        <f t="shared" ca="1" si="1640"/>
        <v>0</v>
      </c>
      <c r="DR66" s="236">
        <f t="shared" ca="1" si="1640"/>
        <v>0</v>
      </c>
      <c r="DS66" s="236">
        <f t="shared" ca="1" si="1640"/>
        <v>0</v>
      </c>
      <c r="DT66" s="236">
        <f t="shared" ca="1" si="1640"/>
        <v>0</v>
      </c>
      <c r="DU66" s="236">
        <f t="shared" ca="1" si="1640"/>
        <v>0</v>
      </c>
      <c r="DV66" s="236">
        <f t="shared" ca="1" si="1640"/>
        <v>100.57825</v>
      </c>
      <c r="DW66" s="236">
        <f t="shared" ca="1" si="1640"/>
        <v>100.57825</v>
      </c>
      <c r="DX66" s="236">
        <f t="shared" ca="1" si="1640"/>
        <v>0</v>
      </c>
      <c r="DY66" s="236">
        <f t="shared" ca="1" si="1640"/>
        <v>0</v>
      </c>
      <c r="DZ66" s="236">
        <f t="shared" ca="1" si="1640"/>
        <v>0</v>
      </c>
      <c r="EA66" s="545">
        <f t="shared" ca="1" si="1553"/>
        <v>201.15649999999999</v>
      </c>
      <c r="EB66" s="236">
        <f t="shared" ref="EB66:EM66" ca="1" si="1641">SUM(EB67:EB73)</f>
        <v>0</v>
      </c>
      <c r="EC66" s="236">
        <f t="shared" ca="1" si="1641"/>
        <v>0</v>
      </c>
      <c r="ED66" s="236">
        <f t="shared" ca="1" si="1641"/>
        <v>0</v>
      </c>
      <c r="EE66" s="236">
        <f t="shared" ca="1" si="1641"/>
        <v>0</v>
      </c>
      <c r="EF66" s="236">
        <f t="shared" ca="1" si="1641"/>
        <v>0</v>
      </c>
      <c r="EG66" s="236">
        <f t="shared" ca="1" si="1641"/>
        <v>0</v>
      </c>
      <c r="EH66" s="236">
        <f t="shared" ca="1" si="1641"/>
        <v>0</v>
      </c>
      <c r="EI66" s="236">
        <f t="shared" ca="1" si="1641"/>
        <v>100.57825</v>
      </c>
      <c r="EJ66" s="236">
        <f t="shared" ca="1" si="1641"/>
        <v>100.57825</v>
      </c>
      <c r="EK66" s="236">
        <f t="shared" ca="1" si="1641"/>
        <v>0</v>
      </c>
      <c r="EL66" s="236">
        <f t="shared" ca="1" si="1641"/>
        <v>0</v>
      </c>
      <c r="EM66" s="236">
        <f t="shared" ca="1" si="1641"/>
        <v>0</v>
      </c>
      <c r="EN66" s="545">
        <f t="shared" ca="1" si="1554"/>
        <v>201.15649999999999</v>
      </c>
      <c r="EO66" s="236">
        <f t="shared" ref="EO66:EZ66" ca="1" si="1642">SUM(EO67:EO73)</f>
        <v>0</v>
      </c>
      <c r="EP66" s="236">
        <f t="shared" ca="1" si="1642"/>
        <v>0</v>
      </c>
      <c r="EQ66" s="236">
        <f t="shared" ca="1" si="1642"/>
        <v>0</v>
      </c>
      <c r="ER66" s="236">
        <f t="shared" ca="1" si="1642"/>
        <v>0</v>
      </c>
      <c r="ES66" s="236">
        <f t="shared" ca="1" si="1642"/>
        <v>0</v>
      </c>
      <c r="ET66" s="236">
        <f t="shared" ca="1" si="1642"/>
        <v>0</v>
      </c>
      <c r="EU66" s="236">
        <f t="shared" ca="1" si="1642"/>
        <v>0</v>
      </c>
      <c r="EV66" s="236">
        <f t="shared" ca="1" si="1642"/>
        <v>100.57825</v>
      </c>
      <c r="EW66" s="236">
        <f t="shared" ca="1" si="1642"/>
        <v>100.57825</v>
      </c>
      <c r="EX66" s="236">
        <f t="shared" ca="1" si="1642"/>
        <v>0</v>
      </c>
      <c r="EY66" s="236">
        <f t="shared" ca="1" si="1642"/>
        <v>0</v>
      </c>
      <c r="EZ66" s="236">
        <f t="shared" ca="1" si="1642"/>
        <v>0</v>
      </c>
      <c r="FA66" s="545">
        <f t="shared" ca="1" si="1555"/>
        <v>201.15649999999999</v>
      </c>
      <c r="FB66" s="236">
        <f t="shared" ref="FB66:FM66" ca="1" si="1643">SUM(FB67:FB73)</f>
        <v>0</v>
      </c>
      <c r="FC66" s="236">
        <f t="shared" ca="1" si="1643"/>
        <v>0</v>
      </c>
      <c r="FD66" s="236">
        <f t="shared" ca="1" si="1643"/>
        <v>0</v>
      </c>
      <c r="FE66" s="236">
        <f t="shared" ca="1" si="1643"/>
        <v>0</v>
      </c>
      <c r="FF66" s="236">
        <f t="shared" ca="1" si="1643"/>
        <v>0</v>
      </c>
      <c r="FG66" s="236">
        <f t="shared" ca="1" si="1643"/>
        <v>0</v>
      </c>
      <c r="FH66" s="236">
        <f t="shared" ca="1" si="1643"/>
        <v>0</v>
      </c>
      <c r="FI66" s="236">
        <f t="shared" ca="1" si="1643"/>
        <v>100.57825</v>
      </c>
      <c r="FJ66" s="236">
        <f t="shared" ca="1" si="1643"/>
        <v>100.57825</v>
      </c>
      <c r="FK66" s="236">
        <f t="shared" ca="1" si="1643"/>
        <v>0</v>
      </c>
      <c r="FL66" s="236">
        <f t="shared" ca="1" si="1643"/>
        <v>0</v>
      </c>
      <c r="FM66" s="236">
        <f t="shared" ca="1" si="1643"/>
        <v>0</v>
      </c>
      <c r="FN66" s="545">
        <f t="shared" ca="1" si="1556"/>
        <v>201.15649999999999</v>
      </c>
      <c r="FO66" s="236">
        <f t="shared" ref="FO66:FZ66" ca="1" si="1644">SUM(FO67:FO73)</f>
        <v>0</v>
      </c>
      <c r="FP66" s="236">
        <f t="shared" ca="1" si="1644"/>
        <v>0</v>
      </c>
      <c r="FQ66" s="236">
        <f t="shared" ca="1" si="1644"/>
        <v>0</v>
      </c>
      <c r="FR66" s="236">
        <f t="shared" ca="1" si="1644"/>
        <v>0</v>
      </c>
      <c r="FS66" s="236">
        <f t="shared" ca="1" si="1644"/>
        <v>0</v>
      </c>
      <c r="FT66" s="236">
        <f t="shared" ca="1" si="1644"/>
        <v>0</v>
      </c>
      <c r="FU66" s="236">
        <f t="shared" ca="1" si="1644"/>
        <v>0</v>
      </c>
      <c r="FV66" s="236">
        <f t="shared" ca="1" si="1644"/>
        <v>100.57825</v>
      </c>
      <c r="FW66" s="236">
        <f t="shared" ca="1" si="1644"/>
        <v>100.57825</v>
      </c>
      <c r="FX66" s="236">
        <f t="shared" ca="1" si="1644"/>
        <v>0</v>
      </c>
      <c r="FY66" s="236">
        <f t="shared" ca="1" si="1644"/>
        <v>0</v>
      </c>
      <c r="FZ66" s="236">
        <f t="shared" ca="1" si="1644"/>
        <v>0</v>
      </c>
      <c r="GA66" s="545">
        <f t="shared" ca="1" si="1557"/>
        <v>201.15649999999999</v>
      </c>
      <c r="GB66" s="236">
        <f t="shared" ref="GB66:GM66" ca="1" si="1645">SUM(GB67:GB73)</f>
        <v>0</v>
      </c>
      <c r="GC66" s="236">
        <f t="shared" ca="1" si="1645"/>
        <v>0</v>
      </c>
      <c r="GD66" s="236">
        <f t="shared" ca="1" si="1645"/>
        <v>0</v>
      </c>
      <c r="GE66" s="236">
        <f t="shared" ca="1" si="1645"/>
        <v>0</v>
      </c>
      <c r="GF66" s="236">
        <f t="shared" ca="1" si="1645"/>
        <v>0</v>
      </c>
      <c r="GG66" s="236">
        <f t="shared" ca="1" si="1645"/>
        <v>0</v>
      </c>
      <c r="GH66" s="236">
        <f t="shared" ca="1" si="1645"/>
        <v>0</v>
      </c>
      <c r="GI66" s="236">
        <f t="shared" ca="1" si="1645"/>
        <v>100.57825</v>
      </c>
      <c r="GJ66" s="236">
        <f t="shared" ca="1" si="1645"/>
        <v>100.57825</v>
      </c>
      <c r="GK66" s="236">
        <f t="shared" ca="1" si="1645"/>
        <v>0</v>
      </c>
      <c r="GL66" s="236">
        <f t="shared" ca="1" si="1645"/>
        <v>0</v>
      </c>
      <c r="GM66" s="236">
        <f t="shared" ca="1" si="1645"/>
        <v>0</v>
      </c>
      <c r="GN66" s="545">
        <f t="shared" ca="1" si="1558"/>
        <v>201.15649999999999</v>
      </c>
      <c r="GO66" s="236">
        <f t="shared" ref="GO66:GZ66" ca="1" si="1646">SUM(GO67:GO73)</f>
        <v>0</v>
      </c>
      <c r="GP66" s="236">
        <f t="shared" ca="1" si="1646"/>
        <v>0</v>
      </c>
      <c r="GQ66" s="236">
        <f t="shared" ca="1" si="1646"/>
        <v>0</v>
      </c>
      <c r="GR66" s="236">
        <f t="shared" ca="1" si="1646"/>
        <v>0</v>
      </c>
      <c r="GS66" s="236">
        <f t="shared" ca="1" si="1646"/>
        <v>0</v>
      </c>
      <c r="GT66" s="236">
        <f t="shared" ca="1" si="1646"/>
        <v>0</v>
      </c>
      <c r="GU66" s="236">
        <f t="shared" ca="1" si="1646"/>
        <v>0</v>
      </c>
      <c r="GV66" s="236">
        <f t="shared" ca="1" si="1646"/>
        <v>100.57825</v>
      </c>
      <c r="GW66" s="236">
        <f t="shared" ca="1" si="1646"/>
        <v>100.57825</v>
      </c>
      <c r="GX66" s="236">
        <f t="shared" ca="1" si="1646"/>
        <v>0</v>
      </c>
      <c r="GY66" s="236">
        <f t="shared" ca="1" si="1646"/>
        <v>0</v>
      </c>
      <c r="GZ66" s="236">
        <f t="shared" ca="1" si="1646"/>
        <v>0</v>
      </c>
      <c r="HA66" s="545">
        <f t="shared" ca="1" si="1559"/>
        <v>201.15649999999999</v>
      </c>
      <c r="HB66" s="236">
        <f t="shared" ref="HB66:HM66" ca="1" si="1647">SUM(HB67:HB73)</f>
        <v>0</v>
      </c>
      <c r="HC66" s="236">
        <f t="shared" ca="1" si="1647"/>
        <v>0</v>
      </c>
      <c r="HD66" s="236">
        <f t="shared" ca="1" si="1647"/>
        <v>0</v>
      </c>
      <c r="HE66" s="236">
        <f t="shared" ca="1" si="1647"/>
        <v>0</v>
      </c>
      <c r="HF66" s="236">
        <f t="shared" ca="1" si="1647"/>
        <v>0</v>
      </c>
      <c r="HG66" s="236">
        <f t="shared" ca="1" si="1647"/>
        <v>0</v>
      </c>
      <c r="HH66" s="236">
        <f t="shared" ca="1" si="1647"/>
        <v>0</v>
      </c>
      <c r="HI66" s="236">
        <f t="shared" ca="1" si="1647"/>
        <v>100.57825</v>
      </c>
      <c r="HJ66" s="236">
        <f t="shared" ca="1" si="1647"/>
        <v>100.57825</v>
      </c>
      <c r="HK66" s="236">
        <f t="shared" ca="1" si="1647"/>
        <v>0</v>
      </c>
      <c r="HL66" s="236">
        <f t="shared" ca="1" si="1647"/>
        <v>0</v>
      </c>
      <c r="HM66" s="236">
        <f t="shared" ca="1" si="1647"/>
        <v>0</v>
      </c>
      <c r="HN66" s="545">
        <f t="shared" ca="1" si="1560"/>
        <v>201.15649999999999</v>
      </c>
      <c r="HO66" s="236">
        <f t="shared" ref="HO66:HZ66" ca="1" si="1648">SUM(HO67:HO73)</f>
        <v>0</v>
      </c>
      <c r="HP66" s="236">
        <f t="shared" ca="1" si="1648"/>
        <v>0</v>
      </c>
      <c r="HQ66" s="236">
        <f t="shared" ca="1" si="1648"/>
        <v>0</v>
      </c>
      <c r="HR66" s="236">
        <f t="shared" ca="1" si="1648"/>
        <v>0</v>
      </c>
      <c r="HS66" s="236">
        <f t="shared" ca="1" si="1648"/>
        <v>0</v>
      </c>
      <c r="HT66" s="236">
        <f t="shared" ca="1" si="1648"/>
        <v>0</v>
      </c>
      <c r="HU66" s="236">
        <f t="shared" ca="1" si="1648"/>
        <v>0</v>
      </c>
      <c r="HV66" s="236">
        <f t="shared" ca="1" si="1648"/>
        <v>100.57825</v>
      </c>
      <c r="HW66" s="236">
        <f t="shared" ca="1" si="1648"/>
        <v>100.57825</v>
      </c>
      <c r="HX66" s="236">
        <f t="shared" ca="1" si="1648"/>
        <v>0</v>
      </c>
      <c r="HY66" s="236">
        <f t="shared" ca="1" si="1648"/>
        <v>0</v>
      </c>
      <c r="HZ66" s="236">
        <f t="shared" ca="1" si="1648"/>
        <v>0</v>
      </c>
      <c r="IA66" s="545">
        <f t="shared" ca="1" si="1561"/>
        <v>201.15649999999999</v>
      </c>
      <c r="IB66" s="236">
        <f t="shared" ref="IB66:IM66" ca="1" si="1649">SUM(IB67:IB73)</f>
        <v>0</v>
      </c>
      <c r="IC66" s="236">
        <f t="shared" ca="1" si="1649"/>
        <v>0</v>
      </c>
      <c r="ID66" s="236">
        <f t="shared" ca="1" si="1649"/>
        <v>0</v>
      </c>
      <c r="IE66" s="236">
        <f t="shared" ca="1" si="1649"/>
        <v>0</v>
      </c>
      <c r="IF66" s="236">
        <f t="shared" ca="1" si="1649"/>
        <v>0</v>
      </c>
      <c r="IG66" s="236">
        <f t="shared" ca="1" si="1649"/>
        <v>0</v>
      </c>
      <c r="IH66" s="236">
        <f t="shared" ca="1" si="1649"/>
        <v>0</v>
      </c>
      <c r="II66" s="236">
        <f t="shared" ca="1" si="1649"/>
        <v>100.57825</v>
      </c>
      <c r="IJ66" s="236">
        <f t="shared" ca="1" si="1649"/>
        <v>100.57825</v>
      </c>
      <c r="IK66" s="236">
        <f t="shared" ca="1" si="1649"/>
        <v>0</v>
      </c>
      <c r="IL66" s="236">
        <f t="shared" ca="1" si="1649"/>
        <v>0</v>
      </c>
      <c r="IM66" s="236">
        <f t="shared" ca="1" si="1649"/>
        <v>0</v>
      </c>
      <c r="IN66" s="545">
        <f t="shared" ca="1" si="1562"/>
        <v>201.15649999999999</v>
      </c>
      <c r="IO66" s="236">
        <f t="shared" ref="IO66:IZ66" ca="1" si="1650">SUM(IO67:IO73)</f>
        <v>0</v>
      </c>
      <c r="IP66" s="236">
        <f t="shared" ca="1" si="1650"/>
        <v>0</v>
      </c>
      <c r="IQ66" s="236">
        <f t="shared" ca="1" si="1650"/>
        <v>0</v>
      </c>
      <c r="IR66" s="236">
        <f t="shared" ca="1" si="1650"/>
        <v>0</v>
      </c>
      <c r="IS66" s="236">
        <f t="shared" ca="1" si="1650"/>
        <v>0</v>
      </c>
      <c r="IT66" s="236">
        <f t="shared" ca="1" si="1650"/>
        <v>0</v>
      </c>
      <c r="IU66" s="236">
        <f t="shared" ca="1" si="1650"/>
        <v>0</v>
      </c>
      <c r="IV66" s="236">
        <f t="shared" ca="1" si="1650"/>
        <v>100.57825</v>
      </c>
      <c r="IW66" s="236">
        <f t="shared" ca="1" si="1650"/>
        <v>100.57825</v>
      </c>
      <c r="IX66" s="236">
        <f t="shared" ca="1" si="1650"/>
        <v>0</v>
      </c>
      <c r="IY66" s="236">
        <f t="shared" ca="1" si="1650"/>
        <v>0</v>
      </c>
      <c r="IZ66" s="236">
        <f t="shared" ca="1" si="1650"/>
        <v>0</v>
      </c>
      <c r="JA66" s="545">
        <f t="shared" ca="1" si="1563"/>
        <v>201.15649999999999</v>
      </c>
      <c r="JB66" s="236">
        <f t="shared" ref="JB66:JM66" ca="1" si="1651">SUM(JB67:JB73)</f>
        <v>0</v>
      </c>
      <c r="JC66" s="236">
        <f t="shared" ca="1" si="1651"/>
        <v>0</v>
      </c>
      <c r="JD66" s="236">
        <f t="shared" ca="1" si="1651"/>
        <v>0</v>
      </c>
      <c r="JE66" s="236">
        <f t="shared" ca="1" si="1651"/>
        <v>0</v>
      </c>
      <c r="JF66" s="236">
        <f t="shared" ca="1" si="1651"/>
        <v>0</v>
      </c>
      <c r="JG66" s="236">
        <f t="shared" ca="1" si="1651"/>
        <v>0</v>
      </c>
      <c r="JH66" s="236">
        <f t="shared" ca="1" si="1651"/>
        <v>0</v>
      </c>
      <c r="JI66" s="236">
        <f t="shared" ca="1" si="1651"/>
        <v>100.57825</v>
      </c>
      <c r="JJ66" s="236">
        <f t="shared" ca="1" si="1651"/>
        <v>100.57825</v>
      </c>
      <c r="JK66" s="236">
        <f t="shared" ca="1" si="1651"/>
        <v>0</v>
      </c>
      <c r="JL66" s="236">
        <f t="shared" ca="1" si="1651"/>
        <v>0</v>
      </c>
      <c r="JM66" s="236">
        <f t="shared" ca="1" si="1651"/>
        <v>0</v>
      </c>
      <c r="JN66" s="545">
        <f t="shared" ca="1" si="1564"/>
        <v>201.15649999999999</v>
      </c>
      <c r="JO66" s="236">
        <f t="shared" ref="JO66:JZ66" ca="1" si="1652">SUM(JO67:JO73)</f>
        <v>0</v>
      </c>
      <c r="JP66" s="236">
        <f t="shared" ca="1" si="1652"/>
        <v>0</v>
      </c>
      <c r="JQ66" s="236">
        <f t="shared" ca="1" si="1652"/>
        <v>0</v>
      </c>
      <c r="JR66" s="236">
        <f t="shared" ca="1" si="1652"/>
        <v>0</v>
      </c>
      <c r="JS66" s="236">
        <f t="shared" ca="1" si="1652"/>
        <v>0</v>
      </c>
      <c r="JT66" s="236">
        <f t="shared" ca="1" si="1652"/>
        <v>0</v>
      </c>
      <c r="JU66" s="236">
        <f t="shared" ca="1" si="1652"/>
        <v>0</v>
      </c>
      <c r="JV66" s="236">
        <f t="shared" ca="1" si="1652"/>
        <v>100.57825</v>
      </c>
      <c r="JW66" s="236">
        <f t="shared" ca="1" si="1652"/>
        <v>100.57825</v>
      </c>
      <c r="JX66" s="236">
        <f t="shared" ca="1" si="1652"/>
        <v>0</v>
      </c>
      <c r="JY66" s="236">
        <f t="shared" ca="1" si="1652"/>
        <v>0</v>
      </c>
      <c r="JZ66" s="236">
        <f t="shared" ca="1" si="1652"/>
        <v>0</v>
      </c>
      <c r="KA66" s="545">
        <f t="shared" ca="1" si="1565"/>
        <v>201.15649999999999</v>
      </c>
      <c r="KB66" s="236">
        <f t="shared" ref="KB66:KM66" ca="1" si="1653">SUM(KB67:KB73)</f>
        <v>0</v>
      </c>
      <c r="KC66" s="236">
        <f t="shared" ca="1" si="1653"/>
        <v>0</v>
      </c>
      <c r="KD66" s="236">
        <f t="shared" ca="1" si="1653"/>
        <v>0</v>
      </c>
      <c r="KE66" s="236">
        <f t="shared" ca="1" si="1653"/>
        <v>0</v>
      </c>
      <c r="KF66" s="236">
        <f t="shared" ca="1" si="1653"/>
        <v>0</v>
      </c>
      <c r="KG66" s="236">
        <f t="shared" ca="1" si="1653"/>
        <v>0</v>
      </c>
      <c r="KH66" s="236">
        <f t="shared" ca="1" si="1653"/>
        <v>0</v>
      </c>
      <c r="KI66" s="236">
        <f t="shared" ca="1" si="1653"/>
        <v>100.57825</v>
      </c>
      <c r="KJ66" s="236">
        <f t="shared" ca="1" si="1653"/>
        <v>100.57825</v>
      </c>
      <c r="KK66" s="236">
        <f t="shared" ca="1" si="1653"/>
        <v>0</v>
      </c>
      <c r="KL66" s="236">
        <f t="shared" ca="1" si="1653"/>
        <v>0</v>
      </c>
      <c r="KM66" s="236">
        <f t="shared" ca="1" si="1653"/>
        <v>0</v>
      </c>
      <c r="KN66" s="545">
        <f t="shared" ca="1" si="1566"/>
        <v>201.15649999999999</v>
      </c>
      <c r="KO66" s="236">
        <f t="shared" ref="KO66:KZ66" ca="1" si="1654">SUM(KO67:KO73)</f>
        <v>0</v>
      </c>
      <c r="KP66" s="236">
        <f t="shared" ca="1" si="1654"/>
        <v>0</v>
      </c>
      <c r="KQ66" s="236">
        <f t="shared" ca="1" si="1654"/>
        <v>0</v>
      </c>
      <c r="KR66" s="236">
        <f t="shared" ca="1" si="1654"/>
        <v>0</v>
      </c>
      <c r="KS66" s="236">
        <f t="shared" ca="1" si="1654"/>
        <v>0</v>
      </c>
      <c r="KT66" s="236">
        <f t="shared" ca="1" si="1654"/>
        <v>0</v>
      </c>
      <c r="KU66" s="236">
        <f t="shared" ca="1" si="1654"/>
        <v>0</v>
      </c>
      <c r="KV66" s="236">
        <f t="shared" ca="1" si="1654"/>
        <v>100.57825</v>
      </c>
      <c r="KW66" s="236">
        <f t="shared" ca="1" si="1654"/>
        <v>100.57825</v>
      </c>
      <c r="KX66" s="236">
        <f t="shared" ca="1" si="1654"/>
        <v>0</v>
      </c>
      <c r="KY66" s="236">
        <f t="shared" ca="1" si="1654"/>
        <v>0</v>
      </c>
      <c r="KZ66" s="236">
        <f t="shared" ca="1" si="1654"/>
        <v>0</v>
      </c>
      <c r="LA66" s="545">
        <f t="shared" ca="1" si="1567"/>
        <v>201.15649999999999</v>
      </c>
      <c r="LB66" s="236">
        <f t="shared" ref="LB66:LM66" ca="1" si="1655">SUM(LB67:LB73)</f>
        <v>0</v>
      </c>
      <c r="LC66" s="236">
        <f t="shared" ca="1" si="1655"/>
        <v>0</v>
      </c>
      <c r="LD66" s="236">
        <f t="shared" ca="1" si="1655"/>
        <v>0</v>
      </c>
      <c r="LE66" s="236">
        <f t="shared" ca="1" si="1655"/>
        <v>0</v>
      </c>
      <c r="LF66" s="236">
        <f t="shared" ca="1" si="1655"/>
        <v>0</v>
      </c>
      <c r="LG66" s="236">
        <f t="shared" ca="1" si="1655"/>
        <v>0</v>
      </c>
      <c r="LH66" s="236">
        <f t="shared" ca="1" si="1655"/>
        <v>0</v>
      </c>
      <c r="LI66" s="236">
        <f t="shared" ca="1" si="1655"/>
        <v>100.57825</v>
      </c>
      <c r="LJ66" s="236">
        <f t="shared" ca="1" si="1655"/>
        <v>100.57825</v>
      </c>
      <c r="LK66" s="236">
        <f t="shared" ca="1" si="1655"/>
        <v>0</v>
      </c>
      <c r="LL66" s="236">
        <f t="shared" ca="1" si="1655"/>
        <v>0</v>
      </c>
      <c r="LM66" s="236">
        <f t="shared" ca="1" si="1655"/>
        <v>0</v>
      </c>
      <c r="LN66" s="545">
        <f t="shared" ca="1" si="1568"/>
        <v>201.15649999999999</v>
      </c>
      <c r="LO66" s="236">
        <f t="shared" ref="LO66:LZ66" ca="1" si="1656">SUM(LO67:LO73)</f>
        <v>0</v>
      </c>
      <c r="LP66" s="236">
        <f t="shared" ca="1" si="1656"/>
        <v>0</v>
      </c>
      <c r="LQ66" s="236">
        <f t="shared" ca="1" si="1656"/>
        <v>0</v>
      </c>
      <c r="LR66" s="236">
        <f t="shared" ca="1" si="1656"/>
        <v>0</v>
      </c>
      <c r="LS66" s="236">
        <f t="shared" ca="1" si="1656"/>
        <v>0</v>
      </c>
      <c r="LT66" s="236">
        <f t="shared" ca="1" si="1656"/>
        <v>0</v>
      </c>
      <c r="LU66" s="236">
        <f t="shared" ca="1" si="1656"/>
        <v>0</v>
      </c>
      <c r="LV66" s="236">
        <f t="shared" ca="1" si="1656"/>
        <v>100.57825</v>
      </c>
      <c r="LW66" s="236">
        <f t="shared" ca="1" si="1656"/>
        <v>100.57825</v>
      </c>
      <c r="LX66" s="236">
        <f t="shared" ca="1" si="1656"/>
        <v>0</v>
      </c>
      <c r="LY66" s="236">
        <f t="shared" ca="1" si="1656"/>
        <v>0</v>
      </c>
      <c r="LZ66" s="236">
        <f t="shared" ca="1" si="1656"/>
        <v>0</v>
      </c>
      <c r="MA66" s="545">
        <f t="shared" ca="1" si="1569"/>
        <v>201.15649999999999</v>
      </c>
      <c r="MB66" s="236">
        <f t="shared" ref="MB66:MM66" ca="1" si="1657">SUM(MB67:MB73)</f>
        <v>0</v>
      </c>
      <c r="MC66" s="236">
        <f t="shared" ca="1" si="1657"/>
        <v>0</v>
      </c>
      <c r="MD66" s="236">
        <f t="shared" ca="1" si="1657"/>
        <v>0</v>
      </c>
      <c r="ME66" s="236">
        <f t="shared" ca="1" si="1657"/>
        <v>0</v>
      </c>
      <c r="MF66" s="236">
        <f t="shared" ca="1" si="1657"/>
        <v>0</v>
      </c>
      <c r="MG66" s="236">
        <f t="shared" ca="1" si="1657"/>
        <v>0</v>
      </c>
      <c r="MH66" s="236">
        <f t="shared" ca="1" si="1657"/>
        <v>0</v>
      </c>
      <c r="MI66" s="236">
        <f t="shared" ca="1" si="1657"/>
        <v>100.57825</v>
      </c>
      <c r="MJ66" s="236">
        <f t="shared" ca="1" si="1657"/>
        <v>100.57825</v>
      </c>
      <c r="MK66" s="236">
        <f t="shared" ca="1" si="1657"/>
        <v>0</v>
      </c>
      <c r="ML66" s="236">
        <f t="shared" ca="1" si="1657"/>
        <v>0</v>
      </c>
      <c r="MM66" s="236">
        <f t="shared" ca="1" si="1657"/>
        <v>0</v>
      </c>
      <c r="MN66" s="545">
        <f t="shared" ca="1" si="1570"/>
        <v>201.15649999999999</v>
      </c>
      <c r="MO66" s="236">
        <f t="shared" ref="MO66:MZ66" ca="1" si="1658">SUM(MO67:MO73)</f>
        <v>0</v>
      </c>
      <c r="MP66" s="236">
        <f t="shared" ca="1" si="1658"/>
        <v>0</v>
      </c>
      <c r="MQ66" s="236">
        <f t="shared" ca="1" si="1658"/>
        <v>0</v>
      </c>
      <c r="MR66" s="236">
        <f t="shared" ca="1" si="1658"/>
        <v>0</v>
      </c>
      <c r="MS66" s="236">
        <f t="shared" ca="1" si="1658"/>
        <v>0</v>
      </c>
      <c r="MT66" s="236">
        <f t="shared" ca="1" si="1658"/>
        <v>0</v>
      </c>
      <c r="MU66" s="236">
        <f t="shared" ca="1" si="1658"/>
        <v>0</v>
      </c>
      <c r="MV66" s="236">
        <f t="shared" ca="1" si="1658"/>
        <v>100.57825</v>
      </c>
      <c r="MW66" s="236">
        <f t="shared" ca="1" si="1658"/>
        <v>100.57825</v>
      </c>
      <c r="MX66" s="236">
        <f t="shared" ca="1" si="1658"/>
        <v>0</v>
      </c>
      <c r="MY66" s="236">
        <f t="shared" ca="1" si="1658"/>
        <v>0</v>
      </c>
      <c r="MZ66" s="236">
        <f t="shared" ca="1" si="1658"/>
        <v>0</v>
      </c>
      <c r="NA66" s="545">
        <f t="shared" ca="1" si="1571"/>
        <v>201.15649999999999</v>
      </c>
      <c r="NB66" s="236">
        <f t="shared" ref="NB66:NM66" ca="1" si="1659">SUM(NB67:NB73)</f>
        <v>0</v>
      </c>
      <c r="NC66" s="236">
        <f t="shared" ca="1" si="1659"/>
        <v>0</v>
      </c>
      <c r="ND66" s="236">
        <f t="shared" ca="1" si="1659"/>
        <v>0</v>
      </c>
      <c r="NE66" s="236">
        <f t="shared" ca="1" si="1659"/>
        <v>0</v>
      </c>
      <c r="NF66" s="236">
        <f t="shared" ca="1" si="1659"/>
        <v>0</v>
      </c>
      <c r="NG66" s="236">
        <f t="shared" ca="1" si="1659"/>
        <v>0</v>
      </c>
      <c r="NH66" s="236">
        <f t="shared" ca="1" si="1659"/>
        <v>0</v>
      </c>
      <c r="NI66" s="236">
        <f t="shared" ca="1" si="1659"/>
        <v>100.57825</v>
      </c>
      <c r="NJ66" s="236">
        <f t="shared" ca="1" si="1659"/>
        <v>100.57825</v>
      </c>
      <c r="NK66" s="236">
        <f t="shared" ca="1" si="1659"/>
        <v>0</v>
      </c>
      <c r="NL66" s="236">
        <f t="shared" ca="1" si="1659"/>
        <v>0</v>
      </c>
      <c r="NM66" s="236">
        <f t="shared" ca="1" si="1659"/>
        <v>0</v>
      </c>
      <c r="NN66" s="545">
        <f t="shared" ca="1" si="1572"/>
        <v>201.15649999999999</v>
      </c>
      <c r="NO66" s="236">
        <f t="shared" ref="NO66:NZ66" ca="1" si="1660">SUM(NO67:NO73)</f>
        <v>0</v>
      </c>
      <c r="NP66" s="236">
        <f t="shared" ca="1" si="1660"/>
        <v>0</v>
      </c>
      <c r="NQ66" s="236">
        <f t="shared" ca="1" si="1660"/>
        <v>0</v>
      </c>
      <c r="NR66" s="236">
        <f t="shared" ca="1" si="1660"/>
        <v>0</v>
      </c>
      <c r="NS66" s="236">
        <f t="shared" ca="1" si="1660"/>
        <v>0</v>
      </c>
      <c r="NT66" s="236">
        <f t="shared" ca="1" si="1660"/>
        <v>0</v>
      </c>
      <c r="NU66" s="236">
        <f t="shared" ca="1" si="1660"/>
        <v>0</v>
      </c>
      <c r="NV66" s="236">
        <f t="shared" ca="1" si="1660"/>
        <v>100.57825</v>
      </c>
      <c r="NW66" s="236">
        <f t="shared" ca="1" si="1660"/>
        <v>100.57825</v>
      </c>
      <c r="NX66" s="236">
        <f t="shared" ca="1" si="1660"/>
        <v>0</v>
      </c>
      <c r="NY66" s="236">
        <f t="shared" ca="1" si="1660"/>
        <v>0</v>
      </c>
      <c r="NZ66" s="236">
        <f t="shared" ca="1" si="1660"/>
        <v>0</v>
      </c>
      <c r="OA66" s="545">
        <f t="shared" ca="1" si="1573"/>
        <v>201.15649999999999</v>
      </c>
      <c r="OB66" s="236">
        <f t="shared" ref="OB66:OM66" ca="1" si="1661">SUM(OB67:OB73)</f>
        <v>0</v>
      </c>
      <c r="OC66" s="236">
        <f t="shared" ca="1" si="1661"/>
        <v>0</v>
      </c>
      <c r="OD66" s="236">
        <f t="shared" ca="1" si="1661"/>
        <v>0</v>
      </c>
      <c r="OE66" s="236">
        <f t="shared" ca="1" si="1661"/>
        <v>0</v>
      </c>
      <c r="OF66" s="236">
        <f t="shared" ca="1" si="1661"/>
        <v>0</v>
      </c>
      <c r="OG66" s="236">
        <f t="shared" ca="1" si="1661"/>
        <v>0</v>
      </c>
      <c r="OH66" s="236">
        <f t="shared" ca="1" si="1661"/>
        <v>0</v>
      </c>
      <c r="OI66" s="236">
        <f t="shared" ca="1" si="1661"/>
        <v>100.57825</v>
      </c>
      <c r="OJ66" s="236">
        <f t="shared" ca="1" si="1661"/>
        <v>100.57825</v>
      </c>
      <c r="OK66" s="236">
        <f t="shared" ca="1" si="1661"/>
        <v>0</v>
      </c>
      <c r="OL66" s="236">
        <f t="shared" ca="1" si="1661"/>
        <v>0</v>
      </c>
      <c r="OM66" s="236">
        <f t="shared" ca="1" si="1661"/>
        <v>0</v>
      </c>
      <c r="ON66" s="545">
        <f t="shared" ca="1" si="1574"/>
        <v>201.15649999999999</v>
      </c>
    </row>
    <row r="67" spans="1:404" s="553" customFormat="1" outlineLevel="2">
      <c r="A67" s="550" t="s">
        <v>92</v>
      </c>
      <c r="B67" s="551" t="str" cm="1">
        <f t="array" ref="B67">IFERROR(IF(AND(НачЦ_ИнвП_Дата&lt;=B$3,КИнвП_Дата&gt;B$3),
INDEX(Кальк._виноград,MATCH($A67,Кальк._виноград_наим.,0),MATCH("Сумма затрат, т.руб.",'Кальк-я'!$5:$5,0))*
INDEX(ЗФ,MATCH($A$66,ЗФ!$A:$A,0),MATCH("Посевная площадь"&amp;YEAR(C$3),ЗФ!$2:$2,0))*
INDEX(Коэф.закупка_год_виноград[],MATCH($A67,Коэф.закупка_год_виноград[1],0),MATCH(MONTH(B$3),КЗ!$1:$1,0))/1000,""),0)</f>
        <v/>
      </c>
      <c r="C67" s="551" t="str" cm="1">
        <f t="array" aca="1" ref="C67" ca="1">IFERROR(IF(AND(НачЦ_ИнвП_Дата&lt;=C$3,КИнвП_Дата&gt;C$3),
INDEX(Кальк._виноград,MATCH($A67,Кальк._виноград_наим.,0),MATCH("Сумма затрат, т.руб.",'Кальк-я'!$5:$5,0))*
INDEX(ЗФ,MATCH($A$66,ЗФ!$A:$A,0),MATCH("Посевная площадь"&amp;YEAR(D$3),ЗФ!$2:$2,0))*
INDEX(Коэф.закупка_год_виноград[],MATCH($A67,Коэф.закупка_год_виноград[1],0),MATCH(MONTH(C$3),КЗ!$1:$1,0))/1000,""),0)</f>
        <v/>
      </c>
      <c r="D67" s="551" t="str" cm="1">
        <f t="array" aca="1" ref="D67" ca="1">IFERROR(IF(AND(НачЦ_ИнвП_Дата&lt;=D$3,КИнвП_Дата&gt;D$3),
INDEX(Кальк._виноград,MATCH($A67,Кальк._виноград_наим.,0),MATCH("Сумма затрат, т.руб.",'Кальк-я'!$5:$5,0))*
INDEX(ЗФ,MATCH($A$66,ЗФ!$A:$A,0),MATCH("Посевная площадь"&amp;YEAR(E$3),ЗФ!$2:$2,0))*
INDEX(Коэф.закупка_год_виноград[],MATCH($A67,Коэф.закупка_год_виноград[1],0),MATCH(MONTH(D$3),КЗ!$1:$1,0))/1000,""),0)</f>
        <v/>
      </c>
      <c r="E67" s="551" t="str" cm="1">
        <f t="array" aca="1" ref="E67" ca="1">IFERROR(IF(AND(НачЦ_ИнвП_Дата&lt;=E$3,КИнвП_Дата&gt;E$3),
INDEX(Кальк._виноград,MATCH($A67,Кальк._виноград_наим.,0),MATCH("Сумма затрат, т.руб.",'Кальк-я'!$5:$5,0))*
INDEX(ЗФ,MATCH($A$66,ЗФ!$A:$A,0),MATCH("Посевная площадь"&amp;YEAR(F$3),ЗФ!$2:$2,0))*
INDEX(Коэф.закупка_год_виноград[],MATCH($A67,Коэф.закупка_год_виноград[1],0),MATCH(MONTH(E$3),КЗ!$1:$1,0))/1000,""),0)</f>
        <v/>
      </c>
      <c r="F67" s="551" t="str" cm="1">
        <f t="array" aca="1" ref="F67" ca="1">IFERROR(IF(AND(НачЦ_ИнвП_Дата&lt;=F$3,КИнвП_Дата&gt;F$3),
INDEX(Кальк._виноград,MATCH($A67,Кальк._виноград_наим.,0),MATCH("Сумма затрат, т.руб.",'Кальк-я'!$5:$5,0))*
INDEX(ЗФ,MATCH($A$66,ЗФ!$A:$A,0),MATCH("Посевная площадь"&amp;YEAR(G$3),ЗФ!$2:$2,0))*
INDEX(Коэф.закупка_год_виноград[],MATCH($A67,Коэф.закупка_год_виноград[1],0),MATCH(MONTH(F$3),КЗ!$1:$1,0))/1000,""),0)</f>
        <v/>
      </c>
      <c r="G67" s="551" t="str" cm="1">
        <f t="array" aca="1" ref="G67" ca="1">IFERROR(IF(AND(НачЦ_ИнвП_Дата&lt;=G$3,КИнвП_Дата&gt;G$3),
INDEX(Кальк._виноград,MATCH($A67,Кальк._виноград_наим.,0),MATCH("Сумма затрат, т.руб.",'Кальк-я'!$5:$5,0))*
INDEX(ЗФ,MATCH($A$66,ЗФ!$A:$A,0),MATCH("Посевная площадь"&amp;YEAR(H$3),ЗФ!$2:$2,0))*
INDEX(Коэф.закупка_год_виноград[],MATCH($A67,Коэф.закупка_год_виноград[1],0),MATCH(MONTH(G$3),КЗ!$1:$1,0))/1000,""),0)</f>
        <v/>
      </c>
      <c r="H67" s="551" t="str" cm="1">
        <f t="array" aca="1" ref="H67" ca="1">IFERROR(IF(AND(НачЦ_ИнвП_Дата&lt;=H$3,КИнвП_Дата&gt;H$3),
INDEX(Кальк._виноград,MATCH($A67,Кальк._виноград_наим.,0),MATCH("Сумма затрат, т.руб.",'Кальк-я'!$5:$5,0))*
INDEX(ЗФ,MATCH($A$66,ЗФ!$A:$A,0),MATCH("Посевная площадь"&amp;YEAR(I$3),ЗФ!$2:$2,0))*
INDEX(Коэф.закупка_год_виноград[],MATCH($A67,Коэф.закупка_год_виноград[1],0),MATCH(MONTH(H$3),КЗ!$1:$1,0))/1000,""),0)</f>
        <v/>
      </c>
      <c r="I67" s="551" t="str" cm="1">
        <f t="array" aca="1" ref="I67" ca="1">IFERROR(IF(AND(НачЦ_ИнвП_Дата&lt;=I$3,КИнвП_Дата&gt;I$3),
INDEX(Кальк._виноград,MATCH($A67,Кальк._виноград_наим.,0),MATCH("Сумма затрат, т.руб.",'Кальк-я'!$5:$5,0))*
INDEX(ЗФ,MATCH($A$66,ЗФ!$A:$A,0),MATCH("Посевная площадь"&amp;YEAR(J$3),ЗФ!$2:$2,0))*
INDEX(Коэф.закупка_год_виноград[],MATCH($A67,Коэф.закупка_год_виноград[1],0),MATCH(MONTH(I$3),КЗ!$1:$1,0))/1000,""),0)</f>
        <v/>
      </c>
      <c r="J67" s="551" t="str" cm="1">
        <f t="array" aca="1" ref="J67" ca="1">IFERROR(IF(AND(НачЦ_ИнвП_Дата&lt;=J$3,КИнвП_Дата&gt;J$3),
INDEX(Кальк._виноград,MATCH($A67,Кальк._виноград_наим.,0),MATCH("Сумма затрат, т.руб.",'Кальк-я'!$5:$5,0))*
INDEX(ЗФ,MATCH($A$66,ЗФ!$A:$A,0),MATCH("Посевная площадь"&amp;YEAR(K$3),ЗФ!$2:$2,0))*
INDEX(Коэф.закупка_год_виноград[],MATCH($A67,Коэф.закупка_год_виноград[1],0),MATCH(MONTH(J$3),КЗ!$1:$1,0))/1000,""),0)</f>
        <v/>
      </c>
      <c r="K67" s="551" cm="1">
        <f t="array" aca="1" ref="K67" ca="1">IFERROR(IF(AND(НачЦ_ИнвП_Дата&lt;=K$3,КИнвП_Дата&gt;K$3),
INDEX(Кальк._виноград,MATCH($A67,Кальк._виноград_наим.,0),MATCH("Сумма затрат, т.руб.",'Кальк-я'!$5:$5,0))*
INDEX(ЗФ,MATCH($A$66,ЗФ!$A:$A,0),MATCH("Посевная площадь"&amp;YEAR(L$3),ЗФ!$2:$2,0))*
INDEX(Коэф.закупка_год_виноград[],MATCH($A67,Коэф.закупка_год_виноград[1],0),MATCH(MONTH(K$3),КЗ!$1:$1,0))/1000,""),0)</f>
        <v>0</v>
      </c>
      <c r="L67" s="551" cm="1">
        <f t="array" aca="1" ref="L67" ca="1">IFERROR(IF(AND(НачЦ_ИнвП_Дата&lt;=L$3,КИнвП_Дата&gt;L$3),
INDEX(Кальк._виноград,MATCH($A67,Кальк._виноград_наим.,0),MATCH("Сумма затрат, т.руб.",'Кальк-я'!$5:$5,0))*
INDEX(ЗФ,MATCH($A$66,ЗФ!$A:$A,0),MATCH("Посевная площадь"&amp;YEAR(M$3),ЗФ!$2:$2,0))*
INDEX(Коэф.закупка_год_виноград[],MATCH($A67,Коэф.закупка_год_виноград[1],0),MATCH(MONTH(L$3),КЗ!$1:$1,0))/1000,""),0)</f>
        <v>0</v>
      </c>
      <c r="M67" s="551" cm="1">
        <f t="array" aca="1" ref="M67" ca="1">IFERROR(IF(AND(НачЦ_ИнвП_Дата&lt;=M$3,КИнвП_Дата&gt;M$3),
INDEX(Кальк._виноград,MATCH($A67,Кальк._виноград_наим.,0),MATCH("Сумма затрат, т.руб.",'Кальк-я'!$5:$5,0))*
INDEX(ЗФ,MATCH($A$66,ЗФ!$A:$A,0),MATCH("Посевная площадь"&amp;YEAR(N$3),ЗФ!$2:$2,0))*
INDEX(Коэф.закупка_год_виноград[],MATCH($A67,Коэф.закупка_год_виноград[1],0),MATCH(MONTH(M$3),КЗ!$1:$1,0))/1000,""),0)</f>
        <v>0</v>
      </c>
      <c r="N67" s="552">
        <f t="shared" ca="1" si="1619"/>
        <v>0</v>
      </c>
      <c r="O67" s="551" cm="1">
        <f t="array" aca="1" ref="O67" ca="1">IFERROR(IF(AND(НачЦ_ИнвП_Дата&lt;=O$3,КИнвП_Дата&gt;O$3),
INDEX(Кальк._виноград,MATCH($A67,Кальк._виноград_наим.,0),MATCH("Сумма затрат, т.руб.",'Кальк-я'!$5:$5,0))*
INDEX(ЗФ,MATCH($A$66,ЗФ!$A:$A,0),MATCH("Посевная площадь"&amp;YEAR(P$3),ЗФ!$2:$2,0))*
INDEX(Коэф.закупка_год_виноград[],MATCH($A67,Коэф.закупка_год_виноград[1],0),MATCH(MONTH(O$3),КЗ!$1:$1,0))/1000,""),0)</f>
        <v>0</v>
      </c>
      <c r="P67" s="551" cm="1">
        <f t="array" aca="1" ref="P67" ca="1">IFERROR(IF(AND(НачЦ_ИнвП_Дата&lt;=P$3,КИнвП_Дата&gt;P$3),
INDEX(Кальк._виноград,MATCH($A67,Кальк._виноград_наим.,0),MATCH("Сумма затрат, т.руб.",'Кальк-я'!$5:$5,0))*
INDEX(ЗФ,MATCH($A$66,ЗФ!$A:$A,0),MATCH("Посевная площадь"&amp;YEAR(Q$3),ЗФ!$2:$2,0))*
INDEX(Коэф.закупка_год_виноград[],MATCH($A67,Коэф.закупка_год_виноград[1],0),MATCH(MONTH(P$3),КЗ!$1:$1,0))/1000,""),0)</f>
        <v>0</v>
      </c>
      <c r="Q67" s="551" cm="1">
        <f t="array" aca="1" ref="Q67" ca="1">IFERROR(IF(AND(НачЦ_ИнвП_Дата&lt;=Q$3,КИнвП_Дата&gt;Q$3),
INDEX(Кальк._виноград,MATCH($A67,Кальк._виноград_наим.,0),MATCH("Сумма затрат, т.руб.",'Кальк-я'!$5:$5,0))*
INDEX(ЗФ,MATCH($A$66,ЗФ!$A:$A,0),MATCH("Посевная площадь"&amp;YEAR(R$3),ЗФ!$2:$2,0))*
INDEX(Коэф.закупка_год_виноград[],MATCH($A67,Коэф.закупка_год_виноград[1],0),MATCH(MONTH(Q$3),КЗ!$1:$1,0))/1000,""),0)</f>
        <v>0</v>
      </c>
      <c r="R67" s="551" cm="1">
        <f t="array" aca="1" ref="R67" ca="1">IFERROR(IF(AND(НачЦ_ИнвП_Дата&lt;=R$3,КИнвП_Дата&gt;R$3),
INDEX(Кальк._виноград,MATCH($A67,Кальк._виноград_наим.,0),MATCH("Сумма затрат, т.руб.",'Кальк-я'!$5:$5,0))*
INDEX(ЗФ,MATCH($A$66,ЗФ!$A:$A,0),MATCH("Посевная площадь"&amp;YEAR(S$3),ЗФ!$2:$2,0))*
INDEX(Коэф.закупка_год_виноград[],MATCH($A67,Коэф.закупка_год_виноград[1],0),MATCH(MONTH(R$3),КЗ!$1:$1,0))/1000,""),0)</f>
        <v>0</v>
      </c>
      <c r="S67" s="551" cm="1">
        <f t="array" aca="1" ref="S67" ca="1">IFERROR(IF(AND(НачЦ_ИнвП_Дата&lt;=S$3,КИнвП_Дата&gt;S$3),
INDEX(Кальк._виноград,MATCH($A67,Кальк._виноград_наим.,0),MATCH("Сумма затрат, т.руб.",'Кальк-я'!$5:$5,0))*
INDEX(ЗФ,MATCH($A$66,ЗФ!$A:$A,0),MATCH("Посевная площадь"&amp;YEAR(T$3),ЗФ!$2:$2,0))*
INDEX(Коэф.закупка_год_виноград[],MATCH($A67,Коэф.закупка_год_виноград[1],0),MATCH(MONTH(S$3),КЗ!$1:$1,0))/1000,""),0)</f>
        <v>0</v>
      </c>
      <c r="T67" s="551" cm="1">
        <f t="array" aca="1" ref="T67" ca="1">IFERROR(IF(AND(НачЦ_ИнвП_Дата&lt;=T$3,КИнвП_Дата&gt;T$3),
INDEX(Кальк._виноград,MATCH($A67,Кальк._виноград_наим.,0),MATCH("Сумма затрат, т.руб.",'Кальк-я'!$5:$5,0))*
INDEX(ЗФ,MATCH($A$66,ЗФ!$A:$A,0),MATCH("Посевная площадь"&amp;YEAR(U$3),ЗФ!$2:$2,0))*
INDEX(Коэф.закупка_год_виноград[],MATCH($A67,Коэф.закупка_год_виноград[1],0),MATCH(MONTH(T$3),КЗ!$1:$1,0))/1000,""),0)</f>
        <v>0</v>
      </c>
      <c r="U67" s="551" cm="1">
        <f t="array" aca="1" ref="U67" ca="1">IFERROR(IF(AND(НачЦ_ИнвП_Дата&lt;=U$3,КИнвП_Дата&gt;U$3),
INDEX(Кальк._виноград,MATCH($A67,Кальк._виноград_наим.,0),MATCH("Сумма затрат, т.руб.",'Кальк-я'!$5:$5,0))*
INDEX(ЗФ,MATCH($A$66,ЗФ!$A:$A,0),MATCH("Посевная площадь"&amp;YEAR(V$3),ЗФ!$2:$2,0))*
INDEX(Коэф.закупка_год_виноград[],MATCH($A67,Коэф.закупка_год_виноград[1],0),MATCH(MONTH(U$3),КЗ!$1:$1,0))/1000,""),0)</f>
        <v>0</v>
      </c>
      <c r="V67" s="551" cm="1">
        <f t="array" aca="1" ref="V67" ca="1">IFERROR(IF(AND(НачЦ_ИнвП_Дата&lt;=V$3,КИнвП_Дата&gt;V$3),
INDEX(Кальк._виноград,MATCH($A67,Кальк._виноград_наим.,0),MATCH("Сумма затрат, т.руб.",'Кальк-я'!$5:$5,0))*
INDEX(ЗФ,MATCH($A$66,ЗФ!$A:$A,0),MATCH("Посевная площадь"&amp;YEAR(W$3),ЗФ!$2:$2,0))*
INDEX(Коэф.закупка_год_виноград[],MATCH($A67,Коэф.закупка_год_виноград[1],0),MATCH(MONTH(V$3),КЗ!$1:$1,0))/1000,""),0)</f>
        <v>0</v>
      </c>
      <c r="W67" s="551" cm="1">
        <f t="array" aca="1" ref="W67" ca="1">IFERROR(IF(AND(НачЦ_ИнвП_Дата&lt;=W$3,КИнвП_Дата&gt;W$3),
INDEX(Кальк._виноград,MATCH($A67,Кальк._виноград_наим.,0),MATCH("Сумма затрат, т.руб.",'Кальк-я'!$5:$5,0))*
INDEX(ЗФ,MATCH($A$66,ЗФ!$A:$A,0),MATCH("Посевная площадь"&amp;YEAR(X$3),ЗФ!$2:$2,0))*
INDEX(Коэф.закупка_год_виноград[],MATCH($A67,Коэф.закупка_год_виноград[1],0),MATCH(MONTH(W$3),КЗ!$1:$1,0))/1000,""),0)</f>
        <v>0</v>
      </c>
      <c r="X67" s="551" cm="1">
        <f t="array" aca="1" ref="X67" ca="1">IFERROR(IF(AND(НачЦ_ИнвП_Дата&lt;=X$3,КИнвП_Дата&gt;X$3),
INDEX(Кальк._виноград,MATCH($A67,Кальк._виноград_наим.,0),MATCH("Сумма затрат, т.руб.",'Кальк-я'!$5:$5,0))*
INDEX(ЗФ,MATCH($A$66,ЗФ!$A:$A,0),MATCH("Посевная площадь"&amp;YEAR(Y$3),ЗФ!$2:$2,0))*
INDEX(Коэф.закупка_год_виноград[],MATCH($A67,Коэф.закупка_год_виноград[1],0),MATCH(MONTH(X$3),КЗ!$1:$1,0))/1000,""),0)</f>
        <v>0</v>
      </c>
      <c r="Y67" s="551" cm="1">
        <f t="array" aca="1" ref="Y67" ca="1">IFERROR(IF(AND(НачЦ_ИнвП_Дата&lt;=Y$3,КИнвП_Дата&gt;Y$3),
INDEX(Кальк._виноград,MATCH($A67,Кальк._виноград_наим.,0),MATCH("Сумма затрат, т.руб.",'Кальк-я'!$5:$5,0))*
INDEX(ЗФ,MATCH($A$66,ЗФ!$A:$A,0),MATCH("Посевная площадь"&amp;YEAR(Z$3),ЗФ!$2:$2,0))*
INDEX(Коэф.закупка_год_виноград[],MATCH($A67,Коэф.закупка_год_виноград[1],0),MATCH(MONTH(Y$3),КЗ!$1:$1,0))/1000,""),0)</f>
        <v>0</v>
      </c>
      <c r="Z67" s="551" cm="1">
        <f t="array" aca="1" ref="Z67" ca="1">IFERROR(IF(AND(НачЦ_ИнвП_Дата&lt;=Z$3,КИнвП_Дата&gt;Z$3),
INDEX(Кальк._виноград,MATCH($A67,Кальк._виноград_наим.,0),MATCH("Сумма затрат, т.руб.",'Кальк-я'!$5:$5,0))*
INDEX(ЗФ,MATCH($A$66,ЗФ!$A:$A,0),MATCH("Посевная площадь"&amp;YEAR(AA$3),ЗФ!$2:$2,0))*
INDEX(Коэф.закупка_год_виноград[],MATCH($A67,Коэф.закупка_год_виноград[1],0),MATCH(MONTH(Z$3),КЗ!$1:$1,0))/1000,""),0)</f>
        <v>0</v>
      </c>
      <c r="AA67" s="552">
        <f t="shared" ca="1" si="1632"/>
        <v>0</v>
      </c>
      <c r="AB67" s="551" cm="1">
        <f t="array" aca="1" ref="AB67" ca="1">IFERROR(IF(AND(НачЦ_ИнвП_Дата&lt;=AB$3,КИнвП_Дата&gt;AB$3),
INDEX(Кальк._виноград,MATCH($A67,Кальк._виноград_наим.,0),MATCH("Сумма затрат, т.руб.",'Кальк-я'!$5:$5,0))*
INDEX(ЗФ,MATCH($A$66,ЗФ!$A:$A,0),MATCH("Посевная площадь"&amp;YEAR(AC$3),ЗФ!$2:$2,0))*
INDEX(Коэф.закупка_год_виноград[],MATCH($A67,Коэф.закупка_год_виноград[1],0),MATCH(MONTH(AB$3),КЗ!$1:$1,0))/1000,""),0)</f>
        <v>0</v>
      </c>
      <c r="AC67" s="551" cm="1">
        <f t="array" aca="1" ref="AC67" ca="1">IFERROR(IF(AND(НачЦ_ИнвП_Дата&lt;=AC$3,КИнвП_Дата&gt;AC$3),
INDEX(Кальк._виноград,MATCH($A67,Кальк._виноград_наим.,0),MATCH("Сумма затрат, т.руб.",'Кальк-я'!$5:$5,0))*
INDEX(ЗФ,MATCH($A$66,ЗФ!$A:$A,0),MATCH("Посевная площадь"&amp;YEAR(AD$3),ЗФ!$2:$2,0))*
INDEX(Коэф.закупка_год_виноград[],MATCH($A67,Коэф.закупка_год_виноград[1],0),MATCH(MONTH(AC$3),КЗ!$1:$1,0))/1000,""),0)</f>
        <v>0</v>
      </c>
      <c r="AD67" s="551" cm="1">
        <f t="array" aca="1" ref="AD67" ca="1">IFERROR(IF(AND(НачЦ_ИнвП_Дата&lt;=AD$3,КИнвП_Дата&gt;AD$3),
INDEX(Кальк._виноград,MATCH($A67,Кальк._виноград_наим.,0),MATCH("Сумма затрат, т.руб.",'Кальк-я'!$5:$5,0))*
INDEX(ЗФ,MATCH($A$66,ЗФ!$A:$A,0),MATCH("Посевная площадь"&amp;YEAR(AE$3),ЗФ!$2:$2,0))*
INDEX(Коэф.закупка_год_виноград[],MATCH($A67,Коэф.закупка_год_виноград[1],0),MATCH(MONTH(AD$3),КЗ!$1:$1,0))/1000,""),0)</f>
        <v>0</v>
      </c>
      <c r="AE67" s="551" cm="1">
        <f t="array" aca="1" ref="AE67" ca="1">IFERROR(IF(AND(НачЦ_ИнвП_Дата&lt;=AE$3,КИнвП_Дата&gt;AE$3),
INDEX(Кальк._виноград,MATCH($A67,Кальк._виноград_наим.,0),MATCH("Сумма затрат, т.руб.",'Кальк-я'!$5:$5,0))*
INDEX(ЗФ,MATCH($A$66,ЗФ!$A:$A,0),MATCH("Посевная площадь"&amp;YEAR(AF$3),ЗФ!$2:$2,0))*
INDEX(Коэф.закупка_год_виноград[],MATCH($A67,Коэф.закупка_год_виноград[1],0),MATCH(MONTH(AE$3),КЗ!$1:$1,0))/1000,""),0)</f>
        <v>0</v>
      </c>
      <c r="AF67" s="551" cm="1">
        <f t="array" aca="1" ref="AF67" ca="1">IFERROR(IF(AND(НачЦ_ИнвП_Дата&lt;=AF$3,КИнвП_Дата&gt;AF$3),
INDEX(Кальк._виноград,MATCH($A67,Кальк._виноград_наим.,0),MATCH("Сумма затрат, т.руб.",'Кальк-я'!$5:$5,0))*
INDEX(ЗФ,MATCH($A$66,ЗФ!$A:$A,0),MATCH("Посевная площадь"&amp;YEAR(AG$3),ЗФ!$2:$2,0))*
INDEX(Коэф.закупка_год_виноград[],MATCH($A67,Коэф.закупка_год_виноград[1],0),MATCH(MONTH(AF$3),КЗ!$1:$1,0))/1000,""),0)</f>
        <v>0</v>
      </c>
      <c r="AG67" s="551" cm="1">
        <f t="array" aca="1" ref="AG67" ca="1">IFERROR(IF(AND(НачЦ_ИнвП_Дата&lt;=AG$3,КИнвП_Дата&gt;AG$3),
INDEX(Кальк._виноград,MATCH($A67,Кальк._виноград_наим.,0),MATCH("Сумма затрат, т.руб.",'Кальк-я'!$5:$5,0))*
INDEX(ЗФ,MATCH($A$66,ЗФ!$A:$A,0),MATCH("Посевная площадь"&amp;YEAR(AH$3),ЗФ!$2:$2,0))*
INDEX(Коэф.закупка_год_виноград[],MATCH($A67,Коэф.закупка_год_виноград[1],0),MATCH(MONTH(AG$3),КЗ!$1:$1,0))/1000,""),0)</f>
        <v>0</v>
      </c>
      <c r="AH67" s="551" cm="1">
        <f t="array" aca="1" ref="AH67" ca="1">IFERROR(IF(AND(НачЦ_ИнвП_Дата&lt;=AH$3,КИнвП_Дата&gt;AH$3),
INDEX(Кальк._виноград,MATCH($A67,Кальк._виноград_наим.,0),MATCH("Сумма затрат, т.руб.",'Кальк-я'!$5:$5,0))*
INDEX(ЗФ,MATCH($A$66,ЗФ!$A:$A,0),MATCH("Посевная площадь"&amp;YEAR(AI$3),ЗФ!$2:$2,0))*
INDEX(Коэф.закупка_год_виноград[],MATCH($A67,Коэф.закупка_год_виноград[1],0),MATCH(MONTH(AH$3),КЗ!$1:$1,0))/1000,""),0)</f>
        <v>0</v>
      </c>
      <c r="AI67" s="551" cm="1">
        <f t="array" aca="1" ref="AI67" ca="1">IFERROR(IF(AND(НачЦ_ИнвП_Дата&lt;=AI$3,КИнвП_Дата&gt;AI$3),
INDEX(Кальк._виноград,MATCH($A67,Кальк._виноград_наим.,0),MATCH("Сумма затрат, т.руб.",'Кальк-я'!$5:$5,0))*
INDEX(ЗФ,MATCH($A$66,ЗФ!$A:$A,0),MATCH("Посевная площадь"&amp;YEAR(AJ$3),ЗФ!$2:$2,0))*
INDEX(Коэф.закупка_год_виноград[],MATCH($A67,Коэф.закупка_год_виноград[1],0),MATCH(MONTH(AI$3),КЗ!$1:$1,0))/1000,""),0)</f>
        <v>0</v>
      </c>
      <c r="AJ67" s="551" cm="1">
        <f t="array" aca="1" ref="AJ67" ca="1">IFERROR(IF(AND(НачЦ_ИнвП_Дата&lt;=AJ$3,КИнвП_Дата&gt;AJ$3),
INDEX(Кальк._виноград,MATCH($A67,Кальк._виноград_наим.,0),MATCH("Сумма затрат, т.руб.",'Кальк-я'!$5:$5,0))*
INDEX(ЗФ,MATCH($A$66,ЗФ!$A:$A,0),MATCH("Посевная площадь"&amp;YEAR(AK$3),ЗФ!$2:$2,0))*
INDEX(Коэф.закупка_год_виноград[],MATCH($A67,Коэф.закупка_год_виноград[1],0),MATCH(MONTH(AJ$3),КЗ!$1:$1,0))/1000,""),0)</f>
        <v>0</v>
      </c>
      <c r="AK67" s="551" cm="1">
        <f t="array" aca="1" ref="AK67" ca="1">IFERROR(IF(AND(НачЦ_ИнвП_Дата&lt;=AK$3,КИнвП_Дата&gt;AK$3),
INDEX(Кальк._виноград,MATCH($A67,Кальк._виноград_наим.,0),MATCH("Сумма затрат, т.руб.",'Кальк-я'!$5:$5,0))*
INDEX(ЗФ,MATCH($A$66,ЗФ!$A:$A,0),MATCH("Посевная площадь"&amp;YEAR(AL$3),ЗФ!$2:$2,0))*
INDEX(Коэф.закупка_год_виноград[],MATCH($A67,Коэф.закупка_год_виноград[1],0),MATCH(MONTH(AK$3),КЗ!$1:$1,0))/1000,""),0)</f>
        <v>0</v>
      </c>
      <c r="AL67" s="551" cm="1">
        <f t="array" aca="1" ref="AL67" ca="1">IFERROR(IF(AND(НачЦ_ИнвП_Дата&lt;=AL$3,КИнвП_Дата&gt;AL$3),
INDEX(Кальк._виноград,MATCH($A67,Кальк._виноград_наим.,0),MATCH("Сумма затрат, т.руб.",'Кальк-я'!$5:$5,0))*
INDEX(ЗФ,MATCH($A$66,ЗФ!$A:$A,0),MATCH("Посевная площадь"&amp;YEAR(AM$3),ЗФ!$2:$2,0))*
INDEX(Коэф.закупка_год_виноград[],MATCH($A67,Коэф.закупка_год_виноград[1],0),MATCH(MONTH(AL$3),КЗ!$1:$1,0))/1000,""),0)</f>
        <v>0</v>
      </c>
      <c r="AM67" s="551" cm="1">
        <f t="array" aca="1" ref="AM67" ca="1">IFERROR(IF(AND(НачЦ_ИнвП_Дата&lt;=AM$3,КИнвП_Дата&gt;AM$3),
INDEX(Кальк._виноград,MATCH($A67,Кальк._виноград_наим.,0),MATCH("Сумма затрат, т.руб.",'Кальк-я'!$5:$5,0))*
INDEX(ЗФ,MATCH($A$66,ЗФ!$A:$A,0),MATCH("Посевная площадь"&amp;YEAR(AN$3),ЗФ!$2:$2,0))*
INDEX(Коэф.закупка_год_виноград[],MATCH($A67,Коэф.закупка_год_виноград[1],0),MATCH(MONTH(AM$3),КЗ!$1:$1,0))/1000,""),0)</f>
        <v>0</v>
      </c>
      <c r="AN67" s="552">
        <f t="shared" ca="1" si="1460"/>
        <v>0</v>
      </c>
      <c r="AO67" s="551" cm="1">
        <f t="array" aca="1" ref="AO67" ca="1">IFERROR(IF(AND(НачЦ_ИнвП_Дата&lt;=AO$3,КИнвП_Дата&gt;AO$3),
INDEX(Кальк._виноград,MATCH($A67,Кальк._виноград_наим.,0),MATCH("Сумма затрат, т.руб.",'Кальк-я'!$5:$5,0))*
INDEX(ЗФ,MATCH($A$66,ЗФ!$A:$A,0),MATCH("Посевная площадь"&amp;YEAR(AP$3),ЗФ!$2:$2,0))*
INDEX(Коэф.закупка_год_виноград[],MATCH($A67,Коэф.закупка_год_виноград[1],0),MATCH(MONTH(AO$3),КЗ!$1:$1,0))/1000,""),0)</f>
        <v>0</v>
      </c>
      <c r="AP67" s="551" cm="1">
        <f t="array" aca="1" ref="AP67" ca="1">IFERROR(IF(AND(НачЦ_ИнвП_Дата&lt;=AP$3,КИнвП_Дата&gt;AP$3),
INDEX(Кальк._виноград,MATCH($A67,Кальк._виноград_наим.,0),MATCH("Сумма затрат, т.руб.",'Кальк-я'!$5:$5,0))*
INDEX(ЗФ,MATCH($A$66,ЗФ!$A:$A,0),MATCH("Посевная площадь"&amp;YEAR(AQ$3),ЗФ!$2:$2,0))*
INDEX(Коэф.закупка_год_виноград[],MATCH($A67,Коэф.закупка_год_виноград[1],0),MATCH(MONTH(AP$3),КЗ!$1:$1,0))/1000,""),0)</f>
        <v>0</v>
      </c>
      <c r="AQ67" s="551" cm="1">
        <f t="array" aca="1" ref="AQ67" ca="1">IFERROR(IF(AND(НачЦ_ИнвП_Дата&lt;=AQ$3,КИнвП_Дата&gt;AQ$3),
INDEX(Кальк._виноград,MATCH($A67,Кальк._виноград_наим.,0),MATCH("Сумма затрат, т.руб.",'Кальк-я'!$5:$5,0))*
INDEX(ЗФ,MATCH($A$66,ЗФ!$A:$A,0),MATCH("Посевная площадь"&amp;YEAR(AR$3),ЗФ!$2:$2,0))*
INDEX(Коэф.закупка_год_виноград[],MATCH($A67,Коэф.закупка_год_виноград[1],0),MATCH(MONTH(AQ$3),КЗ!$1:$1,0))/1000,""),0)</f>
        <v>0</v>
      </c>
      <c r="AR67" s="551" cm="1">
        <f t="array" aca="1" ref="AR67" ca="1">IFERROR(IF(AND(НачЦ_ИнвП_Дата&lt;=AR$3,КИнвП_Дата&gt;AR$3),
INDEX(Кальк._виноград,MATCH($A67,Кальк._виноград_наим.,0),MATCH("Сумма затрат, т.руб.",'Кальк-я'!$5:$5,0))*
INDEX(ЗФ,MATCH($A$66,ЗФ!$A:$A,0),MATCH("Посевная площадь"&amp;YEAR(AS$3),ЗФ!$2:$2,0))*
INDEX(Коэф.закупка_год_виноград[],MATCH($A67,Коэф.закупка_год_виноград[1],0),MATCH(MONTH(AR$3),КЗ!$1:$1,0))/1000,""),0)</f>
        <v>0</v>
      </c>
      <c r="AS67" s="551" cm="1">
        <f t="array" aca="1" ref="AS67" ca="1">IFERROR(IF(AND(НачЦ_ИнвП_Дата&lt;=AS$3,КИнвП_Дата&gt;AS$3),
INDEX(Кальк._виноград,MATCH($A67,Кальк._виноград_наим.,0),MATCH("Сумма затрат, т.руб.",'Кальк-я'!$5:$5,0))*
INDEX(ЗФ,MATCH($A$66,ЗФ!$A:$A,0),MATCH("Посевная площадь"&amp;YEAR(AT$3),ЗФ!$2:$2,0))*
INDEX(Коэф.закупка_год_виноград[],MATCH($A67,Коэф.закупка_год_виноград[1],0),MATCH(MONTH(AS$3),КЗ!$1:$1,0))/1000,""),0)</f>
        <v>0</v>
      </c>
      <c r="AT67" s="551" cm="1">
        <f t="array" aca="1" ref="AT67" ca="1">IFERROR(IF(AND(НачЦ_ИнвП_Дата&lt;=AT$3,КИнвП_Дата&gt;AT$3),
INDEX(Кальк._виноград,MATCH($A67,Кальк._виноград_наим.,0),MATCH("Сумма затрат, т.руб.",'Кальк-я'!$5:$5,0))*
INDEX(ЗФ,MATCH($A$66,ЗФ!$A:$A,0),MATCH("Посевная площадь"&amp;YEAR(AU$3),ЗФ!$2:$2,0))*
INDEX(Коэф.закупка_год_виноград[],MATCH($A67,Коэф.закупка_год_виноград[1],0),MATCH(MONTH(AT$3),КЗ!$1:$1,0))/1000,""),0)</f>
        <v>0</v>
      </c>
      <c r="AU67" s="551" cm="1">
        <f t="array" aca="1" ref="AU67" ca="1">IFERROR(IF(AND(НачЦ_ИнвП_Дата&lt;=AU$3,КИнвП_Дата&gt;AU$3),
INDEX(Кальк._виноград,MATCH($A67,Кальк._виноград_наим.,0),MATCH("Сумма затрат, т.руб.",'Кальк-я'!$5:$5,0))*
INDEX(ЗФ,MATCH($A$66,ЗФ!$A:$A,0),MATCH("Посевная площадь"&amp;YEAR(AV$3),ЗФ!$2:$2,0))*
INDEX(Коэф.закупка_год_виноград[],MATCH($A67,Коэф.закупка_год_виноград[1],0),MATCH(MONTH(AU$3),КЗ!$1:$1,0))/1000,""),0)</f>
        <v>0</v>
      </c>
      <c r="AV67" s="551" cm="1">
        <f t="array" aca="1" ref="AV67" ca="1">IFERROR(IF(AND(НачЦ_ИнвП_Дата&lt;=AV$3,КИнвП_Дата&gt;AV$3),
INDEX(Кальк._виноград,MATCH($A67,Кальк._виноград_наим.,0),MATCH("Сумма затрат, т.руб.",'Кальк-я'!$5:$5,0))*
INDEX(ЗФ,MATCH($A$66,ЗФ!$A:$A,0),MATCH("Посевная площадь"&amp;YEAR(AW$3),ЗФ!$2:$2,0))*
INDEX(Коэф.закупка_год_виноград[],MATCH($A67,Коэф.закупка_год_виноград[1],0),MATCH(MONTH(AV$3),КЗ!$1:$1,0))/1000,""),0)</f>
        <v>0</v>
      </c>
      <c r="AW67" s="551" cm="1">
        <f t="array" aca="1" ref="AW67" ca="1">IFERROR(IF(AND(НачЦ_ИнвП_Дата&lt;=AW$3,КИнвП_Дата&gt;AW$3),
INDEX(Кальк._виноград,MATCH($A67,Кальк._виноград_наим.,0),MATCH("Сумма затрат, т.руб.",'Кальк-я'!$5:$5,0))*
INDEX(ЗФ,MATCH($A$66,ЗФ!$A:$A,0),MATCH("Посевная площадь"&amp;YEAR(AX$3),ЗФ!$2:$2,0))*
INDEX(Коэф.закупка_год_виноград[],MATCH($A67,Коэф.закупка_год_виноград[1],0),MATCH(MONTH(AW$3),КЗ!$1:$1,0))/1000,""),0)</f>
        <v>0</v>
      </c>
      <c r="AX67" s="551" cm="1">
        <f t="array" aca="1" ref="AX67" ca="1">IFERROR(IF(AND(НачЦ_ИнвП_Дата&lt;=AX$3,КИнвП_Дата&gt;AX$3),
INDEX(Кальк._виноград,MATCH($A67,Кальк._виноград_наим.,0),MATCH("Сумма затрат, т.руб.",'Кальк-я'!$5:$5,0))*
INDEX(ЗФ,MATCH($A$66,ЗФ!$A:$A,0),MATCH("Посевная площадь"&amp;YEAR(AY$3),ЗФ!$2:$2,0))*
INDEX(Коэф.закупка_год_виноград[],MATCH($A67,Коэф.закупка_год_виноград[1],0),MATCH(MONTH(AX$3),КЗ!$1:$1,0))/1000,""),0)</f>
        <v>0</v>
      </c>
      <c r="AY67" s="551" cm="1">
        <f t="array" aca="1" ref="AY67" ca="1">IFERROR(IF(AND(НачЦ_ИнвП_Дата&lt;=AY$3,КИнвП_Дата&gt;AY$3),
INDEX(Кальк._виноград,MATCH($A67,Кальк._виноград_наим.,0),MATCH("Сумма затрат, т.руб.",'Кальк-я'!$5:$5,0))*
INDEX(ЗФ,MATCH($A$66,ЗФ!$A:$A,0),MATCH("Посевная площадь"&amp;YEAR(AZ$3),ЗФ!$2:$2,0))*
INDEX(Коэф.закупка_год_виноград[],MATCH($A67,Коэф.закупка_год_виноград[1],0),MATCH(MONTH(AY$3),КЗ!$1:$1,0))/1000,""),0)</f>
        <v>0</v>
      </c>
      <c r="AZ67" s="551" cm="1">
        <f t="array" aca="1" ref="AZ67" ca="1">IFERROR(IF(AND(НачЦ_ИнвП_Дата&lt;=AZ$3,КИнвП_Дата&gt;AZ$3),
INDEX(Кальк._виноград,MATCH($A67,Кальк._виноград_наим.,0),MATCH("Сумма затрат, т.руб.",'Кальк-я'!$5:$5,0))*
INDEX(ЗФ,MATCH($A$66,ЗФ!$A:$A,0),MATCH("Посевная площадь"&amp;YEAR(BA$3),ЗФ!$2:$2,0))*
INDEX(Коэф.закупка_год_виноград[],MATCH($A67,Коэф.закупка_год_виноград[1],0),MATCH(MONTH(AZ$3),КЗ!$1:$1,0))/1000,""),0)</f>
        <v>0</v>
      </c>
      <c r="BA67" s="552">
        <f t="shared" ca="1" si="1462"/>
        <v>0</v>
      </c>
      <c r="BB67" s="551" cm="1">
        <f t="array" aca="1" ref="BB67" ca="1">IFERROR(IF(AND(НачЦ_ИнвП_Дата&lt;=BB$3,КИнвП_Дата&gt;BB$3),
INDEX(Кальк._виноград,MATCH($A67,Кальк._виноград_наим.,0),MATCH("Сумма затрат, т.руб.",'Кальк-я'!$5:$5,0))*
INDEX(ЗФ,MATCH($A$66,ЗФ!$A:$A,0),MATCH("Посевная площадь"&amp;YEAR(BC$3),ЗФ!$2:$2,0))*
INDEX(Коэф.закупка_год_виноград[],MATCH($A67,Коэф.закупка_год_виноград[1],0),MATCH(MONTH(BB$3),КЗ!$1:$1,0))/1000,""),0)</f>
        <v>0</v>
      </c>
      <c r="BC67" s="551" cm="1">
        <f t="array" aca="1" ref="BC67" ca="1">IFERROR(IF(AND(НачЦ_ИнвП_Дата&lt;=BC$3,КИнвП_Дата&gt;BC$3),
INDEX(Кальк._виноград,MATCH($A67,Кальк._виноград_наим.,0),MATCH("Сумма затрат, т.руб.",'Кальк-я'!$5:$5,0))*
INDEX(ЗФ,MATCH($A$66,ЗФ!$A:$A,0),MATCH("Посевная площадь"&amp;YEAR(BD$3),ЗФ!$2:$2,0))*
INDEX(Коэф.закупка_год_виноград[],MATCH($A67,Коэф.закупка_год_виноград[1],0),MATCH(MONTH(BC$3),КЗ!$1:$1,0))/1000,""),0)</f>
        <v>0</v>
      </c>
      <c r="BD67" s="551" cm="1">
        <f t="array" aca="1" ref="BD67" ca="1">IFERROR(IF(AND(НачЦ_ИнвП_Дата&lt;=BD$3,КИнвП_Дата&gt;BD$3),
INDEX(Кальк._виноград,MATCH($A67,Кальк._виноград_наим.,0),MATCH("Сумма затрат, т.руб.",'Кальк-я'!$5:$5,0))*
INDEX(ЗФ,MATCH($A$66,ЗФ!$A:$A,0),MATCH("Посевная площадь"&amp;YEAR(BE$3),ЗФ!$2:$2,0))*
INDEX(Коэф.закупка_год_виноград[],MATCH($A67,Коэф.закупка_год_виноград[1],0),MATCH(MONTH(BD$3),КЗ!$1:$1,0))/1000,""),0)</f>
        <v>0</v>
      </c>
      <c r="BE67" s="551" cm="1">
        <f t="array" aca="1" ref="BE67" ca="1">IFERROR(IF(AND(НачЦ_ИнвП_Дата&lt;=BE$3,КИнвП_Дата&gt;BE$3),
INDEX(Кальк._виноград,MATCH($A67,Кальк._виноград_наим.,0),MATCH("Сумма затрат, т.руб.",'Кальк-я'!$5:$5,0))*
INDEX(ЗФ,MATCH($A$66,ЗФ!$A:$A,0),MATCH("Посевная площадь"&amp;YEAR(BF$3),ЗФ!$2:$2,0))*
INDEX(Коэф.закупка_год_виноград[],MATCH($A67,Коэф.закупка_год_виноград[1],0),MATCH(MONTH(BE$3),КЗ!$1:$1,0))/1000,""),0)</f>
        <v>0</v>
      </c>
      <c r="BF67" s="551" cm="1">
        <f t="array" aca="1" ref="BF67" ca="1">IFERROR(IF(AND(НачЦ_ИнвП_Дата&lt;=BF$3,КИнвП_Дата&gt;BF$3),
INDEX(Кальк._виноград,MATCH($A67,Кальк._виноград_наим.,0),MATCH("Сумма затрат, т.руб.",'Кальк-я'!$5:$5,0))*
INDEX(ЗФ,MATCH($A$66,ЗФ!$A:$A,0),MATCH("Посевная площадь"&amp;YEAR(BG$3),ЗФ!$2:$2,0))*
INDEX(Коэф.закупка_год_виноград[],MATCH($A67,Коэф.закупка_год_виноград[1],0),MATCH(MONTH(BF$3),КЗ!$1:$1,0))/1000,""),0)</f>
        <v>0</v>
      </c>
      <c r="BG67" s="551" cm="1">
        <f t="array" aca="1" ref="BG67" ca="1">IFERROR(IF(AND(НачЦ_ИнвП_Дата&lt;=BG$3,КИнвП_Дата&gt;BG$3),
INDEX(Кальк._виноград,MATCH($A67,Кальк._виноград_наим.,0),MATCH("Сумма затрат, т.руб.",'Кальк-я'!$5:$5,0))*
INDEX(ЗФ,MATCH($A$66,ЗФ!$A:$A,0),MATCH("Посевная площадь"&amp;YEAR(BH$3),ЗФ!$2:$2,0))*
INDEX(Коэф.закупка_год_виноград[],MATCH($A67,Коэф.закупка_год_виноград[1],0),MATCH(MONTH(BG$3),КЗ!$1:$1,0))/1000,""),0)</f>
        <v>0</v>
      </c>
      <c r="BH67" s="551" cm="1">
        <f t="array" aca="1" ref="BH67" ca="1">IFERROR(IF(AND(НачЦ_ИнвП_Дата&lt;=BH$3,КИнвП_Дата&gt;BH$3),
INDEX(Кальк._виноград,MATCH($A67,Кальк._виноград_наим.,0),MATCH("Сумма затрат, т.руб.",'Кальк-я'!$5:$5,0))*
INDEX(ЗФ,MATCH($A$66,ЗФ!$A:$A,0),MATCH("Посевная площадь"&amp;YEAR(BI$3),ЗФ!$2:$2,0))*
INDEX(Коэф.закупка_год_виноград[],MATCH($A67,Коэф.закупка_год_виноград[1],0),MATCH(MONTH(BH$3),КЗ!$1:$1,0))/1000,""),0)</f>
        <v>0</v>
      </c>
      <c r="BI67" s="551" cm="1">
        <f t="array" aca="1" ref="BI67" ca="1">IFERROR(IF(AND(НачЦ_ИнвП_Дата&lt;=BI$3,КИнвП_Дата&gt;BI$3),
INDEX(Кальк._виноград,MATCH($A67,Кальк._виноград_наим.,0),MATCH("Сумма затрат, т.руб.",'Кальк-я'!$5:$5,0))*
INDEX(ЗФ,MATCH($A$66,ЗФ!$A:$A,0),MATCH("Посевная площадь"&amp;YEAR(BJ$3),ЗФ!$2:$2,0))*
INDEX(Коэф.закупка_год_виноград[],MATCH($A67,Коэф.закупка_год_виноград[1],0),MATCH(MONTH(BI$3),КЗ!$1:$1,0))/1000,""),0)</f>
        <v>0</v>
      </c>
      <c r="BJ67" s="551" cm="1">
        <f t="array" aca="1" ref="BJ67" ca="1">IFERROR(IF(AND(НачЦ_ИнвП_Дата&lt;=BJ$3,КИнвП_Дата&gt;BJ$3),
INDEX(Кальк._виноград,MATCH($A67,Кальк._виноград_наим.,0),MATCH("Сумма затрат, т.руб.",'Кальк-я'!$5:$5,0))*
INDEX(ЗФ,MATCH($A$66,ЗФ!$A:$A,0),MATCH("Посевная площадь"&amp;YEAR(BK$3),ЗФ!$2:$2,0))*
INDEX(Коэф.закупка_год_виноград[],MATCH($A67,Коэф.закупка_год_виноград[1],0),MATCH(MONTH(BJ$3),КЗ!$1:$1,0))/1000,""),0)</f>
        <v>0</v>
      </c>
      <c r="BK67" s="551" cm="1">
        <f t="array" aca="1" ref="BK67" ca="1">IFERROR(IF(AND(НачЦ_ИнвП_Дата&lt;=BK$3,КИнвП_Дата&gt;BK$3),
INDEX(Кальк._виноград,MATCH($A67,Кальк._виноград_наим.,0),MATCH("Сумма затрат, т.руб.",'Кальк-я'!$5:$5,0))*
INDEX(ЗФ,MATCH($A$66,ЗФ!$A:$A,0),MATCH("Посевная площадь"&amp;YEAR(BL$3),ЗФ!$2:$2,0))*
INDEX(Коэф.закупка_год_виноград[],MATCH($A67,Коэф.закупка_год_виноград[1],0),MATCH(MONTH(BK$3),КЗ!$1:$1,0))/1000,""),0)</f>
        <v>0</v>
      </c>
      <c r="BL67" s="551" cm="1">
        <f t="array" aca="1" ref="BL67" ca="1">IFERROR(IF(AND(НачЦ_ИнвП_Дата&lt;=BL$3,КИнвП_Дата&gt;BL$3),
INDEX(Кальк._виноград,MATCH($A67,Кальк._виноград_наим.,0),MATCH("Сумма затрат, т.руб.",'Кальк-я'!$5:$5,0))*
INDEX(ЗФ,MATCH($A$66,ЗФ!$A:$A,0),MATCH("Посевная площадь"&amp;YEAR(BM$3),ЗФ!$2:$2,0))*
INDEX(Коэф.закупка_год_виноград[],MATCH($A67,Коэф.закупка_год_виноград[1],0),MATCH(MONTH(BL$3),КЗ!$1:$1,0))/1000,""),0)</f>
        <v>0</v>
      </c>
      <c r="BM67" s="551" cm="1">
        <f t="array" aca="1" ref="BM67" ca="1">IFERROR(IF(AND(НачЦ_ИнвП_Дата&lt;=BM$3,КИнвП_Дата&gt;BM$3),
INDEX(Кальк._виноград,MATCH($A67,Кальк._виноград_наим.,0),MATCH("Сумма затрат, т.руб.",'Кальк-я'!$5:$5,0))*
INDEX(ЗФ,MATCH($A$66,ЗФ!$A:$A,0),MATCH("Посевная площадь"&amp;YEAR(BN$3),ЗФ!$2:$2,0))*
INDEX(Коэф.закупка_год_виноград[],MATCH($A67,Коэф.закупка_год_виноград[1],0),MATCH(MONTH(BM$3),КЗ!$1:$1,0))/1000,""),0)</f>
        <v>0</v>
      </c>
      <c r="BN67" s="552">
        <f t="shared" ca="1" si="1548"/>
        <v>0</v>
      </c>
      <c r="BO67" s="551" cm="1">
        <f t="array" aca="1" ref="BO67" ca="1">IFERROR(IF(AND(НачЦ_ИнвП_Дата&lt;=BO$3,КИнвП_Дата&gt;BO$3),
INDEX(Кальк._виноград,MATCH($A67,Кальк._виноград_наим.,0),MATCH("Сумма затрат, т.руб.",'Кальк-я'!$5:$5,0))*
INDEX(ЗФ,MATCH($A$66,ЗФ!$A:$A,0),MATCH("Посевная площадь"&amp;YEAR(BP$3),ЗФ!$2:$2,0))*
INDEX(Коэф.закупка_год_виноград[],MATCH($A67,Коэф.закупка_год_виноград[1],0),MATCH(MONTH(BO$3),КЗ!$1:$1,0))/1000,""),0)</f>
        <v>0</v>
      </c>
      <c r="BP67" s="551" cm="1">
        <f t="array" aca="1" ref="BP67" ca="1">IFERROR(IF(AND(НачЦ_ИнвП_Дата&lt;=BP$3,КИнвП_Дата&gt;BP$3),
INDEX(Кальк._виноград,MATCH($A67,Кальк._виноград_наим.,0),MATCH("Сумма затрат, т.руб.",'Кальк-я'!$5:$5,0))*
INDEX(ЗФ,MATCH($A$66,ЗФ!$A:$A,0),MATCH("Посевная площадь"&amp;YEAR(BQ$3),ЗФ!$2:$2,0))*
INDEX(Коэф.закупка_год_виноград[],MATCH($A67,Коэф.закупка_год_виноград[1],0),MATCH(MONTH(BP$3),КЗ!$1:$1,0))/1000,""),0)</f>
        <v>0</v>
      </c>
      <c r="BQ67" s="551" cm="1">
        <f t="array" aca="1" ref="BQ67" ca="1">IFERROR(IF(AND(НачЦ_ИнвП_Дата&lt;=BQ$3,КИнвП_Дата&gt;BQ$3),
INDEX(Кальк._виноград,MATCH($A67,Кальк._виноград_наим.,0),MATCH("Сумма затрат, т.руб.",'Кальк-я'!$5:$5,0))*
INDEX(ЗФ,MATCH($A$66,ЗФ!$A:$A,0),MATCH("Посевная площадь"&amp;YEAR(BR$3),ЗФ!$2:$2,0))*
INDEX(Коэф.закупка_год_виноград[],MATCH($A67,Коэф.закупка_год_виноград[1],0),MATCH(MONTH(BQ$3),КЗ!$1:$1,0))/1000,""),0)</f>
        <v>0</v>
      </c>
      <c r="BR67" s="551" cm="1">
        <f t="array" aca="1" ref="BR67" ca="1">IFERROR(IF(AND(НачЦ_ИнвП_Дата&lt;=BR$3,КИнвП_Дата&gt;BR$3),
INDEX(Кальк._виноград,MATCH($A67,Кальк._виноград_наим.,0),MATCH("Сумма затрат, т.руб.",'Кальк-я'!$5:$5,0))*
INDEX(ЗФ,MATCH($A$66,ЗФ!$A:$A,0),MATCH("Посевная площадь"&amp;YEAR(BS$3),ЗФ!$2:$2,0))*
INDEX(Коэф.закупка_год_виноград[],MATCH($A67,Коэф.закупка_год_виноград[1],0),MATCH(MONTH(BR$3),КЗ!$1:$1,0))/1000,""),0)</f>
        <v>0</v>
      </c>
      <c r="BS67" s="551" cm="1">
        <f t="array" aca="1" ref="BS67" ca="1">IFERROR(IF(AND(НачЦ_ИнвП_Дата&lt;=BS$3,КИнвП_Дата&gt;BS$3),
INDEX(Кальк._виноград,MATCH($A67,Кальк._виноград_наим.,0),MATCH("Сумма затрат, т.руб.",'Кальк-я'!$5:$5,0))*
INDEX(ЗФ,MATCH($A$66,ЗФ!$A:$A,0),MATCH("Посевная площадь"&amp;YEAR(BT$3),ЗФ!$2:$2,0))*
INDEX(Коэф.закупка_год_виноград[],MATCH($A67,Коэф.закупка_год_виноград[1],0),MATCH(MONTH(BS$3),КЗ!$1:$1,0))/1000,""),0)</f>
        <v>0</v>
      </c>
      <c r="BT67" s="551" cm="1">
        <f t="array" aca="1" ref="BT67" ca="1">IFERROR(IF(AND(НачЦ_ИнвП_Дата&lt;=BT$3,КИнвП_Дата&gt;BT$3),
INDEX(Кальк._виноград,MATCH($A67,Кальк._виноград_наим.,0),MATCH("Сумма затрат, т.руб.",'Кальк-я'!$5:$5,0))*
INDEX(ЗФ,MATCH($A$66,ЗФ!$A:$A,0),MATCH("Посевная площадь"&amp;YEAR(BU$3),ЗФ!$2:$2,0))*
INDEX(Коэф.закупка_год_виноград[],MATCH($A67,Коэф.закупка_год_виноград[1],0),MATCH(MONTH(BT$3),КЗ!$1:$1,0))/1000,""),0)</f>
        <v>0</v>
      </c>
      <c r="BU67" s="551" cm="1">
        <f t="array" aca="1" ref="BU67" ca="1">IFERROR(IF(AND(НачЦ_ИнвП_Дата&lt;=BU$3,КИнвП_Дата&gt;BU$3),
INDEX(Кальк._виноград,MATCH($A67,Кальк._виноград_наим.,0),MATCH("Сумма затрат, т.руб.",'Кальк-я'!$5:$5,0))*
INDEX(ЗФ,MATCH($A$66,ЗФ!$A:$A,0),MATCH("Посевная площадь"&amp;YEAR(BV$3),ЗФ!$2:$2,0))*
INDEX(Коэф.закупка_год_виноград[],MATCH($A67,Коэф.закупка_год_виноград[1],0),MATCH(MONTH(BU$3),КЗ!$1:$1,0))/1000,""),0)</f>
        <v>0</v>
      </c>
      <c r="BV67" s="551" cm="1">
        <f t="array" aca="1" ref="BV67" ca="1">IFERROR(IF(AND(НачЦ_ИнвП_Дата&lt;=BV$3,КИнвП_Дата&gt;BV$3),
INDEX(Кальк._виноград,MATCH($A67,Кальк._виноград_наим.,0),MATCH("Сумма затрат, т.руб.",'Кальк-я'!$5:$5,0))*
INDEX(ЗФ,MATCH($A$66,ЗФ!$A:$A,0),MATCH("Посевная площадь"&amp;YEAR(BW$3),ЗФ!$2:$2,0))*
INDEX(Коэф.закупка_год_виноград[],MATCH($A67,Коэф.закупка_год_виноград[1],0),MATCH(MONTH(BV$3),КЗ!$1:$1,0))/1000,""),0)</f>
        <v>0</v>
      </c>
      <c r="BW67" s="551" cm="1">
        <f t="array" aca="1" ref="BW67" ca="1">IFERROR(IF(AND(НачЦ_ИнвП_Дата&lt;=BW$3,КИнвП_Дата&gt;BW$3),
INDEX(Кальк._виноград,MATCH($A67,Кальк._виноград_наим.,0),MATCH("Сумма затрат, т.руб.",'Кальк-я'!$5:$5,0))*
INDEX(ЗФ,MATCH($A$66,ЗФ!$A:$A,0),MATCH("Посевная площадь"&amp;YEAR(BX$3),ЗФ!$2:$2,0))*
INDEX(Коэф.закупка_год_виноград[],MATCH($A67,Коэф.закупка_год_виноград[1],0),MATCH(MONTH(BW$3),КЗ!$1:$1,0))/1000,""),0)</f>
        <v>0</v>
      </c>
      <c r="BX67" s="551" cm="1">
        <f t="array" aca="1" ref="BX67" ca="1">IFERROR(IF(AND(НачЦ_ИнвП_Дата&lt;=BX$3,КИнвП_Дата&gt;BX$3),
INDEX(Кальк._виноград,MATCH($A67,Кальк._виноград_наим.,0),MATCH("Сумма затрат, т.руб.",'Кальк-я'!$5:$5,0))*
INDEX(ЗФ,MATCH($A$66,ЗФ!$A:$A,0),MATCH("Посевная площадь"&amp;YEAR(BY$3),ЗФ!$2:$2,0))*
INDEX(Коэф.закупка_год_виноград[],MATCH($A67,Коэф.закупка_год_виноград[1],0),MATCH(MONTH(BX$3),КЗ!$1:$1,0))/1000,""),0)</f>
        <v>0</v>
      </c>
      <c r="BY67" s="551" cm="1">
        <f t="array" aca="1" ref="BY67" ca="1">IFERROR(IF(AND(НачЦ_ИнвП_Дата&lt;=BY$3,КИнвП_Дата&gt;BY$3),
INDEX(Кальк._виноград,MATCH($A67,Кальк._виноград_наим.,0),MATCH("Сумма затрат, т.руб.",'Кальк-я'!$5:$5,0))*
INDEX(ЗФ,MATCH($A$66,ЗФ!$A:$A,0),MATCH("Посевная площадь"&amp;YEAR(BZ$3),ЗФ!$2:$2,0))*
INDEX(Коэф.закупка_год_виноград[],MATCH($A67,Коэф.закупка_год_виноград[1],0),MATCH(MONTH(BY$3),КЗ!$1:$1,0))/1000,""),0)</f>
        <v>0</v>
      </c>
      <c r="BZ67" s="551" cm="1">
        <f t="array" aca="1" ref="BZ67" ca="1">IFERROR(IF(AND(НачЦ_ИнвП_Дата&lt;=BZ$3,КИнвП_Дата&gt;BZ$3),
INDEX(Кальк._виноград,MATCH($A67,Кальк._виноград_наим.,0),MATCH("Сумма затрат, т.руб.",'Кальк-я'!$5:$5,0))*
INDEX(ЗФ,MATCH($A$66,ЗФ!$A:$A,0),MATCH("Посевная площадь"&amp;YEAR(CA$3),ЗФ!$2:$2,0))*
INDEX(Коэф.закупка_год_виноград[],MATCH($A67,Коэф.закупка_год_виноград[1],0),MATCH(MONTH(BZ$3),КЗ!$1:$1,0))/1000,""),0)</f>
        <v>0</v>
      </c>
      <c r="CA67" s="552">
        <f t="shared" ca="1" si="1549"/>
        <v>0</v>
      </c>
      <c r="CB67" s="551" cm="1">
        <f t="array" aca="1" ref="CB67" ca="1">IFERROR(IF(AND(НачЦ_ИнвП_Дата&lt;=CB$3,КИнвП_Дата&gt;CB$3),
INDEX(Кальк._виноград,MATCH($A67,Кальк._виноград_наим.,0),MATCH("Сумма затрат, т.руб.",'Кальк-я'!$5:$5,0))*
INDEX(ЗФ,MATCH($A$66,ЗФ!$A:$A,0),MATCH("Посевная площадь"&amp;YEAR(CC$3),ЗФ!$2:$2,0))*
INDEX(Коэф.закупка_год_виноград[],MATCH($A67,Коэф.закупка_год_виноград[1],0),MATCH(MONTH(CB$3),КЗ!$1:$1,0))/1000,""),0)</f>
        <v>0</v>
      </c>
      <c r="CC67" s="551" cm="1">
        <f t="array" aca="1" ref="CC67" ca="1">IFERROR(IF(AND(НачЦ_ИнвП_Дата&lt;=CC$3,КИнвП_Дата&gt;CC$3),
INDEX(Кальк._виноград,MATCH($A67,Кальк._виноград_наим.,0),MATCH("Сумма затрат, т.руб.",'Кальк-я'!$5:$5,0))*
INDEX(ЗФ,MATCH($A$66,ЗФ!$A:$A,0),MATCH("Посевная площадь"&amp;YEAR(CD$3),ЗФ!$2:$2,0))*
INDEX(Коэф.закупка_год_виноград[],MATCH($A67,Коэф.закупка_год_виноград[1],0),MATCH(MONTH(CC$3),КЗ!$1:$1,0))/1000,""),0)</f>
        <v>0</v>
      </c>
      <c r="CD67" s="551" cm="1">
        <f t="array" aca="1" ref="CD67" ca="1">IFERROR(IF(AND(НачЦ_ИнвП_Дата&lt;=CD$3,КИнвП_Дата&gt;CD$3),
INDEX(Кальк._виноград,MATCH($A67,Кальк._виноград_наим.,0),MATCH("Сумма затрат, т.руб.",'Кальк-я'!$5:$5,0))*
INDEX(ЗФ,MATCH($A$66,ЗФ!$A:$A,0),MATCH("Посевная площадь"&amp;YEAR(CE$3),ЗФ!$2:$2,0))*
INDEX(Коэф.закупка_год_виноград[],MATCH($A67,Коэф.закупка_год_виноград[1],0),MATCH(MONTH(CD$3),КЗ!$1:$1,0))/1000,""),0)</f>
        <v>0</v>
      </c>
      <c r="CE67" s="551" cm="1">
        <f t="array" aca="1" ref="CE67" ca="1">IFERROR(IF(AND(НачЦ_ИнвП_Дата&lt;=CE$3,КИнвП_Дата&gt;CE$3),
INDEX(Кальк._виноград,MATCH($A67,Кальк._виноград_наим.,0),MATCH("Сумма затрат, т.руб.",'Кальк-я'!$5:$5,0))*
INDEX(ЗФ,MATCH($A$66,ЗФ!$A:$A,0),MATCH("Посевная площадь"&amp;YEAR(CF$3),ЗФ!$2:$2,0))*
INDEX(Коэф.закупка_год_виноград[],MATCH($A67,Коэф.закупка_год_виноград[1],0),MATCH(MONTH(CE$3),КЗ!$1:$1,0))/1000,""),0)</f>
        <v>0</v>
      </c>
      <c r="CF67" s="551" cm="1">
        <f t="array" aca="1" ref="CF67" ca="1">IFERROR(IF(AND(НачЦ_ИнвП_Дата&lt;=CF$3,КИнвП_Дата&gt;CF$3),
INDEX(Кальк._виноград,MATCH($A67,Кальк._виноград_наим.,0),MATCH("Сумма затрат, т.руб.",'Кальк-я'!$5:$5,0))*
INDEX(ЗФ,MATCH($A$66,ЗФ!$A:$A,0),MATCH("Посевная площадь"&amp;YEAR(CG$3),ЗФ!$2:$2,0))*
INDEX(Коэф.закупка_год_виноград[],MATCH($A67,Коэф.закупка_год_виноград[1],0),MATCH(MONTH(CF$3),КЗ!$1:$1,0))/1000,""),0)</f>
        <v>0</v>
      </c>
      <c r="CG67" s="551" cm="1">
        <f t="array" aca="1" ref="CG67" ca="1">IFERROR(IF(AND(НачЦ_ИнвП_Дата&lt;=CG$3,КИнвП_Дата&gt;CG$3),
INDEX(Кальк._виноград,MATCH($A67,Кальк._виноград_наим.,0),MATCH("Сумма затрат, т.руб.",'Кальк-я'!$5:$5,0))*
INDEX(ЗФ,MATCH($A$66,ЗФ!$A:$A,0),MATCH("Посевная площадь"&amp;YEAR(CH$3),ЗФ!$2:$2,0))*
INDEX(Коэф.закупка_год_виноград[],MATCH($A67,Коэф.закупка_год_виноград[1],0),MATCH(MONTH(CG$3),КЗ!$1:$1,0))/1000,""),0)</f>
        <v>0</v>
      </c>
      <c r="CH67" s="551" cm="1">
        <f t="array" aca="1" ref="CH67" ca="1">IFERROR(IF(AND(НачЦ_ИнвП_Дата&lt;=CH$3,КИнвП_Дата&gt;CH$3),
INDEX(Кальк._виноград,MATCH($A67,Кальк._виноград_наим.,0),MATCH("Сумма затрат, т.руб.",'Кальк-я'!$5:$5,0))*
INDEX(ЗФ,MATCH($A$66,ЗФ!$A:$A,0),MATCH("Посевная площадь"&amp;YEAR(CI$3),ЗФ!$2:$2,0))*
INDEX(Коэф.закупка_год_виноград[],MATCH($A67,Коэф.закупка_год_виноград[1],0),MATCH(MONTH(CH$3),КЗ!$1:$1,0))/1000,""),0)</f>
        <v>0</v>
      </c>
      <c r="CI67" s="551" cm="1">
        <f t="array" aca="1" ref="CI67" ca="1">IFERROR(IF(AND(НачЦ_ИнвП_Дата&lt;=CI$3,КИнвП_Дата&gt;CI$3),
INDEX(Кальк._виноград,MATCH($A67,Кальк._виноград_наим.,0),MATCH("Сумма затрат, т.руб.",'Кальк-я'!$5:$5,0))*
INDEX(ЗФ,MATCH($A$66,ЗФ!$A:$A,0),MATCH("Посевная площадь"&amp;YEAR(CJ$3),ЗФ!$2:$2,0))*
INDEX(Коэф.закупка_год_виноград[],MATCH($A67,Коэф.закупка_год_виноград[1],0),MATCH(MONTH(CI$3),КЗ!$1:$1,0))/1000,""),0)</f>
        <v>0</v>
      </c>
      <c r="CJ67" s="551" cm="1">
        <f t="array" aca="1" ref="CJ67" ca="1">IFERROR(IF(AND(НачЦ_ИнвП_Дата&lt;=CJ$3,КИнвП_Дата&gt;CJ$3),
INDEX(Кальк._виноград,MATCH($A67,Кальк._виноград_наим.,0),MATCH("Сумма затрат, т.руб.",'Кальк-я'!$5:$5,0))*
INDEX(ЗФ,MATCH($A$66,ЗФ!$A:$A,0),MATCH("Посевная площадь"&amp;YEAR(CK$3),ЗФ!$2:$2,0))*
INDEX(Коэф.закупка_год_виноград[],MATCH($A67,Коэф.закупка_год_виноград[1],0),MATCH(MONTH(CJ$3),КЗ!$1:$1,0))/1000,""),0)</f>
        <v>0</v>
      </c>
      <c r="CK67" s="551" cm="1">
        <f t="array" aca="1" ref="CK67" ca="1">IFERROR(IF(AND(НачЦ_ИнвП_Дата&lt;=CK$3,КИнвП_Дата&gt;CK$3),
INDEX(Кальк._виноград,MATCH($A67,Кальк._виноград_наим.,0),MATCH("Сумма затрат, т.руб.",'Кальк-я'!$5:$5,0))*
INDEX(ЗФ,MATCH($A$66,ЗФ!$A:$A,0),MATCH("Посевная площадь"&amp;YEAR(CL$3),ЗФ!$2:$2,0))*
INDEX(Коэф.закупка_год_виноград[],MATCH($A67,Коэф.закупка_год_виноград[1],0),MATCH(MONTH(CK$3),КЗ!$1:$1,0))/1000,""),0)</f>
        <v>0</v>
      </c>
      <c r="CL67" s="551" cm="1">
        <f t="array" aca="1" ref="CL67" ca="1">IFERROR(IF(AND(НачЦ_ИнвП_Дата&lt;=CL$3,КИнвП_Дата&gt;CL$3),
INDEX(Кальк._виноград,MATCH($A67,Кальк._виноград_наим.,0),MATCH("Сумма затрат, т.руб.",'Кальк-я'!$5:$5,0))*
INDEX(ЗФ,MATCH($A$66,ЗФ!$A:$A,0),MATCH("Посевная площадь"&amp;YEAR(CM$3),ЗФ!$2:$2,0))*
INDEX(Коэф.закупка_год_виноград[],MATCH($A67,Коэф.закупка_год_виноград[1],0),MATCH(MONTH(CL$3),КЗ!$1:$1,0))/1000,""),0)</f>
        <v>0</v>
      </c>
      <c r="CM67" s="551" cm="1">
        <f t="array" aca="1" ref="CM67" ca="1">IFERROR(IF(AND(НачЦ_ИнвП_Дата&lt;=CM$3,КИнвП_Дата&gt;CM$3),
INDEX(Кальк._виноград,MATCH($A67,Кальк._виноград_наим.,0),MATCH("Сумма затрат, т.руб.",'Кальк-я'!$5:$5,0))*
INDEX(ЗФ,MATCH($A$66,ЗФ!$A:$A,0),MATCH("Посевная площадь"&amp;YEAR(CN$3),ЗФ!$2:$2,0))*
INDEX(Коэф.закупка_год_виноград[],MATCH($A67,Коэф.закупка_год_виноград[1],0),MATCH(MONTH(CM$3),КЗ!$1:$1,0))/1000,""),0)</f>
        <v>0</v>
      </c>
      <c r="CN67" s="552">
        <f t="shared" ca="1" si="1550"/>
        <v>0</v>
      </c>
      <c r="CO67" s="551" cm="1">
        <f t="array" aca="1" ref="CO67" ca="1">IFERROR(IF(AND(НачЦ_ИнвП_Дата&lt;=CO$3,КИнвП_Дата&gt;CO$3),
INDEX(Кальк._виноград,MATCH($A67,Кальк._виноград_наим.,0),MATCH("Сумма затрат, т.руб.",'Кальк-я'!$5:$5,0))*
INDEX(ЗФ,MATCH($A$66,ЗФ!$A:$A,0),MATCH("Посевная площадь"&amp;YEAR(CP$3),ЗФ!$2:$2,0))*
INDEX(Коэф.закупка_год_виноград[],MATCH($A67,Коэф.закупка_год_виноград[1],0),MATCH(MONTH(CO$3),КЗ!$1:$1,0))/1000,""),0)</f>
        <v>0</v>
      </c>
      <c r="CP67" s="551" cm="1">
        <f t="array" aca="1" ref="CP67" ca="1">IFERROR(IF(AND(НачЦ_ИнвП_Дата&lt;=CP$3,КИнвП_Дата&gt;CP$3),
INDEX(Кальк._виноград,MATCH($A67,Кальк._виноград_наим.,0),MATCH("Сумма затрат, т.руб.",'Кальк-я'!$5:$5,0))*
INDEX(ЗФ,MATCH($A$66,ЗФ!$A:$A,0),MATCH("Посевная площадь"&amp;YEAR(CQ$3),ЗФ!$2:$2,0))*
INDEX(Коэф.закупка_год_виноград[],MATCH($A67,Коэф.закупка_год_виноград[1],0),MATCH(MONTH(CP$3),КЗ!$1:$1,0))/1000,""),0)</f>
        <v>0</v>
      </c>
      <c r="CQ67" s="551" cm="1">
        <f t="array" aca="1" ref="CQ67" ca="1">IFERROR(IF(AND(НачЦ_ИнвП_Дата&lt;=CQ$3,КИнвП_Дата&gt;CQ$3),
INDEX(Кальк._виноград,MATCH($A67,Кальк._виноград_наим.,0),MATCH("Сумма затрат, т.руб.",'Кальк-я'!$5:$5,0))*
INDEX(ЗФ,MATCH($A$66,ЗФ!$A:$A,0),MATCH("Посевная площадь"&amp;YEAR(CR$3),ЗФ!$2:$2,0))*
INDEX(Коэф.закупка_год_виноград[],MATCH($A67,Коэф.закупка_год_виноград[1],0),MATCH(MONTH(CQ$3),КЗ!$1:$1,0))/1000,""),0)</f>
        <v>0</v>
      </c>
      <c r="CR67" s="551" cm="1">
        <f t="array" aca="1" ref="CR67" ca="1">IFERROR(IF(AND(НачЦ_ИнвП_Дата&lt;=CR$3,КИнвП_Дата&gt;CR$3),
INDEX(Кальк._виноград,MATCH($A67,Кальк._виноград_наим.,0),MATCH("Сумма затрат, т.руб.",'Кальк-я'!$5:$5,0))*
INDEX(ЗФ,MATCH($A$66,ЗФ!$A:$A,0),MATCH("Посевная площадь"&amp;YEAR(CS$3),ЗФ!$2:$2,0))*
INDEX(Коэф.закупка_год_виноград[],MATCH($A67,Коэф.закупка_год_виноград[1],0),MATCH(MONTH(CR$3),КЗ!$1:$1,0))/1000,""),0)</f>
        <v>0</v>
      </c>
      <c r="CS67" s="551" cm="1">
        <f t="array" aca="1" ref="CS67" ca="1">IFERROR(IF(AND(НачЦ_ИнвП_Дата&lt;=CS$3,КИнвП_Дата&gt;CS$3),
INDEX(Кальк._виноград,MATCH($A67,Кальк._виноград_наим.,0),MATCH("Сумма затрат, т.руб.",'Кальк-я'!$5:$5,0))*
INDEX(ЗФ,MATCH($A$66,ЗФ!$A:$A,0),MATCH("Посевная площадь"&amp;YEAR(CT$3),ЗФ!$2:$2,0))*
INDEX(Коэф.закупка_год_виноград[],MATCH($A67,Коэф.закупка_год_виноград[1],0),MATCH(MONTH(CS$3),КЗ!$1:$1,0))/1000,""),0)</f>
        <v>0</v>
      </c>
      <c r="CT67" s="551" cm="1">
        <f t="array" aca="1" ref="CT67" ca="1">IFERROR(IF(AND(НачЦ_ИнвП_Дата&lt;=CT$3,КИнвП_Дата&gt;CT$3),
INDEX(Кальк._виноград,MATCH($A67,Кальк._виноград_наим.,0),MATCH("Сумма затрат, т.руб.",'Кальк-я'!$5:$5,0))*
INDEX(ЗФ,MATCH($A$66,ЗФ!$A:$A,0),MATCH("Посевная площадь"&amp;YEAR(CU$3),ЗФ!$2:$2,0))*
INDEX(Коэф.закупка_год_виноград[],MATCH($A67,Коэф.закупка_год_виноград[1],0),MATCH(MONTH(CT$3),КЗ!$1:$1,0))/1000,""),0)</f>
        <v>0</v>
      </c>
      <c r="CU67" s="551" cm="1">
        <f t="array" aca="1" ref="CU67" ca="1">IFERROR(IF(AND(НачЦ_ИнвП_Дата&lt;=CU$3,КИнвП_Дата&gt;CU$3),
INDEX(Кальк._виноград,MATCH($A67,Кальк._виноград_наим.,0),MATCH("Сумма затрат, т.руб.",'Кальк-я'!$5:$5,0))*
INDEX(ЗФ,MATCH($A$66,ЗФ!$A:$A,0),MATCH("Посевная площадь"&amp;YEAR(CV$3),ЗФ!$2:$2,0))*
INDEX(Коэф.закупка_год_виноград[],MATCH($A67,Коэф.закупка_год_виноград[1],0),MATCH(MONTH(CU$3),КЗ!$1:$1,0))/1000,""),0)</f>
        <v>0</v>
      </c>
      <c r="CV67" s="551" cm="1">
        <f t="array" aca="1" ref="CV67" ca="1">IFERROR(IF(AND(НачЦ_ИнвП_Дата&lt;=CV$3,КИнвП_Дата&gt;CV$3),
INDEX(Кальк._виноград,MATCH($A67,Кальк._виноград_наим.,0),MATCH("Сумма затрат, т.руб.",'Кальк-я'!$5:$5,0))*
INDEX(ЗФ,MATCH($A$66,ЗФ!$A:$A,0),MATCH("Посевная площадь"&amp;YEAR(CW$3),ЗФ!$2:$2,0))*
INDEX(Коэф.закупка_год_виноград[],MATCH($A67,Коэф.закупка_год_виноград[1],0),MATCH(MONTH(CV$3),КЗ!$1:$1,0))/1000,""),0)</f>
        <v>0</v>
      </c>
      <c r="CW67" s="551" cm="1">
        <f t="array" aca="1" ref="CW67" ca="1">IFERROR(IF(AND(НачЦ_ИнвП_Дата&lt;=CW$3,КИнвП_Дата&gt;CW$3),
INDEX(Кальк._виноград,MATCH($A67,Кальк._виноград_наим.,0),MATCH("Сумма затрат, т.руб.",'Кальк-я'!$5:$5,0))*
INDEX(ЗФ,MATCH($A$66,ЗФ!$A:$A,0),MATCH("Посевная площадь"&amp;YEAR(CX$3),ЗФ!$2:$2,0))*
INDEX(Коэф.закупка_год_виноград[],MATCH($A67,Коэф.закупка_год_виноград[1],0),MATCH(MONTH(CW$3),КЗ!$1:$1,0))/1000,""),0)</f>
        <v>0</v>
      </c>
      <c r="CX67" s="551" cm="1">
        <f t="array" aca="1" ref="CX67" ca="1">IFERROR(IF(AND(НачЦ_ИнвП_Дата&lt;=CX$3,КИнвП_Дата&gt;CX$3),
INDEX(Кальк._виноград,MATCH($A67,Кальк._виноград_наим.,0),MATCH("Сумма затрат, т.руб.",'Кальк-я'!$5:$5,0))*
INDEX(ЗФ,MATCH($A$66,ЗФ!$A:$A,0),MATCH("Посевная площадь"&amp;YEAR(CY$3),ЗФ!$2:$2,0))*
INDEX(Коэф.закупка_год_виноград[],MATCH($A67,Коэф.закупка_год_виноград[1],0),MATCH(MONTH(CX$3),КЗ!$1:$1,0))/1000,""),0)</f>
        <v>0</v>
      </c>
      <c r="CY67" s="551" cm="1">
        <f t="array" aca="1" ref="CY67" ca="1">IFERROR(IF(AND(НачЦ_ИнвП_Дата&lt;=CY$3,КИнвП_Дата&gt;CY$3),
INDEX(Кальк._виноград,MATCH($A67,Кальк._виноград_наим.,0),MATCH("Сумма затрат, т.руб.",'Кальк-я'!$5:$5,0))*
INDEX(ЗФ,MATCH($A$66,ЗФ!$A:$A,0),MATCH("Посевная площадь"&amp;YEAR(CZ$3),ЗФ!$2:$2,0))*
INDEX(Коэф.закупка_год_виноград[],MATCH($A67,Коэф.закупка_год_виноград[1],0),MATCH(MONTH(CY$3),КЗ!$1:$1,0))/1000,""),0)</f>
        <v>0</v>
      </c>
      <c r="CZ67" s="551" cm="1">
        <f t="array" aca="1" ref="CZ67" ca="1">IFERROR(IF(AND(НачЦ_ИнвП_Дата&lt;=CZ$3,КИнвП_Дата&gt;CZ$3),
INDEX(Кальк._виноград,MATCH($A67,Кальк._виноград_наим.,0),MATCH("Сумма затрат, т.руб.",'Кальк-я'!$5:$5,0))*
INDEX(ЗФ,MATCH($A$66,ЗФ!$A:$A,0),MATCH("Посевная площадь"&amp;YEAR(DA$3),ЗФ!$2:$2,0))*
INDEX(Коэф.закупка_год_виноград[],MATCH($A67,Коэф.закупка_год_виноград[1],0),MATCH(MONTH(CZ$3),КЗ!$1:$1,0))/1000,""),0)</f>
        <v>0</v>
      </c>
      <c r="DA67" s="552">
        <f t="shared" ca="1" si="1551"/>
        <v>0</v>
      </c>
      <c r="DB67" s="551" cm="1">
        <f t="array" aca="1" ref="DB67" ca="1">IFERROR(IF(AND(НачЦ_ИнвП_Дата&lt;=DB$3,КИнвП_Дата&gt;DB$3),
INDEX(Кальк._виноград,MATCH($A67,Кальк._виноград_наим.,0),MATCH("Сумма затрат, т.руб.",'Кальк-я'!$5:$5,0))*
INDEX(ЗФ,MATCH($A$66,ЗФ!$A:$A,0),MATCH("Посевная площадь"&amp;YEAR(DC$3),ЗФ!$2:$2,0))*
INDEX(Коэф.закупка_год_виноград[],MATCH($A67,Коэф.закупка_год_виноград[1],0),MATCH(MONTH(DB$3),КЗ!$1:$1,0))/1000,""),0)</f>
        <v>0</v>
      </c>
      <c r="DC67" s="551" cm="1">
        <f t="array" aca="1" ref="DC67" ca="1">IFERROR(IF(AND(НачЦ_ИнвП_Дата&lt;=DC$3,КИнвП_Дата&gt;DC$3),
INDEX(Кальк._виноград,MATCH($A67,Кальк._виноград_наим.,0),MATCH("Сумма затрат, т.руб.",'Кальк-я'!$5:$5,0))*
INDEX(ЗФ,MATCH($A$66,ЗФ!$A:$A,0),MATCH("Посевная площадь"&amp;YEAR(DD$3),ЗФ!$2:$2,0))*
INDEX(Коэф.закупка_год_виноград[],MATCH($A67,Коэф.закупка_год_виноград[1],0),MATCH(MONTH(DC$3),КЗ!$1:$1,0))/1000,""),0)</f>
        <v>0</v>
      </c>
      <c r="DD67" s="551" cm="1">
        <f t="array" aca="1" ref="DD67" ca="1">IFERROR(IF(AND(НачЦ_ИнвП_Дата&lt;=DD$3,КИнвП_Дата&gt;DD$3),
INDEX(Кальк._виноград,MATCH($A67,Кальк._виноград_наим.,0),MATCH("Сумма затрат, т.руб.",'Кальк-я'!$5:$5,0))*
INDEX(ЗФ,MATCH($A$66,ЗФ!$A:$A,0),MATCH("Посевная площадь"&amp;YEAR(DE$3),ЗФ!$2:$2,0))*
INDEX(Коэф.закупка_год_виноград[],MATCH($A67,Коэф.закупка_год_виноград[1],0),MATCH(MONTH(DD$3),КЗ!$1:$1,0))/1000,""),0)</f>
        <v>0</v>
      </c>
      <c r="DE67" s="551" cm="1">
        <f t="array" aca="1" ref="DE67" ca="1">IFERROR(IF(AND(НачЦ_ИнвП_Дата&lt;=DE$3,КИнвП_Дата&gt;DE$3),
INDEX(Кальк._виноград,MATCH($A67,Кальк._виноград_наим.,0),MATCH("Сумма затрат, т.руб.",'Кальк-я'!$5:$5,0))*
INDEX(ЗФ,MATCH($A$66,ЗФ!$A:$A,0),MATCH("Посевная площадь"&amp;YEAR(DF$3),ЗФ!$2:$2,0))*
INDEX(Коэф.закупка_год_виноград[],MATCH($A67,Коэф.закупка_год_виноград[1],0),MATCH(MONTH(DE$3),КЗ!$1:$1,0))/1000,""),0)</f>
        <v>0</v>
      </c>
      <c r="DF67" s="551" cm="1">
        <f t="array" aca="1" ref="DF67" ca="1">IFERROR(IF(AND(НачЦ_ИнвП_Дата&lt;=DF$3,КИнвП_Дата&gt;DF$3),
INDEX(Кальк._виноград,MATCH($A67,Кальк._виноград_наим.,0),MATCH("Сумма затрат, т.руб.",'Кальк-я'!$5:$5,0))*
INDEX(ЗФ,MATCH($A$66,ЗФ!$A:$A,0),MATCH("Посевная площадь"&amp;YEAR(DG$3),ЗФ!$2:$2,0))*
INDEX(Коэф.закупка_год_виноград[],MATCH($A67,Коэф.закупка_год_виноград[1],0),MATCH(MONTH(DF$3),КЗ!$1:$1,0))/1000,""),0)</f>
        <v>0</v>
      </c>
      <c r="DG67" s="551" cm="1">
        <f t="array" aca="1" ref="DG67" ca="1">IFERROR(IF(AND(НачЦ_ИнвП_Дата&lt;=DG$3,КИнвП_Дата&gt;DG$3),
INDEX(Кальк._виноград,MATCH($A67,Кальк._виноград_наим.,0),MATCH("Сумма затрат, т.руб.",'Кальк-я'!$5:$5,0))*
INDEX(ЗФ,MATCH($A$66,ЗФ!$A:$A,0),MATCH("Посевная площадь"&amp;YEAR(DH$3),ЗФ!$2:$2,0))*
INDEX(Коэф.закупка_год_виноград[],MATCH($A67,Коэф.закупка_год_виноград[1],0),MATCH(MONTH(DG$3),КЗ!$1:$1,0))/1000,""),0)</f>
        <v>0</v>
      </c>
      <c r="DH67" s="551" cm="1">
        <f t="array" aca="1" ref="DH67" ca="1">IFERROR(IF(AND(НачЦ_ИнвП_Дата&lt;=DH$3,КИнвП_Дата&gt;DH$3),
INDEX(Кальк._виноград,MATCH($A67,Кальк._виноград_наим.,0),MATCH("Сумма затрат, т.руб.",'Кальк-я'!$5:$5,0))*
INDEX(ЗФ,MATCH($A$66,ЗФ!$A:$A,0),MATCH("Посевная площадь"&amp;YEAR(DI$3),ЗФ!$2:$2,0))*
INDEX(Коэф.закупка_год_виноград[],MATCH($A67,Коэф.закупка_год_виноград[1],0),MATCH(MONTH(DH$3),КЗ!$1:$1,0))/1000,""),0)</f>
        <v>0</v>
      </c>
      <c r="DI67" s="551" cm="1">
        <f t="array" aca="1" ref="DI67" ca="1">IFERROR(IF(AND(НачЦ_ИнвП_Дата&lt;=DI$3,КИнвП_Дата&gt;DI$3),
INDEX(Кальк._виноград,MATCH($A67,Кальк._виноград_наим.,0),MATCH("Сумма затрат, т.руб.",'Кальк-я'!$5:$5,0))*
INDEX(ЗФ,MATCH($A$66,ЗФ!$A:$A,0),MATCH("Посевная площадь"&amp;YEAR(DJ$3),ЗФ!$2:$2,0))*
INDEX(Коэф.закупка_год_виноград[],MATCH($A67,Коэф.закупка_год_виноград[1],0),MATCH(MONTH(DI$3),КЗ!$1:$1,0))/1000,""),0)</f>
        <v>0</v>
      </c>
      <c r="DJ67" s="551" cm="1">
        <f t="array" aca="1" ref="DJ67" ca="1">IFERROR(IF(AND(НачЦ_ИнвП_Дата&lt;=DJ$3,КИнвП_Дата&gt;DJ$3),
INDEX(Кальк._виноград,MATCH($A67,Кальк._виноград_наим.,0),MATCH("Сумма затрат, т.руб.",'Кальк-я'!$5:$5,0))*
INDEX(ЗФ,MATCH($A$66,ЗФ!$A:$A,0),MATCH("Посевная площадь"&amp;YEAR(DK$3),ЗФ!$2:$2,0))*
INDEX(Коэф.закупка_год_виноград[],MATCH($A67,Коэф.закупка_год_виноград[1],0),MATCH(MONTH(DJ$3),КЗ!$1:$1,0))/1000,""),0)</f>
        <v>0</v>
      </c>
      <c r="DK67" s="551" cm="1">
        <f t="array" aca="1" ref="DK67" ca="1">IFERROR(IF(AND(НачЦ_ИнвП_Дата&lt;=DK$3,КИнвП_Дата&gt;DK$3),
INDEX(Кальк._виноград,MATCH($A67,Кальк._виноград_наим.,0),MATCH("Сумма затрат, т.руб.",'Кальк-я'!$5:$5,0))*
INDEX(ЗФ,MATCH($A$66,ЗФ!$A:$A,0),MATCH("Посевная площадь"&amp;YEAR(DL$3),ЗФ!$2:$2,0))*
INDEX(Коэф.закупка_год_виноград[],MATCH($A67,Коэф.закупка_год_виноград[1],0),MATCH(MONTH(DK$3),КЗ!$1:$1,0))/1000,""),0)</f>
        <v>0</v>
      </c>
      <c r="DL67" s="551" cm="1">
        <f t="array" aca="1" ref="DL67" ca="1">IFERROR(IF(AND(НачЦ_ИнвП_Дата&lt;=DL$3,КИнвП_Дата&gt;DL$3),
INDEX(Кальк._виноград,MATCH($A67,Кальк._виноград_наим.,0),MATCH("Сумма затрат, т.руб.",'Кальк-я'!$5:$5,0))*
INDEX(ЗФ,MATCH($A$66,ЗФ!$A:$A,0),MATCH("Посевная площадь"&amp;YEAR(DM$3),ЗФ!$2:$2,0))*
INDEX(Коэф.закупка_год_виноград[],MATCH($A67,Коэф.закупка_год_виноград[1],0),MATCH(MONTH(DL$3),КЗ!$1:$1,0))/1000,""),0)</f>
        <v>0</v>
      </c>
      <c r="DM67" s="551" cm="1">
        <f t="array" aca="1" ref="DM67" ca="1">IFERROR(IF(AND(НачЦ_ИнвП_Дата&lt;=DM$3,КИнвП_Дата&gt;DM$3),
INDEX(Кальк._виноград,MATCH($A67,Кальк._виноград_наим.,0),MATCH("Сумма затрат, т.руб.",'Кальк-я'!$5:$5,0))*
INDEX(ЗФ,MATCH($A$66,ЗФ!$A:$A,0),MATCH("Посевная площадь"&amp;YEAR(DN$3),ЗФ!$2:$2,0))*
INDEX(Коэф.закупка_год_виноград[],MATCH($A67,Коэф.закупка_год_виноград[1],0),MATCH(MONTH(DM$3),КЗ!$1:$1,0))/1000,""),0)</f>
        <v>0</v>
      </c>
      <c r="DN67" s="552">
        <f t="shared" ca="1" si="1552"/>
        <v>0</v>
      </c>
      <c r="DO67" s="551" cm="1">
        <f t="array" aca="1" ref="DO67" ca="1">IFERROR(IF(AND(НачЦ_ИнвП_Дата&lt;=DO$3,КИнвП_Дата&gt;DO$3),
INDEX(Кальк._виноград,MATCH($A67,Кальк._виноград_наим.,0),MATCH("Сумма затрат, т.руб.",'Кальк-я'!$5:$5,0))*
INDEX(ЗФ,MATCH($A$66,ЗФ!$A:$A,0),MATCH("Посевная площадь"&amp;YEAR(DP$3),ЗФ!$2:$2,0))*
INDEX(Коэф.закупка_год_виноград[],MATCH($A67,Коэф.закупка_год_виноград[1],0),MATCH(MONTH(DO$3),КЗ!$1:$1,0))/1000,""),0)</f>
        <v>0</v>
      </c>
      <c r="DP67" s="551" cm="1">
        <f t="array" aca="1" ref="DP67" ca="1">IFERROR(IF(AND(НачЦ_ИнвП_Дата&lt;=DP$3,КИнвП_Дата&gt;DP$3),
INDEX(Кальк._виноград,MATCH($A67,Кальк._виноград_наим.,0),MATCH("Сумма затрат, т.руб.",'Кальк-я'!$5:$5,0))*
INDEX(ЗФ,MATCH($A$66,ЗФ!$A:$A,0),MATCH("Посевная площадь"&amp;YEAR(DQ$3),ЗФ!$2:$2,0))*
INDEX(Коэф.закупка_год_виноград[],MATCH($A67,Коэф.закупка_год_виноград[1],0),MATCH(MONTH(DP$3),КЗ!$1:$1,0))/1000,""),0)</f>
        <v>0</v>
      </c>
      <c r="DQ67" s="551" cm="1">
        <f t="array" aca="1" ref="DQ67" ca="1">IFERROR(IF(AND(НачЦ_ИнвП_Дата&lt;=DQ$3,КИнвП_Дата&gt;DQ$3),
INDEX(Кальк._виноград,MATCH($A67,Кальк._виноград_наим.,0),MATCH("Сумма затрат, т.руб.",'Кальк-я'!$5:$5,0))*
INDEX(ЗФ,MATCH($A$66,ЗФ!$A:$A,0),MATCH("Посевная площадь"&amp;YEAR(DR$3),ЗФ!$2:$2,0))*
INDEX(Коэф.закупка_год_виноград[],MATCH($A67,Коэф.закупка_год_виноград[1],0),MATCH(MONTH(DQ$3),КЗ!$1:$1,0))/1000,""),0)</f>
        <v>0</v>
      </c>
      <c r="DR67" s="551" cm="1">
        <f t="array" aca="1" ref="DR67" ca="1">IFERROR(IF(AND(НачЦ_ИнвП_Дата&lt;=DR$3,КИнвП_Дата&gt;DR$3),
INDEX(Кальк._виноград,MATCH($A67,Кальк._виноград_наим.,0),MATCH("Сумма затрат, т.руб.",'Кальк-я'!$5:$5,0))*
INDEX(ЗФ,MATCH($A$66,ЗФ!$A:$A,0),MATCH("Посевная площадь"&amp;YEAR(DS$3),ЗФ!$2:$2,0))*
INDEX(Коэф.закупка_год_виноград[],MATCH($A67,Коэф.закупка_год_виноград[1],0),MATCH(MONTH(DR$3),КЗ!$1:$1,0))/1000,""),0)</f>
        <v>0</v>
      </c>
      <c r="DS67" s="551" cm="1">
        <f t="array" aca="1" ref="DS67" ca="1">IFERROR(IF(AND(НачЦ_ИнвП_Дата&lt;=DS$3,КИнвП_Дата&gt;DS$3),
INDEX(Кальк._виноград,MATCH($A67,Кальк._виноград_наим.,0),MATCH("Сумма затрат, т.руб.",'Кальк-я'!$5:$5,0))*
INDEX(ЗФ,MATCH($A$66,ЗФ!$A:$A,0),MATCH("Посевная площадь"&amp;YEAR(DT$3),ЗФ!$2:$2,0))*
INDEX(Коэф.закупка_год_виноград[],MATCH($A67,Коэф.закупка_год_виноград[1],0),MATCH(MONTH(DS$3),КЗ!$1:$1,0))/1000,""),0)</f>
        <v>0</v>
      </c>
      <c r="DT67" s="551" cm="1">
        <f t="array" aca="1" ref="DT67" ca="1">IFERROR(IF(AND(НачЦ_ИнвП_Дата&lt;=DT$3,КИнвП_Дата&gt;DT$3),
INDEX(Кальк._виноград,MATCH($A67,Кальк._виноград_наим.,0),MATCH("Сумма затрат, т.руб.",'Кальк-я'!$5:$5,0))*
INDEX(ЗФ,MATCH($A$66,ЗФ!$A:$A,0),MATCH("Посевная площадь"&amp;YEAR(DU$3),ЗФ!$2:$2,0))*
INDEX(Коэф.закупка_год_виноград[],MATCH($A67,Коэф.закупка_год_виноград[1],0),MATCH(MONTH(DT$3),КЗ!$1:$1,0))/1000,""),0)</f>
        <v>0</v>
      </c>
      <c r="DU67" s="551" cm="1">
        <f t="array" aca="1" ref="DU67" ca="1">IFERROR(IF(AND(НачЦ_ИнвП_Дата&lt;=DU$3,КИнвП_Дата&gt;DU$3),
INDEX(Кальк._виноград,MATCH($A67,Кальк._виноград_наим.,0),MATCH("Сумма затрат, т.руб.",'Кальк-я'!$5:$5,0))*
INDEX(ЗФ,MATCH($A$66,ЗФ!$A:$A,0),MATCH("Посевная площадь"&amp;YEAR(DV$3),ЗФ!$2:$2,0))*
INDEX(Коэф.закупка_год_виноград[],MATCH($A67,Коэф.закупка_год_виноград[1],0),MATCH(MONTH(DU$3),КЗ!$1:$1,0))/1000,""),0)</f>
        <v>0</v>
      </c>
      <c r="DV67" s="551" cm="1">
        <f t="array" aca="1" ref="DV67" ca="1">IFERROR(IF(AND(НачЦ_ИнвП_Дата&lt;=DV$3,КИнвП_Дата&gt;DV$3),
INDEX(Кальк._виноград,MATCH($A67,Кальк._виноград_наим.,0),MATCH("Сумма затрат, т.руб.",'Кальк-я'!$5:$5,0))*
INDEX(ЗФ,MATCH($A$66,ЗФ!$A:$A,0),MATCH("Посевная площадь"&amp;YEAR(DW$3),ЗФ!$2:$2,0))*
INDEX(Коэф.закупка_год_виноград[],MATCH($A67,Коэф.закупка_год_виноград[1],0),MATCH(MONTH(DV$3),КЗ!$1:$1,0))/1000,""),0)</f>
        <v>0</v>
      </c>
      <c r="DW67" s="551" cm="1">
        <f t="array" aca="1" ref="DW67" ca="1">IFERROR(IF(AND(НачЦ_ИнвП_Дата&lt;=DW$3,КИнвП_Дата&gt;DW$3),
INDEX(Кальк._виноград,MATCH($A67,Кальк._виноград_наим.,0),MATCH("Сумма затрат, т.руб.",'Кальк-я'!$5:$5,0))*
INDEX(ЗФ,MATCH($A$66,ЗФ!$A:$A,0),MATCH("Посевная площадь"&amp;YEAR(DX$3),ЗФ!$2:$2,0))*
INDEX(Коэф.закупка_год_виноград[],MATCH($A67,Коэф.закупка_год_виноград[1],0),MATCH(MONTH(DW$3),КЗ!$1:$1,0))/1000,""),0)</f>
        <v>0</v>
      </c>
      <c r="DX67" s="551" cm="1">
        <f t="array" aca="1" ref="DX67" ca="1">IFERROR(IF(AND(НачЦ_ИнвП_Дата&lt;=DX$3,КИнвП_Дата&gt;DX$3),
INDEX(Кальк._виноград,MATCH($A67,Кальк._виноград_наим.,0),MATCH("Сумма затрат, т.руб.",'Кальк-я'!$5:$5,0))*
INDEX(ЗФ,MATCH($A$66,ЗФ!$A:$A,0),MATCH("Посевная площадь"&amp;YEAR(DY$3),ЗФ!$2:$2,0))*
INDEX(Коэф.закупка_год_виноград[],MATCH($A67,Коэф.закупка_год_виноград[1],0),MATCH(MONTH(DX$3),КЗ!$1:$1,0))/1000,""),0)</f>
        <v>0</v>
      </c>
      <c r="DY67" s="551" cm="1">
        <f t="array" aca="1" ref="DY67" ca="1">IFERROR(IF(AND(НачЦ_ИнвП_Дата&lt;=DY$3,КИнвП_Дата&gt;DY$3),
INDEX(Кальк._виноград,MATCH($A67,Кальк._виноград_наим.,0),MATCH("Сумма затрат, т.руб.",'Кальк-я'!$5:$5,0))*
INDEX(ЗФ,MATCH($A$66,ЗФ!$A:$A,0),MATCH("Посевная площадь"&amp;YEAR(DZ$3),ЗФ!$2:$2,0))*
INDEX(Коэф.закупка_год_виноград[],MATCH($A67,Коэф.закупка_год_виноград[1],0),MATCH(MONTH(DY$3),КЗ!$1:$1,0))/1000,""),0)</f>
        <v>0</v>
      </c>
      <c r="DZ67" s="551" cm="1">
        <f t="array" aca="1" ref="DZ67" ca="1">IFERROR(IF(AND(НачЦ_ИнвП_Дата&lt;=DZ$3,КИнвП_Дата&gt;DZ$3),
INDEX(Кальк._виноград,MATCH($A67,Кальк._виноград_наим.,0),MATCH("Сумма затрат, т.руб.",'Кальк-я'!$5:$5,0))*
INDEX(ЗФ,MATCH($A$66,ЗФ!$A:$A,0),MATCH("Посевная площадь"&amp;YEAR(EA$3),ЗФ!$2:$2,0))*
INDEX(Коэф.закупка_год_виноград[],MATCH($A67,Коэф.закупка_год_виноград[1],0),MATCH(MONTH(DZ$3),КЗ!$1:$1,0))/1000,""),0)</f>
        <v>0</v>
      </c>
      <c r="EA67" s="552">
        <f t="shared" ca="1" si="1553"/>
        <v>0</v>
      </c>
      <c r="EB67" s="551" cm="1">
        <f t="array" aca="1" ref="EB67" ca="1">IFERROR(IF(AND(НачЦ_ИнвП_Дата&lt;=EB$3,КИнвП_Дата&gt;EB$3),
INDEX(Кальк._виноград,MATCH($A67,Кальк._виноград_наим.,0),MATCH("Сумма затрат, т.руб.",'Кальк-я'!$5:$5,0))*
INDEX(ЗФ,MATCH($A$66,ЗФ!$A:$A,0),MATCH("Посевная площадь"&amp;YEAR(EC$3),ЗФ!$2:$2,0))*
INDEX(Коэф.закупка_год_виноград[],MATCH($A67,Коэф.закупка_год_виноград[1],0),MATCH(MONTH(EB$3),КЗ!$1:$1,0))/1000,""),0)</f>
        <v>0</v>
      </c>
      <c r="EC67" s="551" cm="1">
        <f t="array" aca="1" ref="EC67" ca="1">IFERROR(IF(AND(НачЦ_ИнвП_Дата&lt;=EC$3,КИнвП_Дата&gt;EC$3),
INDEX(Кальк._виноград,MATCH($A67,Кальк._виноград_наим.,0),MATCH("Сумма затрат, т.руб.",'Кальк-я'!$5:$5,0))*
INDEX(ЗФ,MATCH($A$66,ЗФ!$A:$A,0),MATCH("Посевная площадь"&amp;YEAR(ED$3),ЗФ!$2:$2,0))*
INDEX(Коэф.закупка_год_виноград[],MATCH($A67,Коэф.закупка_год_виноград[1],0),MATCH(MONTH(EC$3),КЗ!$1:$1,0))/1000,""),0)</f>
        <v>0</v>
      </c>
      <c r="ED67" s="551" cm="1">
        <f t="array" aca="1" ref="ED67" ca="1">IFERROR(IF(AND(НачЦ_ИнвП_Дата&lt;=ED$3,КИнвП_Дата&gt;ED$3),
INDEX(Кальк._виноград,MATCH($A67,Кальк._виноград_наим.,0),MATCH("Сумма затрат, т.руб.",'Кальк-я'!$5:$5,0))*
INDEX(ЗФ,MATCH($A$66,ЗФ!$A:$A,0),MATCH("Посевная площадь"&amp;YEAR(EE$3),ЗФ!$2:$2,0))*
INDEX(Коэф.закупка_год_виноград[],MATCH($A67,Коэф.закупка_год_виноград[1],0),MATCH(MONTH(ED$3),КЗ!$1:$1,0))/1000,""),0)</f>
        <v>0</v>
      </c>
      <c r="EE67" s="551" cm="1">
        <f t="array" aca="1" ref="EE67" ca="1">IFERROR(IF(AND(НачЦ_ИнвП_Дата&lt;=EE$3,КИнвП_Дата&gt;EE$3),
INDEX(Кальк._виноград,MATCH($A67,Кальк._виноград_наим.,0),MATCH("Сумма затрат, т.руб.",'Кальк-я'!$5:$5,0))*
INDEX(ЗФ,MATCH($A$66,ЗФ!$A:$A,0),MATCH("Посевная площадь"&amp;YEAR(EF$3),ЗФ!$2:$2,0))*
INDEX(Коэф.закупка_год_виноград[],MATCH($A67,Коэф.закупка_год_виноград[1],0),MATCH(MONTH(EE$3),КЗ!$1:$1,0))/1000,""),0)</f>
        <v>0</v>
      </c>
      <c r="EF67" s="551" cm="1">
        <f t="array" aca="1" ref="EF67" ca="1">IFERROR(IF(AND(НачЦ_ИнвП_Дата&lt;=EF$3,КИнвП_Дата&gt;EF$3),
INDEX(Кальк._виноград,MATCH($A67,Кальк._виноград_наим.,0),MATCH("Сумма затрат, т.руб.",'Кальк-я'!$5:$5,0))*
INDEX(ЗФ,MATCH($A$66,ЗФ!$A:$A,0),MATCH("Посевная площадь"&amp;YEAR(EG$3),ЗФ!$2:$2,0))*
INDEX(Коэф.закупка_год_виноград[],MATCH($A67,Коэф.закупка_год_виноград[1],0),MATCH(MONTH(EF$3),КЗ!$1:$1,0))/1000,""),0)</f>
        <v>0</v>
      </c>
      <c r="EG67" s="551" cm="1">
        <f t="array" aca="1" ref="EG67" ca="1">IFERROR(IF(AND(НачЦ_ИнвП_Дата&lt;=EG$3,КИнвП_Дата&gt;EG$3),
INDEX(Кальк._виноград,MATCH($A67,Кальк._виноград_наим.,0),MATCH("Сумма затрат, т.руб.",'Кальк-я'!$5:$5,0))*
INDEX(ЗФ,MATCH($A$66,ЗФ!$A:$A,0),MATCH("Посевная площадь"&amp;YEAR(EH$3),ЗФ!$2:$2,0))*
INDEX(Коэф.закупка_год_виноград[],MATCH($A67,Коэф.закупка_год_виноград[1],0),MATCH(MONTH(EG$3),КЗ!$1:$1,0))/1000,""),0)</f>
        <v>0</v>
      </c>
      <c r="EH67" s="551" cm="1">
        <f t="array" aca="1" ref="EH67" ca="1">IFERROR(IF(AND(НачЦ_ИнвП_Дата&lt;=EH$3,КИнвП_Дата&gt;EH$3),
INDEX(Кальк._виноград,MATCH($A67,Кальк._виноград_наим.,0),MATCH("Сумма затрат, т.руб.",'Кальк-я'!$5:$5,0))*
INDEX(ЗФ,MATCH($A$66,ЗФ!$A:$A,0),MATCH("Посевная площадь"&amp;YEAR(EI$3),ЗФ!$2:$2,0))*
INDEX(Коэф.закупка_год_виноград[],MATCH($A67,Коэф.закупка_год_виноград[1],0),MATCH(MONTH(EH$3),КЗ!$1:$1,0))/1000,""),0)</f>
        <v>0</v>
      </c>
      <c r="EI67" s="551" cm="1">
        <f t="array" aca="1" ref="EI67" ca="1">IFERROR(IF(AND(НачЦ_ИнвП_Дата&lt;=EI$3,КИнвП_Дата&gt;EI$3),
INDEX(Кальк._виноград,MATCH($A67,Кальк._виноград_наим.,0),MATCH("Сумма затрат, т.руб.",'Кальк-я'!$5:$5,0))*
INDEX(ЗФ,MATCH($A$66,ЗФ!$A:$A,0),MATCH("Посевная площадь"&amp;YEAR(EJ$3),ЗФ!$2:$2,0))*
INDEX(Коэф.закупка_год_виноград[],MATCH($A67,Коэф.закупка_год_виноград[1],0),MATCH(MONTH(EI$3),КЗ!$1:$1,0))/1000,""),0)</f>
        <v>0</v>
      </c>
      <c r="EJ67" s="551" cm="1">
        <f t="array" aca="1" ref="EJ67" ca="1">IFERROR(IF(AND(НачЦ_ИнвП_Дата&lt;=EJ$3,КИнвП_Дата&gt;EJ$3),
INDEX(Кальк._виноград,MATCH($A67,Кальк._виноград_наим.,0),MATCH("Сумма затрат, т.руб.",'Кальк-я'!$5:$5,0))*
INDEX(ЗФ,MATCH($A$66,ЗФ!$A:$A,0),MATCH("Посевная площадь"&amp;YEAR(EK$3),ЗФ!$2:$2,0))*
INDEX(Коэф.закупка_год_виноград[],MATCH($A67,Коэф.закупка_год_виноград[1],0),MATCH(MONTH(EJ$3),КЗ!$1:$1,0))/1000,""),0)</f>
        <v>0</v>
      </c>
      <c r="EK67" s="551" cm="1">
        <f t="array" aca="1" ref="EK67" ca="1">IFERROR(IF(AND(НачЦ_ИнвП_Дата&lt;=EK$3,КИнвП_Дата&gt;EK$3),
INDEX(Кальк._виноград,MATCH($A67,Кальк._виноград_наим.,0),MATCH("Сумма затрат, т.руб.",'Кальк-я'!$5:$5,0))*
INDEX(ЗФ,MATCH($A$66,ЗФ!$A:$A,0),MATCH("Посевная площадь"&amp;YEAR(EL$3),ЗФ!$2:$2,0))*
INDEX(Коэф.закупка_год_виноград[],MATCH($A67,Коэф.закупка_год_виноград[1],0),MATCH(MONTH(EK$3),КЗ!$1:$1,0))/1000,""),0)</f>
        <v>0</v>
      </c>
      <c r="EL67" s="551" cm="1">
        <f t="array" aca="1" ref="EL67" ca="1">IFERROR(IF(AND(НачЦ_ИнвП_Дата&lt;=EL$3,КИнвП_Дата&gt;EL$3),
INDEX(Кальк._виноград,MATCH($A67,Кальк._виноград_наим.,0),MATCH("Сумма затрат, т.руб.",'Кальк-я'!$5:$5,0))*
INDEX(ЗФ,MATCH($A$66,ЗФ!$A:$A,0),MATCH("Посевная площадь"&amp;YEAR(EM$3),ЗФ!$2:$2,0))*
INDEX(Коэф.закупка_год_виноград[],MATCH($A67,Коэф.закупка_год_виноград[1],0),MATCH(MONTH(EL$3),КЗ!$1:$1,0))/1000,""),0)</f>
        <v>0</v>
      </c>
      <c r="EM67" s="551" cm="1">
        <f t="array" aca="1" ref="EM67" ca="1">IFERROR(IF(AND(НачЦ_ИнвП_Дата&lt;=EM$3,КИнвП_Дата&gt;EM$3),
INDEX(Кальк._виноград,MATCH($A67,Кальк._виноград_наим.,0),MATCH("Сумма затрат, т.руб.",'Кальк-я'!$5:$5,0))*
INDEX(ЗФ,MATCH($A$66,ЗФ!$A:$A,0),MATCH("Посевная площадь"&amp;YEAR(EN$3),ЗФ!$2:$2,0))*
INDEX(Коэф.закупка_год_виноград[],MATCH($A67,Коэф.закупка_год_виноград[1],0),MATCH(MONTH(EM$3),КЗ!$1:$1,0))/1000,""),0)</f>
        <v>0</v>
      </c>
      <c r="EN67" s="552">
        <f t="shared" ca="1" si="1554"/>
        <v>0</v>
      </c>
      <c r="EO67" s="551" cm="1">
        <f t="array" aca="1" ref="EO67" ca="1">IFERROR(IF(AND(НачЦ_ИнвП_Дата&lt;=EO$3,КИнвП_Дата&gt;EO$3),
INDEX(Кальк._виноград,MATCH($A67,Кальк._виноград_наим.,0),MATCH("Сумма затрат, т.руб.",'Кальк-я'!$5:$5,0))*
INDEX(ЗФ,MATCH($A$66,ЗФ!$A:$A,0),MATCH("Посевная площадь"&amp;YEAR(EP$3),ЗФ!$2:$2,0))*
INDEX(Коэф.закупка_год_виноград[],MATCH($A67,Коэф.закупка_год_виноград[1],0),MATCH(MONTH(EO$3),КЗ!$1:$1,0))/1000,""),0)</f>
        <v>0</v>
      </c>
      <c r="EP67" s="551" cm="1">
        <f t="array" aca="1" ref="EP67" ca="1">IFERROR(IF(AND(НачЦ_ИнвП_Дата&lt;=EP$3,КИнвП_Дата&gt;EP$3),
INDEX(Кальк._виноград,MATCH($A67,Кальк._виноград_наим.,0),MATCH("Сумма затрат, т.руб.",'Кальк-я'!$5:$5,0))*
INDEX(ЗФ,MATCH($A$66,ЗФ!$A:$A,0),MATCH("Посевная площадь"&amp;YEAR(EQ$3),ЗФ!$2:$2,0))*
INDEX(Коэф.закупка_год_виноград[],MATCH($A67,Коэф.закупка_год_виноград[1],0),MATCH(MONTH(EP$3),КЗ!$1:$1,0))/1000,""),0)</f>
        <v>0</v>
      </c>
      <c r="EQ67" s="551" cm="1">
        <f t="array" aca="1" ref="EQ67" ca="1">IFERROR(IF(AND(НачЦ_ИнвП_Дата&lt;=EQ$3,КИнвП_Дата&gt;EQ$3),
INDEX(Кальк._виноград,MATCH($A67,Кальк._виноград_наим.,0),MATCH("Сумма затрат, т.руб.",'Кальк-я'!$5:$5,0))*
INDEX(ЗФ,MATCH($A$66,ЗФ!$A:$A,0),MATCH("Посевная площадь"&amp;YEAR(ER$3),ЗФ!$2:$2,0))*
INDEX(Коэф.закупка_год_виноград[],MATCH($A67,Коэф.закупка_год_виноград[1],0),MATCH(MONTH(EQ$3),КЗ!$1:$1,0))/1000,""),0)</f>
        <v>0</v>
      </c>
      <c r="ER67" s="551" cm="1">
        <f t="array" aca="1" ref="ER67" ca="1">IFERROR(IF(AND(НачЦ_ИнвП_Дата&lt;=ER$3,КИнвП_Дата&gt;ER$3),
INDEX(Кальк._виноград,MATCH($A67,Кальк._виноград_наим.,0),MATCH("Сумма затрат, т.руб.",'Кальк-я'!$5:$5,0))*
INDEX(ЗФ,MATCH($A$66,ЗФ!$A:$A,0),MATCH("Посевная площадь"&amp;YEAR(ES$3),ЗФ!$2:$2,0))*
INDEX(Коэф.закупка_год_виноград[],MATCH($A67,Коэф.закупка_год_виноград[1],0),MATCH(MONTH(ER$3),КЗ!$1:$1,0))/1000,""),0)</f>
        <v>0</v>
      </c>
      <c r="ES67" s="551" cm="1">
        <f t="array" aca="1" ref="ES67" ca="1">IFERROR(IF(AND(НачЦ_ИнвП_Дата&lt;=ES$3,КИнвП_Дата&gt;ES$3),
INDEX(Кальк._виноград,MATCH($A67,Кальк._виноград_наим.,0),MATCH("Сумма затрат, т.руб.",'Кальк-я'!$5:$5,0))*
INDEX(ЗФ,MATCH($A$66,ЗФ!$A:$A,0),MATCH("Посевная площадь"&amp;YEAR(ET$3),ЗФ!$2:$2,0))*
INDEX(Коэф.закупка_год_виноград[],MATCH($A67,Коэф.закупка_год_виноград[1],0),MATCH(MONTH(ES$3),КЗ!$1:$1,0))/1000,""),0)</f>
        <v>0</v>
      </c>
      <c r="ET67" s="551" cm="1">
        <f t="array" aca="1" ref="ET67" ca="1">IFERROR(IF(AND(НачЦ_ИнвП_Дата&lt;=ET$3,КИнвП_Дата&gt;ET$3),
INDEX(Кальк._виноград,MATCH($A67,Кальк._виноград_наим.,0),MATCH("Сумма затрат, т.руб.",'Кальк-я'!$5:$5,0))*
INDEX(ЗФ,MATCH($A$66,ЗФ!$A:$A,0),MATCH("Посевная площадь"&amp;YEAR(EU$3),ЗФ!$2:$2,0))*
INDEX(Коэф.закупка_год_виноград[],MATCH($A67,Коэф.закупка_год_виноград[1],0),MATCH(MONTH(ET$3),КЗ!$1:$1,0))/1000,""),0)</f>
        <v>0</v>
      </c>
      <c r="EU67" s="551" cm="1">
        <f t="array" aca="1" ref="EU67" ca="1">IFERROR(IF(AND(НачЦ_ИнвП_Дата&lt;=EU$3,КИнвП_Дата&gt;EU$3),
INDEX(Кальк._виноград,MATCH($A67,Кальк._виноград_наим.,0),MATCH("Сумма затрат, т.руб.",'Кальк-я'!$5:$5,0))*
INDEX(ЗФ,MATCH($A$66,ЗФ!$A:$A,0),MATCH("Посевная площадь"&amp;YEAR(EV$3),ЗФ!$2:$2,0))*
INDEX(Коэф.закупка_год_виноград[],MATCH($A67,Коэф.закупка_год_виноград[1],0),MATCH(MONTH(EU$3),КЗ!$1:$1,0))/1000,""),0)</f>
        <v>0</v>
      </c>
      <c r="EV67" s="551" cm="1">
        <f t="array" aca="1" ref="EV67" ca="1">IFERROR(IF(AND(НачЦ_ИнвП_Дата&lt;=EV$3,КИнвП_Дата&gt;EV$3),
INDEX(Кальк._виноград,MATCH($A67,Кальк._виноград_наим.,0),MATCH("Сумма затрат, т.руб.",'Кальк-я'!$5:$5,0))*
INDEX(ЗФ,MATCH($A$66,ЗФ!$A:$A,0),MATCH("Посевная площадь"&amp;YEAR(EW$3),ЗФ!$2:$2,0))*
INDEX(Коэф.закупка_год_виноград[],MATCH($A67,Коэф.закупка_год_виноград[1],0),MATCH(MONTH(EV$3),КЗ!$1:$1,0))/1000,""),0)</f>
        <v>0</v>
      </c>
      <c r="EW67" s="551" cm="1">
        <f t="array" aca="1" ref="EW67" ca="1">IFERROR(IF(AND(НачЦ_ИнвП_Дата&lt;=EW$3,КИнвП_Дата&gt;EW$3),
INDEX(Кальк._виноград,MATCH($A67,Кальк._виноград_наим.,0),MATCH("Сумма затрат, т.руб.",'Кальк-я'!$5:$5,0))*
INDEX(ЗФ,MATCH($A$66,ЗФ!$A:$A,0),MATCH("Посевная площадь"&amp;YEAR(EX$3),ЗФ!$2:$2,0))*
INDEX(Коэф.закупка_год_виноград[],MATCH($A67,Коэф.закупка_год_виноград[1],0),MATCH(MONTH(EW$3),КЗ!$1:$1,0))/1000,""),0)</f>
        <v>0</v>
      </c>
      <c r="EX67" s="551" cm="1">
        <f t="array" aca="1" ref="EX67" ca="1">IFERROR(IF(AND(НачЦ_ИнвП_Дата&lt;=EX$3,КИнвП_Дата&gt;EX$3),
INDEX(Кальк._виноград,MATCH($A67,Кальк._виноград_наим.,0),MATCH("Сумма затрат, т.руб.",'Кальк-я'!$5:$5,0))*
INDEX(ЗФ,MATCH($A$66,ЗФ!$A:$A,0),MATCH("Посевная площадь"&amp;YEAR(EY$3),ЗФ!$2:$2,0))*
INDEX(Коэф.закупка_год_виноград[],MATCH($A67,Коэф.закупка_год_виноград[1],0),MATCH(MONTH(EX$3),КЗ!$1:$1,0))/1000,""),0)</f>
        <v>0</v>
      </c>
      <c r="EY67" s="551" cm="1">
        <f t="array" aca="1" ref="EY67" ca="1">IFERROR(IF(AND(НачЦ_ИнвП_Дата&lt;=EY$3,КИнвП_Дата&gt;EY$3),
INDEX(Кальк._виноград,MATCH($A67,Кальк._виноград_наим.,0),MATCH("Сумма затрат, т.руб.",'Кальк-я'!$5:$5,0))*
INDEX(ЗФ,MATCH($A$66,ЗФ!$A:$A,0),MATCH("Посевная площадь"&amp;YEAR(EZ$3),ЗФ!$2:$2,0))*
INDEX(Коэф.закупка_год_виноград[],MATCH($A67,Коэф.закупка_год_виноград[1],0),MATCH(MONTH(EY$3),КЗ!$1:$1,0))/1000,""),0)</f>
        <v>0</v>
      </c>
      <c r="EZ67" s="551" cm="1">
        <f t="array" aca="1" ref="EZ67" ca="1">IFERROR(IF(AND(НачЦ_ИнвП_Дата&lt;=EZ$3,КИнвП_Дата&gt;EZ$3),
INDEX(Кальк._виноград,MATCH($A67,Кальк._виноград_наим.,0),MATCH("Сумма затрат, т.руб.",'Кальк-я'!$5:$5,0))*
INDEX(ЗФ,MATCH($A$66,ЗФ!$A:$A,0),MATCH("Посевная площадь"&amp;YEAR(FA$3),ЗФ!$2:$2,0))*
INDEX(Коэф.закупка_год_виноград[],MATCH($A67,Коэф.закупка_год_виноград[1],0),MATCH(MONTH(EZ$3),КЗ!$1:$1,0))/1000,""),0)</f>
        <v>0</v>
      </c>
      <c r="FA67" s="552">
        <f t="shared" ca="1" si="1555"/>
        <v>0</v>
      </c>
      <c r="FB67" s="551" cm="1">
        <f t="array" aca="1" ref="FB67" ca="1">IFERROR(IF(AND(НачЦ_ИнвП_Дата&lt;=FB$3,КИнвП_Дата&gt;FB$3),
INDEX(Кальк._виноград,MATCH($A67,Кальк._виноград_наим.,0),MATCH("Сумма затрат, т.руб.",'Кальк-я'!$5:$5,0))*
INDEX(ЗФ,MATCH($A$66,ЗФ!$A:$A,0),MATCH("Посевная площадь"&amp;YEAR(FC$3),ЗФ!$2:$2,0))*
INDEX(Коэф.закупка_год_виноград[],MATCH($A67,Коэф.закупка_год_виноград[1],0),MATCH(MONTH(FB$3),КЗ!$1:$1,0))/1000,""),0)</f>
        <v>0</v>
      </c>
      <c r="FC67" s="551" cm="1">
        <f t="array" aca="1" ref="FC67" ca="1">IFERROR(IF(AND(НачЦ_ИнвП_Дата&lt;=FC$3,КИнвП_Дата&gt;FC$3),
INDEX(Кальк._виноград,MATCH($A67,Кальк._виноград_наим.,0),MATCH("Сумма затрат, т.руб.",'Кальк-я'!$5:$5,0))*
INDEX(ЗФ,MATCH($A$66,ЗФ!$A:$A,0),MATCH("Посевная площадь"&amp;YEAR(FD$3),ЗФ!$2:$2,0))*
INDEX(Коэф.закупка_год_виноград[],MATCH($A67,Коэф.закупка_год_виноград[1],0),MATCH(MONTH(FC$3),КЗ!$1:$1,0))/1000,""),0)</f>
        <v>0</v>
      </c>
      <c r="FD67" s="551" cm="1">
        <f t="array" aca="1" ref="FD67" ca="1">IFERROR(IF(AND(НачЦ_ИнвП_Дата&lt;=FD$3,КИнвП_Дата&gt;FD$3),
INDEX(Кальк._виноград,MATCH($A67,Кальк._виноград_наим.,0),MATCH("Сумма затрат, т.руб.",'Кальк-я'!$5:$5,0))*
INDEX(ЗФ,MATCH($A$66,ЗФ!$A:$A,0),MATCH("Посевная площадь"&amp;YEAR(FE$3),ЗФ!$2:$2,0))*
INDEX(Коэф.закупка_год_виноград[],MATCH($A67,Коэф.закупка_год_виноград[1],0),MATCH(MONTH(FD$3),КЗ!$1:$1,0))/1000,""),0)</f>
        <v>0</v>
      </c>
      <c r="FE67" s="551" cm="1">
        <f t="array" aca="1" ref="FE67" ca="1">IFERROR(IF(AND(НачЦ_ИнвП_Дата&lt;=FE$3,КИнвП_Дата&gt;FE$3),
INDEX(Кальк._виноград,MATCH($A67,Кальк._виноград_наим.,0),MATCH("Сумма затрат, т.руб.",'Кальк-я'!$5:$5,0))*
INDEX(ЗФ,MATCH($A$66,ЗФ!$A:$A,0),MATCH("Посевная площадь"&amp;YEAR(FF$3),ЗФ!$2:$2,0))*
INDEX(Коэф.закупка_год_виноград[],MATCH($A67,Коэф.закупка_год_виноград[1],0),MATCH(MONTH(FE$3),КЗ!$1:$1,0))/1000,""),0)</f>
        <v>0</v>
      </c>
      <c r="FF67" s="551" cm="1">
        <f t="array" aca="1" ref="FF67" ca="1">IFERROR(IF(AND(НачЦ_ИнвП_Дата&lt;=FF$3,КИнвП_Дата&gt;FF$3),
INDEX(Кальк._виноград,MATCH($A67,Кальк._виноград_наим.,0),MATCH("Сумма затрат, т.руб.",'Кальк-я'!$5:$5,0))*
INDEX(ЗФ,MATCH($A$66,ЗФ!$A:$A,0),MATCH("Посевная площадь"&amp;YEAR(FG$3),ЗФ!$2:$2,0))*
INDEX(Коэф.закупка_год_виноград[],MATCH($A67,Коэф.закупка_год_виноград[1],0),MATCH(MONTH(FF$3),КЗ!$1:$1,0))/1000,""),0)</f>
        <v>0</v>
      </c>
      <c r="FG67" s="551" cm="1">
        <f t="array" aca="1" ref="FG67" ca="1">IFERROR(IF(AND(НачЦ_ИнвП_Дата&lt;=FG$3,КИнвП_Дата&gt;FG$3),
INDEX(Кальк._виноград,MATCH($A67,Кальк._виноград_наим.,0),MATCH("Сумма затрат, т.руб.",'Кальк-я'!$5:$5,0))*
INDEX(ЗФ,MATCH($A$66,ЗФ!$A:$A,0),MATCH("Посевная площадь"&amp;YEAR(FH$3),ЗФ!$2:$2,0))*
INDEX(Коэф.закупка_год_виноград[],MATCH($A67,Коэф.закупка_год_виноград[1],0),MATCH(MONTH(FG$3),КЗ!$1:$1,0))/1000,""),0)</f>
        <v>0</v>
      </c>
      <c r="FH67" s="551" cm="1">
        <f t="array" aca="1" ref="FH67" ca="1">IFERROR(IF(AND(НачЦ_ИнвП_Дата&lt;=FH$3,КИнвП_Дата&gt;FH$3),
INDEX(Кальк._виноград,MATCH($A67,Кальк._виноград_наим.,0),MATCH("Сумма затрат, т.руб.",'Кальк-я'!$5:$5,0))*
INDEX(ЗФ,MATCH($A$66,ЗФ!$A:$A,0),MATCH("Посевная площадь"&amp;YEAR(FI$3),ЗФ!$2:$2,0))*
INDEX(Коэф.закупка_год_виноград[],MATCH($A67,Коэф.закупка_год_виноград[1],0),MATCH(MONTH(FH$3),КЗ!$1:$1,0))/1000,""),0)</f>
        <v>0</v>
      </c>
      <c r="FI67" s="551" cm="1">
        <f t="array" aca="1" ref="FI67" ca="1">IFERROR(IF(AND(НачЦ_ИнвП_Дата&lt;=FI$3,КИнвП_Дата&gt;FI$3),
INDEX(Кальк._виноград,MATCH($A67,Кальк._виноград_наим.,0),MATCH("Сумма затрат, т.руб.",'Кальк-я'!$5:$5,0))*
INDEX(ЗФ,MATCH($A$66,ЗФ!$A:$A,0),MATCH("Посевная площадь"&amp;YEAR(FJ$3),ЗФ!$2:$2,0))*
INDEX(Коэф.закупка_год_виноград[],MATCH($A67,Коэф.закупка_год_виноград[1],0),MATCH(MONTH(FI$3),КЗ!$1:$1,0))/1000,""),0)</f>
        <v>0</v>
      </c>
      <c r="FJ67" s="551" cm="1">
        <f t="array" aca="1" ref="FJ67" ca="1">IFERROR(IF(AND(НачЦ_ИнвП_Дата&lt;=FJ$3,КИнвП_Дата&gt;FJ$3),
INDEX(Кальк._виноград,MATCH($A67,Кальк._виноград_наим.,0),MATCH("Сумма затрат, т.руб.",'Кальк-я'!$5:$5,0))*
INDEX(ЗФ,MATCH($A$66,ЗФ!$A:$A,0),MATCH("Посевная площадь"&amp;YEAR(FK$3),ЗФ!$2:$2,0))*
INDEX(Коэф.закупка_год_виноград[],MATCH($A67,Коэф.закупка_год_виноград[1],0),MATCH(MONTH(FJ$3),КЗ!$1:$1,0))/1000,""),0)</f>
        <v>0</v>
      </c>
      <c r="FK67" s="551" cm="1">
        <f t="array" aca="1" ref="FK67" ca="1">IFERROR(IF(AND(НачЦ_ИнвП_Дата&lt;=FK$3,КИнвП_Дата&gt;FK$3),
INDEX(Кальк._виноград,MATCH($A67,Кальк._виноград_наим.,0),MATCH("Сумма затрат, т.руб.",'Кальк-я'!$5:$5,0))*
INDEX(ЗФ,MATCH($A$66,ЗФ!$A:$A,0),MATCH("Посевная площадь"&amp;YEAR(FL$3),ЗФ!$2:$2,0))*
INDEX(Коэф.закупка_год_виноград[],MATCH($A67,Коэф.закупка_год_виноград[1],0),MATCH(MONTH(FK$3),КЗ!$1:$1,0))/1000,""),0)</f>
        <v>0</v>
      </c>
      <c r="FL67" s="551" cm="1">
        <f t="array" aca="1" ref="FL67" ca="1">IFERROR(IF(AND(НачЦ_ИнвП_Дата&lt;=FL$3,КИнвП_Дата&gt;FL$3),
INDEX(Кальк._виноград,MATCH($A67,Кальк._виноград_наим.,0),MATCH("Сумма затрат, т.руб.",'Кальк-я'!$5:$5,0))*
INDEX(ЗФ,MATCH($A$66,ЗФ!$A:$A,0),MATCH("Посевная площадь"&amp;YEAR(FM$3),ЗФ!$2:$2,0))*
INDEX(Коэф.закупка_год_виноград[],MATCH($A67,Коэф.закупка_год_виноград[1],0),MATCH(MONTH(FL$3),КЗ!$1:$1,0))/1000,""),0)</f>
        <v>0</v>
      </c>
      <c r="FM67" s="551" cm="1">
        <f t="array" aca="1" ref="FM67" ca="1">IFERROR(IF(AND(НачЦ_ИнвП_Дата&lt;=FM$3,КИнвП_Дата&gt;FM$3),
INDEX(Кальк._виноград,MATCH($A67,Кальк._виноград_наим.,0),MATCH("Сумма затрат, т.руб.",'Кальк-я'!$5:$5,0))*
INDEX(ЗФ,MATCH($A$66,ЗФ!$A:$A,0),MATCH("Посевная площадь"&amp;YEAR(FN$3),ЗФ!$2:$2,0))*
INDEX(Коэф.закупка_год_виноград[],MATCH($A67,Коэф.закупка_год_виноград[1],0),MATCH(MONTH(FM$3),КЗ!$1:$1,0))/1000,""),0)</f>
        <v>0</v>
      </c>
      <c r="FN67" s="552">
        <f t="shared" ca="1" si="1556"/>
        <v>0</v>
      </c>
      <c r="FO67" s="551" cm="1">
        <f t="array" aca="1" ref="FO67" ca="1">IFERROR(IF(AND(НачЦ_ИнвП_Дата&lt;=FO$3,КИнвП_Дата&gt;FO$3),
INDEX(Кальк._виноград,MATCH($A67,Кальк._виноград_наим.,0),MATCH("Сумма затрат, т.руб.",'Кальк-я'!$5:$5,0))*
INDEX(ЗФ,MATCH($A$66,ЗФ!$A:$A,0),MATCH("Посевная площадь"&amp;YEAR(FP$3),ЗФ!$2:$2,0))*
INDEX(Коэф.закупка_год_виноград[],MATCH($A67,Коэф.закупка_год_виноград[1],0),MATCH(MONTH(FO$3),КЗ!$1:$1,0))/1000,""),0)</f>
        <v>0</v>
      </c>
      <c r="FP67" s="551" cm="1">
        <f t="array" aca="1" ref="FP67" ca="1">IFERROR(IF(AND(НачЦ_ИнвП_Дата&lt;=FP$3,КИнвП_Дата&gt;FP$3),
INDEX(Кальк._виноград,MATCH($A67,Кальк._виноград_наим.,0),MATCH("Сумма затрат, т.руб.",'Кальк-я'!$5:$5,0))*
INDEX(ЗФ,MATCH($A$66,ЗФ!$A:$A,0),MATCH("Посевная площадь"&amp;YEAR(FQ$3),ЗФ!$2:$2,0))*
INDEX(Коэф.закупка_год_виноград[],MATCH($A67,Коэф.закупка_год_виноград[1],0),MATCH(MONTH(FP$3),КЗ!$1:$1,0))/1000,""),0)</f>
        <v>0</v>
      </c>
      <c r="FQ67" s="551" cm="1">
        <f t="array" aca="1" ref="FQ67" ca="1">IFERROR(IF(AND(НачЦ_ИнвП_Дата&lt;=FQ$3,КИнвП_Дата&gt;FQ$3),
INDEX(Кальк._виноград,MATCH($A67,Кальк._виноград_наим.,0),MATCH("Сумма затрат, т.руб.",'Кальк-я'!$5:$5,0))*
INDEX(ЗФ,MATCH($A$66,ЗФ!$A:$A,0),MATCH("Посевная площадь"&amp;YEAR(FR$3),ЗФ!$2:$2,0))*
INDEX(Коэф.закупка_год_виноград[],MATCH($A67,Коэф.закупка_год_виноград[1],0),MATCH(MONTH(FQ$3),КЗ!$1:$1,0))/1000,""),0)</f>
        <v>0</v>
      </c>
      <c r="FR67" s="551" cm="1">
        <f t="array" aca="1" ref="FR67" ca="1">IFERROR(IF(AND(НачЦ_ИнвП_Дата&lt;=FR$3,КИнвП_Дата&gt;FR$3),
INDEX(Кальк._виноград,MATCH($A67,Кальк._виноград_наим.,0),MATCH("Сумма затрат, т.руб.",'Кальк-я'!$5:$5,0))*
INDEX(ЗФ,MATCH($A$66,ЗФ!$A:$A,0),MATCH("Посевная площадь"&amp;YEAR(FS$3),ЗФ!$2:$2,0))*
INDEX(Коэф.закупка_год_виноград[],MATCH($A67,Коэф.закупка_год_виноград[1],0),MATCH(MONTH(FR$3),КЗ!$1:$1,0))/1000,""),0)</f>
        <v>0</v>
      </c>
      <c r="FS67" s="551" cm="1">
        <f t="array" aca="1" ref="FS67" ca="1">IFERROR(IF(AND(НачЦ_ИнвП_Дата&lt;=FS$3,КИнвП_Дата&gt;FS$3),
INDEX(Кальк._виноград,MATCH($A67,Кальк._виноград_наим.,0),MATCH("Сумма затрат, т.руб.",'Кальк-я'!$5:$5,0))*
INDEX(ЗФ,MATCH($A$66,ЗФ!$A:$A,0),MATCH("Посевная площадь"&amp;YEAR(FT$3),ЗФ!$2:$2,0))*
INDEX(Коэф.закупка_год_виноград[],MATCH($A67,Коэф.закупка_год_виноград[1],0),MATCH(MONTH(FS$3),КЗ!$1:$1,0))/1000,""),0)</f>
        <v>0</v>
      </c>
      <c r="FT67" s="551" cm="1">
        <f t="array" aca="1" ref="FT67" ca="1">IFERROR(IF(AND(НачЦ_ИнвП_Дата&lt;=FT$3,КИнвП_Дата&gt;FT$3),
INDEX(Кальк._виноград,MATCH($A67,Кальк._виноград_наим.,0),MATCH("Сумма затрат, т.руб.",'Кальк-я'!$5:$5,0))*
INDEX(ЗФ,MATCH($A$66,ЗФ!$A:$A,0),MATCH("Посевная площадь"&amp;YEAR(FU$3),ЗФ!$2:$2,0))*
INDEX(Коэф.закупка_год_виноград[],MATCH($A67,Коэф.закупка_год_виноград[1],0),MATCH(MONTH(FT$3),КЗ!$1:$1,0))/1000,""),0)</f>
        <v>0</v>
      </c>
      <c r="FU67" s="551" cm="1">
        <f t="array" aca="1" ref="FU67" ca="1">IFERROR(IF(AND(НачЦ_ИнвП_Дата&lt;=FU$3,КИнвП_Дата&gt;FU$3),
INDEX(Кальк._виноград,MATCH($A67,Кальк._виноград_наим.,0),MATCH("Сумма затрат, т.руб.",'Кальк-я'!$5:$5,0))*
INDEX(ЗФ,MATCH($A$66,ЗФ!$A:$A,0),MATCH("Посевная площадь"&amp;YEAR(FV$3),ЗФ!$2:$2,0))*
INDEX(Коэф.закупка_год_виноград[],MATCH($A67,Коэф.закупка_год_виноград[1],0),MATCH(MONTH(FU$3),КЗ!$1:$1,0))/1000,""),0)</f>
        <v>0</v>
      </c>
      <c r="FV67" s="551" cm="1">
        <f t="array" aca="1" ref="FV67" ca="1">IFERROR(IF(AND(НачЦ_ИнвП_Дата&lt;=FV$3,КИнвП_Дата&gt;FV$3),
INDEX(Кальк._виноград,MATCH($A67,Кальк._виноград_наим.,0),MATCH("Сумма затрат, т.руб.",'Кальк-я'!$5:$5,0))*
INDEX(ЗФ,MATCH($A$66,ЗФ!$A:$A,0),MATCH("Посевная площадь"&amp;YEAR(FW$3),ЗФ!$2:$2,0))*
INDEX(Коэф.закупка_год_виноград[],MATCH($A67,Коэф.закупка_год_виноград[1],0),MATCH(MONTH(FV$3),КЗ!$1:$1,0))/1000,""),0)</f>
        <v>0</v>
      </c>
      <c r="FW67" s="551" cm="1">
        <f t="array" aca="1" ref="FW67" ca="1">IFERROR(IF(AND(НачЦ_ИнвП_Дата&lt;=FW$3,КИнвП_Дата&gt;FW$3),
INDEX(Кальк._виноград,MATCH($A67,Кальк._виноград_наим.,0),MATCH("Сумма затрат, т.руб.",'Кальк-я'!$5:$5,0))*
INDEX(ЗФ,MATCH($A$66,ЗФ!$A:$A,0),MATCH("Посевная площадь"&amp;YEAR(FX$3),ЗФ!$2:$2,0))*
INDEX(Коэф.закупка_год_виноград[],MATCH($A67,Коэф.закупка_год_виноград[1],0),MATCH(MONTH(FW$3),КЗ!$1:$1,0))/1000,""),0)</f>
        <v>0</v>
      </c>
      <c r="FX67" s="551" cm="1">
        <f t="array" aca="1" ref="FX67" ca="1">IFERROR(IF(AND(НачЦ_ИнвП_Дата&lt;=FX$3,КИнвП_Дата&gt;FX$3),
INDEX(Кальк._виноград,MATCH($A67,Кальк._виноград_наим.,0),MATCH("Сумма затрат, т.руб.",'Кальк-я'!$5:$5,0))*
INDEX(ЗФ,MATCH($A$66,ЗФ!$A:$A,0),MATCH("Посевная площадь"&amp;YEAR(FY$3),ЗФ!$2:$2,0))*
INDEX(Коэф.закупка_год_виноград[],MATCH($A67,Коэф.закупка_год_виноград[1],0),MATCH(MONTH(FX$3),КЗ!$1:$1,0))/1000,""),0)</f>
        <v>0</v>
      </c>
      <c r="FY67" s="551" cm="1">
        <f t="array" aca="1" ref="FY67" ca="1">IFERROR(IF(AND(НачЦ_ИнвП_Дата&lt;=FY$3,КИнвП_Дата&gt;FY$3),
INDEX(Кальк._виноград,MATCH($A67,Кальк._виноград_наим.,0),MATCH("Сумма затрат, т.руб.",'Кальк-я'!$5:$5,0))*
INDEX(ЗФ,MATCH($A$66,ЗФ!$A:$A,0),MATCH("Посевная площадь"&amp;YEAR(FZ$3),ЗФ!$2:$2,0))*
INDEX(Коэф.закупка_год_виноград[],MATCH($A67,Коэф.закупка_год_виноград[1],0),MATCH(MONTH(FY$3),КЗ!$1:$1,0))/1000,""),0)</f>
        <v>0</v>
      </c>
      <c r="FZ67" s="551" cm="1">
        <f t="array" aca="1" ref="FZ67" ca="1">IFERROR(IF(AND(НачЦ_ИнвП_Дата&lt;=FZ$3,КИнвП_Дата&gt;FZ$3),
INDEX(Кальк._виноград,MATCH($A67,Кальк._виноград_наим.,0),MATCH("Сумма затрат, т.руб.",'Кальк-я'!$5:$5,0))*
INDEX(ЗФ,MATCH($A$66,ЗФ!$A:$A,0),MATCH("Посевная площадь"&amp;YEAR(GA$3),ЗФ!$2:$2,0))*
INDEX(Коэф.закупка_год_виноград[],MATCH($A67,Коэф.закупка_год_виноград[1],0),MATCH(MONTH(FZ$3),КЗ!$1:$1,0))/1000,""),0)</f>
        <v>0</v>
      </c>
      <c r="GA67" s="552">
        <f t="shared" ca="1" si="1557"/>
        <v>0</v>
      </c>
      <c r="GB67" s="551" cm="1">
        <f t="array" aca="1" ref="GB67" ca="1">IFERROR(IF(AND(НачЦ_ИнвП_Дата&lt;=GB$3,КИнвП_Дата&gt;GB$3),
INDEX(Кальк._виноград,MATCH($A67,Кальк._виноград_наим.,0),MATCH("Сумма затрат, т.руб.",'Кальк-я'!$5:$5,0))*
INDEX(ЗФ,MATCH($A$66,ЗФ!$A:$A,0),MATCH("Посевная площадь"&amp;YEAR(GC$3),ЗФ!$2:$2,0))*
INDEX(Коэф.закупка_год_виноград[],MATCH($A67,Коэф.закупка_год_виноград[1],0),MATCH(MONTH(GB$3),КЗ!$1:$1,0))/1000,""),0)</f>
        <v>0</v>
      </c>
      <c r="GC67" s="551" cm="1">
        <f t="array" aca="1" ref="GC67" ca="1">IFERROR(IF(AND(НачЦ_ИнвП_Дата&lt;=GC$3,КИнвП_Дата&gt;GC$3),
INDEX(Кальк._виноград,MATCH($A67,Кальк._виноград_наим.,0),MATCH("Сумма затрат, т.руб.",'Кальк-я'!$5:$5,0))*
INDEX(ЗФ,MATCH($A$66,ЗФ!$A:$A,0),MATCH("Посевная площадь"&amp;YEAR(GD$3),ЗФ!$2:$2,0))*
INDEX(Коэф.закупка_год_виноград[],MATCH($A67,Коэф.закупка_год_виноград[1],0),MATCH(MONTH(GC$3),КЗ!$1:$1,0))/1000,""),0)</f>
        <v>0</v>
      </c>
      <c r="GD67" s="551" cm="1">
        <f t="array" aca="1" ref="GD67" ca="1">IFERROR(IF(AND(НачЦ_ИнвП_Дата&lt;=GD$3,КИнвП_Дата&gt;GD$3),
INDEX(Кальк._виноград,MATCH($A67,Кальк._виноград_наим.,0),MATCH("Сумма затрат, т.руб.",'Кальк-я'!$5:$5,0))*
INDEX(ЗФ,MATCH($A$66,ЗФ!$A:$A,0),MATCH("Посевная площадь"&amp;YEAR(GE$3),ЗФ!$2:$2,0))*
INDEX(Коэф.закупка_год_виноград[],MATCH($A67,Коэф.закупка_год_виноград[1],0),MATCH(MONTH(GD$3),КЗ!$1:$1,0))/1000,""),0)</f>
        <v>0</v>
      </c>
      <c r="GE67" s="551" cm="1">
        <f t="array" aca="1" ref="GE67" ca="1">IFERROR(IF(AND(НачЦ_ИнвП_Дата&lt;=GE$3,КИнвП_Дата&gt;GE$3),
INDEX(Кальк._виноград,MATCH($A67,Кальк._виноград_наим.,0),MATCH("Сумма затрат, т.руб.",'Кальк-я'!$5:$5,0))*
INDEX(ЗФ,MATCH($A$66,ЗФ!$A:$A,0),MATCH("Посевная площадь"&amp;YEAR(GF$3),ЗФ!$2:$2,0))*
INDEX(Коэф.закупка_год_виноград[],MATCH($A67,Коэф.закупка_год_виноград[1],0),MATCH(MONTH(GE$3),КЗ!$1:$1,0))/1000,""),0)</f>
        <v>0</v>
      </c>
      <c r="GF67" s="551" cm="1">
        <f t="array" aca="1" ref="GF67" ca="1">IFERROR(IF(AND(НачЦ_ИнвП_Дата&lt;=GF$3,КИнвП_Дата&gt;GF$3),
INDEX(Кальк._виноград,MATCH($A67,Кальк._виноград_наим.,0),MATCH("Сумма затрат, т.руб.",'Кальк-я'!$5:$5,0))*
INDEX(ЗФ,MATCH($A$66,ЗФ!$A:$A,0),MATCH("Посевная площадь"&amp;YEAR(GG$3),ЗФ!$2:$2,0))*
INDEX(Коэф.закупка_год_виноград[],MATCH($A67,Коэф.закупка_год_виноград[1],0),MATCH(MONTH(GF$3),КЗ!$1:$1,0))/1000,""),0)</f>
        <v>0</v>
      </c>
      <c r="GG67" s="551" cm="1">
        <f t="array" aca="1" ref="GG67" ca="1">IFERROR(IF(AND(НачЦ_ИнвП_Дата&lt;=GG$3,КИнвП_Дата&gt;GG$3),
INDEX(Кальк._виноград,MATCH($A67,Кальк._виноград_наим.,0),MATCH("Сумма затрат, т.руб.",'Кальк-я'!$5:$5,0))*
INDEX(ЗФ,MATCH($A$66,ЗФ!$A:$A,0),MATCH("Посевная площадь"&amp;YEAR(GH$3),ЗФ!$2:$2,0))*
INDEX(Коэф.закупка_год_виноград[],MATCH($A67,Коэф.закупка_год_виноград[1],0),MATCH(MONTH(GG$3),КЗ!$1:$1,0))/1000,""),0)</f>
        <v>0</v>
      </c>
      <c r="GH67" s="551" cm="1">
        <f t="array" aca="1" ref="GH67" ca="1">IFERROR(IF(AND(НачЦ_ИнвП_Дата&lt;=GH$3,КИнвП_Дата&gt;GH$3),
INDEX(Кальк._виноград,MATCH($A67,Кальк._виноград_наим.,0),MATCH("Сумма затрат, т.руб.",'Кальк-я'!$5:$5,0))*
INDEX(ЗФ,MATCH($A$66,ЗФ!$A:$A,0),MATCH("Посевная площадь"&amp;YEAR(GI$3),ЗФ!$2:$2,0))*
INDEX(Коэф.закупка_год_виноград[],MATCH($A67,Коэф.закупка_год_виноград[1],0),MATCH(MONTH(GH$3),КЗ!$1:$1,0))/1000,""),0)</f>
        <v>0</v>
      </c>
      <c r="GI67" s="551" cm="1">
        <f t="array" aca="1" ref="GI67" ca="1">IFERROR(IF(AND(НачЦ_ИнвП_Дата&lt;=GI$3,КИнвП_Дата&gt;GI$3),
INDEX(Кальк._виноград,MATCH($A67,Кальк._виноград_наим.,0),MATCH("Сумма затрат, т.руб.",'Кальк-я'!$5:$5,0))*
INDEX(ЗФ,MATCH($A$66,ЗФ!$A:$A,0),MATCH("Посевная площадь"&amp;YEAR(GJ$3),ЗФ!$2:$2,0))*
INDEX(Коэф.закупка_год_виноград[],MATCH($A67,Коэф.закупка_год_виноград[1],0),MATCH(MONTH(GI$3),КЗ!$1:$1,0))/1000,""),0)</f>
        <v>0</v>
      </c>
      <c r="GJ67" s="551" cm="1">
        <f t="array" aca="1" ref="GJ67" ca="1">IFERROR(IF(AND(НачЦ_ИнвП_Дата&lt;=GJ$3,КИнвП_Дата&gt;GJ$3),
INDEX(Кальк._виноград,MATCH($A67,Кальк._виноград_наим.,0),MATCH("Сумма затрат, т.руб.",'Кальк-я'!$5:$5,0))*
INDEX(ЗФ,MATCH($A$66,ЗФ!$A:$A,0),MATCH("Посевная площадь"&amp;YEAR(GK$3),ЗФ!$2:$2,0))*
INDEX(Коэф.закупка_год_виноград[],MATCH($A67,Коэф.закупка_год_виноград[1],0),MATCH(MONTH(GJ$3),КЗ!$1:$1,0))/1000,""),0)</f>
        <v>0</v>
      </c>
      <c r="GK67" s="551" cm="1">
        <f t="array" aca="1" ref="GK67" ca="1">IFERROR(IF(AND(НачЦ_ИнвП_Дата&lt;=GK$3,КИнвП_Дата&gt;GK$3),
INDEX(Кальк._виноград,MATCH($A67,Кальк._виноград_наим.,0),MATCH("Сумма затрат, т.руб.",'Кальк-я'!$5:$5,0))*
INDEX(ЗФ,MATCH($A$66,ЗФ!$A:$A,0),MATCH("Посевная площадь"&amp;YEAR(GL$3),ЗФ!$2:$2,0))*
INDEX(Коэф.закупка_год_виноград[],MATCH($A67,Коэф.закупка_год_виноград[1],0),MATCH(MONTH(GK$3),КЗ!$1:$1,0))/1000,""),0)</f>
        <v>0</v>
      </c>
      <c r="GL67" s="551" cm="1">
        <f t="array" aca="1" ref="GL67" ca="1">IFERROR(IF(AND(НачЦ_ИнвП_Дата&lt;=GL$3,КИнвП_Дата&gt;GL$3),
INDEX(Кальк._виноград,MATCH($A67,Кальк._виноград_наим.,0),MATCH("Сумма затрат, т.руб.",'Кальк-я'!$5:$5,0))*
INDEX(ЗФ,MATCH($A$66,ЗФ!$A:$A,0),MATCH("Посевная площадь"&amp;YEAR(GM$3),ЗФ!$2:$2,0))*
INDEX(Коэф.закупка_год_виноград[],MATCH($A67,Коэф.закупка_год_виноград[1],0),MATCH(MONTH(GL$3),КЗ!$1:$1,0))/1000,""),0)</f>
        <v>0</v>
      </c>
      <c r="GM67" s="551" cm="1">
        <f t="array" aca="1" ref="GM67" ca="1">IFERROR(IF(AND(НачЦ_ИнвП_Дата&lt;=GM$3,КИнвП_Дата&gt;GM$3),
INDEX(Кальк._виноград,MATCH($A67,Кальк._виноград_наим.,0),MATCH("Сумма затрат, т.руб.",'Кальк-я'!$5:$5,0))*
INDEX(ЗФ,MATCH($A$66,ЗФ!$A:$A,0),MATCH("Посевная площадь"&amp;YEAR(GN$3),ЗФ!$2:$2,0))*
INDEX(Коэф.закупка_год_виноград[],MATCH($A67,Коэф.закупка_год_виноград[1],0),MATCH(MONTH(GM$3),КЗ!$1:$1,0))/1000,""),0)</f>
        <v>0</v>
      </c>
      <c r="GN67" s="552">
        <f t="shared" ca="1" si="1558"/>
        <v>0</v>
      </c>
      <c r="GO67" s="551" cm="1">
        <f t="array" aca="1" ref="GO67" ca="1">IFERROR(IF(AND(НачЦ_ИнвП_Дата&lt;=GO$3,КИнвП_Дата&gt;GO$3),
INDEX(Кальк._виноград,MATCH($A67,Кальк._виноград_наим.,0),MATCH("Сумма затрат, т.руб.",'Кальк-я'!$5:$5,0))*
INDEX(ЗФ,MATCH($A$66,ЗФ!$A:$A,0),MATCH("Посевная площадь"&amp;YEAR(GP$3),ЗФ!$2:$2,0))*
INDEX(Коэф.закупка_год_виноград[],MATCH($A67,Коэф.закупка_год_виноград[1],0),MATCH(MONTH(GO$3),КЗ!$1:$1,0))/1000,""),0)</f>
        <v>0</v>
      </c>
      <c r="GP67" s="551" cm="1">
        <f t="array" aca="1" ref="GP67" ca="1">IFERROR(IF(AND(НачЦ_ИнвП_Дата&lt;=GP$3,КИнвП_Дата&gt;GP$3),
INDEX(Кальк._виноград,MATCH($A67,Кальк._виноград_наим.,0),MATCH("Сумма затрат, т.руб.",'Кальк-я'!$5:$5,0))*
INDEX(ЗФ,MATCH($A$66,ЗФ!$A:$A,0),MATCH("Посевная площадь"&amp;YEAR(GQ$3),ЗФ!$2:$2,0))*
INDEX(Коэф.закупка_год_виноград[],MATCH($A67,Коэф.закупка_год_виноград[1],0),MATCH(MONTH(GP$3),КЗ!$1:$1,0))/1000,""),0)</f>
        <v>0</v>
      </c>
      <c r="GQ67" s="551" cm="1">
        <f t="array" aca="1" ref="GQ67" ca="1">IFERROR(IF(AND(НачЦ_ИнвП_Дата&lt;=GQ$3,КИнвП_Дата&gt;GQ$3),
INDEX(Кальк._виноград,MATCH($A67,Кальк._виноград_наим.,0),MATCH("Сумма затрат, т.руб.",'Кальк-я'!$5:$5,0))*
INDEX(ЗФ,MATCH($A$66,ЗФ!$A:$A,0),MATCH("Посевная площадь"&amp;YEAR(GR$3),ЗФ!$2:$2,0))*
INDEX(Коэф.закупка_год_виноград[],MATCH($A67,Коэф.закупка_год_виноград[1],0),MATCH(MONTH(GQ$3),КЗ!$1:$1,0))/1000,""),0)</f>
        <v>0</v>
      </c>
      <c r="GR67" s="551" cm="1">
        <f t="array" aca="1" ref="GR67" ca="1">IFERROR(IF(AND(НачЦ_ИнвП_Дата&lt;=GR$3,КИнвП_Дата&gt;GR$3),
INDEX(Кальк._виноград,MATCH($A67,Кальк._виноград_наим.,0),MATCH("Сумма затрат, т.руб.",'Кальк-я'!$5:$5,0))*
INDEX(ЗФ,MATCH($A$66,ЗФ!$A:$A,0),MATCH("Посевная площадь"&amp;YEAR(GS$3),ЗФ!$2:$2,0))*
INDEX(Коэф.закупка_год_виноград[],MATCH($A67,Коэф.закупка_год_виноград[1],0),MATCH(MONTH(GR$3),КЗ!$1:$1,0))/1000,""),0)</f>
        <v>0</v>
      </c>
      <c r="GS67" s="551" cm="1">
        <f t="array" aca="1" ref="GS67" ca="1">IFERROR(IF(AND(НачЦ_ИнвП_Дата&lt;=GS$3,КИнвП_Дата&gt;GS$3),
INDEX(Кальк._виноград,MATCH($A67,Кальк._виноград_наим.,0),MATCH("Сумма затрат, т.руб.",'Кальк-я'!$5:$5,0))*
INDEX(ЗФ,MATCH($A$66,ЗФ!$A:$A,0),MATCH("Посевная площадь"&amp;YEAR(GT$3),ЗФ!$2:$2,0))*
INDEX(Коэф.закупка_год_виноград[],MATCH($A67,Коэф.закупка_год_виноград[1],0),MATCH(MONTH(GS$3),КЗ!$1:$1,0))/1000,""),0)</f>
        <v>0</v>
      </c>
      <c r="GT67" s="551" cm="1">
        <f t="array" aca="1" ref="GT67" ca="1">IFERROR(IF(AND(НачЦ_ИнвП_Дата&lt;=GT$3,КИнвП_Дата&gt;GT$3),
INDEX(Кальк._виноград,MATCH($A67,Кальк._виноград_наим.,0),MATCH("Сумма затрат, т.руб.",'Кальк-я'!$5:$5,0))*
INDEX(ЗФ,MATCH($A$66,ЗФ!$A:$A,0),MATCH("Посевная площадь"&amp;YEAR(GU$3),ЗФ!$2:$2,0))*
INDEX(Коэф.закупка_год_виноград[],MATCH($A67,Коэф.закупка_год_виноград[1],0),MATCH(MONTH(GT$3),КЗ!$1:$1,0))/1000,""),0)</f>
        <v>0</v>
      </c>
      <c r="GU67" s="551" cm="1">
        <f t="array" aca="1" ref="GU67" ca="1">IFERROR(IF(AND(НачЦ_ИнвП_Дата&lt;=GU$3,КИнвП_Дата&gt;GU$3),
INDEX(Кальк._виноград,MATCH($A67,Кальк._виноград_наим.,0),MATCH("Сумма затрат, т.руб.",'Кальк-я'!$5:$5,0))*
INDEX(ЗФ,MATCH($A$66,ЗФ!$A:$A,0),MATCH("Посевная площадь"&amp;YEAR(GV$3),ЗФ!$2:$2,0))*
INDEX(Коэф.закупка_год_виноград[],MATCH($A67,Коэф.закупка_год_виноград[1],0),MATCH(MONTH(GU$3),КЗ!$1:$1,0))/1000,""),0)</f>
        <v>0</v>
      </c>
      <c r="GV67" s="551" cm="1">
        <f t="array" aca="1" ref="GV67" ca="1">IFERROR(IF(AND(НачЦ_ИнвП_Дата&lt;=GV$3,КИнвП_Дата&gt;GV$3),
INDEX(Кальк._виноград,MATCH($A67,Кальк._виноград_наим.,0),MATCH("Сумма затрат, т.руб.",'Кальк-я'!$5:$5,0))*
INDEX(ЗФ,MATCH($A$66,ЗФ!$A:$A,0),MATCH("Посевная площадь"&amp;YEAR(GW$3),ЗФ!$2:$2,0))*
INDEX(Коэф.закупка_год_виноград[],MATCH($A67,Коэф.закупка_год_виноград[1],0),MATCH(MONTH(GV$3),КЗ!$1:$1,0))/1000,""),0)</f>
        <v>0</v>
      </c>
      <c r="GW67" s="551" cm="1">
        <f t="array" aca="1" ref="GW67" ca="1">IFERROR(IF(AND(НачЦ_ИнвП_Дата&lt;=GW$3,КИнвП_Дата&gt;GW$3),
INDEX(Кальк._виноград,MATCH($A67,Кальк._виноград_наим.,0),MATCH("Сумма затрат, т.руб.",'Кальк-я'!$5:$5,0))*
INDEX(ЗФ,MATCH($A$66,ЗФ!$A:$A,0),MATCH("Посевная площадь"&amp;YEAR(GX$3),ЗФ!$2:$2,0))*
INDEX(Коэф.закупка_год_виноград[],MATCH($A67,Коэф.закупка_год_виноград[1],0),MATCH(MONTH(GW$3),КЗ!$1:$1,0))/1000,""),0)</f>
        <v>0</v>
      </c>
      <c r="GX67" s="551" cm="1">
        <f t="array" aca="1" ref="GX67" ca="1">IFERROR(IF(AND(НачЦ_ИнвП_Дата&lt;=GX$3,КИнвП_Дата&gt;GX$3),
INDEX(Кальк._виноград,MATCH($A67,Кальк._виноград_наим.,0),MATCH("Сумма затрат, т.руб.",'Кальк-я'!$5:$5,0))*
INDEX(ЗФ,MATCH($A$66,ЗФ!$A:$A,0),MATCH("Посевная площадь"&amp;YEAR(GY$3),ЗФ!$2:$2,0))*
INDEX(Коэф.закупка_год_виноград[],MATCH($A67,Коэф.закупка_год_виноград[1],0),MATCH(MONTH(GX$3),КЗ!$1:$1,0))/1000,""),0)</f>
        <v>0</v>
      </c>
      <c r="GY67" s="551" cm="1">
        <f t="array" aca="1" ref="GY67" ca="1">IFERROR(IF(AND(НачЦ_ИнвП_Дата&lt;=GY$3,КИнвП_Дата&gt;GY$3),
INDEX(Кальк._виноград,MATCH($A67,Кальк._виноград_наим.,0),MATCH("Сумма затрат, т.руб.",'Кальк-я'!$5:$5,0))*
INDEX(ЗФ,MATCH($A$66,ЗФ!$A:$A,0),MATCH("Посевная площадь"&amp;YEAR(GZ$3),ЗФ!$2:$2,0))*
INDEX(Коэф.закупка_год_виноград[],MATCH($A67,Коэф.закупка_год_виноград[1],0),MATCH(MONTH(GY$3),КЗ!$1:$1,0))/1000,""),0)</f>
        <v>0</v>
      </c>
      <c r="GZ67" s="551" cm="1">
        <f t="array" aca="1" ref="GZ67" ca="1">IFERROR(IF(AND(НачЦ_ИнвП_Дата&lt;=GZ$3,КИнвП_Дата&gt;GZ$3),
INDEX(Кальк._виноград,MATCH($A67,Кальк._виноград_наим.,0),MATCH("Сумма затрат, т.руб.",'Кальк-я'!$5:$5,0))*
INDEX(ЗФ,MATCH($A$66,ЗФ!$A:$A,0),MATCH("Посевная площадь"&amp;YEAR(HA$3),ЗФ!$2:$2,0))*
INDEX(Коэф.закупка_год_виноград[],MATCH($A67,Коэф.закупка_год_виноград[1],0),MATCH(MONTH(GZ$3),КЗ!$1:$1,0))/1000,""),0)</f>
        <v>0</v>
      </c>
      <c r="HA67" s="552">
        <f t="shared" ca="1" si="1559"/>
        <v>0</v>
      </c>
      <c r="HB67" s="551" cm="1">
        <f t="array" aca="1" ref="HB67" ca="1">IFERROR(IF(AND(НачЦ_ИнвП_Дата&lt;=HB$3,КИнвП_Дата&gt;HB$3),
INDEX(Кальк._виноград,MATCH($A67,Кальк._виноград_наим.,0),MATCH("Сумма затрат, т.руб.",'Кальк-я'!$5:$5,0))*
INDEX(ЗФ,MATCH($A$66,ЗФ!$A:$A,0),MATCH("Посевная площадь"&amp;YEAR(HC$3),ЗФ!$2:$2,0))*
INDEX(Коэф.закупка_год_виноград[],MATCH($A67,Коэф.закупка_год_виноград[1],0),MATCH(MONTH(HB$3),КЗ!$1:$1,0))/1000,""),0)</f>
        <v>0</v>
      </c>
      <c r="HC67" s="551" cm="1">
        <f t="array" aca="1" ref="HC67" ca="1">IFERROR(IF(AND(НачЦ_ИнвП_Дата&lt;=HC$3,КИнвП_Дата&gt;HC$3),
INDEX(Кальк._виноград,MATCH($A67,Кальк._виноград_наим.,0),MATCH("Сумма затрат, т.руб.",'Кальк-я'!$5:$5,0))*
INDEX(ЗФ,MATCH($A$66,ЗФ!$A:$A,0),MATCH("Посевная площадь"&amp;YEAR(HD$3),ЗФ!$2:$2,0))*
INDEX(Коэф.закупка_год_виноград[],MATCH($A67,Коэф.закупка_год_виноград[1],0),MATCH(MONTH(HC$3),КЗ!$1:$1,0))/1000,""),0)</f>
        <v>0</v>
      </c>
      <c r="HD67" s="551" cm="1">
        <f t="array" aca="1" ref="HD67" ca="1">IFERROR(IF(AND(НачЦ_ИнвП_Дата&lt;=HD$3,КИнвП_Дата&gt;HD$3),
INDEX(Кальк._виноград,MATCH($A67,Кальк._виноград_наим.,0),MATCH("Сумма затрат, т.руб.",'Кальк-я'!$5:$5,0))*
INDEX(ЗФ,MATCH($A$66,ЗФ!$A:$A,0),MATCH("Посевная площадь"&amp;YEAR(HE$3),ЗФ!$2:$2,0))*
INDEX(Коэф.закупка_год_виноград[],MATCH($A67,Коэф.закупка_год_виноград[1],0),MATCH(MONTH(HD$3),КЗ!$1:$1,0))/1000,""),0)</f>
        <v>0</v>
      </c>
      <c r="HE67" s="551" cm="1">
        <f t="array" aca="1" ref="HE67" ca="1">IFERROR(IF(AND(НачЦ_ИнвП_Дата&lt;=HE$3,КИнвП_Дата&gt;HE$3),
INDEX(Кальк._виноград,MATCH($A67,Кальк._виноград_наим.,0),MATCH("Сумма затрат, т.руб.",'Кальк-я'!$5:$5,0))*
INDEX(ЗФ,MATCH($A$66,ЗФ!$A:$A,0),MATCH("Посевная площадь"&amp;YEAR(HF$3),ЗФ!$2:$2,0))*
INDEX(Коэф.закупка_год_виноград[],MATCH($A67,Коэф.закупка_год_виноград[1],0),MATCH(MONTH(HE$3),КЗ!$1:$1,0))/1000,""),0)</f>
        <v>0</v>
      </c>
      <c r="HF67" s="551" cm="1">
        <f t="array" aca="1" ref="HF67" ca="1">IFERROR(IF(AND(НачЦ_ИнвП_Дата&lt;=HF$3,КИнвП_Дата&gt;HF$3),
INDEX(Кальк._виноград,MATCH($A67,Кальк._виноград_наим.,0),MATCH("Сумма затрат, т.руб.",'Кальк-я'!$5:$5,0))*
INDEX(ЗФ,MATCH($A$66,ЗФ!$A:$A,0),MATCH("Посевная площадь"&amp;YEAR(HG$3),ЗФ!$2:$2,0))*
INDEX(Коэф.закупка_год_виноград[],MATCH($A67,Коэф.закупка_год_виноград[1],0),MATCH(MONTH(HF$3),КЗ!$1:$1,0))/1000,""),0)</f>
        <v>0</v>
      </c>
      <c r="HG67" s="551" cm="1">
        <f t="array" aca="1" ref="HG67" ca="1">IFERROR(IF(AND(НачЦ_ИнвП_Дата&lt;=HG$3,КИнвП_Дата&gt;HG$3),
INDEX(Кальк._виноград,MATCH($A67,Кальк._виноград_наим.,0),MATCH("Сумма затрат, т.руб.",'Кальк-я'!$5:$5,0))*
INDEX(ЗФ,MATCH($A$66,ЗФ!$A:$A,0),MATCH("Посевная площадь"&amp;YEAR(HH$3),ЗФ!$2:$2,0))*
INDEX(Коэф.закупка_год_виноград[],MATCH($A67,Коэф.закупка_год_виноград[1],0),MATCH(MONTH(HG$3),КЗ!$1:$1,0))/1000,""),0)</f>
        <v>0</v>
      </c>
      <c r="HH67" s="551" cm="1">
        <f t="array" aca="1" ref="HH67" ca="1">IFERROR(IF(AND(НачЦ_ИнвП_Дата&lt;=HH$3,КИнвП_Дата&gt;HH$3),
INDEX(Кальк._виноград,MATCH($A67,Кальк._виноград_наим.,0),MATCH("Сумма затрат, т.руб.",'Кальк-я'!$5:$5,0))*
INDEX(ЗФ,MATCH($A$66,ЗФ!$A:$A,0),MATCH("Посевная площадь"&amp;YEAR(HI$3),ЗФ!$2:$2,0))*
INDEX(Коэф.закупка_год_виноград[],MATCH($A67,Коэф.закупка_год_виноград[1],0),MATCH(MONTH(HH$3),КЗ!$1:$1,0))/1000,""),0)</f>
        <v>0</v>
      </c>
      <c r="HI67" s="551" cm="1">
        <f t="array" aca="1" ref="HI67" ca="1">IFERROR(IF(AND(НачЦ_ИнвП_Дата&lt;=HI$3,КИнвП_Дата&gt;HI$3),
INDEX(Кальк._виноград,MATCH($A67,Кальк._виноград_наим.,0),MATCH("Сумма затрат, т.руб.",'Кальк-я'!$5:$5,0))*
INDEX(ЗФ,MATCH($A$66,ЗФ!$A:$A,0),MATCH("Посевная площадь"&amp;YEAR(HJ$3),ЗФ!$2:$2,0))*
INDEX(Коэф.закупка_год_виноград[],MATCH($A67,Коэф.закупка_год_виноград[1],0),MATCH(MONTH(HI$3),КЗ!$1:$1,0))/1000,""),0)</f>
        <v>0</v>
      </c>
      <c r="HJ67" s="551" cm="1">
        <f t="array" aca="1" ref="HJ67" ca="1">IFERROR(IF(AND(НачЦ_ИнвП_Дата&lt;=HJ$3,КИнвП_Дата&gt;HJ$3),
INDEX(Кальк._виноград,MATCH($A67,Кальк._виноград_наим.,0),MATCH("Сумма затрат, т.руб.",'Кальк-я'!$5:$5,0))*
INDEX(ЗФ,MATCH($A$66,ЗФ!$A:$A,0),MATCH("Посевная площадь"&amp;YEAR(HK$3),ЗФ!$2:$2,0))*
INDEX(Коэф.закупка_год_виноград[],MATCH($A67,Коэф.закупка_год_виноград[1],0),MATCH(MONTH(HJ$3),КЗ!$1:$1,0))/1000,""),0)</f>
        <v>0</v>
      </c>
      <c r="HK67" s="551" cm="1">
        <f t="array" aca="1" ref="HK67" ca="1">IFERROR(IF(AND(НачЦ_ИнвП_Дата&lt;=HK$3,КИнвП_Дата&gt;HK$3),
INDEX(Кальк._виноград,MATCH($A67,Кальк._виноград_наим.,0),MATCH("Сумма затрат, т.руб.",'Кальк-я'!$5:$5,0))*
INDEX(ЗФ,MATCH($A$66,ЗФ!$A:$A,0),MATCH("Посевная площадь"&amp;YEAR(HL$3),ЗФ!$2:$2,0))*
INDEX(Коэф.закупка_год_виноград[],MATCH($A67,Коэф.закупка_год_виноград[1],0),MATCH(MONTH(HK$3),КЗ!$1:$1,0))/1000,""),0)</f>
        <v>0</v>
      </c>
      <c r="HL67" s="551" cm="1">
        <f t="array" aca="1" ref="HL67" ca="1">IFERROR(IF(AND(НачЦ_ИнвП_Дата&lt;=HL$3,КИнвП_Дата&gt;HL$3),
INDEX(Кальк._виноград,MATCH($A67,Кальк._виноград_наим.,0),MATCH("Сумма затрат, т.руб.",'Кальк-я'!$5:$5,0))*
INDEX(ЗФ,MATCH($A$66,ЗФ!$A:$A,0),MATCH("Посевная площадь"&amp;YEAR(HM$3),ЗФ!$2:$2,0))*
INDEX(Коэф.закупка_год_виноград[],MATCH($A67,Коэф.закупка_год_виноград[1],0),MATCH(MONTH(HL$3),КЗ!$1:$1,0))/1000,""),0)</f>
        <v>0</v>
      </c>
      <c r="HM67" s="551" cm="1">
        <f t="array" aca="1" ref="HM67" ca="1">IFERROR(IF(AND(НачЦ_ИнвП_Дата&lt;=HM$3,КИнвП_Дата&gt;HM$3),
INDEX(Кальк._виноград,MATCH($A67,Кальк._виноград_наим.,0),MATCH("Сумма затрат, т.руб.",'Кальк-я'!$5:$5,0))*
INDEX(ЗФ,MATCH($A$66,ЗФ!$A:$A,0),MATCH("Посевная площадь"&amp;YEAR(HN$3),ЗФ!$2:$2,0))*
INDEX(Коэф.закупка_год_виноград[],MATCH($A67,Коэф.закупка_год_виноград[1],0),MATCH(MONTH(HM$3),КЗ!$1:$1,0))/1000,""),0)</f>
        <v>0</v>
      </c>
      <c r="HN67" s="552">
        <f t="shared" ca="1" si="1560"/>
        <v>0</v>
      </c>
      <c r="HO67" s="551" cm="1">
        <f t="array" aca="1" ref="HO67" ca="1">IFERROR(IF(AND(НачЦ_ИнвП_Дата&lt;=HO$3,КИнвП_Дата&gt;HO$3),
INDEX(Кальк._виноград,MATCH($A67,Кальк._виноград_наим.,0),MATCH("Сумма затрат, т.руб.",'Кальк-я'!$5:$5,0))*
INDEX(ЗФ,MATCH($A$66,ЗФ!$A:$A,0),MATCH("Посевная площадь"&amp;YEAR(HP$3),ЗФ!$2:$2,0))*
INDEX(Коэф.закупка_год_виноград[],MATCH($A67,Коэф.закупка_год_виноград[1],0),MATCH(MONTH(HO$3),КЗ!$1:$1,0))/1000,""),0)</f>
        <v>0</v>
      </c>
      <c r="HP67" s="551" cm="1">
        <f t="array" aca="1" ref="HP67" ca="1">IFERROR(IF(AND(НачЦ_ИнвП_Дата&lt;=HP$3,КИнвП_Дата&gt;HP$3),
INDEX(Кальк._виноград,MATCH($A67,Кальк._виноград_наим.,0),MATCH("Сумма затрат, т.руб.",'Кальк-я'!$5:$5,0))*
INDEX(ЗФ,MATCH($A$66,ЗФ!$A:$A,0),MATCH("Посевная площадь"&amp;YEAR(HQ$3),ЗФ!$2:$2,0))*
INDEX(Коэф.закупка_год_виноград[],MATCH($A67,Коэф.закупка_год_виноград[1],0),MATCH(MONTH(HP$3),КЗ!$1:$1,0))/1000,""),0)</f>
        <v>0</v>
      </c>
      <c r="HQ67" s="551" cm="1">
        <f t="array" aca="1" ref="HQ67" ca="1">IFERROR(IF(AND(НачЦ_ИнвП_Дата&lt;=HQ$3,КИнвП_Дата&gt;HQ$3),
INDEX(Кальк._виноград,MATCH($A67,Кальк._виноград_наим.,0),MATCH("Сумма затрат, т.руб.",'Кальк-я'!$5:$5,0))*
INDEX(ЗФ,MATCH($A$66,ЗФ!$A:$A,0),MATCH("Посевная площадь"&amp;YEAR(HR$3),ЗФ!$2:$2,0))*
INDEX(Коэф.закупка_год_виноград[],MATCH($A67,Коэф.закупка_год_виноград[1],0),MATCH(MONTH(HQ$3),КЗ!$1:$1,0))/1000,""),0)</f>
        <v>0</v>
      </c>
      <c r="HR67" s="551" cm="1">
        <f t="array" aca="1" ref="HR67" ca="1">IFERROR(IF(AND(НачЦ_ИнвП_Дата&lt;=HR$3,КИнвП_Дата&gt;HR$3),
INDEX(Кальк._виноград,MATCH($A67,Кальк._виноград_наим.,0),MATCH("Сумма затрат, т.руб.",'Кальк-я'!$5:$5,0))*
INDEX(ЗФ,MATCH($A$66,ЗФ!$A:$A,0),MATCH("Посевная площадь"&amp;YEAR(HS$3),ЗФ!$2:$2,0))*
INDEX(Коэф.закупка_год_виноград[],MATCH($A67,Коэф.закупка_год_виноград[1],0),MATCH(MONTH(HR$3),КЗ!$1:$1,0))/1000,""),0)</f>
        <v>0</v>
      </c>
      <c r="HS67" s="551" cm="1">
        <f t="array" aca="1" ref="HS67" ca="1">IFERROR(IF(AND(НачЦ_ИнвП_Дата&lt;=HS$3,КИнвП_Дата&gt;HS$3),
INDEX(Кальк._виноград,MATCH($A67,Кальк._виноград_наим.,0),MATCH("Сумма затрат, т.руб.",'Кальк-я'!$5:$5,0))*
INDEX(ЗФ,MATCH($A$66,ЗФ!$A:$A,0),MATCH("Посевная площадь"&amp;YEAR(HT$3),ЗФ!$2:$2,0))*
INDEX(Коэф.закупка_год_виноград[],MATCH($A67,Коэф.закупка_год_виноград[1],0),MATCH(MONTH(HS$3),КЗ!$1:$1,0))/1000,""),0)</f>
        <v>0</v>
      </c>
      <c r="HT67" s="551" cm="1">
        <f t="array" aca="1" ref="HT67" ca="1">IFERROR(IF(AND(НачЦ_ИнвП_Дата&lt;=HT$3,КИнвП_Дата&gt;HT$3),
INDEX(Кальк._виноград,MATCH($A67,Кальк._виноград_наим.,0),MATCH("Сумма затрат, т.руб.",'Кальк-я'!$5:$5,0))*
INDEX(ЗФ,MATCH($A$66,ЗФ!$A:$A,0),MATCH("Посевная площадь"&amp;YEAR(HU$3),ЗФ!$2:$2,0))*
INDEX(Коэф.закупка_год_виноград[],MATCH($A67,Коэф.закупка_год_виноград[1],0),MATCH(MONTH(HT$3),КЗ!$1:$1,0))/1000,""),0)</f>
        <v>0</v>
      </c>
      <c r="HU67" s="551" cm="1">
        <f t="array" aca="1" ref="HU67" ca="1">IFERROR(IF(AND(НачЦ_ИнвП_Дата&lt;=HU$3,КИнвП_Дата&gt;HU$3),
INDEX(Кальк._виноград,MATCH($A67,Кальк._виноград_наим.,0),MATCH("Сумма затрат, т.руб.",'Кальк-я'!$5:$5,0))*
INDEX(ЗФ,MATCH($A$66,ЗФ!$A:$A,0),MATCH("Посевная площадь"&amp;YEAR(HV$3),ЗФ!$2:$2,0))*
INDEX(Коэф.закупка_год_виноград[],MATCH($A67,Коэф.закупка_год_виноград[1],0),MATCH(MONTH(HU$3),КЗ!$1:$1,0))/1000,""),0)</f>
        <v>0</v>
      </c>
      <c r="HV67" s="551" cm="1">
        <f t="array" aca="1" ref="HV67" ca="1">IFERROR(IF(AND(НачЦ_ИнвП_Дата&lt;=HV$3,КИнвП_Дата&gt;HV$3),
INDEX(Кальк._виноград,MATCH($A67,Кальк._виноград_наим.,0),MATCH("Сумма затрат, т.руб.",'Кальк-я'!$5:$5,0))*
INDEX(ЗФ,MATCH($A$66,ЗФ!$A:$A,0),MATCH("Посевная площадь"&amp;YEAR(HW$3),ЗФ!$2:$2,0))*
INDEX(Коэф.закупка_год_виноград[],MATCH($A67,Коэф.закупка_год_виноград[1],0),MATCH(MONTH(HV$3),КЗ!$1:$1,0))/1000,""),0)</f>
        <v>0</v>
      </c>
      <c r="HW67" s="551" cm="1">
        <f t="array" aca="1" ref="HW67" ca="1">IFERROR(IF(AND(НачЦ_ИнвП_Дата&lt;=HW$3,КИнвП_Дата&gt;HW$3),
INDEX(Кальк._виноград,MATCH($A67,Кальк._виноград_наим.,0),MATCH("Сумма затрат, т.руб.",'Кальк-я'!$5:$5,0))*
INDEX(ЗФ,MATCH($A$66,ЗФ!$A:$A,0),MATCH("Посевная площадь"&amp;YEAR(HX$3),ЗФ!$2:$2,0))*
INDEX(Коэф.закупка_год_виноград[],MATCH($A67,Коэф.закупка_год_виноград[1],0),MATCH(MONTH(HW$3),КЗ!$1:$1,0))/1000,""),0)</f>
        <v>0</v>
      </c>
      <c r="HX67" s="551" cm="1">
        <f t="array" aca="1" ref="HX67" ca="1">IFERROR(IF(AND(НачЦ_ИнвП_Дата&lt;=HX$3,КИнвП_Дата&gt;HX$3),
INDEX(Кальк._виноград,MATCH($A67,Кальк._виноград_наим.,0),MATCH("Сумма затрат, т.руб.",'Кальк-я'!$5:$5,0))*
INDEX(ЗФ,MATCH($A$66,ЗФ!$A:$A,0),MATCH("Посевная площадь"&amp;YEAR(HY$3),ЗФ!$2:$2,0))*
INDEX(Коэф.закупка_год_виноград[],MATCH($A67,Коэф.закупка_год_виноград[1],0),MATCH(MONTH(HX$3),КЗ!$1:$1,0))/1000,""),0)</f>
        <v>0</v>
      </c>
      <c r="HY67" s="551" cm="1">
        <f t="array" aca="1" ref="HY67" ca="1">IFERROR(IF(AND(НачЦ_ИнвП_Дата&lt;=HY$3,КИнвП_Дата&gt;HY$3),
INDEX(Кальк._виноград,MATCH($A67,Кальк._виноград_наим.,0),MATCH("Сумма затрат, т.руб.",'Кальк-я'!$5:$5,0))*
INDEX(ЗФ,MATCH($A$66,ЗФ!$A:$A,0),MATCH("Посевная площадь"&amp;YEAR(HZ$3),ЗФ!$2:$2,0))*
INDEX(Коэф.закупка_год_виноград[],MATCH($A67,Коэф.закупка_год_виноград[1],0),MATCH(MONTH(HY$3),КЗ!$1:$1,0))/1000,""),0)</f>
        <v>0</v>
      </c>
      <c r="HZ67" s="551" cm="1">
        <f t="array" aca="1" ref="HZ67" ca="1">IFERROR(IF(AND(НачЦ_ИнвП_Дата&lt;=HZ$3,КИнвП_Дата&gt;HZ$3),
INDEX(Кальк._виноград,MATCH($A67,Кальк._виноград_наим.,0),MATCH("Сумма затрат, т.руб.",'Кальк-я'!$5:$5,0))*
INDEX(ЗФ,MATCH($A$66,ЗФ!$A:$A,0),MATCH("Посевная площадь"&amp;YEAR(IA$3),ЗФ!$2:$2,0))*
INDEX(Коэф.закупка_год_виноград[],MATCH($A67,Коэф.закупка_год_виноград[1],0),MATCH(MONTH(HZ$3),КЗ!$1:$1,0))/1000,""),0)</f>
        <v>0</v>
      </c>
      <c r="IA67" s="552">
        <f t="shared" ca="1" si="1561"/>
        <v>0</v>
      </c>
      <c r="IB67" s="551" cm="1">
        <f t="array" aca="1" ref="IB67" ca="1">IFERROR(IF(AND(НачЦ_ИнвП_Дата&lt;=IB$3,КИнвП_Дата&gt;IB$3),
INDEX(Кальк._виноград,MATCH($A67,Кальк._виноград_наим.,0),MATCH("Сумма затрат, т.руб.",'Кальк-я'!$5:$5,0))*
INDEX(ЗФ,MATCH($A$66,ЗФ!$A:$A,0),MATCH("Посевная площадь"&amp;YEAR(IC$3),ЗФ!$2:$2,0))*
INDEX(Коэф.закупка_год_виноград[],MATCH($A67,Коэф.закупка_год_виноград[1],0),MATCH(MONTH(IB$3),КЗ!$1:$1,0))/1000,""),0)</f>
        <v>0</v>
      </c>
      <c r="IC67" s="551" cm="1">
        <f t="array" aca="1" ref="IC67" ca="1">IFERROR(IF(AND(НачЦ_ИнвП_Дата&lt;=IC$3,КИнвП_Дата&gt;IC$3),
INDEX(Кальк._виноград,MATCH($A67,Кальк._виноград_наим.,0),MATCH("Сумма затрат, т.руб.",'Кальк-я'!$5:$5,0))*
INDEX(ЗФ,MATCH($A$66,ЗФ!$A:$A,0),MATCH("Посевная площадь"&amp;YEAR(ID$3),ЗФ!$2:$2,0))*
INDEX(Коэф.закупка_год_виноград[],MATCH($A67,Коэф.закупка_год_виноград[1],0),MATCH(MONTH(IC$3),КЗ!$1:$1,0))/1000,""),0)</f>
        <v>0</v>
      </c>
      <c r="ID67" s="551" cm="1">
        <f t="array" aca="1" ref="ID67" ca="1">IFERROR(IF(AND(НачЦ_ИнвП_Дата&lt;=ID$3,КИнвП_Дата&gt;ID$3),
INDEX(Кальк._виноград,MATCH($A67,Кальк._виноград_наим.,0),MATCH("Сумма затрат, т.руб.",'Кальк-я'!$5:$5,0))*
INDEX(ЗФ,MATCH($A$66,ЗФ!$A:$A,0),MATCH("Посевная площадь"&amp;YEAR(IE$3),ЗФ!$2:$2,0))*
INDEX(Коэф.закупка_год_виноград[],MATCH($A67,Коэф.закупка_год_виноград[1],0),MATCH(MONTH(ID$3),КЗ!$1:$1,0))/1000,""),0)</f>
        <v>0</v>
      </c>
      <c r="IE67" s="551" cm="1">
        <f t="array" aca="1" ref="IE67" ca="1">IFERROR(IF(AND(НачЦ_ИнвП_Дата&lt;=IE$3,КИнвП_Дата&gt;IE$3),
INDEX(Кальк._виноград,MATCH($A67,Кальк._виноград_наим.,0),MATCH("Сумма затрат, т.руб.",'Кальк-я'!$5:$5,0))*
INDEX(ЗФ,MATCH($A$66,ЗФ!$A:$A,0),MATCH("Посевная площадь"&amp;YEAR(IF$3),ЗФ!$2:$2,0))*
INDEX(Коэф.закупка_год_виноград[],MATCH($A67,Коэф.закупка_год_виноград[1],0),MATCH(MONTH(IE$3),КЗ!$1:$1,0))/1000,""),0)</f>
        <v>0</v>
      </c>
      <c r="IF67" s="551" cm="1">
        <f t="array" aca="1" ref="IF67" ca="1">IFERROR(IF(AND(НачЦ_ИнвП_Дата&lt;=IF$3,КИнвП_Дата&gt;IF$3),
INDEX(Кальк._виноград,MATCH($A67,Кальк._виноград_наим.,0),MATCH("Сумма затрат, т.руб.",'Кальк-я'!$5:$5,0))*
INDEX(ЗФ,MATCH($A$66,ЗФ!$A:$A,0),MATCH("Посевная площадь"&amp;YEAR(IG$3),ЗФ!$2:$2,0))*
INDEX(Коэф.закупка_год_виноград[],MATCH($A67,Коэф.закупка_год_виноград[1],0),MATCH(MONTH(IF$3),КЗ!$1:$1,0))/1000,""),0)</f>
        <v>0</v>
      </c>
      <c r="IG67" s="551" cm="1">
        <f t="array" aca="1" ref="IG67" ca="1">IFERROR(IF(AND(НачЦ_ИнвП_Дата&lt;=IG$3,КИнвП_Дата&gt;IG$3),
INDEX(Кальк._виноград,MATCH($A67,Кальк._виноград_наим.,0),MATCH("Сумма затрат, т.руб.",'Кальк-я'!$5:$5,0))*
INDEX(ЗФ,MATCH($A$66,ЗФ!$A:$A,0),MATCH("Посевная площадь"&amp;YEAR(IH$3),ЗФ!$2:$2,0))*
INDEX(Коэф.закупка_год_виноград[],MATCH($A67,Коэф.закупка_год_виноград[1],0),MATCH(MONTH(IG$3),КЗ!$1:$1,0))/1000,""),0)</f>
        <v>0</v>
      </c>
      <c r="IH67" s="551" cm="1">
        <f t="array" aca="1" ref="IH67" ca="1">IFERROR(IF(AND(НачЦ_ИнвП_Дата&lt;=IH$3,КИнвП_Дата&gt;IH$3),
INDEX(Кальк._виноград,MATCH($A67,Кальк._виноград_наим.,0),MATCH("Сумма затрат, т.руб.",'Кальк-я'!$5:$5,0))*
INDEX(ЗФ,MATCH($A$66,ЗФ!$A:$A,0),MATCH("Посевная площадь"&amp;YEAR(II$3),ЗФ!$2:$2,0))*
INDEX(Коэф.закупка_год_виноград[],MATCH($A67,Коэф.закупка_год_виноград[1],0),MATCH(MONTH(IH$3),КЗ!$1:$1,0))/1000,""),0)</f>
        <v>0</v>
      </c>
      <c r="II67" s="551" cm="1">
        <f t="array" aca="1" ref="II67" ca="1">IFERROR(IF(AND(НачЦ_ИнвП_Дата&lt;=II$3,КИнвП_Дата&gt;II$3),
INDEX(Кальк._виноград,MATCH($A67,Кальк._виноград_наим.,0),MATCH("Сумма затрат, т.руб.",'Кальк-я'!$5:$5,0))*
INDEX(ЗФ,MATCH($A$66,ЗФ!$A:$A,0),MATCH("Посевная площадь"&amp;YEAR(IJ$3),ЗФ!$2:$2,0))*
INDEX(Коэф.закупка_год_виноград[],MATCH($A67,Коэф.закупка_год_виноград[1],0),MATCH(MONTH(II$3),КЗ!$1:$1,0))/1000,""),0)</f>
        <v>0</v>
      </c>
      <c r="IJ67" s="551" cm="1">
        <f t="array" aca="1" ref="IJ67" ca="1">IFERROR(IF(AND(НачЦ_ИнвП_Дата&lt;=IJ$3,КИнвП_Дата&gt;IJ$3),
INDEX(Кальк._виноград,MATCH($A67,Кальк._виноград_наим.,0),MATCH("Сумма затрат, т.руб.",'Кальк-я'!$5:$5,0))*
INDEX(ЗФ,MATCH($A$66,ЗФ!$A:$A,0),MATCH("Посевная площадь"&amp;YEAR(IK$3),ЗФ!$2:$2,0))*
INDEX(Коэф.закупка_год_виноград[],MATCH($A67,Коэф.закупка_год_виноград[1],0),MATCH(MONTH(IJ$3),КЗ!$1:$1,0))/1000,""),0)</f>
        <v>0</v>
      </c>
      <c r="IK67" s="551" cm="1">
        <f t="array" aca="1" ref="IK67" ca="1">IFERROR(IF(AND(НачЦ_ИнвП_Дата&lt;=IK$3,КИнвП_Дата&gt;IK$3),
INDEX(Кальк._виноград,MATCH($A67,Кальк._виноград_наим.,0),MATCH("Сумма затрат, т.руб.",'Кальк-я'!$5:$5,0))*
INDEX(ЗФ,MATCH($A$66,ЗФ!$A:$A,0),MATCH("Посевная площадь"&amp;YEAR(IL$3),ЗФ!$2:$2,0))*
INDEX(Коэф.закупка_год_виноград[],MATCH($A67,Коэф.закупка_год_виноград[1],0),MATCH(MONTH(IK$3),КЗ!$1:$1,0))/1000,""),0)</f>
        <v>0</v>
      </c>
      <c r="IL67" s="551" cm="1">
        <f t="array" aca="1" ref="IL67" ca="1">IFERROR(IF(AND(НачЦ_ИнвП_Дата&lt;=IL$3,КИнвП_Дата&gt;IL$3),
INDEX(Кальк._виноград,MATCH($A67,Кальк._виноград_наим.,0),MATCH("Сумма затрат, т.руб.",'Кальк-я'!$5:$5,0))*
INDEX(ЗФ,MATCH($A$66,ЗФ!$A:$A,0),MATCH("Посевная площадь"&amp;YEAR(IM$3),ЗФ!$2:$2,0))*
INDEX(Коэф.закупка_год_виноград[],MATCH($A67,Коэф.закупка_год_виноград[1],0),MATCH(MONTH(IL$3),КЗ!$1:$1,0))/1000,""),0)</f>
        <v>0</v>
      </c>
      <c r="IM67" s="551" cm="1">
        <f t="array" aca="1" ref="IM67" ca="1">IFERROR(IF(AND(НачЦ_ИнвП_Дата&lt;=IM$3,КИнвП_Дата&gt;IM$3),
INDEX(Кальк._виноград,MATCH($A67,Кальк._виноград_наим.,0),MATCH("Сумма затрат, т.руб.",'Кальк-я'!$5:$5,0))*
INDEX(ЗФ,MATCH($A$66,ЗФ!$A:$A,0),MATCH("Посевная площадь"&amp;YEAR(IN$3),ЗФ!$2:$2,0))*
INDEX(Коэф.закупка_год_виноград[],MATCH($A67,Коэф.закупка_год_виноград[1],0),MATCH(MONTH(IM$3),КЗ!$1:$1,0))/1000,""),0)</f>
        <v>0</v>
      </c>
      <c r="IN67" s="552">
        <f t="shared" ca="1" si="1562"/>
        <v>0</v>
      </c>
      <c r="IO67" s="551" cm="1">
        <f t="array" aca="1" ref="IO67" ca="1">IFERROR(IF(AND(НачЦ_ИнвП_Дата&lt;=IO$3,КИнвП_Дата&gt;IO$3),
INDEX(Кальк._виноград,MATCH($A67,Кальк._виноград_наим.,0),MATCH("Сумма затрат, т.руб.",'Кальк-я'!$5:$5,0))*
INDEX(ЗФ,MATCH($A$66,ЗФ!$A:$A,0),MATCH("Посевная площадь"&amp;YEAR(IP$3),ЗФ!$2:$2,0))*
INDEX(Коэф.закупка_год_виноград[],MATCH($A67,Коэф.закупка_год_виноград[1],0),MATCH(MONTH(IO$3),КЗ!$1:$1,0))/1000,""),0)</f>
        <v>0</v>
      </c>
      <c r="IP67" s="551" cm="1">
        <f t="array" aca="1" ref="IP67" ca="1">IFERROR(IF(AND(НачЦ_ИнвП_Дата&lt;=IP$3,КИнвП_Дата&gt;IP$3),
INDEX(Кальк._виноград,MATCH($A67,Кальк._виноград_наим.,0),MATCH("Сумма затрат, т.руб.",'Кальк-я'!$5:$5,0))*
INDEX(ЗФ,MATCH($A$66,ЗФ!$A:$A,0),MATCH("Посевная площадь"&amp;YEAR(IQ$3),ЗФ!$2:$2,0))*
INDEX(Коэф.закупка_год_виноград[],MATCH($A67,Коэф.закупка_год_виноград[1],0),MATCH(MONTH(IP$3),КЗ!$1:$1,0))/1000,""),0)</f>
        <v>0</v>
      </c>
      <c r="IQ67" s="551" cm="1">
        <f t="array" aca="1" ref="IQ67" ca="1">IFERROR(IF(AND(НачЦ_ИнвП_Дата&lt;=IQ$3,КИнвП_Дата&gt;IQ$3),
INDEX(Кальк._виноград,MATCH($A67,Кальк._виноград_наим.,0),MATCH("Сумма затрат, т.руб.",'Кальк-я'!$5:$5,0))*
INDEX(ЗФ,MATCH($A$66,ЗФ!$A:$A,0),MATCH("Посевная площадь"&amp;YEAR(IR$3),ЗФ!$2:$2,0))*
INDEX(Коэф.закупка_год_виноград[],MATCH($A67,Коэф.закупка_год_виноград[1],0),MATCH(MONTH(IQ$3),КЗ!$1:$1,0))/1000,""),0)</f>
        <v>0</v>
      </c>
      <c r="IR67" s="551" cm="1">
        <f t="array" aca="1" ref="IR67" ca="1">IFERROR(IF(AND(НачЦ_ИнвП_Дата&lt;=IR$3,КИнвП_Дата&gt;IR$3),
INDEX(Кальк._виноград,MATCH($A67,Кальк._виноград_наим.,0),MATCH("Сумма затрат, т.руб.",'Кальк-я'!$5:$5,0))*
INDEX(ЗФ,MATCH($A$66,ЗФ!$A:$A,0),MATCH("Посевная площадь"&amp;YEAR(IS$3),ЗФ!$2:$2,0))*
INDEX(Коэф.закупка_год_виноград[],MATCH($A67,Коэф.закупка_год_виноград[1],0),MATCH(MONTH(IR$3),КЗ!$1:$1,0))/1000,""),0)</f>
        <v>0</v>
      </c>
      <c r="IS67" s="551" cm="1">
        <f t="array" aca="1" ref="IS67" ca="1">IFERROR(IF(AND(НачЦ_ИнвП_Дата&lt;=IS$3,КИнвП_Дата&gt;IS$3),
INDEX(Кальк._виноград,MATCH($A67,Кальк._виноград_наим.,0),MATCH("Сумма затрат, т.руб.",'Кальк-я'!$5:$5,0))*
INDEX(ЗФ,MATCH($A$66,ЗФ!$A:$A,0),MATCH("Посевная площадь"&amp;YEAR(IT$3),ЗФ!$2:$2,0))*
INDEX(Коэф.закупка_год_виноград[],MATCH($A67,Коэф.закупка_год_виноград[1],0),MATCH(MONTH(IS$3),КЗ!$1:$1,0))/1000,""),0)</f>
        <v>0</v>
      </c>
      <c r="IT67" s="551" cm="1">
        <f t="array" aca="1" ref="IT67" ca="1">IFERROR(IF(AND(НачЦ_ИнвП_Дата&lt;=IT$3,КИнвП_Дата&gt;IT$3),
INDEX(Кальк._виноград,MATCH($A67,Кальк._виноград_наим.,0),MATCH("Сумма затрат, т.руб.",'Кальк-я'!$5:$5,0))*
INDEX(ЗФ,MATCH($A$66,ЗФ!$A:$A,0),MATCH("Посевная площадь"&amp;YEAR(IU$3),ЗФ!$2:$2,0))*
INDEX(Коэф.закупка_год_виноград[],MATCH($A67,Коэф.закупка_год_виноград[1],0),MATCH(MONTH(IT$3),КЗ!$1:$1,0))/1000,""),0)</f>
        <v>0</v>
      </c>
      <c r="IU67" s="551" cm="1">
        <f t="array" aca="1" ref="IU67" ca="1">IFERROR(IF(AND(НачЦ_ИнвП_Дата&lt;=IU$3,КИнвП_Дата&gt;IU$3),
INDEX(Кальк._виноград,MATCH($A67,Кальк._виноград_наим.,0),MATCH("Сумма затрат, т.руб.",'Кальк-я'!$5:$5,0))*
INDEX(ЗФ,MATCH($A$66,ЗФ!$A:$A,0),MATCH("Посевная площадь"&amp;YEAR(IV$3),ЗФ!$2:$2,0))*
INDEX(Коэф.закупка_год_виноград[],MATCH($A67,Коэф.закупка_год_виноград[1],0),MATCH(MONTH(IU$3),КЗ!$1:$1,0))/1000,""),0)</f>
        <v>0</v>
      </c>
      <c r="IV67" s="551" cm="1">
        <f t="array" aca="1" ref="IV67" ca="1">IFERROR(IF(AND(НачЦ_ИнвП_Дата&lt;=IV$3,КИнвП_Дата&gt;IV$3),
INDEX(Кальк._виноград,MATCH($A67,Кальк._виноград_наим.,0),MATCH("Сумма затрат, т.руб.",'Кальк-я'!$5:$5,0))*
INDEX(ЗФ,MATCH($A$66,ЗФ!$A:$A,0),MATCH("Посевная площадь"&amp;YEAR(IW$3),ЗФ!$2:$2,0))*
INDEX(Коэф.закупка_год_виноград[],MATCH($A67,Коэф.закупка_год_виноград[1],0),MATCH(MONTH(IV$3),КЗ!$1:$1,0))/1000,""),0)</f>
        <v>0</v>
      </c>
      <c r="IW67" s="551" cm="1">
        <f t="array" aca="1" ref="IW67" ca="1">IFERROR(IF(AND(НачЦ_ИнвП_Дата&lt;=IW$3,КИнвП_Дата&gt;IW$3),
INDEX(Кальк._виноград,MATCH($A67,Кальк._виноград_наим.,0),MATCH("Сумма затрат, т.руб.",'Кальк-я'!$5:$5,0))*
INDEX(ЗФ,MATCH($A$66,ЗФ!$A:$A,0),MATCH("Посевная площадь"&amp;YEAR(IX$3),ЗФ!$2:$2,0))*
INDEX(Коэф.закупка_год_виноград[],MATCH($A67,Коэф.закупка_год_виноград[1],0),MATCH(MONTH(IW$3),КЗ!$1:$1,0))/1000,""),0)</f>
        <v>0</v>
      </c>
      <c r="IX67" s="551" cm="1">
        <f t="array" aca="1" ref="IX67" ca="1">IFERROR(IF(AND(НачЦ_ИнвП_Дата&lt;=IX$3,КИнвП_Дата&gt;IX$3),
INDEX(Кальк._виноград,MATCH($A67,Кальк._виноград_наим.,0),MATCH("Сумма затрат, т.руб.",'Кальк-я'!$5:$5,0))*
INDEX(ЗФ,MATCH($A$66,ЗФ!$A:$A,0),MATCH("Посевная площадь"&amp;YEAR(IY$3),ЗФ!$2:$2,0))*
INDEX(Коэф.закупка_год_виноград[],MATCH($A67,Коэф.закупка_год_виноград[1],0),MATCH(MONTH(IX$3),КЗ!$1:$1,0))/1000,""),0)</f>
        <v>0</v>
      </c>
      <c r="IY67" s="551" cm="1">
        <f t="array" aca="1" ref="IY67" ca="1">IFERROR(IF(AND(НачЦ_ИнвП_Дата&lt;=IY$3,КИнвП_Дата&gt;IY$3),
INDEX(Кальк._виноград,MATCH($A67,Кальк._виноград_наим.,0),MATCH("Сумма затрат, т.руб.",'Кальк-я'!$5:$5,0))*
INDEX(ЗФ,MATCH($A$66,ЗФ!$A:$A,0),MATCH("Посевная площадь"&amp;YEAR(IZ$3),ЗФ!$2:$2,0))*
INDEX(Коэф.закупка_год_виноград[],MATCH($A67,Коэф.закупка_год_виноград[1],0),MATCH(MONTH(IY$3),КЗ!$1:$1,0))/1000,""),0)</f>
        <v>0</v>
      </c>
      <c r="IZ67" s="551" cm="1">
        <f t="array" aca="1" ref="IZ67" ca="1">IFERROR(IF(AND(НачЦ_ИнвП_Дата&lt;=IZ$3,КИнвП_Дата&gt;IZ$3),
INDEX(Кальк._виноград,MATCH($A67,Кальк._виноград_наим.,0),MATCH("Сумма затрат, т.руб.",'Кальк-я'!$5:$5,0))*
INDEX(ЗФ,MATCH($A$66,ЗФ!$A:$A,0),MATCH("Посевная площадь"&amp;YEAR(JA$3),ЗФ!$2:$2,0))*
INDEX(Коэф.закупка_год_виноград[],MATCH($A67,Коэф.закупка_год_виноград[1],0),MATCH(MONTH(IZ$3),КЗ!$1:$1,0))/1000,""),0)</f>
        <v>0</v>
      </c>
      <c r="JA67" s="552">
        <f t="shared" ca="1" si="1563"/>
        <v>0</v>
      </c>
      <c r="JB67" s="551" cm="1">
        <f t="array" aca="1" ref="JB67" ca="1">IFERROR(IF(AND(НачЦ_ИнвП_Дата&lt;=JB$3,КИнвП_Дата&gt;JB$3),
INDEX(Кальк._виноград,MATCH($A67,Кальк._виноград_наим.,0),MATCH("Сумма затрат, т.руб.",'Кальк-я'!$5:$5,0))*
INDEX(ЗФ,MATCH($A$66,ЗФ!$A:$A,0),MATCH("Посевная площадь"&amp;YEAR(JC$3),ЗФ!$2:$2,0))*
INDEX(Коэф.закупка_год_виноград[],MATCH($A67,Коэф.закупка_год_виноград[1],0),MATCH(MONTH(JB$3),КЗ!$1:$1,0))/1000,""),0)</f>
        <v>0</v>
      </c>
      <c r="JC67" s="551" cm="1">
        <f t="array" aca="1" ref="JC67" ca="1">IFERROR(IF(AND(НачЦ_ИнвП_Дата&lt;=JC$3,КИнвП_Дата&gt;JC$3),
INDEX(Кальк._виноград,MATCH($A67,Кальк._виноград_наим.,0),MATCH("Сумма затрат, т.руб.",'Кальк-я'!$5:$5,0))*
INDEX(ЗФ,MATCH($A$66,ЗФ!$A:$A,0),MATCH("Посевная площадь"&amp;YEAR(JD$3),ЗФ!$2:$2,0))*
INDEX(Коэф.закупка_год_виноград[],MATCH($A67,Коэф.закупка_год_виноград[1],0),MATCH(MONTH(JC$3),КЗ!$1:$1,0))/1000,""),0)</f>
        <v>0</v>
      </c>
      <c r="JD67" s="551" cm="1">
        <f t="array" aca="1" ref="JD67" ca="1">IFERROR(IF(AND(НачЦ_ИнвП_Дата&lt;=JD$3,КИнвП_Дата&gt;JD$3),
INDEX(Кальк._виноград,MATCH($A67,Кальк._виноград_наим.,0),MATCH("Сумма затрат, т.руб.",'Кальк-я'!$5:$5,0))*
INDEX(ЗФ,MATCH($A$66,ЗФ!$A:$A,0),MATCH("Посевная площадь"&amp;YEAR(JE$3),ЗФ!$2:$2,0))*
INDEX(Коэф.закупка_год_виноград[],MATCH($A67,Коэф.закупка_год_виноград[1],0),MATCH(MONTH(JD$3),КЗ!$1:$1,0))/1000,""),0)</f>
        <v>0</v>
      </c>
      <c r="JE67" s="551" cm="1">
        <f t="array" aca="1" ref="JE67" ca="1">IFERROR(IF(AND(НачЦ_ИнвП_Дата&lt;=JE$3,КИнвП_Дата&gt;JE$3),
INDEX(Кальк._виноград,MATCH($A67,Кальк._виноград_наим.,0),MATCH("Сумма затрат, т.руб.",'Кальк-я'!$5:$5,0))*
INDEX(ЗФ,MATCH($A$66,ЗФ!$A:$A,0),MATCH("Посевная площадь"&amp;YEAR(JF$3),ЗФ!$2:$2,0))*
INDEX(Коэф.закупка_год_виноград[],MATCH($A67,Коэф.закупка_год_виноград[1],0),MATCH(MONTH(JE$3),КЗ!$1:$1,0))/1000,""),0)</f>
        <v>0</v>
      </c>
      <c r="JF67" s="551" cm="1">
        <f t="array" aca="1" ref="JF67" ca="1">IFERROR(IF(AND(НачЦ_ИнвП_Дата&lt;=JF$3,КИнвП_Дата&gt;JF$3),
INDEX(Кальк._виноград,MATCH($A67,Кальк._виноград_наим.,0),MATCH("Сумма затрат, т.руб.",'Кальк-я'!$5:$5,0))*
INDEX(ЗФ,MATCH($A$66,ЗФ!$A:$A,0),MATCH("Посевная площадь"&amp;YEAR(JG$3),ЗФ!$2:$2,0))*
INDEX(Коэф.закупка_год_виноград[],MATCH($A67,Коэф.закупка_год_виноград[1],0),MATCH(MONTH(JF$3),КЗ!$1:$1,0))/1000,""),0)</f>
        <v>0</v>
      </c>
      <c r="JG67" s="551" cm="1">
        <f t="array" aca="1" ref="JG67" ca="1">IFERROR(IF(AND(НачЦ_ИнвП_Дата&lt;=JG$3,КИнвП_Дата&gt;JG$3),
INDEX(Кальк._виноград,MATCH($A67,Кальк._виноград_наим.,0),MATCH("Сумма затрат, т.руб.",'Кальк-я'!$5:$5,0))*
INDEX(ЗФ,MATCH($A$66,ЗФ!$A:$A,0),MATCH("Посевная площадь"&amp;YEAR(JH$3),ЗФ!$2:$2,0))*
INDEX(Коэф.закупка_год_виноград[],MATCH($A67,Коэф.закупка_год_виноград[1],0),MATCH(MONTH(JG$3),КЗ!$1:$1,0))/1000,""),0)</f>
        <v>0</v>
      </c>
      <c r="JH67" s="551" cm="1">
        <f t="array" aca="1" ref="JH67" ca="1">IFERROR(IF(AND(НачЦ_ИнвП_Дата&lt;=JH$3,КИнвП_Дата&gt;JH$3),
INDEX(Кальк._виноград,MATCH($A67,Кальк._виноград_наим.,0),MATCH("Сумма затрат, т.руб.",'Кальк-я'!$5:$5,0))*
INDEX(ЗФ,MATCH($A$66,ЗФ!$A:$A,0),MATCH("Посевная площадь"&amp;YEAR(JI$3),ЗФ!$2:$2,0))*
INDEX(Коэф.закупка_год_виноград[],MATCH($A67,Коэф.закупка_год_виноград[1],0),MATCH(MONTH(JH$3),КЗ!$1:$1,0))/1000,""),0)</f>
        <v>0</v>
      </c>
      <c r="JI67" s="551" cm="1">
        <f t="array" aca="1" ref="JI67" ca="1">IFERROR(IF(AND(НачЦ_ИнвП_Дата&lt;=JI$3,КИнвП_Дата&gt;JI$3),
INDEX(Кальк._виноград,MATCH($A67,Кальк._виноград_наим.,0),MATCH("Сумма затрат, т.руб.",'Кальк-я'!$5:$5,0))*
INDEX(ЗФ,MATCH($A$66,ЗФ!$A:$A,0),MATCH("Посевная площадь"&amp;YEAR(JJ$3),ЗФ!$2:$2,0))*
INDEX(Коэф.закупка_год_виноград[],MATCH($A67,Коэф.закупка_год_виноград[1],0),MATCH(MONTH(JI$3),КЗ!$1:$1,0))/1000,""),0)</f>
        <v>0</v>
      </c>
      <c r="JJ67" s="551" cm="1">
        <f t="array" aca="1" ref="JJ67" ca="1">IFERROR(IF(AND(НачЦ_ИнвП_Дата&lt;=JJ$3,КИнвП_Дата&gt;JJ$3),
INDEX(Кальк._виноград,MATCH($A67,Кальк._виноград_наим.,0),MATCH("Сумма затрат, т.руб.",'Кальк-я'!$5:$5,0))*
INDEX(ЗФ,MATCH($A$66,ЗФ!$A:$A,0),MATCH("Посевная площадь"&amp;YEAR(JK$3),ЗФ!$2:$2,0))*
INDEX(Коэф.закупка_год_виноград[],MATCH($A67,Коэф.закупка_год_виноград[1],0),MATCH(MONTH(JJ$3),КЗ!$1:$1,0))/1000,""),0)</f>
        <v>0</v>
      </c>
      <c r="JK67" s="551" cm="1">
        <f t="array" aca="1" ref="JK67" ca="1">IFERROR(IF(AND(НачЦ_ИнвП_Дата&lt;=JK$3,КИнвП_Дата&gt;JK$3),
INDEX(Кальк._виноград,MATCH($A67,Кальк._виноград_наим.,0),MATCH("Сумма затрат, т.руб.",'Кальк-я'!$5:$5,0))*
INDEX(ЗФ,MATCH($A$66,ЗФ!$A:$A,0),MATCH("Посевная площадь"&amp;YEAR(JL$3),ЗФ!$2:$2,0))*
INDEX(Коэф.закупка_год_виноград[],MATCH($A67,Коэф.закупка_год_виноград[1],0),MATCH(MONTH(JK$3),КЗ!$1:$1,0))/1000,""),0)</f>
        <v>0</v>
      </c>
      <c r="JL67" s="551" cm="1">
        <f t="array" aca="1" ref="JL67" ca="1">IFERROR(IF(AND(НачЦ_ИнвП_Дата&lt;=JL$3,КИнвП_Дата&gt;JL$3),
INDEX(Кальк._виноград,MATCH($A67,Кальк._виноград_наим.,0),MATCH("Сумма затрат, т.руб.",'Кальк-я'!$5:$5,0))*
INDEX(ЗФ,MATCH($A$66,ЗФ!$A:$A,0),MATCH("Посевная площадь"&amp;YEAR(JM$3),ЗФ!$2:$2,0))*
INDEX(Коэф.закупка_год_виноград[],MATCH($A67,Коэф.закупка_год_виноград[1],0),MATCH(MONTH(JL$3),КЗ!$1:$1,0))/1000,""),0)</f>
        <v>0</v>
      </c>
      <c r="JM67" s="551" cm="1">
        <f t="array" aca="1" ref="JM67" ca="1">IFERROR(IF(AND(НачЦ_ИнвП_Дата&lt;=JM$3,КИнвП_Дата&gt;JM$3),
INDEX(Кальк._виноград,MATCH($A67,Кальк._виноград_наим.,0),MATCH("Сумма затрат, т.руб.",'Кальк-я'!$5:$5,0))*
INDEX(ЗФ,MATCH($A$66,ЗФ!$A:$A,0),MATCH("Посевная площадь"&amp;YEAR(JN$3),ЗФ!$2:$2,0))*
INDEX(Коэф.закупка_год_виноград[],MATCH($A67,Коэф.закупка_год_виноград[1],0),MATCH(MONTH(JM$3),КЗ!$1:$1,0))/1000,""),0)</f>
        <v>0</v>
      </c>
      <c r="JN67" s="552">
        <f t="shared" ca="1" si="1564"/>
        <v>0</v>
      </c>
      <c r="JO67" s="551" cm="1">
        <f t="array" aca="1" ref="JO67" ca="1">IFERROR(IF(AND(НачЦ_ИнвП_Дата&lt;=JO$3,КИнвП_Дата&gt;JO$3),
INDEX(Кальк._виноград,MATCH($A67,Кальк._виноград_наим.,0),MATCH("Сумма затрат, т.руб.",'Кальк-я'!$5:$5,0))*
INDEX(ЗФ,MATCH($A$66,ЗФ!$A:$A,0),MATCH("Посевная площадь"&amp;YEAR(JP$3),ЗФ!$2:$2,0))*
INDEX(Коэф.закупка_год_виноград[],MATCH($A67,Коэф.закупка_год_виноград[1],0),MATCH(MONTH(JO$3),КЗ!$1:$1,0))/1000,""),0)</f>
        <v>0</v>
      </c>
      <c r="JP67" s="551" cm="1">
        <f t="array" aca="1" ref="JP67" ca="1">IFERROR(IF(AND(НачЦ_ИнвП_Дата&lt;=JP$3,КИнвП_Дата&gt;JP$3),
INDEX(Кальк._виноград,MATCH($A67,Кальк._виноград_наим.,0),MATCH("Сумма затрат, т.руб.",'Кальк-я'!$5:$5,0))*
INDEX(ЗФ,MATCH($A$66,ЗФ!$A:$A,0),MATCH("Посевная площадь"&amp;YEAR(JQ$3),ЗФ!$2:$2,0))*
INDEX(Коэф.закупка_год_виноград[],MATCH($A67,Коэф.закупка_год_виноград[1],0),MATCH(MONTH(JP$3),КЗ!$1:$1,0))/1000,""),0)</f>
        <v>0</v>
      </c>
      <c r="JQ67" s="551" cm="1">
        <f t="array" aca="1" ref="JQ67" ca="1">IFERROR(IF(AND(НачЦ_ИнвП_Дата&lt;=JQ$3,КИнвП_Дата&gt;JQ$3),
INDEX(Кальк._виноград,MATCH($A67,Кальк._виноград_наим.,0),MATCH("Сумма затрат, т.руб.",'Кальк-я'!$5:$5,0))*
INDEX(ЗФ,MATCH($A$66,ЗФ!$A:$A,0),MATCH("Посевная площадь"&amp;YEAR(JR$3),ЗФ!$2:$2,0))*
INDEX(Коэф.закупка_год_виноград[],MATCH($A67,Коэф.закупка_год_виноград[1],0),MATCH(MONTH(JQ$3),КЗ!$1:$1,0))/1000,""),0)</f>
        <v>0</v>
      </c>
      <c r="JR67" s="551" cm="1">
        <f t="array" aca="1" ref="JR67" ca="1">IFERROR(IF(AND(НачЦ_ИнвП_Дата&lt;=JR$3,КИнвП_Дата&gt;JR$3),
INDEX(Кальк._виноград,MATCH($A67,Кальк._виноград_наим.,0),MATCH("Сумма затрат, т.руб.",'Кальк-я'!$5:$5,0))*
INDEX(ЗФ,MATCH($A$66,ЗФ!$A:$A,0),MATCH("Посевная площадь"&amp;YEAR(JS$3),ЗФ!$2:$2,0))*
INDEX(Коэф.закупка_год_виноград[],MATCH($A67,Коэф.закупка_год_виноград[1],0),MATCH(MONTH(JR$3),КЗ!$1:$1,0))/1000,""),0)</f>
        <v>0</v>
      </c>
      <c r="JS67" s="551" cm="1">
        <f t="array" aca="1" ref="JS67" ca="1">IFERROR(IF(AND(НачЦ_ИнвП_Дата&lt;=JS$3,КИнвП_Дата&gt;JS$3),
INDEX(Кальк._виноград,MATCH($A67,Кальк._виноград_наим.,0),MATCH("Сумма затрат, т.руб.",'Кальк-я'!$5:$5,0))*
INDEX(ЗФ,MATCH($A$66,ЗФ!$A:$A,0),MATCH("Посевная площадь"&amp;YEAR(JT$3),ЗФ!$2:$2,0))*
INDEX(Коэф.закупка_год_виноград[],MATCH($A67,Коэф.закупка_год_виноград[1],0),MATCH(MONTH(JS$3),КЗ!$1:$1,0))/1000,""),0)</f>
        <v>0</v>
      </c>
      <c r="JT67" s="551" cm="1">
        <f t="array" aca="1" ref="JT67" ca="1">IFERROR(IF(AND(НачЦ_ИнвП_Дата&lt;=JT$3,КИнвП_Дата&gt;JT$3),
INDEX(Кальк._виноград,MATCH($A67,Кальк._виноград_наим.,0),MATCH("Сумма затрат, т.руб.",'Кальк-я'!$5:$5,0))*
INDEX(ЗФ,MATCH($A$66,ЗФ!$A:$A,0),MATCH("Посевная площадь"&amp;YEAR(JU$3),ЗФ!$2:$2,0))*
INDEX(Коэф.закупка_год_виноград[],MATCH($A67,Коэф.закупка_год_виноград[1],0),MATCH(MONTH(JT$3),КЗ!$1:$1,0))/1000,""),0)</f>
        <v>0</v>
      </c>
      <c r="JU67" s="551" cm="1">
        <f t="array" aca="1" ref="JU67" ca="1">IFERROR(IF(AND(НачЦ_ИнвП_Дата&lt;=JU$3,КИнвП_Дата&gt;JU$3),
INDEX(Кальк._виноград,MATCH($A67,Кальк._виноград_наим.,0),MATCH("Сумма затрат, т.руб.",'Кальк-я'!$5:$5,0))*
INDEX(ЗФ,MATCH($A$66,ЗФ!$A:$A,0),MATCH("Посевная площадь"&amp;YEAR(JV$3),ЗФ!$2:$2,0))*
INDEX(Коэф.закупка_год_виноград[],MATCH($A67,Коэф.закупка_год_виноград[1],0),MATCH(MONTH(JU$3),КЗ!$1:$1,0))/1000,""),0)</f>
        <v>0</v>
      </c>
      <c r="JV67" s="551" cm="1">
        <f t="array" aca="1" ref="JV67" ca="1">IFERROR(IF(AND(НачЦ_ИнвП_Дата&lt;=JV$3,КИнвП_Дата&gt;JV$3),
INDEX(Кальк._виноград,MATCH($A67,Кальк._виноград_наим.,0),MATCH("Сумма затрат, т.руб.",'Кальк-я'!$5:$5,0))*
INDEX(ЗФ,MATCH($A$66,ЗФ!$A:$A,0),MATCH("Посевная площадь"&amp;YEAR(JW$3),ЗФ!$2:$2,0))*
INDEX(Коэф.закупка_год_виноград[],MATCH($A67,Коэф.закупка_год_виноград[1],0),MATCH(MONTH(JV$3),КЗ!$1:$1,0))/1000,""),0)</f>
        <v>0</v>
      </c>
      <c r="JW67" s="551" cm="1">
        <f t="array" aca="1" ref="JW67" ca="1">IFERROR(IF(AND(НачЦ_ИнвП_Дата&lt;=JW$3,КИнвП_Дата&gt;JW$3),
INDEX(Кальк._виноград,MATCH($A67,Кальк._виноград_наим.,0),MATCH("Сумма затрат, т.руб.",'Кальк-я'!$5:$5,0))*
INDEX(ЗФ,MATCH($A$66,ЗФ!$A:$A,0),MATCH("Посевная площадь"&amp;YEAR(JX$3),ЗФ!$2:$2,0))*
INDEX(Коэф.закупка_год_виноград[],MATCH($A67,Коэф.закупка_год_виноград[1],0),MATCH(MONTH(JW$3),КЗ!$1:$1,0))/1000,""),0)</f>
        <v>0</v>
      </c>
      <c r="JX67" s="551" cm="1">
        <f t="array" aca="1" ref="JX67" ca="1">IFERROR(IF(AND(НачЦ_ИнвП_Дата&lt;=JX$3,КИнвП_Дата&gt;JX$3),
INDEX(Кальк._виноград,MATCH($A67,Кальк._виноград_наим.,0),MATCH("Сумма затрат, т.руб.",'Кальк-я'!$5:$5,0))*
INDEX(ЗФ,MATCH($A$66,ЗФ!$A:$A,0),MATCH("Посевная площадь"&amp;YEAR(JY$3),ЗФ!$2:$2,0))*
INDEX(Коэф.закупка_год_виноград[],MATCH($A67,Коэф.закупка_год_виноград[1],0),MATCH(MONTH(JX$3),КЗ!$1:$1,0))/1000,""),0)</f>
        <v>0</v>
      </c>
      <c r="JY67" s="551" cm="1">
        <f t="array" aca="1" ref="JY67" ca="1">IFERROR(IF(AND(НачЦ_ИнвП_Дата&lt;=JY$3,КИнвП_Дата&gt;JY$3),
INDEX(Кальк._виноград,MATCH($A67,Кальк._виноград_наим.,0),MATCH("Сумма затрат, т.руб.",'Кальк-я'!$5:$5,0))*
INDEX(ЗФ,MATCH($A$66,ЗФ!$A:$A,0),MATCH("Посевная площадь"&amp;YEAR(JZ$3),ЗФ!$2:$2,0))*
INDEX(Коэф.закупка_год_виноград[],MATCH($A67,Коэф.закупка_год_виноград[1],0),MATCH(MONTH(JY$3),КЗ!$1:$1,0))/1000,""),0)</f>
        <v>0</v>
      </c>
      <c r="JZ67" s="551" cm="1">
        <f t="array" aca="1" ref="JZ67" ca="1">IFERROR(IF(AND(НачЦ_ИнвП_Дата&lt;=JZ$3,КИнвП_Дата&gt;JZ$3),
INDEX(Кальк._виноград,MATCH($A67,Кальк._виноград_наим.,0),MATCH("Сумма затрат, т.руб.",'Кальк-я'!$5:$5,0))*
INDEX(ЗФ,MATCH($A$66,ЗФ!$A:$A,0),MATCH("Посевная площадь"&amp;YEAR(KA$3),ЗФ!$2:$2,0))*
INDEX(Коэф.закупка_год_виноград[],MATCH($A67,Коэф.закупка_год_виноград[1],0),MATCH(MONTH(JZ$3),КЗ!$1:$1,0))/1000,""),0)</f>
        <v>0</v>
      </c>
      <c r="KA67" s="552">
        <f t="shared" ca="1" si="1565"/>
        <v>0</v>
      </c>
      <c r="KB67" s="551" cm="1">
        <f t="array" aca="1" ref="KB67" ca="1">IFERROR(IF(AND(НачЦ_ИнвП_Дата&lt;=KB$3,КИнвП_Дата&gt;KB$3),
INDEX(Кальк._виноград,MATCH($A67,Кальк._виноград_наим.,0),MATCH("Сумма затрат, т.руб.",'Кальк-я'!$5:$5,0))*
INDEX(ЗФ,MATCH($A$66,ЗФ!$A:$A,0),MATCH("Посевная площадь"&amp;YEAR(KC$3),ЗФ!$2:$2,0))*
INDEX(Коэф.закупка_год_виноград[],MATCH($A67,Коэф.закупка_год_виноград[1],0),MATCH(MONTH(KB$3),КЗ!$1:$1,0))/1000,""),0)</f>
        <v>0</v>
      </c>
      <c r="KC67" s="551" cm="1">
        <f t="array" aca="1" ref="KC67" ca="1">IFERROR(IF(AND(НачЦ_ИнвП_Дата&lt;=KC$3,КИнвП_Дата&gt;KC$3),
INDEX(Кальк._виноград,MATCH($A67,Кальк._виноград_наим.,0),MATCH("Сумма затрат, т.руб.",'Кальк-я'!$5:$5,0))*
INDEX(ЗФ,MATCH($A$66,ЗФ!$A:$A,0),MATCH("Посевная площадь"&amp;YEAR(KD$3),ЗФ!$2:$2,0))*
INDEX(Коэф.закупка_год_виноград[],MATCH($A67,Коэф.закупка_год_виноград[1],0),MATCH(MONTH(KC$3),КЗ!$1:$1,0))/1000,""),0)</f>
        <v>0</v>
      </c>
      <c r="KD67" s="551" cm="1">
        <f t="array" aca="1" ref="KD67" ca="1">IFERROR(IF(AND(НачЦ_ИнвП_Дата&lt;=KD$3,КИнвП_Дата&gt;KD$3),
INDEX(Кальк._виноград,MATCH($A67,Кальк._виноград_наим.,0),MATCH("Сумма затрат, т.руб.",'Кальк-я'!$5:$5,0))*
INDEX(ЗФ,MATCH($A$66,ЗФ!$A:$A,0),MATCH("Посевная площадь"&amp;YEAR(KE$3),ЗФ!$2:$2,0))*
INDEX(Коэф.закупка_год_виноград[],MATCH($A67,Коэф.закупка_год_виноград[1],0),MATCH(MONTH(KD$3),КЗ!$1:$1,0))/1000,""),0)</f>
        <v>0</v>
      </c>
      <c r="KE67" s="551" cm="1">
        <f t="array" aca="1" ref="KE67" ca="1">IFERROR(IF(AND(НачЦ_ИнвП_Дата&lt;=KE$3,КИнвП_Дата&gt;KE$3),
INDEX(Кальк._виноград,MATCH($A67,Кальк._виноград_наим.,0),MATCH("Сумма затрат, т.руб.",'Кальк-я'!$5:$5,0))*
INDEX(ЗФ,MATCH($A$66,ЗФ!$A:$A,0),MATCH("Посевная площадь"&amp;YEAR(KF$3),ЗФ!$2:$2,0))*
INDEX(Коэф.закупка_год_виноград[],MATCH($A67,Коэф.закупка_год_виноград[1],0),MATCH(MONTH(KE$3),КЗ!$1:$1,0))/1000,""),0)</f>
        <v>0</v>
      </c>
      <c r="KF67" s="551" cm="1">
        <f t="array" aca="1" ref="KF67" ca="1">IFERROR(IF(AND(НачЦ_ИнвП_Дата&lt;=KF$3,КИнвП_Дата&gt;KF$3),
INDEX(Кальк._виноград,MATCH($A67,Кальк._виноград_наим.,0),MATCH("Сумма затрат, т.руб.",'Кальк-я'!$5:$5,0))*
INDEX(ЗФ,MATCH($A$66,ЗФ!$A:$A,0),MATCH("Посевная площадь"&amp;YEAR(KG$3),ЗФ!$2:$2,0))*
INDEX(Коэф.закупка_год_виноград[],MATCH($A67,Коэф.закупка_год_виноград[1],0),MATCH(MONTH(KF$3),КЗ!$1:$1,0))/1000,""),0)</f>
        <v>0</v>
      </c>
      <c r="KG67" s="551" cm="1">
        <f t="array" aca="1" ref="KG67" ca="1">IFERROR(IF(AND(НачЦ_ИнвП_Дата&lt;=KG$3,КИнвП_Дата&gt;KG$3),
INDEX(Кальк._виноград,MATCH($A67,Кальк._виноград_наим.,0),MATCH("Сумма затрат, т.руб.",'Кальк-я'!$5:$5,0))*
INDEX(ЗФ,MATCH($A$66,ЗФ!$A:$A,0),MATCH("Посевная площадь"&amp;YEAR(KH$3),ЗФ!$2:$2,0))*
INDEX(Коэф.закупка_год_виноград[],MATCH($A67,Коэф.закупка_год_виноград[1],0),MATCH(MONTH(KG$3),КЗ!$1:$1,0))/1000,""),0)</f>
        <v>0</v>
      </c>
      <c r="KH67" s="551" cm="1">
        <f t="array" aca="1" ref="KH67" ca="1">IFERROR(IF(AND(НачЦ_ИнвП_Дата&lt;=KH$3,КИнвП_Дата&gt;KH$3),
INDEX(Кальк._виноград,MATCH($A67,Кальк._виноград_наим.,0),MATCH("Сумма затрат, т.руб.",'Кальк-я'!$5:$5,0))*
INDEX(ЗФ,MATCH($A$66,ЗФ!$A:$A,0),MATCH("Посевная площадь"&amp;YEAR(KI$3),ЗФ!$2:$2,0))*
INDEX(Коэф.закупка_год_виноград[],MATCH($A67,Коэф.закупка_год_виноград[1],0),MATCH(MONTH(KH$3),КЗ!$1:$1,0))/1000,""),0)</f>
        <v>0</v>
      </c>
      <c r="KI67" s="551" cm="1">
        <f t="array" aca="1" ref="KI67" ca="1">IFERROR(IF(AND(НачЦ_ИнвП_Дата&lt;=KI$3,КИнвП_Дата&gt;KI$3),
INDEX(Кальк._виноград,MATCH($A67,Кальк._виноград_наим.,0),MATCH("Сумма затрат, т.руб.",'Кальк-я'!$5:$5,0))*
INDEX(ЗФ,MATCH($A$66,ЗФ!$A:$A,0),MATCH("Посевная площадь"&amp;YEAR(KJ$3),ЗФ!$2:$2,0))*
INDEX(Коэф.закупка_год_виноград[],MATCH($A67,Коэф.закупка_год_виноград[1],0),MATCH(MONTH(KI$3),КЗ!$1:$1,0))/1000,""),0)</f>
        <v>0</v>
      </c>
      <c r="KJ67" s="551" cm="1">
        <f t="array" aca="1" ref="KJ67" ca="1">IFERROR(IF(AND(НачЦ_ИнвП_Дата&lt;=KJ$3,КИнвП_Дата&gt;KJ$3),
INDEX(Кальк._виноград,MATCH($A67,Кальк._виноград_наим.,0),MATCH("Сумма затрат, т.руб.",'Кальк-я'!$5:$5,0))*
INDEX(ЗФ,MATCH($A$66,ЗФ!$A:$A,0),MATCH("Посевная площадь"&amp;YEAR(KK$3),ЗФ!$2:$2,0))*
INDEX(Коэф.закупка_год_виноград[],MATCH($A67,Коэф.закупка_год_виноград[1],0),MATCH(MONTH(KJ$3),КЗ!$1:$1,0))/1000,""),0)</f>
        <v>0</v>
      </c>
      <c r="KK67" s="551" cm="1">
        <f t="array" aca="1" ref="KK67" ca="1">IFERROR(IF(AND(НачЦ_ИнвП_Дата&lt;=KK$3,КИнвП_Дата&gt;KK$3),
INDEX(Кальк._виноград,MATCH($A67,Кальк._виноград_наим.,0),MATCH("Сумма затрат, т.руб.",'Кальк-я'!$5:$5,0))*
INDEX(ЗФ,MATCH($A$66,ЗФ!$A:$A,0),MATCH("Посевная площадь"&amp;YEAR(KL$3),ЗФ!$2:$2,0))*
INDEX(Коэф.закупка_год_виноград[],MATCH($A67,Коэф.закупка_год_виноград[1],0),MATCH(MONTH(KK$3),КЗ!$1:$1,0))/1000,""),0)</f>
        <v>0</v>
      </c>
      <c r="KL67" s="551" cm="1">
        <f t="array" aca="1" ref="KL67" ca="1">IFERROR(IF(AND(НачЦ_ИнвП_Дата&lt;=KL$3,КИнвП_Дата&gt;KL$3),
INDEX(Кальк._виноград,MATCH($A67,Кальк._виноград_наим.,0),MATCH("Сумма затрат, т.руб.",'Кальк-я'!$5:$5,0))*
INDEX(ЗФ,MATCH($A$66,ЗФ!$A:$A,0),MATCH("Посевная площадь"&amp;YEAR(KM$3),ЗФ!$2:$2,0))*
INDEX(Коэф.закупка_год_виноград[],MATCH($A67,Коэф.закупка_год_виноград[1],0),MATCH(MONTH(KL$3),КЗ!$1:$1,0))/1000,""),0)</f>
        <v>0</v>
      </c>
      <c r="KM67" s="551" cm="1">
        <f t="array" aca="1" ref="KM67" ca="1">IFERROR(IF(AND(НачЦ_ИнвП_Дата&lt;=KM$3,КИнвП_Дата&gt;KM$3),
INDEX(Кальк._виноград,MATCH($A67,Кальк._виноград_наим.,0),MATCH("Сумма затрат, т.руб.",'Кальк-я'!$5:$5,0))*
INDEX(ЗФ,MATCH($A$66,ЗФ!$A:$A,0),MATCH("Посевная площадь"&amp;YEAR(KN$3),ЗФ!$2:$2,0))*
INDEX(Коэф.закупка_год_виноград[],MATCH($A67,Коэф.закупка_год_виноград[1],0),MATCH(MONTH(KM$3),КЗ!$1:$1,0))/1000,""),0)</f>
        <v>0</v>
      </c>
      <c r="KN67" s="552">
        <f t="shared" ca="1" si="1566"/>
        <v>0</v>
      </c>
      <c r="KO67" s="551" cm="1">
        <f t="array" aca="1" ref="KO67" ca="1">IFERROR(IF(AND(НачЦ_ИнвП_Дата&lt;=KO$3,КИнвП_Дата&gt;KO$3),
INDEX(Кальк._виноград,MATCH($A67,Кальк._виноград_наим.,0),MATCH("Сумма затрат, т.руб.",'Кальк-я'!$5:$5,0))*
INDEX(ЗФ,MATCH($A$66,ЗФ!$A:$A,0),MATCH("Посевная площадь"&amp;YEAR(KP$3),ЗФ!$2:$2,0))*
INDEX(Коэф.закупка_год_виноград[],MATCH($A67,Коэф.закупка_год_виноград[1],0),MATCH(MONTH(KO$3),КЗ!$1:$1,0))/1000,""),0)</f>
        <v>0</v>
      </c>
      <c r="KP67" s="551" cm="1">
        <f t="array" aca="1" ref="KP67" ca="1">IFERROR(IF(AND(НачЦ_ИнвП_Дата&lt;=KP$3,КИнвП_Дата&gt;KP$3),
INDEX(Кальк._виноград,MATCH($A67,Кальк._виноград_наим.,0),MATCH("Сумма затрат, т.руб.",'Кальк-я'!$5:$5,0))*
INDEX(ЗФ,MATCH($A$66,ЗФ!$A:$A,0),MATCH("Посевная площадь"&amp;YEAR(KQ$3),ЗФ!$2:$2,0))*
INDEX(Коэф.закупка_год_виноград[],MATCH($A67,Коэф.закупка_год_виноград[1],0),MATCH(MONTH(KP$3),КЗ!$1:$1,0))/1000,""),0)</f>
        <v>0</v>
      </c>
      <c r="KQ67" s="551" cm="1">
        <f t="array" aca="1" ref="KQ67" ca="1">IFERROR(IF(AND(НачЦ_ИнвП_Дата&lt;=KQ$3,КИнвП_Дата&gt;KQ$3),
INDEX(Кальк._виноград,MATCH($A67,Кальк._виноград_наим.,0),MATCH("Сумма затрат, т.руб.",'Кальк-я'!$5:$5,0))*
INDEX(ЗФ,MATCH($A$66,ЗФ!$A:$A,0),MATCH("Посевная площадь"&amp;YEAR(KR$3),ЗФ!$2:$2,0))*
INDEX(Коэф.закупка_год_виноград[],MATCH($A67,Коэф.закупка_год_виноград[1],0),MATCH(MONTH(KQ$3),КЗ!$1:$1,0))/1000,""),0)</f>
        <v>0</v>
      </c>
      <c r="KR67" s="551" cm="1">
        <f t="array" aca="1" ref="KR67" ca="1">IFERROR(IF(AND(НачЦ_ИнвП_Дата&lt;=KR$3,КИнвП_Дата&gt;KR$3),
INDEX(Кальк._виноград,MATCH($A67,Кальк._виноград_наим.,0),MATCH("Сумма затрат, т.руб.",'Кальк-я'!$5:$5,0))*
INDEX(ЗФ,MATCH($A$66,ЗФ!$A:$A,0),MATCH("Посевная площадь"&amp;YEAR(KS$3),ЗФ!$2:$2,0))*
INDEX(Коэф.закупка_год_виноград[],MATCH($A67,Коэф.закупка_год_виноград[1],0),MATCH(MONTH(KR$3),КЗ!$1:$1,0))/1000,""),0)</f>
        <v>0</v>
      </c>
      <c r="KS67" s="551" cm="1">
        <f t="array" aca="1" ref="KS67" ca="1">IFERROR(IF(AND(НачЦ_ИнвП_Дата&lt;=KS$3,КИнвП_Дата&gt;KS$3),
INDEX(Кальк._виноград,MATCH($A67,Кальк._виноград_наим.,0),MATCH("Сумма затрат, т.руб.",'Кальк-я'!$5:$5,0))*
INDEX(ЗФ,MATCH($A$66,ЗФ!$A:$A,0),MATCH("Посевная площадь"&amp;YEAR(KT$3),ЗФ!$2:$2,0))*
INDEX(Коэф.закупка_год_виноград[],MATCH($A67,Коэф.закупка_год_виноград[1],0),MATCH(MONTH(KS$3),КЗ!$1:$1,0))/1000,""),0)</f>
        <v>0</v>
      </c>
      <c r="KT67" s="551" cm="1">
        <f t="array" aca="1" ref="KT67" ca="1">IFERROR(IF(AND(НачЦ_ИнвП_Дата&lt;=KT$3,КИнвП_Дата&gt;KT$3),
INDEX(Кальк._виноград,MATCH($A67,Кальк._виноград_наим.,0),MATCH("Сумма затрат, т.руб.",'Кальк-я'!$5:$5,0))*
INDEX(ЗФ,MATCH($A$66,ЗФ!$A:$A,0),MATCH("Посевная площадь"&amp;YEAR(KU$3),ЗФ!$2:$2,0))*
INDEX(Коэф.закупка_год_виноград[],MATCH($A67,Коэф.закупка_год_виноград[1],0),MATCH(MONTH(KT$3),КЗ!$1:$1,0))/1000,""),0)</f>
        <v>0</v>
      </c>
      <c r="KU67" s="551" cm="1">
        <f t="array" aca="1" ref="KU67" ca="1">IFERROR(IF(AND(НачЦ_ИнвП_Дата&lt;=KU$3,КИнвП_Дата&gt;KU$3),
INDEX(Кальк._виноград,MATCH($A67,Кальк._виноград_наим.,0),MATCH("Сумма затрат, т.руб.",'Кальк-я'!$5:$5,0))*
INDEX(ЗФ,MATCH($A$66,ЗФ!$A:$A,0),MATCH("Посевная площадь"&amp;YEAR(KV$3),ЗФ!$2:$2,0))*
INDEX(Коэф.закупка_год_виноград[],MATCH($A67,Коэф.закупка_год_виноград[1],0),MATCH(MONTH(KU$3),КЗ!$1:$1,0))/1000,""),0)</f>
        <v>0</v>
      </c>
      <c r="KV67" s="551" cm="1">
        <f t="array" aca="1" ref="KV67" ca="1">IFERROR(IF(AND(НачЦ_ИнвП_Дата&lt;=KV$3,КИнвП_Дата&gt;KV$3),
INDEX(Кальк._виноград,MATCH($A67,Кальк._виноград_наим.,0),MATCH("Сумма затрат, т.руб.",'Кальк-я'!$5:$5,0))*
INDEX(ЗФ,MATCH($A$66,ЗФ!$A:$A,0),MATCH("Посевная площадь"&amp;YEAR(KW$3),ЗФ!$2:$2,0))*
INDEX(Коэф.закупка_год_виноград[],MATCH($A67,Коэф.закупка_год_виноград[1],0),MATCH(MONTH(KV$3),КЗ!$1:$1,0))/1000,""),0)</f>
        <v>0</v>
      </c>
      <c r="KW67" s="551" cm="1">
        <f t="array" aca="1" ref="KW67" ca="1">IFERROR(IF(AND(НачЦ_ИнвП_Дата&lt;=KW$3,КИнвП_Дата&gt;KW$3),
INDEX(Кальк._виноград,MATCH($A67,Кальк._виноград_наим.,0),MATCH("Сумма затрат, т.руб.",'Кальк-я'!$5:$5,0))*
INDEX(ЗФ,MATCH($A$66,ЗФ!$A:$A,0),MATCH("Посевная площадь"&amp;YEAR(KX$3),ЗФ!$2:$2,0))*
INDEX(Коэф.закупка_год_виноград[],MATCH($A67,Коэф.закупка_год_виноград[1],0),MATCH(MONTH(KW$3),КЗ!$1:$1,0))/1000,""),0)</f>
        <v>0</v>
      </c>
      <c r="KX67" s="551" cm="1">
        <f t="array" aca="1" ref="KX67" ca="1">IFERROR(IF(AND(НачЦ_ИнвП_Дата&lt;=KX$3,КИнвП_Дата&gt;KX$3),
INDEX(Кальк._виноград,MATCH($A67,Кальк._виноград_наим.,0),MATCH("Сумма затрат, т.руб.",'Кальк-я'!$5:$5,0))*
INDEX(ЗФ,MATCH($A$66,ЗФ!$A:$A,0),MATCH("Посевная площадь"&amp;YEAR(KY$3),ЗФ!$2:$2,0))*
INDEX(Коэф.закупка_год_виноград[],MATCH($A67,Коэф.закупка_год_виноград[1],0),MATCH(MONTH(KX$3),КЗ!$1:$1,0))/1000,""),0)</f>
        <v>0</v>
      </c>
      <c r="KY67" s="551" cm="1">
        <f t="array" aca="1" ref="KY67" ca="1">IFERROR(IF(AND(НачЦ_ИнвП_Дата&lt;=KY$3,КИнвП_Дата&gt;KY$3),
INDEX(Кальк._виноград,MATCH($A67,Кальк._виноград_наим.,0),MATCH("Сумма затрат, т.руб.",'Кальк-я'!$5:$5,0))*
INDEX(ЗФ,MATCH($A$66,ЗФ!$A:$A,0),MATCH("Посевная площадь"&amp;YEAR(KZ$3),ЗФ!$2:$2,0))*
INDEX(Коэф.закупка_год_виноград[],MATCH($A67,Коэф.закупка_год_виноград[1],0),MATCH(MONTH(KY$3),КЗ!$1:$1,0))/1000,""),0)</f>
        <v>0</v>
      </c>
      <c r="KZ67" s="551" cm="1">
        <f t="array" aca="1" ref="KZ67" ca="1">IFERROR(IF(AND(НачЦ_ИнвП_Дата&lt;=KZ$3,КИнвП_Дата&gt;KZ$3),
INDEX(Кальк._виноград,MATCH($A67,Кальк._виноград_наим.,0),MATCH("Сумма затрат, т.руб.",'Кальк-я'!$5:$5,0))*
INDEX(ЗФ,MATCH($A$66,ЗФ!$A:$A,0),MATCH("Посевная площадь"&amp;YEAR(LA$3),ЗФ!$2:$2,0))*
INDEX(Коэф.закупка_год_виноград[],MATCH($A67,Коэф.закупка_год_виноград[1],0),MATCH(MONTH(KZ$3),КЗ!$1:$1,0))/1000,""),0)</f>
        <v>0</v>
      </c>
      <c r="LA67" s="552">
        <f t="shared" ca="1" si="1567"/>
        <v>0</v>
      </c>
      <c r="LB67" s="551" cm="1">
        <f t="array" aca="1" ref="LB67" ca="1">IFERROR(IF(AND(НачЦ_ИнвП_Дата&lt;=LB$3,КИнвП_Дата&gt;LB$3),
INDEX(Кальк._виноград,MATCH($A67,Кальк._виноград_наим.,0),MATCH("Сумма затрат, т.руб.",'Кальк-я'!$5:$5,0))*
INDEX(ЗФ,MATCH($A$66,ЗФ!$A:$A,0),MATCH("Посевная площадь"&amp;YEAR(LC$3),ЗФ!$2:$2,0))*
INDEX(Коэф.закупка_год_виноград[],MATCH($A67,Коэф.закупка_год_виноград[1],0),MATCH(MONTH(LB$3),КЗ!$1:$1,0))/1000,""),0)</f>
        <v>0</v>
      </c>
      <c r="LC67" s="551" cm="1">
        <f t="array" aca="1" ref="LC67" ca="1">IFERROR(IF(AND(НачЦ_ИнвП_Дата&lt;=LC$3,КИнвП_Дата&gt;LC$3),
INDEX(Кальк._виноград,MATCH($A67,Кальк._виноград_наим.,0),MATCH("Сумма затрат, т.руб.",'Кальк-я'!$5:$5,0))*
INDEX(ЗФ,MATCH($A$66,ЗФ!$A:$A,0),MATCH("Посевная площадь"&amp;YEAR(LD$3),ЗФ!$2:$2,0))*
INDEX(Коэф.закупка_год_виноград[],MATCH($A67,Коэф.закупка_год_виноград[1],0),MATCH(MONTH(LC$3),КЗ!$1:$1,0))/1000,""),0)</f>
        <v>0</v>
      </c>
      <c r="LD67" s="551" cm="1">
        <f t="array" aca="1" ref="LD67" ca="1">IFERROR(IF(AND(НачЦ_ИнвП_Дата&lt;=LD$3,КИнвП_Дата&gt;LD$3),
INDEX(Кальк._виноград,MATCH($A67,Кальк._виноград_наим.,0),MATCH("Сумма затрат, т.руб.",'Кальк-я'!$5:$5,0))*
INDEX(ЗФ,MATCH($A$66,ЗФ!$A:$A,0),MATCH("Посевная площадь"&amp;YEAR(LE$3),ЗФ!$2:$2,0))*
INDEX(Коэф.закупка_год_виноград[],MATCH($A67,Коэф.закупка_год_виноград[1],0),MATCH(MONTH(LD$3),КЗ!$1:$1,0))/1000,""),0)</f>
        <v>0</v>
      </c>
      <c r="LE67" s="551" cm="1">
        <f t="array" aca="1" ref="LE67" ca="1">IFERROR(IF(AND(НачЦ_ИнвП_Дата&lt;=LE$3,КИнвП_Дата&gt;LE$3),
INDEX(Кальк._виноград,MATCH($A67,Кальк._виноград_наим.,0),MATCH("Сумма затрат, т.руб.",'Кальк-я'!$5:$5,0))*
INDEX(ЗФ,MATCH($A$66,ЗФ!$A:$A,0),MATCH("Посевная площадь"&amp;YEAR(LF$3),ЗФ!$2:$2,0))*
INDEX(Коэф.закупка_год_виноград[],MATCH($A67,Коэф.закупка_год_виноград[1],0),MATCH(MONTH(LE$3),КЗ!$1:$1,0))/1000,""),0)</f>
        <v>0</v>
      </c>
      <c r="LF67" s="551" cm="1">
        <f t="array" aca="1" ref="LF67" ca="1">IFERROR(IF(AND(НачЦ_ИнвП_Дата&lt;=LF$3,КИнвП_Дата&gt;LF$3),
INDEX(Кальк._виноград,MATCH($A67,Кальк._виноград_наим.,0),MATCH("Сумма затрат, т.руб.",'Кальк-я'!$5:$5,0))*
INDEX(ЗФ,MATCH($A$66,ЗФ!$A:$A,0),MATCH("Посевная площадь"&amp;YEAR(LG$3),ЗФ!$2:$2,0))*
INDEX(Коэф.закупка_год_виноград[],MATCH($A67,Коэф.закупка_год_виноград[1],0),MATCH(MONTH(LF$3),КЗ!$1:$1,0))/1000,""),0)</f>
        <v>0</v>
      </c>
      <c r="LG67" s="551" cm="1">
        <f t="array" aca="1" ref="LG67" ca="1">IFERROR(IF(AND(НачЦ_ИнвП_Дата&lt;=LG$3,КИнвП_Дата&gt;LG$3),
INDEX(Кальк._виноград,MATCH($A67,Кальк._виноград_наим.,0),MATCH("Сумма затрат, т.руб.",'Кальк-я'!$5:$5,0))*
INDEX(ЗФ,MATCH($A$66,ЗФ!$A:$A,0),MATCH("Посевная площадь"&amp;YEAR(LH$3),ЗФ!$2:$2,0))*
INDEX(Коэф.закупка_год_виноград[],MATCH($A67,Коэф.закупка_год_виноград[1],0),MATCH(MONTH(LG$3),КЗ!$1:$1,0))/1000,""),0)</f>
        <v>0</v>
      </c>
      <c r="LH67" s="551" cm="1">
        <f t="array" aca="1" ref="LH67" ca="1">IFERROR(IF(AND(НачЦ_ИнвП_Дата&lt;=LH$3,КИнвП_Дата&gt;LH$3),
INDEX(Кальк._виноград,MATCH($A67,Кальк._виноград_наим.,0),MATCH("Сумма затрат, т.руб.",'Кальк-я'!$5:$5,0))*
INDEX(ЗФ,MATCH($A$66,ЗФ!$A:$A,0),MATCH("Посевная площадь"&amp;YEAR(LI$3),ЗФ!$2:$2,0))*
INDEX(Коэф.закупка_год_виноград[],MATCH($A67,Коэф.закупка_год_виноград[1],0),MATCH(MONTH(LH$3),КЗ!$1:$1,0))/1000,""),0)</f>
        <v>0</v>
      </c>
      <c r="LI67" s="551" cm="1">
        <f t="array" aca="1" ref="LI67" ca="1">IFERROR(IF(AND(НачЦ_ИнвП_Дата&lt;=LI$3,КИнвП_Дата&gt;LI$3),
INDEX(Кальк._виноград,MATCH($A67,Кальк._виноград_наим.,0),MATCH("Сумма затрат, т.руб.",'Кальк-я'!$5:$5,0))*
INDEX(ЗФ,MATCH($A$66,ЗФ!$A:$A,0),MATCH("Посевная площадь"&amp;YEAR(LJ$3),ЗФ!$2:$2,0))*
INDEX(Коэф.закупка_год_виноград[],MATCH($A67,Коэф.закупка_год_виноград[1],0),MATCH(MONTH(LI$3),КЗ!$1:$1,0))/1000,""),0)</f>
        <v>0</v>
      </c>
      <c r="LJ67" s="551" cm="1">
        <f t="array" aca="1" ref="LJ67" ca="1">IFERROR(IF(AND(НачЦ_ИнвП_Дата&lt;=LJ$3,КИнвП_Дата&gt;LJ$3),
INDEX(Кальк._виноград,MATCH($A67,Кальк._виноград_наим.,0),MATCH("Сумма затрат, т.руб.",'Кальк-я'!$5:$5,0))*
INDEX(ЗФ,MATCH($A$66,ЗФ!$A:$A,0),MATCH("Посевная площадь"&amp;YEAR(LK$3),ЗФ!$2:$2,0))*
INDEX(Коэф.закупка_год_виноград[],MATCH($A67,Коэф.закупка_год_виноград[1],0),MATCH(MONTH(LJ$3),КЗ!$1:$1,0))/1000,""),0)</f>
        <v>0</v>
      </c>
      <c r="LK67" s="551" cm="1">
        <f t="array" aca="1" ref="LK67" ca="1">IFERROR(IF(AND(НачЦ_ИнвП_Дата&lt;=LK$3,КИнвП_Дата&gt;LK$3),
INDEX(Кальк._виноград,MATCH($A67,Кальк._виноград_наим.,0),MATCH("Сумма затрат, т.руб.",'Кальк-я'!$5:$5,0))*
INDEX(ЗФ,MATCH($A$66,ЗФ!$A:$A,0),MATCH("Посевная площадь"&amp;YEAR(LL$3),ЗФ!$2:$2,0))*
INDEX(Коэф.закупка_год_виноград[],MATCH($A67,Коэф.закупка_год_виноград[1],0),MATCH(MONTH(LK$3),КЗ!$1:$1,0))/1000,""),0)</f>
        <v>0</v>
      </c>
      <c r="LL67" s="551" cm="1">
        <f t="array" aca="1" ref="LL67" ca="1">IFERROR(IF(AND(НачЦ_ИнвП_Дата&lt;=LL$3,КИнвП_Дата&gt;LL$3),
INDEX(Кальк._виноград,MATCH($A67,Кальк._виноград_наим.,0),MATCH("Сумма затрат, т.руб.",'Кальк-я'!$5:$5,0))*
INDEX(ЗФ,MATCH($A$66,ЗФ!$A:$A,0),MATCH("Посевная площадь"&amp;YEAR(LM$3),ЗФ!$2:$2,0))*
INDEX(Коэф.закупка_год_виноград[],MATCH($A67,Коэф.закупка_год_виноград[1],0),MATCH(MONTH(LL$3),КЗ!$1:$1,0))/1000,""),0)</f>
        <v>0</v>
      </c>
      <c r="LM67" s="551" cm="1">
        <f t="array" aca="1" ref="LM67" ca="1">IFERROR(IF(AND(НачЦ_ИнвП_Дата&lt;=LM$3,КИнвП_Дата&gt;LM$3),
INDEX(Кальк._виноград,MATCH($A67,Кальк._виноград_наим.,0),MATCH("Сумма затрат, т.руб.",'Кальк-я'!$5:$5,0))*
INDEX(ЗФ,MATCH($A$66,ЗФ!$A:$A,0),MATCH("Посевная площадь"&amp;YEAR(LN$3),ЗФ!$2:$2,0))*
INDEX(Коэф.закупка_год_виноград[],MATCH($A67,Коэф.закупка_год_виноград[1],0),MATCH(MONTH(LM$3),КЗ!$1:$1,0))/1000,""),0)</f>
        <v>0</v>
      </c>
      <c r="LN67" s="552">
        <f t="shared" ca="1" si="1568"/>
        <v>0</v>
      </c>
      <c r="LO67" s="551" cm="1">
        <f t="array" aca="1" ref="LO67" ca="1">IFERROR(IF(AND(НачЦ_ИнвП_Дата&lt;=LO$3,КИнвП_Дата&gt;LO$3),
INDEX(Кальк._виноград,MATCH($A67,Кальк._виноград_наим.,0),MATCH("Сумма затрат, т.руб.",'Кальк-я'!$5:$5,0))*
INDEX(ЗФ,MATCH($A$66,ЗФ!$A:$A,0),MATCH("Посевная площадь"&amp;YEAR(LP$3),ЗФ!$2:$2,0))*
INDEX(Коэф.закупка_год_виноград[],MATCH($A67,Коэф.закупка_год_виноград[1],0),MATCH(MONTH(LO$3),КЗ!$1:$1,0))/1000,""),0)</f>
        <v>0</v>
      </c>
      <c r="LP67" s="551" cm="1">
        <f t="array" aca="1" ref="LP67" ca="1">IFERROR(IF(AND(НачЦ_ИнвП_Дата&lt;=LP$3,КИнвП_Дата&gt;LP$3),
INDEX(Кальк._виноград,MATCH($A67,Кальк._виноград_наим.,0),MATCH("Сумма затрат, т.руб.",'Кальк-я'!$5:$5,0))*
INDEX(ЗФ,MATCH($A$66,ЗФ!$A:$A,0),MATCH("Посевная площадь"&amp;YEAR(LQ$3),ЗФ!$2:$2,0))*
INDEX(Коэф.закупка_год_виноград[],MATCH($A67,Коэф.закупка_год_виноград[1],0),MATCH(MONTH(LP$3),КЗ!$1:$1,0))/1000,""),0)</f>
        <v>0</v>
      </c>
      <c r="LQ67" s="551" cm="1">
        <f t="array" aca="1" ref="LQ67" ca="1">IFERROR(IF(AND(НачЦ_ИнвП_Дата&lt;=LQ$3,КИнвП_Дата&gt;LQ$3),
INDEX(Кальк._виноград,MATCH($A67,Кальк._виноград_наим.,0),MATCH("Сумма затрат, т.руб.",'Кальк-я'!$5:$5,0))*
INDEX(ЗФ,MATCH($A$66,ЗФ!$A:$A,0),MATCH("Посевная площадь"&amp;YEAR(LR$3),ЗФ!$2:$2,0))*
INDEX(Коэф.закупка_год_виноград[],MATCH($A67,Коэф.закупка_год_виноград[1],0),MATCH(MONTH(LQ$3),КЗ!$1:$1,0))/1000,""),0)</f>
        <v>0</v>
      </c>
      <c r="LR67" s="551" cm="1">
        <f t="array" aca="1" ref="LR67" ca="1">IFERROR(IF(AND(НачЦ_ИнвП_Дата&lt;=LR$3,КИнвП_Дата&gt;LR$3),
INDEX(Кальк._виноград,MATCH($A67,Кальк._виноград_наим.,0),MATCH("Сумма затрат, т.руб.",'Кальк-я'!$5:$5,0))*
INDEX(ЗФ,MATCH($A$66,ЗФ!$A:$A,0),MATCH("Посевная площадь"&amp;YEAR(LS$3),ЗФ!$2:$2,0))*
INDEX(Коэф.закупка_год_виноград[],MATCH($A67,Коэф.закупка_год_виноград[1],0),MATCH(MONTH(LR$3),КЗ!$1:$1,0))/1000,""),0)</f>
        <v>0</v>
      </c>
      <c r="LS67" s="551" cm="1">
        <f t="array" aca="1" ref="LS67" ca="1">IFERROR(IF(AND(НачЦ_ИнвП_Дата&lt;=LS$3,КИнвП_Дата&gt;LS$3),
INDEX(Кальк._виноград,MATCH($A67,Кальк._виноград_наим.,0),MATCH("Сумма затрат, т.руб.",'Кальк-я'!$5:$5,0))*
INDEX(ЗФ,MATCH($A$66,ЗФ!$A:$A,0),MATCH("Посевная площадь"&amp;YEAR(LT$3),ЗФ!$2:$2,0))*
INDEX(Коэф.закупка_год_виноград[],MATCH($A67,Коэф.закупка_год_виноград[1],0),MATCH(MONTH(LS$3),КЗ!$1:$1,0))/1000,""),0)</f>
        <v>0</v>
      </c>
      <c r="LT67" s="551" cm="1">
        <f t="array" aca="1" ref="LT67" ca="1">IFERROR(IF(AND(НачЦ_ИнвП_Дата&lt;=LT$3,КИнвП_Дата&gt;LT$3),
INDEX(Кальк._виноград,MATCH($A67,Кальк._виноград_наим.,0),MATCH("Сумма затрат, т.руб.",'Кальк-я'!$5:$5,0))*
INDEX(ЗФ,MATCH($A$66,ЗФ!$A:$A,0),MATCH("Посевная площадь"&amp;YEAR(LU$3),ЗФ!$2:$2,0))*
INDEX(Коэф.закупка_год_виноград[],MATCH($A67,Коэф.закупка_год_виноград[1],0),MATCH(MONTH(LT$3),КЗ!$1:$1,0))/1000,""),0)</f>
        <v>0</v>
      </c>
      <c r="LU67" s="551" cm="1">
        <f t="array" aca="1" ref="LU67" ca="1">IFERROR(IF(AND(НачЦ_ИнвП_Дата&lt;=LU$3,КИнвП_Дата&gt;LU$3),
INDEX(Кальк._виноград,MATCH($A67,Кальк._виноград_наим.,0),MATCH("Сумма затрат, т.руб.",'Кальк-я'!$5:$5,0))*
INDEX(ЗФ,MATCH($A$66,ЗФ!$A:$A,0),MATCH("Посевная площадь"&amp;YEAR(LV$3),ЗФ!$2:$2,0))*
INDEX(Коэф.закупка_год_виноград[],MATCH($A67,Коэф.закупка_год_виноград[1],0),MATCH(MONTH(LU$3),КЗ!$1:$1,0))/1000,""),0)</f>
        <v>0</v>
      </c>
      <c r="LV67" s="551" cm="1">
        <f t="array" aca="1" ref="LV67" ca="1">IFERROR(IF(AND(НачЦ_ИнвП_Дата&lt;=LV$3,КИнвП_Дата&gt;LV$3),
INDEX(Кальк._виноград,MATCH($A67,Кальк._виноград_наим.,0),MATCH("Сумма затрат, т.руб.",'Кальк-я'!$5:$5,0))*
INDEX(ЗФ,MATCH($A$66,ЗФ!$A:$A,0),MATCH("Посевная площадь"&amp;YEAR(LW$3),ЗФ!$2:$2,0))*
INDEX(Коэф.закупка_год_виноград[],MATCH($A67,Коэф.закупка_год_виноград[1],0),MATCH(MONTH(LV$3),КЗ!$1:$1,0))/1000,""),0)</f>
        <v>0</v>
      </c>
      <c r="LW67" s="551" cm="1">
        <f t="array" aca="1" ref="LW67" ca="1">IFERROR(IF(AND(НачЦ_ИнвП_Дата&lt;=LW$3,КИнвП_Дата&gt;LW$3),
INDEX(Кальк._виноград,MATCH($A67,Кальк._виноград_наим.,0),MATCH("Сумма затрат, т.руб.",'Кальк-я'!$5:$5,0))*
INDEX(ЗФ,MATCH($A$66,ЗФ!$A:$A,0),MATCH("Посевная площадь"&amp;YEAR(LX$3),ЗФ!$2:$2,0))*
INDEX(Коэф.закупка_год_виноград[],MATCH($A67,Коэф.закупка_год_виноград[1],0),MATCH(MONTH(LW$3),КЗ!$1:$1,0))/1000,""),0)</f>
        <v>0</v>
      </c>
      <c r="LX67" s="551" cm="1">
        <f t="array" aca="1" ref="LX67" ca="1">IFERROR(IF(AND(НачЦ_ИнвП_Дата&lt;=LX$3,КИнвП_Дата&gt;LX$3),
INDEX(Кальк._виноград,MATCH($A67,Кальк._виноград_наим.,0),MATCH("Сумма затрат, т.руб.",'Кальк-я'!$5:$5,0))*
INDEX(ЗФ,MATCH($A$66,ЗФ!$A:$A,0),MATCH("Посевная площадь"&amp;YEAR(LY$3),ЗФ!$2:$2,0))*
INDEX(Коэф.закупка_год_виноград[],MATCH($A67,Коэф.закупка_год_виноград[1],0),MATCH(MONTH(LX$3),КЗ!$1:$1,0))/1000,""),0)</f>
        <v>0</v>
      </c>
      <c r="LY67" s="551" cm="1">
        <f t="array" aca="1" ref="LY67" ca="1">IFERROR(IF(AND(НачЦ_ИнвП_Дата&lt;=LY$3,КИнвП_Дата&gt;LY$3),
INDEX(Кальк._виноград,MATCH($A67,Кальк._виноград_наим.,0),MATCH("Сумма затрат, т.руб.",'Кальк-я'!$5:$5,0))*
INDEX(ЗФ,MATCH($A$66,ЗФ!$A:$A,0),MATCH("Посевная площадь"&amp;YEAR(LZ$3),ЗФ!$2:$2,0))*
INDEX(Коэф.закупка_год_виноград[],MATCH($A67,Коэф.закупка_год_виноград[1],0),MATCH(MONTH(LY$3),КЗ!$1:$1,0))/1000,""),0)</f>
        <v>0</v>
      </c>
      <c r="LZ67" s="551" cm="1">
        <f t="array" aca="1" ref="LZ67" ca="1">IFERROR(IF(AND(НачЦ_ИнвП_Дата&lt;=LZ$3,КИнвП_Дата&gt;LZ$3),
INDEX(Кальк._виноград,MATCH($A67,Кальк._виноград_наим.,0),MATCH("Сумма затрат, т.руб.",'Кальк-я'!$5:$5,0))*
INDEX(ЗФ,MATCH($A$66,ЗФ!$A:$A,0),MATCH("Посевная площадь"&amp;YEAR(MA$3),ЗФ!$2:$2,0))*
INDEX(Коэф.закупка_год_виноград[],MATCH($A67,Коэф.закупка_год_виноград[1],0),MATCH(MONTH(LZ$3),КЗ!$1:$1,0))/1000,""),0)</f>
        <v>0</v>
      </c>
      <c r="MA67" s="552">
        <f t="shared" ca="1" si="1569"/>
        <v>0</v>
      </c>
      <c r="MB67" s="551" cm="1">
        <f t="array" aca="1" ref="MB67" ca="1">IFERROR(IF(AND(НачЦ_ИнвП_Дата&lt;=MB$3,КИнвП_Дата&gt;MB$3),
INDEX(Кальк._виноград,MATCH($A67,Кальк._виноград_наим.,0),MATCH("Сумма затрат, т.руб.",'Кальк-я'!$5:$5,0))*
INDEX(ЗФ,MATCH($A$66,ЗФ!$A:$A,0),MATCH("Посевная площадь"&amp;YEAR(MC$3),ЗФ!$2:$2,0))*
INDEX(Коэф.закупка_год_виноград[],MATCH($A67,Коэф.закупка_год_виноград[1],0),MATCH(MONTH(MB$3),КЗ!$1:$1,0))/1000,""),0)</f>
        <v>0</v>
      </c>
      <c r="MC67" s="551" cm="1">
        <f t="array" aca="1" ref="MC67" ca="1">IFERROR(IF(AND(НачЦ_ИнвП_Дата&lt;=MC$3,КИнвП_Дата&gt;MC$3),
INDEX(Кальк._виноград,MATCH($A67,Кальк._виноград_наим.,0),MATCH("Сумма затрат, т.руб.",'Кальк-я'!$5:$5,0))*
INDEX(ЗФ,MATCH($A$66,ЗФ!$A:$A,0),MATCH("Посевная площадь"&amp;YEAR(MD$3),ЗФ!$2:$2,0))*
INDEX(Коэф.закупка_год_виноград[],MATCH($A67,Коэф.закупка_год_виноград[1],0),MATCH(MONTH(MC$3),КЗ!$1:$1,0))/1000,""),0)</f>
        <v>0</v>
      </c>
      <c r="MD67" s="551" cm="1">
        <f t="array" aca="1" ref="MD67" ca="1">IFERROR(IF(AND(НачЦ_ИнвП_Дата&lt;=MD$3,КИнвП_Дата&gt;MD$3),
INDEX(Кальк._виноград,MATCH($A67,Кальк._виноград_наим.,0),MATCH("Сумма затрат, т.руб.",'Кальк-я'!$5:$5,0))*
INDEX(ЗФ,MATCH($A$66,ЗФ!$A:$A,0),MATCH("Посевная площадь"&amp;YEAR(ME$3),ЗФ!$2:$2,0))*
INDEX(Коэф.закупка_год_виноград[],MATCH($A67,Коэф.закупка_год_виноград[1],0),MATCH(MONTH(MD$3),КЗ!$1:$1,0))/1000,""),0)</f>
        <v>0</v>
      </c>
      <c r="ME67" s="551" cm="1">
        <f t="array" aca="1" ref="ME67" ca="1">IFERROR(IF(AND(НачЦ_ИнвП_Дата&lt;=ME$3,КИнвП_Дата&gt;ME$3),
INDEX(Кальк._виноград,MATCH($A67,Кальк._виноград_наим.,0),MATCH("Сумма затрат, т.руб.",'Кальк-я'!$5:$5,0))*
INDEX(ЗФ,MATCH($A$66,ЗФ!$A:$A,0),MATCH("Посевная площадь"&amp;YEAR(MF$3),ЗФ!$2:$2,0))*
INDEX(Коэф.закупка_год_виноград[],MATCH($A67,Коэф.закупка_год_виноград[1],0),MATCH(MONTH(ME$3),КЗ!$1:$1,0))/1000,""),0)</f>
        <v>0</v>
      </c>
      <c r="MF67" s="551" cm="1">
        <f t="array" aca="1" ref="MF67" ca="1">IFERROR(IF(AND(НачЦ_ИнвП_Дата&lt;=MF$3,КИнвП_Дата&gt;MF$3),
INDEX(Кальк._виноград,MATCH($A67,Кальк._виноград_наим.,0),MATCH("Сумма затрат, т.руб.",'Кальк-я'!$5:$5,0))*
INDEX(ЗФ,MATCH($A$66,ЗФ!$A:$A,0),MATCH("Посевная площадь"&amp;YEAR(MG$3),ЗФ!$2:$2,0))*
INDEX(Коэф.закупка_год_виноград[],MATCH($A67,Коэф.закупка_год_виноград[1],0),MATCH(MONTH(MF$3),КЗ!$1:$1,0))/1000,""),0)</f>
        <v>0</v>
      </c>
      <c r="MG67" s="551" cm="1">
        <f t="array" aca="1" ref="MG67" ca="1">IFERROR(IF(AND(НачЦ_ИнвП_Дата&lt;=MG$3,КИнвП_Дата&gt;MG$3),
INDEX(Кальк._виноград,MATCH($A67,Кальк._виноград_наим.,0),MATCH("Сумма затрат, т.руб.",'Кальк-я'!$5:$5,0))*
INDEX(ЗФ,MATCH($A$66,ЗФ!$A:$A,0),MATCH("Посевная площадь"&amp;YEAR(MH$3),ЗФ!$2:$2,0))*
INDEX(Коэф.закупка_год_виноград[],MATCH($A67,Коэф.закупка_год_виноград[1],0),MATCH(MONTH(MG$3),КЗ!$1:$1,0))/1000,""),0)</f>
        <v>0</v>
      </c>
      <c r="MH67" s="551" cm="1">
        <f t="array" aca="1" ref="MH67" ca="1">IFERROR(IF(AND(НачЦ_ИнвП_Дата&lt;=MH$3,КИнвП_Дата&gt;MH$3),
INDEX(Кальк._виноград,MATCH($A67,Кальк._виноград_наим.,0),MATCH("Сумма затрат, т.руб.",'Кальк-я'!$5:$5,0))*
INDEX(ЗФ,MATCH($A$66,ЗФ!$A:$A,0),MATCH("Посевная площадь"&amp;YEAR(MI$3),ЗФ!$2:$2,0))*
INDEX(Коэф.закупка_год_виноград[],MATCH($A67,Коэф.закупка_год_виноград[1],0),MATCH(MONTH(MH$3),КЗ!$1:$1,0))/1000,""),0)</f>
        <v>0</v>
      </c>
      <c r="MI67" s="551" cm="1">
        <f t="array" aca="1" ref="MI67" ca="1">IFERROR(IF(AND(НачЦ_ИнвП_Дата&lt;=MI$3,КИнвП_Дата&gt;MI$3),
INDEX(Кальк._виноград,MATCH($A67,Кальк._виноград_наим.,0),MATCH("Сумма затрат, т.руб.",'Кальк-я'!$5:$5,0))*
INDEX(ЗФ,MATCH($A$66,ЗФ!$A:$A,0),MATCH("Посевная площадь"&amp;YEAR(MJ$3),ЗФ!$2:$2,0))*
INDEX(Коэф.закупка_год_виноград[],MATCH($A67,Коэф.закупка_год_виноград[1],0),MATCH(MONTH(MI$3),КЗ!$1:$1,0))/1000,""),0)</f>
        <v>0</v>
      </c>
      <c r="MJ67" s="551" cm="1">
        <f t="array" aca="1" ref="MJ67" ca="1">IFERROR(IF(AND(НачЦ_ИнвП_Дата&lt;=MJ$3,КИнвП_Дата&gt;MJ$3),
INDEX(Кальк._виноград,MATCH($A67,Кальк._виноград_наим.,0),MATCH("Сумма затрат, т.руб.",'Кальк-я'!$5:$5,0))*
INDEX(ЗФ,MATCH($A$66,ЗФ!$A:$A,0),MATCH("Посевная площадь"&amp;YEAR(MK$3),ЗФ!$2:$2,0))*
INDEX(Коэф.закупка_год_виноград[],MATCH($A67,Коэф.закупка_год_виноград[1],0),MATCH(MONTH(MJ$3),КЗ!$1:$1,0))/1000,""),0)</f>
        <v>0</v>
      </c>
      <c r="MK67" s="551" cm="1">
        <f t="array" aca="1" ref="MK67" ca="1">IFERROR(IF(AND(НачЦ_ИнвП_Дата&lt;=MK$3,КИнвП_Дата&gt;MK$3),
INDEX(Кальк._виноград,MATCH($A67,Кальк._виноград_наим.,0),MATCH("Сумма затрат, т.руб.",'Кальк-я'!$5:$5,0))*
INDEX(ЗФ,MATCH($A$66,ЗФ!$A:$A,0),MATCH("Посевная площадь"&amp;YEAR(ML$3),ЗФ!$2:$2,0))*
INDEX(Коэф.закупка_год_виноград[],MATCH($A67,Коэф.закупка_год_виноград[1],0),MATCH(MONTH(MK$3),КЗ!$1:$1,0))/1000,""),0)</f>
        <v>0</v>
      </c>
      <c r="ML67" s="551" cm="1">
        <f t="array" aca="1" ref="ML67" ca="1">IFERROR(IF(AND(НачЦ_ИнвП_Дата&lt;=ML$3,КИнвП_Дата&gt;ML$3),
INDEX(Кальк._виноград,MATCH($A67,Кальк._виноград_наим.,0),MATCH("Сумма затрат, т.руб.",'Кальк-я'!$5:$5,0))*
INDEX(ЗФ,MATCH($A$66,ЗФ!$A:$A,0),MATCH("Посевная площадь"&amp;YEAR(MM$3),ЗФ!$2:$2,0))*
INDEX(Коэф.закупка_год_виноград[],MATCH($A67,Коэф.закупка_год_виноград[1],0),MATCH(MONTH(ML$3),КЗ!$1:$1,0))/1000,""),0)</f>
        <v>0</v>
      </c>
      <c r="MM67" s="551" cm="1">
        <f t="array" aca="1" ref="MM67" ca="1">IFERROR(IF(AND(НачЦ_ИнвП_Дата&lt;=MM$3,КИнвП_Дата&gt;MM$3),
INDEX(Кальк._виноград,MATCH($A67,Кальк._виноград_наим.,0),MATCH("Сумма затрат, т.руб.",'Кальк-я'!$5:$5,0))*
INDEX(ЗФ,MATCH($A$66,ЗФ!$A:$A,0),MATCH("Посевная площадь"&amp;YEAR(MN$3),ЗФ!$2:$2,0))*
INDEX(Коэф.закупка_год_виноград[],MATCH($A67,Коэф.закупка_год_виноград[1],0),MATCH(MONTH(MM$3),КЗ!$1:$1,0))/1000,""),0)</f>
        <v>0</v>
      </c>
      <c r="MN67" s="552">
        <f t="shared" ca="1" si="1570"/>
        <v>0</v>
      </c>
      <c r="MO67" s="551" cm="1">
        <f t="array" aca="1" ref="MO67" ca="1">IFERROR(IF(AND(НачЦ_ИнвП_Дата&lt;=MO$3,КИнвП_Дата&gt;MO$3),
INDEX(Кальк._виноград,MATCH($A67,Кальк._виноград_наим.,0),MATCH("Сумма затрат, т.руб.",'Кальк-я'!$5:$5,0))*
INDEX(ЗФ,MATCH($A$66,ЗФ!$A:$A,0),MATCH("Посевная площадь"&amp;YEAR(MP$3),ЗФ!$2:$2,0))*
INDEX(Коэф.закупка_год_виноград[],MATCH($A67,Коэф.закупка_год_виноград[1],0),MATCH(MONTH(MO$3),КЗ!$1:$1,0))/1000,""),0)</f>
        <v>0</v>
      </c>
      <c r="MP67" s="551" cm="1">
        <f t="array" aca="1" ref="MP67" ca="1">IFERROR(IF(AND(НачЦ_ИнвП_Дата&lt;=MP$3,КИнвП_Дата&gt;MP$3),
INDEX(Кальк._виноград,MATCH($A67,Кальк._виноград_наим.,0),MATCH("Сумма затрат, т.руб.",'Кальк-я'!$5:$5,0))*
INDEX(ЗФ,MATCH($A$66,ЗФ!$A:$A,0),MATCH("Посевная площадь"&amp;YEAR(MQ$3),ЗФ!$2:$2,0))*
INDEX(Коэф.закупка_год_виноград[],MATCH($A67,Коэф.закупка_год_виноград[1],0),MATCH(MONTH(MP$3),КЗ!$1:$1,0))/1000,""),0)</f>
        <v>0</v>
      </c>
      <c r="MQ67" s="551" cm="1">
        <f t="array" aca="1" ref="MQ67" ca="1">IFERROR(IF(AND(НачЦ_ИнвП_Дата&lt;=MQ$3,КИнвП_Дата&gt;MQ$3),
INDEX(Кальк._виноград,MATCH($A67,Кальк._виноград_наим.,0),MATCH("Сумма затрат, т.руб.",'Кальк-я'!$5:$5,0))*
INDEX(ЗФ,MATCH($A$66,ЗФ!$A:$A,0),MATCH("Посевная площадь"&amp;YEAR(MR$3),ЗФ!$2:$2,0))*
INDEX(Коэф.закупка_год_виноград[],MATCH($A67,Коэф.закупка_год_виноград[1],0),MATCH(MONTH(MQ$3),КЗ!$1:$1,0))/1000,""),0)</f>
        <v>0</v>
      </c>
      <c r="MR67" s="551" cm="1">
        <f t="array" aca="1" ref="MR67" ca="1">IFERROR(IF(AND(НачЦ_ИнвП_Дата&lt;=MR$3,КИнвП_Дата&gt;MR$3),
INDEX(Кальк._виноград,MATCH($A67,Кальк._виноград_наим.,0),MATCH("Сумма затрат, т.руб.",'Кальк-я'!$5:$5,0))*
INDEX(ЗФ,MATCH($A$66,ЗФ!$A:$A,0),MATCH("Посевная площадь"&amp;YEAR(MS$3),ЗФ!$2:$2,0))*
INDEX(Коэф.закупка_год_виноград[],MATCH($A67,Коэф.закупка_год_виноград[1],0),MATCH(MONTH(MR$3),КЗ!$1:$1,0))/1000,""),0)</f>
        <v>0</v>
      </c>
      <c r="MS67" s="551" cm="1">
        <f t="array" aca="1" ref="MS67" ca="1">IFERROR(IF(AND(НачЦ_ИнвП_Дата&lt;=MS$3,КИнвП_Дата&gt;MS$3),
INDEX(Кальк._виноград,MATCH($A67,Кальк._виноград_наим.,0),MATCH("Сумма затрат, т.руб.",'Кальк-я'!$5:$5,0))*
INDEX(ЗФ,MATCH($A$66,ЗФ!$A:$A,0),MATCH("Посевная площадь"&amp;YEAR(MT$3),ЗФ!$2:$2,0))*
INDEX(Коэф.закупка_год_виноград[],MATCH($A67,Коэф.закупка_год_виноград[1],0),MATCH(MONTH(MS$3),КЗ!$1:$1,0))/1000,""),0)</f>
        <v>0</v>
      </c>
      <c r="MT67" s="551" cm="1">
        <f t="array" aca="1" ref="MT67" ca="1">IFERROR(IF(AND(НачЦ_ИнвП_Дата&lt;=MT$3,КИнвП_Дата&gt;MT$3),
INDEX(Кальк._виноград,MATCH($A67,Кальк._виноград_наим.,0),MATCH("Сумма затрат, т.руб.",'Кальк-я'!$5:$5,0))*
INDEX(ЗФ,MATCH($A$66,ЗФ!$A:$A,0),MATCH("Посевная площадь"&amp;YEAR(MU$3),ЗФ!$2:$2,0))*
INDEX(Коэф.закупка_год_виноград[],MATCH($A67,Коэф.закупка_год_виноград[1],0),MATCH(MONTH(MT$3),КЗ!$1:$1,0))/1000,""),0)</f>
        <v>0</v>
      </c>
      <c r="MU67" s="551" cm="1">
        <f t="array" aca="1" ref="MU67" ca="1">IFERROR(IF(AND(НачЦ_ИнвП_Дата&lt;=MU$3,КИнвП_Дата&gt;MU$3),
INDEX(Кальк._виноград,MATCH($A67,Кальк._виноград_наим.,0),MATCH("Сумма затрат, т.руб.",'Кальк-я'!$5:$5,0))*
INDEX(ЗФ,MATCH($A$66,ЗФ!$A:$A,0),MATCH("Посевная площадь"&amp;YEAR(MV$3),ЗФ!$2:$2,0))*
INDEX(Коэф.закупка_год_виноград[],MATCH($A67,Коэф.закупка_год_виноград[1],0),MATCH(MONTH(MU$3),КЗ!$1:$1,0))/1000,""),0)</f>
        <v>0</v>
      </c>
      <c r="MV67" s="551" cm="1">
        <f t="array" aca="1" ref="MV67" ca="1">IFERROR(IF(AND(НачЦ_ИнвП_Дата&lt;=MV$3,КИнвП_Дата&gt;MV$3),
INDEX(Кальк._виноград,MATCH($A67,Кальк._виноград_наим.,0),MATCH("Сумма затрат, т.руб.",'Кальк-я'!$5:$5,0))*
INDEX(ЗФ,MATCH($A$66,ЗФ!$A:$A,0),MATCH("Посевная площадь"&amp;YEAR(MW$3),ЗФ!$2:$2,0))*
INDEX(Коэф.закупка_год_виноград[],MATCH($A67,Коэф.закупка_год_виноград[1],0),MATCH(MONTH(MV$3),КЗ!$1:$1,0))/1000,""),0)</f>
        <v>0</v>
      </c>
      <c r="MW67" s="551" cm="1">
        <f t="array" aca="1" ref="MW67" ca="1">IFERROR(IF(AND(НачЦ_ИнвП_Дата&lt;=MW$3,КИнвП_Дата&gt;MW$3),
INDEX(Кальк._виноград,MATCH($A67,Кальк._виноград_наим.,0),MATCH("Сумма затрат, т.руб.",'Кальк-я'!$5:$5,0))*
INDEX(ЗФ,MATCH($A$66,ЗФ!$A:$A,0),MATCH("Посевная площадь"&amp;YEAR(MX$3),ЗФ!$2:$2,0))*
INDEX(Коэф.закупка_год_виноград[],MATCH($A67,Коэф.закупка_год_виноград[1],0),MATCH(MONTH(MW$3),КЗ!$1:$1,0))/1000,""),0)</f>
        <v>0</v>
      </c>
      <c r="MX67" s="551" cm="1">
        <f t="array" aca="1" ref="MX67" ca="1">IFERROR(IF(AND(НачЦ_ИнвП_Дата&lt;=MX$3,КИнвП_Дата&gt;MX$3),
INDEX(Кальк._виноград,MATCH($A67,Кальк._виноград_наим.,0),MATCH("Сумма затрат, т.руб.",'Кальк-я'!$5:$5,0))*
INDEX(ЗФ,MATCH($A$66,ЗФ!$A:$A,0),MATCH("Посевная площадь"&amp;YEAR(MY$3),ЗФ!$2:$2,0))*
INDEX(Коэф.закупка_год_виноград[],MATCH($A67,Коэф.закупка_год_виноград[1],0),MATCH(MONTH(MX$3),КЗ!$1:$1,0))/1000,""),0)</f>
        <v>0</v>
      </c>
      <c r="MY67" s="551" cm="1">
        <f t="array" aca="1" ref="MY67" ca="1">IFERROR(IF(AND(НачЦ_ИнвП_Дата&lt;=MY$3,КИнвП_Дата&gt;MY$3),
INDEX(Кальк._виноград,MATCH($A67,Кальк._виноград_наим.,0),MATCH("Сумма затрат, т.руб.",'Кальк-я'!$5:$5,0))*
INDEX(ЗФ,MATCH($A$66,ЗФ!$A:$A,0),MATCH("Посевная площадь"&amp;YEAR(MZ$3),ЗФ!$2:$2,0))*
INDEX(Коэф.закупка_год_виноград[],MATCH($A67,Коэф.закупка_год_виноград[1],0),MATCH(MONTH(MY$3),КЗ!$1:$1,0))/1000,""),0)</f>
        <v>0</v>
      </c>
      <c r="MZ67" s="551" cm="1">
        <f t="array" aca="1" ref="MZ67" ca="1">IFERROR(IF(AND(НачЦ_ИнвП_Дата&lt;=MZ$3,КИнвП_Дата&gt;MZ$3),
INDEX(Кальк._виноград,MATCH($A67,Кальк._виноград_наим.,0),MATCH("Сумма затрат, т.руб.",'Кальк-я'!$5:$5,0))*
INDEX(ЗФ,MATCH($A$66,ЗФ!$A:$A,0),MATCH("Посевная площадь"&amp;YEAR(NA$3),ЗФ!$2:$2,0))*
INDEX(Коэф.закупка_год_виноград[],MATCH($A67,Коэф.закупка_год_виноград[1],0),MATCH(MONTH(MZ$3),КЗ!$1:$1,0))/1000,""),0)</f>
        <v>0</v>
      </c>
      <c r="NA67" s="552">
        <f t="shared" ca="1" si="1571"/>
        <v>0</v>
      </c>
      <c r="NB67" s="551" cm="1">
        <f t="array" aca="1" ref="NB67" ca="1">IFERROR(IF(AND(НачЦ_ИнвП_Дата&lt;=NB$3,КИнвП_Дата&gt;NB$3),
INDEX(Кальк._виноград,MATCH($A67,Кальк._виноград_наим.,0),MATCH("Сумма затрат, т.руб.",'Кальк-я'!$5:$5,0))*
INDEX(ЗФ,MATCH($A$66,ЗФ!$A:$A,0),MATCH("Посевная площадь"&amp;YEAR(NC$3),ЗФ!$2:$2,0))*
INDEX(Коэф.закупка_год_виноград[],MATCH($A67,Коэф.закупка_год_виноград[1],0),MATCH(MONTH(NB$3),КЗ!$1:$1,0))/1000,""),0)</f>
        <v>0</v>
      </c>
      <c r="NC67" s="551" cm="1">
        <f t="array" aca="1" ref="NC67" ca="1">IFERROR(IF(AND(НачЦ_ИнвП_Дата&lt;=NC$3,КИнвП_Дата&gt;NC$3),
INDEX(Кальк._виноград,MATCH($A67,Кальк._виноград_наим.,0),MATCH("Сумма затрат, т.руб.",'Кальк-я'!$5:$5,0))*
INDEX(ЗФ,MATCH($A$66,ЗФ!$A:$A,0),MATCH("Посевная площадь"&amp;YEAR(ND$3),ЗФ!$2:$2,0))*
INDEX(Коэф.закупка_год_виноград[],MATCH($A67,Коэф.закупка_год_виноград[1],0),MATCH(MONTH(NC$3),КЗ!$1:$1,0))/1000,""),0)</f>
        <v>0</v>
      </c>
      <c r="ND67" s="551" cm="1">
        <f t="array" aca="1" ref="ND67" ca="1">IFERROR(IF(AND(НачЦ_ИнвП_Дата&lt;=ND$3,КИнвП_Дата&gt;ND$3),
INDEX(Кальк._виноград,MATCH($A67,Кальк._виноград_наим.,0),MATCH("Сумма затрат, т.руб.",'Кальк-я'!$5:$5,0))*
INDEX(ЗФ,MATCH($A$66,ЗФ!$A:$A,0),MATCH("Посевная площадь"&amp;YEAR(NE$3),ЗФ!$2:$2,0))*
INDEX(Коэф.закупка_год_виноград[],MATCH($A67,Коэф.закупка_год_виноград[1],0),MATCH(MONTH(ND$3),КЗ!$1:$1,0))/1000,""),0)</f>
        <v>0</v>
      </c>
      <c r="NE67" s="551" cm="1">
        <f t="array" aca="1" ref="NE67" ca="1">IFERROR(IF(AND(НачЦ_ИнвП_Дата&lt;=NE$3,КИнвП_Дата&gt;NE$3),
INDEX(Кальк._виноград,MATCH($A67,Кальк._виноград_наим.,0),MATCH("Сумма затрат, т.руб.",'Кальк-я'!$5:$5,0))*
INDEX(ЗФ,MATCH($A$66,ЗФ!$A:$A,0),MATCH("Посевная площадь"&amp;YEAR(NF$3),ЗФ!$2:$2,0))*
INDEX(Коэф.закупка_год_виноград[],MATCH($A67,Коэф.закупка_год_виноград[1],0),MATCH(MONTH(NE$3),КЗ!$1:$1,0))/1000,""),0)</f>
        <v>0</v>
      </c>
      <c r="NF67" s="551" cm="1">
        <f t="array" aca="1" ref="NF67" ca="1">IFERROR(IF(AND(НачЦ_ИнвП_Дата&lt;=NF$3,КИнвП_Дата&gt;NF$3),
INDEX(Кальк._виноград,MATCH($A67,Кальк._виноград_наим.,0),MATCH("Сумма затрат, т.руб.",'Кальк-я'!$5:$5,0))*
INDEX(ЗФ,MATCH($A$66,ЗФ!$A:$A,0),MATCH("Посевная площадь"&amp;YEAR(NG$3),ЗФ!$2:$2,0))*
INDEX(Коэф.закупка_год_виноград[],MATCH($A67,Коэф.закупка_год_виноград[1],0),MATCH(MONTH(NF$3),КЗ!$1:$1,0))/1000,""),0)</f>
        <v>0</v>
      </c>
      <c r="NG67" s="551" cm="1">
        <f t="array" aca="1" ref="NG67" ca="1">IFERROR(IF(AND(НачЦ_ИнвП_Дата&lt;=NG$3,КИнвП_Дата&gt;NG$3),
INDEX(Кальк._виноград,MATCH($A67,Кальк._виноград_наим.,0),MATCH("Сумма затрат, т.руб.",'Кальк-я'!$5:$5,0))*
INDEX(ЗФ,MATCH($A$66,ЗФ!$A:$A,0),MATCH("Посевная площадь"&amp;YEAR(NH$3),ЗФ!$2:$2,0))*
INDEX(Коэф.закупка_год_виноград[],MATCH($A67,Коэф.закупка_год_виноград[1],0),MATCH(MONTH(NG$3),КЗ!$1:$1,0))/1000,""),0)</f>
        <v>0</v>
      </c>
      <c r="NH67" s="551" cm="1">
        <f t="array" aca="1" ref="NH67" ca="1">IFERROR(IF(AND(НачЦ_ИнвП_Дата&lt;=NH$3,КИнвП_Дата&gt;NH$3),
INDEX(Кальк._виноград,MATCH($A67,Кальк._виноград_наим.,0),MATCH("Сумма затрат, т.руб.",'Кальк-я'!$5:$5,0))*
INDEX(ЗФ,MATCH($A$66,ЗФ!$A:$A,0),MATCH("Посевная площадь"&amp;YEAR(NI$3),ЗФ!$2:$2,0))*
INDEX(Коэф.закупка_год_виноград[],MATCH($A67,Коэф.закупка_год_виноград[1],0),MATCH(MONTH(NH$3),КЗ!$1:$1,0))/1000,""),0)</f>
        <v>0</v>
      </c>
      <c r="NI67" s="551" cm="1">
        <f t="array" aca="1" ref="NI67" ca="1">IFERROR(IF(AND(НачЦ_ИнвП_Дата&lt;=NI$3,КИнвП_Дата&gt;NI$3),
INDEX(Кальк._виноград,MATCH($A67,Кальк._виноград_наим.,0),MATCH("Сумма затрат, т.руб.",'Кальк-я'!$5:$5,0))*
INDEX(ЗФ,MATCH($A$66,ЗФ!$A:$A,0),MATCH("Посевная площадь"&amp;YEAR(NJ$3),ЗФ!$2:$2,0))*
INDEX(Коэф.закупка_год_виноград[],MATCH($A67,Коэф.закупка_год_виноград[1],0),MATCH(MONTH(NI$3),КЗ!$1:$1,0))/1000,""),0)</f>
        <v>0</v>
      </c>
      <c r="NJ67" s="551" cm="1">
        <f t="array" aca="1" ref="NJ67" ca="1">IFERROR(IF(AND(НачЦ_ИнвП_Дата&lt;=NJ$3,КИнвП_Дата&gt;NJ$3),
INDEX(Кальк._виноград,MATCH($A67,Кальк._виноград_наим.,0),MATCH("Сумма затрат, т.руб.",'Кальк-я'!$5:$5,0))*
INDEX(ЗФ,MATCH($A$66,ЗФ!$A:$A,0),MATCH("Посевная площадь"&amp;YEAR(NK$3),ЗФ!$2:$2,0))*
INDEX(Коэф.закупка_год_виноград[],MATCH($A67,Коэф.закупка_год_виноград[1],0),MATCH(MONTH(NJ$3),КЗ!$1:$1,0))/1000,""),0)</f>
        <v>0</v>
      </c>
      <c r="NK67" s="551" cm="1">
        <f t="array" aca="1" ref="NK67" ca="1">IFERROR(IF(AND(НачЦ_ИнвП_Дата&lt;=NK$3,КИнвП_Дата&gt;NK$3),
INDEX(Кальк._виноград,MATCH($A67,Кальк._виноград_наим.,0),MATCH("Сумма затрат, т.руб.",'Кальк-я'!$5:$5,0))*
INDEX(ЗФ,MATCH($A$66,ЗФ!$A:$A,0),MATCH("Посевная площадь"&amp;YEAR(NL$3),ЗФ!$2:$2,0))*
INDEX(Коэф.закупка_год_виноград[],MATCH($A67,Коэф.закупка_год_виноград[1],0),MATCH(MONTH(NK$3),КЗ!$1:$1,0))/1000,""),0)</f>
        <v>0</v>
      </c>
      <c r="NL67" s="551" cm="1">
        <f t="array" aca="1" ref="NL67" ca="1">IFERROR(IF(AND(НачЦ_ИнвП_Дата&lt;=NL$3,КИнвП_Дата&gt;NL$3),
INDEX(Кальк._виноград,MATCH($A67,Кальк._виноград_наим.,0),MATCH("Сумма затрат, т.руб.",'Кальк-я'!$5:$5,0))*
INDEX(ЗФ,MATCH($A$66,ЗФ!$A:$A,0),MATCH("Посевная площадь"&amp;YEAR(NM$3),ЗФ!$2:$2,0))*
INDEX(Коэф.закупка_год_виноград[],MATCH($A67,Коэф.закупка_год_виноград[1],0),MATCH(MONTH(NL$3),КЗ!$1:$1,0))/1000,""),0)</f>
        <v>0</v>
      </c>
      <c r="NM67" s="551" cm="1">
        <f t="array" aca="1" ref="NM67" ca="1">IFERROR(IF(AND(НачЦ_ИнвП_Дата&lt;=NM$3,КИнвП_Дата&gt;NM$3),
INDEX(Кальк._виноград,MATCH($A67,Кальк._виноград_наим.,0),MATCH("Сумма затрат, т.руб.",'Кальк-я'!$5:$5,0))*
INDEX(ЗФ,MATCH($A$66,ЗФ!$A:$A,0),MATCH("Посевная площадь"&amp;YEAR(NN$3),ЗФ!$2:$2,0))*
INDEX(Коэф.закупка_год_виноград[],MATCH($A67,Коэф.закупка_год_виноград[1],0),MATCH(MONTH(NM$3),КЗ!$1:$1,0))/1000,""),0)</f>
        <v>0</v>
      </c>
      <c r="NN67" s="552">
        <f t="shared" ca="1" si="1572"/>
        <v>0</v>
      </c>
      <c r="NO67" s="551" cm="1">
        <f t="array" aca="1" ref="NO67" ca="1">IFERROR(IF(AND(НачЦ_ИнвП_Дата&lt;=NO$3,КИнвП_Дата&gt;NO$3),
INDEX(Кальк._виноград,MATCH($A67,Кальк._виноград_наим.,0),MATCH("Сумма затрат, т.руб.",'Кальк-я'!$5:$5,0))*
INDEX(ЗФ,MATCH($A$66,ЗФ!$A:$A,0),MATCH("Посевная площадь"&amp;YEAR(NP$3),ЗФ!$2:$2,0))*
INDEX(Коэф.закупка_год_виноград[],MATCH($A67,Коэф.закупка_год_виноград[1],0),MATCH(MONTH(NO$3),КЗ!$1:$1,0))/1000,""),0)</f>
        <v>0</v>
      </c>
      <c r="NP67" s="551" cm="1">
        <f t="array" aca="1" ref="NP67" ca="1">IFERROR(IF(AND(НачЦ_ИнвП_Дата&lt;=NP$3,КИнвП_Дата&gt;NP$3),
INDEX(Кальк._виноград,MATCH($A67,Кальк._виноград_наим.,0),MATCH("Сумма затрат, т.руб.",'Кальк-я'!$5:$5,0))*
INDEX(ЗФ,MATCH($A$66,ЗФ!$A:$A,0),MATCH("Посевная площадь"&amp;YEAR(NQ$3),ЗФ!$2:$2,0))*
INDEX(Коэф.закупка_год_виноград[],MATCH($A67,Коэф.закупка_год_виноград[1],0),MATCH(MONTH(NP$3),КЗ!$1:$1,0))/1000,""),0)</f>
        <v>0</v>
      </c>
      <c r="NQ67" s="551" cm="1">
        <f t="array" aca="1" ref="NQ67" ca="1">IFERROR(IF(AND(НачЦ_ИнвП_Дата&lt;=NQ$3,КИнвП_Дата&gt;NQ$3),
INDEX(Кальк._виноград,MATCH($A67,Кальк._виноград_наим.,0),MATCH("Сумма затрат, т.руб.",'Кальк-я'!$5:$5,0))*
INDEX(ЗФ,MATCH($A$66,ЗФ!$A:$A,0),MATCH("Посевная площадь"&amp;YEAR(NR$3),ЗФ!$2:$2,0))*
INDEX(Коэф.закупка_год_виноград[],MATCH($A67,Коэф.закупка_год_виноград[1],0),MATCH(MONTH(NQ$3),КЗ!$1:$1,0))/1000,""),0)</f>
        <v>0</v>
      </c>
      <c r="NR67" s="551" cm="1">
        <f t="array" aca="1" ref="NR67" ca="1">IFERROR(IF(AND(НачЦ_ИнвП_Дата&lt;=NR$3,КИнвП_Дата&gt;NR$3),
INDEX(Кальк._виноград,MATCH($A67,Кальк._виноград_наим.,0),MATCH("Сумма затрат, т.руб.",'Кальк-я'!$5:$5,0))*
INDEX(ЗФ,MATCH($A$66,ЗФ!$A:$A,0),MATCH("Посевная площадь"&amp;YEAR(NS$3),ЗФ!$2:$2,0))*
INDEX(Коэф.закупка_год_виноград[],MATCH($A67,Коэф.закупка_год_виноград[1],0),MATCH(MONTH(NR$3),КЗ!$1:$1,0))/1000,""),0)</f>
        <v>0</v>
      </c>
      <c r="NS67" s="551" cm="1">
        <f t="array" aca="1" ref="NS67" ca="1">IFERROR(IF(AND(НачЦ_ИнвП_Дата&lt;=NS$3,КИнвП_Дата&gt;NS$3),
INDEX(Кальк._виноград,MATCH($A67,Кальк._виноград_наим.,0),MATCH("Сумма затрат, т.руб.",'Кальк-я'!$5:$5,0))*
INDEX(ЗФ,MATCH($A$66,ЗФ!$A:$A,0),MATCH("Посевная площадь"&amp;YEAR(NT$3),ЗФ!$2:$2,0))*
INDEX(Коэф.закупка_год_виноград[],MATCH($A67,Коэф.закупка_год_виноград[1],0),MATCH(MONTH(NS$3),КЗ!$1:$1,0))/1000,""),0)</f>
        <v>0</v>
      </c>
      <c r="NT67" s="551" cm="1">
        <f t="array" aca="1" ref="NT67" ca="1">IFERROR(IF(AND(НачЦ_ИнвП_Дата&lt;=NT$3,КИнвП_Дата&gt;NT$3),
INDEX(Кальк._виноград,MATCH($A67,Кальк._виноград_наим.,0),MATCH("Сумма затрат, т.руб.",'Кальк-я'!$5:$5,0))*
INDEX(ЗФ,MATCH($A$66,ЗФ!$A:$A,0),MATCH("Посевная площадь"&amp;YEAR(NU$3),ЗФ!$2:$2,0))*
INDEX(Коэф.закупка_год_виноград[],MATCH($A67,Коэф.закупка_год_виноград[1],0),MATCH(MONTH(NT$3),КЗ!$1:$1,0))/1000,""),0)</f>
        <v>0</v>
      </c>
      <c r="NU67" s="551" cm="1">
        <f t="array" aca="1" ref="NU67" ca="1">IFERROR(IF(AND(НачЦ_ИнвП_Дата&lt;=NU$3,КИнвП_Дата&gt;NU$3),
INDEX(Кальк._виноград,MATCH($A67,Кальк._виноград_наим.,0),MATCH("Сумма затрат, т.руб.",'Кальк-я'!$5:$5,0))*
INDEX(ЗФ,MATCH($A$66,ЗФ!$A:$A,0),MATCH("Посевная площадь"&amp;YEAR(NV$3),ЗФ!$2:$2,0))*
INDEX(Коэф.закупка_год_виноград[],MATCH($A67,Коэф.закупка_год_виноград[1],0),MATCH(MONTH(NU$3),КЗ!$1:$1,0))/1000,""),0)</f>
        <v>0</v>
      </c>
      <c r="NV67" s="551" cm="1">
        <f t="array" aca="1" ref="NV67" ca="1">IFERROR(IF(AND(НачЦ_ИнвП_Дата&lt;=NV$3,КИнвП_Дата&gt;NV$3),
INDEX(Кальк._виноград,MATCH($A67,Кальк._виноград_наим.,0),MATCH("Сумма затрат, т.руб.",'Кальк-я'!$5:$5,0))*
INDEX(ЗФ,MATCH($A$66,ЗФ!$A:$A,0),MATCH("Посевная площадь"&amp;YEAR(NW$3),ЗФ!$2:$2,0))*
INDEX(Коэф.закупка_год_виноград[],MATCH($A67,Коэф.закупка_год_виноград[1],0),MATCH(MONTH(NV$3),КЗ!$1:$1,0))/1000,""),0)</f>
        <v>0</v>
      </c>
      <c r="NW67" s="551" cm="1">
        <f t="array" aca="1" ref="NW67" ca="1">IFERROR(IF(AND(НачЦ_ИнвП_Дата&lt;=NW$3,КИнвП_Дата&gt;NW$3),
INDEX(Кальк._виноград,MATCH($A67,Кальк._виноград_наим.,0),MATCH("Сумма затрат, т.руб.",'Кальк-я'!$5:$5,0))*
INDEX(ЗФ,MATCH($A$66,ЗФ!$A:$A,0),MATCH("Посевная площадь"&amp;YEAR(NX$3),ЗФ!$2:$2,0))*
INDEX(Коэф.закупка_год_виноград[],MATCH($A67,Коэф.закупка_год_виноград[1],0),MATCH(MONTH(NW$3),КЗ!$1:$1,0))/1000,""),0)</f>
        <v>0</v>
      </c>
      <c r="NX67" s="551" cm="1">
        <f t="array" aca="1" ref="NX67" ca="1">IFERROR(IF(AND(НачЦ_ИнвП_Дата&lt;=NX$3,КИнвП_Дата&gt;NX$3),
INDEX(Кальк._виноград,MATCH($A67,Кальк._виноград_наим.,0),MATCH("Сумма затрат, т.руб.",'Кальк-я'!$5:$5,0))*
INDEX(ЗФ,MATCH($A$66,ЗФ!$A:$A,0),MATCH("Посевная площадь"&amp;YEAR(NY$3),ЗФ!$2:$2,0))*
INDEX(Коэф.закупка_год_виноград[],MATCH($A67,Коэф.закупка_год_виноград[1],0),MATCH(MONTH(NX$3),КЗ!$1:$1,0))/1000,""),0)</f>
        <v>0</v>
      </c>
      <c r="NY67" s="551" cm="1">
        <f t="array" aca="1" ref="NY67" ca="1">IFERROR(IF(AND(НачЦ_ИнвП_Дата&lt;=NY$3,КИнвП_Дата&gt;NY$3),
INDEX(Кальк._виноград,MATCH($A67,Кальк._виноград_наим.,0),MATCH("Сумма затрат, т.руб.",'Кальк-я'!$5:$5,0))*
INDEX(ЗФ,MATCH($A$66,ЗФ!$A:$A,0),MATCH("Посевная площадь"&amp;YEAR(NZ$3),ЗФ!$2:$2,0))*
INDEX(Коэф.закупка_год_виноград[],MATCH($A67,Коэф.закупка_год_виноград[1],0),MATCH(MONTH(NY$3),КЗ!$1:$1,0))/1000,""),0)</f>
        <v>0</v>
      </c>
      <c r="NZ67" s="551" cm="1">
        <f t="array" aca="1" ref="NZ67" ca="1">IFERROR(IF(AND(НачЦ_ИнвП_Дата&lt;=NZ$3,КИнвП_Дата&gt;NZ$3),
INDEX(Кальк._виноград,MATCH($A67,Кальк._виноград_наим.,0),MATCH("Сумма затрат, т.руб.",'Кальк-я'!$5:$5,0))*
INDEX(ЗФ,MATCH($A$66,ЗФ!$A:$A,0),MATCH("Посевная площадь"&amp;YEAR(OA$3),ЗФ!$2:$2,0))*
INDEX(Коэф.закупка_год_виноград[],MATCH($A67,Коэф.закупка_год_виноград[1],0),MATCH(MONTH(NZ$3),КЗ!$1:$1,0))/1000,""),0)</f>
        <v>0</v>
      </c>
      <c r="OA67" s="552">
        <f t="shared" ca="1" si="1573"/>
        <v>0</v>
      </c>
      <c r="OB67" s="551" cm="1">
        <f t="array" aca="1" ref="OB67" ca="1">IFERROR(IF(AND(НачЦ_ИнвП_Дата&lt;=OB$3,КИнвП_Дата&gt;OB$3),
INDEX(Кальк._виноград,MATCH($A67,Кальк._виноград_наим.,0),MATCH("Сумма затрат, т.руб.",'Кальк-я'!$5:$5,0))*
INDEX(ЗФ,MATCH($A$66,ЗФ!$A:$A,0),MATCH("Посевная площадь"&amp;YEAR(OC$3),ЗФ!$2:$2,0))*
INDEX(Коэф.закупка_год_виноград[],MATCH($A67,Коэф.закупка_год_виноград[1],0),MATCH(MONTH(OB$3),КЗ!$1:$1,0))/1000,""),0)</f>
        <v>0</v>
      </c>
      <c r="OC67" s="551" cm="1">
        <f t="array" aca="1" ref="OC67" ca="1">IFERROR(IF(AND(НачЦ_ИнвП_Дата&lt;=OC$3,КИнвП_Дата&gt;OC$3),
INDEX(Кальк._виноград,MATCH($A67,Кальк._виноград_наим.,0),MATCH("Сумма затрат, т.руб.",'Кальк-я'!$5:$5,0))*
INDEX(ЗФ,MATCH($A$66,ЗФ!$A:$A,0),MATCH("Посевная площадь"&amp;YEAR(OD$3),ЗФ!$2:$2,0))*
INDEX(Коэф.закупка_год_виноград[],MATCH($A67,Коэф.закупка_год_виноград[1],0),MATCH(MONTH(OC$3),КЗ!$1:$1,0))/1000,""),0)</f>
        <v>0</v>
      </c>
      <c r="OD67" s="551" cm="1">
        <f t="array" aca="1" ref="OD67" ca="1">IFERROR(IF(AND(НачЦ_ИнвП_Дата&lt;=OD$3,КИнвП_Дата&gt;OD$3),
INDEX(Кальк._виноград,MATCH($A67,Кальк._виноград_наим.,0),MATCH("Сумма затрат, т.руб.",'Кальк-я'!$5:$5,0))*
INDEX(ЗФ,MATCH($A$66,ЗФ!$A:$A,0),MATCH("Посевная площадь"&amp;YEAR(OE$3),ЗФ!$2:$2,0))*
INDEX(Коэф.закупка_год_виноград[],MATCH($A67,Коэф.закупка_год_виноград[1],0),MATCH(MONTH(OD$3),КЗ!$1:$1,0))/1000,""),0)</f>
        <v>0</v>
      </c>
      <c r="OE67" s="551" cm="1">
        <f t="array" aca="1" ref="OE67" ca="1">IFERROR(IF(AND(НачЦ_ИнвП_Дата&lt;=OE$3,КИнвП_Дата&gt;OE$3),
INDEX(Кальк._виноград,MATCH($A67,Кальк._виноград_наим.,0),MATCH("Сумма затрат, т.руб.",'Кальк-я'!$5:$5,0))*
INDEX(ЗФ,MATCH($A$66,ЗФ!$A:$A,0),MATCH("Посевная площадь"&amp;YEAR(OF$3),ЗФ!$2:$2,0))*
INDEX(Коэф.закупка_год_виноград[],MATCH($A67,Коэф.закупка_год_виноград[1],0),MATCH(MONTH(OE$3),КЗ!$1:$1,0))/1000,""),0)</f>
        <v>0</v>
      </c>
      <c r="OF67" s="551" cm="1">
        <f t="array" aca="1" ref="OF67" ca="1">IFERROR(IF(AND(НачЦ_ИнвП_Дата&lt;=OF$3,КИнвП_Дата&gt;OF$3),
INDEX(Кальк._виноград,MATCH($A67,Кальк._виноград_наим.,0),MATCH("Сумма затрат, т.руб.",'Кальк-я'!$5:$5,0))*
INDEX(ЗФ,MATCH($A$66,ЗФ!$A:$A,0),MATCH("Посевная площадь"&amp;YEAR(OG$3),ЗФ!$2:$2,0))*
INDEX(Коэф.закупка_год_виноград[],MATCH($A67,Коэф.закупка_год_виноград[1],0),MATCH(MONTH(OF$3),КЗ!$1:$1,0))/1000,""),0)</f>
        <v>0</v>
      </c>
      <c r="OG67" s="551" cm="1">
        <f t="array" aca="1" ref="OG67" ca="1">IFERROR(IF(AND(НачЦ_ИнвП_Дата&lt;=OG$3,КИнвП_Дата&gt;OG$3),
INDEX(Кальк._виноград,MATCH($A67,Кальк._виноград_наим.,0),MATCH("Сумма затрат, т.руб.",'Кальк-я'!$5:$5,0))*
INDEX(ЗФ,MATCH($A$66,ЗФ!$A:$A,0),MATCH("Посевная площадь"&amp;YEAR(OH$3),ЗФ!$2:$2,0))*
INDEX(Коэф.закупка_год_виноград[],MATCH($A67,Коэф.закупка_год_виноград[1],0),MATCH(MONTH(OG$3),КЗ!$1:$1,0))/1000,""),0)</f>
        <v>0</v>
      </c>
      <c r="OH67" s="551" cm="1">
        <f t="array" aca="1" ref="OH67" ca="1">IFERROR(IF(AND(НачЦ_ИнвП_Дата&lt;=OH$3,КИнвП_Дата&gt;OH$3),
INDEX(Кальк._виноград,MATCH($A67,Кальк._виноград_наим.,0),MATCH("Сумма затрат, т.руб.",'Кальк-я'!$5:$5,0))*
INDEX(ЗФ,MATCH($A$66,ЗФ!$A:$A,0),MATCH("Посевная площадь"&amp;YEAR(OI$3),ЗФ!$2:$2,0))*
INDEX(Коэф.закупка_год_виноград[],MATCH($A67,Коэф.закупка_год_виноград[1],0),MATCH(MONTH(OH$3),КЗ!$1:$1,0))/1000,""),0)</f>
        <v>0</v>
      </c>
      <c r="OI67" s="551" cm="1">
        <f t="array" aca="1" ref="OI67" ca="1">IFERROR(IF(AND(НачЦ_ИнвП_Дата&lt;=OI$3,КИнвП_Дата&gt;OI$3),
INDEX(Кальк._виноград,MATCH($A67,Кальк._виноград_наим.,0),MATCH("Сумма затрат, т.руб.",'Кальк-я'!$5:$5,0))*
INDEX(ЗФ,MATCH($A$66,ЗФ!$A:$A,0),MATCH("Посевная площадь"&amp;YEAR(OJ$3),ЗФ!$2:$2,0))*
INDEX(Коэф.закупка_год_виноград[],MATCH($A67,Коэф.закупка_год_виноград[1],0),MATCH(MONTH(OI$3),КЗ!$1:$1,0))/1000,""),0)</f>
        <v>0</v>
      </c>
      <c r="OJ67" s="551" cm="1">
        <f t="array" aca="1" ref="OJ67" ca="1">IFERROR(IF(AND(НачЦ_ИнвП_Дата&lt;=OJ$3,КИнвП_Дата&gt;OJ$3),
INDEX(Кальк._виноград,MATCH($A67,Кальк._виноград_наим.,0),MATCH("Сумма затрат, т.руб.",'Кальк-я'!$5:$5,0))*
INDEX(ЗФ,MATCH($A$66,ЗФ!$A:$A,0),MATCH("Посевная площадь"&amp;YEAR(OK$3),ЗФ!$2:$2,0))*
INDEX(Коэф.закупка_год_виноград[],MATCH($A67,Коэф.закупка_год_виноград[1],0),MATCH(MONTH(OJ$3),КЗ!$1:$1,0))/1000,""),0)</f>
        <v>0</v>
      </c>
      <c r="OK67" s="551" t="str" cm="1">
        <f t="array" aca="1" ref="OK67" ca="1">IFERROR(IF(AND(НачЦ_ИнвП_Дата&lt;=OK$3,КИнвП_Дата&gt;OK$3),
INDEX(Кальк._виноград,MATCH($A67,Кальк._виноград_наим.,0),MATCH("Сумма затрат, т.руб.",'Кальк-я'!$5:$5,0))*
INDEX(ЗФ,MATCH($A$66,ЗФ!$A:$A,0),MATCH("Посевная площадь"&amp;YEAR(OL$3),ЗФ!$2:$2,0))*
INDEX(Коэф.закупка_год_виноград[],MATCH($A67,Коэф.закупка_год_виноград[1],0),MATCH(MONTH(OK$3),КЗ!$1:$1,0))/1000,""),0)</f>
        <v/>
      </c>
      <c r="OL67" s="551" t="str" cm="1">
        <f t="array" aca="1" ref="OL67" ca="1">IFERROR(IF(AND(НачЦ_ИнвП_Дата&lt;=OL$3,КИнвП_Дата&gt;OL$3),
INDEX(Кальк._виноград,MATCH($A67,Кальк._виноград_наим.,0),MATCH("Сумма затрат, т.руб.",'Кальк-я'!$5:$5,0))*
INDEX(ЗФ,MATCH($A$66,ЗФ!$A:$A,0),MATCH("Посевная площадь"&amp;YEAR(OM$3),ЗФ!$2:$2,0))*
INDEX(Коэф.закупка_год_виноград[],MATCH($A67,Коэф.закупка_год_виноград[1],0),MATCH(MONTH(OL$3),КЗ!$1:$1,0))/1000,""),0)</f>
        <v/>
      </c>
      <c r="OM67" s="551" t="str" cm="1">
        <f t="array" aca="1" ref="OM67" ca="1">IFERROR(IF(AND(НачЦ_ИнвП_Дата&lt;=OM$3,КИнвП_Дата&gt;OM$3),
INDEX(Кальк._виноград,MATCH($A67,Кальк._виноград_наим.,0),MATCH("Сумма затрат, т.руб.",'Кальк-я'!$5:$5,0))*
INDEX(ЗФ,MATCH($A$66,ЗФ!$A:$A,0),MATCH("Посевная площадь"&amp;YEAR(ON$3),ЗФ!$2:$2,0))*
INDEX(Коэф.закупка_год_виноград[],MATCH($A67,Коэф.закупка_год_виноград[1],0),MATCH(MONTH(OM$3),КЗ!$1:$1,0))/1000,""),0)</f>
        <v/>
      </c>
      <c r="ON67" s="552">
        <f t="shared" ca="1" si="1574"/>
        <v>0</v>
      </c>
    </row>
    <row r="68" spans="1:404" s="553" customFormat="1" outlineLevel="2">
      <c r="A68" s="550" t="s">
        <v>45</v>
      </c>
      <c r="B68" s="551" t="str" cm="1">
        <f t="array" ref="B68">IFERROR(IF(AND(НачЦ_ИнвП_Дата&lt;=B$3,КИнвП_Дата&gt;B$3),
INDEX(Кальк._виноград,MATCH($A68,Кальк._виноград_наим.,0),MATCH("Сумма затрат, т.руб.",'Кальк-я'!$5:$5,0))*
INDEX(ЗФ,MATCH($A$66,ЗФ!$A:$A,0),MATCH("Посевная площадь"&amp;YEAR(C$3),ЗФ!$2:$2,0))*
INDEX(Коэф.закупка_год_виноград[],MATCH($A68,Коэф.закупка_год_виноград[1],0),MATCH(MONTH(B$3),КЗ!$1:$1,0))/1000,""),0)</f>
        <v/>
      </c>
      <c r="C68" s="551" t="str" cm="1">
        <f t="array" aca="1" ref="C68" ca="1">IFERROR(IF(AND(НачЦ_ИнвП_Дата&lt;=C$3,КИнвП_Дата&gt;C$3),
INDEX(Кальк._виноград,MATCH($A68,Кальк._виноград_наим.,0),MATCH("Сумма затрат, т.руб.",'Кальк-я'!$5:$5,0))*
INDEX(ЗФ,MATCH($A$66,ЗФ!$A:$A,0),MATCH("Посевная площадь"&amp;YEAR(D$3),ЗФ!$2:$2,0))*
INDEX(Коэф.закупка_год_виноград[],MATCH($A68,Коэф.закупка_год_виноград[1],0),MATCH(MONTH(C$3),КЗ!$1:$1,0))/1000,""),0)</f>
        <v/>
      </c>
      <c r="D68" s="551" t="str" cm="1">
        <f t="array" aca="1" ref="D68" ca="1">IFERROR(IF(AND(НачЦ_ИнвП_Дата&lt;=D$3,КИнвП_Дата&gt;D$3),
INDEX(Кальк._виноград,MATCH($A68,Кальк._виноград_наим.,0),MATCH("Сумма затрат, т.руб.",'Кальк-я'!$5:$5,0))*
INDEX(ЗФ,MATCH($A$66,ЗФ!$A:$A,0),MATCH("Посевная площадь"&amp;YEAR(E$3),ЗФ!$2:$2,0))*
INDEX(Коэф.закупка_год_виноград[],MATCH($A68,Коэф.закупка_год_виноград[1],0),MATCH(MONTH(D$3),КЗ!$1:$1,0))/1000,""),0)</f>
        <v/>
      </c>
      <c r="E68" s="551" t="str" cm="1">
        <f t="array" aca="1" ref="E68" ca="1">IFERROR(IF(AND(НачЦ_ИнвП_Дата&lt;=E$3,КИнвП_Дата&gt;E$3),
INDEX(Кальк._виноград,MATCH($A68,Кальк._виноград_наим.,0),MATCH("Сумма затрат, т.руб.",'Кальк-я'!$5:$5,0))*
INDEX(ЗФ,MATCH($A$66,ЗФ!$A:$A,0),MATCH("Посевная площадь"&amp;YEAR(F$3),ЗФ!$2:$2,0))*
INDEX(Коэф.закупка_год_виноград[],MATCH($A68,Коэф.закупка_год_виноград[1],0),MATCH(MONTH(E$3),КЗ!$1:$1,0))/1000,""),0)</f>
        <v/>
      </c>
      <c r="F68" s="551" t="str" cm="1">
        <f t="array" aca="1" ref="F68" ca="1">IFERROR(IF(AND(НачЦ_ИнвП_Дата&lt;=F$3,КИнвП_Дата&gt;F$3),
INDEX(Кальк._виноград,MATCH($A68,Кальк._виноград_наим.,0),MATCH("Сумма затрат, т.руб.",'Кальк-я'!$5:$5,0))*
INDEX(ЗФ,MATCH($A$66,ЗФ!$A:$A,0),MATCH("Посевная площадь"&amp;YEAR(G$3),ЗФ!$2:$2,0))*
INDEX(Коэф.закупка_год_виноград[],MATCH($A68,Коэф.закупка_год_виноград[1],0),MATCH(MONTH(F$3),КЗ!$1:$1,0))/1000,""),0)</f>
        <v/>
      </c>
      <c r="G68" s="551" t="str" cm="1">
        <f t="array" aca="1" ref="G68" ca="1">IFERROR(IF(AND(НачЦ_ИнвП_Дата&lt;=G$3,КИнвП_Дата&gt;G$3),
INDEX(Кальк._виноград,MATCH($A68,Кальк._виноград_наим.,0),MATCH("Сумма затрат, т.руб.",'Кальк-я'!$5:$5,0))*
INDEX(ЗФ,MATCH($A$66,ЗФ!$A:$A,0),MATCH("Посевная площадь"&amp;YEAR(H$3),ЗФ!$2:$2,0))*
INDEX(Коэф.закупка_год_виноград[],MATCH($A68,Коэф.закупка_год_виноград[1],0),MATCH(MONTH(G$3),КЗ!$1:$1,0))/1000,""),0)</f>
        <v/>
      </c>
      <c r="H68" s="551" t="str" cm="1">
        <f t="array" aca="1" ref="H68" ca="1">IFERROR(IF(AND(НачЦ_ИнвП_Дата&lt;=H$3,КИнвП_Дата&gt;H$3),
INDEX(Кальк._виноград,MATCH($A68,Кальк._виноград_наим.,0),MATCH("Сумма затрат, т.руб.",'Кальк-я'!$5:$5,0))*
INDEX(ЗФ,MATCH($A$66,ЗФ!$A:$A,0),MATCH("Посевная площадь"&amp;YEAR(I$3),ЗФ!$2:$2,0))*
INDEX(Коэф.закупка_год_виноград[],MATCH($A68,Коэф.закупка_год_виноград[1],0),MATCH(MONTH(H$3),КЗ!$1:$1,0))/1000,""),0)</f>
        <v/>
      </c>
      <c r="I68" s="551" t="str" cm="1">
        <f t="array" aca="1" ref="I68" ca="1">IFERROR(IF(AND(НачЦ_ИнвП_Дата&lt;=I$3,КИнвП_Дата&gt;I$3),
INDEX(Кальк._виноград,MATCH($A68,Кальк._виноград_наим.,0),MATCH("Сумма затрат, т.руб.",'Кальк-я'!$5:$5,0))*
INDEX(ЗФ,MATCH($A$66,ЗФ!$A:$A,0),MATCH("Посевная площадь"&amp;YEAR(J$3),ЗФ!$2:$2,0))*
INDEX(Коэф.закупка_год_виноград[],MATCH($A68,Коэф.закупка_год_виноград[1],0),MATCH(MONTH(I$3),КЗ!$1:$1,0))/1000,""),0)</f>
        <v/>
      </c>
      <c r="J68" s="551" t="str" cm="1">
        <f t="array" aca="1" ref="J68" ca="1">IFERROR(IF(AND(НачЦ_ИнвП_Дата&lt;=J$3,КИнвП_Дата&gt;J$3),
INDEX(Кальк._виноград,MATCH($A68,Кальк._виноград_наим.,0),MATCH("Сумма затрат, т.руб.",'Кальк-я'!$5:$5,0))*
INDEX(ЗФ,MATCH($A$66,ЗФ!$A:$A,0),MATCH("Посевная площадь"&amp;YEAR(K$3),ЗФ!$2:$2,0))*
INDEX(Коэф.закупка_год_виноград[],MATCH($A68,Коэф.закупка_год_виноград[1],0),MATCH(MONTH(J$3),КЗ!$1:$1,0))/1000,""),0)</f>
        <v/>
      </c>
      <c r="K68" s="551" cm="1">
        <f t="array" aca="1" ref="K68" ca="1">IFERROR(IF(AND(НачЦ_ИнвП_Дата&lt;=K$3,КИнвП_Дата&gt;K$3),
INDEX(Кальк._виноград,MATCH($A68,Кальк._виноград_наим.,0),MATCH("Сумма затрат, т.руб.",'Кальк-я'!$5:$5,0))*
INDEX(ЗФ,MATCH($A$66,ЗФ!$A:$A,0),MATCH("Посевная площадь"&amp;YEAR(L$3),ЗФ!$2:$2,0))*
INDEX(Коэф.закупка_год_виноград[],MATCH($A68,Коэф.закупка_год_виноград[1],0),MATCH(MONTH(K$3),КЗ!$1:$1,0))/1000,""),0)</f>
        <v>0</v>
      </c>
      <c r="L68" s="551" cm="1">
        <f t="array" aca="1" ref="L68" ca="1">IFERROR(IF(AND(НачЦ_ИнвП_Дата&lt;=L$3,КИнвП_Дата&gt;L$3),
INDEX(Кальк._виноград,MATCH($A68,Кальк._виноград_наим.,0),MATCH("Сумма затрат, т.руб.",'Кальк-я'!$5:$5,0))*
INDEX(ЗФ,MATCH($A$66,ЗФ!$A:$A,0),MATCH("Посевная площадь"&amp;YEAR(M$3),ЗФ!$2:$2,0))*
INDEX(Коэф.закупка_год_виноград[],MATCH($A68,Коэф.закупка_год_виноград[1],0),MATCH(MONTH(L$3),КЗ!$1:$1,0))/1000,""),0)</f>
        <v>0</v>
      </c>
      <c r="M68" s="551" cm="1">
        <f t="array" aca="1" ref="M68" ca="1">IFERROR(IF(AND(НачЦ_ИнвП_Дата&lt;=M$3,КИнвП_Дата&gt;M$3),
INDEX(Кальк._виноград,MATCH($A68,Кальк._виноград_наим.,0),MATCH("Сумма затрат, т.руб.",'Кальк-я'!$5:$5,0))*
INDEX(ЗФ,MATCH($A$66,ЗФ!$A:$A,0),MATCH("Посевная площадь"&amp;YEAR(N$3),ЗФ!$2:$2,0))*
INDEX(Коэф.закупка_год_виноград[],MATCH($A68,Коэф.закупка_год_виноград[1],0),MATCH(MONTH(M$3),КЗ!$1:$1,0))/1000,""),0)</f>
        <v>0</v>
      </c>
      <c r="N68" s="552">
        <f t="shared" ca="1" si="1619"/>
        <v>0</v>
      </c>
      <c r="O68" s="551" cm="1">
        <f t="array" aca="1" ref="O68" ca="1">IFERROR(IF(AND(НачЦ_ИнвП_Дата&lt;=O$3,КИнвП_Дата&gt;O$3),
INDEX(Кальк._виноград,MATCH($A68,Кальк._виноград_наим.,0),MATCH("Сумма затрат, т.руб.",'Кальк-я'!$5:$5,0))*
INDEX(ЗФ,MATCH($A$66,ЗФ!$A:$A,0),MATCH("Посевная площадь"&amp;YEAR(P$3),ЗФ!$2:$2,0))*
INDEX(Коэф.закупка_год_виноград[],MATCH($A68,Коэф.закупка_год_виноград[1],0),MATCH(MONTH(O$3),КЗ!$1:$1,0))/1000,""),0)</f>
        <v>0</v>
      </c>
      <c r="P68" s="551" cm="1">
        <f t="array" aca="1" ref="P68" ca="1">IFERROR(IF(AND(НачЦ_ИнвП_Дата&lt;=P$3,КИнвП_Дата&gt;P$3),
INDEX(Кальк._виноград,MATCH($A68,Кальк._виноград_наим.,0),MATCH("Сумма затрат, т.руб.",'Кальк-я'!$5:$5,0))*
INDEX(ЗФ,MATCH($A$66,ЗФ!$A:$A,0),MATCH("Посевная площадь"&amp;YEAR(Q$3),ЗФ!$2:$2,0))*
INDEX(Коэф.закупка_год_виноград[],MATCH($A68,Коэф.закупка_год_виноград[1],0),MATCH(MONTH(P$3),КЗ!$1:$1,0))/1000,""),0)</f>
        <v>0</v>
      </c>
      <c r="Q68" s="551" cm="1">
        <f t="array" aca="1" ref="Q68" ca="1">IFERROR(IF(AND(НачЦ_ИнвП_Дата&lt;=Q$3,КИнвП_Дата&gt;Q$3),
INDEX(Кальк._виноград,MATCH($A68,Кальк._виноград_наим.,0),MATCH("Сумма затрат, т.руб.",'Кальк-я'!$5:$5,0))*
INDEX(ЗФ,MATCH($A$66,ЗФ!$A:$A,0),MATCH("Посевная площадь"&amp;YEAR(R$3),ЗФ!$2:$2,0))*
INDEX(Коэф.закупка_год_виноград[],MATCH($A68,Коэф.закупка_год_виноград[1],0),MATCH(MONTH(Q$3),КЗ!$1:$1,0))/1000,""),0)</f>
        <v>0</v>
      </c>
      <c r="R68" s="551" cm="1">
        <f t="array" aca="1" ref="R68" ca="1">IFERROR(IF(AND(НачЦ_ИнвП_Дата&lt;=R$3,КИнвП_Дата&gt;R$3),
INDEX(Кальк._виноград,MATCH($A68,Кальк._виноград_наим.,0),MATCH("Сумма затрат, т.руб.",'Кальк-я'!$5:$5,0))*
INDEX(ЗФ,MATCH($A$66,ЗФ!$A:$A,0),MATCH("Посевная площадь"&amp;YEAR(S$3),ЗФ!$2:$2,0))*
INDEX(Коэф.закупка_год_виноград[],MATCH($A68,Коэф.закупка_год_виноград[1],0),MATCH(MONTH(R$3),КЗ!$1:$1,0))/1000,""),0)</f>
        <v>0</v>
      </c>
      <c r="S68" s="551" cm="1">
        <f t="array" aca="1" ref="S68" ca="1">IFERROR(IF(AND(НачЦ_ИнвП_Дата&lt;=S$3,КИнвП_Дата&gt;S$3),
INDEX(Кальк._виноград,MATCH($A68,Кальк._виноград_наим.,0),MATCH("Сумма затрат, т.руб.",'Кальк-я'!$5:$5,0))*
INDEX(ЗФ,MATCH($A$66,ЗФ!$A:$A,0),MATCH("Посевная площадь"&amp;YEAR(T$3),ЗФ!$2:$2,0))*
INDEX(Коэф.закупка_год_виноград[],MATCH($A68,Коэф.закупка_год_виноград[1],0),MATCH(MONTH(S$3),КЗ!$1:$1,0))/1000,""),0)</f>
        <v>0</v>
      </c>
      <c r="T68" s="551" cm="1">
        <f t="array" aca="1" ref="T68" ca="1">IFERROR(IF(AND(НачЦ_ИнвП_Дата&lt;=T$3,КИнвП_Дата&gt;T$3),
INDEX(Кальк._виноград,MATCH($A68,Кальк._виноград_наим.,0),MATCH("Сумма затрат, т.руб.",'Кальк-я'!$5:$5,0))*
INDEX(ЗФ,MATCH($A$66,ЗФ!$A:$A,0),MATCH("Посевная площадь"&amp;YEAR(U$3),ЗФ!$2:$2,0))*
INDEX(Коэф.закупка_год_виноград[],MATCH($A68,Коэф.закупка_год_виноград[1],0),MATCH(MONTH(T$3),КЗ!$1:$1,0))/1000,""),0)</f>
        <v>0</v>
      </c>
      <c r="U68" s="551" cm="1">
        <f t="array" aca="1" ref="U68" ca="1">IFERROR(IF(AND(НачЦ_ИнвП_Дата&lt;=U$3,КИнвП_Дата&gt;U$3),
INDEX(Кальк._виноград,MATCH($A68,Кальк._виноград_наим.,0),MATCH("Сумма затрат, т.руб.",'Кальк-я'!$5:$5,0))*
INDEX(ЗФ,MATCH($A$66,ЗФ!$A:$A,0),MATCH("Посевная площадь"&amp;YEAR(V$3),ЗФ!$2:$2,0))*
INDEX(Коэф.закупка_год_виноград[],MATCH($A68,Коэф.закупка_год_виноград[1],0),MATCH(MONTH(U$3),КЗ!$1:$1,0))/1000,""),0)</f>
        <v>0</v>
      </c>
      <c r="V68" s="551" cm="1">
        <f t="array" aca="1" ref="V68" ca="1">IFERROR(IF(AND(НачЦ_ИнвП_Дата&lt;=V$3,КИнвП_Дата&gt;V$3),
INDEX(Кальк._виноград,MATCH($A68,Кальк._виноград_наим.,0),MATCH("Сумма затрат, т.руб.",'Кальк-я'!$5:$5,0))*
INDEX(ЗФ,MATCH($A$66,ЗФ!$A:$A,0),MATCH("Посевная площадь"&amp;YEAR(W$3),ЗФ!$2:$2,0))*
INDEX(Коэф.закупка_год_виноград[],MATCH($A68,Коэф.закупка_год_виноград[1],0),MATCH(MONTH(V$3),КЗ!$1:$1,0))/1000,""),0)</f>
        <v>0</v>
      </c>
      <c r="W68" s="551" cm="1">
        <f t="array" aca="1" ref="W68" ca="1">IFERROR(IF(AND(НачЦ_ИнвП_Дата&lt;=W$3,КИнвП_Дата&gt;W$3),
INDEX(Кальк._виноград,MATCH($A68,Кальк._виноград_наим.,0),MATCH("Сумма затрат, т.руб.",'Кальк-я'!$5:$5,0))*
INDEX(ЗФ,MATCH($A$66,ЗФ!$A:$A,0),MATCH("Посевная площадь"&amp;YEAR(X$3),ЗФ!$2:$2,0))*
INDEX(Коэф.закупка_год_виноград[],MATCH($A68,Коэф.закупка_год_виноград[1],0),MATCH(MONTH(W$3),КЗ!$1:$1,0))/1000,""),0)</f>
        <v>0</v>
      </c>
      <c r="X68" s="551" cm="1">
        <f t="array" aca="1" ref="X68" ca="1">IFERROR(IF(AND(НачЦ_ИнвП_Дата&lt;=X$3,КИнвП_Дата&gt;X$3),
INDEX(Кальк._виноград,MATCH($A68,Кальк._виноград_наим.,0),MATCH("Сумма затрат, т.руб.",'Кальк-я'!$5:$5,0))*
INDEX(ЗФ,MATCH($A$66,ЗФ!$A:$A,0),MATCH("Посевная площадь"&amp;YEAR(Y$3),ЗФ!$2:$2,0))*
INDEX(Коэф.закупка_год_виноград[],MATCH($A68,Коэф.закупка_год_виноград[1],0),MATCH(MONTH(X$3),КЗ!$1:$1,0))/1000,""),0)</f>
        <v>0</v>
      </c>
      <c r="Y68" s="551" cm="1">
        <f t="array" aca="1" ref="Y68" ca="1">IFERROR(IF(AND(НачЦ_ИнвП_Дата&lt;=Y$3,КИнвП_Дата&gt;Y$3),
INDEX(Кальк._виноград,MATCH($A68,Кальк._виноград_наим.,0),MATCH("Сумма затрат, т.руб.",'Кальк-я'!$5:$5,0))*
INDEX(ЗФ,MATCH($A$66,ЗФ!$A:$A,0),MATCH("Посевная площадь"&amp;YEAR(Z$3),ЗФ!$2:$2,0))*
INDEX(Коэф.закупка_год_виноград[],MATCH($A68,Коэф.закупка_год_виноград[1],0),MATCH(MONTH(Y$3),КЗ!$1:$1,0))/1000,""),0)</f>
        <v>0</v>
      </c>
      <c r="Z68" s="551" cm="1">
        <f t="array" aca="1" ref="Z68" ca="1">IFERROR(IF(AND(НачЦ_ИнвП_Дата&lt;=Z$3,КИнвП_Дата&gt;Z$3),
INDEX(Кальк._виноград,MATCH($A68,Кальк._виноград_наим.,0),MATCH("Сумма затрат, т.руб.",'Кальк-я'!$5:$5,0))*
INDEX(ЗФ,MATCH($A$66,ЗФ!$A:$A,0),MATCH("Посевная площадь"&amp;YEAR(AA$3),ЗФ!$2:$2,0))*
INDEX(Коэф.закупка_год_виноград[],MATCH($A68,Коэф.закупка_год_виноград[1],0),MATCH(MONTH(Z$3),КЗ!$1:$1,0))/1000,""),0)</f>
        <v>0</v>
      </c>
      <c r="AA68" s="552">
        <f t="shared" ca="1" si="1632"/>
        <v>0</v>
      </c>
      <c r="AB68" s="551" cm="1">
        <f t="array" aca="1" ref="AB68" ca="1">IFERROR(IF(AND(НачЦ_ИнвП_Дата&lt;=AB$3,КИнвП_Дата&gt;AB$3),
INDEX(Кальк._виноград,MATCH($A68,Кальк._виноград_наим.,0),MATCH("Сумма затрат, т.руб.",'Кальк-я'!$5:$5,0))*
INDEX(ЗФ,MATCH($A$66,ЗФ!$A:$A,0),MATCH("Посевная площадь"&amp;YEAR(AC$3),ЗФ!$2:$2,0))*
INDEX(Коэф.закупка_год_виноград[],MATCH($A68,Коэф.закупка_год_виноград[1],0),MATCH(MONTH(AB$3),КЗ!$1:$1,0))/1000,""),0)</f>
        <v>0</v>
      </c>
      <c r="AC68" s="551" cm="1">
        <f t="array" aca="1" ref="AC68" ca="1">IFERROR(IF(AND(НачЦ_ИнвП_Дата&lt;=AC$3,КИнвП_Дата&gt;AC$3),
INDEX(Кальк._виноград,MATCH($A68,Кальк._виноград_наим.,0),MATCH("Сумма затрат, т.руб.",'Кальк-я'!$5:$5,0))*
INDEX(ЗФ,MATCH($A$66,ЗФ!$A:$A,0),MATCH("Посевная площадь"&amp;YEAR(AD$3),ЗФ!$2:$2,0))*
INDEX(Коэф.закупка_год_виноград[],MATCH($A68,Коэф.закупка_год_виноград[1],0),MATCH(MONTH(AC$3),КЗ!$1:$1,0))/1000,""),0)</f>
        <v>0</v>
      </c>
      <c r="AD68" s="551" cm="1">
        <f t="array" aca="1" ref="AD68" ca="1">IFERROR(IF(AND(НачЦ_ИнвП_Дата&lt;=AD$3,КИнвП_Дата&gt;AD$3),
INDEX(Кальк._виноград,MATCH($A68,Кальк._виноград_наим.,0),MATCH("Сумма затрат, т.руб.",'Кальк-я'!$5:$5,0))*
INDEX(ЗФ,MATCH($A$66,ЗФ!$A:$A,0),MATCH("Посевная площадь"&amp;YEAR(AE$3),ЗФ!$2:$2,0))*
INDEX(Коэф.закупка_год_виноград[],MATCH($A68,Коэф.закупка_год_виноград[1],0),MATCH(MONTH(AD$3),КЗ!$1:$1,0))/1000,""),0)</f>
        <v>0</v>
      </c>
      <c r="AE68" s="551" cm="1">
        <f t="array" aca="1" ref="AE68" ca="1">IFERROR(IF(AND(НачЦ_ИнвП_Дата&lt;=AE$3,КИнвП_Дата&gt;AE$3),
INDEX(Кальк._виноград,MATCH($A68,Кальк._виноград_наим.,0),MATCH("Сумма затрат, т.руб.",'Кальк-я'!$5:$5,0))*
INDEX(ЗФ,MATCH($A$66,ЗФ!$A:$A,0),MATCH("Посевная площадь"&amp;YEAR(AF$3),ЗФ!$2:$2,0))*
INDEX(Коэф.закупка_год_виноград[],MATCH($A68,Коэф.закупка_год_виноград[1],0),MATCH(MONTH(AE$3),КЗ!$1:$1,0))/1000,""),0)</f>
        <v>0</v>
      </c>
      <c r="AF68" s="551" cm="1">
        <f t="array" aca="1" ref="AF68" ca="1">IFERROR(IF(AND(НачЦ_ИнвП_Дата&lt;=AF$3,КИнвП_Дата&gt;AF$3),
INDEX(Кальк._виноград,MATCH($A68,Кальк._виноград_наим.,0),MATCH("Сумма затрат, т.руб.",'Кальк-я'!$5:$5,0))*
INDEX(ЗФ,MATCH($A$66,ЗФ!$A:$A,0),MATCH("Посевная площадь"&amp;YEAR(AG$3),ЗФ!$2:$2,0))*
INDEX(Коэф.закупка_год_виноград[],MATCH($A68,Коэф.закупка_год_виноград[1],0),MATCH(MONTH(AF$3),КЗ!$1:$1,0))/1000,""),0)</f>
        <v>0</v>
      </c>
      <c r="AG68" s="551" cm="1">
        <f t="array" aca="1" ref="AG68" ca="1">IFERROR(IF(AND(НачЦ_ИнвП_Дата&lt;=AG$3,КИнвП_Дата&gt;AG$3),
INDEX(Кальк._виноград,MATCH($A68,Кальк._виноград_наим.,0),MATCH("Сумма затрат, т.руб.",'Кальк-я'!$5:$5,0))*
INDEX(ЗФ,MATCH($A$66,ЗФ!$A:$A,0),MATCH("Посевная площадь"&amp;YEAR(AH$3),ЗФ!$2:$2,0))*
INDEX(Коэф.закупка_год_виноград[],MATCH($A68,Коэф.закупка_год_виноград[1],0),MATCH(MONTH(AG$3),КЗ!$1:$1,0))/1000,""),0)</f>
        <v>0</v>
      </c>
      <c r="AH68" s="551" cm="1">
        <f t="array" aca="1" ref="AH68" ca="1">IFERROR(IF(AND(НачЦ_ИнвП_Дата&lt;=AH$3,КИнвП_Дата&gt;AH$3),
INDEX(Кальк._виноград,MATCH($A68,Кальк._виноград_наим.,0),MATCH("Сумма затрат, т.руб.",'Кальк-я'!$5:$5,0))*
INDEX(ЗФ,MATCH($A$66,ЗФ!$A:$A,0),MATCH("Посевная площадь"&amp;YEAR(AI$3),ЗФ!$2:$2,0))*
INDEX(Коэф.закупка_год_виноград[],MATCH($A68,Коэф.закупка_год_виноград[1],0),MATCH(MONTH(AH$3),КЗ!$1:$1,0))/1000,""),0)</f>
        <v>0</v>
      </c>
      <c r="AI68" s="551" cm="1">
        <f t="array" aca="1" ref="AI68" ca="1">IFERROR(IF(AND(НачЦ_ИнвП_Дата&lt;=AI$3,КИнвП_Дата&gt;AI$3),
INDEX(Кальк._виноград,MATCH($A68,Кальк._виноград_наим.,0),MATCH("Сумма затрат, т.руб.",'Кальк-я'!$5:$5,0))*
INDEX(ЗФ,MATCH($A$66,ЗФ!$A:$A,0),MATCH("Посевная площадь"&amp;YEAR(AJ$3),ЗФ!$2:$2,0))*
INDEX(Коэф.закупка_год_виноград[],MATCH($A68,Коэф.закупка_год_виноград[1],0),MATCH(MONTH(AI$3),КЗ!$1:$1,0))/1000,""),0)</f>
        <v>0</v>
      </c>
      <c r="AJ68" s="551" cm="1">
        <f t="array" aca="1" ref="AJ68" ca="1">IFERROR(IF(AND(НачЦ_ИнвП_Дата&lt;=AJ$3,КИнвП_Дата&gt;AJ$3),
INDEX(Кальк._виноград,MATCH($A68,Кальк._виноград_наим.,0),MATCH("Сумма затрат, т.руб.",'Кальк-я'!$5:$5,0))*
INDEX(ЗФ,MATCH($A$66,ЗФ!$A:$A,0),MATCH("Посевная площадь"&amp;YEAR(AK$3),ЗФ!$2:$2,0))*
INDEX(Коэф.закупка_год_виноград[],MATCH($A68,Коэф.закупка_год_виноград[1],0),MATCH(MONTH(AJ$3),КЗ!$1:$1,0))/1000,""),0)</f>
        <v>0</v>
      </c>
      <c r="AK68" s="551" cm="1">
        <f t="array" aca="1" ref="AK68" ca="1">IFERROR(IF(AND(НачЦ_ИнвП_Дата&lt;=AK$3,КИнвП_Дата&gt;AK$3),
INDEX(Кальк._виноград,MATCH($A68,Кальк._виноград_наим.,0),MATCH("Сумма затрат, т.руб.",'Кальк-я'!$5:$5,0))*
INDEX(ЗФ,MATCH($A$66,ЗФ!$A:$A,0),MATCH("Посевная площадь"&amp;YEAR(AL$3),ЗФ!$2:$2,0))*
INDEX(Коэф.закупка_год_виноград[],MATCH($A68,Коэф.закупка_год_виноград[1],0),MATCH(MONTH(AK$3),КЗ!$1:$1,0))/1000,""),0)</f>
        <v>0</v>
      </c>
      <c r="AL68" s="551" cm="1">
        <f t="array" aca="1" ref="AL68" ca="1">IFERROR(IF(AND(НачЦ_ИнвП_Дата&lt;=AL$3,КИнвП_Дата&gt;AL$3),
INDEX(Кальк._виноград,MATCH($A68,Кальк._виноград_наим.,0),MATCH("Сумма затрат, т.руб.",'Кальк-я'!$5:$5,0))*
INDEX(ЗФ,MATCH($A$66,ЗФ!$A:$A,0),MATCH("Посевная площадь"&amp;YEAR(AM$3),ЗФ!$2:$2,0))*
INDEX(Коэф.закупка_год_виноград[],MATCH($A68,Коэф.закупка_год_виноград[1],0),MATCH(MONTH(AL$3),КЗ!$1:$1,0))/1000,""),0)</f>
        <v>0</v>
      </c>
      <c r="AM68" s="551" cm="1">
        <f t="array" aca="1" ref="AM68" ca="1">IFERROR(IF(AND(НачЦ_ИнвП_Дата&lt;=AM$3,КИнвП_Дата&gt;AM$3),
INDEX(Кальк._виноград,MATCH($A68,Кальк._виноград_наим.,0),MATCH("Сумма затрат, т.руб.",'Кальк-я'!$5:$5,0))*
INDEX(ЗФ,MATCH($A$66,ЗФ!$A:$A,0),MATCH("Посевная площадь"&amp;YEAR(AN$3),ЗФ!$2:$2,0))*
INDEX(Коэф.закупка_год_виноград[],MATCH($A68,Коэф.закупка_год_виноград[1],0),MATCH(MONTH(AM$3),КЗ!$1:$1,0))/1000,""),0)</f>
        <v>0</v>
      </c>
      <c r="AN68" s="552">
        <f t="shared" ca="1" si="1460"/>
        <v>0</v>
      </c>
      <c r="AO68" s="551" cm="1">
        <f t="array" aca="1" ref="AO68" ca="1">IFERROR(IF(AND(НачЦ_ИнвП_Дата&lt;=AO$3,КИнвП_Дата&gt;AO$3),
INDEX(Кальк._виноград,MATCH($A68,Кальк._виноград_наим.,0),MATCH("Сумма затрат, т.руб.",'Кальк-я'!$5:$5,0))*
INDEX(ЗФ,MATCH($A$66,ЗФ!$A:$A,0),MATCH("Посевная площадь"&amp;YEAR(AP$3),ЗФ!$2:$2,0))*
INDEX(Коэф.закупка_год_виноград[],MATCH($A68,Коэф.закупка_год_виноград[1],0),MATCH(MONTH(AO$3),КЗ!$1:$1,0))/1000,""),0)</f>
        <v>0</v>
      </c>
      <c r="AP68" s="551" cm="1">
        <f t="array" aca="1" ref="AP68" ca="1">IFERROR(IF(AND(НачЦ_ИнвП_Дата&lt;=AP$3,КИнвП_Дата&gt;AP$3),
INDEX(Кальк._виноград,MATCH($A68,Кальк._виноград_наим.,0),MATCH("Сумма затрат, т.руб.",'Кальк-я'!$5:$5,0))*
INDEX(ЗФ,MATCH($A$66,ЗФ!$A:$A,0),MATCH("Посевная площадь"&amp;YEAR(AQ$3),ЗФ!$2:$2,0))*
INDEX(Коэф.закупка_год_виноград[],MATCH($A68,Коэф.закупка_год_виноград[1],0),MATCH(MONTH(AP$3),КЗ!$1:$1,0))/1000,""),0)</f>
        <v>0</v>
      </c>
      <c r="AQ68" s="551" cm="1">
        <f t="array" aca="1" ref="AQ68" ca="1">IFERROR(IF(AND(НачЦ_ИнвП_Дата&lt;=AQ$3,КИнвП_Дата&gt;AQ$3),
INDEX(Кальк._виноград,MATCH($A68,Кальк._виноград_наим.,0),MATCH("Сумма затрат, т.руб.",'Кальк-я'!$5:$5,0))*
INDEX(ЗФ,MATCH($A$66,ЗФ!$A:$A,0),MATCH("Посевная площадь"&amp;YEAR(AR$3),ЗФ!$2:$2,0))*
INDEX(Коэф.закупка_год_виноград[],MATCH($A68,Коэф.закупка_год_виноград[1],0),MATCH(MONTH(AQ$3),КЗ!$1:$1,0))/1000,""),0)</f>
        <v>0</v>
      </c>
      <c r="AR68" s="551" cm="1">
        <f t="array" aca="1" ref="AR68" ca="1">IFERROR(IF(AND(НачЦ_ИнвП_Дата&lt;=AR$3,КИнвП_Дата&gt;AR$3),
INDEX(Кальк._виноград,MATCH($A68,Кальк._виноград_наим.,0),MATCH("Сумма затрат, т.руб.",'Кальк-я'!$5:$5,0))*
INDEX(ЗФ,MATCH($A$66,ЗФ!$A:$A,0),MATCH("Посевная площадь"&amp;YEAR(AS$3),ЗФ!$2:$2,0))*
INDEX(Коэф.закупка_год_виноград[],MATCH($A68,Коэф.закупка_год_виноград[1],0),MATCH(MONTH(AR$3),КЗ!$1:$1,0))/1000,""),0)</f>
        <v>0</v>
      </c>
      <c r="AS68" s="551" cm="1">
        <f t="array" aca="1" ref="AS68" ca="1">IFERROR(IF(AND(НачЦ_ИнвП_Дата&lt;=AS$3,КИнвП_Дата&gt;AS$3),
INDEX(Кальк._виноград,MATCH($A68,Кальк._виноград_наим.,0),MATCH("Сумма затрат, т.руб.",'Кальк-я'!$5:$5,0))*
INDEX(ЗФ,MATCH($A$66,ЗФ!$A:$A,0),MATCH("Посевная площадь"&amp;YEAR(AT$3),ЗФ!$2:$2,0))*
INDEX(Коэф.закупка_год_виноград[],MATCH($A68,Коэф.закупка_год_виноград[1],0),MATCH(MONTH(AS$3),КЗ!$1:$1,0))/1000,""),0)</f>
        <v>0</v>
      </c>
      <c r="AT68" s="551" cm="1">
        <f t="array" aca="1" ref="AT68" ca="1">IFERROR(IF(AND(НачЦ_ИнвП_Дата&lt;=AT$3,КИнвП_Дата&gt;AT$3),
INDEX(Кальк._виноград,MATCH($A68,Кальк._виноград_наим.,0),MATCH("Сумма затрат, т.руб.",'Кальк-я'!$5:$5,0))*
INDEX(ЗФ,MATCH($A$66,ЗФ!$A:$A,0),MATCH("Посевная площадь"&amp;YEAR(AU$3),ЗФ!$2:$2,0))*
INDEX(Коэф.закупка_год_виноград[],MATCH($A68,Коэф.закупка_год_виноград[1],0),MATCH(MONTH(AT$3),КЗ!$1:$1,0))/1000,""),0)</f>
        <v>0</v>
      </c>
      <c r="AU68" s="551" cm="1">
        <f t="array" aca="1" ref="AU68" ca="1">IFERROR(IF(AND(НачЦ_ИнвП_Дата&lt;=AU$3,КИнвП_Дата&gt;AU$3),
INDEX(Кальк._виноград,MATCH($A68,Кальк._виноград_наим.,0),MATCH("Сумма затрат, т.руб.",'Кальк-я'!$5:$5,0))*
INDEX(ЗФ,MATCH($A$66,ЗФ!$A:$A,0),MATCH("Посевная площадь"&amp;YEAR(AV$3),ЗФ!$2:$2,0))*
INDEX(Коэф.закупка_год_виноград[],MATCH($A68,Коэф.закупка_год_виноград[1],0),MATCH(MONTH(AU$3),КЗ!$1:$1,0))/1000,""),0)</f>
        <v>0</v>
      </c>
      <c r="AV68" s="551" cm="1">
        <f t="array" aca="1" ref="AV68" ca="1">IFERROR(IF(AND(НачЦ_ИнвП_Дата&lt;=AV$3,КИнвП_Дата&gt;AV$3),
INDEX(Кальк._виноград,MATCH($A68,Кальк._виноград_наим.,0),MATCH("Сумма затрат, т.руб.",'Кальк-я'!$5:$5,0))*
INDEX(ЗФ,MATCH($A$66,ЗФ!$A:$A,0),MATCH("Посевная площадь"&amp;YEAR(AW$3),ЗФ!$2:$2,0))*
INDEX(Коэф.закупка_год_виноград[],MATCH($A68,Коэф.закупка_год_виноград[1],0),MATCH(MONTH(AV$3),КЗ!$1:$1,0))/1000,""),0)</f>
        <v>0</v>
      </c>
      <c r="AW68" s="551" cm="1">
        <f t="array" aca="1" ref="AW68" ca="1">IFERROR(IF(AND(НачЦ_ИнвП_Дата&lt;=AW$3,КИнвП_Дата&gt;AW$3),
INDEX(Кальк._виноград,MATCH($A68,Кальк._виноград_наим.,0),MATCH("Сумма затрат, т.руб.",'Кальк-я'!$5:$5,0))*
INDEX(ЗФ,MATCH($A$66,ЗФ!$A:$A,0),MATCH("Посевная площадь"&amp;YEAR(AX$3),ЗФ!$2:$2,0))*
INDEX(Коэф.закупка_год_виноград[],MATCH($A68,Коэф.закупка_год_виноград[1],0),MATCH(MONTH(AW$3),КЗ!$1:$1,0))/1000,""),0)</f>
        <v>0</v>
      </c>
      <c r="AX68" s="551" cm="1">
        <f t="array" aca="1" ref="AX68" ca="1">IFERROR(IF(AND(НачЦ_ИнвП_Дата&lt;=AX$3,КИнвП_Дата&gt;AX$3),
INDEX(Кальк._виноград,MATCH($A68,Кальк._виноград_наим.,0),MATCH("Сумма затрат, т.руб.",'Кальк-я'!$5:$5,0))*
INDEX(ЗФ,MATCH($A$66,ЗФ!$A:$A,0),MATCH("Посевная площадь"&amp;YEAR(AY$3),ЗФ!$2:$2,0))*
INDEX(Коэф.закупка_год_виноград[],MATCH($A68,Коэф.закупка_год_виноград[1],0),MATCH(MONTH(AX$3),КЗ!$1:$1,0))/1000,""),0)</f>
        <v>0</v>
      </c>
      <c r="AY68" s="551" cm="1">
        <f t="array" aca="1" ref="AY68" ca="1">IFERROR(IF(AND(НачЦ_ИнвП_Дата&lt;=AY$3,КИнвП_Дата&gt;AY$3),
INDEX(Кальк._виноград,MATCH($A68,Кальк._виноград_наим.,0),MATCH("Сумма затрат, т.руб.",'Кальк-я'!$5:$5,0))*
INDEX(ЗФ,MATCH($A$66,ЗФ!$A:$A,0),MATCH("Посевная площадь"&amp;YEAR(AZ$3),ЗФ!$2:$2,0))*
INDEX(Коэф.закупка_год_виноград[],MATCH($A68,Коэф.закупка_год_виноград[1],0),MATCH(MONTH(AY$3),КЗ!$1:$1,0))/1000,""),0)</f>
        <v>0</v>
      </c>
      <c r="AZ68" s="551" cm="1">
        <f t="array" aca="1" ref="AZ68" ca="1">IFERROR(IF(AND(НачЦ_ИнвП_Дата&lt;=AZ$3,КИнвП_Дата&gt;AZ$3),
INDEX(Кальк._виноград,MATCH($A68,Кальк._виноград_наим.,0),MATCH("Сумма затрат, т.руб.",'Кальк-я'!$5:$5,0))*
INDEX(ЗФ,MATCH($A$66,ЗФ!$A:$A,0),MATCH("Посевная площадь"&amp;YEAR(BA$3),ЗФ!$2:$2,0))*
INDEX(Коэф.закупка_год_виноград[],MATCH($A68,Коэф.закупка_год_виноград[1],0),MATCH(MONTH(AZ$3),КЗ!$1:$1,0))/1000,""),0)</f>
        <v>0</v>
      </c>
      <c r="BA68" s="552">
        <f t="shared" ca="1" si="1462"/>
        <v>0</v>
      </c>
      <c r="BB68" s="551" cm="1">
        <f t="array" aca="1" ref="BB68" ca="1">IFERROR(IF(AND(НачЦ_ИнвП_Дата&lt;=BB$3,КИнвП_Дата&gt;BB$3),
INDEX(Кальк._виноград,MATCH($A68,Кальк._виноград_наим.,0),MATCH("Сумма затрат, т.руб.",'Кальк-я'!$5:$5,0))*
INDEX(ЗФ,MATCH($A$66,ЗФ!$A:$A,0),MATCH("Посевная площадь"&amp;YEAR(BC$3),ЗФ!$2:$2,0))*
INDEX(Коэф.закупка_год_виноград[],MATCH($A68,Коэф.закупка_год_виноград[1],0),MATCH(MONTH(BB$3),КЗ!$1:$1,0))/1000,""),0)</f>
        <v>0</v>
      </c>
      <c r="BC68" s="551" cm="1">
        <f t="array" aca="1" ref="BC68" ca="1">IFERROR(IF(AND(НачЦ_ИнвП_Дата&lt;=BC$3,КИнвП_Дата&gt;BC$3),
INDEX(Кальк._виноград,MATCH($A68,Кальк._виноград_наим.,0),MATCH("Сумма затрат, т.руб.",'Кальк-я'!$5:$5,0))*
INDEX(ЗФ,MATCH($A$66,ЗФ!$A:$A,0),MATCH("Посевная площадь"&amp;YEAR(BD$3),ЗФ!$2:$2,0))*
INDEX(Коэф.закупка_год_виноград[],MATCH($A68,Коэф.закупка_год_виноград[1],0),MATCH(MONTH(BC$3),КЗ!$1:$1,0))/1000,""),0)</f>
        <v>0</v>
      </c>
      <c r="BD68" s="551" cm="1">
        <f t="array" aca="1" ref="BD68" ca="1">IFERROR(IF(AND(НачЦ_ИнвП_Дата&lt;=BD$3,КИнвП_Дата&gt;BD$3),
INDEX(Кальк._виноград,MATCH($A68,Кальк._виноград_наим.,0),MATCH("Сумма затрат, т.руб.",'Кальк-я'!$5:$5,0))*
INDEX(ЗФ,MATCH($A$66,ЗФ!$A:$A,0),MATCH("Посевная площадь"&amp;YEAR(BE$3),ЗФ!$2:$2,0))*
INDEX(Коэф.закупка_год_виноград[],MATCH($A68,Коэф.закупка_год_виноград[1],0),MATCH(MONTH(BD$3),КЗ!$1:$1,0))/1000,""),0)</f>
        <v>0</v>
      </c>
      <c r="BE68" s="551" cm="1">
        <f t="array" aca="1" ref="BE68" ca="1">IFERROR(IF(AND(НачЦ_ИнвП_Дата&lt;=BE$3,КИнвП_Дата&gt;BE$3),
INDEX(Кальк._виноград,MATCH($A68,Кальк._виноград_наим.,0),MATCH("Сумма затрат, т.руб.",'Кальк-я'!$5:$5,0))*
INDEX(ЗФ,MATCH($A$66,ЗФ!$A:$A,0),MATCH("Посевная площадь"&amp;YEAR(BF$3),ЗФ!$2:$2,0))*
INDEX(Коэф.закупка_год_виноград[],MATCH($A68,Коэф.закупка_год_виноград[1],0),MATCH(MONTH(BE$3),КЗ!$1:$1,0))/1000,""),0)</f>
        <v>0</v>
      </c>
      <c r="BF68" s="551" cm="1">
        <f t="array" aca="1" ref="BF68" ca="1">IFERROR(IF(AND(НачЦ_ИнвП_Дата&lt;=BF$3,КИнвП_Дата&gt;BF$3),
INDEX(Кальк._виноград,MATCH($A68,Кальк._виноград_наим.,0),MATCH("Сумма затрат, т.руб.",'Кальк-я'!$5:$5,0))*
INDEX(ЗФ,MATCH($A$66,ЗФ!$A:$A,0),MATCH("Посевная площадь"&amp;YEAR(BG$3),ЗФ!$2:$2,0))*
INDEX(Коэф.закупка_год_виноград[],MATCH($A68,Коэф.закупка_год_виноград[1],0),MATCH(MONTH(BF$3),КЗ!$1:$1,0))/1000,""),0)</f>
        <v>0</v>
      </c>
      <c r="BG68" s="551" cm="1">
        <f t="array" aca="1" ref="BG68" ca="1">IFERROR(IF(AND(НачЦ_ИнвП_Дата&lt;=BG$3,КИнвП_Дата&gt;BG$3),
INDEX(Кальк._виноград,MATCH($A68,Кальк._виноград_наим.,0),MATCH("Сумма затрат, т.руб.",'Кальк-я'!$5:$5,0))*
INDEX(ЗФ,MATCH($A$66,ЗФ!$A:$A,0),MATCH("Посевная площадь"&amp;YEAR(BH$3),ЗФ!$2:$2,0))*
INDEX(Коэф.закупка_год_виноград[],MATCH($A68,Коэф.закупка_год_виноград[1],0),MATCH(MONTH(BG$3),КЗ!$1:$1,0))/1000,""),0)</f>
        <v>0</v>
      </c>
      <c r="BH68" s="551" cm="1">
        <f t="array" aca="1" ref="BH68" ca="1">IFERROR(IF(AND(НачЦ_ИнвП_Дата&lt;=BH$3,КИнвП_Дата&gt;BH$3),
INDEX(Кальк._виноград,MATCH($A68,Кальк._виноград_наим.,0),MATCH("Сумма затрат, т.руб.",'Кальк-я'!$5:$5,0))*
INDEX(ЗФ,MATCH($A$66,ЗФ!$A:$A,0),MATCH("Посевная площадь"&amp;YEAR(BI$3),ЗФ!$2:$2,0))*
INDEX(Коэф.закупка_год_виноград[],MATCH($A68,Коэф.закупка_год_виноград[1],0),MATCH(MONTH(BH$3),КЗ!$1:$1,0))/1000,""),0)</f>
        <v>0</v>
      </c>
      <c r="BI68" s="551" cm="1">
        <f t="array" aca="1" ref="BI68" ca="1">IFERROR(IF(AND(НачЦ_ИнвП_Дата&lt;=BI$3,КИнвП_Дата&gt;BI$3),
INDEX(Кальк._виноград,MATCH($A68,Кальк._виноград_наим.,0),MATCH("Сумма затрат, т.руб.",'Кальк-я'!$5:$5,0))*
INDEX(ЗФ,MATCH($A$66,ЗФ!$A:$A,0),MATCH("Посевная площадь"&amp;YEAR(BJ$3),ЗФ!$2:$2,0))*
INDEX(Коэф.закупка_год_виноград[],MATCH($A68,Коэф.закупка_год_виноград[1],0),MATCH(MONTH(BI$3),КЗ!$1:$1,0))/1000,""),0)</f>
        <v>0</v>
      </c>
      <c r="BJ68" s="551" cm="1">
        <f t="array" aca="1" ref="BJ68" ca="1">IFERROR(IF(AND(НачЦ_ИнвП_Дата&lt;=BJ$3,КИнвП_Дата&gt;BJ$3),
INDEX(Кальк._виноград,MATCH($A68,Кальк._виноград_наим.,0),MATCH("Сумма затрат, т.руб.",'Кальк-я'!$5:$5,0))*
INDEX(ЗФ,MATCH($A$66,ЗФ!$A:$A,0),MATCH("Посевная площадь"&amp;YEAR(BK$3),ЗФ!$2:$2,0))*
INDEX(Коэф.закупка_год_виноград[],MATCH($A68,Коэф.закупка_год_виноград[1],0),MATCH(MONTH(BJ$3),КЗ!$1:$1,0))/1000,""),0)</f>
        <v>0</v>
      </c>
      <c r="BK68" s="551" cm="1">
        <f t="array" aca="1" ref="BK68" ca="1">IFERROR(IF(AND(НачЦ_ИнвП_Дата&lt;=BK$3,КИнвП_Дата&gt;BK$3),
INDEX(Кальк._виноград,MATCH($A68,Кальк._виноград_наим.,0),MATCH("Сумма затрат, т.руб.",'Кальк-я'!$5:$5,0))*
INDEX(ЗФ,MATCH($A$66,ЗФ!$A:$A,0),MATCH("Посевная площадь"&amp;YEAR(BL$3),ЗФ!$2:$2,0))*
INDEX(Коэф.закупка_год_виноград[],MATCH($A68,Коэф.закупка_год_виноград[1],0),MATCH(MONTH(BK$3),КЗ!$1:$1,0))/1000,""),0)</f>
        <v>0</v>
      </c>
      <c r="BL68" s="551" cm="1">
        <f t="array" aca="1" ref="BL68" ca="1">IFERROR(IF(AND(НачЦ_ИнвП_Дата&lt;=BL$3,КИнвП_Дата&gt;BL$3),
INDEX(Кальк._виноград,MATCH($A68,Кальк._виноград_наим.,0),MATCH("Сумма затрат, т.руб.",'Кальк-я'!$5:$5,0))*
INDEX(ЗФ,MATCH($A$66,ЗФ!$A:$A,0),MATCH("Посевная площадь"&amp;YEAR(BM$3),ЗФ!$2:$2,0))*
INDEX(Коэф.закупка_год_виноград[],MATCH($A68,Коэф.закупка_год_виноград[1],0),MATCH(MONTH(BL$3),КЗ!$1:$1,0))/1000,""),0)</f>
        <v>0</v>
      </c>
      <c r="BM68" s="551" cm="1">
        <f t="array" aca="1" ref="BM68" ca="1">IFERROR(IF(AND(НачЦ_ИнвП_Дата&lt;=BM$3,КИнвП_Дата&gt;BM$3),
INDEX(Кальк._виноград,MATCH($A68,Кальк._виноград_наим.,0),MATCH("Сумма затрат, т.руб.",'Кальк-я'!$5:$5,0))*
INDEX(ЗФ,MATCH($A$66,ЗФ!$A:$A,0),MATCH("Посевная площадь"&amp;YEAR(BN$3),ЗФ!$2:$2,0))*
INDEX(Коэф.закупка_год_виноград[],MATCH($A68,Коэф.закупка_год_виноград[1],0),MATCH(MONTH(BM$3),КЗ!$1:$1,0))/1000,""),0)</f>
        <v>0</v>
      </c>
      <c r="BN68" s="552">
        <f t="shared" ca="1" si="1548"/>
        <v>0</v>
      </c>
      <c r="BO68" s="551" cm="1">
        <f t="array" aca="1" ref="BO68" ca="1">IFERROR(IF(AND(НачЦ_ИнвП_Дата&lt;=BO$3,КИнвП_Дата&gt;BO$3),
INDEX(Кальк._виноград,MATCH($A68,Кальк._виноград_наим.,0),MATCH("Сумма затрат, т.руб.",'Кальк-я'!$5:$5,0))*
INDEX(ЗФ,MATCH($A$66,ЗФ!$A:$A,0),MATCH("Посевная площадь"&amp;YEAR(BP$3),ЗФ!$2:$2,0))*
INDEX(Коэф.закупка_год_виноград[],MATCH($A68,Коэф.закупка_год_виноград[1],0),MATCH(MONTH(BO$3),КЗ!$1:$1,0))/1000,""),0)</f>
        <v>0</v>
      </c>
      <c r="BP68" s="551" cm="1">
        <f t="array" aca="1" ref="BP68" ca="1">IFERROR(IF(AND(НачЦ_ИнвП_Дата&lt;=BP$3,КИнвП_Дата&gt;BP$3),
INDEX(Кальк._виноград,MATCH($A68,Кальк._виноград_наим.,0),MATCH("Сумма затрат, т.руб.",'Кальк-я'!$5:$5,0))*
INDEX(ЗФ,MATCH($A$66,ЗФ!$A:$A,0),MATCH("Посевная площадь"&amp;YEAR(BQ$3),ЗФ!$2:$2,0))*
INDEX(Коэф.закупка_год_виноград[],MATCH($A68,Коэф.закупка_год_виноград[1],0),MATCH(MONTH(BP$3),КЗ!$1:$1,0))/1000,""),0)</f>
        <v>0</v>
      </c>
      <c r="BQ68" s="551" cm="1">
        <f t="array" aca="1" ref="BQ68" ca="1">IFERROR(IF(AND(НачЦ_ИнвП_Дата&lt;=BQ$3,КИнвП_Дата&gt;BQ$3),
INDEX(Кальк._виноград,MATCH($A68,Кальк._виноград_наим.,0),MATCH("Сумма затрат, т.руб.",'Кальк-я'!$5:$5,0))*
INDEX(ЗФ,MATCH($A$66,ЗФ!$A:$A,0),MATCH("Посевная площадь"&amp;YEAR(BR$3),ЗФ!$2:$2,0))*
INDEX(Коэф.закупка_год_виноград[],MATCH($A68,Коэф.закупка_год_виноград[1],0),MATCH(MONTH(BQ$3),КЗ!$1:$1,0))/1000,""),0)</f>
        <v>0</v>
      </c>
      <c r="BR68" s="551" cm="1">
        <f t="array" aca="1" ref="BR68" ca="1">IFERROR(IF(AND(НачЦ_ИнвП_Дата&lt;=BR$3,КИнвП_Дата&gt;BR$3),
INDEX(Кальк._виноград,MATCH($A68,Кальк._виноград_наим.,0),MATCH("Сумма затрат, т.руб.",'Кальк-я'!$5:$5,0))*
INDEX(ЗФ,MATCH($A$66,ЗФ!$A:$A,0),MATCH("Посевная площадь"&amp;YEAR(BS$3),ЗФ!$2:$2,0))*
INDEX(Коэф.закупка_год_виноград[],MATCH($A68,Коэф.закупка_год_виноград[1],0),MATCH(MONTH(BR$3),КЗ!$1:$1,0))/1000,""),0)</f>
        <v>0</v>
      </c>
      <c r="BS68" s="551" cm="1">
        <f t="array" aca="1" ref="BS68" ca="1">IFERROR(IF(AND(НачЦ_ИнвП_Дата&lt;=BS$3,КИнвП_Дата&gt;BS$3),
INDEX(Кальк._виноград,MATCH($A68,Кальк._виноград_наим.,0),MATCH("Сумма затрат, т.руб.",'Кальк-я'!$5:$5,0))*
INDEX(ЗФ,MATCH($A$66,ЗФ!$A:$A,0),MATCH("Посевная площадь"&amp;YEAR(BT$3),ЗФ!$2:$2,0))*
INDEX(Коэф.закупка_год_виноград[],MATCH($A68,Коэф.закупка_год_виноград[1],0),MATCH(MONTH(BS$3),КЗ!$1:$1,0))/1000,""),0)</f>
        <v>0</v>
      </c>
      <c r="BT68" s="551" cm="1">
        <f t="array" aca="1" ref="BT68" ca="1">IFERROR(IF(AND(НачЦ_ИнвП_Дата&lt;=BT$3,КИнвП_Дата&gt;BT$3),
INDEX(Кальк._виноград,MATCH($A68,Кальк._виноград_наим.,0),MATCH("Сумма затрат, т.руб.",'Кальк-я'!$5:$5,0))*
INDEX(ЗФ,MATCH($A$66,ЗФ!$A:$A,0),MATCH("Посевная площадь"&amp;YEAR(BU$3),ЗФ!$2:$2,0))*
INDEX(Коэф.закупка_год_виноград[],MATCH($A68,Коэф.закупка_год_виноград[1],0),MATCH(MONTH(BT$3),КЗ!$1:$1,0))/1000,""),0)</f>
        <v>0</v>
      </c>
      <c r="BU68" s="551" cm="1">
        <f t="array" aca="1" ref="BU68" ca="1">IFERROR(IF(AND(НачЦ_ИнвП_Дата&lt;=BU$3,КИнвП_Дата&gt;BU$3),
INDEX(Кальк._виноград,MATCH($A68,Кальк._виноград_наим.,0),MATCH("Сумма затрат, т.руб.",'Кальк-я'!$5:$5,0))*
INDEX(ЗФ,MATCH($A$66,ЗФ!$A:$A,0),MATCH("Посевная площадь"&amp;YEAR(BV$3),ЗФ!$2:$2,0))*
INDEX(Коэф.закупка_год_виноград[],MATCH($A68,Коэф.закупка_год_виноград[1],0),MATCH(MONTH(BU$3),КЗ!$1:$1,0))/1000,""),0)</f>
        <v>0</v>
      </c>
      <c r="BV68" s="551" cm="1">
        <f t="array" aca="1" ref="BV68" ca="1">IFERROR(IF(AND(НачЦ_ИнвП_Дата&lt;=BV$3,КИнвП_Дата&gt;BV$3),
INDEX(Кальк._виноград,MATCH($A68,Кальк._виноград_наим.,0),MATCH("Сумма затрат, т.руб.",'Кальк-я'!$5:$5,0))*
INDEX(ЗФ,MATCH($A$66,ЗФ!$A:$A,0),MATCH("Посевная площадь"&amp;YEAR(BW$3),ЗФ!$2:$2,0))*
INDEX(Коэф.закупка_год_виноград[],MATCH($A68,Коэф.закупка_год_виноград[1],0),MATCH(MONTH(BV$3),КЗ!$1:$1,0))/1000,""),0)</f>
        <v>0</v>
      </c>
      <c r="BW68" s="551" cm="1">
        <f t="array" aca="1" ref="BW68" ca="1">IFERROR(IF(AND(НачЦ_ИнвП_Дата&lt;=BW$3,КИнвП_Дата&gt;BW$3),
INDEX(Кальк._виноград,MATCH($A68,Кальк._виноград_наим.,0),MATCH("Сумма затрат, т.руб.",'Кальк-я'!$5:$5,0))*
INDEX(ЗФ,MATCH($A$66,ЗФ!$A:$A,0),MATCH("Посевная площадь"&amp;YEAR(BX$3),ЗФ!$2:$2,0))*
INDEX(Коэф.закупка_год_виноград[],MATCH($A68,Коэф.закупка_год_виноград[1],0),MATCH(MONTH(BW$3),КЗ!$1:$1,0))/1000,""),0)</f>
        <v>0</v>
      </c>
      <c r="BX68" s="551" cm="1">
        <f t="array" aca="1" ref="BX68" ca="1">IFERROR(IF(AND(НачЦ_ИнвП_Дата&lt;=BX$3,КИнвП_Дата&gt;BX$3),
INDEX(Кальк._виноград,MATCH($A68,Кальк._виноград_наим.,0),MATCH("Сумма затрат, т.руб.",'Кальк-я'!$5:$5,0))*
INDEX(ЗФ,MATCH($A$66,ЗФ!$A:$A,0),MATCH("Посевная площадь"&amp;YEAR(BY$3),ЗФ!$2:$2,0))*
INDEX(Коэф.закупка_год_виноград[],MATCH($A68,Коэф.закупка_год_виноград[1],0),MATCH(MONTH(BX$3),КЗ!$1:$1,0))/1000,""),0)</f>
        <v>0</v>
      </c>
      <c r="BY68" s="551" cm="1">
        <f t="array" aca="1" ref="BY68" ca="1">IFERROR(IF(AND(НачЦ_ИнвП_Дата&lt;=BY$3,КИнвП_Дата&gt;BY$3),
INDEX(Кальк._виноград,MATCH($A68,Кальк._виноград_наим.,0),MATCH("Сумма затрат, т.руб.",'Кальк-я'!$5:$5,0))*
INDEX(ЗФ,MATCH($A$66,ЗФ!$A:$A,0),MATCH("Посевная площадь"&amp;YEAR(BZ$3),ЗФ!$2:$2,0))*
INDEX(Коэф.закупка_год_виноград[],MATCH($A68,Коэф.закупка_год_виноград[1],0),MATCH(MONTH(BY$3),КЗ!$1:$1,0))/1000,""),0)</f>
        <v>0</v>
      </c>
      <c r="BZ68" s="551" cm="1">
        <f t="array" aca="1" ref="BZ68" ca="1">IFERROR(IF(AND(НачЦ_ИнвП_Дата&lt;=BZ$3,КИнвП_Дата&gt;BZ$3),
INDEX(Кальк._виноград,MATCH($A68,Кальк._виноград_наим.,0),MATCH("Сумма затрат, т.руб.",'Кальк-я'!$5:$5,0))*
INDEX(ЗФ,MATCH($A$66,ЗФ!$A:$A,0),MATCH("Посевная площадь"&amp;YEAR(CA$3),ЗФ!$2:$2,0))*
INDEX(Коэф.закупка_год_виноград[],MATCH($A68,Коэф.закупка_год_виноград[1],0),MATCH(MONTH(BZ$3),КЗ!$1:$1,0))/1000,""),0)</f>
        <v>0</v>
      </c>
      <c r="CA68" s="552">
        <f t="shared" ca="1" si="1549"/>
        <v>0</v>
      </c>
      <c r="CB68" s="551" cm="1">
        <f t="array" aca="1" ref="CB68" ca="1">IFERROR(IF(AND(НачЦ_ИнвП_Дата&lt;=CB$3,КИнвП_Дата&gt;CB$3),
INDEX(Кальк._виноград,MATCH($A68,Кальк._виноград_наим.,0),MATCH("Сумма затрат, т.руб.",'Кальк-я'!$5:$5,0))*
INDEX(ЗФ,MATCH($A$66,ЗФ!$A:$A,0),MATCH("Посевная площадь"&amp;YEAR(CC$3),ЗФ!$2:$2,0))*
INDEX(Коэф.закупка_год_виноград[],MATCH($A68,Коэф.закупка_год_виноград[1],0),MATCH(MONTH(CB$3),КЗ!$1:$1,0))/1000,""),0)</f>
        <v>0</v>
      </c>
      <c r="CC68" s="551" cm="1">
        <f t="array" aca="1" ref="CC68" ca="1">IFERROR(IF(AND(НачЦ_ИнвП_Дата&lt;=CC$3,КИнвП_Дата&gt;CC$3),
INDEX(Кальк._виноград,MATCH($A68,Кальк._виноград_наим.,0),MATCH("Сумма затрат, т.руб.",'Кальк-я'!$5:$5,0))*
INDEX(ЗФ,MATCH($A$66,ЗФ!$A:$A,0),MATCH("Посевная площадь"&amp;YEAR(CD$3),ЗФ!$2:$2,0))*
INDEX(Коэф.закупка_год_виноград[],MATCH($A68,Коэф.закупка_год_виноград[1],0),MATCH(MONTH(CC$3),КЗ!$1:$1,0))/1000,""),0)</f>
        <v>0</v>
      </c>
      <c r="CD68" s="551" cm="1">
        <f t="array" aca="1" ref="CD68" ca="1">IFERROR(IF(AND(НачЦ_ИнвП_Дата&lt;=CD$3,КИнвП_Дата&gt;CD$3),
INDEX(Кальк._виноград,MATCH($A68,Кальк._виноград_наим.,0),MATCH("Сумма затрат, т.руб.",'Кальк-я'!$5:$5,0))*
INDEX(ЗФ,MATCH($A$66,ЗФ!$A:$A,0),MATCH("Посевная площадь"&amp;YEAR(CE$3),ЗФ!$2:$2,0))*
INDEX(Коэф.закупка_год_виноград[],MATCH($A68,Коэф.закупка_год_виноград[1],0),MATCH(MONTH(CD$3),КЗ!$1:$1,0))/1000,""),0)</f>
        <v>0</v>
      </c>
      <c r="CE68" s="551" cm="1">
        <f t="array" aca="1" ref="CE68" ca="1">IFERROR(IF(AND(НачЦ_ИнвП_Дата&lt;=CE$3,КИнвП_Дата&gt;CE$3),
INDEX(Кальк._виноград,MATCH($A68,Кальк._виноград_наим.,0),MATCH("Сумма затрат, т.руб.",'Кальк-я'!$5:$5,0))*
INDEX(ЗФ,MATCH($A$66,ЗФ!$A:$A,0),MATCH("Посевная площадь"&amp;YEAR(CF$3),ЗФ!$2:$2,0))*
INDEX(Коэф.закупка_год_виноград[],MATCH($A68,Коэф.закупка_год_виноград[1],0),MATCH(MONTH(CE$3),КЗ!$1:$1,0))/1000,""),0)</f>
        <v>0</v>
      </c>
      <c r="CF68" s="551" cm="1">
        <f t="array" aca="1" ref="CF68" ca="1">IFERROR(IF(AND(НачЦ_ИнвП_Дата&lt;=CF$3,КИнвП_Дата&gt;CF$3),
INDEX(Кальк._виноград,MATCH($A68,Кальк._виноград_наим.,0),MATCH("Сумма затрат, т.руб.",'Кальк-я'!$5:$5,0))*
INDEX(ЗФ,MATCH($A$66,ЗФ!$A:$A,0),MATCH("Посевная площадь"&amp;YEAR(CG$3),ЗФ!$2:$2,0))*
INDEX(Коэф.закупка_год_виноград[],MATCH($A68,Коэф.закупка_год_виноград[1],0),MATCH(MONTH(CF$3),КЗ!$1:$1,0))/1000,""),0)</f>
        <v>0</v>
      </c>
      <c r="CG68" s="551" cm="1">
        <f t="array" aca="1" ref="CG68" ca="1">IFERROR(IF(AND(НачЦ_ИнвП_Дата&lt;=CG$3,КИнвП_Дата&gt;CG$3),
INDEX(Кальк._виноград,MATCH($A68,Кальк._виноград_наим.,0),MATCH("Сумма затрат, т.руб.",'Кальк-я'!$5:$5,0))*
INDEX(ЗФ,MATCH($A$66,ЗФ!$A:$A,0),MATCH("Посевная площадь"&amp;YEAR(CH$3),ЗФ!$2:$2,0))*
INDEX(Коэф.закупка_год_виноград[],MATCH($A68,Коэф.закупка_год_виноград[1],0),MATCH(MONTH(CG$3),КЗ!$1:$1,0))/1000,""),0)</f>
        <v>0</v>
      </c>
      <c r="CH68" s="551" cm="1">
        <f t="array" aca="1" ref="CH68" ca="1">IFERROR(IF(AND(НачЦ_ИнвП_Дата&lt;=CH$3,КИнвП_Дата&gt;CH$3),
INDEX(Кальк._виноград,MATCH($A68,Кальк._виноград_наим.,0),MATCH("Сумма затрат, т.руб.",'Кальк-я'!$5:$5,0))*
INDEX(ЗФ,MATCH($A$66,ЗФ!$A:$A,0),MATCH("Посевная площадь"&amp;YEAR(CI$3),ЗФ!$2:$2,0))*
INDEX(Коэф.закупка_год_виноград[],MATCH($A68,Коэф.закупка_год_виноград[1],0),MATCH(MONTH(CH$3),КЗ!$1:$1,0))/1000,""),0)</f>
        <v>0</v>
      </c>
      <c r="CI68" s="551" cm="1">
        <f t="array" aca="1" ref="CI68" ca="1">IFERROR(IF(AND(НачЦ_ИнвП_Дата&lt;=CI$3,КИнвП_Дата&gt;CI$3),
INDEX(Кальк._виноград,MATCH($A68,Кальк._виноград_наим.,0),MATCH("Сумма затрат, т.руб.",'Кальк-я'!$5:$5,0))*
INDEX(ЗФ,MATCH($A$66,ЗФ!$A:$A,0),MATCH("Посевная площадь"&amp;YEAR(CJ$3),ЗФ!$2:$2,0))*
INDEX(Коэф.закупка_год_виноград[],MATCH($A68,Коэф.закупка_год_виноград[1],0),MATCH(MONTH(CI$3),КЗ!$1:$1,0))/1000,""),0)</f>
        <v>0</v>
      </c>
      <c r="CJ68" s="551" cm="1">
        <f t="array" aca="1" ref="CJ68" ca="1">IFERROR(IF(AND(НачЦ_ИнвП_Дата&lt;=CJ$3,КИнвП_Дата&gt;CJ$3),
INDEX(Кальк._виноград,MATCH($A68,Кальк._виноград_наим.,0),MATCH("Сумма затрат, т.руб.",'Кальк-я'!$5:$5,0))*
INDEX(ЗФ,MATCH($A$66,ЗФ!$A:$A,0),MATCH("Посевная площадь"&amp;YEAR(CK$3),ЗФ!$2:$2,0))*
INDEX(Коэф.закупка_год_виноград[],MATCH($A68,Коэф.закупка_год_виноград[1],0),MATCH(MONTH(CJ$3),КЗ!$1:$1,0))/1000,""),0)</f>
        <v>0</v>
      </c>
      <c r="CK68" s="551" cm="1">
        <f t="array" aca="1" ref="CK68" ca="1">IFERROR(IF(AND(НачЦ_ИнвП_Дата&lt;=CK$3,КИнвП_Дата&gt;CK$3),
INDEX(Кальк._виноград,MATCH($A68,Кальк._виноград_наим.,0),MATCH("Сумма затрат, т.руб.",'Кальк-я'!$5:$5,0))*
INDEX(ЗФ,MATCH($A$66,ЗФ!$A:$A,0),MATCH("Посевная площадь"&amp;YEAR(CL$3),ЗФ!$2:$2,0))*
INDEX(Коэф.закупка_год_виноград[],MATCH($A68,Коэф.закупка_год_виноград[1],0),MATCH(MONTH(CK$3),КЗ!$1:$1,0))/1000,""),0)</f>
        <v>0</v>
      </c>
      <c r="CL68" s="551" cm="1">
        <f t="array" aca="1" ref="CL68" ca="1">IFERROR(IF(AND(НачЦ_ИнвП_Дата&lt;=CL$3,КИнвП_Дата&gt;CL$3),
INDEX(Кальк._виноград,MATCH($A68,Кальк._виноград_наим.,0),MATCH("Сумма затрат, т.руб.",'Кальк-я'!$5:$5,0))*
INDEX(ЗФ,MATCH($A$66,ЗФ!$A:$A,0),MATCH("Посевная площадь"&amp;YEAR(CM$3),ЗФ!$2:$2,0))*
INDEX(Коэф.закупка_год_виноград[],MATCH($A68,Коэф.закупка_год_виноград[1],0),MATCH(MONTH(CL$3),КЗ!$1:$1,0))/1000,""),0)</f>
        <v>0</v>
      </c>
      <c r="CM68" s="551" cm="1">
        <f t="array" aca="1" ref="CM68" ca="1">IFERROR(IF(AND(НачЦ_ИнвП_Дата&lt;=CM$3,КИнвП_Дата&gt;CM$3),
INDEX(Кальк._виноград,MATCH($A68,Кальк._виноград_наим.,0),MATCH("Сумма затрат, т.руб.",'Кальк-я'!$5:$5,0))*
INDEX(ЗФ,MATCH($A$66,ЗФ!$A:$A,0),MATCH("Посевная площадь"&amp;YEAR(CN$3),ЗФ!$2:$2,0))*
INDEX(Коэф.закупка_год_виноград[],MATCH($A68,Коэф.закупка_год_виноград[1],0),MATCH(MONTH(CM$3),КЗ!$1:$1,0))/1000,""),0)</f>
        <v>0</v>
      </c>
      <c r="CN68" s="552">
        <f t="shared" ca="1" si="1550"/>
        <v>0</v>
      </c>
      <c r="CO68" s="551" cm="1">
        <f t="array" aca="1" ref="CO68" ca="1">IFERROR(IF(AND(НачЦ_ИнвП_Дата&lt;=CO$3,КИнвП_Дата&gt;CO$3),
INDEX(Кальк._виноград,MATCH($A68,Кальк._виноград_наим.,0),MATCH("Сумма затрат, т.руб.",'Кальк-я'!$5:$5,0))*
INDEX(ЗФ,MATCH($A$66,ЗФ!$A:$A,0),MATCH("Посевная площадь"&amp;YEAR(CP$3),ЗФ!$2:$2,0))*
INDEX(Коэф.закупка_год_виноград[],MATCH($A68,Коэф.закупка_год_виноград[1],0),MATCH(MONTH(CO$3),КЗ!$1:$1,0))/1000,""),0)</f>
        <v>0</v>
      </c>
      <c r="CP68" s="551" cm="1">
        <f t="array" aca="1" ref="CP68" ca="1">IFERROR(IF(AND(НачЦ_ИнвП_Дата&lt;=CP$3,КИнвП_Дата&gt;CP$3),
INDEX(Кальк._виноград,MATCH($A68,Кальк._виноград_наим.,0),MATCH("Сумма затрат, т.руб.",'Кальк-я'!$5:$5,0))*
INDEX(ЗФ,MATCH($A$66,ЗФ!$A:$A,0),MATCH("Посевная площадь"&amp;YEAR(CQ$3),ЗФ!$2:$2,0))*
INDEX(Коэф.закупка_год_виноград[],MATCH($A68,Коэф.закупка_год_виноград[1],0),MATCH(MONTH(CP$3),КЗ!$1:$1,0))/1000,""),0)</f>
        <v>0</v>
      </c>
      <c r="CQ68" s="551" cm="1">
        <f t="array" aca="1" ref="CQ68" ca="1">IFERROR(IF(AND(НачЦ_ИнвП_Дата&lt;=CQ$3,КИнвП_Дата&gt;CQ$3),
INDEX(Кальк._виноград,MATCH($A68,Кальк._виноград_наим.,0),MATCH("Сумма затрат, т.руб.",'Кальк-я'!$5:$5,0))*
INDEX(ЗФ,MATCH($A$66,ЗФ!$A:$A,0),MATCH("Посевная площадь"&amp;YEAR(CR$3),ЗФ!$2:$2,0))*
INDEX(Коэф.закупка_год_виноград[],MATCH($A68,Коэф.закупка_год_виноград[1],0),MATCH(MONTH(CQ$3),КЗ!$1:$1,0))/1000,""),0)</f>
        <v>0</v>
      </c>
      <c r="CR68" s="551" cm="1">
        <f t="array" aca="1" ref="CR68" ca="1">IFERROR(IF(AND(НачЦ_ИнвП_Дата&lt;=CR$3,КИнвП_Дата&gt;CR$3),
INDEX(Кальк._виноград,MATCH($A68,Кальк._виноград_наим.,0),MATCH("Сумма затрат, т.руб.",'Кальк-я'!$5:$5,0))*
INDEX(ЗФ,MATCH($A$66,ЗФ!$A:$A,0),MATCH("Посевная площадь"&amp;YEAR(CS$3),ЗФ!$2:$2,0))*
INDEX(Коэф.закупка_год_виноград[],MATCH($A68,Коэф.закупка_год_виноград[1],0),MATCH(MONTH(CR$3),КЗ!$1:$1,0))/1000,""),0)</f>
        <v>0</v>
      </c>
      <c r="CS68" s="551" cm="1">
        <f t="array" aca="1" ref="CS68" ca="1">IFERROR(IF(AND(НачЦ_ИнвП_Дата&lt;=CS$3,КИнвП_Дата&gt;CS$3),
INDEX(Кальк._виноград,MATCH($A68,Кальк._виноград_наим.,0),MATCH("Сумма затрат, т.руб.",'Кальк-я'!$5:$5,0))*
INDEX(ЗФ,MATCH($A$66,ЗФ!$A:$A,0),MATCH("Посевная площадь"&amp;YEAR(CT$3),ЗФ!$2:$2,0))*
INDEX(Коэф.закупка_год_виноград[],MATCH($A68,Коэф.закупка_год_виноград[1],0),MATCH(MONTH(CS$3),КЗ!$1:$1,0))/1000,""),0)</f>
        <v>0</v>
      </c>
      <c r="CT68" s="551" cm="1">
        <f t="array" aca="1" ref="CT68" ca="1">IFERROR(IF(AND(НачЦ_ИнвП_Дата&lt;=CT$3,КИнвП_Дата&gt;CT$3),
INDEX(Кальк._виноград,MATCH($A68,Кальк._виноград_наим.,0),MATCH("Сумма затрат, т.руб.",'Кальк-я'!$5:$5,0))*
INDEX(ЗФ,MATCH($A$66,ЗФ!$A:$A,0),MATCH("Посевная площадь"&amp;YEAR(CU$3),ЗФ!$2:$2,0))*
INDEX(Коэф.закупка_год_виноград[],MATCH($A68,Коэф.закупка_год_виноград[1],0),MATCH(MONTH(CT$3),КЗ!$1:$1,0))/1000,""),0)</f>
        <v>0</v>
      </c>
      <c r="CU68" s="551" cm="1">
        <f t="array" aca="1" ref="CU68" ca="1">IFERROR(IF(AND(НачЦ_ИнвП_Дата&lt;=CU$3,КИнвП_Дата&gt;CU$3),
INDEX(Кальк._виноград,MATCH($A68,Кальк._виноград_наим.,0),MATCH("Сумма затрат, т.руб.",'Кальк-я'!$5:$5,0))*
INDEX(ЗФ,MATCH($A$66,ЗФ!$A:$A,0),MATCH("Посевная площадь"&amp;YEAR(CV$3),ЗФ!$2:$2,0))*
INDEX(Коэф.закупка_год_виноград[],MATCH($A68,Коэф.закупка_год_виноград[1],0),MATCH(MONTH(CU$3),КЗ!$1:$1,0))/1000,""),0)</f>
        <v>0</v>
      </c>
      <c r="CV68" s="551" cm="1">
        <f t="array" aca="1" ref="CV68" ca="1">IFERROR(IF(AND(НачЦ_ИнвП_Дата&lt;=CV$3,КИнвП_Дата&gt;CV$3),
INDEX(Кальк._виноград,MATCH($A68,Кальк._виноград_наим.,0),MATCH("Сумма затрат, т.руб.",'Кальк-я'!$5:$5,0))*
INDEX(ЗФ,MATCH($A$66,ЗФ!$A:$A,0),MATCH("Посевная площадь"&amp;YEAR(CW$3),ЗФ!$2:$2,0))*
INDEX(Коэф.закупка_год_виноград[],MATCH($A68,Коэф.закупка_год_виноград[1],0),MATCH(MONTH(CV$3),КЗ!$1:$1,0))/1000,""),0)</f>
        <v>0</v>
      </c>
      <c r="CW68" s="551" cm="1">
        <f t="array" aca="1" ref="CW68" ca="1">IFERROR(IF(AND(НачЦ_ИнвП_Дата&lt;=CW$3,КИнвП_Дата&gt;CW$3),
INDEX(Кальк._виноград,MATCH($A68,Кальк._виноград_наим.,0),MATCH("Сумма затрат, т.руб.",'Кальк-я'!$5:$5,0))*
INDEX(ЗФ,MATCH($A$66,ЗФ!$A:$A,0),MATCH("Посевная площадь"&amp;YEAR(CX$3),ЗФ!$2:$2,0))*
INDEX(Коэф.закупка_год_виноград[],MATCH($A68,Коэф.закупка_год_виноград[1],0),MATCH(MONTH(CW$3),КЗ!$1:$1,0))/1000,""),0)</f>
        <v>0</v>
      </c>
      <c r="CX68" s="551" cm="1">
        <f t="array" aca="1" ref="CX68" ca="1">IFERROR(IF(AND(НачЦ_ИнвП_Дата&lt;=CX$3,КИнвП_Дата&gt;CX$3),
INDEX(Кальк._виноград,MATCH($A68,Кальк._виноград_наим.,0),MATCH("Сумма затрат, т.руб.",'Кальк-я'!$5:$5,0))*
INDEX(ЗФ,MATCH($A$66,ЗФ!$A:$A,0),MATCH("Посевная площадь"&amp;YEAR(CY$3),ЗФ!$2:$2,0))*
INDEX(Коэф.закупка_год_виноград[],MATCH($A68,Коэф.закупка_год_виноград[1],0),MATCH(MONTH(CX$3),КЗ!$1:$1,0))/1000,""),0)</f>
        <v>0</v>
      </c>
      <c r="CY68" s="551" cm="1">
        <f t="array" aca="1" ref="CY68" ca="1">IFERROR(IF(AND(НачЦ_ИнвП_Дата&lt;=CY$3,КИнвП_Дата&gt;CY$3),
INDEX(Кальк._виноград,MATCH($A68,Кальк._виноград_наим.,0),MATCH("Сумма затрат, т.руб.",'Кальк-я'!$5:$5,0))*
INDEX(ЗФ,MATCH($A$66,ЗФ!$A:$A,0),MATCH("Посевная площадь"&amp;YEAR(CZ$3),ЗФ!$2:$2,0))*
INDEX(Коэф.закупка_год_виноград[],MATCH($A68,Коэф.закупка_год_виноград[1],0),MATCH(MONTH(CY$3),КЗ!$1:$1,0))/1000,""),0)</f>
        <v>0</v>
      </c>
      <c r="CZ68" s="551" cm="1">
        <f t="array" aca="1" ref="CZ68" ca="1">IFERROR(IF(AND(НачЦ_ИнвП_Дата&lt;=CZ$3,КИнвП_Дата&gt;CZ$3),
INDEX(Кальк._виноград,MATCH($A68,Кальк._виноград_наим.,0),MATCH("Сумма затрат, т.руб.",'Кальк-я'!$5:$5,0))*
INDEX(ЗФ,MATCH($A$66,ЗФ!$A:$A,0),MATCH("Посевная площадь"&amp;YEAR(DA$3),ЗФ!$2:$2,0))*
INDEX(Коэф.закупка_год_виноград[],MATCH($A68,Коэф.закупка_год_виноград[1],0),MATCH(MONTH(CZ$3),КЗ!$1:$1,0))/1000,""),0)</f>
        <v>0</v>
      </c>
      <c r="DA68" s="552">
        <f t="shared" ca="1" si="1551"/>
        <v>0</v>
      </c>
      <c r="DB68" s="551" cm="1">
        <f t="array" aca="1" ref="DB68" ca="1">IFERROR(IF(AND(НачЦ_ИнвП_Дата&lt;=DB$3,КИнвП_Дата&gt;DB$3),
INDEX(Кальк._виноград,MATCH($A68,Кальк._виноград_наим.,0),MATCH("Сумма затрат, т.руб.",'Кальк-я'!$5:$5,0))*
INDEX(ЗФ,MATCH($A$66,ЗФ!$A:$A,0),MATCH("Посевная площадь"&amp;YEAR(DC$3),ЗФ!$2:$2,0))*
INDEX(Коэф.закупка_год_виноград[],MATCH($A68,Коэф.закупка_год_виноград[1],0),MATCH(MONTH(DB$3),КЗ!$1:$1,0))/1000,""),0)</f>
        <v>0</v>
      </c>
      <c r="DC68" s="551" cm="1">
        <f t="array" aca="1" ref="DC68" ca="1">IFERROR(IF(AND(НачЦ_ИнвП_Дата&lt;=DC$3,КИнвП_Дата&gt;DC$3),
INDEX(Кальк._виноград,MATCH($A68,Кальк._виноград_наим.,0),MATCH("Сумма затрат, т.руб.",'Кальк-я'!$5:$5,0))*
INDEX(ЗФ,MATCH($A$66,ЗФ!$A:$A,0),MATCH("Посевная площадь"&amp;YEAR(DD$3),ЗФ!$2:$2,0))*
INDEX(Коэф.закупка_год_виноград[],MATCH($A68,Коэф.закупка_год_виноград[1],0),MATCH(MONTH(DC$3),КЗ!$1:$1,0))/1000,""),0)</f>
        <v>0</v>
      </c>
      <c r="DD68" s="551" cm="1">
        <f t="array" aca="1" ref="DD68" ca="1">IFERROR(IF(AND(НачЦ_ИнвП_Дата&lt;=DD$3,КИнвП_Дата&gt;DD$3),
INDEX(Кальк._виноград,MATCH($A68,Кальк._виноград_наим.,0),MATCH("Сумма затрат, т.руб.",'Кальк-я'!$5:$5,0))*
INDEX(ЗФ,MATCH($A$66,ЗФ!$A:$A,0),MATCH("Посевная площадь"&amp;YEAR(DE$3),ЗФ!$2:$2,0))*
INDEX(Коэф.закупка_год_виноград[],MATCH($A68,Коэф.закупка_год_виноград[1],0),MATCH(MONTH(DD$3),КЗ!$1:$1,0))/1000,""),0)</f>
        <v>0</v>
      </c>
      <c r="DE68" s="551" cm="1">
        <f t="array" aca="1" ref="DE68" ca="1">IFERROR(IF(AND(НачЦ_ИнвП_Дата&lt;=DE$3,КИнвП_Дата&gt;DE$3),
INDEX(Кальк._виноград,MATCH($A68,Кальк._виноград_наим.,0),MATCH("Сумма затрат, т.руб.",'Кальк-я'!$5:$5,0))*
INDEX(ЗФ,MATCH($A$66,ЗФ!$A:$A,0),MATCH("Посевная площадь"&amp;YEAR(DF$3),ЗФ!$2:$2,0))*
INDEX(Коэф.закупка_год_виноград[],MATCH($A68,Коэф.закупка_год_виноград[1],0),MATCH(MONTH(DE$3),КЗ!$1:$1,0))/1000,""),0)</f>
        <v>0</v>
      </c>
      <c r="DF68" s="551" cm="1">
        <f t="array" aca="1" ref="DF68" ca="1">IFERROR(IF(AND(НачЦ_ИнвП_Дата&lt;=DF$3,КИнвП_Дата&gt;DF$3),
INDEX(Кальк._виноград,MATCH($A68,Кальк._виноград_наим.,0),MATCH("Сумма затрат, т.руб.",'Кальк-я'!$5:$5,0))*
INDEX(ЗФ,MATCH($A$66,ЗФ!$A:$A,0),MATCH("Посевная площадь"&amp;YEAR(DG$3),ЗФ!$2:$2,0))*
INDEX(Коэф.закупка_год_виноград[],MATCH($A68,Коэф.закупка_год_виноград[1],0),MATCH(MONTH(DF$3),КЗ!$1:$1,0))/1000,""),0)</f>
        <v>0</v>
      </c>
      <c r="DG68" s="551" cm="1">
        <f t="array" aca="1" ref="DG68" ca="1">IFERROR(IF(AND(НачЦ_ИнвП_Дата&lt;=DG$3,КИнвП_Дата&gt;DG$3),
INDEX(Кальк._виноград,MATCH($A68,Кальк._виноград_наим.,0),MATCH("Сумма затрат, т.руб.",'Кальк-я'!$5:$5,0))*
INDEX(ЗФ,MATCH($A$66,ЗФ!$A:$A,0),MATCH("Посевная площадь"&amp;YEAR(DH$3),ЗФ!$2:$2,0))*
INDEX(Коэф.закупка_год_виноград[],MATCH($A68,Коэф.закупка_год_виноград[1],0),MATCH(MONTH(DG$3),КЗ!$1:$1,0))/1000,""),0)</f>
        <v>0</v>
      </c>
      <c r="DH68" s="551" cm="1">
        <f t="array" aca="1" ref="DH68" ca="1">IFERROR(IF(AND(НачЦ_ИнвП_Дата&lt;=DH$3,КИнвП_Дата&gt;DH$3),
INDEX(Кальк._виноград,MATCH($A68,Кальк._виноград_наим.,0),MATCH("Сумма затрат, т.руб.",'Кальк-я'!$5:$5,0))*
INDEX(ЗФ,MATCH($A$66,ЗФ!$A:$A,0),MATCH("Посевная площадь"&amp;YEAR(DI$3),ЗФ!$2:$2,0))*
INDEX(Коэф.закупка_год_виноград[],MATCH($A68,Коэф.закупка_год_виноград[1],0),MATCH(MONTH(DH$3),КЗ!$1:$1,0))/1000,""),0)</f>
        <v>0</v>
      </c>
      <c r="DI68" s="551" cm="1">
        <f t="array" aca="1" ref="DI68" ca="1">IFERROR(IF(AND(НачЦ_ИнвП_Дата&lt;=DI$3,КИнвП_Дата&gt;DI$3),
INDEX(Кальк._виноград,MATCH($A68,Кальк._виноград_наим.,0),MATCH("Сумма затрат, т.руб.",'Кальк-я'!$5:$5,0))*
INDEX(ЗФ,MATCH($A$66,ЗФ!$A:$A,0),MATCH("Посевная площадь"&amp;YEAR(DJ$3),ЗФ!$2:$2,0))*
INDEX(Коэф.закупка_год_виноград[],MATCH($A68,Коэф.закупка_год_виноград[1],0),MATCH(MONTH(DI$3),КЗ!$1:$1,0))/1000,""),0)</f>
        <v>0</v>
      </c>
      <c r="DJ68" s="551" cm="1">
        <f t="array" aca="1" ref="DJ68" ca="1">IFERROR(IF(AND(НачЦ_ИнвП_Дата&lt;=DJ$3,КИнвП_Дата&gt;DJ$3),
INDEX(Кальк._виноград,MATCH($A68,Кальк._виноград_наим.,0),MATCH("Сумма затрат, т.руб.",'Кальк-я'!$5:$5,0))*
INDEX(ЗФ,MATCH($A$66,ЗФ!$A:$A,0),MATCH("Посевная площадь"&amp;YEAR(DK$3),ЗФ!$2:$2,0))*
INDEX(Коэф.закупка_год_виноград[],MATCH($A68,Коэф.закупка_год_виноград[1],0),MATCH(MONTH(DJ$3),КЗ!$1:$1,0))/1000,""),0)</f>
        <v>0</v>
      </c>
      <c r="DK68" s="551" cm="1">
        <f t="array" aca="1" ref="DK68" ca="1">IFERROR(IF(AND(НачЦ_ИнвП_Дата&lt;=DK$3,КИнвП_Дата&gt;DK$3),
INDEX(Кальк._виноград,MATCH($A68,Кальк._виноград_наим.,0),MATCH("Сумма затрат, т.руб.",'Кальк-я'!$5:$5,0))*
INDEX(ЗФ,MATCH($A$66,ЗФ!$A:$A,0),MATCH("Посевная площадь"&amp;YEAR(DL$3),ЗФ!$2:$2,0))*
INDEX(Коэф.закупка_год_виноград[],MATCH($A68,Коэф.закупка_год_виноград[1],0),MATCH(MONTH(DK$3),КЗ!$1:$1,0))/1000,""),0)</f>
        <v>0</v>
      </c>
      <c r="DL68" s="551" cm="1">
        <f t="array" aca="1" ref="DL68" ca="1">IFERROR(IF(AND(НачЦ_ИнвП_Дата&lt;=DL$3,КИнвП_Дата&gt;DL$3),
INDEX(Кальк._виноград,MATCH($A68,Кальк._виноград_наим.,0),MATCH("Сумма затрат, т.руб.",'Кальк-я'!$5:$5,0))*
INDEX(ЗФ,MATCH($A$66,ЗФ!$A:$A,0),MATCH("Посевная площадь"&amp;YEAR(DM$3),ЗФ!$2:$2,0))*
INDEX(Коэф.закупка_год_виноград[],MATCH($A68,Коэф.закупка_год_виноград[1],0),MATCH(MONTH(DL$3),КЗ!$1:$1,0))/1000,""),0)</f>
        <v>0</v>
      </c>
      <c r="DM68" s="551" cm="1">
        <f t="array" aca="1" ref="DM68" ca="1">IFERROR(IF(AND(НачЦ_ИнвП_Дата&lt;=DM$3,КИнвП_Дата&gt;DM$3),
INDEX(Кальк._виноград,MATCH($A68,Кальк._виноград_наим.,0),MATCH("Сумма затрат, т.руб.",'Кальк-я'!$5:$5,0))*
INDEX(ЗФ,MATCH($A$66,ЗФ!$A:$A,0),MATCH("Посевная площадь"&amp;YEAR(DN$3),ЗФ!$2:$2,0))*
INDEX(Коэф.закупка_год_виноград[],MATCH($A68,Коэф.закупка_год_виноград[1],0),MATCH(MONTH(DM$3),КЗ!$1:$1,0))/1000,""),0)</f>
        <v>0</v>
      </c>
      <c r="DN68" s="552">
        <f t="shared" ca="1" si="1552"/>
        <v>0</v>
      </c>
      <c r="DO68" s="551" cm="1">
        <f t="array" aca="1" ref="DO68" ca="1">IFERROR(IF(AND(НачЦ_ИнвП_Дата&lt;=DO$3,КИнвП_Дата&gt;DO$3),
INDEX(Кальк._виноград,MATCH($A68,Кальк._виноград_наим.,0),MATCH("Сумма затрат, т.руб.",'Кальк-я'!$5:$5,0))*
INDEX(ЗФ,MATCH($A$66,ЗФ!$A:$A,0),MATCH("Посевная площадь"&amp;YEAR(DP$3),ЗФ!$2:$2,0))*
INDEX(Коэф.закупка_год_виноград[],MATCH($A68,Коэф.закупка_год_виноград[1],0),MATCH(MONTH(DO$3),КЗ!$1:$1,0))/1000,""),0)</f>
        <v>0</v>
      </c>
      <c r="DP68" s="551" cm="1">
        <f t="array" aca="1" ref="DP68" ca="1">IFERROR(IF(AND(НачЦ_ИнвП_Дата&lt;=DP$3,КИнвП_Дата&gt;DP$3),
INDEX(Кальк._виноград,MATCH($A68,Кальк._виноград_наим.,0),MATCH("Сумма затрат, т.руб.",'Кальк-я'!$5:$5,0))*
INDEX(ЗФ,MATCH($A$66,ЗФ!$A:$A,0),MATCH("Посевная площадь"&amp;YEAR(DQ$3),ЗФ!$2:$2,0))*
INDEX(Коэф.закупка_год_виноград[],MATCH($A68,Коэф.закупка_год_виноград[1],0),MATCH(MONTH(DP$3),КЗ!$1:$1,0))/1000,""),0)</f>
        <v>0</v>
      </c>
      <c r="DQ68" s="551" cm="1">
        <f t="array" aca="1" ref="DQ68" ca="1">IFERROR(IF(AND(НачЦ_ИнвП_Дата&lt;=DQ$3,КИнвП_Дата&gt;DQ$3),
INDEX(Кальк._виноград,MATCH($A68,Кальк._виноград_наим.,0),MATCH("Сумма затрат, т.руб.",'Кальк-я'!$5:$5,0))*
INDEX(ЗФ,MATCH($A$66,ЗФ!$A:$A,0),MATCH("Посевная площадь"&amp;YEAR(DR$3),ЗФ!$2:$2,0))*
INDEX(Коэф.закупка_год_виноград[],MATCH($A68,Коэф.закупка_год_виноград[1],0),MATCH(MONTH(DQ$3),КЗ!$1:$1,0))/1000,""),0)</f>
        <v>0</v>
      </c>
      <c r="DR68" s="551" cm="1">
        <f t="array" aca="1" ref="DR68" ca="1">IFERROR(IF(AND(НачЦ_ИнвП_Дата&lt;=DR$3,КИнвП_Дата&gt;DR$3),
INDEX(Кальк._виноград,MATCH($A68,Кальк._виноград_наим.,0),MATCH("Сумма затрат, т.руб.",'Кальк-я'!$5:$5,0))*
INDEX(ЗФ,MATCH($A$66,ЗФ!$A:$A,0),MATCH("Посевная площадь"&amp;YEAR(DS$3),ЗФ!$2:$2,0))*
INDEX(Коэф.закупка_год_виноград[],MATCH($A68,Коэф.закупка_год_виноград[1],0),MATCH(MONTH(DR$3),КЗ!$1:$1,0))/1000,""),0)</f>
        <v>0</v>
      </c>
      <c r="DS68" s="551" cm="1">
        <f t="array" aca="1" ref="DS68" ca="1">IFERROR(IF(AND(НачЦ_ИнвП_Дата&lt;=DS$3,КИнвП_Дата&gt;DS$3),
INDEX(Кальк._виноград,MATCH($A68,Кальк._виноград_наим.,0),MATCH("Сумма затрат, т.руб.",'Кальк-я'!$5:$5,0))*
INDEX(ЗФ,MATCH($A$66,ЗФ!$A:$A,0),MATCH("Посевная площадь"&amp;YEAR(DT$3),ЗФ!$2:$2,0))*
INDEX(Коэф.закупка_год_виноград[],MATCH($A68,Коэф.закупка_год_виноград[1],0),MATCH(MONTH(DS$3),КЗ!$1:$1,0))/1000,""),0)</f>
        <v>0</v>
      </c>
      <c r="DT68" s="551" cm="1">
        <f t="array" aca="1" ref="DT68" ca="1">IFERROR(IF(AND(НачЦ_ИнвП_Дата&lt;=DT$3,КИнвП_Дата&gt;DT$3),
INDEX(Кальк._виноград,MATCH($A68,Кальк._виноград_наим.,0),MATCH("Сумма затрат, т.руб.",'Кальк-я'!$5:$5,0))*
INDEX(ЗФ,MATCH($A$66,ЗФ!$A:$A,0),MATCH("Посевная площадь"&amp;YEAR(DU$3),ЗФ!$2:$2,0))*
INDEX(Коэф.закупка_год_виноград[],MATCH($A68,Коэф.закупка_год_виноград[1],0),MATCH(MONTH(DT$3),КЗ!$1:$1,0))/1000,""),0)</f>
        <v>0</v>
      </c>
      <c r="DU68" s="551" cm="1">
        <f t="array" aca="1" ref="DU68" ca="1">IFERROR(IF(AND(НачЦ_ИнвП_Дата&lt;=DU$3,КИнвП_Дата&gt;DU$3),
INDEX(Кальк._виноград,MATCH($A68,Кальк._виноград_наим.,0),MATCH("Сумма затрат, т.руб.",'Кальк-я'!$5:$5,0))*
INDEX(ЗФ,MATCH($A$66,ЗФ!$A:$A,0),MATCH("Посевная площадь"&amp;YEAR(DV$3),ЗФ!$2:$2,0))*
INDEX(Коэф.закупка_год_виноград[],MATCH($A68,Коэф.закупка_год_виноград[1],0),MATCH(MONTH(DU$3),КЗ!$1:$1,0))/1000,""),0)</f>
        <v>0</v>
      </c>
      <c r="DV68" s="551" cm="1">
        <f t="array" aca="1" ref="DV68" ca="1">IFERROR(IF(AND(НачЦ_ИнвП_Дата&lt;=DV$3,КИнвП_Дата&gt;DV$3),
INDEX(Кальк._виноград,MATCH($A68,Кальк._виноград_наим.,0),MATCH("Сумма затрат, т.руб.",'Кальк-я'!$5:$5,0))*
INDEX(ЗФ,MATCH($A$66,ЗФ!$A:$A,0),MATCH("Посевная площадь"&amp;YEAR(DW$3),ЗФ!$2:$2,0))*
INDEX(Коэф.закупка_год_виноград[],MATCH($A68,Коэф.закупка_год_виноград[1],0),MATCH(MONTH(DV$3),КЗ!$1:$1,0))/1000,""),0)</f>
        <v>0</v>
      </c>
      <c r="DW68" s="551" cm="1">
        <f t="array" aca="1" ref="DW68" ca="1">IFERROR(IF(AND(НачЦ_ИнвП_Дата&lt;=DW$3,КИнвП_Дата&gt;DW$3),
INDEX(Кальк._виноград,MATCH($A68,Кальк._виноград_наим.,0),MATCH("Сумма затрат, т.руб.",'Кальк-я'!$5:$5,0))*
INDEX(ЗФ,MATCH($A$66,ЗФ!$A:$A,0),MATCH("Посевная площадь"&amp;YEAR(DX$3),ЗФ!$2:$2,0))*
INDEX(Коэф.закупка_год_виноград[],MATCH($A68,Коэф.закупка_год_виноград[1],0),MATCH(MONTH(DW$3),КЗ!$1:$1,0))/1000,""),0)</f>
        <v>0</v>
      </c>
      <c r="DX68" s="551" cm="1">
        <f t="array" aca="1" ref="DX68" ca="1">IFERROR(IF(AND(НачЦ_ИнвП_Дата&lt;=DX$3,КИнвП_Дата&gt;DX$3),
INDEX(Кальк._виноград,MATCH($A68,Кальк._виноград_наим.,0),MATCH("Сумма затрат, т.руб.",'Кальк-я'!$5:$5,0))*
INDEX(ЗФ,MATCH($A$66,ЗФ!$A:$A,0),MATCH("Посевная площадь"&amp;YEAR(DY$3),ЗФ!$2:$2,0))*
INDEX(Коэф.закупка_год_виноград[],MATCH($A68,Коэф.закупка_год_виноград[1],0),MATCH(MONTH(DX$3),КЗ!$1:$1,0))/1000,""),0)</f>
        <v>0</v>
      </c>
      <c r="DY68" s="551" cm="1">
        <f t="array" aca="1" ref="DY68" ca="1">IFERROR(IF(AND(НачЦ_ИнвП_Дата&lt;=DY$3,КИнвП_Дата&gt;DY$3),
INDEX(Кальк._виноград,MATCH($A68,Кальк._виноград_наим.,0),MATCH("Сумма затрат, т.руб.",'Кальк-я'!$5:$5,0))*
INDEX(ЗФ,MATCH($A$66,ЗФ!$A:$A,0),MATCH("Посевная площадь"&amp;YEAR(DZ$3),ЗФ!$2:$2,0))*
INDEX(Коэф.закупка_год_виноград[],MATCH($A68,Коэф.закупка_год_виноград[1],0),MATCH(MONTH(DY$3),КЗ!$1:$1,0))/1000,""),0)</f>
        <v>0</v>
      </c>
      <c r="DZ68" s="551" cm="1">
        <f t="array" aca="1" ref="DZ68" ca="1">IFERROR(IF(AND(НачЦ_ИнвП_Дата&lt;=DZ$3,КИнвП_Дата&gt;DZ$3),
INDEX(Кальк._виноград,MATCH($A68,Кальк._виноград_наим.,0),MATCH("Сумма затрат, т.руб.",'Кальк-я'!$5:$5,0))*
INDEX(ЗФ,MATCH($A$66,ЗФ!$A:$A,0),MATCH("Посевная площадь"&amp;YEAR(EA$3),ЗФ!$2:$2,0))*
INDEX(Коэф.закупка_год_виноград[],MATCH($A68,Коэф.закупка_год_виноград[1],0),MATCH(MONTH(DZ$3),КЗ!$1:$1,0))/1000,""),0)</f>
        <v>0</v>
      </c>
      <c r="EA68" s="552">
        <f t="shared" ca="1" si="1553"/>
        <v>0</v>
      </c>
      <c r="EB68" s="551" cm="1">
        <f t="array" aca="1" ref="EB68" ca="1">IFERROR(IF(AND(НачЦ_ИнвП_Дата&lt;=EB$3,КИнвП_Дата&gt;EB$3),
INDEX(Кальк._виноград,MATCH($A68,Кальк._виноград_наим.,0),MATCH("Сумма затрат, т.руб.",'Кальк-я'!$5:$5,0))*
INDEX(ЗФ,MATCH($A$66,ЗФ!$A:$A,0),MATCH("Посевная площадь"&amp;YEAR(EC$3),ЗФ!$2:$2,0))*
INDEX(Коэф.закупка_год_виноград[],MATCH($A68,Коэф.закупка_год_виноград[1],0),MATCH(MONTH(EB$3),КЗ!$1:$1,0))/1000,""),0)</f>
        <v>0</v>
      </c>
      <c r="EC68" s="551" cm="1">
        <f t="array" aca="1" ref="EC68" ca="1">IFERROR(IF(AND(НачЦ_ИнвП_Дата&lt;=EC$3,КИнвП_Дата&gt;EC$3),
INDEX(Кальк._виноград,MATCH($A68,Кальк._виноград_наим.,0),MATCH("Сумма затрат, т.руб.",'Кальк-я'!$5:$5,0))*
INDEX(ЗФ,MATCH($A$66,ЗФ!$A:$A,0),MATCH("Посевная площадь"&amp;YEAR(ED$3),ЗФ!$2:$2,0))*
INDEX(Коэф.закупка_год_виноград[],MATCH($A68,Коэф.закупка_год_виноград[1],0),MATCH(MONTH(EC$3),КЗ!$1:$1,0))/1000,""),0)</f>
        <v>0</v>
      </c>
      <c r="ED68" s="551" cm="1">
        <f t="array" aca="1" ref="ED68" ca="1">IFERROR(IF(AND(НачЦ_ИнвП_Дата&lt;=ED$3,КИнвП_Дата&gt;ED$3),
INDEX(Кальк._виноград,MATCH($A68,Кальк._виноград_наим.,0),MATCH("Сумма затрат, т.руб.",'Кальк-я'!$5:$5,0))*
INDEX(ЗФ,MATCH($A$66,ЗФ!$A:$A,0),MATCH("Посевная площадь"&amp;YEAR(EE$3),ЗФ!$2:$2,0))*
INDEX(Коэф.закупка_год_виноград[],MATCH($A68,Коэф.закупка_год_виноград[1],0),MATCH(MONTH(ED$3),КЗ!$1:$1,0))/1000,""),0)</f>
        <v>0</v>
      </c>
      <c r="EE68" s="551" cm="1">
        <f t="array" aca="1" ref="EE68" ca="1">IFERROR(IF(AND(НачЦ_ИнвП_Дата&lt;=EE$3,КИнвП_Дата&gt;EE$3),
INDEX(Кальк._виноград,MATCH($A68,Кальк._виноград_наим.,0),MATCH("Сумма затрат, т.руб.",'Кальк-я'!$5:$5,0))*
INDEX(ЗФ,MATCH($A$66,ЗФ!$A:$A,0),MATCH("Посевная площадь"&amp;YEAR(EF$3),ЗФ!$2:$2,0))*
INDEX(Коэф.закупка_год_виноград[],MATCH($A68,Коэф.закупка_год_виноград[1],0),MATCH(MONTH(EE$3),КЗ!$1:$1,0))/1000,""),0)</f>
        <v>0</v>
      </c>
      <c r="EF68" s="551" cm="1">
        <f t="array" aca="1" ref="EF68" ca="1">IFERROR(IF(AND(НачЦ_ИнвП_Дата&lt;=EF$3,КИнвП_Дата&gt;EF$3),
INDEX(Кальк._виноград,MATCH($A68,Кальк._виноград_наим.,0),MATCH("Сумма затрат, т.руб.",'Кальк-я'!$5:$5,0))*
INDEX(ЗФ,MATCH($A$66,ЗФ!$A:$A,0),MATCH("Посевная площадь"&amp;YEAR(EG$3),ЗФ!$2:$2,0))*
INDEX(Коэф.закупка_год_виноград[],MATCH($A68,Коэф.закупка_год_виноград[1],0),MATCH(MONTH(EF$3),КЗ!$1:$1,0))/1000,""),0)</f>
        <v>0</v>
      </c>
      <c r="EG68" s="551" cm="1">
        <f t="array" aca="1" ref="EG68" ca="1">IFERROR(IF(AND(НачЦ_ИнвП_Дата&lt;=EG$3,КИнвП_Дата&gt;EG$3),
INDEX(Кальк._виноград,MATCH($A68,Кальк._виноград_наим.,0),MATCH("Сумма затрат, т.руб.",'Кальк-я'!$5:$5,0))*
INDEX(ЗФ,MATCH($A$66,ЗФ!$A:$A,0),MATCH("Посевная площадь"&amp;YEAR(EH$3),ЗФ!$2:$2,0))*
INDEX(Коэф.закупка_год_виноград[],MATCH($A68,Коэф.закупка_год_виноград[1],0),MATCH(MONTH(EG$3),КЗ!$1:$1,0))/1000,""),0)</f>
        <v>0</v>
      </c>
      <c r="EH68" s="551" cm="1">
        <f t="array" aca="1" ref="EH68" ca="1">IFERROR(IF(AND(НачЦ_ИнвП_Дата&lt;=EH$3,КИнвП_Дата&gt;EH$3),
INDEX(Кальк._виноград,MATCH($A68,Кальк._виноград_наим.,0),MATCH("Сумма затрат, т.руб.",'Кальк-я'!$5:$5,0))*
INDEX(ЗФ,MATCH($A$66,ЗФ!$A:$A,0),MATCH("Посевная площадь"&amp;YEAR(EI$3),ЗФ!$2:$2,0))*
INDEX(Коэф.закупка_год_виноград[],MATCH($A68,Коэф.закупка_год_виноград[1],0),MATCH(MONTH(EH$3),КЗ!$1:$1,0))/1000,""),0)</f>
        <v>0</v>
      </c>
      <c r="EI68" s="551" cm="1">
        <f t="array" aca="1" ref="EI68" ca="1">IFERROR(IF(AND(НачЦ_ИнвП_Дата&lt;=EI$3,КИнвП_Дата&gt;EI$3),
INDEX(Кальк._виноград,MATCH($A68,Кальк._виноград_наим.,0),MATCH("Сумма затрат, т.руб.",'Кальк-я'!$5:$5,0))*
INDEX(ЗФ,MATCH($A$66,ЗФ!$A:$A,0),MATCH("Посевная площадь"&amp;YEAR(EJ$3),ЗФ!$2:$2,0))*
INDEX(Коэф.закупка_год_виноград[],MATCH($A68,Коэф.закупка_год_виноград[1],0),MATCH(MONTH(EI$3),КЗ!$1:$1,0))/1000,""),0)</f>
        <v>0</v>
      </c>
      <c r="EJ68" s="551" cm="1">
        <f t="array" aca="1" ref="EJ68" ca="1">IFERROR(IF(AND(НачЦ_ИнвП_Дата&lt;=EJ$3,КИнвП_Дата&gt;EJ$3),
INDEX(Кальк._виноград,MATCH($A68,Кальк._виноград_наим.,0),MATCH("Сумма затрат, т.руб.",'Кальк-я'!$5:$5,0))*
INDEX(ЗФ,MATCH($A$66,ЗФ!$A:$A,0),MATCH("Посевная площадь"&amp;YEAR(EK$3),ЗФ!$2:$2,0))*
INDEX(Коэф.закупка_год_виноград[],MATCH($A68,Коэф.закупка_год_виноград[1],0),MATCH(MONTH(EJ$3),КЗ!$1:$1,0))/1000,""),0)</f>
        <v>0</v>
      </c>
      <c r="EK68" s="551" cm="1">
        <f t="array" aca="1" ref="EK68" ca="1">IFERROR(IF(AND(НачЦ_ИнвП_Дата&lt;=EK$3,КИнвП_Дата&gt;EK$3),
INDEX(Кальк._виноград,MATCH($A68,Кальк._виноград_наим.,0),MATCH("Сумма затрат, т.руб.",'Кальк-я'!$5:$5,0))*
INDEX(ЗФ,MATCH($A$66,ЗФ!$A:$A,0),MATCH("Посевная площадь"&amp;YEAR(EL$3),ЗФ!$2:$2,0))*
INDEX(Коэф.закупка_год_виноград[],MATCH($A68,Коэф.закупка_год_виноград[1],0),MATCH(MONTH(EK$3),КЗ!$1:$1,0))/1000,""),0)</f>
        <v>0</v>
      </c>
      <c r="EL68" s="551" cm="1">
        <f t="array" aca="1" ref="EL68" ca="1">IFERROR(IF(AND(НачЦ_ИнвП_Дата&lt;=EL$3,КИнвП_Дата&gt;EL$3),
INDEX(Кальк._виноград,MATCH($A68,Кальк._виноград_наим.,0),MATCH("Сумма затрат, т.руб.",'Кальк-я'!$5:$5,0))*
INDEX(ЗФ,MATCH($A$66,ЗФ!$A:$A,0),MATCH("Посевная площадь"&amp;YEAR(EM$3),ЗФ!$2:$2,0))*
INDEX(Коэф.закупка_год_виноград[],MATCH($A68,Коэф.закупка_год_виноград[1],0),MATCH(MONTH(EL$3),КЗ!$1:$1,0))/1000,""),0)</f>
        <v>0</v>
      </c>
      <c r="EM68" s="551" cm="1">
        <f t="array" aca="1" ref="EM68" ca="1">IFERROR(IF(AND(НачЦ_ИнвП_Дата&lt;=EM$3,КИнвП_Дата&gt;EM$3),
INDEX(Кальк._виноград,MATCH($A68,Кальк._виноград_наим.,0),MATCH("Сумма затрат, т.руб.",'Кальк-я'!$5:$5,0))*
INDEX(ЗФ,MATCH($A$66,ЗФ!$A:$A,0),MATCH("Посевная площадь"&amp;YEAR(EN$3),ЗФ!$2:$2,0))*
INDEX(Коэф.закупка_год_виноград[],MATCH($A68,Коэф.закупка_год_виноград[1],0),MATCH(MONTH(EM$3),КЗ!$1:$1,0))/1000,""),0)</f>
        <v>0</v>
      </c>
      <c r="EN68" s="552">
        <f t="shared" ca="1" si="1554"/>
        <v>0</v>
      </c>
      <c r="EO68" s="551" cm="1">
        <f t="array" aca="1" ref="EO68" ca="1">IFERROR(IF(AND(НачЦ_ИнвП_Дата&lt;=EO$3,КИнвП_Дата&gt;EO$3),
INDEX(Кальк._виноград,MATCH($A68,Кальк._виноград_наим.,0),MATCH("Сумма затрат, т.руб.",'Кальк-я'!$5:$5,0))*
INDEX(ЗФ,MATCH($A$66,ЗФ!$A:$A,0),MATCH("Посевная площадь"&amp;YEAR(EP$3),ЗФ!$2:$2,0))*
INDEX(Коэф.закупка_год_виноград[],MATCH($A68,Коэф.закупка_год_виноград[1],0),MATCH(MONTH(EO$3),КЗ!$1:$1,0))/1000,""),0)</f>
        <v>0</v>
      </c>
      <c r="EP68" s="551" cm="1">
        <f t="array" aca="1" ref="EP68" ca="1">IFERROR(IF(AND(НачЦ_ИнвП_Дата&lt;=EP$3,КИнвП_Дата&gt;EP$3),
INDEX(Кальк._виноград,MATCH($A68,Кальк._виноград_наим.,0),MATCH("Сумма затрат, т.руб.",'Кальк-я'!$5:$5,0))*
INDEX(ЗФ,MATCH($A$66,ЗФ!$A:$A,0),MATCH("Посевная площадь"&amp;YEAR(EQ$3),ЗФ!$2:$2,0))*
INDEX(Коэф.закупка_год_виноград[],MATCH($A68,Коэф.закупка_год_виноград[1],0),MATCH(MONTH(EP$3),КЗ!$1:$1,0))/1000,""),0)</f>
        <v>0</v>
      </c>
      <c r="EQ68" s="551" cm="1">
        <f t="array" aca="1" ref="EQ68" ca="1">IFERROR(IF(AND(НачЦ_ИнвП_Дата&lt;=EQ$3,КИнвП_Дата&gt;EQ$3),
INDEX(Кальк._виноград,MATCH($A68,Кальк._виноград_наим.,0),MATCH("Сумма затрат, т.руб.",'Кальк-я'!$5:$5,0))*
INDEX(ЗФ,MATCH($A$66,ЗФ!$A:$A,0),MATCH("Посевная площадь"&amp;YEAR(ER$3),ЗФ!$2:$2,0))*
INDEX(Коэф.закупка_год_виноград[],MATCH($A68,Коэф.закупка_год_виноград[1],0),MATCH(MONTH(EQ$3),КЗ!$1:$1,0))/1000,""),0)</f>
        <v>0</v>
      </c>
      <c r="ER68" s="551" cm="1">
        <f t="array" aca="1" ref="ER68" ca="1">IFERROR(IF(AND(НачЦ_ИнвП_Дата&lt;=ER$3,КИнвП_Дата&gt;ER$3),
INDEX(Кальк._виноград,MATCH($A68,Кальк._виноград_наим.,0),MATCH("Сумма затрат, т.руб.",'Кальк-я'!$5:$5,0))*
INDEX(ЗФ,MATCH($A$66,ЗФ!$A:$A,0),MATCH("Посевная площадь"&amp;YEAR(ES$3),ЗФ!$2:$2,0))*
INDEX(Коэф.закупка_год_виноград[],MATCH($A68,Коэф.закупка_год_виноград[1],0),MATCH(MONTH(ER$3),КЗ!$1:$1,0))/1000,""),0)</f>
        <v>0</v>
      </c>
      <c r="ES68" s="551" cm="1">
        <f t="array" aca="1" ref="ES68" ca="1">IFERROR(IF(AND(НачЦ_ИнвП_Дата&lt;=ES$3,КИнвП_Дата&gt;ES$3),
INDEX(Кальк._виноград,MATCH($A68,Кальк._виноград_наим.,0),MATCH("Сумма затрат, т.руб.",'Кальк-я'!$5:$5,0))*
INDEX(ЗФ,MATCH($A$66,ЗФ!$A:$A,0),MATCH("Посевная площадь"&amp;YEAR(ET$3),ЗФ!$2:$2,0))*
INDEX(Коэф.закупка_год_виноград[],MATCH($A68,Коэф.закупка_год_виноград[1],0),MATCH(MONTH(ES$3),КЗ!$1:$1,0))/1000,""),0)</f>
        <v>0</v>
      </c>
      <c r="ET68" s="551" cm="1">
        <f t="array" aca="1" ref="ET68" ca="1">IFERROR(IF(AND(НачЦ_ИнвП_Дата&lt;=ET$3,КИнвП_Дата&gt;ET$3),
INDEX(Кальк._виноград,MATCH($A68,Кальк._виноград_наим.,0),MATCH("Сумма затрат, т.руб.",'Кальк-я'!$5:$5,0))*
INDEX(ЗФ,MATCH($A$66,ЗФ!$A:$A,0),MATCH("Посевная площадь"&amp;YEAR(EU$3),ЗФ!$2:$2,0))*
INDEX(Коэф.закупка_год_виноград[],MATCH($A68,Коэф.закупка_год_виноград[1],0),MATCH(MONTH(ET$3),КЗ!$1:$1,0))/1000,""),0)</f>
        <v>0</v>
      </c>
      <c r="EU68" s="551" cm="1">
        <f t="array" aca="1" ref="EU68" ca="1">IFERROR(IF(AND(НачЦ_ИнвП_Дата&lt;=EU$3,КИнвП_Дата&gt;EU$3),
INDEX(Кальк._виноград,MATCH($A68,Кальк._виноград_наим.,0),MATCH("Сумма затрат, т.руб.",'Кальк-я'!$5:$5,0))*
INDEX(ЗФ,MATCH($A$66,ЗФ!$A:$A,0),MATCH("Посевная площадь"&amp;YEAR(EV$3),ЗФ!$2:$2,0))*
INDEX(Коэф.закупка_год_виноград[],MATCH($A68,Коэф.закупка_год_виноград[1],0),MATCH(MONTH(EU$3),КЗ!$1:$1,0))/1000,""),0)</f>
        <v>0</v>
      </c>
      <c r="EV68" s="551" cm="1">
        <f t="array" aca="1" ref="EV68" ca="1">IFERROR(IF(AND(НачЦ_ИнвП_Дата&lt;=EV$3,КИнвП_Дата&gt;EV$3),
INDEX(Кальк._виноград,MATCH($A68,Кальк._виноград_наим.,0),MATCH("Сумма затрат, т.руб.",'Кальк-я'!$5:$5,0))*
INDEX(ЗФ,MATCH($A$66,ЗФ!$A:$A,0),MATCH("Посевная площадь"&amp;YEAR(EW$3),ЗФ!$2:$2,0))*
INDEX(Коэф.закупка_год_виноград[],MATCH($A68,Коэф.закупка_год_виноград[1],0),MATCH(MONTH(EV$3),КЗ!$1:$1,0))/1000,""),0)</f>
        <v>0</v>
      </c>
      <c r="EW68" s="551" cm="1">
        <f t="array" aca="1" ref="EW68" ca="1">IFERROR(IF(AND(НачЦ_ИнвП_Дата&lt;=EW$3,КИнвП_Дата&gt;EW$3),
INDEX(Кальк._виноград,MATCH($A68,Кальк._виноград_наим.,0),MATCH("Сумма затрат, т.руб.",'Кальк-я'!$5:$5,0))*
INDEX(ЗФ,MATCH($A$66,ЗФ!$A:$A,0),MATCH("Посевная площадь"&amp;YEAR(EX$3),ЗФ!$2:$2,0))*
INDEX(Коэф.закупка_год_виноград[],MATCH($A68,Коэф.закупка_год_виноград[1],0),MATCH(MONTH(EW$3),КЗ!$1:$1,0))/1000,""),0)</f>
        <v>0</v>
      </c>
      <c r="EX68" s="551" cm="1">
        <f t="array" aca="1" ref="EX68" ca="1">IFERROR(IF(AND(НачЦ_ИнвП_Дата&lt;=EX$3,КИнвП_Дата&gt;EX$3),
INDEX(Кальк._виноград,MATCH($A68,Кальк._виноград_наим.,0),MATCH("Сумма затрат, т.руб.",'Кальк-я'!$5:$5,0))*
INDEX(ЗФ,MATCH($A$66,ЗФ!$A:$A,0),MATCH("Посевная площадь"&amp;YEAR(EY$3),ЗФ!$2:$2,0))*
INDEX(Коэф.закупка_год_виноград[],MATCH($A68,Коэф.закупка_год_виноград[1],0),MATCH(MONTH(EX$3),КЗ!$1:$1,0))/1000,""),0)</f>
        <v>0</v>
      </c>
      <c r="EY68" s="551" cm="1">
        <f t="array" aca="1" ref="EY68" ca="1">IFERROR(IF(AND(НачЦ_ИнвП_Дата&lt;=EY$3,КИнвП_Дата&gt;EY$3),
INDEX(Кальк._виноград,MATCH($A68,Кальк._виноград_наим.,0),MATCH("Сумма затрат, т.руб.",'Кальк-я'!$5:$5,0))*
INDEX(ЗФ,MATCH($A$66,ЗФ!$A:$A,0),MATCH("Посевная площадь"&amp;YEAR(EZ$3),ЗФ!$2:$2,0))*
INDEX(Коэф.закупка_год_виноград[],MATCH($A68,Коэф.закупка_год_виноград[1],0),MATCH(MONTH(EY$3),КЗ!$1:$1,0))/1000,""),0)</f>
        <v>0</v>
      </c>
      <c r="EZ68" s="551" cm="1">
        <f t="array" aca="1" ref="EZ68" ca="1">IFERROR(IF(AND(НачЦ_ИнвП_Дата&lt;=EZ$3,КИнвП_Дата&gt;EZ$3),
INDEX(Кальк._виноград,MATCH($A68,Кальк._виноград_наим.,0),MATCH("Сумма затрат, т.руб.",'Кальк-я'!$5:$5,0))*
INDEX(ЗФ,MATCH($A$66,ЗФ!$A:$A,0),MATCH("Посевная площадь"&amp;YEAR(FA$3),ЗФ!$2:$2,0))*
INDEX(Коэф.закупка_год_виноград[],MATCH($A68,Коэф.закупка_год_виноград[1],0),MATCH(MONTH(EZ$3),КЗ!$1:$1,0))/1000,""),0)</f>
        <v>0</v>
      </c>
      <c r="FA68" s="552">
        <f t="shared" ca="1" si="1555"/>
        <v>0</v>
      </c>
      <c r="FB68" s="551" cm="1">
        <f t="array" aca="1" ref="FB68" ca="1">IFERROR(IF(AND(НачЦ_ИнвП_Дата&lt;=FB$3,КИнвП_Дата&gt;FB$3),
INDEX(Кальк._виноград,MATCH($A68,Кальк._виноград_наим.,0),MATCH("Сумма затрат, т.руб.",'Кальк-я'!$5:$5,0))*
INDEX(ЗФ,MATCH($A$66,ЗФ!$A:$A,0),MATCH("Посевная площадь"&amp;YEAR(FC$3),ЗФ!$2:$2,0))*
INDEX(Коэф.закупка_год_виноград[],MATCH($A68,Коэф.закупка_год_виноград[1],0),MATCH(MONTH(FB$3),КЗ!$1:$1,0))/1000,""),0)</f>
        <v>0</v>
      </c>
      <c r="FC68" s="551" cm="1">
        <f t="array" aca="1" ref="FC68" ca="1">IFERROR(IF(AND(НачЦ_ИнвП_Дата&lt;=FC$3,КИнвП_Дата&gt;FC$3),
INDEX(Кальк._виноград,MATCH($A68,Кальк._виноград_наим.,0),MATCH("Сумма затрат, т.руб.",'Кальк-я'!$5:$5,0))*
INDEX(ЗФ,MATCH($A$66,ЗФ!$A:$A,0),MATCH("Посевная площадь"&amp;YEAR(FD$3),ЗФ!$2:$2,0))*
INDEX(Коэф.закупка_год_виноград[],MATCH($A68,Коэф.закупка_год_виноград[1],0),MATCH(MONTH(FC$3),КЗ!$1:$1,0))/1000,""),0)</f>
        <v>0</v>
      </c>
      <c r="FD68" s="551" cm="1">
        <f t="array" aca="1" ref="FD68" ca="1">IFERROR(IF(AND(НачЦ_ИнвП_Дата&lt;=FD$3,КИнвП_Дата&gt;FD$3),
INDEX(Кальк._виноград,MATCH($A68,Кальк._виноград_наим.,0),MATCH("Сумма затрат, т.руб.",'Кальк-я'!$5:$5,0))*
INDEX(ЗФ,MATCH($A$66,ЗФ!$A:$A,0),MATCH("Посевная площадь"&amp;YEAR(FE$3),ЗФ!$2:$2,0))*
INDEX(Коэф.закупка_год_виноград[],MATCH($A68,Коэф.закупка_год_виноград[1],0),MATCH(MONTH(FD$3),КЗ!$1:$1,0))/1000,""),0)</f>
        <v>0</v>
      </c>
      <c r="FE68" s="551" cm="1">
        <f t="array" aca="1" ref="FE68" ca="1">IFERROR(IF(AND(НачЦ_ИнвП_Дата&lt;=FE$3,КИнвП_Дата&gt;FE$3),
INDEX(Кальк._виноград,MATCH($A68,Кальк._виноград_наим.,0),MATCH("Сумма затрат, т.руб.",'Кальк-я'!$5:$5,0))*
INDEX(ЗФ,MATCH($A$66,ЗФ!$A:$A,0),MATCH("Посевная площадь"&amp;YEAR(FF$3),ЗФ!$2:$2,0))*
INDEX(Коэф.закупка_год_виноград[],MATCH($A68,Коэф.закупка_год_виноград[1],0),MATCH(MONTH(FE$3),КЗ!$1:$1,0))/1000,""),0)</f>
        <v>0</v>
      </c>
      <c r="FF68" s="551" cm="1">
        <f t="array" aca="1" ref="FF68" ca="1">IFERROR(IF(AND(НачЦ_ИнвП_Дата&lt;=FF$3,КИнвП_Дата&gt;FF$3),
INDEX(Кальк._виноград,MATCH($A68,Кальк._виноград_наим.,0),MATCH("Сумма затрат, т.руб.",'Кальк-я'!$5:$5,0))*
INDEX(ЗФ,MATCH($A$66,ЗФ!$A:$A,0),MATCH("Посевная площадь"&amp;YEAR(FG$3),ЗФ!$2:$2,0))*
INDEX(Коэф.закупка_год_виноград[],MATCH($A68,Коэф.закупка_год_виноград[1],0),MATCH(MONTH(FF$3),КЗ!$1:$1,0))/1000,""),0)</f>
        <v>0</v>
      </c>
      <c r="FG68" s="551" cm="1">
        <f t="array" aca="1" ref="FG68" ca="1">IFERROR(IF(AND(НачЦ_ИнвП_Дата&lt;=FG$3,КИнвП_Дата&gt;FG$3),
INDEX(Кальк._виноград,MATCH($A68,Кальк._виноград_наим.,0),MATCH("Сумма затрат, т.руб.",'Кальк-я'!$5:$5,0))*
INDEX(ЗФ,MATCH($A$66,ЗФ!$A:$A,0),MATCH("Посевная площадь"&amp;YEAR(FH$3),ЗФ!$2:$2,0))*
INDEX(Коэф.закупка_год_виноград[],MATCH($A68,Коэф.закупка_год_виноград[1],0),MATCH(MONTH(FG$3),КЗ!$1:$1,0))/1000,""),0)</f>
        <v>0</v>
      </c>
      <c r="FH68" s="551" cm="1">
        <f t="array" aca="1" ref="FH68" ca="1">IFERROR(IF(AND(НачЦ_ИнвП_Дата&lt;=FH$3,КИнвП_Дата&gt;FH$3),
INDEX(Кальк._виноград,MATCH($A68,Кальк._виноград_наим.,0),MATCH("Сумма затрат, т.руб.",'Кальк-я'!$5:$5,0))*
INDEX(ЗФ,MATCH($A$66,ЗФ!$A:$A,0),MATCH("Посевная площадь"&amp;YEAR(FI$3),ЗФ!$2:$2,0))*
INDEX(Коэф.закупка_год_виноград[],MATCH($A68,Коэф.закупка_год_виноград[1],0),MATCH(MONTH(FH$3),КЗ!$1:$1,0))/1000,""),0)</f>
        <v>0</v>
      </c>
      <c r="FI68" s="551" cm="1">
        <f t="array" aca="1" ref="FI68" ca="1">IFERROR(IF(AND(НачЦ_ИнвП_Дата&lt;=FI$3,КИнвП_Дата&gt;FI$3),
INDEX(Кальк._виноград,MATCH($A68,Кальк._виноград_наим.,0),MATCH("Сумма затрат, т.руб.",'Кальк-я'!$5:$5,0))*
INDEX(ЗФ,MATCH($A$66,ЗФ!$A:$A,0),MATCH("Посевная площадь"&amp;YEAR(FJ$3),ЗФ!$2:$2,0))*
INDEX(Коэф.закупка_год_виноград[],MATCH($A68,Коэф.закупка_год_виноград[1],0),MATCH(MONTH(FI$3),КЗ!$1:$1,0))/1000,""),0)</f>
        <v>0</v>
      </c>
      <c r="FJ68" s="551" cm="1">
        <f t="array" aca="1" ref="FJ68" ca="1">IFERROR(IF(AND(НачЦ_ИнвП_Дата&lt;=FJ$3,КИнвП_Дата&gt;FJ$3),
INDEX(Кальк._виноград,MATCH($A68,Кальк._виноград_наим.,0),MATCH("Сумма затрат, т.руб.",'Кальк-я'!$5:$5,0))*
INDEX(ЗФ,MATCH($A$66,ЗФ!$A:$A,0),MATCH("Посевная площадь"&amp;YEAR(FK$3),ЗФ!$2:$2,0))*
INDEX(Коэф.закупка_год_виноград[],MATCH($A68,Коэф.закупка_год_виноград[1],0),MATCH(MONTH(FJ$3),КЗ!$1:$1,0))/1000,""),0)</f>
        <v>0</v>
      </c>
      <c r="FK68" s="551" cm="1">
        <f t="array" aca="1" ref="FK68" ca="1">IFERROR(IF(AND(НачЦ_ИнвП_Дата&lt;=FK$3,КИнвП_Дата&gt;FK$3),
INDEX(Кальк._виноград,MATCH($A68,Кальк._виноград_наим.,0),MATCH("Сумма затрат, т.руб.",'Кальк-я'!$5:$5,0))*
INDEX(ЗФ,MATCH($A$66,ЗФ!$A:$A,0),MATCH("Посевная площадь"&amp;YEAR(FL$3),ЗФ!$2:$2,0))*
INDEX(Коэф.закупка_год_виноград[],MATCH($A68,Коэф.закупка_год_виноград[1],0),MATCH(MONTH(FK$3),КЗ!$1:$1,0))/1000,""),0)</f>
        <v>0</v>
      </c>
      <c r="FL68" s="551" cm="1">
        <f t="array" aca="1" ref="FL68" ca="1">IFERROR(IF(AND(НачЦ_ИнвП_Дата&lt;=FL$3,КИнвП_Дата&gt;FL$3),
INDEX(Кальк._виноград,MATCH($A68,Кальк._виноград_наим.,0),MATCH("Сумма затрат, т.руб.",'Кальк-я'!$5:$5,0))*
INDEX(ЗФ,MATCH($A$66,ЗФ!$A:$A,0),MATCH("Посевная площадь"&amp;YEAR(FM$3),ЗФ!$2:$2,0))*
INDEX(Коэф.закупка_год_виноград[],MATCH($A68,Коэф.закупка_год_виноград[1],0),MATCH(MONTH(FL$3),КЗ!$1:$1,0))/1000,""),0)</f>
        <v>0</v>
      </c>
      <c r="FM68" s="551" cm="1">
        <f t="array" aca="1" ref="FM68" ca="1">IFERROR(IF(AND(НачЦ_ИнвП_Дата&lt;=FM$3,КИнвП_Дата&gt;FM$3),
INDEX(Кальк._виноград,MATCH($A68,Кальк._виноград_наим.,0),MATCH("Сумма затрат, т.руб.",'Кальк-я'!$5:$5,0))*
INDEX(ЗФ,MATCH($A$66,ЗФ!$A:$A,0),MATCH("Посевная площадь"&amp;YEAR(FN$3),ЗФ!$2:$2,0))*
INDEX(Коэф.закупка_год_виноград[],MATCH($A68,Коэф.закупка_год_виноград[1],0),MATCH(MONTH(FM$3),КЗ!$1:$1,0))/1000,""),0)</f>
        <v>0</v>
      </c>
      <c r="FN68" s="552">
        <f t="shared" ca="1" si="1556"/>
        <v>0</v>
      </c>
      <c r="FO68" s="551" cm="1">
        <f t="array" aca="1" ref="FO68" ca="1">IFERROR(IF(AND(НачЦ_ИнвП_Дата&lt;=FO$3,КИнвП_Дата&gt;FO$3),
INDEX(Кальк._виноград,MATCH($A68,Кальк._виноград_наим.,0),MATCH("Сумма затрат, т.руб.",'Кальк-я'!$5:$5,0))*
INDEX(ЗФ,MATCH($A$66,ЗФ!$A:$A,0),MATCH("Посевная площадь"&amp;YEAR(FP$3),ЗФ!$2:$2,0))*
INDEX(Коэф.закупка_год_виноград[],MATCH($A68,Коэф.закупка_год_виноград[1],0),MATCH(MONTH(FO$3),КЗ!$1:$1,0))/1000,""),0)</f>
        <v>0</v>
      </c>
      <c r="FP68" s="551" cm="1">
        <f t="array" aca="1" ref="FP68" ca="1">IFERROR(IF(AND(НачЦ_ИнвП_Дата&lt;=FP$3,КИнвП_Дата&gt;FP$3),
INDEX(Кальк._виноград,MATCH($A68,Кальк._виноград_наим.,0),MATCH("Сумма затрат, т.руб.",'Кальк-я'!$5:$5,0))*
INDEX(ЗФ,MATCH($A$66,ЗФ!$A:$A,0),MATCH("Посевная площадь"&amp;YEAR(FQ$3),ЗФ!$2:$2,0))*
INDEX(Коэф.закупка_год_виноград[],MATCH($A68,Коэф.закупка_год_виноград[1],0),MATCH(MONTH(FP$3),КЗ!$1:$1,0))/1000,""),0)</f>
        <v>0</v>
      </c>
      <c r="FQ68" s="551" cm="1">
        <f t="array" aca="1" ref="FQ68" ca="1">IFERROR(IF(AND(НачЦ_ИнвП_Дата&lt;=FQ$3,КИнвП_Дата&gt;FQ$3),
INDEX(Кальк._виноград,MATCH($A68,Кальк._виноград_наим.,0),MATCH("Сумма затрат, т.руб.",'Кальк-я'!$5:$5,0))*
INDEX(ЗФ,MATCH($A$66,ЗФ!$A:$A,0),MATCH("Посевная площадь"&amp;YEAR(FR$3),ЗФ!$2:$2,0))*
INDEX(Коэф.закупка_год_виноград[],MATCH($A68,Коэф.закупка_год_виноград[1],0),MATCH(MONTH(FQ$3),КЗ!$1:$1,0))/1000,""),0)</f>
        <v>0</v>
      </c>
      <c r="FR68" s="551" cm="1">
        <f t="array" aca="1" ref="FR68" ca="1">IFERROR(IF(AND(НачЦ_ИнвП_Дата&lt;=FR$3,КИнвП_Дата&gt;FR$3),
INDEX(Кальк._виноград,MATCH($A68,Кальк._виноград_наим.,0),MATCH("Сумма затрат, т.руб.",'Кальк-я'!$5:$5,0))*
INDEX(ЗФ,MATCH($A$66,ЗФ!$A:$A,0),MATCH("Посевная площадь"&amp;YEAR(FS$3),ЗФ!$2:$2,0))*
INDEX(Коэф.закупка_год_виноград[],MATCH($A68,Коэф.закупка_год_виноград[1],0),MATCH(MONTH(FR$3),КЗ!$1:$1,0))/1000,""),0)</f>
        <v>0</v>
      </c>
      <c r="FS68" s="551" cm="1">
        <f t="array" aca="1" ref="FS68" ca="1">IFERROR(IF(AND(НачЦ_ИнвП_Дата&lt;=FS$3,КИнвП_Дата&gt;FS$3),
INDEX(Кальк._виноград,MATCH($A68,Кальк._виноград_наим.,0),MATCH("Сумма затрат, т.руб.",'Кальк-я'!$5:$5,0))*
INDEX(ЗФ,MATCH($A$66,ЗФ!$A:$A,0),MATCH("Посевная площадь"&amp;YEAR(FT$3),ЗФ!$2:$2,0))*
INDEX(Коэф.закупка_год_виноград[],MATCH($A68,Коэф.закупка_год_виноград[1],0),MATCH(MONTH(FS$3),КЗ!$1:$1,0))/1000,""),0)</f>
        <v>0</v>
      </c>
      <c r="FT68" s="551" cm="1">
        <f t="array" aca="1" ref="FT68" ca="1">IFERROR(IF(AND(НачЦ_ИнвП_Дата&lt;=FT$3,КИнвП_Дата&gt;FT$3),
INDEX(Кальк._виноград,MATCH($A68,Кальк._виноград_наим.,0),MATCH("Сумма затрат, т.руб.",'Кальк-я'!$5:$5,0))*
INDEX(ЗФ,MATCH($A$66,ЗФ!$A:$A,0),MATCH("Посевная площадь"&amp;YEAR(FU$3),ЗФ!$2:$2,0))*
INDEX(Коэф.закупка_год_виноград[],MATCH($A68,Коэф.закупка_год_виноград[1],0),MATCH(MONTH(FT$3),КЗ!$1:$1,0))/1000,""),0)</f>
        <v>0</v>
      </c>
      <c r="FU68" s="551" cm="1">
        <f t="array" aca="1" ref="FU68" ca="1">IFERROR(IF(AND(НачЦ_ИнвП_Дата&lt;=FU$3,КИнвП_Дата&gt;FU$3),
INDEX(Кальк._виноград,MATCH($A68,Кальк._виноград_наим.,0),MATCH("Сумма затрат, т.руб.",'Кальк-я'!$5:$5,0))*
INDEX(ЗФ,MATCH($A$66,ЗФ!$A:$A,0),MATCH("Посевная площадь"&amp;YEAR(FV$3),ЗФ!$2:$2,0))*
INDEX(Коэф.закупка_год_виноград[],MATCH($A68,Коэф.закупка_год_виноград[1],0),MATCH(MONTH(FU$3),КЗ!$1:$1,0))/1000,""),0)</f>
        <v>0</v>
      </c>
      <c r="FV68" s="551" cm="1">
        <f t="array" aca="1" ref="FV68" ca="1">IFERROR(IF(AND(НачЦ_ИнвП_Дата&lt;=FV$3,КИнвП_Дата&gt;FV$3),
INDEX(Кальк._виноград,MATCH($A68,Кальк._виноград_наим.,0),MATCH("Сумма затрат, т.руб.",'Кальк-я'!$5:$5,0))*
INDEX(ЗФ,MATCH($A$66,ЗФ!$A:$A,0),MATCH("Посевная площадь"&amp;YEAR(FW$3),ЗФ!$2:$2,0))*
INDEX(Коэф.закупка_год_виноград[],MATCH($A68,Коэф.закупка_год_виноград[1],0),MATCH(MONTH(FV$3),КЗ!$1:$1,0))/1000,""),0)</f>
        <v>0</v>
      </c>
      <c r="FW68" s="551" cm="1">
        <f t="array" aca="1" ref="FW68" ca="1">IFERROR(IF(AND(НачЦ_ИнвП_Дата&lt;=FW$3,КИнвП_Дата&gt;FW$3),
INDEX(Кальк._виноград,MATCH($A68,Кальк._виноград_наим.,0),MATCH("Сумма затрат, т.руб.",'Кальк-я'!$5:$5,0))*
INDEX(ЗФ,MATCH($A$66,ЗФ!$A:$A,0),MATCH("Посевная площадь"&amp;YEAR(FX$3),ЗФ!$2:$2,0))*
INDEX(Коэф.закупка_год_виноград[],MATCH($A68,Коэф.закупка_год_виноград[1],0),MATCH(MONTH(FW$3),КЗ!$1:$1,0))/1000,""),0)</f>
        <v>0</v>
      </c>
      <c r="FX68" s="551" cm="1">
        <f t="array" aca="1" ref="FX68" ca="1">IFERROR(IF(AND(НачЦ_ИнвП_Дата&lt;=FX$3,КИнвП_Дата&gt;FX$3),
INDEX(Кальк._виноград,MATCH($A68,Кальк._виноград_наим.,0),MATCH("Сумма затрат, т.руб.",'Кальк-я'!$5:$5,0))*
INDEX(ЗФ,MATCH($A$66,ЗФ!$A:$A,0),MATCH("Посевная площадь"&amp;YEAR(FY$3),ЗФ!$2:$2,0))*
INDEX(Коэф.закупка_год_виноград[],MATCH($A68,Коэф.закупка_год_виноград[1],0),MATCH(MONTH(FX$3),КЗ!$1:$1,0))/1000,""),0)</f>
        <v>0</v>
      </c>
      <c r="FY68" s="551" cm="1">
        <f t="array" aca="1" ref="FY68" ca="1">IFERROR(IF(AND(НачЦ_ИнвП_Дата&lt;=FY$3,КИнвП_Дата&gt;FY$3),
INDEX(Кальк._виноград,MATCH($A68,Кальк._виноград_наим.,0),MATCH("Сумма затрат, т.руб.",'Кальк-я'!$5:$5,0))*
INDEX(ЗФ,MATCH($A$66,ЗФ!$A:$A,0),MATCH("Посевная площадь"&amp;YEAR(FZ$3),ЗФ!$2:$2,0))*
INDEX(Коэф.закупка_год_виноград[],MATCH($A68,Коэф.закупка_год_виноград[1],0),MATCH(MONTH(FY$3),КЗ!$1:$1,0))/1000,""),0)</f>
        <v>0</v>
      </c>
      <c r="FZ68" s="551" cm="1">
        <f t="array" aca="1" ref="FZ68" ca="1">IFERROR(IF(AND(НачЦ_ИнвП_Дата&lt;=FZ$3,КИнвП_Дата&gt;FZ$3),
INDEX(Кальк._виноград,MATCH($A68,Кальк._виноград_наим.,0),MATCH("Сумма затрат, т.руб.",'Кальк-я'!$5:$5,0))*
INDEX(ЗФ,MATCH($A$66,ЗФ!$A:$A,0),MATCH("Посевная площадь"&amp;YEAR(GA$3),ЗФ!$2:$2,0))*
INDEX(Коэф.закупка_год_виноград[],MATCH($A68,Коэф.закупка_год_виноград[1],0),MATCH(MONTH(FZ$3),КЗ!$1:$1,0))/1000,""),0)</f>
        <v>0</v>
      </c>
      <c r="GA68" s="552">
        <f t="shared" ca="1" si="1557"/>
        <v>0</v>
      </c>
      <c r="GB68" s="551" cm="1">
        <f t="array" aca="1" ref="GB68" ca="1">IFERROR(IF(AND(НачЦ_ИнвП_Дата&lt;=GB$3,КИнвП_Дата&gt;GB$3),
INDEX(Кальк._виноград,MATCH($A68,Кальк._виноград_наим.,0),MATCH("Сумма затрат, т.руб.",'Кальк-я'!$5:$5,0))*
INDEX(ЗФ,MATCH($A$66,ЗФ!$A:$A,0),MATCH("Посевная площадь"&amp;YEAR(GC$3),ЗФ!$2:$2,0))*
INDEX(Коэф.закупка_год_виноград[],MATCH($A68,Коэф.закупка_год_виноград[1],0),MATCH(MONTH(GB$3),КЗ!$1:$1,0))/1000,""),0)</f>
        <v>0</v>
      </c>
      <c r="GC68" s="551" cm="1">
        <f t="array" aca="1" ref="GC68" ca="1">IFERROR(IF(AND(НачЦ_ИнвП_Дата&lt;=GC$3,КИнвП_Дата&gt;GC$3),
INDEX(Кальк._виноград,MATCH($A68,Кальк._виноград_наим.,0),MATCH("Сумма затрат, т.руб.",'Кальк-я'!$5:$5,0))*
INDEX(ЗФ,MATCH($A$66,ЗФ!$A:$A,0),MATCH("Посевная площадь"&amp;YEAR(GD$3),ЗФ!$2:$2,0))*
INDEX(Коэф.закупка_год_виноград[],MATCH($A68,Коэф.закупка_год_виноград[1],0),MATCH(MONTH(GC$3),КЗ!$1:$1,0))/1000,""),0)</f>
        <v>0</v>
      </c>
      <c r="GD68" s="551" cm="1">
        <f t="array" aca="1" ref="GD68" ca="1">IFERROR(IF(AND(НачЦ_ИнвП_Дата&lt;=GD$3,КИнвП_Дата&gt;GD$3),
INDEX(Кальк._виноград,MATCH($A68,Кальк._виноград_наим.,0),MATCH("Сумма затрат, т.руб.",'Кальк-я'!$5:$5,0))*
INDEX(ЗФ,MATCH($A$66,ЗФ!$A:$A,0),MATCH("Посевная площадь"&amp;YEAR(GE$3),ЗФ!$2:$2,0))*
INDEX(Коэф.закупка_год_виноград[],MATCH($A68,Коэф.закупка_год_виноград[1],0),MATCH(MONTH(GD$3),КЗ!$1:$1,0))/1000,""),0)</f>
        <v>0</v>
      </c>
      <c r="GE68" s="551" cm="1">
        <f t="array" aca="1" ref="GE68" ca="1">IFERROR(IF(AND(НачЦ_ИнвП_Дата&lt;=GE$3,КИнвП_Дата&gt;GE$3),
INDEX(Кальк._виноград,MATCH($A68,Кальк._виноград_наим.,0),MATCH("Сумма затрат, т.руб.",'Кальк-я'!$5:$5,0))*
INDEX(ЗФ,MATCH($A$66,ЗФ!$A:$A,0),MATCH("Посевная площадь"&amp;YEAR(GF$3),ЗФ!$2:$2,0))*
INDEX(Коэф.закупка_год_виноград[],MATCH($A68,Коэф.закупка_год_виноград[1],0),MATCH(MONTH(GE$3),КЗ!$1:$1,0))/1000,""),0)</f>
        <v>0</v>
      </c>
      <c r="GF68" s="551" cm="1">
        <f t="array" aca="1" ref="GF68" ca="1">IFERROR(IF(AND(НачЦ_ИнвП_Дата&lt;=GF$3,КИнвП_Дата&gt;GF$3),
INDEX(Кальк._виноград,MATCH($A68,Кальк._виноград_наим.,0),MATCH("Сумма затрат, т.руб.",'Кальк-я'!$5:$5,0))*
INDEX(ЗФ,MATCH($A$66,ЗФ!$A:$A,0),MATCH("Посевная площадь"&amp;YEAR(GG$3),ЗФ!$2:$2,0))*
INDEX(Коэф.закупка_год_виноград[],MATCH($A68,Коэф.закупка_год_виноград[1],0),MATCH(MONTH(GF$3),КЗ!$1:$1,0))/1000,""),0)</f>
        <v>0</v>
      </c>
      <c r="GG68" s="551" cm="1">
        <f t="array" aca="1" ref="GG68" ca="1">IFERROR(IF(AND(НачЦ_ИнвП_Дата&lt;=GG$3,КИнвП_Дата&gt;GG$3),
INDEX(Кальк._виноград,MATCH($A68,Кальк._виноград_наим.,0),MATCH("Сумма затрат, т.руб.",'Кальк-я'!$5:$5,0))*
INDEX(ЗФ,MATCH($A$66,ЗФ!$A:$A,0),MATCH("Посевная площадь"&amp;YEAR(GH$3),ЗФ!$2:$2,0))*
INDEX(Коэф.закупка_год_виноград[],MATCH($A68,Коэф.закупка_год_виноград[1],0),MATCH(MONTH(GG$3),КЗ!$1:$1,0))/1000,""),0)</f>
        <v>0</v>
      </c>
      <c r="GH68" s="551" cm="1">
        <f t="array" aca="1" ref="GH68" ca="1">IFERROR(IF(AND(НачЦ_ИнвП_Дата&lt;=GH$3,КИнвП_Дата&gt;GH$3),
INDEX(Кальк._виноград,MATCH($A68,Кальк._виноград_наим.,0),MATCH("Сумма затрат, т.руб.",'Кальк-я'!$5:$5,0))*
INDEX(ЗФ,MATCH($A$66,ЗФ!$A:$A,0),MATCH("Посевная площадь"&amp;YEAR(GI$3),ЗФ!$2:$2,0))*
INDEX(Коэф.закупка_год_виноград[],MATCH($A68,Коэф.закупка_год_виноград[1],0),MATCH(MONTH(GH$3),КЗ!$1:$1,0))/1000,""),0)</f>
        <v>0</v>
      </c>
      <c r="GI68" s="551" cm="1">
        <f t="array" aca="1" ref="GI68" ca="1">IFERROR(IF(AND(НачЦ_ИнвП_Дата&lt;=GI$3,КИнвП_Дата&gt;GI$3),
INDEX(Кальк._виноград,MATCH($A68,Кальк._виноград_наим.,0),MATCH("Сумма затрат, т.руб.",'Кальк-я'!$5:$5,0))*
INDEX(ЗФ,MATCH($A$66,ЗФ!$A:$A,0),MATCH("Посевная площадь"&amp;YEAR(GJ$3),ЗФ!$2:$2,0))*
INDEX(Коэф.закупка_год_виноград[],MATCH($A68,Коэф.закупка_год_виноград[1],0),MATCH(MONTH(GI$3),КЗ!$1:$1,0))/1000,""),0)</f>
        <v>0</v>
      </c>
      <c r="GJ68" s="551" cm="1">
        <f t="array" aca="1" ref="GJ68" ca="1">IFERROR(IF(AND(НачЦ_ИнвП_Дата&lt;=GJ$3,КИнвП_Дата&gt;GJ$3),
INDEX(Кальк._виноград,MATCH($A68,Кальк._виноград_наим.,0),MATCH("Сумма затрат, т.руб.",'Кальк-я'!$5:$5,0))*
INDEX(ЗФ,MATCH($A$66,ЗФ!$A:$A,0),MATCH("Посевная площадь"&amp;YEAR(GK$3),ЗФ!$2:$2,0))*
INDEX(Коэф.закупка_год_виноград[],MATCH($A68,Коэф.закупка_год_виноград[1],0),MATCH(MONTH(GJ$3),КЗ!$1:$1,0))/1000,""),0)</f>
        <v>0</v>
      </c>
      <c r="GK68" s="551" cm="1">
        <f t="array" aca="1" ref="GK68" ca="1">IFERROR(IF(AND(НачЦ_ИнвП_Дата&lt;=GK$3,КИнвП_Дата&gt;GK$3),
INDEX(Кальк._виноград,MATCH($A68,Кальк._виноград_наим.,0),MATCH("Сумма затрат, т.руб.",'Кальк-я'!$5:$5,0))*
INDEX(ЗФ,MATCH($A$66,ЗФ!$A:$A,0),MATCH("Посевная площадь"&amp;YEAR(GL$3),ЗФ!$2:$2,0))*
INDEX(Коэф.закупка_год_виноград[],MATCH($A68,Коэф.закупка_год_виноград[1],0),MATCH(MONTH(GK$3),КЗ!$1:$1,0))/1000,""),0)</f>
        <v>0</v>
      </c>
      <c r="GL68" s="551" cm="1">
        <f t="array" aca="1" ref="GL68" ca="1">IFERROR(IF(AND(НачЦ_ИнвП_Дата&lt;=GL$3,КИнвП_Дата&gt;GL$3),
INDEX(Кальк._виноград,MATCH($A68,Кальк._виноград_наим.,0),MATCH("Сумма затрат, т.руб.",'Кальк-я'!$5:$5,0))*
INDEX(ЗФ,MATCH($A$66,ЗФ!$A:$A,0),MATCH("Посевная площадь"&amp;YEAR(GM$3),ЗФ!$2:$2,0))*
INDEX(Коэф.закупка_год_виноград[],MATCH($A68,Коэф.закупка_год_виноград[1],0),MATCH(MONTH(GL$3),КЗ!$1:$1,0))/1000,""),0)</f>
        <v>0</v>
      </c>
      <c r="GM68" s="551" cm="1">
        <f t="array" aca="1" ref="GM68" ca="1">IFERROR(IF(AND(НачЦ_ИнвП_Дата&lt;=GM$3,КИнвП_Дата&gt;GM$3),
INDEX(Кальк._виноград,MATCH($A68,Кальк._виноград_наим.,0),MATCH("Сумма затрат, т.руб.",'Кальк-я'!$5:$5,0))*
INDEX(ЗФ,MATCH($A$66,ЗФ!$A:$A,0),MATCH("Посевная площадь"&amp;YEAR(GN$3),ЗФ!$2:$2,0))*
INDEX(Коэф.закупка_год_виноград[],MATCH($A68,Коэф.закупка_год_виноград[1],0),MATCH(MONTH(GM$3),КЗ!$1:$1,0))/1000,""),0)</f>
        <v>0</v>
      </c>
      <c r="GN68" s="552">
        <f t="shared" ca="1" si="1558"/>
        <v>0</v>
      </c>
      <c r="GO68" s="551" cm="1">
        <f t="array" aca="1" ref="GO68" ca="1">IFERROR(IF(AND(НачЦ_ИнвП_Дата&lt;=GO$3,КИнвП_Дата&gt;GO$3),
INDEX(Кальк._виноград,MATCH($A68,Кальк._виноград_наим.,0),MATCH("Сумма затрат, т.руб.",'Кальк-я'!$5:$5,0))*
INDEX(ЗФ,MATCH($A$66,ЗФ!$A:$A,0),MATCH("Посевная площадь"&amp;YEAR(GP$3),ЗФ!$2:$2,0))*
INDEX(Коэф.закупка_год_виноград[],MATCH($A68,Коэф.закупка_год_виноград[1],0),MATCH(MONTH(GO$3),КЗ!$1:$1,0))/1000,""),0)</f>
        <v>0</v>
      </c>
      <c r="GP68" s="551" cm="1">
        <f t="array" aca="1" ref="GP68" ca="1">IFERROR(IF(AND(НачЦ_ИнвП_Дата&lt;=GP$3,КИнвП_Дата&gt;GP$3),
INDEX(Кальк._виноград,MATCH($A68,Кальк._виноград_наим.,0),MATCH("Сумма затрат, т.руб.",'Кальк-я'!$5:$5,0))*
INDEX(ЗФ,MATCH($A$66,ЗФ!$A:$A,0),MATCH("Посевная площадь"&amp;YEAR(GQ$3),ЗФ!$2:$2,0))*
INDEX(Коэф.закупка_год_виноград[],MATCH($A68,Коэф.закупка_год_виноград[1],0),MATCH(MONTH(GP$3),КЗ!$1:$1,0))/1000,""),0)</f>
        <v>0</v>
      </c>
      <c r="GQ68" s="551" cm="1">
        <f t="array" aca="1" ref="GQ68" ca="1">IFERROR(IF(AND(НачЦ_ИнвП_Дата&lt;=GQ$3,КИнвП_Дата&gt;GQ$3),
INDEX(Кальк._виноград,MATCH($A68,Кальк._виноград_наим.,0),MATCH("Сумма затрат, т.руб.",'Кальк-я'!$5:$5,0))*
INDEX(ЗФ,MATCH($A$66,ЗФ!$A:$A,0),MATCH("Посевная площадь"&amp;YEAR(GR$3),ЗФ!$2:$2,0))*
INDEX(Коэф.закупка_год_виноград[],MATCH($A68,Коэф.закупка_год_виноград[1],0),MATCH(MONTH(GQ$3),КЗ!$1:$1,0))/1000,""),0)</f>
        <v>0</v>
      </c>
      <c r="GR68" s="551" cm="1">
        <f t="array" aca="1" ref="GR68" ca="1">IFERROR(IF(AND(НачЦ_ИнвП_Дата&lt;=GR$3,КИнвП_Дата&gt;GR$3),
INDEX(Кальк._виноград,MATCH($A68,Кальк._виноград_наим.,0),MATCH("Сумма затрат, т.руб.",'Кальк-я'!$5:$5,0))*
INDEX(ЗФ,MATCH($A$66,ЗФ!$A:$A,0),MATCH("Посевная площадь"&amp;YEAR(GS$3),ЗФ!$2:$2,0))*
INDEX(Коэф.закупка_год_виноград[],MATCH($A68,Коэф.закупка_год_виноград[1],0),MATCH(MONTH(GR$3),КЗ!$1:$1,0))/1000,""),0)</f>
        <v>0</v>
      </c>
      <c r="GS68" s="551" cm="1">
        <f t="array" aca="1" ref="GS68" ca="1">IFERROR(IF(AND(НачЦ_ИнвП_Дата&lt;=GS$3,КИнвП_Дата&gt;GS$3),
INDEX(Кальк._виноград,MATCH($A68,Кальк._виноград_наим.,0),MATCH("Сумма затрат, т.руб.",'Кальк-я'!$5:$5,0))*
INDEX(ЗФ,MATCH($A$66,ЗФ!$A:$A,0),MATCH("Посевная площадь"&amp;YEAR(GT$3),ЗФ!$2:$2,0))*
INDEX(Коэф.закупка_год_виноград[],MATCH($A68,Коэф.закупка_год_виноград[1],0),MATCH(MONTH(GS$3),КЗ!$1:$1,0))/1000,""),0)</f>
        <v>0</v>
      </c>
      <c r="GT68" s="551" cm="1">
        <f t="array" aca="1" ref="GT68" ca="1">IFERROR(IF(AND(НачЦ_ИнвП_Дата&lt;=GT$3,КИнвП_Дата&gt;GT$3),
INDEX(Кальк._виноград,MATCH($A68,Кальк._виноград_наим.,0),MATCH("Сумма затрат, т.руб.",'Кальк-я'!$5:$5,0))*
INDEX(ЗФ,MATCH($A$66,ЗФ!$A:$A,0),MATCH("Посевная площадь"&amp;YEAR(GU$3),ЗФ!$2:$2,0))*
INDEX(Коэф.закупка_год_виноград[],MATCH($A68,Коэф.закупка_год_виноград[1],0),MATCH(MONTH(GT$3),КЗ!$1:$1,0))/1000,""),0)</f>
        <v>0</v>
      </c>
      <c r="GU68" s="551" cm="1">
        <f t="array" aca="1" ref="GU68" ca="1">IFERROR(IF(AND(НачЦ_ИнвП_Дата&lt;=GU$3,КИнвП_Дата&gt;GU$3),
INDEX(Кальк._виноград,MATCH($A68,Кальк._виноград_наим.,0),MATCH("Сумма затрат, т.руб.",'Кальк-я'!$5:$5,0))*
INDEX(ЗФ,MATCH($A$66,ЗФ!$A:$A,0),MATCH("Посевная площадь"&amp;YEAR(GV$3),ЗФ!$2:$2,0))*
INDEX(Коэф.закупка_год_виноград[],MATCH($A68,Коэф.закупка_год_виноград[1],0),MATCH(MONTH(GU$3),КЗ!$1:$1,0))/1000,""),0)</f>
        <v>0</v>
      </c>
      <c r="GV68" s="551" cm="1">
        <f t="array" aca="1" ref="GV68" ca="1">IFERROR(IF(AND(НачЦ_ИнвП_Дата&lt;=GV$3,КИнвП_Дата&gt;GV$3),
INDEX(Кальк._виноград,MATCH($A68,Кальк._виноград_наим.,0),MATCH("Сумма затрат, т.руб.",'Кальк-я'!$5:$5,0))*
INDEX(ЗФ,MATCH($A$66,ЗФ!$A:$A,0),MATCH("Посевная площадь"&amp;YEAR(GW$3),ЗФ!$2:$2,0))*
INDEX(Коэф.закупка_год_виноград[],MATCH($A68,Коэф.закупка_год_виноград[1],0),MATCH(MONTH(GV$3),КЗ!$1:$1,0))/1000,""),0)</f>
        <v>0</v>
      </c>
      <c r="GW68" s="551" cm="1">
        <f t="array" aca="1" ref="GW68" ca="1">IFERROR(IF(AND(НачЦ_ИнвП_Дата&lt;=GW$3,КИнвП_Дата&gt;GW$3),
INDEX(Кальк._виноград,MATCH($A68,Кальк._виноград_наим.,0),MATCH("Сумма затрат, т.руб.",'Кальк-я'!$5:$5,0))*
INDEX(ЗФ,MATCH($A$66,ЗФ!$A:$A,0),MATCH("Посевная площадь"&amp;YEAR(GX$3),ЗФ!$2:$2,0))*
INDEX(Коэф.закупка_год_виноград[],MATCH($A68,Коэф.закупка_год_виноград[1],0),MATCH(MONTH(GW$3),КЗ!$1:$1,0))/1000,""),0)</f>
        <v>0</v>
      </c>
      <c r="GX68" s="551" cm="1">
        <f t="array" aca="1" ref="GX68" ca="1">IFERROR(IF(AND(НачЦ_ИнвП_Дата&lt;=GX$3,КИнвП_Дата&gt;GX$3),
INDEX(Кальк._виноград,MATCH($A68,Кальк._виноград_наим.,0),MATCH("Сумма затрат, т.руб.",'Кальк-я'!$5:$5,0))*
INDEX(ЗФ,MATCH($A$66,ЗФ!$A:$A,0),MATCH("Посевная площадь"&amp;YEAR(GY$3),ЗФ!$2:$2,0))*
INDEX(Коэф.закупка_год_виноград[],MATCH($A68,Коэф.закупка_год_виноград[1],0),MATCH(MONTH(GX$3),КЗ!$1:$1,0))/1000,""),0)</f>
        <v>0</v>
      </c>
      <c r="GY68" s="551" cm="1">
        <f t="array" aca="1" ref="GY68" ca="1">IFERROR(IF(AND(НачЦ_ИнвП_Дата&lt;=GY$3,КИнвП_Дата&gt;GY$3),
INDEX(Кальк._виноград,MATCH($A68,Кальк._виноград_наим.,0),MATCH("Сумма затрат, т.руб.",'Кальк-я'!$5:$5,0))*
INDEX(ЗФ,MATCH($A$66,ЗФ!$A:$A,0),MATCH("Посевная площадь"&amp;YEAR(GZ$3),ЗФ!$2:$2,0))*
INDEX(Коэф.закупка_год_виноград[],MATCH($A68,Коэф.закупка_год_виноград[1],0),MATCH(MONTH(GY$3),КЗ!$1:$1,0))/1000,""),0)</f>
        <v>0</v>
      </c>
      <c r="GZ68" s="551" cm="1">
        <f t="array" aca="1" ref="GZ68" ca="1">IFERROR(IF(AND(НачЦ_ИнвП_Дата&lt;=GZ$3,КИнвП_Дата&gt;GZ$3),
INDEX(Кальк._виноград,MATCH($A68,Кальк._виноград_наим.,0),MATCH("Сумма затрат, т.руб.",'Кальк-я'!$5:$5,0))*
INDEX(ЗФ,MATCH($A$66,ЗФ!$A:$A,0),MATCH("Посевная площадь"&amp;YEAR(HA$3),ЗФ!$2:$2,0))*
INDEX(Коэф.закупка_год_виноград[],MATCH($A68,Коэф.закупка_год_виноград[1],0),MATCH(MONTH(GZ$3),КЗ!$1:$1,0))/1000,""),0)</f>
        <v>0</v>
      </c>
      <c r="HA68" s="552">
        <f t="shared" ca="1" si="1559"/>
        <v>0</v>
      </c>
      <c r="HB68" s="551" cm="1">
        <f t="array" aca="1" ref="HB68" ca="1">IFERROR(IF(AND(НачЦ_ИнвП_Дата&lt;=HB$3,КИнвП_Дата&gt;HB$3),
INDEX(Кальк._виноград,MATCH($A68,Кальк._виноград_наим.,0),MATCH("Сумма затрат, т.руб.",'Кальк-я'!$5:$5,0))*
INDEX(ЗФ,MATCH($A$66,ЗФ!$A:$A,0),MATCH("Посевная площадь"&amp;YEAR(HC$3),ЗФ!$2:$2,0))*
INDEX(Коэф.закупка_год_виноград[],MATCH($A68,Коэф.закупка_год_виноград[1],0),MATCH(MONTH(HB$3),КЗ!$1:$1,0))/1000,""),0)</f>
        <v>0</v>
      </c>
      <c r="HC68" s="551" cm="1">
        <f t="array" aca="1" ref="HC68" ca="1">IFERROR(IF(AND(НачЦ_ИнвП_Дата&lt;=HC$3,КИнвП_Дата&gt;HC$3),
INDEX(Кальк._виноград,MATCH($A68,Кальк._виноград_наим.,0),MATCH("Сумма затрат, т.руб.",'Кальк-я'!$5:$5,0))*
INDEX(ЗФ,MATCH($A$66,ЗФ!$A:$A,0),MATCH("Посевная площадь"&amp;YEAR(HD$3),ЗФ!$2:$2,0))*
INDEX(Коэф.закупка_год_виноград[],MATCH($A68,Коэф.закупка_год_виноград[1],0),MATCH(MONTH(HC$3),КЗ!$1:$1,0))/1000,""),0)</f>
        <v>0</v>
      </c>
      <c r="HD68" s="551" cm="1">
        <f t="array" aca="1" ref="HD68" ca="1">IFERROR(IF(AND(НачЦ_ИнвП_Дата&lt;=HD$3,КИнвП_Дата&gt;HD$3),
INDEX(Кальк._виноград,MATCH($A68,Кальк._виноград_наим.,0),MATCH("Сумма затрат, т.руб.",'Кальк-я'!$5:$5,0))*
INDEX(ЗФ,MATCH($A$66,ЗФ!$A:$A,0),MATCH("Посевная площадь"&amp;YEAR(HE$3),ЗФ!$2:$2,0))*
INDEX(Коэф.закупка_год_виноград[],MATCH($A68,Коэф.закупка_год_виноград[1],0),MATCH(MONTH(HD$3),КЗ!$1:$1,0))/1000,""),0)</f>
        <v>0</v>
      </c>
      <c r="HE68" s="551" cm="1">
        <f t="array" aca="1" ref="HE68" ca="1">IFERROR(IF(AND(НачЦ_ИнвП_Дата&lt;=HE$3,КИнвП_Дата&gt;HE$3),
INDEX(Кальк._виноград,MATCH($A68,Кальк._виноград_наим.,0),MATCH("Сумма затрат, т.руб.",'Кальк-я'!$5:$5,0))*
INDEX(ЗФ,MATCH($A$66,ЗФ!$A:$A,0),MATCH("Посевная площадь"&amp;YEAR(HF$3),ЗФ!$2:$2,0))*
INDEX(Коэф.закупка_год_виноград[],MATCH($A68,Коэф.закупка_год_виноград[1],0),MATCH(MONTH(HE$3),КЗ!$1:$1,0))/1000,""),0)</f>
        <v>0</v>
      </c>
      <c r="HF68" s="551" cm="1">
        <f t="array" aca="1" ref="HF68" ca="1">IFERROR(IF(AND(НачЦ_ИнвП_Дата&lt;=HF$3,КИнвП_Дата&gt;HF$3),
INDEX(Кальк._виноград,MATCH($A68,Кальк._виноград_наим.,0),MATCH("Сумма затрат, т.руб.",'Кальк-я'!$5:$5,0))*
INDEX(ЗФ,MATCH($A$66,ЗФ!$A:$A,0),MATCH("Посевная площадь"&amp;YEAR(HG$3),ЗФ!$2:$2,0))*
INDEX(Коэф.закупка_год_виноград[],MATCH($A68,Коэф.закупка_год_виноград[1],0),MATCH(MONTH(HF$3),КЗ!$1:$1,0))/1000,""),0)</f>
        <v>0</v>
      </c>
      <c r="HG68" s="551" cm="1">
        <f t="array" aca="1" ref="HG68" ca="1">IFERROR(IF(AND(НачЦ_ИнвП_Дата&lt;=HG$3,КИнвП_Дата&gt;HG$3),
INDEX(Кальк._виноград,MATCH($A68,Кальк._виноград_наим.,0),MATCH("Сумма затрат, т.руб.",'Кальк-я'!$5:$5,0))*
INDEX(ЗФ,MATCH($A$66,ЗФ!$A:$A,0),MATCH("Посевная площадь"&amp;YEAR(HH$3),ЗФ!$2:$2,0))*
INDEX(Коэф.закупка_год_виноград[],MATCH($A68,Коэф.закупка_год_виноград[1],0),MATCH(MONTH(HG$3),КЗ!$1:$1,0))/1000,""),0)</f>
        <v>0</v>
      </c>
      <c r="HH68" s="551" cm="1">
        <f t="array" aca="1" ref="HH68" ca="1">IFERROR(IF(AND(НачЦ_ИнвП_Дата&lt;=HH$3,КИнвП_Дата&gt;HH$3),
INDEX(Кальк._виноград,MATCH($A68,Кальк._виноград_наим.,0),MATCH("Сумма затрат, т.руб.",'Кальк-я'!$5:$5,0))*
INDEX(ЗФ,MATCH($A$66,ЗФ!$A:$A,0),MATCH("Посевная площадь"&amp;YEAR(HI$3),ЗФ!$2:$2,0))*
INDEX(Коэф.закупка_год_виноград[],MATCH($A68,Коэф.закупка_год_виноград[1],0),MATCH(MONTH(HH$3),КЗ!$1:$1,0))/1000,""),0)</f>
        <v>0</v>
      </c>
      <c r="HI68" s="551" cm="1">
        <f t="array" aca="1" ref="HI68" ca="1">IFERROR(IF(AND(НачЦ_ИнвП_Дата&lt;=HI$3,КИнвП_Дата&gt;HI$3),
INDEX(Кальк._виноград,MATCH($A68,Кальк._виноград_наим.,0),MATCH("Сумма затрат, т.руб.",'Кальк-я'!$5:$5,0))*
INDEX(ЗФ,MATCH($A$66,ЗФ!$A:$A,0),MATCH("Посевная площадь"&amp;YEAR(HJ$3),ЗФ!$2:$2,0))*
INDEX(Коэф.закупка_год_виноград[],MATCH($A68,Коэф.закупка_год_виноград[1],0),MATCH(MONTH(HI$3),КЗ!$1:$1,0))/1000,""),0)</f>
        <v>0</v>
      </c>
      <c r="HJ68" s="551" cm="1">
        <f t="array" aca="1" ref="HJ68" ca="1">IFERROR(IF(AND(НачЦ_ИнвП_Дата&lt;=HJ$3,КИнвП_Дата&gt;HJ$3),
INDEX(Кальк._виноград,MATCH($A68,Кальк._виноград_наим.,0),MATCH("Сумма затрат, т.руб.",'Кальк-я'!$5:$5,0))*
INDEX(ЗФ,MATCH($A$66,ЗФ!$A:$A,0),MATCH("Посевная площадь"&amp;YEAR(HK$3),ЗФ!$2:$2,0))*
INDEX(Коэф.закупка_год_виноград[],MATCH($A68,Коэф.закупка_год_виноград[1],0),MATCH(MONTH(HJ$3),КЗ!$1:$1,0))/1000,""),0)</f>
        <v>0</v>
      </c>
      <c r="HK68" s="551" cm="1">
        <f t="array" aca="1" ref="HK68" ca="1">IFERROR(IF(AND(НачЦ_ИнвП_Дата&lt;=HK$3,КИнвП_Дата&gt;HK$3),
INDEX(Кальк._виноград,MATCH($A68,Кальк._виноград_наим.,0),MATCH("Сумма затрат, т.руб.",'Кальк-я'!$5:$5,0))*
INDEX(ЗФ,MATCH($A$66,ЗФ!$A:$A,0),MATCH("Посевная площадь"&amp;YEAR(HL$3),ЗФ!$2:$2,0))*
INDEX(Коэф.закупка_год_виноград[],MATCH($A68,Коэф.закупка_год_виноград[1],0),MATCH(MONTH(HK$3),КЗ!$1:$1,0))/1000,""),0)</f>
        <v>0</v>
      </c>
      <c r="HL68" s="551" cm="1">
        <f t="array" aca="1" ref="HL68" ca="1">IFERROR(IF(AND(НачЦ_ИнвП_Дата&lt;=HL$3,КИнвП_Дата&gt;HL$3),
INDEX(Кальк._виноград,MATCH($A68,Кальк._виноград_наим.,0),MATCH("Сумма затрат, т.руб.",'Кальк-я'!$5:$5,0))*
INDEX(ЗФ,MATCH($A$66,ЗФ!$A:$A,0),MATCH("Посевная площадь"&amp;YEAR(HM$3),ЗФ!$2:$2,0))*
INDEX(Коэф.закупка_год_виноград[],MATCH($A68,Коэф.закупка_год_виноград[1],0),MATCH(MONTH(HL$3),КЗ!$1:$1,0))/1000,""),0)</f>
        <v>0</v>
      </c>
      <c r="HM68" s="551" cm="1">
        <f t="array" aca="1" ref="HM68" ca="1">IFERROR(IF(AND(НачЦ_ИнвП_Дата&lt;=HM$3,КИнвП_Дата&gt;HM$3),
INDEX(Кальк._виноград,MATCH($A68,Кальк._виноград_наим.,0),MATCH("Сумма затрат, т.руб.",'Кальк-я'!$5:$5,0))*
INDEX(ЗФ,MATCH($A$66,ЗФ!$A:$A,0),MATCH("Посевная площадь"&amp;YEAR(HN$3),ЗФ!$2:$2,0))*
INDEX(Коэф.закупка_год_виноград[],MATCH($A68,Коэф.закупка_год_виноград[1],0),MATCH(MONTH(HM$3),КЗ!$1:$1,0))/1000,""),0)</f>
        <v>0</v>
      </c>
      <c r="HN68" s="552">
        <f t="shared" ca="1" si="1560"/>
        <v>0</v>
      </c>
      <c r="HO68" s="551" cm="1">
        <f t="array" aca="1" ref="HO68" ca="1">IFERROR(IF(AND(НачЦ_ИнвП_Дата&lt;=HO$3,КИнвП_Дата&gt;HO$3),
INDEX(Кальк._виноград,MATCH($A68,Кальк._виноград_наим.,0),MATCH("Сумма затрат, т.руб.",'Кальк-я'!$5:$5,0))*
INDEX(ЗФ,MATCH($A$66,ЗФ!$A:$A,0),MATCH("Посевная площадь"&amp;YEAR(HP$3),ЗФ!$2:$2,0))*
INDEX(Коэф.закупка_год_виноград[],MATCH($A68,Коэф.закупка_год_виноград[1],0),MATCH(MONTH(HO$3),КЗ!$1:$1,0))/1000,""),0)</f>
        <v>0</v>
      </c>
      <c r="HP68" s="551" cm="1">
        <f t="array" aca="1" ref="HP68" ca="1">IFERROR(IF(AND(НачЦ_ИнвП_Дата&lt;=HP$3,КИнвП_Дата&gt;HP$3),
INDEX(Кальк._виноград,MATCH($A68,Кальк._виноград_наим.,0),MATCH("Сумма затрат, т.руб.",'Кальк-я'!$5:$5,0))*
INDEX(ЗФ,MATCH($A$66,ЗФ!$A:$A,0),MATCH("Посевная площадь"&amp;YEAR(HQ$3),ЗФ!$2:$2,0))*
INDEX(Коэф.закупка_год_виноград[],MATCH($A68,Коэф.закупка_год_виноград[1],0),MATCH(MONTH(HP$3),КЗ!$1:$1,0))/1000,""),0)</f>
        <v>0</v>
      </c>
      <c r="HQ68" s="551" cm="1">
        <f t="array" aca="1" ref="HQ68" ca="1">IFERROR(IF(AND(НачЦ_ИнвП_Дата&lt;=HQ$3,КИнвП_Дата&gt;HQ$3),
INDEX(Кальк._виноград,MATCH($A68,Кальк._виноград_наим.,0),MATCH("Сумма затрат, т.руб.",'Кальк-я'!$5:$5,0))*
INDEX(ЗФ,MATCH($A$66,ЗФ!$A:$A,0),MATCH("Посевная площадь"&amp;YEAR(HR$3),ЗФ!$2:$2,0))*
INDEX(Коэф.закупка_год_виноград[],MATCH($A68,Коэф.закупка_год_виноград[1],0),MATCH(MONTH(HQ$3),КЗ!$1:$1,0))/1000,""),0)</f>
        <v>0</v>
      </c>
      <c r="HR68" s="551" cm="1">
        <f t="array" aca="1" ref="HR68" ca="1">IFERROR(IF(AND(НачЦ_ИнвП_Дата&lt;=HR$3,КИнвП_Дата&gt;HR$3),
INDEX(Кальк._виноград,MATCH($A68,Кальк._виноград_наим.,0),MATCH("Сумма затрат, т.руб.",'Кальк-я'!$5:$5,0))*
INDEX(ЗФ,MATCH($A$66,ЗФ!$A:$A,0),MATCH("Посевная площадь"&amp;YEAR(HS$3),ЗФ!$2:$2,0))*
INDEX(Коэф.закупка_год_виноград[],MATCH($A68,Коэф.закупка_год_виноград[1],0),MATCH(MONTH(HR$3),КЗ!$1:$1,0))/1000,""),0)</f>
        <v>0</v>
      </c>
      <c r="HS68" s="551" cm="1">
        <f t="array" aca="1" ref="HS68" ca="1">IFERROR(IF(AND(НачЦ_ИнвП_Дата&lt;=HS$3,КИнвП_Дата&gt;HS$3),
INDEX(Кальк._виноград,MATCH($A68,Кальк._виноград_наим.,0),MATCH("Сумма затрат, т.руб.",'Кальк-я'!$5:$5,0))*
INDEX(ЗФ,MATCH($A$66,ЗФ!$A:$A,0),MATCH("Посевная площадь"&amp;YEAR(HT$3),ЗФ!$2:$2,0))*
INDEX(Коэф.закупка_год_виноград[],MATCH($A68,Коэф.закупка_год_виноград[1],0),MATCH(MONTH(HS$3),КЗ!$1:$1,0))/1000,""),0)</f>
        <v>0</v>
      </c>
      <c r="HT68" s="551" cm="1">
        <f t="array" aca="1" ref="HT68" ca="1">IFERROR(IF(AND(НачЦ_ИнвП_Дата&lt;=HT$3,КИнвП_Дата&gt;HT$3),
INDEX(Кальк._виноград,MATCH($A68,Кальк._виноград_наим.,0),MATCH("Сумма затрат, т.руб.",'Кальк-я'!$5:$5,0))*
INDEX(ЗФ,MATCH($A$66,ЗФ!$A:$A,0),MATCH("Посевная площадь"&amp;YEAR(HU$3),ЗФ!$2:$2,0))*
INDEX(Коэф.закупка_год_виноград[],MATCH($A68,Коэф.закупка_год_виноград[1],0),MATCH(MONTH(HT$3),КЗ!$1:$1,0))/1000,""),0)</f>
        <v>0</v>
      </c>
      <c r="HU68" s="551" cm="1">
        <f t="array" aca="1" ref="HU68" ca="1">IFERROR(IF(AND(НачЦ_ИнвП_Дата&lt;=HU$3,КИнвП_Дата&gt;HU$3),
INDEX(Кальк._виноград,MATCH($A68,Кальк._виноград_наим.,0),MATCH("Сумма затрат, т.руб.",'Кальк-я'!$5:$5,0))*
INDEX(ЗФ,MATCH($A$66,ЗФ!$A:$A,0),MATCH("Посевная площадь"&amp;YEAR(HV$3),ЗФ!$2:$2,0))*
INDEX(Коэф.закупка_год_виноград[],MATCH($A68,Коэф.закупка_год_виноград[1],0),MATCH(MONTH(HU$3),КЗ!$1:$1,0))/1000,""),0)</f>
        <v>0</v>
      </c>
      <c r="HV68" s="551" cm="1">
        <f t="array" aca="1" ref="HV68" ca="1">IFERROR(IF(AND(НачЦ_ИнвП_Дата&lt;=HV$3,КИнвП_Дата&gt;HV$3),
INDEX(Кальк._виноград,MATCH($A68,Кальк._виноград_наим.,0),MATCH("Сумма затрат, т.руб.",'Кальк-я'!$5:$5,0))*
INDEX(ЗФ,MATCH($A$66,ЗФ!$A:$A,0),MATCH("Посевная площадь"&amp;YEAR(HW$3),ЗФ!$2:$2,0))*
INDEX(Коэф.закупка_год_виноград[],MATCH($A68,Коэф.закупка_год_виноград[1],0),MATCH(MONTH(HV$3),КЗ!$1:$1,0))/1000,""),0)</f>
        <v>0</v>
      </c>
      <c r="HW68" s="551" cm="1">
        <f t="array" aca="1" ref="HW68" ca="1">IFERROR(IF(AND(НачЦ_ИнвП_Дата&lt;=HW$3,КИнвП_Дата&gt;HW$3),
INDEX(Кальк._виноград,MATCH($A68,Кальк._виноград_наим.,0),MATCH("Сумма затрат, т.руб.",'Кальк-я'!$5:$5,0))*
INDEX(ЗФ,MATCH($A$66,ЗФ!$A:$A,0),MATCH("Посевная площадь"&amp;YEAR(HX$3),ЗФ!$2:$2,0))*
INDEX(Коэф.закупка_год_виноград[],MATCH($A68,Коэф.закупка_год_виноград[1],0),MATCH(MONTH(HW$3),КЗ!$1:$1,0))/1000,""),0)</f>
        <v>0</v>
      </c>
      <c r="HX68" s="551" cm="1">
        <f t="array" aca="1" ref="HX68" ca="1">IFERROR(IF(AND(НачЦ_ИнвП_Дата&lt;=HX$3,КИнвП_Дата&gt;HX$3),
INDEX(Кальк._виноград,MATCH($A68,Кальк._виноград_наим.,0),MATCH("Сумма затрат, т.руб.",'Кальк-я'!$5:$5,0))*
INDEX(ЗФ,MATCH($A$66,ЗФ!$A:$A,0),MATCH("Посевная площадь"&amp;YEAR(HY$3),ЗФ!$2:$2,0))*
INDEX(Коэф.закупка_год_виноград[],MATCH($A68,Коэф.закупка_год_виноград[1],0),MATCH(MONTH(HX$3),КЗ!$1:$1,0))/1000,""),0)</f>
        <v>0</v>
      </c>
      <c r="HY68" s="551" cm="1">
        <f t="array" aca="1" ref="HY68" ca="1">IFERROR(IF(AND(НачЦ_ИнвП_Дата&lt;=HY$3,КИнвП_Дата&gt;HY$3),
INDEX(Кальк._виноград,MATCH($A68,Кальк._виноград_наим.,0),MATCH("Сумма затрат, т.руб.",'Кальк-я'!$5:$5,0))*
INDEX(ЗФ,MATCH($A$66,ЗФ!$A:$A,0),MATCH("Посевная площадь"&amp;YEAR(HZ$3),ЗФ!$2:$2,0))*
INDEX(Коэф.закупка_год_виноград[],MATCH($A68,Коэф.закупка_год_виноград[1],0),MATCH(MONTH(HY$3),КЗ!$1:$1,0))/1000,""),0)</f>
        <v>0</v>
      </c>
      <c r="HZ68" s="551" cm="1">
        <f t="array" aca="1" ref="HZ68" ca="1">IFERROR(IF(AND(НачЦ_ИнвП_Дата&lt;=HZ$3,КИнвП_Дата&gt;HZ$3),
INDEX(Кальк._виноград,MATCH($A68,Кальк._виноград_наим.,0),MATCH("Сумма затрат, т.руб.",'Кальк-я'!$5:$5,0))*
INDEX(ЗФ,MATCH($A$66,ЗФ!$A:$A,0),MATCH("Посевная площадь"&amp;YEAR(IA$3),ЗФ!$2:$2,0))*
INDEX(Коэф.закупка_год_виноград[],MATCH($A68,Коэф.закупка_год_виноград[1],0),MATCH(MONTH(HZ$3),КЗ!$1:$1,0))/1000,""),0)</f>
        <v>0</v>
      </c>
      <c r="IA68" s="552">
        <f t="shared" ca="1" si="1561"/>
        <v>0</v>
      </c>
      <c r="IB68" s="551" cm="1">
        <f t="array" aca="1" ref="IB68" ca="1">IFERROR(IF(AND(НачЦ_ИнвП_Дата&lt;=IB$3,КИнвП_Дата&gt;IB$3),
INDEX(Кальк._виноград,MATCH($A68,Кальк._виноград_наим.,0),MATCH("Сумма затрат, т.руб.",'Кальк-я'!$5:$5,0))*
INDEX(ЗФ,MATCH($A$66,ЗФ!$A:$A,0),MATCH("Посевная площадь"&amp;YEAR(IC$3),ЗФ!$2:$2,0))*
INDEX(Коэф.закупка_год_виноград[],MATCH($A68,Коэф.закупка_год_виноград[1],0),MATCH(MONTH(IB$3),КЗ!$1:$1,0))/1000,""),0)</f>
        <v>0</v>
      </c>
      <c r="IC68" s="551" cm="1">
        <f t="array" aca="1" ref="IC68" ca="1">IFERROR(IF(AND(НачЦ_ИнвП_Дата&lt;=IC$3,КИнвП_Дата&gt;IC$3),
INDEX(Кальк._виноград,MATCH($A68,Кальк._виноград_наим.,0),MATCH("Сумма затрат, т.руб.",'Кальк-я'!$5:$5,0))*
INDEX(ЗФ,MATCH($A$66,ЗФ!$A:$A,0),MATCH("Посевная площадь"&amp;YEAR(ID$3),ЗФ!$2:$2,0))*
INDEX(Коэф.закупка_год_виноград[],MATCH($A68,Коэф.закупка_год_виноград[1],0),MATCH(MONTH(IC$3),КЗ!$1:$1,0))/1000,""),0)</f>
        <v>0</v>
      </c>
      <c r="ID68" s="551" cm="1">
        <f t="array" aca="1" ref="ID68" ca="1">IFERROR(IF(AND(НачЦ_ИнвП_Дата&lt;=ID$3,КИнвП_Дата&gt;ID$3),
INDEX(Кальк._виноград,MATCH($A68,Кальк._виноград_наим.,0),MATCH("Сумма затрат, т.руб.",'Кальк-я'!$5:$5,0))*
INDEX(ЗФ,MATCH($A$66,ЗФ!$A:$A,0),MATCH("Посевная площадь"&amp;YEAR(IE$3),ЗФ!$2:$2,0))*
INDEX(Коэф.закупка_год_виноград[],MATCH($A68,Коэф.закупка_год_виноград[1],0),MATCH(MONTH(ID$3),КЗ!$1:$1,0))/1000,""),0)</f>
        <v>0</v>
      </c>
      <c r="IE68" s="551" cm="1">
        <f t="array" aca="1" ref="IE68" ca="1">IFERROR(IF(AND(НачЦ_ИнвП_Дата&lt;=IE$3,КИнвП_Дата&gt;IE$3),
INDEX(Кальк._виноград,MATCH($A68,Кальк._виноград_наим.,0),MATCH("Сумма затрат, т.руб.",'Кальк-я'!$5:$5,0))*
INDEX(ЗФ,MATCH($A$66,ЗФ!$A:$A,0),MATCH("Посевная площадь"&amp;YEAR(IF$3),ЗФ!$2:$2,0))*
INDEX(Коэф.закупка_год_виноград[],MATCH($A68,Коэф.закупка_год_виноград[1],0),MATCH(MONTH(IE$3),КЗ!$1:$1,0))/1000,""),0)</f>
        <v>0</v>
      </c>
      <c r="IF68" s="551" cm="1">
        <f t="array" aca="1" ref="IF68" ca="1">IFERROR(IF(AND(НачЦ_ИнвП_Дата&lt;=IF$3,КИнвП_Дата&gt;IF$3),
INDEX(Кальк._виноград,MATCH($A68,Кальк._виноград_наим.,0),MATCH("Сумма затрат, т.руб.",'Кальк-я'!$5:$5,0))*
INDEX(ЗФ,MATCH($A$66,ЗФ!$A:$A,0),MATCH("Посевная площадь"&amp;YEAR(IG$3),ЗФ!$2:$2,0))*
INDEX(Коэф.закупка_год_виноград[],MATCH($A68,Коэф.закупка_год_виноград[1],0),MATCH(MONTH(IF$3),КЗ!$1:$1,0))/1000,""),0)</f>
        <v>0</v>
      </c>
      <c r="IG68" s="551" cm="1">
        <f t="array" aca="1" ref="IG68" ca="1">IFERROR(IF(AND(НачЦ_ИнвП_Дата&lt;=IG$3,КИнвП_Дата&gt;IG$3),
INDEX(Кальк._виноград,MATCH($A68,Кальк._виноград_наим.,0),MATCH("Сумма затрат, т.руб.",'Кальк-я'!$5:$5,0))*
INDEX(ЗФ,MATCH($A$66,ЗФ!$A:$A,0),MATCH("Посевная площадь"&amp;YEAR(IH$3),ЗФ!$2:$2,0))*
INDEX(Коэф.закупка_год_виноград[],MATCH($A68,Коэф.закупка_год_виноград[1],0),MATCH(MONTH(IG$3),КЗ!$1:$1,0))/1000,""),0)</f>
        <v>0</v>
      </c>
      <c r="IH68" s="551" cm="1">
        <f t="array" aca="1" ref="IH68" ca="1">IFERROR(IF(AND(НачЦ_ИнвП_Дата&lt;=IH$3,КИнвП_Дата&gt;IH$3),
INDEX(Кальк._виноград,MATCH($A68,Кальк._виноград_наим.,0),MATCH("Сумма затрат, т.руб.",'Кальк-я'!$5:$5,0))*
INDEX(ЗФ,MATCH($A$66,ЗФ!$A:$A,0),MATCH("Посевная площадь"&amp;YEAR(II$3),ЗФ!$2:$2,0))*
INDEX(Коэф.закупка_год_виноград[],MATCH($A68,Коэф.закупка_год_виноград[1],0),MATCH(MONTH(IH$3),КЗ!$1:$1,0))/1000,""),0)</f>
        <v>0</v>
      </c>
      <c r="II68" s="551" cm="1">
        <f t="array" aca="1" ref="II68" ca="1">IFERROR(IF(AND(НачЦ_ИнвП_Дата&lt;=II$3,КИнвП_Дата&gt;II$3),
INDEX(Кальк._виноград,MATCH($A68,Кальк._виноград_наим.,0),MATCH("Сумма затрат, т.руб.",'Кальк-я'!$5:$5,0))*
INDEX(ЗФ,MATCH($A$66,ЗФ!$A:$A,0),MATCH("Посевная площадь"&amp;YEAR(IJ$3),ЗФ!$2:$2,0))*
INDEX(Коэф.закупка_год_виноград[],MATCH($A68,Коэф.закупка_год_виноград[1],0),MATCH(MONTH(II$3),КЗ!$1:$1,0))/1000,""),0)</f>
        <v>0</v>
      </c>
      <c r="IJ68" s="551" cm="1">
        <f t="array" aca="1" ref="IJ68" ca="1">IFERROR(IF(AND(НачЦ_ИнвП_Дата&lt;=IJ$3,КИнвП_Дата&gt;IJ$3),
INDEX(Кальк._виноград,MATCH($A68,Кальк._виноград_наим.,0),MATCH("Сумма затрат, т.руб.",'Кальк-я'!$5:$5,0))*
INDEX(ЗФ,MATCH($A$66,ЗФ!$A:$A,0),MATCH("Посевная площадь"&amp;YEAR(IK$3),ЗФ!$2:$2,0))*
INDEX(Коэф.закупка_год_виноград[],MATCH($A68,Коэф.закупка_год_виноград[1],0),MATCH(MONTH(IJ$3),КЗ!$1:$1,0))/1000,""),0)</f>
        <v>0</v>
      </c>
      <c r="IK68" s="551" cm="1">
        <f t="array" aca="1" ref="IK68" ca="1">IFERROR(IF(AND(НачЦ_ИнвП_Дата&lt;=IK$3,КИнвП_Дата&gt;IK$3),
INDEX(Кальк._виноград,MATCH($A68,Кальк._виноград_наим.,0),MATCH("Сумма затрат, т.руб.",'Кальк-я'!$5:$5,0))*
INDEX(ЗФ,MATCH($A$66,ЗФ!$A:$A,0),MATCH("Посевная площадь"&amp;YEAR(IL$3),ЗФ!$2:$2,0))*
INDEX(Коэф.закупка_год_виноград[],MATCH($A68,Коэф.закупка_год_виноград[1],0),MATCH(MONTH(IK$3),КЗ!$1:$1,0))/1000,""),0)</f>
        <v>0</v>
      </c>
      <c r="IL68" s="551" cm="1">
        <f t="array" aca="1" ref="IL68" ca="1">IFERROR(IF(AND(НачЦ_ИнвП_Дата&lt;=IL$3,КИнвП_Дата&gt;IL$3),
INDEX(Кальк._виноград,MATCH($A68,Кальк._виноград_наим.,0),MATCH("Сумма затрат, т.руб.",'Кальк-я'!$5:$5,0))*
INDEX(ЗФ,MATCH($A$66,ЗФ!$A:$A,0),MATCH("Посевная площадь"&amp;YEAR(IM$3),ЗФ!$2:$2,0))*
INDEX(Коэф.закупка_год_виноград[],MATCH($A68,Коэф.закупка_год_виноград[1],0),MATCH(MONTH(IL$3),КЗ!$1:$1,0))/1000,""),0)</f>
        <v>0</v>
      </c>
      <c r="IM68" s="551" cm="1">
        <f t="array" aca="1" ref="IM68" ca="1">IFERROR(IF(AND(НачЦ_ИнвП_Дата&lt;=IM$3,КИнвП_Дата&gt;IM$3),
INDEX(Кальк._виноград,MATCH($A68,Кальк._виноград_наим.,0),MATCH("Сумма затрат, т.руб.",'Кальк-я'!$5:$5,0))*
INDEX(ЗФ,MATCH($A$66,ЗФ!$A:$A,0),MATCH("Посевная площадь"&amp;YEAR(IN$3),ЗФ!$2:$2,0))*
INDEX(Коэф.закупка_год_виноград[],MATCH($A68,Коэф.закупка_год_виноград[1],0),MATCH(MONTH(IM$3),КЗ!$1:$1,0))/1000,""),0)</f>
        <v>0</v>
      </c>
      <c r="IN68" s="552">
        <f t="shared" ca="1" si="1562"/>
        <v>0</v>
      </c>
      <c r="IO68" s="551" cm="1">
        <f t="array" aca="1" ref="IO68" ca="1">IFERROR(IF(AND(НачЦ_ИнвП_Дата&lt;=IO$3,КИнвП_Дата&gt;IO$3),
INDEX(Кальк._виноград,MATCH($A68,Кальк._виноград_наим.,0),MATCH("Сумма затрат, т.руб.",'Кальк-я'!$5:$5,0))*
INDEX(ЗФ,MATCH($A$66,ЗФ!$A:$A,0),MATCH("Посевная площадь"&amp;YEAR(IP$3),ЗФ!$2:$2,0))*
INDEX(Коэф.закупка_год_виноград[],MATCH($A68,Коэф.закупка_год_виноград[1],0),MATCH(MONTH(IO$3),КЗ!$1:$1,0))/1000,""),0)</f>
        <v>0</v>
      </c>
      <c r="IP68" s="551" cm="1">
        <f t="array" aca="1" ref="IP68" ca="1">IFERROR(IF(AND(НачЦ_ИнвП_Дата&lt;=IP$3,КИнвП_Дата&gt;IP$3),
INDEX(Кальк._виноград,MATCH($A68,Кальк._виноград_наим.,0),MATCH("Сумма затрат, т.руб.",'Кальк-я'!$5:$5,0))*
INDEX(ЗФ,MATCH($A$66,ЗФ!$A:$A,0),MATCH("Посевная площадь"&amp;YEAR(IQ$3),ЗФ!$2:$2,0))*
INDEX(Коэф.закупка_год_виноград[],MATCH($A68,Коэф.закупка_год_виноград[1],0),MATCH(MONTH(IP$3),КЗ!$1:$1,0))/1000,""),0)</f>
        <v>0</v>
      </c>
      <c r="IQ68" s="551" cm="1">
        <f t="array" aca="1" ref="IQ68" ca="1">IFERROR(IF(AND(НачЦ_ИнвП_Дата&lt;=IQ$3,КИнвП_Дата&gt;IQ$3),
INDEX(Кальк._виноград,MATCH($A68,Кальк._виноград_наим.,0),MATCH("Сумма затрат, т.руб.",'Кальк-я'!$5:$5,0))*
INDEX(ЗФ,MATCH($A$66,ЗФ!$A:$A,0),MATCH("Посевная площадь"&amp;YEAR(IR$3),ЗФ!$2:$2,0))*
INDEX(Коэф.закупка_год_виноград[],MATCH($A68,Коэф.закупка_год_виноград[1],0),MATCH(MONTH(IQ$3),КЗ!$1:$1,0))/1000,""),0)</f>
        <v>0</v>
      </c>
      <c r="IR68" s="551" cm="1">
        <f t="array" aca="1" ref="IR68" ca="1">IFERROR(IF(AND(НачЦ_ИнвП_Дата&lt;=IR$3,КИнвП_Дата&gt;IR$3),
INDEX(Кальк._виноград,MATCH($A68,Кальк._виноград_наим.,0),MATCH("Сумма затрат, т.руб.",'Кальк-я'!$5:$5,0))*
INDEX(ЗФ,MATCH($A$66,ЗФ!$A:$A,0),MATCH("Посевная площадь"&amp;YEAR(IS$3),ЗФ!$2:$2,0))*
INDEX(Коэф.закупка_год_виноград[],MATCH($A68,Коэф.закупка_год_виноград[1],0),MATCH(MONTH(IR$3),КЗ!$1:$1,0))/1000,""),0)</f>
        <v>0</v>
      </c>
      <c r="IS68" s="551" cm="1">
        <f t="array" aca="1" ref="IS68" ca="1">IFERROR(IF(AND(НачЦ_ИнвП_Дата&lt;=IS$3,КИнвП_Дата&gt;IS$3),
INDEX(Кальк._виноград,MATCH($A68,Кальк._виноград_наим.,0),MATCH("Сумма затрат, т.руб.",'Кальк-я'!$5:$5,0))*
INDEX(ЗФ,MATCH($A$66,ЗФ!$A:$A,0),MATCH("Посевная площадь"&amp;YEAR(IT$3),ЗФ!$2:$2,0))*
INDEX(Коэф.закупка_год_виноград[],MATCH($A68,Коэф.закупка_год_виноград[1],0),MATCH(MONTH(IS$3),КЗ!$1:$1,0))/1000,""),0)</f>
        <v>0</v>
      </c>
      <c r="IT68" s="551" cm="1">
        <f t="array" aca="1" ref="IT68" ca="1">IFERROR(IF(AND(НачЦ_ИнвП_Дата&lt;=IT$3,КИнвП_Дата&gt;IT$3),
INDEX(Кальк._виноград,MATCH($A68,Кальк._виноград_наим.,0),MATCH("Сумма затрат, т.руб.",'Кальк-я'!$5:$5,0))*
INDEX(ЗФ,MATCH($A$66,ЗФ!$A:$A,0),MATCH("Посевная площадь"&amp;YEAR(IU$3),ЗФ!$2:$2,0))*
INDEX(Коэф.закупка_год_виноград[],MATCH($A68,Коэф.закупка_год_виноград[1],0),MATCH(MONTH(IT$3),КЗ!$1:$1,0))/1000,""),0)</f>
        <v>0</v>
      </c>
      <c r="IU68" s="551" cm="1">
        <f t="array" aca="1" ref="IU68" ca="1">IFERROR(IF(AND(НачЦ_ИнвП_Дата&lt;=IU$3,КИнвП_Дата&gt;IU$3),
INDEX(Кальк._виноград,MATCH($A68,Кальк._виноград_наим.,0),MATCH("Сумма затрат, т.руб.",'Кальк-я'!$5:$5,0))*
INDEX(ЗФ,MATCH($A$66,ЗФ!$A:$A,0),MATCH("Посевная площадь"&amp;YEAR(IV$3),ЗФ!$2:$2,0))*
INDEX(Коэф.закупка_год_виноград[],MATCH($A68,Коэф.закупка_год_виноград[1],0),MATCH(MONTH(IU$3),КЗ!$1:$1,0))/1000,""),0)</f>
        <v>0</v>
      </c>
      <c r="IV68" s="551" cm="1">
        <f t="array" aca="1" ref="IV68" ca="1">IFERROR(IF(AND(НачЦ_ИнвП_Дата&lt;=IV$3,КИнвП_Дата&gt;IV$3),
INDEX(Кальк._виноград,MATCH($A68,Кальк._виноград_наим.,0),MATCH("Сумма затрат, т.руб.",'Кальк-я'!$5:$5,0))*
INDEX(ЗФ,MATCH($A$66,ЗФ!$A:$A,0),MATCH("Посевная площадь"&amp;YEAR(IW$3),ЗФ!$2:$2,0))*
INDEX(Коэф.закупка_год_виноград[],MATCH($A68,Коэф.закупка_год_виноград[1],0),MATCH(MONTH(IV$3),КЗ!$1:$1,0))/1000,""),0)</f>
        <v>0</v>
      </c>
      <c r="IW68" s="551" cm="1">
        <f t="array" aca="1" ref="IW68" ca="1">IFERROR(IF(AND(НачЦ_ИнвП_Дата&lt;=IW$3,КИнвП_Дата&gt;IW$3),
INDEX(Кальк._виноград,MATCH($A68,Кальк._виноград_наим.,0),MATCH("Сумма затрат, т.руб.",'Кальк-я'!$5:$5,0))*
INDEX(ЗФ,MATCH($A$66,ЗФ!$A:$A,0),MATCH("Посевная площадь"&amp;YEAR(IX$3),ЗФ!$2:$2,0))*
INDEX(Коэф.закупка_год_виноград[],MATCH($A68,Коэф.закупка_год_виноград[1],0),MATCH(MONTH(IW$3),КЗ!$1:$1,0))/1000,""),0)</f>
        <v>0</v>
      </c>
      <c r="IX68" s="551" cm="1">
        <f t="array" aca="1" ref="IX68" ca="1">IFERROR(IF(AND(НачЦ_ИнвП_Дата&lt;=IX$3,КИнвП_Дата&gt;IX$3),
INDEX(Кальк._виноград,MATCH($A68,Кальк._виноград_наим.,0),MATCH("Сумма затрат, т.руб.",'Кальк-я'!$5:$5,0))*
INDEX(ЗФ,MATCH($A$66,ЗФ!$A:$A,0),MATCH("Посевная площадь"&amp;YEAR(IY$3),ЗФ!$2:$2,0))*
INDEX(Коэф.закупка_год_виноград[],MATCH($A68,Коэф.закупка_год_виноград[1],0),MATCH(MONTH(IX$3),КЗ!$1:$1,0))/1000,""),0)</f>
        <v>0</v>
      </c>
      <c r="IY68" s="551" cm="1">
        <f t="array" aca="1" ref="IY68" ca="1">IFERROR(IF(AND(НачЦ_ИнвП_Дата&lt;=IY$3,КИнвП_Дата&gt;IY$3),
INDEX(Кальк._виноград,MATCH($A68,Кальк._виноград_наим.,0),MATCH("Сумма затрат, т.руб.",'Кальк-я'!$5:$5,0))*
INDEX(ЗФ,MATCH($A$66,ЗФ!$A:$A,0),MATCH("Посевная площадь"&amp;YEAR(IZ$3),ЗФ!$2:$2,0))*
INDEX(Коэф.закупка_год_виноград[],MATCH($A68,Коэф.закупка_год_виноград[1],0),MATCH(MONTH(IY$3),КЗ!$1:$1,0))/1000,""),0)</f>
        <v>0</v>
      </c>
      <c r="IZ68" s="551" cm="1">
        <f t="array" aca="1" ref="IZ68" ca="1">IFERROR(IF(AND(НачЦ_ИнвП_Дата&lt;=IZ$3,КИнвП_Дата&gt;IZ$3),
INDEX(Кальк._виноград,MATCH($A68,Кальк._виноград_наим.,0),MATCH("Сумма затрат, т.руб.",'Кальк-я'!$5:$5,0))*
INDEX(ЗФ,MATCH($A$66,ЗФ!$A:$A,0),MATCH("Посевная площадь"&amp;YEAR(JA$3),ЗФ!$2:$2,0))*
INDEX(Коэф.закупка_год_виноград[],MATCH($A68,Коэф.закупка_год_виноград[1],0),MATCH(MONTH(IZ$3),КЗ!$1:$1,0))/1000,""),0)</f>
        <v>0</v>
      </c>
      <c r="JA68" s="552">
        <f t="shared" ca="1" si="1563"/>
        <v>0</v>
      </c>
      <c r="JB68" s="551" cm="1">
        <f t="array" aca="1" ref="JB68" ca="1">IFERROR(IF(AND(НачЦ_ИнвП_Дата&lt;=JB$3,КИнвП_Дата&gt;JB$3),
INDEX(Кальк._виноград,MATCH($A68,Кальк._виноград_наим.,0),MATCH("Сумма затрат, т.руб.",'Кальк-я'!$5:$5,0))*
INDEX(ЗФ,MATCH($A$66,ЗФ!$A:$A,0),MATCH("Посевная площадь"&amp;YEAR(JC$3),ЗФ!$2:$2,0))*
INDEX(Коэф.закупка_год_виноград[],MATCH($A68,Коэф.закупка_год_виноград[1],0),MATCH(MONTH(JB$3),КЗ!$1:$1,0))/1000,""),0)</f>
        <v>0</v>
      </c>
      <c r="JC68" s="551" cm="1">
        <f t="array" aca="1" ref="JC68" ca="1">IFERROR(IF(AND(НачЦ_ИнвП_Дата&lt;=JC$3,КИнвП_Дата&gt;JC$3),
INDEX(Кальк._виноград,MATCH($A68,Кальк._виноград_наим.,0),MATCH("Сумма затрат, т.руб.",'Кальк-я'!$5:$5,0))*
INDEX(ЗФ,MATCH($A$66,ЗФ!$A:$A,0),MATCH("Посевная площадь"&amp;YEAR(JD$3),ЗФ!$2:$2,0))*
INDEX(Коэф.закупка_год_виноград[],MATCH($A68,Коэф.закупка_год_виноград[1],0),MATCH(MONTH(JC$3),КЗ!$1:$1,0))/1000,""),0)</f>
        <v>0</v>
      </c>
      <c r="JD68" s="551" cm="1">
        <f t="array" aca="1" ref="JD68" ca="1">IFERROR(IF(AND(НачЦ_ИнвП_Дата&lt;=JD$3,КИнвП_Дата&gt;JD$3),
INDEX(Кальк._виноград,MATCH($A68,Кальк._виноград_наим.,0),MATCH("Сумма затрат, т.руб.",'Кальк-я'!$5:$5,0))*
INDEX(ЗФ,MATCH($A$66,ЗФ!$A:$A,0),MATCH("Посевная площадь"&amp;YEAR(JE$3),ЗФ!$2:$2,0))*
INDEX(Коэф.закупка_год_виноград[],MATCH($A68,Коэф.закупка_год_виноград[1],0),MATCH(MONTH(JD$3),КЗ!$1:$1,0))/1000,""),0)</f>
        <v>0</v>
      </c>
      <c r="JE68" s="551" cm="1">
        <f t="array" aca="1" ref="JE68" ca="1">IFERROR(IF(AND(НачЦ_ИнвП_Дата&lt;=JE$3,КИнвП_Дата&gt;JE$3),
INDEX(Кальк._виноград,MATCH($A68,Кальк._виноград_наим.,0),MATCH("Сумма затрат, т.руб.",'Кальк-я'!$5:$5,0))*
INDEX(ЗФ,MATCH($A$66,ЗФ!$A:$A,0),MATCH("Посевная площадь"&amp;YEAR(JF$3),ЗФ!$2:$2,0))*
INDEX(Коэф.закупка_год_виноград[],MATCH($A68,Коэф.закупка_год_виноград[1],0),MATCH(MONTH(JE$3),КЗ!$1:$1,0))/1000,""),0)</f>
        <v>0</v>
      </c>
      <c r="JF68" s="551" cm="1">
        <f t="array" aca="1" ref="JF68" ca="1">IFERROR(IF(AND(НачЦ_ИнвП_Дата&lt;=JF$3,КИнвП_Дата&gt;JF$3),
INDEX(Кальк._виноград,MATCH($A68,Кальк._виноград_наим.,0),MATCH("Сумма затрат, т.руб.",'Кальк-я'!$5:$5,0))*
INDEX(ЗФ,MATCH($A$66,ЗФ!$A:$A,0),MATCH("Посевная площадь"&amp;YEAR(JG$3),ЗФ!$2:$2,0))*
INDEX(Коэф.закупка_год_виноград[],MATCH($A68,Коэф.закупка_год_виноград[1],0),MATCH(MONTH(JF$3),КЗ!$1:$1,0))/1000,""),0)</f>
        <v>0</v>
      </c>
      <c r="JG68" s="551" cm="1">
        <f t="array" aca="1" ref="JG68" ca="1">IFERROR(IF(AND(НачЦ_ИнвП_Дата&lt;=JG$3,КИнвП_Дата&gt;JG$3),
INDEX(Кальк._виноград,MATCH($A68,Кальк._виноград_наим.,0),MATCH("Сумма затрат, т.руб.",'Кальк-я'!$5:$5,0))*
INDEX(ЗФ,MATCH($A$66,ЗФ!$A:$A,0),MATCH("Посевная площадь"&amp;YEAR(JH$3),ЗФ!$2:$2,0))*
INDEX(Коэф.закупка_год_виноград[],MATCH($A68,Коэф.закупка_год_виноград[1],0),MATCH(MONTH(JG$3),КЗ!$1:$1,0))/1000,""),0)</f>
        <v>0</v>
      </c>
      <c r="JH68" s="551" cm="1">
        <f t="array" aca="1" ref="JH68" ca="1">IFERROR(IF(AND(НачЦ_ИнвП_Дата&lt;=JH$3,КИнвП_Дата&gt;JH$3),
INDEX(Кальк._виноград,MATCH($A68,Кальк._виноград_наим.,0),MATCH("Сумма затрат, т.руб.",'Кальк-я'!$5:$5,0))*
INDEX(ЗФ,MATCH($A$66,ЗФ!$A:$A,0),MATCH("Посевная площадь"&amp;YEAR(JI$3),ЗФ!$2:$2,0))*
INDEX(Коэф.закупка_год_виноград[],MATCH($A68,Коэф.закупка_год_виноград[1],0),MATCH(MONTH(JH$3),КЗ!$1:$1,0))/1000,""),0)</f>
        <v>0</v>
      </c>
      <c r="JI68" s="551" cm="1">
        <f t="array" aca="1" ref="JI68" ca="1">IFERROR(IF(AND(НачЦ_ИнвП_Дата&lt;=JI$3,КИнвП_Дата&gt;JI$3),
INDEX(Кальк._виноград,MATCH($A68,Кальк._виноград_наим.,0),MATCH("Сумма затрат, т.руб.",'Кальк-я'!$5:$5,0))*
INDEX(ЗФ,MATCH($A$66,ЗФ!$A:$A,0),MATCH("Посевная площадь"&amp;YEAR(JJ$3),ЗФ!$2:$2,0))*
INDEX(Коэф.закупка_год_виноград[],MATCH($A68,Коэф.закупка_год_виноград[1],0),MATCH(MONTH(JI$3),КЗ!$1:$1,0))/1000,""),0)</f>
        <v>0</v>
      </c>
      <c r="JJ68" s="551" cm="1">
        <f t="array" aca="1" ref="JJ68" ca="1">IFERROR(IF(AND(НачЦ_ИнвП_Дата&lt;=JJ$3,КИнвП_Дата&gt;JJ$3),
INDEX(Кальк._виноград,MATCH($A68,Кальк._виноград_наим.,0),MATCH("Сумма затрат, т.руб.",'Кальк-я'!$5:$5,0))*
INDEX(ЗФ,MATCH($A$66,ЗФ!$A:$A,0),MATCH("Посевная площадь"&amp;YEAR(JK$3),ЗФ!$2:$2,0))*
INDEX(Коэф.закупка_год_виноград[],MATCH($A68,Коэф.закупка_год_виноград[1],0),MATCH(MONTH(JJ$3),КЗ!$1:$1,0))/1000,""),0)</f>
        <v>0</v>
      </c>
      <c r="JK68" s="551" cm="1">
        <f t="array" aca="1" ref="JK68" ca="1">IFERROR(IF(AND(НачЦ_ИнвП_Дата&lt;=JK$3,КИнвП_Дата&gt;JK$3),
INDEX(Кальк._виноград,MATCH($A68,Кальк._виноград_наим.,0),MATCH("Сумма затрат, т.руб.",'Кальк-я'!$5:$5,0))*
INDEX(ЗФ,MATCH($A$66,ЗФ!$A:$A,0),MATCH("Посевная площадь"&amp;YEAR(JL$3),ЗФ!$2:$2,0))*
INDEX(Коэф.закупка_год_виноград[],MATCH($A68,Коэф.закупка_год_виноград[1],0),MATCH(MONTH(JK$3),КЗ!$1:$1,0))/1000,""),0)</f>
        <v>0</v>
      </c>
      <c r="JL68" s="551" cm="1">
        <f t="array" aca="1" ref="JL68" ca="1">IFERROR(IF(AND(НачЦ_ИнвП_Дата&lt;=JL$3,КИнвП_Дата&gt;JL$3),
INDEX(Кальк._виноград,MATCH($A68,Кальк._виноград_наим.,0),MATCH("Сумма затрат, т.руб.",'Кальк-я'!$5:$5,0))*
INDEX(ЗФ,MATCH($A$66,ЗФ!$A:$A,0),MATCH("Посевная площадь"&amp;YEAR(JM$3),ЗФ!$2:$2,0))*
INDEX(Коэф.закупка_год_виноград[],MATCH($A68,Коэф.закупка_год_виноград[1],0),MATCH(MONTH(JL$3),КЗ!$1:$1,0))/1000,""),0)</f>
        <v>0</v>
      </c>
      <c r="JM68" s="551" cm="1">
        <f t="array" aca="1" ref="JM68" ca="1">IFERROR(IF(AND(НачЦ_ИнвП_Дата&lt;=JM$3,КИнвП_Дата&gt;JM$3),
INDEX(Кальк._виноград,MATCH($A68,Кальк._виноград_наим.,0),MATCH("Сумма затрат, т.руб.",'Кальк-я'!$5:$5,0))*
INDEX(ЗФ,MATCH($A$66,ЗФ!$A:$A,0),MATCH("Посевная площадь"&amp;YEAR(JN$3),ЗФ!$2:$2,0))*
INDEX(Коэф.закупка_год_виноград[],MATCH($A68,Коэф.закупка_год_виноград[1],0),MATCH(MONTH(JM$3),КЗ!$1:$1,0))/1000,""),0)</f>
        <v>0</v>
      </c>
      <c r="JN68" s="552">
        <f t="shared" ca="1" si="1564"/>
        <v>0</v>
      </c>
      <c r="JO68" s="551" cm="1">
        <f t="array" aca="1" ref="JO68" ca="1">IFERROR(IF(AND(НачЦ_ИнвП_Дата&lt;=JO$3,КИнвП_Дата&gt;JO$3),
INDEX(Кальк._виноград,MATCH($A68,Кальк._виноград_наим.,0),MATCH("Сумма затрат, т.руб.",'Кальк-я'!$5:$5,0))*
INDEX(ЗФ,MATCH($A$66,ЗФ!$A:$A,0),MATCH("Посевная площадь"&amp;YEAR(JP$3),ЗФ!$2:$2,0))*
INDEX(Коэф.закупка_год_виноград[],MATCH($A68,Коэф.закупка_год_виноград[1],0),MATCH(MONTH(JO$3),КЗ!$1:$1,0))/1000,""),0)</f>
        <v>0</v>
      </c>
      <c r="JP68" s="551" cm="1">
        <f t="array" aca="1" ref="JP68" ca="1">IFERROR(IF(AND(НачЦ_ИнвП_Дата&lt;=JP$3,КИнвП_Дата&gt;JP$3),
INDEX(Кальк._виноград,MATCH($A68,Кальк._виноград_наим.,0),MATCH("Сумма затрат, т.руб.",'Кальк-я'!$5:$5,0))*
INDEX(ЗФ,MATCH($A$66,ЗФ!$A:$A,0),MATCH("Посевная площадь"&amp;YEAR(JQ$3),ЗФ!$2:$2,0))*
INDEX(Коэф.закупка_год_виноград[],MATCH($A68,Коэф.закупка_год_виноград[1],0),MATCH(MONTH(JP$3),КЗ!$1:$1,0))/1000,""),0)</f>
        <v>0</v>
      </c>
      <c r="JQ68" s="551" cm="1">
        <f t="array" aca="1" ref="JQ68" ca="1">IFERROR(IF(AND(НачЦ_ИнвП_Дата&lt;=JQ$3,КИнвП_Дата&gt;JQ$3),
INDEX(Кальк._виноград,MATCH($A68,Кальк._виноград_наим.,0),MATCH("Сумма затрат, т.руб.",'Кальк-я'!$5:$5,0))*
INDEX(ЗФ,MATCH($A$66,ЗФ!$A:$A,0),MATCH("Посевная площадь"&amp;YEAR(JR$3),ЗФ!$2:$2,0))*
INDEX(Коэф.закупка_год_виноград[],MATCH($A68,Коэф.закупка_год_виноград[1],0),MATCH(MONTH(JQ$3),КЗ!$1:$1,0))/1000,""),0)</f>
        <v>0</v>
      </c>
      <c r="JR68" s="551" cm="1">
        <f t="array" aca="1" ref="JR68" ca="1">IFERROR(IF(AND(НачЦ_ИнвП_Дата&lt;=JR$3,КИнвП_Дата&gt;JR$3),
INDEX(Кальк._виноград,MATCH($A68,Кальк._виноград_наим.,0),MATCH("Сумма затрат, т.руб.",'Кальк-я'!$5:$5,0))*
INDEX(ЗФ,MATCH($A$66,ЗФ!$A:$A,0),MATCH("Посевная площадь"&amp;YEAR(JS$3),ЗФ!$2:$2,0))*
INDEX(Коэф.закупка_год_виноград[],MATCH($A68,Коэф.закупка_год_виноград[1],0),MATCH(MONTH(JR$3),КЗ!$1:$1,0))/1000,""),0)</f>
        <v>0</v>
      </c>
      <c r="JS68" s="551" cm="1">
        <f t="array" aca="1" ref="JS68" ca="1">IFERROR(IF(AND(НачЦ_ИнвП_Дата&lt;=JS$3,КИнвП_Дата&gt;JS$3),
INDEX(Кальк._виноград,MATCH($A68,Кальк._виноград_наим.,0),MATCH("Сумма затрат, т.руб.",'Кальк-я'!$5:$5,0))*
INDEX(ЗФ,MATCH($A$66,ЗФ!$A:$A,0),MATCH("Посевная площадь"&amp;YEAR(JT$3),ЗФ!$2:$2,0))*
INDEX(Коэф.закупка_год_виноград[],MATCH($A68,Коэф.закупка_год_виноград[1],0),MATCH(MONTH(JS$3),КЗ!$1:$1,0))/1000,""),0)</f>
        <v>0</v>
      </c>
      <c r="JT68" s="551" cm="1">
        <f t="array" aca="1" ref="JT68" ca="1">IFERROR(IF(AND(НачЦ_ИнвП_Дата&lt;=JT$3,КИнвП_Дата&gt;JT$3),
INDEX(Кальк._виноград,MATCH($A68,Кальк._виноград_наим.,0),MATCH("Сумма затрат, т.руб.",'Кальк-я'!$5:$5,0))*
INDEX(ЗФ,MATCH($A$66,ЗФ!$A:$A,0),MATCH("Посевная площадь"&amp;YEAR(JU$3),ЗФ!$2:$2,0))*
INDEX(Коэф.закупка_год_виноград[],MATCH($A68,Коэф.закупка_год_виноград[1],0),MATCH(MONTH(JT$3),КЗ!$1:$1,0))/1000,""),0)</f>
        <v>0</v>
      </c>
      <c r="JU68" s="551" cm="1">
        <f t="array" aca="1" ref="JU68" ca="1">IFERROR(IF(AND(НачЦ_ИнвП_Дата&lt;=JU$3,КИнвП_Дата&gt;JU$3),
INDEX(Кальк._виноград,MATCH($A68,Кальк._виноград_наим.,0),MATCH("Сумма затрат, т.руб.",'Кальк-я'!$5:$5,0))*
INDEX(ЗФ,MATCH($A$66,ЗФ!$A:$A,0),MATCH("Посевная площадь"&amp;YEAR(JV$3),ЗФ!$2:$2,0))*
INDEX(Коэф.закупка_год_виноград[],MATCH($A68,Коэф.закупка_год_виноград[1],0),MATCH(MONTH(JU$3),КЗ!$1:$1,0))/1000,""),0)</f>
        <v>0</v>
      </c>
      <c r="JV68" s="551" cm="1">
        <f t="array" aca="1" ref="JV68" ca="1">IFERROR(IF(AND(НачЦ_ИнвП_Дата&lt;=JV$3,КИнвП_Дата&gt;JV$3),
INDEX(Кальк._виноград,MATCH($A68,Кальк._виноград_наим.,0),MATCH("Сумма затрат, т.руб.",'Кальк-я'!$5:$5,0))*
INDEX(ЗФ,MATCH($A$66,ЗФ!$A:$A,0),MATCH("Посевная площадь"&amp;YEAR(JW$3),ЗФ!$2:$2,0))*
INDEX(Коэф.закупка_год_виноград[],MATCH($A68,Коэф.закупка_год_виноград[1],0),MATCH(MONTH(JV$3),КЗ!$1:$1,0))/1000,""),0)</f>
        <v>0</v>
      </c>
      <c r="JW68" s="551" cm="1">
        <f t="array" aca="1" ref="JW68" ca="1">IFERROR(IF(AND(НачЦ_ИнвП_Дата&lt;=JW$3,КИнвП_Дата&gt;JW$3),
INDEX(Кальк._виноград,MATCH($A68,Кальк._виноград_наим.,0),MATCH("Сумма затрат, т.руб.",'Кальк-я'!$5:$5,0))*
INDEX(ЗФ,MATCH($A$66,ЗФ!$A:$A,0),MATCH("Посевная площадь"&amp;YEAR(JX$3),ЗФ!$2:$2,0))*
INDEX(Коэф.закупка_год_виноград[],MATCH($A68,Коэф.закупка_год_виноград[1],0),MATCH(MONTH(JW$3),КЗ!$1:$1,0))/1000,""),0)</f>
        <v>0</v>
      </c>
      <c r="JX68" s="551" cm="1">
        <f t="array" aca="1" ref="JX68" ca="1">IFERROR(IF(AND(НачЦ_ИнвП_Дата&lt;=JX$3,КИнвП_Дата&gt;JX$3),
INDEX(Кальк._виноград,MATCH($A68,Кальк._виноград_наим.,0),MATCH("Сумма затрат, т.руб.",'Кальк-я'!$5:$5,0))*
INDEX(ЗФ,MATCH($A$66,ЗФ!$A:$A,0),MATCH("Посевная площадь"&amp;YEAR(JY$3),ЗФ!$2:$2,0))*
INDEX(Коэф.закупка_год_виноград[],MATCH($A68,Коэф.закупка_год_виноград[1],0),MATCH(MONTH(JX$3),КЗ!$1:$1,0))/1000,""),0)</f>
        <v>0</v>
      </c>
      <c r="JY68" s="551" cm="1">
        <f t="array" aca="1" ref="JY68" ca="1">IFERROR(IF(AND(НачЦ_ИнвП_Дата&lt;=JY$3,КИнвП_Дата&gt;JY$3),
INDEX(Кальк._виноград,MATCH($A68,Кальк._виноград_наим.,0),MATCH("Сумма затрат, т.руб.",'Кальк-я'!$5:$5,0))*
INDEX(ЗФ,MATCH($A$66,ЗФ!$A:$A,0),MATCH("Посевная площадь"&amp;YEAR(JZ$3),ЗФ!$2:$2,0))*
INDEX(Коэф.закупка_год_виноград[],MATCH($A68,Коэф.закупка_год_виноград[1],0),MATCH(MONTH(JY$3),КЗ!$1:$1,0))/1000,""),0)</f>
        <v>0</v>
      </c>
      <c r="JZ68" s="551" cm="1">
        <f t="array" aca="1" ref="JZ68" ca="1">IFERROR(IF(AND(НачЦ_ИнвП_Дата&lt;=JZ$3,КИнвП_Дата&gt;JZ$3),
INDEX(Кальк._виноград,MATCH($A68,Кальк._виноград_наим.,0),MATCH("Сумма затрат, т.руб.",'Кальк-я'!$5:$5,0))*
INDEX(ЗФ,MATCH($A$66,ЗФ!$A:$A,0),MATCH("Посевная площадь"&amp;YEAR(KA$3),ЗФ!$2:$2,0))*
INDEX(Коэф.закупка_год_виноград[],MATCH($A68,Коэф.закупка_год_виноград[1],0),MATCH(MONTH(JZ$3),КЗ!$1:$1,0))/1000,""),0)</f>
        <v>0</v>
      </c>
      <c r="KA68" s="552">
        <f t="shared" ca="1" si="1565"/>
        <v>0</v>
      </c>
      <c r="KB68" s="551" cm="1">
        <f t="array" aca="1" ref="KB68" ca="1">IFERROR(IF(AND(НачЦ_ИнвП_Дата&lt;=KB$3,КИнвП_Дата&gt;KB$3),
INDEX(Кальк._виноград,MATCH($A68,Кальк._виноград_наим.,0),MATCH("Сумма затрат, т.руб.",'Кальк-я'!$5:$5,0))*
INDEX(ЗФ,MATCH($A$66,ЗФ!$A:$A,0),MATCH("Посевная площадь"&amp;YEAR(KC$3),ЗФ!$2:$2,0))*
INDEX(Коэф.закупка_год_виноград[],MATCH($A68,Коэф.закупка_год_виноград[1],0),MATCH(MONTH(KB$3),КЗ!$1:$1,0))/1000,""),0)</f>
        <v>0</v>
      </c>
      <c r="KC68" s="551" cm="1">
        <f t="array" aca="1" ref="KC68" ca="1">IFERROR(IF(AND(НачЦ_ИнвП_Дата&lt;=KC$3,КИнвП_Дата&gt;KC$3),
INDEX(Кальк._виноград,MATCH($A68,Кальк._виноград_наим.,0),MATCH("Сумма затрат, т.руб.",'Кальк-я'!$5:$5,0))*
INDEX(ЗФ,MATCH($A$66,ЗФ!$A:$A,0),MATCH("Посевная площадь"&amp;YEAR(KD$3),ЗФ!$2:$2,0))*
INDEX(Коэф.закупка_год_виноград[],MATCH($A68,Коэф.закупка_год_виноград[1],0),MATCH(MONTH(KC$3),КЗ!$1:$1,0))/1000,""),0)</f>
        <v>0</v>
      </c>
      <c r="KD68" s="551" cm="1">
        <f t="array" aca="1" ref="KD68" ca="1">IFERROR(IF(AND(НачЦ_ИнвП_Дата&lt;=KD$3,КИнвП_Дата&gt;KD$3),
INDEX(Кальк._виноград,MATCH($A68,Кальк._виноград_наим.,0),MATCH("Сумма затрат, т.руб.",'Кальк-я'!$5:$5,0))*
INDEX(ЗФ,MATCH($A$66,ЗФ!$A:$A,0),MATCH("Посевная площадь"&amp;YEAR(KE$3),ЗФ!$2:$2,0))*
INDEX(Коэф.закупка_год_виноград[],MATCH($A68,Коэф.закупка_год_виноград[1],0),MATCH(MONTH(KD$3),КЗ!$1:$1,0))/1000,""),0)</f>
        <v>0</v>
      </c>
      <c r="KE68" s="551" cm="1">
        <f t="array" aca="1" ref="KE68" ca="1">IFERROR(IF(AND(НачЦ_ИнвП_Дата&lt;=KE$3,КИнвП_Дата&gt;KE$3),
INDEX(Кальк._виноград,MATCH($A68,Кальк._виноград_наим.,0),MATCH("Сумма затрат, т.руб.",'Кальк-я'!$5:$5,0))*
INDEX(ЗФ,MATCH($A$66,ЗФ!$A:$A,0),MATCH("Посевная площадь"&amp;YEAR(KF$3),ЗФ!$2:$2,0))*
INDEX(Коэф.закупка_год_виноград[],MATCH($A68,Коэф.закупка_год_виноград[1],0),MATCH(MONTH(KE$3),КЗ!$1:$1,0))/1000,""),0)</f>
        <v>0</v>
      </c>
      <c r="KF68" s="551" cm="1">
        <f t="array" aca="1" ref="KF68" ca="1">IFERROR(IF(AND(НачЦ_ИнвП_Дата&lt;=KF$3,КИнвП_Дата&gt;KF$3),
INDEX(Кальк._виноград,MATCH($A68,Кальк._виноград_наим.,0),MATCH("Сумма затрат, т.руб.",'Кальк-я'!$5:$5,0))*
INDEX(ЗФ,MATCH($A$66,ЗФ!$A:$A,0),MATCH("Посевная площадь"&amp;YEAR(KG$3),ЗФ!$2:$2,0))*
INDEX(Коэф.закупка_год_виноград[],MATCH($A68,Коэф.закупка_год_виноград[1],0),MATCH(MONTH(KF$3),КЗ!$1:$1,0))/1000,""),0)</f>
        <v>0</v>
      </c>
      <c r="KG68" s="551" cm="1">
        <f t="array" aca="1" ref="KG68" ca="1">IFERROR(IF(AND(НачЦ_ИнвП_Дата&lt;=KG$3,КИнвП_Дата&gt;KG$3),
INDEX(Кальк._виноград,MATCH($A68,Кальк._виноград_наим.,0),MATCH("Сумма затрат, т.руб.",'Кальк-я'!$5:$5,0))*
INDEX(ЗФ,MATCH($A$66,ЗФ!$A:$A,0),MATCH("Посевная площадь"&amp;YEAR(KH$3),ЗФ!$2:$2,0))*
INDEX(Коэф.закупка_год_виноград[],MATCH($A68,Коэф.закупка_год_виноград[1],0),MATCH(MONTH(KG$3),КЗ!$1:$1,0))/1000,""),0)</f>
        <v>0</v>
      </c>
      <c r="KH68" s="551" cm="1">
        <f t="array" aca="1" ref="KH68" ca="1">IFERROR(IF(AND(НачЦ_ИнвП_Дата&lt;=KH$3,КИнвП_Дата&gt;KH$3),
INDEX(Кальк._виноград,MATCH($A68,Кальк._виноград_наим.,0),MATCH("Сумма затрат, т.руб.",'Кальк-я'!$5:$5,0))*
INDEX(ЗФ,MATCH($A$66,ЗФ!$A:$A,0),MATCH("Посевная площадь"&amp;YEAR(KI$3),ЗФ!$2:$2,0))*
INDEX(Коэф.закупка_год_виноград[],MATCH($A68,Коэф.закупка_год_виноград[1],0),MATCH(MONTH(KH$3),КЗ!$1:$1,0))/1000,""),0)</f>
        <v>0</v>
      </c>
      <c r="KI68" s="551" cm="1">
        <f t="array" aca="1" ref="KI68" ca="1">IFERROR(IF(AND(НачЦ_ИнвП_Дата&lt;=KI$3,КИнвП_Дата&gt;KI$3),
INDEX(Кальк._виноград,MATCH($A68,Кальк._виноград_наим.,0),MATCH("Сумма затрат, т.руб.",'Кальк-я'!$5:$5,0))*
INDEX(ЗФ,MATCH($A$66,ЗФ!$A:$A,0),MATCH("Посевная площадь"&amp;YEAR(KJ$3),ЗФ!$2:$2,0))*
INDEX(Коэф.закупка_год_виноград[],MATCH($A68,Коэф.закупка_год_виноград[1],0),MATCH(MONTH(KI$3),КЗ!$1:$1,0))/1000,""),0)</f>
        <v>0</v>
      </c>
      <c r="KJ68" s="551" cm="1">
        <f t="array" aca="1" ref="KJ68" ca="1">IFERROR(IF(AND(НачЦ_ИнвП_Дата&lt;=KJ$3,КИнвП_Дата&gt;KJ$3),
INDEX(Кальк._виноград,MATCH($A68,Кальк._виноград_наим.,0),MATCH("Сумма затрат, т.руб.",'Кальк-я'!$5:$5,0))*
INDEX(ЗФ,MATCH($A$66,ЗФ!$A:$A,0),MATCH("Посевная площадь"&amp;YEAR(KK$3),ЗФ!$2:$2,0))*
INDEX(Коэф.закупка_год_виноград[],MATCH($A68,Коэф.закупка_год_виноград[1],0),MATCH(MONTH(KJ$3),КЗ!$1:$1,0))/1000,""),0)</f>
        <v>0</v>
      </c>
      <c r="KK68" s="551" cm="1">
        <f t="array" aca="1" ref="KK68" ca="1">IFERROR(IF(AND(НачЦ_ИнвП_Дата&lt;=KK$3,КИнвП_Дата&gt;KK$3),
INDEX(Кальк._виноград,MATCH($A68,Кальк._виноград_наим.,0),MATCH("Сумма затрат, т.руб.",'Кальк-я'!$5:$5,0))*
INDEX(ЗФ,MATCH($A$66,ЗФ!$A:$A,0),MATCH("Посевная площадь"&amp;YEAR(KL$3),ЗФ!$2:$2,0))*
INDEX(Коэф.закупка_год_виноград[],MATCH($A68,Коэф.закупка_год_виноград[1],0),MATCH(MONTH(KK$3),КЗ!$1:$1,0))/1000,""),0)</f>
        <v>0</v>
      </c>
      <c r="KL68" s="551" cm="1">
        <f t="array" aca="1" ref="KL68" ca="1">IFERROR(IF(AND(НачЦ_ИнвП_Дата&lt;=KL$3,КИнвП_Дата&gt;KL$3),
INDEX(Кальк._виноград,MATCH($A68,Кальк._виноград_наим.,0),MATCH("Сумма затрат, т.руб.",'Кальк-я'!$5:$5,0))*
INDEX(ЗФ,MATCH($A$66,ЗФ!$A:$A,0),MATCH("Посевная площадь"&amp;YEAR(KM$3),ЗФ!$2:$2,0))*
INDEX(Коэф.закупка_год_виноград[],MATCH($A68,Коэф.закупка_год_виноград[1],0),MATCH(MONTH(KL$3),КЗ!$1:$1,0))/1000,""),0)</f>
        <v>0</v>
      </c>
      <c r="KM68" s="551" cm="1">
        <f t="array" aca="1" ref="KM68" ca="1">IFERROR(IF(AND(НачЦ_ИнвП_Дата&lt;=KM$3,КИнвП_Дата&gt;KM$3),
INDEX(Кальк._виноград,MATCH($A68,Кальк._виноград_наим.,0),MATCH("Сумма затрат, т.руб.",'Кальк-я'!$5:$5,0))*
INDEX(ЗФ,MATCH($A$66,ЗФ!$A:$A,0),MATCH("Посевная площадь"&amp;YEAR(KN$3),ЗФ!$2:$2,0))*
INDEX(Коэф.закупка_год_виноград[],MATCH($A68,Коэф.закупка_год_виноград[1],0),MATCH(MONTH(KM$3),КЗ!$1:$1,0))/1000,""),0)</f>
        <v>0</v>
      </c>
      <c r="KN68" s="552">
        <f t="shared" ca="1" si="1566"/>
        <v>0</v>
      </c>
      <c r="KO68" s="551" cm="1">
        <f t="array" aca="1" ref="KO68" ca="1">IFERROR(IF(AND(НачЦ_ИнвП_Дата&lt;=KO$3,КИнвП_Дата&gt;KO$3),
INDEX(Кальк._виноград,MATCH($A68,Кальк._виноград_наим.,0),MATCH("Сумма затрат, т.руб.",'Кальк-я'!$5:$5,0))*
INDEX(ЗФ,MATCH($A$66,ЗФ!$A:$A,0),MATCH("Посевная площадь"&amp;YEAR(KP$3),ЗФ!$2:$2,0))*
INDEX(Коэф.закупка_год_виноград[],MATCH($A68,Коэф.закупка_год_виноград[1],0),MATCH(MONTH(KO$3),КЗ!$1:$1,0))/1000,""),0)</f>
        <v>0</v>
      </c>
      <c r="KP68" s="551" cm="1">
        <f t="array" aca="1" ref="KP68" ca="1">IFERROR(IF(AND(НачЦ_ИнвП_Дата&lt;=KP$3,КИнвП_Дата&gt;KP$3),
INDEX(Кальк._виноград,MATCH($A68,Кальк._виноград_наим.,0),MATCH("Сумма затрат, т.руб.",'Кальк-я'!$5:$5,0))*
INDEX(ЗФ,MATCH($A$66,ЗФ!$A:$A,0),MATCH("Посевная площадь"&amp;YEAR(KQ$3),ЗФ!$2:$2,0))*
INDEX(Коэф.закупка_год_виноград[],MATCH($A68,Коэф.закупка_год_виноград[1],0),MATCH(MONTH(KP$3),КЗ!$1:$1,0))/1000,""),0)</f>
        <v>0</v>
      </c>
      <c r="KQ68" s="551" cm="1">
        <f t="array" aca="1" ref="KQ68" ca="1">IFERROR(IF(AND(НачЦ_ИнвП_Дата&lt;=KQ$3,КИнвП_Дата&gt;KQ$3),
INDEX(Кальк._виноград,MATCH($A68,Кальк._виноград_наим.,0),MATCH("Сумма затрат, т.руб.",'Кальк-я'!$5:$5,0))*
INDEX(ЗФ,MATCH($A$66,ЗФ!$A:$A,0),MATCH("Посевная площадь"&amp;YEAR(KR$3),ЗФ!$2:$2,0))*
INDEX(Коэф.закупка_год_виноград[],MATCH($A68,Коэф.закупка_год_виноград[1],0),MATCH(MONTH(KQ$3),КЗ!$1:$1,0))/1000,""),0)</f>
        <v>0</v>
      </c>
      <c r="KR68" s="551" cm="1">
        <f t="array" aca="1" ref="KR68" ca="1">IFERROR(IF(AND(НачЦ_ИнвП_Дата&lt;=KR$3,КИнвП_Дата&gt;KR$3),
INDEX(Кальк._виноград,MATCH($A68,Кальк._виноград_наим.,0),MATCH("Сумма затрат, т.руб.",'Кальк-я'!$5:$5,0))*
INDEX(ЗФ,MATCH($A$66,ЗФ!$A:$A,0),MATCH("Посевная площадь"&amp;YEAR(KS$3),ЗФ!$2:$2,0))*
INDEX(Коэф.закупка_год_виноград[],MATCH($A68,Коэф.закупка_год_виноград[1],0),MATCH(MONTH(KR$3),КЗ!$1:$1,0))/1000,""),0)</f>
        <v>0</v>
      </c>
      <c r="KS68" s="551" cm="1">
        <f t="array" aca="1" ref="KS68" ca="1">IFERROR(IF(AND(НачЦ_ИнвП_Дата&lt;=KS$3,КИнвП_Дата&gt;KS$3),
INDEX(Кальк._виноград,MATCH($A68,Кальк._виноград_наим.,0),MATCH("Сумма затрат, т.руб.",'Кальк-я'!$5:$5,0))*
INDEX(ЗФ,MATCH($A$66,ЗФ!$A:$A,0),MATCH("Посевная площадь"&amp;YEAR(KT$3),ЗФ!$2:$2,0))*
INDEX(Коэф.закупка_год_виноград[],MATCH($A68,Коэф.закупка_год_виноград[1],0),MATCH(MONTH(KS$3),КЗ!$1:$1,0))/1000,""),0)</f>
        <v>0</v>
      </c>
      <c r="KT68" s="551" cm="1">
        <f t="array" aca="1" ref="KT68" ca="1">IFERROR(IF(AND(НачЦ_ИнвП_Дата&lt;=KT$3,КИнвП_Дата&gt;KT$3),
INDEX(Кальк._виноград,MATCH($A68,Кальк._виноград_наим.,0),MATCH("Сумма затрат, т.руб.",'Кальк-я'!$5:$5,0))*
INDEX(ЗФ,MATCH($A$66,ЗФ!$A:$A,0),MATCH("Посевная площадь"&amp;YEAR(KU$3),ЗФ!$2:$2,0))*
INDEX(Коэф.закупка_год_виноград[],MATCH($A68,Коэф.закупка_год_виноград[1],0),MATCH(MONTH(KT$3),КЗ!$1:$1,0))/1000,""),0)</f>
        <v>0</v>
      </c>
      <c r="KU68" s="551" cm="1">
        <f t="array" aca="1" ref="KU68" ca="1">IFERROR(IF(AND(НачЦ_ИнвП_Дата&lt;=KU$3,КИнвП_Дата&gt;KU$3),
INDEX(Кальк._виноград,MATCH($A68,Кальк._виноград_наим.,0),MATCH("Сумма затрат, т.руб.",'Кальк-я'!$5:$5,0))*
INDEX(ЗФ,MATCH($A$66,ЗФ!$A:$A,0),MATCH("Посевная площадь"&amp;YEAR(KV$3),ЗФ!$2:$2,0))*
INDEX(Коэф.закупка_год_виноград[],MATCH($A68,Коэф.закупка_год_виноград[1],0),MATCH(MONTH(KU$3),КЗ!$1:$1,0))/1000,""),0)</f>
        <v>0</v>
      </c>
      <c r="KV68" s="551" cm="1">
        <f t="array" aca="1" ref="KV68" ca="1">IFERROR(IF(AND(НачЦ_ИнвП_Дата&lt;=KV$3,КИнвП_Дата&gt;KV$3),
INDEX(Кальк._виноград,MATCH($A68,Кальк._виноград_наим.,0),MATCH("Сумма затрат, т.руб.",'Кальк-я'!$5:$5,0))*
INDEX(ЗФ,MATCH($A$66,ЗФ!$A:$A,0),MATCH("Посевная площадь"&amp;YEAR(KW$3),ЗФ!$2:$2,0))*
INDEX(Коэф.закупка_год_виноград[],MATCH($A68,Коэф.закупка_год_виноград[1],0),MATCH(MONTH(KV$3),КЗ!$1:$1,0))/1000,""),0)</f>
        <v>0</v>
      </c>
      <c r="KW68" s="551" cm="1">
        <f t="array" aca="1" ref="KW68" ca="1">IFERROR(IF(AND(НачЦ_ИнвП_Дата&lt;=KW$3,КИнвП_Дата&gt;KW$3),
INDEX(Кальк._виноград,MATCH($A68,Кальк._виноград_наим.,0),MATCH("Сумма затрат, т.руб.",'Кальк-я'!$5:$5,0))*
INDEX(ЗФ,MATCH($A$66,ЗФ!$A:$A,0),MATCH("Посевная площадь"&amp;YEAR(KX$3),ЗФ!$2:$2,0))*
INDEX(Коэф.закупка_год_виноград[],MATCH($A68,Коэф.закупка_год_виноград[1],0),MATCH(MONTH(KW$3),КЗ!$1:$1,0))/1000,""),0)</f>
        <v>0</v>
      </c>
      <c r="KX68" s="551" cm="1">
        <f t="array" aca="1" ref="KX68" ca="1">IFERROR(IF(AND(НачЦ_ИнвП_Дата&lt;=KX$3,КИнвП_Дата&gt;KX$3),
INDEX(Кальк._виноград,MATCH($A68,Кальк._виноград_наим.,0),MATCH("Сумма затрат, т.руб.",'Кальк-я'!$5:$5,0))*
INDEX(ЗФ,MATCH($A$66,ЗФ!$A:$A,0),MATCH("Посевная площадь"&amp;YEAR(KY$3),ЗФ!$2:$2,0))*
INDEX(Коэф.закупка_год_виноград[],MATCH($A68,Коэф.закупка_год_виноград[1],0),MATCH(MONTH(KX$3),КЗ!$1:$1,0))/1000,""),0)</f>
        <v>0</v>
      </c>
      <c r="KY68" s="551" cm="1">
        <f t="array" aca="1" ref="KY68" ca="1">IFERROR(IF(AND(НачЦ_ИнвП_Дата&lt;=KY$3,КИнвП_Дата&gt;KY$3),
INDEX(Кальк._виноград,MATCH($A68,Кальк._виноград_наим.,0),MATCH("Сумма затрат, т.руб.",'Кальк-я'!$5:$5,0))*
INDEX(ЗФ,MATCH($A$66,ЗФ!$A:$A,0),MATCH("Посевная площадь"&amp;YEAR(KZ$3),ЗФ!$2:$2,0))*
INDEX(Коэф.закупка_год_виноград[],MATCH($A68,Коэф.закупка_год_виноград[1],0),MATCH(MONTH(KY$3),КЗ!$1:$1,0))/1000,""),0)</f>
        <v>0</v>
      </c>
      <c r="KZ68" s="551" cm="1">
        <f t="array" aca="1" ref="KZ68" ca="1">IFERROR(IF(AND(НачЦ_ИнвП_Дата&lt;=KZ$3,КИнвП_Дата&gt;KZ$3),
INDEX(Кальк._виноград,MATCH($A68,Кальк._виноград_наим.,0),MATCH("Сумма затрат, т.руб.",'Кальк-я'!$5:$5,0))*
INDEX(ЗФ,MATCH($A$66,ЗФ!$A:$A,0),MATCH("Посевная площадь"&amp;YEAR(LA$3),ЗФ!$2:$2,0))*
INDEX(Коэф.закупка_год_виноград[],MATCH($A68,Коэф.закупка_год_виноград[1],0),MATCH(MONTH(KZ$3),КЗ!$1:$1,0))/1000,""),0)</f>
        <v>0</v>
      </c>
      <c r="LA68" s="552">
        <f t="shared" ca="1" si="1567"/>
        <v>0</v>
      </c>
      <c r="LB68" s="551" cm="1">
        <f t="array" aca="1" ref="LB68" ca="1">IFERROR(IF(AND(НачЦ_ИнвП_Дата&lt;=LB$3,КИнвП_Дата&gt;LB$3),
INDEX(Кальк._виноград,MATCH($A68,Кальк._виноград_наим.,0),MATCH("Сумма затрат, т.руб.",'Кальк-я'!$5:$5,0))*
INDEX(ЗФ,MATCH($A$66,ЗФ!$A:$A,0),MATCH("Посевная площадь"&amp;YEAR(LC$3),ЗФ!$2:$2,0))*
INDEX(Коэф.закупка_год_виноград[],MATCH($A68,Коэф.закупка_год_виноград[1],0),MATCH(MONTH(LB$3),КЗ!$1:$1,0))/1000,""),0)</f>
        <v>0</v>
      </c>
      <c r="LC68" s="551" cm="1">
        <f t="array" aca="1" ref="LC68" ca="1">IFERROR(IF(AND(НачЦ_ИнвП_Дата&lt;=LC$3,КИнвП_Дата&gt;LC$3),
INDEX(Кальк._виноград,MATCH($A68,Кальк._виноград_наим.,0),MATCH("Сумма затрат, т.руб.",'Кальк-я'!$5:$5,0))*
INDEX(ЗФ,MATCH($A$66,ЗФ!$A:$A,0),MATCH("Посевная площадь"&amp;YEAR(LD$3),ЗФ!$2:$2,0))*
INDEX(Коэф.закупка_год_виноград[],MATCH($A68,Коэф.закупка_год_виноград[1],0),MATCH(MONTH(LC$3),КЗ!$1:$1,0))/1000,""),0)</f>
        <v>0</v>
      </c>
      <c r="LD68" s="551" cm="1">
        <f t="array" aca="1" ref="LD68" ca="1">IFERROR(IF(AND(НачЦ_ИнвП_Дата&lt;=LD$3,КИнвП_Дата&gt;LD$3),
INDEX(Кальк._виноград,MATCH($A68,Кальк._виноград_наим.,0),MATCH("Сумма затрат, т.руб.",'Кальк-я'!$5:$5,0))*
INDEX(ЗФ,MATCH($A$66,ЗФ!$A:$A,0),MATCH("Посевная площадь"&amp;YEAR(LE$3),ЗФ!$2:$2,0))*
INDEX(Коэф.закупка_год_виноград[],MATCH($A68,Коэф.закупка_год_виноград[1],0),MATCH(MONTH(LD$3),КЗ!$1:$1,0))/1000,""),0)</f>
        <v>0</v>
      </c>
      <c r="LE68" s="551" cm="1">
        <f t="array" aca="1" ref="LE68" ca="1">IFERROR(IF(AND(НачЦ_ИнвП_Дата&lt;=LE$3,КИнвП_Дата&gt;LE$3),
INDEX(Кальк._виноград,MATCH($A68,Кальк._виноград_наим.,0),MATCH("Сумма затрат, т.руб.",'Кальк-я'!$5:$5,0))*
INDEX(ЗФ,MATCH($A$66,ЗФ!$A:$A,0),MATCH("Посевная площадь"&amp;YEAR(LF$3),ЗФ!$2:$2,0))*
INDEX(Коэф.закупка_год_виноград[],MATCH($A68,Коэф.закупка_год_виноград[1],0),MATCH(MONTH(LE$3),КЗ!$1:$1,0))/1000,""),0)</f>
        <v>0</v>
      </c>
      <c r="LF68" s="551" cm="1">
        <f t="array" aca="1" ref="LF68" ca="1">IFERROR(IF(AND(НачЦ_ИнвП_Дата&lt;=LF$3,КИнвП_Дата&gt;LF$3),
INDEX(Кальк._виноград,MATCH($A68,Кальк._виноград_наим.,0),MATCH("Сумма затрат, т.руб.",'Кальк-я'!$5:$5,0))*
INDEX(ЗФ,MATCH($A$66,ЗФ!$A:$A,0),MATCH("Посевная площадь"&amp;YEAR(LG$3),ЗФ!$2:$2,0))*
INDEX(Коэф.закупка_год_виноград[],MATCH($A68,Коэф.закупка_год_виноград[1],0),MATCH(MONTH(LF$3),КЗ!$1:$1,0))/1000,""),0)</f>
        <v>0</v>
      </c>
      <c r="LG68" s="551" cm="1">
        <f t="array" aca="1" ref="LG68" ca="1">IFERROR(IF(AND(НачЦ_ИнвП_Дата&lt;=LG$3,КИнвП_Дата&gt;LG$3),
INDEX(Кальк._виноград,MATCH($A68,Кальк._виноград_наим.,0),MATCH("Сумма затрат, т.руб.",'Кальк-я'!$5:$5,0))*
INDEX(ЗФ,MATCH($A$66,ЗФ!$A:$A,0),MATCH("Посевная площадь"&amp;YEAR(LH$3),ЗФ!$2:$2,0))*
INDEX(Коэф.закупка_год_виноград[],MATCH($A68,Коэф.закупка_год_виноград[1],0),MATCH(MONTH(LG$3),КЗ!$1:$1,0))/1000,""),0)</f>
        <v>0</v>
      </c>
      <c r="LH68" s="551" cm="1">
        <f t="array" aca="1" ref="LH68" ca="1">IFERROR(IF(AND(НачЦ_ИнвП_Дата&lt;=LH$3,КИнвП_Дата&gt;LH$3),
INDEX(Кальк._виноград,MATCH($A68,Кальк._виноград_наим.,0),MATCH("Сумма затрат, т.руб.",'Кальк-я'!$5:$5,0))*
INDEX(ЗФ,MATCH($A$66,ЗФ!$A:$A,0),MATCH("Посевная площадь"&amp;YEAR(LI$3),ЗФ!$2:$2,0))*
INDEX(Коэф.закупка_год_виноград[],MATCH($A68,Коэф.закупка_год_виноград[1],0),MATCH(MONTH(LH$3),КЗ!$1:$1,0))/1000,""),0)</f>
        <v>0</v>
      </c>
      <c r="LI68" s="551" cm="1">
        <f t="array" aca="1" ref="LI68" ca="1">IFERROR(IF(AND(НачЦ_ИнвП_Дата&lt;=LI$3,КИнвП_Дата&gt;LI$3),
INDEX(Кальк._виноград,MATCH($A68,Кальк._виноград_наим.,0),MATCH("Сумма затрат, т.руб.",'Кальк-я'!$5:$5,0))*
INDEX(ЗФ,MATCH($A$66,ЗФ!$A:$A,0),MATCH("Посевная площадь"&amp;YEAR(LJ$3),ЗФ!$2:$2,0))*
INDEX(Коэф.закупка_год_виноград[],MATCH($A68,Коэф.закупка_год_виноград[1],0),MATCH(MONTH(LI$3),КЗ!$1:$1,0))/1000,""),0)</f>
        <v>0</v>
      </c>
      <c r="LJ68" s="551" cm="1">
        <f t="array" aca="1" ref="LJ68" ca="1">IFERROR(IF(AND(НачЦ_ИнвП_Дата&lt;=LJ$3,КИнвП_Дата&gt;LJ$3),
INDEX(Кальк._виноград,MATCH($A68,Кальк._виноград_наим.,0),MATCH("Сумма затрат, т.руб.",'Кальк-я'!$5:$5,0))*
INDEX(ЗФ,MATCH($A$66,ЗФ!$A:$A,0),MATCH("Посевная площадь"&amp;YEAR(LK$3),ЗФ!$2:$2,0))*
INDEX(Коэф.закупка_год_виноград[],MATCH($A68,Коэф.закупка_год_виноград[1],0),MATCH(MONTH(LJ$3),КЗ!$1:$1,0))/1000,""),0)</f>
        <v>0</v>
      </c>
      <c r="LK68" s="551" cm="1">
        <f t="array" aca="1" ref="LK68" ca="1">IFERROR(IF(AND(НачЦ_ИнвП_Дата&lt;=LK$3,КИнвП_Дата&gt;LK$3),
INDEX(Кальк._виноград,MATCH($A68,Кальк._виноград_наим.,0),MATCH("Сумма затрат, т.руб.",'Кальк-я'!$5:$5,0))*
INDEX(ЗФ,MATCH($A$66,ЗФ!$A:$A,0),MATCH("Посевная площадь"&amp;YEAR(LL$3),ЗФ!$2:$2,0))*
INDEX(Коэф.закупка_год_виноград[],MATCH($A68,Коэф.закупка_год_виноград[1],0),MATCH(MONTH(LK$3),КЗ!$1:$1,0))/1000,""),0)</f>
        <v>0</v>
      </c>
      <c r="LL68" s="551" cm="1">
        <f t="array" aca="1" ref="LL68" ca="1">IFERROR(IF(AND(НачЦ_ИнвП_Дата&lt;=LL$3,КИнвП_Дата&gt;LL$3),
INDEX(Кальк._виноград,MATCH($A68,Кальк._виноград_наим.,0),MATCH("Сумма затрат, т.руб.",'Кальк-я'!$5:$5,0))*
INDEX(ЗФ,MATCH($A$66,ЗФ!$A:$A,0),MATCH("Посевная площадь"&amp;YEAR(LM$3),ЗФ!$2:$2,0))*
INDEX(Коэф.закупка_год_виноград[],MATCH($A68,Коэф.закупка_год_виноград[1],0),MATCH(MONTH(LL$3),КЗ!$1:$1,0))/1000,""),0)</f>
        <v>0</v>
      </c>
      <c r="LM68" s="551" cm="1">
        <f t="array" aca="1" ref="LM68" ca="1">IFERROR(IF(AND(НачЦ_ИнвП_Дата&lt;=LM$3,КИнвП_Дата&gt;LM$3),
INDEX(Кальк._виноград,MATCH($A68,Кальк._виноград_наим.,0),MATCH("Сумма затрат, т.руб.",'Кальк-я'!$5:$5,0))*
INDEX(ЗФ,MATCH($A$66,ЗФ!$A:$A,0),MATCH("Посевная площадь"&amp;YEAR(LN$3),ЗФ!$2:$2,0))*
INDEX(Коэф.закупка_год_виноград[],MATCH($A68,Коэф.закупка_год_виноград[1],0),MATCH(MONTH(LM$3),КЗ!$1:$1,0))/1000,""),0)</f>
        <v>0</v>
      </c>
      <c r="LN68" s="552">
        <f t="shared" ca="1" si="1568"/>
        <v>0</v>
      </c>
      <c r="LO68" s="551" cm="1">
        <f t="array" aca="1" ref="LO68" ca="1">IFERROR(IF(AND(НачЦ_ИнвП_Дата&lt;=LO$3,КИнвП_Дата&gt;LO$3),
INDEX(Кальк._виноград,MATCH($A68,Кальк._виноград_наим.,0),MATCH("Сумма затрат, т.руб.",'Кальк-я'!$5:$5,0))*
INDEX(ЗФ,MATCH($A$66,ЗФ!$A:$A,0),MATCH("Посевная площадь"&amp;YEAR(LP$3),ЗФ!$2:$2,0))*
INDEX(Коэф.закупка_год_виноград[],MATCH($A68,Коэф.закупка_год_виноград[1],0),MATCH(MONTH(LO$3),КЗ!$1:$1,0))/1000,""),0)</f>
        <v>0</v>
      </c>
      <c r="LP68" s="551" cm="1">
        <f t="array" aca="1" ref="LP68" ca="1">IFERROR(IF(AND(НачЦ_ИнвП_Дата&lt;=LP$3,КИнвП_Дата&gt;LP$3),
INDEX(Кальк._виноград,MATCH($A68,Кальк._виноград_наим.,0),MATCH("Сумма затрат, т.руб.",'Кальк-я'!$5:$5,0))*
INDEX(ЗФ,MATCH($A$66,ЗФ!$A:$A,0),MATCH("Посевная площадь"&amp;YEAR(LQ$3),ЗФ!$2:$2,0))*
INDEX(Коэф.закупка_год_виноград[],MATCH($A68,Коэф.закупка_год_виноград[1],0),MATCH(MONTH(LP$3),КЗ!$1:$1,0))/1000,""),0)</f>
        <v>0</v>
      </c>
      <c r="LQ68" s="551" cm="1">
        <f t="array" aca="1" ref="LQ68" ca="1">IFERROR(IF(AND(НачЦ_ИнвП_Дата&lt;=LQ$3,КИнвП_Дата&gt;LQ$3),
INDEX(Кальк._виноград,MATCH($A68,Кальк._виноград_наим.,0),MATCH("Сумма затрат, т.руб.",'Кальк-я'!$5:$5,0))*
INDEX(ЗФ,MATCH($A$66,ЗФ!$A:$A,0),MATCH("Посевная площадь"&amp;YEAR(LR$3),ЗФ!$2:$2,0))*
INDEX(Коэф.закупка_год_виноград[],MATCH($A68,Коэф.закупка_год_виноград[1],0),MATCH(MONTH(LQ$3),КЗ!$1:$1,0))/1000,""),0)</f>
        <v>0</v>
      </c>
      <c r="LR68" s="551" cm="1">
        <f t="array" aca="1" ref="LR68" ca="1">IFERROR(IF(AND(НачЦ_ИнвП_Дата&lt;=LR$3,КИнвП_Дата&gt;LR$3),
INDEX(Кальк._виноград,MATCH($A68,Кальк._виноград_наим.,0),MATCH("Сумма затрат, т.руб.",'Кальк-я'!$5:$5,0))*
INDEX(ЗФ,MATCH($A$66,ЗФ!$A:$A,0),MATCH("Посевная площадь"&amp;YEAR(LS$3),ЗФ!$2:$2,0))*
INDEX(Коэф.закупка_год_виноград[],MATCH($A68,Коэф.закупка_год_виноград[1],0),MATCH(MONTH(LR$3),КЗ!$1:$1,0))/1000,""),0)</f>
        <v>0</v>
      </c>
      <c r="LS68" s="551" cm="1">
        <f t="array" aca="1" ref="LS68" ca="1">IFERROR(IF(AND(НачЦ_ИнвП_Дата&lt;=LS$3,КИнвП_Дата&gt;LS$3),
INDEX(Кальк._виноград,MATCH($A68,Кальк._виноград_наим.,0),MATCH("Сумма затрат, т.руб.",'Кальк-я'!$5:$5,0))*
INDEX(ЗФ,MATCH($A$66,ЗФ!$A:$A,0),MATCH("Посевная площадь"&amp;YEAR(LT$3),ЗФ!$2:$2,0))*
INDEX(Коэф.закупка_год_виноград[],MATCH($A68,Коэф.закупка_год_виноград[1],0),MATCH(MONTH(LS$3),КЗ!$1:$1,0))/1000,""),0)</f>
        <v>0</v>
      </c>
      <c r="LT68" s="551" cm="1">
        <f t="array" aca="1" ref="LT68" ca="1">IFERROR(IF(AND(НачЦ_ИнвП_Дата&lt;=LT$3,КИнвП_Дата&gt;LT$3),
INDEX(Кальк._виноград,MATCH($A68,Кальк._виноград_наим.,0),MATCH("Сумма затрат, т.руб.",'Кальк-я'!$5:$5,0))*
INDEX(ЗФ,MATCH($A$66,ЗФ!$A:$A,0),MATCH("Посевная площадь"&amp;YEAR(LU$3),ЗФ!$2:$2,0))*
INDEX(Коэф.закупка_год_виноград[],MATCH($A68,Коэф.закупка_год_виноград[1],0),MATCH(MONTH(LT$3),КЗ!$1:$1,0))/1000,""),0)</f>
        <v>0</v>
      </c>
      <c r="LU68" s="551" cm="1">
        <f t="array" aca="1" ref="LU68" ca="1">IFERROR(IF(AND(НачЦ_ИнвП_Дата&lt;=LU$3,КИнвП_Дата&gt;LU$3),
INDEX(Кальк._виноград,MATCH($A68,Кальк._виноград_наим.,0),MATCH("Сумма затрат, т.руб.",'Кальк-я'!$5:$5,0))*
INDEX(ЗФ,MATCH($A$66,ЗФ!$A:$A,0),MATCH("Посевная площадь"&amp;YEAR(LV$3),ЗФ!$2:$2,0))*
INDEX(Коэф.закупка_год_виноград[],MATCH($A68,Коэф.закупка_год_виноград[1],0),MATCH(MONTH(LU$3),КЗ!$1:$1,0))/1000,""),0)</f>
        <v>0</v>
      </c>
      <c r="LV68" s="551" cm="1">
        <f t="array" aca="1" ref="LV68" ca="1">IFERROR(IF(AND(НачЦ_ИнвП_Дата&lt;=LV$3,КИнвП_Дата&gt;LV$3),
INDEX(Кальк._виноград,MATCH($A68,Кальк._виноград_наим.,0),MATCH("Сумма затрат, т.руб.",'Кальк-я'!$5:$5,0))*
INDEX(ЗФ,MATCH($A$66,ЗФ!$A:$A,0),MATCH("Посевная площадь"&amp;YEAR(LW$3),ЗФ!$2:$2,0))*
INDEX(Коэф.закупка_год_виноград[],MATCH($A68,Коэф.закупка_год_виноград[1],0),MATCH(MONTH(LV$3),КЗ!$1:$1,0))/1000,""),0)</f>
        <v>0</v>
      </c>
      <c r="LW68" s="551" cm="1">
        <f t="array" aca="1" ref="LW68" ca="1">IFERROR(IF(AND(НачЦ_ИнвП_Дата&lt;=LW$3,КИнвП_Дата&gt;LW$3),
INDEX(Кальк._виноград,MATCH($A68,Кальк._виноград_наим.,0),MATCH("Сумма затрат, т.руб.",'Кальк-я'!$5:$5,0))*
INDEX(ЗФ,MATCH($A$66,ЗФ!$A:$A,0),MATCH("Посевная площадь"&amp;YEAR(LX$3),ЗФ!$2:$2,0))*
INDEX(Коэф.закупка_год_виноград[],MATCH($A68,Коэф.закупка_год_виноград[1],0),MATCH(MONTH(LW$3),КЗ!$1:$1,0))/1000,""),0)</f>
        <v>0</v>
      </c>
      <c r="LX68" s="551" cm="1">
        <f t="array" aca="1" ref="LX68" ca="1">IFERROR(IF(AND(НачЦ_ИнвП_Дата&lt;=LX$3,КИнвП_Дата&gt;LX$3),
INDEX(Кальк._виноград,MATCH($A68,Кальк._виноград_наим.,0),MATCH("Сумма затрат, т.руб.",'Кальк-я'!$5:$5,0))*
INDEX(ЗФ,MATCH($A$66,ЗФ!$A:$A,0),MATCH("Посевная площадь"&amp;YEAR(LY$3),ЗФ!$2:$2,0))*
INDEX(Коэф.закупка_год_виноград[],MATCH($A68,Коэф.закупка_год_виноград[1],0),MATCH(MONTH(LX$3),КЗ!$1:$1,0))/1000,""),0)</f>
        <v>0</v>
      </c>
      <c r="LY68" s="551" cm="1">
        <f t="array" aca="1" ref="LY68" ca="1">IFERROR(IF(AND(НачЦ_ИнвП_Дата&lt;=LY$3,КИнвП_Дата&gt;LY$3),
INDEX(Кальк._виноград,MATCH($A68,Кальк._виноград_наим.,0),MATCH("Сумма затрат, т.руб.",'Кальк-я'!$5:$5,0))*
INDEX(ЗФ,MATCH($A$66,ЗФ!$A:$A,0),MATCH("Посевная площадь"&amp;YEAR(LZ$3),ЗФ!$2:$2,0))*
INDEX(Коэф.закупка_год_виноград[],MATCH($A68,Коэф.закупка_год_виноград[1],0),MATCH(MONTH(LY$3),КЗ!$1:$1,0))/1000,""),0)</f>
        <v>0</v>
      </c>
      <c r="LZ68" s="551" cm="1">
        <f t="array" aca="1" ref="LZ68" ca="1">IFERROR(IF(AND(НачЦ_ИнвП_Дата&lt;=LZ$3,КИнвП_Дата&gt;LZ$3),
INDEX(Кальк._виноград,MATCH($A68,Кальк._виноград_наим.,0),MATCH("Сумма затрат, т.руб.",'Кальк-я'!$5:$5,0))*
INDEX(ЗФ,MATCH($A$66,ЗФ!$A:$A,0),MATCH("Посевная площадь"&amp;YEAR(MA$3),ЗФ!$2:$2,0))*
INDEX(Коэф.закупка_год_виноград[],MATCH($A68,Коэф.закупка_год_виноград[1],0),MATCH(MONTH(LZ$3),КЗ!$1:$1,0))/1000,""),0)</f>
        <v>0</v>
      </c>
      <c r="MA68" s="552">
        <f t="shared" ca="1" si="1569"/>
        <v>0</v>
      </c>
      <c r="MB68" s="551" cm="1">
        <f t="array" aca="1" ref="MB68" ca="1">IFERROR(IF(AND(НачЦ_ИнвП_Дата&lt;=MB$3,КИнвП_Дата&gt;MB$3),
INDEX(Кальк._виноград,MATCH($A68,Кальк._виноград_наим.,0),MATCH("Сумма затрат, т.руб.",'Кальк-я'!$5:$5,0))*
INDEX(ЗФ,MATCH($A$66,ЗФ!$A:$A,0),MATCH("Посевная площадь"&amp;YEAR(MC$3),ЗФ!$2:$2,0))*
INDEX(Коэф.закупка_год_виноград[],MATCH($A68,Коэф.закупка_год_виноград[1],0),MATCH(MONTH(MB$3),КЗ!$1:$1,0))/1000,""),0)</f>
        <v>0</v>
      </c>
      <c r="MC68" s="551" cm="1">
        <f t="array" aca="1" ref="MC68" ca="1">IFERROR(IF(AND(НачЦ_ИнвП_Дата&lt;=MC$3,КИнвП_Дата&gt;MC$3),
INDEX(Кальк._виноград,MATCH($A68,Кальк._виноград_наим.,0),MATCH("Сумма затрат, т.руб.",'Кальк-я'!$5:$5,0))*
INDEX(ЗФ,MATCH($A$66,ЗФ!$A:$A,0),MATCH("Посевная площадь"&amp;YEAR(MD$3),ЗФ!$2:$2,0))*
INDEX(Коэф.закупка_год_виноград[],MATCH($A68,Коэф.закупка_год_виноград[1],0),MATCH(MONTH(MC$3),КЗ!$1:$1,0))/1000,""),0)</f>
        <v>0</v>
      </c>
      <c r="MD68" s="551" cm="1">
        <f t="array" aca="1" ref="MD68" ca="1">IFERROR(IF(AND(НачЦ_ИнвП_Дата&lt;=MD$3,КИнвП_Дата&gt;MD$3),
INDEX(Кальк._виноград,MATCH($A68,Кальк._виноград_наим.,0),MATCH("Сумма затрат, т.руб.",'Кальк-я'!$5:$5,0))*
INDEX(ЗФ,MATCH($A$66,ЗФ!$A:$A,0),MATCH("Посевная площадь"&amp;YEAR(ME$3),ЗФ!$2:$2,0))*
INDEX(Коэф.закупка_год_виноград[],MATCH($A68,Коэф.закупка_год_виноград[1],0),MATCH(MONTH(MD$3),КЗ!$1:$1,0))/1000,""),0)</f>
        <v>0</v>
      </c>
      <c r="ME68" s="551" cm="1">
        <f t="array" aca="1" ref="ME68" ca="1">IFERROR(IF(AND(НачЦ_ИнвП_Дата&lt;=ME$3,КИнвП_Дата&gt;ME$3),
INDEX(Кальк._виноград,MATCH($A68,Кальк._виноград_наим.,0),MATCH("Сумма затрат, т.руб.",'Кальк-я'!$5:$5,0))*
INDEX(ЗФ,MATCH($A$66,ЗФ!$A:$A,0),MATCH("Посевная площадь"&amp;YEAR(MF$3),ЗФ!$2:$2,0))*
INDEX(Коэф.закупка_год_виноград[],MATCH($A68,Коэф.закупка_год_виноград[1],0),MATCH(MONTH(ME$3),КЗ!$1:$1,0))/1000,""),0)</f>
        <v>0</v>
      </c>
      <c r="MF68" s="551" cm="1">
        <f t="array" aca="1" ref="MF68" ca="1">IFERROR(IF(AND(НачЦ_ИнвП_Дата&lt;=MF$3,КИнвП_Дата&gt;MF$3),
INDEX(Кальк._виноград,MATCH($A68,Кальк._виноград_наим.,0),MATCH("Сумма затрат, т.руб.",'Кальк-я'!$5:$5,0))*
INDEX(ЗФ,MATCH($A$66,ЗФ!$A:$A,0),MATCH("Посевная площадь"&amp;YEAR(MG$3),ЗФ!$2:$2,0))*
INDEX(Коэф.закупка_год_виноград[],MATCH($A68,Коэф.закупка_год_виноград[1],0),MATCH(MONTH(MF$3),КЗ!$1:$1,0))/1000,""),0)</f>
        <v>0</v>
      </c>
      <c r="MG68" s="551" cm="1">
        <f t="array" aca="1" ref="MG68" ca="1">IFERROR(IF(AND(НачЦ_ИнвП_Дата&lt;=MG$3,КИнвП_Дата&gt;MG$3),
INDEX(Кальк._виноград,MATCH($A68,Кальк._виноград_наим.,0),MATCH("Сумма затрат, т.руб.",'Кальк-я'!$5:$5,0))*
INDEX(ЗФ,MATCH($A$66,ЗФ!$A:$A,0),MATCH("Посевная площадь"&amp;YEAR(MH$3),ЗФ!$2:$2,0))*
INDEX(Коэф.закупка_год_виноград[],MATCH($A68,Коэф.закупка_год_виноград[1],0),MATCH(MONTH(MG$3),КЗ!$1:$1,0))/1000,""),0)</f>
        <v>0</v>
      </c>
      <c r="MH68" s="551" cm="1">
        <f t="array" aca="1" ref="MH68" ca="1">IFERROR(IF(AND(НачЦ_ИнвП_Дата&lt;=MH$3,КИнвП_Дата&gt;MH$3),
INDEX(Кальк._виноград,MATCH($A68,Кальк._виноград_наим.,0),MATCH("Сумма затрат, т.руб.",'Кальк-я'!$5:$5,0))*
INDEX(ЗФ,MATCH($A$66,ЗФ!$A:$A,0),MATCH("Посевная площадь"&amp;YEAR(MI$3),ЗФ!$2:$2,0))*
INDEX(Коэф.закупка_год_виноград[],MATCH($A68,Коэф.закупка_год_виноград[1],0),MATCH(MONTH(MH$3),КЗ!$1:$1,0))/1000,""),0)</f>
        <v>0</v>
      </c>
      <c r="MI68" s="551" cm="1">
        <f t="array" aca="1" ref="MI68" ca="1">IFERROR(IF(AND(НачЦ_ИнвП_Дата&lt;=MI$3,КИнвП_Дата&gt;MI$3),
INDEX(Кальк._виноград,MATCH($A68,Кальк._виноград_наим.,0),MATCH("Сумма затрат, т.руб.",'Кальк-я'!$5:$5,0))*
INDEX(ЗФ,MATCH($A$66,ЗФ!$A:$A,0),MATCH("Посевная площадь"&amp;YEAR(MJ$3),ЗФ!$2:$2,0))*
INDEX(Коэф.закупка_год_виноград[],MATCH($A68,Коэф.закупка_год_виноград[1],0),MATCH(MONTH(MI$3),КЗ!$1:$1,0))/1000,""),0)</f>
        <v>0</v>
      </c>
      <c r="MJ68" s="551" cm="1">
        <f t="array" aca="1" ref="MJ68" ca="1">IFERROR(IF(AND(НачЦ_ИнвП_Дата&lt;=MJ$3,КИнвП_Дата&gt;MJ$3),
INDEX(Кальк._виноград,MATCH($A68,Кальк._виноград_наим.,0),MATCH("Сумма затрат, т.руб.",'Кальк-я'!$5:$5,0))*
INDEX(ЗФ,MATCH($A$66,ЗФ!$A:$A,0),MATCH("Посевная площадь"&amp;YEAR(MK$3),ЗФ!$2:$2,0))*
INDEX(Коэф.закупка_год_виноград[],MATCH($A68,Коэф.закупка_год_виноград[1],0),MATCH(MONTH(MJ$3),КЗ!$1:$1,0))/1000,""),0)</f>
        <v>0</v>
      </c>
      <c r="MK68" s="551" cm="1">
        <f t="array" aca="1" ref="MK68" ca="1">IFERROR(IF(AND(НачЦ_ИнвП_Дата&lt;=MK$3,КИнвП_Дата&gt;MK$3),
INDEX(Кальк._виноград,MATCH($A68,Кальк._виноград_наим.,0),MATCH("Сумма затрат, т.руб.",'Кальк-я'!$5:$5,0))*
INDEX(ЗФ,MATCH($A$66,ЗФ!$A:$A,0),MATCH("Посевная площадь"&amp;YEAR(ML$3),ЗФ!$2:$2,0))*
INDEX(Коэф.закупка_год_виноград[],MATCH($A68,Коэф.закупка_год_виноград[1],0),MATCH(MONTH(MK$3),КЗ!$1:$1,0))/1000,""),0)</f>
        <v>0</v>
      </c>
      <c r="ML68" s="551" cm="1">
        <f t="array" aca="1" ref="ML68" ca="1">IFERROR(IF(AND(НачЦ_ИнвП_Дата&lt;=ML$3,КИнвП_Дата&gt;ML$3),
INDEX(Кальк._виноград,MATCH($A68,Кальк._виноград_наим.,0),MATCH("Сумма затрат, т.руб.",'Кальк-я'!$5:$5,0))*
INDEX(ЗФ,MATCH($A$66,ЗФ!$A:$A,0),MATCH("Посевная площадь"&amp;YEAR(MM$3),ЗФ!$2:$2,0))*
INDEX(Коэф.закупка_год_виноград[],MATCH($A68,Коэф.закупка_год_виноград[1],0),MATCH(MONTH(ML$3),КЗ!$1:$1,0))/1000,""),0)</f>
        <v>0</v>
      </c>
      <c r="MM68" s="551" cm="1">
        <f t="array" aca="1" ref="MM68" ca="1">IFERROR(IF(AND(НачЦ_ИнвП_Дата&lt;=MM$3,КИнвП_Дата&gt;MM$3),
INDEX(Кальк._виноград,MATCH($A68,Кальк._виноград_наим.,0),MATCH("Сумма затрат, т.руб.",'Кальк-я'!$5:$5,0))*
INDEX(ЗФ,MATCH($A$66,ЗФ!$A:$A,0),MATCH("Посевная площадь"&amp;YEAR(MN$3),ЗФ!$2:$2,0))*
INDEX(Коэф.закупка_год_виноград[],MATCH($A68,Коэф.закупка_год_виноград[1],0),MATCH(MONTH(MM$3),КЗ!$1:$1,0))/1000,""),0)</f>
        <v>0</v>
      </c>
      <c r="MN68" s="552">
        <f t="shared" ca="1" si="1570"/>
        <v>0</v>
      </c>
      <c r="MO68" s="551" cm="1">
        <f t="array" aca="1" ref="MO68" ca="1">IFERROR(IF(AND(НачЦ_ИнвП_Дата&lt;=MO$3,КИнвП_Дата&gt;MO$3),
INDEX(Кальк._виноград,MATCH($A68,Кальк._виноград_наим.,0),MATCH("Сумма затрат, т.руб.",'Кальк-я'!$5:$5,0))*
INDEX(ЗФ,MATCH($A$66,ЗФ!$A:$A,0),MATCH("Посевная площадь"&amp;YEAR(MP$3),ЗФ!$2:$2,0))*
INDEX(Коэф.закупка_год_виноград[],MATCH($A68,Коэф.закупка_год_виноград[1],0),MATCH(MONTH(MO$3),КЗ!$1:$1,0))/1000,""),0)</f>
        <v>0</v>
      </c>
      <c r="MP68" s="551" cm="1">
        <f t="array" aca="1" ref="MP68" ca="1">IFERROR(IF(AND(НачЦ_ИнвП_Дата&lt;=MP$3,КИнвП_Дата&gt;MP$3),
INDEX(Кальк._виноград,MATCH($A68,Кальк._виноград_наим.,0),MATCH("Сумма затрат, т.руб.",'Кальк-я'!$5:$5,0))*
INDEX(ЗФ,MATCH($A$66,ЗФ!$A:$A,0),MATCH("Посевная площадь"&amp;YEAR(MQ$3),ЗФ!$2:$2,0))*
INDEX(Коэф.закупка_год_виноград[],MATCH($A68,Коэф.закупка_год_виноград[1],0),MATCH(MONTH(MP$3),КЗ!$1:$1,0))/1000,""),0)</f>
        <v>0</v>
      </c>
      <c r="MQ68" s="551" cm="1">
        <f t="array" aca="1" ref="MQ68" ca="1">IFERROR(IF(AND(НачЦ_ИнвП_Дата&lt;=MQ$3,КИнвП_Дата&gt;MQ$3),
INDEX(Кальк._виноград,MATCH($A68,Кальк._виноград_наим.,0),MATCH("Сумма затрат, т.руб.",'Кальк-я'!$5:$5,0))*
INDEX(ЗФ,MATCH($A$66,ЗФ!$A:$A,0),MATCH("Посевная площадь"&amp;YEAR(MR$3),ЗФ!$2:$2,0))*
INDEX(Коэф.закупка_год_виноград[],MATCH($A68,Коэф.закупка_год_виноград[1],0),MATCH(MONTH(MQ$3),КЗ!$1:$1,0))/1000,""),0)</f>
        <v>0</v>
      </c>
      <c r="MR68" s="551" cm="1">
        <f t="array" aca="1" ref="MR68" ca="1">IFERROR(IF(AND(НачЦ_ИнвП_Дата&lt;=MR$3,КИнвП_Дата&gt;MR$3),
INDEX(Кальк._виноград,MATCH($A68,Кальк._виноград_наим.,0),MATCH("Сумма затрат, т.руб.",'Кальк-я'!$5:$5,0))*
INDEX(ЗФ,MATCH($A$66,ЗФ!$A:$A,0),MATCH("Посевная площадь"&amp;YEAR(MS$3),ЗФ!$2:$2,0))*
INDEX(Коэф.закупка_год_виноград[],MATCH($A68,Коэф.закупка_год_виноград[1],0),MATCH(MONTH(MR$3),КЗ!$1:$1,0))/1000,""),0)</f>
        <v>0</v>
      </c>
      <c r="MS68" s="551" cm="1">
        <f t="array" aca="1" ref="MS68" ca="1">IFERROR(IF(AND(НачЦ_ИнвП_Дата&lt;=MS$3,КИнвП_Дата&gt;MS$3),
INDEX(Кальк._виноград,MATCH($A68,Кальк._виноград_наим.,0),MATCH("Сумма затрат, т.руб.",'Кальк-я'!$5:$5,0))*
INDEX(ЗФ,MATCH($A$66,ЗФ!$A:$A,0),MATCH("Посевная площадь"&amp;YEAR(MT$3),ЗФ!$2:$2,0))*
INDEX(Коэф.закупка_год_виноград[],MATCH($A68,Коэф.закупка_год_виноград[1],0),MATCH(MONTH(MS$3),КЗ!$1:$1,0))/1000,""),0)</f>
        <v>0</v>
      </c>
      <c r="MT68" s="551" cm="1">
        <f t="array" aca="1" ref="MT68" ca="1">IFERROR(IF(AND(НачЦ_ИнвП_Дата&lt;=MT$3,КИнвП_Дата&gt;MT$3),
INDEX(Кальк._виноград,MATCH($A68,Кальк._виноград_наим.,0),MATCH("Сумма затрат, т.руб.",'Кальк-я'!$5:$5,0))*
INDEX(ЗФ,MATCH($A$66,ЗФ!$A:$A,0),MATCH("Посевная площадь"&amp;YEAR(MU$3),ЗФ!$2:$2,0))*
INDEX(Коэф.закупка_год_виноград[],MATCH($A68,Коэф.закупка_год_виноград[1],0),MATCH(MONTH(MT$3),КЗ!$1:$1,0))/1000,""),0)</f>
        <v>0</v>
      </c>
      <c r="MU68" s="551" cm="1">
        <f t="array" aca="1" ref="MU68" ca="1">IFERROR(IF(AND(НачЦ_ИнвП_Дата&lt;=MU$3,КИнвП_Дата&gt;MU$3),
INDEX(Кальк._виноград,MATCH($A68,Кальк._виноград_наим.,0),MATCH("Сумма затрат, т.руб.",'Кальк-я'!$5:$5,0))*
INDEX(ЗФ,MATCH($A$66,ЗФ!$A:$A,0),MATCH("Посевная площадь"&amp;YEAR(MV$3),ЗФ!$2:$2,0))*
INDEX(Коэф.закупка_год_виноград[],MATCH($A68,Коэф.закупка_год_виноград[1],0),MATCH(MONTH(MU$3),КЗ!$1:$1,0))/1000,""),0)</f>
        <v>0</v>
      </c>
      <c r="MV68" s="551" cm="1">
        <f t="array" aca="1" ref="MV68" ca="1">IFERROR(IF(AND(НачЦ_ИнвП_Дата&lt;=MV$3,КИнвП_Дата&gt;MV$3),
INDEX(Кальк._виноград,MATCH($A68,Кальк._виноград_наим.,0),MATCH("Сумма затрат, т.руб.",'Кальк-я'!$5:$5,0))*
INDEX(ЗФ,MATCH($A$66,ЗФ!$A:$A,0),MATCH("Посевная площадь"&amp;YEAR(MW$3),ЗФ!$2:$2,0))*
INDEX(Коэф.закупка_год_виноград[],MATCH($A68,Коэф.закупка_год_виноград[1],0),MATCH(MONTH(MV$3),КЗ!$1:$1,0))/1000,""),0)</f>
        <v>0</v>
      </c>
      <c r="MW68" s="551" cm="1">
        <f t="array" aca="1" ref="MW68" ca="1">IFERROR(IF(AND(НачЦ_ИнвП_Дата&lt;=MW$3,КИнвП_Дата&gt;MW$3),
INDEX(Кальк._виноград,MATCH($A68,Кальк._виноград_наим.,0),MATCH("Сумма затрат, т.руб.",'Кальк-я'!$5:$5,0))*
INDEX(ЗФ,MATCH($A$66,ЗФ!$A:$A,0),MATCH("Посевная площадь"&amp;YEAR(MX$3),ЗФ!$2:$2,0))*
INDEX(Коэф.закупка_год_виноград[],MATCH($A68,Коэф.закупка_год_виноград[1],0),MATCH(MONTH(MW$3),КЗ!$1:$1,0))/1000,""),0)</f>
        <v>0</v>
      </c>
      <c r="MX68" s="551" cm="1">
        <f t="array" aca="1" ref="MX68" ca="1">IFERROR(IF(AND(НачЦ_ИнвП_Дата&lt;=MX$3,КИнвП_Дата&gt;MX$3),
INDEX(Кальк._виноград,MATCH($A68,Кальк._виноград_наим.,0),MATCH("Сумма затрат, т.руб.",'Кальк-я'!$5:$5,0))*
INDEX(ЗФ,MATCH($A$66,ЗФ!$A:$A,0),MATCH("Посевная площадь"&amp;YEAR(MY$3),ЗФ!$2:$2,0))*
INDEX(Коэф.закупка_год_виноград[],MATCH($A68,Коэф.закупка_год_виноград[1],0),MATCH(MONTH(MX$3),КЗ!$1:$1,0))/1000,""),0)</f>
        <v>0</v>
      </c>
      <c r="MY68" s="551" cm="1">
        <f t="array" aca="1" ref="MY68" ca="1">IFERROR(IF(AND(НачЦ_ИнвП_Дата&lt;=MY$3,КИнвП_Дата&gt;MY$3),
INDEX(Кальк._виноград,MATCH($A68,Кальк._виноград_наим.,0),MATCH("Сумма затрат, т.руб.",'Кальк-я'!$5:$5,0))*
INDEX(ЗФ,MATCH($A$66,ЗФ!$A:$A,0),MATCH("Посевная площадь"&amp;YEAR(MZ$3),ЗФ!$2:$2,0))*
INDEX(Коэф.закупка_год_виноград[],MATCH($A68,Коэф.закупка_год_виноград[1],0),MATCH(MONTH(MY$3),КЗ!$1:$1,0))/1000,""),0)</f>
        <v>0</v>
      </c>
      <c r="MZ68" s="551" cm="1">
        <f t="array" aca="1" ref="MZ68" ca="1">IFERROR(IF(AND(НачЦ_ИнвП_Дата&lt;=MZ$3,КИнвП_Дата&gt;MZ$3),
INDEX(Кальк._виноград,MATCH($A68,Кальк._виноград_наим.,0),MATCH("Сумма затрат, т.руб.",'Кальк-я'!$5:$5,0))*
INDEX(ЗФ,MATCH($A$66,ЗФ!$A:$A,0),MATCH("Посевная площадь"&amp;YEAR(NA$3),ЗФ!$2:$2,0))*
INDEX(Коэф.закупка_год_виноград[],MATCH($A68,Коэф.закупка_год_виноград[1],0),MATCH(MONTH(MZ$3),КЗ!$1:$1,0))/1000,""),0)</f>
        <v>0</v>
      </c>
      <c r="NA68" s="552">
        <f t="shared" ca="1" si="1571"/>
        <v>0</v>
      </c>
      <c r="NB68" s="551" cm="1">
        <f t="array" aca="1" ref="NB68" ca="1">IFERROR(IF(AND(НачЦ_ИнвП_Дата&lt;=NB$3,КИнвП_Дата&gt;NB$3),
INDEX(Кальк._виноград,MATCH($A68,Кальк._виноград_наим.,0),MATCH("Сумма затрат, т.руб.",'Кальк-я'!$5:$5,0))*
INDEX(ЗФ,MATCH($A$66,ЗФ!$A:$A,0),MATCH("Посевная площадь"&amp;YEAR(NC$3),ЗФ!$2:$2,0))*
INDEX(Коэф.закупка_год_виноград[],MATCH($A68,Коэф.закупка_год_виноград[1],0),MATCH(MONTH(NB$3),КЗ!$1:$1,0))/1000,""),0)</f>
        <v>0</v>
      </c>
      <c r="NC68" s="551" cm="1">
        <f t="array" aca="1" ref="NC68" ca="1">IFERROR(IF(AND(НачЦ_ИнвП_Дата&lt;=NC$3,КИнвП_Дата&gt;NC$3),
INDEX(Кальк._виноград,MATCH($A68,Кальк._виноград_наим.,0),MATCH("Сумма затрат, т.руб.",'Кальк-я'!$5:$5,0))*
INDEX(ЗФ,MATCH($A$66,ЗФ!$A:$A,0),MATCH("Посевная площадь"&amp;YEAR(ND$3),ЗФ!$2:$2,0))*
INDEX(Коэф.закупка_год_виноград[],MATCH($A68,Коэф.закупка_год_виноград[1],0),MATCH(MONTH(NC$3),КЗ!$1:$1,0))/1000,""),0)</f>
        <v>0</v>
      </c>
      <c r="ND68" s="551" cm="1">
        <f t="array" aca="1" ref="ND68" ca="1">IFERROR(IF(AND(НачЦ_ИнвП_Дата&lt;=ND$3,КИнвП_Дата&gt;ND$3),
INDEX(Кальк._виноград,MATCH($A68,Кальк._виноград_наим.,0),MATCH("Сумма затрат, т.руб.",'Кальк-я'!$5:$5,0))*
INDEX(ЗФ,MATCH($A$66,ЗФ!$A:$A,0),MATCH("Посевная площадь"&amp;YEAR(NE$3),ЗФ!$2:$2,0))*
INDEX(Коэф.закупка_год_виноград[],MATCH($A68,Коэф.закупка_год_виноград[1],0),MATCH(MONTH(ND$3),КЗ!$1:$1,0))/1000,""),0)</f>
        <v>0</v>
      </c>
      <c r="NE68" s="551" cm="1">
        <f t="array" aca="1" ref="NE68" ca="1">IFERROR(IF(AND(НачЦ_ИнвП_Дата&lt;=NE$3,КИнвП_Дата&gt;NE$3),
INDEX(Кальк._виноград,MATCH($A68,Кальк._виноград_наим.,0),MATCH("Сумма затрат, т.руб.",'Кальк-я'!$5:$5,0))*
INDEX(ЗФ,MATCH($A$66,ЗФ!$A:$A,0),MATCH("Посевная площадь"&amp;YEAR(NF$3),ЗФ!$2:$2,0))*
INDEX(Коэф.закупка_год_виноград[],MATCH($A68,Коэф.закупка_год_виноград[1],0),MATCH(MONTH(NE$3),КЗ!$1:$1,0))/1000,""),0)</f>
        <v>0</v>
      </c>
      <c r="NF68" s="551" cm="1">
        <f t="array" aca="1" ref="NF68" ca="1">IFERROR(IF(AND(НачЦ_ИнвП_Дата&lt;=NF$3,КИнвП_Дата&gt;NF$3),
INDEX(Кальк._виноград,MATCH($A68,Кальк._виноград_наим.,0),MATCH("Сумма затрат, т.руб.",'Кальк-я'!$5:$5,0))*
INDEX(ЗФ,MATCH($A$66,ЗФ!$A:$A,0),MATCH("Посевная площадь"&amp;YEAR(NG$3),ЗФ!$2:$2,0))*
INDEX(Коэф.закупка_год_виноград[],MATCH($A68,Коэф.закупка_год_виноград[1],0),MATCH(MONTH(NF$3),КЗ!$1:$1,0))/1000,""),0)</f>
        <v>0</v>
      </c>
      <c r="NG68" s="551" cm="1">
        <f t="array" aca="1" ref="NG68" ca="1">IFERROR(IF(AND(НачЦ_ИнвП_Дата&lt;=NG$3,КИнвП_Дата&gt;NG$3),
INDEX(Кальк._виноград,MATCH($A68,Кальк._виноград_наим.,0),MATCH("Сумма затрат, т.руб.",'Кальк-я'!$5:$5,0))*
INDEX(ЗФ,MATCH($A$66,ЗФ!$A:$A,0),MATCH("Посевная площадь"&amp;YEAR(NH$3),ЗФ!$2:$2,0))*
INDEX(Коэф.закупка_год_виноград[],MATCH($A68,Коэф.закупка_год_виноград[1],0),MATCH(MONTH(NG$3),КЗ!$1:$1,0))/1000,""),0)</f>
        <v>0</v>
      </c>
      <c r="NH68" s="551" cm="1">
        <f t="array" aca="1" ref="NH68" ca="1">IFERROR(IF(AND(НачЦ_ИнвП_Дата&lt;=NH$3,КИнвП_Дата&gt;NH$3),
INDEX(Кальк._виноград,MATCH($A68,Кальк._виноград_наим.,0),MATCH("Сумма затрат, т.руб.",'Кальк-я'!$5:$5,0))*
INDEX(ЗФ,MATCH($A$66,ЗФ!$A:$A,0),MATCH("Посевная площадь"&amp;YEAR(NI$3),ЗФ!$2:$2,0))*
INDEX(Коэф.закупка_год_виноград[],MATCH($A68,Коэф.закупка_год_виноград[1],0),MATCH(MONTH(NH$3),КЗ!$1:$1,0))/1000,""),0)</f>
        <v>0</v>
      </c>
      <c r="NI68" s="551" cm="1">
        <f t="array" aca="1" ref="NI68" ca="1">IFERROR(IF(AND(НачЦ_ИнвП_Дата&lt;=NI$3,КИнвП_Дата&gt;NI$3),
INDEX(Кальк._виноград,MATCH($A68,Кальк._виноград_наим.,0),MATCH("Сумма затрат, т.руб.",'Кальк-я'!$5:$5,0))*
INDEX(ЗФ,MATCH($A$66,ЗФ!$A:$A,0),MATCH("Посевная площадь"&amp;YEAR(NJ$3),ЗФ!$2:$2,0))*
INDEX(Коэф.закупка_год_виноград[],MATCH($A68,Коэф.закупка_год_виноград[1],0),MATCH(MONTH(NI$3),КЗ!$1:$1,0))/1000,""),0)</f>
        <v>0</v>
      </c>
      <c r="NJ68" s="551" cm="1">
        <f t="array" aca="1" ref="NJ68" ca="1">IFERROR(IF(AND(НачЦ_ИнвП_Дата&lt;=NJ$3,КИнвП_Дата&gt;NJ$3),
INDEX(Кальк._виноград,MATCH($A68,Кальк._виноград_наим.,0),MATCH("Сумма затрат, т.руб.",'Кальк-я'!$5:$5,0))*
INDEX(ЗФ,MATCH($A$66,ЗФ!$A:$A,0),MATCH("Посевная площадь"&amp;YEAR(NK$3),ЗФ!$2:$2,0))*
INDEX(Коэф.закупка_год_виноград[],MATCH($A68,Коэф.закупка_год_виноград[1],0),MATCH(MONTH(NJ$3),КЗ!$1:$1,0))/1000,""),0)</f>
        <v>0</v>
      </c>
      <c r="NK68" s="551" cm="1">
        <f t="array" aca="1" ref="NK68" ca="1">IFERROR(IF(AND(НачЦ_ИнвП_Дата&lt;=NK$3,КИнвП_Дата&gt;NK$3),
INDEX(Кальк._виноград,MATCH($A68,Кальк._виноград_наим.,0),MATCH("Сумма затрат, т.руб.",'Кальк-я'!$5:$5,0))*
INDEX(ЗФ,MATCH($A$66,ЗФ!$A:$A,0),MATCH("Посевная площадь"&amp;YEAR(NL$3),ЗФ!$2:$2,0))*
INDEX(Коэф.закупка_год_виноград[],MATCH($A68,Коэф.закупка_год_виноград[1],0),MATCH(MONTH(NK$3),КЗ!$1:$1,0))/1000,""),0)</f>
        <v>0</v>
      </c>
      <c r="NL68" s="551" cm="1">
        <f t="array" aca="1" ref="NL68" ca="1">IFERROR(IF(AND(НачЦ_ИнвП_Дата&lt;=NL$3,КИнвП_Дата&gt;NL$3),
INDEX(Кальк._виноград,MATCH($A68,Кальк._виноград_наим.,0),MATCH("Сумма затрат, т.руб.",'Кальк-я'!$5:$5,0))*
INDEX(ЗФ,MATCH($A$66,ЗФ!$A:$A,0),MATCH("Посевная площадь"&amp;YEAR(NM$3),ЗФ!$2:$2,0))*
INDEX(Коэф.закупка_год_виноград[],MATCH($A68,Коэф.закупка_год_виноград[1],0),MATCH(MONTH(NL$3),КЗ!$1:$1,0))/1000,""),0)</f>
        <v>0</v>
      </c>
      <c r="NM68" s="551" cm="1">
        <f t="array" aca="1" ref="NM68" ca="1">IFERROR(IF(AND(НачЦ_ИнвП_Дата&lt;=NM$3,КИнвП_Дата&gt;NM$3),
INDEX(Кальк._виноград,MATCH($A68,Кальк._виноград_наим.,0),MATCH("Сумма затрат, т.руб.",'Кальк-я'!$5:$5,0))*
INDEX(ЗФ,MATCH($A$66,ЗФ!$A:$A,0),MATCH("Посевная площадь"&amp;YEAR(NN$3),ЗФ!$2:$2,0))*
INDEX(Коэф.закупка_год_виноград[],MATCH($A68,Коэф.закупка_год_виноград[1],0),MATCH(MONTH(NM$3),КЗ!$1:$1,0))/1000,""),0)</f>
        <v>0</v>
      </c>
      <c r="NN68" s="552">
        <f t="shared" ca="1" si="1572"/>
        <v>0</v>
      </c>
      <c r="NO68" s="551" cm="1">
        <f t="array" aca="1" ref="NO68" ca="1">IFERROR(IF(AND(НачЦ_ИнвП_Дата&lt;=NO$3,КИнвП_Дата&gt;NO$3),
INDEX(Кальк._виноград,MATCH($A68,Кальк._виноград_наим.,0),MATCH("Сумма затрат, т.руб.",'Кальк-я'!$5:$5,0))*
INDEX(ЗФ,MATCH($A$66,ЗФ!$A:$A,0),MATCH("Посевная площадь"&amp;YEAR(NP$3),ЗФ!$2:$2,0))*
INDEX(Коэф.закупка_год_виноград[],MATCH($A68,Коэф.закупка_год_виноград[1],0),MATCH(MONTH(NO$3),КЗ!$1:$1,0))/1000,""),0)</f>
        <v>0</v>
      </c>
      <c r="NP68" s="551" cm="1">
        <f t="array" aca="1" ref="NP68" ca="1">IFERROR(IF(AND(НачЦ_ИнвП_Дата&lt;=NP$3,КИнвП_Дата&gt;NP$3),
INDEX(Кальк._виноград,MATCH($A68,Кальк._виноград_наим.,0),MATCH("Сумма затрат, т.руб.",'Кальк-я'!$5:$5,0))*
INDEX(ЗФ,MATCH($A$66,ЗФ!$A:$A,0),MATCH("Посевная площадь"&amp;YEAR(NQ$3),ЗФ!$2:$2,0))*
INDEX(Коэф.закупка_год_виноград[],MATCH($A68,Коэф.закупка_год_виноград[1],0),MATCH(MONTH(NP$3),КЗ!$1:$1,0))/1000,""),0)</f>
        <v>0</v>
      </c>
      <c r="NQ68" s="551" cm="1">
        <f t="array" aca="1" ref="NQ68" ca="1">IFERROR(IF(AND(НачЦ_ИнвП_Дата&lt;=NQ$3,КИнвП_Дата&gt;NQ$3),
INDEX(Кальк._виноград,MATCH($A68,Кальк._виноград_наим.,0),MATCH("Сумма затрат, т.руб.",'Кальк-я'!$5:$5,0))*
INDEX(ЗФ,MATCH($A$66,ЗФ!$A:$A,0),MATCH("Посевная площадь"&amp;YEAR(NR$3),ЗФ!$2:$2,0))*
INDEX(Коэф.закупка_год_виноград[],MATCH($A68,Коэф.закупка_год_виноград[1],0),MATCH(MONTH(NQ$3),КЗ!$1:$1,0))/1000,""),0)</f>
        <v>0</v>
      </c>
      <c r="NR68" s="551" cm="1">
        <f t="array" aca="1" ref="NR68" ca="1">IFERROR(IF(AND(НачЦ_ИнвП_Дата&lt;=NR$3,КИнвП_Дата&gt;NR$3),
INDEX(Кальк._виноград,MATCH($A68,Кальк._виноград_наим.,0),MATCH("Сумма затрат, т.руб.",'Кальк-я'!$5:$5,0))*
INDEX(ЗФ,MATCH($A$66,ЗФ!$A:$A,0),MATCH("Посевная площадь"&amp;YEAR(NS$3),ЗФ!$2:$2,0))*
INDEX(Коэф.закупка_год_виноград[],MATCH($A68,Коэф.закупка_год_виноград[1],0),MATCH(MONTH(NR$3),КЗ!$1:$1,0))/1000,""),0)</f>
        <v>0</v>
      </c>
      <c r="NS68" s="551" cm="1">
        <f t="array" aca="1" ref="NS68" ca="1">IFERROR(IF(AND(НачЦ_ИнвП_Дата&lt;=NS$3,КИнвП_Дата&gt;NS$3),
INDEX(Кальк._виноград,MATCH($A68,Кальк._виноград_наим.,0),MATCH("Сумма затрат, т.руб.",'Кальк-я'!$5:$5,0))*
INDEX(ЗФ,MATCH($A$66,ЗФ!$A:$A,0),MATCH("Посевная площадь"&amp;YEAR(NT$3),ЗФ!$2:$2,0))*
INDEX(Коэф.закупка_год_виноград[],MATCH($A68,Коэф.закупка_год_виноград[1],0),MATCH(MONTH(NS$3),КЗ!$1:$1,0))/1000,""),0)</f>
        <v>0</v>
      </c>
      <c r="NT68" s="551" cm="1">
        <f t="array" aca="1" ref="NT68" ca="1">IFERROR(IF(AND(НачЦ_ИнвП_Дата&lt;=NT$3,КИнвП_Дата&gt;NT$3),
INDEX(Кальк._виноград,MATCH($A68,Кальк._виноград_наим.,0),MATCH("Сумма затрат, т.руб.",'Кальк-я'!$5:$5,0))*
INDEX(ЗФ,MATCH($A$66,ЗФ!$A:$A,0),MATCH("Посевная площадь"&amp;YEAR(NU$3),ЗФ!$2:$2,0))*
INDEX(Коэф.закупка_год_виноград[],MATCH($A68,Коэф.закупка_год_виноград[1],0),MATCH(MONTH(NT$3),КЗ!$1:$1,0))/1000,""),0)</f>
        <v>0</v>
      </c>
      <c r="NU68" s="551" cm="1">
        <f t="array" aca="1" ref="NU68" ca="1">IFERROR(IF(AND(НачЦ_ИнвП_Дата&lt;=NU$3,КИнвП_Дата&gt;NU$3),
INDEX(Кальк._виноград,MATCH($A68,Кальк._виноград_наим.,0),MATCH("Сумма затрат, т.руб.",'Кальк-я'!$5:$5,0))*
INDEX(ЗФ,MATCH($A$66,ЗФ!$A:$A,0),MATCH("Посевная площадь"&amp;YEAR(NV$3),ЗФ!$2:$2,0))*
INDEX(Коэф.закупка_год_виноград[],MATCH($A68,Коэф.закупка_год_виноград[1],0),MATCH(MONTH(NU$3),КЗ!$1:$1,0))/1000,""),0)</f>
        <v>0</v>
      </c>
      <c r="NV68" s="551" cm="1">
        <f t="array" aca="1" ref="NV68" ca="1">IFERROR(IF(AND(НачЦ_ИнвП_Дата&lt;=NV$3,КИнвП_Дата&gt;NV$3),
INDEX(Кальк._виноград,MATCH($A68,Кальк._виноград_наим.,0),MATCH("Сумма затрат, т.руб.",'Кальк-я'!$5:$5,0))*
INDEX(ЗФ,MATCH($A$66,ЗФ!$A:$A,0),MATCH("Посевная площадь"&amp;YEAR(NW$3),ЗФ!$2:$2,0))*
INDEX(Коэф.закупка_год_виноград[],MATCH($A68,Коэф.закупка_год_виноград[1],0),MATCH(MONTH(NV$3),КЗ!$1:$1,0))/1000,""),0)</f>
        <v>0</v>
      </c>
      <c r="NW68" s="551" cm="1">
        <f t="array" aca="1" ref="NW68" ca="1">IFERROR(IF(AND(НачЦ_ИнвП_Дата&lt;=NW$3,КИнвП_Дата&gt;NW$3),
INDEX(Кальк._виноград,MATCH($A68,Кальк._виноград_наим.,0),MATCH("Сумма затрат, т.руб.",'Кальк-я'!$5:$5,0))*
INDEX(ЗФ,MATCH($A$66,ЗФ!$A:$A,0),MATCH("Посевная площадь"&amp;YEAR(NX$3),ЗФ!$2:$2,0))*
INDEX(Коэф.закупка_год_виноград[],MATCH($A68,Коэф.закупка_год_виноград[1],0),MATCH(MONTH(NW$3),КЗ!$1:$1,0))/1000,""),0)</f>
        <v>0</v>
      </c>
      <c r="NX68" s="551" cm="1">
        <f t="array" aca="1" ref="NX68" ca="1">IFERROR(IF(AND(НачЦ_ИнвП_Дата&lt;=NX$3,КИнвП_Дата&gt;NX$3),
INDEX(Кальк._виноград,MATCH($A68,Кальк._виноград_наим.,0),MATCH("Сумма затрат, т.руб.",'Кальк-я'!$5:$5,0))*
INDEX(ЗФ,MATCH($A$66,ЗФ!$A:$A,0),MATCH("Посевная площадь"&amp;YEAR(NY$3),ЗФ!$2:$2,0))*
INDEX(Коэф.закупка_год_виноград[],MATCH($A68,Коэф.закупка_год_виноград[1],0),MATCH(MONTH(NX$3),КЗ!$1:$1,0))/1000,""),0)</f>
        <v>0</v>
      </c>
      <c r="NY68" s="551" cm="1">
        <f t="array" aca="1" ref="NY68" ca="1">IFERROR(IF(AND(НачЦ_ИнвП_Дата&lt;=NY$3,КИнвП_Дата&gt;NY$3),
INDEX(Кальк._виноград,MATCH($A68,Кальк._виноград_наим.,0),MATCH("Сумма затрат, т.руб.",'Кальк-я'!$5:$5,0))*
INDEX(ЗФ,MATCH($A$66,ЗФ!$A:$A,0),MATCH("Посевная площадь"&amp;YEAR(NZ$3),ЗФ!$2:$2,0))*
INDEX(Коэф.закупка_год_виноград[],MATCH($A68,Коэф.закупка_год_виноград[1],0),MATCH(MONTH(NY$3),КЗ!$1:$1,0))/1000,""),0)</f>
        <v>0</v>
      </c>
      <c r="NZ68" s="551" cm="1">
        <f t="array" aca="1" ref="NZ68" ca="1">IFERROR(IF(AND(НачЦ_ИнвП_Дата&lt;=NZ$3,КИнвП_Дата&gt;NZ$3),
INDEX(Кальк._виноград,MATCH($A68,Кальк._виноград_наим.,0),MATCH("Сумма затрат, т.руб.",'Кальк-я'!$5:$5,0))*
INDEX(ЗФ,MATCH($A$66,ЗФ!$A:$A,0),MATCH("Посевная площадь"&amp;YEAR(OA$3),ЗФ!$2:$2,0))*
INDEX(Коэф.закупка_год_виноград[],MATCH($A68,Коэф.закупка_год_виноград[1],0),MATCH(MONTH(NZ$3),КЗ!$1:$1,0))/1000,""),0)</f>
        <v>0</v>
      </c>
      <c r="OA68" s="552">
        <f t="shared" ca="1" si="1573"/>
        <v>0</v>
      </c>
      <c r="OB68" s="551" cm="1">
        <f t="array" aca="1" ref="OB68" ca="1">IFERROR(IF(AND(НачЦ_ИнвП_Дата&lt;=OB$3,КИнвП_Дата&gt;OB$3),
INDEX(Кальк._виноград,MATCH($A68,Кальк._виноград_наим.,0),MATCH("Сумма затрат, т.руб.",'Кальк-я'!$5:$5,0))*
INDEX(ЗФ,MATCH($A$66,ЗФ!$A:$A,0),MATCH("Посевная площадь"&amp;YEAR(OC$3),ЗФ!$2:$2,0))*
INDEX(Коэф.закупка_год_виноград[],MATCH($A68,Коэф.закупка_год_виноград[1],0),MATCH(MONTH(OB$3),КЗ!$1:$1,0))/1000,""),0)</f>
        <v>0</v>
      </c>
      <c r="OC68" s="551" cm="1">
        <f t="array" aca="1" ref="OC68" ca="1">IFERROR(IF(AND(НачЦ_ИнвП_Дата&lt;=OC$3,КИнвП_Дата&gt;OC$3),
INDEX(Кальк._виноград,MATCH($A68,Кальк._виноград_наим.,0),MATCH("Сумма затрат, т.руб.",'Кальк-я'!$5:$5,0))*
INDEX(ЗФ,MATCH($A$66,ЗФ!$A:$A,0),MATCH("Посевная площадь"&amp;YEAR(OD$3),ЗФ!$2:$2,0))*
INDEX(Коэф.закупка_год_виноград[],MATCH($A68,Коэф.закупка_год_виноград[1],0),MATCH(MONTH(OC$3),КЗ!$1:$1,0))/1000,""),0)</f>
        <v>0</v>
      </c>
      <c r="OD68" s="551" cm="1">
        <f t="array" aca="1" ref="OD68" ca="1">IFERROR(IF(AND(НачЦ_ИнвП_Дата&lt;=OD$3,КИнвП_Дата&gt;OD$3),
INDEX(Кальк._виноград,MATCH($A68,Кальк._виноград_наим.,0),MATCH("Сумма затрат, т.руб.",'Кальк-я'!$5:$5,0))*
INDEX(ЗФ,MATCH($A$66,ЗФ!$A:$A,0),MATCH("Посевная площадь"&amp;YEAR(OE$3),ЗФ!$2:$2,0))*
INDEX(Коэф.закупка_год_виноград[],MATCH($A68,Коэф.закупка_год_виноград[1],0),MATCH(MONTH(OD$3),КЗ!$1:$1,0))/1000,""),0)</f>
        <v>0</v>
      </c>
      <c r="OE68" s="551" cm="1">
        <f t="array" aca="1" ref="OE68" ca="1">IFERROR(IF(AND(НачЦ_ИнвП_Дата&lt;=OE$3,КИнвП_Дата&gt;OE$3),
INDEX(Кальк._виноград,MATCH($A68,Кальк._виноград_наим.,0),MATCH("Сумма затрат, т.руб.",'Кальк-я'!$5:$5,0))*
INDEX(ЗФ,MATCH($A$66,ЗФ!$A:$A,0),MATCH("Посевная площадь"&amp;YEAR(OF$3),ЗФ!$2:$2,0))*
INDEX(Коэф.закупка_год_виноград[],MATCH($A68,Коэф.закупка_год_виноград[1],0),MATCH(MONTH(OE$3),КЗ!$1:$1,0))/1000,""),0)</f>
        <v>0</v>
      </c>
      <c r="OF68" s="551" cm="1">
        <f t="array" aca="1" ref="OF68" ca="1">IFERROR(IF(AND(НачЦ_ИнвП_Дата&lt;=OF$3,КИнвП_Дата&gt;OF$3),
INDEX(Кальк._виноград,MATCH($A68,Кальк._виноград_наим.,0),MATCH("Сумма затрат, т.руб.",'Кальк-я'!$5:$5,0))*
INDEX(ЗФ,MATCH($A$66,ЗФ!$A:$A,0),MATCH("Посевная площадь"&amp;YEAR(OG$3),ЗФ!$2:$2,0))*
INDEX(Коэф.закупка_год_виноград[],MATCH($A68,Коэф.закупка_год_виноград[1],0),MATCH(MONTH(OF$3),КЗ!$1:$1,0))/1000,""),0)</f>
        <v>0</v>
      </c>
      <c r="OG68" s="551" cm="1">
        <f t="array" aca="1" ref="OG68" ca="1">IFERROR(IF(AND(НачЦ_ИнвП_Дата&lt;=OG$3,КИнвП_Дата&gt;OG$3),
INDEX(Кальк._виноград,MATCH($A68,Кальк._виноград_наим.,0),MATCH("Сумма затрат, т.руб.",'Кальк-я'!$5:$5,0))*
INDEX(ЗФ,MATCH($A$66,ЗФ!$A:$A,0),MATCH("Посевная площадь"&amp;YEAR(OH$3),ЗФ!$2:$2,0))*
INDEX(Коэф.закупка_год_виноград[],MATCH($A68,Коэф.закупка_год_виноград[1],0),MATCH(MONTH(OG$3),КЗ!$1:$1,0))/1000,""),0)</f>
        <v>0</v>
      </c>
      <c r="OH68" s="551" cm="1">
        <f t="array" aca="1" ref="OH68" ca="1">IFERROR(IF(AND(НачЦ_ИнвП_Дата&lt;=OH$3,КИнвП_Дата&gt;OH$3),
INDEX(Кальк._виноград,MATCH($A68,Кальк._виноград_наим.,0),MATCH("Сумма затрат, т.руб.",'Кальк-я'!$5:$5,0))*
INDEX(ЗФ,MATCH($A$66,ЗФ!$A:$A,0),MATCH("Посевная площадь"&amp;YEAR(OI$3),ЗФ!$2:$2,0))*
INDEX(Коэф.закупка_год_виноград[],MATCH($A68,Коэф.закупка_год_виноград[1],0),MATCH(MONTH(OH$3),КЗ!$1:$1,0))/1000,""),0)</f>
        <v>0</v>
      </c>
      <c r="OI68" s="551" cm="1">
        <f t="array" aca="1" ref="OI68" ca="1">IFERROR(IF(AND(НачЦ_ИнвП_Дата&lt;=OI$3,КИнвП_Дата&gt;OI$3),
INDEX(Кальк._виноград,MATCH($A68,Кальк._виноград_наим.,0),MATCH("Сумма затрат, т.руб.",'Кальк-я'!$5:$5,0))*
INDEX(ЗФ,MATCH($A$66,ЗФ!$A:$A,0),MATCH("Посевная площадь"&amp;YEAR(OJ$3),ЗФ!$2:$2,0))*
INDEX(Коэф.закупка_год_виноград[],MATCH($A68,Коэф.закупка_год_виноград[1],0),MATCH(MONTH(OI$3),КЗ!$1:$1,0))/1000,""),0)</f>
        <v>0</v>
      </c>
      <c r="OJ68" s="551" cm="1">
        <f t="array" aca="1" ref="OJ68" ca="1">IFERROR(IF(AND(НачЦ_ИнвП_Дата&lt;=OJ$3,КИнвП_Дата&gt;OJ$3),
INDEX(Кальк._виноград,MATCH($A68,Кальк._виноград_наим.,0),MATCH("Сумма затрат, т.руб.",'Кальк-я'!$5:$5,0))*
INDEX(ЗФ,MATCH($A$66,ЗФ!$A:$A,0),MATCH("Посевная площадь"&amp;YEAR(OK$3),ЗФ!$2:$2,0))*
INDEX(Коэф.закупка_год_виноград[],MATCH($A68,Коэф.закупка_год_виноград[1],0),MATCH(MONTH(OJ$3),КЗ!$1:$1,0))/1000,""),0)</f>
        <v>0</v>
      </c>
      <c r="OK68" s="551" t="str" cm="1">
        <f t="array" aca="1" ref="OK68" ca="1">IFERROR(IF(AND(НачЦ_ИнвП_Дата&lt;=OK$3,КИнвП_Дата&gt;OK$3),
INDEX(Кальк._виноград,MATCH($A68,Кальк._виноград_наим.,0),MATCH("Сумма затрат, т.руб.",'Кальк-я'!$5:$5,0))*
INDEX(ЗФ,MATCH($A$66,ЗФ!$A:$A,0),MATCH("Посевная площадь"&amp;YEAR(OL$3),ЗФ!$2:$2,0))*
INDEX(Коэф.закупка_год_виноград[],MATCH($A68,Коэф.закупка_год_виноград[1],0),MATCH(MONTH(OK$3),КЗ!$1:$1,0))/1000,""),0)</f>
        <v/>
      </c>
      <c r="OL68" s="551" t="str" cm="1">
        <f t="array" aca="1" ref="OL68" ca="1">IFERROR(IF(AND(НачЦ_ИнвП_Дата&lt;=OL$3,КИнвП_Дата&gt;OL$3),
INDEX(Кальк._виноград,MATCH($A68,Кальк._виноград_наим.,0),MATCH("Сумма затрат, т.руб.",'Кальк-я'!$5:$5,0))*
INDEX(ЗФ,MATCH($A$66,ЗФ!$A:$A,0),MATCH("Посевная площадь"&amp;YEAR(OM$3),ЗФ!$2:$2,0))*
INDEX(Коэф.закупка_год_виноград[],MATCH($A68,Коэф.закупка_год_виноград[1],0),MATCH(MONTH(OL$3),КЗ!$1:$1,0))/1000,""),0)</f>
        <v/>
      </c>
      <c r="OM68" s="551" t="str" cm="1">
        <f t="array" aca="1" ref="OM68" ca="1">IFERROR(IF(AND(НачЦ_ИнвП_Дата&lt;=OM$3,КИнвП_Дата&gt;OM$3),
INDEX(Кальк._виноград,MATCH($A68,Кальк._виноград_наим.,0),MATCH("Сумма затрат, т.руб.",'Кальк-я'!$5:$5,0))*
INDEX(ЗФ,MATCH($A$66,ЗФ!$A:$A,0),MATCH("Посевная площадь"&amp;YEAR(ON$3),ЗФ!$2:$2,0))*
INDEX(Коэф.закупка_год_виноград[],MATCH($A68,Коэф.закупка_год_виноград[1],0),MATCH(MONTH(OM$3),КЗ!$1:$1,0))/1000,""),0)</f>
        <v/>
      </c>
      <c r="ON68" s="552">
        <f t="shared" ca="1" si="1574"/>
        <v>0</v>
      </c>
    </row>
    <row r="69" spans="1:404" s="553" customFormat="1" outlineLevel="2">
      <c r="A69" s="550" t="s">
        <v>76</v>
      </c>
      <c r="B69" s="551" t="str" cm="1">
        <f t="array" ref="B69">IFERROR(IF(AND(НачЦ_ИнвП_Дата&lt;=B$3,КИнвП_Дата&gt;B$3),
INDEX(Кальк._виноград,MATCH($A69,Кальк._виноград_наим.,0),MATCH("Сумма затрат, т.руб.",'Кальк-я'!$5:$5,0))*
INDEX(ЗФ,MATCH($A$66,ЗФ!$A:$A,0),MATCH("Посевная площадь"&amp;YEAR(C$3),ЗФ!$2:$2,0))*
INDEX(Коэф.закупка_год_виноград[],MATCH($A69,Коэф.закупка_год_виноград[1],0),MATCH(MONTH(B$3),КЗ!$1:$1,0))/1000,""),0)</f>
        <v/>
      </c>
      <c r="C69" s="551" t="str" cm="1">
        <f t="array" aca="1" ref="C69" ca="1">IFERROR(IF(AND(НачЦ_ИнвП_Дата&lt;=C$3,КИнвП_Дата&gt;C$3),
INDEX(Кальк._виноград,MATCH($A69,Кальк._виноград_наим.,0),MATCH("Сумма затрат, т.руб.",'Кальк-я'!$5:$5,0))*
INDEX(ЗФ,MATCH($A$66,ЗФ!$A:$A,0),MATCH("Посевная площадь"&amp;YEAR(D$3),ЗФ!$2:$2,0))*
INDEX(Коэф.закупка_год_виноград[],MATCH($A69,Коэф.закупка_год_виноград[1],0),MATCH(MONTH(C$3),КЗ!$1:$1,0))/1000,""),0)</f>
        <v/>
      </c>
      <c r="D69" s="551" t="str" cm="1">
        <f t="array" aca="1" ref="D69" ca="1">IFERROR(IF(AND(НачЦ_ИнвП_Дата&lt;=D$3,КИнвП_Дата&gt;D$3),
INDEX(Кальк._виноград,MATCH($A69,Кальк._виноград_наим.,0),MATCH("Сумма затрат, т.руб.",'Кальк-я'!$5:$5,0))*
INDEX(ЗФ,MATCH($A$66,ЗФ!$A:$A,0),MATCH("Посевная площадь"&amp;YEAR(E$3),ЗФ!$2:$2,0))*
INDEX(Коэф.закупка_год_виноград[],MATCH($A69,Коэф.закупка_год_виноград[1],0),MATCH(MONTH(D$3),КЗ!$1:$1,0))/1000,""),0)</f>
        <v/>
      </c>
      <c r="E69" s="551" t="str" cm="1">
        <f t="array" aca="1" ref="E69" ca="1">IFERROR(IF(AND(НачЦ_ИнвП_Дата&lt;=E$3,КИнвП_Дата&gt;E$3),
INDEX(Кальк._виноград,MATCH($A69,Кальк._виноград_наим.,0),MATCH("Сумма затрат, т.руб.",'Кальк-я'!$5:$5,0))*
INDEX(ЗФ,MATCH($A$66,ЗФ!$A:$A,0),MATCH("Посевная площадь"&amp;YEAR(F$3),ЗФ!$2:$2,0))*
INDEX(Коэф.закупка_год_виноград[],MATCH($A69,Коэф.закупка_год_виноград[1],0),MATCH(MONTH(E$3),КЗ!$1:$1,0))/1000,""),0)</f>
        <v/>
      </c>
      <c r="F69" s="551" t="str" cm="1">
        <f t="array" aca="1" ref="F69" ca="1">IFERROR(IF(AND(НачЦ_ИнвП_Дата&lt;=F$3,КИнвП_Дата&gt;F$3),
INDEX(Кальк._виноград,MATCH($A69,Кальк._виноград_наим.,0),MATCH("Сумма затрат, т.руб.",'Кальк-я'!$5:$5,0))*
INDEX(ЗФ,MATCH($A$66,ЗФ!$A:$A,0),MATCH("Посевная площадь"&amp;YEAR(G$3),ЗФ!$2:$2,0))*
INDEX(Коэф.закупка_год_виноград[],MATCH($A69,Коэф.закупка_год_виноград[1],0),MATCH(MONTH(F$3),КЗ!$1:$1,0))/1000,""),0)</f>
        <v/>
      </c>
      <c r="G69" s="551" t="str" cm="1">
        <f t="array" aca="1" ref="G69" ca="1">IFERROR(IF(AND(НачЦ_ИнвП_Дата&lt;=G$3,КИнвП_Дата&gt;G$3),
INDEX(Кальк._виноград,MATCH($A69,Кальк._виноград_наим.,0),MATCH("Сумма затрат, т.руб.",'Кальк-я'!$5:$5,0))*
INDEX(ЗФ,MATCH($A$66,ЗФ!$A:$A,0),MATCH("Посевная площадь"&amp;YEAR(H$3),ЗФ!$2:$2,0))*
INDEX(Коэф.закупка_год_виноград[],MATCH($A69,Коэф.закупка_год_виноград[1],0),MATCH(MONTH(G$3),КЗ!$1:$1,0))/1000,""),0)</f>
        <v/>
      </c>
      <c r="H69" s="551" t="str" cm="1">
        <f t="array" aca="1" ref="H69" ca="1">IFERROR(IF(AND(НачЦ_ИнвП_Дата&lt;=H$3,КИнвП_Дата&gt;H$3),
INDEX(Кальк._виноград,MATCH($A69,Кальк._виноград_наим.,0),MATCH("Сумма затрат, т.руб.",'Кальк-я'!$5:$5,0))*
INDEX(ЗФ,MATCH($A$66,ЗФ!$A:$A,0),MATCH("Посевная площадь"&amp;YEAR(I$3),ЗФ!$2:$2,0))*
INDEX(Коэф.закупка_год_виноград[],MATCH($A69,Коэф.закупка_год_виноград[1],0),MATCH(MONTH(H$3),КЗ!$1:$1,0))/1000,""),0)</f>
        <v/>
      </c>
      <c r="I69" s="551" t="str" cm="1">
        <f t="array" aca="1" ref="I69" ca="1">IFERROR(IF(AND(НачЦ_ИнвП_Дата&lt;=I$3,КИнвП_Дата&gt;I$3),
INDEX(Кальк._виноград,MATCH($A69,Кальк._виноград_наим.,0),MATCH("Сумма затрат, т.руб.",'Кальк-я'!$5:$5,0))*
INDEX(ЗФ,MATCH($A$66,ЗФ!$A:$A,0),MATCH("Посевная площадь"&amp;YEAR(J$3),ЗФ!$2:$2,0))*
INDEX(Коэф.закупка_год_виноград[],MATCH($A69,Коэф.закупка_год_виноград[1],0),MATCH(MONTH(I$3),КЗ!$1:$1,0))/1000,""),0)</f>
        <v/>
      </c>
      <c r="J69" s="551" t="str" cm="1">
        <f t="array" aca="1" ref="J69" ca="1">IFERROR(IF(AND(НачЦ_ИнвП_Дата&lt;=J$3,КИнвП_Дата&gt;J$3),
INDEX(Кальк._виноград,MATCH($A69,Кальк._виноград_наим.,0),MATCH("Сумма затрат, т.руб.",'Кальк-я'!$5:$5,0))*
INDEX(ЗФ,MATCH($A$66,ЗФ!$A:$A,0),MATCH("Посевная площадь"&amp;YEAR(K$3),ЗФ!$2:$2,0))*
INDEX(Коэф.закупка_год_виноград[],MATCH($A69,Коэф.закупка_год_виноград[1],0),MATCH(MONTH(J$3),КЗ!$1:$1,0))/1000,""),0)</f>
        <v/>
      </c>
      <c r="K69" s="551" cm="1">
        <f t="array" aca="1" ref="K69" ca="1">IFERROR(IF(AND(НачЦ_ИнвП_Дата&lt;=K$3,КИнвП_Дата&gt;K$3),
INDEX(Кальк._виноград,MATCH($A69,Кальк._виноград_наим.,0),MATCH("Сумма затрат, т.руб.",'Кальк-я'!$5:$5,0))*
INDEX(ЗФ,MATCH($A$66,ЗФ!$A:$A,0),MATCH("Посевная площадь"&amp;YEAR(L$3),ЗФ!$2:$2,0))*
INDEX(Коэф.закупка_год_виноград[],MATCH($A69,Коэф.закупка_год_виноград[1],0),MATCH(MONTH(K$3),КЗ!$1:$1,0))/1000,""),0)</f>
        <v>0</v>
      </c>
      <c r="L69" s="551" cm="1">
        <f t="array" aca="1" ref="L69" ca="1">IFERROR(IF(AND(НачЦ_ИнвП_Дата&lt;=L$3,КИнвП_Дата&gt;L$3),
INDEX(Кальк._виноград,MATCH($A69,Кальк._виноград_наим.,0),MATCH("Сумма затрат, т.руб.",'Кальк-я'!$5:$5,0))*
INDEX(ЗФ,MATCH($A$66,ЗФ!$A:$A,0),MATCH("Посевная площадь"&amp;YEAR(M$3),ЗФ!$2:$2,0))*
INDEX(Коэф.закупка_год_виноград[],MATCH($A69,Коэф.закупка_год_виноград[1],0),MATCH(MONTH(L$3),КЗ!$1:$1,0))/1000,""),0)</f>
        <v>0</v>
      </c>
      <c r="M69" s="551" cm="1">
        <f t="array" aca="1" ref="M69" ca="1">IFERROR(IF(AND(НачЦ_ИнвП_Дата&lt;=M$3,КИнвП_Дата&gt;M$3),
INDEX(Кальк._виноград,MATCH($A69,Кальк._виноград_наим.,0),MATCH("Сумма затрат, т.руб.",'Кальк-я'!$5:$5,0))*
INDEX(ЗФ,MATCH($A$66,ЗФ!$A:$A,0),MATCH("Посевная площадь"&amp;YEAR(N$3),ЗФ!$2:$2,0))*
INDEX(Коэф.закупка_год_виноград[],MATCH($A69,Коэф.закупка_год_виноград[1],0),MATCH(MONTH(M$3),КЗ!$1:$1,0))/1000,""),0)</f>
        <v>0</v>
      </c>
      <c r="N69" s="552">
        <f t="shared" ca="1" si="1619"/>
        <v>0</v>
      </c>
      <c r="O69" s="551" cm="1">
        <f t="array" aca="1" ref="O69" ca="1">IFERROR(IF(AND(НачЦ_ИнвП_Дата&lt;=O$3,КИнвП_Дата&gt;O$3),
INDEX(Кальк._виноград,MATCH($A69,Кальк._виноград_наим.,0),MATCH("Сумма затрат, т.руб.",'Кальк-я'!$5:$5,0))*
INDEX(ЗФ,MATCH($A$66,ЗФ!$A:$A,0),MATCH("Посевная площадь"&amp;YEAR(P$3),ЗФ!$2:$2,0))*
INDEX(Коэф.закупка_год_виноград[],MATCH($A69,Коэф.закупка_год_виноград[1],0),MATCH(MONTH(O$3),КЗ!$1:$1,0))/1000,""),0)</f>
        <v>0</v>
      </c>
      <c r="P69" s="551" cm="1">
        <f t="array" aca="1" ref="P69" ca="1">IFERROR(IF(AND(НачЦ_ИнвП_Дата&lt;=P$3,КИнвП_Дата&gt;P$3),
INDEX(Кальк._виноград,MATCH($A69,Кальк._виноград_наим.,0),MATCH("Сумма затрат, т.руб.",'Кальк-я'!$5:$5,0))*
INDEX(ЗФ,MATCH($A$66,ЗФ!$A:$A,0),MATCH("Посевная площадь"&amp;YEAR(Q$3),ЗФ!$2:$2,0))*
INDEX(Коэф.закупка_год_виноград[],MATCH($A69,Коэф.закупка_год_виноград[1],0),MATCH(MONTH(P$3),КЗ!$1:$1,0))/1000,""),0)</f>
        <v>0</v>
      </c>
      <c r="Q69" s="551" cm="1">
        <f t="array" aca="1" ref="Q69" ca="1">IFERROR(IF(AND(НачЦ_ИнвП_Дата&lt;=Q$3,КИнвП_Дата&gt;Q$3),
INDEX(Кальк._виноград,MATCH($A69,Кальк._виноград_наим.,0),MATCH("Сумма затрат, т.руб.",'Кальк-я'!$5:$5,0))*
INDEX(ЗФ,MATCH($A$66,ЗФ!$A:$A,0),MATCH("Посевная площадь"&amp;YEAR(R$3),ЗФ!$2:$2,0))*
INDEX(Коэф.закупка_год_виноград[],MATCH($A69,Коэф.закупка_год_виноград[1],0),MATCH(MONTH(Q$3),КЗ!$1:$1,0))/1000,""),0)</f>
        <v>0</v>
      </c>
      <c r="R69" s="551" cm="1">
        <f t="array" aca="1" ref="R69" ca="1">IFERROR(IF(AND(НачЦ_ИнвП_Дата&lt;=R$3,КИнвП_Дата&gt;R$3),
INDEX(Кальк._виноград,MATCH($A69,Кальк._виноград_наим.,0),MATCH("Сумма затрат, т.руб.",'Кальк-я'!$5:$5,0))*
INDEX(ЗФ,MATCH($A$66,ЗФ!$A:$A,0),MATCH("Посевная площадь"&amp;YEAR(S$3),ЗФ!$2:$2,0))*
INDEX(Коэф.закупка_год_виноград[],MATCH($A69,Коэф.закупка_год_виноград[1],0),MATCH(MONTH(R$3),КЗ!$1:$1,0))/1000,""),0)</f>
        <v>0</v>
      </c>
      <c r="S69" s="551" cm="1">
        <f t="array" aca="1" ref="S69" ca="1">IFERROR(IF(AND(НачЦ_ИнвП_Дата&lt;=S$3,КИнвП_Дата&gt;S$3),
INDEX(Кальк._виноград,MATCH($A69,Кальк._виноград_наим.,0),MATCH("Сумма затрат, т.руб.",'Кальк-я'!$5:$5,0))*
INDEX(ЗФ,MATCH($A$66,ЗФ!$A:$A,0),MATCH("Посевная площадь"&amp;YEAR(T$3),ЗФ!$2:$2,0))*
INDEX(Коэф.закупка_год_виноград[],MATCH($A69,Коэф.закупка_год_виноград[1],0),MATCH(MONTH(S$3),КЗ!$1:$1,0))/1000,""),0)</f>
        <v>0</v>
      </c>
      <c r="T69" s="551" cm="1">
        <f t="array" aca="1" ref="T69" ca="1">IFERROR(IF(AND(НачЦ_ИнвП_Дата&lt;=T$3,КИнвП_Дата&gt;T$3),
INDEX(Кальк._виноград,MATCH($A69,Кальк._виноград_наим.,0),MATCH("Сумма затрат, т.руб.",'Кальк-я'!$5:$5,0))*
INDEX(ЗФ,MATCH($A$66,ЗФ!$A:$A,0),MATCH("Посевная площадь"&amp;YEAR(U$3),ЗФ!$2:$2,0))*
INDEX(Коэф.закупка_год_виноград[],MATCH($A69,Коэф.закупка_год_виноград[1],0),MATCH(MONTH(T$3),КЗ!$1:$1,0))/1000,""),0)</f>
        <v>0</v>
      </c>
      <c r="U69" s="551" cm="1">
        <f t="array" aca="1" ref="U69" ca="1">IFERROR(IF(AND(НачЦ_ИнвП_Дата&lt;=U$3,КИнвП_Дата&gt;U$3),
INDEX(Кальк._виноград,MATCH($A69,Кальк._виноград_наим.,0),MATCH("Сумма затрат, т.руб.",'Кальк-я'!$5:$5,0))*
INDEX(ЗФ,MATCH($A$66,ЗФ!$A:$A,0),MATCH("Посевная площадь"&amp;YEAR(V$3),ЗФ!$2:$2,0))*
INDEX(Коэф.закупка_год_виноград[],MATCH($A69,Коэф.закупка_год_виноград[1],0),MATCH(MONTH(U$3),КЗ!$1:$1,0))/1000,""),0)</f>
        <v>0</v>
      </c>
      <c r="V69" s="551" cm="1">
        <f t="array" aca="1" ref="V69" ca="1">IFERROR(IF(AND(НачЦ_ИнвП_Дата&lt;=V$3,КИнвП_Дата&gt;V$3),
INDEX(Кальк._виноград,MATCH($A69,Кальк._виноград_наим.,0),MATCH("Сумма затрат, т.руб.",'Кальк-я'!$5:$5,0))*
INDEX(ЗФ,MATCH($A$66,ЗФ!$A:$A,0),MATCH("Посевная площадь"&amp;YEAR(W$3),ЗФ!$2:$2,0))*
INDEX(Коэф.закупка_год_виноград[],MATCH($A69,Коэф.закупка_год_виноград[1],0),MATCH(MONTH(V$3),КЗ!$1:$1,0))/1000,""),0)</f>
        <v>47.766249999999992</v>
      </c>
      <c r="W69" s="551" cm="1">
        <f t="array" aca="1" ref="W69" ca="1">IFERROR(IF(AND(НачЦ_ИнвП_Дата&lt;=W$3,КИнвП_Дата&gt;W$3),
INDEX(Кальк._виноград,MATCH($A69,Кальк._виноград_наим.,0),MATCH("Сумма затрат, т.руб.",'Кальк-я'!$5:$5,0))*
INDEX(ЗФ,MATCH($A$66,ЗФ!$A:$A,0),MATCH("Посевная площадь"&amp;YEAR(X$3),ЗФ!$2:$2,0))*
INDEX(Коэф.закупка_год_виноград[],MATCH($A69,Коэф.закупка_год_виноград[1],0),MATCH(MONTH(W$3),КЗ!$1:$1,0))/1000,""),0)</f>
        <v>47.766249999999992</v>
      </c>
      <c r="X69" s="551" cm="1">
        <f t="array" aca="1" ref="X69" ca="1">IFERROR(IF(AND(НачЦ_ИнвП_Дата&lt;=X$3,КИнвП_Дата&gt;X$3),
INDEX(Кальк._виноград,MATCH($A69,Кальк._виноград_наим.,0),MATCH("Сумма затрат, т.руб.",'Кальк-я'!$5:$5,0))*
INDEX(ЗФ,MATCH($A$66,ЗФ!$A:$A,0),MATCH("Посевная площадь"&amp;YEAR(Y$3),ЗФ!$2:$2,0))*
INDEX(Коэф.закупка_год_виноград[],MATCH($A69,Коэф.закупка_год_виноград[1],0),MATCH(MONTH(X$3),КЗ!$1:$1,0))/1000,""),0)</f>
        <v>0</v>
      </c>
      <c r="Y69" s="551" cm="1">
        <f t="array" aca="1" ref="Y69" ca="1">IFERROR(IF(AND(НачЦ_ИнвП_Дата&lt;=Y$3,КИнвП_Дата&gt;Y$3),
INDEX(Кальк._виноград,MATCH($A69,Кальк._виноград_наим.,0),MATCH("Сумма затрат, т.руб.",'Кальк-я'!$5:$5,0))*
INDEX(ЗФ,MATCH($A$66,ЗФ!$A:$A,0),MATCH("Посевная площадь"&amp;YEAR(Z$3),ЗФ!$2:$2,0))*
INDEX(Коэф.закупка_год_виноград[],MATCH($A69,Коэф.закупка_год_виноград[1],0),MATCH(MONTH(Y$3),КЗ!$1:$1,0))/1000,""),0)</f>
        <v>0</v>
      </c>
      <c r="Z69" s="551" cm="1">
        <f t="array" aca="1" ref="Z69" ca="1">IFERROR(IF(AND(НачЦ_ИнвП_Дата&lt;=Z$3,КИнвП_Дата&gt;Z$3),
INDEX(Кальк._виноград,MATCH($A69,Кальк._виноград_наим.,0),MATCH("Сумма затрат, т.руб.",'Кальк-я'!$5:$5,0))*
INDEX(ЗФ,MATCH($A$66,ЗФ!$A:$A,0),MATCH("Посевная площадь"&amp;YEAR(AA$3),ЗФ!$2:$2,0))*
INDEX(Коэф.закупка_год_виноград[],MATCH($A69,Коэф.закупка_год_виноград[1],0),MATCH(MONTH(Z$3),КЗ!$1:$1,0))/1000,""),0)</f>
        <v>0</v>
      </c>
      <c r="AA69" s="552">
        <f t="shared" ca="1" si="1632"/>
        <v>95.532499999999985</v>
      </c>
      <c r="AB69" s="551" cm="1">
        <f t="array" aca="1" ref="AB69" ca="1">IFERROR(IF(AND(НачЦ_ИнвП_Дата&lt;=AB$3,КИнвП_Дата&gt;AB$3),
INDEX(Кальк._виноград,MATCH($A69,Кальк._виноград_наим.,0),MATCH("Сумма затрат, т.руб.",'Кальк-я'!$5:$5,0))*
INDEX(ЗФ,MATCH($A$66,ЗФ!$A:$A,0),MATCH("Посевная площадь"&amp;YEAR(AC$3),ЗФ!$2:$2,0))*
INDEX(Коэф.закупка_год_виноград[],MATCH($A69,Коэф.закупка_год_виноград[1],0),MATCH(MONTH(AB$3),КЗ!$1:$1,0))/1000,""),0)</f>
        <v>0</v>
      </c>
      <c r="AC69" s="551" cm="1">
        <f t="array" aca="1" ref="AC69" ca="1">IFERROR(IF(AND(НачЦ_ИнвП_Дата&lt;=AC$3,КИнвП_Дата&gt;AC$3),
INDEX(Кальк._виноград,MATCH($A69,Кальк._виноград_наим.,0),MATCH("Сумма затрат, т.руб.",'Кальк-я'!$5:$5,0))*
INDEX(ЗФ,MATCH($A$66,ЗФ!$A:$A,0),MATCH("Посевная площадь"&amp;YEAR(AD$3),ЗФ!$2:$2,0))*
INDEX(Коэф.закупка_год_виноград[],MATCH($A69,Коэф.закупка_год_виноград[1],0),MATCH(MONTH(AC$3),КЗ!$1:$1,0))/1000,""),0)</f>
        <v>0</v>
      </c>
      <c r="AD69" s="551" cm="1">
        <f t="array" aca="1" ref="AD69" ca="1">IFERROR(IF(AND(НачЦ_ИнвП_Дата&lt;=AD$3,КИнвП_Дата&gt;AD$3),
INDEX(Кальк._виноград,MATCH($A69,Кальк._виноград_наим.,0),MATCH("Сумма затрат, т.руб.",'Кальк-я'!$5:$5,0))*
INDEX(ЗФ,MATCH($A$66,ЗФ!$A:$A,0),MATCH("Посевная площадь"&amp;YEAR(AE$3),ЗФ!$2:$2,0))*
INDEX(Коэф.закупка_год_виноград[],MATCH($A69,Коэф.закупка_год_виноград[1],0),MATCH(MONTH(AD$3),КЗ!$1:$1,0))/1000,""),0)</f>
        <v>0</v>
      </c>
      <c r="AE69" s="551" cm="1">
        <f t="array" aca="1" ref="AE69" ca="1">IFERROR(IF(AND(НачЦ_ИнвП_Дата&lt;=AE$3,КИнвП_Дата&gt;AE$3),
INDEX(Кальк._виноград,MATCH($A69,Кальк._виноград_наим.,0),MATCH("Сумма затрат, т.руб.",'Кальк-я'!$5:$5,0))*
INDEX(ЗФ,MATCH($A$66,ЗФ!$A:$A,0),MATCH("Посевная площадь"&amp;YEAR(AF$3),ЗФ!$2:$2,0))*
INDEX(Коэф.закупка_год_виноград[],MATCH($A69,Коэф.закупка_год_виноград[1],0),MATCH(MONTH(AE$3),КЗ!$1:$1,0))/1000,""),0)</f>
        <v>0</v>
      </c>
      <c r="AF69" s="551" cm="1">
        <f t="array" aca="1" ref="AF69" ca="1">IFERROR(IF(AND(НачЦ_ИнвП_Дата&lt;=AF$3,КИнвП_Дата&gt;AF$3),
INDEX(Кальк._виноград,MATCH($A69,Кальк._виноград_наим.,0),MATCH("Сумма затрат, т.руб.",'Кальк-я'!$5:$5,0))*
INDEX(ЗФ,MATCH($A$66,ЗФ!$A:$A,0),MATCH("Посевная площадь"&amp;YEAR(AG$3),ЗФ!$2:$2,0))*
INDEX(Коэф.закупка_год_виноград[],MATCH($A69,Коэф.закупка_год_виноград[1],0),MATCH(MONTH(AF$3),КЗ!$1:$1,0))/1000,""),0)</f>
        <v>0</v>
      </c>
      <c r="AG69" s="551" cm="1">
        <f t="array" aca="1" ref="AG69" ca="1">IFERROR(IF(AND(НачЦ_ИнвП_Дата&lt;=AG$3,КИнвП_Дата&gt;AG$3),
INDEX(Кальк._виноград,MATCH($A69,Кальк._виноград_наим.,0),MATCH("Сумма затрат, т.руб.",'Кальк-я'!$5:$5,0))*
INDEX(ЗФ,MATCH($A$66,ЗФ!$A:$A,0),MATCH("Посевная площадь"&amp;YEAR(AH$3),ЗФ!$2:$2,0))*
INDEX(Коэф.закупка_год_виноград[],MATCH($A69,Коэф.закупка_год_виноград[1],0),MATCH(MONTH(AG$3),КЗ!$1:$1,0))/1000,""),0)</f>
        <v>0</v>
      </c>
      <c r="AH69" s="551" cm="1">
        <f t="array" aca="1" ref="AH69" ca="1">IFERROR(IF(AND(НачЦ_ИнвП_Дата&lt;=AH$3,КИнвП_Дата&gt;AH$3),
INDEX(Кальк._виноград,MATCH($A69,Кальк._виноград_наим.,0),MATCH("Сумма затрат, т.руб.",'Кальк-я'!$5:$5,0))*
INDEX(ЗФ,MATCH($A$66,ЗФ!$A:$A,0),MATCH("Посевная площадь"&amp;YEAR(AI$3),ЗФ!$2:$2,0))*
INDEX(Коэф.закупка_год_виноград[],MATCH($A69,Коэф.закупка_год_виноград[1],0),MATCH(MONTH(AH$3),КЗ!$1:$1,0))/1000,""),0)</f>
        <v>0</v>
      </c>
      <c r="AI69" s="551" cm="1">
        <f t="array" aca="1" ref="AI69" ca="1">IFERROR(IF(AND(НачЦ_ИнвП_Дата&lt;=AI$3,КИнвП_Дата&gt;AI$3),
INDEX(Кальк._виноград,MATCH($A69,Кальк._виноград_наим.,0),MATCH("Сумма затрат, т.руб.",'Кальк-я'!$5:$5,0))*
INDEX(ЗФ,MATCH($A$66,ЗФ!$A:$A,0),MATCH("Посевная площадь"&amp;YEAR(AJ$3),ЗФ!$2:$2,0))*
INDEX(Коэф.закупка_год_виноград[],MATCH($A69,Коэф.закупка_год_виноград[1],0),MATCH(MONTH(AI$3),КЗ!$1:$1,0))/1000,""),0)</f>
        <v>47.766249999999992</v>
      </c>
      <c r="AJ69" s="551" cm="1">
        <f t="array" aca="1" ref="AJ69" ca="1">IFERROR(IF(AND(НачЦ_ИнвП_Дата&lt;=AJ$3,КИнвП_Дата&gt;AJ$3),
INDEX(Кальк._виноград,MATCH($A69,Кальк._виноград_наим.,0),MATCH("Сумма затрат, т.руб.",'Кальк-я'!$5:$5,0))*
INDEX(ЗФ,MATCH($A$66,ЗФ!$A:$A,0),MATCH("Посевная площадь"&amp;YEAR(AK$3),ЗФ!$2:$2,0))*
INDEX(Коэф.закупка_год_виноград[],MATCH($A69,Коэф.закупка_год_виноград[1],0),MATCH(MONTH(AJ$3),КЗ!$1:$1,0))/1000,""),0)</f>
        <v>47.766249999999992</v>
      </c>
      <c r="AK69" s="551" cm="1">
        <f t="array" aca="1" ref="AK69" ca="1">IFERROR(IF(AND(НачЦ_ИнвП_Дата&lt;=AK$3,КИнвП_Дата&gt;AK$3),
INDEX(Кальк._виноград,MATCH($A69,Кальк._виноград_наим.,0),MATCH("Сумма затрат, т.руб.",'Кальк-я'!$5:$5,0))*
INDEX(ЗФ,MATCH($A$66,ЗФ!$A:$A,0),MATCH("Посевная площадь"&amp;YEAR(AL$3),ЗФ!$2:$2,0))*
INDEX(Коэф.закупка_год_виноград[],MATCH($A69,Коэф.закупка_год_виноград[1],0),MATCH(MONTH(AK$3),КЗ!$1:$1,0))/1000,""),0)</f>
        <v>0</v>
      </c>
      <c r="AL69" s="551" cm="1">
        <f t="array" aca="1" ref="AL69" ca="1">IFERROR(IF(AND(НачЦ_ИнвП_Дата&lt;=AL$3,КИнвП_Дата&gt;AL$3),
INDEX(Кальк._виноград,MATCH($A69,Кальк._виноград_наим.,0),MATCH("Сумма затрат, т.руб.",'Кальк-я'!$5:$5,0))*
INDEX(ЗФ,MATCH($A$66,ЗФ!$A:$A,0),MATCH("Посевная площадь"&amp;YEAR(AM$3),ЗФ!$2:$2,0))*
INDEX(Коэф.закупка_год_виноград[],MATCH($A69,Коэф.закупка_год_виноград[1],0),MATCH(MONTH(AL$3),КЗ!$1:$1,0))/1000,""),0)</f>
        <v>0</v>
      </c>
      <c r="AM69" s="551" cm="1">
        <f t="array" aca="1" ref="AM69" ca="1">IFERROR(IF(AND(НачЦ_ИнвП_Дата&lt;=AM$3,КИнвП_Дата&gt;AM$3),
INDEX(Кальк._виноград,MATCH($A69,Кальк._виноград_наим.,0),MATCH("Сумма затрат, т.руб.",'Кальк-я'!$5:$5,0))*
INDEX(ЗФ,MATCH($A$66,ЗФ!$A:$A,0),MATCH("Посевная площадь"&amp;YEAR(AN$3),ЗФ!$2:$2,0))*
INDEX(Коэф.закупка_год_виноград[],MATCH($A69,Коэф.закупка_год_виноград[1],0),MATCH(MONTH(AM$3),КЗ!$1:$1,0))/1000,""),0)</f>
        <v>0</v>
      </c>
      <c r="AN69" s="552">
        <f t="shared" ca="1" si="1460"/>
        <v>95.532499999999985</v>
      </c>
      <c r="AO69" s="551" cm="1">
        <f t="array" aca="1" ref="AO69" ca="1">IFERROR(IF(AND(НачЦ_ИнвП_Дата&lt;=AO$3,КИнвП_Дата&gt;AO$3),
INDEX(Кальк._виноград,MATCH($A69,Кальк._виноград_наим.,0),MATCH("Сумма затрат, т.руб.",'Кальк-я'!$5:$5,0))*
INDEX(ЗФ,MATCH($A$66,ЗФ!$A:$A,0),MATCH("Посевная площадь"&amp;YEAR(AP$3),ЗФ!$2:$2,0))*
INDEX(Коэф.закупка_год_виноград[],MATCH($A69,Коэф.закупка_год_виноград[1],0),MATCH(MONTH(AO$3),КЗ!$1:$1,0))/1000,""),0)</f>
        <v>0</v>
      </c>
      <c r="AP69" s="551" cm="1">
        <f t="array" aca="1" ref="AP69" ca="1">IFERROR(IF(AND(НачЦ_ИнвП_Дата&lt;=AP$3,КИнвП_Дата&gt;AP$3),
INDEX(Кальк._виноград,MATCH($A69,Кальк._виноград_наим.,0),MATCH("Сумма затрат, т.руб.",'Кальк-я'!$5:$5,0))*
INDEX(ЗФ,MATCH($A$66,ЗФ!$A:$A,0),MATCH("Посевная площадь"&amp;YEAR(AQ$3),ЗФ!$2:$2,0))*
INDEX(Коэф.закупка_год_виноград[],MATCH($A69,Коэф.закупка_год_виноград[1],0),MATCH(MONTH(AP$3),КЗ!$1:$1,0))/1000,""),0)</f>
        <v>0</v>
      </c>
      <c r="AQ69" s="551" cm="1">
        <f t="array" aca="1" ref="AQ69" ca="1">IFERROR(IF(AND(НачЦ_ИнвП_Дата&lt;=AQ$3,КИнвП_Дата&gt;AQ$3),
INDEX(Кальк._виноград,MATCH($A69,Кальк._виноград_наим.,0),MATCH("Сумма затрат, т.руб.",'Кальк-я'!$5:$5,0))*
INDEX(ЗФ,MATCH($A$66,ЗФ!$A:$A,0),MATCH("Посевная площадь"&amp;YEAR(AR$3),ЗФ!$2:$2,0))*
INDEX(Коэф.закупка_год_виноград[],MATCH($A69,Коэф.закупка_год_виноград[1],0),MATCH(MONTH(AQ$3),КЗ!$1:$1,0))/1000,""),0)</f>
        <v>0</v>
      </c>
      <c r="AR69" s="551" cm="1">
        <f t="array" aca="1" ref="AR69" ca="1">IFERROR(IF(AND(НачЦ_ИнвП_Дата&lt;=AR$3,КИнвП_Дата&gt;AR$3),
INDEX(Кальк._виноград,MATCH($A69,Кальк._виноград_наим.,0),MATCH("Сумма затрат, т.руб.",'Кальк-я'!$5:$5,0))*
INDEX(ЗФ,MATCH($A$66,ЗФ!$A:$A,0),MATCH("Посевная площадь"&amp;YEAR(AS$3),ЗФ!$2:$2,0))*
INDEX(Коэф.закупка_год_виноград[],MATCH($A69,Коэф.закупка_год_виноград[1],0),MATCH(MONTH(AR$3),КЗ!$1:$1,0))/1000,""),0)</f>
        <v>0</v>
      </c>
      <c r="AS69" s="551" cm="1">
        <f t="array" aca="1" ref="AS69" ca="1">IFERROR(IF(AND(НачЦ_ИнвП_Дата&lt;=AS$3,КИнвП_Дата&gt;AS$3),
INDEX(Кальк._виноград,MATCH($A69,Кальк._виноград_наим.,0),MATCH("Сумма затрат, т.руб.",'Кальк-я'!$5:$5,0))*
INDEX(ЗФ,MATCH($A$66,ЗФ!$A:$A,0),MATCH("Посевная площадь"&amp;YEAR(AT$3),ЗФ!$2:$2,0))*
INDEX(Коэф.закупка_год_виноград[],MATCH($A69,Коэф.закупка_год_виноград[1],0),MATCH(MONTH(AS$3),КЗ!$1:$1,0))/1000,""),0)</f>
        <v>0</v>
      </c>
      <c r="AT69" s="551" cm="1">
        <f t="array" aca="1" ref="AT69" ca="1">IFERROR(IF(AND(НачЦ_ИнвП_Дата&lt;=AT$3,КИнвП_Дата&gt;AT$3),
INDEX(Кальк._виноград,MATCH($A69,Кальк._виноград_наим.,0),MATCH("Сумма затрат, т.руб.",'Кальк-я'!$5:$5,0))*
INDEX(ЗФ,MATCH($A$66,ЗФ!$A:$A,0),MATCH("Посевная площадь"&amp;YEAR(AU$3),ЗФ!$2:$2,0))*
INDEX(Коэф.закупка_год_виноград[],MATCH($A69,Коэф.закупка_год_виноград[1],0),MATCH(MONTH(AT$3),КЗ!$1:$1,0))/1000,""),0)</f>
        <v>0</v>
      </c>
      <c r="AU69" s="551" cm="1">
        <f t="array" aca="1" ref="AU69" ca="1">IFERROR(IF(AND(НачЦ_ИнвП_Дата&lt;=AU$3,КИнвП_Дата&gt;AU$3),
INDEX(Кальк._виноград,MATCH($A69,Кальк._виноград_наим.,0),MATCH("Сумма затрат, т.руб.",'Кальк-я'!$5:$5,0))*
INDEX(ЗФ,MATCH($A$66,ЗФ!$A:$A,0),MATCH("Посевная площадь"&amp;YEAR(AV$3),ЗФ!$2:$2,0))*
INDEX(Коэф.закупка_год_виноград[],MATCH($A69,Коэф.закупка_год_виноград[1],0),MATCH(MONTH(AU$3),КЗ!$1:$1,0))/1000,""),0)</f>
        <v>0</v>
      </c>
      <c r="AV69" s="551" cm="1">
        <f t="array" aca="1" ref="AV69" ca="1">IFERROR(IF(AND(НачЦ_ИнвП_Дата&lt;=AV$3,КИнвП_Дата&gt;AV$3),
INDEX(Кальк._виноград,MATCH($A69,Кальк._виноград_наим.,0),MATCH("Сумма затрат, т.руб.",'Кальк-я'!$5:$5,0))*
INDEX(ЗФ,MATCH($A$66,ЗФ!$A:$A,0),MATCH("Посевная площадь"&amp;YEAR(AW$3),ЗФ!$2:$2,0))*
INDEX(Коэф.закупка_год_виноград[],MATCH($A69,Коэф.закупка_год_виноград[1],0),MATCH(MONTH(AV$3),КЗ!$1:$1,0))/1000,""),0)</f>
        <v>47.766249999999992</v>
      </c>
      <c r="AW69" s="551" cm="1">
        <f t="array" aca="1" ref="AW69" ca="1">IFERROR(IF(AND(НачЦ_ИнвП_Дата&lt;=AW$3,КИнвП_Дата&gt;AW$3),
INDEX(Кальк._виноград,MATCH($A69,Кальк._виноград_наим.,0),MATCH("Сумма затрат, т.руб.",'Кальк-я'!$5:$5,0))*
INDEX(ЗФ,MATCH($A$66,ЗФ!$A:$A,0),MATCH("Посевная площадь"&amp;YEAR(AX$3),ЗФ!$2:$2,0))*
INDEX(Коэф.закупка_год_виноград[],MATCH($A69,Коэф.закупка_год_виноград[1],0),MATCH(MONTH(AW$3),КЗ!$1:$1,0))/1000,""),0)</f>
        <v>47.766249999999992</v>
      </c>
      <c r="AX69" s="551" cm="1">
        <f t="array" aca="1" ref="AX69" ca="1">IFERROR(IF(AND(НачЦ_ИнвП_Дата&lt;=AX$3,КИнвП_Дата&gt;AX$3),
INDEX(Кальк._виноград,MATCH($A69,Кальк._виноград_наим.,0),MATCH("Сумма затрат, т.руб.",'Кальк-я'!$5:$5,0))*
INDEX(ЗФ,MATCH($A$66,ЗФ!$A:$A,0),MATCH("Посевная площадь"&amp;YEAR(AY$3),ЗФ!$2:$2,0))*
INDEX(Коэф.закупка_год_виноград[],MATCH($A69,Коэф.закупка_год_виноград[1],0),MATCH(MONTH(AX$3),КЗ!$1:$1,0))/1000,""),0)</f>
        <v>0</v>
      </c>
      <c r="AY69" s="551" cm="1">
        <f t="array" aca="1" ref="AY69" ca="1">IFERROR(IF(AND(НачЦ_ИнвП_Дата&lt;=AY$3,КИнвП_Дата&gt;AY$3),
INDEX(Кальк._виноград,MATCH($A69,Кальк._виноград_наим.,0),MATCH("Сумма затрат, т.руб.",'Кальк-я'!$5:$5,0))*
INDEX(ЗФ,MATCH($A$66,ЗФ!$A:$A,0),MATCH("Посевная площадь"&amp;YEAR(AZ$3),ЗФ!$2:$2,0))*
INDEX(Коэф.закупка_год_виноград[],MATCH($A69,Коэф.закупка_год_виноград[1],0),MATCH(MONTH(AY$3),КЗ!$1:$1,0))/1000,""),0)</f>
        <v>0</v>
      </c>
      <c r="AZ69" s="551" cm="1">
        <f t="array" aca="1" ref="AZ69" ca="1">IFERROR(IF(AND(НачЦ_ИнвП_Дата&lt;=AZ$3,КИнвП_Дата&gt;AZ$3),
INDEX(Кальк._виноград,MATCH($A69,Кальк._виноград_наим.,0),MATCH("Сумма затрат, т.руб.",'Кальк-я'!$5:$5,0))*
INDEX(ЗФ,MATCH($A$66,ЗФ!$A:$A,0),MATCH("Посевная площадь"&amp;YEAR(BA$3),ЗФ!$2:$2,0))*
INDEX(Коэф.закупка_год_виноград[],MATCH($A69,Коэф.закупка_год_виноград[1],0),MATCH(MONTH(AZ$3),КЗ!$1:$1,0))/1000,""),0)</f>
        <v>0</v>
      </c>
      <c r="BA69" s="552">
        <f t="shared" ca="1" si="1462"/>
        <v>95.532499999999985</v>
      </c>
      <c r="BB69" s="551" cm="1">
        <f t="array" aca="1" ref="BB69" ca="1">IFERROR(IF(AND(НачЦ_ИнвП_Дата&lt;=BB$3,КИнвП_Дата&gt;BB$3),
INDEX(Кальк._виноград,MATCH($A69,Кальк._виноград_наим.,0),MATCH("Сумма затрат, т.руб.",'Кальк-я'!$5:$5,0))*
INDEX(ЗФ,MATCH($A$66,ЗФ!$A:$A,0),MATCH("Посевная площадь"&amp;YEAR(BC$3),ЗФ!$2:$2,0))*
INDEX(Коэф.закупка_год_виноград[],MATCH($A69,Коэф.закупка_год_виноград[1],0),MATCH(MONTH(BB$3),КЗ!$1:$1,0))/1000,""),0)</f>
        <v>0</v>
      </c>
      <c r="BC69" s="551" cm="1">
        <f t="array" aca="1" ref="BC69" ca="1">IFERROR(IF(AND(НачЦ_ИнвП_Дата&lt;=BC$3,КИнвП_Дата&gt;BC$3),
INDEX(Кальк._виноград,MATCH($A69,Кальк._виноград_наим.,0),MATCH("Сумма затрат, т.руб.",'Кальк-я'!$5:$5,0))*
INDEX(ЗФ,MATCH($A$66,ЗФ!$A:$A,0),MATCH("Посевная площадь"&amp;YEAR(BD$3),ЗФ!$2:$2,0))*
INDEX(Коэф.закупка_год_виноград[],MATCH($A69,Коэф.закупка_год_виноград[1],0),MATCH(MONTH(BC$3),КЗ!$1:$1,0))/1000,""),0)</f>
        <v>0</v>
      </c>
      <c r="BD69" s="551" cm="1">
        <f t="array" aca="1" ref="BD69" ca="1">IFERROR(IF(AND(НачЦ_ИнвП_Дата&lt;=BD$3,КИнвП_Дата&gt;BD$3),
INDEX(Кальк._виноград,MATCH($A69,Кальк._виноград_наим.,0),MATCH("Сумма затрат, т.руб.",'Кальк-я'!$5:$5,0))*
INDEX(ЗФ,MATCH($A$66,ЗФ!$A:$A,0),MATCH("Посевная площадь"&amp;YEAR(BE$3),ЗФ!$2:$2,0))*
INDEX(Коэф.закупка_год_виноград[],MATCH($A69,Коэф.закупка_год_виноград[1],0),MATCH(MONTH(BD$3),КЗ!$1:$1,0))/1000,""),0)</f>
        <v>0</v>
      </c>
      <c r="BE69" s="551" cm="1">
        <f t="array" aca="1" ref="BE69" ca="1">IFERROR(IF(AND(НачЦ_ИнвП_Дата&lt;=BE$3,КИнвП_Дата&gt;BE$3),
INDEX(Кальк._виноград,MATCH($A69,Кальк._виноград_наим.,0),MATCH("Сумма затрат, т.руб.",'Кальк-я'!$5:$5,0))*
INDEX(ЗФ,MATCH($A$66,ЗФ!$A:$A,0),MATCH("Посевная площадь"&amp;YEAR(BF$3),ЗФ!$2:$2,0))*
INDEX(Коэф.закупка_год_виноград[],MATCH($A69,Коэф.закупка_год_виноград[1],0),MATCH(MONTH(BE$3),КЗ!$1:$1,0))/1000,""),0)</f>
        <v>0</v>
      </c>
      <c r="BF69" s="551" cm="1">
        <f t="array" aca="1" ref="BF69" ca="1">IFERROR(IF(AND(НачЦ_ИнвП_Дата&lt;=BF$3,КИнвП_Дата&gt;BF$3),
INDEX(Кальк._виноград,MATCH($A69,Кальк._виноград_наим.,0),MATCH("Сумма затрат, т.руб.",'Кальк-я'!$5:$5,0))*
INDEX(ЗФ,MATCH($A$66,ЗФ!$A:$A,0),MATCH("Посевная площадь"&amp;YEAR(BG$3),ЗФ!$2:$2,0))*
INDEX(Коэф.закупка_год_виноград[],MATCH($A69,Коэф.закупка_год_виноград[1],0),MATCH(MONTH(BF$3),КЗ!$1:$1,0))/1000,""),0)</f>
        <v>0</v>
      </c>
      <c r="BG69" s="551" cm="1">
        <f t="array" aca="1" ref="BG69" ca="1">IFERROR(IF(AND(НачЦ_ИнвП_Дата&lt;=BG$3,КИнвП_Дата&gt;BG$3),
INDEX(Кальк._виноград,MATCH($A69,Кальк._виноград_наим.,0),MATCH("Сумма затрат, т.руб.",'Кальк-я'!$5:$5,0))*
INDEX(ЗФ,MATCH($A$66,ЗФ!$A:$A,0),MATCH("Посевная площадь"&amp;YEAR(BH$3),ЗФ!$2:$2,0))*
INDEX(Коэф.закупка_год_виноград[],MATCH($A69,Коэф.закупка_год_виноград[1],0),MATCH(MONTH(BG$3),КЗ!$1:$1,0))/1000,""),0)</f>
        <v>0</v>
      </c>
      <c r="BH69" s="551" cm="1">
        <f t="array" aca="1" ref="BH69" ca="1">IFERROR(IF(AND(НачЦ_ИнвП_Дата&lt;=BH$3,КИнвП_Дата&gt;BH$3),
INDEX(Кальк._виноград,MATCH($A69,Кальк._виноград_наим.,0),MATCH("Сумма затрат, т.руб.",'Кальк-я'!$5:$5,0))*
INDEX(ЗФ,MATCH($A$66,ЗФ!$A:$A,0),MATCH("Посевная площадь"&amp;YEAR(BI$3),ЗФ!$2:$2,0))*
INDEX(Коэф.закупка_год_виноград[],MATCH($A69,Коэф.закупка_год_виноград[1],0),MATCH(MONTH(BH$3),КЗ!$1:$1,0))/1000,""),0)</f>
        <v>0</v>
      </c>
      <c r="BI69" s="551" cm="1">
        <f t="array" aca="1" ref="BI69" ca="1">IFERROR(IF(AND(НачЦ_ИнвП_Дата&lt;=BI$3,КИнвП_Дата&gt;BI$3),
INDEX(Кальк._виноград,MATCH($A69,Кальк._виноград_наим.,0),MATCH("Сумма затрат, т.руб.",'Кальк-я'!$5:$5,0))*
INDEX(ЗФ,MATCH($A$66,ЗФ!$A:$A,0),MATCH("Посевная площадь"&amp;YEAR(BJ$3),ЗФ!$2:$2,0))*
INDEX(Коэф.закупка_год_виноград[],MATCH($A69,Коэф.закупка_год_виноград[1],0),MATCH(MONTH(BI$3),КЗ!$1:$1,0))/1000,""),0)</f>
        <v>47.766249999999992</v>
      </c>
      <c r="BJ69" s="551" cm="1">
        <f t="array" aca="1" ref="BJ69" ca="1">IFERROR(IF(AND(НачЦ_ИнвП_Дата&lt;=BJ$3,КИнвП_Дата&gt;BJ$3),
INDEX(Кальк._виноград,MATCH($A69,Кальк._виноград_наим.,0),MATCH("Сумма затрат, т.руб.",'Кальк-я'!$5:$5,0))*
INDEX(ЗФ,MATCH($A$66,ЗФ!$A:$A,0),MATCH("Посевная площадь"&amp;YEAR(BK$3),ЗФ!$2:$2,0))*
INDEX(Коэф.закупка_год_виноград[],MATCH($A69,Коэф.закупка_год_виноград[1],0),MATCH(MONTH(BJ$3),КЗ!$1:$1,0))/1000,""),0)</f>
        <v>47.766249999999992</v>
      </c>
      <c r="BK69" s="551" cm="1">
        <f t="array" aca="1" ref="BK69" ca="1">IFERROR(IF(AND(НачЦ_ИнвП_Дата&lt;=BK$3,КИнвП_Дата&gt;BK$3),
INDEX(Кальк._виноград,MATCH($A69,Кальк._виноград_наим.,0),MATCH("Сумма затрат, т.руб.",'Кальк-я'!$5:$5,0))*
INDEX(ЗФ,MATCH($A$66,ЗФ!$A:$A,0),MATCH("Посевная площадь"&amp;YEAR(BL$3),ЗФ!$2:$2,0))*
INDEX(Коэф.закупка_год_виноград[],MATCH($A69,Коэф.закупка_год_виноград[1],0),MATCH(MONTH(BK$3),КЗ!$1:$1,0))/1000,""),0)</f>
        <v>0</v>
      </c>
      <c r="BL69" s="551" cm="1">
        <f t="array" aca="1" ref="BL69" ca="1">IFERROR(IF(AND(НачЦ_ИнвП_Дата&lt;=BL$3,КИнвП_Дата&gt;BL$3),
INDEX(Кальк._виноград,MATCH($A69,Кальк._виноград_наим.,0),MATCH("Сумма затрат, т.руб.",'Кальк-я'!$5:$5,0))*
INDEX(ЗФ,MATCH($A$66,ЗФ!$A:$A,0),MATCH("Посевная площадь"&amp;YEAR(BM$3),ЗФ!$2:$2,0))*
INDEX(Коэф.закупка_год_виноград[],MATCH($A69,Коэф.закупка_год_виноград[1],0),MATCH(MONTH(BL$3),КЗ!$1:$1,0))/1000,""),0)</f>
        <v>0</v>
      </c>
      <c r="BM69" s="551" cm="1">
        <f t="array" aca="1" ref="BM69" ca="1">IFERROR(IF(AND(НачЦ_ИнвП_Дата&lt;=BM$3,КИнвП_Дата&gt;BM$3),
INDEX(Кальк._виноград,MATCH($A69,Кальк._виноград_наим.,0),MATCH("Сумма затрат, т.руб.",'Кальк-я'!$5:$5,0))*
INDEX(ЗФ,MATCH($A$66,ЗФ!$A:$A,0),MATCH("Посевная площадь"&amp;YEAR(BN$3),ЗФ!$2:$2,0))*
INDEX(Коэф.закупка_год_виноград[],MATCH($A69,Коэф.закупка_год_виноград[1],0),MATCH(MONTH(BM$3),КЗ!$1:$1,0))/1000,""),0)</f>
        <v>0</v>
      </c>
      <c r="BN69" s="552">
        <f t="shared" ca="1" si="1548"/>
        <v>95.532499999999985</v>
      </c>
      <c r="BO69" s="551" cm="1">
        <f t="array" aca="1" ref="BO69" ca="1">IFERROR(IF(AND(НачЦ_ИнвП_Дата&lt;=BO$3,КИнвП_Дата&gt;BO$3),
INDEX(Кальк._виноград,MATCH($A69,Кальк._виноград_наим.,0),MATCH("Сумма затрат, т.руб.",'Кальк-я'!$5:$5,0))*
INDEX(ЗФ,MATCH($A$66,ЗФ!$A:$A,0),MATCH("Посевная площадь"&amp;YEAR(BP$3),ЗФ!$2:$2,0))*
INDEX(Коэф.закупка_год_виноград[],MATCH($A69,Коэф.закупка_год_виноград[1],0),MATCH(MONTH(BO$3),КЗ!$1:$1,0))/1000,""),0)</f>
        <v>0</v>
      </c>
      <c r="BP69" s="551" cm="1">
        <f t="array" aca="1" ref="BP69" ca="1">IFERROR(IF(AND(НачЦ_ИнвП_Дата&lt;=BP$3,КИнвП_Дата&gt;BP$3),
INDEX(Кальк._виноград,MATCH($A69,Кальк._виноград_наим.,0),MATCH("Сумма затрат, т.руб.",'Кальк-я'!$5:$5,0))*
INDEX(ЗФ,MATCH($A$66,ЗФ!$A:$A,0),MATCH("Посевная площадь"&amp;YEAR(BQ$3),ЗФ!$2:$2,0))*
INDEX(Коэф.закупка_год_виноград[],MATCH($A69,Коэф.закупка_год_виноград[1],0),MATCH(MONTH(BP$3),КЗ!$1:$1,0))/1000,""),0)</f>
        <v>0</v>
      </c>
      <c r="BQ69" s="551" cm="1">
        <f t="array" aca="1" ref="BQ69" ca="1">IFERROR(IF(AND(НачЦ_ИнвП_Дата&lt;=BQ$3,КИнвП_Дата&gt;BQ$3),
INDEX(Кальк._виноград,MATCH($A69,Кальк._виноград_наим.,0),MATCH("Сумма затрат, т.руб.",'Кальк-я'!$5:$5,0))*
INDEX(ЗФ,MATCH($A$66,ЗФ!$A:$A,0),MATCH("Посевная площадь"&amp;YEAR(BR$3),ЗФ!$2:$2,0))*
INDEX(Коэф.закупка_год_виноград[],MATCH($A69,Коэф.закупка_год_виноград[1],0),MATCH(MONTH(BQ$3),КЗ!$1:$1,0))/1000,""),0)</f>
        <v>0</v>
      </c>
      <c r="BR69" s="551" cm="1">
        <f t="array" aca="1" ref="BR69" ca="1">IFERROR(IF(AND(НачЦ_ИнвП_Дата&lt;=BR$3,КИнвП_Дата&gt;BR$3),
INDEX(Кальк._виноград,MATCH($A69,Кальк._виноград_наим.,0),MATCH("Сумма затрат, т.руб.",'Кальк-я'!$5:$5,0))*
INDEX(ЗФ,MATCH($A$66,ЗФ!$A:$A,0),MATCH("Посевная площадь"&amp;YEAR(BS$3),ЗФ!$2:$2,0))*
INDEX(Коэф.закупка_год_виноград[],MATCH($A69,Коэф.закупка_год_виноград[1],0),MATCH(MONTH(BR$3),КЗ!$1:$1,0))/1000,""),0)</f>
        <v>0</v>
      </c>
      <c r="BS69" s="551" cm="1">
        <f t="array" aca="1" ref="BS69" ca="1">IFERROR(IF(AND(НачЦ_ИнвП_Дата&lt;=BS$3,КИнвП_Дата&gt;BS$3),
INDEX(Кальк._виноград,MATCH($A69,Кальк._виноград_наим.,0),MATCH("Сумма затрат, т.руб.",'Кальк-я'!$5:$5,0))*
INDEX(ЗФ,MATCH($A$66,ЗФ!$A:$A,0),MATCH("Посевная площадь"&amp;YEAR(BT$3),ЗФ!$2:$2,0))*
INDEX(Коэф.закупка_год_виноград[],MATCH($A69,Коэф.закупка_год_виноград[1],0),MATCH(MONTH(BS$3),КЗ!$1:$1,0))/1000,""),0)</f>
        <v>0</v>
      </c>
      <c r="BT69" s="551" cm="1">
        <f t="array" aca="1" ref="BT69" ca="1">IFERROR(IF(AND(НачЦ_ИнвП_Дата&lt;=BT$3,КИнвП_Дата&gt;BT$3),
INDEX(Кальк._виноград,MATCH($A69,Кальк._виноград_наим.,0),MATCH("Сумма затрат, т.руб.",'Кальк-я'!$5:$5,0))*
INDEX(ЗФ,MATCH($A$66,ЗФ!$A:$A,0),MATCH("Посевная площадь"&amp;YEAR(BU$3),ЗФ!$2:$2,0))*
INDEX(Коэф.закупка_год_виноград[],MATCH($A69,Коэф.закупка_год_виноград[1],0),MATCH(MONTH(BT$3),КЗ!$1:$1,0))/1000,""),0)</f>
        <v>0</v>
      </c>
      <c r="BU69" s="551" cm="1">
        <f t="array" aca="1" ref="BU69" ca="1">IFERROR(IF(AND(НачЦ_ИнвП_Дата&lt;=BU$3,КИнвП_Дата&gt;BU$3),
INDEX(Кальк._виноград,MATCH($A69,Кальк._виноград_наим.,0),MATCH("Сумма затрат, т.руб.",'Кальк-я'!$5:$5,0))*
INDEX(ЗФ,MATCH($A$66,ЗФ!$A:$A,0),MATCH("Посевная площадь"&amp;YEAR(BV$3),ЗФ!$2:$2,0))*
INDEX(Коэф.закупка_год_виноград[],MATCH($A69,Коэф.закупка_год_виноград[1],0),MATCH(MONTH(BU$3),КЗ!$1:$1,0))/1000,""),0)</f>
        <v>0</v>
      </c>
      <c r="BV69" s="551" cm="1">
        <f t="array" aca="1" ref="BV69" ca="1">IFERROR(IF(AND(НачЦ_ИнвП_Дата&lt;=BV$3,КИнвП_Дата&gt;BV$3),
INDEX(Кальк._виноград,MATCH($A69,Кальк._виноград_наим.,0),MATCH("Сумма затрат, т.руб.",'Кальк-я'!$5:$5,0))*
INDEX(ЗФ,MATCH($A$66,ЗФ!$A:$A,0),MATCH("Посевная площадь"&amp;YEAR(BW$3),ЗФ!$2:$2,0))*
INDEX(Коэф.закупка_год_виноград[],MATCH($A69,Коэф.закупка_год_виноград[1],0),MATCH(MONTH(BV$3),КЗ!$1:$1,0))/1000,""),0)</f>
        <v>47.766249999999992</v>
      </c>
      <c r="BW69" s="551" cm="1">
        <f t="array" aca="1" ref="BW69" ca="1">IFERROR(IF(AND(НачЦ_ИнвП_Дата&lt;=BW$3,КИнвП_Дата&gt;BW$3),
INDEX(Кальк._виноград,MATCH($A69,Кальк._виноград_наим.,0),MATCH("Сумма затрат, т.руб.",'Кальк-я'!$5:$5,0))*
INDEX(ЗФ,MATCH($A$66,ЗФ!$A:$A,0),MATCH("Посевная площадь"&amp;YEAR(BX$3),ЗФ!$2:$2,0))*
INDEX(Коэф.закупка_год_виноград[],MATCH($A69,Коэф.закупка_год_виноград[1],0),MATCH(MONTH(BW$3),КЗ!$1:$1,0))/1000,""),0)</f>
        <v>47.766249999999992</v>
      </c>
      <c r="BX69" s="551" cm="1">
        <f t="array" aca="1" ref="BX69" ca="1">IFERROR(IF(AND(НачЦ_ИнвП_Дата&lt;=BX$3,КИнвП_Дата&gt;BX$3),
INDEX(Кальк._виноград,MATCH($A69,Кальк._виноград_наим.,0),MATCH("Сумма затрат, т.руб.",'Кальк-я'!$5:$5,0))*
INDEX(ЗФ,MATCH($A$66,ЗФ!$A:$A,0),MATCH("Посевная площадь"&amp;YEAR(BY$3),ЗФ!$2:$2,0))*
INDEX(Коэф.закупка_год_виноград[],MATCH($A69,Коэф.закупка_год_виноград[1],0),MATCH(MONTH(BX$3),КЗ!$1:$1,0))/1000,""),0)</f>
        <v>0</v>
      </c>
      <c r="BY69" s="551" cm="1">
        <f t="array" aca="1" ref="BY69" ca="1">IFERROR(IF(AND(НачЦ_ИнвП_Дата&lt;=BY$3,КИнвП_Дата&gt;BY$3),
INDEX(Кальк._виноград,MATCH($A69,Кальк._виноград_наим.,0),MATCH("Сумма затрат, т.руб.",'Кальк-я'!$5:$5,0))*
INDEX(ЗФ,MATCH($A$66,ЗФ!$A:$A,0),MATCH("Посевная площадь"&amp;YEAR(BZ$3),ЗФ!$2:$2,0))*
INDEX(Коэф.закупка_год_виноград[],MATCH($A69,Коэф.закупка_год_виноград[1],0),MATCH(MONTH(BY$3),КЗ!$1:$1,0))/1000,""),0)</f>
        <v>0</v>
      </c>
      <c r="BZ69" s="551" cm="1">
        <f t="array" aca="1" ref="BZ69" ca="1">IFERROR(IF(AND(НачЦ_ИнвП_Дата&lt;=BZ$3,КИнвП_Дата&gt;BZ$3),
INDEX(Кальк._виноград,MATCH($A69,Кальк._виноград_наим.,0),MATCH("Сумма затрат, т.руб.",'Кальк-я'!$5:$5,0))*
INDEX(ЗФ,MATCH($A$66,ЗФ!$A:$A,0),MATCH("Посевная площадь"&amp;YEAR(CA$3),ЗФ!$2:$2,0))*
INDEX(Коэф.закупка_год_виноград[],MATCH($A69,Коэф.закупка_год_виноград[1],0),MATCH(MONTH(BZ$3),КЗ!$1:$1,0))/1000,""),0)</f>
        <v>0</v>
      </c>
      <c r="CA69" s="552">
        <f t="shared" ca="1" si="1549"/>
        <v>95.532499999999985</v>
      </c>
      <c r="CB69" s="551" cm="1">
        <f t="array" aca="1" ref="CB69" ca="1">IFERROR(IF(AND(НачЦ_ИнвП_Дата&lt;=CB$3,КИнвП_Дата&gt;CB$3),
INDEX(Кальк._виноград,MATCH($A69,Кальк._виноград_наим.,0),MATCH("Сумма затрат, т.руб.",'Кальк-я'!$5:$5,0))*
INDEX(ЗФ,MATCH($A$66,ЗФ!$A:$A,0),MATCH("Посевная площадь"&amp;YEAR(CC$3),ЗФ!$2:$2,0))*
INDEX(Коэф.закупка_год_виноград[],MATCH($A69,Коэф.закупка_год_виноград[1],0),MATCH(MONTH(CB$3),КЗ!$1:$1,0))/1000,""),0)</f>
        <v>0</v>
      </c>
      <c r="CC69" s="551" cm="1">
        <f t="array" aca="1" ref="CC69" ca="1">IFERROR(IF(AND(НачЦ_ИнвП_Дата&lt;=CC$3,КИнвП_Дата&gt;CC$3),
INDEX(Кальк._виноград,MATCH($A69,Кальк._виноград_наим.,0),MATCH("Сумма затрат, т.руб.",'Кальк-я'!$5:$5,0))*
INDEX(ЗФ,MATCH($A$66,ЗФ!$A:$A,0),MATCH("Посевная площадь"&amp;YEAR(CD$3),ЗФ!$2:$2,0))*
INDEX(Коэф.закупка_год_виноград[],MATCH($A69,Коэф.закупка_год_виноград[1],0),MATCH(MONTH(CC$3),КЗ!$1:$1,0))/1000,""),0)</f>
        <v>0</v>
      </c>
      <c r="CD69" s="551" cm="1">
        <f t="array" aca="1" ref="CD69" ca="1">IFERROR(IF(AND(НачЦ_ИнвП_Дата&lt;=CD$3,КИнвП_Дата&gt;CD$3),
INDEX(Кальк._виноград,MATCH($A69,Кальк._виноград_наим.,0),MATCH("Сумма затрат, т.руб.",'Кальк-я'!$5:$5,0))*
INDEX(ЗФ,MATCH($A$66,ЗФ!$A:$A,0),MATCH("Посевная площадь"&amp;YEAR(CE$3),ЗФ!$2:$2,0))*
INDEX(Коэф.закупка_год_виноград[],MATCH($A69,Коэф.закупка_год_виноград[1],0),MATCH(MONTH(CD$3),КЗ!$1:$1,0))/1000,""),0)</f>
        <v>0</v>
      </c>
      <c r="CE69" s="551" cm="1">
        <f t="array" aca="1" ref="CE69" ca="1">IFERROR(IF(AND(НачЦ_ИнвП_Дата&lt;=CE$3,КИнвП_Дата&gt;CE$3),
INDEX(Кальк._виноград,MATCH($A69,Кальк._виноград_наим.,0),MATCH("Сумма затрат, т.руб.",'Кальк-я'!$5:$5,0))*
INDEX(ЗФ,MATCH($A$66,ЗФ!$A:$A,0),MATCH("Посевная площадь"&amp;YEAR(CF$3),ЗФ!$2:$2,0))*
INDEX(Коэф.закупка_год_виноград[],MATCH($A69,Коэф.закупка_год_виноград[1],0),MATCH(MONTH(CE$3),КЗ!$1:$1,0))/1000,""),0)</f>
        <v>0</v>
      </c>
      <c r="CF69" s="551" cm="1">
        <f t="array" aca="1" ref="CF69" ca="1">IFERROR(IF(AND(НачЦ_ИнвП_Дата&lt;=CF$3,КИнвП_Дата&gt;CF$3),
INDEX(Кальк._виноград,MATCH($A69,Кальк._виноград_наим.,0),MATCH("Сумма затрат, т.руб.",'Кальк-я'!$5:$5,0))*
INDEX(ЗФ,MATCH($A$66,ЗФ!$A:$A,0),MATCH("Посевная площадь"&amp;YEAR(CG$3),ЗФ!$2:$2,0))*
INDEX(Коэф.закупка_год_виноград[],MATCH($A69,Коэф.закупка_год_виноград[1],0),MATCH(MONTH(CF$3),КЗ!$1:$1,0))/1000,""),0)</f>
        <v>0</v>
      </c>
      <c r="CG69" s="551" cm="1">
        <f t="array" aca="1" ref="CG69" ca="1">IFERROR(IF(AND(НачЦ_ИнвП_Дата&lt;=CG$3,КИнвП_Дата&gt;CG$3),
INDEX(Кальк._виноград,MATCH($A69,Кальк._виноград_наим.,0),MATCH("Сумма затрат, т.руб.",'Кальк-я'!$5:$5,0))*
INDEX(ЗФ,MATCH($A$66,ЗФ!$A:$A,0),MATCH("Посевная площадь"&amp;YEAR(CH$3),ЗФ!$2:$2,0))*
INDEX(Коэф.закупка_год_виноград[],MATCH($A69,Коэф.закупка_год_виноград[1],0),MATCH(MONTH(CG$3),КЗ!$1:$1,0))/1000,""),0)</f>
        <v>0</v>
      </c>
      <c r="CH69" s="551" cm="1">
        <f t="array" aca="1" ref="CH69" ca="1">IFERROR(IF(AND(НачЦ_ИнвП_Дата&lt;=CH$3,КИнвП_Дата&gt;CH$3),
INDEX(Кальк._виноград,MATCH($A69,Кальк._виноград_наим.,0),MATCH("Сумма затрат, т.руб.",'Кальк-я'!$5:$5,0))*
INDEX(ЗФ,MATCH($A$66,ЗФ!$A:$A,0),MATCH("Посевная площадь"&amp;YEAR(CI$3),ЗФ!$2:$2,0))*
INDEX(Коэф.закупка_год_виноград[],MATCH($A69,Коэф.закупка_год_виноград[1],0),MATCH(MONTH(CH$3),КЗ!$1:$1,0))/1000,""),0)</f>
        <v>0</v>
      </c>
      <c r="CI69" s="551" cm="1">
        <f t="array" aca="1" ref="CI69" ca="1">IFERROR(IF(AND(НачЦ_ИнвП_Дата&lt;=CI$3,КИнвП_Дата&gt;CI$3),
INDEX(Кальк._виноград,MATCH($A69,Кальк._виноград_наим.,0),MATCH("Сумма затрат, т.руб.",'Кальк-я'!$5:$5,0))*
INDEX(ЗФ,MATCH($A$66,ЗФ!$A:$A,0),MATCH("Посевная площадь"&amp;YEAR(CJ$3),ЗФ!$2:$2,0))*
INDEX(Коэф.закупка_год_виноград[],MATCH($A69,Коэф.закупка_год_виноград[1],0),MATCH(MONTH(CI$3),КЗ!$1:$1,0))/1000,""),0)</f>
        <v>47.766249999999992</v>
      </c>
      <c r="CJ69" s="551" cm="1">
        <f t="array" aca="1" ref="CJ69" ca="1">IFERROR(IF(AND(НачЦ_ИнвП_Дата&lt;=CJ$3,КИнвП_Дата&gt;CJ$3),
INDEX(Кальк._виноград,MATCH($A69,Кальк._виноград_наим.,0),MATCH("Сумма затрат, т.руб.",'Кальк-я'!$5:$5,0))*
INDEX(ЗФ,MATCH($A$66,ЗФ!$A:$A,0),MATCH("Посевная площадь"&amp;YEAR(CK$3),ЗФ!$2:$2,0))*
INDEX(Коэф.закупка_год_виноград[],MATCH($A69,Коэф.закупка_год_виноград[1],0),MATCH(MONTH(CJ$3),КЗ!$1:$1,0))/1000,""),0)</f>
        <v>47.766249999999992</v>
      </c>
      <c r="CK69" s="551" cm="1">
        <f t="array" aca="1" ref="CK69" ca="1">IFERROR(IF(AND(НачЦ_ИнвП_Дата&lt;=CK$3,КИнвП_Дата&gt;CK$3),
INDEX(Кальк._виноград,MATCH($A69,Кальк._виноград_наим.,0),MATCH("Сумма затрат, т.руб.",'Кальк-я'!$5:$5,0))*
INDEX(ЗФ,MATCH($A$66,ЗФ!$A:$A,0),MATCH("Посевная площадь"&amp;YEAR(CL$3),ЗФ!$2:$2,0))*
INDEX(Коэф.закупка_год_виноград[],MATCH($A69,Коэф.закупка_год_виноград[1],0),MATCH(MONTH(CK$3),КЗ!$1:$1,0))/1000,""),0)</f>
        <v>0</v>
      </c>
      <c r="CL69" s="551" cm="1">
        <f t="array" aca="1" ref="CL69" ca="1">IFERROR(IF(AND(НачЦ_ИнвП_Дата&lt;=CL$3,КИнвП_Дата&gt;CL$3),
INDEX(Кальк._виноград,MATCH($A69,Кальк._виноград_наим.,0),MATCH("Сумма затрат, т.руб.",'Кальк-я'!$5:$5,0))*
INDEX(ЗФ,MATCH($A$66,ЗФ!$A:$A,0),MATCH("Посевная площадь"&amp;YEAR(CM$3),ЗФ!$2:$2,0))*
INDEX(Коэф.закупка_год_виноград[],MATCH($A69,Коэф.закупка_год_виноград[1],0),MATCH(MONTH(CL$3),КЗ!$1:$1,0))/1000,""),0)</f>
        <v>0</v>
      </c>
      <c r="CM69" s="551" cm="1">
        <f t="array" aca="1" ref="CM69" ca="1">IFERROR(IF(AND(НачЦ_ИнвП_Дата&lt;=CM$3,КИнвП_Дата&gt;CM$3),
INDEX(Кальк._виноград,MATCH($A69,Кальк._виноград_наим.,0),MATCH("Сумма затрат, т.руб.",'Кальк-я'!$5:$5,0))*
INDEX(ЗФ,MATCH($A$66,ЗФ!$A:$A,0),MATCH("Посевная площадь"&amp;YEAR(CN$3),ЗФ!$2:$2,0))*
INDEX(Коэф.закупка_год_виноград[],MATCH($A69,Коэф.закупка_год_виноград[1],0),MATCH(MONTH(CM$3),КЗ!$1:$1,0))/1000,""),0)</f>
        <v>0</v>
      </c>
      <c r="CN69" s="552">
        <f t="shared" ca="1" si="1550"/>
        <v>95.532499999999985</v>
      </c>
      <c r="CO69" s="551" cm="1">
        <f t="array" aca="1" ref="CO69" ca="1">IFERROR(IF(AND(НачЦ_ИнвП_Дата&lt;=CO$3,КИнвП_Дата&gt;CO$3),
INDEX(Кальк._виноград,MATCH($A69,Кальк._виноград_наим.,0),MATCH("Сумма затрат, т.руб.",'Кальк-я'!$5:$5,0))*
INDEX(ЗФ,MATCH($A$66,ЗФ!$A:$A,0),MATCH("Посевная площадь"&amp;YEAR(CP$3),ЗФ!$2:$2,0))*
INDEX(Коэф.закупка_год_виноград[],MATCH($A69,Коэф.закупка_год_виноград[1],0),MATCH(MONTH(CO$3),КЗ!$1:$1,0))/1000,""),0)</f>
        <v>0</v>
      </c>
      <c r="CP69" s="551" cm="1">
        <f t="array" aca="1" ref="CP69" ca="1">IFERROR(IF(AND(НачЦ_ИнвП_Дата&lt;=CP$3,КИнвП_Дата&gt;CP$3),
INDEX(Кальк._виноград,MATCH($A69,Кальк._виноград_наим.,0),MATCH("Сумма затрат, т.руб.",'Кальк-я'!$5:$5,0))*
INDEX(ЗФ,MATCH($A$66,ЗФ!$A:$A,0),MATCH("Посевная площадь"&amp;YEAR(CQ$3),ЗФ!$2:$2,0))*
INDEX(Коэф.закупка_год_виноград[],MATCH($A69,Коэф.закупка_год_виноград[1],0),MATCH(MONTH(CP$3),КЗ!$1:$1,0))/1000,""),0)</f>
        <v>0</v>
      </c>
      <c r="CQ69" s="551" cm="1">
        <f t="array" aca="1" ref="CQ69" ca="1">IFERROR(IF(AND(НачЦ_ИнвП_Дата&lt;=CQ$3,КИнвП_Дата&gt;CQ$3),
INDEX(Кальк._виноград,MATCH($A69,Кальк._виноград_наим.,0),MATCH("Сумма затрат, т.руб.",'Кальк-я'!$5:$5,0))*
INDEX(ЗФ,MATCH($A$66,ЗФ!$A:$A,0),MATCH("Посевная площадь"&amp;YEAR(CR$3),ЗФ!$2:$2,0))*
INDEX(Коэф.закупка_год_виноград[],MATCH($A69,Коэф.закупка_год_виноград[1],0),MATCH(MONTH(CQ$3),КЗ!$1:$1,0))/1000,""),0)</f>
        <v>0</v>
      </c>
      <c r="CR69" s="551" cm="1">
        <f t="array" aca="1" ref="CR69" ca="1">IFERROR(IF(AND(НачЦ_ИнвП_Дата&lt;=CR$3,КИнвП_Дата&gt;CR$3),
INDEX(Кальк._виноград,MATCH($A69,Кальк._виноград_наим.,0),MATCH("Сумма затрат, т.руб.",'Кальк-я'!$5:$5,0))*
INDEX(ЗФ,MATCH($A$66,ЗФ!$A:$A,0),MATCH("Посевная площадь"&amp;YEAR(CS$3),ЗФ!$2:$2,0))*
INDEX(Коэф.закупка_год_виноград[],MATCH($A69,Коэф.закупка_год_виноград[1],0),MATCH(MONTH(CR$3),КЗ!$1:$1,0))/1000,""),0)</f>
        <v>0</v>
      </c>
      <c r="CS69" s="551" cm="1">
        <f t="array" aca="1" ref="CS69" ca="1">IFERROR(IF(AND(НачЦ_ИнвП_Дата&lt;=CS$3,КИнвП_Дата&gt;CS$3),
INDEX(Кальк._виноград,MATCH($A69,Кальк._виноград_наим.,0),MATCH("Сумма затрат, т.руб.",'Кальк-я'!$5:$5,0))*
INDEX(ЗФ,MATCH($A$66,ЗФ!$A:$A,0),MATCH("Посевная площадь"&amp;YEAR(CT$3),ЗФ!$2:$2,0))*
INDEX(Коэф.закупка_год_виноград[],MATCH($A69,Коэф.закупка_год_виноград[1],0),MATCH(MONTH(CS$3),КЗ!$1:$1,0))/1000,""),0)</f>
        <v>0</v>
      </c>
      <c r="CT69" s="551" cm="1">
        <f t="array" aca="1" ref="CT69" ca="1">IFERROR(IF(AND(НачЦ_ИнвП_Дата&lt;=CT$3,КИнвП_Дата&gt;CT$3),
INDEX(Кальк._виноград,MATCH($A69,Кальк._виноград_наим.,0),MATCH("Сумма затрат, т.руб.",'Кальк-я'!$5:$5,0))*
INDEX(ЗФ,MATCH($A$66,ЗФ!$A:$A,0),MATCH("Посевная площадь"&amp;YEAR(CU$3),ЗФ!$2:$2,0))*
INDEX(Коэф.закупка_год_виноград[],MATCH($A69,Коэф.закупка_год_виноград[1],0),MATCH(MONTH(CT$3),КЗ!$1:$1,0))/1000,""),0)</f>
        <v>0</v>
      </c>
      <c r="CU69" s="551" cm="1">
        <f t="array" aca="1" ref="CU69" ca="1">IFERROR(IF(AND(НачЦ_ИнвП_Дата&lt;=CU$3,КИнвП_Дата&gt;CU$3),
INDEX(Кальк._виноград,MATCH($A69,Кальк._виноград_наим.,0),MATCH("Сумма затрат, т.руб.",'Кальк-я'!$5:$5,0))*
INDEX(ЗФ,MATCH($A$66,ЗФ!$A:$A,0),MATCH("Посевная площадь"&amp;YEAR(CV$3),ЗФ!$2:$2,0))*
INDEX(Коэф.закупка_год_виноград[],MATCH($A69,Коэф.закупка_год_виноград[1],0),MATCH(MONTH(CU$3),КЗ!$1:$1,0))/1000,""),0)</f>
        <v>0</v>
      </c>
      <c r="CV69" s="551" cm="1">
        <f t="array" aca="1" ref="CV69" ca="1">IFERROR(IF(AND(НачЦ_ИнвП_Дата&lt;=CV$3,КИнвП_Дата&gt;CV$3),
INDEX(Кальк._виноград,MATCH($A69,Кальк._виноград_наим.,0),MATCH("Сумма затрат, т.руб.",'Кальк-я'!$5:$5,0))*
INDEX(ЗФ,MATCH($A$66,ЗФ!$A:$A,0),MATCH("Посевная площадь"&amp;YEAR(CW$3),ЗФ!$2:$2,0))*
INDEX(Коэф.закупка_год_виноград[],MATCH($A69,Коэф.закупка_год_виноград[1],0),MATCH(MONTH(CV$3),КЗ!$1:$1,0))/1000,""),0)</f>
        <v>47.766249999999992</v>
      </c>
      <c r="CW69" s="551" cm="1">
        <f t="array" aca="1" ref="CW69" ca="1">IFERROR(IF(AND(НачЦ_ИнвП_Дата&lt;=CW$3,КИнвП_Дата&gt;CW$3),
INDEX(Кальк._виноград,MATCH($A69,Кальк._виноград_наим.,0),MATCH("Сумма затрат, т.руб.",'Кальк-я'!$5:$5,0))*
INDEX(ЗФ,MATCH($A$66,ЗФ!$A:$A,0),MATCH("Посевная площадь"&amp;YEAR(CX$3),ЗФ!$2:$2,0))*
INDEX(Коэф.закупка_год_виноград[],MATCH($A69,Коэф.закупка_год_виноград[1],0),MATCH(MONTH(CW$3),КЗ!$1:$1,0))/1000,""),0)</f>
        <v>47.766249999999992</v>
      </c>
      <c r="CX69" s="551" cm="1">
        <f t="array" aca="1" ref="CX69" ca="1">IFERROR(IF(AND(НачЦ_ИнвП_Дата&lt;=CX$3,КИнвП_Дата&gt;CX$3),
INDEX(Кальк._виноград,MATCH($A69,Кальк._виноград_наим.,0),MATCH("Сумма затрат, т.руб.",'Кальк-я'!$5:$5,0))*
INDEX(ЗФ,MATCH($A$66,ЗФ!$A:$A,0),MATCH("Посевная площадь"&amp;YEAR(CY$3),ЗФ!$2:$2,0))*
INDEX(Коэф.закупка_год_виноград[],MATCH($A69,Коэф.закупка_год_виноград[1],0),MATCH(MONTH(CX$3),КЗ!$1:$1,0))/1000,""),0)</f>
        <v>0</v>
      </c>
      <c r="CY69" s="551" cm="1">
        <f t="array" aca="1" ref="CY69" ca="1">IFERROR(IF(AND(НачЦ_ИнвП_Дата&lt;=CY$3,КИнвП_Дата&gt;CY$3),
INDEX(Кальк._виноград,MATCH($A69,Кальк._виноград_наим.,0),MATCH("Сумма затрат, т.руб.",'Кальк-я'!$5:$5,0))*
INDEX(ЗФ,MATCH($A$66,ЗФ!$A:$A,0),MATCH("Посевная площадь"&amp;YEAR(CZ$3),ЗФ!$2:$2,0))*
INDEX(Коэф.закупка_год_виноград[],MATCH($A69,Коэф.закупка_год_виноград[1],0),MATCH(MONTH(CY$3),КЗ!$1:$1,0))/1000,""),0)</f>
        <v>0</v>
      </c>
      <c r="CZ69" s="551" cm="1">
        <f t="array" aca="1" ref="CZ69" ca="1">IFERROR(IF(AND(НачЦ_ИнвП_Дата&lt;=CZ$3,КИнвП_Дата&gt;CZ$3),
INDEX(Кальк._виноград,MATCH($A69,Кальк._виноград_наим.,0),MATCH("Сумма затрат, т.руб.",'Кальк-я'!$5:$5,0))*
INDEX(ЗФ,MATCH($A$66,ЗФ!$A:$A,0),MATCH("Посевная площадь"&amp;YEAR(DA$3),ЗФ!$2:$2,0))*
INDEX(Коэф.закупка_год_виноград[],MATCH($A69,Коэф.закупка_год_виноград[1],0),MATCH(MONTH(CZ$3),КЗ!$1:$1,0))/1000,""),0)</f>
        <v>0</v>
      </c>
      <c r="DA69" s="552">
        <f t="shared" ca="1" si="1551"/>
        <v>95.532499999999985</v>
      </c>
      <c r="DB69" s="551" cm="1">
        <f t="array" aca="1" ref="DB69" ca="1">IFERROR(IF(AND(НачЦ_ИнвП_Дата&lt;=DB$3,КИнвП_Дата&gt;DB$3),
INDEX(Кальк._виноград,MATCH($A69,Кальк._виноград_наим.,0),MATCH("Сумма затрат, т.руб.",'Кальк-я'!$5:$5,0))*
INDEX(ЗФ,MATCH($A$66,ЗФ!$A:$A,0),MATCH("Посевная площадь"&amp;YEAR(DC$3),ЗФ!$2:$2,0))*
INDEX(Коэф.закупка_год_виноград[],MATCH($A69,Коэф.закупка_год_виноград[1],0),MATCH(MONTH(DB$3),КЗ!$1:$1,0))/1000,""),0)</f>
        <v>0</v>
      </c>
      <c r="DC69" s="551" cm="1">
        <f t="array" aca="1" ref="DC69" ca="1">IFERROR(IF(AND(НачЦ_ИнвП_Дата&lt;=DC$3,КИнвП_Дата&gt;DC$3),
INDEX(Кальк._виноград,MATCH($A69,Кальк._виноград_наим.,0),MATCH("Сумма затрат, т.руб.",'Кальк-я'!$5:$5,0))*
INDEX(ЗФ,MATCH($A$66,ЗФ!$A:$A,0),MATCH("Посевная площадь"&amp;YEAR(DD$3),ЗФ!$2:$2,0))*
INDEX(Коэф.закупка_год_виноград[],MATCH($A69,Коэф.закупка_год_виноград[1],0),MATCH(MONTH(DC$3),КЗ!$1:$1,0))/1000,""),0)</f>
        <v>0</v>
      </c>
      <c r="DD69" s="551" cm="1">
        <f t="array" aca="1" ref="DD69" ca="1">IFERROR(IF(AND(НачЦ_ИнвП_Дата&lt;=DD$3,КИнвП_Дата&gt;DD$3),
INDEX(Кальк._виноград,MATCH($A69,Кальк._виноград_наим.,0),MATCH("Сумма затрат, т.руб.",'Кальк-я'!$5:$5,0))*
INDEX(ЗФ,MATCH($A$66,ЗФ!$A:$A,0),MATCH("Посевная площадь"&amp;YEAR(DE$3),ЗФ!$2:$2,0))*
INDEX(Коэф.закупка_год_виноград[],MATCH($A69,Коэф.закупка_год_виноград[1],0),MATCH(MONTH(DD$3),КЗ!$1:$1,0))/1000,""),0)</f>
        <v>0</v>
      </c>
      <c r="DE69" s="551" cm="1">
        <f t="array" aca="1" ref="DE69" ca="1">IFERROR(IF(AND(НачЦ_ИнвП_Дата&lt;=DE$3,КИнвП_Дата&gt;DE$3),
INDEX(Кальк._виноград,MATCH($A69,Кальк._виноград_наим.,0),MATCH("Сумма затрат, т.руб.",'Кальк-я'!$5:$5,0))*
INDEX(ЗФ,MATCH($A$66,ЗФ!$A:$A,0),MATCH("Посевная площадь"&amp;YEAR(DF$3),ЗФ!$2:$2,0))*
INDEX(Коэф.закупка_год_виноград[],MATCH($A69,Коэф.закупка_год_виноград[1],0),MATCH(MONTH(DE$3),КЗ!$1:$1,0))/1000,""),0)</f>
        <v>0</v>
      </c>
      <c r="DF69" s="551" cm="1">
        <f t="array" aca="1" ref="DF69" ca="1">IFERROR(IF(AND(НачЦ_ИнвП_Дата&lt;=DF$3,КИнвП_Дата&gt;DF$3),
INDEX(Кальк._виноград,MATCH($A69,Кальк._виноград_наим.,0),MATCH("Сумма затрат, т.руб.",'Кальк-я'!$5:$5,0))*
INDEX(ЗФ,MATCH($A$66,ЗФ!$A:$A,0),MATCH("Посевная площадь"&amp;YEAR(DG$3),ЗФ!$2:$2,0))*
INDEX(Коэф.закупка_год_виноград[],MATCH($A69,Коэф.закупка_год_виноград[1],0),MATCH(MONTH(DF$3),КЗ!$1:$1,0))/1000,""),0)</f>
        <v>0</v>
      </c>
      <c r="DG69" s="551" cm="1">
        <f t="array" aca="1" ref="DG69" ca="1">IFERROR(IF(AND(НачЦ_ИнвП_Дата&lt;=DG$3,КИнвП_Дата&gt;DG$3),
INDEX(Кальк._виноград,MATCH($A69,Кальк._виноград_наим.,0),MATCH("Сумма затрат, т.руб.",'Кальк-я'!$5:$5,0))*
INDEX(ЗФ,MATCH($A$66,ЗФ!$A:$A,0),MATCH("Посевная площадь"&amp;YEAR(DH$3),ЗФ!$2:$2,0))*
INDEX(Коэф.закупка_год_виноград[],MATCH($A69,Коэф.закупка_год_виноград[1],0),MATCH(MONTH(DG$3),КЗ!$1:$1,0))/1000,""),0)</f>
        <v>0</v>
      </c>
      <c r="DH69" s="551" cm="1">
        <f t="array" aca="1" ref="DH69" ca="1">IFERROR(IF(AND(НачЦ_ИнвП_Дата&lt;=DH$3,КИнвП_Дата&gt;DH$3),
INDEX(Кальк._виноград,MATCH($A69,Кальк._виноград_наим.,0),MATCH("Сумма затрат, т.руб.",'Кальк-я'!$5:$5,0))*
INDEX(ЗФ,MATCH($A$66,ЗФ!$A:$A,0),MATCH("Посевная площадь"&amp;YEAR(DI$3),ЗФ!$2:$2,0))*
INDEX(Коэф.закупка_год_виноград[],MATCH($A69,Коэф.закупка_год_виноград[1],0),MATCH(MONTH(DH$3),КЗ!$1:$1,0))/1000,""),0)</f>
        <v>0</v>
      </c>
      <c r="DI69" s="551" cm="1">
        <f t="array" aca="1" ref="DI69" ca="1">IFERROR(IF(AND(НачЦ_ИнвП_Дата&lt;=DI$3,КИнвП_Дата&gt;DI$3),
INDEX(Кальк._виноград,MATCH($A69,Кальк._виноград_наим.,0),MATCH("Сумма затрат, т.руб.",'Кальк-я'!$5:$5,0))*
INDEX(ЗФ,MATCH($A$66,ЗФ!$A:$A,0),MATCH("Посевная площадь"&amp;YEAR(DJ$3),ЗФ!$2:$2,0))*
INDEX(Коэф.закупка_год_виноград[],MATCH($A69,Коэф.закупка_год_виноград[1],0),MATCH(MONTH(DI$3),КЗ!$1:$1,0))/1000,""),0)</f>
        <v>47.766249999999992</v>
      </c>
      <c r="DJ69" s="551" cm="1">
        <f t="array" aca="1" ref="DJ69" ca="1">IFERROR(IF(AND(НачЦ_ИнвП_Дата&lt;=DJ$3,КИнвП_Дата&gt;DJ$3),
INDEX(Кальк._виноград,MATCH($A69,Кальк._виноград_наим.,0),MATCH("Сумма затрат, т.руб.",'Кальк-я'!$5:$5,0))*
INDEX(ЗФ,MATCH($A$66,ЗФ!$A:$A,0),MATCH("Посевная площадь"&amp;YEAR(DK$3),ЗФ!$2:$2,0))*
INDEX(Коэф.закупка_год_виноград[],MATCH($A69,Коэф.закупка_год_виноград[1],0),MATCH(MONTH(DJ$3),КЗ!$1:$1,0))/1000,""),0)</f>
        <v>47.766249999999992</v>
      </c>
      <c r="DK69" s="551" cm="1">
        <f t="array" aca="1" ref="DK69" ca="1">IFERROR(IF(AND(НачЦ_ИнвП_Дата&lt;=DK$3,КИнвП_Дата&gt;DK$3),
INDEX(Кальк._виноград,MATCH($A69,Кальк._виноград_наим.,0),MATCH("Сумма затрат, т.руб.",'Кальк-я'!$5:$5,0))*
INDEX(ЗФ,MATCH($A$66,ЗФ!$A:$A,0),MATCH("Посевная площадь"&amp;YEAR(DL$3),ЗФ!$2:$2,0))*
INDEX(Коэф.закупка_год_виноград[],MATCH($A69,Коэф.закупка_год_виноград[1],0),MATCH(MONTH(DK$3),КЗ!$1:$1,0))/1000,""),0)</f>
        <v>0</v>
      </c>
      <c r="DL69" s="551" cm="1">
        <f t="array" aca="1" ref="DL69" ca="1">IFERROR(IF(AND(НачЦ_ИнвП_Дата&lt;=DL$3,КИнвП_Дата&gt;DL$3),
INDEX(Кальк._виноград,MATCH($A69,Кальк._виноград_наим.,0),MATCH("Сумма затрат, т.руб.",'Кальк-я'!$5:$5,0))*
INDEX(ЗФ,MATCH($A$66,ЗФ!$A:$A,0),MATCH("Посевная площадь"&amp;YEAR(DM$3),ЗФ!$2:$2,0))*
INDEX(Коэф.закупка_год_виноград[],MATCH($A69,Коэф.закупка_год_виноград[1],0),MATCH(MONTH(DL$3),КЗ!$1:$1,0))/1000,""),0)</f>
        <v>0</v>
      </c>
      <c r="DM69" s="551" cm="1">
        <f t="array" aca="1" ref="DM69" ca="1">IFERROR(IF(AND(НачЦ_ИнвП_Дата&lt;=DM$3,КИнвП_Дата&gt;DM$3),
INDEX(Кальк._виноград,MATCH($A69,Кальк._виноград_наим.,0),MATCH("Сумма затрат, т.руб.",'Кальк-я'!$5:$5,0))*
INDEX(ЗФ,MATCH($A$66,ЗФ!$A:$A,0),MATCH("Посевная площадь"&amp;YEAR(DN$3),ЗФ!$2:$2,0))*
INDEX(Коэф.закупка_год_виноград[],MATCH($A69,Коэф.закупка_год_виноград[1],0),MATCH(MONTH(DM$3),КЗ!$1:$1,0))/1000,""),0)</f>
        <v>0</v>
      </c>
      <c r="DN69" s="552">
        <f t="shared" ca="1" si="1552"/>
        <v>95.532499999999985</v>
      </c>
      <c r="DO69" s="551" cm="1">
        <f t="array" aca="1" ref="DO69" ca="1">IFERROR(IF(AND(НачЦ_ИнвП_Дата&lt;=DO$3,КИнвП_Дата&gt;DO$3),
INDEX(Кальк._виноград,MATCH($A69,Кальк._виноград_наим.,0),MATCH("Сумма затрат, т.руб.",'Кальк-я'!$5:$5,0))*
INDEX(ЗФ,MATCH($A$66,ЗФ!$A:$A,0),MATCH("Посевная площадь"&amp;YEAR(DP$3),ЗФ!$2:$2,0))*
INDEX(Коэф.закупка_год_виноград[],MATCH($A69,Коэф.закупка_год_виноград[1],0),MATCH(MONTH(DO$3),КЗ!$1:$1,0))/1000,""),0)</f>
        <v>0</v>
      </c>
      <c r="DP69" s="551" cm="1">
        <f t="array" aca="1" ref="DP69" ca="1">IFERROR(IF(AND(НачЦ_ИнвП_Дата&lt;=DP$3,КИнвП_Дата&gt;DP$3),
INDEX(Кальк._виноград,MATCH($A69,Кальк._виноград_наим.,0),MATCH("Сумма затрат, т.руб.",'Кальк-я'!$5:$5,0))*
INDEX(ЗФ,MATCH($A$66,ЗФ!$A:$A,0),MATCH("Посевная площадь"&amp;YEAR(DQ$3),ЗФ!$2:$2,0))*
INDEX(Коэф.закупка_год_виноград[],MATCH($A69,Коэф.закупка_год_виноград[1],0),MATCH(MONTH(DP$3),КЗ!$1:$1,0))/1000,""),0)</f>
        <v>0</v>
      </c>
      <c r="DQ69" s="551" cm="1">
        <f t="array" aca="1" ref="DQ69" ca="1">IFERROR(IF(AND(НачЦ_ИнвП_Дата&lt;=DQ$3,КИнвП_Дата&gt;DQ$3),
INDEX(Кальк._виноград,MATCH($A69,Кальк._виноград_наим.,0),MATCH("Сумма затрат, т.руб.",'Кальк-я'!$5:$5,0))*
INDEX(ЗФ,MATCH($A$66,ЗФ!$A:$A,0),MATCH("Посевная площадь"&amp;YEAR(DR$3),ЗФ!$2:$2,0))*
INDEX(Коэф.закупка_год_виноград[],MATCH($A69,Коэф.закупка_год_виноград[1],0),MATCH(MONTH(DQ$3),КЗ!$1:$1,0))/1000,""),0)</f>
        <v>0</v>
      </c>
      <c r="DR69" s="551" cm="1">
        <f t="array" aca="1" ref="DR69" ca="1">IFERROR(IF(AND(НачЦ_ИнвП_Дата&lt;=DR$3,КИнвП_Дата&gt;DR$3),
INDEX(Кальк._виноград,MATCH($A69,Кальк._виноград_наим.,0),MATCH("Сумма затрат, т.руб.",'Кальк-я'!$5:$5,0))*
INDEX(ЗФ,MATCH($A$66,ЗФ!$A:$A,0),MATCH("Посевная площадь"&amp;YEAR(DS$3),ЗФ!$2:$2,0))*
INDEX(Коэф.закупка_год_виноград[],MATCH($A69,Коэф.закупка_год_виноград[1],0),MATCH(MONTH(DR$3),КЗ!$1:$1,0))/1000,""),0)</f>
        <v>0</v>
      </c>
      <c r="DS69" s="551" cm="1">
        <f t="array" aca="1" ref="DS69" ca="1">IFERROR(IF(AND(НачЦ_ИнвП_Дата&lt;=DS$3,КИнвП_Дата&gt;DS$3),
INDEX(Кальк._виноград,MATCH($A69,Кальк._виноград_наим.,0),MATCH("Сумма затрат, т.руб.",'Кальк-я'!$5:$5,0))*
INDEX(ЗФ,MATCH($A$66,ЗФ!$A:$A,0),MATCH("Посевная площадь"&amp;YEAR(DT$3),ЗФ!$2:$2,0))*
INDEX(Коэф.закупка_год_виноград[],MATCH($A69,Коэф.закупка_год_виноград[1],0),MATCH(MONTH(DS$3),КЗ!$1:$1,0))/1000,""),0)</f>
        <v>0</v>
      </c>
      <c r="DT69" s="551" cm="1">
        <f t="array" aca="1" ref="DT69" ca="1">IFERROR(IF(AND(НачЦ_ИнвП_Дата&lt;=DT$3,КИнвП_Дата&gt;DT$3),
INDEX(Кальк._виноград,MATCH($A69,Кальк._виноград_наим.,0),MATCH("Сумма затрат, т.руб.",'Кальк-я'!$5:$5,0))*
INDEX(ЗФ,MATCH($A$66,ЗФ!$A:$A,0),MATCH("Посевная площадь"&amp;YEAR(DU$3),ЗФ!$2:$2,0))*
INDEX(Коэф.закупка_год_виноград[],MATCH($A69,Коэф.закупка_год_виноград[1],0),MATCH(MONTH(DT$3),КЗ!$1:$1,0))/1000,""),0)</f>
        <v>0</v>
      </c>
      <c r="DU69" s="551" cm="1">
        <f t="array" aca="1" ref="DU69" ca="1">IFERROR(IF(AND(НачЦ_ИнвП_Дата&lt;=DU$3,КИнвП_Дата&gt;DU$3),
INDEX(Кальк._виноград,MATCH($A69,Кальк._виноград_наим.,0),MATCH("Сумма затрат, т.руб.",'Кальк-я'!$5:$5,0))*
INDEX(ЗФ,MATCH($A$66,ЗФ!$A:$A,0),MATCH("Посевная площадь"&amp;YEAR(DV$3),ЗФ!$2:$2,0))*
INDEX(Коэф.закупка_год_виноград[],MATCH($A69,Коэф.закупка_год_виноград[1],0),MATCH(MONTH(DU$3),КЗ!$1:$1,0))/1000,""),0)</f>
        <v>0</v>
      </c>
      <c r="DV69" s="551" cm="1">
        <f t="array" aca="1" ref="DV69" ca="1">IFERROR(IF(AND(НачЦ_ИнвП_Дата&lt;=DV$3,КИнвП_Дата&gt;DV$3),
INDEX(Кальк._виноград,MATCH($A69,Кальк._виноград_наим.,0),MATCH("Сумма затрат, т.руб.",'Кальк-я'!$5:$5,0))*
INDEX(ЗФ,MATCH($A$66,ЗФ!$A:$A,0),MATCH("Посевная площадь"&amp;YEAR(DW$3),ЗФ!$2:$2,0))*
INDEX(Коэф.закупка_год_виноград[],MATCH($A69,Коэф.закупка_год_виноград[1],0),MATCH(MONTH(DV$3),КЗ!$1:$1,0))/1000,""),0)</f>
        <v>47.766249999999992</v>
      </c>
      <c r="DW69" s="551" cm="1">
        <f t="array" aca="1" ref="DW69" ca="1">IFERROR(IF(AND(НачЦ_ИнвП_Дата&lt;=DW$3,КИнвП_Дата&gt;DW$3),
INDEX(Кальк._виноград,MATCH($A69,Кальк._виноград_наим.,0),MATCH("Сумма затрат, т.руб.",'Кальк-я'!$5:$5,0))*
INDEX(ЗФ,MATCH($A$66,ЗФ!$A:$A,0),MATCH("Посевная площадь"&amp;YEAR(DX$3),ЗФ!$2:$2,0))*
INDEX(Коэф.закупка_год_виноград[],MATCH($A69,Коэф.закупка_год_виноград[1],0),MATCH(MONTH(DW$3),КЗ!$1:$1,0))/1000,""),0)</f>
        <v>47.766249999999992</v>
      </c>
      <c r="DX69" s="551" cm="1">
        <f t="array" aca="1" ref="DX69" ca="1">IFERROR(IF(AND(НачЦ_ИнвП_Дата&lt;=DX$3,КИнвП_Дата&gt;DX$3),
INDEX(Кальк._виноград,MATCH($A69,Кальк._виноград_наим.,0),MATCH("Сумма затрат, т.руб.",'Кальк-я'!$5:$5,0))*
INDEX(ЗФ,MATCH($A$66,ЗФ!$A:$A,0),MATCH("Посевная площадь"&amp;YEAR(DY$3),ЗФ!$2:$2,0))*
INDEX(Коэф.закупка_год_виноград[],MATCH($A69,Коэф.закупка_год_виноград[1],0),MATCH(MONTH(DX$3),КЗ!$1:$1,0))/1000,""),0)</f>
        <v>0</v>
      </c>
      <c r="DY69" s="551" cm="1">
        <f t="array" aca="1" ref="DY69" ca="1">IFERROR(IF(AND(НачЦ_ИнвП_Дата&lt;=DY$3,КИнвП_Дата&gt;DY$3),
INDEX(Кальк._виноград,MATCH($A69,Кальк._виноград_наим.,0),MATCH("Сумма затрат, т.руб.",'Кальк-я'!$5:$5,0))*
INDEX(ЗФ,MATCH($A$66,ЗФ!$A:$A,0),MATCH("Посевная площадь"&amp;YEAR(DZ$3),ЗФ!$2:$2,0))*
INDEX(Коэф.закупка_год_виноград[],MATCH($A69,Коэф.закупка_год_виноград[1],0),MATCH(MONTH(DY$3),КЗ!$1:$1,0))/1000,""),0)</f>
        <v>0</v>
      </c>
      <c r="DZ69" s="551" cm="1">
        <f t="array" aca="1" ref="DZ69" ca="1">IFERROR(IF(AND(НачЦ_ИнвП_Дата&lt;=DZ$3,КИнвП_Дата&gt;DZ$3),
INDEX(Кальк._виноград,MATCH($A69,Кальк._виноград_наим.,0),MATCH("Сумма затрат, т.руб.",'Кальк-я'!$5:$5,0))*
INDEX(ЗФ,MATCH($A$66,ЗФ!$A:$A,0),MATCH("Посевная площадь"&amp;YEAR(EA$3),ЗФ!$2:$2,0))*
INDEX(Коэф.закупка_год_виноград[],MATCH($A69,Коэф.закупка_год_виноград[1],0),MATCH(MONTH(DZ$3),КЗ!$1:$1,0))/1000,""),0)</f>
        <v>0</v>
      </c>
      <c r="EA69" s="552">
        <f t="shared" ca="1" si="1553"/>
        <v>95.532499999999985</v>
      </c>
      <c r="EB69" s="551" cm="1">
        <f t="array" aca="1" ref="EB69" ca="1">IFERROR(IF(AND(НачЦ_ИнвП_Дата&lt;=EB$3,КИнвП_Дата&gt;EB$3),
INDEX(Кальк._виноград,MATCH($A69,Кальк._виноград_наим.,0),MATCH("Сумма затрат, т.руб.",'Кальк-я'!$5:$5,0))*
INDEX(ЗФ,MATCH($A$66,ЗФ!$A:$A,0),MATCH("Посевная площадь"&amp;YEAR(EC$3),ЗФ!$2:$2,0))*
INDEX(Коэф.закупка_год_виноград[],MATCH($A69,Коэф.закупка_год_виноград[1],0),MATCH(MONTH(EB$3),КЗ!$1:$1,0))/1000,""),0)</f>
        <v>0</v>
      </c>
      <c r="EC69" s="551" cm="1">
        <f t="array" aca="1" ref="EC69" ca="1">IFERROR(IF(AND(НачЦ_ИнвП_Дата&lt;=EC$3,КИнвП_Дата&gt;EC$3),
INDEX(Кальк._виноград,MATCH($A69,Кальк._виноград_наим.,0),MATCH("Сумма затрат, т.руб.",'Кальк-я'!$5:$5,0))*
INDEX(ЗФ,MATCH($A$66,ЗФ!$A:$A,0),MATCH("Посевная площадь"&amp;YEAR(ED$3),ЗФ!$2:$2,0))*
INDEX(Коэф.закупка_год_виноград[],MATCH($A69,Коэф.закупка_год_виноград[1],0),MATCH(MONTH(EC$3),КЗ!$1:$1,0))/1000,""),0)</f>
        <v>0</v>
      </c>
      <c r="ED69" s="551" cm="1">
        <f t="array" aca="1" ref="ED69" ca="1">IFERROR(IF(AND(НачЦ_ИнвП_Дата&lt;=ED$3,КИнвП_Дата&gt;ED$3),
INDEX(Кальк._виноград,MATCH($A69,Кальк._виноград_наим.,0),MATCH("Сумма затрат, т.руб.",'Кальк-я'!$5:$5,0))*
INDEX(ЗФ,MATCH($A$66,ЗФ!$A:$A,0),MATCH("Посевная площадь"&amp;YEAR(EE$3),ЗФ!$2:$2,0))*
INDEX(Коэф.закупка_год_виноград[],MATCH($A69,Коэф.закупка_год_виноград[1],0),MATCH(MONTH(ED$3),КЗ!$1:$1,0))/1000,""),0)</f>
        <v>0</v>
      </c>
      <c r="EE69" s="551" cm="1">
        <f t="array" aca="1" ref="EE69" ca="1">IFERROR(IF(AND(НачЦ_ИнвП_Дата&lt;=EE$3,КИнвП_Дата&gt;EE$3),
INDEX(Кальк._виноград,MATCH($A69,Кальк._виноград_наим.,0),MATCH("Сумма затрат, т.руб.",'Кальк-я'!$5:$5,0))*
INDEX(ЗФ,MATCH($A$66,ЗФ!$A:$A,0),MATCH("Посевная площадь"&amp;YEAR(EF$3),ЗФ!$2:$2,0))*
INDEX(Коэф.закупка_год_виноград[],MATCH($A69,Коэф.закупка_год_виноград[1],0),MATCH(MONTH(EE$3),КЗ!$1:$1,0))/1000,""),0)</f>
        <v>0</v>
      </c>
      <c r="EF69" s="551" cm="1">
        <f t="array" aca="1" ref="EF69" ca="1">IFERROR(IF(AND(НачЦ_ИнвП_Дата&lt;=EF$3,КИнвП_Дата&gt;EF$3),
INDEX(Кальк._виноград,MATCH($A69,Кальк._виноград_наим.,0),MATCH("Сумма затрат, т.руб.",'Кальк-я'!$5:$5,0))*
INDEX(ЗФ,MATCH($A$66,ЗФ!$A:$A,0),MATCH("Посевная площадь"&amp;YEAR(EG$3),ЗФ!$2:$2,0))*
INDEX(Коэф.закупка_год_виноград[],MATCH($A69,Коэф.закупка_год_виноград[1],0),MATCH(MONTH(EF$3),КЗ!$1:$1,0))/1000,""),0)</f>
        <v>0</v>
      </c>
      <c r="EG69" s="551" cm="1">
        <f t="array" aca="1" ref="EG69" ca="1">IFERROR(IF(AND(НачЦ_ИнвП_Дата&lt;=EG$3,КИнвП_Дата&gt;EG$3),
INDEX(Кальк._виноград,MATCH($A69,Кальк._виноград_наим.,0),MATCH("Сумма затрат, т.руб.",'Кальк-я'!$5:$5,0))*
INDEX(ЗФ,MATCH($A$66,ЗФ!$A:$A,0),MATCH("Посевная площадь"&amp;YEAR(EH$3),ЗФ!$2:$2,0))*
INDEX(Коэф.закупка_год_виноград[],MATCH($A69,Коэф.закупка_год_виноград[1],0),MATCH(MONTH(EG$3),КЗ!$1:$1,0))/1000,""),0)</f>
        <v>0</v>
      </c>
      <c r="EH69" s="551" cm="1">
        <f t="array" aca="1" ref="EH69" ca="1">IFERROR(IF(AND(НачЦ_ИнвП_Дата&lt;=EH$3,КИнвП_Дата&gt;EH$3),
INDEX(Кальк._виноград,MATCH($A69,Кальк._виноград_наим.,0),MATCH("Сумма затрат, т.руб.",'Кальк-я'!$5:$5,0))*
INDEX(ЗФ,MATCH($A$66,ЗФ!$A:$A,0),MATCH("Посевная площадь"&amp;YEAR(EI$3),ЗФ!$2:$2,0))*
INDEX(Коэф.закупка_год_виноград[],MATCH($A69,Коэф.закупка_год_виноград[1],0),MATCH(MONTH(EH$3),КЗ!$1:$1,0))/1000,""),0)</f>
        <v>0</v>
      </c>
      <c r="EI69" s="551" cm="1">
        <f t="array" aca="1" ref="EI69" ca="1">IFERROR(IF(AND(НачЦ_ИнвП_Дата&lt;=EI$3,КИнвП_Дата&gt;EI$3),
INDEX(Кальк._виноград,MATCH($A69,Кальк._виноград_наим.,0),MATCH("Сумма затрат, т.руб.",'Кальк-я'!$5:$5,0))*
INDEX(ЗФ,MATCH($A$66,ЗФ!$A:$A,0),MATCH("Посевная площадь"&amp;YEAR(EJ$3),ЗФ!$2:$2,0))*
INDEX(Коэф.закупка_год_виноград[],MATCH($A69,Коэф.закупка_год_виноград[1],0),MATCH(MONTH(EI$3),КЗ!$1:$1,0))/1000,""),0)</f>
        <v>47.766249999999992</v>
      </c>
      <c r="EJ69" s="551" cm="1">
        <f t="array" aca="1" ref="EJ69" ca="1">IFERROR(IF(AND(НачЦ_ИнвП_Дата&lt;=EJ$3,КИнвП_Дата&gt;EJ$3),
INDEX(Кальк._виноград,MATCH($A69,Кальк._виноград_наим.,0),MATCH("Сумма затрат, т.руб.",'Кальк-я'!$5:$5,0))*
INDEX(ЗФ,MATCH($A$66,ЗФ!$A:$A,0),MATCH("Посевная площадь"&amp;YEAR(EK$3),ЗФ!$2:$2,0))*
INDEX(Коэф.закупка_год_виноград[],MATCH($A69,Коэф.закупка_год_виноград[1],0),MATCH(MONTH(EJ$3),КЗ!$1:$1,0))/1000,""),0)</f>
        <v>47.766249999999992</v>
      </c>
      <c r="EK69" s="551" cm="1">
        <f t="array" aca="1" ref="EK69" ca="1">IFERROR(IF(AND(НачЦ_ИнвП_Дата&lt;=EK$3,КИнвП_Дата&gt;EK$3),
INDEX(Кальк._виноград,MATCH($A69,Кальк._виноград_наим.,0),MATCH("Сумма затрат, т.руб.",'Кальк-я'!$5:$5,0))*
INDEX(ЗФ,MATCH($A$66,ЗФ!$A:$A,0),MATCH("Посевная площадь"&amp;YEAR(EL$3),ЗФ!$2:$2,0))*
INDEX(Коэф.закупка_год_виноград[],MATCH($A69,Коэф.закупка_год_виноград[1],0),MATCH(MONTH(EK$3),КЗ!$1:$1,0))/1000,""),0)</f>
        <v>0</v>
      </c>
      <c r="EL69" s="551" cm="1">
        <f t="array" aca="1" ref="EL69" ca="1">IFERROR(IF(AND(НачЦ_ИнвП_Дата&lt;=EL$3,КИнвП_Дата&gt;EL$3),
INDEX(Кальк._виноград,MATCH($A69,Кальк._виноград_наим.,0),MATCH("Сумма затрат, т.руб.",'Кальк-я'!$5:$5,0))*
INDEX(ЗФ,MATCH($A$66,ЗФ!$A:$A,0),MATCH("Посевная площадь"&amp;YEAR(EM$3),ЗФ!$2:$2,0))*
INDEX(Коэф.закупка_год_виноград[],MATCH($A69,Коэф.закупка_год_виноград[1],0),MATCH(MONTH(EL$3),КЗ!$1:$1,0))/1000,""),0)</f>
        <v>0</v>
      </c>
      <c r="EM69" s="551" cm="1">
        <f t="array" aca="1" ref="EM69" ca="1">IFERROR(IF(AND(НачЦ_ИнвП_Дата&lt;=EM$3,КИнвП_Дата&gt;EM$3),
INDEX(Кальк._виноград,MATCH($A69,Кальк._виноград_наим.,0),MATCH("Сумма затрат, т.руб.",'Кальк-я'!$5:$5,0))*
INDEX(ЗФ,MATCH($A$66,ЗФ!$A:$A,0),MATCH("Посевная площадь"&amp;YEAR(EN$3),ЗФ!$2:$2,0))*
INDEX(Коэф.закупка_год_виноград[],MATCH($A69,Коэф.закупка_год_виноград[1],0),MATCH(MONTH(EM$3),КЗ!$1:$1,0))/1000,""),0)</f>
        <v>0</v>
      </c>
      <c r="EN69" s="552">
        <f t="shared" ca="1" si="1554"/>
        <v>95.532499999999985</v>
      </c>
      <c r="EO69" s="551" cm="1">
        <f t="array" aca="1" ref="EO69" ca="1">IFERROR(IF(AND(НачЦ_ИнвП_Дата&lt;=EO$3,КИнвП_Дата&gt;EO$3),
INDEX(Кальк._виноград,MATCH($A69,Кальк._виноград_наим.,0),MATCH("Сумма затрат, т.руб.",'Кальк-я'!$5:$5,0))*
INDEX(ЗФ,MATCH($A$66,ЗФ!$A:$A,0),MATCH("Посевная площадь"&amp;YEAR(EP$3),ЗФ!$2:$2,0))*
INDEX(Коэф.закупка_год_виноград[],MATCH($A69,Коэф.закупка_год_виноград[1],0),MATCH(MONTH(EO$3),КЗ!$1:$1,0))/1000,""),0)</f>
        <v>0</v>
      </c>
      <c r="EP69" s="551" cm="1">
        <f t="array" aca="1" ref="EP69" ca="1">IFERROR(IF(AND(НачЦ_ИнвП_Дата&lt;=EP$3,КИнвП_Дата&gt;EP$3),
INDEX(Кальк._виноград,MATCH($A69,Кальк._виноград_наим.,0),MATCH("Сумма затрат, т.руб.",'Кальк-я'!$5:$5,0))*
INDEX(ЗФ,MATCH($A$66,ЗФ!$A:$A,0),MATCH("Посевная площадь"&amp;YEAR(EQ$3),ЗФ!$2:$2,0))*
INDEX(Коэф.закупка_год_виноград[],MATCH($A69,Коэф.закупка_год_виноград[1],0),MATCH(MONTH(EP$3),КЗ!$1:$1,0))/1000,""),0)</f>
        <v>0</v>
      </c>
      <c r="EQ69" s="551" cm="1">
        <f t="array" aca="1" ref="EQ69" ca="1">IFERROR(IF(AND(НачЦ_ИнвП_Дата&lt;=EQ$3,КИнвП_Дата&gt;EQ$3),
INDEX(Кальк._виноград,MATCH($A69,Кальк._виноград_наим.,0),MATCH("Сумма затрат, т.руб.",'Кальк-я'!$5:$5,0))*
INDEX(ЗФ,MATCH($A$66,ЗФ!$A:$A,0),MATCH("Посевная площадь"&amp;YEAR(ER$3),ЗФ!$2:$2,0))*
INDEX(Коэф.закупка_год_виноград[],MATCH($A69,Коэф.закупка_год_виноград[1],0),MATCH(MONTH(EQ$3),КЗ!$1:$1,0))/1000,""),0)</f>
        <v>0</v>
      </c>
      <c r="ER69" s="551" cm="1">
        <f t="array" aca="1" ref="ER69" ca="1">IFERROR(IF(AND(НачЦ_ИнвП_Дата&lt;=ER$3,КИнвП_Дата&gt;ER$3),
INDEX(Кальк._виноград,MATCH($A69,Кальк._виноград_наим.,0),MATCH("Сумма затрат, т.руб.",'Кальк-я'!$5:$5,0))*
INDEX(ЗФ,MATCH($A$66,ЗФ!$A:$A,0),MATCH("Посевная площадь"&amp;YEAR(ES$3),ЗФ!$2:$2,0))*
INDEX(Коэф.закупка_год_виноград[],MATCH($A69,Коэф.закупка_год_виноград[1],0),MATCH(MONTH(ER$3),КЗ!$1:$1,0))/1000,""),0)</f>
        <v>0</v>
      </c>
      <c r="ES69" s="551" cm="1">
        <f t="array" aca="1" ref="ES69" ca="1">IFERROR(IF(AND(НачЦ_ИнвП_Дата&lt;=ES$3,КИнвП_Дата&gt;ES$3),
INDEX(Кальк._виноград,MATCH($A69,Кальк._виноград_наим.,0),MATCH("Сумма затрат, т.руб.",'Кальк-я'!$5:$5,0))*
INDEX(ЗФ,MATCH($A$66,ЗФ!$A:$A,0),MATCH("Посевная площадь"&amp;YEAR(ET$3),ЗФ!$2:$2,0))*
INDEX(Коэф.закупка_год_виноград[],MATCH($A69,Коэф.закупка_год_виноград[1],0),MATCH(MONTH(ES$3),КЗ!$1:$1,0))/1000,""),0)</f>
        <v>0</v>
      </c>
      <c r="ET69" s="551" cm="1">
        <f t="array" aca="1" ref="ET69" ca="1">IFERROR(IF(AND(НачЦ_ИнвП_Дата&lt;=ET$3,КИнвП_Дата&gt;ET$3),
INDEX(Кальк._виноград,MATCH($A69,Кальк._виноград_наим.,0),MATCH("Сумма затрат, т.руб.",'Кальк-я'!$5:$5,0))*
INDEX(ЗФ,MATCH($A$66,ЗФ!$A:$A,0),MATCH("Посевная площадь"&amp;YEAR(EU$3),ЗФ!$2:$2,0))*
INDEX(Коэф.закупка_год_виноград[],MATCH($A69,Коэф.закупка_год_виноград[1],0),MATCH(MONTH(ET$3),КЗ!$1:$1,0))/1000,""),0)</f>
        <v>0</v>
      </c>
      <c r="EU69" s="551" cm="1">
        <f t="array" aca="1" ref="EU69" ca="1">IFERROR(IF(AND(НачЦ_ИнвП_Дата&lt;=EU$3,КИнвП_Дата&gt;EU$3),
INDEX(Кальк._виноград,MATCH($A69,Кальк._виноград_наим.,0),MATCH("Сумма затрат, т.руб.",'Кальк-я'!$5:$5,0))*
INDEX(ЗФ,MATCH($A$66,ЗФ!$A:$A,0),MATCH("Посевная площадь"&amp;YEAR(EV$3),ЗФ!$2:$2,0))*
INDEX(Коэф.закупка_год_виноград[],MATCH($A69,Коэф.закупка_год_виноград[1],0),MATCH(MONTH(EU$3),КЗ!$1:$1,0))/1000,""),0)</f>
        <v>0</v>
      </c>
      <c r="EV69" s="551" cm="1">
        <f t="array" aca="1" ref="EV69" ca="1">IFERROR(IF(AND(НачЦ_ИнвП_Дата&lt;=EV$3,КИнвП_Дата&gt;EV$3),
INDEX(Кальк._виноград,MATCH($A69,Кальк._виноград_наим.,0),MATCH("Сумма затрат, т.руб.",'Кальк-я'!$5:$5,0))*
INDEX(ЗФ,MATCH($A$66,ЗФ!$A:$A,0),MATCH("Посевная площадь"&amp;YEAR(EW$3),ЗФ!$2:$2,0))*
INDEX(Коэф.закупка_год_виноград[],MATCH($A69,Коэф.закупка_год_виноград[1],0),MATCH(MONTH(EV$3),КЗ!$1:$1,0))/1000,""),0)</f>
        <v>47.766249999999992</v>
      </c>
      <c r="EW69" s="551" cm="1">
        <f t="array" aca="1" ref="EW69" ca="1">IFERROR(IF(AND(НачЦ_ИнвП_Дата&lt;=EW$3,КИнвП_Дата&gt;EW$3),
INDEX(Кальк._виноград,MATCH($A69,Кальк._виноград_наим.,0),MATCH("Сумма затрат, т.руб.",'Кальк-я'!$5:$5,0))*
INDEX(ЗФ,MATCH($A$66,ЗФ!$A:$A,0),MATCH("Посевная площадь"&amp;YEAR(EX$3),ЗФ!$2:$2,0))*
INDEX(Коэф.закупка_год_виноград[],MATCH($A69,Коэф.закупка_год_виноград[1],0),MATCH(MONTH(EW$3),КЗ!$1:$1,0))/1000,""),0)</f>
        <v>47.766249999999992</v>
      </c>
      <c r="EX69" s="551" cm="1">
        <f t="array" aca="1" ref="EX69" ca="1">IFERROR(IF(AND(НачЦ_ИнвП_Дата&lt;=EX$3,КИнвП_Дата&gt;EX$3),
INDEX(Кальк._виноград,MATCH($A69,Кальк._виноград_наим.,0),MATCH("Сумма затрат, т.руб.",'Кальк-я'!$5:$5,0))*
INDEX(ЗФ,MATCH($A$66,ЗФ!$A:$A,0),MATCH("Посевная площадь"&amp;YEAR(EY$3),ЗФ!$2:$2,0))*
INDEX(Коэф.закупка_год_виноград[],MATCH($A69,Коэф.закупка_год_виноград[1],0),MATCH(MONTH(EX$3),КЗ!$1:$1,0))/1000,""),0)</f>
        <v>0</v>
      </c>
      <c r="EY69" s="551" cm="1">
        <f t="array" aca="1" ref="EY69" ca="1">IFERROR(IF(AND(НачЦ_ИнвП_Дата&lt;=EY$3,КИнвП_Дата&gt;EY$3),
INDEX(Кальк._виноград,MATCH($A69,Кальк._виноград_наим.,0),MATCH("Сумма затрат, т.руб.",'Кальк-я'!$5:$5,0))*
INDEX(ЗФ,MATCH($A$66,ЗФ!$A:$A,0),MATCH("Посевная площадь"&amp;YEAR(EZ$3),ЗФ!$2:$2,0))*
INDEX(Коэф.закупка_год_виноград[],MATCH($A69,Коэф.закупка_год_виноград[1],0),MATCH(MONTH(EY$3),КЗ!$1:$1,0))/1000,""),0)</f>
        <v>0</v>
      </c>
      <c r="EZ69" s="551" cm="1">
        <f t="array" aca="1" ref="EZ69" ca="1">IFERROR(IF(AND(НачЦ_ИнвП_Дата&lt;=EZ$3,КИнвП_Дата&gt;EZ$3),
INDEX(Кальк._виноград,MATCH($A69,Кальк._виноград_наим.,0),MATCH("Сумма затрат, т.руб.",'Кальк-я'!$5:$5,0))*
INDEX(ЗФ,MATCH($A$66,ЗФ!$A:$A,0),MATCH("Посевная площадь"&amp;YEAR(FA$3),ЗФ!$2:$2,0))*
INDEX(Коэф.закупка_год_виноград[],MATCH($A69,Коэф.закупка_год_виноград[1],0),MATCH(MONTH(EZ$3),КЗ!$1:$1,0))/1000,""),0)</f>
        <v>0</v>
      </c>
      <c r="FA69" s="552">
        <f t="shared" ca="1" si="1555"/>
        <v>95.532499999999985</v>
      </c>
      <c r="FB69" s="551" cm="1">
        <f t="array" aca="1" ref="FB69" ca="1">IFERROR(IF(AND(НачЦ_ИнвП_Дата&lt;=FB$3,КИнвП_Дата&gt;FB$3),
INDEX(Кальк._виноград,MATCH($A69,Кальк._виноград_наим.,0),MATCH("Сумма затрат, т.руб.",'Кальк-я'!$5:$5,0))*
INDEX(ЗФ,MATCH($A$66,ЗФ!$A:$A,0),MATCH("Посевная площадь"&amp;YEAR(FC$3),ЗФ!$2:$2,0))*
INDEX(Коэф.закупка_год_виноград[],MATCH($A69,Коэф.закупка_год_виноград[1],0),MATCH(MONTH(FB$3),КЗ!$1:$1,0))/1000,""),0)</f>
        <v>0</v>
      </c>
      <c r="FC69" s="551" cm="1">
        <f t="array" aca="1" ref="FC69" ca="1">IFERROR(IF(AND(НачЦ_ИнвП_Дата&lt;=FC$3,КИнвП_Дата&gt;FC$3),
INDEX(Кальк._виноград,MATCH($A69,Кальк._виноград_наим.,0),MATCH("Сумма затрат, т.руб.",'Кальк-я'!$5:$5,0))*
INDEX(ЗФ,MATCH($A$66,ЗФ!$A:$A,0),MATCH("Посевная площадь"&amp;YEAR(FD$3),ЗФ!$2:$2,0))*
INDEX(Коэф.закупка_год_виноград[],MATCH($A69,Коэф.закупка_год_виноград[1],0),MATCH(MONTH(FC$3),КЗ!$1:$1,0))/1000,""),0)</f>
        <v>0</v>
      </c>
      <c r="FD69" s="551" cm="1">
        <f t="array" aca="1" ref="FD69" ca="1">IFERROR(IF(AND(НачЦ_ИнвП_Дата&lt;=FD$3,КИнвП_Дата&gt;FD$3),
INDEX(Кальк._виноград,MATCH($A69,Кальк._виноград_наим.,0),MATCH("Сумма затрат, т.руб.",'Кальк-я'!$5:$5,0))*
INDEX(ЗФ,MATCH($A$66,ЗФ!$A:$A,0),MATCH("Посевная площадь"&amp;YEAR(FE$3),ЗФ!$2:$2,0))*
INDEX(Коэф.закупка_год_виноград[],MATCH($A69,Коэф.закупка_год_виноград[1],0),MATCH(MONTH(FD$3),КЗ!$1:$1,0))/1000,""),0)</f>
        <v>0</v>
      </c>
      <c r="FE69" s="551" cm="1">
        <f t="array" aca="1" ref="FE69" ca="1">IFERROR(IF(AND(НачЦ_ИнвП_Дата&lt;=FE$3,КИнвП_Дата&gt;FE$3),
INDEX(Кальк._виноград,MATCH($A69,Кальк._виноград_наим.,0),MATCH("Сумма затрат, т.руб.",'Кальк-я'!$5:$5,0))*
INDEX(ЗФ,MATCH($A$66,ЗФ!$A:$A,0),MATCH("Посевная площадь"&amp;YEAR(FF$3),ЗФ!$2:$2,0))*
INDEX(Коэф.закупка_год_виноград[],MATCH($A69,Коэф.закупка_год_виноград[1],0),MATCH(MONTH(FE$3),КЗ!$1:$1,0))/1000,""),0)</f>
        <v>0</v>
      </c>
      <c r="FF69" s="551" cm="1">
        <f t="array" aca="1" ref="FF69" ca="1">IFERROR(IF(AND(НачЦ_ИнвП_Дата&lt;=FF$3,КИнвП_Дата&gt;FF$3),
INDEX(Кальк._виноград,MATCH($A69,Кальк._виноград_наим.,0),MATCH("Сумма затрат, т.руб.",'Кальк-я'!$5:$5,0))*
INDEX(ЗФ,MATCH($A$66,ЗФ!$A:$A,0),MATCH("Посевная площадь"&amp;YEAR(FG$3),ЗФ!$2:$2,0))*
INDEX(Коэф.закупка_год_виноград[],MATCH($A69,Коэф.закупка_год_виноград[1],0),MATCH(MONTH(FF$3),КЗ!$1:$1,0))/1000,""),0)</f>
        <v>0</v>
      </c>
      <c r="FG69" s="551" cm="1">
        <f t="array" aca="1" ref="FG69" ca="1">IFERROR(IF(AND(НачЦ_ИнвП_Дата&lt;=FG$3,КИнвП_Дата&gt;FG$3),
INDEX(Кальк._виноград,MATCH($A69,Кальк._виноград_наим.,0),MATCH("Сумма затрат, т.руб.",'Кальк-я'!$5:$5,0))*
INDEX(ЗФ,MATCH($A$66,ЗФ!$A:$A,0),MATCH("Посевная площадь"&amp;YEAR(FH$3),ЗФ!$2:$2,0))*
INDEX(Коэф.закупка_год_виноград[],MATCH($A69,Коэф.закупка_год_виноград[1],0),MATCH(MONTH(FG$3),КЗ!$1:$1,0))/1000,""),0)</f>
        <v>0</v>
      </c>
      <c r="FH69" s="551" cm="1">
        <f t="array" aca="1" ref="FH69" ca="1">IFERROR(IF(AND(НачЦ_ИнвП_Дата&lt;=FH$3,КИнвП_Дата&gt;FH$3),
INDEX(Кальк._виноград,MATCH($A69,Кальк._виноград_наим.,0),MATCH("Сумма затрат, т.руб.",'Кальк-я'!$5:$5,0))*
INDEX(ЗФ,MATCH($A$66,ЗФ!$A:$A,0),MATCH("Посевная площадь"&amp;YEAR(FI$3),ЗФ!$2:$2,0))*
INDEX(Коэф.закупка_год_виноград[],MATCH($A69,Коэф.закупка_год_виноград[1],0),MATCH(MONTH(FH$3),КЗ!$1:$1,0))/1000,""),0)</f>
        <v>0</v>
      </c>
      <c r="FI69" s="551" cm="1">
        <f t="array" aca="1" ref="FI69" ca="1">IFERROR(IF(AND(НачЦ_ИнвП_Дата&lt;=FI$3,КИнвП_Дата&gt;FI$3),
INDEX(Кальк._виноград,MATCH($A69,Кальк._виноград_наим.,0),MATCH("Сумма затрат, т.руб.",'Кальк-я'!$5:$5,0))*
INDEX(ЗФ,MATCH($A$66,ЗФ!$A:$A,0),MATCH("Посевная площадь"&amp;YEAR(FJ$3),ЗФ!$2:$2,0))*
INDEX(Коэф.закупка_год_виноград[],MATCH($A69,Коэф.закупка_год_виноград[1],0),MATCH(MONTH(FI$3),КЗ!$1:$1,0))/1000,""),0)</f>
        <v>47.766249999999992</v>
      </c>
      <c r="FJ69" s="551" cm="1">
        <f t="array" aca="1" ref="FJ69" ca="1">IFERROR(IF(AND(НачЦ_ИнвП_Дата&lt;=FJ$3,КИнвП_Дата&gt;FJ$3),
INDEX(Кальк._виноград,MATCH($A69,Кальк._виноград_наим.,0),MATCH("Сумма затрат, т.руб.",'Кальк-я'!$5:$5,0))*
INDEX(ЗФ,MATCH($A$66,ЗФ!$A:$A,0),MATCH("Посевная площадь"&amp;YEAR(FK$3),ЗФ!$2:$2,0))*
INDEX(Коэф.закупка_год_виноград[],MATCH($A69,Коэф.закупка_год_виноград[1],0),MATCH(MONTH(FJ$3),КЗ!$1:$1,0))/1000,""),0)</f>
        <v>47.766249999999992</v>
      </c>
      <c r="FK69" s="551" cm="1">
        <f t="array" aca="1" ref="FK69" ca="1">IFERROR(IF(AND(НачЦ_ИнвП_Дата&lt;=FK$3,КИнвП_Дата&gt;FK$3),
INDEX(Кальк._виноград,MATCH($A69,Кальк._виноград_наим.,0),MATCH("Сумма затрат, т.руб.",'Кальк-я'!$5:$5,0))*
INDEX(ЗФ,MATCH($A$66,ЗФ!$A:$A,0),MATCH("Посевная площадь"&amp;YEAR(FL$3),ЗФ!$2:$2,0))*
INDEX(Коэф.закупка_год_виноград[],MATCH($A69,Коэф.закупка_год_виноград[1],0),MATCH(MONTH(FK$3),КЗ!$1:$1,0))/1000,""),0)</f>
        <v>0</v>
      </c>
      <c r="FL69" s="551" cm="1">
        <f t="array" aca="1" ref="FL69" ca="1">IFERROR(IF(AND(НачЦ_ИнвП_Дата&lt;=FL$3,КИнвП_Дата&gt;FL$3),
INDEX(Кальк._виноград,MATCH($A69,Кальк._виноград_наим.,0),MATCH("Сумма затрат, т.руб.",'Кальк-я'!$5:$5,0))*
INDEX(ЗФ,MATCH($A$66,ЗФ!$A:$A,0),MATCH("Посевная площадь"&amp;YEAR(FM$3),ЗФ!$2:$2,0))*
INDEX(Коэф.закупка_год_виноград[],MATCH($A69,Коэф.закупка_год_виноград[1],0),MATCH(MONTH(FL$3),КЗ!$1:$1,0))/1000,""),0)</f>
        <v>0</v>
      </c>
      <c r="FM69" s="551" cm="1">
        <f t="array" aca="1" ref="FM69" ca="1">IFERROR(IF(AND(НачЦ_ИнвП_Дата&lt;=FM$3,КИнвП_Дата&gt;FM$3),
INDEX(Кальк._виноград,MATCH($A69,Кальк._виноград_наим.,0),MATCH("Сумма затрат, т.руб.",'Кальк-я'!$5:$5,0))*
INDEX(ЗФ,MATCH($A$66,ЗФ!$A:$A,0),MATCH("Посевная площадь"&amp;YEAR(FN$3),ЗФ!$2:$2,0))*
INDEX(Коэф.закупка_год_виноград[],MATCH($A69,Коэф.закупка_год_виноград[1],0),MATCH(MONTH(FM$3),КЗ!$1:$1,0))/1000,""),0)</f>
        <v>0</v>
      </c>
      <c r="FN69" s="552">
        <f t="shared" ca="1" si="1556"/>
        <v>95.532499999999985</v>
      </c>
      <c r="FO69" s="551" cm="1">
        <f t="array" aca="1" ref="FO69" ca="1">IFERROR(IF(AND(НачЦ_ИнвП_Дата&lt;=FO$3,КИнвП_Дата&gt;FO$3),
INDEX(Кальк._виноград,MATCH($A69,Кальк._виноград_наим.,0),MATCH("Сумма затрат, т.руб.",'Кальк-я'!$5:$5,0))*
INDEX(ЗФ,MATCH($A$66,ЗФ!$A:$A,0),MATCH("Посевная площадь"&amp;YEAR(FP$3),ЗФ!$2:$2,0))*
INDEX(Коэф.закупка_год_виноград[],MATCH($A69,Коэф.закупка_год_виноград[1],0),MATCH(MONTH(FO$3),КЗ!$1:$1,0))/1000,""),0)</f>
        <v>0</v>
      </c>
      <c r="FP69" s="551" cm="1">
        <f t="array" aca="1" ref="FP69" ca="1">IFERROR(IF(AND(НачЦ_ИнвП_Дата&lt;=FP$3,КИнвП_Дата&gt;FP$3),
INDEX(Кальк._виноград,MATCH($A69,Кальк._виноград_наим.,0),MATCH("Сумма затрат, т.руб.",'Кальк-я'!$5:$5,0))*
INDEX(ЗФ,MATCH($A$66,ЗФ!$A:$A,0),MATCH("Посевная площадь"&amp;YEAR(FQ$3),ЗФ!$2:$2,0))*
INDEX(Коэф.закупка_год_виноград[],MATCH($A69,Коэф.закупка_год_виноград[1],0),MATCH(MONTH(FP$3),КЗ!$1:$1,0))/1000,""),0)</f>
        <v>0</v>
      </c>
      <c r="FQ69" s="551" cm="1">
        <f t="array" aca="1" ref="FQ69" ca="1">IFERROR(IF(AND(НачЦ_ИнвП_Дата&lt;=FQ$3,КИнвП_Дата&gt;FQ$3),
INDEX(Кальк._виноград,MATCH($A69,Кальк._виноград_наим.,0),MATCH("Сумма затрат, т.руб.",'Кальк-я'!$5:$5,0))*
INDEX(ЗФ,MATCH($A$66,ЗФ!$A:$A,0),MATCH("Посевная площадь"&amp;YEAR(FR$3),ЗФ!$2:$2,0))*
INDEX(Коэф.закупка_год_виноград[],MATCH($A69,Коэф.закупка_год_виноград[1],0),MATCH(MONTH(FQ$3),КЗ!$1:$1,0))/1000,""),0)</f>
        <v>0</v>
      </c>
      <c r="FR69" s="551" cm="1">
        <f t="array" aca="1" ref="FR69" ca="1">IFERROR(IF(AND(НачЦ_ИнвП_Дата&lt;=FR$3,КИнвП_Дата&gt;FR$3),
INDEX(Кальк._виноград,MATCH($A69,Кальк._виноград_наим.,0),MATCH("Сумма затрат, т.руб.",'Кальк-я'!$5:$5,0))*
INDEX(ЗФ,MATCH($A$66,ЗФ!$A:$A,0),MATCH("Посевная площадь"&amp;YEAR(FS$3),ЗФ!$2:$2,0))*
INDEX(Коэф.закупка_год_виноград[],MATCH($A69,Коэф.закупка_год_виноград[1],0),MATCH(MONTH(FR$3),КЗ!$1:$1,0))/1000,""),0)</f>
        <v>0</v>
      </c>
      <c r="FS69" s="551" cm="1">
        <f t="array" aca="1" ref="FS69" ca="1">IFERROR(IF(AND(НачЦ_ИнвП_Дата&lt;=FS$3,КИнвП_Дата&gt;FS$3),
INDEX(Кальк._виноград,MATCH($A69,Кальк._виноград_наим.,0),MATCH("Сумма затрат, т.руб.",'Кальк-я'!$5:$5,0))*
INDEX(ЗФ,MATCH($A$66,ЗФ!$A:$A,0),MATCH("Посевная площадь"&amp;YEAR(FT$3),ЗФ!$2:$2,0))*
INDEX(Коэф.закупка_год_виноград[],MATCH($A69,Коэф.закупка_год_виноград[1],0),MATCH(MONTH(FS$3),КЗ!$1:$1,0))/1000,""),0)</f>
        <v>0</v>
      </c>
      <c r="FT69" s="551" cm="1">
        <f t="array" aca="1" ref="FT69" ca="1">IFERROR(IF(AND(НачЦ_ИнвП_Дата&lt;=FT$3,КИнвП_Дата&gt;FT$3),
INDEX(Кальк._виноград,MATCH($A69,Кальк._виноград_наим.,0),MATCH("Сумма затрат, т.руб.",'Кальк-я'!$5:$5,0))*
INDEX(ЗФ,MATCH($A$66,ЗФ!$A:$A,0),MATCH("Посевная площадь"&amp;YEAR(FU$3),ЗФ!$2:$2,0))*
INDEX(Коэф.закупка_год_виноград[],MATCH($A69,Коэф.закупка_год_виноград[1],0),MATCH(MONTH(FT$3),КЗ!$1:$1,0))/1000,""),0)</f>
        <v>0</v>
      </c>
      <c r="FU69" s="551" cm="1">
        <f t="array" aca="1" ref="FU69" ca="1">IFERROR(IF(AND(НачЦ_ИнвП_Дата&lt;=FU$3,КИнвП_Дата&gt;FU$3),
INDEX(Кальк._виноград,MATCH($A69,Кальк._виноград_наим.,0),MATCH("Сумма затрат, т.руб.",'Кальк-я'!$5:$5,0))*
INDEX(ЗФ,MATCH($A$66,ЗФ!$A:$A,0),MATCH("Посевная площадь"&amp;YEAR(FV$3),ЗФ!$2:$2,0))*
INDEX(Коэф.закупка_год_виноград[],MATCH($A69,Коэф.закупка_год_виноград[1],0),MATCH(MONTH(FU$3),КЗ!$1:$1,0))/1000,""),0)</f>
        <v>0</v>
      </c>
      <c r="FV69" s="551" cm="1">
        <f t="array" aca="1" ref="FV69" ca="1">IFERROR(IF(AND(НачЦ_ИнвП_Дата&lt;=FV$3,КИнвП_Дата&gt;FV$3),
INDEX(Кальк._виноград,MATCH($A69,Кальк._виноград_наим.,0),MATCH("Сумма затрат, т.руб.",'Кальк-я'!$5:$5,0))*
INDEX(ЗФ,MATCH($A$66,ЗФ!$A:$A,0),MATCH("Посевная площадь"&amp;YEAR(FW$3),ЗФ!$2:$2,0))*
INDEX(Коэф.закупка_год_виноград[],MATCH($A69,Коэф.закупка_год_виноград[1],0),MATCH(MONTH(FV$3),КЗ!$1:$1,0))/1000,""),0)</f>
        <v>47.766249999999992</v>
      </c>
      <c r="FW69" s="551" cm="1">
        <f t="array" aca="1" ref="FW69" ca="1">IFERROR(IF(AND(НачЦ_ИнвП_Дата&lt;=FW$3,КИнвП_Дата&gt;FW$3),
INDEX(Кальк._виноград,MATCH($A69,Кальк._виноград_наим.,0),MATCH("Сумма затрат, т.руб.",'Кальк-я'!$5:$5,0))*
INDEX(ЗФ,MATCH($A$66,ЗФ!$A:$A,0),MATCH("Посевная площадь"&amp;YEAR(FX$3),ЗФ!$2:$2,0))*
INDEX(Коэф.закупка_год_виноград[],MATCH($A69,Коэф.закупка_год_виноград[1],0),MATCH(MONTH(FW$3),КЗ!$1:$1,0))/1000,""),0)</f>
        <v>47.766249999999992</v>
      </c>
      <c r="FX69" s="551" cm="1">
        <f t="array" aca="1" ref="FX69" ca="1">IFERROR(IF(AND(НачЦ_ИнвП_Дата&lt;=FX$3,КИнвП_Дата&gt;FX$3),
INDEX(Кальк._виноград,MATCH($A69,Кальк._виноград_наим.,0),MATCH("Сумма затрат, т.руб.",'Кальк-я'!$5:$5,0))*
INDEX(ЗФ,MATCH($A$66,ЗФ!$A:$A,0),MATCH("Посевная площадь"&amp;YEAR(FY$3),ЗФ!$2:$2,0))*
INDEX(Коэф.закупка_год_виноград[],MATCH($A69,Коэф.закупка_год_виноград[1],0),MATCH(MONTH(FX$3),КЗ!$1:$1,0))/1000,""),0)</f>
        <v>0</v>
      </c>
      <c r="FY69" s="551" cm="1">
        <f t="array" aca="1" ref="FY69" ca="1">IFERROR(IF(AND(НачЦ_ИнвП_Дата&lt;=FY$3,КИнвП_Дата&gt;FY$3),
INDEX(Кальк._виноград,MATCH($A69,Кальк._виноград_наим.,0),MATCH("Сумма затрат, т.руб.",'Кальк-я'!$5:$5,0))*
INDEX(ЗФ,MATCH($A$66,ЗФ!$A:$A,0),MATCH("Посевная площадь"&amp;YEAR(FZ$3),ЗФ!$2:$2,0))*
INDEX(Коэф.закупка_год_виноград[],MATCH($A69,Коэф.закупка_год_виноград[1],0),MATCH(MONTH(FY$3),КЗ!$1:$1,0))/1000,""),0)</f>
        <v>0</v>
      </c>
      <c r="FZ69" s="551" cm="1">
        <f t="array" aca="1" ref="FZ69" ca="1">IFERROR(IF(AND(НачЦ_ИнвП_Дата&lt;=FZ$3,КИнвП_Дата&gt;FZ$3),
INDEX(Кальк._виноград,MATCH($A69,Кальк._виноград_наим.,0),MATCH("Сумма затрат, т.руб.",'Кальк-я'!$5:$5,0))*
INDEX(ЗФ,MATCH($A$66,ЗФ!$A:$A,0),MATCH("Посевная площадь"&amp;YEAR(GA$3),ЗФ!$2:$2,0))*
INDEX(Коэф.закупка_год_виноград[],MATCH($A69,Коэф.закупка_год_виноград[1],0),MATCH(MONTH(FZ$3),КЗ!$1:$1,0))/1000,""),0)</f>
        <v>0</v>
      </c>
      <c r="GA69" s="552">
        <f t="shared" ca="1" si="1557"/>
        <v>95.532499999999985</v>
      </c>
      <c r="GB69" s="551" cm="1">
        <f t="array" aca="1" ref="GB69" ca="1">IFERROR(IF(AND(НачЦ_ИнвП_Дата&lt;=GB$3,КИнвП_Дата&gt;GB$3),
INDEX(Кальк._виноград,MATCH($A69,Кальк._виноград_наим.,0),MATCH("Сумма затрат, т.руб.",'Кальк-я'!$5:$5,0))*
INDEX(ЗФ,MATCH($A$66,ЗФ!$A:$A,0),MATCH("Посевная площадь"&amp;YEAR(GC$3),ЗФ!$2:$2,0))*
INDEX(Коэф.закупка_год_виноград[],MATCH($A69,Коэф.закупка_год_виноград[1],0),MATCH(MONTH(GB$3),КЗ!$1:$1,0))/1000,""),0)</f>
        <v>0</v>
      </c>
      <c r="GC69" s="551" cm="1">
        <f t="array" aca="1" ref="GC69" ca="1">IFERROR(IF(AND(НачЦ_ИнвП_Дата&lt;=GC$3,КИнвП_Дата&gt;GC$3),
INDEX(Кальк._виноград,MATCH($A69,Кальк._виноград_наим.,0),MATCH("Сумма затрат, т.руб.",'Кальк-я'!$5:$5,0))*
INDEX(ЗФ,MATCH($A$66,ЗФ!$A:$A,0),MATCH("Посевная площадь"&amp;YEAR(GD$3),ЗФ!$2:$2,0))*
INDEX(Коэф.закупка_год_виноград[],MATCH($A69,Коэф.закупка_год_виноград[1],0),MATCH(MONTH(GC$3),КЗ!$1:$1,0))/1000,""),0)</f>
        <v>0</v>
      </c>
      <c r="GD69" s="551" cm="1">
        <f t="array" aca="1" ref="GD69" ca="1">IFERROR(IF(AND(НачЦ_ИнвП_Дата&lt;=GD$3,КИнвП_Дата&gt;GD$3),
INDEX(Кальк._виноград,MATCH($A69,Кальк._виноград_наим.,0),MATCH("Сумма затрат, т.руб.",'Кальк-я'!$5:$5,0))*
INDEX(ЗФ,MATCH($A$66,ЗФ!$A:$A,0),MATCH("Посевная площадь"&amp;YEAR(GE$3),ЗФ!$2:$2,0))*
INDEX(Коэф.закупка_год_виноград[],MATCH($A69,Коэф.закупка_год_виноград[1],0),MATCH(MONTH(GD$3),КЗ!$1:$1,0))/1000,""),0)</f>
        <v>0</v>
      </c>
      <c r="GE69" s="551" cm="1">
        <f t="array" aca="1" ref="GE69" ca="1">IFERROR(IF(AND(НачЦ_ИнвП_Дата&lt;=GE$3,КИнвП_Дата&gt;GE$3),
INDEX(Кальк._виноград,MATCH($A69,Кальк._виноград_наим.,0),MATCH("Сумма затрат, т.руб.",'Кальк-я'!$5:$5,0))*
INDEX(ЗФ,MATCH($A$66,ЗФ!$A:$A,0),MATCH("Посевная площадь"&amp;YEAR(GF$3),ЗФ!$2:$2,0))*
INDEX(Коэф.закупка_год_виноград[],MATCH($A69,Коэф.закупка_год_виноград[1],0),MATCH(MONTH(GE$3),КЗ!$1:$1,0))/1000,""),0)</f>
        <v>0</v>
      </c>
      <c r="GF69" s="551" cm="1">
        <f t="array" aca="1" ref="GF69" ca="1">IFERROR(IF(AND(НачЦ_ИнвП_Дата&lt;=GF$3,КИнвП_Дата&gt;GF$3),
INDEX(Кальк._виноград,MATCH($A69,Кальк._виноград_наим.,0),MATCH("Сумма затрат, т.руб.",'Кальк-я'!$5:$5,0))*
INDEX(ЗФ,MATCH($A$66,ЗФ!$A:$A,0),MATCH("Посевная площадь"&amp;YEAR(GG$3),ЗФ!$2:$2,0))*
INDEX(Коэф.закупка_год_виноград[],MATCH($A69,Коэф.закупка_год_виноград[1],0),MATCH(MONTH(GF$3),КЗ!$1:$1,0))/1000,""),0)</f>
        <v>0</v>
      </c>
      <c r="GG69" s="551" cm="1">
        <f t="array" aca="1" ref="GG69" ca="1">IFERROR(IF(AND(НачЦ_ИнвП_Дата&lt;=GG$3,КИнвП_Дата&gt;GG$3),
INDEX(Кальк._виноград,MATCH($A69,Кальк._виноград_наим.,0),MATCH("Сумма затрат, т.руб.",'Кальк-я'!$5:$5,0))*
INDEX(ЗФ,MATCH($A$66,ЗФ!$A:$A,0),MATCH("Посевная площадь"&amp;YEAR(GH$3),ЗФ!$2:$2,0))*
INDEX(Коэф.закупка_год_виноград[],MATCH($A69,Коэф.закупка_год_виноград[1],0),MATCH(MONTH(GG$3),КЗ!$1:$1,0))/1000,""),0)</f>
        <v>0</v>
      </c>
      <c r="GH69" s="551" cm="1">
        <f t="array" aca="1" ref="GH69" ca="1">IFERROR(IF(AND(НачЦ_ИнвП_Дата&lt;=GH$3,КИнвП_Дата&gt;GH$3),
INDEX(Кальк._виноград,MATCH($A69,Кальк._виноград_наим.,0),MATCH("Сумма затрат, т.руб.",'Кальк-я'!$5:$5,0))*
INDEX(ЗФ,MATCH($A$66,ЗФ!$A:$A,0),MATCH("Посевная площадь"&amp;YEAR(GI$3),ЗФ!$2:$2,0))*
INDEX(Коэф.закупка_год_виноград[],MATCH($A69,Коэф.закупка_год_виноград[1],0),MATCH(MONTH(GH$3),КЗ!$1:$1,0))/1000,""),0)</f>
        <v>0</v>
      </c>
      <c r="GI69" s="551" cm="1">
        <f t="array" aca="1" ref="GI69" ca="1">IFERROR(IF(AND(НачЦ_ИнвП_Дата&lt;=GI$3,КИнвП_Дата&gt;GI$3),
INDEX(Кальк._виноград,MATCH($A69,Кальк._виноград_наим.,0),MATCH("Сумма затрат, т.руб.",'Кальк-я'!$5:$5,0))*
INDEX(ЗФ,MATCH($A$66,ЗФ!$A:$A,0),MATCH("Посевная площадь"&amp;YEAR(GJ$3),ЗФ!$2:$2,0))*
INDEX(Коэф.закупка_год_виноград[],MATCH($A69,Коэф.закупка_год_виноград[1],0),MATCH(MONTH(GI$3),КЗ!$1:$1,0))/1000,""),0)</f>
        <v>47.766249999999992</v>
      </c>
      <c r="GJ69" s="551" cm="1">
        <f t="array" aca="1" ref="GJ69" ca="1">IFERROR(IF(AND(НачЦ_ИнвП_Дата&lt;=GJ$3,КИнвП_Дата&gt;GJ$3),
INDEX(Кальк._виноград,MATCH($A69,Кальк._виноград_наим.,0),MATCH("Сумма затрат, т.руб.",'Кальк-я'!$5:$5,0))*
INDEX(ЗФ,MATCH($A$66,ЗФ!$A:$A,0),MATCH("Посевная площадь"&amp;YEAR(GK$3),ЗФ!$2:$2,0))*
INDEX(Коэф.закупка_год_виноград[],MATCH($A69,Коэф.закупка_год_виноград[1],0),MATCH(MONTH(GJ$3),КЗ!$1:$1,0))/1000,""),0)</f>
        <v>47.766249999999992</v>
      </c>
      <c r="GK69" s="551" cm="1">
        <f t="array" aca="1" ref="GK69" ca="1">IFERROR(IF(AND(НачЦ_ИнвП_Дата&lt;=GK$3,КИнвП_Дата&gt;GK$3),
INDEX(Кальк._виноград,MATCH($A69,Кальк._виноград_наим.,0),MATCH("Сумма затрат, т.руб.",'Кальк-я'!$5:$5,0))*
INDEX(ЗФ,MATCH($A$66,ЗФ!$A:$A,0),MATCH("Посевная площадь"&amp;YEAR(GL$3),ЗФ!$2:$2,0))*
INDEX(Коэф.закупка_год_виноград[],MATCH($A69,Коэф.закупка_год_виноград[1],0),MATCH(MONTH(GK$3),КЗ!$1:$1,0))/1000,""),0)</f>
        <v>0</v>
      </c>
      <c r="GL69" s="551" cm="1">
        <f t="array" aca="1" ref="GL69" ca="1">IFERROR(IF(AND(НачЦ_ИнвП_Дата&lt;=GL$3,КИнвП_Дата&gt;GL$3),
INDEX(Кальк._виноград,MATCH($A69,Кальк._виноград_наим.,0),MATCH("Сумма затрат, т.руб.",'Кальк-я'!$5:$5,0))*
INDEX(ЗФ,MATCH($A$66,ЗФ!$A:$A,0),MATCH("Посевная площадь"&amp;YEAR(GM$3),ЗФ!$2:$2,0))*
INDEX(Коэф.закупка_год_виноград[],MATCH($A69,Коэф.закупка_год_виноград[1],0),MATCH(MONTH(GL$3),КЗ!$1:$1,0))/1000,""),0)</f>
        <v>0</v>
      </c>
      <c r="GM69" s="551" cm="1">
        <f t="array" aca="1" ref="GM69" ca="1">IFERROR(IF(AND(НачЦ_ИнвП_Дата&lt;=GM$3,КИнвП_Дата&gt;GM$3),
INDEX(Кальк._виноград,MATCH($A69,Кальк._виноград_наим.,0),MATCH("Сумма затрат, т.руб.",'Кальк-я'!$5:$5,0))*
INDEX(ЗФ,MATCH($A$66,ЗФ!$A:$A,0),MATCH("Посевная площадь"&amp;YEAR(GN$3),ЗФ!$2:$2,0))*
INDEX(Коэф.закупка_год_виноград[],MATCH($A69,Коэф.закупка_год_виноград[1],0),MATCH(MONTH(GM$3),КЗ!$1:$1,0))/1000,""),0)</f>
        <v>0</v>
      </c>
      <c r="GN69" s="552">
        <f t="shared" ca="1" si="1558"/>
        <v>95.532499999999985</v>
      </c>
      <c r="GO69" s="551" cm="1">
        <f t="array" aca="1" ref="GO69" ca="1">IFERROR(IF(AND(НачЦ_ИнвП_Дата&lt;=GO$3,КИнвП_Дата&gt;GO$3),
INDEX(Кальк._виноград,MATCH($A69,Кальк._виноград_наим.,0),MATCH("Сумма затрат, т.руб.",'Кальк-я'!$5:$5,0))*
INDEX(ЗФ,MATCH($A$66,ЗФ!$A:$A,0),MATCH("Посевная площадь"&amp;YEAR(GP$3),ЗФ!$2:$2,0))*
INDEX(Коэф.закупка_год_виноград[],MATCH($A69,Коэф.закупка_год_виноград[1],0),MATCH(MONTH(GO$3),КЗ!$1:$1,0))/1000,""),0)</f>
        <v>0</v>
      </c>
      <c r="GP69" s="551" cm="1">
        <f t="array" aca="1" ref="GP69" ca="1">IFERROR(IF(AND(НачЦ_ИнвП_Дата&lt;=GP$3,КИнвП_Дата&gt;GP$3),
INDEX(Кальк._виноград,MATCH($A69,Кальк._виноград_наим.,0),MATCH("Сумма затрат, т.руб.",'Кальк-я'!$5:$5,0))*
INDEX(ЗФ,MATCH($A$66,ЗФ!$A:$A,0),MATCH("Посевная площадь"&amp;YEAR(GQ$3),ЗФ!$2:$2,0))*
INDEX(Коэф.закупка_год_виноград[],MATCH($A69,Коэф.закупка_год_виноград[1],0),MATCH(MONTH(GP$3),КЗ!$1:$1,0))/1000,""),0)</f>
        <v>0</v>
      </c>
      <c r="GQ69" s="551" cm="1">
        <f t="array" aca="1" ref="GQ69" ca="1">IFERROR(IF(AND(НачЦ_ИнвП_Дата&lt;=GQ$3,КИнвП_Дата&gt;GQ$3),
INDEX(Кальк._виноград,MATCH($A69,Кальк._виноград_наим.,0),MATCH("Сумма затрат, т.руб.",'Кальк-я'!$5:$5,0))*
INDEX(ЗФ,MATCH($A$66,ЗФ!$A:$A,0),MATCH("Посевная площадь"&amp;YEAR(GR$3),ЗФ!$2:$2,0))*
INDEX(Коэф.закупка_год_виноград[],MATCH($A69,Коэф.закупка_год_виноград[1],0),MATCH(MONTH(GQ$3),КЗ!$1:$1,0))/1000,""),0)</f>
        <v>0</v>
      </c>
      <c r="GR69" s="551" cm="1">
        <f t="array" aca="1" ref="GR69" ca="1">IFERROR(IF(AND(НачЦ_ИнвП_Дата&lt;=GR$3,КИнвП_Дата&gt;GR$3),
INDEX(Кальк._виноград,MATCH($A69,Кальк._виноград_наим.,0),MATCH("Сумма затрат, т.руб.",'Кальк-я'!$5:$5,0))*
INDEX(ЗФ,MATCH($A$66,ЗФ!$A:$A,0),MATCH("Посевная площадь"&amp;YEAR(GS$3),ЗФ!$2:$2,0))*
INDEX(Коэф.закупка_год_виноград[],MATCH($A69,Коэф.закупка_год_виноград[1],0),MATCH(MONTH(GR$3),КЗ!$1:$1,0))/1000,""),0)</f>
        <v>0</v>
      </c>
      <c r="GS69" s="551" cm="1">
        <f t="array" aca="1" ref="GS69" ca="1">IFERROR(IF(AND(НачЦ_ИнвП_Дата&lt;=GS$3,КИнвП_Дата&gt;GS$3),
INDEX(Кальк._виноград,MATCH($A69,Кальк._виноград_наим.,0),MATCH("Сумма затрат, т.руб.",'Кальк-я'!$5:$5,0))*
INDEX(ЗФ,MATCH($A$66,ЗФ!$A:$A,0),MATCH("Посевная площадь"&amp;YEAR(GT$3),ЗФ!$2:$2,0))*
INDEX(Коэф.закупка_год_виноград[],MATCH($A69,Коэф.закупка_год_виноград[1],0),MATCH(MONTH(GS$3),КЗ!$1:$1,0))/1000,""),0)</f>
        <v>0</v>
      </c>
      <c r="GT69" s="551" cm="1">
        <f t="array" aca="1" ref="GT69" ca="1">IFERROR(IF(AND(НачЦ_ИнвП_Дата&lt;=GT$3,КИнвП_Дата&gt;GT$3),
INDEX(Кальк._виноград,MATCH($A69,Кальк._виноград_наим.,0),MATCH("Сумма затрат, т.руб.",'Кальк-я'!$5:$5,0))*
INDEX(ЗФ,MATCH($A$66,ЗФ!$A:$A,0),MATCH("Посевная площадь"&amp;YEAR(GU$3),ЗФ!$2:$2,0))*
INDEX(Коэф.закупка_год_виноград[],MATCH($A69,Коэф.закупка_год_виноград[1],0),MATCH(MONTH(GT$3),КЗ!$1:$1,0))/1000,""),0)</f>
        <v>0</v>
      </c>
      <c r="GU69" s="551" cm="1">
        <f t="array" aca="1" ref="GU69" ca="1">IFERROR(IF(AND(НачЦ_ИнвП_Дата&lt;=GU$3,КИнвП_Дата&gt;GU$3),
INDEX(Кальк._виноград,MATCH($A69,Кальк._виноград_наим.,0),MATCH("Сумма затрат, т.руб.",'Кальк-я'!$5:$5,0))*
INDEX(ЗФ,MATCH($A$66,ЗФ!$A:$A,0),MATCH("Посевная площадь"&amp;YEAR(GV$3),ЗФ!$2:$2,0))*
INDEX(Коэф.закупка_год_виноград[],MATCH($A69,Коэф.закупка_год_виноград[1],0),MATCH(MONTH(GU$3),КЗ!$1:$1,0))/1000,""),0)</f>
        <v>0</v>
      </c>
      <c r="GV69" s="551" cm="1">
        <f t="array" aca="1" ref="GV69" ca="1">IFERROR(IF(AND(НачЦ_ИнвП_Дата&lt;=GV$3,КИнвП_Дата&gt;GV$3),
INDEX(Кальк._виноград,MATCH($A69,Кальк._виноград_наим.,0),MATCH("Сумма затрат, т.руб.",'Кальк-я'!$5:$5,0))*
INDEX(ЗФ,MATCH($A$66,ЗФ!$A:$A,0),MATCH("Посевная площадь"&amp;YEAR(GW$3),ЗФ!$2:$2,0))*
INDEX(Коэф.закупка_год_виноград[],MATCH($A69,Коэф.закупка_год_виноград[1],0),MATCH(MONTH(GV$3),КЗ!$1:$1,0))/1000,""),0)</f>
        <v>47.766249999999992</v>
      </c>
      <c r="GW69" s="551" cm="1">
        <f t="array" aca="1" ref="GW69" ca="1">IFERROR(IF(AND(НачЦ_ИнвП_Дата&lt;=GW$3,КИнвП_Дата&gt;GW$3),
INDEX(Кальк._виноград,MATCH($A69,Кальк._виноград_наим.,0),MATCH("Сумма затрат, т.руб.",'Кальк-я'!$5:$5,0))*
INDEX(ЗФ,MATCH($A$66,ЗФ!$A:$A,0),MATCH("Посевная площадь"&amp;YEAR(GX$3),ЗФ!$2:$2,0))*
INDEX(Коэф.закупка_год_виноград[],MATCH($A69,Коэф.закупка_год_виноград[1],0),MATCH(MONTH(GW$3),КЗ!$1:$1,0))/1000,""),0)</f>
        <v>47.766249999999992</v>
      </c>
      <c r="GX69" s="551" cm="1">
        <f t="array" aca="1" ref="GX69" ca="1">IFERROR(IF(AND(НачЦ_ИнвП_Дата&lt;=GX$3,КИнвП_Дата&gt;GX$3),
INDEX(Кальк._виноград,MATCH($A69,Кальк._виноград_наим.,0),MATCH("Сумма затрат, т.руб.",'Кальк-я'!$5:$5,0))*
INDEX(ЗФ,MATCH($A$66,ЗФ!$A:$A,0),MATCH("Посевная площадь"&amp;YEAR(GY$3),ЗФ!$2:$2,0))*
INDEX(Коэф.закупка_год_виноград[],MATCH($A69,Коэф.закупка_год_виноград[1],0),MATCH(MONTH(GX$3),КЗ!$1:$1,0))/1000,""),0)</f>
        <v>0</v>
      </c>
      <c r="GY69" s="551" cm="1">
        <f t="array" aca="1" ref="GY69" ca="1">IFERROR(IF(AND(НачЦ_ИнвП_Дата&lt;=GY$3,КИнвП_Дата&gt;GY$3),
INDEX(Кальк._виноград,MATCH($A69,Кальк._виноград_наим.,0),MATCH("Сумма затрат, т.руб.",'Кальк-я'!$5:$5,0))*
INDEX(ЗФ,MATCH($A$66,ЗФ!$A:$A,0),MATCH("Посевная площадь"&amp;YEAR(GZ$3),ЗФ!$2:$2,0))*
INDEX(Коэф.закупка_год_виноград[],MATCH($A69,Коэф.закупка_год_виноград[1],0),MATCH(MONTH(GY$3),КЗ!$1:$1,0))/1000,""),0)</f>
        <v>0</v>
      </c>
      <c r="GZ69" s="551" cm="1">
        <f t="array" aca="1" ref="GZ69" ca="1">IFERROR(IF(AND(НачЦ_ИнвП_Дата&lt;=GZ$3,КИнвП_Дата&gt;GZ$3),
INDEX(Кальк._виноград,MATCH($A69,Кальк._виноград_наим.,0),MATCH("Сумма затрат, т.руб.",'Кальк-я'!$5:$5,0))*
INDEX(ЗФ,MATCH($A$66,ЗФ!$A:$A,0),MATCH("Посевная площадь"&amp;YEAR(HA$3),ЗФ!$2:$2,0))*
INDEX(Коэф.закупка_год_виноград[],MATCH($A69,Коэф.закупка_год_виноград[1],0),MATCH(MONTH(GZ$3),КЗ!$1:$1,0))/1000,""),0)</f>
        <v>0</v>
      </c>
      <c r="HA69" s="552">
        <f t="shared" ca="1" si="1559"/>
        <v>95.532499999999985</v>
      </c>
      <c r="HB69" s="551" cm="1">
        <f t="array" aca="1" ref="HB69" ca="1">IFERROR(IF(AND(НачЦ_ИнвП_Дата&lt;=HB$3,КИнвП_Дата&gt;HB$3),
INDEX(Кальк._виноград,MATCH($A69,Кальк._виноград_наим.,0),MATCH("Сумма затрат, т.руб.",'Кальк-я'!$5:$5,0))*
INDEX(ЗФ,MATCH($A$66,ЗФ!$A:$A,0),MATCH("Посевная площадь"&amp;YEAR(HC$3),ЗФ!$2:$2,0))*
INDEX(Коэф.закупка_год_виноград[],MATCH($A69,Коэф.закупка_год_виноград[1],0),MATCH(MONTH(HB$3),КЗ!$1:$1,0))/1000,""),0)</f>
        <v>0</v>
      </c>
      <c r="HC69" s="551" cm="1">
        <f t="array" aca="1" ref="HC69" ca="1">IFERROR(IF(AND(НачЦ_ИнвП_Дата&lt;=HC$3,КИнвП_Дата&gt;HC$3),
INDEX(Кальк._виноград,MATCH($A69,Кальк._виноград_наим.,0),MATCH("Сумма затрат, т.руб.",'Кальк-я'!$5:$5,0))*
INDEX(ЗФ,MATCH($A$66,ЗФ!$A:$A,0),MATCH("Посевная площадь"&amp;YEAR(HD$3),ЗФ!$2:$2,0))*
INDEX(Коэф.закупка_год_виноград[],MATCH($A69,Коэф.закупка_год_виноград[1],0),MATCH(MONTH(HC$3),КЗ!$1:$1,0))/1000,""),0)</f>
        <v>0</v>
      </c>
      <c r="HD69" s="551" cm="1">
        <f t="array" aca="1" ref="HD69" ca="1">IFERROR(IF(AND(НачЦ_ИнвП_Дата&lt;=HD$3,КИнвП_Дата&gt;HD$3),
INDEX(Кальк._виноград,MATCH($A69,Кальк._виноград_наим.,0),MATCH("Сумма затрат, т.руб.",'Кальк-я'!$5:$5,0))*
INDEX(ЗФ,MATCH($A$66,ЗФ!$A:$A,0),MATCH("Посевная площадь"&amp;YEAR(HE$3),ЗФ!$2:$2,0))*
INDEX(Коэф.закупка_год_виноград[],MATCH($A69,Коэф.закупка_год_виноград[1],0),MATCH(MONTH(HD$3),КЗ!$1:$1,0))/1000,""),0)</f>
        <v>0</v>
      </c>
      <c r="HE69" s="551" cm="1">
        <f t="array" aca="1" ref="HE69" ca="1">IFERROR(IF(AND(НачЦ_ИнвП_Дата&lt;=HE$3,КИнвП_Дата&gt;HE$3),
INDEX(Кальк._виноград,MATCH($A69,Кальк._виноград_наим.,0),MATCH("Сумма затрат, т.руб.",'Кальк-я'!$5:$5,0))*
INDEX(ЗФ,MATCH($A$66,ЗФ!$A:$A,0),MATCH("Посевная площадь"&amp;YEAR(HF$3),ЗФ!$2:$2,0))*
INDEX(Коэф.закупка_год_виноград[],MATCH($A69,Коэф.закупка_год_виноград[1],0),MATCH(MONTH(HE$3),КЗ!$1:$1,0))/1000,""),0)</f>
        <v>0</v>
      </c>
      <c r="HF69" s="551" cm="1">
        <f t="array" aca="1" ref="HF69" ca="1">IFERROR(IF(AND(НачЦ_ИнвП_Дата&lt;=HF$3,КИнвП_Дата&gt;HF$3),
INDEX(Кальк._виноград,MATCH($A69,Кальк._виноград_наим.,0),MATCH("Сумма затрат, т.руб.",'Кальк-я'!$5:$5,0))*
INDEX(ЗФ,MATCH($A$66,ЗФ!$A:$A,0),MATCH("Посевная площадь"&amp;YEAR(HG$3),ЗФ!$2:$2,0))*
INDEX(Коэф.закупка_год_виноград[],MATCH($A69,Коэф.закупка_год_виноград[1],0),MATCH(MONTH(HF$3),КЗ!$1:$1,0))/1000,""),0)</f>
        <v>0</v>
      </c>
      <c r="HG69" s="551" cm="1">
        <f t="array" aca="1" ref="HG69" ca="1">IFERROR(IF(AND(НачЦ_ИнвП_Дата&lt;=HG$3,КИнвП_Дата&gt;HG$3),
INDEX(Кальк._виноград,MATCH($A69,Кальк._виноград_наим.,0),MATCH("Сумма затрат, т.руб.",'Кальк-я'!$5:$5,0))*
INDEX(ЗФ,MATCH($A$66,ЗФ!$A:$A,0),MATCH("Посевная площадь"&amp;YEAR(HH$3),ЗФ!$2:$2,0))*
INDEX(Коэф.закупка_год_виноград[],MATCH($A69,Коэф.закупка_год_виноград[1],0),MATCH(MONTH(HG$3),КЗ!$1:$1,0))/1000,""),0)</f>
        <v>0</v>
      </c>
      <c r="HH69" s="551" cm="1">
        <f t="array" aca="1" ref="HH69" ca="1">IFERROR(IF(AND(НачЦ_ИнвП_Дата&lt;=HH$3,КИнвП_Дата&gt;HH$3),
INDEX(Кальк._виноград,MATCH($A69,Кальк._виноград_наим.,0),MATCH("Сумма затрат, т.руб.",'Кальк-я'!$5:$5,0))*
INDEX(ЗФ,MATCH($A$66,ЗФ!$A:$A,0),MATCH("Посевная площадь"&amp;YEAR(HI$3),ЗФ!$2:$2,0))*
INDEX(Коэф.закупка_год_виноград[],MATCH($A69,Коэф.закупка_год_виноград[1],0),MATCH(MONTH(HH$3),КЗ!$1:$1,0))/1000,""),0)</f>
        <v>0</v>
      </c>
      <c r="HI69" s="551" cm="1">
        <f t="array" aca="1" ref="HI69" ca="1">IFERROR(IF(AND(НачЦ_ИнвП_Дата&lt;=HI$3,КИнвП_Дата&gt;HI$3),
INDEX(Кальк._виноград,MATCH($A69,Кальк._виноград_наим.,0),MATCH("Сумма затрат, т.руб.",'Кальк-я'!$5:$5,0))*
INDEX(ЗФ,MATCH($A$66,ЗФ!$A:$A,0),MATCH("Посевная площадь"&amp;YEAR(HJ$3),ЗФ!$2:$2,0))*
INDEX(Коэф.закупка_год_виноград[],MATCH($A69,Коэф.закупка_год_виноград[1],0),MATCH(MONTH(HI$3),КЗ!$1:$1,0))/1000,""),0)</f>
        <v>47.766249999999992</v>
      </c>
      <c r="HJ69" s="551" cm="1">
        <f t="array" aca="1" ref="HJ69" ca="1">IFERROR(IF(AND(НачЦ_ИнвП_Дата&lt;=HJ$3,КИнвП_Дата&gt;HJ$3),
INDEX(Кальк._виноград,MATCH($A69,Кальк._виноград_наим.,0),MATCH("Сумма затрат, т.руб.",'Кальк-я'!$5:$5,0))*
INDEX(ЗФ,MATCH($A$66,ЗФ!$A:$A,0),MATCH("Посевная площадь"&amp;YEAR(HK$3),ЗФ!$2:$2,0))*
INDEX(Коэф.закупка_год_виноград[],MATCH($A69,Коэф.закупка_год_виноград[1],0),MATCH(MONTH(HJ$3),КЗ!$1:$1,0))/1000,""),0)</f>
        <v>47.766249999999992</v>
      </c>
      <c r="HK69" s="551" cm="1">
        <f t="array" aca="1" ref="HK69" ca="1">IFERROR(IF(AND(НачЦ_ИнвП_Дата&lt;=HK$3,КИнвП_Дата&gt;HK$3),
INDEX(Кальк._виноград,MATCH($A69,Кальк._виноград_наим.,0),MATCH("Сумма затрат, т.руб.",'Кальк-я'!$5:$5,0))*
INDEX(ЗФ,MATCH($A$66,ЗФ!$A:$A,0),MATCH("Посевная площадь"&amp;YEAR(HL$3),ЗФ!$2:$2,0))*
INDEX(Коэф.закупка_год_виноград[],MATCH($A69,Коэф.закупка_год_виноград[1],0),MATCH(MONTH(HK$3),КЗ!$1:$1,0))/1000,""),0)</f>
        <v>0</v>
      </c>
      <c r="HL69" s="551" cm="1">
        <f t="array" aca="1" ref="HL69" ca="1">IFERROR(IF(AND(НачЦ_ИнвП_Дата&lt;=HL$3,КИнвП_Дата&gt;HL$3),
INDEX(Кальк._виноград,MATCH($A69,Кальк._виноград_наим.,0),MATCH("Сумма затрат, т.руб.",'Кальк-я'!$5:$5,0))*
INDEX(ЗФ,MATCH($A$66,ЗФ!$A:$A,0),MATCH("Посевная площадь"&amp;YEAR(HM$3),ЗФ!$2:$2,0))*
INDEX(Коэф.закупка_год_виноград[],MATCH($A69,Коэф.закупка_год_виноград[1],0),MATCH(MONTH(HL$3),КЗ!$1:$1,0))/1000,""),0)</f>
        <v>0</v>
      </c>
      <c r="HM69" s="551" cm="1">
        <f t="array" aca="1" ref="HM69" ca="1">IFERROR(IF(AND(НачЦ_ИнвП_Дата&lt;=HM$3,КИнвП_Дата&gt;HM$3),
INDEX(Кальк._виноград,MATCH($A69,Кальк._виноград_наим.,0),MATCH("Сумма затрат, т.руб.",'Кальк-я'!$5:$5,0))*
INDEX(ЗФ,MATCH($A$66,ЗФ!$A:$A,0),MATCH("Посевная площадь"&amp;YEAR(HN$3),ЗФ!$2:$2,0))*
INDEX(Коэф.закупка_год_виноград[],MATCH($A69,Коэф.закупка_год_виноград[1],0),MATCH(MONTH(HM$3),КЗ!$1:$1,0))/1000,""),0)</f>
        <v>0</v>
      </c>
      <c r="HN69" s="552">
        <f t="shared" ca="1" si="1560"/>
        <v>95.532499999999985</v>
      </c>
      <c r="HO69" s="551" cm="1">
        <f t="array" aca="1" ref="HO69" ca="1">IFERROR(IF(AND(НачЦ_ИнвП_Дата&lt;=HO$3,КИнвП_Дата&gt;HO$3),
INDEX(Кальк._виноград,MATCH($A69,Кальк._виноград_наим.,0),MATCH("Сумма затрат, т.руб.",'Кальк-я'!$5:$5,0))*
INDEX(ЗФ,MATCH($A$66,ЗФ!$A:$A,0),MATCH("Посевная площадь"&amp;YEAR(HP$3),ЗФ!$2:$2,0))*
INDEX(Коэф.закупка_год_виноград[],MATCH($A69,Коэф.закупка_год_виноград[1],0),MATCH(MONTH(HO$3),КЗ!$1:$1,0))/1000,""),0)</f>
        <v>0</v>
      </c>
      <c r="HP69" s="551" cm="1">
        <f t="array" aca="1" ref="HP69" ca="1">IFERROR(IF(AND(НачЦ_ИнвП_Дата&lt;=HP$3,КИнвП_Дата&gt;HP$3),
INDEX(Кальк._виноград,MATCH($A69,Кальк._виноград_наим.,0),MATCH("Сумма затрат, т.руб.",'Кальк-я'!$5:$5,0))*
INDEX(ЗФ,MATCH($A$66,ЗФ!$A:$A,0),MATCH("Посевная площадь"&amp;YEAR(HQ$3),ЗФ!$2:$2,0))*
INDEX(Коэф.закупка_год_виноград[],MATCH($A69,Коэф.закупка_год_виноград[1],0),MATCH(MONTH(HP$3),КЗ!$1:$1,0))/1000,""),0)</f>
        <v>0</v>
      </c>
      <c r="HQ69" s="551" cm="1">
        <f t="array" aca="1" ref="HQ69" ca="1">IFERROR(IF(AND(НачЦ_ИнвП_Дата&lt;=HQ$3,КИнвП_Дата&gt;HQ$3),
INDEX(Кальк._виноград,MATCH($A69,Кальк._виноград_наим.,0),MATCH("Сумма затрат, т.руб.",'Кальк-я'!$5:$5,0))*
INDEX(ЗФ,MATCH($A$66,ЗФ!$A:$A,0),MATCH("Посевная площадь"&amp;YEAR(HR$3),ЗФ!$2:$2,0))*
INDEX(Коэф.закупка_год_виноград[],MATCH($A69,Коэф.закупка_год_виноград[1],0),MATCH(MONTH(HQ$3),КЗ!$1:$1,0))/1000,""),0)</f>
        <v>0</v>
      </c>
      <c r="HR69" s="551" cm="1">
        <f t="array" aca="1" ref="HR69" ca="1">IFERROR(IF(AND(НачЦ_ИнвП_Дата&lt;=HR$3,КИнвП_Дата&gt;HR$3),
INDEX(Кальк._виноград,MATCH($A69,Кальк._виноград_наим.,0),MATCH("Сумма затрат, т.руб.",'Кальк-я'!$5:$5,0))*
INDEX(ЗФ,MATCH($A$66,ЗФ!$A:$A,0),MATCH("Посевная площадь"&amp;YEAR(HS$3),ЗФ!$2:$2,0))*
INDEX(Коэф.закупка_год_виноград[],MATCH($A69,Коэф.закупка_год_виноград[1],0),MATCH(MONTH(HR$3),КЗ!$1:$1,0))/1000,""),0)</f>
        <v>0</v>
      </c>
      <c r="HS69" s="551" cm="1">
        <f t="array" aca="1" ref="HS69" ca="1">IFERROR(IF(AND(НачЦ_ИнвП_Дата&lt;=HS$3,КИнвП_Дата&gt;HS$3),
INDEX(Кальк._виноград,MATCH($A69,Кальк._виноград_наим.,0),MATCH("Сумма затрат, т.руб.",'Кальк-я'!$5:$5,0))*
INDEX(ЗФ,MATCH($A$66,ЗФ!$A:$A,0),MATCH("Посевная площадь"&amp;YEAR(HT$3),ЗФ!$2:$2,0))*
INDEX(Коэф.закупка_год_виноград[],MATCH($A69,Коэф.закупка_год_виноград[1],0),MATCH(MONTH(HS$3),КЗ!$1:$1,0))/1000,""),0)</f>
        <v>0</v>
      </c>
      <c r="HT69" s="551" cm="1">
        <f t="array" aca="1" ref="HT69" ca="1">IFERROR(IF(AND(НачЦ_ИнвП_Дата&lt;=HT$3,КИнвП_Дата&gt;HT$3),
INDEX(Кальк._виноград,MATCH($A69,Кальк._виноград_наим.,0),MATCH("Сумма затрат, т.руб.",'Кальк-я'!$5:$5,0))*
INDEX(ЗФ,MATCH($A$66,ЗФ!$A:$A,0),MATCH("Посевная площадь"&amp;YEAR(HU$3),ЗФ!$2:$2,0))*
INDEX(Коэф.закупка_год_виноград[],MATCH($A69,Коэф.закупка_год_виноград[1],0),MATCH(MONTH(HT$3),КЗ!$1:$1,0))/1000,""),0)</f>
        <v>0</v>
      </c>
      <c r="HU69" s="551" cm="1">
        <f t="array" aca="1" ref="HU69" ca="1">IFERROR(IF(AND(НачЦ_ИнвП_Дата&lt;=HU$3,КИнвП_Дата&gt;HU$3),
INDEX(Кальк._виноград,MATCH($A69,Кальк._виноград_наим.,0),MATCH("Сумма затрат, т.руб.",'Кальк-я'!$5:$5,0))*
INDEX(ЗФ,MATCH($A$66,ЗФ!$A:$A,0),MATCH("Посевная площадь"&amp;YEAR(HV$3),ЗФ!$2:$2,0))*
INDEX(Коэф.закупка_год_виноград[],MATCH($A69,Коэф.закупка_год_виноград[1],0),MATCH(MONTH(HU$3),КЗ!$1:$1,0))/1000,""),0)</f>
        <v>0</v>
      </c>
      <c r="HV69" s="551" cm="1">
        <f t="array" aca="1" ref="HV69" ca="1">IFERROR(IF(AND(НачЦ_ИнвП_Дата&lt;=HV$3,КИнвП_Дата&gt;HV$3),
INDEX(Кальк._виноград,MATCH($A69,Кальк._виноград_наим.,0),MATCH("Сумма затрат, т.руб.",'Кальк-я'!$5:$5,0))*
INDEX(ЗФ,MATCH($A$66,ЗФ!$A:$A,0),MATCH("Посевная площадь"&amp;YEAR(HW$3),ЗФ!$2:$2,0))*
INDEX(Коэф.закупка_год_виноград[],MATCH($A69,Коэф.закупка_год_виноград[1],0),MATCH(MONTH(HV$3),КЗ!$1:$1,0))/1000,""),0)</f>
        <v>47.766249999999992</v>
      </c>
      <c r="HW69" s="551" cm="1">
        <f t="array" aca="1" ref="HW69" ca="1">IFERROR(IF(AND(НачЦ_ИнвП_Дата&lt;=HW$3,КИнвП_Дата&gt;HW$3),
INDEX(Кальк._виноград,MATCH($A69,Кальк._виноград_наим.,0),MATCH("Сумма затрат, т.руб.",'Кальк-я'!$5:$5,0))*
INDEX(ЗФ,MATCH($A$66,ЗФ!$A:$A,0),MATCH("Посевная площадь"&amp;YEAR(HX$3),ЗФ!$2:$2,0))*
INDEX(Коэф.закупка_год_виноград[],MATCH($A69,Коэф.закупка_год_виноград[1],0),MATCH(MONTH(HW$3),КЗ!$1:$1,0))/1000,""),0)</f>
        <v>47.766249999999992</v>
      </c>
      <c r="HX69" s="551" cm="1">
        <f t="array" aca="1" ref="HX69" ca="1">IFERROR(IF(AND(НачЦ_ИнвП_Дата&lt;=HX$3,КИнвП_Дата&gt;HX$3),
INDEX(Кальк._виноград,MATCH($A69,Кальк._виноград_наим.,0),MATCH("Сумма затрат, т.руб.",'Кальк-я'!$5:$5,0))*
INDEX(ЗФ,MATCH($A$66,ЗФ!$A:$A,0),MATCH("Посевная площадь"&amp;YEAR(HY$3),ЗФ!$2:$2,0))*
INDEX(Коэф.закупка_год_виноград[],MATCH($A69,Коэф.закупка_год_виноград[1],0),MATCH(MONTH(HX$3),КЗ!$1:$1,0))/1000,""),0)</f>
        <v>0</v>
      </c>
      <c r="HY69" s="551" cm="1">
        <f t="array" aca="1" ref="HY69" ca="1">IFERROR(IF(AND(НачЦ_ИнвП_Дата&lt;=HY$3,КИнвП_Дата&gt;HY$3),
INDEX(Кальк._виноград,MATCH($A69,Кальк._виноград_наим.,0),MATCH("Сумма затрат, т.руб.",'Кальк-я'!$5:$5,0))*
INDEX(ЗФ,MATCH($A$66,ЗФ!$A:$A,0),MATCH("Посевная площадь"&amp;YEAR(HZ$3),ЗФ!$2:$2,0))*
INDEX(Коэф.закупка_год_виноград[],MATCH($A69,Коэф.закупка_год_виноград[1],0),MATCH(MONTH(HY$3),КЗ!$1:$1,0))/1000,""),0)</f>
        <v>0</v>
      </c>
      <c r="HZ69" s="551" cm="1">
        <f t="array" aca="1" ref="HZ69" ca="1">IFERROR(IF(AND(НачЦ_ИнвП_Дата&lt;=HZ$3,КИнвП_Дата&gt;HZ$3),
INDEX(Кальк._виноград,MATCH($A69,Кальк._виноград_наим.,0),MATCH("Сумма затрат, т.руб.",'Кальк-я'!$5:$5,0))*
INDEX(ЗФ,MATCH($A$66,ЗФ!$A:$A,0),MATCH("Посевная площадь"&amp;YEAR(IA$3),ЗФ!$2:$2,0))*
INDEX(Коэф.закупка_год_виноград[],MATCH($A69,Коэф.закупка_год_виноград[1],0),MATCH(MONTH(HZ$3),КЗ!$1:$1,0))/1000,""),0)</f>
        <v>0</v>
      </c>
      <c r="IA69" s="552">
        <f t="shared" ca="1" si="1561"/>
        <v>95.532499999999985</v>
      </c>
      <c r="IB69" s="551" cm="1">
        <f t="array" aca="1" ref="IB69" ca="1">IFERROR(IF(AND(НачЦ_ИнвП_Дата&lt;=IB$3,КИнвП_Дата&gt;IB$3),
INDEX(Кальк._виноград,MATCH($A69,Кальк._виноград_наим.,0),MATCH("Сумма затрат, т.руб.",'Кальк-я'!$5:$5,0))*
INDEX(ЗФ,MATCH($A$66,ЗФ!$A:$A,0),MATCH("Посевная площадь"&amp;YEAR(IC$3),ЗФ!$2:$2,0))*
INDEX(Коэф.закупка_год_виноград[],MATCH($A69,Коэф.закупка_год_виноград[1],0),MATCH(MONTH(IB$3),КЗ!$1:$1,0))/1000,""),0)</f>
        <v>0</v>
      </c>
      <c r="IC69" s="551" cm="1">
        <f t="array" aca="1" ref="IC69" ca="1">IFERROR(IF(AND(НачЦ_ИнвП_Дата&lt;=IC$3,КИнвП_Дата&gt;IC$3),
INDEX(Кальк._виноград,MATCH($A69,Кальк._виноград_наим.,0),MATCH("Сумма затрат, т.руб.",'Кальк-я'!$5:$5,0))*
INDEX(ЗФ,MATCH($A$66,ЗФ!$A:$A,0),MATCH("Посевная площадь"&amp;YEAR(ID$3),ЗФ!$2:$2,0))*
INDEX(Коэф.закупка_год_виноград[],MATCH($A69,Коэф.закупка_год_виноград[1],0),MATCH(MONTH(IC$3),КЗ!$1:$1,0))/1000,""),0)</f>
        <v>0</v>
      </c>
      <c r="ID69" s="551" cm="1">
        <f t="array" aca="1" ref="ID69" ca="1">IFERROR(IF(AND(НачЦ_ИнвП_Дата&lt;=ID$3,КИнвП_Дата&gt;ID$3),
INDEX(Кальк._виноград,MATCH($A69,Кальк._виноград_наим.,0),MATCH("Сумма затрат, т.руб.",'Кальк-я'!$5:$5,0))*
INDEX(ЗФ,MATCH($A$66,ЗФ!$A:$A,0),MATCH("Посевная площадь"&amp;YEAR(IE$3),ЗФ!$2:$2,0))*
INDEX(Коэф.закупка_год_виноград[],MATCH($A69,Коэф.закупка_год_виноград[1],0),MATCH(MONTH(ID$3),КЗ!$1:$1,0))/1000,""),0)</f>
        <v>0</v>
      </c>
      <c r="IE69" s="551" cm="1">
        <f t="array" aca="1" ref="IE69" ca="1">IFERROR(IF(AND(НачЦ_ИнвП_Дата&lt;=IE$3,КИнвП_Дата&gt;IE$3),
INDEX(Кальк._виноград,MATCH($A69,Кальк._виноград_наим.,0),MATCH("Сумма затрат, т.руб.",'Кальк-я'!$5:$5,0))*
INDEX(ЗФ,MATCH($A$66,ЗФ!$A:$A,0),MATCH("Посевная площадь"&amp;YEAR(IF$3),ЗФ!$2:$2,0))*
INDEX(Коэф.закупка_год_виноград[],MATCH($A69,Коэф.закупка_год_виноград[1],0),MATCH(MONTH(IE$3),КЗ!$1:$1,0))/1000,""),0)</f>
        <v>0</v>
      </c>
      <c r="IF69" s="551" cm="1">
        <f t="array" aca="1" ref="IF69" ca="1">IFERROR(IF(AND(НачЦ_ИнвП_Дата&lt;=IF$3,КИнвП_Дата&gt;IF$3),
INDEX(Кальк._виноград,MATCH($A69,Кальк._виноград_наим.,0),MATCH("Сумма затрат, т.руб.",'Кальк-я'!$5:$5,0))*
INDEX(ЗФ,MATCH($A$66,ЗФ!$A:$A,0),MATCH("Посевная площадь"&amp;YEAR(IG$3),ЗФ!$2:$2,0))*
INDEX(Коэф.закупка_год_виноград[],MATCH($A69,Коэф.закупка_год_виноград[1],0),MATCH(MONTH(IF$3),КЗ!$1:$1,0))/1000,""),0)</f>
        <v>0</v>
      </c>
      <c r="IG69" s="551" cm="1">
        <f t="array" aca="1" ref="IG69" ca="1">IFERROR(IF(AND(НачЦ_ИнвП_Дата&lt;=IG$3,КИнвП_Дата&gt;IG$3),
INDEX(Кальк._виноград,MATCH($A69,Кальк._виноград_наим.,0),MATCH("Сумма затрат, т.руб.",'Кальк-я'!$5:$5,0))*
INDEX(ЗФ,MATCH($A$66,ЗФ!$A:$A,0),MATCH("Посевная площадь"&amp;YEAR(IH$3),ЗФ!$2:$2,0))*
INDEX(Коэф.закупка_год_виноград[],MATCH($A69,Коэф.закупка_год_виноград[1],0),MATCH(MONTH(IG$3),КЗ!$1:$1,0))/1000,""),0)</f>
        <v>0</v>
      </c>
      <c r="IH69" s="551" cm="1">
        <f t="array" aca="1" ref="IH69" ca="1">IFERROR(IF(AND(НачЦ_ИнвП_Дата&lt;=IH$3,КИнвП_Дата&gt;IH$3),
INDEX(Кальк._виноград,MATCH($A69,Кальк._виноград_наим.,0),MATCH("Сумма затрат, т.руб.",'Кальк-я'!$5:$5,0))*
INDEX(ЗФ,MATCH($A$66,ЗФ!$A:$A,0),MATCH("Посевная площадь"&amp;YEAR(II$3),ЗФ!$2:$2,0))*
INDEX(Коэф.закупка_год_виноград[],MATCH($A69,Коэф.закупка_год_виноград[1],0),MATCH(MONTH(IH$3),КЗ!$1:$1,0))/1000,""),0)</f>
        <v>0</v>
      </c>
      <c r="II69" s="551" cm="1">
        <f t="array" aca="1" ref="II69" ca="1">IFERROR(IF(AND(НачЦ_ИнвП_Дата&lt;=II$3,КИнвП_Дата&gt;II$3),
INDEX(Кальк._виноград,MATCH($A69,Кальк._виноград_наим.,0),MATCH("Сумма затрат, т.руб.",'Кальк-я'!$5:$5,0))*
INDEX(ЗФ,MATCH($A$66,ЗФ!$A:$A,0),MATCH("Посевная площадь"&amp;YEAR(IJ$3),ЗФ!$2:$2,0))*
INDEX(Коэф.закупка_год_виноград[],MATCH($A69,Коэф.закупка_год_виноград[1],0),MATCH(MONTH(II$3),КЗ!$1:$1,0))/1000,""),0)</f>
        <v>47.766249999999992</v>
      </c>
      <c r="IJ69" s="551" cm="1">
        <f t="array" aca="1" ref="IJ69" ca="1">IFERROR(IF(AND(НачЦ_ИнвП_Дата&lt;=IJ$3,КИнвП_Дата&gt;IJ$3),
INDEX(Кальк._виноград,MATCH($A69,Кальк._виноград_наим.,0),MATCH("Сумма затрат, т.руб.",'Кальк-я'!$5:$5,0))*
INDEX(ЗФ,MATCH($A$66,ЗФ!$A:$A,0),MATCH("Посевная площадь"&amp;YEAR(IK$3),ЗФ!$2:$2,0))*
INDEX(Коэф.закупка_год_виноград[],MATCH($A69,Коэф.закупка_год_виноград[1],0),MATCH(MONTH(IJ$3),КЗ!$1:$1,0))/1000,""),0)</f>
        <v>47.766249999999992</v>
      </c>
      <c r="IK69" s="551" cm="1">
        <f t="array" aca="1" ref="IK69" ca="1">IFERROR(IF(AND(НачЦ_ИнвП_Дата&lt;=IK$3,КИнвП_Дата&gt;IK$3),
INDEX(Кальк._виноград,MATCH($A69,Кальк._виноград_наим.,0),MATCH("Сумма затрат, т.руб.",'Кальк-я'!$5:$5,0))*
INDEX(ЗФ,MATCH($A$66,ЗФ!$A:$A,0),MATCH("Посевная площадь"&amp;YEAR(IL$3),ЗФ!$2:$2,0))*
INDEX(Коэф.закупка_год_виноград[],MATCH($A69,Коэф.закупка_год_виноград[1],0),MATCH(MONTH(IK$3),КЗ!$1:$1,0))/1000,""),0)</f>
        <v>0</v>
      </c>
      <c r="IL69" s="551" cm="1">
        <f t="array" aca="1" ref="IL69" ca="1">IFERROR(IF(AND(НачЦ_ИнвП_Дата&lt;=IL$3,КИнвП_Дата&gt;IL$3),
INDEX(Кальк._виноград,MATCH($A69,Кальк._виноград_наим.,0),MATCH("Сумма затрат, т.руб.",'Кальк-я'!$5:$5,0))*
INDEX(ЗФ,MATCH($A$66,ЗФ!$A:$A,0),MATCH("Посевная площадь"&amp;YEAR(IM$3),ЗФ!$2:$2,0))*
INDEX(Коэф.закупка_год_виноград[],MATCH($A69,Коэф.закупка_год_виноград[1],0),MATCH(MONTH(IL$3),КЗ!$1:$1,0))/1000,""),0)</f>
        <v>0</v>
      </c>
      <c r="IM69" s="551" cm="1">
        <f t="array" aca="1" ref="IM69" ca="1">IFERROR(IF(AND(НачЦ_ИнвП_Дата&lt;=IM$3,КИнвП_Дата&gt;IM$3),
INDEX(Кальк._виноград,MATCH($A69,Кальк._виноград_наим.,0),MATCH("Сумма затрат, т.руб.",'Кальк-я'!$5:$5,0))*
INDEX(ЗФ,MATCH($A$66,ЗФ!$A:$A,0),MATCH("Посевная площадь"&amp;YEAR(IN$3),ЗФ!$2:$2,0))*
INDEX(Коэф.закупка_год_виноград[],MATCH($A69,Коэф.закупка_год_виноград[1],0),MATCH(MONTH(IM$3),КЗ!$1:$1,0))/1000,""),0)</f>
        <v>0</v>
      </c>
      <c r="IN69" s="552">
        <f t="shared" ca="1" si="1562"/>
        <v>95.532499999999985</v>
      </c>
      <c r="IO69" s="551" cm="1">
        <f t="array" aca="1" ref="IO69" ca="1">IFERROR(IF(AND(НачЦ_ИнвП_Дата&lt;=IO$3,КИнвП_Дата&gt;IO$3),
INDEX(Кальк._виноград,MATCH($A69,Кальк._виноград_наим.,0),MATCH("Сумма затрат, т.руб.",'Кальк-я'!$5:$5,0))*
INDEX(ЗФ,MATCH($A$66,ЗФ!$A:$A,0),MATCH("Посевная площадь"&amp;YEAR(IP$3),ЗФ!$2:$2,0))*
INDEX(Коэф.закупка_год_виноград[],MATCH($A69,Коэф.закупка_год_виноград[1],0),MATCH(MONTH(IO$3),КЗ!$1:$1,0))/1000,""),0)</f>
        <v>0</v>
      </c>
      <c r="IP69" s="551" cm="1">
        <f t="array" aca="1" ref="IP69" ca="1">IFERROR(IF(AND(НачЦ_ИнвП_Дата&lt;=IP$3,КИнвП_Дата&gt;IP$3),
INDEX(Кальк._виноград,MATCH($A69,Кальк._виноград_наим.,0),MATCH("Сумма затрат, т.руб.",'Кальк-я'!$5:$5,0))*
INDEX(ЗФ,MATCH($A$66,ЗФ!$A:$A,0),MATCH("Посевная площадь"&amp;YEAR(IQ$3),ЗФ!$2:$2,0))*
INDEX(Коэф.закупка_год_виноград[],MATCH($A69,Коэф.закупка_год_виноград[1],0),MATCH(MONTH(IP$3),КЗ!$1:$1,0))/1000,""),0)</f>
        <v>0</v>
      </c>
      <c r="IQ69" s="551" cm="1">
        <f t="array" aca="1" ref="IQ69" ca="1">IFERROR(IF(AND(НачЦ_ИнвП_Дата&lt;=IQ$3,КИнвП_Дата&gt;IQ$3),
INDEX(Кальк._виноград,MATCH($A69,Кальк._виноград_наим.,0),MATCH("Сумма затрат, т.руб.",'Кальк-я'!$5:$5,0))*
INDEX(ЗФ,MATCH($A$66,ЗФ!$A:$A,0),MATCH("Посевная площадь"&amp;YEAR(IR$3),ЗФ!$2:$2,0))*
INDEX(Коэф.закупка_год_виноград[],MATCH($A69,Коэф.закупка_год_виноград[1],0),MATCH(MONTH(IQ$3),КЗ!$1:$1,0))/1000,""),0)</f>
        <v>0</v>
      </c>
      <c r="IR69" s="551" cm="1">
        <f t="array" aca="1" ref="IR69" ca="1">IFERROR(IF(AND(НачЦ_ИнвП_Дата&lt;=IR$3,КИнвП_Дата&gt;IR$3),
INDEX(Кальк._виноград,MATCH($A69,Кальк._виноград_наим.,0),MATCH("Сумма затрат, т.руб.",'Кальк-я'!$5:$5,0))*
INDEX(ЗФ,MATCH($A$66,ЗФ!$A:$A,0),MATCH("Посевная площадь"&amp;YEAR(IS$3),ЗФ!$2:$2,0))*
INDEX(Коэф.закупка_год_виноград[],MATCH($A69,Коэф.закупка_год_виноград[1],0),MATCH(MONTH(IR$3),КЗ!$1:$1,0))/1000,""),0)</f>
        <v>0</v>
      </c>
      <c r="IS69" s="551" cm="1">
        <f t="array" aca="1" ref="IS69" ca="1">IFERROR(IF(AND(НачЦ_ИнвП_Дата&lt;=IS$3,КИнвП_Дата&gt;IS$3),
INDEX(Кальк._виноград,MATCH($A69,Кальк._виноград_наим.,0),MATCH("Сумма затрат, т.руб.",'Кальк-я'!$5:$5,0))*
INDEX(ЗФ,MATCH($A$66,ЗФ!$A:$A,0),MATCH("Посевная площадь"&amp;YEAR(IT$3),ЗФ!$2:$2,0))*
INDEX(Коэф.закупка_год_виноград[],MATCH($A69,Коэф.закупка_год_виноград[1],0),MATCH(MONTH(IS$3),КЗ!$1:$1,0))/1000,""),0)</f>
        <v>0</v>
      </c>
      <c r="IT69" s="551" cm="1">
        <f t="array" aca="1" ref="IT69" ca="1">IFERROR(IF(AND(НачЦ_ИнвП_Дата&lt;=IT$3,КИнвП_Дата&gt;IT$3),
INDEX(Кальк._виноград,MATCH($A69,Кальк._виноград_наим.,0),MATCH("Сумма затрат, т.руб.",'Кальк-я'!$5:$5,0))*
INDEX(ЗФ,MATCH($A$66,ЗФ!$A:$A,0),MATCH("Посевная площадь"&amp;YEAR(IU$3),ЗФ!$2:$2,0))*
INDEX(Коэф.закупка_год_виноград[],MATCH($A69,Коэф.закупка_год_виноград[1],0),MATCH(MONTH(IT$3),КЗ!$1:$1,0))/1000,""),0)</f>
        <v>0</v>
      </c>
      <c r="IU69" s="551" cm="1">
        <f t="array" aca="1" ref="IU69" ca="1">IFERROR(IF(AND(НачЦ_ИнвП_Дата&lt;=IU$3,КИнвП_Дата&gt;IU$3),
INDEX(Кальк._виноград,MATCH($A69,Кальк._виноград_наим.,0),MATCH("Сумма затрат, т.руб.",'Кальк-я'!$5:$5,0))*
INDEX(ЗФ,MATCH($A$66,ЗФ!$A:$A,0),MATCH("Посевная площадь"&amp;YEAR(IV$3),ЗФ!$2:$2,0))*
INDEX(Коэф.закупка_год_виноград[],MATCH($A69,Коэф.закупка_год_виноград[1],0),MATCH(MONTH(IU$3),КЗ!$1:$1,0))/1000,""),0)</f>
        <v>0</v>
      </c>
      <c r="IV69" s="551" cm="1">
        <f t="array" aca="1" ref="IV69" ca="1">IFERROR(IF(AND(НачЦ_ИнвП_Дата&lt;=IV$3,КИнвП_Дата&gt;IV$3),
INDEX(Кальк._виноград,MATCH($A69,Кальк._виноград_наим.,0),MATCH("Сумма затрат, т.руб.",'Кальк-я'!$5:$5,0))*
INDEX(ЗФ,MATCH($A$66,ЗФ!$A:$A,0),MATCH("Посевная площадь"&amp;YEAR(IW$3),ЗФ!$2:$2,0))*
INDEX(Коэф.закупка_год_виноград[],MATCH($A69,Коэф.закупка_год_виноград[1],0),MATCH(MONTH(IV$3),КЗ!$1:$1,0))/1000,""),0)</f>
        <v>47.766249999999992</v>
      </c>
      <c r="IW69" s="551" cm="1">
        <f t="array" aca="1" ref="IW69" ca="1">IFERROR(IF(AND(НачЦ_ИнвП_Дата&lt;=IW$3,КИнвП_Дата&gt;IW$3),
INDEX(Кальк._виноград,MATCH($A69,Кальк._виноград_наим.,0),MATCH("Сумма затрат, т.руб.",'Кальк-я'!$5:$5,0))*
INDEX(ЗФ,MATCH($A$66,ЗФ!$A:$A,0),MATCH("Посевная площадь"&amp;YEAR(IX$3),ЗФ!$2:$2,0))*
INDEX(Коэф.закупка_год_виноград[],MATCH($A69,Коэф.закупка_год_виноград[1],0),MATCH(MONTH(IW$3),КЗ!$1:$1,0))/1000,""),0)</f>
        <v>47.766249999999992</v>
      </c>
      <c r="IX69" s="551" cm="1">
        <f t="array" aca="1" ref="IX69" ca="1">IFERROR(IF(AND(НачЦ_ИнвП_Дата&lt;=IX$3,КИнвП_Дата&gt;IX$3),
INDEX(Кальк._виноград,MATCH($A69,Кальк._виноград_наим.,0),MATCH("Сумма затрат, т.руб.",'Кальк-я'!$5:$5,0))*
INDEX(ЗФ,MATCH($A$66,ЗФ!$A:$A,0),MATCH("Посевная площадь"&amp;YEAR(IY$3),ЗФ!$2:$2,0))*
INDEX(Коэф.закупка_год_виноград[],MATCH($A69,Коэф.закупка_год_виноград[1],0),MATCH(MONTH(IX$3),КЗ!$1:$1,0))/1000,""),0)</f>
        <v>0</v>
      </c>
      <c r="IY69" s="551" cm="1">
        <f t="array" aca="1" ref="IY69" ca="1">IFERROR(IF(AND(НачЦ_ИнвП_Дата&lt;=IY$3,КИнвП_Дата&gt;IY$3),
INDEX(Кальк._виноград,MATCH($A69,Кальк._виноград_наим.,0),MATCH("Сумма затрат, т.руб.",'Кальк-я'!$5:$5,0))*
INDEX(ЗФ,MATCH($A$66,ЗФ!$A:$A,0),MATCH("Посевная площадь"&amp;YEAR(IZ$3),ЗФ!$2:$2,0))*
INDEX(Коэф.закупка_год_виноград[],MATCH($A69,Коэф.закупка_год_виноград[1],0),MATCH(MONTH(IY$3),КЗ!$1:$1,0))/1000,""),0)</f>
        <v>0</v>
      </c>
      <c r="IZ69" s="551" cm="1">
        <f t="array" aca="1" ref="IZ69" ca="1">IFERROR(IF(AND(НачЦ_ИнвП_Дата&lt;=IZ$3,КИнвП_Дата&gt;IZ$3),
INDEX(Кальк._виноград,MATCH($A69,Кальк._виноград_наим.,0),MATCH("Сумма затрат, т.руб.",'Кальк-я'!$5:$5,0))*
INDEX(ЗФ,MATCH($A$66,ЗФ!$A:$A,0),MATCH("Посевная площадь"&amp;YEAR(JA$3),ЗФ!$2:$2,0))*
INDEX(Коэф.закупка_год_виноград[],MATCH($A69,Коэф.закупка_год_виноград[1],0),MATCH(MONTH(IZ$3),КЗ!$1:$1,0))/1000,""),0)</f>
        <v>0</v>
      </c>
      <c r="JA69" s="552">
        <f t="shared" ca="1" si="1563"/>
        <v>95.532499999999985</v>
      </c>
      <c r="JB69" s="551" cm="1">
        <f t="array" aca="1" ref="JB69" ca="1">IFERROR(IF(AND(НачЦ_ИнвП_Дата&lt;=JB$3,КИнвП_Дата&gt;JB$3),
INDEX(Кальк._виноград,MATCH($A69,Кальк._виноград_наим.,0),MATCH("Сумма затрат, т.руб.",'Кальк-я'!$5:$5,0))*
INDEX(ЗФ,MATCH($A$66,ЗФ!$A:$A,0),MATCH("Посевная площадь"&amp;YEAR(JC$3),ЗФ!$2:$2,0))*
INDEX(Коэф.закупка_год_виноград[],MATCH($A69,Коэф.закупка_год_виноград[1],0),MATCH(MONTH(JB$3),КЗ!$1:$1,0))/1000,""),0)</f>
        <v>0</v>
      </c>
      <c r="JC69" s="551" cm="1">
        <f t="array" aca="1" ref="JC69" ca="1">IFERROR(IF(AND(НачЦ_ИнвП_Дата&lt;=JC$3,КИнвП_Дата&gt;JC$3),
INDEX(Кальк._виноград,MATCH($A69,Кальк._виноград_наим.,0),MATCH("Сумма затрат, т.руб.",'Кальк-я'!$5:$5,0))*
INDEX(ЗФ,MATCH($A$66,ЗФ!$A:$A,0),MATCH("Посевная площадь"&amp;YEAR(JD$3),ЗФ!$2:$2,0))*
INDEX(Коэф.закупка_год_виноград[],MATCH($A69,Коэф.закупка_год_виноград[1],0),MATCH(MONTH(JC$3),КЗ!$1:$1,0))/1000,""),0)</f>
        <v>0</v>
      </c>
      <c r="JD69" s="551" cm="1">
        <f t="array" aca="1" ref="JD69" ca="1">IFERROR(IF(AND(НачЦ_ИнвП_Дата&lt;=JD$3,КИнвП_Дата&gt;JD$3),
INDEX(Кальк._виноград,MATCH($A69,Кальк._виноград_наим.,0),MATCH("Сумма затрат, т.руб.",'Кальк-я'!$5:$5,0))*
INDEX(ЗФ,MATCH($A$66,ЗФ!$A:$A,0),MATCH("Посевная площадь"&amp;YEAR(JE$3),ЗФ!$2:$2,0))*
INDEX(Коэф.закупка_год_виноград[],MATCH($A69,Коэф.закупка_год_виноград[1],0),MATCH(MONTH(JD$3),КЗ!$1:$1,0))/1000,""),0)</f>
        <v>0</v>
      </c>
      <c r="JE69" s="551" cm="1">
        <f t="array" aca="1" ref="JE69" ca="1">IFERROR(IF(AND(НачЦ_ИнвП_Дата&lt;=JE$3,КИнвП_Дата&gt;JE$3),
INDEX(Кальк._виноград,MATCH($A69,Кальк._виноград_наим.,0),MATCH("Сумма затрат, т.руб.",'Кальк-я'!$5:$5,0))*
INDEX(ЗФ,MATCH($A$66,ЗФ!$A:$A,0),MATCH("Посевная площадь"&amp;YEAR(JF$3),ЗФ!$2:$2,0))*
INDEX(Коэф.закупка_год_виноград[],MATCH($A69,Коэф.закупка_год_виноград[1],0),MATCH(MONTH(JE$3),КЗ!$1:$1,0))/1000,""),0)</f>
        <v>0</v>
      </c>
      <c r="JF69" s="551" cm="1">
        <f t="array" aca="1" ref="JF69" ca="1">IFERROR(IF(AND(НачЦ_ИнвП_Дата&lt;=JF$3,КИнвП_Дата&gt;JF$3),
INDEX(Кальк._виноград,MATCH($A69,Кальк._виноград_наим.,0),MATCH("Сумма затрат, т.руб.",'Кальк-я'!$5:$5,0))*
INDEX(ЗФ,MATCH($A$66,ЗФ!$A:$A,0),MATCH("Посевная площадь"&amp;YEAR(JG$3),ЗФ!$2:$2,0))*
INDEX(Коэф.закупка_год_виноград[],MATCH($A69,Коэф.закупка_год_виноград[1],0),MATCH(MONTH(JF$3),КЗ!$1:$1,0))/1000,""),0)</f>
        <v>0</v>
      </c>
      <c r="JG69" s="551" cm="1">
        <f t="array" aca="1" ref="JG69" ca="1">IFERROR(IF(AND(НачЦ_ИнвП_Дата&lt;=JG$3,КИнвП_Дата&gt;JG$3),
INDEX(Кальк._виноград,MATCH($A69,Кальк._виноград_наим.,0),MATCH("Сумма затрат, т.руб.",'Кальк-я'!$5:$5,0))*
INDEX(ЗФ,MATCH($A$66,ЗФ!$A:$A,0),MATCH("Посевная площадь"&amp;YEAR(JH$3),ЗФ!$2:$2,0))*
INDEX(Коэф.закупка_год_виноград[],MATCH($A69,Коэф.закупка_год_виноград[1],0),MATCH(MONTH(JG$3),КЗ!$1:$1,0))/1000,""),0)</f>
        <v>0</v>
      </c>
      <c r="JH69" s="551" cm="1">
        <f t="array" aca="1" ref="JH69" ca="1">IFERROR(IF(AND(НачЦ_ИнвП_Дата&lt;=JH$3,КИнвП_Дата&gt;JH$3),
INDEX(Кальк._виноград,MATCH($A69,Кальк._виноград_наим.,0),MATCH("Сумма затрат, т.руб.",'Кальк-я'!$5:$5,0))*
INDEX(ЗФ,MATCH($A$66,ЗФ!$A:$A,0),MATCH("Посевная площадь"&amp;YEAR(JI$3),ЗФ!$2:$2,0))*
INDEX(Коэф.закупка_год_виноград[],MATCH($A69,Коэф.закупка_год_виноград[1],0),MATCH(MONTH(JH$3),КЗ!$1:$1,0))/1000,""),0)</f>
        <v>0</v>
      </c>
      <c r="JI69" s="551" cm="1">
        <f t="array" aca="1" ref="JI69" ca="1">IFERROR(IF(AND(НачЦ_ИнвП_Дата&lt;=JI$3,КИнвП_Дата&gt;JI$3),
INDEX(Кальк._виноград,MATCH($A69,Кальк._виноград_наим.,0),MATCH("Сумма затрат, т.руб.",'Кальк-я'!$5:$5,0))*
INDEX(ЗФ,MATCH($A$66,ЗФ!$A:$A,0),MATCH("Посевная площадь"&amp;YEAR(JJ$3),ЗФ!$2:$2,0))*
INDEX(Коэф.закупка_год_виноград[],MATCH($A69,Коэф.закупка_год_виноград[1],0),MATCH(MONTH(JI$3),КЗ!$1:$1,0))/1000,""),0)</f>
        <v>47.766249999999992</v>
      </c>
      <c r="JJ69" s="551" cm="1">
        <f t="array" aca="1" ref="JJ69" ca="1">IFERROR(IF(AND(НачЦ_ИнвП_Дата&lt;=JJ$3,КИнвП_Дата&gt;JJ$3),
INDEX(Кальк._виноград,MATCH($A69,Кальк._виноград_наим.,0),MATCH("Сумма затрат, т.руб.",'Кальк-я'!$5:$5,0))*
INDEX(ЗФ,MATCH($A$66,ЗФ!$A:$A,0),MATCH("Посевная площадь"&amp;YEAR(JK$3),ЗФ!$2:$2,0))*
INDEX(Коэф.закупка_год_виноград[],MATCH($A69,Коэф.закупка_год_виноград[1],0),MATCH(MONTH(JJ$3),КЗ!$1:$1,0))/1000,""),0)</f>
        <v>47.766249999999992</v>
      </c>
      <c r="JK69" s="551" cm="1">
        <f t="array" aca="1" ref="JK69" ca="1">IFERROR(IF(AND(НачЦ_ИнвП_Дата&lt;=JK$3,КИнвП_Дата&gt;JK$3),
INDEX(Кальк._виноград,MATCH($A69,Кальк._виноград_наим.,0),MATCH("Сумма затрат, т.руб.",'Кальк-я'!$5:$5,0))*
INDEX(ЗФ,MATCH($A$66,ЗФ!$A:$A,0),MATCH("Посевная площадь"&amp;YEAR(JL$3),ЗФ!$2:$2,0))*
INDEX(Коэф.закупка_год_виноград[],MATCH($A69,Коэф.закупка_год_виноград[1],0),MATCH(MONTH(JK$3),КЗ!$1:$1,0))/1000,""),0)</f>
        <v>0</v>
      </c>
      <c r="JL69" s="551" cm="1">
        <f t="array" aca="1" ref="JL69" ca="1">IFERROR(IF(AND(НачЦ_ИнвП_Дата&lt;=JL$3,КИнвП_Дата&gt;JL$3),
INDEX(Кальк._виноград,MATCH($A69,Кальк._виноград_наим.,0),MATCH("Сумма затрат, т.руб.",'Кальк-я'!$5:$5,0))*
INDEX(ЗФ,MATCH($A$66,ЗФ!$A:$A,0),MATCH("Посевная площадь"&amp;YEAR(JM$3),ЗФ!$2:$2,0))*
INDEX(Коэф.закупка_год_виноград[],MATCH($A69,Коэф.закупка_год_виноград[1],0),MATCH(MONTH(JL$3),КЗ!$1:$1,0))/1000,""),0)</f>
        <v>0</v>
      </c>
      <c r="JM69" s="551" cm="1">
        <f t="array" aca="1" ref="JM69" ca="1">IFERROR(IF(AND(НачЦ_ИнвП_Дата&lt;=JM$3,КИнвП_Дата&gt;JM$3),
INDEX(Кальк._виноград,MATCH($A69,Кальк._виноград_наим.,0),MATCH("Сумма затрат, т.руб.",'Кальк-я'!$5:$5,0))*
INDEX(ЗФ,MATCH($A$66,ЗФ!$A:$A,0),MATCH("Посевная площадь"&amp;YEAR(JN$3),ЗФ!$2:$2,0))*
INDEX(Коэф.закупка_год_виноград[],MATCH($A69,Коэф.закупка_год_виноград[1],0),MATCH(MONTH(JM$3),КЗ!$1:$1,0))/1000,""),0)</f>
        <v>0</v>
      </c>
      <c r="JN69" s="552">
        <f t="shared" ca="1" si="1564"/>
        <v>95.532499999999985</v>
      </c>
      <c r="JO69" s="551" cm="1">
        <f t="array" aca="1" ref="JO69" ca="1">IFERROR(IF(AND(НачЦ_ИнвП_Дата&lt;=JO$3,КИнвП_Дата&gt;JO$3),
INDEX(Кальк._виноград,MATCH($A69,Кальк._виноград_наим.,0),MATCH("Сумма затрат, т.руб.",'Кальк-я'!$5:$5,0))*
INDEX(ЗФ,MATCH($A$66,ЗФ!$A:$A,0),MATCH("Посевная площадь"&amp;YEAR(JP$3),ЗФ!$2:$2,0))*
INDEX(Коэф.закупка_год_виноград[],MATCH($A69,Коэф.закупка_год_виноград[1],0),MATCH(MONTH(JO$3),КЗ!$1:$1,0))/1000,""),0)</f>
        <v>0</v>
      </c>
      <c r="JP69" s="551" cm="1">
        <f t="array" aca="1" ref="JP69" ca="1">IFERROR(IF(AND(НачЦ_ИнвП_Дата&lt;=JP$3,КИнвП_Дата&gt;JP$3),
INDEX(Кальк._виноград,MATCH($A69,Кальк._виноград_наим.,0),MATCH("Сумма затрат, т.руб.",'Кальк-я'!$5:$5,0))*
INDEX(ЗФ,MATCH($A$66,ЗФ!$A:$A,0),MATCH("Посевная площадь"&amp;YEAR(JQ$3),ЗФ!$2:$2,0))*
INDEX(Коэф.закупка_год_виноград[],MATCH($A69,Коэф.закупка_год_виноград[1],0),MATCH(MONTH(JP$3),КЗ!$1:$1,0))/1000,""),0)</f>
        <v>0</v>
      </c>
      <c r="JQ69" s="551" cm="1">
        <f t="array" aca="1" ref="JQ69" ca="1">IFERROR(IF(AND(НачЦ_ИнвП_Дата&lt;=JQ$3,КИнвП_Дата&gt;JQ$3),
INDEX(Кальк._виноград,MATCH($A69,Кальк._виноград_наим.,0),MATCH("Сумма затрат, т.руб.",'Кальк-я'!$5:$5,0))*
INDEX(ЗФ,MATCH($A$66,ЗФ!$A:$A,0),MATCH("Посевная площадь"&amp;YEAR(JR$3),ЗФ!$2:$2,0))*
INDEX(Коэф.закупка_год_виноград[],MATCH($A69,Коэф.закупка_год_виноград[1],0),MATCH(MONTH(JQ$3),КЗ!$1:$1,0))/1000,""),0)</f>
        <v>0</v>
      </c>
      <c r="JR69" s="551" cm="1">
        <f t="array" aca="1" ref="JR69" ca="1">IFERROR(IF(AND(НачЦ_ИнвП_Дата&lt;=JR$3,КИнвП_Дата&gt;JR$3),
INDEX(Кальк._виноград,MATCH($A69,Кальк._виноград_наим.,0),MATCH("Сумма затрат, т.руб.",'Кальк-я'!$5:$5,0))*
INDEX(ЗФ,MATCH($A$66,ЗФ!$A:$A,0),MATCH("Посевная площадь"&amp;YEAR(JS$3),ЗФ!$2:$2,0))*
INDEX(Коэф.закупка_год_виноград[],MATCH($A69,Коэф.закупка_год_виноград[1],0),MATCH(MONTH(JR$3),КЗ!$1:$1,0))/1000,""),0)</f>
        <v>0</v>
      </c>
      <c r="JS69" s="551" cm="1">
        <f t="array" aca="1" ref="JS69" ca="1">IFERROR(IF(AND(НачЦ_ИнвП_Дата&lt;=JS$3,КИнвП_Дата&gt;JS$3),
INDEX(Кальк._виноград,MATCH($A69,Кальк._виноград_наим.,0),MATCH("Сумма затрат, т.руб.",'Кальк-я'!$5:$5,0))*
INDEX(ЗФ,MATCH($A$66,ЗФ!$A:$A,0),MATCH("Посевная площадь"&amp;YEAR(JT$3),ЗФ!$2:$2,0))*
INDEX(Коэф.закупка_год_виноград[],MATCH($A69,Коэф.закупка_год_виноград[1],0),MATCH(MONTH(JS$3),КЗ!$1:$1,0))/1000,""),0)</f>
        <v>0</v>
      </c>
      <c r="JT69" s="551" cm="1">
        <f t="array" aca="1" ref="JT69" ca="1">IFERROR(IF(AND(НачЦ_ИнвП_Дата&lt;=JT$3,КИнвП_Дата&gt;JT$3),
INDEX(Кальк._виноград,MATCH($A69,Кальк._виноград_наим.,0),MATCH("Сумма затрат, т.руб.",'Кальк-я'!$5:$5,0))*
INDEX(ЗФ,MATCH($A$66,ЗФ!$A:$A,0),MATCH("Посевная площадь"&amp;YEAR(JU$3),ЗФ!$2:$2,0))*
INDEX(Коэф.закупка_год_виноград[],MATCH($A69,Коэф.закупка_год_виноград[1],0),MATCH(MONTH(JT$3),КЗ!$1:$1,0))/1000,""),0)</f>
        <v>0</v>
      </c>
      <c r="JU69" s="551" cm="1">
        <f t="array" aca="1" ref="JU69" ca="1">IFERROR(IF(AND(НачЦ_ИнвП_Дата&lt;=JU$3,КИнвП_Дата&gt;JU$3),
INDEX(Кальк._виноград,MATCH($A69,Кальк._виноград_наим.,0),MATCH("Сумма затрат, т.руб.",'Кальк-я'!$5:$5,0))*
INDEX(ЗФ,MATCH($A$66,ЗФ!$A:$A,0),MATCH("Посевная площадь"&amp;YEAR(JV$3),ЗФ!$2:$2,0))*
INDEX(Коэф.закупка_год_виноград[],MATCH($A69,Коэф.закупка_год_виноград[1],0),MATCH(MONTH(JU$3),КЗ!$1:$1,0))/1000,""),0)</f>
        <v>0</v>
      </c>
      <c r="JV69" s="551" cm="1">
        <f t="array" aca="1" ref="JV69" ca="1">IFERROR(IF(AND(НачЦ_ИнвП_Дата&lt;=JV$3,КИнвП_Дата&gt;JV$3),
INDEX(Кальк._виноград,MATCH($A69,Кальк._виноград_наим.,0),MATCH("Сумма затрат, т.руб.",'Кальк-я'!$5:$5,0))*
INDEX(ЗФ,MATCH($A$66,ЗФ!$A:$A,0),MATCH("Посевная площадь"&amp;YEAR(JW$3),ЗФ!$2:$2,0))*
INDEX(Коэф.закупка_год_виноград[],MATCH($A69,Коэф.закупка_год_виноград[1],0),MATCH(MONTH(JV$3),КЗ!$1:$1,0))/1000,""),0)</f>
        <v>47.766249999999992</v>
      </c>
      <c r="JW69" s="551" cm="1">
        <f t="array" aca="1" ref="JW69" ca="1">IFERROR(IF(AND(НачЦ_ИнвП_Дата&lt;=JW$3,КИнвП_Дата&gt;JW$3),
INDEX(Кальк._виноград,MATCH($A69,Кальк._виноград_наим.,0),MATCH("Сумма затрат, т.руб.",'Кальк-я'!$5:$5,0))*
INDEX(ЗФ,MATCH($A$66,ЗФ!$A:$A,0),MATCH("Посевная площадь"&amp;YEAR(JX$3),ЗФ!$2:$2,0))*
INDEX(Коэф.закупка_год_виноград[],MATCH($A69,Коэф.закупка_год_виноград[1],0),MATCH(MONTH(JW$3),КЗ!$1:$1,0))/1000,""),0)</f>
        <v>47.766249999999992</v>
      </c>
      <c r="JX69" s="551" cm="1">
        <f t="array" aca="1" ref="JX69" ca="1">IFERROR(IF(AND(НачЦ_ИнвП_Дата&lt;=JX$3,КИнвП_Дата&gt;JX$3),
INDEX(Кальк._виноград,MATCH($A69,Кальк._виноград_наим.,0),MATCH("Сумма затрат, т.руб.",'Кальк-я'!$5:$5,0))*
INDEX(ЗФ,MATCH($A$66,ЗФ!$A:$A,0),MATCH("Посевная площадь"&amp;YEAR(JY$3),ЗФ!$2:$2,0))*
INDEX(Коэф.закупка_год_виноград[],MATCH($A69,Коэф.закупка_год_виноград[1],0),MATCH(MONTH(JX$3),КЗ!$1:$1,0))/1000,""),0)</f>
        <v>0</v>
      </c>
      <c r="JY69" s="551" cm="1">
        <f t="array" aca="1" ref="JY69" ca="1">IFERROR(IF(AND(НачЦ_ИнвП_Дата&lt;=JY$3,КИнвП_Дата&gt;JY$3),
INDEX(Кальк._виноград,MATCH($A69,Кальк._виноград_наим.,0),MATCH("Сумма затрат, т.руб.",'Кальк-я'!$5:$5,0))*
INDEX(ЗФ,MATCH($A$66,ЗФ!$A:$A,0),MATCH("Посевная площадь"&amp;YEAR(JZ$3),ЗФ!$2:$2,0))*
INDEX(Коэф.закупка_год_виноград[],MATCH($A69,Коэф.закупка_год_виноград[1],0),MATCH(MONTH(JY$3),КЗ!$1:$1,0))/1000,""),0)</f>
        <v>0</v>
      </c>
      <c r="JZ69" s="551" cm="1">
        <f t="array" aca="1" ref="JZ69" ca="1">IFERROR(IF(AND(НачЦ_ИнвП_Дата&lt;=JZ$3,КИнвП_Дата&gt;JZ$3),
INDEX(Кальк._виноград,MATCH($A69,Кальк._виноград_наим.,0),MATCH("Сумма затрат, т.руб.",'Кальк-я'!$5:$5,0))*
INDEX(ЗФ,MATCH($A$66,ЗФ!$A:$A,0),MATCH("Посевная площадь"&amp;YEAR(KA$3),ЗФ!$2:$2,0))*
INDEX(Коэф.закупка_год_виноград[],MATCH($A69,Коэф.закупка_год_виноград[1],0),MATCH(MONTH(JZ$3),КЗ!$1:$1,0))/1000,""),0)</f>
        <v>0</v>
      </c>
      <c r="KA69" s="552">
        <f t="shared" ca="1" si="1565"/>
        <v>95.532499999999985</v>
      </c>
      <c r="KB69" s="551" cm="1">
        <f t="array" aca="1" ref="KB69" ca="1">IFERROR(IF(AND(НачЦ_ИнвП_Дата&lt;=KB$3,КИнвП_Дата&gt;KB$3),
INDEX(Кальк._виноград,MATCH($A69,Кальк._виноград_наим.,0),MATCH("Сумма затрат, т.руб.",'Кальк-я'!$5:$5,0))*
INDEX(ЗФ,MATCH($A$66,ЗФ!$A:$A,0),MATCH("Посевная площадь"&amp;YEAR(KC$3),ЗФ!$2:$2,0))*
INDEX(Коэф.закупка_год_виноград[],MATCH($A69,Коэф.закупка_год_виноград[1],0),MATCH(MONTH(KB$3),КЗ!$1:$1,0))/1000,""),0)</f>
        <v>0</v>
      </c>
      <c r="KC69" s="551" cm="1">
        <f t="array" aca="1" ref="KC69" ca="1">IFERROR(IF(AND(НачЦ_ИнвП_Дата&lt;=KC$3,КИнвП_Дата&gt;KC$3),
INDEX(Кальк._виноград,MATCH($A69,Кальк._виноград_наим.,0),MATCH("Сумма затрат, т.руб.",'Кальк-я'!$5:$5,0))*
INDEX(ЗФ,MATCH($A$66,ЗФ!$A:$A,0),MATCH("Посевная площадь"&amp;YEAR(KD$3),ЗФ!$2:$2,0))*
INDEX(Коэф.закупка_год_виноград[],MATCH($A69,Коэф.закупка_год_виноград[1],0),MATCH(MONTH(KC$3),КЗ!$1:$1,0))/1000,""),0)</f>
        <v>0</v>
      </c>
      <c r="KD69" s="551" cm="1">
        <f t="array" aca="1" ref="KD69" ca="1">IFERROR(IF(AND(НачЦ_ИнвП_Дата&lt;=KD$3,КИнвП_Дата&gt;KD$3),
INDEX(Кальк._виноград,MATCH($A69,Кальк._виноград_наим.,0),MATCH("Сумма затрат, т.руб.",'Кальк-я'!$5:$5,0))*
INDEX(ЗФ,MATCH($A$66,ЗФ!$A:$A,0),MATCH("Посевная площадь"&amp;YEAR(KE$3),ЗФ!$2:$2,0))*
INDEX(Коэф.закупка_год_виноград[],MATCH($A69,Коэф.закупка_год_виноград[1],0),MATCH(MONTH(KD$3),КЗ!$1:$1,0))/1000,""),0)</f>
        <v>0</v>
      </c>
      <c r="KE69" s="551" cm="1">
        <f t="array" aca="1" ref="KE69" ca="1">IFERROR(IF(AND(НачЦ_ИнвП_Дата&lt;=KE$3,КИнвП_Дата&gt;KE$3),
INDEX(Кальк._виноград,MATCH($A69,Кальк._виноград_наим.,0),MATCH("Сумма затрат, т.руб.",'Кальк-я'!$5:$5,0))*
INDEX(ЗФ,MATCH($A$66,ЗФ!$A:$A,0),MATCH("Посевная площадь"&amp;YEAR(KF$3),ЗФ!$2:$2,0))*
INDEX(Коэф.закупка_год_виноград[],MATCH($A69,Коэф.закупка_год_виноград[1],0),MATCH(MONTH(KE$3),КЗ!$1:$1,0))/1000,""),0)</f>
        <v>0</v>
      </c>
      <c r="KF69" s="551" cm="1">
        <f t="array" aca="1" ref="KF69" ca="1">IFERROR(IF(AND(НачЦ_ИнвП_Дата&lt;=KF$3,КИнвП_Дата&gt;KF$3),
INDEX(Кальк._виноград,MATCH($A69,Кальк._виноград_наим.,0),MATCH("Сумма затрат, т.руб.",'Кальк-я'!$5:$5,0))*
INDEX(ЗФ,MATCH($A$66,ЗФ!$A:$A,0),MATCH("Посевная площадь"&amp;YEAR(KG$3),ЗФ!$2:$2,0))*
INDEX(Коэф.закупка_год_виноград[],MATCH($A69,Коэф.закупка_год_виноград[1],0),MATCH(MONTH(KF$3),КЗ!$1:$1,0))/1000,""),0)</f>
        <v>0</v>
      </c>
      <c r="KG69" s="551" cm="1">
        <f t="array" aca="1" ref="KG69" ca="1">IFERROR(IF(AND(НачЦ_ИнвП_Дата&lt;=KG$3,КИнвП_Дата&gt;KG$3),
INDEX(Кальк._виноград,MATCH($A69,Кальк._виноград_наим.,0),MATCH("Сумма затрат, т.руб.",'Кальк-я'!$5:$5,0))*
INDEX(ЗФ,MATCH($A$66,ЗФ!$A:$A,0),MATCH("Посевная площадь"&amp;YEAR(KH$3),ЗФ!$2:$2,0))*
INDEX(Коэф.закупка_год_виноград[],MATCH($A69,Коэф.закупка_год_виноград[1],0),MATCH(MONTH(KG$3),КЗ!$1:$1,0))/1000,""),0)</f>
        <v>0</v>
      </c>
      <c r="KH69" s="551" cm="1">
        <f t="array" aca="1" ref="KH69" ca="1">IFERROR(IF(AND(НачЦ_ИнвП_Дата&lt;=KH$3,КИнвП_Дата&gt;KH$3),
INDEX(Кальк._виноград,MATCH($A69,Кальк._виноград_наим.,0),MATCH("Сумма затрат, т.руб.",'Кальк-я'!$5:$5,0))*
INDEX(ЗФ,MATCH($A$66,ЗФ!$A:$A,0),MATCH("Посевная площадь"&amp;YEAR(KI$3),ЗФ!$2:$2,0))*
INDEX(Коэф.закупка_год_виноград[],MATCH($A69,Коэф.закупка_год_виноград[1],0),MATCH(MONTH(KH$3),КЗ!$1:$1,0))/1000,""),0)</f>
        <v>0</v>
      </c>
      <c r="KI69" s="551" cm="1">
        <f t="array" aca="1" ref="KI69" ca="1">IFERROR(IF(AND(НачЦ_ИнвП_Дата&lt;=KI$3,КИнвП_Дата&gt;KI$3),
INDEX(Кальк._виноград,MATCH($A69,Кальк._виноград_наим.,0),MATCH("Сумма затрат, т.руб.",'Кальк-я'!$5:$5,0))*
INDEX(ЗФ,MATCH($A$66,ЗФ!$A:$A,0),MATCH("Посевная площадь"&amp;YEAR(KJ$3),ЗФ!$2:$2,0))*
INDEX(Коэф.закупка_год_виноград[],MATCH($A69,Коэф.закупка_год_виноград[1],0),MATCH(MONTH(KI$3),КЗ!$1:$1,0))/1000,""),0)</f>
        <v>47.766249999999992</v>
      </c>
      <c r="KJ69" s="551" cm="1">
        <f t="array" aca="1" ref="KJ69" ca="1">IFERROR(IF(AND(НачЦ_ИнвП_Дата&lt;=KJ$3,КИнвП_Дата&gt;KJ$3),
INDEX(Кальк._виноград,MATCH($A69,Кальк._виноград_наим.,0),MATCH("Сумма затрат, т.руб.",'Кальк-я'!$5:$5,0))*
INDEX(ЗФ,MATCH($A$66,ЗФ!$A:$A,0),MATCH("Посевная площадь"&amp;YEAR(KK$3),ЗФ!$2:$2,0))*
INDEX(Коэф.закупка_год_виноград[],MATCH($A69,Коэф.закупка_год_виноград[1],0),MATCH(MONTH(KJ$3),КЗ!$1:$1,0))/1000,""),0)</f>
        <v>47.766249999999992</v>
      </c>
      <c r="KK69" s="551" cm="1">
        <f t="array" aca="1" ref="KK69" ca="1">IFERROR(IF(AND(НачЦ_ИнвП_Дата&lt;=KK$3,КИнвП_Дата&gt;KK$3),
INDEX(Кальк._виноград,MATCH($A69,Кальк._виноград_наим.,0),MATCH("Сумма затрат, т.руб.",'Кальк-я'!$5:$5,0))*
INDEX(ЗФ,MATCH($A$66,ЗФ!$A:$A,0),MATCH("Посевная площадь"&amp;YEAR(KL$3),ЗФ!$2:$2,0))*
INDEX(Коэф.закупка_год_виноград[],MATCH($A69,Коэф.закупка_год_виноград[1],0),MATCH(MONTH(KK$3),КЗ!$1:$1,0))/1000,""),0)</f>
        <v>0</v>
      </c>
      <c r="KL69" s="551" cm="1">
        <f t="array" aca="1" ref="KL69" ca="1">IFERROR(IF(AND(НачЦ_ИнвП_Дата&lt;=KL$3,КИнвП_Дата&gt;KL$3),
INDEX(Кальк._виноград,MATCH($A69,Кальк._виноград_наим.,0),MATCH("Сумма затрат, т.руб.",'Кальк-я'!$5:$5,0))*
INDEX(ЗФ,MATCH($A$66,ЗФ!$A:$A,0),MATCH("Посевная площадь"&amp;YEAR(KM$3),ЗФ!$2:$2,0))*
INDEX(Коэф.закупка_год_виноград[],MATCH($A69,Коэф.закупка_год_виноград[1],0),MATCH(MONTH(KL$3),КЗ!$1:$1,0))/1000,""),0)</f>
        <v>0</v>
      </c>
      <c r="KM69" s="551" cm="1">
        <f t="array" aca="1" ref="KM69" ca="1">IFERROR(IF(AND(НачЦ_ИнвП_Дата&lt;=KM$3,КИнвП_Дата&gt;KM$3),
INDEX(Кальк._виноград,MATCH($A69,Кальк._виноград_наим.,0),MATCH("Сумма затрат, т.руб.",'Кальк-я'!$5:$5,0))*
INDEX(ЗФ,MATCH($A$66,ЗФ!$A:$A,0),MATCH("Посевная площадь"&amp;YEAR(KN$3),ЗФ!$2:$2,0))*
INDEX(Коэф.закупка_год_виноград[],MATCH($A69,Коэф.закупка_год_виноград[1],0),MATCH(MONTH(KM$3),КЗ!$1:$1,0))/1000,""),0)</f>
        <v>0</v>
      </c>
      <c r="KN69" s="552">
        <f t="shared" ca="1" si="1566"/>
        <v>95.532499999999985</v>
      </c>
      <c r="KO69" s="551" cm="1">
        <f t="array" aca="1" ref="KO69" ca="1">IFERROR(IF(AND(НачЦ_ИнвП_Дата&lt;=KO$3,КИнвП_Дата&gt;KO$3),
INDEX(Кальк._виноград,MATCH($A69,Кальк._виноград_наим.,0),MATCH("Сумма затрат, т.руб.",'Кальк-я'!$5:$5,0))*
INDEX(ЗФ,MATCH($A$66,ЗФ!$A:$A,0),MATCH("Посевная площадь"&amp;YEAR(KP$3),ЗФ!$2:$2,0))*
INDEX(Коэф.закупка_год_виноград[],MATCH($A69,Коэф.закупка_год_виноград[1],0),MATCH(MONTH(KO$3),КЗ!$1:$1,0))/1000,""),0)</f>
        <v>0</v>
      </c>
      <c r="KP69" s="551" cm="1">
        <f t="array" aca="1" ref="KP69" ca="1">IFERROR(IF(AND(НачЦ_ИнвП_Дата&lt;=KP$3,КИнвП_Дата&gt;KP$3),
INDEX(Кальк._виноград,MATCH($A69,Кальк._виноград_наим.,0),MATCH("Сумма затрат, т.руб.",'Кальк-я'!$5:$5,0))*
INDEX(ЗФ,MATCH($A$66,ЗФ!$A:$A,0),MATCH("Посевная площадь"&amp;YEAR(KQ$3),ЗФ!$2:$2,0))*
INDEX(Коэф.закупка_год_виноград[],MATCH($A69,Коэф.закупка_год_виноград[1],0),MATCH(MONTH(KP$3),КЗ!$1:$1,0))/1000,""),0)</f>
        <v>0</v>
      </c>
      <c r="KQ69" s="551" cm="1">
        <f t="array" aca="1" ref="KQ69" ca="1">IFERROR(IF(AND(НачЦ_ИнвП_Дата&lt;=KQ$3,КИнвП_Дата&gt;KQ$3),
INDEX(Кальк._виноград,MATCH($A69,Кальк._виноград_наим.,0),MATCH("Сумма затрат, т.руб.",'Кальк-я'!$5:$5,0))*
INDEX(ЗФ,MATCH($A$66,ЗФ!$A:$A,0),MATCH("Посевная площадь"&amp;YEAR(KR$3),ЗФ!$2:$2,0))*
INDEX(Коэф.закупка_год_виноград[],MATCH($A69,Коэф.закупка_год_виноград[1],0),MATCH(MONTH(KQ$3),КЗ!$1:$1,0))/1000,""),0)</f>
        <v>0</v>
      </c>
      <c r="KR69" s="551" cm="1">
        <f t="array" aca="1" ref="KR69" ca="1">IFERROR(IF(AND(НачЦ_ИнвП_Дата&lt;=KR$3,КИнвП_Дата&gt;KR$3),
INDEX(Кальк._виноград,MATCH($A69,Кальк._виноград_наим.,0),MATCH("Сумма затрат, т.руб.",'Кальк-я'!$5:$5,0))*
INDEX(ЗФ,MATCH($A$66,ЗФ!$A:$A,0),MATCH("Посевная площадь"&amp;YEAR(KS$3),ЗФ!$2:$2,0))*
INDEX(Коэф.закупка_год_виноград[],MATCH($A69,Коэф.закупка_год_виноград[1],0),MATCH(MONTH(KR$3),КЗ!$1:$1,0))/1000,""),0)</f>
        <v>0</v>
      </c>
      <c r="KS69" s="551" cm="1">
        <f t="array" aca="1" ref="KS69" ca="1">IFERROR(IF(AND(НачЦ_ИнвП_Дата&lt;=KS$3,КИнвП_Дата&gt;KS$3),
INDEX(Кальк._виноград,MATCH($A69,Кальк._виноград_наим.,0),MATCH("Сумма затрат, т.руб.",'Кальк-я'!$5:$5,0))*
INDEX(ЗФ,MATCH($A$66,ЗФ!$A:$A,0),MATCH("Посевная площадь"&amp;YEAR(KT$3),ЗФ!$2:$2,0))*
INDEX(Коэф.закупка_год_виноград[],MATCH($A69,Коэф.закупка_год_виноград[1],0),MATCH(MONTH(KS$3),КЗ!$1:$1,0))/1000,""),0)</f>
        <v>0</v>
      </c>
      <c r="KT69" s="551" cm="1">
        <f t="array" aca="1" ref="KT69" ca="1">IFERROR(IF(AND(НачЦ_ИнвП_Дата&lt;=KT$3,КИнвП_Дата&gt;KT$3),
INDEX(Кальк._виноград,MATCH($A69,Кальк._виноград_наим.,0),MATCH("Сумма затрат, т.руб.",'Кальк-я'!$5:$5,0))*
INDEX(ЗФ,MATCH($A$66,ЗФ!$A:$A,0),MATCH("Посевная площадь"&amp;YEAR(KU$3),ЗФ!$2:$2,0))*
INDEX(Коэф.закупка_год_виноград[],MATCH($A69,Коэф.закупка_год_виноград[1],0),MATCH(MONTH(KT$3),КЗ!$1:$1,0))/1000,""),0)</f>
        <v>0</v>
      </c>
      <c r="KU69" s="551" cm="1">
        <f t="array" aca="1" ref="KU69" ca="1">IFERROR(IF(AND(НачЦ_ИнвП_Дата&lt;=KU$3,КИнвП_Дата&gt;KU$3),
INDEX(Кальк._виноград,MATCH($A69,Кальк._виноград_наим.,0),MATCH("Сумма затрат, т.руб.",'Кальк-я'!$5:$5,0))*
INDEX(ЗФ,MATCH($A$66,ЗФ!$A:$A,0),MATCH("Посевная площадь"&amp;YEAR(KV$3),ЗФ!$2:$2,0))*
INDEX(Коэф.закупка_год_виноград[],MATCH($A69,Коэф.закупка_год_виноград[1],0),MATCH(MONTH(KU$3),КЗ!$1:$1,0))/1000,""),0)</f>
        <v>0</v>
      </c>
      <c r="KV69" s="551" cm="1">
        <f t="array" aca="1" ref="KV69" ca="1">IFERROR(IF(AND(НачЦ_ИнвП_Дата&lt;=KV$3,КИнвП_Дата&gt;KV$3),
INDEX(Кальк._виноград,MATCH($A69,Кальк._виноград_наим.,0),MATCH("Сумма затрат, т.руб.",'Кальк-я'!$5:$5,0))*
INDEX(ЗФ,MATCH($A$66,ЗФ!$A:$A,0),MATCH("Посевная площадь"&amp;YEAR(KW$3),ЗФ!$2:$2,0))*
INDEX(Коэф.закупка_год_виноград[],MATCH($A69,Коэф.закупка_год_виноград[1],0),MATCH(MONTH(KV$3),КЗ!$1:$1,0))/1000,""),0)</f>
        <v>47.766249999999992</v>
      </c>
      <c r="KW69" s="551" cm="1">
        <f t="array" aca="1" ref="KW69" ca="1">IFERROR(IF(AND(НачЦ_ИнвП_Дата&lt;=KW$3,КИнвП_Дата&gt;KW$3),
INDEX(Кальк._виноград,MATCH($A69,Кальк._виноград_наим.,0),MATCH("Сумма затрат, т.руб.",'Кальк-я'!$5:$5,0))*
INDEX(ЗФ,MATCH($A$66,ЗФ!$A:$A,0),MATCH("Посевная площадь"&amp;YEAR(KX$3),ЗФ!$2:$2,0))*
INDEX(Коэф.закупка_год_виноград[],MATCH($A69,Коэф.закупка_год_виноград[1],0),MATCH(MONTH(KW$3),КЗ!$1:$1,0))/1000,""),0)</f>
        <v>47.766249999999992</v>
      </c>
      <c r="KX69" s="551" cm="1">
        <f t="array" aca="1" ref="KX69" ca="1">IFERROR(IF(AND(НачЦ_ИнвП_Дата&lt;=KX$3,КИнвП_Дата&gt;KX$3),
INDEX(Кальк._виноград,MATCH($A69,Кальк._виноград_наим.,0),MATCH("Сумма затрат, т.руб.",'Кальк-я'!$5:$5,0))*
INDEX(ЗФ,MATCH($A$66,ЗФ!$A:$A,0),MATCH("Посевная площадь"&amp;YEAR(KY$3),ЗФ!$2:$2,0))*
INDEX(Коэф.закупка_год_виноград[],MATCH($A69,Коэф.закупка_год_виноград[1],0),MATCH(MONTH(KX$3),КЗ!$1:$1,0))/1000,""),0)</f>
        <v>0</v>
      </c>
      <c r="KY69" s="551" cm="1">
        <f t="array" aca="1" ref="KY69" ca="1">IFERROR(IF(AND(НачЦ_ИнвП_Дата&lt;=KY$3,КИнвП_Дата&gt;KY$3),
INDEX(Кальк._виноград,MATCH($A69,Кальк._виноград_наим.,0),MATCH("Сумма затрат, т.руб.",'Кальк-я'!$5:$5,0))*
INDEX(ЗФ,MATCH($A$66,ЗФ!$A:$A,0),MATCH("Посевная площадь"&amp;YEAR(KZ$3),ЗФ!$2:$2,0))*
INDEX(Коэф.закупка_год_виноград[],MATCH($A69,Коэф.закупка_год_виноград[1],0),MATCH(MONTH(KY$3),КЗ!$1:$1,0))/1000,""),0)</f>
        <v>0</v>
      </c>
      <c r="KZ69" s="551" cm="1">
        <f t="array" aca="1" ref="KZ69" ca="1">IFERROR(IF(AND(НачЦ_ИнвП_Дата&lt;=KZ$3,КИнвП_Дата&gt;KZ$3),
INDEX(Кальк._виноград,MATCH($A69,Кальк._виноград_наим.,0),MATCH("Сумма затрат, т.руб.",'Кальк-я'!$5:$5,0))*
INDEX(ЗФ,MATCH($A$66,ЗФ!$A:$A,0),MATCH("Посевная площадь"&amp;YEAR(LA$3),ЗФ!$2:$2,0))*
INDEX(Коэф.закупка_год_виноград[],MATCH($A69,Коэф.закупка_год_виноград[1],0),MATCH(MONTH(KZ$3),КЗ!$1:$1,0))/1000,""),0)</f>
        <v>0</v>
      </c>
      <c r="LA69" s="552">
        <f t="shared" ca="1" si="1567"/>
        <v>95.532499999999985</v>
      </c>
      <c r="LB69" s="551" cm="1">
        <f t="array" aca="1" ref="LB69" ca="1">IFERROR(IF(AND(НачЦ_ИнвП_Дата&lt;=LB$3,КИнвП_Дата&gt;LB$3),
INDEX(Кальк._виноград,MATCH($A69,Кальк._виноград_наим.,0),MATCH("Сумма затрат, т.руб.",'Кальк-я'!$5:$5,0))*
INDEX(ЗФ,MATCH($A$66,ЗФ!$A:$A,0),MATCH("Посевная площадь"&amp;YEAR(LC$3),ЗФ!$2:$2,0))*
INDEX(Коэф.закупка_год_виноград[],MATCH($A69,Коэф.закупка_год_виноград[1],0),MATCH(MONTH(LB$3),КЗ!$1:$1,0))/1000,""),0)</f>
        <v>0</v>
      </c>
      <c r="LC69" s="551" cm="1">
        <f t="array" aca="1" ref="LC69" ca="1">IFERROR(IF(AND(НачЦ_ИнвП_Дата&lt;=LC$3,КИнвП_Дата&gt;LC$3),
INDEX(Кальк._виноград,MATCH($A69,Кальк._виноград_наим.,0),MATCH("Сумма затрат, т.руб.",'Кальк-я'!$5:$5,0))*
INDEX(ЗФ,MATCH($A$66,ЗФ!$A:$A,0),MATCH("Посевная площадь"&amp;YEAR(LD$3),ЗФ!$2:$2,0))*
INDEX(Коэф.закупка_год_виноград[],MATCH($A69,Коэф.закупка_год_виноград[1],0),MATCH(MONTH(LC$3),КЗ!$1:$1,0))/1000,""),0)</f>
        <v>0</v>
      </c>
      <c r="LD69" s="551" cm="1">
        <f t="array" aca="1" ref="LD69" ca="1">IFERROR(IF(AND(НачЦ_ИнвП_Дата&lt;=LD$3,КИнвП_Дата&gt;LD$3),
INDEX(Кальк._виноград,MATCH($A69,Кальк._виноград_наим.,0),MATCH("Сумма затрат, т.руб.",'Кальк-я'!$5:$5,0))*
INDEX(ЗФ,MATCH($A$66,ЗФ!$A:$A,0),MATCH("Посевная площадь"&amp;YEAR(LE$3),ЗФ!$2:$2,0))*
INDEX(Коэф.закупка_год_виноград[],MATCH($A69,Коэф.закупка_год_виноград[1],0),MATCH(MONTH(LD$3),КЗ!$1:$1,0))/1000,""),0)</f>
        <v>0</v>
      </c>
      <c r="LE69" s="551" cm="1">
        <f t="array" aca="1" ref="LE69" ca="1">IFERROR(IF(AND(НачЦ_ИнвП_Дата&lt;=LE$3,КИнвП_Дата&gt;LE$3),
INDEX(Кальк._виноград,MATCH($A69,Кальк._виноград_наим.,0),MATCH("Сумма затрат, т.руб.",'Кальк-я'!$5:$5,0))*
INDEX(ЗФ,MATCH($A$66,ЗФ!$A:$A,0),MATCH("Посевная площадь"&amp;YEAR(LF$3),ЗФ!$2:$2,0))*
INDEX(Коэф.закупка_год_виноград[],MATCH($A69,Коэф.закупка_год_виноград[1],0),MATCH(MONTH(LE$3),КЗ!$1:$1,0))/1000,""),0)</f>
        <v>0</v>
      </c>
      <c r="LF69" s="551" cm="1">
        <f t="array" aca="1" ref="LF69" ca="1">IFERROR(IF(AND(НачЦ_ИнвП_Дата&lt;=LF$3,КИнвП_Дата&gt;LF$3),
INDEX(Кальк._виноград,MATCH($A69,Кальк._виноград_наим.,0),MATCH("Сумма затрат, т.руб.",'Кальк-я'!$5:$5,0))*
INDEX(ЗФ,MATCH($A$66,ЗФ!$A:$A,0),MATCH("Посевная площадь"&amp;YEAR(LG$3),ЗФ!$2:$2,0))*
INDEX(Коэф.закупка_год_виноград[],MATCH($A69,Коэф.закупка_год_виноград[1],0),MATCH(MONTH(LF$3),КЗ!$1:$1,0))/1000,""),0)</f>
        <v>0</v>
      </c>
      <c r="LG69" s="551" cm="1">
        <f t="array" aca="1" ref="LG69" ca="1">IFERROR(IF(AND(НачЦ_ИнвП_Дата&lt;=LG$3,КИнвП_Дата&gt;LG$3),
INDEX(Кальк._виноград,MATCH($A69,Кальк._виноград_наим.,0),MATCH("Сумма затрат, т.руб.",'Кальк-я'!$5:$5,0))*
INDEX(ЗФ,MATCH($A$66,ЗФ!$A:$A,0),MATCH("Посевная площадь"&amp;YEAR(LH$3),ЗФ!$2:$2,0))*
INDEX(Коэф.закупка_год_виноград[],MATCH($A69,Коэф.закупка_год_виноград[1],0),MATCH(MONTH(LG$3),КЗ!$1:$1,0))/1000,""),0)</f>
        <v>0</v>
      </c>
      <c r="LH69" s="551" cm="1">
        <f t="array" aca="1" ref="LH69" ca="1">IFERROR(IF(AND(НачЦ_ИнвП_Дата&lt;=LH$3,КИнвП_Дата&gt;LH$3),
INDEX(Кальк._виноград,MATCH($A69,Кальк._виноград_наим.,0),MATCH("Сумма затрат, т.руб.",'Кальк-я'!$5:$5,0))*
INDEX(ЗФ,MATCH($A$66,ЗФ!$A:$A,0),MATCH("Посевная площадь"&amp;YEAR(LI$3),ЗФ!$2:$2,0))*
INDEX(Коэф.закупка_год_виноград[],MATCH($A69,Коэф.закупка_год_виноград[1],0),MATCH(MONTH(LH$3),КЗ!$1:$1,0))/1000,""),0)</f>
        <v>0</v>
      </c>
      <c r="LI69" s="551" cm="1">
        <f t="array" aca="1" ref="LI69" ca="1">IFERROR(IF(AND(НачЦ_ИнвП_Дата&lt;=LI$3,КИнвП_Дата&gt;LI$3),
INDEX(Кальк._виноград,MATCH($A69,Кальк._виноград_наим.,0),MATCH("Сумма затрат, т.руб.",'Кальк-я'!$5:$5,0))*
INDEX(ЗФ,MATCH($A$66,ЗФ!$A:$A,0),MATCH("Посевная площадь"&amp;YEAR(LJ$3),ЗФ!$2:$2,0))*
INDEX(Коэф.закупка_год_виноград[],MATCH($A69,Коэф.закупка_год_виноград[1],0),MATCH(MONTH(LI$3),КЗ!$1:$1,0))/1000,""),0)</f>
        <v>47.766249999999992</v>
      </c>
      <c r="LJ69" s="551" cm="1">
        <f t="array" aca="1" ref="LJ69" ca="1">IFERROR(IF(AND(НачЦ_ИнвП_Дата&lt;=LJ$3,КИнвП_Дата&gt;LJ$3),
INDEX(Кальк._виноград,MATCH($A69,Кальк._виноград_наим.,0),MATCH("Сумма затрат, т.руб.",'Кальк-я'!$5:$5,0))*
INDEX(ЗФ,MATCH($A$66,ЗФ!$A:$A,0),MATCH("Посевная площадь"&amp;YEAR(LK$3),ЗФ!$2:$2,0))*
INDEX(Коэф.закупка_год_виноград[],MATCH($A69,Коэф.закупка_год_виноград[1],0),MATCH(MONTH(LJ$3),КЗ!$1:$1,0))/1000,""),0)</f>
        <v>47.766249999999992</v>
      </c>
      <c r="LK69" s="551" cm="1">
        <f t="array" aca="1" ref="LK69" ca="1">IFERROR(IF(AND(НачЦ_ИнвП_Дата&lt;=LK$3,КИнвП_Дата&gt;LK$3),
INDEX(Кальк._виноград,MATCH($A69,Кальк._виноград_наим.,0),MATCH("Сумма затрат, т.руб.",'Кальк-я'!$5:$5,0))*
INDEX(ЗФ,MATCH($A$66,ЗФ!$A:$A,0),MATCH("Посевная площадь"&amp;YEAR(LL$3),ЗФ!$2:$2,0))*
INDEX(Коэф.закупка_год_виноград[],MATCH($A69,Коэф.закупка_год_виноград[1],0),MATCH(MONTH(LK$3),КЗ!$1:$1,0))/1000,""),0)</f>
        <v>0</v>
      </c>
      <c r="LL69" s="551" cm="1">
        <f t="array" aca="1" ref="LL69" ca="1">IFERROR(IF(AND(НачЦ_ИнвП_Дата&lt;=LL$3,КИнвП_Дата&gt;LL$3),
INDEX(Кальк._виноград,MATCH($A69,Кальк._виноград_наим.,0),MATCH("Сумма затрат, т.руб.",'Кальк-я'!$5:$5,0))*
INDEX(ЗФ,MATCH($A$66,ЗФ!$A:$A,0),MATCH("Посевная площадь"&amp;YEAR(LM$3),ЗФ!$2:$2,0))*
INDEX(Коэф.закупка_год_виноград[],MATCH($A69,Коэф.закупка_год_виноград[1],0),MATCH(MONTH(LL$3),КЗ!$1:$1,0))/1000,""),0)</f>
        <v>0</v>
      </c>
      <c r="LM69" s="551" cm="1">
        <f t="array" aca="1" ref="LM69" ca="1">IFERROR(IF(AND(НачЦ_ИнвП_Дата&lt;=LM$3,КИнвП_Дата&gt;LM$3),
INDEX(Кальк._виноград,MATCH($A69,Кальк._виноград_наим.,0),MATCH("Сумма затрат, т.руб.",'Кальк-я'!$5:$5,0))*
INDEX(ЗФ,MATCH($A$66,ЗФ!$A:$A,0),MATCH("Посевная площадь"&amp;YEAR(LN$3),ЗФ!$2:$2,0))*
INDEX(Коэф.закупка_год_виноград[],MATCH($A69,Коэф.закупка_год_виноград[1],0),MATCH(MONTH(LM$3),КЗ!$1:$1,0))/1000,""),0)</f>
        <v>0</v>
      </c>
      <c r="LN69" s="552">
        <f t="shared" ca="1" si="1568"/>
        <v>95.532499999999985</v>
      </c>
      <c r="LO69" s="551" cm="1">
        <f t="array" aca="1" ref="LO69" ca="1">IFERROR(IF(AND(НачЦ_ИнвП_Дата&lt;=LO$3,КИнвП_Дата&gt;LO$3),
INDEX(Кальк._виноград,MATCH($A69,Кальк._виноград_наим.,0),MATCH("Сумма затрат, т.руб.",'Кальк-я'!$5:$5,0))*
INDEX(ЗФ,MATCH($A$66,ЗФ!$A:$A,0),MATCH("Посевная площадь"&amp;YEAR(LP$3),ЗФ!$2:$2,0))*
INDEX(Коэф.закупка_год_виноград[],MATCH($A69,Коэф.закупка_год_виноград[1],0),MATCH(MONTH(LO$3),КЗ!$1:$1,0))/1000,""),0)</f>
        <v>0</v>
      </c>
      <c r="LP69" s="551" cm="1">
        <f t="array" aca="1" ref="LP69" ca="1">IFERROR(IF(AND(НачЦ_ИнвП_Дата&lt;=LP$3,КИнвП_Дата&gt;LP$3),
INDEX(Кальк._виноград,MATCH($A69,Кальк._виноград_наим.,0),MATCH("Сумма затрат, т.руб.",'Кальк-я'!$5:$5,0))*
INDEX(ЗФ,MATCH($A$66,ЗФ!$A:$A,0),MATCH("Посевная площадь"&amp;YEAR(LQ$3),ЗФ!$2:$2,0))*
INDEX(Коэф.закупка_год_виноград[],MATCH($A69,Коэф.закупка_год_виноград[1],0),MATCH(MONTH(LP$3),КЗ!$1:$1,0))/1000,""),0)</f>
        <v>0</v>
      </c>
      <c r="LQ69" s="551" cm="1">
        <f t="array" aca="1" ref="LQ69" ca="1">IFERROR(IF(AND(НачЦ_ИнвП_Дата&lt;=LQ$3,КИнвП_Дата&gt;LQ$3),
INDEX(Кальк._виноград,MATCH($A69,Кальк._виноград_наим.,0),MATCH("Сумма затрат, т.руб.",'Кальк-я'!$5:$5,0))*
INDEX(ЗФ,MATCH($A$66,ЗФ!$A:$A,0),MATCH("Посевная площадь"&amp;YEAR(LR$3),ЗФ!$2:$2,0))*
INDEX(Коэф.закупка_год_виноград[],MATCH($A69,Коэф.закупка_год_виноград[1],0),MATCH(MONTH(LQ$3),КЗ!$1:$1,0))/1000,""),0)</f>
        <v>0</v>
      </c>
      <c r="LR69" s="551" cm="1">
        <f t="array" aca="1" ref="LR69" ca="1">IFERROR(IF(AND(НачЦ_ИнвП_Дата&lt;=LR$3,КИнвП_Дата&gt;LR$3),
INDEX(Кальк._виноград,MATCH($A69,Кальк._виноград_наим.,0),MATCH("Сумма затрат, т.руб.",'Кальк-я'!$5:$5,0))*
INDEX(ЗФ,MATCH($A$66,ЗФ!$A:$A,0),MATCH("Посевная площадь"&amp;YEAR(LS$3),ЗФ!$2:$2,0))*
INDEX(Коэф.закупка_год_виноград[],MATCH($A69,Коэф.закупка_год_виноград[1],0),MATCH(MONTH(LR$3),КЗ!$1:$1,0))/1000,""),0)</f>
        <v>0</v>
      </c>
      <c r="LS69" s="551" cm="1">
        <f t="array" aca="1" ref="LS69" ca="1">IFERROR(IF(AND(НачЦ_ИнвП_Дата&lt;=LS$3,КИнвП_Дата&gt;LS$3),
INDEX(Кальк._виноград,MATCH($A69,Кальк._виноград_наим.,0),MATCH("Сумма затрат, т.руб.",'Кальк-я'!$5:$5,0))*
INDEX(ЗФ,MATCH($A$66,ЗФ!$A:$A,0),MATCH("Посевная площадь"&amp;YEAR(LT$3),ЗФ!$2:$2,0))*
INDEX(Коэф.закупка_год_виноград[],MATCH($A69,Коэф.закупка_год_виноград[1],0),MATCH(MONTH(LS$3),КЗ!$1:$1,0))/1000,""),0)</f>
        <v>0</v>
      </c>
      <c r="LT69" s="551" cm="1">
        <f t="array" aca="1" ref="LT69" ca="1">IFERROR(IF(AND(НачЦ_ИнвП_Дата&lt;=LT$3,КИнвП_Дата&gt;LT$3),
INDEX(Кальк._виноград,MATCH($A69,Кальк._виноград_наим.,0),MATCH("Сумма затрат, т.руб.",'Кальк-я'!$5:$5,0))*
INDEX(ЗФ,MATCH($A$66,ЗФ!$A:$A,0),MATCH("Посевная площадь"&amp;YEAR(LU$3),ЗФ!$2:$2,0))*
INDEX(Коэф.закупка_год_виноград[],MATCH($A69,Коэф.закупка_год_виноград[1],0),MATCH(MONTH(LT$3),КЗ!$1:$1,0))/1000,""),0)</f>
        <v>0</v>
      </c>
      <c r="LU69" s="551" cm="1">
        <f t="array" aca="1" ref="LU69" ca="1">IFERROR(IF(AND(НачЦ_ИнвП_Дата&lt;=LU$3,КИнвП_Дата&gt;LU$3),
INDEX(Кальк._виноград,MATCH($A69,Кальк._виноград_наим.,0),MATCH("Сумма затрат, т.руб.",'Кальк-я'!$5:$5,0))*
INDEX(ЗФ,MATCH($A$66,ЗФ!$A:$A,0),MATCH("Посевная площадь"&amp;YEAR(LV$3),ЗФ!$2:$2,0))*
INDEX(Коэф.закупка_год_виноград[],MATCH($A69,Коэф.закупка_год_виноград[1],0),MATCH(MONTH(LU$3),КЗ!$1:$1,0))/1000,""),0)</f>
        <v>0</v>
      </c>
      <c r="LV69" s="551" cm="1">
        <f t="array" aca="1" ref="LV69" ca="1">IFERROR(IF(AND(НачЦ_ИнвП_Дата&lt;=LV$3,КИнвП_Дата&gt;LV$3),
INDEX(Кальк._виноград,MATCH($A69,Кальк._виноград_наим.,0),MATCH("Сумма затрат, т.руб.",'Кальк-я'!$5:$5,0))*
INDEX(ЗФ,MATCH($A$66,ЗФ!$A:$A,0),MATCH("Посевная площадь"&amp;YEAR(LW$3),ЗФ!$2:$2,0))*
INDEX(Коэф.закупка_год_виноград[],MATCH($A69,Коэф.закупка_год_виноград[1],0),MATCH(MONTH(LV$3),КЗ!$1:$1,0))/1000,""),0)</f>
        <v>47.766249999999992</v>
      </c>
      <c r="LW69" s="551" cm="1">
        <f t="array" aca="1" ref="LW69" ca="1">IFERROR(IF(AND(НачЦ_ИнвП_Дата&lt;=LW$3,КИнвП_Дата&gt;LW$3),
INDEX(Кальк._виноград,MATCH($A69,Кальк._виноград_наим.,0),MATCH("Сумма затрат, т.руб.",'Кальк-я'!$5:$5,0))*
INDEX(ЗФ,MATCH($A$66,ЗФ!$A:$A,0),MATCH("Посевная площадь"&amp;YEAR(LX$3),ЗФ!$2:$2,0))*
INDEX(Коэф.закупка_год_виноград[],MATCH($A69,Коэф.закупка_год_виноград[1],0),MATCH(MONTH(LW$3),КЗ!$1:$1,0))/1000,""),0)</f>
        <v>47.766249999999992</v>
      </c>
      <c r="LX69" s="551" cm="1">
        <f t="array" aca="1" ref="LX69" ca="1">IFERROR(IF(AND(НачЦ_ИнвП_Дата&lt;=LX$3,КИнвП_Дата&gt;LX$3),
INDEX(Кальк._виноград,MATCH($A69,Кальк._виноград_наим.,0),MATCH("Сумма затрат, т.руб.",'Кальк-я'!$5:$5,0))*
INDEX(ЗФ,MATCH($A$66,ЗФ!$A:$A,0),MATCH("Посевная площадь"&amp;YEAR(LY$3),ЗФ!$2:$2,0))*
INDEX(Коэф.закупка_год_виноград[],MATCH($A69,Коэф.закупка_год_виноград[1],0),MATCH(MONTH(LX$3),КЗ!$1:$1,0))/1000,""),0)</f>
        <v>0</v>
      </c>
      <c r="LY69" s="551" cm="1">
        <f t="array" aca="1" ref="LY69" ca="1">IFERROR(IF(AND(НачЦ_ИнвП_Дата&lt;=LY$3,КИнвП_Дата&gt;LY$3),
INDEX(Кальк._виноград,MATCH($A69,Кальк._виноград_наим.,0),MATCH("Сумма затрат, т.руб.",'Кальк-я'!$5:$5,0))*
INDEX(ЗФ,MATCH($A$66,ЗФ!$A:$A,0),MATCH("Посевная площадь"&amp;YEAR(LZ$3),ЗФ!$2:$2,0))*
INDEX(Коэф.закупка_год_виноград[],MATCH($A69,Коэф.закупка_год_виноград[1],0),MATCH(MONTH(LY$3),КЗ!$1:$1,0))/1000,""),0)</f>
        <v>0</v>
      </c>
      <c r="LZ69" s="551" cm="1">
        <f t="array" aca="1" ref="LZ69" ca="1">IFERROR(IF(AND(НачЦ_ИнвП_Дата&lt;=LZ$3,КИнвП_Дата&gt;LZ$3),
INDEX(Кальк._виноград,MATCH($A69,Кальк._виноград_наим.,0),MATCH("Сумма затрат, т.руб.",'Кальк-я'!$5:$5,0))*
INDEX(ЗФ,MATCH($A$66,ЗФ!$A:$A,0),MATCH("Посевная площадь"&amp;YEAR(MA$3),ЗФ!$2:$2,0))*
INDEX(Коэф.закупка_год_виноград[],MATCH($A69,Коэф.закупка_год_виноград[1],0),MATCH(MONTH(LZ$3),КЗ!$1:$1,0))/1000,""),0)</f>
        <v>0</v>
      </c>
      <c r="MA69" s="552">
        <f t="shared" ca="1" si="1569"/>
        <v>95.532499999999985</v>
      </c>
      <c r="MB69" s="551" cm="1">
        <f t="array" aca="1" ref="MB69" ca="1">IFERROR(IF(AND(НачЦ_ИнвП_Дата&lt;=MB$3,КИнвП_Дата&gt;MB$3),
INDEX(Кальк._виноград,MATCH($A69,Кальк._виноград_наим.,0),MATCH("Сумма затрат, т.руб.",'Кальк-я'!$5:$5,0))*
INDEX(ЗФ,MATCH($A$66,ЗФ!$A:$A,0),MATCH("Посевная площадь"&amp;YEAR(MC$3),ЗФ!$2:$2,0))*
INDEX(Коэф.закупка_год_виноград[],MATCH($A69,Коэф.закупка_год_виноград[1],0),MATCH(MONTH(MB$3),КЗ!$1:$1,0))/1000,""),0)</f>
        <v>0</v>
      </c>
      <c r="MC69" s="551" cm="1">
        <f t="array" aca="1" ref="MC69" ca="1">IFERROR(IF(AND(НачЦ_ИнвП_Дата&lt;=MC$3,КИнвП_Дата&gt;MC$3),
INDEX(Кальк._виноград,MATCH($A69,Кальк._виноград_наим.,0),MATCH("Сумма затрат, т.руб.",'Кальк-я'!$5:$5,0))*
INDEX(ЗФ,MATCH($A$66,ЗФ!$A:$A,0),MATCH("Посевная площадь"&amp;YEAR(MD$3),ЗФ!$2:$2,0))*
INDEX(Коэф.закупка_год_виноград[],MATCH($A69,Коэф.закупка_год_виноград[1],0),MATCH(MONTH(MC$3),КЗ!$1:$1,0))/1000,""),0)</f>
        <v>0</v>
      </c>
      <c r="MD69" s="551" cm="1">
        <f t="array" aca="1" ref="MD69" ca="1">IFERROR(IF(AND(НачЦ_ИнвП_Дата&lt;=MD$3,КИнвП_Дата&gt;MD$3),
INDEX(Кальк._виноград,MATCH($A69,Кальк._виноград_наим.,0),MATCH("Сумма затрат, т.руб.",'Кальк-я'!$5:$5,0))*
INDEX(ЗФ,MATCH($A$66,ЗФ!$A:$A,0),MATCH("Посевная площадь"&amp;YEAR(ME$3),ЗФ!$2:$2,0))*
INDEX(Коэф.закупка_год_виноград[],MATCH($A69,Коэф.закупка_год_виноград[1],0),MATCH(MONTH(MD$3),КЗ!$1:$1,0))/1000,""),0)</f>
        <v>0</v>
      </c>
      <c r="ME69" s="551" cm="1">
        <f t="array" aca="1" ref="ME69" ca="1">IFERROR(IF(AND(НачЦ_ИнвП_Дата&lt;=ME$3,КИнвП_Дата&gt;ME$3),
INDEX(Кальк._виноград,MATCH($A69,Кальк._виноград_наим.,0),MATCH("Сумма затрат, т.руб.",'Кальк-я'!$5:$5,0))*
INDEX(ЗФ,MATCH($A$66,ЗФ!$A:$A,0),MATCH("Посевная площадь"&amp;YEAR(MF$3),ЗФ!$2:$2,0))*
INDEX(Коэф.закупка_год_виноград[],MATCH($A69,Коэф.закупка_год_виноград[1],0),MATCH(MONTH(ME$3),КЗ!$1:$1,0))/1000,""),0)</f>
        <v>0</v>
      </c>
      <c r="MF69" s="551" cm="1">
        <f t="array" aca="1" ref="MF69" ca="1">IFERROR(IF(AND(НачЦ_ИнвП_Дата&lt;=MF$3,КИнвП_Дата&gt;MF$3),
INDEX(Кальк._виноград,MATCH($A69,Кальк._виноград_наим.,0),MATCH("Сумма затрат, т.руб.",'Кальк-я'!$5:$5,0))*
INDEX(ЗФ,MATCH($A$66,ЗФ!$A:$A,0),MATCH("Посевная площадь"&amp;YEAR(MG$3),ЗФ!$2:$2,0))*
INDEX(Коэф.закупка_год_виноград[],MATCH($A69,Коэф.закупка_год_виноград[1],0),MATCH(MONTH(MF$3),КЗ!$1:$1,0))/1000,""),0)</f>
        <v>0</v>
      </c>
      <c r="MG69" s="551" cm="1">
        <f t="array" aca="1" ref="MG69" ca="1">IFERROR(IF(AND(НачЦ_ИнвП_Дата&lt;=MG$3,КИнвП_Дата&gt;MG$3),
INDEX(Кальк._виноград,MATCH($A69,Кальк._виноград_наим.,0),MATCH("Сумма затрат, т.руб.",'Кальк-я'!$5:$5,0))*
INDEX(ЗФ,MATCH($A$66,ЗФ!$A:$A,0),MATCH("Посевная площадь"&amp;YEAR(MH$3),ЗФ!$2:$2,0))*
INDEX(Коэф.закупка_год_виноград[],MATCH($A69,Коэф.закупка_год_виноград[1],0),MATCH(MONTH(MG$3),КЗ!$1:$1,0))/1000,""),0)</f>
        <v>0</v>
      </c>
      <c r="MH69" s="551" cm="1">
        <f t="array" aca="1" ref="MH69" ca="1">IFERROR(IF(AND(НачЦ_ИнвП_Дата&lt;=MH$3,КИнвП_Дата&gt;MH$3),
INDEX(Кальк._виноград,MATCH($A69,Кальк._виноград_наим.,0),MATCH("Сумма затрат, т.руб.",'Кальк-я'!$5:$5,0))*
INDEX(ЗФ,MATCH($A$66,ЗФ!$A:$A,0),MATCH("Посевная площадь"&amp;YEAR(MI$3),ЗФ!$2:$2,0))*
INDEX(Коэф.закупка_год_виноград[],MATCH($A69,Коэф.закупка_год_виноград[1],0),MATCH(MONTH(MH$3),КЗ!$1:$1,0))/1000,""),0)</f>
        <v>0</v>
      </c>
      <c r="MI69" s="551" cm="1">
        <f t="array" aca="1" ref="MI69" ca="1">IFERROR(IF(AND(НачЦ_ИнвП_Дата&lt;=MI$3,КИнвП_Дата&gt;MI$3),
INDEX(Кальк._виноград,MATCH($A69,Кальк._виноград_наим.,0),MATCH("Сумма затрат, т.руб.",'Кальк-я'!$5:$5,0))*
INDEX(ЗФ,MATCH($A$66,ЗФ!$A:$A,0),MATCH("Посевная площадь"&amp;YEAR(MJ$3),ЗФ!$2:$2,0))*
INDEX(Коэф.закупка_год_виноград[],MATCH($A69,Коэф.закупка_год_виноград[1],0),MATCH(MONTH(MI$3),КЗ!$1:$1,0))/1000,""),0)</f>
        <v>47.766249999999992</v>
      </c>
      <c r="MJ69" s="551" cm="1">
        <f t="array" aca="1" ref="MJ69" ca="1">IFERROR(IF(AND(НачЦ_ИнвП_Дата&lt;=MJ$3,КИнвП_Дата&gt;MJ$3),
INDEX(Кальк._виноград,MATCH($A69,Кальк._виноград_наим.,0),MATCH("Сумма затрат, т.руб.",'Кальк-я'!$5:$5,0))*
INDEX(ЗФ,MATCH($A$66,ЗФ!$A:$A,0),MATCH("Посевная площадь"&amp;YEAR(MK$3),ЗФ!$2:$2,0))*
INDEX(Коэф.закупка_год_виноград[],MATCH($A69,Коэф.закупка_год_виноград[1],0),MATCH(MONTH(MJ$3),КЗ!$1:$1,0))/1000,""),0)</f>
        <v>47.766249999999992</v>
      </c>
      <c r="MK69" s="551" cm="1">
        <f t="array" aca="1" ref="MK69" ca="1">IFERROR(IF(AND(НачЦ_ИнвП_Дата&lt;=MK$3,КИнвП_Дата&gt;MK$3),
INDEX(Кальк._виноград,MATCH($A69,Кальк._виноград_наим.,0),MATCH("Сумма затрат, т.руб.",'Кальк-я'!$5:$5,0))*
INDEX(ЗФ,MATCH($A$66,ЗФ!$A:$A,0),MATCH("Посевная площадь"&amp;YEAR(ML$3),ЗФ!$2:$2,0))*
INDEX(Коэф.закупка_год_виноград[],MATCH($A69,Коэф.закупка_год_виноград[1],0),MATCH(MONTH(MK$3),КЗ!$1:$1,0))/1000,""),0)</f>
        <v>0</v>
      </c>
      <c r="ML69" s="551" cm="1">
        <f t="array" aca="1" ref="ML69" ca="1">IFERROR(IF(AND(НачЦ_ИнвП_Дата&lt;=ML$3,КИнвП_Дата&gt;ML$3),
INDEX(Кальк._виноград,MATCH($A69,Кальк._виноград_наим.,0),MATCH("Сумма затрат, т.руб.",'Кальк-я'!$5:$5,0))*
INDEX(ЗФ,MATCH($A$66,ЗФ!$A:$A,0),MATCH("Посевная площадь"&amp;YEAR(MM$3),ЗФ!$2:$2,0))*
INDEX(Коэф.закупка_год_виноград[],MATCH($A69,Коэф.закупка_год_виноград[1],0),MATCH(MONTH(ML$3),КЗ!$1:$1,0))/1000,""),0)</f>
        <v>0</v>
      </c>
      <c r="MM69" s="551" cm="1">
        <f t="array" aca="1" ref="MM69" ca="1">IFERROR(IF(AND(НачЦ_ИнвП_Дата&lt;=MM$3,КИнвП_Дата&gt;MM$3),
INDEX(Кальк._виноград,MATCH($A69,Кальк._виноград_наим.,0),MATCH("Сумма затрат, т.руб.",'Кальк-я'!$5:$5,0))*
INDEX(ЗФ,MATCH($A$66,ЗФ!$A:$A,0),MATCH("Посевная площадь"&amp;YEAR(MN$3),ЗФ!$2:$2,0))*
INDEX(Коэф.закупка_год_виноград[],MATCH($A69,Коэф.закупка_год_виноград[1],0),MATCH(MONTH(MM$3),КЗ!$1:$1,0))/1000,""),0)</f>
        <v>0</v>
      </c>
      <c r="MN69" s="552">
        <f t="shared" ca="1" si="1570"/>
        <v>95.532499999999985</v>
      </c>
      <c r="MO69" s="551" cm="1">
        <f t="array" aca="1" ref="MO69" ca="1">IFERROR(IF(AND(НачЦ_ИнвП_Дата&lt;=MO$3,КИнвП_Дата&gt;MO$3),
INDEX(Кальк._виноград,MATCH($A69,Кальк._виноград_наим.,0),MATCH("Сумма затрат, т.руб.",'Кальк-я'!$5:$5,0))*
INDEX(ЗФ,MATCH($A$66,ЗФ!$A:$A,0),MATCH("Посевная площадь"&amp;YEAR(MP$3),ЗФ!$2:$2,0))*
INDEX(Коэф.закупка_год_виноград[],MATCH($A69,Коэф.закупка_год_виноград[1],0),MATCH(MONTH(MO$3),КЗ!$1:$1,0))/1000,""),0)</f>
        <v>0</v>
      </c>
      <c r="MP69" s="551" cm="1">
        <f t="array" aca="1" ref="MP69" ca="1">IFERROR(IF(AND(НачЦ_ИнвП_Дата&lt;=MP$3,КИнвП_Дата&gt;MP$3),
INDEX(Кальк._виноград,MATCH($A69,Кальк._виноград_наим.,0),MATCH("Сумма затрат, т.руб.",'Кальк-я'!$5:$5,0))*
INDEX(ЗФ,MATCH($A$66,ЗФ!$A:$A,0),MATCH("Посевная площадь"&amp;YEAR(MQ$3),ЗФ!$2:$2,0))*
INDEX(Коэф.закупка_год_виноград[],MATCH($A69,Коэф.закупка_год_виноград[1],0),MATCH(MONTH(MP$3),КЗ!$1:$1,0))/1000,""),0)</f>
        <v>0</v>
      </c>
      <c r="MQ69" s="551" cm="1">
        <f t="array" aca="1" ref="MQ69" ca="1">IFERROR(IF(AND(НачЦ_ИнвП_Дата&lt;=MQ$3,КИнвП_Дата&gt;MQ$3),
INDEX(Кальк._виноград,MATCH($A69,Кальк._виноград_наим.,0),MATCH("Сумма затрат, т.руб.",'Кальк-я'!$5:$5,0))*
INDEX(ЗФ,MATCH($A$66,ЗФ!$A:$A,0),MATCH("Посевная площадь"&amp;YEAR(MR$3),ЗФ!$2:$2,0))*
INDEX(Коэф.закупка_год_виноград[],MATCH($A69,Коэф.закупка_год_виноград[1],0),MATCH(MONTH(MQ$3),КЗ!$1:$1,0))/1000,""),0)</f>
        <v>0</v>
      </c>
      <c r="MR69" s="551" cm="1">
        <f t="array" aca="1" ref="MR69" ca="1">IFERROR(IF(AND(НачЦ_ИнвП_Дата&lt;=MR$3,КИнвП_Дата&gt;MR$3),
INDEX(Кальк._виноград,MATCH($A69,Кальк._виноград_наим.,0),MATCH("Сумма затрат, т.руб.",'Кальк-я'!$5:$5,0))*
INDEX(ЗФ,MATCH($A$66,ЗФ!$A:$A,0),MATCH("Посевная площадь"&amp;YEAR(MS$3),ЗФ!$2:$2,0))*
INDEX(Коэф.закупка_год_виноград[],MATCH($A69,Коэф.закупка_год_виноград[1],0),MATCH(MONTH(MR$3),КЗ!$1:$1,0))/1000,""),0)</f>
        <v>0</v>
      </c>
      <c r="MS69" s="551" cm="1">
        <f t="array" aca="1" ref="MS69" ca="1">IFERROR(IF(AND(НачЦ_ИнвП_Дата&lt;=MS$3,КИнвП_Дата&gt;MS$3),
INDEX(Кальк._виноград,MATCH($A69,Кальк._виноград_наим.,0),MATCH("Сумма затрат, т.руб.",'Кальк-я'!$5:$5,0))*
INDEX(ЗФ,MATCH($A$66,ЗФ!$A:$A,0),MATCH("Посевная площадь"&amp;YEAR(MT$3),ЗФ!$2:$2,0))*
INDEX(Коэф.закупка_год_виноград[],MATCH($A69,Коэф.закупка_год_виноград[1],0),MATCH(MONTH(MS$3),КЗ!$1:$1,0))/1000,""),0)</f>
        <v>0</v>
      </c>
      <c r="MT69" s="551" cm="1">
        <f t="array" aca="1" ref="MT69" ca="1">IFERROR(IF(AND(НачЦ_ИнвП_Дата&lt;=MT$3,КИнвП_Дата&gt;MT$3),
INDEX(Кальк._виноград,MATCH($A69,Кальк._виноград_наим.,0),MATCH("Сумма затрат, т.руб.",'Кальк-я'!$5:$5,0))*
INDEX(ЗФ,MATCH($A$66,ЗФ!$A:$A,0),MATCH("Посевная площадь"&amp;YEAR(MU$3),ЗФ!$2:$2,0))*
INDEX(Коэф.закупка_год_виноград[],MATCH($A69,Коэф.закупка_год_виноград[1],0),MATCH(MONTH(MT$3),КЗ!$1:$1,0))/1000,""),0)</f>
        <v>0</v>
      </c>
      <c r="MU69" s="551" cm="1">
        <f t="array" aca="1" ref="MU69" ca="1">IFERROR(IF(AND(НачЦ_ИнвП_Дата&lt;=MU$3,КИнвП_Дата&gt;MU$3),
INDEX(Кальк._виноград,MATCH($A69,Кальк._виноград_наим.,0),MATCH("Сумма затрат, т.руб.",'Кальк-я'!$5:$5,0))*
INDEX(ЗФ,MATCH($A$66,ЗФ!$A:$A,0),MATCH("Посевная площадь"&amp;YEAR(MV$3),ЗФ!$2:$2,0))*
INDEX(Коэф.закупка_год_виноград[],MATCH($A69,Коэф.закупка_год_виноград[1],0),MATCH(MONTH(MU$3),КЗ!$1:$1,0))/1000,""),0)</f>
        <v>0</v>
      </c>
      <c r="MV69" s="551" cm="1">
        <f t="array" aca="1" ref="MV69" ca="1">IFERROR(IF(AND(НачЦ_ИнвП_Дата&lt;=MV$3,КИнвП_Дата&gt;MV$3),
INDEX(Кальк._виноград,MATCH($A69,Кальк._виноград_наим.,0),MATCH("Сумма затрат, т.руб.",'Кальк-я'!$5:$5,0))*
INDEX(ЗФ,MATCH($A$66,ЗФ!$A:$A,0),MATCH("Посевная площадь"&amp;YEAR(MW$3),ЗФ!$2:$2,0))*
INDEX(Коэф.закупка_год_виноград[],MATCH($A69,Коэф.закупка_год_виноград[1],0),MATCH(MONTH(MV$3),КЗ!$1:$1,0))/1000,""),0)</f>
        <v>47.766249999999992</v>
      </c>
      <c r="MW69" s="551" cm="1">
        <f t="array" aca="1" ref="MW69" ca="1">IFERROR(IF(AND(НачЦ_ИнвП_Дата&lt;=MW$3,КИнвП_Дата&gt;MW$3),
INDEX(Кальк._виноград,MATCH($A69,Кальк._виноград_наим.,0),MATCH("Сумма затрат, т.руб.",'Кальк-я'!$5:$5,0))*
INDEX(ЗФ,MATCH($A$66,ЗФ!$A:$A,0),MATCH("Посевная площадь"&amp;YEAR(MX$3),ЗФ!$2:$2,0))*
INDEX(Коэф.закупка_год_виноград[],MATCH($A69,Коэф.закупка_год_виноград[1],0),MATCH(MONTH(MW$3),КЗ!$1:$1,0))/1000,""),0)</f>
        <v>47.766249999999992</v>
      </c>
      <c r="MX69" s="551" cm="1">
        <f t="array" aca="1" ref="MX69" ca="1">IFERROR(IF(AND(НачЦ_ИнвП_Дата&lt;=MX$3,КИнвП_Дата&gt;MX$3),
INDEX(Кальк._виноград,MATCH($A69,Кальк._виноград_наим.,0),MATCH("Сумма затрат, т.руб.",'Кальк-я'!$5:$5,0))*
INDEX(ЗФ,MATCH($A$66,ЗФ!$A:$A,0),MATCH("Посевная площадь"&amp;YEAR(MY$3),ЗФ!$2:$2,0))*
INDEX(Коэф.закупка_год_виноград[],MATCH($A69,Коэф.закупка_год_виноград[1],0),MATCH(MONTH(MX$3),КЗ!$1:$1,0))/1000,""),0)</f>
        <v>0</v>
      </c>
      <c r="MY69" s="551" cm="1">
        <f t="array" aca="1" ref="MY69" ca="1">IFERROR(IF(AND(НачЦ_ИнвП_Дата&lt;=MY$3,КИнвП_Дата&gt;MY$3),
INDEX(Кальк._виноград,MATCH($A69,Кальк._виноград_наим.,0),MATCH("Сумма затрат, т.руб.",'Кальк-я'!$5:$5,0))*
INDEX(ЗФ,MATCH($A$66,ЗФ!$A:$A,0),MATCH("Посевная площадь"&amp;YEAR(MZ$3),ЗФ!$2:$2,0))*
INDEX(Коэф.закупка_год_виноград[],MATCH($A69,Коэф.закупка_год_виноград[1],0),MATCH(MONTH(MY$3),КЗ!$1:$1,0))/1000,""),0)</f>
        <v>0</v>
      </c>
      <c r="MZ69" s="551" cm="1">
        <f t="array" aca="1" ref="MZ69" ca="1">IFERROR(IF(AND(НачЦ_ИнвП_Дата&lt;=MZ$3,КИнвП_Дата&gt;MZ$3),
INDEX(Кальк._виноград,MATCH($A69,Кальк._виноград_наим.,0),MATCH("Сумма затрат, т.руб.",'Кальк-я'!$5:$5,0))*
INDEX(ЗФ,MATCH($A$66,ЗФ!$A:$A,0),MATCH("Посевная площадь"&amp;YEAR(NA$3),ЗФ!$2:$2,0))*
INDEX(Коэф.закупка_год_виноград[],MATCH($A69,Коэф.закупка_год_виноград[1],0),MATCH(MONTH(MZ$3),КЗ!$1:$1,0))/1000,""),0)</f>
        <v>0</v>
      </c>
      <c r="NA69" s="552">
        <f t="shared" ca="1" si="1571"/>
        <v>95.532499999999985</v>
      </c>
      <c r="NB69" s="551" cm="1">
        <f t="array" aca="1" ref="NB69" ca="1">IFERROR(IF(AND(НачЦ_ИнвП_Дата&lt;=NB$3,КИнвП_Дата&gt;NB$3),
INDEX(Кальк._виноград,MATCH($A69,Кальк._виноград_наим.,0),MATCH("Сумма затрат, т.руб.",'Кальк-я'!$5:$5,0))*
INDEX(ЗФ,MATCH($A$66,ЗФ!$A:$A,0),MATCH("Посевная площадь"&amp;YEAR(NC$3),ЗФ!$2:$2,0))*
INDEX(Коэф.закупка_год_виноград[],MATCH($A69,Коэф.закупка_год_виноград[1],0),MATCH(MONTH(NB$3),КЗ!$1:$1,0))/1000,""),0)</f>
        <v>0</v>
      </c>
      <c r="NC69" s="551" cm="1">
        <f t="array" aca="1" ref="NC69" ca="1">IFERROR(IF(AND(НачЦ_ИнвП_Дата&lt;=NC$3,КИнвП_Дата&gt;NC$3),
INDEX(Кальк._виноград,MATCH($A69,Кальк._виноград_наим.,0),MATCH("Сумма затрат, т.руб.",'Кальк-я'!$5:$5,0))*
INDEX(ЗФ,MATCH($A$66,ЗФ!$A:$A,0),MATCH("Посевная площадь"&amp;YEAR(ND$3),ЗФ!$2:$2,0))*
INDEX(Коэф.закупка_год_виноград[],MATCH($A69,Коэф.закупка_год_виноград[1],0),MATCH(MONTH(NC$3),КЗ!$1:$1,0))/1000,""),0)</f>
        <v>0</v>
      </c>
      <c r="ND69" s="551" cm="1">
        <f t="array" aca="1" ref="ND69" ca="1">IFERROR(IF(AND(НачЦ_ИнвП_Дата&lt;=ND$3,КИнвП_Дата&gt;ND$3),
INDEX(Кальк._виноград,MATCH($A69,Кальк._виноград_наим.,0),MATCH("Сумма затрат, т.руб.",'Кальк-я'!$5:$5,0))*
INDEX(ЗФ,MATCH($A$66,ЗФ!$A:$A,0),MATCH("Посевная площадь"&amp;YEAR(NE$3),ЗФ!$2:$2,0))*
INDEX(Коэф.закупка_год_виноград[],MATCH($A69,Коэф.закупка_год_виноград[1],0),MATCH(MONTH(ND$3),КЗ!$1:$1,0))/1000,""),0)</f>
        <v>0</v>
      </c>
      <c r="NE69" s="551" cm="1">
        <f t="array" aca="1" ref="NE69" ca="1">IFERROR(IF(AND(НачЦ_ИнвП_Дата&lt;=NE$3,КИнвП_Дата&gt;NE$3),
INDEX(Кальк._виноград,MATCH($A69,Кальк._виноград_наим.,0),MATCH("Сумма затрат, т.руб.",'Кальк-я'!$5:$5,0))*
INDEX(ЗФ,MATCH($A$66,ЗФ!$A:$A,0),MATCH("Посевная площадь"&amp;YEAR(NF$3),ЗФ!$2:$2,0))*
INDEX(Коэф.закупка_год_виноград[],MATCH($A69,Коэф.закупка_год_виноград[1],0),MATCH(MONTH(NE$3),КЗ!$1:$1,0))/1000,""),0)</f>
        <v>0</v>
      </c>
      <c r="NF69" s="551" cm="1">
        <f t="array" aca="1" ref="NF69" ca="1">IFERROR(IF(AND(НачЦ_ИнвП_Дата&lt;=NF$3,КИнвП_Дата&gt;NF$3),
INDEX(Кальк._виноград,MATCH($A69,Кальк._виноград_наим.,0),MATCH("Сумма затрат, т.руб.",'Кальк-я'!$5:$5,0))*
INDEX(ЗФ,MATCH($A$66,ЗФ!$A:$A,0),MATCH("Посевная площадь"&amp;YEAR(NG$3),ЗФ!$2:$2,0))*
INDEX(Коэф.закупка_год_виноград[],MATCH($A69,Коэф.закупка_год_виноград[1],0),MATCH(MONTH(NF$3),КЗ!$1:$1,0))/1000,""),0)</f>
        <v>0</v>
      </c>
      <c r="NG69" s="551" cm="1">
        <f t="array" aca="1" ref="NG69" ca="1">IFERROR(IF(AND(НачЦ_ИнвП_Дата&lt;=NG$3,КИнвП_Дата&gt;NG$3),
INDEX(Кальк._виноград,MATCH($A69,Кальк._виноград_наим.,0),MATCH("Сумма затрат, т.руб.",'Кальк-я'!$5:$5,0))*
INDEX(ЗФ,MATCH($A$66,ЗФ!$A:$A,0),MATCH("Посевная площадь"&amp;YEAR(NH$3),ЗФ!$2:$2,0))*
INDEX(Коэф.закупка_год_виноград[],MATCH($A69,Коэф.закупка_год_виноград[1],0),MATCH(MONTH(NG$3),КЗ!$1:$1,0))/1000,""),0)</f>
        <v>0</v>
      </c>
      <c r="NH69" s="551" cm="1">
        <f t="array" aca="1" ref="NH69" ca="1">IFERROR(IF(AND(НачЦ_ИнвП_Дата&lt;=NH$3,КИнвП_Дата&gt;NH$3),
INDEX(Кальк._виноград,MATCH($A69,Кальк._виноград_наим.,0),MATCH("Сумма затрат, т.руб.",'Кальк-я'!$5:$5,0))*
INDEX(ЗФ,MATCH($A$66,ЗФ!$A:$A,0),MATCH("Посевная площадь"&amp;YEAR(NI$3),ЗФ!$2:$2,0))*
INDEX(Коэф.закупка_год_виноград[],MATCH($A69,Коэф.закупка_год_виноград[1],0),MATCH(MONTH(NH$3),КЗ!$1:$1,0))/1000,""),0)</f>
        <v>0</v>
      </c>
      <c r="NI69" s="551" cm="1">
        <f t="array" aca="1" ref="NI69" ca="1">IFERROR(IF(AND(НачЦ_ИнвП_Дата&lt;=NI$3,КИнвП_Дата&gt;NI$3),
INDEX(Кальк._виноград,MATCH($A69,Кальк._виноград_наим.,0),MATCH("Сумма затрат, т.руб.",'Кальк-я'!$5:$5,0))*
INDEX(ЗФ,MATCH($A$66,ЗФ!$A:$A,0),MATCH("Посевная площадь"&amp;YEAR(NJ$3),ЗФ!$2:$2,0))*
INDEX(Коэф.закупка_год_виноград[],MATCH($A69,Коэф.закупка_год_виноград[1],0),MATCH(MONTH(NI$3),КЗ!$1:$1,0))/1000,""),0)</f>
        <v>47.766249999999992</v>
      </c>
      <c r="NJ69" s="551" cm="1">
        <f t="array" aca="1" ref="NJ69" ca="1">IFERROR(IF(AND(НачЦ_ИнвП_Дата&lt;=NJ$3,КИнвП_Дата&gt;NJ$3),
INDEX(Кальк._виноград,MATCH($A69,Кальк._виноград_наим.,0),MATCH("Сумма затрат, т.руб.",'Кальк-я'!$5:$5,0))*
INDEX(ЗФ,MATCH($A$66,ЗФ!$A:$A,0),MATCH("Посевная площадь"&amp;YEAR(NK$3),ЗФ!$2:$2,0))*
INDEX(Коэф.закупка_год_виноград[],MATCH($A69,Коэф.закупка_год_виноград[1],0),MATCH(MONTH(NJ$3),КЗ!$1:$1,0))/1000,""),0)</f>
        <v>47.766249999999992</v>
      </c>
      <c r="NK69" s="551" cm="1">
        <f t="array" aca="1" ref="NK69" ca="1">IFERROR(IF(AND(НачЦ_ИнвП_Дата&lt;=NK$3,КИнвП_Дата&gt;NK$3),
INDEX(Кальк._виноград,MATCH($A69,Кальк._виноград_наим.,0),MATCH("Сумма затрат, т.руб.",'Кальк-я'!$5:$5,0))*
INDEX(ЗФ,MATCH($A$66,ЗФ!$A:$A,0),MATCH("Посевная площадь"&amp;YEAR(NL$3),ЗФ!$2:$2,0))*
INDEX(Коэф.закупка_год_виноград[],MATCH($A69,Коэф.закупка_год_виноград[1],0),MATCH(MONTH(NK$3),КЗ!$1:$1,0))/1000,""),0)</f>
        <v>0</v>
      </c>
      <c r="NL69" s="551" cm="1">
        <f t="array" aca="1" ref="NL69" ca="1">IFERROR(IF(AND(НачЦ_ИнвП_Дата&lt;=NL$3,КИнвП_Дата&gt;NL$3),
INDEX(Кальк._виноград,MATCH($A69,Кальк._виноград_наим.,0),MATCH("Сумма затрат, т.руб.",'Кальк-я'!$5:$5,0))*
INDEX(ЗФ,MATCH($A$66,ЗФ!$A:$A,0),MATCH("Посевная площадь"&amp;YEAR(NM$3),ЗФ!$2:$2,0))*
INDEX(Коэф.закупка_год_виноград[],MATCH($A69,Коэф.закупка_год_виноград[1],0),MATCH(MONTH(NL$3),КЗ!$1:$1,0))/1000,""),0)</f>
        <v>0</v>
      </c>
      <c r="NM69" s="551" cm="1">
        <f t="array" aca="1" ref="NM69" ca="1">IFERROR(IF(AND(НачЦ_ИнвП_Дата&lt;=NM$3,КИнвП_Дата&gt;NM$3),
INDEX(Кальк._виноград,MATCH($A69,Кальк._виноград_наим.,0),MATCH("Сумма затрат, т.руб.",'Кальк-я'!$5:$5,0))*
INDEX(ЗФ,MATCH($A$66,ЗФ!$A:$A,0),MATCH("Посевная площадь"&amp;YEAR(NN$3),ЗФ!$2:$2,0))*
INDEX(Коэф.закупка_год_виноград[],MATCH($A69,Коэф.закупка_год_виноград[1],0),MATCH(MONTH(NM$3),КЗ!$1:$1,0))/1000,""),0)</f>
        <v>0</v>
      </c>
      <c r="NN69" s="552">
        <f t="shared" ca="1" si="1572"/>
        <v>95.532499999999985</v>
      </c>
      <c r="NO69" s="551" cm="1">
        <f t="array" aca="1" ref="NO69" ca="1">IFERROR(IF(AND(НачЦ_ИнвП_Дата&lt;=NO$3,КИнвП_Дата&gt;NO$3),
INDEX(Кальк._виноград,MATCH($A69,Кальк._виноград_наим.,0),MATCH("Сумма затрат, т.руб.",'Кальк-я'!$5:$5,0))*
INDEX(ЗФ,MATCH($A$66,ЗФ!$A:$A,0),MATCH("Посевная площадь"&amp;YEAR(NP$3),ЗФ!$2:$2,0))*
INDEX(Коэф.закупка_год_виноград[],MATCH($A69,Коэф.закупка_год_виноград[1],0),MATCH(MONTH(NO$3),КЗ!$1:$1,0))/1000,""),0)</f>
        <v>0</v>
      </c>
      <c r="NP69" s="551" cm="1">
        <f t="array" aca="1" ref="NP69" ca="1">IFERROR(IF(AND(НачЦ_ИнвП_Дата&lt;=NP$3,КИнвП_Дата&gt;NP$3),
INDEX(Кальк._виноград,MATCH($A69,Кальк._виноград_наим.,0),MATCH("Сумма затрат, т.руб.",'Кальк-я'!$5:$5,0))*
INDEX(ЗФ,MATCH($A$66,ЗФ!$A:$A,0),MATCH("Посевная площадь"&amp;YEAR(NQ$3),ЗФ!$2:$2,0))*
INDEX(Коэф.закупка_год_виноград[],MATCH($A69,Коэф.закупка_год_виноград[1],0),MATCH(MONTH(NP$3),КЗ!$1:$1,0))/1000,""),0)</f>
        <v>0</v>
      </c>
      <c r="NQ69" s="551" cm="1">
        <f t="array" aca="1" ref="NQ69" ca="1">IFERROR(IF(AND(НачЦ_ИнвП_Дата&lt;=NQ$3,КИнвП_Дата&gt;NQ$3),
INDEX(Кальк._виноград,MATCH($A69,Кальк._виноград_наим.,0),MATCH("Сумма затрат, т.руб.",'Кальк-я'!$5:$5,0))*
INDEX(ЗФ,MATCH($A$66,ЗФ!$A:$A,0),MATCH("Посевная площадь"&amp;YEAR(NR$3),ЗФ!$2:$2,0))*
INDEX(Коэф.закупка_год_виноград[],MATCH($A69,Коэф.закупка_год_виноград[1],0),MATCH(MONTH(NQ$3),КЗ!$1:$1,0))/1000,""),0)</f>
        <v>0</v>
      </c>
      <c r="NR69" s="551" cm="1">
        <f t="array" aca="1" ref="NR69" ca="1">IFERROR(IF(AND(НачЦ_ИнвП_Дата&lt;=NR$3,КИнвП_Дата&gt;NR$3),
INDEX(Кальк._виноград,MATCH($A69,Кальк._виноград_наим.,0),MATCH("Сумма затрат, т.руб.",'Кальк-я'!$5:$5,0))*
INDEX(ЗФ,MATCH($A$66,ЗФ!$A:$A,0),MATCH("Посевная площадь"&amp;YEAR(NS$3),ЗФ!$2:$2,0))*
INDEX(Коэф.закупка_год_виноград[],MATCH($A69,Коэф.закупка_год_виноград[1],0),MATCH(MONTH(NR$3),КЗ!$1:$1,0))/1000,""),0)</f>
        <v>0</v>
      </c>
      <c r="NS69" s="551" cm="1">
        <f t="array" aca="1" ref="NS69" ca="1">IFERROR(IF(AND(НачЦ_ИнвП_Дата&lt;=NS$3,КИнвП_Дата&gt;NS$3),
INDEX(Кальк._виноград,MATCH($A69,Кальк._виноград_наим.,0),MATCH("Сумма затрат, т.руб.",'Кальк-я'!$5:$5,0))*
INDEX(ЗФ,MATCH($A$66,ЗФ!$A:$A,0),MATCH("Посевная площадь"&amp;YEAR(NT$3),ЗФ!$2:$2,0))*
INDEX(Коэф.закупка_год_виноград[],MATCH($A69,Коэф.закупка_год_виноград[1],0),MATCH(MONTH(NS$3),КЗ!$1:$1,0))/1000,""),0)</f>
        <v>0</v>
      </c>
      <c r="NT69" s="551" cm="1">
        <f t="array" aca="1" ref="NT69" ca="1">IFERROR(IF(AND(НачЦ_ИнвП_Дата&lt;=NT$3,КИнвП_Дата&gt;NT$3),
INDEX(Кальк._виноград,MATCH($A69,Кальк._виноград_наим.,0),MATCH("Сумма затрат, т.руб.",'Кальк-я'!$5:$5,0))*
INDEX(ЗФ,MATCH($A$66,ЗФ!$A:$A,0),MATCH("Посевная площадь"&amp;YEAR(NU$3),ЗФ!$2:$2,0))*
INDEX(Коэф.закупка_год_виноград[],MATCH($A69,Коэф.закупка_год_виноград[1],0),MATCH(MONTH(NT$3),КЗ!$1:$1,0))/1000,""),0)</f>
        <v>0</v>
      </c>
      <c r="NU69" s="551" cm="1">
        <f t="array" aca="1" ref="NU69" ca="1">IFERROR(IF(AND(НачЦ_ИнвП_Дата&lt;=NU$3,КИнвП_Дата&gt;NU$3),
INDEX(Кальк._виноград,MATCH($A69,Кальк._виноград_наим.,0),MATCH("Сумма затрат, т.руб.",'Кальк-я'!$5:$5,0))*
INDEX(ЗФ,MATCH($A$66,ЗФ!$A:$A,0),MATCH("Посевная площадь"&amp;YEAR(NV$3),ЗФ!$2:$2,0))*
INDEX(Коэф.закупка_год_виноград[],MATCH($A69,Коэф.закупка_год_виноград[1],0),MATCH(MONTH(NU$3),КЗ!$1:$1,0))/1000,""),0)</f>
        <v>0</v>
      </c>
      <c r="NV69" s="551" cm="1">
        <f t="array" aca="1" ref="NV69" ca="1">IFERROR(IF(AND(НачЦ_ИнвП_Дата&lt;=NV$3,КИнвП_Дата&gt;NV$3),
INDEX(Кальк._виноград,MATCH($A69,Кальк._виноград_наим.,0),MATCH("Сумма затрат, т.руб.",'Кальк-я'!$5:$5,0))*
INDEX(ЗФ,MATCH($A$66,ЗФ!$A:$A,0),MATCH("Посевная площадь"&amp;YEAR(NW$3),ЗФ!$2:$2,0))*
INDEX(Коэф.закупка_год_виноград[],MATCH($A69,Коэф.закупка_год_виноград[1],0),MATCH(MONTH(NV$3),КЗ!$1:$1,0))/1000,""),0)</f>
        <v>47.766249999999992</v>
      </c>
      <c r="NW69" s="551" cm="1">
        <f t="array" aca="1" ref="NW69" ca="1">IFERROR(IF(AND(НачЦ_ИнвП_Дата&lt;=NW$3,КИнвП_Дата&gt;NW$3),
INDEX(Кальк._виноград,MATCH($A69,Кальк._виноград_наим.,0),MATCH("Сумма затрат, т.руб.",'Кальк-я'!$5:$5,0))*
INDEX(ЗФ,MATCH($A$66,ЗФ!$A:$A,0),MATCH("Посевная площадь"&amp;YEAR(NX$3),ЗФ!$2:$2,0))*
INDEX(Коэф.закупка_год_виноград[],MATCH($A69,Коэф.закупка_год_виноград[1],0),MATCH(MONTH(NW$3),КЗ!$1:$1,0))/1000,""),0)</f>
        <v>47.766249999999992</v>
      </c>
      <c r="NX69" s="551" cm="1">
        <f t="array" aca="1" ref="NX69" ca="1">IFERROR(IF(AND(НачЦ_ИнвП_Дата&lt;=NX$3,КИнвП_Дата&gt;NX$3),
INDEX(Кальк._виноград,MATCH($A69,Кальк._виноград_наим.,0),MATCH("Сумма затрат, т.руб.",'Кальк-я'!$5:$5,0))*
INDEX(ЗФ,MATCH($A$66,ЗФ!$A:$A,0),MATCH("Посевная площадь"&amp;YEAR(NY$3),ЗФ!$2:$2,0))*
INDEX(Коэф.закупка_год_виноград[],MATCH($A69,Коэф.закупка_год_виноград[1],0),MATCH(MONTH(NX$3),КЗ!$1:$1,0))/1000,""),0)</f>
        <v>0</v>
      </c>
      <c r="NY69" s="551" cm="1">
        <f t="array" aca="1" ref="NY69" ca="1">IFERROR(IF(AND(НачЦ_ИнвП_Дата&lt;=NY$3,КИнвП_Дата&gt;NY$3),
INDEX(Кальк._виноград,MATCH($A69,Кальк._виноград_наим.,0),MATCH("Сумма затрат, т.руб.",'Кальк-я'!$5:$5,0))*
INDEX(ЗФ,MATCH($A$66,ЗФ!$A:$A,0),MATCH("Посевная площадь"&amp;YEAR(NZ$3),ЗФ!$2:$2,0))*
INDEX(Коэф.закупка_год_виноград[],MATCH($A69,Коэф.закупка_год_виноград[1],0),MATCH(MONTH(NY$3),КЗ!$1:$1,0))/1000,""),0)</f>
        <v>0</v>
      </c>
      <c r="NZ69" s="551" cm="1">
        <f t="array" aca="1" ref="NZ69" ca="1">IFERROR(IF(AND(НачЦ_ИнвП_Дата&lt;=NZ$3,КИнвП_Дата&gt;NZ$3),
INDEX(Кальк._виноград,MATCH($A69,Кальк._виноград_наим.,0),MATCH("Сумма затрат, т.руб.",'Кальк-я'!$5:$5,0))*
INDEX(ЗФ,MATCH($A$66,ЗФ!$A:$A,0),MATCH("Посевная площадь"&amp;YEAR(OA$3),ЗФ!$2:$2,0))*
INDEX(Коэф.закупка_год_виноград[],MATCH($A69,Коэф.закупка_год_виноград[1],0),MATCH(MONTH(NZ$3),КЗ!$1:$1,0))/1000,""),0)</f>
        <v>0</v>
      </c>
      <c r="OA69" s="552">
        <f t="shared" ca="1" si="1573"/>
        <v>95.532499999999985</v>
      </c>
      <c r="OB69" s="551" cm="1">
        <f t="array" aca="1" ref="OB69" ca="1">IFERROR(IF(AND(НачЦ_ИнвП_Дата&lt;=OB$3,КИнвП_Дата&gt;OB$3),
INDEX(Кальк._виноград,MATCH($A69,Кальк._виноград_наим.,0),MATCH("Сумма затрат, т.руб.",'Кальк-я'!$5:$5,0))*
INDEX(ЗФ,MATCH($A$66,ЗФ!$A:$A,0),MATCH("Посевная площадь"&amp;YEAR(OC$3),ЗФ!$2:$2,0))*
INDEX(Коэф.закупка_год_виноград[],MATCH($A69,Коэф.закупка_год_виноград[1],0),MATCH(MONTH(OB$3),КЗ!$1:$1,0))/1000,""),0)</f>
        <v>0</v>
      </c>
      <c r="OC69" s="551" cm="1">
        <f t="array" aca="1" ref="OC69" ca="1">IFERROR(IF(AND(НачЦ_ИнвП_Дата&lt;=OC$3,КИнвП_Дата&gt;OC$3),
INDEX(Кальк._виноград,MATCH($A69,Кальк._виноград_наим.,0),MATCH("Сумма затрат, т.руб.",'Кальк-я'!$5:$5,0))*
INDEX(ЗФ,MATCH($A$66,ЗФ!$A:$A,0),MATCH("Посевная площадь"&amp;YEAR(OD$3),ЗФ!$2:$2,0))*
INDEX(Коэф.закупка_год_виноград[],MATCH($A69,Коэф.закупка_год_виноград[1],0),MATCH(MONTH(OC$3),КЗ!$1:$1,0))/1000,""),0)</f>
        <v>0</v>
      </c>
      <c r="OD69" s="551" cm="1">
        <f t="array" aca="1" ref="OD69" ca="1">IFERROR(IF(AND(НачЦ_ИнвП_Дата&lt;=OD$3,КИнвП_Дата&gt;OD$3),
INDEX(Кальк._виноград,MATCH($A69,Кальк._виноград_наим.,0),MATCH("Сумма затрат, т.руб.",'Кальк-я'!$5:$5,0))*
INDEX(ЗФ,MATCH($A$66,ЗФ!$A:$A,0),MATCH("Посевная площадь"&amp;YEAR(OE$3),ЗФ!$2:$2,0))*
INDEX(Коэф.закупка_год_виноград[],MATCH($A69,Коэф.закупка_год_виноград[1],0),MATCH(MONTH(OD$3),КЗ!$1:$1,0))/1000,""),0)</f>
        <v>0</v>
      </c>
      <c r="OE69" s="551" cm="1">
        <f t="array" aca="1" ref="OE69" ca="1">IFERROR(IF(AND(НачЦ_ИнвП_Дата&lt;=OE$3,КИнвП_Дата&gt;OE$3),
INDEX(Кальк._виноград,MATCH($A69,Кальк._виноград_наим.,0),MATCH("Сумма затрат, т.руб.",'Кальк-я'!$5:$5,0))*
INDEX(ЗФ,MATCH($A$66,ЗФ!$A:$A,0),MATCH("Посевная площадь"&amp;YEAR(OF$3),ЗФ!$2:$2,0))*
INDEX(Коэф.закупка_год_виноград[],MATCH($A69,Коэф.закупка_год_виноград[1],0),MATCH(MONTH(OE$3),КЗ!$1:$1,0))/1000,""),0)</f>
        <v>0</v>
      </c>
      <c r="OF69" s="551" cm="1">
        <f t="array" aca="1" ref="OF69" ca="1">IFERROR(IF(AND(НачЦ_ИнвП_Дата&lt;=OF$3,КИнвП_Дата&gt;OF$3),
INDEX(Кальк._виноград,MATCH($A69,Кальк._виноград_наим.,0),MATCH("Сумма затрат, т.руб.",'Кальк-я'!$5:$5,0))*
INDEX(ЗФ,MATCH($A$66,ЗФ!$A:$A,0),MATCH("Посевная площадь"&amp;YEAR(OG$3),ЗФ!$2:$2,0))*
INDEX(Коэф.закупка_год_виноград[],MATCH($A69,Коэф.закупка_год_виноград[1],0),MATCH(MONTH(OF$3),КЗ!$1:$1,0))/1000,""),0)</f>
        <v>0</v>
      </c>
      <c r="OG69" s="551" cm="1">
        <f t="array" aca="1" ref="OG69" ca="1">IFERROR(IF(AND(НачЦ_ИнвП_Дата&lt;=OG$3,КИнвП_Дата&gt;OG$3),
INDEX(Кальк._виноград,MATCH($A69,Кальк._виноград_наим.,0),MATCH("Сумма затрат, т.руб.",'Кальк-я'!$5:$5,0))*
INDEX(ЗФ,MATCH($A$66,ЗФ!$A:$A,0),MATCH("Посевная площадь"&amp;YEAR(OH$3),ЗФ!$2:$2,0))*
INDEX(Коэф.закупка_год_виноград[],MATCH($A69,Коэф.закупка_год_виноград[1],0),MATCH(MONTH(OG$3),КЗ!$1:$1,0))/1000,""),0)</f>
        <v>0</v>
      </c>
      <c r="OH69" s="551" cm="1">
        <f t="array" aca="1" ref="OH69" ca="1">IFERROR(IF(AND(НачЦ_ИнвП_Дата&lt;=OH$3,КИнвП_Дата&gt;OH$3),
INDEX(Кальк._виноград,MATCH($A69,Кальк._виноград_наим.,0),MATCH("Сумма затрат, т.руб.",'Кальк-я'!$5:$5,0))*
INDEX(ЗФ,MATCH($A$66,ЗФ!$A:$A,0),MATCH("Посевная площадь"&amp;YEAR(OI$3),ЗФ!$2:$2,0))*
INDEX(Коэф.закупка_год_виноград[],MATCH($A69,Коэф.закупка_год_виноград[1],0),MATCH(MONTH(OH$3),КЗ!$1:$1,0))/1000,""),0)</f>
        <v>0</v>
      </c>
      <c r="OI69" s="551" cm="1">
        <f t="array" aca="1" ref="OI69" ca="1">IFERROR(IF(AND(НачЦ_ИнвП_Дата&lt;=OI$3,КИнвП_Дата&gt;OI$3),
INDEX(Кальк._виноград,MATCH($A69,Кальк._виноград_наим.,0),MATCH("Сумма затрат, т.руб.",'Кальк-я'!$5:$5,0))*
INDEX(ЗФ,MATCH($A$66,ЗФ!$A:$A,0),MATCH("Посевная площадь"&amp;YEAR(OJ$3),ЗФ!$2:$2,0))*
INDEX(Коэф.закупка_год_виноград[],MATCH($A69,Коэф.закупка_год_виноград[1],0),MATCH(MONTH(OI$3),КЗ!$1:$1,0))/1000,""),0)</f>
        <v>47.766249999999992</v>
      </c>
      <c r="OJ69" s="551" cm="1">
        <f t="array" aca="1" ref="OJ69" ca="1">IFERROR(IF(AND(НачЦ_ИнвП_Дата&lt;=OJ$3,КИнвП_Дата&gt;OJ$3),
INDEX(Кальк._виноград,MATCH($A69,Кальк._виноград_наим.,0),MATCH("Сумма затрат, т.руб.",'Кальк-я'!$5:$5,0))*
INDEX(ЗФ,MATCH($A$66,ЗФ!$A:$A,0),MATCH("Посевная площадь"&amp;YEAR(OK$3),ЗФ!$2:$2,0))*
INDEX(Коэф.закупка_год_виноград[],MATCH($A69,Коэф.закупка_год_виноград[1],0),MATCH(MONTH(OJ$3),КЗ!$1:$1,0))/1000,""),0)</f>
        <v>47.766249999999992</v>
      </c>
      <c r="OK69" s="551" t="str" cm="1">
        <f t="array" aca="1" ref="OK69" ca="1">IFERROR(IF(AND(НачЦ_ИнвП_Дата&lt;=OK$3,КИнвП_Дата&gt;OK$3),
INDEX(Кальк._виноград,MATCH($A69,Кальк._виноград_наим.,0),MATCH("Сумма затрат, т.руб.",'Кальк-я'!$5:$5,0))*
INDEX(ЗФ,MATCH($A$66,ЗФ!$A:$A,0),MATCH("Посевная площадь"&amp;YEAR(OL$3),ЗФ!$2:$2,0))*
INDEX(Коэф.закупка_год_виноград[],MATCH($A69,Коэф.закупка_год_виноград[1],0),MATCH(MONTH(OK$3),КЗ!$1:$1,0))/1000,""),0)</f>
        <v/>
      </c>
      <c r="OL69" s="551" t="str" cm="1">
        <f t="array" aca="1" ref="OL69" ca="1">IFERROR(IF(AND(НачЦ_ИнвП_Дата&lt;=OL$3,КИнвП_Дата&gt;OL$3),
INDEX(Кальк._виноград,MATCH($A69,Кальк._виноград_наим.,0),MATCH("Сумма затрат, т.руб.",'Кальк-я'!$5:$5,0))*
INDEX(ЗФ,MATCH($A$66,ЗФ!$A:$A,0),MATCH("Посевная площадь"&amp;YEAR(OM$3),ЗФ!$2:$2,0))*
INDEX(Коэф.закупка_год_виноград[],MATCH($A69,Коэф.закупка_год_виноград[1],0),MATCH(MONTH(OL$3),КЗ!$1:$1,0))/1000,""),0)</f>
        <v/>
      </c>
      <c r="OM69" s="551" t="str" cm="1">
        <f t="array" aca="1" ref="OM69" ca="1">IFERROR(IF(AND(НачЦ_ИнвП_Дата&lt;=OM$3,КИнвП_Дата&gt;OM$3),
INDEX(Кальк._виноград,MATCH($A69,Кальк._виноград_наим.,0),MATCH("Сумма затрат, т.руб.",'Кальк-я'!$5:$5,0))*
INDEX(ЗФ,MATCH($A$66,ЗФ!$A:$A,0),MATCH("Посевная площадь"&amp;YEAR(ON$3),ЗФ!$2:$2,0))*
INDEX(Коэф.закупка_год_виноград[],MATCH($A69,Коэф.закупка_год_виноград[1],0),MATCH(MONTH(OM$3),КЗ!$1:$1,0))/1000,""),0)</f>
        <v/>
      </c>
      <c r="ON69" s="552">
        <f t="shared" ca="1" si="1574"/>
        <v>95.532499999999985</v>
      </c>
    </row>
    <row r="70" spans="1:404" s="553" customFormat="1" outlineLevel="2">
      <c r="A70" s="550" t="s">
        <v>247</v>
      </c>
      <c r="B70" s="551" t="str" cm="1">
        <f t="array" ref="B70">IFERROR(IF(AND(НачЦ_ИнвП_Дата&lt;=B$3,КИнвП_Дата&gt;B$3),
INDEX(Кальк._виноград,MATCH($A70,Кальк._виноград_наим.,0),MATCH("Сумма затрат, т.руб.",'Кальк-я'!$5:$5,0))*
INDEX(ЗФ,MATCH($A$66,ЗФ!$A:$A,0),MATCH("Посевная площадь"&amp;YEAR(C$3),ЗФ!$2:$2,0))*
INDEX(Коэф.закупка_год_виноград[],MATCH($A70,Коэф.закупка_год_виноград[1],0),MATCH(MONTH(B$3),КЗ!$1:$1,0))/1000,""),0)</f>
        <v/>
      </c>
      <c r="C70" s="551" t="str" cm="1">
        <f t="array" aca="1" ref="C70" ca="1">IFERROR(IF(AND(НачЦ_ИнвП_Дата&lt;=C$3,КИнвП_Дата&gt;C$3),
INDEX(Кальк._виноград,MATCH($A70,Кальк._виноград_наим.,0),MATCH("Сумма затрат, т.руб.",'Кальк-я'!$5:$5,0))*
INDEX(ЗФ,MATCH($A$66,ЗФ!$A:$A,0),MATCH("Посевная площадь"&amp;YEAR(D$3),ЗФ!$2:$2,0))*
INDEX(Коэф.закупка_год_виноград[],MATCH($A70,Коэф.закупка_год_виноград[1],0),MATCH(MONTH(C$3),КЗ!$1:$1,0))/1000,""),0)</f>
        <v/>
      </c>
      <c r="D70" s="551" t="str" cm="1">
        <f t="array" aca="1" ref="D70" ca="1">IFERROR(IF(AND(НачЦ_ИнвП_Дата&lt;=D$3,КИнвП_Дата&gt;D$3),
INDEX(Кальк._виноград,MATCH($A70,Кальк._виноград_наим.,0),MATCH("Сумма затрат, т.руб.",'Кальк-я'!$5:$5,0))*
INDEX(ЗФ,MATCH($A$66,ЗФ!$A:$A,0),MATCH("Посевная площадь"&amp;YEAR(E$3),ЗФ!$2:$2,0))*
INDEX(Коэф.закупка_год_виноград[],MATCH($A70,Коэф.закупка_год_виноград[1],0),MATCH(MONTH(D$3),КЗ!$1:$1,0))/1000,""),0)</f>
        <v/>
      </c>
      <c r="E70" s="551" t="str" cm="1">
        <f t="array" aca="1" ref="E70" ca="1">IFERROR(IF(AND(НачЦ_ИнвП_Дата&lt;=E$3,КИнвП_Дата&gt;E$3),
INDEX(Кальк._виноград,MATCH($A70,Кальк._виноград_наим.,0),MATCH("Сумма затрат, т.руб.",'Кальк-я'!$5:$5,0))*
INDEX(ЗФ,MATCH($A$66,ЗФ!$A:$A,0),MATCH("Посевная площадь"&amp;YEAR(F$3),ЗФ!$2:$2,0))*
INDEX(Коэф.закупка_год_виноград[],MATCH($A70,Коэф.закупка_год_виноград[1],0),MATCH(MONTH(E$3),КЗ!$1:$1,0))/1000,""),0)</f>
        <v/>
      </c>
      <c r="F70" s="551" t="str" cm="1">
        <f t="array" aca="1" ref="F70" ca="1">IFERROR(IF(AND(НачЦ_ИнвП_Дата&lt;=F$3,КИнвП_Дата&gt;F$3),
INDEX(Кальк._виноград,MATCH($A70,Кальк._виноград_наим.,0),MATCH("Сумма затрат, т.руб.",'Кальк-я'!$5:$5,0))*
INDEX(ЗФ,MATCH($A$66,ЗФ!$A:$A,0),MATCH("Посевная площадь"&amp;YEAR(G$3),ЗФ!$2:$2,0))*
INDEX(Коэф.закупка_год_виноград[],MATCH($A70,Коэф.закупка_год_виноград[1],0),MATCH(MONTH(F$3),КЗ!$1:$1,0))/1000,""),0)</f>
        <v/>
      </c>
      <c r="G70" s="551" t="str" cm="1">
        <f t="array" aca="1" ref="G70" ca="1">IFERROR(IF(AND(НачЦ_ИнвП_Дата&lt;=G$3,КИнвП_Дата&gt;G$3),
INDEX(Кальк._виноград,MATCH($A70,Кальк._виноград_наим.,0),MATCH("Сумма затрат, т.руб.",'Кальк-я'!$5:$5,0))*
INDEX(ЗФ,MATCH($A$66,ЗФ!$A:$A,0),MATCH("Посевная площадь"&amp;YEAR(H$3),ЗФ!$2:$2,0))*
INDEX(Коэф.закупка_год_виноград[],MATCH($A70,Коэф.закупка_год_виноград[1],0),MATCH(MONTH(G$3),КЗ!$1:$1,0))/1000,""),0)</f>
        <v/>
      </c>
      <c r="H70" s="551" t="str" cm="1">
        <f t="array" aca="1" ref="H70" ca="1">IFERROR(IF(AND(НачЦ_ИнвП_Дата&lt;=H$3,КИнвП_Дата&gt;H$3),
INDEX(Кальк._виноград,MATCH($A70,Кальк._виноград_наим.,0),MATCH("Сумма затрат, т.руб.",'Кальк-я'!$5:$5,0))*
INDEX(ЗФ,MATCH($A$66,ЗФ!$A:$A,0),MATCH("Посевная площадь"&amp;YEAR(I$3),ЗФ!$2:$2,0))*
INDEX(Коэф.закупка_год_виноград[],MATCH($A70,Коэф.закупка_год_виноград[1],0),MATCH(MONTH(H$3),КЗ!$1:$1,0))/1000,""),0)</f>
        <v/>
      </c>
      <c r="I70" s="551" t="str" cm="1">
        <f t="array" aca="1" ref="I70" ca="1">IFERROR(IF(AND(НачЦ_ИнвП_Дата&lt;=I$3,КИнвП_Дата&gt;I$3),
INDEX(Кальк._виноград,MATCH($A70,Кальк._виноград_наим.,0),MATCH("Сумма затрат, т.руб.",'Кальк-я'!$5:$5,0))*
INDEX(ЗФ,MATCH($A$66,ЗФ!$A:$A,0),MATCH("Посевная площадь"&amp;YEAR(J$3),ЗФ!$2:$2,0))*
INDEX(Коэф.закупка_год_виноград[],MATCH($A70,Коэф.закупка_год_виноград[1],0),MATCH(MONTH(I$3),КЗ!$1:$1,0))/1000,""),0)</f>
        <v/>
      </c>
      <c r="J70" s="551" t="str" cm="1">
        <f t="array" aca="1" ref="J70" ca="1">IFERROR(IF(AND(НачЦ_ИнвП_Дата&lt;=J$3,КИнвП_Дата&gt;J$3),
INDEX(Кальк._виноград,MATCH($A70,Кальк._виноград_наим.,0),MATCH("Сумма затрат, т.руб.",'Кальк-я'!$5:$5,0))*
INDEX(ЗФ,MATCH($A$66,ЗФ!$A:$A,0),MATCH("Посевная площадь"&amp;YEAR(K$3),ЗФ!$2:$2,0))*
INDEX(Коэф.закупка_год_виноград[],MATCH($A70,Коэф.закупка_год_виноград[1],0),MATCH(MONTH(J$3),КЗ!$1:$1,0))/1000,""),0)</f>
        <v/>
      </c>
      <c r="K70" s="551" cm="1">
        <f t="array" aca="1" ref="K70" ca="1">IFERROR(IF(AND(НачЦ_ИнвП_Дата&lt;=K$3,КИнвП_Дата&gt;K$3),
INDEX(Кальк._виноград,MATCH($A70,Кальк._виноград_наим.,0),MATCH("Сумма затрат, т.руб.",'Кальк-я'!$5:$5,0))*
INDEX(ЗФ,MATCH($A$66,ЗФ!$A:$A,0),MATCH("Посевная площадь"&amp;YEAR(L$3),ЗФ!$2:$2,0))*
INDEX(Коэф.закупка_год_виноград[],MATCH($A70,Коэф.закупка_год_виноград[1],0),MATCH(MONTH(K$3),КЗ!$1:$1,0))/1000,""),0)</f>
        <v>0</v>
      </c>
      <c r="L70" s="551" cm="1">
        <f t="array" aca="1" ref="L70" ca="1">IFERROR(IF(AND(НачЦ_ИнвП_Дата&lt;=L$3,КИнвП_Дата&gt;L$3),
INDEX(Кальк._виноград,MATCH($A70,Кальк._виноград_наим.,0),MATCH("Сумма затрат, т.руб.",'Кальк-я'!$5:$5,0))*
INDEX(ЗФ,MATCH($A$66,ЗФ!$A:$A,0),MATCH("Посевная площадь"&amp;YEAR(M$3),ЗФ!$2:$2,0))*
INDEX(Коэф.закупка_год_виноград[],MATCH($A70,Коэф.закупка_год_виноград[1],0),MATCH(MONTH(L$3),КЗ!$1:$1,0))/1000,""),0)</f>
        <v>0</v>
      </c>
      <c r="M70" s="551" cm="1">
        <f t="array" aca="1" ref="M70" ca="1">IFERROR(IF(AND(НачЦ_ИнвП_Дата&lt;=M$3,КИнвП_Дата&gt;M$3),
INDEX(Кальк._виноград,MATCH($A70,Кальк._виноград_наим.,0),MATCH("Сумма затрат, т.руб.",'Кальк-я'!$5:$5,0))*
INDEX(ЗФ,MATCH($A$66,ЗФ!$A:$A,0),MATCH("Посевная площадь"&amp;YEAR(N$3),ЗФ!$2:$2,0))*
INDEX(Коэф.закупка_год_виноград[],MATCH($A70,Коэф.закупка_год_виноград[1],0),MATCH(MONTH(M$3),КЗ!$1:$1,0))/1000,""),0)</f>
        <v>0</v>
      </c>
      <c r="N70" s="552">
        <f t="shared" ca="1" si="1619"/>
        <v>0</v>
      </c>
      <c r="O70" s="551" cm="1">
        <f t="array" aca="1" ref="O70" ca="1">IFERROR(IF(AND(НачЦ_ИнвП_Дата&lt;=O$3,КИнвП_Дата&gt;O$3),
INDEX(Кальк._виноград,MATCH($A70,Кальк._виноград_наим.,0),MATCH("Сумма затрат, т.руб.",'Кальк-я'!$5:$5,0))*
INDEX(ЗФ,MATCH($A$66,ЗФ!$A:$A,0),MATCH("Посевная площадь"&amp;YEAR(P$3),ЗФ!$2:$2,0))*
INDEX(Коэф.закупка_год_виноград[],MATCH($A70,Коэф.закупка_год_виноград[1],0),MATCH(MONTH(O$3),КЗ!$1:$1,0))/1000,""),0)</f>
        <v>0</v>
      </c>
      <c r="P70" s="551" cm="1">
        <f t="array" aca="1" ref="P70" ca="1">IFERROR(IF(AND(НачЦ_ИнвП_Дата&lt;=P$3,КИнвП_Дата&gt;P$3),
INDEX(Кальк._виноград,MATCH($A70,Кальк._виноград_наим.,0),MATCH("Сумма затрат, т.руб.",'Кальк-я'!$5:$5,0))*
INDEX(ЗФ,MATCH($A$66,ЗФ!$A:$A,0),MATCH("Посевная площадь"&amp;YEAR(Q$3),ЗФ!$2:$2,0))*
INDEX(Коэф.закупка_год_виноград[],MATCH($A70,Коэф.закупка_год_виноград[1],0),MATCH(MONTH(P$3),КЗ!$1:$1,0))/1000,""),0)</f>
        <v>0</v>
      </c>
      <c r="Q70" s="551" cm="1">
        <f t="array" aca="1" ref="Q70" ca="1">IFERROR(IF(AND(НачЦ_ИнвП_Дата&lt;=Q$3,КИнвП_Дата&gt;Q$3),
INDEX(Кальк._виноград,MATCH($A70,Кальк._виноград_наим.,0),MATCH("Сумма затрат, т.руб.",'Кальк-я'!$5:$5,0))*
INDEX(ЗФ,MATCH($A$66,ЗФ!$A:$A,0),MATCH("Посевная площадь"&amp;YEAR(R$3),ЗФ!$2:$2,0))*
INDEX(Коэф.закупка_год_виноград[],MATCH($A70,Коэф.закупка_год_виноград[1],0),MATCH(MONTH(Q$3),КЗ!$1:$1,0))/1000,""),0)</f>
        <v>0</v>
      </c>
      <c r="R70" s="551" cm="1">
        <f t="array" aca="1" ref="R70" ca="1">IFERROR(IF(AND(НачЦ_ИнвП_Дата&lt;=R$3,КИнвП_Дата&gt;R$3),
INDEX(Кальк._виноград,MATCH($A70,Кальк._виноград_наим.,0),MATCH("Сумма затрат, т.руб.",'Кальк-я'!$5:$5,0))*
INDEX(ЗФ,MATCH($A$66,ЗФ!$A:$A,0),MATCH("Посевная площадь"&amp;YEAR(S$3),ЗФ!$2:$2,0))*
INDEX(Коэф.закупка_год_виноград[],MATCH($A70,Коэф.закупка_год_виноград[1],0),MATCH(MONTH(R$3),КЗ!$1:$1,0))/1000,""),0)</f>
        <v>0</v>
      </c>
      <c r="S70" s="551" cm="1">
        <f t="array" aca="1" ref="S70" ca="1">IFERROR(IF(AND(НачЦ_ИнвП_Дата&lt;=S$3,КИнвП_Дата&gt;S$3),
INDEX(Кальк._виноград,MATCH($A70,Кальк._виноград_наим.,0),MATCH("Сумма затрат, т.руб.",'Кальк-я'!$5:$5,0))*
INDEX(ЗФ,MATCH($A$66,ЗФ!$A:$A,0),MATCH("Посевная площадь"&amp;YEAR(T$3),ЗФ!$2:$2,0))*
INDEX(Коэф.закупка_год_виноград[],MATCH($A70,Коэф.закупка_год_виноград[1],0),MATCH(MONTH(S$3),КЗ!$1:$1,0))/1000,""),0)</f>
        <v>0</v>
      </c>
      <c r="T70" s="551" cm="1">
        <f t="array" aca="1" ref="T70" ca="1">IFERROR(IF(AND(НачЦ_ИнвП_Дата&lt;=T$3,КИнвП_Дата&gt;T$3),
INDEX(Кальк._виноград,MATCH($A70,Кальк._виноград_наим.,0),MATCH("Сумма затрат, т.руб.",'Кальк-я'!$5:$5,0))*
INDEX(ЗФ,MATCH($A$66,ЗФ!$A:$A,0),MATCH("Посевная площадь"&amp;YEAR(U$3),ЗФ!$2:$2,0))*
INDEX(Коэф.закупка_год_виноград[],MATCH($A70,Коэф.закупка_год_виноград[1],0),MATCH(MONTH(T$3),КЗ!$1:$1,0))/1000,""),0)</f>
        <v>0</v>
      </c>
      <c r="U70" s="551" cm="1">
        <f t="array" aca="1" ref="U70" ca="1">IFERROR(IF(AND(НачЦ_ИнвП_Дата&lt;=U$3,КИнвП_Дата&gt;U$3),
INDEX(Кальк._виноград,MATCH($A70,Кальк._виноград_наим.,0),MATCH("Сумма затрат, т.руб.",'Кальк-я'!$5:$5,0))*
INDEX(ЗФ,MATCH($A$66,ЗФ!$A:$A,0),MATCH("Посевная площадь"&amp;YEAR(V$3),ЗФ!$2:$2,0))*
INDEX(Коэф.закупка_год_виноград[],MATCH($A70,Коэф.закупка_год_виноград[1],0),MATCH(MONTH(U$3),КЗ!$1:$1,0))/1000,""),0)</f>
        <v>0</v>
      </c>
      <c r="V70" s="551" cm="1">
        <f t="array" aca="1" ref="V70" ca="1">IFERROR(IF(AND(НачЦ_ИнвП_Дата&lt;=V$3,КИнвП_Дата&gt;V$3),
INDEX(Кальк._виноград,MATCH($A70,Кальк._виноград_наим.,0),MATCH("Сумма затрат, т.руб.",'Кальк-я'!$5:$5,0))*
INDEX(ЗФ,MATCH($A$66,ЗФ!$A:$A,0),MATCH("Посевная площадь"&amp;YEAR(W$3),ЗФ!$2:$2,0))*
INDEX(Коэф.закупка_год_виноград[],MATCH($A70,Коэф.закупка_год_виноград[1],0),MATCH(MONTH(V$3),КЗ!$1:$1,0))/1000,""),0)</f>
        <v>0</v>
      </c>
      <c r="W70" s="551" cm="1">
        <f t="array" aca="1" ref="W70" ca="1">IFERROR(IF(AND(НачЦ_ИнвП_Дата&lt;=W$3,КИнвП_Дата&gt;W$3),
INDEX(Кальк._виноград,MATCH($A70,Кальк._виноград_наим.,0),MATCH("Сумма затрат, т.руб.",'Кальк-я'!$5:$5,0))*
INDEX(ЗФ,MATCH($A$66,ЗФ!$A:$A,0),MATCH("Посевная площадь"&amp;YEAR(X$3),ЗФ!$2:$2,0))*
INDEX(Коэф.закупка_год_виноград[],MATCH($A70,Коэф.закупка_год_виноград[1],0),MATCH(MONTH(W$3),КЗ!$1:$1,0))/1000,""),0)</f>
        <v>0</v>
      </c>
      <c r="X70" s="551" cm="1">
        <f t="array" aca="1" ref="X70" ca="1">IFERROR(IF(AND(НачЦ_ИнвП_Дата&lt;=X$3,КИнвП_Дата&gt;X$3),
INDEX(Кальк._виноград,MATCH($A70,Кальк._виноград_наим.,0),MATCH("Сумма затрат, т.руб.",'Кальк-я'!$5:$5,0))*
INDEX(ЗФ,MATCH($A$66,ЗФ!$A:$A,0),MATCH("Посевная площадь"&amp;YEAR(Y$3),ЗФ!$2:$2,0))*
INDEX(Коэф.закупка_год_виноград[],MATCH($A70,Коэф.закупка_год_виноград[1],0),MATCH(MONTH(X$3),КЗ!$1:$1,0))/1000,""),0)</f>
        <v>0</v>
      </c>
      <c r="Y70" s="551" cm="1">
        <f t="array" aca="1" ref="Y70" ca="1">IFERROR(IF(AND(НачЦ_ИнвП_Дата&lt;=Y$3,КИнвП_Дата&gt;Y$3),
INDEX(Кальк._виноград,MATCH($A70,Кальк._виноград_наим.,0),MATCH("Сумма затрат, т.руб.",'Кальк-я'!$5:$5,0))*
INDEX(ЗФ,MATCH($A$66,ЗФ!$A:$A,0),MATCH("Посевная площадь"&amp;YEAR(Z$3),ЗФ!$2:$2,0))*
INDEX(Коэф.закупка_год_виноград[],MATCH($A70,Коэф.закупка_год_виноград[1],0),MATCH(MONTH(Y$3),КЗ!$1:$1,0))/1000,""),0)</f>
        <v>0</v>
      </c>
      <c r="Z70" s="551" cm="1">
        <f t="array" aca="1" ref="Z70" ca="1">IFERROR(IF(AND(НачЦ_ИнвП_Дата&lt;=Z$3,КИнвП_Дата&gt;Z$3),
INDEX(Кальк._виноград,MATCH($A70,Кальк._виноград_наим.,0),MATCH("Сумма затрат, т.руб.",'Кальк-я'!$5:$5,0))*
INDEX(ЗФ,MATCH($A$66,ЗФ!$A:$A,0),MATCH("Посевная площадь"&amp;YEAR(AA$3),ЗФ!$2:$2,0))*
INDEX(Коэф.закупка_год_виноград[],MATCH($A70,Коэф.закупка_год_виноград[1],0),MATCH(MONTH(Z$3),КЗ!$1:$1,0))/1000,""),0)</f>
        <v>0</v>
      </c>
      <c r="AA70" s="552">
        <f t="shared" ca="1" si="1632"/>
        <v>0</v>
      </c>
      <c r="AB70" s="551" cm="1">
        <f t="array" aca="1" ref="AB70" ca="1">IFERROR(IF(AND(НачЦ_ИнвП_Дата&lt;=AB$3,КИнвП_Дата&gt;AB$3),
INDEX(Кальк._виноград,MATCH($A70,Кальк._виноград_наим.,0),MATCH("Сумма затрат, т.руб.",'Кальк-я'!$5:$5,0))*
INDEX(ЗФ,MATCH($A$66,ЗФ!$A:$A,0),MATCH("Посевная площадь"&amp;YEAR(AC$3),ЗФ!$2:$2,0))*
INDEX(Коэф.закупка_год_виноград[],MATCH($A70,Коэф.закупка_год_виноград[1],0),MATCH(MONTH(AB$3),КЗ!$1:$1,0))/1000,""),0)</f>
        <v>0</v>
      </c>
      <c r="AC70" s="551" cm="1">
        <f t="array" aca="1" ref="AC70" ca="1">IFERROR(IF(AND(НачЦ_ИнвП_Дата&lt;=AC$3,КИнвП_Дата&gt;AC$3),
INDEX(Кальк._виноград,MATCH($A70,Кальк._виноград_наим.,0),MATCH("Сумма затрат, т.руб.",'Кальк-я'!$5:$5,0))*
INDEX(ЗФ,MATCH($A$66,ЗФ!$A:$A,0),MATCH("Посевная площадь"&amp;YEAR(AD$3),ЗФ!$2:$2,0))*
INDEX(Коэф.закупка_год_виноград[],MATCH($A70,Коэф.закупка_год_виноград[1],0),MATCH(MONTH(AC$3),КЗ!$1:$1,0))/1000,""),0)</f>
        <v>0</v>
      </c>
      <c r="AD70" s="551" cm="1">
        <f t="array" aca="1" ref="AD70" ca="1">IFERROR(IF(AND(НачЦ_ИнвП_Дата&lt;=AD$3,КИнвП_Дата&gt;AD$3),
INDEX(Кальк._виноград,MATCH($A70,Кальк._виноград_наим.,0),MATCH("Сумма затрат, т.руб.",'Кальк-я'!$5:$5,0))*
INDEX(ЗФ,MATCH($A$66,ЗФ!$A:$A,0),MATCH("Посевная площадь"&amp;YEAR(AE$3),ЗФ!$2:$2,0))*
INDEX(Коэф.закупка_год_виноград[],MATCH($A70,Коэф.закупка_год_виноград[1],0),MATCH(MONTH(AD$3),КЗ!$1:$1,0))/1000,""),0)</f>
        <v>0</v>
      </c>
      <c r="AE70" s="551" cm="1">
        <f t="array" aca="1" ref="AE70" ca="1">IFERROR(IF(AND(НачЦ_ИнвП_Дата&lt;=AE$3,КИнвП_Дата&gt;AE$3),
INDEX(Кальк._виноград,MATCH($A70,Кальк._виноград_наим.,0),MATCH("Сумма затрат, т.руб.",'Кальк-я'!$5:$5,0))*
INDEX(ЗФ,MATCH($A$66,ЗФ!$A:$A,0),MATCH("Посевная площадь"&amp;YEAR(AF$3),ЗФ!$2:$2,0))*
INDEX(Коэф.закупка_год_виноград[],MATCH($A70,Коэф.закупка_год_виноград[1],0),MATCH(MONTH(AE$3),КЗ!$1:$1,0))/1000,""),0)</f>
        <v>0</v>
      </c>
      <c r="AF70" s="551" cm="1">
        <f t="array" aca="1" ref="AF70" ca="1">IFERROR(IF(AND(НачЦ_ИнвП_Дата&lt;=AF$3,КИнвП_Дата&gt;AF$3),
INDEX(Кальк._виноград,MATCH($A70,Кальк._виноград_наим.,0),MATCH("Сумма затрат, т.руб.",'Кальк-я'!$5:$5,0))*
INDEX(ЗФ,MATCH($A$66,ЗФ!$A:$A,0),MATCH("Посевная площадь"&amp;YEAR(AG$3),ЗФ!$2:$2,0))*
INDEX(Коэф.закупка_год_виноград[],MATCH($A70,Коэф.закупка_год_виноград[1],0),MATCH(MONTH(AF$3),КЗ!$1:$1,0))/1000,""),0)</f>
        <v>0</v>
      </c>
      <c r="AG70" s="551" cm="1">
        <f t="array" aca="1" ref="AG70" ca="1">IFERROR(IF(AND(НачЦ_ИнвП_Дата&lt;=AG$3,КИнвП_Дата&gt;AG$3),
INDEX(Кальк._виноград,MATCH($A70,Кальк._виноград_наим.,0),MATCH("Сумма затрат, т.руб.",'Кальк-я'!$5:$5,0))*
INDEX(ЗФ,MATCH($A$66,ЗФ!$A:$A,0),MATCH("Посевная площадь"&amp;YEAR(AH$3),ЗФ!$2:$2,0))*
INDEX(Коэф.закупка_год_виноград[],MATCH($A70,Коэф.закупка_год_виноград[1],0),MATCH(MONTH(AG$3),КЗ!$1:$1,0))/1000,""),0)</f>
        <v>0</v>
      </c>
      <c r="AH70" s="551" cm="1">
        <f t="array" aca="1" ref="AH70" ca="1">IFERROR(IF(AND(НачЦ_ИнвП_Дата&lt;=AH$3,КИнвП_Дата&gt;AH$3),
INDEX(Кальк._виноград,MATCH($A70,Кальк._виноград_наим.,0),MATCH("Сумма затрат, т.руб.",'Кальк-я'!$5:$5,0))*
INDEX(ЗФ,MATCH($A$66,ЗФ!$A:$A,0),MATCH("Посевная площадь"&amp;YEAR(AI$3),ЗФ!$2:$2,0))*
INDEX(Коэф.закупка_год_виноград[],MATCH($A70,Коэф.закупка_год_виноград[1],0),MATCH(MONTH(AH$3),КЗ!$1:$1,0))/1000,""),0)</f>
        <v>0</v>
      </c>
      <c r="AI70" s="551" cm="1">
        <f t="array" aca="1" ref="AI70" ca="1">IFERROR(IF(AND(НачЦ_ИнвП_Дата&lt;=AI$3,КИнвП_Дата&gt;AI$3),
INDEX(Кальк._виноград,MATCH($A70,Кальк._виноград_наим.,0),MATCH("Сумма затрат, т.руб.",'Кальк-я'!$5:$5,0))*
INDEX(ЗФ,MATCH($A$66,ЗФ!$A:$A,0),MATCH("Посевная площадь"&amp;YEAR(AJ$3),ЗФ!$2:$2,0))*
INDEX(Коэф.закупка_год_виноград[],MATCH($A70,Коэф.закупка_год_виноград[1],0),MATCH(MONTH(AI$3),КЗ!$1:$1,0))/1000,""),0)</f>
        <v>0</v>
      </c>
      <c r="AJ70" s="551" cm="1">
        <f t="array" aca="1" ref="AJ70" ca="1">IFERROR(IF(AND(НачЦ_ИнвП_Дата&lt;=AJ$3,КИнвП_Дата&gt;AJ$3),
INDEX(Кальк._виноград,MATCH($A70,Кальк._виноград_наим.,0),MATCH("Сумма затрат, т.руб.",'Кальк-я'!$5:$5,0))*
INDEX(ЗФ,MATCH($A$66,ЗФ!$A:$A,0),MATCH("Посевная площадь"&amp;YEAR(AK$3),ЗФ!$2:$2,0))*
INDEX(Коэф.закупка_год_виноград[],MATCH($A70,Коэф.закупка_год_виноград[1],0),MATCH(MONTH(AJ$3),КЗ!$1:$1,0))/1000,""),0)</f>
        <v>0</v>
      </c>
      <c r="AK70" s="551" cm="1">
        <f t="array" aca="1" ref="AK70" ca="1">IFERROR(IF(AND(НачЦ_ИнвП_Дата&lt;=AK$3,КИнвП_Дата&gt;AK$3),
INDEX(Кальк._виноград,MATCH($A70,Кальк._виноград_наим.,0),MATCH("Сумма затрат, т.руб.",'Кальк-я'!$5:$5,0))*
INDEX(ЗФ,MATCH($A$66,ЗФ!$A:$A,0),MATCH("Посевная площадь"&amp;YEAR(AL$3),ЗФ!$2:$2,0))*
INDEX(Коэф.закупка_год_виноград[],MATCH($A70,Коэф.закупка_год_виноград[1],0),MATCH(MONTH(AK$3),КЗ!$1:$1,0))/1000,""),0)</f>
        <v>0</v>
      </c>
      <c r="AL70" s="551" cm="1">
        <f t="array" aca="1" ref="AL70" ca="1">IFERROR(IF(AND(НачЦ_ИнвП_Дата&lt;=AL$3,КИнвП_Дата&gt;AL$3),
INDEX(Кальк._виноград,MATCH($A70,Кальк._виноград_наим.,0),MATCH("Сумма затрат, т.руб.",'Кальк-я'!$5:$5,0))*
INDEX(ЗФ,MATCH($A$66,ЗФ!$A:$A,0),MATCH("Посевная площадь"&amp;YEAR(AM$3),ЗФ!$2:$2,0))*
INDEX(Коэф.закупка_год_виноград[],MATCH($A70,Коэф.закупка_год_виноград[1],0),MATCH(MONTH(AL$3),КЗ!$1:$1,0))/1000,""),0)</f>
        <v>0</v>
      </c>
      <c r="AM70" s="551" cm="1">
        <f t="array" aca="1" ref="AM70" ca="1">IFERROR(IF(AND(НачЦ_ИнвП_Дата&lt;=AM$3,КИнвП_Дата&gt;AM$3),
INDEX(Кальк._виноград,MATCH($A70,Кальк._виноград_наим.,0),MATCH("Сумма затрат, т.руб.",'Кальк-я'!$5:$5,0))*
INDEX(ЗФ,MATCH($A$66,ЗФ!$A:$A,0),MATCH("Посевная площадь"&amp;YEAR(AN$3),ЗФ!$2:$2,0))*
INDEX(Коэф.закупка_год_виноград[],MATCH($A70,Коэф.закупка_год_виноград[1],0),MATCH(MONTH(AM$3),КЗ!$1:$1,0))/1000,""),0)</f>
        <v>0</v>
      </c>
      <c r="AN70" s="552">
        <f t="shared" ca="1" si="1460"/>
        <v>0</v>
      </c>
      <c r="AO70" s="551" cm="1">
        <f t="array" aca="1" ref="AO70" ca="1">IFERROR(IF(AND(НачЦ_ИнвП_Дата&lt;=AO$3,КИнвП_Дата&gt;AO$3),
INDEX(Кальк._виноград,MATCH($A70,Кальк._виноград_наим.,0),MATCH("Сумма затрат, т.руб.",'Кальк-я'!$5:$5,0))*
INDEX(ЗФ,MATCH($A$66,ЗФ!$A:$A,0),MATCH("Посевная площадь"&amp;YEAR(AP$3),ЗФ!$2:$2,0))*
INDEX(Коэф.закупка_год_виноград[],MATCH($A70,Коэф.закупка_год_виноград[1],0),MATCH(MONTH(AO$3),КЗ!$1:$1,0))/1000,""),0)</f>
        <v>0</v>
      </c>
      <c r="AP70" s="551" cm="1">
        <f t="array" aca="1" ref="AP70" ca="1">IFERROR(IF(AND(НачЦ_ИнвП_Дата&lt;=AP$3,КИнвП_Дата&gt;AP$3),
INDEX(Кальк._виноград,MATCH($A70,Кальк._виноград_наим.,0),MATCH("Сумма затрат, т.руб.",'Кальк-я'!$5:$5,0))*
INDEX(ЗФ,MATCH($A$66,ЗФ!$A:$A,0),MATCH("Посевная площадь"&amp;YEAR(AQ$3),ЗФ!$2:$2,0))*
INDEX(Коэф.закупка_год_виноград[],MATCH($A70,Коэф.закупка_год_виноград[1],0),MATCH(MONTH(AP$3),КЗ!$1:$1,0))/1000,""),0)</f>
        <v>0</v>
      </c>
      <c r="AQ70" s="551" cm="1">
        <f t="array" aca="1" ref="AQ70" ca="1">IFERROR(IF(AND(НачЦ_ИнвП_Дата&lt;=AQ$3,КИнвП_Дата&gt;AQ$3),
INDEX(Кальк._виноград,MATCH($A70,Кальк._виноград_наим.,0),MATCH("Сумма затрат, т.руб.",'Кальк-я'!$5:$5,0))*
INDEX(ЗФ,MATCH($A$66,ЗФ!$A:$A,0),MATCH("Посевная площадь"&amp;YEAR(AR$3),ЗФ!$2:$2,0))*
INDEX(Коэф.закупка_год_виноград[],MATCH($A70,Коэф.закупка_год_виноград[1],0),MATCH(MONTH(AQ$3),КЗ!$1:$1,0))/1000,""),0)</f>
        <v>0</v>
      </c>
      <c r="AR70" s="551" cm="1">
        <f t="array" aca="1" ref="AR70" ca="1">IFERROR(IF(AND(НачЦ_ИнвП_Дата&lt;=AR$3,КИнвП_Дата&gt;AR$3),
INDEX(Кальк._виноград,MATCH($A70,Кальк._виноград_наим.,0),MATCH("Сумма затрат, т.руб.",'Кальк-я'!$5:$5,0))*
INDEX(ЗФ,MATCH($A$66,ЗФ!$A:$A,0),MATCH("Посевная площадь"&amp;YEAR(AS$3),ЗФ!$2:$2,0))*
INDEX(Коэф.закупка_год_виноград[],MATCH($A70,Коэф.закупка_год_виноград[1],0),MATCH(MONTH(AR$3),КЗ!$1:$1,0))/1000,""),0)</f>
        <v>0</v>
      </c>
      <c r="AS70" s="551" cm="1">
        <f t="array" aca="1" ref="AS70" ca="1">IFERROR(IF(AND(НачЦ_ИнвП_Дата&lt;=AS$3,КИнвП_Дата&gt;AS$3),
INDEX(Кальк._виноград,MATCH($A70,Кальк._виноград_наим.,0),MATCH("Сумма затрат, т.руб.",'Кальк-я'!$5:$5,0))*
INDEX(ЗФ,MATCH($A$66,ЗФ!$A:$A,0),MATCH("Посевная площадь"&amp;YEAR(AT$3),ЗФ!$2:$2,0))*
INDEX(Коэф.закупка_год_виноград[],MATCH($A70,Коэф.закупка_год_виноград[1],0),MATCH(MONTH(AS$3),КЗ!$1:$1,0))/1000,""),0)</f>
        <v>0</v>
      </c>
      <c r="AT70" s="551" cm="1">
        <f t="array" aca="1" ref="AT70" ca="1">IFERROR(IF(AND(НачЦ_ИнвП_Дата&lt;=AT$3,КИнвП_Дата&gt;AT$3),
INDEX(Кальк._виноград,MATCH($A70,Кальк._виноград_наим.,0),MATCH("Сумма затрат, т.руб.",'Кальк-я'!$5:$5,0))*
INDEX(ЗФ,MATCH($A$66,ЗФ!$A:$A,0),MATCH("Посевная площадь"&amp;YEAR(AU$3),ЗФ!$2:$2,0))*
INDEX(Коэф.закупка_год_виноград[],MATCH($A70,Коэф.закупка_год_виноград[1],0),MATCH(MONTH(AT$3),КЗ!$1:$1,0))/1000,""),0)</f>
        <v>0</v>
      </c>
      <c r="AU70" s="551" cm="1">
        <f t="array" aca="1" ref="AU70" ca="1">IFERROR(IF(AND(НачЦ_ИнвП_Дата&lt;=AU$3,КИнвП_Дата&gt;AU$3),
INDEX(Кальк._виноград,MATCH($A70,Кальк._виноград_наим.,0),MATCH("Сумма затрат, т.руб.",'Кальк-я'!$5:$5,0))*
INDEX(ЗФ,MATCH($A$66,ЗФ!$A:$A,0),MATCH("Посевная площадь"&amp;YEAR(AV$3),ЗФ!$2:$2,0))*
INDEX(Коэф.закупка_год_виноград[],MATCH($A70,Коэф.закупка_год_виноград[1],0),MATCH(MONTH(AU$3),КЗ!$1:$1,0))/1000,""),0)</f>
        <v>0</v>
      </c>
      <c r="AV70" s="551" cm="1">
        <f t="array" aca="1" ref="AV70" ca="1">IFERROR(IF(AND(НачЦ_ИнвП_Дата&lt;=AV$3,КИнвП_Дата&gt;AV$3),
INDEX(Кальк._виноград,MATCH($A70,Кальк._виноград_наим.,0),MATCH("Сумма затрат, т.руб.",'Кальк-я'!$5:$5,0))*
INDEX(ЗФ,MATCH($A$66,ЗФ!$A:$A,0),MATCH("Посевная площадь"&amp;YEAR(AW$3),ЗФ!$2:$2,0))*
INDEX(Коэф.закупка_год_виноград[],MATCH($A70,Коэф.закупка_год_виноград[1],0),MATCH(MONTH(AV$3),КЗ!$1:$1,0))/1000,""),0)</f>
        <v>0</v>
      </c>
      <c r="AW70" s="551" cm="1">
        <f t="array" aca="1" ref="AW70" ca="1">IFERROR(IF(AND(НачЦ_ИнвП_Дата&lt;=AW$3,КИнвП_Дата&gt;AW$3),
INDEX(Кальк._виноград,MATCH($A70,Кальк._виноград_наим.,0),MATCH("Сумма затрат, т.руб.",'Кальк-я'!$5:$5,0))*
INDEX(ЗФ,MATCH($A$66,ЗФ!$A:$A,0),MATCH("Посевная площадь"&amp;YEAR(AX$3),ЗФ!$2:$2,0))*
INDEX(Коэф.закупка_год_виноград[],MATCH($A70,Коэф.закупка_год_виноград[1],0),MATCH(MONTH(AW$3),КЗ!$1:$1,0))/1000,""),0)</f>
        <v>0</v>
      </c>
      <c r="AX70" s="551" cm="1">
        <f t="array" aca="1" ref="AX70" ca="1">IFERROR(IF(AND(НачЦ_ИнвП_Дата&lt;=AX$3,КИнвП_Дата&gt;AX$3),
INDEX(Кальк._виноград,MATCH($A70,Кальк._виноград_наим.,0),MATCH("Сумма затрат, т.руб.",'Кальк-я'!$5:$5,0))*
INDEX(ЗФ,MATCH($A$66,ЗФ!$A:$A,0),MATCH("Посевная площадь"&amp;YEAR(AY$3),ЗФ!$2:$2,0))*
INDEX(Коэф.закупка_год_виноград[],MATCH($A70,Коэф.закупка_год_виноград[1],0),MATCH(MONTH(AX$3),КЗ!$1:$1,0))/1000,""),0)</f>
        <v>0</v>
      </c>
      <c r="AY70" s="551" cm="1">
        <f t="array" aca="1" ref="AY70" ca="1">IFERROR(IF(AND(НачЦ_ИнвП_Дата&lt;=AY$3,КИнвП_Дата&gt;AY$3),
INDEX(Кальк._виноград,MATCH($A70,Кальк._виноград_наим.,0),MATCH("Сумма затрат, т.руб.",'Кальк-я'!$5:$5,0))*
INDEX(ЗФ,MATCH($A$66,ЗФ!$A:$A,0),MATCH("Посевная площадь"&amp;YEAR(AZ$3),ЗФ!$2:$2,0))*
INDEX(Коэф.закупка_год_виноград[],MATCH($A70,Коэф.закупка_год_виноград[1],0),MATCH(MONTH(AY$3),КЗ!$1:$1,0))/1000,""),0)</f>
        <v>0</v>
      </c>
      <c r="AZ70" s="551" cm="1">
        <f t="array" aca="1" ref="AZ70" ca="1">IFERROR(IF(AND(НачЦ_ИнвП_Дата&lt;=AZ$3,КИнвП_Дата&gt;AZ$3),
INDEX(Кальк._виноград,MATCH($A70,Кальк._виноград_наим.,0),MATCH("Сумма затрат, т.руб.",'Кальк-я'!$5:$5,0))*
INDEX(ЗФ,MATCH($A$66,ЗФ!$A:$A,0),MATCH("Посевная площадь"&amp;YEAR(BA$3),ЗФ!$2:$2,0))*
INDEX(Коэф.закупка_год_виноград[],MATCH($A70,Коэф.закупка_год_виноград[1],0),MATCH(MONTH(AZ$3),КЗ!$1:$1,0))/1000,""),0)</f>
        <v>0</v>
      </c>
      <c r="BA70" s="552">
        <f t="shared" ca="1" si="1462"/>
        <v>0</v>
      </c>
      <c r="BB70" s="551" cm="1">
        <f t="array" aca="1" ref="BB70" ca="1">IFERROR(IF(AND(НачЦ_ИнвП_Дата&lt;=BB$3,КИнвП_Дата&gt;BB$3),
INDEX(Кальк._виноград,MATCH($A70,Кальк._виноград_наим.,0),MATCH("Сумма затрат, т.руб.",'Кальк-я'!$5:$5,0))*
INDEX(ЗФ,MATCH($A$66,ЗФ!$A:$A,0),MATCH("Посевная площадь"&amp;YEAR(BC$3),ЗФ!$2:$2,0))*
INDEX(Коэф.закупка_год_виноград[],MATCH($A70,Коэф.закупка_год_виноград[1],0),MATCH(MONTH(BB$3),КЗ!$1:$1,0))/1000,""),0)</f>
        <v>0</v>
      </c>
      <c r="BC70" s="551" cm="1">
        <f t="array" aca="1" ref="BC70" ca="1">IFERROR(IF(AND(НачЦ_ИнвП_Дата&lt;=BC$3,КИнвП_Дата&gt;BC$3),
INDEX(Кальк._виноград,MATCH($A70,Кальк._виноград_наим.,0),MATCH("Сумма затрат, т.руб.",'Кальк-я'!$5:$5,0))*
INDEX(ЗФ,MATCH($A$66,ЗФ!$A:$A,0),MATCH("Посевная площадь"&amp;YEAR(BD$3),ЗФ!$2:$2,0))*
INDEX(Коэф.закупка_год_виноград[],MATCH($A70,Коэф.закупка_год_виноград[1],0),MATCH(MONTH(BC$3),КЗ!$1:$1,0))/1000,""),0)</f>
        <v>0</v>
      </c>
      <c r="BD70" s="551" cm="1">
        <f t="array" aca="1" ref="BD70" ca="1">IFERROR(IF(AND(НачЦ_ИнвП_Дата&lt;=BD$3,КИнвП_Дата&gt;BD$3),
INDEX(Кальк._виноград,MATCH($A70,Кальк._виноград_наим.,0),MATCH("Сумма затрат, т.руб.",'Кальк-я'!$5:$5,0))*
INDEX(ЗФ,MATCH($A$66,ЗФ!$A:$A,0),MATCH("Посевная площадь"&amp;YEAR(BE$3),ЗФ!$2:$2,0))*
INDEX(Коэф.закупка_год_виноград[],MATCH($A70,Коэф.закупка_год_виноград[1],0),MATCH(MONTH(BD$3),КЗ!$1:$1,0))/1000,""),0)</f>
        <v>0</v>
      </c>
      <c r="BE70" s="551" cm="1">
        <f t="array" aca="1" ref="BE70" ca="1">IFERROR(IF(AND(НачЦ_ИнвП_Дата&lt;=BE$3,КИнвП_Дата&gt;BE$3),
INDEX(Кальк._виноград,MATCH($A70,Кальк._виноград_наим.,0),MATCH("Сумма затрат, т.руб.",'Кальк-я'!$5:$5,0))*
INDEX(ЗФ,MATCH($A$66,ЗФ!$A:$A,0),MATCH("Посевная площадь"&amp;YEAR(BF$3),ЗФ!$2:$2,0))*
INDEX(Коэф.закупка_год_виноград[],MATCH($A70,Коэф.закупка_год_виноград[1],0),MATCH(MONTH(BE$3),КЗ!$1:$1,0))/1000,""),0)</f>
        <v>0</v>
      </c>
      <c r="BF70" s="551" cm="1">
        <f t="array" aca="1" ref="BF70" ca="1">IFERROR(IF(AND(НачЦ_ИнвП_Дата&lt;=BF$3,КИнвП_Дата&gt;BF$3),
INDEX(Кальк._виноград,MATCH($A70,Кальк._виноград_наим.,0),MATCH("Сумма затрат, т.руб.",'Кальк-я'!$5:$5,0))*
INDEX(ЗФ,MATCH($A$66,ЗФ!$A:$A,0),MATCH("Посевная площадь"&amp;YEAR(BG$3),ЗФ!$2:$2,0))*
INDEX(Коэф.закупка_год_виноград[],MATCH($A70,Коэф.закупка_год_виноград[1],0),MATCH(MONTH(BF$3),КЗ!$1:$1,0))/1000,""),0)</f>
        <v>0</v>
      </c>
      <c r="BG70" s="551" cm="1">
        <f t="array" aca="1" ref="BG70" ca="1">IFERROR(IF(AND(НачЦ_ИнвП_Дата&lt;=BG$3,КИнвП_Дата&gt;BG$3),
INDEX(Кальк._виноград,MATCH($A70,Кальк._виноград_наим.,0),MATCH("Сумма затрат, т.руб.",'Кальк-я'!$5:$5,0))*
INDEX(ЗФ,MATCH($A$66,ЗФ!$A:$A,0),MATCH("Посевная площадь"&amp;YEAR(BH$3),ЗФ!$2:$2,0))*
INDEX(Коэф.закупка_год_виноград[],MATCH($A70,Коэф.закупка_год_виноград[1],0),MATCH(MONTH(BG$3),КЗ!$1:$1,0))/1000,""),0)</f>
        <v>0</v>
      </c>
      <c r="BH70" s="551" cm="1">
        <f t="array" aca="1" ref="BH70" ca="1">IFERROR(IF(AND(НачЦ_ИнвП_Дата&lt;=BH$3,КИнвП_Дата&gt;BH$3),
INDEX(Кальк._виноград,MATCH($A70,Кальк._виноград_наим.,0),MATCH("Сумма затрат, т.руб.",'Кальк-я'!$5:$5,0))*
INDEX(ЗФ,MATCH($A$66,ЗФ!$A:$A,0),MATCH("Посевная площадь"&amp;YEAR(BI$3),ЗФ!$2:$2,0))*
INDEX(Коэф.закупка_год_виноград[],MATCH($A70,Коэф.закупка_год_виноград[1],0),MATCH(MONTH(BH$3),КЗ!$1:$1,0))/1000,""),0)</f>
        <v>0</v>
      </c>
      <c r="BI70" s="551" cm="1">
        <f t="array" aca="1" ref="BI70" ca="1">IFERROR(IF(AND(НачЦ_ИнвП_Дата&lt;=BI$3,КИнвП_Дата&gt;BI$3),
INDEX(Кальк._виноград,MATCH($A70,Кальк._виноград_наим.,0),MATCH("Сумма затрат, т.руб.",'Кальк-я'!$5:$5,0))*
INDEX(ЗФ,MATCH($A$66,ЗФ!$A:$A,0),MATCH("Посевная площадь"&amp;YEAR(BJ$3),ЗФ!$2:$2,0))*
INDEX(Коэф.закупка_год_виноград[],MATCH($A70,Коэф.закупка_год_виноград[1],0),MATCH(MONTH(BI$3),КЗ!$1:$1,0))/1000,""),0)</f>
        <v>0</v>
      </c>
      <c r="BJ70" s="551" cm="1">
        <f t="array" aca="1" ref="BJ70" ca="1">IFERROR(IF(AND(НачЦ_ИнвП_Дата&lt;=BJ$3,КИнвП_Дата&gt;BJ$3),
INDEX(Кальк._виноград,MATCH($A70,Кальк._виноград_наим.,0),MATCH("Сумма затрат, т.руб.",'Кальк-я'!$5:$5,0))*
INDEX(ЗФ,MATCH($A$66,ЗФ!$A:$A,0),MATCH("Посевная площадь"&amp;YEAR(BK$3),ЗФ!$2:$2,0))*
INDEX(Коэф.закупка_год_виноград[],MATCH($A70,Коэф.закупка_год_виноград[1],0),MATCH(MONTH(BJ$3),КЗ!$1:$1,0))/1000,""),0)</f>
        <v>0</v>
      </c>
      <c r="BK70" s="551" cm="1">
        <f t="array" aca="1" ref="BK70" ca="1">IFERROR(IF(AND(НачЦ_ИнвП_Дата&lt;=BK$3,КИнвП_Дата&gt;BK$3),
INDEX(Кальк._виноград,MATCH($A70,Кальк._виноград_наим.,0),MATCH("Сумма затрат, т.руб.",'Кальк-я'!$5:$5,0))*
INDEX(ЗФ,MATCH($A$66,ЗФ!$A:$A,0),MATCH("Посевная площадь"&amp;YEAR(BL$3),ЗФ!$2:$2,0))*
INDEX(Коэф.закупка_год_виноград[],MATCH($A70,Коэф.закупка_год_виноград[1],0),MATCH(MONTH(BK$3),КЗ!$1:$1,0))/1000,""),0)</f>
        <v>0</v>
      </c>
      <c r="BL70" s="551" cm="1">
        <f t="array" aca="1" ref="BL70" ca="1">IFERROR(IF(AND(НачЦ_ИнвП_Дата&lt;=BL$3,КИнвП_Дата&gt;BL$3),
INDEX(Кальк._виноград,MATCH($A70,Кальк._виноград_наим.,0),MATCH("Сумма затрат, т.руб.",'Кальк-я'!$5:$5,0))*
INDEX(ЗФ,MATCH($A$66,ЗФ!$A:$A,0),MATCH("Посевная площадь"&amp;YEAR(BM$3),ЗФ!$2:$2,0))*
INDEX(Коэф.закупка_год_виноград[],MATCH($A70,Коэф.закупка_год_виноград[1],0),MATCH(MONTH(BL$3),КЗ!$1:$1,0))/1000,""),0)</f>
        <v>0</v>
      </c>
      <c r="BM70" s="551" cm="1">
        <f t="array" aca="1" ref="BM70" ca="1">IFERROR(IF(AND(НачЦ_ИнвП_Дата&lt;=BM$3,КИнвП_Дата&gt;BM$3),
INDEX(Кальк._виноград,MATCH($A70,Кальк._виноград_наим.,0),MATCH("Сумма затрат, т.руб.",'Кальк-я'!$5:$5,0))*
INDEX(ЗФ,MATCH($A$66,ЗФ!$A:$A,0),MATCH("Посевная площадь"&amp;YEAR(BN$3),ЗФ!$2:$2,0))*
INDEX(Коэф.закупка_год_виноград[],MATCH($A70,Коэф.закупка_год_виноград[1],0),MATCH(MONTH(BM$3),КЗ!$1:$1,0))/1000,""),0)</f>
        <v>0</v>
      </c>
      <c r="BN70" s="552">
        <f t="shared" ca="1" si="1548"/>
        <v>0</v>
      </c>
      <c r="BO70" s="551" cm="1">
        <f t="array" aca="1" ref="BO70" ca="1">IFERROR(IF(AND(НачЦ_ИнвП_Дата&lt;=BO$3,КИнвП_Дата&gt;BO$3),
INDEX(Кальк._виноград,MATCH($A70,Кальк._виноград_наим.,0),MATCH("Сумма затрат, т.руб.",'Кальк-я'!$5:$5,0))*
INDEX(ЗФ,MATCH($A$66,ЗФ!$A:$A,0),MATCH("Посевная площадь"&amp;YEAR(BP$3),ЗФ!$2:$2,0))*
INDEX(Коэф.закупка_год_виноград[],MATCH($A70,Коэф.закупка_год_виноград[1],0),MATCH(MONTH(BO$3),КЗ!$1:$1,0))/1000,""),0)</f>
        <v>0</v>
      </c>
      <c r="BP70" s="551" cm="1">
        <f t="array" aca="1" ref="BP70" ca="1">IFERROR(IF(AND(НачЦ_ИнвП_Дата&lt;=BP$3,КИнвП_Дата&gt;BP$3),
INDEX(Кальк._виноград,MATCH($A70,Кальк._виноград_наим.,0),MATCH("Сумма затрат, т.руб.",'Кальк-я'!$5:$5,0))*
INDEX(ЗФ,MATCH($A$66,ЗФ!$A:$A,0),MATCH("Посевная площадь"&amp;YEAR(BQ$3),ЗФ!$2:$2,0))*
INDEX(Коэф.закупка_год_виноград[],MATCH($A70,Коэф.закупка_год_виноград[1],0),MATCH(MONTH(BP$3),КЗ!$1:$1,0))/1000,""),0)</f>
        <v>0</v>
      </c>
      <c r="BQ70" s="551" cm="1">
        <f t="array" aca="1" ref="BQ70" ca="1">IFERROR(IF(AND(НачЦ_ИнвП_Дата&lt;=BQ$3,КИнвП_Дата&gt;BQ$3),
INDEX(Кальк._виноград,MATCH($A70,Кальк._виноград_наим.,0),MATCH("Сумма затрат, т.руб.",'Кальк-я'!$5:$5,0))*
INDEX(ЗФ,MATCH($A$66,ЗФ!$A:$A,0),MATCH("Посевная площадь"&amp;YEAR(BR$3),ЗФ!$2:$2,0))*
INDEX(Коэф.закупка_год_виноград[],MATCH($A70,Коэф.закупка_год_виноград[1],0),MATCH(MONTH(BQ$3),КЗ!$1:$1,0))/1000,""),0)</f>
        <v>0</v>
      </c>
      <c r="BR70" s="551" cm="1">
        <f t="array" aca="1" ref="BR70" ca="1">IFERROR(IF(AND(НачЦ_ИнвП_Дата&lt;=BR$3,КИнвП_Дата&gt;BR$3),
INDEX(Кальк._виноград,MATCH($A70,Кальк._виноград_наим.,0),MATCH("Сумма затрат, т.руб.",'Кальк-я'!$5:$5,0))*
INDEX(ЗФ,MATCH($A$66,ЗФ!$A:$A,0),MATCH("Посевная площадь"&amp;YEAR(BS$3),ЗФ!$2:$2,0))*
INDEX(Коэф.закупка_год_виноград[],MATCH($A70,Коэф.закупка_год_виноград[1],0),MATCH(MONTH(BR$3),КЗ!$1:$1,0))/1000,""),0)</f>
        <v>0</v>
      </c>
      <c r="BS70" s="551" cm="1">
        <f t="array" aca="1" ref="BS70" ca="1">IFERROR(IF(AND(НачЦ_ИнвП_Дата&lt;=BS$3,КИнвП_Дата&gt;BS$3),
INDEX(Кальк._виноград,MATCH($A70,Кальк._виноград_наим.,0),MATCH("Сумма затрат, т.руб.",'Кальк-я'!$5:$5,0))*
INDEX(ЗФ,MATCH($A$66,ЗФ!$A:$A,0),MATCH("Посевная площадь"&amp;YEAR(BT$3),ЗФ!$2:$2,0))*
INDEX(Коэф.закупка_год_виноград[],MATCH($A70,Коэф.закупка_год_виноград[1],0),MATCH(MONTH(BS$3),КЗ!$1:$1,0))/1000,""),0)</f>
        <v>0</v>
      </c>
      <c r="BT70" s="551" cm="1">
        <f t="array" aca="1" ref="BT70" ca="1">IFERROR(IF(AND(НачЦ_ИнвП_Дата&lt;=BT$3,КИнвП_Дата&gt;BT$3),
INDEX(Кальк._виноград,MATCH($A70,Кальк._виноград_наим.,0),MATCH("Сумма затрат, т.руб.",'Кальк-я'!$5:$5,0))*
INDEX(ЗФ,MATCH($A$66,ЗФ!$A:$A,0),MATCH("Посевная площадь"&amp;YEAR(BU$3),ЗФ!$2:$2,0))*
INDEX(Коэф.закупка_год_виноград[],MATCH($A70,Коэф.закупка_год_виноград[1],0),MATCH(MONTH(BT$3),КЗ!$1:$1,0))/1000,""),0)</f>
        <v>0</v>
      </c>
      <c r="BU70" s="551" cm="1">
        <f t="array" aca="1" ref="BU70" ca="1">IFERROR(IF(AND(НачЦ_ИнвП_Дата&lt;=BU$3,КИнвП_Дата&gt;BU$3),
INDEX(Кальк._виноград,MATCH($A70,Кальк._виноград_наим.,0),MATCH("Сумма затрат, т.руб.",'Кальк-я'!$5:$5,0))*
INDEX(ЗФ,MATCH($A$66,ЗФ!$A:$A,0),MATCH("Посевная площадь"&amp;YEAR(BV$3),ЗФ!$2:$2,0))*
INDEX(Коэф.закупка_год_виноград[],MATCH($A70,Коэф.закупка_год_виноград[1],0),MATCH(MONTH(BU$3),КЗ!$1:$1,0))/1000,""),0)</f>
        <v>0</v>
      </c>
      <c r="BV70" s="551" cm="1">
        <f t="array" aca="1" ref="BV70" ca="1">IFERROR(IF(AND(НачЦ_ИнвП_Дата&lt;=BV$3,КИнвП_Дата&gt;BV$3),
INDEX(Кальк._виноград,MATCH($A70,Кальк._виноград_наим.,0),MATCH("Сумма затрат, т.руб.",'Кальк-я'!$5:$5,0))*
INDEX(ЗФ,MATCH($A$66,ЗФ!$A:$A,0),MATCH("Посевная площадь"&amp;YEAR(BW$3),ЗФ!$2:$2,0))*
INDEX(Коэф.закупка_год_виноград[],MATCH($A70,Коэф.закупка_год_виноград[1],0),MATCH(MONTH(BV$3),КЗ!$1:$1,0))/1000,""),0)</f>
        <v>0</v>
      </c>
      <c r="BW70" s="551" cm="1">
        <f t="array" aca="1" ref="BW70" ca="1">IFERROR(IF(AND(НачЦ_ИнвП_Дата&lt;=BW$3,КИнвП_Дата&gt;BW$3),
INDEX(Кальк._виноград,MATCH($A70,Кальк._виноград_наим.,0),MATCH("Сумма затрат, т.руб.",'Кальк-я'!$5:$5,0))*
INDEX(ЗФ,MATCH($A$66,ЗФ!$A:$A,0),MATCH("Посевная площадь"&amp;YEAR(BX$3),ЗФ!$2:$2,0))*
INDEX(Коэф.закупка_год_виноград[],MATCH($A70,Коэф.закупка_год_виноград[1],0),MATCH(MONTH(BW$3),КЗ!$1:$1,0))/1000,""),0)</f>
        <v>0</v>
      </c>
      <c r="BX70" s="551" cm="1">
        <f t="array" aca="1" ref="BX70" ca="1">IFERROR(IF(AND(НачЦ_ИнвП_Дата&lt;=BX$3,КИнвП_Дата&gt;BX$3),
INDEX(Кальк._виноград,MATCH($A70,Кальк._виноград_наим.,0),MATCH("Сумма затрат, т.руб.",'Кальк-я'!$5:$5,0))*
INDEX(ЗФ,MATCH($A$66,ЗФ!$A:$A,0),MATCH("Посевная площадь"&amp;YEAR(BY$3),ЗФ!$2:$2,0))*
INDEX(Коэф.закупка_год_виноград[],MATCH($A70,Коэф.закупка_год_виноград[1],0),MATCH(MONTH(BX$3),КЗ!$1:$1,0))/1000,""),0)</f>
        <v>0</v>
      </c>
      <c r="BY70" s="551" cm="1">
        <f t="array" aca="1" ref="BY70" ca="1">IFERROR(IF(AND(НачЦ_ИнвП_Дата&lt;=BY$3,КИнвП_Дата&gt;BY$3),
INDEX(Кальк._виноград,MATCH($A70,Кальк._виноград_наим.,0),MATCH("Сумма затрат, т.руб.",'Кальк-я'!$5:$5,0))*
INDEX(ЗФ,MATCH($A$66,ЗФ!$A:$A,0),MATCH("Посевная площадь"&amp;YEAR(BZ$3),ЗФ!$2:$2,0))*
INDEX(Коэф.закупка_год_виноград[],MATCH($A70,Коэф.закупка_год_виноград[1],0),MATCH(MONTH(BY$3),КЗ!$1:$1,0))/1000,""),0)</f>
        <v>0</v>
      </c>
      <c r="BZ70" s="551" cm="1">
        <f t="array" aca="1" ref="BZ70" ca="1">IFERROR(IF(AND(НачЦ_ИнвП_Дата&lt;=BZ$3,КИнвП_Дата&gt;BZ$3),
INDEX(Кальк._виноград,MATCH($A70,Кальк._виноград_наим.,0),MATCH("Сумма затрат, т.руб.",'Кальк-я'!$5:$5,0))*
INDEX(ЗФ,MATCH($A$66,ЗФ!$A:$A,0),MATCH("Посевная площадь"&amp;YEAR(CA$3),ЗФ!$2:$2,0))*
INDEX(Коэф.закупка_год_виноград[],MATCH($A70,Коэф.закупка_год_виноград[1],0),MATCH(MONTH(BZ$3),КЗ!$1:$1,0))/1000,""),0)</f>
        <v>0</v>
      </c>
      <c r="CA70" s="552">
        <f t="shared" ca="1" si="1549"/>
        <v>0</v>
      </c>
      <c r="CB70" s="551" cm="1">
        <f t="array" aca="1" ref="CB70" ca="1">IFERROR(IF(AND(НачЦ_ИнвП_Дата&lt;=CB$3,КИнвП_Дата&gt;CB$3),
INDEX(Кальк._виноград,MATCH($A70,Кальк._виноград_наим.,0),MATCH("Сумма затрат, т.руб.",'Кальк-я'!$5:$5,0))*
INDEX(ЗФ,MATCH($A$66,ЗФ!$A:$A,0),MATCH("Посевная площадь"&amp;YEAR(CC$3),ЗФ!$2:$2,0))*
INDEX(Коэф.закупка_год_виноград[],MATCH($A70,Коэф.закупка_год_виноград[1],0),MATCH(MONTH(CB$3),КЗ!$1:$1,0))/1000,""),0)</f>
        <v>0</v>
      </c>
      <c r="CC70" s="551" cm="1">
        <f t="array" aca="1" ref="CC70" ca="1">IFERROR(IF(AND(НачЦ_ИнвП_Дата&lt;=CC$3,КИнвП_Дата&gt;CC$3),
INDEX(Кальк._виноград,MATCH($A70,Кальк._виноград_наим.,0),MATCH("Сумма затрат, т.руб.",'Кальк-я'!$5:$5,0))*
INDEX(ЗФ,MATCH($A$66,ЗФ!$A:$A,0),MATCH("Посевная площадь"&amp;YEAR(CD$3),ЗФ!$2:$2,0))*
INDEX(Коэф.закупка_год_виноград[],MATCH($A70,Коэф.закупка_год_виноград[1],0),MATCH(MONTH(CC$3),КЗ!$1:$1,0))/1000,""),0)</f>
        <v>0</v>
      </c>
      <c r="CD70" s="551" cm="1">
        <f t="array" aca="1" ref="CD70" ca="1">IFERROR(IF(AND(НачЦ_ИнвП_Дата&lt;=CD$3,КИнвП_Дата&gt;CD$3),
INDEX(Кальк._виноград,MATCH($A70,Кальк._виноград_наим.,0),MATCH("Сумма затрат, т.руб.",'Кальк-я'!$5:$5,0))*
INDEX(ЗФ,MATCH($A$66,ЗФ!$A:$A,0),MATCH("Посевная площадь"&amp;YEAR(CE$3),ЗФ!$2:$2,0))*
INDEX(Коэф.закупка_год_виноград[],MATCH($A70,Коэф.закупка_год_виноград[1],0),MATCH(MONTH(CD$3),КЗ!$1:$1,0))/1000,""),0)</f>
        <v>0</v>
      </c>
      <c r="CE70" s="551" cm="1">
        <f t="array" aca="1" ref="CE70" ca="1">IFERROR(IF(AND(НачЦ_ИнвП_Дата&lt;=CE$3,КИнвП_Дата&gt;CE$3),
INDEX(Кальк._виноград,MATCH($A70,Кальк._виноград_наим.,0),MATCH("Сумма затрат, т.руб.",'Кальк-я'!$5:$5,0))*
INDEX(ЗФ,MATCH($A$66,ЗФ!$A:$A,0),MATCH("Посевная площадь"&amp;YEAR(CF$3),ЗФ!$2:$2,0))*
INDEX(Коэф.закупка_год_виноград[],MATCH($A70,Коэф.закупка_год_виноград[1],0),MATCH(MONTH(CE$3),КЗ!$1:$1,0))/1000,""),0)</f>
        <v>0</v>
      </c>
      <c r="CF70" s="551" cm="1">
        <f t="array" aca="1" ref="CF70" ca="1">IFERROR(IF(AND(НачЦ_ИнвП_Дата&lt;=CF$3,КИнвП_Дата&gt;CF$3),
INDEX(Кальк._виноград,MATCH($A70,Кальк._виноград_наим.,0),MATCH("Сумма затрат, т.руб.",'Кальк-я'!$5:$5,0))*
INDEX(ЗФ,MATCH($A$66,ЗФ!$A:$A,0),MATCH("Посевная площадь"&amp;YEAR(CG$3),ЗФ!$2:$2,0))*
INDEX(Коэф.закупка_год_виноград[],MATCH($A70,Коэф.закупка_год_виноград[1],0),MATCH(MONTH(CF$3),КЗ!$1:$1,0))/1000,""),0)</f>
        <v>0</v>
      </c>
      <c r="CG70" s="551" cm="1">
        <f t="array" aca="1" ref="CG70" ca="1">IFERROR(IF(AND(НачЦ_ИнвП_Дата&lt;=CG$3,КИнвП_Дата&gt;CG$3),
INDEX(Кальк._виноград,MATCH($A70,Кальк._виноград_наим.,0),MATCH("Сумма затрат, т.руб.",'Кальк-я'!$5:$5,0))*
INDEX(ЗФ,MATCH($A$66,ЗФ!$A:$A,0),MATCH("Посевная площадь"&amp;YEAR(CH$3),ЗФ!$2:$2,0))*
INDEX(Коэф.закупка_год_виноград[],MATCH($A70,Коэф.закупка_год_виноград[1],0),MATCH(MONTH(CG$3),КЗ!$1:$1,0))/1000,""),0)</f>
        <v>0</v>
      </c>
      <c r="CH70" s="551" cm="1">
        <f t="array" aca="1" ref="CH70" ca="1">IFERROR(IF(AND(НачЦ_ИнвП_Дата&lt;=CH$3,КИнвП_Дата&gt;CH$3),
INDEX(Кальк._виноград,MATCH($A70,Кальк._виноград_наим.,0),MATCH("Сумма затрат, т.руб.",'Кальк-я'!$5:$5,0))*
INDEX(ЗФ,MATCH($A$66,ЗФ!$A:$A,0),MATCH("Посевная площадь"&amp;YEAR(CI$3),ЗФ!$2:$2,0))*
INDEX(Коэф.закупка_год_виноград[],MATCH($A70,Коэф.закупка_год_виноград[1],0),MATCH(MONTH(CH$3),КЗ!$1:$1,0))/1000,""),0)</f>
        <v>0</v>
      </c>
      <c r="CI70" s="551" cm="1">
        <f t="array" aca="1" ref="CI70" ca="1">IFERROR(IF(AND(НачЦ_ИнвП_Дата&lt;=CI$3,КИнвП_Дата&gt;CI$3),
INDEX(Кальк._виноград,MATCH($A70,Кальк._виноград_наим.,0),MATCH("Сумма затрат, т.руб.",'Кальк-я'!$5:$5,0))*
INDEX(ЗФ,MATCH($A$66,ЗФ!$A:$A,0),MATCH("Посевная площадь"&amp;YEAR(CJ$3),ЗФ!$2:$2,0))*
INDEX(Коэф.закупка_год_виноград[],MATCH($A70,Коэф.закупка_год_виноград[1],0),MATCH(MONTH(CI$3),КЗ!$1:$1,0))/1000,""),0)</f>
        <v>0</v>
      </c>
      <c r="CJ70" s="551" cm="1">
        <f t="array" aca="1" ref="CJ70" ca="1">IFERROR(IF(AND(НачЦ_ИнвП_Дата&lt;=CJ$3,КИнвП_Дата&gt;CJ$3),
INDEX(Кальк._виноград,MATCH($A70,Кальк._виноград_наим.,0),MATCH("Сумма затрат, т.руб.",'Кальк-я'!$5:$5,0))*
INDEX(ЗФ,MATCH($A$66,ЗФ!$A:$A,0),MATCH("Посевная площадь"&amp;YEAR(CK$3),ЗФ!$2:$2,0))*
INDEX(Коэф.закупка_год_виноград[],MATCH($A70,Коэф.закупка_год_виноград[1],0),MATCH(MONTH(CJ$3),КЗ!$1:$1,0))/1000,""),0)</f>
        <v>0</v>
      </c>
      <c r="CK70" s="551" cm="1">
        <f t="array" aca="1" ref="CK70" ca="1">IFERROR(IF(AND(НачЦ_ИнвП_Дата&lt;=CK$3,КИнвП_Дата&gt;CK$3),
INDEX(Кальк._виноград,MATCH($A70,Кальк._виноград_наим.,0),MATCH("Сумма затрат, т.руб.",'Кальк-я'!$5:$5,0))*
INDEX(ЗФ,MATCH($A$66,ЗФ!$A:$A,0),MATCH("Посевная площадь"&amp;YEAR(CL$3),ЗФ!$2:$2,0))*
INDEX(Коэф.закупка_год_виноград[],MATCH($A70,Коэф.закупка_год_виноград[1],0),MATCH(MONTH(CK$3),КЗ!$1:$1,0))/1000,""),0)</f>
        <v>0</v>
      </c>
      <c r="CL70" s="551" cm="1">
        <f t="array" aca="1" ref="CL70" ca="1">IFERROR(IF(AND(НачЦ_ИнвП_Дата&lt;=CL$3,КИнвП_Дата&gt;CL$3),
INDEX(Кальк._виноград,MATCH($A70,Кальк._виноград_наим.,0),MATCH("Сумма затрат, т.руб.",'Кальк-я'!$5:$5,0))*
INDEX(ЗФ,MATCH($A$66,ЗФ!$A:$A,0),MATCH("Посевная площадь"&amp;YEAR(CM$3),ЗФ!$2:$2,0))*
INDEX(Коэф.закупка_год_виноград[],MATCH($A70,Коэф.закупка_год_виноград[1],0),MATCH(MONTH(CL$3),КЗ!$1:$1,0))/1000,""),0)</f>
        <v>0</v>
      </c>
      <c r="CM70" s="551" cm="1">
        <f t="array" aca="1" ref="CM70" ca="1">IFERROR(IF(AND(НачЦ_ИнвП_Дата&lt;=CM$3,КИнвП_Дата&gt;CM$3),
INDEX(Кальк._виноград,MATCH($A70,Кальк._виноград_наим.,0),MATCH("Сумма затрат, т.руб.",'Кальк-я'!$5:$5,0))*
INDEX(ЗФ,MATCH($A$66,ЗФ!$A:$A,0),MATCH("Посевная площадь"&amp;YEAR(CN$3),ЗФ!$2:$2,0))*
INDEX(Коэф.закупка_год_виноград[],MATCH($A70,Коэф.закупка_год_виноград[1],0),MATCH(MONTH(CM$3),КЗ!$1:$1,0))/1000,""),0)</f>
        <v>0</v>
      </c>
      <c r="CN70" s="552">
        <f t="shared" ca="1" si="1550"/>
        <v>0</v>
      </c>
      <c r="CO70" s="551" cm="1">
        <f t="array" aca="1" ref="CO70" ca="1">IFERROR(IF(AND(НачЦ_ИнвП_Дата&lt;=CO$3,КИнвП_Дата&gt;CO$3),
INDEX(Кальк._виноград,MATCH($A70,Кальк._виноград_наим.,0),MATCH("Сумма затрат, т.руб.",'Кальк-я'!$5:$5,0))*
INDEX(ЗФ,MATCH($A$66,ЗФ!$A:$A,0),MATCH("Посевная площадь"&amp;YEAR(CP$3),ЗФ!$2:$2,0))*
INDEX(Коэф.закупка_год_виноград[],MATCH($A70,Коэф.закупка_год_виноград[1],0),MATCH(MONTH(CO$3),КЗ!$1:$1,0))/1000,""),0)</f>
        <v>0</v>
      </c>
      <c r="CP70" s="551" cm="1">
        <f t="array" aca="1" ref="CP70" ca="1">IFERROR(IF(AND(НачЦ_ИнвП_Дата&lt;=CP$3,КИнвП_Дата&gt;CP$3),
INDEX(Кальк._виноград,MATCH($A70,Кальк._виноград_наим.,0),MATCH("Сумма затрат, т.руб.",'Кальк-я'!$5:$5,0))*
INDEX(ЗФ,MATCH($A$66,ЗФ!$A:$A,0),MATCH("Посевная площадь"&amp;YEAR(CQ$3),ЗФ!$2:$2,0))*
INDEX(Коэф.закупка_год_виноград[],MATCH($A70,Коэф.закупка_год_виноград[1],0),MATCH(MONTH(CP$3),КЗ!$1:$1,0))/1000,""),0)</f>
        <v>0</v>
      </c>
      <c r="CQ70" s="551" cm="1">
        <f t="array" aca="1" ref="CQ70" ca="1">IFERROR(IF(AND(НачЦ_ИнвП_Дата&lt;=CQ$3,КИнвП_Дата&gt;CQ$3),
INDEX(Кальк._виноград,MATCH($A70,Кальк._виноград_наим.,0),MATCH("Сумма затрат, т.руб.",'Кальк-я'!$5:$5,0))*
INDEX(ЗФ,MATCH($A$66,ЗФ!$A:$A,0),MATCH("Посевная площадь"&amp;YEAR(CR$3),ЗФ!$2:$2,0))*
INDEX(Коэф.закупка_год_виноград[],MATCH($A70,Коэф.закупка_год_виноград[1],0),MATCH(MONTH(CQ$3),КЗ!$1:$1,0))/1000,""),0)</f>
        <v>0</v>
      </c>
      <c r="CR70" s="551" cm="1">
        <f t="array" aca="1" ref="CR70" ca="1">IFERROR(IF(AND(НачЦ_ИнвП_Дата&lt;=CR$3,КИнвП_Дата&gt;CR$3),
INDEX(Кальк._виноград,MATCH($A70,Кальк._виноград_наим.,0),MATCH("Сумма затрат, т.руб.",'Кальк-я'!$5:$5,0))*
INDEX(ЗФ,MATCH($A$66,ЗФ!$A:$A,0),MATCH("Посевная площадь"&amp;YEAR(CS$3),ЗФ!$2:$2,0))*
INDEX(Коэф.закупка_год_виноград[],MATCH($A70,Коэф.закупка_год_виноград[1],0),MATCH(MONTH(CR$3),КЗ!$1:$1,0))/1000,""),0)</f>
        <v>0</v>
      </c>
      <c r="CS70" s="551" cm="1">
        <f t="array" aca="1" ref="CS70" ca="1">IFERROR(IF(AND(НачЦ_ИнвП_Дата&lt;=CS$3,КИнвП_Дата&gt;CS$3),
INDEX(Кальк._виноград,MATCH($A70,Кальк._виноград_наим.,0),MATCH("Сумма затрат, т.руб.",'Кальк-я'!$5:$5,0))*
INDEX(ЗФ,MATCH($A$66,ЗФ!$A:$A,0),MATCH("Посевная площадь"&amp;YEAR(CT$3),ЗФ!$2:$2,0))*
INDEX(Коэф.закупка_год_виноград[],MATCH($A70,Коэф.закупка_год_виноград[1],0),MATCH(MONTH(CS$3),КЗ!$1:$1,0))/1000,""),0)</f>
        <v>0</v>
      </c>
      <c r="CT70" s="551" cm="1">
        <f t="array" aca="1" ref="CT70" ca="1">IFERROR(IF(AND(НачЦ_ИнвП_Дата&lt;=CT$3,КИнвП_Дата&gt;CT$3),
INDEX(Кальк._виноград,MATCH($A70,Кальк._виноград_наим.,0),MATCH("Сумма затрат, т.руб.",'Кальк-я'!$5:$5,0))*
INDEX(ЗФ,MATCH($A$66,ЗФ!$A:$A,0),MATCH("Посевная площадь"&amp;YEAR(CU$3),ЗФ!$2:$2,0))*
INDEX(Коэф.закупка_год_виноград[],MATCH($A70,Коэф.закупка_год_виноград[1],0),MATCH(MONTH(CT$3),КЗ!$1:$1,0))/1000,""),0)</f>
        <v>0</v>
      </c>
      <c r="CU70" s="551" cm="1">
        <f t="array" aca="1" ref="CU70" ca="1">IFERROR(IF(AND(НачЦ_ИнвП_Дата&lt;=CU$3,КИнвП_Дата&gt;CU$3),
INDEX(Кальк._виноград,MATCH($A70,Кальк._виноград_наим.,0),MATCH("Сумма затрат, т.руб.",'Кальк-я'!$5:$5,0))*
INDEX(ЗФ,MATCH($A$66,ЗФ!$A:$A,0),MATCH("Посевная площадь"&amp;YEAR(CV$3),ЗФ!$2:$2,0))*
INDEX(Коэф.закупка_год_виноград[],MATCH($A70,Коэф.закупка_год_виноград[1],0),MATCH(MONTH(CU$3),КЗ!$1:$1,0))/1000,""),0)</f>
        <v>0</v>
      </c>
      <c r="CV70" s="551" cm="1">
        <f t="array" aca="1" ref="CV70" ca="1">IFERROR(IF(AND(НачЦ_ИнвП_Дата&lt;=CV$3,КИнвП_Дата&gt;CV$3),
INDEX(Кальк._виноград,MATCH($A70,Кальк._виноград_наим.,0),MATCH("Сумма затрат, т.руб.",'Кальк-я'!$5:$5,0))*
INDEX(ЗФ,MATCH($A$66,ЗФ!$A:$A,0),MATCH("Посевная площадь"&amp;YEAR(CW$3),ЗФ!$2:$2,0))*
INDEX(Коэф.закупка_год_виноград[],MATCH($A70,Коэф.закупка_год_виноград[1],0),MATCH(MONTH(CV$3),КЗ!$1:$1,0))/1000,""),0)</f>
        <v>0</v>
      </c>
      <c r="CW70" s="551" cm="1">
        <f t="array" aca="1" ref="CW70" ca="1">IFERROR(IF(AND(НачЦ_ИнвП_Дата&lt;=CW$3,КИнвП_Дата&gt;CW$3),
INDEX(Кальк._виноград,MATCH($A70,Кальк._виноград_наим.,0),MATCH("Сумма затрат, т.руб.",'Кальк-я'!$5:$5,0))*
INDEX(ЗФ,MATCH($A$66,ЗФ!$A:$A,0),MATCH("Посевная площадь"&amp;YEAR(CX$3),ЗФ!$2:$2,0))*
INDEX(Коэф.закупка_год_виноград[],MATCH($A70,Коэф.закупка_год_виноград[1],0),MATCH(MONTH(CW$3),КЗ!$1:$1,0))/1000,""),0)</f>
        <v>0</v>
      </c>
      <c r="CX70" s="551" cm="1">
        <f t="array" aca="1" ref="CX70" ca="1">IFERROR(IF(AND(НачЦ_ИнвП_Дата&lt;=CX$3,КИнвП_Дата&gt;CX$3),
INDEX(Кальк._виноград,MATCH($A70,Кальк._виноград_наим.,0),MATCH("Сумма затрат, т.руб.",'Кальк-я'!$5:$5,0))*
INDEX(ЗФ,MATCH($A$66,ЗФ!$A:$A,0),MATCH("Посевная площадь"&amp;YEAR(CY$3),ЗФ!$2:$2,0))*
INDEX(Коэф.закупка_год_виноград[],MATCH($A70,Коэф.закупка_год_виноград[1],0),MATCH(MONTH(CX$3),КЗ!$1:$1,0))/1000,""),0)</f>
        <v>0</v>
      </c>
      <c r="CY70" s="551" cm="1">
        <f t="array" aca="1" ref="CY70" ca="1">IFERROR(IF(AND(НачЦ_ИнвП_Дата&lt;=CY$3,КИнвП_Дата&gt;CY$3),
INDEX(Кальк._виноград,MATCH($A70,Кальк._виноград_наим.,0),MATCH("Сумма затрат, т.руб.",'Кальк-я'!$5:$5,0))*
INDEX(ЗФ,MATCH($A$66,ЗФ!$A:$A,0),MATCH("Посевная площадь"&amp;YEAR(CZ$3),ЗФ!$2:$2,0))*
INDEX(Коэф.закупка_год_виноград[],MATCH($A70,Коэф.закупка_год_виноград[1],0),MATCH(MONTH(CY$3),КЗ!$1:$1,0))/1000,""),0)</f>
        <v>0</v>
      </c>
      <c r="CZ70" s="551" cm="1">
        <f t="array" aca="1" ref="CZ70" ca="1">IFERROR(IF(AND(НачЦ_ИнвП_Дата&lt;=CZ$3,КИнвП_Дата&gt;CZ$3),
INDEX(Кальк._виноград,MATCH($A70,Кальк._виноград_наим.,0),MATCH("Сумма затрат, т.руб.",'Кальк-я'!$5:$5,0))*
INDEX(ЗФ,MATCH($A$66,ЗФ!$A:$A,0),MATCH("Посевная площадь"&amp;YEAR(DA$3),ЗФ!$2:$2,0))*
INDEX(Коэф.закупка_год_виноград[],MATCH($A70,Коэф.закупка_год_виноград[1],0),MATCH(MONTH(CZ$3),КЗ!$1:$1,0))/1000,""),0)</f>
        <v>0</v>
      </c>
      <c r="DA70" s="552">
        <f t="shared" ca="1" si="1551"/>
        <v>0</v>
      </c>
      <c r="DB70" s="551" cm="1">
        <f t="array" aca="1" ref="DB70" ca="1">IFERROR(IF(AND(НачЦ_ИнвП_Дата&lt;=DB$3,КИнвП_Дата&gt;DB$3),
INDEX(Кальк._виноград,MATCH($A70,Кальк._виноград_наим.,0),MATCH("Сумма затрат, т.руб.",'Кальк-я'!$5:$5,0))*
INDEX(ЗФ,MATCH($A$66,ЗФ!$A:$A,0),MATCH("Посевная площадь"&amp;YEAR(DC$3),ЗФ!$2:$2,0))*
INDEX(Коэф.закупка_год_виноград[],MATCH($A70,Коэф.закупка_год_виноград[1],0),MATCH(MONTH(DB$3),КЗ!$1:$1,0))/1000,""),0)</f>
        <v>0</v>
      </c>
      <c r="DC70" s="551" cm="1">
        <f t="array" aca="1" ref="DC70" ca="1">IFERROR(IF(AND(НачЦ_ИнвП_Дата&lt;=DC$3,КИнвП_Дата&gt;DC$3),
INDEX(Кальк._виноград,MATCH($A70,Кальк._виноград_наим.,0),MATCH("Сумма затрат, т.руб.",'Кальк-я'!$5:$5,0))*
INDEX(ЗФ,MATCH($A$66,ЗФ!$A:$A,0),MATCH("Посевная площадь"&amp;YEAR(DD$3),ЗФ!$2:$2,0))*
INDEX(Коэф.закупка_год_виноград[],MATCH($A70,Коэф.закупка_год_виноград[1],0),MATCH(MONTH(DC$3),КЗ!$1:$1,0))/1000,""),0)</f>
        <v>0</v>
      </c>
      <c r="DD70" s="551" cm="1">
        <f t="array" aca="1" ref="DD70" ca="1">IFERROR(IF(AND(НачЦ_ИнвП_Дата&lt;=DD$3,КИнвП_Дата&gt;DD$3),
INDEX(Кальк._виноград,MATCH($A70,Кальк._виноград_наим.,0),MATCH("Сумма затрат, т.руб.",'Кальк-я'!$5:$5,0))*
INDEX(ЗФ,MATCH($A$66,ЗФ!$A:$A,0),MATCH("Посевная площадь"&amp;YEAR(DE$3),ЗФ!$2:$2,0))*
INDEX(Коэф.закупка_год_виноград[],MATCH($A70,Коэф.закупка_год_виноград[1],0),MATCH(MONTH(DD$3),КЗ!$1:$1,0))/1000,""),0)</f>
        <v>0</v>
      </c>
      <c r="DE70" s="551" cm="1">
        <f t="array" aca="1" ref="DE70" ca="1">IFERROR(IF(AND(НачЦ_ИнвП_Дата&lt;=DE$3,КИнвП_Дата&gt;DE$3),
INDEX(Кальк._виноград,MATCH($A70,Кальк._виноград_наим.,0),MATCH("Сумма затрат, т.руб.",'Кальк-я'!$5:$5,0))*
INDEX(ЗФ,MATCH($A$66,ЗФ!$A:$A,0),MATCH("Посевная площадь"&amp;YEAR(DF$3),ЗФ!$2:$2,0))*
INDEX(Коэф.закупка_год_виноград[],MATCH($A70,Коэф.закупка_год_виноград[1],0),MATCH(MONTH(DE$3),КЗ!$1:$1,0))/1000,""),0)</f>
        <v>0</v>
      </c>
      <c r="DF70" s="551" cm="1">
        <f t="array" aca="1" ref="DF70" ca="1">IFERROR(IF(AND(НачЦ_ИнвП_Дата&lt;=DF$3,КИнвП_Дата&gt;DF$3),
INDEX(Кальк._виноград,MATCH($A70,Кальк._виноград_наим.,0),MATCH("Сумма затрат, т.руб.",'Кальк-я'!$5:$5,0))*
INDEX(ЗФ,MATCH($A$66,ЗФ!$A:$A,0),MATCH("Посевная площадь"&amp;YEAR(DG$3),ЗФ!$2:$2,0))*
INDEX(Коэф.закупка_год_виноград[],MATCH($A70,Коэф.закупка_год_виноград[1],0),MATCH(MONTH(DF$3),КЗ!$1:$1,0))/1000,""),0)</f>
        <v>0</v>
      </c>
      <c r="DG70" s="551" cm="1">
        <f t="array" aca="1" ref="DG70" ca="1">IFERROR(IF(AND(НачЦ_ИнвП_Дата&lt;=DG$3,КИнвП_Дата&gt;DG$3),
INDEX(Кальк._виноград,MATCH($A70,Кальк._виноград_наим.,0),MATCH("Сумма затрат, т.руб.",'Кальк-я'!$5:$5,0))*
INDEX(ЗФ,MATCH($A$66,ЗФ!$A:$A,0),MATCH("Посевная площадь"&amp;YEAR(DH$3),ЗФ!$2:$2,0))*
INDEX(Коэф.закупка_год_виноград[],MATCH($A70,Коэф.закупка_год_виноград[1],0),MATCH(MONTH(DG$3),КЗ!$1:$1,0))/1000,""),0)</f>
        <v>0</v>
      </c>
      <c r="DH70" s="551" cm="1">
        <f t="array" aca="1" ref="DH70" ca="1">IFERROR(IF(AND(НачЦ_ИнвП_Дата&lt;=DH$3,КИнвП_Дата&gt;DH$3),
INDEX(Кальк._виноград,MATCH($A70,Кальк._виноград_наим.,0),MATCH("Сумма затрат, т.руб.",'Кальк-я'!$5:$5,0))*
INDEX(ЗФ,MATCH($A$66,ЗФ!$A:$A,0),MATCH("Посевная площадь"&amp;YEAR(DI$3),ЗФ!$2:$2,0))*
INDEX(Коэф.закупка_год_виноград[],MATCH($A70,Коэф.закупка_год_виноград[1],0),MATCH(MONTH(DH$3),КЗ!$1:$1,0))/1000,""),0)</f>
        <v>0</v>
      </c>
      <c r="DI70" s="551" cm="1">
        <f t="array" aca="1" ref="DI70" ca="1">IFERROR(IF(AND(НачЦ_ИнвП_Дата&lt;=DI$3,КИнвП_Дата&gt;DI$3),
INDEX(Кальк._виноград,MATCH($A70,Кальк._виноград_наим.,0),MATCH("Сумма затрат, т.руб.",'Кальк-я'!$5:$5,0))*
INDEX(ЗФ,MATCH($A$66,ЗФ!$A:$A,0),MATCH("Посевная площадь"&amp;YEAR(DJ$3),ЗФ!$2:$2,0))*
INDEX(Коэф.закупка_год_виноград[],MATCH($A70,Коэф.закупка_год_виноград[1],0),MATCH(MONTH(DI$3),КЗ!$1:$1,0))/1000,""),0)</f>
        <v>0</v>
      </c>
      <c r="DJ70" s="551" cm="1">
        <f t="array" aca="1" ref="DJ70" ca="1">IFERROR(IF(AND(НачЦ_ИнвП_Дата&lt;=DJ$3,КИнвП_Дата&gt;DJ$3),
INDEX(Кальк._виноград,MATCH($A70,Кальк._виноград_наим.,0),MATCH("Сумма затрат, т.руб.",'Кальк-я'!$5:$5,0))*
INDEX(ЗФ,MATCH($A$66,ЗФ!$A:$A,0),MATCH("Посевная площадь"&amp;YEAR(DK$3),ЗФ!$2:$2,0))*
INDEX(Коэф.закупка_год_виноград[],MATCH($A70,Коэф.закупка_год_виноград[1],0),MATCH(MONTH(DJ$3),КЗ!$1:$1,0))/1000,""),0)</f>
        <v>0</v>
      </c>
      <c r="DK70" s="551" cm="1">
        <f t="array" aca="1" ref="DK70" ca="1">IFERROR(IF(AND(НачЦ_ИнвП_Дата&lt;=DK$3,КИнвП_Дата&gt;DK$3),
INDEX(Кальк._виноград,MATCH($A70,Кальк._виноград_наим.,0),MATCH("Сумма затрат, т.руб.",'Кальк-я'!$5:$5,0))*
INDEX(ЗФ,MATCH($A$66,ЗФ!$A:$A,0),MATCH("Посевная площадь"&amp;YEAR(DL$3),ЗФ!$2:$2,0))*
INDEX(Коэф.закупка_год_виноград[],MATCH($A70,Коэф.закупка_год_виноград[1],0),MATCH(MONTH(DK$3),КЗ!$1:$1,0))/1000,""),0)</f>
        <v>0</v>
      </c>
      <c r="DL70" s="551" cm="1">
        <f t="array" aca="1" ref="DL70" ca="1">IFERROR(IF(AND(НачЦ_ИнвП_Дата&lt;=DL$3,КИнвП_Дата&gt;DL$3),
INDEX(Кальк._виноград,MATCH($A70,Кальк._виноград_наим.,0),MATCH("Сумма затрат, т.руб.",'Кальк-я'!$5:$5,0))*
INDEX(ЗФ,MATCH($A$66,ЗФ!$A:$A,0),MATCH("Посевная площадь"&amp;YEAR(DM$3),ЗФ!$2:$2,0))*
INDEX(Коэф.закупка_год_виноград[],MATCH($A70,Коэф.закупка_год_виноград[1],0),MATCH(MONTH(DL$3),КЗ!$1:$1,0))/1000,""),0)</f>
        <v>0</v>
      </c>
      <c r="DM70" s="551" cm="1">
        <f t="array" aca="1" ref="DM70" ca="1">IFERROR(IF(AND(НачЦ_ИнвП_Дата&lt;=DM$3,КИнвП_Дата&gt;DM$3),
INDEX(Кальк._виноград,MATCH($A70,Кальк._виноград_наим.,0),MATCH("Сумма затрат, т.руб.",'Кальк-я'!$5:$5,0))*
INDEX(ЗФ,MATCH($A$66,ЗФ!$A:$A,0),MATCH("Посевная площадь"&amp;YEAR(DN$3),ЗФ!$2:$2,0))*
INDEX(Коэф.закупка_год_виноград[],MATCH($A70,Коэф.закупка_год_виноград[1],0),MATCH(MONTH(DM$3),КЗ!$1:$1,0))/1000,""),0)</f>
        <v>0</v>
      </c>
      <c r="DN70" s="552">
        <f t="shared" ca="1" si="1552"/>
        <v>0</v>
      </c>
      <c r="DO70" s="551" cm="1">
        <f t="array" aca="1" ref="DO70" ca="1">IFERROR(IF(AND(НачЦ_ИнвП_Дата&lt;=DO$3,КИнвП_Дата&gt;DO$3),
INDEX(Кальк._виноград,MATCH($A70,Кальк._виноград_наим.,0),MATCH("Сумма затрат, т.руб.",'Кальк-я'!$5:$5,0))*
INDEX(ЗФ,MATCH($A$66,ЗФ!$A:$A,0),MATCH("Посевная площадь"&amp;YEAR(DP$3),ЗФ!$2:$2,0))*
INDEX(Коэф.закупка_год_виноград[],MATCH($A70,Коэф.закупка_год_виноград[1],0),MATCH(MONTH(DO$3),КЗ!$1:$1,0))/1000,""),0)</f>
        <v>0</v>
      </c>
      <c r="DP70" s="551" cm="1">
        <f t="array" aca="1" ref="DP70" ca="1">IFERROR(IF(AND(НачЦ_ИнвП_Дата&lt;=DP$3,КИнвП_Дата&gt;DP$3),
INDEX(Кальк._виноград,MATCH($A70,Кальк._виноград_наим.,0),MATCH("Сумма затрат, т.руб.",'Кальк-я'!$5:$5,0))*
INDEX(ЗФ,MATCH($A$66,ЗФ!$A:$A,0),MATCH("Посевная площадь"&amp;YEAR(DQ$3),ЗФ!$2:$2,0))*
INDEX(Коэф.закупка_год_виноград[],MATCH($A70,Коэф.закупка_год_виноград[1],0),MATCH(MONTH(DP$3),КЗ!$1:$1,0))/1000,""),0)</f>
        <v>0</v>
      </c>
      <c r="DQ70" s="551" cm="1">
        <f t="array" aca="1" ref="DQ70" ca="1">IFERROR(IF(AND(НачЦ_ИнвП_Дата&lt;=DQ$3,КИнвП_Дата&gt;DQ$3),
INDEX(Кальк._виноград,MATCH($A70,Кальк._виноград_наим.,0),MATCH("Сумма затрат, т.руб.",'Кальк-я'!$5:$5,0))*
INDEX(ЗФ,MATCH($A$66,ЗФ!$A:$A,0),MATCH("Посевная площадь"&amp;YEAR(DR$3),ЗФ!$2:$2,0))*
INDEX(Коэф.закупка_год_виноград[],MATCH($A70,Коэф.закупка_год_виноград[1],0),MATCH(MONTH(DQ$3),КЗ!$1:$1,0))/1000,""),0)</f>
        <v>0</v>
      </c>
      <c r="DR70" s="551" cm="1">
        <f t="array" aca="1" ref="DR70" ca="1">IFERROR(IF(AND(НачЦ_ИнвП_Дата&lt;=DR$3,КИнвП_Дата&gt;DR$3),
INDEX(Кальк._виноград,MATCH($A70,Кальк._виноград_наим.,0),MATCH("Сумма затрат, т.руб.",'Кальк-я'!$5:$5,0))*
INDEX(ЗФ,MATCH($A$66,ЗФ!$A:$A,0),MATCH("Посевная площадь"&amp;YEAR(DS$3),ЗФ!$2:$2,0))*
INDEX(Коэф.закупка_год_виноград[],MATCH($A70,Коэф.закупка_год_виноград[1],0),MATCH(MONTH(DR$3),КЗ!$1:$1,0))/1000,""),0)</f>
        <v>0</v>
      </c>
      <c r="DS70" s="551" cm="1">
        <f t="array" aca="1" ref="DS70" ca="1">IFERROR(IF(AND(НачЦ_ИнвП_Дата&lt;=DS$3,КИнвП_Дата&gt;DS$3),
INDEX(Кальк._виноград,MATCH($A70,Кальк._виноград_наим.,0),MATCH("Сумма затрат, т.руб.",'Кальк-я'!$5:$5,0))*
INDEX(ЗФ,MATCH($A$66,ЗФ!$A:$A,0),MATCH("Посевная площадь"&amp;YEAR(DT$3),ЗФ!$2:$2,0))*
INDEX(Коэф.закупка_год_виноград[],MATCH($A70,Коэф.закупка_год_виноград[1],0),MATCH(MONTH(DS$3),КЗ!$1:$1,0))/1000,""),0)</f>
        <v>0</v>
      </c>
      <c r="DT70" s="551" cm="1">
        <f t="array" aca="1" ref="DT70" ca="1">IFERROR(IF(AND(НачЦ_ИнвП_Дата&lt;=DT$3,КИнвП_Дата&gt;DT$3),
INDEX(Кальк._виноград,MATCH($A70,Кальк._виноград_наим.,0),MATCH("Сумма затрат, т.руб.",'Кальк-я'!$5:$5,0))*
INDEX(ЗФ,MATCH($A$66,ЗФ!$A:$A,0),MATCH("Посевная площадь"&amp;YEAR(DU$3),ЗФ!$2:$2,0))*
INDEX(Коэф.закупка_год_виноград[],MATCH($A70,Коэф.закупка_год_виноград[1],0),MATCH(MONTH(DT$3),КЗ!$1:$1,0))/1000,""),0)</f>
        <v>0</v>
      </c>
      <c r="DU70" s="551" cm="1">
        <f t="array" aca="1" ref="DU70" ca="1">IFERROR(IF(AND(НачЦ_ИнвП_Дата&lt;=DU$3,КИнвП_Дата&gt;DU$3),
INDEX(Кальк._виноград,MATCH($A70,Кальк._виноград_наим.,0),MATCH("Сумма затрат, т.руб.",'Кальк-я'!$5:$5,0))*
INDEX(ЗФ,MATCH($A$66,ЗФ!$A:$A,0),MATCH("Посевная площадь"&amp;YEAR(DV$3),ЗФ!$2:$2,0))*
INDEX(Коэф.закупка_год_виноград[],MATCH($A70,Коэф.закупка_год_виноград[1],0),MATCH(MONTH(DU$3),КЗ!$1:$1,0))/1000,""),0)</f>
        <v>0</v>
      </c>
      <c r="DV70" s="551" cm="1">
        <f t="array" aca="1" ref="DV70" ca="1">IFERROR(IF(AND(НачЦ_ИнвП_Дата&lt;=DV$3,КИнвП_Дата&gt;DV$3),
INDEX(Кальк._виноград,MATCH($A70,Кальк._виноград_наим.,0),MATCH("Сумма затрат, т.руб.",'Кальк-я'!$5:$5,0))*
INDEX(ЗФ,MATCH($A$66,ЗФ!$A:$A,0),MATCH("Посевная площадь"&amp;YEAR(DW$3),ЗФ!$2:$2,0))*
INDEX(Коэф.закупка_год_виноград[],MATCH($A70,Коэф.закупка_год_виноград[1],0),MATCH(MONTH(DV$3),КЗ!$1:$1,0))/1000,""),0)</f>
        <v>0</v>
      </c>
      <c r="DW70" s="551" cm="1">
        <f t="array" aca="1" ref="DW70" ca="1">IFERROR(IF(AND(НачЦ_ИнвП_Дата&lt;=DW$3,КИнвП_Дата&gt;DW$3),
INDEX(Кальк._виноград,MATCH($A70,Кальк._виноград_наим.,0),MATCH("Сумма затрат, т.руб.",'Кальк-я'!$5:$5,0))*
INDEX(ЗФ,MATCH($A$66,ЗФ!$A:$A,0),MATCH("Посевная площадь"&amp;YEAR(DX$3),ЗФ!$2:$2,0))*
INDEX(Коэф.закупка_год_виноград[],MATCH($A70,Коэф.закупка_год_виноград[1],0),MATCH(MONTH(DW$3),КЗ!$1:$1,0))/1000,""),0)</f>
        <v>0</v>
      </c>
      <c r="DX70" s="551" cm="1">
        <f t="array" aca="1" ref="DX70" ca="1">IFERROR(IF(AND(НачЦ_ИнвП_Дата&lt;=DX$3,КИнвП_Дата&gt;DX$3),
INDEX(Кальк._виноград,MATCH($A70,Кальк._виноград_наим.,0),MATCH("Сумма затрат, т.руб.",'Кальк-я'!$5:$5,0))*
INDEX(ЗФ,MATCH($A$66,ЗФ!$A:$A,0),MATCH("Посевная площадь"&amp;YEAR(DY$3),ЗФ!$2:$2,0))*
INDEX(Коэф.закупка_год_виноград[],MATCH($A70,Коэф.закупка_год_виноград[1],0),MATCH(MONTH(DX$3),КЗ!$1:$1,0))/1000,""),0)</f>
        <v>0</v>
      </c>
      <c r="DY70" s="551" cm="1">
        <f t="array" aca="1" ref="DY70" ca="1">IFERROR(IF(AND(НачЦ_ИнвП_Дата&lt;=DY$3,КИнвП_Дата&gt;DY$3),
INDEX(Кальк._виноград,MATCH($A70,Кальк._виноград_наим.,0),MATCH("Сумма затрат, т.руб.",'Кальк-я'!$5:$5,0))*
INDEX(ЗФ,MATCH($A$66,ЗФ!$A:$A,0),MATCH("Посевная площадь"&amp;YEAR(DZ$3),ЗФ!$2:$2,0))*
INDEX(Коэф.закупка_год_виноград[],MATCH($A70,Коэф.закупка_год_виноград[1],0),MATCH(MONTH(DY$3),КЗ!$1:$1,0))/1000,""),0)</f>
        <v>0</v>
      </c>
      <c r="DZ70" s="551" cm="1">
        <f t="array" aca="1" ref="DZ70" ca="1">IFERROR(IF(AND(НачЦ_ИнвП_Дата&lt;=DZ$3,КИнвП_Дата&gt;DZ$3),
INDEX(Кальк._виноград,MATCH($A70,Кальк._виноград_наим.,0),MATCH("Сумма затрат, т.руб.",'Кальк-я'!$5:$5,0))*
INDEX(ЗФ,MATCH($A$66,ЗФ!$A:$A,0),MATCH("Посевная площадь"&amp;YEAR(EA$3),ЗФ!$2:$2,0))*
INDEX(Коэф.закупка_год_виноград[],MATCH($A70,Коэф.закупка_год_виноград[1],0),MATCH(MONTH(DZ$3),КЗ!$1:$1,0))/1000,""),0)</f>
        <v>0</v>
      </c>
      <c r="EA70" s="552">
        <f t="shared" ca="1" si="1553"/>
        <v>0</v>
      </c>
      <c r="EB70" s="551" cm="1">
        <f t="array" aca="1" ref="EB70" ca="1">IFERROR(IF(AND(НачЦ_ИнвП_Дата&lt;=EB$3,КИнвП_Дата&gt;EB$3),
INDEX(Кальк._виноград,MATCH($A70,Кальк._виноград_наим.,0),MATCH("Сумма затрат, т.руб.",'Кальк-я'!$5:$5,0))*
INDEX(ЗФ,MATCH($A$66,ЗФ!$A:$A,0),MATCH("Посевная площадь"&amp;YEAR(EC$3),ЗФ!$2:$2,0))*
INDEX(Коэф.закупка_год_виноград[],MATCH($A70,Коэф.закупка_год_виноград[1],0),MATCH(MONTH(EB$3),КЗ!$1:$1,0))/1000,""),0)</f>
        <v>0</v>
      </c>
      <c r="EC70" s="551" cm="1">
        <f t="array" aca="1" ref="EC70" ca="1">IFERROR(IF(AND(НачЦ_ИнвП_Дата&lt;=EC$3,КИнвП_Дата&gt;EC$3),
INDEX(Кальк._виноград,MATCH($A70,Кальк._виноград_наим.,0),MATCH("Сумма затрат, т.руб.",'Кальк-я'!$5:$5,0))*
INDEX(ЗФ,MATCH($A$66,ЗФ!$A:$A,0),MATCH("Посевная площадь"&amp;YEAR(ED$3),ЗФ!$2:$2,0))*
INDEX(Коэф.закупка_год_виноград[],MATCH($A70,Коэф.закупка_год_виноград[1],0),MATCH(MONTH(EC$3),КЗ!$1:$1,0))/1000,""),0)</f>
        <v>0</v>
      </c>
      <c r="ED70" s="551" cm="1">
        <f t="array" aca="1" ref="ED70" ca="1">IFERROR(IF(AND(НачЦ_ИнвП_Дата&lt;=ED$3,КИнвП_Дата&gt;ED$3),
INDEX(Кальк._виноград,MATCH($A70,Кальк._виноград_наим.,0),MATCH("Сумма затрат, т.руб.",'Кальк-я'!$5:$5,0))*
INDEX(ЗФ,MATCH($A$66,ЗФ!$A:$A,0),MATCH("Посевная площадь"&amp;YEAR(EE$3),ЗФ!$2:$2,0))*
INDEX(Коэф.закупка_год_виноград[],MATCH($A70,Коэф.закупка_год_виноград[1],0),MATCH(MONTH(ED$3),КЗ!$1:$1,0))/1000,""),0)</f>
        <v>0</v>
      </c>
      <c r="EE70" s="551" cm="1">
        <f t="array" aca="1" ref="EE70" ca="1">IFERROR(IF(AND(НачЦ_ИнвП_Дата&lt;=EE$3,КИнвП_Дата&gt;EE$3),
INDEX(Кальк._виноград,MATCH($A70,Кальк._виноград_наим.,0),MATCH("Сумма затрат, т.руб.",'Кальк-я'!$5:$5,0))*
INDEX(ЗФ,MATCH($A$66,ЗФ!$A:$A,0),MATCH("Посевная площадь"&amp;YEAR(EF$3),ЗФ!$2:$2,0))*
INDEX(Коэф.закупка_год_виноград[],MATCH($A70,Коэф.закупка_год_виноград[1],0),MATCH(MONTH(EE$3),КЗ!$1:$1,0))/1000,""),0)</f>
        <v>0</v>
      </c>
      <c r="EF70" s="551" cm="1">
        <f t="array" aca="1" ref="EF70" ca="1">IFERROR(IF(AND(НачЦ_ИнвП_Дата&lt;=EF$3,КИнвП_Дата&gt;EF$3),
INDEX(Кальк._виноград,MATCH($A70,Кальк._виноград_наим.,0),MATCH("Сумма затрат, т.руб.",'Кальк-я'!$5:$5,0))*
INDEX(ЗФ,MATCH($A$66,ЗФ!$A:$A,0),MATCH("Посевная площадь"&amp;YEAR(EG$3),ЗФ!$2:$2,0))*
INDEX(Коэф.закупка_год_виноград[],MATCH($A70,Коэф.закупка_год_виноград[1],0),MATCH(MONTH(EF$3),КЗ!$1:$1,0))/1000,""),0)</f>
        <v>0</v>
      </c>
      <c r="EG70" s="551" cm="1">
        <f t="array" aca="1" ref="EG70" ca="1">IFERROR(IF(AND(НачЦ_ИнвП_Дата&lt;=EG$3,КИнвП_Дата&gt;EG$3),
INDEX(Кальк._виноград,MATCH($A70,Кальк._виноград_наим.,0),MATCH("Сумма затрат, т.руб.",'Кальк-я'!$5:$5,0))*
INDEX(ЗФ,MATCH($A$66,ЗФ!$A:$A,0),MATCH("Посевная площадь"&amp;YEAR(EH$3),ЗФ!$2:$2,0))*
INDEX(Коэф.закупка_год_виноград[],MATCH($A70,Коэф.закупка_год_виноград[1],0),MATCH(MONTH(EG$3),КЗ!$1:$1,0))/1000,""),0)</f>
        <v>0</v>
      </c>
      <c r="EH70" s="551" cm="1">
        <f t="array" aca="1" ref="EH70" ca="1">IFERROR(IF(AND(НачЦ_ИнвП_Дата&lt;=EH$3,КИнвП_Дата&gt;EH$3),
INDEX(Кальк._виноград,MATCH($A70,Кальк._виноград_наим.,0),MATCH("Сумма затрат, т.руб.",'Кальк-я'!$5:$5,0))*
INDEX(ЗФ,MATCH($A$66,ЗФ!$A:$A,0),MATCH("Посевная площадь"&amp;YEAR(EI$3),ЗФ!$2:$2,0))*
INDEX(Коэф.закупка_год_виноград[],MATCH($A70,Коэф.закупка_год_виноград[1],0),MATCH(MONTH(EH$3),КЗ!$1:$1,0))/1000,""),0)</f>
        <v>0</v>
      </c>
      <c r="EI70" s="551" cm="1">
        <f t="array" aca="1" ref="EI70" ca="1">IFERROR(IF(AND(НачЦ_ИнвП_Дата&lt;=EI$3,КИнвП_Дата&gt;EI$3),
INDEX(Кальк._виноград,MATCH($A70,Кальк._виноград_наим.,0),MATCH("Сумма затрат, т.руб.",'Кальк-я'!$5:$5,0))*
INDEX(ЗФ,MATCH($A$66,ЗФ!$A:$A,0),MATCH("Посевная площадь"&amp;YEAR(EJ$3),ЗФ!$2:$2,0))*
INDEX(Коэф.закупка_год_виноград[],MATCH($A70,Коэф.закупка_год_виноград[1],0),MATCH(MONTH(EI$3),КЗ!$1:$1,0))/1000,""),0)</f>
        <v>0</v>
      </c>
      <c r="EJ70" s="551" cm="1">
        <f t="array" aca="1" ref="EJ70" ca="1">IFERROR(IF(AND(НачЦ_ИнвП_Дата&lt;=EJ$3,КИнвП_Дата&gt;EJ$3),
INDEX(Кальк._виноград,MATCH($A70,Кальк._виноград_наим.,0),MATCH("Сумма затрат, т.руб.",'Кальк-я'!$5:$5,0))*
INDEX(ЗФ,MATCH($A$66,ЗФ!$A:$A,0),MATCH("Посевная площадь"&amp;YEAR(EK$3),ЗФ!$2:$2,0))*
INDEX(Коэф.закупка_год_виноград[],MATCH($A70,Коэф.закупка_год_виноград[1],0),MATCH(MONTH(EJ$3),КЗ!$1:$1,0))/1000,""),0)</f>
        <v>0</v>
      </c>
      <c r="EK70" s="551" cm="1">
        <f t="array" aca="1" ref="EK70" ca="1">IFERROR(IF(AND(НачЦ_ИнвП_Дата&lt;=EK$3,КИнвП_Дата&gt;EK$3),
INDEX(Кальк._виноград,MATCH($A70,Кальк._виноград_наим.,0),MATCH("Сумма затрат, т.руб.",'Кальк-я'!$5:$5,0))*
INDEX(ЗФ,MATCH($A$66,ЗФ!$A:$A,0),MATCH("Посевная площадь"&amp;YEAR(EL$3),ЗФ!$2:$2,0))*
INDEX(Коэф.закупка_год_виноград[],MATCH($A70,Коэф.закупка_год_виноград[1],0),MATCH(MONTH(EK$3),КЗ!$1:$1,0))/1000,""),0)</f>
        <v>0</v>
      </c>
      <c r="EL70" s="551" cm="1">
        <f t="array" aca="1" ref="EL70" ca="1">IFERROR(IF(AND(НачЦ_ИнвП_Дата&lt;=EL$3,КИнвП_Дата&gt;EL$3),
INDEX(Кальк._виноград,MATCH($A70,Кальк._виноград_наим.,0),MATCH("Сумма затрат, т.руб.",'Кальк-я'!$5:$5,0))*
INDEX(ЗФ,MATCH($A$66,ЗФ!$A:$A,0),MATCH("Посевная площадь"&amp;YEAR(EM$3),ЗФ!$2:$2,0))*
INDEX(Коэф.закупка_год_виноград[],MATCH($A70,Коэф.закупка_год_виноград[1],0),MATCH(MONTH(EL$3),КЗ!$1:$1,0))/1000,""),0)</f>
        <v>0</v>
      </c>
      <c r="EM70" s="551" cm="1">
        <f t="array" aca="1" ref="EM70" ca="1">IFERROR(IF(AND(НачЦ_ИнвП_Дата&lt;=EM$3,КИнвП_Дата&gt;EM$3),
INDEX(Кальк._виноград,MATCH($A70,Кальк._виноград_наим.,0),MATCH("Сумма затрат, т.руб.",'Кальк-я'!$5:$5,0))*
INDEX(ЗФ,MATCH($A$66,ЗФ!$A:$A,0),MATCH("Посевная площадь"&amp;YEAR(EN$3),ЗФ!$2:$2,0))*
INDEX(Коэф.закупка_год_виноград[],MATCH($A70,Коэф.закупка_год_виноград[1],0),MATCH(MONTH(EM$3),КЗ!$1:$1,0))/1000,""),0)</f>
        <v>0</v>
      </c>
      <c r="EN70" s="552">
        <f t="shared" ca="1" si="1554"/>
        <v>0</v>
      </c>
      <c r="EO70" s="551" cm="1">
        <f t="array" aca="1" ref="EO70" ca="1">IFERROR(IF(AND(НачЦ_ИнвП_Дата&lt;=EO$3,КИнвП_Дата&gt;EO$3),
INDEX(Кальк._виноград,MATCH($A70,Кальк._виноград_наим.,0),MATCH("Сумма затрат, т.руб.",'Кальк-я'!$5:$5,0))*
INDEX(ЗФ,MATCH($A$66,ЗФ!$A:$A,0),MATCH("Посевная площадь"&amp;YEAR(EP$3),ЗФ!$2:$2,0))*
INDEX(Коэф.закупка_год_виноград[],MATCH($A70,Коэф.закупка_год_виноград[1],0),MATCH(MONTH(EO$3),КЗ!$1:$1,0))/1000,""),0)</f>
        <v>0</v>
      </c>
      <c r="EP70" s="551" cm="1">
        <f t="array" aca="1" ref="EP70" ca="1">IFERROR(IF(AND(НачЦ_ИнвП_Дата&lt;=EP$3,КИнвП_Дата&gt;EP$3),
INDEX(Кальк._виноград,MATCH($A70,Кальк._виноград_наим.,0),MATCH("Сумма затрат, т.руб.",'Кальк-я'!$5:$5,0))*
INDEX(ЗФ,MATCH($A$66,ЗФ!$A:$A,0),MATCH("Посевная площадь"&amp;YEAR(EQ$3),ЗФ!$2:$2,0))*
INDEX(Коэф.закупка_год_виноград[],MATCH($A70,Коэф.закупка_год_виноград[1],0),MATCH(MONTH(EP$3),КЗ!$1:$1,0))/1000,""),0)</f>
        <v>0</v>
      </c>
      <c r="EQ70" s="551" cm="1">
        <f t="array" aca="1" ref="EQ70" ca="1">IFERROR(IF(AND(НачЦ_ИнвП_Дата&lt;=EQ$3,КИнвП_Дата&gt;EQ$3),
INDEX(Кальк._виноград,MATCH($A70,Кальк._виноград_наим.,0),MATCH("Сумма затрат, т.руб.",'Кальк-я'!$5:$5,0))*
INDEX(ЗФ,MATCH($A$66,ЗФ!$A:$A,0),MATCH("Посевная площадь"&amp;YEAR(ER$3),ЗФ!$2:$2,0))*
INDEX(Коэф.закупка_год_виноград[],MATCH($A70,Коэф.закупка_год_виноград[1],0),MATCH(MONTH(EQ$3),КЗ!$1:$1,0))/1000,""),0)</f>
        <v>0</v>
      </c>
      <c r="ER70" s="551" cm="1">
        <f t="array" aca="1" ref="ER70" ca="1">IFERROR(IF(AND(НачЦ_ИнвП_Дата&lt;=ER$3,КИнвП_Дата&gt;ER$3),
INDEX(Кальк._виноград,MATCH($A70,Кальк._виноград_наим.,0),MATCH("Сумма затрат, т.руб.",'Кальк-я'!$5:$5,0))*
INDEX(ЗФ,MATCH($A$66,ЗФ!$A:$A,0),MATCH("Посевная площадь"&amp;YEAR(ES$3),ЗФ!$2:$2,0))*
INDEX(Коэф.закупка_год_виноград[],MATCH($A70,Коэф.закупка_год_виноград[1],0),MATCH(MONTH(ER$3),КЗ!$1:$1,0))/1000,""),0)</f>
        <v>0</v>
      </c>
      <c r="ES70" s="551" cm="1">
        <f t="array" aca="1" ref="ES70" ca="1">IFERROR(IF(AND(НачЦ_ИнвП_Дата&lt;=ES$3,КИнвП_Дата&gt;ES$3),
INDEX(Кальк._виноград,MATCH($A70,Кальк._виноград_наим.,0),MATCH("Сумма затрат, т.руб.",'Кальк-я'!$5:$5,0))*
INDEX(ЗФ,MATCH($A$66,ЗФ!$A:$A,0),MATCH("Посевная площадь"&amp;YEAR(ET$3),ЗФ!$2:$2,0))*
INDEX(Коэф.закупка_год_виноград[],MATCH($A70,Коэф.закупка_год_виноград[1],0),MATCH(MONTH(ES$3),КЗ!$1:$1,0))/1000,""),0)</f>
        <v>0</v>
      </c>
      <c r="ET70" s="551" cm="1">
        <f t="array" aca="1" ref="ET70" ca="1">IFERROR(IF(AND(НачЦ_ИнвП_Дата&lt;=ET$3,КИнвП_Дата&gt;ET$3),
INDEX(Кальк._виноград,MATCH($A70,Кальк._виноград_наим.,0),MATCH("Сумма затрат, т.руб.",'Кальк-я'!$5:$5,0))*
INDEX(ЗФ,MATCH($A$66,ЗФ!$A:$A,0),MATCH("Посевная площадь"&amp;YEAR(EU$3),ЗФ!$2:$2,0))*
INDEX(Коэф.закупка_год_виноград[],MATCH($A70,Коэф.закупка_год_виноград[1],0),MATCH(MONTH(ET$3),КЗ!$1:$1,0))/1000,""),0)</f>
        <v>0</v>
      </c>
      <c r="EU70" s="551" cm="1">
        <f t="array" aca="1" ref="EU70" ca="1">IFERROR(IF(AND(НачЦ_ИнвП_Дата&lt;=EU$3,КИнвП_Дата&gt;EU$3),
INDEX(Кальк._виноград,MATCH($A70,Кальк._виноград_наим.,0),MATCH("Сумма затрат, т.руб.",'Кальк-я'!$5:$5,0))*
INDEX(ЗФ,MATCH($A$66,ЗФ!$A:$A,0),MATCH("Посевная площадь"&amp;YEAR(EV$3),ЗФ!$2:$2,0))*
INDEX(Коэф.закупка_год_виноград[],MATCH($A70,Коэф.закупка_год_виноград[1],0),MATCH(MONTH(EU$3),КЗ!$1:$1,0))/1000,""),0)</f>
        <v>0</v>
      </c>
      <c r="EV70" s="551" cm="1">
        <f t="array" aca="1" ref="EV70" ca="1">IFERROR(IF(AND(НачЦ_ИнвП_Дата&lt;=EV$3,КИнвП_Дата&gt;EV$3),
INDEX(Кальк._виноград,MATCH($A70,Кальк._виноград_наим.,0),MATCH("Сумма затрат, т.руб.",'Кальк-я'!$5:$5,0))*
INDEX(ЗФ,MATCH($A$66,ЗФ!$A:$A,0),MATCH("Посевная площадь"&amp;YEAR(EW$3),ЗФ!$2:$2,0))*
INDEX(Коэф.закупка_год_виноград[],MATCH($A70,Коэф.закупка_год_виноград[1],0),MATCH(MONTH(EV$3),КЗ!$1:$1,0))/1000,""),0)</f>
        <v>0</v>
      </c>
      <c r="EW70" s="551" cm="1">
        <f t="array" aca="1" ref="EW70" ca="1">IFERROR(IF(AND(НачЦ_ИнвП_Дата&lt;=EW$3,КИнвП_Дата&gt;EW$3),
INDEX(Кальк._виноград,MATCH($A70,Кальк._виноград_наим.,0),MATCH("Сумма затрат, т.руб.",'Кальк-я'!$5:$5,0))*
INDEX(ЗФ,MATCH($A$66,ЗФ!$A:$A,0),MATCH("Посевная площадь"&amp;YEAR(EX$3),ЗФ!$2:$2,0))*
INDEX(Коэф.закупка_год_виноград[],MATCH($A70,Коэф.закупка_год_виноград[1],0),MATCH(MONTH(EW$3),КЗ!$1:$1,0))/1000,""),0)</f>
        <v>0</v>
      </c>
      <c r="EX70" s="551" cm="1">
        <f t="array" aca="1" ref="EX70" ca="1">IFERROR(IF(AND(НачЦ_ИнвП_Дата&lt;=EX$3,КИнвП_Дата&gt;EX$3),
INDEX(Кальк._виноград,MATCH($A70,Кальк._виноград_наим.,0),MATCH("Сумма затрат, т.руб.",'Кальк-я'!$5:$5,0))*
INDEX(ЗФ,MATCH($A$66,ЗФ!$A:$A,0),MATCH("Посевная площадь"&amp;YEAR(EY$3),ЗФ!$2:$2,0))*
INDEX(Коэф.закупка_год_виноград[],MATCH($A70,Коэф.закупка_год_виноград[1],0),MATCH(MONTH(EX$3),КЗ!$1:$1,0))/1000,""),0)</f>
        <v>0</v>
      </c>
      <c r="EY70" s="551" cm="1">
        <f t="array" aca="1" ref="EY70" ca="1">IFERROR(IF(AND(НачЦ_ИнвП_Дата&lt;=EY$3,КИнвП_Дата&gt;EY$3),
INDEX(Кальк._виноград,MATCH($A70,Кальк._виноград_наим.,0),MATCH("Сумма затрат, т.руб.",'Кальк-я'!$5:$5,0))*
INDEX(ЗФ,MATCH($A$66,ЗФ!$A:$A,0),MATCH("Посевная площадь"&amp;YEAR(EZ$3),ЗФ!$2:$2,0))*
INDEX(Коэф.закупка_год_виноград[],MATCH($A70,Коэф.закупка_год_виноград[1],0),MATCH(MONTH(EY$3),КЗ!$1:$1,0))/1000,""),0)</f>
        <v>0</v>
      </c>
      <c r="EZ70" s="551" cm="1">
        <f t="array" aca="1" ref="EZ70" ca="1">IFERROR(IF(AND(НачЦ_ИнвП_Дата&lt;=EZ$3,КИнвП_Дата&gt;EZ$3),
INDEX(Кальк._виноград,MATCH($A70,Кальк._виноград_наим.,0),MATCH("Сумма затрат, т.руб.",'Кальк-я'!$5:$5,0))*
INDEX(ЗФ,MATCH($A$66,ЗФ!$A:$A,0),MATCH("Посевная площадь"&amp;YEAR(FA$3),ЗФ!$2:$2,0))*
INDEX(Коэф.закупка_год_виноград[],MATCH($A70,Коэф.закупка_год_виноград[1],0),MATCH(MONTH(EZ$3),КЗ!$1:$1,0))/1000,""),0)</f>
        <v>0</v>
      </c>
      <c r="FA70" s="552">
        <f t="shared" ca="1" si="1555"/>
        <v>0</v>
      </c>
      <c r="FB70" s="551" cm="1">
        <f t="array" aca="1" ref="FB70" ca="1">IFERROR(IF(AND(НачЦ_ИнвП_Дата&lt;=FB$3,КИнвП_Дата&gt;FB$3),
INDEX(Кальк._виноград,MATCH($A70,Кальк._виноград_наим.,0),MATCH("Сумма затрат, т.руб.",'Кальк-я'!$5:$5,0))*
INDEX(ЗФ,MATCH($A$66,ЗФ!$A:$A,0),MATCH("Посевная площадь"&amp;YEAR(FC$3),ЗФ!$2:$2,0))*
INDEX(Коэф.закупка_год_виноград[],MATCH($A70,Коэф.закупка_год_виноград[1],0),MATCH(MONTH(FB$3),КЗ!$1:$1,0))/1000,""),0)</f>
        <v>0</v>
      </c>
      <c r="FC70" s="551" cm="1">
        <f t="array" aca="1" ref="FC70" ca="1">IFERROR(IF(AND(НачЦ_ИнвП_Дата&lt;=FC$3,КИнвП_Дата&gt;FC$3),
INDEX(Кальк._виноград,MATCH($A70,Кальк._виноград_наим.,0),MATCH("Сумма затрат, т.руб.",'Кальк-я'!$5:$5,0))*
INDEX(ЗФ,MATCH($A$66,ЗФ!$A:$A,0),MATCH("Посевная площадь"&amp;YEAR(FD$3),ЗФ!$2:$2,0))*
INDEX(Коэф.закупка_год_виноград[],MATCH($A70,Коэф.закупка_год_виноград[1],0),MATCH(MONTH(FC$3),КЗ!$1:$1,0))/1000,""),0)</f>
        <v>0</v>
      </c>
      <c r="FD70" s="551" cm="1">
        <f t="array" aca="1" ref="FD70" ca="1">IFERROR(IF(AND(НачЦ_ИнвП_Дата&lt;=FD$3,КИнвП_Дата&gt;FD$3),
INDEX(Кальк._виноград,MATCH($A70,Кальк._виноград_наим.,0),MATCH("Сумма затрат, т.руб.",'Кальк-я'!$5:$5,0))*
INDEX(ЗФ,MATCH($A$66,ЗФ!$A:$A,0),MATCH("Посевная площадь"&amp;YEAR(FE$3),ЗФ!$2:$2,0))*
INDEX(Коэф.закупка_год_виноград[],MATCH($A70,Коэф.закупка_год_виноград[1],0),MATCH(MONTH(FD$3),КЗ!$1:$1,0))/1000,""),0)</f>
        <v>0</v>
      </c>
      <c r="FE70" s="551" cm="1">
        <f t="array" aca="1" ref="FE70" ca="1">IFERROR(IF(AND(НачЦ_ИнвП_Дата&lt;=FE$3,КИнвП_Дата&gt;FE$3),
INDEX(Кальк._виноград,MATCH($A70,Кальк._виноград_наим.,0),MATCH("Сумма затрат, т.руб.",'Кальк-я'!$5:$5,0))*
INDEX(ЗФ,MATCH($A$66,ЗФ!$A:$A,0),MATCH("Посевная площадь"&amp;YEAR(FF$3),ЗФ!$2:$2,0))*
INDEX(Коэф.закупка_год_виноград[],MATCH($A70,Коэф.закупка_год_виноград[1],0),MATCH(MONTH(FE$3),КЗ!$1:$1,0))/1000,""),0)</f>
        <v>0</v>
      </c>
      <c r="FF70" s="551" cm="1">
        <f t="array" aca="1" ref="FF70" ca="1">IFERROR(IF(AND(НачЦ_ИнвП_Дата&lt;=FF$3,КИнвП_Дата&gt;FF$3),
INDEX(Кальк._виноград,MATCH($A70,Кальк._виноград_наим.,0),MATCH("Сумма затрат, т.руб.",'Кальк-я'!$5:$5,0))*
INDEX(ЗФ,MATCH($A$66,ЗФ!$A:$A,0),MATCH("Посевная площадь"&amp;YEAR(FG$3),ЗФ!$2:$2,0))*
INDEX(Коэф.закупка_год_виноград[],MATCH($A70,Коэф.закупка_год_виноград[1],0),MATCH(MONTH(FF$3),КЗ!$1:$1,0))/1000,""),0)</f>
        <v>0</v>
      </c>
      <c r="FG70" s="551" cm="1">
        <f t="array" aca="1" ref="FG70" ca="1">IFERROR(IF(AND(НачЦ_ИнвП_Дата&lt;=FG$3,КИнвП_Дата&gt;FG$3),
INDEX(Кальк._виноград,MATCH($A70,Кальк._виноград_наим.,0),MATCH("Сумма затрат, т.руб.",'Кальк-я'!$5:$5,0))*
INDEX(ЗФ,MATCH($A$66,ЗФ!$A:$A,0),MATCH("Посевная площадь"&amp;YEAR(FH$3),ЗФ!$2:$2,0))*
INDEX(Коэф.закупка_год_виноград[],MATCH($A70,Коэф.закупка_год_виноград[1],0),MATCH(MONTH(FG$3),КЗ!$1:$1,0))/1000,""),0)</f>
        <v>0</v>
      </c>
      <c r="FH70" s="551" cm="1">
        <f t="array" aca="1" ref="FH70" ca="1">IFERROR(IF(AND(НачЦ_ИнвП_Дата&lt;=FH$3,КИнвП_Дата&gt;FH$3),
INDEX(Кальк._виноград,MATCH($A70,Кальк._виноград_наим.,0),MATCH("Сумма затрат, т.руб.",'Кальк-я'!$5:$5,0))*
INDEX(ЗФ,MATCH($A$66,ЗФ!$A:$A,0),MATCH("Посевная площадь"&amp;YEAR(FI$3),ЗФ!$2:$2,0))*
INDEX(Коэф.закупка_год_виноград[],MATCH($A70,Коэф.закупка_год_виноград[1],0),MATCH(MONTH(FH$3),КЗ!$1:$1,0))/1000,""),0)</f>
        <v>0</v>
      </c>
      <c r="FI70" s="551" cm="1">
        <f t="array" aca="1" ref="FI70" ca="1">IFERROR(IF(AND(НачЦ_ИнвП_Дата&lt;=FI$3,КИнвП_Дата&gt;FI$3),
INDEX(Кальк._виноград,MATCH($A70,Кальк._виноград_наим.,0),MATCH("Сумма затрат, т.руб.",'Кальк-я'!$5:$5,0))*
INDEX(ЗФ,MATCH($A$66,ЗФ!$A:$A,0),MATCH("Посевная площадь"&amp;YEAR(FJ$3),ЗФ!$2:$2,0))*
INDEX(Коэф.закупка_год_виноград[],MATCH($A70,Коэф.закупка_год_виноград[1],0),MATCH(MONTH(FI$3),КЗ!$1:$1,0))/1000,""),0)</f>
        <v>0</v>
      </c>
      <c r="FJ70" s="551" cm="1">
        <f t="array" aca="1" ref="FJ70" ca="1">IFERROR(IF(AND(НачЦ_ИнвП_Дата&lt;=FJ$3,КИнвП_Дата&gt;FJ$3),
INDEX(Кальк._виноград,MATCH($A70,Кальк._виноград_наим.,0),MATCH("Сумма затрат, т.руб.",'Кальк-я'!$5:$5,0))*
INDEX(ЗФ,MATCH($A$66,ЗФ!$A:$A,0),MATCH("Посевная площадь"&amp;YEAR(FK$3),ЗФ!$2:$2,0))*
INDEX(Коэф.закупка_год_виноград[],MATCH($A70,Коэф.закупка_год_виноград[1],0),MATCH(MONTH(FJ$3),КЗ!$1:$1,0))/1000,""),0)</f>
        <v>0</v>
      </c>
      <c r="FK70" s="551" cm="1">
        <f t="array" aca="1" ref="FK70" ca="1">IFERROR(IF(AND(НачЦ_ИнвП_Дата&lt;=FK$3,КИнвП_Дата&gt;FK$3),
INDEX(Кальк._виноград,MATCH($A70,Кальк._виноград_наим.,0),MATCH("Сумма затрат, т.руб.",'Кальк-я'!$5:$5,0))*
INDEX(ЗФ,MATCH($A$66,ЗФ!$A:$A,0),MATCH("Посевная площадь"&amp;YEAR(FL$3),ЗФ!$2:$2,0))*
INDEX(Коэф.закупка_год_виноград[],MATCH($A70,Коэф.закупка_год_виноград[1],0),MATCH(MONTH(FK$3),КЗ!$1:$1,0))/1000,""),0)</f>
        <v>0</v>
      </c>
      <c r="FL70" s="551" cm="1">
        <f t="array" aca="1" ref="FL70" ca="1">IFERROR(IF(AND(НачЦ_ИнвП_Дата&lt;=FL$3,КИнвП_Дата&gt;FL$3),
INDEX(Кальк._виноград,MATCH($A70,Кальк._виноград_наим.,0),MATCH("Сумма затрат, т.руб.",'Кальк-я'!$5:$5,0))*
INDEX(ЗФ,MATCH($A$66,ЗФ!$A:$A,0),MATCH("Посевная площадь"&amp;YEAR(FM$3),ЗФ!$2:$2,0))*
INDEX(Коэф.закупка_год_виноград[],MATCH($A70,Коэф.закупка_год_виноград[1],0),MATCH(MONTH(FL$3),КЗ!$1:$1,0))/1000,""),0)</f>
        <v>0</v>
      </c>
      <c r="FM70" s="551" cm="1">
        <f t="array" aca="1" ref="FM70" ca="1">IFERROR(IF(AND(НачЦ_ИнвП_Дата&lt;=FM$3,КИнвП_Дата&gt;FM$3),
INDEX(Кальк._виноград,MATCH($A70,Кальк._виноград_наим.,0),MATCH("Сумма затрат, т.руб.",'Кальк-я'!$5:$5,0))*
INDEX(ЗФ,MATCH($A$66,ЗФ!$A:$A,0),MATCH("Посевная площадь"&amp;YEAR(FN$3),ЗФ!$2:$2,0))*
INDEX(Коэф.закупка_год_виноград[],MATCH($A70,Коэф.закупка_год_виноград[1],0),MATCH(MONTH(FM$3),КЗ!$1:$1,0))/1000,""),0)</f>
        <v>0</v>
      </c>
      <c r="FN70" s="552">
        <f t="shared" ca="1" si="1556"/>
        <v>0</v>
      </c>
      <c r="FO70" s="551" cm="1">
        <f t="array" aca="1" ref="FO70" ca="1">IFERROR(IF(AND(НачЦ_ИнвП_Дата&lt;=FO$3,КИнвП_Дата&gt;FO$3),
INDEX(Кальк._виноград,MATCH($A70,Кальк._виноград_наим.,0),MATCH("Сумма затрат, т.руб.",'Кальк-я'!$5:$5,0))*
INDEX(ЗФ,MATCH($A$66,ЗФ!$A:$A,0),MATCH("Посевная площадь"&amp;YEAR(FP$3),ЗФ!$2:$2,0))*
INDEX(Коэф.закупка_год_виноград[],MATCH($A70,Коэф.закупка_год_виноград[1],0),MATCH(MONTH(FO$3),КЗ!$1:$1,0))/1000,""),0)</f>
        <v>0</v>
      </c>
      <c r="FP70" s="551" cm="1">
        <f t="array" aca="1" ref="FP70" ca="1">IFERROR(IF(AND(НачЦ_ИнвП_Дата&lt;=FP$3,КИнвП_Дата&gt;FP$3),
INDEX(Кальк._виноград,MATCH($A70,Кальк._виноград_наим.,0),MATCH("Сумма затрат, т.руб.",'Кальк-я'!$5:$5,0))*
INDEX(ЗФ,MATCH($A$66,ЗФ!$A:$A,0),MATCH("Посевная площадь"&amp;YEAR(FQ$3),ЗФ!$2:$2,0))*
INDEX(Коэф.закупка_год_виноград[],MATCH($A70,Коэф.закупка_год_виноград[1],0),MATCH(MONTH(FP$3),КЗ!$1:$1,0))/1000,""),0)</f>
        <v>0</v>
      </c>
      <c r="FQ70" s="551" cm="1">
        <f t="array" aca="1" ref="FQ70" ca="1">IFERROR(IF(AND(НачЦ_ИнвП_Дата&lt;=FQ$3,КИнвП_Дата&gt;FQ$3),
INDEX(Кальк._виноград,MATCH($A70,Кальк._виноград_наим.,0),MATCH("Сумма затрат, т.руб.",'Кальк-я'!$5:$5,0))*
INDEX(ЗФ,MATCH($A$66,ЗФ!$A:$A,0),MATCH("Посевная площадь"&amp;YEAR(FR$3),ЗФ!$2:$2,0))*
INDEX(Коэф.закупка_год_виноград[],MATCH($A70,Коэф.закупка_год_виноград[1],0),MATCH(MONTH(FQ$3),КЗ!$1:$1,0))/1000,""),0)</f>
        <v>0</v>
      </c>
      <c r="FR70" s="551" cm="1">
        <f t="array" aca="1" ref="FR70" ca="1">IFERROR(IF(AND(НачЦ_ИнвП_Дата&lt;=FR$3,КИнвП_Дата&gt;FR$3),
INDEX(Кальк._виноград,MATCH($A70,Кальк._виноград_наим.,0),MATCH("Сумма затрат, т.руб.",'Кальк-я'!$5:$5,0))*
INDEX(ЗФ,MATCH($A$66,ЗФ!$A:$A,0),MATCH("Посевная площадь"&amp;YEAR(FS$3),ЗФ!$2:$2,0))*
INDEX(Коэф.закупка_год_виноград[],MATCH($A70,Коэф.закупка_год_виноград[1],0),MATCH(MONTH(FR$3),КЗ!$1:$1,0))/1000,""),0)</f>
        <v>0</v>
      </c>
      <c r="FS70" s="551" cm="1">
        <f t="array" aca="1" ref="FS70" ca="1">IFERROR(IF(AND(НачЦ_ИнвП_Дата&lt;=FS$3,КИнвП_Дата&gt;FS$3),
INDEX(Кальк._виноград,MATCH($A70,Кальк._виноград_наим.,0),MATCH("Сумма затрат, т.руб.",'Кальк-я'!$5:$5,0))*
INDEX(ЗФ,MATCH($A$66,ЗФ!$A:$A,0),MATCH("Посевная площадь"&amp;YEAR(FT$3),ЗФ!$2:$2,0))*
INDEX(Коэф.закупка_год_виноград[],MATCH($A70,Коэф.закупка_год_виноград[1],0),MATCH(MONTH(FS$3),КЗ!$1:$1,0))/1000,""),0)</f>
        <v>0</v>
      </c>
      <c r="FT70" s="551" cm="1">
        <f t="array" aca="1" ref="FT70" ca="1">IFERROR(IF(AND(НачЦ_ИнвП_Дата&lt;=FT$3,КИнвП_Дата&gt;FT$3),
INDEX(Кальк._виноград,MATCH($A70,Кальк._виноград_наим.,0),MATCH("Сумма затрат, т.руб.",'Кальк-я'!$5:$5,0))*
INDEX(ЗФ,MATCH($A$66,ЗФ!$A:$A,0),MATCH("Посевная площадь"&amp;YEAR(FU$3),ЗФ!$2:$2,0))*
INDEX(Коэф.закупка_год_виноград[],MATCH($A70,Коэф.закупка_год_виноград[1],0),MATCH(MONTH(FT$3),КЗ!$1:$1,0))/1000,""),0)</f>
        <v>0</v>
      </c>
      <c r="FU70" s="551" cm="1">
        <f t="array" aca="1" ref="FU70" ca="1">IFERROR(IF(AND(НачЦ_ИнвП_Дата&lt;=FU$3,КИнвП_Дата&gt;FU$3),
INDEX(Кальк._виноград,MATCH($A70,Кальк._виноград_наим.,0),MATCH("Сумма затрат, т.руб.",'Кальк-я'!$5:$5,0))*
INDEX(ЗФ,MATCH($A$66,ЗФ!$A:$A,0),MATCH("Посевная площадь"&amp;YEAR(FV$3),ЗФ!$2:$2,0))*
INDEX(Коэф.закупка_год_виноград[],MATCH($A70,Коэф.закупка_год_виноград[1],0),MATCH(MONTH(FU$3),КЗ!$1:$1,0))/1000,""),0)</f>
        <v>0</v>
      </c>
      <c r="FV70" s="551" cm="1">
        <f t="array" aca="1" ref="FV70" ca="1">IFERROR(IF(AND(НачЦ_ИнвП_Дата&lt;=FV$3,КИнвП_Дата&gt;FV$3),
INDEX(Кальк._виноград,MATCH($A70,Кальк._виноград_наим.,0),MATCH("Сумма затрат, т.руб.",'Кальк-я'!$5:$5,0))*
INDEX(ЗФ,MATCH($A$66,ЗФ!$A:$A,0),MATCH("Посевная площадь"&amp;YEAR(FW$3),ЗФ!$2:$2,0))*
INDEX(Коэф.закупка_год_виноград[],MATCH($A70,Коэф.закупка_год_виноград[1],0),MATCH(MONTH(FV$3),КЗ!$1:$1,0))/1000,""),0)</f>
        <v>0</v>
      </c>
      <c r="FW70" s="551" cm="1">
        <f t="array" aca="1" ref="FW70" ca="1">IFERROR(IF(AND(НачЦ_ИнвП_Дата&lt;=FW$3,КИнвП_Дата&gt;FW$3),
INDEX(Кальк._виноград,MATCH($A70,Кальк._виноград_наим.,0),MATCH("Сумма затрат, т.руб.",'Кальк-я'!$5:$5,0))*
INDEX(ЗФ,MATCH($A$66,ЗФ!$A:$A,0),MATCH("Посевная площадь"&amp;YEAR(FX$3),ЗФ!$2:$2,0))*
INDEX(Коэф.закупка_год_виноград[],MATCH($A70,Коэф.закупка_год_виноград[1],0),MATCH(MONTH(FW$3),КЗ!$1:$1,0))/1000,""),0)</f>
        <v>0</v>
      </c>
      <c r="FX70" s="551" cm="1">
        <f t="array" aca="1" ref="FX70" ca="1">IFERROR(IF(AND(НачЦ_ИнвП_Дата&lt;=FX$3,КИнвП_Дата&gt;FX$3),
INDEX(Кальк._виноград,MATCH($A70,Кальк._виноград_наим.,0),MATCH("Сумма затрат, т.руб.",'Кальк-я'!$5:$5,0))*
INDEX(ЗФ,MATCH($A$66,ЗФ!$A:$A,0),MATCH("Посевная площадь"&amp;YEAR(FY$3),ЗФ!$2:$2,0))*
INDEX(Коэф.закупка_год_виноград[],MATCH($A70,Коэф.закупка_год_виноград[1],0),MATCH(MONTH(FX$3),КЗ!$1:$1,0))/1000,""),0)</f>
        <v>0</v>
      </c>
      <c r="FY70" s="551" cm="1">
        <f t="array" aca="1" ref="FY70" ca="1">IFERROR(IF(AND(НачЦ_ИнвП_Дата&lt;=FY$3,КИнвП_Дата&gt;FY$3),
INDEX(Кальк._виноград,MATCH($A70,Кальк._виноград_наим.,0),MATCH("Сумма затрат, т.руб.",'Кальк-я'!$5:$5,0))*
INDEX(ЗФ,MATCH($A$66,ЗФ!$A:$A,0),MATCH("Посевная площадь"&amp;YEAR(FZ$3),ЗФ!$2:$2,0))*
INDEX(Коэф.закупка_год_виноград[],MATCH($A70,Коэф.закупка_год_виноград[1],0),MATCH(MONTH(FY$3),КЗ!$1:$1,0))/1000,""),0)</f>
        <v>0</v>
      </c>
      <c r="FZ70" s="551" cm="1">
        <f t="array" aca="1" ref="FZ70" ca="1">IFERROR(IF(AND(НачЦ_ИнвП_Дата&lt;=FZ$3,КИнвП_Дата&gt;FZ$3),
INDEX(Кальк._виноград,MATCH($A70,Кальк._виноград_наим.,0),MATCH("Сумма затрат, т.руб.",'Кальк-я'!$5:$5,0))*
INDEX(ЗФ,MATCH($A$66,ЗФ!$A:$A,0),MATCH("Посевная площадь"&amp;YEAR(GA$3),ЗФ!$2:$2,0))*
INDEX(Коэф.закупка_год_виноград[],MATCH($A70,Коэф.закупка_год_виноград[1],0),MATCH(MONTH(FZ$3),КЗ!$1:$1,0))/1000,""),0)</f>
        <v>0</v>
      </c>
      <c r="GA70" s="552">
        <f t="shared" ca="1" si="1557"/>
        <v>0</v>
      </c>
      <c r="GB70" s="551" cm="1">
        <f t="array" aca="1" ref="GB70" ca="1">IFERROR(IF(AND(НачЦ_ИнвП_Дата&lt;=GB$3,КИнвП_Дата&gt;GB$3),
INDEX(Кальк._виноград,MATCH($A70,Кальк._виноград_наим.,0),MATCH("Сумма затрат, т.руб.",'Кальк-я'!$5:$5,0))*
INDEX(ЗФ,MATCH($A$66,ЗФ!$A:$A,0),MATCH("Посевная площадь"&amp;YEAR(GC$3),ЗФ!$2:$2,0))*
INDEX(Коэф.закупка_год_виноград[],MATCH($A70,Коэф.закупка_год_виноград[1],0),MATCH(MONTH(GB$3),КЗ!$1:$1,0))/1000,""),0)</f>
        <v>0</v>
      </c>
      <c r="GC70" s="551" cm="1">
        <f t="array" aca="1" ref="GC70" ca="1">IFERROR(IF(AND(НачЦ_ИнвП_Дата&lt;=GC$3,КИнвП_Дата&gt;GC$3),
INDEX(Кальк._виноград,MATCH($A70,Кальк._виноград_наим.,0),MATCH("Сумма затрат, т.руб.",'Кальк-я'!$5:$5,0))*
INDEX(ЗФ,MATCH($A$66,ЗФ!$A:$A,0),MATCH("Посевная площадь"&amp;YEAR(GD$3),ЗФ!$2:$2,0))*
INDEX(Коэф.закупка_год_виноград[],MATCH($A70,Коэф.закупка_год_виноград[1],0),MATCH(MONTH(GC$3),КЗ!$1:$1,0))/1000,""),0)</f>
        <v>0</v>
      </c>
      <c r="GD70" s="551" cm="1">
        <f t="array" aca="1" ref="GD70" ca="1">IFERROR(IF(AND(НачЦ_ИнвП_Дата&lt;=GD$3,КИнвП_Дата&gt;GD$3),
INDEX(Кальк._виноград,MATCH($A70,Кальк._виноград_наим.,0),MATCH("Сумма затрат, т.руб.",'Кальк-я'!$5:$5,0))*
INDEX(ЗФ,MATCH($A$66,ЗФ!$A:$A,0),MATCH("Посевная площадь"&amp;YEAR(GE$3),ЗФ!$2:$2,0))*
INDEX(Коэф.закупка_год_виноград[],MATCH($A70,Коэф.закупка_год_виноград[1],0),MATCH(MONTH(GD$3),КЗ!$1:$1,0))/1000,""),0)</f>
        <v>0</v>
      </c>
      <c r="GE70" s="551" cm="1">
        <f t="array" aca="1" ref="GE70" ca="1">IFERROR(IF(AND(НачЦ_ИнвП_Дата&lt;=GE$3,КИнвП_Дата&gt;GE$3),
INDEX(Кальк._виноград,MATCH($A70,Кальк._виноград_наим.,0),MATCH("Сумма затрат, т.руб.",'Кальк-я'!$5:$5,0))*
INDEX(ЗФ,MATCH($A$66,ЗФ!$A:$A,0),MATCH("Посевная площадь"&amp;YEAR(GF$3),ЗФ!$2:$2,0))*
INDEX(Коэф.закупка_год_виноград[],MATCH($A70,Коэф.закупка_год_виноград[1],0),MATCH(MONTH(GE$3),КЗ!$1:$1,0))/1000,""),0)</f>
        <v>0</v>
      </c>
      <c r="GF70" s="551" cm="1">
        <f t="array" aca="1" ref="GF70" ca="1">IFERROR(IF(AND(НачЦ_ИнвП_Дата&lt;=GF$3,КИнвП_Дата&gt;GF$3),
INDEX(Кальк._виноград,MATCH($A70,Кальк._виноград_наим.,0),MATCH("Сумма затрат, т.руб.",'Кальк-я'!$5:$5,0))*
INDEX(ЗФ,MATCH($A$66,ЗФ!$A:$A,0),MATCH("Посевная площадь"&amp;YEAR(GG$3),ЗФ!$2:$2,0))*
INDEX(Коэф.закупка_год_виноград[],MATCH($A70,Коэф.закупка_год_виноград[1],0),MATCH(MONTH(GF$3),КЗ!$1:$1,0))/1000,""),0)</f>
        <v>0</v>
      </c>
      <c r="GG70" s="551" cm="1">
        <f t="array" aca="1" ref="GG70" ca="1">IFERROR(IF(AND(НачЦ_ИнвП_Дата&lt;=GG$3,КИнвП_Дата&gt;GG$3),
INDEX(Кальк._виноград,MATCH($A70,Кальк._виноград_наим.,0),MATCH("Сумма затрат, т.руб.",'Кальк-я'!$5:$5,0))*
INDEX(ЗФ,MATCH($A$66,ЗФ!$A:$A,0),MATCH("Посевная площадь"&amp;YEAR(GH$3),ЗФ!$2:$2,0))*
INDEX(Коэф.закупка_год_виноград[],MATCH($A70,Коэф.закупка_год_виноград[1],0),MATCH(MONTH(GG$3),КЗ!$1:$1,0))/1000,""),0)</f>
        <v>0</v>
      </c>
      <c r="GH70" s="551" cm="1">
        <f t="array" aca="1" ref="GH70" ca="1">IFERROR(IF(AND(НачЦ_ИнвП_Дата&lt;=GH$3,КИнвП_Дата&gt;GH$3),
INDEX(Кальк._виноград,MATCH($A70,Кальк._виноград_наим.,0),MATCH("Сумма затрат, т.руб.",'Кальк-я'!$5:$5,0))*
INDEX(ЗФ,MATCH($A$66,ЗФ!$A:$A,0),MATCH("Посевная площадь"&amp;YEAR(GI$3),ЗФ!$2:$2,0))*
INDEX(Коэф.закупка_год_виноград[],MATCH($A70,Коэф.закупка_год_виноград[1],0),MATCH(MONTH(GH$3),КЗ!$1:$1,0))/1000,""),0)</f>
        <v>0</v>
      </c>
      <c r="GI70" s="551" cm="1">
        <f t="array" aca="1" ref="GI70" ca="1">IFERROR(IF(AND(НачЦ_ИнвП_Дата&lt;=GI$3,КИнвП_Дата&gt;GI$3),
INDEX(Кальк._виноград,MATCH($A70,Кальк._виноград_наим.,0),MATCH("Сумма затрат, т.руб.",'Кальк-я'!$5:$5,0))*
INDEX(ЗФ,MATCH($A$66,ЗФ!$A:$A,0),MATCH("Посевная площадь"&amp;YEAR(GJ$3),ЗФ!$2:$2,0))*
INDEX(Коэф.закупка_год_виноград[],MATCH($A70,Коэф.закупка_год_виноград[1],0),MATCH(MONTH(GI$3),КЗ!$1:$1,0))/1000,""),0)</f>
        <v>0</v>
      </c>
      <c r="GJ70" s="551" cm="1">
        <f t="array" aca="1" ref="GJ70" ca="1">IFERROR(IF(AND(НачЦ_ИнвП_Дата&lt;=GJ$3,КИнвП_Дата&gt;GJ$3),
INDEX(Кальк._виноград,MATCH($A70,Кальк._виноград_наим.,0),MATCH("Сумма затрат, т.руб.",'Кальк-я'!$5:$5,0))*
INDEX(ЗФ,MATCH($A$66,ЗФ!$A:$A,0),MATCH("Посевная площадь"&amp;YEAR(GK$3),ЗФ!$2:$2,0))*
INDEX(Коэф.закупка_год_виноград[],MATCH($A70,Коэф.закупка_год_виноград[1],0),MATCH(MONTH(GJ$3),КЗ!$1:$1,0))/1000,""),0)</f>
        <v>0</v>
      </c>
      <c r="GK70" s="551" cm="1">
        <f t="array" aca="1" ref="GK70" ca="1">IFERROR(IF(AND(НачЦ_ИнвП_Дата&lt;=GK$3,КИнвП_Дата&gt;GK$3),
INDEX(Кальк._виноград,MATCH($A70,Кальк._виноград_наим.,0),MATCH("Сумма затрат, т.руб.",'Кальк-я'!$5:$5,0))*
INDEX(ЗФ,MATCH($A$66,ЗФ!$A:$A,0),MATCH("Посевная площадь"&amp;YEAR(GL$3),ЗФ!$2:$2,0))*
INDEX(Коэф.закупка_год_виноград[],MATCH($A70,Коэф.закупка_год_виноград[1],0),MATCH(MONTH(GK$3),КЗ!$1:$1,0))/1000,""),0)</f>
        <v>0</v>
      </c>
      <c r="GL70" s="551" cm="1">
        <f t="array" aca="1" ref="GL70" ca="1">IFERROR(IF(AND(НачЦ_ИнвП_Дата&lt;=GL$3,КИнвП_Дата&gt;GL$3),
INDEX(Кальк._виноград,MATCH($A70,Кальк._виноград_наим.,0),MATCH("Сумма затрат, т.руб.",'Кальк-я'!$5:$5,0))*
INDEX(ЗФ,MATCH($A$66,ЗФ!$A:$A,0),MATCH("Посевная площадь"&amp;YEAR(GM$3),ЗФ!$2:$2,0))*
INDEX(Коэф.закупка_год_виноград[],MATCH($A70,Коэф.закупка_год_виноград[1],0),MATCH(MONTH(GL$3),КЗ!$1:$1,0))/1000,""),0)</f>
        <v>0</v>
      </c>
      <c r="GM70" s="551" cm="1">
        <f t="array" aca="1" ref="GM70" ca="1">IFERROR(IF(AND(НачЦ_ИнвП_Дата&lt;=GM$3,КИнвП_Дата&gt;GM$3),
INDEX(Кальк._виноград,MATCH($A70,Кальк._виноград_наим.,0),MATCH("Сумма затрат, т.руб.",'Кальк-я'!$5:$5,0))*
INDEX(ЗФ,MATCH($A$66,ЗФ!$A:$A,0),MATCH("Посевная площадь"&amp;YEAR(GN$3),ЗФ!$2:$2,0))*
INDEX(Коэф.закупка_год_виноград[],MATCH($A70,Коэф.закупка_год_виноград[1],0),MATCH(MONTH(GM$3),КЗ!$1:$1,0))/1000,""),0)</f>
        <v>0</v>
      </c>
      <c r="GN70" s="552">
        <f t="shared" ca="1" si="1558"/>
        <v>0</v>
      </c>
      <c r="GO70" s="551" cm="1">
        <f t="array" aca="1" ref="GO70" ca="1">IFERROR(IF(AND(НачЦ_ИнвП_Дата&lt;=GO$3,КИнвП_Дата&gt;GO$3),
INDEX(Кальк._виноград,MATCH($A70,Кальк._виноград_наим.,0),MATCH("Сумма затрат, т.руб.",'Кальк-я'!$5:$5,0))*
INDEX(ЗФ,MATCH($A$66,ЗФ!$A:$A,0),MATCH("Посевная площадь"&amp;YEAR(GP$3),ЗФ!$2:$2,0))*
INDEX(Коэф.закупка_год_виноград[],MATCH($A70,Коэф.закупка_год_виноград[1],0),MATCH(MONTH(GO$3),КЗ!$1:$1,0))/1000,""),0)</f>
        <v>0</v>
      </c>
      <c r="GP70" s="551" cm="1">
        <f t="array" aca="1" ref="GP70" ca="1">IFERROR(IF(AND(НачЦ_ИнвП_Дата&lt;=GP$3,КИнвП_Дата&gt;GP$3),
INDEX(Кальк._виноград,MATCH($A70,Кальк._виноград_наим.,0),MATCH("Сумма затрат, т.руб.",'Кальк-я'!$5:$5,0))*
INDEX(ЗФ,MATCH($A$66,ЗФ!$A:$A,0),MATCH("Посевная площадь"&amp;YEAR(GQ$3),ЗФ!$2:$2,0))*
INDEX(Коэф.закупка_год_виноград[],MATCH($A70,Коэф.закупка_год_виноград[1],0),MATCH(MONTH(GP$3),КЗ!$1:$1,0))/1000,""),0)</f>
        <v>0</v>
      </c>
      <c r="GQ70" s="551" cm="1">
        <f t="array" aca="1" ref="GQ70" ca="1">IFERROR(IF(AND(НачЦ_ИнвП_Дата&lt;=GQ$3,КИнвП_Дата&gt;GQ$3),
INDEX(Кальк._виноград,MATCH($A70,Кальк._виноград_наим.,0),MATCH("Сумма затрат, т.руб.",'Кальк-я'!$5:$5,0))*
INDEX(ЗФ,MATCH($A$66,ЗФ!$A:$A,0),MATCH("Посевная площадь"&amp;YEAR(GR$3),ЗФ!$2:$2,0))*
INDEX(Коэф.закупка_год_виноград[],MATCH($A70,Коэф.закупка_год_виноград[1],0),MATCH(MONTH(GQ$3),КЗ!$1:$1,0))/1000,""),0)</f>
        <v>0</v>
      </c>
      <c r="GR70" s="551" cm="1">
        <f t="array" aca="1" ref="GR70" ca="1">IFERROR(IF(AND(НачЦ_ИнвП_Дата&lt;=GR$3,КИнвП_Дата&gt;GR$3),
INDEX(Кальк._виноград,MATCH($A70,Кальк._виноград_наим.,0),MATCH("Сумма затрат, т.руб.",'Кальк-я'!$5:$5,0))*
INDEX(ЗФ,MATCH($A$66,ЗФ!$A:$A,0),MATCH("Посевная площадь"&amp;YEAR(GS$3),ЗФ!$2:$2,0))*
INDEX(Коэф.закупка_год_виноград[],MATCH($A70,Коэф.закупка_год_виноград[1],0),MATCH(MONTH(GR$3),КЗ!$1:$1,0))/1000,""),0)</f>
        <v>0</v>
      </c>
      <c r="GS70" s="551" cm="1">
        <f t="array" aca="1" ref="GS70" ca="1">IFERROR(IF(AND(НачЦ_ИнвП_Дата&lt;=GS$3,КИнвП_Дата&gt;GS$3),
INDEX(Кальк._виноград,MATCH($A70,Кальк._виноград_наим.,0),MATCH("Сумма затрат, т.руб.",'Кальк-я'!$5:$5,0))*
INDEX(ЗФ,MATCH($A$66,ЗФ!$A:$A,0),MATCH("Посевная площадь"&amp;YEAR(GT$3),ЗФ!$2:$2,0))*
INDEX(Коэф.закупка_год_виноград[],MATCH($A70,Коэф.закупка_год_виноград[1],0),MATCH(MONTH(GS$3),КЗ!$1:$1,0))/1000,""),0)</f>
        <v>0</v>
      </c>
      <c r="GT70" s="551" cm="1">
        <f t="array" aca="1" ref="GT70" ca="1">IFERROR(IF(AND(НачЦ_ИнвП_Дата&lt;=GT$3,КИнвП_Дата&gt;GT$3),
INDEX(Кальк._виноград,MATCH($A70,Кальк._виноград_наим.,0),MATCH("Сумма затрат, т.руб.",'Кальк-я'!$5:$5,0))*
INDEX(ЗФ,MATCH($A$66,ЗФ!$A:$A,0),MATCH("Посевная площадь"&amp;YEAR(GU$3),ЗФ!$2:$2,0))*
INDEX(Коэф.закупка_год_виноград[],MATCH($A70,Коэф.закупка_год_виноград[1],0),MATCH(MONTH(GT$3),КЗ!$1:$1,0))/1000,""),0)</f>
        <v>0</v>
      </c>
      <c r="GU70" s="551" cm="1">
        <f t="array" aca="1" ref="GU70" ca="1">IFERROR(IF(AND(НачЦ_ИнвП_Дата&lt;=GU$3,КИнвП_Дата&gt;GU$3),
INDEX(Кальк._виноград,MATCH($A70,Кальк._виноград_наим.,0),MATCH("Сумма затрат, т.руб.",'Кальк-я'!$5:$5,0))*
INDEX(ЗФ,MATCH($A$66,ЗФ!$A:$A,0),MATCH("Посевная площадь"&amp;YEAR(GV$3),ЗФ!$2:$2,0))*
INDEX(Коэф.закупка_год_виноград[],MATCH($A70,Коэф.закупка_год_виноград[1],0),MATCH(MONTH(GU$3),КЗ!$1:$1,0))/1000,""),0)</f>
        <v>0</v>
      </c>
      <c r="GV70" s="551" cm="1">
        <f t="array" aca="1" ref="GV70" ca="1">IFERROR(IF(AND(НачЦ_ИнвП_Дата&lt;=GV$3,КИнвП_Дата&gt;GV$3),
INDEX(Кальк._виноград,MATCH($A70,Кальк._виноград_наим.,0),MATCH("Сумма затрат, т.руб.",'Кальк-я'!$5:$5,0))*
INDEX(ЗФ,MATCH($A$66,ЗФ!$A:$A,0),MATCH("Посевная площадь"&amp;YEAR(GW$3),ЗФ!$2:$2,0))*
INDEX(Коэф.закупка_год_виноград[],MATCH($A70,Коэф.закупка_год_виноград[1],0),MATCH(MONTH(GV$3),КЗ!$1:$1,0))/1000,""),0)</f>
        <v>0</v>
      </c>
      <c r="GW70" s="551" cm="1">
        <f t="array" aca="1" ref="GW70" ca="1">IFERROR(IF(AND(НачЦ_ИнвП_Дата&lt;=GW$3,КИнвП_Дата&gt;GW$3),
INDEX(Кальк._виноград,MATCH($A70,Кальк._виноград_наим.,0),MATCH("Сумма затрат, т.руб.",'Кальк-я'!$5:$5,0))*
INDEX(ЗФ,MATCH($A$66,ЗФ!$A:$A,0),MATCH("Посевная площадь"&amp;YEAR(GX$3),ЗФ!$2:$2,0))*
INDEX(Коэф.закупка_год_виноград[],MATCH($A70,Коэф.закупка_год_виноград[1],0),MATCH(MONTH(GW$3),КЗ!$1:$1,0))/1000,""),0)</f>
        <v>0</v>
      </c>
      <c r="GX70" s="551" cm="1">
        <f t="array" aca="1" ref="GX70" ca="1">IFERROR(IF(AND(НачЦ_ИнвП_Дата&lt;=GX$3,КИнвП_Дата&gt;GX$3),
INDEX(Кальк._виноград,MATCH($A70,Кальк._виноград_наим.,0),MATCH("Сумма затрат, т.руб.",'Кальк-я'!$5:$5,0))*
INDEX(ЗФ,MATCH($A$66,ЗФ!$A:$A,0),MATCH("Посевная площадь"&amp;YEAR(GY$3),ЗФ!$2:$2,0))*
INDEX(Коэф.закупка_год_виноград[],MATCH($A70,Коэф.закупка_год_виноград[1],0),MATCH(MONTH(GX$3),КЗ!$1:$1,0))/1000,""),0)</f>
        <v>0</v>
      </c>
      <c r="GY70" s="551" cm="1">
        <f t="array" aca="1" ref="GY70" ca="1">IFERROR(IF(AND(НачЦ_ИнвП_Дата&lt;=GY$3,КИнвП_Дата&gt;GY$3),
INDEX(Кальк._виноград,MATCH($A70,Кальк._виноград_наим.,0),MATCH("Сумма затрат, т.руб.",'Кальк-я'!$5:$5,0))*
INDEX(ЗФ,MATCH($A$66,ЗФ!$A:$A,0),MATCH("Посевная площадь"&amp;YEAR(GZ$3),ЗФ!$2:$2,0))*
INDEX(Коэф.закупка_год_виноград[],MATCH($A70,Коэф.закупка_год_виноград[1],0),MATCH(MONTH(GY$3),КЗ!$1:$1,0))/1000,""),0)</f>
        <v>0</v>
      </c>
      <c r="GZ70" s="551" cm="1">
        <f t="array" aca="1" ref="GZ70" ca="1">IFERROR(IF(AND(НачЦ_ИнвП_Дата&lt;=GZ$3,КИнвП_Дата&gt;GZ$3),
INDEX(Кальк._виноград,MATCH($A70,Кальк._виноград_наим.,0),MATCH("Сумма затрат, т.руб.",'Кальк-я'!$5:$5,0))*
INDEX(ЗФ,MATCH($A$66,ЗФ!$A:$A,0),MATCH("Посевная площадь"&amp;YEAR(HA$3),ЗФ!$2:$2,0))*
INDEX(Коэф.закупка_год_виноград[],MATCH($A70,Коэф.закупка_год_виноград[1],0),MATCH(MONTH(GZ$3),КЗ!$1:$1,0))/1000,""),0)</f>
        <v>0</v>
      </c>
      <c r="HA70" s="552">
        <f t="shared" ca="1" si="1559"/>
        <v>0</v>
      </c>
      <c r="HB70" s="551" cm="1">
        <f t="array" aca="1" ref="HB70" ca="1">IFERROR(IF(AND(НачЦ_ИнвП_Дата&lt;=HB$3,КИнвП_Дата&gt;HB$3),
INDEX(Кальк._виноград,MATCH($A70,Кальк._виноград_наим.,0),MATCH("Сумма затрат, т.руб.",'Кальк-я'!$5:$5,0))*
INDEX(ЗФ,MATCH($A$66,ЗФ!$A:$A,0),MATCH("Посевная площадь"&amp;YEAR(HC$3),ЗФ!$2:$2,0))*
INDEX(Коэф.закупка_год_виноград[],MATCH($A70,Коэф.закупка_год_виноград[1],0),MATCH(MONTH(HB$3),КЗ!$1:$1,0))/1000,""),0)</f>
        <v>0</v>
      </c>
      <c r="HC70" s="551" cm="1">
        <f t="array" aca="1" ref="HC70" ca="1">IFERROR(IF(AND(НачЦ_ИнвП_Дата&lt;=HC$3,КИнвП_Дата&gt;HC$3),
INDEX(Кальк._виноград,MATCH($A70,Кальк._виноград_наим.,0),MATCH("Сумма затрат, т.руб.",'Кальк-я'!$5:$5,0))*
INDEX(ЗФ,MATCH($A$66,ЗФ!$A:$A,0),MATCH("Посевная площадь"&amp;YEAR(HD$3),ЗФ!$2:$2,0))*
INDEX(Коэф.закупка_год_виноград[],MATCH($A70,Коэф.закупка_год_виноград[1],0),MATCH(MONTH(HC$3),КЗ!$1:$1,0))/1000,""),0)</f>
        <v>0</v>
      </c>
      <c r="HD70" s="551" cm="1">
        <f t="array" aca="1" ref="HD70" ca="1">IFERROR(IF(AND(НачЦ_ИнвП_Дата&lt;=HD$3,КИнвП_Дата&gt;HD$3),
INDEX(Кальк._виноград,MATCH($A70,Кальк._виноград_наим.,0),MATCH("Сумма затрат, т.руб.",'Кальк-я'!$5:$5,0))*
INDEX(ЗФ,MATCH($A$66,ЗФ!$A:$A,0),MATCH("Посевная площадь"&amp;YEAR(HE$3),ЗФ!$2:$2,0))*
INDEX(Коэф.закупка_год_виноград[],MATCH($A70,Коэф.закупка_год_виноград[1],0),MATCH(MONTH(HD$3),КЗ!$1:$1,0))/1000,""),0)</f>
        <v>0</v>
      </c>
      <c r="HE70" s="551" cm="1">
        <f t="array" aca="1" ref="HE70" ca="1">IFERROR(IF(AND(НачЦ_ИнвП_Дата&lt;=HE$3,КИнвП_Дата&gt;HE$3),
INDEX(Кальк._виноград,MATCH($A70,Кальк._виноград_наим.,0),MATCH("Сумма затрат, т.руб.",'Кальк-я'!$5:$5,0))*
INDEX(ЗФ,MATCH($A$66,ЗФ!$A:$A,0),MATCH("Посевная площадь"&amp;YEAR(HF$3),ЗФ!$2:$2,0))*
INDEX(Коэф.закупка_год_виноград[],MATCH($A70,Коэф.закупка_год_виноград[1],0),MATCH(MONTH(HE$3),КЗ!$1:$1,0))/1000,""),0)</f>
        <v>0</v>
      </c>
      <c r="HF70" s="551" cm="1">
        <f t="array" aca="1" ref="HF70" ca="1">IFERROR(IF(AND(НачЦ_ИнвП_Дата&lt;=HF$3,КИнвП_Дата&gt;HF$3),
INDEX(Кальк._виноград,MATCH($A70,Кальк._виноград_наим.,0),MATCH("Сумма затрат, т.руб.",'Кальк-я'!$5:$5,0))*
INDEX(ЗФ,MATCH($A$66,ЗФ!$A:$A,0),MATCH("Посевная площадь"&amp;YEAR(HG$3),ЗФ!$2:$2,0))*
INDEX(Коэф.закупка_год_виноград[],MATCH($A70,Коэф.закупка_год_виноград[1],0),MATCH(MONTH(HF$3),КЗ!$1:$1,0))/1000,""),0)</f>
        <v>0</v>
      </c>
      <c r="HG70" s="551" cm="1">
        <f t="array" aca="1" ref="HG70" ca="1">IFERROR(IF(AND(НачЦ_ИнвП_Дата&lt;=HG$3,КИнвП_Дата&gt;HG$3),
INDEX(Кальк._виноград,MATCH($A70,Кальк._виноград_наим.,0),MATCH("Сумма затрат, т.руб.",'Кальк-я'!$5:$5,0))*
INDEX(ЗФ,MATCH($A$66,ЗФ!$A:$A,0),MATCH("Посевная площадь"&amp;YEAR(HH$3),ЗФ!$2:$2,0))*
INDEX(Коэф.закупка_год_виноград[],MATCH($A70,Коэф.закупка_год_виноград[1],0),MATCH(MONTH(HG$3),КЗ!$1:$1,0))/1000,""),0)</f>
        <v>0</v>
      </c>
      <c r="HH70" s="551" cm="1">
        <f t="array" aca="1" ref="HH70" ca="1">IFERROR(IF(AND(НачЦ_ИнвП_Дата&lt;=HH$3,КИнвП_Дата&gt;HH$3),
INDEX(Кальк._виноград,MATCH($A70,Кальк._виноград_наим.,0),MATCH("Сумма затрат, т.руб.",'Кальк-я'!$5:$5,0))*
INDEX(ЗФ,MATCH($A$66,ЗФ!$A:$A,0),MATCH("Посевная площадь"&amp;YEAR(HI$3),ЗФ!$2:$2,0))*
INDEX(Коэф.закупка_год_виноград[],MATCH($A70,Коэф.закупка_год_виноград[1],0),MATCH(MONTH(HH$3),КЗ!$1:$1,0))/1000,""),0)</f>
        <v>0</v>
      </c>
      <c r="HI70" s="551" cm="1">
        <f t="array" aca="1" ref="HI70" ca="1">IFERROR(IF(AND(НачЦ_ИнвП_Дата&lt;=HI$3,КИнвП_Дата&gt;HI$3),
INDEX(Кальк._виноград,MATCH($A70,Кальк._виноград_наим.,0),MATCH("Сумма затрат, т.руб.",'Кальк-я'!$5:$5,0))*
INDEX(ЗФ,MATCH($A$66,ЗФ!$A:$A,0),MATCH("Посевная площадь"&amp;YEAR(HJ$3),ЗФ!$2:$2,0))*
INDEX(Коэф.закупка_год_виноград[],MATCH($A70,Коэф.закупка_год_виноград[1],0),MATCH(MONTH(HI$3),КЗ!$1:$1,0))/1000,""),0)</f>
        <v>0</v>
      </c>
      <c r="HJ70" s="551" cm="1">
        <f t="array" aca="1" ref="HJ70" ca="1">IFERROR(IF(AND(НачЦ_ИнвП_Дата&lt;=HJ$3,КИнвП_Дата&gt;HJ$3),
INDEX(Кальк._виноград,MATCH($A70,Кальк._виноград_наим.,0),MATCH("Сумма затрат, т.руб.",'Кальк-я'!$5:$5,0))*
INDEX(ЗФ,MATCH($A$66,ЗФ!$A:$A,0),MATCH("Посевная площадь"&amp;YEAR(HK$3),ЗФ!$2:$2,0))*
INDEX(Коэф.закупка_год_виноград[],MATCH($A70,Коэф.закупка_год_виноград[1],0),MATCH(MONTH(HJ$3),КЗ!$1:$1,0))/1000,""),0)</f>
        <v>0</v>
      </c>
      <c r="HK70" s="551" cm="1">
        <f t="array" aca="1" ref="HK70" ca="1">IFERROR(IF(AND(НачЦ_ИнвП_Дата&lt;=HK$3,КИнвП_Дата&gt;HK$3),
INDEX(Кальк._виноград,MATCH($A70,Кальк._виноград_наим.,0),MATCH("Сумма затрат, т.руб.",'Кальк-я'!$5:$5,0))*
INDEX(ЗФ,MATCH($A$66,ЗФ!$A:$A,0),MATCH("Посевная площадь"&amp;YEAR(HL$3),ЗФ!$2:$2,0))*
INDEX(Коэф.закупка_год_виноград[],MATCH($A70,Коэф.закупка_год_виноград[1],0),MATCH(MONTH(HK$3),КЗ!$1:$1,0))/1000,""),0)</f>
        <v>0</v>
      </c>
      <c r="HL70" s="551" cm="1">
        <f t="array" aca="1" ref="HL70" ca="1">IFERROR(IF(AND(НачЦ_ИнвП_Дата&lt;=HL$3,КИнвП_Дата&gt;HL$3),
INDEX(Кальк._виноград,MATCH($A70,Кальк._виноград_наим.,0),MATCH("Сумма затрат, т.руб.",'Кальк-я'!$5:$5,0))*
INDEX(ЗФ,MATCH($A$66,ЗФ!$A:$A,0),MATCH("Посевная площадь"&amp;YEAR(HM$3),ЗФ!$2:$2,0))*
INDEX(Коэф.закупка_год_виноград[],MATCH($A70,Коэф.закупка_год_виноград[1],0),MATCH(MONTH(HL$3),КЗ!$1:$1,0))/1000,""),0)</f>
        <v>0</v>
      </c>
      <c r="HM70" s="551" cm="1">
        <f t="array" aca="1" ref="HM70" ca="1">IFERROR(IF(AND(НачЦ_ИнвП_Дата&lt;=HM$3,КИнвП_Дата&gt;HM$3),
INDEX(Кальк._виноград,MATCH($A70,Кальк._виноград_наим.,0),MATCH("Сумма затрат, т.руб.",'Кальк-я'!$5:$5,0))*
INDEX(ЗФ,MATCH($A$66,ЗФ!$A:$A,0),MATCH("Посевная площадь"&amp;YEAR(HN$3),ЗФ!$2:$2,0))*
INDEX(Коэф.закупка_год_виноград[],MATCH($A70,Коэф.закупка_год_виноград[1],0),MATCH(MONTH(HM$3),КЗ!$1:$1,0))/1000,""),0)</f>
        <v>0</v>
      </c>
      <c r="HN70" s="552">
        <f t="shared" ca="1" si="1560"/>
        <v>0</v>
      </c>
      <c r="HO70" s="551" cm="1">
        <f t="array" aca="1" ref="HO70" ca="1">IFERROR(IF(AND(НачЦ_ИнвП_Дата&lt;=HO$3,КИнвП_Дата&gt;HO$3),
INDEX(Кальк._виноград,MATCH($A70,Кальк._виноград_наим.,0),MATCH("Сумма затрат, т.руб.",'Кальк-я'!$5:$5,0))*
INDEX(ЗФ,MATCH($A$66,ЗФ!$A:$A,0),MATCH("Посевная площадь"&amp;YEAR(HP$3),ЗФ!$2:$2,0))*
INDEX(Коэф.закупка_год_виноград[],MATCH($A70,Коэф.закупка_год_виноград[1],0),MATCH(MONTH(HO$3),КЗ!$1:$1,0))/1000,""),0)</f>
        <v>0</v>
      </c>
      <c r="HP70" s="551" cm="1">
        <f t="array" aca="1" ref="HP70" ca="1">IFERROR(IF(AND(НачЦ_ИнвП_Дата&lt;=HP$3,КИнвП_Дата&gt;HP$3),
INDEX(Кальк._виноград,MATCH($A70,Кальк._виноград_наим.,0),MATCH("Сумма затрат, т.руб.",'Кальк-я'!$5:$5,0))*
INDEX(ЗФ,MATCH($A$66,ЗФ!$A:$A,0),MATCH("Посевная площадь"&amp;YEAR(HQ$3),ЗФ!$2:$2,0))*
INDEX(Коэф.закупка_год_виноград[],MATCH($A70,Коэф.закупка_год_виноград[1],0),MATCH(MONTH(HP$3),КЗ!$1:$1,0))/1000,""),0)</f>
        <v>0</v>
      </c>
      <c r="HQ70" s="551" cm="1">
        <f t="array" aca="1" ref="HQ70" ca="1">IFERROR(IF(AND(НачЦ_ИнвП_Дата&lt;=HQ$3,КИнвП_Дата&gt;HQ$3),
INDEX(Кальк._виноград,MATCH($A70,Кальк._виноград_наим.,0),MATCH("Сумма затрат, т.руб.",'Кальк-я'!$5:$5,0))*
INDEX(ЗФ,MATCH($A$66,ЗФ!$A:$A,0),MATCH("Посевная площадь"&amp;YEAR(HR$3),ЗФ!$2:$2,0))*
INDEX(Коэф.закупка_год_виноград[],MATCH($A70,Коэф.закупка_год_виноград[1],0),MATCH(MONTH(HQ$3),КЗ!$1:$1,0))/1000,""),0)</f>
        <v>0</v>
      </c>
      <c r="HR70" s="551" cm="1">
        <f t="array" aca="1" ref="HR70" ca="1">IFERROR(IF(AND(НачЦ_ИнвП_Дата&lt;=HR$3,КИнвП_Дата&gt;HR$3),
INDEX(Кальк._виноград,MATCH($A70,Кальк._виноград_наим.,0),MATCH("Сумма затрат, т.руб.",'Кальк-я'!$5:$5,0))*
INDEX(ЗФ,MATCH($A$66,ЗФ!$A:$A,0),MATCH("Посевная площадь"&amp;YEAR(HS$3),ЗФ!$2:$2,0))*
INDEX(Коэф.закупка_год_виноград[],MATCH($A70,Коэф.закупка_год_виноград[1],0),MATCH(MONTH(HR$3),КЗ!$1:$1,0))/1000,""),0)</f>
        <v>0</v>
      </c>
      <c r="HS70" s="551" cm="1">
        <f t="array" aca="1" ref="HS70" ca="1">IFERROR(IF(AND(НачЦ_ИнвП_Дата&lt;=HS$3,КИнвП_Дата&gt;HS$3),
INDEX(Кальк._виноград,MATCH($A70,Кальк._виноград_наим.,0),MATCH("Сумма затрат, т.руб.",'Кальк-я'!$5:$5,0))*
INDEX(ЗФ,MATCH($A$66,ЗФ!$A:$A,0),MATCH("Посевная площадь"&amp;YEAR(HT$3),ЗФ!$2:$2,0))*
INDEX(Коэф.закупка_год_виноград[],MATCH($A70,Коэф.закупка_год_виноград[1],0),MATCH(MONTH(HS$3),КЗ!$1:$1,0))/1000,""),0)</f>
        <v>0</v>
      </c>
      <c r="HT70" s="551" cm="1">
        <f t="array" aca="1" ref="HT70" ca="1">IFERROR(IF(AND(НачЦ_ИнвП_Дата&lt;=HT$3,КИнвП_Дата&gt;HT$3),
INDEX(Кальк._виноград,MATCH($A70,Кальк._виноград_наим.,0),MATCH("Сумма затрат, т.руб.",'Кальк-я'!$5:$5,0))*
INDEX(ЗФ,MATCH($A$66,ЗФ!$A:$A,0),MATCH("Посевная площадь"&amp;YEAR(HU$3),ЗФ!$2:$2,0))*
INDEX(Коэф.закупка_год_виноград[],MATCH($A70,Коэф.закупка_год_виноград[1],0),MATCH(MONTH(HT$3),КЗ!$1:$1,0))/1000,""),0)</f>
        <v>0</v>
      </c>
      <c r="HU70" s="551" cm="1">
        <f t="array" aca="1" ref="HU70" ca="1">IFERROR(IF(AND(НачЦ_ИнвП_Дата&lt;=HU$3,КИнвП_Дата&gt;HU$3),
INDEX(Кальк._виноград,MATCH($A70,Кальк._виноград_наим.,0),MATCH("Сумма затрат, т.руб.",'Кальк-я'!$5:$5,0))*
INDEX(ЗФ,MATCH($A$66,ЗФ!$A:$A,0),MATCH("Посевная площадь"&amp;YEAR(HV$3),ЗФ!$2:$2,0))*
INDEX(Коэф.закупка_год_виноград[],MATCH($A70,Коэф.закупка_год_виноград[1],0),MATCH(MONTH(HU$3),КЗ!$1:$1,0))/1000,""),0)</f>
        <v>0</v>
      </c>
      <c r="HV70" s="551" cm="1">
        <f t="array" aca="1" ref="HV70" ca="1">IFERROR(IF(AND(НачЦ_ИнвП_Дата&lt;=HV$3,КИнвП_Дата&gt;HV$3),
INDEX(Кальк._виноград,MATCH($A70,Кальк._виноград_наим.,0),MATCH("Сумма затрат, т.руб.",'Кальк-я'!$5:$5,0))*
INDEX(ЗФ,MATCH($A$66,ЗФ!$A:$A,0),MATCH("Посевная площадь"&amp;YEAR(HW$3),ЗФ!$2:$2,0))*
INDEX(Коэф.закупка_год_виноград[],MATCH($A70,Коэф.закупка_год_виноград[1],0),MATCH(MONTH(HV$3),КЗ!$1:$1,0))/1000,""),0)</f>
        <v>0</v>
      </c>
      <c r="HW70" s="551" cm="1">
        <f t="array" aca="1" ref="HW70" ca="1">IFERROR(IF(AND(НачЦ_ИнвП_Дата&lt;=HW$3,КИнвП_Дата&gt;HW$3),
INDEX(Кальк._виноград,MATCH($A70,Кальк._виноград_наим.,0),MATCH("Сумма затрат, т.руб.",'Кальк-я'!$5:$5,0))*
INDEX(ЗФ,MATCH($A$66,ЗФ!$A:$A,0),MATCH("Посевная площадь"&amp;YEAR(HX$3),ЗФ!$2:$2,0))*
INDEX(Коэф.закупка_год_виноград[],MATCH($A70,Коэф.закупка_год_виноград[1],0),MATCH(MONTH(HW$3),КЗ!$1:$1,0))/1000,""),0)</f>
        <v>0</v>
      </c>
      <c r="HX70" s="551" cm="1">
        <f t="array" aca="1" ref="HX70" ca="1">IFERROR(IF(AND(НачЦ_ИнвП_Дата&lt;=HX$3,КИнвП_Дата&gt;HX$3),
INDEX(Кальк._виноград,MATCH($A70,Кальк._виноград_наим.,0),MATCH("Сумма затрат, т.руб.",'Кальк-я'!$5:$5,0))*
INDEX(ЗФ,MATCH($A$66,ЗФ!$A:$A,0),MATCH("Посевная площадь"&amp;YEAR(HY$3),ЗФ!$2:$2,0))*
INDEX(Коэф.закупка_год_виноград[],MATCH($A70,Коэф.закупка_год_виноград[1],0),MATCH(MONTH(HX$3),КЗ!$1:$1,0))/1000,""),0)</f>
        <v>0</v>
      </c>
      <c r="HY70" s="551" cm="1">
        <f t="array" aca="1" ref="HY70" ca="1">IFERROR(IF(AND(НачЦ_ИнвП_Дата&lt;=HY$3,КИнвП_Дата&gt;HY$3),
INDEX(Кальк._виноград,MATCH($A70,Кальк._виноград_наим.,0),MATCH("Сумма затрат, т.руб.",'Кальк-я'!$5:$5,0))*
INDEX(ЗФ,MATCH($A$66,ЗФ!$A:$A,0),MATCH("Посевная площадь"&amp;YEAR(HZ$3),ЗФ!$2:$2,0))*
INDEX(Коэф.закупка_год_виноград[],MATCH($A70,Коэф.закупка_год_виноград[1],0),MATCH(MONTH(HY$3),КЗ!$1:$1,0))/1000,""),0)</f>
        <v>0</v>
      </c>
      <c r="HZ70" s="551" cm="1">
        <f t="array" aca="1" ref="HZ70" ca="1">IFERROR(IF(AND(НачЦ_ИнвП_Дата&lt;=HZ$3,КИнвП_Дата&gt;HZ$3),
INDEX(Кальк._виноград,MATCH($A70,Кальк._виноград_наим.,0),MATCH("Сумма затрат, т.руб.",'Кальк-я'!$5:$5,0))*
INDEX(ЗФ,MATCH($A$66,ЗФ!$A:$A,0),MATCH("Посевная площадь"&amp;YEAR(IA$3),ЗФ!$2:$2,0))*
INDEX(Коэф.закупка_год_виноград[],MATCH($A70,Коэф.закупка_год_виноград[1],0),MATCH(MONTH(HZ$3),КЗ!$1:$1,0))/1000,""),0)</f>
        <v>0</v>
      </c>
      <c r="IA70" s="552">
        <f t="shared" ca="1" si="1561"/>
        <v>0</v>
      </c>
      <c r="IB70" s="551" cm="1">
        <f t="array" aca="1" ref="IB70" ca="1">IFERROR(IF(AND(НачЦ_ИнвП_Дата&lt;=IB$3,КИнвП_Дата&gt;IB$3),
INDEX(Кальк._виноград,MATCH($A70,Кальк._виноград_наим.,0),MATCH("Сумма затрат, т.руб.",'Кальк-я'!$5:$5,0))*
INDEX(ЗФ,MATCH($A$66,ЗФ!$A:$A,0),MATCH("Посевная площадь"&amp;YEAR(IC$3),ЗФ!$2:$2,0))*
INDEX(Коэф.закупка_год_виноград[],MATCH($A70,Коэф.закупка_год_виноград[1],0),MATCH(MONTH(IB$3),КЗ!$1:$1,0))/1000,""),0)</f>
        <v>0</v>
      </c>
      <c r="IC70" s="551" cm="1">
        <f t="array" aca="1" ref="IC70" ca="1">IFERROR(IF(AND(НачЦ_ИнвП_Дата&lt;=IC$3,КИнвП_Дата&gt;IC$3),
INDEX(Кальк._виноград,MATCH($A70,Кальк._виноград_наим.,0),MATCH("Сумма затрат, т.руб.",'Кальк-я'!$5:$5,0))*
INDEX(ЗФ,MATCH($A$66,ЗФ!$A:$A,0),MATCH("Посевная площадь"&amp;YEAR(ID$3),ЗФ!$2:$2,0))*
INDEX(Коэф.закупка_год_виноград[],MATCH($A70,Коэф.закупка_год_виноград[1],0),MATCH(MONTH(IC$3),КЗ!$1:$1,0))/1000,""),0)</f>
        <v>0</v>
      </c>
      <c r="ID70" s="551" cm="1">
        <f t="array" aca="1" ref="ID70" ca="1">IFERROR(IF(AND(НачЦ_ИнвП_Дата&lt;=ID$3,КИнвП_Дата&gt;ID$3),
INDEX(Кальк._виноград,MATCH($A70,Кальк._виноград_наим.,0),MATCH("Сумма затрат, т.руб.",'Кальк-я'!$5:$5,0))*
INDEX(ЗФ,MATCH($A$66,ЗФ!$A:$A,0),MATCH("Посевная площадь"&amp;YEAR(IE$3),ЗФ!$2:$2,0))*
INDEX(Коэф.закупка_год_виноград[],MATCH($A70,Коэф.закупка_год_виноград[1],0),MATCH(MONTH(ID$3),КЗ!$1:$1,0))/1000,""),0)</f>
        <v>0</v>
      </c>
      <c r="IE70" s="551" cm="1">
        <f t="array" aca="1" ref="IE70" ca="1">IFERROR(IF(AND(НачЦ_ИнвП_Дата&lt;=IE$3,КИнвП_Дата&gt;IE$3),
INDEX(Кальк._виноград,MATCH($A70,Кальк._виноград_наим.,0),MATCH("Сумма затрат, т.руб.",'Кальк-я'!$5:$5,0))*
INDEX(ЗФ,MATCH($A$66,ЗФ!$A:$A,0),MATCH("Посевная площадь"&amp;YEAR(IF$3),ЗФ!$2:$2,0))*
INDEX(Коэф.закупка_год_виноград[],MATCH($A70,Коэф.закупка_год_виноград[1],0),MATCH(MONTH(IE$3),КЗ!$1:$1,0))/1000,""),0)</f>
        <v>0</v>
      </c>
      <c r="IF70" s="551" cm="1">
        <f t="array" aca="1" ref="IF70" ca="1">IFERROR(IF(AND(НачЦ_ИнвП_Дата&lt;=IF$3,КИнвП_Дата&gt;IF$3),
INDEX(Кальк._виноград,MATCH($A70,Кальк._виноград_наим.,0),MATCH("Сумма затрат, т.руб.",'Кальк-я'!$5:$5,0))*
INDEX(ЗФ,MATCH($A$66,ЗФ!$A:$A,0),MATCH("Посевная площадь"&amp;YEAR(IG$3),ЗФ!$2:$2,0))*
INDEX(Коэф.закупка_год_виноград[],MATCH($A70,Коэф.закупка_год_виноград[1],0),MATCH(MONTH(IF$3),КЗ!$1:$1,0))/1000,""),0)</f>
        <v>0</v>
      </c>
      <c r="IG70" s="551" cm="1">
        <f t="array" aca="1" ref="IG70" ca="1">IFERROR(IF(AND(НачЦ_ИнвП_Дата&lt;=IG$3,КИнвП_Дата&gt;IG$3),
INDEX(Кальк._виноград,MATCH($A70,Кальк._виноград_наим.,0),MATCH("Сумма затрат, т.руб.",'Кальк-я'!$5:$5,0))*
INDEX(ЗФ,MATCH($A$66,ЗФ!$A:$A,0),MATCH("Посевная площадь"&amp;YEAR(IH$3),ЗФ!$2:$2,0))*
INDEX(Коэф.закупка_год_виноград[],MATCH($A70,Коэф.закупка_год_виноград[1],0),MATCH(MONTH(IG$3),КЗ!$1:$1,0))/1000,""),0)</f>
        <v>0</v>
      </c>
      <c r="IH70" s="551" cm="1">
        <f t="array" aca="1" ref="IH70" ca="1">IFERROR(IF(AND(НачЦ_ИнвП_Дата&lt;=IH$3,КИнвП_Дата&gt;IH$3),
INDEX(Кальк._виноград,MATCH($A70,Кальк._виноград_наим.,0),MATCH("Сумма затрат, т.руб.",'Кальк-я'!$5:$5,0))*
INDEX(ЗФ,MATCH($A$66,ЗФ!$A:$A,0),MATCH("Посевная площадь"&amp;YEAR(II$3),ЗФ!$2:$2,0))*
INDEX(Коэф.закупка_год_виноград[],MATCH($A70,Коэф.закупка_год_виноград[1],0),MATCH(MONTH(IH$3),КЗ!$1:$1,0))/1000,""),0)</f>
        <v>0</v>
      </c>
      <c r="II70" s="551" cm="1">
        <f t="array" aca="1" ref="II70" ca="1">IFERROR(IF(AND(НачЦ_ИнвП_Дата&lt;=II$3,КИнвП_Дата&gt;II$3),
INDEX(Кальк._виноград,MATCH($A70,Кальк._виноград_наим.,0),MATCH("Сумма затрат, т.руб.",'Кальк-я'!$5:$5,0))*
INDEX(ЗФ,MATCH($A$66,ЗФ!$A:$A,0),MATCH("Посевная площадь"&amp;YEAR(IJ$3),ЗФ!$2:$2,0))*
INDEX(Коэф.закупка_год_виноград[],MATCH($A70,Коэф.закупка_год_виноград[1],0),MATCH(MONTH(II$3),КЗ!$1:$1,0))/1000,""),0)</f>
        <v>0</v>
      </c>
      <c r="IJ70" s="551" cm="1">
        <f t="array" aca="1" ref="IJ70" ca="1">IFERROR(IF(AND(НачЦ_ИнвП_Дата&lt;=IJ$3,КИнвП_Дата&gt;IJ$3),
INDEX(Кальк._виноград,MATCH($A70,Кальк._виноград_наим.,0),MATCH("Сумма затрат, т.руб.",'Кальк-я'!$5:$5,0))*
INDEX(ЗФ,MATCH($A$66,ЗФ!$A:$A,0),MATCH("Посевная площадь"&amp;YEAR(IK$3),ЗФ!$2:$2,0))*
INDEX(Коэф.закупка_год_виноград[],MATCH($A70,Коэф.закупка_год_виноград[1],0),MATCH(MONTH(IJ$3),КЗ!$1:$1,0))/1000,""),0)</f>
        <v>0</v>
      </c>
      <c r="IK70" s="551" cm="1">
        <f t="array" aca="1" ref="IK70" ca="1">IFERROR(IF(AND(НачЦ_ИнвП_Дата&lt;=IK$3,КИнвП_Дата&gt;IK$3),
INDEX(Кальк._виноград,MATCH($A70,Кальк._виноград_наим.,0),MATCH("Сумма затрат, т.руб.",'Кальк-я'!$5:$5,0))*
INDEX(ЗФ,MATCH($A$66,ЗФ!$A:$A,0),MATCH("Посевная площадь"&amp;YEAR(IL$3),ЗФ!$2:$2,0))*
INDEX(Коэф.закупка_год_виноград[],MATCH($A70,Коэф.закупка_год_виноград[1],0),MATCH(MONTH(IK$3),КЗ!$1:$1,0))/1000,""),0)</f>
        <v>0</v>
      </c>
      <c r="IL70" s="551" cm="1">
        <f t="array" aca="1" ref="IL70" ca="1">IFERROR(IF(AND(НачЦ_ИнвП_Дата&lt;=IL$3,КИнвП_Дата&gt;IL$3),
INDEX(Кальк._виноград,MATCH($A70,Кальк._виноград_наим.,0),MATCH("Сумма затрат, т.руб.",'Кальк-я'!$5:$5,0))*
INDEX(ЗФ,MATCH($A$66,ЗФ!$A:$A,0),MATCH("Посевная площадь"&amp;YEAR(IM$3),ЗФ!$2:$2,0))*
INDEX(Коэф.закупка_год_виноград[],MATCH($A70,Коэф.закупка_год_виноград[1],0),MATCH(MONTH(IL$3),КЗ!$1:$1,0))/1000,""),0)</f>
        <v>0</v>
      </c>
      <c r="IM70" s="551" cm="1">
        <f t="array" aca="1" ref="IM70" ca="1">IFERROR(IF(AND(НачЦ_ИнвП_Дата&lt;=IM$3,КИнвП_Дата&gt;IM$3),
INDEX(Кальк._виноград,MATCH($A70,Кальк._виноград_наим.,0),MATCH("Сумма затрат, т.руб.",'Кальк-я'!$5:$5,0))*
INDEX(ЗФ,MATCH($A$66,ЗФ!$A:$A,0),MATCH("Посевная площадь"&amp;YEAR(IN$3),ЗФ!$2:$2,0))*
INDEX(Коэф.закупка_год_виноград[],MATCH($A70,Коэф.закупка_год_виноград[1],0),MATCH(MONTH(IM$3),КЗ!$1:$1,0))/1000,""),0)</f>
        <v>0</v>
      </c>
      <c r="IN70" s="552">
        <f t="shared" ca="1" si="1562"/>
        <v>0</v>
      </c>
      <c r="IO70" s="551" cm="1">
        <f t="array" aca="1" ref="IO70" ca="1">IFERROR(IF(AND(НачЦ_ИнвП_Дата&lt;=IO$3,КИнвП_Дата&gt;IO$3),
INDEX(Кальк._виноград,MATCH($A70,Кальк._виноград_наим.,0),MATCH("Сумма затрат, т.руб.",'Кальк-я'!$5:$5,0))*
INDEX(ЗФ,MATCH($A$66,ЗФ!$A:$A,0),MATCH("Посевная площадь"&amp;YEAR(IP$3),ЗФ!$2:$2,0))*
INDEX(Коэф.закупка_год_виноград[],MATCH($A70,Коэф.закупка_год_виноград[1],0),MATCH(MONTH(IO$3),КЗ!$1:$1,0))/1000,""),0)</f>
        <v>0</v>
      </c>
      <c r="IP70" s="551" cm="1">
        <f t="array" aca="1" ref="IP70" ca="1">IFERROR(IF(AND(НачЦ_ИнвП_Дата&lt;=IP$3,КИнвП_Дата&gt;IP$3),
INDEX(Кальк._виноград,MATCH($A70,Кальк._виноград_наим.,0),MATCH("Сумма затрат, т.руб.",'Кальк-я'!$5:$5,0))*
INDEX(ЗФ,MATCH($A$66,ЗФ!$A:$A,0),MATCH("Посевная площадь"&amp;YEAR(IQ$3),ЗФ!$2:$2,0))*
INDEX(Коэф.закупка_год_виноград[],MATCH($A70,Коэф.закупка_год_виноград[1],0),MATCH(MONTH(IP$3),КЗ!$1:$1,0))/1000,""),0)</f>
        <v>0</v>
      </c>
      <c r="IQ70" s="551" cm="1">
        <f t="array" aca="1" ref="IQ70" ca="1">IFERROR(IF(AND(НачЦ_ИнвП_Дата&lt;=IQ$3,КИнвП_Дата&gt;IQ$3),
INDEX(Кальк._виноград,MATCH($A70,Кальк._виноград_наим.,0),MATCH("Сумма затрат, т.руб.",'Кальк-я'!$5:$5,0))*
INDEX(ЗФ,MATCH($A$66,ЗФ!$A:$A,0),MATCH("Посевная площадь"&amp;YEAR(IR$3),ЗФ!$2:$2,0))*
INDEX(Коэф.закупка_год_виноград[],MATCH($A70,Коэф.закупка_год_виноград[1],0),MATCH(MONTH(IQ$3),КЗ!$1:$1,0))/1000,""),0)</f>
        <v>0</v>
      </c>
      <c r="IR70" s="551" cm="1">
        <f t="array" aca="1" ref="IR70" ca="1">IFERROR(IF(AND(НачЦ_ИнвП_Дата&lt;=IR$3,КИнвП_Дата&gt;IR$3),
INDEX(Кальк._виноград,MATCH($A70,Кальк._виноград_наим.,0),MATCH("Сумма затрат, т.руб.",'Кальк-я'!$5:$5,0))*
INDEX(ЗФ,MATCH($A$66,ЗФ!$A:$A,0),MATCH("Посевная площадь"&amp;YEAR(IS$3),ЗФ!$2:$2,0))*
INDEX(Коэф.закупка_год_виноград[],MATCH($A70,Коэф.закупка_год_виноград[1],0),MATCH(MONTH(IR$3),КЗ!$1:$1,0))/1000,""),0)</f>
        <v>0</v>
      </c>
      <c r="IS70" s="551" cm="1">
        <f t="array" aca="1" ref="IS70" ca="1">IFERROR(IF(AND(НачЦ_ИнвП_Дата&lt;=IS$3,КИнвП_Дата&gt;IS$3),
INDEX(Кальк._виноград,MATCH($A70,Кальк._виноград_наим.,0),MATCH("Сумма затрат, т.руб.",'Кальк-я'!$5:$5,0))*
INDEX(ЗФ,MATCH($A$66,ЗФ!$A:$A,0),MATCH("Посевная площадь"&amp;YEAR(IT$3),ЗФ!$2:$2,0))*
INDEX(Коэф.закупка_год_виноград[],MATCH($A70,Коэф.закупка_год_виноград[1],0),MATCH(MONTH(IS$3),КЗ!$1:$1,0))/1000,""),0)</f>
        <v>0</v>
      </c>
      <c r="IT70" s="551" cm="1">
        <f t="array" aca="1" ref="IT70" ca="1">IFERROR(IF(AND(НачЦ_ИнвП_Дата&lt;=IT$3,КИнвП_Дата&gt;IT$3),
INDEX(Кальк._виноград,MATCH($A70,Кальк._виноград_наим.,0),MATCH("Сумма затрат, т.руб.",'Кальк-я'!$5:$5,0))*
INDEX(ЗФ,MATCH($A$66,ЗФ!$A:$A,0),MATCH("Посевная площадь"&amp;YEAR(IU$3),ЗФ!$2:$2,0))*
INDEX(Коэф.закупка_год_виноград[],MATCH($A70,Коэф.закупка_год_виноград[1],0),MATCH(MONTH(IT$3),КЗ!$1:$1,0))/1000,""),0)</f>
        <v>0</v>
      </c>
      <c r="IU70" s="551" cm="1">
        <f t="array" aca="1" ref="IU70" ca="1">IFERROR(IF(AND(НачЦ_ИнвП_Дата&lt;=IU$3,КИнвП_Дата&gt;IU$3),
INDEX(Кальк._виноград,MATCH($A70,Кальк._виноград_наим.,0),MATCH("Сумма затрат, т.руб.",'Кальк-я'!$5:$5,0))*
INDEX(ЗФ,MATCH($A$66,ЗФ!$A:$A,0),MATCH("Посевная площадь"&amp;YEAR(IV$3),ЗФ!$2:$2,0))*
INDEX(Коэф.закупка_год_виноград[],MATCH($A70,Коэф.закупка_год_виноград[1],0),MATCH(MONTH(IU$3),КЗ!$1:$1,0))/1000,""),0)</f>
        <v>0</v>
      </c>
      <c r="IV70" s="551" cm="1">
        <f t="array" aca="1" ref="IV70" ca="1">IFERROR(IF(AND(НачЦ_ИнвП_Дата&lt;=IV$3,КИнвП_Дата&gt;IV$3),
INDEX(Кальк._виноград,MATCH($A70,Кальк._виноград_наим.,0),MATCH("Сумма затрат, т.руб.",'Кальк-я'!$5:$5,0))*
INDEX(ЗФ,MATCH($A$66,ЗФ!$A:$A,0),MATCH("Посевная площадь"&amp;YEAR(IW$3),ЗФ!$2:$2,0))*
INDEX(Коэф.закупка_год_виноград[],MATCH($A70,Коэф.закупка_год_виноград[1],0),MATCH(MONTH(IV$3),КЗ!$1:$1,0))/1000,""),0)</f>
        <v>0</v>
      </c>
      <c r="IW70" s="551" cm="1">
        <f t="array" aca="1" ref="IW70" ca="1">IFERROR(IF(AND(НачЦ_ИнвП_Дата&lt;=IW$3,КИнвП_Дата&gt;IW$3),
INDEX(Кальк._виноград,MATCH($A70,Кальк._виноград_наим.,0),MATCH("Сумма затрат, т.руб.",'Кальк-я'!$5:$5,0))*
INDEX(ЗФ,MATCH($A$66,ЗФ!$A:$A,0),MATCH("Посевная площадь"&amp;YEAR(IX$3),ЗФ!$2:$2,0))*
INDEX(Коэф.закупка_год_виноград[],MATCH($A70,Коэф.закупка_год_виноград[1],0),MATCH(MONTH(IW$3),КЗ!$1:$1,0))/1000,""),0)</f>
        <v>0</v>
      </c>
      <c r="IX70" s="551" cm="1">
        <f t="array" aca="1" ref="IX70" ca="1">IFERROR(IF(AND(НачЦ_ИнвП_Дата&lt;=IX$3,КИнвП_Дата&gt;IX$3),
INDEX(Кальк._виноград,MATCH($A70,Кальк._виноград_наим.,0),MATCH("Сумма затрат, т.руб.",'Кальк-я'!$5:$5,0))*
INDEX(ЗФ,MATCH($A$66,ЗФ!$A:$A,0),MATCH("Посевная площадь"&amp;YEAR(IY$3),ЗФ!$2:$2,0))*
INDEX(Коэф.закупка_год_виноград[],MATCH($A70,Коэф.закупка_год_виноград[1],0),MATCH(MONTH(IX$3),КЗ!$1:$1,0))/1000,""),0)</f>
        <v>0</v>
      </c>
      <c r="IY70" s="551" cm="1">
        <f t="array" aca="1" ref="IY70" ca="1">IFERROR(IF(AND(НачЦ_ИнвП_Дата&lt;=IY$3,КИнвП_Дата&gt;IY$3),
INDEX(Кальк._виноград,MATCH($A70,Кальк._виноград_наим.,0),MATCH("Сумма затрат, т.руб.",'Кальк-я'!$5:$5,0))*
INDEX(ЗФ,MATCH($A$66,ЗФ!$A:$A,0),MATCH("Посевная площадь"&amp;YEAR(IZ$3),ЗФ!$2:$2,0))*
INDEX(Коэф.закупка_год_виноград[],MATCH($A70,Коэф.закупка_год_виноград[1],0),MATCH(MONTH(IY$3),КЗ!$1:$1,0))/1000,""),0)</f>
        <v>0</v>
      </c>
      <c r="IZ70" s="551" cm="1">
        <f t="array" aca="1" ref="IZ70" ca="1">IFERROR(IF(AND(НачЦ_ИнвП_Дата&lt;=IZ$3,КИнвП_Дата&gt;IZ$3),
INDEX(Кальк._виноград,MATCH($A70,Кальк._виноград_наим.,0),MATCH("Сумма затрат, т.руб.",'Кальк-я'!$5:$5,0))*
INDEX(ЗФ,MATCH($A$66,ЗФ!$A:$A,0),MATCH("Посевная площадь"&amp;YEAR(JA$3),ЗФ!$2:$2,0))*
INDEX(Коэф.закупка_год_виноград[],MATCH($A70,Коэф.закупка_год_виноград[1],0),MATCH(MONTH(IZ$3),КЗ!$1:$1,0))/1000,""),0)</f>
        <v>0</v>
      </c>
      <c r="JA70" s="552">
        <f t="shared" ca="1" si="1563"/>
        <v>0</v>
      </c>
      <c r="JB70" s="551" cm="1">
        <f t="array" aca="1" ref="JB70" ca="1">IFERROR(IF(AND(НачЦ_ИнвП_Дата&lt;=JB$3,КИнвП_Дата&gt;JB$3),
INDEX(Кальк._виноград,MATCH($A70,Кальк._виноград_наим.,0),MATCH("Сумма затрат, т.руб.",'Кальк-я'!$5:$5,0))*
INDEX(ЗФ,MATCH($A$66,ЗФ!$A:$A,0),MATCH("Посевная площадь"&amp;YEAR(JC$3),ЗФ!$2:$2,0))*
INDEX(Коэф.закупка_год_виноград[],MATCH($A70,Коэф.закупка_год_виноград[1],0),MATCH(MONTH(JB$3),КЗ!$1:$1,0))/1000,""),0)</f>
        <v>0</v>
      </c>
      <c r="JC70" s="551" cm="1">
        <f t="array" aca="1" ref="JC70" ca="1">IFERROR(IF(AND(НачЦ_ИнвП_Дата&lt;=JC$3,КИнвП_Дата&gt;JC$3),
INDEX(Кальк._виноград,MATCH($A70,Кальк._виноград_наим.,0),MATCH("Сумма затрат, т.руб.",'Кальк-я'!$5:$5,0))*
INDEX(ЗФ,MATCH($A$66,ЗФ!$A:$A,0),MATCH("Посевная площадь"&amp;YEAR(JD$3),ЗФ!$2:$2,0))*
INDEX(Коэф.закупка_год_виноград[],MATCH($A70,Коэф.закупка_год_виноград[1],0),MATCH(MONTH(JC$3),КЗ!$1:$1,0))/1000,""),0)</f>
        <v>0</v>
      </c>
      <c r="JD70" s="551" cm="1">
        <f t="array" aca="1" ref="JD70" ca="1">IFERROR(IF(AND(НачЦ_ИнвП_Дата&lt;=JD$3,КИнвП_Дата&gt;JD$3),
INDEX(Кальк._виноград,MATCH($A70,Кальк._виноград_наим.,0),MATCH("Сумма затрат, т.руб.",'Кальк-я'!$5:$5,0))*
INDEX(ЗФ,MATCH($A$66,ЗФ!$A:$A,0),MATCH("Посевная площадь"&amp;YEAR(JE$3),ЗФ!$2:$2,0))*
INDEX(Коэф.закупка_год_виноград[],MATCH($A70,Коэф.закупка_год_виноград[1],0),MATCH(MONTH(JD$3),КЗ!$1:$1,0))/1000,""),0)</f>
        <v>0</v>
      </c>
      <c r="JE70" s="551" cm="1">
        <f t="array" aca="1" ref="JE70" ca="1">IFERROR(IF(AND(НачЦ_ИнвП_Дата&lt;=JE$3,КИнвП_Дата&gt;JE$3),
INDEX(Кальк._виноград,MATCH($A70,Кальк._виноград_наим.,0),MATCH("Сумма затрат, т.руб.",'Кальк-я'!$5:$5,0))*
INDEX(ЗФ,MATCH($A$66,ЗФ!$A:$A,0),MATCH("Посевная площадь"&amp;YEAR(JF$3),ЗФ!$2:$2,0))*
INDEX(Коэф.закупка_год_виноград[],MATCH($A70,Коэф.закупка_год_виноград[1],0),MATCH(MONTH(JE$3),КЗ!$1:$1,0))/1000,""),0)</f>
        <v>0</v>
      </c>
      <c r="JF70" s="551" cm="1">
        <f t="array" aca="1" ref="JF70" ca="1">IFERROR(IF(AND(НачЦ_ИнвП_Дата&lt;=JF$3,КИнвП_Дата&gt;JF$3),
INDEX(Кальк._виноград,MATCH($A70,Кальк._виноград_наим.,0),MATCH("Сумма затрат, т.руб.",'Кальк-я'!$5:$5,0))*
INDEX(ЗФ,MATCH($A$66,ЗФ!$A:$A,0),MATCH("Посевная площадь"&amp;YEAR(JG$3),ЗФ!$2:$2,0))*
INDEX(Коэф.закупка_год_виноград[],MATCH($A70,Коэф.закупка_год_виноград[1],0),MATCH(MONTH(JF$3),КЗ!$1:$1,0))/1000,""),0)</f>
        <v>0</v>
      </c>
      <c r="JG70" s="551" cm="1">
        <f t="array" aca="1" ref="JG70" ca="1">IFERROR(IF(AND(НачЦ_ИнвП_Дата&lt;=JG$3,КИнвП_Дата&gt;JG$3),
INDEX(Кальк._виноград,MATCH($A70,Кальк._виноград_наим.,0),MATCH("Сумма затрат, т.руб.",'Кальк-я'!$5:$5,0))*
INDEX(ЗФ,MATCH($A$66,ЗФ!$A:$A,0),MATCH("Посевная площадь"&amp;YEAR(JH$3),ЗФ!$2:$2,0))*
INDEX(Коэф.закупка_год_виноград[],MATCH($A70,Коэф.закупка_год_виноград[1],0),MATCH(MONTH(JG$3),КЗ!$1:$1,0))/1000,""),0)</f>
        <v>0</v>
      </c>
      <c r="JH70" s="551" cm="1">
        <f t="array" aca="1" ref="JH70" ca="1">IFERROR(IF(AND(НачЦ_ИнвП_Дата&lt;=JH$3,КИнвП_Дата&gt;JH$3),
INDEX(Кальк._виноград,MATCH($A70,Кальк._виноград_наим.,0),MATCH("Сумма затрат, т.руб.",'Кальк-я'!$5:$5,0))*
INDEX(ЗФ,MATCH($A$66,ЗФ!$A:$A,0),MATCH("Посевная площадь"&amp;YEAR(JI$3),ЗФ!$2:$2,0))*
INDEX(Коэф.закупка_год_виноград[],MATCH($A70,Коэф.закупка_год_виноград[1],0),MATCH(MONTH(JH$3),КЗ!$1:$1,0))/1000,""),0)</f>
        <v>0</v>
      </c>
      <c r="JI70" s="551" cm="1">
        <f t="array" aca="1" ref="JI70" ca="1">IFERROR(IF(AND(НачЦ_ИнвП_Дата&lt;=JI$3,КИнвП_Дата&gt;JI$3),
INDEX(Кальк._виноград,MATCH($A70,Кальк._виноград_наим.,0),MATCH("Сумма затрат, т.руб.",'Кальк-я'!$5:$5,0))*
INDEX(ЗФ,MATCH($A$66,ЗФ!$A:$A,0),MATCH("Посевная площадь"&amp;YEAR(JJ$3),ЗФ!$2:$2,0))*
INDEX(Коэф.закупка_год_виноград[],MATCH($A70,Коэф.закупка_год_виноград[1],0),MATCH(MONTH(JI$3),КЗ!$1:$1,0))/1000,""),0)</f>
        <v>0</v>
      </c>
      <c r="JJ70" s="551" cm="1">
        <f t="array" aca="1" ref="JJ70" ca="1">IFERROR(IF(AND(НачЦ_ИнвП_Дата&lt;=JJ$3,КИнвП_Дата&gt;JJ$3),
INDEX(Кальк._виноград,MATCH($A70,Кальк._виноград_наим.,0),MATCH("Сумма затрат, т.руб.",'Кальк-я'!$5:$5,0))*
INDEX(ЗФ,MATCH($A$66,ЗФ!$A:$A,0),MATCH("Посевная площадь"&amp;YEAR(JK$3),ЗФ!$2:$2,0))*
INDEX(Коэф.закупка_год_виноград[],MATCH($A70,Коэф.закупка_год_виноград[1],0),MATCH(MONTH(JJ$3),КЗ!$1:$1,0))/1000,""),0)</f>
        <v>0</v>
      </c>
      <c r="JK70" s="551" cm="1">
        <f t="array" aca="1" ref="JK70" ca="1">IFERROR(IF(AND(НачЦ_ИнвП_Дата&lt;=JK$3,КИнвП_Дата&gt;JK$3),
INDEX(Кальк._виноград,MATCH($A70,Кальк._виноград_наим.,0),MATCH("Сумма затрат, т.руб.",'Кальк-я'!$5:$5,0))*
INDEX(ЗФ,MATCH($A$66,ЗФ!$A:$A,0),MATCH("Посевная площадь"&amp;YEAR(JL$3),ЗФ!$2:$2,0))*
INDEX(Коэф.закупка_год_виноград[],MATCH($A70,Коэф.закупка_год_виноград[1],0),MATCH(MONTH(JK$3),КЗ!$1:$1,0))/1000,""),0)</f>
        <v>0</v>
      </c>
      <c r="JL70" s="551" cm="1">
        <f t="array" aca="1" ref="JL70" ca="1">IFERROR(IF(AND(НачЦ_ИнвП_Дата&lt;=JL$3,КИнвП_Дата&gt;JL$3),
INDEX(Кальк._виноград,MATCH($A70,Кальк._виноград_наим.,0),MATCH("Сумма затрат, т.руб.",'Кальк-я'!$5:$5,0))*
INDEX(ЗФ,MATCH($A$66,ЗФ!$A:$A,0),MATCH("Посевная площадь"&amp;YEAR(JM$3),ЗФ!$2:$2,0))*
INDEX(Коэф.закупка_год_виноград[],MATCH($A70,Коэф.закупка_год_виноград[1],0),MATCH(MONTH(JL$3),КЗ!$1:$1,0))/1000,""),0)</f>
        <v>0</v>
      </c>
      <c r="JM70" s="551" cm="1">
        <f t="array" aca="1" ref="JM70" ca="1">IFERROR(IF(AND(НачЦ_ИнвП_Дата&lt;=JM$3,КИнвП_Дата&gt;JM$3),
INDEX(Кальк._виноград,MATCH($A70,Кальк._виноград_наим.,0),MATCH("Сумма затрат, т.руб.",'Кальк-я'!$5:$5,0))*
INDEX(ЗФ,MATCH($A$66,ЗФ!$A:$A,0),MATCH("Посевная площадь"&amp;YEAR(JN$3),ЗФ!$2:$2,0))*
INDEX(Коэф.закупка_год_виноград[],MATCH($A70,Коэф.закупка_год_виноград[1],0),MATCH(MONTH(JM$3),КЗ!$1:$1,0))/1000,""),0)</f>
        <v>0</v>
      </c>
      <c r="JN70" s="552">
        <f t="shared" ca="1" si="1564"/>
        <v>0</v>
      </c>
      <c r="JO70" s="551" cm="1">
        <f t="array" aca="1" ref="JO70" ca="1">IFERROR(IF(AND(НачЦ_ИнвП_Дата&lt;=JO$3,КИнвП_Дата&gt;JO$3),
INDEX(Кальк._виноград,MATCH($A70,Кальк._виноград_наим.,0),MATCH("Сумма затрат, т.руб.",'Кальк-я'!$5:$5,0))*
INDEX(ЗФ,MATCH($A$66,ЗФ!$A:$A,0),MATCH("Посевная площадь"&amp;YEAR(JP$3),ЗФ!$2:$2,0))*
INDEX(Коэф.закупка_год_виноград[],MATCH($A70,Коэф.закупка_год_виноград[1],0),MATCH(MONTH(JO$3),КЗ!$1:$1,0))/1000,""),0)</f>
        <v>0</v>
      </c>
      <c r="JP70" s="551" cm="1">
        <f t="array" aca="1" ref="JP70" ca="1">IFERROR(IF(AND(НачЦ_ИнвП_Дата&lt;=JP$3,КИнвП_Дата&gt;JP$3),
INDEX(Кальк._виноград,MATCH($A70,Кальк._виноград_наим.,0),MATCH("Сумма затрат, т.руб.",'Кальк-я'!$5:$5,0))*
INDEX(ЗФ,MATCH($A$66,ЗФ!$A:$A,0),MATCH("Посевная площадь"&amp;YEAR(JQ$3),ЗФ!$2:$2,0))*
INDEX(Коэф.закупка_год_виноград[],MATCH($A70,Коэф.закупка_год_виноград[1],0),MATCH(MONTH(JP$3),КЗ!$1:$1,0))/1000,""),0)</f>
        <v>0</v>
      </c>
      <c r="JQ70" s="551" cm="1">
        <f t="array" aca="1" ref="JQ70" ca="1">IFERROR(IF(AND(НачЦ_ИнвП_Дата&lt;=JQ$3,КИнвП_Дата&gt;JQ$3),
INDEX(Кальк._виноград,MATCH($A70,Кальк._виноград_наим.,0),MATCH("Сумма затрат, т.руб.",'Кальк-я'!$5:$5,0))*
INDEX(ЗФ,MATCH($A$66,ЗФ!$A:$A,0),MATCH("Посевная площадь"&amp;YEAR(JR$3),ЗФ!$2:$2,0))*
INDEX(Коэф.закупка_год_виноград[],MATCH($A70,Коэф.закупка_год_виноград[1],0),MATCH(MONTH(JQ$3),КЗ!$1:$1,0))/1000,""),0)</f>
        <v>0</v>
      </c>
      <c r="JR70" s="551" cm="1">
        <f t="array" aca="1" ref="JR70" ca="1">IFERROR(IF(AND(НачЦ_ИнвП_Дата&lt;=JR$3,КИнвП_Дата&gt;JR$3),
INDEX(Кальк._виноград,MATCH($A70,Кальк._виноград_наим.,0),MATCH("Сумма затрат, т.руб.",'Кальк-я'!$5:$5,0))*
INDEX(ЗФ,MATCH($A$66,ЗФ!$A:$A,0),MATCH("Посевная площадь"&amp;YEAR(JS$3),ЗФ!$2:$2,0))*
INDEX(Коэф.закупка_год_виноград[],MATCH($A70,Коэф.закупка_год_виноград[1],0),MATCH(MONTH(JR$3),КЗ!$1:$1,0))/1000,""),0)</f>
        <v>0</v>
      </c>
      <c r="JS70" s="551" cm="1">
        <f t="array" aca="1" ref="JS70" ca="1">IFERROR(IF(AND(НачЦ_ИнвП_Дата&lt;=JS$3,КИнвП_Дата&gt;JS$3),
INDEX(Кальк._виноград,MATCH($A70,Кальк._виноград_наим.,0),MATCH("Сумма затрат, т.руб.",'Кальк-я'!$5:$5,0))*
INDEX(ЗФ,MATCH($A$66,ЗФ!$A:$A,0),MATCH("Посевная площадь"&amp;YEAR(JT$3),ЗФ!$2:$2,0))*
INDEX(Коэф.закупка_год_виноград[],MATCH($A70,Коэф.закупка_год_виноград[1],0),MATCH(MONTH(JS$3),КЗ!$1:$1,0))/1000,""),0)</f>
        <v>0</v>
      </c>
      <c r="JT70" s="551" cm="1">
        <f t="array" aca="1" ref="JT70" ca="1">IFERROR(IF(AND(НачЦ_ИнвП_Дата&lt;=JT$3,КИнвП_Дата&gt;JT$3),
INDEX(Кальк._виноград,MATCH($A70,Кальк._виноград_наим.,0),MATCH("Сумма затрат, т.руб.",'Кальк-я'!$5:$5,0))*
INDEX(ЗФ,MATCH($A$66,ЗФ!$A:$A,0),MATCH("Посевная площадь"&amp;YEAR(JU$3),ЗФ!$2:$2,0))*
INDEX(Коэф.закупка_год_виноград[],MATCH($A70,Коэф.закупка_год_виноград[1],0),MATCH(MONTH(JT$3),КЗ!$1:$1,0))/1000,""),0)</f>
        <v>0</v>
      </c>
      <c r="JU70" s="551" cm="1">
        <f t="array" aca="1" ref="JU70" ca="1">IFERROR(IF(AND(НачЦ_ИнвП_Дата&lt;=JU$3,КИнвП_Дата&gt;JU$3),
INDEX(Кальк._виноград,MATCH($A70,Кальк._виноград_наим.,0),MATCH("Сумма затрат, т.руб.",'Кальк-я'!$5:$5,0))*
INDEX(ЗФ,MATCH($A$66,ЗФ!$A:$A,0),MATCH("Посевная площадь"&amp;YEAR(JV$3),ЗФ!$2:$2,0))*
INDEX(Коэф.закупка_год_виноград[],MATCH($A70,Коэф.закупка_год_виноград[1],0),MATCH(MONTH(JU$3),КЗ!$1:$1,0))/1000,""),0)</f>
        <v>0</v>
      </c>
      <c r="JV70" s="551" cm="1">
        <f t="array" aca="1" ref="JV70" ca="1">IFERROR(IF(AND(НачЦ_ИнвП_Дата&lt;=JV$3,КИнвП_Дата&gt;JV$3),
INDEX(Кальк._виноград,MATCH($A70,Кальк._виноград_наим.,0),MATCH("Сумма затрат, т.руб.",'Кальк-я'!$5:$5,0))*
INDEX(ЗФ,MATCH($A$66,ЗФ!$A:$A,0),MATCH("Посевная площадь"&amp;YEAR(JW$3),ЗФ!$2:$2,0))*
INDEX(Коэф.закупка_год_виноград[],MATCH($A70,Коэф.закупка_год_виноград[1],0),MATCH(MONTH(JV$3),КЗ!$1:$1,0))/1000,""),0)</f>
        <v>0</v>
      </c>
      <c r="JW70" s="551" cm="1">
        <f t="array" aca="1" ref="JW70" ca="1">IFERROR(IF(AND(НачЦ_ИнвП_Дата&lt;=JW$3,КИнвП_Дата&gt;JW$3),
INDEX(Кальк._виноград,MATCH($A70,Кальк._виноград_наим.,0),MATCH("Сумма затрат, т.руб.",'Кальк-я'!$5:$5,0))*
INDEX(ЗФ,MATCH($A$66,ЗФ!$A:$A,0),MATCH("Посевная площадь"&amp;YEAR(JX$3),ЗФ!$2:$2,0))*
INDEX(Коэф.закупка_год_виноград[],MATCH($A70,Коэф.закупка_год_виноград[1],0),MATCH(MONTH(JW$3),КЗ!$1:$1,0))/1000,""),0)</f>
        <v>0</v>
      </c>
      <c r="JX70" s="551" cm="1">
        <f t="array" aca="1" ref="JX70" ca="1">IFERROR(IF(AND(НачЦ_ИнвП_Дата&lt;=JX$3,КИнвП_Дата&gt;JX$3),
INDEX(Кальк._виноград,MATCH($A70,Кальк._виноград_наим.,0),MATCH("Сумма затрат, т.руб.",'Кальк-я'!$5:$5,0))*
INDEX(ЗФ,MATCH($A$66,ЗФ!$A:$A,0),MATCH("Посевная площадь"&amp;YEAR(JY$3),ЗФ!$2:$2,0))*
INDEX(Коэф.закупка_год_виноград[],MATCH($A70,Коэф.закупка_год_виноград[1],0),MATCH(MONTH(JX$3),КЗ!$1:$1,0))/1000,""),0)</f>
        <v>0</v>
      </c>
      <c r="JY70" s="551" cm="1">
        <f t="array" aca="1" ref="JY70" ca="1">IFERROR(IF(AND(НачЦ_ИнвП_Дата&lt;=JY$3,КИнвП_Дата&gt;JY$3),
INDEX(Кальк._виноград,MATCH($A70,Кальк._виноград_наим.,0),MATCH("Сумма затрат, т.руб.",'Кальк-я'!$5:$5,0))*
INDEX(ЗФ,MATCH($A$66,ЗФ!$A:$A,0),MATCH("Посевная площадь"&amp;YEAR(JZ$3),ЗФ!$2:$2,0))*
INDEX(Коэф.закупка_год_виноград[],MATCH($A70,Коэф.закупка_год_виноград[1],0),MATCH(MONTH(JY$3),КЗ!$1:$1,0))/1000,""),0)</f>
        <v>0</v>
      </c>
      <c r="JZ70" s="551" cm="1">
        <f t="array" aca="1" ref="JZ70" ca="1">IFERROR(IF(AND(НачЦ_ИнвП_Дата&lt;=JZ$3,КИнвП_Дата&gt;JZ$3),
INDEX(Кальк._виноград,MATCH($A70,Кальк._виноград_наим.,0),MATCH("Сумма затрат, т.руб.",'Кальк-я'!$5:$5,0))*
INDEX(ЗФ,MATCH($A$66,ЗФ!$A:$A,0),MATCH("Посевная площадь"&amp;YEAR(KA$3),ЗФ!$2:$2,0))*
INDEX(Коэф.закупка_год_виноград[],MATCH($A70,Коэф.закупка_год_виноград[1],0),MATCH(MONTH(JZ$3),КЗ!$1:$1,0))/1000,""),0)</f>
        <v>0</v>
      </c>
      <c r="KA70" s="552">
        <f t="shared" ca="1" si="1565"/>
        <v>0</v>
      </c>
      <c r="KB70" s="551" cm="1">
        <f t="array" aca="1" ref="KB70" ca="1">IFERROR(IF(AND(НачЦ_ИнвП_Дата&lt;=KB$3,КИнвП_Дата&gt;KB$3),
INDEX(Кальк._виноград,MATCH($A70,Кальк._виноград_наим.,0),MATCH("Сумма затрат, т.руб.",'Кальк-я'!$5:$5,0))*
INDEX(ЗФ,MATCH($A$66,ЗФ!$A:$A,0),MATCH("Посевная площадь"&amp;YEAR(KC$3),ЗФ!$2:$2,0))*
INDEX(Коэф.закупка_год_виноград[],MATCH($A70,Коэф.закупка_год_виноград[1],0),MATCH(MONTH(KB$3),КЗ!$1:$1,0))/1000,""),0)</f>
        <v>0</v>
      </c>
      <c r="KC70" s="551" cm="1">
        <f t="array" aca="1" ref="KC70" ca="1">IFERROR(IF(AND(НачЦ_ИнвП_Дата&lt;=KC$3,КИнвП_Дата&gt;KC$3),
INDEX(Кальк._виноград,MATCH($A70,Кальк._виноград_наим.,0),MATCH("Сумма затрат, т.руб.",'Кальк-я'!$5:$5,0))*
INDEX(ЗФ,MATCH($A$66,ЗФ!$A:$A,0),MATCH("Посевная площадь"&amp;YEAR(KD$3),ЗФ!$2:$2,0))*
INDEX(Коэф.закупка_год_виноград[],MATCH($A70,Коэф.закупка_год_виноград[1],0),MATCH(MONTH(KC$3),КЗ!$1:$1,0))/1000,""),0)</f>
        <v>0</v>
      </c>
      <c r="KD70" s="551" cm="1">
        <f t="array" aca="1" ref="KD70" ca="1">IFERROR(IF(AND(НачЦ_ИнвП_Дата&lt;=KD$3,КИнвП_Дата&gt;KD$3),
INDEX(Кальк._виноград,MATCH($A70,Кальк._виноград_наим.,0),MATCH("Сумма затрат, т.руб.",'Кальк-я'!$5:$5,0))*
INDEX(ЗФ,MATCH($A$66,ЗФ!$A:$A,0),MATCH("Посевная площадь"&amp;YEAR(KE$3),ЗФ!$2:$2,0))*
INDEX(Коэф.закупка_год_виноград[],MATCH($A70,Коэф.закупка_год_виноград[1],0),MATCH(MONTH(KD$3),КЗ!$1:$1,0))/1000,""),0)</f>
        <v>0</v>
      </c>
      <c r="KE70" s="551" cm="1">
        <f t="array" aca="1" ref="KE70" ca="1">IFERROR(IF(AND(НачЦ_ИнвП_Дата&lt;=KE$3,КИнвП_Дата&gt;KE$3),
INDEX(Кальк._виноград,MATCH($A70,Кальк._виноград_наим.,0),MATCH("Сумма затрат, т.руб.",'Кальк-я'!$5:$5,0))*
INDEX(ЗФ,MATCH($A$66,ЗФ!$A:$A,0),MATCH("Посевная площадь"&amp;YEAR(KF$3),ЗФ!$2:$2,0))*
INDEX(Коэф.закупка_год_виноград[],MATCH($A70,Коэф.закупка_год_виноград[1],0),MATCH(MONTH(KE$3),КЗ!$1:$1,0))/1000,""),0)</f>
        <v>0</v>
      </c>
      <c r="KF70" s="551" cm="1">
        <f t="array" aca="1" ref="KF70" ca="1">IFERROR(IF(AND(НачЦ_ИнвП_Дата&lt;=KF$3,КИнвП_Дата&gt;KF$3),
INDEX(Кальк._виноград,MATCH($A70,Кальк._виноград_наим.,0),MATCH("Сумма затрат, т.руб.",'Кальк-я'!$5:$5,0))*
INDEX(ЗФ,MATCH($A$66,ЗФ!$A:$A,0),MATCH("Посевная площадь"&amp;YEAR(KG$3),ЗФ!$2:$2,0))*
INDEX(Коэф.закупка_год_виноград[],MATCH($A70,Коэф.закупка_год_виноград[1],0),MATCH(MONTH(KF$3),КЗ!$1:$1,0))/1000,""),0)</f>
        <v>0</v>
      </c>
      <c r="KG70" s="551" cm="1">
        <f t="array" aca="1" ref="KG70" ca="1">IFERROR(IF(AND(НачЦ_ИнвП_Дата&lt;=KG$3,КИнвП_Дата&gt;KG$3),
INDEX(Кальк._виноград,MATCH($A70,Кальк._виноград_наим.,0),MATCH("Сумма затрат, т.руб.",'Кальк-я'!$5:$5,0))*
INDEX(ЗФ,MATCH($A$66,ЗФ!$A:$A,0),MATCH("Посевная площадь"&amp;YEAR(KH$3),ЗФ!$2:$2,0))*
INDEX(Коэф.закупка_год_виноград[],MATCH($A70,Коэф.закупка_год_виноград[1],0),MATCH(MONTH(KG$3),КЗ!$1:$1,0))/1000,""),0)</f>
        <v>0</v>
      </c>
      <c r="KH70" s="551" cm="1">
        <f t="array" aca="1" ref="KH70" ca="1">IFERROR(IF(AND(НачЦ_ИнвП_Дата&lt;=KH$3,КИнвП_Дата&gt;KH$3),
INDEX(Кальк._виноград,MATCH($A70,Кальк._виноград_наим.,0),MATCH("Сумма затрат, т.руб.",'Кальк-я'!$5:$5,0))*
INDEX(ЗФ,MATCH($A$66,ЗФ!$A:$A,0),MATCH("Посевная площадь"&amp;YEAR(KI$3),ЗФ!$2:$2,0))*
INDEX(Коэф.закупка_год_виноград[],MATCH($A70,Коэф.закупка_год_виноград[1],0),MATCH(MONTH(KH$3),КЗ!$1:$1,0))/1000,""),0)</f>
        <v>0</v>
      </c>
      <c r="KI70" s="551" cm="1">
        <f t="array" aca="1" ref="KI70" ca="1">IFERROR(IF(AND(НачЦ_ИнвП_Дата&lt;=KI$3,КИнвП_Дата&gt;KI$3),
INDEX(Кальк._виноград,MATCH($A70,Кальк._виноград_наим.,0),MATCH("Сумма затрат, т.руб.",'Кальк-я'!$5:$5,0))*
INDEX(ЗФ,MATCH($A$66,ЗФ!$A:$A,0),MATCH("Посевная площадь"&amp;YEAR(KJ$3),ЗФ!$2:$2,0))*
INDEX(Коэф.закупка_год_виноград[],MATCH($A70,Коэф.закупка_год_виноград[1],0),MATCH(MONTH(KI$3),КЗ!$1:$1,0))/1000,""),0)</f>
        <v>0</v>
      </c>
      <c r="KJ70" s="551" cm="1">
        <f t="array" aca="1" ref="KJ70" ca="1">IFERROR(IF(AND(НачЦ_ИнвП_Дата&lt;=KJ$3,КИнвП_Дата&gt;KJ$3),
INDEX(Кальк._виноград,MATCH($A70,Кальк._виноград_наим.,0),MATCH("Сумма затрат, т.руб.",'Кальк-я'!$5:$5,0))*
INDEX(ЗФ,MATCH($A$66,ЗФ!$A:$A,0),MATCH("Посевная площадь"&amp;YEAR(KK$3),ЗФ!$2:$2,0))*
INDEX(Коэф.закупка_год_виноград[],MATCH($A70,Коэф.закупка_год_виноград[1],0),MATCH(MONTH(KJ$3),КЗ!$1:$1,0))/1000,""),0)</f>
        <v>0</v>
      </c>
      <c r="KK70" s="551" cm="1">
        <f t="array" aca="1" ref="KK70" ca="1">IFERROR(IF(AND(НачЦ_ИнвП_Дата&lt;=KK$3,КИнвП_Дата&gt;KK$3),
INDEX(Кальк._виноград,MATCH($A70,Кальк._виноград_наим.,0),MATCH("Сумма затрат, т.руб.",'Кальк-я'!$5:$5,0))*
INDEX(ЗФ,MATCH($A$66,ЗФ!$A:$A,0),MATCH("Посевная площадь"&amp;YEAR(KL$3),ЗФ!$2:$2,0))*
INDEX(Коэф.закупка_год_виноград[],MATCH($A70,Коэф.закупка_год_виноград[1],0),MATCH(MONTH(KK$3),КЗ!$1:$1,0))/1000,""),0)</f>
        <v>0</v>
      </c>
      <c r="KL70" s="551" cm="1">
        <f t="array" aca="1" ref="KL70" ca="1">IFERROR(IF(AND(НачЦ_ИнвП_Дата&lt;=KL$3,КИнвП_Дата&gt;KL$3),
INDEX(Кальк._виноград,MATCH($A70,Кальк._виноград_наим.,0),MATCH("Сумма затрат, т.руб.",'Кальк-я'!$5:$5,0))*
INDEX(ЗФ,MATCH($A$66,ЗФ!$A:$A,0),MATCH("Посевная площадь"&amp;YEAR(KM$3),ЗФ!$2:$2,0))*
INDEX(Коэф.закупка_год_виноград[],MATCH($A70,Коэф.закупка_год_виноград[1],0),MATCH(MONTH(KL$3),КЗ!$1:$1,0))/1000,""),0)</f>
        <v>0</v>
      </c>
      <c r="KM70" s="551" cm="1">
        <f t="array" aca="1" ref="KM70" ca="1">IFERROR(IF(AND(НачЦ_ИнвП_Дата&lt;=KM$3,КИнвП_Дата&gt;KM$3),
INDEX(Кальк._виноград,MATCH($A70,Кальк._виноград_наим.,0),MATCH("Сумма затрат, т.руб.",'Кальк-я'!$5:$5,0))*
INDEX(ЗФ,MATCH($A$66,ЗФ!$A:$A,0),MATCH("Посевная площадь"&amp;YEAR(KN$3),ЗФ!$2:$2,0))*
INDEX(Коэф.закупка_год_виноград[],MATCH($A70,Коэф.закупка_год_виноград[1],0),MATCH(MONTH(KM$3),КЗ!$1:$1,0))/1000,""),0)</f>
        <v>0</v>
      </c>
      <c r="KN70" s="552">
        <f t="shared" ca="1" si="1566"/>
        <v>0</v>
      </c>
      <c r="KO70" s="551" cm="1">
        <f t="array" aca="1" ref="KO70" ca="1">IFERROR(IF(AND(НачЦ_ИнвП_Дата&lt;=KO$3,КИнвП_Дата&gt;KO$3),
INDEX(Кальк._виноград,MATCH($A70,Кальк._виноград_наим.,0),MATCH("Сумма затрат, т.руб.",'Кальк-я'!$5:$5,0))*
INDEX(ЗФ,MATCH($A$66,ЗФ!$A:$A,0),MATCH("Посевная площадь"&amp;YEAR(KP$3),ЗФ!$2:$2,0))*
INDEX(Коэф.закупка_год_виноград[],MATCH($A70,Коэф.закупка_год_виноград[1],0),MATCH(MONTH(KO$3),КЗ!$1:$1,0))/1000,""),0)</f>
        <v>0</v>
      </c>
      <c r="KP70" s="551" cm="1">
        <f t="array" aca="1" ref="KP70" ca="1">IFERROR(IF(AND(НачЦ_ИнвП_Дата&lt;=KP$3,КИнвП_Дата&gt;KP$3),
INDEX(Кальк._виноград,MATCH($A70,Кальк._виноград_наим.,0),MATCH("Сумма затрат, т.руб.",'Кальк-я'!$5:$5,0))*
INDEX(ЗФ,MATCH($A$66,ЗФ!$A:$A,0),MATCH("Посевная площадь"&amp;YEAR(KQ$3),ЗФ!$2:$2,0))*
INDEX(Коэф.закупка_год_виноград[],MATCH($A70,Коэф.закупка_год_виноград[1],0),MATCH(MONTH(KP$3),КЗ!$1:$1,0))/1000,""),0)</f>
        <v>0</v>
      </c>
      <c r="KQ70" s="551" cm="1">
        <f t="array" aca="1" ref="KQ70" ca="1">IFERROR(IF(AND(НачЦ_ИнвП_Дата&lt;=KQ$3,КИнвП_Дата&gt;KQ$3),
INDEX(Кальк._виноград,MATCH($A70,Кальк._виноград_наим.,0),MATCH("Сумма затрат, т.руб.",'Кальк-я'!$5:$5,0))*
INDEX(ЗФ,MATCH($A$66,ЗФ!$A:$A,0),MATCH("Посевная площадь"&amp;YEAR(KR$3),ЗФ!$2:$2,0))*
INDEX(Коэф.закупка_год_виноград[],MATCH($A70,Коэф.закупка_год_виноград[1],0),MATCH(MONTH(KQ$3),КЗ!$1:$1,0))/1000,""),0)</f>
        <v>0</v>
      </c>
      <c r="KR70" s="551" cm="1">
        <f t="array" aca="1" ref="KR70" ca="1">IFERROR(IF(AND(НачЦ_ИнвП_Дата&lt;=KR$3,КИнвП_Дата&gt;KR$3),
INDEX(Кальк._виноград,MATCH($A70,Кальк._виноград_наим.,0),MATCH("Сумма затрат, т.руб.",'Кальк-я'!$5:$5,0))*
INDEX(ЗФ,MATCH($A$66,ЗФ!$A:$A,0),MATCH("Посевная площадь"&amp;YEAR(KS$3),ЗФ!$2:$2,0))*
INDEX(Коэф.закупка_год_виноград[],MATCH($A70,Коэф.закупка_год_виноград[1],0),MATCH(MONTH(KR$3),КЗ!$1:$1,0))/1000,""),0)</f>
        <v>0</v>
      </c>
      <c r="KS70" s="551" cm="1">
        <f t="array" aca="1" ref="KS70" ca="1">IFERROR(IF(AND(НачЦ_ИнвП_Дата&lt;=KS$3,КИнвП_Дата&gt;KS$3),
INDEX(Кальк._виноград,MATCH($A70,Кальк._виноград_наим.,0),MATCH("Сумма затрат, т.руб.",'Кальк-я'!$5:$5,0))*
INDEX(ЗФ,MATCH($A$66,ЗФ!$A:$A,0),MATCH("Посевная площадь"&amp;YEAR(KT$3),ЗФ!$2:$2,0))*
INDEX(Коэф.закупка_год_виноград[],MATCH($A70,Коэф.закупка_год_виноград[1],0),MATCH(MONTH(KS$3),КЗ!$1:$1,0))/1000,""),0)</f>
        <v>0</v>
      </c>
      <c r="KT70" s="551" cm="1">
        <f t="array" aca="1" ref="KT70" ca="1">IFERROR(IF(AND(НачЦ_ИнвП_Дата&lt;=KT$3,КИнвП_Дата&gt;KT$3),
INDEX(Кальк._виноград,MATCH($A70,Кальк._виноград_наим.,0),MATCH("Сумма затрат, т.руб.",'Кальк-я'!$5:$5,0))*
INDEX(ЗФ,MATCH($A$66,ЗФ!$A:$A,0),MATCH("Посевная площадь"&amp;YEAR(KU$3),ЗФ!$2:$2,0))*
INDEX(Коэф.закупка_год_виноград[],MATCH($A70,Коэф.закупка_год_виноград[1],0),MATCH(MONTH(KT$3),КЗ!$1:$1,0))/1000,""),0)</f>
        <v>0</v>
      </c>
      <c r="KU70" s="551" cm="1">
        <f t="array" aca="1" ref="KU70" ca="1">IFERROR(IF(AND(НачЦ_ИнвП_Дата&lt;=KU$3,КИнвП_Дата&gt;KU$3),
INDEX(Кальк._виноград,MATCH($A70,Кальк._виноград_наим.,0),MATCH("Сумма затрат, т.руб.",'Кальк-я'!$5:$5,0))*
INDEX(ЗФ,MATCH($A$66,ЗФ!$A:$A,0),MATCH("Посевная площадь"&amp;YEAR(KV$3),ЗФ!$2:$2,0))*
INDEX(Коэф.закупка_год_виноград[],MATCH($A70,Коэф.закупка_год_виноград[1],0),MATCH(MONTH(KU$3),КЗ!$1:$1,0))/1000,""),0)</f>
        <v>0</v>
      </c>
      <c r="KV70" s="551" cm="1">
        <f t="array" aca="1" ref="KV70" ca="1">IFERROR(IF(AND(НачЦ_ИнвП_Дата&lt;=KV$3,КИнвП_Дата&gt;KV$3),
INDEX(Кальк._виноград,MATCH($A70,Кальк._виноград_наим.,0),MATCH("Сумма затрат, т.руб.",'Кальк-я'!$5:$5,0))*
INDEX(ЗФ,MATCH($A$66,ЗФ!$A:$A,0),MATCH("Посевная площадь"&amp;YEAR(KW$3),ЗФ!$2:$2,0))*
INDEX(Коэф.закупка_год_виноград[],MATCH($A70,Коэф.закупка_год_виноград[1],0),MATCH(MONTH(KV$3),КЗ!$1:$1,0))/1000,""),0)</f>
        <v>0</v>
      </c>
      <c r="KW70" s="551" cm="1">
        <f t="array" aca="1" ref="KW70" ca="1">IFERROR(IF(AND(НачЦ_ИнвП_Дата&lt;=KW$3,КИнвП_Дата&gt;KW$3),
INDEX(Кальк._виноград,MATCH($A70,Кальк._виноград_наим.,0),MATCH("Сумма затрат, т.руб.",'Кальк-я'!$5:$5,0))*
INDEX(ЗФ,MATCH($A$66,ЗФ!$A:$A,0),MATCH("Посевная площадь"&amp;YEAR(KX$3),ЗФ!$2:$2,0))*
INDEX(Коэф.закупка_год_виноград[],MATCH($A70,Коэф.закупка_год_виноград[1],0),MATCH(MONTH(KW$3),КЗ!$1:$1,0))/1000,""),0)</f>
        <v>0</v>
      </c>
      <c r="KX70" s="551" cm="1">
        <f t="array" aca="1" ref="KX70" ca="1">IFERROR(IF(AND(НачЦ_ИнвП_Дата&lt;=KX$3,КИнвП_Дата&gt;KX$3),
INDEX(Кальк._виноград,MATCH($A70,Кальк._виноград_наим.,0),MATCH("Сумма затрат, т.руб.",'Кальк-я'!$5:$5,0))*
INDEX(ЗФ,MATCH($A$66,ЗФ!$A:$A,0),MATCH("Посевная площадь"&amp;YEAR(KY$3),ЗФ!$2:$2,0))*
INDEX(Коэф.закупка_год_виноград[],MATCH($A70,Коэф.закупка_год_виноград[1],0),MATCH(MONTH(KX$3),КЗ!$1:$1,0))/1000,""),0)</f>
        <v>0</v>
      </c>
      <c r="KY70" s="551" cm="1">
        <f t="array" aca="1" ref="KY70" ca="1">IFERROR(IF(AND(НачЦ_ИнвП_Дата&lt;=KY$3,КИнвП_Дата&gt;KY$3),
INDEX(Кальк._виноград,MATCH($A70,Кальк._виноград_наим.,0),MATCH("Сумма затрат, т.руб.",'Кальк-я'!$5:$5,0))*
INDEX(ЗФ,MATCH($A$66,ЗФ!$A:$A,0),MATCH("Посевная площадь"&amp;YEAR(KZ$3),ЗФ!$2:$2,0))*
INDEX(Коэф.закупка_год_виноград[],MATCH($A70,Коэф.закупка_год_виноград[1],0),MATCH(MONTH(KY$3),КЗ!$1:$1,0))/1000,""),0)</f>
        <v>0</v>
      </c>
      <c r="KZ70" s="551" cm="1">
        <f t="array" aca="1" ref="KZ70" ca="1">IFERROR(IF(AND(НачЦ_ИнвП_Дата&lt;=KZ$3,КИнвП_Дата&gt;KZ$3),
INDEX(Кальк._виноград,MATCH($A70,Кальк._виноград_наим.,0),MATCH("Сумма затрат, т.руб.",'Кальк-я'!$5:$5,0))*
INDEX(ЗФ,MATCH($A$66,ЗФ!$A:$A,0),MATCH("Посевная площадь"&amp;YEAR(LA$3),ЗФ!$2:$2,0))*
INDEX(Коэф.закупка_год_виноград[],MATCH($A70,Коэф.закупка_год_виноград[1],0),MATCH(MONTH(KZ$3),КЗ!$1:$1,0))/1000,""),0)</f>
        <v>0</v>
      </c>
      <c r="LA70" s="552">
        <f t="shared" ca="1" si="1567"/>
        <v>0</v>
      </c>
      <c r="LB70" s="551" cm="1">
        <f t="array" aca="1" ref="LB70" ca="1">IFERROR(IF(AND(НачЦ_ИнвП_Дата&lt;=LB$3,КИнвП_Дата&gt;LB$3),
INDEX(Кальк._виноград,MATCH($A70,Кальк._виноград_наим.,0),MATCH("Сумма затрат, т.руб.",'Кальк-я'!$5:$5,0))*
INDEX(ЗФ,MATCH($A$66,ЗФ!$A:$A,0),MATCH("Посевная площадь"&amp;YEAR(LC$3),ЗФ!$2:$2,0))*
INDEX(Коэф.закупка_год_виноград[],MATCH($A70,Коэф.закупка_год_виноград[1],0),MATCH(MONTH(LB$3),КЗ!$1:$1,0))/1000,""),0)</f>
        <v>0</v>
      </c>
      <c r="LC70" s="551" cm="1">
        <f t="array" aca="1" ref="LC70" ca="1">IFERROR(IF(AND(НачЦ_ИнвП_Дата&lt;=LC$3,КИнвП_Дата&gt;LC$3),
INDEX(Кальк._виноград,MATCH($A70,Кальк._виноград_наим.,0),MATCH("Сумма затрат, т.руб.",'Кальк-я'!$5:$5,0))*
INDEX(ЗФ,MATCH($A$66,ЗФ!$A:$A,0),MATCH("Посевная площадь"&amp;YEAR(LD$3),ЗФ!$2:$2,0))*
INDEX(Коэф.закупка_год_виноград[],MATCH($A70,Коэф.закупка_год_виноград[1],0),MATCH(MONTH(LC$3),КЗ!$1:$1,0))/1000,""),0)</f>
        <v>0</v>
      </c>
      <c r="LD70" s="551" cm="1">
        <f t="array" aca="1" ref="LD70" ca="1">IFERROR(IF(AND(НачЦ_ИнвП_Дата&lt;=LD$3,КИнвП_Дата&gt;LD$3),
INDEX(Кальк._виноград,MATCH($A70,Кальк._виноград_наим.,0),MATCH("Сумма затрат, т.руб.",'Кальк-я'!$5:$5,0))*
INDEX(ЗФ,MATCH($A$66,ЗФ!$A:$A,0),MATCH("Посевная площадь"&amp;YEAR(LE$3),ЗФ!$2:$2,0))*
INDEX(Коэф.закупка_год_виноград[],MATCH($A70,Коэф.закупка_год_виноград[1],0),MATCH(MONTH(LD$3),КЗ!$1:$1,0))/1000,""),0)</f>
        <v>0</v>
      </c>
      <c r="LE70" s="551" cm="1">
        <f t="array" aca="1" ref="LE70" ca="1">IFERROR(IF(AND(НачЦ_ИнвП_Дата&lt;=LE$3,КИнвП_Дата&gt;LE$3),
INDEX(Кальк._виноград,MATCH($A70,Кальк._виноград_наим.,0),MATCH("Сумма затрат, т.руб.",'Кальк-я'!$5:$5,0))*
INDEX(ЗФ,MATCH($A$66,ЗФ!$A:$A,0),MATCH("Посевная площадь"&amp;YEAR(LF$3),ЗФ!$2:$2,0))*
INDEX(Коэф.закупка_год_виноград[],MATCH($A70,Коэф.закупка_год_виноград[1],0),MATCH(MONTH(LE$3),КЗ!$1:$1,0))/1000,""),0)</f>
        <v>0</v>
      </c>
      <c r="LF70" s="551" cm="1">
        <f t="array" aca="1" ref="LF70" ca="1">IFERROR(IF(AND(НачЦ_ИнвП_Дата&lt;=LF$3,КИнвП_Дата&gt;LF$3),
INDEX(Кальк._виноград,MATCH($A70,Кальк._виноград_наим.,0),MATCH("Сумма затрат, т.руб.",'Кальк-я'!$5:$5,0))*
INDEX(ЗФ,MATCH($A$66,ЗФ!$A:$A,0),MATCH("Посевная площадь"&amp;YEAR(LG$3),ЗФ!$2:$2,0))*
INDEX(Коэф.закупка_год_виноград[],MATCH($A70,Коэф.закупка_год_виноград[1],0),MATCH(MONTH(LF$3),КЗ!$1:$1,0))/1000,""),0)</f>
        <v>0</v>
      </c>
      <c r="LG70" s="551" cm="1">
        <f t="array" aca="1" ref="LG70" ca="1">IFERROR(IF(AND(НачЦ_ИнвП_Дата&lt;=LG$3,КИнвП_Дата&gt;LG$3),
INDEX(Кальк._виноград,MATCH($A70,Кальк._виноград_наим.,0),MATCH("Сумма затрат, т.руб.",'Кальк-я'!$5:$5,0))*
INDEX(ЗФ,MATCH($A$66,ЗФ!$A:$A,0),MATCH("Посевная площадь"&amp;YEAR(LH$3),ЗФ!$2:$2,0))*
INDEX(Коэф.закупка_год_виноград[],MATCH($A70,Коэф.закупка_год_виноград[1],0),MATCH(MONTH(LG$3),КЗ!$1:$1,0))/1000,""),0)</f>
        <v>0</v>
      </c>
      <c r="LH70" s="551" cm="1">
        <f t="array" aca="1" ref="LH70" ca="1">IFERROR(IF(AND(НачЦ_ИнвП_Дата&lt;=LH$3,КИнвП_Дата&gt;LH$3),
INDEX(Кальк._виноград,MATCH($A70,Кальк._виноград_наим.,0),MATCH("Сумма затрат, т.руб.",'Кальк-я'!$5:$5,0))*
INDEX(ЗФ,MATCH($A$66,ЗФ!$A:$A,0),MATCH("Посевная площадь"&amp;YEAR(LI$3),ЗФ!$2:$2,0))*
INDEX(Коэф.закупка_год_виноград[],MATCH($A70,Коэф.закупка_год_виноград[1],0),MATCH(MONTH(LH$3),КЗ!$1:$1,0))/1000,""),0)</f>
        <v>0</v>
      </c>
      <c r="LI70" s="551" cm="1">
        <f t="array" aca="1" ref="LI70" ca="1">IFERROR(IF(AND(НачЦ_ИнвП_Дата&lt;=LI$3,КИнвП_Дата&gt;LI$3),
INDEX(Кальк._виноград,MATCH($A70,Кальк._виноград_наим.,0),MATCH("Сумма затрат, т.руб.",'Кальк-я'!$5:$5,0))*
INDEX(ЗФ,MATCH($A$66,ЗФ!$A:$A,0),MATCH("Посевная площадь"&amp;YEAR(LJ$3),ЗФ!$2:$2,0))*
INDEX(Коэф.закупка_год_виноград[],MATCH($A70,Коэф.закупка_год_виноград[1],0),MATCH(MONTH(LI$3),КЗ!$1:$1,0))/1000,""),0)</f>
        <v>0</v>
      </c>
      <c r="LJ70" s="551" cm="1">
        <f t="array" aca="1" ref="LJ70" ca="1">IFERROR(IF(AND(НачЦ_ИнвП_Дата&lt;=LJ$3,КИнвП_Дата&gt;LJ$3),
INDEX(Кальк._виноград,MATCH($A70,Кальк._виноград_наим.,0),MATCH("Сумма затрат, т.руб.",'Кальк-я'!$5:$5,0))*
INDEX(ЗФ,MATCH($A$66,ЗФ!$A:$A,0),MATCH("Посевная площадь"&amp;YEAR(LK$3),ЗФ!$2:$2,0))*
INDEX(Коэф.закупка_год_виноград[],MATCH($A70,Коэф.закупка_год_виноград[1],0),MATCH(MONTH(LJ$3),КЗ!$1:$1,0))/1000,""),0)</f>
        <v>0</v>
      </c>
      <c r="LK70" s="551" cm="1">
        <f t="array" aca="1" ref="LK70" ca="1">IFERROR(IF(AND(НачЦ_ИнвП_Дата&lt;=LK$3,КИнвП_Дата&gt;LK$3),
INDEX(Кальк._виноград,MATCH($A70,Кальк._виноград_наим.,0),MATCH("Сумма затрат, т.руб.",'Кальк-я'!$5:$5,0))*
INDEX(ЗФ,MATCH($A$66,ЗФ!$A:$A,0),MATCH("Посевная площадь"&amp;YEAR(LL$3),ЗФ!$2:$2,0))*
INDEX(Коэф.закупка_год_виноград[],MATCH($A70,Коэф.закупка_год_виноград[1],0),MATCH(MONTH(LK$3),КЗ!$1:$1,0))/1000,""),0)</f>
        <v>0</v>
      </c>
      <c r="LL70" s="551" cm="1">
        <f t="array" aca="1" ref="LL70" ca="1">IFERROR(IF(AND(НачЦ_ИнвП_Дата&lt;=LL$3,КИнвП_Дата&gt;LL$3),
INDEX(Кальк._виноград,MATCH($A70,Кальк._виноград_наим.,0),MATCH("Сумма затрат, т.руб.",'Кальк-я'!$5:$5,0))*
INDEX(ЗФ,MATCH($A$66,ЗФ!$A:$A,0),MATCH("Посевная площадь"&amp;YEAR(LM$3),ЗФ!$2:$2,0))*
INDEX(Коэф.закупка_год_виноград[],MATCH($A70,Коэф.закупка_год_виноград[1],0),MATCH(MONTH(LL$3),КЗ!$1:$1,0))/1000,""),0)</f>
        <v>0</v>
      </c>
      <c r="LM70" s="551" cm="1">
        <f t="array" aca="1" ref="LM70" ca="1">IFERROR(IF(AND(НачЦ_ИнвП_Дата&lt;=LM$3,КИнвП_Дата&gt;LM$3),
INDEX(Кальк._виноград,MATCH($A70,Кальк._виноград_наим.,0),MATCH("Сумма затрат, т.руб.",'Кальк-я'!$5:$5,0))*
INDEX(ЗФ,MATCH($A$66,ЗФ!$A:$A,0),MATCH("Посевная площадь"&amp;YEAR(LN$3),ЗФ!$2:$2,0))*
INDEX(Коэф.закупка_год_виноград[],MATCH($A70,Коэф.закупка_год_виноград[1],0),MATCH(MONTH(LM$3),КЗ!$1:$1,0))/1000,""),0)</f>
        <v>0</v>
      </c>
      <c r="LN70" s="552">
        <f t="shared" ca="1" si="1568"/>
        <v>0</v>
      </c>
      <c r="LO70" s="551" cm="1">
        <f t="array" aca="1" ref="LO70" ca="1">IFERROR(IF(AND(НачЦ_ИнвП_Дата&lt;=LO$3,КИнвП_Дата&gt;LO$3),
INDEX(Кальк._виноград,MATCH($A70,Кальк._виноград_наим.,0),MATCH("Сумма затрат, т.руб.",'Кальк-я'!$5:$5,0))*
INDEX(ЗФ,MATCH($A$66,ЗФ!$A:$A,0),MATCH("Посевная площадь"&amp;YEAR(LP$3),ЗФ!$2:$2,0))*
INDEX(Коэф.закупка_год_виноград[],MATCH($A70,Коэф.закупка_год_виноград[1],0),MATCH(MONTH(LO$3),КЗ!$1:$1,0))/1000,""),0)</f>
        <v>0</v>
      </c>
      <c r="LP70" s="551" cm="1">
        <f t="array" aca="1" ref="LP70" ca="1">IFERROR(IF(AND(НачЦ_ИнвП_Дата&lt;=LP$3,КИнвП_Дата&gt;LP$3),
INDEX(Кальк._виноград,MATCH($A70,Кальк._виноград_наим.,0),MATCH("Сумма затрат, т.руб.",'Кальк-я'!$5:$5,0))*
INDEX(ЗФ,MATCH($A$66,ЗФ!$A:$A,0),MATCH("Посевная площадь"&amp;YEAR(LQ$3),ЗФ!$2:$2,0))*
INDEX(Коэф.закупка_год_виноград[],MATCH($A70,Коэф.закупка_год_виноград[1],0),MATCH(MONTH(LP$3),КЗ!$1:$1,0))/1000,""),0)</f>
        <v>0</v>
      </c>
      <c r="LQ70" s="551" cm="1">
        <f t="array" aca="1" ref="LQ70" ca="1">IFERROR(IF(AND(НачЦ_ИнвП_Дата&lt;=LQ$3,КИнвП_Дата&gt;LQ$3),
INDEX(Кальк._виноград,MATCH($A70,Кальк._виноград_наим.,0),MATCH("Сумма затрат, т.руб.",'Кальк-я'!$5:$5,0))*
INDEX(ЗФ,MATCH($A$66,ЗФ!$A:$A,0),MATCH("Посевная площадь"&amp;YEAR(LR$3),ЗФ!$2:$2,0))*
INDEX(Коэф.закупка_год_виноград[],MATCH($A70,Коэф.закупка_год_виноград[1],0),MATCH(MONTH(LQ$3),КЗ!$1:$1,0))/1000,""),0)</f>
        <v>0</v>
      </c>
      <c r="LR70" s="551" cm="1">
        <f t="array" aca="1" ref="LR70" ca="1">IFERROR(IF(AND(НачЦ_ИнвП_Дата&lt;=LR$3,КИнвП_Дата&gt;LR$3),
INDEX(Кальк._виноград,MATCH($A70,Кальк._виноград_наим.,0),MATCH("Сумма затрат, т.руб.",'Кальк-я'!$5:$5,0))*
INDEX(ЗФ,MATCH($A$66,ЗФ!$A:$A,0),MATCH("Посевная площадь"&amp;YEAR(LS$3),ЗФ!$2:$2,0))*
INDEX(Коэф.закупка_год_виноград[],MATCH($A70,Коэф.закупка_год_виноград[1],0),MATCH(MONTH(LR$3),КЗ!$1:$1,0))/1000,""),0)</f>
        <v>0</v>
      </c>
      <c r="LS70" s="551" cm="1">
        <f t="array" aca="1" ref="LS70" ca="1">IFERROR(IF(AND(НачЦ_ИнвП_Дата&lt;=LS$3,КИнвП_Дата&gt;LS$3),
INDEX(Кальк._виноград,MATCH($A70,Кальк._виноград_наим.,0),MATCH("Сумма затрат, т.руб.",'Кальк-я'!$5:$5,0))*
INDEX(ЗФ,MATCH($A$66,ЗФ!$A:$A,0),MATCH("Посевная площадь"&amp;YEAR(LT$3),ЗФ!$2:$2,0))*
INDEX(Коэф.закупка_год_виноград[],MATCH($A70,Коэф.закупка_год_виноград[1],0),MATCH(MONTH(LS$3),КЗ!$1:$1,0))/1000,""),0)</f>
        <v>0</v>
      </c>
      <c r="LT70" s="551" cm="1">
        <f t="array" aca="1" ref="LT70" ca="1">IFERROR(IF(AND(НачЦ_ИнвП_Дата&lt;=LT$3,КИнвП_Дата&gt;LT$3),
INDEX(Кальк._виноград,MATCH($A70,Кальк._виноград_наим.,0),MATCH("Сумма затрат, т.руб.",'Кальк-я'!$5:$5,0))*
INDEX(ЗФ,MATCH($A$66,ЗФ!$A:$A,0),MATCH("Посевная площадь"&amp;YEAR(LU$3),ЗФ!$2:$2,0))*
INDEX(Коэф.закупка_год_виноград[],MATCH($A70,Коэф.закупка_год_виноград[1],0),MATCH(MONTH(LT$3),КЗ!$1:$1,0))/1000,""),0)</f>
        <v>0</v>
      </c>
      <c r="LU70" s="551" cm="1">
        <f t="array" aca="1" ref="LU70" ca="1">IFERROR(IF(AND(НачЦ_ИнвП_Дата&lt;=LU$3,КИнвП_Дата&gt;LU$3),
INDEX(Кальк._виноград,MATCH($A70,Кальк._виноград_наим.,0),MATCH("Сумма затрат, т.руб.",'Кальк-я'!$5:$5,0))*
INDEX(ЗФ,MATCH($A$66,ЗФ!$A:$A,0),MATCH("Посевная площадь"&amp;YEAR(LV$3),ЗФ!$2:$2,0))*
INDEX(Коэф.закупка_год_виноград[],MATCH($A70,Коэф.закупка_год_виноград[1],0),MATCH(MONTH(LU$3),КЗ!$1:$1,0))/1000,""),0)</f>
        <v>0</v>
      </c>
      <c r="LV70" s="551" cm="1">
        <f t="array" aca="1" ref="LV70" ca="1">IFERROR(IF(AND(НачЦ_ИнвП_Дата&lt;=LV$3,КИнвП_Дата&gt;LV$3),
INDEX(Кальк._виноград,MATCH($A70,Кальк._виноград_наим.,0),MATCH("Сумма затрат, т.руб.",'Кальк-я'!$5:$5,0))*
INDEX(ЗФ,MATCH($A$66,ЗФ!$A:$A,0),MATCH("Посевная площадь"&amp;YEAR(LW$3),ЗФ!$2:$2,0))*
INDEX(Коэф.закупка_год_виноград[],MATCH($A70,Коэф.закупка_год_виноград[1],0),MATCH(MONTH(LV$3),КЗ!$1:$1,0))/1000,""),0)</f>
        <v>0</v>
      </c>
      <c r="LW70" s="551" cm="1">
        <f t="array" aca="1" ref="LW70" ca="1">IFERROR(IF(AND(НачЦ_ИнвП_Дата&lt;=LW$3,КИнвП_Дата&gt;LW$3),
INDEX(Кальк._виноград,MATCH($A70,Кальк._виноград_наим.,0),MATCH("Сумма затрат, т.руб.",'Кальк-я'!$5:$5,0))*
INDEX(ЗФ,MATCH($A$66,ЗФ!$A:$A,0),MATCH("Посевная площадь"&amp;YEAR(LX$3),ЗФ!$2:$2,0))*
INDEX(Коэф.закупка_год_виноград[],MATCH($A70,Коэф.закупка_год_виноград[1],0),MATCH(MONTH(LW$3),КЗ!$1:$1,0))/1000,""),0)</f>
        <v>0</v>
      </c>
      <c r="LX70" s="551" cm="1">
        <f t="array" aca="1" ref="LX70" ca="1">IFERROR(IF(AND(НачЦ_ИнвП_Дата&lt;=LX$3,КИнвП_Дата&gt;LX$3),
INDEX(Кальк._виноград,MATCH($A70,Кальк._виноград_наим.,0),MATCH("Сумма затрат, т.руб.",'Кальк-я'!$5:$5,0))*
INDEX(ЗФ,MATCH($A$66,ЗФ!$A:$A,0),MATCH("Посевная площадь"&amp;YEAR(LY$3),ЗФ!$2:$2,0))*
INDEX(Коэф.закупка_год_виноград[],MATCH($A70,Коэф.закупка_год_виноград[1],0),MATCH(MONTH(LX$3),КЗ!$1:$1,0))/1000,""),0)</f>
        <v>0</v>
      </c>
      <c r="LY70" s="551" cm="1">
        <f t="array" aca="1" ref="LY70" ca="1">IFERROR(IF(AND(НачЦ_ИнвП_Дата&lt;=LY$3,КИнвП_Дата&gt;LY$3),
INDEX(Кальк._виноград,MATCH($A70,Кальк._виноград_наим.,0),MATCH("Сумма затрат, т.руб.",'Кальк-я'!$5:$5,0))*
INDEX(ЗФ,MATCH($A$66,ЗФ!$A:$A,0),MATCH("Посевная площадь"&amp;YEAR(LZ$3),ЗФ!$2:$2,0))*
INDEX(Коэф.закупка_год_виноград[],MATCH($A70,Коэф.закупка_год_виноград[1],0),MATCH(MONTH(LY$3),КЗ!$1:$1,0))/1000,""),0)</f>
        <v>0</v>
      </c>
      <c r="LZ70" s="551" cm="1">
        <f t="array" aca="1" ref="LZ70" ca="1">IFERROR(IF(AND(НачЦ_ИнвП_Дата&lt;=LZ$3,КИнвП_Дата&gt;LZ$3),
INDEX(Кальк._виноград,MATCH($A70,Кальк._виноград_наим.,0),MATCH("Сумма затрат, т.руб.",'Кальк-я'!$5:$5,0))*
INDEX(ЗФ,MATCH($A$66,ЗФ!$A:$A,0),MATCH("Посевная площадь"&amp;YEAR(MA$3),ЗФ!$2:$2,0))*
INDEX(Коэф.закупка_год_виноград[],MATCH($A70,Коэф.закупка_год_виноград[1],0),MATCH(MONTH(LZ$3),КЗ!$1:$1,0))/1000,""),0)</f>
        <v>0</v>
      </c>
      <c r="MA70" s="552">
        <f t="shared" ca="1" si="1569"/>
        <v>0</v>
      </c>
      <c r="MB70" s="551" cm="1">
        <f t="array" aca="1" ref="MB70" ca="1">IFERROR(IF(AND(НачЦ_ИнвП_Дата&lt;=MB$3,КИнвП_Дата&gt;MB$3),
INDEX(Кальк._виноград,MATCH($A70,Кальк._виноград_наим.,0),MATCH("Сумма затрат, т.руб.",'Кальк-я'!$5:$5,0))*
INDEX(ЗФ,MATCH($A$66,ЗФ!$A:$A,0),MATCH("Посевная площадь"&amp;YEAR(MC$3),ЗФ!$2:$2,0))*
INDEX(Коэф.закупка_год_виноград[],MATCH($A70,Коэф.закупка_год_виноград[1],0),MATCH(MONTH(MB$3),КЗ!$1:$1,0))/1000,""),0)</f>
        <v>0</v>
      </c>
      <c r="MC70" s="551" cm="1">
        <f t="array" aca="1" ref="MC70" ca="1">IFERROR(IF(AND(НачЦ_ИнвП_Дата&lt;=MC$3,КИнвП_Дата&gt;MC$3),
INDEX(Кальк._виноград,MATCH($A70,Кальк._виноград_наим.,0),MATCH("Сумма затрат, т.руб.",'Кальк-я'!$5:$5,0))*
INDEX(ЗФ,MATCH($A$66,ЗФ!$A:$A,0),MATCH("Посевная площадь"&amp;YEAR(MD$3),ЗФ!$2:$2,0))*
INDEX(Коэф.закупка_год_виноград[],MATCH($A70,Коэф.закупка_год_виноград[1],0),MATCH(MONTH(MC$3),КЗ!$1:$1,0))/1000,""),0)</f>
        <v>0</v>
      </c>
      <c r="MD70" s="551" cm="1">
        <f t="array" aca="1" ref="MD70" ca="1">IFERROR(IF(AND(НачЦ_ИнвП_Дата&lt;=MD$3,КИнвП_Дата&gt;MD$3),
INDEX(Кальк._виноград,MATCH($A70,Кальк._виноград_наим.,0),MATCH("Сумма затрат, т.руб.",'Кальк-я'!$5:$5,0))*
INDEX(ЗФ,MATCH($A$66,ЗФ!$A:$A,0),MATCH("Посевная площадь"&amp;YEAR(ME$3),ЗФ!$2:$2,0))*
INDEX(Коэф.закупка_год_виноград[],MATCH($A70,Коэф.закупка_год_виноград[1],0),MATCH(MONTH(MD$3),КЗ!$1:$1,0))/1000,""),0)</f>
        <v>0</v>
      </c>
      <c r="ME70" s="551" cm="1">
        <f t="array" aca="1" ref="ME70" ca="1">IFERROR(IF(AND(НачЦ_ИнвП_Дата&lt;=ME$3,КИнвП_Дата&gt;ME$3),
INDEX(Кальк._виноград,MATCH($A70,Кальк._виноград_наим.,0),MATCH("Сумма затрат, т.руб.",'Кальк-я'!$5:$5,0))*
INDEX(ЗФ,MATCH($A$66,ЗФ!$A:$A,0),MATCH("Посевная площадь"&amp;YEAR(MF$3),ЗФ!$2:$2,0))*
INDEX(Коэф.закупка_год_виноград[],MATCH($A70,Коэф.закупка_год_виноград[1],0),MATCH(MONTH(ME$3),КЗ!$1:$1,0))/1000,""),0)</f>
        <v>0</v>
      </c>
      <c r="MF70" s="551" cm="1">
        <f t="array" aca="1" ref="MF70" ca="1">IFERROR(IF(AND(НачЦ_ИнвП_Дата&lt;=MF$3,КИнвП_Дата&gt;MF$3),
INDEX(Кальк._виноград,MATCH($A70,Кальк._виноград_наим.,0),MATCH("Сумма затрат, т.руб.",'Кальк-я'!$5:$5,0))*
INDEX(ЗФ,MATCH($A$66,ЗФ!$A:$A,0),MATCH("Посевная площадь"&amp;YEAR(MG$3),ЗФ!$2:$2,0))*
INDEX(Коэф.закупка_год_виноград[],MATCH($A70,Коэф.закупка_год_виноград[1],0),MATCH(MONTH(MF$3),КЗ!$1:$1,0))/1000,""),0)</f>
        <v>0</v>
      </c>
      <c r="MG70" s="551" cm="1">
        <f t="array" aca="1" ref="MG70" ca="1">IFERROR(IF(AND(НачЦ_ИнвП_Дата&lt;=MG$3,КИнвП_Дата&gt;MG$3),
INDEX(Кальк._виноград,MATCH($A70,Кальк._виноград_наим.,0),MATCH("Сумма затрат, т.руб.",'Кальк-я'!$5:$5,0))*
INDEX(ЗФ,MATCH($A$66,ЗФ!$A:$A,0),MATCH("Посевная площадь"&amp;YEAR(MH$3),ЗФ!$2:$2,0))*
INDEX(Коэф.закупка_год_виноград[],MATCH($A70,Коэф.закупка_год_виноград[1],0),MATCH(MONTH(MG$3),КЗ!$1:$1,0))/1000,""),0)</f>
        <v>0</v>
      </c>
      <c r="MH70" s="551" cm="1">
        <f t="array" aca="1" ref="MH70" ca="1">IFERROR(IF(AND(НачЦ_ИнвП_Дата&lt;=MH$3,КИнвП_Дата&gt;MH$3),
INDEX(Кальк._виноград,MATCH($A70,Кальк._виноград_наим.,0),MATCH("Сумма затрат, т.руб.",'Кальк-я'!$5:$5,0))*
INDEX(ЗФ,MATCH($A$66,ЗФ!$A:$A,0),MATCH("Посевная площадь"&amp;YEAR(MI$3),ЗФ!$2:$2,0))*
INDEX(Коэф.закупка_год_виноград[],MATCH($A70,Коэф.закупка_год_виноград[1],0),MATCH(MONTH(MH$3),КЗ!$1:$1,0))/1000,""),0)</f>
        <v>0</v>
      </c>
      <c r="MI70" s="551" cm="1">
        <f t="array" aca="1" ref="MI70" ca="1">IFERROR(IF(AND(НачЦ_ИнвП_Дата&lt;=MI$3,КИнвП_Дата&gt;MI$3),
INDEX(Кальк._виноград,MATCH($A70,Кальк._виноград_наим.,0),MATCH("Сумма затрат, т.руб.",'Кальк-я'!$5:$5,0))*
INDEX(ЗФ,MATCH($A$66,ЗФ!$A:$A,0),MATCH("Посевная площадь"&amp;YEAR(MJ$3),ЗФ!$2:$2,0))*
INDEX(Коэф.закупка_год_виноград[],MATCH($A70,Коэф.закупка_год_виноград[1],0),MATCH(MONTH(MI$3),КЗ!$1:$1,0))/1000,""),0)</f>
        <v>0</v>
      </c>
      <c r="MJ70" s="551" cm="1">
        <f t="array" aca="1" ref="MJ70" ca="1">IFERROR(IF(AND(НачЦ_ИнвП_Дата&lt;=MJ$3,КИнвП_Дата&gt;MJ$3),
INDEX(Кальк._виноград,MATCH($A70,Кальк._виноград_наим.,0),MATCH("Сумма затрат, т.руб.",'Кальк-я'!$5:$5,0))*
INDEX(ЗФ,MATCH($A$66,ЗФ!$A:$A,0),MATCH("Посевная площадь"&amp;YEAR(MK$3),ЗФ!$2:$2,0))*
INDEX(Коэф.закупка_год_виноград[],MATCH($A70,Коэф.закупка_год_виноград[1],0),MATCH(MONTH(MJ$3),КЗ!$1:$1,0))/1000,""),0)</f>
        <v>0</v>
      </c>
      <c r="MK70" s="551" cm="1">
        <f t="array" aca="1" ref="MK70" ca="1">IFERROR(IF(AND(НачЦ_ИнвП_Дата&lt;=MK$3,КИнвП_Дата&gt;MK$3),
INDEX(Кальк._виноград,MATCH($A70,Кальк._виноград_наим.,0),MATCH("Сумма затрат, т.руб.",'Кальк-я'!$5:$5,0))*
INDEX(ЗФ,MATCH($A$66,ЗФ!$A:$A,0),MATCH("Посевная площадь"&amp;YEAR(ML$3),ЗФ!$2:$2,0))*
INDEX(Коэф.закупка_год_виноград[],MATCH($A70,Коэф.закупка_год_виноград[1],0),MATCH(MONTH(MK$3),КЗ!$1:$1,0))/1000,""),0)</f>
        <v>0</v>
      </c>
      <c r="ML70" s="551" cm="1">
        <f t="array" aca="1" ref="ML70" ca="1">IFERROR(IF(AND(НачЦ_ИнвП_Дата&lt;=ML$3,КИнвП_Дата&gt;ML$3),
INDEX(Кальк._виноград,MATCH($A70,Кальк._виноград_наим.,0),MATCH("Сумма затрат, т.руб.",'Кальк-я'!$5:$5,0))*
INDEX(ЗФ,MATCH($A$66,ЗФ!$A:$A,0),MATCH("Посевная площадь"&amp;YEAR(MM$3),ЗФ!$2:$2,0))*
INDEX(Коэф.закупка_год_виноград[],MATCH($A70,Коэф.закупка_год_виноград[1],0),MATCH(MONTH(ML$3),КЗ!$1:$1,0))/1000,""),0)</f>
        <v>0</v>
      </c>
      <c r="MM70" s="551" cm="1">
        <f t="array" aca="1" ref="MM70" ca="1">IFERROR(IF(AND(НачЦ_ИнвП_Дата&lt;=MM$3,КИнвП_Дата&gt;MM$3),
INDEX(Кальк._виноград,MATCH($A70,Кальк._виноград_наим.,0),MATCH("Сумма затрат, т.руб.",'Кальк-я'!$5:$5,0))*
INDEX(ЗФ,MATCH($A$66,ЗФ!$A:$A,0),MATCH("Посевная площадь"&amp;YEAR(MN$3),ЗФ!$2:$2,0))*
INDEX(Коэф.закупка_год_виноград[],MATCH($A70,Коэф.закупка_год_виноград[1],0),MATCH(MONTH(MM$3),КЗ!$1:$1,0))/1000,""),0)</f>
        <v>0</v>
      </c>
      <c r="MN70" s="552">
        <f t="shared" ca="1" si="1570"/>
        <v>0</v>
      </c>
      <c r="MO70" s="551" cm="1">
        <f t="array" aca="1" ref="MO70" ca="1">IFERROR(IF(AND(НачЦ_ИнвП_Дата&lt;=MO$3,КИнвП_Дата&gt;MO$3),
INDEX(Кальк._виноград,MATCH($A70,Кальк._виноград_наим.,0),MATCH("Сумма затрат, т.руб.",'Кальк-я'!$5:$5,0))*
INDEX(ЗФ,MATCH($A$66,ЗФ!$A:$A,0),MATCH("Посевная площадь"&amp;YEAR(MP$3),ЗФ!$2:$2,0))*
INDEX(Коэф.закупка_год_виноград[],MATCH($A70,Коэф.закупка_год_виноград[1],0),MATCH(MONTH(MO$3),КЗ!$1:$1,0))/1000,""),0)</f>
        <v>0</v>
      </c>
      <c r="MP70" s="551" cm="1">
        <f t="array" aca="1" ref="MP70" ca="1">IFERROR(IF(AND(НачЦ_ИнвП_Дата&lt;=MP$3,КИнвП_Дата&gt;MP$3),
INDEX(Кальк._виноград,MATCH($A70,Кальк._виноград_наим.,0),MATCH("Сумма затрат, т.руб.",'Кальк-я'!$5:$5,0))*
INDEX(ЗФ,MATCH($A$66,ЗФ!$A:$A,0),MATCH("Посевная площадь"&amp;YEAR(MQ$3),ЗФ!$2:$2,0))*
INDEX(Коэф.закупка_год_виноград[],MATCH($A70,Коэф.закупка_год_виноград[1],0),MATCH(MONTH(MP$3),КЗ!$1:$1,0))/1000,""),0)</f>
        <v>0</v>
      </c>
      <c r="MQ70" s="551" cm="1">
        <f t="array" aca="1" ref="MQ70" ca="1">IFERROR(IF(AND(НачЦ_ИнвП_Дата&lt;=MQ$3,КИнвП_Дата&gt;MQ$3),
INDEX(Кальк._виноград,MATCH($A70,Кальк._виноград_наим.,0),MATCH("Сумма затрат, т.руб.",'Кальк-я'!$5:$5,0))*
INDEX(ЗФ,MATCH($A$66,ЗФ!$A:$A,0),MATCH("Посевная площадь"&amp;YEAR(MR$3),ЗФ!$2:$2,0))*
INDEX(Коэф.закупка_год_виноград[],MATCH($A70,Коэф.закупка_год_виноград[1],0),MATCH(MONTH(MQ$3),КЗ!$1:$1,0))/1000,""),0)</f>
        <v>0</v>
      </c>
      <c r="MR70" s="551" cm="1">
        <f t="array" aca="1" ref="MR70" ca="1">IFERROR(IF(AND(НачЦ_ИнвП_Дата&lt;=MR$3,КИнвП_Дата&gt;MR$3),
INDEX(Кальк._виноград,MATCH($A70,Кальк._виноград_наим.,0),MATCH("Сумма затрат, т.руб.",'Кальк-я'!$5:$5,0))*
INDEX(ЗФ,MATCH($A$66,ЗФ!$A:$A,0),MATCH("Посевная площадь"&amp;YEAR(MS$3),ЗФ!$2:$2,0))*
INDEX(Коэф.закупка_год_виноград[],MATCH($A70,Коэф.закупка_год_виноград[1],0),MATCH(MONTH(MR$3),КЗ!$1:$1,0))/1000,""),0)</f>
        <v>0</v>
      </c>
      <c r="MS70" s="551" cm="1">
        <f t="array" aca="1" ref="MS70" ca="1">IFERROR(IF(AND(НачЦ_ИнвП_Дата&lt;=MS$3,КИнвП_Дата&gt;MS$3),
INDEX(Кальк._виноград,MATCH($A70,Кальк._виноград_наим.,0),MATCH("Сумма затрат, т.руб.",'Кальк-я'!$5:$5,0))*
INDEX(ЗФ,MATCH($A$66,ЗФ!$A:$A,0),MATCH("Посевная площадь"&amp;YEAR(MT$3),ЗФ!$2:$2,0))*
INDEX(Коэф.закупка_год_виноград[],MATCH($A70,Коэф.закупка_год_виноград[1],0),MATCH(MONTH(MS$3),КЗ!$1:$1,0))/1000,""),0)</f>
        <v>0</v>
      </c>
      <c r="MT70" s="551" cm="1">
        <f t="array" aca="1" ref="MT70" ca="1">IFERROR(IF(AND(НачЦ_ИнвП_Дата&lt;=MT$3,КИнвП_Дата&gt;MT$3),
INDEX(Кальк._виноград,MATCH($A70,Кальк._виноград_наим.,0),MATCH("Сумма затрат, т.руб.",'Кальк-я'!$5:$5,0))*
INDEX(ЗФ,MATCH($A$66,ЗФ!$A:$A,0),MATCH("Посевная площадь"&amp;YEAR(MU$3),ЗФ!$2:$2,0))*
INDEX(Коэф.закупка_год_виноград[],MATCH($A70,Коэф.закупка_год_виноград[1],0),MATCH(MONTH(MT$3),КЗ!$1:$1,0))/1000,""),0)</f>
        <v>0</v>
      </c>
      <c r="MU70" s="551" cm="1">
        <f t="array" aca="1" ref="MU70" ca="1">IFERROR(IF(AND(НачЦ_ИнвП_Дата&lt;=MU$3,КИнвП_Дата&gt;MU$3),
INDEX(Кальк._виноград,MATCH($A70,Кальк._виноград_наим.,0),MATCH("Сумма затрат, т.руб.",'Кальк-я'!$5:$5,0))*
INDEX(ЗФ,MATCH($A$66,ЗФ!$A:$A,0),MATCH("Посевная площадь"&amp;YEAR(MV$3),ЗФ!$2:$2,0))*
INDEX(Коэф.закупка_год_виноград[],MATCH($A70,Коэф.закупка_год_виноград[1],0),MATCH(MONTH(MU$3),КЗ!$1:$1,0))/1000,""),0)</f>
        <v>0</v>
      </c>
      <c r="MV70" s="551" cm="1">
        <f t="array" aca="1" ref="MV70" ca="1">IFERROR(IF(AND(НачЦ_ИнвП_Дата&lt;=MV$3,КИнвП_Дата&gt;MV$3),
INDEX(Кальк._виноград,MATCH($A70,Кальк._виноград_наим.,0),MATCH("Сумма затрат, т.руб.",'Кальк-я'!$5:$5,0))*
INDEX(ЗФ,MATCH($A$66,ЗФ!$A:$A,0),MATCH("Посевная площадь"&amp;YEAR(MW$3),ЗФ!$2:$2,0))*
INDEX(Коэф.закупка_год_виноград[],MATCH($A70,Коэф.закупка_год_виноград[1],0),MATCH(MONTH(MV$3),КЗ!$1:$1,0))/1000,""),0)</f>
        <v>0</v>
      </c>
      <c r="MW70" s="551" cm="1">
        <f t="array" aca="1" ref="MW70" ca="1">IFERROR(IF(AND(НачЦ_ИнвП_Дата&lt;=MW$3,КИнвП_Дата&gt;MW$3),
INDEX(Кальк._виноград,MATCH($A70,Кальк._виноград_наим.,0),MATCH("Сумма затрат, т.руб.",'Кальк-я'!$5:$5,0))*
INDEX(ЗФ,MATCH($A$66,ЗФ!$A:$A,0),MATCH("Посевная площадь"&amp;YEAR(MX$3),ЗФ!$2:$2,0))*
INDEX(Коэф.закупка_год_виноград[],MATCH($A70,Коэф.закупка_год_виноград[1],0),MATCH(MONTH(MW$3),КЗ!$1:$1,0))/1000,""),0)</f>
        <v>0</v>
      </c>
      <c r="MX70" s="551" cm="1">
        <f t="array" aca="1" ref="MX70" ca="1">IFERROR(IF(AND(НачЦ_ИнвП_Дата&lt;=MX$3,КИнвП_Дата&gt;MX$3),
INDEX(Кальк._виноград,MATCH($A70,Кальк._виноград_наим.,0),MATCH("Сумма затрат, т.руб.",'Кальк-я'!$5:$5,0))*
INDEX(ЗФ,MATCH($A$66,ЗФ!$A:$A,0),MATCH("Посевная площадь"&amp;YEAR(MY$3),ЗФ!$2:$2,0))*
INDEX(Коэф.закупка_год_виноград[],MATCH($A70,Коэф.закупка_год_виноград[1],0),MATCH(MONTH(MX$3),КЗ!$1:$1,0))/1000,""),0)</f>
        <v>0</v>
      </c>
      <c r="MY70" s="551" cm="1">
        <f t="array" aca="1" ref="MY70" ca="1">IFERROR(IF(AND(НачЦ_ИнвП_Дата&lt;=MY$3,КИнвП_Дата&gt;MY$3),
INDEX(Кальк._виноград,MATCH($A70,Кальк._виноград_наим.,0),MATCH("Сумма затрат, т.руб.",'Кальк-я'!$5:$5,0))*
INDEX(ЗФ,MATCH($A$66,ЗФ!$A:$A,0),MATCH("Посевная площадь"&amp;YEAR(MZ$3),ЗФ!$2:$2,0))*
INDEX(Коэф.закупка_год_виноград[],MATCH($A70,Коэф.закупка_год_виноград[1],0),MATCH(MONTH(MY$3),КЗ!$1:$1,0))/1000,""),0)</f>
        <v>0</v>
      </c>
      <c r="MZ70" s="551" cm="1">
        <f t="array" aca="1" ref="MZ70" ca="1">IFERROR(IF(AND(НачЦ_ИнвП_Дата&lt;=MZ$3,КИнвП_Дата&gt;MZ$3),
INDEX(Кальк._виноград,MATCH($A70,Кальк._виноград_наим.,0),MATCH("Сумма затрат, т.руб.",'Кальк-я'!$5:$5,0))*
INDEX(ЗФ,MATCH($A$66,ЗФ!$A:$A,0),MATCH("Посевная площадь"&amp;YEAR(NA$3),ЗФ!$2:$2,0))*
INDEX(Коэф.закупка_год_виноград[],MATCH($A70,Коэф.закупка_год_виноград[1],0),MATCH(MONTH(MZ$3),КЗ!$1:$1,0))/1000,""),0)</f>
        <v>0</v>
      </c>
      <c r="NA70" s="552">
        <f t="shared" ca="1" si="1571"/>
        <v>0</v>
      </c>
      <c r="NB70" s="551" cm="1">
        <f t="array" aca="1" ref="NB70" ca="1">IFERROR(IF(AND(НачЦ_ИнвП_Дата&lt;=NB$3,КИнвП_Дата&gt;NB$3),
INDEX(Кальк._виноград,MATCH($A70,Кальк._виноград_наим.,0),MATCH("Сумма затрат, т.руб.",'Кальк-я'!$5:$5,0))*
INDEX(ЗФ,MATCH($A$66,ЗФ!$A:$A,0),MATCH("Посевная площадь"&amp;YEAR(NC$3),ЗФ!$2:$2,0))*
INDEX(Коэф.закупка_год_виноград[],MATCH($A70,Коэф.закупка_год_виноград[1],0),MATCH(MONTH(NB$3),КЗ!$1:$1,0))/1000,""),0)</f>
        <v>0</v>
      </c>
      <c r="NC70" s="551" cm="1">
        <f t="array" aca="1" ref="NC70" ca="1">IFERROR(IF(AND(НачЦ_ИнвП_Дата&lt;=NC$3,КИнвП_Дата&gt;NC$3),
INDEX(Кальк._виноград,MATCH($A70,Кальк._виноград_наим.,0),MATCH("Сумма затрат, т.руб.",'Кальк-я'!$5:$5,0))*
INDEX(ЗФ,MATCH($A$66,ЗФ!$A:$A,0),MATCH("Посевная площадь"&amp;YEAR(ND$3),ЗФ!$2:$2,0))*
INDEX(Коэф.закупка_год_виноград[],MATCH($A70,Коэф.закупка_год_виноград[1],0),MATCH(MONTH(NC$3),КЗ!$1:$1,0))/1000,""),0)</f>
        <v>0</v>
      </c>
      <c r="ND70" s="551" cm="1">
        <f t="array" aca="1" ref="ND70" ca="1">IFERROR(IF(AND(НачЦ_ИнвП_Дата&lt;=ND$3,КИнвП_Дата&gt;ND$3),
INDEX(Кальк._виноград,MATCH($A70,Кальк._виноград_наим.,0),MATCH("Сумма затрат, т.руб.",'Кальк-я'!$5:$5,0))*
INDEX(ЗФ,MATCH($A$66,ЗФ!$A:$A,0),MATCH("Посевная площадь"&amp;YEAR(NE$3),ЗФ!$2:$2,0))*
INDEX(Коэф.закупка_год_виноград[],MATCH($A70,Коэф.закупка_год_виноград[1],0),MATCH(MONTH(ND$3),КЗ!$1:$1,0))/1000,""),0)</f>
        <v>0</v>
      </c>
      <c r="NE70" s="551" cm="1">
        <f t="array" aca="1" ref="NE70" ca="1">IFERROR(IF(AND(НачЦ_ИнвП_Дата&lt;=NE$3,КИнвП_Дата&gt;NE$3),
INDEX(Кальк._виноград,MATCH($A70,Кальк._виноград_наим.,0),MATCH("Сумма затрат, т.руб.",'Кальк-я'!$5:$5,0))*
INDEX(ЗФ,MATCH($A$66,ЗФ!$A:$A,0),MATCH("Посевная площадь"&amp;YEAR(NF$3),ЗФ!$2:$2,0))*
INDEX(Коэф.закупка_год_виноград[],MATCH($A70,Коэф.закупка_год_виноград[1],0),MATCH(MONTH(NE$3),КЗ!$1:$1,0))/1000,""),0)</f>
        <v>0</v>
      </c>
      <c r="NF70" s="551" cm="1">
        <f t="array" aca="1" ref="NF70" ca="1">IFERROR(IF(AND(НачЦ_ИнвП_Дата&lt;=NF$3,КИнвП_Дата&gt;NF$3),
INDEX(Кальк._виноград,MATCH($A70,Кальк._виноград_наим.,0),MATCH("Сумма затрат, т.руб.",'Кальк-я'!$5:$5,0))*
INDEX(ЗФ,MATCH($A$66,ЗФ!$A:$A,0),MATCH("Посевная площадь"&amp;YEAR(NG$3),ЗФ!$2:$2,0))*
INDEX(Коэф.закупка_год_виноград[],MATCH($A70,Коэф.закупка_год_виноград[1],0),MATCH(MONTH(NF$3),КЗ!$1:$1,0))/1000,""),0)</f>
        <v>0</v>
      </c>
      <c r="NG70" s="551" cm="1">
        <f t="array" aca="1" ref="NG70" ca="1">IFERROR(IF(AND(НачЦ_ИнвП_Дата&lt;=NG$3,КИнвП_Дата&gt;NG$3),
INDEX(Кальк._виноград,MATCH($A70,Кальк._виноград_наим.,0),MATCH("Сумма затрат, т.руб.",'Кальк-я'!$5:$5,0))*
INDEX(ЗФ,MATCH($A$66,ЗФ!$A:$A,0),MATCH("Посевная площадь"&amp;YEAR(NH$3),ЗФ!$2:$2,0))*
INDEX(Коэф.закупка_год_виноград[],MATCH($A70,Коэф.закупка_год_виноград[1],0),MATCH(MONTH(NG$3),КЗ!$1:$1,0))/1000,""),0)</f>
        <v>0</v>
      </c>
      <c r="NH70" s="551" cm="1">
        <f t="array" aca="1" ref="NH70" ca="1">IFERROR(IF(AND(НачЦ_ИнвП_Дата&lt;=NH$3,КИнвП_Дата&gt;NH$3),
INDEX(Кальк._виноград,MATCH($A70,Кальк._виноград_наим.,0),MATCH("Сумма затрат, т.руб.",'Кальк-я'!$5:$5,0))*
INDEX(ЗФ,MATCH($A$66,ЗФ!$A:$A,0),MATCH("Посевная площадь"&amp;YEAR(NI$3),ЗФ!$2:$2,0))*
INDEX(Коэф.закупка_год_виноград[],MATCH($A70,Коэф.закупка_год_виноград[1],0),MATCH(MONTH(NH$3),КЗ!$1:$1,0))/1000,""),0)</f>
        <v>0</v>
      </c>
      <c r="NI70" s="551" cm="1">
        <f t="array" aca="1" ref="NI70" ca="1">IFERROR(IF(AND(НачЦ_ИнвП_Дата&lt;=NI$3,КИнвП_Дата&gt;NI$3),
INDEX(Кальк._виноград,MATCH($A70,Кальк._виноград_наим.,0),MATCH("Сумма затрат, т.руб.",'Кальк-я'!$5:$5,0))*
INDEX(ЗФ,MATCH($A$66,ЗФ!$A:$A,0),MATCH("Посевная площадь"&amp;YEAR(NJ$3),ЗФ!$2:$2,0))*
INDEX(Коэф.закупка_год_виноград[],MATCH($A70,Коэф.закупка_год_виноград[1],0),MATCH(MONTH(NI$3),КЗ!$1:$1,0))/1000,""),0)</f>
        <v>0</v>
      </c>
      <c r="NJ70" s="551" cm="1">
        <f t="array" aca="1" ref="NJ70" ca="1">IFERROR(IF(AND(НачЦ_ИнвП_Дата&lt;=NJ$3,КИнвП_Дата&gt;NJ$3),
INDEX(Кальк._виноград,MATCH($A70,Кальк._виноград_наим.,0),MATCH("Сумма затрат, т.руб.",'Кальк-я'!$5:$5,0))*
INDEX(ЗФ,MATCH($A$66,ЗФ!$A:$A,0),MATCH("Посевная площадь"&amp;YEAR(NK$3),ЗФ!$2:$2,0))*
INDEX(Коэф.закупка_год_виноград[],MATCH($A70,Коэф.закупка_год_виноград[1],0),MATCH(MONTH(NJ$3),КЗ!$1:$1,0))/1000,""),0)</f>
        <v>0</v>
      </c>
      <c r="NK70" s="551" cm="1">
        <f t="array" aca="1" ref="NK70" ca="1">IFERROR(IF(AND(НачЦ_ИнвП_Дата&lt;=NK$3,КИнвП_Дата&gt;NK$3),
INDEX(Кальк._виноград,MATCH($A70,Кальк._виноград_наим.,0),MATCH("Сумма затрат, т.руб.",'Кальк-я'!$5:$5,0))*
INDEX(ЗФ,MATCH($A$66,ЗФ!$A:$A,0),MATCH("Посевная площадь"&amp;YEAR(NL$3),ЗФ!$2:$2,0))*
INDEX(Коэф.закупка_год_виноград[],MATCH($A70,Коэф.закупка_год_виноград[1],0),MATCH(MONTH(NK$3),КЗ!$1:$1,0))/1000,""),0)</f>
        <v>0</v>
      </c>
      <c r="NL70" s="551" cm="1">
        <f t="array" aca="1" ref="NL70" ca="1">IFERROR(IF(AND(НачЦ_ИнвП_Дата&lt;=NL$3,КИнвП_Дата&gt;NL$3),
INDEX(Кальк._виноград,MATCH($A70,Кальк._виноград_наим.,0),MATCH("Сумма затрат, т.руб.",'Кальк-я'!$5:$5,0))*
INDEX(ЗФ,MATCH($A$66,ЗФ!$A:$A,0),MATCH("Посевная площадь"&amp;YEAR(NM$3),ЗФ!$2:$2,0))*
INDEX(Коэф.закупка_год_виноград[],MATCH($A70,Коэф.закупка_год_виноград[1],0),MATCH(MONTH(NL$3),КЗ!$1:$1,0))/1000,""),0)</f>
        <v>0</v>
      </c>
      <c r="NM70" s="551" cm="1">
        <f t="array" aca="1" ref="NM70" ca="1">IFERROR(IF(AND(НачЦ_ИнвП_Дата&lt;=NM$3,КИнвП_Дата&gt;NM$3),
INDEX(Кальк._виноград,MATCH($A70,Кальк._виноград_наим.,0),MATCH("Сумма затрат, т.руб.",'Кальк-я'!$5:$5,0))*
INDEX(ЗФ,MATCH($A$66,ЗФ!$A:$A,0),MATCH("Посевная площадь"&amp;YEAR(NN$3),ЗФ!$2:$2,0))*
INDEX(Коэф.закупка_год_виноград[],MATCH($A70,Коэф.закупка_год_виноград[1],0),MATCH(MONTH(NM$3),КЗ!$1:$1,0))/1000,""),0)</f>
        <v>0</v>
      </c>
      <c r="NN70" s="552">
        <f t="shared" ca="1" si="1572"/>
        <v>0</v>
      </c>
      <c r="NO70" s="551" cm="1">
        <f t="array" aca="1" ref="NO70" ca="1">IFERROR(IF(AND(НачЦ_ИнвП_Дата&lt;=NO$3,КИнвП_Дата&gt;NO$3),
INDEX(Кальк._виноград,MATCH($A70,Кальк._виноград_наим.,0),MATCH("Сумма затрат, т.руб.",'Кальк-я'!$5:$5,0))*
INDEX(ЗФ,MATCH($A$66,ЗФ!$A:$A,0),MATCH("Посевная площадь"&amp;YEAR(NP$3),ЗФ!$2:$2,0))*
INDEX(Коэф.закупка_год_виноград[],MATCH($A70,Коэф.закупка_год_виноград[1],0),MATCH(MONTH(NO$3),КЗ!$1:$1,0))/1000,""),0)</f>
        <v>0</v>
      </c>
      <c r="NP70" s="551" cm="1">
        <f t="array" aca="1" ref="NP70" ca="1">IFERROR(IF(AND(НачЦ_ИнвП_Дата&lt;=NP$3,КИнвП_Дата&gt;NP$3),
INDEX(Кальк._виноград,MATCH($A70,Кальк._виноград_наим.,0),MATCH("Сумма затрат, т.руб.",'Кальк-я'!$5:$5,0))*
INDEX(ЗФ,MATCH($A$66,ЗФ!$A:$A,0),MATCH("Посевная площадь"&amp;YEAR(NQ$3),ЗФ!$2:$2,0))*
INDEX(Коэф.закупка_год_виноград[],MATCH($A70,Коэф.закупка_год_виноград[1],0),MATCH(MONTH(NP$3),КЗ!$1:$1,0))/1000,""),0)</f>
        <v>0</v>
      </c>
      <c r="NQ70" s="551" cm="1">
        <f t="array" aca="1" ref="NQ70" ca="1">IFERROR(IF(AND(НачЦ_ИнвП_Дата&lt;=NQ$3,КИнвП_Дата&gt;NQ$3),
INDEX(Кальк._виноград,MATCH($A70,Кальк._виноград_наим.,0),MATCH("Сумма затрат, т.руб.",'Кальк-я'!$5:$5,0))*
INDEX(ЗФ,MATCH($A$66,ЗФ!$A:$A,0),MATCH("Посевная площадь"&amp;YEAR(NR$3),ЗФ!$2:$2,0))*
INDEX(Коэф.закупка_год_виноград[],MATCH($A70,Коэф.закупка_год_виноград[1],0),MATCH(MONTH(NQ$3),КЗ!$1:$1,0))/1000,""),0)</f>
        <v>0</v>
      </c>
      <c r="NR70" s="551" cm="1">
        <f t="array" aca="1" ref="NR70" ca="1">IFERROR(IF(AND(НачЦ_ИнвП_Дата&lt;=NR$3,КИнвП_Дата&gt;NR$3),
INDEX(Кальк._виноград,MATCH($A70,Кальк._виноград_наим.,0),MATCH("Сумма затрат, т.руб.",'Кальк-я'!$5:$5,0))*
INDEX(ЗФ,MATCH($A$66,ЗФ!$A:$A,0),MATCH("Посевная площадь"&amp;YEAR(NS$3),ЗФ!$2:$2,0))*
INDEX(Коэф.закупка_год_виноград[],MATCH($A70,Коэф.закупка_год_виноград[1],0),MATCH(MONTH(NR$3),КЗ!$1:$1,0))/1000,""),0)</f>
        <v>0</v>
      </c>
      <c r="NS70" s="551" cm="1">
        <f t="array" aca="1" ref="NS70" ca="1">IFERROR(IF(AND(НачЦ_ИнвП_Дата&lt;=NS$3,КИнвП_Дата&gt;NS$3),
INDEX(Кальк._виноград,MATCH($A70,Кальк._виноград_наим.,0),MATCH("Сумма затрат, т.руб.",'Кальк-я'!$5:$5,0))*
INDEX(ЗФ,MATCH($A$66,ЗФ!$A:$A,0),MATCH("Посевная площадь"&amp;YEAR(NT$3),ЗФ!$2:$2,0))*
INDEX(Коэф.закупка_год_виноград[],MATCH($A70,Коэф.закупка_год_виноград[1],0),MATCH(MONTH(NS$3),КЗ!$1:$1,0))/1000,""),0)</f>
        <v>0</v>
      </c>
      <c r="NT70" s="551" cm="1">
        <f t="array" aca="1" ref="NT70" ca="1">IFERROR(IF(AND(НачЦ_ИнвП_Дата&lt;=NT$3,КИнвП_Дата&gt;NT$3),
INDEX(Кальк._виноград,MATCH($A70,Кальк._виноград_наим.,0),MATCH("Сумма затрат, т.руб.",'Кальк-я'!$5:$5,0))*
INDEX(ЗФ,MATCH($A$66,ЗФ!$A:$A,0),MATCH("Посевная площадь"&amp;YEAR(NU$3),ЗФ!$2:$2,0))*
INDEX(Коэф.закупка_год_виноград[],MATCH($A70,Коэф.закупка_год_виноград[1],0),MATCH(MONTH(NT$3),КЗ!$1:$1,0))/1000,""),0)</f>
        <v>0</v>
      </c>
      <c r="NU70" s="551" cm="1">
        <f t="array" aca="1" ref="NU70" ca="1">IFERROR(IF(AND(НачЦ_ИнвП_Дата&lt;=NU$3,КИнвП_Дата&gt;NU$3),
INDEX(Кальк._виноград,MATCH($A70,Кальк._виноград_наим.,0),MATCH("Сумма затрат, т.руб.",'Кальк-я'!$5:$5,0))*
INDEX(ЗФ,MATCH($A$66,ЗФ!$A:$A,0),MATCH("Посевная площадь"&amp;YEAR(NV$3),ЗФ!$2:$2,0))*
INDEX(Коэф.закупка_год_виноград[],MATCH($A70,Коэф.закупка_год_виноград[1],0),MATCH(MONTH(NU$3),КЗ!$1:$1,0))/1000,""),0)</f>
        <v>0</v>
      </c>
      <c r="NV70" s="551" cm="1">
        <f t="array" aca="1" ref="NV70" ca="1">IFERROR(IF(AND(НачЦ_ИнвП_Дата&lt;=NV$3,КИнвП_Дата&gt;NV$3),
INDEX(Кальк._виноград,MATCH($A70,Кальк._виноград_наим.,0),MATCH("Сумма затрат, т.руб.",'Кальк-я'!$5:$5,0))*
INDEX(ЗФ,MATCH($A$66,ЗФ!$A:$A,0),MATCH("Посевная площадь"&amp;YEAR(NW$3),ЗФ!$2:$2,0))*
INDEX(Коэф.закупка_год_виноград[],MATCH($A70,Коэф.закупка_год_виноград[1],0),MATCH(MONTH(NV$3),КЗ!$1:$1,0))/1000,""),0)</f>
        <v>0</v>
      </c>
      <c r="NW70" s="551" cm="1">
        <f t="array" aca="1" ref="NW70" ca="1">IFERROR(IF(AND(НачЦ_ИнвП_Дата&lt;=NW$3,КИнвП_Дата&gt;NW$3),
INDEX(Кальк._виноград,MATCH($A70,Кальк._виноград_наим.,0),MATCH("Сумма затрат, т.руб.",'Кальк-я'!$5:$5,0))*
INDEX(ЗФ,MATCH($A$66,ЗФ!$A:$A,0),MATCH("Посевная площадь"&amp;YEAR(NX$3),ЗФ!$2:$2,0))*
INDEX(Коэф.закупка_год_виноград[],MATCH($A70,Коэф.закупка_год_виноград[1],0),MATCH(MONTH(NW$3),КЗ!$1:$1,0))/1000,""),0)</f>
        <v>0</v>
      </c>
      <c r="NX70" s="551" cm="1">
        <f t="array" aca="1" ref="NX70" ca="1">IFERROR(IF(AND(НачЦ_ИнвП_Дата&lt;=NX$3,КИнвП_Дата&gt;NX$3),
INDEX(Кальк._виноград,MATCH($A70,Кальк._виноград_наим.,0),MATCH("Сумма затрат, т.руб.",'Кальк-я'!$5:$5,0))*
INDEX(ЗФ,MATCH($A$66,ЗФ!$A:$A,0),MATCH("Посевная площадь"&amp;YEAR(NY$3),ЗФ!$2:$2,0))*
INDEX(Коэф.закупка_год_виноград[],MATCH($A70,Коэф.закупка_год_виноград[1],0),MATCH(MONTH(NX$3),КЗ!$1:$1,0))/1000,""),0)</f>
        <v>0</v>
      </c>
      <c r="NY70" s="551" cm="1">
        <f t="array" aca="1" ref="NY70" ca="1">IFERROR(IF(AND(НачЦ_ИнвП_Дата&lt;=NY$3,КИнвП_Дата&gt;NY$3),
INDEX(Кальк._виноград,MATCH($A70,Кальк._виноград_наим.,0),MATCH("Сумма затрат, т.руб.",'Кальк-я'!$5:$5,0))*
INDEX(ЗФ,MATCH($A$66,ЗФ!$A:$A,0),MATCH("Посевная площадь"&amp;YEAR(NZ$3),ЗФ!$2:$2,0))*
INDEX(Коэф.закупка_год_виноград[],MATCH($A70,Коэф.закупка_год_виноград[1],0),MATCH(MONTH(NY$3),КЗ!$1:$1,0))/1000,""),0)</f>
        <v>0</v>
      </c>
      <c r="NZ70" s="551" cm="1">
        <f t="array" aca="1" ref="NZ70" ca="1">IFERROR(IF(AND(НачЦ_ИнвП_Дата&lt;=NZ$3,КИнвП_Дата&gt;NZ$3),
INDEX(Кальк._виноград,MATCH($A70,Кальк._виноград_наим.,0),MATCH("Сумма затрат, т.руб.",'Кальк-я'!$5:$5,0))*
INDEX(ЗФ,MATCH($A$66,ЗФ!$A:$A,0),MATCH("Посевная площадь"&amp;YEAR(OA$3),ЗФ!$2:$2,0))*
INDEX(Коэф.закупка_год_виноград[],MATCH($A70,Коэф.закупка_год_виноград[1],0),MATCH(MONTH(NZ$3),КЗ!$1:$1,0))/1000,""),0)</f>
        <v>0</v>
      </c>
      <c r="OA70" s="552">
        <f t="shared" ca="1" si="1573"/>
        <v>0</v>
      </c>
      <c r="OB70" s="551" cm="1">
        <f t="array" aca="1" ref="OB70" ca="1">IFERROR(IF(AND(НачЦ_ИнвП_Дата&lt;=OB$3,КИнвП_Дата&gt;OB$3),
INDEX(Кальк._виноград,MATCH($A70,Кальк._виноград_наим.,0),MATCH("Сумма затрат, т.руб.",'Кальк-я'!$5:$5,0))*
INDEX(ЗФ,MATCH($A$66,ЗФ!$A:$A,0),MATCH("Посевная площадь"&amp;YEAR(OC$3),ЗФ!$2:$2,0))*
INDEX(Коэф.закупка_год_виноград[],MATCH($A70,Коэф.закупка_год_виноград[1],0),MATCH(MONTH(OB$3),КЗ!$1:$1,0))/1000,""),0)</f>
        <v>0</v>
      </c>
      <c r="OC70" s="551" cm="1">
        <f t="array" aca="1" ref="OC70" ca="1">IFERROR(IF(AND(НачЦ_ИнвП_Дата&lt;=OC$3,КИнвП_Дата&gt;OC$3),
INDEX(Кальк._виноград,MATCH($A70,Кальк._виноград_наим.,0),MATCH("Сумма затрат, т.руб.",'Кальк-я'!$5:$5,0))*
INDEX(ЗФ,MATCH($A$66,ЗФ!$A:$A,0),MATCH("Посевная площадь"&amp;YEAR(OD$3),ЗФ!$2:$2,0))*
INDEX(Коэф.закупка_год_виноград[],MATCH($A70,Коэф.закупка_год_виноград[1],0),MATCH(MONTH(OC$3),КЗ!$1:$1,0))/1000,""),0)</f>
        <v>0</v>
      </c>
      <c r="OD70" s="551" cm="1">
        <f t="array" aca="1" ref="OD70" ca="1">IFERROR(IF(AND(НачЦ_ИнвП_Дата&lt;=OD$3,КИнвП_Дата&gt;OD$3),
INDEX(Кальк._виноград,MATCH($A70,Кальк._виноград_наим.,0),MATCH("Сумма затрат, т.руб.",'Кальк-я'!$5:$5,0))*
INDEX(ЗФ,MATCH($A$66,ЗФ!$A:$A,0),MATCH("Посевная площадь"&amp;YEAR(OE$3),ЗФ!$2:$2,0))*
INDEX(Коэф.закупка_год_виноград[],MATCH($A70,Коэф.закупка_год_виноград[1],0),MATCH(MONTH(OD$3),КЗ!$1:$1,0))/1000,""),0)</f>
        <v>0</v>
      </c>
      <c r="OE70" s="551" cm="1">
        <f t="array" aca="1" ref="OE70" ca="1">IFERROR(IF(AND(НачЦ_ИнвП_Дата&lt;=OE$3,КИнвП_Дата&gt;OE$3),
INDEX(Кальк._виноград,MATCH($A70,Кальк._виноград_наим.,0),MATCH("Сумма затрат, т.руб.",'Кальк-я'!$5:$5,0))*
INDEX(ЗФ,MATCH($A$66,ЗФ!$A:$A,0),MATCH("Посевная площадь"&amp;YEAR(OF$3),ЗФ!$2:$2,0))*
INDEX(Коэф.закупка_год_виноград[],MATCH($A70,Коэф.закупка_год_виноград[1],0),MATCH(MONTH(OE$3),КЗ!$1:$1,0))/1000,""),0)</f>
        <v>0</v>
      </c>
      <c r="OF70" s="551" cm="1">
        <f t="array" aca="1" ref="OF70" ca="1">IFERROR(IF(AND(НачЦ_ИнвП_Дата&lt;=OF$3,КИнвП_Дата&gt;OF$3),
INDEX(Кальк._виноград,MATCH($A70,Кальк._виноград_наим.,0),MATCH("Сумма затрат, т.руб.",'Кальк-я'!$5:$5,0))*
INDEX(ЗФ,MATCH($A$66,ЗФ!$A:$A,0),MATCH("Посевная площадь"&amp;YEAR(OG$3),ЗФ!$2:$2,0))*
INDEX(Коэф.закупка_год_виноград[],MATCH($A70,Коэф.закупка_год_виноград[1],0),MATCH(MONTH(OF$3),КЗ!$1:$1,0))/1000,""),0)</f>
        <v>0</v>
      </c>
      <c r="OG70" s="551" cm="1">
        <f t="array" aca="1" ref="OG70" ca="1">IFERROR(IF(AND(НачЦ_ИнвП_Дата&lt;=OG$3,КИнвП_Дата&gt;OG$3),
INDEX(Кальк._виноград,MATCH($A70,Кальк._виноград_наим.,0),MATCH("Сумма затрат, т.руб.",'Кальк-я'!$5:$5,0))*
INDEX(ЗФ,MATCH($A$66,ЗФ!$A:$A,0),MATCH("Посевная площадь"&amp;YEAR(OH$3),ЗФ!$2:$2,0))*
INDEX(Коэф.закупка_год_виноград[],MATCH($A70,Коэф.закупка_год_виноград[1],0),MATCH(MONTH(OG$3),КЗ!$1:$1,0))/1000,""),0)</f>
        <v>0</v>
      </c>
      <c r="OH70" s="551" cm="1">
        <f t="array" aca="1" ref="OH70" ca="1">IFERROR(IF(AND(НачЦ_ИнвП_Дата&lt;=OH$3,КИнвП_Дата&gt;OH$3),
INDEX(Кальк._виноград,MATCH($A70,Кальк._виноград_наим.,0),MATCH("Сумма затрат, т.руб.",'Кальк-я'!$5:$5,0))*
INDEX(ЗФ,MATCH($A$66,ЗФ!$A:$A,0),MATCH("Посевная площадь"&amp;YEAR(OI$3),ЗФ!$2:$2,0))*
INDEX(Коэф.закупка_год_виноград[],MATCH($A70,Коэф.закупка_год_виноград[1],0),MATCH(MONTH(OH$3),КЗ!$1:$1,0))/1000,""),0)</f>
        <v>0</v>
      </c>
      <c r="OI70" s="551" cm="1">
        <f t="array" aca="1" ref="OI70" ca="1">IFERROR(IF(AND(НачЦ_ИнвП_Дата&lt;=OI$3,КИнвП_Дата&gt;OI$3),
INDEX(Кальк._виноград,MATCH($A70,Кальк._виноград_наим.,0),MATCH("Сумма затрат, т.руб.",'Кальк-я'!$5:$5,0))*
INDEX(ЗФ,MATCH($A$66,ЗФ!$A:$A,0),MATCH("Посевная площадь"&amp;YEAR(OJ$3),ЗФ!$2:$2,0))*
INDEX(Коэф.закупка_год_виноград[],MATCH($A70,Коэф.закупка_год_виноград[1],0),MATCH(MONTH(OI$3),КЗ!$1:$1,0))/1000,""),0)</f>
        <v>0</v>
      </c>
      <c r="OJ70" s="551" cm="1">
        <f t="array" aca="1" ref="OJ70" ca="1">IFERROR(IF(AND(НачЦ_ИнвП_Дата&lt;=OJ$3,КИнвП_Дата&gt;OJ$3),
INDEX(Кальк._виноград,MATCH($A70,Кальк._виноград_наим.,0),MATCH("Сумма затрат, т.руб.",'Кальк-я'!$5:$5,0))*
INDEX(ЗФ,MATCH($A$66,ЗФ!$A:$A,0),MATCH("Посевная площадь"&amp;YEAR(OK$3),ЗФ!$2:$2,0))*
INDEX(Коэф.закупка_год_виноград[],MATCH($A70,Коэф.закупка_год_виноград[1],0),MATCH(MONTH(OJ$3),КЗ!$1:$1,0))/1000,""),0)</f>
        <v>0</v>
      </c>
      <c r="OK70" s="551" t="str" cm="1">
        <f t="array" aca="1" ref="OK70" ca="1">IFERROR(IF(AND(НачЦ_ИнвП_Дата&lt;=OK$3,КИнвП_Дата&gt;OK$3),
INDEX(Кальк._виноград,MATCH($A70,Кальк._виноград_наим.,0),MATCH("Сумма затрат, т.руб.",'Кальк-я'!$5:$5,0))*
INDEX(ЗФ,MATCH($A$66,ЗФ!$A:$A,0),MATCH("Посевная площадь"&amp;YEAR(OL$3),ЗФ!$2:$2,0))*
INDEX(Коэф.закупка_год_виноград[],MATCH($A70,Коэф.закупка_год_виноград[1],0),MATCH(MONTH(OK$3),КЗ!$1:$1,0))/1000,""),0)</f>
        <v/>
      </c>
      <c r="OL70" s="551" t="str" cm="1">
        <f t="array" aca="1" ref="OL70" ca="1">IFERROR(IF(AND(НачЦ_ИнвП_Дата&lt;=OL$3,КИнвП_Дата&gt;OL$3),
INDEX(Кальк._виноград,MATCH($A70,Кальк._виноград_наим.,0),MATCH("Сумма затрат, т.руб.",'Кальк-я'!$5:$5,0))*
INDEX(ЗФ,MATCH($A$66,ЗФ!$A:$A,0),MATCH("Посевная площадь"&amp;YEAR(OM$3),ЗФ!$2:$2,0))*
INDEX(Коэф.закупка_год_виноград[],MATCH($A70,Коэф.закупка_год_виноград[1],0),MATCH(MONTH(OL$3),КЗ!$1:$1,0))/1000,""),0)</f>
        <v/>
      </c>
      <c r="OM70" s="551" t="str" cm="1">
        <f t="array" aca="1" ref="OM70" ca="1">IFERROR(IF(AND(НачЦ_ИнвП_Дата&lt;=OM$3,КИнвП_Дата&gt;OM$3),
INDEX(Кальк._виноград,MATCH($A70,Кальк._виноград_наим.,0),MATCH("Сумма затрат, т.руб.",'Кальк-я'!$5:$5,0))*
INDEX(ЗФ,MATCH($A$66,ЗФ!$A:$A,0),MATCH("Посевная площадь"&amp;YEAR(ON$3),ЗФ!$2:$2,0))*
INDEX(Коэф.закупка_год_виноград[],MATCH($A70,Коэф.закупка_год_виноград[1],0),MATCH(MONTH(OM$3),КЗ!$1:$1,0))/1000,""),0)</f>
        <v/>
      </c>
      <c r="ON70" s="552">
        <f t="shared" ca="1" si="1574"/>
        <v>0</v>
      </c>
    </row>
    <row r="71" spans="1:404" s="553" customFormat="1" outlineLevel="2">
      <c r="A71" s="550" t="s">
        <v>109</v>
      </c>
      <c r="B71" s="551" t="str" cm="1">
        <f t="array" ref="B71">IFERROR(IF(AND(НачЦ_ИнвП_Дата&lt;=B$3,КИнвП_Дата&gt;B$3),
INDEX(Кальк._виноград,MATCH($A71,Кальк._виноград_наим.,0),MATCH("Сумма затрат, т.руб.",'Кальк-я'!$5:$5,0))*
INDEX(ЗФ,MATCH($A$66,ЗФ!$A:$A,0),MATCH("Посевная площадь"&amp;YEAR(C$3),ЗФ!$2:$2,0))*
INDEX(Коэф.закупка_год_виноград[],MATCH($A71,Коэф.закупка_год_виноград[1],0),MATCH(MONTH(B$3),КЗ!$1:$1,0))/1000,""),0)</f>
        <v/>
      </c>
      <c r="C71" s="551" t="str" cm="1">
        <f t="array" aca="1" ref="C71" ca="1">IFERROR(IF(AND(НачЦ_ИнвП_Дата&lt;=C$3,КИнвП_Дата&gt;C$3),
INDEX(Кальк._виноград,MATCH($A71,Кальк._виноград_наим.,0),MATCH("Сумма затрат, т.руб.",'Кальк-я'!$5:$5,0))*
INDEX(ЗФ,MATCH($A$66,ЗФ!$A:$A,0),MATCH("Посевная площадь"&amp;YEAR(D$3),ЗФ!$2:$2,0))*
INDEX(Коэф.закупка_год_виноград[],MATCH($A71,Коэф.закупка_год_виноград[1],0),MATCH(MONTH(C$3),КЗ!$1:$1,0))/1000,""),0)</f>
        <v/>
      </c>
      <c r="D71" s="551" t="str" cm="1">
        <f t="array" aca="1" ref="D71" ca="1">IFERROR(IF(AND(НачЦ_ИнвП_Дата&lt;=D$3,КИнвП_Дата&gt;D$3),
INDEX(Кальк._виноград,MATCH($A71,Кальк._виноград_наим.,0),MATCH("Сумма затрат, т.руб.",'Кальк-я'!$5:$5,0))*
INDEX(ЗФ,MATCH($A$66,ЗФ!$A:$A,0),MATCH("Посевная площадь"&amp;YEAR(E$3),ЗФ!$2:$2,0))*
INDEX(Коэф.закупка_год_виноград[],MATCH($A71,Коэф.закупка_год_виноград[1],0),MATCH(MONTH(D$3),КЗ!$1:$1,0))/1000,""),0)</f>
        <v/>
      </c>
      <c r="E71" s="551" t="str" cm="1">
        <f t="array" aca="1" ref="E71" ca="1">IFERROR(IF(AND(НачЦ_ИнвП_Дата&lt;=E$3,КИнвП_Дата&gt;E$3),
INDEX(Кальк._виноград,MATCH($A71,Кальк._виноград_наим.,0),MATCH("Сумма затрат, т.руб.",'Кальк-я'!$5:$5,0))*
INDEX(ЗФ,MATCH($A$66,ЗФ!$A:$A,0),MATCH("Посевная площадь"&amp;YEAR(F$3),ЗФ!$2:$2,0))*
INDEX(Коэф.закупка_год_виноград[],MATCH($A71,Коэф.закупка_год_виноград[1],0),MATCH(MONTH(E$3),КЗ!$1:$1,0))/1000,""),0)</f>
        <v/>
      </c>
      <c r="F71" s="551" t="str" cm="1">
        <f t="array" aca="1" ref="F71" ca="1">IFERROR(IF(AND(НачЦ_ИнвП_Дата&lt;=F$3,КИнвП_Дата&gt;F$3),
INDEX(Кальк._виноград,MATCH($A71,Кальк._виноград_наим.,0),MATCH("Сумма затрат, т.руб.",'Кальк-я'!$5:$5,0))*
INDEX(ЗФ,MATCH($A$66,ЗФ!$A:$A,0),MATCH("Посевная площадь"&amp;YEAR(G$3),ЗФ!$2:$2,0))*
INDEX(Коэф.закупка_год_виноград[],MATCH($A71,Коэф.закупка_год_виноград[1],0),MATCH(MONTH(F$3),КЗ!$1:$1,0))/1000,""),0)</f>
        <v/>
      </c>
      <c r="G71" s="551" t="str" cm="1">
        <f t="array" aca="1" ref="G71" ca="1">IFERROR(IF(AND(НачЦ_ИнвП_Дата&lt;=G$3,КИнвП_Дата&gt;G$3),
INDEX(Кальк._виноград,MATCH($A71,Кальк._виноград_наим.,0),MATCH("Сумма затрат, т.руб.",'Кальк-я'!$5:$5,0))*
INDEX(ЗФ,MATCH($A$66,ЗФ!$A:$A,0),MATCH("Посевная площадь"&amp;YEAR(H$3),ЗФ!$2:$2,0))*
INDEX(Коэф.закупка_год_виноград[],MATCH($A71,Коэф.закупка_год_виноград[1],0),MATCH(MONTH(G$3),КЗ!$1:$1,0))/1000,""),0)</f>
        <v/>
      </c>
      <c r="H71" s="551" t="str" cm="1">
        <f t="array" aca="1" ref="H71" ca="1">IFERROR(IF(AND(НачЦ_ИнвП_Дата&lt;=H$3,КИнвП_Дата&gt;H$3),
INDEX(Кальк._виноград,MATCH($A71,Кальк._виноград_наим.,0),MATCH("Сумма затрат, т.руб.",'Кальк-я'!$5:$5,0))*
INDEX(ЗФ,MATCH($A$66,ЗФ!$A:$A,0),MATCH("Посевная площадь"&amp;YEAR(I$3),ЗФ!$2:$2,0))*
INDEX(Коэф.закупка_год_виноград[],MATCH($A71,Коэф.закупка_год_виноград[1],0),MATCH(MONTH(H$3),КЗ!$1:$1,0))/1000,""),0)</f>
        <v/>
      </c>
      <c r="I71" s="551" t="str" cm="1">
        <f t="array" aca="1" ref="I71" ca="1">IFERROR(IF(AND(НачЦ_ИнвП_Дата&lt;=I$3,КИнвП_Дата&gt;I$3),
INDEX(Кальк._виноград,MATCH($A71,Кальк._виноград_наим.,0),MATCH("Сумма затрат, т.руб.",'Кальк-я'!$5:$5,0))*
INDEX(ЗФ,MATCH($A$66,ЗФ!$A:$A,0),MATCH("Посевная площадь"&amp;YEAR(J$3),ЗФ!$2:$2,0))*
INDEX(Коэф.закупка_год_виноград[],MATCH($A71,Коэф.закупка_год_виноград[1],0),MATCH(MONTH(I$3),КЗ!$1:$1,0))/1000,""),0)</f>
        <v/>
      </c>
      <c r="J71" s="551" t="str" cm="1">
        <f t="array" aca="1" ref="J71" ca="1">IFERROR(IF(AND(НачЦ_ИнвП_Дата&lt;=J$3,КИнвП_Дата&gt;J$3),
INDEX(Кальк._виноград,MATCH($A71,Кальк._виноград_наим.,0),MATCH("Сумма затрат, т.руб.",'Кальк-я'!$5:$5,0))*
INDEX(ЗФ,MATCH($A$66,ЗФ!$A:$A,0),MATCH("Посевная площадь"&amp;YEAR(K$3),ЗФ!$2:$2,0))*
INDEX(Коэф.закупка_год_виноград[],MATCH($A71,Коэф.закупка_год_виноград[1],0),MATCH(MONTH(J$3),КЗ!$1:$1,0))/1000,""),0)</f>
        <v/>
      </c>
      <c r="K71" s="551" cm="1">
        <f t="array" aca="1" ref="K71" ca="1">IFERROR(IF(AND(НачЦ_ИнвП_Дата&lt;=K$3,КИнвП_Дата&gt;K$3),
INDEX(Кальк._виноград,MATCH($A71,Кальк._виноград_наим.,0),MATCH("Сумма затрат, т.руб.",'Кальк-я'!$5:$5,0))*
INDEX(ЗФ,MATCH($A$66,ЗФ!$A:$A,0),MATCH("Посевная площадь"&amp;YEAR(L$3),ЗФ!$2:$2,0))*
INDEX(Коэф.закупка_год_виноград[],MATCH($A71,Коэф.закупка_год_виноград[1],0),MATCH(MONTH(K$3),КЗ!$1:$1,0))/1000,""),0)</f>
        <v>0</v>
      </c>
      <c r="L71" s="551" cm="1">
        <f t="array" aca="1" ref="L71" ca="1">IFERROR(IF(AND(НачЦ_ИнвП_Дата&lt;=L$3,КИнвП_Дата&gt;L$3),
INDEX(Кальк._виноград,MATCH($A71,Кальк._виноград_наим.,0),MATCH("Сумма затрат, т.руб.",'Кальк-я'!$5:$5,0))*
INDEX(ЗФ,MATCH($A$66,ЗФ!$A:$A,0),MATCH("Посевная площадь"&amp;YEAR(M$3),ЗФ!$2:$2,0))*
INDEX(Коэф.закупка_год_виноград[],MATCH($A71,Коэф.закупка_год_виноград[1],0),MATCH(MONTH(L$3),КЗ!$1:$1,0))/1000,""),0)</f>
        <v>0</v>
      </c>
      <c r="M71" s="551" cm="1">
        <f t="array" aca="1" ref="M71" ca="1">IFERROR(IF(AND(НачЦ_ИнвП_Дата&lt;=M$3,КИнвП_Дата&gt;M$3),
INDEX(Кальк._виноград,MATCH($A71,Кальк._виноград_наим.,0),MATCH("Сумма затрат, т.руб.",'Кальк-я'!$5:$5,0))*
INDEX(ЗФ,MATCH($A$66,ЗФ!$A:$A,0),MATCH("Посевная площадь"&amp;YEAR(N$3),ЗФ!$2:$2,0))*
INDEX(Коэф.закупка_год_виноград[],MATCH($A71,Коэф.закупка_год_виноград[1],0),MATCH(MONTH(M$3),КЗ!$1:$1,0))/1000,""),0)</f>
        <v>0</v>
      </c>
      <c r="N71" s="552">
        <f t="shared" ca="1" si="1619"/>
        <v>0</v>
      </c>
      <c r="O71" s="551" cm="1">
        <f t="array" aca="1" ref="O71" ca="1">IFERROR(IF(AND(НачЦ_ИнвП_Дата&lt;=O$3,КИнвП_Дата&gt;O$3),
INDEX(Кальк._виноград,MATCH($A71,Кальк._виноград_наим.,0),MATCH("Сумма затрат, т.руб.",'Кальк-я'!$5:$5,0))*
INDEX(ЗФ,MATCH($A$66,ЗФ!$A:$A,0),MATCH("Посевная площадь"&amp;YEAR(P$3),ЗФ!$2:$2,0))*
INDEX(Коэф.закупка_год_виноград[],MATCH($A71,Коэф.закупка_год_виноград[1],0),MATCH(MONTH(O$3),КЗ!$1:$1,0))/1000,""),0)</f>
        <v>0</v>
      </c>
      <c r="P71" s="551" cm="1">
        <f t="array" aca="1" ref="P71" ca="1">IFERROR(IF(AND(НачЦ_ИнвП_Дата&lt;=P$3,КИнвП_Дата&gt;P$3),
INDEX(Кальк._виноград,MATCH($A71,Кальк._виноград_наим.,0),MATCH("Сумма затрат, т.руб.",'Кальк-я'!$5:$5,0))*
INDEX(ЗФ,MATCH($A$66,ЗФ!$A:$A,0),MATCH("Посевная площадь"&amp;YEAR(Q$3),ЗФ!$2:$2,0))*
INDEX(Коэф.закупка_год_виноград[],MATCH($A71,Коэф.закупка_год_виноград[1],0),MATCH(MONTH(P$3),КЗ!$1:$1,0))/1000,""),0)</f>
        <v>0</v>
      </c>
      <c r="Q71" s="551" cm="1">
        <f t="array" aca="1" ref="Q71" ca="1">IFERROR(IF(AND(НачЦ_ИнвП_Дата&lt;=Q$3,КИнвП_Дата&gt;Q$3),
INDEX(Кальк._виноград,MATCH($A71,Кальк._виноград_наим.,0),MATCH("Сумма затрат, т.руб.",'Кальк-я'!$5:$5,0))*
INDEX(ЗФ,MATCH($A$66,ЗФ!$A:$A,0),MATCH("Посевная площадь"&amp;YEAR(R$3),ЗФ!$2:$2,0))*
INDEX(Коэф.закупка_год_виноград[],MATCH($A71,Коэф.закупка_год_виноград[1],0),MATCH(MONTH(Q$3),КЗ!$1:$1,0))/1000,""),0)</f>
        <v>0</v>
      </c>
      <c r="R71" s="551" cm="1">
        <f t="array" aca="1" ref="R71" ca="1">IFERROR(IF(AND(НачЦ_ИнвП_Дата&lt;=R$3,КИнвП_Дата&gt;R$3),
INDEX(Кальк._виноград,MATCH($A71,Кальк._виноград_наим.,0),MATCH("Сумма затрат, т.руб.",'Кальк-я'!$5:$5,0))*
INDEX(ЗФ,MATCH($A$66,ЗФ!$A:$A,0),MATCH("Посевная площадь"&amp;YEAR(S$3),ЗФ!$2:$2,0))*
INDEX(Коэф.закупка_год_виноград[],MATCH($A71,Коэф.закупка_год_виноград[1],0),MATCH(MONTH(R$3),КЗ!$1:$1,0))/1000,""),0)</f>
        <v>0</v>
      </c>
      <c r="S71" s="551" cm="1">
        <f t="array" aca="1" ref="S71" ca="1">IFERROR(IF(AND(НачЦ_ИнвП_Дата&lt;=S$3,КИнвП_Дата&gt;S$3),
INDEX(Кальк._виноград,MATCH($A71,Кальк._виноград_наим.,0),MATCH("Сумма затрат, т.руб.",'Кальк-я'!$5:$5,0))*
INDEX(ЗФ,MATCH($A$66,ЗФ!$A:$A,0),MATCH("Посевная площадь"&amp;YEAR(T$3),ЗФ!$2:$2,0))*
INDEX(Коэф.закупка_год_виноград[],MATCH($A71,Коэф.закупка_год_виноград[1],0),MATCH(MONTH(S$3),КЗ!$1:$1,0))/1000,""),0)</f>
        <v>0</v>
      </c>
      <c r="T71" s="551" cm="1">
        <f t="array" aca="1" ref="T71" ca="1">IFERROR(IF(AND(НачЦ_ИнвП_Дата&lt;=T$3,КИнвП_Дата&gt;T$3),
INDEX(Кальк._виноград,MATCH($A71,Кальк._виноград_наим.,0),MATCH("Сумма затрат, т.руб.",'Кальк-я'!$5:$5,0))*
INDEX(ЗФ,MATCH($A$66,ЗФ!$A:$A,0),MATCH("Посевная площадь"&amp;YEAR(U$3),ЗФ!$2:$2,0))*
INDEX(Коэф.закупка_год_виноград[],MATCH($A71,Коэф.закупка_год_виноград[1],0),MATCH(MONTH(T$3),КЗ!$1:$1,0))/1000,""),0)</f>
        <v>0</v>
      </c>
      <c r="U71" s="551" cm="1">
        <f t="array" aca="1" ref="U71" ca="1">IFERROR(IF(AND(НачЦ_ИнвП_Дата&lt;=U$3,КИнвП_Дата&gt;U$3),
INDEX(Кальк._виноград,MATCH($A71,Кальк._виноград_наим.,0),MATCH("Сумма затрат, т.руб.",'Кальк-я'!$5:$5,0))*
INDEX(ЗФ,MATCH($A$66,ЗФ!$A:$A,0),MATCH("Посевная площадь"&amp;YEAR(V$3),ЗФ!$2:$2,0))*
INDEX(Коэф.закупка_год_виноград[],MATCH($A71,Коэф.закупка_год_виноград[1],0),MATCH(MONTH(U$3),КЗ!$1:$1,0))/1000,""),0)</f>
        <v>0</v>
      </c>
      <c r="V71" s="551" cm="1">
        <f t="array" aca="1" ref="V71" ca="1">IFERROR(IF(AND(НачЦ_ИнвП_Дата&lt;=V$3,КИнвП_Дата&gt;V$3),
INDEX(Кальк._виноград,MATCH($A71,Кальк._виноград_наим.,0),MATCH("Сумма затрат, т.руб.",'Кальк-я'!$5:$5,0))*
INDEX(ЗФ,MATCH($A$66,ЗФ!$A:$A,0),MATCH("Посевная площадь"&amp;YEAR(W$3),ЗФ!$2:$2,0))*
INDEX(Коэф.закупка_год_виноград[],MATCH($A71,Коэф.закупка_год_виноград[1],0),MATCH(MONTH(V$3),КЗ!$1:$1,0))/1000,""),0)</f>
        <v>3.9119999999999995</v>
      </c>
      <c r="W71" s="551" cm="1">
        <f t="array" aca="1" ref="W71" ca="1">IFERROR(IF(AND(НачЦ_ИнвП_Дата&lt;=W$3,КИнвП_Дата&gt;W$3),
INDEX(Кальк._виноград,MATCH($A71,Кальк._виноград_наим.,0),MATCH("Сумма затрат, т.руб.",'Кальк-я'!$5:$5,0))*
INDEX(ЗФ,MATCH($A$66,ЗФ!$A:$A,0),MATCH("Посевная площадь"&amp;YEAR(X$3),ЗФ!$2:$2,0))*
INDEX(Коэф.закупка_год_виноград[],MATCH($A71,Коэф.закупка_год_виноград[1],0),MATCH(MONTH(W$3),КЗ!$1:$1,0))/1000,""),0)</f>
        <v>3.9119999999999995</v>
      </c>
      <c r="X71" s="551" cm="1">
        <f t="array" aca="1" ref="X71" ca="1">IFERROR(IF(AND(НачЦ_ИнвП_Дата&lt;=X$3,КИнвП_Дата&gt;X$3),
INDEX(Кальк._виноград,MATCH($A71,Кальк._виноград_наим.,0),MATCH("Сумма затрат, т.руб.",'Кальк-я'!$5:$5,0))*
INDEX(ЗФ,MATCH($A$66,ЗФ!$A:$A,0),MATCH("Посевная площадь"&amp;YEAR(Y$3),ЗФ!$2:$2,0))*
INDEX(Коэф.закупка_год_виноград[],MATCH($A71,Коэф.закупка_год_виноград[1],0),MATCH(MONTH(X$3),КЗ!$1:$1,0))/1000,""),0)</f>
        <v>0</v>
      </c>
      <c r="Y71" s="551" cm="1">
        <f t="array" aca="1" ref="Y71" ca="1">IFERROR(IF(AND(НачЦ_ИнвП_Дата&lt;=Y$3,КИнвП_Дата&gt;Y$3),
INDEX(Кальк._виноград,MATCH($A71,Кальк._виноград_наим.,0),MATCH("Сумма затрат, т.руб.",'Кальк-я'!$5:$5,0))*
INDEX(ЗФ,MATCH($A$66,ЗФ!$A:$A,0),MATCH("Посевная площадь"&amp;YEAR(Z$3),ЗФ!$2:$2,0))*
INDEX(Коэф.закупка_год_виноград[],MATCH($A71,Коэф.закупка_год_виноград[1],0),MATCH(MONTH(Y$3),КЗ!$1:$1,0))/1000,""),0)</f>
        <v>0</v>
      </c>
      <c r="Z71" s="551" cm="1">
        <f t="array" aca="1" ref="Z71" ca="1">IFERROR(IF(AND(НачЦ_ИнвП_Дата&lt;=Z$3,КИнвП_Дата&gt;Z$3),
INDEX(Кальк._виноград,MATCH($A71,Кальк._виноград_наим.,0),MATCH("Сумма затрат, т.руб.",'Кальк-я'!$5:$5,0))*
INDEX(ЗФ,MATCH($A$66,ЗФ!$A:$A,0),MATCH("Посевная площадь"&amp;YEAR(AA$3),ЗФ!$2:$2,0))*
INDEX(Коэф.закупка_год_виноград[],MATCH($A71,Коэф.закупка_год_виноград[1],0),MATCH(MONTH(Z$3),КЗ!$1:$1,0))/1000,""),0)</f>
        <v>0</v>
      </c>
      <c r="AA71" s="552">
        <f t="shared" ca="1" si="1632"/>
        <v>7.823999999999999</v>
      </c>
      <c r="AB71" s="551" cm="1">
        <f t="array" aca="1" ref="AB71" ca="1">IFERROR(IF(AND(НачЦ_ИнвП_Дата&lt;=AB$3,КИнвП_Дата&gt;AB$3),
INDEX(Кальк._виноград,MATCH($A71,Кальк._виноград_наим.,0),MATCH("Сумма затрат, т.руб.",'Кальк-я'!$5:$5,0))*
INDEX(ЗФ,MATCH($A$66,ЗФ!$A:$A,0),MATCH("Посевная площадь"&amp;YEAR(AC$3),ЗФ!$2:$2,0))*
INDEX(Коэф.закупка_год_виноград[],MATCH($A71,Коэф.закупка_год_виноград[1],0),MATCH(MONTH(AB$3),КЗ!$1:$1,0))/1000,""),0)</f>
        <v>0</v>
      </c>
      <c r="AC71" s="551" cm="1">
        <f t="array" aca="1" ref="AC71" ca="1">IFERROR(IF(AND(НачЦ_ИнвП_Дата&lt;=AC$3,КИнвП_Дата&gt;AC$3),
INDEX(Кальк._виноград,MATCH($A71,Кальк._виноград_наим.,0),MATCH("Сумма затрат, т.руб.",'Кальк-я'!$5:$5,0))*
INDEX(ЗФ,MATCH($A$66,ЗФ!$A:$A,0),MATCH("Посевная площадь"&amp;YEAR(AD$3),ЗФ!$2:$2,0))*
INDEX(Коэф.закупка_год_виноград[],MATCH($A71,Коэф.закупка_год_виноград[1],0),MATCH(MONTH(AC$3),КЗ!$1:$1,0))/1000,""),0)</f>
        <v>0</v>
      </c>
      <c r="AD71" s="551" cm="1">
        <f t="array" aca="1" ref="AD71" ca="1">IFERROR(IF(AND(НачЦ_ИнвП_Дата&lt;=AD$3,КИнвП_Дата&gt;AD$3),
INDEX(Кальк._виноград,MATCH($A71,Кальк._виноград_наим.,0),MATCH("Сумма затрат, т.руб.",'Кальк-я'!$5:$5,0))*
INDEX(ЗФ,MATCH($A$66,ЗФ!$A:$A,0),MATCH("Посевная площадь"&amp;YEAR(AE$3),ЗФ!$2:$2,0))*
INDEX(Коэф.закупка_год_виноград[],MATCH($A71,Коэф.закупка_год_виноград[1],0),MATCH(MONTH(AD$3),КЗ!$1:$1,0))/1000,""),0)</f>
        <v>0</v>
      </c>
      <c r="AE71" s="551" cm="1">
        <f t="array" aca="1" ref="AE71" ca="1">IFERROR(IF(AND(НачЦ_ИнвП_Дата&lt;=AE$3,КИнвП_Дата&gt;AE$3),
INDEX(Кальк._виноград,MATCH($A71,Кальк._виноград_наим.,0),MATCH("Сумма затрат, т.руб.",'Кальк-я'!$5:$5,0))*
INDEX(ЗФ,MATCH($A$66,ЗФ!$A:$A,0),MATCH("Посевная площадь"&amp;YEAR(AF$3),ЗФ!$2:$2,0))*
INDEX(Коэф.закупка_год_виноград[],MATCH($A71,Коэф.закупка_год_виноград[1],0),MATCH(MONTH(AE$3),КЗ!$1:$1,0))/1000,""),0)</f>
        <v>0</v>
      </c>
      <c r="AF71" s="551" cm="1">
        <f t="array" aca="1" ref="AF71" ca="1">IFERROR(IF(AND(НачЦ_ИнвП_Дата&lt;=AF$3,КИнвП_Дата&gt;AF$3),
INDEX(Кальк._виноград,MATCH($A71,Кальк._виноград_наим.,0),MATCH("Сумма затрат, т.руб.",'Кальк-я'!$5:$5,0))*
INDEX(ЗФ,MATCH($A$66,ЗФ!$A:$A,0),MATCH("Посевная площадь"&amp;YEAR(AG$3),ЗФ!$2:$2,0))*
INDEX(Коэф.закупка_год_виноград[],MATCH($A71,Коэф.закупка_год_виноград[1],0),MATCH(MONTH(AF$3),КЗ!$1:$1,0))/1000,""),0)</f>
        <v>0</v>
      </c>
      <c r="AG71" s="551" cm="1">
        <f t="array" aca="1" ref="AG71" ca="1">IFERROR(IF(AND(НачЦ_ИнвП_Дата&lt;=AG$3,КИнвП_Дата&gt;AG$3),
INDEX(Кальк._виноград,MATCH($A71,Кальк._виноград_наим.,0),MATCH("Сумма затрат, т.руб.",'Кальк-я'!$5:$5,0))*
INDEX(ЗФ,MATCH($A$66,ЗФ!$A:$A,0),MATCH("Посевная площадь"&amp;YEAR(AH$3),ЗФ!$2:$2,0))*
INDEX(Коэф.закупка_год_виноград[],MATCH($A71,Коэф.закупка_год_виноград[1],0),MATCH(MONTH(AG$3),КЗ!$1:$1,0))/1000,""),0)</f>
        <v>0</v>
      </c>
      <c r="AH71" s="551" cm="1">
        <f t="array" aca="1" ref="AH71" ca="1">IFERROR(IF(AND(НачЦ_ИнвП_Дата&lt;=AH$3,КИнвП_Дата&gt;AH$3),
INDEX(Кальк._виноград,MATCH($A71,Кальк._виноград_наим.,0),MATCH("Сумма затрат, т.руб.",'Кальк-я'!$5:$5,0))*
INDEX(ЗФ,MATCH($A$66,ЗФ!$A:$A,0),MATCH("Посевная площадь"&amp;YEAR(AI$3),ЗФ!$2:$2,0))*
INDEX(Коэф.закупка_год_виноград[],MATCH($A71,Коэф.закупка_год_виноград[1],0),MATCH(MONTH(AH$3),КЗ!$1:$1,0))/1000,""),0)</f>
        <v>0</v>
      </c>
      <c r="AI71" s="551" cm="1">
        <f t="array" aca="1" ref="AI71" ca="1">IFERROR(IF(AND(НачЦ_ИнвП_Дата&lt;=AI$3,КИнвП_Дата&gt;AI$3),
INDEX(Кальк._виноград,MATCH($A71,Кальк._виноград_наим.,0),MATCH("Сумма затрат, т.руб.",'Кальк-я'!$5:$5,0))*
INDEX(ЗФ,MATCH($A$66,ЗФ!$A:$A,0),MATCH("Посевная площадь"&amp;YEAR(AJ$3),ЗФ!$2:$2,0))*
INDEX(Коэф.закупка_год_виноград[],MATCH($A71,Коэф.закупка_год_виноград[1],0),MATCH(MONTH(AI$3),КЗ!$1:$1,0))/1000,""),0)</f>
        <v>3.9119999999999995</v>
      </c>
      <c r="AJ71" s="551" cm="1">
        <f t="array" aca="1" ref="AJ71" ca="1">IFERROR(IF(AND(НачЦ_ИнвП_Дата&lt;=AJ$3,КИнвП_Дата&gt;AJ$3),
INDEX(Кальк._виноград,MATCH($A71,Кальк._виноград_наим.,0),MATCH("Сумма затрат, т.руб.",'Кальк-я'!$5:$5,0))*
INDEX(ЗФ,MATCH($A$66,ЗФ!$A:$A,0),MATCH("Посевная площадь"&amp;YEAR(AK$3),ЗФ!$2:$2,0))*
INDEX(Коэф.закупка_год_виноград[],MATCH($A71,Коэф.закупка_год_виноград[1],0),MATCH(MONTH(AJ$3),КЗ!$1:$1,0))/1000,""),0)</f>
        <v>3.9119999999999995</v>
      </c>
      <c r="AK71" s="551" cm="1">
        <f t="array" aca="1" ref="AK71" ca="1">IFERROR(IF(AND(НачЦ_ИнвП_Дата&lt;=AK$3,КИнвП_Дата&gt;AK$3),
INDEX(Кальк._виноград,MATCH($A71,Кальк._виноград_наим.,0),MATCH("Сумма затрат, т.руб.",'Кальк-я'!$5:$5,0))*
INDEX(ЗФ,MATCH($A$66,ЗФ!$A:$A,0),MATCH("Посевная площадь"&amp;YEAR(AL$3),ЗФ!$2:$2,0))*
INDEX(Коэф.закупка_год_виноград[],MATCH($A71,Коэф.закупка_год_виноград[1],0),MATCH(MONTH(AK$3),КЗ!$1:$1,0))/1000,""),0)</f>
        <v>0</v>
      </c>
      <c r="AL71" s="551" cm="1">
        <f t="array" aca="1" ref="AL71" ca="1">IFERROR(IF(AND(НачЦ_ИнвП_Дата&lt;=AL$3,КИнвП_Дата&gt;AL$3),
INDEX(Кальк._виноград,MATCH($A71,Кальк._виноград_наим.,0),MATCH("Сумма затрат, т.руб.",'Кальк-я'!$5:$5,0))*
INDEX(ЗФ,MATCH($A$66,ЗФ!$A:$A,0),MATCH("Посевная площадь"&amp;YEAR(AM$3),ЗФ!$2:$2,0))*
INDEX(Коэф.закупка_год_виноград[],MATCH($A71,Коэф.закупка_год_виноград[1],0),MATCH(MONTH(AL$3),КЗ!$1:$1,0))/1000,""),0)</f>
        <v>0</v>
      </c>
      <c r="AM71" s="551" cm="1">
        <f t="array" aca="1" ref="AM71" ca="1">IFERROR(IF(AND(НачЦ_ИнвП_Дата&lt;=AM$3,КИнвП_Дата&gt;AM$3),
INDEX(Кальк._виноград,MATCH($A71,Кальк._виноград_наим.,0),MATCH("Сумма затрат, т.руб.",'Кальк-я'!$5:$5,0))*
INDEX(ЗФ,MATCH($A$66,ЗФ!$A:$A,0),MATCH("Посевная площадь"&amp;YEAR(AN$3),ЗФ!$2:$2,0))*
INDEX(Коэф.закупка_год_виноград[],MATCH($A71,Коэф.закупка_год_виноград[1],0),MATCH(MONTH(AM$3),КЗ!$1:$1,0))/1000,""),0)</f>
        <v>0</v>
      </c>
      <c r="AN71" s="552">
        <f t="shared" ca="1" si="1460"/>
        <v>7.823999999999999</v>
      </c>
      <c r="AO71" s="551" cm="1">
        <f t="array" aca="1" ref="AO71" ca="1">IFERROR(IF(AND(НачЦ_ИнвП_Дата&lt;=AO$3,КИнвП_Дата&gt;AO$3),
INDEX(Кальк._виноград,MATCH($A71,Кальк._виноград_наим.,0),MATCH("Сумма затрат, т.руб.",'Кальк-я'!$5:$5,0))*
INDEX(ЗФ,MATCH($A$66,ЗФ!$A:$A,0),MATCH("Посевная площадь"&amp;YEAR(AP$3),ЗФ!$2:$2,0))*
INDEX(Коэф.закупка_год_виноград[],MATCH($A71,Коэф.закупка_год_виноград[1],0),MATCH(MONTH(AO$3),КЗ!$1:$1,0))/1000,""),0)</f>
        <v>0</v>
      </c>
      <c r="AP71" s="551" cm="1">
        <f t="array" aca="1" ref="AP71" ca="1">IFERROR(IF(AND(НачЦ_ИнвП_Дата&lt;=AP$3,КИнвП_Дата&gt;AP$3),
INDEX(Кальк._виноград,MATCH($A71,Кальк._виноград_наим.,0),MATCH("Сумма затрат, т.руб.",'Кальк-я'!$5:$5,0))*
INDEX(ЗФ,MATCH($A$66,ЗФ!$A:$A,0),MATCH("Посевная площадь"&amp;YEAR(AQ$3),ЗФ!$2:$2,0))*
INDEX(Коэф.закупка_год_виноград[],MATCH($A71,Коэф.закупка_год_виноград[1],0),MATCH(MONTH(AP$3),КЗ!$1:$1,0))/1000,""),0)</f>
        <v>0</v>
      </c>
      <c r="AQ71" s="551" cm="1">
        <f t="array" aca="1" ref="AQ71" ca="1">IFERROR(IF(AND(НачЦ_ИнвП_Дата&lt;=AQ$3,КИнвП_Дата&gt;AQ$3),
INDEX(Кальк._виноград,MATCH($A71,Кальк._виноград_наим.,0),MATCH("Сумма затрат, т.руб.",'Кальк-я'!$5:$5,0))*
INDEX(ЗФ,MATCH($A$66,ЗФ!$A:$A,0),MATCH("Посевная площадь"&amp;YEAR(AR$3),ЗФ!$2:$2,0))*
INDEX(Коэф.закупка_год_виноград[],MATCH($A71,Коэф.закупка_год_виноград[1],0),MATCH(MONTH(AQ$3),КЗ!$1:$1,0))/1000,""),0)</f>
        <v>0</v>
      </c>
      <c r="AR71" s="551" cm="1">
        <f t="array" aca="1" ref="AR71" ca="1">IFERROR(IF(AND(НачЦ_ИнвП_Дата&lt;=AR$3,КИнвП_Дата&gt;AR$3),
INDEX(Кальк._виноград,MATCH($A71,Кальк._виноград_наим.,0),MATCH("Сумма затрат, т.руб.",'Кальк-я'!$5:$5,0))*
INDEX(ЗФ,MATCH($A$66,ЗФ!$A:$A,0),MATCH("Посевная площадь"&amp;YEAR(AS$3),ЗФ!$2:$2,0))*
INDEX(Коэф.закупка_год_виноград[],MATCH($A71,Коэф.закупка_год_виноград[1],0),MATCH(MONTH(AR$3),КЗ!$1:$1,0))/1000,""),0)</f>
        <v>0</v>
      </c>
      <c r="AS71" s="551" cm="1">
        <f t="array" aca="1" ref="AS71" ca="1">IFERROR(IF(AND(НачЦ_ИнвП_Дата&lt;=AS$3,КИнвП_Дата&gt;AS$3),
INDEX(Кальк._виноград,MATCH($A71,Кальк._виноград_наим.,0),MATCH("Сумма затрат, т.руб.",'Кальк-я'!$5:$5,0))*
INDEX(ЗФ,MATCH($A$66,ЗФ!$A:$A,0),MATCH("Посевная площадь"&amp;YEAR(AT$3),ЗФ!$2:$2,0))*
INDEX(Коэф.закупка_год_виноград[],MATCH($A71,Коэф.закупка_год_виноград[1],0),MATCH(MONTH(AS$3),КЗ!$1:$1,0))/1000,""),0)</f>
        <v>0</v>
      </c>
      <c r="AT71" s="551" cm="1">
        <f t="array" aca="1" ref="AT71" ca="1">IFERROR(IF(AND(НачЦ_ИнвП_Дата&lt;=AT$3,КИнвП_Дата&gt;AT$3),
INDEX(Кальк._виноград,MATCH($A71,Кальк._виноград_наим.,0),MATCH("Сумма затрат, т.руб.",'Кальк-я'!$5:$5,0))*
INDEX(ЗФ,MATCH($A$66,ЗФ!$A:$A,0),MATCH("Посевная площадь"&amp;YEAR(AU$3),ЗФ!$2:$2,0))*
INDEX(Коэф.закупка_год_виноград[],MATCH($A71,Коэф.закупка_год_виноград[1],0),MATCH(MONTH(AT$3),КЗ!$1:$1,0))/1000,""),0)</f>
        <v>0</v>
      </c>
      <c r="AU71" s="551" cm="1">
        <f t="array" aca="1" ref="AU71" ca="1">IFERROR(IF(AND(НачЦ_ИнвП_Дата&lt;=AU$3,КИнвП_Дата&gt;AU$3),
INDEX(Кальк._виноград,MATCH($A71,Кальк._виноград_наим.,0),MATCH("Сумма затрат, т.руб.",'Кальк-я'!$5:$5,0))*
INDEX(ЗФ,MATCH($A$66,ЗФ!$A:$A,0),MATCH("Посевная площадь"&amp;YEAR(AV$3),ЗФ!$2:$2,0))*
INDEX(Коэф.закупка_год_виноград[],MATCH($A71,Коэф.закупка_год_виноград[1],0),MATCH(MONTH(AU$3),КЗ!$1:$1,0))/1000,""),0)</f>
        <v>0</v>
      </c>
      <c r="AV71" s="551" cm="1">
        <f t="array" aca="1" ref="AV71" ca="1">IFERROR(IF(AND(НачЦ_ИнвП_Дата&lt;=AV$3,КИнвП_Дата&gt;AV$3),
INDEX(Кальк._виноград,MATCH($A71,Кальк._виноград_наим.,0),MATCH("Сумма затрат, т.руб.",'Кальк-я'!$5:$5,0))*
INDEX(ЗФ,MATCH($A$66,ЗФ!$A:$A,0),MATCH("Посевная площадь"&amp;YEAR(AW$3),ЗФ!$2:$2,0))*
INDEX(Коэф.закупка_год_виноград[],MATCH($A71,Коэф.закупка_год_виноград[1],0),MATCH(MONTH(AV$3),КЗ!$1:$1,0))/1000,""),0)</f>
        <v>3.9119999999999995</v>
      </c>
      <c r="AW71" s="551" cm="1">
        <f t="array" aca="1" ref="AW71" ca="1">IFERROR(IF(AND(НачЦ_ИнвП_Дата&lt;=AW$3,КИнвП_Дата&gt;AW$3),
INDEX(Кальк._виноград,MATCH($A71,Кальк._виноград_наим.,0),MATCH("Сумма затрат, т.руб.",'Кальк-я'!$5:$5,0))*
INDEX(ЗФ,MATCH($A$66,ЗФ!$A:$A,0),MATCH("Посевная площадь"&amp;YEAR(AX$3),ЗФ!$2:$2,0))*
INDEX(Коэф.закупка_год_виноград[],MATCH($A71,Коэф.закупка_год_виноград[1],0),MATCH(MONTH(AW$3),КЗ!$1:$1,0))/1000,""),0)</f>
        <v>3.9119999999999995</v>
      </c>
      <c r="AX71" s="551" cm="1">
        <f t="array" aca="1" ref="AX71" ca="1">IFERROR(IF(AND(НачЦ_ИнвП_Дата&lt;=AX$3,КИнвП_Дата&gt;AX$3),
INDEX(Кальк._виноград,MATCH($A71,Кальк._виноград_наим.,0),MATCH("Сумма затрат, т.руб.",'Кальк-я'!$5:$5,0))*
INDEX(ЗФ,MATCH($A$66,ЗФ!$A:$A,0),MATCH("Посевная площадь"&amp;YEAR(AY$3),ЗФ!$2:$2,0))*
INDEX(Коэф.закупка_год_виноград[],MATCH($A71,Коэф.закупка_год_виноград[1],0),MATCH(MONTH(AX$3),КЗ!$1:$1,0))/1000,""),0)</f>
        <v>0</v>
      </c>
      <c r="AY71" s="551" cm="1">
        <f t="array" aca="1" ref="AY71" ca="1">IFERROR(IF(AND(НачЦ_ИнвП_Дата&lt;=AY$3,КИнвП_Дата&gt;AY$3),
INDEX(Кальк._виноград,MATCH($A71,Кальк._виноград_наим.,0),MATCH("Сумма затрат, т.руб.",'Кальк-я'!$5:$5,0))*
INDEX(ЗФ,MATCH($A$66,ЗФ!$A:$A,0),MATCH("Посевная площадь"&amp;YEAR(AZ$3),ЗФ!$2:$2,0))*
INDEX(Коэф.закупка_год_виноград[],MATCH($A71,Коэф.закупка_год_виноград[1],0),MATCH(MONTH(AY$3),КЗ!$1:$1,0))/1000,""),0)</f>
        <v>0</v>
      </c>
      <c r="AZ71" s="551" cm="1">
        <f t="array" aca="1" ref="AZ71" ca="1">IFERROR(IF(AND(НачЦ_ИнвП_Дата&lt;=AZ$3,КИнвП_Дата&gt;AZ$3),
INDEX(Кальк._виноград,MATCH($A71,Кальк._виноград_наим.,0),MATCH("Сумма затрат, т.руб.",'Кальк-я'!$5:$5,0))*
INDEX(ЗФ,MATCH($A$66,ЗФ!$A:$A,0),MATCH("Посевная площадь"&amp;YEAR(BA$3),ЗФ!$2:$2,0))*
INDEX(Коэф.закупка_год_виноград[],MATCH($A71,Коэф.закупка_год_виноград[1],0),MATCH(MONTH(AZ$3),КЗ!$1:$1,0))/1000,""),0)</f>
        <v>0</v>
      </c>
      <c r="BA71" s="552">
        <f t="shared" ca="1" si="1462"/>
        <v>7.823999999999999</v>
      </c>
      <c r="BB71" s="551" cm="1">
        <f t="array" aca="1" ref="BB71" ca="1">IFERROR(IF(AND(НачЦ_ИнвП_Дата&lt;=BB$3,КИнвП_Дата&gt;BB$3),
INDEX(Кальк._виноград,MATCH($A71,Кальк._виноград_наим.,0),MATCH("Сумма затрат, т.руб.",'Кальк-я'!$5:$5,0))*
INDEX(ЗФ,MATCH($A$66,ЗФ!$A:$A,0),MATCH("Посевная площадь"&amp;YEAR(BC$3),ЗФ!$2:$2,0))*
INDEX(Коэф.закупка_год_виноград[],MATCH($A71,Коэф.закупка_год_виноград[1],0),MATCH(MONTH(BB$3),КЗ!$1:$1,0))/1000,""),0)</f>
        <v>0</v>
      </c>
      <c r="BC71" s="551" cm="1">
        <f t="array" aca="1" ref="BC71" ca="1">IFERROR(IF(AND(НачЦ_ИнвП_Дата&lt;=BC$3,КИнвП_Дата&gt;BC$3),
INDEX(Кальк._виноград,MATCH($A71,Кальк._виноград_наим.,0),MATCH("Сумма затрат, т.руб.",'Кальк-я'!$5:$5,0))*
INDEX(ЗФ,MATCH($A$66,ЗФ!$A:$A,0),MATCH("Посевная площадь"&amp;YEAR(BD$3),ЗФ!$2:$2,0))*
INDEX(Коэф.закупка_год_виноград[],MATCH($A71,Коэф.закупка_год_виноград[1],0),MATCH(MONTH(BC$3),КЗ!$1:$1,0))/1000,""),0)</f>
        <v>0</v>
      </c>
      <c r="BD71" s="551" cm="1">
        <f t="array" aca="1" ref="BD71" ca="1">IFERROR(IF(AND(НачЦ_ИнвП_Дата&lt;=BD$3,КИнвП_Дата&gt;BD$3),
INDEX(Кальк._виноград,MATCH($A71,Кальк._виноград_наим.,0),MATCH("Сумма затрат, т.руб.",'Кальк-я'!$5:$5,0))*
INDEX(ЗФ,MATCH($A$66,ЗФ!$A:$A,0),MATCH("Посевная площадь"&amp;YEAR(BE$3),ЗФ!$2:$2,0))*
INDEX(Коэф.закупка_год_виноград[],MATCH($A71,Коэф.закупка_год_виноград[1],0),MATCH(MONTH(BD$3),КЗ!$1:$1,0))/1000,""),0)</f>
        <v>0</v>
      </c>
      <c r="BE71" s="551" cm="1">
        <f t="array" aca="1" ref="BE71" ca="1">IFERROR(IF(AND(НачЦ_ИнвП_Дата&lt;=BE$3,КИнвП_Дата&gt;BE$3),
INDEX(Кальк._виноград,MATCH($A71,Кальк._виноград_наим.,0),MATCH("Сумма затрат, т.руб.",'Кальк-я'!$5:$5,0))*
INDEX(ЗФ,MATCH($A$66,ЗФ!$A:$A,0),MATCH("Посевная площадь"&amp;YEAR(BF$3),ЗФ!$2:$2,0))*
INDEX(Коэф.закупка_год_виноград[],MATCH($A71,Коэф.закупка_год_виноград[1],0),MATCH(MONTH(BE$3),КЗ!$1:$1,0))/1000,""),0)</f>
        <v>0</v>
      </c>
      <c r="BF71" s="551" cm="1">
        <f t="array" aca="1" ref="BF71" ca="1">IFERROR(IF(AND(НачЦ_ИнвП_Дата&lt;=BF$3,КИнвП_Дата&gt;BF$3),
INDEX(Кальк._виноград,MATCH($A71,Кальк._виноград_наим.,0),MATCH("Сумма затрат, т.руб.",'Кальк-я'!$5:$5,0))*
INDEX(ЗФ,MATCH($A$66,ЗФ!$A:$A,0),MATCH("Посевная площадь"&amp;YEAR(BG$3),ЗФ!$2:$2,0))*
INDEX(Коэф.закупка_год_виноград[],MATCH($A71,Коэф.закупка_год_виноград[1],0),MATCH(MONTH(BF$3),КЗ!$1:$1,0))/1000,""),0)</f>
        <v>0</v>
      </c>
      <c r="BG71" s="551" cm="1">
        <f t="array" aca="1" ref="BG71" ca="1">IFERROR(IF(AND(НачЦ_ИнвП_Дата&lt;=BG$3,КИнвП_Дата&gt;BG$3),
INDEX(Кальк._виноград,MATCH($A71,Кальк._виноград_наим.,0),MATCH("Сумма затрат, т.руб.",'Кальк-я'!$5:$5,0))*
INDEX(ЗФ,MATCH($A$66,ЗФ!$A:$A,0),MATCH("Посевная площадь"&amp;YEAR(BH$3),ЗФ!$2:$2,0))*
INDEX(Коэф.закупка_год_виноград[],MATCH($A71,Коэф.закупка_год_виноград[1],0),MATCH(MONTH(BG$3),КЗ!$1:$1,0))/1000,""),0)</f>
        <v>0</v>
      </c>
      <c r="BH71" s="551" cm="1">
        <f t="array" aca="1" ref="BH71" ca="1">IFERROR(IF(AND(НачЦ_ИнвП_Дата&lt;=BH$3,КИнвП_Дата&gt;BH$3),
INDEX(Кальк._виноград,MATCH($A71,Кальк._виноград_наим.,0),MATCH("Сумма затрат, т.руб.",'Кальк-я'!$5:$5,0))*
INDEX(ЗФ,MATCH($A$66,ЗФ!$A:$A,0),MATCH("Посевная площадь"&amp;YEAR(BI$3),ЗФ!$2:$2,0))*
INDEX(Коэф.закупка_год_виноград[],MATCH($A71,Коэф.закупка_год_виноград[1],0),MATCH(MONTH(BH$3),КЗ!$1:$1,0))/1000,""),0)</f>
        <v>0</v>
      </c>
      <c r="BI71" s="551" cm="1">
        <f t="array" aca="1" ref="BI71" ca="1">IFERROR(IF(AND(НачЦ_ИнвП_Дата&lt;=BI$3,КИнвП_Дата&gt;BI$3),
INDEX(Кальк._виноград,MATCH($A71,Кальк._виноград_наим.,0),MATCH("Сумма затрат, т.руб.",'Кальк-я'!$5:$5,0))*
INDEX(ЗФ,MATCH($A$66,ЗФ!$A:$A,0),MATCH("Посевная площадь"&amp;YEAR(BJ$3),ЗФ!$2:$2,0))*
INDEX(Коэф.закупка_год_виноград[],MATCH($A71,Коэф.закупка_год_виноград[1],0),MATCH(MONTH(BI$3),КЗ!$1:$1,0))/1000,""),0)</f>
        <v>3.9119999999999995</v>
      </c>
      <c r="BJ71" s="551" cm="1">
        <f t="array" aca="1" ref="BJ71" ca="1">IFERROR(IF(AND(НачЦ_ИнвП_Дата&lt;=BJ$3,КИнвП_Дата&gt;BJ$3),
INDEX(Кальк._виноград,MATCH($A71,Кальк._виноград_наим.,0),MATCH("Сумма затрат, т.руб.",'Кальк-я'!$5:$5,0))*
INDEX(ЗФ,MATCH($A$66,ЗФ!$A:$A,0),MATCH("Посевная площадь"&amp;YEAR(BK$3),ЗФ!$2:$2,0))*
INDEX(Коэф.закупка_год_виноград[],MATCH($A71,Коэф.закупка_год_виноград[1],0),MATCH(MONTH(BJ$3),КЗ!$1:$1,0))/1000,""),0)</f>
        <v>3.9119999999999995</v>
      </c>
      <c r="BK71" s="551" cm="1">
        <f t="array" aca="1" ref="BK71" ca="1">IFERROR(IF(AND(НачЦ_ИнвП_Дата&lt;=BK$3,КИнвП_Дата&gt;BK$3),
INDEX(Кальк._виноград,MATCH($A71,Кальк._виноград_наим.,0),MATCH("Сумма затрат, т.руб.",'Кальк-я'!$5:$5,0))*
INDEX(ЗФ,MATCH($A$66,ЗФ!$A:$A,0),MATCH("Посевная площадь"&amp;YEAR(BL$3),ЗФ!$2:$2,0))*
INDEX(Коэф.закупка_год_виноград[],MATCH($A71,Коэф.закупка_год_виноград[1],0),MATCH(MONTH(BK$3),КЗ!$1:$1,0))/1000,""),0)</f>
        <v>0</v>
      </c>
      <c r="BL71" s="551" cm="1">
        <f t="array" aca="1" ref="BL71" ca="1">IFERROR(IF(AND(НачЦ_ИнвП_Дата&lt;=BL$3,КИнвП_Дата&gt;BL$3),
INDEX(Кальк._виноград,MATCH($A71,Кальк._виноград_наим.,0),MATCH("Сумма затрат, т.руб.",'Кальк-я'!$5:$5,0))*
INDEX(ЗФ,MATCH($A$66,ЗФ!$A:$A,0),MATCH("Посевная площадь"&amp;YEAR(BM$3),ЗФ!$2:$2,0))*
INDEX(Коэф.закупка_год_виноград[],MATCH($A71,Коэф.закупка_год_виноград[1],0),MATCH(MONTH(BL$3),КЗ!$1:$1,0))/1000,""),0)</f>
        <v>0</v>
      </c>
      <c r="BM71" s="551" cm="1">
        <f t="array" aca="1" ref="BM71" ca="1">IFERROR(IF(AND(НачЦ_ИнвП_Дата&lt;=BM$3,КИнвП_Дата&gt;BM$3),
INDEX(Кальк._виноград,MATCH($A71,Кальк._виноград_наим.,0),MATCH("Сумма затрат, т.руб.",'Кальк-я'!$5:$5,0))*
INDEX(ЗФ,MATCH($A$66,ЗФ!$A:$A,0),MATCH("Посевная площадь"&amp;YEAR(BN$3),ЗФ!$2:$2,0))*
INDEX(Коэф.закупка_год_виноград[],MATCH($A71,Коэф.закупка_год_виноград[1],0),MATCH(MONTH(BM$3),КЗ!$1:$1,0))/1000,""),0)</f>
        <v>0</v>
      </c>
      <c r="BN71" s="552">
        <f t="shared" ca="1" si="1548"/>
        <v>7.823999999999999</v>
      </c>
      <c r="BO71" s="551" cm="1">
        <f t="array" aca="1" ref="BO71" ca="1">IFERROR(IF(AND(НачЦ_ИнвП_Дата&lt;=BO$3,КИнвП_Дата&gt;BO$3),
INDEX(Кальк._виноград,MATCH($A71,Кальк._виноград_наим.,0),MATCH("Сумма затрат, т.руб.",'Кальк-я'!$5:$5,0))*
INDEX(ЗФ,MATCH($A$66,ЗФ!$A:$A,0),MATCH("Посевная площадь"&amp;YEAR(BP$3),ЗФ!$2:$2,0))*
INDEX(Коэф.закупка_год_виноград[],MATCH($A71,Коэф.закупка_год_виноград[1],0),MATCH(MONTH(BO$3),КЗ!$1:$1,0))/1000,""),0)</f>
        <v>0</v>
      </c>
      <c r="BP71" s="551" cm="1">
        <f t="array" aca="1" ref="BP71" ca="1">IFERROR(IF(AND(НачЦ_ИнвП_Дата&lt;=BP$3,КИнвП_Дата&gt;BP$3),
INDEX(Кальк._виноград,MATCH($A71,Кальк._виноград_наим.,0),MATCH("Сумма затрат, т.руб.",'Кальк-я'!$5:$5,0))*
INDEX(ЗФ,MATCH($A$66,ЗФ!$A:$A,0),MATCH("Посевная площадь"&amp;YEAR(BQ$3),ЗФ!$2:$2,0))*
INDEX(Коэф.закупка_год_виноград[],MATCH($A71,Коэф.закупка_год_виноград[1],0),MATCH(MONTH(BP$3),КЗ!$1:$1,0))/1000,""),0)</f>
        <v>0</v>
      </c>
      <c r="BQ71" s="551" cm="1">
        <f t="array" aca="1" ref="BQ71" ca="1">IFERROR(IF(AND(НачЦ_ИнвП_Дата&lt;=BQ$3,КИнвП_Дата&gt;BQ$3),
INDEX(Кальк._виноград,MATCH($A71,Кальк._виноград_наим.,0),MATCH("Сумма затрат, т.руб.",'Кальк-я'!$5:$5,0))*
INDEX(ЗФ,MATCH($A$66,ЗФ!$A:$A,0),MATCH("Посевная площадь"&amp;YEAR(BR$3),ЗФ!$2:$2,0))*
INDEX(Коэф.закупка_год_виноград[],MATCH($A71,Коэф.закупка_год_виноград[1],0),MATCH(MONTH(BQ$3),КЗ!$1:$1,0))/1000,""),0)</f>
        <v>0</v>
      </c>
      <c r="BR71" s="551" cm="1">
        <f t="array" aca="1" ref="BR71" ca="1">IFERROR(IF(AND(НачЦ_ИнвП_Дата&lt;=BR$3,КИнвП_Дата&gt;BR$3),
INDEX(Кальк._виноград,MATCH($A71,Кальк._виноград_наим.,0),MATCH("Сумма затрат, т.руб.",'Кальк-я'!$5:$5,0))*
INDEX(ЗФ,MATCH($A$66,ЗФ!$A:$A,0),MATCH("Посевная площадь"&amp;YEAR(BS$3),ЗФ!$2:$2,0))*
INDEX(Коэф.закупка_год_виноград[],MATCH($A71,Коэф.закупка_год_виноград[1],0),MATCH(MONTH(BR$3),КЗ!$1:$1,0))/1000,""),0)</f>
        <v>0</v>
      </c>
      <c r="BS71" s="551" cm="1">
        <f t="array" aca="1" ref="BS71" ca="1">IFERROR(IF(AND(НачЦ_ИнвП_Дата&lt;=BS$3,КИнвП_Дата&gt;BS$3),
INDEX(Кальк._виноград,MATCH($A71,Кальк._виноград_наим.,0),MATCH("Сумма затрат, т.руб.",'Кальк-я'!$5:$5,0))*
INDEX(ЗФ,MATCH($A$66,ЗФ!$A:$A,0),MATCH("Посевная площадь"&amp;YEAR(BT$3),ЗФ!$2:$2,0))*
INDEX(Коэф.закупка_год_виноград[],MATCH($A71,Коэф.закупка_год_виноград[1],0),MATCH(MONTH(BS$3),КЗ!$1:$1,0))/1000,""),0)</f>
        <v>0</v>
      </c>
      <c r="BT71" s="551" cm="1">
        <f t="array" aca="1" ref="BT71" ca="1">IFERROR(IF(AND(НачЦ_ИнвП_Дата&lt;=BT$3,КИнвП_Дата&gt;BT$3),
INDEX(Кальк._виноград,MATCH($A71,Кальк._виноград_наим.,0),MATCH("Сумма затрат, т.руб.",'Кальк-я'!$5:$5,0))*
INDEX(ЗФ,MATCH($A$66,ЗФ!$A:$A,0),MATCH("Посевная площадь"&amp;YEAR(BU$3),ЗФ!$2:$2,0))*
INDEX(Коэф.закупка_год_виноград[],MATCH($A71,Коэф.закупка_год_виноград[1],0),MATCH(MONTH(BT$3),КЗ!$1:$1,0))/1000,""),0)</f>
        <v>0</v>
      </c>
      <c r="BU71" s="551" cm="1">
        <f t="array" aca="1" ref="BU71" ca="1">IFERROR(IF(AND(НачЦ_ИнвП_Дата&lt;=BU$3,КИнвП_Дата&gt;BU$3),
INDEX(Кальк._виноград,MATCH($A71,Кальк._виноград_наим.,0),MATCH("Сумма затрат, т.руб.",'Кальк-я'!$5:$5,0))*
INDEX(ЗФ,MATCH($A$66,ЗФ!$A:$A,0),MATCH("Посевная площадь"&amp;YEAR(BV$3),ЗФ!$2:$2,0))*
INDEX(Коэф.закупка_год_виноград[],MATCH($A71,Коэф.закупка_год_виноград[1],0),MATCH(MONTH(BU$3),КЗ!$1:$1,0))/1000,""),0)</f>
        <v>0</v>
      </c>
      <c r="BV71" s="551" cm="1">
        <f t="array" aca="1" ref="BV71" ca="1">IFERROR(IF(AND(НачЦ_ИнвП_Дата&lt;=BV$3,КИнвП_Дата&gt;BV$3),
INDEX(Кальк._виноград,MATCH($A71,Кальк._виноград_наим.,0),MATCH("Сумма затрат, т.руб.",'Кальк-я'!$5:$5,0))*
INDEX(ЗФ,MATCH($A$66,ЗФ!$A:$A,0),MATCH("Посевная площадь"&amp;YEAR(BW$3),ЗФ!$2:$2,0))*
INDEX(Коэф.закупка_год_виноград[],MATCH($A71,Коэф.закупка_год_виноград[1],0),MATCH(MONTH(BV$3),КЗ!$1:$1,0))/1000,""),0)</f>
        <v>3.9119999999999995</v>
      </c>
      <c r="BW71" s="551" cm="1">
        <f t="array" aca="1" ref="BW71" ca="1">IFERROR(IF(AND(НачЦ_ИнвП_Дата&lt;=BW$3,КИнвП_Дата&gt;BW$3),
INDEX(Кальк._виноград,MATCH($A71,Кальк._виноград_наим.,0),MATCH("Сумма затрат, т.руб.",'Кальк-я'!$5:$5,0))*
INDEX(ЗФ,MATCH($A$66,ЗФ!$A:$A,0),MATCH("Посевная площадь"&amp;YEAR(BX$3),ЗФ!$2:$2,0))*
INDEX(Коэф.закупка_год_виноград[],MATCH($A71,Коэф.закупка_год_виноград[1],0),MATCH(MONTH(BW$3),КЗ!$1:$1,0))/1000,""),0)</f>
        <v>3.9119999999999995</v>
      </c>
      <c r="BX71" s="551" cm="1">
        <f t="array" aca="1" ref="BX71" ca="1">IFERROR(IF(AND(НачЦ_ИнвП_Дата&lt;=BX$3,КИнвП_Дата&gt;BX$3),
INDEX(Кальк._виноград,MATCH($A71,Кальк._виноград_наим.,0),MATCH("Сумма затрат, т.руб.",'Кальк-я'!$5:$5,0))*
INDEX(ЗФ,MATCH($A$66,ЗФ!$A:$A,0),MATCH("Посевная площадь"&amp;YEAR(BY$3),ЗФ!$2:$2,0))*
INDEX(Коэф.закупка_год_виноград[],MATCH($A71,Коэф.закупка_год_виноград[1],0),MATCH(MONTH(BX$3),КЗ!$1:$1,0))/1000,""),0)</f>
        <v>0</v>
      </c>
      <c r="BY71" s="551" cm="1">
        <f t="array" aca="1" ref="BY71" ca="1">IFERROR(IF(AND(НачЦ_ИнвП_Дата&lt;=BY$3,КИнвП_Дата&gt;BY$3),
INDEX(Кальк._виноград,MATCH($A71,Кальк._виноград_наим.,0),MATCH("Сумма затрат, т.руб.",'Кальк-я'!$5:$5,0))*
INDEX(ЗФ,MATCH($A$66,ЗФ!$A:$A,0),MATCH("Посевная площадь"&amp;YEAR(BZ$3),ЗФ!$2:$2,0))*
INDEX(Коэф.закупка_год_виноград[],MATCH($A71,Коэф.закупка_год_виноград[1],0),MATCH(MONTH(BY$3),КЗ!$1:$1,0))/1000,""),0)</f>
        <v>0</v>
      </c>
      <c r="BZ71" s="551" cm="1">
        <f t="array" aca="1" ref="BZ71" ca="1">IFERROR(IF(AND(НачЦ_ИнвП_Дата&lt;=BZ$3,КИнвП_Дата&gt;BZ$3),
INDEX(Кальк._виноград,MATCH($A71,Кальк._виноград_наим.,0),MATCH("Сумма затрат, т.руб.",'Кальк-я'!$5:$5,0))*
INDEX(ЗФ,MATCH($A$66,ЗФ!$A:$A,0),MATCH("Посевная площадь"&amp;YEAR(CA$3),ЗФ!$2:$2,0))*
INDEX(Коэф.закупка_год_виноград[],MATCH($A71,Коэф.закупка_год_виноград[1],0),MATCH(MONTH(BZ$3),КЗ!$1:$1,0))/1000,""),0)</f>
        <v>0</v>
      </c>
      <c r="CA71" s="552">
        <f t="shared" ca="1" si="1549"/>
        <v>7.823999999999999</v>
      </c>
      <c r="CB71" s="551" cm="1">
        <f t="array" aca="1" ref="CB71" ca="1">IFERROR(IF(AND(НачЦ_ИнвП_Дата&lt;=CB$3,КИнвП_Дата&gt;CB$3),
INDEX(Кальк._виноград,MATCH($A71,Кальк._виноград_наим.,0),MATCH("Сумма затрат, т.руб.",'Кальк-я'!$5:$5,0))*
INDEX(ЗФ,MATCH($A$66,ЗФ!$A:$A,0),MATCH("Посевная площадь"&amp;YEAR(CC$3),ЗФ!$2:$2,0))*
INDEX(Коэф.закупка_год_виноград[],MATCH($A71,Коэф.закупка_год_виноград[1],0),MATCH(MONTH(CB$3),КЗ!$1:$1,0))/1000,""),0)</f>
        <v>0</v>
      </c>
      <c r="CC71" s="551" cm="1">
        <f t="array" aca="1" ref="CC71" ca="1">IFERROR(IF(AND(НачЦ_ИнвП_Дата&lt;=CC$3,КИнвП_Дата&gt;CC$3),
INDEX(Кальк._виноград,MATCH($A71,Кальк._виноград_наим.,0),MATCH("Сумма затрат, т.руб.",'Кальк-я'!$5:$5,0))*
INDEX(ЗФ,MATCH($A$66,ЗФ!$A:$A,0),MATCH("Посевная площадь"&amp;YEAR(CD$3),ЗФ!$2:$2,0))*
INDEX(Коэф.закупка_год_виноград[],MATCH($A71,Коэф.закупка_год_виноград[1],0),MATCH(MONTH(CC$3),КЗ!$1:$1,0))/1000,""),0)</f>
        <v>0</v>
      </c>
      <c r="CD71" s="551" cm="1">
        <f t="array" aca="1" ref="CD71" ca="1">IFERROR(IF(AND(НачЦ_ИнвП_Дата&lt;=CD$3,КИнвП_Дата&gt;CD$3),
INDEX(Кальк._виноград,MATCH($A71,Кальк._виноград_наим.,0),MATCH("Сумма затрат, т.руб.",'Кальк-я'!$5:$5,0))*
INDEX(ЗФ,MATCH($A$66,ЗФ!$A:$A,0),MATCH("Посевная площадь"&amp;YEAR(CE$3),ЗФ!$2:$2,0))*
INDEX(Коэф.закупка_год_виноград[],MATCH($A71,Коэф.закупка_год_виноград[1],0),MATCH(MONTH(CD$3),КЗ!$1:$1,0))/1000,""),0)</f>
        <v>0</v>
      </c>
      <c r="CE71" s="551" cm="1">
        <f t="array" aca="1" ref="CE71" ca="1">IFERROR(IF(AND(НачЦ_ИнвП_Дата&lt;=CE$3,КИнвП_Дата&gt;CE$3),
INDEX(Кальк._виноград,MATCH($A71,Кальк._виноград_наим.,0),MATCH("Сумма затрат, т.руб.",'Кальк-я'!$5:$5,0))*
INDEX(ЗФ,MATCH($A$66,ЗФ!$A:$A,0),MATCH("Посевная площадь"&amp;YEAR(CF$3),ЗФ!$2:$2,0))*
INDEX(Коэф.закупка_год_виноград[],MATCH($A71,Коэф.закупка_год_виноград[1],0),MATCH(MONTH(CE$3),КЗ!$1:$1,0))/1000,""),0)</f>
        <v>0</v>
      </c>
      <c r="CF71" s="551" cm="1">
        <f t="array" aca="1" ref="CF71" ca="1">IFERROR(IF(AND(НачЦ_ИнвП_Дата&lt;=CF$3,КИнвП_Дата&gt;CF$3),
INDEX(Кальк._виноград,MATCH($A71,Кальк._виноград_наим.,0),MATCH("Сумма затрат, т.руб.",'Кальк-я'!$5:$5,0))*
INDEX(ЗФ,MATCH($A$66,ЗФ!$A:$A,0),MATCH("Посевная площадь"&amp;YEAR(CG$3),ЗФ!$2:$2,0))*
INDEX(Коэф.закупка_год_виноград[],MATCH($A71,Коэф.закупка_год_виноград[1],0),MATCH(MONTH(CF$3),КЗ!$1:$1,0))/1000,""),0)</f>
        <v>0</v>
      </c>
      <c r="CG71" s="551" cm="1">
        <f t="array" aca="1" ref="CG71" ca="1">IFERROR(IF(AND(НачЦ_ИнвП_Дата&lt;=CG$3,КИнвП_Дата&gt;CG$3),
INDEX(Кальк._виноград,MATCH($A71,Кальк._виноград_наим.,0),MATCH("Сумма затрат, т.руб.",'Кальк-я'!$5:$5,0))*
INDEX(ЗФ,MATCH($A$66,ЗФ!$A:$A,0),MATCH("Посевная площадь"&amp;YEAR(CH$3),ЗФ!$2:$2,0))*
INDEX(Коэф.закупка_год_виноград[],MATCH($A71,Коэф.закупка_год_виноград[1],0),MATCH(MONTH(CG$3),КЗ!$1:$1,0))/1000,""),0)</f>
        <v>0</v>
      </c>
      <c r="CH71" s="551" cm="1">
        <f t="array" aca="1" ref="CH71" ca="1">IFERROR(IF(AND(НачЦ_ИнвП_Дата&lt;=CH$3,КИнвП_Дата&gt;CH$3),
INDEX(Кальк._виноград,MATCH($A71,Кальк._виноград_наим.,0),MATCH("Сумма затрат, т.руб.",'Кальк-я'!$5:$5,0))*
INDEX(ЗФ,MATCH($A$66,ЗФ!$A:$A,0),MATCH("Посевная площадь"&amp;YEAR(CI$3),ЗФ!$2:$2,0))*
INDEX(Коэф.закупка_год_виноград[],MATCH($A71,Коэф.закупка_год_виноград[1],0),MATCH(MONTH(CH$3),КЗ!$1:$1,0))/1000,""),0)</f>
        <v>0</v>
      </c>
      <c r="CI71" s="551" cm="1">
        <f t="array" aca="1" ref="CI71" ca="1">IFERROR(IF(AND(НачЦ_ИнвП_Дата&lt;=CI$3,КИнвП_Дата&gt;CI$3),
INDEX(Кальк._виноград,MATCH($A71,Кальк._виноград_наим.,0),MATCH("Сумма затрат, т.руб.",'Кальк-я'!$5:$5,0))*
INDEX(ЗФ,MATCH($A$66,ЗФ!$A:$A,0),MATCH("Посевная площадь"&amp;YEAR(CJ$3),ЗФ!$2:$2,0))*
INDEX(Коэф.закупка_год_виноград[],MATCH($A71,Коэф.закупка_год_виноград[1],0),MATCH(MONTH(CI$3),КЗ!$1:$1,0))/1000,""),0)</f>
        <v>3.9119999999999995</v>
      </c>
      <c r="CJ71" s="551" cm="1">
        <f t="array" aca="1" ref="CJ71" ca="1">IFERROR(IF(AND(НачЦ_ИнвП_Дата&lt;=CJ$3,КИнвП_Дата&gt;CJ$3),
INDEX(Кальк._виноград,MATCH($A71,Кальк._виноград_наим.,0),MATCH("Сумма затрат, т.руб.",'Кальк-я'!$5:$5,0))*
INDEX(ЗФ,MATCH($A$66,ЗФ!$A:$A,0),MATCH("Посевная площадь"&amp;YEAR(CK$3),ЗФ!$2:$2,0))*
INDEX(Коэф.закупка_год_виноград[],MATCH($A71,Коэф.закупка_год_виноград[1],0),MATCH(MONTH(CJ$3),КЗ!$1:$1,0))/1000,""),0)</f>
        <v>3.9119999999999995</v>
      </c>
      <c r="CK71" s="551" cm="1">
        <f t="array" aca="1" ref="CK71" ca="1">IFERROR(IF(AND(НачЦ_ИнвП_Дата&lt;=CK$3,КИнвП_Дата&gt;CK$3),
INDEX(Кальк._виноград,MATCH($A71,Кальк._виноград_наим.,0),MATCH("Сумма затрат, т.руб.",'Кальк-я'!$5:$5,0))*
INDEX(ЗФ,MATCH($A$66,ЗФ!$A:$A,0),MATCH("Посевная площадь"&amp;YEAR(CL$3),ЗФ!$2:$2,0))*
INDEX(Коэф.закупка_год_виноград[],MATCH($A71,Коэф.закупка_год_виноград[1],0),MATCH(MONTH(CK$3),КЗ!$1:$1,0))/1000,""),0)</f>
        <v>0</v>
      </c>
      <c r="CL71" s="551" cm="1">
        <f t="array" aca="1" ref="CL71" ca="1">IFERROR(IF(AND(НачЦ_ИнвП_Дата&lt;=CL$3,КИнвП_Дата&gt;CL$3),
INDEX(Кальк._виноград,MATCH($A71,Кальк._виноград_наим.,0),MATCH("Сумма затрат, т.руб.",'Кальк-я'!$5:$5,0))*
INDEX(ЗФ,MATCH($A$66,ЗФ!$A:$A,0),MATCH("Посевная площадь"&amp;YEAR(CM$3),ЗФ!$2:$2,0))*
INDEX(Коэф.закупка_год_виноград[],MATCH($A71,Коэф.закупка_год_виноград[1],0),MATCH(MONTH(CL$3),КЗ!$1:$1,0))/1000,""),0)</f>
        <v>0</v>
      </c>
      <c r="CM71" s="551" cm="1">
        <f t="array" aca="1" ref="CM71" ca="1">IFERROR(IF(AND(НачЦ_ИнвП_Дата&lt;=CM$3,КИнвП_Дата&gt;CM$3),
INDEX(Кальк._виноград,MATCH($A71,Кальк._виноград_наим.,0),MATCH("Сумма затрат, т.руб.",'Кальк-я'!$5:$5,0))*
INDEX(ЗФ,MATCH($A$66,ЗФ!$A:$A,0),MATCH("Посевная площадь"&amp;YEAR(CN$3),ЗФ!$2:$2,0))*
INDEX(Коэф.закупка_год_виноград[],MATCH($A71,Коэф.закупка_год_виноград[1],0),MATCH(MONTH(CM$3),КЗ!$1:$1,0))/1000,""),0)</f>
        <v>0</v>
      </c>
      <c r="CN71" s="552">
        <f t="shared" ca="1" si="1550"/>
        <v>7.823999999999999</v>
      </c>
      <c r="CO71" s="551" cm="1">
        <f t="array" aca="1" ref="CO71" ca="1">IFERROR(IF(AND(НачЦ_ИнвП_Дата&lt;=CO$3,КИнвП_Дата&gt;CO$3),
INDEX(Кальк._виноград,MATCH($A71,Кальк._виноград_наим.,0),MATCH("Сумма затрат, т.руб.",'Кальк-я'!$5:$5,0))*
INDEX(ЗФ,MATCH($A$66,ЗФ!$A:$A,0),MATCH("Посевная площадь"&amp;YEAR(CP$3),ЗФ!$2:$2,0))*
INDEX(Коэф.закупка_год_виноград[],MATCH($A71,Коэф.закупка_год_виноград[1],0),MATCH(MONTH(CO$3),КЗ!$1:$1,0))/1000,""),0)</f>
        <v>0</v>
      </c>
      <c r="CP71" s="551" cm="1">
        <f t="array" aca="1" ref="CP71" ca="1">IFERROR(IF(AND(НачЦ_ИнвП_Дата&lt;=CP$3,КИнвП_Дата&gt;CP$3),
INDEX(Кальк._виноград,MATCH($A71,Кальк._виноград_наим.,0),MATCH("Сумма затрат, т.руб.",'Кальк-я'!$5:$5,0))*
INDEX(ЗФ,MATCH($A$66,ЗФ!$A:$A,0),MATCH("Посевная площадь"&amp;YEAR(CQ$3),ЗФ!$2:$2,0))*
INDEX(Коэф.закупка_год_виноград[],MATCH($A71,Коэф.закупка_год_виноград[1],0),MATCH(MONTH(CP$3),КЗ!$1:$1,0))/1000,""),0)</f>
        <v>0</v>
      </c>
      <c r="CQ71" s="551" cm="1">
        <f t="array" aca="1" ref="CQ71" ca="1">IFERROR(IF(AND(НачЦ_ИнвП_Дата&lt;=CQ$3,КИнвП_Дата&gt;CQ$3),
INDEX(Кальк._виноград,MATCH($A71,Кальк._виноград_наим.,0),MATCH("Сумма затрат, т.руб.",'Кальк-я'!$5:$5,0))*
INDEX(ЗФ,MATCH($A$66,ЗФ!$A:$A,0),MATCH("Посевная площадь"&amp;YEAR(CR$3),ЗФ!$2:$2,0))*
INDEX(Коэф.закупка_год_виноград[],MATCH($A71,Коэф.закупка_год_виноград[1],0),MATCH(MONTH(CQ$3),КЗ!$1:$1,0))/1000,""),0)</f>
        <v>0</v>
      </c>
      <c r="CR71" s="551" cm="1">
        <f t="array" aca="1" ref="CR71" ca="1">IFERROR(IF(AND(НачЦ_ИнвП_Дата&lt;=CR$3,КИнвП_Дата&gt;CR$3),
INDEX(Кальк._виноград,MATCH($A71,Кальк._виноград_наим.,0),MATCH("Сумма затрат, т.руб.",'Кальк-я'!$5:$5,0))*
INDEX(ЗФ,MATCH($A$66,ЗФ!$A:$A,0),MATCH("Посевная площадь"&amp;YEAR(CS$3),ЗФ!$2:$2,0))*
INDEX(Коэф.закупка_год_виноград[],MATCH($A71,Коэф.закупка_год_виноград[1],0),MATCH(MONTH(CR$3),КЗ!$1:$1,0))/1000,""),0)</f>
        <v>0</v>
      </c>
      <c r="CS71" s="551" cm="1">
        <f t="array" aca="1" ref="CS71" ca="1">IFERROR(IF(AND(НачЦ_ИнвП_Дата&lt;=CS$3,КИнвП_Дата&gt;CS$3),
INDEX(Кальк._виноград,MATCH($A71,Кальк._виноград_наим.,0),MATCH("Сумма затрат, т.руб.",'Кальк-я'!$5:$5,0))*
INDEX(ЗФ,MATCH($A$66,ЗФ!$A:$A,0),MATCH("Посевная площадь"&amp;YEAR(CT$3),ЗФ!$2:$2,0))*
INDEX(Коэф.закупка_год_виноград[],MATCH($A71,Коэф.закупка_год_виноград[1],0),MATCH(MONTH(CS$3),КЗ!$1:$1,0))/1000,""),0)</f>
        <v>0</v>
      </c>
      <c r="CT71" s="551" cm="1">
        <f t="array" aca="1" ref="CT71" ca="1">IFERROR(IF(AND(НачЦ_ИнвП_Дата&lt;=CT$3,КИнвП_Дата&gt;CT$3),
INDEX(Кальк._виноград,MATCH($A71,Кальк._виноград_наим.,0),MATCH("Сумма затрат, т.руб.",'Кальк-я'!$5:$5,0))*
INDEX(ЗФ,MATCH($A$66,ЗФ!$A:$A,0),MATCH("Посевная площадь"&amp;YEAR(CU$3),ЗФ!$2:$2,0))*
INDEX(Коэф.закупка_год_виноград[],MATCH($A71,Коэф.закупка_год_виноград[1],0),MATCH(MONTH(CT$3),КЗ!$1:$1,0))/1000,""),0)</f>
        <v>0</v>
      </c>
      <c r="CU71" s="551" cm="1">
        <f t="array" aca="1" ref="CU71" ca="1">IFERROR(IF(AND(НачЦ_ИнвП_Дата&lt;=CU$3,КИнвП_Дата&gt;CU$3),
INDEX(Кальк._виноград,MATCH($A71,Кальк._виноград_наим.,0),MATCH("Сумма затрат, т.руб.",'Кальк-я'!$5:$5,0))*
INDEX(ЗФ,MATCH($A$66,ЗФ!$A:$A,0),MATCH("Посевная площадь"&amp;YEAR(CV$3),ЗФ!$2:$2,0))*
INDEX(Коэф.закупка_год_виноград[],MATCH($A71,Коэф.закупка_год_виноград[1],0),MATCH(MONTH(CU$3),КЗ!$1:$1,0))/1000,""),0)</f>
        <v>0</v>
      </c>
      <c r="CV71" s="551" cm="1">
        <f t="array" aca="1" ref="CV71" ca="1">IFERROR(IF(AND(НачЦ_ИнвП_Дата&lt;=CV$3,КИнвП_Дата&gt;CV$3),
INDEX(Кальк._виноград,MATCH($A71,Кальк._виноград_наим.,0),MATCH("Сумма затрат, т.руб.",'Кальк-я'!$5:$5,0))*
INDEX(ЗФ,MATCH($A$66,ЗФ!$A:$A,0),MATCH("Посевная площадь"&amp;YEAR(CW$3),ЗФ!$2:$2,0))*
INDEX(Коэф.закупка_год_виноград[],MATCH($A71,Коэф.закупка_год_виноград[1],0),MATCH(MONTH(CV$3),КЗ!$1:$1,0))/1000,""),0)</f>
        <v>3.9119999999999995</v>
      </c>
      <c r="CW71" s="551" cm="1">
        <f t="array" aca="1" ref="CW71" ca="1">IFERROR(IF(AND(НачЦ_ИнвП_Дата&lt;=CW$3,КИнвП_Дата&gt;CW$3),
INDEX(Кальк._виноград,MATCH($A71,Кальк._виноград_наим.,0),MATCH("Сумма затрат, т.руб.",'Кальк-я'!$5:$5,0))*
INDEX(ЗФ,MATCH($A$66,ЗФ!$A:$A,0),MATCH("Посевная площадь"&amp;YEAR(CX$3),ЗФ!$2:$2,0))*
INDEX(Коэф.закупка_год_виноград[],MATCH($A71,Коэф.закупка_год_виноград[1],0),MATCH(MONTH(CW$3),КЗ!$1:$1,0))/1000,""),0)</f>
        <v>3.9119999999999995</v>
      </c>
      <c r="CX71" s="551" cm="1">
        <f t="array" aca="1" ref="CX71" ca="1">IFERROR(IF(AND(НачЦ_ИнвП_Дата&lt;=CX$3,КИнвП_Дата&gt;CX$3),
INDEX(Кальк._виноград,MATCH($A71,Кальк._виноград_наим.,0),MATCH("Сумма затрат, т.руб.",'Кальк-я'!$5:$5,0))*
INDEX(ЗФ,MATCH($A$66,ЗФ!$A:$A,0),MATCH("Посевная площадь"&amp;YEAR(CY$3),ЗФ!$2:$2,0))*
INDEX(Коэф.закупка_год_виноград[],MATCH($A71,Коэф.закупка_год_виноград[1],0),MATCH(MONTH(CX$3),КЗ!$1:$1,0))/1000,""),0)</f>
        <v>0</v>
      </c>
      <c r="CY71" s="551" cm="1">
        <f t="array" aca="1" ref="CY71" ca="1">IFERROR(IF(AND(НачЦ_ИнвП_Дата&lt;=CY$3,КИнвП_Дата&gt;CY$3),
INDEX(Кальк._виноград,MATCH($A71,Кальк._виноград_наим.,0),MATCH("Сумма затрат, т.руб.",'Кальк-я'!$5:$5,0))*
INDEX(ЗФ,MATCH($A$66,ЗФ!$A:$A,0),MATCH("Посевная площадь"&amp;YEAR(CZ$3),ЗФ!$2:$2,0))*
INDEX(Коэф.закупка_год_виноград[],MATCH($A71,Коэф.закупка_год_виноград[1],0),MATCH(MONTH(CY$3),КЗ!$1:$1,0))/1000,""),0)</f>
        <v>0</v>
      </c>
      <c r="CZ71" s="551" cm="1">
        <f t="array" aca="1" ref="CZ71" ca="1">IFERROR(IF(AND(НачЦ_ИнвП_Дата&lt;=CZ$3,КИнвП_Дата&gt;CZ$3),
INDEX(Кальк._виноград,MATCH($A71,Кальк._виноград_наим.,0),MATCH("Сумма затрат, т.руб.",'Кальк-я'!$5:$5,0))*
INDEX(ЗФ,MATCH($A$66,ЗФ!$A:$A,0),MATCH("Посевная площадь"&amp;YEAR(DA$3),ЗФ!$2:$2,0))*
INDEX(Коэф.закупка_год_виноград[],MATCH($A71,Коэф.закупка_год_виноград[1],0),MATCH(MONTH(CZ$3),КЗ!$1:$1,0))/1000,""),0)</f>
        <v>0</v>
      </c>
      <c r="DA71" s="552">
        <f t="shared" ca="1" si="1551"/>
        <v>7.823999999999999</v>
      </c>
      <c r="DB71" s="551" cm="1">
        <f t="array" aca="1" ref="DB71" ca="1">IFERROR(IF(AND(НачЦ_ИнвП_Дата&lt;=DB$3,КИнвП_Дата&gt;DB$3),
INDEX(Кальк._виноград,MATCH($A71,Кальк._виноград_наим.,0),MATCH("Сумма затрат, т.руб.",'Кальк-я'!$5:$5,0))*
INDEX(ЗФ,MATCH($A$66,ЗФ!$A:$A,0),MATCH("Посевная площадь"&amp;YEAR(DC$3),ЗФ!$2:$2,0))*
INDEX(Коэф.закупка_год_виноград[],MATCH($A71,Коэф.закупка_год_виноград[1],0),MATCH(MONTH(DB$3),КЗ!$1:$1,0))/1000,""),0)</f>
        <v>0</v>
      </c>
      <c r="DC71" s="551" cm="1">
        <f t="array" aca="1" ref="DC71" ca="1">IFERROR(IF(AND(НачЦ_ИнвП_Дата&lt;=DC$3,КИнвП_Дата&gt;DC$3),
INDEX(Кальк._виноград,MATCH($A71,Кальк._виноград_наим.,0),MATCH("Сумма затрат, т.руб.",'Кальк-я'!$5:$5,0))*
INDEX(ЗФ,MATCH($A$66,ЗФ!$A:$A,0),MATCH("Посевная площадь"&amp;YEAR(DD$3),ЗФ!$2:$2,0))*
INDEX(Коэф.закупка_год_виноград[],MATCH($A71,Коэф.закупка_год_виноград[1],0),MATCH(MONTH(DC$3),КЗ!$1:$1,0))/1000,""),0)</f>
        <v>0</v>
      </c>
      <c r="DD71" s="551" cm="1">
        <f t="array" aca="1" ref="DD71" ca="1">IFERROR(IF(AND(НачЦ_ИнвП_Дата&lt;=DD$3,КИнвП_Дата&gt;DD$3),
INDEX(Кальк._виноград,MATCH($A71,Кальк._виноград_наим.,0),MATCH("Сумма затрат, т.руб.",'Кальк-я'!$5:$5,0))*
INDEX(ЗФ,MATCH($A$66,ЗФ!$A:$A,0),MATCH("Посевная площадь"&amp;YEAR(DE$3),ЗФ!$2:$2,0))*
INDEX(Коэф.закупка_год_виноград[],MATCH($A71,Коэф.закупка_год_виноград[1],0),MATCH(MONTH(DD$3),КЗ!$1:$1,0))/1000,""),0)</f>
        <v>0</v>
      </c>
      <c r="DE71" s="551" cm="1">
        <f t="array" aca="1" ref="DE71" ca="1">IFERROR(IF(AND(НачЦ_ИнвП_Дата&lt;=DE$3,КИнвП_Дата&gt;DE$3),
INDEX(Кальк._виноград,MATCH($A71,Кальк._виноград_наим.,0),MATCH("Сумма затрат, т.руб.",'Кальк-я'!$5:$5,0))*
INDEX(ЗФ,MATCH($A$66,ЗФ!$A:$A,0),MATCH("Посевная площадь"&amp;YEAR(DF$3),ЗФ!$2:$2,0))*
INDEX(Коэф.закупка_год_виноград[],MATCH($A71,Коэф.закупка_год_виноград[1],0),MATCH(MONTH(DE$3),КЗ!$1:$1,0))/1000,""),0)</f>
        <v>0</v>
      </c>
      <c r="DF71" s="551" cm="1">
        <f t="array" aca="1" ref="DF71" ca="1">IFERROR(IF(AND(НачЦ_ИнвП_Дата&lt;=DF$3,КИнвП_Дата&gt;DF$3),
INDEX(Кальк._виноград,MATCH($A71,Кальк._виноград_наим.,0),MATCH("Сумма затрат, т.руб.",'Кальк-я'!$5:$5,0))*
INDEX(ЗФ,MATCH($A$66,ЗФ!$A:$A,0),MATCH("Посевная площадь"&amp;YEAR(DG$3),ЗФ!$2:$2,0))*
INDEX(Коэф.закупка_год_виноград[],MATCH($A71,Коэф.закупка_год_виноград[1],0),MATCH(MONTH(DF$3),КЗ!$1:$1,0))/1000,""),0)</f>
        <v>0</v>
      </c>
      <c r="DG71" s="551" cm="1">
        <f t="array" aca="1" ref="DG71" ca="1">IFERROR(IF(AND(НачЦ_ИнвП_Дата&lt;=DG$3,КИнвП_Дата&gt;DG$3),
INDEX(Кальк._виноград,MATCH($A71,Кальк._виноград_наим.,0),MATCH("Сумма затрат, т.руб.",'Кальк-я'!$5:$5,0))*
INDEX(ЗФ,MATCH($A$66,ЗФ!$A:$A,0),MATCH("Посевная площадь"&amp;YEAR(DH$3),ЗФ!$2:$2,0))*
INDEX(Коэф.закупка_год_виноград[],MATCH($A71,Коэф.закупка_год_виноград[1],0),MATCH(MONTH(DG$3),КЗ!$1:$1,0))/1000,""),0)</f>
        <v>0</v>
      </c>
      <c r="DH71" s="551" cm="1">
        <f t="array" aca="1" ref="DH71" ca="1">IFERROR(IF(AND(НачЦ_ИнвП_Дата&lt;=DH$3,КИнвП_Дата&gt;DH$3),
INDEX(Кальк._виноград,MATCH($A71,Кальк._виноград_наим.,0),MATCH("Сумма затрат, т.руб.",'Кальк-я'!$5:$5,0))*
INDEX(ЗФ,MATCH($A$66,ЗФ!$A:$A,0),MATCH("Посевная площадь"&amp;YEAR(DI$3),ЗФ!$2:$2,0))*
INDEX(Коэф.закупка_год_виноград[],MATCH($A71,Коэф.закупка_год_виноград[1],0),MATCH(MONTH(DH$3),КЗ!$1:$1,0))/1000,""),0)</f>
        <v>0</v>
      </c>
      <c r="DI71" s="551" cm="1">
        <f t="array" aca="1" ref="DI71" ca="1">IFERROR(IF(AND(НачЦ_ИнвП_Дата&lt;=DI$3,КИнвП_Дата&gt;DI$3),
INDEX(Кальк._виноград,MATCH($A71,Кальк._виноград_наим.,0),MATCH("Сумма затрат, т.руб.",'Кальк-я'!$5:$5,0))*
INDEX(ЗФ,MATCH($A$66,ЗФ!$A:$A,0),MATCH("Посевная площадь"&amp;YEAR(DJ$3),ЗФ!$2:$2,0))*
INDEX(Коэф.закупка_год_виноград[],MATCH($A71,Коэф.закупка_год_виноград[1],0),MATCH(MONTH(DI$3),КЗ!$1:$1,0))/1000,""),0)</f>
        <v>3.9119999999999995</v>
      </c>
      <c r="DJ71" s="551" cm="1">
        <f t="array" aca="1" ref="DJ71" ca="1">IFERROR(IF(AND(НачЦ_ИнвП_Дата&lt;=DJ$3,КИнвП_Дата&gt;DJ$3),
INDEX(Кальк._виноград,MATCH($A71,Кальк._виноград_наим.,0),MATCH("Сумма затрат, т.руб.",'Кальк-я'!$5:$5,0))*
INDEX(ЗФ,MATCH($A$66,ЗФ!$A:$A,0),MATCH("Посевная площадь"&amp;YEAR(DK$3),ЗФ!$2:$2,0))*
INDEX(Коэф.закупка_год_виноград[],MATCH($A71,Коэф.закупка_год_виноград[1],0),MATCH(MONTH(DJ$3),КЗ!$1:$1,0))/1000,""),0)</f>
        <v>3.9119999999999995</v>
      </c>
      <c r="DK71" s="551" cm="1">
        <f t="array" aca="1" ref="DK71" ca="1">IFERROR(IF(AND(НачЦ_ИнвП_Дата&lt;=DK$3,КИнвП_Дата&gt;DK$3),
INDEX(Кальк._виноград,MATCH($A71,Кальк._виноград_наим.,0),MATCH("Сумма затрат, т.руб.",'Кальк-я'!$5:$5,0))*
INDEX(ЗФ,MATCH($A$66,ЗФ!$A:$A,0),MATCH("Посевная площадь"&amp;YEAR(DL$3),ЗФ!$2:$2,0))*
INDEX(Коэф.закупка_год_виноград[],MATCH($A71,Коэф.закупка_год_виноград[1],0),MATCH(MONTH(DK$3),КЗ!$1:$1,0))/1000,""),0)</f>
        <v>0</v>
      </c>
      <c r="DL71" s="551" cm="1">
        <f t="array" aca="1" ref="DL71" ca="1">IFERROR(IF(AND(НачЦ_ИнвП_Дата&lt;=DL$3,КИнвП_Дата&gt;DL$3),
INDEX(Кальк._виноград,MATCH($A71,Кальк._виноград_наим.,0),MATCH("Сумма затрат, т.руб.",'Кальк-я'!$5:$5,0))*
INDEX(ЗФ,MATCH($A$66,ЗФ!$A:$A,0),MATCH("Посевная площадь"&amp;YEAR(DM$3),ЗФ!$2:$2,0))*
INDEX(Коэф.закупка_год_виноград[],MATCH($A71,Коэф.закупка_год_виноград[1],0),MATCH(MONTH(DL$3),КЗ!$1:$1,0))/1000,""),0)</f>
        <v>0</v>
      </c>
      <c r="DM71" s="551" cm="1">
        <f t="array" aca="1" ref="DM71" ca="1">IFERROR(IF(AND(НачЦ_ИнвП_Дата&lt;=DM$3,КИнвП_Дата&gt;DM$3),
INDEX(Кальк._виноград,MATCH($A71,Кальк._виноград_наим.,0),MATCH("Сумма затрат, т.руб.",'Кальк-я'!$5:$5,0))*
INDEX(ЗФ,MATCH($A$66,ЗФ!$A:$A,0),MATCH("Посевная площадь"&amp;YEAR(DN$3),ЗФ!$2:$2,0))*
INDEX(Коэф.закупка_год_виноград[],MATCH($A71,Коэф.закупка_год_виноград[1],0),MATCH(MONTH(DM$3),КЗ!$1:$1,0))/1000,""),0)</f>
        <v>0</v>
      </c>
      <c r="DN71" s="552">
        <f t="shared" ca="1" si="1552"/>
        <v>7.823999999999999</v>
      </c>
      <c r="DO71" s="551" cm="1">
        <f t="array" aca="1" ref="DO71" ca="1">IFERROR(IF(AND(НачЦ_ИнвП_Дата&lt;=DO$3,КИнвП_Дата&gt;DO$3),
INDEX(Кальк._виноград,MATCH($A71,Кальк._виноград_наим.,0),MATCH("Сумма затрат, т.руб.",'Кальк-я'!$5:$5,0))*
INDEX(ЗФ,MATCH($A$66,ЗФ!$A:$A,0),MATCH("Посевная площадь"&amp;YEAR(DP$3),ЗФ!$2:$2,0))*
INDEX(Коэф.закупка_год_виноград[],MATCH($A71,Коэф.закупка_год_виноград[1],0),MATCH(MONTH(DO$3),КЗ!$1:$1,0))/1000,""),0)</f>
        <v>0</v>
      </c>
      <c r="DP71" s="551" cm="1">
        <f t="array" aca="1" ref="DP71" ca="1">IFERROR(IF(AND(НачЦ_ИнвП_Дата&lt;=DP$3,КИнвП_Дата&gt;DP$3),
INDEX(Кальк._виноград,MATCH($A71,Кальк._виноград_наим.,0),MATCH("Сумма затрат, т.руб.",'Кальк-я'!$5:$5,0))*
INDEX(ЗФ,MATCH($A$66,ЗФ!$A:$A,0),MATCH("Посевная площадь"&amp;YEAR(DQ$3),ЗФ!$2:$2,0))*
INDEX(Коэф.закупка_год_виноград[],MATCH($A71,Коэф.закупка_год_виноград[1],0),MATCH(MONTH(DP$3),КЗ!$1:$1,0))/1000,""),0)</f>
        <v>0</v>
      </c>
      <c r="DQ71" s="551" cm="1">
        <f t="array" aca="1" ref="DQ71" ca="1">IFERROR(IF(AND(НачЦ_ИнвП_Дата&lt;=DQ$3,КИнвП_Дата&gt;DQ$3),
INDEX(Кальк._виноград,MATCH($A71,Кальк._виноград_наим.,0),MATCH("Сумма затрат, т.руб.",'Кальк-я'!$5:$5,0))*
INDEX(ЗФ,MATCH($A$66,ЗФ!$A:$A,0),MATCH("Посевная площадь"&amp;YEAR(DR$3),ЗФ!$2:$2,0))*
INDEX(Коэф.закупка_год_виноград[],MATCH($A71,Коэф.закупка_год_виноград[1],0),MATCH(MONTH(DQ$3),КЗ!$1:$1,0))/1000,""),0)</f>
        <v>0</v>
      </c>
      <c r="DR71" s="551" cm="1">
        <f t="array" aca="1" ref="DR71" ca="1">IFERROR(IF(AND(НачЦ_ИнвП_Дата&lt;=DR$3,КИнвП_Дата&gt;DR$3),
INDEX(Кальк._виноград,MATCH($A71,Кальк._виноград_наим.,0),MATCH("Сумма затрат, т.руб.",'Кальк-я'!$5:$5,0))*
INDEX(ЗФ,MATCH($A$66,ЗФ!$A:$A,0),MATCH("Посевная площадь"&amp;YEAR(DS$3),ЗФ!$2:$2,0))*
INDEX(Коэф.закупка_год_виноград[],MATCH($A71,Коэф.закупка_год_виноград[1],0),MATCH(MONTH(DR$3),КЗ!$1:$1,0))/1000,""),0)</f>
        <v>0</v>
      </c>
      <c r="DS71" s="551" cm="1">
        <f t="array" aca="1" ref="DS71" ca="1">IFERROR(IF(AND(НачЦ_ИнвП_Дата&lt;=DS$3,КИнвП_Дата&gt;DS$3),
INDEX(Кальк._виноград,MATCH($A71,Кальк._виноград_наим.,0),MATCH("Сумма затрат, т.руб.",'Кальк-я'!$5:$5,0))*
INDEX(ЗФ,MATCH($A$66,ЗФ!$A:$A,0),MATCH("Посевная площадь"&amp;YEAR(DT$3),ЗФ!$2:$2,0))*
INDEX(Коэф.закупка_год_виноград[],MATCH($A71,Коэф.закупка_год_виноград[1],0),MATCH(MONTH(DS$3),КЗ!$1:$1,0))/1000,""),0)</f>
        <v>0</v>
      </c>
      <c r="DT71" s="551" cm="1">
        <f t="array" aca="1" ref="DT71" ca="1">IFERROR(IF(AND(НачЦ_ИнвП_Дата&lt;=DT$3,КИнвП_Дата&gt;DT$3),
INDEX(Кальк._виноград,MATCH($A71,Кальк._виноград_наим.,0),MATCH("Сумма затрат, т.руб.",'Кальк-я'!$5:$5,0))*
INDEX(ЗФ,MATCH($A$66,ЗФ!$A:$A,0),MATCH("Посевная площадь"&amp;YEAR(DU$3),ЗФ!$2:$2,0))*
INDEX(Коэф.закупка_год_виноград[],MATCH($A71,Коэф.закупка_год_виноград[1],0),MATCH(MONTH(DT$3),КЗ!$1:$1,0))/1000,""),0)</f>
        <v>0</v>
      </c>
      <c r="DU71" s="551" cm="1">
        <f t="array" aca="1" ref="DU71" ca="1">IFERROR(IF(AND(НачЦ_ИнвП_Дата&lt;=DU$3,КИнвП_Дата&gt;DU$3),
INDEX(Кальк._виноград,MATCH($A71,Кальк._виноград_наим.,0),MATCH("Сумма затрат, т.руб.",'Кальк-я'!$5:$5,0))*
INDEX(ЗФ,MATCH($A$66,ЗФ!$A:$A,0),MATCH("Посевная площадь"&amp;YEAR(DV$3),ЗФ!$2:$2,0))*
INDEX(Коэф.закупка_год_виноград[],MATCH($A71,Коэф.закупка_год_виноград[1],0),MATCH(MONTH(DU$3),КЗ!$1:$1,0))/1000,""),0)</f>
        <v>0</v>
      </c>
      <c r="DV71" s="551" cm="1">
        <f t="array" aca="1" ref="DV71" ca="1">IFERROR(IF(AND(НачЦ_ИнвП_Дата&lt;=DV$3,КИнвП_Дата&gt;DV$3),
INDEX(Кальк._виноград,MATCH($A71,Кальк._виноград_наим.,0),MATCH("Сумма затрат, т.руб.",'Кальк-я'!$5:$5,0))*
INDEX(ЗФ,MATCH($A$66,ЗФ!$A:$A,0),MATCH("Посевная площадь"&amp;YEAR(DW$3),ЗФ!$2:$2,0))*
INDEX(Коэф.закупка_год_виноград[],MATCH($A71,Коэф.закупка_год_виноград[1],0),MATCH(MONTH(DV$3),КЗ!$1:$1,0))/1000,""),0)</f>
        <v>3.9119999999999995</v>
      </c>
      <c r="DW71" s="551" cm="1">
        <f t="array" aca="1" ref="DW71" ca="1">IFERROR(IF(AND(НачЦ_ИнвП_Дата&lt;=DW$3,КИнвП_Дата&gt;DW$3),
INDEX(Кальк._виноград,MATCH($A71,Кальк._виноград_наим.,0),MATCH("Сумма затрат, т.руб.",'Кальк-я'!$5:$5,0))*
INDEX(ЗФ,MATCH($A$66,ЗФ!$A:$A,0),MATCH("Посевная площадь"&amp;YEAR(DX$3),ЗФ!$2:$2,0))*
INDEX(Коэф.закупка_год_виноград[],MATCH($A71,Коэф.закупка_год_виноград[1],0),MATCH(MONTH(DW$3),КЗ!$1:$1,0))/1000,""),0)</f>
        <v>3.9119999999999995</v>
      </c>
      <c r="DX71" s="551" cm="1">
        <f t="array" aca="1" ref="DX71" ca="1">IFERROR(IF(AND(НачЦ_ИнвП_Дата&lt;=DX$3,КИнвП_Дата&gt;DX$3),
INDEX(Кальк._виноград,MATCH($A71,Кальк._виноград_наим.,0),MATCH("Сумма затрат, т.руб.",'Кальк-я'!$5:$5,0))*
INDEX(ЗФ,MATCH($A$66,ЗФ!$A:$A,0),MATCH("Посевная площадь"&amp;YEAR(DY$3),ЗФ!$2:$2,0))*
INDEX(Коэф.закупка_год_виноград[],MATCH($A71,Коэф.закупка_год_виноград[1],0),MATCH(MONTH(DX$3),КЗ!$1:$1,0))/1000,""),0)</f>
        <v>0</v>
      </c>
      <c r="DY71" s="551" cm="1">
        <f t="array" aca="1" ref="DY71" ca="1">IFERROR(IF(AND(НачЦ_ИнвП_Дата&lt;=DY$3,КИнвП_Дата&gt;DY$3),
INDEX(Кальк._виноград,MATCH($A71,Кальк._виноград_наим.,0),MATCH("Сумма затрат, т.руб.",'Кальк-я'!$5:$5,0))*
INDEX(ЗФ,MATCH($A$66,ЗФ!$A:$A,0),MATCH("Посевная площадь"&amp;YEAR(DZ$3),ЗФ!$2:$2,0))*
INDEX(Коэф.закупка_год_виноград[],MATCH($A71,Коэф.закупка_год_виноград[1],0),MATCH(MONTH(DY$3),КЗ!$1:$1,0))/1000,""),0)</f>
        <v>0</v>
      </c>
      <c r="DZ71" s="551" cm="1">
        <f t="array" aca="1" ref="DZ71" ca="1">IFERROR(IF(AND(НачЦ_ИнвП_Дата&lt;=DZ$3,КИнвП_Дата&gt;DZ$3),
INDEX(Кальк._виноград,MATCH($A71,Кальк._виноград_наим.,0),MATCH("Сумма затрат, т.руб.",'Кальк-я'!$5:$5,0))*
INDEX(ЗФ,MATCH($A$66,ЗФ!$A:$A,0),MATCH("Посевная площадь"&amp;YEAR(EA$3),ЗФ!$2:$2,0))*
INDEX(Коэф.закупка_год_виноград[],MATCH($A71,Коэф.закупка_год_виноград[1],0),MATCH(MONTH(DZ$3),КЗ!$1:$1,0))/1000,""),0)</f>
        <v>0</v>
      </c>
      <c r="EA71" s="552">
        <f t="shared" ca="1" si="1553"/>
        <v>7.823999999999999</v>
      </c>
      <c r="EB71" s="551" cm="1">
        <f t="array" aca="1" ref="EB71" ca="1">IFERROR(IF(AND(НачЦ_ИнвП_Дата&lt;=EB$3,КИнвП_Дата&gt;EB$3),
INDEX(Кальк._виноград,MATCH($A71,Кальк._виноград_наим.,0),MATCH("Сумма затрат, т.руб.",'Кальк-я'!$5:$5,0))*
INDEX(ЗФ,MATCH($A$66,ЗФ!$A:$A,0),MATCH("Посевная площадь"&amp;YEAR(EC$3),ЗФ!$2:$2,0))*
INDEX(Коэф.закупка_год_виноград[],MATCH($A71,Коэф.закупка_год_виноград[1],0),MATCH(MONTH(EB$3),КЗ!$1:$1,0))/1000,""),0)</f>
        <v>0</v>
      </c>
      <c r="EC71" s="551" cm="1">
        <f t="array" aca="1" ref="EC71" ca="1">IFERROR(IF(AND(НачЦ_ИнвП_Дата&lt;=EC$3,КИнвП_Дата&gt;EC$3),
INDEX(Кальк._виноград,MATCH($A71,Кальк._виноград_наим.,0),MATCH("Сумма затрат, т.руб.",'Кальк-я'!$5:$5,0))*
INDEX(ЗФ,MATCH($A$66,ЗФ!$A:$A,0),MATCH("Посевная площадь"&amp;YEAR(ED$3),ЗФ!$2:$2,0))*
INDEX(Коэф.закупка_год_виноград[],MATCH($A71,Коэф.закупка_год_виноград[1],0),MATCH(MONTH(EC$3),КЗ!$1:$1,0))/1000,""),0)</f>
        <v>0</v>
      </c>
      <c r="ED71" s="551" cm="1">
        <f t="array" aca="1" ref="ED71" ca="1">IFERROR(IF(AND(НачЦ_ИнвП_Дата&lt;=ED$3,КИнвП_Дата&gt;ED$3),
INDEX(Кальк._виноград,MATCH($A71,Кальк._виноград_наим.,0),MATCH("Сумма затрат, т.руб.",'Кальк-я'!$5:$5,0))*
INDEX(ЗФ,MATCH($A$66,ЗФ!$A:$A,0),MATCH("Посевная площадь"&amp;YEAR(EE$3),ЗФ!$2:$2,0))*
INDEX(Коэф.закупка_год_виноград[],MATCH($A71,Коэф.закупка_год_виноград[1],0),MATCH(MONTH(ED$3),КЗ!$1:$1,0))/1000,""),0)</f>
        <v>0</v>
      </c>
      <c r="EE71" s="551" cm="1">
        <f t="array" aca="1" ref="EE71" ca="1">IFERROR(IF(AND(НачЦ_ИнвП_Дата&lt;=EE$3,КИнвП_Дата&gt;EE$3),
INDEX(Кальк._виноград,MATCH($A71,Кальк._виноград_наим.,0),MATCH("Сумма затрат, т.руб.",'Кальк-я'!$5:$5,0))*
INDEX(ЗФ,MATCH($A$66,ЗФ!$A:$A,0),MATCH("Посевная площадь"&amp;YEAR(EF$3),ЗФ!$2:$2,0))*
INDEX(Коэф.закупка_год_виноград[],MATCH($A71,Коэф.закупка_год_виноград[1],0),MATCH(MONTH(EE$3),КЗ!$1:$1,0))/1000,""),0)</f>
        <v>0</v>
      </c>
      <c r="EF71" s="551" cm="1">
        <f t="array" aca="1" ref="EF71" ca="1">IFERROR(IF(AND(НачЦ_ИнвП_Дата&lt;=EF$3,КИнвП_Дата&gt;EF$3),
INDEX(Кальк._виноград,MATCH($A71,Кальк._виноград_наим.,0),MATCH("Сумма затрат, т.руб.",'Кальк-я'!$5:$5,0))*
INDEX(ЗФ,MATCH($A$66,ЗФ!$A:$A,0),MATCH("Посевная площадь"&amp;YEAR(EG$3),ЗФ!$2:$2,0))*
INDEX(Коэф.закупка_год_виноград[],MATCH($A71,Коэф.закупка_год_виноград[1],0),MATCH(MONTH(EF$3),КЗ!$1:$1,0))/1000,""),0)</f>
        <v>0</v>
      </c>
      <c r="EG71" s="551" cm="1">
        <f t="array" aca="1" ref="EG71" ca="1">IFERROR(IF(AND(НачЦ_ИнвП_Дата&lt;=EG$3,КИнвП_Дата&gt;EG$3),
INDEX(Кальк._виноград,MATCH($A71,Кальк._виноград_наим.,0),MATCH("Сумма затрат, т.руб.",'Кальк-я'!$5:$5,0))*
INDEX(ЗФ,MATCH($A$66,ЗФ!$A:$A,0),MATCH("Посевная площадь"&amp;YEAR(EH$3),ЗФ!$2:$2,0))*
INDEX(Коэф.закупка_год_виноград[],MATCH($A71,Коэф.закупка_год_виноград[1],0),MATCH(MONTH(EG$3),КЗ!$1:$1,0))/1000,""),0)</f>
        <v>0</v>
      </c>
      <c r="EH71" s="551" cm="1">
        <f t="array" aca="1" ref="EH71" ca="1">IFERROR(IF(AND(НачЦ_ИнвП_Дата&lt;=EH$3,КИнвП_Дата&gt;EH$3),
INDEX(Кальк._виноград,MATCH($A71,Кальк._виноград_наим.,0),MATCH("Сумма затрат, т.руб.",'Кальк-я'!$5:$5,0))*
INDEX(ЗФ,MATCH($A$66,ЗФ!$A:$A,0),MATCH("Посевная площадь"&amp;YEAR(EI$3),ЗФ!$2:$2,0))*
INDEX(Коэф.закупка_год_виноград[],MATCH($A71,Коэф.закупка_год_виноград[1],0),MATCH(MONTH(EH$3),КЗ!$1:$1,0))/1000,""),0)</f>
        <v>0</v>
      </c>
      <c r="EI71" s="551" cm="1">
        <f t="array" aca="1" ref="EI71" ca="1">IFERROR(IF(AND(НачЦ_ИнвП_Дата&lt;=EI$3,КИнвП_Дата&gt;EI$3),
INDEX(Кальк._виноград,MATCH($A71,Кальк._виноград_наим.,0),MATCH("Сумма затрат, т.руб.",'Кальк-я'!$5:$5,0))*
INDEX(ЗФ,MATCH($A$66,ЗФ!$A:$A,0),MATCH("Посевная площадь"&amp;YEAR(EJ$3),ЗФ!$2:$2,0))*
INDEX(Коэф.закупка_год_виноград[],MATCH($A71,Коэф.закупка_год_виноград[1],0),MATCH(MONTH(EI$3),КЗ!$1:$1,0))/1000,""),0)</f>
        <v>3.9119999999999995</v>
      </c>
      <c r="EJ71" s="551" cm="1">
        <f t="array" aca="1" ref="EJ71" ca="1">IFERROR(IF(AND(НачЦ_ИнвП_Дата&lt;=EJ$3,КИнвП_Дата&gt;EJ$3),
INDEX(Кальк._виноград,MATCH($A71,Кальк._виноград_наим.,0),MATCH("Сумма затрат, т.руб.",'Кальк-я'!$5:$5,0))*
INDEX(ЗФ,MATCH($A$66,ЗФ!$A:$A,0),MATCH("Посевная площадь"&amp;YEAR(EK$3),ЗФ!$2:$2,0))*
INDEX(Коэф.закупка_год_виноград[],MATCH($A71,Коэф.закупка_год_виноград[1],0),MATCH(MONTH(EJ$3),КЗ!$1:$1,0))/1000,""),0)</f>
        <v>3.9119999999999995</v>
      </c>
      <c r="EK71" s="551" cm="1">
        <f t="array" aca="1" ref="EK71" ca="1">IFERROR(IF(AND(НачЦ_ИнвП_Дата&lt;=EK$3,КИнвП_Дата&gt;EK$3),
INDEX(Кальк._виноград,MATCH($A71,Кальк._виноград_наим.,0),MATCH("Сумма затрат, т.руб.",'Кальк-я'!$5:$5,0))*
INDEX(ЗФ,MATCH($A$66,ЗФ!$A:$A,0),MATCH("Посевная площадь"&amp;YEAR(EL$3),ЗФ!$2:$2,0))*
INDEX(Коэф.закупка_год_виноград[],MATCH($A71,Коэф.закупка_год_виноград[1],0),MATCH(MONTH(EK$3),КЗ!$1:$1,0))/1000,""),0)</f>
        <v>0</v>
      </c>
      <c r="EL71" s="551" cm="1">
        <f t="array" aca="1" ref="EL71" ca="1">IFERROR(IF(AND(НачЦ_ИнвП_Дата&lt;=EL$3,КИнвП_Дата&gt;EL$3),
INDEX(Кальк._виноград,MATCH($A71,Кальк._виноград_наим.,0),MATCH("Сумма затрат, т.руб.",'Кальк-я'!$5:$5,0))*
INDEX(ЗФ,MATCH($A$66,ЗФ!$A:$A,0),MATCH("Посевная площадь"&amp;YEAR(EM$3),ЗФ!$2:$2,0))*
INDEX(Коэф.закупка_год_виноград[],MATCH($A71,Коэф.закупка_год_виноград[1],0),MATCH(MONTH(EL$3),КЗ!$1:$1,0))/1000,""),0)</f>
        <v>0</v>
      </c>
      <c r="EM71" s="551" cm="1">
        <f t="array" aca="1" ref="EM71" ca="1">IFERROR(IF(AND(НачЦ_ИнвП_Дата&lt;=EM$3,КИнвП_Дата&gt;EM$3),
INDEX(Кальк._виноград,MATCH($A71,Кальк._виноград_наим.,0),MATCH("Сумма затрат, т.руб.",'Кальк-я'!$5:$5,0))*
INDEX(ЗФ,MATCH($A$66,ЗФ!$A:$A,0),MATCH("Посевная площадь"&amp;YEAR(EN$3),ЗФ!$2:$2,0))*
INDEX(Коэф.закупка_год_виноград[],MATCH($A71,Коэф.закупка_год_виноград[1],0),MATCH(MONTH(EM$3),КЗ!$1:$1,0))/1000,""),0)</f>
        <v>0</v>
      </c>
      <c r="EN71" s="552">
        <f t="shared" ca="1" si="1554"/>
        <v>7.823999999999999</v>
      </c>
      <c r="EO71" s="551" cm="1">
        <f t="array" aca="1" ref="EO71" ca="1">IFERROR(IF(AND(НачЦ_ИнвП_Дата&lt;=EO$3,КИнвП_Дата&gt;EO$3),
INDEX(Кальк._виноград,MATCH($A71,Кальк._виноград_наим.,0),MATCH("Сумма затрат, т.руб.",'Кальк-я'!$5:$5,0))*
INDEX(ЗФ,MATCH($A$66,ЗФ!$A:$A,0),MATCH("Посевная площадь"&amp;YEAR(EP$3),ЗФ!$2:$2,0))*
INDEX(Коэф.закупка_год_виноград[],MATCH($A71,Коэф.закупка_год_виноград[1],0),MATCH(MONTH(EO$3),КЗ!$1:$1,0))/1000,""),0)</f>
        <v>0</v>
      </c>
      <c r="EP71" s="551" cm="1">
        <f t="array" aca="1" ref="EP71" ca="1">IFERROR(IF(AND(НачЦ_ИнвП_Дата&lt;=EP$3,КИнвП_Дата&gt;EP$3),
INDEX(Кальк._виноград,MATCH($A71,Кальк._виноград_наим.,0),MATCH("Сумма затрат, т.руб.",'Кальк-я'!$5:$5,0))*
INDEX(ЗФ,MATCH($A$66,ЗФ!$A:$A,0),MATCH("Посевная площадь"&amp;YEAR(EQ$3),ЗФ!$2:$2,0))*
INDEX(Коэф.закупка_год_виноград[],MATCH($A71,Коэф.закупка_год_виноград[1],0),MATCH(MONTH(EP$3),КЗ!$1:$1,0))/1000,""),0)</f>
        <v>0</v>
      </c>
      <c r="EQ71" s="551" cm="1">
        <f t="array" aca="1" ref="EQ71" ca="1">IFERROR(IF(AND(НачЦ_ИнвП_Дата&lt;=EQ$3,КИнвП_Дата&gt;EQ$3),
INDEX(Кальк._виноград,MATCH($A71,Кальк._виноград_наим.,0),MATCH("Сумма затрат, т.руб.",'Кальк-я'!$5:$5,0))*
INDEX(ЗФ,MATCH($A$66,ЗФ!$A:$A,0),MATCH("Посевная площадь"&amp;YEAR(ER$3),ЗФ!$2:$2,0))*
INDEX(Коэф.закупка_год_виноград[],MATCH($A71,Коэф.закупка_год_виноград[1],0),MATCH(MONTH(EQ$3),КЗ!$1:$1,0))/1000,""),0)</f>
        <v>0</v>
      </c>
      <c r="ER71" s="551" cm="1">
        <f t="array" aca="1" ref="ER71" ca="1">IFERROR(IF(AND(НачЦ_ИнвП_Дата&lt;=ER$3,КИнвП_Дата&gt;ER$3),
INDEX(Кальк._виноград,MATCH($A71,Кальк._виноград_наим.,0),MATCH("Сумма затрат, т.руб.",'Кальк-я'!$5:$5,0))*
INDEX(ЗФ,MATCH($A$66,ЗФ!$A:$A,0),MATCH("Посевная площадь"&amp;YEAR(ES$3),ЗФ!$2:$2,0))*
INDEX(Коэф.закупка_год_виноград[],MATCH($A71,Коэф.закупка_год_виноград[1],0),MATCH(MONTH(ER$3),КЗ!$1:$1,0))/1000,""),0)</f>
        <v>0</v>
      </c>
      <c r="ES71" s="551" cm="1">
        <f t="array" aca="1" ref="ES71" ca="1">IFERROR(IF(AND(НачЦ_ИнвП_Дата&lt;=ES$3,КИнвП_Дата&gt;ES$3),
INDEX(Кальк._виноград,MATCH($A71,Кальк._виноград_наим.,0),MATCH("Сумма затрат, т.руб.",'Кальк-я'!$5:$5,0))*
INDEX(ЗФ,MATCH($A$66,ЗФ!$A:$A,0),MATCH("Посевная площадь"&amp;YEAR(ET$3),ЗФ!$2:$2,0))*
INDEX(Коэф.закупка_год_виноград[],MATCH($A71,Коэф.закупка_год_виноград[1],0),MATCH(MONTH(ES$3),КЗ!$1:$1,0))/1000,""),0)</f>
        <v>0</v>
      </c>
      <c r="ET71" s="551" cm="1">
        <f t="array" aca="1" ref="ET71" ca="1">IFERROR(IF(AND(НачЦ_ИнвП_Дата&lt;=ET$3,КИнвП_Дата&gt;ET$3),
INDEX(Кальк._виноград,MATCH($A71,Кальк._виноград_наим.,0),MATCH("Сумма затрат, т.руб.",'Кальк-я'!$5:$5,0))*
INDEX(ЗФ,MATCH($A$66,ЗФ!$A:$A,0),MATCH("Посевная площадь"&amp;YEAR(EU$3),ЗФ!$2:$2,0))*
INDEX(Коэф.закупка_год_виноград[],MATCH($A71,Коэф.закупка_год_виноград[1],0),MATCH(MONTH(ET$3),КЗ!$1:$1,0))/1000,""),0)</f>
        <v>0</v>
      </c>
      <c r="EU71" s="551" cm="1">
        <f t="array" aca="1" ref="EU71" ca="1">IFERROR(IF(AND(НачЦ_ИнвП_Дата&lt;=EU$3,КИнвП_Дата&gt;EU$3),
INDEX(Кальк._виноград,MATCH($A71,Кальк._виноград_наим.,0),MATCH("Сумма затрат, т.руб.",'Кальк-я'!$5:$5,0))*
INDEX(ЗФ,MATCH($A$66,ЗФ!$A:$A,0),MATCH("Посевная площадь"&amp;YEAR(EV$3),ЗФ!$2:$2,0))*
INDEX(Коэф.закупка_год_виноград[],MATCH($A71,Коэф.закупка_год_виноград[1],0),MATCH(MONTH(EU$3),КЗ!$1:$1,0))/1000,""),0)</f>
        <v>0</v>
      </c>
      <c r="EV71" s="551" cm="1">
        <f t="array" aca="1" ref="EV71" ca="1">IFERROR(IF(AND(НачЦ_ИнвП_Дата&lt;=EV$3,КИнвП_Дата&gt;EV$3),
INDEX(Кальк._виноград,MATCH($A71,Кальк._виноград_наим.,0),MATCH("Сумма затрат, т.руб.",'Кальк-я'!$5:$5,0))*
INDEX(ЗФ,MATCH($A$66,ЗФ!$A:$A,0),MATCH("Посевная площадь"&amp;YEAR(EW$3),ЗФ!$2:$2,0))*
INDEX(Коэф.закупка_год_виноград[],MATCH($A71,Коэф.закупка_год_виноград[1],0),MATCH(MONTH(EV$3),КЗ!$1:$1,0))/1000,""),0)</f>
        <v>3.9119999999999995</v>
      </c>
      <c r="EW71" s="551" cm="1">
        <f t="array" aca="1" ref="EW71" ca="1">IFERROR(IF(AND(НачЦ_ИнвП_Дата&lt;=EW$3,КИнвП_Дата&gt;EW$3),
INDEX(Кальк._виноград,MATCH($A71,Кальк._виноград_наим.,0),MATCH("Сумма затрат, т.руб.",'Кальк-я'!$5:$5,0))*
INDEX(ЗФ,MATCH($A$66,ЗФ!$A:$A,0),MATCH("Посевная площадь"&amp;YEAR(EX$3),ЗФ!$2:$2,0))*
INDEX(Коэф.закупка_год_виноград[],MATCH($A71,Коэф.закупка_год_виноград[1],0),MATCH(MONTH(EW$3),КЗ!$1:$1,0))/1000,""),0)</f>
        <v>3.9119999999999995</v>
      </c>
      <c r="EX71" s="551" cm="1">
        <f t="array" aca="1" ref="EX71" ca="1">IFERROR(IF(AND(НачЦ_ИнвП_Дата&lt;=EX$3,КИнвП_Дата&gt;EX$3),
INDEX(Кальк._виноград,MATCH($A71,Кальк._виноград_наим.,0),MATCH("Сумма затрат, т.руб.",'Кальк-я'!$5:$5,0))*
INDEX(ЗФ,MATCH($A$66,ЗФ!$A:$A,0),MATCH("Посевная площадь"&amp;YEAR(EY$3),ЗФ!$2:$2,0))*
INDEX(Коэф.закупка_год_виноград[],MATCH($A71,Коэф.закупка_год_виноград[1],0),MATCH(MONTH(EX$3),КЗ!$1:$1,0))/1000,""),0)</f>
        <v>0</v>
      </c>
      <c r="EY71" s="551" cm="1">
        <f t="array" aca="1" ref="EY71" ca="1">IFERROR(IF(AND(НачЦ_ИнвП_Дата&lt;=EY$3,КИнвП_Дата&gt;EY$3),
INDEX(Кальк._виноград,MATCH($A71,Кальк._виноград_наим.,0),MATCH("Сумма затрат, т.руб.",'Кальк-я'!$5:$5,0))*
INDEX(ЗФ,MATCH($A$66,ЗФ!$A:$A,0),MATCH("Посевная площадь"&amp;YEAR(EZ$3),ЗФ!$2:$2,0))*
INDEX(Коэф.закупка_год_виноград[],MATCH($A71,Коэф.закупка_год_виноград[1],0),MATCH(MONTH(EY$3),КЗ!$1:$1,0))/1000,""),0)</f>
        <v>0</v>
      </c>
      <c r="EZ71" s="551" cm="1">
        <f t="array" aca="1" ref="EZ71" ca="1">IFERROR(IF(AND(НачЦ_ИнвП_Дата&lt;=EZ$3,КИнвП_Дата&gt;EZ$3),
INDEX(Кальк._виноград,MATCH($A71,Кальк._виноград_наим.,0),MATCH("Сумма затрат, т.руб.",'Кальк-я'!$5:$5,0))*
INDEX(ЗФ,MATCH($A$66,ЗФ!$A:$A,0),MATCH("Посевная площадь"&amp;YEAR(FA$3),ЗФ!$2:$2,0))*
INDEX(Коэф.закупка_год_виноград[],MATCH($A71,Коэф.закупка_год_виноград[1],0),MATCH(MONTH(EZ$3),КЗ!$1:$1,0))/1000,""),0)</f>
        <v>0</v>
      </c>
      <c r="FA71" s="552">
        <f t="shared" ca="1" si="1555"/>
        <v>7.823999999999999</v>
      </c>
      <c r="FB71" s="551" cm="1">
        <f t="array" aca="1" ref="FB71" ca="1">IFERROR(IF(AND(НачЦ_ИнвП_Дата&lt;=FB$3,КИнвП_Дата&gt;FB$3),
INDEX(Кальк._виноград,MATCH($A71,Кальк._виноград_наим.,0),MATCH("Сумма затрат, т.руб.",'Кальк-я'!$5:$5,0))*
INDEX(ЗФ,MATCH($A$66,ЗФ!$A:$A,0),MATCH("Посевная площадь"&amp;YEAR(FC$3),ЗФ!$2:$2,0))*
INDEX(Коэф.закупка_год_виноград[],MATCH($A71,Коэф.закупка_год_виноград[1],0),MATCH(MONTH(FB$3),КЗ!$1:$1,0))/1000,""),0)</f>
        <v>0</v>
      </c>
      <c r="FC71" s="551" cm="1">
        <f t="array" aca="1" ref="FC71" ca="1">IFERROR(IF(AND(НачЦ_ИнвП_Дата&lt;=FC$3,КИнвП_Дата&gt;FC$3),
INDEX(Кальк._виноград,MATCH($A71,Кальк._виноград_наим.,0),MATCH("Сумма затрат, т.руб.",'Кальк-я'!$5:$5,0))*
INDEX(ЗФ,MATCH($A$66,ЗФ!$A:$A,0),MATCH("Посевная площадь"&amp;YEAR(FD$3),ЗФ!$2:$2,0))*
INDEX(Коэф.закупка_год_виноград[],MATCH($A71,Коэф.закупка_год_виноград[1],0),MATCH(MONTH(FC$3),КЗ!$1:$1,0))/1000,""),0)</f>
        <v>0</v>
      </c>
      <c r="FD71" s="551" cm="1">
        <f t="array" aca="1" ref="FD71" ca="1">IFERROR(IF(AND(НачЦ_ИнвП_Дата&lt;=FD$3,КИнвП_Дата&gt;FD$3),
INDEX(Кальк._виноград,MATCH($A71,Кальк._виноград_наим.,0),MATCH("Сумма затрат, т.руб.",'Кальк-я'!$5:$5,0))*
INDEX(ЗФ,MATCH($A$66,ЗФ!$A:$A,0),MATCH("Посевная площадь"&amp;YEAR(FE$3),ЗФ!$2:$2,0))*
INDEX(Коэф.закупка_год_виноград[],MATCH($A71,Коэф.закупка_год_виноград[1],0),MATCH(MONTH(FD$3),КЗ!$1:$1,0))/1000,""),0)</f>
        <v>0</v>
      </c>
      <c r="FE71" s="551" cm="1">
        <f t="array" aca="1" ref="FE71" ca="1">IFERROR(IF(AND(НачЦ_ИнвП_Дата&lt;=FE$3,КИнвП_Дата&gt;FE$3),
INDEX(Кальк._виноград,MATCH($A71,Кальк._виноград_наим.,0),MATCH("Сумма затрат, т.руб.",'Кальк-я'!$5:$5,0))*
INDEX(ЗФ,MATCH($A$66,ЗФ!$A:$A,0),MATCH("Посевная площадь"&amp;YEAR(FF$3),ЗФ!$2:$2,0))*
INDEX(Коэф.закупка_год_виноград[],MATCH($A71,Коэф.закупка_год_виноград[1],0),MATCH(MONTH(FE$3),КЗ!$1:$1,0))/1000,""),0)</f>
        <v>0</v>
      </c>
      <c r="FF71" s="551" cm="1">
        <f t="array" aca="1" ref="FF71" ca="1">IFERROR(IF(AND(НачЦ_ИнвП_Дата&lt;=FF$3,КИнвП_Дата&gt;FF$3),
INDEX(Кальк._виноград,MATCH($A71,Кальк._виноград_наим.,0),MATCH("Сумма затрат, т.руб.",'Кальк-я'!$5:$5,0))*
INDEX(ЗФ,MATCH($A$66,ЗФ!$A:$A,0),MATCH("Посевная площадь"&amp;YEAR(FG$3),ЗФ!$2:$2,0))*
INDEX(Коэф.закупка_год_виноград[],MATCH($A71,Коэф.закупка_год_виноград[1],0),MATCH(MONTH(FF$3),КЗ!$1:$1,0))/1000,""),0)</f>
        <v>0</v>
      </c>
      <c r="FG71" s="551" cm="1">
        <f t="array" aca="1" ref="FG71" ca="1">IFERROR(IF(AND(НачЦ_ИнвП_Дата&lt;=FG$3,КИнвП_Дата&gt;FG$3),
INDEX(Кальк._виноград,MATCH($A71,Кальк._виноград_наим.,0),MATCH("Сумма затрат, т.руб.",'Кальк-я'!$5:$5,0))*
INDEX(ЗФ,MATCH($A$66,ЗФ!$A:$A,0),MATCH("Посевная площадь"&amp;YEAR(FH$3),ЗФ!$2:$2,0))*
INDEX(Коэф.закупка_год_виноград[],MATCH($A71,Коэф.закупка_год_виноград[1],0),MATCH(MONTH(FG$3),КЗ!$1:$1,0))/1000,""),0)</f>
        <v>0</v>
      </c>
      <c r="FH71" s="551" cm="1">
        <f t="array" aca="1" ref="FH71" ca="1">IFERROR(IF(AND(НачЦ_ИнвП_Дата&lt;=FH$3,КИнвП_Дата&gt;FH$3),
INDEX(Кальк._виноград,MATCH($A71,Кальк._виноград_наим.,0),MATCH("Сумма затрат, т.руб.",'Кальк-я'!$5:$5,0))*
INDEX(ЗФ,MATCH($A$66,ЗФ!$A:$A,0),MATCH("Посевная площадь"&amp;YEAR(FI$3),ЗФ!$2:$2,0))*
INDEX(Коэф.закупка_год_виноград[],MATCH($A71,Коэф.закупка_год_виноград[1],0),MATCH(MONTH(FH$3),КЗ!$1:$1,0))/1000,""),0)</f>
        <v>0</v>
      </c>
      <c r="FI71" s="551" cm="1">
        <f t="array" aca="1" ref="FI71" ca="1">IFERROR(IF(AND(НачЦ_ИнвП_Дата&lt;=FI$3,КИнвП_Дата&gt;FI$3),
INDEX(Кальк._виноград,MATCH($A71,Кальк._виноград_наим.,0),MATCH("Сумма затрат, т.руб.",'Кальк-я'!$5:$5,0))*
INDEX(ЗФ,MATCH($A$66,ЗФ!$A:$A,0),MATCH("Посевная площадь"&amp;YEAR(FJ$3),ЗФ!$2:$2,0))*
INDEX(Коэф.закупка_год_виноград[],MATCH($A71,Коэф.закупка_год_виноград[1],0),MATCH(MONTH(FI$3),КЗ!$1:$1,0))/1000,""),0)</f>
        <v>3.9119999999999995</v>
      </c>
      <c r="FJ71" s="551" cm="1">
        <f t="array" aca="1" ref="FJ71" ca="1">IFERROR(IF(AND(НачЦ_ИнвП_Дата&lt;=FJ$3,КИнвП_Дата&gt;FJ$3),
INDEX(Кальк._виноград,MATCH($A71,Кальк._виноград_наим.,0),MATCH("Сумма затрат, т.руб.",'Кальк-я'!$5:$5,0))*
INDEX(ЗФ,MATCH($A$66,ЗФ!$A:$A,0),MATCH("Посевная площадь"&amp;YEAR(FK$3),ЗФ!$2:$2,0))*
INDEX(Коэф.закупка_год_виноград[],MATCH($A71,Коэф.закупка_год_виноград[1],0),MATCH(MONTH(FJ$3),КЗ!$1:$1,0))/1000,""),0)</f>
        <v>3.9119999999999995</v>
      </c>
      <c r="FK71" s="551" cm="1">
        <f t="array" aca="1" ref="FK71" ca="1">IFERROR(IF(AND(НачЦ_ИнвП_Дата&lt;=FK$3,КИнвП_Дата&gt;FK$3),
INDEX(Кальк._виноград,MATCH($A71,Кальк._виноград_наим.,0),MATCH("Сумма затрат, т.руб.",'Кальк-я'!$5:$5,0))*
INDEX(ЗФ,MATCH($A$66,ЗФ!$A:$A,0),MATCH("Посевная площадь"&amp;YEAR(FL$3),ЗФ!$2:$2,0))*
INDEX(Коэф.закупка_год_виноград[],MATCH($A71,Коэф.закупка_год_виноград[1],0),MATCH(MONTH(FK$3),КЗ!$1:$1,0))/1000,""),0)</f>
        <v>0</v>
      </c>
      <c r="FL71" s="551" cm="1">
        <f t="array" aca="1" ref="FL71" ca="1">IFERROR(IF(AND(НачЦ_ИнвП_Дата&lt;=FL$3,КИнвП_Дата&gt;FL$3),
INDEX(Кальк._виноград,MATCH($A71,Кальк._виноград_наим.,0),MATCH("Сумма затрат, т.руб.",'Кальк-я'!$5:$5,0))*
INDEX(ЗФ,MATCH($A$66,ЗФ!$A:$A,0),MATCH("Посевная площадь"&amp;YEAR(FM$3),ЗФ!$2:$2,0))*
INDEX(Коэф.закупка_год_виноград[],MATCH($A71,Коэф.закупка_год_виноград[1],0),MATCH(MONTH(FL$3),КЗ!$1:$1,0))/1000,""),0)</f>
        <v>0</v>
      </c>
      <c r="FM71" s="551" cm="1">
        <f t="array" aca="1" ref="FM71" ca="1">IFERROR(IF(AND(НачЦ_ИнвП_Дата&lt;=FM$3,КИнвП_Дата&gt;FM$3),
INDEX(Кальк._виноград,MATCH($A71,Кальк._виноград_наим.,0),MATCH("Сумма затрат, т.руб.",'Кальк-я'!$5:$5,0))*
INDEX(ЗФ,MATCH($A$66,ЗФ!$A:$A,0),MATCH("Посевная площадь"&amp;YEAR(FN$3),ЗФ!$2:$2,0))*
INDEX(Коэф.закупка_год_виноград[],MATCH($A71,Коэф.закупка_год_виноград[1],0),MATCH(MONTH(FM$3),КЗ!$1:$1,0))/1000,""),0)</f>
        <v>0</v>
      </c>
      <c r="FN71" s="552">
        <f t="shared" ca="1" si="1556"/>
        <v>7.823999999999999</v>
      </c>
      <c r="FO71" s="551" cm="1">
        <f t="array" aca="1" ref="FO71" ca="1">IFERROR(IF(AND(НачЦ_ИнвП_Дата&lt;=FO$3,КИнвП_Дата&gt;FO$3),
INDEX(Кальк._виноград,MATCH($A71,Кальк._виноград_наим.,0),MATCH("Сумма затрат, т.руб.",'Кальк-я'!$5:$5,0))*
INDEX(ЗФ,MATCH($A$66,ЗФ!$A:$A,0),MATCH("Посевная площадь"&amp;YEAR(FP$3),ЗФ!$2:$2,0))*
INDEX(Коэф.закупка_год_виноград[],MATCH($A71,Коэф.закупка_год_виноград[1],0),MATCH(MONTH(FO$3),КЗ!$1:$1,0))/1000,""),0)</f>
        <v>0</v>
      </c>
      <c r="FP71" s="551" cm="1">
        <f t="array" aca="1" ref="FP71" ca="1">IFERROR(IF(AND(НачЦ_ИнвП_Дата&lt;=FP$3,КИнвП_Дата&gt;FP$3),
INDEX(Кальк._виноград,MATCH($A71,Кальк._виноград_наим.,0),MATCH("Сумма затрат, т.руб.",'Кальк-я'!$5:$5,0))*
INDEX(ЗФ,MATCH($A$66,ЗФ!$A:$A,0),MATCH("Посевная площадь"&amp;YEAR(FQ$3),ЗФ!$2:$2,0))*
INDEX(Коэф.закупка_год_виноград[],MATCH($A71,Коэф.закупка_год_виноград[1],0),MATCH(MONTH(FP$3),КЗ!$1:$1,0))/1000,""),0)</f>
        <v>0</v>
      </c>
      <c r="FQ71" s="551" cm="1">
        <f t="array" aca="1" ref="FQ71" ca="1">IFERROR(IF(AND(НачЦ_ИнвП_Дата&lt;=FQ$3,КИнвП_Дата&gt;FQ$3),
INDEX(Кальк._виноград,MATCH($A71,Кальк._виноград_наим.,0),MATCH("Сумма затрат, т.руб.",'Кальк-я'!$5:$5,0))*
INDEX(ЗФ,MATCH($A$66,ЗФ!$A:$A,0),MATCH("Посевная площадь"&amp;YEAR(FR$3),ЗФ!$2:$2,0))*
INDEX(Коэф.закупка_год_виноград[],MATCH($A71,Коэф.закупка_год_виноград[1],0),MATCH(MONTH(FQ$3),КЗ!$1:$1,0))/1000,""),0)</f>
        <v>0</v>
      </c>
      <c r="FR71" s="551" cm="1">
        <f t="array" aca="1" ref="FR71" ca="1">IFERROR(IF(AND(НачЦ_ИнвП_Дата&lt;=FR$3,КИнвП_Дата&gt;FR$3),
INDEX(Кальк._виноград,MATCH($A71,Кальк._виноград_наим.,0),MATCH("Сумма затрат, т.руб.",'Кальк-я'!$5:$5,0))*
INDEX(ЗФ,MATCH($A$66,ЗФ!$A:$A,0),MATCH("Посевная площадь"&amp;YEAR(FS$3),ЗФ!$2:$2,0))*
INDEX(Коэф.закупка_год_виноград[],MATCH($A71,Коэф.закупка_год_виноград[1],0),MATCH(MONTH(FR$3),КЗ!$1:$1,0))/1000,""),0)</f>
        <v>0</v>
      </c>
      <c r="FS71" s="551" cm="1">
        <f t="array" aca="1" ref="FS71" ca="1">IFERROR(IF(AND(НачЦ_ИнвП_Дата&lt;=FS$3,КИнвП_Дата&gt;FS$3),
INDEX(Кальк._виноград,MATCH($A71,Кальк._виноград_наим.,0),MATCH("Сумма затрат, т.руб.",'Кальк-я'!$5:$5,0))*
INDEX(ЗФ,MATCH($A$66,ЗФ!$A:$A,0),MATCH("Посевная площадь"&amp;YEAR(FT$3),ЗФ!$2:$2,0))*
INDEX(Коэф.закупка_год_виноград[],MATCH($A71,Коэф.закупка_год_виноград[1],0),MATCH(MONTH(FS$3),КЗ!$1:$1,0))/1000,""),0)</f>
        <v>0</v>
      </c>
      <c r="FT71" s="551" cm="1">
        <f t="array" aca="1" ref="FT71" ca="1">IFERROR(IF(AND(НачЦ_ИнвП_Дата&lt;=FT$3,КИнвП_Дата&gt;FT$3),
INDEX(Кальк._виноград,MATCH($A71,Кальк._виноград_наим.,0),MATCH("Сумма затрат, т.руб.",'Кальк-я'!$5:$5,0))*
INDEX(ЗФ,MATCH($A$66,ЗФ!$A:$A,0),MATCH("Посевная площадь"&amp;YEAR(FU$3),ЗФ!$2:$2,0))*
INDEX(Коэф.закупка_год_виноград[],MATCH($A71,Коэф.закупка_год_виноград[1],0),MATCH(MONTH(FT$3),КЗ!$1:$1,0))/1000,""),0)</f>
        <v>0</v>
      </c>
      <c r="FU71" s="551" cm="1">
        <f t="array" aca="1" ref="FU71" ca="1">IFERROR(IF(AND(НачЦ_ИнвП_Дата&lt;=FU$3,КИнвП_Дата&gt;FU$3),
INDEX(Кальк._виноград,MATCH($A71,Кальк._виноград_наим.,0),MATCH("Сумма затрат, т.руб.",'Кальк-я'!$5:$5,0))*
INDEX(ЗФ,MATCH($A$66,ЗФ!$A:$A,0),MATCH("Посевная площадь"&amp;YEAR(FV$3),ЗФ!$2:$2,0))*
INDEX(Коэф.закупка_год_виноград[],MATCH($A71,Коэф.закупка_год_виноград[1],0),MATCH(MONTH(FU$3),КЗ!$1:$1,0))/1000,""),0)</f>
        <v>0</v>
      </c>
      <c r="FV71" s="551" cm="1">
        <f t="array" aca="1" ref="FV71" ca="1">IFERROR(IF(AND(НачЦ_ИнвП_Дата&lt;=FV$3,КИнвП_Дата&gt;FV$3),
INDEX(Кальк._виноград,MATCH($A71,Кальк._виноград_наим.,0),MATCH("Сумма затрат, т.руб.",'Кальк-я'!$5:$5,0))*
INDEX(ЗФ,MATCH($A$66,ЗФ!$A:$A,0),MATCH("Посевная площадь"&amp;YEAR(FW$3),ЗФ!$2:$2,0))*
INDEX(Коэф.закупка_год_виноград[],MATCH($A71,Коэф.закупка_год_виноград[1],0),MATCH(MONTH(FV$3),КЗ!$1:$1,0))/1000,""),0)</f>
        <v>3.9119999999999995</v>
      </c>
      <c r="FW71" s="551" cm="1">
        <f t="array" aca="1" ref="FW71" ca="1">IFERROR(IF(AND(НачЦ_ИнвП_Дата&lt;=FW$3,КИнвП_Дата&gt;FW$3),
INDEX(Кальк._виноград,MATCH($A71,Кальк._виноград_наим.,0),MATCH("Сумма затрат, т.руб.",'Кальк-я'!$5:$5,0))*
INDEX(ЗФ,MATCH($A$66,ЗФ!$A:$A,0),MATCH("Посевная площадь"&amp;YEAR(FX$3),ЗФ!$2:$2,0))*
INDEX(Коэф.закупка_год_виноград[],MATCH($A71,Коэф.закупка_год_виноград[1],0),MATCH(MONTH(FW$3),КЗ!$1:$1,0))/1000,""),0)</f>
        <v>3.9119999999999995</v>
      </c>
      <c r="FX71" s="551" cm="1">
        <f t="array" aca="1" ref="FX71" ca="1">IFERROR(IF(AND(НачЦ_ИнвП_Дата&lt;=FX$3,КИнвП_Дата&gt;FX$3),
INDEX(Кальк._виноград,MATCH($A71,Кальк._виноград_наим.,0),MATCH("Сумма затрат, т.руб.",'Кальк-я'!$5:$5,0))*
INDEX(ЗФ,MATCH($A$66,ЗФ!$A:$A,0),MATCH("Посевная площадь"&amp;YEAR(FY$3),ЗФ!$2:$2,0))*
INDEX(Коэф.закупка_год_виноград[],MATCH($A71,Коэф.закупка_год_виноград[1],0),MATCH(MONTH(FX$3),КЗ!$1:$1,0))/1000,""),0)</f>
        <v>0</v>
      </c>
      <c r="FY71" s="551" cm="1">
        <f t="array" aca="1" ref="FY71" ca="1">IFERROR(IF(AND(НачЦ_ИнвП_Дата&lt;=FY$3,КИнвП_Дата&gt;FY$3),
INDEX(Кальк._виноград,MATCH($A71,Кальк._виноград_наим.,0),MATCH("Сумма затрат, т.руб.",'Кальк-я'!$5:$5,0))*
INDEX(ЗФ,MATCH($A$66,ЗФ!$A:$A,0),MATCH("Посевная площадь"&amp;YEAR(FZ$3),ЗФ!$2:$2,0))*
INDEX(Коэф.закупка_год_виноград[],MATCH($A71,Коэф.закупка_год_виноград[1],0),MATCH(MONTH(FY$3),КЗ!$1:$1,0))/1000,""),0)</f>
        <v>0</v>
      </c>
      <c r="FZ71" s="551" cm="1">
        <f t="array" aca="1" ref="FZ71" ca="1">IFERROR(IF(AND(НачЦ_ИнвП_Дата&lt;=FZ$3,КИнвП_Дата&gt;FZ$3),
INDEX(Кальк._виноград,MATCH($A71,Кальк._виноград_наим.,0),MATCH("Сумма затрат, т.руб.",'Кальк-я'!$5:$5,0))*
INDEX(ЗФ,MATCH($A$66,ЗФ!$A:$A,0),MATCH("Посевная площадь"&amp;YEAR(GA$3),ЗФ!$2:$2,0))*
INDEX(Коэф.закупка_год_виноград[],MATCH($A71,Коэф.закупка_год_виноград[1],0),MATCH(MONTH(FZ$3),КЗ!$1:$1,0))/1000,""),0)</f>
        <v>0</v>
      </c>
      <c r="GA71" s="552">
        <f t="shared" ca="1" si="1557"/>
        <v>7.823999999999999</v>
      </c>
      <c r="GB71" s="551" cm="1">
        <f t="array" aca="1" ref="GB71" ca="1">IFERROR(IF(AND(НачЦ_ИнвП_Дата&lt;=GB$3,КИнвП_Дата&gt;GB$3),
INDEX(Кальк._виноград,MATCH($A71,Кальк._виноград_наим.,0),MATCH("Сумма затрат, т.руб.",'Кальк-я'!$5:$5,0))*
INDEX(ЗФ,MATCH($A$66,ЗФ!$A:$A,0),MATCH("Посевная площадь"&amp;YEAR(GC$3),ЗФ!$2:$2,0))*
INDEX(Коэф.закупка_год_виноград[],MATCH($A71,Коэф.закупка_год_виноград[1],0),MATCH(MONTH(GB$3),КЗ!$1:$1,0))/1000,""),0)</f>
        <v>0</v>
      </c>
      <c r="GC71" s="551" cm="1">
        <f t="array" aca="1" ref="GC71" ca="1">IFERROR(IF(AND(НачЦ_ИнвП_Дата&lt;=GC$3,КИнвП_Дата&gt;GC$3),
INDEX(Кальк._виноград,MATCH($A71,Кальк._виноград_наим.,0),MATCH("Сумма затрат, т.руб.",'Кальк-я'!$5:$5,0))*
INDEX(ЗФ,MATCH($A$66,ЗФ!$A:$A,0),MATCH("Посевная площадь"&amp;YEAR(GD$3),ЗФ!$2:$2,0))*
INDEX(Коэф.закупка_год_виноград[],MATCH($A71,Коэф.закупка_год_виноград[1],0),MATCH(MONTH(GC$3),КЗ!$1:$1,0))/1000,""),0)</f>
        <v>0</v>
      </c>
      <c r="GD71" s="551" cm="1">
        <f t="array" aca="1" ref="GD71" ca="1">IFERROR(IF(AND(НачЦ_ИнвП_Дата&lt;=GD$3,КИнвП_Дата&gt;GD$3),
INDEX(Кальк._виноград,MATCH($A71,Кальк._виноград_наим.,0),MATCH("Сумма затрат, т.руб.",'Кальк-я'!$5:$5,0))*
INDEX(ЗФ,MATCH($A$66,ЗФ!$A:$A,0),MATCH("Посевная площадь"&amp;YEAR(GE$3),ЗФ!$2:$2,0))*
INDEX(Коэф.закупка_год_виноград[],MATCH($A71,Коэф.закупка_год_виноград[1],0),MATCH(MONTH(GD$3),КЗ!$1:$1,0))/1000,""),0)</f>
        <v>0</v>
      </c>
      <c r="GE71" s="551" cm="1">
        <f t="array" aca="1" ref="GE71" ca="1">IFERROR(IF(AND(НачЦ_ИнвП_Дата&lt;=GE$3,КИнвП_Дата&gt;GE$3),
INDEX(Кальк._виноград,MATCH($A71,Кальк._виноград_наим.,0),MATCH("Сумма затрат, т.руб.",'Кальк-я'!$5:$5,0))*
INDEX(ЗФ,MATCH($A$66,ЗФ!$A:$A,0),MATCH("Посевная площадь"&amp;YEAR(GF$3),ЗФ!$2:$2,0))*
INDEX(Коэф.закупка_год_виноград[],MATCH($A71,Коэф.закупка_год_виноград[1],0),MATCH(MONTH(GE$3),КЗ!$1:$1,0))/1000,""),0)</f>
        <v>0</v>
      </c>
      <c r="GF71" s="551" cm="1">
        <f t="array" aca="1" ref="GF71" ca="1">IFERROR(IF(AND(НачЦ_ИнвП_Дата&lt;=GF$3,КИнвП_Дата&gt;GF$3),
INDEX(Кальк._виноград,MATCH($A71,Кальк._виноград_наим.,0),MATCH("Сумма затрат, т.руб.",'Кальк-я'!$5:$5,0))*
INDEX(ЗФ,MATCH($A$66,ЗФ!$A:$A,0),MATCH("Посевная площадь"&amp;YEAR(GG$3),ЗФ!$2:$2,0))*
INDEX(Коэф.закупка_год_виноград[],MATCH($A71,Коэф.закупка_год_виноград[1],0),MATCH(MONTH(GF$3),КЗ!$1:$1,0))/1000,""),0)</f>
        <v>0</v>
      </c>
      <c r="GG71" s="551" cm="1">
        <f t="array" aca="1" ref="GG71" ca="1">IFERROR(IF(AND(НачЦ_ИнвП_Дата&lt;=GG$3,КИнвП_Дата&gt;GG$3),
INDEX(Кальк._виноград,MATCH($A71,Кальк._виноград_наим.,0),MATCH("Сумма затрат, т.руб.",'Кальк-я'!$5:$5,0))*
INDEX(ЗФ,MATCH($A$66,ЗФ!$A:$A,0),MATCH("Посевная площадь"&amp;YEAR(GH$3),ЗФ!$2:$2,0))*
INDEX(Коэф.закупка_год_виноград[],MATCH($A71,Коэф.закупка_год_виноград[1],0),MATCH(MONTH(GG$3),КЗ!$1:$1,0))/1000,""),0)</f>
        <v>0</v>
      </c>
      <c r="GH71" s="551" cm="1">
        <f t="array" aca="1" ref="GH71" ca="1">IFERROR(IF(AND(НачЦ_ИнвП_Дата&lt;=GH$3,КИнвП_Дата&gt;GH$3),
INDEX(Кальк._виноград,MATCH($A71,Кальк._виноград_наим.,0),MATCH("Сумма затрат, т.руб.",'Кальк-я'!$5:$5,0))*
INDEX(ЗФ,MATCH($A$66,ЗФ!$A:$A,0),MATCH("Посевная площадь"&amp;YEAR(GI$3),ЗФ!$2:$2,0))*
INDEX(Коэф.закупка_год_виноград[],MATCH($A71,Коэф.закупка_год_виноград[1],0),MATCH(MONTH(GH$3),КЗ!$1:$1,0))/1000,""),0)</f>
        <v>0</v>
      </c>
      <c r="GI71" s="551" cm="1">
        <f t="array" aca="1" ref="GI71" ca="1">IFERROR(IF(AND(НачЦ_ИнвП_Дата&lt;=GI$3,КИнвП_Дата&gt;GI$3),
INDEX(Кальк._виноград,MATCH($A71,Кальк._виноград_наим.,0),MATCH("Сумма затрат, т.руб.",'Кальк-я'!$5:$5,0))*
INDEX(ЗФ,MATCH($A$66,ЗФ!$A:$A,0),MATCH("Посевная площадь"&amp;YEAR(GJ$3),ЗФ!$2:$2,0))*
INDEX(Коэф.закупка_год_виноград[],MATCH($A71,Коэф.закупка_год_виноград[1],0),MATCH(MONTH(GI$3),КЗ!$1:$1,0))/1000,""),0)</f>
        <v>3.9119999999999995</v>
      </c>
      <c r="GJ71" s="551" cm="1">
        <f t="array" aca="1" ref="GJ71" ca="1">IFERROR(IF(AND(НачЦ_ИнвП_Дата&lt;=GJ$3,КИнвП_Дата&gt;GJ$3),
INDEX(Кальк._виноград,MATCH($A71,Кальк._виноград_наим.,0),MATCH("Сумма затрат, т.руб.",'Кальк-я'!$5:$5,0))*
INDEX(ЗФ,MATCH($A$66,ЗФ!$A:$A,0),MATCH("Посевная площадь"&amp;YEAR(GK$3),ЗФ!$2:$2,0))*
INDEX(Коэф.закупка_год_виноград[],MATCH($A71,Коэф.закупка_год_виноград[1],0),MATCH(MONTH(GJ$3),КЗ!$1:$1,0))/1000,""),0)</f>
        <v>3.9119999999999995</v>
      </c>
      <c r="GK71" s="551" cm="1">
        <f t="array" aca="1" ref="GK71" ca="1">IFERROR(IF(AND(НачЦ_ИнвП_Дата&lt;=GK$3,КИнвП_Дата&gt;GK$3),
INDEX(Кальк._виноград,MATCH($A71,Кальк._виноград_наим.,0),MATCH("Сумма затрат, т.руб.",'Кальк-я'!$5:$5,0))*
INDEX(ЗФ,MATCH($A$66,ЗФ!$A:$A,0),MATCH("Посевная площадь"&amp;YEAR(GL$3),ЗФ!$2:$2,0))*
INDEX(Коэф.закупка_год_виноград[],MATCH($A71,Коэф.закупка_год_виноград[1],0),MATCH(MONTH(GK$3),КЗ!$1:$1,0))/1000,""),0)</f>
        <v>0</v>
      </c>
      <c r="GL71" s="551" cm="1">
        <f t="array" aca="1" ref="GL71" ca="1">IFERROR(IF(AND(НачЦ_ИнвП_Дата&lt;=GL$3,КИнвП_Дата&gt;GL$3),
INDEX(Кальк._виноград,MATCH($A71,Кальк._виноград_наим.,0),MATCH("Сумма затрат, т.руб.",'Кальк-я'!$5:$5,0))*
INDEX(ЗФ,MATCH($A$66,ЗФ!$A:$A,0),MATCH("Посевная площадь"&amp;YEAR(GM$3),ЗФ!$2:$2,0))*
INDEX(Коэф.закупка_год_виноград[],MATCH($A71,Коэф.закупка_год_виноград[1],0),MATCH(MONTH(GL$3),КЗ!$1:$1,0))/1000,""),0)</f>
        <v>0</v>
      </c>
      <c r="GM71" s="551" cm="1">
        <f t="array" aca="1" ref="GM71" ca="1">IFERROR(IF(AND(НачЦ_ИнвП_Дата&lt;=GM$3,КИнвП_Дата&gt;GM$3),
INDEX(Кальк._виноград,MATCH($A71,Кальк._виноград_наим.,0),MATCH("Сумма затрат, т.руб.",'Кальк-я'!$5:$5,0))*
INDEX(ЗФ,MATCH($A$66,ЗФ!$A:$A,0),MATCH("Посевная площадь"&amp;YEAR(GN$3),ЗФ!$2:$2,0))*
INDEX(Коэф.закупка_год_виноград[],MATCH($A71,Коэф.закупка_год_виноград[1],0),MATCH(MONTH(GM$3),КЗ!$1:$1,0))/1000,""),0)</f>
        <v>0</v>
      </c>
      <c r="GN71" s="552">
        <f t="shared" ca="1" si="1558"/>
        <v>7.823999999999999</v>
      </c>
      <c r="GO71" s="551" cm="1">
        <f t="array" aca="1" ref="GO71" ca="1">IFERROR(IF(AND(НачЦ_ИнвП_Дата&lt;=GO$3,КИнвП_Дата&gt;GO$3),
INDEX(Кальк._виноград,MATCH($A71,Кальк._виноград_наим.,0),MATCH("Сумма затрат, т.руб.",'Кальк-я'!$5:$5,0))*
INDEX(ЗФ,MATCH($A$66,ЗФ!$A:$A,0),MATCH("Посевная площадь"&amp;YEAR(GP$3),ЗФ!$2:$2,0))*
INDEX(Коэф.закупка_год_виноград[],MATCH($A71,Коэф.закупка_год_виноград[1],0),MATCH(MONTH(GO$3),КЗ!$1:$1,0))/1000,""),0)</f>
        <v>0</v>
      </c>
      <c r="GP71" s="551" cm="1">
        <f t="array" aca="1" ref="GP71" ca="1">IFERROR(IF(AND(НачЦ_ИнвП_Дата&lt;=GP$3,КИнвП_Дата&gt;GP$3),
INDEX(Кальк._виноград,MATCH($A71,Кальк._виноград_наим.,0),MATCH("Сумма затрат, т.руб.",'Кальк-я'!$5:$5,0))*
INDEX(ЗФ,MATCH($A$66,ЗФ!$A:$A,0),MATCH("Посевная площадь"&amp;YEAR(GQ$3),ЗФ!$2:$2,0))*
INDEX(Коэф.закупка_год_виноград[],MATCH($A71,Коэф.закупка_год_виноград[1],0),MATCH(MONTH(GP$3),КЗ!$1:$1,0))/1000,""),0)</f>
        <v>0</v>
      </c>
      <c r="GQ71" s="551" cm="1">
        <f t="array" aca="1" ref="GQ71" ca="1">IFERROR(IF(AND(НачЦ_ИнвП_Дата&lt;=GQ$3,КИнвП_Дата&gt;GQ$3),
INDEX(Кальк._виноград,MATCH($A71,Кальк._виноград_наим.,0),MATCH("Сумма затрат, т.руб.",'Кальк-я'!$5:$5,0))*
INDEX(ЗФ,MATCH($A$66,ЗФ!$A:$A,0),MATCH("Посевная площадь"&amp;YEAR(GR$3),ЗФ!$2:$2,0))*
INDEX(Коэф.закупка_год_виноград[],MATCH($A71,Коэф.закупка_год_виноград[1],0),MATCH(MONTH(GQ$3),КЗ!$1:$1,0))/1000,""),0)</f>
        <v>0</v>
      </c>
      <c r="GR71" s="551" cm="1">
        <f t="array" aca="1" ref="GR71" ca="1">IFERROR(IF(AND(НачЦ_ИнвП_Дата&lt;=GR$3,КИнвП_Дата&gt;GR$3),
INDEX(Кальк._виноград,MATCH($A71,Кальк._виноград_наим.,0),MATCH("Сумма затрат, т.руб.",'Кальк-я'!$5:$5,0))*
INDEX(ЗФ,MATCH($A$66,ЗФ!$A:$A,0),MATCH("Посевная площадь"&amp;YEAR(GS$3),ЗФ!$2:$2,0))*
INDEX(Коэф.закупка_год_виноград[],MATCH($A71,Коэф.закупка_год_виноград[1],0),MATCH(MONTH(GR$3),КЗ!$1:$1,0))/1000,""),0)</f>
        <v>0</v>
      </c>
      <c r="GS71" s="551" cm="1">
        <f t="array" aca="1" ref="GS71" ca="1">IFERROR(IF(AND(НачЦ_ИнвП_Дата&lt;=GS$3,КИнвП_Дата&gt;GS$3),
INDEX(Кальк._виноград,MATCH($A71,Кальк._виноград_наим.,0),MATCH("Сумма затрат, т.руб.",'Кальк-я'!$5:$5,0))*
INDEX(ЗФ,MATCH($A$66,ЗФ!$A:$A,0),MATCH("Посевная площадь"&amp;YEAR(GT$3),ЗФ!$2:$2,0))*
INDEX(Коэф.закупка_год_виноград[],MATCH($A71,Коэф.закупка_год_виноград[1],0),MATCH(MONTH(GS$3),КЗ!$1:$1,0))/1000,""),0)</f>
        <v>0</v>
      </c>
      <c r="GT71" s="551" cm="1">
        <f t="array" aca="1" ref="GT71" ca="1">IFERROR(IF(AND(НачЦ_ИнвП_Дата&lt;=GT$3,КИнвП_Дата&gt;GT$3),
INDEX(Кальк._виноград,MATCH($A71,Кальк._виноград_наим.,0),MATCH("Сумма затрат, т.руб.",'Кальк-я'!$5:$5,0))*
INDEX(ЗФ,MATCH($A$66,ЗФ!$A:$A,0),MATCH("Посевная площадь"&amp;YEAR(GU$3),ЗФ!$2:$2,0))*
INDEX(Коэф.закупка_год_виноград[],MATCH($A71,Коэф.закупка_год_виноград[1],0),MATCH(MONTH(GT$3),КЗ!$1:$1,0))/1000,""),0)</f>
        <v>0</v>
      </c>
      <c r="GU71" s="551" cm="1">
        <f t="array" aca="1" ref="GU71" ca="1">IFERROR(IF(AND(НачЦ_ИнвП_Дата&lt;=GU$3,КИнвП_Дата&gt;GU$3),
INDEX(Кальк._виноград,MATCH($A71,Кальк._виноград_наим.,0),MATCH("Сумма затрат, т.руб.",'Кальк-я'!$5:$5,0))*
INDEX(ЗФ,MATCH($A$66,ЗФ!$A:$A,0),MATCH("Посевная площадь"&amp;YEAR(GV$3),ЗФ!$2:$2,0))*
INDEX(Коэф.закупка_год_виноград[],MATCH($A71,Коэф.закупка_год_виноград[1],0),MATCH(MONTH(GU$3),КЗ!$1:$1,0))/1000,""),0)</f>
        <v>0</v>
      </c>
      <c r="GV71" s="551" cm="1">
        <f t="array" aca="1" ref="GV71" ca="1">IFERROR(IF(AND(НачЦ_ИнвП_Дата&lt;=GV$3,КИнвП_Дата&gt;GV$3),
INDEX(Кальк._виноград,MATCH($A71,Кальк._виноград_наим.,0),MATCH("Сумма затрат, т.руб.",'Кальк-я'!$5:$5,0))*
INDEX(ЗФ,MATCH($A$66,ЗФ!$A:$A,0),MATCH("Посевная площадь"&amp;YEAR(GW$3),ЗФ!$2:$2,0))*
INDEX(Коэф.закупка_год_виноград[],MATCH($A71,Коэф.закупка_год_виноград[1],0),MATCH(MONTH(GV$3),КЗ!$1:$1,0))/1000,""),0)</f>
        <v>3.9119999999999995</v>
      </c>
      <c r="GW71" s="551" cm="1">
        <f t="array" aca="1" ref="GW71" ca="1">IFERROR(IF(AND(НачЦ_ИнвП_Дата&lt;=GW$3,КИнвП_Дата&gt;GW$3),
INDEX(Кальк._виноград,MATCH($A71,Кальк._виноград_наим.,0),MATCH("Сумма затрат, т.руб.",'Кальк-я'!$5:$5,0))*
INDEX(ЗФ,MATCH($A$66,ЗФ!$A:$A,0),MATCH("Посевная площадь"&amp;YEAR(GX$3),ЗФ!$2:$2,0))*
INDEX(Коэф.закупка_год_виноград[],MATCH($A71,Коэф.закупка_год_виноград[1],0),MATCH(MONTH(GW$3),КЗ!$1:$1,0))/1000,""),0)</f>
        <v>3.9119999999999995</v>
      </c>
      <c r="GX71" s="551" cm="1">
        <f t="array" aca="1" ref="GX71" ca="1">IFERROR(IF(AND(НачЦ_ИнвП_Дата&lt;=GX$3,КИнвП_Дата&gt;GX$3),
INDEX(Кальк._виноград,MATCH($A71,Кальк._виноград_наим.,0),MATCH("Сумма затрат, т.руб.",'Кальк-я'!$5:$5,0))*
INDEX(ЗФ,MATCH($A$66,ЗФ!$A:$A,0),MATCH("Посевная площадь"&amp;YEAR(GY$3),ЗФ!$2:$2,0))*
INDEX(Коэф.закупка_год_виноград[],MATCH($A71,Коэф.закупка_год_виноград[1],0),MATCH(MONTH(GX$3),КЗ!$1:$1,0))/1000,""),0)</f>
        <v>0</v>
      </c>
      <c r="GY71" s="551" cm="1">
        <f t="array" aca="1" ref="GY71" ca="1">IFERROR(IF(AND(НачЦ_ИнвП_Дата&lt;=GY$3,КИнвП_Дата&gt;GY$3),
INDEX(Кальк._виноград,MATCH($A71,Кальк._виноград_наим.,0),MATCH("Сумма затрат, т.руб.",'Кальк-я'!$5:$5,0))*
INDEX(ЗФ,MATCH($A$66,ЗФ!$A:$A,0),MATCH("Посевная площадь"&amp;YEAR(GZ$3),ЗФ!$2:$2,0))*
INDEX(Коэф.закупка_год_виноград[],MATCH($A71,Коэф.закупка_год_виноград[1],0),MATCH(MONTH(GY$3),КЗ!$1:$1,0))/1000,""),0)</f>
        <v>0</v>
      </c>
      <c r="GZ71" s="551" cm="1">
        <f t="array" aca="1" ref="GZ71" ca="1">IFERROR(IF(AND(НачЦ_ИнвП_Дата&lt;=GZ$3,КИнвП_Дата&gt;GZ$3),
INDEX(Кальк._виноград,MATCH($A71,Кальк._виноград_наим.,0),MATCH("Сумма затрат, т.руб.",'Кальк-я'!$5:$5,0))*
INDEX(ЗФ,MATCH($A$66,ЗФ!$A:$A,0),MATCH("Посевная площадь"&amp;YEAR(HA$3),ЗФ!$2:$2,0))*
INDEX(Коэф.закупка_год_виноград[],MATCH($A71,Коэф.закупка_год_виноград[1],0),MATCH(MONTH(GZ$3),КЗ!$1:$1,0))/1000,""),0)</f>
        <v>0</v>
      </c>
      <c r="HA71" s="552">
        <f t="shared" ca="1" si="1559"/>
        <v>7.823999999999999</v>
      </c>
      <c r="HB71" s="551" cm="1">
        <f t="array" aca="1" ref="HB71" ca="1">IFERROR(IF(AND(НачЦ_ИнвП_Дата&lt;=HB$3,КИнвП_Дата&gt;HB$3),
INDEX(Кальк._виноград,MATCH($A71,Кальк._виноград_наим.,0),MATCH("Сумма затрат, т.руб.",'Кальк-я'!$5:$5,0))*
INDEX(ЗФ,MATCH($A$66,ЗФ!$A:$A,0),MATCH("Посевная площадь"&amp;YEAR(HC$3),ЗФ!$2:$2,0))*
INDEX(Коэф.закупка_год_виноград[],MATCH($A71,Коэф.закупка_год_виноград[1],0),MATCH(MONTH(HB$3),КЗ!$1:$1,0))/1000,""),0)</f>
        <v>0</v>
      </c>
      <c r="HC71" s="551" cm="1">
        <f t="array" aca="1" ref="HC71" ca="1">IFERROR(IF(AND(НачЦ_ИнвП_Дата&lt;=HC$3,КИнвП_Дата&gt;HC$3),
INDEX(Кальк._виноград,MATCH($A71,Кальк._виноград_наим.,0),MATCH("Сумма затрат, т.руб.",'Кальк-я'!$5:$5,0))*
INDEX(ЗФ,MATCH($A$66,ЗФ!$A:$A,0),MATCH("Посевная площадь"&amp;YEAR(HD$3),ЗФ!$2:$2,0))*
INDEX(Коэф.закупка_год_виноград[],MATCH($A71,Коэф.закупка_год_виноград[1],0),MATCH(MONTH(HC$3),КЗ!$1:$1,0))/1000,""),0)</f>
        <v>0</v>
      </c>
      <c r="HD71" s="551" cm="1">
        <f t="array" aca="1" ref="HD71" ca="1">IFERROR(IF(AND(НачЦ_ИнвП_Дата&lt;=HD$3,КИнвП_Дата&gt;HD$3),
INDEX(Кальк._виноград,MATCH($A71,Кальк._виноград_наим.,0),MATCH("Сумма затрат, т.руб.",'Кальк-я'!$5:$5,0))*
INDEX(ЗФ,MATCH($A$66,ЗФ!$A:$A,0),MATCH("Посевная площадь"&amp;YEAR(HE$3),ЗФ!$2:$2,0))*
INDEX(Коэф.закупка_год_виноград[],MATCH($A71,Коэф.закупка_год_виноград[1],0),MATCH(MONTH(HD$3),КЗ!$1:$1,0))/1000,""),0)</f>
        <v>0</v>
      </c>
      <c r="HE71" s="551" cm="1">
        <f t="array" aca="1" ref="HE71" ca="1">IFERROR(IF(AND(НачЦ_ИнвП_Дата&lt;=HE$3,КИнвП_Дата&gt;HE$3),
INDEX(Кальк._виноград,MATCH($A71,Кальк._виноград_наим.,0),MATCH("Сумма затрат, т.руб.",'Кальк-я'!$5:$5,0))*
INDEX(ЗФ,MATCH($A$66,ЗФ!$A:$A,0),MATCH("Посевная площадь"&amp;YEAR(HF$3),ЗФ!$2:$2,0))*
INDEX(Коэф.закупка_год_виноград[],MATCH($A71,Коэф.закупка_год_виноград[1],0),MATCH(MONTH(HE$3),КЗ!$1:$1,0))/1000,""),0)</f>
        <v>0</v>
      </c>
      <c r="HF71" s="551" cm="1">
        <f t="array" aca="1" ref="HF71" ca="1">IFERROR(IF(AND(НачЦ_ИнвП_Дата&lt;=HF$3,КИнвП_Дата&gt;HF$3),
INDEX(Кальк._виноград,MATCH($A71,Кальк._виноград_наим.,0),MATCH("Сумма затрат, т.руб.",'Кальк-я'!$5:$5,0))*
INDEX(ЗФ,MATCH($A$66,ЗФ!$A:$A,0),MATCH("Посевная площадь"&amp;YEAR(HG$3),ЗФ!$2:$2,0))*
INDEX(Коэф.закупка_год_виноград[],MATCH($A71,Коэф.закупка_год_виноград[1],0),MATCH(MONTH(HF$3),КЗ!$1:$1,0))/1000,""),0)</f>
        <v>0</v>
      </c>
      <c r="HG71" s="551" cm="1">
        <f t="array" aca="1" ref="HG71" ca="1">IFERROR(IF(AND(НачЦ_ИнвП_Дата&lt;=HG$3,КИнвП_Дата&gt;HG$3),
INDEX(Кальк._виноград,MATCH($A71,Кальк._виноград_наим.,0),MATCH("Сумма затрат, т.руб.",'Кальк-я'!$5:$5,0))*
INDEX(ЗФ,MATCH($A$66,ЗФ!$A:$A,0),MATCH("Посевная площадь"&amp;YEAR(HH$3),ЗФ!$2:$2,0))*
INDEX(Коэф.закупка_год_виноград[],MATCH($A71,Коэф.закупка_год_виноград[1],0),MATCH(MONTH(HG$3),КЗ!$1:$1,0))/1000,""),0)</f>
        <v>0</v>
      </c>
      <c r="HH71" s="551" cm="1">
        <f t="array" aca="1" ref="HH71" ca="1">IFERROR(IF(AND(НачЦ_ИнвП_Дата&lt;=HH$3,КИнвП_Дата&gt;HH$3),
INDEX(Кальк._виноград,MATCH($A71,Кальк._виноград_наим.,0),MATCH("Сумма затрат, т.руб.",'Кальк-я'!$5:$5,0))*
INDEX(ЗФ,MATCH($A$66,ЗФ!$A:$A,0),MATCH("Посевная площадь"&amp;YEAR(HI$3),ЗФ!$2:$2,0))*
INDEX(Коэф.закупка_год_виноград[],MATCH($A71,Коэф.закупка_год_виноград[1],0),MATCH(MONTH(HH$3),КЗ!$1:$1,0))/1000,""),0)</f>
        <v>0</v>
      </c>
      <c r="HI71" s="551" cm="1">
        <f t="array" aca="1" ref="HI71" ca="1">IFERROR(IF(AND(НачЦ_ИнвП_Дата&lt;=HI$3,КИнвП_Дата&gt;HI$3),
INDEX(Кальк._виноград,MATCH($A71,Кальк._виноград_наим.,0),MATCH("Сумма затрат, т.руб.",'Кальк-я'!$5:$5,0))*
INDEX(ЗФ,MATCH($A$66,ЗФ!$A:$A,0),MATCH("Посевная площадь"&amp;YEAR(HJ$3),ЗФ!$2:$2,0))*
INDEX(Коэф.закупка_год_виноград[],MATCH($A71,Коэф.закупка_год_виноград[1],0),MATCH(MONTH(HI$3),КЗ!$1:$1,0))/1000,""),0)</f>
        <v>3.9119999999999995</v>
      </c>
      <c r="HJ71" s="551" cm="1">
        <f t="array" aca="1" ref="HJ71" ca="1">IFERROR(IF(AND(НачЦ_ИнвП_Дата&lt;=HJ$3,КИнвП_Дата&gt;HJ$3),
INDEX(Кальк._виноград,MATCH($A71,Кальк._виноград_наим.,0),MATCH("Сумма затрат, т.руб.",'Кальк-я'!$5:$5,0))*
INDEX(ЗФ,MATCH($A$66,ЗФ!$A:$A,0),MATCH("Посевная площадь"&amp;YEAR(HK$3),ЗФ!$2:$2,0))*
INDEX(Коэф.закупка_год_виноград[],MATCH($A71,Коэф.закупка_год_виноград[1],0),MATCH(MONTH(HJ$3),КЗ!$1:$1,0))/1000,""),0)</f>
        <v>3.9119999999999995</v>
      </c>
      <c r="HK71" s="551" cm="1">
        <f t="array" aca="1" ref="HK71" ca="1">IFERROR(IF(AND(НачЦ_ИнвП_Дата&lt;=HK$3,КИнвП_Дата&gt;HK$3),
INDEX(Кальк._виноград,MATCH($A71,Кальк._виноград_наим.,0),MATCH("Сумма затрат, т.руб.",'Кальк-я'!$5:$5,0))*
INDEX(ЗФ,MATCH($A$66,ЗФ!$A:$A,0),MATCH("Посевная площадь"&amp;YEAR(HL$3),ЗФ!$2:$2,0))*
INDEX(Коэф.закупка_год_виноград[],MATCH($A71,Коэф.закупка_год_виноград[1],0),MATCH(MONTH(HK$3),КЗ!$1:$1,0))/1000,""),0)</f>
        <v>0</v>
      </c>
      <c r="HL71" s="551" cm="1">
        <f t="array" aca="1" ref="HL71" ca="1">IFERROR(IF(AND(НачЦ_ИнвП_Дата&lt;=HL$3,КИнвП_Дата&gt;HL$3),
INDEX(Кальк._виноград,MATCH($A71,Кальк._виноград_наим.,0),MATCH("Сумма затрат, т.руб.",'Кальк-я'!$5:$5,0))*
INDEX(ЗФ,MATCH($A$66,ЗФ!$A:$A,0),MATCH("Посевная площадь"&amp;YEAR(HM$3),ЗФ!$2:$2,0))*
INDEX(Коэф.закупка_год_виноград[],MATCH($A71,Коэф.закупка_год_виноград[1],0),MATCH(MONTH(HL$3),КЗ!$1:$1,0))/1000,""),0)</f>
        <v>0</v>
      </c>
      <c r="HM71" s="551" cm="1">
        <f t="array" aca="1" ref="HM71" ca="1">IFERROR(IF(AND(НачЦ_ИнвП_Дата&lt;=HM$3,КИнвП_Дата&gt;HM$3),
INDEX(Кальк._виноград,MATCH($A71,Кальк._виноград_наим.,0),MATCH("Сумма затрат, т.руб.",'Кальк-я'!$5:$5,0))*
INDEX(ЗФ,MATCH($A$66,ЗФ!$A:$A,0),MATCH("Посевная площадь"&amp;YEAR(HN$3),ЗФ!$2:$2,0))*
INDEX(Коэф.закупка_год_виноград[],MATCH($A71,Коэф.закупка_год_виноград[1],0),MATCH(MONTH(HM$3),КЗ!$1:$1,0))/1000,""),0)</f>
        <v>0</v>
      </c>
      <c r="HN71" s="552">
        <f t="shared" ca="1" si="1560"/>
        <v>7.823999999999999</v>
      </c>
      <c r="HO71" s="551" cm="1">
        <f t="array" aca="1" ref="HO71" ca="1">IFERROR(IF(AND(НачЦ_ИнвП_Дата&lt;=HO$3,КИнвП_Дата&gt;HO$3),
INDEX(Кальк._виноград,MATCH($A71,Кальк._виноград_наим.,0),MATCH("Сумма затрат, т.руб.",'Кальк-я'!$5:$5,0))*
INDEX(ЗФ,MATCH($A$66,ЗФ!$A:$A,0),MATCH("Посевная площадь"&amp;YEAR(HP$3),ЗФ!$2:$2,0))*
INDEX(Коэф.закупка_год_виноград[],MATCH($A71,Коэф.закупка_год_виноград[1],0),MATCH(MONTH(HO$3),КЗ!$1:$1,0))/1000,""),0)</f>
        <v>0</v>
      </c>
      <c r="HP71" s="551" cm="1">
        <f t="array" aca="1" ref="HP71" ca="1">IFERROR(IF(AND(НачЦ_ИнвП_Дата&lt;=HP$3,КИнвП_Дата&gt;HP$3),
INDEX(Кальк._виноград,MATCH($A71,Кальк._виноград_наим.,0),MATCH("Сумма затрат, т.руб.",'Кальк-я'!$5:$5,0))*
INDEX(ЗФ,MATCH($A$66,ЗФ!$A:$A,0),MATCH("Посевная площадь"&amp;YEAR(HQ$3),ЗФ!$2:$2,0))*
INDEX(Коэф.закупка_год_виноград[],MATCH($A71,Коэф.закупка_год_виноград[1],0),MATCH(MONTH(HP$3),КЗ!$1:$1,0))/1000,""),0)</f>
        <v>0</v>
      </c>
      <c r="HQ71" s="551" cm="1">
        <f t="array" aca="1" ref="HQ71" ca="1">IFERROR(IF(AND(НачЦ_ИнвП_Дата&lt;=HQ$3,КИнвП_Дата&gt;HQ$3),
INDEX(Кальк._виноград,MATCH($A71,Кальк._виноград_наим.,0),MATCH("Сумма затрат, т.руб.",'Кальк-я'!$5:$5,0))*
INDEX(ЗФ,MATCH($A$66,ЗФ!$A:$A,0),MATCH("Посевная площадь"&amp;YEAR(HR$3),ЗФ!$2:$2,0))*
INDEX(Коэф.закупка_год_виноград[],MATCH($A71,Коэф.закупка_год_виноград[1],0),MATCH(MONTH(HQ$3),КЗ!$1:$1,0))/1000,""),0)</f>
        <v>0</v>
      </c>
      <c r="HR71" s="551" cm="1">
        <f t="array" aca="1" ref="HR71" ca="1">IFERROR(IF(AND(НачЦ_ИнвП_Дата&lt;=HR$3,КИнвП_Дата&gt;HR$3),
INDEX(Кальк._виноград,MATCH($A71,Кальк._виноград_наим.,0),MATCH("Сумма затрат, т.руб.",'Кальк-я'!$5:$5,0))*
INDEX(ЗФ,MATCH($A$66,ЗФ!$A:$A,0),MATCH("Посевная площадь"&amp;YEAR(HS$3),ЗФ!$2:$2,0))*
INDEX(Коэф.закупка_год_виноград[],MATCH($A71,Коэф.закупка_год_виноград[1],0),MATCH(MONTH(HR$3),КЗ!$1:$1,0))/1000,""),0)</f>
        <v>0</v>
      </c>
      <c r="HS71" s="551" cm="1">
        <f t="array" aca="1" ref="HS71" ca="1">IFERROR(IF(AND(НачЦ_ИнвП_Дата&lt;=HS$3,КИнвП_Дата&gt;HS$3),
INDEX(Кальк._виноград,MATCH($A71,Кальк._виноград_наим.,0),MATCH("Сумма затрат, т.руб.",'Кальк-я'!$5:$5,0))*
INDEX(ЗФ,MATCH($A$66,ЗФ!$A:$A,0),MATCH("Посевная площадь"&amp;YEAR(HT$3),ЗФ!$2:$2,0))*
INDEX(Коэф.закупка_год_виноград[],MATCH($A71,Коэф.закупка_год_виноград[1],0),MATCH(MONTH(HS$3),КЗ!$1:$1,0))/1000,""),0)</f>
        <v>0</v>
      </c>
      <c r="HT71" s="551" cm="1">
        <f t="array" aca="1" ref="HT71" ca="1">IFERROR(IF(AND(НачЦ_ИнвП_Дата&lt;=HT$3,КИнвП_Дата&gt;HT$3),
INDEX(Кальк._виноград,MATCH($A71,Кальк._виноград_наим.,0),MATCH("Сумма затрат, т.руб.",'Кальк-я'!$5:$5,0))*
INDEX(ЗФ,MATCH($A$66,ЗФ!$A:$A,0),MATCH("Посевная площадь"&amp;YEAR(HU$3),ЗФ!$2:$2,0))*
INDEX(Коэф.закупка_год_виноград[],MATCH($A71,Коэф.закупка_год_виноград[1],0),MATCH(MONTH(HT$3),КЗ!$1:$1,0))/1000,""),0)</f>
        <v>0</v>
      </c>
      <c r="HU71" s="551" cm="1">
        <f t="array" aca="1" ref="HU71" ca="1">IFERROR(IF(AND(НачЦ_ИнвП_Дата&lt;=HU$3,КИнвП_Дата&gt;HU$3),
INDEX(Кальк._виноград,MATCH($A71,Кальк._виноград_наим.,0),MATCH("Сумма затрат, т.руб.",'Кальк-я'!$5:$5,0))*
INDEX(ЗФ,MATCH($A$66,ЗФ!$A:$A,0),MATCH("Посевная площадь"&amp;YEAR(HV$3),ЗФ!$2:$2,0))*
INDEX(Коэф.закупка_год_виноград[],MATCH($A71,Коэф.закупка_год_виноград[1],0),MATCH(MONTH(HU$3),КЗ!$1:$1,0))/1000,""),0)</f>
        <v>0</v>
      </c>
      <c r="HV71" s="551" cm="1">
        <f t="array" aca="1" ref="HV71" ca="1">IFERROR(IF(AND(НачЦ_ИнвП_Дата&lt;=HV$3,КИнвП_Дата&gt;HV$3),
INDEX(Кальк._виноград,MATCH($A71,Кальк._виноград_наим.,0),MATCH("Сумма затрат, т.руб.",'Кальк-я'!$5:$5,0))*
INDEX(ЗФ,MATCH($A$66,ЗФ!$A:$A,0),MATCH("Посевная площадь"&amp;YEAR(HW$3),ЗФ!$2:$2,0))*
INDEX(Коэф.закупка_год_виноград[],MATCH($A71,Коэф.закупка_год_виноград[1],0),MATCH(MONTH(HV$3),КЗ!$1:$1,0))/1000,""),0)</f>
        <v>3.9119999999999995</v>
      </c>
      <c r="HW71" s="551" cm="1">
        <f t="array" aca="1" ref="HW71" ca="1">IFERROR(IF(AND(НачЦ_ИнвП_Дата&lt;=HW$3,КИнвП_Дата&gt;HW$3),
INDEX(Кальк._виноград,MATCH($A71,Кальк._виноград_наим.,0),MATCH("Сумма затрат, т.руб.",'Кальк-я'!$5:$5,0))*
INDEX(ЗФ,MATCH($A$66,ЗФ!$A:$A,0),MATCH("Посевная площадь"&amp;YEAR(HX$3),ЗФ!$2:$2,0))*
INDEX(Коэф.закупка_год_виноград[],MATCH($A71,Коэф.закупка_год_виноград[1],0),MATCH(MONTH(HW$3),КЗ!$1:$1,0))/1000,""),0)</f>
        <v>3.9119999999999995</v>
      </c>
      <c r="HX71" s="551" cm="1">
        <f t="array" aca="1" ref="HX71" ca="1">IFERROR(IF(AND(НачЦ_ИнвП_Дата&lt;=HX$3,КИнвП_Дата&gt;HX$3),
INDEX(Кальк._виноград,MATCH($A71,Кальк._виноград_наим.,0),MATCH("Сумма затрат, т.руб.",'Кальк-я'!$5:$5,0))*
INDEX(ЗФ,MATCH($A$66,ЗФ!$A:$A,0),MATCH("Посевная площадь"&amp;YEAR(HY$3),ЗФ!$2:$2,0))*
INDEX(Коэф.закупка_год_виноград[],MATCH($A71,Коэф.закупка_год_виноград[1],0),MATCH(MONTH(HX$3),КЗ!$1:$1,0))/1000,""),0)</f>
        <v>0</v>
      </c>
      <c r="HY71" s="551" cm="1">
        <f t="array" aca="1" ref="HY71" ca="1">IFERROR(IF(AND(НачЦ_ИнвП_Дата&lt;=HY$3,КИнвП_Дата&gt;HY$3),
INDEX(Кальк._виноград,MATCH($A71,Кальк._виноград_наим.,0),MATCH("Сумма затрат, т.руб.",'Кальк-я'!$5:$5,0))*
INDEX(ЗФ,MATCH($A$66,ЗФ!$A:$A,0),MATCH("Посевная площадь"&amp;YEAR(HZ$3),ЗФ!$2:$2,0))*
INDEX(Коэф.закупка_год_виноград[],MATCH($A71,Коэф.закупка_год_виноград[1],0),MATCH(MONTH(HY$3),КЗ!$1:$1,0))/1000,""),0)</f>
        <v>0</v>
      </c>
      <c r="HZ71" s="551" cm="1">
        <f t="array" aca="1" ref="HZ71" ca="1">IFERROR(IF(AND(НачЦ_ИнвП_Дата&lt;=HZ$3,КИнвП_Дата&gt;HZ$3),
INDEX(Кальк._виноград,MATCH($A71,Кальк._виноград_наим.,0),MATCH("Сумма затрат, т.руб.",'Кальк-я'!$5:$5,0))*
INDEX(ЗФ,MATCH($A$66,ЗФ!$A:$A,0),MATCH("Посевная площадь"&amp;YEAR(IA$3),ЗФ!$2:$2,0))*
INDEX(Коэф.закупка_год_виноград[],MATCH($A71,Коэф.закупка_год_виноград[1],0),MATCH(MONTH(HZ$3),КЗ!$1:$1,0))/1000,""),0)</f>
        <v>0</v>
      </c>
      <c r="IA71" s="552">
        <f t="shared" ca="1" si="1561"/>
        <v>7.823999999999999</v>
      </c>
      <c r="IB71" s="551" cm="1">
        <f t="array" aca="1" ref="IB71" ca="1">IFERROR(IF(AND(НачЦ_ИнвП_Дата&lt;=IB$3,КИнвП_Дата&gt;IB$3),
INDEX(Кальк._виноград,MATCH($A71,Кальк._виноград_наим.,0),MATCH("Сумма затрат, т.руб.",'Кальк-я'!$5:$5,0))*
INDEX(ЗФ,MATCH($A$66,ЗФ!$A:$A,0),MATCH("Посевная площадь"&amp;YEAR(IC$3),ЗФ!$2:$2,0))*
INDEX(Коэф.закупка_год_виноград[],MATCH($A71,Коэф.закупка_год_виноград[1],0),MATCH(MONTH(IB$3),КЗ!$1:$1,0))/1000,""),0)</f>
        <v>0</v>
      </c>
      <c r="IC71" s="551" cm="1">
        <f t="array" aca="1" ref="IC71" ca="1">IFERROR(IF(AND(НачЦ_ИнвП_Дата&lt;=IC$3,КИнвП_Дата&gt;IC$3),
INDEX(Кальк._виноград,MATCH($A71,Кальк._виноград_наим.,0),MATCH("Сумма затрат, т.руб.",'Кальк-я'!$5:$5,0))*
INDEX(ЗФ,MATCH($A$66,ЗФ!$A:$A,0),MATCH("Посевная площадь"&amp;YEAR(ID$3),ЗФ!$2:$2,0))*
INDEX(Коэф.закупка_год_виноград[],MATCH($A71,Коэф.закупка_год_виноград[1],0),MATCH(MONTH(IC$3),КЗ!$1:$1,0))/1000,""),0)</f>
        <v>0</v>
      </c>
      <c r="ID71" s="551" cm="1">
        <f t="array" aca="1" ref="ID71" ca="1">IFERROR(IF(AND(НачЦ_ИнвП_Дата&lt;=ID$3,КИнвП_Дата&gt;ID$3),
INDEX(Кальк._виноград,MATCH($A71,Кальк._виноград_наим.,0),MATCH("Сумма затрат, т.руб.",'Кальк-я'!$5:$5,0))*
INDEX(ЗФ,MATCH($A$66,ЗФ!$A:$A,0),MATCH("Посевная площадь"&amp;YEAR(IE$3),ЗФ!$2:$2,0))*
INDEX(Коэф.закупка_год_виноград[],MATCH($A71,Коэф.закупка_год_виноград[1],0),MATCH(MONTH(ID$3),КЗ!$1:$1,0))/1000,""),0)</f>
        <v>0</v>
      </c>
      <c r="IE71" s="551" cm="1">
        <f t="array" aca="1" ref="IE71" ca="1">IFERROR(IF(AND(НачЦ_ИнвП_Дата&lt;=IE$3,КИнвП_Дата&gt;IE$3),
INDEX(Кальк._виноград,MATCH($A71,Кальк._виноград_наим.,0),MATCH("Сумма затрат, т.руб.",'Кальк-я'!$5:$5,0))*
INDEX(ЗФ,MATCH($A$66,ЗФ!$A:$A,0),MATCH("Посевная площадь"&amp;YEAR(IF$3),ЗФ!$2:$2,0))*
INDEX(Коэф.закупка_год_виноград[],MATCH($A71,Коэф.закупка_год_виноград[1],0),MATCH(MONTH(IE$3),КЗ!$1:$1,0))/1000,""),0)</f>
        <v>0</v>
      </c>
      <c r="IF71" s="551" cm="1">
        <f t="array" aca="1" ref="IF71" ca="1">IFERROR(IF(AND(НачЦ_ИнвП_Дата&lt;=IF$3,КИнвП_Дата&gt;IF$3),
INDEX(Кальк._виноград,MATCH($A71,Кальк._виноград_наим.,0),MATCH("Сумма затрат, т.руб.",'Кальк-я'!$5:$5,0))*
INDEX(ЗФ,MATCH($A$66,ЗФ!$A:$A,0),MATCH("Посевная площадь"&amp;YEAR(IG$3),ЗФ!$2:$2,0))*
INDEX(Коэф.закупка_год_виноград[],MATCH($A71,Коэф.закупка_год_виноград[1],0),MATCH(MONTH(IF$3),КЗ!$1:$1,0))/1000,""),0)</f>
        <v>0</v>
      </c>
      <c r="IG71" s="551" cm="1">
        <f t="array" aca="1" ref="IG71" ca="1">IFERROR(IF(AND(НачЦ_ИнвП_Дата&lt;=IG$3,КИнвП_Дата&gt;IG$3),
INDEX(Кальк._виноград,MATCH($A71,Кальк._виноград_наим.,0),MATCH("Сумма затрат, т.руб.",'Кальк-я'!$5:$5,0))*
INDEX(ЗФ,MATCH($A$66,ЗФ!$A:$A,0),MATCH("Посевная площадь"&amp;YEAR(IH$3),ЗФ!$2:$2,0))*
INDEX(Коэф.закупка_год_виноград[],MATCH($A71,Коэф.закупка_год_виноград[1],0),MATCH(MONTH(IG$3),КЗ!$1:$1,0))/1000,""),0)</f>
        <v>0</v>
      </c>
      <c r="IH71" s="551" cm="1">
        <f t="array" aca="1" ref="IH71" ca="1">IFERROR(IF(AND(НачЦ_ИнвП_Дата&lt;=IH$3,КИнвП_Дата&gt;IH$3),
INDEX(Кальк._виноград,MATCH($A71,Кальк._виноград_наим.,0),MATCH("Сумма затрат, т.руб.",'Кальк-я'!$5:$5,0))*
INDEX(ЗФ,MATCH($A$66,ЗФ!$A:$A,0),MATCH("Посевная площадь"&amp;YEAR(II$3),ЗФ!$2:$2,0))*
INDEX(Коэф.закупка_год_виноград[],MATCH($A71,Коэф.закупка_год_виноград[1],0),MATCH(MONTH(IH$3),КЗ!$1:$1,0))/1000,""),0)</f>
        <v>0</v>
      </c>
      <c r="II71" s="551" cm="1">
        <f t="array" aca="1" ref="II71" ca="1">IFERROR(IF(AND(НачЦ_ИнвП_Дата&lt;=II$3,КИнвП_Дата&gt;II$3),
INDEX(Кальк._виноград,MATCH($A71,Кальк._виноград_наим.,0),MATCH("Сумма затрат, т.руб.",'Кальк-я'!$5:$5,0))*
INDEX(ЗФ,MATCH($A$66,ЗФ!$A:$A,0),MATCH("Посевная площадь"&amp;YEAR(IJ$3),ЗФ!$2:$2,0))*
INDEX(Коэф.закупка_год_виноград[],MATCH($A71,Коэф.закупка_год_виноград[1],0),MATCH(MONTH(II$3),КЗ!$1:$1,0))/1000,""),0)</f>
        <v>3.9119999999999995</v>
      </c>
      <c r="IJ71" s="551" cm="1">
        <f t="array" aca="1" ref="IJ71" ca="1">IFERROR(IF(AND(НачЦ_ИнвП_Дата&lt;=IJ$3,КИнвП_Дата&gt;IJ$3),
INDEX(Кальк._виноград,MATCH($A71,Кальк._виноград_наим.,0),MATCH("Сумма затрат, т.руб.",'Кальк-я'!$5:$5,0))*
INDEX(ЗФ,MATCH($A$66,ЗФ!$A:$A,0),MATCH("Посевная площадь"&amp;YEAR(IK$3),ЗФ!$2:$2,0))*
INDEX(Коэф.закупка_год_виноград[],MATCH($A71,Коэф.закупка_год_виноград[1],0),MATCH(MONTH(IJ$3),КЗ!$1:$1,0))/1000,""),0)</f>
        <v>3.9119999999999995</v>
      </c>
      <c r="IK71" s="551" cm="1">
        <f t="array" aca="1" ref="IK71" ca="1">IFERROR(IF(AND(НачЦ_ИнвП_Дата&lt;=IK$3,КИнвП_Дата&gt;IK$3),
INDEX(Кальк._виноград,MATCH($A71,Кальк._виноград_наим.,0),MATCH("Сумма затрат, т.руб.",'Кальк-я'!$5:$5,0))*
INDEX(ЗФ,MATCH($A$66,ЗФ!$A:$A,0),MATCH("Посевная площадь"&amp;YEAR(IL$3),ЗФ!$2:$2,0))*
INDEX(Коэф.закупка_год_виноград[],MATCH($A71,Коэф.закупка_год_виноград[1],0),MATCH(MONTH(IK$3),КЗ!$1:$1,0))/1000,""),0)</f>
        <v>0</v>
      </c>
      <c r="IL71" s="551" cm="1">
        <f t="array" aca="1" ref="IL71" ca="1">IFERROR(IF(AND(НачЦ_ИнвП_Дата&lt;=IL$3,КИнвП_Дата&gt;IL$3),
INDEX(Кальк._виноград,MATCH($A71,Кальк._виноград_наим.,0),MATCH("Сумма затрат, т.руб.",'Кальк-я'!$5:$5,0))*
INDEX(ЗФ,MATCH($A$66,ЗФ!$A:$A,0),MATCH("Посевная площадь"&amp;YEAR(IM$3),ЗФ!$2:$2,0))*
INDEX(Коэф.закупка_год_виноград[],MATCH($A71,Коэф.закупка_год_виноград[1],0),MATCH(MONTH(IL$3),КЗ!$1:$1,0))/1000,""),0)</f>
        <v>0</v>
      </c>
      <c r="IM71" s="551" cm="1">
        <f t="array" aca="1" ref="IM71" ca="1">IFERROR(IF(AND(НачЦ_ИнвП_Дата&lt;=IM$3,КИнвП_Дата&gt;IM$3),
INDEX(Кальк._виноград,MATCH($A71,Кальк._виноград_наим.,0),MATCH("Сумма затрат, т.руб.",'Кальк-я'!$5:$5,0))*
INDEX(ЗФ,MATCH($A$66,ЗФ!$A:$A,0),MATCH("Посевная площадь"&amp;YEAR(IN$3),ЗФ!$2:$2,0))*
INDEX(Коэф.закупка_год_виноград[],MATCH($A71,Коэф.закупка_год_виноград[1],0),MATCH(MONTH(IM$3),КЗ!$1:$1,0))/1000,""),0)</f>
        <v>0</v>
      </c>
      <c r="IN71" s="552">
        <f t="shared" ca="1" si="1562"/>
        <v>7.823999999999999</v>
      </c>
      <c r="IO71" s="551" cm="1">
        <f t="array" aca="1" ref="IO71" ca="1">IFERROR(IF(AND(НачЦ_ИнвП_Дата&lt;=IO$3,КИнвП_Дата&gt;IO$3),
INDEX(Кальк._виноград,MATCH($A71,Кальк._виноград_наим.,0),MATCH("Сумма затрат, т.руб.",'Кальк-я'!$5:$5,0))*
INDEX(ЗФ,MATCH($A$66,ЗФ!$A:$A,0),MATCH("Посевная площадь"&amp;YEAR(IP$3),ЗФ!$2:$2,0))*
INDEX(Коэф.закупка_год_виноград[],MATCH($A71,Коэф.закупка_год_виноград[1],0),MATCH(MONTH(IO$3),КЗ!$1:$1,0))/1000,""),0)</f>
        <v>0</v>
      </c>
      <c r="IP71" s="551" cm="1">
        <f t="array" aca="1" ref="IP71" ca="1">IFERROR(IF(AND(НачЦ_ИнвП_Дата&lt;=IP$3,КИнвП_Дата&gt;IP$3),
INDEX(Кальк._виноград,MATCH($A71,Кальк._виноград_наим.,0),MATCH("Сумма затрат, т.руб.",'Кальк-я'!$5:$5,0))*
INDEX(ЗФ,MATCH($A$66,ЗФ!$A:$A,0),MATCH("Посевная площадь"&amp;YEAR(IQ$3),ЗФ!$2:$2,0))*
INDEX(Коэф.закупка_год_виноград[],MATCH($A71,Коэф.закупка_год_виноград[1],0),MATCH(MONTH(IP$3),КЗ!$1:$1,0))/1000,""),0)</f>
        <v>0</v>
      </c>
      <c r="IQ71" s="551" cm="1">
        <f t="array" aca="1" ref="IQ71" ca="1">IFERROR(IF(AND(НачЦ_ИнвП_Дата&lt;=IQ$3,КИнвП_Дата&gt;IQ$3),
INDEX(Кальк._виноград,MATCH($A71,Кальк._виноград_наим.,0),MATCH("Сумма затрат, т.руб.",'Кальк-я'!$5:$5,0))*
INDEX(ЗФ,MATCH($A$66,ЗФ!$A:$A,0),MATCH("Посевная площадь"&amp;YEAR(IR$3),ЗФ!$2:$2,0))*
INDEX(Коэф.закупка_год_виноград[],MATCH($A71,Коэф.закупка_год_виноград[1],0),MATCH(MONTH(IQ$3),КЗ!$1:$1,0))/1000,""),0)</f>
        <v>0</v>
      </c>
      <c r="IR71" s="551" cm="1">
        <f t="array" aca="1" ref="IR71" ca="1">IFERROR(IF(AND(НачЦ_ИнвП_Дата&lt;=IR$3,КИнвП_Дата&gt;IR$3),
INDEX(Кальк._виноград,MATCH($A71,Кальк._виноград_наим.,0),MATCH("Сумма затрат, т.руб.",'Кальк-я'!$5:$5,0))*
INDEX(ЗФ,MATCH($A$66,ЗФ!$A:$A,0),MATCH("Посевная площадь"&amp;YEAR(IS$3),ЗФ!$2:$2,0))*
INDEX(Коэф.закупка_год_виноград[],MATCH($A71,Коэф.закупка_год_виноград[1],0),MATCH(MONTH(IR$3),КЗ!$1:$1,0))/1000,""),0)</f>
        <v>0</v>
      </c>
      <c r="IS71" s="551" cm="1">
        <f t="array" aca="1" ref="IS71" ca="1">IFERROR(IF(AND(НачЦ_ИнвП_Дата&lt;=IS$3,КИнвП_Дата&gt;IS$3),
INDEX(Кальк._виноград,MATCH($A71,Кальк._виноград_наим.,0),MATCH("Сумма затрат, т.руб.",'Кальк-я'!$5:$5,0))*
INDEX(ЗФ,MATCH($A$66,ЗФ!$A:$A,0),MATCH("Посевная площадь"&amp;YEAR(IT$3),ЗФ!$2:$2,0))*
INDEX(Коэф.закупка_год_виноград[],MATCH($A71,Коэф.закупка_год_виноград[1],0),MATCH(MONTH(IS$3),КЗ!$1:$1,0))/1000,""),0)</f>
        <v>0</v>
      </c>
      <c r="IT71" s="551" cm="1">
        <f t="array" aca="1" ref="IT71" ca="1">IFERROR(IF(AND(НачЦ_ИнвП_Дата&lt;=IT$3,КИнвП_Дата&gt;IT$3),
INDEX(Кальк._виноград,MATCH($A71,Кальк._виноград_наим.,0),MATCH("Сумма затрат, т.руб.",'Кальк-я'!$5:$5,0))*
INDEX(ЗФ,MATCH($A$66,ЗФ!$A:$A,0),MATCH("Посевная площадь"&amp;YEAR(IU$3),ЗФ!$2:$2,0))*
INDEX(Коэф.закупка_год_виноград[],MATCH($A71,Коэф.закупка_год_виноград[1],0),MATCH(MONTH(IT$3),КЗ!$1:$1,0))/1000,""),0)</f>
        <v>0</v>
      </c>
      <c r="IU71" s="551" cm="1">
        <f t="array" aca="1" ref="IU71" ca="1">IFERROR(IF(AND(НачЦ_ИнвП_Дата&lt;=IU$3,КИнвП_Дата&gt;IU$3),
INDEX(Кальк._виноград,MATCH($A71,Кальк._виноград_наим.,0),MATCH("Сумма затрат, т.руб.",'Кальк-я'!$5:$5,0))*
INDEX(ЗФ,MATCH($A$66,ЗФ!$A:$A,0),MATCH("Посевная площадь"&amp;YEAR(IV$3),ЗФ!$2:$2,0))*
INDEX(Коэф.закупка_год_виноград[],MATCH($A71,Коэф.закупка_год_виноград[1],0),MATCH(MONTH(IU$3),КЗ!$1:$1,0))/1000,""),0)</f>
        <v>0</v>
      </c>
      <c r="IV71" s="551" cm="1">
        <f t="array" aca="1" ref="IV71" ca="1">IFERROR(IF(AND(НачЦ_ИнвП_Дата&lt;=IV$3,КИнвП_Дата&gt;IV$3),
INDEX(Кальк._виноград,MATCH($A71,Кальк._виноград_наим.,0),MATCH("Сумма затрат, т.руб.",'Кальк-я'!$5:$5,0))*
INDEX(ЗФ,MATCH($A$66,ЗФ!$A:$A,0),MATCH("Посевная площадь"&amp;YEAR(IW$3),ЗФ!$2:$2,0))*
INDEX(Коэф.закупка_год_виноград[],MATCH($A71,Коэф.закупка_год_виноград[1],0),MATCH(MONTH(IV$3),КЗ!$1:$1,0))/1000,""),0)</f>
        <v>3.9119999999999995</v>
      </c>
      <c r="IW71" s="551" cm="1">
        <f t="array" aca="1" ref="IW71" ca="1">IFERROR(IF(AND(НачЦ_ИнвП_Дата&lt;=IW$3,КИнвП_Дата&gt;IW$3),
INDEX(Кальк._виноград,MATCH($A71,Кальк._виноград_наим.,0),MATCH("Сумма затрат, т.руб.",'Кальк-я'!$5:$5,0))*
INDEX(ЗФ,MATCH($A$66,ЗФ!$A:$A,0),MATCH("Посевная площадь"&amp;YEAR(IX$3),ЗФ!$2:$2,0))*
INDEX(Коэф.закупка_год_виноград[],MATCH($A71,Коэф.закупка_год_виноград[1],0),MATCH(MONTH(IW$3),КЗ!$1:$1,0))/1000,""),0)</f>
        <v>3.9119999999999995</v>
      </c>
      <c r="IX71" s="551" cm="1">
        <f t="array" aca="1" ref="IX71" ca="1">IFERROR(IF(AND(НачЦ_ИнвП_Дата&lt;=IX$3,КИнвП_Дата&gt;IX$3),
INDEX(Кальк._виноград,MATCH($A71,Кальк._виноград_наим.,0),MATCH("Сумма затрат, т.руб.",'Кальк-я'!$5:$5,0))*
INDEX(ЗФ,MATCH($A$66,ЗФ!$A:$A,0),MATCH("Посевная площадь"&amp;YEAR(IY$3),ЗФ!$2:$2,0))*
INDEX(Коэф.закупка_год_виноград[],MATCH($A71,Коэф.закупка_год_виноград[1],0),MATCH(MONTH(IX$3),КЗ!$1:$1,0))/1000,""),0)</f>
        <v>0</v>
      </c>
      <c r="IY71" s="551" cm="1">
        <f t="array" aca="1" ref="IY71" ca="1">IFERROR(IF(AND(НачЦ_ИнвП_Дата&lt;=IY$3,КИнвП_Дата&gt;IY$3),
INDEX(Кальк._виноград,MATCH($A71,Кальк._виноград_наим.,0),MATCH("Сумма затрат, т.руб.",'Кальк-я'!$5:$5,0))*
INDEX(ЗФ,MATCH($A$66,ЗФ!$A:$A,0),MATCH("Посевная площадь"&amp;YEAR(IZ$3),ЗФ!$2:$2,0))*
INDEX(Коэф.закупка_год_виноград[],MATCH($A71,Коэф.закупка_год_виноград[1],0),MATCH(MONTH(IY$3),КЗ!$1:$1,0))/1000,""),0)</f>
        <v>0</v>
      </c>
      <c r="IZ71" s="551" cm="1">
        <f t="array" aca="1" ref="IZ71" ca="1">IFERROR(IF(AND(НачЦ_ИнвП_Дата&lt;=IZ$3,КИнвП_Дата&gt;IZ$3),
INDEX(Кальк._виноград,MATCH($A71,Кальк._виноград_наим.,0),MATCH("Сумма затрат, т.руб.",'Кальк-я'!$5:$5,0))*
INDEX(ЗФ,MATCH($A$66,ЗФ!$A:$A,0),MATCH("Посевная площадь"&amp;YEAR(JA$3),ЗФ!$2:$2,0))*
INDEX(Коэф.закупка_год_виноград[],MATCH($A71,Коэф.закупка_год_виноград[1],0),MATCH(MONTH(IZ$3),КЗ!$1:$1,0))/1000,""),0)</f>
        <v>0</v>
      </c>
      <c r="JA71" s="552">
        <f t="shared" ca="1" si="1563"/>
        <v>7.823999999999999</v>
      </c>
      <c r="JB71" s="551" cm="1">
        <f t="array" aca="1" ref="JB71" ca="1">IFERROR(IF(AND(НачЦ_ИнвП_Дата&lt;=JB$3,КИнвП_Дата&gt;JB$3),
INDEX(Кальк._виноград,MATCH($A71,Кальк._виноград_наим.,0),MATCH("Сумма затрат, т.руб.",'Кальк-я'!$5:$5,0))*
INDEX(ЗФ,MATCH($A$66,ЗФ!$A:$A,0),MATCH("Посевная площадь"&amp;YEAR(JC$3),ЗФ!$2:$2,0))*
INDEX(Коэф.закупка_год_виноград[],MATCH($A71,Коэф.закупка_год_виноград[1],0),MATCH(MONTH(JB$3),КЗ!$1:$1,0))/1000,""),0)</f>
        <v>0</v>
      </c>
      <c r="JC71" s="551" cm="1">
        <f t="array" aca="1" ref="JC71" ca="1">IFERROR(IF(AND(НачЦ_ИнвП_Дата&lt;=JC$3,КИнвП_Дата&gt;JC$3),
INDEX(Кальк._виноград,MATCH($A71,Кальк._виноград_наим.,0),MATCH("Сумма затрат, т.руб.",'Кальк-я'!$5:$5,0))*
INDEX(ЗФ,MATCH($A$66,ЗФ!$A:$A,0),MATCH("Посевная площадь"&amp;YEAR(JD$3),ЗФ!$2:$2,0))*
INDEX(Коэф.закупка_год_виноград[],MATCH($A71,Коэф.закупка_год_виноград[1],0),MATCH(MONTH(JC$3),КЗ!$1:$1,0))/1000,""),0)</f>
        <v>0</v>
      </c>
      <c r="JD71" s="551" cm="1">
        <f t="array" aca="1" ref="JD71" ca="1">IFERROR(IF(AND(НачЦ_ИнвП_Дата&lt;=JD$3,КИнвП_Дата&gt;JD$3),
INDEX(Кальк._виноград,MATCH($A71,Кальк._виноград_наим.,0),MATCH("Сумма затрат, т.руб.",'Кальк-я'!$5:$5,0))*
INDEX(ЗФ,MATCH($A$66,ЗФ!$A:$A,0),MATCH("Посевная площадь"&amp;YEAR(JE$3),ЗФ!$2:$2,0))*
INDEX(Коэф.закупка_год_виноград[],MATCH($A71,Коэф.закупка_год_виноград[1],0),MATCH(MONTH(JD$3),КЗ!$1:$1,0))/1000,""),0)</f>
        <v>0</v>
      </c>
      <c r="JE71" s="551" cm="1">
        <f t="array" aca="1" ref="JE71" ca="1">IFERROR(IF(AND(НачЦ_ИнвП_Дата&lt;=JE$3,КИнвП_Дата&gt;JE$3),
INDEX(Кальк._виноград,MATCH($A71,Кальк._виноград_наим.,0),MATCH("Сумма затрат, т.руб.",'Кальк-я'!$5:$5,0))*
INDEX(ЗФ,MATCH($A$66,ЗФ!$A:$A,0),MATCH("Посевная площадь"&amp;YEAR(JF$3),ЗФ!$2:$2,0))*
INDEX(Коэф.закупка_год_виноград[],MATCH($A71,Коэф.закупка_год_виноград[1],0),MATCH(MONTH(JE$3),КЗ!$1:$1,0))/1000,""),0)</f>
        <v>0</v>
      </c>
      <c r="JF71" s="551" cm="1">
        <f t="array" aca="1" ref="JF71" ca="1">IFERROR(IF(AND(НачЦ_ИнвП_Дата&lt;=JF$3,КИнвП_Дата&gt;JF$3),
INDEX(Кальк._виноград,MATCH($A71,Кальк._виноград_наим.,0),MATCH("Сумма затрат, т.руб.",'Кальк-я'!$5:$5,0))*
INDEX(ЗФ,MATCH($A$66,ЗФ!$A:$A,0),MATCH("Посевная площадь"&amp;YEAR(JG$3),ЗФ!$2:$2,0))*
INDEX(Коэф.закупка_год_виноград[],MATCH($A71,Коэф.закупка_год_виноград[1],0),MATCH(MONTH(JF$3),КЗ!$1:$1,0))/1000,""),0)</f>
        <v>0</v>
      </c>
      <c r="JG71" s="551" cm="1">
        <f t="array" aca="1" ref="JG71" ca="1">IFERROR(IF(AND(НачЦ_ИнвП_Дата&lt;=JG$3,КИнвП_Дата&gt;JG$3),
INDEX(Кальк._виноград,MATCH($A71,Кальк._виноград_наим.,0),MATCH("Сумма затрат, т.руб.",'Кальк-я'!$5:$5,0))*
INDEX(ЗФ,MATCH($A$66,ЗФ!$A:$A,0),MATCH("Посевная площадь"&amp;YEAR(JH$3),ЗФ!$2:$2,0))*
INDEX(Коэф.закупка_год_виноград[],MATCH($A71,Коэф.закупка_год_виноград[1],0),MATCH(MONTH(JG$3),КЗ!$1:$1,0))/1000,""),0)</f>
        <v>0</v>
      </c>
      <c r="JH71" s="551" cm="1">
        <f t="array" aca="1" ref="JH71" ca="1">IFERROR(IF(AND(НачЦ_ИнвП_Дата&lt;=JH$3,КИнвП_Дата&gt;JH$3),
INDEX(Кальк._виноград,MATCH($A71,Кальк._виноград_наим.,0),MATCH("Сумма затрат, т.руб.",'Кальк-я'!$5:$5,0))*
INDEX(ЗФ,MATCH($A$66,ЗФ!$A:$A,0),MATCH("Посевная площадь"&amp;YEAR(JI$3),ЗФ!$2:$2,0))*
INDEX(Коэф.закупка_год_виноград[],MATCH($A71,Коэф.закупка_год_виноград[1],0),MATCH(MONTH(JH$3),КЗ!$1:$1,0))/1000,""),0)</f>
        <v>0</v>
      </c>
      <c r="JI71" s="551" cm="1">
        <f t="array" aca="1" ref="JI71" ca="1">IFERROR(IF(AND(НачЦ_ИнвП_Дата&lt;=JI$3,КИнвП_Дата&gt;JI$3),
INDEX(Кальк._виноград,MATCH($A71,Кальк._виноград_наим.,0),MATCH("Сумма затрат, т.руб.",'Кальк-я'!$5:$5,0))*
INDEX(ЗФ,MATCH($A$66,ЗФ!$A:$A,0),MATCH("Посевная площадь"&amp;YEAR(JJ$3),ЗФ!$2:$2,0))*
INDEX(Коэф.закупка_год_виноград[],MATCH($A71,Коэф.закупка_год_виноград[1],0),MATCH(MONTH(JI$3),КЗ!$1:$1,0))/1000,""),0)</f>
        <v>3.9119999999999995</v>
      </c>
      <c r="JJ71" s="551" cm="1">
        <f t="array" aca="1" ref="JJ71" ca="1">IFERROR(IF(AND(НачЦ_ИнвП_Дата&lt;=JJ$3,КИнвП_Дата&gt;JJ$3),
INDEX(Кальк._виноград,MATCH($A71,Кальк._виноград_наим.,0),MATCH("Сумма затрат, т.руб.",'Кальк-я'!$5:$5,0))*
INDEX(ЗФ,MATCH($A$66,ЗФ!$A:$A,0),MATCH("Посевная площадь"&amp;YEAR(JK$3),ЗФ!$2:$2,0))*
INDEX(Коэф.закупка_год_виноград[],MATCH($A71,Коэф.закупка_год_виноград[1],0),MATCH(MONTH(JJ$3),КЗ!$1:$1,0))/1000,""),0)</f>
        <v>3.9119999999999995</v>
      </c>
      <c r="JK71" s="551" cm="1">
        <f t="array" aca="1" ref="JK71" ca="1">IFERROR(IF(AND(НачЦ_ИнвП_Дата&lt;=JK$3,КИнвП_Дата&gt;JK$3),
INDEX(Кальк._виноград,MATCH($A71,Кальк._виноград_наим.,0),MATCH("Сумма затрат, т.руб.",'Кальк-я'!$5:$5,0))*
INDEX(ЗФ,MATCH($A$66,ЗФ!$A:$A,0),MATCH("Посевная площадь"&amp;YEAR(JL$3),ЗФ!$2:$2,0))*
INDEX(Коэф.закупка_год_виноград[],MATCH($A71,Коэф.закупка_год_виноград[1],0),MATCH(MONTH(JK$3),КЗ!$1:$1,0))/1000,""),0)</f>
        <v>0</v>
      </c>
      <c r="JL71" s="551" cm="1">
        <f t="array" aca="1" ref="JL71" ca="1">IFERROR(IF(AND(НачЦ_ИнвП_Дата&lt;=JL$3,КИнвП_Дата&gt;JL$3),
INDEX(Кальк._виноград,MATCH($A71,Кальк._виноград_наим.,0),MATCH("Сумма затрат, т.руб.",'Кальк-я'!$5:$5,0))*
INDEX(ЗФ,MATCH($A$66,ЗФ!$A:$A,0),MATCH("Посевная площадь"&amp;YEAR(JM$3),ЗФ!$2:$2,0))*
INDEX(Коэф.закупка_год_виноград[],MATCH($A71,Коэф.закупка_год_виноград[1],0),MATCH(MONTH(JL$3),КЗ!$1:$1,0))/1000,""),0)</f>
        <v>0</v>
      </c>
      <c r="JM71" s="551" cm="1">
        <f t="array" aca="1" ref="JM71" ca="1">IFERROR(IF(AND(НачЦ_ИнвП_Дата&lt;=JM$3,КИнвП_Дата&gt;JM$3),
INDEX(Кальк._виноград,MATCH($A71,Кальк._виноград_наим.,0),MATCH("Сумма затрат, т.руб.",'Кальк-я'!$5:$5,0))*
INDEX(ЗФ,MATCH($A$66,ЗФ!$A:$A,0),MATCH("Посевная площадь"&amp;YEAR(JN$3),ЗФ!$2:$2,0))*
INDEX(Коэф.закупка_год_виноград[],MATCH($A71,Коэф.закупка_год_виноград[1],0),MATCH(MONTH(JM$3),КЗ!$1:$1,0))/1000,""),0)</f>
        <v>0</v>
      </c>
      <c r="JN71" s="552">
        <f t="shared" ca="1" si="1564"/>
        <v>7.823999999999999</v>
      </c>
      <c r="JO71" s="551" cm="1">
        <f t="array" aca="1" ref="JO71" ca="1">IFERROR(IF(AND(НачЦ_ИнвП_Дата&lt;=JO$3,КИнвП_Дата&gt;JO$3),
INDEX(Кальк._виноград,MATCH($A71,Кальк._виноград_наим.,0),MATCH("Сумма затрат, т.руб.",'Кальк-я'!$5:$5,0))*
INDEX(ЗФ,MATCH($A$66,ЗФ!$A:$A,0),MATCH("Посевная площадь"&amp;YEAR(JP$3),ЗФ!$2:$2,0))*
INDEX(Коэф.закупка_год_виноград[],MATCH($A71,Коэф.закупка_год_виноград[1],0),MATCH(MONTH(JO$3),КЗ!$1:$1,0))/1000,""),0)</f>
        <v>0</v>
      </c>
      <c r="JP71" s="551" cm="1">
        <f t="array" aca="1" ref="JP71" ca="1">IFERROR(IF(AND(НачЦ_ИнвП_Дата&lt;=JP$3,КИнвП_Дата&gt;JP$3),
INDEX(Кальк._виноград,MATCH($A71,Кальк._виноград_наим.,0),MATCH("Сумма затрат, т.руб.",'Кальк-я'!$5:$5,0))*
INDEX(ЗФ,MATCH($A$66,ЗФ!$A:$A,0),MATCH("Посевная площадь"&amp;YEAR(JQ$3),ЗФ!$2:$2,0))*
INDEX(Коэф.закупка_год_виноград[],MATCH($A71,Коэф.закупка_год_виноград[1],0),MATCH(MONTH(JP$3),КЗ!$1:$1,0))/1000,""),0)</f>
        <v>0</v>
      </c>
      <c r="JQ71" s="551" cm="1">
        <f t="array" aca="1" ref="JQ71" ca="1">IFERROR(IF(AND(НачЦ_ИнвП_Дата&lt;=JQ$3,КИнвП_Дата&gt;JQ$3),
INDEX(Кальк._виноград,MATCH($A71,Кальк._виноград_наим.,0),MATCH("Сумма затрат, т.руб.",'Кальк-я'!$5:$5,0))*
INDEX(ЗФ,MATCH($A$66,ЗФ!$A:$A,0),MATCH("Посевная площадь"&amp;YEAR(JR$3),ЗФ!$2:$2,0))*
INDEX(Коэф.закупка_год_виноград[],MATCH($A71,Коэф.закупка_год_виноград[1],0),MATCH(MONTH(JQ$3),КЗ!$1:$1,0))/1000,""),0)</f>
        <v>0</v>
      </c>
      <c r="JR71" s="551" cm="1">
        <f t="array" aca="1" ref="JR71" ca="1">IFERROR(IF(AND(НачЦ_ИнвП_Дата&lt;=JR$3,КИнвП_Дата&gt;JR$3),
INDEX(Кальк._виноград,MATCH($A71,Кальк._виноград_наим.,0),MATCH("Сумма затрат, т.руб.",'Кальк-я'!$5:$5,0))*
INDEX(ЗФ,MATCH($A$66,ЗФ!$A:$A,0),MATCH("Посевная площадь"&amp;YEAR(JS$3),ЗФ!$2:$2,0))*
INDEX(Коэф.закупка_год_виноград[],MATCH($A71,Коэф.закупка_год_виноград[1],0),MATCH(MONTH(JR$3),КЗ!$1:$1,0))/1000,""),0)</f>
        <v>0</v>
      </c>
      <c r="JS71" s="551" cm="1">
        <f t="array" aca="1" ref="JS71" ca="1">IFERROR(IF(AND(НачЦ_ИнвП_Дата&lt;=JS$3,КИнвП_Дата&gt;JS$3),
INDEX(Кальк._виноград,MATCH($A71,Кальк._виноград_наим.,0),MATCH("Сумма затрат, т.руб.",'Кальк-я'!$5:$5,0))*
INDEX(ЗФ,MATCH($A$66,ЗФ!$A:$A,0),MATCH("Посевная площадь"&amp;YEAR(JT$3),ЗФ!$2:$2,0))*
INDEX(Коэф.закупка_год_виноград[],MATCH($A71,Коэф.закупка_год_виноград[1],0),MATCH(MONTH(JS$3),КЗ!$1:$1,0))/1000,""),0)</f>
        <v>0</v>
      </c>
      <c r="JT71" s="551" cm="1">
        <f t="array" aca="1" ref="JT71" ca="1">IFERROR(IF(AND(НачЦ_ИнвП_Дата&lt;=JT$3,КИнвП_Дата&gt;JT$3),
INDEX(Кальк._виноград,MATCH($A71,Кальк._виноград_наим.,0),MATCH("Сумма затрат, т.руб.",'Кальк-я'!$5:$5,0))*
INDEX(ЗФ,MATCH($A$66,ЗФ!$A:$A,0),MATCH("Посевная площадь"&amp;YEAR(JU$3),ЗФ!$2:$2,0))*
INDEX(Коэф.закупка_год_виноград[],MATCH($A71,Коэф.закупка_год_виноград[1],0),MATCH(MONTH(JT$3),КЗ!$1:$1,0))/1000,""),0)</f>
        <v>0</v>
      </c>
      <c r="JU71" s="551" cm="1">
        <f t="array" aca="1" ref="JU71" ca="1">IFERROR(IF(AND(НачЦ_ИнвП_Дата&lt;=JU$3,КИнвП_Дата&gt;JU$3),
INDEX(Кальк._виноград,MATCH($A71,Кальк._виноград_наим.,0),MATCH("Сумма затрат, т.руб.",'Кальк-я'!$5:$5,0))*
INDEX(ЗФ,MATCH($A$66,ЗФ!$A:$A,0),MATCH("Посевная площадь"&amp;YEAR(JV$3),ЗФ!$2:$2,0))*
INDEX(Коэф.закупка_год_виноград[],MATCH($A71,Коэф.закупка_год_виноград[1],0),MATCH(MONTH(JU$3),КЗ!$1:$1,0))/1000,""),0)</f>
        <v>0</v>
      </c>
      <c r="JV71" s="551" cm="1">
        <f t="array" aca="1" ref="JV71" ca="1">IFERROR(IF(AND(НачЦ_ИнвП_Дата&lt;=JV$3,КИнвП_Дата&gt;JV$3),
INDEX(Кальк._виноград,MATCH($A71,Кальк._виноград_наим.,0),MATCH("Сумма затрат, т.руб.",'Кальк-я'!$5:$5,0))*
INDEX(ЗФ,MATCH($A$66,ЗФ!$A:$A,0),MATCH("Посевная площадь"&amp;YEAR(JW$3),ЗФ!$2:$2,0))*
INDEX(Коэф.закупка_год_виноград[],MATCH($A71,Коэф.закупка_год_виноград[1],0),MATCH(MONTH(JV$3),КЗ!$1:$1,0))/1000,""),0)</f>
        <v>3.9119999999999995</v>
      </c>
      <c r="JW71" s="551" cm="1">
        <f t="array" aca="1" ref="JW71" ca="1">IFERROR(IF(AND(НачЦ_ИнвП_Дата&lt;=JW$3,КИнвП_Дата&gt;JW$3),
INDEX(Кальк._виноград,MATCH($A71,Кальк._виноград_наим.,0),MATCH("Сумма затрат, т.руб.",'Кальк-я'!$5:$5,0))*
INDEX(ЗФ,MATCH($A$66,ЗФ!$A:$A,0),MATCH("Посевная площадь"&amp;YEAR(JX$3),ЗФ!$2:$2,0))*
INDEX(Коэф.закупка_год_виноград[],MATCH($A71,Коэф.закупка_год_виноград[1],0),MATCH(MONTH(JW$3),КЗ!$1:$1,0))/1000,""),0)</f>
        <v>3.9119999999999995</v>
      </c>
      <c r="JX71" s="551" cm="1">
        <f t="array" aca="1" ref="JX71" ca="1">IFERROR(IF(AND(НачЦ_ИнвП_Дата&lt;=JX$3,КИнвП_Дата&gt;JX$3),
INDEX(Кальк._виноград,MATCH($A71,Кальк._виноград_наим.,0),MATCH("Сумма затрат, т.руб.",'Кальк-я'!$5:$5,0))*
INDEX(ЗФ,MATCH($A$66,ЗФ!$A:$A,0),MATCH("Посевная площадь"&amp;YEAR(JY$3),ЗФ!$2:$2,0))*
INDEX(Коэф.закупка_год_виноград[],MATCH($A71,Коэф.закупка_год_виноград[1],0),MATCH(MONTH(JX$3),КЗ!$1:$1,0))/1000,""),0)</f>
        <v>0</v>
      </c>
      <c r="JY71" s="551" cm="1">
        <f t="array" aca="1" ref="JY71" ca="1">IFERROR(IF(AND(НачЦ_ИнвП_Дата&lt;=JY$3,КИнвП_Дата&gt;JY$3),
INDEX(Кальк._виноград,MATCH($A71,Кальк._виноград_наим.,0),MATCH("Сумма затрат, т.руб.",'Кальк-я'!$5:$5,0))*
INDEX(ЗФ,MATCH($A$66,ЗФ!$A:$A,0),MATCH("Посевная площадь"&amp;YEAR(JZ$3),ЗФ!$2:$2,0))*
INDEX(Коэф.закупка_год_виноград[],MATCH($A71,Коэф.закупка_год_виноград[1],0),MATCH(MONTH(JY$3),КЗ!$1:$1,0))/1000,""),0)</f>
        <v>0</v>
      </c>
      <c r="JZ71" s="551" cm="1">
        <f t="array" aca="1" ref="JZ71" ca="1">IFERROR(IF(AND(НачЦ_ИнвП_Дата&lt;=JZ$3,КИнвП_Дата&gt;JZ$3),
INDEX(Кальк._виноград,MATCH($A71,Кальк._виноград_наим.,0),MATCH("Сумма затрат, т.руб.",'Кальк-я'!$5:$5,0))*
INDEX(ЗФ,MATCH($A$66,ЗФ!$A:$A,0),MATCH("Посевная площадь"&amp;YEAR(KA$3),ЗФ!$2:$2,0))*
INDEX(Коэф.закупка_год_виноград[],MATCH($A71,Коэф.закупка_год_виноград[1],0),MATCH(MONTH(JZ$3),КЗ!$1:$1,0))/1000,""),0)</f>
        <v>0</v>
      </c>
      <c r="KA71" s="552">
        <f t="shared" ca="1" si="1565"/>
        <v>7.823999999999999</v>
      </c>
      <c r="KB71" s="551" cm="1">
        <f t="array" aca="1" ref="KB71" ca="1">IFERROR(IF(AND(НачЦ_ИнвП_Дата&lt;=KB$3,КИнвП_Дата&gt;KB$3),
INDEX(Кальк._виноград,MATCH($A71,Кальк._виноград_наим.,0),MATCH("Сумма затрат, т.руб.",'Кальк-я'!$5:$5,0))*
INDEX(ЗФ,MATCH($A$66,ЗФ!$A:$A,0),MATCH("Посевная площадь"&amp;YEAR(KC$3),ЗФ!$2:$2,0))*
INDEX(Коэф.закупка_год_виноград[],MATCH($A71,Коэф.закупка_год_виноград[1],0),MATCH(MONTH(KB$3),КЗ!$1:$1,0))/1000,""),0)</f>
        <v>0</v>
      </c>
      <c r="KC71" s="551" cm="1">
        <f t="array" aca="1" ref="KC71" ca="1">IFERROR(IF(AND(НачЦ_ИнвП_Дата&lt;=KC$3,КИнвП_Дата&gt;KC$3),
INDEX(Кальк._виноград,MATCH($A71,Кальк._виноград_наим.,0),MATCH("Сумма затрат, т.руб.",'Кальк-я'!$5:$5,0))*
INDEX(ЗФ,MATCH($A$66,ЗФ!$A:$A,0),MATCH("Посевная площадь"&amp;YEAR(KD$3),ЗФ!$2:$2,0))*
INDEX(Коэф.закупка_год_виноград[],MATCH($A71,Коэф.закупка_год_виноград[1],0),MATCH(MONTH(KC$3),КЗ!$1:$1,0))/1000,""),0)</f>
        <v>0</v>
      </c>
      <c r="KD71" s="551" cm="1">
        <f t="array" aca="1" ref="KD71" ca="1">IFERROR(IF(AND(НачЦ_ИнвП_Дата&lt;=KD$3,КИнвП_Дата&gt;KD$3),
INDEX(Кальк._виноград,MATCH($A71,Кальк._виноград_наим.,0),MATCH("Сумма затрат, т.руб.",'Кальк-я'!$5:$5,0))*
INDEX(ЗФ,MATCH($A$66,ЗФ!$A:$A,0),MATCH("Посевная площадь"&amp;YEAR(KE$3),ЗФ!$2:$2,0))*
INDEX(Коэф.закупка_год_виноград[],MATCH($A71,Коэф.закупка_год_виноград[1],0),MATCH(MONTH(KD$3),КЗ!$1:$1,0))/1000,""),0)</f>
        <v>0</v>
      </c>
      <c r="KE71" s="551" cm="1">
        <f t="array" aca="1" ref="KE71" ca="1">IFERROR(IF(AND(НачЦ_ИнвП_Дата&lt;=KE$3,КИнвП_Дата&gt;KE$3),
INDEX(Кальк._виноград,MATCH($A71,Кальк._виноград_наим.,0),MATCH("Сумма затрат, т.руб.",'Кальк-я'!$5:$5,0))*
INDEX(ЗФ,MATCH($A$66,ЗФ!$A:$A,0),MATCH("Посевная площадь"&amp;YEAR(KF$3),ЗФ!$2:$2,0))*
INDEX(Коэф.закупка_год_виноград[],MATCH($A71,Коэф.закупка_год_виноград[1],0),MATCH(MONTH(KE$3),КЗ!$1:$1,0))/1000,""),0)</f>
        <v>0</v>
      </c>
      <c r="KF71" s="551" cm="1">
        <f t="array" aca="1" ref="KF71" ca="1">IFERROR(IF(AND(НачЦ_ИнвП_Дата&lt;=KF$3,КИнвП_Дата&gt;KF$3),
INDEX(Кальк._виноград,MATCH($A71,Кальк._виноград_наим.,0),MATCH("Сумма затрат, т.руб.",'Кальк-я'!$5:$5,0))*
INDEX(ЗФ,MATCH($A$66,ЗФ!$A:$A,0),MATCH("Посевная площадь"&amp;YEAR(KG$3),ЗФ!$2:$2,0))*
INDEX(Коэф.закупка_год_виноград[],MATCH($A71,Коэф.закупка_год_виноград[1],0),MATCH(MONTH(KF$3),КЗ!$1:$1,0))/1000,""),0)</f>
        <v>0</v>
      </c>
      <c r="KG71" s="551" cm="1">
        <f t="array" aca="1" ref="KG71" ca="1">IFERROR(IF(AND(НачЦ_ИнвП_Дата&lt;=KG$3,КИнвП_Дата&gt;KG$3),
INDEX(Кальк._виноград,MATCH($A71,Кальк._виноград_наим.,0),MATCH("Сумма затрат, т.руб.",'Кальк-я'!$5:$5,0))*
INDEX(ЗФ,MATCH($A$66,ЗФ!$A:$A,0),MATCH("Посевная площадь"&amp;YEAR(KH$3),ЗФ!$2:$2,0))*
INDEX(Коэф.закупка_год_виноград[],MATCH($A71,Коэф.закупка_год_виноград[1],0),MATCH(MONTH(KG$3),КЗ!$1:$1,0))/1000,""),0)</f>
        <v>0</v>
      </c>
      <c r="KH71" s="551" cm="1">
        <f t="array" aca="1" ref="KH71" ca="1">IFERROR(IF(AND(НачЦ_ИнвП_Дата&lt;=KH$3,КИнвП_Дата&gt;KH$3),
INDEX(Кальк._виноград,MATCH($A71,Кальк._виноград_наим.,0),MATCH("Сумма затрат, т.руб.",'Кальк-я'!$5:$5,0))*
INDEX(ЗФ,MATCH($A$66,ЗФ!$A:$A,0),MATCH("Посевная площадь"&amp;YEAR(KI$3),ЗФ!$2:$2,0))*
INDEX(Коэф.закупка_год_виноград[],MATCH($A71,Коэф.закупка_год_виноград[1],0),MATCH(MONTH(KH$3),КЗ!$1:$1,0))/1000,""),0)</f>
        <v>0</v>
      </c>
      <c r="KI71" s="551" cm="1">
        <f t="array" aca="1" ref="KI71" ca="1">IFERROR(IF(AND(НачЦ_ИнвП_Дата&lt;=KI$3,КИнвП_Дата&gt;KI$3),
INDEX(Кальк._виноград,MATCH($A71,Кальк._виноград_наим.,0),MATCH("Сумма затрат, т.руб.",'Кальк-я'!$5:$5,0))*
INDEX(ЗФ,MATCH($A$66,ЗФ!$A:$A,0),MATCH("Посевная площадь"&amp;YEAR(KJ$3),ЗФ!$2:$2,0))*
INDEX(Коэф.закупка_год_виноград[],MATCH($A71,Коэф.закупка_год_виноград[1],0),MATCH(MONTH(KI$3),КЗ!$1:$1,0))/1000,""),0)</f>
        <v>3.9119999999999995</v>
      </c>
      <c r="KJ71" s="551" cm="1">
        <f t="array" aca="1" ref="KJ71" ca="1">IFERROR(IF(AND(НачЦ_ИнвП_Дата&lt;=KJ$3,КИнвП_Дата&gt;KJ$3),
INDEX(Кальк._виноград,MATCH($A71,Кальк._виноград_наим.,0),MATCH("Сумма затрат, т.руб.",'Кальк-я'!$5:$5,0))*
INDEX(ЗФ,MATCH($A$66,ЗФ!$A:$A,0),MATCH("Посевная площадь"&amp;YEAR(KK$3),ЗФ!$2:$2,0))*
INDEX(Коэф.закупка_год_виноград[],MATCH($A71,Коэф.закупка_год_виноград[1],0),MATCH(MONTH(KJ$3),КЗ!$1:$1,0))/1000,""),0)</f>
        <v>3.9119999999999995</v>
      </c>
      <c r="KK71" s="551" cm="1">
        <f t="array" aca="1" ref="KK71" ca="1">IFERROR(IF(AND(НачЦ_ИнвП_Дата&lt;=KK$3,КИнвП_Дата&gt;KK$3),
INDEX(Кальк._виноград,MATCH($A71,Кальк._виноград_наим.,0),MATCH("Сумма затрат, т.руб.",'Кальк-я'!$5:$5,0))*
INDEX(ЗФ,MATCH($A$66,ЗФ!$A:$A,0),MATCH("Посевная площадь"&amp;YEAR(KL$3),ЗФ!$2:$2,0))*
INDEX(Коэф.закупка_год_виноград[],MATCH($A71,Коэф.закупка_год_виноград[1],0),MATCH(MONTH(KK$3),КЗ!$1:$1,0))/1000,""),0)</f>
        <v>0</v>
      </c>
      <c r="KL71" s="551" cm="1">
        <f t="array" aca="1" ref="KL71" ca="1">IFERROR(IF(AND(НачЦ_ИнвП_Дата&lt;=KL$3,КИнвП_Дата&gt;KL$3),
INDEX(Кальк._виноград,MATCH($A71,Кальк._виноград_наим.,0),MATCH("Сумма затрат, т.руб.",'Кальк-я'!$5:$5,0))*
INDEX(ЗФ,MATCH($A$66,ЗФ!$A:$A,0),MATCH("Посевная площадь"&amp;YEAR(KM$3),ЗФ!$2:$2,0))*
INDEX(Коэф.закупка_год_виноград[],MATCH($A71,Коэф.закупка_год_виноград[1],0),MATCH(MONTH(KL$3),КЗ!$1:$1,0))/1000,""),0)</f>
        <v>0</v>
      </c>
      <c r="KM71" s="551" cm="1">
        <f t="array" aca="1" ref="KM71" ca="1">IFERROR(IF(AND(НачЦ_ИнвП_Дата&lt;=KM$3,КИнвП_Дата&gt;KM$3),
INDEX(Кальк._виноград,MATCH($A71,Кальк._виноград_наим.,0),MATCH("Сумма затрат, т.руб.",'Кальк-я'!$5:$5,0))*
INDEX(ЗФ,MATCH($A$66,ЗФ!$A:$A,0),MATCH("Посевная площадь"&amp;YEAR(KN$3),ЗФ!$2:$2,0))*
INDEX(Коэф.закупка_год_виноград[],MATCH($A71,Коэф.закупка_год_виноград[1],0),MATCH(MONTH(KM$3),КЗ!$1:$1,0))/1000,""),0)</f>
        <v>0</v>
      </c>
      <c r="KN71" s="552">
        <f t="shared" ca="1" si="1566"/>
        <v>7.823999999999999</v>
      </c>
      <c r="KO71" s="551" cm="1">
        <f t="array" aca="1" ref="KO71" ca="1">IFERROR(IF(AND(НачЦ_ИнвП_Дата&lt;=KO$3,КИнвП_Дата&gt;KO$3),
INDEX(Кальк._виноград,MATCH($A71,Кальк._виноград_наим.,0),MATCH("Сумма затрат, т.руб.",'Кальк-я'!$5:$5,0))*
INDEX(ЗФ,MATCH($A$66,ЗФ!$A:$A,0),MATCH("Посевная площадь"&amp;YEAR(KP$3),ЗФ!$2:$2,0))*
INDEX(Коэф.закупка_год_виноград[],MATCH($A71,Коэф.закупка_год_виноград[1],0),MATCH(MONTH(KO$3),КЗ!$1:$1,0))/1000,""),0)</f>
        <v>0</v>
      </c>
      <c r="KP71" s="551" cm="1">
        <f t="array" aca="1" ref="KP71" ca="1">IFERROR(IF(AND(НачЦ_ИнвП_Дата&lt;=KP$3,КИнвП_Дата&gt;KP$3),
INDEX(Кальк._виноград,MATCH($A71,Кальк._виноград_наим.,0),MATCH("Сумма затрат, т.руб.",'Кальк-я'!$5:$5,0))*
INDEX(ЗФ,MATCH($A$66,ЗФ!$A:$A,0),MATCH("Посевная площадь"&amp;YEAR(KQ$3),ЗФ!$2:$2,0))*
INDEX(Коэф.закупка_год_виноград[],MATCH($A71,Коэф.закупка_год_виноград[1],0),MATCH(MONTH(KP$3),КЗ!$1:$1,0))/1000,""),0)</f>
        <v>0</v>
      </c>
      <c r="KQ71" s="551" cm="1">
        <f t="array" aca="1" ref="KQ71" ca="1">IFERROR(IF(AND(НачЦ_ИнвП_Дата&lt;=KQ$3,КИнвП_Дата&gt;KQ$3),
INDEX(Кальк._виноград,MATCH($A71,Кальк._виноград_наим.,0),MATCH("Сумма затрат, т.руб.",'Кальк-я'!$5:$5,0))*
INDEX(ЗФ,MATCH($A$66,ЗФ!$A:$A,0),MATCH("Посевная площадь"&amp;YEAR(KR$3),ЗФ!$2:$2,0))*
INDEX(Коэф.закупка_год_виноград[],MATCH($A71,Коэф.закупка_год_виноград[1],0),MATCH(MONTH(KQ$3),КЗ!$1:$1,0))/1000,""),0)</f>
        <v>0</v>
      </c>
      <c r="KR71" s="551" cm="1">
        <f t="array" aca="1" ref="KR71" ca="1">IFERROR(IF(AND(НачЦ_ИнвП_Дата&lt;=KR$3,КИнвП_Дата&gt;KR$3),
INDEX(Кальк._виноград,MATCH($A71,Кальк._виноград_наим.,0),MATCH("Сумма затрат, т.руб.",'Кальк-я'!$5:$5,0))*
INDEX(ЗФ,MATCH($A$66,ЗФ!$A:$A,0),MATCH("Посевная площадь"&amp;YEAR(KS$3),ЗФ!$2:$2,0))*
INDEX(Коэф.закупка_год_виноград[],MATCH($A71,Коэф.закупка_год_виноград[1],0),MATCH(MONTH(KR$3),КЗ!$1:$1,0))/1000,""),0)</f>
        <v>0</v>
      </c>
      <c r="KS71" s="551" cm="1">
        <f t="array" aca="1" ref="KS71" ca="1">IFERROR(IF(AND(НачЦ_ИнвП_Дата&lt;=KS$3,КИнвП_Дата&gt;KS$3),
INDEX(Кальк._виноград,MATCH($A71,Кальк._виноград_наим.,0),MATCH("Сумма затрат, т.руб.",'Кальк-я'!$5:$5,0))*
INDEX(ЗФ,MATCH($A$66,ЗФ!$A:$A,0),MATCH("Посевная площадь"&amp;YEAR(KT$3),ЗФ!$2:$2,0))*
INDEX(Коэф.закупка_год_виноград[],MATCH($A71,Коэф.закупка_год_виноград[1],0),MATCH(MONTH(KS$3),КЗ!$1:$1,0))/1000,""),0)</f>
        <v>0</v>
      </c>
      <c r="KT71" s="551" cm="1">
        <f t="array" aca="1" ref="KT71" ca="1">IFERROR(IF(AND(НачЦ_ИнвП_Дата&lt;=KT$3,КИнвП_Дата&gt;KT$3),
INDEX(Кальк._виноград,MATCH($A71,Кальк._виноград_наим.,0),MATCH("Сумма затрат, т.руб.",'Кальк-я'!$5:$5,0))*
INDEX(ЗФ,MATCH($A$66,ЗФ!$A:$A,0),MATCH("Посевная площадь"&amp;YEAR(KU$3),ЗФ!$2:$2,0))*
INDEX(Коэф.закупка_год_виноград[],MATCH($A71,Коэф.закупка_год_виноград[1],0),MATCH(MONTH(KT$3),КЗ!$1:$1,0))/1000,""),0)</f>
        <v>0</v>
      </c>
      <c r="KU71" s="551" cm="1">
        <f t="array" aca="1" ref="KU71" ca="1">IFERROR(IF(AND(НачЦ_ИнвП_Дата&lt;=KU$3,КИнвП_Дата&gt;KU$3),
INDEX(Кальк._виноград,MATCH($A71,Кальк._виноград_наим.,0),MATCH("Сумма затрат, т.руб.",'Кальк-я'!$5:$5,0))*
INDEX(ЗФ,MATCH($A$66,ЗФ!$A:$A,0),MATCH("Посевная площадь"&amp;YEAR(KV$3),ЗФ!$2:$2,0))*
INDEX(Коэф.закупка_год_виноград[],MATCH($A71,Коэф.закупка_год_виноград[1],0),MATCH(MONTH(KU$3),КЗ!$1:$1,0))/1000,""),0)</f>
        <v>0</v>
      </c>
      <c r="KV71" s="551" cm="1">
        <f t="array" aca="1" ref="KV71" ca="1">IFERROR(IF(AND(НачЦ_ИнвП_Дата&lt;=KV$3,КИнвП_Дата&gt;KV$3),
INDEX(Кальк._виноград,MATCH($A71,Кальк._виноград_наим.,0),MATCH("Сумма затрат, т.руб.",'Кальк-я'!$5:$5,0))*
INDEX(ЗФ,MATCH($A$66,ЗФ!$A:$A,0),MATCH("Посевная площадь"&amp;YEAR(KW$3),ЗФ!$2:$2,0))*
INDEX(Коэф.закупка_год_виноград[],MATCH($A71,Коэф.закупка_год_виноград[1],0),MATCH(MONTH(KV$3),КЗ!$1:$1,0))/1000,""),0)</f>
        <v>3.9119999999999995</v>
      </c>
      <c r="KW71" s="551" cm="1">
        <f t="array" aca="1" ref="KW71" ca="1">IFERROR(IF(AND(НачЦ_ИнвП_Дата&lt;=KW$3,КИнвП_Дата&gt;KW$3),
INDEX(Кальк._виноград,MATCH($A71,Кальк._виноград_наим.,0),MATCH("Сумма затрат, т.руб.",'Кальк-я'!$5:$5,0))*
INDEX(ЗФ,MATCH($A$66,ЗФ!$A:$A,0),MATCH("Посевная площадь"&amp;YEAR(KX$3),ЗФ!$2:$2,0))*
INDEX(Коэф.закупка_год_виноград[],MATCH($A71,Коэф.закупка_год_виноград[1],0),MATCH(MONTH(KW$3),КЗ!$1:$1,0))/1000,""),0)</f>
        <v>3.9119999999999995</v>
      </c>
      <c r="KX71" s="551" cm="1">
        <f t="array" aca="1" ref="KX71" ca="1">IFERROR(IF(AND(НачЦ_ИнвП_Дата&lt;=KX$3,КИнвП_Дата&gt;KX$3),
INDEX(Кальк._виноград,MATCH($A71,Кальк._виноград_наим.,0),MATCH("Сумма затрат, т.руб.",'Кальк-я'!$5:$5,0))*
INDEX(ЗФ,MATCH($A$66,ЗФ!$A:$A,0),MATCH("Посевная площадь"&amp;YEAR(KY$3),ЗФ!$2:$2,0))*
INDEX(Коэф.закупка_год_виноград[],MATCH($A71,Коэф.закупка_год_виноград[1],0),MATCH(MONTH(KX$3),КЗ!$1:$1,0))/1000,""),0)</f>
        <v>0</v>
      </c>
      <c r="KY71" s="551" cm="1">
        <f t="array" aca="1" ref="KY71" ca="1">IFERROR(IF(AND(НачЦ_ИнвП_Дата&lt;=KY$3,КИнвП_Дата&gt;KY$3),
INDEX(Кальк._виноград,MATCH($A71,Кальк._виноград_наим.,0),MATCH("Сумма затрат, т.руб.",'Кальк-я'!$5:$5,0))*
INDEX(ЗФ,MATCH($A$66,ЗФ!$A:$A,0),MATCH("Посевная площадь"&amp;YEAR(KZ$3),ЗФ!$2:$2,0))*
INDEX(Коэф.закупка_год_виноград[],MATCH($A71,Коэф.закупка_год_виноград[1],0),MATCH(MONTH(KY$3),КЗ!$1:$1,0))/1000,""),0)</f>
        <v>0</v>
      </c>
      <c r="KZ71" s="551" cm="1">
        <f t="array" aca="1" ref="KZ71" ca="1">IFERROR(IF(AND(НачЦ_ИнвП_Дата&lt;=KZ$3,КИнвП_Дата&gt;KZ$3),
INDEX(Кальк._виноград,MATCH($A71,Кальк._виноград_наим.,0),MATCH("Сумма затрат, т.руб.",'Кальк-я'!$5:$5,0))*
INDEX(ЗФ,MATCH($A$66,ЗФ!$A:$A,0),MATCH("Посевная площадь"&amp;YEAR(LA$3),ЗФ!$2:$2,0))*
INDEX(Коэф.закупка_год_виноград[],MATCH($A71,Коэф.закупка_год_виноград[1],0),MATCH(MONTH(KZ$3),КЗ!$1:$1,0))/1000,""),0)</f>
        <v>0</v>
      </c>
      <c r="LA71" s="552">
        <f t="shared" ca="1" si="1567"/>
        <v>7.823999999999999</v>
      </c>
      <c r="LB71" s="551" cm="1">
        <f t="array" aca="1" ref="LB71" ca="1">IFERROR(IF(AND(НачЦ_ИнвП_Дата&lt;=LB$3,КИнвП_Дата&gt;LB$3),
INDEX(Кальк._виноград,MATCH($A71,Кальк._виноград_наим.,0),MATCH("Сумма затрат, т.руб.",'Кальк-я'!$5:$5,0))*
INDEX(ЗФ,MATCH($A$66,ЗФ!$A:$A,0),MATCH("Посевная площадь"&amp;YEAR(LC$3),ЗФ!$2:$2,0))*
INDEX(Коэф.закупка_год_виноград[],MATCH($A71,Коэф.закупка_год_виноград[1],0),MATCH(MONTH(LB$3),КЗ!$1:$1,0))/1000,""),0)</f>
        <v>0</v>
      </c>
      <c r="LC71" s="551" cm="1">
        <f t="array" aca="1" ref="LC71" ca="1">IFERROR(IF(AND(НачЦ_ИнвП_Дата&lt;=LC$3,КИнвП_Дата&gt;LC$3),
INDEX(Кальк._виноград,MATCH($A71,Кальк._виноград_наим.,0),MATCH("Сумма затрат, т.руб.",'Кальк-я'!$5:$5,0))*
INDEX(ЗФ,MATCH($A$66,ЗФ!$A:$A,0),MATCH("Посевная площадь"&amp;YEAR(LD$3),ЗФ!$2:$2,0))*
INDEX(Коэф.закупка_год_виноград[],MATCH($A71,Коэф.закупка_год_виноград[1],0),MATCH(MONTH(LC$3),КЗ!$1:$1,0))/1000,""),0)</f>
        <v>0</v>
      </c>
      <c r="LD71" s="551" cm="1">
        <f t="array" aca="1" ref="LD71" ca="1">IFERROR(IF(AND(НачЦ_ИнвП_Дата&lt;=LD$3,КИнвП_Дата&gt;LD$3),
INDEX(Кальк._виноград,MATCH($A71,Кальк._виноград_наим.,0),MATCH("Сумма затрат, т.руб.",'Кальк-я'!$5:$5,0))*
INDEX(ЗФ,MATCH($A$66,ЗФ!$A:$A,0),MATCH("Посевная площадь"&amp;YEAR(LE$3),ЗФ!$2:$2,0))*
INDEX(Коэф.закупка_год_виноград[],MATCH($A71,Коэф.закупка_год_виноград[1],0),MATCH(MONTH(LD$3),КЗ!$1:$1,0))/1000,""),0)</f>
        <v>0</v>
      </c>
      <c r="LE71" s="551" cm="1">
        <f t="array" aca="1" ref="LE71" ca="1">IFERROR(IF(AND(НачЦ_ИнвП_Дата&lt;=LE$3,КИнвП_Дата&gt;LE$3),
INDEX(Кальк._виноград,MATCH($A71,Кальк._виноград_наим.,0),MATCH("Сумма затрат, т.руб.",'Кальк-я'!$5:$5,0))*
INDEX(ЗФ,MATCH($A$66,ЗФ!$A:$A,0),MATCH("Посевная площадь"&amp;YEAR(LF$3),ЗФ!$2:$2,0))*
INDEX(Коэф.закупка_год_виноград[],MATCH($A71,Коэф.закупка_год_виноград[1],0),MATCH(MONTH(LE$3),КЗ!$1:$1,0))/1000,""),0)</f>
        <v>0</v>
      </c>
      <c r="LF71" s="551" cm="1">
        <f t="array" aca="1" ref="LF71" ca="1">IFERROR(IF(AND(НачЦ_ИнвП_Дата&lt;=LF$3,КИнвП_Дата&gt;LF$3),
INDEX(Кальк._виноград,MATCH($A71,Кальк._виноград_наим.,0),MATCH("Сумма затрат, т.руб.",'Кальк-я'!$5:$5,0))*
INDEX(ЗФ,MATCH($A$66,ЗФ!$A:$A,0),MATCH("Посевная площадь"&amp;YEAR(LG$3),ЗФ!$2:$2,0))*
INDEX(Коэф.закупка_год_виноград[],MATCH($A71,Коэф.закупка_год_виноград[1],0),MATCH(MONTH(LF$3),КЗ!$1:$1,0))/1000,""),0)</f>
        <v>0</v>
      </c>
      <c r="LG71" s="551" cm="1">
        <f t="array" aca="1" ref="LG71" ca="1">IFERROR(IF(AND(НачЦ_ИнвП_Дата&lt;=LG$3,КИнвП_Дата&gt;LG$3),
INDEX(Кальк._виноград,MATCH($A71,Кальк._виноград_наим.,0),MATCH("Сумма затрат, т.руб.",'Кальк-я'!$5:$5,0))*
INDEX(ЗФ,MATCH($A$66,ЗФ!$A:$A,0),MATCH("Посевная площадь"&amp;YEAR(LH$3),ЗФ!$2:$2,0))*
INDEX(Коэф.закупка_год_виноград[],MATCH($A71,Коэф.закупка_год_виноград[1],0),MATCH(MONTH(LG$3),КЗ!$1:$1,0))/1000,""),0)</f>
        <v>0</v>
      </c>
      <c r="LH71" s="551" cm="1">
        <f t="array" aca="1" ref="LH71" ca="1">IFERROR(IF(AND(НачЦ_ИнвП_Дата&lt;=LH$3,КИнвП_Дата&gt;LH$3),
INDEX(Кальк._виноград,MATCH($A71,Кальк._виноград_наим.,0),MATCH("Сумма затрат, т.руб.",'Кальк-я'!$5:$5,0))*
INDEX(ЗФ,MATCH($A$66,ЗФ!$A:$A,0),MATCH("Посевная площадь"&amp;YEAR(LI$3),ЗФ!$2:$2,0))*
INDEX(Коэф.закупка_год_виноград[],MATCH($A71,Коэф.закупка_год_виноград[1],0),MATCH(MONTH(LH$3),КЗ!$1:$1,0))/1000,""),0)</f>
        <v>0</v>
      </c>
      <c r="LI71" s="551" cm="1">
        <f t="array" aca="1" ref="LI71" ca="1">IFERROR(IF(AND(НачЦ_ИнвП_Дата&lt;=LI$3,КИнвП_Дата&gt;LI$3),
INDEX(Кальк._виноград,MATCH($A71,Кальк._виноград_наим.,0),MATCH("Сумма затрат, т.руб.",'Кальк-я'!$5:$5,0))*
INDEX(ЗФ,MATCH($A$66,ЗФ!$A:$A,0),MATCH("Посевная площадь"&amp;YEAR(LJ$3),ЗФ!$2:$2,0))*
INDEX(Коэф.закупка_год_виноград[],MATCH($A71,Коэф.закупка_год_виноград[1],0),MATCH(MONTH(LI$3),КЗ!$1:$1,0))/1000,""),0)</f>
        <v>3.9119999999999995</v>
      </c>
      <c r="LJ71" s="551" cm="1">
        <f t="array" aca="1" ref="LJ71" ca="1">IFERROR(IF(AND(НачЦ_ИнвП_Дата&lt;=LJ$3,КИнвП_Дата&gt;LJ$3),
INDEX(Кальк._виноград,MATCH($A71,Кальк._виноград_наим.,0),MATCH("Сумма затрат, т.руб.",'Кальк-я'!$5:$5,0))*
INDEX(ЗФ,MATCH($A$66,ЗФ!$A:$A,0),MATCH("Посевная площадь"&amp;YEAR(LK$3),ЗФ!$2:$2,0))*
INDEX(Коэф.закупка_год_виноград[],MATCH($A71,Коэф.закупка_год_виноград[1],0),MATCH(MONTH(LJ$3),КЗ!$1:$1,0))/1000,""),0)</f>
        <v>3.9119999999999995</v>
      </c>
      <c r="LK71" s="551" cm="1">
        <f t="array" aca="1" ref="LK71" ca="1">IFERROR(IF(AND(НачЦ_ИнвП_Дата&lt;=LK$3,КИнвП_Дата&gt;LK$3),
INDEX(Кальк._виноград,MATCH($A71,Кальк._виноград_наим.,0),MATCH("Сумма затрат, т.руб.",'Кальк-я'!$5:$5,0))*
INDEX(ЗФ,MATCH($A$66,ЗФ!$A:$A,0),MATCH("Посевная площадь"&amp;YEAR(LL$3),ЗФ!$2:$2,0))*
INDEX(Коэф.закупка_год_виноград[],MATCH($A71,Коэф.закупка_год_виноград[1],0),MATCH(MONTH(LK$3),КЗ!$1:$1,0))/1000,""),0)</f>
        <v>0</v>
      </c>
      <c r="LL71" s="551" cm="1">
        <f t="array" aca="1" ref="LL71" ca="1">IFERROR(IF(AND(НачЦ_ИнвП_Дата&lt;=LL$3,КИнвП_Дата&gt;LL$3),
INDEX(Кальк._виноград,MATCH($A71,Кальк._виноград_наим.,0),MATCH("Сумма затрат, т.руб.",'Кальк-я'!$5:$5,0))*
INDEX(ЗФ,MATCH($A$66,ЗФ!$A:$A,0),MATCH("Посевная площадь"&amp;YEAR(LM$3),ЗФ!$2:$2,0))*
INDEX(Коэф.закупка_год_виноград[],MATCH($A71,Коэф.закупка_год_виноград[1],0),MATCH(MONTH(LL$3),КЗ!$1:$1,0))/1000,""),0)</f>
        <v>0</v>
      </c>
      <c r="LM71" s="551" cm="1">
        <f t="array" aca="1" ref="LM71" ca="1">IFERROR(IF(AND(НачЦ_ИнвП_Дата&lt;=LM$3,КИнвП_Дата&gt;LM$3),
INDEX(Кальк._виноград,MATCH($A71,Кальк._виноград_наим.,0),MATCH("Сумма затрат, т.руб.",'Кальк-я'!$5:$5,0))*
INDEX(ЗФ,MATCH($A$66,ЗФ!$A:$A,0),MATCH("Посевная площадь"&amp;YEAR(LN$3),ЗФ!$2:$2,0))*
INDEX(Коэф.закупка_год_виноград[],MATCH($A71,Коэф.закупка_год_виноград[1],0),MATCH(MONTH(LM$3),КЗ!$1:$1,0))/1000,""),0)</f>
        <v>0</v>
      </c>
      <c r="LN71" s="552">
        <f t="shared" ca="1" si="1568"/>
        <v>7.823999999999999</v>
      </c>
      <c r="LO71" s="551" cm="1">
        <f t="array" aca="1" ref="LO71" ca="1">IFERROR(IF(AND(НачЦ_ИнвП_Дата&lt;=LO$3,КИнвП_Дата&gt;LO$3),
INDEX(Кальк._виноград,MATCH($A71,Кальк._виноград_наим.,0),MATCH("Сумма затрат, т.руб.",'Кальк-я'!$5:$5,0))*
INDEX(ЗФ,MATCH($A$66,ЗФ!$A:$A,0),MATCH("Посевная площадь"&amp;YEAR(LP$3),ЗФ!$2:$2,0))*
INDEX(Коэф.закупка_год_виноград[],MATCH($A71,Коэф.закупка_год_виноград[1],0),MATCH(MONTH(LO$3),КЗ!$1:$1,0))/1000,""),0)</f>
        <v>0</v>
      </c>
      <c r="LP71" s="551" cm="1">
        <f t="array" aca="1" ref="LP71" ca="1">IFERROR(IF(AND(НачЦ_ИнвП_Дата&lt;=LP$3,КИнвП_Дата&gt;LP$3),
INDEX(Кальк._виноград,MATCH($A71,Кальк._виноград_наим.,0),MATCH("Сумма затрат, т.руб.",'Кальк-я'!$5:$5,0))*
INDEX(ЗФ,MATCH($A$66,ЗФ!$A:$A,0),MATCH("Посевная площадь"&amp;YEAR(LQ$3),ЗФ!$2:$2,0))*
INDEX(Коэф.закупка_год_виноград[],MATCH($A71,Коэф.закупка_год_виноград[1],0),MATCH(MONTH(LP$3),КЗ!$1:$1,0))/1000,""),0)</f>
        <v>0</v>
      </c>
      <c r="LQ71" s="551" cm="1">
        <f t="array" aca="1" ref="LQ71" ca="1">IFERROR(IF(AND(НачЦ_ИнвП_Дата&lt;=LQ$3,КИнвП_Дата&gt;LQ$3),
INDEX(Кальк._виноград,MATCH($A71,Кальк._виноград_наим.,0),MATCH("Сумма затрат, т.руб.",'Кальк-я'!$5:$5,0))*
INDEX(ЗФ,MATCH($A$66,ЗФ!$A:$A,0),MATCH("Посевная площадь"&amp;YEAR(LR$3),ЗФ!$2:$2,0))*
INDEX(Коэф.закупка_год_виноград[],MATCH($A71,Коэф.закупка_год_виноград[1],0),MATCH(MONTH(LQ$3),КЗ!$1:$1,0))/1000,""),0)</f>
        <v>0</v>
      </c>
      <c r="LR71" s="551" cm="1">
        <f t="array" aca="1" ref="LR71" ca="1">IFERROR(IF(AND(НачЦ_ИнвП_Дата&lt;=LR$3,КИнвП_Дата&gt;LR$3),
INDEX(Кальк._виноград,MATCH($A71,Кальк._виноград_наим.,0),MATCH("Сумма затрат, т.руб.",'Кальк-я'!$5:$5,0))*
INDEX(ЗФ,MATCH($A$66,ЗФ!$A:$A,0),MATCH("Посевная площадь"&amp;YEAR(LS$3),ЗФ!$2:$2,0))*
INDEX(Коэф.закупка_год_виноград[],MATCH($A71,Коэф.закупка_год_виноград[1],0),MATCH(MONTH(LR$3),КЗ!$1:$1,0))/1000,""),0)</f>
        <v>0</v>
      </c>
      <c r="LS71" s="551" cm="1">
        <f t="array" aca="1" ref="LS71" ca="1">IFERROR(IF(AND(НачЦ_ИнвП_Дата&lt;=LS$3,КИнвП_Дата&gt;LS$3),
INDEX(Кальк._виноград,MATCH($A71,Кальк._виноград_наим.,0),MATCH("Сумма затрат, т.руб.",'Кальк-я'!$5:$5,0))*
INDEX(ЗФ,MATCH($A$66,ЗФ!$A:$A,0),MATCH("Посевная площадь"&amp;YEAR(LT$3),ЗФ!$2:$2,0))*
INDEX(Коэф.закупка_год_виноград[],MATCH($A71,Коэф.закупка_год_виноград[1],0),MATCH(MONTH(LS$3),КЗ!$1:$1,0))/1000,""),0)</f>
        <v>0</v>
      </c>
      <c r="LT71" s="551" cm="1">
        <f t="array" aca="1" ref="LT71" ca="1">IFERROR(IF(AND(НачЦ_ИнвП_Дата&lt;=LT$3,КИнвП_Дата&gt;LT$3),
INDEX(Кальк._виноград,MATCH($A71,Кальк._виноград_наим.,0),MATCH("Сумма затрат, т.руб.",'Кальк-я'!$5:$5,0))*
INDEX(ЗФ,MATCH($A$66,ЗФ!$A:$A,0),MATCH("Посевная площадь"&amp;YEAR(LU$3),ЗФ!$2:$2,0))*
INDEX(Коэф.закупка_год_виноград[],MATCH($A71,Коэф.закупка_год_виноград[1],0),MATCH(MONTH(LT$3),КЗ!$1:$1,0))/1000,""),0)</f>
        <v>0</v>
      </c>
      <c r="LU71" s="551" cm="1">
        <f t="array" aca="1" ref="LU71" ca="1">IFERROR(IF(AND(НачЦ_ИнвП_Дата&lt;=LU$3,КИнвП_Дата&gt;LU$3),
INDEX(Кальк._виноград,MATCH($A71,Кальк._виноград_наим.,0),MATCH("Сумма затрат, т.руб.",'Кальк-я'!$5:$5,0))*
INDEX(ЗФ,MATCH($A$66,ЗФ!$A:$A,0),MATCH("Посевная площадь"&amp;YEAR(LV$3),ЗФ!$2:$2,0))*
INDEX(Коэф.закупка_год_виноград[],MATCH($A71,Коэф.закупка_год_виноград[1],0),MATCH(MONTH(LU$3),КЗ!$1:$1,0))/1000,""),0)</f>
        <v>0</v>
      </c>
      <c r="LV71" s="551" cm="1">
        <f t="array" aca="1" ref="LV71" ca="1">IFERROR(IF(AND(НачЦ_ИнвП_Дата&lt;=LV$3,КИнвП_Дата&gt;LV$3),
INDEX(Кальк._виноград,MATCH($A71,Кальк._виноград_наим.,0),MATCH("Сумма затрат, т.руб.",'Кальк-я'!$5:$5,0))*
INDEX(ЗФ,MATCH($A$66,ЗФ!$A:$A,0),MATCH("Посевная площадь"&amp;YEAR(LW$3),ЗФ!$2:$2,0))*
INDEX(Коэф.закупка_год_виноград[],MATCH($A71,Коэф.закупка_год_виноград[1],0),MATCH(MONTH(LV$3),КЗ!$1:$1,0))/1000,""),0)</f>
        <v>3.9119999999999995</v>
      </c>
      <c r="LW71" s="551" cm="1">
        <f t="array" aca="1" ref="LW71" ca="1">IFERROR(IF(AND(НачЦ_ИнвП_Дата&lt;=LW$3,КИнвП_Дата&gt;LW$3),
INDEX(Кальк._виноград,MATCH($A71,Кальк._виноград_наим.,0),MATCH("Сумма затрат, т.руб.",'Кальк-я'!$5:$5,0))*
INDEX(ЗФ,MATCH($A$66,ЗФ!$A:$A,0),MATCH("Посевная площадь"&amp;YEAR(LX$3),ЗФ!$2:$2,0))*
INDEX(Коэф.закупка_год_виноград[],MATCH($A71,Коэф.закупка_год_виноград[1],0),MATCH(MONTH(LW$3),КЗ!$1:$1,0))/1000,""),0)</f>
        <v>3.9119999999999995</v>
      </c>
      <c r="LX71" s="551" cm="1">
        <f t="array" aca="1" ref="LX71" ca="1">IFERROR(IF(AND(НачЦ_ИнвП_Дата&lt;=LX$3,КИнвП_Дата&gt;LX$3),
INDEX(Кальк._виноград,MATCH($A71,Кальк._виноград_наим.,0),MATCH("Сумма затрат, т.руб.",'Кальк-я'!$5:$5,0))*
INDEX(ЗФ,MATCH($A$66,ЗФ!$A:$A,0),MATCH("Посевная площадь"&amp;YEAR(LY$3),ЗФ!$2:$2,0))*
INDEX(Коэф.закупка_год_виноград[],MATCH($A71,Коэф.закупка_год_виноград[1],0),MATCH(MONTH(LX$3),КЗ!$1:$1,0))/1000,""),0)</f>
        <v>0</v>
      </c>
      <c r="LY71" s="551" cm="1">
        <f t="array" aca="1" ref="LY71" ca="1">IFERROR(IF(AND(НачЦ_ИнвП_Дата&lt;=LY$3,КИнвП_Дата&gt;LY$3),
INDEX(Кальк._виноград,MATCH($A71,Кальк._виноград_наим.,0),MATCH("Сумма затрат, т.руб.",'Кальк-я'!$5:$5,0))*
INDEX(ЗФ,MATCH($A$66,ЗФ!$A:$A,0),MATCH("Посевная площадь"&amp;YEAR(LZ$3),ЗФ!$2:$2,0))*
INDEX(Коэф.закупка_год_виноград[],MATCH($A71,Коэф.закупка_год_виноград[1],0),MATCH(MONTH(LY$3),КЗ!$1:$1,0))/1000,""),0)</f>
        <v>0</v>
      </c>
      <c r="LZ71" s="551" cm="1">
        <f t="array" aca="1" ref="LZ71" ca="1">IFERROR(IF(AND(НачЦ_ИнвП_Дата&lt;=LZ$3,КИнвП_Дата&gt;LZ$3),
INDEX(Кальк._виноград,MATCH($A71,Кальк._виноград_наим.,0),MATCH("Сумма затрат, т.руб.",'Кальк-я'!$5:$5,0))*
INDEX(ЗФ,MATCH($A$66,ЗФ!$A:$A,0),MATCH("Посевная площадь"&amp;YEAR(MA$3),ЗФ!$2:$2,0))*
INDEX(Коэф.закупка_год_виноград[],MATCH($A71,Коэф.закупка_год_виноград[1],0),MATCH(MONTH(LZ$3),КЗ!$1:$1,0))/1000,""),0)</f>
        <v>0</v>
      </c>
      <c r="MA71" s="552">
        <f t="shared" ca="1" si="1569"/>
        <v>7.823999999999999</v>
      </c>
      <c r="MB71" s="551" cm="1">
        <f t="array" aca="1" ref="MB71" ca="1">IFERROR(IF(AND(НачЦ_ИнвП_Дата&lt;=MB$3,КИнвП_Дата&gt;MB$3),
INDEX(Кальк._виноград,MATCH($A71,Кальк._виноград_наим.,0),MATCH("Сумма затрат, т.руб.",'Кальк-я'!$5:$5,0))*
INDEX(ЗФ,MATCH($A$66,ЗФ!$A:$A,0),MATCH("Посевная площадь"&amp;YEAR(MC$3),ЗФ!$2:$2,0))*
INDEX(Коэф.закупка_год_виноград[],MATCH($A71,Коэф.закупка_год_виноград[1],0),MATCH(MONTH(MB$3),КЗ!$1:$1,0))/1000,""),0)</f>
        <v>0</v>
      </c>
      <c r="MC71" s="551" cm="1">
        <f t="array" aca="1" ref="MC71" ca="1">IFERROR(IF(AND(НачЦ_ИнвП_Дата&lt;=MC$3,КИнвП_Дата&gt;MC$3),
INDEX(Кальк._виноград,MATCH($A71,Кальк._виноград_наим.,0),MATCH("Сумма затрат, т.руб.",'Кальк-я'!$5:$5,0))*
INDEX(ЗФ,MATCH($A$66,ЗФ!$A:$A,0),MATCH("Посевная площадь"&amp;YEAR(MD$3),ЗФ!$2:$2,0))*
INDEX(Коэф.закупка_год_виноград[],MATCH($A71,Коэф.закупка_год_виноград[1],0),MATCH(MONTH(MC$3),КЗ!$1:$1,0))/1000,""),0)</f>
        <v>0</v>
      </c>
      <c r="MD71" s="551" cm="1">
        <f t="array" aca="1" ref="MD71" ca="1">IFERROR(IF(AND(НачЦ_ИнвП_Дата&lt;=MD$3,КИнвП_Дата&gt;MD$3),
INDEX(Кальк._виноград,MATCH($A71,Кальк._виноград_наим.,0),MATCH("Сумма затрат, т.руб.",'Кальк-я'!$5:$5,0))*
INDEX(ЗФ,MATCH($A$66,ЗФ!$A:$A,0),MATCH("Посевная площадь"&amp;YEAR(ME$3),ЗФ!$2:$2,0))*
INDEX(Коэф.закупка_год_виноград[],MATCH($A71,Коэф.закупка_год_виноград[1],0),MATCH(MONTH(MD$3),КЗ!$1:$1,0))/1000,""),0)</f>
        <v>0</v>
      </c>
      <c r="ME71" s="551" cm="1">
        <f t="array" aca="1" ref="ME71" ca="1">IFERROR(IF(AND(НачЦ_ИнвП_Дата&lt;=ME$3,КИнвП_Дата&gt;ME$3),
INDEX(Кальк._виноград,MATCH($A71,Кальк._виноград_наим.,0),MATCH("Сумма затрат, т.руб.",'Кальк-я'!$5:$5,0))*
INDEX(ЗФ,MATCH($A$66,ЗФ!$A:$A,0),MATCH("Посевная площадь"&amp;YEAR(MF$3),ЗФ!$2:$2,0))*
INDEX(Коэф.закупка_год_виноград[],MATCH($A71,Коэф.закупка_год_виноград[1],0),MATCH(MONTH(ME$3),КЗ!$1:$1,0))/1000,""),0)</f>
        <v>0</v>
      </c>
      <c r="MF71" s="551" cm="1">
        <f t="array" aca="1" ref="MF71" ca="1">IFERROR(IF(AND(НачЦ_ИнвП_Дата&lt;=MF$3,КИнвП_Дата&gt;MF$3),
INDEX(Кальк._виноград,MATCH($A71,Кальк._виноград_наим.,0),MATCH("Сумма затрат, т.руб.",'Кальк-я'!$5:$5,0))*
INDEX(ЗФ,MATCH($A$66,ЗФ!$A:$A,0),MATCH("Посевная площадь"&amp;YEAR(MG$3),ЗФ!$2:$2,0))*
INDEX(Коэф.закупка_год_виноград[],MATCH($A71,Коэф.закупка_год_виноград[1],0),MATCH(MONTH(MF$3),КЗ!$1:$1,0))/1000,""),0)</f>
        <v>0</v>
      </c>
      <c r="MG71" s="551" cm="1">
        <f t="array" aca="1" ref="MG71" ca="1">IFERROR(IF(AND(НачЦ_ИнвП_Дата&lt;=MG$3,КИнвП_Дата&gt;MG$3),
INDEX(Кальк._виноград,MATCH($A71,Кальк._виноград_наим.,0),MATCH("Сумма затрат, т.руб.",'Кальк-я'!$5:$5,0))*
INDEX(ЗФ,MATCH($A$66,ЗФ!$A:$A,0),MATCH("Посевная площадь"&amp;YEAR(MH$3),ЗФ!$2:$2,0))*
INDEX(Коэф.закупка_год_виноград[],MATCH($A71,Коэф.закупка_год_виноград[1],0),MATCH(MONTH(MG$3),КЗ!$1:$1,0))/1000,""),0)</f>
        <v>0</v>
      </c>
      <c r="MH71" s="551" cm="1">
        <f t="array" aca="1" ref="MH71" ca="1">IFERROR(IF(AND(НачЦ_ИнвП_Дата&lt;=MH$3,КИнвП_Дата&gt;MH$3),
INDEX(Кальк._виноград,MATCH($A71,Кальк._виноград_наим.,0),MATCH("Сумма затрат, т.руб.",'Кальк-я'!$5:$5,0))*
INDEX(ЗФ,MATCH($A$66,ЗФ!$A:$A,0),MATCH("Посевная площадь"&amp;YEAR(MI$3),ЗФ!$2:$2,0))*
INDEX(Коэф.закупка_год_виноград[],MATCH($A71,Коэф.закупка_год_виноград[1],0),MATCH(MONTH(MH$3),КЗ!$1:$1,0))/1000,""),0)</f>
        <v>0</v>
      </c>
      <c r="MI71" s="551" cm="1">
        <f t="array" aca="1" ref="MI71" ca="1">IFERROR(IF(AND(НачЦ_ИнвП_Дата&lt;=MI$3,КИнвП_Дата&gt;MI$3),
INDEX(Кальк._виноград,MATCH($A71,Кальк._виноград_наим.,0),MATCH("Сумма затрат, т.руб.",'Кальк-я'!$5:$5,0))*
INDEX(ЗФ,MATCH($A$66,ЗФ!$A:$A,0),MATCH("Посевная площадь"&amp;YEAR(MJ$3),ЗФ!$2:$2,0))*
INDEX(Коэф.закупка_год_виноград[],MATCH($A71,Коэф.закупка_год_виноград[1],0),MATCH(MONTH(MI$3),КЗ!$1:$1,0))/1000,""),0)</f>
        <v>3.9119999999999995</v>
      </c>
      <c r="MJ71" s="551" cm="1">
        <f t="array" aca="1" ref="MJ71" ca="1">IFERROR(IF(AND(НачЦ_ИнвП_Дата&lt;=MJ$3,КИнвП_Дата&gt;MJ$3),
INDEX(Кальк._виноград,MATCH($A71,Кальк._виноград_наим.,0),MATCH("Сумма затрат, т.руб.",'Кальк-я'!$5:$5,0))*
INDEX(ЗФ,MATCH($A$66,ЗФ!$A:$A,0),MATCH("Посевная площадь"&amp;YEAR(MK$3),ЗФ!$2:$2,0))*
INDEX(Коэф.закупка_год_виноград[],MATCH($A71,Коэф.закупка_год_виноград[1],0),MATCH(MONTH(MJ$3),КЗ!$1:$1,0))/1000,""),0)</f>
        <v>3.9119999999999995</v>
      </c>
      <c r="MK71" s="551" cm="1">
        <f t="array" aca="1" ref="MK71" ca="1">IFERROR(IF(AND(НачЦ_ИнвП_Дата&lt;=MK$3,КИнвП_Дата&gt;MK$3),
INDEX(Кальк._виноград,MATCH($A71,Кальк._виноград_наим.,0),MATCH("Сумма затрат, т.руб.",'Кальк-я'!$5:$5,0))*
INDEX(ЗФ,MATCH($A$66,ЗФ!$A:$A,0),MATCH("Посевная площадь"&amp;YEAR(ML$3),ЗФ!$2:$2,0))*
INDEX(Коэф.закупка_год_виноград[],MATCH($A71,Коэф.закупка_год_виноград[1],0),MATCH(MONTH(MK$3),КЗ!$1:$1,0))/1000,""),0)</f>
        <v>0</v>
      </c>
      <c r="ML71" s="551" cm="1">
        <f t="array" aca="1" ref="ML71" ca="1">IFERROR(IF(AND(НачЦ_ИнвП_Дата&lt;=ML$3,КИнвП_Дата&gt;ML$3),
INDEX(Кальк._виноград,MATCH($A71,Кальк._виноград_наим.,0),MATCH("Сумма затрат, т.руб.",'Кальк-я'!$5:$5,0))*
INDEX(ЗФ,MATCH($A$66,ЗФ!$A:$A,0),MATCH("Посевная площадь"&amp;YEAR(MM$3),ЗФ!$2:$2,0))*
INDEX(Коэф.закупка_год_виноград[],MATCH($A71,Коэф.закупка_год_виноград[1],0),MATCH(MONTH(ML$3),КЗ!$1:$1,0))/1000,""),0)</f>
        <v>0</v>
      </c>
      <c r="MM71" s="551" cm="1">
        <f t="array" aca="1" ref="MM71" ca="1">IFERROR(IF(AND(НачЦ_ИнвП_Дата&lt;=MM$3,КИнвП_Дата&gt;MM$3),
INDEX(Кальк._виноград,MATCH($A71,Кальк._виноград_наим.,0),MATCH("Сумма затрат, т.руб.",'Кальк-я'!$5:$5,0))*
INDEX(ЗФ,MATCH($A$66,ЗФ!$A:$A,0),MATCH("Посевная площадь"&amp;YEAR(MN$3),ЗФ!$2:$2,0))*
INDEX(Коэф.закупка_год_виноград[],MATCH($A71,Коэф.закупка_год_виноград[1],0),MATCH(MONTH(MM$3),КЗ!$1:$1,0))/1000,""),0)</f>
        <v>0</v>
      </c>
      <c r="MN71" s="552">
        <f t="shared" ca="1" si="1570"/>
        <v>7.823999999999999</v>
      </c>
      <c r="MO71" s="551" cm="1">
        <f t="array" aca="1" ref="MO71" ca="1">IFERROR(IF(AND(НачЦ_ИнвП_Дата&lt;=MO$3,КИнвП_Дата&gt;MO$3),
INDEX(Кальк._виноград,MATCH($A71,Кальк._виноград_наим.,0),MATCH("Сумма затрат, т.руб.",'Кальк-я'!$5:$5,0))*
INDEX(ЗФ,MATCH($A$66,ЗФ!$A:$A,0),MATCH("Посевная площадь"&amp;YEAR(MP$3),ЗФ!$2:$2,0))*
INDEX(Коэф.закупка_год_виноград[],MATCH($A71,Коэф.закупка_год_виноград[1],0),MATCH(MONTH(MO$3),КЗ!$1:$1,0))/1000,""),0)</f>
        <v>0</v>
      </c>
      <c r="MP71" s="551" cm="1">
        <f t="array" aca="1" ref="MP71" ca="1">IFERROR(IF(AND(НачЦ_ИнвП_Дата&lt;=MP$3,КИнвП_Дата&gt;MP$3),
INDEX(Кальк._виноград,MATCH($A71,Кальк._виноград_наим.,0),MATCH("Сумма затрат, т.руб.",'Кальк-я'!$5:$5,0))*
INDEX(ЗФ,MATCH($A$66,ЗФ!$A:$A,0),MATCH("Посевная площадь"&amp;YEAR(MQ$3),ЗФ!$2:$2,0))*
INDEX(Коэф.закупка_год_виноград[],MATCH($A71,Коэф.закупка_год_виноград[1],0),MATCH(MONTH(MP$3),КЗ!$1:$1,0))/1000,""),0)</f>
        <v>0</v>
      </c>
      <c r="MQ71" s="551" cm="1">
        <f t="array" aca="1" ref="MQ71" ca="1">IFERROR(IF(AND(НачЦ_ИнвП_Дата&lt;=MQ$3,КИнвП_Дата&gt;MQ$3),
INDEX(Кальк._виноград,MATCH($A71,Кальк._виноград_наим.,0),MATCH("Сумма затрат, т.руб.",'Кальк-я'!$5:$5,0))*
INDEX(ЗФ,MATCH($A$66,ЗФ!$A:$A,0),MATCH("Посевная площадь"&amp;YEAR(MR$3),ЗФ!$2:$2,0))*
INDEX(Коэф.закупка_год_виноград[],MATCH($A71,Коэф.закупка_год_виноград[1],0),MATCH(MONTH(MQ$3),КЗ!$1:$1,0))/1000,""),0)</f>
        <v>0</v>
      </c>
      <c r="MR71" s="551" cm="1">
        <f t="array" aca="1" ref="MR71" ca="1">IFERROR(IF(AND(НачЦ_ИнвП_Дата&lt;=MR$3,КИнвП_Дата&gt;MR$3),
INDEX(Кальк._виноград,MATCH($A71,Кальк._виноград_наим.,0),MATCH("Сумма затрат, т.руб.",'Кальк-я'!$5:$5,0))*
INDEX(ЗФ,MATCH($A$66,ЗФ!$A:$A,0),MATCH("Посевная площадь"&amp;YEAR(MS$3),ЗФ!$2:$2,0))*
INDEX(Коэф.закупка_год_виноград[],MATCH($A71,Коэф.закупка_год_виноград[1],0),MATCH(MONTH(MR$3),КЗ!$1:$1,0))/1000,""),0)</f>
        <v>0</v>
      </c>
      <c r="MS71" s="551" cm="1">
        <f t="array" aca="1" ref="MS71" ca="1">IFERROR(IF(AND(НачЦ_ИнвП_Дата&lt;=MS$3,КИнвП_Дата&gt;MS$3),
INDEX(Кальк._виноград,MATCH($A71,Кальк._виноград_наим.,0),MATCH("Сумма затрат, т.руб.",'Кальк-я'!$5:$5,0))*
INDEX(ЗФ,MATCH($A$66,ЗФ!$A:$A,0),MATCH("Посевная площадь"&amp;YEAR(MT$3),ЗФ!$2:$2,0))*
INDEX(Коэф.закупка_год_виноград[],MATCH($A71,Коэф.закупка_год_виноград[1],0),MATCH(MONTH(MS$3),КЗ!$1:$1,0))/1000,""),0)</f>
        <v>0</v>
      </c>
      <c r="MT71" s="551" cm="1">
        <f t="array" aca="1" ref="MT71" ca="1">IFERROR(IF(AND(НачЦ_ИнвП_Дата&lt;=MT$3,КИнвП_Дата&gt;MT$3),
INDEX(Кальк._виноград,MATCH($A71,Кальк._виноград_наим.,0),MATCH("Сумма затрат, т.руб.",'Кальк-я'!$5:$5,0))*
INDEX(ЗФ,MATCH($A$66,ЗФ!$A:$A,0),MATCH("Посевная площадь"&amp;YEAR(MU$3),ЗФ!$2:$2,0))*
INDEX(Коэф.закупка_год_виноград[],MATCH($A71,Коэф.закупка_год_виноград[1],0),MATCH(MONTH(MT$3),КЗ!$1:$1,0))/1000,""),0)</f>
        <v>0</v>
      </c>
      <c r="MU71" s="551" cm="1">
        <f t="array" aca="1" ref="MU71" ca="1">IFERROR(IF(AND(НачЦ_ИнвП_Дата&lt;=MU$3,КИнвП_Дата&gt;MU$3),
INDEX(Кальк._виноград,MATCH($A71,Кальк._виноград_наим.,0),MATCH("Сумма затрат, т.руб.",'Кальк-я'!$5:$5,0))*
INDEX(ЗФ,MATCH($A$66,ЗФ!$A:$A,0),MATCH("Посевная площадь"&amp;YEAR(MV$3),ЗФ!$2:$2,0))*
INDEX(Коэф.закупка_год_виноград[],MATCH($A71,Коэф.закупка_год_виноград[1],0),MATCH(MONTH(MU$3),КЗ!$1:$1,0))/1000,""),0)</f>
        <v>0</v>
      </c>
      <c r="MV71" s="551" cm="1">
        <f t="array" aca="1" ref="MV71" ca="1">IFERROR(IF(AND(НачЦ_ИнвП_Дата&lt;=MV$3,КИнвП_Дата&gt;MV$3),
INDEX(Кальк._виноград,MATCH($A71,Кальк._виноград_наим.,0),MATCH("Сумма затрат, т.руб.",'Кальк-я'!$5:$5,0))*
INDEX(ЗФ,MATCH($A$66,ЗФ!$A:$A,0),MATCH("Посевная площадь"&amp;YEAR(MW$3),ЗФ!$2:$2,0))*
INDEX(Коэф.закупка_год_виноград[],MATCH($A71,Коэф.закупка_год_виноград[1],0),MATCH(MONTH(MV$3),КЗ!$1:$1,0))/1000,""),0)</f>
        <v>3.9119999999999995</v>
      </c>
      <c r="MW71" s="551" cm="1">
        <f t="array" aca="1" ref="MW71" ca="1">IFERROR(IF(AND(НачЦ_ИнвП_Дата&lt;=MW$3,КИнвП_Дата&gt;MW$3),
INDEX(Кальк._виноград,MATCH($A71,Кальк._виноград_наим.,0),MATCH("Сумма затрат, т.руб.",'Кальк-я'!$5:$5,0))*
INDEX(ЗФ,MATCH($A$66,ЗФ!$A:$A,0),MATCH("Посевная площадь"&amp;YEAR(MX$3),ЗФ!$2:$2,0))*
INDEX(Коэф.закупка_год_виноград[],MATCH($A71,Коэф.закупка_год_виноград[1],0),MATCH(MONTH(MW$3),КЗ!$1:$1,0))/1000,""),0)</f>
        <v>3.9119999999999995</v>
      </c>
      <c r="MX71" s="551" cm="1">
        <f t="array" aca="1" ref="MX71" ca="1">IFERROR(IF(AND(НачЦ_ИнвП_Дата&lt;=MX$3,КИнвП_Дата&gt;MX$3),
INDEX(Кальк._виноград,MATCH($A71,Кальк._виноград_наим.,0),MATCH("Сумма затрат, т.руб.",'Кальк-я'!$5:$5,0))*
INDEX(ЗФ,MATCH($A$66,ЗФ!$A:$A,0),MATCH("Посевная площадь"&amp;YEAR(MY$3),ЗФ!$2:$2,0))*
INDEX(Коэф.закупка_год_виноград[],MATCH($A71,Коэф.закупка_год_виноград[1],0),MATCH(MONTH(MX$3),КЗ!$1:$1,0))/1000,""),0)</f>
        <v>0</v>
      </c>
      <c r="MY71" s="551" cm="1">
        <f t="array" aca="1" ref="MY71" ca="1">IFERROR(IF(AND(НачЦ_ИнвП_Дата&lt;=MY$3,КИнвП_Дата&gt;MY$3),
INDEX(Кальк._виноград,MATCH($A71,Кальк._виноград_наим.,0),MATCH("Сумма затрат, т.руб.",'Кальк-я'!$5:$5,0))*
INDEX(ЗФ,MATCH($A$66,ЗФ!$A:$A,0),MATCH("Посевная площадь"&amp;YEAR(MZ$3),ЗФ!$2:$2,0))*
INDEX(Коэф.закупка_год_виноград[],MATCH($A71,Коэф.закупка_год_виноград[1],0),MATCH(MONTH(MY$3),КЗ!$1:$1,0))/1000,""),0)</f>
        <v>0</v>
      </c>
      <c r="MZ71" s="551" cm="1">
        <f t="array" aca="1" ref="MZ71" ca="1">IFERROR(IF(AND(НачЦ_ИнвП_Дата&lt;=MZ$3,КИнвП_Дата&gt;MZ$3),
INDEX(Кальк._виноград,MATCH($A71,Кальк._виноград_наим.,0),MATCH("Сумма затрат, т.руб.",'Кальк-я'!$5:$5,0))*
INDEX(ЗФ,MATCH($A$66,ЗФ!$A:$A,0),MATCH("Посевная площадь"&amp;YEAR(NA$3),ЗФ!$2:$2,0))*
INDEX(Коэф.закупка_год_виноград[],MATCH($A71,Коэф.закупка_год_виноград[1],0),MATCH(MONTH(MZ$3),КЗ!$1:$1,0))/1000,""),0)</f>
        <v>0</v>
      </c>
      <c r="NA71" s="552">
        <f t="shared" ca="1" si="1571"/>
        <v>7.823999999999999</v>
      </c>
      <c r="NB71" s="551" cm="1">
        <f t="array" aca="1" ref="NB71" ca="1">IFERROR(IF(AND(НачЦ_ИнвП_Дата&lt;=NB$3,КИнвП_Дата&gt;NB$3),
INDEX(Кальк._виноград,MATCH($A71,Кальк._виноград_наим.,0),MATCH("Сумма затрат, т.руб.",'Кальк-я'!$5:$5,0))*
INDEX(ЗФ,MATCH($A$66,ЗФ!$A:$A,0),MATCH("Посевная площадь"&amp;YEAR(NC$3),ЗФ!$2:$2,0))*
INDEX(Коэф.закупка_год_виноград[],MATCH($A71,Коэф.закупка_год_виноград[1],0),MATCH(MONTH(NB$3),КЗ!$1:$1,0))/1000,""),0)</f>
        <v>0</v>
      </c>
      <c r="NC71" s="551" cm="1">
        <f t="array" aca="1" ref="NC71" ca="1">IFERROR(IF(AND(НачЦ_ИнвП_Дата&lt;=NC$3,КИнвП_Дата&gt;NC$3),
INDEX(Кальк._виноград,MATCH($A71,Кальк._виноград_наим.,0),MATCH("Сумма затрат, т.руб.",'Кальк-я'!$5:$5,0))*
INDEX(ЗФ,MATCH($A$66,ЗФ!$A:$A,0),MATCH("Посевная площадь"&amp;YEAR(ND$3),ЗФ!$2:$2,0))*
INDEX(Коэф.закупка_год_виноград[],MATCH($A71,Коэф.закупка_год_виноград[1],0),MATCH(MONTH(NC$3),КЗ!$1:$1,0))/1000,""),0)</f>
        <v>0</v>
      </c>
      <c r="ND71" s="551" cm="1">
        <f t="array" aca="1" ref="ND71" ca="1">IFERROR(IF(AND(НачЦ_ИнвП_Дата&lt;=ND$3,КИнвП_Дата&gt;ND$3),
INDEX(Кальк._виноград,MATCH($A71,Кальк._виноград_наим.,0),MATCH("Сумма затрат, т.руб.",'Кальк-я'!$5:$5,0))*
INDEX(ЗФ,MATCH($A$66,ЗФ!$A:$A,0),MATCH("Посевная площадь"&amp;YEAR(NE$3),ЗФ!$2:$2,0))*
INDEX(Коэф.закупка_год_виноград[],MATCH($A71,Коэф.закупка_год_виноград[1],0),MATCH(MONTH(ND$3),КЗ!$1:$1,0))/1000,""),0)</f>
        <v>0</v>
      </c>
      <c r="NE71" s="551" cm="1">
        <f t="array" aca="1" ref="NE71" ca="1">IFERROR(IF(AND(НачЦ_ИнвП_Дата&lt;=NE$3,КИнвП_Дата&gt;NE$3),
INDEX(Кальк._виноград,MATCH($A71,Кальк._виноград_наим.,0),MATCH("Сумма затрат, т.руб.",'Кальк-я'!$5:$5,0))*
INDEX(ЗФ,MATCH($A$66,ЗФ!$A:$A,0),MATCH("Посевная площадь"&amp;YEAR(NF$3),ЗФ!$2:$2,0))*
INDEX(Коэф.закупка_год_виноград[],MATCH($A71,Коэф.закупка_год_виноград[1],0),MATCH(MONTH(NE$3),КЗ!$1:$1,0))/1000,""),0)</f>
        <v>0</v>
      </c>
      <c r="NF71" s="551" cm="1">
        <f t="array" aca="1" ref="NF71" ca="1">IFERROR(IF(AND(НачЦ_ИнвП_Дата&lt;=NF$3,КИнвП_Дата&gt;NF$3),
INDEX(Кальк._виноград,MATCH($A71,Кальк._виноград_наим.,0),MATCH("Сумма затрат, т.руб.",'Кальк-я'!$5:$5,0))*
INDEX(ЗФ,MATCH($A$66,ЗФ!$A:$A,0),MATCH("Посевная площадь"&amp;YEAR(NG$3),ЗФ!$2:$2,0))*
INDEX(Коэф.закупка_год_виноград[],MATCH($A71,Коэф.закупка_год_виноград[1],0),MATCH(MONTH(NF$3),КЗ!$1:$1,0))/1000,""),0)</f>
        <v>0</v>
      </c>
      <c r="NG71" s="551" cm="1">
        <f t="array" aca="1" ref="NG71" ca="1">IFERROR(IF(AND(НачЦ_ИнвП_Дата&lt;=NG$3,КИнвП_Дата&gt;NG$3),
INDEX(Кальк._виноград,MATCH($A71,Кальк._виноград_наим.,0),MATCH("Сумма затрат, т.руб.",'Кальк-я'!$5:$5,0))*
INDEX(ЗФ,MATCH($A$66,ЗФ!$A:$A,0),MATCH("Посевная площадь"&amp;YEAR(NH$3),ЗФ!$2:$2,0))*
INDEX(Коэф.закупка_год_виноград[],MATCH($A71,Коэф.закупка_год_виноград[1],0),MATCH(MONTH(NG$3),КЗ!$1:$1,0))/1000,""),0)</f>
        <v>0</v>
      </c>
      <c r="NH71" s="551" cm="1">
        <f t="array" aca="1" ref="NH71" ca="1">IFERROR(IF(AND(НачЦ_ИнвП_Дата&lt;=NH$3,КИнвП_Дата&gt;NH$3),
INDEX(Кальк._виноград,MATCH($A71,Кальк._виноград_наим.,0),MATCH("Сумма затрат, т.руб.",'Кальк-я'!$5:$5,0))*
INDEX(ЗФ,MATCH($A$66,ЗФ!$A:$A,0),MATCH("Посевная площадь"&amp;YEAR(NI$3),ЗФ!$2:$2,0))*
INDEX(Коэф.закупка_год_виноград[],MATCH($A71,Коэф.закупка_год_виноград[1],0),MATCH(MONTH(NH$3),КЗ!$1:$1,0))/1000,""),0)</f>
        <v>0</v>
      </c>
      <c r="NI71" s="551" cm="1">
        <f t="array" aca="1" ref="NI71" ca="1">IFERROR(IF(AND(НачЦ_ИнвП_Дата&lt;=NI$3,КИнвП_Дата&gt;NI$3),
INDEX(Кальк._виноград,MATCH($A71,Кальк._виноград_наим.,0),MATCH("Сумма затрат, т.руб.",'Кальк-я'!$5:$5,0))*
INDEX(ЗФ,MATCH($A$66,ЗФ!$A:$A,0),MATCH("Посевная площадь"&amp;YEAR(NJ$3),ЗФ!$2:$2,0))*
INDEX(Коэф.закупка_год_виноград[],MATCH($A71,Коэф.закупка_год_виноград[1],0),MATCH(MONTH(NI$3),КЗ!$1:$1,0))/1000,""),0)</f>
        <v>3.9119999999999995</v>
      </c>
      <c r="NJ71" s="551" cm="1">
        <f t="array" aca="1" ref="NJ71" ca="1">IFERROR(IF(AND(НачЦ_ИнвП_Дата&lt;=NJ$3,КИнвП_Дата&gt;NJ$3),
INDEX(Кальк._виноград,MATCH($A71,Кальк._виноград_наим.,0),MATCH("Сумма затрат, т.руб.",'Кальк-я'!$5:$5,0))*
INDEX(ЗФ,MATCH($A$66,ЗФ!$A:$A,0),MATCH("Посевная площадь"&amp;YEAR(NK$3),ЗФ!$2:$2,0))*
INDEX(Коэф.закупка_год_виноград[],MATCH($A71,Коэф.закупка_год_виноград[1],0),MATCH(MONTH(NJ$3),КЗ!$1:$1,0))/1000,""),0)</f>
        <v>3.9119999999999995</v>
      </c>
      <c r="NK71" s="551" cm="1">
        <f t="array" aca="1" ref="NK71" ca="1">IFERROR(IF(AND(НачЦ_ИнвП_Дата&lt;=NK$3,КИнвП_Дата&gt;NK$3),
INDEX(Кальк._виноград,MATCH($A71,Кальк._виноград_наим.,0),MATCH("Сумма затрат, т.руб.",'Кальк-я'!$5:$5,0))*
INDEX(ЗФ,MATCH($A$66,ЗФ!$A:$A,0),MATCH("Посевная площадь"&amp;YEAR(NL$3),ЗФ!$2:$2,0))*
INDEX(Коэф.закупка_год_виноград[],MATCH($A71,Коэф.закупка_год_виноград[1],0),MATCH(MONTH(NK$3),КЗ!$1:$1,0))/1000,""),0)</f>
        <v>0</v>
      </c>
      <c r="NL71" s="551" cm="1">
        <f t="array" aca="1" ref="NL71" ca="1">IFERROR(IF(AND(НачЦ_ИнвП_Дата&lt;=NL$3,КИнвП_Дата&gt;NL$3),
INDEX(Кальк._виноград,MATCH($A71,Кальк._виноград_наим.,0),MATCH("Сумма затрат, т.руб.",'Кальк-я'!$5:$5,0))*
INDEX(ЗФ,MATCH($A$66,ЗФ!$A:$A,0),MATCH("Посевная площадь"&amp;YEAR(NM$3),ЗФ!$2:$2,0))*
INDEX(Коэф.закупка_год_виноград[],MATCH($A71,Коэф.закупка_год_виноград[1],0),MATCH(MONTH(NL$3),КЗ!$1:$1,0))/1000,""),0)</f>
        <v>0</v>
      </c>
      <c r="NM71" s="551" cm="1">
        <f t="array" aca="1" ref="NM71" ca="1">IFERROR(IF(AND(НачЦ_ИнвП_Дата&lt;=NM$3,КИнвП_Дата&gt;NM$3),
INDEX(Кальк._виноград,MATCH($A71,Кальк._виноград_наим.,0),MATCH("Сумма затрат, т.руб.",'Кальк-я'!$5:$5,0))*
INDEX(ЗФ,MATCH($A$66,ЗФ!$A:$A,0),MATCH("Посевная площадь"&amp;YEAR(NN$3),ЗФ!$2:$2,0))*
INDEX(Коэф.закупка_год_виноград[],MATCH($A71,Коэф.закупка_год_виноград[1],0),MATCH(MONTH(NM$3),КЗ!$1:$1,0))/1000,""),0)</f>
        <v>0</v>
      </c>
      <c r="NN71" s="552">
        <f t="shared" ca="1" si="1572"/>
        <v>7.823999999999999</v>
      </c>
      <c r="NO71" s="551" cm="1">
        <f t="array" aca="1" ref="NO71" ca="1">IFERROR(IF(AND(НачЦ_ИнвП_Дата&lt;=NO$3,КИнвП_Дата&gt;NO$3),
INDEX(Кальк._виноград,MATCH($A71,Кальк._виноград_наим.,0),MATCH("Сумма затрат, т.руб.",'Кальк-я'!$5:$5,0))*
INDEX(ЗФ,MATCH($A$66,ЗФ!$A:$A,0),MATCH("Посевная площадь"&amp;YEAR(NP$3),ЗФ!$2:$2,0))*
INDEX(Коэф.закупка_год_виноград[],MATCH($A71,Коэф.закупка_год_виноград[1],0),MATCH(MONTH(NO$3),КЗ!$1:$1,0))/1000,""),0)</f>
        <v>0</v>
      </c>
      <c r="NP71" s="551" cm="1">
        <f t="array" aca="1" ref="NP71" ca="1">IFERROR(IF(AND(НачЦ_ИнвП_Дата&lt;=NP$3,КИнвП_Дата&gt;NP$3),
INDEX(Кальк._виноград,MATCH($A71,Кальк._виноград_наим.,0),MATCH("Сумма затрат, т.руб.",'Кальк-я'!$5:$5,0))*
INDEX(ЗФ,MATCH($A$66,ЗФ!$A:$A,0),MATCH("Посевная площадь"&amp;YEAR(NQ$3),ЗФ!$2:$2,0))*
INDEX(Коэф.закупка_год_виноград[],MATCH($A71,Коэф.закупка_год_виноград[1],0),MATCH(MONTH(NP$3),КЗ!$1:$1,0))/1000,""),0)</f>
        <v>0</v>
      </c>
      <c r="NQ71" s="551" cm="1">
        <f t="array" aca="1" ref="NQ71" ca="1">IFERROR(IF(AND(НачЦ_ИнвП_Дата&lt;=NQ$3,КИнвП_Дата&gt;NQ$3),
INDEX(Кальк._виноград,MATCH($A71,Кальк._виноград_наим.,0),MATCH("Сумма затрат, т.руб.",'Кальк-я'!$5:$5,0))*
INDEX(ЗФ,MATCH($A$66,ЗФ!$A:$A,0),MATCH("Посевная площадь"&amp;YEAR(NR$3),ЗФ!$2:$2,0))*
INDEX(Коэф.закупка_год_виноград[],MATCH($A71,Коэф.закупка_год_виноград[1],0),MATCH(MONTH(NQ$3),КЗ!$1:$1,0))/1000,""),0)</f>
        <v>0</v>
      </c>
      <c r="NR71" s="551" cm="1">
        <f t="array" aca="1" ref="NR71" ca="1">IFERROR(IF(AND(НачЦ_ИнвП_Дата&lt;=NR$3,КИнвП_Дата&gt;NR$3),
INDEX(Кальк._виноград,MATCH($A71,Кальк._виноград_наим.,0),MATCH("Сумма затрат, т.руб.",'Кальк-я'!$5:$5,0))*
INDEX(ЗФ,MATCH($A$66,ЗФ!$A:$A,0),MATCH("Посевная площадь"&amp;YEAR(NS$3),ЗФ!$2:$2,0))*
INDEX(Коэф.закупка_год_виноград[],MATCH($A71,Коэф.закупка_год_виноград[1],0),MATCH(MONTH(NR$3),КЗ!$1:$1,0))/1000,""),0)</f>
        <v>0</v>
      </c>
      <c r="NS71" s="551" cm="1">
        <f t="array" aca="1" ref="NS71" ca="1">IFERROR(IF(AND(НачЦ_ИнвП_Дата&lt;=NS$3,КИнвП_Дата&gt;NS$3),
INDEX(Кальк._виноград,MATCH($A71,Кальк._виноград_наим.,0),MATCH("Сумма затрат, т.руб.",'Кальк-я'!$5:$5,0))*
INDEX(ЗФ,MATCH($A$66,ЗФ!$A:$A,0),MATCH("Посевная площадь"&amp;YEAR(NT$3),ЗФ!$2:$2,0))*
INDEX(Коэф.закупка_год_виноград[],MATCH($A71,Коэф.закупка_год_виноград[1],0),MATCH(MONTH(NS$3),КЗ!$1:$1,0))/1000,""),0)</f>
        <v>0</v>
      </c>
      <c r="NT71" s="551" cm="1">
        <f t="array" aca="1" ref="NT71" ca="1">IFERROR(IF(AND(НачЦ_ИнвП_Дата&lt;=NT$3,КИнвП_Дата&gt;NT$3),
INDEX(Кальк._виноград,MATCH($A71,Кальк._виноград_наим.,0),MATCH("Сумма затрат, т.руб.",'Кальк-я'!$5:$5,0))*
INDEX(ЗФ,MATCH($A$66,ЗФ!$A:$A,0),MATCH("Посевная площадь"&amp;YEAR(NU$3),ЗФ!$2:$2,0))*
INDEX(Коэф.закупка_год_виноград[],MATCH($A71,Коэф.закупка_год_виноград[1],0),MATCH(MONTH(NT$3),КЗ!$1:$1,0))/1000,""),0)</f>
        <v>0</v>
      </c>
      <c r="NU71" s="551" cm="1">
        <f t="array" aca="1" ref="NU71" ca="1">IFERROR(IF(AND(НачЦ_ИнвП_Дата&lt;=NU$3,КИнвП_Дата&gt;NU$3),
INDEX(Кальк._виноград,MATCH($A71,Кальк._виноград_наим.,0),MATCH("Сумма затрат, т.руб.",'Кальк-я'!$5:$5,0))*
INDEX(ЗФ,MATCH($A$66,ЗФ!$A:$A,0),MATCH("Посевная площадь"&amp;YEAR(NV$3),ЗФ!$2:$2,0))*
INDEX(Коэф.закупка_год_виноград[],MATCH($A71,Коэф.закупка_год_виноград[1],0),MATCH(MONTH(NU$3),КЗ!$1:$1,0))/1000,""),0)</f>
        <v>0</v>
      </c>
      <c r="NV71" s="551" cm="1">
        <f t="array" aca="1" ref="NV71" ca="1">IFERROR(IF(AND(НачЦ_ИнвП_Дата&lt;=NV$3,КИнвП_Дата&gt;NV$3),
INDEX(Кальк._виноград,MATCH($A71,Кальк._виноград_наим.,0),MATCH("Сумма затрат, т.руб.",'Кальк-я'!$5:$5,0))*
INDEX(ЗФ,MATCH($A$66,ЗФ!$A:$A,0),MATCH("Посевная площадь"&amp;YEAR(NW$3),ЗФ!$2:$2,0))*
INDEX(Коэф.закупка_год_виноград[],MATCH($A71,Коэф.закупка_год_виноград[1],0),MATCH(MONTH(NV$3),КЗ!$1:$1,0))/1000,""),0)</f>
        <v>3.9119999999999995</v>
      </c>
      <c r="NW71" s="551" cm="1">
        <f t="array" aca="1" ref="NW71" ca="1">IFERROR(IF(AND(НачЦ_ИнвП_Дата&lt;=NW$3,КИнвП_Дата&gt;NW$3),
INDEX(Кальк._виноград,MATCH($A71,Кальк._виноград_наим.,0),MATCH("Сумма затрат, т.руб.",'Кальк-я'!$5:$5,0))*
INDEX(ЗФ,MATCH($A$66,ЗФ!$A:$A,0),MATCH("Посевная площадь"&amp;YEAR(NX$3),ЗФ!$2:$2,0))*
INDEX(Коэф.закупка_год_виноград[],MATCH($A71,Коэф.закупка_год_виноград[1],0),MATCH(MONTH(NW$3),КЗ!$1:$1,0))/1000,""),0)</f>
        <v>3.9119999999999995</v>
      </c>
      <c r="NX71" s="551" cm="1">
        <f t="array" aca="1" ref="NX71" ca="1">IFERROR(IF(AND(НачЦ_ИнвП_Дата&lt;=NX$3,КИнвП_Дата&gt;NX$3),
INDEX(Кальк._виноград,MATCH($A71,Кальк._виноград_наим.,0),MATCH("Сумма затрат, т.руб.",'Кальк-я'!$5:$5,0))*
INDEX(ЗФ,MATCH($A$66,ЗФ!$A:$A,0),MATCH("Посевная площадь"&amp;YEAR(NY$3),ЗФ!$2:$2,0))*
INDEX(Коэф.закупка_год_виноград[],MATCH($A71,Коэф.закупка_год_виноград[1],0),MATCH(MONTH(NX$3),КЗ!$1:$1,0))/1000,""),0)</f>
        <v>0</v>
      </c>
      <c r="NY71" s="551" cm="1">
        <f t="array" aca="1" ref="NY71" ca="1">IFERROR(IF(AND(НачЦ_ИнвП_Дата&lt;=NY$3,КИнвП_Дата&gt;NY$3),
INDEX(Кальк._виноград,MATCH($A71,Кальк._виноград_наим.,0),MATCH("Сумма затрат, т.руб.",'Кальк-я'!$5:$5,0))*
INDEX(ЗФ,MATCH($A$66,ЗФ!$A:$A,0),MATCH("Посевная площадь"&amp;YEAR(NZ$3),ЗФ!$2:$2,0))*
INDEX(Коэф.закупка_год_виноград[],MATCH($A71,Коэф.закупка_год_виноград[1],0),MATCH(MONTH(NY$3),КЗ!$1:$1,0))/1000,""),0)</f>
        <v>0</v>
      </c>
      <c r="NZ71" s="551" cm="1">
        <f t="array" aca="1" ref="NZ71" ca="1">IFERROR(IF(AND(НачЦ_ИнвП_Дата&lt;=NZ$3,КИнвП_Дата&gt;NZ$3),
INDEX(Кальк._виноград,MATCH($A71,Кальк._виноград_наим.,0),MATCH("Сумма затрат, т.руб.",'Кальк-я'!$5:$5,0))*
INDEX(ЗФ,MATCH($A$66,ЗФ!$A:$A,0),MATCH("Посевная площадь"&amp;YEAR(OA$3),ЗФ!$2:$2,0))*
INDEX(Коэф.закупка_год_виноград[],MATCH($A71,Коэф.закупка_год_виноград[1],0),MATCH(MONTH(NZ$3),КЗ!$1:$1,0))/1000,""),0)</f>
        <v>0</v>
      </c>
      <c r="OA71" s="552">
        <f t="shared" ca="1" si="1573"/>
        <v>7.823999999999999</v>
      </c>
      <c r="OB71" s="551" cm="1">
        <f t="array" aca="1" ref="OB71" ca="1">IFERROR(IF(AND(НачЦ_ИнвП_Дата&lt;=OB$3,КИнвП_Дата&gt;OB$3),
INDEX(Кальк._виноград,MATCH($A71,Кальк._виноград_наим.,0),MATCH("Сумма затрат, т.руб.",'Кальк-я'!$5:$5,0))*
INDEX(ЗФ,MATCH($A$66,ЗФ!$A:$A,0),MATCH("Посевная площадь"&amp;YEAR(OC$3),ЗФ!$2:$2,0))*
INDEX(Коэф.закупка_год_виноград[],MATCH($A71,Коэф.закупка_год_виноград[1],0),MATCH(MONTH(OB$3),КЗ!$1:$1,0))/1000,""),0)</f>
        <v>0</v>
      </c>
      <c r="OC71" s="551" cm="1">
        <f t="array" aca="1" ref="OC71" ca="1">IFERROR(IF(AND(НачЦ_ИнвП_Дата&lt;=OC$3,КИнвП_Дата&gt;OC$3),
INDEX(Кальк._виноград,MATCH($A71,Кальк._виноград_наим.,0),MATCH("Сумма затрат, т.руб.",'Кальк-я'!$5:$5,0))*
INDEX(ЗФ,MATCH($A$66,ЗФ!$A:$A,0),MATCH("Посевная площадь"&amp;YEAR(OD$3),ЗФ!$2:$2,0))*
INDEX(Коэф.закупка_год_виноград[],MATCH($A71,Коэф.закупка_год_виноград[1],0),MATCH(MONTH(OC$3),КЗ!$1:$1,0))/1000,""),0)</f>
        <v>0</v>
      </c>
      <c r="OD71" s="551" cm="1">
        <f t="array" aca="1" ref="OD71" ca="1">IFERROR(IF(AND(НачЦ_ИнвП_Дата&lt;=OD$3,КИнвП_Дата&gt;OD$3),
INDEX(Кальк._виноград,MATCH($A71,Кальк._виноград_наим.,0),MATCH("Сумма затрат, т.руб.",'Кальк-я'!$5:$5,0))*
INDEX(ЗФ,MATCH($A$66,ЗФ!$A:$A,0),MATCH("Посевная площадь"&amp;YEAR(OE$3),ЗФ!$2:$2,0))*
INDEX(Коэф.закупка_год_виноград[],MATCH($A71,Коэф.закупка_год_виноград[1],0),MATCH(MONTH(OD$3),КЗ!$1:$1,0))/1000,""),0)</f>
        <v>0</v>
      </c>
      <c r="OE71" s="551" cm="1">
        <f t="array" aca="1" ref="OE71" ca="1">IFERROR(IF(AND(НачЦ_ИнвП_Дата&lt;=OE$3,КИнвП_Дата&gt;OE$3),
INDEX(Кальк._виноград,MATCH($A71,Кальк._виноград_наим.,0),MATCH("Сумма затрат, т.руб.",'Кальк-я'!$5:$5,0))*
INDEX(ЗФ,MATCH($A$66,ЗФ!$A:$A,0),MATCH("Посевная площадь"&amp;YEAR(OF$3),ЗФ!$2:$2,0))*
INDEX(Коэф.закупка_год_виноград[],MATCH($A71,Коэф.закупка_год_виноград[1],0),MATCH(MONTH(OE$3),КЗ!$1:$1,0))/1000,""),0)</f>
        <v>0</v>
      </c>
      <c r="OF71" s="551" cm="1">
        <f t="array" aca="1" ref="OF71" ca="1">IFERROR(IF(AND(НачЦ_ИнвП_Дата&lt;=OF$3,КИнвП_Дата&gt;OF$3),
INDEX(Кальк._виноград,MATCH($A71,Кальк._виноград_наим.,0),MATCH("Сумма затрат, т.руб.",'Кальк-я'!$5:$5,0))*
INDEX(ЗФ,MATCH($A$66,ЗФ!$A:$A,0),MATCH("Посевная площадь"&amp;YEAR(OG$3),ЗФ!$2:$2,0))*
INDEX(Коэф.закупка_год_виноград[],MATCH($A71,Коэф.закупка_год_виноград[1],0),MATCH(MONTH(OF$3),КЗ!$1:$1,0))/1000,""),0)</f>
        <v>0</v>
      </c>
      <c r="OG71" s="551" cm="1">
        <f t="array" aca="1" ref="OG71" ca="1">IFERROR(IF(AND(НачЦ_ИнвП_Дата&lt;=OG$3,КИнвП_Дата&gt;OG$3),
INDEX(Кальк._виноград,MATCH($A71,Кальк._виноград_наим.,0),MATCH("Сумма затрат, т.руб.",'Кальк-я'!$5:$5,0))*
INDEX(ЗФ,MATCH($A$66,ЗФ!$A:$A,0),MATCH("Посевная площадь"&amp;YEAR(OH$3),ЗФ!$2:$2,0))*
INDEX(Коэф.закупка_год_виноград[],MATCH($A71,Коэф.закупка_год_виноград[1],0),MATCH(MONTH(OG$3),КЗ!$1:$1,0))/1000,""),0)</f>
        <v>0</v>
      </c>
      <c r="OH71" s="551" cm="1">
        <f t="array" aca="1" ref="OH71" ca="1">IFERROR(IF(AND(НачЦ_ИнвП_Дата&lt;=OH$3,КИнвП_Дата&gt;OH$3),
INDEX(Кальк._виноград,MATCH($A71,Кальк._виноград_наим.,0),MATCH("Сумма затрат, т.руб.",'Кальк-я'!$5:$5,0))*
INDEX(ЗФ,MATCH($A$66,ЗФ!$A:$A,0),MATCH("Посевная площадь"&amp;YEAR(OI$3),ЗФ!$2:$2,0))*
INDEX(Коэф.закупка_год_виноград[],MATCH($A71,Коэф.закупка_год_виноград[1],0),MATCH(MONTH(OH$3),КЗ!$1:$1,0))/1000,""),0)</f>
        <v>0</v>
      </c>
      <c r="OI71" s="551" cm="1">
        <f t="array" aca="1" ref="OI71" ca="1">IFERROR(IF(AND(НачЦ_ИнвП_Дата&lt;=OI$3,КИнвП_Дата&gt;OI$3),
INDEX(Кальк._виноград,MATCH($A71,Кальк._виноград_наим.,0),MATCH("Сумма затрат, т.руб.",'Кальк-я'!$5:$5,0))*
INDEX(ЗФ,MATCH($A$66,ЗФ!$A:$A,0),MATCH("Посевная площадь"&amp;YEAR(OJ$3),ЗФ!$2:$2,0))*
INDEX(Коэф.закупка_год_виноград[],MATCH($A71,Коэф.закупка_год_виноград[1],0),MATCH(MONTH(OI$3),КЗ!$1:$1,0))/1000,""),0)</f>
        <v>3.9119999999999995</v>
      </c>
      <c r="OJ71" s="551" cm="1">
        <f t="array" aca="1" ref="OJ71" ca="1">IFERROR(IF(AND(НачЦ_ИнвП_Дата&lt;=OJ$3,КИнвП_Дата&gt;OJ$3),
INDEX(Кальк._виноград,MATCH($A71,Кальк._виноград_наим.,0),MATCH("Сумма затрат, т.руб.",'Кальк-я'!$5:$5,0))*
INDEX(ЗФ,MATCH($A$66,ЗФ!$A:$A,0),MATCH("Посевная площадь"&amp;YEAR(OK$3),ЗФ!$2:$2,0))*
INDEX(Коэф.закупка_год_виноград[],MATCH($A71,Коэф.закупка_год_виноград[1],0),MATCH(MONTH(OJ$3),КЗ!$1:$1,0))/1000,""),0)</f>
        <v>3.9119999999999995</v>
      </c>
      <c r="OK71" s="551" t="str" cm="1">
        <f t="array" aca="1" ref="OK71" ca="1">IFERROR(IF(AND(НачЦ_ИнвП_Дата&lt;=OK$3,КИнвП_Дата&gt;OK$3),
INDEX(Кальк._виноград,MATCH($A71,Кальк._виноград_наим.,0),MATCH("Сумма затрат, т.руб.",'Кальк-я'!$5:$5,0))*
INDEX(ЗФ,MATCH($A$66,ЗФ!$A:$A,0),MATCH("Посевная площадь"&amp;YEAR(OL$3),ЗФ!$2:$2,0))*
INDEX(Коэф.закупка_год_виноград[],MATCH($A71,Коэф.закупка_год_виноград[1],0),MATCH(MONTH(OK$3),КЗ!$1:$1,0))/1000,""),0)</f>
        <v/>
      </c>
      <c r="OL71" s="551" t="str" cm="1">
        <f t="array" aca="1" ref="OL71" ca="1">IFERROR(IF(AND(НачЦ_ИнвП_Дата&lt;=OL$3,КИнвП_Дата&gt;OL$3),
INDEX(Кальк._виноград,MATCH($A71,Кальк._виноград_наим.,0),MATCH("Сумма затрат, т.руб.",'Кальк-я'!$5:$5,0))*
INDEX(ЗФ,MATCH($A$66,ЗФ!$A:$A,0),MATCH("Посевная площадь"&amp;YEAR(OM$3),ЗФ!$2:$2,0))*
INDEX(Коэф.закупка_год_виноград[],MATCH($A71,Коэф.закупка_год_виноград[1],0),MATCH(MONTH(OL$3),КЗ!$1:$1,0))/1000,""),0)</f>
        <v/>
      </c>
      <c r="OM71" s="551" t="str" cm="1">
        <f t="array" aca="1" ref="OM71" ca="1">IFERROR(IF(AND(НачЦ_ИнвП_Дата&lt;=OM$3,КИнвП_Дата&gt;OM$3),
INDEX(Кальк._виноград,MATCH($A71,Кальк._виноград_наим.,0),MATCH("Сумма затрат, т.руб.",'Кальк-я'!$5:$5,0))*
INDEX(ЗФ,MATCH($A$66,ЗФ!$A:$A,0),MATCH("Посевная площадь"&amp;YEAR(ON$3),ЗФ!$2:$2,0))*
INDEX(Коэф.закупка_год_виноград[],MATCH($A71,Коэф.закупка_год_виноград[1],0),MATCH(MONTH(OM$3),КЗ!$1:$1,0))/1000,""),0)</f>
        <v/>
      </c>
      <c r="ON71" s="552">
        <f t="shared" ca="1" si="1574"/>
        <v>7.823999999999999</v>
      </c>
    </row>
    <row r="72" spans="1:404" s="553" customFormat="1" outlineLevel="2">
      <c r="A72" s="550" t="s">
        <v>415</v>
      </c>
      <c r="B72" s="551" t="str" cm="1">
        <f t="array" ref="B72">IFERROR(IF(AND(НачЦ_ИнвП_Дата&lt;=B$3,КИнвП_Дата&gt;B$3),
INDEX(Кальк._виноград,MATCH($A72,Кальк._виноград_наим.,0),MATCH("Сумма затрат, т.руб.",'Кальк-я'!$5:$5,0))*
INDEX(ЗФ,MATCH($A$66,ЗФ!$A:$A,0),MATCH("Посевная площадь"&amp;YEAR(C$3),ЗФ!$2:$2,0))*
INDEX(Коэф.закупка_год_виноград[],MATCH($A72,Коэф.закупка_год_виноград[1],0),MATCH(MONTH(B$3),КЗ!$1:$1,0))/1000,""),0)</f>
        <v/>
      </c>
      <c r="C72" s="551" t="str" cm="1">
        <f t="array" aca="1" ref="C72" ca="1">IFERROR(IF(AND(НачЦ_ИнвП_Дата&lt;=C$3,КИнвП_Дата&gt;C$3),
INDEX(Кальк._виноград,MATCH($A72,Кальк._виноград_наим.,0),MATCH("Сумма затрат, т.руб.",'Кальк-я'!$5:$5,0))*
INDEX(ЗФ,MATCH($A$66,ЗФ!$A:$A,0),MATCH("Посевная площадь"&amp;YEAR(D$3),ЗФ!$2:$2,0))*
INDEX(Коэф.закупка_год_виноград[],MATCH($A72,Коэф.закупка_год_виноград[1],0),MATCH(MONTH(C$3),КЗ!$1:$1,0))/1000,""),0)</f>
        <v/>
      </c>
      <c r="D72" s="551" t="str" cm="1">
        <f t="array" aca="1" ref="D72" ca="1">IFERROR(IF(AND(НачЦ_ИнвП_Дата&lt;=D$3,КИнвП_Дата&gt;D$3),
INDEX(Кальк._виноград,MATCH($A72,Кальк._виноград_наим.,0),MATCH("Сумма затрат, т.руб.",'Кальк-я'!$5:$5,0))*
INDEX(ЗФ,MATCH($A$66,ЗФ!$A:$A,0),MATCH("Посевная площадь"&amp;YEAR(E$3),ЗФ!$2:$2,0))*
INDEX(Коэф.закупка_год_виноград[],MATCH($A72,Коэф.закупка_год_виноград[1],0),MATCH(MONTH(D$3),КЗ!$1:$1,0))/1000,""),0)</f>
        <v/>
      </c>
      <c r="E72" s="551" t="str" cm="1">
        <f t="array" aca="1" ref="E72" ca="1">IFERROR(IF(AND(НачЦ_ИнвП_Дата&lt;=E$3,КИнвП_Дата&gt;E$3),
INDEX(Кальк._виноград,MATCH($A72,Кальк._виноград_наим.,0),MATCH("Сумма затрат, т.руб.",'Кальк-я'!$5:$5,0))*
INDEX(ЗФ,MATCH($A$66,ЗФ!$A:$A,0),MATCH("Посевная площадь"&amp;YEAR(F$3),ЗФ!$2:$2,0))*
INDEX(Коэф.закупка_год_виноград[],MATCH($A72,Коэф.закупка_год_виноград[1],0),MATCH(MONTH(E$3),КЗ!$1:$1,0))/1000,""),0)</f>
        <v/>
      </c>
      <c r="F72" s="551" t="str" cm="1">
        <f t="array" aca="1" ref="F72" ca="1">IFERROR(IF(AND(НачЦ_ИнвП_Дата&lt;=F$3,КИнвП_Дата&gt;F$3),
INDEX(Кальк._виноград,MATCH($A72,Кальк._виноград_наим.,0),MATCH("Сумма затрат, т.руб.",'Кальк-я'!$5:$5,0))*
INDEX(ЗФ,MATCH($A$66,ЗФ!$A:$A,0),MATCH("Посевная площадь"&amp;YEAR(G$3),ЗФ!$2:$2,0))*
INDEX(Коэф.закупка_год_виноград[],MATCH($A72,Коэф.закупка_год_виноград[1],0),MATCH(MONTH(F$3),КЗ!$1:$1,0))/1000,""),0)</f>
        <v/>
      </c>
      <c r="G72" s="551" t="str" cm="1">
        <f t="array" aca="1" ref="G72" ca="1">IFERROR(IF(AND(НачЦ_ИнвП_Дата&lt;=G$3,КИнвП_Дата&gt;G$3),
INDEX(Кальк._виноград,MATCH($A72,Кальк._виноград_наим.,0),MATCH("Сумма затрат, т.руб.",'Кальк-я'!$5:$5,0))*
INDEX(ЗФ,MATCH($A$66,ЗФ!$A:$A,0),MATCH("Посевная площадь"&amp;YEAR(H$3),ЗФ!$2:$2,0))*
INDEX(Коэф.закупка_год_виноград[],MATCH($A72,Коэф.закупка_год_виноград[1],0),MATCH(MONTH(G$3),КЗ!$1:$1,0))/1000,""),0)</f>
        <v/>
      </c>
      <c r="H72" s="551" t="str" cm="1">
        <f t="array" aca="1" ref="H72" ca="1">IFERROR(IF(AND(НачЦ_ИнвП_Дата&lt;=H$3,КИнвП_Дата&gt;H$3),
INDEX(Кальк._виноград,MATCH($A72,Кальк._виноград_наим.,0),MATCH("Сумма затрат, т.руб.",'Кальк-я'!$5:$5,0))*
INDEX(ЗФ,MATCH($A$66,ЗФ!$A:$A,0),MATCH("Посевная площадь"&amp;YEAR(I$3),ЗФ!$2:$2,0))*
INDEX(Коэф.закупка_год_виноград[],MATCH($A72,Коэф.закупка_год_виноград[1],0),MATCH(MONTH(H$3),КЗ!$1:$1,0))/1000,""),0)</f>
        <v/>
      </c>
      <c r="I72" s="551" t="str" cm="1">
        <f t="array" aca="1" ref="I72" ca="1">IFERROR(IF(AND(НачЦ_ИнвП_Дата&lt;=I$3,КИнвП_Дата&gt;I$3),
INDEX(Кальк._виноград,MATCH($A72,Кальк._виноград_наим.,0),MATCH("Сумма затрат, т.руб.",'Кальк-я'!$5:$5,0))*
INDEX(ЗФ,MATCH($A$66,ЗФ!$A:$A,0),MATCH("Посевная площадь"&amp;YEAR(J$3),ЗФ!$2:$2,0))*
INDEX(Коэф.закупка_год_виноград[],MATCH($A72,Коэф.закупка_год_виноград[1],0),MATCH(MONTH(I$3),КЗ!$1:$1,0))/1000,""),0)</f>
        <v/>
      </c>
      <c r="J72" s="551" t="str" cm="1">
        <f t="array" aca="1" ref="J72" ca="1">IFERROR(IF(AND(НачЦ_ИнвП_Дата&lt;=J$3,КИнвП_Дата&gt;J$3),
INDEX(Кальк._виноград,MATCH($A72,Кальк._виноград_наим.,0),MATCH("Сумма затрат, т.руб.",'Кальк-я'!$5:$5,0))*
INDEX(ЗФ,MATCH($A$66,ЗФ!$A:$A,0),MATCH("Посевная площадь"&amp;YEAR(K$3),ЗФ!$2:$2,0))*
INDEX(Коэф.закупка_год_виноград[],MATCH($A72,Коэф.закупка_год_виноград[1],0),MATCH(MONTH(J$3),КЗ!$1:$1,0))/1000,""),0)</f>
        <v/>
      </c>
      <c r="K72" s="551" cm="1">
        <f t="array" aca="1" ref="K72" ca="1">IFERROR(IF(AND(НачЦ_ИнвП_Дата&lt;=K$3,КИнвП_Дата&gt;K$3),
INDEX(Кальк._виноград,MATCH($A72,Кальк._виноград_наим.,0),MATCH("Сумма затрат, т.руб.",'Кальк-я'!$5:$5,0))*
INDEX(ЗФ,MATCH($A$66,ЗФ!$A:$A,0),MATCH("Посевная площадь"&amp;YEAR(L$3),ЗФ!$2:$2,0))*
INDEX(Коэф.закупка_год_виноград[],MATCH($A72,Коэф.закупка_год_виноград[1],0),MATCH(MONTH(K$3),КЗ!$1:$1,0))/1000,""),0)</f>
        <v>0</v>
      </c>
      <c r="L72" s="551" cm="1">
        <f t="array" aca="1" ref="L72" ca="1">IFERROR(IF(AND(НачЦ_ИнвП_Дата&lt;=L$3,КИнвП_Дата&gt;L$3),
INDEX(Кальк._виноград,MATCH($A72,Кальк._виноград_наим.,0),MATCH("Сумма затрат, т.руб.",'Кальк-я'!$5:$5,0))*
INDEX(ЗФ,MATCH($A$66,ЗФ!$A:$A,0),MATCH("Посевная площадь"&amp;YEAR(M$3),ЗФ!$2:$2,0))*
INDEX(Коэф.закупка_год_виноград[],MATCH($A72,Коэф.закупка_год_виноград[1],0),MATCH(MONTH(L$3),КЗ!$1:$1,0))/1000,""),0)</f>
        <v>0</v>
      </c>
      <c r="M72" s="551" cm="1">
        <f t="array" aca="1" ref="M72" ca="1">IFERROR(IF(AND(НачЦ_ИнвП_Дата&lt;=M$3,КИнвП_Дата&gt;M$3),
INDEX(Кальк._виноград,MATCH($A72,Кальк._виноград_наим.,0),MATCH("Сумма затрат, т.руб.",'Кальк-я'!$5:$5,0))*
INDEX(ЗФ,MATCH($A$66,ЗФ!$A:$A,0),MATCH("Посевная площадь"&amp;YEAR(N$3),ЗФ!$2:$2,0))*
INDEX(Коэф.закупка_год_виноград[],MATCH($A72,Коэф.закупка_год_виноград[1],0),MATCH(MONTH(M$3),КЗ!$1:$1,0))/1000,""),0)</f>
        <v>0</v>
      </c>
      <c r="N72" s="552">
        <f t="shared" ref="N72" ca="1" si="1662">SUM(B72:M72)</f>
        <v>0</v>
      </c>
      <c r="O72" s="551" cm="1">
        <f t="array" aca="1" ref="O72" ca="1">IFERROR(IF(AND(НачЦ_ИнвП_Дата&lt;=O$3,КИнвП_Дата&gt;O$3),
INDEX(Кальк._виноград,MATCH($A72,Кальк._виноград_наим.,0),MATCH("Сумма затрат, т.руб.",'Кальк-я'!$5:$5,0))*
INDEX(ЗФ,MATCH($A$66,ЗФ!$A:$A,0),MATCH("Посевная площадь"&amp;YEAR(P$3),ЗФ!$2:$2,0))*
INDEX(Коэф.закупка_год_виноград[],MATCH($A72,Коэф.закупка_год_виноград[1],0),MATCH(MONTH(O$3),КЗ!$1:$1,0))/1000,""),0)</f>
        <v>0</v>
      </c>
      <c r="P72" s="551" cm="1">
        <f t="array" aca="1" ref="P72" ca="1">IFERROR(IF(AND(НачЦ_ИнвП_Дата&lt;=P$3,КИнвП_Дата&gt;P$3),
INDEX(Кальк._виноград,MATCH($A72,Кальк._виноград_наим.,0),MATCH("Сумма затрат, т.руб.",'Кальк-я'!$5:$5,0))*
INDEX(ЗФ,MATCH($A$66,ЗФ!$A:$A,0),MATCH("Посевная площадь"&amp;YEAR(Q$3),ЗФ!$2:$2,0))*
INDEX(Коэф.закупка_год_виноград[],MATCH($A72,Коэф.закупка_год_виноград[1],0),MATCH(MONTH(P$3),КЗ!$1:$1,0))/1000,""),0)</f>
        <v>0</v>
      </c>
      <c r="Q72" s="551" cm="1">
        <f t="array" aca="1" ref="Q72" ca="1">IFERROR(IF(AND(НачЦ_ИнвП_Дата&lt;=Q$3,КИнвП_Дата&gt;Q$3),
INDEX(Кальк._виноград,MATCH($A72,Кальк._виноград_наим.,0),MATCH("Сумма затрат, т.руб.",'Кальк-я'!$5:$5,0))*
INDEX(ЗФ,MATCH($A$66,ЗФ!$A:$A,0),MATCH("Посевная площадь"&amp;YEAR(R$3),ЗФ!$2:$2,0))*
INDEX(Коэф.закупка_год_виноград[],MATCH($A72,Коэф.закупка_год_виноград[1],0),MATCH(MONTH(Q$3),КЗ!$1:$1,0))/1000,""),0)</f>
        <v>0</v>
      </c>
      <c r="R72" s="551" cm="1">
        <f t="array" aca="1" ref="R72" ca="1">IFERROR(IF(AND(НачЦ_ИнвП_Дата&lt;=R$3,КИнвП_Дата&gt;R$3),
INDEX(Кальк._виноград,MATCH($A72,Кальк._виноград_наим.,0),MATCH("Сумма затрат, т.руб.",'Кальк-я'!$5:$5,0))*
INDEX(ЗФ,MATCH($A$66,ЗФ!$A:$A,0),MATCH("Посевная площадь"&amp;YEAR(S$3),ЗФ!$2:$2,0))*
INDEX(Коэф.закупка_год_виноград[],MATCH($A72,Коэф.закупка_год_виноград[1],0),MATCH(MONTH(R$3),КЗ!$1:$1,0))/1000,""),0)</f>
        <v>0</v>
      </c>
      <c r="S72" s="551" cm="1">
        <f t="array" aca="1" ref="S72" ca="1">IFERROR(IF(AND(НачЦ_ИнвП_Дата&lt;=S$3,КИнвП_Дата&gt;S$3),
INDEX(Кальк._виноград,MATCH($A72,Кальк._виноград_наим.,0),MATCH("Сумма затрат, т.руб.",'Кальк-я'!$5:$5,0))*
INDEX(ЗФ,MATCH($A$66,ЗФ!$A:$A,0),MATCH("Посевная площадь"&amp;YEAR(T$3),ЗФ!$2:$2,0))*
INDEX(Коэф.закупка_год_виноград[],MATCH($A72,Коэф.закупка_год_виноград[1],0),MATCH(MONTH(S$3),КЗ!$1:$1,0))/1000,""),0)</f>
        <v>0</v>
      </c>
      <c r="T72" s="551" cm="1">
        <f t="array" aca="1" ref="T72" ca="1">IFERROR(IF(AND(НачЦ_ИнвП_Дата&lt;=T$3,КИнвП_Дата&gt;T$3),
INDEX(Кальк._виноград,MATCH($A72,Кальк._виноград_наим.,0),MATCH("Сумма затрат, т.руб.",'Кальк-я'!$5:$5,0))*
INDEX(ЗФ,MATCH($A$66,ЗФ!$A:$A,0),MATCH("Посевная площадь"&amp;YEAR(U$3),ЗФ!$2:$2,0))*
INDEX(Коэф.закупка_год_виноград[],MATCH($A72,Коэф.закупка_год_виноград[1],0),MATCH(MONTH(T$3),КЗ!$1:$1,0))/1000,""),0)</f>
        <v>0</v>
      </c>
      <c r="U72" s="551" cm="1">
        <f t="array" aca="1" ref="U72" ca="1">IFERROR(IF(AND(НачЦ_ИнвП_Дата&lt;=U$3,КИнвП_Дата&gt;U$3),
INDEX(Кальк._виноград,MATCH($A72,Кальк._виноград_наим.,0),MATCH("Сумма затрат, т.руб.",'Кальк-я'!$5:$5,0))*
INDEX(ЗФ,MATCH($A$66,ЗФ!$A:$A,0),MATCH("Посевная площадь"&amp;YEAR(V$3),ЗФ!$2:$2,0))*
INDEX(Коэф.закупка_год_виноград[],MATCH($A72,Коэф.закупка_год_виноград[1],0),MATCH(MONTH(U$3),КЗ!$1:$1,0))/1000,""),0)</f>
        <v>0</v>
      </c>
      <c r="V72" s="551" cm="1">
        <f t="array" aca="1" ref="V72" ca="1">IFERROR(IF(AND(НачЦ_ИнвП_Дата&lt;=V$3,КИнвП_Дата&gt;V$3),
INDEX(Кальк._виноград,MATCH($A72,Кальк._виноград_наим.,0),MATCH("Сумма затрат, т.руб.",'Кальк-я'!$5:$5,0))*
INDEX(ЗФ,MATCH($A$66,ЗФ!$A:$A,0),MATCH("Посевная площадь"&amp;YEAR(W$3),ЗФ!$2:$2,0))*
INDEX(Коэф.закупка_год_виноград[],MATCH($A72,Коэф.закупка_год_виноград[1],0),MATCH(MONTH(V$3),КЗ!$1:$1,0))/1000,""),0)</f>
        <v>48.9</v>
      </c>
      <c r="W72" s="551" cm="1">
        <f t="array" aca="1" ref="W72" ca="1">IFERROR(IF(AND(НачЦ_ИнвП_Дата&lt;=W$3,КИнвП_Дата&gt;W$3),
INDEX(Кальк._виноград,MATCH($A72,Кальк._виноград_наим.,0),MATCH("Сумма затрат, т.руб.",'Кальк-я'!$5:$5,0))*
INDEX(ЗФ,MATCH($A$66,ЗФ!$A:$A,0),MATCH("Посевная площадь"&amp;YEAR(X$3),ЗФ!$2:$2,0))*
INDEX(Коэф.закупка_год_виноград[],MATCH($A72,Коэф.закупка_год_виноград[1],0),MATCH(MONTH(W$3),КЗ!$1:$1,0))/1000,""),0)</f>
        <v>48.9</v>
      </c>
      <c r="X72" s="551" cm="1">
        <f t="array" aca="1" ref="X72" ca="1">IFERROR(IF(AND(НачЦ_ИнвП_Дата&lt;=X$3,КИнвП_Дата&gt;X$3),
INDEX(Кальк._виноград,MATCH($A72,Кальк._виноград_наим.,0),MATCH("Сумма затрат, т.руб.",'Кальк-я'!$5:$5,0))*
INDEX(ЗФ,MATCH($A$66,ЗФ!$A:$A,0),MATCH("Посевная площадь"&amp;YEAR(Y$3),ЗФ!$2:$2,0))*
INDEX(Коэф.закупка_год_виноград[],MATCH($A72,Коэф.закупка_год_виноград[1],0),MATCH(MONTH(X$3),КЗ!$1:$1,0))/1000,""),0)</f>
        <v>0</v>
      </c>
      <c r="Y72" s="551" cm="1">
        <f t="array" aca="1" ref="Y72" ca="1">IFERROR(IF(AND(НачЦ_ИнвП_Дата&lt;=Y$3,КИнвП_Дата&gt;Y$3),
INDEX(Кальк._виноград,MATCH($A72,Кальк._виноград_наим.,0),MATCH("Сумма затрат, т.руб.",'Кальк-я'!$5:$5,0))*
INDEX(ЗФ,MATCH($A$66,ЗФ!$A:$A,0),MATCH("Посевная площадь"&amp;YEAR(Z$3),ЗФ!$2:$2,0))*
INDEX(Коэф.закупка_год_виноград[],MATCH($A72,Коэф.закупка_год_виноград[1],0),MATCH(MONTH(Y$3),КЗ!$1:$1,0))/1000,""),0)</f>
        <v>0</v>
      </c>
      <c r="Z72" s="551" cm="1">
        <f t="array" aca="1" ref="Z72" ca="1">IFERROR(IF(AND(НачЦ_ИнвП_Дата&lt;=Z$3,КИнвП_Дата&gt;Z$3),
INDEX(Кальк._виноград,MATCH($A72,Кальк._виноград_наим.,0),MATCH("Сумма затрат, т.руб.",'Кальк-я'!$5:$5,0))*
INDEX(ЗФ,MATCH($A$66,ЗФ!$A:$A,0),MATCH("Посевная площадь"&amp;YEAR(AA$3),ЗФ!$2:$2,0))*
INDEX(Коэф.закупка_год_виноград[],MATCH($A72,Коэф.закупка_год_виноград[1],0),MATCH(MONTH(Z$3),КЗ!$1:$1,0))/1000,""),0)</f>
        <v>0</v>
      </c>
      <c r="AA72" s="552">
        <f t="shared" ref="AA72" ca="1" si="1663">SUM(O72:Z72)</f>
        <v>97.8</v>
      </c>
      <c r="AB72" s="551" cm="1">
        <f t="array" aca="1" ref="AB72" ca="1">IFERROR(IF(AND(НачЦ_ИнвП_Дата&lt;=AB$3,КИнвП_Дата&gt;AB$3),
INDEX(Кальк._виноград,MATCH($A72,Кальк._виноград_наим.,0),MATCH("Сумма затрат, т.руб.",'Кальк-я'!$5:$5,0))*
INDEX(ЗФ,MATCH($A$66,ЗФ!$A:$A,0),MATCH("Посевная площадь"&amp;YEAR(AC$3),ЗФ!$2:$2,0))*
INDEX(Коэф.закупка_год_виноград[],MATCH($A72,Коэф.закупка_год_виноград[1],0),MATCH(MONTH(AB$3),КЗ!$1:$1,0))/1000,""),0)</f>
        <v>0</v>
      </c>
      <c r="AC72" s="551" cm="1">
        <f t="array" aca="1" ref="AC72" ca="1">IFERROR(IF(AND(НачЦ_ИнвП_Дата&lt;=AC$3,КИнвП_Дата&gt;AC$3),
INDEX(Кальк._виноград,MATCH($A72,Кальк._виноград_наим.,0),MATCH("Сумма затрат, т.руб.",'Кальк-я'!$5:$5,0))*
INDEX(ЗФ,MATCH($A$66,ЗФ!$A:$A,0),MATCH("Посевная площадь"&amp;YEAR(AD$3),ЗФ!$2:$2,0))*
INDEX(Коэф.закупка_год_виноград[],MATCH($A72,Коэф.закупка_год_виноград[1],0),MATCH(MONTH(AC$3),КЗ!$1:$1,0))/1000,""),0)</f>
        <v>0</v>
      </c>
      <c r="AD72" s="551" cm="1">
        <f t="array" aca="1" ref="AD72" ca="1">IFERROR(IF(AND(НачЦ_ИнвП_Дата&lt;=AD$3,КИнвП_Дата&gt;AD$3),
INDEX(Кальк._виноград,MATCH($A72,Кальк._виноград_наим.,0),MATCH("Сумма затрат, т.руб.",'Кальк-я'!$5:$5,0))*
INDEX(ЗФ,MATCH($A$66,ЗФ!$A:$A,0),MATCH("Посевная площадь"&amp;YEAR(AE$3),ЗФ!$2:$2,0))*
INDEX(Коэф.закупка_год_виноград[],MATCH($A72,Коэф.закупка_год_виноград[1],0),MATCH(MONTH(AD$3),КЗ!$1:$1,0))/1000,""),0)</f>
        <v>0</v>
      </c>
      <c r="AE72" s="551" cm="1">
        <f t="array" aca="1" ref="AE72" ca="1">IFERROR(IF(AND(НачЦ_ИнвП_Дата&lt;=AE$3,КИнвП_Дата&gt;AE$3),
INDEX(Кальк._виноград,MATCH($A72,Кальк._виноград_наим.,0),MATCH("Сумма затрат, т.руб.",'Кальк-я'!$5:$5,0))*
INDEX(ЗФ,MATCH($A$66,ЗФ!$A:$A,0),MATCH("Посевная площадь"&amp;YEAR(AF$3),ЗФ!$2:$2,0))*
INDEX(Коэф.закупка_год_виноград[],MATCH($A72,Коэф.закупка_год_виноград[1],0),MATCH(MONTH(AE$3),КЗ!$1:$1,0))/1000,""),0)</f>
        <v>0</v>
      </c>
      <c r="AF72" s="551" cm="1">
        <f t="array" aca="1" ref="AF72" ca="1">IFERROR(IF(AND(НачЦ_ИнвП_Дата&lt;=AF$3,КИнвП_Дата&gt;AF$3),
INDEX(Кальк._виноград,MATCH($A72,Кальк._виноград_наим.,0),MATCH("Сумма затрат, т.руб.",'Кальк-я'!$5:$5,0))*
INDEX(ЗФ,MATCH($A$66,ЗФ!$A:$A,0),MATCH("Посевная площадь"&amp;YEAR(AG$3),ЗФ!$2:$2,0))*
INDEX(Коэф.закупка_год_виноград[],MATCH($A72,Коэф.закупка_год_виноград[1],0),MATCH(MONTH(AF$3),КЗ!$1:$1,0))/1000,""),0)</f>
        <v>0</v>
      </c>
      <c r="AG72" s="551" cm="1">
        <f t="array" aca="1" ref="AG72" ca="1">IFERROR(IF(AND(НачЦ_ИнвП_Дата&lt;=AG$3,КИнвП_Дата&gt;AG$3),
INDEX(Кальк._виноград,MATCH($A72,Кальк._виноград_наим.,0),MATCH("Сумма затрат, т.руб.",'Кальк-я'!$5:$5,0))*
INDEX(ЗФ,MATCH($A$66,ЗФ!$A:$A,0),MATCH("Посевная площадь"&amp;YEAR(AH$3),ЗФ!$2:$2,0))*
INDEX(Коэф.закупка_год_виноград[],MATCH($A72,Коэф.закупка_год_виноград[1],0),MATCH(MONTH(AG$3),КЗ!$1:$1,0))/1000,""),0)</f>
        <v>0</v>
      </c>
      <c r="AH72" s="551" cm="1">
        <f t="array" aca="1" ref="AH72" ca="1">IFERROR(IF(AND(НачЦ_ИнвП_Дата&lt;=AH$3,КИнвП_Дата&gt;AH$3),
INDEX(Кальк._виноград,MATCH($A72,Кальк._виноград_наим.,0),MATCH("Сумма затрат, т.руб.",'Кальк-я'!$5:$5,0))*
INDEX(ЗФ,MATCH($A$66,ЗФ!$A:$A,0),MATCH("Посевная площадь"&amp;YEAR(AI$3),ЗФ!$2:$2,0))*
INDEX(Коэф.закупка_год_виноград[],MATCH($A72,Коэф.закупка_год_виноград[1],0),MATCH(MONTH(AH$3),КЗ!$1:$1,0))/1000,""),0)</f>
        <v>0</v>
      </c>
      <c r="AI72" s="551" cm="1">
        <f t="array" aca="1" ref="AI72" ca="1">IFERROR(IF(AND(НачЦ_ИнвП_Дата&lt;=AI$3,КИнвП_Дата&gt;AI$3),
INDEX(Кальк._виноград,MATCH($A72,Кальк._виноград_наим.,0),MATCH("Сумма затрат, т.руб.",'Кальк-я'!$5:$5,0))*
INDEX(ЗФ,MATCH($A$66,ЗФ!$A:$A,0),MATCH("Посевная площадь"&amp;YEAR(AJ$3),ЗФ!$2:$2,0))*
INDEX(Коэф.закупка_год_виноград[],MATCH($A72,Коэф.закупка_год_виноград[1],0),MATCH(MONTH(AI$3),КЗ!$1:$1,0))/1000,""),0)</f>
        <v>48.9</v>
      </c>
      <c r="AJ72" s="551" cm="1">
        <f t="array" aca="1" ref="AJ72" ca="1">IFERROR(IF(AND(НачЦ_ИнвП_Дата&lt;=AJ$3,КИнвП_Дата&gt;AJ$3),
INDEX(Кальк._виноград,MATCH($A72,Кальк._виноград_наим.,0),MATCH("Сумма затрат, т.руб.",'Кальк-я'!$5:$5,0))*
INDEX(ЗФ,MATCH($A$66,ЗФ!$A:$A,0),MATCH("Посевная площадь"&amp;YEAR(AK$3),ЗФ!$2:$2,0))*
INDEX(Коэф.закупка_год_виноград[],MATCH($A72,Коэф.закупка_год_виноград[1],0),MATCH(MONTH(AJ$3),КЗ!$1:$1,0))/1000,""),0)</f>
        <v>48.9</v>
      </c>
      <c r="AK72" s="551" cm="1">
        <f t="array" aca="1" ref="AK72" ca="1">IFERROR(IF(AND(НачЦ_ИнвП_Дата&lt;=AK$3,КИнвП_Дата&gt;AK$3),
INDEX(Кальк._виноград,MATCH($A72,Кальк._виноград_наим.,0),MATCH("Сумма затрат, т.руб.",'Кальк-я'!$5:$5,0))*
INDEX(ЗФ,MATCH($A$66,ЗФ!$A:$A,0),MATCH("Посевная площадь"&amp;YEAR(AL$3),ЗФ!$2:$2,0))*
INDEX(Коэф.закупка_год_виноград[],MATCH($A72,Коэф.закупка_год_виноград[1],0),MATCH(MONTH(AK$3),КЗ!$1:$1,0))/1000,""),0)</f>
        <v>0</v>
      </c>
      <c r="AL72" s="551" cm="1">
        <f t="array" aca="1" ref="AL72" ca="1">IFERROR(IF(AND(НачЦ_ИнвП_Дата&lt;=AL$3,КИнвП_Дата&gt;AL$3),
INDEX(Кальк._виноград,MATCH($A72,Кальк._виноград_наим.,0),MATCH("Сумма затрат, т.руб.",'Кальк-я'!$5:$5,0))*
INDEX(ЗФ,MATCH($A$66,ЗФ!$A:$A,0),MATCH("Посевная площадь"&amp;YEAR(AM$3),ЗФ!$2:$2,0))*
INDEX(Коэф.закупка_год_виноград[],MATCH($A72,Коэф.закупка_год_виноград[1],0),MATCH(MONTH(AL$3),КЗ!$1:$1,0))/1000,""),0)</f>
        <v>0</v>
      </c>
      <c r="AM72" s="551" cm="1">
        <f t="array" aca="1" ref="AM72" ca="1">IFERROR(IF(AND(НачЦ_ИнвП_Дата&lt;=AM$3,КИнвП_Дата&gt;AM$3),
INDEX(Кальк._виноград,MATCH($A72,Кальк._виноград_наим.,0),MATCH("Сумма затрат, т.руб.",'Кальк-я'!$5:$5,0))*
INDEX(ЗФ,MATCH($A$66,ЗФ!$A:$A,0),MATCH("Посевная площадь"&amp;YEAR(AN$3),ЗФ!$2:$2,0))*
INDEX(Коэф.закупка_год_виноград[],MATCH($A72,Коэф.закупка_год_виноград[1],0),MATCH(MONTH(AM$3),КЗ!$1:$1,0))/1000,""),0)</f>
        <v>0</v>
      </c>
      <c r="AN72" s="552">
        <f t="shared" ref="AN72" ca="1" si="1664">SUM(AB72:AM72)</f>
        <v>97.8</v>
      </c>
      <c r="AO72" s="551" cm="1">
        <f t="array" aca="1" ref="AO72" ca="1">IFERROR(IF(AND(НачЦ_ИнвП_Дата&lt;=AO$3,КИнвП_Дата&gt;AO$3),
INDEX(Кальк._виноград,MATCH($A72,Кальк._виноград_наим.,0),MATCH("Сумма затрат, т.руб.",'Кальк-я'!$5:$5,0))*
INDEX(ЗФ,MATCH($A$66,ЗФ!$A:$A,0),MATCH("Посевная площадь"&amp;YEAR(AP$3),ЗФ!$2:$2,0))*
INDEX(Коэф.закупка_год_виноград[],MATCH($A72,Коэф.закупка_год_виноград[1],0),MATCH(MONTH(AO$3),КЗ!$1:$1,0))/1000,""),0)</f>
        <v>0</v>
      </c>
      <c r="AP72" s="551" cm="1">
        <f t="array" aca="1" ref="AP72" ca="1">IFERROR(IF(AND(НачЦ_ИнвП_Дата&lt;=AP$3,КИнвП_Дата&gt;AP$3),
INDEX(Кальк._виноград,MATCH($A72,Кальк._виноград_наим.,0),MATCH("Сумма затрат, т.руб.",'Кальк-я'!$5:$5,0))*
INDEX(ЗФ,MATCH($A$66,ЗФ!$A:$A,0),MATCH("Посевная площадь"&amp;YEAR(AQ$3),ЗФ!$2:$2,0))*
INDEX(Коэф.закупка_год_виноград[],MATCH($A72,Коэф.закупка_год_виноград[1],0),MATCH(MONTH(AP$3),КЗ!$1:$1,0))/1000,""),0)</f>
        <v>0</v>
      </c>
      <c r="AQ72" s="551" cm="1">
        <f t="array" aca="1" ref="AQ72" ca="1">IFERROR(IF(AND(НачЦ_ИнвП_Дата&lt;=AQ$3,КИнвП_Дата&gt;AQ$3),
INDEX(Кальк._виноград,MATCH($A72,Кальк._виноград_наим.,0),MATCH("Сумма затрат, т.руб.",'Кальк-я'!$5:$5,0))*
INDEX(ЗФ,MATCH($A$66,ЗФ!$A:$A,0),MATCH("Посевная площадь"&amp;YEAR(AR$3),ЗФ!$2:$2,0))*
INDEX(Коэф.закупка_год_виноград[],MATCH($A72,Коэф.закупка_год_виноград[1],0),MATCH(MONTH(AQ$3),КЗ!$1:$1,0))/1000,""),0)</f>
        <v>0</v>
      </c>
      <c r="AR72" s="551" cm="1">
        <f t="array" aca="1" ref="AR72" ca="1">IFERROR(IF(AND(НачЦ_ИнвП_Дата&lt;=AR$3,КИнвП_Дата&gt;AR$3),
INDEX(Кальк._виноград,MATCH($A72,Кальк._виноград_наим.,0),MATCH("Сумма затрат, т.руб.",'Кальк-я'!$5:$5,0))*
INDEX(ЗФ,MATCH($A$66,ЗФ!$A:$A,0),MATCH("Посевная площадь"&amp;YEAR(AS$3),ЗФ!$2:$2,0))*
INDEX(Коэф.закупка_год_виноград[],MATCH($A72,Коэф.закупка_год_виноград[1],0),MATCH(MONTH(AR$3),КЗ!$1:$1,0))/1000,""),0)</f>
        <v>0</v>
      </c>
      <c r="AS72" s="551" cm="1">
        <f t="array" aca="1" ref="AS72" ca="1">IFERROR(IF(AND(НачЦ_ИнвП_Дата&lt;=AS$3,КИнвП_Дата&gt;AS$3),
INDEX(Кальк._виноград,MATCH($A72,Кальк._виноград_наим.,0),MATCH("Сумма затрат, т.руб.",'Кальк-я'!$5:$5,0))*
INDEX(ЗФ,MATCH($A$66,ЗФ!$A:$A,0),MATCH("Посевная площадь"&amp;YEAR(AT$3),ЗФ!$2:$2,0))*
INDEX(Коэф.закупка_год_виноград[],MATCH($A72,Коэф.закупка_год_виноград[1],0),MATCH(MONTH(AS$3),КЗ!$1:$1,0))/1000,""),0)</f>
        <v>0</v>
      </c>
      <c r="AT72" s="551" cm="1">
        <f t="array" aca="1" ref="AT72" ca="1">IFERROR(IF(AND(НачЦ_ИнвП_Дата&lt;=AT$3,КИнвП_Дата&gt;AT$3),
INDEX(Кальк._виноград,MATCH($A72,Кальк._виноград_наим.,0),MATCH("Сумма затрат, т.руб.",'Кальк-я'!$5:$5,0))*
INDEX(ЗФ,MATCH($A$66,ЗФ!$A:$A,0),MATCH("Посевная площадь"&amp;YEAR(AU$3),ЗФ!$2:$2,0))*
INDEX(Коэф.закупка_год_виноград[],MATCH($A72,Коэф.закупка_год_виноград[1],0),MATCH(MONTH(AT$3),КЗ!$1:$1,0))/1000,""),0)</f>
        <v>0</v>
      </c>
      <c r="AU72" s="551" cm="1">
        <f t="array" aca="1" ref="AU72" ca="1">IFERROR(IF(AND(НачЦ_ИнвП_Дата&lt;=AU$3,КИнвП_Дата&gt;AU$3),
INDEX(Кальк._виноград,MATCH($A72,Кальк._виноград_наим.,0),MATCH("Сумма затрат, т.руб.",'Кальк-я'!$5:$5,0))*
INDEX(ЗФ,MATCH($A$66,ЗФ!$A:$A,0),MATCH("Посевная площадь"&amp;YEAR(AV$3),ЗФ!$2:$2,0))*
INDEX(Коэф.закупка_год_виноград[],MATCH($A72,Коэф.закупка_год_виноград[1],0),MATCH(MONTH(AU$3),КЗ!$1:$1,0))/1000,""),0)</f>
        <v>0</v>
      </c>
      <c r="AV72" s="551" cm="1">
        <f t="array" aca="1" ref="AV72" ca="1">IFERROR(IF(AND(НачЦ_ИнвП_Дата&lt;=AV$3,КИнвП_Дата&gt;AV$3),
INDEX(Кальк._виноград,MATCH($A72,Кальк._виноград_наим.,0),MATCH("Сумма затрат, т.руб.",'Кальк-я'!$5:$5,0))*
INDEX(ЗФ,MATCH($A$66,ЗФ!$A:$A,0),MATCH("Посевная площадь"&amp;YEAR(AW$3),ЗФ!$2:$2,0))*
INDEX(Коэф.закупка_год_виноград[],MATCH($A72,Коэф.закупка_год_виноград[1],0),MATCH(MONTH(AV$3),КЗ!$1:$1,0))/1000,""),0)</f>
        <v>48.9</v>
      </c>
      <c r="AW72" s="551" cm="1">
        <f t="array" aca="1" ref="AW72" ca="1">IFERROR(IF(AND(НачЦ_ИнвП_Дата&lt;=AW$3,КИнвП_Дата&gt;AW$3),
INDEX(Кальк._виноград,MATCH($A72,Кальк._виноград_наим.,0),MATCH("Сумма затрат, т.руб.",'Кальк-я'!$5:$5,0))*
INDEX(ЗФ,MATCH($A$66,ЗФ!$A:$A,0),MATCH("Посевная площадь"&amp;YEAR(AX$3),ЗФ!$2:$2,0))*
INDEX(Коэф.закупка_год_виноград[],MATCH($A72,Коэф.закупка_год_виноград[1],0),MATCH(MONTH(AW$3),КЗ!$1:$1,0))/1000,""),0)</f>
        <v>48.9</v>
      </c>
      <c r="AX72" s="551" cm="1">
        <f t="array" aca="1" ref="AX72" ca="1">IFERROR(IF(AND(НачЦ_ИнвП_Дата&lt;=AX$3,КИнвП_Дата&gt;AX$3),
INDEX(Кальк._виноград,MATCH($A72,Кальк._виноград_наим.,0),MATCH("Сумма затрат, т.руб.",'Кальк-я'!$5:$5,0))*
INDEX(ЗФ,MATCH($A$66,ЗФ!$A:$A,0),MATCH("Посевная площадь"&amp;YEAR(AY$3),ЗФ!$2:$2,0))*
INDEX(Коэф.закупка_год_виноград[],MATCH($A72,Коэф.закупка_год_виноград[1],0),MATCH(MONTH(AX$3),КЗ!$1:$1,0))/1000,""),0)</f>
        <v>0</v>
      </c>
      <c r="AY72" s="551" cm="1">
        <f t="array" aca="1" ref="AY72" ca="1">IFERROR(IF(AND(НачЦ_ИнвП_Дата&lt;=AY$3,КИнвП_Дата&gt;AY$3),
INDEX(Кальк._виноград,MATCH($A72,Кальк._виноград_наим.,0),MATCH("Сумма затрат, т.руб.",'Кальк-я'!$5:$5,0))*
INDEX(ЗФ,MATCH($A$66,ЗФ!$A:$A,0),MATCH("Посевная площадь"&amp;YEAR(AZ$3),ЗФ!$2:$2,0))*
INDEX(Коэф.закупка_год_виноград[],MATCH($A72,Коэф.закупка_год_виноград[1],0),MATCH(MONTH(AY$3),КЗ!$1:$1,0))/1000,""),0)</f>
        <v>0</v>
      </c>
      <c r="AZ72" s="551" cm="1">
        <f t="array" aca="1" ref="AZ72" ca="1">IFERROR(IF(AND(НачЦ_ИнвП_Дата&lt;=AZ$3,КИнвП_Дата&gt;AZ$3),
INDEX(Кальк._виноград,MATCH($A72,Кальк._виноград_наим.,0),MATCH("Сумма затрат, т.руб.",'Кальк-я'!$5:$5,0))*
INDEX(ЗФ,MATCH($A$66,ЗФ!$A:$A,0),MATCH("Посевная площадь"&amp;YEAR(BA$3),ЗФ!$2:$2,0))*
INDEX(Коэф.закупка_год_виноград[],MATCH($A72,Коэф.закупка_год_виноград[1],0),MATCH(MONTH(AZ$3),КЗ!$1:$1,0))/1000,""),0)</f>
        <v>0</v>
      </c>
      <c r="BA72" s="552">
        <f t="shared" ref="BA72" ca="1" si="1665">SUM(AO72:AZ72)</f>
        <v>97.8</v>
      </c>
      <c r="BB72" s="551" cm="1">
        <f t="array" aca="1" ref="BB72" ca="1">IFERROR(IF(AND(НачЦ_ИнвП_Дата&lt;=BB$3,КИнвП_Дата&gt;BB$3),
INDEX(Кальк._виноград,MATCH($A72,Кальк._виноград_наим.,0),MATCH("Сумма затрат, т.руб.",'Кальк-я'!$5:$5,0))*
INDEX(ЗФ,MATCH($A$66,ЗФ!$A:$A,0),MATCH("Посевная площадь"&amp;YEAR(BC$3),ЗФ!$2:$2,0))*
INDEX(Коэф.закупка_год_виноград[],MATCH($A72,Коэф.закупка_год_виноград[1],0),MATCH(MONTH(BB$3),КЗ!$1:$1,0))/1000,""),0)</f>
        <v>0</v>
      </c>
      <c r="BC72" s="551" cm="1">
        <f t="array" aca="1" ref="BC72" ca="1">IFERROR(IF(AND(НачЦ_ИнвП_Дата&lt;=BC$3,КИнвП_Дата&gt;BC$3),
INDEX(Кальк._виноград,MATCH($A72,Кальк._виноград_наим.,0),MATCH("Сумма затрат, т.руб.",'Кальк-я'!$5:$5,0))*
INDEX(ЗФ,MATCH($A$66,ЗФ!$A:$A,0),MATCH("Посевная площадь"&amp;YEAR(BD$3),ЗФ!$2:$2,0))*
INDEX(Коэф.закупка_год_виноград[],MATCH($A72,Коэф.закупка_год_виноград[1],0),MATCH(MONTH(BC$3),КЗ!$1:$1,0))/1000,""),0)</f>
        <v>0</v>
      </c>
      <c r="BD72" s="551" cm="1">
        <f t="array" aca="1" ref="BD72" ca="1">IFERROR(IF(AND(НачЦ_ИнвП_Дата&lt;=BD$3,КИнвП_Дата&gt;BD$3),
INDEX(Кальк._виноград,MATCH($A72,Кальк._виноград_наим.,0),MATCH("Сумма затрат, т.руб.",'Кальк-я'!$5:$5,0))*
INDEX(ЗФ,MATCH($A$66,ЗФ!$A:$A,0),MATCH("Посевная площадь"&amp;YEAR(BE$3),ЗФ!$2:$2,0))*
INDEX(Коэф.закупка_год_виноград[],MATCH($A72,Коэф.закупка_год_виноград[1],0),MATCH(MONTH(BD$3),КЗ!$1:$1,0))/1000,""),0)</f>
        <v>0</v>
      </c>
      <c r="BE72" s="551" cm="1">
        <f t="array" aca="1" ref="BE72" ca="1">IFERROR(IF(AND(НачЦ_ИнвП_Дата&lt;=BE$3,КИнвП_Дата&gt;BE$3),
INDEX(Кальк._виноград,MATCH($A72,Кальк._виноград_наим.,0),MATCH("Сумма затрат, т.руб.",'Кальк-я'!$5:$5,0))*
INDEX(ЗФ,MATCH($A$66,ЗФ!$A:$A,0),MATCH("Посевная площадь"&amp;YEAR(BF$3),ЗФ!$2:$2,0))*
INDEX(Коэф.закупка_год_виноград[],MATCH($A72,Коэф.закупка_год_виноград[1],0),MATCH(MONTH(BE$3),КЗ!$1:$1,0))/1000,""),0)</f>
        <v>0</v>
      </c>
      <c r="BF72" s="551" cm="1">
        <f t="array" aca="1" ref="BF72" ca="1">IFERROR(IF(AND(НачЦ_ИнвП_Дата&lt;=BF$3,КИнвП_Дата&gt;BF$3),
INDEX(Кальк._виноград,MATCH($A72,Кальк._виноград_наим.,0),MATCH("Сумма затрат, т.руб.",'Кальк-я'!$5:$5,0))*
INDEX(ЗФ,MATCH($A$66,ЗФ!$A:$A,0),MATCH("Посевная площадь"&amp;YEAR(BG$3),ЗФ!$2:$2,0))*
INDEX(Коэф.закупка_год_виноград[],MATCH($A72,Коэф.закупка_год_виноград[1],0),MATCH(MONTH(BF$3),КЗ!$1:$1,0))/1000,""),0)</f>
        <v>0</v>
      </c>
      <c r="BG72" s="551" cm="1">
        <f t="array" aca="1" ref="BG72" ca="1">IFERROR(IF(AND(НачЦ_ИнвП_Дата&lt;=BG$3,КИнвП_Дата&gt;BG$3),
INDEX(Кальк._виноград,MATCH($A72,Кальк._виноград_наим.,0),MATCH("Сумма затрат, т.руб.",'Кальк-я'!$5:$5,0))*
INDEX(ЗФ,MATCH($A$66,ЗФ!$A:$A,0),MATCH("Посевная площадь"&amp;YEAR(BH$3),ЗФ!$2:$2,0))*
INDEX(Коэф.закупка_год_виноград[],MATCH($A72,Коэф.закупка_год_виноград[1],0),MATCH(MONTH(BG$3),КЗ!$1:$1,0))/1000,""),0)</f>
        <v>0</v>
      </c>
      <c r="BH72" s="551" cm="1">
        <f t="array" aca="1" ref="BH72" ca="1">IFERROR(IF(AND(НачЦ_ИнвП_Дата&lt;=BH$3,КИнвП_Дата&gt;BH$3),
INDEX(Кальк._виноград,MATCH($A72,Кальк._виноград_наим.,0),MATCH("Сумма затрат, т.руб.",'Кальк-я'!$5:$5,0))*
INDEX(ЗФ,MATCH($A$66,ЗФ!$A:$A,0),MATCH("Посевная площадь"&amp;YEAR(BI$3),ЗФ!$2:$2,0))*
INDEX(Коэф.закупка_год_виноград[],MATCH($A72,Коэф.закупка_год_виноград[1],0),MATCH(MONTH(BH$3),КЗ!$1:$1,0))/1000,""),0)</f>
        <v>0</v>
      </c>
      <c r="BI72" s="551" cm="1">
        <f t="array" aca="1" ref="BI72" ca="1">IFERROR(IF(AND(НачЦ_ИнвП_Дата&lt;=BI$3,КИнвП_Дата&gt;BI$3),
INDEX(Кальк._виноград,MATCH($A72,Кальк._виноград_наим.,0),MATCH("Сумма затрат, т.руб.",'Кальк-я'!$5:$5,0))*
INDEX(ЗФ,MATCH($A$66,ЗФ!$A:$A,0),MATCH("Посевная площадь"&amp;YEAR(BJ$3),ЗФ!$2:$2,0))*
INDEX(Коэф.закупка_год_виноград[],MATCH($A72,Коэф.закупка_год_виноград[1],0),MATCH(MONTH(BI$3),КЗ!$1:$1,0))/1000,""),0)</f>
        <v>48.9</v>
      </c>
      <c r="BJ72" s="551" cm="1">
        <f t="array" aca="1" ref="BJ72" ca="1">IFERROR(IF(AND(НачЦ_ИнвП_Дата&lt;=BJ$3,КИнвП_Дата&gt;BJ$3),
INDEX(Кальк._виноград,MATCH($A72,Кальк._виноград_наим.,0),MATCH("Сумма затрат, т.руб.",'Кальк-я'!$5:$5,0))*
INDEX(ЗФ,MATCH($A$66,ЗФ!$A:$A,0),MATCH("Посевная площадь"&amp;YEAR(BK$3),ЗФ!$2:$2,0))*
INDEX(Коэф.закупка_год_виноград[],MATCH($A72,Коэф.закупка_год_виноград[1],0),MATCH(MONTH(BJ$3),КЗ!$1:$1,0))/1000,""),0)</f>
        <v>48.9</v>
      </c>
      <c r="BK72" s="551" cm="1">
        <f t="array" aca="1" ref="BK72" ca="1">IFERROR(IF(AND(НачЦ_ИнвП_Дата&lt;=BK$3,КИнвП_Дата&gt;BK$3),
INDEX(Кальк._виноград,MATCH($A72,Кальк._виноград_наим.,0),MATCH("Сумма затрат, т.руб.",'Кальк-я'!$5:$5,0))*
INDEX(ЗФ,MATCH($A$66,ЗФ!$A:$A,0),MATCH("Посевная площадь"&amp;YEAR(BL$3),ЗФ!$2:$2,0))*
INDEX(Коэф.закупка_год_виноград[],MATCH($A72,Коэф.закупка_год_виноград[1],0),MATCH(MONTH(BK$3),КЗ!$1:$1,0))/1000,""),0)</f>
        <v>0</v>
      </c>
      <c r="BL72" s="551" cm="1">
        <f t="array" aca="1" ref="BL72" ca="1">IFERROR(IF(AND(НачЦ_ИнвП_Дата&lt;=BL$3,КИнвП_Дата&gt;BL$3),
INDEX(Кальк._виноград,MATCH($A72,Кальк._виноград_наим.,0),MATCH("Сумма затрат, т.руб.",'Кальк-я'!$5:$5,0))*
INDEX(ЗФ,MATCH($A$66,ЗФ!$A:$A,0),MATCH("Посевная площадь"&amp;YEAR(BM$3),ЗФ!$2:$2,0))*
INDEX(Коэф.закупка_год_виноград[],MATCH($A72,Коэф.закупка_год_виноград[1],0),MATCH(MONTH(BL$3),КЗ!$1:$1,0))/1000,""),0)</f>
        <v>0</v>
      </c>
      <c r="BM72" s="551" cm="1">
        <f t="array" aca="1" ref="BM72" ca="1">IFERROR(IF(AND(НачЦ_ИнвП_Дата&lt;=BM$3,КИнвП_Дата&gt;BM$3),
INDEX(Кальк._виноград,MATCH($A72,Кальк._виноград_наим.,0),MATCH("Сумма затрат, т.руб.",'Кальк-я'!$5:$5,0))*
INDEX(ЗФ,MATCH($A$66,ЗФ!$A:$A,0),MATCH("Посевная площадь"&amp;YEAR(BN$3),ЗФ!$2:$2,0))*
INDEX(Коэф.закупка_год_виноград[],MATCH($A72,Коэф.закупка_год_виноград[1],0),MATCH(MONTH(BM$3),КЗ!$1:$1,0))/1000,""),0)</f>
        <v>0</v>
      </c>
      <c r="BN72" s="552">
        <f t="shared" ref="BN72" ca="1" si="1666">SUM(BB72:BM72)</f>
        <v>97.8</v>
      </c>
      <c r="BO72" s="551" cm="1">
        <f t="array" aca="1" ref="BO72" ca="1">IFERROR(IF(AND(НачЦ_ИнвП_Дата&lt;=BO$3,КИнвП_Дата&gt;BO$3),
INDEX(Кальк._виноград,MATCH($A72,Кальк._виноград_наим.,0),MATCH("Сумма затрат, т.руб.",'Кальк-я'!$5:$5,0))*
INDEX(ЗФ,MATCH($A$66,ЗФ!$A:$A,0),MATCH("Посевная площадь"&amp;YEAR(BP$3),ЗФ!$2:$2,0))*
INDEX(Коэф.закупка_год_виноград[],MATCH($A72,Коэф.закупка_год_виноград[1],0),MATCH(MONTH(BO$3),КЗ!$1:$1,0))/1000,""),0)</f>
        <v>0</v>
      </c>
      <c r="BP72" s="551" cm="1">
        <f t="array" aca="1" ref="BP72" ca="1">IFERROR(IF(AND(НачЦ_ИнвП_Дата&lt;=BP$3,КИнвП_Дата&gt;BP$3),
INDEX(Кальк._виноград,MATCH($A72,Кальк._виноград_наим.,0),MATCH("Сумма затрат, т.руб.",'Кальк-я'!$5:$5,0))*
INDEX(ЗФ,MATCH($A$66,ЗФ!$A:$A,0),MATCH("Посевная площадь"&amp;YEAR(BQ$3),ЗФ!$2:$2,0))*
INDEX(Коэф.закупка_год_виноград[],MATCH($A72,Коэф.закупка_год_виноград[1],0),MATCH(MONTH(BP$3),КЗ!$1:$1,0))/1000,""),0)</f>
        <v>0</v>
      </c>
      <c r="BQ72" s="551" cm="1">
        <f t="array" aca="1" ref="BQ72" ca="1">IFERROR(IF(AND(НачЦ_ИнвП_Дата&lt;=BQ$3,КИнвП_Дата&gt;BQ$3),
INDEX(Кальк._виноград,MATCH($A72,Кальк._виноград_наим.,0),MATCH("Сумма затрат, т.руб.",'Кальк-я'!$5:$5,0))*
INDEX(ЗФ,MATCH($A$66,ЗФ!$A:$A,0),MATCH("Посевная площадь"&amp;YEAR(BR$3),ЗФ!$2:$2,0))*
INDEX(Коэф.закупка_год_виноград[],MATCH($A72,Коэф.закупка_год_виноград[1],0),MATCH(MONTH(BQ$3),КЗ!$1:$1,0))/1000,""),0)</f>
        <v>0</v>
      </c>
      <c r="BR72" s="551" cm="1">
        <f t="array" aca="1" ref="BR72" ca="1">IFERROR(IF(AND(НачЦ_ИнвП_Дата&lt;=BR$3,КИнвП_Дата&gt;BR$3),
INDEX(Кальк._виноград,MATCH($A72,Кальк._виноград_наим.,0),MATCH("Сумма затрат, т.руб.",'Кальк-я'!$5:$5,0))*
INDEX(ЗФ,MATCH($A$66,ЗФ!$A:$A,0),MATCH("Посевная площадь"&amp;YEAR(BS$3),ЗФ!$2:$2,0))*
INDEX(Коэф.закупка_год_виноград[],MATCH($A72,Коэф.закупка_год_виноград[1],0),MATCH(MONTH(BR$3),КЗ!$1:$1,0))/1000,""),0)</f>
        <v>0</v>
      </c>
      <c r="BS72" s="551" cm="1">
        <f t="array" aca="1" ref="BS72" ca="1">IFERROR(IF(AND(НачЦ_ИнвП_Дата&lt;=BS$3,КИнвП_Дата&gt;BS$3),
INDEX(Кальк._виноград,MATCH($A72,Кальк._виноград_наим.,0),MATCH("Сумма затрат, т.руб.",'Кальк-я'!$5:$5,0))*
INDEX(ЗФ,MATCH($A$66,ЗФ!$A:$A,0),MATCH("Посевная площадь"&amp;YEAR(BT$3),ЗФ!$2:$2,0))*
INDEX(Коэф.закупка_год_виноград[],MATCH($A72,Коэф.закупка_год_виноград[1],0),MATCH(MONTH(BS$3),КЗ!$1:$1,0))/1000,""),0)</f>
        <v>0</v>
      </c>
      <c r="BT72" s="551" cm="1">
        <f t="array" aca="1" ref="BT72" ca="1">IFERROR(IF(AND(НачЦ_ИнвП_Дата&lt;=BT$3,КИнвП_Дата&gt;BT$3),
INDEX(Кальк._виноград,MATCH($A72,Кальк._виноград_наим.,0),MATCH("Сумма затрат, т.руб.",'Кальк-я'!$5:$5,0))*
INDEX(ЗФ,MATCH($A$66,ЗФ!$A:$A,0),MATCH("Посевная площадь"&amp;YEAR(BU$3),ЗФ!$2:$2,0))*
INDEX(Коэф.закупка_год_виноград[],MATCH($A72,Коэф.закупка_год_виноград[1],0),MATCH(MONTH(BT$3),КЗ!$1:$1,0))/1000,""),0)</f>
        <v>0</v>
      </c>
      <c r="BU72" s="551" cm="1">
        <f t="array" aca="1" ref="BU72" ca="1">IFERROR(IF(AND(НачЦ_ИнвП_Дата&lt;=BU$3,КИнвП_Дата&gt;BU$3),
INDEX(Кальк._виноград,MATCH($A72,Кальк._виноград_наим.,0),MATCH("Сумма затрат, т.руб.",'Кальк-я'!$5:$5,0))*
INDEX(ЗФ,MATCH($A$66,ЗФ!$A:$A,0),MATCH("Посевная площадь"&amp;YEAR(BV$3),ЗФ!$2:$2,0))*
INDEX(Коэф.закупка_год_виноград[],MATCH($A72,Коэф.закупка_год_виноград[1],0),MATCH(MONTH(BU$3),КЗ!$1:$1,0))/1000,""),0)</f>
        <v>0</v>
      </c>
      <c r="BV72" s="551" cm="1">
        <f t="array" aca="1" ref="BV72" ca="1">IFERROR(IF(AND(НачЦ_ИнвП_Дата&lt;=BV$3,КИнвП_Дата&gt;BV$3),
INDEX(Кальк._виноград,MATCH($A72,Кальк._виноград_наим.,0),MATCH("Сумма затрат, т.руб.",'Кальк-я'!$5:$5,0))*
INDEX(ЗФ,MATCH($A$66,ЗФ!$A:$A,0),MATCH("Посевная площадь"&amp;YEAR(BW$3),ЗФ!$2:$2,0))*
INDEX(Коэф.закупка_год_виноград[],MATCH($A72,Коэф.закупка_год_виноград[1],0),MATCH(MONTH(BV$3),КЗ!$1:$1,0))/1000,""),0)</f>
        <v>48.9</v>
      </c>
      <c r="BW72" s="551" cm="1">
        <f t="array" aca="1" ref="BW72" ca="1">IFERROR(IF(AND(НачЦ_ИнвП_Дата&lt;=BW$3,КИнвП_Дата&gt;BW$3),
INDEX(Кальк._виноград,MATCH($A72,Кальк._виноград_наим.,0),MATCH("Сумма затрат, т.руб.",'Кальк-я'!$5:$5,0))*
INDEX(ЗФ,MATCH($A$66,ЗФ!$A:$A,0),MATCH("Посевная площадь"&amp;YEAR(BX$3),ЗФ!$2:$2,0))*
INDEX(Коэф.закупка_год_виноград[],MATCH($A72,Коэф.закупка_год_виноград[1],0),MATCH(MONTH(BW$3),КЗ!$1:$1,0))/1000,""),0)</f>
        <v>48.9</v>
      </c>
      <c r="BX72" s="551" cm="1">
        <f t="array" aca="1" ref="BX72" ca="1">IFERROR(IF(AND(НачЦ_ИнвП_Дата&lt;=BX$3,КИнвП_Дата&gt;BX$3),
INDEX(Кальк._виноград,MATCH($A72,Кальк._виноград_наим.,0),MATCH("Сумма затрат, т.руб.",'Кальк-я'!$5:$5,0))*
INDEX(ЗФ,MATCH($A$66,ЗФ!$A:$A,0),MATCH("Посевная площадь"&amp;YEAR(BY$3),ЗФ!$2:$2,0))*
INDEX(Коэф.закупка_год_виноград[],MATCH($A72,Коэф.закупка_год_виноград[1],0),MATCH(MONTH(BX$3),КЗ!$1:$1,0))/1000,""),0)</f>
        <v>0</v>
      </c>
      <c r="BY72" s="551" cm="1">
        <f t="array" aca="1" ref="BY72" ca="1">IFERROR(IF(AND(НачЦ_ИнвП_Дата&lt;=BY$3,КИнвП_Дата&gt;BY$3),
INDEX(Кальк._виноград,MATCH($A72,Кальк._виноград_наим.,0),MATCH("Сумма затрат, т.руб.",'Кальк-я'!$5:$5,0))*
INDEX(ЗФ,MATCH($A$66,ЗФ!$A:$A,0),MATCH("Посевная площадь"&amp;YEAR(BZ$3),ЗФ!$2:$2,0))*
INDEX(Коэф.закупка_год_виноград[],MATCH($A72,Коэф.закупка_год_виноград[1],0),MATCH(MONTH(BY$3),КЗ!$1:$1,0))/1000,""),0)</f>
        <v>0</v>
      </c>
      <c r="BZ72" s="551" cm="1">
        <f t="array" aca="1" ref="BZ72" ca="1">IFERROR(IF(AND(НачЦ_ИнвП_Дата&lt;=BZ$3,КИнвП_Дата&gt;BZ$3),
INDEX(Кальк._виноград,MATCH($A72,Кальк._виноград_наим.,0),MATCH("Сумма затрат, т.руб.",'Кальк-я'!$5:$5,0))*
INDEX(ЗФ,MATCH($A$66,ЗФ!$A:$A,0),MATCH("Посевная площадь"&amp;YEAR(CA$3),ЗФ!$2:$2,0))*
INDEX(Коэф.закупка_год_виноград[],MATCH($A72,Коэф.закупка_год_виноград[1],0),MATCH(MONTH(BZ$3),КЗ!$1:$1,0))/1000,""),0)</f>
        <v>0</v>
      </c>
      <c r="CA72" s="552">
        <f t="shared" ref="CA72" ca="1" si="1667">SUM(BO72:BZ72)</f>
        <v>97.8</v>
      </c>
      <c r="CB72" s="551" cm="1">
        <f t="array" aca="1" ref="CB72" ca="1">IFERROR(IF(AND(НачЦ_ИнвП_Дата&lt;=CB$3,КИнвП_Дата&gt;CB$3),
INDEX(Кальк._виноград,MATCH($A72,Кальк._виноград_наим.,0),MATCH("Сумма затрат, т.руб.",'Кальк-я'!$5:$5,0))*
INDEX(ЗФ,MATCH($A$66,ЗФ!$A:$A,0),MATCH("Посевная площадь"&amp;YEAR(CC$3),ЗФ!$2:$2,0))*
INDEX(Коэф.закупка_год_виноград[],MATCH($A72,Коэф.закупка_год_виноград[1],0),MATCH(MONTH(CB$3),КЗ!$1:$1,0))/1000,""),0)</f>
        <v>0</v>
      </c>
      <c r="CC72" s="551" cm="1">
        <f t="array" aca="1" ref="CC72" ca="1">IFERROR(IF(AND(НачЦ_ИнвП_Дата&lt;=CC$3,КИнвП_Дата&gt;CC$3),
INDEX(Кальк._виноград,MATCH($A72,Кальк._виноград_наим.,0),MATCH("Сумма затрат, т.руб.",'Кальк-я'!$5:$5,0))*
INDEX(ЗФ,MATCH($A$66,ЗФ!$A:$A,0),MATCH("Посевная площадь"&amp;YEAR(CD$3),ЗФ!$2:$2,0))*
INDEX(Коэф.закупка_год_виноград[],MATCH($A72,Коэф.закупка_год_виноград[1],0),MATCH(MONTH(CC$3),КЗ!$1:$1,0))/1000,""),0)</f>
        <v>0</v>
      </c>
      <c r="CD72" s="551" cm="1">
        <f t="array" aca="1" ref="CD72" ca="1">IFERROR(IF(AND(НачЦ_ИнвП_Дата&lt;=CD$3,КИнвП_Дата&gt;CD$3),
INDEX(Кальк._виноград,MATCH($A72,Кальк._виноград_наим.,0),MATCH("Сумма затрат, т.руб.",'Кальк-я'!$5:$5,0))*
INDEX(ЗФ,MATCH($A$66,ЗФ!$A:$A,0),MATCH("Посевная площадь"&amp;YEAR(CE$3),ЗФ!$2:$2,0))*
INDEX(Коэф.закупка_год_виноград[],MATCH($A72,Коэф.закупка_год_виноград[1],0),MATCH(MONTH(CD$3),КЗ!$1:$1,0))/1000,""),0)</f>
        <v>0</v>
      </c>
      <c r="CE72" s="551" cm="1">
        <f t="array" aca="1" ref="CE72" ca="1">IFERROR(IF(AND(НачЦ_ИнвП_Дата&lt;=CE$3,КИнвП_Дата&gt;CE$3),
INDEX(Кальк._виноград,MATCH($A72,Кальк._виноград_наим.,0),MATCH("Сумма затрат, т.руб.",'Кальк-я'!$5:$5,0))*
INDEX(ЗФ,MATCH($A$66,ЗФ!$A:$A,0),MATCH("Посевная площадь"&amp;YEAR(CF$3),ЗФ!$2:$2,0))*
INDEX(Коэф.закупка_год_виноград[],MATCH($A72,Коэф.закупка_год_виноград[1],0),MATCH(MONTH(CE$3),КЗ!$1:$1,0))/1000,""),0)</f>
        <v>0</v>
      </c>
      <c r="CF72" s="551" cm="1">
        <f t="array" aca="1" ref="CF72" ca="1">IFERROR(IF(AND(НачЦ_ИнвП_Дата&lt;=CF$3,КИнвП_Дата&gt;CF$3),
INDEX(Кальк._виноград,MATCH($A72,Кальк._виноград_наим.,0),MATCH("Сумма затрат, т.руб.",'Кальк-я'!$5:$5,0))*
INDEX(ЗФ,MATCH($A$66,ЗФ!$A:$A,0),MATCH("Посевная площадь"&amp;YEAR(CG$3),ЗФ!$2:$2,0))*
INDEX(Коэф.закупка_год_виноград[],MATCH($A72,Коэф.закупка_год_виноград[1],0),MATCH(MONTH(CF$3),КЗ!$1:$1,0))/1000,""),0)</f>
        <v>0</v>
      </c>
      <c r="CG72" s="551" cm="1">
        <f t="array" aca="1" ref="CG72" ca="1">IFERROR(IF(AND(НачЦ_ИнвП_Дата&lt;=CG$3,КИнвП_Дата&gt;CG$3),
INDEX(Кальк._виноград,MATCH($A72,Кальк._виноград_наим.,0),MATCH("Сумма затрат, т.руб.",'Кальк-я'!$5:$5,0))*
INDEX(ЗФ,MATCH($A$66,ЗФ!$A:$A,0),MATCH("Посевная площадь"&amp;YEAR(CH$3),ЗФ!$2:$2,0))*
INDEX(Коэф.закупка_год_виноград[],MATCH($A72,Коэф.закупка_год_виноград[1],0),MATCH(MONTH(CG$3),КЗ!$1:$1,0))/1000,""),0)</f>
        <v>0</v>
      </c>
      <c r="CH72" s="551" cm="1">
        <f t="array" aca="1" ref="CH72" ca="1">IFERROR(IF(AND(НачЦ_ИнвП_Дата&lt;=CH$3,КИнвП_Дата&gt;CH$3),
INDEX(Кальк._виноград,MATCH($A72,Кальк._виноград_наим.,0),MATCH("Сумма затрат, т.руб.",'Кальк-я'!$5:$5,0))*
INDEX(ЗФ,MATCH($A$66,ЗФ!$A:$A,0),MATCH("Посевная площадь"&amp;YEAR(CI$3),ЗФ!$2:$2,0))*
INDEX(Коэф.закупка_год_виноград[],MATCH($A72,Коэф.закупка_год_виноград[1],0),MATCH(MONTH(CH$3),КЗ!$1:$1,0))/1000,""),0)</f>
        <v>0</v>
      </c>
      <c r="CI72" s="551" cm="1">
        <f t="array" aca="1" ref="CI72" ca="1">IFERROR(IF(AND(НачЦ_ИнвП_Дата&lt;=CI$3,КИнвП_Дата&gt;CI$3),
INDEX(Кальк._виноград,MATCH($A72,Кальк._виноград_наим.,0),MATCH("Сумма затрат, т.руб.",'Кальк-я'!$5:$5,0))*
INDEX(ЗФ,MATCH($A$66,ЗФ!$A:$A,0),MATCH("Посевная площадь"&amp;YEAR(CJ$3),ЗФ!$2:$2,0))*
INDEX(Коэф.закупка_год_виноград[],MATCH($A72,Коэф.закупка_год_виноград[1],0),MATCH(MONTH(CI$3),КЗ!$1:$1,0))/1000,""),0)</f>
        <v>48.9</v>
      </c>
      <c r="CJ72" s="551" cm="1">
        <f t="array" aca="1" ref="CJ72" ca="1">IFERROR(IF(AND(НачЦ_ИнвП_Дата&lt;=CJ$3,КИнвП_Дата&gt;CJ$3),
INDEX(Кальк._виноград,MATCH($A72,Кальк._виноград_наим.,0),MATCH("Сумма затрат, т.руб.",'Кальк-я'!$5:$5,0))*
INDEX(ЗФ,MATCH($A$66,ЗФ!$A:$A,0),MATCH("Посевная площадь"&amp;YEAR(CK$3),ЗФ!$2:$2,0))*
INDEX(Коэф.закупка_год_виноград[],MATCH($A72,Коэф.закупка_год_виноград[1],0),MATCH(MONTH(CJ$3),КЗ!$1:$1,0))/1000,""),0)</f>
        <v>48.9</v>
      </c>
      <c r="CK72" s="551" cm="1">
        <f t="array" aca="1" ref="CK72" ca="1">IFERROR(IF(AND(НачЦ_ИнвП_Дата&lt;=CK$3,КИнвП_Дата&gt;CK$3),
INDEX(Кальк._виноград,MATCH($A72,Кальк._виноград_наим.,0),MATCH("Сумма затрат, т.руб.",'Кальк-я'!$5:$5,0))*
INDEX(ЗФ,MATCH($A$66,ЗФ!$A:$A,0),MATCH("Посевная площадь"&amp;YEAR(CL$3),ЗФ!$2:$2,0))*
INDEX(Коэф.закупка_год_виноград[],MATCH($A72,Коэф.закупка_год_виноград[1],0),MATCH(MONTH(CK$3),КЗ!$1:$1,0))/1000,""),0)</f>
        <v>0</v>
      </c>
      <c r="CL72" s="551" cm="1">
        <f t="array" aca="1" ref="CL72" ca="1">IFERROR(IF(AND(НачЦ_ИнвП_Дата&lt;=CL$3,КИнвП_Дата&gt;CL$3),
INDEX(Кальк._виноград,MATCH($A72,Кальк._виноград_наим.,0),MATCH("Сумма затрат, т.руб.",'Кальк-я'!$5:$5,0))*
INDEX(ЗФ,MATCH($A$66,ЗФ!$A:$A,0),MATCH("Посевная площадь"&amp;YEAR(CM$3),ЗФ!$2:$2,0))*
INDEX(Коэф.закупка_год_виноград[],MATCH($A72,Коэф.закупка_год_виноград[1],0),MATCH(MONTH(CL$3),КЗ!$1:$1,0))/1000,""),0)</f>
        <v>0</v>
      </c>
      <c r="CM72" s="551" cm="1">
        <f t="array" aca="1" ref="CM72" ca="1">IFERROR(IF(AND(НачЦ_ИнвП_Дата&lt;=CM$3,КИнвП_Дата&gt;CM$3),
INDEX(Кальк._виноград,MATCH($A72,Кальк._виноград_наим.,0),MATCH("Сумма затрат, т.руб.",'Кальк-я'!$5:$5,0))*
INDEX(ЗФ,MATCH($A$66,ЗФ!$A:$A,0),MATCH("Посевная площадь"&amp;YEAR(CN$3),ЗФ!$2:$2,0))*
INDEX(Коэф.закупка_год_виноград[],MATCH($A72,Коэф.закупка_год_виноград[1],0),MATCH(MONTH(CM$3),КЗ!$1:$1,0))/1000,""),0)</f>
        <v>0</v>
      </c>
      <c r="CN72" s="552">
        <f t="shared" ref="CN72" ca="1" si="1668">SUM(CB72:CM72)</f>
        <v>97.8</v>
      </c>
      <c r="CO72" s="551" cm="1">
        <f t="array" aca="1" ref="CO72" ca="1">IFERROR(IF(AND(НачЦ_ИнвП_Дата&lt;=CO$3,КИнвП_Дата&gt;CO$3),
INDEX(Кальк._виноград,MATCH($A72,Кальк._виноград_наим.,0),MATCH("Сумма затрат, т.руб.",'Кальк-я'!$5:$5,0))*
INDEX(ЗФ,MATCH($A$66,ЗФ!$A:$A,0),MATCH("Посевная площадь"&amp;YEAR(CP$3),ЗФ!$2:$2,0))*
INDEX(Коэф.закупка_год_виноград[],MATCH($A72,Коэф.закупка_год_виноград[1],0),MATCH(MONTH(CO$3),КЗ!$1:$1,0))/1000,""),0)</f>
        <v>0</v>
      </c>
      <c r="CP72" s="551" cm="1">
        <f t="array" aca="1" ref="CP72" ca="1">IFERROR(IF(AND(НачЦ_ИнвП_Дата&lt;=CP$3,КИнвП_Дата&gt;CP$3),
INDEX(Кальк._виноград,MATCH($A72,Кальк._виноград_наим.,0),MATCH("Сумма затрат, т.руб.",'Кальк-я'!$5:$5,0))*
INDEX(ЗФ,MATCH($A$66,ЗФ!$A:$A,0),MATCH("Посевная площадь"&amp;YEAR(CQ$3),ЗФ!$2:$2,0))*
INDEX(Коэф.закупка_год_виноград[],MATCH($A72,Коэф.закупка_год_виноград[1],0),MATCH(MONTH(CP$3),КЗ!$1:$1,0))/1000,""),0)</f>
        <v>0</v>
      </c>
      <c r="CQ72" s="551" cm="1">
        <f t="array" aca="1" ref="CQ72" ca="1">IFERROR(IF(AND(НачЦ_ИнвП_Дата&lt;=CQ$3,КИнвП_Дата&gt;CQ$3),
INDEX(Кальк._виноград,MATCH($A72,Кальк._виноград_наим.,0),MATCH("Сумма затрат, т.руб.",'Кальк-я'!$5:$5,0))*
INDEX(ЗФ,MATCH($A$66,ЗФ!$A:$A,0),MATCH("Посевная площадь"&amp;YEAR(CR$3),ЗФ!$2:$2,0))*
INDEX(Коэф.закупка_год_виноград[],MATCH($A72,Коэф.закупка_год_виноград[1],0),MATCH(MONTH(CQ$3),КЗ!$1:$1,0))/1000,""),0)</f>
        <v>0</v>
      </c>
      <c r="CR72" s="551" cm="1">
        <f t="array" aca="1" ref="CR72" ca="1">IFERROR(IF(AND(НачЦ_ИнвП_Дата&lt;=CR$3,КИнвП_Дата&gt;CR$3),
INDEX(Кальк._виноград,MATCH($A72,Кальк._виноград_наим.,0),MATCH("Сумма затрат, т.руб.",'Кальк-я'!$5:$5,0))*
INDEX(ЗФ,MATCH($A$66,ЗФ!$A:$A,0),MATCH("Посевная площадь"&amp;YEAR(CS$3),ЗФ!$2:$2,0))*
INDEX(Коэф.закупка_год_виноград[],MATCH($A72,Коэф.закупка_год_виноград[1],0),MATCH(MONTH(CR$3),КЗ!$1:$1,0))/1000,""),0)</f>
        <v>0</v>
      </c>
      <c r="CS72" s="551" cm="1">
        <f t="array" aca="1" ref="CS72" ca="1">IFERROR(IF(AND(НачЦ_ИнвП_Дата&lt;=CS$3,КИнвП_Дата&gt;CS$3),
INDEX(Кальк._виноград,MATCH($A72,Кальк._виноград_наим.,0),MATCH("Сумма затрат, т.руб.",'Кальк-я'!$5:$5,0))*
INDEX(ЗФ,MATCH($A$66,ЗФ!$A:$A,0),MATCH("Посевная площадь"&amp;YEAR(CT$3),ЗФ!$2:$2,0))*
INDEX(Коэф.закупка_год_виноград[],MATCH($A72,Коэф.закупка_год_виноград[1],0),MATCH(MONTH(CS$3),КЗ!$1:$1,0))/1000,""),0)</f>
        <v>0</v>
      </c>
      <c r="CT72" s="551" cm="1">
        <f t="array" aca="1" ref="CT72" ca="1">IFERROR(IF(AND(НачЦ_ИнвП_Дата&lt;=CT$3,КИнвП_Дата&gt;CT$3),
INDEX(Кальк._виноград,MATCH($A72,Кальк._виноград_наим.,0),MATCH("Сумма затрат, т.руб.",'Кальк-я'!$5:$5,0))*
INDEX(ЗФ,MATCH($A$66,ЗФ!$A:$A,0),MATCH("Посевная площадь"&amp;YEAR(CU$3),ЗФ!$2:$2,0))*
INDEX(Коэф.закупка_год_виноград[],MATCH($A72,Коэф.закупка_год_виноград[1],0),MATCH(MONTH(CT$3),КЗ!$1:$1,0))/1000,""),0)</f>
        <v>0</v>
      </c>
      <c r="CU72" s="551" cm="1">
        <f t="array" aca="1" ref="CU72" ca="1">IFERROR(IF(AND(НачЦ_ИнвП_Дата&lt;=CU$3,КИнвП_Дата&gt;CU$3),
INDEX(Кальк._виноград,MATCH($A72,Кальк._виноград_наим.,0),MATCH("Сумма затрат, т.руб.",'Кальк-я'!$5:$5,0))*
INDEX(ЗФ,MATCH($A$66,ЗФ!$A:$A,0),MATCH("Посевная площадь"&amp;YEAR(CV$3),ЗФ!$2:$2,0))*
INDEX(Коэф.закупка_год_виноград[],MATCH($A72,Коэф.закупка_год_виноград[1],0),MATCH(MONTH(CU$3),КЗ!$1:$1,0))/1000,""),0)</f>
        <v>0</v>
      </c>
      <c r="CV72" s="551" cm="1">
        <f t="array" aca="1" ref="CV72" ca="1">IFERROR(IF(AND(НачЦ_ИнвП_Дата&lt;=CV$3,КИнвП_Дата&gt;CV$3),
INDEX(Кальк._виноград,MATCH($A72,Кальк._виноград_наим.,0),MATCH("Сумма затрат, т.руб.",'Кальк-я'!$5:$5,0))*
INDEX(ЗФ,MATCH($A$66,ЗФ!$A:$A,0),MATCH("Посевная площадь"&amp;YEAR(CW$3),ЗФ!$2:$2,0))*
INDEX(Коэф.закупка_год_виноград[],MATCH($A72,Коэф.закупка_год_виноград[1],0),MATCH(MONTH(CV$3),КЗ!$1:$1,0))/1000,""),0)</f>
        <v>48.9</v>
      </c>
      <c r="CW72" s="551" cm="1">
        <f t="array" aca="1" ref="CW72" ca="1">IFERROR(IF(AND(НачЦ_ИнвП_Дата&lt;=CW$3,КИнвП_Дата&gt;CW$3),
INDEX(Кальк._виноград,MATCH($A72,Кальк._виноград_наим.,0),MATCH("Сумма затрат, т.руб.",'Кальк-я'!$5:$5,0))*
INDEX(ЗФ,MATCH($A$66,ЗФ!$A:$A,0),MATCH("Посевная площадь"&amp;YEAR(CX$3),ЗФ!$2:$2,0))*
INDEX(Коэф.закупка_год_виноград[],MATCH($A72,Коэф.закупка_год_виноград[1],0),MATCH(MONTH(CW$3),КЗ!$1:$1,0))/1000,""),0)</f>
        <v>48.9</v>
      </c>
      <c r="CX72" s="551" cm="1">
        <f t="array" aca="1" ref="CX72" ca="1">IFERROR(IF(AND(НачЦ_ИнвП_Дата&lt;=CX$3,КИнвП_Дата&gt;CX$3),
INDEX(Кальк._виноград,MATCH($A72,Кальк._виноград_наим.,0),MATCH("Сумма затрат, т.руб.",'Кальк-я'!$5:$5,0))*
INDEX(ЗФ,MATCH($A$66,ЗФ!$A:$A,0),MATCH("Посевная площадь"&amp;YEAR(CY$3),ЗФ!$2:$2,0))*
INDEX(Коэф.закупка_год_виноград[],MATCH($A72,Коэф.закупка_год_виноград[1],0),MATCH(MONTH(CX$3),КЗ!$1:$1,0))/1000,""),0)</f>
        <v>0</v>
      </c>
      <c r="CY72" s="551" cm="1">
        <f t="array" aca="1" ref="CY72" ca="1">IFERROR(IF(AND(НачЦ_ИнвП_Дата&lt;=CY$3,КИнвП_Дата&gt;CY$3),
INDEX(Кальк._виноград,MATCH($A72,Кальк._виноград_наим.,0),MATCH("Сумма затрат, т.руб.",'Кальк-я'!$5:$5,0))*
INDEX(ЗФ,MATCH($A$66,ЗФ!$A:$A,0),MATCH("Посевная площадь"&amp;YEAR(CZ$3),ЗФ!$2:$2,0))*
INDEX(Коэф.закупка_год_виноград[],MATCH($A72,Коэф.закупка_год_виноград[1],0),MATCH(MONTH(CY$3),КЗ!$1:$1,0))/1000,""),0)</f>
        <v>0</v>
      </c>
      <c r="CZ72" s="551" cm="1">
        <f t="array" aca="1" ref="CZ72" ca="1">IFERROR(IF(AND(НачЦ_ИнвП_Дата&lt;=CZ$3,КИнвП_Дата&gt;CZ$3),
INDEX(Кальк._виноград,MATCH($A72,Кальк._виноград_наим.,0),MATCH("Сумма затрат, т.руб.",'Кальк-я'!$5:$5,0))*
INDEX(ЗФ,MATCH($A$66,ЗФ!$A:$A,0),MATCH("Посевная площадь"&amp;YEAR(DA$3),ЗФ!$2:$2,0))*
INDEX(Коэф.закупка_год_виноград[],MATCH($A72,Коэф.закупка_год_виноград[1],0),MATCH(MONTH(CZ$3),КЗ!$1:$1,0))/1000,""),0)</f>
        <v>0</v>
      </c>
      <c r="DA72" s="552">
        <f t="shared" ref="DA72" ca="1" si="1669">SUM(CO72:CZ72)</f>
        <v>97.8</v>
      </c>
      <c r="DB72" s="551" cm="1">
        <f t="array" aca="1" ref="DB72" ca="1">IFERROR(IF(AND(НачЦ_ИнвП_Дата&lt;=DB$3,КИнвП_Дата&gt;DB$3),
INDEX(Кальк._виноград,MATCH($A72,Кальк._виноград_наим.,0),MATCH("Сумма затрат, т.руб.",'Кальк-я'!$5:$5,0))*
INDEX(ЗФ,MATCH($A$66,ЗФ!$A:$A,0),MATCH("Посевная площадь"&amp;YEAR(DC$3),ЗФ!$2:$2,0))*
INDEX(Коэф.закупка_год_виноград[],MATCH($A72,Коэф.закупка_год_виноград[1],0),MATCH(MONTH(DB$3),КЗ!$1:$1,0))/1000,""),0)</f>
        <v>0</v>
      </c>
      <c r="DC72" s="551" cm="1">
        <f t="array" aca="1" ref="DC72" ca="1">IFERROR(IF(AND(НачЦ_ИнвП_Дата&lt;=DC$3,КИнвП_Дата&gt;DC$3),
INDEX(Кальк._виноград,MATCH($A72,Кальк._виноград_наим.,0),MATCH("Сумма затрат, т.руб.",'Кальк-я'!$5:$5,0))*
INDEX(ЗФ,MATCH($A$66,ЗФ!$A:$A,0),MATCH("Посевная площадь"&amp;YEAR(DD$3),ЗФ!$2:$2,0))*
INDEX(Коэф.закупка_год_виноград[],MATCH($A72,Коэф.закупка_год_виноград[1],0),MATCH(MONTH(DC$3),КЗ!$1:$1,0))/1000,""),0)</f>
        <v>0</v>
      </c>
      <c r="DD72" s="551" cm="1">
        <f t="array" aca="1" ref="DD72" ca="1">IFERROR(IF(AND(НачЦ_ИнвП_Дата&lt;=DD$3,КИнвП_Дата&gt;DD$3),
INDEX(Кальк._виноград,MATCH($A72,Кальк._виноград_наим.,0),MATCH("Сумма затрат, т.руб.",'Кальк-я'!$5:$5,0))*
INDEX(ЗФ,MATCH($A$66,ЗФ!$A:$A,0),MATCH("Посевная площадь"&amp;YEAR(DE$3),ЗФ!$2:$2,0))*
INDEX(Коэф.закупка_год_виноград[],MATCH($A72,Коэф.закупка_год_виноград[1],0),MATCH(MONTH(DD$3),КЗ!$1:$1,0))/1000,""),0)</f>
        <v>0</v>
      </c>
      <c r="DE72" s="551" cm="1">
        <f t="array" aca="1" ref="DE72" ca="1">IFERROR(IF(AND(НачЦ_ИнвП_Дата&lt;=DE$3,КИнвП_Дата&gt;DE$3),
INDEX(Кальк._виноград,MATCH($A72,Кальк._виноград_наим.,0),MATCH("Сумма затрат, т.руб.",'Кальк-я'!$5:$5,0))*
INDEX(ЗФ,MATCH($A$66,ЗФ!$A:$A,0),MATCH("Посевная площадь"&amp;YEAR(DF$3),ЗФ!$2:$2,0))*
INDEX(Коэф.закупка_год_виноград[],MATCH($A72,Коэф.закупка_год_виноград[1],0),MATCH(MONTH(DE$3),КЗ!$1:$1,0))/1000,""),0)</f>
        <v>0</v>
      </c>
      <c r="DF72" s="551" cm="1">
        <f t="array" aca="1" ref="DF72" ca="1">IFERROR(IF(AND(НачЦ_ИнвП_Дата&lt;=DF$3,КИнвП_Дата&gt;DF$3),
INDEX(Кальк._виноград,MATCH($A72,Кальк._виноград_наим.,0),MATCH("Сумма затрат, т.руб.",'Кальк-я'!$5:$5,0))*
INDEX(ЗФ,MATCH($A$66,ЗФ!$A:$A,0),MATCH("Посевная площадь"&amp;YEAR(DG$3),ЗФ!$2:$2,0))*
INDEX(Коэф.закупка_год_виноград[],MATCH($A72,Коэф.закупка_год_виноград[1],0),MATCH(MONTH(DF$3),КЗ!$1:$1,0))/1000,""),0)</f>
        <v>0</v>
      </c>
      <c r="DG72" s="551" cm="1">
        <f t="array" aca="1" ref="DG72" ca="1">IFERROR(IF(AND(НачЦ_ИнвП_Дата&lt;=DG$3,КИнвП_Дата&gt;DG$3),
INDEX(Кальк._виноград,MATCH($A72,Кальк._виноград_наим.,0),MATCH("Сумма затрат, т.руб.",'Кальк-я'!$5:$5,0))*
INDEX(ЗФ,MATCH($A$66,ЗФ!$A:$A,0),MATCH("Посевная площадь"&amp;YEAR(DH$3),ЗФ!$2:$2,0))*
INDEX(Коэф.закупка_год_виноград[],MATCH($A72,Коэф.закупка_год_виноград[1],0),MATCH(MONTH(DG$3),КЗ!$1:$1,0))/1000,""),0)</f>
        <v>0</v>
      </c>
      <c r="DH72" s="551" cm="1">
        <f t="array" aca="1" ref="DH72" ca="1">IFERROR(IF(AND(НачЦ_ИнвП_Дата&lt;=DH$3,КИнвП_Дата&gt;DH$3),
INDEX(Кальк._виноград,MATCH($A72,Кальк._виноград_наим.,0),MATCH("Сумма затрат, т.руб.",'Кальк-я'!$5:$5,0))*
INDEX(ЗФ,MATCH($A$66,ЗФ!$A:$A,0),MATCH("Посевная площадь"&amp;YEAR(DI$3),ЗФ!$2:$2,0))*
INDEX(Коэф.закупка_год_виноград[],MATCH($A72,Коэф.закупка_год_виноград[1],0),MATCH(MONTH(DH$3),КЗ!$1:$1,0))/1000,""),0)</f>
        <v>0</v>
      </c>
      <c r="DI72" s="551" cm="1">
        <f t="array" aca="1" ref="DI72" ca="1">IFERROR(IF(AND(НачЦ_ИнвП_Дата&lt;=DI$3,КИнвП_Дата&gt;DI$3),
INDEX(Кальк._виноград,MATCH($A72,Кальк._виноград_наим.,0),MATCH("Сумма затрат, т.руб.",'Кальк-я'!$5:$5,0))*
INDEX(ЗФ,MATCH($A$66,ЗФ!$A:$A,0),MATCH("Посевная площадь"&amp;YEAR(DJ$3),ЗФ!$2:$2,0))*
INDEX(Коэф.закупка_год_виноград[],MATCH($A72,Коэф.закупка_год_виноград[1],0),MATCH(MONTH(DI$3),КЗ!$1:$1,0))/1000,""),0)</f>
        <v>48.9</v>
      </c>
      <c r="DJ72" s="551" cm="1">
        <f t="array" aca="1" ref="DJ72" ca="1">IFERROR(IF(AND(НачЦ_ИнвП_Дата&lt;=DJ$3,КИнвП_Дата&gt;DJ$3),
INDEX(Кальк._виноград,MATCH($A72,Кальк._виноград_наим.,0),MATCH("Сумма затрат, т.руб.",'Кальк-я'!$5:$5,0))*
INDEX(ЗФ,MATCH($A$66,ЗФ!$A:$A,0),MATCH("Посевная площадь"&amp;YEAR(DK$3),ЗФ!$2:$2,0))*
INDEX(Коэф.закупка_год_виноград[],MATCH($A72,Коэф.закупка_год_виноград[1],0),MATCH(MONTH(DJ$3),КЗ!$1:$1,0))/1000,""),0)</f>
        <v>48.9</v>
      </c>
      <c r="DK72" s="551" cm="1">
        <f t="array" aca="1" ref="DK72" ca="1">IFERROR(IF(AND(НачЦ_ИнвП_Дата&lt;=DK$3,КИнвП_Дата&gt;DK$3),
INDEX(Кальк._виноград,MATCH($A72,Кальк._виноград_наим.,0),MATCH("Сумма затрат, т.руб.",'Кальк-я'!$5:$5,0))*
INDEX(ЗФ,MATCH($A$66,ЗФ!$A:$A,0),MATCH("Посевная площадь"&amp;YEAR(DL$3),ЗФ!$2:$2,0))*
INDEX(Коэф.закупка_год_виноград[],MATCH($A72,Коэф.закупка_год_виноград[1],0),MATCH(MONTH(DK$3),КЗ!$1:$1,0))/1000,""),0)</f>
        <v>0</v>
      </c>
      <c r="DL72" s="551" cm="1">
        <f t="array" aca="1" ref="DL72" ca="1">IFERROR(IF(AND(НачЦ_ИнвП_Дата&lt;=DL$3,КИнвП_Дата&gt;DL$3),
INDEX(Кальк._виноград,MATCH($A72,Кальк._виноград_наим.,0),MATCH("Сумма затрат, т.руб.",'Кальк-я'!$5:$5,0))*
INDEX(ЗФ,MATCH($A$66,ЗФ!$A:$A,0),MATCH("Посевная площадь"&amp;YEAR(DM$3),ЗФ!$2:$2,0))*
INDEX(Коэф.закупка_год_виноград[],MATCH($A72,Коэф.закупка_год_виноград[1],0),MATCH(MONTH(DL$3),КЗ!$1:$1,0))/1000,""),0)</f>
        <v>0</v>
      </c>
      <c r="DM72" s="551" cm="1">
        <f t="array" aca="1" ref="DM72" ca="1">IFERROR(IF(AND(НачЦ_ИнвП_Дата&lt;=DM$3,КИнвП_Дата&gt;DM$3),
INDEX(Кальк._виноград,MATCH($A72,Кальк._виноград_наим.,0),MATCH("Сумма затрат, т.руб.",'Кальк-я'!$5:$5,0))*
INDEX(ЗФ,MATCH($A$66,ЗФ!$A:$A,0),MATCH("Посевная площадь"&amp;YEAR(DN$3),ЗФ!$2:$2,0))*
INDEX(Коэф.закупка_год_виноград[],MATCH($A72,Коэф.закупка_год_виноград[1],0),MATCH(MONTH(DM$3),КЗ!$1:$1,0))/1000,""),0)</f>
        <v>0</v>
      </c>
      <c r="DN72" s="552">
        <f t="shared" ref="DN72" ca="1" si="1670">SUM(DB72:DM72)</f>
        <v>97.8</v>
      </c>
      <c r="DO72" s="551" cm="1">
        <f t="array" aca="1" ref="DO72" ca="1">IFERROR(IF(AND(НачЦ_ИнвП_Дата&lt;=DO$3,КИнвП_Дата&gt;DO$3),
INDEX(Кальк._виноград,MATCH($A72,Кальк._виноград_наим.,0),MATCH("Сумма затрат, т.руб.",'Кальк-я'!$5:$5,0))*
INDEX(ЗФ,MATCH($A$66,ЗФ!$A:$A,0),MATCH("Посевная площадь"&amp;YEAR(DP$3),ЗФ!$2:$2,0))*
INDEX(Коэф.закупка_год_виноград[],MATCH($A72,Коэф.закупка_год_виноград[1],0),MATCH(MONTH(DO$3),КЗ!$1:$1,0))/1000,""),0)</f>
        <v>0</v>
      </c>
      <c r="DP72" s="551" cm="1">
        <f t="array" aca="1" ref="DP72" ca="1">IFERROR(IF(AND(НачЦ_ИнвП_Дата&lt;=DP$3,КИнвП_Дата&gt;DP$3),
INDEX(Кальк._виноград,MATCH($A72,Кальк._виноград_наим.,0),MATCH("Сумма затрат, т.руб.",'Кальк-я'!$5:$5,0))*
INDEX(ЗФ,MATCH($A$66,ЗФ!$A:$A,0),MATCH("Посевная площадь"&amp;YEAR(DQ$3),ЗФ!$2:$2,0))*
INDEX(Коэф.закупка_год_виноград[],MATCH($A72,Коэф.закупка_год_виноград[1],0),MATCH(MONTH(DP$3),КЗ!$1:$1,0))/1000,""),0)</f>
        <v>0</v>
      </c>
      <c r="DQ72" s="551" cm="1">
        <f t="array" aca="1" ref="DQ72" ca="1">IFERROR(IF(AND(НачЦ_ИнвП_Дата&lt;=DQ$3,КИнвП_Дата&gt;DQ$3),
INDEX(Кальк._виноград,MATCH($A72,Кальк._виноград_наим.,0),MATCH("Сумма затрат, т.руб.",'Кальк-я'!$5:$5,0))*
INDEX(ЗФ,MATCH($A$66,ЗФ!$A:$A,0),MATCH("Посевная площадь"&amp;YEAR(DR$3),ЗФ!$2:$2,0))*
INDEX(Коэф.закупка_год_виноград[],MATCH($A72,Коэф.закупка_год_виноград[1],0),MATCH(MONTH(DQ$3),КЗ!$1:$1,0))/1000,""),0)</f>
        <v>0</v>
      </c>
      <c r="DR72" s="551" cm="1">
        <f t="array" aca="1" ref="DR72" ca="1">IFERROR(IF(AND(НачЦ_ИнвП_Дата&lt;=DR$3,КИнвП_Дата&gt;DR$3),
INDEX(Кальк._виноград,MATCH($A72,Кальк._виноград_наим.,0),MATCH("Сумма затрат, т.руб.",'Кальк-я'!$5:$5,0))*
INDEX(ЗФ,MATCH($A$66,ЗФ!$A:$A,0),MATCH("Посевная площадь"&amp;YEAR(DS$3),ЗФ!$2:$2,0))*
INDEX(Коэф.закупка_год_виноград[],MATCH($A72,Коэф.закупка_год_виноград[1],0),MATCH(MONTH(DR$3),КЗ!$1:$1,0))/1000,""),0)</f>
        <v>0</v>
      </c>
      <c r="DS72" s="551" cm="1">
        <f t="array" aca="1" ref="DS72" ca="1">IFERROR(IF(AND(НачЦ_ИнвП_Дата&lt;=DS$3,КИнвП_Дата&gt;DS$3),
INDEX(Кальк._виноград,MATCH($A72,Кальк._виноград_наим.,0),MATCH("Сумма затрат, т.руб.",'Кальк-я'!$5:$5,0))*
INDEX(ЗФ,MATCH($A$66,ЗФ!$A:$A,0),MATCH("Посевная площадь"&amp;YEAR(DT$3),ЗФ!$2:$2,0))*
INDEX(Коэф.закупка_год_виноград[],MATCH($A72,Коэф.закупка_год_виноград[1],0),MATCH(MONTH(DS$3),КЗ!$1:$1,0))/1000,""),0)</f>
        <v>0</v>
      </c>
      <c r="DT72" s="551" cm="1">
        <f t="array" aca="1" ref="DT72" ca="1">IFERROR(IF(AND(НачЦ_ИнвП_Дата&lt;=DT$3,КИнвП_Дата&gt;DT$3),
INDEX(Кальк._виноград,MATCH($A72,Кальк._виноград_наим.,0),MATCH("Сумма затрат, т.руб.",'Кальк-я'!$5:$5,0))*
INDEX(ЗФ,MATCH($A$66,ЗФ!$A:$A,0),MATCH("Посевная площадь"&amp;YEAR(DU$3),ЗФ!$2:$2,0))*
INDEX(Коэф.закупка_год_виноград[],MATCH($A72,Коэф.закупка_год_виноград[1],0),MATCH(MONTH(DT$3),КЗ!$1:$1,0))/1000,""),0)</f>
        <v>0</v>
      </c>
      <c r="DU72" s="551" cm="1">
        <f t="array" aca="1" ref="DU72" ca="1">IFERROR(IF(AND(НачЦ_ИнвП_Дата&lt;=DU$3,КИнвП_Дата&gt;DU$3),
INDEX(Кальк._виноград,MATCH($A72,Кальк._виноград_наим.,0),MATCH("Сумма затрат, т.руб.",'Кальк-я'!$5:$5,0))*
INDEX(ЗФ,MATCH($A$66,ЗФ!$A:$A,0),MATCH("Посевная площадь"&amp;YEAR(DV$3),ЗФ!$2:$2,0))*
INDEX(Коэф.закупка_год_виноград[],MATCH($A72,Коэф.закупка_год_виноград[1],0),MATCH(MONTH(DU$3),КЗ!$1:$1,0))/1000,""),0)</f>
        <v>0</v>
      </c>
      <c r="DV72" s="551" cm="1">
        <f t="array" aca="1" ref="DV72" ca="1">IFERROR(IF(AND(НачЦ_ИнвП_Дата&lt;=DV$3,КИнвП_Дата&gt;DV$3),
INDEX(Кальк._виноград,MATCH($A72,Кальк._виноград_наим.,0),MATCH("Сумма затрат, т.руб.",'Кальк-я'!$5:$5,0))*
INDEX(ЗФ,MATCH($A$66,ЗФ!$A:$A,0),MATCH("Посевная площадь"&amp;YEAR(DW$3),ЗФ!$2:$2,0))*
INDEX(Коэф.закупка_год_виноград[],MATCH($A72,Коэф.закупка_год_виноград[1],0),MATCH(MONTH(DV$3),КЗ!$1:$1,0))/1000,""),0)</f>
        <v>48.9</v>
      </c>
      <c r="DW72" s="551" cm="1">
        <f t="array" aca="1" ref="DW72" ca="1">IFERROR(IF(AND(НачЦ_ИнвП_Дата&lt;=DW$3,КИнвП_Дата&gt;DW$3),
INDEX(Кальк._виноград,MATCH($A72,Кальк._виноград_наим.,0),MATCH("Сумма затрат, т.руб.",'Кальк-я'!$5:$5,0))*
INDEX(ЗФ,MATCH($A$66,ЗФ!$A:$A,0),MATCH("Посевная площадь"&amp;YEAR(DX$3),ЗФ!$2:$2,0))*
INDEX(Коэф.закупка_год_виноград[],MATCH($A72,Коэф.закупка_год_виноград[1],0),MATCH(MONTH(DW$3),КЗ!$1:$1,0))/1000,""),0)</f>
        <v>48.9</v>
      </c>
      <c r="DX72" s="551" cm="1">
        <f t="array" aca="1" ref="DX72" ca="1">IFERROR(IF(AND(НачЦ_ИнвП_Дата&lt;=DX$3,КИнвП_Дата&gt;DX$3),
INDEX(Кальк._виноград,MATCH($A72,Кальк._виноград_наим.,0),MATCH("Сумма затрат, т.руб.",'Кальк-я'!$5:$5,0))*
INDEX(ЗФ,MATCH($A$66,ЗФ!$A:$A,0),MATCH("Посевная площадь"&amp;YEAR(DY$3),ЗФ!$2:$2,0))*
INDEX(Коэф.закупка_год_виноград[],MATCH($A72,Коэф.закупка_год_виноград[1],0),MATCH(MONTH(DX$3),КЗ!$1:$1,0))/1000,""),0)</f>
        <v>0</v>
      </c>
      <c r="DY72" s="551" cm="1">
        <f t="array" aca="1" ref="DY72" ca="1">IFERROR(IF(AND(НачЦ_ИнвП_Дата&lt;=DY$3,КИнвП_Дата&gt;DY$3),
INDEX(Кальк._виноград,MATCH($A72,Кальк._виноград_наим.,0),MATCH("Сумма затрат, т.руб.",'Кальк-я'!$5:$5,0))*
INDEX(ЗФ,MATCH($A$66,ЗФ!$A:$A,0),MATCH("Посевная площадь"&amp;YEAR(DZ$3),ЗФ!$2:$2,0))*
INDEX(Коэф.закупка_год_виноград[],MATCH($A72,Коэф.закупка_год_виноград[1],0),MATCH(MONTH(DY$3),КЗ!$1:$1,0))/1000,""),0)</f>
        <v>0</v>
      </c>
      <c r="DZ72" s="551" cm="1">
        <f t="array" aca="1" ref="DZ72" ca="1">IFERROR(IF(AND(НачЦ_ИнвП_Дата&lt;=DZ$3,КИнвП_Дата&gt;DZ$3),
INDEX(Кальк._виноград,MATCH($A72,Кальк._виноград_наим.,0),MATCH("Сумма затрат, т.руб.",'Кальк-я'!$5:$5,0))*
INDEX(ЗФ,MATCH($A$66,ЗФ!$A:$A,0),MATCH("Посевная площадь"&amp;YEAR(EA$3),ЗФ!$2:$2,0))*
INDEX(Коэф.закупка_год_виноград[],MATCH($A72,Коэф.закупка_год_виноград[1],0),MATCH(MONTH(DZ$3),КЗ!$1:$1,0))/1000,""),0)</f>
        <v>0</v>
      </c>
      <c r="EA72" s="552">
        <f t="shared" ref="EA72" ca="1" si="1671">SUM(DO72:DZ72)</f>
        <v>97.8</v>
      </c>
      <c r="EB72" s="551" cm="1">
        <f t="array" aca="1" ref="EB72" ca="1">IFERROR(IF(AND(НачЦ_ИнвП_Дата&lt;=EB$3,КИнвП_Дата&gt;EB$3),
INDEX(Кальк._виноград,MATCH($A72,Кальк._виноград_наим.,0),MATCH("Сумма затрат, т.руб.",'Кальк-я'!$5:$5,0))*
INDEX(ЗФ,MATCH($A$66,ЗФ!$A:$A,0),MATCH("Посевная площадь"&amp;YEAR(EC$3),ЗФ!$2:$2,0))*
INDEX(Коэф.закупка_год_виноград[],MATCH($A72,Коэф.закупка_год_виноград[1],0),MATCH(MONTH(EB$3),КЗ!$1:$1,0))/1000,""),0)</f>
        <v>0</v>
      </c>
      <c r="EC72" s="551" cm="1">
        <f t="array" aca="1" ref="EC72" ca="1">IFERROR(IF(AND(НачЦ_ИнвП_Дата&lt;=EC$3,КИнвП_Дата&gt;EC$3),
INDEX(Кальк._виноград,MATCH($A72,Кальк._виноград_наим.,0),MATCH("Сумма затрат, т.руб.",'Кальк-я'!$5:$5,0))*
INDEX(ЗФ,MATCH($A$66,ЗФ!$A:$A,0),MATCH("Посевная площадь"&amp;YEAR(ED$3),ЗФ!$2:$2,0))*
INDEX(Коэф.закупка_год_виноград[],MATCH($A72,Коэф.закупка_год_виноград[1],0),MATCH(MONTH(EC$3),КЗ!$1:$1,0))/1000,""),0)</f>
        <v>0</v>
      </c>
      <c r="ED72" s="551" cm="1">
        <f t="array" aca="1" ref="ED72" ca="1">IFERROR(IF(AND(НачЦ_ИнвП_Дата&lt;=ED$3,КИнвП_Дата&gt;ED$3),
INDEX(Кальк._виноград,MATCH($A72,Кальк._виноград_наим.,0),MATCH("Сумма затрат, т.руб.",'Кальк-я'!$5:$5,0))*
INDEX(ЗФ,MATCH($A$66,ЗФ!$A:$A,0),MATCH("Посевная площадь"&amp;YEAR(EE$3),ЗФ!$2:$2,0))*
INDEX(Коэф.закупка_год_виноград[],MATCH($A72,Коэф.закупка_год_виноград[1],0),MATCH(MONTH(ED$3),КЗ!$1:$1,0))/1000,""),0)</f>
        <v>0</v>
      </c>
      <c r="EE72" s="551" cm="1">
        <f t="array" aca="1" ref="EE72" ca="1">IFERROR(IF(AND(НачЦ_ИнвП_Дата&lt;=EE$3,КИнвП_Дата&gt;EE$3),
INDEX(Кальк._виноград,MATCH($A72,Кальк._виноград_наим.,0),MATCH("Сумма затрат, т.руб.",'Кальк-я'!$5:$5,0))*
INDEX(ЗФ,MATCH($A$66,ЗФ!$A:$A,0),MATCH("Посевная площадь"&amp;YEAR(EF$3),ЗФ!$2:$2,0))*
INDEX(Коэф.закупка_год_виноград[],MATCH($A72,Коэф.закупка_год_виноград[1],0),MATCH(MONTH(EE$3),КЗ!$1:$1,0))/1000,""),0)</f>
        <v>0</v>
      </c>
      <c r="EF72" s="551" cm="1">
        <f t="array" aca="1" ref="EF72" ca="1">IFERROR(IF(AND(НачЦ_ИнвП_Дата&lt;=EF$3,КИнвП_Дата&gt;EF$3),
INDEX(Кальк._виноград,MATCH($A72,Кальк._виноград_наим.,0),MATCH("Сумма затрат, т.руб.",'Кальк-я'!$5:$5,0))*
INDEX(ЗФ,MATCH($A$66,ЗФ!$A:$A,0),MATCH("Посевная площадь"&amp;YEAR(EG$3),ЗФ!$2:$2,0))*
INDEX(Коэф.закупка_год_виноград[],MATCH($A72,Коэф.закупка_год_виноград[1],0),MATCH(MONTH(EF$3),КЗ!$1:$1,0))/1000,""),0)</f>
        <v>0</v>
      </c>
      <c r="EG72" s="551" cm="1">
        <f t="array" aca="1" ref="EG72" ca="1">IFERROR(IF(AND(НачЦ_ИнвП_Дата&lt;=EG$3,КИнвП_Дата&gt;EG$3),
INDEX(Кальк._виноград,MATCH($A72,Кальк._виноград_наим.,0),MATCH("Сумма затрат, т.руб.",'Кальк-я'!$5:$5,0))*
INDEX(ЗФ,MATCH($A$66,ЗФ!$A:$A,0),MATCH("Посевная площадь"&amp;YEAR(EH$3),ЗФ!$2:$2,0))*
INDEX(Коэф.закупка_год_виноград[],MATCH($A72,Коэф.закупка_год_виноград[1],0),MATCH(MONTH(EG$3),КЗ!$1:$1,0))/1000,""),0)</f>
        <v>0</v>
      </c>
      <c r="EH72" s="551" cm="1">
        <f t="array" aca="1" ref="EH72" ca="1">IFERROR(IF(AND(НачЦ_ИнвП_Дата&lt;=EH$3,КИнвП_Дата&gt;EH$3),
INDEX(Кальк._виноград,MATCH($A72,Кальк._виноград_наим.,0),MATCH("Сумма затрат, т.руб.",'Кальк-я'!$5:$5,0))*
INDEX(ЗФ,MATCH($A$66,ЗФ!$A:$A,0),MATCH("Посевная площадь"&amp;YEAR(EI$3),ЗФ!$2:$2,0))*
INDEX(Коэф.закупка_год_виноград[],MATCH($A72,Коэф.закупка_год_виноград[1],0),MATCH(MONTH(EH$3),КЗ!$1:$1,0))/1000,""),0)</f>
        <v>0</v>
      </c>
      <c r="EI72" s="551" cm="1">
        <f t="array" aca="1" ref="EI72" ca="1">IFERROR(IF(AND(НачЦ_ИнвП_Дата&lt;=EI$3,КИнвП_Дата&gt;EI$3),
INDEX(Кальк._виноград,MATCH($A72,Кальк._виноград_наим.,0),MATCH("Сумма затрат, т.руб.",'Кальк-я'!$5:$5,0))*
INDEX(ЗФ,MATCH($A$66,ЗФ!$A:$A,0),MATCH("Посевная площадь"&amp;YEAR(EJ$3),ЗФ!$2:$2,0))*
INDEX(Коэф.закупка_год_виноград[],MATCH($A72,Коэф.закупка_год_виноград[1],0),MATCH(MONTH(EI$3),КЗ!$1:$1,0))/1000,""),0)</f>
        <v>48.9</v>
      </c>
      <c r="EJ72" s="551" cm="1">
        <f t="array" aca="1" ref="EJ72" ca="1">IFERROR(IF(AND(НачЦ_ИнвП_Дата&lt;=EJ$3,КИнвП_Дата&gt;EJ$3),
INDEX(Кальк._виноград,MATCH($A72,Кальк._виноград_наим.,0),MATCH("Сумма затрат, т.руб.",'Кальк-я'!$5:$5,0))*
INDEX(ЗФ,MATCH($A$66,ЗФ!$A:$A,0),MATCH("Посевная площадь"&amp;YEAR(EK$3),ЗФ!$2:$2,0))*
INDEX(Коэф.закупка_год_виноград[],MATCH($A72,Коэф.закупка_год_виноград[1],0),MATCH(MONTH(EJ$3),КЗ!$1:$1,0))/1000,""),0)</f>
        <v>48.9</v>
      </c>
      <c r="EK72" s="551" cm="1">
        <f t="array" aca="1" ref="EK72" ca="1">IFERROR(IF(AND(НачЦ_ИнвП_Дата&lt;=EK$3,КИнвП_Дата&gt;EK$3),
INDEX(Кальк._виноград,MATCH($A72,Кальк._виноград_наим.,0),MATCH("Сумма затрат, т.руб.",'Кальк-я'!$5:$5,0))*
INDEX(ЗФ,MATCH($A$66,ЗФ!$A:$A,0),MATCH("Посевная площадь"&amp;YEAR(EL$3),ЗФ!$2:$2,0))*
INDEX(Коэф.закупка_год_виноград[],MATCH($A72,Коэф.закупка_год_виноград[1],0),MATCH(MONTH(EK$3),КЗ!$1:$1,0))/1000,""),0)</f>
        <v>0</v>
      </c>
      <c r="EL72" s="551" cm="1">
        <f t="array" aca="1" ref="EL72" ca="1">IFERROR(IF(AND(НачЦ_ИнвП_Дата&lt;=EL$3,КИнвП_Дата&gt;EL$3),
INDEX(Кальк._виноград,MATCH($A72,Кальк._виноград_наим.,0),MATCH("Сумма затрат, т.руб.",'Кальк-я'!$5:$5,0))*
INDEX(ЗФ,MATCH($A$66,ЗФ!$A:$A,0),MATCH("Посевная площадь"&amp;YEAR(EM$3),ЗФ!$2:$2,0))*
INDEX(Коэф.закупка_год_виноград[],MATCH($A72,Коэф.закупка_год_виноград[1],0),MATCH(MONTH(EL$3),КЗ!$1:$1,0))/1000,""),0)</f>
        <v>0</v>
      </c>
      <c r="EM72" s="551" cm="1">
        <f t="array" aca="1" ref="EM72" ca="1">IFERROR(IF(AND(НачЦ_ИнвП_Дата&lt;=EM$3,КИнвП_Дата&gt;EM$3),
INDEX(Кальк._виноград,MATCH($A72,Кальк._виноград_наим.,0),MATCH("Сумма затрат, т.руб.",'Кальк-я'!$5:$5,0))*
INDEX(ЗФ,MATCH($A$66,ЗФ!$A:$A,0),MATCH("Посевная площадь"&amp;YEAR(EN$3),ЗФ!$2:$2,0))*
INDEX(Коэф.закупка_год_виноград[],MATCH($A72,Коэф.закупка_год_виноград[1],0),MATCH(MONTH(EM$3),КЗ!$1:$1,0))/1000,""),0)</f>
        <v>0</v>
      </c>
      <c r="EN72" s="552">
        <f t="shared" ref="EN72" ca="1" si="1672">SUM(EB72:EM72)</f>
        <v>97.8</v>
      </c>
      <c r="EO72" s="551" cm="1">
        <f t="array" aca="1" ref="EO72" ca="1">IFERROR(IF(AND(НачЦ_ИнвП_Дата&lt;=EO$3,КИнвП_Дата&gt;EO$3),
INDEX(Кальк._виноград,MATCH($A72,Кальк._виноград_наим.,0),MATCH("Сумма затрат, т.руб.",'Кальк-я'!$5:$5,0))*
INDEX(ЗФ,MATCH($A$66,ЗФ!$A:$A,0),MATCH("Посевная площадь"&amp;YEAR(EP$3),ЗФ!$2:$2,0))*
INDEX(Коэф.закупка_год_виноград[],MATCH($A72,Коэф.закупка_год_виноград[1],0),MATCH(MONTH(EO$3),КЗ!$1:$1,0))/1000,""),0)</f>
        <v>0</v>
      </c>
      <c r="EP72" s="551" cm="1">
        <f t="array" aca="1" ref="EP72" ca="1">IFERROR(IF(AND(НачЦ_ИнвП_Дата&lt;=EP$3,КИнвП_Дата&gt;EP$3),
INDEX(Кальк._виноград,MATCH($A72,Кальк._виноград_наим.,0),MATCH("Сумма затрат, т.руб.",'Кальк-я'!$5:$5,0))*
INDEX(ЗФ,MATCH($A$66,ЗФ!$A:$A,0),MATCH("Посевная площадь"&amp;YEAR(EQ$3),ЗФ!$2:$2,0))*
INDEX(Коэф.закупка_год_виноград[],MATCH($A72,Коэф.закупка_год_виноград[1],0),MATCH(MONTH(EP$3),КЗ!$1:$1,0))/1000,""),0)</f>
        <v>0</v>
      </c>
      <c r="EQ72" s="551" cm="1">
        <f t="array" aca="1" ref="EQ72" ca="1">IFERROR(IF(AND(НачЦ_ИнвП_Дата&lt;=EQ$3,КИнвП_Дата&gt;EQ$3),
INDEX(Кальк._виноград,MATCH($A72,Кальк._виноград_наим.,0),MATCH("Сумма затрат, т.руб.",'Кальк-я'!$5:$5,0))*
INDEX(ЗФ,MATCH($A$66,ЗФ!$A:$A,0),MATCH("Посевная площадь"&amp;YEAR(ER$3),ЗФ!$2:$2,0))*
INDEX(Коэф.закупка_год_виноград[],MATCH($A72,Коэф.закупка_год_виноград[1],0),MATCH(MONTH(EQ$3),КЗ!$1:$1,0))/1000,""),0)</f>
        <v>0</v>
      </c>
      <c r="ER72" s="551" cm="1">
        <f t="array" aca="1" ref="ER72" ca="1">IFERROR(IF(AND(НачЦ_ИнвП_Дата&lt;=ER$3,КИнвП_Дата&gt;ER$3),
INDEX(Кальк._виноград,MATCH($A72,Кальк._виноград_наим.,0),MATCH("Сумма затрат, т.руб.",'Кальк-я'!$5:$5,0))*
INDEX(ЗФ,MATCH($A$66,ЗФ!$A:$A,0),MATCH("Посевная площадь"&amp;YEAR(ES$3),ЗФ!$2:$2,0))*
INDEX(Коэф.закупка_год_виноград[],MATCH($A72,Коэф.закупка_год_виноград[1],0),MATCH(MONTH(ER$3),КЗ!$1:$1,0))/1000,""),0)</f>
        <v>0</v>
      </c>
      <c r="ES72" s="551" cm="1">
        <f t="array" aca="1" ref="ES72" ca="1">IFERROR(IF(AND(НачЦ_ИнвП_Дата&lt;=ES$3,КИнвП_Дата&gt;ES$3),
INDEX(Кальк._виноград,MATCH($A72,Кальк._виноград_наим.,0),MATCH("Сумма затрат, т.руб.",'Кальк-я'!$5:$5,0))*
INDEX(ЗФ,MATCH($A$66,ЗФ!$A:$A,0),MATCH("Посевная площадь"&amp;YEAR(ET$3),ЗФ!$2:$2,0))*
INDEX(Коэф.закупка_год_виноград[],MATCH($A72,Коэф.закупка_год_виноград[1],0),MATCH(MONTH(ES$3),КЗ!$1:$1,0))/1000,""),0)</f>
        <v>0</v>
      </c>
      <c r="ET72" s="551" cm="1">
        <f t="array" aca="1" ref="ET72" ca="1">IFERROR(IF(AND(НачЦ_ИнвП_Дата&lt;=ET$3,КИнвП_Дата&gt;ET$3),
INDEX(Кальк._виноград,MATCH($A72,Кальк._виноград_наим.,0),MATCH("Сумма затрат, т.руб.",'Кальк-я'!$5:$5,0))*
INDEX(ЗФ,MATCH($A$66,ЗФ!$A:$A,0),MATCH("Посевная площадь"&amp;YEAR(EU$3),ЗФ!$2:$2,0))*
INDEX(Коэф.закупка_год_виноград[],MATCH($A72,Коэф.закупка_год_виноград[1],0),MATCH(MONTH(ET$3),КЗ!$1:$1,0))/1000,""),0)</f>
        <v>0</v>
      </c>
      <c r="EU72" s="551" cm="1">
        <f t="array" aca="1" ref="EU72" ca="1">IFERROR(IF(AND(НачЦ_ИнвП_Дата&lt;=EU$3,КИнвП_Дата&gt;EU$3),
INDEX(Кальк._виноград,MATCH($A72,Кальк._виноград_наим.,0),MATCH("Сумма затрат, т.руб.",'Кальк-я'!$5:$5,0))*
INDEX(ЗФ,MATCH($A$66,ЗФ!$A:$A,0),MATCH("Посевная площадь"&amp;YEAR(EV$3),ЗФ!$2:$2,0))*
INDEX(Коэф.закупка_год_виноград[],MATCH($A72,Коэф.закупка_год_виноград[1],0),MATCH(MONTH(EU$3),КЗ!$1:$1,0))/1000,""),0)</f>
        <v>0</v>
      </c>
      <c r="EV72" s="551" cm="1">
        <f t="array" aca="1" ref="EV72" ca="1">IFERROR(IF(AND(НачЦ_ИнвП_Дата&lt;=EV$3,КИнвП_Дата&gt;EV$3),
INDEX(Кальк._виноград,MATCH($A72,Кальк._виноград_наим.,0),MATCH("Сумма затрат, т.руб.",'Кальк-я'!$5:$5,0))*
INDEX(ЗФ,MATCH($A$66,ЗФ!$A:$A,0),MATCH("Посевная площадь"&amp;YEAR(EW$3),ЗФ!$2:$2,0))*
INDEX(Коэф.закупка_год_виноград[],MATCH($A72,Коэф.закупка_год_виноград[1],0),MATCH(MONTH(EV$3),КЗ!$1:$1,0))/1000,""),0)</f>
        <v>48.9</v>
      </c>
      <c r="EW72" s="551" cm="1">
        <f t="array" aca="1" ref="EW72" ca="1">IFERROR(IF(AND(НачЦ_ИнвП_Дата&lt;=EW$3,КИнвП_Дата&gt;EW$3),
INDEX(Кальк._виноград,MATCH($A72,Кальк._виноград_наим.,0),MATCH("Сумма затрат, т.руб.",'Кальк-я'!$5:$5,0))*
INDEX(ЗФ,MATCH($A$66,ЗФ!$A:$A,0),MATCH("Посевная площадь"&amp;YEAR(EX$3),ЗФ!$2:$2,0))*
INDEX(Коэф.закупка_год_виноград[],MATCH($A72,Коэф.закупка_год_виноград[1],0),MATCH(MONTH(EW$3),КЗ!$1:$1,0))/1000,""),0)</f>
        <v>48.9</v>
      </c>
      <c r="EX72" s="551" cm="1">
        <f t="array" aca="1" ref="EX72" ca="1">IFERROR(IF(AND(НачЦ_ИнвП_Дата&lt;=EX$3,КИнвП_Дата&gt;EX$3),
INDEX(Кальк._виноград,MATCH($A72,Кальк._виноград_наим.,0),MATCH("Сумма затрат, т.руб.",'Кальк-я'!$5:$5,0))*
INDEX(ЗФ,MATCH($A$66,ЗФ!$A:$A,0),MATCH("Посевная площадь"&amp;YEAR(EY$3),ЗФ!$2:$2,0))*
INDEX(Коэф.закупка_год_виноград[],MATCH($A72,Коэф.закупка_год_виноград[1],0),MATCH(MONTH(EX$3),КЗ!$1:$1,0))/1000,""),0)</f>
        <v>0</v>
      </c>
      <c r="EY72" s="551" cm="1">
        <f t="array" aca="1" ref="EY72" ca="1">IFERROR(IF(AND(НачЦ_ИнвП_Дата&lt;=EY$3,КИнвП_Дата&gt;EY$3),
INDEX(Кальк._виноград,MATCH($A72,Кальк._виноград_наим.,0),MATCH("Сумма затрат, т.руб.",'Кальк-я'!$5:$5,0))*
INDEX(ЗФ,MATCH($A$66,ЗФ!$A:$A,0),MATCH("Посевная площадь"&amp;YEAR(EZ$3),ЗФ!$2:$2,0))*
INDEX(Коэф.закупка_год_виноград[],MATCH($A72,Коэф.закупка_год_виноград[1],0),MATCH(MONTH(EY$3),КЗ!$1:$1,0))/1000,""),0)</f>
        <v>0</v>
      </c>
      <c r="EZ72" s="551" cm="1">
        <f t="array" aca="1" ref="EZ72" ca="1">IFERROR(IF(AND(НачЦ_ИнвП_Дата&lt;=EZ$3,КИнвП_Дата&gt;EZ$3),
INDEX(Кальк._виноград,MATCH($A72,Кальк._виноград_наим.,0),MATCH("Сумма затрат, т.руб.",'Кальк-я'!$5:$5,0))*
INDEX(ЗФ,MATCH($A$66,ЗФ!$A:$A,0),MATCH("Посевная площадь"&amp;YEAR(FA$3),ЗФ!$2:$2,0))*
INDEX(Коэф.закупка_год_виноград[],MATCH($A72,Коэф.закупка_год_виноград[1],0),MATCH(MONTH(EZ$3),КЗ!$1:$1,0))/1000,""),0)</f>
        <v>0</v>
      </c>
      <c r="FA72" s="552">
        <f t="shared" ref="FA72" ca="1" si="1673">SUM(EO72:EZ72)</f>
        <v>97.8</v>
      </c>
      <c r="FB72" s="551" cm="1">
        <f t="array" aca="1" ref="FB72" ca="1">IFERROR(IF(AND(НачЦ_ИнвП_Дата&lt;=FB$3,КИнвП_Дата&gt;FB$3),
INDEX(Кальк._виноград,MATCH($A72,Кальк._виноград_наим.,0),MATCH("Сумма затрат, т.руб.",'Кальк-я'!$5:$5,0))*
INDEX(ЗФ,MATCH($A$66,ЗФ!$A:$A,0),MATCH("Посевная площадь"&amp;YEAR(FC$3),ЗФ!$2:$2,0))*
INDEX(Коэф.закупка_год_виноград[],MATCH($A72,Коэф.закупка_год_виноград[1],0),MATCH(MONTH(FB$3),КЗ!$1:$1,0))/1000,""),0)</f>
        <v>0</v>
      </c>
      <c r="FC72" s="551" cm="1">
        <f t="array" aca="1" ref="FC72" ca="1">IFERROR(IF(AND(НачЦ_ИнвП_Дата&lt;=FC$3,КИнвП_Дата&gt;FC$3),
INDEX(Кальк._виноград,MATCH($A72,Кальк._виноград_наим.,0),MATCH("Сумма затрат, т.руб.",'Кальк-я'!$5:$5,0))*
INDEX(ЗФ,MATCH($A$66,ЗФ!$A:$A,0),MATCH("Посевная площадь"&amp;YEAR(FD$3),ЗФ!$2:$2,0))*
INDEX(Коэф.закупка_год_виноград[],MATCH($A72,Коэф.закупка_год_виноград[1],0),MATCH(MONTH(FC$3),КЗ!$1:$1,0))/1000,""),0)</f>
        <v>0</v>
      </c>
      <c r="FD72" s="551" cm="1">
        <f t="array" aca="1" ref="FD72" ca="1">IFERROR(IF(AND(НачЦ_ИнвП_Дата&lt;=FD$3,КИнвП_Дата&gt;FD$3),
INDEX(Кальк._виноград,MATCH($A72,Кальк._виноград_наим.,0),MATCH("Сумма затрат, т.руб.",'Кальк-я'!$5:$5,0))*
INDEX(ЗФ,MATCH($A$66,ЗФ!$A:$A,0),MATCH("Посевная площадь"&amp;YEAR(FE$3),ЗФ!$2:$2,0))*
INDEX(Коэф.закупка_год_виноград[],MATCH($A72,Коэф.закупка_год_виноград[1],0),MATCH(MONTH(FD$3),КЗ!$1:$1,0))/1000,""),0)</f>
        <v>0</v>
      </c>
      <c r="FE72" s="551" cm="1">
        <f t="array" aca="1" ref="FE72" ca="1">IFERROR(IF(AND(НачЦ_ИнвП_Дата&lt;=FE$3,КИнвП_Дата&gt;FE$3),
INDEX(Кальк._виноград,MATCH($A72,Кальк._виноград_наим.,0),MATCH("Сумма затрат, т.руб.",'Кальк-я'!$5:$5,0))*
INDEX(ЗФ,MATCH($A$66,ЗФ!$A:$A,0),MATCH("Посевная площадь"&amp;YEAR(FF$3),ЗФ!$2:$2,0))*
INDEX(Коэф.закупка_год_виноград[],MATCH($A72,Коэф.закупка_год_виноград[1],0),MATCH(MONTH(FE$3),КЗ!$1:$1,0))/1000,""),0)</f>
        <v>0</v>
      </c>
      <c r="FF72" s="551" cm="1">
        <f t="array" aca="1" ref="FF72" ca="1">IFERROR(IF(AND(НачЦ_ИнвП_Дата&lt;=FF$3,КИнвП_Дата&gt;FF$3),
INDEX(Кальк._виноград,MATCH($A72,Кальк._виноград_наим.,0),MATCH("Сумма затрат, т.руб.",'Кальк-я'!$5:$5,0))*
INDEX(ЗФ,MATCH($A$66,ЗФ!$A:$A,0),MATCH("Посевная площадь"&amp;YEAR(FG$3),ЗФ!$2:$2,0))*
INDEX(Коэф.закупка_год_виноград[],MATCH($A72,Коэф.закупка_год_виноград[1],0),MATCH(MONTH(FF$3),КЗ!$1:$1,0))/1000,""),0)</f>
        <v>0</v>
      </c>
      <c r="FG72" s="551" cm="1">
        <f t="array" aca="1" ref="FG72" ca="1">IFERROR(IF(AND(НачЦ_ИнвП_Дата&lt;=FG$3,КИнвП_Дата&gt;FG$3),
INDEX(Кальк._виноград,MATCH($A72,Кальк._виноград_наим.,0),MATCH("Сумма затрат, т.руб.",'Кальк-я'!$5:$5,0))*
INDEX(ЗФ,MATCH($A$66,ЗФ!$A:$A,0),MATCH("Посевная площадь"&amp;YEAR(FH$3),ЗФ!$2:$2,0))*
INDEX(Коэф.закупка_год_виноград[],MATCH($A72,Коэф.закупка_год_виноград[1],0),MATCH(MONTH(FG$3),КЗ!$1:$1,0))/1000,""),0)</f>
        <v>0</v>
      </c>
      <c r="FH72" s="551" cm="1">
        <f t="array" aca="1" ref="FH72" ca="1">IFERROR(IF(AND(НачЦ_ИнвП_Дата&lt;=FH$3,КИнвП_Дата&gt;FH$3),
INDEX(Кальк._виноград,MATCH($A72,Кальк._виноград_наим.,0),MATCH("Сумма затрат, т.руб.",'Кальк-я'!$5:$5,0))*
INDEX(ЗФ,MATCH($A$66,ЗФ!$A:$A,0),MATCH("Посевная площадь"&amp;YEAR(FI$3),ЗФ!$2:$2,0))*
INDEX(Коэф.закупка_год_виноград[],MATCH($A72,Коэф.закупка_год_виноград[1],0),MATCH(MONTH(FH$3),КЗ!$1:$1,0))/1000,""),0)</f>
        <v>0</v>
      </c>
      <c r="FI72" s="551" cm="1">
        <f t="array" aca="1" ref="FI72" ca="1">IFERROR(IF(AND(НачЦ_ИнвП_Дата&lt;=FI$3,КИнвП_Дата&gt;FI$3),
INDEX(Кальк._виноград,MATCH($A72,Кальк._виноград_наим.,0),MATCH("Сумма затрат, т.руб.",'Кальк-я'!$5:$5,0))*
INDEX(ЗФ,MATCH($A$66,ЗФ!$A:$A,0),MATCH("Посевная площадь"&amp;YEAR(FJ$3),ЗФ!$2:$2,0))*
INDEX(Коэф.закупка_год_виноград[],MATCH($A72,Коэф.закупка_год_виноград[1],0),MATCH(MONTH(FI$3),КЗ!$1:$1,0))/1000,""),0)</f>
        <v>48.9</v>
      </c>
      <c r="FJ72" s="551" cm="1">
        <f t="array" aca="1" ref="FJ72" ca="1">IFERROR(IF(AND(НачЦ_ИнвП_Дата&lt;=FJ$3,КИнвП_Дата&gt;FJ$3),
INDEX(Кальк._виноград,MATCH($A72,Кальк._виноград_наим.,0),MATCH("Сумма затрат, т.руб.",'Кальк-я'!$5:$5,0))*
INDEX(ЗФ,MATCH($A$66,ЗФ!$A:$A,0),MATCH("Посевная площадь"&amp;YEAR(FK$3),ЗФ!$2:$2,0))*
INDEX(Коэф.закупка_год_виноград[],MATCH($A72,Коэф.закупка_год_виноград[1],0),MATCH(MONTH(FJ$3),КЗ!$1:$1,0))/1000,""),0)</f>
        <v>48.9</v>
      </c>
      <c r="FK72" s="551" cm="1">
        <f t="array" aca="1" ref="FK72" ca="1">IFERROR(IF(AND(НачЦ_ИнвП_Дата&lt;=FK$3,КИнвП_Дата&gt;FK$3),
INDEX(Кальк._виноград,MATCH($A72,Кальк._виноград_наим.,0),MATCH("Сумма затрат, т.руб.",'Кальк-я'!$5:$5,0))*
INDEX(ЗФ,MATCH($A$66,ЗФ!$A:$A,0),MATCH("Посевная площадь"&amp;YEAR(FL$3),ЗФ!$2:$2,0))*
INDEX(Коэф.закупка_год_виноград[],MATCH($A72,Коэф.закупка_год_виноград[1],0),MATCH(MONTH(FK$3),КЗ!$1:$1,0))/1000,""),0)</f>
        <v>0</v>
      </c>
      <c r="FL72" s="551" cm="1">
        <f t="array" aca="1" ref="FL72" ca="1">IFERROR(IF(AND(НачЦ_ИнвП_Дата&lt;=FL$3,КИнвП_Дата&gt;FL$3),
INDEX(Кальк._виноград,MATCH($A72,Кальк._виноград_наим.,0),MATCH("Сумма затрат, т.руб.",'Кальк-я'!$5:$5,0))*
INDEX(ЗФ,MATCH($A$66,ЗФ!$A:$A,0),MATCH("Посевная площадь"&amp;YEAR(FM$3),ЗФ!$2:$2,0))*
INDEX(Коэф.закупка_год_виноград[],MATCH($A72,Коэф.закупка_год_виноград[1],0),MATCH(MONTH(FL$3),КЗ!$1:$1,0))/1000,""),0)</f>
        <v>0</v>
      </c>
      <c r="FM72" s="551" cm="1">
        <f t="array" aca="1" ref="FM72" ca="1">IFERROR(IF(AND(НачЦ_ИнвП_Дата&lt;=FM$3,КИнвП_Дата&gt;FM$3),
INDEX(Кальк._виноград,MATCH($A72,Кальк._виноград_наим.,0),MATCH("Сумма затрат, т.руб.",'Кальк-я'!$5:$5,0))*
INDEX(ЗФ,MATCH($A$66,ЗФ!$A:$A,0),MATCH("Посевная площадь"&amp;YEAR(FN$3),ЗФ!$2:$2,0))*
INDEX(Коэф.закупка_год_виноград[],MATCH($A72,Коэф.закупка_год_виноград[1],0),MATCH(MONTH(FM$3),КЗ!$1:$1,0))/1000,""),0)</f>
        <v>0</v>
      </c>
      <c r="FN72" s="552">
        <f t="shared" ref="FN72" ca="1" si="1674">SUM(FB72:FM72)</f>
        <v>97.8</v>
      </c>
      <c r="FO72" s="551" cm="1">
        <f t="array" aca="1" ref="FO72" ca="1">IFERROR(IF(AND(НачЦ_ИнвП_Дата&lt;=FO$3,КИнвП_Дата&gt;FO$3),
INDEX(Кальк._виноград,MATCH($A72,Кальк._виноград_наим.,0),MATCH("Сумма затрат, т.руб.",'Кальк-я'!$5:$5,0))*
INDEX(ЗФ,MATCH($A$66,ЗФ!$A:$A,0),MATCH("Посевная площадь"&amp;YEAR(FP$3),ЗФ!$2:$2,0))*
INDEX(Коэф.закупка_год_виноград[],MATCH($A72,Коэф.закупка_год_виноград[1],0),MATCH(MONTH(FO$3),КЗ!$1:$1,0))/1000,""),0)</f>
        <v>0</v>
      </c>
      <c r="FP72" s="551" cm="1">
        <f t="array" aca="1" ref="FP72" ca="1">IFERROR(IF(AND(НачЦ_ИнвП_Дата&lt;=FP$3,КИнвП_Дата&gt;FP$3),
INDEX(Кальк._виноград,MATCH($A72,Кальк._виноград_наим.,0),MATCH("Сумма затрат, т.руб.",'Кальк-я'!$5:$5,0))*
INDEX(ЗФ,MATCH($A$66,ЗФ!$A:$A,0),MATCH("Посевная площадь"&amp;YEAR(FQ$3),ЗФ!$2:$2,0))*
INDEX(Коэф.закупка_год_виноград[],MATCH($A72,Коэф.закупка_год_виноград[1],0),MATCH(MONTH(FP$3),КЗ!$1:$1,0))/1000,""),0)</f>
        <v>0</v>
      </c>
      <c r="FQ72" s="551" cm="1">
        <f t="array" aca="1" ref="FQ72" ca="1">IFERROR(IF(AND(НачЦ_ИнвП_Дата&lt;=FQ$3,КИнвП_Дата&gt;FQ$3),
INDEX(Кальк._виноград,MATCH($A72,Кальк._виноград_наим.,0),MATCH("Сумма затрат, т.руб.",'Кальк-я'!$5:$5,0))*
INDEX(ЗФ,MATCH($A$66,ЗФ!$A:$A,0),MATCH("Посевная площадь"&amp;YEAR(FR$3),ЗФ!$2:$2,0))*
INDEX(Коэф.закупка_год_виноград[],MATCH($A72,Коэф.закупка_год_виноград[1],0),MATCH(MONTH(FQ$3),КЗ!$1:$1,0))/1000,""),0)</f>
        <v>0</v>
      </c>
      <c r="FR72" s="551" cm="1">
        <f t="array" aca="1" ref="FR72" ca="1">IFERROR(IF(AND(НачЦ_ИнвП_Дата&lt;=FR$3,КИнвП_Дата&gt;FR$3),
INDEX(Кальк._виноград,MATCH($A72,Кальк._виноград_наим.,0),MATCH("Сумма затрат, т.руб.",'Кальк-я'!$5:$5,0))*
INDEX(ЗФ,MATCH($A$66,ЗФ!$A:$A,0),MATCH("Посевная площадь"&amp;YEAR(FS$3),ЗФ!$2:$2,0))*
INDEX(Коэф.закупка_год_виноград[],MATCH($A72,Коэф.закупка_год_виноград[1],0),MATCH(MONTH(FR$3),КЗ!$1:$1,0))/1000,""),0)</f>
        <v>0</v>
      </c>
      <c r="FS72" s="551" cm="1">
        <f t="array" aca="1" ref="FS72" ca="1">IFERROR(IF(AND(НачЦ_ИнвП_Дата&lt;=FS$3,КИнвП_Дата&gt;FS$3),
INDEX(Кальк._виноград,MATCH($A72,Кальк._виноград_наим.,0),MATCH("Сумма затрат, т.руб.",'Кальк-я'!$5:$5,0))*
INDEX(ЗФ,MATCH($A$66,ЗФ!$A:$A,0),MATCH("Посевная площадь"&amp;YEAR(FT$3),ЗФ!$2:$2,0))*
INDEX(Коэф.закупка_год_виноград[],MATCH($A72,Коэф.закупка_год_виноград[1],0),MATCH(MONTH(FS$3),КЗ!$1:$1,0))/1000,""),0)</f>
        <v>0</v>
      </c>
      <c r="FT72" s="551" cm="1">
        <f t="array" aca="1" ref="FT72" ca="1">IFERROR(IF(AND(НачЦ_ИнвП_Дата&lt;=FT$3,КИнвП_Дата&gt;FT$3),
INDEX(Кальк._виноград,MATCH($A72,Кальк._виноград_наим.,0),MATCH("Сумма затрат, т.руб.",'Кальк-я'!$5:$5,0))*
INDEX(ЗФ,MATCH($A$66,ЗФ!$A:$A,0),MATCH("Посевная площадь"&amp;YEAR(FU$3),ЗФ!$2:$2,0))*
INDEX(Коэф.закупка_год_виноград[],MATCH($A72,Коэф.закупка_год_виноград[1],0),MATCH(MONTH(FT$3),КЗ!$1:$1,0))/1000,""),0)</f>
        <v>0</v>
      </c>
      <c r="FU72" s="551" cm="1">
        <f t="array" aca="1" ref="FU72" ca="1">IFERROR(IF(AND(НачЦ_ИнвП_Дата&lt;=FU$3,КИнвП_Дата&gt;FU$3),
INDEX(Кальк._виноград,MATCH($A72,Кальк._виноград_наим.,0),MATCH("Сумма затрат, т.руб.",'Кальк-я'!$5:$5,0))*
INDEX(ЗФ,MATCH($A$66,ЗФ!$A:$A,0),MATCH("Посевная площадь"&amp;YEAR(FV$3),ЗФ!$2:$2,0))*
INDEX(Коэф.закупка_год_виноград[],MATCH($A72,Коэф.закупка_год_виноград[1],0),MATCH(MONTH(FU$3),КЗ!$1:$1,0))/1000,""),0)</f>
        <v>0</v>
      </c>
      <c r="FV72" s="551" cm="1">
        <f t="array" aca="1" ref="FV72" ca="1">IFERROR(IF(AND(НачЦ_ИнвП_Дата&lt;=FV$3,КИнвП_Дата&gt;FV$3),
INDEX(Кальк._виноград,MATCH($A72,Кальк._виноград_наим.,0),MATCH("Сумма затрат, т.руб.",'Кальк-я'!$5:$5,0))*
INDEX(ЗФ,MATCH($A$66,ЗФ!$A:$A,0),MATCH("Посевная площадь"&amp;YEAR(FW$3),ЗФ!$2:$2,0))*
INDEX(Коэф.закупка_год_виноград[],MATCH($A72,Коэф.закупка_год_виноград[1],0),MATCH(MONTH(FV$3),КЗ!$1:$1,0))/1000,""),0)</f>
        <v>48.9</v>
      </c>
      <c r="FW72" s="551" cm="1">
        <f t="array" aca="1" ref="FW72" ca="1">IFERROR(IF(AND(НачЦ_ИнвП_Дата&lt;=FW$3,КИнвП_Дата&gt;FW$3),
INDEX(Кальк._виноград,MATCH($A72,Кальк._виноград_наим.,0),MATCH("Сумма затрат, т.руб.",'Кальк-я'!$5:$5,0))*
INDEX(ЗФ,MATCH($A$66,ЗФ!$A:$A,0),MATCH("Посевная площадь"&amp;YEAR(FX$3),ЗФ!$2:$2,0))*
INDEX(Коэф.закупка_год_виноград[],MATCH($A72,Коэф.закупка_год_виноград[1],0),MATCH(MONTH(FW$3),КЗ!$1:$1,0))/1000,""),0)</f>
        <v>48.9</v>
      </c>
      <c r="FX72" s="551" cm="1">
        <f t="array" aca="1" ref="FX72" ca="1">IFERROR(IF(AND(НачЦ_ИнвП_Дата&lt;=FX$3,КИнвП_Дата&gt;FX$3),
INDEX(Кальк._виноград,MATCH($A72,Кальк._виноград_наим.,0),MATCH("Сумма затрат, т.руб.",'Кальк-я'!$5:$5,0))*
INDEX(ЗФ,MATCH($A$66,ЗФ!$A:$A,0),MATCH("Посевная площадь"&amp;YEAR(FY$3),ЗФ!$2:$2,0))*
INDEX(Коэф.закупка_год_виноград[],MATCH($A72,Коэф.закупка_год_виноград[1],0),MATCH(MONTH(FX$3),КЗ!$1:$1,0))/1000,""),0)</f>
        <v>0</v>
      </c>
      <c r="FY72" s="551" cm="1">
        <f t="array" aca="1" ref="FY72" ca="1">IFERROR(IF(AND(НачЦ_ИнвП_Дата&lt;=FY$3,КИнвП_Дата&gt;FY$3),
INDEX(Кальк._виноград,MATCH($A72,Кальк._виноград_наим.,0),MATCH("Сумма затрат, т.руб.",'Кальк-я'!$5:$5,0))*
INDEX(ЗФ,MATCH($A$66,ЗФ!$A:$A,0),MATCH("Посевная площадь"&amp;YEAR(FZ$3),ЗФ!$2:$2,0))*
INDEX(Коэф.закупка_год_виноград[],MATCH($A72,Коэф.закупка_год_виноград[1],0),MATCH(MONTH(FY$3),КЗ!$1:$1,0))/1000,""),0)</f>
        <v>0</v>
      </c>
      <c r="FZ72" s="551" cm="1">
        <f t="array" aca="1" ref="FZ72" ca="1">IFERROR(IF(AND(НачЦ_ИнвП_Дата&lt;=FZ$3,КИнвП_Дата&gt;FZ$3),
INDEX(Кальк._виноград,MATCH($A72,Кальк._виноград_наим.,0),MATCH("Сумма затрат, т.руб.",'Кальк-я'!$5:$5,0))*
INDEX(ЗФ,MATCH($A$66,ЗФ!$A:$A,0),MATCH("Посевная площадь"&amp;YEAR(GA$3),ЗФ!$2:$2,0))*
INDEX(Коэф.закупка_год_виноград[],MATCH($A72,Коэф.закупка_год_виноград[1],0),MATCH(MONTH(FZ$3),КЗ!$1:$1,0))/1000,""),0)</f>
        <v>0</v>
      </c>
      <c r="GA72" s="552">
        <f t="shared" ref="GA72" ca="1" si="1675">SUM(FO72:FZ72)</f>
        <v>97.8</v>
      </c>
      <c r="GB72" s="551" cm="1">
        <f t="array" aca="1" ref="GB72" ca="1">IFERROR(IF(AND(НачЦ_ИнвП_Дата&lt;=GB$3,КИнвП_Дата&gt;GB$3),
INDEX(Кальк._виноград,MATCH($A72,Кальк._виноград_наим.,0),MATCH("Сумма затрат, т.руб.",'Кальк-я'!$5:$5,0))*
INDEX(ЗФ,MATCH($A$66,ЗФ!$A:$A,0),MATCH("Посевная площадь"&amp;YEAR(GC$3),ЗФ!$2:$2,0))*
INDEX(Коэф.закупка_год_виноград[],MATCH($A72,Коэф.закупка_год_виноград[1],0),MATCH(MONTH(GB$3),КЗ!$1:$1,0))/1000,""),0)</f>
        <v>0</v>
      </c>
      <c r="GC72" s="551" cm="1">
        <f t="array" aca="1" ref="GC72" ca="1">IFERROR(IF(AND(НачЦ_ИнвП_Дата&lt;=GC$3,КИнвП_Дата&gt;GC$3),
INDEX(Кальк._виноград,MATCH($A72,Кальк._виноград_наим.,0),MATCH("Сумма затрат, т.руб.",'Кальк-я'!$5:$5,0))*
INDEX(ЗФ,MATCH($A$66,ЗФ!$A:$A,0),MATCH("Посевная площадь"&amp;YEAR(GD$3),ЗФ!$2:$2,0))*
INDEX(Коэф.закупка_год_виноград[],MATCH($A72,Коэф.закупка_год_виноград[1],0),MATCH(MONTH(GC$3),КЗ!$1:$1,0))/1000,""),0)</f>
        <v>0</v>
      </c>
      <c r="GD72" s="551" cm="1">
        <f t="array" aca="1" ref="GD72" ca="1">IFERROR(IF(AND(НачЦ_ИнвП_Дата&lt;=GD$3,КИнвП_Дата&gt;GD$3),
INDEX(Кальк._виноград,MATCH($A72,Кальк._виноград_наим.,0),MATCH("Сумма затрат, т.руб.",'Кальк-я'!$5:$5,0))*
INDEX(ЗФ,MATCH($A$66,ЗФ!$A:$A,0),MATCH("Посевная площадь"&amp;YEAR(GE$3),ЗФ!$2:$2,0))*
INDEX(Коэф.закупка_год_виноград[],MATCH($A72,Коэф.закупка_год_виноград[1],0),MATCH(MONTH(GD$3),КЗ!$1:$1,0))/1000,""),0)</f>
        <v>0</v>
      </c>
      <c r="GE72" s="551" cm="1">
        <f t="array" aca="1" ref="GE72" ca="1">IFERROR(IF(AND(НачЦ_ИнвП_Дата&lt;=GE$3,КИнвП_Дата&gt;GE$3),
INDEX(Кальк._виноград,MATCH($A72,Кальк._виноград_наим.,0),MATCH("Сумма затрат, т.руб.",'Кальк-я'!$5:$5,0))*
INDEX(ЗФ,MATCH($A$66,ЗФ!$A:$A,0),MATCH("Посевная площадь"&amp;YEAR(GF$3),ЗФ!$2:$2,0))*
INDEX(Коэф.закупка_год_виноград[],MATCH($A72,Коэф.закупка_год_виноград[1],0),MATCH(MONTH(GE$3),КЗ!$1:$1,0))/1000,""),0)</f>
        <v>0</v>
      </c>
      <c r="GF72" s="551" cm="1">
        <f t="array" aca="1" ref="GF72" ca="1">IFERROR(IF(AND(НачЦ_ИнвП_Дата&lt;=GF$3,КИнвП_Дата&gt;GF$3),
INDEX(Кальк._виноград,MATCH($A72,Кальк._виноград_наим.,0),MATCH("Сумма затрат, т.руб.",'Кальк-я'!$5:$5,0))*
INDEX(ЗФ,MATCH($A$66,ЗФ!$A:$A,0),MATCH("Посевная площадь"&amp;YEAR(GG$3),ЗФ!$2:$2,0))*
INDEX(Коэф.закупка_год_виноград[],MATCH($A72,Коэф.закупка_год_виноград[1],0),MATCH(MONTH(GF$3),КЗ!$1:$1,0))/1000,""),0)</f>
        <v>0</v>
      </c>
      <c r="GG72" s="551" cm="1">
        <f t="array" aca="1" ref="GG72" ca="1">IFERROR(IF(AND(НачЦ_ИнвП_Дата&lt;=GG$3,КИнвП_Дата&gt;GG$3),
INDEX(Кальк._виноград,MATCH($A72,Кальк._виноград_наим.,0),MATCH("Сумма затрат, т.руб.",'Кальк-я'!$5:$5,0))*
INDEX(ЗФ,MATCH($A$66,ЗФ!$A:$A,0),MATCH("Посевная площадь"&amp;YEAR(GH$3),ЗФ!$2:$2,0))*
INDEX(Коэф.закупка_год_виноград[],MATCH($A72,Коэф.закупка_год_виноград[1],0),MATCH(MONTH(GG$3),КЗ!$1:$1,0))/1000,""),0)</f>
        <v>0</v>
      </c>
      <c r="GH72" s="551" cm="1">
        <f t="array" aca="1" ref="GH72" ca="1">IFERROR(IF(AND(НачЦ_ИнвП_Дата&lt;=GH$3,КИнвП_Дата&gt;GH$3),
INDEX(Кальк._виноград,MATCH($A72,Кальк._виноград_наим.,0),MATCH("Сумма затрат, т.руб.",'Кальк-я'!$5:$5,0))*
INDEX(ЗФ,MATCH($A$66,ЗФ!$A:$A,0),MATCH("Посевная площадь"&amp;YEAR(GI$3),ЗФ!$2:$2,0))*
INDEX(Коэф.закупка_год_виноград[],MATCH($A72,Коэф.закупка_год_виноград[1],0),MATCH(MONTH(GH$3),КЗ!$1:$1,0))/1000,""),0)</f>
        <v>0</v>
      </c>
      <c r="GI72" s="551" cm="1">
        <f t="array" aca="1" ref="GI72" ca="1">IFERROR(IF(AND(НачЦ_ИнвП_Дата&lt;=GI$3,КИнвП_Дата&gt;GI$3),
INDEX(Кальк._виноград,MATCH($A72,Кальк._виноград_наим.,0),MATCH("Сумма затрат, т.руб.",'Кальк-я'!$5:$5,0))*
INDEX(ЗФ,MATCH($A$66,ЗФ!$A:$A,0),MATCH("Посевная площадь"&amp;YEAR(GJ$3),ЗФ!$2:$2,0))*
INDEX(Коэф.закупка_год_виноград[],MATCH($A72,Коэф.закупка_год_виноград[1],0),MATCH(MONTH(GI$3),КЗ!$1:$1,0))/1000,""),0)</f>
        <v>48.9</v>
      </c>
      <c r="GJ72" s="551" cm="1">
        <f t="array" aca="1" ref="GJ72" ca="1">IFERROR(IF(AND(НачЦ_ИнвП_Дата&lt;=GJ$3,КИнвП_Дата&gt;GJ$3),
INDEX(Кальк._виноград,MATCH($A72,Кальк._виноград_наим.,0),MATCH("Сумма затрат, т.руб.",'Кальк-я'!$5:$5,0))*
INDEX(ЗФ,MATCH($A$66,ЗФ!$A:$A,0),MATCH("Посевная площадь"&amp;YEAR(GK$3),ЗФ!$2:$2,0))*
INDEX(Коэф.закупка_год_виноград[],MATCH($A72,Коэф.закупка_год_виноград[1],0),MATCH(MONTH(GJ$3),КЗ!$1:$1,0))/1000,""),0)</f>
        <v>48.9</v>
      </c>
      <c r="GK72" s="551" cm="1">
        <f t="array" aca="1" ref="GK72" ca="1">IFERROR(IF(AND(НачЦ_ИнвП_Дата&lt;=GK$3,КИнвП_Дата&gt;GK$3),
INDEX(Кальк._виноград,MATCH($A72,Кальк._виноград_наим.,0),MATCH("Сумма затрат, т.руб.",'Кальк-я'!$5:$5,0))*
INDEX(ЗФ,MATCH($A$66,ЗФ!$A:$A,0),MATCH("Посевная площадь"&amp;YEAR(GL$3),ЗФ!$2:$2,0))*
INDEX(Коэф.закупка_год_виноград[],MATCH($A72,Коэф.закупка_год_виноград[1],0),MATCH(MONTH(GK$3),КЗ!$1:$1,0))/1000,""),0)</f>
        <v>0</v>
      </c>
      <c r="GL72" s="551" cm="1">
        <f t="array" aca="1" ref="GL72" ca="1">IFERROR(IF(AND(НачЦ_ИнвП_Дата&lt;=GL$3,КИнвП_Дата&gt;GL$3),
INDEX(Кальк._виноград,MATCH($A72,Кальк._виноград_наим.,0),MATCH("Сумма затрат, т.руб.",'Кальк-я'!$5:$5,0))*
INDEX(ЗФ,MATCH($A$66,ЗФ!$A:$A,0),MATCH("Посевная площадь"&amp;YEAR(GM$3),ЗФ!$2:$2,0))*
INDEX(Коэф.закупка_год_виноград[],MATCH($A72,Коэф.закупка_год_виноград[1],0),MATCH(MONTH(GL$3),КЗ!$1:$1,0))/1000,""),0)</f>
        <v>0</v>
      </c>
      <c r="GM72" s="551" cm="1">
        <f t="array" aca="1" ref="GM72" ca="1">IFERROR(IF(AND(НачЦ_ИнвП_Дата&lt;=GM$3,КИнвП_Дата&gt;GM$3),
INDEX(Кальк._виноград,MATCH($A72,Кальк._виноград_наим.,0),MATCH("Сумма затрат, т.руб.",'Кальк-я'!$5:$5,0))*
INDEX(ЗФ,MATCH($A$66,ЗФ!$A:$A,0),MATCH("Посевная площадь"&amp;YEAR(GN$3),ЗФ!$2:$2,0))*
INDEX(Коэф.закупка_год_виноград[],MATCH($A72,Коэф.закупка_год_виноград[1],0),MATCH(MONTH(GM$3),КЗ!$1:$1,0))/1000,""),0)</f>
        <v>0</v>
      </c>
      <c r="GN72" s="552">
        <f t="shared" ref="GN72" ca="1" si="1676">SUM(GB72:GM72)</f>
        <v>97.8</v>
      </c>
      <c r="GO72" s="551" cm="1">
        <f t="array" aca="1" ref="GO72" ca="1">IFERROR(IF(AND(НачЦ_ИнвП_Дата&lt;=GO$3,КИнвП_Дата&gt;GO$3),
INDEX(Кальк._виноград,MATCH($A72,Кальк._виноград_наим.,0),MATCH("Сумма затрат, т.руб.",'Кальк-я'!$5:$5,0))*
INDEX(ЗФ,MATCH($A$66,ЗФ!$A:$A,0),MATCH("Посевная площадь"&amp;YEAR(GP$3),ЗФ!$2:$2,0))*
INDEX(Коэф.закупка_год_виноград[],MATCH($A72,Коэф.закупка_год_виноград[1],0),MATCH(MONTH(GO$3),КЗ!$1:$1,0))/1000,""),0)</f>
        <v>0</v>
      </c>
      <c r="GP72" s="551" cm="1">
        <f t="array" aca="1" ref="GP72" ca="1">IFERROR(IF(AND(НачЦ_ИнвП_Дата&lt;=GP$3,КИнвП_Дата&gt;GP$3),
INDEX(Кальк._виноград,MATCH($A72,Кальк._виноград_наим.,0),MATCH("Сумма затрат, т.руб.",'Кальк-я'!$5:$5,0))*
INDEX(ЗФ,MATCH($A$66,ЗФ!$A:$A,0),MATCH("Посевная площадь"&amp;YEAR(GQ$3),ЗФ!$2:$2,0))*
INDEX(Коэф.закупка_год_виноград[],MATCH($A72,Коэф.закупка_год_виноград[1],0),MATCH(MONTH(GP$3),КЗ!$1:$1,0))/1000,""),0)</f>
        <v>0</v>
      </c>
      <c r="GQ72" s="551" cm="1">
        <f t="array" aca="1" ref="GQ72" ca="1">IFERROR(IF(AND(НачЦ_ИнвП_Дата&lt;=GQ$3,КИнвП_Дата&gt;GQ$3),
INDEX(Кальк._виноград,MATCH($A72,Кальк._виноград_наим.,0),MATCH("Сумма затрат, т.руб.",'Кальк-я'!$5:$5,0))*
INDEX(ЗФ,MATCH($A$66,ЗФ!$A:$A,0),MATCH("Посевная площадь"&amp;YEAR(GR$3),ЗФ!$2:$2,0))*
INDEX(Коэф.закупка_год_виноград[],MATCH($A72,Коэф.закупка_год_виноград[1],0),MATCH(MONTH(GQ$3),КЗ!$1:$1,0))/1000,""),0)</f>
        <v>0</v>
      </c>
      <c r="GR72" s="551" cm="1">
        <f t="array" aca="1" ref="GR72" ca="1">IFERROR(IF(AND(НачЦ_ИнвП_Дата&lt;=GR$3,КИнвП_Дата&gt;GR$3),
INDEX(Кальк._виноград,MATCH($A72,Кальк._виноград_наим.,0),MATCH("Сумма затрат, т.руб.",'Кальк-я'!$5:$5,0))*
INDEX(ЗФ,MATCH($A$66,ЗФ!$A:$A,0),MATCH("Посевная площадь"&amp;YEAR(GS$3),ЗФ!$2:$2,0))*
INDEX(Коэф.закупка_год_виноград[],MATCH($A72,Коэф.закупка_год_виноград[1],0),MATCH(MONTH(GR$3),КЗ!$1:$1,0))/1000,""),0)</f>
        <v>0</v>
      </c>
      <c r="GS72" s="551" cm="1">
        <f t="array" aca="1" ref="GS72" ca="1">IFERROR(IF(AND(НачЦ_ИнвП_Дата&lt;=GS$3,КИнвП_Дата&gt;GS$3),
INDEX(Кальк._виноград,MATCH($A72,Кальк._виноград_наим.,0),MATCH("Сумма затрат, т.руб.",'Кальк-я'!$5:$5,0))*
INDEX(ЗФ,MATCH($A$66,ЗФ!$A:$A,0),MATCH("Посевная площадь"&amp;YEAR(GT$3),ЗФ!$2:$2,0))*
INDEX(Коэф.закупка_год_виноград[],MATCH($A72,Коэф.закупка_год_виноград[1],0),MATCH(MONTH(GS$3),КЗ!$1:$1,0))/1000,""),0)</f>
        <v>0</v>
      </c>
      <c r="GT72" s="551" cm="1">
        <f t="array" aca="1" ref="GT72" ca="1">IFERROR(IF(AND(НачЦ_ИнвП_Дата&lt;=GT$3,КИнвП_Дата&gt;GT$3),
INDEX(Кальк._виноград,MATCH($A72,Кальк._виноград_наим.,0),MATCH("Сумма затрат, т.руб.",'Кальк-я'!$5:$5,0))*
INDEX(ЗФ,MATCH($A$66,ЗФ!$A:$A,0),MATCH("Посевная площадь"&amp;YEAR(GU$3),ЗФ!$2:$2,0))*
INDEX(Коэф.закупка_год_виноград[],MATCH($A72,Коэф.закупка_год_виноград[1],0),MATCH(MONTH(GT$3),КЗ!$1:$1,0))/1000,""),0)</f>
        <v>0</v>
      </c>
      <c r="GU72" s="551" cm="1">
        <f t="array" aca="1" ref="GU72" ca="1">IFERROR(IF(AND(НачЦ_ИнвП_Дата&lt;=GU$3,КИнвП_Дата&gt;GU$3),
INDEX(Кальк._виноград,MATCH($A72,Кальк._виноград_наим.,0),MATCH("Сумма затрат, т.руб.",'Кальк-я'!$5:$5,0))*
INDEX(ЗФ,MATCH($A$66,ЗФ!$A:$A,0),MATCH("Посевная площадь"&amp;YEAR(GV$3),ЗФ!$2:$2,0))*
INDEX(Коэф.закупка_год_виноград[],MATCH($A72,Коэф.закупка_год_виноград[1],0),MATCH(MONTH(GU$3),КЗ!$1:$1,0))/1000,""),0)</f>
        <v>0</v>
      </c>
      <c r="GV72" s="551" cm="1">
        <f t="array" aca="1" ref="GV72" ca="1">IFERROR(IF(AND(НачЦ_ИнвП_Дата&lt;=GV$3,КИнвП_Дата&gt;GV$3),
INDEX(Кальк._виноград,MATCH($A72,Кальк._виноград_наим.,0),MATCH("Сумма затрат, т.руб.",'Кальк-я'!$5:$5,0))*
INDEX(ЗФ,MATCH($A$66,ЗФ!$A:$A,0),MATCH("Посевная площадь"&amp;YEAR(GW$3),ЗФ!$2:$2,0))*
INDEX(Коэф.закупка_год_виноград[],MATCH($A72,Коэф.закупка_год_виноград[1],0),MATCH(MONTH(GV$3),КЗ!$1:$1,0))/1000,""),0)</f>
        <v>48.9</v>
      </c>
      <c r="GW72" s="551" cm="1">
        <f t="array" aca="1" ref="GW72" ca="1">IFERROR(IF(AND(НачЦ_ИнвП_Дата&lt;=GW$3,КИнвП_Дата&gt;GW$3),
INDEX(Кальк._виноград,MATCH($A72,Кальк._виноград_наим.,0),MATCH("Сумма затрат, т.руб.",'Кальк-я'!$5:$5,0))*
INDEX(ЗФ,MATCH($A$66,ЗФ!$A:$A,0),MATCH("Посевная площадь"&amp;YEAR(GX$3),ЗФ!$2:$2,0))*
INDEX(Коэф.закупка_год_виноград[],MATCH($A72,Коэф.закупка_год_виноград[1],0),MATCH(MONTH(GW$3),КЗ!$1:$1,0))/1000,""),0)</f>
        <v>48.9</v>
      </c>
      <c r="GX72" s="551" cm="1">
        <f t="array" aca="1" ref="GX72" ca="1">IFERROR(IF(AND(НачЦ_ИнвП_Дата&lt;=GX$3,КИнвП_Дата&gt;GX$3),
INDEX(Кальк._виноград,MATCH($A72,Кальк._виноград_наим.,0),MATCH("Сумма затрат, т.руб.",'Кальк-я'!$5:$5,0))*
INDEX(ЗФ,MATCH($A$66,ЗФ!$A:$A,0),MATCH("Посевная площадь"&amp;YEAR(GY$3),ЗФ!$2:$2,0))*
INDEX(Коэф.закупка_год_виноград[],MATCH($A72,Коэф.закупка_год_виноград[1],0),MATCH(MONTH(GX$3),КЗ!$1:$1,0))/1000,""),0)</f>
        <v>0</v>
      </c>
      <c r="GY72" s="551" cm="1">
        <f t="array" aca="1" ref="GY72" ca="1">IFERROR(IF(AND(НачЦ_ИнвП_Дата&lt;=GY$3,КИнвП_Дата&gt;GY$3),
INDEX(Кальк._виноград,MATCH($A72,Кальк._виноград_наим.,0),MATCH("Сумма затрат, т.руб.",'Кальк-я'!$5:$5,0))*
INDEX(ЗФ,MATCH($A$66,ЗФ!$A:$A,0),MATCH("Посевная площадь"&amp;YEAR(GZ$3),ЗФ!$2:$2,0))*
INDEX(Коэф.закупка_год_виноград[],MATCH($A72,Коэф.закупка_год_виноград[1],0),MATCH(MONTH(GY$3),КЗ!$1:$1,0))/1000,""),0)</f>
        <v>0</v>
      </c>
      <c r="GZ72" s="551" cm="1">
        <f t="array" aca="1" ref="GZ72" ca="1">IFERROR(IF(AND(НачЦ_ИнвП_Дата&lt;=GZ$3,КИнвП_Дата&gt;GZ$3),
INDEX(Кальк._виноград,MATCH($A72,Кальк._виноград_наим.,0),MATCH("Сумма затрат, т.руб.",'Кальк-я'!$5:$5,0))*
INDEX(ЗФ,MATCH($A$66,ЗФ!$A:$A,0),MATCH("Посевная площадь"&amp;YEAR(HA$3),ЗФ!$2:$2,0))*
INDEX(Коэф.закупка_год_виноград[],MATCH($A72,Коэф.закупка_год_виноград[1],0),MATCH(MONTH(GZ$3),КЗ!$1:$1,0))/1000,""),0)</f>
        <v>0</v>
      </c>
      <c r="HA72" s="552">
        <f t="shared" ref="HA72" ca="1" si="1677">SUM(GO72:GZ72)</f>
        <v>97.8</v>
      </c>
      <c r="HB72" s="551" cm="1">
        <f t="array" aca="1" ref="HB72" ca="1">IFERROR(IF(AND(НачЦ_ИнвП_Дата&lt;=HB$3,КИнвП_Дата&gt;HB$3),
INDEX(Кальк._виноград,MATCH($A72,Кальк._виноград_наим.,0),MATCH("Сумма затрат, т.руб.",'Кальк-я'!$5:$5,0))*
INDEX(ЗФ,MATCH($A$66,ЗФ!$A:$A,0),MATCH("Посевная площадь"&amp;YEAR(HC$3),ЗФ!$2:$2,0))*
INDEX(Коэф.закупка_год_виноград[],MATCH($A72,Коэф.закупка_год_виноград[1],0),MATCH(MONTH(HB$3),КЗ!$1:$1,0))/1000,""),0)</f>
        <v>0</v>
      </c>
      <c r="HC72" s="551" cm="1">
        <f t="array" aca="1" ref="HC72" ca="1">IFERROR(IF(AND(НачЦ_ИнвП_Дата&lt;=HC$3,КИнвП_Дата&gt;HC$3),
INDEX(Кальк._виноград,MATCH($A72,Кальк._виноград_наим.,0),MATCH("Сумма затрат, т.руб.",'Кальк-я'!$5:$5,0))*
INDEX(ЗФ,MATCH($A$66,ЗФ!$A:$A,0),MATCH("Посевная площадь"&amp;YEAR(HD$3),ЗФ!$2:$2,0))*
INDEX(Коэф.закупка_год_виноград[],MATCH($A72,Коэф.закупка_год_виноград[1],0),MATCH(MONTH(HC$3),КЗ!$1:$1,0))/1000,""),0)</f>
        <v>0</v>
      </c>
      <c r="HD72" s="551" cm="1">
        <f t="array" aca="1" ref="HD72" ca="1">IFERROR(IF(AND(НачЦ_ИнвП_Дата&lt;=HD$3,КИнвП_Дата&gt;HD$3),
INDEX(Кальк._виноград,MATCH($A72,Кальк._виноград_наим.,0),MATCH("Сумма затрат, т.руб.",'Кальк-я'!$5:$5,0))*
INDEX(ЗФ,MATCH($A$66,ЗФ!$A:$A,0),MATCH("Посевная площадь"&amp;YEAR(HE$3),ЗФ!$2:$2,0))*
INDEX(Коэф.закупка_год_виноград[],MATCH($A72,Коэф.закупка_год_виноград[1],0),MATCH(MONTH(HD$3),КЗ!$1:$1,0))/1000,""),0)</f>
        <v>0</v>
      </c>
      <c r="HE72" s="551" cm="1">
        <f t="array" aca="1" ref="HE72" ca="1">IFERROR(IF(AND(НачЦ_ИнвП_Дата&lt;=HE$3,КИнвП_Дата&gt;HE$3),
INDEX(Кальк._виноград,MATCH($A72,Кальк._виноград_наим.,0),MATCH("Сумма затрат, т.руб.",'Кальк-я'!$5:$5,0))*
INDEX(ЗФ,MATCH($A$66,ЗФ!$A:$A,0),MATCH("Посевная площадь"&amp;YEAR(HF$3),ЗФ!$2:$2,0))*
INDEX(Коэф.закупка_год_виноград[],MATCH($A72,Коэф.закупка_год_виноград[1],0),MATCH(MONTH(HE$3),КЗ!$1:$1,0))/1000,""),0)</f>
        <v>0</v>
      </c>
      <c r="HF72" s="551" cm="1">
        <f t="array" aca="1" ref="HF72" ca="1">IFERROR(IF(AND(НачЦ_ИнвП_Дата&lt;=HF$3,КИнвП_Дата&gt;HF$3),
INDEX(Кальк._виноград,MATCH($A72,Кальк._виноград_наим.,0),MATCH("Сумма затрат, т.руб.",'Кальк-я'!$5:$5,0))*
INDEX(ЗФ,MATCH($A$66,ЗФ!$A:$A,0),MATCH("Посевная площадь"&amp;YEAR(HG$3),ЗФ!$2:$2,0))*
INDEX(Коэф.закупка_год_виноград[],MATCH($A72,Коэф.закупка_год_виноград[1],0),MATCH(MONTH(HF$3),КЗ!$1:$1,0))/1000,""),0)</f>
        <v>0</v>
      </c>
      <c r="HG72" s="551" cm="1">
        <f t="array" aca="1" ref="HG72" ca="1">IFERROR(IF(AND(НачЦ_ИнвП_Дата&lt;=HG$3,КИнвП_Дата&gt;HG$3),
INDEX(Кальк._виноград,MATCH($A72,Кальк._виноград_наим.,0),MATCH("Сумма затрат, т.руб.",'Кальк-я'!$5:$5,0))*
INDEX(ЗФ,MATCH($A$66,ЗФ!$A:$A,0),MATCH("Посевная площадь"&amp;YEAR(HH$3),ЗФ!$2:$2,0))*
INDEX(Коэф.закупка_год_виноград[],MATCH($A72,Коэф.закупка_год_виноград[1],0),MATCH(MONTH(HG$3),КЗ!$1:$1,0))/1000,""),0)</f>
        <v>0</v>
      </c>
      <c r="HH72" s="551" cm="1">
        <f t="array" aca="1" ref="HH72" ca="1">IFERROR(IF(AND(НачЦ_ИнвП_Дата&lt;=HH$3,КИнвП_Дата&gt;HH$3),
INDEX(Кальк._виноград,MATCH($A72,Кальк._виноград_наим.,0),MATCH("Сумма затрат, т.руб.",'Кальк-я'!$5:$5,0))*
INDEX(ЗФ,MATCH($A$66,ЗФ!$A:$A,0),MATCH("Посевная площадь"&amp;YEAR(HI$3),ЗФ!$2:$2,0))*
INDEX(Коэф.закупка_год_виноград[],MATCH($A72,Коэф.закупка_год_виноград[1],0),MATCH(MONTH(HH$3),КЗ!$1:$1,0))/1000,""),0)</f>
        <v>0</v>
      </c>
      <c r="HI72" s="551" cm="1">
        <f t="array" aca="1" ref="HI72" ca="1">IFERROR(IF(AND(НачЦ_ИнвП_Дата&lt;=HI$3,КИнвП_Дата&gt;HI$3),
INDEX(Кальк._виноград,MATCH($A72,Кальк._виноград_наим.,0),MATCH("Сумма затрат, т.руб.",'Кальк-я'!$5:$5,0))*
INDEX(ЗФ,MATCH($A$66,ЗФ!$A:$A,0),MATCH("Посевная площадь"&amp;YEAR(HJ$3),ЗФ!$2:$2,0))*
INDEX(Коэф.закупка_год_виноград[],MATCH($A72,Коэф.закупка_год_виноград[1],0),MATCH(MONTH(HI$3),КЗ!$1:$1,0))/1000,""),0)</f>
        <v>48.9</v>
      </c>
      <c r="HJ72" s="551" cm="1">
        <f t="array" aca="1" ref="HJ72" ca="1">IFERROR(IF(AND(НачЦ_ИнвП_Дата&lt;=HJ$3,КИнвП_Дата&gt;HJ$3),
INDEX(Кальк._виноград,MATCH($A72,Кальк._виноград_наим.,0),MATCH("Сумма затрат, т.руб.",'Кальк-я'!$5:$5,0))*
INDEX(ЗФ,MATCH($A$66,ЗФ!$A:$A,0),MATCH("Посевная площадь"&amp;YEAR(HK$3),ЗФ!$2:$2,0))*
INDEX(Коэф.закупка_год_виноград[],MATCH($A72,Коэф.закупка_год_виноград[1],0),MATCH(MONTH(HJ$3),КЗ!$1:$1,0))/1000,""),0)</f>
        <v>48.9</v>
      </c>
      <c r="HK72" s="551" cm="1">
        <f t="array" aca="1" ref="HK72" ca="1">IFERROR(IF(AND(НачЦ_ИнвП_Дата&lt;=HK$3,КИнвП_Дата&gt;HK$3),
INDEX(Кальк._виноград,MATCH($A72,Кальк._виноград_наим.,0),MATCH("Сумма затрат, т.руб.",'Кальк-я'!$5:$5,0))*
INDEX(ЗФ,MATCH($A$66,ЗФ!$A:$A,0),MATCH("Посевная площадь"&amp;YEAR(HL$3),ЗФ!$2:$2,0))*
INDEX(Коэф.закупка_год_виноград[],MATCH($A72,Коэф.закупка_год_виноград[1],0),MATCH(MONTH(HK$3),КЗ!$1:$1,0))/1000,""),0)</f>
        <v>0</v>
      </c>
      <c r="HL72" s="551" cm="1">
        <f t="array" aca="1" ref="HL72" ca="1">IFERROR(IF(AND(НачЦ_ИнвП_Дата&lt;=HL$3,КИнвП_Дата&gt;HL$3),
INDEX(Кальк._виноград,MATCH($A72,Кальк._виноград_наим.,0),MATCH("Сумма затрат, т.руб.",'Кальк-я'!$5:$5,0))*
INDEX(ЗФ,MATCH($A$66,ЗФ!$A:$A,0),MATCH("Посевная площадь"&amp;YEAR(HM$3),ЗФ!$2:$2,0))*
INDEX(Коэф.закупка_год_виноград[],MATCH($A72,Коэф.закупка_год_виноград[1],0),MATCH(MONTH(HL$3),КЗ!$1:$1,0))/1000,""),0)</f>
        <v>0</v>
      </c>
      <c r="HM72" s="551" cm="1">
        <f t="array" aca="1" ref="HM72" ca="1">IFERROR(IF(AND(НачЦ_ИнвП_Дата&lt;=HM$3,КИнвП_Дата&gt;HM$3),
INDEX(Кальк._виноград,MATCH($A72,Кальк._виноград_наим.,0),MATCH("Сумма затрат, т.руб.",'Кальк-я'!$5:$5,0))*
INDEX(ЗФ,MATCH($A$66,ЗФ!$A:$A,0),MATCH("Посевная площадь"&amp;YEAR(HN$3),ЗФ!$2:$2,0))*
INDEX(Коэф.закупка_год_виноград[],MATCH($A72,Коэф.закупка_год_виноград[1],0),MATCH(MONTH(HM$3),КЗ!$1:$1,0))/1000,""),0)</f>
        <v>0</v>
      </c>
      <c r="HN72" s="552">
        <f t="shared" ref="HN72" ca="1" si="1678">SUM(HB72:HM72)</f>
        <v>97.8</v>
      </c>
      <c r="HO72" s="551" cm="1">
        <f t="array" aca="1" ref="HO72" ca="1">IFERROR(IF(AND(НачЦ_ИнвП_Дата&lt;=HO$3,КИнвП_Дата&gt;HO$3),
INDEX(Кальк._виноград,MATCH($A72,Кальк._виноград_наим.,0),MATCH("Сумма затрат, т.руб.",'Кальк-я'!$5:$5,0))*
INDEX(ЗФ,MATCH($A$66,ЗФ!$A:$A,0),MATCH("Посевная площадь"&amp;YEAR(HP$3),ЗФ!$2:$2,0))*
INDEX(Коэф.закупка_год_виноград[],MATCH($A72,Коэф.закупка_год_виноград[1],0),MATCH(MONTH(HO$3),КЗ!$1:$1,0))/1000,""),0)</f>
        <v>0</v>
      </c>
      <c r="HP72" s="551" cm="1">
        <f t="array" aca="1" ref="HP72" ca="1">IFERROR(IF(AND(НачЦ_ИнвП_Дата&lt;=HP$3,КИнвП_Дата&gt;HP$3),
INDEX(Кальк._виноград,MATCH($A72,Кальк._виноград_наим.,0),MATCH("Сумма затрат, т.руб.",'Кальк-я'!$5:$5,0))*
INDEX(ЗФ,MATCH($A$66,ЗФ!$A:$A,0),MATCH("Посевная площадь"&amp;YEAR(HQ$3),ЗФ!$2:$2,0))*
INDEX(Коэф.закупка_год_виноград[],MATCH($A72,Коэф.закупка_год_виноград[1],0),MATCH(MONTH(HP$3),КЗ!$1:$1,0))/1000,""),0)</f>
        <v>0</v>
      </c>
      <c r="HQ72" s="551" cm="1">
        <f t="array" aca="1" ref="HQ72" ca="1">IFERROR(IF(AND(НачЦ_ИнвП_Дата&lt;=HQ$3,КИнвП_Дата&gt;HQ$3),
INDEX(Кальк._виноград,MATCH($A72,Кальк._виноград_наим.,0),MATCH("Сумма затрат, т.руб.",'Кальк-я'!$5:$5,0))*
INDEX(ЗФ,MATCH($A$66,ЗФ!$A:$A,0),MATCH("Посевная площадь"&amp;YEAR(HR$3),ЗФ!$2:$2,0))*
INDEX(Коэф.закупка_год_виноград[],MATCH($A72,Коэф.закупка_год_виноград[1],0),MATCH(MONTH(HQ$3),КЗ!$1:$1,0))/1000,""),0)</f>
        <v>0</v>
      </c>
      <c r="HR72" s="551" cm="1">
        <f t="array" aca="1" ref="HR72" ca="1">IFERROR(IF(AND(НачЦ_ИнвП_Дата&lt;=HR$3,КИнвП_Дата&gt;HR$3),
INDEX(Кальк._виноград,MATCH($A72,Кальк._виноград_наим.,0),MATCH("Сумма затрат, т.руб.",'Кальк-я'!$5:$5,0))*
INDEX(ЗФ,MATCH($A$66,ЗФ!$A:$A,0),MATCH("Посевная площадь"&amp;YEAR(HS$3),ЗФ!$2:$2,0))*
INDEX(Коэф.закупка_год_виноград[],MATCH($A72,Коэф.закупка_год_виноград[1],0),MATCH(MONTH(HR$3),КЗ!$1:$1,0))/1000,""),0)</f>
        <v>0</v>
      </c>
      <c r="HS72" s="551" cm="1">
        <f t="array" aca="1" ref="HS72" ca="1">IFERROR(IF(AND(НачЦ_ИнвП_Дата&lt;=HS$3,КИнвП_Дата&gt;HS$3),
INDEX(Кальк._виноград,MATCH($A72,Кальк._виноград_наим.,0),MATCH("Сумма затрат, т.руб.",'Кальк-я'!$5:$5,0))*
INDEX(ЗФ,MATCH($A$66,ЗФ!$A:$A,0),MATCH("Посевная площадь"&amp;YEAR(HT$3),ЗФ!$2:$2,0))*
INDEX(Коэф.закупка_год_виноград[],MATCH($A72,Коэф.закупка_год_виноград[1],0),MATCH(MONTH(HS$3),КЗ!$1:$1,0))/1000,""),0)</f>
        <v>0</v>
      </c>
      <c r="HT72" s="551" cm="1">
        <f t="array" aca="1" ref="HT72" ca="1">IFERROR(IF(AND(НачЦ_ИнвП_Дата&lt;=HT$3,КИнвП_Дата&gt;HT$3),
INDEX(Кальк._виноград,MATCH($A72,Кальк._виноград_наим.,0),MATCH("Сумма затрат, т.руб.",'Кальк-я'!$5:$5,0))*
INDEX(ЗФ,MATCH($A$66,ЗФ!$A:$A,0),MATCH("Посевная площадь"&amp;YEAR(HU$3),ЗФ!$2:$2,0))*
INDEX(Коэф.закупка_год_виноград[],MATCH($A72,Коэф.закупка_год_виноград[1],0),MATCH(MONTH(HT$3),КЗ!$1:$1,0))/1000,""),0)</f>
        <v>0</v>
      </c>
      <c r="HU72" s="551" cm="1">
        <f t="array" aca="1" ref="HU72" ca="1">IFERROR(IF(AND(НачЦ_ИнвП_Дата&lt;=HU$3,КИнвП_Дата&gt;HU$3),
INDEX(Кальк._виноград,MATCH($A72,Кальк._виноград_наим.,0),MATCH("Сумма затрат, т.руб.",'Кальк-я'!$5:$5,0))*
INDEX(ЗФ,MATCH($A$66,ЗФ!$A:$A,0),MATCH("Посевная площадь"&amp;YEAR(HV$3),ЗФ!$2:$2,0))*
INDEX(Коэф.закупка_год_виноград[],MATCH($A72,Коэф.закупка_год_виноград[1],0),MATCH(MONTH(HU$3),КЗ!$1:$1,0))/1000,""),0)</f>
        <v>0</v>
      </c>
      <c r="HV72" s="551" cm="1">
        <f t="array" aca="1" ref="HV72" ca="1">IFERROR(IF(AND(НачЦ_ИнвП_Дата&lt;=HV$3,КИнвП_Дата&gt;HV$3),
INDEX(Кальк._виноград,MATCH($A72,Кальк._виноград_наим.,0),MATCH("Сумма затрат, т.руб.",'Кальк-я'!$5:$5,0))*
INDEX(ЗФ,MATCH($A$66,ЗФ!$A:$A,0),MATCH("Посевная площадь"&amp;YEAR(HW$3),ЗФ!$2:$2,0))*
INDEX(Коэф.закупка_год_виноград[],MATCH($A72,Коэф.закупка_год_виноград[1],0),MATCH(MONTH(HV$3),КЗ!$1:$1,0))/1000,""),0)</f>
        <v>48.9</v>
      </c>
      <c r="HW72" s="551" cm="1">
        <f t="array" aca="1" ref="HW72" ca="1">IFERROR(IF(AND(НачЦ_ИнвП_Дата&lt;=HW$3,КИнвП_Дата&gt;HW$3),
INDEX(Кальк._виноград,MATCH($A72,Кальк._виноград_наим.,0),MATCH("Сумма затрат, т.руб.",'Кальк-я'!$5:$5,0))*
INDEX(ЗФ,MATCH($A$66,ЗФ!$A:$A,0),MATCH("Посевная площадь"&amp;YEAR(HX$3),ЗФ!$2:$2,0))*
INDEX(Коэф.закупка_год_виноград[],MATCH($A72,Коэф.закупка_год_виноград[1],0),MATCH(MONTH(HW$3),КЗ!$1:$1,0))/1000,""),0)</f>
        <v>48.9</v>
      </c>
      <c r="HX72" s="551" cm="1">
        <f t="array" aca="1" ref="HX72" ca="1">IFERROR(IF(AND(НачЦ_ИнвП_Дата&lt;=HX$3,КИнвП_Дата&gt;HX$3),
INDEX(Кальк._виноград,MATCH($A72,Кальк._виноград_наим.,0),MATCH("Сумма затрат, т.руб.",'Кальк-я'!$5:$5,0))*
INDEX(ЗФ,MATCH($A$66,ЗФ!$A:$A,0),MATCH("Посевная площадь"&amp;YEAR(HY$3),ЗФ!$2:$2,0))*
INDEX(Коэф.закупка_год_виноград[],MATCH($A72,Коэф.закупка_год_виноград[1],0),MATCH(MONTH(HX$3),КЗ!$1:$1,0))/1000,""),0)</f>
        <v>0</v>
      </c>
      <c r="HY72" s="551" cm="1">
        <f t="array" aca="1" ref="HY72" ca="1">IFERROR(IF(AND(НачЦ_ИнвП_Дата&lt;=HY$3,КИнвП_Дата&gt;HY$3),
INDEX(Кальк._виноград,MATCH($A72,Кальк._виноград_наим.,0),MATCH("Сумма затрат, т.руб.",'Кальк-я'!$5:$5,0))*
INDEX(ЗФ,MATCH($A$66,ЗФ!$A:$A,0),MATCH("Посевная площадь"&amp;YEAR(HZ$3),ЗФ!$2:$2,0))*
INDEX(Коэф.закупка_год_виноград[],MATCH($A72,Коэф.закупка_год_виноград[1],0),MATCH(MONTH(HY$3),КЗ!$1:$1,0))/1000,""),0)</f>
        <v>0</v>
      </c>
      <c r="HZ72" s="551" cm="1">
        <f t="array" aca="1" ref="HZ72" ca="1">IFERROR(IF(AND(НачЦ_ИнвП_Дата&lt;=HZ$3,КИнвП_Дата&gt;HZ$3),
INDEX(Кальк._виноград,MATCH($A72,Кальк._виноград_наим.,0),MATCH("Сумма затрат, т.руб.",'Кальк-я'!$5:$5,0))*
INDEX(ЗФ,MATCH($A$66,ЗФ!$A:$A,0),MATCH("Посевная площадь"&amp;YEAR(IA$3),ЗФ!$2:$2,0))*
INDEX(Коэф.закупка_год_виноград[],MATCH($A72,Коэф.закупка_год_виноград[1],0),MATCH(MONTH(HZ$3),КЗ!$1:$1,0))/1000,""),0)</f>
        <v>0</v>
      </c>
      <c r="IA72" s="552">
        <f t="shared" ref="IA72" ca="1" si="1679">SUM(HO72:HZ72)</f>
        <v>97.8</v>
      </c>
      <c r="IB72" s="551" cm="1">
        <f t="array" aca="1" ref="IB72" ca="1">IFERROR(IF(AND(НачЦ_ИнвП_Дата&lt;=IB$3,КИнвП_Дата&gt;IB$3),
INDEX(Кальк._виноград,MATCH($A72,Кальк._виноград_наим.,0),MATCH("Сумма затрат, т.руб.",'Кальк-я'!$5:$5,0))*
INDEX(ЗФ,MATCH($A$66,ЗФ!$A:$A,0),MATCH("Посевная площадь"&amp;YEAR(IC$3),ЗФ!$2:$2,0))*
INDEX(Коэф.закупка_год_виноград[],MATCH($A72,Коэф.закупка_год_виноград[1],0),MATCH(MONTH(IB$3),КЗ!$1:$1,0))/1000,""),0)</f>
        <v>0</v>
      </c>
      <c r="IC72" s="551" cm="1">
        <f t="array" aca="1" ref="IC72" ca="1">IFERROR(IF(AND(НачЦ_ИнвП_Дата&lt;=IC$3,КИнвП_Дата&gt;IC$3),
INDEX(Кальк._виноград,MATCH($A72,Кальк._виноград_наим.,0),MATCH("Сумма затрат, т.руб.",'Кальк-я'!$5:$5,0))*
INDEX(ЗФ,MATCH($A$66,ЗФ!$A:$A,0),MATCH("Посевная площадь"&amp;YEAR(ID$3),ЗФ!$2:$2,0))*
INDEX(Коэф.закупка_год_виноград[],MATCH($A72,Коэф.закупка_год_виноград[1],0),MATCH(MONTH(IC$3),КЗ!$1:$1,0))/1000,""),0)</f>
        <v>0</v>
      </c>
      <c r="ID72" s="551" cm="1">
        <f t="array" aca="1" ref="ID72" ca="1">IFERROR(IF(AND(НачЦ_ИнвП_Дата&lt;=ID$3,КИнвП_Дата&gt;ID$3),
INDEX(Кальк._виноград,MATCH($A72,Кальк._виноград_наим.,0),MATCH("Сумма затрат, т.руб.",'Кальк-я'!$5:$5,0))*
INDEX(ЗФ,MATCH($A$66,ЗФ!$A:$A,0),MATCH("Посевная площадь"&amp;YEAR(IE$3),ЗФ!$2:$2,0))*
INDEX(Коэф.закупка_год_виноград[],MATCH($A72,Коэф.закупка_год_виноград[1],0),MATCH(MONTH(ID$3),КЗ!$1:$1,0))/1000,""),0)</f>
        <v>0</v>
      </c>
      <c r="IE72" s="551" cm="1">
        <f t="array" aca="1" ref="IE72" ca="1">IFERROR(IF(AND(НачЦ_ИнвП_Дата&lt;=IE$3,КИнвП_Дата&gt;IE$3),
INDEX(Кальк._виноград,MATCH($A72,Кальк._виноград_наим.,0),MATCH("Сумма затрат, т.руб.",'Кальк-я'!$5:$5,0))*
INDEX(ЗФ,MATCH($A$66,ЗФ!$A:$A,0),MATCH("Посевная площадь"&amp;YEAR(IF$3),ЗФ!$2:$2,0))*
INDEX(Коэф.закупка_год_виноград[],MATCH($A72,Коэф.закупка_год_виноград[1],0),MATCH(MONTH(IE$3),КЗ!$1:$1,0))/1000,""),0)</f>
        <v>0</v>
      </c>
      <c r="IF72" s="551" cm="1">
        <f t="array" aca="1" ref="IF72" ca="1">IFERROR(IF(AND(НачЦ_ИнвП_Дата&lt;=IF$3,КИнвП_Дата&gt;IF$3),
INDEX(Кальк._виноград,MATCH($A72,Кальк._виноград_наим.,0),MATCH("Сумма затрат, т.руб.",'Кальк-я'!$5:$5,0))*
INDEX(ЗФ,MATCH($A$66,ЗФ!$A:$A,0),MATCH("Посевная площадь"&amp;YEAR(IG$3),ЗФ!$2:$2,0))*
INDEX(Коэф.закупка_год_виноград[],MATCH($A72,Коэф.закупка_год_виноград[1],0),MATCH(MONTH(IF$3),КЗ!$1:$1,0))/1000,""),0)</f>
        <v>0</v>
      </c>
      <c r="IG72" s="551" cm="1">
        <f t="array" aca="1" ref="IG72" ca="1">IFERROR(IF(AND(НачЦ_ИнвП_Дата&lt;=IG$3,КИнвП_Дата&gt;IG$3),
INDEX(Кальк._виноград,MATCH($A72,Кальк._виноград_наим.,0),MATCH("Сумма затрат, т.руб.",'Кальк-я'!$5:$5,0))*
INDEX(ЗФ,MATCH($A$66,ЗФ!$A:$A,0),MATCH("Посевная площадь"&amp;YEAR(IH$3),ЗФ!$2:$2,0))*
INDEX(Коэф.закупка_год_виноград[],MATCH($A72,Коэф.закупка_год_виноград[1],0),MATCH(MONTH(IG$3),КЗ!$1:$1,0))/1000,""),0)</f>
        <v>0</v>
      </c>
      <c r="IH72" s="551" cm="1">
        <f t="array" aca="1" ref="IH72" ca="1">IFERROR(IF(AND(НачЦ_ИнвП_Дата&lt;=IH$3,КИнвП_Дата&gt;IH$3),
INDEX(Кальк._виноград,MATCH($A72,Кальк._виноград_наим.,0),MATCH("Сумма затрат, т.руб.",'Кальк-я'!$5:$5,0))*
INDEX(ЗФ,MATCH($A$66,ЗФ!$A:$A,0),MATCH("Посевная площадь"&amp;YEAR(II$3),ЗФ!$2:$2,0))*
INDEX(Коэф.закупка_год_виноград[],MATCH($A72,Коэф.закупка_год_виноград[1],0),MATCH(MONTH(IH$3),КЗ!$1:$1,0))/1000,""),0)</f>
        <v>0</v>
      </c>
      <c r="II72" s="551" cm="1">
        <f t="array" aca="1" ref="II72" ca="1">IFERROR(IF(AND(НачЦ_ИнвП_Дата&lt;=II$3,КИнвП_Дата&gt;II$3),
INDEX(Кальк._виноград,MATCH($A72,Кальк._виноград_наим.,0),MATCH("Сумма затрат, т.руб.",'Кальк-я'!$5:$5,0))*
INDEX(ЗФ,MATCH($A$66,ЗФ!$A:$A,0),MATCH("Посевная площадь"&amp;YEAR(IJ$3),ЗФ!$2:$2,0))*
INDEX(Коэф.закупка_год_виноград[],MATCH($A72,Коэф.закупка_год_виноград[1],0),MATCH(MONTH(II$3),КЗ!$1:$1,0))/1000,""),0)</f>
        <v>48.9</v>
      </c>
      <c r="IJ72" s="551" cm="1">
        <f t="array" aca="1" ref="IJ72" ca="1">IFERROR(IF(AND(НачЦ_ИнвП_Дата&lt;=IJ$3,КИнвП_Дата&gt;IJ$3),
INDEX(Кальк._виноград,MATCH($A72,Кальк._виноград_наим.,0),MATCH("Сумма затрат, т.руб.",'Кальк-я'!$5:$5,0))*
INDEX(ЗФ,MATCH($A$66,ЗФ!$A:$A,0),MATCH("Посевная площадь"&amp;YEAR(IK$3),ЗФ!$2:$2,0))*
INDEX(Коэф.закупка_год_виноград[],MATCH($A72,Коэф.закупка_год_виноград[1],0),MATCH(MONTH(IJ$3),КЗ!$1:$1,0))/1000,""),0)</f>
        <v>48.9</v>
      </c>
      <c r="IK72" s="551" cm="1">
        <f t="array" aca="1" ref="IK72" ca="1">IFERROR(IF(AND(НачЦ_ИнвП_Дата&lt;=IK$3,КИнвП_Дата&gt;IK$3),
INDEX(Кальк._виноград,MATCH($A72,Кальк._виноград_наим.,0),MATCH("Сумма затрат, т.руб.",'Кальк-я'!$5:$5,0))*
INDEX(ЗФ,MATCH($A$66,ЗФ!$A:$A,0),MATCH("Посевная площадь"&amp;YEAR(IL$3),ЗФ!$2:$2,0))*
INDEX(Коэф.закупка_год_виноград[],MATCH($A72,Коэф.закупка_год_виноград[1],0),MATCH(MONTH(IK$3),КЗ!$1:$1,0))/1000,""),0)</f>
        <v>0</v>
      </c>
      <c r="IL72" s="551" cm="1">
        <f t="array" aca="1" ref="IL72" ca="1">IFERROR(IF(AND(НачЦ_ИнвП_Дата&lt;=IL$3,КИнвП_Дата&gt;IL$3),
INDEX(Кальк._виноград,MATCH($A72,Кальк._виноград_наим.,0),MATCH("Сумма затрат, т.руб.",'Кальк-я'!$5:$5,0))*
INDEX(ЗФ,MATCH($A$66,ЗФ!$A:$A,0),MATCH("Посевная площадь"&amp;YEAR(IM$3),ЗФ!$2:$2,0))*
INDEX(Коэф.закупка_год_виноград[],MATCH($A72,Коэф.закупка_год_виноград[1],0),MATCH(MONTH(IL$3),КЗ!$1:$1,0))/1000,""),0)</f>
        <v>0</v>
      </c>
      <c r="IM72" s="551" cm="1">
        <f t="array" aca="1" ref="IM72" ca="1">IFERROR(IF(AND(НачЦ_ИнвП_Дата&lt;=IM$3,КИнвП_Дата&gt;IM$3),
INDEX(Кальк._виноград,MATCH($A72,Кальк._виноград_наим.,0),MATCH("Сумма затрат, т.руб.",'Кальк-я'!$5:$5,0))*
INDEX(ЗФ,MATCH($A$66,ЗФ!$A:$A,0),MATCH("Посевная площадь"&amp;YEAR(IN$3),ЗФ!$2:$2,0))*
INDEX(Коэф.закупка_год_виноград[],MATCH($A72,Коэф.закупка_год_виноград[1],0),MATCH(MONTH(IM$3),КЗ!$1:$1,0))/1000,""),0)</f>
        <v>0</v>
      </c>
      <c r="IN72" s="552">
        <f t="shared" ref="IN72" ca="1" si="1680">SUM(IB72:IM72)</f>
        <v>97.8</v>
      </c>
      <c r="IO72" s="551" cm="1">
        <f t="array" aca="1" ref="IO72" ca="1">IFERROR(IF(AND(НачЦ_ИнвП_Дата&lt;=IO$3,КИнвП_Дата&gt;IO$3),
INDEX(Кальк._виноград,MATCH($A72,Кальк._виноград_наим.,0),MATCH("Сумма затрат, т.руб.",'Кальк-я'!$5:$5,0))*
INDEX(ЗФ,MATCH($A$66,ЗФ!$A:$A,0),MATCH("Посевная площадь"&amp;YEAR(IP$3),ЗФ!$2:$2,0))*
INDEX(Коэф.закупка_год_виноград[],MATCH($A72,Коэф.закупка_год_виноград[1],0),MATCH(MONTH(IO$3),КЗ!$1:$1,0))/1000,""),0)</f>
        <v>0</v>
      </c>
      <c r="IP72" s="551" cm="1">
        <f t="array" aca="1" ref="IP72" ca="1">IFERROR(IF(AND(НачЦ_ИнвП_Дата&lt;=IP$3,КИнвП_Дата&gt;IP$3),
INDEX(Кальк._виноград,MATCH($A72,Кальк._виноград_наим.,0),MATCH("Сумма затрат, т.руб.",'Кальк-я'!$5:$5,0))*
INDEX(ЗФ,MATCH($A$66,ЗФ!$A:$A,0),MATCH("Посевная площадь"&amp;YEAR(IQ$3),ЗФ!$2:$2,0))*
INDEX(Коэф.закупка_год_виноград[],MATCH($A72,Коэф.закупка_год_виноград[1],0),MATCH(MONTH(IP$3),КЗ!$1:$1,0))/1000,""),0)</f>
        <v>0</v>
      </c>
      <c r="IQ72" s="551" cm="1">
        <f t="array" aca="1" ref="IQ72" ca="1">IFERROR(IF(AND(НачЦ_ИнвП_Дата&lt;=IQ$3,КИнвП_Дата&gt;IQ$3),
INDEX(Кальк._виноград,MATCH($A72,Кальк._виноград_наим.,0),MATCH("Сумма затрат, т.руб.",'Кальк-я'!$5:$5,0))*
INDEX(ЗФ,MATCH($A$66,ЗФ!$A:$A,0),MATCH("Посевная площадь"&amp;YEAR(IR$3),ЗФ!$2:$2,0))*
INDEX(Коэф.закупка_год_виноград[],MATCH($A72,Коэф.закупка_год_виноград[1],0),MATCH(MONTH(IQ$3),КЗ!$1:$1,0))/1000,""),0)</f>
        <v>0</v>
      </c>
      <c r="IR72" s="551" cm="1">
        <f t="array" aca="1" ref="IR72" ca="1">IFERROR(IF(AND(НачЦ_ИнвП_Дата&lt;=IR$3,КИнвП_Дата&gt;IR$3),
INDEX(Кальк._виноград,MATCH($A72,Кальк._виноград_наим.,0),MATCH("Сумма затрат, т.руб.",'Кальк-я'!$5:$5,0))*
INDEX(ЗФ,MATCH($A$66,ЗФ!$A:$A,0),MATCH("Посевная площадь"&amp;YEAR(IS$3),ЗФ!$2:$2,0))*
INDEX(Коэф.закупка_год_виноград[],MATCH($A72,Коэф.закупка_год_виноград[1],0),MATCH(MONTH(IR$3),КЗ!$1:$1,0))/1000,""),0)</f>
        <v>0</v>
      </c>
      <c r="IS72" s="551" cm="1">
        <f t="array" aca="1" ref="IS72" ca="1">IFERROR(IF(AND(НачЦ_ИнвП_Дата&lt;=IS$3,КИнвП_Дата&gt;IS$3),
INDEX(Кальк._виноград,MATCH($A72,Кальк._виноград_наим.,0),MATCH("Сумма затрат, т.руб.",'Кальк-я'!$5:$5,0))*
INDEX(ЗФ,MATCH($A$66,ЗФ!$A:$A,0),MATCH("Посевная площадь"&amp;YEAR(IT$3),ЗФ!$2:$2,0))*
INDEX(Коэф.закупка_год_виноград[],MATCH($A72,Коэф.закупка_год_виноград[1],0),MATCH(MONTH(IS$3),КЗ!$1:$1,0))/1000,""),0)</f>
        <v>0</v>
      </c>
      <c r="IT72" s="551" cm="1">
        <f t="array" aca="1" ref="IT72" ca="1">IFERROR(IF(AND(НачЦ_ИнвП_Дата&lt;=IT$3,КИнвП_Дата&gt;IT$3),
INDEX(Кальк._виноград,MATCH($A72,Кальк._виноград_наим.,0),MATCH("Сумма затрат, т.руб.",'Кальк-я'!$5:$5,0))*
INDEX(ЗФ,MATCH($A$66,ЗФ!$A:$A,0),MATCH("Посевная площадь"&amp;YEAR(IU$3),ЗФ!$2:$2,0))*
INDEX(Коэф.закупка_год_виноград[],MATCH($A72,Коэф.закупка_год_виноград[1],0),MATCH(MONTH(IT$3),КЗ!$1:$1,0))/1000,""),0)</f>
        <v>0</v>
      </c>
      <c r="IU72" s="551" cm="1">
        <f t="array" aca="1" ref="IU72" ca="1">IFERROR(IF(AND(НачЦ_ИнвП_Дата&lt;=IU$3,КИнвП_Дата&gt;IU$3),
INDEX(Кальк._виноград,MATCH($A72,Кальк._виноград_наим.,0),MATCH("Сумма затрат, т.руб.",'Кальк-я'!$5:$5,0))*
INDEX(ЗФ,MATCH($A$66,ЗФ!$A:$A,0),MATCH("Посевная площадь"&amp;YEAR(IV$3),ЗФ!$2:$2,0))*
INDEX(Коэф.закупка_год_виноград[],MATCH($A72,Коэф.закупка_год_виноград[1],0),MATCH(MONTH(IU$3),КЗ!$1:$1,0))/1000,""),0)</f>
        <v>0</v>
      </c>
      <c r="IV72" s="551" cm="1">
        <f t="array" aca="1" ref="IV72" ca="1">IFERROR(IF(AND(НачЦ_ИнвП_Дата&lt;=IV$3,КИнвП_Дата&gt;IV$3),
INDEX(Кальк._виноград,MATCH($A72,Кальк._виноград_наим.,0),MATCH("Сумма затрат, т.руб.",'Кальк-я'!$5:$5,0))*
INDEX(ЗФ,MATCH($A$66,ЗФ!$A:$A,0),MATCH("Посевная площадь"&amp;YEAR(IW$3),ЗФ!$2:$2,0))*
INDEX(Коэф.закупка_год_виноград[],MATCH($A72,Коэф.закупка_год_виноград[1],0),MATCH(MONTH(IV$3),КЗ!$1:$1,0))/1000,""),0)</f>
        <v>48.9</v>
      </c>
      <c r="IW72" s="551" cm="1">
        <f t="array" aca="1" ref="IW72" ca="1">IFERROR(IF(AND(НачЦ_ИнвП_Дата&lt;=IW$3,КИнвП_Дата&gt;IW$3),
INDEX(Кальк._виноград,MATCH($A72,Кальк._виноград_наим.,0),MATCH("Сумма затрат, т.руб.",'Кальк-я'!$5:$5,0))*
INDEX(ЗФ,MATCH($A$66,ЗФ!$A:$A,0),MATCH("Посевная площадь"&amp;YEAR(IX$3),ЗФ!$2:$2,0))*
INDEX(Коэф.закупка_год_виноград[],MATCH($A72,Коэф.закупка_год_виноград[1],0),MATCH(MONTH(IW$3),КЗ!$1:$1,0))/1000,""),0)</f>
        <v>48.9</v>
      </c>
      <c r="IX72" s="551" cm="1">
        <f t="array" aca="1" ref="IX72" ca="1">IFERROR(IF(AND(НачЦ_ИнвП_Дата&lt;=IX$3,КИнвП_Дата&gt;IX$3),
INDEX(Кальк._виноград,MATCH($A72,Кальк._виноград_наим.,0),MATCH("Сумма затрат, т.руб.",'Кальк-я'!$5:$5,0))*
INDEX(ЗФ,MATCH($A$66,ЗФ!$A:$A,0),MATCH("Посевная площадь"&amp;YEAR(IY$3),ЗФ!$2:$2,0))*
INDEX(Коэф.закупка_год_виноград[],MATCH($A72,Коэф.закупка_год_виноград[1],0),MATCH(MONTH(IX$3),КЗ!$1:$1,0))/1000,""),0)</f>
        <v>0</v>
      </c>
      <c r="IY72" s="551" cm="1">
        <f t="array" aca="1" ref="IY72" ca="1">IFERROR(IF(AND(НачЦ_ИнвП_Дата&lt;=IY$3,КИнвП_Дата&gt;IY$3),
INDEX(Кальк._виноград,MATCH($A72,Кальк._виноград_наим.,0),MATCH("Сумма затрат, т.руб.",'Кальк-я'!$5:$5,0))*
INDEX(ЗФ,MATCH($A$66,ЗФ!$A:$A,0),MATCH("Посевная площадь"&amp;YEAR(IZ$3),ЗФ!$2:$2,0))*
INDEX(Коэф.закупка_год_виноград[],MATCH($A72,Коэф.закупка_год_виноград[1],0),MATCH(MONTH(IY$3),КЗ!$1:$1,0))/1000,""),0)</f>
        <v>0</v>
      </c>
      <c r="IZ72" s="551" cm="1">
        <f t="array" aca="1" ref="IZ72" ca="1">IFERROR(IF(AND(НачЦ_ИнвП_Дата&lt;=IZ$3,КИнвП_Дата&gt;IZ$3),
INDEX(Кальк._виноград,MATCH($A72,Кальк._виноград_наим.,0),MATCH("Сумма затрат, т.руб.",'Кальк-я'!$5:$5,0))*
INDEX(ЗФ,MATCH($A$66,ЗФ!$A:$A,0),MATCH("Посевная площадь"&amp;YEAR(JA$3),ЗФ!$2:$2,0))*
INDEX(Коэф.закупка_год_виноград[],MATCH($A72,Коэф.закупка_год_виноград[1],0),MATCH(MONTH(IZ$3),КЗ!$1:$1,0))/1000,""),0)</f>
        <v>0</v>
      </c>
      <c r="JA72" s="552">
        <f t="shared" ref="JA72" ca="1" si="1681">SUM(IO72:IZ72)</f>
        <v>97.8</v>
      </c>
      <c r="JB72" s="551" cm="1">
        <f t="array" aca="1" ref="JB72" ca="1">IFERROR(IF(AND(НачЦ_ИнвП_Дата&lt;=JB$3,КИнвП_Дата&gt;JB$3),
INDEX(Кальк._виноград,MATCH($A72,Кальк._виноград_наим.,0),MATCH("Сумма затрат, т.руб.",'Кальк-я'!$5:$5,0))*
INDEX(ЗФ,MATCH($A$66,ЗФ!$A:$A,0),MATCH("Посевная площадь"&amp;YEAR(JC$3),ЗФ!$2:$2,0))*
INDEX(Коэф.закупка_год_виноград[],MATCH($A72,Коэф.закупка_год_виноград[1],0),MATCH(MONTH(JB$3),КЗ!$1:$1,0))/1000,""),0)</f>
        <v>0</v>
      </c>
      <c r="JC72" s="551" cm="1">
        <f t="array" aca="1" ref="JC72" ca="1">IFERROR(IF(AND(НачЦ_ИнвП_Дата&lt;=JC$3,КИнвП_Дата&gt;JC$3),
INDEX(Кальк._виноград,MATCH($A72,Кальк._виноград_наим.,0),MATCH("Сумма затрат, т.руб.",'Кальк-я'!$5:$5,0))*
INDEX(ЗФ,MATCH($A$66,ЗФ!$A:$A,0),MATCH("Посевная площадь"&amp;YEAR(JD$3),ЗФ!$2:$2,0))*
INDEX(Коэф.закупка_год_виноград[],MATCH($A72,Коэф.закупка_год_виноград[1],0),MATCH(MONTH(JC$3),КЗ!$1:$1,0))/1000,""),0)</f>
        <v>0</v>
      </c>
      <c r="JD72" s="551" cm="1">
        <f t="array" aca="1" ref="JD72" ca="1">IFERROR(IF(AND(НачЦ_ИнвП_Дата&lt;=JD$3,КИнвП_Дата&gt;JD$3),
INDEX(Кальк._виноград,MATCH($A72,Кальк._виноград_наим.,0),MATCH("Сумма затрат, т.руб.",'Кальк-я'!$5:$5,0))*
INDEX(ЗФ,MATCH($A$66,ЗФ!$A:$A,0),MATCH("Посевная площадь"&amp;YEAR(JE$3),ЗФ!$2:$2,0))*
INDEX(Коэф.закупка_год_виноград[],MATCH($A72,Коэф.закупка_год_виноград[1],0),MATCH(MONTH(JD$3),КЗ!$1:$1,0))/1000,""),0)</f>
        <v>0</v>
      </c>
      <c r="JE72" s="551" cm="1">
        <f t="array" aca="1" ref="JE72" ca="1">IFERROR(IF(AND(НачЦ_ИнвП_Дата&lt;=JE$3,КИнвП_Дата&gt;JE$3),
INDEX(Кальк._виноград,MATCH($A72,Кальк._виноград_наим.,0),MATCH("Сумма затрат, т.руб.",'Кальк-я'!$5:$5,0))*
INDEX(ЗФ,MATCH($A$66,ЗФ!$A:$A,0),MATCH("Посевная площадь"&amp;YEAR(JF$3),ЗФ!$2:$2,0))*
INDEX(Коэф.закупка_год_виноград[],MATCH($A72,Коэф.закупка_год_виноград[1],0),MATCH(MONTH(JE$3),КЗ!$1:$1,0))/1000,""),0)</f>
        <v>0</v>
      </c>
      <c r="JF72" s="551" cm="1">
        <f t="array" aca="1" ref="JF72" ca="1">IFERROR(IF(AND(НачЦ_ИнвП_Дата&lt;=JF$3,КИнвП_Дата&gt;JF$3),
INDEX(Кальк._виноград,MATCH($A72,Кальк._виноград_наим.,0),MATCH("Сумма затрат, т.руб.",'Кальк-я'!$5:$5,0))*
INDEX(ЗФ,MATCH($A$66,ЗФ!$A:$A,0),MATCH("Посевная площадь"&amp;YEAR(JG$3),ЗФ!$2:$2,0))*
INDEX(Коэф.закупка_год_виноград[],MATCH($A72,Коэф.закупка_год_виноград[1],0),MATCH(MONTH(JF$3),КЗ!$1:$1,0))/1000,""),0)</f>
        <v>0</v>
      </c>
      <c r="JG72" s="551" cm="1">
        <f t="array" aca="1" ref="JG72" ca="1">IFERROR(IF(AND(НачЦ_ИнвП_Дата&lt;=JG$3,КИнвП_Дата&gt;JG$3),
INDEX(Кальк._виноград,MATCH($A72,Кальк._виноград_наим.,0),MATCH("Сумма затрат, т.руб.",'Кальк-я'!$5:$5,0))*
INDEX(ЗФ,MATCH($A$66,ЗФ!$A:$A,0),MATCH("Посевная площадь"&amp;YEAR(JH$3),ЗФ!$2:$2,0))*
INDEX(Коэф.закупка_год_виноград[],MATCH($A72,Коэф.закупка_год_виноград[1],0),MATCH(MONTH(JG$3),КЗ!$1:$1,0))/1000,""),0)</f>
        <v>0</v>
      </c>
      <c r="JH72" s="551" cm="1">
        <f t="array" aca="1" ref="JH72" ca="1">IFERROR(IF(AND(НачЦ_ИнвП_Дата&lt;=JH$3,КИнвП_Дата&gt;JH$3),
INDEX(Кальк._виноград,MATCH($A72,Кальк._виноград_наим.,0),MATCH("Сумма затрат, т.руб.",'Кальк-я'!$5:$5,0))*
INDEX(ЗФ,MATCH($A$66,ЗФ!$A:$A,0),MATCH("Посевная площадь"&amp;YEAR(JI$3),ЗФ!$2:$2,0))*
INDEX(Коэф.закупка_год_виноград[],MATCH($A72,Коэф.закупка_год_виноград[1],0),MATCH(MONTH(JH$3),КЗ!$1:$1,0))/1000,""),0)</f>
        <v>0</v>
      </c>
      <c r="JI72" s="551" cm="1">
        <f t="array" aca="1" ref="JI72" ca="1">IFERROR(IF(AND(НачЦ_ИнвП_Дата&lt;=JI$3,КИнвП_Дата&gt;JI$3),
INDEX(Кальк._виноград,MATCH($A72,Кальк._виноград_наим.,0),MATCH("Сумма затрат, т.руб.",'Кальк-я'!$5:$5,0))*
INDEX(ЗФ,MATCH($A$66,ЗФ!$A:$A,0),MATCH("Посевная площадь"&amp;YEAR(JJ$3),ЗФ!$2:$2,0))*
INDEX(Коэф.закупка_год_виноград[],MATCH($A72,Коэф.закупка_год_виноград[1],0),MATCH(MONTH(JI$3),КЗ!$1:$1,0))/1000,""),0)</f>
        <v>48.9</v>
      </c>
      <c r="JJ72" s="551" cm="1">
        <f t="array" aca="1" ref="JJ72" ca="1">IFERROR(IF(AND(НачЦ_ИнвП_Дата&lt;=JJ$3,КИнвП_Дата&gt;JJ$3),
INDEX(Кальк._виноград,MATCH($A72,Кальк._виноград_наим.,0),MATCH("Сумма затрат, т.руб.",'Кальк-я'!$5:$5,0))*
INDEX(ЗФ,MATCH($A$66,ЗФ!$A:$A,0),MATCH("Посевная площадь"&amp;YEAR(JK$3),ЗФ!$2:$2,0))*
INDEX(Коэф.закупка_год_виноград[],MATCH($A72,Коэф.закупка_год_виноград[1],0),MATCH(MONTH(JJ$3),КЗ!$1:$1,0))/1000,""),0)</f>
        <v>48.9</v>
      </c>
      <c r="JK72" s="551" cm="1">
        <f t="array" aca="1" ref="JK72" ca="1">IFERROR(IF(AND(НачЦ_ИнвП_Дата&lt;=JK$3,КИнвП_Дата&gt;JK$3),
INDEX(Кальк._виноград,MATCH($A72,Кальк._виноград_наим.,0),MATCH("Сумма затрат, т.руб.",'Кальк-я'!$5:$5,0))*
INDEX(ЗФ,MATCH($A$66,ЗФ!$A:$A,0),MATCH("Посевная площадь"&amp;YEAR(JL$3),ЗФ!$2:$2,0))*
INDEX(Коэф.закупка_год_виноград[],MATCH($A72,Коэф.закупка_год_виноград[1],0),MATCH(MONTH(JK$3),КЗ!$1:$1,0))/1000,""),0)</f>
        <v>0</v>
      </c>
      <c r="JL72" s="551" cm="1">
        <f t="array" aca="1" ref="JL72" ca="1">IFERROR(IF(AND(НачЦ_ИнвП_Дата&lt;=JL$3,КИнвП_Дата&gt;JL$3),
INDEX(Кальк._виноград,MATCH($A72,Кальк._виноград_наим.,0),MATCH("Сумма затрат, т.руб.",'Кальк-я'!$5:$5,0))*
INDEX(ЗФ,MATCH($A$66,ЗФ!$A:$A,0),MATCH("Посевная площадь"&amp;YEAR(JM$3),ЗФ!$2:$2,0))*
INDEX(Коэф.закупка_год_виноград[],MATCH($A72,Коэф.закупка_год_виноград[1],0),MATCH(MONTH(JL$3),КЗ!$1:$1,0))/1000,""),0)</f>
        <v>0</v>
      </c>
      <c r="JM72" s="551" cm="1">
        <f t="array" aca="1" ref="JM72" ca="1">IFERROR(IF(AND(НачЦ_ИнвП_Дата&lt;=JM$3,КИнвП_Дата&gt;JM$3),
INDEX(Кальк._виноград,MATCH($A72,Кальк._виноград_наим.,0),MATCH("Сумма затрат, т.руб.",'Кальк-я'!$5:$5,0))*
INDEX(ЗФ,MATCH($A$66,ЗФ!$A:$A,0),MATCH("Посевная площадь"&amp;YEAR(JN$3),ЗФ!$2:$2,0))*
INDEX(Коэф.закупка_год_виноград[],MATCH($A72,Коэф.закупка_год_виноград[1],0),MATCH(MONTH(JM$3),КЗ!$1:$1,0))/1000,""),0)</f>
        <v>0</v>
      </c>
      <c r="JN72" s="552">
        <f t="shared" ref="JN72" ca="1" si="1682">SUM(JB72:JM72)</f>
        <v>97.8</v>
      </c>
      <c r="JO72" s="551" cm="1">
        <f t="array" aca="1" ref="JO72" ca="1">IFERROR(IF(AND(НачЦ_ИнвП_Дата&lt;=JO$3,КИнвП_Дата&gt;JO$3),
INDEX(Кальк._виноград,MATCH($A72,Кальк._виноград_наим.,0),MATCH("Сумма затрат, т.руб.",'Кальк-я'!$5:$5,0))*
INDEX(ЗФ,MATCH($A$66,ЗФ!$A:$A,0),MATCH("Посевная площадь"&amp;YEAR(JP$3),ЗФ!$2:$2,0))*
INDEX(Коэф.закупка_год_виноград[],MATCH($A72,Коэф.закупка_год_виноград[1],0),MATCH(MONTH(JO$3),КЗ!$1:$1,0))/1000,""),0)</f>
        <v>0</v>
      </c>
      <c r="JP72" s="551" cm="1">
        <f t="array" aca="1" ref="JP72" ca="1">IFERROR(IF(AND(НачЦ_ИнвП_Дата&lt;=JP$3,КИнвП_Дата&gt;JP$3),
INDEX(Кальк._виноград,MATCH($A72,Кальк._виноград_наим.,0),MATCH("Сумма затрат, т.руб.",'Кальк-я'!$5:$5,0))*
INDEX(ЗФ,MATCH($A$66,ЗФ!$A:$A,0),MATCH("Посевная площадь"&amp;YEAR(JQ$3),ЗФ!$2:$2,0))*
INDEX(Коэф.закупка_год_виноград[],MATCH($A72,Коэф.закупка_год_виноград[1],0),MATCH(MONTH(JP$3),КЗ!$1:$1,0))/1000,""),0)</f>
        <v>0</v>
      </c>
      <c r="JQ72" s="551" cm="1">
        <f t="array" aca="1" ref="JQ72" ca="1">IFERROR(IF(AND(НачЦ_ИнвП_Дата&lt;=JQ$3,КИнвП_Дата&gt;JQ$3),
INDEX(Кальк._виноград,MATCH($A72,Кальк._виноград_наим.,0),MATCH("Сумма затрат, т.руб.",'Кальк-я'!$5:$5,0))*
INDEX(ЗФ,MATCH($A$66,ЗФ!$A:$A,0),MATCH("Посевная площадь"&amp;YEAR(JR$3),ЗФ!$2:$2,0))*
INDEX(Коэф.закупка_год_виноград[],MATCH($A72,Коэф.закупка_год_виноград[1],0),MATCH(MONTH(JQ$3),КЗ!$1:$1,0))/1000,""),0)</f>
        <v>0</v>
      </c>
      <c r="JR72" s="551" cm="1">
        <f t="array" aca="1" ref="JR72" ca="1">IFERROR(IF(AND(НачЦ_ИнвП_Дата&lt;=JR$3,КИнвП_Дата&gt;JR$3),
INDEX(Кальк._виноград,MATCH($A72,Кальк._виноград_наим.,0),MATCH("Сумма затрат, т.руб.",'Кальк-я'!$5:$5,0))*
INDEX(ЗФ,MATCH($A$66,ЗФ!$A:$A,0),MATCH("Посевная площадь"&amp;YEAR(JS$3),ЗФ!$2:$2,0))*
INDEX(Коэф.закупка_год_виноград[],MATCH($A72,Коэф.закупка_год_виноград[1],0),MATCH(MONTH(JR$3),КЗ!$1:$1,0))/1000,""),0)</f>
        <v>0</v>
      </c>
      <c r="JS72" s="551" cm="1">
        <f t="array" aca="1" ref="JS72" ca="1">IFERROR(IF(AND(НачЦ_ИнвП_Дата&lt;=JS$3,КИнвП_Дата&gt;JS$3),
INDEX(Кальк._виноград,MATCH($A72,Кальк._виноград_наим.,0),MATCH("Сумма затрат, т.руб.",'Кальк-я'!$5:$5,0))*
INDEX(ЗФ,MATCH($A$66,ЗФ!$A:$A,0),MATCH("Посевная площадь"&amp;YEAR(JT$3),ЗФ!$2:$2,0))*
INDEX(Коэф.закупка_год_виноград[],MATCH($A72,Коэф.закупка_год_виноград[1],0),MATCH(MONTH(JS$3),КЗ!$1:$1,0))/1000,""),0)</f>
        <v>0</v>
      </c>
      <c r="JT72" s="551" cm="1">
        <f t="array" aca="1" ref="JT72" ca="1">IFERROR(IF(AND(НачЦ_ИнвП_Дата&lt;=JT$3,КИнвП_Дата&gt;JT$3),
INDEX(Кальк._виноград,MATCH($A72,Кальк._виноград_наим.,0),MATCH("Сумма затрат, т.руб.",'Кальк-я'!$5:$5,0))*
INDEX(ЗФ,MATCH($A$66,ЗФ!$A:$A,0),MATCH("Посевная площадь"&amp;YEAR(JU$3),ЗФ!$2:$2,0))*
INDEX(Коэф.закупка_год_виноград[],MATCH($A72,Коэф.закупка_год_виноград[1],0),MATCH(MONTH(JT$3),КЗ!$1:$1,0))/1000,""),0)</f>
        <v>0</v>
      </c>
      <c r="JU72" s="551" cm="1">
        <f t="array" aca="1" ref="JU72" ca="1">IFERROR(IF(AND(НачЦ_ИнвП_Дата&lt;=JU$3,КИнвП_Дата&gt;JU$3),
INDEX(Кальк._виноград,MATCH($A72,Кальк._виноград_наим.,0),MATCH("Сумма затрат, т.руб.",'Кальк-я'!$5:$5,0))*
INDEX(ЗФ,MATCH($A$66,ЗФ!$A:$A,0),MATCH("Посевная площадь"&amp;YEAR(JV$3),ЗФ!$2:$2,0))*
INDEX(Коэф.закупка_год_виноград[],MATCH($A72,Коэф.закупка_год_виноград[1],0),MATCH(MONTH(JU$3),КЗ!$1:$1,0))/1000,""),0)</f>
        <v>0</v>
      </c>
      <c r="JV72" s="551" cm="1">
        <f t="array" aca="1" ref="JV72" ca="1">IFERROR(IF(AND(НачЦ_ИнвП_Дата&lt;=JV$3,КИнвП_Дата&gt;JV$3),
INDEX(Кальк._виноград,MATCH($A72,Кальк._виноград_наим.,0),MATCH("Сумма затрат, т.руб.",'Кальк-я'!$5:$5,0))*
INDEX(ЗФ,MATCH($A$66,ЗФ!$A:$A,0),MATCH("Посевная площадь"&amp;YEAR(JW$3),ЗФ!$2:$2,0))*
INDEX(Коэф.закупка_год_виноград[],MATCH($A72,Коэф.закупка_год_виноград[1],0),MATCH(MONTH(JV$3),КЗ!$1:$1,0))/1000,""),0)</f>
        <v>48.9</v>
      </c>
      <c r="JW72" s="551" cm="1">
        <f t="array" aca="1" ref="JW72" ca="1">IFERROR(IF(AND(НачЦ_ИнвП_Дата&lt;=JW$3,КИнвП_Дата&gt;JW$3),
INDEX(Кальк._виноград,MATCH($A72,Кальк._виноград_наим.,0),MATCH("Сумма затрат, т.руб.",'Кальк-я'!$5:$5,0))*
INDEX(ЗФ,MATCH($A$66,ЗФ!$A:$A,0),MATCH("Посевная площадь"&amp;YEAR(JX$3),ЗФ!$2:$2,0))*
INDEX(Коэф.закупка_год_виноград[],MATCH($A72,Коэф.закупка_год_виноград[1],0),MATCH(MONTH(JW$3),КЗ!$1:$1,0))/1000,""),0)</f>
        <v>48.9</v>
      </c>
      <c r="JX72" s="551" cm="1">
        <f t="array" aca="1" ref="JX72" ca="1">IFERROR(IF(AND(НачЦ_ИнвП_Дата&lt;=JX$3,КИнвП_Дата&gt;JX$3),
INDEX(Кальк._виноград,MATCH($A72,Кальк._виноград_наим.,0),MATCH("Сумма затрат, т.руб.",'Кальк-я'!$5:$5,0))*
INDEX(ЗФ,MATCH($A$66,ЗФ!$A:$A,0),MATCH("Посевная площадь"&amp;YEAR(JY$3),ЗФ!$2:$2,0))*
INDEX(Коэф.закупка_год_виноград[],MATCH($A72,Коэф.закупка_год_виноград[1],0),MATCH(MONTH(JX$3),КЗ!$1:$1,0))/1000,""),0)</f>
        <v>0</v>
      </c>
      <c r="JY72" s="551" cm="1">
        <f t="array" aca="1" ref="JY72" ca="1">IFERROR(IF(AND(НачЦ_ИнвП_Дата&lt;=JY$3,КИнвП_Дата&gt;JY$3),
INDEX(Кальк._виноград,MATCH($A72,Кальк._виноград_наим.,0),MATCH("Сумма затрат, т.руб.",'Кальк-я'!$5:$5,0))*
INDEX(ЗФ,MATCH($A$66,ЗФ!$A:$A,0),MATCH("Посевная площадь"&amp;YEAR(JZ$3),ЗФ!$2:$2,0))*
INDEX(Коэф.закупка_год_виноград[],MATCH($A72,Коэф.закупка_год_виноград[1],0),MATCH(MONTH(JY$3),КЗ!$1:$1,0))/1000,""),0)</f>
        <v>0</v>
      </c>
      <c r="JZ72" s="551" cm="1">
        <f t="array" aca="1" ref="JZ72" ca="1">IFERROR(IF(AND(НачЦ_ИнвП_Дата&lt;=JZ$3,КИнвП_Дата&gt;JZ$3),
INDEX(Кальк._виноград,MATCH($A72,Кальк._виноград_наим.,0),MATCH("Сумма затрат, т.руб.",'Кальк-я'!$5:$5,0))*
INDEX(ЗФ,MATCH($A$66,ЗФ!$A:$A,0),MATCH("Посевная площадь"&amp;YEAR(KA$3),ЗФ!$2:$2,0))*
INDEX(Коэф.закупка_год_виноград[],MATCH($A72,Коэф.закупка_год_виноград[1],0),MATCH(MONTH(JZ$3),КЗ!$1:$1,0))/1000,""),0)</f>
        <v>0</v>
      </c>
      <c r="KA72" s="552">
        <f t="shared" ref="KA72" ca="1" si="1683">SUM(JO72:JZ72)</f>
        <v>97.8</v>
      </c>
      <c r="KB72" s="551" cm="1">
        <f t="array" aca="1" ref="KB72" ca="1">IFERROR(IF(AND(НачЦ_ИнвП_Дата&lt;=KB$3,КИнвП_Дата&gt;KB$3),
INDEX(Кальк._виноград,MATCH($A72,Кальк._виноград_наим.,0),MATCH("Сумма затрат, т.руб.",'Кальк-я'!$5:$5,0))*
INDEX(ЗФ,MATCH($A$66,ЗФ!$A:$A,0),MATCH("Посевная площадь"&amp;YEAR(KC$3),ЗФ!$2:$2,0))*
INDEX(Коэф.закупка_год_виноград[],MATCH($A72,Коэф.закупка_год_виноград[1],0),MATCH(MONTH(KB$3),КЗ!$1:$1,0))/1000,""),0)</f>
        <v>0</v>
      </c>
      <c r="KC72" s="551" cm="1">
        <f t="array" aca="1" ref="KC72" ca="1">IFERROR(IF(AND(НачЦ_ИнвП_Дата&lt;=KC$3,КИнвП_Дата&gt;KC$3),
INDEX(Кальк._виноград,MATCH($A72,Кальк._виноград_наим.,0),MATCH("Сумма затрат, т.руб.",'Кальк-я'!$5:$5,0))*
INDEX(ЗФ,MATCH($A$66,ЗФ!$A:$A,0),MATCH("Посевная площадь"&amp;YEAR(KD$3),ЗФ!$2:$2,0))*
INDEX(Коэф.закупка_год_виноград[],MATCH($A72,Коэф.закупка_год_виноград[1],0),MATCH(MONTH(KC$3),КЗ!$1:$1,0))/1000,""),0)</f>
        <v>0</v>
      </c>
      <c r="KD72" s="551" cm="1">
        <f t="array" aca="1" ref="KD72" ca="1">IFERROR(IF(AND(НачЦ_ИнвП_Дата&lt;=KD$3,КИнвП_Дата&gt;KD$3),
INDEX(Кальк._виноград,MATCH($A72,Кальк._виноград_наим.,0),MATCH("Сумма затрат, т.руб.",'Кальк-я'!$5:$5,0))*
INDEX(ЗФ,MATCH($A$66,ЗФ!$A:$A,0),MATCH("Посевная площадь"&amp;YEAR(KE$3),ЗФ!$2:$2,0))*
INDEX(Коэф.закупка_год_виноград[],MATCH($A72,Коэф.закупка_год_виноград[1],0),MATCH(MONTH(KD$3),КЗ!$1:$1,0))/1000,""),0)</f>
        <v>0</v>
      </c>
      <c r="KE72" s="551" cm="1">
        <f t="array" aca="1" ref="KE72" ca="1">IFERROR(IF(AND(НачЦ_ИнвП_Дата&lt;=KE$3,КИнвП_Дата&gt;KE$3),
INDEX(Кальк._виноград,MATCH($A72,Кальк._виноград_наим.,0),MATCH("Сумма затрат, т.руб.",'Кальк-я'!$5:$5,0))*
INDEX(ЗФ,MATCH($A$66,ЗФ!$A:$A,0),MATCH("Посевная площадь"&amp;YEAR(KF$3),ЗФ!$2:$2,0))*
INDEX(Коэф.закупка_год_виноград[],MATCH($A72,Коэф.закупка_год_виноград[1],0),MATCH(MONTH(KE$3),КЗ!$1:$1,0))/1000,""),0)</f>
        <v>0</v>
      </c>
      <c r="KF72" s="551" cm="1">
        <f t="array" aca="1" ref="KF72" ca="1">IFERROR(IF(AND(НачЦ_ИнвП_Дата&lt;=KF$3,КИнвП_Дата&gt;KF$3),
INDEX(Кальк._виноград,MATCH($A72,Кальк._виноград_наим.,0),MATCH("Сумма затрат, т.руб.",'Кальк-я'!$5:$5,0))*
INDEX(ЗФ,MATCH($A$66,ЗФ!$A:$A,0),MATCH("Посевная площадь"&amp;YEAR(KG$3),ЗФ!$2:$2,0))*
INDEX(Коэф.закупка_год_виноград[],MATCH($A72,Коэф.закупка_год_виноград[1],0),MATCH(MONTH(KF$3),КЗ!$1:$1,0))/1000,""),0)</f>
        <v>0</v>
      </c>
      <c r="KG72" s="551" cm="1">
        <f t="array" aca="1" ref="KG72" ca="1">IFERROR(IF(AND(НачЦ_ИнвП_Дата&lt;=KG$3,КИнвП_Дата&gt;KG$3),
INDEX(Кальк._виноград,MATCH($A72,Кальк._виноград_наим.,0),MATCH("Сумма затрат, т.руб.",'Кальк-я'!$5:$5,0))*
INDEX(ЗФ,MATCH($A$66,ЗФ!$A:$A,0),MATCH("Посевная площадь"&amp;YEAR(KH$3),ЗФ!$2:$2,0))*
INDEX(Коэф.закупка_год_виноград[],MATCH($A72,Коэф.закупка_год_виноград[1],0),MATCH(MONTH(KG$3),КЗ!$1:$1,0))/1000,""),0)</f>
        <v>0</v>
      </c>
      <c r="KH72" s="551" cm="1">
        <f t="array" aca="1" ref="KH72" ca="1">IFERROR(IF(AND(НачЦ_ИнвП_Дата&lt;=KH$3,КИнвП_Дата&gt;KH$3),
INDEX(Кальк._виноград,MATCH($A72,Кальк._виноград_наим.,0),MATCH("Сумма затрат, т.руб.",'Кальк-я'!$5:$5,0))*
INDEX(ЗФ,MATCH($A$66,ЗФ!$A:$A,0),MATCH("Посевная площадь"&amp;YEAR(KI$3),ЗФ!$2:$2,0))*
INDEX(Коэф.закупка_год_виноград[],MATCH($A72,Коэф.закупка_год_виноград[1],0),MATCH(MONTH(KH$3),КЗ!$1:$1,0))/1000,""),0)</f>
        <v>0</v>
      </c>
      <c r="KI72" s="551" cm="1">
        <f t="array" aca="1" ref="KI72" ca="1">IFERROR(IF(AND(НачЦ_ИнвП_Дата&lt;=KI$3,КИнвП_Дата&gt;KI$3),
INDEX(Кальк._виноград,MATCH($A72,Кальк._виноград_наим.,0),MATCH("Сумма затрат, т.руб.",'Кальк-я'!$5:$5,0))*
INDEX(ЗФ,MATCH($A$66,ЗФ!$A:$A,0),MATCH("Посевная площадь"&amp;YEAR(KJ$3),ЗФ!$2:$2,0))*
INDEX(Коэф.закупка_год_виноград[],MATCH($A72,Коэф.закупка_год_виноград[1],0),MATCH(MONTH(KI$3),КЗ!$1:$1,0))/1000,""),0)</f>
        <v>48.9</v>
      </c>
      <c r="KJ72" s="551" cm="1">
        <f t="array" aca="1" ref="KJ72" ca="1">IFERROR(IF(AND(НачЦ_ИнвП_Дата&lt;=KJ$3,КИнвП_Дата&gt;KJ$3),
INDEX(Кальк._виноград,MATCH($A72,Кальк._виноград_наим.,0),MATCH("Сумма затрат, т.руб.",'Кальк-я'!$5:$5,0))*
INDEX(ЗФ,MATCH($A$66,ЗФ!$A:$A,0),MATCH("Посевная площадь"&amp;YEAR(KK$3),ЗФ!$2:$2,0))*
INDEX(Коэф.закупка_год_виноград[],MATCH($A72,Коэф.закупка_год_виноград[1],0),MATCH(MONTH(KJ$3),КЗ!$1:$1,0))/1000,""),0)</f>
        <v>48.9</v>
      </c>
      <c r="KK72" s="551" cm="1">
        <f t="array" aca="1" ref="KK72" ca="1">IFERROR(IF(AND(НачЦ_ИнвП_Дата&lt;=KK$3,КИнвП_Дата&gt;KK$3),
INDEX(Кальк._виноград,MATCH($A72,Кальк._виноград_наим.,0),MATCH("Сумма затрат, т.руб.",'Кальк-я'!$5:$5,0))*
INDEX(ЗФ,MATCH($A$66,ЗФ!$A:$A,0),MATCH("Посевная площадь"&amp;YEAR(KL$3),ЗФ!$2:$2,0))*
INDEX(Коэф.закупка_год_виноград[],MATCH($A72,Коэф.закупка_год_виноград[1],0),MATCH(MONTH(KK$3),КЗ!$1:$1,0))/1000,""),0)</f>
        <v>0</v>
      </c>
      <c r="KL72" s="551" cm="1">
        <f t="array" aca="1" ref="KL72" ca="1">IFERROR(IF(AND(НачЦ_ИнвП_Дата&lt;=KL$3,КИнвП_Дата&gt;KL$3),
INDEX(Кальк._виноград,MATCH($A72,Кальк._виноград_наим.,0),MATCH("Сумма затрат, т.руб.",'Кальк-я'!$5:$5,0))*
INDEX(ЗФ,MATCH($A$66,ЗФ!$A:$A,0),MATCH("Посевная площадь"&amp;YEAR(KM$3),ЗФ!$2:$2,0))*
INDEX(Коэф.закупка_год_виноград[],MATCH($A72,Коэф.закупка_год_виноград[1],0),MATCH(MONTH(KL$3),КЗ!$1:$1,0))/1000,""),0)</f>
        <v>0</v>
      </c>
      <c r="KM72" s="551" cm="1">
        <f t="array" aca="1" ref="KM72" ca="1">IFERROR(IF(AND(НачЦ_ИнвП_Дата&lt;=KM$3,КИнвП_Дата&gt;KM$3),
INDEX(Кальк._виноград,MATCH($A72,Кальк._виноград_наим.,0),MATCH("Сумма затрат, т.руб.",'Кальк-я'!$5:$5,0))*
INDEX(ЗФ,MATCH($A$66,ЗФ!$A:$A,0),MATCH("Посевная площадь"&amp;YEAR(KN$3),ЗФ!$2:$2,0))*
INDEX(Коэф.закупка_год_виноград[],MATCH($A72,Коэф.закупка_год_виноград[1],0),MATCH(MONTH(KM$3),КЗ!$1:$1,0))/1000,""),0)</f>
        <v>0</v>
      </c>
      <c r="KN72" s="552">
        <f t="shared" ref="KN72" ca="1" si="1684">SUM(KB72:KM72)</f>
        <v>97.8</v>
      </c>
      <c r="KO72" s="551" cm="1">
        <f t="array" aca="1" ref="KO72" ca="1">IFERROR(IF(AND(НачЦ_ИнвП_Дата&lt;=KO$3,КИнвП_Дата&gt;KO$3),
INDEX(Кальк._виноград,MATCH($A72,Кальк._виноград_наим.,0),MATCH("Сумма затрат, т.руб.",'Кальк-я'!$5:$5,0))*
INDEX(ЗФ,MATCH($A$66,ЗФ!$A:$A,0),MATCH("Посевная площадь"&amp;YEAR(KP$3),ЗФ!$2:$2,0))*
INDEX(Коэф.закупка_год_виноград[],MATCH($A72,Коэф.закупка_год_виноград[1],0),MATCH(MONTH(KO$3),КЗ!$1:$1,0))/1000,""),0)</f>
        <v>0</v>
      </c>
      <c r="KP72" s="551" cm="1">
        <f t="array" aca="1" ref="KP72" ca="1">IFERROR(IF(AND(НачЦ_ИнвП_Дата&lt;=KP$3,КИнвП_Дата&gt;KP$3),
INDEX(Кальк._виноград,MATCH($A72,Кальк._виноград_наим.,0),MATCH("Сумма затрат, т.руб.",'Кальк-я'!$5:$5,0))*
INDEX(ЗФ,MATCH($A$66,ЗФ!$A:$A,0),MATCH("Посевная площадь"&amp;YEAR(KQ$3),ЗФ!$2:$2,0))*
INDEX(Коэф.закупка_год_виноград[],MATCH($A72,Коэф.закупка_год_виноград[1],0),MATCH(MONTH(KP$3),КЗ!$1:$1,0))/1000,""),0)</f>
        <v>0</v>
      </c>
      <c r="KQ72" s="551" cm="1">
        <f t="array" aca="1" ref="KQ72" ca="1">IFERROR(IF(AND(НачЦ_ИнвП_Дата&lt;=KQ$3,КИнвП_Дата&gt;KQ$3),
INDEX(Кальк._виноград,MATCH($A72,Кальк._виноград_наим.,0),MATCH("Сумма затрат, т.руб.",'Кальк-я'!$5:$5,0))*
INDEX(ЗФ,MATCH($A$66,ЗФ!$A:$A,0),MATCH("Посевная площадь"&amp;YEAR(KR$3),ЗФ!$2:$2,0))*
INDEX(Коэф.закупка_год_виноград[],MATCH($A72,Коэф.закупка_год_виноград[1],0),MATCH(MONTH(KQ$3),КЗ!$1:$1,0))/1000,""),0)</f>
        <v>0</v>
      </c>
      <c r="KR72" s="551" cm="1">
        <f t="array" aca="1" ref="KR72" ca="1">IFERROR(IF(AND(НачЦ_ИнвП_Дата&lt;=KR$3,КИнвП_Дата&gt;KR$3),
INDEX(Кальк._виноград,MATCH($A72,Кальк._виноград_наим.,0),MATCH("Сумма затрат, т.руб.",'Кальк-я'!$5:$5,0))*
INDEX(ЗФ,MATCH($A$66,ЗФ!$A:$A,0),MATCH("Посевная площадь"&amp;YEAR(KS$3),ЗФ!$2:$2,0))*
INDEX(Коэф.закупка_год_виноград[],MATCH($A72,Коэф.закупка_год_виноград[1],0),MATCH(MONTH(KR$3),КЗ!$1:$1,0))/1000,""),0)</f>
        <v>0</v>
      </c>
      <c r="KS72" s="551" cm="1">
        <f t="array" aca="1" ref="KS72" ca="1">IFERROR(IF(AND(НачЦ_ИнвП_Дата&lt;=KS$3,КИнвП_Дата&gt;KS$3),
INDEX(Кальк._виноград,MATCH($A72,Кальк._виноград_наим.,0),MATCH("Сумма затрат, т.руб.",'Кальк-я'!$5:$5,0))*
INDEX(ЗФ,MATCH($A$66,ЗФ!$A:$A,0),MATCH("Посевная площадь"&amp;YEAR(KT$3),ЗФ!$2:$2,0))*
INDEX(Коэф.закупка_год_виноград[],MATCH($A72,Коэф.закупка_год_виноград[1],0),MATCH(MONTH(KS$3),КЗ!$1:$1,0))/1000,""),0)</f>
        <v>0</v>
      </c>
      <c r="KT72" s="551" cm="1">
        <f t="array" aca="1" ref="KT72" ca="1">IFERROR(IF(AND(НачЦ_ИнвП_Дата&lt;=KT$3,КИнвП_Дата&gt;KT$3),
INDEX(Кальк._виноград,MATCH($A72,Кальк._виноград_наим.,0),MATCH("Сумма затрат, т.руб.",'Кальк-я'!$5:$5,0))*
INDEX(ЗФ,MATCH($A$66,ЗФ!$A:$A,0),MATCH("Посевная площадь"&amp;YEAR(KU$3),ЗФ!$2:$2,0))*
INDEX(Коэф.закупка_год_виноград[],MATCH($A72,Коэф.закупка_год_виноград[1],0),MATCH(MONTH(KT$3),КЗ!$1:$1,0))/1000,""),0)</f>
        <v>0</v>
      </c>
      <c r="KU72" s="551" cm="1">
        <f t="array" aca="1" ref="KU72" ca="1">IFERROR(IF(AND(НачЦ_ИнвП_Дата&lt;=KU$3,КИнвП_Дата&gt;KU$3),
INDEX(Кальк._виноград,MATCH($A72,Кальк._виноград_наим.,0),MATCH("Сумма затрат, т.руб.",'Кальк-я'!$5:$5,0))*
INDEX(ЗФ,MATCH($A$66,ЗФ!$A:$A,0),MATCH("Посевная площадь"&amp;YEAR(KV$3),ЗФ!$2:$2,0))*
INDEX(Коэф.закупка_год_виноград[],MATCH($A72,Коэф.закупка_год_виноград[1],0),MATCH(MONTH(KU$3),КЗ!$1:$1,0))/1000,""),0)</f>
        <v>0</v>
      </c>
      <c r="KV72" s="551" cm="1">
        <f t="array" aca="1" ref="KV72" ca="1">IFERROR(IF(AND(НачЦ_ИнвП_Дата&lt;=KV$3,КИнвП_Дата&gt;KV$3),
INDEX(Кальк._виноград,MATCH($A72,Кальк._виноград_наим.,0),MATCH("Сумма затрат, т.руб.",'Кальк-я'!$5:$5,0))*
INDEX(ЗФ,MATCH($A$66,ЗФ!$A:$A,0),MATCH("Посевная площадь"&amp;YEAR(KW$3),ЗФ!$2:$2,0))*
INDEX(Коэф.закупка_год_виноград[],MATCH($A72,Коэф.закупка_год_виноград[1],0),MATCH(MONTH(KV$3),КЗ!$1:$1,0))/1000,""),0)</f>
        <v>48.9</v>
      </c>
      <c r="KW72" s="551" cm="1">
        <f t="array" aca="1" ref="KW72" ca="1">IFERROR(IF(AND(НачЦ_ИнвП_Дата&lt;=KW$3,КИнвП_Дата&gt;KW$3),
INDEX(Кальк._виноград,MATCH($A72,Кальк._виноград_наим.,0),MATCH("Сумма затрат, т.руб.",'Кальк-я'!$5:$5,0))*
INDEX(ЗФ,MATCH($A$66,ЗФ!$A:$A,0),MATCH("Посевная площадь"&amp;YEAR(KX$3),ЗФ!$2:$2,0))*
INDEX(Коэф.закупка_год_виноград[],MATCH($A72,Коэф.закупка_год_виноград[1],0),MATCH(MONTH(KW$3),КЗ!$1:$1,0))/1000,""),0)</f>
        <v>48.9</v>
      </c>
      <c r="KX72" s="551" cm="1">
        <f t="array" aca="1" ref="KX72" ca="1">IFERROR(IF(AND(НачЦ_ИнвП_Дата&lt;=KX$3,КИнвП_Дата&gt;KX$3),
INDEX(Кальк._виноград,MATCH($A72,Кальк._виноград_наим.,0),MATCH("Сумма затрат, т.руб.",'Кальк-я'!$5:$5,0))*
INDEX(ЗФ,MATCH($A$66,ЗФ!$A:$A,0),MATCH("Посевная площадь"&amp;YEAR(KY$3),ЗФ!$2:$2,0))*
INDEX(Коэф.закупка_год_виноград[],MATCH($A72,Коэф.закупка_год_виноград[1],0),MATCH(MONTH(KX$3),КЗ!$1:$1,0))/1000,""),0)</f>
        <v>0</v>
      </c>
      <c r="KY72" s="551" cm="1">
        <f t="array" aca="1" ref="KY72" ca="1">IFERROR(IF(AND(НачЦ_ИнвП_Дата&lt;=KY$3,КИнвП_Дата&gt;KY$3),
INDEX(Кальк._виноград,MATCH($A72,Кальк._виноград_наим.,0),MATCH("Сумма затрат, т.руб.",'Кальк-я'!$5:$5,0))*
INDEX(ЗФ,MATCH($A$66,ЗФ!$A:$A,0),MATCH("Посевная площадь"&amp;YEAR(KZ$3),ЗФ!$2:$2,0))*
INDEX(Коэф.закупка_год_виноград[],MATCH($A72,Коэф.закупка_год_виноград[1],0),MATCH(MONTH(KY$3),КЗ!$1:$1,0))/1000,""),0)</f>
        <v>0</v>
      </c>
      <c r="KZ72" s="551" cm="1">
        <f t="array" aca="1" ref="KZ72" ca="1">IFERROR(IF(AND(НачЦ_ИнвП_Дата&lt;=KZ$3,КИнвП_Дата&gt;KZ$3),
INDEX(Кальк._виноград,MATCH($A72,Кальк._виноград_наим.,0),MATCH("Сумма затрат, т.руб.",'Кальк-я'!$5:$5,0))*
INDEX(ЗФ,MATCH($A$66,ЗФ!$A:$A,0),MATCH("Посевная площадь"&amp;YEAR(LA$3),ЗФ!$2:$2,0))*
INDEX(Коэф.закупка_год_виноград[],MATCH($A72,Коэф.закупка_год_виноград[1],0),MATCH(MONTH(KZ$3),КЗ!$1:$1,0))/1000,""),0)</f>
        <v>0</v>
      </c>
      <c r="LA72" s="552">
        <f t="shared" ref="LA72" ca="1" si="1685">SUM(KO72:KZ72)</f>
        <v>97.8</v>
      </c>
      <c r="LB72" s="551" cm="1">
        <f t="array" aca="1" ref="LB72" ca="1">IFERROR(IF(AND(НачЦ_ИнвП_Дата&lt;=LB$3,КИнвП_Дата&gt;LB$3),
INDEX(Кальк._виноград,MATCH($A72,Кальк._виноград_наим.,0),MATCH("Сумма затрат, т.руб.",'Кальк-я'!$5:$5,0))*
INDEX(ЗФ,MATCH($A$66,ЗФ!$A:$A,0),MATCH("Посевная площадь"&amp;YEAR(LC$3),ЗФ!$2:$2,0))*
INDEX(Коэф.закупка_год_виноград[],MATCH($A72,Коэф.закупка_год_виноград[1],0),MATCH(MONTH(LB$3),КЗ!$1:$1,0))/1000,""),0)</f>
        <v>0</v>
      </c>
      <c r="LC72" s="551" cm="1">
        <f t="array" aca="1" ref="LC72" ca="1">IFERROR(IF(AND(НачЦ_ИнвП_Дата&lt;=LC$3,КИнвП_Дата&gt;LC$3),
INDEX(Кальк._виноград,MATCH($A72,Кальк._виноград_наим.,0),MATCH("Сумма затрат, т.руб.",'Кальк-я'!$5:$5,0))*
INDEX(ЗФ,MATCH($A$66,ЗФ!$A:$A,0),MATCH("Посевная площадь"&amp;YEAR(LD$3),ЗФ!$2:$2,0))*
INDEX(Коэф.закупка_год_виноград[],MATCH($A72,Коэф.закупка_год_виноград[1],0),MATCH(MONTH(LC$3),КЗ!$1:$1,0))/1000,""),0)</f>
        <v>0</v>
      </c>
      <c r="LD72" s="551" cm="1">
        <f t="array" aca="1" ref="LD72" ca="1">IFERROR(IF(AND(НачЦ_ИнвП_Дата&lt;=LD$3,КИнвП_Дата&gt;LD$3),
INDEX(Кальк._виноград,MATCH($A72,Кальк._виноград_наим.,0),MATCH("Сумма затрат, т.руб.",'Кальк-я'!$5:$5,0))*
INDEX(ЗФ,MATCH($A$66,ЗФ!$A:$A,0),MATCH("Посевная площадь"&amp;YEAR(LE$3),ЗФ!$2:$2,0))*
INDEX(Коэф.закупка_год_виноград[],MATCH($A72,Коэф.закупка_год_виноград[1],0),MATCH(MONTH(LD$3),КЗ!$1:$1,0))/1000,""),0)</f>
        <v>0</v>
      </c>
      <c r="LE72" s="551" cm="1">
        <f t="array" aca="1" ref="LE72" ca="1">IFERROR(IF(AND(НачЦ_ИнвП_Дата&lt;=LE$3,КИнвП_Дата&gt;LE$3),
INDEX(Кальк._виноград,MATCH($A72,Кальк._виноград_наим.,0),MATCH("Сумма затрат, т.руб.",'Кальк-я'!$5:$5,0))*
INDEX(ЗФ,MATCH($A$66,ЗФ!$A:$A,0),MATCH("Посевная площадь"&amp;YEAR(LF$3),ЗФ!$2:$2,0))*
INDEX(Коэф.закупка_год_виноград[],MATCH($A72,Коэф.закупка_год_виноград[1],0),MATCH(MONTH(LE$3),КЗ!$1:$1,0))/1000,""),0)</f>
        <v>0</v>
      </c>
      <c r="LF72" s="551" cm="1">
        <f t="array" aca="1" ref="LF72" ca="1">IFERROR(IF(AND(НачЦ_ИнвП_Дата&lt;=LF$3,КИнвП_Дата&gt;LF$3),
INDEX(Кальк._виноград,MATCH($A72,Кальк._виноград_наим.,0),MATCH("Сумма затрат, т.руб.",'Кальк-я'!$5:$5,0))*
INDEX(ЗФ,MATCH($A$66,ЗФ!$A:$A,0),MATCH("Посевная площадь"&amp;YEAR(LG$3),ЗФ!$2:$2,0))*
INDEX(Коэф.закупка_год_виноград[],MATCH($A72,Коэф.закупка_год_виноград[1],0),MATCH(MONTH(LF$3),КЗ!$1:$1,0))/1000,""),0)</f>
        <v>0</v>
      </c>
      <c r="LG72" s="551" cm="1">
        <f t="array" aca="1" ref="LG72" ca="1">IFERROR(IF(AND(НачЦ_ИнвП_Дата&lt;=LG$3,КИнвП_Дата&gt;LG$3),
INDEX(Кальк._виноград,MATCH($A72,Кальк._виноград_наим.,0),MATCH("Сумма затрат, т.руб.",'Кальк-я'!$5:$5,0))*
INDEX(ЗФ,MATCH($A$66,ЗФ!$A:$A,0),MATCH("Посевная площадь"&amp;YEAR(LH$3),ЗФ!$2:$2,0))*
INDEX(Коэф.закупка_год_виноград[],MATCH($A72,Коэф.закупка_год_виноград[1],0),MATCH(MONTH(LG$3),КЗ!$1:$1,0))/1000,""),0)</f>
        <v>0</v>
      </c>
      <c r="LH72" s="551" cm="1">
        <f t="array" aca="1" ref="LH72" ca="1">IFERROR(IF(AND(НачЦ_ИнвП_Дата&lt;=LH$3,КИнвП_Дата&gt;LH$3),
INDEX(Кальк._виноград,MATCH($A72,Кальк._виноград_наим.,0),MATCH("Сумма затрат, т.руб.",'Кальк-я'!$5:$5,0))*
INDEX(ЗФ,MATCH($A$66,ЗФ!$A:$A,0),MATCH("Посевная площадь"&amp;YEAR(LI$3),ЗФ!$2:$2,0))*
INDEX(Коэф.закупка_год_виноград[],MATCH($A72,Коэф.закупка_год_виноград[1],0),MATCH(MONTH(LH$3),КЗ!$1:$1,0))/1000,""),0)</f>
        <v>0</v>
      </c>
      <c r="LI72" s="551" cm="1">
        <f t="array" aca="1" ref="LI72" ca="1">IFERROR(IF(AND(НачЦ_ИнвП_Дата&lt;=LI$3,КИнвП_Дата&gt;LI$3),
INDEX(Кальк._виноград,MATCH($A72,Кальк._виноград_наим.,0),MATCH("Сумма затрат, т.руб.",'Кальк-я'!$5:$5,0))*
INDEX(ЗФ,MATCH($A$66,ЗФ!$A:$A,0),MATCH("Посевная площадь"&amp;YEAR(LJ$3),ЗФ!$2:$2,0))*
INDEX(Коэф.закупка_год_виноград[],MATCH($A72,Коэф.закупка_год_виноград[1],0),MATCH(MONTH(LI$3),КЗ!$1:$1,0))/1000,""),0)</f>
        <v>48.9</v>
      </c>
      <c r="LJ72" s="551" cm="1">
        <f t="array" aca="1" ref="LJ72" ca="1">IFERROR(IF(AND(НачЦ_ИнвП_Дата&lt;=LJ$3,КИнвП_Дата&gt;LJ$3),
INDEX(Кальк._виноград,MATCH($A72,Кальк._виноград_наим.,0),MATCH("Сумма затрат, т.руб.",'Кальк-я'!$5:$5,0))*
INDEX(ЗФ,MATCH($A$66,ЗФ!$A:$A,0),MATCH("Посевная площадь"&amp;YEAR(LK$3),ЗФ!$2:$2,0))*
INDEX(Коэф.закупка_год_виноград[],MATCH($A72,Коэф.закупка_год_виноград[1],0),MATCH(MONTH(LJ$3),КЗ!$1:$1,0))/1000,""),0)</f>
        <v>48.9</v>
      </c>
      <c r="LK72" s="551" cm="1">
        <f t="array" aca="1" ref="LK72" ca="1">IFERROR(IF(AND(НачЦ_ИнвП_Дата&lt;=LK$3,КИнвП_Дата&gt;LK$3),
INDEX(Кальк._виноград,MATCH($A72,Кальк._виноград_наим.,0),MATCH("Сумма затрат, т.руб.",'Кальк-я'!$5:$5,0))*
INDEX(ЗФ,MATCH($A$66,ЗФ!$A:$A,0),MATCH("Посевная площадь"&amp;YEAR(LL$3),ЗФ!$2:$2,0))*
INDEX(Коэф.закупка_год_виноград[],MATCH($A72,Коэф.закупка_год_виноград[1],0),MATCH(MONTH(LK$3),КЗ!$1:$1,0))/1000,""),0)</f>
        <v>0</v>
      </c>
      <c r="LL72" s="551" cm="1">
        <f t="array" aca="1" ref="LL72" ca="1">IFERROR(IF(AND(НачЦ_ИнвП_Дата&lt;=LL$3,КИнвП_Дата&gt;LL$3),
INDEX(Кальк._виноград,MATCH($A72,Кальк._виноград_наим.,0),MATCH("Сумма затрат, т.руб.",'Кальк-я'!$5:$5,0))*
INDEX(ЗФ,MATCH($A$66,ЗФ!$A:$A,0),MATCH("Посевная площадь"&amp;YEAR(LM$3),ЗФ!$2:$2,0))*
INDEX(Коэф.закупка_год_виноград[],MATCH($A72,Коэф.закупка_год_виноград[1],0),MATCH(MONTH(LL$3),КЗ!$1:$1,0))/1000,""),0)</f>
        <v>0</v>
      </c>
      <c r="LM72" s="551" cm="1">
        <f t="array" aca="1" ref="LM72" ca="1">IFERROR(IF(AND(НачЦ_ИнвП_Дата&lt;=LM$3,КИнвП_Дата&gt;LM$3),
INDEX(Кальк._виноград,MATCH($A72,Кальк._виноград_наим.,0),MATCH("Сумма затрат, т.руб.",'Кальк-я'!$5:$5,0))*
INDEX(ЗФ,MATCH($A$66,ЗФ!$A:$A,0),MATCH("Посевная площадь"&amp;YEAR(LN$3),ЗФ!$2:$2,0))*
INDEX(Коэф.закупка_год_виноград[],MATCH($A72,Коэф.закупка_год_виноград[1],0),MATCH(MONTH(LM$3),КЗ!$1:$1,0))/1000,""),0)</f>
        <v>0</v>
      </c>
      <c r="LN72" s="552">
        <f t="shared" ref="LN72" ca="1" si="1686">SUM(LB72:LM72)</f>
        <v>97.8</v>
      </c>
      <c r="LO72" s="551" cm="1">
        <f t="array" aca="1" ref="LO72" ca="1">IFERROR(IF(AND(НачЦ_ИнвП_Дата&lt;=LO$3,КИнвП_Дата&gt;LO$3),
INDEX(Кальк._виноград,MATCH($A72,Кальк._виноград_наим.,0),MATCH("Сумма затрат, т.руб.",'Кальк-я'!$5:$5,0))*
INDEX(ЗФ,MATCH($A$66,ЗФ!$A:$A,0),MATCH("Посевная площадь"&amp;YEAR(LP$3),ЗФ!$2:$2,0))*
INDEX(Коэф.закупка_год_виноград[],MATCH($A72,Коэф.закупка_год_виноград[1],0),MATCH(MONTH(LO$3),КЗ!$1:$1,0))/1000,""),0)</f>
        <v>0</v>
      </c>
      <c r="LP72" s="551" cm="1">
        <f t="array" aca="1" ref="LP72" ca="1">IFERROR(IF(AND(НачЦ_ИнвП_Дата&lt;=LP$3,КИнвП_Дата&gt;LP$3),
INDEX(Кальк._виноград,MATCH($A72,Кальк._виноград_наим.,0),MATCH("Сумма затрат, т.руб.",'Кальк-я'!$5:$5,0))*
INDEX(ЗФ,MATCH($A$66,ЗФ!$A:$A,0),MATCH("Посевная площадь"&amp;YEAR(LQ$3),ЗФ!$2:$2,0))*
INDEX(Коэф.закупка_год_виноград[],MATCH($A72,Коэф.закупка_год_виноград[1],0),MATCH(MONTH(LP$3),КЗ!$1:$1,0))/1000,""),0)</f>
        <v>0</v>
      </c>
      <c r="LQ72" s="551" cm="1">
        <f t="array" aca="1" ref="LQ72" ca="1">IFERROR(IF(AND(НачЦ_ИнвП_Дата&lt;=LQ$3,КИнвП_Дата&gt;LQ$3),
INDEX(Кальк._виноград,MATCH($A72,Кальк._виноград_наим.,0),MATCH("Сумма затрат, т.руб.",'Кальк-я'!$5:$5,0))*
INDEX(ЗФ,MATCH($A$66,ЗФ!$A:$A,0),MATCH("Посевная площадь"&amp;YEAR(LR$3),ЗФ!$2:$2,0))*
INDEX(Коэф.закупка_год_виноград[],MATCH($A72,Коэф.закупка_год_виноград[1],0),MATCH(MONTH(LQ$3),КЗ!$1:$1,0))/1000,""),0)</f>
        <v>0</v>
      </c>
      <c r="LR72" s="551" cm="1">
        <f t="array" aca="1" ref="LR72" ca="1">IFERROR(IF(AND(НачЦ_ИнвП_Дата&lt;=LR$3,КИнвП_Дата&gt;LR$3),
INDEX(Кальк._виноград,MATCH($A72,Кальк._виноград_наим.,0),MATCH("Сумма затрат, т.руб.",'Кальк-я'!$5:$5,0))*
INDEX(ЗФ,MATCH($A$66,ЗФ!$A:$A,0),MATCH("Посевная площадь"&amp;YEAR(LS$3),ЗФ!$2:$2,0))*
INDEX(Коэф.закупка_год_виноград[],MATCH($A72,Коэф.закупка_год_виноград[1],0),MATCH(MONTH(LR$3),КЗ!$1:$1,0))/1000,""),0)</f>
        <v>0</v>
      </c>
      <c r="LS72" s="551" cm="1">
        <f t="array" aca="1" ref="LS72" ca="1">IFERROR(IF(AND(НачЦ_ИнвП_Дата&lt;=LS$3,КИнвП_Дата&gt;LS$3),
INDEX(Кальк._виноград,MATCH($A72,Кальк._виноград_наим.,0),MATCH("Сумма затрат, т.руб.",'Кальк-я'!$5:$5,0))*
INDEX(ЗФ,MATCH($A$66,ЗФ!$A:$A,0),MATCH("Посевная площадь"&amp;YEAR(LT$3),ЗФ!$2:$2,0))*
INDEX(Коэф.закупка_год_виноград[],MATCH($A72,Коэф.закупка_год_виноград[1],0),MATCH(MONTH(LS$3),КЗ!$1:$1,0))/1000,""),0)</f>
        <v>0</v>
      </c>
      <c r="LT72" s="551" cm="1">
        <f t="array" aca="1" ref="LT72" ca="1">IFERROR(IF(AND(НачЦ_ИнвП_Дата&lt;=LT$3,КИнвП_Дата&gt;LT$3),
INDEX(Кальк._виноград,MATCH($A72,Кальк._виноград_наим.,0),MATCH("Сумма затрат, т.руб.",'Кальк-я'!$5:$5,0))*
INDEX(ЗФ,MATCH($A$66,ЗФ!$A:$A,0),MATCH("Посевная площадь"&amp;YEAR(LU$3),ЗФ!$2:$2,0))*
INDEX(Коэф.закупка_год_виноград[],MATCH($A72,Коэф.закупка_год_виноград[1],0),MATCH(MONTH(LT$3),КЗ!$1:$1,0))/1000,""),0)</f>
        <v>0</v>
      </c>
      <c r="LU72" s="551" cm="1">
        <f t="array" aca="1" ref="LU72" ca="1">IFERROR(IF(AND(НачЦ_ИнвП_Дата&lt;=LU$3,КИнвП_Дата&gt;LU$3),
INDEX(Кальк._виноград,MATCH($A72,Кальк._виноград_наим.,0),MATCH("Сумма затрат, т.руб.",'Кальк-я'!$5:$5,0))*
INDEX(ЗФ,MATCH($A$66,ЗФ!$A:$A,0),MATCH("Посевная площадь"&amp;YEAR(LV$3),ЗФ!$2:$2,0))*
INDEX(Коэф.закупка_год_виноград[],MATCH($A72,Коэф.закупка_год_виноград[1],0),MATCH(MONTH(LU$3),КЗ!$1:$1,0))/1000,""),0)</f>
        <v>0</v>
      </c>
      <c r="LV72" s="551" cm="1">
        <f t="array" aca="1" ref="LV72" ca="1">IFERROR(IF(AND(НачЦ_ИнвП_Дата&lt;=LV$3,КИнвП_Дата&gt;LV$3),
INDEX(Кальк._виноград,MATCH($A72,Кальк._виноград_наим.,0),MATCH("Сумма затрат, т.руб.",'Кальк-я'!$5:$5,0))*
INDEX(ЗФ,MATCH($A$66,ЗФ!$A:$A,0),MATCH("Посевная площадь"&amp;YEAR(LW$3),ЗФ!$2:$2,0))*
INDEX(Коэф.закупка_год_виноград[],MATCH($A72,Коэф.закупка_год_виноград[1],0),MATCH(MONTH(LV$3),КЗ!$1:$1,0))/1000,""),0)</f>
        <v>48.9</v>
      </c>
      <c r="LW72" s="551" cm="1">
        <f t="array" aca="1" ref="LW72" ca="1">IFERROR(IF(AND(НачЦ_ИнвП_Дата&lt;=LW$3,КИнвП_Дата&gt;LW$3),
INDEX(Кальк._виноград,MATCH($A72,Кальк._виноград_наим.,0),MATCH("Сумма затрат, т.руб.",'Кальк-я'!$5:$5,0))*
INDEX(ЗФ,MATCH($A$66,ЗФ!$A:$A,0),MATCH("Посевная площадь"&amp;YEAR(LX$3),ЗФ!$2:$2,0))*
INDEX(Коэф.закупка_год_виноград[],MATCH($A72,Коэф.закупка_год_виноград[1],0),MATCH(MONTH(LW$3),КЗ!$1:$1,0))/1000,""),0)</f>
        <v>48.9</v>
      </c>
      <c r="LX72" s="551" cm="1">
        <f t="array" aca="1" ref="LX72" ca="1">IFERROR(IF(AND(НачЦ_ИнвП_Дата&lt;=LX$3,КИнвП_Дата&gt;LX$3),
INDEX(Кальк._виноград,MATCH($A72,Кальк._виноград_наим.,0),MATCH("Сумма затрат, т.руб.",'Кальк-я'!$5:$5,0))*
INDEX(ЗФ,MATCH($A$66,ЗФ!$A:$A,0),MATCH("Посевная площадь"&amp;YEAR(LY$3),ЗФ!$2:$2,0))*
INDEX(Коэф.закупка_год_виноград[],MATCH($A72,Коэф.закупка_год_виноград[1],0),MATCH(MONTH(LX$3),КЗ!$1:$1,0))/1000,""),0)</f>
        <v>0</v>
      </c>
      <c r="LY72" s="551" cm="1">
        <f t="array" aca="1" ref="LY72" ca="1">IFERROR(IF(AND(НачЦ_ИнвП_Дата&lt;=LY$3,КИнвП_Дата&gt;LY$3),
INDEX(Кальк._виноград,MATCH($A72,Кальк._виноград_наим.,0),MATCH("Сумма затрат, т.руб.",'Кальк-я'!$5:$5,0))*
INDEX(ЗФ,MATCH($A$66,ЗФ!$A:$A,0),MATCH("Посевная площадь"&amp;YEAR(LZ$3),ЗФ!$2:$2,0))*
INDEX(Коэф.закупка_год_виноград[],MATCH($A72,Коэф.закупка_год_виноград[1],0),MATCH(MONTH(LY$3),КЗ!$1:$1,0))/1000,""),0)</f>
        <v>0</v>
      </c>
      <c r="LZ72" s="551" cm="1">
        <f t="array" aca="1" ref="LZ72" ca="1">IFERROR(IF(AND(НачЦ_ИнвП_Дата&lt;=LZ$3,КИнвП_Дата&gt;LZ$3),
INDEX(Кальк._виноград,MATCH($A72,Кальк._виноград_наим.,0),MATCH("Сумма затрат, т.руб.",'Кальк-я'!$5:$5,0))*
INDEX(ЗФ,MATCH($A$66,ЗФ!$A:$A,0),MATCH("Посевная площадь"&amp;YEAR(MA$3),ЗФ!$2:$2,0))*
INDEX(Коэф.закупка_год_виноград[],MATCH($A72,Коэф.закупка_год_виноград[1],0),MATCH(MONTH(LZ$3),КЗ!$1:$1,0))/1000,""),0)</f>
        <v>0</v>
      </c>
      <c r="MA72" s="552">
        <f t="shared" ref="MA72" ca="1" si="1687">SUM(LO72:LZ72)</f>
        <v>97.8</v>
      </c>
      <c r="MB72" s="551" cm="1">
        <f t="array" aca="1" ref="MB72" ca="1">IFERROR(IF(AND(НачЦ_ИнвП_Дата&lt;=MB$3,КИнвП_Дата&gt;MB$3),
INDEX(Кальк._виноград,MATCH($A72,Кальк._виноград_наим.,0),MATCH("Сумма затрат, т.руб.",'Кальк-я'!$5:$5,0))*
INDEX(ЗФ,MATCH($A$66,ЗФ!$A:$A,0),MATCH("Посевная площадь"&amp;YEAR(MC$3),ЗФ!$2:$2,0))*
INDEX(Коэф.закупка_год_виноград[],MATCH($A72,Коэф.закупка_год_виноград[1],0),MATCH(MONTH(MB$3),КЗ!$1:$1,0))/1000,""),0)</f>
        <v>0</v>
      </c>
      <c r="MC72" s="551" cm="1">
        <f t="array" aca="1" ref="MC72" ca="1">IFERROR(IF(AND(НачЦ_ИнвП_Дата&lt;=MC$3,КИнвП_Дата&gt;MC$3),
INDEX(Кальк._виноград,MATCH($A72,Кальк._виноград_наим.,0),MATCH("Сумма затрат, т.руб.",'Кальк-я'!$5:$5,0))*
INDEX(ЗФ,MATCH($A$66,ЗФ!$A:$A,0),MATCH("Посевная площадь"&amp;YEAR(MD$3),ЗФ!$2:$2,0))*
INDEX(Коэф.закупка_год_виноград[],MATCH($A72,Коэф.закупка_год_виноград[1],0),MATCH(MONTH(MC$3),КЗ!$1:$1,0))/1000,""),0)</f>
        <v>0</v>
      </c>
      <c r="MD72" s="551" cm="1">
        <f t="array" aca="1" ref="MD72" ca="1">IFERROR(IF(AND(НачЦ_ИнвП_Дата&lt;=MD$3,КИнвП_Дата&gt;MD$3),
INDEX(Кальк._виноград,MATCH($A72,Кальк._виноград_наим.,0),MATCH("Сумма затрат, т.руб.",'Кальк-я'!$5:$5,0))*
INDEX(ЗФ,MATCH($A$66,ЗФ!$A:$A,0),MATCH("Посевная площадь"&amp;YEAR(ME$3),ЗФ!$2:$2,0))*
INDEX(Коэф.закупка_год_виноград[],MATCH($A72,Коэф.закупка_год_виноград[1],0),MATCH(MONTH(MD$3),КЗ!$1:$1,0))/1000,""),0)</f>
        <v>0</v>
      </c>
      <c r="ME72" s="551" cm="1">
        <f t="array" aca="1" ref="ME72" ca="1">IFERROR(IF(AND(НачЦ_ИнвП_Дата&lt;=ME$3,КИнвП_Дата&gt;ME$3),
INDEX(Кальк._виноград,MATCH($A72,Кальк._виноград_наим.,0),MATCH("Сумма затрат, т.руб.",'Кальк-я'!$5:$5,0))*
INDEX(ЗФ,MATCH($A$66,ЗФ!$A:$A,0),MATCH("Посевная площадь"&amp;YEAR(MF$3),ЗФ!$2:$2,0))*
INDEX(Коэф.закупка_год_виноград[],MATCH($A72,Коэф.закупка_год_виноград[1],0),MATCH(MONTH(ME$3),КЗ!$1:$1,0))/1000,""),0)</f>
        <v>0</v>
      </c>
      <c r="MF72" s="551" cm="1">
        <f t="array" aca="1" ref="MF72" ca="1">IFERROR(IF(AND(НачЦ_ИнвП_Дата&lt;=MF$3,КИнвП_Дата&gt;MF$3),
INDEX(Кальк._виноград,MATCH($A72,Кальк._виноград_наим.,0),MATCH("Сумма затрат, т.руб.",'Кальк-я'!$5:$5,0))*
INDEX(ЗФ,MATCH($A$66,ЗФ!$A:$A,0),MATCH("Посевная площадь"&amp;YEAR(MG$3),ЗФ!$2:$2,0))*
INDEX(Коэф.закупка_год_виноград[],MATCH($A72,Коэф.закупка_год_виноград[1],0),MATCH(MONTH(MF$3),КЗ!$1:$1,0))/1000,""),0)</f>
        <v>0</v>
      </c>
      <c r="MG72" s="551" cm="1">
        <f t="array" aca="1" ref="MG72" ca="1">IFERROR(IF(AND(НачЦ_ИнвП_Дата&lt;=MG$3,КИнвП_Дата&gt;MG$3),
INDEX(Кальк._виноград,MATCH($A72,Кальк._виноград_наим.,0),MATCH("Сумма затрат, т.руб.",'Кальк-я'!$5:$5,0))*
INDEX(ЗФ,MATCH($A$66,ЗФ!$A:$A,0),MATCH("Посевная площадь"&amp;YEAR(MH$3),ЗФ!$2:$2,0))*
INDEX(Коэф.закупка_год_виноград[],MATCH($A72,Коэф.закупка_год_виноград[1],0),MATCH(MONTH(MG$3),КЗ!$1:$1,0))/1000,""),0)</f>
        <v>0</v>
      </c>
      <c r="MH72" s="551" cm="1">
        <f t="array" aca="1" ref="MH72" ca="1">IFERROR(IF(AND(НачЦ_ИнвП_Дата&lt;=MH$3,КИнвП_Дата&gt;MH$3),
INDEX(Кальк._виноград,MATCH($A72,Кальк._виноград_наим.,0),MATCH("Сумма затрат, т.руб.",'Кальк-я'!$5:$5,0))*
INDEX(ЗФ,MATCH($A$66,ЗФ!$A:$A,0),MATCH("Посевная площадь"&amp;YEAR(MI$3),ЗФ!$2:$2,0))*
INDEX(Коэф.закупка_год_виноград[],MATCH($A72,Коэф.закупка_год_виноград[1],0),MATCH(MONTH(MH$3),КЗ!$1:$1,0))/1000,""),0)</f>
        <v>0</v>
      </c>
      <c r="MI72" s="551" cm="1">
        <f t="array" aca="1" ref="MI72" ca="1">IFERROR(IF(AND(НачЦ_ИнвП_Дата&lt;=MI$3,КИнвП_Дата&gt;MI$3),
INDEX(Кальк._виноград,MATCH($A72,Кальк._виноград_наим.,0),MATCH("Сумма затрат, т.руб.",'Кальк-я'!$5:$5,0))*
INDEX(ЗФ,MATCH($A$66,ЗФ!$A:$A,0),MATCH("Посевная площадь"&amp;YEAR(MJ$3),ЗФ!$2:$2,0))*
INDEX(Коэф.закупка_год_виноград[],MATCH($A72,Коэф.закупка_год_виноград[1],0),MATCH(MONTH(MI$3),КЗ!$1:$1,0))/1000,""),0)</f>
        <v>48.9</v>
      </c>
      <c r="MJ72" s="551" cm="1">
        <f t="array" aca="1" ref="MJ72" ca="1">IFERROR(IF(AND(НачЦ_ИнвП_Дата&lt;=MJ$3,КИнвП_Дата&gt;MJ$3),
INDEX(Кальк._виноград,MATCH($A72,Кальк._виноград_наим.,0),MATCH("Сумма затрат, т.руб.",'Кальк-я'!$5:$5,0))*
INDEX(ЗФ,MATCH($A$66,ЗФ!$A:$A,0),MATCH("Посевная площадь"&amp;YEAR(MK$3),ЗФ!$2:$2,0))*
INDEX(Коэф.закупка_год_виноград[],MATCH($A72,Коэф.закупка_год_виноград[1],0),MATCH(MONTH(MJ$3),КЗ!$1:$1,0))/1000,""),0)</f>
        <v>48.9</v>
      </c>
      <c r="MK72" s="551" cm="1">
        <f t="array" aca="1" ref="MK72" ca="1">IFERROR(IF(AND(НачЦ_ИнвП_Дата&lt;=MK$3,КИнвП_Дата&gt;MK$3),
INDEX(Кальк._виноград,MATCH($A72,Кальк._виноград_наим.,0),MATCH("Сумма затрат, т.руб.",'Кальк-я'!$5:$5,0))*
INDEX(ЗФ,MATCH($A$66,ЗФ!$A:$A,0),MATCH("Посевная площадь"&amp;YEAR(ML$3),ЗФ!$2:$2,0))*
INDEX(Коэф.закупка_год_виноград[],MATCH($A72,Коэф.закупка_год_виноград[1],0),MATCH(MONTH(MK$3),КЗ!$1:$1,0))/1000,""),0)</f>
        <v>0</v>
      </c>
      <c r="ML72" s="551" cm="1">
        <f t="array" aca="1" ref="ML72" ca="1">IFERROR(IF(AND(НачЦ_ИнвП_Дата&lt;=ML$3,КИнвП_Дата&gt;ML$3),
INDEX(Кальк._виноград,MATCH($A72,Кальк._виноград_наим.,0),MATCH("Сумма затрат, т.руб.",'Кальк-я'!$5:$5,0))*
INDEX(ЗФ,MATCH($A$66,ЗФ!$A:$A,0),MATCH("Посевная площадь"&amp;YEAR(MM$3),ЗФ!$2:$2,0))*
INDEX(Коэф.закупка_год_виноград[],MATCH($A72,Коэф.закупка_год_виноград[1],0),MATCH(MONTH(ML$3),КЗ!$1:$1,0))/1000,""),0)</f>
        <v>0</v>
      </c>
      <c r="MM72" s="551" cm="1">
        <f t="array" aca="1" ref="MM72" ca="1">IFERROR(IF(AND(НачЦ_ИнвП_Дата&lt;=MM$3,КИнвП_Дата&gt;MM$3),
INDEX(Кальк._виноград,MATCH($A72,Кальк._виноград_наим.,0),MATCH("Сумма затрат, т.руб.",'Кальк-я'!$5:$5,0))*
INDEX(ЗФ,MATCH($A$66,ЗФ!$A:$A,0),MATCH("Посевная площадь"&amp;YEAR(MN$3),ЗФ!$2:$2,0))*
INDEX(Коэф.закупка_год_виноград[],MATCH($A72,Коэф.закупка_год_виноград[1],0),MATCH(MONTH(MM$3),КЗ!$1:$1,0))/1000,""),0)</f>
        <v>0</v>
      </c>
      <c r="MN72" s="552">
        <f t="shared" ref="MN72" ca="1" si="1688">SUM(MB72:MM72)</f>
        <v>97.8</v>
      </c>
      <c r="MO72" s="551" cm="1">
        <f t="array" aca="1" ref="MO72" ca="1">IFERROR(IF(AND(НачЦ_ИнвП_Дата&lt;=MO$3,КИнвП_Дата&gt;MO$3),
INDEX(Кальк._виноград,MATCH($A72,Кальк._виноград_наим.,0),MATCH("Сумма затрат, т.руб.",'Кальк-я'!$5:$5,0))*
INDEX(ЗФ,MATCH($A$66,ЗФ!$A:$A,0),MATCH("Посевная площадь"&amp;YEAR(MP$3),ЗФ!$2:$2,0))*
INDEX(Коэф.закупка_год_виноград[],MATCH($A72,Коэф.закупка_год_виноград[1],0),MATCH(MONTH(MO$3),КЗ!$1:$1,0))/1000,""),0)</f>
        <v>0</v>
      </c>
      <c r="MP72" s="551" cm="1">
        <f t="array" aca="1" ref="MP72" ca="1">IFERROR(IF(AND(НачЦ_ИнвП_Дата&lt;=MP$3,КИнвП_Дата&gt;MP$3),
INDEX(Кальк._виноград,MATCH($A72,Кальк._виноград_наим.,0),MATCH("Сумма затрат, т.руб.",'Кальк-я'!$5:$5,0))*
INDEX(ЗФ,MATCH($A$66,ЗФ!$A:$A,0),MATCH("Посевная площадь"&amp;YEAR(MQ$3),ЗФ!$2:$2,0))*
INDEX(Коэф.закупка_год_виноград[],MATCH($A72,Коэф.закупка_год_виноград[1],0),MATCH(MONTH(MP$3),КЗ!$1:$1,0))/1000,""),0)</f>
        <v>0</v>
      </c>
      <c r="MQ72" s="551" cm="1">
        <f t="array" aca="1" ref="MQ72" ca="1">IFERROR(IF(AND(НачЦ_ИнвП_Дата&lt;=MQ$3,КИнвП_Дата&gt;MQ$3),
INDEX(Кальк._виноград,MATCH($A72,Кальк._виноград_наим.,0),MATCH("Сумма затрат, т.руб.",'Кальк-я'!$5:$5,0))*
INDEX(ЗФ,MATCH($A$66,ЗФ!$A:$A,0),MATCH("Посевная площадь"&amp;YEAR(MR$3),ЗФ!$2:$2,0))*
INDEX(Коэф.закупка_год_виноград[],MATCH($A72,Коэф.закупка_год_виноград[1],0),MATCH(MONTH(MQ$3),КЗ!$1:$1,0))/1000,""),0)</f>
        <v>0</v>
      </c>
      <c r="MR72" s="551" cm="1">
        <f t="array" aca="1" ref="MR72" ca="1">IFERROR(IF(AND(НачЦ_ИнвП_Дата&lt;=MR$3,КИнвП_Дата&gt;MR$3),
INDEX(Кальк._виноград,MATCH($A72,Кальк._виноград_наим.,0),MATCH("Сумма затрат, т.руб.",'Кальк-я'!$5:$5,0))*
INDEX(ЗФ,MATCH($A$66,ЗФ!$A:$A,0),MATCH("Посевная площадь"&amp;YEAR(MS$3),ЗФ!$2:$2,0))*
INDEX(Коэф.закупка_год_виноград[],MATCH($A72,Коэф.закупка_год_виноград[1],0),MATCH(MONTH(MR$3),КЗ!$1:$1,0))/1000,""),0)</f>
        <v>0</v>
      </c>
      <c r="MS72" s="551" cm="1">
        <f t="array" aca="1" ref="MS72" ca="1">IFERROR(IF(AND(НачЦ_ИнвП_Дата&lt;=MS$3,КИнвП_Дата&gt;MS$3),
INDEX(Кальк._виноград,MATCH($A72,Кальк._виноград_наим.,0),MATCH("Сумма затрат, т.руб.",'Кальк-я'!$5:$5,0))*
INDEX(ЗФ,MATCH($A$66,ЗФ!$A:$A,0),MATCH("Посевная площадь"&amp;YEAR(MT$3),ЗФ!$2:$2,0))*
INDEX(Коэф.закупка_год_виноград[],MATCH($A72,Коэф.закупка_год_виноград[1],0),MATCH(MONTH(MS$3),КЗ!$1:$1,0))/1000,""),0)</f>
        <v>0</v>
      </c>
      <c r="MT72" s="551" cm="1">
        <f t="array" aca="1" ref="MT72" ca="1">IFERROR(IF(AND(НачЦ_ИнвП_Дата&lt;=MT$3,КИнвП_Дата&gt;MT$3),
INDEX(Кальк._виноград,MATCH($A72,Кальк._виноград_наим.,0),MATCH("Сумма затрат, т.руб.",'Кальк-я'!$5:$5,0))*
INDEX(ЗФ,MATCH($A$66,ЗФ!$A:$A,0),MATCH("Посевная площадь"&amp;YEAR(MU$3),ЗФ!$2:$2,0))*
INDEX(Коэф.закупка_год_виноград[],MATCH($A72,Коэф.закупка_год_виноград[1],0),MATCH(MONTH(MT$3),КЗ!$1:$1,0))/1000,""),0)</f>
        <v>0</v>
      </c>
      <c r="MU72" s="551" cm="1">
        <f t="array" aca="1" ref="MU72" ca="1">IFERROR(IF(AND(НачЦ_ИнвП_Дата&lt;=MU$3,КИнвП_Дата&gt;MU$3),
INDEX(Кальк._виноград,MATCH($A72,Кальк._виноград_наим.,0),MATCH("Сумма затрат, т.руб.",'Кальк-я'!$5:$5,0))*
INDEX(ЗФ,MATCH($A$66,ЗФ!$A:$A,0),MATCH("Посевная площадь"&amp;YEAR(MV$3),ЗФ!$2:$2,0))*
INDEX(Коэф.закупка_год_виноград[],MATCH($A72,Коэф.закупка_год_виноград[1],0),MATCH(MONTH(MU$3),КЗ!$1:$1,0))/1000,""),0)</f>
        <v>0</v>
      </c>
      <c r="MV72" s="551" cm="1">
        <f t="array" aca="1" ref="MV72" ca="1">IFERROR(IF(AND(НачЦ_ИнвП_Дата&lt;=MV$3,КИнвП_Дата&gt;MV$3),
INDEX(Кальк._виноград,MATCH($A72,Кальк._виноград_наим.,0),MATCH("Сумма затрат, т.руб.",'Кальк-я'!$5:$5,0))*
INDEX(ЗФ,MATCH($A$66,ЗФ!$A:$A,0),MATCH("Посевная площадь"&amp;YEAR(MW$3),ЗФ!$2:$2,0))*
INDEX(Коэф.закупка_год_виноград[],MATCH($A72,Коэф.закупка_год_виноград[1],0),MATCH(MONTH(MV$3),КЗ!$1:$1,0))/1000,""),0)</f>
        <v>48.9</v>
      </c>
      <c r="MW72" s="551" cm="1">
        <f t="array" aca="1" ref="MW72" ca="1">IFERROR(IF(AND(НачЦ_ИнвП_Дата&lt;=MW$3,КИнвП_Дата&gt;MW$3),
INDEX(Кальк._виноград,MATCH($A72,Кальк._виноград_наим.,0),MATCH("Сумма затрат, т.руб.",'Кальк-я'!$5:$5,0))*
INDEX(ЗФ,MATCH($A$66,ЗФ!$A:$A,0),MATCH("Посевная площадь"&amp;YEAR(MX$3),ЗФ!$2:$2,0))*
INDEX(Коэф.закупка_год_виноград[],MATCH($A72,Коэф.закупка_год_виноград[1],0),MATCH(MONTH(MW$3),КЗ!$1:$1,0))/1000,""),0)</f>
        <v>48.9</v>
      </c>
      <c r="MX72" s="551" cm="1">
        <f t="array" aca="1" ref="MX72" ca="1">IFERROR(IF(AND(НачЦ_ИнвП_Дата&lt;=MX$3,КИнвП_Дата&gt;MX$3),
INDEX(Кальк._виноград,MATCH($A72,Кальк._виноград_наим.,0),MATCH("Сумма затрат, т.руб.",'Кальк-я'!$5:$5,0))*
INDEX(ЗФ,MATCH($A$66,ЗФ!$A:$A,0),MATCH("Посевная площадь"&amp;YEAR(MY$3),ЗФ!$2:$2,0))*
INDEX(Коэф.закупка_год_виноград[],MATCH($A72,Коэф.закупка_год_виноград[1],0),MATCH(MONTH(MX$3),КЗ!$1:$1,0))/1000,""),0)</f>
        <v>0</v>
      </c>
      <c r="MY72" s="551" cm="1">
        <f t="array" aca="1" ref="MY72" ca="1">IFERROR(IF(AND(НачЦ_ИнвП_Дата&lt;=MY$3,КИнвП_Дата&gt;MY$3),
INDEX(Кальк._виноград,MATCH($A72,Кальк._виноград_наим.,0),MATCH("Сумма затрат, т.руб.",'Кальк-я'!$5:$5,0))*
INDEX(ЗФ,MATCH($A$66,ЗФ!$A:$A,0),MATCH("Посевная площадь"&amp;YEAR(MZ$3),ЗФ!$2:$2,0))*
INDEX(Коэф.закупка_год_виноград[],MATCH($A72,Коэф.закупка_год_виноград[1],0),MATCH(MONTH(MY$3),КЗ!$1:$1,0))/1000,""),0)</f>
        <v>0</v>
      </c>
      <c r="MZ72" s="551" cm="1">
        <f t="array" aca="1" ref="MZ72" ca="1">IFERROR(IF(AND(НачЦ_ИнвП_Дата&lt;=MZ$3,КИнвП_Дата&gt;MZ$3),
INDEX(Кальк._виноград,MATCH($A72,Кальк._виноград_наим.,0),MATCH("Сумма затрат, т.руб.",'Кальк-я'!$5:$5,0))*
INDEX(ЗФ,MATCH($A$66,ЗФ!$A:$A,0),MATCH("Посевная площадь"&amp;YEAR(NA$3),ЗФ!$2:$2,0))*
INDEX(Коэф.закупка_год_виноград[],MATCH($A72,Коэф.закупка_год_виноград[1],0),MATCH(MONTH(MZ$3),КЗ!$1:$1,0))/1000,""),0)</f>
        <v>0</v>
      </c>
      <c r="NA72" s="552">
        <f t="shared" ref="NA72" ca="1" si="1689">SUM(MO72:MZ72)</f>
        <v>97.8</v>
      </c>
      <c r="NB72" s="551" cm="1">
        <f t="array" aca="1" ref="NB72" ca="1">IFERROR(IF(AND(НачЦ_ИнвП_Дата&lt;=NB$3,КИнвП_Дата&gt;NB$3),
INDEX(Кальк._виноград,MATCH($A72,Кальк._виноград_наим.,0),MATCH("Сумма затрат, т.руб.",'Кальк-я'!$5:$5,0))*
INDEX(ЗФ,MATCH($A$66,ЗФ!$A:$A,0),MATCH("Посевная площадь"&amp;YEAR(NC$3),ЗФ!$2:$2,0))*
INDEX(Коэф.закупка_год_виноград[],MATCH($A72,Коэф.закупка_год_виноград[1],0),MATCH(MONTH(NB$3),КЗ!$1:$1,0))/1000,""),0)</f>
        <v>0</v>
      </c>
      <c r="NC72" s="551" cm="1">
        <f t="array" aca="1" ref="NC72" ca="1">IFERROR(IF(AND(НачЦ_ИнвП_Дата&lt;=NC$3,КИнвП_Дата&gt;NC$3),
INDEX(Кальк._виноград,MATCH($A72,Кальк._виноград_наим.,0),MATCH("Сумма затрат, т.руб.",'Кальк-я'!$5:$5,0))*
INDEX(ЗФ,MATCH($A$66,ЗФ!$A:$A,0),MATCH("Посевная площадь"&amp;YEAR(ND$3),ЗФ!$2:$2,0))*
INDEX(Коэф.закупка_год_виноград[],MATCH($A72,Коэф.закупка_год_виноград[1],0),MATCH(MONTH(NC$3),КЗ!$1:$1,0))/1000,""),0)</f>
        <v>0</v>
      </c>
      <c r="ND72" s="551" cm="1">
        <f t="array" aca="1" ref="ND72" ca="1">IFERROR(IF(AND(НачЦ_ИнвП_Дата&lt;=ND$3,КИнвП_Дата&gt;ND$3),
INDEX(Кальк._виноград,MATCH($A72,Кальк._виноград_наим.,0),MATCH("Сумма затрат, т.руб.",'Кальк-я'!$5:$5,0))*
INDEX(ЗФ,MATCH($A$66,ЗФ!$A:$A,0),MATCH("Посевная площадь"&amp;YEAR(NE$3),ЗФ!$2:$2,0))*
INDEX(Коэф.закупка_год_виноград[],MATCH($A72,Коэф.закупка_год_виноград[1],0),MATCH(MONTH(ND$3),КЗ!$1:$1,0))/1000,""),0)</f>
        <v>0</v>
      </c>
      <c r="NE72" s="551" cm="1">
        <f t="array" aca="1" ref="NE72" ca="1">IFERROR(IF(AND(НачЦ_ИнвП_Дата&lt;=NE$3,КИнвП_Дата&gt;NE$3),
INDEX(Кальк._виноград,MATCH($A72,Кальк._виноград_наим.,0),MATCH("Сумма затрат, т.руб.",'Кальк-я'!$5:$5,0))*
INDEX(ЗФ,MATCH($A$66,ЗФ!$A:$A,0),MATCH("Посевная площадь"&amp;YEAR(NF$3),ЗФ!$2:$2,0))*
INDEX(Коэф.закупка_год_виноград[],MATCH($A72,Коэф.закупка_год_виноград[1],0),MATCH(MONTH(NE$3),КЗ!$1:$1,0))/1000,""),0)</f>
        <v>0</v>
      </c>
      <c r="NF72" s="551" cm="1">
        <f t="array" aca="1" ref="NF72" ca="1">IFERROR(IF(AND(НачЦ_ИнвП_Дата&lt;=NF$3,КИнвП_Дата&gt;NF$3),
INDEX(Кальк._виноград,MATCH($A72,Кальк._виноград_наим.,0),MATCH("Сумма затрат, т.руб.",'Кальк-я'!$5:$5,0))*
INDEX(ЗФ,MATCH($A$66,ЗФ!$A:$A,0),MATCH("Посевная площадь"&amp;YEAR(NG$3),ЗФ!$2:$2,0))*
INDEX(Коэф.закупка_год_виноград[],MATCH($A72,Коэф.закупка_год_виноград[1],0),MATCH(MONTH(NF$3),КЗ!$1:$1,0))/1000,""),0)</f>
        <v>0</v>
      </c>
      <c r="NG72" s="551" cm="1">
        <f t="array" aca="1" ref="NG72" ca="1">IFERROR(IF(AND(НачЦ_ИнвП_Дата&lt;=NG$3,КИнвП_Дата&gt;NG$3),
INDEX(Кальк._виноград,MATCH($A72,Кальк._виноград_наим.,0),MATCH("Сумма затрат, т.руб.",'Кальк-я'!$5:$5,0))*
INDEX(ЗФ,MATCH($A$66,ЗФ!$A:$A,0),MATCH("Посевная площадь"&amp;YEAR(NH$3),ЗФ!$2:$2,0))*
INDEX(Коэф.закупка_год_виноград[],MATCH($A72,Коэф.закупка_год_виноград[1],0),MATCH(MONTH(NG$3),КЗ!$1:$1,0))/1000,""),0)</f>
        <v>0</v>
      </c>
      <c r="NH72" s="551" cm="1">
        <f t="array" aca="1" ref="NH72" ca="1">IFERROR(IF(AND(НачЦ_ИнвП_Дата&lt;=NH$3,КИнвП_Дата&gt;NH$3),
INDEX(Кальк._виноград,MATCH($A72,Кальк._виноград_наим.,0),MATCH("Сумма затрат, т.руб.",'Кальк-я'!$5:$5,0))*
INDEX(ЗФ,MATCH($A$66,ЗФ!$A:$A,0),MATCH("Посевная площадь"&amp;YEAR(NI$3),ЗФ!$2:$2,0))*
INDEX(Коэф.закупка_год_виноград[],MATCH($A72,Коэф.закупка_год_виноград[1],0),MATCH(MONTH(NH$3),КЗ!$1:$1,0))/1000,""),0)</f>
        <v>0</v>
      </c>
      <c r="NI72" s="551" cm="1">
        <f t="array" aca="1" ref="NI72" ca="1">IFERROR(IF(AND(НачЦ_ИнвП_Дата&lt;=NI$3,КИнвП_Дата&gt;NI$3),
INDEX(Кальк._виноград,MATCH($A72,Кальк._виноград_наим.,0),MATCH("Сумма затрат, т.руб.",'Кальк-я'!$5:$5,0))*
INDEX(ЗФ,MATCH($A$66,ЗФ!$A:$A,0),MATCH("Посевная площадь"&amp;YEAR(NJ$3),ЗФ!$2:$2,0))*
INDEX(Коэф.закупка_год_виноград[],MATCH($A72,Коэф.закупка_год_виноград[1],0),MATCH(MONTH(NI$3),КЗ!$1:$1,0))/1000,""),0)</f>
        <v>48.9</v>
      </c>
      <c r="NJ72" s="551" cm="1">
        <f t="array" aca="1" ref="NJ72" ca="1">IFERROR(IF(AND(НачЦ_ИнвП_Дата&lt;=NJ$3,КИнвП_Дата&gt;NJ$3),
INDEX(Кальк._виноград,MATCH($A72,Кальк._виноград_наим.,0),MATCH("Сумма затрат, т.руб.",'Кальк-я'!$5:$5,0))*
INDEX(ЗФ,MATCH($A$66,ЗФ!$A:$A,0),MATCH("Посевная площадь"&amp;YEAR(NK$3),ЗФ!$2:$2,0))*
INDEX(Коэф.закупка_год_виноград[],MATCH($A72,Коэф.закупка_год_виноград[1],0),MATCH(MONTH(NJ$3),КЗ!$1:$1,0))/1000,""),0)</f>
        <v>48.9</v>
      </c>
      <c r="NK72" s="551" cm="1">
        <f t="array" aca="1" ref="NK72" ca="1">IFERROR(IF(AND(НачЦ_ИнвП_Дата&lt;=NK$3,КИнвП_Дата&gt;NK$3),
INDEX(Кальк._виноград,MATCH($A72,Кальк._виноград_наим.,0),MATCH("Сумма затрат, т.руб.",'Кальк-я'!$5:$5,0))*
INDEX(ЗФ,MATCH($A$66,ЗФ!$A:$A,0),MATCH("Посевная площадь"&amp;YEAR(NL$3),ЗФ!$2:$2,0))*
INDEX(Коэф.закупка_год_виноград[],MATCH($A72,Коэф.закупка_год_виноград[1],0),MATCH(MONTH(NK$3),КЗ!$1:$1,0))/1000,""),0)</f>
        <v>0</v>
      </c>
      <c r="NL72" s="551" cm="1">
        <f t="array" aca="1" ref="NL72" ca="1">IFERROR(IF(AND(НачЦ_ИнвП_Дата&lt;=NL$3,КИнвП_Дата&gt;NL$3),
INDEX(Кальк._виноград,MATCH($A72,Кальк._виноград_наим.,0),MATCH("Сумма затрат, т.руб.",'Кальк-я'!$5:$5,0))*
INDEX(ЗФ,MATCH($A$66,ЗФ!$A:$A,0),MATCH("Посевная площадь"&amp;YEAR(NM$3),ЗФ!$2:$2,0))*
INDEX(Коэф.закупка_год_виноград[],MATCH($A72,Коэф.закупка_год_виноград[1],0),MATCH(MONTH(NL$3),КЗ!$1:$1,0))/1000,""),0)</f>
        <v>0</v>
      </c>
      <c r="NM72" s="551" cm="1">
        <f t="array" aca="1" ref="NM72" ca="1">IFERROR(IF(AND(НачЦ_ИнвП_Дата&lt;=NM$3,КИнвП_Дата&gt;NM$3),
INDEX(Кальк._виноград,MATCH($A72,Кальк._виноград_наим.,0),MATCH("Сумма затрат, т.руб.",'Кальк-я'!$5:$5,0))*
INDEX(ЗФ,MATCH($A$66,ЗФ!$A:$A,0),MATCH("Посевная площадь"&amp;YEAR(NN$3),ЗФ!$2:$2,0))*
INDEX(Коэф.закупка_год_виноград[],MATCH($A72,Коэф.закупка_год_виноград[1],0),MATCH(MONTH(NM$3),КЗ!$1:$1,0))/1000,""),0)</f>
        <v>0</v>
      </c>
      <c r="NN72" s="552">
        <f t="shared" ref="NN72" ca="1" si="1690">SUM(NB72:NM72)</f>
        <v>97.8</v>
      </c>
      <c r="NO72" s="551" cm="1">
        <f t="array" aca="1" ref="NO72" ca="1">IFERROR(IF(AND(НачЦ_ИнвП_Дата&lt;=NO$3,КИнвП_Дата&gt;NO$3),
INDEX(Кальк._виноград,MATCH($A72,Кальк._виноград_наим.,0),MATCH("Сумма затрат, т.руб.",'Кальк-я'!$5:$5,0))*
INDEX(ЗФ,MATCH($A$66,ЗФ!$A:$A,0),MATCH("Посевная площадь"&amp;YEAR(NP$3),ЗФ!$2:$2,0))*
INDEX(Коэф.закупка_год_виноград[],MATCH($A72,Коэф.закупка_год_виноград[1],0),MATCH(MONTH(NO$3),КЗ!$1:$1,0))/1000,""),0)</f>
        <v>0</v>
      </c>
      <c r="NP72" s="551" cm="1">
        <f t="array" aca="1" ref="NP72" ca="1">IFERROR(IF(AND(НачЦ_ИнвП_Дата&lt;=NP$3,КИнвП_Дата&gt;NP$3),
INDEX(Кальк._виноград,MATCH($A72,Кальк._виноград_наим.,0),MATCH("Сумма затрат, т.руб.",'Кальк-я'!$5:$5,0))*
INDEX(ЗФ,MATCH($A$66,ЗФ!$A:$A,0),MATCH("Посевная площадь"&amp;YEAR(NQ$3),ЗФ!$2:$2,0))*
INDEX(Коэф.закупка_год_виноград[],MATCH($A72,Коэф.закупка_год_виноград[1],0),MATCH(MONTH(NP$3),КЗ!$1:$1,0))/1000,""),0)</f>
        <v>0</v>
      </c>
      <c r="NQ72" s="551" cm="1">
        <f t="array" aca="1" ref="NQ72" ca="1">IFERROR(IF(AND(НачЦ_ИнвП_Дата&lt;=NQ$3,КИнвП_Дата&gt;NQ$3),
INDEX(Кальк._виноград,MATCH($A72,Кальк._виноград_наим.,0),MATCH("Сумма затрат, т.руб.",'Кальк-я'!$5:$5,0))*
INDEX(ЗФ,MATCH($A$66,ЗФ!$A:$A,0),MATCH("Посевная площадь"&amp;YEAR(NR$3),ЗФ!$2:$2,0))*
INDEX(Коэф.закупка_год_виноград[],MATCH($A72,Коэф.закупка_год_виноград[1],0),MATCH(MONTH(NQ$3),КЗ!$1:$1,0))/1000,""),0)</f>
        <v>0</v>
      </c>
      <c r="NR72" s="551" cm="1">
        <f t="array" aca="1" ref="NR72" ca="1">IFERROR(IF(AND(НачЦ_ИнвП_Дата&lt;=NR$3,КИнвП_Дата&gt;NR$3),
INDEX(Кальк._виноград,MATCH($A72,Кальк._виноград_наим.,0),MATCH("Сумма затрат, т.руб.",'Кальк-я'!$5:$5,0))*
INDEX(ЗФ,MATCH($A$66,ЗФ!$A:$A,0),MATCH("Посевная площадь"&amp;YEAR(NS$3),ЗФ!$2:$2,0))*
INDEX(Коэф.закупка_год_виноград[],MATCH($A72,Коэф.закупка_год_виноград[1],0),MATCH(MONTH(NR$3),КЗ!$1:$1,0))/1000,""),0)</f>
        <v>0</v>
      </c>
      <c r="NS72" s="551" cm="1">
        <f t="array" aca="1" ref="NS72" ca="1">IFERROR(IF(AND(НачЦ_ИнвП_Дата&lt;=NS$3,КИнвП_Дата&gt;NS$3),
INDEX(Кальк._виноград,MATCH($A72,Кальк._виноград_наим.,0),MATCH("Сумма затрат, т.руб.",'Кальк-я'!$5:$5,0))*
INDEX(ЗФ,MATCH($A$66,ЗФ!$A:$A,0),MATCH("Посевная площадь"&amp;YEAR(NT$3),ЗФ!$2:$2,0))*
INDEX(Коэф.закупка_год_виноград[],MATCH($A72,Коэф.закупка_год_виноград[1],0),MATCH(MONTH(NS$3),КЗ!$1:$1,0))/1000,""),0)</f>
        <v>0</v>
      </c>
      <c r="NT72" s="551" cm="1">
        <f t="array" aca="1" ref="NT72" ca="1">IFERROR(IF(AND(НачЦ_ИнвП_Дата&lt;=NT$3,КИнвП_Дата&gt;NT$3),
INDEX(Кальк._виноград,MATCH($A72,Кальк._виноград_наим.,0),MATCH("Сумма затрат, т.руб.",'Кальк-я'!$5:$5,0))*
INDEX(ЗФ,MATCH($A$66,ЗФ!$A:$A,0),MATCH("Посевная площадь"&amp;YEAR(NU$3),ЗФ!$2:$2,0))*
INDEX(Коэф.закупка_год_виноград[],MATCH($A72,Коэф.закупка_год_виноград[1],0),MATCH(MONTH(NT$3),КЗ!$1:$1,0))/1000,""),0)</f>
        <v>0</v>
      </c>
      <c r="NU72" s="551" cm="1">
        <f t="array" aca="1" ref="NU72" ca="1">IFERROR(IF(AND(НачЦ_ИнвП_Дата&lt;=NU$3,КИнвП_Дата&gt;NU$3),
INDEX(Кальк._виноград,MATCH($A72,Кальк._виноград_наим.,0),MATCH("Сумма затрат, т.руб.",'Кальк-я'!$5:$5,0))*
INDEX(ЗФ,MATCH($A$66,ЗФ!$A:$A,0),MATCH("Посевная площадь"&amp;YEAR(NV$3),ЗФ!$2:$2,0))*
INDEX(Коэф.закупка_год_виноград[],MATCH($A72,Коэф.закупка_год_виноград[1],0),MATCH(MONTH(NU$3),КЗ!$1:$1,0))/1000,""),0)</f>
        <v>0</v>
      </c>
      <c r="NV72" s="551" cm="1">
        <f t="array" aca="1" ref="NV72" ca="1">IFERROR(IF(AND(НачЦ_ИнвП_Дата&lt;=NV$3,КИнвП_Дата&gt;NV$3),
INDEX(Кальк._виноград,MATCH($A72,Кальк._виноград_наим.,0),MATCH("Сумма затрат, т.руб.",'Кальк-я'!$5:$5,0))*
INDEX(ЗФ,MATCH($A$66,ЗФ!$A:$A,0),MATCH("Посевная площадь"&amp;YEAR(NW$3),ЗФ!$2:$2,0))*
INDEX(Коэф.закупка_год_виноград[],MATCH($A72,Коэф.закупка_год_виноград[1],0),MATCH(MONTH(NV$3),КЗ!$1:$1,0))/1000,""),0)</f>
        <v>48.9</v>
      </c>
      <c r="NW72" s="551" cm="1">
        <f t="array" aca="1" ref="NW72" ca="1">IFERROR(IF(AND(НачЦ_ИнвП_Дата&lt;=NW$3,КИнвП_Дата&gt;NW$3),
INDEX(Кальк._виноград,MATCH($A72,Кальк._виноград_наим.,0),MATCH("Сумма затрат, т.руб.",'Кальк-я'!$5:$5,0))*
INDEX(ЗФ,MATCH($A$66,ЗФ!$A:$A,0),MATCH("Посевная площадь"&amp;YEAR(NX$3),ЗФ!$2:$2,0))*
INDEX(Коэф.закупка_год_виноград[],MATCH($A72,Коэф.закупка_год_виноград[1],0),MATCH(MONTH(NW$3),КЗ!$1:$1,0))/1000,""),0)</f>
        <v>48.9</v>
      </c>
      <c r="NX72" s="551" cm="1">
        <f t="array" aca="1" ref="NX72" ca="1">IFERROR(IF(AND(НачЦ_ИнвП_Дата&lt;=NX$3,КИнвП_Дата&gt;NX$3),
INDEX(Кальк._виноград,MATCH($A72,Кальк._виноград_наим.,0),MATCH("Сумма затрат, т.руб.",'Кальк-я'!$5:$5,0))*
INDEX(ЗФ,MATCH($A$66,ЗФ!$A:$A,0),MATCH("Посевная площадь"&amp;YEAR(NY$3),ЗФ!$2:$2,0))*
INDEX(Коэф.закупка_год_виноград[],MATCH($A72,Коэф.закупка_год_виноград[1],0),MATCH(MONTH(NX$3),КЗ!$1:$1,0))/1000,""),0)</f>
        <v>0</v>
      </c>
      <c r="NY72" s="551" cm="1">
        <f t="array" aca="1" ref="NY72" ca="1">IFERROR(IF(AND(НачЦ_ИнвП_Дата&lt;=NY$3,КИнвП_Дата&gt;NY$3),
INDEX(Кальк._виноград,MATCH($A72,Кальк._виноград_наим.,0),MATCH("Сумма затрат, т.руб.",'Кальк-я'!$5:$5,0))*
INDEX(ЗФ,MATCH($A$66,ЗФ!$A:$A,0),MATCH("Посевная площадь"&amp;YEAR(NZ$3),ЗФ!$2:$2,0))*
INDEX(Коэф.закупка_год_виноград[],MATCH($A72,Коэф.закупка_год_виноград[1],0),MATCH(MONTH(NY$3),КЗ!$1:$1,0))/1000,""),0)</f>
        <v>0</v>
      </c>
      <c r="NZ72" s="551" cm="1">
        <f t="array" aca="1" ref="NZ72" ca="1">IFERROR(IF(AND(НачЦ_ИнвП_Дата&lt;=NZ$3,КИнвП_Дата&gt;NZ$3),
INDEX(Кальк._виноград,MATCH($A72,Кальк._виноград_наим.,0),MATCH("Сумма затрат, т.руб.",'Кальк-я'!$5:$5,0))*
INDEX(ЗФ,MATCH($A$66,ЗФ!$A:$A,0),MATCH("Посевная площадь"&amp;YEAR(OA$3),ЗФ!$2:$2,0))*
INDEX(Коэф.закупка_год_виноград[],MATCH($A72,Коэф.закупка_год_виноград[1],0),MATCH(MONTH(NZ$3),КЗ!$1:$1,0))/1000,""),0)</f>
        <v>0</v>
      </c>
      <c r="OA72" s="552">
        <f t="shared" ref="OA72" ca="1" si="1691">SUM(NO72:NZ72)</f>
        <v>97.8</v>
      </c>
      <c r="OB72" s="551" cm="1">
        <f t="array" aca="1" ref="OB72" ca="1">IFERROR(IF(AND(НачЦ_ИнвП_Дата&lt;=OB$3,КИнвП_Дата&gt;OB$3),
INDEX(Кальк._виноград,MATCH($A72,Кальк._виноград_наим.,0),MATCH("Сумма затрат, т.руб.",'Кальк-я'!$5:$5,0))*
INDEX(ЗФ,MATCH($A$66,ЗФ!$A:$A,0),MATCH("Посевная площадь"&amp;YEAR(OC$3),ЗФ!$2:$2,0))*
INDEX(Коэф.закупка_год_виноград[],MATCH($A72,Коэф.закупка_год_виноград[1],0),MATCH(MONTH(OB$3),КЗ!$1:$1,0))/1000,""),0)</f>
        <v>0</v>
      </c>
      <c r="OC72" s="551" cm="1">
        <f t="array" aca="1" ref="OC72" ca="1">IFERROR(IF(AND(НачЦ_ИнвП_Дата&lt;=OC$3,КИнвП_Дата&gt;OC$3),
INDEX(Кальк._виноград,MATCH($A72,Кальк._виноград_наим.,0),MATCH("Сумма затрат, т.руб.",'Кальк-я'!$5:$5,0))*
INDEX(ЗФ,MATCH($A$66,ЗФ!$A:$A,0),MATCH("Посевная площадь"&amp;YEAR(OD$3),ЗФ!$2:$2,0))*
INDEX(Коэф.закупка_год_виноград[],MATCH($A72,Коэф.закупка_год_виноград[1],0),MATCH(MONTH(OC$3),КЗ!$1:$1,0))/1000,""),0)</f>
        <v>0</v>
      </c>
      <c r="OD72" s="551" cm="1">
        <f t="array" aca="1" ref="OD72" ca="1">IFERROR(IF(AND(НачЦ_ИнвП_Дата&lt;=OD$3,КИнвП_Дата&gt;OD$3),
INDEX(Кальк._виноград,MATCH($A72,Кальк._виноград_наим.,0),MATCH("Сумма затрат, т.руб.",'Кальк-я'!$5:$5,0))*
INDEX(ЗФ,MATCH($A$66,ЗФ!$A:$A,0),MATCH("Посевная площадь"&amp;YEAR(OE$3),ЗФ!$2:$2,0))*
INDEX(Коэф.закупка_год_виноград[],MATCH($A72,Коэф.закупка_год_виноград[1],0),MATCH(MONTH(OD$3),КЗ!$1:$1,0))/1000,""),0)</f>
        <v>0</v>
      </c>
      <c r="OE72" s="551" cm="1">
        <f t="array" aca="1" ref="OE72" ca="1">IFERROR(IF(AND(НачЦ_ИнвП_Дата&lt;=OE$3,КИнвП_Дата&gt;OE$3),
INDEX(Кальк._виноград,MATCH($A72,Кальк._виноград_наим.,0),MATCH("Сумма затрат, т.руб.",'Кальк-я'!$5:$5,0))*
INDEX(ЗФ,MATCH($A$66,ЗФ!$A:$A,0),MATCH("Посевная площадь"&amp;YEAR(OF$3),ЗФ!$2:$2,0))*
INDEX(Коэф.закупка_год_виноград[],MATCH($A72,Коэф.закупка_год_виноград[1],0),MATCH(MONTH(OE$3),КЗ!$1:$1,0))/1000,""),0)</f>
        <v>0</v>
      </c>
      <c r="OF72" s="551" cm="1">
        <f t="array" aca="1" ref="OF72" ca="1">IFERROR(IF(AND(НачЦ_ИнвП_Дата&lt;=OF$3,КИнвП_Дата&gt;OF$3),
INDEX(Кальк._виноград,MATCH($A72,Кальк._виноград_наим.,0),MATCH("Сумма затрат, т.руб.",'Кальк-я'!$5:$5,0))*
INDEX(ЗФ,MATCH($A$66,ЗФ!$A:$A,0),MATCH("Посевная площадь"&amp;YEAR(OG$3),ЗФ!$2:$2,0))*
INDEX(Коэф.закупка_год_виноград[],MATCH($A72,Коэф.закупка_год_виноград[1],0),MATCH(MONTH(OF$3),КЗ!$1:$1,0))/1000,""),0)</f>
        <v>0</v>
      </c>
      <c r="OG72" s="551" cm="1">
        <f t="array" aca="1" ref="OG72" ca="1">IFERROR(IF(AND(НачЦ_ИнвП_Дата&lt;=OG$3,КИнвП_Дата&gt;OG$3),
INDEX(Кальк._виноград,MATCH($A72,Кальк._виноград_наим.,0),MATCH("Сумма затрат, т.руб.",'Кальк-я'!$5:$5,0))*
INDEX(ЗФ,MATCH($A$66,ЗФ!$A:$A,0),MATCH("Посевная площадь"&amp;YEAR(OH$3),ЗФ!$2:$2,0))*
INDEX(Коэф.закупка_год_виноград[],MATCH($A72,Коэф.закупка_год_виноград[1],0),MATCH(MONTH(OG$3),КЗ!$1:$1,0))/1000,""),0)</f>
        <v>0</v>
      </c>
      <c r="OH72" s="551" cm="1">
        <f t="array" aca="1" ref="OH72" ca="1">IFERROR(IF(AND(НачЦ_ИнвП_Дата&lt;=OH$3,КИнвП_Дата&gt;OH$3),
INDEX(Кальк._виноград,MATCH($A72,Кальк._виноград_наим.,0),MATCH("Сумма затрат, т.руб.",'Кальк-я'!$5:$5,0))*
INDEX(ЗФ,MATCH($A$66,ЗФ!$A:$A,0),MATCH("Посевная площадь"&amp;YEAR(OI$3),ЗФ!$2:$2,0))*
INDEX(Коэф.закупка_год_виноград[],MATCH($A72,Коэф.закупка_год_виноград[1],0),MATCH(MONTH(OH$3),КЗ!$1:$1,0))/1000,""),0)</f>
        <v>0</v>
      </c>
      <c r="OI72" s="551" cm="1">
        <f t="array" aca="1" ref="OI72" ca="1">IFERROR(IF(AND(НачЦ_ИнвП_Дата&lt;=OI$3,КИнвП_Дата&gt;OI$3),
INDEX(Кальк._виноград,MATCH($A72,Кальк._виноград_наим.,0),MATCH("Сумма затрат, т.руб.",'Кальк-я'!$5:$5,0))*
INDEX(ЗФ,MATCH($A$66,ЗФ!$A:$A,0),MATCH("Посевная площадь"&amp;YEAR(OJ$3),ЗФ!$2:$2,0))*
INDEX(Коэф.закупка_год_виноград[],MATCH($A72,Коэф.закупка_год_виноград[1],0),MATCH(MONTH(OI$3),КЗ!$1:$1,0))/1000,""),0)</f>
        <v>48.9</v>
      </c>
      <c r="OJ72" s="551" cm="1">
        <f t="array" aca="1" ref="OJ72" ca="1">IFERROR(IF(AND(НачЦ_ИнвП_Дата&lt;=OJ$3,КИнвП_Дата&gt;OJ$3),
INDEX(Кальк._виноград,MATCH($A72,Кальк._виноград_наим.,0),MATCH("Сумма затрат, т.руб.",'Кальк-я'!$5:$5,0))*
INDEX(ЗФ,MATCH($A$66,ЗФ!$A:$A,0),MATCH("Посевная площадь"&amp;YEAR(OK$3),ЗФ!$2:$2,0))*
INDEX(Коэф.закупка_год_виноград[],MATCH($A72,Коэф.закупка_год_виноград[1],0),MATCH(MONTH(OJ$3),КЗ!$1:$1,0))/1000,""),0)</f>
        <v>48.9</v>
      </c>
      <c r="OK72" s="551" t="str" cm="1">
        <f t="array" aca="1" ref="OK72" ca="1">IFERROR(IF(AND(НачЦ_ИнвП_Дата&lt;=OK$3,КИнвП_Дата&gt;OK$3),
INDEX(Кальк._виноград,MATCH($A72,Кальк._виноград_наим.,0),MATCH("Сумма затрат, т.руб.",'Кальк-я'!$5:$5,0))*
INDEX(ЗФ,MATCH($A$66,ЗФ!$A:$A,0),MATCH("Посевная площадь"&amp;YEAR(OL$3),ЗФ!$2:$2,0))*
INDEX(Коэф.закупка_год_виноград[],MATCH($A72,Коэф.закупка_год_виноград[1],0),MATCH(MONTH(OK$3),КЗ!$1:$1,0))/1000,""),0)</f>
        <v/>
      </c>
      <c r="OL72" s="551" t="str" cm="1">
        <f t="array" aca="1" ref="OL72" ca="1">IFERROR(IF(AND(НачЦ_ИнвП_Дата&lt;=OL$3,КИнвП_Дата&gt;OL$3),
INDEX(Кальк._виноград,MATCH($A72,Кальк._виноград_наим.,0),MATCH("Сумма затрат, т.руб.",'Кальк-я'!$5:$5,0))*
INDEX(ЗФ,MATCH($A$66,ЗФ!$A:$A,0),MATCH("Посевная площадь"&amp;YEAR(OM$3),ЗФ!$2:$2,0))*
INDEX(Коэф.закупка_год_виноград[],MATCH($A72,Коэф.закупка_год_виноград[1],0),MATCH(MONTH(OL$3),КЗ!$1:$1,0))/1000,""),0)</f>
        <v/>
      </c>
      <c r="OM72" s="551" t="str" cm="1">
        <f t="array" aca="1" ref="OM72" ca="1">IFERROR(IF(AND(НачЦ_ИнвП_Дата&lt;=OM$3,КИнвП_Дата&gt;OM$3),
INDEX(Кальк._виноград,MATCH($A72,Кальк._виноград_наим.,0),MATCH("Сумма затрат, т.руб.",'Кальк-я'!$5:$5,0))*
INDEX(ЗФ,MATCH($A$66,ЗФ!$A:$A,0),MATCH("Посевная площадь"&amp;YEAR(ON$3),ЗФ!$2:$2,0))*
INDEX(Коэф.закупка_год_виноград[],MATCH($A72,Коэф.закупка_год_виноград[1],0),MATCH(MONTH(OM$3),КЗ!$1:$1,0))/1000,""),0)</f>
        <v/>
      </c>
      <c r="ON72" s="552">
        <f t="shared" ref="ON72" ca="1" si="1692">SUM(OB72:OM72)</f>
        <v>97.8</v>
      </c>
    </row>
    <row r="73" spans="1:404" s="553" customFormat="1" outlineLevel="2">
      <c r="A73" s="550" t="s">
        <v>250</v>
      </c>
      <c r="B73" s="551" t="str" cm="1">
        <f t="array" ref="B73">IFERROR(IF(AND(НачЦ_ИнвП_Дата&lt;=B$3,КИнвП_Дата&gt;B$3),
INDEX(Кальк._виноград,MATCH($A73,Кальк._виноград_наим.,0),MATCH("Сумма затрат, т.руб.",'Кальк-я'!$5:$5,0))*
INDEX(ЗФ,MATCH($A$66,ЗФ!$A:$A,0),MATCH("Посевная площадь"&amp;YEAR(C$3),ЗФ!$2:$2,0))*
INDEX(Коэф.закупка_год_виноград[],MATCH($A73,Коэф.закупка_год_виноград[1],0),MATCH(MONTH(B$3),КЗ!$1:$1,0))/1000,""),0)</f>
        <v/>
      </c>
      <c r="C73" s="551" t="str" cm="1">
        <f t="array" aca="1" ref="C73" ca="1">IFERROR(IF(AND(НачЦ_ИнвП_Дата&lt;=C$3,КИнвП_Дата&gt;C$3),
INDEX(Кальк._виноград,MATCH($A73,Кальк._виноград_наим.,0),MATCH("Сумма затрат, т.руб.",'Кальк-я'!$5:$5,0))*
INDEX(ЗФ,MATCH($A$66,ЗФ!$A:$A,0),MATCH("Посевная площадь"&amp;YEAR(D$3),ЗФ!$2:$2,0))*
INDEX(Коэф.закупка_год_виноград[],MATCH($A73,Коэф.закупка_год_виноград[1],0),MATCH(MONTH(C$3),КЗ!$1:$1,0))/1000,""),0)</f>
        <v/>
      </c>
      <c r="D73" s="551" t="str" cm="1">
        <f t="array" aca="1" ref="D73" ca="1">IFERROR(IF(AND(НачЦ_ИнвП_Дата&lt;=D$3,КИнвП_Дата&gt;D$3),
INDEX(Кальк._виноград,MATCH($A73,Кальк._виноград_наим.,0),MATCH("Сумма затрат, т.руб.",'Кальк-я'!$5:$5,0))*
INDEX(ЗФ,MATCH($A$66,ЗФ!$A:$A,0),MATCH("Посевная площадь"&amp;YEAR(E$3),ЗФ!$2:$2,0))*
INDEX(Коэф.закупка_год_виноград[],MATCH($A73,Коэф.закупка_год_виноград[1],0),MATCH(MONTH(D$3),КЗ!$1:$1,0))/1000,""),0)</f>
        <v/>
      </c>
      <c r="E73" s="551" t="str" cm="1">
        <f t="array" aca="1" ref="E73" ca="1">IFERROR(IF(AND(НачЦ_ИнвП_Дата&lt;=E$3,КИнвП_Дата&gt;E$3),
INDEX(Кальк._виноград,MATCH($A73,Кальк._виноград_наим.,0),MATCH("Сумма затрат, т.руб.",'Кальк-я'!$5:$5,0))*
INDEX(ЗФ,MATCH($A$66,ЗФ!$A:$A,0),MATCH("Посевная площадь"&amp;YEAR(F$3),ЗФ!$2:$2,0))*
INDEX(Коэф.закупка_год_виноград[],MATCH($A73,Коэф.закупка_год_виноград[1],0),MATCH(MONTH(E$3),КЗ!$1:$1,0))/1000,""),0)</f>
        <v/>
      </c>
      <c r="F73" s="551" t="str" cm="1">
        <f t="array" aca="1" ref="F73" ca="1">IFERROR(IF(AND(НачЦ_ИнвП_Дата&lt;=F$3,КИнвП_Дата&gt;F$3),
INDEX(Кальк._виноград,MATCH($A73,Кальк._виноград_наим.,0),MATCH("Сумма затрат, т.руб.",'Кальк-я'!$5:$5,0))*
INDEX(ЗФ,MATCH($A$66,ЗФ!$A:$A,0),MATCH("Посевная площадь"&amp;YEAR(G$3),ЗФ!$2:$2,0))*
INDEX(Коэф.закупка_год_виноград[],MATCH($A73,Коэф.закупка_год_виноград[1],0),MATCH(MONTH(F$3),КЗ!$1:$1,0))/1000,""),0)</f>
        <v/>
      </c>
      <c r="G73" s="551" t="str" cm="1">
        <f t="array" aca="1" ref="G73" ca="1">IFERROR(IF(AND(НачЦ_ИнвП_Дата&lt;=G$3,КИнвП_Дата&gt;G$3),
INDEX(Кальк._виноград,MATCH($A73,Кальк._виноград_наим.,0),MATCH("Сумма затрат, т.руб.",'Кальк-я'!$5:$5,0))*
INDEX(ЗФ,MATCH($A$66,ЗФ!$A:$A,0),MATCH("Посевная площадь"&amp;YEAR(H$3),ЗФ!$2:$2,0))*
INDEX(Коэф.закупка_год_виноград[],MATCH($A73,Коэф.закупка_год_виноград[1],0),MATCH(MONTH(G$3),КЗ!$1:$1,0))/1000,""),0)</f>
        <v/>
      </c>
      <c r="H73" s="551" t="str" cm="1">
        <f t="array" aca="1" ref="H73" ca="1">IFERROR(IF(AND(НачЦ_ИнвП_Дата&lt;=H$3,КИнвП_Дата&gt;H$3),
INDEX(Кальк._виноград,MATCH($A73,Кальк._виноград_наим.,0),MATCH("Сумма затрат, т.руб.",'Кальк-я'!$5:$5,0))*
INDEX(ЗФ,MATCH($A$66,ЗФ!$A:$A,0),MATCH("Посевная площадь"&amp;YEAR(I$3),ЗФ!$2:$2,0))*
INDEX(Коэф.закупка_год_виноград[],MATCH($A73,Коэф.закупка_год_виноград[1],0),MATCH(MONTH(H$3),КЗ!$1:$1,0))/1000,""),0)</f>
        <v/>
      </c>
      <c r="I73" s="551" t="str" cm="1">
        <f t="array" aca="1" ref="I73" ca="1">IFERROR(IF(AND(НачЦ_ИнвП_Дата&lt;=I$3,КИнвП_Дата&gt;I$3),
INDEX(Кальк._виноград,MATCH($A73,Кальк._виноград_наим.,0),MATCH("Сумма затрат, т.руб.",'Кальк-я'!$5:$5,0))*
INDEX(ЗФ,MATCH($A$66,ЗФ!$A:$A,0),MATCH("Посевная площадь"&amp;YEAR(J$3),ЗФ!$2:$2,0))*
INDEX(Коэф.закупка_год_виноград[],MATCH($A73,Коэф.закупка_год_виноград[1],0),MATCH(MONTH(I$3),КЗ!$1:$1,0))/1000,""),0)</f>
        <v/>
      </c>
      <c r="J73" s="551" t="str" cm="1">
        <f t="array" aca="1" ref="J73" ca="1">IFERROR(IF(AND(НачЦ_ИнвП_Дата&lt;=J$3,КИнвП_Дата&gt;J$3),
INDEX(Кальк._виноград,MATCH($A73,Кальк._виноград_наим.,0),MATCH("Сумма затрат, т.руб.",'Кальк-я'!$5:$5,0))*
INDEX(ЗФ,MATCH($A$66,ЗФ!$A:$A,0),MATCH("Посевная площадь"&amp;YEAR(K$3),ЗФ!$2:$2,0))*
INDEX(Коэф.закупка_год_виноград[],MATCH($A73,Коэф.закупка_год_виноград[1],0),MATCH(MONTH(J$3),КЗ!$1:$1,0))/1000,""),0)</f>
        <v/>
      </c>
      <c r="K73" s="551" cm="1">
        <f t="array" aca="1" ref="K73" ca="1">IFERROR(IF(AND(НачЦ_ИнвП_Дата&lt;=K$3,КИнвП_Дата&gt;K$3),
INDEX(Кальк._виноград,MATCH($A73,Кальк._виноград_наим.,0),MATCH("Сумма затрат, т.руб.",'Кальк-я'!$5:$5,0))*
INDEX(ЗФ,MATCH($A$66,ЗФ!$A:$A,0),MATCH("Посевная площадь"&amp;YEAR(L$3),ЗФ!$2:$2,0))*
INDEX(Коэф.закупка_год_виноград[],MATCH($A73,Коэф.закупка_год_виноград[1],0),MATCH(MONTH(K$3),КЗ!$1:$1,0))/1000,""),0)</f>
        <v>0</v>
      </c>
      <c r="L73" s="551" cm="1">
        <f t="array" aca="1" ref="L73" ca="1">IFERROR(IF(AND(НачЦ_ИнвП_Дата&lt;=L$3,КИнвП_Дата&gt;L$3),
INDEX(Кальк._виноград,MATCH($A73,Кальк._виноград_наим.,0),MATCH("Сумма затрат, т.руб.",'Кальк-я'!$5:$5,0))*
INDEX(ЗФ,MATCH($A$66,ЗФ!$A:$A,0),MATCH("Посевная площадь"&amp;YEAR(M$3),ЗФ!$2:$2,0))*
INDEX(Коэф.закупка_год_виноград[],MATCH($A73,Коэф.закупка_год_виноград[1],0),MATCH(MONTH(L$3),КЗ!$1:$1,0))/1000,""),0)</f>
        <v>0</v>
      </c>
      <c r="M73" s="551" cm="1">
        <f t="array" aca="1" ref="M73" ca="1">IFERROR(IF(AND(НачЦ_ИнвП_Дата&lt;=M$3,КИнвП_Дата&gt;M$3),
INDEX(Кальк._виноград,MATCH($A73,Кальк._виноград_наим.,0),MATCH("Сумма затрат, т.руб.",'Кальк-я'!$5:$5,0))*
INDEX(ЗФ,MATCH($A$66,ЗФ!$A:$A,0),MATCH("Посевная площадь"&amp;YEAR(N$3),ЗФ!$2:$2,0))*
INDEX(Коэф.закупка_год_виноград[],MATCH($A73,Коэф.закупка_год_виноград[1],0),MATCH(MONTH(M$3),КЗ!$1:$1,0))/1000,""),0)</f>
        <v>0</v>
      </c>
      <c r="N73" s="552">
        <f t="shared" ca="1" si="1619"/>
        <v>0</v>
      </c>
      <c r="O73" s="551" cm="1">
        <f t="array" aca="1" ref="O73" ca="1">IFERROR(IF(AND(НачЦ_ИнвП_Дата&lt;=O$3,КИнвП_Дата&gt;O$3),
INDEX(Кальк._виноград,MATCH($A73,Кальк._виноград_наим.,0),MATCH("Сумма затрат, т.руб.",'Кальк-я'!$5:$5,0))*
INDEX(ЗФ,MATCH($A$66,ЗФ!$A:$A,0),MATCH("Посевная площадь"&amp;YEAR(P$3),ЗФ!$2:$2,0))*
INDEX(Коэф.закупка_год_виноград[],MATCH($A73,Коэф.закупка_год_виноград[1],0),MATCH(MONTH(O$3),КЗ!$1:$1,0))/1000,""),0)</f>
        <v>0</v>
      </c>
      <c r="P73" s="551" cm="1">
        <f t="array" aca="1" ref="P73" ca="1">IFERROR(IF(AND(НачЦ_ИнвП_Дата&lt;=P$3,КИнвП_Дата&gt;P$3),
INDEX(Кальк._виноград,MATCH($A73,Кальк._виноград_наим.,0),MATCH("Сумма затрат, т.руб.",'Кальк-я'!$5:$5,0))*
INDEX(ЗФ,MATCH($A$66,ЗФ!$A:$A,0),MATCH("Посевная площадь"&amp;YEAR(Q$3),ЗФ!$2:$2,0))*
INDEX(Коэф.закупка_год_виноград[],MATCH($A73,Коэф.закупка_год_виноград[1],0),MATCH(MONTH(P$3),КЗ!$1:$1,0))/1000,""),0)</f>
        <v>0</v>
      </c>
      <c r="Q73" s="551" cm="1">
        <f t="array" aca="1" ref="Q73" ca="1">IFERROR(IF(AND(НачЦ_ИнвП_Дата&lt;=Q$3,КИнвП_Дата&gt;Q$3),
INDEX(Кальк._виноград,MATCH($A73,Кальк._виноград_наим.,0),MATCH("Сумма затрат, т.руб.",'Кальк-я'!$5:$5,0))*
INDEX(ЗФ,MATCH($A$66,ЗФ!$A:$A,0),MATCH("Посевная площадь"&amp;YEAR(R$3),ЗФ!$2:$2,0))*
INDEX(Коэф.закупка_год_виноград[],MATCH($A73,Коэф.закупка_год_виноград[1],0),MATCH(MONTH(Q$3),КЗ!$1:$1,0))/1000,""),0)</f>
        <v>0</v>
      </c>
      <c r="R73" s="551" cm="1">
        <f t="array" aca="1" ref="R73" ca="1">IFERROR(IF(AND(НачЦ_ИнвП_Дата&lt;=R$3,КИнвП_Дата&gt;R$3),
INDEX(Кальк._виноград,MATCH($A73,Кальк._виноград_наим.,0),MATCH("Сумма затрат, т.руб.",'Кальк-я'!$5:$5,0))*
INDEX(ЗФ,MATCH($A$66,ЗФ!$A:$A,0),MATCH("Посевная площадь"&amp;YEAR(S$3),ЗФ!$2:$2,0))*
INDEX(Коэф.закупка_год_виноград[],MATCH($A73,Коэф.закупка_год_виноград[1],0),MATCH(MONTH(R$3),КЗ!$1:$1,0))/1000,""),0)</f>
        <v>0</v>
      </c>
      <c r="S73" s="551" cm="1">
        <f t="array" aca="1" ref="S73" ca="1">IFERROR(IF(AND(НачЦ_ИнвП_Дата&lt;=S$3,КИнвП_Дата&gt;S$3),
INDEX(Кальк._виноград,MATCH($A73,Кальк._виноград_наим.,0),MATCH("Сумма затрат, т.руб.",'Кальк-я'!$5:$5,0))*
INDEX(ЗФ,MATCH($A$66,ЗФ!$A:$A,0),MATCH("Посевная площадь"&amp;YEAR(T$3),ЗФ!$2:$2,0))*
INDEX(Коэф.закупка_год_виноград[],MATCH($A73,Коэф.закупка_год_виноград[1],0),MATCH(MONTH(S$3),КЗ!$1:$1,0))/1000,""),0)</f>
        <v>0</v>
      </c>
      <c r="T73" s="551" cm="1">
        <f t="array" aca="1" ref="T73" ca="1">IFERROR(IF(AND(НачЦ_ИнвП_Дата&lt;=T$3,КИнвП_Дата&gt;T$3),
INDEX(Кальк._виноград,MATCH($A73,Кальк._виноград_наим.,0),MATCH("Сумма затрат, т.руб.",'Кальк-я'!$5:$5,0))*
INDEX(ЗФ,MATCH($A$66,ЗФ!$A:$A,0),MATCH("Посевная площадь"&amp;YEAR(U$3),ЗФ!$2:$2,0))*
INDEX(Коэф.закупка_год_виноград[],MATCH($A73,Коэф.закупка_год_виноград[1],0),MATCH(MONTH(T$3),КЗ!$1:$1,0))/1000,""),0)</f>
        <v>0</v>
      </c>
      <c r="U73" s="551" cm="1">
        <f t="array" aca="1" ref="U73" ca="1">IFERROR(IF(AND(НачЦ_ИнвП_Дата&lt;=U$3,КИнвП_Дата&gt;U$3),
INDEX(Кальк._виноград,MATCH($A73,Кальк._виноград_наим.,0),MATCH("Сумма затрат, т.руб.",'Кальк-я'!$5:$5,0))*
INDEX(ЗФ,MATCH($A$66,ЗФ!$A:$A,0),MATCH("Посевная площадь"&amp;YEAR(V$3),ЗФ!$2:$2,0))*
INDEX(Коэф.закупка_год_виноград[],MATCH($A73,Коэф.закупка_год_виноград[1],0),MATCH(MONTH(U$3),КЗ!$1:$1,0))/1000,""),0)</f>
        <v>0</v>
      </c>
      <c r="V73" s="551" cm="1">
        <f t="array" aca="1" ref="V73" ca="1">IFERROR(IF(AND(НачЦ_ИнвП_Дата&lt;=V$3,КИнвП_Дата&gt;V$3),
INDEX(Кальк._виноград,MATCH($A73,Кальк._виноград_наим.,0),MATCH("Сумма затрат, т.руб.",'Кальк-я'!$5:$5,0))*
INDEX(ЗФ,MATCH($A$66,ЗФ!$A:$A,0),MATCH("Посевная площадь"&amp;YEAR(W$3),ЗФ!$2:$2,0))*
INDEX(Коэф.закупка_год_виноград[],MATCH($A73,Коэф.закупка_год_виноград[1],0),MATCH(MONTH(V$3),КЗ!$1:$1,0))/1000,""),0)</f>
        <v>0</v>
      </c>
      <c r="W73" s="551" cm="1">
        <f t="array" aca="1" ref="W73" ca="1">IFERROR(IF(AND(НачЦ_ИнвП_Дата&lt;=W$3,КИнвП_Дата&gt;W$3),
INDEX(Кальк._виноград,MATCH($A73,Кальк._виноград_наим.,0),MATCH("Сумма затрат, т.руб.",'Кальк-я'!$5:$5,0))*
INDEX(ЗФ,MATCH($A$66,ЗФ!$A:$A,0),MATCH("Посевная площадь"&amp;YEAR(X$3),ЗФ!$2:$2,0))*
INDEX(Коэф.закупка_год_виноград[],MATCH($A73,Коэф.закупка_год_виноград[1],0),MATCH(MONTH(W$3),КЗ!$1:$1,0))/1000,""),0)</f>
        <v>0</v>
      </c>
      <c r="X73" s="551" cm="1">
        <f t="array" aca="1" ref="X73" ca="1">IFERROR(IF(AND(НачЦ_ИнвП_Дата&lt;=X$3,КИнвП_Дата&gt;X$3),
INDEX(Кальк._виноград,MATCH($A73,Кальк._виноград_наим.,0),MATCH("Сумма затрат, т.руб.",'Кальк-я'!$5:$5,0))*
INDEX(ЗФ,MATCH($A$66,ЗФ!$A:$A,0),MATCH("Посевная площадь"&amp;YEAR(Y$3),ЗФ!$2:$2,0))*
INDEX(Коэф.закупка_год_виноград[],MATCH($A73,Коэф.закупка_год_виноград[1],0),MATCH(MONTH(X$3),КЗ!$1:$1,0))/1000,""),0)</f>
        <v>0</v>
      </c>
      <c r="Y73" s="551" cm="1">
        <f t="array" aca="1" ref="Y73" ca="1">IFERROR(IF(AND(НачЦ_ИнвП_Дата&lt;=Y$3,КИнвП_Дата&gt;Y$3),
INDEX(Кальк._виноград,MATCH($A73,Кальк._виноград_наим.,0),MATCH("Сумма затрат, т.руб.",'Кальк-я'!$5:$5,0))*
INDEX(ЗФ,MATCH($A$66,ЗФ!$A:$A,0),MATCH("Посевная площадь"&amp;YEAR(Z$3),ЗФ!$2:$2,0))*
INDEX(Коэф.закупка_год_виноград[],MATCH($A73,Коэф.закупка_год_виноград[1],0),MATCH(MONTH(Y$3),КЗ!$1:$1,0))/1000,""),0)</f>
        <v>0</v>
      </c>
      <c r="Z73" s="551" cm="1">
        <f t="array" aca="1" ref="Z73" ca="1">IFERROR(IF(AND(НачЦ_ИнвП_Дата&lt;=Z$3,КИнвП_Дата&gt;Z$3),
INDEX(Кальк._виноград,MATCH($A73,Кальк._виноград_наим.,0),MATCH("Сумма затрат, т.руб.",'Кальк-я'!$5:$5,0))*
INDEX(ЗФ,MATCH($A$66,ЗФ!$A:$A,0),MATCH("Посевная площадь"&amp;YEAR(AA$3),ЗФ!$2:$2,0))*
INDEX(Коэф.закупка_год_виноград[],MATCH($A73,Коэф.закупка_год_виноград[1],0),MATCH(MONTH(Z$3),КЗ!$1:$1,0))/1000,""),0)</f>
        <v>0</v>
      </c>
      <c r="AA73" s="552">
        <f t="shared" ca="1" si="1632"/>
        <v>0</v>
      </c>
      <c r="AB73" s="551" cm="1">
        <f t="array" aca="1" ref="AB73" ca="1">IFERROR(IF(AND(НачЦ_ИнвП_Дата&lt;=AB$3,КИнвП_Дата&gt;AB$3),
INDEX(Кальк._виноград,MATCH($A73,Кальк._виноград_наим.,0),MATCH("Сумма затрат, т.руб.",'Кальк-я'!$5:$5,0))*
INDEX(ЗФ,MATCH($A$66,ЗФ!$A:$A,0),MATCH("Посевная площадь"&amp;YEAR(AC$3),ЗФ!$2:$2,0))*
INDEX(Коэф.закупка_год_виноград[],MATCH($A73,Коэф.закупка_год_виноград[1],0),MATCH(MONTH(AB$3),КЗ!$1:$1,0))/1000,""),0)</f>
        <v>0</v>
      </c>
      <c r="AC73" s="551" cm="1">
        <f t="array" aca="1" ref="AC73" ca="1">IFERROR(IF(AND(НачЦ_ИнвП_Дата&lt;=AC$3,КИнвП_Дата&gt;AC$3),
INDEX(Кальк._виноград,MATCH($A73,Кальк._виноград_наим.,0),MATCH("Сумма затрат, т.руб.",'Кальк-я'!$5:$5,0))*
INDEX(ЗФ,MATCH($A$66,ЗФ!$A:$A,0),MATCH("Посевная площадь"&amp;YEAR(AD$3),ЗФ!$2:$2,0))*
INDEX(Коэф.закупка_год_виноград[],MATCH($A73,Коэф.закупка_год_виноград[1],0),MATCH(MONTH(AC$3),КЗ!$1:$1,0))/1000,""),0)</f>
        <v>0</v>
      </c>
      <c r="AD73" s="551" cm="1">
        <f t="array" aca="1" ref="AD73" ca="1">IFERROR(IF(AND(НачЦ_ИнвП_Дата&lt;=AD$3,КИнвП_Дата&gt;AD$3),
INDEX(Кальк._виноград,MATCH($A73,Кальк._виноград_наим.,0),MATCH("Сумма затрат, т.руб.",'Кальк-я'!$5:$5,0))*
INDEX(ЗФ,MATCH($A$66,ЗФ!$A:$A,0),MATCH("Посевная площадь"&amp;YEAR(AE$3),ЗФ!$2:$2,0))*
INDEX(Коэф.закупка_год_виноград[],MATCH($A73,Коэф.закупка_год_виноград[1],0),MATCH(MONTH(AD$3),КЗ!$1:$1,0))/1000,""),0)</f>
        <v>0</v>
      </c>
      <c r="AE73" s="551" cm="1">
        <f t="array" aca="1" ref="AE73" ca="1">IFERROR(IF(AND(НачЦ_ИнвП_Дата&lt;=AE$3,КИнвП_Дата&gt;AE$3),
INDEX(Кальк._виноград,MATCH($A73,Кальк._виноград_наим.,0),MATCH("Сумма затрат, т.руб.",'Кальк-я'!$5:$5,0))*
INDEX(ЗФ,MATCH($A$66,ЗФ!$A:$A,0),MATCH("Посевная площадь"&amp;YEAR(AF$3),ЗФ!$2:$2,0))*
INDEX(Коэф.закупка_год_виноград[],MATCH($A73,Коэф.закупка_год_виноград[1],0),MATCH(MONTH(AE$3),КЗ!$1:$1,0))/1000,""),0)</f>
        <v>0</v>
      </c>
      <c r="AF73" s="551" cm="1">
        <f t="array" aca="1" ref="AF73" ca="1">IFERROR(IF(AND(НачЦ_ИнвП_Дата&lt;=AF$3,КИнвП_Дата&gt;AF$3),
INDEX(Кальк._виноград,MATCH($A73,Кальк._виноград_наим.,0),MATCH("Сумма затрат, т.руб.",'Кальк-я'!$5:$5,0))*
INDEX(ЗФ,MATCH($A$66,ЗФ!$A:$A,0),MATCH("Посевная площадь"&amp;YEAR(AG$3),ЗФ!$2:$2,0))*
INDEX(Коэф.закупка_год_виноград[],MATCH($A73,Коэф.закупка_год_виноград[1],0),MATCH(MONTH(AF$3),КЗ!$1:$1,0))/1000,""),0)</f>
        <v>0</v>
      </c>
      <c r="AG73" s="551" cm="1">
        <f t="array" aca="1" ref="AG73" ca="1">IFERROR(IF(AND(НачЦ_ИнвП_Дата&lt;=AG$3,КИнвП_Дата&gt;AG$3),
INDEX(Кальк._виноград,MATCH($A73,Кальк._виноград_наим.,0),MATCH("Сумма затрат, т.руб.",'Кальк-я'!$5:$5,0))*
INDEX(ЗФ,MATCH($A$66,ЗФ!$A:$A,0),MATCH("Посевная площадь"&amp;YEAR(AH$3),ЗФ!$2:$2,0))*
INDEX(Коэф.закупка_год_виноград[],MATCH($A73,Коэф.закупка_год_виноград[1],0),MATCH(MONTH(AG$3),КЗ!$1:$1,0))/1000,""),0)</f>
        <v>0</v>
      </c>
      <c r="AH73" s="551" cm="1">
        <f t="array" aca="1" ref="AH73" ca="1">IFERROR(IF(AND(НачЦ_ИнвП_Дата&lt;=AH$3,КИнвП_Дата&gt;AH$3),
INDEX(Кальк._виноград,MATCH($A73,Кальк._виноград_наим.,0),MATCH("Сумма затрат, т.руб.",'Кальк-я'!$5:$5,0))*
INDEX(ЗФ,MATCH($A$66,ЗФ!$A:$A,0),MATCH("Посевная площадь"&amp;YEAR(AI$3),ЗФ!$2:$2,0))*
INDEX(Коэф.закупка_год_виноград[],MATCH($A73,Коэф.закупка_год_виноград[1],0),MATCH(MONTH(AH$3),КЗ!$1:$1,0))/1000,""),0)</f>
        <v>0</v>
      </c>
      <c r="AI73" s="551" cm="1">
        <f t="array" aca="1" ref="AI73" ca="1">IFERROR(IF(AND(НачЦ_ИнвП_Дата&lt;=AI$3,КИнвП_Дата&gt;AI$3),
INDEX(Кальк._виноград,MATCH($A73,Кальк._виноград_наим.,0),MATCH("Сумма затрат, т.руб.",'Кальк-я'!$5:$5,0))*
INDEX(ЗФ,MATCH($A$66,ЗФ!$A:$A,0),MATCH("Посевная площадь"&amp;YEAR(AJ$3),ЗФ!$2:$2,0))*
INDEX(Коэф.закупка_год_виноград[],MATCH($A73,Коэф.закупка_год_виноград[1],0),MATCH(MONTH(AI$3),КЗ!$1:$1,0))/1000,""),0)</f>
        <v>0</v>
      </c>
      <c r="AJ73" s="551" cm="1">
        <f t="array" aca="1" ref="AJ73" ca="1">IFERROR(IF(AND(НачЦ_ИнвП_Дата&lt;=AJ$3,КИнвП_Дата&gt;AJ$3),
INDEX(Кальк._виноград,MATCH($A73,Кальк._виноград_наим.,0),MATCH("Сумма затрат, т.руб.",'Кальк-я'!$5:$5,0))*
INDEX(ЗФ,MATCH($A$66,ЗФ!$A:$A,0),MATCH("Посевная площадь"&amp;YEAR(AK$3),ЗФ!$2:$2,0))*
INDEX(Коэф.закупка_год_виноград[],MATCH($A73,Коэф.закупка_год_виноград[1],0),MATCH(MONTH(AJ$3),КЗ!$1:$1,0))/1000,""),0)</f>
        <v>0</v>
      </c>
      <c r="AK73" s="551" cm="1">
        <f t="array" aca="1" ref="AK73" ca="1">IFERROR(IF(AND(НачЦ_ИнвП_Дата&lt;=AK$3,КИнвП_Дата&gt;AK$3),
INDEX(Кальк._виноград,MATCH($A73,Кальк._виноград_наим.,0),MATCH("Сумма затрат, т.руб.",'Кальк-я'!$5:$5,0))*
INDEX(ЗФ,MATCH($A$66,ЗФ!$A:$A,0),MATCH("Посевная площадь"&amp;YEAR(AL$3),ЗФ!$2:$2,0))*
INDEX(Коэф.закупка_год_виноград[],MATCH($A73,Коэф.закупка_год_виноград[1],0),MATCH(MONTH(AK$3),КЗ!$1:$1,0))/1000,""),0)</f>
        <v>0</v>
      </c>
      <c r="AL73" s="551" cm="1">
        <f t="array" aca="1" ref="AL73" ca="1">IFERROR(IF(AND(НачЦ_ИнвП_Дата&lt;=AL$3,КИнвП_Дата&gt;AL$3),
INDEX(Кальк._виноград,MATCH($A73,Кальк._виноград_наим.,0),MATCH("Сумма затрат, т.руб.",'Кальк-я'!$5:$5,0))*
INDEX(ЗФ,MATCH($A$66,ЗФ!$A:$A,0),MATCH("Посевная площадь"&amp;YEAR(AM$3),ЗФ!$2:$2,0))*
INDEX(Коэф.закупка_год_виноград[],MATCH($A73,Коэф.закупка_год_виноград[1],0),MATCH(MONTH(AL$3),КЗ!$1:$1,0))/1000,""),0)</f>
        <v>0</v>
      </c>
      <c r="AM73" s="551" cm="1">
        <f t="array" aca="1" ref="AM73" ca="1">IFERROR(IF(AND(НачЦ_ИнвП_Дата&lt;=AM$3,КИнвП_Дата&gt;AM$3),
INDEX(Кальк._виноград,MATCH($A73,Кальк._виноград_наим.,0),MATCH("Сумма затрат, т.руб.",'Кальк-я'!$5:$5,0))*
INDEX(ЗФ,MATCH($A$66,ЗФ!$A:$A,0),MATCH("Посевная площадь"&amp;YEAR(AN$3),ЗФ!$2:$2,0))*
INDEX(Коэф.закупка_год_виноград[],MATCH($A73,Коэф.закупка_год_виноград[1],0),MATCH(MONTH(AM$3),КЗ!$1:$1,0))/1000,""),0)</f>
        <v>0</v>
      </c>
      <c r="AN73" s="552">
        <f t="shared" ca="1" si="1460"/>
        <v>0</v>
      </c>
      <c r="AO73" s="551" cm="1">
        <f t="array" aca="1" ref="AO73" ca="1">IFERROR(IF(AND(НачЦ_ИнвП_Дата&lt;=AO$3,КИнвП_Дата&gt;AO$3),
INDEX(Кальк._виноград,MATCH($A73,Кальк._виноград_наим.,0),MATCH("Сумма затрат, т.руб.",'Кальк-я'!$5:$5,0))*
INDEX(ЗФ,MATCH($A$66,ЗФ!$A:$A,0),MATCH("Посевная площадь"&amp;YEAR(AP$3),ЗФ!$2:$2,0))*
INDEX(Коэф.закупка_год_виноград[],MATCH($A73,Коэф.закупка_год_виноград[1],0),MATCH(MONTH(AO$3),КЗ!$1:$1,0))/1000,""),0)</f>
        <v>0</v>
      </c>
      <c r="AP73" s="551" cm="1">
        <f t="array" aca="1" ref="AP73" ca="1">IFERROR(IF(AND(НачЦ_ИнвП_Дата&lt;=AP$3,КИнвП_Дата&gt;AP$3),
INDEX(Кальк._виноград,MATCH($A73,Кальк._виноград_наим.,0),MATCH("Сумма затрат, т.руб.",'Кальк-я'!$5:$5,0))*
INDEX(ЗФ,MATCH($A$66,ЗФ!$A:$A,0),MATCH("Посевная площадь"&amp;YEAR(AQ$3),ЗФ!$2:$2,0))*
INDEX(Коэф.закупка_год_виноград[],MATCH($A73,Коэф.закупка_год_виноград[1],0),MATCH(MONTH(AP$3),КЗ!$1:$1,0))/1000,""),0)</f>
        <v>0</v>
      </c>
      <c r="AQ73" s="551" cm="1">
        <f t="array" aca="1" ref="AQ73" ca="1">IFERROR(IF(AND(НачЦ_ИнвП_Дата&lt;=AQ$3,КИнвП_Дата&gt;AQ$3),
INDEX(Кальк._виноград,MATCH($A73,Кальк._виноград_наим.,0),MATCH("Сумма затрат, т.руб.",'Кальк-я'!$5:$5,0))*
INDEX(ЗФ,MATCH($A$66,ЗФ!$A:$A,0),MATCH("Посевная площадь"&amp;YEAR(AR$3),ЗФ!$2:$2,0))*
INDEX(Коэф.закупка_год_виноград[],MATCH($A73,Коэф.закупка_год_виноград[1],0),MATCH(MONTH(AQ$3),КЗ!$1:$1,0))/1000,""),0)</f>
        <v>0</v>
      </c>
      <c r="AR73" s="551" cm="1">
        <f t="array" aca="1" ref="AR73" ca="1">IFERROR(IF(AND(НачЦ_ИнвП_Дата&lt;=AR$3,КИнвП_Дата&gt;AR$3),
INDEX(Кальк._виноград,MATCH($A73,Кальк._виноград_наим.,0),MATCH("Сумма затрат, т.руб.",'Кальк-я'!$5:$5,0))*
INDEX(ЗФ,MATCH($A$66,ЗФ!$A:$A,0),MATCH("Посевная площадь"&amp;YEAR(AS$3),ЗФ!$2:$2,0))*
INDEX(Коэф.закупка_год_виноград[],MATCH($A73,Коэф.закупка_год_виноград[1],0),MATCH(MONTH(AR$3),КЗ!$1:$1,0))/1000,""),0)</f>
        <v>0</v>
      </c>
      <c r="AS73" s="551" cm="1">
        <f t="array" aca="1" ref="AS73" ca="1">IFERROR(IF(AND(НачЦ_ИнвП_Дата&lt;=AS$3,КИнвП_Дата&gt;AS$3),
INDEX(Кальк._виноград,MATCH($A73,Кальк._виноград_наим.,0),MATCH("Сумма затрат, т.руб.",'Кальк-я'!$5:$5,0))*
INDEX(ЗФ,MATCH($A$66,ЗФ!$A:$A,0),MATCH("Посевная площадь"&amp;YEAR(AT$3),ЗФ!$2:$2,0))*
INDEX(Коэф.закупка_год_виноград[],MATCH($A73,Коэф.закупка_год_виноград[1],0),MATCH(MONTH(AS$3),КЗ!$1:$1,0))/1000,""),0)</f>
        <v>0</v>
      </c>
      <c r="AT73" s="551" cm="1">
        <f t="array" aca="1" ref="AT73" ca="1">IFERROR(IF(AND(НачЦ_ИнвП_Дата&lt;=AT$3,КИнвП_Дата&gt;AT$3),
INDEX(Кальк._виноград,MATCH($A73,Кальк._виноград_наим.,0),MATCH("Сумма затрат, т.руб.",'Кальк-я'!$5:$5,0))*
INDEX(ЗФ,MATCH($A$66,ЗФ!$A:$A,0),MATCH("Посевная площадь"&amp;YEAR(AU$3),ЗФ!$2:$2,0))*
INDEX(Коэф.закупка_год_виноград[],MATCH($A73,Коэф.закупка_год_виноград[1],0),MATCH(MONTH(AT$3),КЗ!$1:$1,0))/1000,""),0)</f>
        <v>0</v>
      </c>
      <c r="AU73" s="551" cm="1">
        <f t="array" aca="1" ref="AU73" ca="1">IFERROR(IF(AND(НачЦ_ИнвП_Дата&lt;=AU$3,КИнвП_Дата&gt;AU$3),
INDEX(Кальк._виноград,MATCH($A73,Кальк._виноград_наим.,0),MATCH("Сумма затрат, т.руб.",'Кальк-я'!$5:$5,0))*
INDEX(ЗФ,MATCH($A$66,ЗФ!$A:$A,0),MATCH("Посевная площадь"&amp;YEAR(AV$3),ЗФ!$2:$2,0))*
INDEX(Коэф.закупка_год_виноград[],MATCH($A73,Коэф.закупка_год_виноград[1],0),MATCH(MONTH(AU$3),КЗ!$1:$1,0))/1000,""),0)</f>
        <v>0</v>
      </c>
      <c r="AV73" s="551" cm="1">
        <f t="array" aca="1" ref="AV73" ca="1">IFERROR(IF(AND(НачЦ_ИнвП_Дата&lt;=AV$3,КИнвП_Дата&gt;AV$3),
INDEX(Кальк._виноград,MATCH($A73,Кальк._виноград_наим.,0),MATCH("Сумма затрат, т.руб.",'Кальк-я'!$5:$5,0))*
INDEX(ЗФ,MATCH($A$66,ЗФ!$A:$A,0),MATCH("Посевная площадь"&amp;YEAR(AW$3),ЗФ!$2:$2,0))*
INDEX(Коэф.закупка_год_виноград[],MATCH($A73,Коэф.закупка_год_виноград[1],0),MATCH(MONTH(AV$3),КЗ!$1:$1,0))/1000,""),0)</f>
        <v>0</v>
      </c>
      <c r="AW73" s="551" cm="1">
        <f t="array" aca="1" ref="AW73" ca="1">IFERROR(IF(AND(НачЦ_ИнвП_Дата&lt;=AW$3,КИнвП_Дата&gt;AW$3),
INDEX(Кальк._виноград,MATCH($A73,Кальк._виноград_наим.,0),MATCH("Сумма затрат, т.руб.",'Кальк-я'!$5:$5,0))*
INDEX(ЗФ,MATCH($A$66,ЗФ!$A:$A,0),MATCH("Посевная площадь"&amp;YEAR(AX$3),ЗФ!$2:$2,0))*
INDEX(Коэф.закупка_год_виноград[],MATCH($A73,Коэф.закупка_год_виноград[1],0),MATCH(MONTH(AW$3),КЗ!$1:$1,0))/1000,""),0)</f>
        <v>0</v>
      </c>
      <c r="AX73" s="551" cm="1">
        <f t="array" aca="1" ref="AX73" ca="1">IFERROR(IF(AND(НачЦ_ИнвП_Дата&lt;=AX$3,КИнвП_Дата&gt;AX$3),
INDEX(Кальк._виноград,MATCH($A73,Кальк._виноград_наим.,0),MATCH("Сумма затрат, т.руб.",'Кальк-я'!$5:$5,0))*
INDEX(ЗФ,MATCH($A$66,ЗФ!$A:$A,0),MATCH("Посевная площадь"&amp;YEAR(AY$3),ЗФ!$2:$2,0))*
INDEX(Коэф.закупка_год_виноград[],MATCH($A73,Коэф.закупка_год_виноград[1],0),MATCH(MONTH(AX$3),КЗ!$1:$1,0))/1000,""),0)</f>
        <v>0</v>
      </c>
      <c r="AY73" s="551" cm="1">
        <f t="array" aca="1" ref="AY73" ca="1">IFERROR(IF(AND(НачЦ_ИнвП_Дата&lt;=AY$3,КИнвП_Дата&gt;AY$3),
INDEX(Кальк._виноград,MATCH($A73,Кальк._виноград_наим.,0),MATCH("Сумма затрат, т.руб.",'Кальк-я'!$5:$5,0))*
INDEX(ЗФ,MATCH($A$66,ЗФ!$A:$A,0),MATCH("Посевная площадь"&amp;YEAR(AZ$3),ЗФ!$2:$2,0))*
INDEX(Коэф.закупка_год_виноград[],MATCH($A73,Коэф.закупка_год_виноград[1],0),MATCH(MONTH(AY$3),КЗ!$1:$1,0))/1000,""),0)</f>
        <v>0</v>
      </c>
      <c r="AZ73" s="551" cm="1">
        <f t="array" aca="1" ref="AZ73" ca="1">IFERROR(IF(AND(НачЦ_ИнвП_Дата&lt;=AZ$3,КИнвП_Дата&gt;AZ$3),
INDEX(Кальк._виноград,MATCH($A73,Кальк._виноград_наим.,0),MATCH("Сумма затрат, т.руб.",'Кальк-я'!$5:$5,0))*
INDEX(ЗФ,MATCH($A$66,ЗФ!$A:$A,0),MATCH("Посевная площадь"&amp;YEAR(BA$3),ЗФ!$2:$2,0))*
INDEX(Коэф.закупка_год_виноград[],MATCH($A73,Коэф.закупка_год_виноград[1],0),MATCH(MONTH(AZ$3),КЗ!$1:$1,0))/1000,""),0)</f>
        <v>0</v>
      </c>
      <c r="BA73" s="552">
        <f t="shared" ca="1" si="1462"/>
        <v>0</v>
      </c>
      <c r="BB73" s="551" cm="1">
        <f t="array" aca="1" ref="BB73" ca="1">IFERROR(IF(AND(НачЦ_ИнвП_Дата&lt;=BB$3,КИнвП_Дата&gt;BB$3),
INDEX(Кальк._виноград,MATCH($A73,Кальк._виноград_наим.,0),MATCH("Сумма затрат, т.руб.",'Кальк-я'!$5:$5,0))*
INDEX(ЗФ,MATCH($A$66,ЗФ!$A:$A,0),MATCH("Посевная площадь"&amp;YEAR(BC$3),ЗФ!$2:$2,0))*
INDEX(Коэф.закупка_год_виноград[],MATCH($A73,Коэф.закупка_год_виноград[1],0),MATCH(MONTH(BB$3),КЗ!$1:$1,0))/1000,""),0)</f>
        <v>0</v>
      </c>
      <c r="BC73" s="551" cm="1">
        <f t="array" aca="1" ref="BC73" ca="1">IFERROR(IF(AND(НачЦ_ИнвП_Дата&lt;=BC$3,КИнвП_Дата&gt;BC$3),
INDEX(Кальк._виноград,MATCH($A73,Кальк._виноград_наим.,0),MATCH("Сумма затрат, т.руб.",'Кальк-я'!$5:$5,0))*
INDEX(ЗФ,MATCH($A$66,ЗФ!$A:$A,0),MATCH("Посевная площадь"&amp;YEAR(BD$3),ЗФ!$2:$2,0))*
INDEX(Коэф.закупка_год_виноград[],MATCH($A73,Коэф.закупка_год_виноград[1],0),MATCH(MONTH(BC$3),КЗ!$1:$1,0))/1000,""),0)</f>
        <v>0</v>
      </c>
      <c r="BD73" s="551" cm="1">
        <f t="array" aca="1" ref="BD73" ca="1">IFERROR(IF(AND(НачЦ_ИнвП_Дата&lt;=BD$3,КИнвП_Дата&gt;BD$3),
INDEX(Кальк._виноград,MATCH($A73,Кальк._виноград_наим.,0),MATCH("Сумма затрат, т.руб.",'Кальк-я'!$5:$5,0))*
INDEX(ЗФ,MATCH($A$66,ЗФ!$A:$A,0),MATCH("Посевная площадь"&amp;YEAR(BE$3),ЗФ!$2:$2,0))*
INDEX(Коэф.закупка_год_виноград[],MATCH($A73,Коэф.закупка_год_виноград[1],0),MATCH(MONTH(BD$3),КЗ!$1:$1,0))/1000,""),0)</f>
        <v>0</v>
      </c>
      <c r="BE73" s="551" cm="1">
        <f t="array" aca="1" ref="BE73" ca="1">IFERROR(IF(AND(НачЦ_ИнвП_Дата&lt;=BE$3,КИнвП_Дата&gt;BE$3),
INDEX(Кальк._виноград,MATCH($A73,Кальк._виноград_наим.,0),MATCH("Сумма затрат, т.руб.",'Кальк-я'!$5:$5,0))*
INDEX(ЗФ,MATCH($A$66,ЗФ!$A:$A,0),MATCH("Посевная площадь"&amp;YEAR(BF$3),ЗФ!$2:$2,0))*
INDEX(Коэф.закупка_год_виноград[],MATCH($A73,Коэф.закупка_год_виноград[1],0),MATCH(MONTH(BE$3),КЗ!$1:$1,0))/1000,""),0)</f>
        <v>0</v>
      </c>
      <c r="BF73" s="551" cm="1">
        <f t="array" aca="1" ref="BF73" ca="1">IFERROR(IF(AND(НачЦ_ИнвП_Дата&lt;=BF$3,КИнвП_Дата&gt;BF$3),
INDEX(Кальк._виноград,MATCH($A73,Кальк._виноград_наим.,0),MATCH("Сумма затрат, т.руб.",'Кальк-я'!$5:$5,0))*
INDEX(ЗФ,MATCH($A$66,ЗФ!$A:$A,0),MATCH("Посевная площадь"&amp;YEAR(BG$3),ЗФ!$2:$2,0))*
INDEX(Коэф.закупка_год_виноград[],MATCH($A73,Коэф.закупка_год_виноград[1],0),MATCH(MONTH(BF$3),КЗ!$1:$1,0))/1000,""),0)</f>
        <v>0</v>
      </c>
      <c r="BG73" s="551" cm="1">
        <f t="array" aca="1" ref="BG73" ca="1">IFERROR(IF(AND(НачЦ_ИнвП_Дата&lt;=BG$3,КИнвП_Дата&gt;BG$3),
INDEX(Кальк._виноград,MATCH($A73,Кальк._виноград_наим.,0),MATCH("Сумма затрат, т.руб.",'Кальк-я'!$5:$5,0))*
INDEX(ЗФ,MATCH($A$66,ЗФ!$A:$A,0),MATCH("Посевная площадь"&amp;YEAR(BH$3),ЗФ!$2:$2,0))*
INDEX(Коэф.закупка_год_виноград[],MATCH($A73,Коэф.закупка_год_виноград[1],0),MATCH(MONTH(BG$3),КЗ!$1:$1,0))/1000,""),0)</f>
        <v>0</v>
      </c>
      <c r="BH73" s="551" cm="1">
        <f t="array" aca="1" ref="BH73" ca="1">IFERROR(IF(AND(НачЦ_ИнвП_Дата&lt;=BH$3,КИнвП_Дата&gt;BH$3),
INDEX(Кальк._виноград,MATCH($A73,Кальк._виноград_наим.,0),MATCH("Сумма затрат, т.руб.",'Кальк-я'!$5:$5,0))*
INDEX(ЗФ,MATCH($A$66,ЗФ!$A:$A,0),MATCH("Посевная площадь"&amp;YEAR(BI$3),ЗФ!$2:$2,0))*
INDEX(Коэф.закупка_год_виноград[],MATCH($A73,Коэф.закупка_год_виноград[1],0),MATCH(MONTH(BH$3),КЗ!$1:$1,0))/1000,""),0)</f>
        <v>0</v>
      </c>
      <c r="BI73" s="551" cm="1">
        <f t="array" aca="1" ref="BI73" ca="1">IFERROR(IF(AND(НачЦ_ИнвП_Дата&lt;=BI$3,КИнвП_Дата&gt;BI$3),
INDEX(Кальк._виноград,MATCH($A73,Кальк._виноград_наим.,0),MATCH("Сумма затрат, т.руб.",'Кальк-я'!$5:$5,0))*
INDEX(ЗФ,MATCH($A$66,ЗФ!$A:$A,0),MATCH("Посевная площадь"&amp;YEAR(BJ$3),ЗФ!$2:$2,0))*
INDEX(Коэф.закупка_год_виноград[],MATCH($A73,Коэф.закупка_год_виноград[1],0),MATCH(MONTH(BI$3),КЗ!$1:$1,0))/1000,""),0)</f>
        <v>0</v>
      </c>
      <c r="BJ73" s="551" cm="1">
        <f t="array" aca="1" ref="BJ73" ca="1">IFERROR(IF(AND(НачЦ_ИнвП_Дата&lt;=BJ$3,КИнвП_Дата&gt;BJ$3),
INDEX(Кальк._виноград,MATCH($A73,Кальк._виноград_наим.,0),MATCH("Сумма затрат, т.руб.",'Кальк-я'!$5:$5,0))*
INDEX(ЗФ,MATCH($A$66,ЗФ!$A:$A,0),MATCH("Посевная площадь"&amp;YEAR(BK$3),ЗФ!$2:$2,0))*
INDEX(Коэф.закупка_год_виноград[],MATCH($A73,Коэф.закупка_год_виноград[1],0),MATCH(MONTH(BJ$3),КЗ!$1:$1,0))/1000,""),0)</f>
        <v>0</v>
      </c>
      <c r="BK73" s="551" cm="1">
        <f t="array" aca="1" ref="BK73" ca="1">IFERROR(IF(AND(НачЦ_ИнвП_Дата&lt;=BK$3,КИнвП_Дата&gt;BK$3),
INDEX(Кальк._виноград,MATCH($A73,Кальк._виноград_наим.,0),MATCH("Сумма затрат, т.руб.",'Кальк-я'!$5:$5,0))*
INDEX(ЗФ,MATCH($A$66,ЗФ!$A:$A,0),MATCH("Посевная площадь"&amp;YEAR(BL$3),ЗФ!$2:$2,0))*
INDEX(Коэф.закупка_год_виноград[],MATCH($A73,Коэф.закупка_год_виноград[1],0),MATCH(MONTH(BK$3),КЗ!$1:$1,0))/1000,""),0)</f>
        <v>0</v>
      </c>
      <c r="BL73" s="551" cm="1">
        <f t="array" aca="1" ref="BL73" ca="1">IFERROR(IF(AND(НачЦ_ИнвП_Дата&lt;=BL$3,КИнвП_Дата&gt;BL$3),
INDEX(Кальк._виноград,MATCH($A73,Кальк._виноград_наим.,0),MATCH("Сумма затрат, т.руб.",'Кальк-я'!$5:$5,0))*
INDEX(ЗФ,MATCH($A$66,ЗФ!$A:$A,0),MATCH("Посевная площадь"&amp;YEAR(BM$3),ЗФ!$2:$2,0))*
INDEX(Коэф.закупка_год_виноград[],MATCH($A73,Коэф.закупка_год_виноград[1],0),MATCH(MONTH(BL$3),КЗ!$1:$1,0))/1000,""),0)</f>
        <v>0</v>
      </c>
      <c r="BM73" s="551" cm="1">
        <f t="array" aca="1" ref="BM73" ca="1">IFERROR(IF(AND(НачЦ_ИнвП_Дата&lt;=BM$3,КИнвП_Дата&gt;BM$3),
INDEX(Кальк._виноград,MATCH($A73,Кальк._виноград_наим.,0),MATCH("Сумма затрат, т.руб.",'Кальк-я'!$5:$5,0))*
INDEX(ЗФ,MATCH($A$66,ЗФ!$A:$A,0),MATCH("Посевная площадь"&amp;YEAR(BN$3),ЗФ!$2:$2,0))*
INDEX(Коэф.закупка_год_виноград[],MATCH($A73,Коэф.закупка_год_виноград[1],0),MATCH(MONTH(BM$3),КЗ!$1:$1,0))/1000,""),0)</f>
        <v>0</v>
      </c>
      <c r="BN73" s="552">
        <f t="shared" ref="BN73" ca="1" si="1693">SUM(BB73:BM73)</f>
        <v>0</v>
      </c>
      <c r="BO73" s="551" cm="1">
        <f t="array" aca="1" ref="BO73" ca="1">IFERROR(IF(AND(НачЦ_ИнвП_Дата&lt;=BO$3,КИнвП_Дата&gt;BO$3),
INDEX(Кальк._виноград,MATCH($A73,Кальк._виноград_наим.,0),MATCH("Сумма затрат, т.руб.",'Кальк-я'!$5:$5,0))*
INDEX(ЗФ,MATCH($A$66,ЗФ!$A:$A,0),MATCH("Посевная площадь"&amp;YEAR(BP$3),ЗФ!$2:$2,0))*
INDEX(Коэф.закупка_год_виноград[],MATCH($A73,Коэф.закупка_год_виноград[1],0),MATCH(MONTH(BO$3),КЗ!$1:$1,0))/1000,""),0)</f>
        <v>0</v>
      </c>
      <c r="BP73" s="551" cm="1">
        <f t="array" aca="1" ref="BP73" ca="1">IFERROR(IF(AND(НачЦ_ИнвП_Дата&lt;=BP$3,КИнвП_Дата&gt;BP$3),
INDEX(Кальк._виноград,MATCH($A73,Кальк._виноград_наим.,0),MATCH("Сумма затрат, т.руб.",'Кальк-я'!$5:$5,0))*
INDEX(ЗФ,MATCH($A$66,ЗФ!$A:$A,0),MATCH("Посевная площадь"&amp;YEAR(BQ$3),ЗФ!$2:$2,0))*
INDEX(Коэф.закупка_год_виноград[],MATCH($A73,Коэф.закупка_год_виноград[1],0),MATCH(MONTH(BP$3),КЗ!$1:$1,0))/1000,""),0)</f>
        <v>0</v>
      </c>
      <c r="BQ73" s="551" cm="1">
        <f t="array" aca="1" ref="BQ73" ca="1">IFERROR(IF(AND(НачЦ_ИнвП_Дата&lt;=BQ$3,КИнвП_Дата&gt;BQ$3),
INDEX(Кальк._виноград,MATCH($A73,Кальк._виноград_наим.,0),MATCH("Сумма затрат, т.руб.",'Кальк-я'!$5:$5,0))*
INDEX(ЗФ,MATCH($A$66,ЗФ!$A:$A,0),MATCH("Посевная площадь"&amp;YEAR(BR$3),ЗФ!$2:$2,0))*
INDEX(Коэф.закупка_год_виноград[],MATCH($A73,Коэф.закупка_год_виноград[1],0),MATCH(MONTH(BQ$3),КЗ!$1:$1,0))/1000,""),0)</f>
        <v>0</v>
      </c>
      <c r="BR73" s="551" cm="1">
        <f t="array" aca="1" ref="BR73" ca="1">IFERROR(IF(AND(НачЦ_ИнвП_Дата&lt;=BR$3,КИнвП_Дата&gt;BR$3),
INDEX(Кальк._виноград,MATCH($A73,Кальк._виноград_наим.,0),MATCH("Сумма затрат, т.руб.",'Кальк-я'!$5:$5,0))*
INDEX(ЗФ,MATCH($A$66,ЗФ!$A:$A,0),MATCH("Посевная площадь"&amp;YEAR(BS$3),ЗФ!$2:$2,0))*
INDEX(Коэф.закупка_год_виноград[],MATCH($A73,Коэф.закупка_год_виноград[1],0),MATCH(MONTH(BR$3),КЗ!$1:$1,0))/1000,""),0)</f>
        <v>0</v>
      </c>
      <c r="BS73" s="551" cm="1">
        <f t="array" aca="1" ref="BS73" ca="1">IFERROR(IF(AND(НачЦ_ИнвП_Дата&lt;=BS$3,КИнвП_Дата&gt;BS$3),
INDEX(Кальк._виноград,MATCH($A73,Кальк._виноград_наим.,0),MATCH("Сумма затрат, т.руб.",'Кальк-я'!$5:$5,0))*
INDEX(ЗФ,MATCH($A$66,ЗФ!$A:$A,0),MATCH("Посевная площадь"&amp;YEAR(BT$3),ЗФ!$2:$2,0))*
INDEX(Коэф.закупка_год_виноград[],MATCH($A73,Коэф.закупка_год_виноград[1],0),MATCH(MONTH(BS$3),КЗ!$1:$1,0))/1000,""),0)</f>
        <v>0</v>
      </c>
      <c r="BT73" s="551" cm="1">
        <f t="array" aca="1" ref="BT73" ca="1">IFERROR(IF(AND(НачЦ_ИнвП_Дата&lt;=BT$3,КИнвП_Дата&gt;BT$3),
INDEX(Кальк._виноград,MATCH($A73,Кальк._виноград_наим.,0),MATCH("Сумма затрат, т.руб.",'Кальк-я'!$5:$5,0))*
INDEX(ЗФ,MATCH($A$66,ЗФ!$A:$A,0),MATCH("Посевная площадь"&amp;YEAR(BU$3),ЗФ!$2:$2,0))*
INDEX(Коэф.закупка_год_виноград[],MATCH($A73,Коэф.закупка_год_виноград[1],0),MATCH(MONTH(BT$3),КЗ!$1:$1,0))/1000,""),0)</f>
        <v>0</v>
      </c>
      <c r="BU73" s="551" cm="1">
        <f t="array" aca="1" ref="BU73" ca="1">IFERROR(IF(AND(НачЦ_ИнвП_Дата&lt;=BU$3,КИнвП_Дата&gt;BU$3),
INDEX(Кальк._виноград,MATCH($A73,Кальк._виноград_наим.,0),MATCH("Сумма затрат, т.руб.",'Кальк-я'!$5:$5,0))*
INDEX(ЗФ,MATCH($A$66,ЗФ!$A:$A,0),MATCH("Посевная площадь"&amp;YEAR(BV$3),ЗФ!$2:$2,0))*
INDEX(Коэф.закупка_год_виноград[],MATCH($A73,Коэф.закупка_год_виноград[1],0),MATCH(MONTH(BU$3),КЗ!$1:$1,0))/1000,""),0)</f>
        <v>0</v>
      </c>
      <c r="BV73" s="551" cm="1">
        <f t="array" aca="1" ref="BV73" ca="1">IFERROR(IF(AND(НачЦ_ИнвП_Дата&lt;=BV$3,КИнвП_Дата&gt;BV$3),
INDEX(Кальк._виноград,MATCH($A73,Кальк._виноград_наим.,0),MATCH("Сумма затрат, т.руб.",'Кальк-я'!$5:$5,0))*
INDEX(ЗФ,MATCH($A$66,ЗФ!$A:$A,0),MATCH("Посевная площадь"&amp;YEAR(BW$3),ЗФ!$2:$2,0))*
INDEX(Коэф.закупка_год_виноград[],MATCH($A73,Коэф.закупка_год_виноград[1],0),MATCH(MONTH(BV$3),КЗ!$1:$1,0))/1000,""),0)</f>
        <v>0</v>
      </c>
      <c r="BW73" s="551" cm="1">
        <f t="array" aca="1" ref="BW73" ca="1">IFERROR(IF(AND(НачЦ_ИнвП_Дата&lt;=BW$3,КИнвП_Дата&gt;BW$3),
INDEX(Кальк._виноград,MATCH($A73,Кальк._виноград_наим.,0),MATCH("Сумма затрат, т.руб.",'Кальк-я'!$5:$5,0))*
INDEX(ЗФ,MATCH($A$66,ЗФ!$A:$A,0),MATCH("Посевная площадь"&amp;YEAR(BX$3),ЗФ!$2:$2,0))*
INDEX(Коэф.закупка_год_виноград[],MATCH($A73,Коэф.закупка_год_виноград[1],0),MATCH(MONTH(BW$3),КЗ!$1:$1,0))/1000,""),0)</f>
        <v>0</v>
      </c>
      <c r="BX73" s="551" cm="1">
        <f t="array" aca="1" ref="BX73" ca="1">IFERROR(IF(AND(НачЦ_ИнвП_Дата&lt;=BX$3,КИнвП_Дата&gt;BX$3),
INDEX(Кальк._виноград,MATCH($A73,Кальк._виноград_наим.,0),MATCH("Сумма затрат, т.руб.",'Кальк-я'!$5:$5,0))*
INDEX(ЗФ,MATCH($A$66,ЗФ!$A:$A,0),MATCH("Посевная площадь"&amp;YEAR(BY$3),ЗФ!$2:$2,0))*
INDEX(Коэф.закупка_год_виноград[],MATCH($A73,Коэф.закупка_год_виноград[1],0),MATCH(MONTH(BX$3),КЗ!$1:$1,0))/1000,""),0)</f>
        <v>0</v>
      </c>
      <c r="BY73" s="551" cm="1">
        <f t="array" aca="1" ref="BY73" ca="1">IFERROR(IF(AND(НачЦ_ИнвП_Дата&lt;=BY$3,КИнвП_Дата&gt;BY$3),
INDEX(Кальк._виноград,MATCH($A73,Кальк._виноград_наим.,0),MATCH("Сумма затрат, т.руб.",'Кальк-я'!$5:$5,0))*
INDEX(ЗФ,MATCH($A$66,ЗФ!$A:$A,0),MATCH("Посевная площадь"&amp;YEAR(BZ$3),ЗФ!$2:$2,0))*
INDEX(Коэф.закупка_год_виноград[],MATCH($A73,Коэф.закупка_год_виноград[1],0),MATCH(MONTH(BY$3),КЗ!$1:$1,0))/1000,""),0)</f>
        <v>0</v>
      </c>
      <c r="BZ73" s="551" cm="1">
        <f t="array" aca="1" ref="BZ73" ca="1">IFERROR(IF(AND(НачЦ_ИнвП_Дата&lt;=BZ$3,КИнвП_Дата&gt;BZ$3),
INDEX(Кальк._виноград,MATCH($A73,Кальк._виноград_наим.,0),MATCH("Сумма затрат, т.руб.",'Кальк-я'!$5:$5,0))*
INDEX(ЗФ,MATCH($A$66,ЗФ!$A:$A,0),MATCH("Посевная площадь"&amp;YEAR(CA$3),ЗФ!$2:$2,0))*
INDEX(Коэф.закупка_год_виноград[],MATCH($A73,Коэф.закупка_год_виноград[1],0),MATCH(MONTH(BZ$3),КЗ!$1:$1,0))/1000,""),0)</f>
        <v>0</v>
      </c>
      <c r="CA73" s="552">
        <f t="shared" ref="CA73" ca="1" si="1694">SUM(BO73:BZ73)</f>
        <v>0</v>
      </c>
      <c r="CB73" s="551" cm="1">
        <f t="array" aca="1" ref="CB73" ca="1">IFERROR(IF(AND(НачЦ_ИнвП_Дата&lt;=CB$3,КИнвП_Дата&gt;CB$3),
INDEX(Кальк._виноград,MATCH($A73,Кальк._виноград_наим.,0),MATCH("Сумма затрат, т.руб.",'Кальк-я'!$5:$5,0))*
INDEX(ЗФ,MATCH($A$66,ЗФ!$A:$A,0),MATCH("Посевная площадь"&amp;YEAR(CC$3),ЗФ!$2:$2,0))*
INDEX(Коэф.закупка_год_виноград[],MATCH($A73,Коэф.закупка_год_виноград[1],0),MATCH(MONTH(CB$3),КЗ!$1:$1,0))/1000,""),0)</f>
        <v>0</v>
      </c>
      <c r="CC73" s="551" cm="1">
        <f t="array" aca="1" ref="CC73" ca="1">IFERROR(IF(AND(НачЦ_ИнвП_Дата&lt;=CC$3,КИнвП_Дата&gt;CC$3),
INDEX(Кальк._виноград,MATCH($A73,Кальк._виноград_наим.,0),MATCH("Сумма затрат, т.руб.",'Кальк-я'!$5:$5,0))*
INDEX(ЗФ,MATCH($A$66,ЗФ!$A:$A,0),MATCH("Посевная площадь"&amp;YEAR(CD$3),ЗФ!$2:$2,0))*
INDEX(Коэф.закупка_год_виноград[],MATCH($A73,Коэф.закупка_год_виноград[1],0),MATCH(MONTH(CC$3),КЗ!$1:$1,0))/1000,""),0)</f>
        <v>0</v>
      </c>
      <c r="CD73" s="551" cm="1">
        <f t="array" aca="1" ref="CD73" ca="1">IFERROR(IF(AND(НачЦ_ИнвП_Дата&lt;=CD$3,КИнвП_Дата&gt;CD$3),
INDEX(Кальк._виноград,MATCH($A73,Кальк._виноград_наим.,0),MATCH("Сумма затрат, т.руб.",'Кальк-я'!$5:$5,0))*
INDEX(ЗФ,MATCH($A$66,ЗФ!$A:$A,0),MATCH("Посевная площадь"&amp;YEAR(CE$3),ЗФ!$2:$2,0))*
INDEX(Коэф.закупка_год_виноград[],MATCH($A73,Коэф.закупка_год_виноград[1],0),MATCH(MONTH(CD$3),КЗ!$1:$1,0))/1000,""),0)</f>
        <v>0</v>
      </c>
      <c r="CE73" s="551" cm="1">
        <f t="array" aca="1" ref="CE73" ca="1">IFERROR(IF(AND(НачЦ_ИнвП_Дата&lt;=CE$3,КИнвП_Дата&gt;CE$3),
INDEX(Кальк._виноград,MATCH($A73,Кальк._виноград_наим.,0),MATCH("Сумма затрат, т.руб.",'Кальк-я'!$5:$5,0))*
INDEX(ЗФ,MATCH($A$66,ЗФ!$A:$A,0),MATCH("Посевная площадь"&amp;YEAR(CF$3),ЗФ!$2:$2,0))*
INDEX(Коэф.закупка_год_виноград[],MATCH($A73,Коэф.закупка_год_виноград[1],0),MATCH(MONTH(CE$3),КЗ!$1:$1,0))/1000,""),0)</f>
        <v>0</v>
      </c>
      <c r="CF73" s="551" cm="1">
        <f t="array" aca="1" ref="CF73" ca="1">IFERROR(IF(AND(НачЦ_ИнвП_Дата&lt;=CF$3,КИнвП_Дата&gt;CF$3),
INDEX(Кальк._виноград,MATCH($A73,Кальк._виноград_наим.,0),MATCH("Сумма затрат, т.руб.",'Кальк-я'!$5:$5,0))*
INDEX(ЗФ,MATCH($A$66,ЗФ!$A:$A,0),MATCH("Посевная площадь"&amp;YEAR(CG$3),ЗФ!$2:$2,0))*
INDEX(Коэф.закупка_год_виноград[],MATCH($A73,Коэф.закупка_год_виноград[1],0),MATCH(MONTH(CF$3),КЗ!$1:$1,0))/1000,""),0)</f>
        <v>0</v>
      </c>
      <c r="CG73" s="551" cm="1">
        <f t="array" aca="1" ref="CG73" ca="1">IFERROR(IF(AND(НачЦ_ИнвП_Дата&lt;=CG$3,КИнвП_Дата&gt;CG$3),
INDEX(Кальк._виноград,MATCH($A73,Кальк._виноград_наим.,0),MATCH("Сумма затрат, т.руб.",'Кальк-я'!$5:$5,0))*
INDEX(ЗФ,MATCH($A$66,ЗФ!$A:$A,0),MATCH("Посевная площадь"&amp;YEAR(CH$3),ЗФ!$2:$2,0))*
INDEX(Коэф.закупка_год_виноград[],MATCH($A73,Коэф.закупка_год_виноград[1],0),MATCH(MONTH(CG$3),КЗ!$1:$1,0))/1000,""),0)</f>
        <v>0</v>
      </c>
      <c r="CH73" s="551" cm="1">
        <f t="array" aca="1" ref="CH73" ca="1">IFERROR(IF(AND(НачЦ_ИнвП_Дата&lt;=CH$3,КИнвП_Дата&gt;CH$3),
INDEX(Кальк._виноград,MATCH($A73,Кальк._виноград_наим.,0),MATCH("Сумма затрат, т.руб.",'Кальк-я'!$5:$5,0))*
INDEX(ЗФ,MATCH($A$66,ЗФ!$A:$A,0),MATCH("Посевная площадь"&amp;YEAR(CI$3),ЗФ!$2:$2,0))*
INDEX(Коэф.закупка_год_виноград[],MATCH($A73,Коэф.закупка_год_виноград[1],0),MATCH(MONTH(CH$3),КЗ!$1:$1,0))/1000,""),0)</f>
        <v>0</v>
      </c>
      <c r="CI73" s="551" cm="1">
        <f t="array" aca="1" ref="CI73" ca="1">IFERROR(IF(AND(НачЦ_ИнвП_Дата&lt;=CI$3,КИнвП_Дата&gt;CI$3),
INDEX(Кальк._виноград,MATCH($A73,Кальк._виноград_наим.,0),MATCH("Сумма затрат, т.руб.",'Кальк-я'!$5:$5,0))*
INDEX(ЗФ,MATCH($A$66,ЗФ!$A:$A,0),MATCH("Посевная площадь"&amp;YEAR(CJ$3),ЗФ!$2:$2,0))*
INDEX(Коэф.закупка_год_виноград[],MATCH($A73,Коэф.закупка_год_виноград[1],0),MATCH(MONTH(CI$3),КЗ!$1:$1,0))/1000,""),0)</f>
        <v>0</v>
      </c>
      <c r="CJ73" s="551" cm="1">
        <f t="array" aca="1" ref="CJ73" ca="1">IFERROR(IF(AND(НачЦ_ИнвП_Дата&lt;=CJ$3,КИнвП_Дата&gt;CJ$3),
INDEX(Кальк._виноград,MATCH($A73,Кальк._виноград_наим.,0),MATCH("Сумма затрат, т.руб.",'Кальк-я'!$5:$5,0))*
INDEX(ЗФ,MATCH($A$66,ЗФ!$A:$A,0),MATCH("Посевная площадь"&amp;YEAR(CK$3),ЗФ!$2:$2,0))*
INDEX(Коэф.закупка_год_виноград[],MATCH($A73,Коэф.закупка_год_виноград[1],0),MATCH(MONTH(CJ$3),КЗ!$1:$1,0))/1000,""),0)</f>
        <v>0</v>
      </c>
      <c r="CK73" s="551" cm="1">
        <f t="array" aca="1" ref="CK73" ca="1">IFERROR(IF(AND(НачЦ_ИнвП_Дата&lt;=CK$3,КИнвП_Дата&gt;CK$3),
INDEX(Кальк._виноград,MATCH($A73,Кальк._виноград_наим.,0),MATCH("Сумма затрат, т.руб.",'Кальк-я'!$5:$5,0))*
INDEX(ЗФ,MATCH($A$66,ЗФ!$A:$A,0),MATCH("Посевная площадь"&amp;YEAR(CL$3),ЗФ!$2:$2,0))*
INDEX(Коэф.закупка_год_виноград[],MATCH($A73,Коэф.закупка_год_виноград[1],0),MATCH(MONTH(CK$3),КЗ!$1:$1,0))/1000,""),0)</f>
        <v>0</v>
      </c>
      <c r="CL73" s="551" cm="1">
        <f t="array" aca="1" ref="CL73" ca="1">IFERROR(IF(AND(НачЦ_ИнвП_Дата&lt;=CL$3,КИнвП_Дата&gt;CL$3),
INDEX(Кальк._виноград,MATCH($A73,Кальк._виноград_наим.,0),MATCH("Сумма затрат, т.руб.",'Кальк-я'!$5:$5,0))*
INDEX(ЗФ,MATCH($A$66,ЗФ!$A:$A,0),MATCH("Посевная площадь"&amp;YEAR(CM$3),ЗФ!$2:$2,0))*
INDEX(Коэф.закупка_год_виноград[],MATCH($A73,Коэф.закупка_год_виноград[1],0),MATCH(MONTH(CL$3),КЗ!$1:$1,0))/1000,""),0)</f>
        <v>0</v>
      </c>
      <c r="CM73" s="551" cm="1">
        <f t="array" aca="1" ref="CM73" ca="1">IFERROR(IF(AND(НачЦ_ИнвП_Дата&lt;=CM$3,КИнвП_Дата&gt;CM$3),
INDEX(Кальк._виноград,MATCH($A73,Кальк._виноград_наим.,0),MATCH("Сумма затрат, т.руб.",'Кальк-я'!$5:$5,0))*
INDEX(ЗФ,MATCH($A$66,ЗФ!$A:$A,0),MATCH("Посевная площадь"&amp;YEAR(CN$3),ЗФ!$2:$2,0))*
INDEX(Коэф.закупка_год_виноград[],MATCH($A73,Коэф.закупка_год_виноград[1],0),MATCH(MONTH(CM$3),КЗ!$1:$1,0))/1000,""),0)</f>
        <v>0</v>
      </c>
      <c r="CN73" s="552">
        <f t="shared" ref="CN73" ca="1" si="1695">SUM(CB73:CM73)</f>
        <v>0</v>
      </c>
      <c r="CO73" s="551" cm="1">
        <f t="array" aca="1" ref="CO73" ca="1">IFERROR(IF(AND(НачЦ_ИнвП_Дата&lt;=CO$3,КИнвП_Дата&gt;CO$3),
INDEX(Кальк._виноград,MATCH($A73,Кальк._виноград_наим.,0),MATCH("Сумма затрат, т.руб.",'Кальк-я'!$5:$5,0))*
INDEX(ЗФ,MATCH($A$66,ЗФ!$A:$A,0),MATCH("Посевная площадь"&amp;YEAR(CP$3),ЗФ!$2:$2,0))*
INDEX(Коэф.закупка_год_виноград[],MATCH($A73,Коэф.закупка_год_виноград[1],0),MATCH(MONTH(CO$3),КЗ!$1:$1,0))/1000,""),0)</f>
        <v>0</v>
      </c>
      <c r="CP73" s="551" cm="1">
        <f t="array" aca="1" ref="CP73" ca="1">IFERROR(IF(AND(НачЦ_ИнвП_Дата&lt;=CP$3,КИнвП_Дата&gt;CP$3),
INDEX(Кальк._виноград,MATCH($A73,Кальк._виноград_наим.,0),MATCH("Сумма затрат, т.руб.",'Кальк-я'!$5:$5,0))*
INDEX(ЗФ,MATCH($A$66,ЗФ!$A:$A,0),MATCH("Посевная площадь"&amp;YEAR(CQ$3),ЗФ!$2:$2,0))*
INDEX(Коэф.закупка_год_виноград[],MATCH($A73,Коэф.закупка_год_виноград[1],0),MATCH(MONTH(CP$3),КЗ!$1:$1,0))/1000,""),0)</f>
        <v>0</v>
      </c>
      <c r="CQ73" s="551" cm="1">
        <f t="array" aca="1" ref="CQ73" ca="1">IFERROR(IF(AND(НачЦ_ИнвП_Дата&lt;=CQ$3,КИнвП_Дата&gt;CQ$3),
INDEX(Кальк._виноград,MATCH($A73,Кальк._виноград_наим.,0),MATCH("Сумма затрат, т.руб.",'Кальк-я'!$5:$5,0))*
INDEX(ЗФ,MATCH($A$66,ЗФ!$A:$A,0),MATCH("Посевная площадь"&amp;YEAR(CR$3),ЗФ!$2:$2,0))*
INDEX(Коэф.закупка_год_виноград[],MATCH($A73,Коэф.закупка_год_виноград[1],0),MATCH(MONTH(CQ$3),КЗ!$1:$1,0))/1000,""),0)</f>
        <v>0</v>
      </c>
      <c r="CR73" s="551" cm="1">
        <f t="array" aca="1" ref="CR73" ca="1">IFERROR(IF(AND(НачЦ_ИнвП_Дата&lt;=CR$3,КИнвП_Дата&gt;CR$3),
INDEX(Кальк._виноград,MATCH($A73,Кальк._виноград_наим.,0),MATCH("Сумма затрат, т.руб.",'Кальк-я'!$5:$5,0))*
INDEX(ЗФ,MATCH($A$66,ЗФ!$A:$A,0),MATCH("Посевная площадь"&amp;YEAR(CS$3),ЗФ!$2:$2,0))*
INDEX(Коэф.закупка_год_виноград[],MATCH($A73,Коэф.закупка_год_виноград[1],0),MATCH(MONTH(CR$3),КЗ!$1:$1,0))/1000,""),0)</f>
        <v>0</v>
      </c>
      <c r="CS73" s="551" cm="1">
        <f t="array" aca="1" ref="CS73" ca="1">IFERROR(IF(AND(НачЦ_ИнвП_Дата&lt;=CS$3,КИнвП_Дата&gt;CS$3),
INDEX(Кальк._виноград,MATCH($A73,Кальк._виноград_наим.,0),MATCH("Сумма затрат, т.руб.",'Кальк-я'!$5:$5,0))*
INDEX(ЗФ,MATCH($A$66,ЗФ!$A:$A,0),MATCH("Посевная площадь"&amp;YEAR(CT$3),ЗФ!$2:$2,0))*
INDEX(Коэф.закупка_год_виноград[],MATCH($A73,Коэф.закупка_год_виноград[1],0),MATCH(MONTH(CS$3),КЗ!$1:$1,0))/1000,""),0)</f>
        <v>0</v>
      </c>
      <c r="CT73" s="551" cm="1">
        <f t="array" aca="1" ref="CT73" ca="1">IFERROR(IF(AND(НачЦ_ИнвП_Дата&lt;=CT$3,КИнвП_Дата&gt;CT$3),
INDEX(Кальк._виноград,MATCH($A73,Кальк._виноград_наим.,0),MATCH("Сумма затрат, т.руб.",'Кальк-я'!$5:$5,0))*
INDEX(ЗФ,MATCH($A$66,ЗФ!$A:$A,0),MATCH("Посевная площадь"&amp;YEAR(CU$3),ЗФ!$2:$2,0))*
INDEX(Коэф.закупка_год_виноград[],MATCH($A73,Коэф.закупка_год_виноград[1],0),MATCH(MONTH(CT$3),КЗ!$1:$1,0))/1000,""),0)</f>
        <v>0</v>
      </c>
      <c r="CU73" s="551" cm="1">
        <f t="array" aca="1" ref="CU73" ca="1">IFERROR(IF(AND(НачЦ_ИнвП_Дата&lt;=CU$3,КИнвП_Дата&gt;CU$3),
INDEX(Кальк._виноград,MATCH($A73,Кальк._виноград_наим.,0),MATCH("Сумма затрат, т.руб.",'Кальк-я'!$5:$5,0))*
INDEX(ЗФ,MATCH($A$66,ЗФ!$A:$A,0),MATCH("Посевная площадь"&amp;YEAR(CV$3),ЗФ!$2:$2,0))*
INDEX(Коэф.закупка_год_виноград[],MATCH($A73,Коэф.закупка_год_виноград[1],0),MATCH(MONTH(CU$3),КЗ!$1:$1,0))/1000,""),0)</f>
        <v>0</v>
      </c>
      <c r="CV73" s="551" cm="1">
        <f t="array" aca="1" ref="CV73" ca="1">IFERROR(IF(AND(НачЦ_ИнвП_Дата&lt;=CV$3,КИнвП_Дата&gt;CV$3),
INDEX(Кальк._виноград,MATCH($A73,Кальк._виноград_наим.,0),MATCH("Сумма затрат, т.руб.",'Кальк-я'!$5:$5,0))*
INDEX(ЗФ,MATCH($A$66,ЗФ!$A:$A,0),MATCH("Посевная площадь"&amp;YEAR(CW$3),ЗФ!$2:$2,0))*
INDEX(Коэф.закупка_год_виноград[],MATCH($A73,Коэф.закупка_год_виноград[1],0),MATCH(MONTH(CV$3),КЗ!$1:$1,0))/1000,""),0)</f>
        <v>0</v>
      </c>
      <c r="CW73" s="551" cm="1">
        <f t="array" aca="1" ref="CW73" ca="1">IFERROR(IF(AND(НачЦ_ИнвП_Дата&lt;=CW$3,КИнвП_Дата&gt;CW$3),
INDEX(Кальк._виноград,MATCH($A73,Кальк._виноград_наим.,0),MATCH("Сумма затрат, т.руб.",'Кальк-я'!$5:$5,0))*
INDEX(ЗФ,MATCH($A$66,ЗФ!$A:$A,0),MATCH("Посевная площадь"&amp;YEAR(CX$3),ЗФ!$2:$2,0))*
INDEX(Коэф.закупка_год_виноград[],MATCH($A73,Коэф.закупка_год_виноград[1],0),MATCH(MONTH(CW$3),КЗ!$1:$1,0))/1000,""),0)</f>
        <v>0</v>
      </c>
      <c r="CX73" s="551" cm="1">
        <f t="array" aca="1" ref="CX73" ca="1">IFERROR(IF(AND(НачЦ_ИнвП_Дата&lt;=CX$3,КИнвП_Дата&gt;CX$3),
INDEX(Кальк._виноград,MATCH($A73,Кальк._виноград_наим.,0),MATCH("Сумма затрат, т.руб.",'Кальк-я'!$5:$5,0))*
INDEX(ЗФ,MATCH($A$66,ЗФ!$A:$A,0),MATCH("Посевная площадь"&amp;YEAR(CY$3),ЗФ!$2:$2,0))*
INDEX(Коэф.закупка_год_виноград[],MATCH($A73,Коэф.закупка_год_виноград[1],0),MATCH(MONTH(CX$3),КЗ!$1:$1,0))/1000,""),0)</f>
        <v>0</v>
      </c>
      <c r="CY73" s="551" cm="1">
        <f t="array" aca="1" ref="CY73" ca="1">IFERROR(IF(AND(НачЦ_ИнвП_Дата&lt;=CY$3,КИнвП_Дата&gt;CY$3),
INDEX(Кальк._виноград,MATCH($A73,Кальк._виноград_наим.,0),MATCH("Сумма затрат, т.руб.",'Кальк-я'!$5:$5,0))*
INDEX(ЗФ,MATCH($A$66,ЗФ!$A:$A,0),MATCH("Посевная площадь"&amp;YEAR(CZ$3),ЗФ!$2:$2,0))*
INDEX(Коэф.закупка_год_виноград[],MATCH($A73,Коэф.закупка_год_виноград[1],0),MATCH(MONTH(CY$3),КЗ!$1:$1,0))/1000,""),0)</f>
        <v>0</v>
      </c>
      <c r="CZ73" s="551" cm="1">
        <f t="array" aca="1" ref="CZ73" ca="1">IFERROR(IF(AND(НачЦ_ИнвП_Дата&lt;=CZ$3,КИнвП_Дата&gt;CZ$3),
INDEX(Кальк._виноград,MATCH($A73,Кальк._виноград_наим.,0),MATCH("Сумма затрат, т.руб.",'Кальк-я'!$5:$5,0))*
INDEX(ЗФ,MATCH($A$66,ЗФ!$A:$A,0),MATCH("Посевная площадь"&amp;YEAR(DA$3),ЗФ!$2:$2,0))*
INDEX(Коэф.закупка_год_виноград[],MATCH($A73,Коэф.закупка_год_виноград[1],0),MATCH(MONTH(CZ$3),КЗ!$1:$1,0))/1000,""),0)</f>
        <v>0</v>
      </c>
      <c r="DA73" s="552">
        <f t="shared" ref="DA73" ca="1" si="1696">SUM(CO73:CZ73)</f>
        <v>0</v>
      </c>
      <c r="DB73" s="551" cm="1">
        <f t="array" aca="1" ref="DB73" ca="1">IFERROR(IF(AND(НачЦ_ИнвП_Дата&lt;=DB$3,КИнвП_Дата&gt;DB$3),
INDEX(Кальк._виноград,MATCH($A73,Кальк._виноград_наим.,0),MATCH("Сумма затрат, т.руб.",'Кальк-я'!$5:$5,0))*
INDEX(ЗФ,MATCH($A$66,ЗФ!$A:$A,0),MATCH("Посевная площадь"&amp;YEAR(DC$3),ЗФ!$2:$2,0))*
INDEX(Коэф.закупка_год_виноград[],MATCH($A73,Коэф.закупка_год_виноград[1],0),MATCH(MONTH(DB$3),КЗ!$1:$1,0))/1000,""),0)</f>
        <v>0</v>
      </c>
      <c r="DC73" s="551" cm="1">
        <f t="array" aca="1" ref="DC73" ca="1">IFERROR(IF(AND(НачЦ_ИнвП_Дата&lt;=DC$3,КИнвП_Дата&gt;DC$3),
INDEX(Кальк._виноград,MATCH($A73,Кальк._виноград_наим.,0),MATCH("Сумма затрат, т.руб.",'Кальк-я'!$5:$5,0))*
INDEX(ЗФ,MATCH($A$66,ЗФ!$A:$A,0),MATCH("Посевная площадь"&amp;YEAR(DD$3),ЗФ!$2:$2,0))*
INDEX(Коэф.закупка_год_виноград[],MATCH($A73,Коэф.закупка_год_виноград[1],0),MATCH(MONTH(DC$3),КЗ!$1:$1,0))/1000,""),0)</f>
        <v>0</v>
      </c>
      <c r="DD73" s="551" cm="1">
        <f t="array" aca="1" ref="DD73" ca="1">IFERROR(IF(AND(НачЦ_ИнвП_Дата&lt;=DD$3,КИнвП_Дата&gt;DD$3),
INDEX(Кальк._виноград,MATCH($A73,Кальк._виноград_наим.,0),MATCH("Сумма затрат, т.руб.",'Кальк-я'!$5:$5,0))*
INDEX(ЗФ,MATCH($A$66,ЗФ!$A:$A,0),MATCH("Посевная площадь"&amp;YEAR(DE$3),ЗФ!$2:$2,0))*
INDEX(Коэф.закупка_год_виноград[],MATCH($A73,Коэф.закупка_год_виноград[1],0),MATCH(MONTH(DD$3),КЗ!$1:$1,0))/1000,""),0)</f>
        <v>0</v>
      </c>
      <c r="DE73" s="551" cm="1">
        <f t="array" aca="1" ref="DE73" ca="1">IFERROR(IF(AND(НачЦ_ИнвП_Дата&lt;=DE$3,КИнвП_Дата&gt;DE$3),
INDEX(Кальк._виноград,MATCH($A73,Кальк._виноград_наим.,0),MATCH("Сумма затрат, т.руб.",'Кальк-я'!$5:$5,0))*
INDEX(ЗФ,MATCH($A$66,ЗФ!$A:$A,0),MATCH("Посевная площадь"&amp;YEAR(DF$3),ЗФ!$2:$2,0))*
INDEX(Коэф.закупка_год_виноград[],MATCH($A73,Коэф.закупка_год_виноград[1],0),MATCH(MONTH(DE$3),КЗ!$1:$1,0))/1000,""),0)</f>
        <v>0</v>
      </c>
      <c r="DF73" s="551" cm="1">
        <f t="array" aca="1" ref="DF73" ca="1">IFERROR(IF(AND(НачЦ_ИнвП_Дата&lt;=DF$3,КИнвП_Дата&gt;DF$3),
INDEX(Кальк._виноград,MATCH($A73,Кальк._виноград_наим.,0),MATCH("Сумма затрат, т.руб.",'Кальк-я'!$5:$5,0))*
INDEX(ЗФ,MATCH($A$66,ЗФ!$A:$A,0),MATCH("Посевная площадь"&amp;YEAR(DG$3),ЗФ!$2:$2,0))*
INDEX(Коэф.закупка_год_виноград[],MATCH($A73,Коэф.закупка_год_виноград[1],0),MATCH(MONTH(DF$3),КЗ!$1:$1,0))/1000,""),0)</f>
        <v>0</v>
      </c>
      <c r="DG73" s="551" cm="1">
        <f t="array" aca="1" ref="DG73" ca="1">IFERROR(IF(AND(НачЦ_ИнвП_Дата&lt;=DG$3,КИнвП_Дата&gt;DG$3),
INDEX(Кальк._виноград,MATCH($A73,Кальк._виноград_наим.,0),MATCH("Сумма затрат, т.руб.",'Кальк-я'!$5:$5,0))*
INDEX(ЗФ,MATCH($A$66,ЗФ!$A:$A,0),MATCH("Посевная площадь"&amp;YEAR(DH$3),ЗФ!$2:$2,0))*
INDEX(Коэф.закупка_год_виноград[],MATCH($A73,Коэф.закупка_год_виноград[1],0),MATCH(MONTH(DG$3),КЗ!$1:$1,0))/1000,""),0)</f>
        <v>0</v>
      </c>
      <c r="DH73" s="551" cm="1">
        <f t="array" aca="1" ref="DH73" ca="1">IFERROR(IF(AND(НачЦ_ИнвП_Дата&lt;=DH$3,КИнвП_Дата&gt;DH$3),
INDEX(Кальк._виноград,MATCH($A73,Кальк._виноград_наим.,0),MATCH("Сумма затрат, т.руб.",'Кальк-я'!$5:$5,0))*
INDEX(ЗФ,MATCH($A$66,ЗФ!$A:$A,0),MATCH("Посевная площадь"&amp;YEAR(DI$3),ЗФ!$2:$2,0))*
INDEX(Коэф.закупка_год_виноград[],MATCH($A73,Коэф.закупка_год_виноград[1],0),MATCH(MONTH(DH$3),КЗ!$1:$1,0))/1000,""),0)</f>
        <v>0</v>
      </c>
      <c r="DI73" s="551" cm="1">
        <f t="array" aca="1" ref="DI73" ca="1">IFERROR(IF(AND(НачЦ_ИнвП_Дата&lt;=DI$3,КИнвП_Дата&gt;DI$3),
INDEX(Кальк._виноград,MATCH($A73,Кальк._виноград_наим.,0),MATCH("Сумма затрат, т.руб.",'Кальк-я'!$5:$5,0))*
INDEX(ЗФ,MATCH($A$66,ЗФ!$A:$A,0),MATCH("Посевная площадь"&amp;YEAR(DJ$3),ЗФ!$2:$2,0))*
INDEX(Коэф.закупка_год_виноград[],MATCH($A73,Коэф.закупка_год_виноград[1],0),MATCH(MONTH(DI$3),КЗ!$1:$1,0))/1000,""),0)</f>
        <v>0</v>
      </c>
      <c r="DJ73" s="551" cm="1">
        <f t="array" aca="1" ref="DJ73" ca="1">IFERROR(IF(AND(НачЦ_ИнвП_Дата&lt;=DJ$3,КИнвП_Дата&gt;DJ$3),
INDEX(Кальк._виноград,MATCH($A73,Кальк._виноград_наим.,0),MATCH("Сумма затрат, т.руб.",'Кальк-я'!$5:$5,0))*
INDEX(ЗФ,MATCH($A$66,ЗФ!$A:$A,0),MATCH("Посевная площадь"&amp;YEAR(DK$3),ЗФ!$2:$2,0))*
INDEX(Коэф.закупка_год_виноград[],MATCH($A73,Коэф.закупка_год_виноград[1],0),MATCH(MONTH(DJ$3),КЗ!$1:$1,0))/1000,""),0)</f>
        <v>0</v>
      </c>
      <c r="DK73" s="551" cm="1">
        <f t="array" aca="1" ref="DK73" ca="1">IFERROR(IF(AND(НачЦ_ИнвП_Дата&lt;=DK$3,КИнвП_Дата&gt;DK$3),
INDEX(Кальк._виноград,MATCH($A73,Кальк._виноград_наим.,0),MATCH("Сумма затрат, т.руб.",'Кальк-я'!$5:$5,0))*
INDEX(ЗФ,MATCH($A$66,ЗФ!$A:$A,0),MATCH("Посевная площадь"&amp;YEAR(DL$3),ЗФ!$2:$2,0))*
INDEX(Коэф.закупка_год_виноград[],MATCH($A73,Коэф.закупка_год_виноград[1],0),MATCH(MONTH(DK$3),КЗ!$1:$1,0))/1000,""),0)</f>
        <v>0</v>
      </c>
      <c r="DL73" s="551" cm="1">
        <f t="array" aca="1" ref="DL73" ca="1">IFERROR(IF(AND(НачЦ_ИнвП_Дата&lt;=DL$3,КИнвП_Дата&gt;DL$3),
INDEX(Кальк._виноград,MATCH($A73,Кальк._виноград_наим.,0),MATCH("Сумма затрат, т.руб.",'Кальк-я'!$5:$5,0))*
INDEX(ЗФ,MATCH($A$66,ЗФ!$A:$A,0),MATCH("Посевная площадь"&amp;YEAR(DM$3),ЗФ!$2:$2,0))*
INDEX(Коэф.закупка_год_виноград[],MATCH($A73,Коэф.закупка_год_виноград[1],0),MATCH(MONTH(DL$3),КЗ!$1:$1,0))/1000,""),0)</f>
        <v>0</v>
      </c>
      <c r="DM73" s="551" cm="1">
        <f t="array" aca="1" ref="DM73" ca="1">IFERROR(IF(AND(НачЦ_ИнвП_Дата&lt;=DM$3,КИнвП_Дата&gt;DM$3),
INDEX(Кальк._виноград,MATCH($A73,Кальк._виноград_наим.,0),MATCH("Сумма затрат, т.руб.",'Кальк-я'!$5:$5,0))*
INDEX(ЗФ,MATCH($A$66,ЗФ!$A:$A,0),MATCH("Посевная площадь"&amp;YEAR(DN$3),ЗФ!$2:$2,0))*
INDEX(Коэф.закупка_год_виноград[],MATCH($A73,Коэф.закупка_год_виноград[1],0),MATCH(MONTH(DM$3),КЗ!$1:$1,0))/1000,""),0)</f>
        <v>0</v>
      </c>
      <c r="DN73" s="552">
        <f t="shared" ref="DN73" ca="1" si="1697">SUM(DB73:DM73)</f>
        <v>0</v>
      </c>
      <c r="DO73" s="551" cm="1">
        <f t="array" aca="1" ref="DO73" ca="1">IFERROR(IF(AND(НачЦ_ИнвП_Дата&lt;=DO$3,КИнвП_Дата&gt;DO$3),
INDEX(Кальк._виноград,MATCH($A73,Кальк._виноград_наим.,0),MATCH("Сумма затрат, т.руб.",'Кальк-я'!$5:$5,0))*
INDEX(ЗФ,MATCH($A$66,ЗФ!$A:$A,0),MATCH("Посевная площадь"&amp;YEAR(DP$3),ЗФ!$2:$2,0))*
INDEX(Коэф.закупка_год_виноград[],MATCH($A73,Коэф.закупка_год_виноград[1],0),MATCH(MONTH(DO$3),КЗ!$1:$1,0))/1000,""),0)</f>
        <v>0</v>
      </c>
      <c r="DP73" s="551" cm="1">
        <f t="array" aca="1" ref="DP73" ca="1">IFERROR(IF(AND(НачЦ_ИнвП_Дата&lt;=DP$3,КИнвП_Дата&gt;DP$3),
INDEX(Кальк._виноград,MATCH($A73,Кальк._виноград_наим.,0),MATCH("Сумма затрат, т.руб.",'Кальк-я'!$5:$5,0))*
INDEX(ЗФ,MATCH($A$66,ЗФ!$A:$A,0),MATCH("Посевная площадь"&amp;YEAR(DQ$3),ЗФ!$2:$2,0))*
INDEX(Коэф.закупка_год_виноград[],MATCH($A73,Коэф.закупка_год_виноград[1],0),MATCH(MONTH(DP$3),КЗ!$1:$1,0))/1000,""),0)</f>
        <v>0</v>
      </c>
      <c r="DQ73" s="551" cm="1">
        <f t="array" aca="1" ref="DQ73" ca="1">IFERROR(IF(AND(НачЦ_ИнвП_Дата&lt;=DQ$3,КИнвП_Дата&gt;DQ$3),
INDEX(Кальк._виноград,MATCH($A73,Кальк._виноград_наим.,0),MATCH("Сумма затрат, т.руб.",'Кальк-я'!$5:$5,0))*
INDEX(ЗФ,MATCH($A$66,ЗФ!$A:$A,0),MATCH("Посевная площадь"&amp;YEAR(DR$3),ЗФ!$2:$2,0))*
INDEX(Коэф.закупка_год_виноград[],MATCH($A73,Коэф.закупка_год_виноград[1],0),MATCH(MONTH(DQ$3),КЗ!$1:$1,0))/1000,""),0)</f>
        <v>0</v>
      </c>
      <c r="DR73" s="551" cm="1">
        <f t="array" aca="1" ref="DR73" ca="1">IFERROR(IF(AND(НачЦ_ИнвП_Дата&lt;=DR$3,КИнвП_Дата&gt;DR$3),
INDEX(Кальк._виноград,MATCH($A73,Кальк._виноград_наим.,0),MATCH("Сумма затрат, т.руб.",'Кальк-я'!$5:$5,0))*
INDEX(ЗФ,MATCH($A$66,ЗФ!$A:$A,0),MATCH("Посевная площадь"&amp;YEAR(DS$3),ЗФ!$2:$2,0))*
INDEX(Коэф.закупка_год_виноград[],MATCH($A73,Коэф.закупка_год_виноград[1],0),MATCH(MONTH(DR$3),КЗ!$1:$1,0))/1000,""),0)</f>
        <v>0</v>
      </c>
      <c r="DS73" s="551" cm="1">
        <f t="array" aca="1" ref="DS73" ca="1">IFERROR(IF(AND(НачЦ_ИнвП_Дата&lt;=DS$3,КИнвП_Дата&gt;DS$3),
INDEX(Кальк._виноград,MATCH($A73,Кальк._виноград_наим.,0),MATCH("Сумма затрат, т.руб.",'Кальк-я'!$5:$5,0))*
INDEX(ЗФ,MATCH($A$66,ЗФ!$A:$A,0),MATCH("Посевная площадь"&amp;YEAR(DT$3),ЗФ!$2:$2,0))*
INDEX(Коэф.закупка_год_виноград[],MATCH($A73,Коэф.закупка_год_виноград[1],0),MATCH(MONTH(DS$3),КЗ!$1:$1,0))/1000,""),0)</f>
        <v>0</v>
      </c>
      <c r="DT73" s="551" cm="1">
        <f t="array" aca="1" ref="DT73" ca="1">IFERROR(IF(AND(НачЦ_ИнвП_Дата&lt;=DT$3,КИнвП_Дата&gt;DT$3),
INDEX(Кальк._виноград,MATCH($A73,Кальк._виноград_наим.,0),MATCH("Сумма затрат, т.руб.",'Кальк-я'!$5:$5,0))*
INDEX(ЗФ,MATCH($A$66,ЗФ!$A:$A,0),MATCH("Посевная площадь"&amp;YEAR(DU$3),ЗФ!$2:$2,0))*
INDEX(Коэф.закупка_год_виноград[],MATCH($A73,Коэф.закупка_год_виноград[1],0),MATCH(MONTH(DT$3),КЗ!$1:$1,0))/1000,""),0)</f>
        <v>0</v>
      </c>
      <c r="DU73" s="551" cm="1">
        <f t="array" aca="1" ref="DU73" ca="1">IFERROR(IF(AND(НачЦ_ИнвП_Дата&lt;=DU$3,КИнвП_Дата&gt;DU$3),
INDEX(Кальк._виноград,MATCH($A73,Кальк._виноград_наим.,0),MATCH("Сумма затрат, т.руб.",'Кальк-я'!$5:$5,0))*
INDEX(ЗФ,MATCH($A$66,ЗФ!$A:$A,0),MATCH("Посевная площадь"&amp;YEAR(DV$3),ЗФ!$2:$2,0))*
INDEX(Коэф.закупка_год_виноград[],MATCH($A73,Коэф.закупка_год_виноград[1],0),MATCH(MONTH(DU$3),КЗ!$1:$1,0))/1000,""),0)</f>
        <v>0</v>
      </c>
      <c r="DV73" s="551" cm="1">
        <f t="array" aca="1" ref="DV73" ca="1">IFERROR(IF(AND(НачЦ_ИнвП_Дата&lt;=DV$3,КИнвП_Дата&gt;DV$3),
INDEX(Кальк._виноград,MATCH($A73,Кальк._виноград_наим.,0),MATCH("Сумма затрат, т.руб.",'Кальк-я'!$5:$5,0))*
INDEX(ЗФ,MATCH($A$66,ЗФ!$A:$A,0),MATCH("Посевная площадь"&amp;YEAR(DW$3),ЗФ!$2:$2,0))*
INDEX(Коэф.закупка_год_виноград[],MATCH($A73,Коэф.закупка_год_виноград[1],0),MATCH(MONTH(DV$3),КЗ!$1:$1,0))/1000,""),0)</f>
        <v>0</v>
      </c>
      <c r="DW73" s="551" cm="1">
        <f t="array" aca="1" ref="DW73" ca="1">IFERROR(IF(AND(НачЦ_ИнвП_Дата&lt;=DW$3,КИнвП_Дата&gt;DW$3),
INDEX(Кальк._виноград,MATCH($A73,Кальк._виноград_наим.,0),MATCH("Сумма затрат, т.руб.",'Кальк-я'!$5:$5,0))*
INDEX(ЗФ,MATCH($A$66,ЗФ!$A:$A,0),MATCH("Посевная площадь"&amp;YEAR(DX$3),ЗФ!$2:$2,0))*
INDEX(Коэф.закупка_год_виноград[],MATCH($A73,Коэф.закупка_год_виноград[1],0),MATCH(MONTH(DW$3),КЗ!$1:$1,0))/1000,""),0)</f>
        <v>0</v>
      </c>
      <c r="DX73" s="551" cm="1">
        <f t="array" aca="1" ref="DX73" ca="1">IFERROR(IF(AND(НачЦ_ИнвП_Дата&lt;=DX$3,КИнвП_Дата&gt;DX$3),
INDEX(Кальк._виноград,MATCH($A73,Кальк._виноград_наим.,0),MATCH("Сумма затрат, т.руб.",'Кальк-я'!$5:$5,0))*
INDEX(ЗФ,MATCH($A$66,ЗФ!$A:$A,0),MATCH("Посевная площадь"&amp;YEAR(DY$3),ЗФ!$2:$2,0))*
INDEX(Коэф.закупка_год_виноград[],MATCH($A73,Коэф.закупка_год_виноград[1],0),MATCH(MONTH(DX$3),КЗ!$1:$1,0))/1000,""),0)</f>
        <v>0</v>
      </c>
      <c r="DY73" s="551" cm="1">
        <f t="array" aca="1" ref="DY73" ca="1">IFERROR(IF(AND(НачЦ_ИнвП_Дата&lt;=DY$3,КИнвП_Дата&gt;DY$3),
INDEX(Кальк._виноград,MATCH($A73,Кальк._виноград_наим.,0),MATCH("Сумма затрат, т.руб.",'Кальк-я'!$5:$5,0))*
INDEX(ЗФ,MATCH($A$66,ЗФ!$A:$A,0),MATCH("Посевная площадь"&amp;YEAR(DZ$3),ЗФ!$2:$2,0))*
INDEX(Коэф.закупка_год_виноград[],MATCH($A73,Коэф.закупка_год_виноград[1],0),MATCH(MONTH(DY$3),КЗ!$1:$1,0))/1000,""),0)</f>
        <v>0</v>
      </c>
      <c r="DZ73" s="551" cm="1">
        <f t="array" aca="1" ref="DZ73" ca="1">IFERROR(IF(AND(НачЦ_ИнвП_Дата&lt;=DZ$3,КИнвП_Дата&gt;DZ$3),
INDEX(Кальк._виноград,MATCH($A73,Кальк._виноград_наим.,0),MATCH("Сумма затрат, т.руб.",'Кальк-я'!$5:$5,0))*
INDEX(ЗФ,MATCH($A$66,ЗФ!$A:$A,0),MATCH("Посевная площадь"&amp;YEAR(EA$3),ЗФ!$2:$2,0))*
INDEX(Коэф.закупка_год_виноград[],MATCH($A73,Коэф.закупка_год_виноград[1],0),MATCH(MONTH(DZ$3),КЗ!$1:$1,0))/1000,""),0)</f>
        <v>0</v>
      </c>
      <c r="EA73" s="552">
        <f t="shared" ref="EA73" ca="1" si="1698">SUM(DO73:DZ73)</f>
        <v>0</v>
      </c>
      <c r="EB73" s="551" cm="1">
        <f t="array" aca="1" ref="EB73" ca="1">IFERROR(IF(AND(НачЦ_ИнвП_Дата&lt;=EB$3,КИнвП_Дата&gt;EB$3),
INDEX(Кальк._виноград,MATCH($A73,Кальк._виноград_наим.,0),MATCH("Сумма затрат, т.руб.",'Кальк-я'!$5:$5,0))*
INDEX(ЗФ,MATCH($A$66,ЗФ!$A:$A,0),MATCH("Посевная площадь"&amp;YEAR(EC$3),ЗФ!$2:$2,0))*
INDEX(Коэф.закупка_год_виноград[],MATCH($A73,Коэф.закупка_год_виноград[1],0),MATCH(MONTH(EB$3),КЗ!$1:$1,0))/1000,""),0)</f>
        <v>0</v>
      </c>
      <c r="EC73" s="551" cm="1">
        <f t="array" aca="1" ref="EC73" ca="1">IFERROR(IF(AND(НачЦ_ИнвП_Дата&lt;=EC$3,КИнвП_Дата&gt;EC$3),
INDEX(Кальк._виноград,MATCH($A73,Кальк._виноград_наим.,0),MATCH("Сумма затрат, т.руб.",'Кальк-я'!$5:$5,0))*
INDEX(ЗФ,MATCH($A$66,ЗФ!$A:$A,0),MATCH("Посевная площадь"&amp;YEAR(ED$3),ЗФ!$2:$2,0))*
INDEX(Коэф.закупка_год_виноград[],MATCH($A73,Коэф.закупка_год_виноград[1],0),MATCH(MONTH(EC$3),КЗ!$1:$1,0))/1000,""),0)</f>
        <v>0</v>
      </c>
      <c r="ED73" s="551" cm="1">
        <f t="array" aca="1" ref="ED73" ca="1">IFERROR(IF(AND(НачЦ_ИнвП_Дата&lt;=ED$3,КИнвП_Дата&gt;ED$3),
INDEX(Кальк._виноград,MATCH($A73,Кальк._виноград_наим.,0),MATCH("Сумма затрат, т.руб.",'Кальк-я'!$5:$5,0))*
INDEX(ЗФ,MATCH($A$66,ЗФ!$A:$A,0),MATCH("Посевная площадь"&amp;YEAR(EE$3),ЗФ!$2:$2,0))*
INDEX(Коэф.закупка_год_виноград[],MATCH($A73,Коэф.закупка_год_виноград[1],0),MATCH(MONTH(ED$3),КЗ!$1:$1,0))/1000,""),0)</f>
        <v>0</v>
      </c>
      <c r="EE73" s="551" cm="1">
        <f t="array" aca="1" ref="EE73" ca="1">IFERROR(IF(AND(НачЦ_ИнвП_Дата&lt;=EE$3,КИнвП_Дата&gt;EE$3),
INDEX(Кальк._виноград,MATCH($A73,Кальк._виноград_наим.,0),MATCH("Сумма затрат, т.руб.",'Кальк-я'!$5:$5,0))*
INDEX(ЗФ,MATCH($A$66,ЗФ!$A:$A,0),MATCH("Посевная площадь"&amp;YEAR(EF$3),ЗФ!$2:$2,0))*
INDEX(Коэф.закупка_год_виноград[],MATCH($A73,Коэф.закупка_год_виноград[1],0),MATCH(MONTH(EE$3),КЗ!$1:$1,0))/1000,""),0)</f>
        <v>0</v>
      </c>
      <c r="EF73" s="551" cm="1">
        <f t="array" aca="1" ref="EF73" ca="1">IFERROR(IF(AND(НачЦ_ИнвП_Дата&lt;=EF$3,КИнвП_Дата&gt;EF$3),
INDEX(Кальк._виноград,MATCH($A73,Кальк._виноград_наим.,0),MATCH("Сумма затрат, т.руб.",'Кальк-я'!$5:$5,0))*
INDEX(ЗФ,MATCH($A$66,ЗФ!$A:$A,0),MATCH("Посевная площадь"&amp;YEAR(EG$3),ЗФ!$2:$2,0))*
INDEX(Коэф.закупка_год_виноград[],MATCH($A73,Коэф.закупка_год_виноград[1],0),MATCH(MONTH(EF$3),КЗ!$1:$1,0))/1000,""),0)</f>
        <v>0</v>
      </c>
      <c r="EG73" s="551" cm="1">
        <f t="array" aca="1" ref="EG73" ca="1">IFERROR(IF(AND(НачЦ_ИнвП_Дата&lt;=EG$3,КИнвП_Дата&gt;EG$3),
INDEX(Кальк._виноград,MATCH($A73,Кальк._виноград_наим.,0),MATCH("Сумма затрат, т.руб.",'Кальк-я'!$5:$5,0))*
INDEX(ЗФ,MATCH($A$66,ЗФ!$A:$A,0),MATCH("Посевная площадь"&amp;YEAR(EH$3),ЗФ!$2:$2,0))*
INDEX(Коэф.закупка_год_виноград[],MATCH($A73,Коэф.закупка_год_виноград[1],0),MATCH(MONTH(EG$3),КЗ!$1:$1,0))/1000,""),0)</f>
        <v>0</v>
      </c>
      <c r="EH73" s="551" cm="1">
        <f t="array" aca="1" ref="EH73" ca="1">IFERROR(IF(AND(НачЦ_ИнвП_Дата&lt;=EH$3,КИнвП_Дата&gt;EH$3),
INDEX(Кальк._виноград,MATCH($A73,Кальк._виноград_наим.,0),MATCH("Сумма затрат, т.руб.",'Кальк-я'!$5:$5,0))*
INDEX(ЗФ,MATCH($A$66,ЗФ!$A:$A,0),MATCH("Посевная площадь"&amp;YEAR(EI$3),ЗФ!$2:$2,0))*
INDEX(Коэф.закупка_год_виноград[],MATCH($A73,Коэф.закупка_год_виноград[1],0),MATCH(MONTH(EH$3),КЗ!$1:$1,0))/1000,""),0)</f>
        <v>0</v>
      </c>
      <c r="EI73" s="551" cm="1">
        <f t="array" aca="1" ref="EI73" ca="1">IFERROR(IF(AND(НачЦ_ИнвП_Дата&lt;=EI$3,КИнвП_Дата&gt;EI$3),
INDEX(Кальк._виноград,MATCH($A73,Кальк._виноград_наим.,0),MATCH("Сумма затрат, т.руб.",'Кальк-я'!$5:$5,0))*
INDEX(ЗФ,MATCH($A$66,ЗФ!$A:$A,0),MATCH("Посевная площадь"&amp;YEAR(EJ$3),ЗФ!$2:$2,0))*
INDEX(Коэф.закупка_год_виноград[],MATCH($A73,Коэф.закупка_год_виноград[1],0),MATCH(MONTH(EI$3),КЗ!$1:$1,0))/1000,""),0)</f>
        <v>0</v>
      </c>
      <c r="EJ73" s="551" cm="1">
        <f t="array" aca="1" ref="EJ73" ca="1">IFERROR(IF(AND(НачЦ_ИнвП_Дата&lt;=EJ$3,КИнвП_Дата&gt;EJ$3),
INDEX(Кальк._виноград,MATCH($A73,Кальк._виноград_наим.,0),MATCH("Сумма затрат, т.руб.",'Кальк-я'!$5:$5,0))*
INDEX(ЗФ,MATCH($A$66,ЗФ!$A:$A,0),MATCH("Посевная площадь"&amp;YEAR(EK$3),ЗФ!$2:$2,0))*
INDEX(Коэф.закупка_год_виноград[],MATCH($A73,Коэф.закупка_год_виноград[1],0),MATCH(MONTH(EJ$3),КЗ!$1:$1,0))/1000,""),0)</f>
        <v>0</v>
      </c>
      <c r="EK73" s="551" cm="1">
        <f t="array" aca="1" ref="EK73" ca="1">IFERROR(IF(AND(НачЦ_ИнвП_Дата&lt;=EK$3,КИнвП_Дата&gt;EK$3),
INDEX(Кальк._виноград,MATCH($A73,Кальк._виноград_наим.,0),MATCH("Сумма затрат, т.руб.",'Кальк-я'!$5:$5,0))*
INDEX(ЗФ,MATCH($A$66,ЗФ!$A:$A,0),MATCH("Посевная площадь"&amp;YEAR(EL$3),ЗФ!$2:$2,0))*
INDEX(Коэф.закупка_год_виноград[],MATCH($A73,Коэф.закупка_год_виноград[1],0),MATCH(MONTH(EK$3),КЗ!$1:$1,0))/1000,""),0)</f>
        <v>0</v>
      </c>
      <c r="EL73" s="551" cm="1">
        <f t="array" aca="1" ref="EL73" ca="1">IFERROR(IF(AND(НачЦ_ИнвП_Дата&lt;=EL$3,КИнвП_Дата&gt;EL$3),
INDEX(Кальк._виноград,MATCH($A73,Кальк._виноград_наим.,0),MATCH("Сумма затрат, т.руб.",'Кальк-я'!$5:$5,0))*
INDEX(ЗФ,MATCH($A$66,ЗФ!$A:$A,0),MATCH("Посевная площадь"&amp;YEAR(EM$3),ЗФ!$2:$2,0))*
INDEX(Коэф.закупка_год_виноград[],MATCH($A73,Коэф.закупка_год_виноград[1],0),MATCH(MONTH(EL$3),КЗ!$1:$1,0))/1000,""),0)</f>
        <v>0</v>
      </c>
      <c r="EM73" s="551" cm="1">
        <f t="array" aca="1" ref="EM73" ca="1">IFERROR(IF(AND(НачЦ_ИнвП_Дата&lt;=EM$3,КИнвП_Дата&gt;EM$3),
INDEX(Кальк._виноград,MATCH($A73,Кальк._виноград_наим.,0),MATCH("Сумма затрат, т.руб.",'Кальк-я'!$5:$5,0))*
INDEX(ЗФ,MATCH($A$66,ЗФ!$A:$A,0),MATCH("Посевная площадь"&amp;YEAR(EN$3),ЗФ!$2:$2,0))*
INDEX(Коэф.закупка_год_виноград[],MATCH($A73,Коэф.закупка_год_виноград[1],0),MATCH(MONTH(EM$3),КЗ!$1:$1,0))/1000,""),0)</f>
        <v>0</v>
      </c>
      <c r="EN73" s="552">
        <f t="shared" ref="EN73" ca="1" si="1699">SUM(EB73:EM73)</f>
        <v>0</v>
      </c>
      <c r="EO73" s="551" cm="1">
        <f t="array" aca="1" ref="EO73" ca="1">IFERROR(IF(AND(НачЦ_ИнвП_Дата&lt;=EO$3,КИнвП_Дата&gt;EO$3),
INDEX(Кальк._виноград,MATCH($A73,Кальк._виноград_наим.,0),MATCH("Сумма затрат, т.руб.",'Кальк-я'!$5:$5,0))*
INDEX(ЗФ,MATCH($A$66,ЗФ!$A:$A,0),MATCH("Посевная площадь"&amp;YEAR(EP$3),ЗФ!$2:$2,0))*
INDEX(Коэф.закупка_год_виноград[],MATCH($A73,Коэф.закупка_год_виноград[1],0),MATCH(MONTH(EO$3),КЗ!$1:$1,0))/1000,""),0)</f>
        <v>0</v>
      </c>
      <c r="EP73" s="551" cm="1">
        <f t="array" aca="1" ref="EP73" ca="1">IFERROR(IF(AND(НачЦ_ИнвП_Дата&lt;=EP$3,КИнвП_Дата&gt;EP$3),
INDEX(Кальк._виноград,MATCH($A73,Кальк._виноград_наим.,0),MATCH("Сумма затрат, т.руб.",'Кальк-я'!$5:$5,0))*
INDEX(ЗФ,MATCH($A$66,ЗФ!$A:$A,0),MATCH("Посевная площадь"&amp;YEAR(EQ$3),ЗФ!$2:$2,0))*
INDEX(Коэф.закупка_год_виноград[],MATCH($A73,Коэф.закупка_год_виноград[1],0),MATCH(MONTH(EP$3),КЗ!$1:$1,0))/1000,""),0)</f>
        <v>0</v>
      </c>
      <c r="EQ73" s="551" cm="1">
        <f t="array" aca="1" ref="EQ73" ca="1">IFERROR(IF(AND(НачЦ_ИнвП_Дата&lt;=EQ$3,КИнвП_Дата&gt;EQ$3),
INDEX(Кальк._виноград,MATCH($A73,Кальк._виноград_наим.,0),MATCH("Сумма затрат, т.руб.",'Кальк-я'!$5:$5,0))*
INDEX(ЗФ,MATCH($A$66,ЗФ!$A:$A,0),MATCH("Посевная площадь"&amp;YEAR(ER$3),ЗФ!$2:$2,0))*
INDEX(Коэф.закупка_год_виноград[],MATCH($A73,Коэф.закупка_год_виноград[1],0),MATCH(MONTH(EQ$3),КЗ!$1:$1,0))/1000,""),0)</f>
        <v>0</v>
      </c>
      <c r="ER73" s="551" cm="1">
        <f t="array" aca="1" ref="ER73" ca="1">IFERROR(IF(AND(НачЦ_ИнвП_Дата&lt;=ER$3,КИнвП_Дата&gt;ER$3),
INDEX(Кальк._виноград,MATCH($A73,Кальк._виноград_наим.,0),MATCH("Сумма затрат, т.руб.",'Кальк-я'!$5:$5,0))*
INDEX(ЗФ,MATCH($A$66,ЗФ!$A:$A,0),MATCH("Посевная площадь"&amp;YEAR(ES$3),ЗФ!$2:$2,0))*
INDEX(Коэф.закупка_год_виноград[],MATCH($A73,Коэф.закупка_год_виноград[1],0),MATCH(MONTH(ER$3),КЗ!$1:$1,0))/1000,""),0)</f>
        <v>0</v>
      </c>
      <c r="ES73" s="551" cm="1">
        <f t="array" aca="1" ref="ES73" ca="1">IFERROR(IF(AND(НачЦ_ИнвП_Дата&lt;=ES$3,КИнвП_Дата&gt;ES$3),
INDEX(Кальк._виноград,MATCH($A73,Кальк._виноград_наим.,0),MATCH("Сумма затрат, т.руб.",'Кальк-я'!$5:$5,0))*
INDEX(ЗФ,MATCH($A$66,ЗФ!$A:$A,0),MATCH("Посевная площадь"&amp;YEAR(ET$3),ЗФ!$2:$2,0))*
INDEX(Коэф.закупка_год_виноград[],MATCH($A73,Коэф.закупка_год_виноград[1],0),MATCH(MONTH(ES$3),КЗ!$1:$1,0))/1000,""),0)</f>
        <v>0</v>
      </c>
      <c r="ET73" s="551" cm="1">
        <f t="array" aca="1" ref="ET73" ca="1">IFERROR(IF(AND(НачЦ_ИнвП_Дата&lt;=ET$3,КИнвП_Дата&gt;ET$3),
INDEX(Кальк._виноград,MATCH($A73,Кальк._виноград_наим.,0),MATCH("Сумма затрат, т.руб.",'Кальк-я'!$5:$5,0))*
INDEX(ЗФ,MATCH($A$66,ЗФ!$A:$A,0),MATCH("Посевная площадь"&amp;YEAR(EU$3),ЗФ!$2:$2,0))*
INDEX(Коэф.закупка_год_виноград[],MATCH($A73,Коэф.закупка_год_виноград[1],0),MATCH(MONTH(ET$3),КЗ!$1:$1,0))/1000,""),0)</f>
        <v>0</v>
      </c>
      <c r="EU73" s="551" cm="1">
        <f t="array" aca="1" ref="EU73" ca="1">IFERROR(IF(AND(НачЦ_ИнвП_Дата&lt;=EU$3,КИнвП_Дата&gt;EU$3),
INDEX(Кальк._виноград,MATCH($A73,Кальк._виноград_наим.,0),MATCH("Сумма затрат, т.руб.",'Кальк-я'!$5:$5,0))*
INDEX(ЗФ,MATCH($A$66,ЗФ!$A:$A,0),MATCH("Посевная площадь"&amp;YEAR(EV$3),ЗФ!$2:$2,0))*
INDEX(Коэф.закупка_год_виноград[],MATCH($A73,Коэф.закупка_год_виноград[1],0),MATCH(MONTH(EU$3),КЗ!$1:$1,0))/1000,""),0)</f>
        <v>0</v>
      </c>
      <c r="EV73" s="551" cm="1">
        <f t="array" aca="1" ref="EV73" ca="1">IFERROR(IF(AND(НачЦ_ИнвП_Дата&lt;=EV$3,КИнвП_Дата&gt;EV$3),
INDEX(Кальк._виноград,MATCH($A73,Кальк._виноград_наим.,0),MATCH("Сумма затрат, т.руб.",'Кальк-я'!$5:$5,0))*
INDEX(ЗФ,MATCH($A$66,ЗФ!$A:$A,0),MATCH("Посевная площадь"&amp;YEAR(EW$3),ЗФ!$2:$2,0))*
INDEX(Коэф.закупка_год_виноград[],MATCH($A73,Коэф.закупка_год_виноград[1],0),MATCH(MONTH(EV$3),КЗ!$1:$1,0))/1000,""),0)</f>
        <v>0</v>
      </c>
      <c r="EW73" s="551" cm="1">
        <f t="array" aca="1" ref="EW73" ca="1">IFERROR(IF(AND(НачЦ_ИнвП_Дата&lt;=EW$3,КИнвП_Дата&gt;EW$3),
INDEX(Кальк._виноград,MATCH($A73,Кальк._виноград_наим.,0),MATCH("Сумма затрат, т.руб.",'Кальк-я'!$5:$5,0))*
INDEX(ЗФ,MATCH($A$66,ЗФ!$A:$A,0),MATCH("Посевная площадь"&amp;YEAR(EX$3),ЗФ!$2:$2,0))*
INDEX(Коэф.закупка_год_виноград[],MATCH($A73,Коэф.закупка_год_виноград[1],0),MATCH(MONTH(EW$3),КЗ!$1:$1,0))/1000,""),0)</f>
        <v>0</v>
      </c>
      <c r="EX73" s="551" cm="1">
        <f t="array" aca="1" ref="EX73" ca="1">IFERROR(IF(AND(НачЦ_ИнвП_Дата&lt;=EX$3,КИнвП_Дата&gt;EX$3),
INDEX(Кальк._виноград,MATCH($A73,Кальк._виноград_наим.,0),MATCH("Сумма затрат, т.руб.",'Кальк-я'!$5:$5,0))*
INDEX(ЗФ,MATCH($A$66,ЗФ!$A:$A,0),MATCH("Посевная площадь"&amp;YEAR(EY$3),ЗФ!$2:$2,0))*
INDEX(Коэф.закупка_год_виноград[],MATCH($A73,Коэф.закупка_год_виноград[1],0),MATCH(MONTH(EX$3),КЗ!$1:$1,0))/1000,""),0)</f>
        <v>0</v>
      </c>
      <c r="EY73" s="551" cm="1">
        <f t="array" aca="1" ref="EY73" ca="1">IFERROR(IF(AND(НачЦ_ИнвП_Дата&lt;=EY$3,КИнвП_Дата&gt;EY$3),
INDEX(Кальк._виноград,MATCH($A73,Кальк._виноград_наим.,0),MATCH("Сумма затрат, т.руб.",'Кальк-я'!$5:$5,0))*
INDEX(ЗФ,MATCH($A$66,ЗФ!$A:$A,0),MATCH("Посевная площадь"&amp;YEAR(EZ$3),ЗФ!$2:$2,0))*
INDEX(Коэф.закупка_год_виноград[],MATCH($A73,Коэф.закупка_год_виноград[1],0),MATCH(MONTH(EY$3),КЗ!$1:$1,0))/1000,""),0)</f>
        <v>0</v>
      </c>
      <c r="EZ73" s="551" cm="1">
        <f t="array" aca="1" ref="EZ73" ca="1">IFERROR(IF(AND(НачЦ_ИнвП_Дата&lt;=EZ$3,КИнвП_Дата&gt;EZ$3),
INDEX(Кальк._виноград,MATCH($A73,Кальк._виноград_наим.,0),MATCH("Сумма затрат, т.руб.",'Кальк-я'!$5:$5,0))*
INDEX(ЗФ,MATCH($A$66,ЗФ!$A:$A,0),MATCH("Посевная площадь"&amp;YEAR(FA$3),ЗФ!$2:$2,0))*
INDEX(Коэф.закупка_год_виноград[],MATCH($A73,Коэф.закупка_год_виноград[1],0),MATCH(MONTH(EZ$3),КЗ!$1:$1,0))/1000,""),0)</f>
        <v>0</v>
      </c>
      <c r="FA73" s="552">
        <f t="shared" ref="FA73" ca="1" si="1700">SUM(EO73:EZ73)</f>
        <v>0</v>
      </c>
      <c r="FB73" s="551" cm="1">
        <f t="array" aca="1" ref="FB73" ca="1">IFERROR(IF(AND(НачЦ_ИнвП_Дата&lt;=FB$3,КИнвП_Дата&gt;FB$3),
INDEX(Кальк._виноград,MATCH($A73,Кальк._виноград_наим.,0),MATCH("Сумма затрат, т.руб.",'Кальк-я'!$5:$5,0))*
INDEX(ЗФ,MATCH($A$66,ЗФ!$A:$A,0),MATCH("Посевная площадь"&amp;YEAR(FC$3),ЗФ!$2:$2,0))*
INDEX(Коэф.закупка_год_виноград[],MATCH($A73,Коэф.закупка_год_виноград[1],0),MATCH(MONTH(FB$3),КЗ!$1:$1,0))/1000,""),0)</f>
        <v>0</v>
      </c>
      <c r="FC73" s="551" cm="1">
        <f t="array" aca="1" ref="FC73" ca="1">IFERROR(IF(AND(НачЦ_ИнвП_Дата&lt;=FC$3,КИнвП_Дата&gt;FC$3),
INDEX(Кальк._виноград,MATCH($A73,Кальк._виноград_наим.,0),MATCH("Сумма затрат, т.руб.",'Кальк-я'!$5:$5,0))*
INDEX(ЗФ,MATCH($A$66,ЗФ!$A:$A,0),MATCH("Посевная площадь"&amp;YEAR(FD$3),ЗФ!$2:$2,0))*
INDEX(Коэф.закупка_год_виноград[],MATCH($A73,Коэф.закупка_год_виноград[1],0),MATCH(MONTH(FC$3),КЗ!$1:$1,0))/1000,""),0)</f>
        <v>0</v>
      </c>
      <c r="FD73" s="551" cm="1">
        <f t="array" aca="1" ref="FD73" ca="1">IFERROR(IF(AND(НачЦ_ИнвП_Дата&lt;=FD$3,КИнвП_Дата&gt;FD$3),
INDEX(Кальк._виноград,MATCH($A73,Кальк._виноград_наим.,0),MATCH("Сумма затрат, т.руб.",'Кальк-я'!$5:$5,0))*
INDEX(ЗФ,MATCH($A$66,ЗФ!$A:$A,0),MATCH("Посевная площадь"&amp;YEAR(FE$3),ЗФ!$2:$2,0))*
INDEX(Коэф.закупка_год_виноград[],MATCH($A73,Коэф.закупка_год_виноград[1],0),MATCH(MONTH(FD$3),КЗ!$1:$1,0))/1000,""),0)</f>
        <v>0</v>
      </c>
      <c r="FE73" s="551" cm="1">
        <f t="array" aca="1" ref="FE73" ca="1">IFERROR(IF(AND(НачЦ_ИнвП_Дата&lt;=FE$3,КИнвП_Дата&gt;FE$3),
INDEX(Кальк._виноград,MATCH($A73,Кальк._виноград_наим.,0),MATCH("Сумма затрат, т.руб.",'Кальк-я'!$5:$5,0))*
INDEX(ЗФ,MATCH($A$66,ЗФ!$A:$A,0),MATCH("Посевная площадь"&amp;YEAR(FF$3),ЗФ!$2:$2,0))*
INDEX(Коэф.закупка_год_виноград[],MATCH($A73,Коэф.закупка_год_виноград[1],0),MATCH(MONTH(FE$3),КЗ!$1:$1,0))/1000,""),0)</f>
        <v>0</v>
      </c>
      <c r="FF73" s="551" cm="1">
        <f t="array" aca="1" ref="FF73" ca="1">IFERROR(IF(AND(НачЦ_ИнвП_Дата&lt;=FF$3,КИнвП_Дата&gt;FF$3),
INDEX(Кальк._виноград,MATCH($A73,Кальк._виноград_наим.,0),MATCH("Сумма затрат, т.руб.",'Кальк-я'!$5:$5,0))*
INDEX(ЗФ,MATCH($A$66,ЗФ!$A:$A,0),MATCH("Посевная площадь"&amp;YEAR(FG$3),ЗФ!$2:$2,0))*
INDEX(Коэф.закупка_год_виноград[],MATCH($A73,Коэф.закупка_год_виноград[1],0),MATCH(MONTH(FF$3),КЗ!$1:$1,0))/1000,""),0)</f>
        <v>0</v>
      </c>
      <c r="FG73" s="551" cm="1">
        <f t="array" aca="1" ref="FG73" ca="1">IFERROR(IF(AND(НачЦ_ИнвП_Дата&lt;=FG$3,КИнвП_Дата&gt;FG$3),
INDEX(Кальк._виноград,MATCH($A73,Кальк._виноград_наим.,0),MATCH("Сумма затрат, т.руб.",'Кальк-я'!$5:$5,0))*
INDEX(ЗФ,MATCH($A$66,ЗФ!$A:$A,0),MATCH("Посевная площадь"&amp;YEAR(FH$3),ЗФ!$2:$2,0))*
INDEX(Коэф.закупка_год_виноград[],MATCH($A73,Коэф.закупка_год_виноград[1],0),MATCH(MONTH(FG$3),КЗ!$1:$1,0))/1000,""),0)</f>
        <v>0</v>
      </c>
      <c r="FH73" s="551" cm="1">
        <f t="array" aca="1" ref="FH73" ca="1">IFERROR(IF(AND(НачЦ_ИнвП_Дата&lt;=FH$3,КИнвП_Дата&gt;FH$3),
INDEX(Кальк._виноград,MATCH($A73,Кальк._виноград_наим.,0),MATCH("Сумма затрат, т.руб.",'Кальк-я'!$5:$5,0))*
INDEX(ЗФ,MATCH($A$66,ЗФ!$A:$A,0),MATCH("Посевная площадь"&amp;YEAR(FI$3),ЗФ!$2:$2,0))*
INDEX(Коэф.закупка_год_виноград[],MATCH($A73,Коэф.закупка_год_виноград[1],0),MATCH(MONTH(FH$3),КЗ!$1:$1,0))/1000,""),0)</f>
        <v>0</v>
      </c>
      <c r="FI73" s="551" cm="1">
        <f t="array" aca="1" ref="FI73" ca="1">IFERROR(IF(AND(НачЦ_ИнвП_Дата&lt;=FI$3,КИнвП_Дата&gt;FI$3),
INDEX(Кальк._виноград,MATCH($A73,Кальк._виноград_наим.,0),MATCH("Сумма затрат, т.руб.",'Кальк-я'!$5:$5,0))*
INDEX(ЗФ,MATCH($A$66,ЗФ!$A:$A,0),MATCH("Посевная площадь"&amp;YEAR(FJ$3),ЗФ!$2:$2,0))*
INDEX(Коэф.закупка_год_виноград[],MATCH($A73,Коэф.закупка_год_виноград[1],0),MATCH(MONTH(FI$3),КЗ!$1:$1,0))/1000,""),0)</f>
        <v>0</v>
      </c>
      <c r="FJ73" s="551" cm="1">
        <f t="array" aca="1" ref="FJ73" ca="1">IFERROR(IF(AND(НачЦ_ИнвП_Дата&lt;=FJ$3,КИнвП_Дата&gt;FJ$3),
INDEX(Кальк._виноград,MATCH($A73,Кальк._виноград_наим.,0),MATCH("Сумма затрат, т.руб.",'Кальк-я'!$5:$5,0))*
INDEX(ЗФ,MATCH($A$66,ЗФ!$A:$A,0),MATCH("Посевная площадь"&amp;YEAR(FK$3),ЗФ!$2:$2,0))*
INDEX(Коэф.закупка_год_виноград[],MATCH($A73,Коэф.закупка_год_виноград[1],0),MATCH(MONTH(FJ$3),КЗ!$1:$1,0))/1000,""),0)</f>
        <v>0</v>
      </c>
      <c r="FK73" s="551" cm="1">
        <f t="array" aca="1" ref="FK73" ca="1">IFERROR(IF(AND(НачЦ_ИнвП_Дата&lt;=FK$3,КИнвП_Дата&gt;FK$3),
INDEX(Кальк._виноград,MATCH($A73,Кальк._виноград_наим.,0),MATCH("Сумма затрат, т.руб.",'Кальк-я'!$5:$5,0))*
INDEX(ЗФ,MATCH($A$66,ЗФ!$A:$A,0),MATCH("Посевная площадь"&amp;YEAR(FL$3),ЗФ!$2:$2,0))*
INDEX(Коэф.закупка_год_виноград[],MATCH($A73,Коэф.закупка_год_виноград[1],0),MATCH(MONTH(FK$3),КЗ!$1:$1,0))/1000,""),0)</f>
        <v>0</v>
      </c>
      <c r="FL73" s="551" cm="1">
        <f t="array" aca="1" ref="FL73" ca="1">IFERROR(IF(AND(НачЦ_ИнвП_Дата&lt;=FL$3,КИнвП_Дата&gt;FL$3),
INDEX(Кальк._виноград,MATCH($A73,Кальк._виноград_наим.,0),MATCH("Сумма затрат, т.руб.",'Кальк-я'!$5:$5,0))*
INDEX(ЗФ,MATCH($A$66,ЗФ!$A:$A,0),MATCH("Посевная площадь"&amp;YEAR(FM$3),ЗФ!$2:$2,0))*
INDEX(Коэф.закупка_год_виноград[],MATCH($A73,Коэф.закупка_год_виноград[1],0),MATCH(MONTH(FL$3),КЗ!$1:$1,0))/1000,""),0)</f>
        <v>0</v>
      </c>
      <c r="FM73" s="551" cm="1">
        <f t="array" aca="1" ref="FM73" ca="1">IFERROR(IF(AND(НачЦ_ИнвП_Дата&lt;=FM$3,КИнвП_Дата&gt;FM$3),
INDEX(Кальк._виноград,MATCH($A73,Кальк._виноград_наим.,0),MATCH("Сумма затрат, т.руб.",'Кальк-я'!$5:$5,0))*
INDEX(ЗФ,MATCH($A$66,ЗФ!$A:$A,0),MATCH("Посевная площадь"&amp;YEAR(FN$3),ЗФ!$2:$2,0))*
INDEX(Коэф.закупка_год_виноград[],MATCH($A73,Коэф.закупка_год_виноград[1],0),MATCH(MONTH(FM$3),КЗ!$1:$1,0))/1000,""),0)</f>
        <v>0</v>
      </c>
      <c r="FN73" s="552">
        <f t="shared" ref="FN73" ca="1" si="1701">SUM(FB73:FM73)</f>
        <v>0</v>
      </c>
      <c r="FO73" s="551" cm="1">
        <f t="array" aca="1" ref="FO73" ca="1">IFERROR(IF(AND(НачЦ_ИнвП_Дата&lt;=FO$3,КИнвП_Дата&gt;FO$3),
INDEX(Кальк._виноград,MATCH($A73,Кальк._виноград_наим.,0),MATCH("Сумма затрат, т.руб.",'Кальк-я'!$5:$5,0))*
INDEX(ЗФ,MATCH($A$66,ЗФ!$A:$A,0),MATCH("Посевная площадь"&amp;YEAR(FP$3),ЗФ!$2:$2,0))*
INDEX(Коэф.закупка_год_виноград[],MATCH($A73,Коэф.закупка_год_виноград[1],0),MATCH(MONTH(FO$3),КЗ!$1:$1,0))/1000,""),0)</f>
        <v>0</v>
      </c>
      <c r="FP73" s="551" cm="1">
        <f t="array" aca="1" ref="FP73" ca="1">IFERROR(IF(AND(НачЦ_ИнвП_Дата&lt;=FP$3,КИнвП_Дата&gt;FP$3),
INDEX(Кальк._виноград,MATCH($A73,Кальк._виноград_наим.,0),MATCH("Сумма затрат, т.руб.",'Кальк-я'!$5:$5,0))*
INDEX(ЗФ,MATCH($A$66,ЗФ!$A:$A,0),MATCH("Посевная площадь"&amp;YEAR(FQ$3),ЗФ!$2:$2,0))*
INDEX(Коэф.закупка_год_виноград[],MATCH($A73,Коэф.закупка_год_виноград[1],0),MATCH(MONTH(FP$3),КЗ!$1:$1,0))/1000,""),0)</f>
        <v>0</v>
      </c>
      <c r="FQ73" s="551" cm="1">
        <f t="array" aca="1" ref="FQ73" ca="1">IFERROR(IF(AND(НачЦ_ИнвП_Дата&lt;=FQ$3,КИнвП_Дата&gt;FQ$3),
INDEX(Кальк._виноград,MATCH($A73,Кальк._виноград_наим.,0),MATCH("Сумма затрат, т.руб.",'Кальк-я'!$5:$5,0))*
INDEX(ЗФ,MATCH($A$66,ЗФ!$A:$A,0),MATCH("Посевная площадь"&amp;YEAR(FR$3),ЗФ!$2:$2,0))*
INDEX(Коэф.закупка_год_виноград[],MATCH($A73,Коэф.закупка_год_виноград[1],0),MATCH(MONTH(FQ$3),КЗ!$1:$1,0))/1000,""),0)</f>
        <v>0</v>
      </c>
      <c r="FR73" s="551" cm="1">
        <f t="array" aca="1" ref="FR73" ca="1">IFERROR(IF(AND(НачЦ_ИнвП_Дата&lt;=FR$3,КИнвП_Дата&gt;FR$3),
INDEX(Кальк._виноград,MATCH($A73,Кальк._виноград_наим.,0),MATCH("Сумма затрат, т.руб.",'Кальк-я'!$5:$5,0))*
INDEX(ЗФ,MATCH($A$66,ЗФ!$A:$A,0),MATCH("Посевная площадь"&amp;YEAR(FS$3),ЗФ!$2:$2,0))*
INDEX(Коэф.закупка_год_виноград[],MATCH($A73,Коэф.закупка_год_виноград[1],0),MATCH(MONTH(FR$3),КЗ!$1:$1,0))/1000,""),0)</f>
        <v>0</v>
      </c>
      <c r="FS73" s="551" cm="1">
        <f t="array" aca="1" ref="FS73" ca="1">IFERROR(IF(AND(НачЦ_ИнвП_Дата&lt;=FS$3,КИнвП_Дата&gt;FS$3),
INDEX(Кальк._виноград,MATCH($A73,Кальк._виноград_наим.,0),MATCH("Сумма затрат, т.руб.",'Кальк-я'!$5:$5,0))*
INDEX(ЗФ,MATCH($A$66,ЗФ!$A:$A,0),MATCH("Посевная площадь"&amp;YEAR(FT$3),ЗФ!$2:$2,0))*
INDEX(Коэф.закупка_год_виноград[],MATCH($A73,Коэф.закупка_год_виноград[1],0),MATCH(MONTH(FS$3),КЗ!$1:$1,0))/1000,""),0)</f>
        <v>0</v>
      </c>
      <c r="FT73" s="551" cm="1">
        <f t="array" aca="1" ref="FT73" ca="1">IFERROR(IF(AND(НачЦ_ИнвП_Дата&lt;=FT$3,КИнвП_Дата&gt;FT$3),
INDEX(Кальк._виноград,MATCH($A73,Кальк._виноград_наим.,0),MATCH("Сумма затрат, т.руб.",'Кальк-я'!$5:$5,0))*
INDEX(ЗФ,MATCH($A$66,ЗФ!$A:$A,0),MATCH("Посевная площадь"&amp;YEAR(FU$3),ЗФ!$2:$2,0))*
INDEX(Коэф.закупка_год_виноград[],MATCH($A73,Коэф.закупка_год_виноград[1],0),MATCH(MONTH(FT$3),КЗ!$1:$1,0))/1000,""),0)</f>
        <v>0</v>
      </c>
      <c r="FU73" s="551" cm="1">
        <f t="array" aca="1" ref="FU73" ca="1">IFERROR(IF(AND(НачЦ_ИнвП_Дата&lt;=FU$3,КИнвП_Дата&gt;FU$3),
INDEX(Кальк._виноград,MATCH($A73,Кальк._виноград_наим.,0),MATCH("Сумма затрат, т.руб.",'Кальк-я'!$5:$5,0))*
INDEX(ЗФ,MATCH($A$66,ЗФ!$A:$A,0),MATCH("Посевная площадь"&amp;YEAR(FV$3),ЗФ!$2:$2,0))*
INDEX(Коэф.закупка_год_виноград[],MATCH($A73,Коэф.закупка_год_виноград[1],0),MATCH(MONTH(FU$3),КЗ!$1:$1,0))/1000,""),0)</f>
        <v>0</v>
      </c>
      <c r="FV73" s="551" cm="1">
        <f t="array" aca="1" ref="FV73" ca="1">IFERROR(IF(AND(НачЦ_ИнвП_Дата&lt;=FV$3,КИнвП_Дата&gt;FV$3),
INDEX(Кальк._виноград,MATCH($A73,Кальк._виноград_наим.,0),MATCH("Сумма затрат, т.руб.",'Кальк-я'!$5:$5,0))*
INDEX(ЗФ,MATCH($A$66,ЗФ!$A:$A,0),MATCH("Посевная площадь"&amp;YEAR(FW$3),ЗФ!$2:$2,0))*
INDEX(Коэф.закупка_год_виноград[],MATCH($A73,Коэф.закупка_год_виноград[1],0),MATCH(MONTH(FV$3),КЗ!$1:$1,0))/1000,""),0)</f>
        <v>0</v>
      </c>
      <c r="FW73" s="551" cm="1">
        <f t="array" aca="1" ref="FW73" ca="1">IFERROR(IF(AND(НачЦ_ИнвП_Дата&lt;=FW$3,КИнвП_Дата&gt;FW$3),
INDEX(Кальк._виноград,MATCH($A73,Кальк._виноград_наим.,0),MATCH("Сумма затрат, т.руб.",'Кальк-я'!$5:$5,0))*
INDEX(ЗФ,MATCH($A$66,ЗФ!$A:$A,0),MATCH("Посевная площадь"&amp;YEAR(FX$3),ЗФ!$2:$2,0))*
INDEX(Коэф.закупка_год_виноград[],MATCH($A73,Коэф.закупка_год_виноград[1],0),MATCH(MONTH(FW$3),КЗ!$1:$1,0))/1000,""),0)</f>
        <v>0</v>
      </c>
      <c r="FX73" s="551" cm="1">
        <f t="array" aca="1" ref="FX73" ca="1">IFERROR(IF(AND(НачЦ_ИнвП_Дата&lt;=FX$3,КИнвП_Дата&gt;FX$3),
INDEX(Кальк._виноград,MATCH($A73,Кальк._виноград_наим.,0),MATCH("Сумма затрат, т.руб.",'Кальк-я'!$5:$5,0))*
INDEX(ЗФ,MATCH($A$66,ЗФ!$A:$A,0),MATCH("Посевная площадь"&amp;YEAR(FY$3),ЗФ!$2:$2,0))*
INDEX(Коэф.закупка_год_виноград[],MATCH($A73,Коэф.закупка_год_виноград[1],0),MATCH(MONTH(FX$3),КЗ!$1:$1,0))/1000,""),0)</f>
        <v>0</v>
      </c>
      <c r="FY73" s="551" cm="1">
        <f t="array" aca="1" ref="FY73" ca="1">IFERROR(IF(AND(НачЦ_ИнвП_Дата&lt;=FY$3,КИнвП_Дата&gt;FY$3),
INDEX(Кальк._виноград,MATCH($A73,Кальк._виноград_наим.,0),MATCH("Сумма затрат, т.руб.",'Кальк-я'!$5:$5,0))*
INDEX(ЗФ,MATCH($A$66,ЗФ!$A:$A,0),MATCH("Посевная площадь"&amp;YEAR(FZ$3),ЗФ!$2:$2,0))*
INDEX(Коэф.закупка_год_виноград[],MATCH($A73,Коэф.закупка_год_виноград[1],0),MATCH(MONTH(FY$3),КЗ!$1:$1,0))/1000,""),0)</f>
        <v>0</v>
      </c>
      <c r="FZ73" s="551" cm="1">
        <f t="array" aca="1" ref="FZ73" ca="1">IFERROR(IF(AND(НачЦ_ИнвП_Дата&lt;=FZ$3,КИнвП_Дата&gt;FZ$3),
INDEX(Кальк._виноград,MATCH($A73,Кальк._виноград_наим.,0),MATCH("Сумма затрат, т.руб.",'Кальк-я'!$5:$5,0))*
INDEX(ЗФ,MATCH($A$66,ЗФ!$A:$A,0),MATCH("Посевная площадь"&amp;YEAR(GA$3),ЗФ!$2:$2,0))*
INDEX(Коэф.закупка_год_виноград[],MATCH($A73,Коэф.закупка_год_виноград[1],0),MATCH(MONTH(FZ$3),КЗ!$1:$1,0))/1000,""),0)</f>
        <v>0</v>
      </c>
      <c r="GA73" s="552">
        <f t="shared" ref="GA73" ca="1" si="1702">SUM(FO73:FZ73)</f>
        <v>0</v>
      </c>
      <c r="GB73" s="551" cm="1">
        <f t="array" aca="1" ref="GB73" ca="1">IFERROR(IF(AND(НачЦ_ИнвП_Дата&lt;=GB$3,КИнвП_Дата&gt;GB$3),
INDEX(Кальк._виноград,MATCH($A73,Кальк._виноград_наим.,0),MATCH("Сумма затрат, т.руб.",'Кальк-я'!$5:$5,0))*
INDEX(ЗФ,MATCH($A$66,ЗФ!$A:$A,0),MATCH("Посевная площадь"&amp;YEAR(GC$3),ЗФ!$2:$2,0))*
INDEX(Коэф.закупка_год_виноград[],MATCH($A73,Коэф.закупка_год_виноград[1],0),MATCH(MONTH(GB$3),КЗ!$1:$1,0))/1000,""),0)</f>
        <v>0</v>
      </c>
      <c r="GC73" s="551" cm="1">
        <f t="array" aca="1" ref="GC73" ca="1">IFERROR(IF(AND(НачЦ_ИнвП_Дата&lt;=GC$3,КИнвП_Дата&gt;GC$3),
INDEX(Кальк._виноград,MATCH($A73,Кальк._виноград_наим.,0),MATCH("Сумма затрат, т.руб.",'Кальк-я'!$5:$5,0))*
INDEX(ЗФ,MATCH($A$66,ЗФ!$A:$A,0),MATCH("Посевная площадь"&amp;YEAR(GD$3),ЗФ!$2:$2,0))*
INDEX(Коэф.закупка_год_виноград[],MATCH($A73,Коэф.закупка_год_виноград[1],0),MATCH(MONTH(GC$3),КЗ!$1:$1,0))/1000,""),0)</f>
        <v>0</v>
      </c>
      <c r="GD73" s="551" cm="1">
        <f t="array" aca="1" ref="GD73" ca="1">IFERROR(IF(AND(НачЦ_ИнвП_Дата&lt;=GD$3,КИнвП_Дата&gt;GD$3),
INDEX(Кальк._виноград,MATCH($A73,Кальк._виноград_наим.,0),MATCH("Сумма затрат, т.руб.",'Кальк-я'!$5:$5,0))*
INDEX(ЗФ,MATCH($A$66,ЗФ!$A:$A,0),MATCH("Посевная площадь"&amp;YEAR(GE$3),ЗФ!$2:$2,0))*
INDEX(Коэф.закупка_год_виноград[],MATCH($A73,Коэф.закупка_год_виноград[1],0),MATCH(MONTH(GD$3),КЗ!$1:$1,0))/1000,""),0)</f>
        <v>0</v>
      </c>
      <c r="GE73" s="551" cm="1">
        <f t="array" aca="1" ref="GE73" ca="1">IFERROR(IF(AND(НачЦ_ИнвП_Дата&lt;=GE$3,КИнвП_Дата&gt;GE$3),
INDEX(Кальк._виноград,MATCH($A73,Кальк._виноград_наим.,0),MATCH("Сумма затрат, т.руб.",'Кальк-я'!$5:$5,0))*
INDEX(ЗФ,MATCH($A$66,ЗФ!$A:$A,0),MATCH("Посевная площадь"&amp;YEAR(GF$3),ЗФ!$2:$2,0))*
INDEX(Коэф.закупка_год_виноград[],MATCH($A73,Коэф.закупка_год_виноград[1],0),MATCH(MONTH(GE$3),КЗ!$1:$1,0))/1000,""),0)</f>
        <v>0</v>
      </c>
      <c r="GF73" s="551" cm="1">
        <f t="array" aca="1" ref="GF73" ca="1">IFERROR(IF(AND(НачЦ_ИнвП_Дата&lt;=GF$3,КИнвП_Дата&gt;GF$3),
INDEX(Кальк._виноград,MATCH($A73,Кальк._виноград_наим.,0),MATCH("Сумма затрат, т.руб.",'Кальк-я'!$5:$5,0))*
INDEX(ЗФ,MATCH($A$66,ЗФ!$A:$A,0),MATCH("Посевная площадь"&amp;YEAR(GG$3),ЗФ!$2:$2,0))*
INDEX(Коэф.закупка_год_виноград[],MATCH($A73,Коэф.закупка_год_виноград[1],0),MATCH(MONTH(GF$3),КЗ!$1:$1,0))/1000,""),0)</f>
        <v>0</v>
      </c>
      <c r="GG73" s="551" cm="1">
        <f t="array" aca="1" ref="GG73" ca="1">IFERROR(IF(AND(НачЦ_ИнвП_Дата&lt;=GG$3,КИнвП_Дата&gt;GG$3),
INDEX(Кальк._виноград,MATCH($A73,Кальк._виноград_наим.,0),MATCH("Сумма затрат, т.руб.",'Кальк-я'!$5:$5,0))*
INDEX(ЗФ,MATCH($A$66,ЗФ!$A:$A,0),MATCH("Посевная площадь"&amp;YEAR(GH$3),ЗФ!$2:$2,0))*
INDEX(Коэф.закупка_год_виноград[],MATCH($A73,Коэф.закупка_год_виноград[1],0),MATCH(MONTH(GG$3),КЗ!$1:$1,0))/1000,""),0)</f>
        <v>0</v>
      </c>
      <c r="GH73" s="551" cm="1">
        <f t="array" aca="1" ref="GH73" ca="1">IFERROR(IF(AND(НачЦ_ИнвП_Дата&lt;=GH$3,КИнвП_Дата&gt;GH$3),
INDEX(Кальк._виноград,MATCH($A73,Кальк._виноград_наим.,0),MATCH("Сумма затрат, т.руб.",'Кальк-я'!$5:$5,0))*
INDEX(ЗФ,MATCH($A$66,ЗФ!$A:$A,0),MATCH("Посевная площадь"&amp;YEAR(GI$3),ЗФ!$2:$2,0))*
INDEX(Коэф.закупка_год_виноград[],MATCH($A73,Коэф.закупка_год_виноград[1],0),MATCH(MONTH(GH$3),КЗ!$1:$1,0))/1000,""),0)</f>
        <v>0</v>
      </c>
      <c r="GI73" s="551" cm="1">
        <f t="array" aca="1" ref="GI73" ca="1">IFERROR(IF(AND(НачЦ_ИнвП_Дата&lt;=GI$3,КИнвП_Дата&gt;GI$3),
INDEX(Кальк._виноград,MATCH($A73,Кальк._виноград_наим.,0),MATCH("Сумма затрат, т.руб.",'Кальк-я'!$5:$5,0))*
INDEX(ЗФ,MATCH($A$66,ЗФ!$A:$A,0),MATCH("Посевная площадь"&amp;YEAR(GJ$3),ЗФ!$2:$2,0))*
INDEX(Коэф.закупка_год_виноград[],MATCH($A73,Коэф.закупка_год_виноград[1],0),MATCH(MONTH(GI$3),КЗ!$1:$1,0))/1000,""),0)</f>
        <v>0</v>
      </c>
      <c r="GJ73" s="551" cm="1">
        <f t="array" aca="1" ref="GJ73" ca="1">IFERROR(IF(AND(НачЦ_ИнвП_Дата&lt;=GJ$3,КИнвП_Дата&gt;GJ$3),
INDEX(Кальк._виноград,MATCH($A73,Кальк._виноград_наим.,0),MATCH("Сумма затрат, т.руб.",'Кальк-я'!$5:$5,0))*
INDEX(ЗФ,MATCH($A$66,ЗФ!$A:$A,0),MATCH("Посевная площадь"&amp;YEAR(GK$3),ЗФ!$2:$2,0))*
INDEX(Коэф.закупка_год_виноград[],MATCH($A73,Коэф.закупка_год_виноград[1],0),MATCH(MONTH(GJ$3),КЗ!$1:$1,0))/1000,""),0)</f>
        <v>0</v>
      </c>
      <c r="GK73" s="551" cm="1">
        <f t="array" aca="1" ref="GK73" ca="1">IFERROR(IF(AND(НачЦ_ИнвП_Дата&lt;=GK$3,КИнвП_Дата&gt;GK$3),
INDEX(Кальк._виноград,MATCH($A73,Кальк._виноград_наим.,0),MATCH("Сумма затрат, т.руб.",'Кальк-я'!$5:$5,0))*
INDEX(ЗФ,MATCH($A$66,ЗФ!$A:$A,0),MATCH("Посевная площадь"&amp;YEAR(GL$3),ЗФ!$2:$2,0))*
INDEX(Коэф.закупка_год_виноград[],MATCH($A73,Коэф.закупка_год_виноград[1],0),MATCH(MONTH(GK$3),КЗ!$1:$1,0))/1000,""),0)</f>
        <v>0</v>
      </c>
      <c r="GL73" s="551" cm="1">
        <f t="array" aca="1" ref="GL73" ca="1">IFERROR(IF(AND(НачЦ_ИнвП_Дата&lt;=GL$3,КИнвП_Дата&gt;GL$3),
INDEX(Кальк._виноград,MATCH($A73,Кальк._виноград_наим.,0),MATCH("Сумма затрат, т.руб.",'Кальк-я'!$5:$5,0))*
INDEX(ЗФ,MATCH($A$66,ЗФ!$A:$A,0),MATCH("Посевная площадь"&amp;YEAR(GM$3),ЗФ!$2:$2,0))*
INDEX(Коэф.закупка_год_виноград[],MATCH($A73,Коэф.закупка_год_виноград[1],0),MATCH(MONTH(GL$3),КЗ!$1:$1,0))/1000,""),0)</f>
        <v>0</v>
      </c>
      <c r="GM73" s="551" cm="1">
        <f t="array" aca="1" ref="GM73" ca="1">IFERROR(IF(AND(НачЦ_ИнвП_Дата&lt;=GM$3,КИнвП_Дата&gt;GM$3),
INDEX(Кальк._виноград,MATCH($A73,Кальк._виноград_наим.,0),MATCH("Сумма затрат, т.руб.",'Кальк-я'!$5:$5,0))*
INDEX(ЗФ,MATCH($A$66,ЗФ!$A:$A,0),MATCH("Посевная площадь"&amp;YEAR(GN$3),ЗФ!$2:$2,0))*
INDEX(Коэф.закупка_год_виноград[],MATCH($A73,Коэф.закупка_год_виноград[1],0),MATCH(MONTH(GM$3),КЗ!$1:$1,0))/1000,""),0)</f>
        <v>0</v>
      </c>
      <c r="GN73" s="552">
        <f t="shared" ref="GN73" ca="1" si="1703">SUM(GB73:GM73)</f>
        <v>0</v>
      </c>
      <c r="GO73" s="551" cm="1">
        <f t="array" aca="1" ref="GO73" ca="1">IFERROR(IF(AND(НачЦ_ИнвП_Дата&lt;=GO$3,КИнвП_Дата&gt;GO$3),
INDEX(Кальк._виноград,MATCH($A73,Кальк._виноград_наим.,0),MATCH("Сумма затрат, т.руб.",'Кальк-я'!$5:$5,0))*
INDEX(ЗФ,MATCH($A$66,ЗФ!$A:$A,0),MATCH("Посевная площадь"&amp;YEAR(GP$3),ЗФ!$2:$2,0))*
INDEX(Коэф.закупка_год_виноград[],MATCH($A73,Коэф.закупка_год_виноград[1],0),MATCH(MONTH(GO$3),КЗ!$1:$1,0))/1000,""),0)</f>
        <v>0</v>
      </c>
      <c r="GP73" s="551" cm="1">
        <f t="array" aca="1" ref="GP73" ca="1">IFERROR(IF(AND(НачЦ_ИнвП_Дата&lt;=GP$3,КИнвП_Дата&gt;GP$3),
INDEX(Кальк._виноград,MATCH($A73,Кальк._виноград_наим.,0),MATCH("Сумма затрат, т.руб.",'Кальк-я'!$5:$5,0))*
INDEX(ЗФ,MATCH($A$66,ЗФ!$A:$A,0),MATCH("Посевная площадь"&amp;YEAR(GQ$3),ЗФ!$2:$2,0))*
INDEX(Коэф.закупка_год_виноград[],MATCH($A73,Коэф.закупка_год_виноград[1],0),MATCH(MONTH(GP$3),КЗ!$1:$1,0))/1000,""),0)</f>
        <v>0</v>
      </c>
      <c r="GQ73" s="551" cm="1">
        <f t="array" aca="1" ref="GQ73" ca="1">IFERROR(IF(AND(НачЦ_ИнвП_Дата&lt;=GQ$3,КИнвП_Дата&gt;GQ$3),
INDEX(Кальк._виноград,MATCH($A73,Кальк._виноград_наим.,0),MATCH("Сумма затрат, т.руб.",'Кальк-я'!$5:$5,0))*
INDEX(ЗФ,MATCH($A$66,ЗФ!$A:$A,0),MATCH("Посевная площадь"&amp;YEAR(GR$3),ЗФ!$2:$2,0))*
INDEX(Коэф.закупка_год_виноград[],MATCH($A73,Коэф.закупка_год_виноград[1],0),MATCH(MONTH(GQ$3),КЗ!$1:$1,0))/1000,""),0)</f>
        <v>0</v>
      </c>
      <c r="GR73" s="551" cm="1">
        <f t="array" aca="1" ref="GR73" ca="1">IFERROR(IF(AND(НачЦ_ИнвП_Дата&lt;=GR$3,КИнвП_Дата&gt;GR$3),
INDEX(Кальк._виноград,MATCH($A73,Кальк._виноград_наим.,0),MATCH("Сумма затрат, т.руб.",'Кальк-я'!$5:$5,0))*
INDEX(ЗФ,MATCH($A$66,ЗФ!$A:$A,0),MATCH("Посевная площадь"&amp;YEAR(GS$3),ЗФ!$2:$2,0))*
INDEX(Коэф.закупка_год_виноград[],MATCH($A73,Коэф.закупка_год_виноград[1],0),MATCH(MONTH(GR$3),КЗ!$1:$1,0))/1000,""),0)</f>
        <v>0</v>
      </c>
      <c r="GS73" s="551" cm="1">
        <f t="array" aca="1" ref="GS73" ca="1">IFERROR(IF(AND(НачЦ_ИнвП_Дата&lt;=GS$3,КИнвП_Дата&gt;GS$3),
INDEX(Кальк._виноград,MATCH($A73,Кальк._виноград_наим.,0),MATCH("Сумма затрат, т.руб.",'Кальк-я'!$5:$5,0))*
INDEX(ЗФ,MATCH($A$66,ЗФ!$A:$A,0),MATCH("Посевная площадь"&amp;YEAR(GT$3),ЗФ!$2:$2,0))*
INDEX(Коэф.закупка_год_виноград[],MATCH($A73,Коэф.закупка_год_виноград[1],0),MATCH(MONTH(GS$3),КЗ!$1:$1,0))/1000,""),0)</f>
        <v>0</v>
      </c>
      <c r="GT73" s="551" cm="1">
        <f t="array" aca="1" ref="GT73" ca="1">IFERROR(IF(AND(НачЦ_ИнвП_Дата&lt;=GT$3,КИнвП_Дата&gt;GT$3),
INDEX(Кальк._виноград,MATCH($A73,Кальк._виноград_наим.,0),MATCH("Сумма затрат, т.руб.",'Кальк-я'!$5:$5,0))*
INDEX(ЗФ,MATCH($A$66,ЗФ!$A:$A,0),MATCH("Посевная площадь"&amp;YEAR(GU$3),ЗФ!$2:$2,0))*
INDEX(Коэф.закупка_год_виноград[],MATCH($A73,Коэф.закупка_год_виноград[1],0),MATCH(MONTH(GT$3),КЗ!$1:$1,0))/1000,""),0)</f>
        <v>0</v>
      </c>
      <c r="GU73" s="551" cm="1">
        <f t="array" aca="1" ref="GU73" ca="1">IFERROR(IF(AND(НачЦ_ИнвП_Дата&lt;=GU$3,КИнвП_Дата&gt;GU$3),
INDEX(Кальк._виноград,MATCH($A73,Кальк._виноград_наим.,0),MATCH("Сумма затрат, т.руб.",'Кальк-я'!$5:$5,0))*
INDEX(ЗФ,MATCH($A$66,ЗФ!$A:$A,0),MATCH("Посевная площадь"&amp;YEAR(GV$3),ЗФ!$2:$2,0))*
INDEX(Коэф.закупка_год_виноград[],MATCH($A73,Коэф.закупка_год_виноград[1],0),MATCH(MONTH(GU$3),КЗ!$1:$1,0))/1000,""),0)</f>
        <v>0</v>
      </c>
      <c r="GV73" s="551" cm="1">
        <f t="array" aca="1" ref="GV73" ca="1">IFERROR(IF(AND(НачЦ_ИнвП_Дата&lt;=GV$3,КИнвП_Дата&gt;GV$3),
INDEX(Кальк._виноград,MATCH($A73,Кальк._виноград_наим.,0),MATCH("Сумма затрат, т.руб.",'Кальк-я'!$5:$5,0))*
INDEX(ЗФ,MATCH($A$66,ЗФ!$A:$A,0),MATCH("Посевная площадь"&amp;YEAR(GW$3),ЗФ!$2:$2,0))*
INDEX(Коэф.закупка_год_виноград[],MATCH($A73,Коэф.закупка_год_виноград[1],0),MATCH(MONTH(GV$3),КЗ!$1:$1,0))/1000,""),0)</f>
        <v>0</v>
      </c>
      <c r="GW73" s="551" cm="1">
        <f t="array" aca="1" ref="GW73" ca="1">IFERROR(IF(AND(НачЦ_ИнвП_Дата&lt;=GW$3,КИнвП_Дата&gt;GW$3),
INDEX(Кальк._виноград,MATCH($A73,Кальк._виноград_наим.,0),MATCH("Сумма затрат, т.руб.",'Кальк-я'!$5:$5,0))*
INDEX(ЗФ,MATCH($A$66,ЗФ!$A:$A,0),MATCH("Посевная площадь"&amp;YEAR(GX$3),ЗФ!$2:$2,0))*
INDEX(Коэф.закупка_год_виноград[],MATCH($A73,Коэф.закупка_год_виноград[1],0),MATCH(MONTH(GW$3),КЗ!$1:$1,0))/1000,""),0)</f>
        <v>0</v>
      </c>
      <c r="GX73" s="551" cm="1">
        <f t="array" aca="1" ref="GX73" ca="1">IFERROR(IF(AND(НачЦ_ИнвП_Дата&lt;=GX$3,КИнвП_Дата&gt;GX$3),
INDEX(Кальк._виноград,MATCH($A73,Кальк._виноград_наим.,0),MATCH("Сумма затрат, т.руб.",'Кальк-я'!$5:$5,0))*
INDEX(ЗФ,MATCH($A$66,ЗФ!$A:$A,0),MATCH("Посевная площадь"&amp;YEAR(GY$3),ЗФ!$2:$2,0))*
INDEX(Коэф.закупка_год_виноград[],MATCH($A73,Коэф.закупка_год_виноград[1],0),MATCH(MONTH(GX$3),КЗ!$1:$1,0))/1000,""),0)</f>
        <v>0</v>
      </c>
      <c r="GY73" s="551" cm="1">
        <f t="array" aca="1" ref="GY73" ca="1">IFERROR(IF(AND(НачЦ_ИнвП_Дата&lt;=GY$3,КИнвП_Дата&gt;GY$3),
INDEX(Кальк._виноград,MATCH($A73,Кальк._виноград_наим.,0),MATCH("Сумма затрат, т.руб.",'Кальк-я'!$5:$5,0))*
INDEX(ЗФ,MATCH($A$66,ЗФ!$A:$A,0),MATCH("Посевная площадь"&amp;YEAR(GZ$3),ЗФ!$2:$2,0))*
INDEX(Коэф.закупка_год_виноград[],MATCH($A73,Коэф.закупка_год_виноград[1],0),MATCH(MONTH(GY$3),КЗ!$1:$1,0))/1000,""),0)</f>
        <v>0</v>
      </c>
      <c r="GZ73" s="551" cm="1">
        <f t="array" aca="1" ref="GZ73" ca="1">IFERROR(IF(AND(НачЦ_ИнвП_Дата&lt;=GZ$3,КИнвП_Дата&gt;GZ$3),
INDEX(Кальк._виноград,MATCH($A73,Кальк._виноград_наим.,0),MATCH("Сумма затрат, т.руб.",'Кальк-я'!$5:$5,0))*
INDEX(ЗФ,MATCH($A$66,ЗФ!$A:$A,0),MATCH("Посевная площадь"&amp;YEAR(HA$3),ЗФ!$2:$2,0))*
INDEX(Коэф.закупка_год_виноград[],MATCH($A73,Коэф.закупка_год_виноград[1],0),MATCH(MONTH(GZ$3),КЗ!$1:$1,0))/1000,""),0)</f>
        <v>0</v>
      </c>
      <c r="HA73" s="552">
        <f t="shared" ref="HA73" ca="1" si="1704">SUM(GO73:GZ73)</f>
        <v>0</v>
      </c>
      <c r="HB73" s="551" cm="1">
        <f t="array" aca="1" ref="HB73" ca="1">IFERROR(IF(AND(НачЦ_ИнвП_Дата&lt;=HB$3,КИнвП_Дата&gt;HB$3),
INDEX(Кальк._виноград,MATCH($A73,Кальк._виноград_наим.,0),MATCH("Сумма затрат, т.руб.",'Кальк-я'!$5:$5,0))*
INDEX(ЗФ,MATCH($A$66,ЗФ!$A:$A,0),MATCH("Посевная площадь"&amp;YEAR(HC$3),ЗФ!$2:$2,0))*
INDEX(Коэф.закупка_год_виноград[],MATCH($A73,Коэф.закупка_год_виноград[1],0),MATCH(MONTH(HB$3),КЗ!$1:$1,0))/1000,""),0)</f>
        <v>0</v>
      </c>
      <c r="HC73" s="551" cm="1">
        <f t="array" aca="1" ref="HC73" ca="1">IFERROR(IF(AND(НачЦ_ИнвП_Дата&lt;=HC$3,КИнвП_Дата&gt;HC$3),
INDEX(Кальк._виноград,MATCH($A73,Кальк._виноград_наим.,0),MATCH("Сумма затрат, т.руб.",'Кальк-я'!$5:$5,0))*
INDEX(ЗФ,MATCH($A$66,ЗФ!$A:$A,0),MATCH("Посевная площадь"&amp;YEAR(HD$3),ЗФ!$2:$2,0))*
INDEX(Коэф.закупка_год_виноград[],MATCH($A73,Коэф.закупка_год_виноград[1],0),MATCH(MONTH(HC$3),КЗ!$1:$1,0))/1000,""),0)</f>
        <v>0</v>
      </c>
      <c r="HD73" s="551" cm="1">
        <f t="array" aca="1" ref="HD73" ca="1">IFERROR(IF(AND(НачЦ_ИнвП_Дата&lt;=HD$3,КИнвП_Дата&gt;HD$3),
INDEX(Кальк._виноград,MATCH($A73,Кальк._виноград_наим.,0),MATCH("Сумма затрат, т.руб.",'Кальк-я'!$5:$5,0))*
INDEX(ЗФ,MATCH($A$66,ЗФ!$A:$A,0),MATCH("Посевная площадь"&amp;YEAR(HE$3),ЗФ!$2:$2,0))*
INDEX(Коэф.закупка_год_виноград[],MATCH($A73,Коэф.закупка_год_виноград[1],0),MATCH(MONTH(HD$3),КЗ!$1:$1,0))/1000,""),0)</f>
        <v>0</v>
      </c>
      <c r="HE73" s="551" cm="1">
        <f t="array" aca="1" ref="HE73" ca="1">IFERROR(IF(AND(НачЦ_ИнвП_Дата&lt;=HE$3,КИнвП_Дата&gt;HE$3),
INDEX(Кальк._виноград,MATCH($A73,Кальк._виноград_наим.,0),MATCH("Сумма затрат, т.руб.",'Кальк-я'!$5:$5,0))*
INDEX(ЗФ,MATCH($A$66,ЗФ!$A:$A,0),MATCH("Посевная площадь"&amp;YEAR(HF$3),ЗФ!$2:$2,0))*
INDEX(Коэф.закупка_год_виноград[],MATCH($A73,Коэф.закупка_год_виноград[1],0),MATCH(MONTH(HE$3),КЗ!$1:$1,0))/1000,""),0)</f>
        <v>0</v>
      </c>
      <c r="HF73" s="551" cm="1">
        <f t="array" aca="1" ref="HF73" ca="1">IFERROR(IF(AND(НачЦ_ИнвП_Дата&lt;=HF$3,КИнвП_Дата&gt;HF$3),
INDEX(Кальк._виноград,MATCH($A73,Кальк._виноград_наим.,0),MATCH("Сумма затрат, т.руб.",'Кальк-я'!$5:$5,0))*
INDEX(ЗФ,MATCH($A$66,ЗФ!$A:$A,0),MATCH("Посевная площадь"&amp;YEAR(HG$3),ЗФ!$2:$2,0))*
INDEX(Коэф.закупка_год_виноград[],MATCH($A73,Коэф.закупка_год_виноград[1],0),MATCH(MONTH(HF$3),КЗ!$1:$1,0))/1000,""),0)</f>
        <v>0</v>
      </c>
      <c r="HG73" s="551" cm="1">
        <f t="array" aca="1" ref="HG73" ca="1">IFERROR(IF(AND(НачЦ_ИнвП_Дата&lt;=HG$3,КИнвП_Дата&gt;HG$3),
INDEX(Кальк._виноград,MATCH($A73,Кальк._виноград_наим.,0),MATCH("Сумма затрат, т.руб.",'Кальк-я'!$5:$5,0))*
INDEX(ЗФ,MATCH($A$66,ЗФ!$A:$A,0),MATCH("Посевная площадь"&amp;YEAR(HH$3),ЗФ!$2:$2,0))*
INDEX(Коэф.закупка_год_виноград[],MATCH($A73,Коэф.закупка_год_виноград[1],0),MATCH(MONTH(HG$3),КЗ!$1:$1,0))/1000,""),0)</f>
        <v>0</v>
      </c>
      <c r="HH73" s="551" cm="1">
        <f t="array" aca="1" ref="HH73" ca="1">IFERROR(IF(AND(НачЦ_ИнвП_Дата&lt;=HH$3,КИнвП_Дата&gt;HH$3),
INDEX(Кальк._виноград,MATCH($A73,Кальк._виноград_наим.,0),MATCH("Сумма затрат, т.руб.",'Кальк-я'!$5:$5,0))*
INDEX(ЗФ,MATCH($A$66,ЗФ!$A:$A,0),MATCH("Посевная площадь"&amp;YEAR(HI$3),ЗФ!$2:$2,0))*
INDEX(Коэф.закупка_год_виноград[],MATCH($A73,Коэф.закупка_год_виноград[1],0),MATCH(MONTH(HH$3),КЗ!$1:$1,0))/1000,""),0)</f>
        <v>0</v>
      </c>
      <c r="HI73" s="551" cm="1">
        <f t="array" aca="1" ref="HI73" ca="1">IFERROR(IF(AND(НачЦ_ИнвП_Дата&lt;=HI$3,КИнвП_Дата&gt;HI$3),
INDEX(Кальк._виноград,MATCH($A73,Кальк._виноград_наим.,0),MATCH("Сумма затрат, т.руб.",'Кальк-я'!$5:$5,0))*
INDEX(ЗФ,MATCH($A$66,ЗФ!$A:$A,0),MATCH("Посевная площадь"&amp;YEAR(HJ$3),ЗФ!$2:$2,0))*
INDEX(Коэф.закупка_год_виноград[],MATCH($A73,Коэф.закупка_год_виноград[1],0),MATCH(MONTH(HI$3),КЗ!$1:$1,0))/1000,""),0)</f>
        <v>0</v>
      </c>
      <c r="HJ73" s="551" cm="1">
        <f t="array" aca="1" ref="HJ73" ca="1">IFERROR(IF(AND(НачЦ_ИнвП_Дата&lt;=HJ$3,КИнвП_Дата&gt;HJ$3),
INDEX(Кальк._виноград,MATCH($A73,Кальк._виноград_наим.,0),MATCH("Сумма затрат, т.руб.",'Кальк-я'!$5:$5,0))*
INDEX(ЗФ,MATCH($A$66,ЗФ!$A:$A,0),MATCH("Посевная площадь"&amp;YEAR(HK$3),ЗФ!$2:$2,0))*
INDEX(Коэф.закупка_год_виноград[],MATCH($A73,Коэф.закупка_год_виноград[1],0),MATCH(MONTH(HJ$3),КЗ!$1:$1,0))/1000,""),0)</f>
        <v>0</v>
      </c>
      <c r="HK73" s="551" cm="1">
        <f t="array" aca="1" ref="HK73" ca="1">IFERROR(IF(AND(НачЦ_ИнвП_Дата&lt;=HK$3,КИнвП_Дата&gt;HK$3),
INDEX(Кальк._виноград,MATCH($A73,Кальк._виноград_наим.,0),MATCH("Сумма затрат, т.руб.",'Кальк-я'!$5:$5,0))*
INDEX(ЗФ,MATCH($A$66,ЗФ!$A:$A,0),MATCH("Посевная площадь"&amp;YEAR(HL$3),ЗФ!$2:$2,0))*
INDEX(Коэф.закупка_год_виноград[],MATCH($A73,Коэф.закупка_год_виноград[1],0),MATCH(MONTH(HK$3),КЗ!$1:$1,0))/1000,""),0)</f>
        <v>0</v>
      </c>
      <c r="HL73" s="551" cm="1">
        <f t="array" aca="1" ref="HL73" ca="1">IFERROR(IF(AND(НачЦ_ИнвП_Дата&lt;=HL$3,КИнвП_Дата&gt;HL$3),
INDEX(Кальк._виноград,MATCH($A73,Кальк._виноград_наим.,0),MATCH("Сумма затрат, т.руб.",'Кальк-я'!$5:$5,0))*
INDEX(ЗФ,MATCH($A$66,ЗФ!$A:$A,0),MATCH("Посевная площадь"&amp;YEAR(HM$3),ЗФ!$2:$2,0))*
INDEX(Коэф.закупка_год_виноград[],MATCH($A73,Коэф.закупка_год_виноград[1],0),MATCH(MONTH(HL$3),КЗ!$1:$1,0))/1000,""),0)</f>
        <v>0</v>
      </c>
      <c r="HM73" s="551" cm="1">
        <f t="array" aca="1" ref="HM73" ca="1">IFERROR(IF(AND(НачЦ_ИнвП_Дата&lt;=HM$3,КИнвП_Дата&gt;HM$3),
INDEX(Кальк._виноград,MATCH($A73,Кальк._виноград_наим.,0),MATCH("Сумма затрат, т.руб.",'Кальк-я'!$5:$5,0))*
INDEX(ЗФ,MATCH($A$66,ЗФ!$A:$A,0),MATCH("Посевная площадь"&amp;YEAR(HN$3),ЗФ!$2:$2,0))*
INDEX(Коэф.закупка_год_виноград[],MATCH($A73,Коэф.закупка_год_виноград[1],0),MATCH(MONTH(HM$3),КЗ!$1:$1,0))/1000,""),0)</f>
        <v>0</v>
      </c>
      <c r="HN73" s="552">
        <f t="shared" ref="HN73" ca="1" si="1705">SUM(HB73:HM73)</f>
        <v>0</v>
      </c>
      <c r="HO73" s="551" cm="1">
        <f t="array" aca="1" ref="HO73" ca="1">IFERROR(IF(AND(НачЦ_ИнвП_Дата&lt;=HO$3,КИнвП_Дата&gt;HO$3),
INDEX(Кальк._виноград,MATCH($A73,Кальк._виноград_наим.,0),MATCH("Сумма затрат, т.руб.",'Кальк-я'!$5:$5,0))*
INDEX(ЗФ,MATCH($A$66,ЗФ!$A:$A,0),MATCH("Посевная площадь"&amp;YEAR(HP$3),ЗФ!$2:$2,0))*
INDEX(Коэф.закупка_год_виноград[],MATCH($A73,Коэф.закупка_год_виноград[1],0),MATCH(MONTH(HO$3),КЗ!$1:$1,0))/1000,""),0)</f>
        <v>0</v>
      </c>
      <c r="HP73" s="551" cm="1">
        <f t="array" aca="1" ref="HP73" ca="1">IFERROR(IF(AND(НачЦ_ИнвП_Дата&lt;=HP$3,КИнвП_Дата&gt;HP$3),
INDEX(Кальк._виноград,MATCH($A73,Кальк._виноград_наим.,0),MATCH("Сумма затрат, т.руб.",'Кальк-я'!$5:$5,0))*
INDEX(ЗФ,MATCH($A$66,ЗФ!$A:$A,0),MATCH("Посевная площадь"&amp;YEAR(HQ$3),ЗФ!$2:$2,0))*
INDEX(Коэф.закупка_год_виноград[],MATCH($A73,Коэф.закупка_год_виноград[1],0),MATCH(MONTH(HP$3),КЗ!$1:$1,0))/1000,""),0)</f>
        <v>0</v>
      </c>
      <c r="HQ73" s="551" cm="1">
        <f t="array" aca="1" ref="HQ73" ca="1">IFERROR(IF(AND(НачЦ_ИнвП_Дата&lt;=HQ$3,КИнвП_Дата&gt;HQ$3),
INDEX(Кальк._виноград,MATCH($A73,Кальк._виноград_наим.,0),MATCH("Сумма затрат, т.руб.",'Кальк-я'!$5:$5,0))*
INDEX(ЗФ,MATCH($A$66,ЗФ!$A:$A,0),MATCH("Посевная площадь"&amp;YEAR(HR$3),ЗФ!$2:$2,0))*
INDEX(Коэф.закупка_год_виноград[],MATCH($A73,Коэф.закупка_год_виноград[1],0),MATCH(MONTH(HQ$3),КЗ!$1:$1,0))/1000,""),0)</f>
        <v>0</v>
      </c>
      <c r="HR73" s="551" cm="1">
        <f t="array" aca="1" ref="HR73" ca="1">IFERROR(IF(AND(НачЦ_ИнвП_Дата&lt;=HR$3,КИнвП_Дата&gt;HR$3),
INDEX(Кальк._виноград,MATCH($A73,Кальк._виноград_наим.,0),MATCH("Сумма затрат, т.руб.",'Кальк-я'!$5:$5,0))*
INDEX(ЗФ,MATCH($A$66,ЗФ!$A:$A,0),MATCH("Посевная площадь"&amp;YEAR(HS$3),ЗФ!$2:$2,0))*
INDEX(Коэф.закупка_год_виноград[],MATCH($A73,Коэф.закупка_год_виноград[1],0),MATCH(MONTH(HR$3),КЗ!$1:$1,0))/1000,""),0)</f>
        <v>0</v>
      </c>
      <c r="HS73" s="551" cm="1">
        <f t="array" aca="1" ref="HS73" ca="1">IFERROR(IF(AND(НачЦ_ИнвП_Дата&lt;=HS$3,КИнвП_Дата&gt;HS$3),
INDEX(Кальк._виноград,MATCH($A73,Кальк._виноград_наим.,0),MATCH("Сумма затрат, т.руб.",'Кальк-я'!$5:$5,0))*
INDEX(ЗФ,MATCH($A$66,ЗФ!$A:$A,0),MATCH("Посевная площадь"&amp;YEAR(HT$3),ЗФ!$2:$2,0))*
INDEX(Коэф.закупка_год_виноград[],MATCH($A73,Коэф.закупка_год_виноград[1],0),MATCH(MONTH(HS$3),КЗ!$1:$1,0))/1000,""),0)</f>
        <v>0</v>
      </c>
      <c r="HT73" s="551" cm="1">
        <f t="array" aca="1" ref="HT73" ca="1">IFERROR(IF(AND(НачЦ_ИнвП_Дата&lt;=HT$3,КИнвП_Дата&gt;HT$3),
INDEX(Кальк._виноград,MATCH($A73,Кальк._виноград_наим.,0),MATCH("Сумма затрат, т.руб.",'Кальк-я'!$5:$5,0))*
INDEX(ЗФ,MATCH($A$66,ЗФ!$A:$A,0),MATCH("Посевная площадь"&amp;YEAR(HU$3),ЗФ!$2:$2,0))*
INDEX(Коэф.закупка_год_виноград[],MATCH($A73,Коэф.закупка_год_виноград[1],0),MATCH(MONTH(HT$3),КЗ!$1:$1,0))/1000,""),0)</f>
        <v>0</v>
      </c>
      <c r="HU73" s="551" cm="1">
        <f t="array" aca="1" ref="HU73" ca="1">IFERROR(IF(AND(НачЦ_ИнвП_Дата&lt;=HU$3,КИнвП_Дата&gt;HU$3),
INDEX(Кальк._виноград,MATCH($A73,Кальк._виноград_наим.,0),MATCH("Сумма затрат, т.руб.",'Кальк-я'!$5:$5,0))*
INDEX(ЗФ,MATCH($A$66,ЗФ!$A:$A,0),MATCH("Посевная площадь"&amp;YEAR(HV$3),ЗФ!$2:$2,0))*
INDEX(Коэф.закупка_год_виноград[],MATCH($A73,Коэф.закупка_год_виноград[1],0),MATCH(MONTH(HU$3),КЗ!$1:$1,0))/1000,""),0)</f>
        <v>0</v>
      </c>
      <c r="HV73" s="551" cm="1">
        <f t="array" aca="1" ref="HV73" ca="1">IFERROR(IF(AND(НачЦ_ИнвП_Дата&lt;=HV$3,КИнвП_Дата&gt;HV$3),
INDEX(Кальк._виноград,MATCH($A73,Кальк._виноград_наим.,0),MATCH("Сумма затрат, т.руб.",'Кальк-я'!$5:$5,0))*
INDEX(ЗФ,MATCH($A$66,ЗФ!$A:$A,0),MATCH("Посевная площадь"&amp;YEAR(HW$3),ЗФ!$2:$2,0))*
INDEX(Коэф.закупка_год_виноград[],MATCH($A73,Коэф.закупка_год_виноград[1],0),MATCH(MONTH(HV$3),КЗ!$1:$1,0))/1000,""),0)</f>
        <v>0</v>
      </c>
      <c r="HW73" s="551" cm="1">
        <f t="array" aca="1" ref="HW73" ca="1">IFERROR(IF(AND(НачЦ_ИнвП_Дата&lt;=HW$3,КИнвП_Дата&gt;HW$3),
INDEX(Кальк._виноград,MATCH($A73,Кальк._виноград_наим.,0),MATCH("Сумма затрат, т.руб.",'Кальк-я'!$5:$5,0))*
INDEX(ЗФ,MATCH($A$66,ЗФ!$A:$A,0),MATCH("Посевная площадь"&amp;YEAR(HX$3),ЗФ!$2:$2,0))*
INDEX(Коэф.закупка_год_виноград[],MATCH($A73,Коэф.закупка_год_виноград[1],0),MATCH(MONTH(HW$3),КЗ!$1:$1,0))/1000,""),0)</f>
        <v>0</v>
      </c>
      <c r="HX73" s="551" cm="1">
        <f t="array" aca="1" ref="HX73" ca="1">IFERROR(IF(AND(НачЦ_ИнвП_Дата&lt;=HX$3,КИнвП_Дата&gt;HX$3),
INDEX(Кальк._виноград,MATCH($A73,Кальк._виноград_наим.,0),MATCH("Сумма затрат, т.руб.",'Кальк-я'!$5:$5,0))*
INDEX(ЗФ,MATCH($A$66,ЗФ!$A:$A,0),MATCH("Посевная площадь"&amp;YEAR(HY$3),ЗФ!$2:$2,0))*
INDEX(Коэф.закупка_год_виноград[],MATCH($A73,Коэф.закупка_год_виноград[1],0),MATCH(MONTH(HX$3),КЗ!$1:$1,0))/1000,""),0)</f>
        <v>0</v>
      </c>
      <c r="HY73" s="551" cm="1">
        <f t="array" aca="1" ref="HY73" ca="1">IFERROR(IF(AND(НачЦ_ИнвП_Дата&lt;=HY$3,КИнвП_Дата&gt;HY$3),
INDEX(Кальк._виноград,MATCH($A73,Кальк._виноград_наим.,0),MATCH("Сумма затрат, т.руб.",'Кальк-я'!$5:$5,0))*
INDEX(ЗФ,MATCH($A$66,ЗФ!$A:$A,0),MATCH("Посевная площадь"&amp;YEAR(HZ$3),ЗФ!$2:$2,0))*
INDEX(Коэф.закупка_год_виноград[],MATCH($A73,Коэф.закупка_год_виноград[1],0),MATCH(MONTH(HY$3),КЗ!$1:$1,0))/1000,""),0)</f>
        <v>0</v>
      </c>
      <c r="HZ73" s="551" cm="1">
        <f t="array" aca="1" ref="HZ73" ca="1">IFERROR(IF(AND(НачЦ_ИнвП_Дата&lt;=HZ$3,КИнвП_Дата&gt;HZ$3),
INDEX(Кальк._виноград,MATCH($A73,Кальк._виноград_наим.,0),MATCH("Сумма затрат, т.руб.",'Кальк-я'!$5:$5,0))*
INDEX(ЗФ,MATCH($A$66,ЗФ!$A:$A,0),MATCH("Посевная площадь"&amp;YEAR(IA$3),ЗФ!$2:$2,0))*
INDEX(Коэф.закупка_год_виноград[],MATCH($A73,Коэф.закупка_год_виноград[1],0),MATCH(MONTH(HZ$3),КЗ!$1:$1,0))/1000,""),0)</f>
        <v>0</v>
      </c>
      <c r="IA73" s="552">
        <f t="shared" ref="IA73" ca="1" si="1706">SUM(HO73:HZ73)</f>
        <v>0</v>
      </c>
      <c r="IB73" s="551" cm="1">
        <f t="array" aca="1" ref="IB73" ca="1">IFERROR(IF(AND(НачЦ_ИнвП_Дата&lt;=IB$3,КИнвП_Дата&gt;IB$3),
INDEX(Кальк._виноград,MATCH($A73,Кальк._виноград_наим.,0),MATCH("Сумма затрат, т.руб.",'Кальк-я'!$5:$5,0))*
INDEX(ЗФ,MATCH($A$66,ЗФ!$A:$A,0),MATCH("Посевная площадь"&amp;YEAR(IC$3),ЗФ!$2:$2,0))*
INDEX(Коэф.закупка_год_виноград[],MATCH($A73,Коэф.закупка_год_виноград[1],0),MATCH(MONTH(IB$3),КЗ!$1:$1,0))/1000,""),0)</f>
        <v>0</v>
      </c>
      <c r="IC73" s="551" cm="1">
        <f t="array" aca="1" ref="IC73" ca="1">IFERROR(IF(AND(НачЦ_ИнвП_Дата&lt;=IC$3,КИнвП_Дата&gt;IC$3),
INDEX(Кальк._виноград,MATCH($A73,Кальк._виноград_наим.,0),MATCH("Сумма затрат, т.руб.",'Кальк-я'!$5:$5,0))*
INDEX(ЗФ,MATCH($A$66,ЗФ!$A:$A,0),MATCH("Посевная площадь"&amp;YEAR(ID$3),ЗФ!$2:$2,0))*
INDEX(Коэф.закупка_год_виноград[],MATCH($A73,Коэф.закупка_год_виноград[1],0),MATCH(MONTH(IC$3),КЗ!$1:$1,0))/1000,""),0)</f>
        <v>0</v>
      </c>
      <c r="ID73" s="551" cm="1">
        <f t="array" aca="1" ref="ID73" ca="1">IFERROR(IF(AND(НачЦ_ИнвП_Дата&lt;=ID$3,КИнвП_Дата&gt;ID$3),
INDEX(Кальк._виноград,MATCH($A73,Кальк._виноград_наим.,0),MATCH("Сумма затрат, т.руб.",'Кальк-я'!$5:$5,0))*
INDEX(ЗФ,MATCH($A$66,ЗФ!$A:$A,0),MATCH("Посевная площадь"&amp;YEAR(IE$3),ЗФ!$2:$2,0))*
INDEX(Коэф.закупка_год_виноград[],MATCH($A73,Коэф.закупка_год_виноград[1],0),MATCH(MONTH(ID$3),КЗ!$1:$1,0))/1000,""),0)</f>
        <v>0</v>
      </c>
      <c r="IE73" s="551" cm="1">
        <f t="array" aca="1" ref="IE73" ca="1">IFERROR(IF(AND(НачЦ_ИнвП_Дата&lt;=IE$3,КИнвП_Дата&gt;IE$3),
INDEX(Кальк._виноград,MATCH($A73,Кальк._виноград_наим.,0),MATCH("Сумма затрат, т.руб.",'Кальк-я'!$5:$5,0))*
INDEX(ЗФ,MATCH($A$66,ЗФ!$A:$A,0),MATCH("Посевная площадь"&amp;YEAR(IF$3),ЗФ!$2:$2,0))*
INDEX(Коэф.закупка_год_виноград[],MATCH($A73,Коэф.закупка_год_виноград[1],0),MATCH(MONTH(IE$3),КЗ!$1:$1,0))/1000,""),0)</f>
        <v>0</v>
      </c>
      <c r="IF73" s="551" cm="1">
        <f t="array" aca="1" ref="IF73" ca="1">IFERROR(IF(AND(НачЦ_ИнвП_Дата&lt;=IF$3,КИнвП_Дата&gt;IF$3),
INDEX(Кальк._виноград,MATCH($A73,Кальк._виноград_наим.,0),MATCH("Сумма затрат, т.руб.",'Кальк-я'!$5:$5,0))*
INDEX(ЗФ,MATCH($A$66,ЗФ!$A:$A,0),MATCH("Посевная площадь"&amp;YEAR(IG$3),ЗФ!$2:$2,0))*
INDEX(Коэф.закупка_год_виноград[],MATCH($A73,Коэф.закупка_год_виноград[1],0),MATCH(MONTH(IF$3),КЗ!$1:$1,0))/1000,""),0)</f>
        <v>0</v>
      </c>
      <c r="IG73" s="551" cm="1">
        <f t="array" aca="1" ref="IG73" ca="1">IFERROR(IF(AND(НачЦ_ИнвП_Дата&lt;=IG$3,КИнвП_Дата&gt;IG$3),
INDEX(Кальк._виноград,MATCH($A73,Кальк._виноград_наим.,0),MATCH("Сумма затрат, т.руб.",'Кальк-я'!$5:$5,0))*
INDEX(ЗФ,MATCH($A$66,ЗФ!$A:$A,0),MATCH("Посевная площадь"&amp;YEAR(IH$3),ЗФ!$2:$2,0))*
INDEX(Коэф.закупка_год_виноград[],MATCH($A73,Коэф.закупка_год_виноград[1],0),MATCH(MONTH(IG$3),КЗ!$1:$1,0))/1000,""),0)</f>
        <v>0</v>
      </c>
      <c r="IH73" s="551" cm="1">
        <f t="array" aca="1" ref="IH73" ca="1">IFERROR(IF(AND(НачЦ_ИнвП_Дата&lt;=IH$3,КИнвП_Дата&gt;IH$3),
INDEX(Кальк._виноград,MATCH($A73,Кальк._виноград_наим.,0),MATCH("Сумма затрат, т.руб.",'Кальк-я'!$5:$5,0))*
INDEX(ЗФ,MATCH($A$66,ЗФ!$A:$A,0),MATCH("Посевная площадь"&amp;YEAR(II$3),ЗФ!$2:$2,0))*
INDEX(Коэф.закупка_год_виноград[],MATCH($A73,Коэф.закупка_год_виноград[1],0),MATCH(MONTH(IH$3),КЗ!$1:$1,0))/1000,""),0)</f>
        <v>0</v>
      </c>
      <c r="II73" s="551" cm="1">
        <f t="array" aca="1" ref="II73" ca="1">IFERROR(IF(AND(НачЦ_ИнвП_Дата&lt;=II$3,КИнвП_Дата&gt;II$3),
INDEX(Кальк._виноград,MATCH($A73,Кальк._виноград_наим.,0),MATCH("Сумма затрат, т.руб.",'Кальк-я'!$5:$5,0))*
INDEX(ЗФ,MATCH($A$66,ЗФ!$A:$A,0),MATCH("Посевная площадь"&amp;YEAR(IJ$3),ЗФ!$2:$2,0))*
INDEX(Коэф.закупка_год_виноград[],MATCH($A73,Коэф.закупка_год_виноград[1],0),MATCH(MONTH(II$3),КЗ!$1:$1,0))/1000,""),0)</f>
        <v>0</v>
      </c>
      <c r="IJ73" s="551" cm="1">
        <f t="array" aca="1" ref="IJ73" ca="1">IFERROR(IF(AND(НачЦ_ИнвП_Дата&lt;=IJ$3,КИнвП_Дата&gt;IJ$3),
INDEX(Кальк._виноград,MATCH($A73,Кальк._виноград_наим.,0),MATCH("Сумма затрат, т.руб.",'Кальк-я'!$5:$5,0))*
INDEX(ЗФ,MATCH($A$66,ЗФ!$A:$A,0),MATCH("Посевная площадь"&amp;YEAR(IK$3),ЗФ!$2:$2,0))*
INDEX(Коэф.закупка_год_виноград[],MATCH($A73,Коэф.закупка_год_виноград[1],0),MATCH(MONTH(IJ$3),КЗ!$1:$1,0))/1000,""),0)</f>
        <v>0</v>
      </c>
      <c r="IK73" s="551" cm="1">
        <f t="array" aca="1" ref="IK73" ca="1">IFERROR(IF(AND(НачЦ_ИнвП_Дата&lt;=IK$3,КИнвП_Дата&gt;IK$3),
INDEX(Кальк._виноград,MATCH($A73,Кальк._виноград_наим.,0),MATCH("Сумма затрат, т.руб.",'Кальк-я'!$5:$5,0))*
INDEX(ЗФ,MATCH($A$66,ЗФ!$A:$A,0),MATCH("Посевная площадь"&amp;YEAR(IL$3),ЗФ!$2:$2,0))*
INDEX(Коэф.закупка_год_виноград[],MATCH($A73,Коэф.закупка_год_виноград[1],0),MATCH(MONTH(IK$3),КЗ!$1:$1,0))/1000,""),0)</f>
        <v>0</v>
      </c>
      <c r="IL73" s="551" cm="1">
        <f t="array" aca="1" ref="IL73" ca="1">IFERROR(IF(AND(НачЦ_ИнвП_Дата&lt;=IL$3,КИнвП_Дата&gt;IL$3),
INDEX(Кальк._виноград,MATCH($A73,Кальк._виноград_наим.,0),MATCH("Сумма затрат, т.руб.",'Кальк-я'!$5:$5,0))*
INDEX(ЗФ,MATCH($A$66,ЗФ!$A:$A,0),MATCH("Посевная площадь"&amp;YEAR(IM$3),ЗФ!$2:$2,0))*
INDEX(Коэф.закупка_год_виноград[],MATCH($A73,Коэф.закупка_год_виноград[1],0),MATCH(MONTH(IL$3),КЗ!$1:$1,0))/1000,""),0)</f>
        <v>0</v>
      </c>
      <c r="IM73" s="551" cm="1">
        <f t="array" aca="1" ref="IM73" ca="1">IFERROR(IF(AND(НачЦ_ИнвП_Дата&lt;=IM$3,КИнвП_Дата&gt;IM$3),
INDEX(Кальк._виноград,MATCH($A73,Кальк._виноград_наим.,0),MATCH("Сумма затрат, т.руб.",'Кальк-я'!$5:$5,0))*
INDEX(ЗФ,MATCH($A$66,ЗФ!$A:$A,0),MATCH("Посевная площадь"&amp;YEAR(IN$3),ЗФ!$2:$2,0))*
INDEX(Коэф.закупка_год_виноград[],MATCH($A73,Коэф.закупка_год_виноград[1],0),MATCH(MONTH(IM$3),КЗ!$1:$1,0))/1000,""),0)</f>
        <v>0</v>
      </c>
      <c r="IN73" s="552">
        <f t="shared" ref="IN73" ca="1" si="1707">SUM(IB73:IM73)</f>
        <v>0</v>
      </c>
      <c r="IO73" s="551" cm="1">
        <f t="array" aca="1" ref="IO73" ca="1">IFERROR(IF(AND(НачЦ_ИнвП_Дата&lt;=IO$3,КИнвП_Дата&gt;IO$3),
INDEX(Кальк._виноград,MATCH($A73,Кальк._виноград_наим.,0),MATCH("Сумма затрат, т.руб.",'Кальк-я'!$5:$5,0))*
INDEX(ЗФ,MATCH($A$66,ЗФ!$A:$A,0),MATCH("Посевная площадь"&amp;YEAR(IP$3),ЗФ!$2:$2,0))*
INDEX(Коэф.закупка_год_виноград[],MATCH($A73,Коэф.закупка_год_виноград[1],0),MATCH(MONTH(IO$3),КЗ!$1:$1,0))/1000,""),0)</f>
        <v>0</v>
      </c>
      <c r="IP73" s="551" cm="1">
        <f t="array" aca="1" ref="IP73" ca="1">IFERROR(IF(AND(НачЦ_ИнвП_Дата&lt;=IP$3,КИнвП_Дата&gt;IP$3),
INDEX(Кальк._виноград,MATCH($A73,Кальк._виноград_наим.,0),MATCH("Сумма затрат, т.руб.",'Кальк-я'!$5:$5,0))*
INDEX(ЗФ,MATCH($A$66,ЗФ!$A:$A,0),MATCH("Посевная площадь"&amp;YEAR(IQ$3),ЗФ!$2:$2,0))*
INDEX(Коэф.закупка_год_виноград[],MATCH($A73,Коэф.закупка_год_виноград[1],0),MATCH(MONTH(IP$3),КЗ!$1:$1,0))/1000,""),0)</f>
        <v>0</v>
      </c>
      <c r="IQ73" s="551" cm="1">
        <f t="array" aca="1" ref="IQ73" ca="1">IFERROR(IF(AND(НачЦ_ИнвП_Дата&lt;=IQ$3,КИнвП_Дата&gt;IQ$3),
INDEX(Кальк._виноград,MATCH($A73,Кальк._виноград_наим.,0),MATCH("Сумма затрат, т.руб.",'Кальк-я'!$5:$5,0))*
INDEX(ЗФ,MATCH($A$66,ЗФ!$A:$A,0),MATCH("Посевная площадь"&amp;YEAR(IR$3),ЗФ!$2:$2,0))*
INDEX(Коэф.закупка_год_виноград[],MATCH($A73,Коэф.закупка_год_виноград[1],0),MATCH(MONTH(IQ$3),КЗ!$1:$1,0))/1000,""),0)</f>
        <v>0</v>
      </c>
      <c r="IR73" s="551" cm="1">
        <f t="array" aca="1" ref="IR73" ca="1">IFERROR(IF(AND(НачЦ_ИнвП_Дата&lt;=IR$3,КИнвП_Дата&gt;IR$3),
INDEX(Кальк._виноград,MATCH($A73,Кальк._виноград_наим.,0),MATCH("Сумма затрат, т.руб.",'Кальк-я'!$5:$5,0))*
INDEX(ЗФ,MATCH($A$66,ЗФ!$A:$A,0),MATCH("Посевная площадь"&amp;YEAR(IS$3),ЗФ!$2:$2,0))*
INDEX(Коэф.закупка_год_виноград[],MATCH($A73,Коэф.закупка_год_виноград[1],0),MATCH(MONTH(IR$3),КЗ!$1:$1,0))/1000,""),0)</f>
        <v>0</v>
      </c>
      <c r="IS73" s="551" cm="1">
        <f t="array" aca="1" ref="IS73" ca="1">IFERROR(IF(AND(НачЦ_ИнвП_Дата&lt;=IS$3,КИнвП_Дата&gt;IS$3),
INDEX(Кальк._виноград,MATCH($A73,Кальк._виноград_наим.,0),MATCH("Сумма затрат, т.руб.",'Кальк-я'!$5:$5,0))*
INDEX(ЗФ,MATCH($A$66,ЗФ!$A:$A,0),MATCH("Посевная площадь"&amp;YEAR(IT$3),ЗФ!$2:$2,0))*
INDEX(Коэф.закупка_год_виноград[],MATCH($A73,Коэф.закупка_год_виноград[1],0),MATCH(MONTH(IS$3),КЗ!$1:$1,0))/1000,""),0)</f>
        <v>0</v>
      </c>
      <c r="IT73" s="551" cm="1">
        <f t="array" aca="1" ref="IT73" ca="1">IFERROR(IF(AND(НачЦ_ИнвП_Дата&lt;=IT$3,КИнвП_Дата&gt;IT$3),
INDEX(Кальк._виноград,MATCH($A73,Кальк._виноград_наим.,0),MATCH("Сумма затрат, т.руб.",'Кальк-я'!$5:$5,0))*
INDEX(ЗФ,MATCH($A$66,ЗФ!$A:$A,0),MATCH("Посевная площадь"&amp;YEAR(IU$3),ЗФ!$2:$2,0))*
INDEX(Коэф.закупка_год_виноград[],MATCH($A73,Коэф.закупка_год_виноград[1],0),MATCH(MONTH(IT$3),КЗ!$1:$1,0))/1000,""),0)</f>
        <v>0</v>
      </c>
      <c r="IU73" s="551" cm="1">
        <f t="array" aca="1" ref="IU73" ca="1">IFERROR(IF(AND(НачЦ_ИнвП_Дата&lt;=IU$3,КИнвП_Дата&gt;IU$3),
INDEX(Кальк._виноград,MATCH($A73,Кальк._виноград_наим.,0),MATCH("Сумма затрат, т.руб.",'Кальк-я'!$5:$5,0))*
INDEX(ЗФ,MATCH($A$66,ЗФ!$A:$A,0),MATCH("Посевная площадь"&amp;YEAR(IV$3),ЗФ!$2:$2,0))*
INDEX(Коэф.закупка_год_виноград[],MATCH($A73,Коэф.закупка_год_виноград[1],0),MATCH(MONTH(IU$3),КЗ!$1:$1,0))/1000,""),0)</f>
        <v>0</v>
      </c>
      <c r="IV73" s="551" cm="1">
        <f t="array" aca="1" ref="IV73" ca="1">IFERROR(IF(AND(НачЦ_ИнвП_Дата&lt;=IV$3,КИнвП_Дата&gt;IV$3),
INDEX(Кальк._виноград,MATCH($A73,Кальк._виноград_наим.,0),MATCH("Сумма затрат, т.руб.",'Кальк-я'!$5:$5,0))*
INDEX(ЗФ,MATCH($A$66,ЗФ!$A:$A,0),MATCH("Посевная площадь"&amp;YEAR(IW$3),ЗФ!$2:$2,0))*
INDEX(Коэф.закупка_год_виноград[],MATCH($A73,Коэф.закупка_год_виноград[1],0),MATCH(MONTH(IV$3),КЗ!$1:$1,0))/1000,""),0)</f>
        <v>0</v>
      </c>
      <c r="IW73" s="551" cm="1">
        <f t="array" aca="1" ref="IW73" ca="1">IFERROR(IF(AND(НачЦ_ИнвП_Дата&lt;=IW$3,КИнвП_Дата&gt;IW$3),
INDEX(Кальк._виноград,MATCH($A73,Кальк._виноград_наим.,0),MATCH("Сумма затрат, т.руб.",'Кальк-я'!$5:$5,0))*
INDEX(ЗФ,MATCH($A$66,ЗФ!$A:$A,0),MATCH("Посевная площадь"&amp;YEAR(IX$3),ЗФ!$2:$2,0))*
INDEX(Коэф.закупка_год_виноград[],MATCH($A73,Коэф.закупка_год_виноград[1],0),MATCH(MONTH(IW$3),КЗ!$1:$1,0))/1000,""),0)</f>
        <v>0</v>
      </c>
      <c r="IX73" s="551" cm="1">
        <f t="array" aca="1" ref="IX73" ca="1">IFERROR(IF(AND(НачЦ_ИнвП_Дата&lt;=IX$3,КИнвП_Дата&gt;IX$3),
INDEX(Кальк._виноград,MATCH($A73,Кальк._виноград_наим.,0),MATCH("Сумма затрат, т.руб.",'Кальк-я'!$5:$5,0))*
INDEX(ЗФ,MATCH($A$66,ЗФ!$A:$A,0),MATCH("Посевная площадь"&amp;YEAR(IY$3),ЗФ!$2:$2,0))*
INDEX(Коэф.закупка_год_виноград[],MATCH($A73,Коэф.закупка_год_виноград[1],0),MATCH(MONTH(IX$3),КЗ!$1:$1,0))/1000,""),0)</f>
        <v>0</v>
      </c>
      <c r="IY73" s="551" cm="1">
        <f t="array" aca="1" ref="IY73" ca="1">IFERROR(IF(AND(НачЦ_ИнвП_Дата&lt;=IY$3,КИнвП_Дата&gt;IY$3),
INDEX(Кальк._виноград,MATCH($A73,Кальк._виноград_наим.,0),MATCH("Сумма затрат, т.руб.",'Кальк-я'!$5:$5,0))*
INDEX(ЗФ,MATCH($A$66,ЗФ!$A:$A,0),MATCH("Посевная площадь"&amp;YEAR(IZ$3),ЗФ!$2:$2,0))*
INDEX(Коэф.закупка_год_виноград[],MATCH($A73,Коэф.закупка_год_виноград[1],0),MATCH(MONTH(IY$3),КЗ!$1:$1,0))/1000,""),0)</f>
        <v>0</v>
      </c>
      <c r="IZ73" s="551" cm="1">
        <f t="array" aca="1" ref="IZ73" ca="1">IFERROR(IF(AND(НачЦ_ИнвП_Дата&lt;=IZ$3,КИнвП_Дата&gt;IZ$3),
INDEX(Кальк._виноград,MATCH($A73,Кальк._виноград_наим.,0),MATCH("Сумма затрат, т.руб.",'Кальк-я'!$5:$5,0))*
INDEX(ЗФ,MATCH($A$66,ЗФ!$A:$A,0),MATCH("Посевная площадь"&amp;YEAR(JA$3),ЗФ!$2:$2,0))*
INDEX(Коэф.закупка_год_виноград[],MATCH($A73,Коэф.закупка_год_виноград[1],0),MATCH(MONTH(IZ$3),КЗ!$1:$1,0))/1000,""),0)</f>
        <v>0</v>
      </c>
      <c r="JA73" s="552">
        <f t="shared" ref="JA73" ca="1" si="1708">SUM(IO73:IZ73)</f>
        <v>0</v>
      </c>
      <c r="JB73" s="551" cm="1">
        <f t="array" aca="1" ref="JB73" ca="1">IFERROR(IF(AND(НачЦ_ИнвП_Дата&lt;=JB$3,КИнвП_Дата&gt;JB$3),
INDEX(Кальк._виноград,MATCH($A73,Кальк._виноград_наим.,0),MATCH("Сумма затрат, т.руб.",'Кальк-я'!$5:$5,0))*
INDEX(ЗФ,MATCH($A$66,ЗФ!$A:$A,0),MATCH("Посевная площадь"&amp;YEAR(JC$3),ЗФ!$2:$2,0))*
INDEX(Коэф.закупка_год_виноград[],MATCH($A73,Коэф.закупка_год_виноград[1],0),MATCH(MONTH(JB$3),КЗ!$1:$1,0))/1000,""),0)</f>
        <v>0</v>
      </c>
      <c r="JC73" s="551" cm="1">
        <f t="array" aca="1" ref="JC73" ca="1">IFERROR(IF(AND(НачЦ_ИнвП_Дата&lt;=JC$3,КИнвП_Дата&gt;JC$3),
INDEX(Кальк._виноград,MATCH($A73,Кальк._виноград_наим.,0),MATCH("Сумма затрат, т.руб.",'Кальк-я'!$5:$5,0))*
INDEX(ЗФ,MATCH($A$66,ЗФ!$A:$A,0),MATCH("Посевная площадь"&amp;YEAR(JD$3),ЗФ!$2:$2,0))*
INDEX(Коэф.закупка_год_виноград[],MATCH($A73,Коэф.закупка_год_виноград[1],0),MATCH(MONTH(JC$3),КЗ!$1:$1,0))/1000,""),0)</f>
        <v>0</v>
      </c>
      <c r="JD73" s="551" cm="1">
        <f t="array" aca="1" ref="JD73" ca="1">IFERROR(IF(AND(НачЦ_ИнвП_Дата&lt;=JD$3,КИнвП_Дата&gt;JD$3),
INDEX(Кальк._виноград,MATCH($A73,Кальк._виноград_наим.,0),MATCH("Сумма затрат, т.руб.",'Кальк-я'!$5:$5,0))*
INDEX(ЗФ,MATCH($A$66,ЗФ!$A:$A,0),MATCH("Посевная площадь"&amp;YEAR(JE$3),ЗФ!$2:$2,0))*
INDEX(Коэф.закупка_год_виноград[],MATCH($A73,Коэф.закупка_год_виноград[1],0),MATCH(MONTH(JD$3),КЗ!$1:$1,0))/1000,""),0)</f>
        <v>0</v>
      </c>
      <c r="JE73" s="551" cm="1">
        <f t="array" aca="1" ref="JE73" ca="1">IFERROR(IF(AND(НачЦ_ИнвП_Дата&lt;=JE$3,КИнвП_Дата&gt;JE$3),
INDEX(Кальк._виноград,MATCH($A73,Кальк._виноград_наим.,0),MATCH("Сумма затрат, т.руб.",'Кальк-я'!$5:$5,0))*
INDEX(ЗФ,MATCH($A$66,ЗФ!$A:$A,0),MATCH("Посевная площадь"&amp;YEAR(JF$3),ЗФ!$2:$2,0))*
INDEX(Коэф.закупка_год_виноград[],MATCH($A73,Коэф.закупка_год_виноград[1],0),MATCH(MONTH(JE$3),КЗ!$1:$1,0))/1000,""),0)</f>
        <v>0</v>
      </c>
      <c r="JF73" s="551" cm="1">
        <f t="array" aca="1" ref="JF73" ca="1">IFERROR(IF(AND(НачЦ_ИнвП_Дата&lt;=JF$3,КИнвП_Дата&gt;JF$3),
INDEX(Кальк._виноград,MATCH($A73,Кальк._виноград_наим.,0),MATCH("Сумма затрат, т.руб.",'Кальк-я'!$5:$5,0))*
INDEX(ЗФ,MATCH($A$66,ЗФ!$A:$A,0),MATCH("Посевная площадь"&amp;YEAR(JG$3),ЗФ!$2:$2,0))*
INDEX(Коэф.закупка_год_виноград[],MATCH($A73,Коэф.закупка_год_виноград[1],0),MATCH(MONTH(JF$3),КЗ!$1:$1,0))/1000,""),0)</f>
        <v>0</v>
      </c>
      <c r="JG73" s="551" cm="1">
        <f t="array" aca="1" ref="JG73" ca="1">IFERROR(IF(AND(НачЦ_ИнвП_Дата&lt;=JG$3,КИнвП_Дата&gt;JG$3),
INDEX(Кальк._виноград,MATCH($A73,Кальк._виноград_наим.,0),MATCH("Сумма затрат, т.руб.",'Кальк-я'!$5:$5,0))*
INDEX(ЗФ,MATCH($A$66,ЗФ!$A:$A,0),MATCH("Посевная площадь"&amp;YEAR(JH$3),ЗФ!$2:$2,0))*
INDEX(Коэф.закупка_год_виноград[],MATCH($A73,Коэф.закупка_год_виноград[1],0),MATCH(MONTH(JG$3),КЗ!$1:$1,0))/1000,""),0)</f>
        <v>0</v>
      </c>
      <c r="JH73" s="551" cm="1">
        <f t="array" aca="1" ref="JH73" ca="1">IFERROR(IF(AND(НачЦ_ИнвП_Дата&lt;=JH$3,КИнвП_Дата&gt;JH$3),
INDEX(Кальк._виноград,MATCH($A73,Кальк._виноград_наим.,0),MATCH("Сумма затрат, т.руб.",'Кальк-я'!$5:$5,0))*
INDEX(ЗФ,MATCH($A$66,ЗФ!$A:$A,0),MATCH("Посевная площадь"&amp;YEAR(JI$3),ЗФ!$2:$2,0))*
INDEX(Коэф.закупка_год_виноград[],MATCH($A73,Коэф.закупка_год_виноград[1],0),MATCH(MONTH(JH$3),КЗ!$1:$1,0))/1000,""),0)</f>
        <v>0</v>
      </c>
      <c r="JI73" s="551" cm="1">
        <f t="array" aca="1" ref="JI73" ca="1">IFERROR(IF(AND(НачЦ_ИнвП_Дата&lt;=JI$3,КИнвП_Дата&gt;JI$3),
INDEX(Кальк._виноград,MATCH($A73,Кальк._виноград_наим.,0),MATCH("Сумма затрат, т.руб.",'Кальк-я'!$5:$5,0))*
INDEX(ЗФ,MATCH($A$66,ЗФ!$A:$A,0),MATCH("Посевная площадь"&amp;YEAR(JJ$3),ЗФ!$2:$2,0))*
INDEX(Коэф.закупка_год_виноград[],MATCH($A73,Коэф.закупка_год_виноград[1],0),MATCH(MONTH(JI$3),КЗ!$1:$1,0))/1000,""),0)</f>
        <v>0</v>
      </c>
      <c r="JJ73" s="551" cm="1">
        <f t="array" aca="1" ref="JJ73" ca="1">IFERROR(IF(AND(НачЦ_ИнвП_Дата&lt;=JJ$3,КИнвП_Дата&gt;JJ$3),
INDEX(Кальк._виноград,MATCH($A73,Кальк._виноград_наим.,0),MATCH("Сумма затрат, т.руб.",'Кальк-я'!$5:$5,0))*
INDEX(ЗФ,MATCH($A$66,ЗФ!$A:$A,0),MATCH("Посевная площадь"&amp;YEAR(JK$3),ЗФ!$2:$2,0))*
INDEX(Коэф.закупка_год_виноград[],MATCH($A73,Коэф.закупка_год_виноград[1],0),MATCH(MONTH(JJ$3),КЗ!$1:$1,0))/1000,""),0)</f>
        <v>0</v>
      </c>
      <c r="JK73" s="551" cm="1">
        <f t="array" aca="1" ref="JK73" ca="1">IFERROR(IF(AND(НачЦ_ИнвП_Дата&lt;=JK$3,КИнвП_Дата&gt;JK$3),
INDEX(Кальк._виноград,MATCH($A73,Кальк._виноград_наим.,0),MATCH("Сумма затрат, т.руб.",'Кальк-я'!$5:$5,0))*
INDEX(ЗФ,MATCH($A$66,ЗФ!$A:$A,0),MATCH("Посевная площадь"&amp;YEAR(JL$3),ЗФ!$2:$2,0))*
INDEX(Коэф.закупка_год_виноград[],MATCH($A73,Коэф.закупка_год_виноград[1],0),MATCH(MONTH(JK$3),КЗ!$1:$1,0))/1000,""),0)</f>
        <v>0</v>
      </c>
      <c r="JL73" s="551" cm="1">
        <f t="array" aca="1" ref="JL73" ca="1">IFERROR(IF(AND(НачЦ_ИнвП_Дата&lt;=JL$3,КИнвП_Дата&gt;JL$3),
INDEX(Кальк._виноград,MATCH($A73,Кальк._виноград_наим.,0),MATCH("Сумма затрат, т.руб.",'Кальк-я'!$5:$5,0))*
INDEX(ЗФ,MATCH($A$66,ЗФ!$A:$A,0),MATCH("Посевная площадь"&amp;YEAR(JM$3),ЗФ!$2:$2,0))*
INDEX(Коэф.закупка_год_виноград[],MATCH($A73,Коэф.закупка_год_виноград[1],0),MATCH(MONTH(JL$3),КЗ!$1:$1,0))/1000,""),0)</f>
        <v>0</v>
      </c>
      <c r="JM73" s="551" cm="1">
        <f t="array" aca="1" ref="JM73" ca="1">IFERROR(IF(AND(НачЦ_ИнвП_Дата&lt;=JM$3,КИнвП_Дата&gt;JM$3),
INDEX(Кальк._виноград,MATCH($A73,Кальк._виноград_наим.,0),MATCH("Сумма затрат, т.руб.",'Кальк-я'!$5:$5,0))*
INDEX(ЗФ,MATCH($A$66,ЗФ!$A:$A,0),MATCH("Посевная площадь"&amp;YEAR(JN$3),ЗФ!$2:$2,0))*
INDEX(Коэф.закупка_год_виноград[],MATCH($A73,Коэф.закупка_год_виноград[1],0),MATCH(MONTH(JM$3),КЗ!$1:$1,0))/1000,""),0)</f>
        <v>0</v>
      </c>
      <c r="JN73" s="552">
        <f t="shared" ref="JN73" ca="1" si="1709">SUM(JB73:JM73)</f>
        <v>0</v>
      </c>
      <c r="JO73" s="551" cm="1">
        <f t="array" aca="1" ref="JO73" ca="1">IFERROR(IF(AND(НачЦ_ИнвП_Дата&lt;=JO$3,КИнвП_Дата&gt;JO$3),
INDEX(Кальк._виноград,MATCH($A73,Кальк._виноград_наим.,0),MATCH("Сумма затрат, т.руб.",'Кальк-я'!$5:$5,0))*
INDEX(ЗФ,MATCH($A$66,ЗФ!$A:$A,0),MATCH("Посевная площадь"&amp;YEAR(JP$3),ЗФ!$2:$2,0))*
INDEX(Коэф.закупка_год_виноград[],MATCH($A73,Коэф.закупка_год_виноград[1],0),MATCH(MONTH(JO$3),КЗ!$1:$1,0))/1000,""),0)</f>
        <v>0</v>
      </c>
      <c r="JP73" s="551" cm="1">
        <f t="array" aca="1" ref="JP73" ca="1">IFERROR(IF(AND(НачЦ_ИнвП_Дата&lt;=JP$3,КИнвП_Дата&gt;JP$3),
INDEX(Кальк._виноград,MATCH($A73,Кальк._виноград_наим.,0),MATCH("Сумма затрат, т.руб.",'Кальк-я'!$5:$5,0))*
INDEX(ЗФ,MATCH($A$66,ЗФ!$A:$A,0),MATCH("Посевная площадь"&amp;YEAR(JQ$3),ЗФ!$2:$2,0))*
INDEX(Коэф.закупка_год_виноград[],MATCH($A73,Коэф.закупка_год_виноград[1],0),MATCH(MONTH(JP$3),КЗ!$1:$1,0))/1000,""),0)</f>
        <v>0</v>
      </c>
      <c r="JQ73" s="551" cm="1">
        <f t="array" aca="1" ref="JQ73" ca="1">IFERROR(IF(AND(НачЦ_ИнвП_Дата&lt;=JQ$3,КИнвП_Дата&gt;JQ$3),
INDEX(Кальк._виноград,MATCH($A73,Кальк._виноград_наим.,0),MATCH("Сумма затрат, т.руб.",'Кальк-я'!$5:$5,0))*
INDEX(ЗФ,MATCH($A$66,ЗФ!$A:$A,0),MATCH("Посевная площадь"&amp;YEAR(JR$3),ЗФ!$2:$2,0))*
INDEX(Коэф.закупка_год_виноград[],MATCH($A73,Коэф.закупка_год_виноград[1],0),MATCH(MONTH(JQ$3),КЗ!$1:$1,0))/1000,""),0)</f>
        <v>0</v>
      </c>
      <c r="JR73" s="551" cm="1">
        <f t="array" aca="1" ref="JR73" ca="1">IFERROR(IF(AND(НачЦ_ИнвП_Дата&lt;=JR$3,КИнвП_Дата&gt;JR$3),
INDEX(Кальк._виноград,MATCH($A73,Кальк._виноград_наим.,0),MATCH("Сумма затрат, т.руб.",'Кальк-я'!$5:$5,0))*
INDEX(ЗФ,MATCH($A$66,ЗФ!$A:$A,0),MATCH("Посевная площадь"&amp;YEAR(JS$3),ЗФ!$2:$2,0))*
INDEX(Коэф.закупка_год_виноград[],MATCH($A73,Коэф.закупка_год_виноград[1],0),MATCH(MONTH(JR$3),КЗ!$1:$1,0))/1000,""),0)</f>
        <v>0</v>
      </c>
      <c r="JS73" s="551" cm="1">
        <f t="array" aca="1" ref="JS73" ca="1">IFERROR(IF(AND(НачЦ_ИнвП_Дата&lt;=JS$3,КИнвП_Дата&gt;JS$3),
INDEX(Кальк._виноград,MATCH($A73,Кальк._виноград_наим.,0),MATCH("Сумма затрат, т.руб.",'Кальк-я'!$5:$5,0))*
INDEX(ЗФ,MATCH($A$66,ЗФ!$A:$A,0),MATCH("Посевная площадь"&amp;YEAR(JT$3),ЗФ!$2:$2,0))*
INDEX(Коэф.закупка_год_виноград[],MATCH($A73,Коэф.закупка_год_виноград[1],0),MATCH(MONTH(JS$3),КЗ!$1:$1,0))/1000,""),0)</f>
        <v>0</v>
      </c>
      <c r="JT73" s="551" cm="1">
        <f t="array" aca="1" ref="JT73" ca="1">IFERROR(IF(AND(НачЦ_ИнвП_Дата&lt;=JT$3,КИнвП_Дата&gt;JT$3),
INDEX(Кальк._виноград,MATCH($A73,Кальк._виноград_наим.,0),MATCH("Сумма затрат, т.руб.",'Кальк-я'!$5:$5,0))*
INDEX(ЗФ,MATCH($A$66,ЗФ!$A:$A,0),MATCH("Посевная площадь"&amp;YEAR(JU$3),ЗФ!$2:$2,0))*
INDEX(Коэф.закупка_год_виноград[],MATCH($A73,Коэф.закупка_год_виноград[1],0),MATCH(MONTH(JT$3),КЗ!$1:$1,0))/1000,""),0)</f>
        <v>0</v>
      </c>
      <c r="JU73" s="551" cm="1">
        <f t="array" aca="1" ref="JU73" ca="1">IFERROR(IF(AND(НачЦ_ИнвП_Дата&lt;=JU$3,КИнвП_Дата&gt;JU$3),
INDEX(Кальк._виноград,MATCH($A73,Кальк._виноград_наим.,0),MATCH("Сумма затрат, т.руб.",'Кальк-я'!$5:$5,0))*
INDEX(ЗФ,MATCH($A$66,ЗФ!$A:$A,0),MATCH("Посевная площадь"&amp;YEAR(JV$3),ЗФ!$2:$2,0))*
INDEX(Коэф.закупка_год_виноград[],MATCH($A73,Коэф.закупка_год_виноград[1],0),MATCH(MONTH(JU$3),КЗ!$1:$1,0))/1000,""),0)</f>
        <v>0</v>
      </c>
      <c r="JV73" s="551" cm="1">
        <f t="array" aca="1" ref="JV73" ca="1">IFERROR(IF(AND(НачЦ_ИнвП_Дата&lt;=JV$3,КИнвП_Дата&gt;JV$3),
INDEX(Кальк._виноград,MATCH($A73,Кальк._виноград_наим.,0),MATCH("Сумма затрат, т.руб.",'Кальк-я'!$5:$5,0))*
INDEX(ЗФ,MATCH($A$66,ЗФ!$A:$A,0),MATCH("Посевная площадь"&amp;YEAR(JW$3),ЗФ!$2:$2,0))*
INDEX(Коэф.закупка_год_виноград[],MATCH($A73,Коэф.закупка_год_виноград[1],0),MATCH(MONTH(JV$3),КЗ!$1:$1,0))/1000,""),0)</f>
        <v>0</v>
      </c>
      <c r="JW73" s="551" cm="1">
        <f t="array" aca="1" ref="JW73" ca="1">IFERROR(IF(AND(НачЦ_ИнвП_Дата&lt;=JW$3,КИнвП_Дата&gt;JW$3),
INDEX(Кальк._виноград,MATCH($A73,Кальк._виноград_наим.,0),MATCH("Сумма затрат, т.руб.",'Кальк-я'!$5:$5,0))*
INDEX(ЗФ,MATCH($A$66,ЗФ!$A:$A,0),MATCH("Посевная площадь"&amp;YEAR(JX$3),ЗФ!$2:$2,0))*
INDEX(Коэф.закупка_год_виноград[],MATCH($A73,Коэф.закупка_год_виноград[1],0),MATCH(MONTH(JW$3),КЗ!$1:$1,0))/1000,""),0)</f>
        <v>0</v>
      </c>
      <c r="JX73" s="551" cm="1">
        <f t="array" aca="1" ref="JX73" ca="1">IFERROR(IF(AND(НачЦ_ИнвП_Дата&lt;=JX$3,КИнвП_Дата&gt;JX$3),
INDEX(Кальк._виноград,MATCH($A73,Кальк._виноград_наим.,0),MATCH("Сумма затрат, т.руб.",'Кальк-я'!$5:$5,0))*
INDEX(ЗФ,MATCH($A$66,ЗФ!$A:$A,0),MATCH("Посевная площадь"&amp;YEAR(JY$3),ЗФ!$2:$2,0))*
INDEX(Коэф.закупка_год_виноград[],MATCH($A73,Коэф.закупка_год_виноград[1],0),MATCH(MONTH(JX$3),КЗ!$1:$1,0))/1000,""),0)</f>
        <v>0</v>
      </c>
      <c r="JY73" s="551" cm="1">
        <f t="array" aca="1" ref="JY73" ca="1">IFERROR(IF(AND(НачЦ_ИнвП_Дата&lt;=JY$3,КИнвП_Дата&gt;JY$3),
INDEX(Кальк._виноград,MATCH($A73,Кальк._виноград_наим.,0),MATCH("Сумма затрат, т.руб.",'Кальк-я'!$5:$5,0))*
INDEX(ЗФ,MATCH($A$66,ЗФ!$A:$A,0),MATCH("Посевная площадь"&amp;YEAR(JZ$3),ЗФ!$2:$2,0))*
INDEX(Коэф.закупка_год_виноград[],MATCH($A73,Коэф.закупка_год_виноград[1],0),MATCH(MONTH(JY$3),КЗ!$1:$1,0))/1000,""),0)</f>
        <v>0</v>
      </c>
      <c r="JZ73" s="551" cm="1">
        <f t="array" aca="1" ref="JZ73" ca="1">IFERROR(IF(AND(НачЦ_ИнвП_Дата&lt;=JZ$3,КИнвП_Дата&gt;JZ$3),
INDEX(Кальк._виноград,MATCH($A73,Кальк._виноград_наим.,0),MATCH("Сумма затрат, т.руб.",'Кальк-я'!$5:$5,0))*
INDEX(ЗФ,MATCH($A$66,ЗФ!$A:$A,0),MATCH("Посевная площадь"&amp;YEAR(KA$3),ЗФ!$2:$2,0))*
INDEX(Коэф.закупка_год_виноград[],MATCH($A73,Коэф.закупка_год_виноград[1],0),MATCH(MONTH(JZ$3),КЗ!$1:$1,0))/1000,""),0)</f>
        <v>0</v>
      </c>
      <c r="KA73" s="552">
        <f t="shared" ref="KA73" ca="1" si="1710">SUM(JO73:JZ73)</f>
        <v>0</v>
      </c>
      <c r="KB73" s="551" cm="1">
        <f t="array" aca="1" ref="KB73" ca="1">IFERROR(IF(AND(НачЦ_ИнвП_Дата&lt;=KB$3,КИнвП_Дата&gt;KB$3),
INDEX(Кальк._виноград,MATCH($A73,Кальк._виноград_наим.,0),MATCH("Сумма затрат, т.руб.",'Кальк-я'!$5:$5,0))*
INDEX(ЗФ,MATCH($A$66,ЗФ!$A:$A,0),MATCH("Посевная площадь"&amp;YEAR(KC$3),ЗФ!$2:$2,0))*
INDEX(Коэф.закупка_год_виноград[],MATCH($A73,Коэф.закупка_год_виноград[1],0),MATCH(MONTH(KB$3),КЗ!$1:$1,0))/1000,""),0)</f>
        <v>0</v>
      </c>
      <c r="KC73" s="551" cm="1">
        <f t="array" aca="1" ref="KC73" ca="1">IFERROR(IF(AND(НачЦ_ИнвП_Дата&lt;=KC$3,КИнвП_Дата&gt;KC$3),
INDEX(Кальк._виноград,MATCH($A73,Кальк._виноград_наим.,0),MATCH("Сумма затрат, т.руб.",'Кальк-я'!$5:$5,0))*
INDEX(ЗФ,MATCH($A$66,ЗФ!$A:$A,0),MATCH("Посевная площадь"&amp;YEAR(KD$3),ЗФ!$2:$2,0))*
INDEX(Коэф.закупка_год_виноград[],MATCH($A73,Коэф.закупка_год_виноград[1],0),MATCH(MONTH(KC$3),КЗ!$1:$1,0))/1000,""),0)</f>
        <v>0</v>
      </c>
      <c r="KD73" s="551" cm="1">
        <f t="array" aca="1" ref="KD73" ca="1">IFERROR(IF(AND(НачЦ_ИнвП_Дата&lt;=KD$3,КИнвП_Дата&gt;KD$3),
INDEX(Кальк._виноград,MATCH($A73,Кальк._виноград_наим.,0),MATCH("Сумма затрат, т.руб.",'Кальк-я'!$5:$5,0))*
INDEX(ЗФ,MATCH($A$66,ЗФ!$A:$A,0),MATCH("Посевная площадь"&amp;YEAR(KE$3),ЗФ!$2:$2,0))*
INDEX(Коэф.закупка_год_виноград[],MATCH($A73,Коэф.закупка_год_виноград[1],0),MATCH(MONTH(KD$3),КЗ!$1:$1,0))/1000,""),0)</f>
        <v>0</v>
      </c>
      <c r="KE73" s="551" cm="1">
        <f t="array" aca="1" ref="KE73" ca="1">IFERROR(IF(AND(НачЦ_ИнвП_Дата&lt;=KE$3,КИнвП_Дата&gt;KE$3),
INDEX(Кальк._виноград,MATCH($A73,Кальк._виноград_наим.,0),MATCH("Сумма затрат, т.руб.",'Кальк-я'!$5:$5,0))*
INDEX(ЗФ,MATCH($A$66,ЗФ!$A:$A,0),MATCH("Посевная площадь"&amp;YEAR(KF$3),ЗФ!$2:$2,0))*
INDEX(Коэф.закупка_год_виноград[],MATCH($A73,Коэф.закупка_год_виноград[1],0),MATCH(MONTH(KE$3),КЗ!$1:$1,0))/1000,""),0)</f>
        <v>0</v>
      </c>
      <c r="KF73" s="551" cm="1">
        <f t="array" aca="1" ref="KF73" ca="1">IFERROR(IF(AND(НачЦ_ИнвП_Дата&lt;=KF$3,КИнвП_Дата&gt;KF$3),
INDEX(Кальк._виноград,MATCH($A73,Кальк._виноград_наим.,0),MATCH("Сумма затрат, т.руб.",'Кальк-я'!$5:$5,0))*
INDEX(ЗФ,MATCH($A$66,ЗФ!$A:$A,0),MATCH("Посевная площадь"&amp;YEAR(KG$3),ЗФ!$2:$2,0))*
INDEX(Коэф.закупка_год_виноград[],MATCH($A73,Коэф.закупка_год_виноград[1],0),MATCH(MONTH(KF$3),КЗ!$1:$1,0))/1000,""),0)</f>
        <v>0</v>
      </c>
      <c r="KG73" s="551" cm="1">
        <f t="array" aca="1" ref="KG73" ca="1">IFERROR(IF(AND(НачЦ_ИнвП_Дата&lt;=KG$3,КИнвП_Дата&gt;KG$3),
INDEX(Кальк._виноград,MATCH($A73,Кальк._виноград_наим.,0),MATCH("Сумма затрат, т.руб.",'Кальк-я'!$5:$5,0))*
INDEX(ЗФ,MATCH($A$66,ЗФ!$A:$A,0),MATCH("Посевная площадь"&amp;YEAR(KH$3),ЗФ!$2:$2,0))*
INDEX(Коэф.закупка_год_виноград[],MATCH($A73,Коэф.закупка_год_виноград[1],0),MATCH(MONTH(KG$3),КЗ!$1:$1,0))/1000,""),0)</f>
        <v>0</v>
      </c>
      <c r="KH73" s="551" cm="1">
        <f t="array" aca="1" ref="KH73" ca="1">IFERROR(IF(AND(НачЦ_ИнвП_Дата&lt;=KH$3,КИнвП_Дата&gt;KH$3),
INDEX(Кальк._виноград,MATCH($A73,Кальк._виноград_наим.,0),MATCH("Сумма затрат, т.руб.",'Кальк-я'!$5:$5,0))*
INDEX(ЗФ,MATCH($A$66,ЗФ!$A:$A,0),MATCH("Посевная площадь"&amp;YEAR(KI$3),ЗФ!$2:$2,0))*
INDEX(Коэф.закупка_год_виноград[],MATCH($A73,Коэф.закупка_год_виноград[1],0),MATCH(MONTH(KH$3),КЗ!$1:$1,0))/1000,""),0)</f>
        <v>0</v>
      </c>
      <c r="KI73" s="551" cm="1">
        <f t="array" aca="1" ref="KI73" ca="1">IFERROR(IF(AND(НачЦ_ИнвП_Дата&lt;=KI$3,КИнвП_Дата&gt;KI$3),
INDEX(Кальк._виноград,MATCH($A73,Кальк._виноград_наим.,0),MATCH("Сумма затрат, т.руб.",'Кальк-я'!$5:$5,0))*
INDEX(ЗФ,MATCH($A$66,ЗФ!$A:$A,0),MATCH("Посевная площадь"&amp;YEAR(KJ$3),ЗФ!$2:$2,0))*
INDEX(Коэф.закупка_год_виноград[],MATCH($A73,Коэф.закупка_год_виноград[1],0),MATCH(MONTH(KI$3),КЗ!$1:$1,0))/1000,""),0)</f>
        <v>0</v>
      </c>
      <c r="KJ73" s="551" cm="1">
        <f t="array" aca="1" ref="KJ73" ca="1">IFERROR(IF(AND(НачЦ_ИнвП_Дата&lt;=KJ$3,КИнвП_Дата&gt;KJ$3),
INDEX(Кальк._виноград,MATCH($A73,Кальк._виноград_наим.,0),MATCH("Сумма затрат, т.руб.",'Кальк-я'!$5:$5,0))*
INDEX(ЗФ,MATCH($A$66,ЗФ!$A:$A,0),MATCH("Посевная площадь"&amp;YEAR(KK$3),ЗФ!$2:$2,0))*
INDEX(Коэф.закупка_год_виноград[],MATCH($A73,Коэф.закупка_год_виноград[1],0),MATCH(MONTH(KJ$3),КЗ!$1:$1,0))/1000,""),0)</f>
        <v>0</v>
      </c>
      <c r="KK73" s="551" cm="1">
        <f t="array" aca="1" ref="KK73" ca="1">IFERROR(IF(AND(НачЦ_ИнвП_Дата&lt;=KK$3,КИнвП_Дата&gt;KK$3),
INDEX(Кальк._виноград,MATCH($A73,Кальк._виноград_наим.,0),MATCH("Сумма затрат, т.руб.",'Кальк-я'!$5:$5,0))*
INDEX(ЗФ,MATCH($A$66,ЗФ!$A:$A,0),MATCH("Посевная площадь"&amp;YEAR(KL$3),ЗФ!$2:$2,0))*
INDEX(Коэф.закупка_год_виноград[],MATCH($A73,Коэф.закупка_год_виноград[1],0),MATCH(MONTH(KK$3),КЗ!$1:$1,0))/1000,""),0)</f>
        <v>0</v>
      </c>
      <c r="KL73" s="551" cm="1">
        <f t="array" aca="1" ref="KL73" ca="1">IFERROR(IF(AND(НачЦ_ИнвП_Дата&lt;=KL$3,КИнвП_Дата&gt;KL$3),
INDEX(Кальк._виноград,MATCH($A73,Кальк._виноград_наим.,0),MATCH("Сумма затрат, т.руб.",'Кальк-я'!$5:$5,0))*
INDEX(ЗФ,MATCH($A$66,ЗФ!$A:$A,0),MATCH("Посевная площадь"&amp;YEAR(KM$3),ЗФ!$2:$2,0))*
INDEX(Коэф.закупка_год_виноград[],MATCH($A73,Коэф.закупка_год_виноград[1],0),MATCH(MONTH(KL$3),КЗ!$1:$1,0))/1000,""),0)</f>
        <v>0</v>
      </c>
      <c r="KM73" s="551" cm="1">
        <f t="array" aca="1" ref="KM73" ca="1">IFERROR(IF(AND(НачЦ_ИнвП_Дата&lt;=KM$3,КИнвП_Дата&gt;KM$3),
INDEX(Кальк._виноград,MATCH($A73,Кальк._виноград_наим.,0),MATCH("Сумма затрат, т.руб.",'Кальк-я'!$5:$5,0))*
INDEX(ЗФ,MATCH($A$66,ЗФ!$A:$A,0),MATCH("Посевная площадь"&amp;YEAR(KN$3),ЗФ!$2:$2,0))*
INDEX(Коэф.закупка_год_виноград[],MATCH($A73,Коэф.закупка_год_виноград[1],0),MATCH(MONTH(KM$3),КЗ!$1:$1,0))/1000,""),0)</f>
        <v>0</v>
      </c>
      <c r="KN73" s="552">
        <f t="shared" ref="KN73" ca="1" si="1711">SUM(KB73:KM73)</f>
        <v>0</v>
      </c>
      <c r="KO73" s="551" cm="1">
        <f t="array" aca="1" ref="KO73" ca="1">IFERROR(IF(AND(НачЦ_ИнвП_Дата&lt;=KO$3,КИнвП_Дата&gt;KO$3),
INDEX(Кальк._виноград,MATCH($A73,Кальк._виноград_наим.,0),MATCH("Сумма затрат, т.руб.",'Кальк-я'!$5:$5,0))*
INDEX(ЗФ,MATCH($A$66,ЗФ!$A:$A,0),MATCH("Посевная площадь"&amp;YEAR(KP$3),ЗФ!$2:$2,0))*
INDEX(Коэф.закупка_год_виноград[],MATCH($A73,Коэф.закупка_год_виноград[1],0),MATCH(MONTH(KO$3),КЗ!$1:$1,0))/1000,""),0)</f>
        <v>0</v>
      </c>
      <c r="KP73" s="551" cm="1">
        <f t="array" aca="1" ref="KP73" ca="1">IFERROR(IF(AND(НачЦ_ИнвП_Дата&lt;=KP$3,КИнвП_Дата&gt;KP$3),
INDEX(Кальк._виноград,MATCH($A73,Кальк._виноград_наим.,0),MATCH("Сумма затрат, т.руб.",'Кальк-я'!$5:$5,0))*
INDEX(ЗФ,MATCH($A$66,ЗФ!$A:$A,0),MATCH("Посевная площадь"&amp;YEAR(KQ$3),ЗФ!$2:$2,0))*
INDEX(Коэф.закупка_год_виноград[],MATCH($A73,Коэф.закупка_год_виноград[1],0),MATCH(MONTH(KP$3),КЗ!$1:$1,0))/1000,""),0)</f>
        <v>0</v>
      </c>
      <c r="KQ73" s="551" cm="1">
        <f t="array" aca="1" ref="KQ73" ca="1">IFERROR(IF(AND(НачЦ_ИнвП_Дата&lt;=KQ$3,КИнвП_Дата&gt;KQ$3),
INDEX(Кальк._виноград,MATCH($A73,Кальк._виноград_наим.,0),MATCH("Сумма затрат, т.руб.",'Кальк-я'!$5:$5,0))*
INDEX(ЗФ,MATCH($A$66,ЗФ!$A:$A,0),MATCH("Посевная площадь"&amp;YEAR(KR$3),ЗФ!$2:$2,0))*
INDEX(Коэф.закупка_год_виноград[],MATCH($A73,Коэф.закупка_год_виноград[1],0),MATCH(MONTH(KQ$3),КЗ!$1:$1,0))/1000,""),0)</f>
        <v>0</v>
      </c>
      <c r="KR73" s="551" cm="1">
        <f t="array" aca="1" ref="KR73" ca="1">IFERROR(IF(AND(НачЦ_ИнвП_Дата&lt;=KR$3,КИнвП_Дата&gt;KR$3),
INDEX(Кальк._виноград,MATCH($A73,Кальк._виноград_наим.,0),MATCH("Сумма затрат, т.руб.",'Кальк-я'!$5:$5,0))*
INDEX(ЗФ,MATCH($A$66,ЗФ!$A:$A,0),MATCH("Посевная площадь"&amp;YEAR(KS$3),ЗФ!$2:$2,0))*
INDEX(Коэф.закупка_год_виноград[],MATCH($A73,Коэф.закупка_год_виноград[1],0),MATCH(MONTH(KR$3),КЗ!$1:$1,0))/1000,""),0)</f>
        <v>0</v>
      </c>
      <c r="KS73" s="551" cm="1">
        <f t="array" aca="1" ref="KS73" ca="1">IFERROR(IF(AND(НачЦ_ИнвП_Дата&lt;=KS$3,КИнвП_Дата&gt;KS$3),
INDEX(Кальк._виноград,MATCH($A73,Кальк._виноград_наим.,0),MATCH("Сумма затрат, т.руб.",'Кальк-я'!$5:$5,0))*
INDEX(ЗФ,MATCH($A$66,ЗФ!$A:$A,0),MATCH("Посевная площадь"&amp;YEAR(KT$3),ЗФ!$2:$2,0))*
INDEX(Коэф.закупка_год_виноград[],MATCH($A73,Коэф.закупка_год_виноград[1],0),MATCH(MONTH(KS$3),КЗ!$1:$1,0))/1000,""),0)</f>
        <v>0</v>
      </c>
      <c r="KT73" s="551" cm="1">
        <f t="array" aca="1" ref="KT73" ca="1">IFERROR(IF(AND(НачЦ_ИнвП_Дата&lt;=KT$3,КИнвП_Дата&gt;KT$3),
INDEX(Кальк._виноград,MATCH($A73,Кальк._виноград_наим.,0),MATCH("Сумма затрат, т.руб.",'Кальк-я'!$5:$5,0))*
INDEX(ЗФ,MATCH($A$66,ЗФ!$A:$A,0),MATCH("Посевная площадь"&amp;YEAR(KU$3),ЗФ!$2:$2,0))*
INDEX(Коэф.закупка_год_виноград[],MATCH($A73,Коэф.закупка_год_виноград[1],0),MATCH(MONTH(KT$3),КЗ!$1:$1,0))/1000,""),0)</f>
        <v>0</v>
      </c>
      <c r="KU73" s="551" cm="1">
        <f t="array" aca="1" ref="KU73" ca="1">IFERROR(IF(AND(НачЦ_ИнвП_Дата&lt;=KU$3,КИнвП_Дата&gt;KU$3),
INDEX(Кальк._виноград,MATCH($A73,Кальк._виноград_наим.,0),MATCH("Сумма затрат, т.руб.",'Кальк-я'!$5:$5,0))*
INDEX(ЗФ,MATCH($A$66,ЗФ!$A:$A,0),MATCH("Посевная площадь"&amp;YEAR(KV$3),ЗФ!$2:$2,0))*
INDEX(Коэф.закупка_год_виноград[],MATCH($A73,Коэф.закупка_год_виноград[1],0),MATCH(MONTH(KU$3),КЗ!$1:$1,0))/1000,""),0)</f>
        <v>0</v>
      </c>
      <c r="KV73" s="551" cm="1">
        <f t="array" aca="1" ref="KV73" ca="1">IFERROR(IF(AND(НачЦ_ИнвП_Дата&lt;=KV$3,КИнвП_Дата&gt;KV$3),
INDEX(Кальк._виноград,MATCH($A73,Кальк._виноград_наим.,0),MATCH("Сумма затрат, т.руб.",'Кальк-я'!$5:$5,0))*
INDEX(ЗФ,MATCH($A$66,ЗФ!$A:$A,0),MATCH("Посевная площадь"&amp;YEAR(KW$3),ЗФ!$2:$2,0))*
INDEX(Коэф.закупка_год_виноград[],MATCH($A73,Коэф.закупка_год_виноград[1],0),MATCH(MONTH(KV$3),КЗ!$1:$1,0))/1000,""),0)</f>
        <v>0</v>
      </c>
      <c r="KW73" s="551" cm="1">
        <f t="array" aca="1" ref="KW73" ca="1">IFERROR(IF(AND(НачЦ_ИнвП_Дата&lt;=KW$3,КИнвП_Дата&gt;KW$3),
INDEX(Кальк._виноград,MATCH($A73,Кальк._виноград_наим.,0),MATCH("Сумма затрат, т.руб.",'Кальк-я'!$5:$5,0))*
INDEX(ЗФ,MATCH($A$66,ЗФ!$A:$A,0),MATCH("Посевная площадь"&amp;YEAR(KX$3),ЗФ!$2:$2,0))*
INDEX(Коэф.закупка_год_виноград[],MATCH($A73,Коэф.закупка_год_виноград[1],0),MATCH(MONTH(KW$3),КЗ!$1:$1,0))/1000,""),0)</f>
        <v>0</v>
      </c>
      <c r="KX73" s="551" cm="1">
        <f t="array" aca="1" ref="KX73" ca="1">IFERROR(IF(AND(НачЦ_ИнвП_Дата&lt;=KX$3,КИнвП_Дата&gt;KX$3),
INDEX(Кальк._виноград,MATCH($A73,Кальк._виноград_наим.,0),MATCH("Сумма затрат, т.руб.",'Кальк-я'!$5:$5,0))*
INDEX(ЗФ,MATCH($A$66,ЗФ!$A:$A,0),MATCH("Посевная площадь"&amp;YEAR(KY$3),ЗФ!$2:$2,0))*
INDEX(Коэф.закупка_год_виноград[],MATCH($A73,Коэф.закупка_год_виноград[1],0),MATCH(MONTH(KX$3),КЗ!$1:$1,0))/1000,""),0)</f>
        <v>0</v>
      </c>
      <c r="KY73" s="551" cm="1">
        <f t="array" aca="1" ref="KY73" ca="1">IFERROR(IF(AND(НачЦ_ИнвП_Дата&lt;=KY$3,КИнвП_Дата&gt;KY$3),
INDEX(Кальк._виноград,MATCH($A73,Кальк._виноград_наим.,0),MATCH("Сумма затрат, т.руб.",'Кальк-я'!$5:$5,0))*
INDEX(ЗФ,MATCH($A$66,ЗФ!$A:$A,0),MATCH("Посевная площадь"&amp;YEAR(KZ$3),ЗФ!$2:$2,0))*
INDEX(Коэф.закупка_год_виноград[],MATCH($A73,Коэф.закупка_год_виноград[1],0),MATCH(MONTH(KY$3),КЗ!$1:$1,0))/1000,""),0)</f>
        <v>0</v>
      </c>
      <c r="KZ73" s="551" cm="1">
        <f t="array" aca="1" ref="KZ73" ca="1">IFERROR(IF(AND(НачЦ_ИнвП_Дата&lt;=KZ$3,КИнвП_Дата&gt;KZ$3),
INDEX(Кальк._виноград,MATCH($A73,Кальк._виноград_наим.,0),MATCH("Сумма затрат, т.руб.",'Кальк-я'!$5:$5,0))*
INDEX(ЗФ,MATCH($A$66,ЗФ!$A:$A,0),MATCH("Посевная площадь"&amp;YEAR(LA$3),ЗФ!$2:$2,0))*
INDEX(Коэф.закупка_год_виноград[],MATCH($A73,Коэф.закупка_год_виноград[1],0),MATCH(MONTH(KZ$3),КЗ!$1:$1,0))/1000,""),0)</f>
        <v>0</v>
      </c>
      <c r="LA73" s="552">
        <f t="shared" ref="LA73" ca="1" si="1712">SUM(KO73:KZ73)</f>
        <v>0</v>
      </c>
      <c r="LB73" s="551" cm="1">
        <f t="array" aca="1" ref="LB73" ca="1">IFERROR(IF(AND(НачЦ_ИнвП_Дата&lt;=LB$3,КИнвП_Дата&gt;LB$3),
INDEX(Кальк._виноград,MATCH($A73,Кальк._виноград_наим.,0),MATCH("Сумма затрат, т.руб.",'Кальк-я'!$5:$5,0))*
INDEX(ЗФ,MATCH($A$66,ЗФ!$A:$A,0),MATCH("Посевная площадь"&amp;YEAR(LC$3),ЗФ!$2:$2,0))*
INDEX(Коэф.закупка_год_виноград[],MATCH($A73,Коэф.закупка_год_виноград[1],0),MATCH(MONTH(LB$3),КЗ!$1:$1,0))/1000,""),0)</f>
        <v>0</v>
      </c>
      <c r="LC73" s="551" cm="1">
        <f t="array" aca="1" ref="LC73" ca="1">IFERROR(IF(AND(НачЦ_ИнвП_Дата&lt;=LC$3,КИнвП_Дата&gt;LC$3),
INDEX(Кальк._виноград,MATCH($A73,Кальк._виноград_наим.,0),MATCH("Сумма затрат, т.руб.",'Кальк-я'!$5:$5,0))*
INDEX(ЗФ,MATCH($A$66,ЗФ!$A:$A,0),MATCH("Посевная площадь"&amp;YEAR(LD$3),ЗФ!$2:$2,0))*
INDEX(Коэф.закупка_год_виноград[],MATCH($A73,Коэф.закупка_год_виноград[1],0),MATCH(MONTH(LC$3),КЗ!$1:$1,0))/1000,""),0)</f>
        <v>0</v>
      </c>
      <c r="LD73" s="551" cm="1">
        <f t="array" aca="1" ref="LD73" ca="1">IFERROR(IF(AND(НачЦ_ИнвП_Дата&lt;=LD$3,КИнвП_Дата&gt;LD$3),
INDEX(Кальк._виноград,MATCH($A73,Кальк._виноград_наим.,0),MATCH("Сумма затрат, т.руб.",'Кальк-я'!$5:$5,0))*
INDEX(ЗФ,MATCH($A$66,ЗФ!$A:$A,0),MATCH("Посевная площадь"&amp;YEAR(LE$3),ЗФ!$2:$2,0))*
INDEX(Коэф.закупка_год_виноград[],MATCH($A73,Коэф.закупка_год_виноград[1],0),MATCH(MONTH(LD$3),КЗ!$1:$1,0))/1000,""),0)</f>
        <v>0</v>
      </c>
      <c r="LE73" s="551" cm="1">
        <f t="array" aca="1" ref="LE73" ca="1">IFERROR(IF(AND(НачЦ_ИнвП_Дата&lt;=LE$3,КИнвП_Дата&gt;LE$3),
INDEX(Кальк._виноград,MATCH($A73,Кальк._виноград_наим.,0),MATCH("Сумма затрат, т.руб.",'Кальк-я'!$5:$5,0))*
INDEX(ЗФ,MATCH($A$66,ЗФ!$A:$A,0),MATCH("Посевная площадь"&amp;YEAR(LF$3),ЗФ!$2:$2,0))*
INDEX(Коэф.закупка_год_виноград[],MATCH($A73,Коэф.закупка_год_виноград[1],0),MATCH(MONTH(LE$3),КЗ!$1:$1,0))/1000,""),0)</f>
        <v>0</v>
      </c>
      <c r="LF73" s="551" cm="1">
        <f t="array" aca="1" ref="LF73" ca="1">IFERROR(IF(AND(НачЦ_ИнвП_Дата&lt;=LF$3,КИнвП_Дата&gt;LF$3),
INDEX(Кальк._виноград,MATCH($A73,Кальк._виноград_наим.,0),MATCH("Сумма затрат, т.руб.",'Кальк-я'!$5:$5,0))*
INDEX(ЗФ,MATCH($A$66,ЗФ!$A:$A,0),MATCH("Посевная площадь"&amp;YEAR(LG$3),ЗФ!$2:$2,0))*
INDEX(Коэф.закупка_год_виноград[],MATCH($A73,Коэф.закупка_год_виноград[1],0),MATCH(MONTH(LF$3),КЗ!$1:$1,0))/1000,""),0)</f>
        <v>0</v>
      </c>
      <c r="LG73" s="551" cm="1">
        <f t="array" aca="1" ref="LG73" ca="1">IFERROR(IF(AND(НачЦ_ИнвП_Дата&lt;=LG$3,КИнвП_Дата&gt;LG$3),
INDEX(Кальк._виноград,MATCH($A73,Кальк._виноград_наим.,0),MATCH("Сумма затрат, т.руб.",'Кальк-я'!$5:$5,0))*
INDEX(ЗФ,MATCH($A$66,ЗФ!$A:$A,0),MATCH("Посевная площадь"&amp;YEAR(LH$3),ЗФ!$2:$2,0))*
INDEX(Коэф.закупка_год_виноград[],MATCH($A73,Коэф.закупка_год_виноград[1],0),MATCH(MONTH(LG$3),КЗ!$1:$1,0))/1000,""),0)</f>
        <v>0</v>
      </c>
      <c r="LH73" s="551" cm="1">
        <f t="array" aca="1" ref="LH73" ca="1">IFERROR(IF(AND(НачЦ_ИнвП_Дата&lt;=LH$3,КИнвП_Дата&gt;LH$3),
INDEX(Кальк._виноград,MATCH($A73,Кальк._виноград_наим.,0),MATCH("Сумма затрат, т.руб.",'Кальк-я'!$5:$5,0))*
INDEX(ЗФ,MATCH($A$66,ЗФ!$A:$A,0),MATCH("Посевная площадь"&amp;YEAR(LI$3),ЗФ!$2:$2,0))*
INDEX(Коэф.закупка_год_виноград[],MATCH($A73,Коэф.закупка_год_виноград[1],0),MATCH(MONTH(LH$3),КЗ!$1:$1,0))/1000,""),0)</f>
        <v>0</v>
      </c>
      <c r="LI73" s="551" cm="1">
        <f t="array" aca="1" ref="LI73" ca="1">IFERROR(IF(AND(НачЦ_ИнвП_Дата&lt;=LI$3,КИнвП_Дата&gt;LI$3),
INDEX(Кальк._виноград,MATCH($A73,Кальк._виноград_наим.,0),MATCH("Сумма затрат, т.руб.",'Кальк-я'!$5:$5,0))*
INDEX(ЗФ,MATCH($A$66,ЗФ!$A:$A,0),MATCH("Посевная площадь"&amp;YEAR(LJ$3),ЗФ!$2:$2,0))*
INDEX(Коэф.закупка_год_виноград[],MATCH($A73,Коэф.закупка_год_виноград[1],0),MATCH(MONTH(LI$3),КЗ!$1:$1,0))/1000,""),0)</f>
        <v>0</v>
      </c>
      <c r="LJ73" s="551" cm="1">
        <f t="array" aca="1" ref="LJ73" ca="1">IFERROR(IF(AND(НачЦ_ИнвП_Дата&lt;=LJ$3,КИнвП_Дата&gt;LJ$3),
INDEX(Кальк._виноград,MATCH($A73,Кальк._виноград_наим.,0),MATCH("Сумма затрат, т.руб.",'Кальк-я'!$5:$5,0))*
INDEX(ЗФ,MATCH($A$66,ЗФ!$A:$A,0),MATCH("Посевная площадь"&amp;YEAR(LK$3),ЗФ!$2:$2,0))*
INDEX(Коэф.закупка_год_виноград[],MATCH($A73,Коэф.закупка_год_виноград[1],0),MATCH(MONTH(LJ$3),КЗ!$1:$1,0))/1000,""),0)</f>
        <v>0</v>
      </c>
      <c r="LK73" s="551" cm="1">
        <f t="array" aca="1" ref="LK73" ca="1">IFERROR(IF(AND(НачЦ_ИнвП_Дата&lt;=LK$3,КИнвП_Дата&gt;LK$3),
INDEX(Кальк._виноград,MATCH($A73,Кальк._виноград_наим.,0),MATCH("Сумма затрат, т.руб.",'Кальк-я'!$5:$5,0))*
INDEX(ЗФ,MATCH($A$66,ЗФ!$A:$A,0),MATCH("Посевная площадь"&amp;YEAR(LL$3),ЗФ!$2:$2,0))*
INDEX(Коэф.закупка_год_виноград[],MATCH($A73,Коэф.закупка_год_виноград[1],0),MATCH(MONTH(LK$3),КЗ!$1:$1,0))/1000,""),0)</f>
        <v>0</v>
      </c>
      <c r="LL73" s="551" cm="1">
        <f t="array" aca="1" ref="LL73" ca="1">IFERROR(IF(AND(НачЦ_ИнвП_Дата&lt;=LL$3,КИнвП_Дата&gt;LL$3),
INDEX(Кальк._виноград,MATCH($A73,Кальк._виноград_наим.,0),MATCH("Сумма затрат, т.руб.",'Кальк-я'!$5:$5,0))*
INDEX(ЗФ,MATCH($A$66,ЗФ!$A:$A,0),MATCH("Посевная площадь"&amp;YEAR(LM$3),ЗФ!$2:$2,0))*
INDEX(Коэф.закупка_год_виноград[],MATCH($A73,Коэф.закупка_год_виноград[1],0),MATCH(MONTH(LL$3),КЗ!$1:$1,0))/1000,""),0)</f>
        <v>0</v>
      </c>
      <c r="LM73" s="551" cm="1">
        <f t="array" aca="1" ref="LM73" ca="1">IFERROR(IF(AND(НачЦ_ИнвП_Дата&lt;=LM$3,КИнвП_Дата&gt;LM$3),
INDEX(Кальк._виноград,MATCH($A73,Кальк._виноград_наим.,0),MATCH("Сумма затрат, т.руб.",'Кальк-я'!$5:$5,0))*
INDEX(ЗФ,MATCH($A$66,ЗФ!$A:$A,0),MATCH("Посевная площадь"&amp;YEAR(LN$3),ЗФ!$2:$2,0))*
INDEX(Коэф.закупка_год_виноград[],MATCH($A73,Коэф.закупка_год_виноград[1],0),MATCH(MONTH(LM$3),КЗ!$1:$1,0))/1000,""),0)</f>
        <v>0</v>
      </c>
      <c r="LN73" s="552">
        <f t="shared" ref="LN73" ca="1" si="1713">SUM(LB73:LM73)</f>
        <v>0</v>
      </c>
      <c r="LO73" s="551" cm="1">
        <f t="array" aca="1" ref="LO73" ca="1">IFERROR(IF(AND(НачЦ_ИнвП_Дата&lt;=LO$3,КИнвП_Дата&gt;LO$3),
INDEX(Кальк._виноград,MATCH($A73,Кальк._виноград_наим.,0),MATCH("Сумма затрат, т.руб.",'Кальк-я'!$5:$5,0))*
INDEX(ЗФ,MATCH($A$66,ЗФ!$A:$A,0),MATCH("Посевная площадь"&amp;YEAR(LP$3),ЗФ!$2:$2,0))*
INDEX(Коэф.закупка_год_виноград[],MATCH($A73,Коэф.закупка_год_виноград[1],0),MATCH(MONTH(LO$3),КЗ!$1:$1,0))/1000,""),0)</f>
        <v>0</v>
      </c>
      <c r="LP73" s="551" cm="1">
        <f t="array" aca="1" ref="LP73" ca="1">IFERROR(IF(AND(НачЦ_ИнвП_Дата&lt;=LP$3,КИнвП_Дата&gt;LP$3),
INDEX(Кальк._виноград,MATCH($A73,Кальк._виноград_наим.,0),MATCH("Сумма затрат, т.руб.",'Кальк-я'!$5:$5,0))*
INDEX(ЗФ,MATCH($A$66,ЗФ!$A:$A,0),MATCH("Посевная площадь"&amp;YEAR(LQ$3),ЗФ!$2:$2,0))*
INDEX(Коэф.закупка_год_виноград[],MATCH($A73,Коэф.закупка_год_виноград[1],0),MATCH(MONTH(LP$3),КЗ!$1:$1,0))/1000,""),0)</f>
        <v>0</v>
      </c>
      <c r="LQ73" s="551" cm="1">
        <f t="array" aca="1" ref="LQ73" ca="1">IFERROR(IF(AND(НачЦ_ИнвП_Дата&lt;=LQ$3,КИнвП_Дата&gt;LQ$3),
INDEX(Кальк._виноград,MATCH($A73,Кальк._виноград_наим.,0),MATCH("Сумма затрат, т.руб.",'Кальк-я'!$5:$5,0))*
INDEX(ЗФ,MATCH($A$66,ЗФ!$A:$A,0),MATCH("Посевная площадь"&amp;YEAR(LR$3),ЗФ!$2:$2,0))*
INDEX(Коэф.закупка_год_виноград[],MATCH($A73,Коэф.закупка_год_виноград[1],0),MATCH(MONTH(LQ$3),КЗ!$1:$1,0))/1000,""),0)</f>
        <v>0</v>
      </c>
      <c r="LR73" s="551" cm="1">
        <f t="array" aca="1" ref="LR73" ca="1">IFERROR(IF(AND(НачЦ_ИнвП_Дата&lt;=LR$3,КИнвП_Дата&gt;LR$3),
INDEX(Кальк._виноград,MATCH($A73,Кальк._виноград_наим.,0),MATCH("Сумма затрат, т.руб.",'Кальк-я'!$5:$5,0))*
INDEX(ЗФ,MATCH($A$66,ЗФ!$A:$A,0),MATCH("Посевная площадь"&amp;YEAR(LS$3),ЗФ!$2:$2,0))*
INDEX(Коэф.закупка_год_виноград[],MATCH($A73,Коэф.закупка_год_виноград[1],0),MATCH(MONTH(LR$3),КЗ!$1:$1,0))/1000,""),0)</f>
        <v>0</v>
      </c>
      <c r="LS73" s="551" cm="1">
        <f t="array" aca="1" ref="LS73" ca="1">IFERROR(IF(AND(НачЦ_ИнвП_Дата&lt;=LS$3,КИнвП_Дата&gt;LS$3),
INDEX(Кальк._виноград,MATCH($A73,Кальк._виноград_наим.,0),MATCH("Сумма затрат, т.руб.",'Кальк-я'!$5:$5,0))*
INDEX(ЗФ,MATCH($A$66,ЗФ!$A:$A,0),MATCH("Посевная площадь"&amp;YEAR(LT$3),ЗФ!$2:$2,0))*
INDEX(Коэф.закупка_год_виноград[],MATCH($A73,Коэф.закупка_год_виноград[1],0),MATCH(MONTH(LS$3),КЗ!$1:$1,0))/1000,""),0)</f>
        <v>0</v>
      </c>
      <c r="LT73" s="551" cm="1">
        <f t="array" aca="1" ref="LT73" ca="1">IFERROR(IF(AND(НачЦ_ИнвП_Дата&lt;=LT$3,КИнвП_Дата&gt;LT$3),
INDEX(Кальк._виноград,MATCH($A73,Кальк._виноград_наим.,0),MATCH("Сумма затрат, т.руб.",'Кальк-я'!$5:$5,0))*
INDEX(ЗФ,MATCH($A$66,ЗФ!$A:$A,0),MATCH("Посевная площадь"&amp;YEAR(LU$3),ЗФ!$2:$2,0))*
INDEX(Коэф.закупка_год_виноград[],MATCH($A73,Коэф.закупка_год_виноград[1],0),MATCH(MONTH(LT$3),КЗ!$1:$1,0))/1000,""),0)</f>
        <v>0</v>
      </c>
      <c r="LU73" s="551" cm="1">
        <f t="array" aca="1" ref="LU73" ca="1">IFERROR(IF(AND(НачЦ_ИнвП_Дата&lt;=LU$3,КИнвП_Дата&gt;LU$3),
INDEX(Кальк._виноград,MATCH($A73,Кальк._виноград_наим.,0),MATCH("Сумма затрат, т.руб.",'Кальк-я'!$5:$5,0))*
INDEX(ЗФ,MATCH($A$66,ЗФ!$A:$A,0),MATCH("Посевная площадь"&amp;YEAR(LV$3),ЗФ!$2:$2,0))*
INDEX(Коэф.закупка_год_виноград[],MATCH($A73,Коэф.закупка_год_виноград[1],0),MATCH(MONTH(LU$3),КЗ!$1:$1,0))/1000,""),0)</f>
        <v>0</v>
      </c>
      <c r="LV73" s="551" cm="1">
        <f t="array" aca="1" ref="LV73" ca="1">IFERROR(IF(AND(НачЦ_ИнвП_Дата&lt;=LV$3,КИнвП_Дата&gt;LV$3),
INDEX(Кальк._виноград,MATCH($A73,Кальк._виноград_наим.,0),MATCH("Сумма затрат, т.руб.",'Кальк-я'!$5:$5,0))*
INDEX(ЗФ,MATCH($A$66,ЗФ!$A:$A,0),MATCH("Посевная площадь"&amp;YEAR(LW$3),ЗФ!$2:$2,0))*
INDEX(Коэф.закупка_год_виноград[],MATCH($A73,Коэф.закупка_год_виноград[1],0),MATCH(MONTH(LV$3),КЗ!$1:$1,0))/1000,""),0)</f>
        <v>0</v>
      </c>
      <c r="LW73" s="551" cm="1">
        <f t="array" aca="1" ref="LW73" ca="1">IFERROR(IF(AND(НачЦ_ИнвП_Дата&lt;=LW$3,КИнвП_Дата&gt;LW$3),
INDEX(Кальк._виноград,MATCH($A73,Кальк._виноград_наим.,0),MATCH("Сумма затрат, т.руб.",'Кальк-я'!$5:$5,0))*
INDEX(ЗФ,MATCH($A$66,ЗФ!$A:$A,0),MATCH("Посевная площадь"&amp;YEAR(LX$3),ЗФ!$2:$2,0))*
INDEX(Коэф.закупка_год_виноград[],MATCH($A73,Коэф.закупка_год_виноград[1],0),MATCH(MONTH(LW$3),КЗ!$1:$1,0))/1000,""),0)</f>
        <v>0</v>
      </c>
      <c r="LX73" s="551" cm="1">
        <f t="array" aca="1" ref="LX73" ca="1">IFERROR(IF(AND(НачЦ_ИнвП_Дата&lt;=LX$3,КИнвП_Дата&gt;LX$3),
INDEX(Кальк._виноград,MATCH($A73,Кальк._виноград_наим.,0),MATCH("Сумма затрат, т.руб.",'Кальк-я'!$5:$5,0))*
INDEX(ЗФ,MATCH($A$66,ЗФ!$A:$A,0),MATCH("Посевная площадь"&amp;YEAR(LY$3),ЗФ!$2:$2,0))*
INDEX(Коэф.закупка_год_виноград[],MATCH($A73,Коэф.закупка_год_виноград[1],0),MATCH(MONTH(LX$3),КЗ!$1:$1,0))/1000,""),0)</f>
        <v>0</v>
      </c>
      <c r="LY73" s="551" cm="1">
        <f t="array" aca="1" ref="LY73" ca="1">IFERROR(IF(AND(НачЦ_ИнвП_Дата&lt;=LY$3,КИнвП_Дата&gt;LY$3),
INDEX(Кальк._виноград,MATCH($A73,Кальк._виноград_наим.,0),MATCH("Сумма затрат, т.руб.",'Кальк-я'!$5:$5,0))*
INDEX(ЗФ,MATCH($A$66,ЗФ!$A:$A,0),MATCH("Посевная площадь"&amp;YEAR(LZ$3),ЗФ!$2:$2,0))*
INDEX(Коэф.закупка_год_виноград[],MATCH($A73,Коэф.закупка_год_виноград[1],0),MATCH(MONTH(LY$3),КЗ!$1:$1,0))/1000,""),0)</f>
        <v>0</v>
      </c>
      <c r="LZ73" s="551" cm="1">
        <f t="array" aca="1" ref="LZ73" ca="1">IFERROR(IF(AND(НачЦ_ИнвП_Дата&lt;=LZ$3,КИнвП_Дата&gt;LZ$3),
INDEX(Кальк._виноград,MATCH($A73,Кальк._виноград_наим.,0),MATCH("Сумма затрат, т.руб.",'Кальк-я'!$5:$5,0))*
INDEX(ЗФ,MATCH($A$66,ЗФ!$A:$A,0),MATCH("Посевная площадь"&amp;YEAR(MA$3),ЗФ!$2:$2,0))*
INDEX(Коэф.закупка_год_виноград[],MATCH($A73,Коэф.закупка_год_виноград[1],0),MATCH(MONTH(LZ$3),КЗ!$1:$1,0))/1000,""),0)</f>
        <v>0</v>
      </c>
      <c r="MA73" s="552">
        <f t="shared" ref="MA73" ca="1" si="1714">SUM(LO73:LZ73)</f>
        <v>0</v>
      </c>
      <c r="MB73" s="551" cm="1">
        <f t="array" aca="1" ref="MB73" ca="1">IFERROR(IF(AND(НачЦ_ИнвП_Дата&lt;=MB$3,КИнвП_Дата&gt;MB$3),
INDEX(Кальк._виноград,MATCH($A73,Кальк._виноград_наим.,0),MATCH("Сумма затрат, т.руб.",'Кальк-я'!$5:$5,0))*
INDEX(ЗФ,MATCH($A$66,ЗФ!$A:$A,0),MATCH("Посевная площадь"&amp;YEAR(MC$3),ЗФ!$2:$2,0))*
INDEX(Коэф.закупка_год_виноград[],MATCH($A73,Коэф.закупка_год_виноград[1],0),MATCH(MONTH(MB$3),КЗ!$1:$1,0))/1000,""),0)</f>
        <v>0</v>
      </c>
      <c r="MC73" s="551" cm="1">
        <f t="array" aca="1" ref="MC73" ca="1">IFERROR(IF(AND(НачЦ_ИнвП_Дата&lt;=MC$3,КИнвП_Дата&gt;MC$3),
INDEX(Кальк._виноград,MATCH($A73,Кальк._виноград_наим.,0),MATCH("Сумма затрат, т.руб.",'Кальк-я'!$5:$5,0))*
INDEX(ЗФ,MATCH($A$66,ЗФ!$A:$A,0),MATCH("Посевная площадь"&amp;YEAR(MD$3),ЗФ!$2:$2,0))*
INDEX(Коэф.закупка_год_виноград[],MATCH($A73,Коэф.закупка_год_виноград[1],0),MATCH(MONTH(MC$3),КЗ!$1:$1,0))/1000,""),0)</f>
        <v>0</v>
      </c>
      <c r="MD73" s="551" cm="1">
        <f t="array" aca="1" ref="MD73" ca="1">IFERROR(IF(AND(НачЦ_ИнвП_Дата&lt;=MD$3,КИнвП_Дата&gt;MD$3),
INDEX(Кальк._виноград,MATCH($A73,Кальк._виноград_наим.,0),MATCH("Сумма затрат, т.руб.",'Кальк-я'!$5:$5,0))*
INDEX(ЗФ,MATCH($A$66,ЗФ!$A:$A,0),MATCH("Посевная площадь"&amp;YEAR(ME$3),ЗФ!$2:$2,0))*
INDEX(Коэф.закупка_год_виноград[],MATCH($A73,Коэф.закупка_год_виноград[1],0),MATCH(MONTH(MD$3),КЗ!$1:$1,0))/1000,""),0)</f>
        <v>0</v>
      </c>
      <c r="ME73" s="551" cm="1">
        <f t="array" aca="1" ref="ME73" ca="1">IFERROR(IF(AND(НачЦ_ИнвП_Дата&lt;=ME$3,КИнвП_Дата&gt;ME$3),
INDEX(Кальк._виноград,MATCH($A73,Кальк._виноград_наим.,0),MATCH("Сумма затрат, т.руб.",'Кальк-я'!$5:$5,0))*
INDEX(ЗФ,MATCH($A$66,ЗФ!$A:$A,0),MATCH("Посевная площадь"&amp;YEAR(MF$3),ЗФ!$2:$2,0))*
INDEX(Коэф.закупка_год_виноград[],MATCH($A73,Коэф.закупка_год_виноград[1],0),MATCH(MONTH(ME$3),КЗ!$1:$1,0))/1000,""),0)</f>
        <v>0</v>
      </c>
      <c r="MF73" s="551" cm="1">
        <f t="array" aca="1" ref="MF73" ca="1">IFERROR(IF(AND(НачЦ_ИнвП_Дата&lt;=MF$3,КИнвП_Дата&gt;MF$3),
INDEX(Кальк._виноград,MATCH($A73,Кальк._виноград_наим.,0),MATCH("Сумма затрат, т.руб.",'Кальк-я'!$5:$5,0))*
INDEX(ЗФ,MATCH($A$66,ЗФ!$A:$A,0),MATCH("Посевная площадь"&amp;YEAR(MG$3),ЗФ!$2:$2,0))*
INDEX(Коэф.закупка_год_виноград[],MATCH($A73,Коэф.закупка_год_виноград[1],0),MATCH(MONTH(MF$3),КЗ!$1:$1,0))/1000,""),0)</f>
        <v>0</v>
      </c>
      <c r="MG73" s="551" cm="1">
        <f t="array" aca="1" ref="MG73" ca="1">IFERROR(IF(AND(НачЦ_ИнвП_Дата&lt;=MG$3,КИнвП_Дата&gt;MG$3),
INDEX(Кальк._виноград,MATCH($A73,Кальк._виноград_наим.,0),MATCH("Сумма затрат, т.руб.",'Кальк-я'!$5:$5,0))*
INDEX(ЗФ,MATCH($A$66,ЗФ!$A:$A,0),MATCH("Посевная площадь"&amp;YEAR(MH$3),ЗФ!$2:$2,0))*
INDEX(Коэф.закупка_год_виноград[],MATCH($A73,Коэф.закупка_год_виноград[1],0),MATCH(MONTH(MG$3),КЗ!$1:$1,0))/1000,""),0)</f>
        <v>0</v>
      </c>
      <c r="MH73" s="551" cm="1">
        <f t="array" aca="1" ref="MH73" ca="1">IFERROR(IF(AND(НачЦ_ИнвП_Дата&lt;=MH$3,КИнвП_Дата&gt;MH$3),
INDEX(Кальк._виноград,MATCH($A73,Кальк._виноград_наим.,0),MATCH("Сумма затрат, т.руб.",'Кальк-я'!$5:$5,0))*
INDEX(ЗФ,MATCH($A$66,ЗФ!$A:$A,0),MATCH("Посевная площадь"&amp;YEAR(MI$3),ЗФ!$2:$2,0))*
INDEX(Коэф.закупка_год_виноград[],MATCH($A73,Коэф.закупка_год_виноград[1],0),MATCH(MONTH(MH$3),КЗ!$1:$1,0))/1000,""),0)</f>
        <v>0</v>
      </c>
      <c r="MI73" s="551" cm="1">
        <f t="array" aca="1" ref="MI73" ca="1">IFERROR(IF(AND(НачЦ_ИнвП_Дата&lt;=MI$3,КИнвП_Дата&gt;MI$3),
INDEX(Кальк._виноград,MATCH($A73,Кальк._виноград_наим.,0),MATCH("Сумма затрат, т.руб.",'Кальк-я'!$5:$5,0))*
INDEX(ЗФ,MATCH($A$66,ЗФ!$A:$A,0),MATCH("Посевная площадь"&amp;YEAR(MJ$3),ЗФ!$2:$2,0))*
INDEX(Коэф.закупка_год_виноград[],MATCH($A73,Коэф.закупка_год_виноград[1],0),MATCH(MONTH(MI$3),КЗ!$1:$1,0))/1000,""),0)</f>
        <v>0</v>
      </c>
      <c r="MJ73" s="551" cm="1">
        <f t="array" aca="1" ref="MJ73" ca="1">IFERROR(IF(AND(НачЦ_ИнвП_Дата&lt;=MJ$3,КИнвП_Дата&gt;MJ$3),
INDEX(Кальк._виноград,MATCH($A73,Кальк._виноград_наим.,0),MATCH("Сумма затрат, т.руб.",'Кальк-я'!$5:$5,0))*
INDEX(ЗФ,MATCH($A$66,ЗФ!$A:$A,0),MATCH("Посевная площадь"&amp;YEAR(MK$3),ЗФ!$2:$2,0))*
INDEX(Коэф.закупка_год_виноград[],MATCH($A73,Коэф.закупка_год_виноград[1],0),MATCH(MONTH(MJ$3),КЗ!$1:$1,0))/1000,""),0)</f>
        <v>0</v>
      </c>
      <c r="MK73" s="551" cm="1">
        <f t="array" aca="1" ref="MK73" ca="1">IFERROR(IF(AND(НачЦ_ИнвП_Дата&lt;=MK$3,КИнвП_Дата&gt;MK$3),
INDEX(Кальк._виноград,MATCH($A73,Кальк._виноград_наим.,0),MATCH("Сумма затрат, т.руб.",'Кальк-я'!$5:$5,0))*
INDEX(ЗФ,MATCH($A$66,ЗФ!$A:$A,0),MATCH("Посевная площадь"&amp;YEAR(ML$3),ЗФ!$2:$2,0))*
INDEX(Коэф.закупка_год_виноград[],MATCH($A73,Коэф.закупка_год_виноград[1],0),MATCH(MONTH(MK$3),КЗ!$1:$1,0))/1000,""),0)</f>
        <v>0</v>
      </c>
      <c r="ML73" s="551" cm="1">
        <f t="array" aca="1" ref="ML73" ca="1">IFERROR(IF(AND(НачЦ_ИнвП_Дата&lt;=ML$3,КИнвП_Дата&gt;ML$3),
INDEX(Кальк._виноград,MATCH($A73,Кальк._виноград_наим.,0),MATCH("Сумма затрат, т.руб.",'Кальк-я'!$5:$5,0))*
INDEX(ЗФ,MATCH($A$66,ЗФ!$A:$A,0),MATCH("Посевная площадь"&amp;YEAR(MM$3),ЗФ!$2:$2,0))*
INDEX(Коэф.закупка_год_виноград[],MATCH($A73,Коэф.закупка_год_виноград[1],0),MATCH(MONTH(ML$3),КЗ!$1:$1,0))/1000,""),0)</f>
        <v>0</v>
      </c>
      <c r="MM73" s="551" cm="1">
        <f t="array" aca="1" ref="MM73" ca="1">IFERROR(IF(AND(НачЦ_ИнвП_Дата&lt;=MM$3,КИнвП_Дата&gt;MM$3),
INDEX(Кальк._виноград,MATCH($A73,Кальк._виноград_наим.,0),MATCH("Сумма затрат, т.руб.",'Кальк-я'!$5:$5,0))*
INDEX(ЗФ,MATCH($A$66,ЗФ!$A:$A,0),MATCH("Посевная площадь"&amp;YEAR(MN$3),ЗФ!$2:$2,0))*
INDEX(Коэф.закупка_год_виноград[],MATCH($A73,Коэф.закупка_год_виноград[1],0),MATCH(MONTH(MM$3),КЗ!$1:$1,0))/1000,""),0)</f>
        <v>0</v>
      </c>
      <c r="MN73" s="552">
        <f t="shared" ref="MN73" ca="1" si="1715">SUM(MB73:MM73)</f>
        <v>0</v>
      </c>
      <c r="MO73" s="551" cm="1">
        <f t="array" aca="1" ref="MO73" ca="1">IFERROR(IF(AND(НачЦ_ИнвП_Дата&lt;=MO$3,КИнвП_Дата&gt;MO$3),
INDEX(Кальк._виноград,MATCH($A73,Кальк._виноград_наим.,0),MATCH("Сумма затрат, т.руб.",'Кальк-я'!$5:$5,0))*
INDEX(ЗФ,MATCH($A$66,ЗФ!$A:$A,0),MATCH("Посевная площадь"&amp;YEAR(MP$3),ЗФ!$2:$2,0))*
INDEX(Коэф.закупка_год_виноград[],MATCH($A73,Коэф.закупка_год_виноград[1],0),MATCH(MONTH(MO$3),КЗ!$1:$1,0))/1000,""),0)</f>
        <v>0</v>
      </c>
      <c r="MP73" s="551" cm="1">
        <f t="array" aca="1" ref="MP73" ca="1">IFERROR(IF(AND(НачЦ_ИнвП_Дата&lt;=MP$3,КИнвП_Дата&gt;MP$3),
INDEX(Кальк._виноград,MATCH($A73,Кальк._виноград_наим.,0),MATCH("Сумма затрат, т.руб.",'Кальк-я'!$5:$5,0))*
INDEX(ЗФ,MATCH($A$66,ЗФ!$A:$A,0),MATCH("Посевная площадь"&amp;YEAR(MQ$3),ЗФ!$2:$2,0))*
INDEX(Коэф.закупка_год_виноград[],MATCH($A73,Коэф.закупка_год_виноград[1],0),MATCH(MONTH(MP$3),КЗ!$1:$1,0))/1000,""),0)</f>
        <v>0</v>
      </c>
      <c r="MQ73" s="551" cm="1">
        <f t="array" aca="1" ref="MQ73" ca="1">IFERROR(IF(AND(НачЦ_ИнвП_Дата&lt;=MQ$3,КИнвП_Дата&gt;MQ$3),
INDEX(Кальк._виноград,MATCH($A73,Кальк._виноград_наим.,0),MATCH("Сумма затрат, т.руб.",'Кальк-я'!$5:$5,0))*
INDEX(ЗФ,MATCH($A$66,ЗФ!$A:$A,0),MATCH("Посевная площадь"&amp;YEAR(MR$3),ЗФ!$2:$2,0))*
INDEX(Коэф.закупка_год_виноград[],MATCH($A73,Коэф.закупка_год_виноград[1],0),MATCH(MONTH(MQ$3),КЗ!$1:$1,0))/1000,""),0)</f>
        <v>0</v>
      </c>
      <c r="MR73" s="551" cm="1">
        <f t="array" aca="1" ref="MR73" ca="1">IFERROR(IF(AND(НачЦ_ИнвП_Дата&lt;=MR$3,КИнвП_Дата&gt;MR$3),
INDEX(Кальк._виноград,MATCH($A73,Кальк._виноград_наим.,0),MATCH("Сумма затрат, т.руб.",'Кальк-я'!$5:$5,0))*
INDEX(ЗФ,MATCH($A$66,ЗФ!$A:$A,0),MATCH("Посевная площадь"&amp;YEAR(MS$3),ЗФ!$2:$2,0))*
INDEX(Коэф.закупка_год_виноград[],MATCH($A73,Коэф.закупка_год_виноград[1],0),MATCH(MONTH(MR$3),КЗ!$1:$1,0))/1000,""),0)</f>
        <v>0</v>
      </c>
      <c r="MS73" s="551" cm="1">
        <f t="array" aca="1" ref="MS73" ca="1">IFERROR(IF(AND(НачЦ_ИнвП_Дата&lt;=MS$3,КИнвП_Дата&gt;MS$3),
INDEX(Кальк._виноград,MATCH($A73,Кальк._виноград_наим.,0),MATCH("Сумма затрат, т.руб.",'Кальк-я'!$5:$5,0))*
INDEX(ЗФ,MATCH($A$66,ЗФ!$A:$A,0),MATCH("Посевная площадь"&amp;YEAR(MT$3),ЗФ!$2:$2,0))*
INDEX(Коэф.закупка_год_виноград[],MATCH($A73,Коэф.закупка_год_виноград[1],0),MATCH(MONTH(MS$3),КЗ!$1:$1,0))/1000,""),0)</f>
        <v>0</v>
      </c>
      <c r="MT73" s="551" cm="1">
        <f t="array" aca="1" ref="MT73" ca="1">IFERROR(IF(AND(НачЦ_ИнвП_Дата&lt;=MT$3,КИнвП_Дата&gt;MT$3),
INDEX(Кальк._виноград,MATCH($A73,Кальк._виноград_наим.,0),MATCH("Сумма затрат, т.руб.",'Кальк-я'!$5:$5,0))*
INDEX(ЗФ,MATCH($A$66,ЗФ!$A:$A,0),MATCH("Посевная площадь"&amp;YEAR(MU$3),ЗФ!$2:$2,0))*
INDEX(Коэф.закупка_год_виноград[],MATCH($A73,Коэф.закупка_год_виноград[1],0),MATCH(MONTH(MT$3),КЗ!$1:$1,0))/1000,""),0)</f>
        <v>0</v>
      </c>
      <c r="MU73" s="551" cm="1">
        <f t="array" aca="1" ref="MU73" ca="1">IFERROR(IF(AND(НачЦ_ИнвП_Дата&lt;=MU$3,КИнвП_Дата&gt;MU$3),
INDEX(Кальк._виноград,MATCH($A73,Кальк._виноград_наим.,0),MATCH("Сумма затрат, т.руб.",'Кальк-я'!$5:$5,0))*
INDEX(ЗФ,MATCH($A$66,ЗФ!$A:$A,0),MATCH("Посевная площадь"&amp;YEAR(MV$3),ЗФ!$2:$2,0))*
INDEX(Коэф.закупка_год_виноград[],MATCH($A73,Коэф.закупка_год_виноград[1],0),MATCH(MONTH(MU$3),КЗ!$1:$1,0))/1000,""),0)</f>
        <v>0</v>
      </c>
      <c r="MV73" s="551" cm="1">
        <f t="array" aca="1" ref="MV73" ca="1">IFERROR(IF(AND(НачЦ_ИнвП_Дата&lt;=MV$3,КИнвП_Дата&gt;MV$3),
INDEX(Кальк._виноград,MATCH($A73,Кальк._виноград_наим.,0),MATCH("Сумма затрат, т.руб.",'Кальк-я'!$5:$5,0))*
INDEX(ЗФ,MATCH($A$66,ЗФ!$A:$A,0),MATCH("Посевная площадь"&amp;YEAR(MW$3),ЗФ!$2:$2,0))*
INDEX(Коэф.закупка_год_виноград[],MATCH($A73,Коэф.закупка_год_виноград[1],0),MATCH(MONTH(MV$3),КЗ!$1:$1,0))/1000,""),0)</f>
        <v>0</v>
      </c>
      <c r="MW73" s="551" cm="1">
        <f t="array" aca="1" ref="MW73" ca="1">IFERROR(IF(AND(НачЦ_ИнвП_Дата&lt;=MW$3,КИнвП_Дата&gt;MW$3),
INDEX(Кальк._виноград,MATCH($A73,Кальк._виноград_наим.,0),MATCH("Сумма затрат, т.руб.",'Кальк-я'!$5:$5,0))*
INDEX(ЗФ,MATCH($A$66,ЗФ!$A:$A,0),MATCH("Посевная площадь"&amp;YEAR(MX$3),ЗФ!$2:$2,0))*
INDEX(Коэф.закупка_год_виноград[],MATCH($A73,Коэф.закупка_год_виноград[1],0),MATCH(MONTH(MW$3),КЗ!$1:$1,0))/1000,""),0)</f>
        <v>0</v>
      </c>
      <c r="MX73" s="551" cm="1">
        <f t="array" aca="1" ref="MX73" ca="1">IFERROR(IF(AND(НачЦ_ИнвП_Дата&lt;=MX$3,КИнвП_Дата&gt;MX$3),
INDEX(Кальк._виноград,MATCH($A73,Кальк._виноград_наим.,0),MATCH("Сумма затрат, т.руб.",'Кальк-я'!$5:$5,0))*
INDEX(ЗФ,MATCH($A$66,ЗФ!$A:$A,0),MATCH("Посевная площадь"&amp;YEAR(MY$3),ЗФ!$2:$2,0))*
INDEX(Коэф.закупка_год_виноград[],MATCH($A73,Коэф.закупка_год_виноград[1],0),MATCH(MONTH(MX$3),КЗ!$1:$1,0))/1000,""),0)</f>
        <v>0</v>
      </c>
      <c r="MY73" s="551" cm="1">
        <f t="array" aca="1" ref="MY73" ca="1">IFERROR(IF(AND(НачЦ_ИнвП_Дата&lt;=MY$3,КИнвП_Дата&gt;MY$3),
INDEX(Кальк._виноград,MATCH($A73,Кальк._виноград_наим.,0),MATCH("Сумма затрат, т.руб.",'Кальк-я'!$5:$5,0))*
INDEX(ЗФ,MATCH($A$66,ЗФ!$A:$A,0),MATCH("Посевная площадь"&amp;YEAR(MZ$3),ЗФ!$2:$2,0))*
INDEX(Коэф.закупка_год_виноград[],MATCH($A73,Коэф.закупка_год_виноград[1],0),MATCH(MONTH(MY$3),КЗ!$1:$1,0))/1000,""),0)</f>
        <v>0</v>
      </c>
      <c r="MZ73" s="551" cm="1">
        <f t="array" aca="1" ref="MZ73" ca="1">IFERROR(IF(AND(НачЦ_ИнвП_Дата&lt;=MZ$3,КИнвП_Дата&gt;MZ$3),
INDEX(Кальк._виноград,MATCH($A73,Кальк._виноград_наим.,0),MATCH("Сумма затрат, т.руб.",'Кальк-я'!$5:$5,0))*
INDEX(ЗФ,MATCH($A$66,ЗФ!$A:$A,0),MATCH("Посевная площадь"&amp;YEAR(NA$3),ЗФ!$2:$2,0))*
INDEX(Коэф.закупка_год_виноград[],MATCH($A73,Коэф.закупка_год_виноград[1],0),MATCH(MONTH(MZ$3),КЗ!$1:$1,0))/1000,""),0)</f>
        <v>0</v>
      </c>
      <c r="NA73" s="552">
        <f t="shared" ref="NA73" ca="1" si="1716">SUM(MO73:MZ73)</f>
        <v>0</v>
      </c>
      <c r="NB73" s="551" cm="1">
        <f t="array" aca="1" ref="NB73" ca="1">IFERROR(IF(AND(НачЦ_ИнвП_Дата&lt;=NB$3,КИнвП_Дата&gt;NB$3),
INDEX(Кальк._виноград,MATCH($A73,Кальк._виноград_наим.,0),MATCH("Сумма затрат, т.руб.",'Кальк-я'!$5:$5,0))*
INDEX(ЗФ,MATCH($A$66,ЗФ!$A:$A,0),MATCH("Посевная площадь"&amp;YEAR(NC$3),ЗФ!$2:$2,0))*
INDEX(Коэф.закупка_год_виноград[],MATCH($A73,Коэф.закупка_год_виноград[1],0),MATCH(MONTH(NB$3),КЗ!$1:$1,0))/1000,""),0)</f>
        <v>0</v>
      </c>
      <c r="NC73" s="551" cm="1">
        <f t="array" aca="1" ref="NC73" ca="1">IFERROR(IF(AND(НачЦ_ИнвП_Дата&lt;=NC$3,КИнвП_Дата&gt;NC$3),
INDEX(Кальк._виноград,MATCH($A73,Кальк._виноград_наим.,0),MATCH("Сумма затрат, т.руб.",'Кальк-я'!$5:$5,0))*
INDEX(ЗФ,MATCH($A$66,ЗФ!$A:$A,0),MATCH("Посевная площадь"&amp;YEAR(ND$3),ЗФ!$2:$2,0))*
INDEX(Коэф.закупка_год_виноград[],MATCH($A73,Коэф.закупка_год_виноград[1],0),MATCH(MONTH(NC$3),КЗ!$1:$1,0))/1000,""),0)</f>
        <v>0</v>
      </c>
      <c r="ND73" s="551" cm="1">
        <f t="array" aca="1" ref="ND73" ca="1">IFERROR(IF(AND(НачЦ_ИнвП_Дата&lt;=ND$3,КИнвП_Дата&gt;ND$3),
INDEX(Кальк._виноград,MATCH($A73,Кальк._виноград_наим.,0),MATCH("Сумма затрат, т.руб.",'Кальк-я'!$5:$5,0))*
INDEX(ЗФ,MATCH($A$66,ЗФ!$A:$A,0),MATCH("Посевная площадь"&amp;YEAR(NE$3),ЗФ!$2:$2,0))*
INDEX(Коэф.закупка_год_виноград[],MATCH($A73,Коэф.закупка_год_виноград[1],0),MATCH(MONTH(ND$3),КЗ!$1:$1,0))/1000,""),0)</f>
        <v>0</v>
      </c>
      <c r="NE73" s="551" cm="1">
        <f t="array" aca="1" ref="NE73" ca="1">IFERROR(IF(AND(НачЦ_ИнвП_Дата&lt;=NE$3,КИнвП_Дата&gt;NE$3),
INDEX(Кальк._виноград,MATCH($A73,Кальк._виноград_наим.,0),MATCH("Сумма затрат, т.руб.",'Кальк-я'!$5:$5,0))*
INDEX(ЗФ,MATCH($A$66,ЗФ!$A:$A,0),MATCH("Посевная площадь"&amp;YEAR(NF$3),ЗФ!$2:$2,0))*
INDEX(Коэф.закупка_год_виноград[],MATCH($A73,Коэф.закупка_год_виноград[1],0),MATCH(MONTH(NE$3),КЗ!$1:$1,0))/1000,""),0)</f>
        <v>0</v>
      </c>
      <c r="NF73" s="551" cm="1">
        <f t="array" aca="1" ref="NF73" ca="1">IFERROR(IF(AND(НачЦ_ИнвП_Дата&lt;=NF$3,КИнвП_Дата&gt;NF$3),
INDEX(Кальк._виноград,MATCH($A73,Кальк._виноград_наим.,0),MATCH("Сумма затрат, т.руб.",'Кальк-я'!$5:$5,0))*
INDEX(ЗФ,MATCH($A$66,ЗФ!$A:$A,0),MATCH("Посевная площадь"&amp;YEAR(NG$3),ЗФ!$2:$2,0))*
INDEX(Коэф.закупка_год_виноград[],MATCH($A73,Коэф.закупка_год_виноград[1],0),MATCH(MONTH(NF$3),КЗ!$1:$1,0))/1000,""),0)</f>
        <v>0</v>
      </c>
      <c r="NG73" s="551" cm="1">
        <f t="array" aca="1" ref="NG73" ca="1">IFERROR(IF(AND(НачЦ_ИнвП_Дата&lt;=NG$3,КИнвП_Дата&gt;NG$3),
INDEX(Кальк._виноград,MATCH($A73,Кальк._виноград_наим.,0),MATCH("Сумма затрат, т.руб.",'Кальк-я'!$5:$5,0))*
INDEX(ЗФ,MATCH($A$66,ЗФ!$A:$A,0),MATCH("Посевная площадь"&amp;YEAR(NH$3),ЗФ!$2:$2,0))*
INDEX(Коэф.закупка_год_виноград[],MATCH($A73,Коэф.закупка_год_виноград[1],0),MATCH(MONTH(NG$3),КЗ!$1:$1,0))/1000,""),0)</f>
        <v>0</v>
      </c>
      <c r="NH73" s="551" cm="1">
        <f t="array" aca="1" ref="NH73" ca="1">IFERROR(IF(AND(НачЦ_ИнвП_Дата&lt;=NH$3,КИнвП_Дата&gt;NH$3),
INDEX(Кальк._виноград,MATCH($A73,Кальк._виноград_наим.,0),MATCH("Сумма затрат, т.руб.",'Кальк-я'!$5:$5,0))*
INDEX(ЗФ,MATCH($A$66,ЗФ!$A:$A,0),MATCH("Посевная площадь"&amp;YEAR(NI$3),ЗФ!$2:$2,0))*
INDEX(Коэф.закупка_год_виноград[],MATCH($A73,Коэф.закупка_год_виноград[1],0),MATCH(MONTH(NH$3),КЗ!$1:$1,0))/1000,""),0)</f>
        <v>0</v>
      </c>
      <c r="NI73" s="551" cm="1">
        <f t="array" aca="1" ref="NI73" ca="1">IFERROR(IF(AND(НачЦ_ИнвП_Дата&lt;=NI$3,КИнвП_Дата&gt;NI$3),
INDEX(Кальк._виноград,MATCH($A73,Кальк._виноград_наим.,0),MATCH("Сумма затрат, т.руб.",'Кальк-я'!$5:$5,0))*
INDEX(ЗФ,MATCH($A$66,ЗФ!$A:$A,0),MATCH("Посевная площадь"&amp;YEAR(NJ$3),ЗФ!$2:$2,0))*
INDEX(Коэф.закупка_год_виноград[],MATCH($A73,Коэф.закупка_год_виноград[1],0),MATCH(MONTH(NI$3),КЗ!$1:$1,0))/1000,""),0)</f>
        <v>0</v>
      </c>
      <c r="NJ73" s="551" cm="1">
        <f t="array" aca="1" ref="NJ73" ca="1">IFERROR(IF(AND(НачЦ_ИнвП_Дата&lt;=NJ$3,КИнвП_Дата&gt;NJ$3),
INDEX(Кальк._виноград,MATCH($A73,Кальк._виноград_наим.,0),MATCH("Сумма затрат, т.руб.",'Кальк-я'!$5:$5,0))*
INDEX(ЗФ,MATCH($A$66,ЗФ!$A:$A,0),MATCH("Посевная площадь"&amp;YEAR(NK$3),ЗФ!$2:$2,0))*
INDEX(Коэф.закупка_год_виноград[],MATCH($A73,Коэф.закупка_год_виноград[1],0),MATCH(MONTH(NJ$3),КЗ!$1:$1,0))/1000,""),0)</f>
        <v>0</v>
      </c>
      <c r="NK73" s="551" cm="1">
        <f t="array" aca="1" ref="NK73" ca="1">IFERROR(IF(AND(НачЦ_ИнвП_Дата&lt;=NK$3,КИнвП_Дата&gt;NK$3),
INDEX(Кальк._виноград,MATCH($A73,Кальк._виноград_наим.,0),MATCH("Сумма затрат, т.руб.",'Кальк-я'!$5:$5,0))*
INDEX(ЗФ,MATCH($A$66,ЗФ!$A:$A,0),MATCH("Посевная площадь"&amp;YEAR(NL$3),ЗФ!$2:$2,0))*
INDEX(Коэф.закупка_год_виноград[],MATCH($A73,Коэф.закупка_год_виноград[1],0),MATCH(MONTH(NK$3),КЗ!$1:$1,0))/1000,""),0)</f>
        <v>0</v>
      </c>
      <c r="NL73" s="551" cm="1">
        <f t="array" aca="1" ref="NL73" ca="1">IFERROR(IF(AND(НачЦ_ИнвП_Дата&lt;=NL$3,КИнвП_Дата&gt;NL$3),
INDEX(Кальк._виноград,MATCH($A73,Кальк._виноград_наим.,0),MATCH("Сумма затрат, т.руб.",'Кальк-я'!$5:$5,0))*
INDEX(ЗФ,MATCH($A$66,ЗФ!$A:$A,0),MATCH("Посевная площадь"&amp;YEAR(NM$3),ЗФ!$2:$2,0))*
INDEX(Коэф.закупка_год_виноград[],MATCH($A73,Коэф.закупка_год_виноград[1],0),MATCH(MONTH(NL$3),КЗ!$1:$1,0))/1000,""),0)</f>
        <v>0</v>
      </c>
      <c r="NM73" s="551" cm="1">
        <f t="array" aca="1" ref="NM73" ca="1">IFERROR(IF(AND(НачЦ_ИнвП_Дата&lt;=NM$3,КИнвП_Дата&gt;NM$3),
INDEX(Кальк._виноград,MATCH($A73,Кальк._виноград_наим.,0),MATCH("Сумма затрат, т.руб.",'Кальк-я'!$5:$5,0))*
INDEX(ЗФ,MATCH($A$66,ЗФ!$A:$A,0),MATCH("Посевная площадь"&amp;YEAR(NN$3),ЗФ!$2:$2,0))*
INDEX(Коэф.закупка_год_виноград[],MATCH($A73,Коэф.закупка_год_виноград[1],0),MATCH(MONTH(NM$3),КЗ!$1:$1,0))/1000,""),0)</f>
        <v>0</v>
      </c>
      <c r="NN73" s="552">
        <f t="shared" ref="NN73" ca="1" si="1717">SUM(NB73:NM73)</f>
        <v>0</v>
      </c>
      <c r="NO73" s="551" cm="1">
        <f t="array" aca="1" ref="NO73" ca="1">IFERROR(IF(AND(НачЦ_ИнвП_Дата&lt;=NO$3,КИнвП_Дата&gt;NO$3),
INDEX(Кальк._виноград,MATCH($A73,Кальк._виноград_наим.,0),MATCH("Сумма затрат, т.руб.",'Кальк-я'!$5:$5,0))*
INDEX(ЗФ,MATCH($A$66,ЗФ!$A:$A,0),MATCH("Посевная площадь"&amp;YEAR(NP$3),ЗФ!$2:$2,0))*
INDEX(Коэф.закупка_год_виноград[],MATCH($A73,Коэф.закупка_год_виноград[1],0),MATCH(MONTH(NO$3),КЗ!$1:$1,0))/1000,""),0)</f>
        <v>0</v>
      </c>
      <c r="NP73" s="551" cm="1">
        <f t="array" aca="1" ref="NP73" ca="1">IFERROR(IF(AND(НачЦ_ИнвП_Дата&lt;=NP$3,КИнвП_Дата&gt;NP$3),
INDEX(Кальк._виноград,MATCH($A73,Кальк._виноград_наим.,0),MATCH("Сумма затрат, т.руб.",'Кальк-я'!$5:$5,0))*
INDEX(ЗФ,MATCH($A$66,ЗФ!$A:$A,0),MATCH("Посевная площадь"&amp;YEAR(NQ$3),ЗФ!$2:$2,0))*
INDEX(Коэф.закупка_год_виноград[],MATCH($A73,Коэф.закупка_год_виноград[1],0),MATCH(MONTH(NP$3),КЗ!$1:$1,0))/1000,""),0)</f>
        <v>0</v>
      </c>
      <c r="NQ73" s="551" cm="1">
        <f t="array" aca="1" ref="NQ73" ca="1">IFERROR(IF(AND(НачЦ_ИнвП_Дата&lt;=NQ$3,КИнвП_Дата&gt;NQ$3),
INDEX(Кальк._виноград,MATCH($A73,Кальк._виноград_наим.,0),MATCH("Сумма затрат, т.руб.",'Кальк-я'!$5:$5,0))*
INDEX(ЗФ,MATCH($A$66,ЗФ!$A:$A,0),MATCH("Посевная площадь"&amp;YEAR(NR$3),ЗФ!$2:$2,0))*
INDEX(Коэф.закупка_год_виноград[],MATCH($A73,Коэф.закупка_год_виноград[1],0),MATCH(MONTH(NQ$3),КЗ!$1:$1,0))/1000,""),0)</f>
        <v>0</v>
      </c>
      <c r="NR73" s="551" cm="1">
        <f t="array" aca="1" ref="NR73" ca="1">IFERROR(IF(AND(НачЦ_ИнвП_Дата&lt;=NR$3,КИнвП_Дата&gt;NR$3),
INDEX(Кальк._виноград,MATCH($A73,Кальк._виноград_наим.,0),MATCH("Сумма затрат, т.руб.",'Кальк-я'!$5:$5,0))*
INDEX(ЗФ,MATCH($A$66,ЗФ!$A:$A,0),MATCH("Посевная площадь"&amp;YEAR(NS$3),ЗФ!$2:$2,0))*
INDEX(Коэф.закупка_год_виноград[],MATCH($A73,Коэф.закупка_год_виноград[1],0),MATCH(MONTH(NR$3),КЗ!$1:$1,0))/1000,""),0)</f>
        <v>0</v>
      </c>
      <c r="NS73" s="551" cm="1">
        <f t="array" aca="1" ref="NS73" ca="1">IFERROR(IF(AND(НачЦ_ИнвП_Дата&lt;=NS$3,КИнвП_Дата&gt;NS$3),
INDEX(Кальк._виноград,MATCH($A73,Кальк._виноград_наим.,0),MATCH("Сумма затрат, т.руб.",'Кальк-я'!$5:$5,0))*
INDEX(ЗФ,MATCH($A$66,ЗФ!$A:$A,0),MATCH("Посевная площадь"&amp;YEAR(NT$3),ЗФ!$2:$2,0))*
INDEX(Коэф.закупка_год_виноград[],MATCH($A73,Коэф.закупка_год_виноград[1],0),MATCH(MONTH(NS$3),КЗ!$1:$1,0))/1000,""),0)</f>
        <v>0</v>
      </c>
      <c r="NT73" s="551" cm="1">
        <f t="array" aca="1" ref="NT73" ca="1">IFERROR(IF(AND(НачЦ_ИнвП_Дата&lt;=NT$3,КИнвП_Дата&gt;NT$3),
INDEX(Кальк._виноград,MATCH($A73,Кальк._виноград_наим.,0),MATCH("Сумма затрат, т.руб.",'Кальк-я'!$5:$5,0))*
INDEX(ЗФ,MATCH($A$66,ЗФ!$A:$A,0),MATCH("Посевная площадь"&amp;YEAR(NU$3),ЗФ!$2:$2,0))*
INDEX(Коэф.закупка_год_виноград[],MATCH($A73,Коэф.закупка_год_виноград[1],0),MATCH(MONTH(NT$3),КЗ!$1:$1,0))/1000,""),0)</f>
        <v>0</v>
      </c>
      <c r="NU73" s="551" cm="1">
        <f t="array" aca="1" ref="NU73" ca="1">IFERROR(IF(AND(НачЦ_ИнвП_Дата&lt;=NU$3,КИнвП_Дата&gt;NU$3),
INDEX(Кальк._виноград,MATCH($A73,Кальк._виноград_наим.,0),MATCH("Сумма затрат, т.руб.",'Кальк-я'!$5:$5,0))*
INDEX(ЗФ,MATCH($A$66,ЗФ!$A:$A,0),MATCH("Посевная площадь"&amp;YEAR(NV$3),ЗФ!$2:$2,0))*
INDEX(Коэф.закупка_год_виноград[],MATCH($A73,Коэф.закупка_год_виноград[1],0),MATCH(MONTH(NU$3),КЗ!$1:$1,0))/1000,""),0)</f>
        <v>0</v>
      </c>
      <c r="NV73" s="551" cm="1">
        <f t="array" aca="1" ref="NV73" ca="1">IFERROR(IF(AND(НачЦ_ИнвП_Дата&lt;=NV$3,КИнвП_Дата&gt;NV$3),
INDEX(Кальк._виноград,MATCH($A73,Кальк._виноград_наим.,0),MATCH("Сумма затрат, т.руб.",'Кальк-я'!$5:$5,0))*
INDEX(ЗФ,MATCH($A$66,ЗФ!$A:$A,0),MATCH("Посевная площадь"&amp;YEAR(NW$3),ЗФ!$2:$2,0))*
INDEX(Коэф.закупка_год_виноград[],MATCH($A73,Коэф.закупка_год_виноград[1],0),MATCH(MONTH(NV$3),КЗ!$1:$1,0))/1000,""),0)</f>
        <v>0</v>
      </c>
      <c r="NW73" s="551" cm="1">
        <f t="array" aca="1" ref="NW73" ca="1">IFERROR(IF(AND(НачЦ_ИнвП_Дата&lt;=NW$3,КИнвП_Дата&gt;NW$3),
INDEX(Кальк._виноград,MATCH($A73,Кальк._виноград_наим.,0),MATCH("Сумма затрат, т.руб.",'Кальк-я'!$5:$5,0))*
INDEX(ЗФ,MATCH($A$66,ЗФ!$A:$A,0),MATCH("Посевная площадь"&amp;YEAR(NX$3),ЗФ!$2:$2,0))*
INDEX(Коэф.закупка_год_виноград[],MATCH($A73,Коэф.закупка_год_виноград[1],0),MATCH(MONTH(NW$3),КЗ!$1:$1,0))/1000,""),0)</f>
        <v>0</v>
      </c>
      <c r="NX73" s="551" cm="1">
        <f t="array" aca="1" ref="NX73" ca="1">IFERROR(IF(AND(НачЦ_ИнвП_Дата&lt;=NX$3,КИнвП_Дата&gt;NX$3),
INDEX(Кальк._виноград,MATCH($A73,Кальк._виноград_наим.,0),MATCH("Сумма затрат, т.руб.",'Кальк-я'!$5:$5,0))*
INDEX(ЗФ,MATCH($A$66,ЗФ!$A:$A,0),MATCH("Посевная площадь"&amp;YEAR(NY$3),ЗФ!$2:$2,0))*
INDEX(Коэф.закупка_год_виноград[],MATCH($A73,Коэф.закупка_год_виноград[1],0),MATCH(MONTH(NX$3),КЗ!$1:$1,0))/1000,""),0)</f>
        <v>0</v>
      </c>
      <c r="NY73" s="551" cm="1">
        <f t="array" aca="1" ref="NY73" ca="1">IFERROR(IF(AND(НачЦ_ИнвП_Дата&lt;=NY$3,КИнвП_Дата&gt;NY$3),
INDEX(Кальк._виноград,MATCH($A73,Кальк._виноград_наим.,0),MATCH("Сумма затрат, т.руб.",'Кальк-я'!$5:$5,0))*
INDEX(ЗФ,MATCH($A$66,ЗФ!$A:$A,0),MATCH("Посевная площадь"&amp;YEAR(NZ$3),ЗФ!$2:$2,0))*
INDEX(Коэф.закупка_год_виноград[],MATCH($A73,Коэф.закупка_год_виноград[1],0),MATCH(MONTH(NY$3),КЗ!$1:$1,0))/1000,""),0)</f>
        <v>0</v>
      </c>
      <c r="NZ73" s="551" cm="1">
        <f t="array" aca="1" ref="NZ73" ca="1">IFERROR(IF(AND(НачЦ_ИнвП_Дата&lt;=NZ$3,КИнвП_Дата&gt;NZ$3),
INDEX(Кальк._виноград,MATCH($A73,Кальк._виноград_наим.,0),MATCH("Сумма затрат, т.руб.",'Кальк-я'!$5:$5,0))*
INDEX(ЗФ,MATCH($A$66,ЗФ!$A:$A,0),MATCH("Посевная площадь"&amp;YEAR(OA$3),ЗФ!$2:$2,0))*
INDEX(Коэф.закупка_год_виноград[],MATCH($A73,Коэф.закупка_год_виноград[1],0),MATCH(MONTH(NZ$3),КЗ!$1:$1,0))/1000,""),0)</f>
        <v>0</v>
      </c>
      <c r="OA73" s="552">
        <f t="shared" ref="OA73" ca="1" si="1718">SUM(NO73:NZ73)</f>
        <v>0</v>
      </c>
      <c r="OB73" s="551" cm="1">
        <f t="array" aca="1" ref="OB73" ca="1">IFERROR(IF(AND(НачЦ_ИнвП_Дата&lt;=OB$3,КИнвП_Дата&gt;OB$3),
INDEX(Кальк._виноград,MATCH($A73,Кальк._виноград_наим.,0),MATCH("Сумма затрат, т.руб.",'Кальк-я'!$5:$5,0))*
INDEX(ЗФ,MATCH($A$66,ЗФ!$A:$A,0),MATCH("Посевная площадь"&amp;YEAR(OC$3),ЗФ!$2:$2,0))*
INDEX(Коэф.закупка_год_виноград[],MATCH($A73,Коэф.закупка_год_виноград[1],0),MATCH(MONTH(OB$3),КЗ!$1:$1,0))/1000,""),0)</f>
        <v>0</v>
      </c>
      <c r="OC73" s="551" cm="1">
        <f t="array" aca="1" ref="OC73" ca="1">IFERROR(IF(AND(НачЦ_ИнвП_Дата&lt;=OC$3,КИнвП_Дата&gt;OC$3),
INDEX(Кальк._виноград,MATCH($A73,Кальк._виноград_наим.,0),MATCH("Сумма затрат, т.руб.",'Кальк-я'!$5:$5,0))*
INDEX(ЗФ,MATCH($A$66,ЗФ!$A:$A,0),MATCH("Посевная площадь"&amp;YEAR(OD$3),ЗФ!$2:$2,0))*
INDEX(Коэф.закупка_год_виноград[],MATCH($A73,Коэф.закупка_год_виноград[1],0),MATCH(MONTH(OC$3),КЗ!$1:$1,0))/1000,""),0)</f>
        <v>0</v>
      </c>
      <c r="OD73" s="551" cm="1">
        <f t="array" aca="1" ref="OD73" ca="1">IFERROR(IF(AND(НачЦ_ИнвП_Дата&lt;=OD$3,КИнвП_Дата&gt;OD$3),
INDEX(Кальк._виноград,MATCH($A73,Кальк._виноград_наим.,0),MATCH("Сумма затрат, т.руб.",'Кальк-я'!$5:$5,0))*
INDEX(ЗФ,MATCH($A$66,ЗФ!$A:$A,0),MATCH("Посевная площадь"&amp;YEAR(OE$3),ЗФ!$2:$2,0))*
INDEX(Коэф.закупка_год_виноград[],MATCH($A73,Коэф.закупка_год_виноград[1],0),MATCH(MONTH(OD$3),КЗ!$1:$1,0))/1000,""),0)</f>
        <v>0</v>
      </c>
      <c r="OE73" s="551" cm="1">
        <f t="array" aca="1" ref="OE73" ca="1">IFERROR(IF(AND(НачЦ_ИнвП_Дата&lt;=OE$3,КИнвП_Дата&gt;OE$3),
INDEX(Кальк._виноград,MATCH($A73,Кальк._виноград_наим.,0),MATCH("Сумма затрат, т.руб.",'Кальк-я'!$5:$5,0))*
INDEX(ЗФ,MATCH($A$66,ЗФ!$A:$A,0),MATCH("Посевная площадь"&amp;YEAR(OF$3),ЗФ!$2:$2,0))*
INDEX(Коэф.закупка_год_виноград[],MATCH($A73,Коэф.закупка_год_виноград[1],0),MATCH(MONTH(OE$3),КЗ!$1:$1,0))/1000,""),0)</f>
        <v>0</v>
      </c>
      <c r="OF73" s="551" cm="1">
        <f t="array" aca="1" ref="OF73" ca="1">IFERROR(IF(AND(НачЦ_ИнвП_Дата&lt;=OF$3,КИнвП_Дата&gt;OF$3),
INDEX(Кальк._виноград,MATCH($A73,Кальк._виноград_наим.,0),MATCH("Сумма затрат, т.руб.",'Кальк-я'!$5:$5,0))*
INDEX(ЗФ,MATCH($A$66,ЗФ!$A:$A,0),MATCH("Посевная площадь"&amp;YEAR(OG$3),ЗФ!$2:$2,0))*
INDEX(Коэф.закупка_год_виноград[],MATCH($A73,Коэф.закупка_год_виноград[1],0),MATCH(MONTH(OF$3),КЗ!$1:$1,0))/1000,""),0)</f>
        <v>0</v>
      </c>
      <c r="OG73" s="551" cm="1">
        <f t="array" aca="1" ref="OG73" ca="1">IFERROR(IF(AND(НачЦ_ИнвП_Дата&lt;=OG$3,КИнвП_Дата&gt;OG$3),
INDEX(Кальк._виноград,MATCH($A73,Кальк._виноград_наим.,0),MATCH("Сумма затрат, т.руб.",'Кальк-я'!$5:$5,0))*
INDEX(ЗФ,MATCH($A$66,ЗФ!$A:$A,0),MATCH("Посевная площадь"&amp;YEAR(OH$3),ЗФ!$2:$2,0))*
INDEX(Коэф.закупка_год_виноград[],MATCH($A73,Коэф.закупка_год_виноград[1],0),MATCH(MONTH(OG$3),КЗ!$1:$1,0))/1000,""),0)</f>
        <v>0</v>
      </c>
      <c r="OH73" s="551" cm="1">
        <f t="array" aca="1" ref="OH73" ca="1">IFERROR(IF(AND(НачЦ_ИнвП_Дата&lt;=OH$3,КИнвП_Дата&gt;OH$3),
INDEX(Кальк._виноград,MATCH($A73,Кальк._виноград_наим.,0),MATCH("Сумма затрат, т.руб.",'Кальк-я'!$5:$5,0))*
INDEX(ЗФ,MATCH($A$66,ЗФ!$A:$A,0),MATCH("Посевная площадь"&amp;YEAR(OI$3),ЗФ!$2:$2,0))*
INDEX(Коэф.закупка_год_виноград[],MATCH($A73,Коэф.закупка_год_виноград[1],0),MATCH(MONTH(OH$3),КЗ!$1:$1,0))/1000,""),0)</f>
        <v>0</v>
      </c>
      <c r="OI73" s="551" cm="1">
        <f t="array" aca="1" ref="OI73" ca="1">IFERROR(IF(AND(НачЦ_ИнвП_Дата&lt;=OI$3,КИнвП_Дата&gt;OI$3),
INDEX(Кальк._виноград,MATCH($A73,Кальк._виноград_наим.,0),MATCH("Сумма затрат, т.руб.",'Кальк-я'!$5:$5,0))*
INDEX(ЗФ,MATCH($A$66,ЗФ!$A:$A,0),MATCH("Посевная площадь"&amp;YEAR(OJ$3),ЗФ!$2:$2,0))*
INDEX(Коэф.закупка_год_виноград[],MATCH($A73,Коэф.закупка_год_виноград[1],0),MATCH(MONTH(OI$3),КЗ!$1:$1,0))/1000,""),0)</f>
        <v>0</v>
      </c>
      <c r="OJ73" s="551" cm="1">
        <f t="array" aca="1" ref="OJ73" ca="1">IFERROR(IF(AND(НачЦ_ИнвП_Дата&lt;=OJ$3,КИнвП_Дата&gt;OJ$3),
INDEX(Кальк._виноград,MATCH($A73,Кальк._виноград_наим.,0),MATCH("Сумма затрат, т.руб.",'Кальк-я'!$5:$5,0))*
INDEX(ЗФ,MATCH($A$66,ЗФ!$A:$A,0),MATCH("Посевная площадь"&amp;YEAR(OK$3),ЗФ!$2:$2,0))*
INDEX(Коэф.закупка_год_виноград[],MATCH($A73,Коэф.закупка_год_виноград[1],0),MATCH(MONTH(OJ$3),КЗ!$1:$1,0))/1000,""),0)</f>
        <v>0</v>
      </c>
      <c r="OK73" s="551" t="str" cm="1">
        <f t="array" aca="1" ref="OK73" ca="1">IFERROR(IF(AND(НачЦ_ИнвП_Дата&lt;=OK$3,КИнвП_Дата&gt;OK$3),
INDEX(Кальк._виноград,MATCH($A73,Кальк._виноград_наим.,0),MATCH("Сумма затрат, т.руб.",'Кальк-я'!$5:$5,0))*
INDEX(ЗФ,MATCH($A$66,ЗФ!$A:$A,0),MATCH("Посевная площадь"&amp;YEAR(OL$3),ЗФ!$2:$2,0))*
INDEX(Коэф.закупка_год_виноград[],MATCH($A73,Коэф.закупка_год_виноград[1],0),MATCH(MONTH(OK$3),КЗ!$1:$1,0))/1000,""),0)</f>
        <v/>
      </c>
      <c r="OL73" s="551" t="str" cm="1">
        <f t="array" aca="1" ref="OL73" ca="1">IFERROR(IF(AND(НачЦ_ИнвП_Дата&lt;=OL$3,КИнвП_Дата&gt;OL$3),
INDEX(Кальк._виноград,MATCH($A73,Кальк._виноград_наим.,0),MATCH("Сумма затрат, т.руб.",'Кальк-я'!$5:$5,0))*
INDEX(ЗФ,MATCH($A$66,ЗФ!$A:$A,0),MATCH("Посевная площадь"&amp;YEAR(OM$3),ЗФ!$2:$2,0))*
INDEX(Коэф.закупка_год_виноград[],MATCH($A73,Коэф.закупка_год_виноград[1],0),MATCH(MONTH(OL$3),КЗ!$1:$1,0))/1000,""),0)</f>
        <v/>
      </c>
      <c r="OM73" s="551" t="str" cm="1">
        <f t="array" aca="1" ref="OM73" ca="1">IFERROR(IF(AND(НачЦ_ИнвП_Дата&lt;=OM$3,КИнвП_Дата&gt;OM$3),
INDEX(Кальк._виноград,MATCH($A73,Кальк._виноград_наим.,0),MATCH("Сумма затрат, т.руб.",'Кальк-я'!$5:$5,0))*
INDEX(ЗФ,MATCH($A$66,ЗФ!$A:$A,0),MATCH("Посевная площадь"&amp;YEAR(ON$3),ЗФ!$2:$2,0))*
INDEX(Коэф.закупка_год_виноград[],MATCH($A73,Коэф.закупка_год_виноград[1],0),MATCH(MONTH(OM$3),КЗ!$1:$1,0))/1000,""),0)</f>
        <v/>
      </c>
      <c r="ON73" s="552">
        <f t="shared" ref="ON73" ca="1" si="1719">SUM(OB73:OM73)</f>
        <v>0</v>
      </c>
    </row>
    <row r="74" spans="1:404" outlineLevel="1">
      <c r="A74" s="210" t="s">
        <v>329</v>
      </c>
      <c r="B74" s="329" t="str">
        <f>IFERROR(IF(AND(НачИнвП_Дата&lt;=B$3,(КИнвП_Дата)&gt;B$3),
             INDEX(Ф2_упр.,MATCH("Коммерческие расходы",Ф2!$A$64:$A$81,0),MATCH('ПДДС (2)'!B$3,Ф2!$3:$3,0)),
             ""),0)</f>
        <v/>
      </c>
      <c r="C74" s="329" t="str">
        <f ca="1">IFERROR(IF(AND(НачИнвП_Дата&lt;=C$3,(КИнвП_Дата)&gt;C$3),
             INDEX(Ф2_упр.,MATCH("Коммерческие расходы",Ф2!$A$64:$A$81,0),MATCH('ПДДС (2)'!C$3,Ф2!$3:$3,0)),
             ""),0)</f>
        <v/>
      </c>
      <c r="D74" s="329" t="str">
        <f ca="1">IFERROR(IF(AND(НачИнвП_Дата&lt;=D$3,(КИнвП_Дата)&gt;D$3),
             INDEX(Ф2_упр.,MATCH("Коммерческие расходы",Ф2!$A$64:$A$81,0),MATCH('ПДДС (2)'!D$3,Ф2!$3:$3,0)),
             ""),0)</f>
        <v/>
      </c>
      <c r="E74" s="329" t="str">
        <f ca="1">IFERROR(IF(AND(НачИнвП_Дата&lt;=E$3,(КИнвП_Дата)&gt;E$3),
             INDEX(Ф2_упр.,MATCH("Коммерческие расходы",Ф2!$A$64:$A$81,0),MATCH('ПДДС (2)'!E$3,Ф2!$3:$3,0)),
             ""),0)</f>
        <v/>
      </c>
      <c r="F74" s="329" t="str">
        <f ca="1">IFERROR(IF(AND(НачИнвП_Дата&lt;=F$3,(КИнвП_Дата)&gt;F$3),
             INDEX(Ф2_упр.,MATCH("Коммерческие расходы",Ф2!$A$64:$A$81,0),MATCH('ПДДС (2)'!F$3,Ф2!$3:$3,0)),
             ""),0)</f>
        <v/>
      </c>
      <c r="G74" s="329" t="str">
        <f ca="1">IFERROR(IF(AND(НачИнвП_Дата&lt;=G$3,(КИнвП_Дата)&gt;G$3),
             INDEX(Ф2_упр.,MATCH("Коммерческие расходы",Ф2!$A$64:$A$81,0),MATCH('ПДДС (2)'!G$3,Ф2!$3:$3,0)),
             ""),0)</f>
        <v/>
      </c>
      <c r="H74" s="329" t="str">
        <f ca="1">IFERROR(IF(AND(НачИнвП_Дата&lt;=H$3,(КИнвП_Дата)&gt;H$3),
             INDEX(Ф2_упр.,MATCH("Коммерческие расходы",Ф2!$A$64:$A$81,0),MATCH('ПДДС (2)'!H$3,Ф2!$3:$3,0)),
             ""),0)</f>
        <v/>
      </c>
      <c r="I74" s="329" t="str">
        <f ca="1">IFERROR(IF(AND(НачИнвП_Дата&lt;=I$3,(КИнвП_Дата)&gt;I$3),
             INDEX(Ф2_упр.,MATCH("Коммерческие расходы",Ф2!$A$64:$A$81,0),MATCH('ПДДС (2)'!I$3,Ф2!$3:$3,0)),
             ""),0)</f>
        <v/>
      </c>
      <c r="J74" s="329" t="str">
        <f ca="1">IFERROR(IF(AND(НачИнвП_Дата&lt;=J$3,(КИнвП_Дата)&gt;J$3),
             INDEX(Ф2_упр.,MATCH("Коммерческие расходы",Ф2!$A$64:$A$81,0),MATCH('ПДДС (2)'!J$3,Ф2!$3:$3,0)),
             ""),0)</f>
        <v/>
      </c>
      <c r="K74" s="329">
        <f ca="1">IFERROR(IF(AND(НачИнвП_Дата&lt;=K$3,(КИнвП_Дата)&gt;K$3),
             INDEX(Ф2_упр.,MATCH("Коммерческие расходы",Ф2!$A$64:$A$81,0),MATCH('ПДДС (2)'!K$3,Ф2!$3:$3,0)),
             ""),0)</f>
        <v>28</v>
      </c>
      <c r="L74" s="329">
        <f ca="1">IFERROR(IF(AND(НачИнвП_Дата&lt;=L$3,(КИнвП_Дата)&gt;L$3),
             INDEX(Ф2_упр.,MATCH("Коммерческие расходы",Ф2!$A$64:$A$81,0),MATCH('ПДДС (2)'!L$3,Ф2!$3:$3,0)),
             ""),0)</f>
        <v>28</v>
      </c>
      <c r="M74" s="329">
        <f ca="1">IFERROR(IF(AND(НачИнвП_Дата&lt;=M$3,(КИнвП_Дата)&gt;M$3),
             INDEX(Ф2_упр.,MATCH("Коммерческие расходы",Ф2!$A$64:$A$81,0),MATCH('ПДДС (2)'!M$3,Ф2!$3:$3,0)),
             ""),0)</f>
        <v>28</v>
      </c>
      <c r="N74" s="544">
        <f t="shared" ca="1" si="1158"/>
        <v>84</v>
      </c>
      <c r="O74" s="329">
        <f ca="1">IFERROR(IF(AND(НачИнвП_Дата&lt;=O$3,(КИнвП_Дата)&gt;O$3),
             INDEX(Ф2_упр.,MATCH("Коммерческие расходы",Ф2!$A$64:$A$81,0),MATCH('ПДДС (2)'!O$3,Ф2!$3:$3,0)),
             ""),0)</f>
        <v>28</v>
      </c>
      <c r="P74" s="329">
        <f ca="1">IFERROR(IF(AND(НачИнвП_Дата&lt;=P$3,(КИнвП_Дата)&gt;P$3),
             INDEX(Ф2_упр.,MATCH("Коммерческие расходы",Ф2!$A$64:$A$81,0),MATCH('ПДДС (2)'!P$3,Ф2!$3:$3,0)),
             ""),0)</f>
        <v>28</v>
      </c>
      <c r="Q74" s="329">
        <f ca="1">IFERROR(IF(AND(НачИнвП_Дата&lt;=Q$3,(КИнвП_Дата)&gt;Q$3),
             INDEX(Ф2_упр.,MATCH("Коммерческие расходы",Ф2!$A$64:$A$81,0),MATCH('ПДДС (2)'!Q$3,Ф2!$3:$3,0)),
             ""),0)</f>
        <v>28</v>
      </c>
      <c r="R74" s="329">
        <f ca="1">IFERROR(IF(AND(НачИнвП_Дата&lt;=R$3,(КИнвП_Дата)&gt;R$3),
             INDEX(Ф2_упр.,MATCH("Коммерческие расходы",Ф2!$A$64:$A$81,0),MATCH('ПДДС (2)'!R$3,Ф2!$3:$3,0)),
             ""),0)</f>
        <v>28</v>
      </c>
      <c r="S74" s="329">
        <f ca="1">IFERROR(IF(AND(НачИнвП_Дата&lt;=S$3,(КИнвП_Дата)&gt;S$3),
             INDEX(Ф2_упр.,MATCH("Коммерческие расходы",Ф2!$A$64:$A$81,0),MATCH('ПДДС (2)'!S$3,Ф2!$3:$3,0)),
             ""),0)</f>
        <v>28</v>
      </c>
      <c r="T74" s="329">
        <f ca="1">IFERROR(IF(AND(НачИнвП_Дата&lt;=T$3,(КИнвП_Дата)&gt;T$3),
             INDEX(Ф2_упр.,MATCH("Коммерческие расходы",Ф2!$A$64:$A$81,0),MATCH('ПДДС (2)'!T$3,Ф2!$3:$3,0)),
             ""),0)</f>
        <v>28</v>
      </c>
      <c r="U74" s="329">
        <f ca="1">IFERROR(IF(AND(НачИнвП_Дата&lt;=U$3,(КИнвП_Дата)&gt;U$3),
             INDEX(Ф2_упр.,MATCH("Коммерческие расходы",Ф2!$A$64:$A$81,0),MATCH('ПДДС (2)'!U$3,Ф2!$3:$3,0)),
             ""),0)</f>
        <v>28</v>
      </c>
      <c r="V74" s="329">
        <f ca="1">IFERROR(IF(AND(НачИнвП_Дата&lt;=V$3,(КИнвП_Дата)&gt;V$3),
             INDEX(Ф2_упр.,MATCH("Коммерческие расходы",Ф2!$A$64:$A$81,0),MATCH('ПДДС (2)'!V$3,Ф2!$3:$3,0)),
             ""),0)</f>
        <v>28</v>
      </c>
      <c r="W74" s="329">
        <f ca="1">IFERROR(IF(AND(НачИнвП_Дата&lt;=W$3,(КИнвП_Дата)&gt;W$3),
             INDEX(Ф2_упр.,MATCH("Коммерческие расходы",Ф2!$A$64:$A$81,0),MATCH('ПДДС (2)'!W$3,Ф2!$3:$3,0)),
             ""),0)</f>
        <v>28</v>
      </c>
      <c r="X74" s="329">
        <f ca="1">IFERROR(IF(AND(НачИнвП_Дата&lt;=X$3,(КИнвП_Дата)&gt;X$3),
             INDEX(Ф2_упр.,MATCH("Коммерческие расходы",Ф2!$A$64:$A$81,0),MATCH('ПДДС (2)'!X$3,Ф2!$3:$3,0)),
             ""),0)</f>
        <v>28</v>
      </c>
      <c r="Y74" s="329">
        <f ca="1">IFERROR(IF(AND(НачИнвП_Дата&lt;=Y$3,(КИнвП_Дата)&gt;Y$3),
             INDEX(Ф2_упр.,MATCH("Коммерческие расходы",Ф2!$A$64:$A$81,0),MATCH('ПДДС (2)'!Y$3,Ф2!$3:$3,0)),
             ""),0)</f>
        <v>28</v>
      </c>
      <c r="Z74" s="329">
        <f ca="1">IFERROR(IF(AND(НачИнвП_Дата&lt;=Z$3,(КИнвП_Дата)&gt;Z$3),
             INDEX(Ф2_упр.,MATCH("Коммерческие расходы",Ф2!$A$64:$A$81,0),MATCH('ПДДС (2)'!Z$3,Ф2!$3:$3,0)),
             ""),0)</f>
        <v>28</v>
      </c>
      <c r="AA74" s="544">
        <f t="shared" ref="AA74:AA78" ca="1" si="1720">SUM(O74:Z74)</f>
        <v>336</v>
      </c>
      <c r="AB74" s="329">
        <f ca="1">IFERROR(IF(AND(НачИнвП_Дата&lt;=AB$3,(КИнвП_Дата)&gt;AB$3),
             INDEX(Ф2_упр.,MATCH("Коммерческие расходы",Ф2!$A$64:$A$81,0),MATCH('ПДДС (2)'!AB$3,Ф2!$3:$3,0)),
             ""),0)</f>
        <v>28</v>
      </c>
      <c r="AC74" s="329">
        <f ca="1">IFERROR(IF(AND(НачИнвП_Дата&lt;=AC$3,(КИнвП_Дата)&gt;AC$3),
             INDEX(Ф2_упр.,MATCH("Коммерческие расходы",Ф2!$A$64:$A$81,0),MATCH('ПДДС (2)'!AC$3,Ф2!$3:$3,0)),
             ""),0)</f>
        <v>28</v>
      </c>
      <c r="AD74" s="329">
        <f ca="1">IFERROR(IF(AND(НачИнвП_Дата&lt;=AD$3,(КИнвП_Дата)&gt;AD$3),
             INDEX(Ф2_упр.,MATCH("Коммерческие расходы",Ф2!$A$64:$A$81,0),MATCH('ПДДС (2)'!AD$3,Ф2!$3:$3,0)),
             ""),0)</f>
        <v>28</v>
      </c>
      <c r="AE74" s="329">
        <f ca="1">IFERROR(IF(AND(НачИнвП_Дата&lt;=AE$3,(КИнвП_Дата)&gt;AE$3),
             INDEX(Ф2_упр.,MATCH("Коммерческие расходы",Ф2!$A$64:$A$81,0),MATCH('ПДДС (2)'!AE$3,Ф2!$3:$3,0)),
             ""),0)</f>
        <v>28</v>
      </c>
      <c r="AF74" s="329">
        <f ca="1">IFERROR(IF(AND(НачИнвП_Дата&lt;=AF$3,(КИнвП_Дата)&gt;AF$3),
             INDEX(Ф2_упр.,MATCH("Коммерческие расходы",Ф2!$A$64:$A$81,0),MATCH('ПДДС (2)'!AF$3,Ф2!$3:$3,0)),
             ""),0)</f>
        <v>28</v>
      </c>
      <c r="AG74" s="329">
        <f ca="1">IFERROR(IF(AND(НачИнвП_Дата&lt;=AG$3,(КИнвП_Дата)&gt;AG$3),
             INDEX(Ф2_упр.,MATCH("Коммерческие расходы",Ф2!$A$64:$A$81,0),MATCH('ПДДС (2)'!AG$3,Ф2!$3:$3,0)),
             ""),0)</f>
        <v>28</v>
      </c>
      <c r="AH74" s="329">
        <f ca="1">IFERROR(IF(AND(НачИнвП_Дата&lt;=AH$3,(КИнвП_Дата)&gt;AH$3),
             INDEX(Ф2_упр.,MATCH("Коммерческие расходы",Ф2!$A$64:$A$81,0),MATCH('ПДДС (2)'!AH$3,Ф2!$3:$3,0)),
             ""),0)</f>
        <v>28</v>
      </c>
      <c r="AI74" s="329">
        <f ca="1">IFERROR(IF(AND(НачИнвП_Дата&lt;=AI$3,(КИнвП_Дата)&gt;AI$3),
             INDEX(Ф2_упр.,MATCH("Коммерческие расходы",Ф2!$A$64:$A$81,0),MATCH('ПДДС (2)'!AI$3,Ф2!$3:$3,0)),
             ""),0)</f>
        <v>28</v>
      </c>
      <c r="AJ74" s="329">
        <f ca="1">IFERROR(IF(AND(НачИнвП_Дата&lt;=AJ$3,(КИнвП_Дата)&gt;AJ$3),
             INDEX(Ф2_упр.,MATCH("Коммерческие расходы",Ф2!$A$64:$A$81,0),MATCH('ПДДС (2)'!AJ$3,Ф2!$3:$3,0)),
             ""),0)</f>
        <v>28</v>
      </c>
      <c r="AK74" s="329">
        <f ca="1">IFERROR(IF(AND(НачИнвП_Дата&lt;=AK$3,(КИнвП_Дата)&gt;AK$3),
             INDEX(Ф2_упр.,MATCH("Коммерческие расходы",Ф2!$A$64:$A$81,0),MATCH('ПДДС (2)'!AK$3,Ф2!$3:$3,0)),
             ""),0)</f>
        <v>28</v>
      </c>
      <c r="AL74" s="329">
        <f ca="1">IFERROR(IF(AND(НачИнвП_Дата&lt;=AL$3,(КИнвП_Дата)&gt;AL$3),
             INDEX(Ф2_упр.,MATCH("Коммерческие расходы",Ф2!$A$64:$A$81,0),MATCH('ПДДС (2)'!AL$3,Ф2!$3:$3,0)),
             ""),0)</f>
        <v>28</v>
      </c>
      <c r="AM74" s="329">
        <f ca="1">IFERROR(IF(AND(НачИнвП_Дата&lt;=AM$3,(КИнвП_Дата)&gt;AM$3),
             INDEX(Ф2_упр.,MATCH("Коммерческие расходы",Ф2!$A$64:$A$81,0),MATCH('ПДДС (2)'!AM$3,Ф2!$3:$3,0)),
             ""),0)</f>
        <v>28</v>
      </c>
      <c r="AN74" s="544">
        <f t="shared" ref="AN74:AN78" ca="1" si="1721">SUM(AB74:AM74)</f>
        <v>336</v>
      </c>
      <c r="AO74" s="329">
        <f ca="1">IFERROR(IF(AND(НачИнвП_Дата&lt;=AO$3,(КИнвП_Дата)&gt;AO$3),
             INDEX(Ф2_упр.,MATCH("Коммерческие расходы",Ф2!$A$64:$A$81,0),MATCH('ПДДС (2)'!AO$3,Ф2!$3:$3,0)),
             ""),0)</f>
        <v>28</v>
      </c>
      <c r="AP74" s="329">
        <f ca="1">IFERROR(IF(AND(НачИнвП_Дата&lt;=AP$3,(КИнвП_Дата)&gt;AP$3),
             INDEX(Ф2_упр.,MATCH("Коммерческие расходы",Ф2!$A$64:$A$81,0),MATCH('ПДДС (2)'!AP$3,Ф2!$3:$3,0)),
             ""),0)</f>
        <v>28</v>
      </c>
      <c r="AQ74" s="329">
        <f ca="1">IFERROR(IF(AND(НачИнвП_Дата&lt;=AQ$3,(КИнвП_Дата)&gt;AQ$3),
             INDEX(Ф2_упр.,MATCH("Коммерческие расходы",Ф2!$A$64:$A$81,0),MATCH('ПДДС (2)'!AQ$3,Ф2!$3:$3,0)),
             ""),0)</f>
        <v>28</v>
      </c>
      <c r="AR74" s="329">
        <f ca="1">IFERROR(IF(AND(НачИнвП_Дата&lt;=AR$3,(КИнвП_Дата)&gt;AR$3),
             INDEX(Ф2_упр.,MATCH("Коммерческие расходы",Ф2!$A$64:$A$81,0),MATCH('ПДДС (2)'!AR$3,Ф2!$3:$3,0)),
             ""),0)</f>
        <v>28</v>
      </c>
      <c r="AS74" s="329">
        <f ca="1">IFERROR(IF(AND(НачИнвП_Дата&lt;=AS$3,(КИнвП_Дата)&gt;AS$3),
             INDEX(Ф2_упр.,MATCH("Коммерческие расходы",Ф2!$A$64:$A$81,0),MATCH('ПДДС (2)'!AS$3,Ф2!$3:$3,0)),
             ""),0)</f>
        <v>28</v>
      </c>
      <c r="AT74" s="329">
        <f ca="1">IFERROR(IF(AND(НачИнвП_Дата&lt;=AT$3,(КИнвП_Дата)&gt;AT$3),
             INDEX(Ф2_упр.,MATCH("Коммерческие расходы",Ф2!$A$64:$A$81,0),MATCH('ПДДС (2)'!AT$3,Ф2!$3:$3,0)),
             ""),0)</f>
        <v>28</v>
      </c>
      <c r="AU74" s="329">
        <f ca="1">IFERROR(IF(AND(НачИнвП_Дата&lt;=AU$3,(КИнвП_Дата)&gt;AU$3),
             INDEX(Ф2_упр.,MATCH("Коммерческие расходы",Ф2!$A$64:$A$81,0),MATCH('ПДДС (2)'!AU$3,Ф2!$3:$3,0)),
             ""),0)</f>
        <v>28</v>
      </c>
      <c r="AV74" s="329">
        <f ca="1">IFERROR(IF(AND(НачИнвП_Дата&lt;=AV$3,(КИнвП_Дата)&gt;AV$3),
             INDEX(Ф2_упр.,MATCH("Коммерческие расходы",Ф2!$A$64:$A$81,0),MATCH('ПДДС (2)'!AV$3,Ф2!$3:$3,0)),
             ""),0)</f>
        <v>28</v>
      </c>
      <c r="AW74" s="329">
        <f ca="1">IFERROR(IF(AND(НачИнвП_Дата&lt;=AW$3,(КИнвП_Дата)&gt;AW$3),
             INDEX(Ф2_упр.,MATCH("Коммерческие расходы",Ф2!$A$64:$A$81,0),MATCH('ПДДС (2)'!AW$3,Ф2!$3:$3,0)),
             ""),0)</f>
        <v>28</v>
      </c>
      <c r="AX74" s="329">
        <f ca="1">IFERROR(IF(AND(НачИнвП_Дата&lt;=AX$3,(КИнвП_Дата)&gt;AX$3),
             INDEX(Ф2_упр.,MATCH("Коммерческие расходы",Ф2!$A$64:$A$81,0),MATCH('ПДДС (2)'!AX$3,Ф2!$3:$3,0)),
             ""),0)</f>
        <v>28</v>
      </c>
      <c r="AY74" s="329">
        <f ca="1">IFERROR(IF(AND(НачИнвП_Дата&lt;=AY$3,(КИнвП_Дата)&gt;AY$3),
             INDEX(Ф2_упр.,MATCH("Коммерческие расходы",Ф2!$A$64:$A$81,0),MATCH('ПДДС (2)'!AY$3,Ф2!$3:$3,0)),
             ""),0)</f>
        <v>28</v>
      </c>
      <c r="AZ74" s="329">
        <f ca="1">IFERROR(IF(AND(НачИнвП_Дата&lt;=AZ$3,(КИнвП_Дата)&gt;AZ$3),
             INDEX(Ф2_упр.,MATCH("Коммерческие расходы",Ф2!$A$64:$A$81,0),MATCH('ПДДС (2)'!AZ$3,Ф2!$3:$3,0)),
             ""),0)</f>
        <v>28</v>
      </c>
      <c r="BA74" s="544">
        <f t="shared" ref="BA74:BA78" ca="1" si="1722">SUM(AO74:AZ74)</f>
        <v>336</v>
      </c>
      <c r="BB74" s="329">
        <f ca="1">IFERROR(IF(AND(НачИнвП_Дата&lt;=BB$3,(КИнвП_Дата)&gt;BB$3),
             INDEX(Ф2_упр.,MATCH("Коммерческие расходы",Ф2!$A$64:$A$81,0),MATCH('ПДДС (2)'!BB$3,Ф2!$3:$3,0)),
             ""),0)</f>
        <v>28</v>
      </c>
      <c r="BC74" s="329">
        <f ca="1">IFERROR(IF(AND(НачИнвП_Дата&lt;=BC$3,(КИнвП_Дата)&gt;BC$3),
             INDEX(Ф2_упр.,MATCH("Коммерческие расходы",Ф2!$A$64:$A$81,0),MATCH('ПДДС (2)'!BC$3,Ф2!$3:$3,0)),
             ""),0)</f>
        <v>28</v>
      </c>
      <c r="BD74" s="329">
        <f ca="1">IFERROR(IF(AND(НачИнвП_Дата&lt;=BD$3,(КИнвП_Дата)&gt;BD$3),
             INDEX(Ф2_упр.,MATCH("Коммерческие расходы",Ф2!$A$64:$A$81,0),MATCH('ПДДС (2)'!BD$3,Ф2!$3:$3,0)),
             ""),0)</f>
        <v>28</v>
      </c>
      <c r="BE74" s="329">
        <f ca="1">IFERROR(IF(AND(НачИнвП_Дата&lt;=BE$3,(КИнвП_Дата)&gt;BE$3),
             INDEX(Ф2_упр.,MATCH("Коммерческие расходы",Ф2!$A$64:$A$81,0),MATCH('ПДДС (2)'!BE$3,Ф2!$3:$3,0)),
             ""),0)</f>
        <v>28</v>
      </c>
      <c r="BF74" s="329">
        <f ca="1">IFERROR(IF(AND(НачИнвП_Дата&lt;=BF$3,(КИнвП_Дата)&gt;BF$3),
             INDEX(Ф2_упр.,MATCH("Коммерческие расходы",Ф2!$A$64:$A$81,0),MATCH('ПДДС (2)'!BF$3,Ф2!$3:$3,0)),
             ""),0)</f>
        <v>28</v>
      </c>
      <c r="BG74" s="329">
        <f ca="1">IFERROR(IF(AND(НачИнвП_Дата&lt;=BG$3,(КИнвП_Дата)&gt;BG$3),
             INDEX(Ф2_упр.,MATCH("Коммерческие расходы",Ф2!$A$64:$A$81,0),MATCH('ПДДС (2)'!BG$3,Ф2!$3:$3,0)),
             ""),0)</f>
        <v>28</v>
      </c>
      <c r="BH74" s="329">
        <f ca="1">IFERROR(IF(AND(НачИнвП_Дата&lt;=BH$3,(КИнвП_Дата)&gt;BH$3),
             INDEX(Ф2_упр.,MATCH("Коммерческие расходы",Ф2!$A$64:$A$81,0),MATCH('ПДДС (2)'!BH$3,Ф2!$3:$3,0)),
             ""),0)</f>
        <v>28</v>
      </c>
      <c r="BI74" s="329">
        <f ca="1">IFERROR(IF(AND(НачИнвП_Дата&lt;=BI$3,(КИнвП_Дата)&gt;BI$3),
             INDEX(Ф2_упр.,MATCH("Коммерческие расходы",Ф2!$A$64:$A$81,0),MATCH('ПДДС (2)'!BI$3,Ф2!$3:$3,0)),
             ""),0)</f>
        <v>28</v>
      </c>
      <c r="BJ74" s="329">
        <f ca="1">IFERROR(IF(AND(НачИнвП_Дата&lt;=BJ$3,(КИнвП_Дата)&gt;BJ$3),
             INDEX(Ф2_упр.,MATCH("Коммерческие расходы",Ф2!$A$64:$A$81,0),MATCH('ПДДС (2)'!BJ$3,Ф2!$3:$3,0)),
             ""),0)</f>
        <v>28</v>
      </c>
      <c r="BK74" s="329">
        <f ca="1">IFERROR(IF(AND(НачИнвП_Дата&lt;=BK$3,(КИнвП_Дата)&gt;BK$3),
             INDEX(Ф2_упр.,MATCH("Коммерческие расходы",Ф2!$A$64:$A$81,0),MATCH('ПДДС (2)'!BK$3,Ф2!$3:$3,0)),
             ""),0)</f>
        <v>28</v>
      </c>
      <c r="BL74" s="329">
        <f ca="1">IFERROR(IF(AND(НачИнвП_Дата&lt;=BL$3,(КИнвП_Дата)&gt;BL$3),
             INDEX(Ф2_упр.,MATCH("Коммерческие расходы",Ф2!$A$64:$A$81,0),MATCH('ПДДС (2)'!BL$3,Ф2!$3:$3,0)),
             ""),0)</f>
        <v>28</v>
      </c>
      <c r="BM74" s="329">
        <f ca="1">IFERROR(IF(AND(НачИнвП_Дата&lt;=BM$3,(КИнвП_Дата)&gt;BM$3),
             INDEX(Ф2_упр.,MATCH("Коммерческие расходы",Ф2!$A$64:$A$81,0),MATCH('ПДДС (2)'!BM$3,Ф2!$3:$3,0)),
             ""),0)</f>
        <v>28</v>
      </c>
      <c r="BN74" s="544">
        <f t="shared" ref="BN74:BN78" ca="1" si="1723">SUM(BB74:BM74)</f>
        <v>336</v>
      </c>
      <c r="BO74" s="329">
        <f ca="1">IFERROR(IF(AND(НачИнвП_Дата&lt;=BO$3,(КИнвП_Дата)&gt;BO$3),
             INDEX(Ф2_упр.,MATCH("Коммерческие расходы",Ф2!$A$64:$A$81,0),MATCH('ПДДС (2)'!BO$3,Ф2!$3:$3,0)),
             ""),0)</f>
        <v>28</v>
      </c>
      <c r="BP74" s="329">
        <f ca="1">IFERROR(IF(AND(НачИнвП_Дата&lt;=BP$3,(КИнвП_Дата)&gt;BP$3),
             INDEX(Ф2_упр.,MATCH("Коммерческие расходы",Ф2!$A$64:$A$81,0),MATCH('ПДДС (2)'!BP$3,Ф2!$3:$3,0)),
             ""),0)</f>
        <v>28</v>
      </c>
      <c r="BQ74" s="329">
        <f ca="1">IFERROR(IF(AND(НачИнвП_Дата&lt;=BQ$3,(КИнвП_Дата)&gt;BQ$3),
             INDEX(Ф2_упр.,MATCH("Коммерческие расходы",Ф2!$A$64:$A$81,0),MATCH('ПДДС (2)'!BQ$3,Ф2!$3:$3,0)),
             ""),0)</f>
        <v>28</v>
      </c>
      <c r="BR74" s="329">
        <f ca="1">IFERROR(IF(AND(НачИнвП_Дата&lt;=BR$3,(КИнвП_Дата)&gt;BR$3),
             INDEX(Ф2_упр.,MATCH("Коммерческие расходы",Ф2!$A$64:$A$81,0),MATCH('ПДДС (2)'!BR$3,Ф2!$3:$3,0)),
             ""),0)</f>
        <v>28</v>
      </c>
      <c r="BS74" s="329">
        <f ca="1">IFERROR(IF(AND(НачИнвП_Дата&lt;=BS$3,(КИнвП_Дата)&gt;BS$3),
             INDEX(Ф2_упр.,MATCH("Коммерческие расходы",Ф2!$A$64:$A$81,0),MATCH('ПДДС (2)'!BS$3,Ф2!$3:$3,0)),
             ""),0)</f>
        <v>28</v>
      </c>
      <c r="BT74" s="329">
        <f ca="1">IFERROR(IF(AND(НачИнвП_Дата&lt;=BT$3,(КИнвП_Дата)&gt;BT$3),
             INDEX(Ф2_упр.,MATCH("Коммерческие расходы",Ф2!$A$64:$A$81,0),MATCH('ПДДС (2)'!BT$3,Ф2!$3:$3,0)),
             ""),0)</f>
        <v>28</v>
      </c>
      <c r="BU74" s="329">
        <f ca="1">IFERROR(IF(AND(НачИнвП_Дата&lt;=BU$3,(КИнвП_Дата)&gt;BU$3),
             INDEX(Ф2_упр.,MATCH("Коммерческие расходы",Ф2!$A$64:$A$81,0),MATCH('ПДДС (2)'!BU$3,Ф2!$3:$3,0)),
             ""),0)</f>
        <v>28</v>
      </c>
      <c r="BV74" s="329">
        <f ca="1">IFERROR(IF(AND(НачИнвП_Дата&lt;=BV$3,(КИнвП_Дата)&gt;BV$3),
             INDEX(Ф2_упр.,MATCH("Коммерческие расходы",Ф2!$A$64:$A$81,0),MATCH('ПДДС (2)'!BV$3,Ф2!$3:$3,0)),
             ""),0)</f>
        <v>28</v>
      </c>
      <c r="BW74" s="329">
        <f ca="1">IFERROR(IF(AND(НачИнвП_Дата&lt;=BW$3,(КИнвП_Дата)&gt;BW$3),
             INDEX(Ф2_упр.,MATCH("Коммерческие расходы",Ф2!$A$64:$A$81,0),MATCH('ПДДС (2)'!BW$3,Ф2!$3:$3,0)),
             ""),0)</f>
        <v>28</v>
      </c>
      <c r="BX74" s="329">
        <f ca="1">IFERROR(IF(AND(НачИнвП_Дата&lt;=BX$3,(КИнвП_Дата)&gt;BX$3),
             INDEX(Ф2_упр.,MATCH("Коммерческие расходы",Ф2!$A$64:$A$81,0),MATCH('ПДДС (2)'!BX$3,Ф2!$3:$3,0)),
             ""),0)</f>
        <v>28</v>
      </c>
      <c r="BY74" s="329">
        <f ca="1">IFERROR(IF(AND(НачИнвП_Дата&lt;=BY$3,(КИнвП_Дата)&gt;BY$3),
             INDEX(Ф2_упр.,MATCH("Коммерческие расходы",Ф2!$A$64:$A$81,0),MATCH('ПДДС (2)'!BY$3,Ф2!$3:$3,0)),
             ""),0)</f>
        <v>28</v>
      </c>
      <c r="BZ74" s="329">
        <f ca="1">IFERROR(IF(AND(НачИнвП_Дата&lt;=BZ$3,(КИнвП_Дата)&gt;BZ$3),
             INDEX(Ф2_упр.,MATCH("Коммерческие расходы",Ф2!$A$64:$A$81,0),MATCH('ПДДС (2)'!BZ$3,Ф2!$3:$3,0)),
             ""),0)</f>
        <v>28</v>
      </c>
      <c r="CA74" s="544">
        <f t="shared" ref="CA74:CA78" ca="1" si="1724">SUM(BO74:BZ74)</f>
        <v>336</v>
      </c>
      <c r="CB74" s="329">
        <f ca="1">IFERROR(IF(AND(НачИнвП_Дата&lt;=CB$3,(КИнвП_Дата)&gt;CB$3),
             INDEX(Ф2_упр.,MATCH("Коммерческие расходы",Ф2!$A$64:$A$81,0),MATCH('ПДДС (2)'!CB$3,Ф2!$3:$3,0)),
             ""),0)</f>
        <v>28</v>
      </c>
      <c r="CC74" s="329">
        <f ca="1">IFERROR(IF(AND(НачИнвП_Дата&lt;=CC$3,(КИнвП_Дата)&gt;CC$3),
             INDEX(Ф2_упр.,MATCH("Коммерческие расходы",Ф2!$A$64:$A$81,0),MATCH('ПДДС (2)'!CC$3,Ф2!$3:$3,0)),
             ""),0)</f>
        <v>28</v>
      </c>
      <c r="CD74" s="329">
        <f ca="1">IFERROR(IF(AND(НачИнвП_Дата&lt;=CD$3,(КИнвП_Дата)&gt;CD$3),
             INDEX(Ф2_упр.,MATCH("Коммерческие расходы",Ф2!$A$64:$A$81,0),MATCH('ПДДС (2)'!CD$3,Ф2!$3:$3,0)),
             ""),0)</f>
        <v>28</v>
      </c>
      <c r="CE74" s="329">
        <f ca="1">IFERROR(IF(AND(НачИнвП_Дата&lt;=CE$3,(КИнвП_Дата)&gt;CE$3),
             INDEX(Ф2_упр.,MATCH("Коммерческие расходы",Ф2!$A$64:$A$81,0),MATCH('ПДДС (2)'!CE$3,Ф2!$3:$3,0)),
             ""),0)</f>
        <v>28</v>
      </c>
      <c r="CF74" s="329">
        <f ca="1">IFERROR(IF(AND(НачИнвП_Дата&lt;=CF$3,(КИнвП_Дата)&gt;CF$3),
             INDEX(Ф2_упр.,MATCH("Коммерческие расходы",Ф2!$A$64:$A$81,0),MATCH('ПДДС (2)'!CF$3,Ф2!$3:$3,0)),
             ""),0)</f>
        <v>28</v>
      </c>
      <c r="CG74" s="329">
        <f ca="1">IFERROR(IF(AND(НачИнвП_Дата&lt;=CG$3,(КИнвП_Дата)&gt;CG$3),
             INDEX(Ф2_упр.,MATCH("Коммерческие расходы",Ф2!$A$64:$A$81,0),MATCH('ПДДС (2)'!CG$3,Ф2!$3:$3,0)),
             ""),0)</f>
        <v>28</v>
      </c>
      <c r="CH74" s="329">
        <f ca="1">IFERROR(IF(AND(НачИнвП_Дата&lt;=CH$3,(КИнвП_Дата)&gt;CH$3),
             INDEX(Ф2_упр.,MATCH("Коммерческие расходы",Ф2!$A$64:$A$81,0),MATCH('ПДДС (2)'!CH$3,Ф2!$3:$3,0)),
             ""),0)</f>
        <v>28</v>
      </c>
      <c r="CI74" s="329">
        <f ca="1">IFERROR(IF(AND(НачИнвП_Дата&lt;=CI$3,(КИнвП_Дата)&gt;CI$3),
             INDEX(Ф2_упр.,MATCH("Коммерческие расходы",Ф2!$A$64:$A$81,0),MATCH('ПДДС (2)'!CI$3,Ф2!$3:$3,0)),
             ""),0)</f>
        <v>28</v>
      </c>
      <c r="CJ74" s="329">
        <f ca="1">IFERROR(IF(AND(НачИнвП_Дата&lt;=CJ$3,(КИнвП_Дата)&gt;CJ$3),
             INDEX(Ф2_упр.,MATCH("Коммерческие расходы",Ф2!$A$64:$A$81,0),MATCH('ПДДС (2)'!CJ$3,Ф2!$3:$3,0)),
             ""),0)</f>
        <v>28</v>
      </c>
      <c r="CK74" s="329">
        <f ca="1">IFERROR(IF(AND(НачИнвП_Дата&lt;=CK$3,(КИнвП_Дата)&gt;CK$3),
             INDEX(Ф2_упр.,MATCH("Коммерческие расходы",Ф2!$A$64:$A$81,0),MATCH('ПДДС (2)'!CK$3,Ф2!$3:$3,0)),
             ""),0)</f>
        <v>28</v>
      </c>
      <c r="CL74" s="329">
        <f ca="1">IFERROR(IF(AND(НачИнвП_Дата&lt;=CL$3,(КИнвП_Дата)&gt;CL$3),
             INDEX(Ф2_упр.,MATCH("Коммерческие расходы",Ф2!$A$64:$A$81,0),MATCH('ПДДС (2)'!CL$3,Ф2!$3:$3,0)),
             ""),0)</f>
        <v>28</v>
      </c>
      <c r="CM74" s="329">
        <f ca="1">IFERROR(IF(AND(НачИнвП_Дата&lt;=CM$3,(КИнвП_Дата)&gt;CM$3),
             INDEX(Ф2_упр.,MATCH("Коммерческие расходы",Ф2!$A$64:$A$81,0),MATCH('ПДДС (2)'!CM$3,Ф2!$3:$3,0)),
             ""),0)</f>
        <v>28</v>
      </c>
      <c r="CN74" s="544">
        <f t="shared" ref="CN74:CN78" ca="1" si="1725">SUM(CB74:CM74)</f>
        <v>336</v>
      </c>
      <c r="CO74" s="329">
        <f ca="1">IFERROR(IF(AND(НачИнвП_Дата&lt;=CO$3,(КИнвП_Дата)&gt;CO$3),
             INDEX(Ф2_упр.,MATCH("Коммерческие расходы",Ф2!$A$64:$A$81,0),MATCH('ПДДС (2)'!CO$3,Ф2!$3:$3,0)),
             ""),0)</f>
        <v>28</v>
      </c>
      <c r="CP74" s="329">
        <f ca="1">IFERROR(IF(AND(НачИнвП_Дата&lt;=CP$3,(КИнвП_Дата)&gt;CP$3),
             INDEX(Ф2_упр.,MATCH("Коммерческие расходы",Ф2!$A$64:$A$81,0),MATCH('ПДДС (2)'!CP$3,Ф2!$3:$3,0)),
             ""),0)</f>
        <v>28</v>
      </c>
      <c r="CQ74" s="329">
        <f ca="1">IFERROR(IF(AND(НачИнвП_Дата&lt;=CQ$3,(КИнвП_Дата)&gt;CQ$3),
             INDEX(Ф2_упр.,MATCH("Коммерческие расходы",Ф2!$A$64:$A$81,0),MATCH('ПДДС (2)'!CQ$3,Ф2!$3:$3,0)),
             ""),0)</f>
        <v>28</v>
      </c>
      <c r="CR74" s="329">
        <f ca="1">IFERROR(IF(AND(НачИнвП_Дата&lt;=CR$3,(КИнвП_Дата)&gt;CR$3),
             INDEX(Ф2_упр.,MATCH("Коммерческие расходы",Ф2!$A$64:$A$81,0),MATCH('ПДДС (2)'!CR$3,Ф2!$3:$3,0)),
             ""),0)</f>
        <v>28</v>
      </c>
      <c r="CS74" s="329">
        <f ca="1">IFERROR(IF(AND(НачИнвП_Дата&lt;=CS$3,(КИнвП_Дата)&gt;CS$3),
             INDEX(Ф2_упр.,MATCH("Коммерческие расходы",Ф2!$A$64:$A$81,0),MATCH('ПДДС (2)'!CS$3,Ф2!$3:$3,0)),
             ""),0)</f>
        <v>28</v>
      </c>
      <c r="CT74" s="329">
        <f ca="1">IFERROR(IF(AND(НачИнвП_Дата&lt;=CT$3,(КИнвП_Дата)&gt;CT$3),
             INDEX(Ф2_упр.,MATCH("Коммерческие расходы",Ф2!$A$64:$A$81,0),MATCH('ПДДС (2)'!CT$3,Ф2!$3:$3,0)),
             ""),0)</f>
        <v>28</v>
      </c>
      <c r="CU74" s="329">
        <f ca="1">IFERROR(IF(AND(НачИнвП_Дата&lt;=CU$3,(КИнвП_Дата)&gt;CU$3),
             INDEX(Ф2_упр.,MATCH("Коммерческие расходы",Ф2!$A$64:$A$81,0),MATCH('ПДДС (2)'!CU$3,Ф2!$3:$3,0)),
             ""),0)</f>
        <v>28</v>
      </c>
      <c r="CV74" s="329">
        <f ca="1">IFERROR(IF(AND(НачИнвП_Дата&lt;=CV$3,(КИнвП_Дата)&gt;CV$3),
             INDEX(Ф2_упр.,MATCH("Коммерческие расходы",Ф2!$A$64:$A$81,0),MATCH('ПДДС (2)'!CV$3,Ф2!$3:$3,0)),
             ""),0)</f>
        <v>28</v>
      </c>
      <c r="CW74" s="329">
        <f ca="1">IFERROR(IF(AND(НачИнвП_Дата&lt;=CW$3,(КИнвП_Дата)&gt;CW$3),
             INDEX(Ф2_упр.,MATCH("Коммерческие расходы",Ф2!$A$64:$A$81,0),MATCH('ПДДС (2)'!CW$3,Ф2!$3:$3,0)),
             ""),0)</f>
        <v>28</v>
      </c>
      <c r="CX74" s="329">
        <f ca="1">IFERROR(IF(AND(НачИнвП_Дата&lt;=CX$3,(КИнвП_Дата)&gt;CX$3),
             INDEX(Ф2_упр.,MATCH("Коммерческие расходы",Ф2!$A$64:$A$81,0),MATCH('ПДДС (2)'!CX$3,Ф2!$3:$3,0)),
             ""),0)</f>
        <v>28</v>
      </c>
      <c r="CY74" s="329">
        <f ca="1">IFERROR(IF(AND(НачИнвП_Дата&lt;=CY$3,(КИнвП_Дата)&gt;CY$3),
             INDEX(Ф2_упр.,MATCH("Коммерческие расходы",Ф2!$A$64:$A$81,0),MATCH('ПДДС (2)'!CY$3,Ф2!$3:$3,0)),
             ""),0)</f>
        <v>28</v>
      </c>
      <c r="CZ74" s="329">
        <f ca="1">IFERROR(IF(AND(НачИнвП_Дата&lt;=CZ$3,(КИнвП_Дата)&gt;CZ$3),
             INDEX(Ф2_упр.,MATCH("Коммерческие расходы",Ф2!$A$64:$A$81,0),MATCH('ПДДС (2)'!CZ$3,Ф2!$3:$3,0)),
             ""),0)</f>
        <v>28</v>
      </c>
      <c r="DA74" s="544">
        <f t="shared" ref="DA74:DA78" ca="1" si="1726">SUM(CO74:CZ74)</f>
        <v>336</v>
      </c>
      <c r="DB74" s="329">
        <f ca="1">IFERROR(IF(AND(НачИнвП_Дата&lt;=DB$3,(КИнвП_Дата)&gt;DB$3),
             INDEX(Ф2_упр.,MATCH("Коммерческие расходы",Ф2!$A$64:$A$81,0),MATCH('ПДДС (2)'!DB$3,Ф2!$3:$3,0)),
             ""),0)</f>
        <v>28</v>
      </c>
      <c r="DC74" s="329">
        <f ca="1">IFERROR(IF(AND(НачИнвП_Дата&lt;=DC$3,(КИнвП_Дата)&gt;DC$3),
             INDEX(Ф2_упр.,MATCH("Коммерческие расходы",Ф2!$A$64:$A$81,0),MATCH('ПДДС (2)'!DC$3,Ф2!$3:$3,0)),
             ""),0)</f>
        <v>28</v>
      </c>
      <c r="DD74" s="329">
        <f ca="1">IFERROR(IF(AND(НачИнвП_Дата&lt;=DD$3,(КИнвП_Дата)&gt;DD$3),
             INDEX(Ф2_упр.,MATCH("Коммерческие расходы",Ф2!$A$64:$A$81,0),MATCH('ПДДС (2)'!DD$3,Ф2!$3:$3,0)),
             ""),0)</f>
        <v>28</v>
      </c>
      <c r="DE74" s="329">
        <f ca="1">IFERROR(IF(AND(НачИнвП_Дата&lt;=DE$3,(КИнвП_Дата)&gt;DE$3),
             INDEX(Ф2_упр.,MATCH("Коммерческие расходы",Ф2!$A$64:$A$81,0),MATCH('ПДДС (2)'!DE$3,Ф2!$3:$3,0)),
             ""),0)</f>
        <v>28</v>
      </c>
      <c r="DF74" s="329">
        <f ca="1">IFERROR(IF(AND(НачИнвП_Дата&lt;=DF$3,(КИнвП_Дата)&gt;DF$3),
             INDEX(Ф2_упр.,MATCH("Коммерческие расходы",Ф2!$A$64:$A$81,0),MATCH('ПДДС (2)'!DF$3,Ф2!$3:$3,0)),
             ""),0)</f>
        <v>28</v>
      </c>
      <c r="DG74" s="329">
        <f ca="1">IFERROR(IF(AND(НачИнвП_Дата&lt;=DG$3,(КИнвП_Дата)&gt;DG$3),
             INDEX(Ф2_упр.,MATCH("Коммерческие расходы",Ф2!$A$64:$A$81,0),MATCH('ПДДС (2)'!DG$3,Ф2!$3:$3,0)),
             ""),0)</f>
        <v>28</v>
      </c>
      <c r="DH74" s="329">
        <f ca="1">IFERROR(IF(AND(НачИнвП_Дата&lt;=DH$3,(КИнвП_Дата)&gt;DH$3),
             INDEX(Ф2_упр.,MATCH("Коммерческие расходы",Ф2!$A$64:$A$81,0),MATCH('ПДДС (2)'!DH$3,Ф2!$3:$3,0)),
             ""),0)</f>
        <v>28</v>
      </c>
      <c r="DI74" s="329">
        <f ca="1">IFERROR(IF(AND(НачИнвП_Дата&lt;=DI$3,(КИнвП_Дата)&gt;DI$3),
             INDEX(Ф2_упр.,MATCH("Коммерческие расходы",Ф2!$A$64:$A$81,0),MATCH('ПДДС (2)'!DI$3,Ф2!$3:$3,0)),
             ""),0)</f>
        <v>28</v>
      </c>
      <c r="DJ74" s="329">
        <f ca="1">IFERROR(IF(AND(НачИнвП_Дата&lt;=DJ$3,(КИнвП_Дата)&gt;DJ$3),
             INDEX(Ф2_упр.,MATCH("Коммерческие расходы",Ф2!$A$64:$A$81,0),MATCH('ПДДС (2)'!DJ$3,Ф2!$3:$3,0)),
             ""),0)</f>
        <v>28</v>
      </c>
      <c r="DK74" s="329">
        <f ca="1">IFERROR(IF(AND(НачИнвП_Дата&lt;=DK$3,(КИнвП_Дата)&gt;DK$3),
             INDEX(Ф2_упр.,MATCH("Коммерческие расходы",Ф2!$A$64:$A$81,0),MATCH('ПДДС (2)'!DK$3,Ф2!$3:$3,0)),
             ""),0)</f>
        <v>28</v>
      </c>
      <c r="DL74" s="329">
        <f ca="1">IFERROR(IF(AND(НачИнвП_Дата&lt;=DL$3,(КИнвП_Дата)&gt;DL$3),
             INDEX(Ф2_упр.,MATCH("Коммерческие расходы",Ф2!$A$64:$A$81,0),MATCH('ПДДС (2)'!DL$3,Ф2!$3:$3,0)),
             ""),0)</f>
        <v>28</v>
      </c>
      <c r="DM74" s="329">
        <f ca="1">IFERROR(IF(AND(НачИнвП_Дата&lt;=DM$3,(КИнвП_Дата)&gt;DM$3),
             INDEX(Ф2_упр.,MATCH("Коммерческие расходы",Ф2!$A$64:$A$81,0),MATCH('ПДДС (2)'!DM$3,Ф2!$3:$3,0)),
             ""),0)</f>
        <v>28</v>
      </c>
      <c r="DN74" s="544">
        <f t="shared" ref="DN74:DN78" ca="1" si="1727">SUM(DB74:DM74)</f>
        <v>336</v>
      </c>
      <c r="DO74" s="329">
        <f ca="1">IFERROR(IF(AND(НачИнвП_Дата&lt;=DO$3,(КИнвП_Дата)&gt;DO$3),
             INDEX(Ф2_упр.,MATCH("Коммерческие расходы",Ф2!$A$64:$A$81,0),MATCH('ПДДС (2)'!DO$3,Ф2!$3:$3,0)),
             ""),0)</f>
        <v>0</v>
      </c>
      <c r="DP74" s="329">
        <f ca="1">IFERROR(IF(AND(НачИнвП_Дата&lt;=DP$3,(КИнвП_Дата)&gt;DP$3),
             INDEX(Ф2_упр.,MATCH("Коммерческие расходы",Ф2!$A$64:$A$81,0),MATCH('ПДДС (2)'!DP$3,Ф2!$3:$3,0)),
             ""),0)</f>
        <v>0</v>
      </c>
      <c r="DQ74" s="329">
        <f ca="1">IFERROR(IF(AND(НачИнвП_Дата&lt;=DQ$3,(КИнвП_Дата)&gt;DQ$3),
             INDEX(Ф2_упр.,MATCH("Коммерческие расходы",Ф2!$A$64:$A$81,0),MATCH('ПДДС (2)'!DQ$3,Ф2!$3:$3,0)),
             ""),0)</f>
        <v>0</v>
      </c>
      <c r="DR74" s="329">
        <f ca="1">IFERROR(IF(AND(НачИнвП_Дата&lt;=DR$3,(КИнвП_Дата)&gt;DR$3),
             INDEX(Ф2_упр.,MATCH("Коммерческие расходы",Ф2!$A$64:$A$81,0),MATCH('ПДДС (2)'!DR$3,Ф2!$3:$3,0)),
             ""),0)</f>
        <v>0</v>
      </c>
      <c r="DS74" s="329">
        <f ca="1">IFERROR(IF(AND(НачИнвП_Дата&lt;=DS$3,(КИнвП_Дата)&gt;DS$3),
             INDEX(Ф2_упр.,MATCH("Коммерческие расходы",Ф2!$A$64:$A$81,0),MATCH('ПДДС (2)'!DS$3,Ф2!$3:$3,0)),
             ""),0)</f>
        <v>0</v>
      </c>
      <c r="DT74" s="329">
        <f ca="1">IFERROR(IF(AND(НачИнвП_Дата&lt;=DT$3,(КИнвП_Дата)&gt;DT$3),
             INDEX(Ф2_упр.,MATCH("Коммерческие расходы",Ф2!$A$64:$A$81,0),MATCH('ПДДС (2)'!DT$3,Ф2!$3:$3,0)),
             ""),0)</f>
        <v>0</v>
      </c>
      <c r="DU74" s="329">
        <f ca="1">IFERROR(IF(AND(НачИнвП_Дата&lt;=DU$3,(КИнвП_Дата)&gt;DU$3),
             INDEX(Ф2_упр.,MATCH("Коммерческие расходы",Ф2!$A$64:$A$81,0),MATCH('ПДДС (2)'!DU$3,Ф2!$3:$3,0)),
             ""),0)</f>
        <v>0</v>
      </c>
      <c r="DV74" s="329">
        <f ca="1">IFERROR(IF(AND(НачИнвП_Дата&lt;=DV$3,(КИнвП_Дата)&gt;DV$3),
             INDEX(Ф2_упр.,MATCH("Коммерческие расходы",Ф2!$A$64:$A$81,0),MATCH('ПДДС (2)'!DV$3,Ф2!$3:$3,0)),
             ""),0)</f>
        <v>0</v>
      </c>
      <c r="DW74" s="329">
        <f ca="1">IFERROR(IF(AND(НачИнвП_Дата&lt;=DW$3,(КИнвП_Дата)&gt;DW$3),
             INDEX(Ф2_упр.,MATCH("Коммерческие расходы",Ф2!$A$64:$A$81,0),MATCH('ПДДС (2)'!DW$3,Ф2!$3:$3,0)),
             ""),0)</f>
        <v>0</v>
      </c>
      <c r="DX74" s="329">
        <f ca="1">IFERROR(IF(AND(НачИнвП_Дата&lt;=DX$3,(КИнвП_Дата)&gt;DX$3),
             INDEX(Ф2_упр.,MATCH("Коммерческие расходы",Ф2!$A$64:$A$81,0),MATCH('ПДДС (2)'!DX$3,Ф2!$3:$3,0)),
             ""),0)</f>
        <v>0</v>
      </c>
      <c r="DY74" s="329">
        <f ca="1">IFERROR(IF(AND(НачИнвП_Дата&lt;=DY$3,(КИнвП_Дата)&gt;DY$3),
             INDEX(Ф2_упр.,MATCH("Коммерческие расходы",Ф2!$A$64:$A$81,0),MATCH('ПДДС (2)'!DY$3,Ф2!$3:$3,0)),
             ""),0)</f>
        <v>0</v>
      </c>
      <c r="DZ74" s="329">
        <f ca="1">IFERROR(IF(AND(НачИнвП_Дата&lt;=DZ$3,(КИнвП_Дата)&gt;DZ$3),
             INDEX(Ф2_упр.,MATCH("Коммерческие расходы",Ф2!$A$64:$A$81,0),MATCH('ПДДС (2)'!DZ$3,Ф2!$3:$3,0)),
             ""),0)</f>
        <v>0</v>
      </c>
      <c r="EA74" s="544">
        <f t="shared" ref="EA74:EA78" ca="1" si="1728">SUM(DO74:DZ74)</f>
        <v>0</v>
      </c>
      <c r="EB74" s="329">
        <f ca="1">IFERROR(IF(AND(НачИнвП_Дата&lt;=EB$3,(КИнвП_Дата)&gt;EB$3),
             INDEX(Ф2_упр.,MATCH("Коммерческие расходы",Ф2!$A$64:$A$81,0),MATCH('ПДДС (2)'!EB$3,Ф2!$3:$3,0)),
             ""),0)</f>
        <v>0</v>
      </c>
      <c r="EC74" s="329">
        <f ca="1">IFERROR(IF(AND(НачИнвП_Дата&lt;=EC$3,(КИнвП_Дата)&gt;EC$3),
             INDEX(Ф2_упр.,MATCH("Коммерческие расходы",Ф2!$A$64:$A$81,0),MATCH('ПДДС (2)'!EC$3,Ф2!$3:$3,0)),
             ""),0)</f>
        <v>0</v>
      </c>
      <c r="ED74" s="329">
        <f ca="1">IFERROR(IF(AND(НачИнвП_Дата&lt;=ED$3,(КИнвП_Дата)&gt;ED$3),
             INDEX(Ф2_упр.,MATCH("Коммерческие расходы",Ф2!$A$64:$A$81,0),MATCH('ПДДС (2)'!ED$3,Ф2!$3:$3,0)),
             ""),0)</f>
        <v>0</v>
      </c>
      <c r="EE74" s="329">
        <f ca="1">IFERROR(IF(AND(НачИнвП_Дата&lt;=EE$3,(КИнвП_Дата)&gt;EE$3),
             INDEX(Ф2_упр.,MATCH("Коммерческие расходы",Ф2!$A$64:$A$81,0),MATCH('ПДДС (2)'!EE$3,Ф2!$3:$3,0)),
             ""),0)</f>
        <v>0</v>
      </c>
      <c r="EF74" s="329">
        <f ca="1">IFERROR(IF(AND(НачИнвП_Дата&lt;=EF$3,(КИнвП_Дата)&gt;EF$3),
             INDEX(Ф2_упр.,MATCH("Коммерческие расходы",Ф2!$A$64:$A$81,0),MATCH('ПДДС (2)'!EF$3,Ф2!$3:$3,0)),
             ""),0)</f>
        <v>0</v>
      </c>
      <c r="EG74" s="329">
        <f ca="1">IFERROR(IF(AND(НачИнвП_Дата&lt;=EG$3,(КИнвП_Дата)&gt;EG$3),
             INDEX(Ф2_упр.,MATCH("Коммерческие расходы",Ф2!$A$64:$A$81,0),MATCH('ПДДС (2)'!EG$3,Ф2!$3:$3,0)),
             ""),0)</f>
        <v>0</v>
      </c>
      <c r="EH74" s="329">
        <f ca="1">IFERROR(IF(AND(НачИнвП_Дата&lt;=EH$3,(КИнвП_Дата)&gt;EH$3),
             INDEX(Ф2_упр.,MATCH("Коммерческие расходы",Ф2!$A$64:$A$81,0),MATCH('ПДДС (2)'!EH$3,Ф2!$3:$3,0)),
             ""),0)</f>
        <v>0</v>
      </c>
      <c r="EI74" s="329">
        <f ca="1">IFERROR(IF(AND(НачИнвП_Дата&lt;=EI$3,(КИнвП_Дата)&gt;EI$3),
             INDEX(Ф2_упр.,MATCH("Коммерческие расходы",Ф2!$A$64:$A$81,0),MATCH('ПДДС (2)'!EI$3,Ф2!$3:$3,0)),
             ""),0)</f>
        <v>0</v>
      </c>
      <c r="EJ74" s="329">
        <f ca="1">IFERROR(IF(AND(НачИнвП_Дата&lt;=EJ$3,(КИнвП_Дата)&gt;EJ$3),
             INDEX(Ф2_упр.,MATCH("Коммерческие расходы",Ф2!$A$64:$A$81,0),MATCH('ПДДС (2)'!EJ$3,Ф2!$3:$3,0)),
             ""),0)</f>
        <v>0</v>
      </c>
      <c r="EK74" s="329">
        <f ca="1">IFERROR(IF(AND(НачИнвП_Дата&lt;=EK$3,(КИнвП_Дата)&gt;EK$3),
             INDEX(Ф2_упр.,MATCH("Коммерческие расходы",Ф2!$A$64:$A$81,0),MATCH('ПДДС (2)'!EK$3,Ф2!$3:$3,0)),
             ""),0)</f>
        <v>0</v>
      </c>
      <c r="EL74" s="329">
        <f ca="1">IFERROR(IF(AND(НачИнвП_Дата&lt;=EL$3,(КИнвП_Дата)&gt;EL$3),
             INDEX(Ф2_упр.,MATCH("Коммерческие расходы",Ф2!$A$64:$A$81,0),MATCH('ПДДС (2)'!EL$3,Ф2!$3:$3,0)),
             ""),0)</f>
        <v>0</v>
      </c>
      <c r="EM74" s="329">
        <f ca="1">IFERROR(IF(AND(НачИнвП_Дата&lt;=EM$3,(КИнвП_Дата)&gt;EM$3),
             INDEX(Ф2_упр.,MATCH("Коммерческие расходы",Ф2!$A$64:$A$81,0),MATCH('ПДДС (2)'!EM$3,Ф2!$3:$3,0)),
             ""),0)</f>
        <v>0</v>
      </c>
      <c r="EN74" s="544">
        <f t="shared" ref="EN74:EN78" ca="1" si="1729">SUM(EB74:EM74)</f>
        <v>0</v>
      </c>
      <c r="EO74" s="329">
        <f ca="1">IFERROR(IF(AND(НачИнвП_Дата&lt;=EO$3,(КИнвП_Дата)&gt;EO$3),
             INDEX(Ф2_упр.,MATCH("Коммерческие расходы",Ф2!$A$64:$A$81,0),MATCH('ПДДС (2)'!EO$3,Ф2!$3:$3,0)),
             ""),0)</f>
        <v>0</v>
      </c>
      <c r="EP74" s="329">
        <f ca="1">IFERROR(IF(AND(НачИнвП_Дата&lt;=EP$3,(КИнвП_Дата)&gt;EP$3),
             INDEX(Ф2_упр.,MATCH("Коммерческие расходы",Ф2!$A$64:$A$81,0),MATCH('ПДДС (2)'!EP$3,Ф2!$3:$3,0)),
             ""),0)</f>
        <v>0</v>
      </c>
      <c r="EQ74" s="329">
        <f ca="1">IFERROR(IF(AND(НачИнвП_Дата&lt;=EQ$3,(КИнвП_Дата)&gt;EQ$3),
             INDEX(Ф2_упр.,MATCH("Коммерческие расходы",Ф2!$A$64:$A$81,0),MATCH('ПДДС (2)'!EQ$3,Ф2!$3:$3,0)),
             ""),0)</f>
        <v>0</v>
      </c>
      <c r="ER74" s="329">
        <f ca="1">IFERROR(IF(AND(НачИнвП_Дата&lt;=ER$3,(КИнвП_Дата)&gt;ER$3),
             INDEX(Ф2_упр.,MATCH("Коммерческие расходы",Ф2!$A$64:$A$81,0),MATCH('ПДДС (2)'!ER$3,Ф2!$3:$3,0)),
             ""),0)</f>
        <v>0</v>
      </c>
      <c r="ES74" s="329">
        <f ca="1">IFERROR(IF(AND(НачИнвП_Дата&lt;=ES$3,(КИнвП_Дата)&gt;ES$3),
             INDEX(Ф2_упр.,MATCH("Коммерческие расходы",Ф2!$A$64:$A$81,0),MATCH('ПДДС (2)'!ES$3,Ф2!$3:$3,0)),
             ""),0)</f>
        <v>0</v>
      </c>
      <c r="ET74" s="329">
        <f ca="1">IFERROR(IF(AND(НачИнвП_Дата&lt;=ET$3,(КИнвП_Дата)&gt;ET$3),
             INDEX(Ф2_упр.,MATCH("Коммерческие расходы",Ф2!$A$64:$A$81,0),MATCH('ПДДС (2)'!ET$3,Ф2!$3:$3,0)),
             ""),0)</f>
        <v>0</v>
      </c>
      <c r="EU74" s="329">
        <f ca="1">IFERROR(IF(AND(НачИнвП_Дата&lt;=EU$3,(КИнвП_Дата)&gt;EU$3),
             INDEX(Ф2_упр.,MATCH("Коммерческие расходы",Ф2!$A$64:$A$81,0),MATCH('ПДДС (2)'!EU$3,Ф2!$3:$3,0)),
             ""),0)</f>
        <v>0</v>
      </c>
      <c r="EV74" s="329">
        <f ca="1">IFERROR(IF(AND(НачИнвП_Дата&lt;=EV$3,(КИнвП_Дата)&gt;EV$3),
             INDEX(Ф2_упр.,MATCH("Коммерческие расходы",Ф2!$A$64:$A$81,0),MATCH('ПДДС (2)'!EV$3,Ф2!$3:$3,0)),
             ""),0)</f>
        <v>0</v>
      </c>
      <c r="EW74" s="329">
        <f ca="1">IFERROR(IF(AND(НачИнвП_Дата&lt;=EW$3,(КИнвП_Дата)&gt;EW$3),
             INDEX(Ф2_упр.,MATCH("Коммерческие расходы",Ф2!$A$64:$A$81,0),MATCH('ПДДС (2)'!EW$3,Ф2!$3:$3,0)),
             ""),0)</f>
        <v>0</v>
      </c>
      <c r="EX74" s="329">
        <f ca="1">IFERROR(IF(AND(НачИнвП_Дата&lt;=EX$3,(КИнвП_Дата)&gt;EX$3),
             INDEX(Ф2_упр.,MATCH("Коммерческие расходы",Ф2!$A$64:$A$81,0),MATCH('ПДДС (2)'!EX$3,Ф2!$3:$3,0)),
             ""),0)</f>
        <v>0</v>
      </c>
      <c r="EY74" s="329">
        <f ca="1">IFERROR(IF(AND(НачИнвП_Дата&lt;=EY$3,(КИнвП_Дата)&gt;EY$3),
             INDEX(Ф2_упр.,MATCH("Коммерческие расходы",Ф2!$A$64:$A$81,0),MATCH('ПДДС (2)'!EY$3,Ф2!$3:$3,0)),
             ""),0)</f>
        <v>0</v>
      </c>
      <c r="EZ74" s="329">
        <f ca="1">IFERROR(IF(AND(НачИнвП_Дата&lt;=EZ$3,(КИнвП_Дата)&gt;EZ$3),
             INDEX(Ф2_упр.,MATCH("Коммерческие расходы",Ф2!$A$64:$A$81,0),MATCH('ПДДС (2)'!EZ$3,Ф2!$3:$3,0)),
             ""),0)</f>
        <v>0</v>
      </c>
      <c r="FA74" s="544">
        <f t="shared" ref="FA74:FA78" ca="1" si="1730">SUM(EO74:EZ74)</f>
        <v>0</v>
      </c>
      <c r="FB74" s="329">
        <f ca="1">IFERROR(IF(AND(НачИнвП_Дата&lt;=FB$3,(КИнвП_Дата)&gt;FB$3),
             INDEX(Ф2_упр.,MATCH("Коммерческие расходы",Ф2!$A$64:$A$81,0),MATCH('ПДДС (2)'!FB$3,Ф2!$3:$3,0)),
             ""),0)</f>
        <v>0</v>
      </c>
      <c r="FC74" s="329">
        <f ca="1">IFERROR(IF(AND(НачИнвП_Дата&lt;=FC$3,(КИнвП_Дата)&gt;FC$3),
             INDEX(Ф2_упр.,MATCH("Коммерческие расходы",Ф2!$A$64:$A$81,0),MATCH('ПДДС (2)'!FC$3,Ф2!$3:$3,0)),
             ""),0)</f>
        <v>0</v>
      </c>
      <c r="FD74" s="329">
        <f ca="1">IFERROR(IF(AND(НачИнвП_Дата&lt;=FD$3,(КИнвП_Дата)&gt;FD$3),
             INDEX(Ф2_упр.,MATCH("Коммерческие расходы",Ф2!$A$64:$A$81,0),MATCH('ПДДС (2)'!FD$3,Ф2!$3:$3,0)),
             ""),0)</f>
        <v>0</v>
      </c>
      <c r="FE74" s="329">
        <f ca="1">IFERROR(IF(AND(НачИнвП_Дата&lt;=FE$3,(КИнвП_Дата)&gt;FE$3),
             INDEX(Ф2_упр.,MATCH("Коммерческие расходы",Ф2!$A$64:$A$81,0),MATCH('ПДДС (2)'!FE$3,Ф2!$3:$3,0)),
             ""),0)</f>
        <v>0</v>
      </c>
      <c r="FF74" s="329">
        <f ca="1">IFERROR(IF(AND(НачИнвП_Дата&lt;=FF$3,(КИнвП_Дата)&gt;FF$3),
             INDEX(Ф2_упр.,MATCH("Коммерческие расходы",Ф2!$A$64:$A$81,0),MATCH('ПДДС (2)'!FF$3,Ф2!$3:$3,0)),
             ""),0)</f>
        <v>0</v>
      </c>
      <c r="FG74" s="329">
        <f ca="1">IFERROR(IF(AND(НачИнвП_Дата&lt;=FG$3,(КИнвП_Дата)&gt;FG$3),
             INDEX(Ф2_упр.,MATCH("Коммерческие расходы",Ф2!$A$64:$A$81,0),MATCH('ПДДС (2)'!FG$3,Ф2!$3:$3,0)),
             ""),0)</f>
        <v>0</v>
      </c>
      <c r="FH74" s="329">
        <f ca="1">IFERROR(IF(AND(НачИнвП_Дата&lt;=FH$3,(КИнвП_Дата)&gt;FH$3),
             INDEX(Ф2_упр.,MATCH("Коммерческие расходы",Ф2!$A$64:$A$81,0),MATCH('ПДДС (2)'!FH$3,Ф2!$3:$3,0)),
             ""),0)</f>
        <v>0</v>
      </c>
      <c r="FI74" s="329">
        <f ca="1">IFERROR(IF(AND(НачИнвП_Дата&lt;=FI$3,(КИнвП_Дата)&gt;FI$3),
             INDEX(Ф2_упр.,MATCH("Коммерческие расходы",Ф2!$A$64:$A$81,0),MATCH('ПДДС (2)'!FI$3,Ф2!$3:$3,0)),
             ""),0)</f>
        <v>0</v>
      </c>
      <c r="FJ74" s="329">
        <f ca="1">IFERROR(IF(AND(НачИнвП_Дата&lt;=FJ$3,(КИнвП_Дата)&gt;FJ$3),
             INDEX(Ф2_упр.,MATCH("Коммерческие расходы",Ф2!$A$64:$A$81,0),MATCH('ПДДС (2)'!FJ$3,Ф2!$3:$3,0)),
             ""),0)</f>
        <v>0</v>
      </c>
      <c r="FK74" s="329">
        <f ca="1">IFERROR(IF(AND(НачИнвП_Дата&lt;=FK$3,(КИнвП_Дата)&gt;FK$3),
             INDEX(Ф2_упр.,MATCH("Коммерческие расходы",Ф2!$A$64:$A$81,0),MATCH('ПДДС (2)'!FK$3,Ф2!$3:$3,0)),
             ""),0)</f>
        <v>0</v>
      </c>
      <c r="FL74" s="329">
        <f ca="1">IFERROR(IF(AND(НачИнвП_Дата&lt;=FL$3,(КИнвП_Дата)&gt;FL$3),
             INDEX(Ф2_упр.,MATCH("Коммерческие расходы",Ф2!$A$64:$A$81,0),MATCH('ПДДС (2)'!FL$3,Ф2!$3:$3,0)),
             ""),0)</f>
        <v>0</v>
      </c>
      <c r="FM74" s="329">
        <f ca="1">IFERROR(IF(AND(НачИнвП_Дата&lt;=FM$3,(КИнвП_Дата)&gt;FM$3),
             INDEX(Ф2_упр.,MATCH("Коммерческие расходы",Ф2!$A$64:$A$81,0),MATCH('ПДДС (2)'!FM$3,Ф2!$3:$3,0)),
             ""),0)</f>
        <v>0</v>
      </c>
      <c r="FN74" s="544">
        <f t="shared" ref="FN74:FN78" ca="1" si="1731">SUM(FB74:FM74)</f>
        <v>0</v>
      </c>
      <c r="FO74" s="329">
        <f ca="1">IFERROR(IF(AND(НачИнвП_Дата&lt;=FO$3,(КИнвП_Дата)&gt;FO$3),
             INDEX(Ф2_упр.,MATCH("Коммерческие расходы",Ф2!$A$64:$A$81,0),MATCH('ПДДС (2)'!FO$3,Ф2!$3:$3,0)),
             ""),0)</f>
        <v>0</v>
      </c>
      <c r="FP74" s="329">
        <f ca="1">IFERROR(IF(AND(НачИнвП_Дата&lt;=FP$3,(КИнвП_Дата)&gt;FP$3),
             INDEX(Ф2_упр.,MATCH("Коммерческие расходы",Ф2!$A$64:$A$81,0),MATCH('ПДДС (2)'!FP$3,Ф2!$3:$3,0)),
             ""),0)</f>
        <v>0</v>
      </c>
      <c r="FQ74" s="329">
        <f ca="1">IFERROR(IF(AND(НачИнвП_Дата&lt;=FQ$3,(КИнвП_Дата)&gt;FQ$3),
             INDEX(Ф2_упр.,MATCH("Коммерческие расходы",Ф2!$A$64:$A$81,0),MATCH('ПДДС (2)'!FQ$3,Ф2!$3:$3,0)),
             ""),0)</f>
        <v>0</v>
      </c>
      <c r="FR74" s="329">
        <f ca="1">IFERROR(IF(AND(НачИнвП_Дата&lt;=FR$3,(КИнвП_Дата)&gt;FR$3),
             INDEX(Ф2_упр.,MATCH("Коммерческие расходы",Ф2!$A$64:$A$81,0),MATCH('ПДДС (2)'!FR$3,Ф2!$3:$3,0)),
             ""),0)</f>
        <v>0</v>
      </c>
      <c r="FS74" s="329">
        <f ca="1">IFERROR(IF(AND(НачИнвП_Дата&lt;=FS$3,(КИнвП_Дата)&gt;FS$3),
             INDEX(Ф2_упр.,MATCH("Коммерческие расходы",Ф2!$A$64:$A$81,0),MATCH('ПДДС (2)'!FS$3,Ф2!$3:$3,0)),
             ""),0)</f>
        <v>0</v>
      </c>
      <c r="FT74" s="329">
        <f ca="1">IFERROR(IF(AND(НачИнвП_Дата&lt;=FT$3,(КИнвП_Дата)&gt;FT$3),
             INDEX(Ф2_упр.,MATCH("Коммерческие расходы",Ф2!$A$64:$A$81,0),MATCH('ПДДС (2)'!FT$3,Ф2!$3:$3,0)),
             ""),0)</f>
        <v>0</v>
      </c>
      <c r="FU74" s="329">
        <f ca="1">IFERROR(IF(AND(НачИнвП_Дата&lt;=FU$3,(КИнвП_Дата)&gt;FU$3),
             INDEX(Ф2_упр.,MATCH("Коммерческие расходы",Ф2!$A$64:$A$81,0),MATCH('ПДДС (2)'!FU$3,Ф2!$3:$3,0)),
             ""),0)</f>
        <v>0</v>
      </c>
      <c r="FV74" s="329">
        <f ca="1">IFERROR(IF(AND(НачИнвП_Дата&lt;=FV$3,(КИнвП_Дата)&gt;FV$3),
             INDEX(Ф2_упр.,MATCH("Коммерческие расходы",Ф2!$A$64:$A$81,0),MATCH('ПДДС (2)'!FV$3,Ф2!$3:$3,0)),
             ""),0)</f>
        <v>0</v>
      </c>
      <c r="FW74" s="329">
        <f ca="1">IFERROR(IF(AND(НачИнвП_Дата&lt;=FW$3,(КИнвП_Дата)&gt;FW$3),
             INDEX(Ф2_упр.,MATCH("Коммерческие расходы",Ф2!$A$64:$A$81,0),MATCH('ПДДС (2)'!FW$3,Ф2!$3:$3,0)),
             ""),0)</f>
        <v>0</v>
      </c>
      <c r="FX74" s="329">
        <f ca="1">IFERROR(IF(AND(НачИнвП_Дата&lt;=FX$3,(КИнвП_Дата)&gt;FX$3),
             INDEX(Ф2_упр.,MATCH("Коммерческие расходы",Ф2!$A$64:$A$81,0),MATCH('ПДДС (2)'!FX$3,Ф2!$3:$3,0)),
             ""),0)</f>
        <v>0</v>
      </c>
      <c r="FY74" s="329">
        <f ca="1">IFERROR(IF(AND(НачИнвП_Дата&lt;=FY$3,(КИнвП_Дата)&gt;FY$3),
             INDEX(Ф2_упр.,MATCH("Коммерческие расходы",Ф2!$A$64:$A$81,0),MATCH('ПДДС (2)'!FY$3,Ф2!$3:$3,0)),
             ""),0)</f>
        <v>0</v>
      </c>
      <c r="FZ74" s="329">
        <f ca="1">IFERROR(IF(AND(НачИнвП_Дата&lt;=FZ$3,(КИнвП_Дата)&gt;FZ$3),
             INDEX(Ф2_упр.,MATCH("Коммерческие расходы",Ф2!$A$64:$A$81,0),MATCH('ПДДС (2)'!FZ$3,Ф2!$3:$3,0)),
             ""),0)</f>
        <v>0</v>
      </c>
      <c r="GA74" s="544">
        <f t="shared" ref="GA74:GA78" ca="1" si="1732">SUM(FO74:FZ74)</f>
        <v>0</v>
      </c>
      <c r="GB74" s="329">
        <f ca="1">IFERROR(IF(AND(НачИнвП_Дата&lt;=GB$3,(КИнвП_Дата)&gt;GB$3),
             INDEX(Ф2_упр.,MATCH("Коммерческие расходы",Ф2!$A$64:$A$81,0),MATCH('ПДДС (2)'!GB$3,Ф2!$3:$3,0)),
             ""),0)</f>
        <v>0</v>
      </c>
      <c r="GC74" s="329">
        <f ca="1">IFERROR(IF(AND(НачИнвП_Дата&lt;=GC$3,(КИнвП_Дата)&gt;GC$3),
             INDEX(Ф2_упр.,MATCH("Коммерческие расходы",Ф2!$A$64:$A$81,0),MATCH('ПДДС (2)'!GC$3,Ф2!$3:$3,0)),
             ""),0)</f>
        <v>0</v>
      </c>
      <c r="GD74" s="329">
        <f ca="1">IFERROR(IF(AND(НачИнвП_Дата&lt;=GD$3,(КИнвП_Дата)&gt;GD$3),
             INDEX(Ф2_упр.,MATCH("Коммерческие расходы",Ф2!$A$64:$A$81,0),MATCH('ПДДС (2)'!GD$3,Ф2!$3:$3,0)),
             ""),0)</f>
        <v>0</v>
      </c>
      <c r="GE74" s="329">
        <f ca="1">IFERROR(IF(AND(НачИнвП_Дата&lt;=GE$3,(КИнвП_Дата)&gt;GE$3),
             INDEX(Ф2_упр.,MATCH("Коммерческие расходы",Ф2!$A$64:$A$81,0),MATCH('ПДДС (2)'!GE$3,Ф2!$3:$3,0)),
             ""),0)</f>
        <v>0</v>
      </c>
      <c r="GF74" s="329">
        <f ca="1">IFERROR(IF(AND(НачИнвП_Дата&lt;=GF$3,(КИнвП_Дата)&gt;GF$3),
             INDEX(Ф2_упр.,MATCH("Коммерческие расходы",Ф2!$A$64:$A$81,0),MATCH('ПДДС (2)'!GF$3,Ф2!$3:$3,0)),
             ""),0)</f>
        <v>0</v>
      </c>
      <c r="GG74" s="329">
        <f ca="1">IFERROR(IF(AND(НачИнвП_Дата&lt;=GG$3,(КИнвП_Дата)&gt;GG$3),
             INDEX(Ф2_упр.,MATCH("Коммерческие расходы",Ф2!$A$64:$A$81,0),MATCH('ПДДС (2)'!GG$3,Ф2!$3:$3,0)),
             ""),0)</f>
        <v>0</v>
      </c>
      <c r="GH74" s="329">
        <f ca="1">IFERROR(IF(AND(НачИнвП_Дата&lt;=GH$3,(КИнвП_Дата)&gt;GH$3),
             INDEX(Ф2_упр.,MATCH("Коммерческие расходы",Ф2!$A$64:$A$81,0),MATCH('ПДДС (2)'!GH$3,Ф2!$3:$3,0)),
             ""),0)</f>
        <v>0</v>
      </c>
      <c r="GI74" s="329">
        <f ca="1">IFERROR(IF(AND(НачИнвП_Дата&lt;=GI$3,(КИнвП_Дата)&gt;GI$3),
             INDEX(Ф2_упр.,MATCH("Коммерческие расходы",Ф2!$A$64:$A$81,0),MATCH('ПДДС (2)'!GI$3,Ф2!$3:$3,0)),
             ""),0)</f>
        <v>0</v>
      </c>
      <c r="GJ74" s="329">
        <f ca="1">IFERROR(IF(AND(НачИнвП_Дата&lt;=GJ$3,(КИнвП_Дата)&gt;GJ$3),
             INDEX(Ф2_упр.,MATCH("Коммерческие расходы",Ф2!$A$64:$A$81,0),MATCH('ПДДС (2)'!GJ$3,Ф2!$3:$3,0)),
             ""),0)</f>
        <v>0</v>
      </c>
      <c r="GK74" s="329">
        <f ca="1">IFERROR(IF(AND(НачИнвП_Дата&lt;=GK$3,(КИнвП_Дата)&gt;GK$3),
             INDEX(Ф2_упр.,MATCH("Коммерческие расходы",Ф2!$A$64:$A$81,0),MATCH('ПДДС (2)'!GK$3,Ф2!$3:$3,0)),
             ""),0)</f>
        <v>0</v>
      </c>
      <c r="GL74" s="329">
        <f ca="1">IFERROR(IF(AND(НачИнвП_Дата&lt;=GL$3,(КИнвП_Дата)&gt;GL$3),
             INDEX(Ф2_упр.,MATCH("Коммерческие расходы",Ф2!$A$64:$A$81,0),MATCH('ПДДС (2)'!GL$3,Ф2!$3:$3,0)),
             ""),0)</f>
        <v>0</v>
      </c>
      <c r="GM74" s="329">
        <f ca="1">IFERROR(IF(AND(НачИнвП_Дата&lt;=GM$3,(КИнвП_Дата)&gt;GM$3),
             INDEX(Ф2_упр.,MATCH("Коммерческие расходы",Ф2!$A$64:$A$81,0),MATCH('ПДДС (2)'!GM$3,Ф2!$3:$3,0)),
             ""),0)</f>
        <v>0</v>
      </c>
      <c r="GN74" s="544">
        <f t="shared" ref="GN74:GN78" ca="1" si="1733">SUM(GB74:GM74)</f>
        <v>0</v>
      </c>
      <c r="GO74" s="329">
        <f ca="1">IFERROR(IF(AND(НачИнвП_Дата&lt;=GO$3,(КИнвП_Дата)&gt;GO$3),
             INDEX(Ф2_упр.,MATCH("Коммерческие расходы",Ф2!$A$64:$A$81,0),MATCH('ПДДС (2)'!GO$3,Ф2!$3:$3,0)),
             ""),0)</f>
        <v>0</v>
      </c>
      <c r="GP74" s="329">
        <f ca="1">IFERROR(IF(AND(НачИнвП_Дата&lt;=GP$3,(КИнвП_Дата)&gt;GP$3),
             INDEX(Ф2_упр.,MATCH("Коммерческие расходы",Ф2!$A$64:$A$81,0),MATCH('ПДДС (2)'!GP$3,Ф2!$3:$3,0)),
             ""),0)</f>
        <v>0</v>
      </c>
      <c r="GQ74" s="329">
        <f ca="1">IFERROR(IF(AND(НачИнвП_Дата&lt;=GQ$3,(КИнвП_Дата)&gt;GQ$3),
             INDEX(Ф2_упр.,MATCH("Коммерческие расходы",Ф2!$A$64:$A$81,0),MATCH('ПДДС (2)'!GQ$3,Ф2!$3:$3,0)),
             ""),0)</f>
        <v>0</v>
      </c>
      <c r="GR74" s="329">
        <f ca="1">IFERROR(IF(AND(НачИнвП_Дата&lt;=GR$3,(КИнвП_Дата)&gt;GR$3),
             INDEX(Ф2_упр.,MATCH("Коммерческие расходы",Ф2!$A$64:$A$81,0),MATCH('ПДДС (2)'!GR$3,Ф2!$3:$3,0)),
             ""),0)</f>
        <v>0</v>
      </c>
      <c r="GS74" s="329">
        <f ca="1">IFERROR(IF(AND(НачИнвП_Дата&lt;=GS$3,(КИнвП_Дата)&gt;GS$3),
             INDEX(Ф2_упр.,MATCH("Коммерческие расходы",Ф2!$A$64:$A$81,0),MATCH('ПДДС (2)'!GS$3,Ф2!$3:$3,0)),
             ""),0)</f>
        <v>0</v>
      </c>
      <c r="GT74" s="329">
        <f ca="1">IFERROR(IF(AND(НачИнвП_Дата&lt;=GT$3,(КИнвП_Дата)&gt;GT$3),
             INDEX(Ф2_упр.,MATCH("Коммерческие расходы",Ф2!$A$64:$A$81,0),MATCH('ПДДС (2)'!GT$3,Ф2!$3:$3,0)),
             ""),0)</f>
        <v>0</v>
      </c>
      <c r="GU74" s="329">
        <f ca="1">IFERROR(IF(AND(НачИнвП_Дата&lt;=GU$3,(КИнвП_Дата)&gt;GU$3),
             INDEX(Ф2_упр.,MATCH("Коммерческие расходы",Ф2!$A$64:$A$81,0),MATCH('ПДДС (2)'!GU$3,Ф2!$3:$3,0)),
             ""),0)</f>
        <v>0</v>
      </c>
      <c r="GV74" s="329">
        <f ca="1">IFERROR(IF(AND(НачИнвП_Дата&lt;=GV$3,(КИнвП_Дата)&gt;GV$3),
             INDEX(Ф2_упр.,MATCH("Коммерческие расходы",Ф2!$A$64:$A$81,0),MATCH('ПДДС (2)'!GV$3,Ф2!$3:$3,0)),
             ""),0)</f>
        <v>0</v>
      </c>
      <c r="GW74" s="329">
        <f ca="1">IFERROR(IF(AND(НачИнвП_Дата&lt;=GW$3,(КИнвП_Дата)&gt;GW$3),
             INDEX(Ф2_упр.,MATCH("Коммерческие расходы",Ф2!$A$64:$A$81,0),MATCH('ПДДС (2)'!GW$3,Ф2!$3:$3,0)),
             ""),0)</f>
        <v>0</v>
      </c>
      <c r="GX74" s="329">
        <f ca="1">IFERROR(IF(AND(НачИнвП_Дата&lt;=GX$3,(КИнвП_Дата)&gt;GX$3),
             INDEX(Ф2_упр.,MATCH("Коммерческие расходы",Ф2!$A$64:$A$81,0),MATCH('ПДДС (2)'!GX$3,Ф2!$3:$3,0)),
             ""),0)</f>
        <v>0</v>
      </c>
      <c r="GY74" s="329">
        <f ca="1">IFERROR(IF(AND(НачИнвП_Дата&lt;=GY$3,(КИнвП_Дата)&gt;GY$3),
             INDEX(Ф2_упр.,MATCH("Коммерческие расходы",Ф2!$A$64:$A$81,0),MATCH('ПДДС (2)'!GY$3,Ф2!$3:$3,0)),
             ""),0)</f>
        <v>0</v>
      </c>
      <c r="GZ74" s="329">
        <f ca="1">IFERROR(IF(AND(НачИнвП_Дата&lt;=GZ$3,(КИнвП_Дата)&gt;GZ$3),
             INDEX(Ф2_упр.,MATCH("Коммерческие расходы",Ф2!$A$64:$A$81,0),MATCH('ПДДС (2)'!GZ$3,Ф2!$3:$3,0)),
             ""),0)</f>
        <v>0</v>
      </c>
      <c r="HA74" s="544">
        <f t="shared" ref="HA74:HA78" ca="1" si="1734">SUM(GO74:GZ74)</f>
        <v>0</v>
      </c>
      <c r="HB74" s="329">
        <f ca="1">IFERROR(IF(AND(НачИнвП_Дата&lt;=HB$3,(КИнвП_Дата)&gt;HB$3),
             INDEX(Ф2_упр.,MATCH("Коммерческие расходы",Ф2!$A$64:$A$81,0),MATCH('ПДДС (2)'!HB$3,Ф2!$3:$3,0)),
             ""),0)</f>
        <v>0</v>
      </c>
      <c r="HC74" s="329">
        <f ca="1">IFERROR(IF(AND(НачИнвП_Дата&lt;=HC$3,(КИнвП_Дата)&gt;HC$3),
             INDEX(Ф2_упр.,MATCH("Коммерческие расходы",Ф2!$A$64:$A$81,0),MATCH('ПДДС (2)'!HC$3,Ф2!$3:$3,0)),
             ""),0)</f>
        <v>0</v>
      </c>
      <c r="HD74" s="329">
        <f ca="1">IFERROR(IF(AND(НачИнвП_Дата&lt;=HD$3,(КИнвП_Дата)&gt;HD$3),
             INDEX(Ф2_упр.,MATCH("Коммерческие расходы",Ф2!$A$64:$A$81,0),MATCH('ПДДС (2)'!HD$3,Ф2!$3:$3,0)),
             ""),0)</f>
        <v>0</v>
      </c>
      <c r="HE74" s="329">
        <f ca="1">IFERROR(IF(AND(НачИнвП_Дата&lt;=HE$3,(КИнвП_Дата)&gt;HE$3),
             INDEX(Ф2_упр.,MATCH("Коммерческие расходы",Ф2!$A$64:$A$81,0),MATCH('ПДДС (2)'!HE$3,Ф2!$3:$3,0)),
             ""),0)</f>
        <v>0</v>
      </c>
      <c r="HF74" s="329">
        <f ca="1">IFERROR(IF(AND(НачИнвП_Дата&lt;=HF$3,(КИнвП_Дата)&gt;HF$3),
             INDEX(Ф2_упр.,MATCH("Коммерческие расходы",Ф2!$A$64:$A$81,0),MATCH('ПДДС (2)'!HF$3,Ф2!$3:$3,0)),
             ""),0)</f>
        <v>0</v>
      </c>
      <c r="HG74" s="329">
        <f ca="1">IFERROR(IF(AND(НачИнвП_Дата&lt;=HG$3,(КИнвП_Дата)&gt;HG$3),
             INDEX(Ф2_упр.,MATCH("Коммерческие расходы",Ф2!$A$64:$A$81,0),MATCH('ПДДС (2)'!HG$3,Ф2!$3:$3,0)),
             ""),0)</f>
        <v>0</v>
      </c>
      <c r="HH74" s="329">
        <f ca="1">IFERROR(IF(AND(НачИнвП_Дата&lt;=HH$3,(КИнвП_Дата)&gt;HH$3),
             INDEX(Ф2_упр.,MATCH("Коммерческие расходы",Ф2!$A$64:$A$81,0),MATCH('ПДДС (2)'!HH$3,Ф2!$3:$3,0)),
             ""),0)</f>
        <v>0</v>
      </c>
      <c r="HI74" s="329">
        <f ca="1">IFERROR(IF(AND(НачИнвП_Дата&lt;=HI$3,(КИнвП_Дата)&gt;HI$3),
             INDEX(Ф2_упр.,MATCH("Коммерческие расходы",Ф2!$A$64:$A$81,0),MATCH('ПДДС (2)'!HI$3,Ф2!$3:$3,0)),
             ""),0)</f>
        <v>0</v>
      </c>
      <c r="HJ74" s="329">
        <f ca="1">IFERROR(IF(AND(НачИнвП_Дата&lt;=HJ$3,(КИнвП_Дата)&gt;HJ$3),
             INDEX(Ф2_упр.,MATCH("Коммерческие расходы",Ф2!$A$64:$A$81,0),MATCH('ПДДС (2)'!HJ$3,Ф2!$3:$3,0)),
             ""),0)</f>
        <v>0</v>
      </c>
      <c r="HK74" s="329">
        <f ca="1">IFERROR(IF(AND(НачИнвП_Дата&lt;=HK$3,(КИнвП_Дата)&gt;HK$3),
             INDEX(Ф2_упр.,MATCH("Коммерческие расходы",Ф2!$A$64:$A$81,0),MATCH('ПДДС (2)'!HK$3,Ф2!$3:$3,0)),
             ""),0)</f>
        <v>0</v>
      </c>
      <c r="HL74" s="329">
        <f ca="1">IFERROR(IF(AND(НачИнвП_Дата&lt;=HL$3,(КИнвП_Дата)&gt;HL$3),
             INDEX(Ф2_упр.,MATCH("Коммерческие расходы",Ф2!$A$64:$A$81,0),MATCH('ПДДС (2)'!HL$3,Ф2!$3:$3,0)),
             ""),0)</f>
        <v>0</v>
      </c>
      <c r="HM74" s="329">
        <f ca="1">IFERROR(IF(AND(НачИнвП_Дата&lt;=HM$3,(КИнвП_Дата)&gt;HM$3),
             INDEX(Ф2_упр.,MATCH("Коммерческие расходы",Ф2!$A$64:$A$81,0),MATCH('ПДДС (2)'!HM$3,Ф2!$3:$3,0)),
             ""),0)</f>
        <v>0</v>
      </c>
      <c r="HN74" s="544">
        <f t="shared" ref="HN74:HN78" ca="1" si="1735">SUM(HB74:HM74)</f>
        <v>0</v>
      </c>
      <c r="HO74" s="329">
        <f ca="1">IFERROR(IF(AND(НачИнвП_Дата&lt;=HO$3,(КИнвП_Дата)&gt;HO$3),
             INDEX(Ф2_упр.,MATCH("Коммерческие расходы",Ф2!$A$64:$A$81,0),MATCH('ПДДС (2)'!HO$3,Ф2!$3:$3,0)),
             ""),0)</f>
        <v>0</v>
      </c>
      <c r="HP74" s="329">
        <f ca="1">IFERROR(IF(AND(НачИнвП_Дата&lt;=HP$3,(КИнвП_Дата)&gt;HP$3),
             INDEX(Ф2_упр.,MATCH("Коммерческие расходы",Ф2!$A$64:$A$81,0),MATCH('ПДДС (2)'!HP$3,Ф2!$3:$3,0)),
             ""),0)</f>
        <v>0</v>
      </c>
      <c r="HQ74" s="329">
        <f ca="1">IFERROR(IF(AND(НачИнвП_Дата&lt;=HQ$3,(КИнвП_Дата)&gt;HQ$3),
             INDEX(Ф2_упр.,MATCH("Коммерческие расходы",Ф2!$A$64:$A$81,0),MATCH('ПДДС (2)'!HQ$3,Ф2!$3:$3,0)),
             ""),0)</f>
        <v>0</v>
      </c>
      <c r="HR74" s="329">
        <f ca="1">IFERROR(IF(AND(НачИнвП_Дата&lt;=HR$3,(КИнвП_Дата)&gt;HR$3),
             INDEX(Ф2_упр.,MATCH("Коммерческие расходы",Ф2!$A$64:$A$81,0),MATCH('ПДДС (2)'!HR$3,Ф2!$3:$3,0)),
             ""),0)</f>
        <v>0</v>
      </c>
      <c r="HS74" s="329">
        <f ca="1">IFERROR(IF(AND(НачИнвП_Дата&lt;=HS$3,(КИнвП_Дата)&gt;HS$3),
             INDEX(Ф2_упр.,MATCH("Коммерческие расходы",Ф2!$A$64:$A$81,0),MATCH('ПДДС (2)'!HS$3,Ф2!$3:$3,0)),
             ""),0)</f>
        <v>0</v>
      </c>
      <c r="HT74" s="329">
        <f ca="1">IFERROR(IF(AND(НачИнвП_Дата&lt;=HT$3,(КИнвП_Дата)&gt;HT$3),
             INDEX(Ф2_упр.,MATCH("Коммерческие расходы",Ф2!$A$64:$A$81,0),MATCH('ПДДС (2)'!HT$3,Ф2!$3:$3,0)),
             ""),0)</f>
        <v>0</v>
      </c>
      <c r="HU74" s="329">
        <f ca="1">IFERROR(IF(AND(НачИнвП_Дата&lt;=HU$3,(КИнвП_Дата)&gt;HU$3),
             INDEX(Ф2_упр.,MATCH("Коммерческие расходы",Ф2!$A$64:$A$81,0),MATCH('ПДДС (2)'!HU$3,Ф2!$3:$3,0)),
             ""),0)</f>
        <v>0</v>
      </c>
      <c r="HV74" s="329">
        <f ca="1">IFERROR(IF(AND(НачИнвП_Дата&lt;=HV$3,(КИнвП_Дата)&gt;HV$3),
             INDEX(Ф2_упр.,MATCH("Коммерческие расходы",Ф2!$A$64:$A$81,0),MATCH('ПДДС (2)'!HV$3,Ф2!$3:$3,0)),
             ""),0)</f>
        <v>0</v>
      </c>
      <c r="HW74" s="329">
        <f ca="1">IFERROR(IF(AND(НачИнвП_Дата&lt;=HW$3,(КИнвП_Дата)&gt;HW$3),
             INDEX(Ф2_упр.,MATCH("Коммерческие расходы",Ф2!$A$64:$A$81,0),MATCH('ПДДС (2)'!HW$3,Ф2!$3:$3,0)),
             ""),0)</f>
        <v>0</v>
      </c>
      <c r="HX74" s="329">
        <f ca="1">IFERROR(IF(AND(НачИнвП_Дата&lt;=HX$3,(КИнвП_Дата)&gt;HX$3),
             INDEX(Ф2_упр.,MATCH("Коммерческие расходы",Ф2!$A$64:$A$81,0),MATCH('ПДДС (2)'!HX$3,Ф2!$3:$3,0)),
             ""),0)</f>
        <v>0</v>
      </c>
      <c r="HY74" s="329">
        <f ca="1">IFERROR(IF(AND(НачИнвП_Дата&lt;=HY$3,(КИнвП_Дата)&gt;HY$3),
             INDEX(Ф2_упр.,MATCH("Коммерческие расходы",Ф2!$A$64:$A$81,0),MATCH('ПДДС (2)'!HY$3,Ф2!$3:$3,0)),
             ""),0)</f>
        <v>0</v>
      </c>
      <c r="HZ74" s="329">
        <f ca="1">IFERROR(IF(AND(НачИнвП_Дата&lt;=HZ$3,(КИнвП_Дата)&gt;HZ$3),
             INDEX(Ф2_упр.,MATCH("Коммерческие расходы",Ф2!$A$64:$A$81,0),MATCH('ПДДС (2)'!HZ$3,Ф2!$3:$3,0)),
             ""),0)</f>
        <v>0</v>
      </c>
      <c r="IA74" s="544">
        <f t="shared" ref="IA74:IA78" ca="1" si="1736">SUM(HO74:HZ74)</f>
        <v>0</v>
      </c>
      <c r="IB74" s="329">
        <f ca="1">IFERROR(IF(AND(НачИнвП_Дата&lt;=IB$3,(КИнвП_Дата)&gt;IB$3),
             INDEX(Ф2_упр.,MATCH("Коммерческие расходы",Ф2!$A$64:$A$81,0),MATCH('ПДДС (2)'!IB$3,Ф2!$3:$3,0)),
             ""),0)</f>
        <v>0</v>
      </c>
      <c r="IC74" s="329">
        <f ca="1">IFERROR(IF(AND(НачИнвП_Дата&lt;=IC$3,(КИнвП_Дата)&gt;IC$3),
             INDEX(Ф2_упр.,MATCH("Коммерческие расходы",Ф2!$A$64:$A$81,0),MATCH('ПДДС (2)'!IC$3,Ф2!$3:$3,0)),
             ""),0)</f>
        <v>0</v>
      </c>
      <c r="ID74" s="329">
        <f ca="1">IFERROR(IF(AND(НачИнвП_Дата&lt;=ID$3,(КИнвП_Дата)&gt;ID$3),
             INDEX(Ф2_упр.,MATCH("Коммерческие расходы",Ф2!$A$64:$A$81,0),MATCH('ПДДС (2)'!ID$3,Ф2!$3:$3,0)),
             ""),0)</f>
        <v>0</v>
      </c>
      <c r="IE74" s="329">
        <f ca="1">IFERROR(IF(AND(НачИнвП_Дата&lt;=IE$3,(КИнвП_Дата)&gt;IE$3),
             INDEX(Ф2_упр.,MATCH("Коммерческие расходы",Ф2!$A$64:$A$81,0),MATCH('ПДДС (2)'!IE$3,Ф2!$3:$3,0)),
             ""),0)</f>
        <v>0</v>
      </c>
      <c r="IF74" s="329">
        <f ca="1">IFERROR(IF(AND(НачИнвП_Дата&lt;=IF$3,(КИнвП_Дата)&gt;IF$3),
             INDEX(Ф2_упр.,MATCH("Коммерческие расходы",Ф2!$A$64:$A$81,0),MATCH('ПДДС (2)'!IF$3,Ф2!$3:$3,0)),
             ""),0)</f>
        <v>0</v>
      </c>
      <c r="IG74" s="329">
        <f ca="1">IFERROR(IF(AND(НачИнвП_Дата&lt;=IG$3,(КИнвП_Дата)&gt;IG$3),
             INDEX(Ф2_упр.,MATCH("Коммерческие расходы",Ф2!$A$64:$A$81,0),MATCH('ПДДС (2)'!IG$3,Ф2!$3:$3,0)),
             ""),0)</f>
        <v>0</v>
      </c>
      <c r="IH74" s="329">
        <f ca="1">IFERROR(IF(AND(НачИнвП_Дата&lt;=IH$3,(КИнвП_Дата)&gt;IH$3),
             INDEX(Ф2_упр.,MATCH("Коммерческие расходы",Ф2!$A$64:$A$81,0),MATCH('ПДДС (2)'!IH$3,Ф2!$3:$3,0)),
             ""),0)</f>
        <v>0</v>
      </c>
      <c r="II74" s="329">
        <f ca="1">IFERROR(IF(AND(НачИнвП_Дата&lt;=II$3,(КИнвП_Дата)&gt;II$3),
             INDEX(Ф2_упр.,MATCH("Коммерческие расходы",Ф2!$A$64:$A$81,0),MATCH('ПДДС (2)'!II$3,Ф2!$3:$3,0)),
             ""),0)</f>
        <v>0</v>
      </c>
      <c r="IJ74" s="329">
        <f ca="1">IFERROR(IF(AND(НачИнвП_Дата&lt;=IJ$3,(КИнвП_Дата)&gt;IJ$3),
             INDEX(Ф2_упр.,MATCH("Коммерческие расходы",Ф2!$A$64:$A$81,0),MATCH('ПДДС (2)'!IJ$3,Ф2!$3:$3,0)),
             ""),0)</f>
        <v>0</v>
      </c>
      <c r="IK74" s="329">
        <f ca="1">IFERROR(IF(AND(НачИнвП_Дата&lt;=IK$3,(КИнвП_Дата)&gt;IK$3),
             INDEX(Ф2_упр.,MATCH("Коммерческие расходы",Ф2!$A$64:$A$81,0),MATCH('ПДДС (2)'!IK$3,Ф2!$3:$3,0)),
             ""),0)</f>
        <v>0</v>
      </c>
      <c r="IL74" s="329">
        <f ca="1">IFERROR(IF(AND(НачИнвП_Дата&lt;=IL$3,(КИнвП_Дата)&gt;IL$3),
             INDEX(Ф2_упр.,MATCH("Коммерческие расходы",Ф2!$A$64:$A$81,0),MATCH('ПДДС (2)'!IL$3,Ф2!$3:$3,0)),
             ""),0)</f>
        <v>0</v>
      </c>
      <c r="IM74" s="329">
        <f ca="1">IFERROR(IF(AND(НачИнвП_Дата&lt;=IM$3,(КИнвП_Дата)&gt;IM$3),
             INDEX(Ф2_упр.,MATCH("Коммерческие расходы",Ф2!$A$64:$A$81,0),MATCH('ПДДС (2)'!IM$3,Ф2!$3:$3,0)),
             ""),0)</f>
        <v>0</v>
      </c>
      <c r="IN74" s="544">
        <f t="shared" ref="IN74:IN78" ca="1" si="1737">SUM(IB74:IM74)</f>
        <v>0</v>
      </c>
      <c r="IO74" s="329">
        <f ca="1">IFERROR(IF(AND(НачИнвП_Дата&lt;=IO$3,(КИнвП_Дата)&gt;IO$3),
             INDEX(Ф2_упр.,MATCH("Коммерческие расходы",Ф2!$A$64:$A$81,0),MATCH('ПДДС (2)'!IO$3,Ф2!$3:$3,0)),
             ""),0)</f>
        <v>0</v>
      </c>
      <c r="IP74" s="329">
        <f ca="1">IFERROR(IF(AND(НачИнвП_Дата&lt;=IP$3,(КИнвП_Дата)&gt;IP$3),
             INDEX(Ф2_упр.,MATCH("Коммерческие расходы",Ф2!$A$64:$A$81,0),MATCH('ПДДС (2)'!IP$3,Ф2!$3:$3,0)),
             ""),0)</f>
        <v>0</v>
      </c>
      <c r="IQ74" s="329">
        <f ca="1">IFERROR(IF(AND(НачИнвП_Дата&lt;=IQ$3,(КИнвП_Дата)&gt;IQ$3),
             INDEX(Ф2_упр.,MATCH("Коммерческие расходы",Ф2!$A$64:$A$81,0),MATCH('ПДДС (2)'!IQ$3,Ф2!$3:$3,0)),
             ""),0)</f>
        <v>0</v>
      </c>
      <c r="IR74" s="329">
        <f ca="1">IFERROR(IF(AND(НачИнвП_Дата&lt;=IR$3,(КИнвП_Дата)&gt;IR$3),
             INDEX(Ф2_упр.,MATCH("Коммерческие расходы",Ф2!$A$64:$A$81,0),MATCH('ПДДС (2)'!IR$3,Ф2!$3:$3,0)),
             ""),0)</f>
        <v>0</v>
      </c>
      <c r="IS74" s="329">
        <f ca="1">IFERROR(IF(AND(НачИнвП_Дата&lt;=IS$3,(КИнвП_Дата)&gt;IS$3),
             INDEX(Ф2_упр.,MATCH("Коммерческие расходы",Ф2!$A$64:$A$81,0),MATCH('ПДДС (2)'!IS$3,Ф2!$3:$3,0)),
             ""),0)</f>
        <v>0</v>
      </c>
      <c r="IT74" s="329">
        <f ca="1">IFERROR(IF(AND(НачИнвП_Дата&lt;=IT$3,(КИнвП_Дата)&gt;IT$3),
             INDEX(Ф2_упр.,MATCH("Коммерческие расходы",Ф2!$A$64:$A$81,0),MATCH('ПДДС (2)'!IT$3,Ф2!$3:$3,0)),
             ""),0)</f>
        <v>0</v>
      </c>
      <c r="IU74" s="329">
        <f ca="1">IFERROR(IF(AND(НачИнвП_Дата&lt;=IU$3,(КИнвП_Дата)&gt;IU$3),
             INDEX(Ф2_упр.,MATCH("Коммерческие расходы",Ф2!$A$64:$A$81,0),MATCH('ПДДС (2)'!IU$3,Ф2!$3:$3,0)),
             ""),0)</f>
        <v>0</v>
      </c>
      <c r="IV74" s="329">
        <f ca="1">IFERROR(IF(AND(НачИнвП_Дата&lt;=IV$3,(КИнвП_Дата)&gt;IV$3),
             INDEX(Ф2_упр.,MATCH("Коммерческие расходы",Ф2!$A$64:$A$81,0),MATCH('ПДДС (2)'!IV$3,Ф2!$3:$3,0)),
             ""),0)</f>
        <v>0</v>
      </c>
      <c r="IW74" s="329">
        <f ca="1">IFERROR(IF(AND(НачИнвП_Дата&lt;=IW$3,(КИнвП_Дата)&gt;IW$3),
             INDEX(Ф2_упр.,MATCH("Коммерческие расходы",Ф2!$A$64:$A$81,0),MATCH('ПДДС (2)'!IW$3,Ф2!$3:$3,0)),
             ""),0)</f>
        <v>0</v>
      </c>
      <c r="IX74" s="329">
        <f ca="1">IFERROR(IF(AND(НачИнвП_Дата&lt;=IX$3,(КИнвП_Дата)&gt;IX$3),
             INDEX(Ф2_упр.,MATCH("Коммерческие расходы",Ф2!$A$64:$A$81,0),MATCH('ПДДС (2)'!IX$3,Ф2!$3:$3,0)),
             ""),0)</f>
        <v>0</v>
      </c>
      <c r="IY74" s="329">
        <f ca="1">IFERROR(IF(AND(НачИнвП_Дата&lt;=IY$3,(КИнвП_Дата)&gt;IY$3),
             INDEX(Ф2_упр.,MATCH("Коммерческие расходы",Ф2!$A$64:$A$81,0),MATCH('ПДДС (2)'!IY$3,Ф2!$3:$3,0)),
             ""),0)</f>
        <v>0</v>
      </c>
      <c r="IZ74" s="329">
        <f ca="1">IFERROR(IF(AND(НачИнвП_Дата&lt;=IZ$3,(КИнвП_Дата)&gt;IZ$3),
             INDEX(Ф2_упр.,MATCH("Коммерческие расходы",Ф2!$A$64:$A$81,0),MATCH('ПДДС (2)'!IZ$3,Ф2!$3:$3,0)),
             ""),0)</f>
        <v>0</v>
      </c>
      <c r="JA74" s="544">
        <f t="shared" ref="JA74:JA78" ca="1" si="1738">SUM(IO74:IZ74)</f>
        <v>0</v>
      </c>
      <c r="JB74" s="329">
        <f ca="1">IFERROR(IF(AND(НачИнвП_Дата&lt;=JB$3,(КИнвП_Дата)&gt;JB$3),
             INDEX(Ф2_упр.,MATCH("Коммерческие расходы",Ф2!$A$64:$A$81,0),MATCH('ПДДС (2)'!JB$3,Ф2!$3:$3,0)),
             ""),0)</f>
        <v>0</v>
      </c>
      <c r="JC74" s="329">
        <f ca="1">IFERROR(IF(AND(НачИнвП_Дата&lt;=JC$3,(КИнвП_Дата)&gt;JC$3),
             INDEX(Ф2_упр.,MATCH("Коммерческие расходы",Ф2!$A$64:$A$81,0),MATCH('ПДДС (2)'!JC$3,Ф2!$3:$3,0)),
             ""),0)</f>
        <v>0</v>
      </c>
      <c r="JD74" s="329">
        <f ca="1">IFERROR(IF(AND(НачИнвП_Дата&lt;=JD$3,(КИнвП_Дата)&gt;JD$3),
             INDEX(Ф2_упр.,MATCH("Коммерческие расходы",Ф2!$A$64:$A$81,0),MATCH('ПДДС (2)'!JD$3,Ф2!$3:$3,0)),
             ""),0)</f>
        <v>0</v>
      </c>
      <c r="JE74" s="329">
        <f ca="1">IFERROR(IF(AND(НачИнвП_Дата&lt;=JE$3,(КИнвП_Дата)&gt;JE$3),
             INDEX(Ф2_упр.,MATCH("Коммерческие расходы",Ф2!$A$64:$A$81,0),MATCH('ПДДС (2)'!JE$3,Ф2!$3:$3,0)),
             ""),0)</f>
        <v>0</v>
      </c>
      <c r="JF74" s="329">
        <f ca="1">IFERROR(IF(AND(НачИнвП_Дата&lt;=JF$3,(КИнвП_Дата)&gt;JF$3),
             INDEX(Ф2_упр.,MATCH("Коммерческие расходы",Ф2!$A$64:$A$81,0),MATCH('ПДДС (2)'!JF$3,Ф2!$3:$3,0)),
             ""),0)</f>
        <v>0</v>
      </c>
      <c r="JG74" s="329">
        <f ca="1">IFERROR(IF(AND(НачИнвП_Дата&lt;=JG$3,(КИнвП_Дата)&gt;JG$3),
             INDEX(Ф2_упр.,MATCH("Коммерческие расходы",Ф2!$A$64:$A$81,0),MATCH('ПДДС (2)'!JG$3,Ф2!$3:$3,0)),
             ""),0)</f>
        <v>0</v>
      </c>
      <c r="JH74" s="329">
        <f ca="1">IFERROR(IF(AND(НачИнвП_Дата&lt;=JH$3,(КИнвП_Дата)&gt;JH$3),
             INDEX(Ф2_упр.,MATCH("Коммерческие расходы",Ф2!$A$64:$A$81,0),MATCH('ПДДС (2)'!JH$3,Ф2!$3:$3,0)),
             ""),0)</f>
        <v>0</v>
      </c>
      <c r="JI74" s="329">
        <f ca="1">IFERROR(IF(AND(НачИнвП_Дата&lt;=JI$3,(КИнвП_Дата)&gt;JI$3),
             INDEX(Ф2_упр.,MATCH("Коммерческие расходы",Ф2!$A$64:$A$81,0),MATCH('ПДДС (2)'!JI$3,Ф2!$3:$3,0)),
             ""),0)</f>
        <v>0</v>
      </c>
      <c r="JJ74" s="329">
        <f ca="1">IFERROR(IF(AND(НачИнвП_Дата&lt;=JJ$3,(КИнвП_Дата)&gt;JJ$3),
             INDEX(Ф2_упр.,MATCH("Коммерческие расходы",Ф2!$A$64:$A$81,0),MATCH('ПДДС (2)'!JJ$3,Ф2!$3:$3,0)),
             ""),0)</f>
        <v>0</v>
      </c>
      <c r="JK74" s="329">
        <f ca="1">IFERROR(IF(AND(НачИнвП_Дата&lt;=JK$3,(КИнвП_Дата)&gt;JK$3),
             INDEX(Ф2_упр.,MATCH("Коммерческие расходы",Ф2!$A$64:$A$81,0),MATCH('ПДДС (2)'!JK$3,Ф2!$3:$3,0)),
             ""),0)</f>
        <v>0</v>
      </c>
      <c r="JL74" s="329">
        <f ca="1">IFERROR(IF(AND(НачИнвП_Дата&lt;=JL$3,(КИнвП_Дата)&gt;JL$3),
             INDEX(Ф2_упр.,MATCH("Коммерческие расходы",Ф2!$A$64:$A$81,0),MATCH('ПДДС (2)'!JL$3,Ф2!$3:$3,0)),
             ""),0)</f>
        <v>0</v>
      </c>
      <c r="JM74" s="329">
        <f ca="1">IFERROR(IF(AND(НачИнвП_Дата&lt;=JM$3,(КИнвП_Дата)&gt;JM$3),
             INDEX(Ф2_упр.,MATCH("Коммерческие расходы",Ф2!$A$64:$A$81,0),MATCH('ПДДС (2)'!JM$3,Ф2!$3:$3,0)),
             ""),0)</f>
        <v>0</v>
      </c>
      <c r="JN74" s="544">
        <f t="shared" ref="JN74:JN78" ca="1" si="1739">SUM(JB74:JM74)</f>
        <v>0</v>
      </c>
      <c r="JO74" s="329">
        <f ca="1">IFERROR(IF(AND(НачИнвП_Дата&lt;=JO$3,(КИнвП_Дата)&gt;JO$3),
             INDEX(Ф2_упр.,MATCH("Коммерческие расходы",Ф2!$A$64:$A$81,0),MATCH('ПДДС (2)'!JO$3,Ф2!$3:$3,0)),
             ""),0)</f>
        <v>0</v>
      </c>
      <c r="JP74" s="329">
        <f ca="1">IFERROR(IF(AND(НачИнвП_Дата&lt;=JP$3,(КИнвП_Дата)&gt;JP$3),
             INDEX(Ф2_упр.,MATCH("Коммерческие расходы",Ф2!$A$64:$A$81,0),MATCH('ПДДС (2)'!JP$3,Ф2!$3:$3,0)),
             ""),0)</f>
        <v>0</v>
      </c>
      <c r="JQ74" s="329">
        <f ca="1">IFERROR(IF(AND(НачИнвП_Дата&lt;=JQ$3,(КИнвП_Дата)&gt;JQ$3),
             INDEX(Ф2_упр.,MATCH("Коммерческие расходы",Ф2!$A$64:$A$81,0),MATCH('ПДДС (2)'!JQ$3,Ф2!$3:$3,0)),
             ""),0)</f>
        <v>0</v>
      </c>
      <c r="JR74" s="329">
        <f ca="1">IFERROR(IF(AND(НачИнвП_Дата&lt;=JR$3,(КИнвП_Дата)&gt;JR$3),
             INDEX(Ф2_упр.,MATCH("Коммерческие расходы",Ф2!$A$64:$A$81,0),MATCH('ПДДС (2)'!JR$3,Ф2!$3:$3,0)),
             ""),0)</f>
        <v>0</v>
      </c>
      <c r="JS74" s="329">
        <f ca="1">IFERROR(IF(AND(НачИнвП_Дата&lt;=JS$3,(КИнвП_Дата)&gt;JS$3),
             INDEX(Ф2_упр.,MATCH("Коммерческие расходы",Ф2!$A$64:$A$81,0),MATCH('ПДДС (2)'!JS$3,Ф2!$3:$3,0)),
             ""),0)</f>
        <v>0</v>
      </c>
      <c r="JT74" s="329">
        <f ca="1">IFERROR(IF(AND(НачИнвП_Дата&lt;=JT$3,(КИнвП_Дата)&gt;JT$3),
             INDEX(Ф2_упр.,MATCH("Коммерческие расходы",Ф2!$A$64:$A$81,0),MATCH('ПДДС (2)'!JT$3,Ф2!$3:$3,0)),
             ""),0)</f>
        <v>0</v>
      </c>
      <c r="JU74" s="329">
        <f ca="1">IFERROR(IF(AND(НачИнвП_Дата&lt;=JU$3,(КИнвП_Дата)&gt;JU$3),
             INDEX(Ф2_упр.,MATCH("Коммерческие расходы",Ф2!$A$64:$A$81,0),MATCH('ПДДС (2)'!JU$3,Ф2!$3:$3,0)),
             ""),0)</f>
        <v>0</v>
      </c>
      <c r="JV74" s="329">
        <f ca="1">IFERROR(IF(AND(НачИнвП_Дата&lt;=JV$3,(КИнвП_Дата)&gt;JV$3),
             INDEX(Ф2_упр.,MATCH("Коммерческие расходы",Ф2!$A$64:$A$81,0),MATCH('ПДДС (2)'!JV$3,Ф2!$3:$3,0)),
             ""),0)</f>
        <v>0</v>
      </c>
      <c r="JW74" s="329">
        <f ca="1">IFERROR(IF(AND(НачИнвП_Дата&lt;=JW$3,(КИнвП_Дата)&gt;JW$3),
             INDEX(Ф2_упр.,MATCH("Коммерческие расходы",Ф2!$A$64:$A$81,0),MATCH('ПДДС (2)'!JW$3,Ф2!$3:$3,0)),
             ""),0)</f>
        <v>0</v>
      </c>
      <c r="JX74" s="329">
        <f ca="1">IFERROR(IF(AND(НачИнвП_Дата&lt;=JX$3,(КИнвП_Дата)&gt;JX$3),
             INDEX(Ф2_упр.,MATCH("Коммерческие расходы",Ф2!$A$64:$A$81,0),MATCH('ПДДС (2)'!JX$3,Ф2!$3:$3,0)),
             ""),0)</f>
        <v>0</v>
      </c>
      <c r="JY74" s="329">
        <f ca="1">IFERROR(IF(AND(НачИнвП_Дата&lt;=JY$3,(КИнвП_Дата)&gt;JY$3),
             INDEX(Ф2_упр.,MATCH("Коммерческие расходы",Ф2!$A$64:$A$81,0),MATCH('ПДДС (2)'!JY$3,Ф2!$3:$3,0)),
             ""),0)</f>
        <v>0</v>
      </c>
      <c r="JZ74" s="329">
        <f ca="1">IFERROR(IF(AND(НачИнвП_Дата&lt;=JZ$3,(КИнвП_Дата)&gt;JZ$3),
             INDEX(Ф2_упр.,MATCH("Коммерческие расходы",Ф2!$A$64:$A$81,0),MATCH('ПДДС (2)'!JZ$3,Ф2!$3:$3,0)),
             ""),0)</f>
        <v>0</v>
      </c>
      <c r="KA74" s="544">
        <f t="shared" ref="KA74:KA78" ca="1" si="1740">SUM(JO74:JZ74)</f>
        <v>0</v>
      </c>
      <c r="KB74" s="329">
        <f ca="1">IFERROR(IF(AND(НачИнвП_Дата&lt;=KB$3,(КИнвП_Дата)&gt;KB$3),
             INDEX(Ф2_упр.,MATCH("Коммерческие расходы",Ф2!$A$64:$A$81,0),MATCH('ПДДС (2)'!KB$3,Ф2!$3:$3,0)),
             ""),0)</f>
        <v>0</v>
      </c>
      <c r="KC74" s="329">
        <f ca="1">IFERROR(IF(AND(НачИнвП_Дата&lt;=KC$3,(КИнвП_Дата)&gt;KC$3),
             INDEX(Ф2_упр.,MATCH("Коммерческие расходы",Ф2!$A$64:$A$81,0),MATCH('ПДДС (2)'!KC$3,Ф2!$3:$3,0)),
             ""),0)</f>
        <v>0</v>
      </c>
      <c r="KD74" s="329">
        <f ca="1">IFERROR(IF(AND(НачИнвП_Дата&lt;=KD$3,(КИнвП_Дата)&gt;KD$3),
             INDEX(Ф2_упр.,MATCH("Коммерческие расходы",Ф2!$A$64:$A$81,0),MATCH('ПДДС (2)'!KD$3,Ф2!$3:$3,0)),
             ""),0)</f>
        <v>0</v>
      </c>
      <c r="KE74" s="329">
        <f ca="1">IFERROR(IF(AND(НачИнвП_Дата&lt;=KE$3,(КИнвП_Дата)&gt;KE$3),
             INDEX(Ф2_упр.,MATCH("Коммерческие расходы",Ф2!$A$64:$A$81,0),MATCH('ПДДС (2)'!KE$3,Ф2!$3:$3,0)),
             ""),0)</f>
        <v>0</v>
      </c>
      <c r="KF74" s="329">
        <f ca="1">IFERROR(IF(AND(НачИнвП_Дата&lt;=KF$3,(КИнвП_Дата)&gt;KF$3),
             INDEX(Ф2_упр.,MATCH("Коммерческие расходы",Ф2!$A$64:$A$81,0),MATCH('ПДДС (2)'!KF$3,Ф2!$3:$3,0)),
             ""),0)</f>
        <v>0</v>
      </c>
      <c r="KG74" s="329">
        <f ca="1">IFERROR(IF(AND(НачИнвП_Дата&lt;=KG$3,(КИнвП_Дата)&gt;KG$3),
             INDEX(Ф2_упр.,MATCH("Коммерческие расходы",Ф2!$A$64:$A$81,0),MATCH('ПДДС (2)'!KG$3,Ф2!$3:$3,0)),
             ""),0)</f>
        <v>0</v>
      </c>
      <c r="KH74" s="329">
        <f ca="1">IFERROR(IF(AND(НачИнвП_Дата&lt;=KH$3,(КИнвП_Дата)&gt;KH$3),
             INDEX(Ф2_упр.,MATCH("Коммерческие расходы",Ф2!$A$64:$A$81,0),MATCH('ПДДС (2)'!KH$3,Ф2!$3:$3,0)),
             ""),0)</f>
        <v>0</v>
      </c>
      <c r="KI74" s="329">
        <f ca="1">IFERROR(IF(AND(НачИнвП_Дата&lt;=KI$3,(КИнвП_Дата)&gt;KI$3),
             INDEX(Ф2_упр.,MATCH("Коммерческие расходы",Ф2!$A$64:$A$81,0),MATCH('ПДДС (2)'!KI$3,Ф2!$3:$3,0)),
             ""),0)</f>
        <v>0</v>
      </c>
      <c r="KJ74" s="329">
        <f ca="1">IFERROR(IF(AND(НачИнвП_Дата&lt;=KJ$3,(КИнвП_Дата)&gt;KJ$3),
             INDEX(Ф2_упр.,MATCH("Коммерческие расходы",Ф2!$A$64:$A$81,0),MATCH('ПДДС (2)'!KJ$3,Ф2!$3:$3,0)),
             ""),0)</f>
        <v>0</v>
      </c>
      <c r="KK74" s="329">
        <f ca="1">IFERROR(IF(AND(НачИнвП_Дата&lt;=KK$3,(КИнвП_Дата)&gt;KK$3),
             INDEX(Ф2_упр.,MATCH("Коммерческие расходы",Ф2!$A$64:$A$81,0),MATCH('ПДДС (2)'!KK$3,Ф2!$3:$3,0)),
             ""),0)</f>
        <v>0</v>
      </c>
      <c r="KL74" s="329">
        <f ca="1">IFERROR(IF(AND(НачИнвП_Дата&lt;=KL$3,(КИнвП_Дата)&gt;KL$3),
             INDEX(Ф2_упр.,MATCH("Коммерческие расходы",Ф2!$A$64:$A$81,0),MATCH('ПДДС (2)'!KL$3,Ф2!$3:$3,0)),
             ""),0)</f>
        <v>0</v>
      </c>
      <c r="KM74" s="329">
        <f ca="1">IFERROR(IF(AND(НачИнвП_Дата&lt;=KM$3,(КИнвП_Дата)&gt;KM$3),
             INDEX(Ф2_упр.,MATCH("Коммерческие расходы",Ф2!$A$64:$A$81,0),MATCH('ПДДС (2)'!KM$3,Ф2!$3:$3,0)),
             ""),0)</f>
        <v>0</v>
      </c>
      <c r="KN74" s="544">
        <f t="shared" ref="KN74:KN78" ca="1" si="1741">SUM(KB74:KM74)</f>
        <v>0</v>
      </c>
      <c r="KO74" s="329">
        <f ca="1">IFERROR(IF(AND(НачИнвП_Дата&lt;=KO$3,(КИнвП_Дата)&gt;KO$3),
             INDEX(Ф2_упр.,MATCH("Коммерческие расходы",Ф2!$A$64:$A$81,0),MATCH('ПДДС (2)'!KO$3,Ф2!$3:$3,0)),
             ""),0)</f>
        <v>0</v>
      </c>
      <c r="KP74" s="329">
        <f ca="1">IFERROR(IF(AND(НачИнвП_Дата&lt;=KP$3,(КИнвП_Дата)&gt;KP$3),
             INDEX(Ф2_упр.,MATCH("Коммерческие расходы",Ф2!$A$64:$A$81,0),MATCH('ПДДС (2)'!KP$3,Ф2!$3:$3,0)),
             ""),0)</f>
        <v>0</v>
      </c>
      <c r="KQ74" s="329">
        <f ca="1">IFERROR(IF(AND(НачИнвП_Дата&lt;=KQ$3,(КИнвП_Дата)&gt;KQ$3),
             INDEX(Ф2_упр.,MATCH("Коммерческие расходы",Ф2!$A$64:$A$81,0),MATCH('ПДДС (2)'!KQ$3,Ф2!$3:$3,0)),
             ""),0)</f>
        <v>0</v>
      </c>
      <c r="KR74" s="329">
        <f ca="1">IFERROR(IF(AND(НачИнвП_Дата&lt;=KR$3,(КИнвП_Дата)&gt;KR$3),
             INDEX(Ф2_упр.,MATCH("Коммерческие расходы",Ф2!$A$64:$A$81,0),MATCH('ПДДС (2)'!KR$3,Ф2!$3:$3,0)),
             ""),0)</f>
        <v>0</v>
      </c>
      <c r="KS74" s="329">
        <f ca="1">IFERROR(IF(AND(НачИнвП_Дата&lt;=KS$3,(КИнвП_Дата)&gt;KS$3),
             INDEX(Ф2_упр.,MATCH("Коммерческие расходы",Ф2!$A$64:$A$81,0),MATCH('ПДДС (2)'!KS$3,Ф2!$3:$3,0)),
             ""),0)</f>
        <v>0</v>
      </c>
      <c r="KT74" s="329">
        <f ca="1">IFERROR(IF(AND(НачИнвП_Дата&lt;=KT$3,(КИнвП_Дата)&gt;KT$3),
             INDEX(Ф2_упр.,MATCH("Коммерческие расходы",Ф2!$A$64:$A$81,0),MATCH('ПДДС (2)'!KT$3,Ф2!$3:$3,0)),
             ""),0)</f>
        <v>0</v>
      </c>
      <c r="KU74" s="329">
        <f ca="1">IFERROR(IF(AND(НачИнвП_Дата&lt;=KU$3,(КИнвП_Дата)&gt;KU$3),
             INDEX(Ф2_упр.,MATCH("Коммерческие расходы",Ф2!$A$64:$A$81,0),MATCH('ПДДС (2)'!KU$3,Ф2!$3:$3,0)),
             ""),0)</f>
        <v>0</v>
      </c>
      <c r="KV74" s="329">
        <f ca="1">IFERROR(IF(AND(НачИнвП_Дата&lt;=KV$3,(КИнвП_Дата)&gt;KV$3),
             INDEX(Ф2_упр.,MATCH("Коммерческие расходы",Ф2!$A$64:$A$81,0),MATCH('ПДДС (2)'!KV$3,Ф2!$3:$3,0)),
             ""),0)</f>
        <v>0</v>
      </c>
      <c r="KW74" s="329">
        <f ca="1">IFERROR(IF(AND(НачИнвП_Дата&lt;=KW$3,(КИнвП_Дата)&gt;KW$3),
             INDEX(Ф2_упр.,MATCH("Коммерческие расходы",Ф2!$A$64:$A$81,0),MATCH('ПДДС (2)'!KW$3,Ф2!$3:$3,0)),
             ""),0)</f>
        <v>0</v>
      </c>
      <c r="KX74" s="329">
        <f ca="1">IFERROR(IF(AND(НачИнвП_Дата&lt;=KX$3,(КИнвП_Дата)&gt;KX$3),
             INDEX(Ф2_упр.,MATCH("Коммерческие расходы",Ф2!$A$64:$A$81,0),MATCH('ПДДС (2)'!KX$3,Ф2!$3:$3,0)),
             ""),0)</f>
        <v>0</v>
      </c>
      <c r="KY74" s="329">
        <f ca="1">IFERROR(IF(AND(НачИнвП_Дата&lt;=KY$3,(КИнвП_Дата)&gt;KY$3),
             INDEX(Ф2_упр.,MATCH("Коммерческие расходы",Ф2!$A$64:$A$81,0),MATCH('ПДДС (2)'!KY$3,Ф2!$3:$3,0)),
             ""),0)</f>
        <v>0</v>
      </c>
      <c r="KZ74" s="329">
        <f ca="1">IFERROR(IF(AND(НачИнвП_Дата&lt;=KZ$3,(КИнвП_Дата)&gt;KZ$3),
             INDEX(Ф2_упр.,MATCH("Коммерческие расходы",Ф2!$A$64:$A$81,0),MATCH('ПДДС (2)'!KZ$3,Ф2!$3:$3,0)),
             ""),0)</f>
        <v>0</v>
      </c>
      <c r="LA74" s="544">
        <f t="shared" ref="LA74:LA78" ca="1" si="1742">SUM(KO74:KZ74)</f>
        <v>0</v>
      </c>
      <c r="LB74" s="329">
        <f ca="1">IFERROR(IF(AND(НачИнвП_Дата&lt;=LB$3,(КИнвП_Дата)&gt;LB$3),
             INDEX(Ф2_упр.,MATCH("Коммерческие расходы",Ф2!$A$64:$A$81,0),MATCH('ПДДС (2)'!LB$3,Ф2!$3:$3,0)),
             ""),0)</f>
        <v>0</v>
      </c>
      <c r="LC74" s="329">
        <f ca="1">IFERROR(IF(AND(НачИнвП_Дата&lt;=LC$3,(КИнвП_Дата)&gt;LC$3),
             INDEX(Ф2_упр.,MATCH("Коммерческие расходы",Ф2!$A$64:$A$81,0),MATCH('ПДДС (2)'!LC$3,Ф2!$3:$3,0)),
             ""),0)</f>
        <v>0</v>
      </c>
      <c r="LD74" s="329">
        <f ca="1">IFERROR(IF(AND(НачИнвП_Дата&lt;=LD$3,(КИнвП_Дата)&gt;LD$3),
             INDEX(Ф2_упр.,MATCH("Коммерческие расходы",Ф2!$A$64:$A$81,0),MATCH('ПДДС (2)'!LD$3,Ф2!$3:$3,0)),
             ""),0)</f>
        <v>0</v>
      </c>
      <c r="LE74" s="329">
        <f ca="1">IFERROR(IF(AND(НачИнвП_Дата&lt;=LE$3,(КИнвП_Дата)&gt;LE$3),
             INDEX(Ф2_упр.,MATCH("Коммерческие расходы",Ф2!$A$64:$A$81,0),MATCH('ПДДС (2)'!LE$3,Ф2!$3:$3,0)),
             ""),0)</f>
        <v>0</v>
      </c>
      <c r="LF74" s="329">
        <f ca="1">IFERROR(IF(AND(НачИнвП_Дата&lt;=LF$3,(КИнвП_Дата)&gt;LF$3),
             INDEX(Ф2_упр.,MATCH("Коммерческие расходы",Ф2!$A$64:$A$81,0),MATCH('ПДДС (2)'!LF$3,Ф2!$3:$3,0)),
             ""),0)</f>
        <v>0</v>
      </c>
      <c r="LG74" s="329">
        <f ca="1">IFERROR(IF(AND(НачИнвП_Дата&lt;=LG$3,(КИнвП_Дата)&gt;LG$3),
             INDEX(Ф2_упр.,MATCH("Коммерческие расходы",Ф2!$A$64:$A$81,0),MATCH('ПДДС (2)'!LG$3,Ф2!$3:$3,0)),
             ""),0)</f>
        <v>0</v>
      </c>
      <c r="LH74" s="329">
        <f ca="1">IFERROR(IF(AND(НачИнвП_Дата&lt;=LH$3,(КИнвП_Дата)&gt;LH$3),
             INDEX(Ф2_упр.,MATCH("Коммерческие расходы",Ф2!$A$64:$A$81,0),MATCH('ПДДС (2)'!LH$3,Ф2!$3:$3,0)),
             ""),0)</f>
        <v>0</v>
      </c>
      <c r="LI74" s="329">
        <f ca="1">IFERROR(IF(AND(НачИнвП_Дата&lt;=LI$3,(КИнвП_Дата)&gt;LI$3),
             INDEX(Ф2_упр.,MATCH("Коммерческие расходы",Ф2!$A$64:$A$81,0),MATCH('ПДДС (2)'!LI$3,Ф2!$3:$3,0)),
             ""),0)</f>
        <v>0</v>
      </c>
      <c r="LJ74" s="329">
        <f ca="1">IFERROR(IF(AND(НачИнвП_Дата&lt;=LJ$3,(КИнвП_Дата)&gt;LJ$3),
             INDEX(Ф2_упр.,MATCH("Коммерческие расходы",Ф2!$A$64:$A$81,0),MATCH('ПДДС (2)'!LJ$3,Ф2!$3:$3,0)),
             ""),0)</f>
        <v>0</v>
      </c>
      <c r="LK74" s="329">
        <f ca="1">IFERROR(IF(AND(НачИнвП_Дата&lt;=LK$3,(КИнвП_Дата)&gt;LK$3),
             INDEX(Ф2_упр.,MATCH("Коммерческие расходы",Ф2!$A$64:$A$81,0),MATCH('ПДДС (2)'!LK$3,Ф2!$3:$3,0)),
             ""),0)</f>
        <v>0</v>
      </c>
      <c r="LL74" s="329">
        <f ca="1">IFERROR(IF(AND(НачИнвП_Дата&lt;=LL$3,(КИнвП_Дата)&gt;LL$3),
             INDEX(Ф2_упр.,MATCH("Коммерческие расходы",Ф2!$A$64:$A$81,0),MATCH('ПДДС (2)'!LL$3,Ф2!$3:$3,0)),
             ""),0)</f>
        <v>0</v>
      </c>
      <c r="LM74" s="329">
        <f ca="1">IFERROR(IF(AND(НачИнвП_Дата&lt;=LM$3,(КИнвП_Дата)&gt;LM$3),
             INDEX(Ф2_упр.,MATCH("Коммерческие расходы",Ф2!$A$64:$A$81,0),MATCH('ПДДС (2)'!LM$3,Ф2!$3:$3,0)),
             ""),0)</f>
        <v>0</v>
      </c>
      <c r="LN74" s="544">
        <f t="shared" ref="LN74:LN78" ca="1" si="1743">SUM(LB74:LM74)</f>
        <v>0</v>
      </c>
      <c r="LO74" s="329">
        <f ca="1">IFERROR(IF(AND(НачИнвП_Дата&lt;=LO$3,(КИнвП_Дата)&gt;LO$3),
             INDEX(Ф2_упр.,MATCH("Коммерческие расходы",Ф2!$A$64:$A$81,0),MATCH('ПДДС (2)'!LO$3,Ф2!$3:$3,0)),
             ""),0)</f>
        <v>0</v>
      </c>
      <c r="LP74" s="329">
        <f ca="1">IFERROR(IF(AND(НачИнвП_Дата&lt;=LP$3,(КИнвП_Дата)&gt;LP$3),
             INDEX(Ф2_упр.,MATCH("Коммерческие расходы",Ф2!$A$64:$A$81,0),MATCH('ПДДС (2)'!LP$3,Ф2!$3:$3,0)),
             ""),0)</f>
        <v>0</v>
      </c>
      <c r="LQ74" s="329">
        <f ca="1">IFERROR(IF(AND(НачИнвП_Дата&lt;=LQ$3,(КИнвП_Дата)&gt;LQ$3),
             INDEX(Ф2_упр.,MATCH("Коммерческие расходы",Ф2!$A$64:$A$81,0),MATCH('ПДДС (2)'!LQ$3,Ф2!$3:$3,0)),
             ""),0)</f>
        <v>0</v>
      </c>
      <c r="LR74" s="329">
        <f ca="1">IFERROR(IF(AND(НачИнвП_Дата&lt;=LR$3,(КИнвП_Дата)&gt;LR$3),
             INDEX(Ф2_упр.,MATCH("Коммерческие расходы",Ф2!$A$64:$A$81,0),MATCH('ПДДС (2)'!LR$3,Ф2!$3:$3,0)),
             ""),0)</f>
        <v>0</v>
      </c>
      <c r="LS74" s="329">
        <f ca="1">IFERROR(IF(AND(НачИнвП_Дата&lt;=LS$3,(КИнвП_Дата)&gt;LS$3),
             INDEX(Ф2_упр.,MATCH("Коммерческие расходы",Ф2!$A$64:$A$81,0),MATCH('ПДДС (2)'!LS$3,Ф2!$3:$3,0)),
             ""),0)</f>
        <v>0</v>
      </c>
      <c r="LT74" s="329">
        <f ca="1">IFERROR(IF(AND(НачИнвП_Дата&lt;=LT$3,(КИнвП_Дата)&gt;LT$3),
             INDEX(Ф2_упр.,MATCH("Коммерческие расходы",Ф2!$A$64:$A$81,0),MATCH('ПДДС (2)'!LT$3,Ф2!$3:$3,0)),
             ""),0)</f>
        <v>0</v>
      </c>
      <c r="LU74" s="329">
        <f ca="1">IFERROR(IF(AND(НачИнвП_Дата&lt;=LU$3,(КИнвП_Дата)&gt;LU$3),
             INDEX(Ф2_упр.,MATCH("Коммерческие расходы",Ф2!$A$64:$A$81,0),MATCH('ПДДС (2)'!LU$3,Ф2!$3:$3,0)),
             ""),0)</f>
        <v>0</v>
      </c>
      <c r="LV74" s="329">
        <f ca="1">IFERROR(IF(AND(НачИнвП_Дата&lt;=LV$3,(КИнвП_Дата)&gt;LV$3),
             INDEX(Ф2_упр.,MATCH("Коммерческие расходы",Ф2!$A$64:$A$81,0),MATCH('ПДДС (2)'!LV$3,Ф2!$3:$3,0)),
             ""),0)</f>
        <v>0</v>
      </c>
      <c r="LW74" s="329">
        <f ca="1">IFERROR(IF(AND(НачИнвП_Дата&lt;=LW$3,(КИнвП_Дата)&gt;LW$3),
             INDEX(Ф2_упр.,MATCH("Коммерческие расходы",Ф2!$A$64:$A$81,0),MATCH('ПДДС (2)'!LW$3,Ф2!$3:$3,0)),
             ""),0)</f>
        <v>0</v>
      </c>
      <c r="LX74" s="329">
        <f ca="1">IFERROR(IF(AND(НачИнвП_Дата&lt;=LX$3,(КИнвП_Дата)&gt;LX$3),
             INDEX(Ф2_упр.,MATCH("Коммерческие расходы",Ф2!$A$64:$A$81,0),MATCH('ПДДС (2)'!LX$3,Ф2!$3:$3,0)),
             ""),0)</f>
        <v>0</v>
      </c>
      <c r="LY74" s="329">
        <f ca="1">IFERROR(IF(AND(НачИнвП_Дата&lt;=LY$3,(КИнвП_Дата)&gt;LY$3),
             INDEX(Ф2_упр.,MATCH("Коммерческие расходы",Ф2!$A$64:$A$81,0),MATCH('ПДДС (2)'!LY$3,Ф2!$3:$3,0)),
             ""),0)</f>
        <v>0</v>
      </c>
      <c r="LZ74" s="329">
        <f ca="1">IFERROR(IF(AND(НачИнвП_Дата&lt;=LZ$3,(КИнвП_Дата)&gt;LZ$3),
             INDEX(Ф2_упр.,MATCH("Коммерческие расходы",Ф2!$A$64:$A$81,0),MATCH('ПДДС (2)'!LZ$3,Ф2!$3:$3,0)),
             ""),0)</f>
        <v>0</v>
      </c>
      <c r="MA74" s="544">
        <f t="shared" ref="MA74:MA78" ca="1" si="1744">SUM(LO74:LZ74)</f>
        <v>0</v>
      </c>
      <c r="MB74" s="329">
        <f ca="1">IFERROR(IF(AND(НачИнвП_Дата&lt;=MB$3,(КИнвП_Дата)&gt;MB$3),
             INDEX(Ф2_упр.,MATCH("Коммерческие расходы",Ф2!$A$64:$A$81,0),MATCH('ПДДС (2)'!MB$3,Ф2!$3:$3,0)),
             ""),0)</f>
        <v>0</v>
      </c>
      <c r="MC74" s="329">
        <f ca="1">IFERROR(IF(AND(НачИнвП_Дата&lt;=MC$3,(КИнвП_Дата)&gt;MC$3),
             INDEX(Ф2_упр.,MATCH("Коммерческие расходы",Ф2!$A$64:$A$81,0),MATCH('ПДДС (2)'!MC$3,Ф2!$3:$3,0)),
             ""),0)</f>
        <v>0</v>
      </c>
      <c r="MD74" s="329">
        <f ca="1">IFERROR(IF(AND(НачИнвП_Дата&lt;=MD$3,(КИнвП_Дата)&gt;MD$3),
             INDEX(Ф2_упр.,MATCH("Коммерческие расходы",Ф2!$A$64:$A$81,0),MATCH('ПДДС (2)'!MD$3,Ф2!$3:$3,0)),
             ""),0)</f>
        <v>0</v>
      </c>
      <c r="ME74" s="329">
        <f ca="1">IFERROR(IF(AND(НачИнвП_Дата&lt;=ME$3,(КИнвП_Дата)&gt;ME$3),
             INDEX(Ф2_упр.,MATCH("Коммерческие расходы",Ф2!$A$64:$A$81,0),MATCH('ПДДС (2)'!ME$3,Ф2!$3:$3,0)),
             ""),0)</f>
        <v>0</v>
      </c>
      <c r="MF74" s="329">
        <f ca="1">IFERROR(IF(AND(НачИнвП_Дата&lt;=MF$3,(КИнвП_Дата)&gt;MF$3),
             INDEX(Ф2_упр.,MATCH("Коммерческие расходы",Ф2!$A$64:$A$81,0),MATCH('ПДДС (2)'!MF$3,Ф2!$3:$3,0)),
             ""),0)</f>
        <v>0</v>
      </c>
      <c r="MG74" s="329">
        <f ca="1">IFERROR(IF(AND(НачИнвП_Дата&lt;=MG$3,(КИнвП_Дата)&gt;MG$3),
             INDEX(Ф2_упр.,MATCH("Коммерческие расходы",Ф2!$A$64:$A$81,0),MATCH('ПДДС (2)'!MG$3,Ф2!$3:$3,0)),
             ""),0)</f>
        <v>0</v>
      </c>
      <c r="MH74" s="329">
        <f ca="1">IFERROR(IF(AND(НачИнвП_Дата&lt;=MH$3,(КИнвП_Дата)&gt;MH$3),
             INDEX(Ф2_упр.,MATCH("Коммерческие расходы",Ф2!$A$64:$A$81,0),MATCH('ПДДС (2)'!MH$3,Ф2!$3:$3,0)),
             ""),0)</f>
        <v>0</v>
      </c>
      <c r="MI74" s="329">
        <f ca="1">IFERROR(IF(AND(НачИнвП_Дата&lt;=MI$3,(КИнвП_Дата)&gt;MI$3),
             INDEX(Ф2_упр.,MATCH("Коммерческие расходы",Ф2!$A$64:$A$81,0),MATCH('ПДДС (2)'!MI$3,Ф2!$3:$3,0)),
             ""),0)</f>
        <v>0</v>
      </c>
      <c r="MJ74" s="329">
        <f ca="1">IFERROR(IF(AND(НачИнвП_Дата&lt;=MJ$3,(КИнвП_Дата)&gt;MJ$3),
             INDEX(Ф2_упр.,MATCH("Коммерческие расходы",Ф2!$A$64:$A$81,0),MATCH('ПДДС (2)'!MJ$3,Ф2!$3:$3,0)),
             ""),0)</f>
        <v>0</v>
      </c>
      <c r="MK74" s="329">
        <f ca="1">IFERROR(IF(AND(НачИнвП_Дата&lt;=MK$3,(КИнвП_Дата)&gt;MK$3),
             INDEX(Ф2_упр.,MATCH("Коммерческие расходы",Ф2!$A$64:$A$81,0),MATCH('ПДДС (2)'!MK$3,Ф2!$3:$3,0)),
             ""),0)</f>
        <v>0</v>
      </c>
      <c r="ML74" s="329">
        <f ca="1">IFERROR(IF(AND(НачИнвП_Дата&lt;=ML$3,(КИнвП_Дата)&gt;ML$3),
             INDEX(Ф2_упр.,MATCH("Коммерческие расходы",Ф2!$A$64:$A$81,0),MATCH('ПДДС (2)'!ML$3,Ф2!$3:$3,0)),
             ""),0)</f>
        <v>0</v>
      </c>
      <c r="MM74" s="329">
        <f ca="1">IFERROR(IF(AND(НачИнвП_Дата&lt;=MM$3,(КИнвП_Дата)&gt;MM$3),
             INDEX(Ф2_упр.,MATCH("Коммерческие расходы",Ф2!$A$64:$A$81,0),MATCH('ПДДС (2)'!MM$3,Ф2!$3:$3,0)),
             ""),0)</f>
        <v>0</v>
      </c>
      <c r="MN74" s="544">
        <f t="shared" ref="MN74:MN78" ca="1" si="1745">SUM(MB74:MM74)</f>
        <v>0</v>
      </c>
      <c r="MO74" s="329">
        <f ca="1">IFERROR(IF(AND(НачИнвП_Дата&lt;=MO$3,(КИнвП_Дата)&gt;MO$3),
             INDEX(Ф2_упр.,MATCH("Коммерческие расходы",Ф2!$A$64:$A$81,0),MATCH('ПДДС (2)'!MO$3,Ф2!$3:$3,0)),
             ""),0)</f>
        <v>0</v>
      </c>
      <c r="MP74" s="329">
        <f ca="1">IFERROR(IF(AND(НачИнвП_Дата&lt;=MP$3,(КИнвП_Дата)&gt;MP$3),
             INDEX(Ф2_упр.,MATCH("Коммерческие расходы",Ф2!$A$64:$A$81,0),MATCH('ПДДС (2)'!MP$3,Ф2!$3:$3,0)),
             ""),0)</f>
        <v>0</v>
      </c>
      <c r="MQ74" s="329">
        <f ca="1">IFERROR(IF(AND(НачИнвП_Дата&lt;=MQ$3,(КИнвП_Дата)&gt;MQ$3),
             INDEX(Ф2_упр.,MATCH("Коммерческие расходы",Ф2!$A$64:$A$81,0),MATCH('ПДДС (2)'!MQ$3,Ф2!$3:$3,0)),
             ""),0)</f>
        <v>0</v>
      </c>
      <c r="MR74" s="329">
        <f ca="1">IFERROR(IF(AND(НачИнвП_Дата&lt;=MR$3,(КИнвП_Дата)&gt;MR$3),
             INDEX(Ф2_упр.,MATCH("Коммерческие расходы",Ф2!$A$64:$A$81,0),MATCH('ПДДС (2)'!MR$3,Ф2!$3:$3,0)),
             ""),0)</f>
        <v>0</v>
      </c>
      <c r="MS74" s="329">
        <f ca="1">IFERROR(IF(AND(НачИнвП_Дата&lt;=MS$3,(КИнвП_Дата)&gt;MS$3),
             INDEX(Ф2_упр.,MATCH("Коммерческие расходы",Ф2!$A$64:$A$81,0),MATCH('ПДДС (2)'!MS$3,Ф2!$3:$3,0)),
             ""),0)</f>
        <v>0</v>
      </c>
      <c r="MT74" s="329">
        <f ca="1">IFERROR(IF(AND(НачИнвП_Дата&lt;=MT$3,(КИнвП_Дата)&gt;MT$3),
             INDEX(Ф2_упр.,MATCH("Коммерческие расходы",Ф2!$A$64:$A$81,0),MATCH('ПДДС (2)'!MT$3,Ф2!$3:$3,0)),
             ""),0)</f>
        <v>0</v>
      </c>
      <c r="MU74" s="329">
        <f ca="1">IFERROR(IF(AND(НачИнвП_Дата&lt;=MU$3,(КИнвП_Дата)&gt;MU$3),
             INDEX(Ф2_упр.,MATCH("Коммерческие расходы",Ф2!$A$64:$A$81,0),MATCH('ПДДС (2)'!MU$3,Ф2!$3:$3,0)),
             ""),0)</f>
        <v>0</v>
      </c>
      <c r="MV74" s="329">
        <f ca="1">IFERROR(IF(AND(НачИнвП_Дата&lt;=MV$3,(КИнвП_Дата)&gt;MV$3),
             INDEX(Ф2_упр.,MATCH("Коммерческие расходы",Ф2!$A$64:$A$81,0),MATCH('ПДДС (2)'!MV$3,Ф2!$3:$3,0)),
             ""),0)</f>
        <v>0</v>
      </c>
      <c r="MW74" s="329">
        <f ca="1">IFERROR(IF(AND(НачИнвП_Дата&lt;=MW$3,(КИнвП_Дата)&gt;MW$3),
             INDEX(Ф2_упр.,MATCH("Коммерческие расходы",Ф2!$A$64:$A$81,0),MATCH('ПДДС (2)'!MW$3,Ф2!$3:$3,0)),
             ""),0)</f>
        <v>0</v>
      </c>
      <c r="MX74" s="329">
        <f ca="1">IFERROR(IF(AND(НачИнвП_Дата&lt;=MX$3,(КИнвП_Дата)&gt;MX$3),
             INDEX(Ф2_упр.,MATCH("Коммерческие расходы",Ф2!$A$64:$A$81,0),MATCH('ПДДС (2)'!MX$3,Ф2!$3:$3,0)),
             ""),0)</f>
        <v>0</v>
      </c>
      <c r="MY74" s="329">
        <f ca="1">IFERROR(IF(AND(НачИнвП_Дата&lt;=MY$3,(КИнвП_Дата)&gt;MY$3),
             INDEX(Ф2_упр.,MATCH("Коммерческие расходы",Ф2!$A$64:$A$81,0),MATCH('ПДДС (2)'!MY$3,Ф2!$3:$3,0)),
             ""),0)</f>
        <v>0</v>
      </c>
      <c r="MZ74" s="329">
        <f ca="1">IFERROR(IF(AND(НачИнвП_Дата&lt;=MZ$3,(КИнвП_Дата)&gt;MZ$3),
             INDEX(Ф2_упр.,MATCH("Коммерческие расходы",Ф2!$A$64:$A$81,0),MATCH('ПДДС (2)'!MZ$3,Ф2!$3:$3,0)),
             ""),0)</f>
        <v>0</v>
      </c>
      <c r="NA74" s="544">
        <f t="shared" ref="NA74:NA78" ca="1" si="1746">SUM(MO74:MZ74)</f>
        <v>0</v>
      </c>
      <c r="NB74" s="329">
        <f ca="1">IFERROR(IF(AND(НачИнвП_Дата&lt;=NB$3,(КИнвП_Дата)&gt;NB$3),
             INDEX(Ф2_упр.,MATCH("Коммерческие расходы",Ф2!$A$64:$A$81,0),MATCH('ПДДС (2)'!NB$3,Ф2!$3:$3,0)),
             ""),0)</f>
        <v>0</v>
      </c>
      <c r="NC74" s="329">
        <f ca="1">IFERROR(IF(AND(НачИнвП_Дата&lt;=NC$3,(КИнвП_Дата)&gt;NC$3),
             INDEX(Ф2_упр.,MATCH("Коммерческие расходы",Ф2!$A$64:$A$81,0),MATCH('ПДДС (2)'!NC$3,Ф2!$3:$3,0)),
             ""),0)</f>
        <v>0</v>
      </c>
      <c r="ND74" s="329">
        <f ca="1">IFERROR(IF(AND(НачИнвП_Дата&lt;=ND$3,(КИнвП_Дата)&gt;ND$3),
             INDEX(Ф2_упр.,MATCH("Коммерческие расходы",Ф2!$A$64:$A$81,0),MATCH('ПДДС (2)'!ND$3,Ф2!$3:$3,0)),
             ""),0)</f>
        <v>0</v>
      </c>
      <c r="NE74" s="329">
        <f ca="1">IFERROR(IF(AND(НачИнвП_Дата&lt;=NE$3,(КИнвП_Дата)&gt;NE$3),
             INDEX(Ф2_упр.,MATCH("Коммерческие расходы",Ф2!$A$64:$A$81,0),MATCH('ПДДС (2)'!NE$3,Ф2!$3:$3,0)),
             ""),0)</f>
        <v>0</v>
      </c>
      <c r="NF74" s="329">
        <f ca="1">IFERROR(IF(AND(НачИнвП_Дата&lt;=NF$3,(КИнвП_Дата)&gt;NF$3),
             INDEX(Ф2_упр.,MATCH("Коммерческие расходы",Ф2!$A$64:$A$81,0),MATCH('ПДДС (2)'!NF$3,Ф2!$3:$3,0)),
             ""),0)</f>
        <v>0</v>
      </c>
      <c r="NG74" s="329">
        <f ca="1">IFERROR(IF(AND(НачИнвП_Дата&lt;=NG$3,(КИнвП_Дата)&gt;NG$3),
             INDEX(Ф2_упр.,MATCH("Коммерческие расходы",Ф2!$A$64:$A$81,0),MATCH('ПДДС (2)'!NG$3,Ф2!$3:$3,0)),
             ""),0)</f>
        <v>0</v>
      </c>
      <c r="NH74" s="329">
        <f ca="1">IFERROR(IF(AND(НачИнвП_Дата&lt;=NH$3,(КИнвП_Дата)&gt;NH$3),
             INDEX(Ф2_упр.,MATCH("Коммерческие расходы",Ф2!$A$64:$A$81,0),MATCH('ПДДС (2)'!NH$3,Ф2!$3:$3,0)),
             ""),0)</f>
        <v>0</v>
      </c>
      <c r="NI74" s="329">
        <f ca="1">IFERROR(IF(AND(НачИнвП_Дата&lt;=NI$3,(КИнвП_Дата)&gt;NI$3),
             INDEX(Ф2_упр.,MATCH("Коммерческие расходы",Ф2!$A$64:$A$81,0),MATCH('ПДДС (2)'!NI$3,Ф2!$3:$3,0)),
             ""),0)</f>
        <v>0</v>
      </c>
      <c r="NJ74" s="329">
        <f ca="1">IFERROR(IF(AND(НачИнвП_Дата&lt;=NJ$3,(КИнвП_Дата)&gt;NJ$3),
             INDEX(Ф2_упр.,MATCH("Коммерческие расходы",Ф2!$A$64:$A$81,0),MATCH('ПДДС (2)'!NJ$3,Ф2!$3:$3,0)),
             ""),0)</f>
        <v>0</v>
      </c>
      <c r="NK74" s="329">
        <f ca="1">IFERROR(IF(AND(НачИнвП_Дата&lt;=NK$3,(КИнвП_Дата)&gt;NK$3),
             INDEX(Ф2_упр.,MATCH("Коммерческие расходы",Ф2!$A$64:$A$81,0),MATCH('ПДДС (2)'!NK$3,Ф2!$3:$3,0)),
             ""),0)</f>
        <v>0</v>
      </c>
      <c r="NL74" s="329">
        <f ca="1">IFERROR(IF(AND(НачИнвП_Дата&lt;=NL$3,(КИнвП_Дата)&gt;NL$3),
             INDEX(Ф2_упр.,MATCH("Коммерческие расходы",Ф2!$A$64:$A$81,0),MATCH('ПДДС (2)'!NL$3,Ф2!$3:$3,0)),
             ""),0)</f>
        <v>0</v>
      </c>
      <c r="NM74" s="329">
        <f ca="1">IFERROR(IF(AND(НачИнвП_Дата&lt;=NM$3,(КИнвП_Дата)&gt;NM$3),
             INDEX(Ф2_упр.,MATCH("Коммерческие расходы",Ф2!$A$64:$A$81,0),MATCH('ПДДС (2)'!NM$3,Ф2!$3:$3,0)),
             ""),0)</f>
        <v>0</v>
      </c>
      <c r="NN74" s="544">
        <f t="shared" ref="NN74:NN78" ca="1" si="1747">SUM(NB74:NM74)</f>
        <v>0</v>
      </c>
      <c r="NO74" s="329">
        <f ca="1">IFERROR(IF(AND(НачИнвП_Дата&lt;=NO$3,(КИнвП_Дата)&gt;NO$3),
             INDEX(Ф2_упр.,MATCH("Коммерческие расходы",Ф2!$A$64:$A$81,0),MATCH('ПДДС (2)'!NO$3,Ф2!$3:$3,0)),
             ""),0)</f>
        <v>0</v>
      </c>
      <c r="NP74" s="329">
        <f ca="1">IFERROR(IF(AND(НачИнвП_Дата&lt;=NP$3,(КИнвП_Дата)&gt;NP$3),
             INDEX(Ф2_упр.,MATCH("Коммерческие расходы",Ф2!$A$64:$A$81,0),MATCH('ПДДС (2)'!NP$3,Ф2!$3:$3,0)),
             ""),0)</f>
        <v>0</v>
      </c>
      <c r="NQ74" s="329">
        <f ca="1">IFERROR(IF(AND(НачИнвП_Дата&lt;=NQ$3,(КИнвП_Дата)&gt;NQ$3),
             INDEX(Ф2_упр.,MATCH("Коммерческие расходы",Ф2!$A$64:$A$81,0),MATCH('ПДДС (2)'!NQ$3,Ф2!$3:$3,0)),
             ""),0)</f>
        <v>0</v>
      </c>
      <c r="NR74" s="329">
        <f ca="1">IFERROR(IF(AND(НачИнвП_Дата&lt;=NR$3,(КИнвП_Дата)&gt;NR$3),
             INDEX(Ф2_упр.,MATCH("Коммерческие расходы",Ф2!$A$64:$A$81,0),MATCH('ПДДС (2)'!NR$3,Ф2!$3:$3,0)),
             ""),0)</f>
        <v>0</v>
      </c>
      <c r="NS74" s="329">
        <f ca="1">IFERROR(IF(AND(НачИнвП_Дата&lt;=NS$3,(КИнвП_Дата)&gt;NS$3),
             INDEX(Ф2_упр.,MATCH("Коммерческие расходы",Ф2!$A$64:$A$81,0),MATCH('ПДДС (2)'!NS$3,Ф2!$3:$3,0)),
             ""),0)</f>
        <v>0</v>
      </c>
      <c r="NT74" s="329">
        <f ca="1">IFERROR(IF(AND(НачИнвП_Дата&lt;=NT$3,(КИнвП_Дата)&gt;NT$3),
             INDEX(Ф2_упр.,MATCH("Коммерческие расходы",Ф2!$A$64:$A$81,0),MATCH('ПДДС (2)'!NT$3,Ф2!$3:$3,0)),
             ""),0)</f>
        <v>0</v>
      </c>
      <c r="NU74" s="329">
        <f ca="1">IFERROR(IF(AND(НачИнвП_Дата&lt;=NU$3,(КИнвП_Дата)&gt;NU$3),
             INDEX(Ф2_упр.,MATCH("Коммерческие расходы",Ф2!$A$64:$A$81,0),MATCH('ПДДС (2)'!NU$3,Ф2!$3:$3,0)),
             ""),0)</f>
        <v>0</v>
      </c>
      <c r="NV74" s="329">
        <f ca="1">IFERROR(IF(AND(НачИнвП_Дата&lt;=NV$3,(КИнвП_Дата)&gt;NV$3),
             INDEX(Ф2_упр.,MATCH("Коммерческие расходы",Ф2!$A$64:$A$81,0),MATCH('ПДДС (2)'!NV$3,Ф2!$3:$3,0)),
             ""),0)</f>
        <v>0</v>
      </c>
      <c r="NW74" s="329">
        <f ca="1">IFERROR(IF(AND(НачИнвП_Дата&lt;=NW$3,(КИнвП_Дата)&gt;NW$3),
             INDEX(Ф2_упр.,MATCH("Коммерческие расходы",Ф2!$A$64:$A$81,0),MATCH('ПДДС (2)'!NW$3,Ф2!$3:$3,0)),
             ""),0)</f>
        <v>0</v>
      </c>
      <c r="NX74" s="329">
        <f ca="1">IFERROR(IF(AND(НачИнвП_Дата&lt;=NX$3,(КИнвП_Дата)&gt;NX$3),
             INDEX(Ф2_упр.,MATCH("Коммерческие расходы",Ф2!$A$64:$A$81,0),MATCH('ПДДС (2)'!NX$3,Ф2!$3:$3,0)),
             ""),0)</f>
        <v>0</v>
      </c>
      <c r="NY74" s="329">
        <f ca="1">IFERROR(IF(AND(НачИнвП_Дата&lt;=NY$3,(КИнвП_Дата)&gt;NY$3),
             INDEX(Ф2_упр.,MATCH("Коммерческие расходы",Ф2!$A$64:$A$81,0),MATCH('ПДДС (2)'!NY$3,Ф2!$3:$3,0)),
             ""),0)</f>
        <v>0</v>
      </c>
      <c r="NZ74" s="329">
        <f ca="1">IFERROR(IF(AND(НачИнвП_Дата&lt;=NZ$3,(КИнвП_Дата)&gt;NZ$3),
             INDEX(Ф2_упр.,MATCH("Коммерческие расходы",Ф2!$A$64:$A$81,0),MATCH('ПДДС (2)'!NZ$3,Ф2!$3:$3,0)),
             ""),0)</f>
        <v>0</v>
      </c>
      <c r="OA74" s="544">
        <f t="shared" ref="OA74:OA78" ca="1" si="1748">SUM(NO74:NZ74)</f>
        <v>0</v>
      </c>
      <c r="OB74" s="329">
        <f ca="1">IFERROR(IF(AND(НачИнвП_Дата&lt;=OB$3,(КИнвП_Дата)&gt;OB$3),
             INDEX(Ф2_упр.,MATCH("Коммерческие расходы",Ф2!$A$64:$A$81,0),MATCH('ПДДС (2)'!OB$3,Ф2!$3:$3,0)),
             ""),0)</f>
        <v>0</v>
      </c>
      <c r="OC74" s="329">
        <f ca="1">IFERROR(IF(AND(НачИнвП_Дата&lt;=OC$3,(КИнвП_Дата)&gt;OC$3),
             INDEX(Ф2_упр.,MATCH("Коммерческие расходы",Ф2!$A$64:$A$81,0),MATCH('ПДДС (2)'!OC$3,Ф2!$3:$3,0)),
             ""),0)</f>
        <v>0</v>
      </c>
      <c r="OD74" s="329">
        <f ca="1">IFERROR(IF(AND(НачИнвП_Дата&lt;=OD$3,(КИнвП_Дата)&gt;OD$3),
             INDEX(Ф2_упр.,MATCH("Коммерческие расходы",Ф2!$A$64:$A$81,0),MATCH('ПДДС (2)'!OD$3,Ф2!$3:$3,0)),
             ""),0)</f>
        <v>0</v>
      </c>
      <c r="OE74" s="329">
        <f ca="1">IFERROR(IF(AND(НачИнвП_Дата&lt;=OE$3,(КИнвП_Дата)&gt;OE$3),
             INDEX(Ф2_упр.,MATCH("Коммерческие расходы",Ф2!$A$64:$A$81,0),MATCH('ПДДС (2)'!OE$3,Ф2!$3:$3,0)),
             ""),0)</f>
        <v>0</v>
      </c>
      <c r="OF74" s="329">
        <f ca="1">IFERROR(IF(AND(НачИнвП_Дата&lt;=OF$3,(КИнвП_Дата)&gt;OF$3),
             INDEX(Ф2_упр.,MATCH("Коммерческие расходы",Ф2!$A$64:$A$81,0),MATCH('ПДДС (2)'!OF$3,Ф2!$3:$3,0)),
             ""),0)</f>
        <v>0</v>
      </c>
      <c r="OG74" s="329">
        <f ca="1">IFERROR(IF(AND(НачИнвП_Дата&lt;=OG$3,(КИнвП_Дата)&gt;OG$3),
             INDEX(Ф2_упр.,MATCH("Коммерческие расходы",Ф2!$A$64:$A$81,0),MATCH('ПДДС (2)'!OG$3,Ф2!$3:$3,0)),
             ""),0)</f>
        <v>0</v>
      </c>
      <c r="OH74" s="329">
        <f ca="1">IFERROR(IF(AND(НачИнвП_Дата&lt;=OH$3,(КИнвП_Дата)&gt;OH$3),
             INDEX(Ф2_упр.,MATCH("Коммерческие расходы",Ф2!$A$64:$A$81,0),MATCH('ПДДС (2)'!OH$3,Ф2!$3:$3,0)),
             ""),0)</f>
        <v>0</v>
      </c>
      <c r="OI74" s="329">
        <f ca="1">IFERROR(IF(AND(НачИнвП_Дата&lt;=OI$3,(КИнвП_Дата)&gt;OI$3),
             INDEX(Ф2_упр.,MATCH("Коммерческие расходы",Ф2!$A$64:$A$81,0),MATCH('ПДДС (2)'!OI$3,Ф2!$3:$3,0)),
             ""),0)</f>
        <v>0</v>
      </c>
      <c r="OJ74" s="329">
        <f ca="1">IFERROR(IF(AND(НачИнвП_Дата&lt;=OJ$3,(КИнвП_Дата)&gt;OJ$3),
             INDEX(Ф2_упр.,MATCH("Коммерческие расходы",Ф2!$A$64:$A$81,0),MATCH('ПДДС (2)'!OJ$3,Ф2!$3:$3,0)),
             ""),0)</f>
        <v>0</v>
      </c>
      <c r="OK74" s="329" t="str">
        <f ca="1">IFERROR(IF(AND(НачИнвП_Дата&lt;=OK$3,(КИнвП_Дата)&gt;OK$3),
             INDEX(Ф2_упр.,MATCH("Коммерческие расходы",Ф2!$A$64:$A$81,0),MATCH('ПДДС (2)'!OK$3,Ф2!$3:$3,0)),
             ""),0)</f>
        <v/>
      </c>
      <c r="OL74" s="329" t="str">
        <f ca="1">IFERROR(IF(AND(НачИнвП_Дата&lt;=OL$3,(КИнвП_Дата)&gt;OL$3),
             INDEX(Ф2_упр.,MATCH("Коммерческие расходы",Ф2!$A$64:$A$81,0),MATCH('ПДДС (2)'!OL$3,Ф2!$3:$3,0)),
             ""),0)</f>
        <v/>
      </c>
      <c r="OM74" s="329" t="str">
        <f ca="1">IFERROR(IF(AND(НачИнвП_Дата&lt;=OM$3,(КИнвП_Дата)&gt;OM$3),
             INDEX(Ф2_упр.,MATCH("Коммерческие расходы",Ф2!$A$64:$A$81,0),MATCH('ПДДС (2)'!OM$3,Ф2!$3:$3,0)),
             ""),0)</f>
        <v/>
      </c>
      <c r="ON74" s="544">
        <f t="shared" ref="ON74:ON78" ca="1" si="1749">SUM(OB74:OM74)</f>
        <v>0</v>
      </c>
    </row>
    <row r="75" spans="1:404" outlineLevel="1">
      <c r="A75" s="210" t="s">
        <v>338</v>
      </c>
      <c r="B75" s="329" t="str">
        <f>IFERROR(IF(AND(НачИнвП_Дата&lt;=B$3,(КИнвП_Дата)&gt;B$3),
             INDEX(Ф2,MATCH("Текущий налог на прибыль",Ф2!$A$3:$A$86,0),MATCH(B7,Ф2!7:7,0)),
             ""),0)</f>
        <v/>
      </c>
      <c r="C75" s="329" t="str">
        <f ca="1">IFERROR(IF(AND(НачИнвП_Дата&lt;=C$3,(КИнвП_Дата)&gt;C$3),
             INDEX(Ф2,MATCH("Текущий налог на прибыль",Ф2!$A$3:$A$86,0),MATCH(C7,Ф2!7:7,0)),
             ""),0)</f>
        <v/>
      </c>
      <c r="D75" s="329" t="str">
        <f ca="1">IFERROR(IF(AND(НачИнвП_Дата&lt;=D$3,(КИнвП_Дата)&gt;D$3),
             INDEX(Ф2,MATCH("Текущий налог на прибыль",Ф2!$A$3:$A$86,0),MATCH(D7,Ф2!7:7,0)),
             ""),0)</f>
        <v/>
      </c>
      <c r="E75" s="329" t="str">
        <f ca="1">IFERROR(IF(AND(НачИнвП_Дата&lt;=E$3,(КИнвП_Дата)&gt;E$3),
             INDEX(Ф2,MATCH("Текущий налог на прибыль",Ф2!$A$3:$A$86,0),MATCH(E7,Ф2!7:7,0)),
             ""),0)</f>
        <v/>
      </c>
      <c r="F75" s="329" t="str">
        <f ca="1">IFERROR(IF(AND(НачИнвП_Дата&lt;=F$3,(КИнвП_Дата)&gt;F$3),
             INDEX(Ф2,MATCH("Текущий налог на прибыль",Ф2!$A$3:$A$86,0),MATCH(F7,Ф2!7:7,0)),
             ""),0)</f>
        <v/>
      </c>
      <c r="G75" s="329" t="str">
        <f ca="1">IFERROR(IF(AND(НачИнвП_Дата&lt;=G$3,(КИнвП_Дата)&gt;G$3),
             INDEX(Ф2,MATCH("Текущий налог на прибыль",Ф2!$A$3:$A$86,0),MATCH(G7,Ф2!7:7,0)),
             ""),0)</f>
        <v/>
      </c>
      <c r="H75" s="329" t="str">
        <f ca="1">IFERROR(IF(AND(НачИнвП_Дата&lt;=H$3,(КИнвП_Дата)&gt;H$3),
             INDEX(Ф2,MATCH("Текущий налог на прибыль",Ф2!$A$3:$A$86,0),MATCH(H7,Ф2!7:7,0)),
             ""),0)</f>
        <v/>
      </c>
      <c r="I75" s="329" t="str">
        <f ca="1">IFERROR(IF(AND(НачИнвП_Дата&lt;=I$3,(КИнвП_Дата)&gt;I$3),
             INDEX(Ф2,MATCH("Текущий налог на прибыль",Ф2!$A$3:$A$86,0),MATCH(I7,Ф2!7:7,0)),
             ""),0)</f>
        <v/>
      </c>
      <c r="J75" s="329" t="str">
        <f ca="1">IFERROR(IF(AND(НачИнвП_Дата&lt;=J$3,(КИнвП_Дата)&gt;J$3),
             INDEX(Ф2,MATCH("Текущий налог на прибыль",Ф2!$A$3:$A$86,0),MATCH(J7,Ф2!7:7,0)),
             ""),0)</f>
        <v/>
      </c>
      <c r="K75" s="329">
        <f ca="1">IFERROR(IF(AND(НачИнвП_Дата&lt;=K$3,(КИнвП_Дата)&gt;K$3),
             INDEX(Ф2,MATCH("Текущий налог на прибыль",Ф2!$A$3:$A$86,0),MATCH(K7,Ф2!7:7,0)),
             ""),0)</f>
        <v>0</v>
      </c>
      <c r="L75" s="329">
        <f ca="1">IFERROR(IF(AND(НачИнвП_Дата&lt;=L$3,(КИнвП_Дата)&gt;L$3),
             INDEX(Ф2,MATCH("Текущий налог на прибыль",Ф2!$A$3:$A$86,0),MATCH(L7,Ф2!7:7,0)),
             ""),0)</f>
        <v>0</v>
      </c>
      <c r="M75" s="329">
        <f ca="1">(N9-N37-N74-N76-N80-N81)*6%*50%</f>
        <v>8173.1516890357725</v>
      </c>
      <c r="N75" s="544">
        <f t="shared" ca="1" si="1158"/>
        <v>8173.1516890357725</v>
      </c>
      <c r="O75" s="329">
        <f ca="1">IFERROR(IF(AND(НачИнвП_Дата&lt;=O$3,(КИнвП_Дата)&gt;O$3),
             INDEX(Ф2,MATCH("Текущий налог на прибыль",Ф2!$A$3:$A$86,0),MATCH(O7,Ф2!7:7,0)),
             ""),0)</f>
        <v>0</v>
      </c>
      <c r="P75" s="329">
        <f ca="1">IFERROR(IF(AND(НачИнвП_Дата&lt;=P$3,(КИнвП_Дата)&gt;P$3),
             INDEX(Ф2,MATCH("Текущий налог на прибыль",Ф2!$A$3:$A$86,0),MATCH(P7,Ф2!7:7,0)),
             ""),0)</f>
        <v>0</v>
      </c>
      <c r="Q75" s="329">
        <f ca="1">IFERROR(IF(AND(НачИнвП_Дата&lt;=Q$3,(КИнвП_Дата)&gt;Q$3),
             INDEX(Ф2,MATCH("Текущий налог на прибыль",Ф2!$A$3:$A$86,0),MATCH(Q7,Ф2!7:7,0)),
             ""),0)</f>
        <v>0</v>
      </c>
      <c r="R75" s="329">
        <f ca="1">IFERROR(IF(AND(НачИнвП_Дата&lt;=R$3,(КИнвП_Дата)&gt;R$3),
             INDEX(Ф2,MATCH("Текущий налог на прибыль",Ф2!$A$3:$A$86,0),MATCH(R7,Ф2!7:7,0)),
             ""),0)</f>
        <v>0</v>
      </c>
      <c r="S75" s="329">
        <f ca="1">IFERROR(IF(AND(НачИнвП_Дата&lt;=S$3,(КИнвП_Дата)&gt;S$3),
             INDEX(Ф2,MATCH("Текущий налог на прибыль",Ф2!$A$3:$A$86,0),MATCH(S7,Ф2!7:7,0)),
             ""),0)</f>
        <v>0</v>
      </c>
      <c r="T75" s="329">
        <f ca="1">IFERROR(IF(AND(НачИнвП_Дата&lt;=T$3,(КИнвП_Дата)&gt;T$3),
             INDEX(Ф2,MATCH("Текущий налог на прибыль",Ф2!$A$3:$A$86,0),MATCH(T7,Ф2!7:7,0)),
             ""),0)</f>
        <v>0</v>
      </c>
      <c r="U75" s="329">
        <f ca="1">IFERROR(IF(AND(НачИнвП_Дата&lt;=U$3,(КИнвП_Дата)&gt;U$3),
             INDEX(Ф2,MATCH("Текущий налог на прибыль",Ф2!$A$3:$A$86,0),MATCH(U7,Ф2!7:7,0)),
             ""),0)</f>
        <v>0</v>
      </c>
      <c r="V75" s="329">
        <f ca="1">IFERROR(IF(AND(НачИнвП_Дата&lt;=V$3,(КИнвП_Дата)&gt;V$3),
             INDEX(Ф2,MATCH("Текущий налог на прибыль",Ф2!$A$3:$A$86,0),MATCH(V7,Ф2!7:7,0)),
             ""),0)</f>
        <v>0</v>
      </c>
      <c r="W75" s="329">
        <f ca="1">IFERROR(IF(AND(НачИнвП_Дата&lt;=W$3,(КИнвП_Дата)&gt;W$3),
             INDEX(Ф2,MATCH("Текущий налог на прибыль",Ф2!$A$3:$A$86,0),MATCH(W7,Ф2!7:7,0)),
             ""),0)</f>
        <v>0</v>
      </c>
      <c r="X75" s="329">
        <f ca="1">IFERROR(IF(AND(НачИнвП_Дата&lt;=X$3,(КИнвП_Дата)&gt;X$3),
             INDEX(Ф2,MATCH("Текущий налог на прибыль",Ф2!$A$3:$A$86,0),MATCH(X7,Ф2!7:7,0)),
             ""),0)</f>
        <v>0</v>
      </c>
      <c r="Y75" s="329">
        <f ca="1">IFERROR(IF(AND(НачИнвП_Дата&lt;=Y$3,(КИнвП_Дата)&gt;Y$3),
             INDEX(Ф2,MATCH("Текущий налог на прибыль",Ф2!$A$3:$A$86,0),MATCH(Y7,Ф2!7:7,0)),
             ""),0)</f>
        <v>0</v>
      </c>
      <c r="Z75" s="329">
        <f t="shared" ref="Z75" ca="1" si="1750">(AA9-AA37-AA74-AA76-AA80-AA81)*6%*50%</f>
        <v>1242.4723941439372</v>
      </c>
      <c r="AA75" s="544">
        <f t="shared" ca="1" si="1720"/>
        <v>1242.4723941439372</v>
      </c>
      <c r="AB75" s="329">
        <f ca="1">IFERROR(IF(AND(НачИнвП_Дата&lt;=AB$3,(КИнвП_Дата)&gt;AB$3),
             INDEX(Ф2,MATCH("Текущий налог на прибыль",Ф2!$A$3:$A$86,0),MATCH(AB7,Ф2!7:7,0)),
             ""),0)</f>
        <v>0</v>
      </c>
      <c r="AC75" s="329">
        <f ca="1">IFERROR(IF(AND(НачИнвП_Дата&lt;=AC$3,(КИнвП_Дата)&gt;AC$3),
             INDEX(Ф2,MATCH("Текущий налог на прибыль",Ф2!$A$3:$A$86,0),MATCH(AC7,Ф2!7:7,0)),
             ""),0)</f>
        <v>0</v>
      </c>
      <c r="AD75" s="329">
        <f ca="1">IFERROR(IF(AND(НачИнвП_Дата&lt;=AD$3,(КИнвП_Дата)&gt;AD$3),
             INDEX(Ф2,MATCH("Текущий налог на прибыль",Ф2!$A$3:$A$86,0),MATCH(AD7,Ф2!7:7,0)),
             ""),0)</f>
        <v>0</v>
      </c>
      <c r="AE75" s="329">
        <f ca="1">IFERROR(IF(AND(НачИнвП_Дата&lt;=AE$3,(КИнвП_Дата)&gt;AE$3),
             INDEX(Ф2,MATCH("Текущий налог на прибыль",Ф2!$A$3:$A$86,0),MATCH(AE7,Ф2!7:7,0)),
             ""),0)</f>
        <v>0</v>
      </c>
      <c r="AF75" s="329">
        <f ca="1">IFERROR(IF(AND(НачИнвП_Дата&lt;=AF$3,(КИнвП_Дата)&gt;AF$3),
             INDEX(Ф2,MATCH("Текущий налог на прибыль",Ф2!$A$3:$A$86,0),MATCH(AF7,Ф2!7:7,0)),
             ""),0)</f>
        <v>0</v>
      </c>
      <c r="AG75" s="329">
        <f ca="1">IFERROR(IF(AND(НачИнвП_Дата&lt;=AG$3,(КИнвП_Дата)&gt;AG$3),
             INDEX(Ф2,MATCH("Текущий налог на прибыль",Ф2!$A$3:$A$86,0),MATCH(AG7,Ф2!7:7,0)),
             ""),0)</f>
        <v>0</v>
      </c>
      <c r="AH75" s="329">
        <f ca="1">IFERROR(IF(AND(НачИнвП_Дата&lt;=AH$3,(КИнвП_Дата)&gt;AH$3),
             INDEX(Ф2,MATCH("Текущий налог на прибыль",Ф2!$A$3:$A$86,0),MATCH(AH7,Ф2!7:7,0)),
             ""),0)</f>
        <v>0</v>
      </c>
      <c r="AI75" s="329">
        <f ca="1">IFERROR(IF(AND(НачИнвП_Дата&lt;=AI$3,(КИнвП_Дата)&gt;AI$3),
             INDEX(Ф2,MATCH("Текущий налог на прибыль",Ф2!$A$3:$A$86,0),MATCH(AI7,Ф2!7:7,0)),
             ""),0)</f>
        <v>0</v>
      </c>
      <c r="AJ75" s="329">
        <f ca="1">IFERROR(IF(AND(НачИнвП_Дата&lt;=AJ$3,(КИнвП_Дата)&gt;AJ$3),
             INDEX(Ф2,MATCH("Текущий налог на прибыль",Ф2!$A$3:$A$86,0),MATCH(AJ7,Ф2!7:7,0)),
             ""),0)</f>
        <v>0</v>
      </c>
      <c r="AK75" s="329">
        <f ca="1">IFERROR(IF(AND(НачИнвП_Дата&lt;=AK$3,(КИнвП_Дата)&gt;AK$3),
             INDEX(Ф2,MATCH("Текущий налог на прибыль",Ф2!$A$3:$A$86,0),MATCH(AK7,Ф2!7:7,0)),
             ""),0)</f>
        <v>0</v>
      </c>
      <c r="AL75" s="329">
        <f ca="1">IFERROR(IF(AND(НачИнвП_Дата&lt;=AL$3,(КИнвП_Дата)&gt;AL$3),
             INDEX(Ф2,MATCH("Текущий налог на прибыль",Ф2!$A$3:$A$86,0),MATCH(AL7,Ф2!7:7,0)),
             ""),0)</f>
        <v>0</v>
      </c>
      <c r="AM75" s="329">
        <f t="shared" ref="AM75" ca="1" si="1751">(AN9-AN37-AN74-AN76-AN80-AN81)*6%*50%</f>
        <v>1362.1510271796515</v>
      </c>
      <c r="AN75" s="544">
        <f t="shared" ca="1" si="1721"/>
        <v>1362.1510271796515</v>
      </c>
      <c r="AO75" s="329">
        <f ca="1">IFERROR(IF(AND(НачИнвП_Дата&lt;=AO$3,(КИнвП_Дата)&gt;AO$3),
             INDEX(Ф2,MATCH("Текущий налог на прибыль",Ф2!$A$3:$A$86,0),MATCH(AO7,Ф2!7:7,0)),
             ""),0)</f>
        <v>0</v>
      </c>
      <c r="AP75" s="329">
        <f ca="1">IFERROR(IF(AND(НачИнвП_Дата&lt;=AP$3,(КИнвП_Дата)&gt;AP$3),
             INDEX(Ф2,MATCH("Текущий налог на прибыль",Ф2!$A$3:$A$86,0),MATCH(AP7,Ф2!7:7,0)),
             ""),0)</f>
        <v>0</v>
      </c>
      <c r="AQ75" s="329">
        <f ca="1">IFERROR(IF(AND(НачИнвП_Дата&lt;=AQ$3,(КИнвП_Дата)&gt;AQ$3),
             INDEX(Ф2,MATCH("Текущий налог на прибыль",Ф2!$A$3:$A$86,0),MATCH(AQ7,Ф2!7:7,0)),
             ""),0)</f>
        <v>0</v>
      </c>
      <c r="AR75" s="329">
        <f ca="1">IFERROR(IF(AND(НачИнвП_Дата&lt;=AR$3,(КИнвП_Дата)&gt;AR$3),
             INDEX(Ф2,MATCH("Текущий налог на прибыль",Ф2!$A$3:$A$86,0),MATCH(AR7,Ф2!7:7,0)),
             ""),0)</f>
        <v>0</v>
      </c>
      <c r="AS75" s="329">
        <f ca="1">IFERROR(IF(AND(НачИнвП_Дата&lt;=AS$3,(КИнвП_Дата)&gt;AS$3),
             INDEX(Ф2,MATCH("Текущий налог на прибыль",Ф2!$A$3:$A$86,0),MATCH(AS7,Ф2!7:7,0)),
             ""),0)</f>
        <v>0</v>
      </c>
      <c r="AT75" s="329">
        <f ca="1">IFERROR(IF(AND(НачИнвП_Дата&lt;=AT$3,(КИнвП_Дата)&gt;AT$3),
             INDEX(Ф2,MATCH("Текущий налог на прибыль",Ф2!$A$3:$A$86,0),MATCH(AT7,Ф2!7:7,0)),
             ""),0)</f>
        <v>0</v>
      </c>
      <c r="AU75" s="329">
        <f ca="1">IFERROR(IF(AND(НачИнвП_Дата&lt;=AU$3,(КИнвП_Дата)&gt;AU$3),
             INDEX(Ф2,MATCH("Текущий налог на прибыль",Ф2!$A$3:$A$86,0),MATCH(AU7,Ф2!7:7,0)),
             ""),0)</f>
        <v>0</v>
      </c>
      <c r="AV75" s="329">
        <f ca="1">IFERROR(IF(AND(НачИнвП_Дата&lt;=AV$3,(КИнвП_Дата)&gt;AV$3),
             INDEX(Ф2,MATCH("Текущий налог на прибыль",Ф2!$A$3:$A$86,0),MATCH(AV7,Ф2!7:7,0)),
             ""),0)</f>
        <v>0</v>
      </c>
      <c r="AW75" s="329">
        <f ca="1">IFERROR(IF(AND(НачИнвП_Дата&lt;=AW$3,(КИнвП_Дата)&gt;AW$3),
             INDEX(Ф2,MATCH("Текущий налог на прибыль",Ф2!$A$3:$A$86,0),MATCH(AW7,Ф2!7:7,0)),
             ""),0)</f>
        <v>0</v>
      </c>
      <c r="AX75" s="329">
        <f ca="1">IFERROR(IF(AND(НачИнвП_Дата&lt;=AX$3,(КИнвП_Дата)&gt;AX$3),
             INDEX(Ф2,MATCH("Текущий налог на прибыль",Ф2!$A$3:$A$86,0),MATCH(AX7,Ф2!7:7,0)),
             ""),0)</f>
        <v>0</v>
      </c>
      <c r="AY75" s="329">
        <f ca="1">IFERROR(IF(AND(НачИнвП_Дата&lt;=AY$3,(КИнвП_Дата)&gt;AY$3),
             INDEX(Ф2,MATCH("Текущий налог на прибыль",Ф2!$A$3:$A$86,0),MATCH(AY7,Ф2!7:7,0)),
             ""),0)</f>
        <v>0</v>
      </c>
      <c r="AZ75" s="329">
        <f t="shared" ref="AZ75" ca="1" si="1752">(BA9-BA37-BA74-BA76-BA80-BA81)*6%*50%</f>
        <v>1267.4594966989787</v>
      </c>
      <c r="BA75" s="544">
        <f t="shared" ca="1" si="1722"/>
        <v>1267.4594966989787</v>
      </c>
      <c r="BB75" s="329">
        <f ca="1">IFERROR(IF(AND(НачИнвП_Дата&lt;=BB$3,(КИнвП_Дата)&gt;BB$3),
             INDEX(Ф2,MATCH("Текущий налог на прибыль",Ф2!$A$3:$A$86,0),MATCH(BB7,Ф2!7:7,0)),
             ""),0)</f>
        <v>0</v>
      </c>
      <c r="BC75" s="329">
        <f ca="1">IFERROR(IF(AND(НачИнвП_Дата&lt;=BC$3,(КИнвП_Дата)&gt;BC$3),
             INDEX(Ф2,MATCH("Текущий налог на прибыль",Ф2!$A$3:$A$86,0),MATCH(BC7,Ф2!7:7,0)),
             ""),0)</f>
        <v>0</v>
      </c>
      <c r="BD75" s="329">
        <f ca="1">IFERROR(IF(AND(НачИнвП_Дата&lt;=BD$3,(КИнвП_Дата)&gt;BD$3),
             INDEX(Ф2,MATCH("Текущий налог на прибыль",Ф2!$A$3:$A$86,0),MATCH(BD7,Ф2!7:7,0)),
             ""),0)</f>
        <v>0</v>
      </c>
      <c r="BE75" s="329">
        <f ca="1">IFERROR(IF(AND(НачИнвП_Дата&lt;=BE$3,(КИнвП_Дата)&gt;BE$3),
             INDEX(Ф2,MATCH("Текущий налог на прибыль",Ф2!$A$3:$A$86,0),MATCH(BE7,Ф2!7:7,0)),
             ""),0)</f>
        <v>0</v>
      </c>
      <c r="BF75" s="329">
        <f ca="1">IFERROR(IF(AND(НачИнвП_Дата&lt;=BF$3,(КИнвП_Дата)&gt;BF$3),
             INDEX(Ф2,MATCH("Текущий налог на прибыль",Ф2!$A$3:$A$86,0),MATCH(BF7,Ф2!7:7,0)),
             ""),0)</f>
        <v>0</v>
      </c>
      <c r="BG75" s="329">
        <f ca="1">IFERROR(IF(AND(НачИнвП_Дата&lt;=BG$3,(КИнвП_Дата)&gt;BG$3),
             INDEX(Ф2,MATCH("Текущий налог на прибыль",Ф2!$A$3:$A$86,0),MATCH(BG7,Ф2!7:7,0)),
             ""),0)</f>
        <v>0</v>
      </c>
      <c r="BH75" s="329">
        <f ca="1">IFERROR(IF(AND(НачИнвП_Дата&lt;=BH$3,(КИнвП_Дата)&gt;BH$3),
             INDEX(Ф2,MATCH("Текущий налог на прибыль",Ф2!$A$3:$A$86,0),MATCH(BH7,Ф2!7:7,0)),
             ""),0)</f>
        <v>0</v>
      </c>
      <c r="BI75" s="329">
        <f ca="1">IFERROR(IF(AND(НачИнвП_Дата&lt;=BI$3,(КИнвП_Дата)&gt;BI$3),
             INDEX(Ф2,MATCH("Текущий налог на прибыль",Ф2!$A$3:$A$86,0),MATCH(BI7,Ф2!7:7,0)),
             ""),0)</f>
        <v>0</v>
      </c>
      <c r="BJ75" s="329">
        <f ca="1">IFERROR(IF(AND(НачИнвП_Дата&lt;=BJ$3,(КИнвП_Дата)&gt;BJ$3),
             INDEX(Ф2,MATCH("Текущий налог на прибыль",Ф2!$A$3:$A$86,0),MATCH(BJ7,Ф2!7:7,0)),
             ""),0)</f>
        <v>0</v>
      </c>
      <c r="BK75" s="329">
        <f ca="1">IFERROR(IF(AND(НачИнвП_Дата&lt;=BK$3,(КИнвП_Дата)&gt;BK$3),
             INDEX(Ф2,MATCH("Текущий налог на прибыль",Ф2!$A$3:$A$86,0),MATCH(BK7,Ф2!7:7,0)),
             ""),0)</f>
        <v>0</v>
      </c>
      <c r="BL75" s="329">
        <f ca="1">IFERROR(IF(AND(НачИнвП_Дата&lt;=BL$3,(КИнвП_Дата)&gt;BL$3),
             INDEX(Ф2,MATCH("Текущий налог на прибыль",Ф2!$A$3:$A$86,0),MATCH(BL7,Ф2!7:7,0)),
             ""),0)</f>
        <v>0</v>
      </c>
      <c r="BM75" s="329">
        <f t="shared" ref="BM75" ca="1" si="1753">(BN9-BN37-BN74-BN76-BN80-BN81)*6%*50%</f>
        <v>1279.9723701439373</v>
      </c>
      <c r="BN75" s="544">
        <f t="shared" ca="1" si="1723"/>
        <v>1279.9723701439373</v>
      </c>
      <c r="BO75" s="329">
        <f ca="1">IFERROR(IF(AND(НачИнвП_Дата&lt;=BO$3,(КИнвП_Дата)&gt;BO$3),
             INDEX(Ф2,MATCH("Текущий налог на прибыль",Ф2!$A$3:$A$86,0),MATCH(BO7,Ф2!7:7,0)),
             ""),0)</f>
        <v>0</v>
      </c>
      <c r="BP75" s="329">
        <f ca="1">IFERROR(IF(AND(НачИнвП_Дата&lt;=BP$3,(КИнвП_Дата)&gt;BP$3),
             INDEX(Ф2,MATCH("Текущий налог на прибыль",Ф2!$A$3:$A$86,0),MATCH(BP7,Ф2!7:7,0)),
             ""),0)</f>
        <v>0</v>
      </c>
      <c r="BQ75" s="329">
        <f ca="1">IFERROR(IF(AND(НачИнвП_Дата&lt;=BQ$3,(КИнвП_Дата)&gt;BQ$3),
             INDEX(Ф2,MATCH("Текущий налог на прибыль",Ф2!$A$3:$A$86,0),MATCH(BQ7,Ф2!7:7,0)),
             ""),0)</f>
        <v>0</v>
      </c>
      <c r="BR75" s="329">
        <f ca="1">IFERROR(IF(AND(НачИнвП_Дата&lt;=BR$3,(КИнвП_Дата)&gt;BR$3),
             INDEX(Ф2,MATCH("Текущий налог на прибыль",Ф2!$A$3:$A$86,0),MATCH(BR7,Ф2!7:7,0)),
             ""),0)</f>
        <v>0</v>
      </c>
      <c r="BS75" s="329">
        <f ca="1">IFERROR(IF(AND(НачИнвП_Дата&lt;=BS$3,(КИнвП_Дата)&gt;BS$3),
             INDEX(Ф2,MATCH("Текущий налог на прибыль",Ф2!$A$3:$A$86,0),MATCH(BS7,Ф2!7:7,0)),
             ""),0)</f>
        <v>0</v>
      </c>
      <c r="BT75" s="329">
        <f ca="1">IFERROR(IF(AND(НачИнвП_Дата&lt;=BT$3,(КИнвП_Дата)&gt;BT$3),
             INDEX(Ф2,MATCH("Текущий налог на прибыль",Ф2!$A$3:$A$86,0),MATCH(BT7,Ф2!7:7,0)),
             ""),0)</f>
        <v>0</v>
      </c>
      <c r="BU75" s="329">
        <f ca="1">IFERROR(IF(AND(НачИнвП_Дата&lt;=BU$3,(КИнвП_Дата)&gt;BU$3),
             INDEX(Ф2,MATCH("Текущий налог на прибыль",Ф2!$A$3:$A$86,0),MATCH(BU7,Ф2!7:7,0)),
             ""),0)</f>
        <v>0</v>
      </c>
      <c r="BV75" s="329">
        <f ca="1">IFERROR(IF(AND(НачИнвП_Дата&lt;=BV$3,(КИнвП_Дата)&gt;BV$3),
             INDEX(Ф2,MATCH("Текущий налог на прибыль",Ф2!$A$3:$A$86,0),MATCH(BV7,Ф2!7:7,0)),
             ""),0)</f>
        <v>0</v>
      </c>
      <c r="BW75" s="329">
        <f ca="1">IFERROR(IF(AND(НачИнвП_Дата&lt;=BW$3,(КИнвП_Дата)&gt;BW$3),
             INDEX(Ф2,MATCH("Текущий налог на прибыль",Ф2!$A$3:$A$86,0),MATCH(BW7,Ф2!7:7,0)),
             ""),0)</f>
        <v>0</v>
      </c>
      <c r="BX75" s="329">
        <f ca="1">IFERROR(IF(AND(НачИнвП_Дата&lt;=BX$3,(КИнвП_Дата)&gt;BX$3),
             INDEX(Ф2,MATCH("Текущий налог на прибыль",Ф2!$A$3:$A$86,0),MATCH(BX7,Ф2!7:7,0)),
             ""),0)</f>
        <v>0</v>
      </c>
      <c r="BY75" s="329">
        <f ca="1">IFERROR(IF(AND(НачИнвП_Дата&lt;=BY$3,(КИнвП_Дата)&gt;BY$3),
             INDEX(Ф2,MATCH("Текущий налог на прибыль",Ф2!$A$3:$A$86,0),MATCH(BY7,Ф2!7:7,0)),
             ""),0)</f>
        <v>0</v>
      </c>
      <c r="BZ75" s="329">
        <f t="shared" ref="BZ75" ca="1" si="1754">(CA9-CA37-CA74-CA76-CA80-CA81)*6%*50%</f>
        <v>1292.4723621439371</v>
      </c>
      <c r="CA75" s="544">
        <f t="shared" ca="1" si="1724"/>
        <v>1292.4723621439371</v>
      </c>
      <c r="CB75" s="329">
        <f ca="1">IFERROR(IF(AND(НачИнвП_Дата&lt;=CB$3,(КИнвП_Дата)&gt;CB$3),
             INDEX(Ф2,MATCH("Текущий налог на прибыль",Ф2!$A$3:$A$86,0),MATCH(CB7,Ф2!7:7,0)),
             ""),0)</f>
        <v>0</v>
      </c>
      <c r="CC75" s="329">
        <f ca="1">IFERROR(IF(AND(НачИнвП_Дата&lt;=CC$3,(КИнвП_Дата)&gt;CC$3),
             INDEX(Ф2,MATCH("Текущий налог на прибыль",Ф2!$A$3:$A$86,0),MATCH(CC7,Ф2!7:7,0)),
             ""),0)</f>
        <v>0</v>
      </c>
      <c r="CD75" s="329">
        <f ca="1">IFERROR(IF(AND(НачИнвП_Дата&lt;=CD$3,(КИнвП_Дата)&gt;CD$3),
             INDEX(Ф2,MATCH("Текущий налог на прибыль",Ф2!$A$3:$A$86,0),MATCH(CD7,Ф2!7:7,0)),
             ""),0)</f>
        <v>0</v>
      </c>
      <c r="CE75" s="329">
        <f ca="1">IFERROR(IF(AND(НачИнвП_Дата&lt;=CE$3,(КИнвП_Дата)&gt;CE$3),
             INDEX(Ф2,MATCH("Текущий налог на прибыль",Ф2!$A$3:$A$86,0),MATCH(CE7,Ф2!7:7,0)),
             ""),0)</f>
        <v>0</v>
      </c>
      <c r="CF75" s="329">
        <f ca="1">IFERROR(IF(AND(НачИнвП_Дата&lt;=CF$3,(КИнвП_Дата)&gt;CF$3),
             INDEX(Ф2,MATCH("Текущий налог на прибыль",Ф2!$A$3:$A$86,0),MATCH(CF7,Ф2!7:7,0)),
             ""),0)</f>
        <v>0</v>
      </c>
      <c r="CG75" s="329">
        <f ca="1">IFERROR(IF(AND(НачИнвП_Дата&lt;=CG$3,(КИнвП_Дата)&gt;CG$3),
             INDEX(Ф2,MATCH("Текущий налог на прибыль",Ф2!$A$3:$A$86,0),MATCH(CG7,Ф2!7:7,0)),
             ""),0)</f>
        <v>0</v>
      </c>
      <c r="CH75" s="329">
        <f ca="1">IFERROR(IF(AND(НачИнвП_Дата&lt;=CH$3,(КИнвП_Дата)&gt;CH$3),
             INDEX(Ф2,MATCH("Текущий налог на прибыль",Ф2!$A$3:$A$86,0),MATCH(CH7,Ф2!7:7,0)),
             ""),0)</f>
        <v>0</v>
      </c>
      <c r="CI75" s="329">
        <f ca="1">IFERROR(IF(AND(НачИнвП_Дата&lt;=CI$3,(КИнвП_Дата)&gt;CI$3),
             INDEX(Ф2,MATCH("Текущий налог на прибыль",Ф2!$A$3:$A$86,0),MATCH(CI7,Ф2!7:7,0)),
             ""),0)</f>
        <v>0</v>
      </c>
      <c r="CJ75" s="329">
        <f ca="1">IFERROR(IF(AND(НачИнвП_Дата&lt;=CJ$3,(КИнвП_Дата)&gt;CJ$3),
             INDEX(Ф2,MATCH("Текущий налог на прибыль",Ф2!$A$3:$A$86,0),MATCH(CJ7,Ф2!7:7,0)),
             ""),0)</f>
        <v>0</v>
      </c>
      <c r="CK75" s="329">
        <f ca="1">IFERROR(IF(AND(НачИнвП_Дата&lt;=CK$3,(КИнвП_Дата)&gt;CK$3),
             INDEX(Ф2,MATCH("Текущий налог на прибыль",Ф2!$A$3:$A$86,0),MATCH(CK7,Ф2!7:7,0)),
             ""),0)</f>
        <v>0</v>
      </c>
      <c r="CL75" s="329">
        <f ca="1">IFERROR(IF(AND(НачИнвП_Дата&lt;=CL$3,(КИнвП_Дата)&gt;CL$3),
             INDEX(Ф2,MATCH("Текущий налог на прибыль",Ф2!$A$3:$A$86,0),MATCH(CL7,Ф2!7:7,0)),
             ""),0)</f>
        <v>0</v>
      </c>
      <c r="CM75" s="329">
        <f t="shared" ref="CM75" ca="1" si="1755">(CN9-CN37-CN74-CN76-CN80-CN81)*6%*50%</f>
        <v>1304.9723541439371</v>
      </c>
      <c r="CN75" s="544">
        <f t="shared" ca="1" si="1725"/>
        <v>1304.9723541439371</v>
      </c>
      <c r="CO75" s="329">
        <f ca="1">IFERROR(IF(AND(НачИнвП_Дата&lt;=CO$3,(КИнвП_Дата)&gt;CO$3),
             INDEX(Ф2,MATCH("Текущий налог на прибыль",Ф2!$A$3:$A$86,0),MATCH(CO7,Ф2!7:7,0)),
             ""),0)</f>
        <v>0</v>
      </c>
      <c r="CP75" s="329">
        <f ca="1">IFERROR(IF(AND(НачИнвП_Дата&lt;=CP$3,(КИнвП_Дата)&gt;CP$3),
             INDEX(Ф2,MATCH("Текущий налог на прибыль",Ф2!$A$3:$A$86,0),MATCH(CP7,Ф2!7:7,0)),
             ""),0)</f>
        <v>0</v>
      </c>
      <c r="CQ75" s="329">
        <f ca="1">IFERROR(IF(AND(НачИнвП_Дата&lt;=CQ$3,(КИнвП_Дата)&gt;CQ$3),
             INDEX(Ф2,MATCH("Текущий налог на прибыль",Ф2!$A$3:$A$86,0),MATCH(CQ7,Ф2!7:7,0)),
             ""),0)</f>
        <v>0</v>
      </c>
      <c r="CR75" s="329">
        <f ca="1">IFERROR(IF(AND(НачИнвП_Дата&lt;=CR$3,(КИнвП_Дата)&gt;CR$3),
             INDEX(Ф2,MATCH("Текущий налог на прибыль",Ф2!$A$3:$A$86,0),MATCH(CR7,Ф2!7:7,0)),
             ""),0)</f>
        <v>0</v>
      </c>
      <c r="CS75" s="329">
        <f ca="1">IFERROR(IF(AND(НачИнвП_Дата&lt;=CS$3,(КИнвП_Дата)&gt;CS$3),
             INDEX(Ф2,MATCH("Текущий налог на прибыль",Ф2!$A$3:$A$86,0),MATCH(CS7,Ф2!7:7,0)),
             ""),0)</f>
        <v>0</v>
      </c>
      <c r="CT75" s="329">
        <f ca="1">IFERROR(IF(AND(НачИнвП_Дата&lt;=CT$3,(КИнвП_Дата)&gt;CT$3),
             INDEX(Ф2,MATCH("Текущий налог на прибыль",Ф2!$A$3:$A$86,0),MATCH(CT7,Ф2!7:7,0)),
             ""),0)</f>
        <v>0</v>
      </c>
      <c r="CU75" s="329">
        <f ca="1">IFERROR(IF(AND(НачИнвП_Дата&lt;=CU$3,(КИнвП_Дата)&gt;CU$3),
             INDEX(Ф2,MATCH("Текущий налог на прибыль",Ф2!$A$3:$A$86,0),MATCH(CU7,Ф2!7:7,0)),
             ""),0)</f>
        <v>0</v>
      </c>
      <c r="CV75" s="329">
        <f ca="1">IFERROR(IF(AND(НачИнвП_Дата&lt;=CV$3,(КИнвП_Дата)&gt;CV$3),
             INDEX(Ф2,MATCH("Текущий налог на прибыль",Ф2!$A$3:$A$86,0),MATCH(CV7,Ф2!7:7,0)),
             ""),0)</f>
        <v>0</v>
      </c>
      <c r="CW75" s="329">
        <f ca="1">IFERROR(IF(AND(НачИнвП_Дата&lt;=CW$3,(КИнвП_Дата)&gt;CW$3),
             INDEX(Ф2,MATCH("Текущий налог на прибыль",Ф2!$A$3:$A$86,0),MATCH(CW7,Ф2!7:7,0)),
             ""),0)</f>
        <v>0</v>
      </c>
      <c r="CX75" s="329">
        <f ca="1">IFERROR(IF(AND(НачИнвП_Дата&lt;=CX$3,(КИнвП_Дата)&gt;CX$3),
             INDEX(Ф2,MATCH("Текущий налог на прибыль",Ф2!$A$3:$A$86,0),MATCH(CX7,Ф2!7:7,0)),
             ""),0)</f>
        <v>0</v>
      </c>
      <c r="CY75" s="329">
        <f ca="1">IFERROR(IF(AND(НачИнвП_Дата&lt;=CY$3,(КИнвП_Дата)&gt;CY$3),
             INDEX(Ф2,MATCH("Текущий налог на прибыль",Ф2!$A$3:$A$86,0),MATCH(CY7,Ф2!7:7,0)),
             ""),0)</f>
        <v>0</v>
      </c>
      <c r="CZ75" s="329">
        <f t="shared" ref="CZ75" ca="1" si="1756">(DA9-DA37-DA74-DA76-DA80-DA81)*6%*50%</f>
        <v>1317.4594646989788</v>
      </c>
      <c r="DA75" s="544">
        <f t="shared" ca="1" si="1726"/>
        <v>1317.4594646989788</v>
      </c>
      <c r="DB75" s="329">
        <f ca="1">IFERROR(IF(AND(НачИнвП_Дата&lt;=DB$3,(КИнвП_Дата)&gt;DB$3),
             INDEX(Ф2,MATCH("Текущий налог на прибыль",Ф2!$A$3:$A$86,0),MATCH(DB7,Ф2!7:7,0)),
             ""),0)</f>
        <v>0</v>
      </c>
      <c r="DC75" s="329">
        <f ca="1">IFERROR(IF(AND(НачИнвП_Дата&lt;=DC$3,(КИнвП_Дата)&gt;DC$3),
             INDEX(Ф2,MATCH("Текущий налог на прибыль",Ф2!$A$3:$A$86,0),MATCH(DC7,Ф2!7:7,0)),
             ""),0)</f>
        <v>0</v>
      </c>
      <c r="DD75" s="329">
        <f ca="1">IFERROR(IF(AND(НачИнвП_Дата&lt;=DD$3,(КИнвП_Дата)&gt;DD$3),
             INDEX(Ф2,MATCH("Текущий налог на прибыль",Ф2!$A$3:$A$86,0),MATCH(DD7,Ф2!7:7,0)),
             ""),0)</f>
        <v>0</v>
      </c>
      <c r="DE75" s="329">
        <f ca="1">IFERROR(IF(AND(НачИнвП_Дата&lt;=DE$3,(КИнвП_Дата)&gt;DE$3),
             INDEX(Ф2,MATCH("Текущий налог на прибыль",Ф2!$A$3:$A$86,0),MATCH(DE7,Ф2!7:7,0)),
             ""),0)</f>
        <v>0</v>
      </c>
      <c r="DF75" s="329">
        <f ca="1">IFERROR(IF(AND(НачИнвП_Дата&lt;=DF$3,(КИнвП_Дата)&gt;DF$3),
             INDEX(Ф2,MATCH("Текущий налог на прибыль",Ф2!$A$3:$A$86,0),MATCH(DF7,Ф2!7:7,0)),
             ""),0)</f>
        <v>0</v>
      </c>
      <c r="DG75" s="329">
        <f ca="1">IFERROR(IF(AND(НачИнвП_Дата&lt;=DG$3,(КИнвП_Дата)&gt;DG$3),
             INDEX(Ф2,MATCH("Текущий налог на прибыль",Ф2!$A$3:$A$86,0),MATCH(DG7,Ф2!7:7,0)),
             ""),0)</f>
        <v>0</v>
      </c>
      <c r="DH75" s="329">
        <f ca="1">IFERROR(IF(AND(НачИнвП_Дата&lt;=DH$3,(КИнвП_Дата)&gt;DH$3),
             INDEX(Ф2,MATCH("Текущий налог на прибыль",Ф2!$A$3:$A$86,0),MATCH(DH7,Ф2!7:7,0)),
             ""),0)</f>
        <v>0</v>
      </c>
      <c r="DI75" s="329">
        <f ca="1">IFERROR(IF(AND(НачИнвП_Дата&lt;=DI$3,(КИнвП_Дата)&gt;DI$3),
             INDEX(Ф2,MATCH("Текущий налог на прибыль",Ф2!$A$3:$A$86,0),MATCH(DI7,Ф2!7:7,0)),
             ""),0)</f>
        <v>0</v>
      </c>
      <c r="DJ75" s="329">
        <f ca="1">IFERROR(IF(AND(НачИнвП_Дата&lt;=DJ$3,(КИнвП_Дата)&gt;DJ$3),
             INDEX(Ф2,MATCH("Текущий налог на прибыль",Ф2!$A$3:$A$86,0),MATCH(DJ7,Ф2!7:7,0)),
             ""),0)</f>
        <v>0</v>
      </c>
      <c r="DK75" s="329">
        <f ca="1">IFERROR(IF(AND(НачИнвП_Дата&lt;=DK$3,(КИнвП_Дата)&gt;DK$3),
             INDEX(Ф2,MATCH("Текущий налог на прибыль",Ф2!$A$3:$A$86,0),MATCH(DK7,Ф2!7:7,0)),
             ""),0)</f>
        <v>0</v>
      </c>
      <c r="DL75" s="329">
        <f ca="1">IFERROR(IF(AND(НачИнвП_Дата&lt;=DL$3,(КИнвП_Дата)&gt;DL$3),
             INDEX(Ф2,MATCH("Текущий налог на прибыль",Ф2!$A$3:$A$86,0),MATCH(DL7,Ф2!7:7,0)),
             ""),0)</f>
        <v>0</v>
      </c>
      <c r="DM75" s="329">
        <f t="shared" ref="DM75" ca="1" si="1757">(DN9-DN37-DN74-DN76-DN80-DN81)*6%*50%</f>
        <v>1329.9723381439371</v>
      </c>
      <c r="DN75" s="544">
        <f t="shared" ca="1" si="1727"/>
        <v>1329.9723381439371</v>
      </c>
      <c r="DO75" s="329">
        <f ca="1">IFERROR(IF(AND(НачИнвП_Дата&lt;=DO$3,(КИнвП_Дата)&gt;DO$3),
             INDEX(Ф2,MATCH("Текущий налог на прибыль",Ф2!$A$3:$A$86,0),MATCH(DO7,Ф2!7:7,0)),
             ""),0)</f>
        <v>0</v>
      </c>
      <c r="DP75" s="329">
        <f ca="1">IFERROR(IF(AND(НачИнвП_Дата&lt;=DP$3,(КИнвП_Дата)&gt;DP$3),
             INDEX(Ф2,MATCH("Текущий налог на прибыль",Ф2!$A$3:$A$86,0),MATCH(DP7,Ф2!7:7,0)),
             ""),0)</f>
        <v>0</v>
      </c>
      <c r="DQ75" s="329">
        <f ca="1">IFERROR(IF(AND(НачИнвП_Дата&lt;=DQ$3,(КИнвП_Дата)&gt;DQ$3),
             INDEX(Ф2,MATCH("Текущий налог на прибыль",Ф2!$A$3:$A$86,0),MATCH(DQ7,Ф2!7:7,0)),
             ""),0)</f>
        <v>0</v>
      </c>
      <c r="DR75" s="329">
        <f ca="1">IFERROR(IF(AND(НачИнвП_Дата&lt;=DR$3,(КИнвП_Дата)&gt;DR$3),
             INDEX(Ф2,MATCH("Текущий налог на прибыль",Ф2!$A$3:$A$86,0),MATCH(DR7,Ф2!7:7,0)),
             ""),0)</f>
        <v>0</v>
      </c>
      <c r="DS75" s="329">
        <f ca="1">IFERROR(IF(AND(НачИнвП_Дата&lt;=DS$3,(КИнвП_Дата)&gt;DS$3),
             INDEX(Ф2,MATCH("Текущий налог на прибыль",Ф2!$A$3:$A$86,0),MATCH(DS7,Ф2!7:7,0)),
             ""),0)</f>
        <v>0</v>
      </c>
      <c r="DT75" s="329">
        <f ca="1">IFERROR(IF(AND(НачИнвП_Дата&lt;=DT$3,(КИнвП_Дата)&gt;DT$3),
             INDEX(Ф2,MATCH("Текущий налог на прибыль",Ф2!$A$3:$A$86,0),MATCH(DT7,Ф2!7:7,0)),
             ""),0)</f>
        <v>0</v>
      </c>
      <c r="DU75" s="329">
        <f ca="1">IFERROR(IF(AND(НачИнвП_Дата&lt;=DU$3,(КИнвП_Дата)&gt;DU$3),
             INDEX(Ф2,MATCH("Текущий налог на прибыль",Ф2!$A$3:$A$86,0),MATCH(DU7,Ф2!7:7,0)),
             ""),0)</f>
        <v>0</v>
      </c>
      <c r="DV75" s="329">
        <f ca="1">IFERROR(IF(AND(НачИнвП_Дата&lt;=DV$3,(КИнвП_Дата)&gt;DV$3),
             INDEX(Ф2,MATCH("Текущий налог на прибыль",Ф2!$A$3:$A$86,0),MATCH(DV7,Ф2!7:7,0)),
             ""),0)</f>
        <v>0</v>
      </c>
      <c r="DW75" s="329">
        <f ca="1">IFERROR(IF(AND(НачИнвП_Дата&lt;=DW$3,(КИнвП_Дата)&gt;DW$3),
             INDEX(Ф2,MATCH("Текущий налог на прибыль",Ф2!$A$3:$A$86,0),MATCH(DW7,Ф2!7:7,0)),
             ""),0)</f>
        <v>0</v>
      </c>
      <c r="DX75" s="329">
        <f ca="1">IFERROR(IF(AND(НачИнвП_Дата&lt;=DX$3,(КИнвП_Дата)&gt;DX$3),
             INDEX(Ф2,MATCH("Текущий налог на прибыль",Ф2!$A$3:$A$86,0),MATCH(DX7,Ф2!7:7,0)),
             ""),0)</f>
        <v>0</v>
      </c>
      <c r="DY75" s="329">
        <f ca="1">IFERROR(IF(AND(НачИнвП_Дата&lt;=DY$3,(КИнвП_Дата)&gt;DY$3),
             INDEX(Ф2,MATCH("Текущий налог на прибыль",Ф2!$A$3:$A$86,0),MATCH(DY7,Ф2!7:7,0)),
             ""),0)</f>
        <v>0</v>
      </c>
      <c r="DZ75" s="329">
        <f t="shared" ref="DZ75" ca="1" si="1758">(EA9-EA37-EA74-EA76-EA80-EA81)*6%*50%</f>
        <v>1400.7851301439371</v>
      </c>
      <c r="EA75" s="544">
        <f t="shared" ca="1" si="1728"/>
        <v>1400.7851301439371</v>
      </c>
      <c r="EB75" s="329">
        <f ca="1">IFERROR(IF(AND(НачИнвП_Дата&lt;=EB$3,(КИнвП_Дата)&gt;EB$3),
             INDEX(Ф2,MATCH("Текущий налог на прибыль",Ф2!$A$3:$A$86,0),MATCH(EB7,Ф2!7:7,0)),
             ""),0)</f>
        <v>0</v>
      </c>
      <c r="EC75" s="329">
        <f ca="1">IFERROR(IF(AND(НачИнвП_Дата&lt;=EC$3,(КИнвП_Дата)&gt;EC$3),
             INDEX(Ф2,MATCH("Текущий налог на прибыль",Ф2!$A$3:$A$86,0),MATCH(EC7,Ф2!7:7,0)),
             ""),0)</f>
        <v>0</v>
      </c>
      <c r="ED75" s="329">
        <f ca="1">IFERROR(IF(AND(НачИнвП_Дата&lt;=ED$3,(КИнвП_Дата)&gt;ED$3),
             INDEX(Ф2,MATCH("Текущий налог на прибыль",Ф2!$A$3:$A$86,0),MATCH(ED7,Ф2!7:7,0)),
             ""),0)</f>
        <v>0</v>
      </c>
      <c r="EE75" s="329">
        <f ca="1">IFERROR(IF(AND(НачИнвП_Дата&lt;=EE$3,(КИнвП_Дата)&gt;EE$3),
             INDEX(Ф2,MATCH("Текущий налог на прибыль",Ф2!$A$3:$A$86,0),MATCH(EE7,Ф2!7:7,0)),
             ""),0)</f>
        <v>0</v>
      </c>
      <c r="EF75" s="329">
        <f ca="1">IFERROR(IF(AND(НачИнвП_Дата&lt;=EF$3,(КИнвП_Дата)&gt;EF$3),
             INDEX(Ф2,MATCH("Текущий налог на прибыль",Ф2!$A$3:$A$86,0),MATCH(EF7,Ф2!7:7,0)),
             ""),0)</f>
        <v>0</v>
      </c>
      <c r="EG75" s="329">
        <f ca="1">IFERROR(IF(AND(НачИнвП_Дата&lt;=EG$3,(КИнвП_Дата)&gt;EG$3),
             INDEX(Ф2,MATCH("Текущий налог на прибыль",Ф2!$A$3:$A$86,0),MATCH(EG7,Ф2!7:7,0)),
             ""),0)</f>
        <v>0</v>
      </c>
      <c r="EH75" s="329">
        <f ca="1">IFERROR(IF(AND(НачИнвП_Дата&lt;=EH$3,(КИнвП_Дата)&gt;EH$3),
             INDEX(Ф2,MATCH("Текущий налог на прибыль",Ф2!$A$3:$A$86,0),MATCH(EH7,Ф2!7:7,0)),
             ""),0)</f>
        <v>0</v>
      </c>
      <c r="EI75" s="329">
        <f ca="1">IFERROR(IF(AND(НачИнвП_Дата&lt;=EI$3,(КИнвП_Дата)&gt;EI$3),
             INDEX(Ф2,MATCH("Текущий налог на прибыль",Ф2!$A$3:$A$86,0),MATCH(EI7,Ф2!7:7,0)),
             ""),0)</f>
        <v>0</v>
      </c>
      <c r="EJ75" s="329">
        <f ca="1">IFERROR(IF(AND(НачИнвП_Дата&lt;=EJ$3,(КИнвП_Дата)&gt;EJ$3),
             INDEX(Ф2,MATCH("Текущий налог на прибыль",Ф2!$A$3:$A$86,0),MATCH(EJ7,Ф2!7:7,0)),
             ""),0)</f>
        <v>0</v>
      </c>
      <c r="EK75" s="329">
        <f ca="1">IFERROR(IF(AND(НачИнвП_Дата&lt;=EK$3,(КИнвП_Дата)&gt;EK$3),
             INDEX(Ф2,MATCH("Текущий налог на прибыль",Ф2!$A$3:$A$86,0),MATCH(EK7,Ф2!7:7,0)),
             ""),0)</f>
        <v>0</v>
      </c>
      <c r="EL75" s="329">
        <f ca="1">IFERROR(IF(AND(НачИнвП_Дата&lt;=EL$3,(КИнвП_Дата)&gt;EL$3),
             INDEX(Ф2,MATCH("Текущий налог на прибыль",Ф2!$A$3:$A$86,0),MATCH(EL7,Ф2!7:7,0)),
             ""),0)</f>
        <v>0</v>
      </c>
      <c r="EM75" s="329">
        <f t="shared" ref="EM75" ca="1" si="1759">(EN9-EN37-EN74-EN76-EN80-EN81)*6%*50%</f>
        <v>1413.2851221439371</v>
      </c>
      <c r="EN75" s="544">
        <f t="shared" ca="1" si="1729"/>
        <v>1413.2851221439371</v>
      </c>
      <c r="EO75" s="329">
        <f ca="1">IFERROR(IF(AND(НачИнвП_Дата&lt;=EO$3,(КИнвП_Дата)&gt;EO$3),
             INDEX(Ф2,MATCH("Текущий налог на прибыль",Ф2!$A$3:$A$86,0),MATCH(EO7,Ф2!7:7,0)),
             ""),0)</f>
        <v>0</v>
      </c>
      <c r="EP75" s="329">
        <f ca="1">IFERROR(IF(AND(НачИнвП_Дата&lt;=EP$3,(КИнвП_Дата)&gt;EP$3),
             INDEX(Ф2,MATCH("Текущий налог на прибыль",Ф2!$A$3:$A$86,0),MATCH(EP7,Ф2!7:7,0)),
             ""),0)</f>
        <v>0</v>
      </c>
      <c r="EQ75" s="329">
        <f ca="1">IFERROR(IF(AND(НачИнвП_Дата&lt;=EQ$3,(КИнвП_Дата)&gt;EQ$3),
             INDEX(Ф2,MATCH("Текущий налог на прибыль",Ф2!$A$3:$A$86,0),MATCH(EQ7,Ф2!7:7,0)),
             ""),0)</f>
        <v>0</v>
      </c>
      <c r="ER75" s="329">
        <f ca="1">IFERROR(IF(AND(НачИнвП_Дата&lt;=ER$3,(КИнвП_Дата)&gt;ER$3),
             INDEX(Ф2,MATCH("Текущий налог на прибыль",Ф2!$A$3:$A$86,0),MATCH(ER7,Ф2!7:7,0)),
             ""),0)</f>
        <v>0</v>
      </c>
      <c r="ES75" s="329">
        <f ca="1">IFERROR(IF(AND(НачИнвП_Дата&lt;=ES$3,(КИнвП_Дата)&gt;ES$3),
             INDEX(Ф2,MATCH("Текущий налог на прибыль",Ф2!$A$3:$A$86,0),MATCH(ES7,Ф2!7:7,0)),
             ""),0)</f>
        <v>0</v>
      </c>
      <c r="ET75" s="329">
        <f ca="1">IFERROR(IF(AND(НачИнвП_Дата&lt;=ET$3,(КИнвП_Дата)&gt;ET$3),
             INDEX(Ф2,MATCH("Текущий налог на прибыль",Ф2!$A$3:$A$86,0),MATCH(ET7,Ф2!7:7,0)),
             ""),0)</f>
        <v>0</v>
      </c>
      <c r="EU75" s="329">
        <f ca="1">IFERROR(IF(AND(НачИнвП_Дата&lt;=EU$3,(КИнвП_Дата)&gt;EU$3),
             INDEX(Ф2,MATCH("Текущий налог на прибыль",Ф2!$A$3:$A$86,0),MATCH(EU7,Ф2!7:7,0)),
             ""),0)</f>
        <v>0</v>
      </c>
      <c r="EV75" s="329">
        <f ca="1">IFERROR(IF(AND(НачИнвП_Дата&lt;=EV$3,(КИнвП_Дата)&gt;EV$3),
             INDEX(Ф2,MATCH("Текущий налог на прибыль",Ф2!$A$3:$A$86,0),MATCH(EV7,Ф2!7:7,0)),
             ""),0)</f>
        <v>0</v>
      </c>
      <c r="EW75" s="329">
        <f ca="1">IFERROR(IF(AND(НачИнвП_Дата&lt;=EW$3,(КИнвП_Дата)&gt;EW$3),
             INDEX(Ф2,MATCH("Текущий налог на прибыль",Ф2!$A$3:$A$86,0),MATCH(EW7,Ф2!7:7,0)),
             ""),0)</f>
        <v>0</v>
      </c>
      <c r="EX75" s="329">
        <f ca="1">IFERROR(IF(AND(НачИнвП_Дата&lt;=EX$3,(КИнвП_Дата)&gt;EX$3),
             INDEX(Ф2,MATCH("Текущий налог на прибыль",Ф2!$A$3:$A$86,0),MATCH(EX7,Ф2!7:7,0)),
             ""),0)</f>
        <v>0</v>
      </c>
      <c r="EY75" s="329">
        <f ca="1">IFERROR(IF(AND(НачИнвП_Дата&lt;=EY$3,(КИнвП_Дата)&gt;EY$3),
             INDEX(Ф2,MATCH("Текущий налог на прибыль",Ф2!$A$3:$A$86,0),MATCH(EY7,Ф2!7:7,0)),
             ""),0)</f>
        <v>0</v>
      </c>
      <c r="EZ75" s="329">
        <f t="shared" ref="EZ75" ca="1" si="1760">(FA9-FA37-FA74-FA76-FA80-FA81)*6%*50%</f>
        <v>1425.7722326989788</v>
      </c>
      <c r="FA75" s="544">
        <f t="shared" ca="1" si="1730"/>
        <v>1425.7722326989788</v>
      </c>
      <c r="FB75" s="329">
        <f ca="1">IFERROR(IF(AND(НачИнвП_Дата&lt;=FB$3,(КИнвП_Дата)&gt;FB$3),
             INDEX(Ф2,MATCH("Текущий налог на прибыль",Ф2!$A$3:$A$86,0),MATCH(FB7,Ф2!7:7,0)),
             ""),0)</f>
        <v>0</v>
      </c>
      <c r="FC75" s="329">
        <f ca="1">IFERROR(IF(AND(НачИнвП_Дата&lt;=FC$3,(КИнвП_Дата)&gt;FC$3),
             INDEX(Ф2,MATCH("Текущий налог на прибыль",Ф2!$A$3:$A$86,0),MATCH(FC7,Ф2!7:7,0)),
             ""),0)</f>
        <v>0</v>
      </c>
      <c r="FD75" s="329">
        <f ca="1">IFERROR(IF(AND(НачИнвП_Дата&lt;=FD$3,(КИнвП_Дата)&gt;FD$3),
             INDEX(Ф2,MATCH("Текущий налог на прибыль",Ф2!$A$3:$A$86,0),MATCH(FD7,Ф2!7:7,0)),
             ""),0)</f>
        <v>0</v>
      </c>
      <c r="FE75" s="329">
        <f ca="1">IFERROR(IF(AND(НачИнвП_Дата&lt;=FE$3,(КИнвП_Дата)&gt;FE$3),
             INDEX(Ф2,MATCH("Текущий налог на прибыль",Ф2!$A$3:$A$86,0),MATCH(FE7,Ф2!7:7,0)),
             ""),0)</f>
        <v>0</v>
      </c>
      <c r="FF75" s="329">
        <f ca="1">IFERROR(IF(AND(НачИнвП_Дата&lt;=FF$3,(КИнвП_Дата)&gt;FF$3),
             INDEX(Ф2,MATCH("Текущий налог на прибыль",Ф2!$A$3:$A$86,0),MATCH(FF7,Ф2!7:7,0)),
             ""),0)</f>
        <v>0</v>
      </c>
      <c r="FG75" s="329">
        <f ca="1">IFERROR(IF(AND(НачИнвП_Дата&lt;=FG$3,(КИнвП_Дата)&gt;FG$3),
             INDEX(Ф2,MATCH("Текущий налог на прибыль",Ф2!$A$3:$A$86,0),MATCH(FG7,Ф2!7:7,0)),
             ""),0)</f>
        <v>0</v>
      </c>
      <c r="FH75" s="329">
        <f ca="1">IFERROR(IF(AND(НачИнвП_Дата&lt;=FH$3,(КИнвП_Дата)&gt;FH$3),
             INDEX(Ф2,MATCH("Текущий налог на прибыль",Ф2!$A$3:$A$86,0),MATCH(FH7,Ф2!7:7,0)),
             ""),0)</f>
        <v>0</v>
      </c>
      <c r="FI75" s="329">
        <f ca="1">IFERROR(IF(AND(НачИнвП_Дата&lt;=FI$3,(КИнвП_Дата)&gt;FI$3),
             INDEX(Ф2,MATCH("Текущий налог на прибыль",Ф2!$A$3:$A$86,0),MATCH(FI7,Ф2!7:7,0)),
             ""),0)</f>
        <v>0</v>
      </c>
      <c r="FJ75" s="329">
        <f ca="1">IFERROR(IF(AND(НачИнвП_Дата&lt;=FJ$3,(КИнвП_Дата)&gt;FJ$3),
             INDEX(Ф2,MATCH("Текущий налог на прибыль",Ф2!$A$3:$A$86,0),MATCH(FJ7,Ф2!7:7,0)),
             ""),0)</f>
        <v>0</v>
      </c>
      <c r="FK75" s="329">
        <f ca="1">IFERROR(IF(AND(НачИнвП_Дата&lt;=FK$3,(КИнвП_Дата)&gt;FK$3),
             INDEX(Ф2,MATCH("Текущий налог на прибыль",Ф2!$A$3:$A$86,0),MATCH(FK7,Ф2!7:7,0)),
             ""),0)</f>
        <v>0</v>
      </c>
      <c r="FL75" s="329">
        <f ca="1">IFERROR(IF(AND(НачИнвП_Дата&lt;=FL$3,(КИнвП_Дата)&gt;FL$3),
             INDEX(Ф2,MATCH("Текущий налог на прибыль",Ф2!$A$3:$A$86,0),MATCH(FL7,Ф2!7:7,0)),
             ""),0)</f>
        <v>0</v>
      </c>
      <c r="FM75" s="329">
        <f ca="1">(FN9-FN37-FN74-FN76-FN80-FN81)*6%*50%</f>
        <v>1438.2851061439374</v>
      </c>
      <c r="FN75" s="544">
        <f t="shared" ca="1" si="1731"/>
        <v>1438.2851061439374</v>
      </c>
      <c r="FO75" s="329">
        <f ca="1">IFERROR(IF(AND(НачИнвП_Дата&lt;=FO$3,(КИнвП_Дата)&gt;FO$3),
             INDEX(Ф2,MATCH("Текущий налог на прибыль",Ф2!$A$3:$A$86,0),MATCH(FO7,Ф2!7:7,0)),
             ""),0)</f>
        <v>0</v>
      </c>
      <c r="FP75" s="329">
        <f ca="1">IFERROR(IF(AND(НачИнвП_Дата&lt;=FP$3,(КИнвП_Дата)&gt;FP$3),
             INDEX(Ф2,MATCH("Текущий налог на прибыль",Ф2!$A$3:$A$86,0),MATCH(FP7,Ф2!7:7,0)),
             ""),0)</f>
        <v>0</v>
      </c>
      <c r="FQ75" s="329">
        <f ca="1">IFERROR(IF(AND(НачИнвП_Дата&lt;=FQ$3,(КИнвП_Дата)&gt;FQ$3),
             INDEX(Ф2,MATCH("Текущий налог на прибыль",Ф2!$A$3:$A$86,0),MATCH(FQ7,Ф2!7:7,0)),
             ""),0)</f>
        <v>0</v>
      </c>
      <c r="FR75" s="329">
        <f ca="1">IFERROR(IF(AND(НачИнвП_Дата&lt;=FR$3,(КИнвП_Дата)&gt;FR$3),
             INDEX(Ф2,MATCH("Текущий налог на прибыль",Ф2!$A$3:$A$86,0),MATCH(FR7,Ф2!7:7,0)),
             ""),0)</f>
        <v>0</v>
      </c>
      <c r="FS75" s="329">
        <f ca="1">IFERROR(IF(AND(НачИнвП_Дата&lt;=FS$3,(КИнвП_Дата)&gt;FS$3),
             INDEX(Ф2,MATCH("Текущий налог на прибыль",Ф2!$A$3:$A$86,0),MATCH(FS7,Ф2!7:7,0)),
             ""),0)</f>
        <v>0</v>
      </c>
      <c r="FT75" s="329">
        <f ca="1">IFERROR(IF(AND(НачИнвП_Дата&lt;=FT$3,(КИнвП_Дата)&gt;FT$3),
             INDEX(Ф2,MATCH("Текущий налог на прибыль",Ф2!$A$3:$A$86,0),MATCH(FT7,Ф2!7:7,0)),
             ""),0)</f>
        <v>0</v>
      </c>
      <c r="FU75" s="329">
        <f ca="1">IFERROR(IF(AND(НачИнвП_Дата&lt;=FU$3,(КИнвП_Дата)&gt;FU$3),
             INDEX(Ф2,MATCH("Текущий налог на прибыль",Ф2!$A$3:$A$86,0),MATCH(FU7,Ф2!7:7,0)),
             ""),0)</f>
        <v>0</v>
      </c>
      <c r="FV75" s="329">
        <f ca="1">IFERROR(IF(AND(НачИнвП_Дата&lt;=FV$3,(КИнвП_Дата)&gt;FV$3),
             INDEX(Ф2,MATCH("Текущий налог на прибыль",Ф2!$A$3:$A$86,0),MATCH(FV7,Ф2!7:7,0)),
             ""),0)</f>
        <v>0</v>
      </c>
      <c r="FW75" s="329">
        <f ca="1">IFERROR(IF(AND(НачИнвП_Дата&lt;=FW$3,(КИнвП_Дата)&gt;FW$3),
             INDEX(Ф2,MATCH("Текущий налог на прибыль",Ф2!$A$3:$A$86,0),MATCH(FW7,Ф2!7:7,0)),
             ""),0)</f>
        <v>0</v>
      </c>
      <c r="FX75" s="329">
        <f ca="1">IFERROR(IF(AND(НачИнвП_Дата&lt;=FX$3,(КИнвП_Дата)&gt;FX$3),
             INDEX(Ф2,MATCH("Текущий налог на прибыль",Ф2!$A$3:$A$86,0),MATCH(FX7,Ф2!7:7,0)),
             ""),0)</f>
        <v>0</v>
      </c>
      <c r="FY75" s="329">
        <f ca="1">IFERROR(IF(AND(НачИнвП_Дата&lt;=FY$3,(КИнвП_Дата)&gt;FY$3),
             INDEX(Ф2,MATCH("Текущий налог на прибыль",Ф2!$A$3:$A$86,0),MATCH(FY7,Ф2!7:7,0)),
             ""),0)</f>
        <v>0</v>
      </c>
      <c r="FZ75" s="329">
        <f t="shared" ref="FZ75" ca="1" si="1761">(GA9-GA37-GA74-GA76-GA80-GA81)*6%*50%</f>
        <v>1450.7850981439374</v>
      </c>
      <c r="GA75" s="544">
        <f t="shared" ca="1" si="1732"/>
        <v>1450.7850981439374</v>
      </c>
      <c r="GB75" s="329">
        <f ca="1">IFERROR(IF(AND(НачИнвП_Дата&lt;=GB$3,(КИнвП_Дата)&gt;GB$3),
             INDEX(Ф2,MATCH("Текущий налог на прибыль",Ф2!$A$3:$A$86,0),MATCH(GB7,Ф2!7:7,0)),
             ""),0)</f>
        <v>0</v>
      </c>
      <c r="GC75" s="329">
        <f ca="1">IFERROR(IF(AND(НачИнвП_Дата&lt;=GC$3,(КИнвП_Дата)&gt;GC$3),
             INDEX(Ф2,MATCH("Текущий налог на прибыль",Ф2!$A$3:$A$86,0),MATCH(GC7,Ф2!7:7,0)),
             ""),0)</f>
        <v>0</v>
      </c>
      <c r="GD75" s="329">
        <f ca="1">IFERROR(IF(AND(НачИнвП_Дата&lt;=GD$3,(КИнвП_Дата)&gt;GD$3),
             INDEX(Ф2,MATCH("Текущий налог на прибыль",Ф2!$A$3:$A$86,0),MATCH(GD7,Ф2!7:7,0)),
             ""),0)</f>
        <v>0</v>
      </c>
      <c r="GE75" s="329">
        <f ca="1">IFERROR(IF(AND(НачИнвП_Дата&lt;=GE$3,(КИнвП_Дата)&gt;GE$3),
             INDEX(Ф2,MATCH("Текущий налог на прибыль",Ф2!$A$3:$A$86,0),MATCH(GE7,Ф2!7:7,0)),
             ""),0)</f>
        <v>0</v>
      </c>
      <c r="GF75" s="329">
        <f ca="1">IFERROR(IF(AND(НачИнвП_Дата&lt;=GF$3,(КИнвП_Дата)&gt;GF$3),
             INDEX(Ф2,MATCH("Текущий налог на прибыль",Ф2!$A$3:$A$86,0),MATCH(GF7,Ф2!7:7,0)),
             ""),0)</f>
        <v>0</v>
      </c>
      <c r="GG75" s="329">
        <f ca="1">IFERROR(IF(AND(НачИнвП_Дата&lt;=GG$3,(КИнвП_Дата)&gt;GG$3),
             INDEX(Ф2,MATCH("Текущий налог на прибыль",Ф2!$A$3:$A$86,0),MATCH(GG7,Ф2!7:7,0)),
             ""),0)</f>
        <v>0</v>
      </c>
      <c r="GH75" s="329">
        <f ca="1">IFERROR(IF(AND(НачИнвП_Дата&lt;=GH$3,(КИнвП_Дата)&gt;GH$3),
             INDEX(Ф2,MATCH("Текущий налог на прибыль",Ф2!$A$3:$A$86,0),MATCH(GH7,Ф2!7:7,0)),
             ""),0)</f>
        <v>0</v>
      </c>
      <c r="GI75" s="329">
        <f ca="1">IFERROR(IF(AND(НачИнвП_Дата&lt;=GI$3,(КИнвП_Дата)&gt;GI$3),
             INDEX(Ф2,MATCH("Текущий налог на прибыль",Ф2!$A$3:$A$86,0),MATCH(GI7,Ф2!7:7,0)),
             ""),0)</f>
        <v>0</v>
      </c>
      <c r="GJ75" s="329">
        <f ca="1">IFERROR(IF(AND(НачИнвП_Дата&lt;=GJ$3,(КИнвП_Дата)&gt;GJ$3),
             INDEX(Ф2,MATCH("Текущий налог на прибыль",Ф2!$A$3:$A$86,0),MATCH(GJ7,Ф2!7:7,0)),
             ""),0)</f>
        <v>0</v>
      </c>
      <c r="GK75" s="329">
        <f ca="1">IFERROR(IF(AND(НачИнвП_Дата&lt;=GK$3,(КИнвП_Дата)&gt;GK$3),
             INDEX(Ф2,MATCH("Текущий налог на прибыль",Ф2!$A$3:$A$86,0),MATCH(GK7,Ф2!7:7,0)),
             ""),0)</f>
        <v>0</v>
      </c>
      <c r="GL75" s="329">
        <f ca="1">IFERROR(IF(AND(НачИнвП_Дата&lt;=GL$3,(КИнвП_Дата)&gt;GL$3),
             INDEX(Ф2,MATCH("Текущий налог на прибыль",Ф2!$A$3:$A$86,0),MATCH(GL7,Ф2!7:7,0)),
             ""),0)</f>
        <v>0</v>
      </c>
      <c r="GM75" s="329">
        <f t="shared" ref="GM75" ca="1" si="1762">(GN9-GN37-GN74-GN76-GN80-GN81)*6%*50%</f>
        <v>1463.2850901439372</v>
      </c>
      <c r="GN75" s="544">
        <f t="shared" ca="1" si="1733"/>
        <v>1463.2850901439372</v>
      </c>
      <c r="GO75" s="329">
        <f ca="1">IFERROR(IF(AND(НачИнвП_Дата&lt;=GO$3,(КИнвП_Дата)&gt;GO$3),
             INDEX(Ф2,MATCH("Текущий налог на прибыль",Ф2!$A$3:$A$86,0),MATCH(GO7,Ф2!7:7,0)),
             ""),0)</f>
        <v>0</v>
      </c>
      <c r="GP75" s="329">
        <f ca="1">IFERROR(IF(AND(НачИнвП_Дата&lt;=GP$3,(КИнвП_Дата)&gt;GP$3),
             INDEX(Ф2,MATCH("Текущий налог на прибыль",Ф2!$A$3:$A$86,0),MATCH(GP7,Ф2!7:7,0)),
             ""),0)</f>
        <v>0</v>
      </c>
      <c r="GQ75" s="329">
        <f ca="1">IFERROR(IF(AND(НачИнвП_Дата&lt;=GQ$3,(КИнвП_Дата)&gt;GQ$3),
             INDEX(Ф2,MATCH("Текущий налог на прибыль",Ф2!$A$3:$A$86,0),MATCH(GQ7,Ф2!7:7,0)),
             ""),0)</f>
        <v>0</v>
      </c>
      <c r="GR75" s="329">
        <f ca="1">IFERROR(IF(AND(НачИнвП_Дата&lt;=GR$3,(КИнвП_Дата)&gt;GR$3),
             INDEX(Ф2,MATCH("Текущий налог на прибыль",Ф2!$A$3:$A$86,0),MATCH(GR7,Ф2!7:7,0)),
             ""),0)</f>
        <v>0</v>
      </c>
      <c r="GS75" s="329">
        <f ca="1">IFERROR(IF(AND(НачИнвП_Дата&lt;=GS$3,(КИнвП_Дата)&gt;GS$3),
             INDEX(Ф2,MATCH("Текущий налог на прибыль",Ф2!$A$3:$A$86,0),MATCH(GS7,Ф2!7:7,0)),
             ""),0)</f>
        <v>0</v>
      </c>
      <c r="GT75" s="329">
        <f ca="1">IFERROR(IF(AND(НачИнвП_Дата&lt;=GT$3,(КИнвП_Дата)&gt;GT$3),
             INDEX(Ф2,MATCH("Текущий налог на прибыль",Ф2!$A$3:$A$86,0),MATCH(GT7,Ф2!7:7,0)),
             ""),0)</f>
        <v>0</v>
      </c>
      <c r="GU75" s="329">
        <f ca="1">IFERROR(IF(AND(НачИнвП_Дата&lt;=GU$3,(КИнвП_Дата)&gt;GU$3),
             INDEX(Ф2,MATCH("Текущий налог на прибыль",Ф2!$A$3:$A$86,0),MATCH(GU7,Ф2!7:7,0)),
             ""),0)</f>
        <v>0</v>
      </c>
      <c r="GV75" s="329">
        <f ca="1">IFERROR(IF(AND(НачИнвП_Дата&lt;=GV$3,(КИнвП_Дата)&gt;GV$3),
             INDEX(Ф2,MATCH("Текущий налог на прибыль",Ф2!$A$3:$A$86,0),MATCH(GV7,Ф2!7:7,0)),
             ""),0)</f>
        <v>0</v>
      </c>
      <c r="GW75" s="329">
        <f ca="1">IFERROR(IF(AND(НачИнвП_Дата&lt;=GW$3,(КИнвП_Дата)&gt;GW$3),
             INDEX(Ф2,MATCH("Текущий налог на прибыль",Ф2!$A$3:$A$86,0),MATCH(GW7,Ф2!7:7,0)),
             ""),0)</f>
        <v>0</v>
      </c>
      <c r="GX75" s="329">
        <f ca="1">IFERROR(IF(AND(НачИнвП_Дата&lt;=GX$3,(КИнвП_Дата)&gt;GX$3),
             INDEX(Ф2,MATCH("Текущий налог на прибыль",Ф2!$A$3:$A$86,0),MATCH(GX7,Ф2!7:7,0)),
             ""),0)</f>
        <v>0</v>
      </c>
      <c r="GY75" s="329">
        <f ca="1">IFERROR(IF(AND(НачИнвП_Дата&lt;=GY$3,(КИнвП_Дата)&gt;GY$3),
             INDEX(Ф2,MATCH("Текущий налог на прибыль",Ф2!$A$3:$A$86,0),MATCH(GY7,Ф2!7:7,0)),
             ""),0)</f>
        <v>0</v>
      </c>
      <c r="GZ75" s="329">
        <f t="shared" ref="GZ75" ca="1" si="1763">(HA9-HA37-HA74-HA76-HA80-HA81)*6%*50%</f>
        <v>1475.7722006989786</v>
      </c>
      <c r="HA75" s="544">
        <f t="shared" ca="1" si="1734"/>
        <v>1475.7722006989786</v>
      </c>
      <c r="HB75" s="329">
        <f ca="1">IFERROR(IF(AND(НачИнвП_Дата&lt;=HB$3,(КИнвП_Дата)&gt;HB$3),
             INDEX(Ф2,MATCH("Текущий налог на прибыль",Ф2!$A$3:$A$86,0),MATCH(HB7,Ф2!7:7,0)),
             ""),0)</f>
        <v>0</v>
      </c>
      <c r="HC75" s="329">
        <f ca="1">IFERROR(IF(AND(НачИнвП_Дата&lt;=HC$3,(КИнвП_Дата)&gt;HC$3),
             INDEX(Ф2,MATCH("Текущий налог на прибыль",Ф2!$A$3:$A$86,0),MATCH(HC7,Ф2!7:7,0)),
             ""),0)</f>
        <v>0</v>
      </c>
      <c r="HD75" s="329">
        <f ca="1">IFERROR(IF(AND(НачИнвП_Дата&lt;=HD$3,(КИнвП_Дата)&gt;HD$3),
             INDEX(Ф2,MATCH("Текущий налог на прибыль",Ф2!$A$3:$A$86,0),MATCH(HD7,Ф2!7:7,0)),
             ""),0)</f>
        <v>0</v>
      </c>
      <c r="HE75" s="329">
        <f ca="1">IFERROR(IF(AND(НачИнвП_Дата&lt;=HE$3,(КИнвП_Дата)&gt;HE$3),
             INDEX(Ф2,MATCH("Текущий налог на прибыль",Ф2!$A$3:$A$86,0),MATCH(HE7,Ф2!7:7,0)),
             ""),0)</f>
        <v>0</v>
      </c>
      <c r="HF75" s="329">
        <f ca="1">IFERROR(IF(AND(НачИнвП_Дата&lt;=HF$3,(КИнвП_Дата)&gt;HF$3),
             INDEX(Ф2,MATCH("Текущий налог на прибыль",Ф2!$A$3:$A$86,0),MATCH(HF7,Ф2!7:7,0)),
             ""),0)</f>
        <v>0</v>
      </c>
      <c r="HG75" s="329">
        <f ca="1">IFERROR(IF(AND(НачИнвП_Дата&lt;=HG$3,(КИнвП_Дата)&gt;HG$3),
             INDEX(Ф2,MATCH("Текущий налог на прибыль",Ф2!$A$3:$A$86,0),MATCH(HG7,Ф2!7:7,0)),
             ""),0)</f>
        <v>0</v>
      </c>
      <c r="HH75" s="329">
        <f ca="1">IFERROR(IF(AND(НачИнвП_Дата&lt;=HH$3,(КИнвП_Дата)&gt;HH$3),
             INDEX(Ф2,MATCH("Текущий налог на прибыль",Ф2!$A$3:$A$86,0),MATCH(HH7,Ф2!7:7,0)),
             ""),0)</f>
        <v>0</v>
      </c>
      <c r="HI75" s="329">
        <f ca="1">IFERROR(IF(AND(НачИнвП_Дата&lt;=HI$3,(КИнвП_Дата)&gt;HI$3),
             INDEX(Ф2,MATCH("Текущий налог на прибыль",Ф2!$A$3:$A$86,0),MATCH(HI7,Ф2!7:7,0)),
             ""),0)</f>
        <v>0</v>
      </c>
      <c r="HJ75" s="329">
        <f ca="1">IFERROR(IF(AND(НачИнвП_Дата&lt;=HJ$3,(КИнвП_Дата)&gt;HJ$3),
             INDEX(Ф2,MATCH("Текущий налог на прибыль",Ф2!$A$3:$A$86,0),MATCH(HJ7,Ф2!7:7,0)),
             ""),0)</f>
        <v>0</v>
      </c>
      <c r="HK75" s="329">
        <f ca="1">IFERROR(IF(AND(НачИнвП_Дата&lt;=HK$3,(КИнвП_Дата)&gt;HK$3),
             INDEX(Ф2,MATCH("Текущий налог на прибыль",Ф2!$A$3:$A$86,0),MATCH(HK7,Ф2!7:7,0)),
             ""),0)</f>
        <v>0</v>
      </c>
      <c r="HL75" s="329">
        <f ca="1">IFERROR(IF(AND(НачИнвП_Дата&lt;=HL$3,(КИнвП_Дата)&gt;HL$3),
             INDEX(Ф2,MATCH("Текущий налог на прибыль",Ф2!$A$3:$A$86,0),MATCH(HL7,Ф2!7:7,0)),
             ""),0)</f>
        <v>0</v>
      </c>
      <c r="HM75" s="329">
        <f t="shared" ref="HM75" ca="1" si="1764">(HN9-HN37-HN74-HN76-HN80-HN81)*6%*50%</f>
        <v>1488.2850741439372</v>
      </c>
      <c r="HN75" s="544">
        <f t="shared" ca="1" si="1735"/>
        <v>1488.2850741439372</v>
      </c>
      <c r="HO75" s="329">
        <f ca="1">IFERROR(IF(AND(НачИнвП_Дата&lt;=HO$3,(КИнвП_Дата)&gt;HO$3),
             INDEX(Ф2,MATCH("Текущий налог на прибыль",Ф2!$A$3:$A$86,0),MATCH(HO7,Ф2!7:7,0)),
             ""),0)</f>
        <v>0</v>
      </c>
      <c r="HP75" s="329">
        <f ca="1">IFERROR(IF(AND(НачИнвП_Дата&lt;=HP$3,(КИнвП_Дата)&gt;HP$3),
             INDEX(Ф2,MATCH("Текущий налог на прибыль",Ф2!$A$3:$A$86,0),MATCH(HP7,Ф2!7:7,0)),
             ""),0)</f>
        <v>0</v>
      </c>
      <c r="HQ75" s="329">
        <f ca="1">IFERROR(IF(AND(НачИнвП_Дата&lt;=HQ$3,(КИнвП_Дата)&gt;HQ$3),
             INDEX(Ф2,MATCH("Текущий налог на прибыль",Ф2!$A$3:$A$86,0),MATCH(HQ7,Ф2!7:7,0)),
             ""),0)</f>
        <v>0</v>
      </c>
      <c r="HR75" s="329">
        <f ca="1">IFERROR(IF(AND(НачИнвП_Дата&lt;=HR$3,(КИнвП_Дата)&gt;HR$3),
             INDEX(Ф2,MATCH("Текущий налог на прибыль",Ф2!$A$3:$A$86,0),MATCH(HR7,Ф2!7:7,0)),
             ""),0)</f>
        <v>0</v>
      </c>
      <c r="HS75" s="329">
        <f ca="1">IFERROR(IF(AND(НачИнвП_Дата&lt;=HS$3,(КИнвП_Дата)&gt;HS$3),
             INDEX(Ф2,MATCH("Текущий налог на прибыль",Ф2!$A$3:$A$86,0),MATCH(HS7,Ф2!7:7,0)),
             ""),0)</f>
        <v>0</v>
      </c>
      <c r="HT75" s="329">
        <f ca="1">IFERROR(IF(AND(НачИнвП_Дата&lt;=HT$3,(КИнвП_Дата)&gt;HT$3),
             INDEX(Ф2,MATCH("Текущий налог на прибыль",Ф2!$A$3:$A$86,0),MATCH(HT7,Ф2!7:7,0)),
             ""),0)</f>
        <v>0</v>
      </c>
      <c r="HU75" s="329">
        <f ca="1">IFERROR(IF(AND(НачИнвП_Дата&lt;=HU$3,(КИнвП_Дата)&gt;HU$3),
             INDEX(Ф2,MATCH("Текущий налог на прибыль",Ф2!$A$3:$A$86,0),MATCH(HU7,Ф2!7:7,0)),
             ""),0)</f>
        <v>0</v>
      </c>
      <c r="HV75" s="329">
        <f ca="1">IFERROR(IF(AND(НачИнвП_Дата&lt;=HV$3,(КИнвП_Дата)&gt;HV$3),
             INDEX(Ф2,MATCH("Текущий налог на прибыль",Ф2!$A$3:$A$86,0),MATCH(HV7,Ф2!7:7,0)),
             ""),0)</f>
        <v>0</v>
      </c>
      <c r="HW75" s="329">
        <f ca="1">IFERROR(IF(AND(НачИнвП_Дата&lt;=HW$3,(КИнвП_Дата)&gt;HW$3),
             INDEX(Ф2,MATCH("Текущий налог на прибыль",Ф2!$A$3:$A$86,0),MATCH(HW7,Ф2!7:7,0)),
             ""),0)</f>
        <v>0</v>
      </c>
      <c r="HX75" s="329">
        <f ca="1">IFERROR(IF(AND(НачИнвП_Дата&lt;=HX$3,(КИнвП_Дата)&gt;HX$3),
             INDEX(Ф2,MATCH("Текущий налог на прибыль",Ф2!$A$3:$A$86,0),MATCH(HX7,Ф2!7:7,0)),
             ""),0)</f>
        <v>0</v>
      </c>
      <c r="HY75" s="329">
        <f ca="1">IFERROR(IF(AND(НачИнвП_Дата&lt;=HY$3,(КИнвП_Дата)&gt;HY$3),
             INDEX(Ф2,MATCH("Текущий налог на прибыль",Ф2!$A$3:$A$86,0),MATCH(HY7,Ф2!7:7,0)),
             ""),0)</f>
        <v>0</v>
      </c>
      <c r="HZ75" s="329">
        <f t="shared" ref="HZ75" ca="1" si="1765">(IA9-IA37-IA74-IA76-IA80-IA81)*6%*50%</f>
        <v>1500.785066143937</v>
      </c>
      <c r="IA75" s="544">
        <f t="shared" ca="1" si="1736"/>
        <v>1500.785066143937</v>
      </c>
      <c r="IB75" s="329">
        <f ca="1">IFERROR(IF(AND(НачИнвП_Дата&lt;=IB$3,(КИнвП_Дата)&gt;IB$3),
             INDEX(Ф2,MATCH("Текущий налог на прибыль",Ф2!$A$3:$A$86,0),MATCH(IB7,Ф2!7:7,0)),
             ""),0)</f>
        <v>0</v>
      </c>
      <c r="IC75" s="329">
        <f ca="1">IFERROR(IF(AND(НачИнвП_Дата&lt;=IC$3,(КИнвП_Дата)&gt;IC$3),
             INDEX(Ф2,MATCH("Текущий налог на прибыль",Ф2!$A$3:$A$86,0),MATCH(IC7,Ф2!7:7,0)),
             ""),0)</f>
        <v>0</v>
      </c>
      <c r="ID75" s="329">
        <f ca="1">IFERROR(IF(AND(НачИнвП_Дата&lt;=ID$3,(КИнвП_Дата)&gt;ID$3),
             INDEX(Ф2,MATCH("Текущий налог на прибыль",Ф2!$A$3:$A$86,0),MATCH(ID7,Ф2!7:7,0)),
             ""),0)</f>
        <v>0</v>
      </c>
      <c r="IE75" s="329">
        <f ca="1">IFERROR(IF(AND(НачИнвП_Дата&lt;=IE$3,(КИнвП_Дата)&gt;IE$3),
             INDEX(Ф2,MATCH("Текущий налог на прибыль",Ф2!$A$3:$A$86,0),MATCH(IE7,Ф2!7:7,0)),
             ""),0)</f>
        <v>0</v>
      </c>
      <c r="IF75" s="329">
        <f ca="1">IFERROR(IF(AND(НачИнвП_Дата&lt;=IF$3,(КИнвП_Дата)&gt;IF$3),
             INDEX(Ф2,MATCH("Текущий налог на прибыль",Ф2!$A$3:$A$86,0),MATCH(IF7,Ф2!7:7,0)),
             ""),0)</f>
        <v>0</v>
      </c>
      <c r="IG75" s="329">
        <f ca="1">IFERROR(IF(AND(НачИнвП_Дата&lt;=IG$3,(КИнвП_Дата)&gt;IG$3),
             INDEX(Ф2,MATCH("Текущий налог на прибыль",Ф2!$A$3:$A$86,0),MATCH(IG7,Ф2!7:7,0)),
             ""),0)</f>
        <v>0</v>
      </c>
      <c r="IH75" s="329">
        <f ca="1">IFERROR(IF(AND(НачИнвП_Дата&lt;=IH$3,(КИнвП_Дата)&gt;IH$3),
             INDEX(Ф2,MATCH("Текущий налог на прибыль",Ф2!$A$3:$A$86,0),MATCH(IH7,Ф2!7:7,0)),
             ""),0)</f>
        <v>0</v>
      </c>
      <c r="II75" s="329">
        <f ca="1">IFERROR(IF(AND(НачИнвП_Дата&lt;=II$3,(КИнвП_Дата)&gt;II$3),
             INDEX(Ф2,MATCH("Текущий налог на прибыль",Ф2!$A$3:$A$86,0),MATCH(II7,Ф2!7:7,0)),
             ""),0)</f>
        <v>0</v>
      </c>
      <c r="IJ75" s="329">
        <f ca="1">IFERROR(IF(AND(НачИнвП_Дата&lt;=IJ$3,(КИнвП_Дата)&gt;IJ$3),
             INDEX(Ф2,MATCH("Текущий налог на прибыль",Ф2!$A$3:$A$86,0),MATCH(IJ7,Ф2!7:7,0)),
             ""),0)</f>
        <v>0</v>
      </c>
      <c r="IK75" s="329">
        <f ca="1">IFERROR(IF(AND(НачИнвП_Дата&lt;=IK$3,(КИнвП_Дата)&gt;IK$3),
             INDEX(Ф2,MATCH("Текущий налог на прибыль",Ф2!$A$3:$A$86,0),MATCH(IK7,Ф2!7:7,0)),
             ""),0)</f>
        <v>0</v>
      </c>
      <c r="IL75" s="329">
        <f ca="1">IFERROR(IF(AND(НачИнвП_Дата&lt;=IL$3,(КИнвП_Дата)&gt;IL$3),
             INDEX(Ф2,MATCH("Текущий налог на прибыль",Ф2!$A$3:$A$86,0),MATCH(IL7,Ф2!7:7,0)),
             ""),0)</f>
        <v>0</v>
      </c>
      <c r="IM75" s="329">
        <f t="shared" ref="IM75" ca="1" si="1766">(IN9-IN37-IN74-IN76-IN80-IN81)*6%*50%</f>
        <v>1513.2850581439372</v>
      </c>
      <c r="IN75" s="544">
        <f t="shared" ca="1" si="1737"/>
        <v>1513.2850581439372</v>
      </c>
      <c r="IO75" s="329">
        <f ca="1">IFERROR(IF(AND(НачИнвП_Дата&lt;=IO$3,(КИнвП_Дата)&gt;IO$3),
             INDEX(Ф2,MATCH("Текущий налог на прибыль",Ф2!$A$3:$A$86,0),MATCH(IO7,Ф2!7:7,0)),
             ""),0)</f>
        <v>0</v>
      </c>
      <c r="IP75" s="329">
        <f ca="1">IFERROR(IF(AND(НачИнвП_Дата&lt;=IP$3,(КИнвП_Дата)&gt;IP$3),
             INDEX(Ф2,MATCH("Текущий налог на прибыль",Ф2!$A$3:$A$86,0),MATCH(IP7,Ф2!7:7,0)),
             ""),0)</f>
        <v>0</v>
      </c>
      <c r="IQ75" s="329">
        <f ca="1">IFERROR(IF(AND(НачИнвП_Дата&lt;=IQ$3,(КИнвП_Дата)&gt;IQ$3),
             INDEX(Ф2,MATCH("Текущий налог на прибыль",Ф2!$A$3:$A$86,0),MATCH(IQ7,Ф2!7:7,0)),
             ""),0)</f>
        <v>0</v>
      </c>
      <c r="IR75" s="329">
        <f ca="1">IFERROR(IF(AND(НачИнвП_Дата&lt;=IR$3,(КИнвП_Дата)&gt;IR$3),
             INDEX(Ф2,MATCH("Текущий налог на прибыль",Ф2!$A$3:$A$86,0),MATCH(IR7,Ф2!7:7,0)),
             ""),0)</f>
        <v>0</v>
      </c>
      <c r="IS75" s="329">
        <f ca="1">IFERROR(IF(AND(НачИнвП_Дата&lt;=IS$3,(КИнвП_Дата)&gt;IS$3),
             INDEX(Ф2,MATCH("Текущий налог на прибыль",Ф2!$A$3:$A$86,0),MATCH(IS7,Ф2!7:7,0)),
             ""),0)</f>
        <v>0</v>
      </c>
      <c r="IT75" s="329">
        <f ca="1">IFERROR(IF(AND(НачИнвП_Дата&lt;=IT$3,(КИнвП_Дата)&gt;IT$3),
             INDEX(Ф2,MATCH("Текущий налог на прибыль",Ф2!$A$3:$A$86,0),MATCH(IT7,Ф2!7:7,0)),
             ""),0)</f>
        <v>0</v>
      </c>
      <c r="IU75" s="329">
        <f ca="1">IFERROR(IF(AND(НачИнвП_Дата&lt;=IU$3,(КИнвП_Дата)&gt;IU$3),
             INDEX(Ф2,MATCH("Текущий налог на прибыль",Ф2!$A$3:$A$86,0),MATCH(IU7,Ф2!7:7,0)),
             ""),0)</f>
        <v>0</v>
      </c>
      <c r="IV75" s="329">
        <f ca="1">IFERROR(IF(AND(НачИнвП_Дата&lt;=IV$3,(КИнвП_Дата)&gt;IV$3),
             INDEX(Ф2,MATCH("Текущий налог на прибыль",Ф2!$A$3:$A$86,0),MATCH(IV7,Ф2!7:7,0)),
             ""),0)</f>
        <v>0</v>
      </c>
      <c r="IW75" s="329">
        <f ca="1">IFERROR(IF(AND(НачИнвП_Дата&lt;=IW$3,(КИнвП_Дата)&gt;IW$3),
             INDEX(Ф2,MATCH("Текущий налог на прибыль",Ф2!$A$3:$A$86,0),MATCH(IW7,Ф2!7:7,0)),
             ""),0)</f>
        <v>0</v>
      </c>
      <c r="IX75" s="329">
        <f ca="1">IFERROR(IF(AND(НачИнвП_Дата&lt;=IX$3,(КИнвП_Дата)&gt;IX$3),
             INDEX(Ф2,MATCH("Текущий налог на прибыль",Ф2!$A$3:$A$86,0),MATCH(IX7,Ф2!7:7,0)),
             ""),0)</f>
        <v>0</v>
      </c>
      <c r="IY75" s="329">
        <f ca="1">IFERROR(IF(AND(НачИнвП_Дата&lt;=IY$3,(КИнвП_Дата)&gt;IY$3),
             INDEX(Ф2,MATCH("Текущий налог на прибыль",Ф2!$A$3:$A$86,0),MATCH(IY7,Ф2!7:7,0)),
             ""),0)</f>
        <v>0</v>
      </c>
      <c r="IZ75" s="329">
        <f t="shared" ref="IZ75" ca="1" si="1767">(JA9-JA37-JA74-JA76-JA80-JA81)*6%*50%</f>
        <v>1525.7721686989787</v>
      </c>
      <c r="JA75" s="544">
        <f t="shared" ca="1" si="1738"/>
        <v>1525.7721686989787</v>
      </c>
      <c r="JB75" s="329">
        <f ca="1">IFERROR(IF(AND(НачИнвП_Дата&lt;=JB$3,(КИнвП_Дата)&gt;JB$3),
             INDEX(Ф2,MATCH("Текущий налог на прибыль",Ф2!$A$3:$A$86,0),MATCH(JB7,Ф2!7:7,0)),
             ""),0)</f>
        <v>0</v>
      </c>
      <c r="JC75" s="329">
        <f ca="1">IFERROR(IF(AND(НачИнвП_Дата&lt;=JC$3,(КИнвП_Дата)&gt;JC$3),
             INDEX(Ф2,MATCH("Текущий налог на прибыль",Ф2!$A$3:$A$86,0),MATCH(JC7,Ф2!7:7,0)),
             ""),0)</f>
        <v>0</v>
      </c>
      <c r="JD75" s="329">
        <f ca="1">IFERROR(IF(AND(НачИнвП_Дата&lt;=JD$3,(КИнвП_Дата)&gt;JD$3),
             INDEX(Ф2,MATCH("Текущий налог на прибыль",Ф2!$A$3:$A$86,0),MATCH(JD7,Ф2!7:7,0)),
             ""),0)</f>
        <v>0</v>
      </c>
      <c r="JE75" s="329">
        <f ca="1">IFERROR(IF(AND(НачИнвП_Дата&lt;=JE$3,(КИнвП_Дата)&gt;JE$3),
             INDEX(Ф2,MATCH("Текущий налог на прибыль",Ф2!$A$3:$A$86,0),MATCH(JE7,Ф2!7:7,0)),
             ""),0)</f>
        <v>0</v>
      </c>
      <c r="JF75" s="329">
        <f ca="1">IFERROR(IF(AND(НачИнвП_Дата&lt;=JF$3,(КИнвП_Дата)&gt;JF$3),
             INDEX(Ф2,MATCH("Текущий налог на прибыль",Ф2!$A$3:$A$86,0),MATCH(JF7,Ф2!7:7,0)),
             ""),0)</f>
        <v>0</v>
      </c>
      <c r="JG75" s="329">
        <f ca="1">IFERROR(IF(AND(НачИнвП_Дата&lt;=JG$3,(КИнвП_Дата)&gt;JG$3),
             INDEX(Ф2,MATCH("Текущий налог на прибыль",Ф2!$A$3:$A$86,0),MATCH(JG7,Ф2!7:7,0)),
             ""),0)</f>
        <v>0</v>
      </c>
      <c r="JH75" s="329">
        <f ca="1">IFERROR(IF(AND(НачИнвП_Дата&lt;=JH$3,(КИнвП_Дата)&gt;JH$3),
             INDEX(Ф2,MATCH("Текущий налог на прибыль",Ф2!$A$3:$A$86,0),MATCH(JH7,Ф2!7:7,0)),
             ""),0)</f>
        <v>0</v>
      </c>
      <c r="JI75" s="329">
        <f ca="1">IFERROR(IF(AND(НачИнвП_Дата&lt;=JI$3,(КИнвП_Дата)&gt;JI$3),
             INDEX(Ф2,MATCH("Текущий налог на прибыль",Ф2!$A$3:$A$86,0),MATCH(JI7,Ф2!7:7,0)),
             ""),0)</f>
        <v>0</v>
      </c>
      <c r="JJ75" s="329">
        <f ca="1">IFERROR(IF(AND(НачИнвП_Дата&lt;=JJ$3,(КИнвП_Дата)&gt;JJ$3),
             INDEX(Ф2,MATCH("Текущий налог на прибыль",Ф2!$A$3:$A$86,0),MATCH(JJ7,Ф2!7:7,0)),
             ""),0)</f>
        <v>0</v>
      </c>
      <c r="JK75" s="329">
        <f ca="1">IFERROR(IF(AND(НачИнвП_Дата&lt;=JK$3,(КИнвП_Дата)&gt;JK$3),
             INDEX(Ф2,MATCH("Текущий налог на прибыль",Ф2!$A$3:$A$86,0),MATCH(JK7,Ф2!7:7,0)),
             ""),0)</f>
        <v>0</v>
      </c>
      <c r="JL75" s="329">
        <f ca="1">IFERROR(IF(AND(НачИнвП_Дата&lt;=JL$3,(КИнвП_Дата)&gt;JL$3),
             INDEX(Ф2,MATCH("Текущий налог на прибыль",Ф2!$A$3:$A$86,0),MATCH(JL7,Ф2!7:7,0)),
             ""),0)</f>
        <v>0</v>
      </c>
      <c r="JM75" s="329">
        <f t="shared" ref="JM75" ca="1" si="1768">(JN9-JN37-JN74-JN76-JN80-JN81)*6%*50%</f>
        <v>1538.2850421439373</v>
      </c>
      <c r="JN75" s="544">
        <f t="shared" ca="1" si="1739"/>
        <v>1538.2850421439373</v>
      </c>
      <c r="JO75" s="329">
        <f ca="1">IFERROR(IF(AND(НачИнвП_Дата&lt;=JO$3,(КИнвП_Дата)&gt;JO$3),
             INDEX(Ф2,MATCH("Текущий налог на прибыль",Ф2!$A$3:$A$86,0),MATCH(JO7,Ф2!7:7,0)),
             ""),0)</f>
        <v>0</v>
      </c>
      <c r="JP75" s="329">
        <f ca="1">IFERROR(IF(AND(НачИнвП_Дата&lt;=JP$3,(КИнвП_Дата)&gt;JP$3),
             INDEX(Ф2,MATCH("Текущий налог на прибыль",Ф2!$A$3:$A$86,0),MATCH(JP7,Ф2!7:7,0)),
             ""),0)</f>
        <v>0</v>
      </c>
      <c r="JQ75" s="329">
        <f ca="1">IFERROR(IF(AND(НачИнвП_Дата&lt;=JQ$3,(КИнвП_Дата)&gt;JQ$3),
             INDEX(Ф2,MATCH("Текущий налог на прибыль",Ф2!$A$3:$A$86,0),MATCH(JQ7,Ф2!7:7,0)),
             ""),0)</f>
        <v>0</v>
      </c>
      <c r="JR75" s="329">
        <f ca="1">IFERROR(IF(AND(НачИнвП_Дата&lt;=JR$3,(КИнвП_Дата)&gt;JR$3),
             INDEX(Ф2,MATCH("Текущий налог на прибыль",Ф2!$A$3:$A$86,0),MATCH(JR7,Ф2!7:7,0)),
             ""),0)</f>
        <v>0</v>
      </c>
      <c r="JS75" s="329">
        <f ca="1">IFERROR(IF(AND(НачИнвП_Дата&lt;=JS$3,(КИнвП_Дата)&gt;JS$3),
             INDEX(Ф2,MATCH("Текущий налог на прибыль",Ф2!$A$3:$A$86,0),MATCH(JS7,Ф2!7:7,0)),
             ""),0)</f>
        <v>0</v>
      </c>
      <c r="JT75" s="329">
        <f ca="1">IFERROR(IF(AND(НачИнвП_Дата&lt;=JT$3,(КИнвП_Дата)&gt;JT$3),
             INDEX(Ф2,MATCH("Текущий налог на прибыль",Ф2!$A$3:$A$86,0),MATCH(JT7,Ф2!7:7,0)),
             ""),0)</f>
        <v>0</v>
      </c>
      <c r="JU75" s="329">
        <f ca="1">IFERROR(IF(AND(НачИнвП_Дата&lt;=JU$3,(КИнвП_Дата)&gt;JU$3),
             INDEX(Ф2,MATCH("Текущий налог на прибыль",Ф2!$A$3:$A$86,0),MATCH(JU7,Ф2!7:7,0)),
             ""),0)</f>
        <v>0</v>
      </c>
      <c r="JV75" s="329">
        <f ca="1">IFERROR(IF(AND(НачИнвП_Дата&lt;=JV$3,(КИнвП_Дата)&gt;JV$3),
             INDEX(Ф2,MATCH("Текущий налог на прибыль",Ф2!$A$3:$A$86,0),MATCH(JV7,Ф2!7:7,0)),
             ""),0)</f>
        <v>0</v>
      </c>
      <c r="JW75" s="329">
        <f ca="1">IFERROR(IF(AND(НачИнвП_Дата&lt;=JW$3,(КИнвП_Дата)&gt;JW$3),
             INDEX(Ф2,MATCH("Текущий налог на прибыль",Ф2!$A$3:$A$86,0),MATCH(JW7,Ф2!7:7,0)),
             ""),0)</f>
        <v>0</v>
      </c>
      <c r="JX75" s="329">
        <f ca="1">IFERROR(IF(AND(НачИнвП_Дата&lt;=JX$3,(КИнвП_Дата)&gt;JX$3),
             INDEX(Ф2,MATCH("Текущий налог на прибыль",Ф2!$A$3:$A$86,0),MATCH(JX7,Ф2!7:7,0)),
             ""),0)</f>
        <v>0</v>
      </c>
      <c r="JY75" s="329">
        <f ca="1">IFERROR(IF(AND(НачИнвП_Дата&lt;=JY$3,(КИнвП_Дата)&gt;JY$3),
             INDEX(Ф2,MATCH("Текущий налог на прибыль",Ф2!$A$3:$A$86,0),MATCH(JY7,Ф2!7:7,0)),
             ""),0)</f>
        <v>0</v>
      </c>
      <c r="JZ75" s="329">
        <f t="shared" ref="JZ75" ca="1" si="1769">(KA9-KA37-KA74-KA76-KA80-KA81)*6%*50%</f>
        <v>1550.7850341439371</v>
      </c>
      <c r="KA75" s="544">
        <f t="shared" ca="1" si="1740"/>
        <v>1550.7850341439371</v>
      </c>
      <c r="KB75" s="329">
        <f ca="1">IFERROR(IF(AND(НачИнвП_Дата&lt;=KB$3,(КИнвП_Дата)&gt;KB$3),
             INDEX(Ф2,MATCH("Текущий налог на прибыль",Ф2!$A$3:$A$86,0),MATCH(KB7,Ф2!7:7,0)),
             ""),0)</f>
        <v>0</v>
      </c>
      <c r="KC75" s="329">
        <f ca="1">IFERROR(IF(AND(НачИнвП_Дата&lt;=KC$3,(КИнвП_Дата)&gt;KC$3),
             INDEX(Ф2,MATCH("Текущий налог на прибыль",Ф2!$A$3:$A$86,0),MATCH(KC7,Ф2!7:7,0)),
             ""),0)</f>
        <v>0</v>
      </c>
      <c r="KD75" s="329">
        <f ca="1">IFERROR(IF(AND(НачИнвП_Дата&lt;=KD$3,(КИнвП_Дата)&gt;KD$3),
             INDEX(Ф2,MATCH("Текущий налог на прибыль",Ф2!$A$3:$A$86,0),MATCH(KD7,Ф2!7:7,0)),
             ""),0)</f>
        <v>0</v>
      </c>
      <c r="KE75" s="329">
        <f ca="1">IFERROR(IF(AND(НачИнвП_Дата&lt;=KE$3,(КИнвП_Дата)&gt;KE$3),
             INDEX(Ф2,MATCH("Текущий налог на прибыль",Ф2!$A$3:$A$86,0),MATCH(KE7,Ф2!7:7,0)),
             ""),0)</f>
        <v>0</v>
      </c>
      <c r="KF75" s="329">
        <f ca="1">IFERROR(IF(AND(НачИнвП_Дата&lt;=KF$3,(КИнвП_Дата)&gt;KF$3),
             INDEX(Ф2,MATCH("Текущий налог на прибыль",Ф2!$A$3:$A$86,0),MATCH(KF7,Ф2!7:7,0)),
             ""),0)</f>
        <v>0</v>
      </c>
      <c r="KG75" s="329">
        <f ca="1">IFERROR(IF(AND(НачИнвП_Дата&lt;=KG$3,(КИнвП_Дата)&gt;KG$3),
             INDEX(Ф2,MATCH("Текущий налог на прибыль",Ф2!$A$3:$A$86,0),MATCH(KG7,Ф2!7:7,0)),
             ""),0)</f>
        <v>0</v>
      </c>
      <c r="KH75" s="329">
        <f ca="1">IFERROR(IF(AND(НачИнвП_Дата&lt;=KH$3,(КИнвП_Дата)&gt;KH$3),
             INDEX(Ф2,MATCH("Текущий налог на прибыль",Ф2!$A$3:$A$86,0),MATCH(KH7,Ф2!7:7,0)),
             ""),0)</f>
        <v>0</v>
      </c>
      <c r="KI75" s="329">
        <f ca="1">IFERROR(IF(AND(НачИнвП_Дата&lt;=KI$3,(КИнвП_Дата)&gt;KI$3),
             INDEX(Ф2,MATCH("Текущий налог на прибыль",Ф2!$A$3:$A$86,0),MATCH(KI7,Ф2!7:7,0)),
             ""),0)</f>
        <v>0</v>
      </c>
      <c r="KJ75" s="329">
        <f ca="1">IFERROR(IF(AND(НачИнвП_Дата&lt;=KJ$3,(КИнвП_Дата)&gt;KJ$3),
             INDEX(Ф2,MATCH("Текущий налог на прибыль",Ф2!$A$3:$A$86,0),MATCH(KJ7,Ф2!7:7,0)),
             ""),0)</f>
        <v>0</v>
      </c>
      <c r="KK75" s="329">
        <f ca="1">IFERROR(IF(AND(НачИнвП_Дата&lt;=KK$3,(КИнвП_Дата)&gt;KK$3),
             INDEX(Ф2,MATCH("Текущий налог на прибыль",Ф2!$A$3:$A$86,0),MATCH(KK7,Ф2!7:7,0)),
             ""),0)</f>
        <v>0</v>
      </c>
      <c r="KL75" s="329">
        <f ca="1">IFERROR(IF(AND(НачИнвП_Дата&lt;=KL$3,(КИнвП_Дата)&gt;KL$3),
             INDEX(Ф2,MATCH("Текущий налог на прибыль",Ф2!$A$3:$A$86,0),MATCH(KL7,Ф2!7:7,0)),
             ""),0)</f>
        <v>0</v>
      </c>
      <c r="KM75" s="329">
        <f t="shared" ref="KM75" ca="1" si="1770">(KN9-KN37-KN74-KN76-KN80-KN81)*6%*50%</f>
        <v>1563.2850261439371</v>
      </c>
      <c r="KN75" s="544">
        <f t="shared" ca="1" si="1741"/>
        <v>1563.2850261439371</v>
      </c>
      <c r="KO75" s="329">
        <f ca="1">IFERROR(IF(AND(НачИнвП_Дата&lt;=KO$3,(КИнвП_Дата)&gt;KO$3),
             INDEX(Ф2,MATCH("Текущий налог на прибыль",Ф2!$A$3:$A$86,0),MATCH(KO7,Ф2!7:7,0)),
             ""),0)</f>
        <v>0</v>
      </c>
      <c r="KP75" s="329">
        <f ca="1">IFERROR(IF(AND(НачИнвП_Дата&lt;=KP$3,(КИнвП_Дата)&gt;KP$3),
             INDEX(Ф2,MATCH("Текущий налог на прибыль",Ф2!$A$3:$A$86,0),MATCH(KP7,Ф2!7:7,0)),
             ""),0)</f>
        <v>0</v>
      </c>
      <c r="KQ75" s="329">
        <f ca="1">IFERROR(IF(AND(НачИнвП_Дата&lt;=KQ$3,(КИнвП_Дата)&gt;KQ$3),
             INDEX(Ф2,MATCH("Текущий налог на прибыль",Ф2!$A$3:$A$86,0),MATCH(KQ7,Ф2!7:7,0)),
             ""),0)</f>
        <v>0</v>
      </c>
      <c r="KR75" s="329">
        <f ca="1">IFERROR(IF(AND(НачИнвП_Дата&lt;=KR$3,(КИнвП_Дата)&gt;KR$3),
             INDEX(Ф2,MATCH("Текущий налог на прибыль",Ф2!$A$3:$A$86,0),MATCH(KR7,Ф2!7:7,0)),
             ""),0)</f>
        <v>0</v>
      </c>
      <c r="KS75" s="329">
        <f ca="1">IFERROR(IF(AND(НачИнвП_Дата&lt;=KS$3,(КИнвП_Дата)&gt;KS$3),
             INDEX(Ф2,MATCH("Текущий налог на прибыль",Ф2!$A$3:$A$86,0),MATCH(KS7,Ф2!7:7,0)),
             ""),0)</f>
        <v>0</v>
      </c>
      <c r="KT75" s="329">
        <f ca="1">IFERROR(IF(AND(НачИнвП_Дата&lt;=KT$3,(КИнвП_Дата)&gt;KT$3),
             INDEX(Ф2,MATCH("Текущий налог на прибыль",Ф2!$A$3:$A$86,0),MATCH(KT7,Ф2!7:7,0)),
             ""),0)</f>
        <v>0</v>
      </c>
      <c r="KU75" s="329">
        <f ca="1">IFERROR(IF(AND(НачИнвП_Дата&lt;=KU$3,(КИнвП_Дата)&gt;KU$3),
             INDEX(Ф2,MATCH("Текущий налог на прибыль",Ф2!$A$3:$A$86,0),MATCH(KU7,Ф2!7:7,0)),
             ""),0)</f>
        <v>0</v>
      </c>
      <c r="KV75" s="329">
        <f ca="1">IFERROR(IF(AND(НачИнвП_Дата&lt;=KV$3,(КИнвП_Дата)&gt;KV$3),
             INDEX(Ф2,MATCH("Текущий налог на прибыль",Ф2!$A$3:$A$86,0),MATCH(KV7,Ф2!7:7,0)),
             ""),0)</f>
        <v>0</v>
      </c>
      <c r="KW75" s="329">
        <f ca="1">IFERROR(IF(AND(НачИнвП_Дата&lt;=KW$3,(КИнвП_Дата)&gt;KW$3),
             INDEX(Ф2,MATCH("Текущий налог на прибыль",Ф2!$A$3:$A$86,0),MATCH(KW7,Ф2!7:7,0)),
             ""),0)</f>
        <v>0</v>
      </c>
      <c r="KX75" s="329">
        <f ca="1">IFERROR(IF(AND(НачИнвП_Дата&lt;=KX$3,(КИнвП_Дата)&gt;KX$3),
             INDEX(Ф2,MATCH("Текущий налог на прибыль",Ф2!$A$3:$A$86,0),MATCH(KX7,Ф2!7:7,0)),
             ""),0)</f>
        <v>0</v>
      </c>
      <c r="KY75" s="329">
        <f ca="1">IFERROR(IF(AND(НачИнвП_Дата&lt;=KY$3,(КИнвП_Дата)&gt;KY$3),
             INDEX(Ф2,MATCH("Текущий налог на прибыль",Ф2!$A$3:$A$86,0),MATCH(KY7,Ф2!7:7,0)),
             ""),0)</f>
        <v>0</v>
      </c>
      <c r="KZ75" s="329">
        <f t="shared" ref="KZ75" ca="1" si="1771">(LA9-LA37-LA74-LA76-LA80-LA81)*6%*50%</f>
        <v>1575.7721366989788</v>
      </c>
      <c r="LA75" s="544">
        <f t="shared" ca="1" si="1742"/>
        <v>1575.7721366989788</v>
      </c>
      <c r="LB75" s="329">
        <f ca="1">IFERROR(IF(AND(НачИнвП_Дата&lt;=LB$3,(КИнвП_Дата)&gt;LB$3),
             INDEX(Ф2,MATCH("Текущий налог на прибыль",Ф2!$A$3:$A$86,0),MATCH(LB7,Ф2!7:7,0)),
             ""),0)</f>
        <v>0</v>
      </c>
      <c r="LC75" s="329">
        <f ca="1">IFERROR(IF(AND(НачИнвП_Дата&lt;=LC$3,(КИнвП_Дата)&gt;LC$3),
             INDEX(Ф2,MATCH("Текущий налог на прибыль",Ф2!$A$3:$A$86,0),MATCH(LC7,Ф2!7:7,0)),
             ""),0)</f>
        <v>0</v>
      </c>
      <c r="LD75" s="329">
        <f ca="1">IFERROR(IF(AND(НачИнвП_Дата&lt;=LD$3,(КИнвП_Дата)&gt;LD$3),
             INDEX(Ф2,MATCH("Текущий налог на прибыль",Ф2!$A$3:$A$86,0),MATCH(LD7,Ф2!7:7,0)),
             ""),0)</f>
        <v>0</v>
      </c>
      <c r="LE75" s="329">
        <f ca="1">IFERROR(IF(AND(НачИнвП_Дата&lt;=LE$3,(КИнвП_Дата)&gt;LE$3),
             INDEX(Ф2,MATCH("Текущий налог на прибыль",Ф2!$A$3:$A$86,0),MATCH(LE7,Ф2!7:7,0)),
             ""),0)</f>
        <v>0</v>
      </c>
      <c r="LF75" s="329">
        <f ca="1">IFERROR(IF(AND(НачИнвП_Дата&lt;=LF$3,(КИнвП_Дата)&gt;LF$3),
             INDEX(Ф2,MATCH("Текущий налог на прибыль",Ф2!$A$3:$A$86,0),MATCH(LF7,Ф2!7:7,0)),
             ""),0)</f>
        <v>0</v>
      </c>
      <c r="LG75" s="329">
        <f ca="1">IFERROR(IF(AND(НачИнвП_Дата&lt;=LG$3,(КИнвП_Дата)&gt;LG$3),
             INDEX(Ф2,MATCH("Текущий налог на прибыль",Ф2!$A$3:$A$86,0),MATCH(LG7,Ф2!7:7,0)),
             ""),0)</f>
        <v>0</v>
      </c>
      <c r="LH75" s="329">
        <f ca="1">IFERROR(IF(AND(НачИнвП_Дата&lt;=LH$3,(КИнвП_Дата)&gt;LH$3),
             INDEX(Ф2,MATCH("Текущий налог на прибыль",Ф2!$A$3:$A$86,0),MATCH(LH7,Ф2!7:7,0)),
             ""),0)</f>
        <v>0</v>
      </c>
      <c r="LI75" s="329">
        <f ca="1">IFERROR(IF(AND(НачИнвП_Дата&lt;=LI$3,(КИнвП_Дата)&gt;LI$3),
             INDEX(Ф2,MATCH("Текущий налог на прибыль",Ф2!$A$3:$A$86,0),MATCH(LI7,Ф2!7:7,0)),
             ""),0)</f>
        <v>0</v>
      </c>
      <c r="LJ75" s="329">
        <f ca="1">IFERROR(IF(AND(НачИнвП_Дата&lt;=LJ$3,(КИнвП_Дата)&gt;LJ$3),
             INDEX(Ф2,MATCH("Текущий налог на прибыль",Ф2!$A$3:$A$86,0),MATCH(LJ7,Ф2!7:7,0)),
             ""),0)</f>
        <v>0</v>
      </c>
      <c r="LK75" s="329">
        <f ca="1">IFERROR(IF(AND(НачИнвП_Дата&lt;=LK$3,(КИнвП_Дата)&gt;LK$3),
             INDEX(Ф2,MATCH("Текущий налог на прибыль",Ф2!$A$3:$A$86,0),MATCH(LK7,Ф2!7:7,0)),
             ""),0)</f>
        <v>0</v>
      </c>
      <c r="LL75" s="329">
        <f ca="1">IFERROR(IF(AND(НачИнвП_Дата&lt;=LL$3,(КИнвП_Дата)&gt;LL$3),
             INDEX(Ф2,MATCH("Текущий налог на прибыль",Ф2!$A$3:$A$86,0),MATCH(LL7,Ф2!7:7,0)),
             ""),0)</f>
        <v>0</v>
      </c>
      <c r="LM75" s="329">
        <f t="shared" ref="LM75" ca="1" si="1772">(LN9-LN37-LN74-LN76-LN80-LN81)*6%*50%</f>
        <v>1588.2850101439374</v>
      </c>
      <c r="LN75" s="544">
        <f t="shared" ca="1" si="1743"/>
        <v>1588.2850101439374</v>
      </c>
      <c r="LO75" s="329">
        <f ca="1">IFERROR(IF(AND(НачИнвП_Дата&lt;=LO$3,(КИнвП_Дата)&gt;LO$3),
             INDEX(Ф2,MATCH("Текущий налог на прибыль",Ф2!$A$3:$A$86,0),MATCH(LO7,Ф2!7:7,0)),
             ""),0)</f>
        <v>0</v>
      </c>
      <c r="LP75" s="329">
        <f ca="1">IFERROR(IF(AND(НачИнвП_Дата&lt;=LP$3,(КИнвП_Дата)&gt;LP$3),
             INDEX(Ф2,MATCH("Текущий налог на прибыль",Ф2!$A$3:$A$86,0),MATCH(LP7,Ф2!7:7,0)),
             ""),0)</f>
        <v>0</v>
      </c>
      <c r="LQ75" s="329">
        <f ca="1">IFERROR(IF(AND(НачИнвП_Дата&lt;=LQ$3,(КИнвП_Дата)&gt;LQ$3),
             INDEX(Ф2,MATCH("Текущий налог на прибыль",Ф2!$A$3:$A$86,0),MATCH(LQ7,Ф2!7:7,0)),
             ""),0)</f>
        <v>0</v>
      </c>
      <c r="LR75" s="329">
        <f ca="1">IFERROR(IF(AND(НачИнвП_Дата&lt;=LR$3,(КИнвП_Дата)&gt;LR$3),
             INDEX(Ф2,MATCH("Текущий налог на прибыль",Ф2!$A$3:$A$86,0),MATCH(LR7,Ф2!7:7,0)),
             ""),0)</f>
        <v>0</v>
      </c>
      <c r="LS75" s="329">
        <f ca="1">IFERROR(IF(AND(НачИнвП_Дата&lt;=LS$3,(КИнвП_Дата)&gt;LS$3),
             INDEX(Ф2,MATCH("Текущий налог на прибыль",Ф2!$A$3:$A$86,0),MATCH(LS7,Ф2!7:7,0)),
             ""),0)</f>
        <v>0</v>
      </c>
      <c r="LT75" s="329">
        <f ca="1">IFERROR(IF(AND(НачИнвП_Дата&lt;=LT$3,(КИнвП_Дата)&gt;LT$3),
             INDEX(Ф2,MATCH("Текущий налог на прибыль",Ф2!$A$3:$A$86,0),MATCH(LT7,Ф2!7:7,0)),
             ""),0)</f>
        <v>0</v>
      </c>
      <c r="LU75" s="329">
        <f ca="1">IFERROR(IF(AND(НачИнвП_Дата&lt;=LU$3,(КИнвП_Дата)&gt;LU$3),
             INDEX(Ф2,MATCH("Текущий налог на прибыль",Ф2!$A$3:$A$86,0),MATCH(LU7,Ф2!7:7,0)),
             ""),0)</f>
        <v>0</v>
      </c>
      <c r="LV75" s="329">
        <f ca="1">IFERROR(IF(AND(НачИнвП_Дата&lt;=LV$3,(КИнвП_Дата)&gt;LV$3),
             INDEX(Ф2,MATCH("Текущий налог на прибыль",Ф2!$A$3:$A$86,0),MATCH(LV7,Ф2!7:7,0)),
             ""),0)</f>
        <v>0</v>
      </c>
      <c r="LW75" s="329">
        <f ca="1">IFERROR(IF(AND(НачИнвП_Дата&lt;=LW$3,(КИнвП_Дата)&gt;LW$3),
             INDEX(Ф2,MATCH("Текущий налог на прибыль",Ф2!$A$3:$A$86,0),MATCH(LW7,Ф2!7:7,0)),
             ""),0)</f>
        <v>0</v>
      </c>
      <c r="LX75" s="329">
        <f ca="1">IFERROR(IF(AND(НачИнвП_Дата&lt;=LX$3,(КИнвП_Дата)&gt;LX$3),
             INDEX(Ф2,MATCH("Текущий налог на прибыль",Ф2!$A$3:$A$86,0),MATCH(LX7,Ф2!7:7,0)),
             ""),0)</f>
        <v>0</v>
      </c>
      <c r="LY75" s="329">
        <f ca="1">IFERROR(IF(AND(НачИнвП_Дата&lt;=LY$3,(КИнвП_Дата)&gt;LY$3),
             INDEX(Ф2,MATCH("Текущий налог на прибыль",Ф2!$A$3:$A$86,0),MATCH(LY7,Ф2!7:7,0)),
             ""),0)</f>
        <v>0</v>
      </c>
      <c r="LZ75" s="329">
        <f t="shared" ref="LZ75" ca="1" si="1773">(MA9-MA37-MA74-MA76-MA80-MA81)*6%*50%</f>
        <v>1600.7850021439372</v>
      </c>
      <c r="MA75" s="544">
        <f t="shared" ca="1" si="1744"/>
        <v>1600.7850021439372</v>
      </c>
      <c r="MB75" s="329">
        <f ca="1">IFERROR(IF(AND(НачИнвП_Дата&lt;=MB$3,(КИнвП_Дата)&gt;MB$3),
             INDEX(Ф2,MATCH("Текущий налог на прибыль",Ф2!$A$3:$A$86,0),MATCH(MB7,Ф2!7:7,0)),
             ""),0)</f>
        <v>0</v>
      </c>
      <c r="MC75" s="329">
        <f ca="1">IFERROR(IF(AND(НачИнвП_Дата&lt;=MC$3,(КИнвП_Дата)&gt;MC$3),
             INDEX(Ф2,MATCH("Текущий налог на прибыль",Ф2!$A$3:$A$86,0),MATCH(MC7,Ф2!7:7,0)),
             ""),0)</f>
        <v>0</v>
      </c>
      <c r="MD75" s="329">
        <f ca="1">IFERROR(IF(AND(НачИнвП_Дата&lt;=MD$3,(КИнвП_Дата)&gt;MD$3),
             INDEX(Ф2,MATCH("Текущий налог на прибыль",Ф2!$A$3:$A$86,0),MATCH(MD7,Ф2!7:7,0)),
             ""),0)</f>
        <v>0</v>
      </c>
      <c r="ME75" s="329">
        <f ca="1">IFERROR(IF(AND(НачИнвП_Дата&lt;=ME$3,(КИнвП_Дата)&gt;ME$3),
             INDEX(Ф2,MATCH("Текущий налог на прибыль",Ф2!$A$3:$A$86,0),MATCH(ME7,Ф2!7:7,0)),
             ""),0)</f>
        <v>0</v>
      </c>
      <c r="MF75" s="329">
        <f ca="1">IFERROR(IF(AND(НачИнвП_Дата&lt;=MF$3,(КИнвП_Дата)&gt;MF$3),
             INDEX(Ф2,MATCH("Текущий налог на прибыль",Ф2!$A$3:$A$86,0),MATCH(MF7,Ф2!7:7,0)),
             ""),0)</f>
        <v>0</v>
      </c>
      <c r="MG75" s="329">
        <f ca="1">IFERROR(IF(AND(НачИнвП_Дата&lt;=MG$3,(КИнвП_Дата)&gt;MG$3),
             INDEX(Ф2,MATCH("Текущий налог на прибыль",Ф2!$A$3:$A$86,0),MATCH(MG7,Ф2!7:7,0)),
             ""),0)</f>
        <v>0</v>
      </c>
      <c r="MH75" s="329">
        <f ca="1">IFERROR(IF(AND(НачИнвП_Дата&lt;=MH$3,(КИнвП_Дата)&gt;MH$3),
             INDEX(Ф2,MATCH("Текущий налог на прибыль",Ф2!$A$3:$A$86,0),MATCH(MH7,Ф2!7:7,0)),
             ""),0)</f>
        <v>0</v>
      </c>
      <c r="MI75" s="329">
        <f ca="1">IFERROR(IF(AND(НачИнвП_Дата&lt;=MI$3,(КИнвП_Дата)&gt;MI$3),
             INDEX(Ф2,MATCH("Текущий налог на прибыль",Ф2!$A$3:$A$86,0),MATCH(MI7,Ф2!7:7,0)),
             ""),0)</f>
        <v>0</v>
      </c>
      <c r="MJ75" s="329">
        <f ca="1">IFERROR(IF(AND(НачИнвП_Дата&lt;=MJ$3,(КИнвП_Дата)&gt;MJ$3),
             INDEX(Ф2,MATCH("Текущий налог на прибыль",Ф2!$A$3:$A$86,0),MATCH(MJ7,Ф2!7:7,0)),
             ""),0)</f>
        <v>0</v>
      </c>
      <c r="MK75" s="329">
        <f ca="1">IFERROR(IF(AND(НачИнвП_Дата&lt;=MK$3,(КИнвП_Дата)&gt;MK$3),
             INDEX(Ф2,MATCH("Текущий налог на прибыль",Ф2!$A$3:$A$86,0),MATCH(MK7,Ф2!7:7,0)),
             ""),0)</f>
        <v>0</v>
      </c>
      <c r="ML75" s="329">
        <f ca="1">IFERROR(IF(AND(НачИнвП_Дата&lt;=ML$3,(КИнвП_Дата)&gt;ML$3),
             INDEX(Ф2,MATCH("Текущий налог на прибыль",Ф2!$A$3:$A$86,0),MATCH(ML7,Ф2!7:7,0)),
             ""),0)</f>
        <v>0</v>
      </c>
      <c r="MM75" s="329">
        <f t="shared" ref="MM75" ca="1" si="1774">(MN9-MN37-MN74-MN76-MN80-MN81)*6%*50%</f>
        <v>1613.2849941439372</v>
      </c>
      <c r="MN75" s="544">
        <f t="shared" ca="1" si="1745"/>
        <v>1613.2849941439372</v>
      </c>
      <c r="MO75" s="329">
        <f ca="1">IFERROR(IF(AND(НачИнвП_Дата&lt;=MO$3,(КИнвП_Дата)&gt;MO$3),
             INDEX(Ф2,MATCH("Текущий налог на прибыль",Ф2!$A$3:$A$86,0),MATCH(MO7,Ф2!7:7,0)),
             ""),0)</f>
        <v>0</v>
      </c>
      <c r="MP75" s="329">
        <f ca="1">IFERROR(IF(AND(НачИнвП_Дата&lt;=MP$3,(КИнвП_Дата)&gt;MP$3),
             INDEX(Ф2,MATCH("Текущий налог на прибыль",Ф2!$A$3:$A$86,0),MATCH(MP7,Ф2!7:7,0)),
             ""),0)</f>
        <v>0</v>
      </c>
      <c r="MQ75" s="329">
        <f ca="1">IFERROR(IF(AND(НачИнвП_Дата&lt;=MQ$3,(КИнвП_Дата)&gt;MQ$3),
             INDEX(Ф2,MATCH("Текущий налог на прибыль",Ф2!$A$3:$A$86,0),MATCH(MQ7,Ф2!7:7,0)),
             ""),0)</f>
        <v>0</v>
      </c>
      <c r="MR75" s="329">
        <f ca="1">IFERROR(IF(AND(НачИнвП_Дата&lt;=MR$3,(КИнвП_Дата)&gt;MR$3),
             INDEX(Ф2,MATCH("Текущий налог на прибыль",Ф2!$A$3:$A$86,0),MATCH(MR7,Ф2!7:7,0)),
             ""),0)</f>
        <v>0</v>
      </c>
      <c r="MS75" s="329">
        <f ca="1">IFERROR(IF(AND(НачИнвП_Дата&lt;=MS$3,(КИнвП_Дата)&gt;MS$3),
             INDEX(Ф2,MATCH("Текущий налог на прибыль",Ф2!$A$3:$A$86,0),MATCH(MS7,Ф2!7:7,0)),
             ""),0)</f>
        <v>0</v>
      </c>
      <c r="MT75" s="329">
        <f ca="1">IFERROR(IF(AND(НачИнвП_Дата&lt;=MT$3,(КИнвП_Дата)&gt;MT$3),
             INDEX(Ф2,MATCH("Текущий налог на прибыль",Ф2!$A$3:$A$86,0),MATCH(MT7,Ф2!7:7,0)),
             ""),0)</f>
        <v>0</v>
      </c>
      <c r="MU75" s="329">
        <f ca="1">IFERROR(IF(AND(НачИнвП_Дата&lt;=MU$3,(КИнвП_Дата)&gt;MU$3),
             INDEX(Ф2,MATCH("Текущий налог на прибыль",Ф2!$A$3:$A$86,0),MATCH(MU7,Ф2!7:7,0)),
             ""),0)</f>
        <v>0</v>
      </c>
      <c r="MV75" s="329">
        <f ca="1">IFERROR(IF(AND(НачИнвП_Дата&lt;=MV$3,(КИнвП_Дата)&gt;MV$3),
             INDEX(Ф2,MATCH("Текущий налог на прибыль",Ф2!$A$3:$A$86,0),MATCH(MV7,Ф2!7:7,0)),
             ""),0)</f>
        <v>0</v>
      </c>
      <c r="MW75" s="329">
        <f ca="1">IFERROR(IF(AND(НачИнвП_Дата&lt;=MW$3,(КИнвП_Дата)&gt;MW$3),
             INDEX(Ф2,MATCH("Текущий налог на прибыль",Ф2!$A$3:$A$86,0),MATCH(MW7,Ф2!7:7,0)),
             ""),0)</f>
        <v>0</v>
      </c>
      <c r="MX75" s="329">
        <f ca="1">IFERROR(IF(AND(НачИнвП_Дата&lt;=MX$3,(КИнвП_Дата)&gt;MX$3),
             INDEX(Ф2,MATCH("Текущий налог на прибыль",Ф2!$A$3:$A$86,0),MATCH(MX7,Ф2!7:7,0)),
             ""),0)</f>
        <v>0</v>
      </c>
      <c r="MY75" s="329">
        <f ca="1">IFERROR(IF(AND(НачИнвП_Дата&lt;=MY$3,(КИнвП_Дата)&gt;MY$3),
             INDEX(Ф2,MATCH("Текущий налог на прибыль",Ф2!$A$3:$A$86,0),MATCH(MY7,Ф2!7:7,0)),
             ""),0)</f>
        <v>0</v>
      </c>
      <c r="MZ75" s="329">
        <f t="shared" ref="MZ75" ca="1" si="1775">(NA9-NA37-NA74-NA76-NA80-NA81)*6%*50%</f>
        <v>1625.7721046989786</v>
      </c>
      <c r="NA75" s="544">
        <f t="shared" ca="1" si="1746"/>
        <v>1625.7721046989786</v>
      </c>
      <c r="NB75" s="329">
        <f ca="1">IFERROR(IF(AND(НачИнвП_Дата&lt;=NB$3,(КИнвП_Дата)&gt;NB$3),
             INDEX(Ф2,MATCH("Текущий налог на прибыль",Ф2!$A$3:$A$86,0),MATCH(NB7,Ф2!7:7,0)),
             ""),0)</f>
        <v>0</v>
      </c>
      <c r="NC75" s="329">
        <f ca="1">IFERROR(IF(AND(НачИнвП_Дата&lt;=NC$3,(КИнвП_Дата)&gt;NC$3),
             INDEX(Ф2,MATCH("Текущий налог на прибыль",Ф2!$A$3:$A$86,0),MATCH(NC7,Ф2!7:7,0)),
             ""),0)</f>
        <v>0</v>
      </c>
      <c r="ND75" s="329">
        <f ca="1">IFERROR(IF(AND(НачИнвП_Дата&lt;=ND$3,(КИнвП_Дата)&gt;ND$3),
             INDEX(Ф2,MATCH("Текущий налог на прибыль",Ф2!$A$3:$A$86,0),MATCH(ND7,Ф2!7:7,0)),
             ""),0)</f>
        <v>0</v>
      </c>
      <c r="NE75" s="329">
        <f ca="1">IFERROR(IF(AND(НачИнвП_Дата&lt;=NE$3,(КИнвП_Дата)&gt;NE$3),
             INDEX(Ф2,MATCH("Текущий налог на прибыль",Ф2!$A$3:$A$86,0),MATCH(NE7,Ф2!7:7,0)),
             ""),0)</f>
        <v>0</v>
      </c>
      <c r="NF75" s="329">
        <f ca="1">IFERROR(IF(AND(НачИнвП_Дата&lt;=NF$3,(КИнвП_Дата)&gt;NF$3),
             INDEX(Ф2,MATCH("Текущий налог на прибыль",Ф2!$A$3:$A$86,0),MATCH(NF7,Ф2!7:7,0)),
             ""),0)</f>
        <v>0</v>
      </c>
      <c r="NG75" s="329">
        <f ca="1">IFERROR(IF(AND(НачИнвП_Дата&lt;=NG$3,(КИнвП_Дата)&gt;NG$3),
             INDEX(Ф2,MATCH("Текущий налог на прибыль",Ф2!$A$3:$A$86,0),MATCH(NG7,Ф2!7:7,0)),
             ""),0)</f>
        <v>0</v>
      </c>
      <c r="NH75" s="329">
        <f ca="1">IFERROR(IF(AND(НачИнвП_Дата&lt;=NH$3,(КИнвП_Дата)&gt;NH$3),
             INDEX(Ф2,MATCH("Текущий налог на прибыль",Ф2!$A$3:$A$86,0),MATCH(NH7,Ф2!7:7,0)),
             ""),0)</f>
        <v>0</v>
      </c>
      <c r="NI75" s="329">
        <f ca="1">IFERROR(IF(AND(НачИнвП_Дата&lt;=NI$3,(КИнвП_Дата)&gt;NI$3),
             INDEX(Ф2,MATCH("Текущий налог на прибыль",Ф2!$A$3:$A$86,0),MATCH(NI7,Ф2!7:7,0)),
             ""),0)</f>
        <v>0</v>
      </c>
      <c r="NJ75" s="329">
        <f ca="1">IFERROR(IF(AND(НачИнвП_Дата&lt;=NJ$3,(КИнвП_Дата)&gt;NJ$3),
             INDEX(Ф2,MATCH("Текущий налог на прибыль",Ф2!$A$3:$A$86,0),MATCH(NJ7,Ф2!7:7,0)),
             ""),0)</f>
        <v>0</v>
      </c>
      <c r="NK75" s="329">
        <f ca="1">IFERROR(IF(AND(НачИнвП_Дата&lt;=NK$3,(КИнвП_Дата)&gt;NK$3),
             INDEX(Ф2,MATCH("Текущий налог на прибыль",Ф2!$A$3:$A$86,0),MATCH(NK7,Ф2!7:7,0)),
             ""),0)</f>
        <v>0</v>
      </c>
      <c r="NL75" s="329">
        <f ca="1">IFERROR(IF(AND(НачИнвП_Дата&lt;=NL$3,(КИнвП_Дата)&gt;NL$3),
             INDEX(Ф2,MATCH("Текущий налог на прибыль",Ф2!$A$3:$A$86,0),MATCH(NL7,Ф2!7:7,0)),
             ""),0)</f>
        <v>0</v>
      </c>
      <c r="NM75" s="329">
        <f t="shared" ref="NM75" ca="1" si="1776">(NN9-NN37-NN74-NN76-NN80-NN81)*6%*50%</f>
        <v>1638.2849781439372</v>
      </c>
      <c r="NN75" s="544">
        <f t="shared" ca="1" si="1747"/>
        <v>1638.2849781439372</v>
      </c>
      <c r="NO75" s="329">
        <f ca="1">IFERROR(IF(AND(НачИнвП_Дата&lt;=NO$3,(КИнвП_Дата)&gt;NO$3),
             INDEX(Ф2,MATCH("Текущий налог на прибыль",Ф2!$A$3:$A$86,0),MATCH(NO7,Ф2!7:7,0)),
             ""),0)</f>
        <v>0</v>
      </c>
      <c r="NP75" s="329">
        <f ca="1">IFERROR(IF(AND(НачИнвП_Дата&lt;=NP$3,(КИнвП_Дата)&gt;NP$3),
             INDEX(Ф2,MATCH("Текущий налог на прибыль",Ф2!$A$3:$A$86,0),MATCH(NP7,Ф2!7:7,0)),
             ""),0)</f>
        <v>0</v>
      </c>
      <c r="NQ75" s="329">
        <f ca="1">IFERROR(IF(AND(НачИнвП_Дата&lt;=NQ$3,(КИнвП_Дата)&gt;NQ$3),
             INDEX(Ф2,MATCH("Текущий налог на прибыль",Ф2!$A$3:$A$86,0),MATCH(NQ7,Ф2!7:7,0)),
             ""),0)</f>
        <v>0</v>
      </c>
      <c r="NR75" s="329">
        <f ca="1">IFERROR(IF(AND(НачИнвП_Дата&lt;=NR$3,(КИнвП_Дата)&gt;NR$3),
             INDEX(Ф2,MATCH("Текущий налог на прибыль",Ф2!$A$3:$A$86,0),MATCH(NR7,Ф2!7:7,0)),
             ""),0)</f>
        <v>0</v>
      </c>
      <c r="NS75" s="329">
        <f ca="1">IFERROR(IF(AND(НачИнвП_Дата&lt;=NS$3,(КИнвП_Дата)&gt;NS$3),
             INDEX(Ф2,MATCH("Текущий налог на прибыль",Ф2!$A$3:$A$86,0),MATCH(NS7,Ф2!7:7,0)),
             ""),0)</f>
        <v>0</v>
      </c>
      <c r="NT75" s="329">
        <f ca="1">IFERROR(IF(AND(НачИнвП_Дата&lt;=NT$3,(КИнвП_Дата)&gt;NT$3),
             INDEX(Ф2,MATCH("Текущий налог на прибыль",Ф2!$A$3:$A$86,0),MATCH(NT7,Ф2!7:7,0)),
             ""),0)</f>
        <v>0</v>
      </c>
      <c r="NU75" s="329">
        <f ca="1">IFERROR(IF(AND(НачИнвП_Дата&lt;=NU$3,(КИнвП_Дата)&gt;NU$3),
             INDEX(Ф2,MATCH("Текущий налог на прибыль",Ф2!$A$3:$A$86,0),MATCH(NU7,Ф2!7:7,0)),
             ""),0)</f>
        <v>0</v>
      </c>
      <c r="NV75" s="329">
        <f ca="1">IFERROR(IF(AND(НачИнвП_Дата&lt;=NV$3,(КИнвП_Дата)&gt;NV$3),
             INDEX(Ф2,MATCH("Текущий налог на прибыль",Ф2!$A$3:$A$86,0),MATCH(NV7,Ф2!7:7,0)),
             ""),0)</f>
        <v>0</v>
      </c>
      <c r="NW75" s="329">
        <f ca="1">IFERROR(IF(AND(НачИнвП_Дата&lt;=NW$3,(КИнвП_Дата)&gt;NW$3),
             INDEX(Ф2,MATCH("Текущий налог на прибыль",Ф2!$A$3:$A$86,0),MATCH(NW7,Ф2!7:7,0)),
             ""),0)</f>
        <v>0</v>
      </c>
      <c r="NX75" s="329">
        <f ca="1">IFERROR(IF(AND(НачИнвП_Дата&lt;=NX$3,(КИнвП_Дата)&gt;NX$3),
             INDEX(Ф2,MATCH("Текущий налог на прибыль",Ф2!$A$3:$A$86,0),MATCH(NX7,Ф2!7:7,0)),
             ""),0)</f>
        <v>0</v>
      </c>
      <c r="NY75" s="329">
        <f ca="1">IFERROR(IF(AND(НачИнвП_Дата&lt;=NY$3,(КИнвП_Дата)&gt;NY$3),
             INDEX(Ф2,MATCH("Текущий налог на прибыль",Ф2!$A$3:$A$86,0),MATCH(NY7,Ф2!7:7,0)),
             ""),0)</f>
        <v>0</v>
      </c>
      <c r="NZ75" s="329">
        <f t="shared" ref="NZ75" ca="1" si="1777">(OA9-OA37-OA74-OA76-OA80-OA81)*6%*50%</f>
        <v>1650.784970143937</v>
      </c>
      <c r="OA75" s="544">
        <f t="shared" ca="1" si="1748"/>
        <v>1650.784970143937</v>
      </c>
      <c r="OB75" s="329">
        <f ca="1">IFERROR(IF(AND(НачИнвП_Дата&lt;=OB$3,(КИнвП_Дата)&gt;OB$3),
             INDEX(Ф2,MATCH("Текущий налог на прибыль",Ф2!$A$3:$A$86,0),MATCH(OB7,Ф2!7:7,0)),
             ""),0)</f>
        <v>0</v>
      </c>
      <c r="OC75" s="329">
        <f ca="1">IFERROR(IF(AND(НачИнвП_Дата&lt;=OC$3,(КИнвП_Дата)&gt;OC$3),
             INDEX(Ф2,MATCH("Текущий налог на прибыль",Ф2!$A$3:$A$86,0),MATCH(OC7,Ф2!7:7,0)),
             ""),0)</f>
        <v>0</v>
      </c>
      <c r="OD75" s="329">
        <f ca="1">IFERROR(IF(AND(НачИнвП_Дата&lt;=OD$3,(КИнвП_Дата)&gt;OD$3),
             INDEX(Ф2,MATCH("Текущий налог на прибыль",Ф2!$A$3:$A$86,0),MATCH(OD7,Ф2!7:7,0)),
             ""),0)</f>
        <v>0</v>
      </c>
      <c r="OE75" s="329">
        <f ca="1">IFERROR(IF(AND(НачИнвП_Дата&lt;=OE$3,(КИнвП_Дата)&gt;OE$3),
             INDEX(Ф2,MATCH("Текущий налог на прибыль",Ф2!$A$3:$A$86,0),MATCH(OE7,Ф2!7:7,0)),
             ""),0)</f>
        <v>0</v>
      </c>
      <c r="OF75" s="329">
        <f ca="1">IFERROR(IF(AND(НачИнвП_Дата&lt;=OF$3,(КИнвП_Дата)&gt;OF$3),
             INDEX(Ф2,MATCH("Текущий налог на прибыль",Ф2!$A$3:$A$86,0),MATCH(OF7,Ф2!7:7,0)),
             ""),0)</f>
        <v>0</v>
      </c>
      <c r="OG75" s="329">
        <f ca="1">IFERROR(IF(AND(НачИнвП_Дата&lt;=OG$3,(КИнвП_Дата)&gt;OG$3),
             INDEX(Ф2,MATCH("Текущий налог на прибыль",Ф2!$A$3:$A$86,0),MATCH(OG7,Ф2!7:7,0)),
             ""),0)</f>
        <v>0</v>
      </c>
      <c r="OH75" s="329">
        <f ca="1">IFERROR(IF(AND(НачИнвП_Дата&lt;=OH$3,(КИнвП_Дата)&gt;OH$3),
             INDEX(Ф2,MATCH("Текущий налог на прибыль",Ф2!$A$3:$A$86,0),MATCH(OH7,Ф2!7:7,0)),
             ""),0)</f>
        <v>0</v>
      </c>
      <c r="OI75" s="329">
        <f ca="1">IFERROR(IF(AND(НачИнвП_Дата&lt;=OI$3,(КИнвП_Дата)&gt;OI$3),
             INDEX(Ф2,MATCH("Текущий налог на прибыль",Ф2!$A$3:$A$86,0),MATCH(OI7,Ф2!7:7,0)),
             ""),0)</f>
        <v>0</v>
      </c>
      <c r="OJ75" s="329">
        <f ca="1">IFERROR(IF(AND(НачИнвП_Дата&lt;=OJ$3,(КИнвП_Дата)&gt;OJ$3),
             INDEX(Ф2,MATCH("Текущий налог на прибыль",Ф2!$A$3:$A$86,0),MATCH(OJ7,Ф2!7:7,0)),
             ""),0)</f>
        <v>0</v>
      </c>
      <c r="OK75" s="329" t="str">
        <f ca="1">IFERROR(IF(AND(НачИнвП_Дата&lt;=OK$3,(КИнвП_Дата)&gt;OK$3),
             INDEX(Ф2,MATCH("Текущий налог на прибыль",Ф2!$A$3:$A$86,0),MATCH(OK7,Ф2!7:7,0)),
             ""),0)</f>
        <v/>
      </c>
      <c r="OL75" s="329" t="str">
        <f ca="1">IFERROR(IF(AND(НачИнвП_Дата&lt;=OL$3,(КИнвП_Дата)&gt;OL$3),
             INDEX(Ф2,MATCH("Текущий налог на прибыль",Ф2!$A$3:$A$86,0),MATCH(OL7,Ф2!7:7,0)),
             ""),0)</f>
        <v/>
      </c>
      <c r="OM75" s="329">
        <f t="shared" ref="OM75" ca="1" si="1778">(ON9-ON37-ON74-ON76-ON80-ON81)*6%*50%</f>
        <v>765.09256090894507</v>
      </c>
      <c r="ON75" s="544">
        <f t="shared" ca="1" si="1749"/>
        <v>765.09256090894507</v>
      </c>
    </row>
    <row r="76" spans="1:404" outlineLevel="1">
      <c r="A76" s="210" t="s">
        <v>197</v>
      </c>
      <c r="B76" s="329" t="str">
        <f>IFERROR(IF(AND(НачИнвП_Дата&lt;=B$3,(КИнвП_Дата)&gt;B$3),
             INDEX(Ф2_упр.,MATCH("Управленческие расходы",Ф2!$A$64:$A$81,0),MATCH('ПДДС (2)'!B$3,Ф2!$3:$3,0)),
             ""),0)</f>
        <v/>
      </c>
      <c r="C76" s="329" t="str">
        <f ca="1">IFERROR(IF(AND(НачИнвП_Дата&lt;=C$3,(КИнвП_Дата)&gt;C$3),
             INDEX(Ф2_упр.,MATCH("Управленческие расходы",Ф2!$A$64:$A$81,0),MATCH('ПДДС (2)'!C$3,Ф2!$3:$3,0)),
             ""),0)</f>
        <v/>
      </c>
      <c r="D76" s="329" t="str">
        <f ca="1">IFERROR(IF(AND(НачИнвП_Дата&lt;=D$3,(КИнвП_Дата)&gt;D$3),
             INDEX(Ф2_упр.,MATCH("Управленческие расходы",Ф2!$A$64:$A$81,0),MATCH('ПДДС (2)'!D$3,Ф2!$3:$3,0)),
             ""),0)</f>
        <v/>
      </c>
      <c r="E76" s="329" t="str">
        <f ca="1">IFERROR(IF(AND(НачИнвП_Дата&lt;=E$3,(КИнвП_Дата)&gt;E$3),
             INDEX(Ф2_упр.,MATCH("Управленческие расходы",Ф2!$A$64:$A$81,0),MATCH('ПДДС (2)'!E$3,Ф2!$3:$3,0)),
             ""),0)</f>
        <v/>
      </c>
      <c r="F76" s="329" t="str">
        <f ca="1">IFERROR(IF(AND(НачИнвП_Дата&lt;=F$3,(КИнвП_Дата)&gt;F$3),
             INDEX(Ф2_упр.,MATCH("Управленческие расходы",Ф2!$A$64:$A$81,0),MATCH('ПДДС (2)'!F$3,Ф2!$3:$3,0)),
             ""),0)</f>
        <v/>
      </c>
      <c r="G76" s="329" t="str">
        <f ca="1">IFERROR(IF(AND(НачИнвП_Дата&lt;=G$3,(КИнвП_Дата)&gt;G$3),
             INDEX(Ф2_упр.,MATCH("Управленческие расходы",Ф2!$A$64:$A$81,0),MATCH('ПДДС (2)'!G$3,Ф2!$3:$3,0)),
             ""),0)</f>
        <v/>
      </c>
      <c r="H76" s="329" t="str">
        <f ca="1">IFERROR(IF(AND(НачИнвП_Дата&lt;=H$3,(КИнвП_Дата)&gt;H$3),
             INDEX(Ф2_упр.,MATCH("Управленческие расходы",Ф2!$A$64:$A$81,0),MATCH('ПДДС (2)'!H$3,Ф2!$3:$3,0)),
             ""),0)</f>
        <v/>
      </c>
      <c r="I76" s="329" t="str">
        <f ca="1">IFERROR(IF(AND(НачИнвП_Дата&lt;=I$3,(КИнвП_Дата)&gt;I$3),
             INDEX(Ф2_упр.,MATCH("Управленческие расходы",Ф2!$A$64:$A$81,0),MATCH('ПДДС (2)'!I$3,Ф2!$3:$3,0)),
             ""),0)</f>
        <v/>
      </c>
      <c r="J76" s="329" t="str">
        <f ca="1">IFERROR(IF(AND(НачИнвП_Дата&lt;=J$3,(КИнвП_Дата)&gt;J$3),
             INDEX(Ф2_упр.,MATCH("Управленческие расходы",Ф2!$A$64:$A$81,0),MATCH('ПДДС (2)'!J$3,Ф2!$3:$3,0)),
             ""),0)</f>
        <v/>
      </c>
      <c r="K76" s="329">
        <f ca="1">IFERROR(IF(AND(НачИнвП_Дата&lt;=K$3,(КИнвП_Дата)&gt;K$3),
             INDEX(Ф2_упр.,MATCH("Управленческие расходы",Ф2!$A$64:$A$81,0),MATCH('ПДДС (2)'!K$3,Ф2!$3:$3,0)),
             ""),0)</f>
        <v>133.98000000000002</v>
      </c>
      <c r="L76" s="329">
        <f ca="1">IFERROR(IF(AND(НачИнвП_Дата&lt;=L$3,(КИнвП_Дата)&gt;L$3),
             INDEX(Ф2_упр.,MATCH("Управленческие расходы",Ф2!$A$64:$A$81,0),MATCH('ПДДС (2)'!L$3,Ф2!$3:$3,0)),
             ""),0)</f>
        <v>133.98000000000002</v>
      </c>
      <c r="M76" s="329">
        <f ca="1">IFERROR(IF(AND(НачИнвП_Дата&lt;=M$3,(КИнвП_Дата)&gt;M$3),
             INDEX(Ф2_упр.,MATCH("Управленческие расходы",Ф2!$A$64:$A$81,0),MATCH('ПДДС (2)'!M$3,Ф2!$3:$3,0)),
             ""),0)</f>
        <v>133.98000000000002</v>
      </c>
      <c r="N76" s="544">
        <f t="shared" ca="1" si="1158"/>
        <v>401.94000000000005</v>
      </c>
      <c r="O76" s="329">
        <f ca="1">IFERROR(IF(AND(НачИнвП_Дата&lt;=O$3,(КИнвП_Дата)&gt;O$3),
             INDEX(Ф2_упр.,MATCH("Управленческие расходы",Ф2!$A$64:$A$81,0),MATCH('ПДДС (2)'!O$3,Ф2!$3:$3,0)),
             ""),0)</f>
        <v>133.98000000000002</v>
      </c>
      <c r="P76" s="329">
        <f ca="1">IFERROR(IF(AND(НачИнвП_Дата&lt;=P$3,(КИнвП_Дата)&gt;P$3),
             INDEX(Ф2_упр.,MATCH("Управленческие расходы",Ф2!$A$64:$A$81,0),MATCH('ПДДС (2)'!P$3,Ф2!$3:$3,0)),
             ""),0)</f>
        <v>133.98000000000002</v>
      </c>
      <c r="Q76" s="329">
        <f ca="1">IFERROR(IF(AND(НачИнвП_Дата&lt;=Q$3,(КИнвП_Дата)&gt;Q$3),
             INDEX(Ф2_упр.,MATCH("Управленческие расходы",Ф2!$A$64:$A$81,0),MATCH('ПДДС (2)'!Q$3,Ф2!$3:$3,0)),
             ""),0)</f>
        <v>133.98000000000002</v>
      </c>
      <c r="R76" s="329">
        <f ca="1">IFERROR(IF(AND(НачИнвП_Дата&lt;=R$3,(КИнвП_Дата)&gt;R$3),
             INDEX(Ф2_упр.,MATCH("Управленческие расходы",Ф2!$A$64:$A$81,0),MATCH('ПДДС (2)'!R$3,Ф2!$3:$3,0)),
             ""),0)</f>
        <v>133.98000000000002</v>
      </c>
      <c r="S76" s="329">
        <f ca="1">IFERROR(IF(AND(НачИнвП_Дата&lt;=S$3,(КИнвП_Дата)&gt;S$3),
             INDEX(Ф2_упр.,MATCH("Управленческие расходы",Ф2!$A$64:$A$81,0),MATCH('ПДДС (2)'!S$3,Ф2!$3:$3,0)),
             ""),0)</f>
        <v>133.98000000000002</v>
      </c>
      <c r="T76" s="329">
        <f ca="1">IFERROR(IF(AND(НачИнвП_Дата&lt;=T$3,(КИнвП_Дата)&gt;T$3),
             INDEX(Ф2_упр.,MATCH("Управленческие расходы",Ф2!$A$64:$A$81,0),MATCH('ПДДС (2)'!T$3,Ф2!$3:$3,0)),
             ""),0)</f>
        <v>133.98000000000002</v>
      </c>
      <c r="U76" s="329">
        <f ca="1">IFERROR(IF(AND(НачИнвП_Дата&lt;=U$3,(КИнвП_Дата)&gt;U$3),
             INDEX(Ф2_упр.,MATCH("Управленческие расходы",Ф2!$A$64:$A$81,0),MATCH('ПДДС (2)'!U$3,Ф2!$3:$3,0)),
             ""),0)</f>
        <v>133.98000000000002</v>
      </c>
      <c r="V76" s="329">
        <f ca="1">IFERROR(IF(AND(НачИнвП_Дата&lt;=V$3,(КИнвП_Дата)&gt;V$3),
             INDEX(Ф2_упр.,MATCH("Управленческие расходы",Ф2!$A$64:$A$81,0),MATCH('ПДДС (2)'!V$3,Ф2!$3:$3,0)),
             ""),0)</f>
        <v>133.98000000000002</v>
      </c>
      <c r="W76" s="329">
        <f ca="1">IFERROR(IF(AND(НачИнвП_Дата&lt;=W$3,(КИнвП_Дата)&gt;W$3),
             INDEX(Ф2_упр.,MATCH("Управленческие расходы",Ф2!$A$64:$A$81,0),MATCH('ПДДС (2)'!W$3,Ф2!$3:$3,0)),
             ""),0)</f>
        <v>133.98000000000002</v>
      </c>
      <c r="X76" s="329">
        <f ca="1">IFERROR(IF(AND(НачИнвП_Дата&lt;=X$3,(КИнвП_Дата)&gt;X$3),
             INDEX(Ф2_упр.,MATCH("Управленческие расходы",Ф2!$A$64:$A$81,0),MATCH('ПДДС (2)'!X$3,Ф2!$3:$3,0)),
             ""),0)</f>
        <v>133.98000000000002</v>
      </c>
      <c r="Y76" s="329">
        <f ca="1">IFERROR(IF(AND(НачИнвП_Дата&lt;=Y$3,(КИнвП_Дата)&gt;Y$3),
             INDEX(Ф2_упр.,MATCH("Управленческие расходы",Ф2!$A$64:$A$81,0),MATCH('ПДДС (2)'!Y$3,Ф2!$3:$3,0)),
             ""),0)</f>
        <v>133.98000000000002</v>
      </c>
      <c r="Z76" s="329">
        <f ca="1">IFERROR(IF(AND(НачИнвП_Дата&lt;=Z$3,(КИнвП_Дата)&gt;Z$3),
             INDEX(Ф2_упр.,MATCH("Управленческие расходы",Ф2!$A$64:$A$81,0),MATCH('ПДДС (2)'!Z$3,Ф2!$3:$3,0)),
             ""),0)</f>
        <v>133.98000000000002</v>
      </c>
      <c r="AA76" s="544">
        <f t="shared" ca="1" si="1720"/>
        <v>1607.7600000000002</v>
      </c>
      <c r="AB76" s="329">
        <f ca="1">IFERROR(IF(AND(НачИнвП_Дата&lt;=AB$3,(КИнвП_Дата)&gt;AB$3),
             INDEX(Ф2_упр.,MATCH("Управленческие расходы",Ф2!$A$64:$A$81,0),MATCH('ПДДС (2)'!AB$3,Ф2!$3:$3,0)),
             ""),0)</f>
        <v>133.98000000000002</v>
      </c>
      <c r="AC76" s="329">
        <f ca="1">IFERROR(IF(AND(НачИнвП_Дата&lt;=AC$3,(КИнвП_Дата)&gt;AC$3),
             INDEX(Ф2_упр.,MATCH("Управленческие расходы",Ф2!$A$64:$A$81,0),MATCH('ПДДС (2)'!AC$3,Ф2!$3:$3,0)),
             ""),0)</f>
        <v>133.98000000000002</v>
      </c>
      <c r="AD76" s="329">
        <f ca="1">IFERROR(IF(AND(НачИнвП_Дата&lt;=AD$3,(КИнвП_Дата)&gt;AD$3),
             INDEX(Ф2_упр.,MATCH("Управленческие расходы",Ф2!$A$64:$A$81,0),MATCH('ПДДС (2)'!AD$3,Ф2!$3:$3,0)),
             ""),0)</f>
        <v>133.98000000000002</v>
      </c>
      <c r="AE76" s="329">
        <f ca="1">IFERROR(IF(AND(НачИнвП_Дата&lt;=AE$3,(КИнвП_Дата)&gt;AE$3),
             INDEX(Ф2_упр.,MATCH("Управленческие расходы",Ф2!$A$64:$A$81,0),MATCH('ПДДС (2)'!AE$3,Ф2!$3:$3,0)),
             ""),0)</f>
        <v>133.98000000000002</v>
      </c>
      <c r="AF76" s="329">
        <f ca="1">IFERROR(IF(AND(НачИнвП_Дата&lt;=AF$3,(КИнвП_Дата)&gt;AF$3),
             INDEX(Ф2_упр.,MATCH("Управленческие расходы",Ф2!$A$64:$A$81,0),MATCH('ПДДС (2)'!AF$3,Ф2!$3:$3,0)),
             ""),0)</f>
        <v>133.98000000000002</v>
      </c>
      <c r="AG76" s="329">
        <f ca="1">IFERROR(IF(AND(НачИнвП_Дата&lt;=AG$3,(КИнвП_Дата)&gt;AG$3),
             INDEX(Ф2_упр.,MATCH("Управленческие расходы",Ф2!$A$64:$A$81,0),MATCH('ПДДС (2)'!AG$3,Ф2!$3:$3,0)),
             ""),0)</f>
        <v>133.98000000000002</v>
      </c>
      <c r="AH76" s="329">
        <f ca="1">IFERROR(IF(AND(НачИнвП_Дата&lt;=AH$3,(КИнвП_Дата)&gt;AH$3),
             INDEX(Ф2_упр.,MATCH("Управленческие расходы",Ф2!$A$64:$A$81,0),MATCH('ПДДС (2)'!AH$3,Ф2!$3:$3,0)),
             ""),0)</f>
        <v>133.98000000000002</v>
      </c>
      <c r="AI76" s="329">
        <f ca="1">IFERROR(IF(AND(НачИнвП_Дата&lt;=AI$3,(КИнвП_Дата)&gt;AI$3),
             INDEX(Ф2_упр.,MATCH("Управленческие расходы",Ф2!$A$64:$A$81,0),MATCH('ПДДС (2)'!AI$3,Ф2!$3:$3,0)),
             ""),0)</f>
        <v>133.98000000000002</v>
      </c>
      <c r="AJ76" s="329">
        <f ca="1">IFERROR(IF(AND(НачИнвП_Дата&lt;=AJ$3,(КИнвП_Дата)&gt;AJ$3),
             INDEX(Ф2_упр.,MATCH("Управленческие расходы",Ф2!$A$64:$A$81,0),MATCH('ПДДС (2)'!AJ$3,Ф2!$3:$3,0)),
             ""),0)</f>
        <v>133.98000000000002</v>
      </c>
      <c r="AK76" s="329">
        <f ca="1">IFERROR(IF(AND(НачИнвП_Дата&lt;=AK$3,(КИнвП_Дата)&gt;AK$3),
             INDEX(Ф2_упр.,MATCH("Управленческие расходы",Ф2!$A$64:$A$81,0),MATCH('ПДДС (2)'!AK$3,Ф2!$3:$3,0)),
             ""),0)</f>
        <v>133.98000000000002</v>
      </c>
      <c r="AL76" s="329">
        <f ca="1">IFERROR(IF(AND(НачИнвП_Дата&lt;=AL$3,(КИнвП_Дата)&gt;AL$3),
             INDEX(Ф2_упр.,MATCH("Управленческие расходы",Ф2!$A$64:$A$81,0),MATCH('ПДДС (2)'!AL$3,Ф2!$3:$3,0)),
             ""),0)</f>
        <v>133.98000000000002</v>
      </c>
      <c r="AM76" s="329">
        <f ca="1">IFERROR(IF(AND(НачИнвП_Дата&lt;=AM$3,(КИнвП_Дата)&gt;AM$3),
             INDEX(Ф2_упр.,MATCH("Управленческие расходы",Ф2!$A$64:$A$81,0),MATCH('ПДДС (2)'!AM$3,Ф2!$3:$3,0)),
             ""),0)</f>
        <v>133.98000000000002</v>
      </c>
      <c r="AN76" s="544">
        <f t="shared" ca="1" si="1721"/>
        <v>1607.7600000000002</v>
      </c>
      <c r="AO76" s="329">
        <f ca="1">IFERROR(IF(AND(НачИнвП_Дата&lt;=AO$3,(КИнвП_Дата)&gt;AO$3),
             INDEX(Ф2_упр.,MATCH("Управленческие расходы",Ф2!$A$64:$A$81,0),MATCH('ПДДС (2)'!AO$3,Ф2!$3:$3,0)),
             ""),0)</f>
        <v>133.98000000000002</v>
      </c>
      <c r="AP76" s="329">
        <f ca="1">IFERROR(IF(AND(НачИнвП_Дата&lt;=AP$3,(КИнвП_Дата)&gt;AP$3),
             INDEX(Ф2_упр.,MATCH("Управленческие расходы",Ф2!$A$64:$A$81,0),MATCH('ПДДС (2)'!AP$3,Ф2!$3:$3,0)),
             ""),0)</f>
        <v>133.98000000000002</v>
      </c>
      <c r="AQ76" s="329">
        <f ca="1">IFERROR(IF(AND(НачИнвП_Дата&lt;=AQ$3,(КИнвП_Дата)&gt;AQ$3),
             INDEX(Ф2_упр.,MATCH("Управленческие расходы",Ф2!$A$64:$A$81,0),MATCH('ПДДС (2)'!AQ$3,Ф2!$3:$3,0)),
             ""),0)</f>
        <v>133.98000000000002</v>
      </c>
      <c r="AR76" s="329">
        <f ca="1">IFERROR(IF(AND(НачИнвП_Дата&lt;=AR$3,(КИнвП_Дата)&gt;AR$3),
             INDEX(Ф2_упр.,MATCH("Управленческие расходы",Ф2!$A$64:$A$81,0),MATCH('ПДДС (2)'!AR$3,Ф2!$3:$3,0)),
             ""),0)</f>
        <v>133.98000000000002</v>
      </c>
      <c r="AS76" s="329">
        <f ca="1">IFERROR(IF(AND(НачИнвП_Дата&lt;=AS$3,(КИнвП_Дата)&gt;AS$3),
             INDEX(Ф2_упр.,MATCH("Управленческие расходы",Ф2!$A$64:$A$81,0),MATCH('ПДДС (2)'!AS$3,Ф2!$3:$3,0)),
             ""),0)</f>
        <v>133.98000000000002</v>
      </c>
      <c r="AT76" s="329">
        <f ca="1">IFERROR(IF(AND(НачИнвП_Дата&lt;=AT$3,(КИнвП_Дата)&gt;AT$3),
             INDEX(Ф2_упр.,MATCH("Управленческие расходы",Ф2!$A$64:$A$81,0),MATCH('ПДДС (2)'!AT$3,Ф2!$3:$3,0)),
             ""),0)</f>
        <v>133.98000000000002</v>
      </c>
      <c r="AU76" s="329">
        <f ca="1">IFERROR(IF(AND(НачИнвП_Дата&lt;=AU$3,(КИнвП_Дата)&gt;AU$3),
             INDEX(Ф2_упр.,MATCH("Управленческие расходы",Ф2!$A$64:$A$81,0),MATCH('ПДДС (2)'!AU$3,Ф2!$3:$3,0)),
             ""),0)</f>
        <v>133.98000000000002</v>
      </c>
      <c r="AV76" s="329">
        <f ca="1">IFERROR(IF(AND(НачИнвП_Дата&lt;=AV$3,(КИнвП_Дата)&gt;AV$3),
             INDEX(Ф2_упр.,MATCH("Управленческие расходы",Ф2!$A$64:$A$81,0),MATCH('ПДДС (2)'!AV$3,Ф2!$3:$3,0)),
             ""),0)</f>
        <v>133.98000000000002</v>
      </c>
      <c r="AW76" s="329">
        <f ca="1">IFERROR(IF(AND(НачИнвП_Дата&lt;=AW$3,(КИнвП_Дата)&gt;AW$3),
             INDEX(Ф2_упр.,MATCH("Управленческие расходы",Ф2!$A$64:$A$81,0),MATCH('ПДДС (2)'!AW$3,Ф2!$3:$3,0)),
             ""),0)</f>
        <v>133.98000000000002</v>
      </c>
      <c r="AX76" s="329">
        <f ca="1">IFERROR(IF(AND(НачИнвП_Дата&lt;=AX$3,(КИнвП_Дата)&gt;AX$3),
             INDEX(Ф2_упр.,MATCH("Управленческие расходы",Ф2!$A$64:$A$81,0),MATCH('ПДДС (2)'!AX$3,Ф2!$3:$3,0)),
             ""),0)</f>
        <v>133.98000000000002</v>
      </c>
      <c r="AY76" s="329">
        <f ca="1">IFERROR(IF(AND(НачИнвП_Дата&lt;=AY$3,(КИнвП_Дата)&gt;AY$3),
             INDEX(Ф2_упр.,MATCH("Управленческие расходы",Ф2!$A$64:$A$81,0),MATCH('ПДДС (2)'!AY$3,Ф2!$3:$3,0)),
             ""),0)</f>
        <v>133.98000000000002</v>
      </c>
      <c r="AZ76" s="329">
        <f ca="1">IFERROR(IF(AND(НачИнвП_Дата&lt;=AZ$3,(КИнвП_Дата)&gt;AZ$3),
             INDEX(Ф2_упр.,MATCH("Управленческие расходы",Ф2!$A$64:$A$81,0),MATCH('ПДДС (2)'!AZ$3,Ф2!$3:$3,0)),
             ""),0)</f>
        <v>133.98000000000002</v>
      </c>
      <c r="BA76" s="544">
        <f t="shared" ca="1" si="1722"/>
        <v>1607.7600000000002</v>
      </c>
      <c r="BB76" s="329">
        <f ca="1">IFERROR(IF(AND(НачИнвП_Дата&lt;=BB$3,(КИнвП_Дата)&gt;BB$3),
             INDEX(Ф2_упр.,MATCH("Управленческие расходы",Ф2!$A$64:$A$81,0),MATCH('ПДДС (2)'!BB$3,Ф2!$3:$3,0)),
             ""),0)</f>
        <v>133.98000000000002</v>
      </c>
      <c r="BC76" s="329">
        <f ca="1">IFERROR(IF(AND(НачИнвП_Дата&lt;=BC$3,(КИнвП_Дата)&gt;BC$3),
             INDEX(Ф2_упр.,MATCH("Управленческие расходы",Ф2!$A$64:$A$81,0),MATCH('ПДДС (2)'!BC$3,Ф2!$3:$3,0)),
             ""),0)</f>
        <v>133.98000000000002</v>
      </c>
      <c r="BD76" s="329">
        <f ca="1">IFERROR(IF(AND(НачИнвП_Дата&lt;=BD$3,(КИнвП_Дата)&gt;BD$3),
             INDEX(Ф2_упр.,MATCH("Управленческие расходы",Ф2!$A$64:$A$81,0),MATCH('ПДДС (2)'!BD$3,Ф2!$3:$3,0)),
             ""),0)</f>
        <v>133.98000000000002</v>
      </c>
      <c r="BE76" s="329">
        <f ca="1">IFERROR(IF(AND(НачИнвП_Дата&lt;=BE$3,(КИнвП_Дата)&gt;BE$3),
             INDEX(Ф2_упр.,MATCH("Управленческие расходы",Ф2!$A$64:$A$81,0),MATCH('ПДДС (2)'!BE$3,Ф2!$3:$3,0)),
             ""),0)</f>
        <v>133.98000000000002</v>
      </c>
      <c r="BF76" s="329">
        <f ca="1">IFERROR(IF(AND(НачИнвП_Дата&lt;=BF$3,(КИнвП_Дата)&gt;BF$3),
             INDEX(Ф2_упр.,MATCH("Управленческие расходы",Ф2!$A$64:$A$81,0),MATCH('ПДДС (2)'!BF$3,Ф2!$3:$3,0)),
             ""),0)</f>
        <v>133.98000000000002</v>
      </c>
      <c r="BG76" s="329">
        <f ca="1">IFERROR(IF(AND(НачИнвП_Дата&lt;=BG$3,(КИнвП_Дата)&gt;BG$3),
             INDEX(Ф2_упр.,MATCH("Управленческие расходы",Ф2!$A$64:$A$81,0),MATCH('ПДДС (2)'!BG$3,Ф2!$3:$3,0)),
             ""),0)</f>
        <v>133.98000000000002</v>
      </c>
      <c r="BH76" s="329">
        <f ca="1">IFERROR(IF(AND(НачИнвП_Дата&lt;=BH$3,(КИнвП_Дата)&gt;BH$3),
             INDEX(Ф2_упр.,MATCH("Управленческие расходы",Ф2!$A$64:$A$81,0),MATCH('ПДДС (2)'!BH$3,Ф2!$3:$3,0)),
             ""),0)</f>
        <v>133.98000000000002</v>
      </c>
      <c r="BI76" s="329">
        <f ca="1">IFERROR(IF(AND(НачИнвП_Дата&lt;=BI$3,(КИнвП_Дата)&gt;BI$3),
             INDEX(Ф2_упр.,MATCH("Управленческие расходы",Ф2!$A$64:$A$81,0),MATCH('ПДДС (2)'!BI$3,Ф2!$3:$3,0)),
             ""),0)</f>
        <v>133.98000000000002</v>
      </c>
      <c r="BJ76" s="329">
        <f ca="1">IFERROR(IF(AND(НачИнвП_Дата&lt;=BJ$3,(КИнвП_Дата)&gt;BJ$3),
             INDEX(Ф2_упр.,MATCH("Управленческие расходы",Ф2!$A$64:$A$81,0),MATCH('ПДДС (2)'!BJ$3,Ф2!$3:$3,0)),
             ""),0)</f>
        <v>133.98000000000002</v>
      </c>
      <c r="BK76" s="329">
        <f ca="1">IFERROR(IF(AND(НачИнвП_Дата&lt;=BK$3,(КИнвП_Дата)&gt;BK$3),
             INDEX(Ф2_упр.,MATCH("Управленческие расходы",Ф2!$A$64:$A$81,0),MATCH('ПДДС (2)'!BK$3,Ф2!$3:$3,0)),
             ""),0)</f>
        <v>133.98000000000002</v>
      </c>
      <c r="BL76" s="329">
        <f ca="1">IFERROR(IF(AND(НачИнвП_Дата&lt;=BL$3,(КИнвП_Дата)&gt;BL$3),
             INDEX(Ф2_упр.,MATCH("Управленческие расходы",Ф2!$A$64:$A$81,0),MATCH('ПДДС (2)'!BL$3,Ф2!$3:$3,0)),
             ""),0)</f>
        <v>133.98000000000002</v>
      </c>
      <c r="BM76" s="329">
        <f ca="1">IFERROR(IF(AND(НачИнвП_Дата&lt;=BM$3,(КИнвП_Дата)&gt;BM$3),
             INDEX(Ф2_упр.,MATCH("Управленческие расходы",Ф2!$A$64:$A$81,0),MATCH('ПДДС (2)'!BM$3,Ф2!$3:$3,0)),
             ""),0)</f>
        <v>133.98000000000002</v>
      </c>
      <c r="BN76" s="544">
        <f t="shared" ca="1" si="1723"/>
        <v>1607.7600000000002</v>
      </c>
      <c r="BO76" s="329">
        <f ca="1">IFERROR(IF(AND(НачИнвП_Дата&lt;=BO$3,(КИнвП_Дата)&gt;BO$3),
             INDEX(Ф2_упр.,MATCH("Управленческие расходы",Ф2!$A$64:$A$81,0),MATCH('ПДДС (2)'!BO$3,Ф2!$3:$3,0)),
             ""),0)</f>
        <v>133.98000000000002</v>
      </c>
      <c r="BP76" s="329">
        <f ca="1">IFERROR(IF(AND(НачИнвП_Дата&lt;=BP$3,(КИнвП_Дата)&gt;BP$3),
             INDEX(Ф2_упр.,MATCH("Управленческие расходы",Ф2!$A$64:$A$81,0),MATCH('ПДДС (2)'!BP$3,Ф2!$3:$3,0)),
             ""),0)</f>
        <v>133.98000000000002</v>
      </c>
      <c r="BQ76" s="329">
        <f ca="1">IFERROR(IF(AND(НачИнвП_Дата&lt;=BQ$3,(КИнвП_Дата)&gt;BQ$3),
             INDEX(Ф2_упр.,MATCH("Управленческие расходы",Ф2!$A$64:$A$81,0),MATCH('ПДДС (2)'!BQ$3,Ф2!$3:$3,0)),
             ""),0)</f>
        <v>133.98000000000002</v>
      </c>
      <c r="BR76" s="329">
        <f ca="1">IFERROR(IF(AND(НачИнвП_Дата&lt;=BR$3,(КИнвП_Дата)&gt;BR$3),
             INDEX(Ф2_упр.,MATCH("Управленческие расходы",Ф2!$A$64:$A$81,0),MATCH('ПДДС (2)'!BR$3,Ф2!$3:$3,0)),
             ""),0)</f>
        <v>133.98000000000002</v>
      </c>
      <c r="BS76" s="329">
        <f ca="1">IFERROR(IF(AND(НачИнвП_Дата&lt;=BS$3,(КИнвП_Дата)&gt;BS$3),
             INDEX(Ф2_упр.,MATCH("Управленческие расходы",Ф2!$A$64:$A$81,0),MATCH('ПДДС (2)'!BS$3,Ф2!$3:$3,0)),
             ""),0)</f>
        <v>133.98000000000002</v>
      </c>
      <c r="BT76" s="329">
        <f ca="1">IFERROR(IF(AND(НачИнвП_Дата&lt;=BT$3,(КИнвП_Дата)&gt;BT$3),
             INDEX(Ф2_упр.,MATCH("Управленческие расходы",Ф2!$A$64:$A$81,0),MATCH('ПДДС (2)'!BT$3,Ф2!$3:$3,0)),
             ""),0)</f>
        <v>133.98000000000002</v>
      </c>
      <c r="BU76" s="329">
        <f ca="1">IFERROR(IF(AND(НачИнвП_Дата&lt;=BU$3,(КИнвП_Дата)&gt;BU$3),
             INDEX(Ф2_упр.,MATCH("Управленческие расходы",Ф2!$A$64:$A$81,0),MATCH('ПДДС (2)'!BU$3,Ф2!$3:$3,0)),
             ""),0)</f>
        <v>133.98000000000002</v>
      </c>
      <c r="BV76" s="329">
        <f ca="1">IFERROR(IF(AND(НачИнвП_Дата&lt;=BV$3,(КИнвП_Дата)&gt;BV$3),
             INDEX(Ф2_упр.,MATCH("Управленческие расходы",Ф2!$A$64:$A$81,0),MATCH('ПДДС (2)'!BV$3,Ф2!$3:$3,0)),
             ""),0)</f>
        <v>133.98000000000002</v>
      </c>
      <c r="BW76" s="329">
        <f ca="1">IFERROR(IF(AND(НачИнвП_Дата&lt;=BW$3,(КИнвП_Дата)&gt;BW$3),
             INDEX(Ф2_упр.,MATCH("Управленческие расходы",Ф2!$A$64:$A$81,0),MATCH('ПДДС (2)'!BW$3,Ф2!$3:$3,0)),
             ""),0)</f>
        <v>133.98000000000002</v>
      </c>
      <c r="BX76" s="329">
        <f ca="1">IFERROR(IF(AND(НачИнвП_Дата&lt;=BX$3,(КИнвП_Дата)&gt;BX$3),
             INDEX(Ф2_упр.,MATCH("Управленческие расходы",Ф2!$A$64:$A$81,0),MATCH('ПДДС (2)'!BX$3,Ф2!$3:$3,0)),
             ""),0)</f>
        <v>133.98000000000002</v>
      </c>
      <c r="BY76" s="329">
        <f ca="1">IFERROR(IF(AND(НачИнвП_Дата&lt;=BY$3,(КИнвП_Дата)&gt;BY$3),
             INDEX(Ф2_упр.,MATCH("Управленческие расходы",Ф2!$A$64:$A$81,0),MATCH('ПДДС (2)'!BY$3,Ф2!$3:$3,0)),
             ""),0)</f>
        <v>133.98000000000002</v>
      </c>
      <c r="BZ76" s="329">
        <f ca="1">IFERROR(IF(AND(НачИнвП_Дата&lt;=BZ$3,(КИнвП_Дата)&gt;BZ$3),
             INDEX(Ф2_упр.,MATCH("Управленческие расходы",Ф2!$A$64:$A$81,0),MATCH('ПДДС (2)'!BZ$3,Ф2!$3:$3,0)),
             ""),0)</f>
        <v>133.98000000000002</v>
      </c>
      <c r="CA76" s="544">
        <f t="shared" ca="1" si="1724"/>
        <v>1607.7600000000002</v>
      </c>
      <c r="CB76" s="329">
        <f ca="1">IFERROR(IF(AND(НачИнвП_Дата&lt;=CB$3,(КИнвП_Дата)&gt;CB$3),
             INDEX(Ф2_упр.,MATCH("Управленческие расходы",Ф2!$A$64:$A$81,0),MATCH('ПДДС (2)'!CB$3,Ф2!$3:$3,0)),
             ""),0)</f>
        <v>133.98000000000002</v>
      </c>
      <c r="CC76" s="329">
        <f ca="1">IFERROR(IF(AND(НачИнвП_Дата&lt;=CC$3,(КИнвП_Дата)&gt;CC$3),
             INDEX(Ф2_упр.,MATCH("Управленческие расходы",Ф2!$A$64:$A$81,0),MATCH('ПДДС (2)'!CC$3,Ф2!$3:$3,0)),
             ""),0)</f>
        <v>133.98000000000002</v>
      </c>
      <c r="CD76" s="329">
        <f ca="1">IFERROR(IF(AND(НачИнвП_Дата&lt;=CD$3,(КИнвП_Дата)&gt;CD$3),
             INDEX(Ф2_упр.,MATCH("Управленческие расходы",Ф2!$A$64:$A$81,0),MATCH('ПДДС (2)'!CD$3,Ф2!$3:$3,0)),
             ""),0)</f>
        <v>133.98000000000002</v>
      </c>
      <c r="CE76" s="329">
        <f ca="1">IFERROR(IF(AND(НачИнвП_Дата&lt;=CE$3,(КИнвП_Дата)&gt;CE$3),
             INDEX(Ф2_упр.,MATCH("Управленческие расходы",Ф2!$A$64:$A$81,0),MATCH('ПДДС (2)'!CE$3,Ф2!$3:$3,0)),
             ""),0)</f>
        <v>133.98000000000002</v>
      </c>
      <c r="CF76" s="329">
        <f ca="1">IFERROR(IF(AND(НачИнвП_Дата&lt;=CF$3,(КИнвП_Дата)&gt;CF$3),
             INDEX(Ф2_упр.,MATCH("Управленческие расходы",Ф2!$A$64:$A$81,0),MATCH('ПДДС (2)'!CF$3,Ф2!$3:$3,0)),
             ""),0)</f>
        <v>133.98000000000002</v>
      </c>
      <c r="CG76" s="329">
        <f ca="1">IFERROR(IF(AND(НачИнвП_Дата&lt;=CG$3,(КИнвП_Дата)&gt;CG$3),
             INDEX(Ф2_упр.,MATCH("Управленческие расходы",Ф2!$A$64:$A$81,0),MATCH('ПДДС (2)'!CG$3,Ф2!$3:$3,0)),
             ""),0)</f>
        <v>133.98000000000002</v>
      </c>
      <c r="CH76" s="329">
        <f ca="1">IFERROR(IF(AND(НачИнвП_Дата&lt;=CH$3,(КИнвП_Дата)&gt;CH$3),
             INDEX(Ф2_упр.,MATCH("Управленческие расходы",Ф2!$A$64:$A$81,0),MATCH('ПДДС (2)'!CH$3,Ф2!$3:$3,0)),
             ""),0)</f>
        <v>133.98000000000002</v>
      </c>
      <c r="CI76" s="329">
        <f ca="1">IFERROR(IF(AND(НачИнвП_Дата&lt;=CI$3,(КИнвП_Дата)&gt;CI$3),
             INDEX(Ф2_упр.,MATCH("Управленческие расходы",Ф2!$A$64:$A$81,0),MATCH('ПДДС (2)'!CI$3,Ф2!$3:$3,0)),
             ""),0)</f>
        <v>133.98000000000002</v>
      </c>
      <c r="CJ76" s="329">
        <f ca="1">IFERROR(IF(AND(НачИнвП_Дата&lt;=CJ$3,(КИнвП_Дата)&gt;CJ$3),
             INDEX(Ф2_упр.,MATCH("Управленческие расходы",Ф2!$A$64:$A$81,0),MATCH('ПДДС (2)'!CJ$3,Ф2!$3:$3,0)),
             ""),0)</f>
        <v>133.98000000000002</v>
      </c>
      <c r="CK76" s="329">
        <f ca="1">IFERROR(IF(AND(НачИнвП_Дата&lt;=CK$3,(КИнвП_Дата)&gt;CK$3),
             INDEX(Ф2_упр.,MATCH("Управленческие расходы",Ф2!$A$64:$A$81,0),MATCH('ПДДС (2)'!CK$3,Ф2!$3:$3,0)),
             ""),0)</f>
        <v>133.98000000000002</v>
      </c>
      <c r="CL76" s="329">
        <f ca="1">IFERROR(IF(AND(НачИнвП_Дата&lt;=CL$3,(КИнвП_Дата)&gt;CL$3),
             INDEX(Ф2_упр.,MATCH("Управленческие расходы",Ф2!$A$64:$A$81,0),MATCH('ПДДС (2)'!CL$3,Ф2!$3:$3,0)),
             ""),0)</f>
        <v>133.98000000000002</v>
      </c>
      <c r="CM76" s="329">
        <f ca="1">IFERROR(IF(AND(НачИнвП_Дата&lt;=CM$3,(КИнвП_Дата)&gt;CM$3),
             INDEX(Ф2_упр.,MATCH("Управленческие расходы",Ф2!$A$64:$A$81,0),MATCH('ПДДС (2)'!CM$3,Ф2!$3:$3,0)),
             ""),0)</f>
        <v>133.98000000000002</v>
      </c>
      <c r="CN76" s="544">
        <f t="shared" ca="1" si="1725"/>
        <v>1607.7600000000002</v>
      </c>
      <c r="CO76" s="329">
        <f ca="1">IFERROR(IF(AND(НачИнвП_Дата&lt;=CO$3,(КИнвП_Дата)&gt;CO$3),
             INDEX(Ф2_упр.,MATCH("Управленческие расходы",Ф2!$A$64:$A$81,0),MATCH('ПДДС (2)'!CO$3,Ф2!$3:$3,0)),
             ""),0)</f>
        <v>133.98000000000002</v>
      </c>
      <c r="CP76" s="329">
        <f ca="1">IFERROR(IF(AND(НачИнвП_Дата&lt;=CP$3,(КИнвП_Дата)&gt;CP$3),
             INDEX(Ф2_упр.,MATCH("Управленческие расходы",Ф2!$A$64:$A$81,0),MATCH('ПДДС (2)'!CP$3,Ф2!$3:$3,0)),
             ""),0)</f>
        <v>133.98000000000002</v>
      </c>
      <c r="CQ76" s="329">
        <f ca="1">IFERROR(IF(AND(НачИнвП_Дата&lt;=CQ$3,(КИнвП_Дата)&gt;CQ$3),
             INDEX(Ф2_упр.,MATCH("Управленческие расходы",Ф2!$A$64:$A$81,0),MATCH('ПДДС (2)'!CQ$3,Ф2!$3:$3,0)),
             ""),0)</f>
        <v>133.98000000000002</v>
      </c>
      <c r="CR76" s="329">
        <f ca="1">IFERROR(IF(AND(НачИнвП_Дата&lt;=CR$3,(КИнвП_Дата)&gt;CR$3),
             INDEX(Ф2_упр.,MATCH("Управленческие расходы",Ф2!$A$64:$A$81,0),MATCH('ПДДС (2)'!CR$3,Ф2!$3:$3,0)),
             ""),0)</f>
        <v>133.98000000000002</v>
      </c>
      <c r="CS76" s="329">
        <f ca="1">IFERROR(IF(AND(НачИнвП_Дата&lt;=CS$3,(КИнвП_Дата)&gt;CS$3),
             INDEX(Ф2_упр.,MATCH("Управленческие расходы",Ф2!$A$64:$A$81,0),MATCH('ПДДС (2)'!CS$3,Ф2!$3:$3,0)),
             ""),0)</f>
        <v>133.98000000000002</v>
      </c>
      <c r="CT76" s="329">
        <f ca="1">IFERROR(IF(AND(НачИнвП_Дата&lt;=CT$3,(КИнвП_Дата)&gt;CT$3),
             INDEX(Ф2_упр.,MATCH("Управленческие расходы",Ф2!$A$64:$A$81,0),MATCH('ПДДС (2)'!CT$3,Ф2!$3:$3,0)),
             ""),0)</f>
        <v>133.98000000000002</v>
      </c>
      <c r="CU76" s="329">
        <f ca="1">IFERROR(IF(AND(НачИнвП_Дата&lt;=CU$3,(КИнвП_Дата)&gt;CU$3),
             INDEX(Ф2_упр.,MATCH("Управленческие расходы",Ф2!$A$64:$A$81,0),MATCH('ПДДС (2)'!CU$3,Ф2!$3:$3,0)),
             ""),0)</f>
        <v>133.98000000000002</v>
      </c>
      <c r="CV76" s="329">
        <f ca="1">IFERROR(IF(AND(НачИнвП_Дата&lt;=CV$3,(КИнвП_Дата)&gt;CV$3),
             INDEX(Ф2_упр.,MATCH("Управленческие расходы",Ф2!$A$64:$A$81,0),MATCH('ПДДС (2)'!CV$3,Ф2!$3:$3,0)),
             ""),0)</f>
        <v>133.98000000000002</v>
      </c>
      <c r="CW76" s="329">
        <f ca="1">IFERROR(IF(AND(НачИнвП_Дата&lt;=CW$3,(КИнвП_Дата)&gt;CW$3),
             INDEX(Ф2_упр.,MATCH("Управленческие расходы",Ф2!$A$64:$A$81,0),MATCH('ПДДС (2)'!CW$3,Ф2!$3:$3,0)),
             ""),0)</f>
        <v>133.98000000000002</v>
      </c>
      <c r="CX76" s="329">
        <f ca="1">IFERROR(IF(AND(НачИнвП_Дата&lt;=CX$3,(КИнвП_Дата)&gt;CX$3),
             INDEX(Ф2_упр.,MATCH("Управленческие расходы",Ф2!$A$64:$A$81,0),MATCH('ПДДС (2)'!CX$3,Ф2!$3:$3,0)),
             ""),0)</f>
        <v>133.98000000000002</v>
      </c>
      <c r="CY76" s="329">
        <f ca="1">IFERROR(IF(AND(НачИнвП_Дата&lt;=CY$3,(КИнвП_Дата)&gt;CY$3),
             INDEX(Ф2_упр.,MATCH("Управленческие расходы",Ф2!$A$64:$A$81,0),MATCH('ПДДС (2)'!CY$3,Ф2!$3:$3,0)),
             ""),0)</f>
        <v>133.98000000000002</v>
      </c>
      <c r="CZ76" s="329">
        <f ca="1">IFERROR(IF(AND(НачИнвП_Дата&lt;=CZ$3,(КИнвП_Дата)&gt;CZ$3),
             INDEX(Ф2_упр.,MATCH("Управленческие расходы",Ф2!$A$64:$A$81,0),MATCH('ПДДС (2)'!CZ$3,Ф2!$3:$3,0)),
             ""),0)</f>
        <v>133.98000000000002</v>
      </c>
      <c r="DA76" s="544">
        <f t="shared" ca="1" si="1726"/>
        <v>1607.7600000000002</v>
      </c>
      <c r="DB76" s="329">
        <f ca="1">IFERROR(IF(AND(НачИнвП_Дата&lt;=DB$3,(КИнвП_Дата)&gt;DB$3),
             INDEX(Ф2_упр.,MATCH("Управленческие расходы",Ф2!$A$64:$A$81,0),MATCH('ПДДС (2)'!DB$3,Ф2!$3:$3,0)),
             ""),0)</f>
        <v>133.98000000000002</v>
      </c>
      <c r="DC76" s="329">
        <f ca="1">IFERROR(IF(AND(НачИнвП_Дата&lt;=DC$3,(КИнвП_Дата)&gt;DC$3),
             INDEX(Ф2_упр.,MATCH("Управленческие расходы",Ф2!$A$64:$A$81,0),MATCH('ПДДС (2)'!DC$3,Ф2!$3:$3,0)),
             ""),0)</f>
        <v>133.98000000000002</v>
      </c>
      <c r="DD76" s="329">
        <f ca="1">IFERROR(IF(AND(НачИнвП_Дата&lt;=DD$3,(КИнвП_Дата)&gt;DD$3),
             INDEX(Ф2_упр.,MATCH("Управленческие расходы",Ф2!$A$64:$A$81,0),MATCH('ПДДС (2)'!DD$3,Ф2!$3:$3,0)),
             ""),0)</f>
        <v>133.98000000000002</v>
      </c>
      <c r="DE76" s="329">
        <f ca="1">IFERROR(IF(AND(НачИнвП_Дата&lt;=DE$3,(КИнвП_Дата)&gt;DE$3),
             INDEX(Ф2_упр.,MATCH("Управленческие расходы",Ф2!$A$64:$A$81,0),MATCH('ПДДС (2)'!DE$3,Ф2!$3:$3,0)),
             ""),0)</f>
        <v>133.98000000000002</v>
      </c>
      <c r="DF76" s="329">
        <f ca="1">IFERROR(IF(AND(НачИнвП_Дата&lt;=DF$3,(КИнвП_Дата)&gt;DF$3),
             INDEX(Ф2_упр.,MATCH("Управленческие расходы",Ф2!$A$64:$A$81,0),MATCH('ПДДС (2)'!DF$3,Ф2!$3:$3,0)),
             ""),0)</f>
        <v>133.98000000000002</v>
      </c>
      <c r="DG76" s="329">
        <f ca="1">IFERROR(IF(AND(НачИнвП_Дата&lt;=DG$3,(КИнвП_Дата)&gt;DG$3),
             INDEX(Ф2_упр.,MATCH("Управленческие расходы",Ф2!$A$64:$A$81,0),MATCH('ПДДС (2)'!DG$3,Ф2!$3:$3,0)),
             ""),0)</f>
        <v>133.98000000000002</v>
      </c>
      <c r="DH76" s="329">
        <f ca="1">IFERROR(IF(AND(НачИнвП_Дата&lt;=DH$3,(КИнвП_Дата)&gt;DH$3),
             INDEX(Ф2_упр.,MATCH("Управленческие расходы",Ф2!$A$64:$A$81,0),MATCH('ПДДС (2)'!DH$3,Ф2!$3:$3,0)),
             ""),0)</f>
        <v>133.98000000000002</v>
      </c>
      <c r="DI76" s="329">
        <f ca="1">IFERROR(IF(AND(НачИнвП_Дата&lt;=DI$3,(КИнвП_Дата)&gt;DI$3),
             INDEX(Ф2_упр.,MATCH("Управленческие расходы",Ф2!$A$64:$A$81,0),MATCH('ПДДС (2)'!DI$3,Ф2!$3:$3,0)),
             ""),0)</f>
        <v>133.98000000000002</v>
      </c>
      <c r="DJ76" s="329">
        <f ca="1">IFERROR(IF(AND(НачИнвП_Дата&lt;=DJ$3,(КИнвП_Дата)&gt;DJ$3),
             INDEX(Ф2_упр.,MATCH("Управленческие расходы",Ф2!$A$64:$A$81,0),MATCH('ПДДС (2)'!DJ$3,Ф2!$3:$3,0)),
             ""),0)</f>
        <v>133.98000000000002</v>
      </c>
      <c r="DK76" s="329">
        <f ca="1">IFERROR(IF(AND(НачИнвП_Дата&lt;=DK$3,(КИнвП_Дата)&gt;DK$3),
             INDEX(Ф2_упр.,MATCH("Управленческие расходы",Ф2!$A$64:$A$81,0),MATCH('ПДДС (2)'!DK$3,Ф2!$3:$3,0)),
             ""),0)</f>
        <v>133.98000000000002</v>
      </c>
      <c r="DL76" s="329">
        <f ca="1">IFERROR(IF(AND(НачИнвП_Дата&lt;=DL$3,(КИнвП_Дата)&gt;DL$3),
             INDEX(Ф2_упр.,MATCH("Управленческие расходы",Ф2!$A$64:$A$81,0),MATCH('ПДДС (2)'!DL$3,Ф2!$3:$3,0)),
             ""),0)</f>
        <v>133.98000000000002</v>
      </c>
      <c r="DM76" s="329">
        <f ca="1">IFERROR(IF(AND(НачИнвП_Дата&lt;=DM$3,(КИнвП_Дата)&gt;DM$3),
             INDEX(Ф2_упр.,MATCH("Управленческие расходы",Ф2!$A$64:$A$81,0),MATCH('ПДДС (2)'!DM$3,Ф2!$3:$3,0)),
             ""),0)</f>
        <v>133.98000000000002</v>
      </c>
      <c r="DN76" s="544">
        <f t="shared" ca="1" si="1727"/>
        <v>1607.7600000000002</v>
      </c>
      <c r="DO76" s="329">
        <f ca="1">IFERROR(IF(AND(НачИнвП_Дата&lt;=DO$3,(КИнвП_Дата)&gt;DO$3),
             INDEX(Ф2_упр.,MATCH("Управленческие расходы",Ф2!$A$64:$A$81,0),MATCH('ПДДС (2)'!DO$3,Ф2!$3:$3,0)),
             ""),0)</f>
        <v>0</v>
      </c>
      <c r="DP76" s="329">
        <f ca="1">IFERROR(IF(AND(НачИнвП_Дата&lt;=DP$3,(КИнвП_Дата)&gt;DP$3),
             INDEX(Ф2_упр.,MATCH("Управленческие расходы",Ф2!$A$64:$A$81,0),MATCH('ПДДС (2)'!DP$3,Ф2!$3:$3,0)),
             ""),0)</f>
        <v>0</v>
      </c>
      <c r="DQ76" s="329">
        <f ca="1">IFERROR(IF(AND(НачИнвП_Дата&lt;=DQ$3,(КИнвП_Дата)&gt;DQ$3),
             INDEX(Ф2_упр.,MATCH("Управленческие расходы",Ф2!$A$64:$A$81,0),MATCH('ПДДС (2)'!DQ$3,Ф2!$3:$3,0)),
             ""),0)</f>
        <v>0</v>
      </c>
      <c r="DR76" s="329">
        <f ca="1">IFERROR(IF(AND(НачИнвП_Дата&lt;=DR$3,(КИнвП_Дата)&gt;DR$3),
             INDEX(Ф2_упр.,MATCH("Управленческие расходы",Ф2!$A$64:$A$81,0),MATCH('ПДДС (2)'!DR$3,Ф2!$3:$3,0)),
             ""),0)</f>
        <v>0</v>
      </c>
      <c r="DS76" s="329">
        <f ca="1">IFERROR(IF(AND(НачИнвП_Дата&lt;=DS$3,(КИнвП_Дата)&gt;DS$3),
             INDEX(Ф2_упр.,MATCH("Управленческие расходы",Ф2!$A$64:$A$81,0),MATCH('ПДДС (2)'!DS$3,Ф2!$3:$3,0)),
             ""),0)</f>
        <v>0</v>
      </c>
      <c r="DT76" s="329">
        <f ca="1">IFERROR(IF(AND(НачИнвП_Дата&lt;=DT$3,(КИнвП_Дата)&gt;DT$3),
             INDEX(Ф2_упр.,MATCH("Управленческие расходы",Ф2!$A$64:$A$81,0),MATCH('ПДДС (2)'!DT$3,Ф2!$3:$3,0)),
             ""),0)</f>
        <v>0</v>
      </c>
      <c r="DU76" s="329">
        <f ca="1">IFERROR(IF(AND(НачИнвП_Дата&lt;=DU$3,(КИнвП_Дата)&gt;DU$3),
             INDEX(Ф2_упр.,MATCH("Управленческие расходы",Ф2!$A$64:$A$81,0),MATCH('ПДДС (2)'!DU$3,Ф2!$3:$3,0)),
             ""),0)</f>
        <v>0</v>
      </c>
      <c r="DV76" s="329">
        <f ca="1">IFERROR(IF(AND(НачИнвП_Дата&lt;=DV$3,(КИнвП_Дата)&gt;DV$3),
             INDEX(Ф2_упр.,MATCH("Управленческие расходы",Ф2!$A$64:$A$81,0),MATCH('ПДДС (2)'!DV$3,Ф2!$3:$3,0)),
             ""),0)</f>
        <v>0</v>
      </c>
      <c r="DW76" s="329">
        <f ca="1">IFERROR(IF(AND(НачИнвП_Дата&lt;=DW$3,(КИнвП_Дата)&gt;DW$3),
             INDEX(Ф2_упр.,MATCH("Управленческие расходы",Ф2!$A$64:$A$81,0),MATCH('ПДДС (2)'!DW$3,Ф2!$3:$3,0)),
             ""),0)</f>
        <v>0</v>
      </c>
      <c r="DX76" s="329">
        <f ca="1">IFERROR(IF(AND(НачИнвП_Дата&lt;=DX$3,(КИнвП_Дата)&gt;DX$3),
             INDEX(Ф2_упр.,MATCH("Управленческие расходы",Ф2!$A$64:$A$81,0),MATCH('ПДДС (2)'!DX$3,Ф2!$3:$3,0)),
             ""),0)</f>
        <v>0</v>
      </c>
      <c r="DY76" s="329">
        <f ca="1">IFERROR(IF(AND(НачИнвП_Дата&lt;=DY$3,(КИнвП_Дата)&gt;DY$3),
             INDEX(Ф2_упр.,MATCH("Управленческие расходы",Ф2!$A$64:$A$81,0),MATCH('ПДДС (2)'!DY$3,Ф2!$3:$3,0)),
             ""),0)</f>
        <v>0</v>
      </c>
      <c r="DZ76" s="329">
        <f ca="1">IFERROR(IF(AND(НачИнвП_Дата&lt;=DZ$3,(КИнвП_Дата)&gt;DZ$3),
             INDEX(Ф2_упр.,MATCH("Управленческие расходы",Ф2!$A$64:$A$81,0),MATCH('ПДДС (2)'!DZ$3,Ф2!$3:$3,0)),
             ""),0)</f>
        <v>0</v>
      </c>
      <c r="EA76" s="544">
        <f t="shared" ca="1" si="1728"/>
        <v>0</v>
      </c>
      <c r="EB76" s="329">
        <f ca="1">IFERROR(IF(AND(НачИнвП_Дата&lt;=EB$3,(КИнвП_Дата)&gt;EB$3),
             INDEX(Ф2_упр.,MATCH("Управленческие расходы",Ф2!$A$64:$A$81,0),MATCH('ПДДС (2)'!EB$3,Ф2!$3:$3,0)),
             ""),0)</f>
        <v>0</v>
      </c>
      <c r="EC76" s="329">
        <f ca="1">IFERROR(IF(AND(НачИнвП_Дата&lt;=EC$3,(КИнвП_Дата)&gt;EC$3),
             INDEX(Ф2_упр.,MATCH("Управленческие расходы",Ф2!$A$64:$A$81,0),MATCH('ПДДС (2)'!EC$3,Ф2!$3:$3,0)),
             ""),0)</f>
        <v>0</v>
      </c>
      <c r="ED76" s="329">
        <f ca="1">IFERROR(IF(AND(НачИнвП_Дата&lt;=ED$3,(КИнвП_Дата)&gt;ED$3),
             INDEX(Ф2_упр.,MATCH("Управленческие расходы",Ф2!$A$64:$A$81,0),MATCH('ПДДС (2)'!ED$3,Ф2!$3:$3,0)),
             ""),0)</f>
        <v>0</v>
      </c>
      <c r="EE76" s="329">
        <f ca="1">IFERROR(IF(AND(НачИнвП_Дата&lt;=EE$3,(КИнвП_Дата)&gt;EE$3),
             INDEX(Ф2_упр.,MATCH("Управленческие расходы",Ф2!$A$64:$A$81,0),MATCH('ПДДС (2)'!EE$3,Ф2!$3:$3,0)),
             ""),0)</f>
        <v>0</v>
      </c>
      <c r="EF76" s="329">
        <f ca="1">IFERROR(IF(AND(НачИнвП_Дата&lt;=EF$3,(КИнвП_Дата)&gt;EF$3),
             INDEX(Ф2_упр.,MATCH("Управленческие расходы",Ф2!$A$64:$A$81,0),MATCH('ПДДС (2)'!EF$3,Ф2!$3:$3,0)),
             ""),0)</f>
        <v>0</v>
      </c>
      <c r="EG76" s="329">
        <f ca="1">IFERROR(IF(AND(НачИнвП_Дата&lt;=EG$3,(КИнвП_Дата)&gt;EG$3),
             INDEX(Ф2_упр.,MATCH("Управленческие расходы",Ф2!$A$64:$A$81,0),MATCH('ПДДС (2)'!EG$3,Ф2!$3:$3,0)),
             ""),0)</f>
        <v>0</v>
      </c>
      <c r="EH76" s="329">
        <f ca="1">IFERROR(IF(AND(НачИнвП_Дата&lt;=EH$3,(КИнвП_Дата)&gt;EH$3),
             INDEX(Ф2_упр.,MATCH("Управленческие расходы",Ф2!$A$64:$A$81,0),MATCH('ПДДС (2)'!EH$3,Ф2!$3:$3,0)),
             ""),0)</f>
        <v>0</v>
      </c>
      <c r="EI76" s="329">
        <f ca="1">IFERROR(IF(AND(НачИнвП_Дата&lt;=EI$3,(КИнвП_Дата)&gt;EI$3),
             INDEX(Ф2_упр.,MATCH("Управленческие расходы",Ф2!$A$64:$A$81,0),MATCH('ПДДС (2)'!EI$3,Ф2!$3:$3,0)),
             ""),0)</f>
        <v>0</v>
      </c>
      <c r="EJ76" s="329">
        <f ca="1">IFERROR(IF(AND(НачИнвП_Дата&lt;=EJ$3,(КИнвП_Дата)&gt;EJ$3),
             INDEX(Ф2_упр.,MATCH("Управленческие расходы",Ф2!$A$64:$A$81,0),MATCH('ПДДС (2)'!EJ$3,Ф2!$3:$3,0)),
             ""),0)</f>
        <v>0</v>
      </c>
      <c r="EK76" s="329">
        <f ca="1">IFERROR(IF(AND(НачИнвП_Дата&lt;=EK$3,(КИнвП_Дата)&gt;EK$3),
             INDEX(Ф2_упр.,MATCH("Управленческие расходы",Ф2!$A$64:$A$81,0),MATCH('ПДДС (2)'!EK$3,Ф2!$3:$3,0)),
             ""),0)</f>
        <v>0</v>
      </c>
      <c r="EL76" s="329">
        <f ca="1">IFERROR(IF(AND(НачИнвП_Дата&lt;=EL$3,(КИнвП_Дата)&gt;EL$3),
             INDEX(Ф2_упр.,MATCH("Управленческие расходы",Ф2!$A$64:$A$81,0),MATCH('ПДДС (2)'!EL$3,Ф2!$3:$3,0)),
             ""),0)</f>
        <v>0</v>
      </c>
      <c r="EM76" s="329">
        <f ca="1">IFERROR(IF(AND(НачИнвП_Дата&lt;=EM$3,(КИнвП_Дата)&gt;EM$3),
             INDEX(Ф2_упр.,MATCH("Управленческие расходы",Ф2!$A$64:$A$81,0),MATCH('ПДДС (2)'!EM$3,Ф2!$3:$3,0)),
             ""),0)</f>
        <v>0</v>
      </c>
      <c r="EN76" s="544">
        <f t="shared" ca="1" si="1729"/>
        <v>0</v>
      </c>
      <c r="EO76" s="329">
        <f ca="1">IFERROR(IF(AND(НачИнвП_Дата&lt;=EO$3,(КИнвП_Дата)&gt;EO$3),
             INDEX(Ф2_упр.,MATCH("Управленческие расходы",Ф2!$A$64:$A$81,0),MATCH('ПДДС (2)'!EO$3,Ф2!$3:$3,0)),
             ""),0)</f>
        <v>0</v>
      </c>
      <c r="EP76" s="329">
        <f ca="1">IFERROR(IF(AND(НачИнвП_Дата&lt;=EP$3,(КИнвП_Дата)&gt;EP$3),
             INDEX(Ф2_упр.,MATCH("Управленческие расходы",Ф2!$A$64:$A$81,0),MATCH('ПДДС (2)'!EP$3,Ф2!$3:$3,0)),
             ""),0)</f>
        <v>0</v>
      </c>
      <c r="EQ76" s="329">
        <f ca="1">IFERROR(IF(AND(НачИнвП_Дата&lt;=EQ$3,(КИнвП_Дата)&gt;EQ$3),
             INDEX(Ф2_упр.,MATCH("Управленческие расходы",Ф2!$A$64:$A$81,0),MATCH('ПДДС (2)'!EQ$3,Ф2!$3:$3,0)),
             ""),0)</f>
        <v>0</v>
      </c>
      <c r="ER76" s="329">
        <f ca="1">IFERROR(IF(AND(НачИнвП_Дата&lt;=ER$3,(КИнвП_Дата)&gt;ER$3),
             INDEX(Ф2_упр.,MATCH("Управленческие расходы",Ф2!$A$64:$A$81,0),MATCH('ПДДС (2)'!ER$3,Ф2!$3:$3,0)),
             ""),0)</f>
        <v>0</v>
      </c>
      <c r="ES76" s="329">
        <f ca="1">IFERROR(IF(AND(НачИнвП_Дата&lt;=ES$3,(КИнвП_Дата)&gt;ES$3),
             INDEX(Ф2_упр.,MATCH("Управленческие расходы",Ф2!$A$64:$A$81,0),MATCH('ПДДС (2)'!ES$3,Ф2!$3:$3,0)),
             ""),0)</f>
        <v>0</v>
      </c>
      <c r="ET76" s="329">
        <f ca="1">IFERROR(IF(AND(НачИнвП_Дата&lt;=ET$3,(КИнвП_Дата)&gt;ET$3),
             INDEX(Ф2_упр.,MATCH("Управленческие расходы",Ф2!$A$64:$A$81,0),MATCH('ПДДС (2)'!ET$3,Ф2!$3:$3,0)),
             ""),0)</f>
        <v>0</v>
      </c>
      <c r="EU76" s="329">
        <f ca="1">IFERROR(IF(AND(НачИнвП_Дата&lt;=EU$3,(КИнвП_Дата)&gt;EU$3),
             INDEX(Ф2_упр.,MATCH("Управленческие расходы",Ф2!$A$64:$A$81,0),MATCH('ПДДС (2)'!EU$3,Ф2!$3:$3,0)),
             ""),0)</f>
        <v>0</v>
      </c>
      <c r="EV76" s="329">
        <f ca="1">IFERROR(IF(AND(НачИнвП_Дата&lt;=EV$3,(КИнвП_Дата)&gt;EV$3),
             INDEX(Ф2_упр.,MATCH("Управленческие расходы",Ф2!$A$64:$A$81,0),MATCH('ПДДС (2)'!EV$3,Ф2!$3:$3,0)),
             ""),0)</f>
        <v>0</v>
      </c>
      <c r="EW76" s="329">
        <f ca="1">IFERROR(IF(AND(НачИнвП_Дата&lt;=EW$3,(КИнвП_Дата)&gt;EW$3),
             INDEX(Ф2_упр.,MATCH("Управленческие расходы",Ф2!$A$64:$A$81,0),MATCH('ПДДС (2)'!EW$3,Ф2!$3:$3,0)),
             ""),0)</f>
        <v>0</v>
      </c>
      <c r="EX76" s="329">
        <f ca="1">IFERROR(IF(AND(НачИнвП_Дата&lt;=EX$3,(КИнвП_Дата)&gt;EX$3),
             INDEX(Ф2_упр.,MATCH("Управленческие расходы",Ф2!$A$64:$A$81,0),MATCH('ПДДС (2)'!EX$3,Ф2!$3:$3,0)),
             ""),0)</f>
        <v>0</v>
      </c>
      <c r="EY76" s="329">
        <f ca="1">IFERROR(IF(AND(НачИнвП_Дата&lt;=EY$3,(КИнвП_Дата)&gt;EY$3),
             INDEX(Ф2_упр.,MATCH("Управленческие расходы",Ф2!$A$64:$A$81,0),MATCH('ПДДС (2)'!EY$3,Ф2!$3:$3,0)),
             ""),0)</f>
        <v>0</v>
      </c>
      <c r="EZ76" s="329">
        <f ca="1">IFERROR(IF(AND(НачИнвП_Дата&lt;=EZ$3,(КИнвП_Дата)&gt;EZ$3),
             INDEX(Ф2_упр.,MATCH("Управленческие расходы",Ф2!$A$64:$A$81,0),MATCH('ПДДС (2)'!EZ$3,Ф2!$3:$3,0)),
             ""),0)</f>
        <v>0</v>
      </c>
      <c r="FA76" s="544">
        <f t="shared" ca="1" si="1730"/>
        <v>0</v>
      </c>
      <c r="FB76" s="329">
        <f ca="1">IFERROR(IF(AND(НачИнвП_Дата&lt;=FB$3,(КИнвП_Дата)&gt;FB$3),
             INDEX(Ф2_упр.,MATCH("Управленческие расходы",Ф2!$A$64:$A$81,0),MATCH('ПДДС (2)'!FB$3,Ф2!$3:$3,0)),
             ""),0)</f>
        <v>0</v>
      </c>
      <c r="FC76" s="329">
        <f ca="1">IFERROR(IF(AND(НачИнвП_Дата&lt;=FC$3,(КИнвП_Дата)&gt;FC$3),
             INDEX(Ф2_упр.,MATCH("Управленческие расходы",Ф2!$A$64:$A$81,0),MATCH('ПДДС (2)'!FC$3,Ф2!$3:$3,0)),
             ""),0)</f>
        <v>0</v>
      </c>
      <c r="FD76" s="329">
        <f ca="1">IFERROR(IF(AND(НачИнвП_Дата&lt;=FD$3,(КИнвП_Дата)&gt;FD$3),
             INDEX(Ф2_упр.,MATCH("Управленческие расходы",Ф2!$A$64:$A$81,0),MATCH('ПДДС (2)'!FD$3,Ф2!$3:$3,0)),
             ""),0)</f>
        <v>0</v>
      </c>
      <c r="FE76" s="329">
        <f ca="1">IFERROR(IF(AND(НачИнвП_Дата&lt;=FE$3,(КИнвП_Дата)&gt;FE$3),
             INDEX(Ф2_упр.,MATCH("Управленческие расходы",Ф2!$A$64:$A$81,0),MATCH('ПДДС (2)'!FE$3,Ф2!$3:$3,0)),
             ""),0)</f>
        <v>0</v>
      </c>
      <c r="FF76" s="329">
        <f ca="1">IFERROR(IF(AND(НачИнвП_Дата&lt;=FF$3,(КИнвП_Дата)&gt;FF$3),
             INDEX(Ф2_упр.,MATCH("Управленческие расходы",Ф2!$A$64:$A$81,0),MATCH('ПДДС (2)'!FF$3,Ф2!$3:$3,0)),
             ""),0)</f>
        <v>0</v>
      </c>
      <c r="FG76" s="329">
        <f ca="1">IFERROR(IF(AND(НачИнвП_Дата&lt;=FG$3,(КИнвП_Дата)&gt;FG$3),
             INDEX(Ф2_упр.,MATCH("Управленческие расходы",Ф2!$A$64:$A$81,0),MATCH('ПДДС (2)'!FG$3,Ф2!$3:$3,0)),
             ""),0)</f>
        <v>0</v>
      </c>
      <c r="FH76" s="329">
        <f ca="1">IFERROR(IF(AND(НачИнвП_Дата&lt;=FH$3,(КИнвП_Дата)&gt;FH$3),
             INDEX(Ф2_упр.,MATCH("Управленческие расходы",Ф2!$A$64:$A$81,0),MATCH('ПДДС (2)'!FH$3,Ф2!$3:$3,0)),
             ""),0)</f>
        <v>0</v>
      </c>
      <c r="FI76" s="329">
        <f ca="1">IFERROR(IF(AND(НачИнвП_Дата&lt;=FI$3,(КИнвП_Дата)&gt;FI$3),
             INDEX(Ф2_упр.,MATCH("Управленческие расходы",Ф2!$A$64:$A$81,0),MATCH('ПДДС (2)'!FI$3,Ф2!$3:$3,0)),
             ""),0)</f>
        <v>0</v>
      </c>
      <c r="FJ76" s="329">
        <f ca="1">IFERROR(IF(AND(НачИнвП_Дата&lt;=FJ$3,(КИнвП_Дата)&gt;FJ$3),
             INDEX(Ф2_упр.,MATCH("Управленческие расходы",Ф2!$A$64:$A$81,0),MATCH('ПДДС (2)'!FJ$3,Ф2!$3:$3,0)),
             ""),0)</f>
        <v>0</v>
      </c>
      <c r="FK76" s="329">
        <f ca="1">IFERROR(IF(AND(НачИнвП_Дата&lt;=FK$3,(КИнвП_Дата)&gt;FK$3),
             INDEX(Ф2_упр.,MATCH("Управленческие расходы",Ф2!$A$64:$A$81,0),MATCH('ПДДС (2)'!FK$3,Ф2!$3:$3,0)),
             ""),0)</f>
        <v>0</v>
      </c>
      <c r="FL76" s="329">
        <f ca="1">IFERROR(IF(AND(НачИнвП_Дата&lt;=FL$3,(КИнвП_Дата)&gt;FL$3),
             INDEX(Ф2_упр.,MATCH("Управленческие расходы",Ф2!$A$64:$A$81,0),MATCH('ПДДС (2)'!FL$3,Ф2!$3:$3,0)),
             ""),0)</f>
        <v>0</v>
      </c>
      <c r="FM76" s="329">
        <f ca="1">IFERROR(IF(AND(НачИнвП_Дата&lt;=FM$3,(КИнвП_Дата)&gt;FM$3),
             INDEX(Ф2_упр.,MATCH("Управленческие расходы",Ф2!$A$64:$A$81,0),MATCH('ПДДС (2)'!FM$3,Ф2!$3:$3,0)),
             ""),0)</f>
        <v>0</v>
      </c>
      <c r="FN76" s="544">
        <f t="shared" ca="1" si="1731"/>
        <v>0</v>
      </c>
      <c r="FO76" s="329">
        <f ca="1">IFERROR(IF(AND(НачИнвП_Дата&lt;=FO$3,(КИнвП_Дата)&gt;FO$3),
             INDEX(Ф2_упр.,MATCH("Управленческие расходы",Ф2!$A$64:$A$81,0),MATCH('ПДДС (2)'!FO$3,Ф2!$3:$3,0)),
             ""),0)</f>
        <v>0</v>
      </c>
      <c r="FP76" s="329">
        <f ca="1">IFERROR(IF(AND(НачИнвП_Дата&lt;=FP$3,(КИнвП_Дата)&gt;FP$3),
             INDEX(Ф2_упр.,MATCH("Управленческие расходы",Ф2!$A$64:$A$81,0),MATCH('ПДДС (2)'!FP$3,Ф2!$3:$3,0)),
             ""),0)</f>
        <v>0</v>
      </c>
      <c r="FQ76" s="329">
        <f ca="1">IFERROR(IF(AND(НачИнвП_Дата&lt;=FQ$3,(КИнвП_Дата)&gt;FQ$3),
             INDEX(Ф2_упр.,MATCH("Управленческие расходы",Ф2!$A$64:$A$81,0),MATCH('ПДДС (2)'!FQ$3,Ф2!$3:$3,0)),
             ""),0)</f>
        <v>0</v>
      </c>
      <c r="FR76" s="329">
        <f ca="1">IFERROR(IF(AND(НачИнвП_Дата&lt;=FR$3,(КИнвП_Дата)&gt;FR$3),
             INDEX(Ф2_упр.,MATCH("Управленческие расходы",Ф2!$A$64:$A$81,0),MATCH('ПДДС (2)'!FR$3,Ф2!$3:$3,0)),
             ""),0)</f>
        <v>0</v>
      </c>
      <c r="FS76" s="329">
        <f ca="1">IFERROR(IF(AND(НачИнвП_Дата&lt;=FS$3,(КИнвП_Дата)&gt;FS$3),
             INDEX(Ф2_упр.,MATCH("Управленческие расходы",Ф2!$A$64:$A$81,0),MATCH('ПДДС (2)'!FS$3,Ф2!$3:$3,0)),
             ""),0)</f>
        <v>0</v>
      </c>
      <c r="FT76" s="329">
        <f ca="1">IFERROR(IF(AND(НачИнвП_Дата&lt;=FT$3,(КИнвП_Дата)&gt;FT$3),
             INDEX(Ф2_упр.,MATCH("Управленческие расходы",Ф2!$A$64:$A$81,0),MATCH('ПДДС (2)'!FT$3,Ф2!$3:$3,0)),
             ""),0)</f>
        <v>0</v>
      </c>
      <c r="FU76" s="329">
        <f ca="1">IFERROR(IF(AND(НачИнвП_Дата&lt;=FU$3,(КИнвП_Дата)&gt;FU$3),
             INDEX(Ф2_упр.,MATCH("Управленческие расходы",Ф2!$A$64:$A$81,0),MATCH('ПДДС (2)'!FU$3,Ф2!$3:$3,0)),
             ""),0)</f>
        <v>0</v>
      </c>
      <c r="FV76" s="329">
        <f ca="1">IFERROR(IF(AND(НачИнвП_Дата&lt;=FV$3,(КИнвП_Дата)&gt;FV$3),
             INDEX(Ф2_упр.,MATCH("Управленческие расходы",Ф2!$A$64:$A$81,0),MATCH('ПДДС (2)'!FV$3,Ф2!$3:$3,0)),
             ""),0)</f>
        <v>0</v>
      </c>
      <c r="FW76" s="329">
        <f ca="1">IFERROR(IF(AND(НачИнвП_Дата&lt;=FW$3,(КИнвП_Дата)&gt;FW$3),
             INDEX(Ф2_упр.,MATCH("Управленческие расходы",Ф2!$A$64:$A$81,0),MATCH('ПДДС (2)'!FW$3,Ф2!$3:$3,0)),
             ""),0)</f>
        <v>0</v>
      </c>
      <c r="FX76" s="329">
        <f ca="1">IFERROR(IF(AND(НачИнвП_Дата&lt;=FX$3,(КИнвП_Дата)&gt;FX$3),
             INDEX(Ф2_упр.,MATCH("Управленческие расходы",Ф2!$A$64:$A$81,0),MATCH('ПДДС (2)'!FX$3,Ф2!$3:$3,0)),
             ""),0)</f>
        <v>0</v>
      </c>
      <c r="FY76" s="329">
        <f ca="1">IFERROR(IF(AND(НачИнвП_Дата&lt;=FY$3,(КИнвП_Дата)&gt;FY$3),
             INDEX(Ф2_упр.,MATCH("Управленческие расходы",Ф2!$A$64:$A$81,0),MATCH('ПДДС (2)'!FY$3,Ф2!$3:$3,0)),
             ""),0)</f>
        <v>0</v>
      </c>
      <c r="FZ76" s="329">
        <f ca="1">IFERROR(IF(AND(НачИнвП_Дата&lt;=FZ$3,(КИнвП_Дата)&gt;FZ$3),
             INDEX(Ф2_упр.,MATCH("Управленческие расходы",Ф2!$A$64:$A$81,0),MATCH('ПДДС (2)'!FZ$3,Ф2!$3:$3,0)),
             ""),0)</f>
        <v>0</v>
      </c>
      <c r="GA76" s="544">
        <f t="shared" ca="1" si="1732"/>
        <v>0</v>
      </c>
      <c r="GB76" s="329">
        <f ca="1">IFERROR(IF(AND(НачИнвП_Дата&lt;=GB$3,(КИнвП_Дата)&gt;GB$3),
             INDEX(Ф2_упр.,MATCH("Управленческие расходы",Ф2!$A$64:$A$81,0),MATCH('ПДДС (2)'!GB$3,Ф2!$3:$3,0)),
             ""),0)</f>
        <v>0</v>
      </c>
      <c r="GC76" s="329">
        <f ca="1">IFERROR(IF(AND(НачИнвП_Дата&lt;=GC$3,(КИнвП_Дата)&gt;GC$3),
             INDEX(Ф2_упр.,MATCH("Управленческие расходы",Ф2!$A$64:$A$81,0),MATCH('ПДДС (2)'!GC$3,Ф2!$3:$3,0)),
             ""),0)</f>
        <v>0</v>
      </c>
      <c r="GD76" s="329">
        <f ca="1">IFERROR(IF(AND(НачИнвП_Дата&lt;=GD$3,(КИнвП_Дата)&gt;GD$3),
             INDEX(Ф2_упр.,MATCH("Управленческие расходы",Ф2!$A$64:$A$81,0),MATCH('ПДДС (2)'!GD$3,Ф2!$3:$3,0)),
             ""),0)</f>
        <v>0</v>
      </c>
      <c r="GE76" s="329">
        <f ca="1">IFERROR(IF(AND(НачИнвП_Дата&lt;=GE$3,(КИнвП_Дата)&gt;GE$3),
             INDEX(Ф2_упр.,MATCH("Управленческие расходы",Ф2!$A$64:$A$81,0),MATCH('ПДДС (2)'!GE$3,Ф2!$3:$3,0)),
             ""),0)</f>
        <v>0</v>
      </c>
      <c r="GF76" s="329">
        <f ca="1">IFERROR(IF(AND(НачИнвП_Дата&lt;=GF$3,(КИнвП_Дата)&gt;GF$3),
             INDEX(Ф2_упр.,MATCH("Управленческие расходы",Ф2!$A$64:$A$81,0),MATCH('ПДДС (2)'!GF$3,Ф2!$3:$3,0)),
             ""),0)</f>
        <v>0</v>
      </c>
      <c r="GG76" s="329">
        <f ca="1">IFERROR(IF(AND(НачИнвП_Дата&lt;=GG$3,(КИнвП_Дата)&gt;GG$3),
             INDEX(Ф2_упр.,MATCH("Управленческие расходы",Ф2!$A$64:$A$81,0),MATCH('ПДДС (2)'!GG$3,Ф2!$3:$3,0)),
             ""),0)</f>
        <v>0</v>
      </c>
      <c r="GH76" s="329">
        <f ca="1">IFERROR(IF(AND(НачИнвП_Дата&lt;=GH$3,(КИнвП_Дата)&gt;GH$3),
             INDEX(Ф2_упр.,MATCH("Управленческие расходы",Ф2!$A$64:$A$81,0),MATCH('ПДДС (2)'!GH$3,Ф2!$3:$3,0)),
             ""),0)</f>
        <v>0</v>
      </c>
      <c r="GI76" s="329">
        <f ca="1">IFERROR(IF(AND(НачИнвП_Дата&lt;=GI$3,(КИнвП_Дата)&gt;GI$3),
             INDEX(Ф2_упр.,MATCH("Управленческие расходы",Ф2!$A$64:$A$81,0),MATCH('ПДДС (2)'!GI$3,Ф2!$3:$3,0)),
             ""),0)</f>
        <v>0</v>
      </c>
      <c r="GJ76" s="329">
        <f ca="1">IFERROR(IF(AND(НачИнвП_Дата&lt;=GJ$3,(КИнвП_Дата)&gt;GJ$3),
             INDEX(Ф2_упр.,MATCH("Управленческие расходы",Ф2!$A$64:$A$81,0),MATCH('ПДДС (2)'!GJ$3,Ф2!$3:$3,0)),
             ""),0)</f>
        <v>0</v>
      </c>
      <c r="GK76" s="329">
        <f ca="1">IFERROR(IF(AND(НачИнвП_Дата&lt;=GK$3,(КИнвП_Дата)&gt;GK$3),
             INDEX(Ф2_упр.,MATCH("Управленческие расходы",Ф2!$A$64:$A$81,0),MATCH('ПДДС (2)'!GK$3,Ф2!$3:$3,0)),
             ""),0)</f>
        <v>0</v>
      </c>
      <c r="GL76" s="329">
        <f ca="1">IFERROR(IF(AND(НачИнвП_Дата&lt;=GL$3,(КИнвП_Дата)&gt;GL$3),
             INDEX(Ф2_упр.,MATCH("Управленческие расходы",Ф2!$A$64:$A$81,0),MATCH('ПДДС (2)'!GL$3,Ф2!$3:$3,0)),
             ""),0)</f>
        <v>0</v>
      </c>
      <c r="GM76" s="329">
        <f ca="1">IFERROR(IF(AND(НачИнвП_Дата&lt;=GM$3,(КИнвП_Дата)&gt;GM$3),
             INDEX(Ф2_упр.,MATCH("Управленческие расходы",Ф2!$A$64:$A$81,0),MATCH('ПДДС (2)'!GM$3,Ф2!$3:$3,0)),
             ""),0)</f>
        <v>0</v>
      </c>
      <c r="GN76" s="544">
        <f t="shared" ca="1" si="1733"/>
        <v>0</v>
      </c>
      <c r="GO76" s="329">
        <f ca="1">IFERROR(IF(AND(НачИнвП_Дата&lt;=GO$3,(КИнвП_Дата)&gt;GO$3),
             INDEX(Ф2_упр.,MATCH("Управленческие расходы",Ф2!$A$64:$A$81,0),MATCH('ПДДС (2)'!GO$3,Ф2!$3:$3,0)),
             ""),0)</f>
        <v>0</v>
      </c>
      <c r="GP76" s="329">
        <f ca="1">IFERROR(IF(AND(НачИнвП_Дата&lt;=GP$3,(КИнвП_Дата)&gt;GP$3),
             INDEX(Ф2_упр.,MATCH("Управленческие расходы",Ф2!$A$64:$A$81,0),MATCH('ПДДС (2)'!GP$3,Ф2!$3:$3,0)),
             ""),0)</f>
        <v>0</v>
      </c>
      <c r="GQ76" s="329">
        <f ca="1">IFERROR(IF(AND(НачИнвП_Дата&lt;=GQ$3,(КИнвП_Дата)&gt;GQ$3),
             INDEX(Ф2_упр.,MATCH("Управленческие расходы",Ф2!$A$64:$A$81,0),MATCH('ПДДС (2)'!GQ$3,Ф2!$3:$3,0)),
             ""),0)</f>
        <v>0</v>
      </c>
      <c r="GR76" s="329">
        <f ca="1">IFERROR(IF(AND(НачИнвП_Дата&lt;=GR$3,(КИнвП_Дата)&gt;GR$3),
             INDEX(Ф2_упр.,MATCH("Управленческие расходы",Ф2!$A$64:$A$81,0),MATCH('ПДДС (2)'!GR$3,Ф2!$3:$3,0)),
             ""),0)</f>
        <v>0</v>
      </c>
      <c r="GS76" s="329">
        <f ca="1">IFERROR(IF(AND(НачИнвП_Дата&lt;=GS$3,(КИнвП_Дата)&gt;GS$3),
             INDEX(Ф2_упр.,MATCH("Управленческие расходы",Ф2!$A$64:$A$81,0),MATCH('ПДДС (2)'!GS$3,Ф2!$3:$3,0)),
             ""),0)</f>
        <v>0</v>
      </c>
      <c r="GT76" s="329">
        <f ca="1">IFERROR(IF(AND(НачИнвП_Дата&lt;=GT$3,(КИнвП_Дата)&gt;GT$3),
             INDEX(Ф2_упр.,MATCH("Управленческие расходы",Ф2!$A$64:$A$81,0),MATCH('ПДДС (2)'!GT$3,Ф2!$3:$3,0)),
             ""),0)</f>
        <v>0</v>
      </c>
      <c r="GU76" s="329">
        <f ca="1">IFERROR(IF(AND(НачИнвП_Дата&lt;=GU$3,(КИнвП_Дата)&gt;GU$3),
             INDEX(Ф2_упр.,MATCH("Управленческие расходы",Ф2!$A$64:$A$81,0),MATCH('ПДДС (2)'!GU$3,Ф2!$3:$3,0)),
             ""),0)</f>
        <v>0</v>
      </c>
      <c r="GV76" s="329">
        <f ca="1">IFERROR(IF(AND(НачИнвП_Дата&lt;=GV$3,(КИнвП_Дата)&gt;GV$3),
             INDEX(Ф2_упр.,MATCH("Управленческие расходы",Ф2!$A$64:$A$81,0),MATCH('ПДДС (2)'!GV$3,Ф2!$3:$3,0)),
             ""),0)</f>
        <v>0</v>
      </c>
      <c r="GW76" s="329">
        <f ca="1">IFERROR(IF(AND(НачИнвП_Дата&lt;=GW$3,(КИнвП_Дата)&gt;GW$3),
             INDEX(Ф2_упр.,MATCH("Управленческие расходы",Ф2!$A$64:$A$81,0),MATCH('ПДДС (2)'!GW$3,Ф2!$3:$3,0)),
             ""),0)</f>
        <v>0</v>
      </c>
      <c r="GX76" s="329">
        <f ca="1">IFERROR(IF(AND(НачИнвП_Дата&lt;=GX$3,(КИнвП_Дата)&gt;GX$3),
             INDEX(Ф2_упр.,MATCH("Управленческие расходы",Ф2!$A$64:$A$81,0),MATCH('ПДДС (2)'!GX$3,Ф2!$3:$3,0)),
             ""),0)</f>
        <v>0</v>
      </c>
      <c r="GY76" s="329">
        <f ca="1">IFERROR(IF(AND(НачИнвП_Дата&lt;=GY$3,(КИнвП_Дата)&gt;GY$3),
             INDEX(Ф2_упр.,MATCH("Управленческие расходы",Ф2!$A$64:$A$81,0),MATCH('ПДДС (2)'!GY$3,Ф2!$3:$3,0)),
             ""),0)</f>
        <v>0</v>
      </c>
      <c r="GZ76" s="329">
        <f ca="1">IFERROR(IF(AND(НачИнвП_Дата&lt;=GZ$3,(КИнвП_Дата)&gt;GZ$3),
             INDEX(Ф2_упр.,MATCH("Управленческие расходы",Ф2!$A$64:$A$81,0),MATCH('ПДДС (2)'!GZ$3,Ф2!$3:$3,0)),
             ""),0)</f>
        <v>0</v>
      </c>
      <c r="HA76" s="544">
        <f t="shared" ca="1" si="1734"/>
        <v>0</v>
      </c>
      <c r="HB76" s="329">
        <f ca="1">IFERROR(IF(AND(НачИнвП_Дата&lt;=HB$3,(КИнвП_Дата)&gt;HB$3),
             INDEX(Ф2_упр.,MATCH("Управленческие расходы",Ф2!$A$64:$A$81,0),MATCH('ПДДС (2)'!HB$3,Ф2!$3:$3,0)),
             ""),0)</f>
        <v>0</v>
      </c>
      <c r="HC76" s="329">
        <f ca="1">IFERROR(IF(AND(НачИнвП_Дата&lt;=HC$3,(КИнвП_Дата)&gt;HC$3),
             INDEX(Ф2_упр.,MATCH("Управленческие расходы",Ф2!$A$64:$A$81,0),MATCH('ПДДС (2)'!HC$3,Ф2!$3:$3,0)),
             ""),0)</f>
        <v>0</v>
      </c>
      <c r="HD76" s="329">
        <f ca="1">IFERROR(IF(AND(НачИнвП_Дата&lt;=HD$3,(КИнвП_Дата)&gt;HD$3),
             INDEX(Ф2_упр.,MATCH("Управленческие расходы",Ф2!$A$64:$A$81,0),MATCH('ПДДС (2)'!HD$3,Ф2!$3:$3,0)),
             ""),0)</f>
        <v>0</v>
      </c>
      <c r="HE76" s="329">
        <f ca="1">IFERROR(IF(AND(НачИнвП_Дата&lt;=HE$3,(КИнвП_Дата)&gt;HE$3),
             INDEX(Ф2_упр.,MATCH("Управленческие расходы",Ф2!$A$64:$A$81,0),MATCH('ПДДС (2)'!HE$3,Ф2!$3:$3,0)),
             ""),0)</f>
        <v>0</v>
      </c>
      <c r="HF76" s="329">
        <f ca="1">IFERROR(IF(AND(НачИнвП_Дата&lt;=HF$3,(КИнвП_Дата)&gt;HF$3),
             INDEX(Ф2_упр.,MATCH("Управленческие расходы",Ф2!$A$64:$A$81,0),MATCH('ПДДС (2)'!HF$3,Ф2!$3:$3,0)),
             ""),0)</f>
        <v>0</v>
      </c>
      <c r="HG76" s="329">
        <f ca="1">IFERROR(IF(AND(НачИнвП_Дата&lt;=HG$3,(КИнвП_Дата)&gt;HG$3),
             INDEX(Ф2_упр.,MATCH("Управленческие расходы",Ф2!$A$64:$A$81,0),MATCH('ПДДС (2)'!HG$3,Ф2!$3:$3,0)),
             ""),0)</f>
        <v>0</v>
      </c>
      <c r="HH76" s="329">
        <f ca="1">IFERROR(IF(AND(НачИнвП_Дата&lt;=HH$3,(КИнвП_Дата)&gt;HH$3),
             INDEX(Ф2_упр.,MATCH("Управленческие расходы",Ф2!$A$64:$A$81,0),MATCH('ПДДС (2)'!HH$3,Ф2!$3:$3,0)),
             ""),0)</f>
        <v>0</v>
      </c>
      <c r="HI76" s="329">
        <f ca="1">IFERROR(IF(AND(НачИнвП_Дата&lt;=HI$3,(КИнвП_Дата)&gt;HI$3),
             INDEX(Ф2_упр.,MATCH("Управленческие расходы",Ф2!$A$64:$A$81,0),MATCH('ПДДС (2)'!HI$3,Ф2!$3:$3,0)),
             ""),0)</f>
        <v>0</v>
      </c>
      <c r="HJ76" s="329">
        <f ca="1">IFERROR(IF(AND(НачИнвП_Дата&lt;=HJ$3,(КИнвП_Дата)&gt;HJ$3),
             INDEX(Ф2_упр.,MATCH("Управленческие расходы",Ф2!$A$64:$A$81,0),MATCH('ПДДС (2)'!HJ$3,Ф2!$3:$3,0)),
             ""),0)</f>
        <v>0</v>
      </c>
      <c r="HK76" s="329">
        <f ca="1">IFERROR(IF(AND(НачИнвП_Дата&lt;=HK$3,(КИнвП_Дата)&gt;HK$3),
             INDEX(Ф2_упр.,MATCH("Управленческие расходы",Ф2!$A$64:$A$81,0),MATCH('ПДДС (2)'!HK$3,Ф2!$3:$3,0)),
             ""),0)</f>
        <v>0</v>
      </c>
      <c r="HL76" s="329">
        <f ca="1">IFERROR(IF(AND(НачИнвП_Дата&lt;=HL$3,(КИнвП_Дата)&gt;HL$3),
             INDEX(Ф2_упр.,MATCH("Управленческие расходы",Ф2!$A$64:$A$81,0),MATCH('ПДДС (2)'!HL$3,Ф2!$3:$3,0)),
             ""),0)</f>
        <v>0</v>
      </c>
      <c r="HM76" s="329">
        <f ca="1">IFERROR(IF(AND(НачИнвП_Дата&lt;=HM$3,(КИнвП_Дата)&gt;HM$3),
             INDEX(Ф2_упр.,MATCH("Управленческие расходы",Ф2!$A$64:$A$81,0),MATCH('ПДДС (2)'!HM$3,Ф2!$3:$3,0)),
             ""),0)</f>
        <v>0</v>
      </c>
      <c r="HN76" s="544">
        <f t="shared" ca="1" si="1735"/>
        <v>0</v>
      </c>
      <c r="HO76" s="329">
        <f ca="1">IFERROR(IF(AND(НачИнвП_Дата&lt;=HO$3,(КИнвП_Дата)&gt;HO$3),
             INDEX(Ф2_упр.,MATCH("Управленческие расходы",Ф2!$A$64:$A$81,0),MATCH('ПДДС (2)'!HO$3,Ф2!$3:$3,0)),
             ""),0)</f>
        <v>0</v>
      </c>
      <c r="HP76" s="329">
        <f ca="1">IFERROR(IF(AND(НачИнвП_Дата&lt;=HP$3,(КИнвП_Дата)&gt;HP$3),
             INDEX(Ф2_упр.,MATCH("Управленческие расходы",Ф2!$A$64:$A$81,0),MATCH('ПДДС (2)'!HP$3,Ф2!$3:$3,0)),
             ""),0)</f>
        <v>0</v>
      </c>
      <c r="HQ76" s="329">
        <f ca="1">IFERROR(IF(AND(НачИнвП_Дата&lt;=HQ$3,(КИнвП_Дата)&gt;HQ$3),
             INDEX(Ф2_упр.,MATCH("Управленческие расходы",Ф2!$A$64:$A$81,0),MATCH('ПДДС (2)'!HQ$3,Ф2!$3:$3,0)),
             ""),0)</f>
        <v>0</v>
      </c>
      <c r="HR76" s="329">
        <f ca="1">IFERROR(IF(AND(НачИнвП_Дата&lt;=HR$3,(КИнвП_Дата)&gt;HR$3),
             INDEX(Ф2_упр.,MATCH("Управленческие расходы",Ф2!$A$64:$A$81,0),MATCH('ПДДС (2)'!HR$3,Ф2!$3:$3,0)),
             ""),0)</f>
        <v>0</v>
      </c>
      <c r="HS76" s="329">
        <f ca="1">IFERROR(IF(AND(НачИнвП_Дата&lt;=HS$3,(КИнвП_Дата)&gt;HS$3),
             INDEX(Ф2_упр.,MATCH("Управленческие расходы",Ф2!$A$64:$A$81,0),MATCH('ПДДС (2)'!HS$3,Ф2!$3:$3,0)),
             ""),0)</f>
        <v>0</v>
      </c>
      <c r="HT76" s="329">
        <f ca="1">IFERROR(IF(AND(НачИнвП_Дата&lt;=HT$3,(КИнвП_Дата)&gt;HT$3),
             INDEX(Ф2_упр.,MATCH("Управленческие расходы",Ф2!$A$64:$A$81,0),MATCH('ПДДС (2)'!HT$3,Ф2!$3:$3,0)),
             ""),0)</f>
        <v>0</v>
      </c>
      <c r="HU76" s="329">
        <f ca="1">IFERROR(IF(AND(НачИнвП_Дата&lt;=HU$3,(КИнвП_Дата)&gt;HU$3),
             INDEX(Ф2_упр.,MATCH("Управленческие расходы",Ф2!$A$64:$A$81,0),MATCH('ПДДС (2)'!HU$3,Ф2!$3:$3,0)),
             ""),0)</f>
        <v>0</v>
      </c>
      <c r="HV76" s="329">
        <f ca="1">IFERROR(IF(AND(НачИнвП_Дата&lt;=HV$3,(КИнвП_Дата)&gt;HV$3),
             INDEX(Ф2_упр.,MATCH("Управленческие расходы",Ф2!$A$64:$A$81,0),MATCH('ПДДС (2)'!HV$3,Ф2!$3:$3,0)),
             ""),0)</f>
        <v>0</v>
      </c>
      <c r="HW76" s="329">
        <f ca="1">IFERROR(IF(AND(НачИнвП_Дата&lt;=HW$3,(КИнвП_Дата)&gt;HW$3),
             INDEX(Ф2_упр.,MATCH("Управленческие расходы",Ф2!$A$64:$A$81,0),MATCH('ПДДС (2)'!HW$3,Ф2!$3:$3,0)),
             ""),0)</f>
        <v>0</v>
      </c>
      <c r="HX76" s="329">
        <f ca="1">IFERROR(IF(AND(НачИнвП_Дата&lt;=HX$3,(КИнвП_Дата)&gt;HX$3),
             INDEX(Ф2_упр.,MATCH("Управленческие расходы",Ф2!$A$64:$A$81,0),MATCH('ПДДС (2)'!HX$3,Ф2!$3:$3,0)),
             ""),0)</f>
        <v>0</v>
      </c>
      <c r="HY76" s="329">
        <f ca="1">IFERROR(IF(AND(НачИнвП_Дата&lt;=HY$3,(КИнвП_Дата)&gt;HY$3),
             INDEX(Ф2_упр.,MATCH("Управленческие расходы",Ф2!$A$64:$A$81,0),MATCH('ПДДС (2)'!HY$3,Ф2!$3:$3,0)),
             ""),0)</f>
        <v>0</v>
      </c>
      <c r="HZ76" s="329">
        <f ca="1">IFERROR(IF(AND(НачИнвП_Дата&lt;=HZ$3,(КИнвП_Дата)&gt;HZ$3),
             INDEX(Ф2_упр.,MATCH("Управленческие расходы",Ф2!$A$64:$A$81,0),MATCH('ПДДС (2)'!HZ$3,Ф2!$3:$3,0)),
             ""),0)</f>
        <v>0</v>
      </c>
      <c r="IA76" s="544">
        <f t="shared" ca="1" si="1736"/>
        <v>0</v>
      </c>
      <c r="IB76" s="329">
        <f ca="1">IFERROR(IF(AND(НачИнвП_Дата&lt;=IB$3,(КИнвП_Дата)&gt;IB$3),
             INDEX(Ф2_упр.,MATCH("Управленческие расходы",Ф2!$A$64:$A$81,0),MATCH('ПДДС (2)'!IB$3,Ф2!$3:$3,0)),
             ""),0)</f>
        <v>0</v>
      </c>
      <c r="IC76" s="329">
        <f ca="1">IFERROR(IF(AND(НачИнвП_Дата&lt;=IC$3,(КИнвП_Дата)&gt;IC$3),
             INDEX(Ф2_упр.,MATCH("Управленческие расходы",Ф2!$A$64:$A$81,0),MATCH('ПДДС (2)'!IC$3,Ф2!$3:$3,0)),
             ""),0)</f>
        <v>0</v>
      </c>
      <c r="ID76" s="329">
        <f ca="1">IFERROR(IF(AND(НачИнвП_Дата&lt;=ID$3,(КИнвП_Дата)&gt;ID$3),
             INDEX(Ф2_упр.,MATCH("Управленческие расходы",Ф2!$A$64:$A$81,0),MATCH('ПДДС (2)'!ID$3,Ф2!$3:$3,0)),
             ""),0)</f>
        <v>0</v>
      </c>
      <c r="IE76" s="329">
        <f ca="1">IFERROR(IF(AND(НачИнвП_Дата&lt;=IE$3,(КИнвП_Дата)&gt;IE$3),
             INDEX(Ф2_упр.,MATCH("Управленческие расходы",Ф2!$A$64:$A$81,0),MATCH('ПДДС (2)'!IE$3,Ф2!$3:$3,0)),
             ""),0)</f>
        <v>0</v>
      </c>
      <c r="IF76" s="329">
        <f ca="1">IFERROR(IF(AND(НачИнвП_Дата&lt;=IF$3,(КИнвП_Дата)&gt;IF$3),
             INDEX(Ф2_упр.,MATCH("Управленческие расходы",Ф2!$A$64:$A$81,0),MATCH('ПДДС (2)'!IF$3,Ф2!$3:$3,0)),
             ""),0)</f>
        <v>0</v>
      </c>
      <c r="IG76" s="329">
        <f ca="1">IFERROR(IF(AND(НачИнвП_Дата&lt;=IG$3,(КИнвП_Дата)&gt;IG$3),
             INDEX(Ф2_упр.,MATCH("Управленческие расходы",Ф2!$A$64:$A$81,0),MATCH('ПДДС (2)'!IG$3,Ф2!$3:$3,0)),
             ""),0)</f>
        <v>0</v>
      </c>
      <c r="IH76" s="329">
        <f ca="1">IFERROR(IF(AND(НачИнвП_Дата&lt;=IH$3,(КИнвП_Дата)&gt;IH$3),
             INDEX(Ф2_упр.,MATCH("Управленческие расходы",Ф2!$A$64:$A$81,0),MATCH('ПДДС (2)'!IH$3,Ф2!$3:$3,0)),
             ""),0)</f>
        <v>0</v>
      </c>
      <c r="II76" s="329">
        <f ca="1">IFERROR(IF(AND(НачИнвП_Дата&lt;=II$3,(КИнвП_Дата)&gt;II$3),
             INDEX(Ф2_упр.,MATCH("Управленческие расходы",Ф2!$A$64:$A$81,0),MATCH('ПДДС (2)'!II$3,Ф2!$3:$3,0)),
             ""),0)</f>
        <v>0</v>
      </c>
      <c r="IJ76" s="329">
        <f ca="1">IFERROR(IF(AND(НачИнвП_Дата&lt;=IJ$3,(КИнвП_Дата)&gt;IJ$3),
             INDEX(Ф2_упр.,MATCH("Управленческие расходы",Ф2!$A$64:$A$81,0),MATCH('ПДДС (2)'!IJ$3,Ф2!$3:$3,0)),
             ""),0)</f>
        <v>0</v>
      </c>
      <c r="IK76" s="329">
        <f ca="1">IFERROR(IF(AND(НачИнвП_Дата&lt;=IK$3,(КИнвП_Дата)&gt;IK$3),
             INDEX(Ф2_упр.,MATCH("Управленческие расходы",Ф2!$A$64:$A$81,0),MATCH('ПДДС (2)'!IK$3,Ф2!$3:$3,0)),
             ""),0)</f>
        <v>0</v>
      </c>
      <c r="IL76" s="329">
        <f ca="1">IFERROR(IF(AND(НачИнвП_Дата&lt;=IL$3,(КИнвП_Дата)&gt;IL$3),
             INDEX(Ф2_упр.,MATCH("Управленческие расходы",Ф2!$A$64:$A$81,0),MATCH('ПДДС (2)'!IL$3,Ф2!$3:$3,0)),
             ""),0)</f>
        <v>0</v>
      </c>
      <c r="IM76" s="329">
        <f ca="1">IFERROR(IF(AND(НачИнвП_Дата&lt;=IM$3,(КИнвП_Дата)&gt;IM$3),
             INDEX(Ф2_упр.,MATCH("Управленческие расходы",Ф2!$A$64:$A$81,0),MATCH('ПДДС (2)'!IM$3,Ф2!$3:$3,0)),
             ""),0)</f>
        <v>0</v>
      </c>
      <c r="IN76" s="544">
        <f t="shared" ca="1" si="1737"/>
        <v>0</v>
      </c>
      <c r="IO76" s="329">
        <f ca="1">IFERROR(IF(AND(НачИнвП_Дата&lt;=IO$3,(КИнвП_Дата)&gt;IO$3),
             INDEX(Ф2_упр.,MATCH("Управленческие расходы",Ф2!$A$64:$A$81,0),MATCH('ПДДС (2)'!IO$3,Ф2!$3:$3,0)),
             ""),0)</f>
        <v>0</v>
      </c>
      <c r="IP76" s="329">
        <f ca="1">IFERROR(IF(AND(НачИнвП_Дата&lt;=IP$3,(КИнвП_Дата)&gt;IP$3),
             INDEX(Ф2_упр.,MATCH("Управленческие расходы",Ф2!$A$64:$A$81,0),MATCH('ПДДС (2)'!IP$3,Ф2!$3:$3,0)),
             ""),0)</f>
        <v>0</v>
      </c>
      <c r="IQ76" s="329">
        <f ca="1">IFERROR(IF(AND(НачИнвП_Дата&lt;=IQ$3,(КИнвП_Дата)&gt;IQ$3),
             INDEX(Ф2_упр.,MATCH("Управленческие расходы",Ф2!$A$64:$A$81,0),MATCH('ПДДС (2)'!IQ$3,Ф2!$3:$3,0)),
             ""),0)</f>
        <v>0</v>
      </c>
      <c r="IR76" s="329">
        <f ca="1">IFERROR(IF(AND(НачИнвП_Дата&lt;=IR$3,(КИнвП_Дата)&gt;IR$3),
             INDEX(Ф2_упр.,MATCH("Управленческие расходы",Ф2!$A$64:$A$81,0),MATCH('ПДДС (2)'!IR$3,Ф2!$3:$3,0)),
             ""),0)</f>
        <v>0</v>
      </c>
      <c r="IS76" s="329">
        <f ca="1">IFERROR(IF(AND(НачИнвП_Дата&lt;=IS$3,(КИнвП_Дата)&gt;IS$3),
             INDEX(Ф2_упр.,MATCH("Управленческие расходы",Ф2!$A$64:$A$81,0),MATCH('ПДДС (2)'!IS$3,Ф2!$3:$3,0)),
             ""),0)</f>
        <v>0</v>
      </c>
      <c r="IT76" s="329">
        <f ca="1">IFERROR(IF(AND(НачИнвП_Дата&lt;=IT$3,(КИнвП_Дата)&gt;IT$3),
             INDEX(Ф2_упр.,MATCH("Управленческие расходы",Ф2!$A$64:$A$81,0),MATCH('ПДДС (2)'!IT$3,Ф2!$3:$3,0)),
             ""),0)</f>
        <v>0</v>
      </c>
      <c r="IU76" s="329">
        <f ca="1">IFERROR(IF(AND(НачИнвП_Дата&lt;=IU$3,(КИнвП_Дата)&gt;IU$3),
             INDEX(Ф2_упр.,MATCH("Управленческие расходы",Ф2!$A$64:$A$81,0),MATCH('ПДДС (2)'!IU$3,Ф2!$3:$3,0)),
             ""),0)</f>
        <v>0</v>
      </c>
      <c r="IV76" s="329">
        <f ca="1">IFERROR(IF(AND(НачИнвП_Дата&lt;=IV$3,(КИнвП_Дата)&gt;IV$3),
             INDEX(Ф2_упр.,MATCH("Управленческие расходы",Ф2!$A$64:$A$81,0),MATCH('ПДДС (2)'!IV$3,Ф2!$3:$3,0)),
             ""),0)</f>
        <v>0</v>
      </c>
      <c r="IW76" s="329">
        <f ca="1">IFERROR(IF(AND(НачИнвП_Дата&lt;=IW$3,(КИнвП_Дата)&gt;IW$3),
             INDEX(Ф2_упр.,MATCH("Управленческие расходы",Ф2!$A$64:$A$81,0),MATCH('ПДДС (2)'!IW$3,Ф2!$3:$3,0)),
             ""),0)</f>
        <v>0</v>
      </c>
      <c r="IX76" s="329">
        <f ca="1">IFERROR(IF(AND(НачИнвП_Дата&lt;=IX$3,(КИнвП_Дата)&gt;IX$3),
             INDEX(Ф2_упр.,MATCH("Управленческие расходы",Ф2!$A$64:$A$81,0),MATCH('ПДДС (2)'!IX$3,Ф2!$3:$3,0)),
             ""),0)</f>
        <v>0</v>
      </c>
      <c r="IY76" s="329">
        <f ca="1">IFERROR(IF(AND(НачИнвП_Дата&lt;=IY$3,(КИнвП_Дата)&gt;IY$3),
             INDEX(Ф2_упр.,MATCH("Управленческие расходы",Ф2!$A$64:$A$81,0),MATCH('ПДДС (2)'!IY$3,Ф2!$3:$3,0)),
             ""),0)</f>
        <v>0</v>
      </c>
      <c r="IZ76" s="329">
        <f ca="1">IFERROR(IF(AND(НачИнвП_Дата&lt;=IZ$3,(КИнвП_Дата)&gt;IZ$3),
             INDEX(Ф2_упр.,MATCH("Управленческие расходы",Ф2!$A$64:$A$81,0),MATCH('ПДДС (2)'!IZ$3,Ф2!$3:$3,0)),
             ""),0)</f>
        <v>0</v>
      </c>
      <c r="JA76" s="544">
        <f t="shared" ca="1" si="1738"/>
        <v>0</v>
      </c>
      <c r="JB76" s="329">
        <f ca="1">IFERROR(IF(AND(НачИнвП_Дата&lt;=JB$3,(КИнвП_Дата)&gt;JB$3),
             INDEX(Ф2_упр.,MATCH("Управленческие расходы",Ф2!$A$64:$A$81,0),MATCH('ПДДС (2)'!JB$3,Ф2!$3:$3,0)),
             ""),0)</f>
        <v>0</v>
      </c>
      <c r="JC76" s="329">
        <f ca="1">IFERROR(IF(AND(НачИнвП_Дата&lt;=JC$3,(КИнвП_Дата)&gt;JC$3),
             INDEX(Ф2_упр.,MATCH("Управленческие расходы",Ф2!$A$64:$A$81,0),MATCH('ПДДС (2)'!JC$3,Ф2!$3:$3,0)),
             ""),0)</f>
        <v>0</v>
      </c>
      <c r="JD76" s="329">
        <f ca="1">IFERROR(IF(AND(НачИнвП_Дата&lt;=JD$3,(КИнвП_Дата)&gt;JD$3),
             INDEX(Ф2_упр.,MATCH("Управленческие расходы",Ф2!$A$64:$A$81,0),MATCH('ПДДС (2)'!JD$3,Ф2!$3:$3,0)),
             ""),0)</f>
        <v>0</v>
      </c>
      <c r="JE76" s="329">
        <f ca="1">IFERROR(IF(AND(НачИнвП_Дата&lt;=JE$3,(КИнвП_Дата)&gt;JE$3),
             INDEX(Ф2_упр.,MATCH("Управленческие расходы",Ф2!$A$64:$A$81,0),MATCH('ПДДС (2)'!JE$3,Ф2!$3:$3,0)),
             ""),0)</f>
        <v>0</v>
      </c>
      <c r="JF76" s="329">
        <f ca="1">IFERROR(IF(AND(НачИнвП_Дата&lt;=JF$3,(КИнвП_Дата)&gt;JF$3),
             INDEX(Ф2_упр.,MATCH("Управленческие расходы",Ф2!$A$64:$A$81,0),MATCH('ПДДС (2)'!JF$3,Ф2!$3:$3,0)),
             ""),0)</f>
        <v>0</v>
      </c>
      <c r="JG76" s="329">
        <f ca="1">IFERROR(IF(AND(НачИнвП_Дата&lt;=JG$3,(КИнвП_Дата)&gt;JG$3),
             INDEX(Ф2_упр.,MATCH("Управленческие расходы",Ф2!$A$64:$A$81,0),MATCH('ПДДС (2)'!JG$3,Ф2!$3:$3,0)),
             ""),0)</f>
        <v>0</v>
      </c>
      <c r="JH76" s="329">
        <f ca="1">IFERROR(IF(AND(НачИнвП_Дата&lt;=JH$3,(КИнвП_Дата)&gt;JH$3),
             INDEX(Ф2_упр.,MATCH("Управленческие расходы",Ф2!$A$64:$A$81,0),MATCH('ПДДС (2)'!JH$3,Ф2!$3:$3,0)),
             ""),0)</f>
        <v>0</v>
      </c>
      <c r="JI76" s="329">
        <f ca="1">IFERROR(IF(AND(НачИнвП_Дата&lt;=JI$3,(КИнвП_Дата)&gt;JI$3),
             INDEX(Ф2_упр.,MATCH("Управленческие расходы",Ф2!$A$64:$A$81,0),MATCH('ПДДС (2)'!JI$3,Ф2!$3:$3,0)),
             ""),0)</f>
        <v>0</v>
      </c>
      <c r="JJ76" s="329">
        <f ca="1">IFERROR(IF(AND(НачИнвП_Дата&lt;=JJ$3,(КИнвП_Дата)&gt;JJ$3),
             INDEX(Ф2_упр.,MATCH("Управленческие расходы",Ф2!$A$64:$A$81,0),MATCH('ПДДС (2)'!JJ$3,Ф2!$3:$3,0)),
             ""),0)</f>
        <v>0</v>
      </c>
      <c r="JK76" s="329">
        <f ca="1">IFERROR(IF(AND(НачИнвП_Дата&lt;=JK$3,(КИнвП_Дата)&gt;JK$3),
             INDEX(Ф2_упр.,MATCH("Управленческие расходы",Ф2!$A$64:$A$81,0),MATCH('ПДДС (2)'!JK$3,Ф2!$3:$3,0)),
             ""),0)</f>
        <v>0</v>
      </c>
      <c r="JL76" s="329">
        <f ca="1">IFERROR(IF(AND(НачИнвП_Дата&lt;=JL$3,(КИнвП_Дата)&gt;JL$3),
             INDEX(Ф2_упр.,MATCH("Управленческие расходы",Ф2!$A$64:$A$81,0),MATCH('ПДДС (2)'!JL$3,Ф2!$3:$3,0)),
             ""),0)</f>
        <v>0</v>
      </c>
      <c r="JM76" s="329">
        <f ca="1">IFERROR(IF(AND(НачИнвП_Дата&lt;=JM$3,(КИнвП_Дата)&gt;JM$3),
             INDEX(Ф2_упр.,MATCH("Управленческие расходы",Ф2!$A$64:$A$81,0),MATCH('ПДДС (2)'!JM$3,Ф2!$3:$3,0)),
             ""),0)</f>
        <v>0</v>
      </c>
      <c r="JN76" s="544">
        <f t="shared" ca="1" si="1739"/>
        <v>0</v>
      </c>
      <c r="JO76" s="329">
        <f ca="1">IFERROR(IF(AND(НачИнвП_Дата&lt;=JO$3,(КИнвП_Дата)&gt;JO$3),
             INDEX(Ф2_упр.,MATCH("Управленческие расходы",Ф2!$A$64:$A$81,0),MATCH('ПДДС (2)'!JO$3,Ф2!$3:$3,0)),
             ""),0)</f>
        <v>0</v>
      </c>
      <c r="JP76" s="329">
        <f ca="1">IFERROR(IF(AND(НачИнвП_Дата&lt;=JP$3,(КИнвП_Дата)&gt;JP$3),
             INDEX(Ф2_упр.,MATCH("Управленческие расходы",Ф2!$A$64:$A$81,0),MATCH('ПДДС (2)'!JP$3,Ф2!$3:$3,0)),
             ""),0)</f>
        <v>0</v>
      </c>
      <c r="JQ76" s="329">
        <f ca="1">IFERROR(IF(AND(НачИнвП_Дата&lt;=JQ$3,(КИнвП_Дата)&gt;JQ$3),
             INDEX(Ф2_упр.,MATCH("Управленческие расходы",Ф2!$A$64:$A$81,0),MATCH('ПДДС (2)'!JQ$3,Ф2!$3:$3,0)),
             ""),0)</f>
        <v>0</v>
      </c>
      <c r="JR76" s="329">
        <f ca="1">IFERROR(IF(AND(НачИнвП_Дата&lt;=JR$3,(КИнвП_Дата)&gt;JR$3),
             INDEX(Ф2_упр.,MATCH("Управленческие расходы",Ф2!$A$64:$A$81,0),MATCH('ПДДС (2)'!JR$3,Ф2!$3:$3,0)),
             ""),0)</f>
        <v>0</v>
      </c>
      <c r="JS76" s="329">
        <f ca="1">IFERROR(IF(AND(НачИнвП_Дата&lt;=JS$3,(КИнвП_Дата)&gt;JS$3),
             INDEX(Ф2_упр.,MATCH("Управленческие расходы",Ф2!$A$64:$A$81,0),MATCH('ПДДС (2)'!JS$3,Ф2!$3:$3,0)),
             ""),0)</f>
        <v>0</v>
      </c>
      <c r="JT76" s="329">
        <f ca="1">IFERROR(IF(AND(НачИнвП_Дата&lt;=JT$3,(КИнвП_Дата)&gt;JT$3),
             INDEX(Ф2_упр.,MATCH("Управленческие расходы",Ф2!$A$64:$A$81,0),MATCH('ПДДС (2)'!JT$3,Ф2!$3:$3,0)),
             ""),0)</f>
        <v>0</v>
      </c>
      <c r="JU76" s="329">
        <f ca="1">IFERROR(IF(AND(НачИнвП_Дата&lt;=JU$3,(КИнвП_Дата)&gt;JU$3),
             INDEX(Ф2_упр.,MATCH("Управленческие расходы",Ф2!$A$64:$A$81,0),MATCH('ПДДС (2)'!JU$3,Ф2!$3:$3,0)),
             ""),0)</f>
        <v>0</v>
      </c>
      <c r="JV76" s="329">
        <f ca="1">IFERROR(IF(AND(НачИнвП_Дата&lt;=JV$3,(КИнвП_Дата)&gt;JV$3),
             INDEX(Ф2_упр.,MATCH("Управленческие расходы",Ф2!$A$64:$A$81,0),MATCH('ПДДС (2)'!JV$3,Ф2!$3:$3,0)),
             ""),0)</f>
        <v>0</v>
      </c>
      <c r="JW76" s="329">
        <f ca="1">IFERROR(IF(AND(НачИнвП_Дата&lt;=JW$3,(КИнвП_Дата)&gt;JW$3),
             INDEX(Ф2_упр.,MATCH("Управленческие расходы",Ф2!$A$64:$A$81,0),MATCH('ПДДС (2)'!JW$3,Ф2!$3:$3,0)),
             ""),0)</f>
        <v>0</v>
      </c>
      <c r="JX76" s="329">
        <f ca="1">IFERROR(IF(AND(НачИнвП_Дата&lt;=JX$3,(КИнвП_Дата)&gt;JX$3),
             INDEX(Ф2_упр.,MATCH("Управленческие расходы",Ф2!$A$64:$A$81,0),MATCH('ПДДС (2)'!JX$3,Ф2!$3:$3,0)),
             ""),0)</f>
        <v>0</v>
      </c>
      <c r="JY76" s="329">
        <f ca="1">IFERROR(IF(AND(НачИнвП_Дата&lt;=JY$3,(КИнвП_Дата)&gt;JY$3),
             INDEX(Ф2_упр.,MATCH("Управленческие расходы",Ф2!$A$64:$A$81,0),MATCH('ПДДС (2)'!JY$3,Ф2!$3:$3,0)),
             ""),0)</f>
        <v>0</v>
      </c>
      <c r="JZ76" s="329">
        <f ca="1">IFERROR(IF(AND(НачИнвП_Дата&lt;=JZ$3,(КИнвП_Дата)&gt;JZ$3),
             INDEX(Ф2_упр.,MATCH("Управленческие расходы",Ф2!$A$64:$A$81,0),MATCH('ПДДС (2)'!JZ$3,Ф2!$3:$3,0)),
             ""),0)</f>
        <v>0</v>
      </c>
      <c r="KA76" s="544">
        <f t="shared" ca="1" si="1740"/>
        <v>0</v>
      </c>
      <c r="KB76" s="329">
        <f ca="1">IFERROR(IF(AND(НачИнвП_Дата&lt;=KB$3,(КИнвП_Дата)&gt;KB$3),
             INDEX(Ф2_упр.,MATCH("Управленческие расходы",Ф2!$A$64:$A$81,0),MATCH('ПДДС (2)'!KB$3,Ф2!$3:$3,0)),
             ""),0)</f>
        <v>0</v>
      </c>
      <c r="KC76" s="329">
        <f ca="1">IFERROR(IF(AND(НачИнвП_Дата&lt;=KC$3,(КИнвП_Дата)&gt;KC$3),
             INDEX(Ф2_упр.,MATCH("Управленческие расходы",Ф2!$A$64:$A$81,0),MATCH('ПДДС (2)'!KC$3,Ф2!$3:$3,0)),
             ""),0)</f>
        <v>0</v>
      </c>
      <c r="KD76" s="329">
        <f ca="1">IFERROR(IF(AND(НачИнвП_Дата&lt;=KD$3,(КИнвП_Дата)&gt;KD$3),
             INDEX(Ф2_упр.,MATCH("Управленческие расходы",Ф2!$A$64:$A$81,0),MATCH('ПДДС (2)'!KD$3,Ф2!$3:$3,0)),
             ""),0)</f>
        <v>0</v>
      </c>
      <c r="KE76" s="329">
        <f ca="1">IFERROR(IF(AND(НачИнвП_Дата&lt;=KE$3,(КИнвП_Дата)&gt;KE$3),
             INDEX(Ф2_упр.,MATCH("Управленческие расходы",Ф2!$A$64:$A$81,0),MATCH('ПДДС (2)'!KE$3,Ф2!$3:$3,0)),
             ""),0)</f>
        <v>0</v>
      </c>
      <c r="KF76" s="329">
        <f ca="1">IFERROR(IF(AND(НачИнвП_Дата&lt;=KF$3,(КИнвП_Дата)&gt;KF$3),
             INDEX(Ф2_упр.,MATCH("Управленческие расходы",Ф2!$A$64:$A$81,0),MATCH('ПДДС (2)'!KF$3,Ф2!$3:$3,0)),
             ""),0)</f>
        <v>0</v>
      </c>
      <c r="KG76" s="329">
        <f ca="1">IFERROR(IF(AND(НачИнвП_Дата&lt;=KG$3,(КИнвП_Дата)&gt;KG$3),
             INDEX(Ф2_упр.,MATCH("Управленческие расходы",Ф2!$A$64:$A$81,0),MATCH('ПДДС (2)'!KG$3,Ф2!$3:$3,0)),
             ""),0)</f>
        <v>0</v>
      </c>
      <c r="KH76" s="329">
        <f ca="1">IFERROR(IF(AND(НачИнвП_Дата&lt;=KH$3,(КИнвП_Дата)&gt;KH$3),
             INDEX(Ф2_упр.,MATCH("Управленческие расходы",Ф2!$A$64:$A$81,0),MATCH('ПДДС (2)'!KH$3,Ф2!$3:$3,0)),
             ""),0)</f>
        <v>0</v>
      </c>
      <c r="KI76" s="329">
        <f ca="1">IFERROR(IF(AND(НачИнвП_Дата&lt;=KI$3,(КИнвП_Дата)&gt;KI$3),
             INDEX(Ф2_упр.,MATCH("Управленческие расходы",Ф2!$A$64:$A$81,0),MATCH('ПДДС (2)'!KI$3,Ф2!$3:$3,0)),
             ""),0)</f>
        <v>0</v>
      </c>
      <c r="KJ76" s="329">
        <f ca="1">IFERROR(IF(AND(НачИнвП_Дата&lt;=KJ$3,(КИнвП_Дата)&gt;KJ$3),
             INDEX(Ф2_упр.,MATCH("Управленческие расходы",Ф2!$A$64:$A$81,0),MATCH('ПДДС (2)'!KJ$3,Ф2!$3:$3,0)),
             ""),0)</f>
        <v>0</v>
      </c>
      <c r="KK76" s="329">
        <f ca="1">IFERROR(IF(AND(НачИнвП_Дата&lt;=KK$3,(КИнвП_Дата)&gt;KK$3),
             INDEX(Ф2_упр.,MATCH("Управленческие расходы",Ф2!$A$64:$A$81,0),MATCH('ПДДС (2)'!KK$3,Ф2!$3:$3,0)),
             ""),0)</f>
        <v>0</v>
      </c>
      <c r="KL76" s="329">
        <f ca="1">IFERROR(IF(AND(НачИнвП_Дата&lt;=KL$3,(КИнвП_Дата)&gt;KL$3),
             INDEX(Ф2_упр.,MATCH("Управленческие расходы",Ф2!$A$64:$A$81,0),MATCH('ПДДС (2)'!KL$3,Ф2!$3:$3,0)),
             ""),0)</f>
        <v>0</v>
      </c>
      <c r="KM76" s="329">
        <f ca="1">IFERROR(IF(AND(НачИнвП_Дата&lt;=KM$3,(КИнвП_Дата)&gt;KM$3),
             INDEX(Ф2_упр.,MATCH("Управленческие расходы",Ф2!$A$64:$A$81,0),MATCH('ПДДС (2)'!KM$3,Ф2!$3:$3,0)),
             ""),0)</f>
        <v>0</v>
      </c>
      <c r="KN76" s="544">
        <f t="shared" ca="1" si="1741"/>
        <v>0</v>
      </c>
      <c r="KO76" s="329">
        <f ca="1">IFERROR(IF(AND(НачИнвП_Дата&lt;=KO$3,(КИнвП_Дата)&gt;KO$3),
             INDEX(Ф2_упр.,MATCH("Управленческие расходы",Ф2!$A$64:$A$81,0),MATCH('ПДДС (2)'!KO$3,Ф2!$3:$3,0)),
             ""),0)</f>
        <v>0</v>
      </c>
      <c r="KP76" s="329">
        <f ca="1">IFERROR(IF(AND(НачИнвП_Дата&lt;=KP$3,(КИнвП_Дата)&gt;KP$3),
             INDEX(Ф2_упр.,MATCH("Управленческие расходы",Ф2!$A$64:$A$81,0),MATCH('ПДДС (2)'!KP$3,Ф2!$3:$3,0)),
             ""),0)</f>
        <v>0</v>
      </c>
      <c r="KQ76" s="329">
        <f ca="1">IFERROR(IF(AND(НачИнвП_Дата&lt;=KQ$3,(КИнвП_Дата)&gt;KQ$3),
             INDEX(Ф2_упр.,MATCH("Управленческие расходы",Ф2!$A$64:$A$81,0),MATCH('ПДДС (2)'!KQ$3,Ф2!$3:$3,0)),
             ""),0)</f>
        <v>0</v>
      </c>
      <c r="KR76" s="329">
        <f ca="1">IFERROR(IF(AND(НачИнвП_Дата&lt;=KR$3,(КИнвП_Дата)&gt;KR$3),
             INDEX(Ф2_упр.,MATCH("Управленческие расходы",Ф2!$A$64:$A$81,0),MATCH('ПДДС (2)'!KR$3,Ф2!$3:$3,0)),
             ""),0)</f>
        <v>0</v>
      </c>
      <c r="KS76" s="329">
        <f ca="1">IFERROR(IF(AND(НачИнвП_Дата&lt;=KS$3,(КИнвП_Дата)&gt;KS$3),
             INDEX(Ф2_упр.,MATCH("Управленческие расходы",Ф2!$A$64:$A$81,0),MATCH('ПДДС (2)'!KS$3,Ф2!$3:$3,0)),
             ""),0)</f>
        <v>0</v>
      </c>
      <c r="KT76" s="329">
        <f ca="1">IFERROR(IF(AND(НачИнвП_Дата&lt;=KT$3,(КИнвП_Дата)&gt;KT$3),
             INDEX(Ф2_упр.,MATCH("Управленческие расходы",Ф2!$A$64:$A$81,0),MATCH('ПДДС (2)'!KT$3,Ф2!$3:$3,0)),
             ""),0)</f>
        <v>0</v>
      </c>
      <c r="KU76" s="329">
        <f ca="1">IFERROR(IF(AND(НачИнвП_Дата&lt;=KU$3,(КИнвП_Дата)&gt;KU$3),
             INDEX(Ф2_упр.,MATCH("Управленческие расходы",Ф2!$A$64:$A$81,0),MATCH('ПДДС (2)'!KU$3,Ф2!$3:$3,0)),
             ""),0)</f>
        <v>0</v>
      </c>
      <c r="KV76" s="329">
        <f ca="1">IFERROR(IF(AND(НачИнвП_Дата&lt;=KV$3,(КИнвП_Дата)&gt;KV$3),
             INDEX(Ф2_упр.,MATCH("Управленческие расходы",Ф2!$A$64:$A$81,0),MATCH('ПДДС (2)'!KV$3,Ф2!$3:$3,0)),
             ""),0)</f>
        <v>0</v>
      </c>
      <c r="KW76" s="329">
        <f ca="1">IFERROR(IF(AND(НачИнвП_Дата&lt;=KW$3,(КИнвП_Дата)&gt;KW$3),
             INDEX(Ф2_упр.,MATCH("Управленческие расходы",Ф2!$A$64:$A$81,0),MATCH('ПДДС (2)'!KW$3,Ф2!$3:$3,0)),
             ""),0)</f>
        <v>0</v>
      </c>
      <c r="KX76" s="329">
        <f ca="1">IFERROR(IF(AND(НачИнвП_Дата&lt;=KX$3,(КИнвП_Дата)&gt;KX$3),
             INDEX(Ф2_упр.,MATCH("Управленческие расходы",Ф2!$A$64:$A$81,0),MATCH('ПДДС (2)'!KX$3,Ф2!$3:$3,0)),
             ""),0)</f>
        <v>0</v>
      </c>
      <c r="KY76" s="329">
        <f ca="1">IFERROR(IF(AND(НачИнвП_Дата&lt;=KY$3,(КИнвП_Дата)&gt;KY$3),
             INDEX(Ф2_упр.,MATCH("Управленческие расходы",Ф2!$A$64:$A$81,0),MATCH('ПДДС (2)'!KY$3,Ф2!$3:$3,0)),
             ""),0)</f>
        <v>0</v>
      </c>
      <c r="KZ76" s="329">
        <f ca="1">IFERROR(IF(AND(НачИнвП_Дата&lt;=KZ$3,(КИнвП_Дата)&gt;KZ$3),
             INDEX(Ф2_упр.,MATCH("Управленческие расходы",Ф2!$A$64:$A$81,0),MATCH('ПДДС (2)'!KZ$3,Ф2!$3:$3,0)),
             ""),0)</f>
        <v>0</v>
      </c>
      <c r="LA76" s="544">
        <f t="shared" ca="1" si="1742"/>
        <v>0</v>
      </c>
      <c r="LB76" s="329">
        <f ca="1">IFERROR(IF(AND(НачИнвП_Дата&lt;=LB$3,(КИнвП_Дата)&gt;LB$3),
             INDEX(Ф2_упр.,MATCH("Управленческие расходы",Ф2!$A$64:$A$81,0),MATCH('ПДДС (2)'!LB$3,Ф2!$3:$3,0)),
             ""),0)</f>
        <v>0</v>
      </c>
      <c r="LC76" s="329">
        <f ca="1">IFERROR(IF(AND(НачИнвП_Дата&lt;=LC$3,(КИнвП_Дата)&gt;LC$3),
             INDEX(Ф2_упр.,MATCH("Управленческие расходы",Ф2!$A$64:$A$81,0),MATCH('ПДДС (2)'!LC$3,Ф2!$3:$3,0)),
             ""),0)</f>
        <v>0</v>
      </c>
      <c r="LD76" s="329">
        <f ca="1">IFERROR(IF(AND(НачИнвП_Дата&lt;=LD$3,(КИнвП_Дата)&gt;LD$3),
             INDEX(Ф2_упр.,MATCH("Управленческие расходы",Ф2!$A$64:$A$81,0),MATCH('ПДДС (2)'!LD$3,Ф2!$3:$3,0)),
             ""),0)</f>
        <v>0</v>
      </c>
      <c r="LE76" s="329">
        <f ca="1">IFERROR(IF(AND(НачИнвП_Дата&lt;=LE$3,(КИнвП_Дата)&gt;LE$3),
             INDEX(Ф2_упр.,MATCH("Управленческие расходы",Ф2!$A$64:$A$81,0),MATCH('ПДДС (2)'!LE$3,Ф2!$3:$3,0)),
             ""),0)</f>
        <v>0</v>
      </c>
      <c r="LF76" s="329">
        <f ca="1">IFERROR(IF(AND(НачИнвП_Дата&lt;=LF$3,(КИнвП_Дата)&gt;LF$3),
             INDEX(Ф2_упр.,MATCH("Управленческие расходы",Ф2!$A$64:$A$81,0),MATCH('ПДДС (2)'!LF$3,Ф2!$3:$3,0)),
             ""),0)</f>
        <v>0</v>
      </c>
      <c r="LG76" s="329">
        <f ca="1">IFERROR(IF(AND(НачИнвП_Дата&lt;=LG$3,(КИнвП_Дата)&gt;LG$3),
             INDEX(Ф2_упр.,MATCH("Управленческие расходы",Ф2!$A$64:$A$81,0),MATCH('ПДДС (2)'!LG$3,Ф2!$3:$3,0)),
             ""),0)</f>
        <v>0</v>
      </c>
      <c r="LH76" s="329">
        <f ca="1">IFERROR(IF(AND(НачИнвП_Дата&lt;=LH$3,(КИнвП_Дата)&gt;LH$3),
             INDEX(Ф2_упр.,MATCH("Управленческие расходы",Ф2!$A$64:$A$81,0),MATCH('ПДДС (2)'!LH$3,Ф2!$3:$3,0)),
             ""),0)</f>
        <v>0</v>
      </c>
      <c r="LI76" s="329">
        <f ca="1">IFERROR(IF(AND(НачИнвП_Дата&lt;=LI$3,(КИнвП_Дата)&gt;LI$3),
             INDEX(Ф2_упр.,MATCH("Управленческие расходы",Ф2!$A$64:$A$81,0),MATCH('ПДДС (2)'!LI$3,Ф2!$3:$3,0)),
             ""),0)</f>
        <v>0</v>
      </c>
      <c r="LJ76" s="329">
        <f ca="1">IFERROR(IF(AND(НачИнвП_Дата&lt;=LJ$3,(КИнвП_Дата)&gt;LJ$3),
             INDEX(Ф2_упр.,MATCH("Управленческие расходы",Ф2!$A$64:$A$81,0),MATCH('ПДДС (2)'!LJ$3,Ф2!$3:$3,0)),
             ""),0)</f>
        <v>0</v>
      </c>
      <c r="LK76" s="329">
        <f ca="1">IFERROR(IF(AND(НачИнвП_Дата&lt;=LK$3,(КИнвП_Дата)&gt;LK$3),
             INDEX(Ф2_упр.,MATCH("Управленческие расходы",Ф2!$A$64:$A$81,0),MATCH('ПДДС (2)'!LK$3,Ф2!$3:$3,0)),
             ""),0)</f>
        <v>0</v>
      </c>
      <c r="LL76" s="329">
        <f ca="1">IFERROR(IF(AND(НачИнвП_Дата&lt;=LL$3,(КИнвП_Дата)&gt;LL$3),
             INDEX(Ф2_упр.,MATCH("Управленческие расходы",Ф2!$A$64:$A$81,0),MATCH('ПДДС (2)'!LL$3,Ф2!$3:$3,0)),
             ""),0)</f>
        <v>0</v>
      </c>
      <c r="LM76" s="329">
        <f ca="1">IFERROR(IF(AND(НачИнвП_Дата&lt;=LM$3,(КИнвП_Дата)&gt;LM$3),
             INDEX(Ф2_упр.,MATCH("Управленческие расходы",Ф2!$A$64:$A$81,0),MATCH('ПДДС (2)'!LM$3,Ф2!$3:$3,0)),
             ""),0)</f>
        <v>0</v>
      </c>
      <c r="LN76" s="544">
        <f t="shared" ca="1" si="1743"/>
        <v>0</v>
      </c>
      <c r="LO76" s="329">
        <f ca="1">IFERROR(IF(AND(НачИнвП_Дата&lt;=LO$3,(КИнвП_Дата)&gt;LO$3),
             INDEX(Ф2_упр.,MATCH("Управленческие расходы",Ф2!$A$64:$A$81,0),MATCH('ПДДС (2)'!LO$3,Ф2!$3:$3,0)),
             ""),0)</f>
        <v>0</v>
      </c>
      <c r="LP76" s="329">
        <f ca="1">IFERROR(IF(AND(НачИнвП_Дата&lt;=LP$3,(КИнвП_Дата)&gt;LP$3),
             INDEX(Ф2_упр.,MATCH("Управленческие расходы",Ф2!$A$64:$A$81,0),MATCH('ПДДС (2)'!LP$3,Ф2!$3:$3,0)),
             ""),0)</f>
        <v>0</v>
      </c>
      <c r="LQ76" s="329">
        <f ca="1">IFERROR(IF(AND(НачИнвП_Дата&lt;=LQ$3,(КИнвП_Дата)&gt;LQ$3),
             INDEX(Ф2_упр.,MATCH("Управленческие расходы",Ф2!$A$64:$A$81,0),MATCH('ПДДС (2)'!LQ$3,Ф2!$3:$3,0)),
             ""),0)</f>
        <v>0</v>
      </c>
      <c r="LR76" s="329">
        <f ca="1">IFERROR(IF(AND(НачИнвП_Дата&lt;=LR$3,(КИнвП_Дата)&gt;LR$3),
             INDEX(Ф2_упр.,MATCH("Управленческие расходы",Ф2!$A$64:$A$81,0),MATCH('ПДДС (2)'!LR$3,Ф2!$3:$3,0)),
             ""),0)</f>
        <v>0</v>
      </c>
      <c r="LS76" s="329">
        <f ca="1">IFERROR(IF(AND(НачИнвП_Дата&lt;=LS$3,(КИнвП_Дата)&gt;LS$3),
             INDEX(Ф2_упр.,MATCH("Управленческие расходы",Ф2!$A$64:$A$81,0),MATCH('ПДДС (2)'!LS$3,Ф2!$3:$3,0)),
             ""),0)</f>
        <v>0</v>
      </c>
      <c r="LT76" s="329">
        <f ca="1">IFERROR(IF(AND(НачИнвП_Дата&lt;=LT$3,(КИнвП_Дата)&gt;LT$3),
             INDEX(Ф2_упр.,MATCH("Управленческие расходы",Ф2!$A$64:$A$81,0),MATCH('ПДДС (2)'!LT$3,Ф2!$3:$3,0)),
             ""),0)</f>
        <v>0</v>
      </c>
      <c r="LU76" s="329">
        <f ca="1">IFERROR(IF(AND(НачИнвП_Дата&lt;=LU$3,(КИнвП_Дата)&gt;LU$3),
             INDEX(Ф2_упр.,MATCH("Управленческие расходы",Ф2!$A$64:$A$81,0),MATCH('ПДДС (2)'!LU$3,Ф2!$3:$3,0)),
             ""),0)</f>
        <v>0</v>
      </c>
      <c r="LV76" s="329">
        <f ca="1">IFERROR(IF(AND(НачИнвП_Дата&lt;=LV$3,(КИнвП_Дата)&gt;LV$3),
             INDEX(Ф2_упр.,MATCH("Управленческие расходы",Ф2!$A$64:$A$81,0),MATCH('ПДДС (2)'!LV$3,Ф2!$3:$3,0)),
             ""),0)</f>
        <v>0</v>
      </c>
      <c r="LW76" s="329">
        <f ca="1">IFERROR(IF(AND(НачИнвП_Дата&lt;=LW$3,(КИнвП_Дата)&gt;LW$3),
             INDEX(Ф2_упр.,MATCH("Управленческие расходы",Ф2!$A$64:$A$81,0),MATCH('ПДДС (2)'!LW$3,Ф2!$3:$3,0)),
             ""),0)</f>
        <v>0</v>
      </c>
      <c r="LX76" s="329">
        <f ca="1">IFERROR(IF(AND(НачИнвП_Дата&lt;=LX$3,(КИнвП_Дата)&gt;LX$3),
             INDEX(Ф2_упр.,MATCH("Управленческие расходы",Ф2!$A$64:$A$81,0),MATCH('ПДДС (2)'!LX$3,Ф2!$3:$3,0)),
             ""),0)</f>
        <v>0</v>
      </c>
      <c r="LY76" s="329">
        <f ca="1">IFERROR(IF(AND(НачИнвП_Дата&lt;=LY$3,(КИнвП_Дата)&gt;LY$3),
             INDEX(Ф2_упр.,MATCH("Управленческие расходы",Ф2!$A$64:$A$81,0),MATCH('ПДДС (2)'!LY$3,Ф2!$3:$3,0)),
             ""),0)</f>
        <v>0</v>
      </c>
      <c r="LZ76" s="329">
        <f ca="1">IFERROR(IF(AND(НачИнвП_Дата&lt;=LZ$3,(КИнвП_Дата)&gt;LZ$3),
             INDEX(Ф2_упр.,MATCH("Управленческие расходы",Ф2!$A$64:$A$81,0),MATCH('ПДДС (2)'!LZ$3,Ф2!$3:$3,0)),
             ""),0)</f>
        <v>0</v>
      </c>
      <c r="MA76" s="544">
        <f t="shared" ca="1" si="1744"/>
        <v>0</v>
      </c>
      <c r="MB76" s="329">
        <f ca="1">IFERROR(IF(AND(НачИнвП_Дата&lt;=MB$3,(КИнвП_Дата)&gt;MB$3),
             INDEX(Ф2_упр.,MATCH("Управленческие расходы",Ф2!$A$64:$A$81,0),MATCH('ПДДС (2)'!MB$3,Ф2!$3:$3,0)),
             ""),0)</f>
        <v>0</v>
      </c>
      <c r="MC76" s="329">
        <f ca="1">IFERROR(IF(AND(НачИнвП_Дата&lt;=MC$3,(КИнвП_Дата)&gt;MC$3),
             INDEX(Ф2_упр.,MATCH("Управленческие расходы",Ф2!$A$64:$A$81,0),MATCH('ПДДС (2)'!MC$3,Ф2!$3:$3,0)),
             ""),0)</f>
        <v>0</v>
      </c>
      <c r="MD76" s="329">
        <f ca="1">IFERROR(IF(AND(НачИнвП_Дата&lt;=MD$3,(КИнвП_Дата)&gt;MD$3),
             INDEX(Ф2_упр.,MATCH("Управленческие расходы",Ф2!$A$64:$A$81,0),MATCH('ПДДС (2)'!MD$3,Ф2!$3:$3,0)),
             ""),0)</f>
        <v>0</v>
      </c>
      <c r="ME76" s="329">
        <f ca="1">IFERROR(IF(AND(НачИнвП_Дата&lt;=ME$3,(КИнвП_Дата)&gt;ME$3),
             INDEX(Ф2_упр.,MATCH("Управленческие расходы",Ф2!$A$64:$A$81,0),MATCH('ПДДС (2)'!ME$3,Ф2!$3:$3,0)),
             ""),0)</f>
        <v>0</v>
      </c>
      <c r="MF76" s="329">
        <f ca="1">IFERROR(IF(AND(НачИнвП_Дата&lt;=MF$3,(КИнвП_Дата)&gt;MF$3),
             INDEX(Ф2_упр.,MATCH("Управленческие расходы",Ф2!$A$64:$A$81,0),MATCH('ПДДС (2)'!MF$3,Ф2!$3:$3,0)),
             ""),0)</f>
        <v>0</v>
      </c>
      <c r="MG76" s="329">
        <f ca="1">IFERROR(IF(AND(НачИнвП_Дата&lt;=MG$3,(КИнвП_Дата)&gt;MG$3),
             INDEX(Ф2_упр.,MATCH("Управленческие расходы",Ф2!$A$64:$A$81,0),MATCH('ПДДС (2)'!MG$3,Ф2!$3:$3,0)),
             ""),0)</f>
        <v>0</v>
      </c>
      <c r="MH76" s="329">
        <f ca="1">IFERROR(IF(AND(НачИнвП_Дата&lt;=MH$3,(КИнвП_Дата)&gt;MH$3),
             INDEX(Ф2_упр.,MATCH("Управленческие расходы",Ф2!$A$64:$A$81,0),MATCH('ПДДС (2)'!MH$3,Ф2!$3:$3,0)),
             ""),0)</f>
        <v>0</v>
      </c>
      <c r="MI76" s="329">
        <f ca="1">IFERROR(IF(AND(НачИнвП_Дата&lt;=MI$3,(КИнвП_Дата)&gt;MI$3),
             INDEX(Ф2_упр.,MATCH("Управленческие расходы",Ф2!$A$64:$A$81,0),MATCH('ПДДС (2)'!MI$3,Ф2!$3:$3,0)),
             ""),0)</f>
        <v>0</v>
      </c>
      <c r="MJ76" s="329">
        <f ca="1">IFERROR(IF(AND(НачИнвП_Дата&lt;=MJ$3,(КИнвП_Дата)&gt;MJ$3),
             INDEX(Ф2_упр.,MATCH("Управленческие расходы",Ф2!$A$64:$A$81,0),MATCH('ПДДС (2)'!MJ$3,Ф2!$3:$3,0)),
             ""),0)</f>
        <v>0</v>
      </c>
      <c r="MK76" s="329">
        <f ca="1">IFERROR(IF(AND(НачИнвП_Дата&lt;=MK$3,(КИнвП_Дата)&gt;MK$3),
             INDEX(Ф2_упр.,MATCH("Управленческие расходы",Ф2!$A$64:$A$81,0),MATCH('ПДДС (2)'!MK$3,Ф2!$3:$3,0)),
             ""),0)</f>
        <v>0</v>
      </c>
      <c r="ML76" s="329">
        <f ca="1">IFERROR(IF(AND(НачИнвП_Дата&lt;=ML$3,(КИнвП_Дата)&gt;ML$3),
             INDEX(Ф2_упр.,MATCH("Управленческие расходы",Ф2!$A$64:$A$81,0),MATCH('ПДДС (2)'!ML$3,Ф2!$3:$3,0)),
             ""),0)</f>
        <v>0</v>
      </c>
      <c r="MM76" s="329">
        <f ca="1">IFERROR(IF(AND(НачИнвП_Дата&lt;=MM$3,(КИнвП_Дата)&gt;MM$3),
             INDEX(Ф2_упр.,MATCH("Управленческие расходы",Ф2!$A$64:$A$81,0),MATCH('ПДДС (2)'!MM$3,Ф2!$3:$3,0)),
             ""),0)</f>
        <v>0</v>
      </c>
      <c r="MN76" s="544">
        <f t="shared" ca="1" si="1745"/>
        <v>0</v>
      </c>
      <c r="MO76" s="329">
        <f ca="1">IFERROR(IF(AND(НачИнвП_Дата&lt;=MO$3,(КИнвП_Дата)&gt;MO$3),
             INDEX(Ф2_упр.,MATCH("Управленческие расходы",Ф2!$A$64:$A$81,0),MATCH('ПДДС (2)'!MO$3,Ф2!$3:$3,0)),
             ""),0)</f>
        <v>0</v>
      </c>
      <c r="MP76" s="329">
        <f ca="1">IFERROR(IF(AND(НачИнвП_Дата&lt;=MP$3,(КИнвП_Дата)&gt;MP$3),
             INDEX(Ф2_упр.,MATCH("Управленческие расходы",Ф2!$A$64:$A$81,0),MATCH('ПДДС (2)'!MP$3,Ф2!$3:$3,0)),
             ""),0)</f>
        <v>0</v>
      </c>
      <c r="MQ76" s="329">
        <f ca="1">IFERROR(IF(AND(НачИнвП_Дата&lt;=MQ$3,(КИнвП_Дата)&gt;MQ$3),
             INDEX(Ф2_упр.,MATCH("Управленческие расходы",Ф2!$A$64:$A$81,0),MATCH('ПДДС (2)'!MQ$3,Ф2!$3:$3,0)),
             ""),0)</f>
        <v>0</v>
      </c>
      <c r="MR76" s="329">
        <f ca="1">IFERROR(IF(AND(НачИнвП_Дата&lt;=MR$3,(КИнвП_Дата)&gt;MR$3),
             INDEX(Ф2_упр.,MATCH("Управленческие расходы",Ф2!$A$64:$A$81,0),MATCH('ПДДС (2)'!MR$3,Ф2!$3:$3,0)),
             ""),0)</f>
        <v>0</v>
      </c>
      <c r="MS76" s="329">
        <f ca="1">IFERROR(IF(AND(НачИнвП_Дата&lt;=MS$3,(КИнвП_Дата)&gt;MS$3),
             INDEX(Ф2_упр.,MATCH("Управленческие расходы",Ф2!$A$64:$A$81,0),MATCH('ПДДС (2)'!MS$3,Ф2!$3:$3,0)),
             ""),0)</f>
        <v>0</v>
      </c>
      <c r="MT76" s="329">
        <f ca="1">IFERROR(IF(AND(НачИнвП_Дата&lt;=MT$3,(КИнвП_Дата)&gt;MT$3),
             INDEX(Ф2_упр.,MATCH("Управленческие расходы",Ф2!$A$64:$A$81,0),MATCH('ПДДС (2)'!MT$3,Ф2!$3:$3,0)),
             ""),0)</f>
        <v>0</v>
      </c>
      <c r="MU76" s="329">
        <f ca="1">IFERROR(IF(AND(НачИнвП_Дата&lt;=MU$3,(КИнвП_Дата)&gt;MU$3),
             INDEX(Ф2_упр.,MATCH("Управленческие расходы",Ф2!$A$64:$A$81,0),MATCH('ПДДС (2)'!MU$3,Ф2!$3:$3,0)),
             ""),0)</f>
        <v>0</v>
      </c>
      <c r="MV76" s="329">
        <f ca="1">IFERROR(IF(AND(НачИнвП_Дата&lt;=MV$3,(КИнвП_Дата)&gt;MV$3),
             INDEX(Ф2_упр.,MATCH("Управленческие расходы",Ф2!$A$64:$A$81,0),MATCH('ПДДС (2)'!MV$3,Ф2!$3:$3,0)),
             ""),0)</f>
        <v>0</v>
      </c>
      <c r="MW76" s="329">
        <f ca="1">IFERROR(IF(AND(НачИнвП_Дата&lt;=MW$3,(КИнвП_Дата)&gt;MW$3),
             INDEX(Ф2_упр.,MATCH("Управленческие расходы",Ф2!$A$64:$A$81,0),MATCH('ПДДС (2)'!MW$3,Ф2!$3:$3,0)),
             ""),0)</f>
        <v>0</v>
      </c>
      <c r="MX76" s="329">
        <f ca="1">IFERROR(IF(AND(НачИнвП_Дата&lt;=MX$3,(КИнвП_Дата)&gt;MX$3),
             INDEX(Ф2_упр.,MATCH("Управленческие расходы",Ф2!$A$64:$A$81,0),MATCH('ПДДС (2)'!MX$3,Ф2!$3:$3,0)),
             ""),0)</f>
        <v>0</v>
      </c>
      <c r="MY76" s="329">
        <f ca="1">IFERROR(IF(AND(НачИнвП_Дата&lt;=MY$3,(КИнвП_Дата)&gt;MY$3),
             INDEX(Ф2_упр.,MATCH("Управленческие расходы",Ф2!$A$64:$A$81,0),MATCH('ПДДС (2)'!MY$3,Ф2!$3:$3,0)),
             ""),0)</f>
        <v>0</v>
      </c>
      <c r="MZ76" s="329">
        <f ca="1">IFERROR(IF(AND(НачИнвП_Дата&lt;=MZ$3,(КИнвП_Дата)&gt;MZ$3),
             INDEX(Ф2_упр.,MATCH("Управленческие расходы",Ф2!$A$64:$A$81,0),MATCH('ПДДС (2)'!MZ$3,Ф2!$3:$3,0)),
             ""),0)</f>
        <v>0</v>
      </c>
      <c r="NA76" s="544">
        <f t="shared" ca="1" si="1746"/>
        <v>0</v>
      </c>
      <c r="NB76" s="329">
        <f ca="1">IFERROR(IF(AND(НачИнвП_Дата&lt;=NB$3,(КИнвП_Дата)&gt;NB$3),
             INDEX(Ф2_упр.,MATCH("Управленческие расходы",Ф2!$A$64:$A$81,0),MATCH('ПДДС (2)'!NB$3,Ф2!$3:$3,0)),
             ""),0)</f>
        <v>0</v>
      </c>
      <c r="NC76" s="329">
        <f ca="1">IFERROR(IF(AND(НачИнвП_Дата&lt;=NC$3,(КИнвП_Дата)&gt;NC$3),
             INDEX(Ф2_упр.,MATCH("Управленческие расходы",Ф2!$A$64:$A$81,0),MATCH('ПДДС (2)'!NC$3,Ф2!$3:$3,0)),
             ""),0)</f>
        <v>0</v>
      </c>
      <c r="ND76" s="329">
        <f ca="1">IFERROR(IF(AND(НачИнвП_Дата&lt;=ND$3,(КИнвП_Дата)&gt;ND$3),
             INDEX(Ф2_упр.,MATCH("Управленческие расходы",Ф2!$A$64:$A$81,0),MATCH('ПДДС (2)'!ND$3,Ф2!$3:$3,0)),
             ""),0)</f>
        <v>0</v>
      </c>
      <c r="NE76" s="329">
        <f ca="1">IFERROR(IF(AND(НачИнвП_Дата&lt;=NE$3,(КИнвП_Дата)&gt;NE$3),
             INDEX(Ф2_упр.,MATCH("Управленческие расходы",Ф2!$A$64:$A$81,0),MATCH('ПДДС (2)'!NE$3,Ф2!$3:$3,0)),
             ""),0)</f>
        <v>0</v>
      </c>
      <c r="NF76" s="329">
        <f ca="1">IFERROR(IF(AND(НачИнвП_Дата&lt;=NF$3,(КИнвП_Дата)&gt;NF$3),
             INDEX(Ф2_упр.,MATCH("Управленческие расходы",Ф2!$A$64:$A$81,0),MATCH('ПДДС (2)'!NF$3,Ф2!$3:$3,0)),
             ""),0)</f>
        <v>0</v>
      </c>
      <c r="NG76" s="329">
        <f ca="1">IFERROR(IF(AND(НачИнвП_Дата&lt;=NG$3,(КИнвП_Дата)&gt;NG$3),
             INDEX(Ф2_упр.,MATCH("Управленческие расходы",Ф2!$A$64:$A$81,0),MATCH('ПДДС (2)'!NG$3,Ф2!$3:$3,0)),
             ""),0)</f>
        <v>0</v>
      </c>
      <c r="NH76" s="329">
        <f ca="1">IFERROR(IF(AND(НачИнвП_Дата&lt;=NH$3,(КИнвП_Дата)&gt;NH$3),
             INDEX(Ф2_упр.,MATCH("Управленческие расходы",Ф2!$A$64:$A$81,0),MATCH('ПДДС (2)'!NH$3,Ф2!$3:$3,0)),
             ""),0)</f>
        <v>0</v>
      </c>
      <c r="NI76" s="329">
        <f ca="1">IFERROR(IF(AND(НачИнвП_Дата&lt;=NI$3,(КИнвП_Дата)&gt;NI$3),
             INDEX(Ф2_упр.,MATCH("Управленческие расходы",Ф2!$A$64:$A$81,0),MATCH('ПДДС (2)'!NI$3,Ф2!$3:$3,0)),
             ""),0)</f>
        <v>0</v>
      </c>
      <c r="NJ76" s="329">
        <f ca="1">IFERROR(IF(AND(НачИнвП_Дата&lt;=NJ$3,(КИнвП_Дата)&gt;NJ$3),
             INDEX(Ф2_упр.,MATCH("Управленческие расходы",Ф2!$A$64:$A$81,0),MATCH('ПДДС (2)'!NJ$3,Ф2!$3:$3,0)),
             ""),0)</f>
        <v>0</v>
      </c>
      <c r="NK76" s="329">
        <f ca="1">IFERROR(IF(AND(НачИнвП_Дата&lt;=NK$3,(КИнвП_Дата)&gt;NK$3),
             INDEX(Ф2_упр.,MATCH("Управленческие расходы",Ф2!$A$64:$A$81,0),MATCH('ПДДС (2)'!NK$3,Ф2!$3:$3,0)),
             ""),0)</f>
        <v>0</v>
      </c>
      <c r="NL76" s="329">
        <f ca="1">IFERROR(IF(AND(НачИнвП_Дата&lt;=NL$3,(КИнвП_Дата)&gt;NL$3),
             INDEX(Ф2_упр.,MATCH("Управленческие расходы",Ф2!$A$64:$A$81,0),MATCH('ПДДС (2)'!NL$3,Ф2!$3:$3,0)),
             ""),0)</f>
        <v>0</v>
      </c>
      <c r="NM76" s="329">
        <f ca="1">IFERROR(IF(AND(НачИнвП_Дата&lt;=NM$3,(КИнвП_Дата)&gt;NM$3),
             INDEX(Ф2_упр.,MATCH("Управленческие расходы",Ф2!$A$64:$A$81,0),MATCH('ПДДС (2)'!NM$3,Ф2!$3:$3,0)),
             ""),0)</f>
        <v>0</v>
      </c>
      <c r="NN76" s="544">
        <f t="shared" ca="1" si="1747"/>
        <v>0</v>
      </c>
      <c r="NO76" s="329">
        <f ca="1">IFERROR(IF(AND(НачИнвП_Дата&lt;=NO$3,(КИнвП_Дата)&gt;NO$3),
             INDEX(Ф2_упр.,MATCH("Управленческие расходы",Ф2!$A$64:$A$81,0),MATCH('ПДДС (2)'!NO$3,Ф2!$3:$3,0)),
             ""),0)</f>
        <v>0</v>
      </c>
      <c r="NP76" s="329">
        <f ca="1">IFERROR(IF(AND(НачИнвП_Дата&lt;=NP$3,(КИнвП_Дата)&gt;NP$3),
             INDEX(Ф2_упр.,MATCH("Управленческие расходы",Ф2!$A$64:$A$81,0),MATCH('ПДДС (2)'!NP$3,Ф2!$3:$3,0)),
             ""),0)</f>
        <v>0</v>
      </c>
      <c r="NQ76" s="329">
        <f ca="1">IFERROR(IF(AND(НачИнвП_Дата&lt;=NQ$3,(КИнвП_Дата)&gt;NQ$3),
             INDEX(Ф2_упр.,MATCH("Управленческие расходы",Ф2!$A$64:$A$81,0),MATCH('ПДДС (2)'!NQ$3,Ф2!$3:$3,0)),
             ""),0)</f>
        <v>0</v>
      </c>
      <c r="NR76" s="329">
        <f ca="1">IFERROR(IF(AND(НачИнвП_Дата&lt;=NR$3,(КИнвП_Дата)&gt;NR$3),
             INDEX(Ф2_упр.,MATCH("Управленческие расходы",Ф2!$A$64:$A$81,0),MATCH('ПДДС (2)'!NR$3,Ф2!$3:$3,0)),
             ""),0)</f>
        <v>0</v>
      </c>
      <c r="NS76" s="329">
        <f ca="1">IFERROR(IF(AND(НачИнвП_Дата&lt;=NS$3,(КИнвП_Дата)&gt;NS$3),
             INDEX(Ф2_упр.,MATCH("Управленческие расходы",Ф2!$A$64:$A$81,0),MATCH('ПДДС (2)'!NS$3,Ф2!$3:$3,0)),
             ""),0)</f>
        <v>0</v>
      </c>
      <c r="NT76" s="329">
        <f ca="1">IFERROR(IF(AND(НачИнвП_Дата&lt;=NT$3,(КИнвП_Дата)&gt;NT$3),
             INDEX(Ф2_упр.,MATCH("Управленческие расходы",Ф2!$A$64:$A$81,0),MATCH('ПДДС (2)'!NT$3,Ф2!$3:$3,0)),
             ""),0)</f>
        <v>0</v>
      </c>
      <c r="NU76" s="329">
        <f ca="1">IFERROR(IF(AND(НачИнвП_Дата&lt;=NU$3,(КИнвП_Дата)&gt;NU$3),
             INDEX(Ф2_упр.,MATCH("Управленческие расходы",Ф2!$A$64:$A$81,0),MATCH('ПДДС (2)'!NU$3,Ф2!$3:$3,0)),
             ""),0)</f>
        <v>0</v>
      </c>
      <c r="NV76" s="329">
        <f ca="1">IFERROR(IF(AND(НачИнвП_Дата&lt;=NV$3,(КИнвП_Дата)&gt;NV$3),
             INDEX(Ф2_упр.,MATCH("Управленческие расходы",Ф2!$A$64:$A$81,0),MATCH('ПДДС (2)'!NV$3,Ф2!$3:$3,0)),
             ""),0)</f>
        <v>0</v>
      </c>
      <c r="NW76" s="329">
        <f ca="1">IFERROR(IF(AND(НачИнвП_Дата&lt;=NW$3,(КИнвП_Дата)&gt;NW$3),
             INDEX(Ф2_упр.,MATCH("Управленческие расходы",Ф2!$A$64:$A$81,0),MATCH('ПДДС (2)'!NW$3,Ф2!$3:$3,0)),
             ""),0)</f>
        <v>0</v>
      </c>
      <c r="NX76" s="329">
        <f ca="1">IFERROR(IF(AND(НачИнвП_Дата&lt;=NX$3,(КИнвП_Дата)&gt;NX$3),
             INDEX(Ф2_упр.,MATCH("Управленческие расходы",Ф2!$A$64:$A$81,0),MATCH('ПДДС (2)'!NX$3,Ф2!$3:$3,0)),
             ""),0)</f>
        <v>0</v>
      </c>
      <c r="NY76" s="329">
        <f ca="1">IFERROR(IF(AND(НачИнвП_Дата&lt;=NY$3,(КИнвП_Дата)&gt;NY$3),
             INDEX(Ф2_упр.,MATCH("Управленческие расходы",Ф2!$A$64:$A$81,0),MATCH('ПДДС (2)'!NY$3,Ф2!$3:$3,0)),
             ""),0)</f>
        <v>0</v>
      </c>
      <c r="NZ76" s="329">
        <f ca="1">IFERROR(IF(AND(НачИнвП_Дата&lt;=NZ$3,(КИнвП_Дата)&gt;NZ$3),
             INDEX(Ф2_упр.,MATCH("Управленческие расходы",Ф2!$A$64:$A$81,0),MATCH('ПДДС (2)'!NZ$3,Ф2!$3:$3,0)),
             ""),0)</f>
        <v>0</v>
      </c>
      <c r="OA76" s="544">
        <f t="shared" ca="1" si="1748"/>
        <v>0</v>
      </c>
      <c r="OB76" s="329">
        <f ca="1">IFERROR(IF(AND(НачИнвП_Дата&lt;=OB$3,(КИнвП_Дата)&gt;OB$3),
             INDEX(Ф2_упр.,MATCH("Управленческие расходы",Ф2!$A$64:$A$81,0),MATCH('ПДДС (2)'!OB$3,Ф2!$3:$3,0)),
             ""),0)</f>
        <v>0</v>
      </c>
      <c r="OC76" s="329">
        <f ca="1">IFERROR(IF(AND(НачИнвП_Дата&lt;=OC$3,(КИнвП_Дата)&gt;OC$3),
             INDEX(Ф2_упр.,MATCH("Управленческие расходы",Ф2!$A$64:$A$81,0),MATCH('ПДДС (2)'!OC$3,Ф2!$3:$3,0)),
             ""),0)</f>
        <v>0</v>
      </c>
      <c r="OD76" s="329">
        <f ca="1">IFERROR(IF(AND(НачИнвП_Дата&lt;=OD$3,(КИнвП_Дата)&gt;OD$3),
             INDEX(Ф2_упр.,MATCH("Управленческие расходы",Ф2!$A$64:$A$81,0),MATCH('ПДДС (2)'!OD$3,Ф2!$3:$3,0)),
             ""),0)</f>
        <v>0</v>
      </c>
      <c r="OE76" s="329">
        <f ca="1">IFERROR(IF(AND(НачИнвП_Дата&lt;=OE$3,(КИнвП_Дата)&gt;OE$3),
             INDEX(Ф2_упр.,MATCH("Управленческие расходы",Ф2!$A$64:$A$81,0),MATCH('ПДДС (2)'!OE$3,Ф2!$3:$3,0)),
             ""),0)</f>
        <v>0</v>
      </c>
      <c r="OF76" s="329">
        <f ca="1">IFERROR(IF(AND(НачИнвП_Дата&lt;=OF$3,(КИнвП_Дата)&gt;OF$3),
             INDEX(Ф2_упр.,MATCH("Управленческие расходы",Ф2!$A$64:$A$81,0),MATCH('ПДДС (2)'!OF$3,Ф2!$3:$3,0)),
             ""),0)</f>
        <v>0</v>
      </c>
      <c r="OG76" s="329">
        <f ca="1">IFERROR(IF(AND(НачИнвП_Дата&lt;=OG$3,(КИнвП_Дата)&gt;OG$3),
             INDEX(Ф2_упр.,MATCH("Управленческие расходы",Ф2!$A$64:$A$81,0),MATCH('ПДДС (2)'!OG$3,Ф2!$3:$3,0)),
             ""),0)</f>
        <v>0</v>
      </c>
      <c r="OH76" s="329">
        <f ca="1">IFERROR(IF(AND(НачИнвП_Дата&lt;=OH$3,(КИнвП_Дата)&gt;OH$3),
             INDEX(Ф2_упр.,MATCH("Управленческие расходы",Ф2!$A$64:$A$81,0),MATCH('ПДДС (2)'!OH$3,Ф2!$3:$3,0)),
             ""),0)</f>
        <v>0</v>
      </c>
      <c r="OI76" s="329">
        <f ca="1">IFERROR(IF(AND(НачИнвП_Дата&lt;=OI$3,(КИнвП_Дата)&gt;OI$3),
             INDEX(Ф2_упр.,MATCH("Управленческие расходы",Ф2!$A$64:$A$81,0),MATCH('ПДДС (2)'!OI$3,Ф2!$3:$3,0)),
             ""),0)</f>
        <v>0</v>
      </c>
      <c r="OJ76" s="329">
        <f ca="1">IFERROR(IF(AND(НачИнвП_Дата&lt;=OJ$3,(КИнвП_Дата)&gt;OJ$3),
             INDEX(Ф2_упр.,MATCH("Управленческие расходы",Ф2!$A$64:$A$81,0),MATCH('ПДДС (2)'!OJ$3,Ф2!$3:$3,0)),
             ""),0)</f>
        <v>0</v>
      </c>
      <c r="OK76" s="329" t="str">
        <f ca="1">IFERROR(IF(AND(НачИнвП_Дата&lt;=OK$3,(КИнвП_Дата)&gt;OK$3),
             INDEX(Ф2_упр.,MATCH("Управленческие расходы",Ф2!$A$64:$A$81,0),MATCH('ПДДС (2)'!OK$3,Ф2!$3:$3,0)),
             ""),0)</f>
        <v/>
      </c>
      <c r="OL76" s="329" t="str">
        <f ca="1">IFERROR(IF(AND(НачИнвП_Дата&lt;=OL$3,(КИнвП_Дата)&gt;OL$3),
             INDEX(Ф2_упр.,MATCH("Управленческие расходы",Ф2!$A$64:$A$81,0),MATCH('ПДДС (2)'!OL$3,Ф2!$3:$3,0)),
             ""),0)</f>
        <v/>
      </c>
      <c r="OM76" s="329" t="str">
        <f ca="1">IFERROR(IF(AND(НачИнвП_Дата&lt;=OM$3,(КИнвП_Дата)&gt;OM$3),
             INDEX(Ф2_упр.,MATCH("Управленческие расходы",Ф2!$A$64:$A$81,0),MATCH('ПДДС (2)'!OM$3,Ф2!$3:$3,0)),
             ""),0)</f>
        <v/>
      </c>
      <c r="ON76" s="544">
        <f t="shared" ca="1" si="1749"/>
        <v>0</v>
      </c>
    </row>
    <row r="77" spans="1:404">
      <c r="A77" s="205" t="s">
        <v>192</v>
      </c>
      <c r="B77" s="325">
        <f t="shared" ref="B77:M77" si="1779">SUM(B78:B81)</f>
        <v>0</v>
      </c>
      <c r="C77" s="325">
        <f t="shared" ca="1" si="1779"/>
        <v>0</v>
      </c>
      <c r="D77" s="325">
        <f t="shared" ca="1" si="1779"/>
        <v>0</v>
      </c>
      <c r="E77" s="325">
        <f t="shared" ca="1" si="1779"/>
        <v>0</v>
      </c>
      <c r="F77" s="325">
        <f t="shared" ca="1" si="1779"/>
        <v>0</v>
      </c>
      <c r="G77" s="325">
        <f t="shared" ca="1" si="1779"/>
        <v>0</v>
      </c>
      <c r="H77" s="325">
        <f t="shared" ca="1" si="1779"/>
        <v>0</v>
      </c>
      <c r="I77" s="325">
        <f t="shared" ca="1" si="1779"/>
        <v>0</v>
      </c>
      <c r="J77" s="325">
        <f t="shared" ca="1" si="1779"/>
        <v>0</v>
      </c>
      <c r="K77" s="325">
        <f t="shared" ca="1" si="1779"/>
        <v>100547.94520547945</v>
      </c>
      <c r="L77" s="325">
        <f t="shared" ca="1" si="1779"/>
        <v>1027.3972602739727</v>
      </c>
      <c r="M77" s="325">
        <f t="shared" ca="1" si="1779"/>
        <v>1058.6948268493152</v>
      </c>
      <c r="N77" s="543">
        <f t="shared" ca="1" si="1158"/>
        <v>102634.03729260273</v>
      </c>
      <c r="O77" s="325">
        <f t="shared" ref="O77" ca="1" si="1780">SUM(O78:O81)</f>
        <v>1055.7458180821918</v>
      </c>
      <c r="P77" s="325">
        <f t="shared" ref="P77" ca="1" si="1781">SUM(P78:P81)</f>
        <v>950.91324712328776</v>
      </c>
      <c r="Q77" s="325">
        <f t="shared" ref="Q77" ca="1" si="1782">SUM(Q78:Q81)</f>
        <v>1049.8478005479453</v>
      </c>
      <c r="R77" s="325">
        <f t="shared" ref="R77" ca="1" si="1783">SUM(R78:R81)</f>
        <v>1013.1278630136986</v>
      </c>
      <c r="S77" s="325">
        <f t="shared" ref="S77" ca="1" si="1784">SUM(S78:S81)</f>
        <v>1043.9497830136986</v>
      </c>
      <c r="T77" s="325">
        <f t="shared" ref="T77" ca="1" si="1785">SUM(T78:T81)</f>
        <v>1007.420104109589</v>
      </c>
      <c r="U77" s="325">
        <f t="shared" ref="U77" ca="1" si="1786">SUM(U78:U81)</f>
        <v>1038.0517654794521</v>
      </c>
      <c r="V77" s="325">
        <f t="shared" ref="V77" ca="1" si="1787">SUM(V78:V81)</f>
        <v>1035.102756712329</v>
      </c>
      <c r="W77" s="325">
        <f t="shared" ref="W77" ca="1" si="1788">SUM(W78:W81)</f>
        <v>998.85846575342464</v>
      </c>
      <c r="X77" s="325">
        <f t="shared" ref="X77" ca="1" si="1789">SUM(X78:X81)</f>
        <v>1029.2047391780823</v>
      </c>
      <c r="Y77" s="325">
        <f t="shared" ref="Y77" ca="1" si="1790">SUM(Y78:Y81)</f>
        <v>993.15070684931504</v>
      </c>
      <c r="Z77" s="325">
        <f t="shared" ref="Z77" ca="1" si="1791">SUM(Z78:Z81)</f>
        <v>1023.3067216438358</v>
      </c>
      <c r="AA77" s="543">
        <f t="shared" ca="1" si="1720"/>
        <v>12238.67977150685</v>
      </c>
      <c r="AB77" s="325">
        <f t="shared" ref="AB77:AM77" ca="1" si="1792">SUM(AB78:AB81)</f>
        <v>1020.3577128767124</v>
      </c>
      <c r="AC77" s="325">
        <f t="shared" ca="1" si="1792"/>
        <v>918.94979726027395</v>
      </c>
      <c r="AD77" s="325">
        <f t="shared" ca="1" si="1792"/>
        <v>1014.4596953424658</v>
      </c>
      <c r="AE77" s="325">
        <f t="shared" ca="1" si="1792"/>
        <v>978.88130958904105</v>
      </c>
      <c r="AF77" s="325">
        <f t="shared" ca="1" si="1792"/>
        <v>1008.5616778082193</v>
      </c>
      <c r="AG77" s="325">
        <f t="shared" ca="1" si="1792"/>
        <v>973.17355068493146</v>
      </c>
      <c r="AH77" s="325">
        <f t="shared" ca="1" si="1792"/>
        <v>1002.6636602739726</v>
      </c>
      <c r="AI77" s="325">
        <f t="shared" ca="1" si="1792"/>
        <v>999.71465150684935</v>
      </c>
      <c r="AJ77" s="325">
        <f t="shared" ca="1" si="1792"/>
        <v>964.61191232876718</v>
      </c>
      <c r="AK77" s="325">
        <f t="shared" ca="1" si="1792"/>
        <v>993.81663397260274</v>
      </c>
      <c r="AL77" s="325">
        <f t="shared" ca="1" si="1792"/>
        <v>958.90415342465758</v>
      </c>
      <c r="AM77" s="325">
        <f t="shared" ca="1" si="1792"/>
        <v>987.91861643835614</v>
      </c>
      <c r="AN77" s="543">
        <f t="shared" ca="1" si="1721"/>
        <v>11822.013371506848</v>
      </c>
      <c r="AO77" s="325">
        <f t="shared" ref="AO77:AZ77" ca="1" si="1793">SUM(AO78:AO81)</f>
        <v>982.27843387978135</v>
      </c>
      <c r="AP77" s="325">
        <f t="shared" ca="1" si="1793"/>
        <v>916.15441912568315</v>
      </c>
      <c r="AQ77" s="325">
        <f t="shared" ca="1" si="1793"/>
        <v>976.39653114754117</v>
      </c>
      <c r="AR77" s="325">
        <f t="shared" ca="1" si="1793"/>
        <v>942.05378688524593</v>
      </c>
      <c r="AS77" s="325">
        <f t="shared" ca="1" si="1793"/>
        <v>970.51462841530054</v>
      </c>
      <c r="AT77" s="325">
        <f t="shared" ca="1" si="1793"/>
        <v>936.36162295081965</v>
      </c>
      <c r="AU77" s="325">
        <f t="shared" ca="1" si="1793"/>
        <v>964.63272568306013</v>
      </c>
      <c r="AV77" s="325">
        <f t="shared" ca="1" si="1793"/>
        <v>961.69177431694004</v>
      </c>
      <c r="AW77" s="325">
        <f t="shared" ca="1" si="1793"/>
        <v>927.82337704918029</v>
      </c>
      <c r="AX77" s="325">
        <f t="shared" ca="1" si="1793"/>
        <v>955.80987158469952</v>
      </c>
      <c r="AY77" s="325">
        <f t="shared" ca="1" si="1793"/>
        <v>922.13121311475402</v>
      </c>
      <c r="AZ77" s="325">
        <f t="shared" ca="1" si="1793"/>
        <v>949.92796885245912</v>
      </c>
      <c r="BA77" s="543">
        <f t="shared" ca="1" si="1722"/>
        <v>11405.776353005464</v>
      </c>
      <c r="BB77" s="325">
        <f t="shared" ref="BB77:BM77" ca="1" si="1794">SUM(BB78:BB81)</f>
        <v>949.58150246575349</v>
      </c>
      <c r="BC77" s="325">
        <f t="shared" ca="1" si="1794"/>
        <v>855.02289753424668</v>
      </c>
      <c r="BD77" s="325">
        <f t="shared" ca="1" si="1794"/>
        <v>943.68348493150677</v>
      </c>
      <c r="BE77" s="325">
        <f t="shared" ca="1" si="1794"/>
        <v>910.38820273972601</v>
      </c>
      <c r="BF77" s="325">
        <f t="shared" ca="1" si="1794"/>
        <v>937.78546739726039</v>
      </c>
      <c r="BG77" s="325">
        <f t="shared" ca="1" si="1794"/>
        <v>904.68044383561642</v>
      </c>
      <c r="BH77" s="325">
        <f t="shared" ca="1" si="1794"/>
        <v>931.88744986301379</v>
      </c>
      <c r="BI77" s="325">
        <f t="shared" ca="1" si="1794"/>
        <v>928.93844109589031</v>
      </c>
      <c r="BJ77" s="325">
        <f t="shared" ca="1" si="1794"/>
        <v>896.11880547945202</v>
      </c>
      <c r="BK77" s="325">
        <f t="shared" ca="1" si="1794"/>
        <v>923.04042356164393</v>
      </c>
      <c r="BL77" s="325">
        <f t="shared" ca="1" si="1794"/>
        <v>890.41104657534243</v>
      </c>
      <c r="BM77" s="325">
        <f t="shared" ca="1" si="1794"/>
        <v>917.14240602739733</v>
      </c>
      <c r="BN77" s="543">
        <f t="shared" ca="1" si="1723"/>
        <v>10988.680571506849</v>
      </c>
      <c r="BO77" s="325">
        <f t="shared" ref="BO77:BZ77" ca="1" si="1795">SUM(BO78:BO81)</f>
        <v>914.19339726027397</v>
      </c>
      <c r="BP77" s="325">
        <f t="shared" ca="1" si="1795"/>
        <v>823.05944767123299</v>
      </c>
      <c r="BQ77" s="325">
        <f t="shared" ca="1" si="1795"/>
        <v>908.29537972602748</v>
      </c>
      <c r="BR77" s="325">
        <f t="shared" ca="1" si="1795"/>
        <v>876.14164931506855</v>
      </c>
      <c r="BS77" s="325">
        <f t="shared" ca="1" si="1795"/>
        <v>902.39736219178099</v>
      </c>
      <c r="BT77" s="325">
        <f t="shared" ca="1" si="1795"/>
        <v>870.43389041095895</v>
      </c>
      <c r="BU77" s="325">
        <f t="shared" ca="1" si="1795"/>
        <v>896.49934465753427</v>
      </c>
      <c r="BV77" s="325">
        <f t="shared" ca="1" si="1795"/>
        <v>893.55033589041102</v>
      </c>
      <c r="BW77" s="325">
        <f t="shared" ca="1" si="1795"/>
        <v>861.87225205479456</v>
      </c>
      <c r="BX77" s="325">
        <f t="shared" ca="1" si="1795"/>
        <v>887.65231835616453</v>
      </c>
      <c r="BY77" s="325">
        <f t="shared" ca="1" si="1795"/>
        <v>856.16449315068496</v>
      </c>
      <c r="BZ77" s="325">
        <f t="shared" ca="1" si="1795"/>
        <v>881.75430082191781</v>
      </c>
      <c r="CA77" s="543">
        <f t="shared" ca="1" si="1724"/>
        <v>10572.014171506851</v>
      </c>
      <c r="CB77" s="325">
        <f t="shared" ref="CB77:CM77" ca="1" si="1796">SUM(CB78:CB81)</f>
        <v>878.80529205479456</v>
      </c>
      <c r="CC77" s="325">
        <f t="shared" ca="1" si="1796"/>
        <v>791.09599780821918</v>
      </c>
      <c r="CD77" s="325">
        <f t="shared" ca="1" si="1796"/>
        <v>872.90727452054796</v>
      </c>
      <c r="CE77" s="325">
        <f t="shared" ca="1" si="1796"/>
        <v>841.89509589041097</v>
      </c>
      <c r="CF77" s="325">
        <f t="shared" ca="1" si="1796"/>
        <v>867.00925698630135</v>
      </c>
      <c r="CG77" s="325">
        <f t="shared" ca="1" si="1796"/>
        <v>836.18733698630137</v>
      </c>
      <c r="CH77" s="325">
        <f t="shared" ca="1" si="1796"/>
        <v>861.11123945205486</v>
      </c>
      <c r="CI77" s="325">
        <f t="shared" ca="1" si="1796"/>
        <v>858.1622306849315</v>
      </c>
      <c r="CJ77" s="325">
        <f t="shared" ca="1" si="1796"/>
        <v>827.62569863013698</v>
      </c>
      <c r="CK77" s="325">
        <f t="shared" ca="1" si="1796"/>
        <v>852.26421315068501</v>
      </c>
      <c r="CL77" s="325">
        <f t="shared" ca="1" si="1796"/>
        <v>821.91793972602738</v>
      </c>
      <c r="CM77" s="325">
        <f t="shared" ca="1" si="1796"/>
        <v>846.3661956164384</v>
      </c>
      <c r="CN77" s="543">
        <f t="shared" ca="1" si="1725"/>
        <v>10155.347771506849</v>
      </c>
      <c r="CO77" s="325">
        <f t="shared" ref="CO77:CZ77" ca="1" si="1797">SUM(CO78:CO81)</f>
        <v>841.11276830601082</v>
      </c>
      <c r="CP77" s="325">
        <f t="shared" ca="1" si="1797"/>
        <v>784.0962158469946</v>
      </c>
      <c r="CQ77" s="325">
        <f t="shared" ca="1" si="1797"/>
        <v>835.23086557377053</v>
      </c>
      <c r="CR77" s="325">
        <f t="shared" ca="1" si="1797"/>
        <v>805.44185245901633</v>
      </c>
      <c r="CS77" s="325">
        <f t="shared" ca="1" si="1797"/>
        <v>829.34896284153012</v>
      </c>
      <c r="CT77" s="325">
        <f t="shared" ca="1" si="1797"/>
        <v>799.74968852459006</v>
      </c>
      <c r="CU77" s="325">
        <f t="shared" ca="1" si="1797"/>
        <v>823.4670601092896</v>
      </c>
      <c r="CV77" s="325">
        <f t="shared" ca="1" si="1797"/>
        <v>820.52610874316952</v>
      </c>
      <c r="CW77" s="325">
        <f t="shared" ca="1" si="1797"/>
        <v>791.21144262295081</v>
      </c>
      <c r="CX77" s="325">
        <f t="shared" ca="1" si="1797"/>
        <v>814.64420601092911</v>
      </c>
      <c r="CY77" s="325">
        <f t="shared" ca="1" si="1797"/>
        <v>785.51927868852465</v>
      </c>
      <c r="CZ77" s="325">
        <f t="shared" ca="1" si="1797"/>
        <v>808.76230327868859</v>
      </c>
      <c r="DA77" s="543">
        <f t="shared" ca="1" si="1726"/>
        <v>9739.1107530054669</v>
      </c>
      <c r="DB77" s="325">
        <f t="shared" ref="DB77:DM77" ca="1" si="1798">SUM(DB78:DB81)</f>
        <v>808.02908164383564</v>
      </c>
      <c r="DC77" s="325">
        <f t="shared" ca="1" si="1798"/>
        <v>727.16909808219179</v>
      </c>
      <c r="DD77" s="325">
        <f t="shared" ca="1" si="1798"/>
        <v>802.13106410958903</v>
      </c>
      <c r="DE77" s="325">
        <f t="shared" ca="1" si="1798"/>
        <v>773.40198904109582</v>
      </c>
      <c r="DF77" s="325">
        <f t="shared" ca="1" si="1798"/>
        <v>796.23304657534243</v>
      </c>
      <c r="DG77" s="325">
        <f t="shared" ca="1" si="1798"/>
        <v>767.69423013698633</v>
      </c>
      <c r="DH77" s="325">
        <f t="shared" ca="1" si="1798"/>
        <v>790.33502904109594</v>
      </c>
      <c r="DI77" s="325">
        <f t="shared" ca="1" si="1798"/>
        <v>787.38602027397269</v>
      </c>
      <c r="DJ77" s="325">
        <f t="shared" ca="1" si="1798"/>
        <v>759.13259178082194</v>
      </c>
      <c r="DK77" s="325">
        <f t="shared" ca="1" si="1798"/>
        <v>781.48800273972597</v>
      </c>
      <c r="DL77" s="325">
        <f t="shared" ca="1" si="1798"/>
        <v>753.42483287671234</v>
      </c>
      <c r="DM77" s="325">
        <f t="shared" ca="1" si="1798"/>
        <v>775.58998520547959</v>
      </c>
      <c r="DN77" s="543">
        <f t="shared" ca="1" si="1727"/>
        <v>9322.0149715068492</v>
      </c>
      <c r="DO77" s="325">
        <f t="shared" ref="DO77:DZ77" ca="1" si="1799">SUM(DO78:DO81)</f>
        <v>772.64097643835623</v>
      </c>
      <c r="DP77" s="325">
        <f t="shared" ca="1" si="1799"/>
        <v>695.20564821917822</v>
      </c>
      <c r="DQ77" s="325">
        <f t="shared" ca="1" si="1799"/>
        <v>766.74295890410951</v>
      </c>
      <c r="DR77" s="325">
        <f t="shared" ca="1" si="1799"/>
        <v>739.15543561643835</v>
      </c>
      <c r="DS77" s="325">
        <f t="shared" ca="1" si="1799"/>
        <v>760.84494136986314</v>
      </c>
      <c r="DT77" s="325">
        <f t="shared" ca="1" si="1799"/>
        <v>733.44767671232876</v>
      </c>
      <c r="DU77" s="325">
        <f t="shared" ca="1" si="1799"/>
        <v>754.94692383561642</v>
      </c>
      <c r="DV77" s="325">
        <f t="shared" ca="1" si="1799"/>
        <v>751.99791506849306</v>
      </c>
      <c r="DW77" s="325">
        <f t="shared" ca="1" si="1799"/>
        <v>724.88603835616436</v>
      </c>
      <c r="DX77" s="325">
        <f t="shared" ca="1" si="1799"/>
        <v>746.09989753424668</v>
      </c>
      <c r="DY77" s="325">
        <f t="shared" ca="1" si="1799"/>
        <v>719.17827945205477</v>
      </c>
      <c r="DZ77" s="325">
        <f t="shared" ca="1" si="1799"/>
        <v>740.20187999999996</v>
      </c>
      <c r="EA77" s="543">
        <f t="shared" ca="1" si="1728"/>
        <v>8905.3485715068491</v>
      </c>
      <c r="EB77" s="325">
        <f t="shared" ref="EB77:EM77" ca="1" si="1800">SUM(EB78:EB81)</f>
        <v>737.25287123287671</v>
      </c>
      <c r="EC77" s="325">
        <f t="shared" ca="1" si="1800"/>
        <v>663.24219835616441</v>
      </c>
      <c r="ED77" s="325">
        <f t="shared" ca="1" si="1800"/>
        <v>731.35485369863022</v>
      </c>
      <c r="EE77" s="325">
        <f t="shared" ca="1" si="1800"/>
        <v>704.90888219178089</v>
      </c>
      <c r="EF77" s="325">
        <f t="shared" ca="1" si="1800"/>
        <v>725.45683616438362</v>
      </c>
      <c r="EG77" s="325">
        <f t="shared" ca="1" si="1800"/>
        <v>699.20112328767129</v>
      </c>
      <c r="EH77" s="325">
        <f t="shared" ca="1" si="1800"/>
        <v>719.55881863013701</v>
      </c>
      <c r="EI77" s="325">
        <f t="shared" ca="1" si="1800"/>
        <v>716.60980986301377</v>
      </c>
      <c r="EJ77" s="325">
        <f t="shared" ca="1" si="1800"/>
        <v>690.63948493150679</v>
      </c>
      <c r="EK77" s="325">
        <f t="shared" ca="1" si="1800"/>
        <v>710.71179232876716</v>
      </c>
      <c r="EL77" s="325">
        <f t="shared" ca="1" si="1800"/>
        <v>684.93172602739719</v>
      </c>
      <c r="EM77" s="325">
        <f t="shared" ca="1" si="1800"/>
        <v>704.81377479452055</v>
      </c>
      <c r="EN77" s="543">
        <f t="shared" ca="1" si="1729"/>
        <v>8488.682171506849</v>
      </c>
      <c r="EO77" s="325">
        <f t="shared" ref="EO77:EZ77" ca="1" si="1801">SUM(EO78:EO81)</f>
        <v>699.94710273224041</v>
      </c>
      <c r="EP77" s="325">
        <f t="shared" ca="1" si="1801"/>
        <v>652.03801256830604</v>
      </c>
      <c r="EQ77" s="325">
        <f t="shared" ca="1" si="1801"/>
        <v>694.06520000000012</v>
      </c>
      <c r="ER77" s="325">
        <f t="shared" ca="1" si="1801"/>
        <v>668.82991803278696</v>
      </c>
      <c r="ES77" s="325">
        <f t="shared" ca="1" si="1801"/>
        <v>688.1832972677596</v>
      </c>
      <c r="ET77" s="325">
        <f t="shared" ca="1" si="1801"/>
        <v>663.13775409836069</v>
      </c>
      <c r="EU77" s="325">
        <f t="shared" ca="1" si="1801"/>
        <v>682.30139453551919</v>
      </c>
      <c r="EV77" s="325">
        <f t="shared" ca="1" si="1801"/>
        <v>679.36044316939888</v>
      </c>
      <c r="EW77" s="325">
        <f t="shared" ca="1" si="1801"/>
        <v>654.59950819672133</v>
      </c>
      <c r="EX77" s="325">
        <f t="shared" ca="1" si="1801"/>
        <v>673.47854043715859</v>
      </c>
      <c r="EY77" s="325">
        <f t="shared" ca="1" si="1801"/>
        <v>648.90734426229506</v>
      </c>
      <c r="EZ77" s="325">
        <f t="shared" ca="1" si="1801"/>
        <v>667.59663770491807</v>
      </c>
      <c r="FA77" s="543">
        <f t="shared" ca="1" si="1730"/>
        <v>8072.4451530054639</v>
      </c>
      <c r="FB77" s="325">
        <f t="shared" ref="FB77:FM77" ca="1" si="1802">SUM(FB78:FB81)</f>
        <v>666.47666082191779</v>
      </c>
      <c r="FC77" s="325">
        <f t="shared" ca="1" si="1802"/>
        <v>599.31529863013702</v>
      </c>
      <c r="FD77" s="325">
        <f t="shared" ca="1" si="1802"/>
        <v>660.5786432876713</v>
      </c>
      <c r="FE77" s="325">
        <f t="shared" ca="1" si="1802"/>
        <v>636.41577534246574</v>
      </c>
      <c r="FF77" s="325">
        <f t="shared" ca="1" si="1802"/>
        <v>654.68062575342469</v>
      </c>
      <c r="FG77" s="325">
        <f t="shared" ca="1" si="1802"/>
        <v>630.70801643835614</v>
      </c>
      <c r="FH77" s="325">
        <f t="shared" ca="1" si="1802"/>
        <v>648.78260821917809</v>
      </c>
      <c r="FI77" s="325">
        <f t="shared" ca="1" si="1802"/>
        <v>645.83359945205484</v>
      </c>
      <c r="FJ77" s="325">
        <f t="shared" ca="1" si="1802"/>
        <v>622.14637808219186</v>
      </c>
      <c r="FK77" s="325">
        <f t="shared" ca="1" si="1802"/>
        <v>639.93558191780824</v>
      </c>
      <c r="FL77" s="325">
        <f t="shared" ca="1" si="1802"/>
        <v>616.43861917808226</v>
      </c>
      <c r="FM77" s="325">
        <f t="shared" ca="1" si="1802"/>
        <v>634.03756438356163</v>
      </c>
      <c r="FN77" s="543">
        <f t="shared" ca="1" si="1731"/>
        <v>7655.3493715068489</v>
      </c>
      <c r="FO77" s="325">
        <f t="shared" ref="FO77:FZ77" ca="1" si="1803">SUM(FO78:FO81)</f>
        <v>631.08855561643838</v>
      </c>
      <c r="FP77" s="325">
        <f t="shared" ca="1" si="1803"/>
        <v>567.35184876712333</v>
      </c>
      <c r="FQ77" s="325">
        <f t="shared" ca="1" si="1803"/>
        <v>625.19053808219189</v>
      </c>
      <c r="FR77" s="325">
        <f t="shared" ca="1" si="1803"/>
        <v>602.16922191780816</v>
      </c>
      <c r="FS77" s="325">
        <f t="shared" ca="1" si="1803"/>
        <v>619.29252054794517</v>
      </c>
      <c r="FT77" s="325">
        <f t="shared" ca="1" si="1803"/>
        <v>596.46146301369856</v>
      </c>
      <c r="FU77" s="325">
        <f t="shared" ca="1" si="1803"/>
        <v>613.39450301369868</v>
      </c>
      <c r="FV77" s="325">
        <f t="shared" ca="1" si="1803"/>
        <v>610.44549424657544</v>
      </c>
      <c r="FW77" s="325">
        <f t="shared" ca="1" si="1803"/>
        <v>587.89982465753428</v>
      </c>
      <c r="FX77" s="325">
        <f t="shared" ca="1" si="1803"/>
        <v>604.54747671232872</v>
      </c>
      <c r="FY77" s="325">
        <f t="shared" ca="1" si="1803"/>
        <v>582.19206575342469</v>
      </c>
      <c r="FZ77" s="325">
        <f t="shared" ca="1" si="1803"/>
        <v>598.64945917808234</v>
      </c>
      <c r="GA77" s="543">
        <f t="shared" ca="1" si="1732"/>
        <v>7238.6829715068479</v>
      </c>
      <c r="GB77" s="325">
        <f t="shared" ref="GB77:GM77" ca="1" si="1804">SUM(GB78:GB81)</f>
        <v>595.70045041095898</v>
      </c>
      <c r="GC77" s="325">
        <f t="shared" ca="1" si="1804"/>
        <v>535.38839890410964</v>
      </c>
      <c r="GD77" s="325">
        <f t="shared" ca="1" si="1804"/>
        <v>589.80243287671226</v>
      </c>
      <c r="GE77" s="325">
        <f t="shared" ca="1" si="1804"/>
        <v>567.9226684931507</v>
      </c>
      <c r="GF77" s="325">
        <f t="shared" ca="1" si="1804"/>
        <v>583.90441534246588</v>
      </c>
      <c r="GG77" s="325">
        <f t="shared" ca="1" si="1804"/>
        <v>562.2149095890411</v>
      </c>
      <c r="GH77" s="325">
        <f t="shared" ca="1" si="1804"/>
        <v>578.00639780821916</v>
      </c>
      <c r="GI77" s="325">
        <f t="shared" ca="1" si="1804"/>
        <v>575.0573890410958</v>
      </c>
      <c r="GJ77" s="325">
        <f t="shared" ca="1" si="1804"/>
        <v>553.6532712328767</v>
      </c>
      <c r="GK77" s="325">
        <f t="shared" ca="1" si="1804"/>
        <v>569.15937150684942</v>
      </c>
      <c r="GL77" s="325">
        <f t="shared" ca="1" si="1804"/>
        <v>547.94551232876711</v>
      </c>
      <c r="GM77" s="325">
        <f t="shared" ca="1" si="1804"/>
        <v>563.26135397260271</v>
      </c>
      <c r="GN77" s="543">
        <f t="shared" ca="1" si="1733"/>
        <v>6822.0165715068488</v>
      </c>
      <c r="GO77" s="325">
        <f t="shared" ref="GO77:GZ77" ca="1" si="1805">SUM(GO78:GO81)</f>
        <v>558.78143715846988</v>
      </c>
      <c r="GP77" s="325">
        <f t="shared" ca="1" si="1805"/>
        <v>519.97980928961749</v>
      </c>
      <c r="GQ77" s="325">
        <f t="shared" ca="1" si="1805"/>
        <v>552.89953442622959</v>
      </c>
      <c r="GR77" s="325">
        <f t="shared" ca="1" si="1805"/>
        <v>532.21798360655737</v>
      </c>
      <c r="GS77" s="325">
        <f t="shared" ca="1" si="1805"/>
        <v>547.01763169398919</v>
      </c>
      <c r="GT77" s="325">
        <f t="shared" ca="1" si="1805"/>
        <v>526.52581967213109</v>
      </c>
      <c r="GU77" s="325">
        <f t="shared" ca="1" si="1805"/>
        <v>541.13572896174867</v>
      </c>
      <c r="GV77" s="325">
        <f t="shared" ca="1" si="1805"/>
        <v>538.19477759562847</v>
      </c>
      <c r="GW77" s="325">
        <f t="shared" ca="1" si="1805"/>
        <v>517.98757377049185</v>
      </c>
      <c r="GX77" s="325">
        <f t="shared" ca="1" si="1805"/>
        <v>532.31287486338806</v>
      </c>
      <c r="GY77" s="325">
        <f t="shared" ca="1" si="1805"/>
        <v>512.29540983606557</v>
      </c>
      <c r="GZ77" s="325">
        <f t="shared" ca="1" si="1805"/>
        <v>526.43097213114766</v>
      </c>
      <c r="HA77" s="543">
        <f t="shared" ca="1" si="1734"/>
        <v>6405.7795530054645</v>
      </c>
      <c r="HB77" s="325">
        <f t="shared" ref="HB77:HM77" ca="1" si="1806">SUM(HB78:HB81)</f>
        <v>524.92424000000005</v>
      </c>
      <c r="HC77" s="325">
        <f t="shared" ca="1" si="1806"/>
        <v>471.46149917808219</v>
      </c>
      <c r="HD77" s="325">
        <f t="shared" ca="1" si="1806"/>
        <v>519.02622246575345</v>
      </c>
      <c r="HE77" s="325">
        <f t="shared" ca="1" si="1806"/>
        <v>499.4295616438356</v>
      </c>
      <c r="HF77" s="325">
        <f t="shared" ca="1" si="1806"/>
        <v>513.12820493150684</v>
      </c>
      <c r="HG77" s="325">
        <f t="shared" ca="1" si="1806"/>
        <v>493.72180273972606</v>
      </c>
      <c r="HH77" s="325">
        <f t="shared" ca="1" si="1806"/>
        <v>507.23018739726029</v>
      </c>
      <c r="HI77" s="325">
        <f t="shared" ca="1" si="1806"/>
        <v>504.28117863013705</v>
      </c>
      <c r="HJ77" s="325">
        <f t="shared" ca="1" si="1806"/>
        <v>485.16016438356166</v>
      </c>
      <c r="HK77" s="325">
        <f t="shared" ca="1" si="1806"/>
        <v>498.38316109589044</v>
      </c>
      <c r="HL77" s="325">
        <f t="shared" ca="1" si="1806"/>
        <v>479.45240547945207</v>
      </c>
      <c r="HM77" s="325">
        <f t="shared" ca="1" si="1806"/>
        <v>492.48514356164384</v>
      </c>
      <c r="HN77" s="543">
        <f t="shared" ca="1" si="1735"/>
        <v>5988.6837715068496</v>
      </c>
      <c r="HO77" s="325">
        <f t="shared" ref="HO77:HZ77" ca="1" si="1807">SUM(HO78:HO81)</f>
        <v>489.53613479452065</v>
      </c>
      <c r="HP77" s="325">
        <f t="shared" ca="1" si="1807"/>
        <v>439.4980493150685</v>
      </c>
      <c r="HQ77" s="325">
        <f t="shared" ca="1" si="1807"/>
        <v>483.63811726027399</v>
      </c>
      <c r="HR77" s="325">
        <f t="shared" ca="1" si="1807"/>
        <v>465.18300821917808</v>
      </c>
      <c r="HS77" s="325">
        <f t="shared" ca="1" si="1807"/>
        <v>477.74009972602738</v>
      </c>
      <c r="HT77" s="325">
        <f t="shared" ca="1" si="1807"/>
        <v>459.47524931506848</v>
      </c>
      <c r="HU77" s="325">
        <f t="shared" ca="1" si="1807"/>
        <v>471.84208219178083</v>
      </c>
      <c r="HV77" s="325">
        <f t="shared" ca="1" si="1807"/>
        <v>468.89307342465759</v>
      </c>
      <c r="HW77" s="325">
        <f t="shared" ca="1" si="1807"/>
        <v>450.91361095890409</v>
      </c>
      <c r="HX77" s="325">
        <f t="shared" ca="1" si="1807"/>
        <v>462.99505589041098</v>
      </c>
      <c r="HY77" s="325">
        <f t="shared" ca="1" si="1807"/>
        <v>445.20585205479449</v>
      </c>
      <c r="HZ77" s="325">
        <f t="shared" ca="1" si="1807"/>
        <v>457.09703835616443</v>
      </c>
      <c r="IA77" s="543">
        <f t="shared" ca="1" si="1736"/>
        <v>5572.0173715068495</v>
      </c>
      <c r="IB77" s="325">
        <f t="shared" ref="IB77:IM77" ca="1" si="1808">SUM(IB78:IB81)</f>
        <v>454.14802958904113</v>
      </c>
      <c r="IC77" s="325">
        <f t="shared" ca="1" si="1808"/>
        <v>407.53459945205481</v>
      </c>
      <c r="ID77" s="325">
        <f t="shared" ca="1" si="1808"/>
        <v>448.25001205479452</v>
      </c>
      <c r="IE77" s="325">
        <f t="shared" ca="1" si="1808"/>
        <v>430.93645479452056</v>
      </c>
      <c r="IF77" s="325">
        <f t="shared" ca="1" si="1808"/>
        <v>442.35199452054792</v>
      </c>
      <c r="IG77" s="325">
        <f t="shared" ca="1" si="1808"/>
        <v>425.22869589041096</v>
      </c>
      <c r="IH77" s="325">
        <f t="shared" ca="1" si="1808"/>
        <v>436.45397698630137</v>
      </c>
      <c r="II77" s="325">
        <f t="shared" ca="1" si="1808"/>
        <v>433.50496821917807</v>
      </c>
      <c r="IJ77" s="325">
        <f t="shared" ca="1" si="1808"/>
        <v>416.66705753424657</v>
      </c>
      <c r="IK77" s="325">
        <f t="shared" ca="1" si="1808"/>
        <v>427.60695068493146</v>
      </c>
      <c r="IL77" s="325">
        <f t="shared" ca="1" si="1808"/>
        <v>410.95929863013697</v>
      </c>
      <c r="IM77" s="325">
        <f t="shared" ca="1" si="1808"/>
        <v>421.70893315068491</v>
      </c>
      <c r="IN77" s="543">
        <f t="shared" ca="1" si="1737"/>
        <v>5155.3509715068485</v>
      </c>
      <c r="IO77" s="325">
        <f t="shared" ref="IO77:IZ77" ca="1" si="1809">SUM(IO78:IO81)</f>
        <v>417.61577158469947</v>
      </c>
      <c r="IP77" s="325">
        <f t="shared" ca="1" si="1809"/>
        <v>387.921606010929</v>
      </c>
      <c r="IQ77" s="325">
        <f t="shared" ca="1" si="1809"/>
        <v>411.73386885245901</v>
      </c>
      <c r="IR77" s="325">
        <f t="shared" ca="1" si="1809"/>
        <v>395.60604918032783</v>
      </c>
      <c r="IS77" s="325">
        <f t="shared" ca="1" si="1809"/>
        <v>405.85196612021855</v>
      </c>
      <c r="IT77" s="325">
        <f t="shared" ca="1" si="1809"/>
        <v>389.91388524590167</v>
      </c>
      <c r="IU77" s="325">
        <f t="shared" ca="1" si="1809"/>
        <v>399.9700633879782</v>
      </c>
      <c r="IV77" s="325">
        <f t="shared" ca="1" si="1809"/>
        <v>397.02911202185794</v>
      </c>
      <c r="IW77" s="325">
        <f t="shared" ca="1" si="1809"/>
        <v>381.37563934426231</v>
      </c>
      <c r="IX77" s="325">
        <f t="shared" ca="1" si="1809"/>
        <v>391.14720928961748</v>
      </c>
      <c r="IY77" s="325">
        <f t="shared" ca="1" si="1809"/>
        <v>375.68347540983603</v>
      </c>
      <c r="IZ77" s="325">
        <f t="shared" ca="1" si="1809"/>
        <v>385.26530655737713</v>
      </c>
      <c r="JA77" s="543">
        <f t="shared" ca="1" si="1738"/>
        <v>4739.1139530054643</v>
      </c>
      <c r="JB77" s="325">
        <f t="shared" ref="JB77:JM77" ca="1" si="1810">SUM(JB78:JB81)</f>
        <v>383.37181917808215</v>
      </c>
      <c r="JC77" s="325">
        <f t="shared" ca="1" si="1810"/>
        <v>343.60769972602742</v>
      </c>
      <c r="JD77" s="325">
        <f t="shared" ca="1" si="1810"/>
        <v>377.4738016438356</v>
      </c>
      <c r="JE77" s="325">
        <f t="shared" ca="1" si="1810"/>
        <v>362.44334794520546</v>
      </c>
      <c r="JF77" s="325">
        <f t="shared" ca="1" si="1810"/>
        <v>371.57578410958905</v>
      </c>
      <c r="JG77" s="325">
        <f t="shared" ca="1" si="1810"/>
        <v>356.73558904109586</v>
      </c>
      <c r="JH77" s="325">
        <f t="shared" ca="1" si="1810"/>
        <v>365.6777665753425</v>
      </c>
      <c r="JI77" s="325">
        <f t="shared" ca="1" si="1810"/>
        <v>362.7287578082192</v>
      </c>
      <c r="JJ77" s="325">
        <f t="shared" ca="1" si="1810"/>
        <v>348.17395068493147</v>
      </c>
      <c r="JK77" s="325">
        <f t="shared" ca="1" si="1810"/>
        <v>356.83074027397265</v>
      </c>
      <c r="JL77" s="325">
        <f t="shared" ca="1" si="1810"/>
        <v>342.46619178082193</v>
      </c>
      <c r="JM77" s="325">
        <f t="shared" ca="1" si="1810"/>
        <v>350.93272273972605</v>
      </c>
      <c r="JN77" s="543">
        <f t="shared" ca="1" si="1739"/>
        <v>4322.0181715068493</v>
      </c>
      <c r="JO77" s="325">
        <f t="shared" ref="JO77:JZ77" ca="1" si="1811">SUM(JO78:JO81)</f>
        <v>347.98371397260274</v>
      </c>
      <c r="JP77" s="325">
        <f t="shared" ca="1" si="1811"/>
        <v>311.64424986301367</v>
      </c>
      <c r="JQ77" s="325">
        <f t="shared" ca="1" si="1811"/>
        <v>342.08569643835619</v>
      </c>
      <c r="JR77" s="325">
        <f t="shared" ca="1" si="1811"/>
        <v>328.19679452054794</v>
      </c>
      <c r="JS77" s="325">
        <f t="shared" ca="1" si="1811"/>
        <v>336.18767890410965</v>
      </c>
      <c r="JT77" s="325">
        <f t="shared" ca="1" si="1811"/>
        <v>322.48903561643834</v>
      </c>
      <c r="JU77" s="325">
        <f t="shared" ca="1" si="1811"/>
        <v>330.28966136986304</v>
      </c>
      <c r="JV77" s="325">
        <f t="shared" ca="1" si="1811"/>
        <v>327.34065260273974</v>
      </c>
      <c r="JW77" s="325">
        <f t="shared" ca="1" si="1811"/>
        <v>313.92739726027401</v>
      </c>
      <c r="JX77" s="325">
        <f t="shared" ca="1" si="1811"/>
        <v>321.44263506849319</v>
      </c>
      <c r="JY77" s="325">
        <f t="shared" ca="1" si="1811"/>
        <v>308.21963835616441</v>
      </c>
      <c r="JZ77" s="325">
        <f t="shared" ca="1" si="1811"/>
        <v>315.54461753424658</v>
      </c>
      <c r="KA77" s="543">
        <f t="shared" ca="1" si="1740"/>
        <v>3905.3517715068497</v>
      </c>
      <c r="KB77" s="325">
        <f t="shared" ref="KB77:KM77" ca="1" si="1812">SUM(KB78:KB81)</f>
        <v>312.59560876712334</v>
      </c>
      <c r="KC77" s="325">
        <f t="shared" ca="1" si="1812"/>
        <v>279.68079999999998</v>
      </c>
      <c r="KD77" s="325">
        <f t="shared" ca="1" si="1812"/>
        <v>306.69759123287673</v>
      </c>
      <c r="KE77" s="325">
        <f t="shared" ca="1" si="1812"/>
        <v>293.95024109589042</v>
      </c>
      <c r="KF77" s="325">
        <f t="shared" ca="1" si="1812"/>
        <v>300.79957369863013</v>
      </c>
      <c r="KG77" s="325">
        <f t="shared" ca="1" si="1812"/>
        <v>288.24248219178082</v>
      </c>
      <c r="KH77" s="325">
        <f t="shared" ca="1" si="1812"/>
        <v>294.90155616438352</v>
      </c>
      <c r="KI77" s="325">
        <f t="shared" ca="1" si="1812"/>
        <v>291.95254739726033</v>
      </c>
      <c r="KJ77" s="325">
        <f t="shared" ca="1" si="1812"/>
        <v>279.68084383561643</v>
      </c>
      <c r="KK77" s="325">
        <f t="shared" ca="1" si="1812"/>
        <v>286.05452986301373</v>
      </c>
      <c r="KL77" s="325">
        <f t="shared" ca="1" si="1812"/>
        <v>273.97308493150683</v>
      </c>
      <c r="KM77" s="325">
        <f t="shared" ca="1" si="1812"/>
        <v>280.15651232876712</v>
      </c>
      <c r="KN77" s="543">
        <f t="shared" ca="1" si="1741"/>
        <v>3488.6853715068501</v>
      </c>
      <c r="KO77" s="325">
        <f t="shared" ref="KO77:KZ77" ca="1" si="1813">SUM(KO78:KO81)</f>
        <v>276.45010601092901</v>
      </c>
      <c r="KP77" s="325">
        <f t="shared" ca="1" si="1813"/>
        <v>255.86340273224044</v>
      </c>
      <c r="KQ77" s="325">
        <f t="shared" ca="1" si="1813"/>
        <v>270.56820327868854</v>
      </c>
      <c r="KR77" s="325">
        <f t="shared" ca="1" si="1813"/>
        <v>258.99411475409835</v>
      </c>
      <c r="KS77" s="325">
        <f t="shared" ca="1" si="1813"/>
        <v>264.68630054644808</v>
      </c>
      <c r="KT77" s="325">
        <f t="shared" ca="1" si="1813"/>
        <v>253.30195081967216</v>
      </c>
      <c r="KU77" s="325">
        <f t="shared" ca="1" si="1813"/>
        <v>258.80439781420768</v>
      </c>
      <c r="KV77" s="325">
        <f t="shared" ca="1" si="1813"/>
        <v>255.86344644808747</v>
      </c>
      <c r="KW77" s="325">
        <f t="shared" ca="1" si="1813"/>
        <v>244.76370491803277</v>
      </c>
      <c r="KX77" s="325">
        <f t="shared" ca="1" si="1813"/>
        <v>249.98154371584698</v>
      </c>
      <c r="KY77" s="325">
        <f t="shared" ca="1" si="1813"/>
        <v>239.07154098360655</v>
      </c>
      <c r="KZ77" s="325">
        <f t="shared" ca="1" si="1813"/>
        <v>244.09964098360658</v>
      </c>
      <c r="LA77" s="543">
        <f t="shared" ca="1" si="1742"/>
        <v>3072.4483530054645</v>
      </c>
      <c r="LB77" s="325">
        <f t="shared" ref="LB77:LM77" ca="1" si="1814">SUM(LB78:LB81)</f>
        <v>241.81939835616438</v>
      </c>
      <c r="LC77" s="325">
        <f t="shared" ca="1" si="1814"/>
        <v>215.75390027397262</v>
      </c>
      <c r="LD77" s="325">
        <f t="shared" ca="1" si="1814"/>
        <v>235.92138082191781</v>
      </c>
      <c r="LE77" s="325">
        <f t="shared" ca="1" si="1814"/>
        <v>225.45713424657535</v>
      </c>
      <c r="LF77" s="325">
        <f t="shared" ca="1" si="1814"/>
        <v>230.02336328767126</v>
      </c>
      <c r="LG77" s="325">
        <f t="shared" ca="1" si="1814"/>
        <v>219.74937534246575</v>
      </c>
      <c r="LH77" s="325">
        <f t="shared" ca="1" si="1814"/>
        <v>224.12534575342465</v>
      </c>
      <c r="LI77" s="325">
        <f t="shared" ca="1" si="1814"/>
        <v>221.17633698630138</v>
      </c>
      <c r="LJ77" s="325">
        <f t="shared" ca="1" si="1814"/>
        <v>211.18773698630136</v>
      </c>
      <c r="LK77" s="325">
        <f t="shared" ca="1" si="1814"/>
        <v>215.27831945205483</v>
      </c>
      <c r="LL77" s="325">
        <f t="shared" ca="1" si="1814"/>
        <v>205.47997808219179</v>
      </c>
      <c r="LM77" s="325">
        <f t="shared" ca="1" si="1814"/>
        <v>209.38030191780823</v>
      </c>
      <c r="LN77" s="543">
        <f t="shared" ca="1" si="1743"/>
        <v>2655.3525715068495</v>
      </c>
      <c r="LO77" s="325">
        <f t="shared" ref="LO77:LZ77" ca="1" si="1815">SUM(LO78:LO81)</f>
        <v>206.43129315068495</v>
      </c>
      <c r="LP77" s="325">
        <f t="shared" ca="1" si="1815"/>
        <v>183.79045041095893</v>
      </c>
      <c r="LQ77" s="325">
        <f t="shared" ca="1" si="1815"/>
        <v>200.5332756164384</v>
      </c>
      <c r="LR77" s="325">
        <f t="shared" ca="1" si="1815"/>
        <v>191.2105808219178</v>
      </c>
      <c r="LS77" s="325">
        <f t="shared" ca="1" si="1815"/>
        <v>194.63525808219177</v>
      </c>
      <c r="LT77" s="325">
        <f t="shared" ca="1" si="1815"/>
        <v>185.50282191780821</v>
      </c>
      <c r="LU77" s="325">
        <f t="shared" ca="1" si="1815"/>
        <v>188.73724054794519</v>
      </c>
      <c r="LV77" s="325">
        <f t="shared" ca="1" si="1815"/>
        <v>185.78823178082195</v>
      </c>
      <c r="LW77" s="325">
        <f t="shared" ca="1" si="1815"/>
        <v>176.94118356164384</v>
      </c>
      <c r="LX77" s="325">
        <f t="shared" ca="1" si="1815"/>
        <v>179.89021424657534</v>
      </c>
      <c r="LY77" s="325">
        <f t="shared" ca="1" si="1815"/>
        <v>171.23342465753424</v>
      </c>
      <c r="LZ77" s="325">
        <f t="shared" ca="1" si="1815"/>
        <v>173.99219671232879</v>
      </c>
      <c r="MA77" s="543">
        <f t="shared" ca="1" si="1744"/>
        <v>2238.6861715068494</v>
      </c>
      <c r="MB77" s="325">
        <f t="shared" ref="MB77:MM77" ca="1" si="1816">SUM(MB78:MB81)</f>
        <v>171.04318794520549</v>
      </c>
      <c r="MC77" s="325">
        <f t="shared" ca="1" si="1816"/>
        <v>151.8270005479452</v>
      </c>
      <c r="MD77" s="325">
        <f t="shared" ca="1" si="1816"/>
        <v>165.14517041095891</v>
      </c>
      <c r="ME77" s="325">
        <f t="shared" ca="1" si="1816"/>
        <v>156.96402739726028</v>
      </c>
      <c r="MF77" s="325">
        <f t="shared" ca="1" si="1816"/>
        <v>159.24715287671236</v>
      </c>
      <c r="MG77" s="325">
        <f t="shared" ca="1" si="1816"/>
        <v>151.25626849315069</v>
      </c>
      <c r="MH77" s="325">
        <f t="shared" ca="1" si="1816"/>
        <v>153.34913534246579</v>
      </c>
      <c r="MI77" s="325">
        <f t="shared" ca="1" si="1816"/>
        <v>150.40012657534245</v>
      </c>
      <c r="MJ77" s="325">
        <f t="shared" ca="1" si="1816"/>
        <v>142.69463013698629</v>
      </c>
      <c r="MK77" s="325">
        <f t="shared" ca="1" si="1816"/>
        <v>144.50210904109591</v>
      </c>
      <c r="ML77" s="325">
        <f t="shared" ca="1" si="1816"/>
        <v>136.98687123287669</v>
      </c>
      <c r="MM77" s="325">
        <f t="shared" ca="1" si="1816"/>
        <v>138.60409150684933</v>
      </c>
      <c r="MN77" s="543">
        <f t="shared" ca="1" si="1745"/>
        <v>1822.0197715068493</v>
      </c>
      <c r="MO77" s="325">
        <f t="shared" ref="MO77:MZ77" ca="1" si="1817">SUM(MO78:MO81)</f>
        <v>135.28444043715848</v>
      </c>
      <c r="MP77" s="325">
        <f t="shared" ca="1" si="1817"/>
        <v>123.80519945355192</v>
      </c>
      <c r="MQ77" s="325">
        <f t="shared" ca="1" si="1817"/>
        <v>129.40253770491805</v>
      </c>
      <c r="MR77" s="325">
        <f t="shared" ca="1" si="1817"/>
        <v>122.38218032786885</v>
      </c>
      <c r="MS77" s="325">
        <f t="shared" ca="1" si="1817"/>
        <v>123.52063497267761</v>
      </c>
      <c r="MT77" s="325">
        <f t="shared" ca="1" si="1817"/>
        <v>116.69001639344262</v>
      </c>
      <c r="MU77" s="325">
        <f t="shared" ca="1" si="1817"/>
        <v>117.63873224043715</v>
      </c>
      <c r="MV77" s="325">
        <f t="shared" ca="1" si="1817"/>
        <v>114.69778087431696</v>
      </c>
      <c r="MW77" s="325">
        <f t="shared" ca="1" si="1817"/>
        <v>108.15177049180328</v>
      </c>
      <c r="MX77" s="325">
        <f t="shared" ca="1" si="1817"/>
        <v>108.8158781420765</v>
      </c>
      <c r="MY77" s="325">
        <f t="shared" ca="1" si="1817"/>
        <v>102.45960655737704</v>
      </c>
      <c r="MZ77" s="325">
        <f t="shared" ca="1" si="1817"/>
        <v>102.93397540983607</v>
      </c>
      <c r="NA77" s="543">
        <f t="shared" ca="1" si="1746"/>
        <v>1405.7827530054647</v>
      </c>
      <c r="NB77" s="325">
        <f t="shared" ref="NB77:NM77" ca="1" si="1818">SUM(NB78:NB81)</f>
        <v>100.26697753424659</v>
      </c>
      <c r="NC77" s="325">
        <f t="shared" ca="1" si="1818"/>
        <v>87.900100821917803</v>
      </c>
      <c r="ND77" s="325">
        <f t="shared" ca="1" si="1818"/>
        <v>94.368959999999987</v>
      </c>
      <c r="NE77" s="325">
        <f t="shared" ca="1" si="1818"/>
        <v>88.470920547945212</v>
      </c>
      <c r="NF77" s="325">
        <f t="shared" ca="1" si="1818"/>
        <v>88.470942465753424</v>
      </c>
      <c r="NG77" s="325">
        <f t="shared" ca="1" si="1818"/>
        <v>82.763161643835616</v>
      </c>
      <c r="NH77" s="325">
        <f t="shared" ca="1" si="1818"/>
        <v>82.572924931506861</v>
      </c>
      <c r="NI77" s="325">
        <f t="shared" ca="1" si="1818"/>
        <v>79.623916164383573</v>
      </c>
      <c r="NJ77" s="325">
        <f t="shared" ca="1" si="1818"/>
        <v>74.201523287671236</v>
      </c>
      <c r="NK77" s="325">
        <f t="shared" ca="1" si="1818"/>
        <v>73.725898630136982</v>
      </c>
      <c r="NL77" s="325">
        <f t="shared" ca="1" si="1818"/>
        <v>68.493764383561654</v>
      </c>
      <c r="NM77" s="325">
        <f t="shared" ca="1" si="1818"/>
        <v>67.827881095890419</v>
      </c>
      <c r="NN77" s="543">
        <f t="shared" ca="1" si="1747"/>
        <v>988.6869715068492</v>
      </c>
      <c r="NO77" s="325">
        <f t="shared" ref="NO77:NZ77" ca="1" si="1819">SUM(NO78:NO81)</f>
        <v>64.87887232876713</v>
      </c>
      <c r="NP77" s="325">
        <f t="shared" ca="1" si="1819"/>
        <v>55.936650958904117</v>
      </c>
      <c r="NQ77" s="325">
        <f t="shared" ca="1" si="1819"/>
        <v>58.980854794520553</v>
      </c>
      <c r="NR77" s="325">
        <f t="shared" ca="1" si="1819"/>
        <v>54.224367123287671</v>
      </c>
      <c r="NS77" s="325">
        <f t="shared" ca="1" si="1819"/>
        <v>53.082837260273976</v>
      </c>
      <c r="NT77" s="325">
        <f t="shared" ca="1" si="1819"/>
        <v>48.516608219178082</v>
      </c>
      <c r="NU77" s="325">
        <f t="shared" ca="1" si="1819"/>
        <v>47.184819726027392</v>
      </c>
      <c r="NV77" s="325">
        <f t="shared" ca="1" si="1819"/>
        <v>44.235810958904111</v>
      </c>
      <c r="NW77" s="325">
        <f t="shared" ca="1" si="1819"/>
        <v>39.954969863013702</v>
      </c>
      <c r="NX77" s="325">
        <f t="shared" ca="1" si="1819"/>
        <v>38.337793424657541</v>
      </c>
      <c r="NY77" s="325">
        <f t="shared" ca="1" si="1819"/>
        <v>34.247210958904105</v>
      </c>
      <c r="NZ77" s="325">
        <f t="shared" ca="1" si="1819"/>
        <v>32.439775890410964</v>
      </c>
      <c r="OA77" s="543">
        <f t="shared" ca="1" si="1748"/>
        <v>572.02057150684936</v>
      </c>
      <c r="OB77" s="325">
        <f t="shared" ref="OB77:OM77" ca="1" si="1820">SUM(OB78:OB81)</f>
        <v>29.490767123287672</v>
      </c>
      <c r="OC77" s="325">
        <f t="shared" ca="1" si="1820"/>
        <v>23.97320109589041</v>
      </c>
      <c r="OD77" s="325">
        <f t="shared" ca="1" si="1820"/>
        <v>23.592749589041095</v>
      </c>
      <c r="OE77" s="325">
        <f t="shared" ca="1" si="1820"/>
        <v>19.977813698630136</v>
      </c>
      <c r="OF77" s="325">
        <f t="shared" ca="1" si="1820"/>
        <v>17.694732054794521</v>
      </c>
      <c r="OG77" s="325">
        <f t="shared" ca="1" si="1820"/>
        <v>14.270054794520547</v>
      </c>
      <c r="OH77" s="325">
        <f t="shared" ca="1" si="1820"/>
        <v>11.796714520547944</v>
      </c>
      <c r="OI77" s="325">
        <f t="shared" ca="1" si="1820"/>
        <v>8.8477057534246573</v>
      </c>
      <c r="OJ77" s="325">
        <f t="shared" ca="1" si="1820"/>
        <v>5.7084164383561644</v>
      </c>
      <c r="OK77" s="325">
        <f t="shared" ca="1" si="1820"/>
        <v>0</v>
      </c>
      <c r="OL77" s="325">
        <f t="shared" ca="1" si="1820"/>
        <v>0</v>
      </c>
      <c r="OM77" s="325">
        <f t="shared" ca="1" si="1820"/>
        <v>0</v>
      </c>
      <c r="ON77" s="543">
        <f t="shared" ca="1" si="1749"/>
        <v>155.35215506849312</v>
      </c>
    </row>
    <row r="78" spans="1:404" ht="14.25" customHeight="1" outlineLevel="1">
      <c r="A78" s="393" t="s">
        <v>411</v>
      </c>
      <c r="B78" s="329" t="str">
        <f>IFERROR(IF(AND(НачИнвП_Дата&lt;=B$3,КИнвП_Дата&gt;B$3),
             INDEX(График_поставки,MATCH("ИТОГО",Поставщики_ИнвП,0),MATCH(B$6,Гр_поставки_сроки,0)),
             ""),0)</f>
        <v/>
      </c>
      <c r="C78" s="329" t="str">
        <f ca="1">IFERROR(IF(AND(НачИнвП_Дата&lt;=C$3,КИнвП_Дата&gt;C$3),
             INDEX(График_поставки,MATCH("ИТОГО",Поставщики_ИнвП,0),MATCH(C$6,Гр_поставки_сроки,0)),
             ""),0)</f>
        <v/>
      </c>
      <c r="D78" s="329" t="str">
        <f ca="1">IFERROR(IF(AND(НачИнвП_Дата&lt;=D$3,КИнвП_Дата&gt;D$3),
             INDEX(График_поставки,MATCH("ИТОГО",Поставщики_ИнвП,0),MATCH(D$6,Гр_поставки_сроки,0)),
             ""),0)</f>
        <v/>
      </c>
      <c r="E78" s="329" t="str">
        <f ca="1">IFERROR(IF(AND(НачИнвП_Дата&lt;=E$3,КИнвП_Дата&gt;E$3),
             INDEX(График_поставки,MATCH("ИТОГО",Поставщики_ИнвП,0),MATCH(E$6,Гр_поставки_сроки,0)),
             ""),0)</f>
        <v/>
      </c>
      <c r="F78" s="329" t="str">
        <f ca="1">IFERROR(IF(AND(НачИнвП_Дата&lt;=F$3,КИнвП_Дата&gt;F$3),
             INDEX(График_поставки,MATCH("ИТОГО",Поставщики_ИнвП,0),MATCH(F$6,Гр_поставки_сроки,0)),
             ""),0)</f>
        <v/>
      </c>
      <c r="G78" s="329" t="str">
        <f ca="1">IFERROR(IF(AND(НачИнвП_Дата&lt;=G$3,КИнвП_Дата&gt;G$3),
             INDEX(График_поставки,MATCH("ИТОГО",Поставщики_ИнвП,0),MATCH(G$6,Гр_поставки_сроки,0)),
             ""),0)</f>
        <v/>
      </c>
      <c r="H78" s="329" t="str">
        <f ca="1">IFERROR(IF(AND(НачИнвП_Дата&lt;=H$3,КИнвП_Дата&gt;H$3),
             INDEX(График_поставки,MATCH("ИТОГО",Поставщики_ИнвП,0),MATCH(H$6,Гр_поставки_сроки,0)),
             ""),0)</f>
        <v/>
      </c>
      <c r="I78" s="329" t="str">
        <f ca="1">IFERROR(IF(AND(НачИнвП_Дата&lt;=I$3,КИнвП_Дата&gt;I$3),
             INDEX(График_поставки,MATCH("ИТОГО",Поставщики_ИнвП,0),MATCH(I$6,Гр_поставки_сроки,0)),
             ""),0)</f>
        <v/>
      </c>
      <c r="J78" s="329" t="str">
        <f ca="1">IFERROR(IF(AND(НачИнвП_Дата&lt;=J$3,КИнвП_Дата&gt;J$3),
             INDEX(График_поставки,MATCH("ИТОГО",Поставщики_ИнвП,0),MATCH(J$6,Гр_поставки_сроки,0)),
             ""),0)</f>
        <v/>
      </c>
      <c r="K78" s="329">
        <f ca="1">IFERROR(IF(AND(НачИнвП_Дата&lt;=K$3,КИнвП_Дата&gt;K$3),
             INDEX(График_поставки,MATCH("ИТОГО",Поставщики_ИнвП,0),MATCH(K$6,Гр_поставки_сроки,0)),
             ""),0)</f>
        <v>0</v>
      </c>
      <c r="L78" s="329">
        <f ca="1">IFERROR(IF(AND(НачИнвП_Дата&lt;=L$3,КИнвП_Дата&gt;L$3),
             INDEX(График_поставки,MATCH("ИТОГО",Поставщики_ИнвП,0),MATCH(L$6,Гр_поставки_сроки,0)),
             ""),0)</f>
        <v>0</v>
      </c>
      <c r="M78" s="329">
        <f ca="1">IFERROR(IF(AND(НачИнвП_Дата&lt;=M$3,КИнвП_Дата&gt;M$3),
             INDEX(График_поставки,MATCH("ИТОГО",Поставщики_ИнвП,0),MATCH(M$6,Гр_поставки_сроки,0)),
             ""),0)</f>
        <v>0</v>
      </c>
      <c r="N78" s="544">
        <f t="shared" ca="1" si="1158"/>
        <v>0</v>
      </c>
      <c r="O78" s="329">
        <f ca="1">IFERROR(IF(AND(НачИнвП_Дата&lt;=O$3,КИнвП_Дата&gt;O$3),
             INDEX(График_поставки,MATCH("ИТОГО",Поставщики_ИнвП,0),MATCH(O$6,Гр_поставки_сроки,0)),
             ""),0)</f>
        <v>0</v>
      </c>
      <c r="P78" s="329">
        <f ca="1">IFERROR(IF(AND(НачИнвП_Дата&lt;=P$3,КИнвП_Дата&gt;P$3),
             INDEX(График_поставки,MATCH("ИТОГО",Поставщики_ИнвП,0),MATCH(P$6,Гр_поставки_сроки,0)),
             ""),0)</f>
        <v>0</v>
      </c>
      <c r="Q78" s="329">
        <f ca="1">IFERROR(IF(AND(НачИнвП_Дата&lt;=Q$3,КИнвП_Дата&gt;Q$3),
             INDEX(График_поставки,MATCH("ИТОГО",Поставщики_ИнвП,0),MATCH(Q$6,Гр_поставки_сроки,0)),
             ""),0)</f>
        <v>0</v>
      </c>
      <c r="R78" s="329">
        <f ca="1">IFERROR(IF(AND(НачИнвП_Дата&lt;=R$3,КИнвП_Дата&gt;R$3),
             INDEX(График_поставки,MATCH("ИТОГО",Поставщики_ИнвП,0),MATCH(R$6,Гр_поставки_сроки,0)),
             ""),0)</f>
        <v>0</v>
      </c>
      <c r="S78" s="329">
        <f ca="1">IFERROR(IF(AND(НачИнвП_Дата&lt;=S$3,КИнвП_Дата&gt;S$3),
             INDEX(График_поставки,MATCH("ИТОГО",Поставщики_ИнвП,0),MATCH(S$6,Гр_поставки_сроки,0)),
             ""),0)</f>
        <v>0</v>
      </c>
      <c r="T78" s="329">
        <f ca="1">IFERROR(IF(AND(НачИнвП_Дата&lt;=T$3,КИнвП_Дата&gt;T$3),
             INDEX(График_поставки,MATCH("ИТОГО",Поставщики_ИнвП,0),MATCH(T$6,Гр_поставки_сроки,0)),
             ""),0)</f>
        <v>0</v>
      </c>
      <c r="U78" s="329">
        <f ca="1">IFERROR(IF(AND(НачИнвП_Дата&lt;=U$3,КИнвП_Дата&gt;U$3),
             INDEX(График_поставки,MATCH("ИТОГО",Поставщики_ИнвП,0),MATCH(U$6,Гр_поставки_сроки,0)),
             ""),0)</f>
        <v>0</v>
      </c>
      <c r="V78" s="329">
        <f ca="1">IFERROR(IF(AND(НачИнвП_Дата&lt;=V$3,КИнвП_Дата&gt;V$3),
             INDEX(График_поставки,MATCH("ИТОГО",Поставщики_ИнвП,0),MATCH(V$6,Гр_поставки_сроки,0)),
             ""),0)</f>
        <v>0</v>
      </c>
      <c r="W78" s="329">
        <f ca="1">IFERROR(IF(AND(НачИнвП_Дата&lt;=W$3,КИнвП_Дата&gt;W$3),
             INDEX(График_поставки,MATCH("ИТОГО",Поставщики_ИнвП,0),MATCH(W$6,Гр_поставки_сроки,0)),
             ""),0)</f>
        <v>0</v>
      </c>
      <c r="X78" s="329">
        <f ca="1">IFERROR(IF(AND(НачИнвП_Дата&lt;=X$3,КИнвП_Дата&gt;X$3),
             INDEX(График_поставки,MATCH("ИТОГО",Поставщики_ИнвП,0),MATCH(X$6,Гр_поставки_сроки,0)),
             ""),0)</f>
        <v>0</v>
      </c>
      <c r="Y78" s="329">
        <f ca="1">IFERROR(IF(AND(НачИнвП_Дата&lt;=Y$3,КИнвП_Дата&gt;Y$3),
             INDEX(График_поставки,MATCH("ИТОГО",Поставщики_ИнвП,0),MATCH(Y$6,Гр_поставки_сроки,0)),
             ""),0)</f>
        <v>0</v>
      </c>
      <c r="Z78" s="329">
        <f ca="1">IFERROR(IF(AND(НачИнвП_Дата&lt;=Z$3,КИнвП_Дата&gt;Z$3),
             INDEX(График_поставки,MATCH("ИТОГО",Поставщики_ИнвП,0),MATCH(Z$6,Гр_поставки_сроки,0)),
             ""),0)</f>
        <v>0</v>
      </c>
      <c r="AA78" s="544">
        <f t="shared" ca="1" si="1720"/>
        <v>0</v>
      </c>
      <c r="AB78" s="329">
        <f ca="1">IFERROR(IF(AND(НачИнвП_Дата&lt;=AB$3,КИнвП_Дата&gt;AB$3),
             INDEX(График_поставки,MATCH("ИТОГО",Поставщики_ИнвП,0),MATCH(AB$6,Гр_поставки_сроки,0)),
             ""),0)</f>
        <v>0</v>
      </c>
      <c r="AC78" s="329">
        <f ca="1">IFERROR(IF(AND(НачИнвП_Дата&lt;=AC$3,КИнвП_Дата&gt;AC$3),
             INDEX(График_поставки,MATCH("ИТОГО",Поставщики_ИнвП,0),MATCH(AC$6,Гр_поставки_сроки,0)),
             ""),0)</f>
        <v>0</v>
      </c>
      <c r="AD78" s="329">
        <f ca="1">IFERROR(IF(AND(НачИнвП_Дата&lt;=AD$3,КИнвП_Дата&gt;AD$3),
             INDEX(График_поставки,MATCH("ИТОГО",Поставщики_ИнвП,0),MATCH(AD$6,Гр_поставки_сроки,0)),
             ""),0)</f>
        <v>0</v>
      </c>
      <c r="AE78" s="329">
        <f ca="1">IFERROR(IF(AND(НачИнвП_Дата&lt;=AE$3,КИнвП_Дата&gt;AE$3),
             INDEX(График_поставки,MATCH("ИТОГО",Поставщики_ИнвП,0),MATCH(AE$6,Гр_поставки_сроки,0)),
             ""),0)</f>
        <v>0</v>
      </c>
      <c r="AF78" s="329">
        <f ca="1">IFERROR(IF(AND(НачИнвП_Дата&lt;=AF$3,КИнвП_Дата&gt;AF$3),
             INDEX(График_поставки,MATCH("ИТОГО",Поставщики_ИнвП,0),MATCH(AF$6,Гр_поставки_сроки,0)),
             ""),0)</f>
        <v>0</v>
      </c>
      <c r="AG78" s="329">
        <f ca="1">IFERROR(IF(AND(НачИнвП_Дата&lt;=AG$3,КИнвП_Дата&gt;AG$3),
             INDEX(График_поставки,MATCH("ИТОГО",Поставщики_ИнвП,0),MATCH(AG$6,Гр_поставки_сроки,0)),
             ""),0)</f>
        <v>0</v>
      </c>
      <c r="AH78" s="329">
        <f ca="1">IFERROR(IF(AND(НачИнвП_Дата&lt;=AH$3,КИнвП_Дата&gt;AH$3),
             INDEX(График_поставки,MATCH("ИТОГО",Поставщики_ИнвП,0),MATCH(AH$6,Гр_поставки_сроки,0)),
             ""),0)</f>
        <v>0</v>
      </c>
      <c r="AI78" s="329">
        <f ca="1">IFERROR(IF(AND(НачИнвП_Дата&lt;=AI$3,КИнвП_Дата&gt;AI$3),
             INDEX(График_поставки,MATCH("ИТОГО",Поставщики_ИнвП,0),MATCH(AI$6,Гр_поставки_сроки,0)),
             ""),0)</f>
        <v>0</v>
      </c>
      <c r="AJ78" s="329">
        <f ca="1">IFERROR(IF(AND(НачИнвП_Дата&lt;=AJ$3,КИнвП_Дата&gt;AJ$3),
             INDEX(График_поставки,MATCH("ИТОГО",Поставщики_ИнвП,0),MATCH(AJ$6,Гр_поставки_сроки,0)),
             ""),0)</f>
        <v>0</v>
      </c>
      <c r="AK78" s="329">
        <f ca="1">IFERROR(IF(AND(НачИнвП_Дата&lt;=AK$3,КИнвП_Дата&gt;AK$3),
             INDEX(График_поставки,MATCH("ИТОГО",Поставщики_ИнвП,0),MATCH(AK$6,Гр_поставки_сроки,0)),
             ""),0)</f>
        <v>0</v>
      </c>
      <c r="AL78" s="329">
        <f ca="1">IFERROR(IF(AND(НачИнвП_Дата&lt;=AL$3,КИнвП_Дата&gt;AL$3),
             INDEX(График_поставки,MATCH("ИТОГО",Поставщики_ИнвП,0),MATCH(AL$6,Гр_поставки_сроки,0)),
             ""),0)</f>
        <v>0</v>
      </c>
      <c r="AM78" s="329">
        <f ca="1">IFERROR(IF(AND(НачИнвП_Дата&lt;=AM$3,КИнвП_Дата&gt;AM$3),
             INDEX(График_поставки,MATCH("ИТОГО",Поставщики_ИнвП,0),MATCH(AM$6,Гр_поставки_сроки,0)),
             ""),0)</f>
        <v>0</v>
      </c>
      <c r="AN78" s="544">
        <f t="shared" ca="1" si="1721"/>
        <v>0</v>
      </c>
      <c r="AO78" s="329">
        <f ca="1">IFERROR(IF(AND(НачИнвП_Дата&lt;=AO$3,КИнвП_Дата&gt;AO$3),
             INDEX(График_поставки,MATCH("ИТОГО",Поставщики_ИнвП,0),MATCH(AO$6,Гр_поставки_сроки,0)),
             ""),0)</f>
        <v>0</v>
      </c>
      <c r="AP78" s="329">
        <f ca="1">IFERROR(IF(AND(НачИнвП_Дата&lt;=AP$3,КИнвП_Дата&gt;AP$3),
             INDEX(График_поставки,MATCH("ИТОГО",Поставщики_ИнвП,0),MATCH(AP$6,Гр_поставки_сроки,0)),
             ""),0)</f>
        <v>0</v>
      </c>
      <c r="AQ78" s="329">
        <f ca="1">IFERROR(IF(AND(НачИнвП_Дата&lt;=AQ$3,КИнвП_Дата&gt;AQ$3),
             INDEX(График_поставки,MATCH("ИТОГО",Поставщики_ИнвП,0),MATCH(AQ$6,Гр_поставки_сроки,0)),
             ""),0)</f>
        <v>0</v>
      </c>
      <c r="AR78" s="329">
        <f ca="1">IFERROR(IF(AND(НачИнвП_Дата&lt;=AR$3,КИнвП_Дата&gt;AR$3),
             INDEX(График_поставки,MATCH("ИТОГО",Поставщики_ИнвП,0),MATCH(AR$6,Гр_поставки_сроки,0)),
             ""),0)</f>
        <v>0</v>
      </c>
      <c r="AS78" s="329">
        <f ca="1">IFERROR(IF(AND(НачИнвП_Дата&lt;=AS$3,КИнвП_Дата&gt;AS$3),
             INDEX(График_поставки,MATCH("ИТОГО",Поставщики_ИнвП,0),MATCH(AS$6,Гр_поставки_сроки,0)),
             ""),0)</f>
        <v>0</v>
      </c>
      <c r="AT78" s="329">
        <f ca="1">IFERROR(IF(AND(НачИнвП_Дата&lt;=AT$3,КИнвП_Дата&gt;AT$3),
             INDEX(График_поставки,MATCH("ИТОГО",Поставщики_ИнвП,0),MATCH(AT$6,Гр_поставки_сроки,0)),
             ""),0)</f>
        <v>0</v>
      </c>
      <c r="AU78" s="329">
        <f ca="1">IFERROR(IF(AND(НачИнвП_Дата&lt;=AU$3,КИнвП_Дата&gt;AU$3),
             INDEX(График_поставки,MATCH("ИТОГО",Поставщики_ИнвП,0),MATCH(AU$6,Гр_поставки_сроки,0)),
             ""),0)</f>
        <v>0</v>
      </c>
      <c r="AV78" s="329">
        <f ca="1">IFERROR(IF(AND(НачИнвП_Дата&lt;=AV$3,КИнвП_Дата&gt;AV$3),
             INDEX(График_поставки,MATCH("ИТОГО",Поставщики_ИнвП,0),MATCH(AV$6,Гр_поставки_сроки,0)),
             ""),0)</f>
        <v>0</v>
      </c>
      <c r="AW78" s="329">
        <f ca="1">IFERROR(IF(AND(НачИнвП_Дата&lt;=AW$3,КИнвП_Дата&gt;AW$3),
             INDEX(График_поставки,MATCH("ИТОГО",Поставщики_ИнвП,0),MATCH(AW$6,Гр_поставки_сроки,0)),
             ""),0)</f>
        <v>0</v>
      </c>
      <c r="AX78" s="329">
        <f ca="1">IFERROR(IF(AND(НачИнвП_Дата&lt;=AX$3,КИнвП_Дата&gt;AX$3),
             INDEX(График_поставки,MATCH("ИТОГО",Поставщики_ИнвП,0),MATCH(AX$6,Гр_поставки_сроки,0)),
             ""),0)</f>
        <v>0</v>
      </c>
      <c r="AY78" s="329">
        <f ca="1">IFERROR(IF(AND(НачИнвП_Дата&lt;=AY$3,КИнвП_Дата&gt;AY$3),
             INDEX(График_поставки,MATCH("ИТОГО",Поставщики_ИнвП,0),MATCH(AY$6,Гр_поставки_сроки,0)),
             ""),0)</f>
        <v>0</v>
      </c>
      <c r="AZ78" s="329">
        <f ca="1">IFERROR(IF(AND(НачИнвП_Дата&lt;=AZ$3,КИнвП_Дата&gt;AZ$3),
             INDEX(График_поставки,MATCH("ИТОГО",Поставщики_ИнвП,0),MATCH(AZ$6,Гр_поставки_сроки,0)),
             ""),0)</f>
        <v>0</v>
      </c>
      <c r="BA78" s="544">
        <f t="shared" ca="1" si="1722"/>
        <v>0</v>
      </c>
      <c r="BB78" s="329">
        <f ca="1">IFERROR(IF(AND(НачИнвП_Дата&lt;=BB$3,КИнвП_Дата&gt;BB$3),
             INDEX(График_поставки,MATCH("ИТОГО",Поставщики_ИнвП,0),MATCH(BB$6,Гр_поставки_сроки,0)),
             ""),0)</f>
        <v>0</v>
      </c>
      <c r="BC78" s="329">
        <f ca="1">IFERROR(IF(AND(НачИнвП_Дата&lt;=BC$3,КИнвП_Дата&gt;BC$3),
             INDEX(График_поставки,MATCH("ИТОГО",Поставщики_ИнвП,0),MATCH(BC$6,Гр_поставки_сроки,0)),
             ""),0)</f>
        <v>0</v>
      </c>
      <c r="BD78" s="329">
        <f ca="1">IFERROR(IF(AND(НачИнвП_Дата&lt;=BD$3,КИнвП_Дата&gt;BD$3),
             INDEX(График_поставки,MATCH("ИТОГО",Поставщики_ИнвП,0),MATCH(BD$6,Гр_поставки_сроки,0)),
             ""),0)</f>
        <v>0</v>
      </c>
      <c r="BE78" s="329">
        <f ca="1">IFERROR(IF(AND(НачИнвП_Дата&lt;=BE$3,КИнвП_Дата&gt;BE$3),
             INDEX(График_поставки,MATCH("ИТОГО",Поставщики_ИнвП,0),MATCH(BE$6,Гр_поставки_сроки,0)),
             ""),0)</f>
        <v>0</v>
      </c>
      <c r="BF78" s="329">
        <f ca="1">IFERROR(IF(AND(НачИнвП_Дата&lt;=BF$3,КИнвП_Дата&gt;BF$3),
             INDEX(График_поставки,MATCH("ИТОГО",Поставщики_ИнвП,0),MATCH(BF$6,Гр_поставки_сроки,0)),
             ""),0)</f>
        <v>0</v>
      </c>
      <c r="BG78" s="329">
        <f ca="1">IFERROR(IF(AND(НачИнвП_Дата&lt;=BG$3,КИнвП_Дата&gt;BG$3),
             INDEX(График_поставки,MATCH("ИТОГО",Поставщики_ИнвП,0),MATCH(BG$6,Гр_поставки_сроки,0)),
             ""),0)</f>
        <v>0</v>
      </c>
      <c r="BH78" s="329">
        <f ca="1">IFERROR(IF(AND(НачИнвП_Дата&lt;=BH$3,КИнвП_Дата&gt;BH$3),
             INDEX(График_поставки,MATCH("ИТОГО",Поставщики_ИнвП,0),MATCH(BH$6,Гр_поставки_сроки,0)),
             ""),0)</f>
        <v>0</v>
      </c>
      <c r="BI78" s="329">
        <f ca="1">IFERROR(IF(AND(НачИнвП_Дата&lt;=BI$3,КИнвП_Дата&gt;BI$3),
             INDEX(График_поставки,MATCH("ИТОГО",Поставщики_ИнвП,0),MATCH(BI$6,Гр_поставки_сроки,0)),
             ""),0)</f>
        <v>0</v>
      </c>
      <c r="BJ78" s="329">
        <f ca="1">IFERROR(IF(AND(НачИнвП_Дата&lt;=BJ$3,КИнвП_Дата&gt;BJ$3),
             INDEX(График_поставки,MATCH("ИТОГО",Поставщики_ИнвП,0),MATCH(BJ$6,Гр_поставки_сроки,0)),
             ""),0)</f>
        <v>0</v>
      </c>
      <c r="BK78" s="329">
        <f ca="1">IFERROR(IF(AND(НачИнвП_Дата&lt;=BK$3,КИнвП_Дата&gt;BK$3),
             INDEX(График_поставки,MATCH("ИТОГО",Поставщики_ИнвП,0),MATCH(BK$6,Гр_поставки_сроки,0)),
             ""),0)</f>
        <v>0</v>
      </c>
      <c r="BL78" s="329">
        <f ca="1">IFERROR(IF(AND(НачИнвП_Дата&lt;=BL$3,КИнвП_Дата&gt;BL$3),
             INDEX(График_поставки,MATCH("ИТОГО",Поставщики_ИнвП,0),MATCH(BL$6,Гр_поставки_сроки,0)),
             ""),0)</f>
        <v>0</v>
      </c>
      <c r="BM78" s="329">
        <f ca="1">IFERROR(IF(AND(НачИнвП_Дата&lt;=BM$3,КИнвП_Дата&gt;BM$3),
             INDEX(График_поставки,MATCH("ИТОГО",Поставщики_ИнвП,0),MATCH(BM$6,Гр_поставки_сроки,0)),
             ""),0)</f>
        <v>0</v>
      </c>
      <c r="BN78" s="544">
        <f t="shared" ca="1" si="1723"/>
        <v>0</v>
      </c>
      <c r="BO78" s="329">
        <f ca="1">IFERROR(IF(AND(НачИнвП_Дата&lt;=BO$3,КИнвП_Дата&gt;BO$3),
             INDEX(График_поставки,MATCH("ИТОГО",Поставщики_ИнвП,0),MATCH(BO$6,Гр_поставки_сроки,0)),
             ""),0)</f>
        <v>0</v>
      </c>
      <c r="BP78" s="329">
        <f ca="1">IFERROR(IF(AND(НачИнвП_Дата&lt;=BP$3,КИнвП_Дата&gt;BP$3),
             INDEX(График_поставки,MATCH("ИТОГО",Поставщики_ИнвП,0),MATCH(BP$6,Гр_поставки_сроки,0)),
             ""),0)</f>
        <v>0</v>
      </c>
      <c r="BQ78" s="329">
        <f ca="1">IFERROR(IF(AND(НачИнвП_Дата&lt;=BQ$3,КИнвП_Дата&gt;BQ$3),
             INDEX(График_поставки,MATCH("ИТОГО",Поставщики_ИнвП,0),MATCH(BQ$6,Гр_поставки_сроки,0)),
             ""),0)</f>
        <v>0</v>
      </c>
      <c r="BR78" s="329">
        <f ca="1">IFERROR(IF(AND(НачИнвП_Дата&lt;=BR$3,КИнвП_Дата&gt;BR$3),
             INDEX(График_поставки,MATCH("ИТОГО",Поставщики_ИнвП,0),MATCH(BR$6,Гр_поставки_сроки,0)),
             ""),0)</f>
        <v>0</v>
      </c>
      <c r="BS78" s="329">
        <f ca="1">IFERROR(IF(AND(НачИнвП_Дата&lt;=BS$3,КИнвП_Дата&gt;BS$3),
             INDEX(График_поставки,MATCH("ИТОГО",Поставщики_ИнвП,0),MATCH(BS$6,Гр_поставки_сроки,0)),
             ""),0)</f>
        <v>0</v>
      </c>
      <c r="BT78" s="329">
        <f ca="1">IFERROR(IF(AND(НачИнвП_Дата&lt;=BT$3,КИнвП_Дата&gt;BT$3),
             INDEX(График_поставки,MATCH("ИТОГО",Поставщики_ИнвП,0),MATCH(BT$6,Гр_поставки_сроки,0)),
             ""),0)</f>
        <v>0</v>
      </c>
      <c r="BU78" s="329">
        <f ca="1">IFERROR(IF(AND(НачИнвП_Дата&lt;=BU$3,КИнвП_Дата&gt;BU$3),
             INDEX(График_поставки,MATCH("ИТОГО",Поставщики_ИнвП,0),MATCH(BU$6,Гр_поставки_сроки,0)),
             ""),0)</f>
        <v>0</v>
      </c>
      <c r="BV78" s="329">
        <f ca="1">IFERROR(IF(AND(НачИнвП_Дата&lt;=BV$3,КИнвП_Дата&gt;BV$3),
             INDEX(График_поставки,MATCH("ИТОГО",Поставщики_ИнвП,0),MATCH(BV$6,Гр_поставки_сроки,0)),
             ""),0)</f>
        <v>0</v>
      </c>
      <c r="BW78" s="329">
        <f ca="1">IFERROR(IF(AND(НачИнвП_Дата&lt;=BW$3,КИнвП_Дата&gt;BW$3),
             INDEX(График_поставки,MATCH("ИТОГО",Поставщики_ИнвП,0),MATCH(BW$6,Гр_поставки_сроки,0)),
             ""),0)</f>
        <v>0</v>
      </c>
      <c r="BX78" s="329">
        <f ca="1">IFERROR(IF(AND(НачИнвП_Дата&lt;=BX$3,КИнвП_Дата&gt;BX$3),
             INDEX(График_поставки,MATCH("ИТОГО",Поставщики_ИнвП,0),MATCH(BX$6,Гр_поставки_сроки,0)),
             ""),0)</f>
        <v>0</v>
      </c>
      <c r="BY78" s="329">
        <f ca="1">IFERROR(IF(AND(НачИнвП_Дата&lt;=BY$3,КИнвП_Дата&gt;BY$3),
             INDEX(График_поставки,MATCH("ИТОГО",Поставщики_ИнвП,0),MATCH(BY$6,Гр_поставки_сроки,0)),
             ""),0)</f>
        <v>0</v>
      </c>
      <c r="BZ78" s="329">
        <f ca="1">IFERROR(IF(AND(НачИнвП_Дата&lt;=BZ$3,КИнвП_Дата&gt;BZ$3),
             INDEX(График_поставки,MATCH("ИТОГО",Поставщики_ИнвП,0),MATCH(BZ$6,Гр_поставки_сроки,0)),
             ""),0)</f>
        <v>0</v>
      </c>
      <c r="CA78" s="544">
        <f t="shared" ca="1" si="1724"/>
        <v>0</v>
      </c>
      <c r="CB78" s="329">
        <f ca="1">IFERROR(IF(AND(НачИнвП_Дата&lt;=CB$3,КИнвП_Дата&gt;CB$3),
             INDEX(График_поставки,MATCH("ИТОГО",Поставщики_ИнвП,0),MATCH(CB$6,Гр_поставки_сроки,0)),
             ""),0)</f>
        <v>0</v>
      </c>
      <c r="CC78" s="329">
        <f ca="1">IFERROR(IF(AND(НачИнвП_Дата&lt;=CC$3,КИнвП_Дата&gt;CC$3),
             INDEX(График_поставки,MATCH("ИТОГО",Поставщики_ИнвП,0),MATCH(CC$6,Гр_поставки_сроки,0)),
             ""),0)</f>
        <v>0</v>
      </c>
      <c r="CD78" s="329">
        <f ca="1">IFERROR(IF(AND(НачИнвП_Дата&lt;=CD$3,КИнвП_Дата&gt;CD$3),
             INDEX(График_поставки,MATCH("ИТОГО",Поставщики_ИнвП,0),MATCH(CD$6,Гр_поставки_сроки,0)),
             ""),0)</f>
        <v>0</v>
      </c>
      <c r="CE78" s="329">
        <f ca="1">IFERROR(IF(AND(НачИнвП_Дата&lt;=CE$3,КИнвП_Дата&gt;CE$3),
             INDEX(График_поставки,MATCH("ИТОГО",Поставщики_ИнвП,0),MATCH(CE$6,Гр_поставки_сроки,0)),
             ""),0)</f>
        <v>0</v>
      </c>
      <c r="CF78" s="329">
        <f ca="1">IFERROR(IF(AND(НачИнвП_Дата&lt;=CF$3,КИнвП_Дата&gt;CF$3),
             INDEX(График_поставки,MATCH("ИТОГО",Поставщики_ИнвП,0),MATCH(CF$6,Гр_поставки_сроки,0)),
             ""),0)</f>
        <v>0</v>
      </c>
      <c r="CG78" s="329">
        <f ca="1">IFERROR(IF(AND(НачИнвП_Дата&lt;=CG$3,КИнвП_Дата&gt;CG$3),
             INDEX(График_поставки,MATCH("ИТОГО",Поставщики_ИнвП,0),MATCH(CG$6,Гр_поставки_сроки,0)),
             ""),0)</f>
        <v>0</v>
      </c>
      <c r="CH78" s="329">
        <f ca="1">IFERROR(IF(AND(НачИнвП_Дата&lt;=CH$3,КИнвП_Дата&gt;CH$3),
             INDEX(График_поставки,MATCH("ИТОГО",Поставщики_ИнвП,0),MATCH(CH$6,Гр_поставки_сроки,0)),
             ""),0)</f>
        <v>0</v>
      </c>
      <c r="CI78" s="329">
        <f ca="1">IFERROR(IF(AND(НачИнвП_Дата&lt;=CI$3,КИнвП_Дата&gt;CI$3),
             INDEX(График_поставки,MATCH("ИТОГО",Поставщики_ИнвП,0),MATCH(CI$6,Гр_поставки_сроки,0)),
             ""),0)</f>
        <v>0</v>
      </c>
      <c r="CJ78" s="329">
        <f ca="1">IFERROR(IF(AND(НачИнвП_Дата&lt;=CJ$3,КИнвП_Дата&gt;CJ$3),
             INDEX(График_поставки,MATCH("ИТОГО",Поставщики_ИнвП,0),MATCH(CJ$6,Гр_поставки_сроки,0)),
             ""),0)</f>
        <v>0</v>
      </c>
      <c r="CK78" s="329">
        <f ca="1">IFERROR(IF(AND(НачИнвП_Дата&lt;=CK$3,КИнвП_Дата&gt;CK$3),
             INDEX(График_поставки,MATCH("ИТОГО",Поставщики_ИнвП,0),MATCH(CK$6,Гр_поставки_сроки,0)),
             ""),0)</f>
        <v>0</v>
      </c>
      <c r="CL78" s="329">
        <f ca="1">IFERROR(IF(AND(НачИнвП_Дата&lt;=CL$3,КИнвП_Дата&gt;CL$3),
             INDEX(График_поставки,MATCH("ИТОГО",Поставщики_ИнвП,0),MATCH(CL$6,Гр_поставки_сроки,0)),
             ""),0)</f>
        <v>0</v>
      </c>
      <c r="CM78" s="329">
        <f ca="1">IFERROR(IF(AND(НачИнвП_Дата&lt;=CM$3,КИнвП_Дата&gt;CM$3),
             INDEX(График_поставки,MATCH("ИТОГО",Поставщики_ИнвП,0),MATCH(CM$6,Гр_поставки_сроки,0)),
             ""),0)</f>
        <v>0</v>
      </c>
      <c r="CN78" s="544">
        <f t="shared" ca="1" si="1725"/>
        <v>0</v>
      </c>
      <c r="CO78" s="329">
        <f ca="1">IFERROR(IF(AND(НачИнвП_Дата&lt;=CO$3,КИнвП_Дата&gt;CO$3),
             INDEX(График_поставки,MATCH("ИТОГО",Поставщики_ИнвП,0),MATCH(CO$6,Гр_поставки_сроки,0)),
             ""),0)</f>
        <v>0</v>
      </c>
      <c r="CP78" s="329">
        <f ca="1">IFERROR(IF(AND(НачИнвП_Дата&lt;=CP$3,КИнвП_Дата&gt;CP$3),
             INDEX(График_поставки,MATCH("ИТОГО",Поставщики_ИнвП,0),MATCH(CP$6,Гр_поставки_сроки,0)),
             ""),0)</f>
        <v>0</v>
      </c>
      <c r="CQ78" s="329">
        <f ca="1">IFERROR(IF(AND(НачИнвП_Дата&lt;=CQ$3,КИнвП_Дата&gt;CQ$3),
             INDEX(График_поставки,MATCH("ИТОГО",Поставщики_ИнвП,0),MATCH(CQ$6,Гр_поставки_сроки,0)),
             ""),0)</f>
        <v>0</v>
      </c>
      <c r="CR78" s="329">
        <f ca="1">IFERROR(IF(AND(НачИнвП_Дата&lt;=CR$3,КИнвП_Дата&gt;CR$3),
             INDEX(График_поставки,MATCH("ИТОГО",Поставщики_ИнвП,0),MATCH(CR$6,Гр_поставки_сроки,0)),
             ""),0)</f>
        <v>0</v>
      </c>
      <c r="CS78" s="329">
        <f ca="1">IFERROR(IF(AND(НачИнвП_Дата&lt;=CS$3,КИнвП_Дата&gt;CS$3),
             INDEX(График_поставки,MATCH("ИТОГО",Поставщики_ИнвП,0),MATCH(CS$6,Гр_поставки_сроки,0)),
             ""),0)</f>
        <v>0</v>
      </c>
      <c r="CT78" s="329">
        <f ca="1">IFERROR(IF(AND(НачИнвП_Дата&lt;=CT$3,КИнвП_Дата&gt;CT$3),
             INDEX(График_поставки,MATCH("ИТОГО",Поставщики_ИнвП,0),MATCH(CT$6,Гр_поставки_сроки,0)),
             ""),0)</f>
        <v>0</v>
      </c>
      <c r="CU78" s="329">
        <f ca="1">IFERROR(IF(AND(НачИнвП_Дата&lt;=CU$3,КИнвП_Дата&gt;CU$3),
             INDEX(График_поставки,MATCH("ИТОГО",Поставщики_ИнвП,0),MATCH(CU$6,Гр_поставки_сроки,0)),
             ""),0)</f>
        <v>0</v>
      </c>
      <c r="CV78" s="329">
        <f ca="1">IFERROR(IF(AND(НачИнвП_Дата&lt;=CV$3,КИнвП_Дата&gt;CV$3),
             INDEX(График_поставки,MATCH("ИТОГО",Поставщики_ИнвП,0),MATCH(CV$6,Гр_поставки_сроки,0)),
             ""),0)</f>
        <v>0</v>
      </c>
      <c r="CW78" s="329">
        <f ca="1">IFERROR(IF(AND(НачИнвП_Дата&lt;=CW$3,КИнвП_Дата&gt;CW$3),
             INDEX(График_поставки,MATCH("ИТОГО",Поставщики_ИнвП,0),MATCH(CW$6,Гр_поставки_сроки,0)),
             ""),0)</f>
        <v>0</v>
      </c>
      <c r="CX78" s="329">
        <f ca="1">IFERROR(IF(AND(НачИнвП_Дата&lt;=CX$3,КИнвП_Дата&gt;CX$3),
             INDEX(График_поставки,MATCH("ИТОГО",Поставщики_ИнвП,0),MATCH(CX$6,Гр_поставки_сроки,0)),
             ""),0)</f>
        <v>0</v>
      </c>
      <c r="CY78" s="329">
        <f ca="1">IFERROR(IF(AND(НачИнвП_Дата&lt;=CY$3,КИнвП_Дата&gt;CY$3),
             INDEX(График_поставки,MATCH("ИТОГО",Поставщики_ИнвП,0),MATCH(CY$6,Гр_поставки_сроки,0)),
             ""),0)</f>
        <v>0</v>
      </c>
      <c r="CZ78" s="329">
        <f ca="1">IFERROR(IF(AND(НачИнвП_Дата&lt;=CZ$3,КИнвП_Дата&gt;CZ$3),
             INDEX(График_поставки,MATCH("ИТОГО",Поставщики_ИнвП,0),MATCH(CZ$6,Гр_поставки_сроки,0)),
             ""),0)</f>
        <v>0</v>
      </c>
      <c r="DA78" s="544">
        <f t="shared" ca="1" si="1726"/>
        <v>0</v>
      </c>
      <c r="DB78" s="329">
        <f ca="1">IFERROR(IF(AND(НачИнвП_Дата&lt;=DB$3,КИнвП_Дата&gt;DB$3),
             INDEX(График_поставки,MATCH("ИТОГО",Поставщики_ИнвП,0),MATCH(DB$6,Гр_поставки_сроки,0)),
             ""),0)</f>
        <v>0</v>
      </c>
      <c r="DC78" s="329">
        <f ca="1">IFERROR(IF(AND(НачИнвП_Дата&lt;=DC$3,КИнвП_Дата&gt;DC$3),
             INDEX(График_поставки,MATCH("ИТОГО",Поставщики_ИнвП,0),MATCH(DC$6,Гр_поставки_сроки,0)),
             ""),0)</f>
        <v>0</v>
      </c>
      <c r="DD78" s="329">
        <f ca="1">IFERROR(IF(AND(НачИнвП_Дата&lt;=DD$3,КИнвП_Дата&gt;DD$3),
             INDEX(График_поставки,MATCH("ИТОГО",Поставщики_ИнвП,0),MATCH(DD$6,Гр_поставки_сроки,0)),
             ""),0)</f>
        <v>0</v>
      </c>
      <c r="DE78" s="329">
        <f ca="1">IFERROR(IF(AND(НачИнвП_Дата&lt;=DE$3,КИнвП_Дата&gt;DE$3),
             INDEX(График_поставки,MATCH("ИТОГО",Поставщики_ИнвП,0),MATCH(DE$6,Гр_поставки_сроки,0)),
             ""),0)</f>
        <v>0</v>
      </c>
      <c r="DF78" s="329">
        <f ca="1">IFERROR(IF(AND(НачИнвП_Дата&lt;=DF$3,КИнвП_Дата&gt;DF$3),
             INDEX(График_поставки,MATCH("ИТОГО",Поставщики_ИнвП,0),MATCH(DF$6,Гр_поставки_сроки,0)),
             ""),0)</f>
        <v>0</v>
      </c>
      <c r="DG78" s="329">
        <f ca="1">IFERROR(IF(AND(НачИнвП_Дата&lt;=DG$3,КИнвП_Дата&gt;DG$3),
             INDEX(График_поставки,MATCH("ИТОГО",Поставщики_ИнвП,0),MATCH(DG$6,Гр_поставки_сроки,0)),
             ""),0)</f>
        <v>0</v>
      </c>
      <c r="DH78" s="329">
        <f ca="1">IFERROR(IF(AND(НачИнвП_Дата&lt;=DH$3,КИнвП_Дата&gt;DH$3),
             INDEX(График_поставки,MATCH("ИТОГО",Поставщики_ИнвП,0),MATCH(DH$6,Гр_поставки_сроки,0)),
             ""),0)</f>
        <v>0</v>
      </c>
      <c r="DI78" s="329">
        <f ca="1">IFERROR(IF(AND(НачИнвП_Дата&lt;=DI$3,КИнвП_Дата&gt;DI$3),
             INDEX(График_поставки,MATCH("ИТОГО",Поставщики_ИнвП,0),MATCH(DI$6,Гр_поставки_сроки,0)),
             ""),0)</f>
        <v>0</v>
      </c>
      <c r="DJ78" s="329">
        <f ca="1">IFERROR(IF(AND(НачИнвП_Дата&lt;=DJ$3,КИнвП_Дата&gt;DJ$3),
             INDEX(График_поставки,MATCH("ИТОГО",Поставщики_ИнвП,0),MATCH(DJ$6,Гр_поставки_сроки,0)),
             ""),0)</f>
        <v>0</v>
      </c>
      <c r="DK78" s="329">
        <f ca="1">IFERROR(IF(AND(НачИнвП_Дата&lt;=DK$3,КИнвП_Дата&gt;DK$3),
             INDEX(График_поставки,MATCH("ИТОГО",Поставщики_ИнвП,0),MATCH(DK$6,Гр_поставки_сроки,0)),
             ""),0)</f>
        <v>0</v>
      </c>
      <c r="DL78" s="329">
        <f ca="1">IFERROR(IF(AND(НачИнвП_Дата&lt;=DL$3,КИнвП_Дата&gt;DL$3),
             INDEX(График_поставки,MATCH("ИТОГО",Поставщики_ИнвП,0),MATCH(DL$6,Гр_поставки_сроки,0)),
             ""),0)</f>
        <v>0</v>
      </c>
      <c r="DM78" s="329">
        <f ca="1">IFERROR(IF(AND(НачИнвП_Дата&lt;=DM$3,КИнвП_Дата&gt;DM$3),
             INDEX(График_поставки,MATCH("ИТОГО",Поставщики_ИнвП,0),MATCH(DM$6,Гр_поставки_сроки,0)),
             ""),0)</f>
        <v>0</v>
      </c>
      <c r="DN78" s="544">
        <f t="shared" ca="1" si="1727"/>
        <v>0</v>
      </c>
      <c r="DO78" s="329">
        <f ca="1">IFERROR(IF(AND(НачИнвП_Дата&lt;=DO$3,КИнвП_Дата&gt;DO$3),
             INDEX(График_поставки,MATCH("ИТОГО",Поставщики_ИнвП,0),MATCH(DO$6,Гр_поставки_сроки,0)),
             ""),0)</f>
        <v>0</v>
      </c>
      <c r="DP78" s="329">
        <f ca="1">IFERROR(IF(AND(НачИнвП_Дата&lt;=DP$3,КИнвП_Дата&gt;DP$3),
             INDEX(График_поставки,MATCH("ИТОГО",Поставщики_ИнвП,0),MATCH(DP$6,Гр_поставки_сроки,0)),
             ""),0)</f>
        <v>0</v>
      </c>
      <c r="DQ78" s="329">
        <f ca="1">IFERROR(IF(AND(НачИнвП_Дата&lt;=DQ$3,КИнвП_Дата&gt;DQ$3),
             INDEX(График_поставки,MATCH("ИТОГО",Поставщики_ИнвП,0),MATCH(DQ$6,Гр_поставки_сроки,0)),
             ""),0)</f>
        <v>0</v>
      </c>
      <c r="DR78" s="329">
        <f ca="1">IFERROR(IF(AND(НачИнвП_Дата&lt;=DR$3,КИнвП_Дата&gt;DR$3),
             INDEX(График_поставки,MATCH("ИТОГО",Поставщики_ИнвП,0),MATCH(DR$6,Гр_поставки_сроки,0)),
             ""),0)</f>
        <v>0</v>
      </c>
      <c r="DS78" s="329">
        <f ca="1">IFERROR(IF(AND(НачИнвП_Дата&lt;=DS$3,КИнвП_Дата&gt;DS$3),
             INDEX(График_поставки,MATCH("ИТОГО",Поставщики_ИнвП,0),MATCH(DS$6,Гр_поставки_сроки,0)),
             ""),0)</f>
        <v>0</v>
      </c>
      <c r="DT78" s="329">
        <f ca="1">IFERROR(IF(AND(НачИнвП_Дата&lt;=DT$3,КИнвП_Дата&gt;DT$3),
             INDEX(График_поставки,MATCH("ИТОГО",Поставщики_ИнвП,0),MATCH(DT$6,Гр_поставки_сроки,0)),
             ""),0)</f>
        <v>0</v>
      </c>
      <c r="DU78" s="329">
        <f ca="1">IFERROR(IF(AND(НачИнвП_Дата&lt;=DU$3,КИнвП_Дата&gt;DU$3),
             INDEX(График_поставки,MATCH("ИТОГО",Поставщики_ИнвП,0),MATCH(DU$6,Гр_поставки_сроки,0)),
             ""),0)</f>
        <v>0</v>
      </c>
      <c r="DV78" s="329">
        <f ca="1">IFERROR(IF(AND(НачИнвП_Дата&lt;=DV$3,КИнвП_Дата&gt;DV$3),
             INDEX(График_поставки,MATCH("ИТОГО",Поставщики_ИнвП,0),MATCH(DV$6,Гр_поставки_сроки,0)),
             ""),0)</f>
        <v>0</v>
      </c>
      <c r="DW78" s="329">
        <f ca="1">IFERROR(IF(AND(НачИнвП_Дата&lt;=DW$3,КИнвП_Дата&gt;DW$3),
             INDEX(График_поставки,MATCH("ИТОГО",Поставщики_ИнвП,0),MATCH(DW$6,Гр_поставки_сроки,0)),
             ""),0)</f>
        <v>0</v>
      </c>
      <c r="DX78" s="329">
        <f ca="1">IFERROR(IF(AND(НачИнвП_Дата&lt;=DX$3,КИнвП_Дата&gt;DX$3),
             INDEX(График_поставки,MATCH("ИТОГО",Поставщики_ИнвП,0),MATCH(DX$6,Гр_поставки_сроки,0)),
             ""),0)</f>
        <v>0</v>
      </c>
      <c r="DY78" s="329">
        <f ca="1">IFERROR(IF(AND(НачИнвП_Дата&lt;=DY$3,КИнвП_Дата&gt;DY$3),
             INDEX(График_поставки,MATCH("ИТОГО",Поставщики_ИнвП,0),MATCH(DY$6,Гр_поставки_сроки,0)),
             ""),0)</f>
        <v>0</v>
      </c>
      <c r="DZ78" s="329">
        <f ca="1">IFERROR(IF(AND(НачИнвП_Дата&lt;=DZ$3,КИнвП_Дата&gt;DZ$3),
             INDEX(График_поставки,MATCH("ИТОГО",Поставщики_ИнвП,0),MATCH(DZ$6,Гр_поставки_сроки,0)),
             ""),0)</f>
        <v>0</v>
      </c>
      <c r="EA78" s="544">
        <f t="shared" ca="1" si="1728"/>
        <v>0</v>
      </c>
      <c r="EB78" s="329">
        <f ca="1">IFERROR(IF(AND(НачИнвП_Дата&lt;=EB$3,КИнвП_Дата&gt;EB$3),
             INDEX(График_поставки,MATCH("ИТОГО",Поставщики_ИнвП,0),MATCH(EB$6,Гр_поставки_сроки,0)),
             ""),0)</f>
        <v>0</v>
      </c>
      <c r="EC78" s="329">
        <f ca="1">IFERROR(IF(AND(НачИнвП_Дата&lt;=EC$3,КИнвП_Дата&gt;EC$3),
             INDEX(График_поставки,MATCH("ИТОГО",Поставщики_ИнвП,0),MATCH(EC$6,Гр_поставки_сроки,0)),
             ""),0)</f>
        <v>0</v>
      </c>
      <c r="ED78" s="329">
        <f ca="1">IFERROR(IF(AND(НачИнвП_Дата&lt;=ED$3,КИнвП_Дата&gt;ED$3),
             INDEX(График_поставки,MATCH("ИТОГО",Поставщики_ИнвП,0),MATCH(ED$6,Гр_поставки_сроки,0)),
             ""),0)</f>
        <v>0</v>
      </c>
      <c r="EE78" s="329">
        <f ca="1">IFERROR(IF(AND(НачИнвП_Дата&lt;=EE$3,КИнвП_Дата&gt;EE$3),
             INDEX(График_поставки,MATCH("ИТОГО",Поставщики_ИнвП,0),MATCH(EE$6,Гр_поставки_сроки,0)),
             ""),0)</f>
        <v>0</v>
      </c>
      <c r="EF78" s="329">
        <f ca="1">IFERROR(IF(AND(НачИнвП_Дата&lt;=EF$3,КИнвП_Дата&gt;EF$3),
             INDEX(График_поставки,MATCH("ИТОГО",Поставщики_ИнвП,0),MATCH(EF$6,Гр_поставки_сроки,0)),
             ""),0)</f>
        <v>0</v>
      </c>
      <c r="EG78" s="329">
        <f ca="1">IFERROR(IF(AND(НачИнвП_Дата&lt;=EG$3,КИнвП_Дата&gt;EG$3),
             INDEX(График_поставки,MATCH("ИТОГО",Поставщики_ИнвП,0),MATCH(EG$6,Гр_поставки_сроки,0)),
             ""),0)</f>
        <v>0</v>
      </c>
      <c r="EH78" s="329">
        <f ca="1">IFERROR(IF(AND(НачИнвП_Дата&lt;=EH$3,КИнвП_Дата&gt;EH$3),
             INDEX(График_поставки,MATCH("ИТОГО",Поставщики_ИнвП,0),MATCH(EH$6,Гр_поставки_сроки,0)),
             ""),0)</f>
        <v>0</v>
      </c>
      <c r="EI78" s="329">
        <f ca="1">IFERROR(IF(AND(НачИнвП_Дата&lt;=EI$3,КИнвП_Дата&gt;EI$3),
             INDEX(График_поставки,MATCH("ИТОГО",Поставщики_ИнвП,0),MATCH(EI$6,Гр_поставки_сроки,0)),
             ""),0)</f>
        <v>0</v>
      </c>
      <c r="EJ78" s="329">
        <f ca="1">IFERROR(IF(AND(НачИнвП_Дата&lt;=EJ$3,КИнвП_Дата&gt;EJ$3),
             INDEX(График_поставки,MATCH("ИТОГО",Поставщики_ИнвП,0),MATCH(EJ$6,Гр_поставки_сроки,0)),
             ""),0)</f>
        <v>0</v>
      </c>
      <c r="EK78" s="329">
        <f ca="1">IFERROR(IF(AND(НачИнвП_Дата&lt;=EK$3,КИнвП_Дата&gt;EK$3),
             INDEX(График_поставки,MATCH("ИТОГО",Поставщики_ИнвП,0),MATCH(EK$6,Гр_поставки_сроки,0)),
             ""),0)</f>
        <v>0</v>
      </c>
      <c r="EL78" s="329">
        <f ca="1">IFERROR(IF(AND(НачИнвП_Дата&lt;=EL$3,КИнвП_Дата&gt;EL$3),
             INDEX(График_поставки,MATCH("ИТОГО",Поставщики_ИнвП,0),MATCH(EL$6,Гр_поставки_сроки,0)),
             ""),0)</f>
        <v>0</v>
      </c>
      <c r="EM78" s="329">
        <f ca="1">IFERROR(IF(AND(НачИнвП_Дата&lt;=EM$3,КИнвП_Дата&gt;EM$3),
             INDEX(График_поставки,MATCH("ИТОГО",Поставщики_ИнвП,0),MATCH(EM$6,Гр_поставки_сроки,0)),
             ""),0)</f>
        <v>0</v>
      </c>
      <c r="EN78" s="544">
        <f t="shared" ca="1" si="1729"/>
        <v>0</v>
      </c>
      <c r="EO78" s="329">
        <f ca="1">IFERROR(IF(AND(НачИнвП_Дата&lt;=EO$3,КИнвП_Дата&gt;EO$3),
             INDEX(График_поставки,MATCH("ИТОГО",Поставщики_ИнвП,0),MATCH(EO$6,Гр_поставки_сроки,0)),
             ""),0)</f>
        <v>0</v>
      </c>
      <c r="EP78" s="329">
        <f ca="1">IFERROR(IF(AND(НачИнвП_Дата&lt;=EP$3,КИнвП_Дата&gt;EP$3),
             INDEX(График_поставки,MATCH("ИТОГО",Поставщики_ИнвП,0),MATCH(EP$6,Гр_поставки_сроки,0)),
             ""),0)</f>
        <v>0</v>
      </c>
      <c r="EQ78" s="329">
        <f ca="1">IFERROR(IF(AND(НачИнвП_Дата&lt;=EQ$3,КИнвП_Дата&gt;EQ$3),
             INDEX(График_поставки,MATCH("ИТОГО",Поставщики_ИнвП,0),MATCH(EQ$6,Гр_поставки_сроки,0)),
             ""),0)</f>
        <v>0</v>
      </c>
      <c r="ER78" s="329">
        <f ca="1">IFERROR(IF(AND(НачИнвП_Дата&lt;=ER$3,КИнвП_Дата&gt;ER$3),
             INDEX(График_поставки,MATCH("ИТОГО",Поставщики_ИнвП,0),MATCH(ER$6,Гр_поставки_сроки,0)),
             ""),0)</f>
        <v>0</v>
      </c>
      <c r="ES78" s="329">
        <f ca="1">IFERROR(IF(AND(НачИнвП_Дата&lt;=ES$3,КИнвП_Дата&gt;ES$3),
             INDEX(График_поставки,MATCH("ИТОГО",Поставщики_ИнвП,0),MATCH(ES$6,Гр_поставки_сроки,0)),
             ""),0)</f>
        <v>0</v>
      </c>
      <c r="ET78" s="329">
        <f ca="1">IFERROR(IF(AND(НачИнвП_Дата&lt;=ET$3,КИнвП_Дата&gt;ET$3),
             INDEX(График_поставки,MATCH("ИТОГО",Поставщики_ИнвП,0),MATCH(ET$6,Гр_поставки_сроки,0)),
             ""),0)</f>
        <v>0</v>
      </c>
      <c r="EU78" s="329">
        <f ca="1">IFERROR(IF(AND(НачИнвП_Дата&lt;=EU$3,КИнвП_Дата&gt;EU$3),
             INDEX(График_поставки,MATCH("ИТОГО",Поставщики_ИнвП,0),MATCH(EU$6,Гр_поставки_сроки,0)),
             ""),0)</f>
        <v>0</v>
      </c>
      <c r="EV78" s="329">
        <f ca="1">IFERROR(IF(AND(НачИнвП_Дата&lt;=EV$3,КИнвП_Дата&gt;EV$3),
             INDEX(График_поставки,MATCH("ИТОГО",Поставщики_ИнвП,0),MATCH(EV$6,Гр_поставки_сроки,0)),
             ""),0)</f>
        <v>0</v>
      </c>
      <c r="EW78" s="329">
        <f ca="1">IFERROR(IF(AND(НачИнвП_Дата&lt;=EW$3,КИнвП_Дата&gt;EW$3),
             INDEX(График_поставки,MATCH("ИТОГО",Поставщики_ИнвП,0),MATCH(EW$6,Гр_поставки_сроки,0)),
             ""),0)</f>
        <v>0</v>
      </c>
      <c r="EX78" s="329">
        <f ca="1">IFERROR(IF(AND(НачИнвП_Дата&lt;=EX$3,КИнвП_Дата&gt;EX$3),
             INDEX(График_поставки,MATCH("ИТОГО",Поставщики_ИнвП,0),MATCH(EX$6,Гр_поставки_сроки,0)),
             ""),0)</f>
        <v>0</v>
      </c>
      <c r="EY78" s="329">
        <f ca="1">IFERROR(IF(AND(НачИнвП_Дата&lt;=EY$3,КИнвП_Дата&gt;EY$3),
             INDEX(График_поставки,MATCH("ИТОГО",Поставщики_ИнвП,0),MATCH(EY$6,Гр_поставки_сроки,0)),
             ""),0)</f>
        <v>0</v>
      </c>
      <c r="EZ78" s="329">
        <f ca="1">IFERROR(IF(AND(НачИнвП_Дата&lt;=EZ$3,КИнвП_Дата&gt;EZ$3),
             INDEX(График_поставки,MATCH("ИТОГО",Поставщики_ИнвП,0),MATCH(EZ$6,Гр_поставки_сроки,0)),
             ""),0)</f>
        <v>0</v>
      </c>
      <c r="FA78" s="544">
        <f t="shared" ca="1" si="1730"/>
        <v>0</v>
      </c>
      <c r="FB78" s="329">
        <f ca="1">IFERROR(IF(AND(НачИнвП_Дата&lt;=FB$3,КИнвП_Дата&gt;FB$3),
             INDEX(График_поставки,MATCH("ИТОГО",Поставщики_ИнвП,0),MATCH(FB$6,Гр_поставки_сроки,0)),
             ""),0)</f>
        <v>0</v>
      </c>
      <c r="FC78" s="329">
        <f ca="1">IFERROR(IF(AND(НачИнвП_Дата&lt;=FC$3,КИнвП_Дата&gt;FC$3),
             INDEX(График_поставки,MATCH("ИТОГО",Поставщики_ИнвП,0),MATCH(FC$6,Гр_поставки_сроки,0)),
             ""),0)</f>
        <v>0</v>
      </c>
      <c r="FD78" s="329">
        <f ca="1">IFERROR(IF(AND(НачИнвП_Дата&lt;=FD$3,КИнвП_Дата&gt;FD$3),
             INDEX(График_поставки,MATCH("ИТОГО",Поставщики_ИнвП,0),MATCH(FD$6,Гр_поставки_сроки,0)),
             ""),0)</f>
        <v>0</v>
      </c>
      <c r="FE78" s="329">
        <f ca="1">IFERROR(IF(AND(НачИнвП_Дата&lt;=FE$3,КИнвП_Дата&gt;FE$3),
             INDEX(График_поставки,MATCH("ИТОГО",Поставщики_ИнвП,0),MATCH(FE$6,Гр_поставки_сроки,0)),
             ""),0)</f>
        <v>0</v>
      </c>
      <c r="FF78" s="329">
        <f ca="1">IFERROR(IF(AND(НачИнвП_Дата&lt;=FF$3,КИнвП_Дата&gt;FF$3),
             INDEX(График_поставки,MATCH("ИТОГО",Поставщики_ИнвП,0),MATCH(FF$6,Гр_поставки_сроки,0)),
             ""),0)</f>
        <v>0</v>
      </c>
      <c r="FG78" s="329">
        <f ca="1">IFERROR(IF(AND(НачИнвП_Дата&lt;=FG$3,КИнвП_Дата&gt;FG$3),
             INDEX(График_поставки,MATCH("ИТОГО",Поставщики_ИнвП,0),MATCH(FG$6,Гр_поставки_сроки,0)),
             ""),0)</f>
        <v>0</v>
      </c>
      <c r="FH78" s="329">
        <f ca="1">IFERROR(IF(AND(НачИнвП_Дата&lt;=FH$3,КИнвП_Дата&gt;FH$3),
             INDEX(График_поставки,MATCH("ИТОГО",Поставщики_ИнвП,0),MATCH(FH$6,Гр_поставки_сроки,0)),
             ""),0)</f>
        <v>0</v>
      </c>
      <c r="FI78" s="329">
        <f ca="1">IFERROR(IF(AND(НачИнвП_Дата&lt;=FI$3,КИнвП_Дата&gt;FI$3),
             INDEX(График_поставки,MATCH("ИТОГО",Поставщики_ИнвП,0),MATCH(FI$6,Гр_поставки_сроки,0)),
             ""),0)</f>
        <v>0</v>
      </c>
      <c r="FJ78" s="329">
        <f ca="1">IFERROR(IF(AND(НачИнвП_Дата&lt;=FJ$3,КИнвП_Дата&gt;FJ$3),
             INDEX(График_поставки,MATCH("ИТОГО",Поставщики_ИнвП,0),MATCH(FJ$6,Гр_поставки_сроки,0)),
             ""),0)</f>
        <v>0</v>
      </c>
      <c r="FK78" s="329">
        <f ca="1">IFERROR(IF(AND(НачИнвП_Дата&lt;=FK$3,КИнвП_Дата&gt;FK$3),
             INDEX(График_поставки,MATCH("ИТОГО",Поставщики_ИнвП,0),MATCH(FK$6,Гр_поставки_сроки,0)),
             ""),0)</f>
        <v>0</v>
      </c>
      <c r="FL78" s="329">
        <f ca="1">IFERROR(IF(AND(НачИнвП_Дата&lt;=FL$3,КИнвП_Дата&gt;FL$3),
             INDEX(График_поставки,MATCH("ИТОГО",Поставщики_ИнвП,0),MATCH(FL$6,Гр_поставки_сроки,0)),
             ""),0)</f>
        <v>0</v>
      </c>
      <c r="FM78" s="329">
        <f ca="1">IFERROR(IF(AND(НачИнвП_Дата&lt;=FM$3,КИнвП_Дата&gt;FM$3),
             INDEX(График_поставки,MATCH("ИТОГО",Поставщики_ИнвП,0),MATCH(FM$6,Гр_поставки_сроки,0)),
             ""),0)</f>
        <v>0</v>
      </c>
      <c r="FN78" s="544">
        <f t="shared" ca="1" si="1731"/>
        <v>0</v>
      </c>
      <c r="FO78" s="329">
        <f ca="1">IFERROR(IF(AND(НачИнвП_Дата&lt;=FO$3,КИнвП_Дата&gt;FO$3),
             INDEX(График_поставки,MATCH("ИТОГО",Поставщики_ИнвП,0),MATCH(FO$6,Гр_поставки_сроки,0)),
             ""),0)</f>
        <v>0</v>
      </c>
      <c r="FP78" s="329">
        <f ca="1">IFERROR(IF(AND(НачИнвП_Дата&lt;=FP$3,КИнвП_Дата&gt;FP$3),
             INDEX(График_поставки,MATCH("ИТОГО",Поставщики_ИнвП,0),MATCH(FP$6,Гр_поставки_сроки,0)),
             ""),0)</f>
        <v>0</v>
      </c>
      <c r="FQ78" s="329">
        <f ca="1">IFERROR(IF(AND(НачИнвП_Дата&lt;=FQ$3,КИнвП_Дата&gt;FQ$3),
             INDEX(График_поставки,MATCH("ИТОГО",Поставщики_ИнвП,0),MATCH(FQ$6,Гр_поставки_сроки,0)),
             ""),0)</f>
        <v>0</v>
      </c>
      <c r="FR78" s="329">
        <f ca="1">IFERROR(IF(AND(НачИнвП_Дата&lt;=FR$3,КИнвП_Дата&gt;FR$3),
             INDEX(График_поставки,MATCH("ИТОГО",Поставщики_ИнвП,0),MATCH(FR$6,Гр_поставки_сроки,0)),
             ""),0)</f>
        <v>0</v>
      </c>
      <c r="FS78" s="329">
        <f ca="1">IFERROR(IF(AND(НачИнвП_Дата&lt;=FS$3,КИнвП_Дата&gt;FS$3),
             INDEX(График_поставки,MATCH("ИТОГО",Поставщики_ИнвП,0),MATCH(FS$6,Гр_поставки_сроки,0)),
             ""),0)</f>
        <v>0</v>
      </c>
      <c r="FT78" s="329">
        <f ca="1">IFERROR(IF(AND(НачИнвП_Дата&lt;=FT$3,КИнвП_Дата&gt;FT$3),
             INDEX(График_поставки,MATCH("ИТОГО",Поставщики_ИнвП,0),MATCH(FT$6,Гр_поставки_сроки,0)),
             ""),0)</f>
        <v>0</v>
      </c>
      <c r="FU78" s="329">
        <f ca="1">IFERROR(IF(AND(НачИнвП_Дата&lt;=FU$3,КИнвП_Дата&gt;FU$3),
             INDEX(График_поставки,MATCH("ИТОГО",Поставщики_ИнвП,0),MATCH(FU$6,Гр_поставки_сроки,0)),
             ""),0)</f>
        <v>0</v>
      </c>
      <c r="FV78" s="329">
        <f ca="1">IFERROR(IF(AND(НачИнвП_Дата&lt;=FV$3,КИнвП_Дата&gt;FV$3),
             INDEX(График_поставки,MATCH("ИТОГО",Поставщики_ИнвП,0),MATCH(FV$6,Гр_поставки_сроки,0)),
             ""),0)</f>
        <v>0</v>
      </c>
      <c r="FW78" s="329">
        <f ca="1">IFERROR(IF(AND(НачИнвП_Дата&lt;=FW$3,КИнвП_Дата&gt;FW$3),
             INDEX(График_поставки,MATCH("ИТОГО",Поставщики_ИнвП,0),MATCH(FW$6,Гр_поставки_сроки,0)),
             ""),0)</f>
        <v>0</v>
      </c>
      <c r="FX78" s="329">
        <f ca="1">IFERROR(IF(AND(НачИнвП_Дата&lt;=FX$3,КИнвП_Дата&gt;FX$3),
             INDEX(График_поставки,MATCH("ИТОГО",Поставщики_ИнвП,0),MATCH(FX$6,Гр_поставки_сроки,0)),
             ""),0)</f>
        <v>0</v>
      </c>
      <c r="FY78" s="329">
        <f ca="1">IFERROR(IF(AND(НачИнвП_Дата&lt;=FY$3,КИнвП_Дата&gt;FY$3),
             INDEX(График_поставки,MATCH("ИТОГО",Поставщики_ИнвП,0),MATCH(FY$6,Гр_поставки_сроки,0)),
             ""),0)</f>
        <v>0</v>
      </c>
      <c r="FZ78" s="329">
        <f ca="1">IFERROR(IF(AND(НачИнвП_Дата&lt;=FZ$3,КИнвП_Дата&gt;FZ$3),
             INDEX(График_поставки,MATCH("ИТОГО",Поставщики_ИнвП,0),MATCH(FZ$6,Гр_поставки_сроки,0)),
             ""),0)</f>
        <v>0</v>
      </c>
      <c r="GA78" s="544">
        <f t="shared" ca="1" si="1732"/>
        <v>0</v>
      </c>
      <c r="GB78" s="329">
        <f ca="1">IFERROR(IF(AND(НачИнвП_Дата&lt;=GB$3,КИнвП_Дата&gt;GB$3),
             INDEX(График_поставки,MATCH("ИТОГО",Поставщики_ИнвП,0),MATCH(GB$6,Гр_поставки_сроки,0)),
             ""),0)</f>
        <v>0</v>
      </c>
      <c r="GC78" s="329">
        <f ca="1">IFERROR(IF(AND(НачИнвП_Дата&lt;=GC$3,КИнвП_Дата&gt;GC$3),
             INDEX(График_поставки,MATCH("ИТОГО",Поставщики_ИнвП,0),MATCH(GC$6,Гр_поставки_сроки,0)),
             ""),0)</f>
        <v>0</v>
      </c>
      <c r="GD78" s="329">
        <f ca="1">IFERROR(IF(AND(НачИнвП_Дата&lt;=GD$3,КИнвП_Дата&gt;GD$3),
             INDEX(График_поставки,MATCH("ИТОГО",Поставщики_ИнвП,0),MATCH(GD$6,Гр_поставки_сроки,0)),
             ""),0)</f>
        <v>0</v>
      </c>
      <c r="GE78" s="329">
        <f ca="1">IFERROR(IF(AND(НачИнвП_Дата&lt;=GE$3,КИнвП_Дата&gt;GE$3),
             INDEX(График_поставки,MATCH("ИТОГО",Поставщики_ИнвП,0),MATCH(GE$6,Гр_поставки_сроки,0)),
             ""),0)</f>
        <v>0</v>
      </c>
      <c r="GF78" s="329">
        <f ca="1">IFERROR(IF(AND(НачИнвП_Дата&lt;=GF$3,КИнвП_Дата&gt;GF$3),
             INDEX(График_поставки,MATCH("ИТОГО",Поставщики_ИнвП,0),MATCH(GF$6,Гр_поставки_сроки,0)),
             ""),0)</f>
        <v>0</v>
      </c>
      <c r="GG78" s="329">
        <f ca="1">IFERROR(IF(AND(НачИнвП_Дата&lt;=GG$3,КИнвП_Дата&gt;GG$3),
             INDEX(График_поставки,MATCH("ИТОГО",Поставщики_ИнвП,0),MATCH(GG$6,Гр_поставки_сроки,0)),
             ""),0)</f>
        <v>0</v>
      </c>
      <c r="GH78" s="329">
        <f ca="1">IFERROR(IF(AND(НачИнвП_Дата&lt;=GH$3,КИнвП_Дата&gt;GH$3),
             INDEX(График_поставки,MATCH("ИТОГО",Поставщики_ИнвП,0),MATCH(GH$6,Гр_поставки_сроки,0)),
             ""),0)</f>
        <v>0</v>
      </c>
      <c r="GI78" s="329">
        <f ca="1">IFERROR(IF(AND(НачИнвП_Дата&lt;=GI$3,КИнвП_Дата&gt;GI$3),
             INDEX(График_поставки,MATCH("ИТОГО",Поставщики_ИнвП,0),MATCH(GI$6,Гр_поставки_сроки,0)),
             ""),0)</f>
        <v>0</v>
      </c>
      <c r="GJ78" s="329">
        <f ca="1">IFERROR(IF(AND(НачИнвП_Дата&lt;=GJ$3,КИнвП_Дата&gt;GJ$3),
             INDEX(График_поставки,MATCH("ИТОГО",Поставщики_ИнвП,0),MATCH(GJ$6,Гр_поставки_сроки,0)),
             ""),0)</f>
        <v>0</v>
      </c>
      <c r="GK78" s="329">
        <f ca="1">IFERROR(IF(AND(НачИнвП_Дата&lt;=GK$3,КИнвП_Дата&gt;GK$3),
             INDEX(График_поставки,MATCH("ИТОГО",Поставщики_ИнвП,0),MATCH(GK$6,Гр_поставки_сроки,0)),
             ""),0)</f>
        <v>0</v>
      </c>
      <c r="GL78" s="329">
        <f ca="1">IFERROR(IF(AND(НачИнвП_Дата&lt;=GL$3,КИнвП_Дата&gt;GL$3),
             INDEX(График_поставки,MATCH("ИТОГО",Поставщики_ИнвП,0),MATCH(GL$6,Гр_поставки_сроки,0)),
             ""),0)</f>
        <v>0</v>
      </c>
      <c r="GM78" s="329">
        <f ca="1">IFERROR(IF(AND(НачИнвП_Дата&lt;=GM$3,КИнвП_Дата&gt;GM$3),
             INDEX(График_поставки,MATCH("ИТОГО",Поставщики_ИнвП,0),MATCH(GM$6,Гр_поставки_сроки,0)),
             ""),0)</f>
        <v>0</v>
      </c>
      <c r="GN78" s="544">
        <f t="shared" ca="1" si="1733"/>
        <v>0</v>
      </c>
      <c r="GO78" s="329">
        <f ca="1">IFERROR(IF(AND(НачИнвП_Дата&lt;=GO$3,КИнвП_Дата&gt;GO$3),
             INDEX(График_поставки,MATCH("ИТОГО",Поставщики_ИнвП,0),MATCH(GO$6,Гр_поставки_сроки,0)),
             ""),0)</f>
        <v>0</v>
      </c>
      <c r="GP78" s="329">
        <f ca="1">IFERROR(IF(AND(НачИнвП_Дата&lt;=GP$3,КИнвП_Дата&gt;GP$3),
             INDEX(График_поставки,MATCH("ИТОГО",Поставщики_ИнвП,0),MATCH(GP$6,Гр_поставки_сроки,0)),
             ""),0)</f>
        <v>0</v>
      </c>
      <c r="GQ78" s="329">
        <f ca="1">IFERROR(IF(AND(НачИнвП_Дата&lt;=GQ$3,КИнвП_Дата&gt;GQ$3),
             INDEX(График_поставки,MATCH("ИТОГО",Поставщики_ИнвП,0),MATCH(GQ$6,Гр_поставки_сроки,0)),
             ""),0)</f>
        <v>0</v>
      </c>
      <c r="GR78" s="329">
        <f ca="1">IFERROR(IF(AND(НачИнвП_Дата&lt;=GR$3,КИнвП_Дата&gt;GR$3),
             INDEX(График_поставки,MATCH("ИТОГО",Поставщики_ИнвП,0),MATCH(GR$6,Гр_поставки_сроки,0)),
             ""),0)</f>
        <v>0</v>
      </c>
      <c r="GS78" s="329">
        <f ca="1">IFERROR(IF(AND(НачИнвП_Дата&lt;=GS$3,КИнвП_Дата&gt;GS$3),
             INDEX(График_поставки,MATCH("ИТОГО",Поставщики_ИнвП,0),MATCH(GS$6,Гр_поставки_сроки,0)),
             ""),0)</f>
        <v>0</v>
      </c>
      <c r="GT78" s="329">
        <f ca="1">IFERROR(IF(AND(НачИнвП_Дата&lt;=GT$3,КИнвП_Дата&gt;GT$3),
             INDEX(График_поставки,MATCH("ИТОГО",Поставщики_ИнвП,0),MATCH(GT$6,Гр_поставки_сроки,0)),
             ""),0)</f>
        <v>0</v>
      </c>
      <c r="GU78" s="329">
        <f ca="1">IFERROR(IF(AND(НачИнвП_Дата&lt;=GU$3,КИнвП_Дата&gt;GU$3),
             INDEX(График_поставки,MATCH("ИТОГО",Поставщики_ИнвП,0),MATCH(GU$6,Гр_поставки_сроки,0)),
             ""),0)</f>
        <v>0</v>
      </c>
      <c r="GV78" s="329">
        <f ca="1">IFERROR(IF(AND(НачИнвП_Дата&lt;=GV$3,КИнвП_Дата&gt;GV$3),
             INDEX(График_поставки,MATCH("ИТОГО",Поставщики_ИнвП,0),MATCH(GV$6,Гр_поставки_сроки,0)),
             ""),0)</f>
        <v>0</v>
      </c>
      <c r="GW78" s="329">
        <f ca="1">IFERROR(IF(AND(НачИнвП_Дата&lt;=GW$3,КИнвП_Дата&gt;GW$3),
             INDEX(График_поставки,MATCH("ИТОГО",Поставщики_ИнвП,0),MATCH(GW$6,Гр_поставки_сроки,0)),
             ""),0)</f>
        <v>0</v>
      </c>
      <c r="GX78" s="329">
        <f ca="1">IFERROR(IF(AND(НачИнвП_Дата&lt;=GX$3,КИнвП_Дата&gt;GX$3),
             INDEX(График_поставки,MATCH("ИТОГО",Поставщики_ИнвП,0),MATCH(GX$6,Гр_поставки_сроки,0)),
             ""),0)</f>
        <v>0</v>
      </c>
      <c r="GY78" s="329">
        <f ca="1">IFERROR(IF(AND(НачИнвП_Дата&lt;=GY$3,КИнвП_Дата&gt;GY$3),
             INDEX(График_поставки,MATCH("ИТОГО",Поставщики_ИнвП,0),MATCH(GY$6,Гр_поставки_сроки,0)),
             ""),0)</f>
        <v>0</v>
      </c>
      <c r="GZ78" s="329">
        <f ca="1">IFERROR(IF(AND(НачИнвП_Дата&lt;=GZ$3,КИнвП_Дата&gt;GZ$3),
             INDEX(График_поставки,MATCH("ИТОГО",Поставщики_ИнвП,0),MATCH(GZ$6,Гр_поставки_сроки,0)),
             ""),0)</f>
        <v>0</v>
      </c>
      <c r="HA78" s="544">
        <f t="shared" ca="1" si="1734"/>
        <v>0</v>
      </c>
      <c r="HB78" s="329">
        <f ca="1">IFERROR(IF(AND(НачИнвП_Дата&lt;=HB$3,КИнвП_Дата&gt;HB$3),
             INDEX(График_поставки,MATCH("ИТОГО",Поставщики_ИнвП,0),MATCH(HB$6,Гр_поставки_сроки,0)),
             ""),0)</f>
        <v>0</v>
      </c>
      <c r="HC78" s="329">
        <f ca="1">IFERROR(IF(AND(НачИнвП_Дата&lt;=HC$3,КИнвП_Дата&gt;HC$3),
             INDEX(График_поставки,MATCH("ИТОГО",Поставщики_ИнвП,0),MATCH(HC$6,Гр_поставки_сроки,0)),
             ""),0)</f>
        <v>0</v>
      </c>
      <c r="HD78" s="329">
        <f ca="1">IFERROR(IF(AND(НачИнвП_Дата&lt;=HD$3,КИнвП_Дата&gt;HD$3),
             INDEX(График_поставки,MATCH("ИТОГО",Поставщики_ИнвП,0),MATCH(HD$6,Гр_поставки_сроки,0)),
             ""),0)</f>
        <v>0</v>
      </c>
      <c r="HE78" s="329">
        <f ca="1">IFERROR(IF(AND(НачИнвП_Дата&lt;=HE$3,КИнвП_Дата&gt;HE$3),
             INDEX(График_поставки,MATCH("ИТОГО",Поставщики_ИнвП,0),MATCH(HE$6,Гр_поставки_сроки,0)),
             ""),0)</f>
        <v>0</v>
      </c>
      <c r="HF78" s="329">
        <f ca="1">IFERROR(IF(AND(НачИнвП_Дата&lt;=HF$3,КИнвП_Дата&gt;HF$3),
             INDEX(График_поставки,MATCH("ИТОГО",Поставщики_ИнвП,0),MATCH(HF$6,Гр_поставки_сроки,0)),
             ""),0)</f>
        <v>0</v>
      </c>
      <c r="HG78" s="329">
        <f ca="1">IFERROR(IF(AND(НачИнвП_Дата&lt;=HG$3,КИнвП_Дата&gt;HG$3),
             INDEX(График_поставки,MATCH("ИТОГО",Поставщики_ИнвП,0),MATCH(HG$6,Гр_поставки_сроки,0)),
             ""),0)</f>
        <v>0</v>
      </c>
      <c r="HH78" s="329">
        <f ca="1">IFERROR(IF(AND(НачИнвП_Дата&lt;=HH$3,КИнвП_Дата&gt;HH$3),
             INDEX(График_поставки,MATCH("ИТОГО",Поставщики_ИнвП,0),MATCH(HH$6,Гр_поставки_сроки,0)),
             ""),0)</f>
        <v>0</v>
      </c>
      <c r="HI78" s="329">
        <f ca="1">IFERROR(IF(AND(НачИнвП_Дата&lt;=HI$3,КИнвП_Дата&gt;HI$3),
             INDEX(График_поставки,MATCH("ИТОГО",Поставщики_ИнвП,0),MATCH(HI$6,Гр_поставки_сроки,0)),
             ""),0)</f>
        <v>0</v>
      </c>
      <c r="HJ78" s="329">
        <f ca="1">IFERROR(IF(AND(НачИнвП_Дата&lt;=HJ$3,КИнвП_Дата&gt;HJ$3),
             INDEX(График_поставки,MATCH("ИТОГО",Поставщики_ИнвП,0),MATCH(HJ$6,Гр_поставки_сроки,0)),
             ""),0)</f>
        <v>0</v>
      </c>
      <c r="HK78" s="329">
        <f ca="1">IFERROR(IF(AND(НачИнвП_Дата&lt;=HK$3,КИнвП_Дата&gt;HK$3),
             INDEX(График_поставки,MATCH("ИТОГО",Поставщики_ИнвП,0),MATCH(HK$6,Гр_поставки_сроки,0)),
             ""),0)</f>
        <v>0</v>
      </c>
      <c r="HL78" s="329">
        <f ca="1">IFERROR(IF(AND(НачИнвП_Дата&lt;=HL$3,КИнвП_Дата&gt;HL$3),
             INDEX(График_поставки,MATCH("ИТОГО",Поставщики_ИнвП,0),MATCH(HL$6,Гр_поставки_сроки,0)),
             ""),0)</f>
        <v>0</v>
      </c>
      <c r="HM78" s="329">
        <f ca="1">IFERROR(IF(AND(НачИнвП_Дата&lt;=HM$3,КИнвП_Дата&gt;HM$3),
             INDEX(График_поставки,MATCH("ИТОГО",Поставщики_ИнвП,0),MATCH(HM$6,Гр_поставки_сроки,0)),
             ""),0)</f>
        <v>0</v>
      </c>
      <c r="HN78" s="544">
        <f t="shared" ca="1" si="1735"/>
        <v>0</v>
      </c>
      <c r="HO78" s="329">
        <f ca="1">IFERROR(IF(AND(НачИнвП_Дата&lt;=HO$3,КИнвП_Дата&gt;HO$3),
             INDEX(График_поставки,MATCH("ИТОГО",Поставщики_ИнвП,0),MATCH(HO$6,Гр_поставки_сроки,0)),
             ""),0)</f>
        <v>0</v>
      </c>
      <c r="HP78" s="329">
        <f ca="1">IFERROR(IF(AND(НачИнвП_Дата&lt;=HP$3,КИнвП_Дата&gt;HP$3),
             INDEX(График_поставки,MATCH("ИТОГО",Поставщики_ИнвП,0),MATCH(HP$6,Гр_поставки_сроки,0)),
             ""),0)</f>
        <v>0</v>
      </c>
      <c r="HQ78" s="329">
        <f ca="1">IFERROR(IF(AND(НачИнвП_Дата&lt;=HQ$3,КИнвП_Дата&gt;HQ$3),
             INDEX(График_поставки,MATCH("ИТОГО",Поставщики_ИнвП,0),MATCH(HQ$6,Гр_поставки_сроки,0)),
             ""),0)</f>
        <v>0</v>
      </c>
      <c r="HR78" s="329">
        <f ca="1">IFERROR(IF(AND(НачИнвП_Дата&lt;=HR$3,КИнвП_Дата&gt;HR$3),
             INDEX(График_поставки,MATCH("ИТОГО",Поставщики_ИнвП,0),MATCH(HR$6,Гр_поставки_сроки,0)),
             ""),0)</f>
        <v>0</v>
      </c>
      <c r="HS78" s="329">
        <f ca="1">IFERROR(IF(AND(НачИнвП_Дата&lt;=HS$3,КИнвП_Дата&gt;HS$3),
             INDEX(График_поставки,MATCH("ИТОГО",Поставщики_ИнвП,0),MATCH(HS$6,Гр_поставки_сроки,0)),
             ""),0)</f>
        <v>0</v>
      </c>
      <c r="HT78" s="329">
        <f ca="1">IFERROR(IF(AND(НачИнвП_Дата&lt;=HT$3,КИнвП_Дата&gt;HT$3),
             INDEX(График_поставки,MATCH("ИТОГО",Поставщики_ИнвП,0),MATCH(HT$6,Гр_поставки_сроки,0)),
             ""),0)</f>
        <v>0</v>
      </c>
      <c r="HU78" s="329">
        <f ca="1">IFERROR(IF(AND(НачИнвП_Дата&lt;=HU$3,КИнвП_Дата&gt;HU$3),
             INDEX(График_поставки,MATCH("ИТОГО",Поставщики_ИнвП,0),MATCH(HU$6,Гр_поставки_сроки,0)),
             ""),0)</f>
        <v>0</v>
      </c>
      <c r="HV78" s="329">
        <f ca="1">IFERROR(IF(AND(НачИнвП_Дата&lt;=HV$3,КИнвП_Дата&gt;HV$3),
             INDEX(График_поставки,MATCH("ИТОГО",Поставщики_ИнвП,0),MATCH(HV$6,Гр_поставки_сроки,0)),
             ""),0)</f>
        <v>0</v>
      </c>
      <c r="HW78" s="329">
        <f ca="1">IFERROR(IF(AND(НачИнвП_Дата&lt;=HW$3,КИнвП_Дата&gt;HW$3),
             INDEX(График_поставки,MATCH("ИТОГО",Поставщики_ИнвП,0),MATCH(HW$6,Гр_поставки_сроки,0)),
             ""),0)</f>
        <v>0</v>
      </c>
      <c r="HX78" s="329">
        <f ca="1">IFERROR(IF(AND(НачИнвП_Дата&lt;=HX$3,КИнвП_Дата&gt;HX$3),
             INDEX(График_поставки,MATCH("ИТОГО",Поставщики_ИнвП,0),MATCH(HX$6,Гр_поставки_сроки,0)),
             ""),0)</f>
        <v>0</v>
      </c>
      <c r="HY78" s="329">
        <f ca="1">IFERROR(IF(AND(НачИнвП_Дата&lt;=HY$3,КИнвП_Дата&gt;HY$3),
             INDEX(График_поставки,MATCH("ИТОГО",Поставщики_ИнвП,0),MATCH(HY$6,Гр_поставки_сроки,0)),
             ""),0)</f>
        <v>0</v>
      </c>
      <c r="HZ78" s="329">
        <f ca="1">IFERROR(IF(AND(НачИнвП_Дата&lt;=HZ$3,КИнвП_Дата&gt;HZ$3),
             INDEX(График_поставки,MATCH("ИТОГО",Поставщики_ИнвП,0),MATCH(HZ$6,Гр_поставки_сроки,0)),
             ""),0)</f>
        <v>0</v>
      </c>
      <c r="IA78" s="544">
        <f t="shared" ca="1" si="1736"/>
        <v>0</v>
      </c>
      <c r="IB78" s="329">
        <f ca="1">IFERROR(IF(AND(НачИнвП_Дата&lt;=IB$3,КИнвП_Дата&gt;IB$3),
             INDEX(График_поставки,MATCH("ИТОГО",Поставщики_ИнвП,0),MATCH(IB$6,Гр_поставки_сроки,0)),
             ""),0)</f>
        <v>0</v>
      </c>
      <c r="IC78" s="329">
        <f ca="1">IFERROR(IF(AND(НачИнвП_Дата&lt;=IC$3,КИнвП_Дата&gt;IC$3),
             INDEX(График_поставки,MATCH("ИТОГО",Поставщики_ИнвП,0),MATCH(IC$6,Гр_поставки_сроки,0)),
             ""),0)</f>
        <v>0</v>
      </c>
      <c r="ID78" s="329">
        <f ca="1">IFERROR(IF(AND(НачИнвП_Дата&lt;=ID$3,КИнвП_Дата&gt;ID$3),
             INDEX(График_поставки,MATCH("ИТОГО",Поставщики_ИнвП,0),MATCH(ID$6,Гр_поставки_сроки,0)),
             ""),0)</f>
        <v>0</v>
      </c>
      <c r="IE78" s="329">
        <f ca="1">IFERROR(IF(AND(НачИнвП_Дата&lt;=IE$3,КИнвП_Дата&gt;IE$3),
             INDEX(График_поставки,MATCH("ИТОГО",Поставщики_ИнвП,0),MATCH(IE$6,Гр_поставки_сроки,0)),
             ""),0)</f>
        <v>0</v>
      </c>
      <c r="IF78" s="329">
        <f ca="1">IFERROR(IF(AND(НачИнвП_Дата&lt;=IF$3,КИнвП_Дата&gt;IF$3),
             INDEX(График_поставки,MATCH("ИТОГО",Поставщики_ИнвП,0),MATCH(IF$6,Гр_поставки_сроки,0)),
             ""),0)</f>
        <v>0</v>
      </c>
      <c r="IG78" s="329">
        <f ca="1">IFERROR(IF(AND(НачИнвП_Дата&lt;=IG$3,КИнвП_Дата&gt;IG$3),
             INDEX(График_поставки,MATCH("ИТОГО",Поставщики_ИнвП,0),MATCH(IG$6,Гр_поставки_сроки,0)),
             ""),0)</f>
        <v>0</v>
      </c>
      <c r="IH78" s="329">
        <f ca="1">IFERROR(IF(AND(НачИнвП_Дата&lt;=IH$3,КИнвП_Дата&gt;IH$3),
             INDEX(График_поставки,MATCH("ИТОГО",Поставщики_ИнвП,0),MATCH(IH$6,Гр_поставки_сроки,0)),
             ""),0)</f>
        <v>0</v>
      </c>
      <c r="II78" s="329">
        <f ca="1">IFERROR(IF(AND(НачИнвП_Дата&lt;=II$3,КИнвП_Дата&gt;II$3),
             INDEX(График_поставки,MATCH("ИТОГО",Поставщики_ИнвП,0),MATCH(II$6,Гр_поставки_сроки,0)),
             ""),0)</f>
        <v>0</v>
      </c>
      <c r="IJ78" s="329">
        <f ca="1">IFERROR(IF(AND(НачИнвП_Дата&lt;=IJ$3,КИнвП_Дата&gt;IJ$3),
             INDEX(График_поставки,MATCH("ИТОГО",Поставщики_ИнвП,0),MATCH(IJ$6,Гр_поставки_сроки,0)),
             ""),0)</f>
        <v>0</v>
      </c>
      <c r="IK78" s="329">
        <f ca="1">IFERROR(IF(AND(НачИнвП_Дата&lt;=IK$3,КИнвП_Дата&gt;IK$3),
             INDEX(График_поставки,MATCH("ИТОГО",Поставщики_ИнвП,0),MATCH(IK$6,Гр_поставки_сроки,0)),
             ""),0)</f>
        <v>0</v>
      </c>
      <c r="IL78" s="329">
        <f ca="1">IFERROR(IF(AND(НачИнвП_Дата&lt;=IL$3,КИнвП_Дата&gt;IL$3),
             INDEX(График_поставки,MATCH("ИТОГО",Поставщики_ИнвП,0),MATCH(IL$6,Гр_поставки_сроки,0)),
             ""),0)</f>
        <v>0</v>
      </c>
      <c r="IM78" s="329">
        <f ca="1">IFERROR(IF(AND(НачИнвП_Дата&lt;=IM$3,КИнвП_Дата&gt;IM$3),
             INDEX(График_поставки,MATCH("ИТОГО",Поставщики_ИнвП,0),MATCH(IM$6,Гр_поставки_сроки,0)),
             ""),0)</f>
        <v>0</v>
      </c>
      <c r="IN78" s="544">
        <f t="shared" ca="1" si="1737"/>
        <v>0</v>
      </c>
      <c r="IO78" s="329">
        <f ca="1">IFERROR(IF(AND(НачИнвП_Дата&lt;=IO$3,КИнвП_Дата&gt;IO$3),
             INDEX(График_поставки,MATCH("ИТОГО",Поставщики_ИнвП,0),MATCH(IO$6,Гр_поставки_сроки,0)),
             ""),0)</f>
        <v>0</v>
      </c>
      <c r="IP78" s="329">
        <f ca="1">IFERROR(IF(AND(НачИнвП_Дата&lt;=IP$3,КИнвП_Дата&gt;IP$3),
             INDEX(График_поставки,MATCH("ИТОГО",Поставщики_ИнвП,0),MATCH(IP$6,Гр_поставки_сроки,0)),
             ""),0)</f>
        <v>0</v>
      </c>
      <c r="IQ78" s="329">
        <f ca="1">IFERROR(IF(AND(НачИнвП_Дата&lt;=IQ$3,КИнвП_Дата&gt;IQ$3),
             INDEX(График_поставки,MATCH("ИТОГО",Поставщики_ИнвП,0),MATCH(IQ$6,Гр_поставки_сроки,0)),
             ""),0)</f>
        <v>0</v>
      </c>
      <c r="IR78" s="329">
        <f ca="1">IFERROR(IF(AND(НачИнвП_Дата&lt;=IR$3,КИнвП_Дата&gt;IR$3),
             INDEX(График_поставки,MATCH("ИТОГО",Поставщики_ИнвП,0),MATCH(IR$6,Гр_поставки_сроки,0)),
             ""),0)</f>
        <v>0</v>
      </c>
      <c r="IS78" s="329">
        <f ca="1">IFERROR(IF(AND(НачИнвП_Дата&lt;=IS$3,КИнвП_Дата&gt;IS$3),
             INDEX(График_поставки,MATCH("ИТОГО",Поставщики_ИнвП,0),MATCH(IS$6,Гр_поставки_сроки,0)),
             ""),0)</f>
        <v>0</v>
      </c>
      <c r="IT78" s="329">
        <f ca="1">IFERROR(IF(AND(НачИнвП_Дата&lt;=IT$3,КИнвП_Дата&gt;IT$3),
             INDEX(График_поставки,MATCH("ИТОГО",Поставщики_ИнвП,0),MATCH(IT$6,Гр_поставки_сроки,0)),
             ""),0)</f>
        <v>0</v>
      </c>
      <c r="IU78" s="329">
        <f ca="1">IFERROR(IF(AND(НачИнвП_Дата&lt;=IU$3,КИнвП_Дата&gt;IU$3),
             INDEX(График_поставки,MATCH("ИТОГО",Поставщики_ИнвП,0),MATCH(IU$6,Гр_поставки_сроки,0)),
             ""),0)</f>
        <v>0</v>
      </c>
      <c r="IV78" s="329">
        <f ca="1">IFERROR(IF(AND(НачИнвП_Дата&lt;=IV$3,КИнвП_Дата&gt;IV$3),
             INDEX(График_поставки,MATCH("ИТОГО",Поставщики_ИнвП,0),MATCH(IV$6,Гр_поставки_сроки,0)),
             ""),0)</f>
        <v>0</v>
      </c>
      <c r="IW78" s="329">
        <f ca="1">IFERROR(IF(AND(НачИнвП_Дата&lt;=IW$3,КИнвП_Дата&gt;IW$3),
             INDEX(График_поставки,MATCH("ИТОГО",Поставщики_ИнвП,0),MATCH(IW$6,Гр_поставки_сроки,0)),
             ""),0)</f>
        <v>0</v>
      </c>
      <c r="IX78" s="329">
        <f ca="1">IFERROR(IF(AND(НачИнвП_Дата&lt;=IX$3,КИнвП_Дата&gt;IX$3),
             INDEX(График_поставки,MATCH("ИТОГО",Поставщики_ИнвП,0),MATCH(IX$6,Гр_поставки_сроки,0)),
             ""),0)</f>
        <v>0</v>
      </c>
      <c r="IY78" s="329">
        <f ca="1">IFERROR(IF(AND(НачИнвП_Дата&lt;=IY$3,КИнвП_Дата&gt;IY$3),
             INDEX(График_поставки,MATCH("ИТОГО",Поставщики_ИнвП,0),MATCH(IY$6,Гр_поставки_сроки,0)),
             ""),0)</f>
        <v>0</v>
      </c>
      <c r="IZ78" s="329">
        <f ca="1">IFERROR(IF(AND(НачИнвП_Дата&lt;=IZ$3,КИнвП_Дата&gt;IZ$3),
             INDEX(График_поставки,MATCH("ИТОГО",Поставщики_ИнвП,0),MATCH(IZ$6,Гр_поставки_сроки,0)),
             ""),0)</f>
        <v>0</v>
      </c>
      <c r="JA78" s="544">
        <f t="shared" ca="1" si="1738"/>
        <v>0</v>
      </c>
      <c r="JB78" s="329">
        <f ca="1">IFERROR(IF(AND(НачИнвП_Дата&lt;=JB$3,КИнвП_Дата&gt;JB$3),
             INDEX(График_поставки,MATCH("ИТОГО",Поставщики_ИнвП,0),MATCH(JB$6,Гр_поставки_сроки,0)),
             ""),0)</f>
        <v>0</v>
      </c>
      <c r="JC78" s="329">
        <f ca="1">IFERROR(IF(AND(НачИнвП_Дата&lt;=JC$3,КИнвП_Дата&gt;JC$3),
             INDEX(График_поставки,MATCH("ИТОГО",Поставщики_ИнвП,0),MATCH(JC$6,Гр_поставки_сроки,0)),
             ""),0)</f>
        <v>0</v>
      </c>
      <c r="JD78" s="329">
        <f ca="1">IFERROR(IF(AND(НачИнвП_Дата&lt;=JD$3,КИнвП_Дата&gt;JD$3),
             INDEX(График_поставки,MATCH("ИТОГО",Поставщики_ИнвП,0),MATCH(JD$6,Гр_поставки_сроки,0)),
             ""),0)</f>
        <v>0</v>
      </c>
      <c r="JE78" s="329">
        <f ca="1">IFERROR(IF(AND(НачИнвП_Дата&lt;=JE$3,КИнвП_Дата&gt;JE$3),
             INDEX(График_поставки,MATCH("ИТОГО",Поставщики_ИнвП,0),MATCH(JE$6,Гр_поставки_сроки,0)),
             ""),0)</f>
        <v>0</v>
      </c>
      <c r="JF78" s="329">
        <f ca="1">IFERROR(IF(AND(НачИнвП_Дата&lt;=JF$3,КИнвП_Дата&gt;JF$3),
             INDEX(График_поставки,MATCH("ИТОГО",Поставщики_ИнвП,0),MATCH(JF$6,Гр_поставки_сроки,0)),
             ""),0)</f>
        <v>0</v>
      </c>
      <c r="JG78" s="329">
        <f ca="1">IFERROR(IF(AND(НачИнвП_Дата&lt;=JG$3,КИнвП_Дата&gt;JG$3),
             INDEX(График_поставки,MATCH("ИТОГО",Поставщики_ИнвП,0),MATCH(JG$6,Гр_поставки_сроки,0)),
             ""),0)</f>
        <v>0</v>
      </c>
      <c r="JH78" s="329">
        <f ca="1">IFERROR(IF(AND(НачИнвП_Дата&lt;=JH$3,КИнвП_Дата&gt;JH$3),
             INDEX(График_поставки,MATCH("ИТОГО",Поставщики_ИнвП,0),MATCH(JH$6,Гр_поставки_сроки,0)),
             ""),0)</f>
        <v>0</v>
      </c>
      <c r="JI78" s="329">
        <f ca="1">IFERROR(IF(AND(НачИнвП_Дата&lt;=JI$3,КИнвП_Дата&gt;JI$3),
             INDEX(График_поставки,MATCH("ИТОГО",Поставщики_ИнвП,0),MATCH(JI$6,Гр_поставки_сроки,0)),
             ""),0)</f>
        <v>0</v>
      </c>
      <c r="JJ78" s="329">
        <f ca="1">IFERROR(IF(AND(НачИнвП_Дата&lt;=JJ$3,КИнвП_Дата&gt;JJ$3),
             INDEX(График_поставки,MATCH("ИТОГО",Поставщики_ИнвП,0),MATCH(JJ$6,Гр_поставки_сроки,0)),
             ""),0)</f>
        <v>0</v>
      </c>
      <c r="JK78" s="329">
        <f ca="1">IFERROR(IF(AND(НачИнвП_Дата&lt;=JK$3,КИнвП_Дата&gt;JK$3),
             INDEX(График_поставки,MATCH("ИТОГО",Поставщики_ИнвП,0),MATCH(JK$6,Гр_поставки_сроки,0)),
             ""),0)</f>
        <v>0</v>
      </c>
      <c r="JL78" s="329">
        <f ca="1">IFERROR(IF(AND(НачИнвП_Дата&lt;=JL$3,КИнвП_Дата&gt;JL$3),
             INDEX(График_поставки,MATCH("ИТОГО",Поставщики_ИнвП,0),MATCH(JL$6,Гр_поставки_сроки,0)),
             ""),0)</f>
        <v>0</v>
      </c>
      <c r="JM78" s="329">
        <f ca="1">IFERROR(IF(AND(НачИнвП_Дата&lt;=JM$3,КИнвП_Дата&gt;JM$3),
             INDEX(График_поставки,MATCH("ИТОГО",Поставщики_ИнвП,0),MATCH(JM$6,Гр_поставки_сроки,0)),
             ""),0)</f>
        <v>0</v>
      </c>
      <c r="JN78" s="544">
        <f t="shared" ca="1" si="1739"/>
        <v>0</v>
      </c>
      <c r="JO78" s="329">
        <f ca="1">IFERROR(IF(AND(НачИнвП_Дата&lt;=JO$3,КИнвП_Дата&gt;JO$3),
             INDEX(График_поставки,MATCH("ИТОГО",Поставщики_ИнвП,0),MATCH(JO$6,Гр_поставки_сроки,0)),
             ""),0)</f>
        <v>0</v>
      </c>
      <c r="JP78" s="329">
        <f ca="1">IFERROR(IF(AND(НачИнвП_Дата&lt;=JP$3,КИнвП_Дата&gt;JP$3),
             INDEX(График_поставки,MATCH("ИТОГО",Поставщики_ИнвП,0),MATCH(JP$6,Гр_поставки_сроки,0)),
             ""),0)</f>
        <v>0</v>
      </c>
      <c r="JQ78" s="329">
        <f ca="1">IFERROR(IF(AND(НачИнвП_Дата&lt;=JQ$3,КИнвП_Дата&gt;JQ$3),
             INDEX(График_поставки,MATCH("ИТОГО",Поставщики_ИнвП,0),MATCH(JQ$6,Гр_поставки_сроки,0)),
             ""),0)</f>
        <v>0</v>
      </c>
      <c r="JR78" s="329">
        <f ca="1">IFERROR(IF(AND(НачИнвП_Дата&lt;=JR$3,КИнвП_Дата&gt;JR$3),
             INDEX(График_поставки,MATCH("ИТОГО",Поставщики_ИнвП,0),MATCH(JR$6,Гр_поставки_сроки,0)),
             ""),0)</f>
        <v>0</v>
      </c>
      <c r="JS78" s="329">
        <f ca="1">IFERROR(IF(AND(НачИнвП_Дата&lt;=JS$3,КИнвП_Дата&gt;JS$3),
             INDEX(График_поставки,MATCH("ИТОГО",Поставщики_ИнвП,0),MATCH(JS$6,Гр_поставки_сроки,0)),
             ""),0)</f>
        <v>0</v>
      </c>
      <c r="JT78" s="329">
        <f ca="1">IFERROR(IF(AND(НачИнвП_Дата&lt;=JT$3,КИнвП_Дата&gt;JT$3),
             INDEX(График_поставки,MATCH("ИТОГО",Поставщики_ИнвП,0),MATCH(JT$6,Гр_поставки_сроки,0)),
             ""),0)</f>
        <v>0</v>
      </c>
      <c r="JU78" s="329">
        <f ca="1">IFERROR(IF(AND(НачИнвП_Дата&lt;=JU$3,КИнвП_Дата&gt;JU$3),
             INDEX(График_поставки,MATCH("ИТОГО",Поставщики_ИнвП,0),MATCH(JU$6,Гр_поставки_сроки,0)),
             ""),0)</f>
        <v>0</v>
      </c>
      <c r="JV78" s="329">
        <f ca="1">IFERROR(IF(AND(НачИнвП_Дата&lt;=JV$3,КИнвП_Дата&gt;JV$3),
             INDEX(График_поставки,MATCH("ИТОГО",Поставщики_ИнвП,0),MATCH(JV$6,Гр_поставки_сроки,0)),
             ""),0)</f>
        <v>0</v>
      </c>
      <c r="JW78" s="329">
        <f ca="1">IFERROR(IF(AND(НачИнвП_Дата&lt;=JW$3,КИнвП_Дата&gt;JW$3),
             INDEX(График_поставки,MATCH("ИТОГО",Поставщики_ИнвП,0),MATCH(JW$6,Гр_поставки_сроки,0)),
             ""),0)</f>
        <v>0</v>
      </c>
      <c r="JX78" s="329">
        <f ca="1">IFERROR(IF(AND(НачИнвП_Дата&lt;=JX$3,КИнвП_Дата&gt;JX$3),
             INDEX(График_поставки,MATCH("ИТОГО",Поставщики_ИнвП,0),MATCH(JX$6,Гр_поставки_сроки,0)),
             ""),0)</f>
        <v>0</v>
      </c>
      <c r="JY78" s="329">
        <f ca="1">IFERROR(IF(AND(НачИнвП_Дата&lt;=JY$3,КИнвП_Дата&gt;JY$3),
             INDEX(График_поставки,MATCH("ИТОГО",Поставщики_ИнвП,0),MATCH(JY$6,Гр_поставки_сроки,0)),
             ""),0)</f>
        <v>0</v>
      </c>
      <c r="JZ78" s="329">
        <f ca="1">IFERROR(IF(AND(НачИнвП_Дата&lt;=JZ$3,КИнвП_Дата&gt;JZ$3),
             INDEX(График_поставки,MATCH("ИТОГО",Поставщики_ИнвП,0),MATCH(JZ$6,Гр_поставки_сроки,0)),
             ""),0)</f>
        <v>0</v>
      </c>
      <c r="KA78" s="544">
        <f t="shared" ca="1" si="1740"/>
        <v>0</v>
      </c>
      <c r="KB78" s="329">
        <f ca="1">IFERROR(IF(AND(НачИнвП_Дата&lt;=KB$3,КИнвП_Дата&gt;KB$3),
             INDEX(График_поставки,MATCH("ИТОГО",Поставщики_ИнвП,0),MATCH(KB$6,Гр_поставки_сроки,0)),
             ""),0)</f>
        <v>0</v>
      </c>
      <c r="KC78" s="329">
        <f ca="1">IFERROR(IF(AND(НачИнвП_Дата&lt;=KC$3,КИнвП_Дата&gt;KC$3),
             INDEX(График_поставки,MATCH("ИТОГО",Поставщики_ИнвП,0),MATCH(KC$6,Гр_поставки_сроки,0)),
             ""),0)</f>
        <v>0</v>
      </c>
      <c r="KD78" s="329">
        <f ca="1">IFERROR(IF(AND(НачИнвП_Дата&lt;=KD$3,КИнвП_Дата&gt;KD$3),
             INDEX(График_поставки,MATCH("ИТОГО",Поставщики_ИнвП,0),MATCH(KD$6,Гр_поставки_сроки,0)),
             ""),0)</f>
        <v>0</v>
      </c>
      <c r="KE78" s="329">
        <f ca="1">IFERROR(IF(AND(НачИнвП_Дата&lt;=KE$3,КИнвП_Дата&gt;KE$3),
             INDEX(График_поставки,MATCH("ИТОГО",Поставщики_ИнвП,0),MATCH(KE$6,Гр_поставки_сроки,0)),
             ""),0)</f>
        <v>0</v>
      </c>
      <c r="KF78" s="329">
        <f ca="1">IFERROR(IF(AND(НачИнвП_Дата&lt;=KF$3,КИнвП_Дата&gt;KF$3),
             INDEX(График_поставки,MATCH("ИТОГО",Поставщики_ИнвП,0),MATCH(KF$6,Гр_поставки_сроки,0)),
             ""),0)</f>
        <v>0</v>
      </c>
      <c r="KG78" s="329">
        <f ca="1">IFERROR(IF(AND(НачИнвП_Дата&lt;=KG$3,КИнвП_Дата&gt;KG$3),
             INDEX(График_поставки,MATCH("ИТОГО",Поставщики_ИнвП,0),MATCH(KG$6,Гр_поставки_сроки,0)),
             ""),0)</f>
        <v>0</v>
      </c>
      <c r="KH78" s="329">
        <f ca="1">IFERROR(IF(AND(НачИнвП_Дата&lt;=KH$3,КИнвП_Дата&gt;KH$3),
             INDEX(График_поставки,MATCH("ИТОГО",Поставщики_ИнвП,0),MATCH(KH$6,Гр_поставки_сроки,0)),
             ""),0)</f>
        <v>0</v>
      </c>
      <c r="KI78" s="329">
        <f ca="1">IFERROR(IF(AND(НачИнвП_Дата&lt;=KI$3,КИнвП_Дата&gt;KI$3),
             INDEX(График_поставки,MATCH("ИТОГО",Поставщики_ИнвП,0),MATCH(KI$6,Гр_поставки_сроки,0)),
             ""),0)</f>
        <v>0</v>
      </c>
      <c r="KJ78" s="329">
        <f ca="1">IFERROR(IF(AND(НачИнвП_Дата&lt;=KJ$3,КИнвП_Дата&gt;KJ$3),
             INDEX(График_поставки,MATCH("ИТОГО",Поставщики_ИнвП,0),MATCH(KJ$6,Гр_поставки_сроки,0)),
             ""),0)</f>
        <v>0</v>
      </c>
      <c r="KK78" s="329">
        <f ca="1">IFERROR(IF(AND(НачИнвП_Дата&lt;=KK$3,КИнвП_Дата&gt;KK$3),
             INDEX(График_поставки,MATCH("ИТОГО",Поставщики_ИнвП,0),MATCH(KK$6,Гр_поставки_сроки,0)),
             ""),0)</f>
        <v>0</v>
      </c>
      <c r="KL78" s="329">
        <f ca="1">IFERROR(IF(AND(НачИнвП_Дата&lt;=KL$3,КИнвП_Дата&gt;KL$3),
             INDEX(График_поставки,MATCH("ИТОГО",Поставщики_ИнвП,0),MATCH(KL$6,Гр_поставки_сроки,0)),
             ""),0)</f>
        <v>0</v>
      </c>
      <c r="KM78" s="329">
        <f ca="1">IFERROR(IF(AND(НачИнвП_Дата&lt;=KM$3,КИнвП_Дата&gt;KM$3),
             INDEX(График_поставки,MATCH("ИТОГО",Поставщики_ИнвП,0),MATCH(KM$6,Гр_поставки_сроки,0)),
             ""),0)</f>
        <v>0</v>
      </c>
      <c r="KN78" s="544">
        <f t="shared" ca="1" si="1741"/>
        <v>0</v>
      </c>
      <c r="KO78" s="329">
        <f ca="1">IFERROR(IF(AND(НачИнвП_Дата&lt;=KO$3,КИнвП_Дата&gt;KO$3),
             INDEX(График_поставки,MATCH("ИТОГО",Поставщики_ИнвП,0),MATCH(KO$6,Гр_поставки_сроки,0)),
             ""),0)</f>
        <v>0</v>
      </c>
      <c r="KP78" s="329">
        <f ca="1">IFERROR(IF(AND(НачИнвП_Дата&lt;=KP$3,КИнвП_Дата&gt;KP$3),
             INDEX(График_поставки,MATCH("ИТОГО",Поставщики_ИнвП,0),MATCH(KP$6,Гр_поставки_сроки,0)),
             ""),0)</f>
        <v>0</v>
      </c>
      <c r="KQ78" s="329">
        <f ca="1">IFERROR(IF(AND(НачИнвП_Дата&lt;=KQ$3,КИнвП_Дата&gt;KQ$3),
             INDEX(График_поставки,MATCH("ИТОГО",Поставщики_ИнвП,0),MATCH(KQ$6,Гр_поставки_сроки,0)),
             ""),0)</f>
        <v>0</v>
      </c>
      <c r="KR78" s="329">
        <f ca="1">IFERROR(IF(AND(НачИнвП_Дата&lt;=KR$3,КИнвП_Дата&gt;KR$3),
             INDEX(График_поставки,MATCH("ИТОГО",Поставщики_ИнвП,0),MATCH(KR$6,Гр_поставки_сроки,0)),
             ""),0)</f>
        <v>0</v>
      </c>
      <c r="KS78" s="329">
        <f ca="1">IFERROR(IF(AND(НачИнвП_Дата&lt;=KS$3,КИнвП_Дата&gt;KS$3),
             INDEX(График_поставки,MATCH("ИТОГО",Поставщики_ИнвП,0),MATCH(KS$6,Гр_поставки_сроки,0)),
             ""),0)</f>
        <v>0</v>
      </c>
      <c r="KT78" s="329">
        <f ca="1">IFERROR(IF(AND(НачИнвП_Дата&lt;=KT$3,КИнвП_Дата&gt;KT$3),
             INDEX(График_поставки,MATCH("ИТОГО",Поставщики_ИнвП,0),MATCH(KT$6,Гр_поставки_сроки,0)),
             ""),0)</f>
        <v>0</v>
      </c>
      <c r="KU78" s="329">
        <f ca="1">IFERROR(IF(AND(НачИнвП_Дата&lt;=KU$3,КИнвП_Дата&gt;KU$3),
             INDEX(График_поставки,MATCH("ИТОГО",Поставщики_ИнвП,0),MATCH(KU$6,Гр_поставки_сроки,0)),
             ""),0)</f>
        <v>0</v>
      </c>
      <c r="KV78" s="329">
        <f ca="1">IFERROR(IF(AND(НачИнвП_Дата&lt;=KV$3,КИнвП_Дата&gt;KV$3),
             INDEX(График_поставки,MATCH("ИТОГО",Поставщики_ИнвП,0),MATCH(KV$6,Гр_поставки_сроки,0)),
             ""),0)</f>
        <v>0</v>
      </c>
      <c r="KW78" s="329">
        <f ca="1">IFERROR(IF(AND(НачИнвП_Дата&lt;=KW$3,КИнвП_Дата&gt;KW$3),
             INDEX(График_поставки,MATCH("ИТОГО",Поставщики_ИнвП,0),MATCH(KW$6,Гр_поставки_сроки,0)),
             ""),0)</f>
        <v>0</v>
      </c>
      <c r="KX78" s="329">
        <f ca="1">IFERROR(IF(AND(НачИнвП_Дата&lt;=KX$3,КИнвП_Дата&gt;KX$3),
             INDEX(График_поставки,MATCH("ИТОГО",Поставщики_ИнвП,0),MATCH(KX$6,Гр_поставки_сроки,0)),
             ""),0)</f>
        <v>0</v>
      </c>
      <c r="KY78" s="329">
        <f ca="1">IFERROR(IF(AND(НачИнвП_Дата&lt;=KY$3,КИнвП_Дата&gt;KY$3),
             INDEX(График_поставки,MATCH("ИТОГО",Поставщики_ИнвП,0),MATCH(KY$6,Гр_поставки_сроки,0)),
             ""),0)</f>
        <v>0</v>
      </c>
      <c r="KZ78" s="329">
        <f ca="1">IFERROR(IF(AND(НачИнвП_Дата&lt;=KZ$3,КИнвП_Дата&gt;KZ$3),
             INDEX(График_поставки,MATCH("ИТОГО",Поставщики_ИнвП,0),MATCH(KZ$6,Гр_поставки_сроки,0)),
             ""),0)</f>
        <v>0</v>
      </c>
      <c r="LA78" s="544">
        <f t="shared" ca="1" si="1742"/>
        <v>0</v>
      </c>
      <c r="LB78" s="329">
        <f ca="1">IFERROR(IF(AND(НачИнвП_Дата&lt;=LB$3,КИнвП_Дата&gt;LB$3),
             INDEX(График_поставки,MATCH("ИТОГО",Поставщики_ИнвП,0),MATCH(LB$6,Гр_поставки_сроки,0)),
             ""),0)</f>
        <v>0</v>
      </c>
      <c r="LC78" s="329">
        <f ca="1">IFERROR(IF(AND(НачИнвП_Дата&lt;=LC$3,КИнвП_Дата&gt;LC$3),
             INDEX(График_поставки,MATCH("ИТОГО",Поставщики_ИнвП,0),MATCH(LC$6,Гр_поставки_сроки,0)),
             ""),0)</f>
        <v>0</v>
      </c>
      <c r="LD78" s="329">
        <f ca="1">IFERROR(IF(AND(НачИнвП_Дата&lt;=LD$3,КИнвП_Дата&gt;LD$3),
             INDEX(График_поставки,MATCH("ИТОГО",Поставщики_ИнвП,0),MATCH(LD$6,Гр_поставки_сроки,0)),
             ""),0)</f>
        <v>0</v>
      </c>
      <c r="LE78" s="329">
        <f ca="1">IFERROR(IF(AND(НачИнвП_Дата&lt;=LE$3,КИнвП_Дата&gt;LE$3),
             INDEX(График_поставки,MATCH("ИТОГО",Поставщики_ИнвП,0),MATCH(LE$6,Гр_поставки_сроки,0)),
             ""),0)</f>
        <v>0</v>
      </c>
      <c r="LF78" s="329">
        <f ca="1">IFERROR(IF(AND(НачИнвП_Дата&lt;=LF$3,КИнвП_Дата&gt;LF$3),
             INDEX(График_поставки,MATCH("ИТОГО",Поставщики_ИнвП,0),MATCH(LF$6,Гр_поставки_сроки,0)),
             ""),0)</f>
        <v>0</v>
      </c>
      <c r="LG78" s="329">
        <f ca="1">IFERROR(IF(AND(НачИнвП_Дата&lt;=LG$3,КИнвП_Дата&gt;LG$3),
             INDEX(График_поставки,MATCH("ИТОГО",Поставщики_ИнвП,0),MATCH(LG$6,Гр_поставки_сроки,0)),
             ""),0)</f>
        <v>0</v>
      </c>
      <c r="LH78" s="329">
        <f ca="1">IFERROR(IF(AND(НачИнвП_Дата&lt;=LH$3,КИнвП_Дата&gt;LH$3),
             INDEX(График_поставки,MATCH("ИТОГО",Поставщики_ИнвП,0),MATCH(LH$6,Гр_поставки_сроки,0)),
             ""),0)</f>
        <v>0</v>
      </c>
      <c r="LI78" s="329">
        <f ca="1">IFERROR(IF(AND(НачИнвП_Дата&lt;=LI$3,КИнвП_Дата&gt;LI$3),
             INDEX(График_поставки,MATCH("ИТОГО",Поставщики_ИнвП,0),MATCH(LI$6,Гр_поставки_сроки,0)),
             ""),0)</f>
        <v>0</v>
      </c>
      <c r="LJ78" s="329">
        <f ca="1">IFERROR(IF(AND(НачИнвП_Дата&lt;=LJ$3,КИнвП_Дата&gt;LJ$3),
             INDEX(График_поставки,MATCH("ИТОГО",Поставщики_ИнвП,0),MATCH(LJ$6,Гр_поставки_сроки,0)),
             ""),0)</f>
        <v>0</v>
      </c>
      <c r="LK78" s="329">
        <f ca="1">IFERROR(IF(AND(НачИнвП_Дата&lt;=LK$3,КИнвП_Дата&gt;LK$3),
             INDEX(График_поставки,MATCH("ИТОГО",Поставщики_ИнвП,0),MATCH(LK$6,Гр_поставки_сроки,0)),
             ""),0)</f>
        <v>0</v>
      </c>
      <c r="LL78" s="329">
        <f ca="1">IFERROR(IF(AND(НачИнвП_Дата&lt;=LL$3,КИнвП_Дата&gt;LL$3),
             INDEX(График_поставки,MATCH("ИТОГО",Поставщики_ИнвП,0),MATCH(LL$6,Гр_поставки_сроки,0)),
             ""),0)</f>
        <v>0</v>
      </c>
      <c r="LM78" s="329">
        <f ca="1">IFERROR(IF(AND(НачИнвП_Дата&lt;=LM$3,КИнвП_Дата&gt;LM$3),
             INDEX(График_поставки,MATCH("ИТОГО",Поставщики_ИнвП,0),MATCH(LM$6,Гр_поставки_сроки,0)),
             ""),0)</f>
        <v>0</v>
      </c>
      <c r="LN78" s="544">
        <f t="shared" ca="1" si="1743"/>
        <v>0</v>
      </c>
      <c r="LO78" s="329">
        <f ca="1">IFERROR(IF(AND(НачИнвП_Дата&lt;=LO$3,КИнвП_Дата&gt;LO$3),
             INDEX(График_поставки,MATCH("ИТОГО",Поставщики_ИнвП,0),MATCH(LO$6,Гр_поставки_сроки,0)),
             ""),0)</f>
        <v>0</v>
      </c>
      <c r="LP78" s="329">
        <f ca="1">IFERROR(IF(AND(НачИнвП_Дата&lt;=LP$3,КИнвП_Дата&gt;LP$3),
             INDEX(График_поставки,MATCH("ИТОГО",Поставщики_ИнвП,0),MATCH(LP$6,Гр_поставки_сроки,0)),
             ""),0)</f>
        <v>0</v>
      </c>
      <c r="LQ78" s="329">
        <f ca="1">IFERROR(IF(AND(НачИнвП_Дата&lt;=LQ$3,КИнвП_Дата&gt;LQ$3),
             INDEX(График_поставки,MATCH("ИТОГО",Поставщики_ИнвП,0),MATCH(LQ$6,Гр_поставки_сроки,0)),
             ""),0)</f>
        <v>0</v>
      </c>
      <c r="LR78" s="329">
        <f ca="1">IFERROR(IF(AND(НачИнвП_Дата&lt;=LR$3,КИнвП_Дата&gt;LR$3),
             INDEX(График_поставки,MATCH("ИТОГО",Поставщики_ИнвП,0),MATCH(LR$6,Гр_поставки_сроки,0)),
             ""),0)</f>
        <v>0</v>
      </c>
      <c r="LS78" s="329">
        <f ca="1">IFERROR(IF(AND(НачИнвП_Дата&lt;=LS$3,КИнвП_Дата&gt;LS$3),
             INDEX(График_поставки,MATCH("ИТОГО",Поставщики_ИнвП,0),MATCH(LS$6,Гр_поставки_сроки,0)),
             ""),0)</f>
        <v>0</v>
      </c>
      <c r="LT78" s="329">
        <f ca="1">IFERROR(IF(AND(НачИнвП_Дата&lt;=LT$3,КИнвП_Дата&gt;LT$3),
             INDEX(График_поставки,MATCH("ИТОГО",Поставщики_ИнвП,0),MATCH(LT$6,Гр_поставки_сроки,0)),
             ""),0)</f>
        <v>0</v>
      </c>
      <c r="LU78" s="329">
        <f ca="1">IFERROR(IF(AND(НачИнвП_Дата&lt;=LU$3,КИнвП_Дата&gt;LU$3),
             INDEX(График_поставки,MATCH("ИТОГО",Поставщики_ИнвП,0),MATCH(LU$6,Гр_поставки_сроки,0)),
             ""),0)</f>
        <v>0</v>
      </c>
      <c r="LV78" s="329">
        <f ca="1">IFERROR(IF(AND(НачИнвП_Дата&lt;=LV$3,КИнвП_Дата&gt;LV$3),
             INDEX(График_поставки,MATCH("ИТОГО",Поставщики_ИнвП,0),MATCH(LV$6,Гр_поставки_сроки,0)),
             ""),0)</f>
        <v>0</v>
      </c>
      <c r="LW78" s="329">
        <f ca="1">IFERROR(IF(AND(НачИнвП_Дата&lt;=LW$3,КИнвП_Дата&gt;LW$3),
             INDEX(График_поставки,MATCH("ИТОГО",Поставщики_ИнвП,0),MATCH(LW$6,Гр_поставки_сроки,0)),
             ""),0)</f>
        <v>0</v>
      </c>
      <c r="LX78" s="329">
        <f ca="1">IFERROR(IF(AND(НачИнвП_Дата&lt;=LX$3,КИнвП_Дата&gt;LX$3),
             INDEX(График_поставки,MATCH("ИТОГО",Поставщики_ИнвП,0),MATCH(LX$6,Гр_поставки_сроки,0)),
             ""),0)</f>
        <v>0</v>
      </c>
      <c r="LY78" s="329">
        <f ca="1">IFERROR(IF(AND(НачИнвП_Дата&lt;=LY$3,КИнвП_Дата&gt;LY$3),
             INDEX(График_поставки,MATCH("ИТОГО",Поставщики_ИнвП,0),MATCH(LY$6,Гр_поставки_сроки,0)),
             ""),0)</f>
        <v>0</v>
      </c>
      <c r="LZ78" s="329">
        <f ca="1">IFERROR(IF(AND(НачИнвП_Дата&lt;=LZ$3,КИнвП_Дата&gt;LZ$3),
             INDEX(График_поставки,MATCH("ИТОГО",Поставщики_ИнвП,0),MATCH(LZ$6,Гр_поставки_сроки,0)),
             ""),0)</f>
        <v>0</v>
      </c>
      <c r="MA78" s="544">
        <f t="shared" ca="1" si="1744"/>
        <v>0</v>
      </c>
      <c r="MB78" s="329">
        <f ca="1">IFERROR(IF(AND(НачИнвП_Дата&lt;=MB$3,КИнвП_Дата&gt;MB$3),
             INDEX(График_поставки,MATCH("ИТОГО",Поставщики_ИнвП,0),MATCH(MB$6,Гр_поставки_сроки,0)),
             ""),0)</f>
        <v>0</v>
      </c>
      <c r="MC78" s="329">
        <f ca="1">IFERROR(IF(AND(НачИнвП_Дата&lt;=MC$3,КИнвП_Дата&gt;MC$3),
             INDEX(График_поставки,MATCH("ИТОГО",Поставщики_ИнвП,0),MATCH(MC$6,Гр_поставки_сроки,0)),
             ""),0)</f>
        <v>0</v>
      </c>
      <c r="MD78" s="329">
        <f ca="1">IFERROR(IF(AND(НачИнвП_Дата&lt;=MD$3,КИнвП_Дата&gt;MD$3),
             INDEX(График_поставки,MATCH("ИТОГО",Поставщики_ИнвП,0),MATCH(MD$6,Гр_поставки_сроки,0)),
             ""),0)</f>
        <v>0</v>
      </c>
      <c r="ME78" s="329">
        <f ca="1">IFERROR(IF(AND(НачИнвП_Дата&lt;=ME$3,КИнвП_Дата&gt;ME$3),
             INDEX(График_поставки,MATCH("ИТОГО",Поставщики_ИнвП,0),MATCH(ME$6,Гр_поставки_сроки,0)),
             ""),0)</f>
        <v>0</v>
      </c>
      <c r="MF78" s="329">
        <f ca="1">IFERROR(IF(AND(НачИнвП_Дата&lt;=MF$3,КИнвП_Дата&gt;MF$3),
             INDEX(График_поставки,MATCH("ИТОГО",Поставщики_ИнвП,0),MATCH(MF$6,Гр_поставки_сроки,0)),
             ""),0)</f>
        <v>0</v>
      </c>
      <c r="MG78" s="329">
        <f ca="1">IFERROR(IF(AND(НачИнвП_Дата&lt;=MG$3,КИнвП_Дата&gt;MG$3),
             INDEX(График_поставки,MATCH("ИТОГО",Поставщики_ИнвП,0),MATCH(MG$6,Гр_поставки_сроки,0)),
             ""),0)</f>
        <v>0</v>
      </c>
      <c r="MH78" s="329">
        <f ca="1">IFERROR(IF(AND(НачИнвП_Дата&lt;=MH$3,КИнвП_Дата&gt;MH$3),
             INDEX(График_поставки,MATCH("ИТОГО",Поставщики_ИнвП,0),MATCH(MH$6,Гр_поставки_сроки,0)),
             ""),0)</f>
        <v>0</v>
      </c>
      <c r="MI78" s="329">
        <f ca="1">IFERROR(IF(AND(НачИнвП_Дата&lt;=MI$3,КИнвП_Дата&gt;MI$3),
             INDEX(График_поставки,MATCH("ИТОГО",Поставщики_ИнвП,0),MATCH(MI$6,Гр_поставки_сроки,0)),
             ""),0)</f>
        <v>0</v>
      </c>
      <c r="MJ78" s="329">
        <f ca="1">IFERROR(IF(AND(НачИнвП_Дата&lt;=MJ$3,КИнвП_Дата&gt;MJ$3),
             INDEX(График_поставки,MATCH("ИТОГО",Поставщики_ИнвП,0),MATCH(MJ$6,Гр_поставки_сроки,0)),
             ""),0)</f>
        <v>0</v>
      </c>
      <c r="MK78" s="329">
        <f ca="1">IFERROR(IF(AND(НачИнвП_Дата&lt;=MK$3,КИнвП_Дата&gt;MK$3),
             INDEX(График_поставки,MATCH("ИТОГО",Поставщики_ИнвП,0),MATCH(MK$6,Гр_поставки_сроки,0)),
             ""),0)</f>
        <v>0</v>
      </c>
      <c r="ML78" s="329">
        <f ca="1">IFERROR(IF(AND(НачИнвП_Дата&lt;=ML$3,КИнвП_Дата&gt;ML$3),
             INDEX(График_поставки,MATCH("ИТОГО",Поставщики_ИнвП,0),MATCH(ML$6,Гр_поставки_сроки,0)),
             ""),0)</f>
        <v>0</v>
      </c>
      <c r="MM78" s="329">
        <f ca="1">IFERROR(IF(AND(НачИнвП_Дата&lt;=MM$3,КИнвП_Дата&gt;MM$3),
             INDEX(График_поставки,MATCH("ИТОГО",Поставщики_ИнвП,0),MATCH(MM$6,Гр_поставки_сроки,0)),
             ""),0)</f>
        <v>0</v>
      </c>
      <c r="MN78" s="544">
        <f t="shared" ca="1" si="1745"/>
        <v>0</v>
      </c>
      <c r="MO78" s="329">
        <f ca="1">IFERROR(IF(AND(НачИнвП_Дата&lt;=MO$3,КИнвП_Дата&gt;MO$3),
             INDEX(График_поставки,MATCH("ИТОГО",Поставщики_ИнвП,0),MATCH(MO$6,Гр_поставки_сроки,0)),
             ""),0)</f>
        <v>0</v>
      </c>
      <c r="MP78" s="329">
        <f ca="1">IFERROR(IF(AND(НачИнвП_Дата&lt;=MP$3,КИнвП_Дата&gt;MP$3),
             INDEX(График_поставки,MATCH("ИТОГО",Поставщики_ИнвП,0),MATCH(MP$6,Гр_поставки_сроки,0)),
             ""),0)</f>
        <v>0</v>
      </c>
      <c r="MQ78" s="329">
        <f ca="1">IFERROR(IF(AND(НачИнвП_Дата&lt;=MQ$3,КИнвП_Дата&gt;MQ$3),
             INDEX(График_поставки,MATCH("ИТОГО",Поставщики_ИнвП,0),MATCH(MQ$6,Гр_поставки_сроки,0)),
             ""),0)</f>
        <v>0</v>
      </c>
      <c r="MR78" s="329">
        <f ca="1">IFERROR(IF(AND(НачИнвП_Дата&lt;=MR$3,КИнвП_Дата&gt;MR$3),
             INDEX(График_поставки,MATCH("ИТОГО",Поставщики_ИнвП,0),MATCH(MR$6,Гр_поставки_сроки,0)),
             ""),0)</f>
        <v>0</v>
      </c>
      <c r="MS78" s="329">
        <f ca="1">IFERROR(IF(AND(НачИнвП_Дата&lt;=MS$3,КИнвП_Дата&gt;MS$3),
             INDEX(График_поставки,MATCH("ИТОГО",Поставщики_ИнвП,0),MATCH(MS$6,Гр_поставки_сроки,0)),
             ""),0)</f>
        <v>0</v>
      </c>
      <c r="MT78" s="329">
        <f ca="1">IFERROR(IF(AND(НачИнвП_Дата&lt;=MT$3,КИнвП_Дата&gt;MT$3),
             INDEX(График_поставки,MATCH("ИТОГО",Поставщики_ИнвП,0),MATCH(MT$6,Гр_поставки_сроки,0)),
             ""),0)</f>
        <v>0</v>
      </c>
      <c r="MU78" s="329">
        <f ca="1">IFERROR(IF(AND(НачИнвП_Дата&lt;=MU$3,КИнвП_Дата&gt;MU$3),
             INDEX(График_поставки,MATCH("ИТОГО",Поставщики_ИнвП,0),MATCH(MU$6,Гр_поставки_сроки,0)),
             ""),0)</f>
        <v>0</v>
      </c>
      <c r="MV78" s="329">
        <f ca="1">IFERROR(IF(AND(НачИнвП_Дата&lt;=MV$3,КИнвП_Дата&gt;MV$3),
             INDEX(График_поставки,MATCH("ИТОГО",Поставщики_ИнвП,0),MATCH(MV$6,Гр_поставки_сроки,0)),
             ""),0)</f>
        <v>0</v>
      </c>
      <c r="MW78" s="329">
        <f ca="1">IFERROR(IF(AND(НачИнвП_Дата&lt;=MW$3,КИнвП_Дата&gt;MW$3),
             INDEX(График_поставки,MATCH("ИТОГО",Поставщики_ИнвП,0),MATCH(MW$6,Гр_поставки_сроки,0)),
             ""),0)</f>
        <v>0</v>
      </c>
      <c r="MX78" s="329">
        <f ca="1">IFERROR(IF(AND(НачИнвП_Дата&lt;=MX$3,КИнвП_Дата&gt;MX$3),
             INDEX(График_поставки,MATCH("ИТОГО",Поставщики_ИнвП,0),MATCH(MX$6,Гр_поставки_сроки,0)),
             ""),0)</f>
        <v>0</v>
      </c>
      <c r="MY78" s="329">
        <f ca="1">IFERROR(IF(AND(НачИнвП_Дата&lt;=MY$3,КИнвП_Дата&gt;MY$3),
             INDEX(График_поставки,MATCH("ИТОГО",Поставщики_ИнвП,0),MATCH(MY$6,Гр_поставки_сроки,0)),
             ""),0)</f>
        <v>0</v>
      </c>
      <c r="MZ78" s="329">
        <f ca="1">IFERROR(IF(AND(НачИнвП_Дата&lt;=MZ$3,КИнвП_Дата&gt;MZ$3),
             INDEX(График_поставки,MATCH("ИТОГО",Поставщики_ИнвП,0),MATCH(MZ$6,Гр_поставки_сроки,0)),
             ""),0)</f>
        <v>0</v>
      </c>
      <c r="NA78" s="544">
        <f t="shared" ca="1" si="1746"/>
        <v>0</v>
      </c>
      <c r="NB78" s="329">
        <f ca="1">IFERROR(IF(AND(НачИнвП_Дата&lt;=NB$3,КИнвП_Дата&gt;NB$3),
             INDEX(График_поставки,MATCH("ИТОГО",Поставщики_ИнвП,0),MATCH(NB$6,Гр_поставки_сроки,0)),
             ""),0)</f>
        <v>0</v>
      </c>
      <c r="NC78" s="329">
        <f ca="1">IFERROR(IF(AND(НачИнвП_Дата&lt;=NC$3,КИнвП_Дата&gt;NC$3),
             INDEX(График_поставки,MATCH("ИТОГО",Поставщики_ИнвП,0),MATCH(NC$6,Гр_поставки_сроки,0)),
             ""),0)</f>
        <v>0</v>
      </c>
      <c r="ND78" s="329">
        <f ca="1">IFERROR(IF(AND(НачИнвП_Дата&lt;=ND$3,КИнвП_Дата&gt;ND$3),
             INDEX(График_поставки,MATCH("ИТОГО",Поставщики_ИнвП,0),MATCH(ND$6,Гр_поставки_сроки,0)),
             ""),0)</f>
        <v>0</v>
      </c>
      <c r="NE78" s="329">
        <f ca="1">IFERROR(IF(AND(НачИнвП_Дата&lt;=NE$3,КИнвП_Дата&gt;NE$3),
             INDEX(График_поставки,MATCH("ИТОГО",Поставщики_ИнвП,0),MATCH(NE$6,Гр_поставки_сроки,0)),
             ""),0)</f>
        <v>0</v>
      </c>
      <c r="NF78" s="329">
        <f ca="1">IFERROR(IF(AND(НачИнвП_Дата&lt;=NF$3,КИнвП_Дата&gt;NF$3),
             INDEX(График_поставки,MATCH("ИТОГО",Поставщики_ИнвП,0),MATCH(NF$6,Гр_поставки_сроки,0)),
             ""),0)</f>
        <v>0</v>
      </c>
      <c r="NG78" s="329">
        <f ca="1">IFERROR(IF(AND(НачИнвП_Дата&lt;=NG$3,КИнвП_Дата&gt;NG$3),
             INDEX(График_поставки,MATCH("ИТОГО",Поставщики_ИнвП,0),MATCH(NG$6,Гр_поставки_сроки,0)),
             ""),0)</f>
        <v>0</v>
      </c>
      <c r="NH78" s="329">
        <f ca="1">IFERROR(IF(AND(НачИнвП_Дата&lt;=NH$3,КИнвП_Дата&gt;NH$3),
             INDEX(График_поставки,MATCH("ИТОГО",Поставщики_ИнвП,0),MATCH(NH$6,Гр_поставки_сроки,0)),
             ""),0)</f>
        <v>0</v>
      </c>
      <c r="NI78" s="329">
        <f ca="1">IFERROR(IF(AND(НачИнвП_Дата&lt;=NI$3,КИнвП_Дата&gt;NI$3),
             INDEX(График_поставки,MATCH("ИТОГО",Поставщики_ИнвП,0),MATCH(NI$6,Гр_поставки_сроки,0)),
             ""),0)</f>
        <v>0</v>
      </c>
      <c r="NJ78" s="329">
        <f ca="1">IFERROR(IF(AND(НачИнвП_Дата&lt;=NJ$3,КИнвП_Дата&gt;NJ$3),
             INDEX(График_поставки,MATCH("ИТОГО",Поставщики_ИнвП,0),MATCH(NJ$6,Гр_поставки_сроки,0)),
             ""),0)</f>
        <v>0</v>
      </c>
      <c r="NK78" s="329">
        <f ca="1">IFERROR(IF(AND(НачИнвП_Дата&lt;=NK$3,КИнвП_Дата&gt;NK$3),
             INDEX(График_поставки,MATCH("ИТОГО",Поставщики_ИнвП,0),MATCH(NK$6,Гр_поставки_сроки,0)),
             ""),0)</f>
        <v>0</v>
      </c>
      <c r="NL78" s="329">
        <f ca="1">IFERROR(IF(AND(НачИнвП_Дата&lt;=NL$3,КИнвП_Дата&gt;NL$3),
             INDEX(График_поставки,MATCH("ИТОГО",Поставщики_ИнвП,0),MATCH(NL$6,Гр_поставки_сроки,0)),
             ""),0)</f>
        <v>0</v>
      </c>
      <c r="NM78" s="329">
        <f ca="1">IFERROR(IF(AND(НачИнвП_Дата&lt;=NM$3,КИнвП_Дата&gt;NM$3),
             INDEX(График_поставки,MATCH("ИТОГО",Поставщики_ИнвП,0),MATCH(NM$6,Гр_поставки_сроки,0)),
             ""),0)</f>
        <v>0</v>
      </c>
      <c r="NN78" s="544">
        <f t="shared" ca="1" si="1747"/>
        <v>0</v>
      </c>
      <c r="NO78" s="329">
        <f ca="1">IFERROR(IF(AND(НачИнвП_Дата&lt;=NO$3,КИнвП_Дата&gt;NO$3),
             INDEX(График_поставки,MATCH("ИТОГО",Поставщики_ИнвП,0),MATCH(NO$6,Гр_поставки_сроки,0)),
             ""),0)</f>
        <v>0</v>
      </c>
      <c r="NP78" s="329">
        <f ca="1">IFERROR(IF(AND(НачИнвП_Дата&lt;=NP$3,КИнвП_Дата&gt;NP$3),
             INDEX(График_поставки,MATCH("ИТОГО",Поставщики_ИнвП,0),MATCH(NP$6,Гр_поставки_сроки,0)),
             ""),0)</f>
        <v>0</v>
      </c>
      <c r="NQ78" s="329">
        <f ca="1">IFERROR(IF(AND(НачИнвП_Дата&lt;=NQ$3,КИнвП_Дата&gt;NQ$3),
             INDEX(График_поставки,MATCH("ИТОГО",Поставщики_ИнвП,0),MATCH(NQ$6,Гр_поставки_сроки,0)),
             ""),0)</f>
        <v>0</v>
      </c>
      <c r="NR78" s="329">
        <f ca="1">IFERROR(IF(AND(НачИнвП_Дата&lt;=NR$3,КИнвП_Дата&gt;NR$3),
             INDEX(График_поставки,MATCH("ИТОГО",Поставщики_ИнвП,0),MATCH(NR$6,Гр_поставки_сроки,0)),
             ""),0)</f>
        <v>0</v>
      </c>
      <c r="NS78" s="329">
        <f ca="1">IFERROR(IF(AND(НачИнвП_Дата&lt;=NS$3,КИнвП_Дата&gt;NS$3),
             INDEX(График_поставки,MATCH("ИТОГО",Поставщики_ИнвП,0),MATCH(NS$6,Гр_поставки_сроки,0)),
             ""),0)</f>
        <v>0</v>
      </c>
      <c r="NT78" s="329">
        <f ca="1">IFERROR(IF(AND(НачИнвП_Дата&lt;=NT$3,КИнвП_Дата&gt;NT$3),
             INDEX(График_поставки,MATCH("ИТОГО",Поставщики_ИнвП,0),MATCH(NT$6,Гр_поставки_сроки,0)),
             ""),0)</f>
        <v>0</v>
      </c>
      <c r="NU78" s="329">
        <f ca="1">IFERROR(IF(AND(НачИнвП_Дата&lt;=NU$3,КИнвП_Дата&gt;NU$3),
             INDEX(График_поставки,MATCH("ИТОГО",Поставщики_ИнвП,0),MATCH(NU$6,Гр_поставки_сроки,0)),
             ""),0)</f>
        <v>0</v>
      </c>
      <c r="NV78" s="329">
        <f ca="1">IFERROR(IF(AND(НачИнвП_Дата&lt;=NV$3,КИнвП_Дата&gt;NV$3),
             INDEX(График_поставки,MATCH("ИТОГО",Поставщики_ИнвП,0),MATCH(NV$6,Гр_поставки_сроки,0)),
             ""),0)</f>
        <v>0</v>
      </c>
      <c r="NW78" s="329">
        <f ca="1">IFERROR(IF(AND(НачИнвП_Дата&lt;=NW$3,КИнвП_Дата&gt;NW$3),
             INDEX(График_поставки,MATCH("ИТОГО",Поставщики_ИнвП,0),MATCH(NW$6,Гр_поставки_сроки,0)),
             ""),0)</f>
        <v>0</v>
      </c>
      <c r="NX78" s="329">
        <f ca="1">IFERROR(IF(AND(НачИнвП_Дата&lt;=NX$3,КИнвП_Дата&gt;NX$3),
             INDEX(График_поставки,MATCH("ИТОГО",Поставщики_ИнвП,0),MATCH(NX$6,Гр_поставки_сроки,0)),
             ""),0)</f>
        <v>0</v>
      </c>
      <c r="NY78" s="329">
        <f ca="1">IFERROR(IF(AND(НачИнвП_Дата&lt;=NY$3,КИнвП_Дата&gt;NY$3),
             INDEX(График_поставки,MATCH("ИТОГО",Поставщики_ИнвП,0),MATCH(NY$6,Гр_поставки_сроки,0)),
             ""),0)</f>
        <v>0</v>
      </c>
      <c r="NZ78" s="329">
        <f ca="1">IFERROR(IF(AND(НачИнвП_Дата&lt;=NZ$3,КИнвП_Дата&gt;NZ$3),
             INDEX(График_поставки,MATCH("ИТОГО",Поставщики_ИнвП,0),MATCH(NZ$6,Гр_поставки_сроки,0)),
             ""),0)</f>
        <v>0</v>
      </c>
      <c r="OA78" s="544">
        <f t="shared" ca="1" si="1748"/>
        <v>0</v>
      </c>
      <c r="OB78" s="329">
        <f ca="1">IFERROR(IF(AND(НачИнвП_Дата&lt;=OB$3,КИнвП_Дата&gt;OB$3),
             INDEX(График_поставки,MATCH("ИТОГО",Поставщики_ИнвП,0),MATCH(OB$6,Гр_поставки_сроки,0)),
             ""),0)</f>
        <v>0</v>
      </c>
      <c r="OC78" s="329">
        <f ca="1">IFERROR(IF(AND(НачИнвП_Дата&lt;=OC$3,КИнвП_Дата&gt;OC$3),
             INDEX(График_поставки,MATCH("ИТОГО",Поставщики_ИнвП,0),MATCH(OC$6,Гр_поставки_сроки,0)),
             ""),0)</f>
        <v>0</v>
      </c>
      <c r="OD78" s="329">
        <f ca="1">IFERROR(IF(AND(НачИнвП_Дата&lt;=OD$3,КИнвП_Дата&gt;OD$3),
             INDEX(График_поставки,MATCH("ИТОГО",Поставщики_ИнвП,0),MATCH(OD$6,Гр_поставки_сроки,0)),
             ""),0)</f>
        <v>0</v>
      </c>
      <c r="OE78" s="329">
        <f ca="1">IFERROR(IF(AND(НачИнвП_Дата&lt;=OE$3,КИнвП_Дата&gt;OE$3),
             INDEX(График_поставки,MATCH("ИТОГО",Поставщики_ИнвП,0),MATCH(OE$6,Гр_поставки_сроки,0)),
             ""),0)</f>
        <v>0</v>
      </c>
      <c r="OF78" s="329">
        <f ca="1">IFERROR(IF(AND(НачИнвП_Дата&lt;=OF$3,КИнвП_Дата&gt;OF$3),
             INDEX(График_поставки,MATCH("ИТОГО",Поставщики_ИнвП,0),MATCH(OF$6,Гр_поставки_сроки,0)),
             ""),0)</f>
        <v>0</v>
      </c>
      <c r="OG78" s="329">
        <f ca="1">IFERROR(IF(AND(НачИнвП_Дата&lt;=OG$3,КИнвП_Дата&gt;OG$3),
             INDEX(График_поставки,MATCH("ИТОГО",Поставщики_ИнвП,0),MATCH(OG$6,Гр_поставки_сроки,0)),
             ""),0)</f>
        <v>0</v>
      </c>
      <c r="OH78" s="329">
        <f ca="1">IFERROR(IF(AND(НачИнвП_Дата&lt;=OH$3,КИнвП_Дата&gt;OH$3),
             INDEX(График_поставки,MATCH("ИТОГО",Поставщики_ИнвП,0),MATCH(OH$6,Гр_поставки_сроки,0)),
             ""),0)</f>
        <v>0</v>
      </c>
      <c r="OI78" s="329">
        <f ca="1">IFERROR(IF(AND(НачИнвП_Дата&lt;=OI$3,КИнвП_Дата&gt;OI$3),
             INDEX(График_поставки,MATCH("ИТОГО",Поставщики_ИнвП,0),MATCH(OI$6,Гр_поставки_сроки,0)),
             ""),0)</f>
        <v>0</v>
      </c>
      <c r="OJ78" s="329">
        <f ca="1">IFERROR(IF(AND(НачИнвП_Дата&lt;=OJ$3,КИнвП_Дата&gt;OJ$3),
             INDEX(График_поставки,MATCH("ИТОГО",Поставщики_ИнвП,0),MATCH(OJ$6,Гр_поставки_сроки,0)),
             ""),0)</f>
        <v>0</v>
      </c>
      <c r="OK78" s="329" t="str">
        <f ca="1">IFERROR(IF(AND(НачИнвП_Дата&lt;=OK$3,КИнвП_Дата&gt;OK$3),
             INDEX(График_поставки,MATCH("ИТОГО",Поставщики_ИнвП,0),MATCH(OK$6,Гр_поставки_сроки,0)),
             ""),0)</f>
        <v/>
      </c>
      <c r="OL78" s="329" t="str">
        <f ca="1">IFERROR(IF(AND(НачИнвП_Дата&lt;=OL$3,КИнвП_Дата&gt;OL$3),
             INDEX(График_поставки,MATCH("ИТОГО",Поставщики_ИнвП,0),MATCH(OL$6,Гр_поставки_сроки,0)),
             ""),0)</f>
        <v/>
      </c>
      <c r="OM78" s="329" t="str">
        <f ca="1">IFERROR(IF(AND(НачИнвП_Дата&lt;=OM$3,КИнвП_Дата&gt;OM$3),
             INDEX(График_поставки,MATCH("ИТОГО",Поставщики_ИнвП,0),MATCH(OM$6,Гр_поставки_сроки,0)),
             ""),0)</f>
        <v/>
      </c>
      <c r="ON78" s="544">
        <f t="shared" ca="1" si="1749"/>
        <v>0</v>
      </c>
    </row>
    <row r="79" spans="1:404" ht="14.25" customHeight="1" outlineLevel="1">
      <c r="A79" s="393" t="s">
        <v>416</v>
      </c>
      <c r="B79" s="329"/>
      <c r="C79" s="329"/>
      <c r="D79" s="329"/>
      <c r="E79" s="329"/>
      <c r="F79" s="329"/>
      <c r="G79" s="329"/>
      <c r="H79" s="329"/>
      <c r="I79" s="329"/>
      <c r="J79" s="329"/>
      <c r="K79" s="601">
        <v>100000</v>
      </c>
      <c r="L79" s="329"/>
      <c r="M79" s="329"/>
      <c r="N79" s="544">
        <v>250000</v>
      </c>
      <c r="O79" s="329"/>
      <c r="P79" s="329"/>
      <c r="Q79" s="329"/>
      <c r="R79" s="329"/>
      <c r="S79" s="329"/>
      <c r="T79" s="329"/>
      <c r="U79" s="329"/>
      <c r="V79" s="329"/>
      <c r="W79" s="329"/>
      <c r="X79" s="329"/>
      <c r="Y79" s="329"/>
      <c r="Z79" s="329"/>
      <c r="AA79" s="544"/>
      <c r="AB79" s="329"/>
      <c r="AC79" s="329"/>
      <c r="AD79" s="329"/>
      <c r="AE79" s="329"/>
      <c r="AF79" s="329"/>
      <c r="AG79" s="329"/>
      <c r="AH79" s="329"/>
      <c r="AI79" s="329"/>
      <c r="AJ79" s="329"/>
      <c r="AK79" s="329"/>
      <c r="AL79" s="329"/>
      <c r="AM79" s="329"/>
      <c r="AN79" s="544"/>
      <c r="AO79" s="329"/>
      <c r="AP79" s="329"/>
      <c r="AQ79" s="329"/>
      <c r="AR79" s="329"/>
      <c r="AS79" s="329"/>
      <c r="AT79" s="329"/>
      <c r="AU79" s="329"/>
      <c r="AV79" s="329"/>
      <c r="AW79" s="329"/>
      <c r="AX79" s="329"/>
      <c r="AY79" s="329"/>
      <c r="AZ79" s="329"/>
      <c r="BA79" s="544"/>
      <c r="BB79" s="329"/>
      <c r="BC79" s="329"/>
      <c r="BD79" s="329"/>
      <c r="BE79" s="329"/>
      <c r="BF79" s="329"/>
      <c r="BG79" s="329"/>
      <c r="BH79" s="329"/>
      <c r="BI79" s="329"/>
      <c r="BJ79" s="329"/>
      <c r="BK79" s="329"/>
      <c r="BL79" s="329"/>
      <c r="BM79" s="329"/>
      <c r="BN79" s="544"/>
      <c r="BO79" s="329"/>
      <c r="BP79" s="329"/>
      <c r="BQ79" s="329"/>
      <c r="BR79" s="329"/>
      <c r="BS79" s="329"/>
      <c r="BT79" s="329"/>
      <c r="BU79" s="329"/>
      <c r="BV79" s="329"/>
      <c r="BW79" s="329"/>
      <c r="BX79" s="329"/>
      <c r="BY79" s="329"/>
      <c r="BZ79" s="329"/>
      <c r="CA79" s="544"/>
      <c r="CB79" s="329"/>
      <c r="CC79" s="329"/>
      <c r="CD79" s="329"/>
      <c r="CE79" s="329"/>
      <c r="CF79" s="329"/>
      <c r="CG79" s="329"/>
      <c r="CH79" s="329"/>
      <c r="CI79" s="329"/>
      <c r="CJ79" s="329"/>
      <c r="CK79" s="329"/>
      <c r="CL79" s="329"/>
      <c r="CM79" s="329"/>
      <c r="CN79" s="544"/>
      <c r="CO79" s="329"/>
      <c r="CP79" s="329"/>
      <c r="CQ79" s="329"/>
      <c r="CR79" s="329"/>
      <c r="CS79" s="329"/>
      <c r="CT79" s="329"/>
      <c r="CU79" s="329"/>
      <c r="CV79" s="329"/>
      <c r="CW79" s="329"/>
      <c r="CX79" s="329"/>
      <c r="CY79" s="329"/>
      <c r="CZ79" s="329"/>
      <c r="DA79" s="544"/>
      <c r="DB79" s="329"/>
      <c r="DC79" s="329"/>
      <c r="DD79" s="329"/>
      <c r="DE79" s="329"/>
      <c r="DF79" s="329"/>
      <c r="DG79" s="329"/>
      <c r="DH79" s="329"/>
      <c r="DI79" s="329"/>
      <c r="DJ79" s="329"/>
      <c r="DK79" s="329"/>
      <c r="DL79" s="329"/>
      <c r="DM79" s="329"/>
      <c r="DN79" s="544"/>
      <c r="DO79" s="329"/>
      <c r="DP79" s="329"/>
      <c r="DQ79" s="329"/>
      <c r="DR79" s="329"/>
      <c r="DS79" s="329"/>
      <c r="DT79" s="329"/>
      <c r="DU79" s="329"/>
      <c r="DV79" s="329"/>
      <c r="DW79" s="329"/>
      <c r="DX79" s="329"/>
      <c r="DY79" s="329"/>
      <c r="DZ79" s="329"/>
      <c r="EA79" s="544"/>
      <c r="EB79" s="329"/>
      <c r="EC79" s="329"/>
      <c r="ED79" s="329"/>
      <c r="EE79" s="329"/>
      <c r="EF79" s="329"/>
      <c r="EG79" s="329"/>
      <c r="EH79" s="329"/>
      <c r="EI79" s="329"/>
      <c r="EJ79" s="329"/>
      <c r="EK79" s="329"/>
      <c r="EL79" s="329"/>
      <c r="EM79" s="329"/>
      <c r="EN79" s="544"/>
      <c r="EO79" s="329"/>
      <c r="EP79" s="329"/>
      <c r="EQ79" s="329"/>
      <c r="ER79" s="329"/>
      <c r="ES79" s="329"/>
      <c r="ET79" s="329"/>
      <c r="EU79" s="329"/>
      <c r="EV79" s="329"/>
      <c r="EW79" s="329"/>
      <c r="EX79" s="329"/>
      <c r="EY79" s="329"/>
      <c r="EZ79" s="329"/>
      <c r="FA79" s="544"/>
      <c r="FB79" s="329"/>
      <c r="FC79" s="329"/>
      <c r="FD79" s="329"/>
      <c r="FE79" s="329"/>
      <c r="FF79" s="329"/>
      <c r="FG79" s="329"/>
      <c r="FH79" s="329"/>
      <c r="FI79" s="329"/>
      <c r="FJ79" s="329"/>
      <c r="FK79" s="329"/>
      <c r="FL79" s="329"/>
      <c r="FM79" s="329"/>
      <c r="FN79" s="544"/>
      <c r="FO79" s="329"/>
      <c r="FP79" s="329"/>
      <c r="FQ79" s="329"/>
      <c r="FR79" s="329"/>
      <c r="FS79" s="329"/>
      <c r="FT79" s="329"/>
      <c r="FU79" s="329"/>
      <c r="FV79" s="329"/>
      <c r="FW79" s="329"/>
      <c r="FX79" s="329"/>
      <c r="FY79" s="329"/>
      <c r="FZ79" s="329"/>
      <c r="GA79" s="544"/>
      <c r="GB79" s="329"/>
      <c r="GC79" s="329"/>
      <c r="GD79" s="329"/>
      <c r="GE79" s="329"/>
      <c r="GF79" s="329"/>
      <c r="GG79" s="329"/>
      <c r="GH79" s="329"/>
      <c r="GI79" s="329"/>
      <c r="GJ79" s="329"/>
      <c r="GK79" s="329"/>
      <c r="GL79" s="329"/>
      <c r="GM79" s="329"/>
      <c r="GN79" s="544"/>
      <c r="GO79" s="329"/>
      <c r="GP79" s="329"/>
      <c r="GQ79" s="329"/>
      <c r="GR79" s="329"/>
      <c r="GS79" s="329"/>
      <c r="GT79" s="329"/>
      <c r="GU79" s="329"/>
      <c r="GV79" s="329"/>
      <c r="GW79" s="329"/>
      <c r="GX79" s="329"/>
      <c r="GY79" s="329"/>
      <c r="GZ79" s="329"/>
      <c r="HA79" s="544"/>
      <c r="HB79" s="329"/>
      <c r="HC79" s="329"/>
      <c r="HD79" s="329"/>
      <c r="HE79" s="329"/>
      <c r="HF79" s="329"/>
      <c r="HG79" s="329"/>
      <c r="HH79" s="329"/>
      <c r="HI79" s="329"/>
      <c r="HJ79" s="329"/>
      <c r="HK79" s="329"/>
      <c r="HL79" s="329"/>
      <c r="HM79" s="329"/>
      <c r="HN79" s="544"/>
      <c r="HO79" s="329"/>
      <c r="HP79" s="329"/>
      <c r="HQ79" s="329"/>
      <c r="HR79" s="329"/>
      <c r="HS79" s="329"/>
      <c r="HT79" s="329"/>
      <c r="HU79" s="329"/>
      <c r="HV79" s="329"/>
      <c r="HW79" s="329"/>
      <c r="HX79" s="329"/>
      <c r="HY79" s="329"/>
      <c r="HZ79" s="329"/>
      <c r="IA79" s="544"/>
      <c r="IB79" s="329"/>
      <c r="IC79" s="329"/>
      <c r="ID79" s="329"/>
      <c r="IE79" s="329"/>
      <c r="IF79" s="329"/>
      <c r="IG79" s="329"/>
      <c r="IH79" s="329"/>
      <c r="II79" s="329"/>
      <c r="IJ79" s="329"/>
      <c r="IK79" s="329"/>
      <c r="IL79" s="329"/>
      <c r="IM79" s="329"/>
      <c r="IN79" s="544"/>
      <c r="IO79" s="329"/>
      <c r="IP79" s="329"/>
      <c r="IQ79" s="329"/>
      <c r="IR79" s="329"/>
      <c r="IS79" s="329"/>
      <c r="IT79" s="329"/>
      <c r="IU79" s="329"/>
      <c r="IV79" s="329"/>
      <c r="IW79" s="329"/>
      <c r="IX79" s="329"/>
      <c r="IY79" s="329"/>
      <c r="IZ79" s="329"/>
      <c r="JA79" s="544"/>
      <c r="JB79" s="329"/>
      <c r="JC79" s="329"/>
      <c r="JD79" s="329"/>
      <c r="JE79" s="329"/>
      <c r="JF79" s="329"/>
      <c r="JG79" s="329"/>
      <c r="JH79" s="329"/>
      <c r="JI79" s="329"/>
      <c r="JJ79" s="329"/>
      <c r="JK79" s="329"/>
      <c r="JL79" s="329"/>
      <c r="JM79" s="329"/>
      <c r="JN79" s="544"/>
      <c r="JO79" s="329"/>
      <c r="JP79" s="329"/>
      <c r="JQ79" s="329"/>
      <c r="JR79" s="329"/>
      <c r="JS79" s="329"/>
      <c r="JT79" s="329"/>
      <c r="JU79" s="329"/>
      <c r="JV79" s="329"/>
      <c r="JW79" s="329"/>
      <c r="JX79" s="329"/>
      <c r="JY79" s="329"/>
      <c r="JZ79" s="329"/>
      <c r="KA79" s="544"/>
      <c r="KB79" s="329"/>
      <c r="KC79" s="329"/>
      <c r="KD79" s="329"/>
      <c r="KE79" s="329"/>
      <c r="KF79" s="329"/>
      <c r="KG79" s="329"/>
      <c r="KH79" s="329"/>
      <c r="KI79" s="329"/>
      <c r="KJ79" s="329"/>
      <c r="KK79" s="329"/>
      <c r="KL79" s="329"/>
      <c r="KM79" s="329"/>
      <c r="KN79" s="544"/>
      <c r="KO79" s="329"/>
      <c r="KP79" s="329"/>
      <c r="KQ79" s="329"/>
      <c r="KR79" s="329"/>
      <c r="KS79" s="329"/>
      <c r="KT79" s="329"/>
      <c r="KU79" s="329"/>
      <c r="KV79" s="329"/>
      <c r="KW79" s="329"/>
      <c r="KX79" s="329"/>
      <c r="KY79" s="329"/>
      <c r="KZ79" s="329"/>
      <c r="LA79" s="544"/>
      <c r="LB79" s="329"/>
      <c r="LC79" s="329"/>
      <c r="LD79" s="329"/>
      <c r="LE79" s="329"/>
      <c r="LF79" s="329"/>
      <c r="LG79" s="329"/>
      <c r="LH79" s="329"/>
      <c r="LI79" s="329"/>
      <c r="LJ79" s="329"/>
      <c r="LK79" s="329"/>
      <c r="LL79" s="329"/>
      <c r="LM79" s="329"/>
      <c r="LN79" s="544"/>
      <c r="LO79" s="329"/>
      <c r="LP79" s="329"/>
      <c r="LQ79" s="329"/>
      <c r="LR79" s="329"/>
      <c r="LS79" s="329"/>
      <c r="LT79" s="329"/>
      <c r="LU79" s="329"/>
      <c r="LV79" s="329"/>
      <c r="LW79" s="329"/>
      <c r="LX79" s="329"/>
      <c r="LY79" s="329"/>
      <c r="LZ79" s="329"/>
      <c r="MA79" s="544"/>
      <c r="MB79" s="329"/>
      <c r="MC79" s="329"/>
      <c r="MD79" s="329"/>
      <c r="ME79" s="329"/>
      <c r="MF79" s="329"/>
      <c r="MG79" s="329"/>
      <c r="MH79" s="329"/>
      <c r="MI79" s="329"/>
      <c r="MJ79" s="329"/>
      <c r="MK79" s="329"/>
      <c r="ML79" s="329"/>
      <c r="MM79" s="329"/>
      <c r="MN79" s="544"/>
      <c r="MO79" s="329"/>
      <c r="MP79" s="329"/>
      <c r="MQ79" s="329"/>
      <c r="MR79" s="329"/>
      <c r="MS79" s="329"/>
      <c r="MT79" s="329"/>
      <c r="MU79" s="329"/>
      <c r="MV79" s="329"/>
      <c r="MW79" s="329"/>
      <c r="MX79" s="329"/>
      <c r="MY79" s="329"/>
      <c r="MZ79" s="329"/>
      <c r="NA79" s="544"/>
      <c r="NB79" s="329"/>
      <c r="NC79" s="329"/>
      <c r="ND79" s="329"/>
      <c r="NE79" s="329"/>
      <c r="NF79" s="329"/>
      <c r="NG79" s="329"/>
      <c r="NH79" s="329"/>
      <c r="NI79" s="329"/>
      <c r="NJ79" s="329"/>
      <c r="NK79" s="329"/>
      <c r="NL79" s="329"/>
      <c r="NM79" s="329"/>
      <c r="NN79" s="544"/>
      <c r="NO79" s="329"/>
      <c r="NP79" s="329"/>
      <c r="NQ79" s="329"/>
      <c r="NR79" s="329"/>
      <c r="NS79" s="329"/>
      <c r="NT79" s="329"/>
      <c r="NU79" s="329"/>
      <c r="NV79" s="329"/>
      <c r="NW79" s="329"/>
      <c r="NX79" s="329"/>
      <c r="NY79" s="329"/>
      <c r="NZ79" s="329"/>
      <c r="OA79" s="544"/>
      <c r="OB79" s="329"/>
      <c r="OC79" s="329"/>
      <c r="OD79" s="329"/>
      <c r="OE79" s="329"/>
      <c r="OF79" s="329"/>
      <c r="OG79" s="329"/>
      <c r="OH79" s="329"/>
      <c r="OI79" s="329"/>
      <c r="OJ79" s="329"/>
      <c r="OK79" s="329"/>
      <c r="OL79" s="329"/>
      <c r="OM79" s="329"/>
      <c r="ON79" s="544"/>
    </row>
    <row r="80" spans="1:404" outlineLevel="1">
      <c r="A80" s="209" t="s">
        <v>198</v>
      </c>
      <c r="B80" s="329" t="str">
        <f t="array" ref="B80">IF(AND(НачИнвП_Дата&lt;=B$3,(КИнвП_Дата)&gt;B$3),
             SUMPRODUCT((MONTH(B$3)&amp;YEAR(B$3)=MONTH(Лизинги[Дата выдачи и погашения кредита])&amp;YEAR(Лизинги[Дата выдачи и погашения кредита]))*Лизинги[Возврат, руб.])/1000,
             "")</f>
        <v/>
      </c>
      <c r="C80" s="329" t="str">
        <f t="array" aca="1" ref="C80" ca="1">IF(AND(НачИнвП_Дата&lt;=C$3,(КИнвП_Дата)&gt;C$3),
             SUMPRODUCT((MONTH(C$3)&amp;YEAR(C$3)=MONTH(Лизинги[Дата выдачи и погашения кредита])&amp;YEAR(Лизинги[Дата выдачи и погашения кредита]))*Лизинги[Возврат, руб.])/1000,
             "")</f>
        <v/>
      </c>
      <c r="D80" s="329" t="str">
        <f t="array" aca="1" ref="D80" ca="1">IF(AND(НачИнвП_Дата&lt;=D$3,(КИнвП_Дата)&gt;D$3),
             SUMPRODUCT((MONTH(D$3)&amp;YEAR(D$3)=MONTH(Лизинги[Дата выдачи и погашения кредита])&amp;YEAR(Лизинги[Дата выдачи и погашения кредита]))*Лизинги[Возврат, руб.])/1000,
             "")</f>
        <v/>
      </c>
      <c r="E80" s="329" t="str">
        <f t="array" aca="1" ref="E80" ca="1">IF(AND(НачИнвП_Дата&lt;=E$3,(КИнвП_Дата)&gt;E$3),
             SUMPRODUCT((MONTH(E$3)&amp;YEAR(E$3)=MONTH(Лизинги[Дата выдачи и погашения кредита])&amp;YEAR(Лизинги[Дата выдачи и погашения кредита]))*Лизинги[Возврат, руб.])/1000,
             "")</f>
        <v/>
      </c>
      <c r="F80" s="329" t="str">
        <f t="array" aca="1" ref="F80" ca="1">IF(AND(НачИнвП_Дата&lt;=F$3,(КИнвП_Дата)&gt;F$3),
             SUMPRODUCT((MONTH(F$3)&amp;YEAR(F$3)=MONTH(Лизинги[Дата выдачи и погашения кредита])&amp;YEAR(Лизинги[Дата выдачи и погашения кредита]))*Лизинги[Возврат, руб.])/1000,
             "")</f>
        <v/>
      </c>
      <c r="G80" s="329" t="str">
        <f t="array" aca="1" ref="G80" ca="1">IF(AND(НачИнвП_Дата&lt;=G$3,(КИнвП_Дата)&gt;G$3),
             SUMPRODUCT((MONTH(G$3)&amp;YEAR(G$3)=MONTH(Лизинги[Дата выдачи и погашения кредита])&amp;YEAR(Лизинги[Дата выдачи и погашения кредита]))*Лизинги[Возврат, руб.])/1000,
             "")</f>
        <v/>
      </c>
      <c r="H80" s="329" t="str">
        <f t="array" aca="1" ref="H80" ca="1">IF(AND(НачИнвП_Дата&lt;=H$3,(КИнвП_Дата)&gt;H$3),
             SUMPRODUCT((MONTH(H$3)&amp;YEAR(H$3)=MONTH(Лизинги[Дата выдачи и погашения кредита])&amp;YEAR(Лизинги[Дата выдачи и погашения кредита]))*Лизинги[Возврат, руб.])/1000,
             "")</f>
        <v/>
      </c>
      <c r="I80" s="329" t="str">
        <f t="array" aca="1" ref="I80" ca="1">IF(AND(НачИнвП_Дата&lt;=I$3,(КИнвП_Дата)&gt;I$3),
             SUMPRODUCT((MONTH(I$3)&amp;YEAR(I$3)=MONTH(Лизинги[Дата выдачи и погашения кредита])&amp;YEAR(Лизинги[Дата выдачи и погашения кредита]))*Лизинги[Возврат, руб.])/1000,
             "")</f>
        <v/>
      </c>
      <c r="J80" s="329" t="str">
        <f t="array" aca="1" ref="J80" ca="1">IF(AND(НачИнвП_Дата&lt;=J$3,(КИнвП_Дата)&gt;J$3),
             SUMPRODUCT((MONTH(J$3)&amp;YEAR(J$3)=MONTH(Лизинги[Дата выдачи и погашения кредита])&amp;YEAR(Лизинги[Дата выдачи и погашения кредита]))*Лизинги[Возврат, руб.])/1000,
             "")</f>
        <v/>
      </c>
      <c r="K80" s="329">
        <f t="array" aca="1" ref="K80" ca="1">IF(AND(НачИнвП_Дата&lt;=K$3,(КИнвП_Дата)&gt;K$3),
             SUMPRODUCT((MONTH(K$3)&amp;YEAR(K$3)=MONTH(Лизинги[Дата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80" s="329">
        <f t="array" aca="1" ref="L80" ca="1">IF(AND(НачИнвП_Дата&lt;=L$3,(КИнвП_Дата)&gt;L$3),
             SUMPRODUCT((MONTH(L$3)&amp;YEAR(L$3)=MONTH(Лизинги[Дата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80" s="329">
        <f t="array" aca="1" ref="M80" ca="1">IF(AND(НачИнвП_Дата&lt;=M$3,(КИнвП_Дата)&gt;M$3),
             SUMPRODUCT((MONTH(M$3)&amp;YEAR(M$3)=MONTH(Лизинги[Дата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80" s="544">
        <f ca="1">SUM(B80:M80)</f>
        <v>0</v>
      </c>
      <c r="O80" s="329">
        <f t="array" aca="1" ref="O80" ca="1">IF(AND(НачИнвП_Дата&lt;=O$3,(КИнвП_Дата)&gt;O$3),
             SUMPRODUCT((MONTH(O$3)&amp;YEAR(O$3)=MONTH(Лизинги[Дата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P80" s="329">
        <f t="array" aca="1" ref="P80" ca="1">IF(AND(НачИнвП_Дата&lt;=P$3,(КИнвП_Дата)&gt;P$3),
             SUMPRODUCT((MONTH(P$3)&amp;YEAR(P$3)=MONTH(Лизинги[Дата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Q80" s="329">
        <f t="array" aca="1" ref="Q80" ca="1">IF(AND(НачИнвП_Дата&lt;=Q$3,(КИнвП_Дата)&gt;Q$3),
             SUMPRODUCT((MONTH(Q$3)&amp;YEAR(Q$3)=MONTH(Лизинги[Дата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R80" s="329">
        <f t="array" aca="1" ref="R80" ca="1">IF(AND(НачИнвП_Дата&lt;=R$3,(КИнвП_Дата)&gt;R$3),
             SUMPRODUCT((MONTH(R$3)&amp;YEAR(R$3)=MONTH(Лизинги[Дата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S80" s="329">
        <f t="array" aca="1" ref="S80" ca="1">IF(AND(НачИнвП_Дата&lt;=S$3,(КИнвП_Дата)&gt;S$3),
             SUMPRODUCT((MONTH(S$3)&amp;YEAR(S$3)=MONTH(Лизинги[Дата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T80" s="329">
        <f t="array" aca="1" ref="T80" ca="1">IF(AND(НачИнвП_Дата&lt;=T$3,(КИнвП_Дата)&gt;T$3),
             SUMPRODUCT((MONTH(T$3)&amp;YEAR(T$3)=MONTH(Лизинги[Дата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U80" s="329">
        <f t="array" aca="1" ref="U80" ca="1">IF(AND(НачИнвП_Дата&lt;=U$3,(КИнвП_Дата)&gt;U$3),
             SUMPRODUCT((MONTH(U$3)&amp;YEAR(U$3)=MONTH(Лизинги[Дата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V80" s="329">
        <f t="array" aca="1" ref="V80" ca="1">IF(AND(НачИнвП_Дата&lt;=V$3,(КИнвП_Дата)&gt;V$3),
             SUMPRODUCT((MONTH(V$3)&amp;YEAR(V$3)=MONTH(Лизинги[Дата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W80" s="329">
        <f t="array" aca="1" ref="W80" ca="1">IF(AND(НачИнвП_Дата&lt;=W$3,(КИнвП_Дата)&gt;W$3),
             SUMPRODUCT((MONTH(W$3)&amp;YEAR(W$3)=MONTH(Лизинги[Дата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X80" s="329">
        <f t="array" aca="1" ref="X80" ca="1">IF(AND(НачИнвП_Дата&lt;=X$3,(КИнвП_Дата)&gt;X$3),
             SUMPRODUCT((MONTH(X$3)&amp;YEAR(X$3)=MONTH(Лизинги[Дата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Y80" s="329">
        <f t="array" aca="1" ref="Y80" ca="1">IF(AND(НачИнвП_Дата&lt;=Y$3,(КИнвП_Дата)&gt;Y$3),
             SUMPRODUCT((MONTH(Y$3)&amp;YEAR(Y$3)=MONTH(Лизинги[Дата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Z80" s="329">
        <f t="array" aca="1" ref="Z80" ca="1">IF(AND(НачИнвП_Дата&lt;=Z$3,(КИнвП_Дата)&gt;Z$3),
             SUMPRODUCT((MONTH(Z$3)&amp;YEAR(Z$3)=MONTH(Лизинги[Дата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A80" s="544">
        <f ca="1">SUM(O80:Z80)</f>
        <v>0</v>
      </c>
      <c r="AB80" s="329">
        <f t="array" aca="1" ref="AB80" ca="1">IF(AND(НачИнвП_Дата&lt;=AB$3,(КИнвП_Дата)&gt;AB$3),
             SUMPRODUCT((MONTH(AB$3)&amp;YEAR(AB$3)=MONTH(Лизинги[Дата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C80" s="329">
        <f t="array" aca="1" ref="AC80" ca="1">IF(AND(НачИнвП_Дата&lt;=AC$3,(КИнвП_Дата)&gt;AC$3),
             SUMPRODUCT((MONTH(AC$3)&amp;YEAR(AC$3)=MONTH(Лизинги[Дата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D80" s="329">
        <f t="array" aca="1" ref="AD80" ca="1">IF(AND(НачИнвП_Дата&lt;=AD$3,(КИнвП_Дата)&gt;AD$3),
             SUMPRODUCT((MONTH(AD$3)&amp;YEAR(AD$3)=MONTH(Лизинги[Дата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E80" s="329">
        <f t="array" aca="1" ref="AE80" ca="1">IF(AND(НачИнвП_Дата&lt;=AE$3,(КИнвП_Дата)&gt;AE$3),
             SUMPRODUCT((MONTH(AE$3)&amp;YEAR(AE$3)=MONTH(Лизинги[Дата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F80" s="329">
        <f t="array" aca="1" ref="AF80" ca="1">IF(AND(НачИнвП_Дата&lt;=AF$3,(КИнвП_Дата)&gt;AF$3),
             SUMPRODUCT((MONTH(AF$3)&amp;YEAR(AF$3)=MONTH(Лизинги[Дата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G80" s="329">
        <f t="array" aca="1" ref="AG80" ca="1">IF(AND(НачИнвП_Дата&lt;=AG$3,(КИнвП_Дата)&gt;AG$3),
             SUMPRODUCT((MONTH(AG$3)&amp;YEAR(AG$3)=MONTH(Лизинги[Дата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H80" s="329">
        <f t="array" aca="1" ref="AH80" ca="1">IF(AND(НачИнвП_Дата&lt;=AH$3,(КИнвП_Дата)&gt;AH$3),
             SUMPRODUCT((MONTH(AH$3)&amp;YEAR(AH$3)=MONTH(Лизинги[Дата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I80" s="329">
        <f t="array" aca="1" ref="AI80" ca="1">IF(AND(НачИнвП_Дата&lt;=AI$3,(КИнвП_Дата)&gt;AI$3),
             SUMPRODUCT((MONTH(AI$3)&amp;YEAR(AI$3)=MONTH(Лизинги[Дата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J80" s="329">
        <f t="array" aca="1" ref="AJ80" ca="1">IF(AND(НачИнвП_Дата&lt;=AJ$3,(КИнвП_Дата)&gt;AJ$3),
             SUMPRODUCT((MONTH(AJ$3)&amp;YEAR(AJ$3)=MONTH(Лизинги[Дата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K80" s="329">
        <f t="array" aca="1" ref="AK80" ca="1">IF(AND(НачИнвП_Дата&lt;=AK$3,(КИнвП_Дата)&gt;AK$3),
             SUMPRODUCT((MONTH(AK$3)&amp;YEAR(AK$3)=MONTH(Лизинги[Дата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L80" s="329">
        <f t="array" aca="1" ref="AL80" ca="1">IF(AND(НачИнвП_Дата&lt;=AL$3,(КИнвП_Дата)&gt;AL$3),
             SUMPRODUCT((MONTH(AL$3)&amp;YEAR(AL$3)=MONTH(Лизинги[Дата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M80" s="329">
        <f t="array" aca="1" ref="AM80" ca="1">IF(AND(НачИнвП_Дата&lt;=AM$3,(КИнвП_Дата)&gt;AM$3),
             SUMPRODUCT((MONTH(AM$3)&amp;YEAR(AM$3)=MONTH(Лизинги[Дата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N80" s="544">
        <f ca="1">SUM(AB80:AM80)</f>
        <v>0</v>
      </c>
      <c r="AO80" s="329">
        <f t="array" aca="1" ref="AO80" ca="1">IF(AND(НачИнвП_Дата&lt;=AO$3,(КИнвП_Дата)&gt;AO$3),
             SUMPRODUCT((MONTH(AO$3)&amp;YEAR(AO$3)=MONTH(Лизинги[Дата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P80" s="329">
        <f t="array" aca="1" ref="AP80" ca="1">IF(AND(НачИнвП_Дата&lt;=AP$3,(КИнвП_Дата)&gt;AP$3),
             SUMPRODUCT((MONTH(AP$3)&amp;YEAR(AP$3)=MONTH(Лизинги[Дата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Q80" s="329">
        <f t="array" aca="1" ref="AQ80" ca="1">IF(AND(НачИнвП_Дата&lt;=AQ$3,(КИнвП_Дата)&gt;AQ$3),
             SUMPRODUCT((MONTH(AQ$3)&amp;YEAR(AQ$3)=MONTH(Лизинги[Дата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R80" s="329">
        <f t="array" aca="1" ref="AR80" ca="1">IF(AND(НачИнвП_Дата&lt;=AR$3,(КИнвП_Дата)&gt;AR$3),
             SUMPRODUCT((MONTH(AR$3)&amp;YEAR(AR$3)=MONTH(Лизинги[Дата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S80" s="329">
        <f t="array" aca="1" ref="AS80" ca="1">IF(AND(НачИнвП_Дата&lt;=AS$3,(КИнвП_Дата)&gt;AS$3),
             SUMPRODUCT((MONTH(AS$3)&amp;YEAR(AS$3)=MONTH(Лизинги[Дата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T80" s="329">
        <f t="array" aca="1" ref="AT80" ca="1">IF(AND(НачИнвП_Дата&lt;=AT$3,(КИнвП_Дата)&gt;AT$3),
             SUMPRODUCT((MONTH(AT$3)&amp;YEAR(AT$3)=MONTH(Лизинги[Дата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U80" s="329">
        <f t="array" aca="1" ref="AU80" ca="1">IF(AND(НачИнвП_Дата&lt;=AU$3,(КИнвП_Дата)&gt;AU$3),
             SUMPRODUCT((MONTH(AU$3)&amp;YEAR(AU$3)=MONTH(Лизинги[Дата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V80" s="329">
        <f t="array" aca="1" ref="AV80" ca="1">IF(AND(НачИнвП_Дата&lt;=AV$3,(КИнвП_Дата)&gt;AV$3),
             SUMPRODUCT((MONTH(AV$3)&amp;YEAR(AV$3)=MONTH(Лизинги[Дата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W80" s="329">
        <f t="array" aca="1" ref="AW80" ca="1">IF(AND(НачИнвП_Дата&lt;=AW$3,(КИнвП_Дата)&gt;AW$3),
             SUMPRODUCT((MONTH(AW$3)&amp;YEAR(AW$3)=MONTH(Лизинги[Дата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X80" s="329">
        <f t="array" aca="1" ref="AX80" ca="1">IF(AND(НачИнвП_Дата&lt;=AX$3,(КИнвП_Дата)&gt;AX$3),
             SUMPRODUCT((MONTH(AX$3)&amp;YEAR(AX$3)=MONTH(Лизинги[Дата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Y80" s="329">
        <f t="array" aca="1" ref="AY80" ca="1">IF(AND(НачИнвП_Дата&lt;=AY$3,(КИнвП_Дата)&gt;AY$3),
             SUMPRODUCT((MONTH(AY$3)&amp;YEAR(AY$3)=MONTH(Лизинги[Дата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AZ80" s="329">
        <f t="array" aca="1" ref="AZ80" ca="1">IF(AND(НачИнвП_Дата&lt;=AZ$3,(КИнвП_Дата)&gt;AZ$3),
             SUMPRODUCT((MONTH(AZ$3)&amp;YEAR(AZ$3)=MONTH(Лизинги[Дата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A80" s="544">
        <f ca="1">SUM(AO80:AZ80)</f>
        <v>0</v>
      </c>
      <c r="BB80" s="329">
        <f t="array" aca="1" ref="BB80" ca="1">IF(AND(НачИнвП_Дата&lt;=BB$3,(КИнвП_Дата)&gt;BB$3),
             SUMPRODUCT((MONTH(BB$3)&amp;YEAR(BB$3)=MONTH(Лизинги[Дата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C80" s="329">
        <f t="array" aca="1" ref="BC80" ca="1">IF(AND(НачИнвП_Дата&lt;=BC$3,(КИнвП_Дата)&gt;BC$3),
             SUMPRODUCT((MONTH(BC$3)&amp;YEAR(BC$3)=MONTH(Лизинги[Дата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D80" s="329">
        <f t="array" aca="1" ref="BD80" ca="1">IF(AND(НачИнвП_Дата&lt;=BD$3,(КИнвП_Дата)&gt;BD$3),
             SUMPRODUCT((MONTH(BD$3)&amp;YEAR(BD$3)=MONTH(Лизинги[Дата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E80" s="329">
        <f t="array" aca="1" ref="BE80" ca="1">IF(AND(НачИнвП_Дата&lt;=BE$3,(КИнвП_Дата)&gt;BE$3),
             SUMPRODUCT((MONTH(BE$3)&amp;YEAR(BE$3)=MONTH(Лизинги[Дата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F80" s="329">
        <f t="array" aca="1" ref="BF80" ca="1">IF(AND(НачИнвП_Дата&lt;=BF$3,(КИнвП_Дата)&gt;BF$3),
             SUMPRODUCT((MONTH(BF$3)&amp;YEAR(BF$3)=MONTH(Лизинги[Дата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G80" s="329">
        <f t="array" aca="1" ref="BG80" ca="1">IF(AND(НачИнвП_Дата&lt;=BG$3,(КИнвП_Дата)&gt;BG$3),
             SUMPRODUCT((MONTH(BG$3)&amp;YEAR(BG$3)=MONTH(Лизинги[Дата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H80" s="329">
        <f t="array" aca="1" ref="BH80" ca="1">IF(AND(НачИнвП_Дата&lt;=BH$3,(КИнвП_Дата)&gt;BH$3),
             SUMPRODUCT((MONTH(BH$3)&amp;YEAR(BH$3)=MONTH(Лизинги[Дата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I80" s="329">
        <f t="array" aca="1" ref="BI80" ca="1">IF(AND(НачИнвП_Дата&lt;=BI$3,(КИнвП_Дата)&gt;BI$3),
             SUMPRODUCT((MONTH(BI$3)&amp;YEAR(BI$3)=MONTH(Лизинги[Дата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J80" s="329">
        <f t="array" aca="1" ref="BJ80" ca="1">IF(AND(НачИнвП_Дата&lt;=BJ$3,(КИнвП_Дата)&gt;BJ$3),
             SUMPRODUCT((MONTH(BJ$3)&amp;YEAR(BJ$3)=MONTH(Лизинги[Дата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K80" s="329">
        <f t="array" aca="1" ref="BK80" ca="1">IF(AND(НачИнвП_Дата&lt;=BK$3,(КИнвП_Дата)&gt;BK$3),
             SUMPRODUCT((MONTH(BK$3)&amp;YEAR(BK$3)=MONTH(Лизинги[Дата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L80" s="329">
        <f t="array" aca="1" ref="BL80" ca="1">IF(AND(НачИнвП_Дата&lt;=BL$3,(КИнвП_Дата)&gt;BL$3),
             SUMPRODUCT((MONTH(BL$3)&amp;YEAR(BL$3)=MONTH(Лизинги[Дата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M80" s="329">
        <f t="array" aca="1" ref="BM80" ca="1">IF(AND(НачИнвП_Дата&lt;=BM$3,(КИнвП_Дата)&gt;BM$3),
             SUMPRODUCT((MONTH(BM$3)&amp;YEAR(BM$3)=MONTH(Лизинги[Дата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N80" s="544">
        <f ca="1">SUM(BB80:BM80)</f>
        <v>0</v>
      </c>
      <c r="BO80" s="329">
        <f t="array" aca="1" ref="BO80" ca="1">IF(AND(НачИнвП_Дата&lt;=BO$3,(КИнвП_Дата)&gt;BO$3),
             SUMPRODUCT((MONTH(BO$3)&amp;YEAR(BO$3)=MONTH(Лизинги[Дата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P80" s="329">
        <f t="array" aca="1" ref="BP80" ca="1">IF(AND(НачИнвП_Дата&lt;=BP$3,(КИнвП_Дата)&gt;BP$3),
             SUMPRODUCT((MONTH(BP$3)&amp;YEAR(BP$3)=MONTH(Лизинги[Дата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Q80" s="329">
        <f t="array" aca="1" ref="BQ80" ca="1">IF(AND(НачИнвП_Дата&lt;=BQ$3,(КИнвП_Дата)&gt;BQ$3),
             SUMPRODUCT((MONTH(BQ$3)&amp;YEAR(BQ$3)=MONTH(Лизинги[Дата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R80" s="329">
        <f t="array" aca="1" ref="BR80" ca="1">IF(AND(НачИнвП_Дата&lt;=BR$3,(КИнвП_Дата)&gt;BR$3),
             SUMPRODUCT((MONTH(BR$3)&amp;YEAR(BR$3)=MONTH(Лизинги[Дата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S80" s="329">
        <f t="array" aca="1" ref="BS80" ca="1">IF(AND(НачИнвП_Дата&lt;=BS$3,(КИнвП_Дата)&gt;BS$3),
             SUMPRODUCT((MONTH(BS$3)&amp;YEAR(BS$3)=MONTH(Лизинги[Дата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T80" s="329">
        <f t="array" aca="1" ref="BT80" ca="1">IF(AND(НачИнвП_Дата&lt;=BT$3,(КИнвП_Дата)&gt;BT$3),
             SUMPRODUCT((MONTH(BT$3)&amp;YEAR(BT$3)=MONTH(Лизинги[Дата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U80" s="329">
        <f t="array" aca="1" ref="BU80" ca="1">IF(AND(НачИнвП_Дата&lt;=BU$3,(КИнвП_Дата)&gt;BU$3),
             SUMPRODUCT((MONTH(BU$3)&amp;YEAR(BU$3)=MONTH(Лизинги[Дата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V80" s="329">
        <f t="array" aca="1" ref="BV80" ca="1">IF(AND(НачИнвП_Дата&lt;=BV$3,(КИнвП_Дата)&gt;BV$3),
             SUMPRODUCT((MONTH(BV$3)&amp;YEAR(BV$3)=MONTH(Лизинги[Дата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W80" s="329">
        <f t="array" aca="1" ref="BW80" ca="1">IF(AND(НачИнвП_Дата&lt;=BW$3,(КИнвП_Дата)&gt;BW$3),
             SUMPRODUCT((MONTH(BW$3)&amp;YEAR(BW$3)=MONTH(Лизинги[Дата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X80" s="329">
        <f t="array" aca="1" ref="BX80" ca="1">IF(AND(НачИнвП_Дата&lt;=BX$3,(КИнвП_Дата)&gt;BX$3),
             SUMPRODUCT((MONTH(BX$3)&amp;YEAR(BX$3)=MONTH(Лизинги[Дата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Y80" s="329">
        <f t="array" aca="1" ref="BY80" ca="1">IF(AND(НачИнвП_Дата&lt;=BY$3,(КИнвП_Дата)&gt;BY$3),
             SUMPRODUCT((MONTH(BY$3)&amp;YEAR(BY$3)=MONTH(Лизинги[Дата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BZ80" s="329">
        <f t="array" aca="1" ref="BZ80" ca="1">IF(AND(НачИнвП_Дата&lt;=BZ$3,(КИнвП_Дата)&gt;BZ$3),
             SUMPRODUCT((MONTH(BZ$3)&amp;YEAR(BZ$3)=MONTH(Лизинги[Дата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A80" s="544">
        <f ca="1">SUM(BO80:BZ80)</f>
        <v>0</v>
      </c>
      <c r="CB80" s="329">
        <f t="array" aca="1" ref="CB80" ca="1">IF(AND(НачИнвП_Дата&lt;=CB$3,(КИнвП_Дата)&gt;CB$3),
             SUMPRODUCT((MONTH(CB$3)&amp;YEAR(CB$3)=MONTH(Лизинги[Дата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C80" s="329">
        <f t="array" aca="1" ref="CC80" ca="1">IF(AND(НачИнвП_Дата&lt;=CC$3,(КИнвП_Дата)&gt;CC$3),
             SUMPRODUCT((MONTH(CC$3)&amp;YEAR(CC$3)=MONTH(Лизинги[Дата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D80" s="329">
        <f t="array" aca="1" ref="CD80" ca="1">IF(AND(НачИнвП_Дата&lt;=CD$3,(КИнвП_Дата)&gt;CD$3),
             SUMPRODUCT((MONTH(CD$3)&amp;YEAR(CD$3)=MONTH(Лизинги[Дата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E80" s="329">
        <f t="array" aca="1" ref="CE80" ca="1">IF(AND(НачИнвП_Дата&lt;=CE$3,(КИнвП_Дата)&gt;CE$3),
             SUMPRODUCT((MONTH(CE$3)&amp;YEAR(CE$3)=MONTH(Лизинги[Дата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F80" s="329">
        <f t="array" aca="1" ref="CF80" ca="1">IF(AND(НачИнвП_Дата&lt;=CF$3,(КИнвП_Дата)&gt;CF$3),
             SUMPRODUCT((MONTH(CF$3)&amp;YEAR(CF$3)=MONTH(Лизинги[Дата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G80" s="329">
        <f t="array" aca="1" ref="CG80" ca="1">IF(AND(НачИнвП_Дата&lt;=CG$3,(КИнвП_Дата)&gt;CG$3),
             SUMPRODUCT((MONTH(CG$3)&amp;YEAR(CG$3)=MONTH(Лизинги[Дата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H80" s="329">
        <f t="array" aca="1" ref="CH80" ca="1">IF(AND(НачИнвП_Дата&lt;=CH$3,(КИнвП_Дата)&gt;CH$3),
             SUMPRODUCT((MONTH(CH$3)&amp;YEAR(CH$3)=MONTH(Лизинги[Дата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I80" s="329">
        <f t="array" aca="1" ref="CI80" ca="1">IF(AND(НачИнвП_Дата&lt;=CI$3,(КИнвП_Дата)&gt;CI$3),
             SUMPRODUCT((MONTH(CI$3)&amp;YEAR(CI$3)=MONTH(Лизинги[Дата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J80" s="329">
        <f t="array" aca="1" ref="CJ80" ca="1">IF(AND(НачИнвП_Дата&lt;=CJ$3,(КИнвП_Дата)&gt;CJ$3),
             SUMPRODUCT((MONTH(CJ$3)&amp;YEAR(CJ$3)=MONTH(Лизинги[Дата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K80" s="329">
        <f t="array" aca="1" ref="CK80" ca="1">IF(AND(НачИнвП_Дата&lt;=CK$3,(КИнвП_Дата)&gt;CK$3),
             SUMPRODUCT((MONTH(CK$3)&amp;YEAR(CK$3)=MONTH(Лизинги[Дата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L80" s="329">
        <f t="array" aca="1" ref="CL80" ca="1">IF(AND(НачИнвП_Дата&lt;=CL$3,(КИнвП_Дата)&gt;CL$3),
             SUMPRODUCT((MONTH(CL$3)&amp;YEAR(CL$3)=MONTH(Лизинги[Дата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M80" s="329">
        <f t="array" aca="1" ref="CM80" ca="1">IF(AND(НачИнвП_Дата&lt;=CM$3,(КИнвП_Дата)&gt;CM$3),
             SUMPRODUCT((MONTH(CM$3)&amp;YEAR(CM$3)=MONTH(Лизинги[Дата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N80" s="544">
        <f ca="1">SUM(CB80:CM80)</f>
        <v>0</v>
      </c>
      <c r="CO80" s="329">
        <f t="array" aca="1" ref="CO80" ca="1">IF(AND(НачИнвП_Дата&lt;=CO$3,(КИнвП_Дата)&gt;CO$3),
             SUMPRODUCT((MONTH(CO$3)&amp;YEAR(CO$3)=MONTH(Лизинги[Дата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P80" s="329">
        <f t="array" aca="1" ref="CP80" ca="1">IF(AND(НачИнвП_Дата&lt;=CP$3,(КИнвП_Дата)&gt;CP$3),
             SUMPRODUCT((MONTH(CP$3)&amp;YEAR(CP$3)=MONTH(Лизинги[Дата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Q80" s="329">
        <f t="array" aca="1" ref="CQ80" ca="1">IF(AND(НачИнвП_Дата&lt;=CQ$3,(КИнвП_Дата)&gt;CQ$3),
             SUMPRODUCT((MONTH(CQ$3)&amp;YEAR(CQ$3)=MONTH(Лизинги[Дата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R80" s="329">
        <f t="array" aca="1" ref="CR80" ca="1">IF(AND(НачИнвП_Дата&lt;=CR$3,(КИнвП_Дата)&gt;CR$3),
             SUMPRODUCT((MONTH(CR$3)&amp;YEAR(CR$3)=MONTH(Лизинги[Дата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S80" s="329">
        <f t="array" aca="1" ref="CS80" ca="1">IF(AND(НачИнвП_Дата&lt;=CS$3,(КИнвП_Дата)&gt;CS$3),
             SUMPRODUCT((MONTH(CS$3)&amp;YEAR(CS$3)=MONTH(Лизинги[Дата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T80" s="329">
        <f t="array" aca="1" ref="CT80" ca="1">IF(AND(НачИнвП_Дата&lt;=CT$3,(КИнвП_Дата)&gt;CT$3),
             SUMPRODUCT((MONTH(CT$3)&amp;YEAR(CT$3)=MONTH(Лизинги[Дата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U80" s="329">
        <f t="array" aca="1" ref="CU80" ca="1">IF(AND(НачИнвП_Дата&lt;=CU$3,(КИнвП_Дата)&gt;CU$3),
             SUMPRODUCT((MONTH(CU$3)&amp;YEAR(CU$3)=MONTH(Лизинги[Дата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V80" s="329">
        <f t="array" aca="1" ref="CV80" ca="1">IF(AND(НачИнвП_Дата&lt;=CV$3,(КИнвП_Дата)&gt;CV$3),
             SUMPRODUCT((MONTH(CV$3)&amp;YEAR(CV$3)=MONTH(Лизинги[Дата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W80" s="329">
        <f t="array" aca="1" ref="CW80" ca="1">IF(AND(НачИнвП_Дата&lt;=CW$3,(КИнвП_Дата)&gt;CW$3),
             SUMPRODUCT((MONTH(CW$3)&amp;YEAR(CW$3)=MONTH(Лизинги[Дата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X80" s="329">
        <f t="array" aca="1" ref="CX80" ca="1">IF(AND(НачИнвП_Дата&lt;=CX$3,(КИнвП_Дата)&gt;CX$3),
             SUMPRODUCT((MONTH(CX$3)&amp;YEAR(CX$3)=MONTH(Лизинги[Дата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Y80" s="329">
        <f t="array" aca="1" ref="CY80" ca="1">IF(AND(НачИнвП_Дата&lt;=CY$3,(КИнвП_Дата)&gt;CY$3),
             SUMPRODUCT((MONTH(CY$3)&amp;YEAR(CY$3)=MONTH(Лизинги[Дата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CZ80" s="329">
        <f t="array" aca="1" ref="CZ80" ca="1">IF(AND(НачИнвП_Дата&lt;=CZ$3,(КИнвП_Дата)&gt;CZ$3),
             SUMPRODUCT((MONTH(CZ$3)&amp;YEAR(CZ$3)=MONTH(Лизинги[Дата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A80" s="544">
        <f ca="1">SUM(CO80:CZ80)</f>
        <v>0</v>
      </c>
      <c r="DB80" s="329">
        <f t="array" aca="1" ref="DB80" ca="1">IF(AND(НачИнвП_Дата&lt;=DB$3,(КИнвП_Дата)&gt;DB$3),
             SUMPRODUCT((MONTH(DB$3)&amp;YEAR(DB$3)=MONTH(Лизинги[Дата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C80" s="329">
        <f t="array" aca="1" ref="DC80" ca="1">IF(AND(НачИнвП_Дата&lt;=DC$3,(КИнвП_Дата)&gt;DC$3),
             SUMPRODUCT((MONTH(DC$3)&amp;YEAR(DC$3)=MONTH(Лизинги[Дата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D80" s="329">
        <f t="array" aca="1" ref="DD80" ca="1">IF(AND(НачИнвП_Дата&lt;=DD$3,(КИнвП_Дата)&gt;DD$3),
             SUMPRODUCT((MONTH(DD$3)&amp;YEAR(DD$3)=MONTH(Лизинги[Дата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E80" s="329">
        <f t="array" aca="1" ref="DE80" ca="1">IF(AND(НачИнвП_Дата&lt;=DE$3,(КИнвП_Дата)&gt;DE$3),
             SUMPRODUCT((MONTH(DE$3)&amp;YEAR(DE$3)=MONTH(Лизинги[Дата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F80" s="329">
        <f t="array" aca="1" ref="DF80" ca="1">IF(AND(НачИнвП_Дата&lt;=DF$3,(КИнвП_Дата)&gt;DF$3),
             SUMPRODUCT((MONTH(DF$3)&amp;YEAR(DF$3)=MONTH(Лизинги[Дата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G80" s="329">
        <f t="array" aca="1" ref="DG80" ca="1">IF(AND(НачИнвП_Дата&lt;=DG$3,(КИнвП_Дата)&gt;DG$3),
             SUMPRODUCT((MONTH(DG$3)&amp;YEAR(DG$3)=MONTH(Лизинги[Дата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H80" s="329">
        <f t="array" aca="1" ref="DH80" ca="1">IF(AND(НачИнвП_Дата&lt;=DH$3,(КИнвП_Дата)&gt;DH$3),
             SUMPRODUCT((MONTH(DH$3)&amp;YEAR(DH$3)=MONTH(Лизинги[Дата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I80" s="329">
        <f t="array" aca="1" ref="DI80" ca="1">IF(AND(НачИнвП_Дата&lt;=DI$3,(КИнвП_Дата)&gt;DI$3),
             SUMPRODUCT((MONTH(DI$3)&amp;YEAR(DI$3)=MONTH(Лизинги[Дата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J80" s="329">
        <f t="array" aca="1" ref="DJ80" ca="1">IF(AND(НачИнвП_Дата&lt;=DJ$3,(КИнвП_Дата)&gt;DJ$3),
             SUMPRODUCT((MONTH(DJ$3)&amp;YEAR(DJ$3)=MONTH(Лизинги[Дата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K80" s="329">
        <f t="array" aca="1" ref="DK80" ca="1">IF(AND(НачИнвП_Дата&lt;=DK$3,(КИнвП_Дата)&gt;DK$3),
             SUMPRODUCT((MONTH(DK$3)&amp;YEAR(DK$3)=MONTH(Лизинги[Дата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L80" s="329">
        <f t="array" aca="1" ref="DL80" ca="1">IF(AND(НачИнвП_Дата&lt;=DL$3,(КИнвП_Дата)&gt;DL$3),
             SUMPRODUCT((MONTH(DL$3)&amp;YEAR(DL$3)=MONTH(Лизинги[Дата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M80" s="329">
        <f t="array" aca="1" ref="DM80" ca="1">IF(AND(НачИнвП_Дата&lt;=DM$3,(КИнвП_Дата)&gt;DM$3),
             SUMPRODUCT((MONTH(DM$3)&amp;YEAR(DM$3)=MONTH(Лизинги[Дата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N80" s="544">
        <f ca="1">SUM(DB80:DM80)</f>
        <v>0</v>
      </c>
      <c r="DO80" s="329">
        <f t="array" aca="1" ref="DO80" ca="1">IF(AND(НачИнвП_Дата&lt;=DO$3,(КИнвП_Дата)&gt;DO$3),
             SUMPRODUCT((MONTH(DO$3)&amp;YEAR(DO$3)=MONTH(Лизинги[Дата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P80" s="329">
        <f t="array" aca="1" ref="DP80" ca="1">IF(AND(НачИнвП_Дата&lt;=DP$3,(КИнвП_Дата)&gt;DP$3),
             SUMPRODUCT((MONTH(DP$3)&amp;YEAR(DP$3)=MONTH(Лизинги[Дата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Q80" s="329">
        <f t="array" aca="1" ref="DQ80" ca="1">IF(AND(НачИнвП_Дата&lt;=DQ$3,(КИнвП_Дата)&gt;DQ$3),
             SUMPRODUCT((MONTH(DQ$3)&amp;YEAR(DQ$3)=MONTH(Лизинги[Дата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R80" s="329">
        <f t="array" aca="1" ref="DR80" ca="1">IF(AND(НачИнвП_Дата&lt;=DR$3,(КИнвП_Дата)&gt;DR$3),
             SUMPRODUCT((MONTH(DR$3)&amp;YEAR(DR$3)=MONTH(Лизинги[Дата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S80" s="329">
        <f t="array" aca="1" ref="DS80" ca="1">IF(AND(НачИнвП_Дата&lt;=DS$3,(КИнвП_Дата)&gt;DS$3),
             SUMPRODUCT((MONTH(DS$3)&amp;YEAR(DS$3)=MONTH(Лизинги[Дата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T80" s="329">
        <f t="array" aca="1" ref="DT80" ca="1">IF(AND(НачИнвП_Дата&lt;=DT$3,(КИнвП_Дата)&gt;DT$3),
             SUMPRODUCT((MONTH(DT$3)&amp;YEAR(DT$3)=MONTH(Лизинги[Дата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U80" s="329">
        <f t="array" aca="1" ref="DU80" ca="1">IF(AND(НачИнвП_Дата&lt;=DU$3,(КИнвП_Дата)&gt;DU$3),
             SUMPRODUCT((MONTH(DU$3)&amp;YEAR(DU$3)=MONTH(Лизинги[Дата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V80" s="329">
        <f t="array" aca="1" ref="DV80" ca="1">IF(AND(НачИнвП_Дата&lt;=DV$3,(КИнвП_Дата)&gt;DV$3),
             SUMPRODUCT((MONTH(DV$3)&amp;YEAR(DV$3)=MONTH(Лизинги[Дата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W80" s="329">
        <f t="array" aca="1" ref="DW80" ca="1">IF(AND(НачИнвП_Дата&lt;=DW$3,(КИнвП_Дата)&gt;DW$3),
             SUMPRODUCT((MONTH(DW$3)&amp;YEAR(DW$3)=MONTH(Лизинги[Дата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X80" s="329">
        <f t="array" aca="1" ref="DX80" ca="1">IF(AND(НачИнвП_Дата&lt;=DX$3,(КИнвП_Дата)&gt;DX$3),
             SUMPRODUCT((MONTH(DX$3)&amp;YEAR(DX$3)=MONTH(Лизинги[Дата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Y80" s="329">
        <f t="array" aca="1" ref="DY80" ca="1">IF(AND(НачИнвП_Дата&lt;=DY$3,(КИнвП_Дата)&gt;DY$3),
             SUMPRODUCT((MONTH(DY$3)&amp;YEAR(DY$3)=MONTH(Лизинги[Дата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DZ80" s="329">
        <f t="array" aca="1" ref="DZ80" ca="1">IF(AND(НачИнвП_Дата&lt;=DZ$3,(КИнвП_Дата)&gt;DZ$3),
             SUMPRODUCT((MONTH(DZ$3)&amp;YEAR(DZ$3)=MONTH(Лизинги[Дата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A80" s="544">
        <f ca="1">SUM(DO80:DZ80)</f>
        <v>0</v>
      </c>
      <c r="EB80" s="329">
        <f t="array" aca="1" ref="EB80" ca="1">IF(AND(НачИнвП_Дата&lt;=EB$3,(КИнвП_Дата)&gt;EB$3),
             SUMPRODUCT((MONTH(EB$3)&amp;YEAR(EB$3)=MONTH(Лизинги[Дата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C80" s="329">
        <f t="array" aca="1" ref="EC80" ca="1">IF(AND(НачИнвП_Дата&lt;=EC$3,(КИнвП_Дата)&gt;EC$3),
             SUMPRODUCT((MONTH(EC$3)&amp;YEAR(EC$3)=MONTH(Лизинги[Дата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D80" s="329">
        <f t="array" aca="1" ref="ED80" ca="1">IF(AND(НачИнвП_Дата&lt;=ED$3,(КИнвП_Дата)&gt;ED$3),
             SUMPRODUCT((MONTH(ED$3)&amp;YEAR(ED$3)=MONTH(Лизинги[Дата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E80" s="329">
        <f t="array" aca="1" ref="EE80" ca="1">IF(AND(НачИнвП_Дата&lt;=EE$3,(КИнвП_Дата)&gt;EE$3),
             SUMPRODUCT((MONTH(EE$3)&amp;YEAR(EE$3)=MONTH(Лизинги[Дата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F80" s="329">
        <f t="array" aca="1" ref="EF80" ca="1">IF(AND(НачИнвП_Дата&lt;=EF$3,(КИнвП_Дата)&gt;EF$3),
             SUMPRODUCT((MONTH(EF$3)&amp;YEAR(EF$3)=MONTH(Лизинги[Дата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G80" s="329">
        <f t="array" aca="1" ref="EG80" ca="1">IF(AND(НачИнвП_Дата&lt;=EG$3,(КИнвП_Дата)&gt;EG$3),
             SUMPRODUCT((MONTH(EG$3)&amp;YEAR(EG$3)=MONTH(Лизинги[Дата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H80" s="329">
        <f t="array" aca="1" ref="EH80" ca="1">IF(AND(НачИнвП_Дата&lt;=EH$3,(КИнвП_Дата)&gt;EH$3),
             SUMPRODUCT((MONTH(EH$3)&amp;YEAR(EH$3)=MONTH(Лизинги[Дата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I80" s="329">
        <f t="array" aca="1" ref="EI80" ca="1">IF(AND(НачИнвП_Дата&lt;=EI$3,(КИнвП_Дата)&gt;EI$3),
             SUMPRODUCT((MONTH(EI$3)&amp;YEAR(EI$3)=MONTH(Лизинги[Дата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J80" s="329">
        <f t="array" aca="1" ref="EJ80" ca="1">IF(AND(НачИнвП_Дата&lt;=EJ$3,(КИнвП_Дата)&gt;EJ$3),
             SUMPRODUCT((MONTH(EJ$3)&amp;YEAR(EJ$3)=MONTH(Лизинги[Дата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K80" s="329">
        <f t="array" aca="1" ref="EK80" ca="1">IF(AND(НачИнвП_Дата&lt;=EK$3,(КИнвП_Дата)&gt;EK$3),
             SUMPRODUCT((MONTH(EK$3)&amp;YEAR(EK$3)=MONTH(Лизинги[Дата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L80" s="329">
        <f t="array" aca="1" ref="EL80" ca="1">IF(AND(НачИнвП_Дата&lt;=EL$3,(КИнвП_Дата)&gt;EL$3),
             SUMPRODUCT((MONTH(EL$3)&amp;YEAR(EL$3)=MONTH(Лизинги[Дата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M80" s="329">
        <f t="array" aca="1" ref="EM80" ca="1">IF(AND(НачИнвП_Дата&lt;=EM$3,(КИнвП_Дата)&gt;EM$3),
             SUMPRODUCT((MONTH(EM$3)&amp;YEAR(EM$3)=MONTH(Лизинги[Дата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N80" s="544">
        <f ca="1">SUM(EB80:EM80)</f>
        <v>0</v>
      </c>
      <c r="EO80" s="329">
        <f t="array" aca="1" ref="EO80" ca="1">IF(AND(НачИнвП_Дата&lt;=EO$3,(КИнвП_Дата)&gt;EO$3),
             SUMPRODUCT((MONTH(EO$3)&amp;YEAR(EO$3)=MONTH(Лизинги[Дата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P80" s="329">
        <f t="array" aca="1" ref="EP80" ca="1">IF(AND(НачИнвП_Дата&lt;=EP$3,(КИнвП_Дата)&gt;EP$3),
             SUMPRODUCT((MONTH(EP$3)&amp;YEAR(EP$3)=MONTH(Лизинги[Дата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Q80" s="329">
        <f t="array" aca="1" ref="EQ80" ca="1">IF(AND(НачИнвП_Дата&lt;=EQ$3,(КИнвП_Дата)&gt;EQ$3),
             SUMPRODUCT((MONTH(EQ$3)&amp;YEAR(EQ$3)=MONTH(Лизинги[Дата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R80" s="329">
        <f t="array" aca="1" ref="ER80" ca="1">IF(AND(НачИнвП_Дата&lt;=ER$3,(КИнвП_Дата)&gt;ER$3),
             SUMPRODUCT((MONTH(ER$3)&amp;YEAR(ER$3)=MONTH(Лизинги[Дата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S80" s="329">
        <f t="array" aca="1" ref="ES80" ca="1">IF(AND(НачИнвП_Дата&lt;=ES$3,(КИнвП_Дата)&gt;ES$3),
             SUMPRODUCT((MONTH(ES$3)&amp;YEAR(ES$3)=MONTH(Лизинги[Дата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T80" s="329">
        <f t="array" aca="1" ref="ET80" ca="1">IF(AND(НачИнвП_Дата&lt;=ET$3,(КИнвП_Дата)&gt;ET$3),
             SUMPRODUCT((MONTH(ET$3)&amp;YEAR(ET$3)=MONTH(Лизинги[Дата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U80" s="329">
        <f t="array" aca="1" ref="EU80" ca="1">IF(AND(НачИнвП_Дата&lt;=EU$3,(КИнвП_Дата)&gt;EU$3),
             SUMPRODUCT((MONTH(EU$3)&amp;YEAR(EU$3)=MONTH(Лизинги[Дата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V80" s="329">
        <f t="array" aca="1" ref="EV80" ca="1">IF(AND(НачИнвП_Дата&lt;=EV$3,(КИнвП_Дата)&gt;EV$3),
             SUMPRODUCT((MONTH(EV$3)&amp;YEAR(EV$3)=MONTH(Лизинги[Дата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W80" s="329">
        <f t="array" aca="1" ref="EW80" ca="1">IF(AND(НачИнвП_Дата&lt;=EW$3,(КИнвП_Дата)&gt;EW$3),
             SUMPRODUCT((MONTH(EW$3)&amp;YEAR(EW$3)=MONTH(Лизинги[Дата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X80" s="329">
        <f t="array" aca="1" ref="EX80" ca="1">IF(AND(НачИнвП_Дата&lt;=EX$3,(КИнвП_Дата)&gt;EX$3),
             SUMPRODUCT((MONTH(EX$3)&amp;YEAR(EX$3)=MONTH(Лизинги[Дата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Y80" s="329">
        <f t="array" aca="1" ref="EY80" ca="1">IF(AND(НачИнвП_Дата&lt;=EY$3,(КИнвП_Дата)&gt;EY$3),
             SUMPRODUCT((MONTH(EY$3)&amp;YEAR(EY$3)=MONTH(Лизинги[Дата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EZ80" s="329">
        <f t="array" aca="1" ref="EZ80" ca="1">IF(AND(НачИнвП_Дата&lt;=EZ$3,(КИнвП_Дата)&gt;EZ$3),
             SUMPRODUCT((MONTH(EZ$3)&amp;YEAR(EZ$3)=MONTH(Лизинги[Дата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A80" s="544">
        <f ca="1">SUM(EO80:EZ80)</f>
        <v>0</v>
      </c>
      <c r="FB80" s="329">
        <f t="array" aca="1" ref="FB80" ca="1">IF(AND(НачИнвП_Дата&lt;=FB$3,(КИнвП_Дата)&gt;FB$3),
             SUMPRODUCT((MONTH(FB$3)&amp;YEAR(FB$3)=MONTH(Лизинги[Дата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C80" s="329">
        <f t="array" aca="1" ref="FC80" ca="1">IF(AND(НачИнвП_Дата&lt;=FC$3,(КИнвП_Дата)&gt;FC$3),
             SUMPRODUCT((MONTH(FC$3)&amp;YEAR(FC$3)=MONTH(Лизинги[Дата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D80" s="329">
        <f t="array" aca="1" ref="FD80" ca="1">IF(AND(НачИнвП_Дата&lt;=FD$3,(КИнвП_Дата)&gt;FD$3),
             SUMPRODUCT((MONTH(FD$3)&amp;YEAR(FD$3)=MONTH(Лизинги[Дата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E80" s="329">
        <f t="array" aca="1" ref="FE80" ca="1">IF(AND(НачИнвП_Дата&lt;=FE$3,(КИнвП_Дата)&gt;FE$3),
             SUMPRODUCT((MONTH(FE$3)&amp;YEAR(FE$3)=MONTH(Лизинги[Дата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F80" s="329">
        <f t="array" aca="1" ref="FF80" ca="1">IF(AND(НачИнвП_Дата&lt;=FF$3,(КИнвП_Дата)&gt;FF$3),
             SUMPRODUCT((MONTH(FF$3)&amp;YEAR(FF$3)=MONTH(Лизинги[Дата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G80" s="329">
        <f t="array" aca="1" ref="FG80" ca="1">IF(AND(НачИнвП_Дата&lt;=FG$3,(КИнвП_Дата)&gt;FG$3),
             SUMPRODUCT((MONTH(FG$3)&amp;YEAR(FG$3)=MONTH(Лизинги[Дата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H80" s="329">
        <f t="array" aca="1" ref="FH80" ca="1">IF(AND(НачИнвП_Дата&lt;=FH$3,(КИнвП_Дата)&gt;FH$3),
             SUMPRODUCT((MONTH(FH$3)&amp;YEAR(FH$3)=MONTH(Лизинги[Дата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I80" s="329">
        <f t="array" aca="1" ref="FI80" ca="1">IF(AND(НачИнвП_Дата&lt;=FI$3,(КИнвП_Дата)&gt;FI$3),
             SUMPRODUCT((MONTH(FI$3)&amp;YEAR(FI$3)=MONTH(Лизинги[Дата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J80" s="329">
        <f t="array" aca="1" ref="FJ80" ca="1">IF(AND(НачИнвП_Дата&lt;=FJ$3,(КИнвП_Дата)&gt;FJ$3),
             SUMPRODUCT((MONTH(FJ$3)&amp;YEAR(FJ$3)=MONTH(Лизинги[Дата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K80" s="329">
        <f t="array" aca="1" ref="FK80" ca="1">IF(AND(НачИнвП_Дата&lt;=FK$3,(КИнвП_Дата)&gt;FK$3),
             SUMPRODUCT((MONTH(FK$3)&amp;YEAR(FK$3)=MONTH(Лизинги[Дата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L80" s="329">
        <f t="array" aca="1" ref="FL80" ca="1">IF(AND(НачИнвП_Дата&lt;=FL$3,(КИнвП_Дата)&gt;FL$3),
             SUMPRODUCT((MONTH(FL$3)&amp;YEAR(FL$3)=MONTH(Лизинги[Дата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M80" s="329">
        <f t="array" aca="1" ref="FM80" ca="1">IF(AND(НачИнвП_Дата&lt;=FM$3,(КИнвП_Дата)&gt;FM$3),
             SUMPRODUCT((MONTH(FM$3)&amp;YEAR(FM$3)=MONTH(Лизинги[Дата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N80" s="544">
        <f ca="1">SUM(FB80:FM80)</f>
        <v>0</v>
      </c>
      <c r="FO80" s="329">
        <f t="array" aca="1" ref="FO80" ca="1">IF(AND(НачИнвП_Дата&lt;=FO$3,(КИнвП_Дата)&gt;FO$3),
             SUMPRODUCT((MONTH(FO$3)&amp;YEAR(FO$3)=MONTH(Лизинги[Дата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P80" s="329">
        <f t="array" aca="1" ref="FP80" ca="1">IF(AND(НачИнвП_Дата&lt;=FP$3,(КИнвП_Дата)&gt;FP$3),
             SUMPRODUCT((MONTH(FP$3)&amp;YEAR(FP$3)=MONTH(Лизинги[Дата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Q80" s="329">
        <f t="array" aca="1" ref="FQ80" ca="1">IF(AND(НачИнвП_Дата&lt;=FQ$3,(КИнвП_Дата)&gt;FQ$3),
             SUMPRODUCT((MONTH(FQ$3)&amp;YEAR(FQ$3)=MONTH(Лизинги[Дата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R80" s="329">
        <f t="array" aca="1" ref="FR80" ca="1">IF(AND(НачИнвП_Дата&lt;=FR$3,(КИнвП_Дата)&gt;FR$3),
             SUMPRODUCT((MONTH(FR$3)&amp;YEAR(FR$3)=MONTH(Лизинги[Дата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S80" s="329">
        <f t="array" aca="1" ref="FS80" ca="1">IF(AND(НачИнвП_Дата&lt;=FS$3,(КИнвП_Дата)&gt;FS$3),
             SUMPRODUCT((MONTH(FS$3)&amp;YEAR(FS$3)=MONTH(Лизинги[Дата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T80" s="329">
        <f t="array" aca="1" ref="FT80" ca="1">IF(AND(НачИнвП_Дата&lt;=FT$3,(КИнвП_Дата)&gt;FT$3),
             SUMPRODUCT((MONTH(FT$3)&amp;YEAR(FT$3)=MONTH(Лизинги[Дата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U80" s="329">
        <f t="array" aca="1" ref="FU80" ca="1">IF(AND(НачИнвП_Дата&lt;=FU$3,(КИнвП_Дата)&gt;FU$3),
             SUMPRODUCT((MONTH(FU$3)&amp;YEAR(FU$3)=MONTH(Лизинги[Дата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V80" s="329">
        <f t="array" aca="1" ref="FV80" ca="1">IF(AND(НачИнвП_Дата&lt;=FV$3,(КИнвП_Дата)&gt;FV$3),
             SUMPRODUCT((MONTH(FV$3)&amp;YEAR(FV$3)=MONTH(Лизинги[Дата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W80" s="329">
        <f t="array" aca="1" ref="FW80" ca="1">IF(AND(НачИнвП_Дата&lt;=FW$3,(КИнвП_Дата)&gt;FW$3),
             SUMPRODUCT((MONTH(FW$3)&amp;YEAR(FW$3)=MONTH(Лизинги[Дата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X80" s="329">
        <f t="array" aca="1" ref="FX80" ca="1">IF(AND(НачИнвП_Дата&lt;=FX$3,(КИнвП_Дата)&gt;FX$3),
             SUMPRODUCT((MONTH(FX$3)&amp;YEAR(FX$3)=MONTH(Лизинги[Дата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Y80" s="329">
        <f t="array" aca="1" ref="FY80" ca="1">IF(AND(НачИнвП_Дата&lt;=FY$3,(КИнвП_Дата)&gt;FY$3),
             SUMPRODUCT((MONTH(FY$3)&amp;YEAR(FY$3)=MONTH(Лизинги[Дата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FZ80" s="329">
        <f t="array" aca="1" ref="FZ80" ca="1">IF(AND(НачИнвП_Дата&lt;=FZ$3,(КИнвП_Дата)&gt;FZ$3),
             SUMPRODUCT((MONTH(FZ$3)&amp;YEAR(FZ$3)=MONTH(Лизинги[Дата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A80" s="544">
        <f ca="1">SUM(FO80:FZ80)</f>
        <v>0</v>
      </c>
      <c r="GB80" s="329">
        <f t="array" aca="1" ref="GB80" ca="1">IF(AND(НачИнвП_Дата&lt;=GB$3,(КИнвП_Дата)&gt;GB$3),
             SUMPRODUCT((MONTH(GB$3)&amp;YEAR(GB$3)=MONTH(Лизинги[Дата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C80" s="329">
        <f t="array" aca="1" ref="GC80" ca="1">IF(AND(НачИнвП_Дата&lt;=GC$3,(КИнвП_Дата)&gt;GC$3),
             SUMPRODUCT((MONTH(GC$3)&amp;YEAR(GC$3)=MONTH(Лизинги[Дата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D80" s="329">
        <f t="array" aca="1" ref="GD80" ca="1">IF(AND(НачИнвП_Дата&lt;=GD$3,(КИнвП_Дата)&gt;GD$3),
             SUMPRODUCT((MONTH(GD$3)&amp;YEAR(GD$3)=MONTH(Лизинги[Дата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E80" s="329">
        <f t="array" aca="1" ref="GE80" ca="1">IF(AND(НачИнвП_Дата&lt;=GE$3,(КИнвП_Дата)&gt;GE$3),
             SUMPRODUCT((MONTH(GE$3)&amp;YEAR(GE$3)=MONTH(Лизинги[Дата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F80" s="329">
        <f t="array" aca="1" ref="GF80" ca="1">IF(AND(НачИнвП_Дата&lt;=GF$3,(КИнвП_Дата)&gt;GF$3),
             SUMPRODUCT((MONTH(GF$3)&amp;YEAR(GF$3)=MONTH(Лизинги[Дата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G80" s="329">
        <f t="array" aca="1" ref="GG80" ca="1">IF(AND(НачИнвП_Дата&lt;=GG$3,(КИнвП_Дата)&gt;GG$3),
             SUMPRODUCT((MONTH(GG$3)&amp;YEAR(GG$3)=MONTH(Лизинги[Дата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H80" s="329">
        <f t="array" aca="1" ref="GH80" ca="1">IF(AND(НачИнвП_Дата&lt;=GH$3,(КИнвП_Дата)&gt;GH$3),
             SUMPRODUCT((MONTH(GH$3)&amp;YEAR(GH$3)=MONTH(Лизинги[Дата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I80" s="329">
        <f t="array" aca="1" ref="GI80" ca="1">IF(AND(НачИнвП_Дата&lt;=GI$3,(КИнвП_Дата)&gt;GI$3),
             SUMPRODUCT((MONTH(GI$3)&amp;YEAR(GI$3)=MONTH(Лизинги[Дата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J80" s="329">
        <f t="array" aca="1" ref="GJ80" ca="1">IF(AND(НачИнвП_Дата&lt;=GJ$3,(КИнвП_Дата)&gt;GJ$3),
             SUMPRODUCT((MONTH(GJ$3)&amp;YEAR(GJ$3)=MONTH(Лизинги[Дата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K80" s="329">
        <f t="array" aca="1" ref="GK80" ca="1">IF(AND(НачИнвП_Дата&lt;=GK$3,(КИнвП_Дата)&gt;GK$3),
             SUMPRODUCT((MONTH(GK$3)&amp;YEAR(GK$3)=MONTH(Лизинги[Дата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L80" s="329">
        <f t="array" aca="1" ref="GL80" ca="1">IF(AND(НачИнвП_Дата&lt;=GL$3,(КИнвП_Дата)&gt;GL$3),
             SUMPRODUCT((MONTH(GL$3)&amp;YEAR(GL$3)=MONTH(Лизинги[Дата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M80" s="329">
        <f t="array" aca="1" ref="GM80" ca="1">IF(AND(НачИнвП_Дата&lt;=GM$3,(КИнвП_Дата)&gt;GM$3),
             SUMPRODUCT((MONTH(GM$3)&amp;YEAR(GM$3)=MONTH(Лизинги[Дата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N80" s="544">
        <f ca="1">SUM(GB80:GM80)</f>
        <v>0</v>
      </c>
      <c r="GO80" s="329">
        <f t="array" aca="1" ref="GO80" ca="1">IF(AND(НачИнвП_Дата&lt;=GO$3,(КИнвП_Дата)&gt;GO$3),
             SUMPRODUCT((MONTH(GO$3)&amp;YEAR(GO$3)=MONTH(Лизинги[Дата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P80" s="329">
        <f t="array" aca="1" ref="GP80" ca="1">IF(AND(НачИнвП_Дата&lt;=GP$3,(КИнвП_Дата)&gt;GP$3),
             SUMPRODUCT((MONTH(GP$3)&amp;YEAR(GP$3)=MONTH(Лизинги[Дата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Q80" s="329">
        <f t="array" aca="1" ref="GQ80" ca="1">IF(AND(НачИнвП_Дата&lt;=GQ$3,(КИнвП_Дата)&gt;GQ$3),
             SUMPRODUCT((MONTH(GQ$3)&amp;YEAR(GQ$3)=MONTH(Лизинги[Дата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R80" s="329">
        <f t="array" aca="1" ref="GR80" ca="1">IF(AND(НачИнвП_Дата&lt;=GR$3,(КИнвП_Дата)&gt;GR$3),
             SUMPRODUCT((MONTH(GR$3)&amp;YEAR(GR$3)=MONTH(Лизинги[Дата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S80" s="329">
        <f t="array" aca="1" ref="GS80" ca="1">IF(AND(НачИнвП_Дата&lt;=GS$3,(КИнвП_Дата)&gt;GS$3),
             SUMPRODUCT((MONTH(GS$3)&amp;YEAR(GS$3)=MONTH(Лизинги[Дата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T80" s="329">
        <f t="array" aca="1" ref="GT80" ca="1">IF(AND(НачИнвП_Дата&lt;=GT$3,(КИнвП_Дата)&gt;GT$3),
             SUMPRODUCT((MONTH(GT$3)&amp;YEAR(GT$3)=MONTH(Лизинги[Дата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U80" s="329">
        <f t="array" aca="1" ref="GU80" ca="1">IF(AND(НачИнвП_Дата&lt;=GU$3,(КИнвП_Дата)&gt;GU$3),
             SUMPRODUCT((MONTH(GU$3)&amp;YEAR(GU$3)=MONTH(Лизинги[Дата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V80" s="329">
        <f t="array" aca="1" ref="GV80" ca="1">IF(AND(НачИнвП_Дата&lt;=GV$3,(КИнвП_Дата)&gt;GV$3),
             SUMPRODUCT((MONTH(GV$3)&amp;YEAR(GV$3)=MONTH(Лизинги[Дата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W80" s="329">
        <f t="array" aca="1" ref="GW80" ca="1">IF(AND(НачИнвП_Дата&lt;=GW$3,(КИнвП_Дата)&gt;GW$3),
             SUMPRODUCT((MONTH(GW$3)&amp;YEAR(GW$3)=MONTH(Лизинги[Дата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X80" s="329">
        <f t="array" aca="1" ref="GX80" ca="1">IF(AND(НачИнвП_Дата&lt;=GX$3,(КИнвП_Дата)&gt;GX$3),
             SUMPRODUCT((MONTH(GX$3)&amp;YEAR(GX$3)=MONTH(Лизинги[Дата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Y80" s="329">
        <f t="array" aca="1" ref="GY80" ca="1">IF(AND(НачИнвП_Дата&lt;=GY$3,(КИнвП_Дата)&gt;GY$3),
             SUMPRODUCT((MONTH(GY$3)&amp;YEAR(GY$3)=MONTH(Лизинги[Дата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GZ80" s="329">
        <f t="array" aca="1" ref="GZ80" ca="1">IF(AND(НачИнвП_Дата&lt;=GZ$3,(КИнвП_Дата)&gt;GZ$3),
             SUMPRODUCT((MONTH(GZ$3)&amp;YEAR(GZ$3)=MONTH(Лизинги[Дата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A80" s="544">
        <f ca="1">SUM(GO80:GZ80)</f>
        <v>0</v>
      </c>
      <c r="HB80" s="329">
        <f t="array" aca="1" ref="HB80" ca="1">IF(AND(НачИнвП_Дата&lt;=HB$3,(КИнвП_Дата)&gt;HB$3),
             SUMPRODUCT((MONTH(HB$3)&amp;YEAR(HB$3)=MONTH(Лизинги[Дата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C80" s="329">
        <f t="array" aca="1" ref="HC80" ca="1">IF(AND(НачИнвП_Дата&lt;=HC$3,(КИнвП_Дата)&gt;HC$3),
             SUMPRODUCT((MONTH(HC$3)&amp;YEAR(HC$3)=MONTH(Лизинги[Дата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D80" s="329">
        <f t="array" aca="1" ref="HD80" ca="1">IF(AND(НачИнвП_Дата&lt;=HD$3,(КИнвП_Дата)&gt;HD$3),
             SUMPRODUCT((MONTH(HD$3)&amp;YEAR(HD$3)=MONTH(Лизинги[Дата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E80" s="329">
        <f t="array" aca="1" ref="HE80" ca="1">IF(AND(НачИнвП_Дата&lt;=HE$3,(КИнвП_Дата)&gt;HE$3),
             SUMPRODUCT((MONTH(HE$3)&amp;YEAR(HE$3)=MONTH(Лизинги[Дата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F80" s="329">
        <f t="array" aca="1" ref="HF80" ca="1">IF(AND(НачИнвП_Дата&lt;=HF$3,(КИнвП_Дата)&gt;HF$3),
             SUMPRODUCT((MONTH(HF$3)&amp;YEAR(HF$3)=MONTH(Лизинги[Дата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G80" s="329">
        <f t="array" aca="1" ref="HG80" ca="1">IF(AND(НачИнвП_Дата&lt;=HG$3,(КИнвП_Дата)&gt;HG$3),
             SUMPRODUCT((MONTH(HG$3)&amp;YEAR(HG$3)=MONTH(Лизинги[Дата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H80" s="329">
        <f t="array" aca="1" ref="HH80" ca="1">IF(AND(НачИнвП_Дата&lt;=HH$3,(КИнвП_Дата)&gt;HH$3),
             SUMPRODUCT((MONTH(HH$3)&amp;YEAR(HH$3)=MONTH(Лизинги[Дата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I80" s="329">
        <f t="array" aca="1" ref="HI80" ca="1">IF(AND(НачИнвП_Дата&lt;=HI$3,(КИнвП_Дата)&gt;HI$3),
             SUMPRODUCT((MONTH(HI$3)&amp;YEAR(HI$3)=MONTH(Лизинги[Дата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J80" s="329">
        <f t="array" aca="1" ref="HJ80" ca="1">IF(AND(НачИнвП_Дата&lt;=HJ$3,(КИнвП_Дата)&gt;HJ$3),
             SUMPRODUCT((MONTH(HJ$3)&amp;YEAR(HJ$3)=MONTH(Лизинги[Дата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K80" s="329">
        <f t="array" aca="1" ref="HK80" ca="1">IF(AND(НачИнвП_Дата&lt;=HK$3,(КИнвП_Дата)&gt;HK$3),
             SUMPRODUCT((MONTH(HK$3)&amp;YEAR(HK$3)=MONTH(Лизинги[Дата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L80" s="329">
        <f t="array" aca="1" ref="HL80" ca="1">IF(AND(НачИнвП_Дата&lt;=HL$3,(КИнвП_Дата)&gt;HL$3),
             SUMPRODUCT((MONTH(HL$3)&amp;YEAR(HL$3)=MONTH(Лизинги[Дата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M80" s="329">
        <f t="array" aca="1" ref="HM80" ca="1">IF(AND(НачИнвП_Дата&lt;=HM$3,(КИнвП_Дата)&gt;HM$3),
             SUMPRODUCT((MONTH(HM$3)&amp;YEAR(HM$3)=MONTH(Лизинги[Дата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N80" s="544">
        <f ca="1">SUM(HB80:HM80)</f>
        <v>0</v>
      </c>
      <c r="HO80" s="329">
        <f t="array" aca="1" ref="HO80" ca="1">IF(AND(НачИнвП_Дата&lt;=HO$3,(КИнвП_Дата)&gt;HO$3),
             SUMPRODUCT((MONTH(HO$3)&amp;YEAR(HO$3)=MONTH(Лизинги[Дата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P80" s="329">
        <f t="array" aca="1" ref="HP80" ca="1">IF(AND(НачИнвП_Дата&lt;=HP$3,(КИнвП_Дата)&gt;HP$3),
             SUMPRODUCT((MONTH(HP$3)&amp;YEAR(HP$3)=MONTH(Лизинги[Дата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Q80" s="329">
        <f t="array" aca="1" ref="HQ80" ca="1">IF(AND(НачИнвП_Дата&lt;=HQ$3,(КИнвП_Дата)&gt;HQ$3),
             SUMPRODUCT((MONTH(HQ$3)&amp;YEAR(HQ$3)=MONTH(Лизинги[Дата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R80" s="329">
        <f t="array" aca="1" ref="HR80" ca="1">IF(AND(НачИнвП_Дата&lt;=HR$3,(КИнвП_Дата)&gt;HR$3),
             SUMPRODUCT((MONTH(HR$3)&amp;YEAR(HR$3)=MONTH(Лизинги[Дата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S80" s="329">
        <f t="array" aca="1" ref="HS80" ca="1">IF(AND(НачИнвП_Дата&lt;=HS$3,(КИнвП_Дата)&gt;HS$3),
             SUMPRODUCT((MONTH(HS$3)&amp;YEAR(HS$3)=MONTH(Лизинги[Дата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T80" s="329">
        <f t="array" aca="1" ref="HT80" ca="1">IF(AND(НачИнвП_Дата&lt;=HT$3,(КИнвП_Дата)&gt;HT$3),
             SUMPRODUCT((MONTH(HT$3)&amp;YEAR(HT$3)=MONTH(Лизинги[Дата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U80" s="329">
        <f t="array" aca="1" ref="HU80" ca="1">IF(AND(НачИнвП_Дата&lt;=HU$3,(КИнвП_Дата)&gt;HU$3),
             SUMPRODUCT((MONTH(HU$3)&amp;YEAR(HU$3)=MONTH(Лизинги[Дата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V80" s="329">
        <f t="array" aca="1" ref="HV80" ca="1">IF(AND(НачИнвП_Дата&lt;=HV$3,(КИнвП_Дата)&gt;HV$3),
             SUMPRODUCT((MONTH(HV$3)&amp;YEAR(HV$3)=MONTH(Лизинги[Дата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W80" s="329">
        <f t="array" aca="1" ref="HW80" ca="1">IF(AND(НачИнвП_Дата&lt;=HW$3,(КИнвП_Дата)&gt;HW$3),
             SUMPRODUCT((MONTH(HW$3)&amp;YEAR(HW$3)=MONTH(Лизинги[Дата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X80" s="329">
        <f t="array" aca="1" ref="HX80" ca="1">IF(AND(НачИнвП_Дата&lt;=HX$3,(КИнвП_Дата)&gt;HX$3),
             SUMPRODUCT((MONTH(HX$3)&amp;YEAR(HX$3)=MONTH(Лизинги[Дата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Y80" s="329">
        <f t="array" aca="1" ref="HY80" ca="1">IF(AND(НачИнвП_Дата&lt;=HY$3,(КИнвП_Дата)&gt;HY$3),
             SUMPRODUCT((MONTH(HY$3)&amp;YEAR(HY$3)=MONTH(Лизинги[Дата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HZ80" s="329">
        <f t="array" aca="1" ref="HZ80" ca="1">IF(AND(НачИнвП_Дата&lt;=HZ$3,(КИнвП_Дата)&gt;HZ$3),
             SUMPRODUCT((MONTH(HZ$3)&amp;YEAR(HZ$3)=MONTH(Лизинги[Дата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A80" s="544">
        <f ca="1">SUM(HO80:HZ80)</f>
        <v>0</v>
      </c>
      <c r="IB80" s="329">
        <f t="array" aca="1" ref="IB80" ca="1">IF(AND(НачИнвП_Дата&lt;=IB$3,(КИнвП_Дата)&gt;IB$3),
             SUMPRODUCT((MONTH(IB$3)&amp;YEAR(IB$3)=MONTH(Лизинги[Дата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C80" s="329">
        <f t="array" aca="1" ref="IC80" ca="1">IF(AND(НачИнвП_Дата&lt;=IC$3,(КИнвП_Дата)&gt;IC$3),
             SUMPRODUCT((MONTH(IC$3)&amp;YEAR(IC$3)=MONTH(Лизинги[Дата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D80" s="329">
        <f t="array" aca="1" ref="ID80" ca="1">IF(AND(НачИнвП_Дата&lt;=ID$3,(КИнвП_Дата)&gt;ID$3),
             SUMPRODUCT((MONTH(ID$3)&amp;YEAR(ID$3)=MONTH(Лизинги[Дата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E80" s="329">
        <f t="array" aca="1" ref="IE80" ca="1">IF(AND(НачИнвП_Дата&lt;=IE$3,(КИнвП_Дата)&gt;IE$3),
             SUMPRODUCT((MONTH(IE$3)&amp;YEAR(IE$3)=MONTH(Лизинги[Дата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F80" s="329">
        <f t="array" aca="1" ref="IF80" ca="1">IF(AND(НачИнвП_Дата&lt;=IF$3,(КИнвП_Дата)&gt;IF$3),
             SUMPRODUCT((MONTH(IF$3)&amp;YEAR(IF$3)=MONTH(Лизинги[Дата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G80" s="329">
        <f t="array" aca="1" ref="IG80" ca="1">IF(AND(НачИнвП_Дата&lt;=IG$3,(КИнвП_Дата)&gt;IG$3),
             SUMPRODUCT((MONTH(IG$3)&amp;YEAR(IG$3)=MONTH(Лизинги[Дата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H80" s="329">
        <f t="array" aca="1" ref="IH80" ca="1">IF(AND(НачИнвП_Дата&lt;=IH$3,(КИнвП_Дата)&gt;IH$3),
             SUMPRODUCT((MONTH(IH$3)&amp;YEAR(IH$3)=MONTH(Лизинги[Дата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I80" s="329">
        <f t="array" aca="1" ref="II80" ca="1">IF(AND(НачИнвП_Дата&lt;=II$3,(КИнвП_Дата)&gt;II$3),
             SUMPRODUCT((MONTH(II$3)&amp;YEAR(II$3)=MONTH(Лизинги[Дата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J80" s="329">
        <f t="array" aca="1" ref="IJ80" ca="1">IF(AND(НачИнвП_Дата&lt;=IJ$3,(КИнвП_Дата)&gt;IJ$3),
             SUMPRODUCT((MONTH(IJ$3)&amp;YEAR(IJ$3)=MONTH(Лизинги[Дата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K80" s="329">
        <f t="array" aca="1" ref="IK80" ca="1">IF(AND(НачИнвП_Дата&lt;=IK$3,(КИнвП_Дата)&gt;IK$3),
             SUMPRODUCT((MONTH(IK$3)&amp;YEAR(IK$3)=MONTH(Лизинги[Дата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L80" s="329">
        <f t="array" aca="1" ref="IL80" ca="1">IF(AND(НачИнвП_Дата&lt;=IL$3,(КИнвП_Дата)&gt;IL$3),
             SUMPRODUCT((MONTH(IL$3)&amp;YEAR(IL$3)=MONTH(Лизинги[Дата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M80" s="329">
        <f t="array" aca="1" ref="IM80" ca="1">IF(AND(НачИнвП_Дата&lt;=IM$3,(КИнвП_Дата)&gt;IM$3),
             SUMPRODUCT((MONTH(IM$3)&amp;YEAR(IM$3)=MONTH(Лизинги[Дата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N80" s="544">
        <f ca="1">SUM(IB80:IM80)</f>
        <v>0</v>
      </c>
      <c r="IO80" s="329">
        <f t="array" aca="1" ref="IO80" ca="1">IF(AND(НачИнвП_Дата&lt;=IO$3,(КИнвП_Дата)&gt;IO$3),
             SUMPRODUCT((MONTH(IO$3)&amp;YEAR(IO$3)=MONTH(Лизинги[Дата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P80" s="329">
        <f t="array" aca="1" ref="IP80" ca="1">IF(AND(НачИнвП_Дата&lt;=IP$3,(КИнвП_Дата)&gt;IP$3),
             SUMPRODUCT((MONTH(IP$3)&amp;YEAR(IP$3)=MONTH(Лизинги[Дата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Q80" s="329">
        <f t="array" aca="1" ref="IQ80" ca="1">IF(AND(НачИнвП_Дата&lt;=IQ$3,(КИнвП_Дата)&gt;IQ$3),
             SUMPRODUCT((MONTH(IQ$3)&amp;YEAR(IQ$3)=MONTH(Лизинги[Дата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R80" s="329">
        <f t="array" aca="1" ref="IR80" ca="1">IF(AND(НачИнвП_Дата&lt;=IR$3,(КИнвП_Дата)&gt;IR$3),
             SUMPRODUCT((MONTH(IR$3)&amp;YEAR(IR$3)=MONTH(Лизинги[Дата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S80" s="329">
        <f t="array" aca="1" ref="IS80" ca="1">IF(AND(НачИнвП_Дата&lt;=IS$3,(КИнвП_Дата)&gt;IS$3),
             SUMPRODUCT((MONTH(IS$3)&amp;YEAR(IS$3)=MONTH(Лизинги[Дата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T80" s="329">
        <f t="array" aca="1" ref="IT80" ca="1">IF(AND(НачИнвП_Дата&lt;=IT$3,(КИнвП_Дата)&gt;IT$3),
             SUMPRODUCT((MONTH(IT$3)&amp;YEAR(IT$3)=MONTH(Лизинги[Дата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U80" s="329">
        <f t="array" aca="1" ref="IU80" ca="1">IF(AND(НачИнвП_Дата&lt;=IU$3,(КИнвП_Дата)&gt;IU$3),
             SUMPRODUCT((MONTH(IU$3)&amp;YEAR(IU$3)=MONTH(Лизинги[Дата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V80" s="329">
        <f t="array" aca="1" ref="IV80" ca="1">IF(AND(НачИнвП_Дата&lt;=IV$3,(КИнвП_Дата)&gt;IV$3),
             SUMPRODUCT((MONTH(IV$3)&amp;YEAR(IV$3)=MONTH(Лизинги[Дата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W80" s="329">
        <f t="array" aca="1" ref="IW80" ca="1">IF(AND(НачИнвП_Дата&lt;=IW$3,(КИнвП_Дата)&gt;IW$3),
             SUMPRODUCT((MONTH(IW$3)&amp;YEAR(IW$3)=MONTH(Лизинги[Дата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X80" s="329">
        <f t="array" aca="1" ref="IX80" ca="1">IF(AND(НачИнвП_Дата&lt;=IX$3,(КИнвП_Дата)&gt;IX$3),
             SUMPRODUCT((MONTH(IX$3)&amp;YEAR(IX$3)=MONTH(Лизинги[Дата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Y80" s="329">
        <f t="array" aca="1" ref="IY80" ca="1">IF(AND(НачИнвП_Дата&lt;=IY$3,(КИнвП_Дата)&gt;IY$3),
             SUMPRODUCT((MONTH(IY$3)&amp;YEAR(IY$3)=MONTH(Лизинги[Дата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IZ80" s="329">
        <f t="array" aca="1" ref="IZ80" ca="1">IF(AND(НачИнвП_Дата&lt;=IZ$3,(КИнвП_Дата)&gt;IZ$3),
             SUMPRODUCT((MONTH(IZ$3)&amp;YEAR(IZ$3)=MONTH(Лизинги[Дата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A80" s="544">
        <f ca="1">SUM(IO80:IZ80)</f>
        <v>0</v>
      </c>
      <c r="JB80" s="329">
        <f t="array" aca="1" ref="JB80" ca="1">IF(AND(НачИнвП_Дата&lt;=JB$3,(КИнвП_Дата)&gt;JB$3),
             SUMPRODUCT((MONTH(JB$3)&amp;YEAR(JB$3)=MONTH(Лизинги[Дата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C80" s="329">
        <f t="array" aca="1" ref="JC80" ca="1">IF(AND(НачИнвП_Дата&lt;=JC$3,(КИнвП_Дата)&gt;JC$3),
             SUMPRODUCT((MONTH(JC$3)&amp;YEAR(JC$3)=MONTH(Лизинги[Дата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D80" s="329">
        <f t="array" aca="1" ref="JD80" ca="1">IF(AND(НачИнвП_Дата&lt;=JD$3,(КИнвП_Дата)&gt;JD$3),
             SUMPRODUCT((MONTH(JD$3)&amp;YEAR(JD$3)=MONTH(Лизинги[Дата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E80" s="329">
        <f t="array" aca="1" ref="JE80" ca="1">IF(AND(НачИнвП_Дата&lt;=JE$3,(КИнвП_Дата)&gt;JE$3),
             SUMPRODUCT((MONTH(JE$3)&amp;YEAR(JE$3)=MONTH(Лизинги[Дата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F80" s="329">
        <f t="array" aca="1" ref="JF80" ca="1">IF(AND(НачИнвП_Дата&lt;=JF$3,(КИнвП_Дата)&gt;JF$3),
             SUMPRODUCT((MONTH(JF$3)&amp;YEAR(JF$3)=MONTH(Лизинги[Дата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G80" s="329">
        <f t="array" aca="1" ref="JG80" ca="1">IF(AND(НачИнвП_Дата&lt;=JG$3,(КИнвП_Дата)&gt;JG$3),
             SUMPRODUCT((MONTH(JG$3)&amp;YEAR(JG$3)=MONTH(Лизинги[Дата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H80" s="329">
        <f t="array" aca="1" ref="JH80" ca="1">IF(AND(НачИнвП_Дата&lt;=JH$3,(КИнвП_Дата)&gt;JH$3),
             SUMPRODUCT((MONTH(JH$3)&amp;YEAR(JH$3)=MONTH(Лизинги[Дата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I80" s="329">
        <f t="array" aca="1" ref="JI80" ca="1">IF(AND(НачИнвП_Дата&lt;=JI$3,(КИнвП_Дата)&gt;JI$3),
             SUMPRODUCT((MONTH(JI$3)&amp;YEAR(JI$3)=MONTH(Лизинги[Дата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J80" s="329">
        <f t="array" aca="1" ref="JJ80" ca="1">IF(AND(НачИнвП_Дата&lt;=JJ$3,(КИнвП_Дата)&gt;JJ$3),
             SUMPRODUCT((MONTH(JJ$3)&amp;YEAR(JJ$3)=MONTH(Лизинги[Дата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K80" s="329">
        <f t="array" aca="1" ref="JK80" ca="1">IF(AND(НачИнвП_Дата&lt;=JK$3,(КИнвП_Дата)&gt;JK$3),
             SUMPRODUCT((MONTH(JK$3)&amp;YEAR(JK$3)=MONTH(Лизинги[Дата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L80" s="329">
        <f t="array" aca="1" ref="JL80" ca="1">IF(AND(НачИнвП_Дата&lt;=JL$3,(КИнвП_Дата)&gt;JL$3),
             SUMPRODUCT((MONTH(JL$3)&amp;YEAR(JL$3)=MONTH(Лизинги[Дата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M80" s="329">
        <f t="array" aca="1" ref="JM80" ca="1">IF(AND(НачИнвП_Дата&lt;=JM$3,(КИнвП_Дата)&gt;JM$3),
             SUMPRODUCT((MONTH(JM$3)&amp;YEAR(JM$3)=MONTH(Лизинги[Дата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N80" s="544">
        <f ca="1">SUM(JB80:JM80)</f>
        <v>0</v>
      </c>
      <c r="JO80" s="329">
        <f t="array" aca="1" ref="JO80" ca="1">IF(AND(НачИнвП_Дата&lt;=JO$3,(КИнвП_Дата)&gt;JO$3),
             SUMPRODUCT((MONTH(JO$3)&amp;YEAR(JO$3)=MONTH(Лизинги[Дата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P80" s="329">
        <f t="array" aca="1" ref="JP80" ca="1">IF(AND(НачИнвП_Дата&lt;=JP$3,(КИнвП_Дата)&gt;JP$3),
             SUMPRODUCT((MONTH(JP$3)&amp;YEAR(JP$3)=MONTH(Лизинги[Дата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Q80" s="329">
        <f t="array" aca="1" ref="JQ80" ca="1">IF(AND(НачИнвП_Дата&lt;=JQ$3,(КИнвП_Дата)&gt;JQ$3),
             SUMPRODUCT((MONTH(JQ$3)&amp;YEAR(JQ$3)=MONTH(Лизинги[Дата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R80" s="329">
        <f t="array" aca="1" ref="JR80" ca="1">IF(AND(НачИнвП_Дата&lt;=JR$3,(КИнвП_Дата)&gt;JR$3),
             SUMPRODUCT((MONTH(JR$3)&amp;YEAR(JR$3)=MONTH(Лизинги[Дата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S80" s="329">
        <f t="array" aca="1" ref="JS80" ca="1">IF(AND(НачИнвП_Дата&lt;=JS$3,(КИнвП_Дата)&gt;JS$3),
             SUMPRODUCT((MONTH(JS$3)&amp;YEAR(JS$3)=MONTH(Лизинги[Дата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T80" s="329">
        <f t="array" aca="1" ref="JT80" ca="1">IF(AND(НачИнвП_Дата&lt;=JT$3,(КИнвП_Дата)&gt;JT$3),
             SUMPRODUCT((MONTH(JT$3)&amp;YEAR(JT$3)=MONTH(Лизинги[Дата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U80" s="329">
        <f t="array" aca="1" ref="JU80" ca="1">IF(AND(НачИнвП_Дата&lt;=JU$3,(КИнвП_Дата)&gt;JU$3),
             SUMPRODUCT((MONTH(JU$3)&amp;YEAR(JU$3)=MONTH(Лизинги[Дата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V80" s="329">
        <f t="array" aca="1" ref="JV80" ca="1">IF(AND(НачИнвП_Дата&lt;=JV$3,(КИнвП_Дата)&gt;JV$3),
             SUMPRODUCT((MONTH(JV$3)&amp;YEAR(JV$3)=MONTH(Лизинги[Дата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W80" s="329">
        <f t="array" aca="1" ref="JW80" ca="1">IF(AND(НачИнвП_Дата&lt;=JW$3,(КИнвП_Дата)&gt;JW$3),
             SUMPRODUCT((MONTH(JW$3)&amp;YEAR(JW$3)=MONTH(Лизинги[Дата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X80" s="329">
        <f t="array" aca="1" ref="JX80" ca="1">IF(AND(НачИнвП_Дата&lt;=JX$3,(КИнвП_Дата)&gt;JX$3),
             SUMPRODUCT((MONTH(JX$3)&amp;YEAR(JX$3)=MONTH(Лизинги[Дата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Y80" s="329">
        <f t="array" aca="1" ref="JY80" ca="1">IF(AND(НачИнвП_Дата&lt;=JY$3,(КИнвП_Дата)&gt;JY$3),
             SUMPRODUCT((MONTH(JY$3)&amp;YEAR(JY$3)=MONTH(Лизинги[Дата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JZ80" s="329">
        <f t="array" aca="1" ref="JZ80" ca="1">IF(AND(НачИнвП_Дата&lt;=JZ$3,(КИнвП_Дата)&gt;JZ$3),
             SUMPRODUCT((MONTH(JZ$3)&amp;YEAR(JZ$3)=MONTH(Лизинги[Дата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A80" s="544">
        <f ca="1">SUM(JO80:JZ80)</f>
        <v>0</v>
      </c>
      <c r="KB80" s="329">
        <f t="array" aca="1" ref="KB80" ca="1">IF(AND(НачИнвП_Дата&lt;=KB$3,(КИнвП_Дата)&gt;KB$3),
             SUMPRODUCT((MONTH(KB$3)&amp;YEAR(KB$3)=MONTH(Лизинги[Дата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C80" s="329">
        <f t="array" aca="1" ref="KC80" ca="1">IF(AND(НачИнвП_Дата&lt;=KC$3,(КИнвП_Дата)&gt;KC$3),
             SUMPRODUCT((MONTH(KC$3)&amp;YEAR(KC$3)=MONTH(Лизинги[Дата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D80" s="329">
        <f t="array" aca="1" ref="KD80" ca="1">IF(AND(НачИнвП_Дата&lt;=KD$3,(КИнвП_Дата)&gt;KD$3),
             SUMPRODUCT((MONTH(KD$3)&amp;YEAR(KD$3)=MONTH(Лизинги[Дата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E80" s="329">
        <f t="array" aca="1" ref="KE80" ca="1">IF(AND(НачИнвП_Дата&lt;=KE$3,(КИнвП_Дата)&gt;KE$3),
             SUMPRODUCT((MONTH(KE$3)&amp;YEAR(KE$3)=MONTH(Лизинги[Дата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F80" s="329">
        <f t="array" aca="1" ref="KF80" ca="1">IF(AND(НачИнвП_Дата&lt;=KF$3,(КИнвП_Дата)&gt;KF$3),
             SUMPRODUCT((MONTH(KF$3)&amp;YEAR(KF$3)=MONTH(Лизинги[Дата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G80" s="329">
        <f t="array" aca="1" ref="KG80" ca="1">IF(AND(НачИнвП_Дата&lt;=KG$3,(КИнвП_Дата)&gt;KG$3),
             SUMPRODUCT((MONTH(KG$3)&amp;YEAR(KG$3)=MONTH(Лизинги[Дата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H80" s="329">
        <f t="array" aca="1" ref="KH80" ca="1">IF(AND(НачИнвП_Дата&lt;=KH$3,(КИнвП_Дата)&gt;KH$3),
             SUMPRODUCT((MONTH(KH$3)&amp;YEAR(KH$3)=MONTH(Лизинги[Дата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I80" s="329">
        <f t="array" aca="1" ref="KI80" ca="1">IF(AND(НачИнвП_Дата&lt;=KI$3,(КИнвП_Дата)&gt;KI$3),
             SUMPRODUCT((MONTH(KI$3)&amp;YEAR(KI$3)=MONTH(Лизинги[Дата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J80" s="329">
        <f t="array" aca="1" ref="KJ80" ca="1">IF(AND(НачИнвП_Дата&lt;=KJ$3,(КИнвП_Дата)&gt;KJ$3),
             SUMPRODUCT((MONTH(KJ$3)&amp;YEAR(KJ$3)=MONTH(Лизинги[Дата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K80" s="329">
        <f t="array" aca="1" ref="KK80" ca="1">IF(AND(НачИнвП_Дата&lt;=KK$3,(КИнвП_Дата)&gt;KK$3),
             SUMPRODUCT((MONTH(KK$3)&amp;YEAR(KK$3)=MONTH(Лизинги[Дата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L80" s="329">
        <f t="array" aca="1" ref="KL80" ca="1">IF(AND(НачИнвП_Дата&lt;=KL$3,(КИнвП_Дата)&gt;KL$3),
             SUMPRODUCT((MONTH(KL$3)&amp;YEAR(KL$3)=MONTH(Лизинги[Дата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M80" s="329">
        <f t="array" aca="1" ref="KM80" ca="1">IF(AND(НачИнвП_Дата&lt;=KM$3,(КИнвП_Дата)&gt;KM$3),
             SUMPRODUCT((MONTH(KM$3)&amp;YEAR(KM$3)=MONTH(Лизинги[Дата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N80" s="544">
        <f ca="1">SUM(KB80:KM80)</f>
        <v>0</v>
      </c>
      <c r="KO80" s="329">
        <f t="array" aca="1" ref="KO80" ca="1">IF(AND(НачИнвП_Дата&lt;=KO$3,(КИнвП_Дата)&gt;KO$3),
             SUMPRODUCT((MONTH(KO$3)&amp;YEAR(KO$3)=MONTH(Лизинги[Дата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P80" s="329">
        <f t="array" aca="1" ref="KP80" ca="1">IF(AND(НачИнвП_Дата&lt;=KP$3,(КИнвП_Дата)&gt;KP$3),
             SUMPRODUCT((MONTH(KP$3)&amp;YEAR(KP$3)=MONTH(Лизинги[Дата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Q80" s="329">
        <f t="array" aca="1" ref="KQ80" ca="1">IF(AND(НачИнвП_Дата&lt;=KQ$3,(КИнвП_Дата)&gt;KQ$3),
             SUMPRODUCT((MONTH(KQ$3)&amp;YEAR(KQ$3)=MONTH(Лизинги[Дата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R80" s="329">
        <f t="array" aca="1" ref="KR80" ca="1">IF(AND(НачИнвП_Дата&lt;=KR$3,(КИнвП_Дата)&gt;KR$3),
             SUMPRODUCT((MONTH(KR$3)&amp;YEAR(KR$3)=MONTH(Лизинги[Дата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S80" s="329">
        <f t="array" aca="1" ref="KS80" ca="1">IF(AND(НачИнвП_Дата&lt;=KS$3,(КИнвП_Дата)&gt;KS$3),
             SUMPRODUCT((MONTH(KS$3)&amp;YEAR(KS$3)=MONTH(Лизинги[Дата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T80" s="329">
        <f t="array" aca="1" ref="KT80" ca="1">IF(AND(НачИнвП_Дата&lt;=KT$3,(КИнвП_Дата)&gt;KT$3),
             SUMPRODUCT((MONTH(KT$3)&amp;YEAR(KT$3)=MONTH(Лизинги[Дата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U80" s="329">
        <f t="array" aca="1" ref="KU80" ca="1">IF(AND(НачИнвП_Дата&lt;=KU$3,(КИнвП_Дата)&gt;KU$3),
             SUMPRODUCT((MONTH(KU$3)&amp;YEAR(KU$3)=MONTH(Лизинги[Дата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V80" s="329">
        <f t="array" aca="1" ref="KV80" ca="1">IF(AND(НачИнвП_Дата&lt;=KV$3,(КИнвП_Дата)&gt;KV$3),
             SUMPRODUCT((MONTH(KV$3)&amp;YEAR(KV$3)=MONTH(Лизинги[Дата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W80" s="329">
        <f t="array" aca="1" ref="KW80" ca="1">IF(AND(НачИнвП_Дата&lt;=KW$3,(КИнвП_Дата)&gt;KW$3),
             SUMPRODUCT((MONTH(KW$3)&amp;YEAR(KW$3)=MONTH(Лизинги[Дата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X80" s="329">
        <f t="array" aca="1" ref="KX80" ca="1">IF(AND(НачИнвП_Дата&lt;=KX$3,(КИнвП_Дата)&gt;KX$3),
             SUMPRODUCT((MONTH(KX$3)&amp;YEAR(KX$3)=MONTH(Лизинги[Дата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Y80" s="329">
        <f t="array" aca="1" ref="KY80" ca="1">IF(AND(НачИнвП_Дата&lt;=KY$3,(КИнвП_Дата)&gt;KY$3),
             SUMPRODUCT((MONTH(KY$3)&amp;YEAR(KY$3)=MONTH(Лизинги[Дата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KZ80" s="329">
        <f t="array" aca="1" ref="KZ80" ca="1">IF(AND(НачИнвП_Дата&lt;=KZ$3,(КИнвП_Дата)&gt;KZ$3),
             SUMPRODUCT((MONTH(KZ$3)&amp;YEAR(KZ$3)=MONTH(Лизинги[Дата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A80" s="544">
        <f ca="1">SUM(KO80:KZ80)</f>
        <v>0</v>
      </c>
      <c r="LB80" s="329">
        <f t="array" aca="1" ref="LB80" ca="1">IF(AND(НачИнвП_Дата&lt;=LB$3,(КИнвП_Дата)&gt;LB$3),
             SUMPRODUCT((MONTH(LB$3)&amp;YEAR(LB$3)=MONTH(Лизинги[Дата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C80" s="329">
        <f t="array" aca="1" ref="LC80" ca="1">IF(AND(НачИнвП_Дата&lt;=LC$3,(КИнвП_Дата)&gt;LC$3),
             SUMPRODUCT((MONTH(LC$3)&amp;YEAR(LC$3)=MONTH(Лизинги[Дата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D80" s="329">
        <f t="array" aca="1" ref="LD80" ca="1">IF(AND(НачИнвП_Дата&lt;=LD$3,(КИнвП_Дата)&gt;LD$3),
             SUMPRODUCT((MONTH(LD$3)&amp;YEAR(LD$3)=MONTH(Лизинги[Дата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E80" s="329">
        <f t="array" aca="1" ref="LE80" ca="1">IF(AND(НачИнвП_Дата&lt;=LE$3,(КИнвП_Дата)&gt;LE$3),
             SUMPRODUCT((MONTH(LE$3)&amp;YEAR(LE$3)=MONTH(Лизинги[Дата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F80" s="329">
        <f t="array" aca="1" ref="LF80" ca="1">IF(AND(НачИнвП_Дата&lt;=LF$3,(КИнвП_Дата)&gt;LF$3),
             SUMPRODUCT((MONTH(LF$3)&amp;YEAR(LF$3)=MONTH(Лизинги[Дата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G80" s="329">
        <f t="array" aca="1" ref="LG80" ca="1">IF(AND(НачИнвП_Дата&lt;=LG$3,(КИнвП_Дата)&gt;LG$3),
             SUMPRODUCT((MONTH(LG$3)&amp;YEAR(LG$3)=MONTH(Лизинги[Дата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H80" s="329">
        <f t="array" aca="1" ref="LH80" ca="1">IF(AND(НачИнвП_Дата&lt;=LH$3,(КИнвП_Дата)&gt;LH$3),
             SUMPRODUCT((MONTH(LH$3)&amp;YEAR(LH$3)=MONTH(Лизинги[Дата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I80" s="329">
        <f t="array" aca="1" ref="LI80" ca="1">IF(AND(НачИнвП_Дата&lt;=LI$3,(КИнвП_Дата)&gt;LI$3),
             SUMPRODUCT((MONTH(LI$3)&amp;YEAR(LI$3)=MONTH(Лизинги[Дата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J80" s="329">
        <f t="array" aca="1" ref="LJ80" ca="1">IF(AND(НачИнвП_Дата&lt;=LJ$3,(КИнвП_Дата)&gt;LJ$3),
             SUMPRODUCT((MONTH(LJ$3)&amp;YEAR(LJ$3)=MONTH(Лизинги[Дата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K80" s="329">
        <f t="array" aca="1" ref="LK80" ca="1">IF(AND(НачИнвП_Дата&lt;=LK$3,(КИнвП_Дата)&gt;LK$3),
             SUMPRODUCT((MONTH(LK$3)&amp;YEAR(LK$3)=MONTH(Лизинги[Дата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L80" s="329">
        <f t="array" aca="1" ref="LL80" ca="1">IF(AND(НачИнвП_Дата&lt;=LL$3,(КИнвП_Дата)&gt;LL$3),
             SUMPRODUCT((MONTH(LL$3)&amp;YEAR(LL$3)=MONTH(Лизинги[Дата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M80" s="329">
        <f t="array" aca="1" ref="LM80" ca="1">IF(AND(НачИнвП_Дата&lt;=LM$3,(КИнвП_Дата)&gt;LM$3),
             SUMPRODUCT((MONTH(LM$3)&amp;YEAR(LM$3)=MONTH(Лизинги[Дата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N80" s="544">
        <f ca="1">SUM(LB80:LM80)</f>
        <v>0</v>
      </c>
      <c r="LO80" s="329">
        <f t="array" aca="1" ref="LO80" ca="1">IF(AND(НачИнвП_Дата&lt;=LO$3,(КИнвП_Дата)&gt;LO$3),
             SUMPRODUCT((MONTH(LO$3)&amp;YEAR(LO$3)=MONTH(Лизинги[Дата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P80" s="329">
        <f t="array" aca="1" ref="LP80" ca="1">IF(AND(НачИнвП_Дата&lt;=LP$3,(КИнвП_Дата)&gt;LP$3),
             SUMPRODUCT((MONTH(LP$3)&amp;YEAR(LP$3)=MONTH(Лизинги[Дата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Q80" s="329">
        <f t="array" aca="1" ref="LQ80" ca="1">IF(AND(НачИнвП_Дата&lt;=LQ$3,(КИнвП_Дата)&gt;LQ$3),
             SUMPRODUCT((MONTH(LQ$3)&amp;YEAR(LQ$3)=MONTH(Лизинги[Дата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R80" s="329">
        <f t="array" aca="1" ref="LR80" ca="1">IF(AND(НачИнвП_Дата&lt;=LR$3,(КИнвП_Дата)&gt;LR$3),
             SUMPRODUCT((MONTH(LR$3)&amp;YEAR(LR$3)=MONTH(Лизинги[Дата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S80" s="329">
        <f t="array" aca="1" ref="LS80" ca="1">IF(AND(НачИнвП_Дата&lt;=LS$3,(КИнвП_Дата)&gt;LS$3),
             SUMPRODUCT((MONTH(LS$3)&amp;YEAR(LS$3)=MONTH(Лизинги[Дата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T80" s="329">
        <f t="array" aca="1" ref="LT80" ca="1">IF(AND(НачИнвП_Дата&lt;=LT$3,(КИнвП_Дата)&gt;LT$3),
             SUMPRODUCT((MONTH(LT$3)&amp;YEAR(LT$3)=MONTH(Лизинги[Дата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U80" s="329">
        <f t="array" aca="1" ref="LU80" ca="1">IF(AND(НачИнвП_Дата&lt;=LU$3,(КИнвП_Дата)&gt;LU$3),
             SUMPRODUCT((MONTH(LU$3)&amp;YEAR(LU$3)=MONTH(Лизинги[Дата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V80" s="329">
        <f t="array" aca="1" ref="LV80" ca="1">IF(AND(НачИнвП_Дата&lt;=LV$3,(КИнвП_Дата)&gt;LV$3),
             SUMPRODUCT((MONTH(LV$3)&amp;YEAR(LV$3)=MONTH(Лизинги[Дата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W80" s="329">
        <f t="array" aca="1" ref="LW80" ca="1">IF(AND(НачИнвП_Дата&lt;=LW$3,(КИнвП_Дата)&gt;LW$3),
             SUMPRODUCT((MONTH(LW$3)&amp;YEAR(LW$3)=MONTH(Лизинги[Дата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X80" s="329">
        <f t="array" aca="1" ref="LX80" ca="1">IF(AND(НачИнвП_Дата&lt;=LX$3,(КИнвП_Дата)&gt;LX$3),
             SUMPRODUCT((MONTH(LX$3)&amp;YEAR(LX$3)=MONTH(Лизинги[Дата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Y80" s="329">
        <f t="array" aca="1" ref="LY80" ca="1">IF(AND(НачИнвП_Дата&lt;=LY$3,(КИнвП_Дата)&gt;LY$3),
             SUMPRODUCT((MONTH(LY$3)&amp;YEAR(LY$3)=MONTH(Лизинги[Дата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LZ80" s="329">
        <f t="array" aca="1" ref="LZ80" ca="1">IF(AND(НачИнвП_Дата&lt;=LZ$3,(КИнвП_Дата)&gt;LZ$3),
             SUMPRODUCT((MONTH(LZ$3)&amp;YEAR(LZ$3)=MONTH(Лизинги[Дата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A80" s="544">
        <f ca="1">SUM(LO80:LZ80)</f>
        <v>0</v>
      </c>
      <c r="MB80" s="329">
        <f t="array" aca="1" ref="MB80" ca="1">IF(AND(НачИнвП_Дата&lt;=MB$3,(КИнвП_Дата)&gt;MB$3),
             SUMPRODUCT((MONTH(MB$3)&amp;YEAR(MB$3)=MONTH(Лизинги[Дата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C80" s="329">
        <f t="array" aca="1" ref="MC80" ca="1">IF(AND(НачИнвП_Дата&lt;=MC$3,(КИнвП_Дата)&gt;MC$3),
             SUMPRODUCT((MONTH(MC$3)&amp;YEAR(MC$3)=MONTH(Лизинги[Дата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D80" s="329">
        <f t="array" aca="1" ref="MD80" ca="1">IF(AND(НачИнвП_Дата&lt;=MD$3,(КИнвП_Дата)&gt;MD$3),
             SUMPRODUCT((MONTH(MD$3)&amp;YEAR(MD$3)=MONTH(Лизинги[Дата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E80" s="329">
        <f t="array" aca="1" ref="ME80" ca="1">IF(AND(НачИнвП_Дата&lt;=ME$3,(КИнвП_Дата)&gt;ME$3),
             SUMPRODUCT((MONTH(ME$3)&amp;YEAR(ME$3)=MONTH(Лизинги[Дата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F80" s="329">
        <f t="array" aca="1" ref="MF80" ca="1">IF(AND(НачИнвП_Дата&lt;=MF$3,(КИнвП_Дата)&gt;MF$3),
             SUMPRODUCT((MONTH(MF$3)&amp;YEAR(MF$3)=MONTH(Лизинги[Дата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G80" s="329">
        <f t="array" aca="1" ref="MG80" ca="1">IF(AND(НачИнвП_Дата&lt;=MG$3,(КИнвП_Дата)&gt;MG$3),
             SUMPRODUCT((MONTH(MG$3)&amp;YEAR(MG$3)=MONTH(Лизинги[Дата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H80" s="329">
        <f t="array" aca="1" ref="MH80" ca="1">IF(AND(НачИнвП_Дата&lt;=MH$3,(КИнвП_Дата)&gt;MH$3),
             SUMPRODUCT((MONTH(MH$3)&amp;YEAR(MH$3)=MONTH(Лизинги[Дата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I80" s="329">
        <f t="array" aca="1" ref="MI80" ca="1">IF(AND(НачИнвП_Дата&lt;=MI$3,(КИнвП_Дата)&gt;MI$3),
             SUMPRODUCT((MONTH(MI$3)&amp;YEAR(MI$3)=MONTH(Лизинги[Дата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J80" s="329">
        <f t="array" aca="1" ref="MJ80" ca="1">IF(AND(НачИнвП_Дата&lt;=MJ$3,(КИнвП_Дата)&gt;MJ$3),
             SUMPRODUCT((MONTH(MJ$3)&amp;YEAR(MJ$3)=MONTH(Лизинги[Дата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K80" s="329">
        <f t="array" aca="1" ref="MK80" ca="1">IF(AND(НачИнвП_Дата&lt;=MK$3,(КИнвП_Дата)&gt;MK$3),
             SUMPRODUCT((MONTH(MK$3)&amp;YEAR(MK$3)=MONTH(Лизинги[Дата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L80" s="329">
        <f t="array" aca="1" ref="ML80" ca="1">IF(AND(НачИнвП_Дата&lt;=ML$3,(КИнвП_Дата)&gt;ML$3),
             SUMPRODUCT((MONTH(ML$3)&amp;YEAR(ML$3)=MONTH(Лизинги[Дата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M80" s="329">
        <f t="array" aca="1" ref="MM80" ca="1">IF(AND(НачИнвП_Дата&lt;=MM$3,(КИнвП_Дата)&gt;MM$3),
             SUMPRODUCT((MONTH(MM$3)&amp;YEAR(MM$3)=MONTH(Лизинги[Дата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N80" s="544">
        <f ca="1">SUM(MB80:MM80)</f>
        <v>0</v>
      </c>
      <c r="MO80" s="329">
        <f t="array" aca="1" ref="MO80" ca="1">IF(AND(НачИнвП_Дата&lt;=MO$3,(КИнвП_Дата)&gt;MO$3),
             SUMPRODUCT((MONTH(MO$3)&amp;YEAR(MO$3)=MONTH(Лизинги[Дата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P80" s="329">
        <f t="array" aca="1" ref="MP80" ca="1">IF(AND(НачИнвП_Дата&lt;=MP$3,(КИнвП_Дата)&gt;MP$3),
             SUMPRODUCT((MONTH(MP$3)&amp;YEAR(MP$3)=MONTH(Лизинги[Дата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Q80" s="329">
        <f t="array" aca="1" ref="MQ80" ca="1">IF(AND(НачИнвП_Дата&lt;=MQ$3,(КИнвП_Дата)&gt;MQ$3),
             SUMPRODUCT((MONTH(MQ$3)&amp;YEAR(MQ$3)=MONTH(Лизинги[Дата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R80" s="329">
        <f t="array" aca="1" ref="MR80" ca="1">IF(AND(НачИнвП_Дата&lt;=MR$3,(КИнвП_Дата)&gt;MR$3),
             SUMPRODUCT((MONTH(MR$3)&amp;YEAR(MR$3)=MONTH(Лизинги[Дата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S80" s="329">
        <f t="array" aca="1" ref="MS80" ca="1">IF(AND(НачИнвП_Дата&lt;=MS$3,(КИнвП_Дата)&gt;MS$3),
             SUMPRODUCT((MONTH(MS$3)&amp;YEAR(MS$3)=MONTH(Лизинги[Дата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T80" s="329">
        <f t="array" aca="1" ref="MT80" ca="1">IF(AND(НачИнвП_Дата&lt;=MT$3,(КИнвП_Дата)&gt;MT$3),
             SUMPRODUCT((MONTH(MT$3)&amp;YEAR(MT$3)=MONTH(Лизинги[Дата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U80" s="329">
        <f t="array" aca="1" ref="MU80" ca="1">IF(AND(НачИнвП_Дата&lt;=MU$3,(КИнвП_Дата)&gt;MU$3),
             SUMPRODUCT((MONTH(MU$3)&amp;YEAR(MU$3)=MONTH(Лизинги[Дата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V80" s="329">
        <f t="array" aca="1" ref="MV80" ca="1">IF(AND(НачИнвП_Дата&lt;=MV$3,(КИнвП_Дата)&gt;MV$3),
             SUMPRODUCT((MONTH(MV$3)&amp;YEAR(MV$3)=MONTH(Лизинги[Дата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W80" s="329">
        <f t="array" aca="1" ref="MW80" ca="1">IF(AND(НачИнвП_Дата&lt;=MW$3,(КИнвП_Дата)&gt;MW$3),
             SUMPRODUCT((MONTH(MW$3)&amp;YEAR(MW$3)=MONTH(Лизинги[Дата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X80" s="329">
        <f t="array" aca="1" ref="MX80" ca="1">IF(AND(НачИнвП_Дата&lt;=MX$3,(КИнвП_Дата)&gt;MX$3),
             SUMPRODUCT((MONTH(MX$3)&amp;YEAR(MX$3)=MONTH(Лизинги[Дата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Y80" s="329">
        <f t="array" aca="1" ref="MY80" ca="1">IF(AND(НачИнвП_Дата&lt;=MY$3,(КИнвП_Дата)&gt;MY$3),
             SUMPRODUCT((MONTH(MY$3)&amp;YEAR(MY$3)=MONTH(Лизинги[Дата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MZ80" s="329">
        <f t="array" aca="1" ref="MZ80" ca="1">IF(AND(НачИнвП_Дата&lt;=MZ$3,(КИнвП_Дата)&gt;MZ$3),
             SUMPRODUCT((MONTH(MZ$3)&amp;YEAR(MZ$3)=MONTH(Лизинги[Дата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A80" s="544">
        <f ca="1">SUM(MO80:MZ80)</f>
        <v>0</v>
      </c>
      <c r="NB80" s="329">
        <f t="array" aca="1" ref="NB80" ca="1">IF(AND(НачИнвП_Дата&lt;=NB$3,(КИнвП_Дата)&gt;NB$3),
             SUMPRODUCT((MONTH(NB$3)&amp;YEAR(NB$3)=MONTH(Лизинги[Дата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C80" s="329">
        <f t="array" aca="1" ref="NC80" ca="1">IF(AND(НачИнвП_Дата&lt;=NC$3,(КИнвП_Дата)&gt;NC$3),
             SUMPRODUCT((MONTH(NC$3)&amp;YEAR(NC$3)=MONTH(Лизинги[Дата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D80" s="329">
        <f t="array" aca="1" ref="ND80" ca="1">IF(AND(НачИнвП_Дата&lt;=ND$3,(КИнвП_Дата)&gt;ND$3),
             SUMPRODUCT((MONTH(ND$3)&amp;YEAR(ND$3)=MONTH(Лизинги[Дата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E80" s="329">
        <f t="array" aca="1" ref="NE80" ca="1">IF(AND(НачИнвП_Дата&lt;=NE$3,(КИнвП_Дата)&gt;NE$3),
             SUMPRODUCT((MONTH(NE$3)&amp;YEAR(NE$3)=MONTH(Лизинги[Дата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F80" s="329">
        <f t="array" aca="1" ref="NF80" ca="1">IF(AND(НачИнвП_Дата&lt;=NF$3,(КИнвП_Дата)&gt;NF$3),
             SUMPRODUCT((MONTH(NF$3)&amp;YEAR(NF$3)=MONTH(Лизинги[Дата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G80" s="329">
        <f t="array" aca="1" ref="NG80" ca="1">IF(AND(НачИнвП_Дата&lt;=NG$3,(КИнвП_Дата)&gt;NG$3),
             SUMPRODUCT((MONTH(NG$3)&amp;YEAR(NG$3)=MONTH(Лизинги[Дата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H80" s="329">
        <f t="array" aca="1" ref="NH80" ca="1">IF(AND(НачИнвП_Дата&lt;=NH$3,(КИнвП_Дата)&gt;NH$3),
             SUMPRODUCT((MONTH(NH$3)&amp;YEAR(NH$3)=MONTH(Лизинги[Дата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I80" s="329">
        <f t="array" aca="1" ref="NI80" ca="1">IF(AND(НачИнвП_Дата&lt;=NI$3,(КИнвП_Дата)&gt;NI$3),
             SUMPRODUCT((MONTH(NI$3)&amp;YEAR(NI$3)=MONTH(Лизинги[Дата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J80" s="329">
        <f t="array" aca="1" ref="NJ80" ca="1">IF(AND(НачИнвП_Дата&lt;=NJ$3,(КИнвП_Дата)&gt;NJ$3),
             SUMPRODUCT((MONTH(NJ$3)&amp;YEAR(NJ$3)=MONTH(Лизинги[Дата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K80" s="329">
        <f t="array" aca="1" ref="NK80" ca="1">IF(AND(НачИнвП_Дата&lt;=NK$3,(КИнвП_Дата)&gt;NK$3),
             SUMPRODUCT((MONTH(NK$3)&amp;YEAR(NK$3)=MONTH(Лизинги[Дата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L80" s="329">
        <f t="array" aca="1" ref="NL80" ca="1">IF(AND(НачИнвП_Дата&lt;=NL$3,(КИнвП_Дата)&gt;NL$3),
             SUMPRODUCT((MONTH(NL$3)&amp;YEAR(NL$3)=MONTH(Лизинги[Дата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M80" s="329">
        <f t="array" aca="1" ref="NM80" ca="1">IF(AND(НачИнвП_Дата&lt;=NM$3,(КИнвП_Дата)&gt;NM$3),
             SUMPRODUCT((MONTH(NM$3)&amp;YEAR(NM$3)=MONTH(Лизинги[Дата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N80" s="544">
        <f ca="1">SUM(NB80:NM80)</f>
        <v>0</v>
      </c>
      <c r="NO80" s="329">
        <f t="array" aca="1" ref="NO80" ca="1">IF(AND(НачИнвП_Дата&lt;=NO$3,(КИнвП_Дата)&gt;NO$3),
             SUMPRODUCT((MONTH(NO$3)&amp;YEAR(NO$3)=MONTH(Лизинги[Дата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P80" s="329">
        <f t="array" aca="1" ref="NP80" ca="1">IF(AND(НачИнвП_Дата&lt;=NP$3,(КИнвП_Дата)&gt;NP$3),
             SUMPRODUCT((MONTH(NP$3)&amp;YEAR(NP$3)=MONTH(Лизинги[Дата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Q80" s="329">
        <f t="array" aca="1" ref="NQ80" ca="1">IF(AND(НачИнвП_Дата&lt;=NQ$3,(КИнвП_Дата)&gt;NQ$3),
             SUMPRODUCT((MONTH(NQ$3)&amp;YEAR(NQ$3)=MONTH(Лизинги[Дата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R80" s="329">
        <f t="array" aca="1" ref="NR80" ca="1">IF(AND(НачИнвП_Дата&lt;=NR$3,(КИнвП_Дата)&gt;NR$3),
             SUMPRODUCT((MONTH(NR$3)&amp;YEAR(NR$3)=MONTH(Лизинги[Дата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S80" s="329">
        <f t="array" aca="1" ref="NS80" ca="1">IF(AND(НачИнвП_Дата&lt;=NS$3,(КИнвП_Дата)&gt;NS$3),
             SUMPRODUCT((MONTH(NS$3)&amp;YEAR(NS$3)=MONTH(Лизинги[Дата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T80" s="329">
        <f t="array" aca="1" ref="NT80" ca="1">IF(AND(НачИнвП_Дата&lt;=NT$3,(КИнвП_Дата)&gt;NT$3),
             SUMPRODUCT((MONTH(NT$3)&amp;YEAR(NT$3)=MONTH(Лизинги[Дата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U80" s="329">
        <f t="array" aca="1" ref="NU80" ca="1">IF(AND(НачИнвП_Дата&lt;=NU$3,(КИнвП_Дата)&gt;NU$3),
             SUMPRODUCT((MONTH(NU$3)&amp;YEAR(NU$3)=MONTH(Лизинги[Дата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V80" s="329">
        <f t="array" aca="1" ref="NV80" ca="1">IF(AND(НачИнвП_Дата&lt;=NV$3,(КИнвП_Дата)&gt;NV$3),
             SUMPRODUCT((MONTH(NV$3)&amp;YEAR(NV$3)=MONTH(Лизинги[Дата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W80" s="329">
        <f t="array" aca="1" ref="NW80" ca="1">IF(AND(НачИнвП_Дата&lt;=NW$3,(КИнвП_Дата)&gt;NW$3),
             SUMPRODUCT((MONTH(NW$3)&amp;YEAR(NW$3)=MONTH(Лизинги[Дата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X80" s="329">
        <f t="array" aca="1" ref="NX80" ca="1">IF(AND(НачИнвП_Дата&lt;=NX$3,(КИнвП_Дата)&gt;NX$3),
             SUMPRODUCT((MONTH(NX$3)&amp;YEAR(NX$3)=MONTH(Лизинги[Дата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Y80" s="329">
        <f t="array" aca="1" ref="NY80" ca="1">IF(AND(НачИнвП_Дата&lt;=NY$3,(КИнвП_Дата)&gt;NY$3),
             SUMPRODUCT((MONTH(NY$3)&amp;YEAR(NY$3)=MONTH(Лизинги[Дата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NZ80" s="329">
        <f t="array" aca="1" ref="NZ80" ca="1">IF(AND(НачИнвП_Дата&lt;=NZ$3,(КИнвП_Дата)&gt;NZ$3),
             SUMPRODUCT((MONTH(NZ$3)&amp;YEAR(NZ$3)=MONTH(Лизинги[Дата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OA80" s="544">
        <f ca="1">SUM(NO80:NZ80)</f>
        <v>0</v>
      </c>
      <c r="OB80" s="329">
        <f t="array" aca="1" ref="OB80" ca="1">IF(AND(НачИнвП_Дата&lt;=OB$3,(КИнвП_Дата)&gt;OB$3),
             SUMPRODUCT((MONTH(OB$3)&amp;YEAR(OB$3)=MONTH(Лизинги[Дата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OC80" s="329">
        <f t="array" aca="1" ref="OC80" ca="1">IF(AND(НачИнвП_Дата&lt;=OC$3,(КИнвП_Дата)&gt;OC$3),
             SUMPRODUCT((MONTH(OC$3)&amp;YEAR(OC$3)=MONTH(Лизинги[Дата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OD80" s="329">
        <f t="array" aca="1" ref="OD80" ca="1">IF(AND(НачИнвП_Дата&lt;=OD$3,(КИнвП_Дата)&gt;OD$3),
             SUMPRODUCT((MONTH(OD$3)&amp;YEAR(OD$3)=MONTH(Лизинги[Дата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OE80" s="329">
        <f t="array" aca="1" ref="OE80" ca="1">IF(AND(НачИнвП_Дата&lt;=OE$3,(КИнвП_Дата)&gt;OE$3),
             SUMPRODUCT((MONTH(OE$3)&amp;YEAR(OE$3)=MONTH(Лизинги[Дата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OF80" s="329">
        <f t="array" aca="1" ref="OF80" ca="1">IF(AND(НачИнвП_Дата&lt;=OF$3,(КИнвП_Дата)&gt;OF$3),
             SUMPRODUCT((MONTH(OF$3)&amp;YEAR(OF$3)=MONTH(Лизинги[Дата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OG80" s="329">
        <f t="array" aca="1" ref="OG80" ca="1">IF(AND(НачИнвП_Дата&lt;=OG$3,(КИнвП_Дата)&gt;OG$3),
             SUMPRODUCT((MONTH(OG$3)&amp;YEAR(OG$3)=MONTH(Лизинги[Дата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OH80" s="329">
        <f t="array" aca="1" ref="OH80" ca="1">IF(AND(НачИнвП_Дата&lt;=OH$3,(КИнвП_Дата)&gt;OH$3),
             SUMPRODUCT((MONTH(OH$3)&amp;YEAR(OH$3)=MONTH(Лизинги[Дата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OI80" s="329">
        <f t="array" aca="1" ref="OI80" ca="1">IF(AND(НачИнвП_Дата&lt;=OI$3,(КИнвП_Дата)&gt;OI$3),
             SUMPRODUCT((MONTH(OI$3)&amp;YEAR(OI$3)=MONTH(Лизинги[Дата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OJ80" s="329">
        <f t="array" aca="1" ref="OJ80" ca="1">IF(AND(НачИнвП_Дата&lt;=OJ$3,(КИнвП_Дата)&gt;OJ$3),
             SUMPRODUCT((MONTH(OJ$3)&amp;YEAR(OJ$3)=MONTH(Лизинги[Дата выдачи и погашения кредита])&amp;YEAR(Лизинги[Дата выдачи и погашения кредита]))*Лизинги[Возврат, руб.])/1000,
             "")</f>
        <v>0</v>
      </c>
      <c r="OK80" s="329" t="str">
        <f t="array" aca="1" ref="OK80" ca="1">IF(AND(НачИнвП_Дата&lt;=OK$3,(КИнвП_Дата)&gt;OK$3),
             SUMPRODUCT((MONTH(OK$3)&amp;YEAR(OK$3)=MONTH(Лизинги[Дата выдачи и погашения кредита])&amp;YEAR(Лизинги[Дата выдачи и погашения кредита]))*Лизинги[Возврат, руб.])/1000,
             "")</f>
        <v/>
      </c>
      <c r="OL80" s="329" t="str">
        <f t="array" aca="1" ref="OL80" ca="1">IF(AND(НачИнвП_Дата&lt;=OL$3,(КИнвП_Дата)&gt;OL$3),
             SUMPRODUCT((MONTH(OL$3)&amp;YEAR(OL$3)=MONTH(Лизинги[Дата выдачи и погашения кредита])&amp;YEAR(Лизинги[Дата выдачи и погашения кредита]))*Лизинги[Возврат, руб.])/1000,
             "")</f>
        <v/>
      </c>
      <c r="OM80" s="329" t="str">
        <f t="array" aca="1" ref="OM80" ca="1">IF(AND(НачИнвП_Дата&lt;=OM$3,(КИнвП_Дата)&gt;OM$3),
             SUMPRODUCT((MONTH(OM$3)&amp;YEAR(OM$3)=MONTH(Лизинги[Дата выдачи и погашения кредита])&amp;YEAR(Лизинги[Дата выдачи и погашения кредита]))*Лизинги[Возврат, руб.])/1000,
             "")</f>
        <v/>
      </c>
      <c r="ON80" s="544">
        <f ca="1">SUM(OB80:OM80)</f>
        <v>0</v>
      </c>
    </row>
    <row r="81" spans="1:404" outlineLevel="1">
      <c r="A81" s="209" t="s">
        <v>199</v>
      </c>
      <c r="B81" s="329">
        <f t="shared" ref="B81:K81" si="1821">SUM(B82:B84)</f>
        <v>0</v>
      </c>
      <c r="C81" s="329">
        <f t="shared" ca="1" si="1821"/>
        <v>0</v>
      </c>
      <c r="D81" s="329">
        <f t="shared" ca="1" si="1821"/>
        <v>0</v>
      </c>
      <c r="E81" s="329">
        <f t="shared" ca="1" si="1821"/>
        <v>0</v>
      </c>
      <c r="F81" s="329">
        <f t="shared" ca="1" si="1821"/>
        <v>0</v>
      </c>
      <c r="G81" s="329">
        <f t="shared" ca="1" si="1821"/>
        <v>0</v>
      </c>
      <c r="H81" s="329">
        <f t="shared" ca="1" si="1821"/>
        <v>0</v>
      </c>
      <c r="I81" s="329">
        <f t="shared" ca="1" si="1821"/>
        <v>0</v>
      </c>
      <c r="J81" s="329">
        <f t="shared" ca="1" si="1821"/>
        <v>0</v>
      </c>
      <c r="K81" s="329">
        <f t="shared" ca="1" si="1821"/>
        <v>547.94520547945206</v>
      </c>
      <c r="L81" s="329">
        <f t="shared" ref="L81" ca="1" si="1822">SUM(L82:L84)</f>
        <v>1027.3972602739727</v>
      </c>
      <c r="M81" s="329">
        <f t="shared" ref="M81" ca="1" si="1823">SUM(M82:M84)</f>
        <v>1058.6948268493152</v>
      </c>
      <c r="N81" s="544">
        <f t="shared" ca="1" si="1158"/>
        <v>2634.0372926027399</v>
      </c>
      <c r="O81" s="329">
        <f t="shared" ref="O81:X81" ca="1" si="1824">SUM(O82:O84)</f>
        <v>1055.7458180821918</v>
      </c>
      <c r="P81" s="329">
        <f t="shared" ca="1" si="1824"/>
        <v>950.91324712328776</v>
      </c>
      <c r="Q81" s="329">
        <f t="shared" ca="1" si="1824"/>
        <v>1049.8478005479453</v>
      </c>
      <c r="R81" s="329">
        <f t="shared" ca="1" si="1824"/>
        <v>1013.1278630136986</v>
      </c>
      <c r="S81" s="329">
        <f t="shared" ca="1" si="1824"/>
        <v>1043.9497830136986</v>
      </c>
      <c r="T81" s="329">
        <f t="shared" ca="1" si="1824"/>
        <v>1007.420104109589</v>
      </c>
      <c r="U81" s="329">
        <f t="shared" ca="1" si="1824"/>
        <v>1038.0517654794521</v>
      </c>
      <c r="V81" s="329">
        <f t="shared" ca="1" si="1824"/>
        <v>1035.102756712329</v>
      </c>
      <c r="W81" s="329">
        <f t="shared" ca="1" si="1824"/>
        <v>998.85846575342464</v>
      </c>
      <c r="X81" s="329">
        <f t="shared" ca="1" si="1824"/>
        <v>1029.2047391780823</v>
      </c>
      <c r="Y81" s="329">
        <f t="shared" ref="Y81:Z81" ca="1" si="1825">SUM(Y82:Y84)</f>
        <v>993.15070684931504</v>
      </c>
      <c r="Z81" s="329">
        <f t="shared" ca="1" si="1825"/>
        <v>1023.3067216438358</v>
      </c>
      <c r="AA81" s="544">
        <f t="shared" ref="AA81:AA89" ca="1" si="1826">SUM(O81:Z81)</f>
        <v>12238.67977150685</v>
      </c>
      <c r="AB81" s="329">
        <f t="shared" ref="AB81:AM81" ca="1" si="1827">SUM(AB82:AB84)</f>
        <v>1020.3577128767124</v>
      </c>
      <c r="AC81" s="329">
        <f t="shared" ca="1" si="1827"/>
        <v>918.94979726027395</v>
      </c>
      <c r="AD81" s="329">
        <f t="shared" ca="1" si="1827"/>
        <v>1014.4596953424658</v>
      </c>
      <c r="AE81" s="329">
        <f t="shared" ca="1" si="1827"/>
        <v>978.88130958904105</v>
      </c>
      <c r="AF81" s="329">
        <f t="shared" ca="1" si="1827"/>
        <v>1008.5616778082193</v>
      </c>
      <c r="AG81" s="329">
        <f t="shared" ca="1" si="1827"/>
        <v>973.17355068493146</v>
      </c>
      <c r="AH81" s="329">
        <f t="shared" ca="1" si="1827"/>
        <v>1002.6636602739726</v>
      </c>
      <c r="AI81" s="329">
        <f t="shared" ca="1" si="1827"/>
        <v>999.71465150684935</v>
      </c>
      <c r="AJ81" s="329">
        <f t="shared" ca="1" si="1827"/>
        <v>964.61191232876718</v>
      </c>
      <c r="AK81" s="329">
        <f t="shared" ca="1" si="1827"/>
        <v>993.81663397260274</v>
      </c>
      <c r="AL81" s="329">
        <f t="shared" ca="1" si="1827"/>
        <v>958.90415342465758</v>
      </c>
      <c r="AM81" s="329">
        <f t="shared" ca="1" si="1827"/>
        <v>987.91861643835614</v>
      </c>
      <c r="AN81" s="544">
        <f t="shared" ref="AN81:AN89" ca="1" si="1828">SUM(AB81:AM81)</f>
        <v>11822.013371506848</v>
      </c>
      <c r="AO81" s="329">
        <f t="shared" ref="AO81:AZ81" ca="1" si="1829">SUM(AO82:AO84)</f>
        <v>982.27843387978135</v>
      </c>
      <c r="AP81" s="329">
        <f t="shared" ca="1" si="1829"/>
        <v>916.15441912568315</v>
      </c>
      <c r="AQ81" s="329">
        <f t="shared" ca="1" si="1829"/>
        <v>976.39653114754117</v>
      </c>
      <c r="AR81" s="329">
        <f t="shared" ca="1" si="1829"/>
        <v>942.05378688524593</v>
      </c>
      <c r="AS81" s="329">
        <f t="shared" ca="1" si="1829"/>
        <v>970.51462841530054</v>
      </c>
      <c r="AT81" s="329">
        <f t="shared" ca="1" si="1829"/>
        <v>936.36162295081965</v>
      </c>
      <c r="AU81" s="329">
        <f t="shared" ca="1" si="1829"/>
        <v>964.63272568306013</v>
      </c>
      <c r="AV81" s="329">
        <f t="shared" ca="1" si="1829"/>
        <v>961.69177431694004</v>
      </c>
      <c r="AW81" s="329">
        <f t="shared" ca="1" si="1829"/>
        <v>927.82337704918029</v>
      </c>
      <c r="AX81" s="329">
        <f t="shared" ca="1" si="1829"/>
        <v>955.80987158469952</v>
      </c>
      <c r="AY81" s="329">
        <f t="shared" ca="1" si="1829"/>
        <v>922.13121311475402</v>
      </c>
      <c r="AZ81" s="329">
        <f t="shared" ca="1" si="1829"/>
        <v>949.92796885245912</v>
      </c>
      <c r="BA81" s="544">
        <f t="shared" ref="BA81:BA89" ca="1" si="1830">SUM(AO81:AZ81)</f>
        <v>11405.776353005464</v>
      </c>
      <c r="BB81" s="329">
        <f t="shared" ref="BB81:BM81" ca="1" si="1831">SUM(BB82:BB84)</f>
        <v>949.58150246575349</v>
      </c>
      <c r="BC81" s="329">
        <f t="shared" ca="1" si="1831"/>
        <v>855.02289753424668</v>
      </c>
      <c r="BD81" s="329">
        <f t="shared" ca="1" si="1831"/>
        <v>943.68348493150677</v>
      </c>
      <c r="BE81" s="329">
        <f t="shared" ca="1" si="1831"/>
        <v>910.38820273972601</v>
      </c>
      <c r="BF81" s="329">
        <f t="shared" ca="1" si="1831"/>
        <v>937.78546739726039</v>
      </c>
      <c r="BG81" s="329">
        <f t="shared" ca="1" si="1831"/>
        <v>904.68044383561642</v>
      </c>
      <c r="BH81" s="329">
        <f t="shared" ca="1" si="1831"/>
        <v>931.88744986301379</v>
      </c>
      <c r="BI81" s="329">
        <f t="shared" ca="1" si="1831"/>
        <v>928.93844109589031</v>
      </c>
      <c r="BJ81" s="329">
        <f t="shared" ca="1" si="1831"/>
        <v>896.11880547945202</v>
      </c>
      <c r="BK81" s="329">
        <f t="shared" ca="1" si="1831"/>
        <v>923.04042356164393</v>
      </c>
      <c r="BL81" s="329">
        <f t="shared" ca="1" si="1831"/>
        <v>890.41104657534243</v>
      </c>
      <c r="BM81" s="329">
        <f t="shared" ca="1" si="1831"/>
        <v>917.14240602739733</v>
      </c>
      <c r="BN81" s="544">
        <f t="shared" ref="BN81:BN89" ca="1" si="1832">SUM(BB81:BM81)</f>
        <v>10988.680571506849</v>
      </c>
      <c r="BO81" s="329">
        <f t="shared" ref="BO81:BZ81" ca="1" si="1833">SUM(BO82:BO84)</f>
        <v>914.19339726027397</v>
      </c>
      <c r="BP81" s="329">
        <f t="shared" ca="1" si="1833"/>
        <v>823.05944767123299</v>
      </c>
      <c r="BQ81" s="329">
        <f t="shared" ca="1" si="1833"/>
        <v>908.29537972602748</v>
      </c>
      <c r="BR81" s="329">
        <f t="shared" ca="1" si="1833"/>
        <v>876.14164931506855</v>
      </c>
      <c r="BS81" s="329">
        <f t="shared" ca="1" si="1833"/>
        <v>902.39736219178099</v>
      </c>
      <c r="BT81" s="329">
        <f t="shared" ca="1" si="1833"/>
        <v>870.43389041095895</v>
      </c>
      <c r="BU81" s="329">
        <f t="shared" ca="1" si="1833"/>
        <v>896.49934465753427</v>
      </c>
      <c r="BV81" s="329">
        <f t="shared" ca="1" si="1833"/>
        <v>893.55033589041102</v>
      </c>
      <c r="BW81" s="329">
        <f t="shared" ca="1" si="1833"/>
        <v>861.87225205479456</v>
      </c>
      <c r="BX81" s="329">
        <f t="shared" ca="1" si="1833"/>
        <v>887.65231835616453</v>
      </c>
      <c r="BY81" s="329">
        <f t="shared" ca="1" si="1833"/>
        <v>856.16449315068496</v>
      </c>
      <c r="BZ81" s="329">
        <f t="shared" ca="1" si="1833"/>
        <v>881.75430082191781</v>
      </c>
      <c r="CA81" s="544">
        <f t="shared" ref="CA81:CA89" ca="1" si="1834">SUM(BO81:BZ81)</f>
        <v>10572.014171506851</v>
      </c>
      <c r="CB81" s="329">
        <f t="shared" ref="CB81:CM81" ca="1" si="1835">SUM(CB82:CB84)</f>
        <v>878.80529205479456</v>
      </c>
      <c r="CC81" s="329">
        <f t="shared" ca="1" si="1835"/>
        <v>791.09599780821918</v>
      </c>
      <c r="CD81" s="329">
        <f t="shared" ca="1" si="1835"/>
        <v>872.90727452054796</v>
      </c>
      <c r="CE81" s="329">
        <f t="shared" ca="1" si="1835"/>
        <v>841.89509589041097</v>
      </c>
      <c r="CF81" s="329">
        <f t="shared" ca="1" si="1835"/>
        <v>867.00925698630135</v>
      </c>
      <c r="CG81" s="329">
        <f t="shared" ca="1" si="1835"/>
        <v>836.18733698630137</v>
      </c>
      <c r="CH81" s="329">
        <f t="shared" ca="1" si="1835"/>
        <v>861.11123945205486</v>
      </c>
      <c r="CI81" s="329">
        <f t="shared" ca="1" si="1835"/>
        <v>858.1622306849315</v>
      </c>
      <c r="CJ81" s="329">
        <f t="shared" ca="1" si="1835"/>
        <v>827.62569863013698</v>
      </c>
      <c r="CK81" s="329">
        <f t="shared" ca="1" si="1835"/>
        <v>852.26421315068501</v>
      </c>
      <c r="CL81" s="329">
        <f t="shared" ca="1" si="1835"/>
        <v>821.91793972602738</v>
      </c>
      <c r="CM81" s="329">
        <f t="shared" ca="1" si="1835"/>
        <v>846.3661956164384</v>
      </c>
      <c r="CN81" s="544">
        <f t="shared" ref="CN81:CN89" ca="1" si="1836">SUM(CB81:CM81)</f>
        <v>10155.347771506849</v>
      </c>
      <c r="CO81" s="329">
        <f t="shared" ref="CO81:CZ81" ca="1" si="1837">SUM(CO82:CO84)</f>
        <v>841.11276830601082</v>
      </c>
      <c r="CP81" s="329">
        <f t="shared" ca="1" si="1837"/>
        <v>784.0962158469946</v>
      </c>
      <c r="CQ81" s="329">
        <f t="shared" ca="1" si="1837"/>
        <v>835.23086557377053</v>
      </c>
      <c r="CR81" s="329">
        <f t="shared" ca="1" si="1837"/>
        <v>805.44185245901633</v>
      </c>
      <c r="CS81" s="329">
        <f t="shared" ca="1" si="1837"/>
        <v>829.34896284153012</v>
      </c>
      <c r="CT81" s="329">
        <f t="shared" ca="1" si="1837"/>
        <v>799.74968852459006</v>
      </c>
      <c r="CU81" s="329">
        <f t="shared" ca="1" si="1837"/>
        <v>823.4670601092896</v>
      </c>
      <c r="CV81" s="329">
        <f t="shared" ca="1" si="1837"/>
        <v>820.52610874316952</v>
      </c>
      <c r="CW81" s="329">
        <f t="shared" ca="1" si="1837"/>
        <v>791.21144262295081</v>
      </c>
      <c r="CX81" s="329">
        <f t="shared" ca="1" si="1837"/>
        <v>814.64420601092911</v>
      </c>
      <c r="CY81" s="329">
        <f t="shared" ca="1" si="1837"/>
        <v>785.51927868852465</v>
      </c>
      <c r="CZ81" s="329">
        <f t="shared" ca="1" si="1837"/>
        <v>808.76230327868859</v>
      </c>
      <c r="DA81" s="544">
        <f t="shared" ref="DA81:DA89" ca="1" si="1838">SUM(CO81:CZ81)</f>
        <v>9739.1107530054669</v>
      </c>
      <c r="DB81" s="329">
        <f t="shared" ref="DB81:DM81" ca="1" si="1839">SUM(DB82:DB84)</f>
        <v>808.02908164383564</v>
      </c>
      <c r="DC81" s="329">
        <f t="shared" ca="1" si="1839"/>
        <v>727.16909808219179</v>
      </c>
      <c r="DD81" s="329">
        <f t="shared" ca="1" si="1839"/>
        <v>802.13106410958903</v>
      </c>
      <c r="DE81" s="329">
        <f t="shared" ca="1" si="1839"/>
        <v>773.40198904109582</v>
      </c>
      <c r="DF81" s="329">
        <f t="shared" ca="1" si="1839"/>
        <v>796.23304657534243</v>
      </c>
      <c r="DG81" s="329">
        <f t="shared" ca="1" si="1839"/>
        <v>767.69423013698633</v>
      </c>
      <c r="DH81" s="329">
        <f t="shared" ca="1" si="1839"/>
        <v>790.33502904109594</v>
      </c>
      <c r="DI81" s="329">
        <f t="shared" ca="1" si="1839"/>
        <v>787.38602027397269</v>
      </c>
      <c r="DJ81" s="329">
        <f t="shared" ca="1" si="1839"/>
        <v>759.13259178082194</v>
      </c>
      <c r="DK81" s="329">
        <f t="shared" ca="1" si="1839"/>
        <v>781.48800273972597</v>
      </c>
      <c r="DL81" s="329">
        <f t="shared" ca="1" si="1839"/>
        <v>753.42483287671234</v>
      </c>
      <c r="DM81" s="329">
        <f t="shared" ca="1" si="1839"/>
        <v>775.58998520547959</v>
      </c>
      <c r="DN81" s="544">
        <f t="shared" ref="DN81:DN89" ca="1" si="1840">SUM(DB81:DM81)</f>
        <v>9322.0149715068492</v>
      </c>
      <c r="DO81" s="329">
        <f t="shared" ref="DO81:DZ81" ca="1" si="1841">SUM(DO82:DO84)</f>
        <v>772.64097643835623</v>
      </c>
      <c r="DP81" s="329">
        <f t="shared" ca="1" si="1841"/>
        <v>695.20564821917822</v>
      </c>
      <c r="DQ81" s="329">
        <f t="shared" ca="1" si="1841"/>
        <v>766.74295890410951</v>
      </c>
      <c r="DR81" s="329">
        <f t="shared" ca="1" si="1841"/>
        <v>739.15543561643835</v>
      </c>
      <c r="DS81" s="329">
        <f t="shared" ca="1" si="1841"/>
        <v>760.84494136986314</v>
      </c>
      <c r="DT81" s="329">
        <f t="shared" ca="1" si="1841"/>
        <v>733.44767671232876</v>
      </c>
      <c r="DU81" s="329">
        <f t="shared" ca="1" si="1841"/>
        <v>754.94692383561642</v>
      </c>
      <c r="DV81" s="329">
        <f t="shared" ca="1" si="1841"/>
        <v>751.99791506849306</v>
      </c>
      <c r="DW81" s="329">
        <f t="shared" ca="1" si="1841"/>
        <v>724.88603835616436</v>
      </c>
      <c r="DX81" s="329">
        <f t="shared" ca="1" si="1841"/>
        <v>746.09989753424668</v>
      </c>
      <c r="DY81" s="329">
        <f t="shared" ca="1" si="1841"/>
        <v>719.17827945205477</v>
      </c>
      <c r="DZ81" s="329">
        <f t="shared" ca="1" si="1841"/>
        <v>740.20187999999996</v>
      </c>
      <c r="EA81" s="544">
        <f t="shared" ref="EA81:EA89" ca="1" si="1842">SUM(DO81:DZ81)</f>
        <v>8905.3485715068491</v>
      </c>
      <c r="EB81" s="329">
        <f t="shared" ref="EB81:EM81" ca="1" si="1843">SUM(EB82:EB84)</f>
        <v>737.25287123287671</v>
      </c>
      <c r="EC81" s="329">
        <f t="shared" ca="1" si="1843"/>
        <v>663.24219835616441</v>
      </c>
      <c r="ED81" s="329">
        <f t="shared" ca="1" si="1843"/>
        <v>731.35485369863022</v>
      </c>
      <c r="EE81" s="329">
        <f t="shared" ca="1" si="1843"/>
        <v>704.90888219178089</v>
      </c>
      <c r="EF81" s="329">
        <f t="shared" ca="1" si="1843"/>
        <v>725.45683616438362</v>
      </c>
      <c r="EG81" s="329">
        <f t="shared" ca="1" si="1843"/>
        <v>699.20112328767129</v>
      </c>
      <c r="EH81" s="329">
        <f t="shared" ca="1" si="1843"/>
        <v>719.55881863013701</v>
      </c>
      <c r="EI81" s="329">
        <f t="shared" ca="1" si="1843"/>
        <v>716.60980986301377</v>
      </c>
      <c r="EJ81" s="329">
        <f t="shared" ca="1" si="1843"/>
        <v>690.63948493150679</v>
      </c>
      <c r="EK81" s="329">
        <f t="shared" ca="1" si="1843"/>
        <v>710.71179232876716</v>
      </c>
      <c r="EL81" s="329">
        <f t="shared" ca="1" si="1843"/>
        <v>684.93172602739719</v>
      </c>
      <c r="EM81" s="329">
        <f t="shared" ca="1" si="1843"/>
        <v>704.81377479452055</v>
      </c>
      <c r="EN81" s="544">
        <f t="shared" ref="EN81:EN89" ca="1" si="1844">SUM(EB81:EM81)</f>
        <v>8488.682171506849</v>
      </c>
      <c r="EO81" s="329">
        <f t="shared" ref="EO81:EZ81" ca="1" si="1845">SUM(EO82:EO84)</f>
        <v>699.94710273224041</v>
      </c>
      <c r="EP81" s="329">
        <f t="shared" ca="1" si="1845"/>
        <v>652.03801256830604</v>
      </c>
      <c r="EQ81" s="329">
        <f t="shared" ca="1" si="1845"/>
        <v>694.06520000000012</v>
      </c>
      <c r="ER81" s="329">
        <f t="shared" ca="1" si="1845"/>
        <v>668.82991803278696</v>
      </c>
      <c r="ES81" s="329">
        <f t="shared" ca="1" si="1845"/>
        <v>688.1832972677596</v>
      </c>
      <c r="ET81" s="329">
        <f t="shared" ca="1" si="1845"/>
        <v>663.13775409836069</v>
      </c>
      <c r="EU81" s="329">
        <f t="shared" ca="1" si="1845"/>
        <v>682.30139453551919</v>
      </c>
      <c r="EV81" s="329">
        <f t="shared" ca="1" si="1845"/>
        <v>679.36044316939888</v>
      </c>
      <c r="EW81" s="329">
        <f t="shared" ca="1" si="1845"/>
        <v>654.59950819672133</v>
      </c>
      <c r="EX81" s="329">
        <f t="shared" ca="1" si="1845"/>
        <v>673.47854043715859</v>
      </c>
      <c r="EY81" s="329">
        <f t="shared" ca="1" si="1845"/>
        <v>648.90734426229506</v>
      </c>
      <c r="EZ81" s="329">
        <f t="shared" ca="1" si="1845"/>
        <v>667.59663770491807</v>
      </c>
      <c r="FA81" s="544">
        <f t="shared" ref="FA81:FA89" ca="1" si="1846">SUM(EO81:EZ81)</f>
        <v>8072.4451530054639</v>
      </c>
      <c r="FB81" s="329">
        <f t="shared" ref="FB81:FM81" ca="1" si="1847">SUM(FB82:FB84)</f>
        <v>666.47666082191779</v>
      </c>
      <c r="FC81" s="329">
        <f t="shared" ca="1" si="1847"/>
        <v>599.31529863013702</v>
      </c>
      <c r="FD81" s="329">
        <f t="shared" ca="1" si="1847"/>
        <v>660.5786432876713</v>
      </c>
      <c r="FE81" s="329">
        <f t="shared" ca="1" si="1847"/>
        <v>636.41577534246574</v>
      </c>
      <c r="FF81" s="329">
        <f t="shared" ca="1" si="1847"/>
        <v>654.68062575342469</v>
      </c>
      <c r="FG81" s="329">
        <f t="shared" ca="1" si="1847"/>
        <v>630.70801643835614</v>
      </c>
      <c r="FH81" s="329">
        <f t="shared" ca="1" si="1847"/>
        <v>648.78260821917809</v>
      </c>
      <c r="FI81" s="329">
        <f t="shared" ca="1" si="1847"/>
        <v>645.83359945205484</v>
      </c>
      <c r="FJ81" s="329">
        <f t="shared" ca="1" si="1847"/>
        <v>622.14637808219186</v>
      </c>
      <c r="FK81" s="329">
        <f t="shared" ca="1" si="1847"/>
        <v>639.93558191780824</v>
      </c>
      <c r="FL81" s="329">
        <f t="shared" ca="1" si="1847"/>
        <v>616.43861917808226</v>
      </c>
      <c r="FM81" s="329">
        <f t="shared" ca="1" si="1847"/>
        <v>634.03756438356163</v>
      </c>
      <c r="FN81" s="544">
        <f t="shared" ref="FN81:FN89" ca="1" si="1848">SUM(FB81:FM81)</f>
        <v>7655.3493715068489</v>
      </c>
      <c r="FO81" s="329">
        <f t="shared" ref="FO81:FZ81" ca="1" si="1849">SUM(FO82:FO84)</f>
        <v>631.08855561643838</v>
      </c>
      <c r="FP81" s="329">
        <f t="shared" ca="1" si="1849"/>
        <v>567.35184876712333</v>
      </c>
      <c r="FQ81" s="329">
        <f t="shared" ca="1" si="1849"/>
        <v>625.19053808219189</v>
      </c>
      <c r="FR81" s="329">
        <f t="shared" ca="1" si="1849"/>
        <v>602.16922191780816</v>
      </c>
      <c r="FS81" s="329">
        <f t="shared" ca="1" si="1849"/>
        <v>619.29252054794517</v>
      </c>
      <c r="FT81" s="329">
        <f t="shared" ca="1" si="1849"/>
        <v>596.46146301369856</v>
      </c>
      <c r="FU81" s="329">
        <f t="shared" ca="1" si="1849"/>
        <v>613.39450301369868</v>
      </c>
      <c r="FV81" s="329">
        <f t="shared" ca="1" si="1849"/>
        <v>610.44549424657544</v>
      </c>
      <c r="FW81" s="329">
        <f t="shared" ca="1" si="1849"/>
        <v>587.89982465753428</v>
      </c>
      <c r="FX81" s="329">
        <f t="shared" ca="1" si="1849"/>
        <v>604.54747671232872</v>
      </c>
      <c r="FY81" s="329">
        <f t="shared" ca="1" si="1849"/>
        <v>582.19206575342469</v>
      </c>
      <c r="FZ81" s="329">
        <f t="shared" ca="1" si="1849"/>
        <v>598.64945917808234</v>
      </c>
      <c r="GA81" s="544">
        <f t="shared" ref="GA81:GA89" ca="1" si="1850">SUM(FO81:FZ81)</f>
        <v>7238.6829715068479</v>
      </c>
      <c r="GB81" s="329">
        <f t="shared" ref="GB81:GM81" ca="1" si="1851">SUM(GB82:GB84)</f>
        <v>595.70045041095898</v>
      </c>
      <c r="GC81" s="329">
        <f t="shared" ca="1" si="1851"/>
        <v>535.38839890410964</v>
      </c>
      <c r="GD81" s="329">
        <f t="shared" ca="1" si="1851"/>
        <v>589.80243287671226</v>
      </c>
      <c r="GE81" s="329">
        <f t="shared" ca="1" si="1851"/>
        <v>567.9226684931507</v>
      </c>
      <c r="GF81" s="329">
        <f t="shared" ca="1" si="1851"/>
        <v>583.90441534246588</v>
      </c>
      <c r="GG81" s="329">
        <f t="shared" ca="1" si="1851"/>
        <v>562.2149095890411</v>
      </c>
      <c r="GH81" s="329">
        <f t="shared" ca="1" si="1851"/>
        <v>578.00639780821916</v>
      </c>
      <c r="GI81" s="329">
        <f t="shared" ca="1" si="1851"/>
        <v>575.0573890410958</v>
      </c>
      <c r="GJ81" s="329">
        <f t="shared" ca="1" si="1851"/>
        <v>553.6532712328767</v>
      </c>
      <c r="GK81" s="329">
        <f t="shared" ca="1" si="1851"/>
        <v>569.15937150684942</v>
      </c>
      <c r="GL81" s="329">
        <f t="shared" ca="1" si="1851"/>
        <v>547.94551232876711</v>
      </c>
      <c r="GM81" s="329">
        <f t="shared" ca="1" si="1851"/>
        <v>563.26135397260271</v>
      </c>
      <c r="GN81" s="544">
        <f t="shared" ref="GN81:GN89" ca="1" si="1852">SUM(GB81:GM81)</f>
        <v>6822.0165715068488</v>
      </c>
      <c r="GO81" s="329">
        <f t="shared" ref="GO81:GZ81" ca="1" si="1853">SUM(GO82:GO84)</f>
        <v>558.78143715846988</v>
      </c>
      <c r="GP81" s="329">
        <f t="shared" ca="1" si="1853"/>
        <v>519.97980928961749</v>
      </c>
      <c r="GQ81" s="329">
        <f t="shared" ca="1" si="1853"/>
        <v>552.89953442622959</v>
      </c>
      <c r="GR81" s="329">
        <f t="shared" ca="1" si="1853"/>
        <v>532.21798360655737</v>
      </c>
      <c r="GS81" s="329">
        <f t="shared" ca="1" si="1853"/>
        <v>547.01763169398919</v>
      </c>
      <c r="GT81" s="329">
        <f t="shared" ca="1" si="1853"/>
        <v>526.52581967213109</v>
      </c>
      <c r="GU81" s="329">
        <f t="shared" ca="1" si="1853"/>
        <v>541.13572896174867</v>
      </c>
      <c r="GV81" s="329">
        <f t="shared" ca="1" si="1853"/>
        <v>538.19477759562847</v>
      </c>
      <c r="GW81" s="329">
        <f t="shared" ca="1" si="1853"/>
        <v>517.98757377049185</v>
      </c>
      <c r="GX81" s="329">
        <f t="shared" ca="1" si="1853"/>
        <v>532.31287486338806</v>
      </c>
      <c r="GY81" s="329">
        <f t="shared" ca="1" si="1853"/>
        <v>512.29540983606557</v>
      </c>
      <c r="GZ81" s="329">
        <f t="shared" ca="1" si="1853"/>
        <v>526.43097213114766</v>
      </c>
      <c r="HA81" s="544">
        <f t="shared" ref="HA81:HA89" ca="1" si="1854">SUM(GO81:GZ81)</f>
        <v>6405.7795530054645</v>
      </c>
      <c r="HB81" s="329">
        <f t="shared" ref="HB81:HM81" ca="1" si="1855">SUM(HB82:HB84)</f>
        <v>524.92424000000005</v>
      </c>
      <c r="HC81" s="329">
        <f t="shared" ca="1" si="1855"/>
        <v>471.46149917808219</v>
      </c>
      <c r="HD81" s="329">
        <f t="shared" ca="1" si="1855"/>
        <v>519.02622246575345</v>
      </c>
      <c r="HE81" s="329">
        <f t="shared" ca="1" si="1855"/>
        <v>499.4295616438356</v>
      </c>
      <c r="HF81" s="329">
        <f t="shared" ca="1" si="1855"/>
        <v>513.12820493150684</v>
      </c>
      <c r="HG81" s="329">
        <f t="shared" ca="1" si="1855"/>
        <v>493.72180273972606</v>
      </c>
      <c r="HH81" s="329">
        <f t="shared" ca="1" si="1855"/>
        <v>507.23018739726029</v>
      </c>
      <c r="HI81" s="329">
        <f t="shared" ca="1" si="1855"/>
        <v>504.28117863013705</v>
      </c>
      <c r="HJ81" s="329">
        <f t="shared" ca="1" si="1855"/>
        <v>485.16016438356166</v>
      </c>
      <c r="HK81" s="329">
        <f t="shared" ca="1" si="1855"/>
        <v>498.38316109589044</v>
      </c>
      <c r="HL81" s="329">
        <f t="shared" ca="1" si="1855"/>
        <v>479.45240547945207</v>
      </c>
      <c r="HM81" s="329">
        <f t="shared" ca="1" si="1855"/>
        <v>492.48514356164384</v>
      </c>
      <c r="HN81" s="544">
        <f t="shared" ref="HN81:HN89" ca="1" si="1856">SUM(HB81:HM81)</f>
        <v>5988.6837715068496</v>
      </c>
      <c r="HO81" s="329">
        <f t="shared" ref="HO81:HZ81" ca="1" si="1857">SUM(HO82:HO84)</f>
        <v>489.53613479452065</v>
      </c>
      <c r="HP81" s="329">
        <f t="shared" ca="1" si="1857"/>
        <v>439.4980493150685</v>
      </c>
      <c r="HQ81" s="329">
        <f t="shared" ca="1" si="1857"/>
        <v>483.63811726027399</v>
      </c>
      <c r="HR81" s="329">
        <f t="shared" ca="1" si="1857"/>
        <v>465.18300821917808</v>
      </c>
      <c r="HS81" s="329">
        <f t="shared" ca="1" si="1857"/>
        <v>477.74009972602738</v>
      </c>
      <c r="HT81" s="329">
        <f t="shared" ca="1" si="1857"/>
        <v>459.47524931506848</v>
      </c>
      <c r="HU81" s="329">
        <f t="shared" ca="1" si="1857"/>
        <v>471.84208219178083</v>
      </c>
      <c r="HV81" s="329">
        <f t="shared" ca="1" si="1857"/>
        <v>468.89307342465759</v>
      </c>
      <c r="HW81" s="329">
        <f t="shared" ca="1" si="1857"/>
        <v>450.91361095890409</v>
      </c>
      <c r="HX81" s="329">
        <f t="shared" ca="1" si="1857"/>
        <v>462.99505589041098</v>
      </c>
      <c r="HY81" s="329">
        <f t="shared" ca="1" si="1857"/>
        <v>445.20585205479449</v>
      </c>
      <c r="HZ81" s="329">
        <f t="shared" ca="1" si="1857"/>
        <v>457.09703835616443</v>
      </c>
      <c r="IA81" s="544">
        <f t="shared" ref="IA81:IA89" ca="1" si="1858">SUM(HO81:HZ81)</f>
        <v>5572.0173715068495</v>
      </c>
      <c r="IB81" s="329">
        <f t="shared" ref="IB81:IM81" ca="1" si="1859">SUM(IB82:IB84)</f>
        <v>454.14802958904113</v>
      </c>
      <c r="IC81" s="329">
        <f t="shared" ca="1" si="1859"/>
        <v>407.53459945205481</v>
      </c>
      <c r="ID81" s="329">
        <f t="shared" ca="1" si="1859"/>
        <v>448.25001205479452</v>
      </c>
      <c r="IE81" s="329">
        <f t="shared" ca="1" si="1859"/>
        <v>430.93645479452056</v>
      </c>
      <c r="IF81" s="329">
        <f t="shared" ca="1" si="1859"/>
        <v>442.35199452054792</v>
      </c>
      <c r="IG81" s="329">
        <f t="shared" ca="1" si="1859"/>
        <v>425.22869589041096</v>
      </c>
      <c r="IH81" s="329">
        <f t="shared" ca="1" si="1859"/>
        <v>436.45397698630137</v>
      </c>
      <c r="II81" s="329">
        <f t="shared" ca="1" si="1859"/>
        <v>433.50496821917807</v>
      </c>
      <c r="IJ81" s="329">
        <f t="shared" ca="1" si="1859"/>
        <v>416.66705753424657</v>
      </c>
      <c r="IK81" s="329">
        <f t="shared" ca="1" si="1859"/>
        <v>427.60695068493146</v>
      </c>
      <c r="IL81" s="329">
        <f t="shared" ca="1" si="1859"/>
        <v>410.95929863013697</v>
      </c>
      <c r="IM81" s="329">
        <f t="shared" ca="1" si="1859"/>
        <v>421.70893315068491</v>
      </c>
      <c r="IN81" s="544">
        <f t="shared" ref="IN81:IN89" ca="1" si="1860">SUM(IB81:IM81)</f>
        <v>5155.3509715068485</v>
      </c>
      <c r="IO81" s="329">
        <f t="shared" ref="IO81:IZ81" ca="1" si="1861">SUM(IO82:IO84)</f>
        <v>417.61577158469947</v>
      </c>
      <c r="IP81" s="329">
        <f t="shared" ca="1" si="1861"/>
        <v>387.921606010929</v>
      </c>
      <c r="IQ81" s="329">
        <f t="shared" ca="1" si="1861"/>
        <v>411.73386885245901</v>
      </c>
      <c r="IR81" s="329">
        <f t="shared" ca="1" si="1861"/>
        <v>395.60604918032783</v>
      </c>
      <c r="IS81" s="329">
        <f t="shared" ca="1" si="1861"/>
        <v>405.85196612021855</v>
      </c>
      <c r="IT81" s="329">
        <f t="shared" ca="1" si="1861"/>
        <v>389.91388524590167</v>
      </c>
      <c r="IU81" s="329">
        <f t="shared" ca="1" si="1861"/>
        <v>399.9700633879782</v>
      </c>
      <c r="IV81" s="329">
        <f t="shared" ca="1" si="1861"/>
        <v>397.02911202185794</v>
      </c>
      <c r="IW81" s="329">
        <f t="shared" ca="1" si="1861"/>
        <v>381.37563934426231</v>
      </c>
      <c r="IX81" s="329">
        <f t="shared" ca="1" si="1861"/>
        <v>391.14720928961748</v>
      </c>
      <c r="IY81" s="329">
        <f t="shared" ca="1" si="1861"/>
        <v>375.68347540983603</v>
      </c>
      <c r="IZ81" s="329">
        <f t="shared" ca="1" si="1861"/>
        <v>385.26530655737713</v>
      </c>
      <c r="JA81" s="544">
        <f t="shared" ref="JA81:JA89" ca="1" si="1862">SUM(IO81:IZ81)</f>
        <v>4739.1139530054643</v>
      </c>
      <c r="JB81" s="329">
        <f t="shared" ref="JB81:JM81" ca="1" si="1863">SUM(JB82:JB84)</f>
        <v>383.37181917808215</v>
      </c>
      <c r="JC81" s="329">
        <f t="shared" ca="1" si="1863"/>
        <v>343.60769972602742</v>
      </c>
      <c r="JD81" s="329">
        <f t="shared" ca="1" si="1863"/>
        <v>377.4738016438356</v>
      </c>
      <c r="JE81" s="329">
        <f t="shared" ca="1" si="1863"/>
        <v>362.44334794520546</v>
      </c>
      <c r="JF81" s="329">
        <f t="shared" ca="1" si="1863"/>
        <v>371.57578410958905</v>
      </c>
      <c r="JG81" s="329">
        <f t="shared" ca="1" si="1863"/>
        <v>356.73558904109586</v>
      </c>
      <c r="JH81" s="329">
        <f t="shared" ca="1" si="1863"/>
        <v>365.6777665753425</v>
      </c>
      <c r="JI81" s="329">
        <f t="shared" ca="1" si="1863"/>
        <v>362.7287578082192</v>
      </c>
      <c r="JJ81" s="329">
        <f t="shared" ca="1" si="1863"/>
        <v>348.17395068493147</v>
      </c>
      <c r="JK81" s="329">
        <f t="shared" ca="1" si="1863"/>
        <v>356.83074027397265</v>
      </c>
      <c r="JL81" s="329">
        <f t="shared" ca="1" si="1863"/>
        <v>342.46619178082193</v>
      </c>
      <c r="JM81" s="329">
        <f t="shared" ca="1" si="1863"/>
        <v>350.93272273972605</v>
      </c>
      <c r="JN81" s="544">
        <f t="shared" ref="JN81:JN89" ca="1" si="1864">SUM(JB81:JM81)</f>
        <v>4322.0181715068493</v>
      </c>
      <c r="JO81" s="329">
        <f t="shared" ref="JO81:JZ81" ca="1" si="1865">SUM(JO82:JO84)</f>
        <v>347.98371397260274</v>
      </c>
      <c r="JP81" s="329">
        <f t="shared" ca="1" si="1865"/>
        <v>311.64424986301367</v>
      </c>
      <c r="JQ81" s="329">
        <f t="shared" ca="1" si="1865"/>
        <v>342.08569643835619</v>
      </c>
      <c r="JR81" s="329">
        <f t="shared" ca="1" si="1865"/>
        <v>328.19679452054794</v>
      </c>
      <c r="JS81" s="329">
        <f t="shared" ca="1" si="1865"/>
        <v>336.18767890410965</v>
      </c>
      <c r="JT81" s="329">
        <f t="shared" ca="1" si="1865"/>
        <v>322.48903561643834</v>
      </c>
      <c r="JU81" s="329">
        <f t="shared" ca="1" si="1865"/>
        <v>330.28966136986304</v>
      </c>
      <c r="JV81" s="329">
        <f t="shared" ca="1" si="1865"/>
        <v>327.34065260273974</v>
      </c>
      <c r="JW81" s="329">
        <f t="shared" ca="1" si="1865"/>
        <v>313.92739726027401</v>
      </c>
      <c r="JX81" s="329">
        <f t="shared" ca="1" si="1865"/>
        <v>321.44263506849319</v>
      </c>
      <c r="JY81" s="329">
        <f t="shared" ca="1" si="1865"/>
        <v>308.21963835616441</v>
      </c>
      <c r="JZ81" s="329">
        <f t="shared" ca="1" si="1865"/>
        <v>315.54461753424658</v>
      </c>
      <c r="KA81" s="544">
        <f t="shared" ref="KA81:KA89" ca="1" si="1866">SUM(JO81:JZ81)</f>
        <v>3905.3517715068497</v>
      </c>
      <c r="KB81" s="329">
        <f t="shared" ref="KB81:KM81" ca="1" si="1867">SUM(KB82:KB84)</f>
        <v>312.59560876712334</v>
      </c>
      <c r="KC81" s="329">
        <f t="shared" ca="1" si="1867"/>
        <v>279.68079999999998</v>
      </c>
      <c r="KD81" s="329">
        <f t="shared" ca="1" si="1867"/>
        <v>306.69759123287673</v>
      </c>
      <c r="KE81" s="329">
        <f t="shared" ca="1" si="1867"/>
        <v>293.95024109589042</v>
      </c>
      <c r="KF81" s="329">
        <f t="shared" ca="1" si="1867"/>
        <v>300.79957369863013</v>
      </c>
      <c r="KG81" s="329">
        <f t="shared" ca="1" si="1867"/>
        <v>288.24248219178082</v>
      </c>
      <c r="KH81" s="329">
        <f t="shared" ca="1" si="1867"/>
        <v>294.90155616438352</v>
      </c>
      <c r="KI81" s="329">
        <f t="shared" ca="1" si="1867"/>
        <v>291.95254739726033</v>
      </c>
      <c r="KJ81" s="329">
        <f t="shared" ca="1" si="1867"/>
        <v>279.68084383561643</v>
      </c>
      <c r="KK81" s="329">
        <f t="shared" ca="1" si="1867"/>
        <v>286.05452986301373</v>
      </c>
      <c r="KL81" s="329">
        <f t="shared" ca="1" si="1867"/>
        <v>273.97308493150683</v>
      </c>
      <c r="KM81" s="329">
        <f t="shared" ca="1" si="1867"/>
        <v>280.15651232876712</v>
      </c>
      <c r="KN81" s="544">
        <f t="shared" ref="KN81:KN89" ca="1" si="1868">SUM(KB81:KM81)</f>
        <v>3488.6853715068501</v>
      </c>
      <c r="KO81" s="329">
        <f t="shared" ref="KO81:KZ81" ca="1" si="1869">SUM(KO82:KO84)</f>
        <v>276.45010601092901</v>
      </c>
      <c r="KP81" s="329">
        <f t="shared" ca="1" si="1869"/>
        <v>255.86340273224044</v>
      </c>
      <c r="KQ81" s="329">
        <f t="shared" ca="1" si="1869"/>
        <v>270.56820327868854</v>
      </c>
      <c r="KR81" s="329">
        <f t="shared" ca="1" si="1869"/>
        <v>258.99411475409835</v>
      </c>
      <c r="KS81" s="329">
        <f t="shared" ca="1" si="1869"/>
        <v>264.68630054644808</v>
      </c>
      <c r="KT81" s="329">
        <f t="shared" ca="1" si="1869"/>
        <v>253.30195081967216</v>
      </c>
      <c r="KU81" s="329">
        <f t="shared" ca="1" si="1869"/>
        <v>258.80439781420768</v>
      </c>
      <c r="KV81" s="329">
        <f t="shared" ca="1" si="1869"/>
        <v>255.86344644808747</v>
      </c>
      <c r="KW81" s="329">
        <f t="shared" ca="1" si="1869"/>
        <v>244.76370491803277</v>
      </c>
      <c r="KX81" s="329">
        <f t="shared" ca="1" si="1869"/>
        <v>249.98154371584698</v>
      </c>
      <c r="KY81" s="329">
        <f t="shared" ca="1" si="1869"/>
        <v>239.07154098360655</v>
      </c>
      <c r="KZ81" s="329">
        <f t="shared" ca="1" si="1869"/>
        <v>244.09964098360658</v>
      </c>
      <c r="LA81" s="544">
        <f t="shared" ref="LA81:LA89" ca="1" si="1870">SUM(KO81:KZ81)</f>
        <v>3072.4483530054645</v>
      </c>
      <c r="LB81" s="329">
        <f t="shared" ref="LB81:LM81" ca="1" si="1871">SUM(LB82:LB84)</f>
        <v>241.81939835616438</v>
      </c>
      <c r="LC81" s="329">
        <f t="shared" ca="1" si="1871"/>
        <v>215.75390027397262</v>
      </c>
      <c r="LD81" s="329">
        <f t="shared" ca="1" si="1871"/>
        <v>235.92138082191781</v>
      </c>
      <c r="LE81" s="329">
        <f t="shared" ca="1" si="1871"/>
        <v>225.45713424657535</v>
      </c>
      <c r="LF81" s="329">
        <f t="shared" ca="1" si="1871"/>
        <v>230.02336328767126</v>
      </c>
      <c r="LG81" s="329">
        <f t="shared" ca="1" si="1871"/>
        <v>219.74937534246575</v>
      </c>
      <c r="LH81" s="329">
        <f t="shared" ca="1" si="1871"/>
        <v>224.12534575342465</v>
      </c>
      <c r="LI81" s="329">
        <f t="shared" ca="1" si="1871"/>
        <v>221.17633698630138</v>
      </c>
      <c r="LJ81" s="329">
        <f t="shared" ca="1" si="1871"/>
        <v>211.18773698630136</v>
      </c>
      <c r="LK81" s="329">
        <f t="shared" ca="1" si="1871"/>
        <v>215.27831945205483</v>
      </c>
      <c r="LL81" s="329">
        <f t="shared" ca="1" si="1871"/>
        <v>205.47997808219179</v>
      </c>
      <c r="LM81" s="329">
        <f t="shared" ca="1" si="1871"/>
        <v>209.38030191780823</v>
      </c>
      <c r="LN81" s="544">
        <f t="shared" ref="LN81:LN89" ca="1" si="1872">SUM(LB81:LM81)</f>
        <v>2655.3525715068495</v>
      </c>
      <c r="LO81" s="329">
        <f t="shared" ref="LO81:LZ81" ca="1" si="1873">SUM(LO82:LO84)</f>
        <v>206.43129315068495</v>
      </c>
      <c r="LP81" s="329">
        <f t="shared" ca="1" si="1873"/>
        <v>183.79045041095893</v>
      </c>
      <c r="LQ81" s="329">
        <f t="shared" ca="1" si="1873"/>
        <v>200.5332756164384</v>
      </c>
      <c r="LR81" s="329">
        <f t="shared" ca="1" si="1873"/>
        <v>191.2105808219178</v>
      </c>
      <c r="LS81" s="329">
        <f t="shared" ca="1" si="1873"/>
        <v>194.63525808219177</v>
      </c>
      <c r="LT81" s="329">
        <f t="shared" ca="1" si="1873"/>
        <v>185.50282191780821</v>
      </c>
      <c r="LU81" s="329">
        <f t="shared" ca="1" si="1873"/>
        <v>188.73724054794519</v>
      </c>
      <c r="LV81" s="329">
        <f t="shared" ca="1" si="1873"/>
        <v>185.78823178082195</v>
      </c>
      <c r="LW81" s="329">
        <f t="shared" ca="1" si="1873"/>
        <v>176.94118356164384</v>
      </c>
      <c r="LX81" s="329">
        <f t="shared" ca="1" si="1873"/>
        <v>179.89021424657534</v>
      </c>
      <c r="LY81" s="329">
        <f t="shared" ca="1" si="1873"/>
        <v>171.23342465753424</v>
      </c>
      <c r="LZ81" s="329">
        <f t="shared" ca="1" si="1873"/>
        <v>173.99219671232879</v>
      </c>
      <c r="MA81" s="544">
        <f t="shared" ref="MA81:MA89" ca="1" si="1874">SUM(LO81:LZ81)</f>
        <v>2238.6861715068494</v>
      </c>
      <c r="MB81" s="329">
        <f t="shared" ref="MB81:MM81" ca="1" si="1875">SUM(MB82:MB84)</f>
        <v>171.04318794520549</v>
      </c>
      <c r="MC81" s="329">
        <f t="shared" ca="1" si="1875"/>
        <v>151.8270005479452</v>
      </c>
      <c r="MD81" s="329">
        <f t="shared" ca="1" si="1875"/>
        <v>165.14517041095891</v>
      </c>
      <c r="ME81" s="329">
        <f t="shared" ca="1" si="1875"/>
        <v>156.96402739726028</v>
      </c>
      <c r="MF81" s="329">
        <f t="shared" ca="1" si="1875"/>
        <v>159.24715287671236</v>
      </c>
      <c r="MG81" s="329">
        <f t="shared" ca="1" si="1875"/>
        <v>151.25626849315069</v>
      </c>
      <c r="MH81" s="329">
        <f t="shared" ca="1" si="1875"/>
        <v>153.34913534246579</v>
      </c>
      <c r="MI81" s="329">
        <f t="shared" ca="1" si="1875"/>
        <v>150.40012657534245</v>
      </c>
      <c r="MJ81" s="329">
        <f t="shared" ca="1" si="1875"/>
        <v>142.69463013698629</v>
      </c>
      <c r="MK81" s="329">
        <f t="shared" ca="1" si="1875"/>
        <v>144.50210904109591</v>
      </c>
      <c r="ML81" s="329">
        <f t="shared" ca="1" si="1875"/>
        <v>136.98687123287669</v>
      </c>
      <c r="MM81" s="329">
        <f t="shared" ca="1" si="1875"/>
        <v>138.60409150684933</v>
      </c>
      <c r="MN81" s="544">
        <f t="shared" ref="MN81:MN89" ca="1" si="1876">SUM(MB81:MM81)</f>
        <v>1822.0197715068493</v>
      </c>
      <c r="MO81" s="329">
        <f t="shared" ref="MO81:MZ81" ca="1" si="1877">SUM(MO82:MO84)</f>
        <v>135.28444043715848</v>
      </c>
      <c r="MP81" s="329">
        <f t="shared" ca="1" si="1877"/>
        <v>123.80519945355192</v>
      </c>
      <c r="MQ81" s="329">
        <f t="shared" ca="1" si="1877"/>
        <v>129.40253770491805</v>
      </c>
      <c r="MR81" s="329">
        <f t="shared" ca="1" si="1877"/>
        <v>122.38218032786885</v>
      </c>
      <c r="MS81" s="329">
        <f t="shared" ca="1" si="1877"/>
        <v>123.52063497267761</v>
      </c>
      <c r="MT81" s="329">
        <f t="shared" ca="1" si="1877"/>
        <v>116.69001639344262</v>
      </c>
      <c r="MU81" s="329">
        <f t="shared" ca="1" si="1877"/>
        <v>117.63873224043715</v>
      </c>
      <c r="MV81" s="329">
        <f t="shared" ca="1" si="1877"/>
        <v>114.69778087431696</v>
      </c>
      <c r="MW81" s="329">
        <f t="shared" ca="1" si="1877"/>
        <v>108.15177049180328</v>
      </c>
      <c r="MX81" s="329">
        <f t="shared" ca="1" si="1877"/>
        <v>108.8158781420765</v>
      </c>
      <c r="MY81" s="329">
        <f t="shared" ca="1" si="1877"/>
        <v>102.45960655737704</v>
      </c>
      <c r="MZ81" s="329">
        <f t="shared" ca="1" si="1877"/>
        <v>102.93397540983607</v>
      </c>
      <c r="NA81" s="544">
        <f t="shared" ref="NA81:NA89" ca="1" si="1878">SUM(MO81:MZ81)</f>
        <v>1405.7827530054647</v>
      </c>
      <c r="NB81" s="329">
        <f t="shared" ref="NB81:NM81" ca="1" si="1879">SUM(NB82:NB84)</f>
        <v>100.26697753424659</v>
      </c>
      <c r="NC81" s="329">
        <f t="shared" ca="1" si="1879"/>
        <v>87.900100821917803</v>
      </c>
      <c r="ND81" s="329">
        <f t="shared" ca="1" si="1879"/>
        <v>94.368959999999987</v>
      </c>
      <c r="NE81" s="329">
        <f t="shared" ca="1" si="1879"/>
        <v>88.470920547945212</v>
      </c>
      <c r="NF81" s="329">
        <f t="shared" ca="1" si="1879"/>
        <v>88.470942465753424</v>
      </c>
      <c r="NG81" s="329">
        <f t="shared" ca="1" si="1879"/>
        <v>82.763161643835616</v>
      </c>
      <c r="NH81" s="329">
        <f t="shared" ca="1" si="1879"/>
        <v>82.572924931506861</v>
      </c>
      <c r="NI81" s="329">
        <f t="shared" ca="1" si="1879"/>
        <v>79.623916164383573</v>
      </c>
      <c r="NJ81" s="329">
        <f t="shared" ca="1" si="1879"/>
        <v>74.201523287671236</v>
      </c>
      <c r="NK81" s="329">
        <f t="shared" ca="1" si="1879"/>
        <v>73.725898630136982</v>
      </c>
      <c r="NL81" s="329">
        <f t="shared" ca="1" si="1879"/>
        <v>68.493764383561654</v>
      </c>
      <c r="NM81" s="329">
        <f t="shared" ca="1" si="1879"/>
        <v>67.827881095890419</v>
      </c>
      <c r="NN81" s="544">
        <f t="shared" ref="NN81:NN89" ca="1" si="1880">SUM(NB81:NM81)</f>
        <v>988.6869715068492</v>
      </c>
      <c r="NO81" s="329">
        <f t="shared" ref="NO81:NZ81" ca="1" si="1881">SUM(NO82:NO84)</f>
        <v>64.87887232876713</v>
      </c>
      <c r="NP81" s="329">
        <f t="shared" ca="1" si="1881"/>
        <v>55.936650958904117</v>
      </c>
      <c r="NQ81" s="329">
        <f t="shared" ca="1" si="1881"/>
        <v>58.980854794520553</v>
      </c>
      <c r="NR81" s="329">
        <f t="shared" ca="1" si="1881"/>
        <v>54.224367123287671</v>
      </c>
      <c r="NS81" s="329">
        <f t="shared" ca="1" si="1881"/>
        <v>53.082837260273976</v>
      </c>
      <c r="NT81" s="329">
        <f t="shared" ca="1" si="1881"/>
        <v>48.516608219178082</v>
      </c>
      <c r="NU81" s="329">
        <f t="shared" ca="1" si="1881"/>
        <v>47.184819726027392</v>
      </c>
      <c r="NV81" s="329">
        <f t="shared" ca="1" si="1881"/>
        <v>44.235810958904111</v>
      </c>
      <c r="NW81" s="329">
        <f t="shared" ca="1" si="1881"/>
        <v>39.954969863013702</v>
      </c>
      <c r="NX81" s="329">
        <f t="shared" ca="1" si="1881"/>
        <v>38.337793424657541</v>
      </c>
      <c r="NY81" s="329">
        <f t="shared" ca="1" si="1881"/>
        <v>34.247210958904105</v>
      </c>
      <c r="NZ81" s="329">
        <f t="shared" ca="1" si="1881"/>
        <v>32.439775890410964</v>
      </c>
      <c r="OA81" s="544">
        <f t="shared" ref="OA81:OA89" ca="1" si="1882">SUM(NO81:NZ81)</f>
        <v>572.02057150684936</v>
      </c>
      <c r="OB81" s="329">
        <f t="shared" ref="OB81:OM81" ca="1" si="1883">SUM(OB82:OB84)</f>
        <v>29.490767123287672</v>
      </c>
      <c r="OC81" s="329">
        <f t="shared" ca="1" si="1883"/>
        <v>23.97320109589041</v>
      </c>
      <c r="OD81" s="329">
        <f t="shared" ca="1" si="1883"/>
        <v>23.592749589041095</v>
      </c>
      <c r="OE81" s="329">
        <f t="shared" ca="1" si="1883"/>
        <v>19.977813698630136</v>
      </c>
      <c r="OF81" s="329">
        <f t="shared" ca="1" si="1883"/>
        <v>17.694732054794521</v>
      </c>
      <c r="OG81" s="329">
        <f t="shared" ca="1" si="1883"/>
        <v>14.270054794520547</v>
      </c>
      <c r="OH81" s="329">
        <f t="shared" ca="1" si="1883"/>
        <v>11.796714520547944</v>
      </c>
      <c r="OI81" s="329">
        <f t="shared" ca="1" si="1883"/>
        <v>8.8477057534246573</v>
      </c>
      <c r="OJ81" s="329">
        <f t="shared" ca="1" si="1883"/>
        <v>5.7084164383561644</v>
      </c>
      <c r="OK81" s="329">
        <f t="shared" ca="1" si="1883"/>
        <v>0</v>
      </c>
      <c r="OL81" s="329">
        <f t="shared" ca="1" si="1883"/>
        <v>0</v>
      </c>
      <c r="OM81" s="329">
        <f t="shared" ca="1" si="1883"/>
        <v>0</v>
      </c>
      <c r="ON81" s="544">
        <f t="shared" ref="ON81:ON89" ca="1" si="1884">SUM(OB81:OM81)</f>
        <v>155.35215506849312</v>
      </c>
    </row>
    <row r="82" spans="1:404" ht="26.25" outlineLevel="1">
      <c r="A82" s="271" t="str">
        <f>"Проценты по кредитам ИнвП, "&amp;Инвестор</f>
        <v>Проценты по кредитам ИнвП, ФИЛИАЛ N8 ПАО КБ "ЦЕНТР-ИНВЕСТ"</v>
      </c>
      <c r="B82" s="333" t="str">
        <f>IF(AND(НачИнвП_Дата&lt;=B$3,КИнвП_Дата&gt;B$3),
             SUMPRODUCT((MONTH(B$3)&amp;YEAR(B$3)=MONTH(Кредит_ИнвП[Дата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C82" s="333" t="str">
        <f ca="1">IF(AND(НачИнвП_Дата&lt;=C$3,КИнвП_Дата&gt;C$3),
             SUMPRODUCT((MONTH(C$3)&amp;YEAR(C$3)=MONTH(Кредит_ИнвП[Дата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D82" s="333" t="str">
        <f ca="1">IF(AND(НачИнвП_Дата&lt;=D$3,КИнвП_Дата&gt;D$3),
             SUMPRODUCT((MONTH(D$3)&amp;YEAR(D$3)=MONTH(Кредит_ИнвП[Дата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E82" s="333" t="str">
        <f ca="1">IF(AND(НачИнвП_Дата&lt;=E$3,КИнвП_Дата&gt;E$3),
             SUMPRODUCT((MONTH(E$3)&amp;YEAR(E$3)=MONTH(Кредит_ИнвП[Дата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F82" s="333" t="str">
        <f ca="1">IF(AND(НачИнвП_Дата&lt;=F$3,КИнвП_Дата&gt;F$3),
             SUMPRODUCT((MONTH(F$3)&amp;YEAR(F$3)=MONTH(Кредит_ИнвП[Дата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G82" s="333" t="str">
        <f ca="1">IF(AND(НачИнвП_Дата&lt;=G$3,КИнвП_Дата&gt;G$3),
             SUMPRODUCT((MONTH(G$3)&amp;YEAR(G$3)=MONTH(Кредит_ИнвП[Дата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H82" s="333" t="str">
        <f ca="1">IF(AND(НачИнвП_Дата&lt;=H$3,КИнвП_Дата&gt;H$3),
             SUMPRODUCT((MONTH(H$3)&amp;YEAR(H$3)=MONTH(Кредит_ИнвП[Дата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I82" s="333" t="str">
        <f ca="1">IF(AND(НачИнвП_Дата&lt;=I$3,КИнвП_Дата&gt;I$3),
             SUMPRODUCT((MONTH(I$3)&amp;YEAR(I$3)=MONTH(Кредит_ИнвП[Дата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J82" s="333" t="str">
        <f ca="1">IF(AND(НачИнвП_Дата&lt;=J$3,КИнвП_Дата&gt;J$3),
             SUMPRODUCT((MONTH(J$3)&amp;YEAR(J$3)=MONTH(Кредит_ИнвП[Дата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K82" s="333">
        <f ca="1">IF(AND(НачИнвП_Дата&lt;=K$3,КИнвП_Дата&gt;K$3),
             SUMPRODUCT((MONTH(K$3)&amp;YEAR(K$3)=MONTH(Кредит_ИнвП[Дата выдачи и погашения кредита])&amp;YEAR(Кредит_ИнвП[Дата выдачи и погашения кредита]))*Кредит_ИнвП[Проценты, руб.])/1000,
             "")</f>
        <v>547.94520547945206</v>
      </c>
      <c r="L82" s="333">
        <f ca="1">IF(AND(НачИнвП_Дата&lt;=L$3,КИнвП_Дата&gt;L$3),
             SUMPRODUCT((MONTH(L$3)&amp;YEAR(L$3)=MONTH(Кредит_ИнвП[Дата выдачи и погашения кредита])&amp;YEAR(Кредит_ИнвП[Дата выдачи и погашения кредита]))*Кредит_ИнвП[Проценты, руб.])/1000,
             "")</f>
        <v>1027.3972602739727</v>
      </c>
      <c r="M82" s="333">
        <f ca="1">IF(AND(НачИнвП_Дата&lt;=M$3,КИнвП_Дата&gt;M$3),
             SUMPRODUCT((MONTH(M$3)&amp;YEAR(M$3)=MONTH(Кредит_ИнвП[Дата выдачи и погашения кредита])&amp;YEAR(Кредит_ИнвП[Дата выдачи и погашения кредита]))*Кредит_ИнвП[Проценты, руб.])/1000,
             "")</f>
        <v>1058.6948268493152</v>
      </c>
      <c r="N82" s="546">
        <f t="shared" ca="1" si="1158"/>
        <v>2634.0372926027399</v>
      </c>
      <c r="O82" s="333">
        <f ca="1">IF(AND(НачИнвП_Дата&lt;=O$3,КИнвП_Дата&gt;O$3),
             SUMPRODUCT((MONTH(O$3)&amp;YEAR(O$3)=MONTH(Кредит_ИнвП[Дата выдачи и погашения кредита])&amp;YEAR(Кредит_ИнвП[Дата выдачи и погашения кредита]))*Кредит_ИнвП[Проценты, руб.])/1000,
             "")</f>
        <v>1055.7458180821918</v>
      </c>
      <c r="P82" s="333">
        <f ca="1">IF(AND(НачИнвП_Дата&lt;=P$3,КИнвП_Дата&gt;P$3),
             SUMPRODUCT((MONTH(P$3)&amp;YEAR(P$3)=MONTH(Кредит_ИнвП[Дата выдачи и погашения кредита])&amp;YEAR(Кредит_ИнвП[Дата выдачи и погашения кредита]))*Кредит_ИнвП[Проценты, руб.])/1000,
             "")</f>
        <v>950.91324712328776</v>
      </c>
      <c r="Q82" s="333">
        <f ca="1">IF(AND(НачИнвП_Дата&lt;=Q$3,КИнвП_Дата&gt;Q$3),
             SUMPRODUCT((MONTH(Q$3)&amp;YEAR(Q$3)=MONTH(Кредит_ИнвП[Дата выдачи и погашения кредита])&amp;YEAR(Кредит_ИнвП[Дата выдачи и погашения кредита]))*Кредит_ИнвП[Проценты, руб.])/1000,
             "")</f>
        <v>1049.8478005479453</v>
      </c>
      <c r="R82" s="333">
        <f ca="1">IF(AND(НачИнвП_Дата&lt;=R$3,КИнвП_Дата&gt;R$3),
             SUMPRODUCT((MONTH(R$3)&amp;YEAR(R$3)=MONTH(Кредит_ИнвП[Дата выдачи и погашения кредита])&amp;YEAR(Кредит_ИнвП[Дата выдачи и погашения кредита]))*Кредит_ИнвП[Проценты, руб.])/1000,
             "")</f>
        <v>1013.1278630136986</v>
      </c>
      <c r="S82" s="333">
        <f ca="1">IF(AND(НачИнвП_Дата&lt;=S$3,КИнвП_Дата&gt;S$3),
             SUMPRODUCT((MONTH(S$3)&amp;YEAR(S$3)=MONTH(Кредит_ИнвП[Дата выдачи и погашения кредита])&amp;YEAR(Кредит_ИнвП[Дата выдачи и погашения кредита]))*Кредит_ИнвП[Проценты, руб.])/1000,
             "")</f>
        <v>1043.9497830136986</v>
      </c>
      <c r="T82" s="333">
        <f ca="1">IF(AND(НачИнвП_Дата&lt;=T$3,КИнвП_Дата&gt;T$3),
             SUMPRODUCT((MONTH(T$3)&amp;YEAR(T$3)=MONTH(Кредит_ИнвП[Дата выдачи и погашения кредита])&amp;YEAR(Кредит_ИнвП[Дата выдачи и погашения кредита]))*Кредит_ИнвП[Проценты, руб.])/1000,
             "")</f>
        <v>1007.420104109589</v>
      </c>
      <c r="U82" s="333">
        <f ca="1">IF(AND(НачИнвП_Дата&lt;=U$3,КИнвП_Дата&gt;U$3),
             SUMPRODUCT((MONTH(U$3)&amp;YEAR(U$3)=MONTH(Кредит_ИнвП[Дата выдачи и погашения кредита])&amp;YEAR(Кредит_ИнвП[Дата выдачи и погашения кредита]))*Кредит_ИнвП[Проценты, руб.])/1000,
             "")</f>
        <v>1038.0517654794521</v>
      </c>
      <c r="V82" s="333">
        <f ca="1">IF(AND(НачИнвП_Дата&lt;=V$3,КИнвП_Дата&gt;V$3),
             SUMPRODUCT((MONTH(V$3)&amp;YEAR(V$3)=MONTH(Кредит_ИнвП[Дата выдачи и погашения кредита])&amp;YEAR(Кредит_ИнвП[Дата выдачи и погашения кредита]))*Кредит_ИнвП[Проценты, руб.])/1000,
             "")</f>
        <v>1035.102756712329</v>
      </c>
      <c r="W82" s="333">
        <f ca="1">IF(AND(НачИнвП_Дата&lt;=W$3,КИнвП_Дата&gt;W$3),
             SUMPRODUCT((MONTH(W$3)&amp;YEAR(W$3)=MONTH(Кредит_ИнвП[Дата выдачи и погашения кредита])&amp;YEAR(Кредит_ИнвП[Дата выдачи и погашения кредита]))*Кредит_ИнвП[Проценты, руб.])/1000,
             "")</f>
        <v>998.85846575342464</v>
      </c>
      <c r="X82" s="333">
        <f ca="1">IF(AND(НачИнвП_Дата&lt;=X$3,КИнвП_Дата&gt;X$3),
             SUMPRODUCT((MONTH(X$3)&amp;YEAR(X$3)=MONTH(Кредит_ИнвП[Дата выдачи и погашения кредита])&amp;YEAR(Кредит_ИнвП[Дата выдачи и погашения кредита]))*Кредит_ИнвП[Проценты, руб.])/1000,
             "")</f>
        <v>1029.2047391780823</v>
      </c>
      <c r="Y82" s="333">
        <f ca="1">IF(AND(НачИнвП_Дата&lt;=Y$3,КИнвП_Дата&gt;Y$3),
             SUMPRODUCT((MONTH(Y$3)&amp;YEAR(Y$3)=MONTH(Кредит_ИнвП[Дата выдачи и погашения кредита])&amp;YEAR(Кредит_ИнвП[Дата выдачи и погашения кредита]))*Кредит_ИнвП[Проценты, руб.])/1000,
             "")</f>
        <v>993.15070684931504</v>
      </c>
      <c r="Z82" s="333">
        <f ca="1">IF(AND(НачИнвП_Дата&lt;=Z$3,КИнвП_Дата&gt;Z$3),
             SUMPRODUCT((MONTH(Z$3)&amp;YEAR(Z$3)=MONTH(Кредит_ИнвП[Дата выдачи и погашения кредита])&amp;YEAR(Кредит_ИнвП[Дата выдачи и погашения кредита]))*Кредит_ИнвП[Проценты, руб.])/1000,
             "")</f>
        <v>1023.3067216438358</v>
      </c>
      <c r="AA82" s="546">
        <f t="shared" ca="1" si="1826"/>
        <v>12238.67977150685</v>
      </c>
      <c r="AB82" s="333">
        <f ca="1">IF(AND(НачИнвП_Дата&lt;=AB$3,КИнвП_Дата&gt;AB$3),
             SUMPRODUCT((MONTH(AB$3)&amp;YEAR(AB$3)=MONTH(Кредит_ИнвП[Дата выдачи и погашения кредита])&amp;YEAR(Кредит_ИнвП[Дата выдачи и погашения кредита]))*Кредит_ИнвП[Проценты, руб.])/1000,
             "")</f>
        <v>1020.3577128767124</v>
      </c>
      <c r="AC82" s="333">
        <f ca="1">IF(AND(НачИнвП_Дата&lt;=AC$3,КИнвП_Дата&gt;AC$3),
             SUMPRODUCT((MONTH(AC$3)&amp;YEAR(AC$3)=MONTH(Кредит_ИнвП[Дата выдачи и погашения кредита])&amp;YEAR(Кредит_ИнвП[Дата выдачи и погашения кредита]))*Кредит_ИнвП[Проценты, руб.])/1000,
             "")</f>
        <v>918.94979726027395</v>
      </c>
      <c r="AD82" s="333">
        <f ca="1">IF(AND(НачИнвП_Дата&lt;=AD$3,КИнвП_Дата&gt;AD$3),
             SUMPRODUCT((MONTH(AD$3)&amp;YEAR(AD$3)=MONTH(Кредит_ИнвП[Дата выдачи и погашения кредита])&amp;YEAR(Кредит_ИнвП[Дата выдачи и погашения кредита]))*Кредит_ИнвП[Проценты, руб.])/1000,
             "")</f>
        <v>1014.4596953424658</v>
      </c>
      <c r="AE82" s="333">
        <f ca="1">IF(AND(НачИнвП_Дата&lt;=AE$3,КИнвП_Дата&gt;AE$3),
             SUMPRODUCT((MONTH(AE$3)&amp;YEAR(AE$3)=MONTH(Кредит_ИнвП[Дата выдачи и погашения кредита])&amp;YEAR(Кредит_ИнвП[Дата выдачи и погашения кредита]))*Кредит_ИнвП[Проценты, руб.])/1000,
             "")</f>
        <v>978.88130958904105</v>
      </c>
      <c r="AF82" s="333">
        <f ca="1">IF(AND(НачИнвП_Дата&lt;=AF$3,КИнвП_Дата&gt;AF$3),
             SUMPRODUCT((MONTH(AF$3)&amp;YEAR(AF$3)=MONTH(Кредит_ИнвП[Дата выдачи и погашения кредита])&amp;YEAR(Кредит_ИнвП[Дата выдачи и погашения кредита]))*Кредит_ИнвП[Проценты, руб.])/1000,
             "")</f>
        <v>1008.5616778082193</v>
      </c>
      <c r="AG82" s="333">
        <f ca="1">IF(AND(НачИнвП_Дата&lt;=AG$3,КИнвП_Дата&gt;AG$3),
             SUMPRODUCT((MONTH(AG$3)&amp;YEAR(AG$3)=MONTH(Кредит_ИнвП[Дата выдачи и погашения кредита])&amp;YEAR(Кредит_ИнвП[Дата выдачи и погашения кредита]))*Кредит_ИнвП[Проценты, руб.])/1000,
             "")</f>
        <v>973.17355068493146</v>
      </c>
      <c r="AH82" s="333">
        <f ca="1">IF(AND(НачИнвП_Дата&lt;=AH$3,КИнвП_Дата&gt;AH$3),
             SUMPRODUCT((MONTH(AH$3)&amp;YEAR(AH$3)=MONTH(Кредит_ИнвП[Дата выдачи и погашения кредита])&amp;YEAR(Кредит_ИнвП[Дата выдачи и погашения кредита]))*Кредит_ИнвП[Проценты, руб.])/1000,
             "")</f>
        <v>1002.6636602739726</v>
      </c>
      <c r="AI82" s="333">
        <f ca="1">IF(AND(НачИнвП_Дата&lt;=AI$3,КИнвП_Дата&gt;AI$3),
             SUMPRODUCT((MONTH(AI$3)&amp;YEAR(AI$3)=MONTH(Кредит_ИнвП[Дата выдачи и погашения кредита])&amp;YEAR(Кредит_ИнвП[Дата выдачи и погашения кредита]))*Кредит_ИнвП[Проценты, руб.])/1000,
             "")</f>
        <v>999.71465150684935</v>
      </c>
      <c r="AJ82" s="333">
        <f ca="1">IF(AND(НачИнвП_Дата&lt;=AJ$3,КИнвП_Дата&gt;AJ$3),
             SUMPRODUCT((MONTH(AJ$3)&amp;YEAR(AJ$3)=MONTH(Кредит_ИнвП[Дата выдачи и погашения кредита])&amp;YEAR(Кредит_ИнвП[Дата выдачи и погашения кредита]))*Кредит_ИнвП[Проценты, руб.])/1000,
             "")</f>
        <v>964.61191232876718</v>
      </c>
      <c r="AK82" s="333">
        <f ca="1">IF(AND(НачИнвП_Дата&lt;=AK$3,КИнвП_Дата&gt;AK$3),
             SUMPRODUCT((MONTH(AK$3)&amp;YEAR(AK$3)=MONTH(Кредит_ИнвП[Дата выдачи и погашения кредита])&amp;YEAR(Кредит_ИнвП[Дата выдачи и погашения кредита]))*Кредит_ИнвП[Проценты, руб.])/1000,
             "")</f>
        <v>993.81663397260274</v>
      </c>
      <c r="AL82" s="333">
        <f ca="1">IF(AND(НачИнвП_Дата&lt;=AL$3,КИнвП_Дата&gt;AL$3),
             SUMPRODUCT((MONTH(AL$3)&amp;YEAR(AL$3)=MONTH(Кредит_ИнвП[Дата выдачи и погашения кредита])&amp;YEAR(Кредит_ИнвП[Дата выдачи и погашения кредита]))*Кредит_ИнвП[Проценты, руб.])/1000,
             "")</f>
        <v>958.90415342465758</v>
      </c>
      <c r="AM82" s="333">
        <f ca="1">IF(AND(НачИнвП_Дата&lt;=AM$3,КИнвП_Дата&gt;AM$3),
             SUMPRODUCT((MONTH(AM$3)&amp;YEAR(AM$3)=MONTH(Кредит_ИнвП[Дата выдачи и погашения кредита])&amp;YEAR(Кредит_ИнвП[Дата выдачи и погашения кредита]))*Кредит_ИнвП[Проценты, руб.])/1000,
             "")</f>
        <v>987.91861643835614</v>
      </c>
      <c r="AN82" s="546">
        <f t="shared" ca="1" si="1828"/>
        <v>11822.013371506848</v>
      </c>
      <c r="AO82" s="333">
        <f ca="1">IF(AND(НачИнвП_Дата&lt;=AO$3,КИнвП_Дата&gt;AO$3),
             SUMPRODUCT((MONTH(AO$3)&amp;YEAR(AO$3)=MONTH(Кредит_ИнвП[Дата выдачи и погашения кредита])&amp;YEAR(Кредит_ИнвП[Дата выдачи и погашения кредита]))*Кредит_ИнвП[Проценты, руб.])/1000,
             "")</f>
        <v>982.27843387978135</v>
      </c>
      <c r="AP82" s="333">
        <f ca="1">IF(AND(НачИнвП_Дата&lt;=AP$3,КИнвП_Дата&gt;AP$3),
             SUMPRODUCT((MONTH(AP$3)&amp;YEAR(AP$3)=MONTH(Кредит_ИнвП[Дата выдачи и погашения кредита])&amp;YEAR(Кредит_ИнвП[Дата выдачи и погашения кредита]))*Кредит_ИнвП[Проценты, руб.])/1000,
             "")</f>
        <v>916.15441912568315</v>
      </c>
      <c r="AQ82" s="333">
        <f ca="1">IF(AND(НачИнвП_Дата&lt;=AQ$3,КИнвП_Дата&gt;AQ$3),
             SUMPRODUCT((MONTH(AQ$3)&amp;YEAR(AQ$3)=MONTH(Кредит_ИнвП[Дата выдачи и погашения кредита])&amp;YEAR(Кредит_ИнвП[Дата выдачи и погашения кредита]))*Кредит_ИнвП[Проценты, руб.])/1000,
             "")</f>
        <v>976.39653114754117</v>
      </c>
      <c r="AR82" s="333">
        <f ca="1">IF(AND(НачИнвП_Дата&lt;=AR$3,КИнвП_Дата&gt;AR$3),
             SUMPRODUCT((MONTH(AR$3)&amp;YEAR(AR$3)=MONTH(Кредит_ИнвП[Дата выдачи и погашения кредита])&amp;YEAR(Кредит_ИнвП[Дата выдачи и погашения кредита]))*Кредит_ИнвП[Проценты, руб.])/1000,
             "")</f>
        <v>942.05378688524593</v>
      </c>
      <c r="AS82" s="333">
        <f ca="1">IF(AND(НачИнвП_Дата&lt;=AS$3,КИнвП_Дата&gt;AS$3),
             SUMPRODUCT((MONTH(AS$3)&amp;YEAR(AS$3)=MONTH(Кредит_ИнвП[Дата выдачи и погашения кредита])&amp;YEAR(Кредит_ИнвП[Дата выдачи и погашения кредита]))*Кредит_ИнвП[Проценты, руб.])/1000,
             "")</f>
        <v>970.51462841530054</v>
      </c>
      <c r="AT82" s="333">
        <f ca="1">IF(AND(НачИнвП_Дата&lt;=AT$3,КИнвП_Дата&gt;AT$3),
             SUMPRODUCT((MONTH(AT$3)&amp;YEAR(AT$3)=MONTH(Кредит_ИнвП[Дата выдачи и погашения кредита])&amp;YEAR(Кредит_ИнвП[Дата выдачи и погашения кредита]))*Кредит_ИнвП[Проценты, руб.])/1000,
             "")</f>
        <v>936.36162295081965</v>
      </c>
      <c r="AU82" s="333">
        <f ca="1">IF(AND(НачИнвП_Дата&lt;=AU$3,КИнвП_Дата&gt;AU$3),
             SUMPRODUCT((MONTH(AU$3)&amp;YEAR(AU$3)=MONTH(Кредит_ИнвП[Дата выдачи и погашения кредита])&amp;YEAR(Кредит_ИнвП[Дата выдачи и погашения кредита]))*Кредит_ИнвП[Проценты, руб.])/1000,
             "")</f>
        <v>964.63272568306013</v>
      </c>
      <c r="AV82" s="333">
        <f ca="1">IF(AND(НачИнвП_Дата&lt;=AV$3,КИнвП_Дата&gt;AV$3),
             SUMPRODUCT((MONTH(AV$3)&amp;YEAR(AV$3)=MONTH(Кредит_ИнвП[Дата выдачи и погашения кредита])&amp;YEAR(Кредит_ИнвП[Дата выдачи и погашения кредита]))*Кредит_ИнвП[Проценты, руб.])/1000,
             "")</f>
        <v>961.69177431694004</v>
      </c>
      <c r="AW82" s="333">
        <f ca="1">IF(AND(НачИнвП_Дата&lt;=AW$3,КИнвП_Дата&gt;AW$3),
             SUMPRODUCT((MONTH(AW$3)&amp;YEAR(AW$3)=MONTH(Кредит_ИнвП[Дата выдачи и погашения кредита])&amp;YEAR(Кредит_ИнвП[Дата выдачи и погашения кредита]))*Кредит_ИнвП[Проценты, руб.])/1000,
             "")</f>
        <v>927.82337704918029</v>
      </c>
      <c r="AX82" s="333">
        <f ca="1">IF(AND(НачИнвП_Дата&lt;=AX$3,КИнвП_Дата&gt;AX$3),
             SUMPRODUCT((MONTH(AX$3)&amp;YEAR(AX$3)=MONTH(Кредит_ИнвП[Дата выдачи и погашения кредита])&amp;YEAR(Кредит_ИнвП[Дата выдачи и погашения кредита]))*Кредит_ИнвП[Проценты, руб.])/1000,
             "")</f>
        <v>955.80987158469952</v>
      </c>
      <c r="AY82" s="333">
        <f ca="1">IF(AND(НачИнвП_Дата&lt;=AY$3,КИнвП_Дата&gt;AY$3),
             SUMPRODUCT((MONTH(AY$3)&amp;YEAR(AY$3)=MONTH(Кредит_ИнвП[Дата выдачи и погашения кредита])&amp;YEAR(Кредит_ИнвП[Дата выдачи и погашения кредита]))*Кредит_ИнвП[Проценты, руб.])/1000,
             "")</f>
        <v>922.13121311475402</v>
      </c>
      <c r="AZ82" s="333">
        <f ca="1">IF(AND(НачИнвП_Дата&lt;=AZ$3,КИнвП_Дата&gt;AZ$3),
             SUMPRODUCT((MONTH(AZ$3)&amp;YEAR(AZ$3)=MONTH(Кредит_ИнвП[Дата выдачи и погашения кредита])&amp;YEAR(Кредит_ИнвП[Дата выдачи и погашения кредита]))*Кредит_ИнвП[Проценты, руб.])/1000,
             "")</f>
        <v>949.92796885245912</v>
      </c>
      <c r="BA82" s="546">
        <f t="shared" ca="1" si="1830"/>
        <v>11405.776353005464</v>
      </c>
      <c r="BB82" s="333">
        <f ca="1">IF(AND(НачИнвП_Дата&lt;=BB$3,КИнвП_Дата&gt;BB$3),
             SUMPRODUCT((MONTH(BB$3)&amp;YEAR(BB$3)=MONTH(Кредит_ИнвП[Дата выдачи и погашения кредита])&amp;YEAR(Кредит_ИнвП[Дата выдачи и погашения кредита]))*Кредит_ИнвП[Проценты, руб.])/1000,
             "")</f>
        <v>949.58150246575349</v>
      </c>
      <c r="BC82" s="333">
        <f ca="1">IF(AND(НачИнвП_Дата&lt;=BC$3,КИнвП_Дата&gt;BC$3),
             SUMPRODUCT((MONTH(BC$3)&amp;YEAR(BC$3)=MONTH(Кредит_ИнвП[Дата выдачи и погашения кредита])&amp;YEAR(Кредит_ИнвП[Дата выдачи и погашения кредита]))*Кредит_ИнвП[Проценты, руб.])/1000,
             "")</f>
        <v>855.02289753424668</v>
      </c>
      <c r="BD82" s="333">
        <f ca="1">IF(AND(НачИнвП_Дата&lt;=BD$3,КИнвП_Дата&gt;BD$3),
             SUMPRODUCT((MONTH(BD$3)&amp;YEAR(BD$3)=MONTH(Кредит_ИнвП[Дата выдачи и погашения кредита])&amp;YEAR(Кредит_ИнвП[Дата выдачи и погашения кредита]))*Кредит_ИнвП[Проценты, руб.])/1000,
             "")</f>
        <v>943.68348493150677</v>
      </c>
      <c r="BE82" s="333">
        <f ca="1">IF(AND(НачИнвП_Дата&lt;=BE$3,КИнвП_Дата&gt;BE$3),
             SUMPRODUCT((MONTH(BE$3)&amp;YEAR(BE$3)=MONTH(Кредит_ИнвП[Дата выдачи и погашения кредита])&amp;YEAR(Кредит_ИнвП[Дата выдачи и погашения кредита]))*Кредит_ИнвП[Проценты, руб.])/1000,
             "")</f>
        <v>910.38820273972601</v>
      </c>
      <c r="BF82" s="333">
        <f ca="1">IF(AND(НачИнвП_Дата&lt;=BF$3,КИнвП_Дата&gt;BF$3),
             SUMPRODUCT((MONTH(BF$3)&amp;YEAR(BF$3)=MONTH(Кредит_ИнвП[Дата выдачи и погашения кредита])&amp;YEAR(Кредит_ИнвП[Дата выдачи и погашения кредита]))*Кредит_ИнвП[Проценты, руб.])/1000,
             "")</f>
        <v>937.78546739726039</v>
      </c>
      <c r="BG82" s="333">
        <f ca="1">IF(AND(НачИнвП_Дата&lt;=BG$3,КИнвП_Дата&gt;BG$3),
             SUMPRODUCT((MONTH(BG$3)&amp;YEAR(BG$3)=MONTH(Кредит_ИнвП[Дата выдачи и погашения кредита])&amp;YEAR(Кредит_ИнвП[Дата выдачи и погашения кредита]))*Кредит_ИнвП[Проценты, руб.])/1000,
             "")</f>
        <v>904.68044383561642</v>
      </c>
      <c r="BH82" s="333">
        <f ca="1">IF(AND(НачИнвП_Дата&lt;=BH$3,КИнвП_Дата&gt;BH$3),
             SUMPRODUCT((MONTH(BH$3)&amp;YEAR(BH$3)=MONTH(Кредит_ИнвП[Дата выдачи и погашения кредита])&amp;YEAR(Кредит_ИнвП[Дата выдачи и погашения кредита]))*Кредит_ИнвП[Проценты, руб.])/1000,
             "")</f>
        <v>931.88744986301379</v>
      </c>
      <c r="BI82" s="333">
        <f ca="1">IF(AND(НачИнвП_Дата&lt;=BI$3,КИнвП_Дата&gt;BI$3),
             SUMPRODUCT((MONTH(BI$3)&amp;YEAR(BI$3)=MONTH(Кредит_ИнвП[Дата выдачи и погашения кредита])&amp;YEAR(Кредит_ИнвП[Дата выдачи и погашения кредита]))*Кредит_ИнвП[Проценты, руб.])/1000,
             "")</f>
        <v>928.93844109589031</v>
      </c>
      <c r="BJ82" s="333">
        <f ca="1">IF(AND(НачИнвП_Дата&lt;=BJ$3,КИнвП_Дата&gt;BJ$3),
             SUMPRODUCT((MONTH(BJ$3)&amp;YEAR(BJ$3)=MONTH(Кредит_ИнвП[Дата выдачи и погашения кредита])&amp;YEAR(Кредит_ИнвП[Дата выдачи и погашения кредита]))*Кредит_ИнвП[Проценты, руб.])/1000,
             "")</f>
        <v>896.11880547945202</v>
      </c>
      <c r="BK82" s="333">
        <f ca="1">IF(AND(НачИнвП_Дата&lt;=BK$3,КИнвП_Дата&gt;BK$3),
             SUMPRODUCT((MONTH(BK$3)&amp;YEAR(BK$3)=MONTH(Кредит_ИнвП[Дата выдачи и погашения кредита])&amp;YEAR(Кредит_ИнвП[Дата выдачи и погашения кредита]))*Кредит_ИнвП[Проценты, руб.])/1000,
             "")</f>
        <v>923.04042356164393</v>
      </c>
      <c r="BL82" s="333">
        <f ca="1">IF(AND(НачИнвП_Дата&lt;=BL$3,КИнвП_Дата&gt;BL$3),
             SUMPRODUCT((MONTH(BL$3)&amp;YEAR(BL$3)=MONTH(Кредит_ИнвП[Дата выдачи и погашения кредита])&amp;YEAR(Кредит_ИнвП[Дата выдачи и погашения кредита]))*Кредит_ИнвП[Проценты, руб.])/1000,
             "")</f>
        <v>890.41104657534243</v>
      </c>
      <c r="BM82" s="333">
        <f ca="1">IF(AND(НачИнвП_Дата&lt;=BM$3,КИнвП_Дата&gt;BM$3),
             SUMPRODUCT((MONTH(BM$3)&amp;YEAR(BM$3)=MONTH(Кредит_ИнвП[Дата выдачи и погашения кредита])&amp;YEAR(Кредит_ИнвП[Дата выдачи и погашения кредита]))*Кредит_ИнвП[Проценты, руб.])/1000,
             "")</f>
        <v>917.14240602739733</v>
      </c>
      <c r="BN82" s="546">
        <f t="shared" ca="1" si="1832"/>
        <v>10988.680571506849</v>
      </c>
      <c r="BO82" s="333">
        <f ca="1">IF(AND(НачИнвП_Дата&lt;=BO$3,КИнвП_Дата&gt;BO$3),
             SUMPRODUCT((MONTH(BO$3)&amp;YEAR(BO$3)=MONTH(Кредит_ИнвП[Дата выдачи и погашения кредита])&amp;YEAR(Кредит_ИнвП[Дата выдачи и погашения кредита]))*Кредит_ИнвП[Проценты, руб.])/1000,
             "")</f>
        <v>914.19339726027397</v>
      </c>
      <c r="BP82" s="333">
        <f ca="1">IF(AND(НачИнвП_Дата&lt;=BP$3,КИнвП_Дата&gt;BP$3),
             SUMPRODUCT((MONTH(BP$3)&amp;YEAR(BP$3)=MONTH(Кредит_ИнвП[Дата выдачи и погашения кредита])&amp;YEAR(Кредит_ИнвП[Дата выдачи и погашения кредита]))*Кредит_ИнвП[Проценты, руб.])/1000,
             "")</f>
        <v>823.05944767123299</v>
      </c>
      <c r="BQ82" s="333">
        <f ca="1">IF(AND(НачИнвП_Дата&lt;=BQ$3,КИнвП_Дата&gt;BQ$3),
             SUMPRODUCT((MONTH(BQ$3)&amp;YEAR(BQ$3)=MONTH(Кредит_ИнвП[Дата выдачи и погашения кредита])&amp;YEAR(Кредит_ИнвП[Дата выдачи и погашения кредита]))*Кредит_ИнвП[Проценты, руб.])/1000,
             "")</f>
        <v>908.29537972602748</v>
      </c>
      <c r="BR82" s="333">
        <f ca="1">IF(AND(НачИнвП_Дата&lt;=BR$3,КИнвП_Дата&gt;BR$3),
             SUMPRODUCT((MONTH(BR$3)&amp;YEAR(BR$3)=MONTH(Кредит_ИнвП[Дата выдачи и погашения кредита])&amp;YEAR(Кредит_ИнвП[Дата выдачи и погашения кредита]))*Кредит_ИнвП[Проценты, руб.])/1000,
             "")</f>
        <v>876.14164931506855</v>
      </c>
      <c r="BS82" s="333">
        <f ca="1">IF(AND(НачИнвП_Дата&lt;=BS$3,КИнвП_Дата&gt;BS$3),
             SUMPRODUCT((MONTH(BS$3)&amp;YEAR(BS$3)=MONTH(Кредит_ИнвП[Дата выдачи и погашения кредита])&amp;YEAR(Кредит_ИнвП[Дата выдачи и погашения кредита]))*Кредит_ИнвП[Проценты, руб.])/1000,
             "")</f>
        <v>902.39736219178099</v>
      </c>
      <c r="BT82" s="333">
        <f ca="1">IF(AND(НачИнвП_Дата&lt;=BT$3,КИнвП_Дата&gt;BT$3),
             SUMPRODUCT((MONTH(BT$3)&amp;YEAR(BT$3)=MONTH(Кредит_ИнвП[Дата выдачи и погашения кредита])&amp;YEAR(Кредит_ИнвП[Дата выдачи и погашения кредита]))*Кредит_ИнвП[Проценты, руб.])/1000,
             "")</f>
        <v>870.43389041095895</v>
      </c>
      <c r="BU82" s="333">
        <f ca="1">IF(AND(НачИнвП_Дата&lt;=BU$3,КИнвП_Дата&gt;BU$3),
             SUMPRODUCT((MONTH(BU$3)&amp;YEAR(BU$3)=MONTH(Кредит_ИнвП[Дата выдачи и погашения кредита])&amp;YEAR(Кредит_ИнвП[Дата выдачи и погашения кредита]))*Кредит_ИнвП[Проценты, руб.])/1000,
             "")</f>
        <v>896.49934465753427</v>
      </c>
      <c r="BV82" s="333">
        <f ca="1">IF(AND(НачИнвП_Дата&lt;=BV$3,КИнвП_Дата&gt;BV$3),
             SUMPRODUCT((MONTH(BV$3)&amp;YEAR(BV$3)=MONTH(Кредит_ИнвП[Дата выдачи и погашения кредита])&amp;YEAR(Кредит_ИнвП[Дата выдачи и погашения кредита]))*Кредит_ИнвП[Проценты, руб.])/1000,
             "")</f>
        <v>893.55033589041102</v>
      </c>
      <c r="BW82" s="333">
        <f ca="1">IF(AND(НачИнвП_Дата&lt;=BW$3,КИнвП_Дата&gt;BW$3),
             SUMPRODUCT((MONTH(BW$3)&amp;YEAR(BW$3)=MONTH(Кредит_ИнвП[Дата выдачи и погашения кредита])&amp;YEAR(Кредит_ИнвП[Дата выдачи и погашения кредита]))*Кредит_ИнвП[Проценты, руб.])/1000,
             "")</f>
        <v>861.87225205479456</v>
      </c>
      <c r="BX82" s="333">
        <f ca="1">IF(AND(НачИнвП_Дата&lt;=BX$3,КИнвП_Дата&gt;BX$3),
             SUMPRODUCT((MONTH(BX$3)&amp;YEAR(BX$3)=MONTH(Кредит_ИнвП[Дата выдачи и погашения кредита])&amp;YEAR(Кредит_ИнвП[Дата выдачи и погашения кредита]))*Кредит_ИнвП[Проценты, руб.])/1000,
             "")</f>
        <v>887.65231835616453</v>
      </c>
      <c r="BY82" s="333">
        <f ca="1">IF(AND(НачИнвП_Дата&lt;=BY$3,КИнвП_Дата&gt;BY$3),
             SUMPRODUCT((MONTH(BY$3)&amp;YEAR(BY$3)=MONTH(Кредит_ИнвП[Дата выдачи и погашения кредита])&amp;YEAR(Кредит_ИнвП[Дата выдачи и погашения кредита]))*Кредит_ИнвП[Проценты, руб.])/1000,
             "")</f>
        <v>856.16449315068496</v>
      </c>
      <c r="BZ82" s="333">
        <f ca="1">IF(AND(НачИнвП_Дата&lt;=BZ$3,КИнвП_Дата&gt;BZ$3),
             SUMPRODUCT((MONTH(BZ$3)&amp;YEAR(BZ$3)=MONTH(Кредит_ИнвП[Дата выдачи и погашения кредита])&amp;YEAR(Кредит_ИнвП[Дата выдачи и погашения кредита]))*Кредит_ИнвП[Проценты, руб.])/1000,
             "")</f>
        <v>881.75430082191781</v>
      </c>
      <c r="CA82" s="546">
        <f t="shared" ca="1" si="1834"/>
        <v>10572.014171506851</v>
      </c>
      <c r="CB82" s="333">
        <f ca="1">IF(AND(НачИнвП_Дата&lt;=CB$3,КИнвП_Дата&gt;CB$3),
             SUMPRODUCT((MONTH(CB$3)&amp;YEAR(CB$3)=MONTH(Кредит_ИнвП[Дата выдачи и погашения кредита])&amp;YEAR(Кредит_ИнвП[Дата выдачи и погашения кредита]))*Кредит_ИнвП[Проценты, руб.])/1000,
             "")</f>
        <v>878.80529205479456</v>
      </c>
      <c r="CC82" s="333">
        <f ca="1">IF(AND(НачИнвП_Дата&lt;=CC$3,КИнвП_Дата&gt;CC$3),
             SUMPRODUCT((MONTH(CC$3)&amp;YEAR(CC$3)=MONTH(Кредит_ИнвП[Дата выдачи и погашения кредита])&amp;YEAR(Кредит_ИнвП[Дата выдачи и погашения кредита]))*Кредит_ИнвП[Проценты, руб.])/1000,
             "")</f>
        <v>791.09599780821918</v>
      </c>
      <c r="CD82" s="333">
        <f ca="1">IF(AND(НачИнвП_Дата&lt;=CD$3,КИнвП_Дата&gt;CD$3),
             SUMPRODUCT((MONTH(CD$3)&amp;YEAR(CD$3)=MONTH(Кредит_ИнвП[Дата выдачи и погашения кредита])&amp;YEAR(Кредит_ИнвП[Дата выдачи и погашения кредита]))*Кредит_ИнвП[Проценты, руб.])/1000,
             "")</f>
        <v>872.90727452054796</v>
      </c>
      <c r="CE82" s="333">
        <f ca="1">IF(AND(НачИнвП_Дата&lt;=CE$3,КИнвП_Дата&gt;CE$3),
             SUMPRODUCT((MONTH(CE$3)&amp;YEAR(CE$3)=MONTH(Кредит_ИнвП[Дата выдачи и погашения кредита])&amp;YEAR(Кредит_ИнвП[Дата выдачи и погашения кредита]))*Кредит_ИнвП[Проценты, руб.])/1000,
             "")</f>
        <v>841.89509589041097</v>
      </c>
      <c r="CF82" s="333">
        <f ca="1">IF(AND(НачИнвП_Дата&lt;=CF$3,КИнвП_Дата&gt;CF$3),
             SUMPRODUCT((MONTH(CF$3)&amp;YEAR(CF$3)=MONTH(Кредит_ИнвП[Дата выдачи и погашения кредита])&amp;YEAR(Кредит_ИнвП[Дата выдачи и погашения кредита]))*Кредит_ИнвП[Проценты, руб.])/1000,
             "")</f>
        <v>867.00925698630135</v>
      </c>
      <c r="CG82" s="333">
        <f ca="1">IF(AND(НачИнвП_Дата&lt;=CG$3,КИнвП_Дата&gt;CG$3),
             SUMPRODUCT((MONTH(CG$3)&amp;YEAR(CG$3)=MONTH(Кредит_ИнвП[Дата выдачи и погашения кредита])&amp;YEAR(Кредит_ИнвП[Дата выдачи и погашения кредита]))*Кредит_ИнвП[Проценты, руб.])/1000,
             "")</f>
        <v>836.18733698630137</v>
      </c>
      <c r="CH82" s="333">
        <f ca="1">IF(AND(НачИнвП_Дата&lt;=CH$3,КИнвП_Дата&gt;CH$3),
             SUMPRODUCT((MONTH(CH$3)&amp;YEAR(CH$3)=MONTH(Кредит_ИнвП[Дата выдачи и погашения кредита])&amp;YEAR(Кредит_ИнвП[Дата выдачи и погашения кредита]))*Кредит_ИнвП[Проценты, руб.])/1000,
             "")</f>
        <v>861.11123945205486</v>
      </c>
      <c r="CI82" s="333">
        <f ca="1">IF(AND(НачИнвП_Дата&lt;=CI$3,КИнвП_Дата&gt;CI$3),
             SUMPRODUCT((MONTH(CI$3)&amp;YEAR(CI$3)=MONTH(Кредит_ИнвП[Дата выдачи и погашения кредита])&amp;YEAR(Кредит_ИнвП[Дата выдачи и погашения кредита]))*Кредит_ИнвП[Проценты, руб.])/1000,
             "")</f>
        <v>858.1622306849315</v>
      </c>
      <c r="CJ82" s="333">
        <f ca="1">IF(AND(НачИнвП_Дата&lt;=CJ$3,КИнвП_Дата&gt;CJ$3),
             SUMPRODUCT((MONTH(CJ$3)&amp;YEAR(CJ$3)=MONTH(Кредит_ИнвП[Дата выдачи и погашения кредита])&amp;YEAR(Кредит_ИнвП[Дата выдачи и погашения кредита]))*Кредит_ИнвП[Проценты, руб.])/1000,
             "")</f>
        <v>827.62569863013698</v>
      </c>
      <c r="CK82" s="333">
        <f ca="1">IF(AND(НачИнвП_Дата&lt;=CK$3,КИнвП_Дата&gt;CK$3),
             SUMPRODUCT((MONTH(CK$3)&amp;YEAR(CK$3)=MONTH(Кредит_ИнвП[Дата выдачи и погашения кредита])&amp;YEAR(Кредит_ИнвП[Дата выдачи и погашения кредита]))*Кредит_ИнвП[Проценты, руб.])/1000,
             "")</f>
        <v>852.26421315068501</v>
      </c>
      <c r="CL82" s="333">
        <f ca="1">IF(AND(НачИнвП_Дата&lt;=CL$3,КИнвП_Дата&gt;CL$3),
             SUMPRODUCT((MONTH(CL$3)&amp;YEAR(CL$3)=MONTH(Кредит_ИнвП[Дата выдачи и погашения кредита])&amp;YEAR(Кредит_ИнвП[Дата выдачи и погашения кредита]))*Кредит_ИнвП[Проценты, руб.])/1000,
             "")</f>
        <v>821.91793972602738</v>
      </c>
      <c r="CM82" s="333">
        <f ca="1">IF(AND(НачИнвП_Дата&lt;=CM$3,КИнвП_Дата&gt;CM$3),
             SUMPRODUCT((MONTH(CM$3)&amp;YEAR(CM$3)=MONTH(Кредит_ИнвП[Дата выдачи и погашения кредита])&amp;YEAR(Кредит_ИнвП[Дата выдачи и погашения кредита]))*Кредит_ИнвП[Проценты, руб.])/1000,
             "")</f>
        <v>846.3661956164384</v>
      </c>
      <c r="CN82" s="546">
        <f t="shared" ca="1" si="1836"/>
        <v>10155.347771506849</v>
      </c>
      <c r="CO82" s="333">
        <f ca="1">IF(AND(НачИнвП_Дата&lt;=CO$3,КИнвП_Дата&gt;CO$3),
             SUMPRODUCT((MONTH(CO$3)&amp;YEAR(CO$3)=MONTH(Кредит_ИнвП[Дата выдачи и погашения кредита])&amp;YEAR(Кредит_ИнвП[Дата выдачи и погашения кредита]))*Кредит_ИнвП[Проценты, руб.])/1000,
             "")</f>
        <v>841.11276830601082</v>
      </c>
      <c r="CP82" s="333">
        <f ca="1">IF(AND(НачИнвП_Дата&lt;=CP$3,КИнвП_Дата&gt;CP$3),
             SUMPRODUCT((MONTH(CP$3)&amp;YEAR(CP$3)=MONTH(Кредит_ИнвП[Дата выдачи и погашения кредита])&amp;YEAR(Кредит_ИнвП[Дата выдачи и погашения кредита]))*Кредит_ИнвП[Проценты, руб.])/1000,
             "")</f>
        <v>784.0962158469946</v>
      </c>
      <c r="CQ82" s="333">
        <f ca="1">IF(AND(НачИнвП_Дата&lt;=CQ$3,КИнвП_Дата&gt;CQ$3),
             SUMPRODUCT((MONTH(CQ$3)&amp;YEAR(CQ$3)=MONTH(Кредит_ИнвП[Дата выдачи и погашения кредита])&amp;YEAR(Кредит_ИнвП[Дата выдачи и погашения кредита]))*Кредит_ИнвП[Проценты, руб.])/1000,
             "")</f>
        <v>835.23086557377053</v>
      </c>
      <c r="CR82" s="333">
        <f ca="1">IF(AND(НачИнвП_Дата&lt;=CR$3,КИнвП_Дата&gt;CR$3),
             SUMPRODUCT((MONTH(CR$3)&amp;YEAR(CR$3)=MONTH(Кредит_ИнвП[Дата выдачи и погашения кредита])&amp;YEAR(Кредит_ИнвП[Дата выдачи и погашения кредита]))*Кредит_ИнвП[Проценты, руб.])/1000,
             "")</f>
        <v>805.44185245901633</v>
      </c>
      <c r="CS82" s="333">
        <f ca="1">IF(AND(НачИнвП_Дата&lt;=CS$3,КИнвП_Дата&gt;CS$3),
             SUMPRODUCT((MONTH(CS$3)&amp;YEAR(CS$3)=MONTH(Кредит_ИнвП[Дата выдачи и погашения кредита])&amp;YEAR(Кредит_ИнвП[Дата выдачи и погашения кредита]))*Кредит_ИнвП[Проценты, руб.])/1000,
             "")</f>
        <v>829.34896284153012</v>
      </c>
      <c r="CT82" s="333">
        <f ca="1">IF(AND(НачИнвП_Дата&lt;=CT$3,КИнвП_Дата&gt;CT$3),
             SUMPRODUCT((MONTH(CT$3)&amp;YEAR(CT$3)=MONTH(Кредит_ИнвП[Дата выдачи и погашения кредита])&amp;YEAR(Кредит_ИнвП[Дата выдачи и погашения кредита]))*Кредит_ИнвП[Проценты, руб.])/1000,
             "")</f>
        <v>799.74968852459006</v>
      </c>
      <c r="CU82" s="333">
        <f ca="1">IF(AND(НачИнвП_Дата&lt;=CU$3,КИнвП_Дата&gt;CU$3),
             SUMPRODUCT((MONTH(CU$3)&amp;YEAR(CU$3)=MONTH(Кредит_ИнвП[Дата выдачи и погашения кредита])&amp;YEAR(Кредит_ИнвП[Дата выдачи и погашения кредита]))*Кредит_ИнвП[Проценты, руб.])/1000,
             "")</f>
        <v>823.4670601092896</v>
      </c>
      <c r="CV82" s="333">
        <f ca="1">IF(AND(НачИнвП_Дата&lt;=CV$3,КИнвП_Дата&gt;CV$3),
             SUMPRODUCT((MONTH(CV$3)&amp;YEAR(CV$3)=MONTH(Кредит_ИнвП[Дата выдачи и погашения кредита])&amp;YEAR(Кредит_ИнвП[Дата выдачи и погашения кредита]))*Кредит_ИнвП[Проценты, руб.])/1000,
             "")</f>
        <v>820.52610874316952</v>
      </c>
      <c r="CW82" s="333">
        <f ca="1">IF(AND(НачИнвП_Дата&lt;=CW$3,КИнвП_Дата&gt;CW$3),
             SUMPRODUCT((MONTH(CW$3)&amp;YEAR(CW$3)=MONTH(Кредит_ИнвП[Дата выдачи и погашения кредита])&amp;YEAR(Кредит_ИнвП[Дата выдачи и погашения кредита]))*Кредит_ИнвП[Проценты, руб.])/1000,
             "")</f>
        <v>791.21144262295081</v>
      </c>
      <c r="CX82" s="333">
        <f ca="1">IF(AND(НачИнвП_Дата&lt;=CX$3,КИнвП_Дата&gt;CX$3),
             SUMPRODUCT((MONTH(CX$3)&amp;YEAR(CX$3)=MONTH(Кредит_ИнвП[Дата выдачи и погашения кредита])&amp;YEAR(Кредит_ИнвП[Дата выдачи и погашения кредита]))*Кредит_ИнвП[Проценты, руб.])/1000,
             "")</f>
        <v>814.64420601092911</v>
      </c>
      <c r="CY82" s="333">
        <f ca="1">IF(AND(НачИнвП_Дата&lt;=CY$3,КИнвП_Дата&gt;CY$3),
             SUMPRODUCT((MONTH(CY$3)&amp;YEAR(CY$3)=MONTH(Кредит_ИнвП[Дата выдачи и погашения кредита])&amp;YEAR(Кредит_ИнвП[Дата выдачи и погашения кредита]))*Кредит_ИнвП[Проценты, руб.])/1000,
             "")</f>
        <v>785.51927868852465</v>
      </c>
      <c r="CZ82" s="333">
        <f ca="1">IF(AND(НачИнвП_Дата&lt;=CZ$3,КИнвП_Дата&gt;CZ$3),
             SUMPRODUCT((MONTH(CZ$3)&amp;YEAR(CZ$3)=MONTH(Кредит_ИнвП[Дата выдачи и погашения кредита])&amp;YEAR(Кредит_ИнвП[Дата выдачи и погашения кредита]))*Кредит_ИнвП[Проценты, руб.])/1000,
             "")</f>
        <v>808.76230327868859</v>
      </c>
      <c r="DA82" s="546">
        <f t="shared" ca="1" si="1838"/>
        <v>9739.1107530054669</v>
      </c>
      <c r="DB82" s="333">
        <f ca="1">IF(AND(НачИнвП_Дата&lt;=DB$3,КИнвП_Дата&gt;DB$3),
             SUMPRODUCT((MONTH(DB$3)&amp;YEAR(DB$3)=MONTH(Кредит_ИнвП[Дата выдачи и погашения кредита])&amp;YEAR(Кредит_ИнвП[Дата выдачи и погашения кредита]))*Кредит_ИнвП[Проценты, руб.])/1000,
             "")</f>
        <v>808.02908164383564</v>
      </c>
      <c r="DC82" s="333">
        <f ca="1">IF(AND(НачИнвП_Дата&lt;=DC$3,КИнвП_Дата&gt;DC$3),
             SUMPRODUCT((MONTH(DC$3)&amp;YEAR(DC$3)=MONTH(Кредит_ИнвП[Дата выдачи и погашения кредита])&amp;YEAR(Кредит_ИнвП[Дата выдачи и погашения кредита]))*Кредит_ИнвП[Проценты, руб.])/1000,
             "")</f>
        <v>727.16909808219179</v>
      </c>
      <c r="DD82" s="333">
        <f ca="1">IF(AND(НачИнвП_Дата&lt;=DD$3,КИнвП_Дата&gt;DD$3),
             SUMPRODUCT((MONTH(DD$3)&amp;YEAR(DD$3)=MONTH(Кредит_ИнвП[Дата выдачи и погашения кредита])&amp;YEAR(Кредит_ИнвП[Дата выдачи и погашения кредита]))*Кредит_ИнвП[Проценты, руб.])/1000,
             "")</f>
        <v>802.13106410958903</v>
      </c>
      <c r="DE82" s="333">
        <f ca="1">IF(AND(НачИнвП_Дата&lt;=DE$3,КИнвП_Дата&gt;DE$3),
             SUMPRODUCT((MONTH(DE$3)&amp;YEAR(DE$3)=MONTH(Кредит_ИнвП[Дата выдачи и погашения кредита])&amp;YEAR(Кредит_ИнвП[Дата выдачи и погашения кредита]))*Кредит_ИнвП[Проценты, руб.])/1000,
             "")</f>
        <v>773.40198904109582</v>
      </c>
      <c r="DF82" s="333">
        <f ca="1">IF(AND(НачИнвП_Дата&lt;=DF$3,КИнвП_Дата&gt;DF$3),
             SUMPRODUCT((MONTH(DF$3)&amp;YEAR(DF$3)=MONTH(Кредит_ИнвП[Дата выдачи и погашения кредита])&amp;YEAR(Кредит_ИнвП[Дата выдачи и погашения кредита]))*Кредит_ИнвП[Проценты, руб.])/1000,
             "")</f>
        <v>796.23304657534243</v>
      </c>
      <c r="DG82" s="333">
        <f ca="1">IF(AND(НачИнвП_Дата&lt;=DG$3,КИнвП_Дата&gt;DG$3),
             SUMPRODUCT((MONTH(DG$3)&amp;YEAR(DG$3)=MONTH(Кредит_ИнвП[Дата выдачи и погашения кредита])&amp;YEAR(Кредит_ИнвП[Дата выдачи и погашения кредита]))*Кредит_ИнвП[Проценты, руб.])/1000,
             "")</f>
        <v>767.69423013698633</v>
      </c>
      <c r="DH82" s="333">
        <f ca="1">IF(AND(НачИнвП_Дата&lt;=DH$3,КИнвП_Дата&gt;DH$3),
             SUMPRODUCT((MONTH(DH$3)&amp;YEAR(DH$3)=MONTH(Кредит_ИнвП[Дата выдачи и погашения кредита])&amp;YEAR(Кредит_ИнвП[Дата выдачи и погашения кредита]))*Кредит_ИнвП[Проценты, руб.])/1000,
             "")</f>
        <v>790.33502904109594</v>
      </c>
      <c r="DI82" s="333">
        <f ca="1">IF(AND(НачИнвП_Дата&lt;=DI$3,КИнвП_Дата&gt;DI$3),
             SUMPRODUCT((MONTH(DI$3)&amp;YEAR(DI$3)=MONTH(Кредит_ИнвП[Дата выдачи и погашения кредита])&amp;YEAR(Кредит_ИнвП[Дата выдачи и погашения кредита]))*Кредит_ИнвП[Проценты, руб.])/1000,
             "")</f>
        <v>787.38602027397269</v>
      </c>
      <c r="DJ82" s="333">
        <f ca="1">IF(AND(НачИнвП_Дата&lt;=DJ$3,КИнвП_Дата&gt;DJ$3),
             SUMPRODUCT((MONTH(DJ$3)&amp;YEAR(DJ$3)=MONTH(Кредит_ИнвП[Дата выдачи и погашения кредита])&amp;YEAR(Кредит_ИнвП[Дата выдачи и погашения кредита]))*Кредит_ИнвП[Проценты, руб.])/1000,
             "")</f>
        <v>759.13259178082194</v>
      </c>
      <c r="DK82" s="333">
        <f ca="1">IF(AND(НачИнвП_Дата&lt;=DK$3,КИнвП_Дата&gt;DK$3),
             SUMPRODUCT((MONTH(DK$3)&amp;YEAR(DK$3)=MONTH(Кредит_ИнвП[Дата выдачи и погашения кредита])&amp;YEAR(Кредит_ИнвП[Дата выдачи и погашения кредита]))*Кредит_ИнвП[Проценты, руб.])/1000,
             "")</f>
        <v>781.48800273972597</v>
      </c>
      <c r="DL82" s="333">
        <f ca="1">IF(AND(НачИнвП_Дата&lt;=DL$3,КИнвП_Дата&gt;DL$3),
             SUMPRODUCT((MONTH(DL$3)&amp;YEAR(DL$3)=MONTH(Кредит_ИнвП[Дата выдачи и погашения кредита])&amp;YEAR(Кредит_ИнвП[Дата выдачи и погашения кредита]))*Кредит_ИнвП[Проценты, руб.])/1000,
             "")</f>
        <v>753.42483287671234</v>
      </c>
      <c r="DM82" s="333">
        <f ca="1">IF(AND(НачИнвП_Дата&lt;=DM$3,КИнвП_Дата&gt;DM$3),
             SUMPRODUCT((MONTH(DM$3)&amp;YEAR(DM$3)=MONTH(Кредит_ИнвП[Дата выдачи и погашения кредита])&amp;YEAR(Кредит_ИнвП[Дата выдачи и погашения кредита]))*Кредит_ИнвП[Проценты, руб.])/1000,
             "")</f>
        <v>775.58998520547959</v>
      </c>
      <c r="DN82" s="546">
        <f t="shared" ca="1" si="1840"/>
        <v>9322.0149715068492</v>
      </c>
      <c r="DO82" s="333">
        <f ca="1">IF(AND(НачИнвП_Дата&lt;=DO$3,КИнвП_Дата&gt;DO$3),
             SUMPRODUCT((MONTH(DO$3)&amp;YEAR(DO$3)=MONTH(Кредит_ИнвП[Дата выдачи и погашения кредита])&amp;YEAR(Кредит_ИнвП[Дата выдачи и погашения кредита]))*Кредит_ИнвП[Проценты, руб.])/1000,
             "")</f>
        <v>772.64097643835623</v>
      </c>
      <c r="DP82" s="333">
        <f ca="1">IF(AND(НачИнвП_Дата&lt;=DP$3,КИнвП_Дата&gt;DP$3),
             SUMPRODUCT((MONTH(DP$3)&amp;YEAR(DP$3)=MONTH(Кредит_ИнвП[Дата выдачи и погашения кредита])&amp;YEAR(Кредит_ИнвП[Дата выдачи и погашения кредита]))*Кредит_ИнвП[Проценты, руб.])/1000,
             "")</f>
        <v>695.20564821917822</v>
      </c>
      <c r="DQ82" s="333">
        <f ca="1">IF(AND(НачИнвП_Дата&lt;=DQ$3,КИнвП_Дата&gt;DQ$3),
             SUMPRODUCT((MONTH(DQ$3)&amp;YEAR(DQ$3)=MONTH(Кредит_ИнвП[Дата выдачи и погашения кредита])&amp;YEAR(Кредит_ИнвП[Дата выдачи и погашения кредита]))*Кредит_ИнвП[Проценты, руб.])/1000,
             "")</f>
        <v>766.74295890410951</v>
      </c>
      <c r="DR82" s="333">
        <f ca="1">IF(AND(НачИнвП_Дата&lt;=DR$3,КИнвП_Дата&gt;DR$3),
             SUMPRODUCT((MONTH(DR$3)&amp;YEAR(DR$3)=MONTH(Кредит_ИнвП[Дата выдачи и погашения кредита])&amp;YEAR(Кредит_ИнвП[Дата выдачи и погашения кредита]))*Кредит_ИнвП[Проценты, руб.])/1000,
             "")</f>
        <v>739.15543561643835</v>
      </c>
      <c r="DS82" s="333">
        <f ca="1">IF(AND(НачИнвП_Дата&lt;=DS$3,КИнвП_Дата&gt;DS$3),
             SUMPRODUCT((MONTH(DS$3)&amp;YEAR(DS$3)=MONTH(Кредит_ИнвП[Дата выдачи и погашения кредита])&amp;YEAR(Кредит_ИнвП[Дата выдачи и погашения кредита]))*Кредит_ИнвП[Проценты, руб.])/1000,
             "")</f>
        <v>760.84494136986314</v>
      </c>
      <c r="DT82" s="333">
        <f ca="1">IF(AND(НачИнвП_Дата&lt;=DT$3,КИнвП_Дата&gt;DT$3),
             SUMPRODUCT((MONTH(DT$3)&amp;YEAR(DT$3)=MONTH(Кредит_ИнвП[Дата выдачи и погашения кредита])&amp;YEAR(Кредит_ИнвП[Дата выдачи и погашения кредита]))*Кредит_ИнвП[Проценты, руб.])/1000,
             "")</f>
        <v>733.44767671232876</v>
      </c>
      <c r="DU82" s="333">
        <f ca="1">IF(AND(НачИнвП_Дата&lt;=DU$3,КИнвП_Дата&gt;DU$3),
             SUMPRODUCT((MONTH(DU$3)&amp;YEAR(DU$3)=MONTH(Кредит_ИнвП[Дата выдачи и погашения кредита])&amp;YEAR(Кредит_ИнвП[Дата выдачи и погашения кредита]))*Кредит_ИнвП[Проценты, руб.])/1000,
             "")</f>
        <v>754.94692383561642</v>
      </c>
      <c r="DV82" s="333">
        <f ca="1">IF(AND(НачИнвП_Дата&lt;=DV$3,КИнвП_Дата&gt;DV$3),
             SUMPRODUCT((MONTH(DV$3)&amp;YEAR(DV$3)=MONTH(Кредит_ИнвП[Дата выдачи и погашения кредита])&amp;YEAR(Кредит_ИнвП[Дата выдачи и погашения кредита]))*Кредит_ИнвП[Проценты, руб.])/1000,
             "")</f>
        <v>751.99791506849306</v>
      </c>
      <c r="DW82" s="333">
        <f ca="1">IF(AND(НачИнвП_Дата&lt;=DW$3,КИнвП_Дата&gt;DW$3),
             SUMPRODUCT((MONTH(DW$3)&amp;YEAR(DW$3)=MONTH(Кредит_ИнвП[Дата выдачи и погашения кредита])&amp;YEAR(Кредит_ИнвП[Дата выдачи и погашения кредита]))*Кредит_ИнвП[Проценты, руб.])/1000,
             "")</f>
        <v>724.88603835616436</v>
      </c>
      <c r="DX82" s="333">
        <f ca="1">IF(AND(НачИнвП_Дата&lt;=DX$3,КИнвП_Дата&gt;DX$3),
             SUMPRODUCT((MONTH(DX$3)&amp;YEAR(DX$3)=MONTH(Кредит_ИнвП[Дата выдачи и погашения кредита])&amp;YEAR(Кредит_ИнвП[Дата выдачи и погашения кредита]))*Кредит_ИнвП[Проценты, руб.])/1000,
             "")</f>
        <v>746.09989753424668</v>
      </c>
      <c r="DY82" s="333">
        <f ca="1">IF(AND(НачИнвП_Дата&lt;=DY$3,КИнвП_Дата&gt;DY$3),
             SUMPRODUCT((MONTH(DY$3)&amp;YEAR(DY$3)=MONTH(Кредит_ИнвП[Дата выдачи и погашения кредита])&amp;YEAR(Кредит_ИнвП[Дата выдачи и погашения кредита]))*Кредит_ИнвП[Проценты, руб.])/1000,
             "")</f>
        <v>719.17827945205477</v>
      </c>
      <c r="DZ82" s="333">
        <f ca="1">IF(AND(НачИнвП_Дата&lt;=DZ$3,КИнвП_Дата&gt;DZ$3),
             SUMPRODUCT((MONTH(DZ$3)&amp;YEAR(DZ$3)=MONTH(Кредит_ИнвП[Дата выдачи и погашения кредита])&amp;YEAR(Кредит_ИнвП[Дата выдачи и погашения кредита]))*Кредит_ИнвП[Проценты, руб.])/1000,
             "")</f>
        <v>740.20187999999996</v>
      </c>
      <c r="EA82" s="546">
        <f t="shared" ca="1" si="1842"/>
        <v>8905.3485715068491</v>
      </c>
      <c r="EB82" s="333">
        <f ca="1">IF(AND(НачИнвП_Дата&lt;=EB$3,КИнвП_Дата&gt;EB$3),
             SUMPRODUCT((MONTH(EB$3)&amp;YEAR(EB$3)=MONTH(Кредит_ИнвП[Дата выдачи и погашения кредита])&amp;YEAR(Кредит_ИнвП[Дата выдачи и погашения кредита]))*Кредит_ИнвП[Проценты, руб.])/1000,
             "")</f>
        <v>737.25287123287671</v>
      </c>
      <c r="EC82" s="333">
        <f ca="1">IF(AND(НачИнвП_Дата&lt;=EC$3,КИнвП_Дата&gt;EC$3),
             SUMPRODUCT((MONTH(EC$3)&amp;YEAR(EC$3)=MONTH(Кредит_ИнвП[Дата выдачи и погашения кредита])&amp;YEAR(Кредит_ИнвП[Дата выдачи и погашения кредита]))*Кредит_ИнвП[Проценты, руб.])/1000,
             "")</f>
        <v>663.24219835616441</v>
      </c>
      <c r="ED82" s="333">
        <f ca="1">IF(AND(НачИнвП_Дата&lt;=ED$3,КИнвП_Дата&gt;ED$3),
             SUMPRODUCT((MONTH(ED$3)&amp;YEAR(ED$3)=MONTH(Кредит_ИнвП[Дата выдачи и погашения кредита])&amp;YEAR(Кредит_ИнвП[Дата выдачи и погашения кредита]))*Кредит_ИнвП[Проценты, руб.])/1000,
             "")</f>
        <v>731.35485369863022</v>
      </c>
      <c r="EE82" s="333">
        <f ca="1">IF(AND(НачИнвП_Дата&lt;=EE$3,КИнвП_Дата&gt;EE$3),
             SUMPRODUCT((MONTH(EE$3)&amp;YEAR(EE$3)=MONTH(Кредит_ИнвП[Дата выдачи и погашения кредита])&amp;YEAR(Кредит_ИнвП[Дата выдачи и погашения кредита]))*Кредит_ИнвП[Проценты, руб.])/1000,
             "")</f>
        <v>704.90888219178089</v>
      </c>
      <c r="EF82" s="333">
        <f ca="1">IF(AND(НачИнвП_Дата&lt;=EF$3,КИнвП_Дата&gt;EF$3),
             SUMPRODUCT((MONTH(EF$3)&amp;YEAR(EF$3)=MONTH(Кредит_ИнвП[Дата выдачи и погашения кредита])&amp;YEAR(Кредит_ИнвП[Дата выдачи и погашения кредита]))*Кредит_ИнвП[Проценты, руб.])/1000,
             "")</f>
        <v>725.45683616438362</v>
      </c>
      <c r="EG82" s="333">
        <f ca="1">IF(AND(НачИнвП_Дата&lt;=EG$3,КИнвП_Дата&gt;EG$3),
             SUMPRODUCT((MONTH(EG$3)&amp;YEAR(EG$3)=MONTH(Кредит_ИнвП[Дата выдачи и погашения кредита])&amp;YEAR(Кредит_ИнвП[Дата выдачи и погашения кредита]))*Кредит_ИнвП[Проценты, руб.])/1000,
             "")</f>
        <v>699.20112328767129</v>
      </c>
      <c r="EH82" s="333">
        <f ca="1">IF(AND(НачИнвП_Дата&lt;=EH$3,КИнвП_Дата&gt;EH$3),
             SUMPRODUCT((MONTH(EH$3)&amp;YEAR(EH$3)=MONTH(Кредит_ИнвП[Дата выдачи и погашения кредита])&amp;YEAR(Кредит_ИнвП[Дата выдачи и погашения кредита]))*Кредит_ИнвП[Проценты, руб.])/1000,
             "")</f>
        <v>719.55881863013701</v>
      </c>
      <c r="EI82" s="333">
        <f ca="1">IF(AND(НачИнвП_Дата&lt;=EI$3,КИнвП_Дата&gt;EI$3),
             SUMPRODUCT((MONTH(EI$3)&amp;YEAR(EI$3)=MONTH(Кредит_ИнвП[Дата выдачи и погашения кредита])&amp;YEAR(Кредит_ИнвП[Дата выдачи и погашения кредита]))*Кредит_ИнвП[Проценты, руб.])/1000,
             "")</f>
        <v>716.60980986301377</v>
      </c>
      <c r="EJ82" s="333">
        <f ca="1">IF(AND(НачИнвП_Дата&lt;=EJ$3,КИнвП_Дата&gt;EJ$3),
             SUMPRODUCT((MONTH(EJ$3)&amp;YEAR(EJ$3)=MONTH(Кредит_ИнвП[Дата выдачи и погашения кредита])&amp;YEAR(Кредит_ИнвП[Дата выдачи и погашения кредита]))*Кредит_ИнвП[Проценты, руб.])/1000,
             "")</f>
        <v>690.63948493150679</v>
      </c>
      <c r="EK82" s="333">
        <f ca="1">IF(AND(НачИнвП_Дата&lt;=EK$3,КИнвП_Дата&gt;EK$3),
             SUMPRODUCT((MONTH(EK$3)&amp;YEAR(EK$3)=MONTH(Кредит_ИнвП[Дата выдачи и погашения кредита])&amp;YEAR(Кредит_ИнвП[Дата выдачи и погашения кредита]))*Кредит_ИнвП[Проценты, руб.])/1000,
             "")</f>
        <v>710.71179232876716</v>
      </c>
      <c r="EL82" s="333">
        <f ca="1">IF(AND(НачИнвП_Дата&lt;=EL$3,КИнвП_Дата&gt;EL$3),
             SUMPRODUCT((MONTH(EL$3)&amp;YEAR(EL$3)=MONTH(Кредит_ИнвП[Дата выдачи и погашения кредита])&amp;YEAR(Кредит_ИнвП[Дата выдачи и погашения кредита]))*Кредит_ИнвП[Проценты, руб.])/1000,
             "")</f>
        <v>684.93172602739719</v>
      </c>
      <c r="EM82" s="333">
        <f ca="1">IF(AND(НачИнвП_Дата&lt;=EM$3,КИнвП_Дата&gt;EM$3),
             SUMPRODUCT((MONTH(EM$3)&amp;YEAR(EM$3)=MONTH(Кредит_ИнвП[Дата выдачи и погашения кредита])&amp;YEAR(Кредит_ИнвП[Дата выдачи и погашения кредита]))*Кредит_ИнвП[Проценты, руб.])/1000,
             "")</f>
        <v>704.81377479452055</v>
      </c>
      <c r="EN82" s="546">
        <f t="shared" ca="1" si="1844"/>
        <v>8488.682171506849</v>
      </c>
      <c r="EO82" s="333">
        <f ca="1">IF(AND(НачИнвП_Дата&lt;=EO$3,КИнвП_Дата&gt;EO$3),
             SUMPRODUCT((MONTH(EO$3)&amp;YEAR(EO$3)=MONTH(Кредит_ИнвП[Дата выдачи и погашения кредита])&amp;YEAR(Кредит_ИнвП[Дата выдачи и погашения кредита]))*Кредит_ИнвП[Проценты, руб.])/1000,
             "")</f>
        <v>699.94710273224041</v>
      </c>
      <c r="EP82" s="333">
        <f ca="1">IF(AND(НачИнвП_Дата&lt;=EP$3,КИнвП_Дата&gt;EP$3),
             SUMPRODUCT((MONTH(EP$3)&amp;YEAR(EP$3)=MONTH(Кредит_ИнвП[Дата выдачи и погашения кредита])&amp;YEAR(Кредит_ИнвП[Дата выдачи и погашения кредита]))*Кредит_ИнвП[Проценты, руб.])/1000,
             "")</f>
        <v>652.03801256830604</v>
      </c>
      <c r="EQ82" s="333">
        <f ca="1">IF(AND(НачИнвП_Дата&lt;=EQ$3,КИнвП_Дата&gt;EQ$3),
             SUMPRODUCT((MONTH(EQ$3)&amp;YEAR(EQ$3)=MONTH(Кредит_ИнвП[Дата выдачи и погашения кредита])&amp;YEAR(Кредит_ИнвП[Дата выдачи и погашения кредита]))*Кредит_ИнвП[Проценты, руб.])/1000,
             "")</f>
        <v>694.06520000000012</v>
      </c>
      <c r="ER82" s="333">
        <f ca="1">IF(AND(НачИнвП_Дата&lt;=ER$3,КИнвП_Дата&gt;ER$3),
             SUMPRODUCT((MONTH(ER$3)&amp;YEAR(ER$3)=MONTH(Кредит_ИнвП[Дата выдачи и погашения кредита])&amp;YEAR(Кредит_ИнвП[Дата выдачи и погашения кредита]))*Кредит_ИнвП[Проценты, руб.])/1000,
             "")</f>
        <v>668.82991803278696</v>
      </c>
      <c r="ES82" s="333">
        <f ca="1">IF(AND(НачИнвП_Дата&lt;=ES$3,КИнвП_Дата&gt;ES$3),
             SUMPRODUCT((MONTH(ES$3)&amp;YEAR(ES$3)=MONTH(Кредит_ИнвП[Дата выдачи и погашения кредита])&amp;YEAR(Кредит_ИнвП[Дата выдачи и погашения кредита]))*Кредит_ИнвП[Проценты, руб.])/1000,
             "")</f>
        <v>688.1832972677596</v>
      </c>
      <c r="ET82" s="333">
        <f ca="1">IF(AND(НачИнвП_Дата&lt;=ET$3,КИнвП_Дата&gt;ET$3),
             SUMPRODUCT((MONTH(ET$3)&amp;YEAR(ET$3)=MONTH(Кредит_ИнвП[Дата выдачи и погашения кредита])&amp;YEAR(Кредит_ИнвП[Дата выдачи и погашения кредита]))*Кредит_ИнвП[Проценты, руб.])/1000,
             "")</f>
        <v>663.13775409836069</v>
      </c>
      <c r="EU82" s="333">
        <f ca="1">IF(AND(НачИнвП_Дата&lt;=EU$3,КИнвП_Дата&gt;EU$3),
             SUMPRODUCT((MONTH(EU$3)&amp;YEAR(EU$3)=MONTH(Кредит_ИнвП[Дата выдачи и погашения кредита])&amp;YEAR(Кредит_ИнвП[Дата выдачи и погашения кредита]))*Кредит_ИнвП[Проценты, руб.])/1000,
             "")</f>
        <v>682.30139453551919</v>
      </c>
      <c r="EV82" s="333">
        <f ca="1">IF(AND(НачИнвП_Дата&lt;=EV$3,КИнвП_Дата&gt;EV$3),
             SUMPRODUCT((MONTH(EV$3)&amp;YEAR(EV$3)=MONTH(Кредит_ИнвП[Дата выдачи и погашения кредита])&amp;YEAR(Кредит_ИнвП[Дата выдачи и погашения кредита]))*Кредит_ИнвП[Проценты, руб.])/1000,
             "")</f>
        <v>679.36044316939888</v>
      </c>
      <c r="EW82" s="333">
        <f ca="1">IF(AND(НачИнвП_Дата&lt;=EW$3,КИнвП_Дата&gt;EW$3),
             SUMPRODUCT((MONTH(EW$3)&amp;YEAR(EW$3)=MONTH(Кредит_ИнвП[Дата выдачи и погашения кредита])&amp;YEAR(Кредит_ИнвП[Дата выдачи и погашения кредита]))*Кредит_ИнвП[Проценты, руб.])/1000,
             "")</f>
        <v>654.59950819672133</v>
      </c>
      <c r="EX82" s="333">
        <f ca="1">IF(AND(НачИнвП_Дата&lt;=EX$3,КИнвП_Дата&gt;EX$3),
             SUMPRODUCT((MONTH(EX$3)&amp;YEAR(EX$3)=MONTH(Кредит_ИнвП[Дата выдачи и погашения кредита])&amp;YEAR(Кредит_ИнвП[Дата выдачи и погашения кредита]))*Кредит_ИнвП[Проценты, руб.])/1000,
             "")</f>
        <v>673.47854043715859</v>
      </c>
      <c r="EY82" s="333">
        <f ca="1">IF(AND(НачИнвП_Дата&lt;=EY$3,КИнвП_Дата&gt;EY$3),
             SUMPRODUCT((MONTH(EY$3)&amp;YEAR(EY$3)=MONTH(Кредит_ИнвП[Дата выдачи и погашения кредита])&amp;YEAR(Кредит_ИнвП[Дата выдачи и погашения кредита]))*Кредит_ИнвП[Проценты, руб.])/1000,
             "")</f>
        <v>648.90734426229506</v>
      </c>
      <c r="EZ82" s="333">
        <f ca="1">IF(AND(НачИнвП_Дата&lt;=EZ$3,КИнвП_Дата&gt;EZ$3),
             SUMPRODUCT((MONTH(EZ$3)&amp;YEAR(EZ$3)=MONTH(Кредит_ИнвП[Дата выдачи и погашения кредита])&amp;YEAR(Кредит_ИнвП[Дата выдачи и погашения кредита]))*Кредит_ИнвП[Проценты, руб.])/1000,
             "")</f>
        <v>667.59663770491807</v>
      </c>
      <c r="FA82" s="546">
        <f t="shared" ca="1" si="1846"/>
        <v>8072.4451530054639</v>
      </c>
      <c r="FB82" s="333">
        <f ca="1">IF(AND(НачИнвП_Дата&lt;=FB$3,КИнвП_Дата&gt;FB$3),
             SUMPRODUCT((MONTH(FB$3)&amp;YEAR(FB$3)=MONTH(Кредит_ИнвП[Дата выдачи и погашения кредита])&amp;YEAR(Кредит_ИнвП[Дата выдачи и погашения кредита]))*Кредит_ИнвП[Проценты, руб.])/1000,
             "")</f>
        <v>666.47666082191779</v>
      </c>
      <c r="FC82" s="333">
        <f ca="1">IF(AND(НачИнвП_Дата&lt;=FC$3,КИнвП_Дата&gt;FC$3),
             SUMPRODUCT((MONTH(FC$3)&amp;YEAR(FC$3)=MONTH(Кредит_ИнвП[Дата выдачи и погашения кредита])&amp;YEAR(Кредит_ИнвП[Дата выдачи и погашения кредита]))*Кредит_ИнвП[Проценты, руб.])/1000,
             "")</f>
        <v>599.31529863013702</v>
      </c>
      <c r="FD82" s="333">
        <f ca="1">IF(AND(НачИнвП_Дата&lt;=FD$3,КИнвП_Дата&gt;FD$3),
             SUMPRODUCT((MONTH(FD$3)&amp;YEAR(FD$3)=MONTH(Кредит_ИнвП[Дата выдачи и погашения кредита])&amp;YEAR(Кредит_ИнвП[Дата выдачи и погашения кредита]))*Кредит_ИнвП[Проценты, руб.])/1000,
             "")</f>
        <v>660.5786432876713</v>
      </c>
      <c r="FE82" s="333">
        <f ca="1">IF(AND(НачИнвП_Дата&lt;=FE$3,КИнвП_Дата&gt;FE$3),
             SUMPRODUCT((MONTH(FE$3)&amp;YEAR(FE$3)=MONTH(Кредит_ИнвП[Дата выдачи и погашения кредита])&amp;YEAR(Кредит_ИнвП[Дата выдачи и погашения кредита]))*Кредит_ИнвП[Проценты, руб.])/1000,
             "")</f>
        <v>636.41577534246574</v>
      </c>
      <c r="FF82" s="333">
        <f ca="1">IF(AND(НачИнвП_Дата&lt;=FF$3,КИнвП_Дата&gt;FF$3),
             SUMPRODUCT((MONTH(FF$3)&amp;YEAR(FF$3)=MONTH(Кредит_ИнвП[Дата выдачи и погашения кредита])&amp;YEAR(Кредит_ИнвП[Дата выдачи и погашения кредита]))*Кредит_ИнвП[Проценты, руб.])/1000,
             "")</f>
        <v>654.68062575342469</v>
      </c>
      <c r="FG82" s="333">
        <f ca="1">IF(AND(НачИнвП_Дата&lt;=FG$3,КИнвП_Дата&gt;FG$3),
             SUMPRODUCT((MONTH(FG$3)&amp;YEAR(FG$3)=MONTH(Кредит_ИнвП[Дата выдачи и погашения кредита])&amp;YEAR(Кредит_ИнвП[Дата выдачи и погашения кредита]))*Кредит_ИнвП[Проценты, руб.])/1000,
             "")</f>
        <v>630.70801643835614</v>
      </c>
      <c r="FH82" s="333">
        <f ca="1">IF(AND(НачИнвП_Дата&lt;=FH$3,КИнвП_Дата&gt;FH$3),
             SUMPRODUCT((MONTH(FH$3)&amp;YEAR(FH$3)=MONTH(Кредит_ИнвП[Дата выдачи и погашения кредита])&amp;YEAR(Кредит_ИнвП[Дата выдачи и погашения кредита]))*Кредит_ИнвП[Проценты, руб.])/1000,
             "")</f>
        <v>648.78260821917809</v>
      </c>
      <c r="FI82" s="333">
        <f ca="1">IF(AND(НачИнвП_Дата&lt;=FI$3,КИнвП_Дата&gt;FI$3),
             SUMPRODUCT((MONTH(FI$3)&amp;YEAR(FI$3)=MONTH(Кредит_ИнвП[Дата выдачи и погашения кредита])&amp;YEAR(Кредит_ИнвП[Дата выдачи и погашения кредита]))*Кредит_ИнвП[Проценты, руб.])/1000,
             "")</f>
        <v>645.83359945205484</v>
      </c>
      <c r="FJ82" s="333">
        <f ca="1">IF(AND(НачИнвП_Дата&lt;=FJ$3,КИнвП_Дата&gt;FJ$3),
             SUMPRODUCT((MONTH(FJ$3)&amp;YEAR(FJ$3)=MONTH(Кредит_ИнвП[Дата выдачи и погашения кредита])&amp;YEAR(Кредит_ИнвП[Дата выдачи и погашения кредита]))*Кредит_ИнвП[Проценты, руб.])/1000,
             "")</f>
        <v>622.14637808219186</v>
      </c>
      <c r="FK82" s="333">
        <f ca="1">IF(AND(НачИнвП_Дата&lt;=FK$3,КИнвП_Дата&gt;FK$3),
             SUMPRODUCT((MONTH(FK$3)&amp;YEAR(FK$3)=MONTH(Кредит_ИнвП[Дата выдачи и погашения кредита])&amp;YEAR(Кредит_ИнвП[Дата выдачи и погашения кредита]))*Кредит_ИнвП[Проценты, руб.])/1000,
             "")</f>
        <v>639.93558191780824</v>
      </c>
      <c r="FL82" s="333">
        <f ca="1">IF(AND(НачИнвП_Дата&lt;=FL$3,КИнвП_Дата&gt;FL$3),
             SUMPRODUCT((MONTH(FL$3)&amp;YEAR(FL$3)=MONTH(Кредит_ИнвП[Дата выдачи и погашения кредита])&amp;YEAR(Кредит_ИнвП[Дата выдачи и погашения кредита]))*Кредит_ИнвП[Проценты, руб.])/1000,
             "")</f>
        <v>616.43861917808226</v>
      </c>
      <c r="FM82" s="333">
        <f ca="1">IF(AND(НачИнвП_Дата&lt;=FM$3,КИнвП_Дата&gt;FM$3),
             SUMPRODUCT((MONTH(FM$3)&amp;YEAR(FM$3)=MONTH(Кредит_ИнвП[Дата выдачи и погашения кредита])&amp;YEAR(Кредит_ИнвП[Дата выдачи и погашения кредита]))*Кредит_ИнвП[Проценты, руб.])/1000,
             "")</f>
        <v>634.03756438356163</v>
      </c>
      <c r="FN82" s="546">
        <f t="shared" ca="1" si="1848"/>
        <v>7655.3493715068489</v>
      </c>
      <c r="FO82" s="333">
        <f ca="1">IF(AND(НачИнвП_Дата&lt;=FO$3,КИнвП_Дата&gt;FO$3),
             SUMPRODUCT((MONTH(FO$3)&amp;YEAR(FO$3)=MONTH(Кредит_ИнвП[Дата выдачи и погашения кредита])&amp;YEAR(Кредит_ИнвП[Дата выдачи и погашения кредита]))*Кредит_ИнвП[Проценты, руб.])/1000,
             "")</f>
        <v>631.08855561643838</v>
      </c>
      <c r="FP82" s="333">
        <f ca="1">IF(AND(НачИнвП_Дата&lt;=FP$3,КИнвП_Дата&gt;FP$3),
             SUMPRODUCT((MONTH(FP$3)&amp;YEAR(FP$3)=MONTH(Кредит_ИнвП[Дата выдачи и погашения кредита])&amp;YEAR(Кредит_ИнвП[Дата выдачи и погашения кредита]))*Кредит_ИнвП[Проценты, руб.])/1000,
             "")</f>
        <v>567.35184876712333</v>
      </c>
      <c r="FQ82" s="333">
        <f ca="1">IF(AND(НачИнвП_Дата&lt;=FQ$3,КИнвП_Дата&gt;FQ$3),
             SUMPRODUCT((MONTH(FQ$3)&amp;YEAR(FQ$3)=MONTH(Кредит_ИнвП[Дата выдачи и погашения кредита])&amp;YEAR(Кредит_ИнвП[Дата выдачи и погашения кредита]))*Кредит_ИнвП[Проценты, руб.])/1000,
             "")</f>
        <v>625.19053808219189</v>
      </c>
      <c r="FR82" s="333">
        <f ca="1">IF(AND(НачИнвП_Дата&lt;=FR$3,КИнвП_Дата&gt;FR$3),
             SUMPRODUCT((MONTH(FR$3)&amp;YEAR(FR$3)=MONTH(Кредит_ИнвП[Дата выдачи и погашения кредита])&amp;YEAR(Кредит_ИнвП[Дата выдачи и погашения кредита]))*Кредит_ИнвП[Проценты, руб.])/1000,
             "")</f>
        <v>602.16922191780816</v>
      </c>
      <c r="FS82" s="333">
        <f ca="1">IF(AND(НачИнвП_Дата&lt;=FS$3,КИнвП_Дата&gt;FS$3),
             SUMPRODUCT((MONTH(FS$3)&amp;YEAR(FS$3)=MONTH(Кредит_ИнвП[Дата выдачи и погашения кредита])&amp;YEAR(Кредит_ИнвП[Дата выдачи и погашения кредита]))*Кредит_ИнвП[Проценты, руб.])/1000,
             "")</f>
        <v>619.29252054794517</v>
      </c>
      <c r="FT82" s="333">
        <f ca="1">IF(AND(НачИнвП_Дата&lt;=FT$3,КИнвП_Дата&gt;FT$3),
             SUMPRODUCT((MONTH(FT$3)&amp;YEAR(FT$3)=MONTH(Кредит_ИнвП[Дата выдачи и погашения кредита])&amp;YEAR(Кредит_ИнвП[Дата выдачи и погашения кредита]))*Кредит_ИнвП[Проценты, руб.])/1000,
             "")</f>
        <v>596.46146301369856</v>
      </c>
      <c r="FU82" s="333">
        <f ca="1">IF(AND(НачИнвП_Дата&lt;=FU$3,КИнвП_Дата&gt;FU$3),
             SUMPRODUCT((MONTH(FU$3)&amp;YEAR(FU$3)=MONTH(Кредит_ИнвП[Дата выдачи и погашения кредита])&amp;YEAR(Кредит_ИнвП[Дата выдачи и погашения кредита]))*Кредит_ИнвП[Проценты, руб.])/1000,
             "")</f>
        <v>613.39450301369868</v>
      </c>
      <c r="FV82" s="333">
        <f ca="1">IF(AND(НачИнвП_Дата&lt;=FV$3,КИнвП_Дата&gt;FV$3),
             SUMPRODUCT((MONTH(FV$3)&amp;YEAR(FV$3)=MONTH(Кредит_ИнвП[Дата выдачи и погашения кредита])&amp;YEAR(Кредит_ИнвП[Дата выдачи и погашения кредита]))*Кредит_ИнвП[Проценты, руб.])/1000,
             "")</f>
        <v>610.44549424657544</v>
      </c>
      <c r="FW82" s="333">
        <f ca="1">IF(AND(НачИнвП_Дата&lt;=FW$3,КИнвП_Дата&gt;FW$3),
             SUMPRODUCT((MONTH(FW$3)&amp;YEAR(FW$3)=MONTH(Кредит_ИнвП[Дата выдачи и погашения кредита])&amp;YEAR(Кредит_ИнвП[Дата выдачи и погашения кредита]))*Кредит_ИнвП[Проценты, руб.])/1000,
             "")</f>
        <v>587.89982465753428</v>
      </c>
      <c r="FX82" s="333">
        <f ca="1">IF(AND(НачИнвП_Дата&lt;=FX$3,КИнвП_Дата&gt;FX$3),
             SUMPRODUCT((MONTH(FX$3)&amp;YEAR(FX$3)=MONTH(Кредит_ИнвП[Дата выдачи и погашения кредита])&amp;YEAR(Кредит_ИнвП[Дата выдачи и погашения кредита]))*Кредит_ИнвП[Проценты, руб.])/1000,
             "")</f>
        <v>604.54747671232872</v>
      </c>
      <c r="FY82" s="333">
        <f ca="1">IF(AND(НачИнвП_Дата&lt;=FY$3,КИнвП_Дата&gt;FY$3),
             SUMPRODUCT((MONTH(FY$3)&amp;YEAR(FY$3)=MONTH(Кредит_ИнвП[Дата выдачи и погашения кредита])&amp;YEAR(Кредит_ИнвП[Дата выдачи и погашения кредита]))*Кредит_ИнвП[Проценты, руб.])/1000,
             "")</f>
        <v>582.19206575342469</v>
      </c>
      <c r="FZ82" s="333">
        <f ca="1">IF(AND(НачИнвП_Дата&lt;=FZ$3,КИнвП_Дата&gt;FZ$3),
             SUMPRODUCT((MONTH(FZ$3)&amp;YEAR(FZ$3)=MONTH(Кредит_ИнвП[Дата выдачи и погашения кредита])&amp;YEAR(Кредит_ИнвП[Дата выдачи и погашения кредита]))*Кредит_ИнвП[Проценты, руб.])/1000,
             "")</f>
        <v>598.64945917808234</v>
      </c>
      <c r="GA82" s="546">
        <f t="shared" ca="1" si="1850"/>
        <v>7238.6829715068479</v>
      </c>
      <c r="GB82" s="333">
        <f ca="1">IF(AND(НачИнвП_Дата&lt;=GB$3,КИнвП_Дата&gt;GB$3),
             SUMPRODUCT((MONTH(GB$3)&amp;YEAR(GB$3)=MONTH(Кредит_ИнвП[Дата выдачи и погашения кредита])&amp;YEAR(Кредит_ИнвП[Дата выдачи и погашения кредита]))*Кредит_ИнвП[Проценты, руб.])/1000,
             "")</f>
        <v>595.70045041095898</v>
      </c>
      <c r="GC82" s="333">
        <f ca="1">IF(AND(НачИнвП_Дата&lt;=GC$3,КИнвП_Дата&gt;GC$3),
             SUMPRODUCT((MONTH(GC$3)&amp;YEAR(GC$3)=MONTH(Кредит_ИнвП[Дата выдачи и погашения кредита])&amp;YEAR(Кредит_ИнвП[Дата выдачи и погашения кредита]))*Кредит_ИнвП[Проценты, руб.])/1000,
             "")</f>
        <v>535.38839890410964</v>
      </c>
      <c r="GD82" s="333">
        <f ca="1">IF(AND(НачИнвП_Дата&lt;=GD$3,КИнвП_Дата&gt;GD$3),
             SUMPRODUCT((MONTH(GD$3)&amp;YEAR(GD$3)=MONTH(Кредит_ИнвП[Дата выдачи и погашения кредита])&amp;YEAR(Кредит_ИнвП[Дата выдачи и погашения кредита]))*Кредит_ИнвП[Проценты, руб.])/1000,
             "")</f>
        <v>589.80243287671226</v>
      </c>
      <c r="GE82" s="333">
        <f ca="1">IF(AND(НачИнвП_Дата&lt;=GE$3,КИнвП_Дата&gt;GE$3),
             SUMPRODUCT((MONTH(GE$3)&amp;YEAR(GE$3)=MONTH(Кредит_ИнвП[Дата выдачи и погашения кредита])&amp;YEAR(Кредит_ИнвП[Дата выдачи и погашения кредита]))*Кредит_ИнвП[Проценты, руб.])/1000,
             "")</f>
        <v>567.9226684931507</v>
      </c>
      <c r="GF82" s="333">
        <f ca="1">IF(AND(НачИнвП_Дата&lt;=GF$3,КИнвП_Дата&gt;GF$3),
             SUMPRODUCT((MONTH(GF$3)&amp;YEAR(GF$3)=MONTH(Кредит_ИнвП[Дата выдачи и погашения кредита])&amp;YEAR(Кредит_ИнвП[Дата выдачи и погашения кредита]))*Кредит_ИнвП[Проценты, руб.])/1000,
             "")</f>
        <v>583.90441534246588</v>
      </c>
      <c r="GG82" s="333">
        <f ca="1">IF(AND(НачИнвП_Дата&lt;=GG$3,КИнвП_Дата&gt;GG$3),
             SUMPRODUCT((MONTH(GG$3)&amp;YEAR(GG$3)=MONTH(Кредит_ИнвП[Дата выдачи и погашения кредита])&amp;YEAR(Кредит_ИнвП[Дата выдачи и погашения кредита]))*Кредит_ИнвП[Проценты, руб.])/1000,
             "")</f>
        <v>562.2149095890411</v>
      </c>
      <c r="GH82" s="333">
        <f ca="1">IF(AND(НачИнвП_Дата&lt;=GH$3,КИнвП_Дата&gt;GH$3),
             SUMPRODUCT((MONTH(GH$3)&amp;YEAR(GH$3)=MONTH(Кредит_ИнвП[Дата выдачи и погашения кредита])&amp;YEAR(Кредит_ИнвП[Дата выдачи и погашения кредита]))*Кредит_ИнвП[Проценты, руб.])/1000,
             "")</f>
        <v>578.00639780821916</v>
      </c>
      <c r="GI82" s="333">
        <f ca="1">IF(AND(НачИнвП_Дата&lt;=GI$3,КИнвП_Дата&gt;GI$3),
             SUMPRODUCT((MONTH(GI$3)&amp;YEAR(GI$3)=MONTH(Кредит_ИнвП[Дата выдачи и погашения кредита])&amp;YEAR(Кредит_ИнвП[Дата выдачи и погашения кредита]))*Кредит_ИнвП[Проценты, руб.])/1000,
             "")</f>
        <v>575.0573890410958</v>
      </c>
      <c r="GJ82" s="333">
        <f ca="1">IF(AND(НачИнвП_Дата&lt;=GJ$3,КИнвП_Дата&gt;GJ$3),
             SUMPRODUCT((MONTH(GJ$3)&amp;YEAR(GJ$3)=MONTH(Кредит_ИнвП[Дата выдачи и погашения кредита])&amp;YEAR(Кредит_ИнвП[Дата выдачи и погашения кредита]))*Кредит_ИнвП[Проценты, руб.])/1000,
             "")</f>
        <v>553.6532712328767</v>
      </c>
      <c r="GK82" s="333">
        <f ca="1">IF(AND(НачИнвП_Дата&lt;=GK$3,КИнвП_Дата&gt;GK$3),
             SUMPRODUCT((MONTH(GK$3)&amp;YEAR(GK$3)=MONTH(Кредит_ИнвП[Дата выдачи и погашения кредита])&amp;YEAR(Кредит_ИнвП[Дата выдачи и погашения кредита]))*Кредит_ИнвП[Проценты, руб.])/1000,
             "")</f>
        <v>569.15937150684942</v>
      </c>
      <c r="GL82" s="333">
        <f ca="1">IF(AND(НачИнвП_Дата&lt;=GL$3,КИнвП_Дата&gt;GL$3),
             SUMPRODUCT((MONTH(GL$3)&amp;YEAR(GL$3)=MONTH(Кредит_ИнвП[Дата выдачи и погашения кредита])&amp;YEAR(Кредит_ИнвП[Дата выдачи и погашения кредита]))*Кредит_ИнвП[Проценты, руб.])/1000,
             "")</f>
        <v>547.94551232876711</v>
      </c>
      <c r="GM82" s="333">
        <f ca="1">IF(AND(НачИнвП_Дата&lt;=GM$3,КИнвП_Дата&gt;GM$3),
             SUMPRODUCT((MONTH(GM$3)&amp;YEAR(GM$3)=MONTH(Кредит_ИнвП[Дата выдачи и погашения кредита])&amp;YEAR(Кредит_ИнвП[Дата выдачи и погашения кредита]))*Кредит_ИнвП[Проценты, руб.])/1000,
             "")</f>
        <v>563.26135397260271</v>
      </c>
      <c r="GN82" s="546">
        <f t="shared" ca="1" si="1852"/>
        <v>6822.0165715068488</v>
      </c>
      <c r="GO82" s="333">
        <f ca="1">IF(AND(НачИнвП_Дата&lt;=GO$3,КИнвП_Дата&gt;GO$3),
             SUMPRODUCT((MONTH(GO$3)&amp;YEAR(GO$3)=MONTH(Кредит_ИнвП[Дата выдачи и погашения кредита])&amp;YEAR(Кредит_ИнвП[Дата выдачи и погашения кредита]))*Кредит_ИнвП[Проценты, руб.])/1000,
             "")</f>
        <v>558.78143715846988</v>
      </c>
      <c r="GP82" s="333">
        <f ca="1">IF(AND(НачИнвП_Дата&lt;=GP$3,КИнвП_Дата&gt;GP$3),
             SUMPRODUCT((MONTH(GP$3)&amp;YEAR(GP$3)=MONTH(Кредит_ИнвП[Дата выдачи и погашения кредита])&amp;YEAR(Кредит_ИнвП[Дата выдачи и погашения кредита]))*Кредит_ИнвП[Проценты, руб.])/1000,
             "")</f>
        <v>519.97980928961749</v>
      </c>
      <c r="GQ82" s="333">
        <f ca="1">IF(AND(НачИнвП_Дата&lt;=GQ$3,КИнвП_Дата&gt;GQ$3),
             SUMPRODUCT((MONTH(GQ$3)&amp;YEAR(GQ$3)=MONTH(Кредит_ИнвП[Дата выдачи и погашения кредита])&amp;YEAR(Кредит_ИнвП[Дата выдачи и погашения кредита]))*Кредит_ИнвП[Проценты, руб.])/1000,
             "")</f>
        <v>552.89953442622959</v>
      </c>
      <c r="GR82" s="333">
        <f ca="1">IF(AND(НачИнвП_Дата&lt;=GR$3,КИнвП_Дата&gt;GR$3),
             SUMPRODUCT((MONTH(GR$3)&amp;YEAR(GR$3)=MONTH(Кредит_ИнвП[Дата выдачи и погашения кредита])&amp;YEAR(Кредит_ИнвП[Дата выдачи и погашения кредита]))*Кредит_ИнвП[Проценты, руб.])/1000,
             "")</f>
        <v>532.21798360655737</v>
      </c>
      <c r="GS82" s="333">
        <f ca="1">IF(AND(НачИнвП_Дата&lt;=GS$3,КИнвП_Дата&gt;GS$3),
             SUMPRODUCT((MONTH(GS$3)&amp;YEAR(GS$3)=MONTH(Кредит_ИнвП[Дата выдачи и погашения кредита])&amp;YEAR(Кредит_ИнвП[Дата выдачи и погашения кредита]))*Кредит_ИнвП[Проценты, руб.])/1000,
             "")</f>
        <v>547.01763169398919</v>
      </c>
      <c r="GT82" s="333">
        <f ca="1">IF(AND(НачИнвП_Дата&lt;=GT$3,КИнвП_Дата&gt;GT$3),
             SUMPRODUCT((MONTH(GT$3)&amp;YEAR(GT$3)=MONTH(Кредит_ИнвП[Дата выдачи и погашения кредита])&amp;YEAR(Кредит_ИнвП[Дата выдачи и погашения кредита]))*Кредит_ИнвП[Проценты, руб.])/1000,
             "")</f>
        <v>526.52581967213109</v>
      </c>
      <c r="GU82" s="333">
        <f ca="1">IF(AND(НачИнвП_Дата&lt;=GU$3,КИнвП_Дата&gt;GU$3),
             SUMPRODUCT((MONTH(GU$3)&amp;YEAR(GU$3)=MONTH(Кредит_ИнвП[Дата выдачи и погашения кредита])&amp;YEAR(Кредит_ИнвП[Дата выдачи и погашения кредита]))*Кредит_ИнвП[Проценты, руб.])/1000,
             "")</f>
        <v>541.13572896174867</v>
      </c>
      <c r="GV82" s="333">
        <f ca="1">IF(AND(НачИнвП_Дата&lt;=GV$3,КИнвП_Дата&gt;GV$3),
             SUMPRODUCT((MONTH(GV$3)&amp;YEAR(GV$3)=MONTH(Кредит_ИнвП[Дата выдачи и погашения кредита])&amp;YEAR(Кредит_ИнвП[Дата выдачи и погашения кредита]))*Кредит_ИнвП[Проценты, руб.])/1000,
             "")</f>
        <v>538.19477759562847</v>
      </c>
      <c r="GW82" s="333">
        <f ca="1">IF(AND(НачИнвП_Дата&lt;=GW$3,КИнвП_Дата&gt;GW$3),
             SUMPRODUCT((MONTH(GW$3)&amp;YEAR(GW$3)=MONTH(Кредит_ИнвП[Дата выдачи и погашения кредита])&amp;YEAR(Кредит_ИнвП[Дата выдачи и погашения кредита]))*Кредит_ИнвП[Проценты, руб.])/1000,
             "")</f>
        <v>517.98757377049185</v>
      </c>
      <c r="GX82" s="333">
        <f ca="1">IF(AND(НачИнвП_Дата&lt;=GX$3,КИнвП_Дата&gt;GX$3),
             SUMPRODUCT((MONTH(GX$3)&amp;YEAR(GX$3)=MONTH(Кредит_ИнвП[Дата выдачи и погашения кредита])&amp;YEAR(Кредит_ИнвП[Дата выдачи и погашения кредита]))*Кредит_ИнвП[Проценты, руб.])/1000,
             "")</f>
        <v>532.31287486338806</v>
      </c>
      <c r="GY82" s="333">
        <f ca="1">IF(AND(НачИнвП_Дата&lt;=GY$3,КИнвП_Дата&gt;GY$3),
             SUMPRODUCT((MONTH(GY$3)&amp;YEAR(GY$3)=MONTH(Кредит_ИнвП[Дата выдачи и погашения кредита])&amp;YEAR(Кредит_ИнвП[Дата выдачи и погашения кредита]))*Кредит_ИнвП[Проценты, руб.])/1000,
             "")</f>
        <v>512.29540983606557</v>
      </c>
      <c r="GZ82" s="333">
        <f ca="1">IF(AND(НачИнвП_Дата&lt;=GZ$3,КИнвП_Дата&gt;GZ$3),
             SUMPRODUCT((MONTH(GZ$3)&amp;YEAR(GZ$3)=MONTH(Кредит_ИнвП[Дата выдачи и погашения кредита])&amp;YEAR(Кредит_ИнвП[Дата выдачи и погашения кредита]))*Кредит_ИнвП[Проценты, руб.])/1000,
             "")</f>
        <v>526.43097213114766</v>
      </c>
      <c r="HA82" s="546">
        <f t="shared" ca="1" si="1854"/>
        <v>6405.7795530054645</v>
      </c>
      <c r="HB82" s="333">
        <f ca="1">IF(AND(НачИнвП_Дата&lt;=HB$3,КИнвП_Дата&gt;HB$3),
             SUMPRODUCT((MONTH(HB$3)&amp;YEAR(HB$3)=MONTH(Кредит_ИнвП[Дата выдачи и погашения кредита])&amp;YEAR(Кредит_ИнвП[Дата выдачи и погашения кредита]))*Кредит_ИнвП[Проценты, руб.])/1000,
             "")</f>
        <v>524.92424000000005</v>
      </c>
      <c r="HC82" s="333">
        <f ca="1">IF(AND(НачИнвП_Дата&lt;=HC$3,КИнвП_Дата&gt;HC$3),
             SUMPRODUCT((MONTH(HC$3)&amp;YEAR(HC$3)=MONTH(Кредит_ИнвП[Дата выдачи и погашения кредита])&amp;YEAR(Кредит_ИнвП[Дата выдачи и погашения кредита]))*Кредит_ИнвП[Проценты, руб.])/1000,
             "")</f>
        <v>471.46149917808219</v>
      </c>
      <c r="HD82" s="333">
        <f ca="1">IF(AND(НачИнвП_Дата&lt;=HD$3,КИнвП_Дата&gt;HD$3),
             SUMPRODUCT((MONTH(HD$3)&amp;YEAR(HD$3)=MONTH(Кредит_ИнвП[Дата выдачи и погашения кредита])&amp;YEAR(Кредит_ИнвП[Дата выдачи и погашения кредита]))*Кредит_ИнвП[Проценты, руб.])/1000,
             "")</f>
        <v>519.02622246575345</v>
      </c>
      <c r="HE82" s="333">
        <f ca="1">IF(AND(НачИнвП_Дата&lt;=HE$3,КИнвП_Дата&gt;HE$3),
             SUMPRODUCT((MONTH(HE$3)&amp;YEAR(HE$3)=MONTH(Кредит_ИнвП[Дата выдачи и погашения кредита])&amp;YEAR(Кредит_ИнвП[Дата выдачи и погашения кредита]))*Кредит_ИнвП[Проценты, руб.])/1000,
             "")</f>
        <v>499.4295616438356</v>
      </c>
      <c r="HF82" s="333">
        <f ca="1">IF(AND(НачИнвП_Дата&lt;=HF$3,КИнвП_Дата&gt;HF$3),
             SUMPRODUCT((MONTH(HF$3)&amp;YEAR(HF$3)=MONTH(Кредит_ИнвП[Дата выдачи и погашения кредита])&amp;YEAR(Кредит_ИнвП[Дата выдачи и погашения кредита]))*Кредит_ИнвП[Проценты, руб.])/1000,
             "")</f>
        <v>513.12820493150684</v>
      </c>
      <c r="HG82" s="333">
        <f ca="1">IF(AND(НачИнвП_Дата&lt;=HG$3,КИнвП_Дата&gt;HG$3),
             SUMPRODUCT((MONTH(HG$3)&amp;YEAR(HG$3)=MONTH(Кредит_ИнвП[Дата выдачи и погашения кредита])&amp;YEAR(Кредит_ИнвП[Дата выдачи и погашения кредита]))*Кредит_ИнвП[Проценты, руб.])/1000,
             "")</f>
        <v>493.72180273972606</v>
      </c>
      <c r="HH82" s="333">
        <f ca="1">IF(AND(НачИнвП_Дата&lt;=HH$3,КИнвП_Дата&gt;HH$3),
             SUMPRODUCT((MONTH(HH$3)&amp;YEAR(HH$3)=MONTH(Кредит_ИнвП[Дата выдачи и погашения кредита])&amp;YEAR(Кредит_ИнвП[Дата выдачи и погашения кредита]))*Кредит_ИнвП[Проценты, руб.])/1000,
             "")</f>
        <v>507.23018739726029</v>
      </c>
      <c r="HI82" s="333">
        <f ca="1">IF(AND(НачИнвП_Дата&lt;=HI$3,КИнвП_Дата&gt;HI$3),
             SUMPRODUCT((MONTH(HI$3)&amp;YEAR(HI$3)=MONTH(Кредит_ИнвП[Дата выдачи и погашения кредита])&amp;YEAR(Кредит_ИнвП[Дата выдачи и погашения кредита]))*Кредит_ИнвП[Проценты, руб.])/1000,
             "")</f>
        <v>504.28117863013705</v>
      </c>
      <c r="HJ82" s="333">
        <f ca="1">IF(AND(НачИнвП_Дата&lt;=HJ$3,КИнвП_Дата&gt;HJ$3),
             SUMPRODUCT((MONTH(HJ$3)&amp;YEAR(HJ$3)=MONTH(Кредит_ИнвП[Дата выдачи и погашения кредита])&amp;YEAR(Кредит_ИнвП[Дата выдачи и погашения кредита]))*Кредит_ИнвП[Проценты, руб.])/1000,
             "")</f>
        <v>485.16016438356166</v>
      </c>
      <c r="HK82" s="333">
        <f ca="1">IF(AND(НачИнвП_Дата&lt;=HK$3,КИнвП_Дата&gt;HK$3),
             SUMPRODUCT((MONTH(HK$3)&amp;YEAR(HK$3)=MONTH(Кредит_ИнвП[Дата выдачи и погашения кредита])&amp;YEAR(Кредит_ИнвП[Дата выдачи и погашения кредита]))*Кредит_ИнвП[Проценты, руб.])/1000,
             "")</f>
        <v>498.38316109589044</v>
      </c>
      <c r="HL82" s="333">
        <f ca="1">IF(AND(НачИнвП_Дата&lt;=HL$3,КИнвП_Дата&gt;HL$3),
             SUMPRODUCT((MONTH(HL$3)&amp;YEAR(HL$3)=MONTH(Кредит_ИнвП[Дата выдачи и погашения кредита])&amp;YEAR(Кредит_ИнвП[Дата выдачи и погашения кредита]))*Кредит_ИнвП[Проценты, руб.])/1000,
             "")</f>
        <v>479.45240547945207</v>
      </c>
      <c r="HM82" s="333">
        <f ca="1">IF(AND(НачИнвП_Дата&lt;=HM$3,КИнвП_Дата&gt;HM$3),
             SUMPRODUCT((MONTH(HM$3)&amp;YEAR(HM$3)=MONTH(Кредит_ИнвП[Дата выдачи и погашения кредита])&amp;YEAR(Кредит_ИнвП[Дата выдачи и погашения кредита]))*Кредит_ИнвП[Проценты, руб.])/1000,
             "")</f>
        <v>492.48514356164384</v>
      </c>
      <c r="HN82" s="546">
        <f t="shared" ca="1" si="1856"/>
        <v>5988.6837715068496</v>
      </c>
      <c r="HO82" s="333">
        <f ca="1">IF(AND(НачИнвП_Дата&lt;=HO$3,КИнвП_Дата&gt;HO$3),
             SUMPRODUCT((MONTH(HO$3)&amp;YEAR(HO$3)=MONTH(Кредит_ИнвП[Дата выдачи и погашения кредита])&amp;YEAR(Кредит_ИнвП[Дата выдачи и погашения кредита]))*Кредит_ИнвП[Проценты, руб.])/1000,
             "")</f>
        <v>489.53613479452065</v>
      </c>
      <c r="HP82" s="333">
        <f ca="1">IF(AND(НачИнвП_Дата&lt;=HP$3,КИнвП_Дата&gt;HP$3),
             SUMPRODUCT((MONTH(HP$3)&amp;YEAR(HP$3)=MONTH(Кредит_ИнвП[Дата выдачи и погашения кредита])&amp;YEAR(Кредит_ИнвП[Дата выдачи и погашения кредита]))*Кредит_ИнвП[Проценты, руб.])/1000,
             "")</f>
        <v>439.4980493150685</v>
      </c>
      <c r="HQ82" s="333">
        <f ca="1">IF(AND(НачИнвП_Дата&lt;=HQ$3,КИнвП_Дата&gt;HQ$3),
             SUMPRODUCT((MONTH(HQ$3)&amp;YEAR(HQ$3)=MONTH(Кредит_ИнвП[Дата выдачи и погашения кредита])&amp;YEAR(Кредит_ИнвП[Дата выдачи и погашения кредита]))*Кредит_ИнвП[Проценты, руб.])/1000,
             "")</f>
        <v>483.63811726027399</v>
      </c>
      <c r="HR82" s="333">
        <f ca="1">IF(AND(НачИнвП_Дата&lt;=HR$3,КИнвП_Дата&gt;HR$3),
             SUMPRODUCT((MONTH(HR$3)&amp;YEAR(HR$3)=MONTH(Кредит_ИнвП[Дата выдачи и погашения кредита])&amp;YEAR(Кредит_ИнвП[Дата выдачи и погашения кредита]))*Кредит_ИнвП[Проценты, руб.])/1000,
             "")</f>
        <v>465.18300821917808</v>
      </c>
      <c r="HS82" s="333">
        <f ca="1">IF(AND(НачИнвП_Дата&lt;=HS$3,КИнвП_Дата&gt;HS$3),
             SUMPRODUCT((MONTH(HS$3)&amp;YEAR(HS$3)=MONTH(Кредит_ИнвП[Дата выдачи и погашения кредита])&amp;YEAR(Кредит_ИнвП[Дата выдачи и погашения кредита]))*Кредит_ИнвП[Проценты, руб.])/1000,
             "")</f>
        <v>477.74009972602738</v>
      </c>
      <c r="HT82" s="333">
        <f ca="1">IF(AND(НачИнвП_Дата&lt;=HT$3,КИнвП_Дата&gt;HT$3),
             SUMPRODUCT((MONTH(HT$3)&amp;YEAR(HT$3)=MONTH(Кредит_ИнвП[Дата выдачи и погашения кредита])&amp;YEAR(Кредит_ИнвП[Дата выдачи и погашения кредита]))*Кредит_ИнвП[Проценты, руб.])/1000,
             "")</f>
        <v>459.47524931506848</v>
      </c>
      <c r="HU82" s="333">
        <f ca="1">IF(AND(НачИнвП_Дата&lt;=HU$3,КИнвП_Дата&gt;HU$3),
             SUMPRODUCT((MONTH(HU$3)&amp;YEAR(HU$3)=MONTH(Кредит_ИнвП[Дата выдачи и погашения кредита])&amp;YEAR(Кредит_ИнвП[Дата выдачи и погашения кредита]))*Кредит_ИнвП[Проценты, руб.])/1000,
             "")</f>
        <v>471.84208219178083</v>
      </c>
      <c r="HV82" s="333">
        <f ca="1">IF(AND(НачИнвП_Дата&lt;=HV$3,КИнвП_Дата&gt;HV$3),
             SUMPRODUCT((MONTH(HV$3)&amp;YEAR(HV$3)=MONTH(Кредит_ИнвП[Дата выдачи и погашения кредита])&amp;YEAR(Кредит_ИнвП[Дата выдачи и погашения кредита]))*Кредит_ИнвП[Проценты, руб.])/1000,
             "")</f>
        <v>468.89307342465759</v>
      </c>
      <c r="HW82" s="333">
        <f ca="1">IF(AND(НачИнвП_Дата&lt;=HW$3,КИнвП_Дата&gt;HW$3),
             SUMPRODUCT((MONTH(HW$3)&amp;YEAR(HW$3)=MONTH(Кредит_ИнвП[Дата выдачи и погашения кредита])&amp;YEAR(Кредит_ИнвП[Дата выдачи и погашения кредита]))*Кредит_ИнвП[Проценты, руб.])/1000,
             "")</f>
        <v>450.91361095890409</v>
      </c>
      <c r="HX82" s="333">
        <f ca="1">IF(AND(НачИнвП_Дата&lt;=HX$3,КИнвП_Дата&gt;HX$3),
             SUMPRODUCT((MONTH(HX$3)&amp;YEAR(HX$3)=MONTH(Кредит_ИнвП[Дата выдачи и погашения кредита])&amp;YEAR(Кредит_ИнвП[Дата выдачи и погашения кредита]))*Кредит_ИнвП[Проценты, руб.])/1000,
             "")</f>
        <v>462.99505589041098</v>
      </c>
      <c r="HY82" s="333">
        <f ca="1">IF(AND(НачИнвП_Дата&lt;=HY$3,КИнвП_Дата&gt;HY$3),
             SUMPRODUCT((MONTH(HY$3)&amp;YEAR(HY$3)=MONTH(Кредит_ИнвП[Дата выдачи и погашения кредита])&amp;YEAR(Кредит_ИнвП[Дата выдачи и погашения кредита]))*Кредит_ИнвП[Проценты, руб.])/1000,
             "")</f>
        <v>445.20585205479449</v>
      </c>
      <c r="HZ82" s="333">
        <f ca="1">IF(AND(НачИнвП_Дата&lt;=HZ$3,КИнвП_Дата&gt;HZ$3),
             SUMPRODUCT((MONTH(HZ$3)&amp;YEAR(HZ$3)=MONTH(Кредит_ИнвП[Дата выдачи и погашения кредита])&amp;YEAR(Кредит_ИнвП[Дата выдачи и погашения кредита]))*Кредит_ИнвП[Проценты, руб.])/1000,
             "")</f>
        <v>457.09703835616443</v>
      </c>
      <c r="IA82" s="546">
        <f t="shared" ca="1" si="1858"/>
        <v>5572.0173715068495</v>
      </c>
      <c r="IB82" s="333">
        <f ca="1">IF(AND(НачИнвП_Дата&lt;=IB$3,КИнвП_Дата&gt;IB$3),
             SUMPRODUCT((MONTH(IB$3)&amp;YEAR(IB$3)=MONTH(Кредит_ИнвП[Дата выдачи и погашения кредита])&amp;YEAR(Кредит_ИнвП[Дата выдачи и погашения кредита]))*Кредит_ИнвП[Проценты, руб.])/1000,
             "")</f>
        <v>454.14802958904113</v>
      </c>
      <c r="IC82" s="333">
        <f ca="1">IF(AND(НачИнвП_Дата&lt;=IC$3,КИнвП_Дата&gt;IC$3),
             SUMPRODUCT((MONTH(IC$3)&amp;YEAR(IC$3)=MONTH(Кредит_ИнвП[Дата выдачи и погашения кредита])&amp;YEAR(Кредит_ИнвП[Дата выдачи и погашения кредита]))*Кредит_ИнвП[Проценты, руб.])/1000,
             "")</f>
        <v>407.53459945205481</v>
      </c>
      <c r="ID82" s="333">
        <f ca="1">IF(AND(НачИнвП_Дата&lt;=ID$3,КИнвП_Дата&gt;ID$3),
             SUMPRODUCT((MONTH(ID$3)&amp;YEAR(ID$3)=MONTH(Кредит_ИнвП[Дата выдачи и погашения кредита])&amp;YEAR(Кредит_ИнвП[Дата выдачи и погашения кредита]))*Кредит_ИнвП[Проценты, руб.])/1000,
             "")</f>
        <v>448.25001205479452</v>
      </c>
      <c r="IE82" s="333">
        <f ca="1">IF(AND(НачИнвП_Дата&lt;=IE$3,КИнвП_Дата&gt;IE$3),
             SUMPRODUCT((MONTH(IE$3)&amp;YEAR(IE$3)=MONTH(Кредит_ИнвП[Дата выдачи и погашения кредита])&amp;YEAR(Кредит_ИнвП[Дата выдачи и погашения кредита]))*Кредит_ИнвП[Проценты, руб.])/1000,
             "")</f>
        <v>430.93645479452056</v>
      </c>
      <c r="IF82" s="333">
        <f ca="1">IF(AND(НачИнвП_Дата&lt;=IF$3,КИнвП_Дата&gt;IF$3),
             SUMPRODUCT((MONTH(IF$3)&amp;YEAR(IF$3)=MONTH(Кредит_ИнвП[Дата выдачи и погашения кредита])&amp;YEAR(Кредит_ИнвП[Дата выдачи и погашения кредита]))*Кредит_ИнвП[Проценты, руб.])/1000,
             "")</f>
        <v>442.35199452054792</v>
      </c>
      <c r="IG82" s="333">
        <f ca="1">IF(AND(НачИнвП_Дата&lt;=IG$3,КИнвП_Дата&gt;IG$3),
             SUMPRODUCT((MONTH(IG$3)&amp;YEAR(IG$3)=MONTH(Кредит_ИнвП[Дата выдачи и погашения кредита])&amp;YEAR(Кредит_ИнвП[Дата выдачи и погашения кредита]))*Кредит_ИнвП[Проценты, руб.])/1000,
             "")</f>
        <v>425.22869589041096</v>
      </c>
      <c r="IH82" s="333">
        <f ca="1">IF(AND(НачИнвП_Дата&lt;=IH$3,КИнвП_Дата&gt;IH$3),
             SUMPRODUCT((MONTH(IH$3)&amp;YEAR(IH$3)=MONTH(Кредит_ИнвП[Дата выдачи и погашения кредита])&amp;YEAR(Кредит_ИнвП[Дата выдачи и погашения кредита]))*Кредит_ИнвП[Проценты, руб.])/1000,
             "")</f>
        <v>436.45397698630137</v>
      </c>
      <c r="II82" s="333">
        <f ca="1">IF(AND(НачИнвП_Дата&lt;=II$3,КИнвП_Дата&gt;II$3),
             SUMPRODUCT((MONTH(II$3)&amp;YEAR(II$3)=MONTH(Кредит_ИнвП[Дата выдачи и погашения кредита])&amp;YEAR(Кредит_ИнвП[Дата выдачи и погашения кредита]))*Кредит_ИнвП[Проценты, руб.])/1000,
             "")</f>
        <v>433.50496821917807</v>
      </c>
      <c r="IJ82" s="333">
        <f ca="1">IF(AND(НачИнвП_Дата&lt;=IJ$3,КИнвП_Дата&gt;IJ$3),
             SUMPRODUCT((MONTH(IJ$3)&amp;YEAR(IJ$3)=MONTH(Кредит_ИнвП[Дата выдачи и погашения кредита])&amp;YEAR(Кредит_ИнвП[Дата выдачи и погашения кредита]))*Кредит_ИнвП[Проценты, руб.])/1000,
             "")</f>
        <v>416.66705753424657</v>
      </c>
      <c r="IK82" s="333">
        <f ca="1">IF(AND(НачИнвП_Дата&lt;=IK$3,КИнвП_Дата&gt;IK$3),
             SUMPRODUCT((MONTH(IK$3)&amp;YEAR(IK$3)=MONTH(Кредит_ИнвП[Дата выдачи и погашения кредита])&amp;YEAR(Кредит_ИнвП[Дата выдачи и погашения кредита]))*Кредит_ИнвП[Проценты, руб.])/1000,
             "")</f>
        <v>427.60695068493146</v>
      </c>
      <c r="IL82" s="333">
        <f ca="1">IF(AND(НачИнвП_Дата&lt;=IL$3,КИнвП_Дата&gt;IL$3),
             SUMPRODUCT((MONTH(IL$3)&amp;YEAR(IL$3)=MONTH(Кредит_ИнвП[Дата выдачи и погашения кредита])&amp;YEAR(Кредит_ИнвП[Дата выдачи и погашения кредита]))*Кредит_ИнвП[Проценты, руб.])/1000,
             "")</f>
        <v>410.95929863013697</v>
      </c>
      <c r="IM82" s="333">
        <f ca="1">IF(AND(НачИнвП_Дата&lt;=IM$3,КИнвП_Дата&gt;IM$3),
             SUMPRODUCT((MONTH(IM$3)&amp;YEAR(IM$3)=MONTH(Кредит_ИнвП[Дата выдачи и погашения кредита])&amp;YEAR(Кредит_ИнвП[Дата выдачи и погашения кредита]))*Кредит_ИнвП[Проценты, руб.])/1000,
             "")</f>
        <v>421.70893315068491</v>
      </c>
      <c r="IN82" s="546">
        <f t="shared" ca="1" si="1860"/>
        <v>5155.3509715068485</v>
      </c>
      <c r="IO82" s="333">
        <f ca="1">IF(AND(НачИнвП_Дата&lt;=IO$3,КИнвП_Дата&gt;IO$3),
             SUMPRODUCT((MONTH(IO$3)&amp;YEAR(IO$3)=MONTH(Кредит_ИнвП[Дата выдачи и погашения кредита])&amp;YEAR(Кредит_ИнвП[Дата выдачи и погашения кредита]))*Кредит_ИнвП[Проценты, руб.])/1000,
             "")</f>
        <v>417.61577158469947</v>
      </c>
      <c r="IP82" s="333">
        <f ca="1">IF(AND(НачИнвП_Дата&lt;=IP$3,КИнвП_Дата&gt;IP$3),
             SUMPRODUCT((MONTH(IP$3)&amp;YEAR(IP$3)=MONTH(Кредит_ИнвП[Дата выдачи и погашения кредита])&amp;YEAR(Кредит_ИнвП[Дата выдачи и погашения кредита]))*Кредит_ИнвП[Проценты, руб.])/1000,
             "")</f>
        <v>387.921606010929</v>
      </c>
      <c r="IQ82" s="333">
        <f ca="1">IF(AND(НачИнвП_Дата&lt;=IQ$3,КИнвП_Дата&gt;IQ$3),
             SUMPRODUCT((MONTH(IQ$3)&amp;YEAR(IQ$3)=MONTH(Кредит_ИнвП[Дата выдачи и погашения кредита])&amp;YEAR(Кредит_ИнвП[Дата выдачи и погашения кредита]))*Кредит_ИнвП[Проценты, руб.])/1000,
             "")</f>
        <v>411.73386885245901</v>
      </c>
      <c r="IR82" s="333">
        <f ca="1">IF(AND(НачИнвП_Дата&lt;=IR$3,КИнвП_Дата&gt;IR$3),
             SUMPRODUCT((MONTH(IR$3)&amp;YEAR(IR$3)=MONTH(Кредит_ИнвП[Дата выдачи и погашения кредита])&amp;YEAR(Кредит_ИнвП[Дата выдачи и погашения кредита]))*Кредит_ИнвП[Проценты, руб.])/1000,
             "")</f>
        <v>395.60604918032783</v>
      </c>
      <c r="IS82" s="333">
        <f ca="1">IF(AND(НачИнвП_Дата&lt;=IS$3,КИнвП_Дата&gt;IS$3),
             SUMPRODUCT((MONTH(IS$3)&amp;YEAR(IS$3)=MONTH(Кредит_ИнвП[Дата выдачи и погашения кредита])&amp;YEAR(Кредит_ИнвП[Дата выдачи и погашения кредита]))*Кредит_ИнвП[Проценты, руб.])/1000,
             "")</f>
        <v>405.85196612021855</v>
      </c>
      <c r="IT82" s="333">
        <f ca="1">IF(AND(НачИнвП_Дата&lt;=IT$3,КИнвП_Дата&gt;IT$3),
             SUMPRODUCT((MONTH(IT$3)&amp;YEAR(IT$3)=MONTH(Кредит_ИнвП[Дата выдачи и погашения кредита])&amp;YEAR(Кредит_ИнвП[Дата выдачи и погашения кредита]))*Кредит_ИнвП[Проценты, руб.])/1000,
             "")</f>
        <v>389.91388524590167</v>
      </c>
      <c r="IU82" s="333">
        <f ca="1">IF(AND(НачИнвП_Дата&lt;=IU$3,КИнвП_Дата&gt;IU$3),
             SUMPRODUCT((MONTH(IU$3)&amp;YEAR(IU$3)=MONTH(Кредит_ИнвП[Дата выдачи и погашения кредита])&amp;YEAR(Кредит_ИнвП[Дата выдачи и погашения кредита]))*Кредит_ИнвП[Проценты, руб.])/1000,
             "")</f>
        <v>399.9700633879782</v>
      </c>
      <c r="IV82" s="333">
        <f ca="1">IF(AND(НачИнвП_Дата&lt;=IV$3,КИнвП_Дата&gt;IV$3),
             SUMPRODUCT((MONTH(IV$3)&amp;YEAR(IV$3)=MONTH(Кредит_ИнвП[Дата выдачи и погашения кредита])&amp;YEAR(Кредит_ИнвП[Дата выдачи и погашения кредита]))*Кредит_ИнвП[Проценты, руб.])/1000,
             "")</f>
        <v>397.02911202185794</v>
      </c>
      <c r="IW82" s="333">
        <f ca="1">IF(AND(НачИнвП_Дата&lt;=IW$3,КИнвП_Дата&gt;IW$3),
             SUMPRODUCT((MONTH(IW$3)&amp;YEAR(IW$3)=MONTH(Кредит_ИнвП[Дата выдачи и погашения кредита])&amp;YEAR(Кредит_ИнвП[Дата выдачи и погашения кредита]))*Кредит_ИнвП[Проценты, руб.])/1000,
             "")</f>
        <v>381.37563934426231</v>
      </c>
      <c r="IX82" s="333">
        <f ca="1">IF(AND(НачИнвП_Дата&lt;=IX$3,КИнвП_Дата&gt;IX$3),
             SUMPRODUCT((MONTH(IX$3)&amp;YEAR(IX$3)=MONTH(Кредит_ИнвП[Дата выдачи и погашения кредита])&amp;YEAR(Кредит_ИнвП[Дата выдачи и погашения кредита]))*Кредит_ИнвП[Проценты, руб.])/1000,
             "")</f>
        <v>391.14720928961748</v>
      </c>
      <c r="IY82" s="333">
        <f ca="1">IF(AND(НачИнвП_Дата&lt;=IY$3,КИнвП_Дата&gt;IY$3),
             SUMPRODUCT((MONTH(IY$3)&amp;YEAR(IY$3)=MONTH(Кредит_ИнвП[Дата выдачи и погашения кредита])&amp;YEAR(Кредит_ИнвП[Дата выдачи и погашения кредита]))*Кредит_ИнвП[Проценты, руб.])/1000,
             "")</f>
        <v>375.68347540983603</v>
      </c>
      <c r="IZ82" s="333">
        <f ca="1">IF(AND(НачИнвП_Дата&lt;=IZ$3,КИнвП_Дата&gt;IZ$3),
             SUMPRODUCT((MONTH(IZ$3)&amp;YEAR(IZ$3)=MONTH(Кредит_ИнвП[Дата выдачи и погашения кредита])&amp;YEAR(Кредит_ИнвП[Дата выдачи и погашения кредита]))*Кредит_ИнвП[Проценты, руб.])/1000,
             "")</f>
        <v>385.26530655737713</v>
      </c>
      <c r="JA82" s="546">
        <f t="shared" ca="1" si="1862"/>
        <v>4739.1139530054643</v>
      </c>
      <c r="JB82" s="333">
        <f ca="1">IF(AND(НачИнвП_Дата&lt;=JB$3,КИнвП_Дата&gt;JB$3),
             SUMPRODUCT((MONTH(JB$3)&amp;YEAR(JB$3)=MONTH(Кредит_ИнвП[Дата выдачи и погашения кредита])&amp;YEAR(Кредит_ИнвП[Дата выдачи и погашения кредита]))*Кредит_ИнвП[Проценты, руб.])/1000,
             "")</f>
        <v>383.37181917808215</v>
      </c>
      <c r="JC82" s="333">
        <f ca="1">IF(AND(НачИнвП_Дата&lt;=JC$3,КИнвП_Дата&gt;JC$3),
             SUMPRODUCT((MONTH(JC$3)&amp;YEAR(JC$3)=MONTH(Кредит_ИнвП[Дата выдачи и погашения кредита])&amp;YEAR(Кредит_ИнвП[Дата выдачи и погашения кредита]))*Кредит_ИнвП[Проценты, руб.])/1000,
             "")</f>
        <v>343.60769972602742</v>
      </c>
      <c r="JD82" s="333">
        <f ca="1">IF(AND(НачИнвП_Дата&lt;=JD$3,КИнвП_Дата&gt;JD$3),
             SUMPRODUCT((MONTH(JD$3)&amp;YEAR(JD$3)=MONTH(Кредит_ИнвП[Дата выдачи и погашения кредита])&amp;YEAR(Кредит_ИнвП[Дата выдачи и погашения кредита]))*Кредит_ИнвП[Проценты, руб.])/1000,
             "")</f>
        <v>377.4738016438356</v>
      </c>
      <c r="JE82" s="333">
        <f ca="1">IF(AND(НачИнвП_Дата&lt;=JE$3,КИнвП_Дата&gt;JE$3),
             SUMPRODUCT((MONTH(JE$3)&amp;YEAR(JE$3)=MONTH(Кредит_ИнвП[Дата выдачи и погашения кредита])&amp;YEAR(Кредит_ИнвП[Дата выдачи и погашения кредита]))*Кредит_ИнвП[Проценты, руб.])/1000,
             "")</f>
        <v>362.44334794520546</v>
      </c>
      <c r="JF82" s="333">
        <f ca="1">IF(AND(НачИнвП_Дата&lt;=JF$3,КИнвП_Дата&gt;JF$3),
             SUMPRODUCT((MONTH(JF$3)&amp;YEAR(JF$3)=MONTH(Кредит_ИнвП[Дата выдачи и погашения кредита])&amp;YEAR(Кредит_ИнвП[Дата выдачи и погашения кредита]))*Кредит_ИнвП[Проценты, руб.])/1000,
             "")</f>
        <v>371.57578410958905</v>
      </c>
      <c r="JG82" s="333">
        <f ca="1">IF(AND(НачИнвП_Дата&lt;=JG$3,КИнвП_Дата&gt;JG$3),
             SUMPRODUCT((MONTH(JG$3)&amp;YEAR(JG$3)=MONTH(Кредит_ИнвП[Дата выдачи и погашения кредита])&amp;YEAR(Кредит_ИнвП[Дата выдачи и погашения кредита]))*Кредит_ИнвП[Проценты, руб.])/1000,
             "")</f>
        <v>356.73558904109586</v>
      </c>
      <c r="JH82" s="333">
        <f ca="1">IF(AND(НачИнвП_Дата&lt;=JH$3,КИнвП_Дата&gt;JH$3),
             SUMPRODUCT((MONTH(JH$3)&amp;YEAR(JH$3)=MONTH(Кредит_ИнвП[Дата выдачи и погашения кредита])&amp;YEAR(Кредит_ИнвП[Дата выдачи и погашения кредита]))*Кредит_ИнвП[Проценты, руб.])/1000,
             "")</f>
        <v>365.6777665753425</v>
      </c>
      <c r="JI82" s="333">
        <f ca="1">IF(AND(НачИнвП_Дата&lt;=JI$3,КИнвП_Дата&gt;JI$3),
             SUMPRODUCT((MONTH(JI$3)&amp;YEAR(JI$3)=MONTH(Кредит_ИнвП[Дата выдачи и погашения кредита])&amp;YEAR(Кредит_ИнвП[Дата выдачи и погашения кредита]))*Кредит_ИнвП[Проценты, руб.])/1000,
             "")</f>
        <v>362.7287578082192</v>
      </c>
      <c r="JJ82" s="333">
        <f ca="1">IF(AND(НачИнвП_Дата&lt;=JJ$3,КИнвП_Дата&gt;JJ$3),
             SUMPRODUCT((MONTH(JJ$3)&amp;YEAR(JJ$3)=MONTH(Кредит_ИнвП[Дата выдачи и погашения кредита])&amp;YEAR(Кредит_ИнвП[Дата выдачи и погашения кредита]))*Кредит_ИнвП[Проценты, руб.])/1000,
             "")</f>
        <v>348.17395068493147</v>
      </c>
      <c r="JK82" s="333">
        <f ca="1">IF(AND(НачИнвП_Дата&lt;=JK$3,КИнвП_Дата&gt;JK$3),
             SUMPRODUCT((MONTH(JK$3)&amp;YEAR(JK$3)=MONTH(Кредит_ИнвП[Дата выдачи и погашения кредита])&amp;YEAR(Кредит_ИнвП[Дата выдачи и погашения кредита]))*Кредит_ИнвП[Проценты, руб.])/1000,
             "")</f>
        <v>356.83074027397265</v>
      </c>
      <c r="JL82" s="333">
        <f ca="1">IF(AND(НачИнвП_Дата&lt;=JL$3,КИнвП_Дата&gt;JL$3),
             SUMPRODUCT((MONTH(JL$3)&amp;YEAR(JL$3)=MONTH(Кредит_ИнвП[Дата выдачи и погашения кредита])&amp;YEAR(Кредит_ИнвП[Дата выдачи и погашения кредита]))*Кредит_ИнвП[Проценты, руб.])/1000,
             "")</f>
        <v>342.46619178082193</v>
      </c>
      <c r="JM82" s="333">
        <f ca="1">IF(AND(НачИнвП_Дата&lt;=JM$3,КИнвП_Дата&gt;JM$3),
             SUMPRODUCT((MONTH(JM$3)&amp;YEAR(JM$3)=MONTH(Кредит_ИнвП[Дата выдачи и погашения кредита])&amp;YEAR(Кредит_ИнвП[Дата выдачи и погашения кредита]))*Кредит_ИнвП[Проценты, руб.])/1000,
             "")</f>
        <v>350.93272273972605</v>
      </c>
      <c r="JN82" s="546">
        <f t="shared" ca="1" si="1864"/>
        <v>4322.0181715068493</v>
      </c>
      <c r="JO82" s="333">
        <f ca="1">IF(AND(НачИнвП_Дата&lt;=JO$3,КИнвП_Дата&gt;JO$3),
             SUMPRODUCT((MONTH(JO$3)&amp;YEAR(JO$3)=MONTH(Кредит_ИнвП[Дата выдачи и погашения кредита])&amp;YEAR(Кредит_ИнвП[Дата выдачи и погашения кредита]))*Кредит_ИнвП[Проценты, руб.])/1000,
             "")</f>
        <v>347.98371397260274</v>
      </c>
      <c r="JP82" s="333">
        <f ca="1">IF(AND(НачИнвП_Дата&lt;=JP$3,КИнвП_Дата&gt;JP$3),
             SUMPRODUCT((MONTH(JP$3)&amp;YEAR(JP$3)=MONTH(Кредит_ИнвП[Дата выдачи и погашения кредита])&amp;YEAR(Кредит_ИнвП[Дата выдачи и погашения кредита]))*Кредит_ИнвП[Проценты, руб.])/1000,
             "")</f>
        <v>311.64424986301367</v>
      </c>
      <c r="JQ82" s="333">
        <f ca="1">IF(AND(НачИнвП_Дата&lt;=JQ$3,КИнвП_Дата&gt;JQ$3),
             SUMPRODUCT((MONTH(JQ$3)&amp;YEAR(JQ$3)=MONTH(Кредит_ИнвП[Дата выдачи и погашения кредита])&amp;YEAR(Кредит_ИнвП[Дата выдачи и погашения кредита]))*Кредит_ИнвП[Проценты, руб.])/1000,
             "")</f>
        <v>342.08569643835619</v>
      </c>
      <c r="JR82" s="333">
        <f ca="1">IF(AND(НачИнвП_Дата&lt;=JR$3,КИнвП_Дата&gt;JR$3),
             SUMPRODUCT((MONTH(JR$3)&amp;YEAR(JR$3)=MONTH(Кредит_ИнвП[Дата выдачи и погашения кредита])&amp;YEAR(Кредит_ИнвП[Дата выдачи и погашения кредита]))*Кредит_ИнвП[Проценты, руб.])/1000,
             "")</f>
        <v>328.19679452054794</v>
      </c>
      <c r="JS82" s="333">
        <f ca="1">IF(AND(НачИнвП_Дата&lt;=JS$3,КИнвП_Дата&gt;JS$3),
             SUMPRODUCT((MONTH(JS$3)&amp;YEAR(JS$3)=MONTH(Кредит_ИнвП[Дата выдачи и погашения кредита])&amp;YEAR(Кредит_ИнвП[Дата выдачи и погашения кредита]))*Кредит_ИнвП[Проценты, руб.])/1000,
             "")</f>
        <v>336.18767890410965</v>
      </c>
      <c r="JT82" s="333">
        <f ca="1">IF(AND(НачИнвП_Дата&lt;=JT$3,КИнвП_Дата&gt;JT$3),
             SUMPRODUCT((MONTH(JT$3)&amp;YEAR(JT$3)=MONTH(Кредит_ИнвП[Дата выдачи и погашения кредита])&amp;YEAR(Кредит_ИнвП[Дата выдачи и погашения кредита]))*Кредит_ИнвП[Проценты, руб.])/1000,
             "")</f>
        <v>322.48903561643834</v>
      </c>
      <c r="JU82" s="333">
        <f ca="1">IF(AND(НачИнвП_Дата&lt;=JU$3,КИнвП_Дата&gt;JU$3),
             SUMPRODUCT((MONTH(JU$3)&amp;YEAR(JU$3)=MONTH(Кредит_ИнвП[Дата выдачи и погашения кредита])&amp;YEAR(Кредит_ИнвП[Дата выдачи и погашения кредита]))*Кредит_ИнвП[Проценты, руб.])/1000,
             "")</f>
        <v>330.28966136986304</v>
      </c>
      <c r="JV82" s="333">
        <f ca="1">IF(AND(НачИнвП_Дата&lt;=JV$3,КИнвП_Дата&gt;JV$3),
             SUMPRODUCT((MONTH(JV$3)&amp;YEAR(JV$3)=MONTH(Кредит_ИнвП[Дата выдачи и погашения кредита])&amp;YEAR(Кредит_ИнвП[Дата выдачи и погашения кредита]))*Кредит_ИнвП[Проценты, руб.])/1000,
             "")</f>
        <v>327.34065260273974</v>
      </c>
      <c r="JW82" s="333">
        <f ca="1">IF(AND(НачИнвП_Дата&lt;=JW$3,КИнвП_Дата&gt;JW$3),
             SUMPRODUCT((MONTH(JW$3)&amp;YEAR(JW$3)=MONTH(Кредит_ИнвП[Дата выдачи и погашения кредита])&amp;YEAR(Кредит_ИнвП[Дата выдачи и погашения кредита]))*Кредит_ИнвП[Проценты, руб.])/1000,
             "")</f>
        <v>313.92739726027401</v>
      </c>
      <c r="JX82" s="333">
        <f ca="1">IF(AND(НачИнвП_Дата&lt;=JX$3,КИнвП_Дата&gt;JX$3),
             SUMPRODUCT((MONTH(JX$3)&amp;YEAR(JX$3)=MONTH(Кредит_ИнвП[Дата выдачи и погашения кредита])&amp;YEAR(Кредит_ИнвП[Дата выдачи и погашения кредита]))*Кредит_ИнвП[Проценты, руб.])/1000,
             "")</f>
        <v>321.44263506849319</v>
      </c>
      <c r="JY82" s="333">
        <f ca="1">IF(AND(НачИнвП_Дата&lt;=JY$3,КИнвП_Дата&gt;JY$3),
             SUMPRODUCT((MONTH(JY$3)&amp;YEAR(JY$3)=MONTH(Кредит_ИнвП[Дата выдачи и погашения кредита])&amp;YEAR(Кредит_ИнвП[Дата выдачи и погашения кредита]))*Кредит_ИнвП[Проценты, руб.])/1000,
             "")</f>
        <v>308.21963835616441</v>
      </c>
      <c r="JZ82" s="333">
        <f ca="1">IF(AND(НачИнвП_Дата&lt;=JZ$3,КИнвП_Дата&gt;JZ$3),
             SUMPRODUCT((MONTH(JZ$3)&amp;YEAR(JZ$3)=MONTH(Кредит_ИнвП[Дата выдачи и погашения кредита])&amp;YEAR(Кредит_ИнвП[Дата выдачи и погашения кредита]))*Кредит_ИнвП[Проценты, руб.])/1000,
             "")</f>
        <v>315.54461753424658</v>
      </c>
      <c r="KA82" s="546">
        <f t="shared" ca="1" si="1866"/>
        <v>3905.3517715068497</v>
      </c>
      <c r="KB82" s="333">
        <f ca="1">IF(AND(НачИнвП_Дата&lt;=KB$3,КИнвП_Дата&gt;KB$3),
             SUMPRODUCT((MONTH(KB$3)&amp;YEAR(KB$3)=MONTH(Кредит_ИнвП[Дата выдачи и погашения кредита])&amp;YEAR(Кредит_ИнвП[Дата выдачи и погашения кредита]))*Кредит_ИнвП[Проценты, руб.])/1000,
             "")</f>
        <v>312.59560876712334</v>
      </c>
      <c r="KC82" s="333">
        <f ca="1">IF(AND(НачИнвП_Дата&lt;=KC$3,КИнвП_Дата&gt;KC$3),
             SUMPRODUCT((MONTH(KC$3)&amp;YEAR(KC$3)=MONTH(Кредит_ИнвП[Дата выдачи и погашения кредита])&amp;YEAR(Кредит_ИнвП[Дата выдачи и погашения кредита]))*Кредит_ИнвП[Проценты, руб.])/1000,
             "")</f>
        <v>279.68079999999998</v>
      </c>
      <c r="KD82" s="333">
        <f ca="1">IF(AND(НачИнвП_Дата&lt;=KD$3,КИнвП_Дата&gt;KD$3),
             SUMPRODUCT((MONTH(KD$3)&amp;YEAR(KD$3)=MONTH(Кредит_ИнвП[Дата выдачи и погашения кредита])&amp;YEAR(Кредит_ИнвП[Дата выдачи и погашения кредита]))*Кредит_ИнвП[Проценты, руб.])/1000,
             "")</f>
        <v>306.69759123287673</v>
      </c>
      <c r="KE82" s="333">
        <f ca="1">IF(AND(НачИнвП_Дата&lt;=KE$3,КИнвП_Дата&gt;KE$3),
             SUMPRODUCT((MONTH(KE$3)&amp;YEAR(KE$3)=MONTH(Кредит_ИнвП[Дата выдачи и погашения кредита])&amp;YEAR(Кредит_ИнвП[Дата выдачи и погашения кредита]))*Кредит_ИнвП[Проценты, руб.])/1000,
             "")</f>
        <v>293.95024109589042</v>
      </c>
      <c r="KF82" s="333">
        <f ca="1">IF(AND(НачИнвП_Дата&lt;=KF$3,КИнвП_Дата&gt;KF$3),
             SUMPRODUCT((MONTH(KF$3)&amp;YEAR(KF$3)=MONTH(Кредит_ИнвП[Дата выдачи и погашения кредита])&amp;YEAR(Кредит_ИнвП[Дата выдачи и погашения кредита]))*Кредит_ИнвП[Проценты, руб.])/1000,
             "")</f>
        <v>300.79957369863013</v>
      </c>
      <c r="KG82" s="333">
        <f ca="1">IF(AND(НачИнвП_Дата&lt;=KG$3,КИнвП_Дата&gt;KG$3),
             SUMPRODUCT((MONTH(KG$3)&amp;YEAR(KG$3)=MONTH(Кредит_ИнвП[Дата выдачи и погашения кредита])&amp;YEAR(Кредит_ИнвП[Дата выдачи и погашения кредита]))*Кредит_ИнвП[Проценты, руб.])/1000,
             "")</f>
        <v>288.24248219178082</v>
      </c>
      <c r="KH82" s="333">
        <f ca="1">IF(AND(НачИнвП_Дата&lt;=KH$3,КИнвП_Дата&gt;KH$3),
             SUMPRODUCT((MONTH(KH$3)&amp;YEAR(KH$3)=MONTH(Кредит_ИнвП[Дата выдачи и погашения кредита])&amp;YEAR(Кредит_ИнвП[Дата выдачи и погашения кредита]))*Кредит_ИнвП[Проценты, руб.])/1000,
             "")</f>
        <v>294.90155616438352</v>
      </c>
      <c r="KI82" s="333">
        <f ca="1">IF(AND(НачИнвП_Дата&lt;=KI$3,КИнвП_Дата&gt;KI$3),
             SUMPRODUCT((MONTH(KI$3)&amp;YEAR(KI$3)=MONTH(Кредит_ИнвП[Дата выдачи и погашения кредита])&amp;YEAR(Кредит_ИнвП[Дата выдачи и погашения кредита]))*Кредит_ИнвП[Проценты, руб.])/1000,
             "")</f>
        <v>291.95254739726033</v>
      </c>
      <c r="KJ82" s="333">
        <f ca="1">IF(AND(НачИнвП_Дата&lt;=KJ$3,КИнвП_Дата&gt;KJ$3),
             SUMPRODUCT((MONTH(KJ$3)&amp;YEAR(KJ$3)=MONTH(Кредит_ИнвП[Дата выдачи и погашения кредита])&amp;YEAR(Кредит_ИнвП[Дата выдачи и погашения кредита]))*Кредит_ИнвП[Проценты, руб.])/1000,
             "")</f>
        <v>279.68084383561643</v>
      </c>
      <c r="KK82" s="333">
        <f ca="1">IF(AND(НачИнвП_Дата&lt;=KK$3,КИнвП_Дата&gt;KK$3),
             SUMPRODUCT((MONTH(KK$3)&amp;YEAR(KK$3)=MONTH(Кредит_ИнвП[Дата выдачи и погашения кредита])&amp;YEAR(Кредит_ИнвП[Дата выдачи и погашения кредита]))*Кредит_ИнвП[Проценты, руб.])/1000,
             "")</f>
        <v>286.05452986301373</v>
      </c>
      <c r="KL82" s="333">
        <f ca="1">IF(AND(НачИнвП_Дата&lt;=KL$3,КИнвП_Дата&gt;KL$3),
             SUMPRODUCT((MONTH(KL$3)&amp;YEAR(KL$3)=MONTH(Кредит_ИнвП[Дата выдачи и погашения кредита])&amp;YEAR(Кредит_ИнвП[Дата выдачи и погашения кредита]))*Кредит_ИнвП[Проценты, руб.])/1000,
             "")</f>
        <v>273.97308493150683</v>
      </c>
      <c r="KM82" s="333">
        <f ca="1">IF(AND(НачИнвП_Дата&lt;=KM$3,КИнвП_Дата&gt;KM$3),
             SUMPRODUCT((MONTH(KM$3)&amp;YEAR(KM$3)=MONTH(Кредит_ИнвП[Дата выдачи и погашения кредита])&amp;YEAR(Кредит_ИнвП[Дата выдачи и погашения кредита]))*Кредит_ИнвП[Проценты, руб.])/1000,
             "")</f>
        <v>280.15651232876712</v>
      </c>
      <c r="KN82" s="546">
        <f t="shared" ca="1" si="1868"/>
        <v>3488.6853715068501</v>
      </c>
      <c r="KO82" s="333">
        <f ca="1">IF(AND(НачИнвП_Дата&lt;=KO$3,КИнвП_Дата&gt;KO$3),
             SUMPRODUCT((MONTH(KO$3)&amp;YEAR(KO$3)=MONTH(Кредит_ИнвП[Дата выдачи и погашения кредита])&amp;YEAR(Кредит_ИнвП[Дата выдачи и погашения кредита]))*Кредит_ИнвП[Проценты, руб.])/1000,
             "")</f>
        <v>276.45010601092901</v>
      </c>
      <c r="KP82" s="333">
        <f ca="1">IF(AND(НачИнвП_Дата&lt;=KP$3,КИнвП_Дата&gt;KP$3),
             SUMPRODUCT((MONTH(KP$3)&amp;YEAR(KP$3)=MONTH(Кредит_ИнвП[Дата выдачи и погашения кредита])&amp;YEAR(Кредит_ИнвП[Дата выдачи и погашения кредита]))*Кредит_ИнвП[Проценты, руб.])/1000,
             "")</f>
        <v>255.86340273224044</v>
      </c>
      <c r="KQ82" s="333">
        <f ca="1">IF(AND(НачИнвП_Дата&lt;=KQ$3,КИнвП_Дата&gt;KQ$3),
             SUMPRODUCT((MONTH(KQ$3)&amp;YEAR(KQ$3)=MONTH(Кредит_ИнвП[Дата выдачи и погашения кредита])&amp;YEAR(Кредит_ИнвП[Дата выдачи и погашения кредита]))*Кредит_ИнвП[Проценты, руб.])/1000,
             "")</f>
        <v>270.56820327868854</v>
      </c>
      <c r="KR82" s="333">
        <f ca="1">IF(AND(НачИнвП_Дата&lt;=KR$3,КИнвП_Дата&gt;KR$3),
             SUMPRODUCT((MONTH(KR$3)&amp;YEAR(KR$3)=MONTH(Кредит_ИнвП[Дата выдачи и погашения кредита])&amp;YEAR(Кредит_ИнвП[Дата выдачи и погашения кредита]))*Кредит_ИнвП[Проценты, руб.])/1000,
             "")</f>
        <v>258.99411475409835</v>
      </c>
      <c r="KS82" s="333">
        <f ca="1">IF(AND(НачИнвП_Дата&lt;=KS$3,КИнвП_Дата&gt;KS$3),
             SUMPRODUCT((MONTH(KS$3)&amp;YEAR(KS$3)=MONTH(Кредит_ИнвП[Дата выдачи и погашения кредита])&amp;YEAR(Кредит_ИнвП[Дата выдачи и погашения кредита]))*Кредит_ИнвП[Проценты, руб.])/1000,
             "")</f>
        <v>264.68630054644808</v>
      </c>
      <c r="KT82" s="333">
        <f ca="1">IF(AND(НачИнвП_Дата&lt;=KT$3,КИнвП_Дата&gt;KT$3),
             SUMPRODUCT((MONTH(KT$3)&amp;YEAR(KT$3)=MONTH(Кредит_ИнвП[Дата выдачи и погашения кредита])&amp;YEAR(Кредит_ИнвП[Дата выдачи и погашения кредита]))*Кредит_ИнвП[Проценты, руб.])/1000,
             "")</f>
        <v>253.30195081967216</v>
      </c>
      <c r="KU82" s="333">
        <f ca="1">IF(AND(НачИнвП_Дата&lt;=KU$3,КИнвП_Дата&gt;KU$3),
             SUMPRODUCT((MONTH(KU$3)&amp;YEAR(KU$3)=MONTH(Кредит_ИнвП[Дата выдачи и погашения кредита])&amp;YEAR(Кредит_ИнвП[Дата выдачи и погашения кредита]))*Кредит_ИнвП[Проценты, руб.])/1000,
             "")</f>
        <v>258.80439781420768</v>
      </c>
      <c r="KV82" s="333">
        <f ca="1">IF(AND(НачИнвП_Дата&lt;=KV$3,КИнвП_Дата&gt;KV$3),
             SUMPRODUCT((MONTH(KV$3)&amp;YEAR(KV$3)=MONTH(Кредит_ИнвП[Дата выдачи и погашения кредита])&amp;YEAR(Кредит_ИнвП[Дата выдачи и погашения кредита]))*Кредит_ИнвП[Проценты, руб.])/1000,
             "")</f>
        <v>255.86344644808747</v>
      </c>
      <c r="KW82" s="333">
        <f ca="1">IF(AND(НачИнвП_Дата&lt;=KW$3,КИнвП_Дата&gt;KW$3),
             SUMPRODUCT((MONTH(KW$3)&amp;YEAR(KW$3)=MONTH(Кредит_ИнвП[Дата выдачи и погашения кредита])&amp;YEAR(Кредит_ИнвП[Дата выдачи и погашения кредита]))*Кредит_ИнвП[Проценты, руб.])/1000,
             "")</f>
        <v>244.76370491803277</v>
      </c>
      <c r="KX82" s="333">
        <f ca="1">IF(AND(НачИнвП_Дата&lt;=KX$3,КИнвП_Дата&gt;KX$3),
             SUMPRODUCT((MONTH(KX$3)&amp;YEAR(KX$3)=MONTH(Кредит_ИнвП[Дата выдачи и погашения кредита])&amp;YEAR(Кредит_ИнвП[Дата выдачи и погашения кредита]))*Кредит_ИнвП[Проценты, руб.])/1000,
             "")</f>
        <v>249.98154371584698</v>
      </c>
      <c r="KY82" s="333">
        <f ca="1">IF(AND(НачИнвП_Дата&lt;=KY$3,КИнвП_Дата&gt;KY$3),
             SUMPRODUCT((MONTH(KY$3)&amp;YEAR(KY$3)=MONTH(Кредит_ИнвП[Дата выдачи и погашения кредита])&amp;YEAR(Кредит_ИнвП[Дата выдачи и погашения кредита]))*Кредит_ИнвП[Проценты, руб.])/1000,
             "")</f>
        <v>239.07154098360655</v>
      </c>
      <c r="KZ82" s="333">
        <f ca="1">IF(AND(НачИнвП_Дата&lt;=KZ$3,КИнвП_Дата&gt;KZ$3),
             SUMPRODUCT((MONTH(KZ$3)&amp;YEAR(KZ$3)=MONTH(Кредит_ИнвП[Дата выдачи и погашения кредита])&amp;YEAR(Кредит_ИнвП[Дата выдачи и погашения кредита]))*Кредит_ИнвП[Проценты, руб.])/1000,
             "")</f>
        <v>244.09964098360658</v>
      </c>
      <c r="LA82" s="546">
        <f t="shared" ca="1" si="1870"/>
        <v>3072.4483530054645</v>
      </c>
      <c r="LB82" s="333">
        <f ca="1">IF(AND(НачИнвП_Дата&lt;=LB$3,КИнвП_Дата&gt;LB$3),
             SUMPRODUCT((MONTH(LB$3)&amp;YEAR(LB$3)=MONTH(Кредит_ИнвП[Дата выдачи и погашения кредита])&amp;YEAR(Кредит_ИнвП[Дата выдачи и погашения кредита]))*Кредит_ИнвП[Проценты, руб.])/1000,
             "")</f>
        <v>241.81939835616438</v>
      </c>
      <c r="LC82" s="333">
        <f ca="1">IF(AND(НачИнвП_Дата&lt;=LC$3,КИнвП_Дата&gt;LC$3),
             SUMPRODUCT((MONTH(LC$3)&amp;YEAR(LC$3)=MONTH(Кредит_ИнвП[Дата выдачи и погашения кредита])&amp;YEAR(Кредит_ИнвП[Дата выдачи и погашения кредита]))*Кредит_ИнвП[Проценты, руб.])/1000,
             "")</f>
        <v>215.75390027397262</v>
      </c>
      <c r="LD82" s="333">
        <f ca="1">IF(AND(НачИнвП_Дата&lt;=LD$3,КИнвП_Дата&gt;LD$3),
             SUMPRODUCT((MONTH(LD$3)&amp;YEAR(LD$3)=MONTH(Кредит_ИнвП[Дата выдачи и погашения кредита])&amp;YEAR(Кредит_ИнвП[Дата выдачи и погашения кредита]))*Кредит_ИнвП[Проценты, руб.])/1000,
             "")</f>
        <v>235.92138082191781</v>
      </c>
      <c r="LE82" s="333">
        <f ca="1">IF(AND(НачИнвП_Дата&lt;=LE$3,КИнвП_Дата&gt;LE$3),
             SUMPRODUCT((MONTH(LE$3)&amp;YEAR(LE$3)=MONTH(Кредит_ИнвП[Дата выдачи и погашения кредита])&amp;YEAR(Кредит_ИнвП[Дата выдачи и погашения кредита]))*Кредит_ИнвП[Проценты, руб.])/1000,
             "")</f>
        <v>225.45713424657535</v>
      </c>
      <c r="LF82" s="333">
        <f ca="1">IF(AND(НачИнвП_Дата&lt;=LF$3,КИнвП_Дата&gt;LF$3),
             SUMPRODUCT((MONTH(LF$3)&amp;YEAR(LF$3)=MONTH(Кредит_ИнвП[Дата выдачи и погашения кредита])&amp;YEAR(Кредит_ИнвП[Дата выдачи и погашения кредита]))*Кредит_ИнвП[Проценты, руб.])/1000,
             "")</f>
        <v>230.02336328767126</v>
      </c>
      <c r="LG82" s="333">
        <f ca="1">IF(AND(НачИнвП_Дата&lt;=LG$3,КИнвП_Дата&gt;LG$3),
             SUMPRODUCT((MONTH(LG$3)&amp;YEAR(LG$3)=MONTH(Кредит_ИнвП[Дата выдачи и погашения кредита])&amp;YEAR(Кредит_ИнвП[Дата выдачи и погашения кредита]))*Кредит_ИнвП[Проценты, руб.])/1000,
             "")</f>
        <v>219.74937534246575</v>
      </c>
      <c r="LH82" s="333">
        <f ca="1">IF(AND(НачИнвП_Дата&lt;=LH$3,КИнвП_Дата&gt;LH$3),
             SUMPRODUCT((MONTH(LH$3)&amp;YEAR(LH$3)=MONTH(Кредит_ИнвП[Дата выдачи и погашения кредита])&amp;YEAR(Кредит_ИнвП[Дата выдачи и погашения кредита]))*Кредит_ИнвП[Проценты, руб.])/1000,
             "")</f>
        <v>224.12534575342465</v>
      </c>
      <c r="LI82" s="333">
        <f ca="1">IF(AND(НачИнвП_Дата&lt;=LI$3,КИнвП_Дата&gt;LI$3),
             SUMPRODUCT((MONTH(LI$3)&amp;YEAR(LI$3)=MONTH(Кредит_ИнвП[Дата выдачи и погашения кредита])&amp;YEAR(Кредит_ИнвП[Дата выдачи и погашения кредита]))*Кредит_ИнвП[Проценты, руб.])/1000,
             "")</f>
        <v>221.17633698630138</v>
      </c>
      <c r="LJ82" s="333">
        <f ca="1">IF(AND(НачИнвП_Дата&lt;=LJ$3,КИнвП_Дата&gt;LJ$3),
             SUMPRODUCT((MONTH(LJ$3)&amp;YEAR(LJ$3)=MONTH(Кредит_ИнвП[Дата выдачи и погашения кредита])&amp;YEAR(Кредит_ИнвП[Дата выдачи и погашения кредита]))*Кредит_ИнвП[Проценты, руб.])/1000,
             "")</f>
        <v>211.18773698630136</v>
      </c>
      <c r="LK82" s="333">
        <f ca="1">IF(AND(НачИнвП_Дата&lt;=LK$3,КИнвП_Дата&gt;LK$3),
             SUMPRODUCT((MONTH(LK$3)&amp;YEAR(LK$3)=MONTH(Кредит_ИнвП[Дата выдачи и погашения кредита])&amp;YEAR(Кредит_ИнвП[Дата выдачи и погашения кредита]))*Кредит_ИнвП[Проценты, руб.])/1000,
             "")</f>
        <v>215.27831945205483</v>
      </c>
      <c r="LL82" s="333">
        <f ca="1">IF(AND(НачИнвП_Дата&lt;=LL$3,КИнвП_Дата&gt;LL$3),
             SUMPRODUCT((MONTH(LL$3)&amp;YEAR(LL$3)=MONTH(Кредит_ИнвП[Дата выдачи и погашения кредита])&amp;YEAR(Кредит_ИнвП[Дата выдачи и погашения кредита]))*Кредит_ИнвП[Проценты, руб.])/1000,
             "")</f>
        <v>205.47997808219179</v>
      </c>
      <c r="LM82" s="333">
        <f ca="1">IF(AND(НачИнвП_Дата&lt;=LM$3,КИнвП_Дата&gt;LM$3),
             SUMPRODUCT((MONTH(LM$3)&amp;YEAR(LM$3)=MONTH(Кредит_ИнвП[Дата выдачи и погашения кредита])&amp;YEAR(Кредит_ИнвП[Дата выдачи и погашения кредита]))*Кредит_ИнвП[Проценты, руб.])/1000,
             "")</f>
        <v>209.38030191780823</v>
      </c>
      <c r="LN82" s="546">
        <f t="shared" ca="1" si="1872"/>
        <v>2655.3525715068495</v>
      </c>
      <c r="LO82" s="333">
        <f ca="1">IF(AND(НачИнвП_Дата&lt;=LO$3,КИнвП_Дата&gt;LO$3),
             SUMPRODUCT((MONTH(LO$3)&amp;YEAR(LO$3)=MONTH(Кредит_ИнвП[Дата выдачи и погашения кредита])&amp;YEAR(Кредит_ИнвП[Дата выдачи и погашения кредита]))*Кредит_ИнвП[Проценты, руб.])/1000,
             "")</f>
        <v>206.43129315068495</v>
      </c>
      <c r="LP82" s="333">
        <f ca="1">IF(AND(НачИнвП_Дата&lt;=LP$3,КИнвП_Дата&gt;LP$3),
             SUMPRODUCT((MONTH(LP$3)&amp;YEAR(LP$3)=MONTH(Кредит_ИнвП[Дата выдачи и погашения кредита])&amp;YEAR(Кредит_ИнвП[Дата выдачи и погашения кредита]))*Кредит_ИнвП[Проценты, руб.])/1000,
             "")</f>
        <v>183.79045041095893</v>
      </c>
      <c r="LQ82" s="333">
        <f ca="1">IF(AND(НачИнвП_Дата&lt;=LQ$3,КИнвП_Дата&gt;LQ$3),
             SUMPRODUCT((MONTH(LQ$3)&amp;YEAR(LQ$3)=MONTH(Кредит_ИнвП[Дата выдачи и погашения кредита])&amp;YEAR(Кредит_ИнвП[Дата выдачи и погашения кредита]))*Кредит_ИнвП[Проценты, руб.])/1000,
             "")</f>
        <v>200.5332756164384</v>
      </c>
      <c r="LR82" s="333">
        <f ca="1">IF(AND(НачИнвП_Дата&lt;=LR$3,КИнвП_Дата&gt;LR$3),
             SUMPRODUCT((MONTH(LR$3)&amp;YEAR(LR$3)=MONTH(Кредит_ИнвП[Дата выдачи и погашения кредита])&amp;YEAR(Кредит_ИнвП[Дата выдачи и погашения кредита]))*Кредит_ИнвП[Проценты, руб.])/1000,
             "")</f>
        <v>191.2105808219178</v>
      </c>
      <c r="LS82" s="333">
        <f ca="1">IF(AND(НачИнвП_Дата&lt;=LS$3,КИнвП_Дата&gt;LS$3),
             SUMPRODUCT((MONTH(LS$3)&amp;YEAR(LS$3)=MONTH(Кредит_ИнвП[Дата выдачи и погашения кредита])&amp;YEAR(Кредит_ИнвП[Дата выдачи и погашения кредита]))*Кредит_ИнвП[Проценты, руб.])/1000,
             "")</f>
        <v>194.63525808219177</v>
      </c>
      <c r="LT82" s="333">
        <f ca="1">IF(AND(НачИнвП_Дата&lt;=LT$3,КИнвП_Дата&gt;LT$3),
             SUMPRODUCT((MONTH(LT$3)&amp;YEAR(LT$3)=MONTH(Кредит_ИнвП[Дата выдачи и погашения кредита])&amp;YEAR(Кредит_ИнвП[Дата выдачи и погашения кредита]))*Кредит_ИнвП[Проценты, руб.])/1000,
             "")</f>
        <v>185.50282191780821</v>
      </c>
      <c r="LU82" s="333">
        <f ca="1">IF(AND(НачИнвП_Дата&lt;=LU$3,КИнвП_Дата&gt;LU$3),
             SUMPRODUCT((MONTH(LU$3)&amp;YEAR(LU$3)=MONTH(Кредит_ИнвП[Дата выдачи и погашения кредита])&amp;YEAR(Кредит_ИнвП[Дата выдачи и погашения кредита]))*Кредит_ИнвП[Проценты, руб.])/1000,
             "")</f>
        <v>188.73724054794519</v>
      </c>
      <c r="LV82" s="333">
        <f ca="1">IF(AND(НачИнвП_Дата&lt;=LV$3,КИнвП_Дата&gt;LV$3),
             SUMPRODUCT((MONTH(LV$3)&amp;YEAR(LV$3)=MONTH(Кредит_ИнвП[Дата выдачи и погашения кредита])&amp;YEAR(Кредит_ИнвП[Дата выдачи и погашения кредита]))*Кредит_ИнвП[Проценты, руб.])/1000,
             "")</f>
        <v>185.78823178082195</v>
      </c>
      <c r="LW82" s="333">
        <f ca="1">IF(AND(НачИнвП_Дата&lt;=LW$3,КИнвП_Дата&gt;LW$3),
             SUMPRODUCT((MONTH(LW$3)&amp;YEAR(LW$3)=MONTH(Кредит_ИнвП[Дата выдачи и погашения кредита])&amp;YEAR(Кредит_ИнвП[Дата выдачи и погашения кредита]))*Кредит_ИнвП[Проценты, руб.])/1000,
             "")</f>
        <v>176.94118356164384</v>
      </c>
      <c r="LX82" s="333">
        <f ca="1">IF(AND(НачИнвП_Дата&lt;=LX$3,КИнвП_Дата&gt;LX$3),
             SUMPRODUCT((MONTH(LX$3)&amp;YEAR(LX$3)=MONTH(Кредит_ИнвП[Дата выдачи и погашения кредита])&amp;YEAR(Кредит_ИнвП[Дата выдачи и погашения кредита]))*Кредит_ИнвП[Проценты, руб.])/1000,
             "")</f>
        <v>179.89021424657534</v>
      </c>
      <c r="LY82" s="333">
        <f ca="1">IF(AND(НачИнвП_Дата&lt;=LY$3,КИнвП_Дата&gt;LY$3),
             SUMPRODUCT((MONTH(LY$3)&amp;YEAR(LY$3)=MONTH(Кредит_ИнвП[Дата выдачи и погашения кредита])&amp;YEAR(Кредит_ИнвП[Дата выдачи и погашения кредита]))*Кредит_ИнвП[Проценты, руб.])/1000,
             "")</f>
        <v>171.23342465753424</v>
      </c>
      <c r="LZ82" s="333">
        <f ca="1">IF(AND(НачИнвП_Дата&lt;=LZ$3,КИнвП_Дата&gt;LZ$3),
             SUMPRODUCT((MONTH(LZ$3)&amp;YEAR(LZ$3)=MONTH(Кредит_ИнвП[Дата выдачи и погашения кредита])&amp;YEAR(Кредит_ИнвП[Дата выдачи и погашения кредита]))*Кредит_ИнвП[Проценты, руб.])/1000,
             "")</f>
        <v>173.99219671232879</v>
      </c>
      <c r="MA82" s="546">
        <f t="shared" ca="1" si="1874"/>
        <v>2238.6861715068494</v>
      </c>
      <c r="MB82" s="333">
        <f ca="1">IF(AND(НачИнвП_Дата&lt;=MB$3,КИнвП_Дата&gt;MB$3),
             SUMPRODUCT((MONTH(MB$3)&amp;YEAR(MB$3)=MONTH(Кредит_ИнвП[Дата выдачи и погашения кредита])&amp;YEAR(Кредит_ИнвП[Дата выдачи и погашения кредита]))*Кредит_ИнвП[Проценты, руб.])/1000,
             "")</f>
        <v>171.04318794520549</v>
      </c>
      <c r="MC82" s="333">
        <f ca="1">IF(AND(НачИнвП_Дата&lt;=MC$3,КИнвП_Дата&gt;MC$3),
             SUMPRODUCT((MONTH(MC$3)&amp;YEAR(MC$3)=MONTH(Кредит_ИнвП[Дата выдачи и погашения кредита])&amp;YEAR(Кредит_ИнвП[Дата выдачи и погашения кредита]))*Кредит_ИнвП[Проценты, руб.])/1000,
             "")</f>
        <v>151.8270005479452</v>
      </c>
      <c r="MD82" s="333">
        <f ca="1">IF(AND(НачИнвП_Дата&lt;=MD$3,КИнвП_Дата&gt;MD$3),
             SUMPRODUCT((MONTH(MD$3)&amp;YEAR(MD$3)=MONTH(Кредит_ИнвП[Дата выдачи и погашения кредита])&amp;YEAR(Кредит_ИнвП[Дата выдачи и погашения кредита]))*Кредит_ИнвП[Проценты, руб.])/1000,
             "")</f>
        <v>165.14517041095891</v>
      </c>
      <c r="ME82" s="333">
        <f ca="1">IF(AND(НачИнвП_Дата&lt;=ME$3,КИнвП_Дата&gt;ME$3),
             SUMPRODUCT((MONTH(ME$3)&amp;YEAR(ME$3)=MONTH(Кредит_ИнвП[Дата выдачи и погашения кредита])&amp;YEAR(Кредит_ИнвП[Дата выдачи и погашения кредита]))*Кредит_ИнвП[Проценты, руб.])/1000,
             "")</f>
        <v>156.96402739726028</v>
      </c>
      <c r="MF82" s="333">
        <f ca="1">IF(AND(НачИнвП_Дата&lt;=MF$3,КИнвП_Дата&gt;MF$3),
             SUMPRODUCT((MONTH(MF$3)&amp;YEAR(MF$3)=MONTH(Кредит_ИнвП[Дата выдачи и погашения кредита])&amp;YEAR(Кредит_ИнвП[Дата выдачи и погашения кредита]))*Кредит_ИнвП[Проценты, руб.])/1000,
             "")</f>
        <v>159.24715287671236</v>
      </c>
      <c r="MG82" s="333">
        <f ca="1">IF(AND(НачИнвП_Дата&lt;=MG$3,КИнвП_Дата&gt;MG$3),
             SUMPRODUCT((MONTH(MG$3)&amp;YEAR(MG$3)=MONTH(Кредит_ИнвП[Дата выдачи и погашения кредита])&amp;YEAR(Кредит_ИнвП[Дата выдачи и погашения кредита]))*Кредит_ИнвП[Проценты, руб.])/1000,
             "")</f>
        <v>151.25626849315069</v>
      </c>
      <c r="MH82" s="333">
        <f ca="1">IF(AND(НачИнвП_Дата&lt;=MH$3,КИнвП_Дата&gt;MH$3),
             SUMPRODUCT((MONTH(MH$3)&amp;YEAR(MH$3)=MONTH(Кредит_ИнвП[Дата выдачи и погашения кредита])&amp;YEAR(Кредит_ИнвП[Дата выдачи и погашения кредита]))*Кредит_ИнвП[Проценты, руб.])/1000,
             "")</f>
        <v>153.34913534246579</v>
      </c>
      <c r="MI82" s="333">
        <f ca="1">IF(AND(НачИнвП_Дата&lt;=MI$3,КИнвП_Дата&gt;MI$3),
             SUMPRODUCT((MONTH(MI$3)&amp;YEAR(MI$3)=MONTH(Кредит_ИнвП[Дата выдачи и погашения кредита])&amp;YEAR(Кредит_ИнвП[Дата выдачи и погашения кредита]))*Кредит_ИнвП[Проценты, руб.])/1000,
             "")</f>
        <v>150.40012657534245</v>
      </c>
      <c r="MJ82" s="333">
        <f ca="1">IF(AND(НачИнвП_Дата&lt;=MJ$3,КИнвП_Дата&gt;MJ$3),
             SUMPRODUCT((MONTH(MJ$3)&amp;YEAR(MJ$3)=MONTH(Кредит_ИнвП[Дата выдачи и погашения кредита])&amp;YEAR(Кредит_ИнвП[Дата выдачи и погашения кредита]))*Кредит_ИнвП[Проценты, руб.])/1000,
             "")</f>
        <v>142.69463013698629</v>
      </c>
      <c r="MK82" s="333">
        <f ca="1">IF(AND(НачИнвП_Дата&lt;=MK$3,КИнвП_Дата&gt;MK$3),
             SUMPRODUCT((MONTH(MK$3)&amp;YEAR(MK$3)=MONTH(Кредит_ИнвП[Дата выдачи и погашения кредита])&amp;YEAR(Кредит_ИнвП[Дата выдачи и погашения кредита]))*Кредит_ИнвП[Проценты, руб.])/1000,
             "")</f>
        <v>144.50210904109591</v>
      </c>
      <c r="ML82" s="333">
        <f ca="1">IF(AND(НачИнвП_Дата&lt;=ML$3,КИнвП_Дата&gt;ML$3),
             SUMPRODUCT((MONTH(ML$3)&amp;YEAR(ML$3)=MONTH(Кредит_ИнвП[Дата выдачи и погашения кредита])&amp;YEAR(Кредит_ИнвП[Дата выдачи и погашения кредита]))*Кредит_ИнвП[Проценты, руб.])/1000,
             "")</f>
        <v>136.98687123287669</v>
      </c>
      <c r="MM82" s="333">
        <f ca="1">IF(AND(НачИнвП_Дата&lt;=MM$3,КИнвП_Дата&gt;MM$3),
             SUMPRODUCT((MONTH(MM$3)&amp;YEAR(MM$3)=MONTH(Кредит_ИнвП[Дата выдачи и погашения кредита])&amp;YEAR(Кредит_ИнвП[Дата выдачи и погашения кредита]))*Кредит_ИнвП[Проценты, руб.])/1000,
             "")</f>
        <v>138.60409150684933</v>
      </c>
      <c r="MN82" s="546">
        <f t="shared" ca="1" si="1876"/>
        <v>1822.0197715068493</v>
      </c>
      <c r="MO82" s="333">
        <f ca="1">IF(AND(НачИнвП_Дата&lt;=MO$3,КИнвП_Дата&gt;MO$3),
             SUMPRODUCT((MONTH(MO$3)&amp;YEAR(MO$3)=MONTH(Кредит_ИнвП[Дата выдачи и погашения кредита])&amp;YEAR(Кредит_ИнвП[Дата выдачи и погашения кредита]))*Кредит_ИнвП[Проценты, руб.])/1000,
             "")</f>
        <v>135.28444043715848</v>
      </c>
      <c r="MP82" s="333">
        <f ca="1">IF(AND(НачИнвП_Дата&lt;=MP$3,КИнвП_Дата&gt;MP$3),
             SUMPRODUCT((MONTH(MP$3)&amp;YEAR(MP$3)=MONTH(Кредит_ИнвП[Дата выдачи и погашения кредита])&amp;YEAR(Кредит_ИнвП[Дата выдачи и погашения кредита]))*Кредит_ИнвП[Проценты, руб.])/1000,
             "")</f>
        <v>123.80519945355192</v>
      </c>
      <c r="MQ82" s="333">
        <f ca="1">IF(AND(НачИнвП_Дата&lt;=MQ$3,КИнвП_Дата&gt;MQ$3),
             SUMPRODUCT((MONTH(MQ$3)&amp;YEAR(MQ$3)=MONTH(Кредит_ИнвП[Дата выдачи и погашения кредита])&amp;YEAR(Кредит_ИнвП[Дата выдачи и погашения кредита]))*Кредит_ИнвП[Проценты, руб.])/1000,
             "")</f>
        <v>129.40253770491805</v>
      </c>
      <c r="MR82" s="333">
        <f ca="1">IF(AND(НачИнвП_Дата&lt;=MR$3,КИнвП_Дата&gt;MR$3),
             SUMPRODUCT((MONTH(MR$3)&amp;YEAR(MR$3)=MONTH(Кредит_ИнвП[Дата выдачи и погашения кредита])&amp;YEAR(Кредит_ИнвП[Дата выдачи и погашения кредита]))*Кредит_ИнвП[Проценты, руб.])/1000,
             "")</f>
        <v>122.38218032786885</v>
      </c>
      <c r="MS82" s="333">
        <f ca="1">IF(AND(НачИнвП_Дата&lt;=MS$3,КИнвП_Дата&gt;MS$3),
             SUMPRODUCT((MONTH(MS$3)&amp;YEAR(MS$3)=MONTH(Кредит_ИнвП[Дата выдачи и погашения кредита])&amp;YEAR(Кредит_ИнвП[Дата выдачи и погашения кредита]))*Кредит_ИнвП[Проценты, руб.])/1000,
             "")</f>
        <v>123.52063497267761</v>
      </c>
      <c r="MT82" s="333">
        <f ca="1">IF(AND(НачИнвП_Дата&lt;=MT$3,КИнвП_Дата&gt;MT$3),
             SUMPRODUCT((MONTH(MT$3)&amp;YEAR(MT$3)=MONTH(Кредит_ИнвП[Дата выдачи и погашения кредита])&amp;YEAR(Кредит_ИнвП[Дата выдачи и погашения кредита]))*Кредит_ИнвП[Проценты, руб.])/1000,
             "")</f>
        <v>116.69001639344262</v>
      </c>
      <c r="MU82" s="333">
        <f ca="1">IF(AND(НачИнвП_Дата&lt;=MU$3,КИнвП_Дата&gt;MU$3),
             SUMPRODUCT((MONTH(MU$3)&amp;YEAR(MU$3)=MONTH(Кредит_ИнвП[Дата выдачи и погашения кредита])&amp;YEAR(Кредит_ИнвП[Дата выдачи и погашения кредита]))*Кредит_ИнвП[Проценты, руб.])/1000,
             "")</f>
        <v>117.63873224043715</v>
      </c>
      <c r="MV82" s="333">
        <f ca="1">IF(AND(НачИнвП_Дата&lt;=MV$3,КИнвП_Дата&gt;MV$3),
             SUMPRODUCT((MONTH(MV$3)&amp;YEAR(MV$3)=MONTH(Кредит_ИнвП[Дата выдачи и погашения кредита])&amp;YEAR(Кредит_ИнвП[Дата выдачи и погашения кредита]))*Кредит_ИнвП[Проценты, руб.])/1000,
             "")</f>
        <v>114.69778087431696</v>
      </c>
      <c r="MW82" s="333">
        <f ca="1">IF(AND(НачИнвП_Дата&lt;=MW$3,КИнвП_Дата&gt;MW$3),
             SUMPRODUCT((MONTH(MW$3)&amp;YEAR(MW$3)=MONTH(Кредит_ИнвП[Дата выдачи и погашения кредита])&amp;YEAR(Кредит_ИнвП[Дата выдачи и погашения кредита]))*Кредит_ИнвП[Проценты, руб.])/1000,
             "")</f>
        <v>108.15177049180328</v>
      </c>
      <c r="MX82" s="333">
        <f ca="1">IF(AND(НачИнвП_Дата&lt;=MX$3,КИнвП_Дата&gt;MX$3),
             SUMPRODUCT((MONTH(MX$3)&amp;YEAR(MX$3)=MONTH(Кредит_ИнвП[Дата выдачи и погашения кредита])&amp;YEAR(Кредит_ИнвП[Дата выдачи и погашения кредита]))*Кредит_ИнвП[Проценты, руб.])/1000,
             "")</f>
        <v>108.8158781420765</v>
      </c>
      <c r="MY82" s="333">
        <f ca="1">IF(AND(НачИнвП_Дата&lt;=MY$3,КИнвП_Дата&gt;MY$3),
             SUMPRODUCT((MONTH(MY$3)&amp;YEAR(MY$3)=MONTH(Кредит_ИнвП[Дата выдачи и погашения кредита])&amp;YEAR(Кредит_ИнвП[Дата выдачи и погашения кредита]))*Кредит_ИнвП[Проценты, руб.])/1000,
             "")</f>
        <v>102.45960655737704</v>
      </c>
      <c r="MZ82" s="333">
        <f ca="1">IF(AND(НачИнвП_Дата&lt;=MZ$3,КИнвП_Дата&gt;MZ$3),
             SUMPRODUCT((MONTH(MZ$3)&amp;YEAR(MZ$3)=MONTH(Кредит_ИнвП[Дата выдачи и погашения кредита])&amp;YEAR(Кредит_ИнвП[Дата выдачи и погашения кредита]))*Кредит_ИнвП[Проценты, руб.])/1000,
             "")</f>
        <v>102.93397540983607</v>
      </c>
      <c r="NA82" s="546">
        <f t="shared" ca="1" si="1878"/>
        <v>1405.7827530054647</v>
      </c>
      <c r="NB82" s="333">
        <f ca="1">IF(AND(НачИнвП_Дата&lt;=NB$3,КИнвП_Дата&gt;NB$3),
             SUMPRODUCT((MONTH(NB$3)&amp;YEAR(NB$3)=MONTH(Кредит_ИнвП[Дата выдачи и погашения кредита])&amp;YEAR(Кредит_ИнвП[Дата выдачи и погашения кредита]))*Кредит_ИнвП[Проценты, руб.])/1000,
             "")</f>
        <v>100.26697753424659</v>
      </c>
      <c r="NC82" s="333">
        <f ca="1">IF(AND(НачИнвП_Дата&lt;=NC$3,КИнвП_Дата&gt;NC$3),
             SUMPRODUCT((MONTH(NC$3)&amp;YEAR(NC$3)=MONTH(Кредит_ИнвП[Дата выдачи и погашения кредита])&amp;YEAR(Кредит_ИнвП[Дата выдачи и погашения кредита]))*Кредит_ИнвП[Проценты, руб.])/1000,
             "")</f>
        <v>87.900100821917803</v>
      </c>
      <c r="ND82" s="333">
        <f ca="1">IF(AND(НачИнвП_Дата&lt;=ND$3,КИнвП_Дата&gt;ND$3),
             SUMPRODUCT((MONTH(ND$3)&amp;YEAR(ND$3)=MONTH(Кредит_ИнвП[Дата выдачи и погашения кредита])&amp;YEAR(Кредит_ИнвП[Дата выдачи и погашения кредита]))*Кредит_ИнвП[Проценты, руб.])/1000,
             "")</f>
        <v>94.368959999999987</v>
      </c>
      <c r="NE82" s="333">
        <f ca="1">IF(AND(НачИнвП_Дата&lt;=NE$3,КИнвП_Дата&gt;NE$3),
             SUMPRODUCT((MONTH(NE$3)&amp;YEAR(NE$3)=MONTH(Кредит_ИнвП[Дата выдачи и погашения кредита])&amp;YEAR(Кредит_ИнвП[Дата выдачи и погашения кредита]))*Кредит_ИнвП[Проценты, руб.])/1000,
             "")</f>
        <v>88.470920547945212</v>
      </c>
      <c r="NF82" s="333">
        <f ca="1">IF(AND(НачИнвП_Дата&lt;=NF$3,КИнвП_Дата&gt;NF$3),
             SUMPRODUCT((MONTH(NF$3)&amp;YEAR(NF$3)=MONTH(Кредит_ИнвП[Дата выдачи и погашения кредита])&amp;YEAR(Кредит_ИнвП[Дата выдачи и погашения кредита]))*Кредит_ИнвП[Проценты, руб.])/1000,
             "")</f>
        <v>88.470942465753424</v>
      </c>
      <c r="NG82" s="333">
        <f ca="1">IF(AND(НачИнвП_Дата&lt;=NG$3,КИнвП_Дата&gt;NG$3),
             SUMPRODUCT((MONTH(NG$3)&amp;YEAR(NG$3)=MONTH(Кредит_ИнвП[Дата выдачи и погашения кредита])&amp;YEAR(Кредит_ИнвП[Дата выдачи и погашения кредита]))*Кредит_ИнвП[Проценты, руб.])/1000,
             "")</f>
        <v>82.763161643835616</v>
      </c>
      <c r="NH82" s="333">
        <f ca="1">IF(AND(НачИнвП_Дата&lt;=NH$3,КИнвП_Дата&gt;NH$3),
             SUMPRODUCT((MONTH(NH$3)&amp;YEAR(NH$3)=MONTH(Кредит_ИнвП[Дата выдачи и погашения кредита])&amp;YEAR(Кредит_ИнвП[Дата выдачи и погашения кредита]))*Кредит_ИнвП[Проценты, руб.])/1000,
             "")</f>
        <v>82.572924931506861</v>
      </c>
      <c r="NI82" s="333">
        <f ca="1">IF(AND(НачИнвП_Дата&lt;=NI$3,КИнвП_Дата&gt;NI$3),
             SUMPRODUCT((MONTH(NI$3)&amp;YEAR(NI$3)=MONTH(Кредит_ИнвП[Дата выдачи и погашения кредита])&amp;YEAR(Кредит_ИнвП[Дата выдачи и погашения кредита]))*Кредит_ИнвП[Проценты, руб.])/1000,
             "")</f>
        <v>79.623916164383573</v>
      </c>
      <c r="NJ82" s="333">
        <f ca="1">IF(AND(НачИнвП_Дата&lt;=NJ$3,КИнвП_Дата&gt;NJ$3),
             SUMPRODUCT((MONTH(NJ$3)&amp;YEAR(NJ$3)=MONTH(Кредит_ИнвП[Дата выдачи и погашения кредита])&amp;YEAR(Кредит_ИнвП[Дата выдачи и погашения кредита]))*Кредит_ИнвП[Проценты, руб.])/1000,
             "")</f>
        <v>74.201523287671236</v>
      </c>
      <c r="NK82" s="333">
        <f ca="1">IF(AND(НачИнвП_Дата&lt;=NK$3,КИнвП_Дата&gt;NK$3),
             SUMPRODUCT((MONTH(NK$3)&amp;YEAR(NK$3)=MONTH(Кредит_ИнвП[Дата выдачи и погашения кредита])&amp;YEAR(Кредит_ИнвП[Дата выдачи и погашения кредита]))*Кредит_ИнвП[Проценты, руб.])/1000,
             "")</f>
        <v>73.725898630136982</v>
      </c>
      <c r="NL82" s="333">
        <f ca="1">IF(AND(НачИнвП_Дата&lt;=NL$3,КИнвП_Дата&gt;NL$3),
             SUMPRODUCT((MONTH(NL$3)&amp;YEAR(NL$3)=MONTH(Кредит_ИнвП[Дата выдачи и погашения кредита])&amp;YEAR(Кредит_ИнвП[Дата выдачи и погашения кредита]))*Кредит_ИнвП[Проценты, руб.])/1000,
             "")</f>
        <v>68.493764383561654</v>
      </c>
      <c r="NM82" s="333">
        <f ca="1">IF(AND(НачИнвП_Дата&lt;=NM$3,КИнвП_Дата&gt;NM$3),
             SUMPRODUCT((MONTH(NM$3)&amp;YEAR(NM$3)=MONTH(Кредит_ИнвП[Дата выдачи и погашения кредита])&amp;YEAR(Кредит_ИнвП[Дата выдачи и погашения кредита]))*Кредит_ИнвП[Проценты, руб.])/1000,
             "")</f>
        <v>67.827881095890419</v>
      </c>
      <c r="NN82" s="546">
        <f t="shared" ca="1" si="1880"/>
        <v>988.6869715068492</v>
      </c>
      <c r="NO82" s="333">
        <f ca="1">IF(AND(НачИнвП_Дата&lt;=NO$3,КИнвП_Дата&gt;NO$3),
             SUMPRODUCT((MONTH(NO$3)&amp;YEAR(NO$3)=MONTH(Кредит_ИнвП[Дата выдачи и погашения кредита])&amp;YEAR(Кредит_ИнвП[Дата выдачи и погашения кредита]))*Кредит_ИнвП[Проценты, руб.])/1000,
             "")</f>
        <v>64.87887232876713</v>
      </c>
      <c r="NP82" s="333">
        <f ca="1">IF(AND(НачИнвП_Дата&lt;=NP$3,КИнвП_Дата&gt;NP$3),
             SUMPRODUCT((MONTH(NP$3)&amp;YEAR(NP$3)=MONTH(Кредит_ИнвП[Дата выдачи и погашения кредита])&amp;YEAR(Кредит_ИнвП[Дата выдачи и погашения кредита]))*Кредит_ИнвП[Проценты, руб.])/1000,
             "")</f>
        <v>55.936650958904117</v>
      </c>
      <c r="NQ82" s="333">
        <f ca="1">IF(AND(НачИнвП_Дата&lt;=NQ$3,КИнвП_Дата&gt;NQ$3),
             SUMPRODUCT((MONTH(NQ$3)&amp;YEAR(NQ$3)=MONTH(Кредит_ИнвП[Дата выдачи и погашения кредита])&amp;YEAR(Кредит_ИнвП[Дата выдачи и погашения кредита]))*Кредит_ИнвП[Проценты, руб.])/1000,
             "")</f>
        <v>58.980854794520553</v>
      </c>
      <c r="NR82" s="333">
        <f ca="1">IF(AND(НачИнвП_Дата&lt;=NR$3,КИнвП_Дата&gt;NR$3),
             SUMPRODUCT((MONTH(NR$3)&amp;YEAR(NR$3)=MONTH(Кредит_ИнвП[Дата выдачи и погашения кредита])&amp;YEAR(Кредит_ИнвП[Дата выдачи и погашения кредита]))*Кредит_ИнвП[Проценты, руб.])/1000,
             "")</f>
        <v>54.224367123287671</v>
      </c>
      <c r="NS82" s="333">
        <f ca="1">IF(AND(НачИнвП_Дата&lt;=NS$3,КИнвП_Дата&gt;NS$3),
             SUMPRODUCT((MONTH(NS$3)&amp;YEAR(NS$3)=MONTH(Кредит_ИнвП[Дата выдачи и погашения кредита])&amp;YEAR(Кредит_ИнвП[Дата выдачи и погашения кредита]))*Кредит_ИнвП[Проценты, руб.])/1000,
             "")</f>
        <v>53.082837260273976</v>
      </c>
      <c r="NT82" s="333">
        <f ca="1">IF(AND(НачИнвП_Дата&lt;=NT$3,КИнвП_Дата&gt;NT$3),
             SUMPRODUCT((MONTH(NT$3)&amp;YEAR(NT$3)=MONTH(Кредит_ИнвП[Дата выдачи и погашения кредита])&amp;YEAR(Кредит_ИнвП[Дата выдачи и погашения кредита]))*Кредит_ИнвП[Проценты, руб.])/1000,
             "")</f>
        <v>48.516608219178082</v>
      </c>
      <c r="NU82" s="333">
        <f ca="1">IF(AND(НачИнвП_Дата&lt;=NU$3,КИнвП_Дата&gt;NU$3),
             SUMPRODUCT((MONTH(NU$3)&amp;YEAR(NU$3)=MONTH(Кредит_ИнвП[Дата выдачи и погашения кредита])&amp;YEAR(Кредит_ИнвП[Дата выдачи и погашения кредита]))*Кредит_ИнвП[Проценты, руб.])/1000,
             "")</f>
        <v>47.184819726027392</v>
      </c>
      <c r="NV82" s="333">
        <f ca="1">IF(AND(НачИнвП_Дата&lt;=NV$3,КИнвП_Дата&gt;NV$3),
             SUMPRODUCT((MONTH(NV$3)&amp;YEAR(NV$3)=MONTH(Кредит_ИнвП[Дата выдачи и погашения кредита])&amp;YEAR(Кредит_ИнвП[Дата выдачи и погашения кредита]))*Кредит_ИнвП[Проценты, руб.])/1000,
             "")</f>
        <v>44.235810958904111</v>
      </c>
      <c r="NW82" s="333">
        <f ca="1">IF(AND(НачИнвП_Дата&lt;=NW$3,КИнвП_Дата&gt;NW$3),
             SUMPRODUCT((MONTH(NW$3)&amp;YEAR(NW$3)=MONTH(Кредит_ИнвП[Дата выдачи и погашения кредита])&amp;YEAR(Кредит_ИнвП[Дата выдачи и погашения кредита]))*Кредит_ИнвП[Проценты, руб.])/1000,
             "")</f>
        <v>39.954969863013702</v>
      </c>
      <c r="NX82" s="333">
        <f ca="1">IF(AND(НачИнвП_Дата&lt;=NX$3,КИнвП_Дата&gt;NX$3),
             SUMPRODUCT((MONTH(NX$3)&amp;YEAR(NX$3)=MONTH(Кредит_ИнвП[Дата выдачи и погашения кредита])&amp;YEAR(Кредит_ИнвП[Дата выдачи и погашения кредита]))*Кредит_ИнвП[Проценты, руб.])/1000,
             "")</f>
        <v>38.337793424657541</v>
      </c>
      <c r="NY82" s="333">
        <f ca="1">IF(AND(НачИнвП_Дата&lt;=NY$3,КИнвП_Дата&gt;NY$3),
             SUMPRODUCT((MONTH(NY$3)&amp;YEAR(NY$3)=MONTH(Кредит_ИнвП[Дата выдачи и погашения кредита])&amp;YEAR(Кредит_ИнвП[Дата выдачи и погашения кредита]))*Кредит_ИнвП[Проценты, руб.])/1000,
             "")</f>
        <v>34.247210958904105</v>
      </c>
      <c r="NZ82" s="333">
        <f ca="1">IF(AND(НачИнвП_Дата&lt;=NZ$3,КИнвП_Дата&gt;NZ$3),
             SUMPRODUCT((MONTH(NZ$3)&amp;YEAR(NZ$3)=MONTH(Кредит_ИнвП[Дата выдачи и погашения кредита])&amp;YEAR(Кредит_ИнвП[Дата выдачи и погашения кредита]))*Кредит_ИнвП[Проценты, руб.])/1000,
             "")</f>
        <v>32.439775890410964</v>
      </c>
      <c r="OA82" s="546">
        <f t="shared" ca="1" si="1882"/>
        <v>572.02057150684936</v>
      </c>
      <c r="OB82" s="333">
        <f ca="1">IF(AND(НачИнвП_Дата&lt;=OB$3,КИнвП_Дата&gt;OB$3),
             SUMPRODUCT((MONTH(OB$3)&amp;YEAR(OB$3)=MONTH(Кредит_ИнвП[Дата выдачи и погашения кредита])&amp;YEAR(Кредит_ИнвП[Дата выдачи и погашения кредита]))*Кредит_ИнвП[Проценты, руб.])/1000,
             "")</f>
        <v>29.490767123287672</v>
      </c>
      <c r="OC82" s="333">
        <f ca="1">IF(AND(НачИнвП_Дата&lt;=OC$3,КИнвП_Дата&gt;OC$3),
             SUMPRODUCT((MONTH(OC$3)&amp;YEAR(OC$3)=MONTH(Кредит_ИнвП[Дата выдачи и погашения кредита])&amp;YEAR(Кредит_ИнвП[Дата выдачи и погашения кредита]))*Кредит_ИнвП[Проценты, руб.])/1000,
             "")</f>
        <v>23.97320109589041</v>
      </c>
      <c r="OD82" s="333">
        <f ca="1">IF(AND(НачИнвП_Дата&lt;=OD$3,КИнвП_Дата&gt;OD$3),
             SUMPRODUCT((MONTH(OD$3)&amp;YEAR(OD$3)=MONTH(Кредит_ИнвП[Дата выдачи и погашения кредита])&amp;YEAR(Кредит_ИнвП[Дата выдачи и погашения кредита]))*Кредит_ИнвП[Проценты, руб.])/1000,
             "")</f>
        <v>23.592749589041095</v>
      </c>
      <c r="OE82" s="333">
        <f ca="1">IF(AND(НачИнвП_Дата&lt;=OE$3,КИнвП_Дата&gt;OE$3),
             SUMPRODUCT((MONTH(OE$3)&amp;YEAR(OE$3)=MONTH(Кредит_ИнвП[Дата выдачи и погашения кредита])&amp;YEAR(Кредит_ИнвП[Дата выдачи и погашения кредита]))*Кредит_ИнвП[Проценты, руб.])/1000,
             "")</f>
        <v>19.977813698630136</v>
      </c>
      <c r="OF82" s="333">
        <f ca="1">IF(AND(НачИнвП_Дата&lt;=OF$3,КИнвП_Дата&gt;OF$3),
             SUMPRODUCT((MONTH(OF$3)&amp;YEAR(OF$3)=MONTH(Кредит_ИнвП[Дата выдачи и погашения кредита])&amp;YEAR(Кредит_ИнвП[Дата выдачи и погашения кредита]))*Кредит_ИнвП[Проценты, руб.])/1000,
             "")</f>
        <v>17.694732054794521</v>
      </c>
      <c r="OG82" s="333">
        <f ca="1">IF(AND(НачИнвП_Дата&lt;=OG$3,КИнвП_Дата&gt;OG$3),
             SUMPRODUCT((MONTH(OG$3)&amp;YEAR(OG$3)=MONTH(Кредит_ИнвП[Дата выдачи и погашения кредита])&amp;YEAR(Кредит_ИнвП[Дата выдачи и погашения кредита]))*Кредит_ИнвП[Проценты, руб.])/1000,
             "")</f>
        <v>14.270054794520547</v>
      </c>
      <c r="OH82" s="333">
        <f ca="1">IF(AND(НачИнвП_Дата&lt;=OH$3,КИнвП_Дата&gt;OH$3),
             SUMPRODUCT((MONTH(OH$3)&amp;YEAR(OH$3)=MONTH(Кредит_ИнвП[Дата выдачи и погашения кредита])&amp;YEAR(Кредит_ИнвП[Дата выдачи и погашения кредита]))*Кредит_ИнвП[Проценты, руб.])/1000,
             "")</f>
        <v>11.796714520547944</v>
      </c>
      <c r="OI82" s="333">
        <f ca="1">IF(AND(НачИнвП_Дата&lt;=OI$3,КИнвП_Дата&gt;OI$3),
             SUMPRODUCT((MONTH(OI$3)&amp;YEAR(OI$3)=MONTH(Кредит_ИнвП[Дата выдачи и погашения кредита])&amp;YEAR(Кредит_ИнвП[Дата выдачи и погашения кредита]))*Кредит_ИнвП[Проценты, руб.])/1000,
             "")</f>
        <v>8.8477057534246573</v>
      </c>
      <c r="OJ82" s="333">
        <f ca="1">IF(AND(НачИнвП_Дата&lt;=OJ$3,КИнвП_Дата&gt;OJ$3),
             SUMPRODUCT((MONTH(OJ$3)&amp;YEAR(OJ$3)=MONTH(Кредит_ИнвП[Дата выдачи и погашения кредита])&amp;YEAR(Кредит_ИнвП[Дата выдачи и погашения кредита]))*Кредит_ИнвП[Проценты, руб.])/1000,
             "")</f>
        <v>5.7084164383561644</v>
      </c>
      <c r="OK82" s="333" t="str">
        <f ca="1">IF(AND(НачИнвП_Дата&lt;=OK$3,КИнвП_Дата&gt;OK$3),
             SUMPRODUCT((MONTH(OK$3)&amp;YEAR(OK$3)=MONTH(Кредит_ИнвП[Дата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OL82" s="333" t="str">
        <f ca="1">IF(AND(НачИнвП_Дата&lt;=OL$3,КИнвП_Дата&gt;OL$3),
             SUMPRODUCT((MONTH(OL$3)&amp;YEAR(OL$3)=MONTH(Кредит_ИнвП[Дата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OM82" s="333" t="str">
        <f ca="1">IF(AND(НачИнвП_Дата&lt;=OM$3,КИнвП_Дата&gt;OM$3),
             SUMPRODUCT((MONTH(OM$3)&amp;YEAR(OM$3)=MONTH(Кредит_ИнвП[Дата выдачи и погашения кредита])&amp;YEAR(Кредит_ИнвП[Дата выдачи и погашения кредита]))*Кредит_ИнвП[Проценты, руб.])/1000,
             "")</f>
        <v/>
      </c>
      <c r="ON82" s="546">
        <f t="shared" ca="1" si="1884"/>
        <v>155.35215506849312</v>
      </c>
    </row>
    <row r="83" spans="1:404" outlineLevel="1">
      <c r="A83" s="271" t="s">
        <v>293</v>
      </c>
      <c r="B83" s="333" t="str">
        <f t="array" ref="B83">IF(AND(НачИнвП_Дата&lt;=B$3,(КИнвП_Дата)&gt;B$3),
             SUMPRODUCT((MONTH(B$3)&amp;YEAR(B$3)=MONTH(Кредит_ДБ[Дата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C83" s="333" t="str">
        <f t="array" aca="1" ref="C83" ca="1">IF(AND(НачИнвП_Дата&lt;=C$3,(КИнвП_Дата)&gt;C$3),
             SUMPRODUCT((MONTH(C$3)&amp;YEAR(C$3)=MONTH(Кредит_ДБ[Дата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D83" s="333" t="str">
        <f t="array" aca="1" ref="D83" ca="1">IF(AND(НачИнвП_Дата&lt;=D$3,(КИнвП_Дата)&gt;D$3),
             SUMPRODUCT((MONTH(D$3)&amp;YEAR(D$3)=MONTH(Кредит_ДБ[Дата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E83" s="333" t="str">
        <f t="array" aca="1" ref="E83" ca="1">IF(AND(НачИнвП_Дата&lt;=E$3,(КИнвП_Дата)&gt;E$3),
             SUMPRODUCT((MONTH(E$3)&amp;YEAR(E$3)=MONTH(Кредит_ДБ[Дата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F83" s="333" t="str">
        <f t="array" aca="1" ref="F83" ca="1">IF(AND(НачИнвП_Дата&lt;=F$3,(КИнвП_Дата)&gt;F$3),
             SUMPRODUCT((MONTH(F$3)&amp;YEAR(F$3)=MONTH(Кредит_ДБ[Дата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G83" s="333" t="str">
        <f t="array" aca="1" ref="G83" ca="1">IF(AND(НачИнвП_Дата&lt;=G$3,(КИнвП_Дата)&gt;G$3),
             SUMPRODUCT((MONTH(G$3)&amp;YEAR(G$3)=MONTH(Кредит_ДБ[Дата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H83" s="333" t="str">
        <f t="array" aca="1" ref="H83" ca="1">IF(AND(НачИнвП_Дата&lt;=H$3,(КИнвП_Дата)&gt;H$3),
             SUMPRODUCT((MONTH(H$3)&amp;YEAR(H$3)=MONTH(Кредит_ДБ[Дата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I83" s="333" t="str">
        <f t="array" aca="1" ref="I83" ca="1">IF(AND(НачИнвП_Дата&lt;=I$3,(КИнвП_Дата)&gt;I$3),
             SUMPRODUCT((MONTH(I$3)&amp;YEAR(I$3)=MONTH(Кредит_ДБ[Дата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J83" s="333" t="str">
        <f t="array" aca="1" ref="J83" ca="1">IF(AND(НачИнвП_Дата&lt;=J$3,(КИнвП_Дата)&gt;J$3),
             SUMPRODUCT((MONTH(J$3)&amp;YEAR(J$3)=MONTH(Кредит_ДБ[Дата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K83" s="333">
        <f t="array" aca="1" ref="K83" ca="1">IF(AND(НачИнвП_Дата&lt;=K$3,(КИнвП_Дата)&gt;K$3),
             SUMPRODUCT((MONTH(K$3)&amp;YEAR(K$3)=MONTH(Кредит_ДБ[Дата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83" s="333">
        <f t="array" aca="1" ref="L83" ca="1">IF(AND(НачИнвП_Дата&lt;=L$3,(КИнвП_Дата)&gt;L$3),
             SUMPRODUCT((MONTH(L$3)&amp;YEAR(L$3)=MONTH(Кредит_ДБ[Дата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83" s="333">
        <f t="array" aca="1" ref="M83" ca="1">IF(AND(НачИнвП_Дата&lt;=M$3,(КИнвП_Дата)&gt;M$3),
             SUMPRODUCT((MONTH(M$3)&amp;YEAR(M$3)=MONTH(Кредит_ДБ[Дата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83" s="546">
        <f t="shared" ca="1" si="1158"/>
        <v>0</v>
      </c>
      <c r="O83" s="333">
        <f t="array" aca="1" ref="O83" ca="1">IF(AND(НачИнвП_Дата&lt;=O$3,(КИнвП_Дата)&gt;O$3),
             SUMPRODUCT((MONTH(O$3)&amp;YEAR(O$3)=MONTH(Кредит_ДБ[Дата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P83" s="333">
        <f t="array" aca="1" ref="P83" ca="1">IF(AND(НачИнвП_Дата&lt;=P$3,(КИнвП_Дата)&gt;P$3),
             SUMPRODUCT((MONTH(P$3)&amp;YEAR(P$3)=MONTH(Кредит_ДБ[Дата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Q83" s="333">
        <f t="array" aca="1" ref="Q83" ca="1">IF(AND(НачИнвП_Дата&lt;=Q$3,(КИнвП_Дата)&gt;Q$3),
             SUMPRODUCT((MONTH(Q$3)&amp;YEAR(Q$3)=MONTH(Кредит_ДБ[Дата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R83" s="333">
        <f t="array" aca="1" ref="R83" ca="1">IF(AND(НачИнвП_Дата&lt;=R$3,(КИнвП_Дата)&gt;R$3),
             SUMPRODUCT((MONTH(R$3)&amp;YEAR(R$3)=MONTH(Кредит_ДБ[Дата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S83" s="333">
        <f t="array" aca="1" ref="S83" ca="1">IF(AND(НачИнвП_Дата&lt;=S$3,(КИнвП_Дата)&gt;S$3),
             SUMPRODUCT((MONTH(S$3)&amp;YEAR(S$3)=MONTH(Кредит_ДБ[Дата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T83" s="333">
        <f t="array" aca="1" ref="T83" ca="1">IF(AND(НачИнвП_Дата&lt;=T$3,(КИнвП_Дата)&gt;T$3),
             SUMPRODUCT((MONTH(T$3)&amp;YEAR(T$3)=MONTH(Кредит_ДБ[Дата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U83" s="333">
        <f t="array" aca="1" ref="U83" ca="1">IF(AND(НачИнвП_Дата&lt;=U$3,(КИнвП_Дата)&gt;U$3),
             SUMPRODUCT((MONTH(U$3)&amp;YEAR(U$3)=MONTH(Кредит_ДБ[Дата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V83" s="333">
        <f t="array" aca="1" ref="V83" ca="1">IF(AND(НачИнвП_Дата&lt;=V$3,(КИнвП_Дата)&gt;V$3),
             SUMPRODUCT((MONTH(V$3)&amp;YEAR(V$3)=MONTH(Кредит_ДБ[Дата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W83" s="333">
        <f t="array" aca="1" ref="W83" ca="1">IF(AND(НачИнвП_Дата&lt;=W$3,(КИнвП_Дата)&gt;W$3),
             SUMPRODUCT((MONTH(W$3)&amp;YEAR(W$3)=MONTH(Кредит_ДБ[Дата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X83" s="333">
        <f t="array" aca="1" ref="X83" ca="1">IF(AND(НачИнвП_Дата&lt;=X$3,(КИнвП_Дата)&gt;X$3),
             SUMPRODUCT((MONTH(X$3)&amp;YEAR(X$3)=MONTH(Кредит_ДБ[Дата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Y83" s="333">
        <f t="array" aca="1" ref="Y83" ca="1">IF(AND(НачИнвП_Дата&lt;=Y$3,(КИнвП_Дата)&gt;Y$3),
             SUMPRODUCT((MONTH(Y$3)&amp;YEAR(Y$3)=MONTH(Кредит_ДБ[Дата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Z83" s="333">
        <f t="array" aca="1" ref="Z83" ca="1">IF(AND(НачИнвП_Дата&lt;=Z$3,(КИнвП_Дата)&gt;Z$3),
             SUMPRODUCT((MONTH(Z$3)&amp;YEAR(Z$3)=MONTH(Кредит_ДБ[Дата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A83" s="546">
        <f t="shared" ca="1" si="1826"/>
        <v>0</v>
      </c>
      <c r="AB83" s="333">
        <f t="array" aca="1" ref="AB83" ca="1">IF(AND(НачИнвП_Дата&lt;=AB$3,(КИнвП_Дата)&gt;AB$3),
             SUMPRODUCT((MONTH(AB$3)&amp;YEAR(AB$3)=MONTH(Кредит_ДБ[Дата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C83" s="333">
        <f t="array" aca="1" ref="AC83" ca="1">IF(AND(НачИнвП_Дата&lt;=AC$3,(КИнвП_Дата)&gt;AC$3),
             SUMPRODUCT((MONTH(AC$3)&amp;YEAR(AC$3)=MONTH(Кредит_ДБ[Дата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D83" s="333">
        <f t="array" aca="1" ref="AD83" ca="1">IF(AND(НачИнвП_Дата&lt;=AD$3,(КИнвП_Дата)&gt;AD$3),
             SUMPRODUCT((MONTH(AD$3)&amp;YEAR(AD$3)=MONTH(Кредит_ДБ[Дата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E83" s="333">
        <f t="array" aca="1" ref="AE83" ca="1">IF(AND(НачИнвП_Дата&lt;=AE$3,(КИнвП_Дата)&gt;AE$3),
             SUMPRODUCT((MONTH(AE$3)&amp;YEAR(AE$3)=MONTH(Кредит_ДБ[Дата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F83" s="333">
        <f t="array" aca="1" ref="AF83" ca="1">IF(AND(НачИнвП_Дата&lt;=AF$3,(КИнвП_Дата)&gt;AF$3),
             SUMPRODUCT((MONTH(AF$3)&amp;YEAR(AF$3)=MONTH(Кредит_ДБ[Дата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G83" s="333">
        <f t="array" aca="1" ref="AG83" ca="1">IF(AND(НачИнвП_Дата&lt;=AG$3,(КИнвП_Дата)&gt;AG$3),
             SUMPRODUCT((MONTH(AG$3)&amp;YEAR(AG$3)=MONTH(Кредит_ДБ[Дата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H83" s="333">
        <f t="array" aca="1" ref="AH83" ca="1">IF(AND(НачИнвП_Дата&lt;=AH$3,(КИнвП_Дата)&gt;AH$3),
             SUMPRODUCT((MONTH(AH$3)&amp;YEAR(AH$3)=MONTH(Кредит_ДБ[Дата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I83" s="333">
        <f t="array" aca="1" ref="AI83" ca="1">IF(AND(НачИнвП_Дата&lt;=AI$3,(КИнвП_Дата)&gt;AI$3),
             SUMPRODUCT((MONTH(AI$3)&amp;YEAR(AI$3)=MONTH(Кредит_ДБ[Дата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J83" s="333">
        <f t="array" aca="1" ref="AJ83" ca="1">IF(AND(НачИнвП_Дата&lt;=AJ$3,(КИнвП_Дата)&gt;AJ$3),
             SUMPRODUCT((MONTH(AJ$3)&amp;YEAR(AJ$3)=MONTH(Кредит_ДБ[Дата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K83" s="333">
        <f t="array" aca="1" ref="AK83" ca="1">IF(AND(НачИнвП_Дата&lt;=AK$3,(КИнвП_Дата)&gt;AK$3),
             SUMPRODUCT((MONTH(AK$3)&amp;YEAR(AK$3)=MONTH(Кредит_ДБ[Дата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L83" s="333">
        <f t="array" aca="1" ref="AL83" ca="1">IF(AND(НачИнвП_Дата&lt;=AL$3,(КИнвП_Дата)&gt;AL$3),
             SUMPRODUCT((MONTH(AL$3)&amp;YEAR(AL$3)=MONTH(Кредит_ДБ[Дата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M83" s="333">
        <f t="array" aca="1" ref="AM83" ca="1">IF(AND(НачИнвП_Дата&lt;=AM$3,(КИнвП_Дата)&gt;AM$3),
             SUMPRODUCT((MONTH(AM$3)&amp;YEAR(AM$3)=MONTH(Кредит_ДБ[Дата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N83" s="546">
        <f t="shared" ca="1" si="1828"/>
        <v>0</v>
      </c>
      <c r="AO83" s="333">
        <f t="array" aca="1" ref="AO83" ca="1">IF(AND(НачИнвП_Дата&lt;=AO$3,(КИнвП_Дата)&gt;AO$3),
             SUMPRODUCT((MONTH(AO$3)&amp;YEAR(AO$3)=MONTH(Кредит_ДБ[Дата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P83" s="333">
        <f t="array" aca="1" ref="AP83" ca="1">IF(AND(НачИнвП_Дата&lt;=AP$3,(КИнвП_Дата)&gt;AP$3),
             SUMPRODUCT((MONTH(AP$3)&amp;YEAR(AP$3)=MONTH(Кредит_ДБ[Дата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Q83" s="333">
        <f t="array" aca="1" ref="AQ83" ca="1">IF(AND(НачИнвП_Дата&lt;=AQ$3,(КИнвП_Дата)&gt;AQ$3),
             SUMPRODUCT((MONTH(AQ$3)&amp;YEAR(AQ$3)=MONTH(Кредит_ДБ[Дата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R83" s="333">
        <f t="array" aca="1" ref="AR83" ca="1">IF(AND(НачИнвП_Дата&lt;=AR$3,(КИнвП_Дата)&gt;AR$3),
             SUMPRODUCT((MONTH(AR$3)&amp;YEAR(AR$3)=MONTH(Кредит_ДБ[Дата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S83" s="333">
        <f t="array" aca="1" ref="AS83" ca="1">IF(AND(НачИнвП_Дата&lt;=AS$3,(КИнвП_Дата)&gt;AS$3),
             SUMPRODUCT((MONTH(AS$3)&amp;YEAR(AS$3)=MONTH(Кредит_ДБ[Дата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T83" s="333">
        <f t="array" aca="1" ref="AT83" ca="1">IF(AND(НачИнвП_Дата&lt;=AT$3,(КИнвП_Дата)&gt;AT$3),
             SUMPRODUCT((MONTH(AT$3)&amp;YEAR(AT$3)=MONTH(Кредит_ДБ[Дата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U83" s="333">
        <f t="array" aca="1" ref="AU83" ca="1">IF(AND(НачИнвП_Дата&lt;=AU$3,(КИнвП_Дата)&gt;AU$3),
             SUMPRODUCT((MONTH(AU$3)&amp;YEAR(AU$3)=MONTH(Кредит_ДБ[Дата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V83" s="333">
        <f t="array" aca="1" ref="AV83" ca="1">IF(AND(НачИнвП_Дата&lt;=AV$3,(КИнвП_Дата)&gt;AV$3),
             SUMPRODUCT((MONTH(AV$3)&amp;YEAR(AV$3)=MONTH(Кредит_ДБ[Дата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W83" s="333">
        <f t="array" aca="1" ref="AW83" ca="1">IF(AND(НачИнвП_Дата&lt;=AW$3,(КИнвП_Дата)&gt;AW$3),
             SUMPRODUCT((MONTH(AW$3)&amp;YEAR(AW$3)=MONTH(Кредит_ДБ[Дата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X83" s="333">
        <f t="array" aca="1" ref="AX83" ca="1">IF(AND(НачИнвП_Дата&lt;=AX$3,(КИнвП_Дата)&gt;AX$3),
             SUMPRODUCT((MONTH(AX$3)&amp;YEAR(AX$3)=MONTH(Кредит_ДБ[Дата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Y83" s="333">
        <f t="array" aca="1" ref="AY83" ca="1">IF(AND(НачИнвП_Дата&lt;=AY$3,(КИнвП_Дата)&gt;AY$3),
             SUMPRODUCT((MONTH(AY$3)&amp;YEAR(AY$3)=MONTH(Кредит_ДБ[Дата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AZ83" s="333">
        <f t="array" aca="1" ref="AZ83" ca="1">IF(AND(НачИнвП_Дата&lt;=AZ$3,(КИнвП_Дата)&gt;AZ$3),
             SUMPRODUCT((MONTH(AZ$3)&amp;YEAR(AZ$3)=MONTH(Кредит_ДБ[Дата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A83" s="546">
        <f t="shared" ca="1" si="1830"/>
        <v>0</v>
      </c>
      <c r="BB83" s="333">
        <f t="array" aca="1" ref="BB83" ca="1">IF(AND(НачИнвП_Дата&lt;=BB$3,(КИнвП_Дата)&gt;BB$3),
             SUMPRODUCT((MONTH(BB$3)&amp;YEAR(BB$3)=MONTH(Кредит_ДБ[Дата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C83" s="333">
        <f t="array" aca="1" ref="BC83" ca="1">IF(AND(НачИнвП_Дата&lt;=BC$3,(КИнвП_Дата)&gt;BC$3),
             SUMPRODUCT((MONTH(BC$3)&amp;YEAR(BC$3)=MONTH(Кредит_ДБ[Дата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D83" s="333">
        <f t="array" aca="1" ref="BD83" ca="1">IF(AND(НачИнвП_Дата&lt;=BD$3,(КИнвП_Дата)&gt;BD$3),
             SUMPRODUCT((MONTH(BD$3)&amp;YEAR(BD$3)=MONTH(Кредит_ДБ[Дата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E83" s="333">
        <f t="array" aca="1" ref="BE83" ca="1">IF(AND(НачИнвП_Дата&lt;=BE$3,(КИнвП_Дата)&gt;BE$3),
             SUMPRODUCT((MONTH(BE$3)&amp;YEAR(BE$3)=MONTH(Кредит_ДБ[Дата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F83" s="333">
        <f t="array" aca="1" ref="BF83" ca="1">IF(AND(НачИнвП_Дата&lt;=BF$3,(КИнвП_Дата)&gt;BF$3),
             SUMPRODUCT((MONTH(BF$3)&amp;YEAR(BF$3)=MONTH(Кредит_ДБ[Дата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G83" s="333">
        <f t="array" aca="1" ref="BG83" ca="1">IF(AND(НачИнвП_Дата&lt;=BG$3,(КИнвП_Дата)&gt;BG$3),
             SUMPRODUCT((MONTH(BG$3)&amp;YEAR(BG$3)=MONTH(Кредит_ДБ[Дата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H83" s="333">
        <f t="array" aca="1" ref="BH83" ca="1">IF(AND(НачИнвП_Дата&lt;=BH$3,(КИнвП_Дата)&gt;BH$3),
             SUMPRODUCT((MONTH(BH$3)&amp;YEAR(BH$3)=MONTH(Кредит_ДБ[Дата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I83" s="333">
        <f t="array" aca="1" ref="BI83" ca="1">IF(AND(НачИнвП_Дата&lt;=BI$3,(КИнвП_Дата)&gt;BI$3),
             SUMPRODUCT((MONTH(BI$3)&amp;YEAR(BI$3)=MONTH(Кредит_ДБ[Дата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J83" s="333">
        <f t="array" aca="1" ref="BJ83" ca="1">IF(AND(НачИнвП_Дата&lt;=BJ$3,(КИнвП_Дата)&gt;BJ$3),
             SUMPRODUCT((MONTH(BJ$3)&amp;YEAR(BJ$3)=MONTH(Кредит_ДБ[Дата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K83" s="333">
        <f t="array" aca="1" ref="BK83" ca="1">IF(AND(НачИнвП_Дата&lt;=BK$3,(КИнвП_Дата)&gt;BK$3),
             SUMPRODUCT((MONTH(BK$3)&amp;YEAR(BK$3)=MONTH(Кредит_ДБ[Дата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L83" s="333">
        <f t="array" aca="1" ref="BL83" ca="1">IF(AND(НачИнвП_Дата&lt;=BL$3,(КИнвП_Дата)&gt;BL$3),
             SUMPRODUCT((MONTH(BL$3)&amp;YEAR(BL$3)=MONTH(Кредит_ДБ[Дата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M83" s="333">
        <f t="array" aca="1" ref="BM83" ca="1">IF(AND(НачИнвП_Дата&lt;=BM$3,(КИнвП_Дата)&gt;BM$3),
             SUMPRODUCT((MONTH(BM$3)&amp;YEAR(BM$3)=MONTH(Кредит_ДБ[Дата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N83" s="546">
        <f t="shared" ca="1" si="1832"/>
        <v>0</v>
      </c>
      <c r="BO83" s="333">
        <f t="array" aca="1" ref="BO83" ca="1">IF(AND(НачИнвП_Дата&lt;=BO$3,(КИнвП_Дата)&gt;BO$3),
             SUMPRODUCT((MONTH(BO$3)&amp;YEAR(BO$3)=MONTH(Кредит_ДБ[Дата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P83" s="333">
        <f t="array" aca="1" ref="BP83" ca="1">IF(AND(НачИнвП_Дата&lt;=BP$3,(КИнвП_Дата)&gt;BP$3),
             SUMPRODUCT((MONTH(BP$3)&amp;YEAR(BP$3)=MONTH(Кредит_ДБ[Дата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Q83" s="333">
        <f t="array" aca="1" ref="BQ83" ca="1">IF(AND(НачИнвП_Дата&lt;=BQ$3,(КИнвП_Дата)&gt;BQ$3),
             SUMPRODUCT((MONTH(BQ$3)&amp;YEAR(BQ$3)=MONTH(Кредит_ДБ[Дата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R83" s="333">
        <f t="array" aca="1" ref="BR83" ca="1">IF(AND(НачИнвП_Дата&lt;=BR$3,(КИнвП_Дата)&gt;BR$3),
             SUMPRODUCT((MONTH(BR$3)&amp;YEAR(BR$3)=MONTH(Кредит_ДБ[Дата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S83" s="333">
        <f t="array" aca="1" ref="BS83" ca="1">IF(AND(НачИнвП_Дата&lt;=BS$3,(КИнвП_Дата)&gt;BS$3),
             SUMPRODUCT((MONTH(BS$3)&amp;YEAR(BS$3)=MONTH(Кредит_ДБ[Дата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T83" s="333">
        <f t="array" aca="1" ref="BT83" ca="1">IF(AND(НачИнвП_Дата&lt;=BT$3,(КИнвП_Дата)&gt;BT$3),
             SUMPRODUCT((MONTH(BT$3)&amp;YEAR(BT$3)=MONTH(Кредит_ДБ[Дата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U83" s="333">
        <f t="array" aca="1" ref="BU83" ca="1">IF(AND(НачИнвП_Дата&lt;=BU$3,(КИнвП_Дата)&gt;BU$3),
             SUMPRODUCT((MONTH(BU$3)&amp;YEAR(BU$3)=MONTH(Кредит_ДБ[Дата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V83" s="333">
        <f t="array" aca="1" ref="BV83" ca="1">IF(AND(НачИнвП_Дата&lt;=BV$3,(КИнвП_Дата)&gt;BV$3),
             SUMPRODUCT((MONTH(BV$3)&amp;YEAR(BV$3)=MONTH(Кредит_ДБ[Дата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W83" s="333">
        <f t="array" aca="1" ref="BW83" ca="1">IF(AND(НачИнвП_Дата&lt;=BW$3,(КИнвП_Дата)&gt;BW$3),
             SUMPRODUCT((MONTH(BW$3)&amp;YEAR(BW$3)=MONTH(Кредит_ДБ[Дата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X83" s="333">
        <f t="array" aca="1" ref="BX83" ca="1">IF(AND(НачИнвП_Дата&lt;=BX$3,(КИнвП_Дата)&gt;BX$3),
             SUMPRODUCT((MONTH(BX$3)&amp;YEAR(BX$3)=MONTH(Кредит_ДБ[Дата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Y83" s="333">
        <f t="array" aca="1" ref="BY83" ca="1">IF(AND(НачИнвП_Дата&lt;=BY$3,(КИнвП_Дата)&gt;BY$3),
             SUMPRODUCT((MONTH(BY$3)&amp;YEAR(BY$3)=MONTH(Кредит_ДБ[Дата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BZ83" s="333">
        <f t="array" aca="1" ref="BZ83" ca="1">IF(AND(НачИнвП_Дата&lt;=BZ$3,(КИнвП_Дата)&gt;BZ$3),
             SUMPRODUCT((MONTH(BZ$3)&amp;YEAR(BZ$3)=MONTH(Кредит_ДБ[Дата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A83" s="546">
        <f t="shared" ca="1" si="1834"/>
        <v>0</v>
      </c>
      <c r="CB83" s="333">
        <f t="array" aca="1" ref="CB83" ca="1">IF(AND(НачИнвП_Дата&lt;=CB$3,(КИнвП_Дата)&gt;CB$3),
             SUMPRODUCT((MONTH(CB$3)&amp;YEAR(CB$3)=MONTH(Кредит_ДБ[Дата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C83" s="333">
        <f t="array" aca="1" ref="CC83" ca="1">IF(AND(НачИнвП_Дата&lt;=CC$3,(КИнвП_Дата)&gt;CC$3),
             SUMPRODUCT((MONTH(CC$3)&amp;YEAR(CC$3)=MONTH(Кредит_ДБ[Дата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D83" s="333">
        <f t="array" aca="1" ref="CD83" ca="1">IF(AND(НачИнвП_Дата&lt;=CD$3,(КИнвП_Дата)&gt;CD$3),
             SUMPRODUCT((MONTH(CD$3)&amp;YEAR(CD$3)=MONTH(Кредит_ДБ[Дата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E83" s="333">
        <f t="array" aca="1" ref="CE83" ca="1">IF(AND(НачИнвП_Дата&lt;=CE$3,(КИнвП_Дата)&gt;CE$3),
             SUMPRODUCT((MONTH(CE$3)&amp;YEAR(CE$3)=MONTH(Кредит_ДБ[Дата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F83" s="333">
        <f t="array" aca="1" ref="CF83" ca="1">IF(AND(НачИнвП_Дата&lt;=CF$3,(КИнвП_Дата)&gt;CF$3),
             SUMPRODUCT((MONTH(CF$3)&amp;YEAR(CF$3)=MONTH(Кредит_ДБ[Дата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G83" s="333">
        <f t="array" aca="1" ref="CG83" ca="1">IF(AND(НачИнвП_Дата&lt;=CG$3,(КИнвП_Дата)&gt;CG$3),
             SUMPRODUCT((MONTH(CG$3)&amp;YEAR(CG$3)=MONTH(Кредит_ДБ[Дата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H83" s="333">
        <f t="array" aca="1" ref="CH83" ca="1">IF(AND(НачИнвП_Дата&lt;=CH$3,(КИнвП_Дата)&gt;CH$3),
             SUMPRODUCT((MONTH(CH$3)&amp;YEAR(CH$3)=MONTH(Кредит_ДБ[Дата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I83" s="333">
        <f t="array" aca="1" ref="CI83" ca="1">IF(AND(НачИнвП_Дата&lt;=CI$3,(КИнвП_Дата)&gt;CI$3),
             SUMPRODUCT((MONTH(CI$3)&amp;YEAR(CI$3)=MONTH(Кредит_ДБ[Дата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J83" s="333">
        <f t="array" aca="1" ref="CJ83" ca="1">IF(AND(НачИнвП_Дата&lt;=CJ$3,(КИнвП_Дата)&gt;CJ$3),
             SUMPRODUCT((MONTH(CJ$3)&amp;YEAR(CJ$3)=MONTH(Кредит_ДБ[Дата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K83" s="333">
        <f t="array" aca="1" ref="CK83" ca="1">IF(AND(НачИнвП_Дата&lt;=CK$3,(КИнвП_Дата)&gt;CK$3),
             SUMPRODUCT((MONTH(CK$3)&amp;YEAR(CK$3)=MONTH(Кредит_ДБ[Дата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L83" s="333">
        <f t="array" aca="1" ref="CL83" ca="1">IF(AND(НачИнвП_Дата&lt;=CL$3,(КИнвП_Дата)&gt;CL$3),
             SUMPRODUCT((MONTH(CL$3)&amp;YEAR(CL$3)=MONTH(Кредит_ДБ[Дата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M83" s="333">
        <f t="array" aca="1" ref="CM83" ca="1">IF(AND(НачИнвП_Дата&lt;=CM$3,(КИнвП_Дата)&gt;CM$3),
             SUMPRODUCT((MONTH(CM$3)&amp;YEAR(CM$3)=MONTH(Кредит_ДБ[Дата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N83" s="546">
        <f t="shared" ca="1" si="1836"/>
        <v>0</v>
      </c>
      <c r="CO83" s="333">
        <f t="array" aca="1" ref="CO83" ca="1">IF(AND(НачИнвП_Дата&lt;=CO$3,(КИнвП_Дата)&gt;CO$3),
             SUMPRODUCT((MONTH(CO$3)&amp;YEAR(CO$3)=MONTH(Кредит_ДБ[Дата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P83" s="333">
        <f t="array" aca="1" ref="CP83" ca="1">IF(AND(НачИнвП_Дата&lt;=CP$3,(КИнвП_Дата)&gt;CP$3),
             SUMPRODUCT((MONTH(CP$3)&amp;YEAR(CP$3)=MONTH(Кредит_ДБ[Дата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Q83" s="333">
        <f t="array" aca="1" ref="CQ83" ca="1">IF(AND(НачИнвП_Дата&lt;=CQ$3,(КИнвП_Дата)&gt;CQ$3),
             SUMPRODUCT((MONTH(CQ$3)&amp;YEAR(CQ$3)=MONTH(Кредит_ДБ[Дата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R83" s="333">
        <f t="array" aca="1" ref="CR83" ca="1">IF(AND(НачИнвП_Дата&lt;=CR$3,(КИнвП_Дата)&gt;CR$3),
             SUMPRODUCT((MONTH(CR$3)&amp;YEAR(CR$3)=MONTH(Кредит_ДБ[Дата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S83" s="333">
        <f t="array" aca="1" ref="CS83" ca="1">IF(AND(НачИнвП_Дата&lt;=CS$3,(КИнвП_Дата)&gt;CS$3),
             SUMPRODUCT((MONTH(CS$3)&amp;YEAR(CS$3)=MONTH(Кредит_ДБ[Дата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T83" s="333">
        <f t="array" aca="1" ref="CT83" ca="1">IF(AND(НачИнвП_Дата&lt;=CT$3,(КИнвП_Дата)&gt;CT$3),
             SUMPRODUCT((MONTH(CT$3)&amp;YEAR(CT$3)=MONTH(Кредит_ДБ[Дата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U83" s="333">
        <f t="array" aca="1" ref="CU83" ca="1">IF(AND(НачИнвП_Дата&lt;=CU$3,(КИнвП_Дата)&gt;CU$3),
             SUMPRODUCT((MONTH(CU$3)&amp;YEAR(CU$3)=MONTH(Кредит_ДБ[Дата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V83" s="333">
        <f t="array" aca="1" ref="CV83" ca="1">IF(AND(НачИнвП_Дата&lt;=CV$3,(КИнвП_Дата)&gt;CV$3),
             SUMPRODUCT((MONTH(CV$3)&amp;YEAR(CV$3)=MONTH(Кредит_ДБ[Дата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W83" s="333">
        <f t="array" aca="1" ref="CW83" ca="1">IF(AND(НачИнвП_Дата&lt;=CW$3,(КИнвП_Дата)&gt;CW$3),
             SUMPRODUCT((MONTH(CW$3)&amp;YEAR(CW$3)=MONTH(Кредит_ДБ[Дата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X83" s="333">
        <f t="array" aca="1" ref="CX83" ca="1">IF(AND(НачИнвП_Дата&lt;=CX$3,(КИнвП_Дата)&gt;CX$3),
             SUMPRODUCT((MONTH(CX$3)&amp;YEAR(CX$3)=MONTH(Кредит_ДБ[Дата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Y83" s="333">
        <f t="array" aca="1" ref="CY83" ca="1">IF(AND(НачИнвП_Дата&lt;=CY$3,(КИнвП_Дата)&gt;CY$3),
             SUMPRODUCT((MONTH(CY$3)&amp;YEAR(CY$3)=MONTH(Кредит_ДБ[Дата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CZ83" s="333">
        <f t="array" aca="1" ref="CZ83" ca="1">IF(AND(НачИнвП_Дата&lt;=CZ$3,(КИнвП_Дата)&gt;CZ$3),
             SUMPRODUCT((MONTH(CZ$3)&amp;YEAR(CZ$3)=MONTH(Кредит_ДБ[Дата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A83" s="546">
        <f t="shared" ca="1" si="1838"/>
        <v>0</v>
      </c>
      <c r="DB83" s="333">
        <f t="array" aca="1" ref="DB83" ca="1">IF(AND(НачИнвП_Дата&lt;=DB$3,(КИнвП_Дата)&gt;DB$3),
             SUMPRODUCT((MONTH(DB$3)&amp;YEAR(DB$3)=MONTH(Кредит_ДБ[Дата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C83" s="333">
        <f t="array" aca="1" ref="DC83" ca="1">IF(AND(НачИнвП_Дата&lt;=DC$3,(КИнвП_Дата)&gt;DC$3),
             SUMPRODUCT((MONTH(DC$3)&amp;YEAR(DC$3)=MONTH(Кредит_ДБ[Дата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D83" s="333">
        <f t="array" aca="1" ref="DD83" ca="1">IF(AND(НачИнвП_Дата&lt;=DD$3,(КИнвП_Дата)&gt;DD$3),
             SUMPRODUCT((MONTH(DD$3)&amp;YEAR(DD$3)=MONTH(Кредит_ДБ[Дата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E83" s="333">
        <f t="array" aca="1" ref="DE83" ca="1">IF(AND(НачИнвП_Дата&lt;=DE$3,(КИнвП_Дата)&gt;DE$3),
             SUMPRODUCT((MONTH(DE$3)&amp;YEAR(DE$3)=MONTH(Кредит_ДБ[Дата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F83" s="333">
        <f t="array" aca="1" ref="DF83" ca="1">IF(AND(НачИнвП_Дата&lt;=DF$3,(КИнвП_Дата)&gt;DF$3),
             SUMPRODUCT((MONTH(DF$3)&amp;YEAR(DF$3)=MONTH(Кредит_ДБ[Дата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G83" s="333">
        <f t="array" aca="1" ref="DG83" ca="1">IF(AND(НачИнвП_Дата&lt;=DG$3,(КИнвП_Дата)&gt;DG$3),
             SUMPRODUCT((MONTH(DG$3)&amp;YEAR(DG$3)=MONTH(Кредит_ДБ[Дата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H83" s="333">
        <f t="array" aca="1" ref="DH83" ca="1">IF(AND(НачИнвП_Дата&lt;=DH$3,(КИнвП_Дата)&gt;DH$3),
             SUMPRODUCT((MONTH(DH$3)&amp;YEAR(DH$3)=MONTH(Кредит_ДБ[Дата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I83" s="333">
        <f t="array" aca="1" ref="DI83" ca="1">IF(AND(НачИнвП_Дата&lt;=DI$3,(КИнвП_Дата)&gt;DI$3),
             SUMPRODUCT((MONTH(DI$3)&amp;YEAR(DI$3)=MONTH(Кредит_ДБ[Дата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J83" s="333">
        <f t="array" aca="1" ref="DJ83" ca="1">IF(AND(НачИнвП_Дата&lt;=DJ$3,(КИнвП_Дата)&gt;DJ$3),
             SUMPRODUCT((MONTH(DJ$3)&amp;YEAR(DJ$3)=MONTH(Кредит_ДБ[Дата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K83" s="333">
        <f t="array" aca="1" ref="DK83" ca="1">IF(AND(НачИнвП_Дата&lt;=DK$3,(КИнвП_Дата)&gt;DK$3),
             SUMPRODUCT((MONTH(DK$3)&amp;YEAR(DK$3)=MONTH(Кредит_ДБ[Дата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L83" s="333">
        <f t="array" aca="1" ref="DL83" ca="1">IF(AND(НачИнвП_Дата&lt;=DL$3,(КИнвП_Дата)&gt;DL$3),
             SUMPRODUCT((MONTH(DL$3)&amp;YEAR(DL$3)=MONTH(Кредит_ДБ[Дата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M83" s="333">
        <f t="array" aca="1" ref="DM83" ca="1">IF(AND(НачИнвП_Дата&lt;=DM$3,(КИнвП_Дата)&gt;DM$3),
             SUMPRODUCT((MONTH(DM$3)&amp;YEAR(DM$3)=MONTH(Кредит_ДБ[Дата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N83" s="546">
        <f t="shared" ca="1" si="1840"/>
        <v>0</v>
      </c>
      <c r="DO83" s="333">
        <f t="array" aca="1" ref="DO83" ca="1">IF(AND(НачИнвП_Дата&lt;=DO$3,(КИнвП_Дата)&gt;DO$3),
             SUMPRODUCT((MONTH(DO$3)&amp;YEAR(DO$3)=MONTH(Кредит_ДБ[Дата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P83" s="333">
        <f t="array" aca="1" ref="DP83" ca="1">IF(AND(НачИнвП_Дата&lt;=DP$3,(КИнвП_Дата)&gt;DP$3),
             SUMPRODUCT((MONTH(DP$3)&amp;YEAR(DP$3)=MONTH(Кредит_ДБ[Дата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Q83" s="333">
        <f t="array" aca="1" ref="DQ83" ca="1">IF(AND(НачИнвП_Дата&lt;=DQ$3,(КИнвП_Дата)&gt;DQ$3),
             SUMPRODUCT((MONTH(DQ$3)&amp;YEAR(DQ$3)=MONTH(Кредит_ДБ[Дата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R83" s="333">
        <f t="array" aca="1" ref="DR83" ca="1">IF(AND(НачИнвП_Дата&lt;=DR$3,(КИнвП_Дата)&gt;DR$3),
             SUMPRODUCT((MONTH(DR$3)&amp;YEAR(DR$3)=MONTH(Кредит_ДБ[Дата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S83" s="333">
        <f t="array" aca="1" ref="DS83" ca="1">IF(AND(НачИнвП_Дата&lt;=DS$3,(КИнвП_Дата)&gt;DS$3),
             SUMPRODUCT((MONTH(DS$3)&amp;YEAR(DS$3)=MONTH(Кредит_ДБ[Дата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T83" s="333">
        <f t="array" aca="1" ref="DT83" ca="1">IF(AND(НачИнвП_Дата&lt;=DT$3,(КИнвП_Дата)&gt;DT$3),
             SUMPRODUCT((MONTH(DT$3)&amp;YEAR(DT$3)=MONTH(Кредит_ДБ[Дата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U83" s="333">
        <f t="array" aca="1" ref="DU83" ca="1">IF(AND(НачИнвП_Дата&lt;=DU$3,(КИнвП_Дата)&gt;DU$3),
             SUMPRODUCT((MONTH(DU$3)&amp;YEAR(DU$3)=MONTH(Кредит_ДБ[Дата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V83" s="333">
        <f t="array" aca="1" ref="DV83" ca="1">IF(AND(НачИнвП_Дата&lt;=DV$3,(КИнвП_Дата)&gt;DV$3),
             SUMPRODUCT((MONTH(DV$3)&amp;YEAR(DV$3)=MONTH(Кредит_ДБ[Дата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W83" s="333">
        <f t="array" aca="1" ref="DW83" ca="1">IF(AND(НачИнвП_Дата&lt;=DW$3,(КИнвП_Дата)&gt;DW$3),
             SUMPRODUCT((MONTH(DW$3)&amp;YEAR(DW$3)=MONTH(Кредит_ДБ[Дата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X83" s="333">
        <f t="array" aca="1" ref="DX83" ca="1">IF(AND(НачИнвП_Дата&lt;=DX$3,(КИнвП_Дата)&gt;DX$3),
             SUMPRODUCT((MONTH(DX$3)&amp;YEAR(DX$3)=MONTH(Кредит_ДБ[Дата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Y83" s="333">
        <f t="array" aca="1" ref="DY83" ca="1">IF(AND(НачИнвП_Дата&lt;=DY$3,(КИнвП_Дата)&gt;DY$3),
             SUMPRODUCT((MONTH(DY$3)&amp;YEAR(DY$3)=MONTH(Кредит_ДБ[Дата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DZ83" s="333">
        <f t="array" aca="1" ref="DZ83" ca="1">IF(AND(НачИнвП_Дата&lt;=DZ$3,(КИнвП_Дата)&gt;DZ$3),
             SUMPRODUCT((MONTH(DZ$3)&amp;YEAR(DZ$3)=MONTH(Кредит_ДБ[Дата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A83" s="546">
        <f t="shared" ca="1" si="1842"/>
        <v>0</v>
      </c>
      <c r="EB83" s="333">
        <f t="array" aca="1" ref="EB83" ca="1">IF(AND(НачИнвП_Дата&lt;=EB$3,(КИнвП_Дата)&gt;EB$3),
             SUMPRODUCT((MONTH(EB$3)&amp;YEAR(EB$3)=MONTH(Кредит_ДБ[Дата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C83" s="333">
        <f t="array" aca="1" ref="EC83" ca="1">IF(AND(НачИнвП_Дата&lt;=EC$3,(КИнвП_Дата)&gt;EC$3),
             SUMPRODUCT((MONTH(EC$3)&amp;YEAR(EC$3)=MONTH(Кредит_ДБ[Дата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D83" s="333">
        <f t="array" aca="1" ref="ED83" ca="1">IF(AND(НачИнвП_Дата&lt;=ED$3,(КИнвП_Дата)&gt;ED$3),
             SUMPRODUCT((MONTH(ED$3)&amp;YEAR(ED$3)=MONTH(Кредит_ДБ[Дата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E83" s="333">
        <f t="array" aca="1" ref="EE83" ca="1">IF(AND(НачИнвП_Дата&lt;=EE$3,(КИнвП_Дата)&gt;EE$3),
             SUMPRODUCT((MONTH(EE$3)&amp;YEAR(EE$3)=MONTH(Кредит_ДБ[Дата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F83" s="333">
        <f t="array" aca="1" ref="EF83" ca="1">IF(AND(НачИнвП_Дата&lt;=EF$3,(КИнвП_Дата)&gt;EF$3),
             SUMPRODUCT((MONTH(EF$3)&amp;YEAR(EF$3)=MONTH(Кредит_ДБ[Дата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G83" s="333">
        <f t="array" aca="1" ref="EG83" ca="1">IF(AND(НачИнвП_Дата&lt;=EG$3,(КИнвП_Дата)&gt;EG$3),
             SUMPRODUCT((MONTH(EG$3)&amp;YEAR(EG$3)=MONTH(Кредит_ДБ[Дата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H83" s="333">
        <f t="array" aca="1" ref="EH83" ca="1">IF(AND(НачИнвП_Дата&lt;=EH$3,(КИнвП_Дата)&gt;EH$3),
             SUMPRODUCT((MONTH(EH$3)&amp;YEAR(EH$3)=MONTH(Кредит_ДБ[Дата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I83" s="333">
        <f t="array" aca="1" ref="EI83" ca="1">IF(AND(НачИнвП_Дата&lt;=EI$3,(КИнвП_Дата)&gt;EI$3),
             SUMPRODUCT((MONTH(EI$3)&amp;YEAR(EI$3)=MONTH(Кредит_ДБ[Дата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J83" s="333">
        <f t="array" aca="1" ref="EJ83" ca="1">IF(AND(НачИнвП_Дата&lt;=EJ$3,(КИнвП_Дата)&gt;EJ$3),
             SUMPRODUCT((MONTH(EJ$3)&amp;YEAR(EJ$3)=MONTH(Кредит_ДБ[Дата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K83" s="333">
        <f t="array" aca="1" ref="EK83" ca="1">IF(AND(НачИнвП_Дата&lt;=EK$3,(КИнвП_Дата)&gt;EK$3),
             SUMPRODUCT((MONTH(EK$3)&amp;YEAR(EK$3)=MONTH(Кредит_ДБ[Дата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L83" s="333">
        <f t="array" aca="1" ref="EL83" ca="1">IF(AND(НачИнвП_Дата&lt;=EL$3,(КИнвП_Дата)&gt;EL$3),
             SUMPRODUCT((MONTH(EL$3)&amp;YEAR(EL$3)=MONTH(Кредит_ДБ[Дата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M83" s="333">
        <f t="array" aca="1" ref="EM83" ca="1">IF(AND(НачИнвП_Дата&lt;=EM$3,(КИнвП_Дата)&gt;EM$3),
             SUMPRODUCT((MONTH(EM$3)&amp;YEAR(EM$3)=MONTH(Кредит_ДБ[Дата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N83" s="546">
        <f t="shared" ca="1" si="1844"/>
        <v>0</v>
      </c>
      <c r="EO83" s="333">
        <f t="array" aca="1" ref="EO83" ca="1">IF(AND(НачИнвП_Дата&lt;=EO$3,(КИнвП_Дата)&gt;EO$3),
             SUMPRODUCT((MONTH(EO$3)&amp;YEAR(EO$3)=MONTH(Кредит_ДБ[Дата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P83" s="333">
        <f t="array" aca="1" ref="EP83" ca="1">IF(AND(НачИнвП_Дата&lt;=EP$3,(КИнвП_Дата)&gt;EP$3),
             SUMPRODUCT((MONTH(EP$3)&amp;YEAR(EP$3)=MONTH(Кредит_ДБ[Дата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Q83" s="333">
        <f t="array" aca="1" ref="EQ83" ca="1">IF(AND(НачИнвП_Дата&lt;=EQ$3,(КИнвП_Дата)&gt;EQ$3),
             SUMPRODUCT((MONTH(EQ$3)&amp;YEAR(EQ$3)=MONTH(Кредит_ДБ[Дата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R83" s="333">
        <f t="array" aca="1" ref="ER83" ca="1">IF(AND(НачИнвП_Дата&lt;=ER$3,(КИнвП_Дата)&gt;ER$3),
             SUMPRODUCT((MONTH(ER$3)&amp;YEAR(ER$3)=MONTH(Кредит_ДБ[Дата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S83" s="333">
        <f t="array" aca="1" ref="ES83" ca="1">IF(AND(НачИнвП_Дата&lt;=ES$3,(КИнвП_Дата)&gt;ES$3),
             SUMPRODUCT((MONTH(ES$3)&amp;YEAR(ES$3)=MONTH(Кредит_ДБ[Дата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T83" s="333">
        <f t="array" aca="1" ref="ET83" ca="1">IF(AND(НачИнвП_Дата&lt;=ET$3,(КИнвП_Дата)&gt;ET$3),
             SUMPRODUCT((MONTH(ET$3)&amp;YEAR(ET$3)=MONTH(Кредит_ДБ[Дата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U83" s="333">
        <f t="array" aca="1" ref="EU83" ca="1">IF(AND(НачИнвП_Дата&lt;=EU$3,(КИнвП_Дата)&gt;EU$3),
             SUMPRODUCT((MONTH(EU$3)&amp;YEAR(EU$3)=MONTH(Кредит_ДБ[Дата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V83" s="333">
        <f t="array" aca="1" ref="EV83" ca="1">IF(AND(НачИнвП_Дата&lt;=EV$3,(КИнвП_Дата)&gt;EV$3),
             SUMPRODUCT((MONTH(EV$3)&amp;YEAR(EV$3)=MONTH(Кредит_ДБ[Дата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W83" s="333">
        <f t="array" aca="1" ref="EW83" ca="1">IF(AND(НачИнвП_Дата&lt;=EW$3,(КИнвП_Дата)&gt;EW$3),
             SUMPRODUCT((MONTH(EW$3)&amp;YEAR(EW$3)=MONTH(Кредит_ДБ[Дата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X83" s="333">
        <f t="array" aca="1" ref="EX83" ca="1">IF(AND(НачИнвП_Дата&lt;=EX$3,(КИнвП_Дата)&gt;EX$3),
             SUMPRODUCT((MONTH(EX$3)&amp;YEAR(EX$3)=MONTH(Кредит_ДБ[Дата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Y83" s="333">
        <f t="array" aca="1" ref="EY83" ca="1">IF(AND(НачИнвП_Дата&lt;=EY$3,(КИнвП_Дата)&gt;EY$3),
             SUMPRODUCT((MONTH(EY$3)&amp;YEAR(EY$3)=MONTH(Кредит_ДБ[Дата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EZ83" s="333">
        <f t="array" aca="1" ref="EZ83" ca="1">IF(AND(НачИнвП_Дата&lt;=EZ$3,(КИнвП_Дата)&gt;EZ$3),
             SUMPRODUCT((MONTH(EZ$3)&amp;YEAR(EZ$3)=MONTH(Кредит_ДБ[Дата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A83" s="546">
        <f t="shared" ca="1" si="1846"/>
        <v>0</v>
      </c>
      <c r="FB83" s="333">
        <f t="array" aca="1" ref="FB83" ca="1">IF(AND(НачИнвП_Дата&lt;=FB$3,(КИнвП_Дата)&gt;FB$3),
             SUMPRODUCT((MONTH(FB$3)&amp;YEAR(FB$3)=MONTH(Кредит_ДБ[Дата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C83" s="333">
        <f t="array" aca="1" ref="FC83" ca="1">IF(AND(НачИнвП_Дата&lt;=FC$3,(КИнвП_Дата)&gt;FC$3),
             SUMPRODUCT((MONTH(FC$3)&amp;YEAR(FC$3)=MONTH(Кредит_ДБ[Дата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D83" s="333">
        <f t="array" aca="1" ref="FD83" ca="1">IF(AND(НачИнвП_Дата&lt;=FD$3,(КИнвП_Дата)&gt;FD$3),
             SUMPRODUCT((MONTH(FD$3)&amp;YEAR(FD$3)=MONTH(Кредит_ДБ[Дата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E83" s="333">
        <f t="array" aca="1" ref="FE83" ca="1">IF(AND(НачИнвП_Дата&lt;=FE$3,(КИнвП_Дата)&gt;FE$3),
             SUMPRODUCT((MONTH(FE$3)&amp;YEAR(FE$3)=MONTH(Кредит_ДБ[Дата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F83" s="333">
        <f t="array" aca="1" ref="FF83" ca="1">IF(AND(НачИнвП_Дата&lt;=FF$3,(КИнвП_Дата)&gt;FF$3),
             SUMPRODUCT((MONTH(FF$3)&amp;YEAR(FF$3)=MONTH(Кредит_ДБ[Дата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G83" s="333">
        <f t="array" aca="1" ref="FG83" ca="1">IF(AND(НачИнвП_Дата&lt;=FG$3,(КИнвП_Дата)&gt;FG$3),
             SUMPRODUCT((MONTH(FG$3)&amp;YEAR(FG$3)=MONTH(Кредит_ДБ[Дата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H83" s="333">
        <f t="array" aca="1" ref="FH83" ca="1">IF(AND(НачИнвП_Дата&lt;=FH$3,(КИнвП_Дата)&gt;FH$3),
             SUMPRODUCT((MONTH(FH$3)&amp;YEAR(FH$3)=MONTH(Кредит_ДБ[Дата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I83" s="333">
        <f t="array" aca="1" ref="FI83" ca="1">IF(AND(НачИнвП_Дата&lt;=FI$3,(КИнвП_Дата)&gt;FI$3),
             SUMPRODUCT((MONTH(FI$3)&amp;YEAR(FI$3)=MONTH(Кредит_ДБ[Дата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J83" s="333">
        <f t="array" aca="1" ref="FJ83" ca="1">IF(AND(НачИнвП_Дата&lt;=FJ$3,(КИнвП_Дата)&gt;FJ$3),
             SUMPRODUCT((MONTH(FJ$3)&amp;YEAR(FJ$3)=MONTH(Кредит_ДБ[Дата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K83" s="333">
        <f t="array" aca="1" ref="FK83" ca="1">IF(AND(НачИнвП_Дата&lt;=FK$3,(КИнвП_Дата)&gt;FK$3),
             SUMPRODUCT((MONTH(FK$3)&amp;YEAR(FK$3)=MONTH(Кредит_ДБ[Дата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L83" s="333">
        <f t="array" aca="1" ref="FL83" ca="1">IF(AND(НачИнвП_Дата&lt;=FL$3,(КИнвП_Дата)&gt;FL$3),
             SUMPRODUCT((MONTH(FL$3)&amp;YEAR(FL$3)=MONTH(Кредит_ДБ[Дата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M83" s="333">
        <f t="array" aca="1" ref="FM83" ca="1">IF(AND(НачИнвП_Дата&lt;=FM$3,(КИнвП_Дата)&gt;FM$3),
             SUMPRODUCT((MONTH(FM$3)&amp;YEAR(FM$3)=MONTH(Кредит_ДБ[Дата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N83" s="546">
        <f t="shared" ca="1" si="1848"/>
        <v>0</v>
      </c>
      <c r="FO83" s="333">
        <f t="array" aca="1" ref="FO83" ca="1">IF(AND(НачИнвП_Дата&lt;=FO$3,(КИнвП_Дата)&gt;FO$3),
             SUMPRODUCT((MONTH(FO$3)&amp;YEAR(FO$3)=MONTH(Кредит_ДБ[Дата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P83" s="333">
        <f t="array" aca="1" ref="FP83" ca="1">IF(AND(НачИнвП_Дата&lt;=FP$3,(КИнвП_Дата)&gt;FP$3),
             SUMPRODUCT((MONTH(FP$3)&amp;YEAR(FP$3)=MONTH(Кредит_ДБ[Дата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Q83" s="333">
        <f t="array" aca="1" ref="FQ83" ca="1">IF(AND(НачИнвП_Дата&lt;=FQ$3,(КИнвП_Дата)&gt;FQ$3),
             SUMPRODUCT((MONTH(FQ$3)&amp;YEAR(FQ$3)=MONTH(Кредит_ДБ[Дата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R83" s="333">
        <f t="array" aca="1" ref="FR83" ca="1">IF(AND(НачИнвП_Дата&lt;=FR$3,(КИнвП_Дата)&gt;FR$3),
             SUMPRODUCT((MONTH(FR$3)&amp;YEAR(FR$3)=MONTH(Кредит_ДБ[Дата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S83" s="333">
        <f t="array" aca="1" ref="FS83" ca="1">IF(AND(НачИнвП_Дата&lt;=FS$3,(КИнвП_Дата)&gt;FS$3),
             SUMPRODUCT((MONTH(FS$3)&amp;YEAR(FS$3)=MONTH(Кредит_ДБ[Дата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T83" s="333">
        <f t="array" aca="1" ref="FT83" ca="1">IF(AND(НачИнвП_Дата&lt;=FT$3,(КИнвП_Дата)&gt;FT$3),
             SUMPRODUCT((MONTH(FT$3)&amp;YEAR(FT$3)=MONTH(Кредит_ДБ[Дата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U83" s="333">
        <f t="array" aca="1" ref="FU83" ca="1">IF(AND(НачИнвП_Дата&lt;=FU$3,(КИнвП_Дата)&gt;FU$3),
             SUMPRODUCT((MONTH(FU$3)&amp;YEAR(FU$3)=MONTH(Кредит_ДБ[Дата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V83" s="333">
        <f t="array" aca="1" ref="FV83" ca="1">IF(AND(НачИнвП_Дата&lt;=FV$3,(КИнвП_Дата)&gt;FV$3),
             SUMPRODUCT((MONTH(FV$3)&amp;YEAR(FV$3)=MONTH(Кредит_ДБ[Дата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W83" s="333">
        <f t="array" aca="1" ref="FW83" ca="1">IF(AND(НачИнвП_Дата&lt;=FW$3,(КИнвП_Дата)&gt;FW$3),
             SUMPRODUCT((MONTH(FW$3)&amp;YEAR(FW$3)=MONTH(Кредит_ДБ[Дата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X83" s="333">
        <f t="array" aca="1" ref="FX83" ca="1">IF(AND(НачИнвП_Дата&lt;=FX$3,(КИнвП_Дата)&gt;FX$3),
             SUMPRODUCT((MONTH(FX$3)&amp;YEAR(FX$3)=MONTH(Кредит_ДБ[Дата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Y83" s="333">
        <f t="array" aca="1" ref="FY83" ca="1">IF(AND(НачИнвП_Дата&lt;=FY$3,(КИнвП_Дата)&gt;FY$3),
             SUMPRODUCT((MONTH(FY$3)&amp;YEAR(FY$3)=MONTH(Кредит_ДБ[Дата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FZ83" s="333">
        <f t="array" aca="1" ref="FZ83" ca="1">IF(AND(НачИнвП_Дата&lt;=FZ$3,(КИнвП_Дата)&gt;FZ$3),
             SUMPRODUCT((MONTH(FZ$3)&amp;YEAR(FZ$3)=MONTH(Кредит_ДБ[Дата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A83" s="546">
        <f t="shared" ca="1" si="1850"/>
        <v>0</v>
      </c>
      <c r="GB83" s="333">
        <f t="array" aca="1" ref="GB83" ca="1">IF(AND(НачИнвП_Дата&lt;=GB$3,(КИнвП_Дата)&gt;GB$3),
             SUMPRODUCT((MONTH(GB$3)&amp;YEAR(GB$3)=MONTH(Кредит_ДБ[Дата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C83" s="333">
        <f t="array" aca="1" ref="GC83" ca="1">IF(AND(НачИнвП_Дата&lt;=GC$3,(КИнвП_Дата)&gt;GC$3),
             SUMPRODUCT((MONTH(GC$3)&amp;YEAR(GC$3)=MONTH(Кредит_ДБ[Дата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D83" s="333">
        <f t="array" aca="1" ref="GD83" ca="1">IF(AND(НачИнвП_Дата&lt;=GD$3,(КИнвП_Дата)&gt;GD$3),
             SUMPRODUCT((MONTH(GD$3)&amp;YEAR(GD$3)=MONTH(Кредит_ДБ[Дата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E83" s="333">
        <f t="array" aca="1" ref="GE83" ca="1">IF(AND(НачИнвП_Дата&lt;=GE$3,(КИнвП_Дата)&gt;GE$3),
             SUMPRODUCT((MONTH(GE$3)&amp;YEAR(GE$3)=MONTH(Кредит_ДБ[Дата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F83" s="333">
        <f t="array" aca="1" ref="GF83" ca="1">IF(AND(НачИнвП_Дата&lt;=GF$3,(КИнвП_Дата)&gt;GF$3),
             SUMPRODUCT((MONTH(GF$3)&amp;YEAR(GF$3)=MONTH(Кредит_ДБ[Дата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G83" s="333">
        <f t="array" aca="1" ref="GG83" ca="1">IF(AND(НачИнвП_Дата&lt;=GG$3,(КИнвП_Дата)&gt;GG$3),
             SUMPRODUCT((MONTH(GG$3)&amp;YEAR(GG$3)=MONTH(Кредит_ДБ[Дата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H83" s="333">
        <f t="array" aca="1" ref="GH83" ca="1">IF(AND(НачИнвП_Дата&lt;=GH$3,(КИнвП_Дата)&gt;GH$3),
             SUMPRODUCT((MONTH(GH$3)&amp;YEAR(GH$3)=MONTH(Кредит_ДБ[Дата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I83" s="333">
        <f t="array" aca="1" ref="GI83" ca="1">IF(AND(НачИнвП_Дата&lt;=GI$3,(КИнвП_Дата)&gt;GI$3),
             SUMPRODUCT((MONTH(GI$3)&amp;YEAR(GI$3)=MONTH(Кредит_ДБ[Дата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J83" s="333">
        <f t="array" aca="1" ref="GJ83" ca="1">IF(AND(НачИнвП_Дата&lt;=GJ$3,(КИнвП_Дата)&gt;GJ$3),
             SUMPRODUCT((MONTH(GJ$3)&amp;YEAR(GJ$3)=MONTH(Кредит_ДБ[Дата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K83" s="333">
        <f t="array" aca="1" ref="GK83" ca="1">IF(AND(НачИнвП_Дата&lt;=GK$3,(КИнвП_Дата)&gt;GK$3),
             SUMPRODUCT((MONTH(GK$3)&amp;YEAR(GK$3)=MONTH(Кредит_ДБ[Дата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L83" s="333">
        <f t="array" aca="1" ref="GL83" ca="1">IF(AND(НачИнвП_Дата&lt;=GL$3,(КИнвП_Дата)&gt;GL$3),
             SUMPRODUCT((MONTH(GL$3)&amp;YEAR(GL$3)=MONTH(Кредит_ДБ[Дата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M83" s="333">
        <f t="array" aca="1" ref="GM83" ca="1">IF(AND(НачИнвП_Дата&lt;=GM$3,(КИнвП_Дата)&gt;GM$3),
             SUMPRODUCT((MONTH(GM$3)&amp;YEAR(GM$3)=MONTH(Кредит_ДБ[Дата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N83" s="546">
        <f t="shared" ca="1" si="1852"/>
        <v>0</v>
      </c>
      <c r="GO83" s="333">
        <f t="array" aca="1" ref="GO83" ca="1">IF(AND(НачИнвП_Дата&lt;=GO$3,(КИнвП_Дата)&gt;GO$3),
             SUMPRODUCT((MONTH(GO$3)&amp;YEAR(GO$3)=MONTH(Кредит_ДБ[Дата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P83" s="333">
        <f t="array" aca="1" ref="GP83" ca="1">IF(AND(НачИнвП_Дата&lt;=GP$3,(КИнвП_Дата)&gt;GP$3),
             SUMPRODUCT((MONTH(GP$3)&amp;YEAR(GP$3)=MONTH(Кредит_ДБ[Дата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Q83" s="333">
        <f t="array" aca="1" ref="GQ83" ca="1">IF(AND(НачИнвП_Дата&lt;=GQ$3,(КИнвП_Дата)&gt;GQ$3),
             SUMPRODUCT((MONTH(GQ$3)&amp;YEAR(GQ$3)=MONTH(Кредит_ДБ[Дата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R83" s="333">
        <f t="array" aca="1" ref="GR83" ca="1">IF(AND(НачИнвП_Дата&lt;=GR$3,(КИнвП_Дата)&gt;GR$3),
             SUMPRODUCT((MONTH(GR$3)&amp;YEAR(GR$3)=MONTH(Кредит_ДБ[Дата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S83" s="333">
        <f t="array" aca="1" ref="GS83" ca="1">IF(AND(НачИнвП_Дата&lt;=GS$3,(КИнвП_Дата)&gt;GS$3),
             SUMPRODUCT((MONTH(GS$3)&amp;YEAR(GS$3)=MONTH(Кредит_ДБ[Дата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T83" s="333">
        <f t="array" aca="1" ref="GT83" ca="1">IF(AND(НачИнвП_Дата&lt;=GT$3,(КИнвП_Дата)&gt;GT$3),
             SUMPRODUCT((MONTH(GT$3)&amp;YEAR(GT$3)=MONTH(Кредит_ДБ[Дата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U83" s="333">
        <f t="array" aca="1" ref="GU83" ca="1">IF(AND(НачИнвП_Дата&lt;=GU$3,(КИнвП_Дата)&gt;GU$3),
             SUMPRODUCT((MONTH(GU$3)&amp;YEAR(GU$3)=MONTH(Кредит_ДБ[Дата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V83" s="333">
        <f t="array" aca="1" ref="GV83" ca="1">IF(AND(НачИнвП_Дата&lt;=GV$3,(КИнвП_Дата)&gt;GV$3),
             SUMPRODUCT((MONTH(GV$3)&amp;YEAR(GV$3)=MONTH(Кредит_ДБ[Дата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W83" s="333">
        <f t="array" aca="1" ref="GW83" ca="1">IF(AND(НачИнвП_Дата&lt;=GW$3,(КИнвП_Дата)&gt;GW$3),
             SUMPRODUCT((MONTH(GW$3)&amp;YEAR(GW$3)=MONTH(Кредит_ДБ[Дата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X83" s="333">
        <f t="array" aca="1" ref="GX83" ca="1">IF(AND(НачИнвП_Дата&lt;=GX$3,(КИнвП_Дата)&gt;GX$3),
             SUMPRODUCT((MONTH(GX$3)&amp;YEAR(GX$3)=MONTH(Кредит_ДБ[Дата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Y83" s="333">
        <f t="array" aca="1" ref="GY83" ca="1">IF(AND(НачИнвП_Дата&lt;=GY$3,(КИнвП_Дата)&gt;GY$3),
             SUMPRODUCT((MONTH(GY$3)&amp;YEAR(GY$3)=MONTH(Кредит_ДБ[Дата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GZ83" s="333">
        <f t="array" aca="1" ref="GZ83" ca="1">IF(AND(НачИнвП_Дата&lt;=GZ$3,(КИнвП_Дата)&gt;GZ$3),
             SUMPRODUCT((MONTH(GZ$3)&amp;YEAR(GZ$3)=MONTH(Кредит_ДБ[Дата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A83" s="546">
        <f t="shared" ca="1" si="1854"/>
        <v>0</v>
      </c>
      <c r="HB83" s="333">
        <f t="array" aca="1" ref="HB83" ca="1">IF(AND(НачИнвП_Дата&lt;=HB$3,(КИнвП_Дата)&gt;HB$3),
             SUMPRODUCT((MONTH(HB$3)&amp;YEAR(HB$3)=MONTH(Кредит_ДБ[Дата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C83" s="333">
        <f t="array" aca="1" ref="HC83" ca="1">IF(AND(НачИнвП_Дата&lt;=HC$3,(КИнвП_Дата)&gt;HC$3),
             SUMPRODUCT((MONTH(HC$3)&amp;YEAR(HC$3)=MONTH(Кредит_ДБ[Дата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D83" s="333">
        <f t="array" aca="1" ref="HD83" ca="1">IF(AND(НачИнвП_Дата&lt;=HD$3,(КИнвП_Дата)&gt;HD$3),
             SUMPRODUCT((MONTH(HD$3)&amp;YEAR(HD$3)=MONTH(Кредит_ДБ[Дата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E83" s="333">
        <f t="array" aca="1" ref="HE83" ca="1">IF(AND(НачИнвП_Дата&lt;=HE$3,(КИнвП_Дата)&gt;HE$3),
             SUMPRODUCT((MONTH(HE$3)&amp;YEAR(HE$3)=MONTH(Кредит_ДБ[Дата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F83" s="333">
        <f t="array" aca="1" ref="HF83" ca="1">IF(AND(НачИнвП_Дата&lt;=HF$3,(КИнвП_Дата)&gt;HF$3),
             SUMPRODUCT((MONTH(HF$3)&amp;YEAR(HF$3)=MONTH(Кредит_ДБ[Дата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G83" s="333">
        <f t="array" aca="1" ref="HG83" ca="1">IF(AND(НачИнвП_Дата&lt;=HG$3,(КИнвП_Дата)&gt;HG$3),
             SUMPRODUCT((MONTH(HG$3)&amp;YEAR(HG$3)=MONTH(Кредит_ДБ[Дата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H83" s="333">
        <f t="array" aca="1" ref="HH83" ca="1">IF(AND(НачИнвП_Дата&lt;=HH$3,(КИнвП_Дата)&gt;HH$3),
             SUMPRODUCT((MONTH(HH$3)&amp;YEAR(HH$3)=MONTH(Кредит_ДБ[Дата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I83" s="333">
        <f t="array" aca="1" ref="HI83" ca="1">IF(AND(НачИнвП_Дата&lt;=HI$3,(КИнвП_Дата)&gt;HI$3),
             SUMPRODUCT((MONTH(HI$3)&amp;YEAR(HI$3)=MONTH(Кредит_ДБ[Дата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J83" s="333">
        <f t="array" aca="1" ref="HJ83" ca="1">IF(AND(НачИнвП_Дата&lt;=HJ$3,(КИнвП_Дата)&gt;HJ$3),
             SUMPRODUCT((MONTH(HJ$3)&amp;YEAR(HJ$3)=MONTH(Кредит_ДБ[Дата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K83" s="333">
        <f t="array" aca="1" ref="HK83" ca="1">IF(AND(НачИнвП_Дата&lt;=HK$3,(КИнвП_Дата)&gt;HK$3),
             SUMPRODUCT((MONTH(HK$3)&amp;YEAR(HK$3)=MONTH(Кредит_ДБ[Дата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L83" s="333">
        <f t="array" aca="1" ref="HL83" ca="1">IF(AND(НачИнвП_Дата&lt;=HL$3,(КИнвП_Дата)&gt;HL$3),
             SUMPRODUCT((MONTH(HL$3)&amp;YEAR(HL$3)=MONTH(Кредит_ДБ[Дата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M83" s="333">
        <f t="array" aca="1" ref="HM83" ca="1">IF(AND(НачИнвП_Дата&lt;=HM$3,(КИнвП_Дата)&gt;HM$3),
             SUMPRODUCT((MONTH(HM$3)&amp;YEAR(HM$3)=MONTH(Кредит_ДБ[Дата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N83" s="546">
        <f t="shared" ca="1" si="1856"/>
        <v>0</v>
      </c>
      <c r="HO83" s="333">
        <f t="array" aca="1" ref="HO83" ca="1">IF(AND(НачИнвП_Дата&lt;=HO$3,(КИнвП_Дата)&gt;HO$3),
             SUMPRODUCT((MONTH(HO$3)&amp;YEAR(HO$3)=MONTH(Кредит_ДБ[Дата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P83" s="333">
        <f t="array" aca="1" ref="HP83" ca="1">IF(AND(НачИнвП_Дата&lt;=HP$3,(КИнвП_Дата)&gt;HP$3),
             SUMPRODUCT((MONTH(HP$3)&amp;YEAR(HP$3)=MONTH(Кредит_ДБ[Дата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Q83" s="333">
        <f t="array" aca="1" ref="HQ83" ca="1">IF(AND(НачИнвП_Дата&lt;=HQ$3,(КИнвП_Дата)&gt;HQ$3),
             SUMPRODUCT((MONTH(HQ$3)&amp;YEAR(HQ$3)=MONTH(Кредит_ДБ[Дата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R83" s="333">
        <f t="array" aca="1" ref="HR83" ca="1">IF(AND(НачИнвП_Дата&lt;=HR$3,(КИнвП_Дата)&gt;HR$3),
             SUMPRODUCT((MONTH(HR$3)&amp;YEAR(HR$3)=MONTH(Кредит_ДБ[Дата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S83" s="333">
        <f t="array" aca="1" ref="HS83" ca="1">IF(AND(НачИнвП_Дата&lt;=HS$3,(КИнвП_Дата)&gt;HS$3),
             SUMPRODUCT((MONTH(HS$3)&amp;YEAR(HS$3)=MONTH(Кредит_ДБ[Дата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T83" s="333">
        <f t="array" aca="1" ref="HT83" ca="1">IF(AND(НачИнвП_Дата&lt;=HT$3,(КИнвП_Дата)&gt;HT$3),
             SUMPRODUCT((MONTH(HT$3)&amp;YEAR(HT$3)=MONTH(Кредит_ДБ[Дата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U83" s="333">
        <f t="array" aca="1" ref="HU83" ca="1">IF(AND(НачИнвП_Дата&lt;=HU$3,(КИнвП_Дата)&gt;HU$3),
             SUMPRODUCT((MONTH(HU$3)&amp;YEAR(HU$3)=MONTH(Кредит_ДБ[Дата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V83" s="333">
        <f t="array" aca="1" ref="HV83" ca="1">IF(AND(НачИнвП_Дата&lt;=HV$3,(КИнвП_Дата)&gt;HV$3),
             SUMPRODUCT((MONTH(HV$3)&amp;YEAR(HV$3)=MONTH(Кредит_ДБ[Дата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W83" s="333">
        <f t="array" aca="1" ref="HW83" ca="1">IF(AND(НачИнвП_Дата&lt;=HW$3,(КИнвП_Дата)&gt;HW$3),
             SUMPRODUCT((MONTH(HW$3)&amp;YEAR(HW$3)=MONTH(Кредит_ДБ[Дата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X83" s="333">
        <f t="array" aca="1" ref="HX83" ca="1">IF(AND(НачИнвП_Дата&lt;=HX$3,(КИнвП_Дата)&gt;HX$3),
             SUMPRODUCT((MONTH(HX$3)&amp;YEAR(HX$3)=MONTH(Кредит_ДБ[Дата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Y83" s="333">
        <f t="array" aca="1" ref="HY83" ca="1">IF(AND(НачИнвП_Дата&lt;=HY$3,(КИнвП_Дата)&gt;HY$3),
             SUMPRODUCT((MONTH(HY$3)&amp;YEAR(HY$3)=MONTH(Кредит_ДБ[Дата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HZ83" s="333">
        <f t="array" aca="1" ref="HZ83" ca="1">IF(AND(НачИнвП_Дата&lt;=HZ$3,(КИнвП_Дата)&gt;HZ$3),
             SUMPRODUCT((MONTH(HZ$3)&amp;YEAR(HZ$3)=MONTH(Кредит_ДБ[Дата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A83" s="546">
        <f t="shared" ca="1" si="1858"/>
        <v>0</v>
      </c>
      <c r="IB83" s="333">
        <f t="array" aca="1" ref="IB83" ca="1">IF(AND(НачИнвП_Дата&lt;=IB$3,(КИнвП_Дата)&gt;IB$3),
             SUMPRODUCT((MONTH(IB$3)&amp;YEAR(IB$3)=MONTH(Кредит_ДБ[Дата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C83" s="333">
        <f t="array" aca="1" ref="IC83" ca="1">IF(AND(НачИнвП_Дата&lt;=IC$3,(КИнвП_Дата)&gt;IC$3),
             SUMPRODUCT((MONTH(IC$3)&amp;YEAR(IC$3)=MONTH(Кредит_ДБ[Дата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D83" s="333">
        <f t="array" aca="1" ref="ID83" ca="1">IF(AND(НачИнвП_Дата&lt;=ID$3,(КИнвП_Дата)&gt;ID$3),
             SUMPRODUCT((MONTH(ID$3)&amp;YEAR(ID$3)=MONTH(Кредит_ДБ[Дата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E83" s="333">
        <f t="array" aca="1" ref="IE83" ca="1">IF(AND(НачИнвП_Дата&lt;=IE$3,(КИнвП_Дата)&gt;IE$3),
             SUMPRODUCT((MONTH(IE$3)&amp;YEAR(IE$3)=MONTH(Кредит_ДБ[Дата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F83" s="333">
        <f t="array" aca="1" ref="IF83" ca="1">IF(AND(НачИнвП_Дата&lt;=IF$3,(КИнвП_Дата)&gt;IF$3),
             SUMPRODUCT((MONTH(IF$3)&amp;YEAR(IF$3)=MONTH(Кредит_ДБ[Дата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G83" s="333">
        <f t="array" aca="1" ref="IG83" ca="1">IF(AND(НачИнвП_Дата&lt;=IG$3,(КИнвП_Дата)&gt;IG$3),
             SUMPRODUCT((MONTH(IG$3)&amp;YEAR(IG$3)=MONTH(Кредит_ДБ[Дата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H83" s="333">
        <f t="array" aca="1" ref="IH83" ca="1">IF(AND(НачИнвП_Дата&lt;=IH$3,(КИнвП_Дата)&gt;IH$3),
             SUMPRODUCT((MONTH(IH$3)&amp;YEAR(IH$3)=MONTH(Кредит_ДБ[Дата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I83" s="333">
        <f t="array" aca="1" ref="II83" ca="1">IF(AND(НачИнвП_Дата&lt;=II$3,(КИнвП_Дата)&gt;II$3),
             SUMPRODUCT((MONTH(II$3)&amp;YEAR(II$3)=MONTH(Кредит_ДБ[Дата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J83" s="333">
        <f t="array" aca="1" ref="IJ83" ca="1">IF(AND(НачИнвП_Дата&lt;=IJ$3,(КИнвП_Дата)&gt;IJ$3),
             SUMPRODUCT((MONTH(IJ$3)&amp;YEAR(IJ$3)=MONTH(Кредит_ДБ[Дата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K83" s="333">
        <f t="array" aca="1" ref="IK83" ca="1">IF(AND(НачИнвП_Дата&lt;=IK$3,(КИнвП_Дата)&gt;IK$3),
             SUMPRODUCT((MONTH(IK$3)&amp;YEAR(IK$3)=MONTH(Кредит_ДБ[Дата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L83" s="333">
        <f t="array" aca="1" ref="IL83" ca="1">IF(AND(НачИнвП_Дата&lt;=IL$3,(КИнвП_Дата)&gt;IL$3),
             SUMPRODUCT((MONTH(IL$3)&amp;YEAR(IL$3)=MONTH(Кредит_ДБ[Дата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M83" s="333">
        <f t="array" aca="1" ref="IM83" ca="1">IF(AND(НачИнвП_Дата&lt;=IM$3,(КИнвП_Дата)&gt;IM$3),
             SUMPRODUCT((MONTH(IM$3)&amp;YEAR(IM$3)=MONTH(Кредит_ДБ[Дата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N83" s="546">
        <f t="shared" ca="1" si="1860"/>
        <v>0</v>
      </c>
      <c r="IO83" s="333">
        <f t="array" aca="1" ref="IO83" ca="1">IF(AND(НачИнвП_Дата&lt;=IO$3,(КИнвП_Дата)&gt;IO$3),
             SUMPRODUCT((MONTH(IO$3)&amp;YEAR(IO$3)=MONTH(Кредит_ДБ[Дата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P83" s="333">
        <f t="array" aca="1" ref="IP83" ca="1">IF(AND(НачИнвП_Дата&lt;=IP$3,(КИнвП_Дата)&gt;IP$3),
             SUMPRODUCT((MONTH(IP$3)&amp;YEAR(IP$3)=MONTH(Кредит_ДБ[Дата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Q83" s="333">
        <f t="array" aca="1" ref="IQ83" ca="1">IF(AND(НачИнвП_Дата&lt;=IQ$3,(КИнвП_Дата)&gt;IQ$3),
             SUMPRODUCT((MONTH(IQ$3)&amp;YEAR(IQ$3)=MONTH(Кредит_ДБ[Дата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R83" s="333">
        <f t="array" aca="1" ref="IR83" ca="1">IF(AND(НачИнвП_Дата&lt;=IR$3,(КИнвП_Дата)&gt;IR$3),
             SUMPRODUCT((MONTH(IR$3)&amp;YEAR(IR$3)=MONTH(Кредит_ДБ[Дата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S83" s="333">
        <f t="array" aca="1" ref="IS83" ca="1">IF(AND(НачИнвП_Дата&lt;=IS$3,(КИнвП_Дата)&gt;IS$3),
             SUMPRODUCT((MONTH(IS$3)&amp;YEAR(IS$3)=MONTH(Кредит_ДБ[Дата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T83" s="333">
        <f t="array" aca="1" ref="IT83" ca="1">IF(AND(НачИнвП_Дата&lt;=IT$3,(КИнвП_Дата)&gt;IT$3),
             SUMPRODUCT((MONTH(IT$3)&amp;YEAR(IT$3)=MONTH(Кредит_ДБ[Дата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U83" s="333">
        <f t="array" aca="1" ref="IU83" ca="1">IF(AND(НачИнвП_Дата&lt;=IU$3,(КИнвП_Дата)&gt;IU$3),
             SUMPRODUCT((MONTH(IU$3)&amp;YEAR(IU$3)=MONTH(Кредит_ДБ[Дата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V83" s="333">
        <f t="array" aca="1" ref="IV83" ca="1">IF(AND(НачИнвП_Дата&lt;=IV$3,(КИнвП_Дата)&gt;IV$3),
             SUMPRODUCT((MONTH(IV$3)&amp;YEAR(IV$3)=MONTH(Кредит_ДБ[Дата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W83" s="333">
        <f t="array" aca="1" ref="IW83" ca="1">IF(AND(НачИнвП_Дата&lt;=IW$3,(КИнвП_Дата)&gt;IW$3),
             SUMPRODUCT((MONTH(IW$3)&amp;YEAR(IW$3)=MONTH(Кредит_ДБ[Дата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X83" s="333">
        <f t="array" aca="1" ref="IX83" ca="1">IF(AND(НачИнвП_Дата&lt;=IX$3,(КИнвП_Дата)&gt;IX$3),
             SUMPRODUCT((MONTH(IX$3)&amp;YEAR(IX$3)=MONTH(Кредит_ДБ[Дата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Y83" s="333">
        <f t="array" aca="1" ref="IY83" ca="1">IF(AND(НачИнвП_Дата&lt;=IY$3,(КИнвП_Дата)&gt;IY$3),
             SUMPRODUCT((MONTH(IY$3)&amp;YEAR(IY$3)=MONTH(Кредит_ДБ[Дата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IZ83" s="333">
        <f t="array" aca="1" ref="IZ83" ca="1">IF(AND(НачИнвП_Дата&lt;=IZ$3,(КИнвП_Дата)&gt;IZ$3),
             SUMPRODUCT((MONTH(IZ$3)&amp;YEAR(IZ$3)=MONTH(Кредит_ДБ[Дата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A83" s="546">
        <f t="shared" ca="1" si="1862"/>
        <v>0</v>
      </c>
      <c r="JB83" s="333">
        <f t="array" aca="1" ref="JB83" ca="1">IF(AND(НачИнвП_Дата&lt;=JB$3,(КИнвП_Дата)&gt;JB$3),
             SUMPRODUCT((MONTH(JB$3)&amp;YEAR(JB$3)=MONTH(Кредит_ДБ[Дата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C83" s="333">
        <f t="array" aca="1" ref="JC83" ca="1">IF(AND(НачИнвП_Дата&lt;=JC$3,(КИнвП_Дата)&gt;JC$3),
             SUMPRODUCT((MONTH(JC$3)&amp;YEAR(JC$3)=MONTH(Кредит_ДБ[Дата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D83" s="333">
        <f t="array" aca="1" ref="JD83" ca="1">IF(AND(НачИнвП_Дата&lt;=JD$3,(КИнвП_Дата)&gt;JD$3),
             SUMPRODUCT((MONTH(JD$3)&amp;YEAR(JD$3)=MONTH(Кредит_ДБ[Дата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E83" s="333">
        <f t="array" aca="1" ref="JE83" ca="1">IF(AND(НачИнвП_Дата&lt;=JE$3,(КИнвП_Дата)&gt;JE$3),
             SUMPRODUCT((MONTH(JE$3)&amp;YEAR(JE$3)=MONTH(Кредит_ДБ[Дата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F83" s="333">
        <f t="array" aca="1" ref="JF83" ca="1">IF(AND(НачИнвП_Дата&lt;=JF$3,(КИнвП_Дата)&gt;JF$3),
             SUMPRODUCT((MONTH(JF$3)&amp;YEAR(JF$3)=MONTH(Кредит_ДБ[Дата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G83" s="333">
        <f t="array" aca="1" ref="JG83" ca="1">IF(AND(НачИнвП_Дата&lt;=JG$3,(КИнвП_Дата)&gt;JG$3),
             SUMPRODUCT((MONTH(JG$3)&amp;YEAR(JG$3)=MONTH(Кредит_ДБ[Дата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H83" s="333">
        <f t="array" aca="1" ref="JH83" ca="1">IF(AND(НачИнвП_Дата&lt;=JH$3,(КИнвП_Дата)&gt;JH$3),
             SUMPRODUCT((MONTH(JH$3)&amp;YEAR(JH$3)=MONTH(Кредит_ДБ[Дата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I83" s="333">
        <f t="array" aca="1" ref="JI83" ca="1">IF(AND(НачИнвП_Дата&lt;=JI$3,(КИнвП_Дата)&gt;JI$3),
             SUMPRODUCT((MONTH(JI$3)&amp;YEAR(JI$3)=MONTH(Кредит_ДБ[Дата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J83" s="333">
        <f t="array" aca="1" ref="JJ83" ca="1">IF(AND(НачИнвП_Дата&lt;=JJ$3,(КИнвП_Дата)&gt;JJ$3),
             SUMPRODUCT((MONTH(JJ$3)&amp;YEAR(JJ$3)=MONTH(Кредит_ДБ[Дата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K83" s="333">
        <f t="array" aca="1" ref="JK83" ca="1">IF(AND(НачИнвП_Дата&lt;=JK$3,(КИнвП_Дата)&gt;JK$3),
             SUMPRODUCT((MONTH(JK$3)&amp;YEAR(JK$3)=MONTH(Кредит_ДБ[Дата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L83" s="333">
        <f t="array" aca="1" ref="JL83" ca="1">IF(AND(НачИнвП_Дата&lt;=JL$3,(КИнвП_Дата)&gt;JL$3),
             SUMPRODUCT((MONTH(JL$3)&amp;YEAR(JL$3)=MONTH(Кредит_ДБ[Дата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M83" s="333">
        <f t="array" aca="1" ref="JM83" ca="1">IF(AND(НачИнвП_Дата&lt;=JM$3,(КИнвП_Дата)&gt;JM$3),
             SUMPRODUCT((MONTH(JM$3)&amp;YEAR(JM$3)=MONTH(Кредит_ДБ[Дата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N83" s="546">
        <f t="shared" ca="1" si="1864"/>
        <v>0</v>
      </c>
      <c r="JO83" s="333">
        <f t="array" aca="1" ref="JO83" ca="1">IF(AND(НачИнвП_Дата&lt;=JO$3,(КИнвП_Дата)&gt;JO$3),
             SUMPRODUCT((MONTH(JO$3)&amp;YEAR(JO$3)=MONTH(Кредит_ДБ[Дата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P83" s="333">
        <f t="array" aca="1" ref="JP83" ca="1">IF(AND(НачИнвП_Дата&lt;=JP$3,(КИнвП_Дата)&gt;JP$3),
             SUMPRODUCT((MONTH(JP$3)&amp;YEAR(JP$3)=MONTH(Кредит_ДБ[Дата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Q83" s="333">
        <f t="array" aca="1" ref="JQ83" ca="1">IF(AND(НачИнвП_Дата&lt;=JQ$3,(КИнвП_Дата)&gt;JQ$3),
             SUMPRODUCT((MONTH(JQ$3)&amp;YEAR(JQ$3)=MONTH(Кредит_ДБ[Дата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R83" s="333">
        <f t="array" aca="1" ref="JR83" ca="1">IF(AND(НачИнвП_Дата&lt;=JR$3,(КИнвП_Дата)&gt;JR$3),
             SUMPRODUCT((MONTH(JR$3)&amp;YEAR(JR$3)=MONTH(Кредит_ДБ[Дата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S83" s="333">
        <f t="array" aca="1" ref="JS83" ca="1">IF(AND(НачИнвП_Дата&lt;=JS$3,(КИнвП_Дата)&gt;JS$3),
             SUMPRODUCT((MONTH(JS$3)&amp;YEAR(JS$3)=MONTH(Кредит_ДБ[Дата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T83" s="333">
        <f t="array" aca="1" ref="JT83" ca="1">IF(AND(НачИнвП_Дата&lt;=JT$3,(КИнвП_Дата)&gt;JT$3),
             SUMPRODUCT((MONTH(JT$3)&amp;YEAR(JT$3)=MONTH(Кредит_ДБ[Дата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U83" s="333">
        <f t="array" aca="1" ref="JU83" ca="1">IF(AND(НачИнвП_Дата&lt;=JU$3,(КИнвП_Дата)&gt;JU$3),
             SUMPRODUCT((MONTH(JU$3)&amp;YEAR(JU$3)=MONTH(Кредит_ДБ[Дата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V83" s="333">
        <f t="array" aca="1" ref="JV83" ca="1">IF(AND(НачИнвП_Дата&lt;=JV$3,(КИнвП_Дата)&gt;JV$3),
             SUMPRODUCT((MONTH(JV$3)&amp;YEAR(JV$3)=MONTH(Кредит_ДБ[Дата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W83" s="333">
        <f t="array" aca="1" ref="JW83" ca="1">IF(AND(НачИнвП_Дата&lt;=JW$3,(КИнвП_Дата)&gt;JW$3),
             SUMPRODUCT((MONTH(JW$3)&amp;YEAR(JW$3)=MONTH(Кредит_ДБ[Дата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X83" s="333">
        <f t="array" aca="1" ref="JX83" ca="1">IF(AND(НачИнвП_Дата&lt;=JX$3,(КИнвП_Дата)&gt;JX$3),
             SUMPRODUCT((MONTH(JX$3)&amp;YEAR(JX$3)=MONTH(Кредит_ДБ[Дата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Y83" s="333">
        <f t="array" aca="1" ref="JY83" ca="1">IF(AND(НачИнвП_Дата&lt;=JY$3,(КИнвП_Дата)&gt;JY$3),
             SUMPRODUCT((MONTH(JY$3)&amp;YEAR(JY$3)=MONTH(Кредит_ДБ[Дата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JZ83" s="333">
        <f t="array" aca="1" ref="JZ83" ca="1">IF(AND(НачИнвП_Дата&lt;=JZ$3,(КИнвП_Дата)&gt;JZ$3),
             SUMPRODUCT((MONTH(JZ$3)&amp;YEAR(JZ$3)=MONTH(Кредит_ДБ[Дата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A83" s="546">
        <f t="shared" ca="1" si="1866"/>
        <v>0</v>
      </c>
      <c r="KB83" s="333">
        <f t="array" aca="1" ref="KB83" ca="1">IF(AND(НачИнвП_Дата&lt;=KB$3,(КИнвП_Дата)&gt;KB$3),
             SUMPRODUCT((MONTH(KB$3)&amp;YEAR(KB$3)=MONTH(Кредит_ДБ[Дата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C83" s="333">
        <f t="array" aca="1" ref="KC83" ca="1">IF(AND(НачИнвП_Дата&lt;=KC$3,(КИнвП_Дата)&gt;KC$3),
             SUMPRODUCT((MONTH(KC$3)&amp;YEAR(KC$3)=MONTH(Кредит_ДБ[Дата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D83" s="333">
        <f t="array" aca="1" ref="KD83" ca="1">IF(AND(НачИнвП_Дата&lt;=KD$3,(КИнвП_Дата)&gt;KD$3),
             SUMPRODUCT((MONTH(KD$3)&amp;YEAR(KD$3)=MONTH(Кредит_ДБ[Дата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E83" s="333">
        <f t="array" aca="1" ref="KE83" ca="1">IF(AND(НачИнвП_Дата&lt;=KE$3,(КИнвП_Дата)&gt;KE$3),
             SUMPRODUCT((MONTH(KE$3)&amp;YEAR(KE$3)=MONTH(Кредит_ДБ[Дата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F83" s="333">
        <f t="array" aca="1" ref="KF83" ca="1">IF(AND(НачИнвП_Дата&lt;=KF$3,(КИнвП_Дата)&gt;KF$3),
             SUMPRODUCT((MONTH(KF$3)&amp;YEAR(KF$3)=MONTH(Кредит_ДБ[Дата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G83" s="333">
        <f t="array" aca="1" ref="KG83" ca="1">IF(AND(НачИнвП_Дата&lt;=KG$3,(КИнвП_Дата)&gt;KG$3),
             SUMPRODUCT((MONTH(KG$3)&amp;YEAR(KG$3)=MONTH(Кредит_ДБ[Дата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H83" s="333">
        <f t="array" aca="1" ref="KH83" ca="1">IF(AND(НачИнвП_Дата&lt;=KH$3,(КИнвП_Дата)&gt;KH$3),
             SUMPRODUCT((MONTH(KH$3)&amp;YEAR(KH$3)=MONTH(Кредит_ДБ[Дата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I83" s="333">
        <f t="array" aca="1" ref="KI83" ca="1">IF(AND(НачИнвП_Дата&lt;=KI$3,(КИнвП_Дата)&gt;KI$3),
             SUMPRODUCT((MONTH(KI$3)&amp;YEAR(KI$3)=MONTH(Кредит_ДБ[Дата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J83" s="333">
        <f t="array" aca="1" ref="KJ83" ca="1">IF(AND(НачИнвП_Дата&lt;=KJ$3,(КИнвП_Дата)&gt;KJ$3),
             SUMPRODUCT((MONTH(KJ$3)&amp;YEAR(KJ$3)=MONTH(Кредит_ДБ[Дата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K83" s="333">
        <f t="array" aca="1" ref="KK83" ca="1">IF(AND(НачИнвП_Дата&lt;=KK$3,(КИнвП_Дата)&gt;KK$3),
             SUMPRODUCT((MONTH(KK$3)&amp;YEAR(KK$3)=MONTH(Кредит_ДБ[Дата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L83" s="333">
        <f t="array" aca="1" ref="KL83" ca="1">IF(AND(НачИнвП_Дата&lt;=KL$3,(КИнвП_Дата)&gt;KL$3),
             SUMPRODUCT((MONTH(KL$3)&amp;YEAR(KL$3)=MONTH(Кредит_ДБ[Дата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M83" s="333">
        <f t="array" aca="1" ref="KM83" ca="1">IF(AND(НачИнвП_Дата&lt;=KM$3,(КИнвП_Дата)&gt;KM$3),
             SUMPRODUCT((MONTH(KM$3)&amp;YEAR(KM$3)=MONTH(Кредит_ДБ[Дата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N83" s="546">
        <f t="shared" ca="1" si="1868"/>
        <v>0</v>
      </c>
      <c r="KO83" s="333">
        <f t="array" aca="1" ref="KO83" ca="1">IF(AND(НачИнвП_Дата&lt;=KO$3,(КИнвП_Дата)&gt;KO$3),
             SUMPRODUCT((MONTH(KO$3)&amp;YEAR(KO$3)=MONTH(Кредит_ДБ[Дата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P83" s="333">
        <f t="array" aca="1" ref="KP83" ca="1">IF(AND(НачИнвП_Дата&lt;=KP$3,(КИнвП_Дата)&gt;KP$3),
             SUMPRODUCT((MONTH(KP$3)&amp;YEAR(KP$3)=MONTH(Кредит_ДБ[Дата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Q83" s="333">
        <f t="array" aca="1" ref="KQ83" ca="1">IF(AND(НачИнвП_Дата&lt;=KQ$3,(КИнвП_Дата)&gt;KQ$3),
             SUMPRODUCT((MONTH(KQ$3)&amp;YEAR(KQ$3)=MONTH(Кредит_ДБ[Дата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R83" s="333">
        <f t="array" aca="1" ref="KR83" ca="1">IF(AND(НачИнвП_Дата&lt;=KR$3,(КИнвП_Дата)&gt;KR$3),
             SUMPRODUCT((MONTH(KR$3)&amp;YEAR(KR$3)=MONTH(Кредит_ДБ[Дата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S83" s="333">
        <f t="array" aca="1" ref="KS83" ca="1">IF(AND(НачИнвП_Дата&lt;=KS$3,(КИнвП_Дата)&gt;KS$3),
             SUMPRODUCT((MONTH(KS$3)&amp;YEAR(KS$3)=MONTH(Кредит_ДБ[Дата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T83" s="333">
        <f t="array" aca="1" ref="KT83" ca="1">IF(AND(НачИнвП_Дата&lt;=KT$3,(КИнвП_Дата)&gt;KT$3),
             SUMPRODUCT((MONTH(KT$3)&amp;YEAR(KT$3)=MONTH(Кредит_ДБ[Дата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U83" s="333">
        <f t="array" aca="1" ref="KU83" ca="1">IF(AND(НачИнвП_Дата&lt;=KU$3,(КИнвП_Дата)&gt;KU$3),
             SUMPRODUCT((MONTH(KU$3)&amp;YEAR(KU$3)=MONTH(Кредит_ДБ[Дата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V83" s="333">
        <f t="array" aca="1" ref="KV83" ca="1">IF(AND(НачИнвП_Дата&lt;=KV$3,(КИнвП_Дата)&gt;KV$3),
             SUMPRODUCT((MONTH(KV$3)&amp;YEAR(KV$3)=MONTH(Кредит_ДБ[Дата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W83" s="333">
        <f t="array" aca="1" ref="KW83" ca="1">IF(AND(НачИнвП_Дата&lt;=KW$3,(КИнвП_Дата)&gt;KW$3),
             SUMPRODUCT((MONTH(KW$3)&amp;YEAR(KW$3)=MONTH(Кредит_ДБ[Дата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X83" s="333">
        <f t="array" aca="1" ref="KX83" ca="1">IF(AND(НачИнвП_Дата&lt;=KX$3,(КИнвП_Дата)&gt;KX$3),
             SUMPRODUCT((MONTH(KX$3)&amp;YEAR(KX$3)=MONTH(Кредит_ДБ[Дата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Y83" s="333">
        <f t="array" aca="1" ref="KY83" ca="1">IF(AND(НачИнвП_Дата&lt;=KY$3,(КИнвП_Дата)&gt;KY$3),
             SUMPRODUCT((MONTH(KY$3)&amp;YEAR(KY$3)=MONTH(Кредит_ДБ[Дата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KZ83" s="333">
        <f t="array" aca="1" ref="KZ83" ca="1">IF(AND(НачИнвП_Дата&lt;=KZ$3,(КИнвП_Дата)&gt;KZ$3),
             SUMPRODUCT((MONTH(KZ$3)&amp;YEAR(KZ$3)=MONTH(Кредит_ДБ[Дата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A83" s="546">
        <f t="shared" ca="1" si="1870"/>
        <v>0</v>
      </c>
      <c r="LB83" s="333">
        <f t="array" aca="1" ref="LB83" ca="1">IF(AND(НачИнвП_Дата&lt;=LB$3,(КИнвП_Дата)&gt;LB$3),
             SUMPRODUCT((MONTH(LB$3)&amp;YEAR(LB$3)=MONTH(Кредит_ДБ[Дата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C83" s="333">
        <f t="array" aca="1" ref="LC83" ca="1">IF(AND(НачИнвП_Дата&lt;=LC$3,(КИнвП_Дата)&gt;LC$3),
             SUMPRODUCT((MONTH(LC$3)&amp;YEAR(LC$3)=MONTH(Кредит_ДБ[Дата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D83" s="333">
        <f t="array" aca="1" ref="LD83" ca="1">IF(AND(НачИнвП_Дата&lt;=LD$3,(КИнвП_Дата)&gt;LD$3),
             SUMPRODUCT((MONTH(LD$3)&amp;YEAR(LD$3)=MONTH(Кредит_ДБ[Дата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E83" s="333">
        <f t="array" aca="1" ref="LE83" ca="1">IF(AND(НачИнвП_Дата&lt;=LE$3,(КИнвП_Дата)&gt;LE$3),
             SUMPRODUCT((MONTH(LE$3)&amp;YEAR(LE$3)=MONTH(Кредит_ДБ[Дата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F83" s="333">
        <f t="array" aca="1" ref="LF83" ca="1">IF(AND(НачИнвП_Дата&lt;=LF$3,(КИнвП_Дата)&gt;LF$3),
             SUMPRODUCT((MONTH(LF$3)&amp;YEAR(LF$3)=MONTH(Кредит_ДБ[Дата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G83" s="333">
        <f t="array" aca="1" ref="LG83" ca="1">IF(AND(НачИнвП_Дата&lt;=LG$3,(КИнвП_Дата)&gt;LG$3),
             SUMPRODUCT((MONTH(LG$3)&amp;YEAR(LG$3)=MONTH(Кредит_ДБ[Дата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H83" s="333">
        <f t="array" aca="1" ref="LH83" ca="1">IF(AND(НачИнвП_Дата&lt;=LH$3,(КИнвП_Дата)&gt;LH$3),
             SUMPRODUCT((MONTH(LH$3)&amp;YEAR(LH$3)=MONTH(Кредит_ДБ[Дата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I83" s="333">
        <f t="array" aca="1" ref="LI83" ca="1">IF(AND(НачИнвП_Дата&lt;=LI$3,(КИнвП_Дата)&gt;LI$3),
             SUMPRODUCT((MONTH(LI$3)&amp;YEAR(LI$3)=MONTH(Кредит_ДБ[Дата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J83" s="333">
        <f t="array" aca="1" ref="LJ83" ca="1">IF(AND(НачИнвП_Дата&lt;=LJ$3,(КИнвП_Дата)&gt;LJ$3),
             SUMPRODUCT((MONTH(LJ$3)&amp;YEAR(LJ$3)=MONTH(Кредит_ДБ[Дата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K83" s="333">
        <f t="array" aca="1" ref="LK83" ca="1">IF(AND(НачИнвП_Дата&lt;=LK$3,(КИнвП_Дата)&gt;LK$3),
             SUMPRODUCT((MONTH(LK$3)&amp;YEAR(LK$3)=MONTH(Кредит_ДБ[Дата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L83" s="333">
        <f t="array" aca="1" ref="LL83" ca="1">IF(AND(НачИнвП_Дата&lt;=LL$3,(КИнвП_Дата)&gt;LL$3),
             SUMPRODUCT((MONTH(LL$3)&amp;YEAR(LL$3)=MONTH(Кредит_ДБ[Дата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M83" s="333">
        <f t="array" aca="1" ref="LM83" ca="1">IF(AND(НачИнвП_Дата&lt;=LM$3,(КИнвП_Дата)&gt;LM$3),
             SUMPRODUCT((MONTH(LM$3)&amp;YEAR(LM$3)=MONTH(Кредит_ДБ[Дата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N83" s="546">
        <f t="shared" ca="1" si="1872"/>
        <v>0</v>
      </c>
      <c r="LO83" s="333">
        <f t="array" aca="1" ref="LO83" ca="1">IF(AND(НачИнвП_Дата&lt;=LO$3,(КИнвП_Дата)&gt;LO$3),
             SUMPRODUCT((MONTH(LO$3)&amp;YEAR(LO$3)=MONTH(Кредит_ДБ[Дата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P83" s="333">
        <f t="array" aca="1" ref="LP83" ca="1">IF(AND(НачИнвП_Дата&lt;=LP$3,(КИнвП_Дата)&gt;LP$3),
             SUMPRODUCT((MONTH(LP$3)&amp;YEAR(LP$3)=MONTH(Кредит_ДБ[Дата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Q83" s="333">
        <f t="array" aca="1" ref="LQ83" ca="1">IF(AND(НачИнвП_Дата&lt;=LQ$3,(КИнвП_Дата)&gt;LQ$3),
             SUMPRODUCT((MONTH(LQ$3)&amp;YEAR(LQ$3)=MONTH(Кредит_ДБ[Дата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R83" s="333">
        <f t="array" aca="1" ref="LR83" ca="1">IF(AND(НачИнвП_Дата&lt;=LR$3,(КИнвП_Дата)&gt;LR$3),
             SUMPRODUCT((MONTH(LR$3)&amp;YEAR(LR$3)=MONTH(Кредит_ДБ[Дата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S83" s="333">
        <f t="array" aca="1" ref="LS83" ca="1">IF(AND(НачИнвП_Дата&lt;=LS$3,(КИнвП_Дата)&gt;LS$3),
             SUMPRODUCT((MONTH(LS$3)&amp;YEAR(LS$3)=MONTH(Кредит_ДБ[Дата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T83" s="333">
        <f t="array" aca="1" ref="LT83" ca="1">IF(AND(НачИнвП_Дата&lt;=LT$3,(КИнвП_Дата)&gt;LT$3),
             SUMPRODUCT((MONTH(LT$3)&amp;YEAR(LT$3)=MONTH(Кредит_ДБ[Дата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U83" s="333">
        <f t="array" aca="1" ref="LU83" ca="1">IF(AND(НачИнвП_Дата&lt;=LU$3,(КИнвП_Дата)&gt;LU$3),
             SUMPRODUCT((MONTH(LU$3)&amp;YEAR(LU$3)=MONTH(Кредит_ДБ[Дата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V83" s="333">
        <f t="array" aca="1" ref="LV83" ca="1">IF(AND(НачИнвП_Дата&lt;=LV$3,(КИнвП_Дата)&gt;LV$3),
             SUMPRODUCT((MONTH(LV$3)&amp;YEAR(LV$3)=MONTH(Кредит_ДБ[Дата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W83" s="333">
        <f t="array" aca="1" ref="LW83" ca="1">IF(AND(НачИнвП_Дата&lt;=LW$3,(КИнвП_Дата)&gt;LW$3),
             SUMPRODUCT((MONTH(LW$3)&amp;YEAR(LW$3)=MONTH(Кредит_ДБ[Дата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X83" s="333">
        <f t="array" aca="1" ref="LX83" ca="1">IF(AND(НачИнвП_Дата&lt;=LX$3,(КИнвП_Дата)&gt;LX$3),
             SUMPRODUCT((MONTH(LX$3)&amp;YEAR(LX$3)=MONTH(Кредит_ДБ[Дата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Y83" s="333">
        <f t="array" aca="1" ref="LY83" ca="1">IF(AND(НачИнвП_Дата&lt;=LY$3,(КИнвП_Дата)&gt;LY$3),
             SUMPRODUCT((MONTH(LY$3)&amp;YEAR(LY$3)=MONTH(Кредит_ДБ[Дата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LZ83" s="333">
        <f t="array" aca="1" ref="LZ83" ca="1">IF(AND(НачИнвП_Дата&lt;=LZ$3,(КИнвП_Дата)&gt;LZ$3),
             SUMPRODUCT((MONTH(LZ$3)&amp;YEAR(LZ$3)=MONTH(Кредит_ДБ[Дата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A83" s="546">
        <f t="shared" ca="1" si="1874"/>
        <v>0</v>
      </c>
      <c r="MB83" s="333">
        <f t="array" aca="1" ref="MB83" ca="1">IF(AND(НачИнвП_Дата&lt;=MB$3,(КИнвП_Дата)&gt;MB$3),
             SUMPRODUCT((MONTH(MB$3)&amp;YEAR(MB$3)=MONTH(Кредит_ДБ[Дата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C83" s="333">
        <f t="array" aca="1" ref="MC83" ca="1">IF(AND(НачИнвП_Дата&lt;=MC$3,(КИнвП_Дата)&gt;MC$3),
             SUMPRODUCT((MONTH(MC$3)&amp;YEAR(MC$3)=MONTH(Кредит_ДБ[Дата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D83" s="333">
        <f t="array" aca="1" ref="MD83" ca="1">IF(AND(НачИнвП_Дата&lt;=MD$3,(КИнвП_Дата)&gt;MD$3),
             SUMPRODUCT((MONTH(MD$3)&amp;YEAR(MD$3)=MONTH(Кредит_ДБ[Дата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E83" s="333">
        <f t="array" aca="1" ref="ME83" ca="1">IF(AND(НачИнвП_Дата&lt;=ME$3,(КИнвП_Дата)&gt;ME$3),
             SUMPRODUCT((MONTH(ME$3)&amp;YEAR(ME$3)=MONTH(Кредит_ДБ[Дата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F83" s="333">
        <f t="array" aca="1" ref="MF83" ca="1">IF(AND(НачИнвП_Дата&lt;=MF$3,(КИнвП_Дата)&gt;MF$3),
             SUMPRODUCT((MONTH(MF$3)&amp;YEAR(MF$3)=MONTH(Кредит_ДБ[Дата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G83" s="333">
        <f t="array" aca="1" ref="MG83" ca="1">IF(AND(НачИнвП_Дата&lt;=MG$3,(КИнвП_Дата)&gt;MG$3),
             SUMPRODUCT((MONTH(MG$3)&amp;YEAR(MG$3)=MONTH(Кредит_ДБ[Дата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H83" s="333">
        <f t="array" aca="1" ref="MH83" ca="1">IF(AND(НачИнвП_Дата&lt;=MH$3,(КИнвП_Дата)&gt;MH$3),
             SUMPRODUCT((MONTH(MH$3)&amp;YEAR(MH$3)=MONTH(Кредит_ДБ[Дата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I83" s="333">
        <f t="array" aca="1" ref="MI83" ca="1">IF(AND(НачИнвП_Дата&lt;=MI$3,(КИнвП_Дата)&gt;MI$3),
             SUMPRODUCT((MONTH(MI$3)&amp;YEAR(MI$3)=MONTH(Кредит_ДБ[Дата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J83" s="333">
        <f t="array" aca="1" ref="MJ83" ca="1">IF(AND(НачИнвП_Дата&lt;=MJ$3,(КИнвП_Дата)&gt;MJ$3),
             SUMPRODUCT((MONTH(MJ$3)&amp;YEAR(MJ$3)=MONTH(Кредит_ДБ[Дата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K83" s="333">
        <f t="array" aca="1" ref="MK83" ca="1">IF(AND(НачИнвП_Дата&lt;=MK$3,(КИнвП_Дата)&gt;MK$3),
             SUMPRODUCT((MONTH(MK$3)&amp;YEAR(MK$3)=MONTH(Кредит_ДБ[Дата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L83" s="333">
        <f t="array" aca="1" ref="ML83" ca="1">IF(AND(НачИнвП_Дата&lt;=ML$3,(КИнвП_Дата)&gt;ML$3),
             SUMPRODUCT((MONTH(ML$3)&amp;YEAR(ML$3)=MONTH(Кредит_ДБ[Дата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M83" s="333">
        <f t="array" aca="1" ref="MM83" ca="1">IF(AND(НачИнвП_Дата&lt;=MM$3,(КИнвП_Дата)&gt;MM$3),
             SUMPRODUCT((MONTH(MM$3)&amp;YEAR(MM$3)=MONTH(Кредит_ДБ[Дата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N83" s="546">
        <f t="shared" ca="1" si="1876"/>
        <v>0</v>
      </c>
      <c r="MO83" s="333">
        <f t="array" aca="1" ref="MO83" ca="1">IF(AND(НачИнвП_Дата&lt;=MO$3,(КИнвП_Дата)&gt;MO$3),
             SUMPRODUCT((MONTH(MO$3)&amp;YEAR(MO$3)=MONTH(Кредит_ДБ[Дата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P83" s="333">
        <f t="array" aca="1" ref="MP83" ca="1">IF(AND(НачИнвП_Дата&lt;=MP$3,(КИнвП_Дата)&gt;MP$3),
             SUMPRODUCT((MONTH(MP$3)&amp;YEAR(MP$3)=MONTH(Кредит_ДБ[Дата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Q83" s="333">
        <f t="array" aca="1" ref="MQ83" ca="1">IF(AND(НачИнвП_Дата&lt;=MQ$3,(КИнвП_Дата)&gt;MQ$3),
             SUMPRODUCT((MONTH(MQ$3)&amp;YEAR(MQ$3)=MONTH(Кредит_ДБ[Дата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R83" s="333">
        <f t="array" aca="1" ref="MR83" ca="1">IF(AND(НачИнвП_Дата&lt;=MR$3,(КИнвП_Дата)&gt;MR$3),
             SUMPRODUCT((MONTH(MR$3)&amp;YEAR(MR$3)=MONTH(Кредит_ДБ[Дата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S83" s="333">
        <f t="array" aca="1" ref="MS83" ca="1">IF(AND(НачИнвП_Дата&lt;=MS$3,(КИнвП_Дата)&gt;MS$3),
             SUMPRODUCT((MONTH(MS$3)&amp;YEAR(MS$3)=MONTH(Кредит_ДБ[Дата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T83" s="333">
        <f t="array" aca="1" ref="MT83" ca="1">IF(AND(НачИнвП_Дата&lt;=MT$3,(КИнвП_Дата)&gt;MT$3),
             SUMPRODUCT((MONTH(MT$3)&amp;YEAR(MT$3)=MONTH(Кредит_ДБ[Дата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U83" s="333">
        <f t="array" aca="1" ref="MU83" ca="1">IF(AND(НачИнвП_Дата&lt;=MU$3,(КИнвП_Дата)&gt;MU$3),
             SUMPRODUCT((MONTH(MU$3)&amp;YEAR(MU$3)=MONTH(Кредит_ДБ[Дата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V83" s="333">
        <f t="array" aca="1" ref="MV83" ca="1">IF(AND(НачИнвП_Дата&lt;=MV$3,(КИнвП_Дата)&gt;MV$3),
             SUMPRODUCT((MONTH(MV$3)&amp;YEAR(MV$3)=MONTH(Кредит_ДБ[Дата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W83" s="333">
        <f t="array" aca="1" ref="MW83" ca="1">IF(AND(НачИнвП_Дата&lt;=MW$3,(КИнвП_Дата)&gt;MW$3),
             SUMPRODUCT((MONTH(MW$3)&amp;YEAR(MW$3)=MONTH(Кредит_ДБ[Дата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X83" s="333">
        <f t="array" aca="1" ref="MX83" ca="1">IF(AND(НачИнвП_Дата&lt;=MX$3,(КИнвП_Дата)&gt;MX$3),
             SUMPRODUCT((MONTH(MX$3)&amp;YEAR(MX$3)=MONTH(Кредит_ДБ[Дата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Y83" s="333">
        <f t="array" aca="1" ref="MY83" ca="1">IF(AND(НачИнвП_Дата&lt;=MY$3,(КИнвП_Дата)&gt;MY$3),
             SUMPRODUCT((MONTH(MY$3)&amp;YEAR(MY$3)=MONTH(Кредит_ДБ[Дата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MZ83" s="333">
        <f t="array" aca="1" ref="MZ83" ca="1">IF(AND(НачИнвП_Дата&lt;=MZ$3,(КИнвП_Дата)&gt;MZ$3),
             SUMPRODUCT((MONTH(MZ$3)&amp;YEAR(MZ$3)=MONTH(Кредит_ДБ[Дата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A83" s="546">
        <f t="shared" ca="1" si="1878"/>
        <v>0</v>
      </c>
      <c r="NB83" s="333">
        <f t="array" aca="1" ref="NB83" ca="1">IF(AND(НачИнвП_Дата&lt;=NB$3,(КИнвП_Дата)&gt;NB$3),
             SUMPRODUCT((MONTH(NB$3)&amp;YEAR(NB$3)=MONTH(Кредит_ДБ[Дата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C83" s="333">
        <f t="array" aca="1" ref="NC83" ca="1">IF(AND(НачИнвП_Дата&lt;=NC$3,(КИнвП_Дата)&gt;NC$3),
             SUMPRODUCT((MONTH(NC$3)&amp;YEAR(NC$3)=MONTH(Кредит_ДБ[Дата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D83" s="333">
        <f t="array" aca="1" ref="ND83" ca="1">IF(AND(НачИнвП_Дата&lt;=ND$3,(КИнвП_Дата)&gt;ND$3),
             SUMPRODUCT((MONTH(ND$3)&amp;YEAR(ND$3)=MONTH(Кредит_ДБ[Дата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E83" s="333">
        <f t="array" aca="1" ref="NE83" ca="1">IF(AND(НачИнвП_Дата&lt;=NE$3,(КИнвП_Дата)&gt;NE$3),
             SUMPRODUCT((MONTH(NE$3)&amp;YEAR(NE$3)=MONTH(Кредит_ДБ[Дата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F83" s="333">
        <f t="array" aca="1" ref="NF83" ca="1">IF(AND(НачИнвП_Дата&lt;=NF$3,(КИнвП_Дата)&gt;NF$3),
             SUMPRODUCT((MONTH(NF$3)&amp;YEAR(NF$3)=MONTH(Кредит_ДБ[Дата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G83" s="333">
        <f t="array" aca="1" ref="NG83" ca="1">IF(AND(НачИнвП_Дата&lt;=NG$3,(КИнвП_Дата)&gt;NG$3),
             SUMPRODUCT((MONTH(NG$3)&amp;YEAR(NG$3)=MONTH(Кредит_ДБ[Дата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H83" s="333">
        <f t="array" aca="1" ref="NH83" ca="1">IF(AND(НачИнвП_Дата&lt;=NH$3,(КИнвП_Дата)&gt;NH$3),
             SUMPRODUCT((MONTH(NH$3)&amp;YEAR(NH$3)=MONTH(Кредит_ДБ[Дата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I83" s="333">
        <f t="array" aca="1" ref="NI83" ca="1">IF(AND(НачИнвП_Дата&lt;=NI$3,(КИнвП_Дата)&gt;NI$3),
             SUMPRODUCT((MONTH(NI$3)&amp;YEAR(NI$3)=MONTH(Кредит_ДБ[Дата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J83" s="333">
        <f t="array" aca="1" ref="NJ83" ca="1">IF(AND(НачИнвП_Дата&lt;=NJ$3,(КИнвП_Дата)&gt;NJ$3),
             SUMPRODUCT((MONTH(NJ$3)&amp;YEAR(NJ$3)=MONTH(Кредит_ДБ[Дата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K83" s="333">
        <f t="array" aca="1" ref="NK83" ca="1">IF(AND(НачИнвП_Дата&lt;=NK$3,(КИнвП_Дата)&gt;NK$3),
             SUMPRODUCT((MONTH(NK$3)&amp;YEAR(NK$3)=MONTH(Кредит_ДБ[Дата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L83" s="333">
        <f t="array" aca="1" ref="NL83" ca="1">IF(AND(НачИнвП_Дата&lt;=NL$3,(КИнвП_Дата)&gt;NL$3),
             SUMPRODUCT((MONTH(NL$3)&amp;YEAR(NL$3)=MONTH(Кредит_ДБ[Дата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M83" s="333">
        <f t="array" aca="1" ref="NM83" ca="1">IF(AND(НачИнвП_Дата&lt;=NM$3,(КИнвП_Дата)&gt;NM$3),
             SUMPRODUCT((MONTH(NM$3)&amp;YEAR(NM$3)=MONTH(Кредит_ДБ[Дата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N83" s="546">
        <f t="shared" ca="1" si="1880"/>
        <v>0</v>
      </c>
      <c r="NO83" s="333">
        <f t="array" aca="1" ref="NO83" ca="1">IF(AND(НачИнвП_Дата&lt;=NO$3,(КИнвП_Дата)&gt;NO$3),
             SUMPRODUCT((MONTH(NO$3)&amp;YEAR(NO$3)=MONTH(Кредит_ДБ[Дата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P83" s="333">
        <f t="array" aca="1" ref="NP83" ca="1">IF(AND(НачИнвП_Дата&lt;=NP$3,(КИнвП_Дата)&gt;NP$3),
             SUMPRODUCT((MONTH(NP$3)&amp;YEAR(NP$3)=MONTH(Кредит_ДБ[Дата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Q83" s="333">
        <f t="array" aca="1" ref="NQ83" ca="1">IF(AND(НачИнвП_Дата&lt;=NQ$3,(КИнвП_Дата)&gt;NQ$3),
             SUMPRODUCT((MONTH(NQ$3)&amp;YEAR(NQ$3)=MONTH(Кредит_ДБ[Дата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R83" s="333">
        <f t="array" aca="1" ref="NR83" ca="1">IF(AND(НачИнвП_Дата&lt;=NR$3,(КИнвП_Дата)&gt;NR$3),
             SUMPRODUCT((MONTH(NR$3)&amp;YEAR(NR$3)=MONTH(Кредит_ДБ[Дата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S83" s="333">
        <f t="array" aca="1" ref="NS83" ca="1">IF(AND(НачИнвП_Дата&lt;=NS$3,(КИнвП_Дата)&gt;NS$3),
             SUMPRODUCT((MONTH(NS$3)&amp;YEAR(NS$3)=MONTH(Кредит_ДБ[Дата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T83" s="333">
        <f t="array" aca="1" ref="NT83" ca="1">IF(AND(НачИнвП_Дата&lt;=NT$3,(КИнвП_Дата)&gt;NT$3),
             SUMPRODUCT((MONTH(NT$3)&amp;YEAR(NT$3)=MONTH(Кредит_ДБ[Дата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U83" s="333">
        <f t="array" aca="1" ref="NU83" ca="1">IF(AND(НачИнвП_Дата&lt;=NU$3,(КИнвП_Дата)&gt;NU$3),
             SUMPRODUCT((MONTH(NU$3)&amp;YEAR(NU$3)=MONTH(Кредит_ДБ[Дата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V83" s="333">
        <f t="array" aca="1" ref="NV83" ca="1">IF(AND(НачИнвП_Дата&lt;=NV$3,(КИнвП_Дата)&gt;NV$3),
             SUMPRODUCT((MONTH(NV$3)&amp;YEAR(NV$3)=MONTH(Кредит_ДБ[Дата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W83" s="333">
        <f t="array" aca="1" ref="NW83" ca="1">IF(AND(НачИнвП_Дата&lt;=NW$3,(КИнвП_Дата)&gt;NW$3),
             SUMPRODUCT((MONTH(NW$3)&amp;YEAR(NW$3)=MONTH(Кредит_ДБ[Дата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X83" s="333">
        <f t="array" aca="1" ref="NX83" ca="1">IF(AND(НачИнвП_Дата&lt;=NX$3,(КИнвП_Дата)&gt;NX$3),
             SUMPRODUCT((MONTH(NX$3)&amp;YEAR(NX$3)=MONTH(Кредит_ДБ[Дата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Y83" s="333">
        <f t="array" aca="1" ref="NY83" ca="1">IF(AND(НачИнвП_Дата&lt;=NY$3,(КИнвП_Дата)&gt;NY$3),
             SUMPRODUCT((MONTH(NY$3)&amp;YEAR(NY$3)=MONTH(Кредит_ДБ[Дата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NZ83" s="333">
        <f t="array" aca="1" ref="NZ83" ca="1">IF(AND(НачИнвП_Дата&lt;=NZ$3,(КИнвП_Дата)&gt;NZ$3),
             SUMPRODUCT((MONTH(NZ$3)&amp;YEAR(NZ$3)=MONTH(Кредит_ДБ[Дата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OA83" s="546">
        <f t="shared" ca="1" si="1882"/>
        <v>0</v>
      </c>
      <c r="OB83" s="333">
        <f t="array" aca="1" ref="OB83" ca="1">IF(AND(НачИнвП_Дата&lt;=OB$3,(КИнвП_Дата)&gt;OB$3),
             SUMPRODUCT((MONTH(OB$3)&amp;YEAR(OB$3)=MONTH(Кредит_ДБ[Дата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OC83" s="333">
        <f t="array" aca="1" ref="OC83" ca="1">IF(AND(НачИнвП_Дата&lt;=OC$3,(КИнвП_Дата)&gt;OC$3),
             SUMPRODUCT((MONTH(OC$3)&amp;YEAR(OC$3)=MONTH(Кредит_ДБ[Дата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OD83" s="333">
        <f t="array" aca="1" ref="OD83" ca="1">IF(AND(НачИнвП_Дата&lt;=OD$3,(КИнвП_Дата)&gt;OD$3),
             SUMPRODUCT((MONTH(OD$3)&amp;YEAR(OD$3)=MONTH(Кредит_ДБ[Дата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OE83" s="333">
        <f t="array" aca="1" ref="OE83" ca="1">IF(AND(НачИнвП_Дата&lt;=OE$3,(КИнвП_Дата)&gt;OE$3),
             SUMPRODUCT((MONTH(OE$3)&amp;YEAR(OE$3)=MONTH(Кредит_ДБ[Дата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OF83" s="333">
        <f t="array" aca="1" ref="OF83" ca="1">IF(AND(НачИнвП_Дата&lt;=OF$3,(КИнвП_Дата)&gt;OF$3),
             SUMPRODUCT((MONTH(OF$3)&amp;YEAR(OF$3)=MONTH(Кредит_ДБ[Дата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OG83" s="333">
        <f t="array" aca="1" ref="OG83" ca="1">IF(AND(НачИнвП_Дата&lt;=OG$3,(КИнвП_Дата)&gt;OG$3),
             SUMPRODUCT((MONTH(OG$3)&amp;YEAR(OG$3)=MONTH(Кредит_ДБ[Дата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OH83" s="333">
        <f t="array" aca="1" ref="OH83" ca="1">IF(AND(НачИнвП_Дата&lt;=OH$3,(КИнвП_Дата)&gt;OH$3),
             SUMPRODUCT((MONTH(OH$3)&amp;YEAR(OH$3)=MONTH(Кредит_ДБ[Дата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OI83" s="333">
        <f t="array" aca="1" ref="OI83" ca="1">IF(AND(НачИнвП_Дата&lt;=OI$3,(КИнвП_Дата)&gt;OI$3),
             SUMPRODUCT((MONTH(OI$3)&amp;YEAR(OI$3)=MONTH(Кредит_ДБ[Дата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OJ83" s="333">
        <f t="array" aca="1" ref="OJ83" ca="1">IF(AND(НачИнвП_Дата&lt;=OJ$3,(КИнвП_Дата)&gt;OJ$3),
             SUMPRODUCT((MONTH(OJ$3)&amp;YEAR(OJ$3)=MONTH(Кредит_ДБ[Дата выдачи и погашения кредита])&amp;YEAR(Кредит_ДБ[Дата выдачи и погашения кредита]))*Кредит_ДБ[Проценты, руб.])/1000,
             "")</f>
        <v>0</v>
      </c>
      <c r="OK83" s="333" t="str">
        <f t="array" aca="1" ref="OK83" ca="1">IF(AND(НачИнвП_Дата&lt;=OK$3,(КИнвП_Дата)&gt;OK$3),
             SUMPRODUCT((MONTH(OK$3)&amp;YEAR(OK$3)=MONTH(Кредит_ДБ[Дата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OL83" s="333" t="str">
        <f t="array" aca="1" ref="OL83" ca="1">IF(AND(НачИнвП_Дата&lt;=OL$3,(КИнвП_Дата)&gt;OL$3),
             SUMPRODUCT((MONTH(OL$3)&amp;YEAR(OL$3)=MONTH(Кредит_ДБ[Дата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OM83" s="333" t="str">
        <f t="array" aca="1" ref="OM83" ca="1">IF(AND(НачИнвП_Дата&lt;=OM$3,(КИнвП_Дата)&gt;OM$3),
             SUMPRODUCT((MONTH(OM$3)&amp;YEAR(OM$3)=MONTH(Кредит_ДБ[Дата выдачи и погашения кредита])&amp;YEAR(Кредит_ДБ[Дата выдачи и погашения кредита]))*Кредит_ДБ[Проценты, руб.])/1000,
             "")</f>
        <v/>
      </c>
      <c r="ON83" s="546">
        <f t="shared" ca="1" si="1884"/>
        <v>0</v>
      </c>
    </row>
    <row r="84" spans="1:404" outlineLevel="1">
      <c r="A84" s="271" t="s">
        <v>294</v>
      </c>
      <c r="B84" s="333"/>
      <c r="C84" s="333"/>
      <c r="D84" s="333"/>
      <c r="E84" s="333"/>
      <c r="F84" s="333"/>
      <c r="G84" s="333"/>
      <c r="H84" s="333"/>
      <c r="I84" s="333"/>
      <c r="J84" s="333"/>
      <c r="K84" s="333"/>
      <c r="L84" s="333"/>
      <c r="M84" s="333"/>
      <c r="N84" s="546">
        <f t="shared" si="1158"/>
        <v>0</v>
      </c>
      <c r="O84" s="333"/>
      <c r="P84" s="333"/>
      <c r="Q84" s="333"/>
      <c r="R84" s="333"/>
      <c r="S84" s="333"/>
      <c r="T84" s="333"/>
      <c r="U84" s="333"/>
      <c r="V84" s="333"/>
      <c r="W84" s="333"/>
      <c r="X84" s="333"/>
      <c r="Y84" s="333"/>
      <c r="Z84" s="333"/>
      <c r="AA84" s="546">
        <f t="shared" si="1826"/>
        <v>0</v>
      </c>
      <c r="AB84" s="333"/>
      <c r="AC84" s="333"/>
      <c r="AD84" s="333"/>
      <c r="AE84" s="333"/>
      <c r="AF84" s="333"/>
      <c r="AG84" s="333"/>
      <c r="AH84" s="333"/>
      <c r="AI84" s="333"/>
      <c r="AJ84" s="333"/>
      <c r="AK84" s="333"/>
      <c r="AL84" s="333"/>
      <c r="AM84" s="333"/>
      <c r="AN84" s="546">
        <f t="shared" si="1828"/>
        <v>0</v>
      </c>
      <c r="AO84" s="333"/>
      <c r="AP84" s="333"/>
      <c r="AQ84" s="333"/>
      <c r="AR84" s="333"/>
      <c r="AS84" s="333"/>
      <c r="AT84" s="333"/>
      <c r="AU84" s="333"/>
      <c r="AV84" s="333"/>
      <c r="AW84" s="333"/>
      <c r="AX84" s="333"/>
      <c r="AY84" s="333"/>
      <c r="AZ84" s="333"/>
      <c r="BA84" s="546">
        <f t="shared" si="1830"/>
        <v>0</v>
      </c>
      <c r="BB84" s="333"/>
      <c r="BC84" s="333"/>
      <c r="BD84" s="333"/>
      <c r="BE84" s="333"/>
      <c r="BF84" s="333"/>
      <c r="BG84" s="333"/>
      <c r="BH84" s="333"/>
      <c r="BI84" s="333"/>
      <c r="BJ84" s="333"/>
      <c r="BK84" s="333"/>
      <c r="BL84" s="333"/>
      <c r="BM84" s="333"/>
      <c r="BN84" s="546">
        <f t="shared" si="1832"/>
        <v>0</v>
      </c>
      <c r="BO84" s="333"/>
      <c r="BP84" s="333"/>
      <c r="BQ84" s="333"/>
      <c r="BR84" s="333"/>
      <c r="BS84" s="333"/>
      <c r="BT84" s="333"/>
      <c r="BU84" s="333"/>
      <c r="BV84" s="333"/>
      <c r="BW84" s="333"/>
      <c r="BX84" s="333"/>
      <c r="BY84" s="333"/>
      <c r="BZ84" s="333"/>
      <c r="CA84" s="546">
        <f t="shared" si="1834"/>
        <v>0</v>
      </c>
      <c r="CB84" s="333"/>
      <c r="CC84" s="333"/>
      <c r="CD84" s="333"/>
      <c r="CE84" s="333"/>
      <c r="CF84" s="333"/>
      <c r="CG84" s="333"/>
      <c r="CH84" s="333"/>
      <c r="CI84" s="333"/>
      <c r="CJ84" s="333"/>
      <c r="CK84" s="333"/>
      <c r="CL84" s="333"/>
      <c r="CM84" s="333"/>
      <c r="CN84" s="546">
        <f t="shared" si="1836"/>
        <v>0</v>
      </c>
      <c r="CO84" s="333"/>
      <c r="CP84" s="333"/>
      <c r="CQ84" s="333"/>
      <c r="CR84" s="333"/>
      <c r="CS84" s="333"/>
      <c r="CT84" s="333"/>
      <c r="CU84" s="333"/>
      <c r="CV84" s="333"/>
      <c r="CW84" s="333"/>
      <c r="CX84" s="333"/>
      <c r="CY84" s="333"/>
      <c r="CZ84" s="333"/>
      <c r="DA84" s="546">
        <f t="shared" si="1838"/>
        <v>0</v>
      </c>
      <c r="DB84" s="333"/>
      <c r="DC84" s="333"/>
      <c r="DD84" s="333"/>
      <c r="DE84" s="333"/>
      <c r="DF84" s="333"/>
      <c r="DG84" s="333"/>
      <c r="DH84" s="333"/>
      <c r="DI84" s="333"/>
      <c r="DJ84" s="333"/>
      <c r="DK84" s="333"/>
      <c r="DL84" s="333"/>
      <c r="DM84" s="333"/>
      <c r="DN84" s="546">
        <f t="shared" si="1840"/>
        <v>0</v>
      </c>
      <c r="DO84" s="333"/>
      <c r="DP84" s="333"/>
      <c r="DQ84" s="333"/>
      <c r="DR84" s="333"/>
      <c r="DS84" s="333"/>
      <c r="DT84" s="333"/>
      <c r="DU84" s="333"/>
      <c r="DV84" s="333"/>
      <c r="DW84" s="333"/>
      <c r="DX84" s="333"/>
      <c r="DY84" s="333"/>
      <c r="DZ84" s="333"/>
      <c r="EA84" s="546">
        <f t="shared" si="1842"/>
        <v>0</v>
      </c>
      <c r="EB84" s="333"/>
      <c r="EC84" s="333"/>
      <c r="ED84" s="333"/>
      <c r="EE84" s="333"/>
      <c r="EF84" s="333"/>
      <c r="EG84" s="333"/>
      <c r="EH84" s="333"/>
      <c r="EI84" s="333"/>
      <c r="EJ84" s="333"/>
      <c r="EK84" s="333"/>
      <c r="EL84" s="333"/>
      <c r="EM84" s="333"/>
      <c r="EN84" s="546">
        <f t="shared" si="1844"/>
        <v>0</v>
      </c>
      <c r="EO84" s="333"/>
      <c r="EP84" s="333"/>
      <c r="EQ84" s="333"/>
      <c r="ER84" s="333"/>
      <c r="ES84" s="333"/>
      <c r="ET84" s="333"/>
      <c r="EU84" s="333"/>
      <c r="EV84" s="333"/>
      <c r="EW84" s="333"/>
      <c r="EX84" s="333"/>
      <c r="EY84" s="333"/>
      <c r="EZ84" s="333"/>
      <c r="FA84" s="546">
        <f t="shared" si="1846"/>
        <v>0</v>
      </c>
      <c r="FB84" s="333"/>
      <c r="FC84" s="333"/>
      <c r="FD84" s="333"/>
      <c r="FE84" s="333"/>
      <c r="FF84" s="333"/>
      <c r="FG84" s="333"/>
      <c r="FH84" s="333"/>
      <c r="FI84" s="333"/>
      <c r="FJ84" s="333"/>
      <c r="FK84" s="333"/>
      <c r="FL84" s="333"/>
      <c r="FM84" s="333"/>
      <c r="FN84" s="546">
        <f t="shared" si="1848"/>
        <v>0</v>
      </c>
      <c r="FO84" s="333"/>
      <c r="FP84" s="333"/>
      <c r="FQ84" s="333"/>
      <c r="FR84" s="333"/>
      <c r="FS84" s="333"/>
      <c r="FT84" s="333"/>
      <c r="FU84" s="333"/>
      <c r="FV84" s="333"/>
      <c r="FW84" s="333"/>
      <c r="FX84" s="333"/>
      <c r="FY84" s="333"/>
      <c r="FZ84" s="333"/>
      <c r="GA84" s="546">
        <f t="shared" si="1850"/>
        <v>0</v>
      </c>
      <c r="GB84" s="333"/>
      <c r="GC84" s="333"/>
      <c r="GD84" s="333"/>
      <c r="GE84" s="333"/>
      <c r="GF84" s="333"/>
      <c r="GG84" s="333"/>
      <c r="GH84" s="333"/>
      <c r="GI84" s="333"/>
      <c r="GJ84" s="333"/>
      <c r="GK84" s="333"/>
      <c r="GL84" s="333"/>
      <c r="GM84" s="333"/>
      <c r="GN84" s="546">
        <f t="shared" si="1852"/>
        <v>0</v>
      </c>
      <c r="GO84" s="333"/>
      <c r="GP84" s="333"/>
      <c r="GQ84" s="333"/>
      <c r="GR84" s="333"/>
      <c r="GS84" s="333"/>
      <c r="GT84" s="333"/>
      <c r="GU84" s="333"/>
      <c r="GV84" s="333"/>
      <c r="GW84" s="333"/>
      <c r="GX84" s="333"/>
      <c r="GY84" s="333"/>
      <c r="GZ84" s="333"/>
      <c r="HA84" s="546">
        <f t="shared" si="1854"/>
        <v>0</v>
      </c>
      <c r="HB84" s="333"/>
      <c r="HC84" s="333"/>
      <c r="HD84" s="333"/>
      <c r="HE84" s="333"/>
      <c r="HF84" s="333"/>
      <c r="HG84" s="333"/>
      <c r="HH84" s="333"/>
      <c r="HI84" s="333"/>
      <c r="HJ84" s="333"/>
      <c r="HK84" s="333"/>
      <c r="HL84" s="333"/>
      <c r="HM84" s="333"/>
      <c r="HN84" s="546">
        <f t="shared" si="1856"/>
        <v>0</v>
      </c>
      <c r="HO84" s="333"/>
      <c r="HP84" s="333"/>
      <c r="HQ84" s="333"/>
      <c r="HR84" s="333"/>
      <c r="HS84" s="333"/>
      <c r="HT84" s="333"/>
      <c r="HU84" s="333"/>
      <c r="HV84" s="333"/>
      <c r="HW84" s="333"/>
      <c r="HX84" s="333"/>
      <c r="HY84" s="333"/>
      <c r="HZ84" s="333"/>
      <c r="IA84" s="546">
        <f t="shared" si="1858"/>
        <v>0</v>
      </c>
      <c r="IB84" s="333"/>
      <c r="IC84" s="333"/>
      <c r="ID84" s="333"/>
      <c r="IE84" s="333"/>
      <c r="IF84" s="333"/>
      <c r="IG84" s="333"/>
      <c r="IH84" s="333"/>
      <c r="II84" s="333"/>
      <c r="IJ84" s="333"/>
      <c r="IK84" s="333"/>
      <c r="IL84" s="333"/>
      <c r="IM84" s="333"/>
      <c r="IN84" s="546">
        <f t="shared" si="1860"/>
        <v>0</v>
      </c>
      <c r="IO84" s="333"/>
      <c r="IP84" s="333"/>
      <c r="IQ84" s="333"/>
      <c r="IR84" s="333"/>
      <c r="IS84" s="333"/>
      <c r="IT84" s="333"/>
      <c r="IU84" s="333"/>
      <c r="IV84" s="333"/>
      <c r="IW84" s="333"/>
      <c r="IX84" s="333"/>
      <c r="IY84" s="333"/>
      <c r="IZ84" s="333"/>
      <c r="JA84" s="546">
        <f t="shared" si="1862"/>
        <v>0</v>
      </c>
      <c r="JB84" s="333"/>
      <c r="JC84" s="333"/>
      <c r="JD84" s="333"/>
      <c r="JE84" s="333"/>
      <c r="JF84" s="333"/>
      <c r="JG84" s="333"/>
      <c r="JH84" s="333"/>
      <c r="JI84" s="333"/>
      <c r="JJ84" s="333"/>
      <c r="JK84" s="333"/>
      <c r="JL84" s="333"/>
      <c r="JM84" s="333"/>
      <c r="JN84" s="546">
        <f t="shared" si="1864"/>
        <v>0</v>
      </c>
      <c r="JO84" s="333"/>
      <c r="JP84" s="333"/>
      <c r="JQ84" s="333"/>
      <c r="JR84" s="333"/>
      <c r="JS84" s="333"/>
      <c r="JT84" s="333"/>
      <c r="JU84" s="333"/>
      <c r="JV84" s="333"/>
      <c r="JW84" s="333"/>
      <c r="JX84" s="333"/>
      <c r="JY84" s="333"/>
      <c r="JZ84" s="333"/>
      <c r="KA84" s="546">
        <f t="shared" si="1866"/>
        <v>0</v>
      </c>
      <c r="KB84" s="333"/>
      <c r="KC84" s="333"/>
      <c r="KD84" s="333"/>
      <c r="KE84" s="333"/>
      <c r="KF84" s="333"/>
      <c r="KG84" s="333"/>
      <c r="KH84" s="333"/>
      <c r="KI84" s="333"/>
      <c r="KJ84" s="333"/>
      <c r="KK84" s="333"/>
      <c r="KL84" s="333"/>
      <c r="KM84" s="333"/>
      <c r="KN84" s="546">
        <f t="shared" si="1868"/>
        <v>0</v>
      </c>
      <c r="KO84" s="333"/>
      <c r="KP84" s="333"/>
      <c r="KQ84" s="333"/>
      <c r="KR84" s="333"/>
      <c r="KS84" s="333"/>
      <c r="KT84" s="333"/>
      <c r="KU84" s="333"/>
      <c r="KV84" s="333"/>
      <c r="KW84" s="333"/>
      <c r="KX84" s="333"/>
      <c r="KY84" s="333"/>
      <c r="KZ84" s="333"/>
      <c r="LA84" s="546">
        <f t="shared" si="1870"/>
        <v>0</v>
      </c>
      <c r="LB84" s="333"/>
      <c r="LC84" s="333"/>
      <c r="LD84" s="333"/>
      <c r="LE84" s="333"/>
      <c r="LF84" s="333"/>
      <c r="LG84" s="333"/>
      <c r="LH84" s="333"/>
      <c r="LI84" s="333"/>
      <c r="LJ84" s="333"/>
      <c r="LK84" s="333"/>
      <c r="LL84" s="333"/>
      <c r="LM84" s="333"/>
      <c r="LN84" s="546">
        <f t="shared" si="1872"/>
        <v>0</v>
      </c>
      <c r="LO84" s="333"/>
      <c r="LP84" s="333"/>
      <c r="LQ84" s="333"/>
      <c r="LR84" s="333"/>
      <c r="LS84" s="333"/>
      <c r="LT84" s="333"/>
      <c r="LU84" s="333"/>
      <c r="LV84" s="333"/>
      <c r="LW84" s="333"/>
      <c r="LX84" s="333"/>
      <c r="LY84" s="333"/>
      <c r="LZ84" s="333"/>
      <c r="MA84" s="546">
        <f t="shared" si="1874"/>
        <v>0</v>
      </c>
      <c r="MB84" s="333"/>
      <c r="MC84" s="333"/>
      <c r="MD84" s="333"/>
      <c r="ME84" s="333"/>
      <c r="MF84" s="333"/>
      <c r="MG84" s="333"/>
      <c r="MH84" s="333"/>
      <c r="MI84" s="333"/>
      <c r="MJ84" s="333"/>
      <c r="MK84" s="333"/>
      <c r="ML84" s="333"/>
      <c r="MM84" s="333"/>
      <c r="MN84" s="546">
        <f t="shared" si="1876"/>
        <v>0</v>
      </c>
      <c r="MO84" s="333"/>
      <c r="MP84" s="333"/>
      <c r="MQ84" s="333"/>
      <c r="MR84" s="333"/>
      <c r="MS84" s="333"/>
      <c r="MT84" s="333"/>
      <c r="MU84" s="333"/>
      <c r="MV84" s="333"/>
      <c r="MW84" s="333"/>
      <c r="MX84" s="333"/>
      <c r="MY84" s="333"/>
      <c r="MZ84" s="333"/>
      <c r="NA84" s="546">
        <f t="shared" si="1878"/>
        <v>0</v>
      </c>
      <c r="NB84" s="333"/>
      <c r="NC84" s="333"/>
      <c r="ND84" s="333"/>
      <c r="NE84" s="333"/>
      <c r="NF84" s="333"/>
      <c r="NG84" s="333"/>
      <c r="NH84" s="333"/>
      <c r="NI84" s="333"/>
      <c r="NJ84" s="333"/>
      <c r="NK84" s="333"/>
      <c r="NL84" s="333"/>
      <c r="NM84" s="333"/>
      <c r="NN84" s="546">
        <f t="shared" si="1880"/>
        <v>0</v>
      </c>
      <c r="NO84" s="333"/>
      <c r="NP84" s="333"/>
      <c r="NQ84" s="333"/>
      <c r="NR84" s="333"/>
      <c r="NS84" s="333"/>
      <c r="NT84" s="333"/>
      <c r="NU84" s="333"/>
      <c r="NV84" s="333"/>
      <c r="NW84" s="333"/>
      <c r="NX84" s="333"/>
      <c r="NY84" s="333"/>
      <c r="NZ84" s="333"/>
      <c r="OA84" s="546">
        <f t="shared" si="1882"/>
        <v>0</v>
      </c>
      <c r="OB84" s="333"/>
      <c r="OC84" s="333"/>
      <c r="OD84" s="333"/>
      <c r="OE84" s="333"/>
      <c r="OF84" s="333"/>
      <c r="OG84" s="333"/>
      <c r="OH84" s="333"/>
      <c r="OI84" s="333"/>
      <c r="OJ84" s="333"/>
      <c r="OK84" s="333"/>
      <c r="OL84" s="333"/>
      <c r="OM84" s="333"/>
      <c r="ON84" s="546">
        <f t="shared" si="1884"/>
        <v>0</v>
      </c>
    </row>
    <row r="85" spans="1:404">
      <c r="A85" s="205" t="s">
        <v>193</v>
      </c>
      <c r="B85" s="325">
        <f t="shared" ref="B85:BO85" si="1885">B86</f>
        <v>0</v>
      </c>
      <c r="C85" s="325">
        <f t="shared" ca="1" si="1885"/>
        <v>0</v>
      </c>
      <c r="D85" s="325">
        <f t="shared" ca="1" si="1885"/>
        <v>0</v>
      </c>
      <c r="E85" s="325">
        <f t="shared" ca="1" si="1885"/>
        <v>0</v>
      </c>
      <c r="F85" s="325">
        <f t="shared" ca="1" si="1885"/>
        <v>0</v>
      </c>
      <c r="G85" s="325">
        <f t="shared" ca="1" si="1885"/>
        <v>0</v>
      </c>
      <c r="H85" s="325">
        <f t="shared" ca="1" si="1885"/>
        <v>0</v>
      </c>
      <c r="I85" s="325">
        <f t="shared" ca="1" si="1885"/>
        <v>0</v>
      </c>
      <c r="J85" s="325">
        <f t="shared" ca="1" si="1885"/>
        <v>0</v>
      </c>
      <c r="K85" s="325">
        <f t="shared" ca="1" si="1885"/>
        <v>0</v>
      </c>
      <c r="L85" s="325">
        <f t="shared" ca="1" si="1885"/>
        <v>694.44399999999996</v>
      </c>
      <c r="M85" s="325">
        <f t="shared" ca="1" si="1885"/>
        <v>694.44399999999996</v>
      </c>
      <c r="N85" s="543">
        <f t="shared" ca="1" si="1158"/>
        <v>1388.8879999999999</v>
      </c>
      <c r="O85" s="325">
        <f t="shared" ca="1" si="1885"/>
        <v>694.44399999999996</v>
      </c>
      <c r="P85" s="325">
        <f t="shared" ca="1" si="1885"/>
        <v>694.44399999999996</v>
      </c>
      <c r="Q85" s="325">
        <f t="shared" ca="1" si="1885"/>
        <v>694.44399999999996</v>
      </c>
      <c r="R85" s="325">
        <f t="shared" ca="1" si="1885"/>
        <v>694.44399999999996</v>
      </c>
      <c r="S85" s="325">
        <f t="shared" ca="1" si="1885"/>
        <v>694.44399999999996</v>
      </c>
      <c r="T85" s="325">
        <f t="shared" ca="1" si="1885"/>
        <v>694.44399999999996</v>
      </c>
      <c r="U85" s="325">
        <f t="shared" ca="1" si="1885"/>
        <v>694.44399999999996</v>
      </c>
      <c r="V85" s="325">
        <f t="shared" ca="1" si="1885"/>
        <v>694.44399999999996</v>
      </c>
      <c r="W85" s="325">
        <f t="shared" ca="1" si="1885"/>
        <v>694.44399999999996</v>
      </c>
      <c r="X85" s="325">
        <f t="shared" ca="1" si="1885"/>
        <v>694.44399999999996</v>
      </c>
      <c r="Y85" s="325">
        <f t="shared" ca="1" si="1885"/>
        <v>694.44399999999996</v>
      </c>
      <c r="Z85" s="325">
        <f t="shared" ca="1" si="1885"/>
        <v>694.44399999999996</v>
      </c>
      <c r="AA85" s="543">
        <f t="shared" ca="1" si="1826"/>
        <v>8333.3279999999977</v>
      </c>
      <c r="AB85" s="325">
        <f t="shared" ca="1" si="1885"/>
        <v>694.44399999999996</v>
      </c>
      <c r="AC85" s="325">
        <f t="shared" ca="1" si="1885"/>
        <v>694.44399999999996</v>
      </c>
      <c r="AD85" s="325">
        <f t="shared" ca="1" si="1885"/>
        <v>694.44399999999996</v>
      </c>
      <c r="AE85" s="325">
        <f t="shared" ca="1" si="1885"/>
        <v>694.44399999999996</v>
      </c>
      <c r="AF85" s="325">
        <f t="shared" ca="1" si="1885"/>
        <v>694.44399999999996</v>
      </c>
      <c r="AG85" s="325">
        <f t="shared" ca="1" si="1885"/>
        <v>694.44399999999996</v>
      </c>
      <c r="AH85" s="325">
        <f t="shared" ca="1" si="1885"/>
        <v>694.44399999999996</v>
      </c>
      <c r="AI85" s="325">
        <f t="shared" ca="1" si="1885"/>
        <v>694.44399999999996</v>
      </c>
      <c r="AJ85" s="325">
        <f t="shared" ca="1" si="1885"/>
        <v>694.44399999999996</v>
      </c>
      <c r="AK85" s="325">
        <f t="shared" ca="1" si="1885"/>
        <v>694.44399999999996</v>
      </c>
      <c r="AL85" s="325">
        <f t="shared" ca="1" si="1885"/>
        <v>694.44399999999996</v>
      </c>
      <c r="AM85" s="325">
        <f t="shared" ca="1" si="1885"/>
        <v>694.44399999999996</v>
      </c>
      <c r="AN85" s="543">
        <f t="shared" ca="1" si="1828"/>
        <v>8333.3279999999977</v>
      </c>
      <c r="AO85" s="325">
        <f t="shared" ca="1" si="1885"/>
        <v>694.44399999999996</v>
      </c>
      <c r="AP85" s="325">
        <f t="shared" ca="1" si="1885"/>
        <v>694.44399999999996</v>
      </c>
      <c r="AQ85" s="325">
        <f t="shared" ca="1" si="1885"/>
        <v>694.44399999999996</v>
      </c>
      <c r="AR85" s="325">
        <f t="shared" ca="1" si="1885"/>
        <v>694.44399999999996</v>
      </c>
      <c r="AS85" s="325">
        <f t="shared" ca="1" si="1885"/>
        <v>694.44399999999996</v>
      </c>
      <c r="AT85" s="325">
        <f t="shared" ca="1" si="1885"/>
        <v>694.44399999999996</v>
      </c>
      <c r="AU85" s="325">
        <f t="shared" ca="1" si="1885"/>
        <v>694.44399999999996</v>
      </c>
      <c r="AV85" s="325">
        <f t="shared" ca="1" si="1885"/>
        <v>694.44399999999996</v>
      </c>
      <c r="AW85" s="325">
        <f t="shared" ca="1" si="1885"/>
        <v>694.44399999999996</v>
      </c>
      <c r="AX85" s="325">
        <f t="shared" ca="1" si="1885"/>
        <v>694.44399999999996</v>
      </c>
      <c r="AY85" s="325">
        <f t="shared" ca="1" si="1885"/>
        <v>694.44399999999996</v>
      </c>
      <c r="AZ85" s="325">
        <f t="shared" ca="1" si="1885"/>
        <v>694.44399999999996</v>
      </c>
      <c r="BA85" s="543">
        <f t="shared" ca="1" si="1830"/>
        <v>8333.3279999999977</v>
      </c>
      <c r="BB85" s="325">
        <f t="shared" ca="1" si="1885"/>
        <v>694.44399999999996</v>
      </c>
      <c r="BC85" s="325">
        <f t="shared" ca="1" si="1885"/>
        <v>694.44399999999996</v>
      </c>
      <c r="BD85" s="325">
        <f t="shared" ca="1" si="1885"/>
        <v>694.44399999999996</v>
      </c>
      <c r="BE85" s="325">
        <f t="shared" ca="1" si="1885"/>
        <v>694.44399999999996</v>
      </c>
      <c r="BF85" s="325">
        <f t="shared" ca="1" si="1885"/>
        <v>694.44399999999996</v>
      </c>
      <c r="BG85" s="325">
        <f t="shared" ca="1" si="1885"/>
        <v>694.44399999999996</v>
      </c>
      <c r="BH85" s="325">
        <f t="shared" ca="1" si="1885"/>
        <v>694.44399999999996</v>
      </c>
      <c r="BI85" s="325">
        <f t="shared" ca="1" si="1885"/>
        <v>694.44399999999996</v>
      </c>
      <c r="BJ85" s="325">
        <f t="shared" ca="1" si="1885"/>
        <v>694.44399999999996</v>
      </c>
      <c r="BK85" s="325">
        <f t="shared" ca="1" si="1885"/>
        <v>694.44399999999996</v>
      </c>
      <c r="BL85" s="325">
        <f t="shared" ca="1" si="1885"/>
        <v>694.44399999999996</v>
      </c>
      <c r="BM85" s="325">
        <f t="shared" ca="1" si="1885"/>
        <v>694.44399999999996</v>
      </c>
      <c r="BN85" s="543">
        <f t="shared" ca="1" si="1832"/>
        <v>8333.3279999999977</v>
      </c>
      <c r="BO85" s="325">
        <f t="shared" ca="1" si="1885"/>
        <v>694.44399999999996</v>
      </c>
      <c r="BP85" s="325">
        <f t="shared" ref="BP85:CM85" ca="1" si="1886">BP86</f>
        <v>694.44399999999996</v>
      </c>
      <c r="BQ85" s="325">
        <f t="shared" ca="1" si="1886"/>
        <v>694.44399999999996</v>
      </c>
      <c r="BR85" s="325">
        <f t="shared" ca="1" si="1886"/>
        <v>694.44399999999996</v>
      </c>
      <c r="BS85" s="325">
        <f t="shared" ca="1" si="1886"/>
        <v>694.44399999999996</v>
      </c>
      <c r="BT85" s="325">
        <f t="shared" ca="1" si="1886"/>
        <v>694.44399999999996</v>
      </c>
      <c r="BU85" s="325">
        <f t="shared" ca="1" si="1886"/>
        <v>694.44399999999996</v>
      </c>
      <c r="BV85" s="325">
        <f t="shared" ca="1" si="1886"/>
        <v>694.44399999999996</v>
      </c>
      <c r="BW85" s="325">
        <f t="shared" ca="1" si="1886"/>
        <v>694.44399999999996</v>
      </c>
      <c r="BX85" s="325">
        <f t="shared" ca="1" si="1886"/>
        <v>694.44399999999996</v>
      </c>
      <c r="BY85" s="325">
        <f t="shared" ca="1" si="1886"/>
        <v>694.44399999999996</v>
      </c>
      <c r="BZ85" s="325">
        <f t="shared" ca="1" si="1886"/>
        <v>694.44399999999996</v>
      </c>
      <c r="CA85" s="543">
        <f t="shared" ca="1" si="1834"/>
        <v>8333.3279999999977</v>
      </c>
      <c r="CB85" s="325">
        <f t="shared" ref="CB85:EO85" ca="1" si="1887">CB86</f>
        <v>694.44399999999996</v>
      </c>
      <c r="CC85" s="325">
        <f t="shared" ca="1" si="1886"/>
        <v>694.44399999999996</v>
      </c>
      <c r="CD85" s="325">
        <f t="shared" ca="1" si="1886"/>
        <v>694.44399999999996</v>
      </c>
      <c r="CE85" s="325">
        <f t="shared" ca="1" si="1886"/>
        <v>694.44399999999996</v>
      </c>
      <c r="CF85" s="325">
        <f t="shared" ca="1" si="1886"/>
        <v>694.44399999999996</v>
      </c>
      <c r="CG85" s="325">
        <f t="shared" ca="1" si="1886"/>
        <v>694.44399999999996</v>
      </c>
      <c r="CH85" s="325">
        <f t="shared" ca="1" si="1886"/>
        <v>694.44399999999996</v>
      </c>
      <c r="CI85" s="325">
        <f t="shared" ca="1" si="1886"/>
        <v>694.44399999999996</v>
      </c>
      <c r="CJ85" s="325">
        <f t="shared" ca="1" si="1886"/>
        <v>694.44399999999996</v>
      </c>
      <c r="CK85" s="325">
        <f t="shared" ca="1" si="1886"/>
        <v>694.44399999999996</v>
      </c>
      <c r="CL85" s="325">
        <f t="shared" ca="1" si="1886"/>
        <v>694.44399999999996</v>
      </c>
      <c r="CM85" s="325">
        <f t="shared" ca="1" si="1886"/>
        <v>694.44399999999996</v>
      </c>
      <c r="CN85" s="543">
        <f t="shared" ca="1" si="1836"/>
        <v>8333.3279999999977</v>
      </c>
      <c r="CO85" s="325">
        <f t="shared" ca="1" si="1887"/>
        <v>694.44399999999996</v>
      </c>
      <c r="CP85" s="325">
        <f t="shared" ca="1" si="1887"/>
        <v>694.44399999999996</v>
      </c>
      <c r="CQ85" s="325">
        <f t="shared" ca="1" si="1887"/>
        <v>694.44399999999996</v>
      </c>
      <c r="CR85" s="325">
        <f t="shared" ca="1" si="1887"/>
        <v>694.44399999999996</v>
      </c>
      <c r="CS85" s="325">
        <f t="shared" ca="1" si="1887"/>
        <v>694.44399999999996</v>
      </c>
      <c r="CT85" s="325">
        <f t="shared" ca="1" si="1887"/>
        <v>694.44399999999996</v>
      </c>
      <c r="CU85" s="325">
        <f t="shared" ca="1" si="1887"/>
        <v>694.44399999999996</v>
      </c>
      <c r="CV85" s="325">
        <f t="shared" ca="1" si="1887"/>
        <v>694.44399999999996</v>
      </c>
      <c r="CW85" s="325">
        <f t="shared" ca="1" si="1887"/>
        <v>694.44399999999996</v>
      </c>
      <c r="CX85" s="325">
        <f t="shared" ca="1" si="1887"/>
        <v>694.44399999999996</v>
      </c>
      <c r="CY85" s="325">
        <f t="shared" ca="1" si="1887"/>
        <v>694.44399999999996</v>
      </c>
      <c r="CZ85" s="325">
        <f t="shared" ca="1" si="1887"/>
        <v>694.44399999999996</v>
      </c>
      <c r="DA85" s="543">
        <f t="shared" ca="1" si="1838"/>
        <v>8333.3279999999977</v>
      </c>
      <c r="DB85" s="325">
        <f t="shared" ca="1" si="1887"/>
        <v>694.44399999999996</v>
      </c>
      <c r="DC85" s="325">
        <f t="shared" ca="1" si="1887"/>
        <v>694.44399999999996</v>
      </c>
      <c r="DD85" s="325">
        <f t="shared" ca="1" si="1887"/>
        <v>694.44399999999996</v>
      </c>
      <c r="DE85" s="325">
        <f t="shared" ca="1" si="1887"/>
        <v>694.44399999999996</v>
      </c>
      <c r="DF85" s="325">
        <f t="shared" ca="1" si="1887"/>
        <v>694.44399999999996</v>
      </c>
      <c r="DG85" s="325">
        <f t="shared" ca="1" si="1887"/>
        <v>694.44399999999996</v>
      </c>
      <c r="DH85" s="325">
        <f t="shared" ca="1" si="1887"/>
        <v>694.44399999999996</v>
      </c>
      <c r="DI85" s="325">
        <f t="shared" ca="1" si="1887"/>
        <v>694.44399999999996</v>
      </c>
      <c r="DJ85" s="325">
        <f t="shared" ca="1" si="1887"/>
        <v>694.44399999999996</v>
      </c>
      <c r="DK85" s="325">
        <f t="shared" ca="1" si="1887"/>
        <v>694.44399999999996</v>
      </c>
      <c r="DL85" s="325">
        <f t="shared" ca="1" si="1887"/>
        <v>694.44399999999996</v>
      </c>
      <c r="DM85" s="325">
        <f t="shared" ca="1" si="1887"/>
        <v>694.44399999999996</v>
      </c>
      <c r="DN85" s="543">
        <f t="shared" ca="1" si="1840"/>
        <v>8333.3279999999977</v>
      </c>
      <c r="DO85" s="325">
        <f t="shared" ca="1" si="1887"/>
        <v>694.44399999999996</v>
      </c>
      <c r="DP85" s="325">
        <f t="shared" ca="1" si="1887"/>
        <v>694.44399999999996</v>
      </c>
      <c r="DQ85" s="325">
        <f t="shared" ca="1" si="1887"/>
        <v>694.44399999999996</v>
      </c>
      <c r="DR85" s="325">
        <f t="shared" ca="1" si="1887"/>
        <v>694.44399999999996</v>
      </c>
      <c r="DS85" s="325">
        <f t="shared" ca="1" si="1887"/>
        <v>694.44399999999996</v>
      </c>
      <c r="DT85" s="325">
        <f t="shared" ca="1" si="1887"/>
        <v>694.44399999999996</v>
      </c>
      <c r="DU85" s="325">
        <f t="shared" ca="1" si="1887"/>
        <v>694.44399999999996</v>
      </c>
      <c r="DV85" s="325">
        <f t="shared" ca="1" si="1887"/>
        <v>694.44399999999996</v>
      </c>
      <c r="DW85" s="325">
        <f t="shared" ca="1" si="1887"/>
        <v>694.44399999999996</v>
      </c>
      <c r="DX85" s="325">
        <f t="shared" ca="1" si="1887"/>
        <v>694.44399999999996</v>
      </c>
      <c r="DY85" s="325">
        <f t="shared" ca="1" si="1887"/>
        <v>694.44399999999996</v>
      </c>
      <c r="DZ85" s="325">
        <f t="shared" ca="1" si="1887"/>
        <v>694.44399999999996</v>
      </c>
      <c r="EA85" s="543">
        <f t="shared" ca="1" si="1842"/>
        <v>8333.3279999999977</v>
      </c>
      <c r="EB85" s="325">
        <f t="shared" ca="1" si="1887"/>
        <v>694.44399999999996</v>
      </c>
      <c r="EC85" s="325">
        <f t="shared" ca="1" si="1887"/>
        <v>694.44399999999996</v>
      </c>
      <c r="ED85" s="325">
        <f t="shared" ca="1" si="1887"/>
        <v>694.44399999999996</v>
      </c>
      <c r="EE85" s="325">
        <f t="shared" ca="1" si="1887"/>
        <v>694.44399999999996</v>
      </c>
      <c r="EF85" s="325">
        <f t="shared" ca="1" si="1887"/>
        <v>694.44399999999996</v>
      </c>
      <c r="EG85" s="325">
        <f t="shared" ca="1" si="1887"/>
        <v>694.44399999999996</v>
      </c>
      <c r="EH85" s="325">
        <f t="shared" ca="1" si="1887"/>
        <v>694.44399999999996</v>
      </c>
      <c r="EI85" s="325">
        <f t="shared" ca="1" si="1887"/>
        <v>694.44399999999996</v>
      </c>
      <c r="EJ85" s="325">
        <f t="shared" ca="1" si="1887"/>
        <v>694.44399999999996</v>
      </c>
      <c r="EK85" s="325">
        <f t="shared" ca="1" si="1887"/>
        <v>694.44399999999996</v>
      </c>
      <c r="EL85" s="325">
        <f t="shared" ca="1" si="1887"/>
        <v>694.44399999999996</v>
      </c>
      <c r="EM85" s="325">
        <f t="shared" ca="1" si="1887"/>
        <v>694.44399999999996</v>
      </c>
      <c r="EN85" s="543">
        <f t="shared" ca="1" si="1844"/>
        <v>8333.3279999999977</v>
      </c>
      <c r="EO85" s="325">
        <f t="shared" ca="1" si="1887"/>
        <v>694.44399999999996</v>
      </c>
      <c r="EP85" s="325">
        <f t="shared" ref="EP85:EZ85" ca="1" si="1888">EP86</f>
        <v>694.44399999999996</v>
      </c>
      <c r="EQ85" s="325">
        <f t="shared" ca="1" si="1888"/>
        <v>694.44399999999996</v>
      </c>
      <c r="ER85" s="325">
        <f t="shared" ca="1" si="1888"/>
        <v>694.44399999999996</v>
      </c>
      <c r="ES85" s="325">
        <f t="shared" ca="1" si="1888"/>
        <v>694.44399999999996</v>
      </c>
      <c r="ET85" s="325">
        <f t="shared" ca="1" si="1888"/>
        <v>694.44399999999996</v>
      </c>
      <c r="EU85" s="325">
        <f t="shared" ca="1" si="1888"/>
        <v>694.44399999999996</v>
      </c>
      <c r="EV85" s="325">
        <f t="shared" ca="1" si="1888"/>
        <v>694.44399999999996</v>
      </c>
      <c r="EW85" s="325">
        <f t="shared" ca="1" si="1888"/>
        <v>694.44399999999996</v>
      </c>
      <c r="EX85" s="325">
        <f t="shared" ca="1" si="1888"/>
        <v>694.44399999999996</v>
      </c>
      <c r="EY85" s="325">
        <f t="shared" ca="1" si="1888"/>
        <v>694.44399999999996</v>
      </c>
      <c r="EZ85" s="325">
        <f t="shared" ca="1" si="1888"/>
        <v>694.44399999999996</v>
      </c>
      <c r="FA85" s="543">
        <f t="shared" ca="1" si="1846"/>
        <v>8333.3279999999977</v>
      </c>
      <c r="FB85" s="325">
        <f t="shared" ref="FB85:FM85" ca="1" si="1889">FB86</f>
        <v>694.44399999999996</v>
      </c>
      <c r="FC85" s="325">
        <f t="shared" ca="1" si="1889"/>
        <v>694.44399999999996</v>
      </c>
      <c r="FD85" s="325">
        <f t="shared" ca="1" si="1889"/>
        <v>694.44399999999996</v>
      </c>
      <c r="FE85" s="325">
        <f t="shared" ca="1" si="1889"/>
        <v>694.44399999999996</v>
      </c>
      <c r="FF85" s="325">
        <f t="shared" ca="1" si="1889"/>
        <v>694.44399999999996</v>
      </c>
      <c r="FG85" s="325">
        <f t="shared" ca="1" si="1889"/>
        <v>694.44399999999996</v>
      </c>
      <c r="FH85" s="325">
        <f t="shared" ca="1" si="1889"/>
        <v>694.44399999999996</v>
      </c>
      <c r="FI85" s="325">
        <f t="shared" ca="1" si="1889"/>
        <v>694.44399999999996</v>
      </c>
      <c r="FJ85" s="325">
        <f t="shared" ca="1" si="1889"/>
        <v>694.44399999999996</v>
      </c>
      <c r="FK85" s="325">
        <f t="shared" ca="1" si="1889"/>
        <v>694.44399999999996</v>
      </c>
      <c r="FL85" s="325">
        <f t="shared" ca="1" si="1889"/>
        <v>694.44399999999996</v>
      </c>
      <c r="FM85" s="325">
        <f t="shared" ca="1" si="1889"/>
        <v>694.44399999999996</v>
      </c>
      <c r="FN85" s="543">
        <f t="shared" ca="1" si="1848"/>
        <v>8333.3279999999977</v>
      </c>
      <c r="FO85" s="325">
        <f t="shared" ref="FO85:FZ85" ca="1" si="1890">FO86</f>
        <v>694.44399999999996</v>
      </c>
      <c r="FP85" s="325">
        <f t="shared" ca="1" si="1890"/>
        <v>694.44399999999996</v>
      </c>
      <c r="FQ85" s="325">
        <f t="shared" ca="1" si="1890"/>
        <v>694.44399999999996</v>
      </c>
      <c r="FR85" s="325">
        <f t="shared" ca="1" si="1890"/>
        <v>694.44399999999996</v>
      </c>
      <c r="FS85" s="325">
        <f t="shared" ca="1" si="1890"/>
        <v>694.44399999999996</v>
      </c>
      <c r="FT85" s="325">
        <f t="shared" ca="1" si="1890"/>
        <v>694.44399999999996</v>
      </c>
      <c r="FU85" s="325">
        <f t="shared" ca="1" si="1890"/>
        <v>694.44399999999996</v>
      </c>
      <c r="FV85" s="325">
        <f t="shared" ca="1" si="1890"/>
        <v>694.44399999999996</v>
      </c>
      <c r="FW85" s="325">
        <f t="shared" ca="1" si="1890"/>
        <v>694.44399999999996</v>
      </c>
      <c r="FX85" s="325">
        <f t="shared" ca="1" si="1890"/>
        <v>694.44399999999996</v>
      </c>
      <c r="FY85" s="325">
        <f t="shared" ca="1" si="1890"/>
        <v>694.44399999999996</v>
      </c>
      <c r="FZ85" s="325">
        <f t="shared" ca="1" si="1890"/>
        <v>694.44399999999996</v>
      </c>
      <c r="GA85" s="543">
        <f t="shared" ca="1" si="1850"/>
        <v>8333.3279999999977</v>
      </c>
      <c r="GB85" s="325">
        <f t="shared" ref="GB85:GM85" ca="1" si="1891">GB86</f>
        <v>694.44399999999996</v>
      </c>
      <c r="GC85" s="325">
        <f t="shared" ca="1" si="1891"/>
        <v>694.44399999999996</v>
      </c>
      <c r="GD85" s="325">
        <f t="shared" ca="1" si="1891"/>
        <v>694.44399999999996</v>
      </c>
      <c r="GE85" s="325">
        <f t="shared" ca="1" si="1891"/>
        <v>694.44399999999996</v>
      </c>
      <c r="GF85" s="325">
        <f t="shared" ca="1" si="1891"/>
        <v>694.44399999999996</v>
      </c>
      <c r="GG85" s="325">
        <f t="shared" ca="1" si="1891"/>
        <v>694.44399999999996</v>
      </c>
      <c r="GH85" s="325">
        <f t="shared" ca="1" si="1891"/>
        <v>694.44399999999996</v>
      </c>
      <c r="GI85" s="325">
        <f t="shared" ca="1" si="1891"/>
        <v>694.44399999999996</v>
      </c>
      <c r="GJ85" s="325">
        <f t="shared" ca="1" si="1891"/>
        <v>694.44399999999996</v>
      </c>
      <c r="GK85" s="325">
        <f t="shared" ca="1" si="1891"/>
        <v>694.44399999999996</v>
      </c>
      <c r="GL85" s="325">
        <f t="shared" ca="1" si="1891"/>
        <v>694.44399999999996</v>
      </c>
      <c r="GM85" s="325">
        <f t="shared" ca="1" si="1891"/>
        <v>694.44399999999996</v>
      </c>
      <c r="GN85" s="543">
        <f t="shared" ca="1" si="1852"/>
        <v>8333.3279999999977</v>
      </c>
      <c r="GO85" s="325">
        <f t="shared" ref="GO85:GZ85" ca="1" si="1892">GO86</f>
        <v>694.44399999999996</v>
      </c>
      <c r="GP85" s="325">
        <f t="shared" ca="1" si="1892"/>
        <v>694.44399999999996</v>
      </c>
      <c r="GQ85" s="325">
        <f t="shared" ca="1" si="1892"/>
        <v>694.44399999999996</v>
      </c>
      <c r="GR85" s="325">
        <f t="shared" ca="1" si="1892"/>
        <v>694.44399999999996</v>
      </c>
      <c r="GS85" s="325">
        <f t="shared" ca="1" si="1892"/>
        <v>694.44399999999996</v>
      </c>
      <c r="GT85" s="325">
        <f t="shared" ca="1" si="1892"/>
        <v>694.44399999999996</v>
      </c>
      <c r="GU85" s="325">
        <f t="shared" ca="1" si="1892"/>
        <v>694.44399999999996</v>
      </c>
      <c r="GV85" s="325">
        <f t="shared" ca="1" si="1892"/>
        <v>694.44399999999996</v>
      </c>
      <c r="GW85" s="325">
        <f t="shared" ca="1" si="1892"/>
        <v>694.44399999999996</v>
      </c>
      <c r="GX85" s="325">
        <f t="shared" ca="1" si="1892"/>
        <v>694.44399999999996</v>
      </c>
      <c r="GY85" s="325">
        <f t="shared" ca="1" si="1892"/>
        <v>694.44399999999996</v>
      </c>
      <c r="GZ85" s="325">
        <f t="shared" ca="1" si="1892"/>
        <v>694.44399999999996</v>
      </c>
      <c r="HA85" s="543">
        <f t="shared" ca="1" si="1854"/>
        <v>8333.3279999999977</v>
      </c>
      <c r="HB85" s="325">
        <f t="shared" ref="HB85:HM85" ca="1" si="1893">HB86</f>
        <v>694.44399999999996</v>
      </c>
      <c r="HC85" s="325">
        <f t="shared" ca="1" si="1893"/>
        <v>694.44399999999996</v>
      </c>
      <c r="HD85" s="325">
        <f t="shared" ca="1" si="1893"/>
        <v>694.44399999999996</v>
      </c>
      <c r="HE85" s="325">
        <f t="shared" ca="1" si="1893"/>
        <v>694.44399999999996</v>
      </c>
      <c r="HF85" s="325">
        <f t="shared" ca="1" si="1893"/>
        <v>694.44399999999996</v>
      </c>
      <c r="HG85" s="325">
        <f t="shared" ca="1" si="1893"/>
        <v>694.44399999999996</v>
      </c>
      <c r="HH85" s="325">
        <f t="shared" ca="1" si="1893"/>
        <v>694.44399999999996</v>
      </c>
      <c r="HI85" s="325">
        <f t="shared" ca="1" si="1893"/>
        <v>694.44399999999996</v>
      </c>
      <c r="HJ85" s="325">
        <f t="shared" ca="1" si="1893"/>
        <v>694.44399999999996</v>
      </c>
      <c r="HK85" s="325">
        <f t="shared" ca="1" si="1893"/>
        <v>694.44399999999996</v>
      </c>
      <c r="HL85" s="325">
        <f t="shared" ca="1" si="1893"/>
        <v>694.44399999999996</v>
      </c>
      <c r="HM85" s="325">
        <f t="shared" ca="1" si="1893"/>
        <v>694.44399999999996</v>
      </c>
      <c r="HN85" s="543">
        <f t="shared" ca="1" si="1856"/>
        <v>8333.3279999999977</v>
      </c>
      <c r="HO85" s="325">
        <f t="shared" ref="HO85:HZ85" ca="1" si="1894">HO86</f>
        <v>694.44399999999996</v>
      </c>
      <c r="HP85" s="325">
        <f t="shared" ca="1" si="1894"/>
        <v>694.44399999999996</v>
      </c>
      <c r="HQ85" s="325">
        <f t="shared" ca="1" si="1894"/>
        <v>694.44399999999996</v>
      </c>
      <c r="HR85" s="325">
        <f t="shared" ca="1" si="1894"/>
        <v>694.44399999999996</v>
      </c>
      <c r="HS85" s="325">
        <f t="shared" ca="1" si="1894"/>
        <v>694.44399999999996</v>
      </c>
      <c r="HT85" s="325">
        <f t="shared" ca="1" si="1894"/>
        <v>694.44399999999996</v>
      </c>
      <c r="HU85" s="325">
        <f t="shared" ca="1" si="1894"/>
        <v>694.44399999999996</v>
      </c>
      <c r="HV85" s="325">
        <f t="shared" ca="1" si="1894"/>
        <v>694.44399999999996</v>
      </c>
      <c r="HW85" s="325">
        <f t="shared" ca="1" si="1894"/>
        <v>694.44399999999996</v>
      </c>
      <c r="HX85" s="325">
        <f t="shared" ca="1" si="1894"/>
        <v>694.44399999999996</v>
      </c>
      <c r="HY85" s="325">
        <f t="shared" ca="1" si="1894"/>
        <v>694.44399999999996</v>
      </c>
      <c r="HZ85" s="325">
        <f t="shared" ca="1" si="1894"/>
        <v>694.44399999999996</v>
      </c>
      <c r="IA85" s="543">
        <f t="shared" ca="1" si="1858"/>
        <v>8333.3279999999977</v>
      </c>
      <c r="IB85" s="325">
        <f t="shared" ref="IB85:IM85" ca="1" si="1895">IB86</f>
        <v>694.44399999999996</v>
      </c>
      <c r="IC85" s="325">
        <f t="shared" ca="1" si="1895"/>
        <v>694.44399999999996</v>
      </c>
      <c r="ID85" s="325">
        <f t="shared" ca="1" si="1895"/>
        <v>694.44399999999996</v>
      </c>
      <c r="IE85" s="325">
        <f t="shared" ca="1" si="1895"/>
        <v>694.44399999999996</v>
      </c>
      <c r="IF85" s="325">
        <f t="shared" ca="1" si="1895"/>
        <v>694.44399999999996</v>
      </c>
      <c r="IG85" s="325">
        <f t="shared" ca="1" si="1895"/>
        <v>694.44399999999996</v>
      </c>
      <c r="IH85" s="325">
        <f t="shared" ca="1" si="1895"/>
        <v>694.44399999999996</v>
      </c>
      <c r="II85" s="325">
        <f t="shared" ca="1" si="1895"/>
        <v>694.44399999999996</v>
      </c>
      <c r="IJ85" s="325">
        <f t="shared" ca="1" si="1895"/>
        <v>694.44399999999996</v>
      </c>
      <c r="IK85" s="325">
        <f t="shared" ca="1" si="1895"/>
        <v>694.44399999999996</v>
      </c>
      <c r="IL85" s="325">
        <f t="shared" ca="1" si="1895"/>
        <v>694.44399999999996</v>
      </c>
      <c r="IM85" s="325">
        <f t="shared" ca="1" si="1895"/>
        <v>694.44399999999996</v>
      </c>
      <c r="IN85" s="543">
        <f t="shared" ca="1" si="1860"/>
        <v>8333.3279999999977</v>
      </c>
      <c r="IO85" s="325">
        <f t="shared" ref="IO85:IZ85" ca="1" si="1896">IO86</f>
        <v>694.44399999999996</v>
      </c>
      <c r="IP85" s="325">
        <f t="shared" ca="1" si="1896"/>
        <v>694.44399999999996</v>
      </c>
      <c r="IQ85" s="325">
        <f t="shared" ca="1" si="1896"/>
        <v>694.44399999999996</v>
      </c>
      <c r="IR85" s="325">
        <f t="shared" ca="1" si="1896"/>
        <v>694.44399999999996</v>
      </c>
      <c r="IS85" s="325">
        <f t="shared" ca="1" si="1896"/>
        <v>694.44399999999996</v>
      </c>
      <c r="IT85" s="325">
        <f t="shared" ca="1" si="1896"/>
        <v>694.44399999999996</v>
      </c>
      <c r="IU85" s="325">
        <f t="shared" ca="1" si="1896"/>
        <v>694.44399999999996</v>
      </c>
      <c r="IV85" s="325">
        <f t="shared" ca="1" si="1896"/>
        <v>694.44399999999996</v>
      </c>
      <c r="IW85" s="325">
        <f t="shared" ca="1" si="1896"/>
        <v>694.44399999999996</v>
      </c>
      <c r="IX85" s="325">
        <f t="shared" ca="1" si="1896"/>
        <v>694.44399999999996</v>
      </c>
      <c r="IY85" s="325">
        <f t="shared" ca="1" si="1896"/>
        <v>694.44399999999996</v>
      </c>
      <c r="IZ85" s="325">
        <f t="shared" ca="1" si="1896"/>
        <v>694.44399999999996</v>
      </c>
      <c r="JA85" s="543">
        <f t="shared" ca="1" si="1862"/>
        <v>8333.3279999999977</v>
      </c>
      <c r="JB85" s="325">
        <f t="shared" ref="JB85:JM85" ca="1" si="1897">JB86</f>
        <v>694.44399999999996</v>
      </c>
      <c r="JC85" s="325">
        <f t="shared" ca="1" si="1897"/>
        <v>694.44399999999996</v>
      </c>
      <c r="JD85" s="325">
        <f t="shared" ca="1" si="1897"/>
        <v>694.44399999999996</v>
      </c>
      <c r="JE85" s="325">
        <f t="shared" ca="1" si="1897"/>
        <v>694.44399999999996</v>
      </c>
      <c r="JF85" s="325">
        <f t="shared" ca="1" si="1897"/>
        <v>694.44399999999996</v>
      </c>
      <c r="JG85" s="325">
        <f t="shared" ca="1" si="1897"/>
        <v>694.44399999999996</v>
      </c>
      <c r="JH85" s="325">
        <f t="shared" ca="1" si="1897"/>
        <v>694.44399999999996</v>
      </c>
      <c r="JI85" s="325">
        <f t="shared" ca="1" si="1897"/>
        <v>694.44399999999996</v>
      </c>
      <c r="JJ85" s="325">
        <f t="shared" ca="1" si="1897"/>
        <v>694.44399999999996</v>
      </c>
      <c r="JK85" s="325">
        <f t="shared" ca="1" si="1897"/>
        <v>694.44399999999996</v>
      </c>
      <c r="JL85" s="325">
        <f t="shared" ca="1" si="1897"/>
        <v>694.44399999999996</v>
      </c>
      <c r="JM85" s="325">
        <f t="shared" ca="1" si="1897"/>
        <v>694.44399999999996</v>
      </c>
      <c r="JN85" s="543">
        <f t="shared" ca="1" si="1864"/>
        <v>8333.3279999999977</v>
      </c>
      <c r="JO85" s="325">
        <f t="shared" ref="JO85:JZ85" ca="1" si="1898">JO86</f>
        <v>694.44399999999996</v>
      </c>
      <c r="JP85" s="325">
        <f t="shared" ca="1" si="1898"/>
        <v>694.44399999999996</v>
      </c>
      <c r="JQ85" s="325">
        <f t="shared" ca="1" si="1898"/>
        <v>694.44399999999996</v>
      </c>
      <c r="JR85" s="325">
        <f t="shared" ca="1" si="1898"/>
        <v>694.44399999999996</v>
      </c>
      <c r="JS85" s="325">
        <f t="shared" ca="1" si="1898"/>
        <v>694.44399999999996</v>
      </c>
      <c r="JT85" s="325">
        <f t="shared" ca="1" si="1898"/>
        <v>694.44399999999996</v>
      </c>
      <c r="JU85" s="325">
        <f t="shared" ca="1" si="1898"/>
        <v>694.44399999999996</v>
      </c>
      <c r="JV85" s="325">
        <f t="shared" ca="1" si="1898"/>
        <v>694.44399999999996</v>
      </c>
      <c r="JW85" s="325">
        <f t="shared" ca="1" si="1898"/>
        <v>694.44399999999996</v>
      </c>
      <c r="JX85" s="325">
        <f t="shared" ca="1" si="1898"/>
        <v>694.44399999999996</v>
      </c>
      <c r="JY85" s="325">
        <f t="shared" ca="1" si="1898"/>
        <v>694.44399999999996</v>
      </c>
      <c r="JZ85" s="325">
        <f t="shared" ca="1" si="1898"/>
        <v>694.44399999999996</v>
      </c>
      <c r="KA85" s="543">
        <f t="shared" ca="1" si="1866"/>
        <v>8333.3279999999977</v>
      </c>
      <c r="KB85" s="325">
        <f t="shared" ref="KB85:KM85" ca="1" si="1899">KB86</f>
        <v>694.44399999999996</v>
      </c>
      <c r="KC85" s="325">
        <f t="shared" ca="1" si="1899"/>
        <v>694.44399999999996</v>
      </c>
      <c r="KD85" s="325">
        <f t="shared" ca="1" si="1899"/>
        <v>694.44399999999996</v>
      </c>
      <c r="KE85" s="325">
        <f t="shared" ca="1" si="1899"/>
        <v>694.44399999999996</v>
      </c>
      <c r="KF85" s="325">
        <f t="shared" ca="1" si="1899"/>
        <v>694.44399999999996</v>
      </c>
      <c r="KG85" s="325">
        <f t="shared" ca="1" si="1899"/>
        <v>694.44399999999996</v>
      </c>
      <c r="KH85" s="325">
        <f t="shared" ca="1" si="1899"/>
        <v>694.44399999999996</v>
      </c>
      <c r="KI85" s="325">
        <f t="shared" ca="1" si="1899"/>
        <v>694.44399999999996</v>
      </c>
      <c r="KJ85" s="325">
        <f t="shared" ca="1" si="1899"/>
        <v>694.44399999999996</v>
      </c>
      <c r="KK85" s="325">
        <f t="shared" ca="1" si="1899"/>
        <v>694.44399999999996</v>
      </c>
      <c r="KL85" s="325">
        <f t="shared" ca="1" si="1899"/>
        <v>694.44399999999996</v>
      </c>
      <c r="KM85" s="325">
        <f t="shared" ca="1" si="1899"/>
        <v>694.44399999999996</v>
      </c>
      <c r="KN85" s="543">
        <f t="shared" ca="1" si="1868"/>
        <v>8333.3279999999977</v>
      </c>
      <c r="KO85" s="325">
        <f t="shared" ref="KO85:KZ85" ca="1" si="1900">KO86</f>
        <v>694.44399999999996</v>
      </c>
      <c r="KP85" s="325">
        <f t="shared" ca="1" si="1900"/>
        <v>694.44399999999996</v>
      </c>
      <c r="KQ85" s="325">
        <f t="shared" ca="1" si="1900"/>
        <v>694.44399999999996</v>
      </c>
      <c r="KR85" s="325">
        <f t="shared" ca="1" si="1900"/>
        <v>694.44399999999996</v>
      </c>
      <c r="KS85" s="325">
        <f t="shared" ca="1" si="1900"/>
        <v>694.44399999999996</v>
      </c>
      <c r="KT85" s="325">
        <f t="shared" ca="1" si="1900"/>
        <v>694.44399999999996</v>
      </c>
      <c r="KU85" s="325">
        <f t="shared" ca="1" si="1900"/>
        <v>694.44399999999996</v>
      </c>
      <c r="KV85" s="325">
        <f t="shared" ca="1" si="1900"/>
        <v>694.44399999999996</v>
      </c>
      <c r="KW85" s="325">
        <f t="shared" ca="1" si="1900"/>
        <v>694.44399999999996</v>
      </c>
      <c r="KX85" s="325">
        <f t="shared" ca="1" si="1900"/>
        <v>694.44399999999996</v>
      </c>
      <c r="KY85" s="325">
        <f t="shared" ca="1" si="1900"/>
        <v>694.44399999999996</v>
      </c>
      <c r="KZ85" s="325">
        <f t="shared" ca="1" si="1900"/>
        <v>694.44399999999996</v>
      </c>
      <c r="LA85" s="543">
        <f t="shared" ca="1" si="1870"/>
        <v>8333.3279999999977</v>
      </c>
      <c r="LB85" s="325">
        <f t="shared" ref="LB85:LM85" ca="1" si="1901">LB86</f>
        <v>694.44399999999996</v>
      </c>
      <c r="LC85" s="325">
        <f t="shared" ca="1" si="1901"/>
        <v>694.44399999999996</v>
      </c>
      <c r="LD85" s="325">
        <f t="shared" ca="1" si="1901"/>
        <v>694.44399999999996</v>
      </c>
      <c r="LE85" s="325">
        <f t="shared" ca="1" si="1901"/>
        <v>694.44399999999996</v>
      </c>
      <c r="LF85" s="325">
        <f t="shared" ca="1" si="1901"/>
        <v>694.44399999999996</v>
      </c>
      <c r="LG85" s="325">
        <f t="shared" ca="1" si="1901"/>
        <v>694.44399999999996</v>
      </c>
      <c r="LH85" s="325">
        <f t="shared" ca="1" si="1901"/>
        <v>694.44399999999996</v>
      </c>
      <c r="LI85" s="325">
        <f t="shared" ca="1" si="1901"/>
        <v>694.44399999999996</v>
      </c>
      <c r="LJ85" s="325">
        <f t="shared" ca="1" si="1901"/>
        <v>694.44399999999996</v>
      </c>
      <c r="LK85" s="325">
        <f t="shared" ca="1" si="1901"/>
        <v>694.44399999999996</v>
      </c>
      <c r="LL85" s="325">
        <f t="shared" ca="1" si="1901"/>
        <v>694.44399999999996</v>
      </c>
      <c r="LM85" s="325">
        <f t="shared" ca="1" si="1901"/>
        <v>694.44399999999996</v>
      </c>
      <c r="LN85" s="543">
        <f t="shared" ca="1" si="1872"/>
        <v>8333.3279999999977</v>
      </c>
      <c r="LO85" s="325">
        <f t="shared" ref="LO85:LZ85" ca="1" si="1902">LO86</f>
        <v>694.44399999999996</v>
      </c>
      <c r="LP85" s="325">
        <f t="shared" ca="1" si="1902"/>
        <v>694.44399999999996</v>
      </c>
      <c r="LQ85" s="325">
        <f t="shared" ca="1" si="1902"/>
        <v>694.44399999999996</v>
      </c>
      <c r="LR85" s="325">
        <f t="shared" ca="1" si="1902"/>
        <v>694.44399999999996</v>
      </c>
      <c r="LS85" s="325">
        <f t="shared" ca="1" si="1902"/>
        <v>694.44399999999996</v>
      </c>
      <c r="LT85" s="325">
        <f t="shared" ca="1" si="1902"/>
        <v>694.44399999999996</v>
      </c>
      <c r="LU85" s="325">
        <f t="shared" ca="1" si="1902"/>
        <v>694.44399999999996</v>
      </c>
      <c r="LV85" s="325">
        <f t="shared" ca="1" si="1902"/>
        <v>694.44399999999996</v>
      </c>
      <c r="LW85" s="325">
        <f t="shared" ca="1" si="1902"/>
        <v>694.44399999999996</v>
      </c>
      <c r="LX85" s="325">
        <f t="shared" ca="1" si="1902"/>
        <v>694.44399999999996</v>
      </c>
      <c r="LY85" s="325">
        <f t="shared" ca="1" si="1902"/>
        <v>694.44399999999996</v>
      </c>
      <c r="LZ85" s="325">
        <f t="shared" ca="1" si="1902"/>
        <v>694.44399999999996</v>
      </c>
      <c r="MA85" s="543">
        <f t="shared" ca="1" si="1874"/>
        <v>8333.3279999999977</v>
      </c>
      <c r="MB85" s="325">
        <f t="shared" ref="MB85:MM85" ca="1" si="1903">MB86</f>
        <v>694.44399999999996</v>
      </c>
      <c r="MC85" s="325">
        <f t="shared" ca="1" si="1903"/>
        <v>694.44399999999996</v>
      </c>
      <c r="MD85" s="325">
        <f t="shared" ca="1" si="1903"/>
        <v>694.44399999999996</v>
      </c>
      <c r="ME85" s="325">
        <f t="shared" ca="1" si="1903"/>
        <v>694.44399999999996</v>
      </c>
      <c r="MF85" s="325">
        <f t="shared" ca="1" si="1903"/>
        <v>694.44399999999996</v>
      </c>
      <c r="MG85" s="325">
        <f t="shared" ca="1" si="1903"/>
        <v>694.44399999999996</v>
      </c>
      <c r="MH85" s="325">
        <f t="shared" ca="1" si="1903"/>
        <v>694.44399999999996</v>
      </c>
      <c r="MI85" s="325">
        <f t="shared" ca="1" si="1903"/>
        <v>694.44399999999996</v>
      </c>
      <c r="MJ85" s="325">
        <f t="shared" ca="1" si="1903"/>
        <v>694.44399999999996</v>
      </c>
      <c r="MK85" s="325">
        <f t="shared" ca="1" si="1903"/>
        <v>694.44399999999996</v>
      </c>
      <c r="ML85" s="325">
        <f t="shared" ca="1" si="1903"/>
        <v>694.44399999999996</v>
      </c>
      <c r="MM85" s="325">
        <f t="shared" ca="1" si="1903"/>
        <v>694.44399999999996</v>
      </c>
      <c r="MN85" s="543">
        <f t="shared" ca="1" si="1876"/>
        <v>8333.3279999999977</v>
      </c>
      <c r="MO85" s="325">
        <f t="shared" ref="MO85:MZ85" ca="1" si="1904">MO86</f>
        <v>694.44399999999996</v>
      </c>
      <c r="MP85" s="325">
        <f t="shared" ca="1" si="1904"/>
        <v>694.44399999999996</v>
      </c>
      <c r="MQ85" s="325">
        <f t="shared" ca="1" si="1904"/>
        <v>694.44399999999996</v>
      </c>
      <c r="MR85" s="325">
        <f t="shared" ca="1" si="1904"/>
        <v>694.44399999999996</v>
      </c>
      <c r="MS85" s="325">
        <f t="shared" ca="1" si="1904"/>
        <v>694.44399999999996</v>
      </c>
      <c r="MT85" s="325">
        <f t="shared" ca="1" si="1904"/>
        <v>694.44399999999996</v>
      </c>
      <c r="MU85" s="325">
        <f t="shared" ca="1" si="1904"/>
        <v>694.44399999999996</v>
      </c>
      <c r="MV85" s="325">
        <f t="shared" ca="1" si="1904"/>
        <v>694.44399999999996</v>
      </c>
      <c r="MW85" s="325">
        <f t="shared" ca="1" si="1904"/>
        <v>694.44399999999996</v>
      </c>
      <c r="MX85" s="325">
        <f t="shared" ca="1" si="1904"/>
        <v>694.44399999999996</v>
      </c>
      <c r="MY85" s="325">
        <f t="shared" ca="1" si="1904"/>
        <v>694.44399999999996</v>
      </c>
      <c r="MZ85" s="325">
        <f t="shared" ca="1" si="1904"/>
        <v>694.44399999999996</v>
      </c>
      <c r="NA85" s="543">
        <f t="shared" ca="1" si="1878"/>
        <v>8333.3279999999977</v>
      </c>
      <c r="NB85" s="325">
        <f t="shared" ref="NB85:NM85" ca="1" si="1905">NB86</f>
        <v>694.44399999999996</v>
      </c>
      <c r="NC85" s="325">
        <f t="shared" ca="1" si="1905"/>
        <v>694.44399999999996</v>
      </c>
      <c r="ND85" s="325">
        <f t="shared" ca="1" si="1905"/>
        <v>694.44399999999996</v>
      </c>
      <c r="NE85" s="325">
        <f t="shared" ca="1" si="1905"/>
        <v>694.44399999999996</v>
      </c>
      <c r="NF85" s="325">
        <f t="shared" ca="1" si="1905"/>
        <v>694.44399999999996</v>
      </c>
      <c r="NG85" s="325">
        <f t="shared" ca="1" si="1905"/>
        <v>694.44399999999996</v>
      </c>
      <c r="NH85" s="325">
        <f t="shared" ca="1" si="1905"/>
        <v>694.44399999999996</v>
      </c>
      <c r="NI85" s="325">
        <f t="shared" ca="1" si="1905"/>
        <v>694.44399999999996</v>
      </c>
      <c r="NJ85" s="325">
        <f t="shared" ca="1" si="1905"/>
        <v>694.44399999999996</v>
      </c>
      <c r="NK85" s="325">
        <f t="shared" ca="1" si="1905"/>
        <v>694.44399999999996</v>
      </c>
      <c r="NL85" s="325">
        <f t="shared" ca="1" si="1905"/>
        <v>694.44399999999996</v>
      </c>
      <c r="NM85" s="325">
        <f t="shared" ca="1" si="1905"/>
        <v>694.44399999999996</v>
      </c>
      <c r="NN85" s="543">
        <f t="shared" ca="1" si="1880"/>
        <v>8333.3279999999977</v>
      </c>
      <c r="NO85" s="325">
        <f t="shared" ref="NO85:NZ85" ca="1" si="1906">NO86</f>
        <v>694.44399999999996</v>
      </c>
      <c r="NP85" s="325">
        <f t="shared" ca="1" si="1906"/>
        <v>694.44399999999996</v>
      </c>
      <c r="NQ85" s="325">
        <f t="shared" ca="1" si="1906"/>
        <v>694.44399999999996</v>
      </c>
      <c r="NR85" s="325">
        <f t="shared" ca="1" si="1906"/>
        <v>694.44399999999996</v>
      </c>
      <c r="NS85" s="325">
        <f t="shared" ca="1" si="1906"/>
        <v>694.44399999999996</v>
      </c>
      <c r="NT85" s="325">
        <f t="shared" ca="1" si="1906"/>
        <v>694.44399999999996</v>
      </c>
      <c r="NU85" s="325">
        <f t="shared" ca="1" si="1906"/>
        <v>694.44399999999996</v>
      </c>
      <c r="NV85" s="325">
        <f t="shared" ca="1" si="1906"/>
        <v>694.44399999999996</v>
      </c>
      <c r="NW85" s="325">
        <f t="shared" ca="1" si="1906"/>
        <v>694.44399999999996</v>
      </c>
      <c r="NX85" s="325">
        <f t="shared" ca="1" si="1906"/>
        <v>694.44399999999996</v>
      </c>
      <c r="NY85" s="325">
        <f t="shared" ca="1" si="1906"/>
        <v>694.44399999999996</v>
      </c>
      <c r="NZ85" s="325">
        <f t="shared" ca="1" si="1906"/>
        <v>694.44399999999996</v>
      </c>
      <c r="OA85" s="543">
        <f t="shared" ca="1" si="1882"/>
        <v>8333.3279999999977</v>
      </c>
      <c r="OB85" s="325">
        <f t="shared" ref="OB85:OM85" ca="1" si="1907">OB86</f>
        <v>694.44399999999996</v>
      </c>
      <c r="OC85" s="325">
        <f t="shared" ca="1" si="1907"/>
        <v>694.44399999999996</v>
      </c>
      <c r="OD85" s="325">
        <f t="shared" ca="1" si="1907"/>
        <v>694.44399999999996</v>
      </c>
      <c r="OE85" s="325">
        <f t="shared" ca="1" si="1907"/>
        <v>694.44399999999996</v>
      </c>
      <c r="OF85" s="325">
        <f t="shared" ca="1" si="1907"/>
        <v>694.44399999999996</v>
      </c>
      <c r="OG85" s="325">
        <f t="shared" ca="1" si="1907"/>
        <v>694.44399999999996</v>
      </c>
      <c r="OH85" s="325">
        <f t="shared" ca="1" si="1907"/>
        <v>694.44399999999996</v>
      </c>
      <c r="OI85" s="325">
        <f t="shared" ca="1" si="1907"/>
        <v>694.44399999999996</v>
      </c>
      <c r="OJ85" s="325">
        <f t="shared" ca="1" si="1907"/>
        <v>694.44399999999996</v>
      </c>
      <c r="OK85" s="325">
        <f t="shared" ca="1" si="1907"/>
        <v>0</v>
      </c>
      <c r="OL85" s="325">
        <f t="shared" ca="1" si="1907"/>
        <v>0</v>
      </c>
      <c r="OM85" s="325">
        <f t="shared" ca="1" si="1907"/>
        <v>0</v>
      </c>
      <c r="ON85" s="543">
        <f t="shared" ca="1" si="1884"/>
        <v>6249.9959999999992</v>
      </c>
    </row>
    <row r="86" spans="1:404" outlineLevel="1">
      <c r="A86" s="209" t="s">
        <v>204</v>
      </c>
      <c r="B86" s="329">
        <f t="shared" ref="B86:K86" si="1908">SUM(B87:B89)</f>
        <v>0</v>
      </c>
      <c r="C86" s="329">
        <f t="shared" ca="1" si="1908"/>
        <v>0</v>
      </c>
      <c r="D86" s="329">
        <f t="shared" ca="1" si="1908"/>
        <v>0</v>
      </c>
      <c r="E86" s="329">
        <f t="shared" ca="1" si="1908"/>
        <v>0</v>
      </c>
      <c r="F86" s="329">
        <f t="shared" ca="1" si="1908"/>
        <v>0</v>
      </c>
      <c r="G86" s="329">
        <f t="shared" ca="1" si="1908"/>
        <v>0</v>
      </c>
      <c r="H86" s="329">
        <f t="shared" ca="1" si="1908"/>
        <v>0</v>
      </c>
      <c r="I86" s="329">
        <f t="shared" ca="1" si="1908"/>
        <v>0</v>
      </c>
      <c r="J86" s="329">
        <f t="shared" ca="1" si="1908"/>
        <v>0</v>
      </c>
      <c r="K86" s="329">
        <f t="shared" ca="1" si="1908"/>
        <v>0</v>
      </c>
      <c r="L86" s="329">
        <f t="shared" ref="L86" ca="1" si="1909">SUM(L87:L89)</f>
        <v>694.44399999999996</v>
      </c>
      <c r="M86" s="329">
        <f t="shared" ref="M86" ca="1" si="1910">SUM(M87:M89)</f>
        <v>694.44399999999996</v>
      </c>
      <c r="N86" s="544">
        <f t="shared" ca="1" si="1158"/>
        <v>1388.8879999999999</v>
      </c>
      <c r="O86" s="329">
        <f t="shared" ref="O86:X86" ca="1" si="1911">SUM(O87:O89)</f>
        <v>694.44399999999996</v>
      </c>
      <c r="P86" s="329">
        <f t="shared" ca="1" si="1911"/>
        <v>694.44399999999996</v>
      </c>
      <c r="Q86" s="329">
        <f t="shared" ca="1" si="1911"/>
        <v>694.44399999999996</v>
      </c>
      <c r="R86" s="329">
        <f t="shared" ca="1" si="1911"/>
        <v>694.44399999999996</v>
      </c>
      <c r="S86" s="329">
        <f t="shared" ca="1" si="1911"/>
        <v>694.44399999999996</v>
      </c>
      <c r="T86" s="329">
        <f t="shared" ca="1" si="1911"/>
        <v>694.44399999999996</v>
      </c>
      <c r="U86" s="329">
        <f t="shared" ca="1" si="1911"/>
        <v>694.44399999999996</v>
      </c>
      <c r="V86" s="329">
        <f t="shared" ca="1" si="1911"/>
        <v>694.44399999999996</v>
      </c>
      <c r="W86" s="329">
        <f t="shared" ca="1" si="1911"/>
        <v>694.44399999999996</v>
      </c>
      <c r="X86" s="329">
        <f t="shared" ca="1" si="1911"/>
        <v>694.44399999999996</v>
      </c>
      <c r="Y86" s="329">
        <f t="shared" ref="Y86:Z86" ca="1" si="1912">SUM(Y87:Y89)</f>
        <v>694.44399999999996</v>
      </c>
      <c r="Z86" s="329">
        <f t="shared" ca="1" si="1912"/>
        <v>694.44399999999996</v>
      </c>
      <c r="AA86" s="544">
        <f t="shared" ca="1" si="1826"/>
        <v>8333.3279999999977</v>
      </c>
      <c r="AB86" s="329">
        <f t="shared" ref="AB86:AM86" ca="1" si="1913">SUM(AB87:AB89)</f>
        <v>694.44399999999996</v>
      </c>
      <c r="AC86" s="329">
        <f t="shared" ca="1" si="1913"/>
        <v>694.44399999999996</v>
      </c>
      <c r="AD86" s="329">
        <f t="shared" ca="1" si="1913"/>
        <v>694.44399999999996</v>
      </c>
      <c r="AE86" s="329">
        <f t="shared" ca="1" si="1913"/>
        <v>694.44399999999996</v>
      </c>
      <c r="AF86" s="329">
        <f t="shared" ca="1" si="1913"/>
        <v>694.44399999999996</v>
      </c>
      <c r="AG86" s="329">
        <f t="shared" ca="1" si="1913"/>
        <v>694.44399999999996</v>
      </c>
      <c r="AH86" s="329">
        <f t="shared" ca="1" si="1913"/>
        <v>694.44399999999996</v>
      </c>
      <c r="AI86" s="329">
        <f t="shared" ca="1" si="1913"/>
        <v>694.44399999999996</v>
      </c>
      <c r="AJ86" s="329">
        <f t="shared" ca="1" si="1913"/>
        <v>694.44399999999996</v>
      </c>
      <c r="AK86" s="329">
        <f t="shared" ca="1" si="1913"/>
        <v>694.44399999999996</v>
      </c>
      <c r="AL86" s="329">
        <f t="shared" ca="1" si="1913"/>
        <v>694.44399999999996</v>
      </c>
      <c r="AM86" s="329">
        <f t="shared" ca="1" si="1913"/>
        <v>694.44399999999996</v>
      </c>
      <c r="AN86" s="544">
        <f t="shared" ca="1" si="1828"/>
        <v>8333.3279999999977</v>
      </c>
      <c r="AO86" s="329">
        <f t="shared" ref="AO86:AZ86" ca="1" si="1914">SUM(AO87:AO89)</f>
        <v>694.44399999999996</v>
      </c>
      <c r="AP86" s="329">
        <f t="shared" ca="1" si="1914"/>
        <v>694.44399999999996</v>
      </c>
      <c r="AQ86" s="329">
        <f t="shared" ca="1" si="1914"/>
        <v>694.44399999999996</v>
      </c>
      <c r="AR86" s="329">
        <f t="shared" ca="1" si="1914"/>
        <v>694.44399999999996</v>
      </c>
      <c r="AS86" s="329">
        <f t="shared" ca="1" si="1914"/>
        <v>694.44399999999996</v>
      </c>
      <c r="AT86" s="329">
        <f t="shared" ca="1" si="1914"/>
        <v>694.44399999999996</v>
      </c>
      <c r="AU86" s="329">
        <f t="shared" ca="1" si="1914"/>
        <v>694.44399999999996</v>
      </c>
      <c r="AV86" s="329">
        <f t="shared" ca="1" si="1914"/>
        <v>694.44399999999996</v>
      </c>
      <c r="AW86" s="329">
        <f t="shared" ca="1" si="1914"/>
        <v>694.44399999999996</v>
      </c>
      <c r="AX86" s="329">
        <f t="shared" ca="1" si="1914"/>
        <v>694.44399999999996</v>
      </c>
      <c r="AY86" s="329">
        <f t="shared" ca="1" si="1914"/>
        <v>694.44399999999996</v>
      </c>
      <c r="AZ86" s="329">
        <f t="shared" ca="1" si="1914"/>
        <v>694.44399999999996</v>
      </c>
      <c r="BA86" s="544">
        <f t="shared" ca="1" si="1830"/>
        <v>8333.3279999999977</v>
      </c>
      <c r="BB86" s="329">
        <f t="shared" ref="BB86:BM86" ca="1" si="1915">SUM(BB87:BB89)</f>
        <v>694.44399999999996</v>
      </c>
      <c r="BC86" s="329">
        <f t="shared" ca="1" si="1915"/>
        <v>694.44399999999996</v>
      </c>
      <c r="BD86" s="329">
        <f t="shared" ca="1" si="1915"/>
        <v>694.44399999999996</v>
      </c>
      <c r="BE86" s="329">
        <f t="shared" ca="1" si="1915"/>
        <v>694.44399999999996</v>
      </c>
      <c r="BF86" s="329">
        <f t="shared" ca="1" si="1915"/>
        <v>694.44399999999996</v>
      </c>
      <c r="BG86" s="329">
        <f t="shared" ca="1" si="1915"/>
        <v>694.44399999999996</v>
      </c>
      <c r="BH86" s="329">
        <f t="shared" ca="1" si="1915"/>
        <v>694.44399999999996</v>
      </c>
      <c r="BI86" s="329">
        <f t="shared" ca="1" si="1915"/>
        <v>694.44399999999996</v>
      </c>
      <c r="BJ86" s="329">
        <f t="shared" ca="1" si="1915"/>
        <v>694.44399999999996</v>
      </c>
      <c r="BK86" s="329">
        <f t="shared" ca="1" si="1915"/>
        <v>694.44399999999996</v>
      </c>
      <c r="BL86" s="329">
        <f t="shared" ca="1" si="1915"/>
        <v>694.44399999999996</v>
      </c>
      <c r="BM86" s="329">
        <f t="shared" ca="1" si="1915"/>
        <v>694.44399999999996</v>
      </c>
      <c r="BN86" s="544">
        <f t="shared" ca="1" si="1832"/>
        <v>8333.3279999999977</v>
      </c>
      <c r="BO86" s="329">
        <f t="shared" ref="BO86:BZ86" ca="1" si="1916">SUM(BO87:BO89)</f>
        <v>694.44399999999996</v>
      </c>
      <c r="BP86" s="329">
        <f t="shared" ca="1" si="1916"/>
        <v>694.44399999999996</v>
      </c>
      <c r="BQ86" s="329">
        <f t="shared" ca="1" si="1916"/>
        <v>694.44399999999996</v>
      </c>
      <c r="BR86" s="329">
        <f t="shared" ca="1" si="1916"/>
        <v>694.44399999999996</v>
      </c>
      <c r="BS86" s="329">
        <f t="shared" ca="1" si="1916"/>
        <v>694.44399999999996</v>
      </c>
      <c r="BT86" s="329">
        <f t="shared" ca="1" si="1916"/>
        <v>694.44399999999996</v>
      </c>
      <c r="BU86" s="329">
        <f t="shared" ca="1" si="1916"/>
        <v>694.44399999999996</v>
      </c>
      <c r="BV86" s="329">
        <f t="shared" ca="1" si="1916"/>
        <v>694.44399999999996</v>
      </c>
      <c r="BW86" s="329">
        <f t="shared" ca="1" si="1916"/>
        <v>694.44399999999996</v>
      </c>
      <c r="BX86" s="329">
        <f t="shared" ca="1" si="1916"/>
        <v>694.44399999999996</v>
      </c>
      <c r="BY86" s="329">
        <f t="shared" ca="1" si="1916"/>
        <v>694.44399999999996</v>
      </c>
      <c r="BZ86" s="329">
        <f t="shared" ca="1" si="1916"/>
        <v>694.44399999999996</v>
      </c>
      <c r="CA86" s="544">
        <f t="shared" ca="1" si="1834"/>
        <v>8333.3279999999977</v>
      </c>
      <c r="CB86" s="329">
        <f t="shared" ref="CB86:CM86" ca="1" si="1917">SUM(CB87:CB89)</f>
        <v>694.44399999999996</v>
      </c>
      <c r="CC86" s="329">
        <f t="shared" ca="1" si="1917"/>
        <v>694.44399999999996</v>
      </c>
      <c r="CD86" s="329">
        <f t="shared" ca="1" si="1917"/>
        <v>694.44399999999996</v>
      </c>
      <c r="CE86" s="329">
        <f t="shared" ca="1" si="1917"/>
        <v>694.44399999999996</v>
      </c>
      <c r="CF86" s="329">
        <f t="shared" ca="1" si="1917"/>
        <v>694.44399999999996</v>
      </c>
      <c r="CG86" s="329">
        <f t="shared" ca="1" si="1917"/>
        <v>694.44399999999996</v>
      </c>
      <c r="CH86" s="329">
        <f t="shared" ca="1" si="1917"/>
        <v>694.44399999999996</v>
      </c>
      <c r="CI86" s="329">
        <f t="shared" ca="1" si="1917"/>
        <v>694.44399999999996</v>
      </c>
      <c r="CJ86" s="329">
        <f t="shared" ca="1" si="1917"/>
        <v>694.44399999999996</v>
      </c>
      <c r="CK86" s="329">
        <f t="shared" ca="1" si="1917"/>
        <v>694.44399999999996</v>
      </c>
      <c r="CL86" s="329">
        <f t="shared" ca="1" si="1917"/>
        <v>694.44399999999996</v>
      </c>
      <c r="CM86" s="329">
        <f t="shared" ca="1" si="1917"/>
        <v>694.44399999999996</v>
      </c>
      <c r="CN86" s="544">
        <f t="shared" ca="1" si="1836"/>
        <v>8333.3279999999977</v>
      </c>
      <c r="CO86" s="329">
        <f t="shared" ref="CO86:CZ86" ca="1" si="1918">SUM(CO87:CO89)</f>
        <v>694.44399999999996</v>
      </c>
      <c r="CP86" s="329">
        <f t="shared" ca="1" si="1918"/>
        <v>694.44399999999996</v>
      </c>
      <c r="CQ86" s="329">
        <f t="shared" ca="1" si="1918"/>
        <v>694.44399999999996</v>
      </c>
      <c r="CR86" s="329">
        <f t="shared" ca="1" si="1918"/>
        <v>694.44399999999996</v>
      </c>
      <c r="CS86" s="329">
        <f t="shared" ca="1" si="1918"/>
        <v>694.44399999999996</v>
      </c>
      <c r="CT86" s="329">
        <f t="shared" ca="1" si="1918"/>
        <v>694.44399999999996</v>
      </c>
      <c r="CU86" s="329">
        <f t="shared" ca="1" si="1918"/>
        <v>694.44399999999996</v>
      </c>
      <c r="CV86" s="329">
        <f t="shared" ca="1" si="1918"/>
        <v>694.44399999999996</v>
      </c>
      <c r="CW86" s="329">
        <f t="shared" ca="1" si="1918"/>
        <v>694.44399999999996</v>
      </c>
      <c r="CX86" s="329">
        <f t="shared" ca="1" si="1918"/>
        <v>694.44399999999996</v>
      </c>
      <c r="CY86" s="329">
        <f t="shared" ca="1" si="1918"/>
        <v>694.44399999999996</v>
      </c>
      <c r="CZ86" s="329">
        <f t="shared" ca="1" si="1918"/>
        <v>694.44399999999996</v>
      </c>
      <c r="DA86" s="544">
        <f t="shared" ca="1" si="1838"/>
        <v>8333.3279999999977</v>
      </c>
      <c r="DB86" s="329">
        <f t="shared" ref="DB86:DM86" ca="1" si="1919">SUM(DB87:DB89)</f>
        <v>694.44399999999996</v>
      </c>
      <c r="DC86" s="329">
        <f t="shared" ca="1" si="1919"/>
        <v>694.44399999999996</v>
      </c>
      <c r="DD86" s="329">
        <f t="shared" ca="1" si="1919"/>
        <v>694.44399999999996</v>
      </c>
      <c r="DE86" s="329">
        <f t="shared" ca="1" si="1919"/>
        <v>694.44399999999996</v>
      </c>
      <c r="DF86" s="329">
        <f t="shared" ca="1" si="1919"/>
        <v>694.44399999999996</v>
      </c>
      <c r="DG86" s="329">
        <f t="shared" ca="1" si="1919"/>
        <v>694.44399999999996</v>
      </c>
      <c r="DH86" s="329">
        <f t="shared" ca="1" si="1919"/>
        <v>694.44399999999996</v>
      </c>
      <c r="DI86" s="329">
        <f t="shared" ca="1" si="1919"/>
        <v>694.44399999999996</v>
      </c>
      <c r="DJ86" s="329">
        <f t="shared" ca="1" si="1919"/>
        <v>694.44399999999996</v>
      </c>
      <c r="DK86" s="329">
        <f t="shared" ca="1" si="1919"/>
        <v>694.44399999999996</v>
      </c>
      <c r="DL86" s="329">
        <f t="shared" ca="1" si="1919"/>
        <v>694.44399999999996</v>
      </c>
      <c r="DM86" s="329">
        <f t="shared" ca="1" si="1919"/>
        <v>694.44399999999996</v>
      </c>
      <c r="DN86" s="544">
        <f t="shared" ca="1" si="1840"/>
        <v>8333.3279999999977</v>
      </c>
      <c r="DO86" s="329">
        <f t="shared" ref="DO86:DZ86" ca="1" si="1920">SUM(DO87:DO89)</f>
        <v>694.44399999999996</v>
      </c>
      <c r="DP86" s="329">
        <f t="shared" ca="1" si="1920"/>
        <v>694.44399999999996</v>
      </c>
      <c r="DQ86" s="329">
        <f t="shared" ca="1" si="1920"/>
        <v>694.44399999999996</v>
      </c>
      <c r="DR86" s="329">
        <f t="shared" ca="1" si="1920"/>
        <v>694.44399999999996</v>
      </c>
      <c r="DS86" s="329">
        <f t="shared" ca="1" si="1920"/>
        <v>694.44399999999996</v>
      </c>
      <c r="DT86" s="329">
        <f t="shared" ca="1" si="1920"/>
        <v>694.44399999999996</v>
      </c>
      <c r="DU86" s="329">
        <f t="shared" ca="1" si="1920"/>
        <v>694.44399999999996</v>
      </c>
      <c r="DV86" s="329">
        <f t="shared" ca="1" si="1920"/>
        <v>694.44399999999996</v>
      </c>
      <c r="DW86" s="329">
        <f t="shared" ca="1" si="1920"/>
        <v>694.44399999999996</v>
      </c>
      <c r="DX86" s="329">
        <f t="shared" ca="1" si="1920"/>
        <v>694.44399999999996</v>
      </c>
      <c r="DY86" s="329">
        <f t="shared" ca="1" si="1920"/>
        <v>694.44399999999996</v>
      </c>
      <c r="DZ86" s="329">
        <f t="shared" ca="1" si="1920"/>
        <v>694.44399999999996</v>
      </c>
      <c r="EA86" s="544">
        <f t="shared" ca="1" si="1842"/>
        <v>8333.3279999999977</v>
      </c>
      <c r="EB86" s="329">
        <f t="shared" ref="EB86:EM86" ca="1" si="1921">SUM(EB87:EB89)</f>
        <v>694.44399999999996</v>
      </c>
      <c r="EC86" s="329">
        <f t="shared" ca="1" si="1921"/>
        <v>694.44399999999996</v>
      </c>
      <c r="ED86" s="329">
        <f t="shared" ca="1" si="1921"/>
        <v>694.44399999999996</v>
      </c>
      <c r="EE86" s="329">
        <f t="shared" ca="1" si="1921"/>
        <v>694.44399999999996</v>
      </c>
      <c r="EF86" s="329">
        <f t="shared" ca="1" si="1921"/>
        <v>694.44399999999996</v>
      </c>
      <c r="EG86" s="329">
        <f t="shared" ca="1" si="1921"/>
        <v>694.44399999999996</v>
      </c>
      <c r="EH86" s="329">
        <f t="shared" ca="1" si="1921"/>
        <v>694.44399999999996</v>
      </c>
      <c r="EI86" s="329">
        <f t="shared" ca="1" si="1921"/>
        <v>694.44399999999996</v>
      </c>
      <c r="EJ86" s="329">
        <f t="shared" ca="1" si="1921"/>
        <v>694.44399999999996</v>
      </c>
      <c r="EK86" s="329">
        <f t="shared" ca="1" si="1921"/>
        <v>694.44399999999996</v>
      </c>
      <c r="EL86" s="329">
        <f t="shared" ca="1" si="1921"/>
        <v>694.44399999999996</v>
      </c>
      <c r="EM86" s="329">
        <f t="shared" ca="1" si="1921"/>
        <v>694.44399999999996</v>
      </c>
      <c r="EN86" s="544">
        <f t="shared" ca="1" si="1844"/>
        <v>8333.3279999999977</v>
      </c>
      <c r="EO86" s="329">
        <f t="shared" ref="EO86:EZ86" ca="1" si="1922">SUM(EO87:EO89)</f>
        <v>694.44399999999996</v>
      </c>
      <c r="EP86" s="329">
        <f t="shared" ca="1" si="1922"/>
        <v>694.44399999999996</v>
      </c>
      <c r="EQ86" s="329">
        <f t="shared" ca="1" si="1922"/>
        <v>694.44399999999996</v>
      </c>
      <c r="ER86" s="329">
        <f t="shared" ca="1" si="1922"/>
        <v>694.44399999999996</v>
      </c>
      <c r="ES86" s="329">
        <f t="shared" ca="1" si="1922"/>
        <v>694.44399999999996</v>
      </c>
      <c r="ET86" s="329">
        <f t="shared" ca="1" si="1922"/>
        <v>694.44399999999996</v>
      </c>
      <c r="EU86" s="329">
        <f t="shared" ca="1" si="1922"/>
        <v>694.44399999999996</v>
      </c>
      <c r="EV86" s="329">
        <f t="shared" ca="1" si="1922"/>
        <v>694.44399999999996</v>
      </c>
      <c r="EW86" s="329">
        <f t="shared" ca="1" si="1922"/>
        <v>694.44399999999996</v>
      </c>
      <c r="EX86" s="329">
        <f t="shared" ca="1" si="1922"/>
        <v>694.44399999999996</v>
      </c>
      <c r="EY86" s="329">
        <f t="shared" ca="1" si="1922"/>
        <v>694.44399999999996</v>
      </c>
      <c r="EZ86" s="329">
        <f t="shared" ca="1" si="1922"/>
        <v>694.44399999999996</v>
      </c>
      <c r="FA86" s="544">
        <f t="shared" ca="1" si="1846"/>
        <v>8333.3279999999977</v>
      </c>
      <c r="FB86" s="329">
        <f t="shared" ref="FB86:FM86" ca="1" si="1923">SUM(FB87:FB89)</f>
        <v>694.44399999999996</v>
      </c>
      <c r="FC86" s="329">
        <f t="shared" ca="1" si="1923"/>
        <v>694.44399999999996</v>
      </c>
      <c r="FD86" s="329">
        <f t="shared" ca="1" si="1923"/>
        <v>694.44399999999996</v>
      </c>
      <c r="FE86" s="329">
        <f t="shared" ca="1" si="1923"/>
        <v>694.44399999999996</v>
      </c>
      <c r="FF86" s="329">
        <f t="shared" ca="1" si="1923"/>
        <v>694.44399999999996</v>
      </c>
      <c r="FG86" s="329">
        <f t="shared" ca="1" si="1923"/>
        <v>694.44399999999996</v>
      </c>
      <c r="FH86" s="329">
        <f t="shared" ca="1" si="1923"/>
        <v>694.44399999999996</v>
      </c>
      <c r="FI86" s="329">
        <f t="shared" ca="1" si="1923"/>
        <v>694.44399999999996</v>
      </c>
      <c r="FJ86" s="329">
        <f t="shared" ca="1" si="1923"/>
        <v>694.44399999999996</v>
      </c>
      <c r="FK86" s="329">
        <f t="shared" ca="1" si="1923"/>
        <v>694.44399999999996</v>
      </c>
      <c r="FL86" s="329">
        <f t="shared" ca="1" si="1923"/>
        <v>694.44399999999996</v>
      </c>
      <c r="FM86" s="329">
        <f t="shared" ca="1" si="1923"/>
        <v>694.44399999999996</v>
      </c>
      <c r="FN86" s="544">
        <f t="shared" ca="1" si="1848"/>
        <v>8333.3279999999977</v>
      </c>
      <c r="FO86" s="329">
        <f t="shared" ref="FO86:FZ86" ca="1" si="1924">SUM(FO87:FO89)</f>
        <v>694.44399999999996</v>
      </c>
      <c r="FP86" s="329">
        <f t="shared" ca="1" si="1924"/>
        <v>694.44399999999996</v>
      </c>
      <c r="FQ86" s="329">
        <f t="shared" ca="1" si="1924"/>
        <v>694.44399999999996</v>
      </c>
      <c r="FR86" s="329">
        <f t="shared" ca="1" si="1924"/>
        <v>694.44399999999996</v>
      </c>
      <c r="FS86" s="329">
        <f t="shared" ca="1" si="1924"/>
        <v>694.44399999999996</v>
      </c>
      <c r="FT86" s="329">
        <f t="shared" ca="1" si="1924"/>
        <v>694.44399999999996</v>
      </c>
      <c r="FU86" s="329">
        <f t="shared" ca="1" si="1924"/>
        <v>694.44399999999996</v>
      </c>
      <c r="FV86" s="329">
        <f t="shared" ca="1" si="1924"/>
        <v>694.44399999999996</v>
      </c>
      <c r="FW86" s="329">
        <f t="shared" ca="1" si="1924"/>
        <v>694.44399999999996</v>
      </c>
      <c r="FX86" s="329">
        <f t="shared" ca="1" si="1924"/>
        <v>694.44399999999996</v>
      </c>
      <c r="FY86" s="329">
        <f t="shared" ca="1" si="1924"/>
        <v>694.44399999999996</v>
      </c>
      <c r="FZ86" s="329">
        <f t="shared" ca="1" si="1924"/>
        <v>694.44399999999996</v>
      </c>
      <c r="GA86" s="544">
        <f t="shared" ca="1" si="1850"/>
        <v>8333.3279999999977</v>
      </c>
      <c r="GB86" s="329">
        <f t="shared" ref="GB86:GM86" ca="1" si="1925">SUM(GB87:GB89)</f>
        <v>694.44399999999996</v>
      </c>
      <c r="GC86" s="329">
        <f t="shared" ca="1" si="1925"/>
        <v>694.44399999999996</v>
      </c>
      <c r="GD86" s="329">
        <f t="shared" ca="1" si="1925"/>
        <v>694.44399999999996</v>
      </c>
      <c r="GE86" s="329">
        <f t="shared" ca="1" si="1925"/>
        <v>694.44399999999996</v>
      </c>
      <c r="GF86" s="329">
        <f t="shared" ca="1" si="1925"/>
        <v>694.44399999999996</v>
      </c>
      <c r="GG86" s="329">
        <f t="shared" ca="1" si="1925"/>
        <v>694.44399999999996</v>
      </c>
      <c r="GH86" s="329">
        <f t="shared" ca="1" si="1925"/>
        <v>694.44399999999996</v>
      </c>
      <c r="GI86" s="329">
        <f t="shared" ca="1" si="1925"/>
        <v>694.44399999999996</v>
      </c>
      <c r="GJ86" s="329">
        <f t="shared" ca="1" si="1925"/>
        <v>694.44399999999996</v>
      </c>
      <c r="GK86" s="329">
        <f t="shared" ca="1" si="1925"/>
        <v>694.44399999999996</v>
      </c>
      <c r="GL86" s="329">
        <f t="shared" ca="1" si="1925"/>
        <v>694.44399999999996</v>
      </c>
      <c r="GM86" s="329">
        <f t="shared" ca="1" si="1925"/>
        <v>694.44399999999996</v>
      </c>
      <c r="GN86" s="544">
        <f t="shared" ca="1" si="1852"/>
        <v>8333.3279999999977</v>
      </c>
      <c r="GO86" s="329">
        <f t="shared" ref="GO86:GZ86" ca="1" si="1926">SUM(GO87:GO89)</f>
        <v>694.44399999999996</v>
      </c>
      <c r="GP86" s="329">
        <f t="shared" ca="1" si="1926"/>
        <v>694.44399999999996</v>
      </c>
      <c r="GQ86" s="329">
        <f t="shared" ca="1" si="1926"/>
        <v>694.44399999999996</v>
      </c>
      <c r="GR86" s="329">
        <f t="shared" ca="1" si="1926"/>
        <v>694.44399999999996</v>
      </c>
      <c r="GS86" s="329">
        <f t="shared" ca="1" si="1926"/>
        <v>694.44399999999996</v>
      </c>
      <c r="GT86" s="329">
        <f t="shared" ca="1" si="1926"/>
        <v>694.44399999999996</v>
      </c>
      <c r="GU86" s="329">
        <f t="shared" ca="1" si="1926"/>
        <v>694.44399999999996</v>
      </c>
      <c r="GV86" s="329">
        <f t="shared" ca="1" si="1926"/>
        <v>694.44399999999996</v>
      </c>
      <c r="GW86" s="329">
        <f t="shared" ca="1" si="1926"/>
        <v>694.44399999999996</v>
      </c>
      <c r="GX86" s="329">
        <f t="shared" ca="1" si="1926"/>
        <v>694.44399999999996</v>
      </c>
      <c r="GY86" s="329">
        <f t="shared" ca="1" si="1926"/>
        <v>694.44399999999996</v>
      </c>
      <c r="GZ86" s="329">
        <f t="shared" ca="1" si="1926"/>
        <v>694.44399999999996</v>
      </c>
      <c r="HA86" s="544">
        <f t="shared" ca="1" si="1854"/>
        <v>8333.3279999999977</v>
      </c>
      <c r="HB86" s="329">
        <f t="shared" ref="HB86:HM86" ca="1" si="1927">SUM(HB87:HB89)</f>
        <v>694.44399999999996</v>
      </c>
      <c r="HC86" s="329">
        <f t="shared" ca="1" si="1927"/>
        <v>694.44399999999996</v>
      </c>
      <c r="HD86" s="329">
        <f t="shared" ca="1" si="1927"/>
        <v>694.44399999999996</v>
      </c>
      <c r="HE86" s="329">
        <f t="shared" ca="1" si="1927"/>
        <v>694.44399999999996</v>
      </c>
      <c r="HF86" s="329">
        <f t="shared" ca="1" si="1927"/>
        <v>694.44399999999996</v>
      </c>
      <c r="HG86" s="329">
        <f t="shared" ca="1" si="1927"/>
        <v>694.44399999999996</v>
      </c>
      <c r="HH86" s="329">
        <f t="shared" ca="1" si="1927"/>
        <v>694.44399999999996</v>
      </c>
      <c r="HI86" s="329">
        <f t="shared" ca="1" si="1927"/>
        <v>694.44399999999996</v>
      </c>
      <c r="HJ86" s="329">
        <f t="shared" ca="1" si="1927"/>
        <v>694.44399999999996</v>
      </c>
      <c r="HK86" s="329">
        <f t="shared" ca="1" si="1927"/>
        <v>694.44399999999996</v>
      </c>
      <c r="HL86" s="329">
        <f t="shared" ca="1" si="1927"/>
        <v>694.44399999999996</v>
      </c>
      <c r="HM86" s="329">
        <f t="shared" ca="1" si="1927"/>
        <v>694.44399999999996</v>
      </c>
      <c r="HN86" s="544">
        <f t="shared" ca="1" si="1856"/>
        <v>8333.3279999999977</v>
      </c>
      <c r="HO86" s="329">
        <f t="shared" ref="HO86:HZ86" ca="1" si="1928">SUM(HO87:HO89)</f>
        <v>694.44399999999996</v>
      </c>
      <c r="HP86" s="329">
        <f t="shared" ca="1" si="1928"/>
        <v>694.44399999999996</v>
      </c>
      <c r="HQ86" s="329">
        <f t="shared" ca="1" si="1928"/>
        <v>694.44399999999996</v>
      </c>
      <c r="HR86" s="329">
        <f t="shared" ca="1" si="1928"/>
        <v>694.44399999999996</v>
      </c>
      <c r="HS86" s="329">
        <f t="shared" ca="1" si="1928"/>
        <v>694.44399999999996</v>
      </c>
      <c r="HT86" s="329">
        <f t="shared" ca="1" si="1928"/>
        <v>694.44399999999996</v>
      </c>
      <c r="HU86" s="329">
        <f t="shared" ca="1" si="1928"/>
        <v>694.44399999999996</v>
      </c>
      <c r="HV86" s="329">
        <f t="shared" ca="1" si="1928"/>
        <v>694.44399999999996</v>
      </c>
      <c r="HW86" s="329">
        <f t="shared" ca="1" si="1928"/>
        <v>694.44399999999996</v>
      </c>
      <c r="HX86" s="329">
        <f t="shared" ca="1" si="1928"/>
        <v>694.44399999999996</v>
      </c>
      <c r="HY86" s="329">
        <f t="shared" ca="1" si="1928"/>
        <v>694.44399999999996</v>
      </c>
      <c r="HZ86" s="329">
        <f t="shared" ca="1" si="1928"/>
        <v>694.44399999999996</v>
      </c>
      <c r="IA86" s="544">
        <f t="shared" ca="1" si="1858"/>
        <v>8333.3279999999977</v>
      </c>
      <c r="IB86" s="329">
        <f t="shared" ref="IB86:IM86" ca="1" si="1929">SUM(IB87:IB89)</f>
        <v>694.44399999999996</v>
      </c>
      <c r="IC86" s="329">
        <f t="shared" ca="1" si="1929"/>
        <v>694.44399999999996</v>
      </c>
      <c r="ID86" s="329">
        <f t="shared" ca="1" si="1929"/>
        <v>694.44399999999996</v>
      </c>
      <c r="IE86" s="329">
        <f t="shared" ca="1" si="1929"/>
        <v>694.44399999999996</v>
      </c>
      <c r="IF86" s="329">
        <f t="shared" ca="1" si="1929"/>
        <v>694.44399999999996</v>
      </c>
      <c r="IG86" s="329">
        <f t="shared" ca="1" si="1929"/>
        <v>694.44399999999996</v>
      </c>
      <c r="IH86" s="329">
        <f t="shared" ca="1" si="1929"/>
        <v>694.44399999999996</v>
      </c>
      <c r="II86" s="329">
        <f t="shared" ca="1" si="1929"/>
        <v>694.44399999999996</v>
      </c>
      <c r="IJ86" s="329">
        <f t="shared" ca="1" si="1929"/>
        <v>694.44399999999996</v>
      </c>
      <c r="IK86" s="329">
        <f t="shared" ca="1" si="1929"/>
        <v>694.44399999999996</v>
      </c>
      <c r="IL86" s="329">
        <f t="shared" ca="1" si="1929"/>
        <v>694.44399999999996</v>
      </c>
      <c r="IM86" s="329">
        <f t="shared" ca="1" si="1929"/>
        <v>694.44399999999996</v>
      </c>
      <c r="IN86" s="544">
        <f t="shared" ca="1" si="1860"/>
        <v>8333.3279999999977</v>
      </c>
      <c r="IO86" s="329">
        <f t="shared" ref="IO86:IZ86" ca="1" si="1930">SUM(IO87:IO89)</f>
        <v>694.44399999999996</v>
      </c>
      <c r="IP86" s="329">
        <f t="shared" ca="1" si="1930"/>
        <v>694.44399999999996</v>
      </c>
      <c r="IQ86" s="329">
        <f t="shared" ca="1" si="1930"/>
        <v>694.44399999999996</v>
      </c>
      <c r="IR86" s="329">
        <f t="shared" ca="1" si="1930"/>
        <v>694.44399999999996</v>
      </c>
      <c r="IS86" s="329">
        <f t="shared" ca="1" si="1930"/>
        <v>694.44399999999996</v>
      </c>
      <c r="IT86" s="329">
        <f t="shared" ca="1" si="1930"/>
        <v>694.44399999999996</v>
      </c>
      <c r="IU86" s="329">
        <f t="shared" ca="1" si="1930"/>
        <v>694.44399999999996</v>
      </c>
      <c r="IV86" s="329">
        <f t="shared" ca="1" si="1930"/>
        <v>694.44399999999996</v>
      </c>
      <c r="IW86" s="329">
        <f t="shared" ca="1" si="1930"/>
        <v>694.44399999999996</v>
      </c>
      <c r="IX86" s="329">
        <f t="shared" ca="1" si="1930"/>
        <v>694.44399999999996</v>
      </c>
      <c r="IY86" s="329">
        <f t="shared" ca="1" si="1930"/>
        <v>694.44399999999996</v>
      </c>
      <c r="IZ86" s="329">
        <f t="shared" ca="1" si="1930"/>
        <v>694.44399999999996</v>
      </c>
      <c r="JA86" s="544">
        <f t="shared" ca="1" si="1862"/>
        <v>8333.3279999999977</v>
      </c>
      <c r="JB86" s="329">
        <f t="shared" ref="JB86:JM86" ca="1" si="1931">SUM(JB87:JB89)</f>
        <v>694.44399999999996</v>
      </c>
      <c r="JC86" s="329">
        <f t="shared" ca="1" si="1931"/>
        <v>694.44399999999996</v>
      </c>
      <c r="JD86" s="329">
        <f t="shared" ca="1" si="1931"/>
        <v>694.44399999999996</v>
      </c>
      <c r="JE86" s="329">
        <f t="shared" ca="1" si="1931"/>
        <v>694.44399999999996</v>
      </c>
      <c r="JF86" s="329">
        <f t="shared" ca="1" si="1931"/>
        <v>694.44399999999996</v>
      </c>
      <c r="JG86" s="329">
        <f t="shared" ca="1" si="1931"/>
        <v>694.44399999999996</v>
      </c>
      <c r="JH86" s="329">
        <f t="shared" ca="1" si="1931"/>
        <v>694.44399999999996</v>
      </c>
      <c r="JI86" s="329">
        <f t="shared" ca="1" si="1931"/>
        <v>694.44399999999996</v>
      </c>
      <c r="JJ86" s="329">
        <f t="shared" ca="1" si="1931"/>
        <v>694.44399999999996</v>
      </c>
      <c r="JK86" s="329">
        <f t="shared" ca="1" si="1931"/>
        <v>694.44399999999996</v>
      </c>
      <c r="JL86" s="329">
        <f t="shared" ca="1" si="1931"/>
        <v>694.44399999999996</v>
      </c>
      <c r="JM86" s="329">
        <f t="shared" ca="1" si="1931"/>
        <v>694.44399999999996</v>
      </c>
      <c r="JN86" s="544">
        <f t="shared" ca="1" si="1864"/>
        <v>8333.3279999999977</v>
      </c>
      <c r="JO86" s="329">
        <f t="shared" ref="JO86:JZ86" ca="1" si="1932">SUM(JO87:JO89)</f>
        <v>694.44399999999996</v>
      </c>
      <c r="JP86" s="329">
        <f t="shared" ca="1" si="1932"/>
        <v>694.44399999999996</v>
      </c>
      <c r="JQ86" s="329">
        <f t="shared" ca="1" si="1932"/>
        <v>694.44399999999996</v>
      </c>
      <c r="JR86" s="329">
        <f t="shared" ca="1" si="1932"/>
        <v>694.44399999999996</v>
      </c>
      <c r="JS86" s="329">
        <f t="shared" ca="1" si="1932"/>
        <v>694.44399999999996</v>
      </c>
      <c r="JT86" s="329">
        <f t="shared" ca="1" si="1932"/>
        <v>694.44399999999996</v>
      </c>
      <c r="JU86" s="329">
        <f t="shared" ca="1" si="1932"/>
        <v>694.44399999999996</v>
      </c>
      <c r="JV86" s="329">
        <f t="shared" ca="1" si="1932"/>
        <v>694.44399999999996</v>
      </c>
      <c r="JW86" s="329">
        <f t="shared" ca="1" si="1932"/>
        <v>694.44399999999996</v>
      </c>
      <c r="JX86" s="329">
        <f t="shared" ca="1" si="1932"/>
        <v>694.44399999999996</v>
      </c>
      <c r="JY86" s="329">
        <f t="shared" ca="1" si="1932"/>
        <v>694.44399999999996</v>
      </c>
      <c r="JZ86" s="329">
        <f t="shared" ca="1" si="1932"/>
        <v>694.44399999999996</v>
      </c>
      <c r="KA86" s="544">
        <f t="shared" ca="1" si="1866"/>
        <v>8333.3279999999977</v>
      </c>
      <c r="KB86" s="329">
        <f t="shared" ref="KB86:KM86" ca="1" si="1933">SUM(KB87:KB89)</f>
        <v>694.44399999999996</v>
      </c>
      <c r="KC86" s="329">
        <f t="shared" ca="1" si="1933"/>
        <v>694.44399999999996</v>
      </c>
      <c r="KD86" s="329">
        <f t="shared" ca="1" si="1933"/>
        <v>694.44399999999996</v>
      </c>
      <c r="KE86" s="329">
        <f t="shared" ca="1" si="1933"/>
        <v>694.44399999999996</v>
      </c>
      <c r="KF86" s="329">
        <f t="shared" ca="1" si="1933"/>
        <v>694.44399999999996</v>
      </c>
      <c r="KG86" s="329">
        <f t="shared" ca="1" si="1933"/>
        <v>694.44399999999996</v>
      </c>
      <c r="KH86" s="329">
        <f t="shared" ca="1" si="1933"/>
        <v>694.44399999999996</v>
      </c>
      <c r="KI86" s="329">
        <f t="shared" ca="1" si="1933"/>
        <v>694.44399999999996</v>
      </c>
      <c r="KJ86" s="329">
        <f t="shared" ca="1" si="1933"/>
        <v>694.44399999999996</v>
      </c>
      <c r="KK86" s="329">
        <f t="shared" ca="1" si="1933"/>
        <v>694.44399999999996</v>
      </c>
      <c r="KL86" s="329">
        <f t="shared" ca="1" si="1933"/>
        <v>694.44399999999996</v>
      </c>
      <c r="KM86" s="329">
        <f t="shared" ca="1" si="1933"/>
        <v>694.44399999999996</v>
      </c>
      <c r="KN86" s="544">
        <f t="shared" ca="1" si="1868"/>
        <v>8333.3279999999977</v>
      </c>
      <c r="KO86" s="329">
        <f t="shared" ref="KO86:KZ86" ca="1" si="1934">SUM(KO87:KO89)</f>
        <v>694.44399999999996</v>
      </c>
      <c r="KP86" s="329">
        <f t="shared" ca="1" si="1934"/>
        <v>694.44399999999996</v>
      </c>
      <c r="KQ86" s="329">
        <f t="shared" ca="1" si="1934"/>
        <v>694.44399999999996</v>
      </c>
      <c r="KR86" s="329">
        <f t="shared" ca="1" si="1934"/>
        <v>694.44399999999996</v>
      </c>
      <c r="KS86" s="329">
        <f t="shared" ca="1" si="1934"/>
        <v>694.44399999999996</v>
      </c>
      <c r="KT86" s="329">
        <f t="shared" ca="1" si="1934"/>
        <v>694.44399999999996</v>
      </c>
      <c r="KU86" s="329">
        <f t="shared" ca="1" si="1934"/>
        <v>694.44399999999996</v>
      </c>
      <c r="KV86" s="329">
        <f t="shared" ca="1" si="1934"/>
        <v>694.44399999999996</v>
      </c>
      <c r="KW86" s="329">
        <f t="shared" ca="1" si="1934"/>
        <v>694.44399999999996</v>
      </c>
      <c r="KX86" s="329">
        <f t="shared" ca="1" si="1934"/>
        <v>694.44399999999996</v>
      </c>
      <c r="KY86" s="329">
        <f t="shared" ca="1" si="1934"/>
        <v>694.44399999999996</v>
      </c>
      <c r="KZ86" s="329">
        <f t="shared" ca="1" si="1934"/>
        <v>694.44399999999996</v>
      </c>
      <c r="LA86" s="544">
        <f t="shared" ca="1" si="1870"/>
        <v>8333.3279999999977</v>
      </c>
      <c r="LB86" s="329">
        <f t="shared" ref="LB86:LM86" ca="1" si="1935">SUM(LB87:LB89)</f>
        <v>694.44399999999996</v>
      </c>
      <c r="LC86" s="329">
        <f t="shared" ca="1" si="1935"/>
        <v>694.44399999999996</v>
      </c>
      <c r="LD86" s="329">
        <f t="shared" ca="1" si="1935"/>
        <v>694.44399999999996</v>
      </c>
      <c r="LE86" s="329">
        <f t="shared" ca="1" si="1935"/>
        <v>694.44399999999996</v>
      </c>
      <c r="LF86" s="329">
        <f t="shared" ca="1" si="1935"/>
        <v>694.44399999999996</v>
      </c>
      <c r="LG86" s="329">
        <f t="shared" ca="1" si="1935"/>
        <v>694.44399999999996</v>
      </c>
      <c r="LH86" s="329">
        <f t="shared" ca="1" si="1935"/>
        <v>694.44399999999996</v>
      </c>
      <c r="LI86" s="329">
        <f t="shared" ca="1" si="1935"/>
        <v>694.44399999999996</v>
      </c>
      <c r="LJ86" s="329">
        <f t="shared" ca="1" si="1935"/>
        <v>694.44399999999996</v>
      </c>
      <c r="LK86" s="329">
        <f t="shared" ca="1" si="1935"/>
        <v>694.44399999999996</v>
      </c>
      <c r="LL86" s="329">
        <f t="shared" ca="1" si="1935"/>
        <v>694.44399999999996</v>
      </c>
      <c r="LM86" s="329">
        <f t="shared" ca="1" si="1935"/>
        <v>694.44399999999996</v>
      </c>
      <c r="LN86" s="544">
        <f t="shared" ca="1" si="1872"/>
        <v>8333.3279999999977</v>
      </c>
      <c r="LO86" s="329">
        <f t="shared" ref="LO86:LZ86" ca="1" si="1936">SUM(LO87:LO89)</f>
        <v>694.44399999999996</v>
      </c>
      <c r="LP86" s="329">
        <f t="shared" ca="1" si="1936"/>
        <v>694.44399999999996</v>
      </c>
      <c r="LQ86" s="329">
        <f t="shared" ca="1" si="1936"/>
        <v>694.44399999999996</v>
      </c>
      <c r="LR86" s="329">
        <f t="shared" ca="1" si="1936"/>
        <v>694.44399999999996</v>
      </c>
      <c r="LS86" s="329">
        <f t="shared" ca="1" si="1936"/>
        <v>694.44399999999996</v>
      </c>
      <c r="LT86" s="329">
        <f t="shared" ca="1" si="1936"/>
        <v>694.44399999999996</v>
      </c>
      <c r="LU86" s="329">
        <f t="shared" ca="1" si="1936"/>
        <v>694.44399999999996</v>
      </c>
      <c r="LV86" s="329">
        <f t="shared" ca="1" si="1936"/>
        <v>694.44399999999996</v>
      </c>
      <c r="LW86" s="329">
        <f t="shared" ca="1" si="1936"/>
        <v>694.44399999999996</v>
      </c>
      <c r="LX86" s="329">
        <f t="shared" ca="1" si="1936"/>
        <v>694.44399999999996</v>
      </c>
      <c r="LY86" s="329">
        <f t="shared" ca="1" si="1936"/>
        <v>694.44399999999996</v>
      </c>
      <c r="LZ86" s="329">
        <f t="shared" ca="1" si="1936"/>
        <v>694.44399999999996</v>
      </c>
      <c r="MA86" s="544">
        <f t="shared" ca="1" si="1874"/>
        <v>8333.3279999999977</v>
      </c>
      <c r="MB86" s="329">
        <f t="shared" ref="MB86:MM86" ca="1" si="1937">SUM(MB87:MB89)</f>
        <v>694.44399999999996</v>
      </c>
      <c r="MC86" s="329">
        <f t="shared" ca="1" si="1937"/>
        <v>694.44399999999996</v>
      </c>
      <c r="MD86" s="329">
        <f t="shared" ca="1" si="1937"/>
        <v>694.44399999999996</v>
      </c>
      <c r="ME86" s="329">
        <f t="shared" ca="1" si="1937"/>
        <v>694.44399999999996</v>
      </c>
      <c r="MF86" s="329">
        <f t="shared" ca="1" si="1937"/>
        <v>694.44399999999996</v>
      </c>
      <c r="MG86" s="329">
        <f t="shared" ca="1" si="1937"/>
        <v>694.44399999999996</v>
      </c>
      <c r="MH86" s="329">
        <f t="shared" ca="1" si="1937"/>
        <v>694.44399999999996</v>
      </c>
      <c r="MI86" s="329">
        <f t="shared" ca="1" si="1937"/>
        <v>694.44399999999996</v>
      </c>
      <c r="MJ86" s="329">
        <f t="shared" ca="1" si="1937"/>
        <v>694.44399999999996</v>
      </c>
      <c r="MK86" s="329">
        <f t="shared" ca="1" si="1937"/>
        <v>694.44399999999996</v>
      </c>
      <c r="ML86" s="329">
        <f t="shared" ca="1" si="1937"/>
        <v>694.44399999999996</v>
      </c>
      <c r="MM86" s="329">
        <f t="shared" ca="1" si="1937"/>
        <v>694.44399999999996</v>
      </c>
      <c r="MN86" s="544">
        <f t="shared" ca="1" si="1876"/>
        <v>8333.3279999999977</v>
      </c>
      <c r="MO86" s="329">
        <f t="shared" ref="MO86:MZ86" ca="1" si="1938">SUM(MO87:MO89)</f>
        <v>694.44399999999996</v>
      </c>
      <c r="MP86" s="329">
        <f t="shared" ca="1" si="1938"/>
        <v>694.44399999999996</v>
      </c>
      <c r="MQ86" s="329">
        <f t="shared" ca="1" si="1938"/>
        <v>694.44399999999996</v>
      </c>
      <c r="MR86" s="329">
        <f t="shared" ca="1" si="1938"/>
        <v>694.44399999999996</v>
      </c>
      <c r="MS86" s="329">
        <f t="shared" ca="1" si="1938"/>
        <v>694.44399999999996</v>
      </c>
      <c r="MT86" s="329">
        <f t="shared" ca="1" si="1938"/>
        <v>694.44399999999996</v>
      </c>
      <c r="MU86" s="329">
        <f t="shared" ca="1" si="1938"/>
        <v>694.44399999999996</v>
      </c>
      <c r="MV86" s="329">
        <f t="shared" ca="1" si="1938"/>
        <v>694.44399999999996</v>
      </c>
      <c r="MW86" s="329">
        <f t="shared" ca="1" si="1938"/>
        <v>694.44399999999996</v>
      </c>
      <c r="MX86" s="329">
        <f t="shared" ca="1" si="1938"/>
        <v>694.44399999999996</v>
      </c>
      <c r="MY86" s="329">
        <f t="shared" ca="1" si="1938"/>
        <v>694.44399999999996</v>
      </c>
      <c r="MZ86" s="329">
        <f t="shared" ca="1" si="1938"/>
        <v>694.44399999999996</v>
      </c>
      <c r="NA86" s="544">
        <f t="shared" ca="1" si="1878"/>
        <v>8333.3279999999977</v>
      </c>
      <c r="NB86" s="329">
        <f t="shared" ref="NB86:NM86" ca="1" si="1939">SUM(NB87:NB89)</f>
        <v>694.44399999999996</v>
      </c>
      <c r="NC86" s="329">
        <f t="shared" ca="1" si="1939"/>
        <v>694.44399999999996</v>
      </c>
      <c r="ND86" s="329">
        <f t="shared" ca="1" si="1939"/>
        <v>694.44399999999996</v>
      </c>
      <c r="NE86" s="329">
        <f t="shared" ca="1" si="1939"/>
        <v>694.44399999999996</v>
      </c>
      <c r="NF86" s="329">
        <f t="shared" ca="1" si="1939"/>
        <v>694.44399999999996</v>
      </c>
      <c r="NG86" s="329">
        <f t="shared" ca="1" si="1939"/>
        <v>694.44399999999996</v>
      </c>
      <c r="NH86" s="329">
        <f t="shared" ca="1" si="1939"/>
        <v>694.44399999999996</v>
      </c>
      <c r="NI86" s="329">
        <f t="shared" ca="1" si="1939"/>
        <v>694.44399999999996</v>
      </c>
      <c r="NJ86" s="329">
        <f t="shared" ca="1" si="1939"/>
        <v>694.44399999999996</v>
      </c>
      <c r="NK86" s="329">
        <f t="shared" ca="1" si="1939"/>
        <v>694.44399999999996</v>
      </c>
      <c r="NL86" s="329">
        <f t="shared" ca="1" si="1939"/>
        <v>694.44399999999996</v>
      </c>
      <c r="NM86" s="329">
        <f t="shared" ca="1" si="1939"/>
        <v>694.44399999999996</v>
      </c>
      <c r="NN86" s="544">
        <f t="shared" ca="1" si="1880"/>
        <v>8333.3279999999977</v>
      </c>
      <c r="NO86" s="329">
        <f t="shared" ref="NO86:NZ86" ca="1" si="1940">SUM(NO87:NO89)</f>
        <v>694.44399999999996</v>
      </c>
      <c r="NP86" s="329">
        <f t="shared" ca="1" si="1940"/>
        <v>694.44399999999996</v>
      </c>
      <c r="NQ86" s="329">
        <f t="shared" ca="1" si="1940"/>
        <v>694.44399999999996</v>
      </c>
      <c r="NR86" s="329">
        <f t="shared" ca="1" si="1940"/>
        <v>694.44399999999996</v>
      </c>
      <c r="NS86" s="329">
        <f t="shared" ca="1" si="1940"/>
        <v>694.44399999999996</v>
      </c>
      <c r="NT86" s="329">
        <f t="shared" ca="1" si="1940"/>
        <v>694.44399999999996</v>
      </c>
      <c r="NU86" s="329">
        <f t="shared" ca="1" si="1940"/>
        <v>694.44399999999996</v>
      </c>
      <c r="NV86" s="329">
        <f t="shared" ca="1" si="1940"/>
        <v>694.44399999999996</v>
      </c>
      <c r="NW86" s="329">
        <f t="shared" ca="1" si="1940"/>
        <v>694.44399999999996</v>
      </c>
      <c r="NX86" s="329">
        <f t="shared" ca="1" si="1940"/>
        <v>694.44399999999996</v>
      </c>
      <c r="NY86" s="329">
        <f t="shared" ca="1" si="1940"/>
        <v>694.44399999999996</v>
      </c>
      <c r="NZ86" s="329">
        <f t="shared" ca="1" si="1940"/>
        <v>694.44399999999996</v>
      </c>
      <c r="OA86" s="544">
        <f t="shared" ca="1" si="1882"/>
        <v>8333.3279999999977</v>
      </c>
      <c r="OB86" s="329">
        <f t="shared" ref="OB86:OM86" ca="1" si="1941">SUM(OB87:OB89)</f>
        <v>694.44399999999996</v>
      </c>
      <c r="OC86" s="329">
        <f t="shared" ca="1" si="1941"/>
        <v>694.44399999999996</v>
      </c>
      <c r="OD86" s="329">
        <f t="shared" ca="1" si="1941"/>
        <v>694.44399999999996</v>
      </c>
      <c r="OE86" s="329">
        <f t="shared" ca="1" si="1941"/>
        <v>694.44399999999996</v>
      </c>
      <c r="OF86" s="329">
        <f t="shared" ca="1" si="1941"/>
        <v>694.44399999999996</v>
      </c>
      <c r="OG86" s="329">
        <f t="shared" ca="1" si="1941"/>
        <v>694.44399999999996</v>
      </c>
      <c r="OH86" s="329">
        <f t="shared" ca="1" si="1941"/>
        <v>694.44399999999996</v>
      </c>
      <c r="OI86" s="329">
        <f t="shared" ca="1" si="1941"/>
        <v>694.44399999999996</v>
      </c>
      <c r="OJ86" s="329">
        <f t="shared" ca="1" si="1941"/>
        <v>694.44399999999996</v>
      </c>
      <c r="OK86" s="329">
        <f t="shared" ca="1" si="1941"/>
        <v>0</v>
      </c>
      <c r="OL86" s="329">
        <f t="shared" ca="1" si="1941"/>
        <v>0</v>
      </c>
      <c r="OM86" s="329">
        <f t="shared" ca="1" si="1941"/>
        <v>0</v>
      </c>
      <c r="ON86" s="544">
        <f t="shared" ca="1" si="1884"/>
        <v>6249.9959999999992</v>
      </c>
    </row>
    <row r="87" spans="1:404" ht="26.25" outlineLevel="1">
      <c r="A87" s="271" t="str">
        <f>"Основной долг по кредитам ИнвП, "&amp;Инвестор</f>
        <v>Основной долг по кредитам ИнвП, ФИЛИАЛ N8 ПАО КБ "ЦЕНТР-ИНВЕСТ"</v>
      </c>
      <c r="B87" s="333" t="str">
        <f>IF(AND(НачИнвП_Дата&lt;=B$3,КИнвП_Дата&gt;B$3),
             SUMPRODUCT((MONTH(B$3)&amp;YEAR(B$3)=MONTH(Кредит_ИнвП[Дата выдачи и погашения кредита])&amp;YEAR(Кредит_ИнвП[Дата выдачи и погашения кредита]))*Кредит_ИнвП[Возврат, руб.])/1000,
             "")</f>
        <v/>
      </c>
      <c r="C87" s="333" t="str">
        <f ca="1">IF(AND(НачИнвП_Дата&lt;=C$3,КИнвП_Дата&gt;C$3),
             SUMPRODUCT((MONTH(C$3)&amp;YEAR(C$3)=MONTH(Кредит_ИнвП[Дата выдачи и погашения кредита])&amp;YEAR(Кредит_ИнвП[Дата выдачи и погашения кредита]))*Кредит_ИнвП[Возврат, руб.])/1000,
             "")</f>
        <v/>
      </c>
      <c r="D87" s="333" t="str">
        <f ca="1">IF(AND(НачИнвП_Дата&lt;=D$3,КИнвП_Дата&gt;D$3),
             SUMPRODUCT((MONTH(D$3)&amp;YEAR(D$3)=MONTH(Кредит_ИнвП[Дата выдачи и погашения кредита])&amp;YEAR(Кредит_ИнвП[Дата выдачи и погашения кредита]))*Кредит_ИнвП[Возврат, руб.])/1000,
             "")</f>
        <v/>
      </c>
      <c r="E87" s="333" t="str">
        <f ca="1">IF(AND(НачИнвП_Дата&lt;=E$3,КИнвП_Дата&gt;E$3),
             SUMPRODUCT((MONTH(E$3)&amp;YEAR(E$3)=MONTH(Кредит_ИнвП[Дата выдачи и погашения кредита])&amp;YEAR(Кредит_ИнвП[Дата выдачи и погашения кредита]))*Кредит_ИнвП[Возврат, руб.])/1000,
             "")</f>
        <v/>
      </c>
      <c r="F87" s="333" t="str">
        <f ca="1">IF(AND(НачИнвП_Дата&lt;=F$3,КИнвП_Дата&gt;F$3),
             SUMPRODUCT((MONTH(F$3)&amp;YEAR(F$3)=MONTH(Кредит_ИнвП[Дата выдачи и погашения кредита])&amp;YEAR(Кредит_ИнвП[Дата выдачи и погашения кредита]))*Кредит_ИнвП[Возврат, руб.])/1000,
             "")</f>
        <v/>
      </c>
      <c r="G87" s="333" t="str">
        <f ca="1">IF(AND(НачИнвП_Дата&lt;=G$3,КИнвП_Дата&gt;G$3),
             SUMPRODUCT((MONTH(G$3)&amp;YEAR(G$3)=MONTH(Кредит_ИнвП[Дата выдачи и погашения кредита])&amp;YEAR(Кредит_ИнвП[Дата выдачи и погашения кредита]))*Кредит_ИнвП[Возврат, руб.])/1000,
             "")</f>
        <v/>
      </c>
      <c r="H87" s="333" t="str">
        <f ca="1">IF(AND(НачИнвП_Дата&lt;=H$3,КИнвП_Дата&gt;H$3),
             SUMPRODUCT((MONTH(H$3)&amp;YEAR(H$3)=MONTH(Кредит_ИнвП[Дата выдачи и погашения кредита])&amp;YEAR(Кредит_ИнвП[Дата выдачи и погашения кредита]))*Кредит_ИнвП[Возврат, руб.])/1000,
             "")</f>
        <v/>
      </c>
      <c r="I87" s="333" t="str">
        <f ca="1">IF(AND(НачИнвП_Дата&lt;=I$3,КИнвП_Дата&gt;I$3),
             SUMPRODUCT((MONTH(I$3)&amp;YEAR(I$3)=MONTH(Кредит_ИнвП[Дата выдачи и погашения кредита])&amp;YEAR(Кредит_ИнвП[Дата выдачи и погашения кредита]))*Кредит_ИнвП[Возврат, руб.])/1000,
             "")</f>
        <v/>
      </c>
      <c r="J87" s="333" t="str">
        <f ca="1">IF(AND(НачИнвП_Дата&lt;=J$3,КИнвП_Дата&gt;J$3),
             SUMPRODUCT((MONTH(J$3)&amp;YEAR(J$3)=MONTH(Кредит_ИнвП[Дата выдачи и погашения кредита])&amp;YEAR(Кредит_ИнвП[Дата выдачи и погашения кредита]))*Кредит_ИнвП[Возврат, руб.])/1000,
             "")</f>
        <v/>
      </c>
      <c r="K87" s="333">
        <f ca="1">IF(AND(НачИнвП_Дата&lt;=K$3,КИнвП_Дата&gt;K$3),
             SUMPRODUCT((MONTH(K$3)&amp;YEAR(K$3)=MONTH(Кредит_ИнвП[Дата выдачи и погашения кредита])&amp;YEAR(Кредит_ИнвП[Дата выдачи и погашения кредита]))*Кредит_ИнвП[Возврат, руб.])/1000,
             "")</f>
        <v>0</v>
      </c>
      <c r="L87" s="333">
        <f ca="1">IF(AND(НачИнвП_Дата&lt;=L$3,КИнвП_Дата&gt;L$3),
             SUMPRODUCT((MONTH(L$3)&amp;YEAR(L$3)=MONTH(Кредит_ИнвП[Дата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87" s="333">
        <f ca="1">IF(AND(НачИнвП_Дата&lt;=M$3,КИнвП_Дата&gt;M$3),
             SUMPRODUCT((MONTH(M$3)&amp;YEAR(M$3)=MONTH(Кредит_ИнвП[Дата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87" s="602">
        <f t="shared" ca="1" si="1158"/>
        <v>1388.8879999999999</v>
      </c>
      <c r="O87" s="333">
        <f ca="1">IF(AND(НачИнвП_Дата&lt;=O$3,КИнвП_Дата&gt;O$3),
             SUMPRODUCT((MONTH(O$3)&amp;YEAR(O$3)=MONTH(Кредит_ИнвП[Дата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P87" s="333">
        <f ca="1">IF(AND(НачИнвП_Дата&lt;=P$3,КИнвП_Дата&gt;P$3),
             SUMPRODUCT((MONTH(P$3)&amp;YEAR(P$3)=MONTH(Кредит_ИнвП[Дата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Q87" s="333">
        <f ca="1">IF(AND(НачИнвП_Дата&lt;=Q$3,КИнвП_Дата&gt;Q$3),
             SUMPRODUCT((MONTH(Q$3)&amp;YEAR(Q$3)=MONTH(Кредит_ИнвП[Дата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R87" s="333">
        <f ca="1">IF(AND(НачИнвП_Дата&lt;=R$3,КИнвП_Дата&gt;R$3),
             SUMPRODUCT((MONTH(R$3)&amp;YEAR(R$3)=MONTH(Кредит_ИнвП[Дата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S87" s="333">
        <f ca="1">IF(AND(НачИнвП_Дата&lt;=S$3,КИнвП_Дата&gt;S$3),
             SUMPRODUCT((MONTH(S$3)&amp;YEAR(S$3)=MONTH(Кредит_ИнвП[Дата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T87" s="333">
        <f ca="1">IF(AND(НачИнвП_Дата&lt;=T$3,КИнвП_Дата&gt;T$3),
             SUMPRODUCT((MONTH(T$3)&amp;YEAR(T$3)=MONTH(Кредит_ИнвП[Дата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U87" s="333">
        <f ca="1">IF(AND(НачИнвП_Дата&lt;=U$3,КИнвП_Дата&gt;U$3),
             SUMPRODUCT((MONTH(U$3)&amp;YEAR(U$3)=MONTH(Кредит_ИнвП[Дата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V87" s="333">
        <f ca="1">IF(AND(НачИнвП_Дата&lt;=V$3,КИнвП_Дата&gt;V$3),
             SUMPRODUCT((MONTH(V$3)&amp;YEAR(V$3)=MONTH(Кредит_ИнвП[Дата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W87" s="333">
        <f ca="1">IF(AND(НачИнвП_Дата&lt;=W$3,КИнвП_Дата&gt;W$3),
             SUMPRODUCT((MONTH(W$3)&amp;YEAR(W$3)=MONTH(Кредит_ИнвП[Дата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X87" s="333">
        <f ca="1">IF(AND(НачИнвП_Дата&lt;=X$3,КИнвП_Дата&gt;X$3),
             SUMPRODUCT((MONTH(X$3)&amp;YEAR(X$3)=MONTH(Кредит_ИнвП[Дата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Y87" s="333">
        <f ca="1">IF(AND(НачИнвП_Дата&lt;=Y$3,КИнвП_Дата&gt;Y$3),
             SUMPRODUCT((MONTH(Y$3)&amp;YEAR(Y$3)=MONTH(Кредит_ИнвП[Дата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Z87" s="333">
        <f ca="1">IF(AND(НачИнвП_Дата&lt;=Z$3,КИнвП_Дата&gt;Z$3),
             SUMPRODUCT((MONTH(Z$3)&amp;YEAR(Z$3)=MONTH(Кредит_ИнвП[Дата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A87" s="546">
        <f t="shared" ca="1" si="1826"/>
        <v>8333.3279999999977</v>
      </c>
      <c r="AB87" s="333">
        <f ca="1">IF(AND(НачИнвП_Дата&lt;=AB$3,КИнвП_Дата&gt;AB$3),
             SUMPRODUCT((MONTH(AB$3)&amp;YEAR(AB$3)=MONTH(Кредит_ИнвП[Дата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C87" s="333">
        <f ca="1">IF(AND(НачИнвП_Дата&lt;=AC$3,КИнвП_Дата&gt;AC$3),
             SUMPRODUCT((MONTH(AC$3)&amp;YEAR(AC$3)=MONTH(Кредит_ИнвП[Дата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D87" s="333">
        <f ca="1">IF(AND(НачИнвП_Дата&lt;=AD$3,КИнвП_Дата&gt;AD$3),
             SUMPRODUCT((MONTH(AD$3)&amp;YEAR(AD$3)=MONTH(Кредит_ИнвП[Дата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E87" s="333">
        <f ca="1">IF(AND(НачИнвП_Дата&lt;=AE$3,КИнвП_Дата&gt;AE$3),
             SUMPRODUCT((MONTH(AE$3)&amp;YEAR(AE$3)=MONTH(Кредит_ИнвП[Дата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F87" s="333">
        <f ca="1">IF(AND(НачИнвП_Дата&lt;=AF$3,КИнвП_Дата&gt;AF$3),
             SUMPRODUCT((MONTH(AF$3)&amp;YEAR(AF$3)=MONTH(Кредит_ИнвП[Дата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G87" s="333">
        <f ca="1">IF(AND(НачИнвП_Дата&lt;=AG$3,КИнвП_Дата&gt;AG$3),
             SUMPRODUCT((MONTH(AG$3)&amp;YEAR(AG$3)=MONTH(Кредит_ИнвП[Дата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H87" s="333">
        <f ca="1">IF(AND(НачИнвП_Дата&lt;=AH$3,КИнвП_Дата&gt;AH$3),
             SUMPRODUCT((MONTH(AH$3)&amp;YEAR(AH$3)=MONTH(Кредит_ИнвП[Дата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I87" s="333">
        <f ca="1">IF(AND(НачИнвП_Дата&lt;=AI$3,КИнвП_Дата&gt;AI$3),
             SUMPRODUCT((MONTH(AI$3)&amp;YEAR(AI$3)=MONTH(Кредит_ИнвП[Дата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J87" s="333">
        <f ca="1">IF(AND(НачИнвП_Дата&lt;=AJ$3,КИнвП_Дата&gt;AJ$3),
             SUMPRODUCT((MONTH(AJ$3)&amp;YEAR(AJ$3)=MONTH(Кредит_ИнвП[Дата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K87" s="333">
        <f ca="1">IF(AND(НачИнвП_Дата&lt;=AK$3,КИнвП_Дата&gt;AK$3),
             SUMPRODUCT((MONTH(AK$3)&amp;YEAR(AK$3)=MONTH(Кредит_ИнвП[Дата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L87" s="333">
        <f ca="1">IF(AND(НачИнвП_Дата&lt;=AL$3,КИнвП_Дата&gt;AL$3),
             SUMPRODUCT((MONTH(AL$3)&amp;YEAR(AL$3)=MONTH(Кредит_ИнвП[Дата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M87" s="333">
        <f ca="1">IF(AND(НачИнвП_Дата&lt;=AM$3,КИнвП_Дата&gt;AM$3),
             SUMPRODUCT((MONTH(AM$3)&amp;YEAR(AM$3)=MONTH(Кредит_ИнвП[Дата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N87" s="546">
        <f t="shared" ca="1" si="1828"/>
        <v>8333.3279999999977</v>
      </c>
      <c r="AO87" s="333">
        <f ca="1">IF(AND(НачИнвП_Дата&lt;=AO$3,КИнвП_Дата&gt;AO$3),
             SUMPRODUCT((MONTH(AO$3)&amp;YEAR(AO$3)=MONTH(Кредит_ИнвП[Дата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P87" s="333">
        <f ca="1">IF(AND(НачИнвП_Дата&lt;=AP$3,КИнвП_Дата&gt;AP$3),
             SUMPRODUCT((MONTH(AP$3)&amp;YEAR(AP$3)=MONTH(Кредит_ИнвП[Дата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Q87" s="333">
        <f ca="1">IF(AND(НачИнвП_Дата&lt;=AQ$3,КИнвП_Дата&gt;AQ$3),
             SUMPRODUCT((MONTH(AQ$3)&amp;YEAR(AQ$3)=MONTH(Кредит_ИнвП[Дата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R87" s="333">
        <f ca="1">IF(AND(НачИнвП_Дата&lt;=AR$3,КИнвП_Дата&gt;AR$3),
             SUMPRODUCT((MONTH(AR$3)&amp;YEAR(AR$3)=MONTH(Кредит_ИнвП[Дата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S87" s="333">
        <f ca="1">IF(AND(НачИнвП_Дата&lt;=AS$3,КИнвП_Дата&gt;AS$3),
             SUMPRODUCT((MONTH(AS$3)&amp;YEAR(AS$3)=MONTH(Кредит_ИнвП[Дата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T87" s="333">
        <f ca="1">IF(AND(НачИнвП_Дата&lt;=AT$3,КИнвП_Дата&gt;AT$3),
             SUMPRODUCT((MONTH(AT$3)&amp;YEAR(AT$3)=MONTH(Кредит_ИнвП[Дата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U87" s="333">
        <f ca="1">IF(AND(НачИнвП_Дата&lt;=AU$3,КИнвП_Дата&gt;AU$3),
             SUMPRODUCT((MONTH(AU$3)&amp;YEAR(AU$3)=MONTH(Кредит_ИнвП[Дата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V87" s="333">
        <f ca="1">IF(AND(НачИнвП_Дата&lt;=AV$3,КИнвП_Дата&gt;AV$3),
             SUMPRODUCT((MONTH(AV$3)&amp;YEAR(AV$3)=MONTH(Кредит_ИнвП[Дата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W87" s="333">
        <f ca="1">IF(AND(НачИнвП_Дата&lt;=AW$3,КИнвП_Дата&gt;AW$3),
             SUMPRODUCT((MONTH(AW$3)&amp;YEAR(AW$3)=MONTH(Кредит_ИнвП[Дата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X87" s="333">
        <f ca="1">IF(AND(НачИнвП_Дата&lt;=AX$3,КИнвП_Дата&gt;AX$3),
             SUMPRODUCT((MONTH(AX$3)&amp;YEAR(AX$3)=MONTH(Кредит_ИнвП[Дата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Y87" s="333">
        <f ca="1">IF(AND(НачИнвП_Дата&lt;=AY$3,КИнвП_Дата&gt;AY$3),
             SUMPRODUCT((MONTH(AY$3)&amp;YEAR(AY$3)=MONTH(Кредит_ИнвП[Дата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AZ87" s="333">
        <f ca="1">IF(AND(НачИнвП_Дата&lt;=AZ$3,КИнвП_Дата&gt;AZ$3),
             SUMPRODUCT((MONTH(AZ$3)&amp;YEAR(AZ$3)=MONTH(Кредит_ИнвП[Дата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A87" s="546">
        <f t="shared" ca="1" si="1830"/>
        <v>8333.3279999999977</v>
      </c>
      <c r="BB87" s="333">
        <f ca="1">IF(AND(НачИнвП_Дата&lt;=BB$3,КИнвП_Дата&gt;BB$3),
             SUMPRODUCT((MONTH(BB$3)&amp;YEAR(BB$3)=MONTH(Кредит_ИнвП[Дата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C87" s="333">
        <f ca="1">IF(AND(НачИнвП_Дата&lt;=BC$3,КИнвП_Дата&gt;BC$3),
             SUMPRODUCT((MONTH(BC$3)&amp;YEAR(BC$3)=MONTH(Кредит_ИнвП[Дата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D87" s="333">
        <f ca="1">IF(AND(НачИнвП_Дата&lt;=BD$3,КИнвП_Дата&gt;BD$3),
             SUMPRODUCT((MONTH(BD$3)&amp;YEAR(BD$3)=MONTH(Кредит_ИнвП[Дата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E87" s="333">
        <f ca="1">IF(AND(НачИнвП_Дата&lt;=BE$3,КИнвП_Дата&gt;BE$3),
             SUMPRODUCT((MONTH(BE$3)&amp;YEAR(BE$3)=MONTH(Кредит_ИнвП[Дата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F87" s="333">
        <f ca="1">IF(AND(НачИнвП_Дата&lt;=BF$3,КИнвП_Дата&gt;BF$3),
             SUMPRODUCT((MONTH(BF$3)&amp;YEAR(BF$3)=MONTH(Кредит_ИнвП[Дата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G87" s="333">
        <f ca="1">IF(AND(НачИнвП_Дата&lt;=BG$3,КИнвП_Дата&gt;BG$3),
             SUMPRODUCT((MONTH(BG$3)&amp;YEAR(BG$3)=MONTH(Кредит_ИнвП[Дата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H87" s="333">
        <f ca="1">IF(AND(НачИнвП_Дата&lt;=BH$3,КИнвП_Дата&gt;BH$3),
             SUMPRODUCT((MONTH(BH$3)&amp;YEAR(BH$3)=MONTH(Кредит_ИнвП[Дата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I87" s="333">
        <f ca="1">IF(AND(НачИнвП_Дата&lt;=BI$3,КИнвП_Дата&gt;BI$3),
             SUMPRODUCT((MONTH(BI$3)&amp;YEAR(BI$3)=MONTH(Кредит_ИнвП[Дата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J87" s="333">
        <f ca="1">IF(AND(НачИнвП_Дата&lt;=BJ$3,КИнвП_Дата&gt;BJ$3),
             SUMPRODUCT((MONTH(BJ$3)&amp;YEAR(BJ$3)=MONTH(Кредит_ИнвП[Дата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K87" s="333">
        <f ca="1">IF(AND(НачИнвП_Дата&lt;=BK$3,КИнвП_Дата&gt;BK$3),
             SUMPRODUCT((MONTH(BK$3)&amp;YEAR(BK$3)=MONTH(Кредит_ИнвП[Дата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L87" s="333">
        <f ca="1">IF(AND(НачИнвП_Дата&lt;=BL$3,КИнвП_Дата&gt;BL$3),
             SUMPRODUCT((MONTH(BL$3)&amp;YEAR(BL$3)=MONTH(Кредит_ИнвП[Дата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M87" s="333">
        <f ca="1">IF(AND(НачИнвП_Дата&lt;=BM$3,КИнвП_Дата&gt;BM$3),
             SUMPRODUCT((MONTH(BM$3)&amp;YEAR(BM$3)=MONTH(Кредит_ИнвП[Дата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N87" s="546">
        <f t="shared" ca="1" si="1832"/>
        <v>8333.3279999999977</v>
      </c>
      <c r="BO87" s="333">
        <f ca="1">IF(AND(НачИнвП_Дата&lt;=BO$3,КИнвП_Дата&gt;BO$3),
             SUMPRODUCT((MONTH(BO$3)&amp;YEAR(BO$3)=MONTH(Кредит_ИнвП[Дата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P87" s="333">
        <f ca="1">IF(AND(НачИнвП_Дата&lt;=BP$3,КИнвП_Дата&gt;BP$3),
             SUMPRODUCT((MONTH(BP$3)&amp;YEAR(BP$3)=MONTH(Кредит_ИнвП[Дата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Q87" s="333">
        <f ca="1">IF(AND(НачИнвП_Дата&lt;=BQ$3,КИнвП_Дата&gt;BQ$3),
             SUMPRODUCT((MONTH(BQ$3)&amp;YEAR(BQ$3)=MONTH(Кредит_ИнвП[Дата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R87" s="333">
        <f ca="1">IF(AND(НачИнвП_Дата&lt;=BR$3,КИнвП_Дата&gt;BR$3),
             SUMPRODUCT((MONTH(BR$3)&amp;YEAR(BR$3)=MONTH(Кредит_ИнвП[Дата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S87" s="333">
        <f ca="1">IF(AND(НачИнвП_Дата&lt;=BS$3,КИнвП_Дата&gt;BS$3),
             SUMPRODUCT((MONTH(BS$3)&amp;YEAR(BS$3)=MONTH(Кредит_ИнвП[Дата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T87" s="333">
        <f ca="1">IF(AND(НачИнвП_Дата&lt;=BT$3,КИнвП_Дата&gt;BT$3),
             SUMPRODUCT((MONTH(BT$3)&amp;YEAR(BT$3)=MONTH(Кредит_ИнвП[Дата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U87" s="333">
        <f ca="1">IF(AND(НачИнвП_Дата&lt;=BU$3,КИнвП_Дата&gt;BU$3),
             SUMPRODUCT((MONTH(BU$3)&amp;YEAR(BU$3)=MONTH(Кредит_ИнвП[Дата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V87" s="333">
        <f ca="1">IF(AND(НачИнвП_Дата&lt;=BV$3,КИнвП_Дата&gt;BV$3),
             SUMPRODUCT((MONTH(BV$3)&amp;YEAR(BV$3)=MONTH(Кредит_ИнвП[Дата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W87" s="333">
        <f ca="1">IF(AND(НачИнвП_Дата&lt;=BW$3,КИнвП_Дата&gt;BW$3),
             SUMPRODUCT((MONTH(BW$3)&amp;YEAR(BW$3)=MONTH(Кредит_ИнвП[Дата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X87" s="333">
        <f ca="1">IF(AND(НачИнвП_Дата&lt;=BX$3,КИнвП_Дата&gt;BX$3),
             SUMPRODUCT((MONTH(BX$3)&amp;YEAR(BX$3)=MONTH(Кредит_ИнвП[Дата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Y87" s="333">
        <f ca="1">IF(AND(НачИнвП_Дата&lt;=BY$3,КИнвП_Дата&gt;BY$3),
             SUMPRODUCT((MONTH(BY$3)&amp;YEAR(BY$3)=MONTH(Кредит_ИнвП[Дата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BZ87" s="333">
        <f ca="1">IF(AND(НачИнвП_Дата&lt;=BZ$3,КИнвП_Дата&gt;BZ$3),
             SUMPRODUCT((MONTH(BZ$3)&amp;YEAR(BZ$3)=MONTH(Кредит_ИнвП[Дата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A87" s="546">
        <f t="shared" ca="1" si="1834"/>
        <v>8333.3279999999977</v>
      </c>
      <c r="CB87" s="333">
        <f ca="1">IF(AND(НачИнвП_Дата&lt;=CB$3,КИнвП_Дата&gt;CB$3),
             SUMPRODUCT((MONTH(CB$3)&amp;YEAR(CB$3)=MONTH(Кредит_ИнвП[Дата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C87" s="333">
        <f ca="1">IF(AND(НачИнвП_Дата&lt;=CC$3,КИнвП_Дата&gt;CC$3),
             SUMPRODUCT((MONTH(CC$3)&amp;YEAR(CC$3)=MONTH(Кредит_ИнвП[Дата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D87" s="333">
        <f ca="1">IF(AND(НачИнвП_Дата&lt;=CD$3,КИнвП_Дата&gt;CD$3),
             SUMPRODUCT((MONTH(CD$3)&amp;YEAR(CD$3)=MONTH(Кредит_ИнвП[Дата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E87" s="333">
        <f ca="1">IF(AND(НачИнвП_Дата&lt;=CE$3,КИнвП_Дата&gt;CE$3),
             SUMPRODUCT((MONTH(CE$3)&amp;YEAR(CE$3)=MONTH(Кредит_ИнвП[Дата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F87" s="333">
        <f ca="1">IF(AND(НачИнвП_Дата&lt;=CF$3,КИнвП_Дата&gt;CF$3),
             SUMPRODUCT((MONTH(CF$3)&amp;YEAR(CF$3)=MONTH(Кредит_ИнвП[Дата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G87" s="333">
        <f ca="1">IF(AND(НачИнвП_Дата&lt;=CG$3,КИнвП_Дата&gt;CG$3),
             SUMPRODUCT((MONTH(CG$3)&amp;YEAR(CG$3)=MONTH(Кредит_ИнвП[Дата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H87" s="333">
        <f ca="1">IF(AND(НачИнвП_Дата&lt;=CH$3,КИнвП_Дата&gt;CH$3),
             SUMPRODUCT((MONTH(CH$3)&amp;YEAR(CH$3)=MONTH(Кредит_ИнвП[Дата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I87" s="333">
        <f ca="1">IF(AND(НачИнвП_Дата&lt;=CI$3,КИнвП_Дата&gt;CI$3),
             SUMPRODUCT((MONTH(CI$3)&amp;YEAR(CI$3)=MONTH(Кредит_ИнвП[Дата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J87" s="333">
        <f ca="1">IF(AND(НачИнвП_Дата&lt;=CJ$3,КИнвП_Дата&gt;CJ$3),
             SUMPRODUCT((MONTH(CJ$3)&amp;YEAR(CJ$3)=MONTH(Кредит_ИнвП[Дата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K87" s="333">
        <f ca="1">IF(AND(НачИнвП_Дата&lt;=CK$3,КИнвП_Дата&gt;CK$3),
             SUMPRODUCT((MONTH(CK$3)&amp;YEAR(CK$3)=MONTH(Кредит_ИнвП[Дата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L87" s="333">
        <f ca="1">IF(AND(НачИнвП_Дата&lt;=CL$3,КИнвП_Дата&gt;CL$3),
             SUMPRODUCT((MONTH(CL$3)&amp;YEAR(CL$3)=MONTH(Кредит_ИнвП[Дата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M87" s="333">
        <f ca="1">IF(AND(НачИнвП_Дата&lt;=CM$3,КИнвП_Дата&gt;CM$3),
             SUMPRODUCT((MONTH(CM$3)&amp;YEAR(CM$3)=MONTH(Кредит_ИнвП[Дата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N87" s="546">
        <f t="shared" ca="1" si="1836"/>
        <v>8333.3279999999977</v>
      </c>
      <c r="CO87" s="333">
        <f ca="1">IF(AND(НачИнвП_Дата&lt;=CO$3,КИнвП_Дата&gt;CO$3),
             SUMPRODUCT((MONTH(CO$3)&amp;YEAR(CO$3)=MONTH(Кредит_ИнвП[Дата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P87" s="333">
        <f ca="1">IF(AND(НачИнвП_Дата&lt;=CP$3,КИнвП_Дата&gt;CP$3),
             SUMPRODUCT((MONTH(CP$3)&amp;YEAR(CP$3)=MONTH(Кредит_ИнвП[Дата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Q87" s="333">
        <f ca="1">IF(AND(НачИнвП_Дата&lt;=CQ$3,КИнвП_Дата&gt;CQ$3),
             SUMPRODUCT((MONTH(CQ$3)&amp;YEAR(CQ$3)=MONTH(Кредит_ИнвП[Дата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R87" s="333">
        <f ca="1">IF(AND(НачИнвП_Дата&lt;=CR$3,КИнвП_Дата&gt;CR$3),
             SUMPRODUCT((MONTH(CR$3)&amp;YEAR(CR$3)=MONTH(Кредит_ИнвП[Дата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S87" s="333">
        <f ca="1">IF(AND(НачИнвП_Дата&lt;=CS$3,КИнвП_Дата&gt;CS$3),
             SUMPRODUCT((MONTH(CS$3)&amp;YEAR(CS$3)=MONTH(Кредит_ИнвП[Дата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T87" s="333">
        <f ca="1">IF(AND(НачИнвП_Дата&lt;=CT$3,КИнвП_Дата&gt;CT$3),
             SUMPRODUCT((MONTH(CT$3)&amp;YEAR(CT$3)=MONTH(Кредит_ИнвП[Дата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U87" s="333">
        <f ca="1">IF(AND(НачИнвП_Дата&lt;=CU$3,КИнвП_Дата&gt;CU$3),
             SUMPRODUCT((MONTH(CU$3)&amp;YEAR(CU$3)=MONTH(Кредит_ИнвП[Дата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V87" s="333">
        <f ca="1">IF(AND(НачИнвП_Дата&lt;=CV$3,КИнвП_Дата&gt;CV$3),
             SUMPRODUCT((MONTH(CV$3)&amp;YEAR(CV$3)=MONTH(Кредит_ИнвП[Дата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W87" s="333">
        <f ca="1">IF(AND(НачИнвП_Дата&lt;=CW$3,КИнвП_Дата&gt;CW$3),
             SUMPRODUCT((MONTH(CW$3)&amp;YEAR(CW$3)=MONTH(Кредит_ИнвП[Дата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X87" s="333">
        <f ca="1">IF(AND(НачИнвП_Дата&lt;=CX$3,КИнвП_Дата&gt;CX$3),
             SUMPRODUCT((MONTH(CX$3)&amp;YEAR(CX$3)=MONTH(Кредит_ИнвП[Дата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Y87" s="333">
        <f ca="1">IF(AND(НачИнвП_Дата&lt;=CY$3,КИнвП_Дата&gt;CY$3),
             SUMPRODUCT((MONTH(CY$3)&amp;YEAR(CY$3)=MONTH(Кредит_ИнвП[Дата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CZ87" s="333">
        <f ca="1">IF(AND(НачИнвП_Дата&lt;=CZ$3,КИнвП_Дата&gt;CZ$3),
             SUMPRODUCT((MONTH(CZ$3)&amp;YEAR(CZ$3)=MONTH(Кредит_ИнвП[Дата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A87" s="546">
        <f t="shared" ca="1" si="1838"/>
        <v>8333.3279999999977</v>
      </c>
      <c r="DB87" s="333">
        <f ca="1">IF(AND(НачИнвП_Дата&lt;=DB$3,КИнвП_Дата&gt;DB$3),
             SUMPRODUCT((MONTH(DB$3)&amp;YEAR(DB$3)=MONTH(Кредит_ИнвП[Дата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C87" s="333">
        <f ca="1">IF(AND(НачИнвП_Дата&lt;=DC$3,КИнвП_Дата&gt;DC$3),
             SUMPRODUCT((MONTH(DC$3)&amp;YEAR(DC$3)=MONTH(Кредит_ИнвП[Дата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D87" s="333">
        <f ca="1">IF(AND(НачИнвП_Дата&lt;=DD$3,КИнвП_Дата&gt;DD$3),
             SUMPRODUCT((MONTH(DD$3)&amp;YEAR(DD$3)=MONTH(Кредит_ИнвП[Дата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E87" s="333">
        <f ca="1">IF(AND(НачИнвП_Дата&lt;=DE$3,КИнвП_Дата&gt;DE$3),
             SUMPRODUCT((MONTH(DE$3)&amp;YEAR(DE$3)=MONTH(Кредит_ИнвП[Дата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F87" s="333">
        <f ca="1">IF(AND(НачИнвП_Дата&lt;=DF$3,КИнвП_Дата&gt;DF$3),
             SUMPRODUCT((MONTH(DF$3)&amp;YEAR(DF$3)=MONTH(Кредит_ИнвП[Дата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G87" s="333">
        <f ca="1">IF(AND(НачИнвП_Дата&lt;=DG$3,КИнвП_Дата&gt;DG$3),
             SUMPRODUCT((MONTH(DG$3)&amp;YEAR(DG$3)=MONTH(Кредит_ИнвП[Дата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H87" s="333">
        <f ca="1">IF(AND(НачИнвП_Дата&lt;=DH$3,КИнвП_Дата&gt;DH$3),
             SUMPRODUCT((MONTH(DH$3)&amp;YEAR(DH$3)=MONTH(Кредит_ИнвП[Дата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I87" s="333">
        <f ca="1">IF(AND(НачИнвП_Дата&lt;=DI$3,КИнвП_Дата&gt;DI$3),
             SUMPRODUCT((MONTH(DI$3)&amp;YEAR(DI$3)=MONTH(Кредит_ИнвП[Дата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J87" s="333">
        <f ca="1">IF(AND(НачИнвП_Дата&lt;=DJ$3,КИнвП_Дата&gt;DJ$3),
             SUMPRODUCT((MONTH(DJ$3)&amp;YEAR(DJ$3)=MONTH(Кредит_ИнвП[Дата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K87" s="333">
        <f ca="1">IF(AND(НачИнвП_Дата&lt;=DK$3,КИнвП_Дата&gt;DK$3),
             SUMPRODUCT((MONTH(DK$3)&amp;YEAR(DK$3)=MONTH(Кредит_ИнвП[Дата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L87" s="333">
        <f ca="1">IF(AND(НачИнвП_Дата&lt;=DL$3,КИнвП_Дата&gt;DL$3),
             SUMPRODUCT((MONTH(DL$3)&amp;YEAR(DL$3)=MONTH(Кредит_ИнвП[Дата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M87" s="333">
        <f ca="1">IF(AND(НачИнвП_Дата&lt;=DM$3,КИнвП_Дата&gt;DM$3),
             SUMPRODUCT((MONTH(DM$3)&amp;YEAR(DM$3)=MONTH(Кредит_ИнвП[Дата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N87" s="546">
        <f t="shared" ca="1" si="1840"/>
        <v>8333.3279999999977</v>
      </c>
      <c r="DO87" s="333">
        <f ca="1">IF(AND(НачИнвП_Дата&lt;=DO$3,КИнвП_Дата&gt;DO$3),
             SUMPRODUCT((MONTH(DO$3)&amp;YEAR(DO$3)=MONTH(Кредит_ИнвП[Дата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P87" s="333">
        <f ca="1">IF(AND(НачИнвП_Дата&lt;=DP$3,КИнвП_Дата&gt;DP$3),
             SUMPRODUCT((MONTH(DP$3)&amp;YEAR(DP$3)=MONTH(Кредит_ИнвП[Дата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Q87" s="333">
        <f ca="1">IF(AND(НачИнвП_Дата&lt;=DQ$3,КИнвП_Дата&gt;DQ$3),
             SUMPRODUCT((MONTH(DQ$3)&amp;YEAR(DQ$3)=MONTH(Кредит_ИнвП[Дата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R87" s="333">
        <f ca="1">IF(AND(НачИнвП_Дата&lt;=DR$3,КИнвП_Дата&gt;DR$3),
             SUMPRODUCT((MONTH(DR$3)&amp;YEAR(DR$3)=MONTH(Кредит_ИнвП[Дата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S87" s="333">
        <f ca="1">IF(AND(НачИнвП_Дата&lt;=DS$3,КИнвП_Дата&gt;DS$3),
             SUMPRODUCT((MONTH(DS$3)&amp;YEAR(DS$3)=MONTH(Кредит_ИнвП[Дата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T87" s="333">
        <f ca="1">IF(AND(НачИнвП_Дата&lt;=DT$3,КИнвП_Дата&gt;DT$3),
             SUMPRODUCT((MONTH(DT$3)&amp;YEAR(DT$3)=MONTH(Кредит_ИнвП[Дата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U87" s="333">
        <f ca="1">IF(AND(НачИнвП_Дата&lt;=DU$3,КИнвП_Дата&gt;DU$3),
             SUMPRODUCT((MONTH(DU$3)&amp;YEAR(DU$3)=MONTH(Кредит_ИнвП[Дата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V87" s="333">
        <f ca="1">IF(AND(НачИнвП_Дата&lt;=DV$3,КИнвП_Дата&gt;DV$3),
             SUMPRODUCT((MONTH(DV$3)&amp;YEAR(DV$3)=MONTH(Кредит_ИнвП[Дата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W87" s="333">
        <f ca="1">IF(AND(НачИнвП_Дата&lt;=DW$3,КИнвП_Дата&gt;DW$3),
             SUMPRODUCT((MONTH(DW$3)&amp;YEAR(DW$3)=MONTH(Кредит_ИнвП[Дата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X87" s="333">
        <f ca="1">IF(AND(НачИнвП_Дата&lt;=DX$3,КИнвП_Дата&gt;DX$3),
             SUMPRODUCT((MONTH(DX$3)&amp;YEAR(DX$3)=MONTH(Кредит_ИнвП[Дата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Y87" s="333">
        <f ca="1">IF(AND(НачИнвП_Дата&lt;=DY$3,КИнвП_Дата&gt;DY$3),
             SUMPRODUCT((MONTH(DY$3)&amp;YEAR(DY$3)=MONTH(Кредит_ИнвП[Дата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DZ87" s="333">
        <f ca="1">IF(AND(НачИнвП_Дата&lt;=DZ$3,КИнвП_Дата&gt;DZ$3),
             SUMPRODUCT((MONTH(DZ$3)&amp;YEAR(DZ$3)=MONTH(Кредит_ИнвП[Дата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A87" s="546">
        <f t="shared" ca="1" si="1842"/>
        <v>8333.3279999999977</v>
      </c>
      <c r="EB87" s="333">
        <f ca="1">IF(AND(НачИнвП_Дата&lt;=EB$3,КИнвП_Дата&gt;EB$3),
             SUMPRODUCT((MONTH(EB$3)&amp;YEAR(EB$3)=MONTH(Кредит_ИнвП[Дата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C87" s="333">
        <f ca="1">IF(AND(НачИнвП_Дата&lt;=EC$3,КИнвП_Дата&gt;EC$3),
             SUMPRODUCT((MONTH(EC$3)&amp;YEAR(EC$3)=MONTH(Кредит_ИнвП[Дата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D87" s="333">
        <f ca="1">IF(AND(НачИнвП_Дата&lt;=ED$3,КИнвП_Дата&gt;ED$3),
             SUMPRODUCT((MONTH(ED$3)&amp;YEAR(ED$3)=MONTH(Кредит_ИнвП[Дата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E87" s="333">
        <f ca="1">IF(AND(НачИнвП_Дата&lt;=EE$3,КИнвП_Дата&gt;EE$3),
             SUMPRODUCT((MONTH(EE$3)&amp;YEAR(EE$3)=MONTH(Кредит_ИнвП[Дата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F87" s="333">
        <f ca="1">IF(AND(НачИнвП_Дата&lt;=EF$3,КИнвП_Дата&gt;EF$3),
             SUMPRODUCT((MONTH(EF$3)&amp;YEAR(EF$3)=MONTH(Кредит_ИнвП[Дата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G87" s="333">
        <f ca="1">IF(AND(НачИнвП_Дата&lt;=EG$3,КИнвП_Дата&gt;EG$3),
             SUMPRODUCT((MONTH(EG$3)&amp;YEAR(EG$3)=MONTH(Кредит_ИнвП[Дата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H87" s="333">
        <f ca="1">IF(AND(НачИнвП_Дата&lt;=EH$3,КИнвП_Дата&gt;EH$3),
             SUMPRODUCT((MONTH(EH$3)&amp;YEAR(EH$3)=MONTH(Кредит_ИнвП[Дата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I87" s="333">
        <f ca="1">IF(AND(НачИнвП_Дата&lt;=EI$3,КИнвП_Дата&gt;EI$3),
             SUMPRODUCT((MONTH(EI$3)&amp;YEAR(EI$3)=MONTH(Кредит_ИнвП[Дата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J87" s="333">
        <f ca="1">IF(AND(НачИнвП_Дата&lt;=EJ$3,КИнвП_Дата&gt;EJ$3),
             SUMPRODUCT((MONTH(EJ$3)&amp;YEAR(EJ$3)=MONTH(Кредит_ИнвП[Дата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K87" s="333">
        <f ca="1">IF(AND(НачИнвП_Дата&lt;=EK$3,КИнвП_Дата&gt;EK$3),
             SUMPRODUCT((MONTH(EK$3)&amp;YEAR(EK$3)=MONTH(Кредит_ИнвП[Дата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L87" s="333">
        <f ca="1">IF(AND(НачИнвП_Дата&lt;=EL$3,КИнвП_Дата&gt;EL$3),
             SUMPRODUCT((MONTH(EL$3)&amp;YEAR(EL$3)=MONTH(Кредит_ИнвП[Дата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M87" s="333">
        <f ca="1">IF(AND(НачИнвП_Дата&lt;=EM$3,КИнвП_Дата&gt;EM$3),
             SUMPRODUCT((MONTH(EM$3)&amp;YEAR(EM$3)=MONTH(Кредит_ИнвП[Дата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N87" s="546">
        <f t="shared" ca="1" si="1844"/>
        <v>8333.3279999999977</v>
      </c>
      <c r="EO87" s="333">
        <f ca="1">IF(AND(НачИнвП_Дата&lt;=EO$3,КИнвП_Дата&gt;EO$3),
             SUMPRODUCT((MONTH(EO$3)&amp;YEAR(EO$3)=MONTH(Кредит_ИнвП[Дата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P87" s="333">
        <f ca="1">IF(AND(НачИнвП_Дата&lt;=EP$3,КИнвП_Дата&gt;EP$3),
             SUMPRODUCT((MONTH(EP$3)&amp;YEAR(EP$3)=MONTH(Кредит_ИнвП[Дата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Q87" s="333">
        <f ca="1">IF(AND(НачИнвП_Дата&lt;=EQ$3,КИнвП_Дата&gt;EQ$3),
             SUMPRODUCT((MONTH(EQ$3)&amp;YEAR(EQ$3)=MONTH(Кредит_ИнвП[Дата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R87" s="333">
        <f ca="1">IF(AND(НачИнвП_Дата&lt;=ER$3,КИнвП_Дата&gt;ER$3),
             SUMPRODUCT((MONTH(ER$3)&amp;YEAR(ER$3)=MONTH(Кредит_ИнвП[Дата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S87" s="333">
        <f ca="1">IF(AND(НачИнвП_Дата&lt;=ES$3,КИнвП_Дата&gt;ES$3),
             SUMPRODUCT((MONTH(ES$3)&amp;YEAR(ES$3)=MONTH(Кредит_ИнвП[Дата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T87" s="333">
        <f ca="1">IF(AND(НачИнвП_Дата&lt;=ET$3,КИнвП_Дата&gt;ET$3),
             SUMPRODUCT((MONTH(ET$3)&amp;YEAR(ET$3)=MONTH(Кредит_ИнвП[Дата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U87" s="333">
        <f ca="1">IF(AND(НачИнвП_Дата&lt;=EU$3,КИнвП_Дата&gt;EU$3),
             SUMPRODUCT((MONTH(EU$3)&amp;YEAR(EU$3)=MONTH(Кредит_ИнвП[Дата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V87" s="333">
        <f ca="1">IF(AND(НачИнвП_Дата&lt;=EV$3,КИнвП_Дата&gt;EV$3),
             SUMPRODUCT((MONTH(EV$3)&amp;YEAR(EV$3)=MONTH(Кредит_ИнвП[Дата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W87" s="333">
        <f ca="1">IF(AND(НачИнвП_Дата&lt;=EW$3,КИнвП_Дата&gt;EW$3),
             SUMPRODUCT((MONTH(EW$3)&amp;YEAR(EW$3)=MONTH(Кредит_ИнвП[Дата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X87" s="333">
        <f ca="1">IF(AND(НачИнвП_Дата&lt;=EX$3,КИнвП_Дата&gt;EX$3),
             SUMPRODUCT((MONTH(EX$3)&amp;YEAR(EX$3)=MONTH(Кредит_ИнвП[Дата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Y87" s="333">
        <f ca="1">IF(AND(НачИнвП_Дата&lt;=EY$3,КИнвП_Дата&gt;EY$3),
             SUMPRODUCT((MONTH(EY$3)&amp;YEAR(EY$3)=MONTH(Кредит_ИнвП[Дата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EZ87" s="333">
        <f ca="1">IF(AND(НачИнвП_Дата&lt;=EZ$3,КИнвП_Дата&gt;EZ$3),
             SUMPRODUCT((MONTH(EZ$3)&amp;YEAR(EZ$3)=MONTH(Кредит_ИнвП[Дата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A87" s="546">
        <f t="shared" ca="1" si="1846"/>
        <v>8333.3279999999977</v>
      </c>
      <c r="FB87" s="333">
        <f ca="1">IF(AND(НачИнвП_Дата&lt;=FB$3,КИнвП_Дата&gt;FB$3),
             SUMPRODUCT((MONTH(FB$3)&amp;YEAR(FB$3)=MONTH(Кредит_ИнвП[Дата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C87" s="333">
        <f ca="1">IF(AND(НачИнвП_Дата&lt;=FC$3,КИнвП_Дата&gt;FC$3),
             SUMPRODUCT((MONTH(FC$3)&amp;YEAR(FC$3)=MONTH(Кредит_ИнвП[Дата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D87" s="333">
        <f ca="1">IF(AND(НачИнвП_Дата&lt;=FD$3,КИнвП_Дата&gt;FD$3),
             SUMPRODUCT((MONTH(FD$3)&amp;YEAR(FD$3)=MONTH(Кредит_ИнвП[Дата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E87" s="333">
        <f ca="1">IF(AND(НачИнвП_Дата&lt;=FE$3,КИнвП_Дата&gt;FE$3),
             SUMPRODUCT((MONTH(FE$3)&amp;YEAR(FE$3)=MONTH(Кредит_ИнвП[Дата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F87" s="333">
        <f ca="1">IF(AND(НачИнвП_Дата&lt;=FF$3,КИнвП_Дата&gt;FF$3),
             SUMPRODUCT((MONTH(FF$3)&amp;YEAR(FF$3)=MONTH(Кредит_ИнвП[Дата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G87" s="333">
        <f ca="1">IF(AND(НачИнвП_Дата&lt;=FG$3,КИнвП_Дата&gt;FG$3),
             SUMPRODUCT((MONTH(FG$3)&amp;YEAR(FG$3)=MONTH(Кредит_ИнвП[Дата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H87" s="333">
        <f ca="1">IF(AND(НачИнвП_Дата&lt;=FH$3,КИнвП_Дата&gt;FH$3),
             SUMPRODUCT((MONTH(FH$3)&amp;YEAR(FH$3)=MONTH(Кредит_ИнвП[Дата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I87" s="333">
        <f ca="1">IF(AND(НачИнвП_Дата&lt;=FI$3,КИнвП_Дата&gt;FI$3),
             SUMPRODUCT((MONTH(FI$3)&amp;YEAR(FI$3)=MONTH(Кредит_ИнвП[Дата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J87" s="333">
        <f ca="1">IF(AND(НачИнвП_Дата&lt;=FJ$3,КИнвП_Дата&gt;FJ$3),
             SUMPRODUCT((MONTH(FJ$3)&amp;YEAR(FJ$3)=MONTH(Кредит_ИнвП[Дата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K87" s="333">
        <f ca="1">IF(AND(НачИнвП_Дата&lt;=FK$3,КИнвП_Дата&gt;FK$3),
             SUMPRODUCT((MONTH(FK$3)&amp;YEAR(FK$3)=MONTH(Кредит_ИнвП[Дата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L87" s="333">
        <f ca="1">IF(AND(НачИнвП_Дата&lt;=FL$3,КИнвП_Дата&gt;FL$3),
             SUMPRODUCT((MONTH(FL$3)&amp;YEAR(FL$3)=MONTH(Кредит_ИнвП[Дата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M87" s="333">
        <f ca="1">IF(AND(НачИнвП_Дата&lt;=FM$3,КИнвП_Дата&gt;FM$3),
             SUMPRODUCT((MONTH(FM$3)&amp;YEAR(FM$3)=MONTH(Кредит_ИнвП[Дата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N87" s="546">
        <f t="shared" ca="1" si="1848"/>
        <v>8333.3279999999977</v>
      </c>
      <c r="FO87" s="333">
        <f ca="1">IF(AND(НачИнвП_Дата&lt;=FO$3,КИнвП_Дата&gt;FO$3),
             SUMPRODUCT((MONTH(FO$3)&amp;YEAR(FO$3)=MONTH(Кредит_ИнвП[Дата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P87" s="333">
        <f ca="1">IF(AND(НачИнвП_Дата&lt;=FP$3,КИнвП_Дата&gt;FP$3),
             SUMPRODUCT((MONTH(FP$3)&amp;YEAR(FP$3)=MONTH(Кредит_ИнвП[Дата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Q87" s="333">
        <f ca="1">IF(AND(НачИнвП_Дата&lt;=FQ$3,КИнвП_Дата&gt;FQ$3),
             SUMPRODUCT((MONTH(FQ$3)&amp;YEAR(FQ$3)=MONTH(Кредит_ИнвП[Дата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R87" s="333">
        <f ca="1">IF(AND(НачИнвП_Дата&lt;=FR$3,КИнвП_Дата&gt;FR$3),
             SUMPRODUCT((MONTH(FR$3)&amp;YEAR(FR$3)=MONTH(Кредит_ИнвП[Дата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S87" s="333">
        <f ca="1">IF(AND(НачИнвП_Дата&lt;=FS$3,КИнвП_Дата&gt;FS$3),
             SUMPRODUCT((MONTH(FS$3)&amp;YEAR(FS$3)=MONTH(Кредит_ИнвП[Дата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T87" s="333">
        <f ca="1">IF(AND(НачИнвП_Дата&lt;=FT$3,КИнвП_Дата&gt;FT$3),
             SUMPRODUCT((MONTH(FT$3)&amp;YEAR(FT$3)=MONTH(Кредит_ИнвП[Дата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U87" s="333">
        <f ca="1">IF(AND(НачИнвП_Дата&lt;=FU$3,КИнвП_Дата&gt;FU$3),
             SUMPRODUCT((MONTH(FU$3)&amp;YEAR(FU$3)=MONTH(Кредит_ИнвП[Дата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V87" s="333">
        <f ca="1">IF(AND(НачИнвП_Дата&lt;=FV$3,КИнвП_Дата&gt;FV$3),
             SUMPRODUCT((MONTH(FV$3)&amp;YEAR(FV$3)=MONTH(Кредит_ИнвП[Дата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W87" s="333">
        <f ca="1">IF(AND(НачИнвП_Дата&lt;=FW$3,КИнвП_Дата&gt;FW$3),
             SUMPRODUCT((MONTH(FW$3)&amp;YEAR(FW$3)=MONTH(Кредит_ИнвП[Дата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X87" s="333">
        <f ca="1">IF(AND(НачИнвП_Дата&lt;=FX$3,КИнвП_Дата&gt;FX$3),
             SUMPRODUCT((MONTH(FX$3)&amp;YEAR(FX$3)=MONTH(Кредит_ИнвП[Дата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Y87" s="333">
        <f ca="1">IF(AND(НачИнвП_Дата&lt;=FY$3,КИнвП_Дата&gt;FY$3),
             SUMPRODUCT((MONTH(FY$3)&amp;YEAR(FY$3)=MONTH(Кредит_ИнвП[Дата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FZ87" s="333">
        <f ca="1">IF(AND(НачИнвП_Дата&lt;=FZ$3,КИнвП_Дата&gt;FZ$3),
             SUMPRODUCT((MONTH(FZ$3)&amp;YEAR(FZ$3)=MONTH(Кредит_ИнвП[Дата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A87" s="546">
        <f t="shared" ca="1" si="1850"/>
        <v>8333.3279999999977</v>
      </c>
      <c r="GB87" s="333">
        <f ca="1">IF(AND(НачИнвП_Дата&lt;=GB$3,КИнвП_Дата&gt;GB$3),
             SUMPRODUCT((MONTH(GB$3)&amp;YEAR(GB$3)=MONTH(Кредит_ИнвП[Дата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C87" s="333">
        <f ca="1">IF(AND(НачИнвП_Дата&lt;=GC$3,КИнвП_Дата&gt;GC$3),
             SUMPRODUCT((MONTH(GC$3)&amp;YEAR(GC$3)=MONTH(Кредит_ИнвП[Дата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D87" s="333">
        <f ca="1">IF(AND(НачИнвП_Дата&lt;=GD$3,КИнвП_Дата&gt;GD$3),
             SUMPRODUCT((MONTH(GD$3)&amp;YEAR(GD$3)=MONTH(Кредит_ИнвП[Дата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E87" s="333">
        <f ca="1">IF(AND(НачИнвП_Дата&lt;=GE$3,КИнвП_Дата&gt;GE$3),
             SUMPRODUCT((MONTH(GE$3)&amp;YEAR(GE$3)=MONTH(Кредит_ИнвП[Дата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F87" s="333">
        <f ca="1">IF(AND(НачИнвП_Дата&lt;=GF$3,КИнвП_Дата&gt;GF$3),
             SUMPRODUCT((MONTH(GF$3)&amp;YEAR(GF$3)=MONTH(Кредит_ИнвП[Дата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G87" s="333">
        <f ca="1">IF(AND(НачИнвП_Дата&lt;=GG$3,КИнвП_Дата&gt;GG$3),
             SUMPRODUCT((MONTH(GG$3)&amp;YEAR(GG$3)=MONTH(Кредит_ИнвП[Дата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H87" s="333">
        <f ca="1">IF(AND(НачИнвП_Дата&lt;=GH$3,КИнвП_Дата&gt;GH$3),
             SUMPRODUCT((MONTH(GH$3)&amp;YEAR(GH$3)=MONTH(Кредит_ИнвП[Дата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I87" s="333">
        <f ca="1">IF(AND(НачИнвП_Дата&lt;=GI$3,КИнвП_Дата&gt;GI$3),
             SUMPRODUCT((MONTH(GI$3)&amp;YEAR(GI$3)=MONTH(Кредит_ИнвП[Дата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J87" s="333">
        <f ca="1">IF(AND(НачИнвП_Дата&lt;=GJ$3,КИнвП_Дата&gt;GJ$3),
             SUMPRODUCT((MONTH(GJ$3)&amp;YEAR(GJ$3)=MONTH(Кредит_ИнвП[Дата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K87" s="333">
        <f ca="1">IF(AND(НачИнвП_Дата&lt;=GK$3,КИнвП_Дата&gt;GK$3),
             SUMPRODUCT((MONTH(GK$3)&amp;YEAR(GK$3)=MONTH(Кредит_ИнвП[Дата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L87" s="333">
        <f ca="1">IF(AND(НачИнвП_Дата&lt;=GL$3,КИнвП_Дата&gt;GL$3),
             SUMPRODUCT((MONTH(GL$3)&amp;YEAR(GL$3)=MONTH(Кредит_ИнвП[Дата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M87" s="333">
        <f ca="1">IF(AND(НачИнвП_Дата&lt;=GM$3,КИнвП_Дата&gt;GM$3),
             SUMPRODUCT((MONTH(GM$3)&amp;YEAR(GM$3)=MONTH(Кредит_ИнвП[Дата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N87" s="546">
        <f t="shared" ca="1" si="1852"/>
        <v>8333.3279999999977</v>
      </c>
      <c r="GO87" s="333">
        <f ca="1">IF(AND(НачИнвП_Дата&lt;=GO$3,КИнвП_Дата&gt;GO$3),
             SUMPRODUCT((MONTH(GO$3)&amp;YEAR(GO$3)=MONTH(Кредит_ИнвП[Дата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P87" s="333">
        <f ca="1">IF(AND(НачИнвП_Дата&lt;=GP$3,КИнвП_Дата&gt;GP$3),
             SUMPRODUCT((MONTH(GP$3)&amp;YEAR(GP$3)=MONTH(Кредит_ИнвП[Дата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Q87" s="333">
        <f ca="1">IF(AND(НачИнвП_Дата&lt;=GQ$3,КИнвП_Дата&gt;GQ$3),
             SUMPRODUCT((MONTH(GQ$3)&amp;YEAR(GQ$3)=MONTH(Кредит_ИнвП[Дата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R87" s="333">
        <f ca="1">IF(AND(НачИнвП_Дата&lt;=GR$3,КИнвП_Дата&gt;GR$3),
             SUMPRODUCT((MONTH(GR$3)&amp;YEAR(GR$3)=MONTH(Кредит_ИнвП[Дата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S87" s="333">
        <f ca="1">IF(AND(НачИнвП_Дата&lt;=GS$3,КИнвП_Дата&gt;GS$3),
             SUMPRODUCT((MONTH(GS$3)&amp;YEAR(GS$3)=MONTH(Кредит_ИнвП[Дата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T87" s="333">
        <f ca="1">IF(AND(НачИнвП_Дата&lt;=GT$3,КИнвП_Дата&gt;GT$3),
             SUMPRODUCT((MONTH(GT$3)&amp;YEAR(GT$3)=MONTH(Кредит_ИнвП[Дата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U87" s="333">
        <f ca="1">IF(AND(НачИнвП_Дата&lt;=GU$3,КИнвП_Дата&gt;GU$3),
             SUMPRODUCT((MONTH(GU$3)&amp;YEAR(GU$3)=MONTH(Кредит_ИнвП[Дата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V87" s="333">
        <f ca="1">IF(AND(НачИнвП_Дата&lt;=GV$3,КИнвП_Дата&gt;GV$3),
             SUMPRODUCT((MONTH(GV$3)&amp;YEAR(GV$3)=MONTH(Кредит_ИнвП[Дата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W87" s="333">
        <f ca="1">IF(AND(НачИнвП_Дата&lt;=GW$3,КИнвП_Дата&gt;GW$3),
             SUMPRODUCT((MONTH(GW$3)&amp;YEAR(GW$3)=MONTH(Кредит_ИнвП[Дата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X87" s="333">
        <f ca="1">IF(AND(НачИнвП_Дата&lt;=GX$3,КИнвП_Дата&gt;GX$3),
             SUMPRODUCT((MONTH(GX$3)&amp;YEAR(GX$3)=MONTH(Кредит_ИнвП[Дата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Y87" s="333">
        <f ca="1">IF(AND(НачИнвП_Дата&lt;=GY$3,КИнвП_Дата&gt;GY$3),
             SUMPRODUCT((MONTH(GY$3)&amp;YEAR(GY$3)=MONTH(Кредит_ИнвП[Дата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GZ87" s="333">
        <f ca="1">IF(AND(НачИнвП_Дата&lt;=GZ$3,КИнвП_Дата&gt;GZ$3),
             SUMPRODUCT((MONTH(GZ$3)&amp;YEAR(GZ$3)=MONTH(Кредит_ИнвП[Дата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A87" s="546">
        <f t="shared" ca="1" si="1854"/>
        <v>8333.3279999999977</v>
      </c>
      <c r="HB87" s="333">
        <f ca="1">IF(AND(НачИнвП_Дата&lt;=HB$3,КИнвП_Дата&gt;HB$3),
             SUMPRODUCT((MONTH(HB$3)&amp;YEAR(HB$3)=MONTH(Кредит_ИнвП[Дата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C87" s="333">
        <f ca="1">IF(AND(НачИнвП_Дата&lt;=HC$3,КИнвП_Дата&gt;HC$3),
             SUMPRODUCT((MONTH(HC$3)&amp;YEAR(HC$3)=MONTH(Кредит_ИнвП[Дата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D87" s="333">
        <f ca="1">IF(AND(НачИнвП_Дата&lt;=HD$3,КИнвП_Дата&gt;HD$3),
             SUMPRODUCT((MONTH(HD$3)&amp;YEAR(HD$3)=MONTH(Кредит_ИнвП[Дата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E87" s="333">
        <f ca="1">IF(AND(НачИнвП_Дата&lt;=HE$3,КИнвП_Дата&gt;HE$3),
             SUMPRODUCT((MONTH(HE$3)&amp;YEAR(HE$3)=MONTH(Кредит_ИнвП[Дата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F87" s="333">
        <f ca="1">IF(AND(НачИнвП_Дата&lt;=HF$3,КИнвП_Дата&gt;HF$3),
             SUMPRODUCT((MONTH(HF$3)&amp;YEAR(HF$3)=MONTH(Кредит_ИнвП[Дата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G87" s="333">
        <f ca="1">IF(AND(НачИнвП_Дата&lt;=HG$3,КИнвП_Дата&gt;HG$3),
             SUMPRODUCT((MONTH(HG$3)&amp;YEAR(HG$3)=MONTH(Кредит_ИнвП[Дата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H87" s="333">
        <f ca="1">IF(AND(НачИнвП_Дата&lt;=HH$3,КИнвП_Дата&gt;HH$3),
             SUMPRODUCT((MONTH(HH$3)&amp;YEAR(HH$3)=MONTH(Кредит_ИнвП[Дата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I87" s="333">
        <f ca="1">IF(AND(НачИнвП_Дата&lt;=HI$3,КИнвП_Дата&gt;HI$3),
             SUMPRODUCT((MONTH(HI$3)&amp;YEAR(HI$3)=MONTH(Кредит_ИнвП[Дата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J87" s="333">
        <f ca="1">IF(AND(НачИнвП_Дата&lt;=HJ$3,КИнвП_Дата&gt;HJ$3),
             SUMPRODUCT((MONTH(HJ$3)&amp;YEAR(HJ$3)=MONTH(Кредит_ИнвП[Дата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K87" s="333">
        <f ca="1">IF(AND(НачИнвП_Дата&lt;=HK$3,КИнвП_Дата&gt;HK$3),
             SUMPRODUCT((MONTH(HK$3)&amp;YEAR(HK$3)=MONTH(Кредит_ИнвП[Дата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L87" s="333">
        <f ca="1">IF(AND(НачИнвП_Дата&lt;=HL$3,КИнвП_Дата&gt;HL$3),
             SUMPRODUCT((MONTH(HL$3)&amp;YEAR(HL$3)=MONTH(Кредит_ИнвП[Дата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M87" s="333">
        <f ca="1">IF(AND(НачИнвП_Дата&lt;=HM$3,КИнвП_Дата&gt;HM$3),
             SUMPRODUCT((MONTH(HM$3)&amp;YEAR(HM$3)=MONTH(Кредит_ИнвП[Дата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N87" s="546">
        <f t="shared" ca="1" si="1856"/>
        <v>8333.3279999999977</v>
      </c>
      <c r="HO87" s="333">
        <f ca="1">IF(AND(НачИнвП_Дата&lt;=HO$3,КИнвП_Дата&gt;HO$3),
             SUMPRODUCT((MONTH(HO$3)&amp;YEAR(HO$3)=MONTH(Кредит_ИнвП[Дата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P87" s="333">
        <f ca="1">IF(AND(НачИнвП_Дата&lt;=HP$3,КИнвП_Дата&gt;HP$3),
             SUMPRODUCT((MONTH(HP$3)&amp;YEAR(HP$3)=MONTH(Кредит_ИнвП[Дата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Q87" s="333">
        <f ca="1">IF(AND(НачИнвП_Дата&lt;=HQ$3,КИнвП_Дата&gt;HQ$3),
             SUMPRODUCT((MONTH(HQ$3)&amp;YEAR(HQ$3)=MONTH(Кредит_ИнвП[Дата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R87" s="333">
        <f ca="1">IF(AND(НачИнвП_Дата&lt;=HR$3,КИнвП_Дата&gt;HR$3),
             SUMPRODUCT((MONTH(HR$3)&amp;YEAR(HR$3)=MONTH(Кредит_ИнвП[Дата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S87" s="333">
        <f ca="1">IF(AND(НачИнвП_Дата&lt;=HS$3,КИнвП_Дата&gt;HS$3),
             SUMPRODUCT((MONTH(HS$3)&amp;YEAR(HS$3)=MONTH(Кредит_ИнвП[Дата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T87" s="333">
        <f ca="1">IF(AND(НачИнвП_Дата&lt;=HT$3,КИнвП_Дата&gt;HT$3),
             SUMPRODUCT((MONTH(HT$3)&amp;YEAR(HT$3)=MONTH(Кредит_ИнвП[Дата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U87" s="333">
        <f ca="1">IF(AND(НачИнвП_Дата&lt;=HU$3,КИнвП_Дата&gt;HU$3),
             SUMPRODUCT((MONTH(HU$3)&amp;YEAR(HU$3)=MONTH(Кредит_ИнвП[Дата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V87" s="333">
        <f ca="1">IF(AND(НачИнвП_Дата&lt;=HV$3,КИнвП_Дата&gt;HV$3),
             SUMPRODUCT((MONTH(HV$3)&amp;YEAR(HV$3)=MONTH(Кредит_ИнвП[Дата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W87" s="333">
        <f ca="1">IF(AND(НачИнвП_Дата&lt;=HW$3,КИнвП_Дата&gt;HW$3),
             SUMPRODUCT((MONTH(HW$3)&amp;YEAR(HW$3)=MONTH(Кредит_ИнвП[Дата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X87" s="333">
        <f ca="1">IF(AND(НачИнвП_Дата&lt;=HX$3,КИнвП_Дата&gt;HX$3),
             SUMPRODUCT((MONTH(HX$3)&amp;YEAR(HX$3)=MONTH(Кредит_ИнвП[Дата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Y87" s="333">
        <f ca="1">IF(AND(НачИнвП_Дата&lt;=HY$3,КИнвП_Дата&gt;HY$3),
             SUMPRODUCT((MONTH(HY$3)&amp;YEAR(HY$3)=MONTH(Кредит_ИнвП[Дата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HZ87" s="333">
        <f ca="1">IF(AND(НачИнвП_Дата&lt;=HZ$3,КИнвП_Дата&gt;HZ$3),
             SUMPRODUCT((MONTH(HZ$3)&amp;YEAR(HZ$3)=MONTH(Кредит_ИнвП[Дата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A87" s="546">
        <f t="shared" ca="1" si="1858"/>
        <v>8333.3279999999977</v>
      </c>
      <c r="IB87" s="333">
        <f ca="1">IF(AND(НачИнвП_Дата&lt;=IB$3,КИнвП_Дата&gt;IB$3),
             SUMPRODUCT((MONTH(IB$3)&amp;YEAR(IB$3)=MONTH(Кредит_ИнвП[Дата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C87" s="333">
        <f ca="1">IF(AND(НачИнвП_Дата&lt;=IC$3,КИнвП_Дата&gt;IC$3),
             SUMPRODUCT((MONTH(IC$3)&amp;YEAR(IC$3)=MONTH(Кредит_ИнвП[Дата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D87" s="333">
        <f ca="1">IF(AND(НачИнвП_Дата&lt;=ID$3,КИнвП_Дата&gt;ID$3),
             SUMPRODUCT((MONTH(ID$3)&amp;YEAR(ID$3)=MONTH(Кредит_ИнвП[Дата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E87" s="333">
        <f ca="1">IF(AND(НачИнвП_Дата&lt;=IE$3,КИнвП_Дата&gt;IE$3),
             SUMPRODUCT((MONTH(IE$3)&amp;YEAR(IE$3)=MONTH(Кредит_ИнвП[Дата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F87" s="333">
        <f ca="1">IF(AND(НачИнвП_Дата&lt;=IF$3,КИнвП_Дата&gt;IF$3),
             SUMPRODUCT((MONTH(IF$3)&amp;YEAR(IF$3)=MONTH(Кредит_ИнвП[Дата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G87" s="333">
        <f ca="1">IF(AND(НачИнвП_Дата&lt;=IG$3,КИнвП_Дата&gt;IG$3),
             SUMPRODUCT((MONTH(IG$3)&amp;YEAR(IG$3)=MONTH(Кредит_ИнвП[Дата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H87" s="333">
        <f ca="1">IF(AND(НачИнвП_Дата&lt;=IH$3,КИнвП_Дата&gt;IH$3),
             SUMPRODUCT((MONTH(IH$3)&amp;YEAR(IH$3)=MONTH(Кредит_ИнвП[Дата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I87" s="333">
        <f ca="1">IF(AND(НачИнвП_Дата&lt;=II$3,КИнвП_Дата&gt;II$3),
             SUMPRODUCT((MONTH(II$3)&amp;YEAR(II$3)=MONTH(Кредит_ИнвП[Дата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J87" s="333">
        <f ca="1">IF(AND(НачИнвП_Дата&lt;=IJ$3,КИнвП_Дата&gt;IJ$3),
             SUMPRODUCT((MONTH(IJ$3)&amp;YEAR(IJ$3)=MONTH(Кредит_ИнвП[Дата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K87" s="333">
        <f ca="1">IF(AND(НачИнвП_Дата&lt;=IK$3,КИнвП_Дата&gt;IK$3),
             SUMPRODUCT((MONTH(IK$3)&amp;YEAR(IK$3)=MONTH(Кредит_ИнвП[Дата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L87" s="333">
        <f ca="1">IF(AND(НачИнвП_Дата&lt;=IL$3,КИнвП_Дата&gt;IL$3),
             SUMPRODUCT((MONTH(IL$3)&amp;YEAR(IL$3)=MONTH(Кредит_ИнвП[Дата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M87" s="333">
        <f ca="1">IF(AND(НачИнвП_Дата&lt;=IM$3,КИнвП_Дата&gt;IM$3),
             SUMPRODUCT((MONTH(IM$3)&amp;YEAR(IM$3)=MONTH(Кредит_ИнвП[Дата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N87" s="546">
        <f t="shared" ca="1" si="1860"/>
        <v>8333.3279999999977</v>
      </c>
      <c r="IO87" s="333">
        <f ca="1">IF(AND(НачИнвП_Дата&lt;=IO$3,КИнвП_Дата&gt;IO$3),
             SUMPRODUCT((MONTH(IO$3)&amp;YEAR(IO$3)=MONTH(Кредит_ИнвП[Дата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P87" s="333">
        <f ca="1">IF(AND(НачИнвП_Дата&lt;=IP$3,КИнвП_Дата&gt;IP$3),
             SUMPRODUCT((MONTH(IP$3)&amp;YEAR(IP$3)=MONTH(Кредит_ИнвП[Дата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Q87" s="333">
        <f ca="1">IF(AND(НачИнвП_Дата&lt;=IQ$3,КИнвП_Дата&gt;IQ$3),
             SUMPRODUCT((MONTH(IQ$3)&amp;YEAR(IQ$3)=MONTH(Кредит_ИнвП[Дата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R87" s="333">
        <f ca="1">IF(AND(НачИнвП_Дата&lt;=IR$3,КИнвП_Дата&gt;IR$3),
             SUMPRODUCT((MONTH(IR$3)&amp;YEAR(IR$3)=MONTH(Кредит_ИнвП[Дата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S87" s="333">
        <f ca="1">IF(AND(НачИнвП_Дата&lt;=IS$3,КИнвП_Дата&gt;IS$3),
             SUMPRODUCT((MONTH(IS$3)&amp;YEAR(IS$3)=MONTH(Кредит_ИнвП[Дата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T87" s="333">
        <f ca="1">IF(AND(НачИнвП_Дата&lt;=IT$3,КИнвП_Дата&gt;IT$3),
             SUMPRODUCT((MONTH(IT$3)&amp;YEAR(IT$3)=MONTH(Кредит_ИнвП[Дата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U87" s="333">
        <f ca="1">IF(AND(НачИнвП_Дата&lt;=IU$3,КИнвП_Дата&gt;IU$3),
             SUMPRODUCT((MONTH(IU$3)&amp;YEAR(IU$3)=MONTH(Кредит_ИнвП[Дата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V87" s="333">
        <f ca="1">IF(AND(НачИнвП_Дата&lt;=IV$3,КИнвП_Дата&gt;IV$3),
             SUMPRODUCT((MONTH(IV$3)&amp;YEAR(IV$3)=MONTH(Кредит_ИнвП[Дата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W87" s="333">
        <f ca="1">IF(AND(НачИнвП_Дата&lt;=IW$3,КИнвП_Дата&gt;IW$3),
             SUMPRODUCT((MONTH(IW$3)&amp;YEAR(IW$3)=MONTH(Кредит_ИнвП[Дата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X87" s="333">
        <f ca="1">IF(AND(НачИнвП_Дата&lt;=IX$3,КИнвП_Дата&gt;IX$3),
             SUMPRODUCT((MONTH(IX$3)&amp;YEAR(IX$3)=MONTH(Кредит_ИнвП[Дата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Y87" s="333">
        <f ca="1">IF(AND(НачИнвП_Дата&lt;=IY$3,КИнвП_Дата&gt;IY$3),
             SUMPRODUCT((MONTH(IY$3)&amp;YEAR(IY$3)=MONTH(Кредит_ИнвП[Дата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IZ87" s="333">
        <f ca="1">IF(AND(НачИнвП_Дата&lt;=IZ$3,КИнвП_Дата&gt;IZ$3),
             SUMPRODUCT((MONTH(IZ$3)&amp;YEAR(IZ$3)=MONTH(Кредит_ИнвП[Дата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A87" s="546">
        <f t="shared" ca="1" si="1862"/>
        <v>8333.3279999999977</v>
      </c>
      <c r="JB87" s="333">
        <f ca="1">IF(AND(НачИнвП_Дата&lt;=JB$3,КИнвП_Дата&gt;JB$3),
             SUMPRODUCT((MONTH(JB$3)&amp;YEAR(JB$3)=MONTH(Кредит_ИнвП[Дата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C87" s="333">
        <f ca="1">IF(AND(НачИнвП_Дата&lt;=JC$3,КИнвП_Дата&gt;JC$3),
             SUMPRODUCT((MONTH(JC$3)&amp;YEAR(JC$3)=MONTH(Кредит_ИнвП[Дата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D87" s="333">
        <f ca="1">IF(AND(НачИнвП_Дата&lt;=JD$3,КИнвП_Дата&gt;JD$3),
             SUMPRODUCT((MONTH(JD$3)&amp;YEAR(JD$3)=MONTH(Кредит_ИнвП[Дата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E87" s="333">
        <f ca="1">IF(AND(НачИнвП_Дата&lt;=JE$3,КИнвП_Дата&gt;JE$3),
             SUMPRODUCT((MONTH(JE$3)&amp;YEAR(JE$3)=MONTH(Кредит_ИнвП[Дата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F87" s="333">
        <f ca="1">IF(AND(НачИнвП_Дата&lt;=JF$3,КИнвП_Дата&gt;JF$3),
             SUMPRODUCT((MONTH(JF$3)&amp;YEAR(JF$3)=MONTH(Кредит_ИнвП[Дата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G87" s="333">
        <f ca="1">IF(AND(НачИнвП_Дата&lt;=JG$3,КИнвП_Дата&gt;JG$3),
             SUMPRODUCT((MONTH(JG$3)&amp;YEAR(JG$3)=MONTH(Кредит_ИнвП[Дата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H87" s="333">
        <f ca="1">IF(AND(НачИнвП_Дата&lt;=JH$3,КИнвП_Дата&gt;JH$3),
             SUMPRODUCT((MONTH(JH$3)&amp;YEAR(JH$3)=MONTH(Кредит_ИнвП[Дата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I87" s="333">
        <f ca="1">IF(AND(НачИнвП_Дата&lt;=JI$3,КИнвП_Дата&gt;JI$3),
             SUMPRODUCT((MONTH(JI$3)&amp;YEAR(JI$3)=MONTH(Кредит_ИнвП[Дата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J87" s="333">
        <f ca="1">IF(AND(НачИнвП_Дата&lt;=JJ$3,КИнвП_Дата&gt;JJ$3),
             SUMPRODUCT((MONTH(JJ$3)&amp;YEAR(JJ$3)=MONTH(Кредит_ИнвП[Дата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K87" s="333">
        <f ca="1">IF(AND(НачИнвП_Дата&lt;=JK$3,КИнвП_Дата&gt;JK$3),
             SUMPRODUCT((MONTH(JK$3)&amp;YEAR(JK$3)=MONTH(Кредит_ИнвП[Дата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L87" s="333">
        <f ca="1">IF(AND(НачИнвП_Дата&lt;=JL$3,КИнвП_Дата&gt;JL$3),
             SUMPRODUCT((MONTH(JL$3)&amp;YEAR(JL$3)=MONTH(Кредит_ИнвП[Дата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M87" s="333">
        <f ca="1">IF(AND(НачИнвП_Дата&lt;=JM$3,КИнвП_Дата&gt;JM$3),
             SUMPRODUCT((MONTH(JM$3)&amp;YEAR(JM$3)=MONTH(Кредит_ИнвП[Дата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N87" s="546">
        <f t="shared" ca="1" si="1864"/>
        <v>8333.3279999999977</v>
      </c>
      <c r="JO87" s="333">
        <f ca="1">IF(AND(НачИнвП_Дата&lt;=JO$3,КИнвП_Дата&gt;JO$3),
             SUMPRODUCT((MONTH(JO$3)&amp;YEAR(JO$3)=MONTH(Кредит_ИнвП[Дата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P87" s="333">
        <f ca="1">IF(AND(НачИнвП_Дата&lt;=JP$3,КИнвП_Дата&gt;JP$3),
             SUMPRODUCT((MONTH(JP$3)&amp;YEAR(JP$3)=MONTH(Кредит_ИнвП[Дата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Q87" s="333">
        <f ca="1">IF(AND(НачИнвП_Дата&lt;=JQ$3,КИнвП_Дата&gt;JQ$3),
             SUMPRODUCT((MONTH(JQ$3)&amp;YEAR(JQ$3)=MONTH(Кредит_ИнвП[Дата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R87" s="333">
        <f ca="1">IF(AND(НачИнвП_Дата&lt;=JR$3,КИнвП_Дата&gt;JR$3),
             SUMPRODUCT((MONTH(JR$3)&amp;YEAR(JR$3)=MONTH(Кредит_ИнвП[Дата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S87" s="333">
        <f ca="1">IF(AND(НачИнвП_Дата&lt;=JS$3,КИнвП_Дата&gt;JS$3),
             SUMPRODUCT((MONTH(JS$3)&amp;YEAR(JS$3)=MONTH(Кредит_ИнвП[Дата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T87" s="333">
        <f ca="1">IF(AND(НачИнвП_Дата&lt;=JT$3,КИнвП_Дата&gt;JT$3),
             SUMPRODUCT((MONTH(JT$3)&amp;YEAR(JT$3)=MONTH(Кредит_ИнвП[Дата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U87" s="333">
        <f ca="1">IF(AND(НачИнвП_Дата&lt;=JU$3,КИнвП_Дата&gt;JU$3),
             SUMPRODUCT((MONTH(JU$3)&amp;YEAR(JU$3)=MONTH(Кредит_ИнвП[Дата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V87" s="333">
        <f ca="1">IF(AND(НачИнвП_Дата&lt;=JV$3,КИнвП_Дата&gt;JV$3),
             SUMPRODUCT((MONTH(JV$3)&amp;YEAR(JV$3)=MONTH(Кредит_ИнвП[Дата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W87" s="333">
        <f ca="1">IF(AND(НачИнвП_Дата&lt;=JW$3,КИнвП_Дата&gt;JW$3),
             SUMPRODUCT((MONTH(JW$3)&amp;YEAR(JW$3)=MONTH(Кредит_ИнвП[Дата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X87" s="333">
        <f ca="1">IF(AND(НачИнвП_Дата&lt;=JX$3,КИнвП_Дата&gt;JX$3),
             SUMPRODUCT((MONTH(JX$3)&amp;YEAR(JX$3)=MONTH(Кредит_ИнвП[Дата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Y87" s="333">
        <f ca="1">IF(AND(НачИнвП_Дата&lt;=JY$3,КИнвП_Дата&gt;JY$3),
             SUMPRODUCT((MONTH(JY$3)&amp;YEAR(JY$3)=MONTH(Кредит_ИнвП[Дата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JZ87" s="333">
        <f ca="1">IF(AND(НачИнвП_Дата&lt;=JZ$3,КИнвП_Дата&gt;JZ$3),
             SUMPRODUCT((MONTH(JZ$3)&amp;YEAR(JZ$3)=MONTH(Кредит_ИнвП[Дата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A87" s="546">
        <f t="shared" ca="1" si="1866"/>
        <v>8333.3279999999977</v>
      </c>
      <c r="KB87" s="333">
        <f ca="1">IF(AND(НачИнвП_Дата&lt;=KB$3,КИнвП_Дата&gt;KB$3),
             SUMPRODUCT((MONTH(KB$3)&amp;YEAR(KB$3)=MONTH(Кредит_ИнвП[Дата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C87" s="333">
        <f ca="1">IF(AND(НачИнвП_Дата&lt;=KC$3,КИнвП_Дата&gt;KC$3),
             SUMPRODUCT((MONTH(KC$3)&amp;YEAR(KC$3)=MONTH(Кредит_ИнвП[Дата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D87" s="333">
        <f ca="1">IF(AND(НачИнвП_Дата&lt;=KD$3,КИнвП_Дата&gt;KD$3),
             SUMPRODUCT((MONTH(KD$3)&amp;YEAR(KD$3)=MONTH(Кредит_ИнвП[Дата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E87" s="333">
        <f ca="1">IF(AND(НачИнвП_Дата&lt;=KE$3,КИнвП_Дата&gt;KE$3),
             SUMPRODUCT((MONTH(KE$3)&amp;YEAR(KE$3)=MONTH(Кредит_ИнвП[Дата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F87" s="333">
        <f ca="1">IF(AND(НачИнвП_Дата&lt;=KF$3,КИнвП_Дата&gt;KF$3),
             SUMPRODUCT((MONTH(KF$3)&amp;YEAR(KF$3)=MONTH(Кредит_ИнвП[Дата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G87" s="333">
        <f ca="1">IF(AND(НачИнвП_Дата&lt;=KG$3,КИнвП_Дата&gt;KG$3),
             SUMPRODUCT((MONTH(KG$3)&amp;YEAR(KG$3)=MONTH(Кредит_ИнвП[Дата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H87" s="333">
        <f ca="1">IF(AND(НачИнвП_Дата&lt;=KH$3,КИнвП_Дата&gt;KH$3),
             SUMPRODUCT((MONTH(KH$3)&amp;YEAR(KH$3)=MONTH(Кредит_ИнвП[Дата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I87" s="333">
        <f ca="1">IF(AND(НачИнвП_Дата&lt;=KI$3,КИнвП_Дата&gt;KI$3),
             SUMPRODUCT((MONTH(KI$3)&amp;YEAR(KI$3)=MONTH(Кредит_ИнвП[Дата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J87" s="333">
        <f ca="1">IF(AND(НачИнвП_Дата&lt;=KJ$3,КИнвП_Дата&gt;KJ$3),
             SUMPRODUCT((MONTH(KJ$3)&amp;YEAR(KJ$3)=MONTH(Кредит_ИнвП[Дата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K87" s="333">
        <f ca="1">IF(AND(НачИнвП_Дата&lt;=KK$3,КИнвП_Дата&gt;KK$3),
             SUMPRODUCT((MONTH(KK$3)&amp;YEAR(KK$3)=MONTH(Кредит_ИнвП[Дата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L87" s="333">
        <f ca="1">IF(AND(НачИнвП_Дата&lt;=KL$3,КИнвП_Дата&gt;KL$3),
             SUMPRODUCT((MONTH(KL$3)&amp;YEAR(KL$3)=MONTH(Кредит_ИнвП[Дата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M87" s="333">
        <f ca="1">IF(AND(НачИнвП_Дата&lt;=KM$3,КИнвП_Дата&gt;KM$3),
             SUMPRODUCT((MONTH(KM$3)&amp;YEAR(KM$3)=MONTH(Кредит_ИнвП[Дата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N87" s="546">
        <f t="shared" ca="1" si="1868"/>
        <v>8333.3279999999977</v>
      </c>
      <c r="KO87" s="333">
        <f ca="1">IF(AND(НачИнвП_Дата&lt;=KO$3,КИнвП_Дата&gt;KO$3),
             SUMPRODUCT((MONTH(KO$3)&amp;YEAR(KO$3)=MONTH(Кредит_ИнвП[Дата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P87" s="333">
        <f ca="1">IF(AND(НачИнвП_Дата&lt;=KP$3,КИнвП_Дата&gt;KP$3),
             SUMPRODUCT((MONTH(KP$3)&amp;YEAR(KP$3)=MONTH(Кредит_ИнвП[Дата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Q87" s="333">
        <f ca="1">IF(AND(НачИнвП_Дата&lt;=KQ$3,КИнвП_Дата&gt;KQ$3),
             SUMPRODUCT((MONTH(KQ$3)&amp;YEAR(KQ$3)=MONTH(Кредит_ИнвП[Дата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R87" s="333">
        <f ca="1">IF(AND(НачИнвП_Дата&lt;=KR$3,КИнвП_Дата&gt;KR$3),
             SUMPRODUCT((MONTH(KR$3)&amp;YEAR(KR$3)=MONTH(Кредит_ИнвП[Дата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S87" s="333">
        <f ca="1">IF(AND(НачИнвП_Дата&lt;=KS$3,КИнвП_Дата&gt;KS$3),
             SUMPRODUCT((MONTH(KS$3)&amp;YEAR(KS$3)=MONTH(Кредит_ИнвП[Дата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T87" s="333">
        <f ca="1">IF(AND(НачИнвП_Дата&lt;=KT$3,КИнвП_Дата&gt;KT$3),
             SUMPRODUCT((MONTH(KT$3)&amp;YEAR(KT$3)=MONTH(Кредит_ИнвП[Дата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U87" s="333">
        <f ca="1">IF(AND(НачИнвП_Дата&lt;=KU$3,КИнвП_Дата&gt;KU$3),
             SUMPRODUCT((MONTH(KU$3)&amp;YEAR(KU$3)=MONTH(Кредит_ИнвП[Дата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V87" s="333">
        <f ca="1">IF(AND(НачИнвП_Дата&lt;=KV$3,КИнвП_Дата&gt;KV$3),
             SUMPRODUCT((MONTH(KV$3)&amp;YEAR(KV$3)=MONTH(Кредит_ИнвП[Дата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W87" s="333">
        <f ca="1">IF(AND(НачИнвП_Дата&lt;=KW$3,КИнвП_Дата&gt;KW$3),
             SUMPRODUCT((MONTH(KW$3)&amp;YEAR(KW$3)=MONTH(Кредит_ИнвП[Дата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X87" s="333">
        <f ca="1">IF(AND(НачИнвП_Дата&lt;=KX$3,КИнвП_Дата&gt;KX$3),
             SUMPRODUCT((MONTH(KX$3)&amp;YEAR(KX$3)=MONTH(Кредит_ИнвП[Дата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Y87" s="333">
        <f ca="1">IF(AND(НачИнвП_Дата&lt;=KY$3,КИнвП_Дата&gt;KY$3),
             SUMPRODUCT((MONTH(KY$3)&amp;YEAR(KY$3)=MONTH(Кредит_ИнвП[Дата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KZ87" s="333">
        <f ca="1">IF(AND(НачИнвП_Дата&lt;=KZ$3,КИнвП_Дата&gt;KZ$3),
             SUMPRODUCT((MONTH(KZ$3)&amp;YEAR(KZ$3)=MONTH(Кредит_ИнвП[Дата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A87" s="546">
        <f t="shared" ca="1" si="1870"/>
        <v>8333.3279999999977</v>
      </c>
      <c r="LB87" s="333">
        <f ca="1">IF(AND(НачИнвП_Дата&lt;=LB$3,КИнвП_Дата&gt;LB$3),
             SUMPRODUCT((MONTH(LB$3)&amp;YEAR(LB$3)=MONTH(Кредит_ИнвП[Дата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C87" s="333">
        <f ca="1">IF(AND(НачИнвП_Дата&lt;=LC$3,КИнвП_Дата&gt;LC$3),
             SUMPRODUCT((MONTH(LC$3)&amp;YEAR(LC$3)=MONTH(Кредит_ИнвП[Дата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D87" s="333">
        <f ca="1">IF(AND(НачИнвП_Дата&lt;=LD$3,КИнвП_Дата&gt;LD$3),
             SUMPRODUCT((MONTH(LD$3)&amp;YEAR(LD$3)=MONTH(Кредит_ИнвП[Дата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E87" s="333">
        <f ca="1">IF(AND(НачИнвП_Дата&lt;=LE$3,КИнвП_Дата&gt;LE$3),
             SUMPRODUCT((MONTH(LE$3)&amp;YEAR(LE$3)=MONTH(Кредит_ИнвП[Дата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F87" s="333">
        <f ca="1">IF(AND(НачИнвП_Дата&lt;=LF$3,КИнвП_Дата&gt;LF$3),
             SUMPRODUCT((MONTH(LF$3)&amp;YEAR(LF$3)=MONTH(Кредит_ИнвП[Дата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G87" s="333">
        <f ca="1">IF(AND(НачИнвП_Дата&lt;=LG$3,КИнвП_Дата&gt;LG$3),
             SUMPRODUCT((MONTH(LG$3)&amp;YEAR(LG$3)=MONTH(Кредит_ИнвП[Дата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H87" s="333">
        <f ca="1">IF(AND(НачИнвП_Дата&lt;=LH$3,КИнвП_Дата&gt;LH$3),
             SUMPRODUCT((MONTH(LH$3)&amp;YEAR(LH$3)=MONTH(Кредит_ИнвП[Дата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I87" s="333">
        <f ca="1">IF(AND(НачИнвП_Дата&lt;=LI$3,КИнвП_Дата&gt;LI$3),
             SUMPRODUCT((MONTH(LI$3)&amp;YEAR(LI$3)=MONTH(Кредит_ИнвП[Дата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J87" s="333">
        <f ca="1">IF(AND(НачИнвП_Дата&lt;=LJ$3,КИнвП_Дата&gt;LJ$3),
             SUMPRODUCT((MONTH(LJ$3)&amp;YEAR(LJ$3)=MONTH(Кредит_ИнвП[Дата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K87" s="333">
        <f ca="1">IF(AND(НачИнвП_Дата&lt;=LK$3,КИнвП_Дата&gt;LK$3),
             SUMPRODUCT((MONTH(LK$3)&amp;YEAR(LK$3)=MONTH(Кредит_ИнвП[Дата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L87" s="333">
        <f ca="1">IF(AND(НачИнвП_Дата&lt;=LL$3,КИнвП_Дата&gt;LL$3),
             SUMPRODUCT((MONTH(LL$3)&amp;YEAR(LL$3)=MONTH(Кредит_ИнвП[Дата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M87" s="333">
        <f ca="1">IF(AND(НачИнвП_Дата&lt;=LM$3,КИнвП_Дата&gt;LM$3),
             SUMPRODUCT((MONTH(LM$3)&amp;YEAR(LM$3)=MONTH(Кредит_ИнвП[Дата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N87" s="546">
        <f t="shared" ca="1" si="1872"/>
        <v>8333.3279999999977</v>
      </c>
      <c r="LO87" s="333">
        <f ca="1">IF(AND(НачИнвП_Дата&lt;=LO$3,КИнвП_Дата&gt;LO$3),
             SUMPRODUCT((MONTH(LO$3)&amp;YEAR(LO$3)=MONTH(Кредит_ИнвП[Дата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P87" s="333">
        <f ca="1">IF(AND(НачИнвП_Дата&lt;=LP$3,КИнвП_Дата&gt;LP$3),
             SUMPRODUCT((MONTH(LP$3)&amp;YEAR(LP$3)=MONTH(Кредит_ИнвП[Дата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Q87" s="333">
        <f ca="1">IF(AND(НачИнвП_Дата&lt;=LQ$3,КИнвП_Дата&gt;LQ$3),
             SUMPRODUCT((MONTH(LQ$3)&amp;YEAR(LQ$3)=MONTH(Кредит_ИнвП[Дата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R87" s="333">
        <f ca="1">IF(AND(НачИнвП_Дата&lt;=LR$3,КИнвП_Дата&gt;LR$3),
             SUMPRODUCT((MONTH(LR$3)&amp;YEAR(LR$3)=MONTH(Кредит_ИнвП[Дата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S87" s="333">
        <f ca="1">IF(AND(НачИнвП_Дата&lt;=LS$3,КИнвП_Дата&gt;LS$3),
             SUMPRODUCT((MONTH(LS$3)&amp;YEAR(LS$3)=MONTH(Кредит_ИнвП[Дата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T87" s="333">
        <f ca="1">IF(AND(НачИнвП_Дата&lt;=LT$3,КИнвП_Дата&gt;LT$3),
             SUMPRODUCT((MONTH(LT$3)&amp;YEAR(LT$3)=MONTH(Кредит_ИнвП[Дата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U87" s="333">
        <f ca="1">IF(AND(НачИнвП_Дата&lt;=LU$3,КИнвП_Дата&gt;LU$3),
             SUMPRODUCT((MONTH(LU$3)&amp;YEAR(LU$3)=MONTH(Кредит_ИнвП[Дата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V87" s="333">
        <f ca="1">IF(AND(НачИнвП_Дата&lt;=LV$3,КИнвП_Дата&gt;LV$3),
             SUMPRODUCT((MONTH(LV$3)&amp;YEAR(LV$3)=MONTH(Кредит_ИнвП[Дата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W87" s="333">
        <f ca="1">IF(AND(НачИнвП_Дата&lt;=LW$3,КИнвП_Дата&gt;LW$3),
             SUMPRODUCT((MONTH(LW$3)&amp;YEAR(LW$3)=MONTH(Кредит_ИнвП[Дата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X87" s="333">
        <f ca="1">IF(AND(НачИнвП_Дата&lt;=LX$3,КИнвП_Дата&gt;LX$3),
             SUMPRODUCT((MONTH(LX$3)&amp;YEAR(LX$3)=MONTH(Кредит_ИнвП[Дата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Y87" s="333">
        <f ca="1">IF(AND(НачИнвП_Дата&lt;=LY$3,КИнвП_Дата&gt;LY$3),
             SUMPRODUCT((MONTH(LY$3)&amp;YEAR(LY$3)=MONTH(Кредит_ИнвП[Дата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LZ87" s="333">
        <f ca="1">IF(AND(НачИнвП_Дата&lt;=LZ$3,КИнвП_Дата&gt;LZ$3),
             SUMPRODUCT((MONTH(LZ$3)&amp;YEAR(LZ$3)=MONTH(Кредит_ИнвП[Дата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A87" s="546">
        <f t="shared" ca="1" si="1874"/>
        <v>8333.3279999999977</v>
      </c>
      <c r="MB87" s="333">
        <f ca="1">IF(AND(НачИнвП_Дата&lt;=MB$3,КИнвП_Дата&gt;MB$3),
             SUMPRODUCT((MONTH(MB$3)&amp;YEAR(MB$3)=MONTH(Кредит_ИнвП[Дата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C87" s="333">
        <f ca="1">IF(AND(НачИнвП_Дата&lt;=MC$3,КИнвП_Дата&gt;MC$3),
             SUMPRODUCT((MONTH(MC$3)&amp;YEAR(MC$3)=MONTH(Кредит_ИнвП[Дата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D87" s="333">
        <f ca="1">IF(AND(НачИнвП_Дата&lt;=MD$3,КИнвП_Дата&gt;MD$3),
             SUMPRODUCT((MONTH(MD$3)&amp;YEAR(MD$3)=MONTH(Кредит_ИнвП[Дата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E87" s="333">
        <f ca="1">IF(AND(НачИнвП_Дата&lt;=ME$3,КИнвП_Дата&gt;ME$3),
             SUMPRODUCT((MONTH(ME$3)&amp;YEAR(ME$3)=MONTH(Кредит_ИнвП[Дата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F87" s="333">
        <f ca="1">IF(AND(НачИнвП_Дата&lt;=MF$3,КИнвП_Дата&gt;MF$3),
             SUMPRODUCT((MONTH(MF$3)&amp;YEAR(MF$3)=MONTH(Кредит_ИнвП[Дата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G87" s="333">
        <f ca="1">IF(AND(НачИнвП_Дата&lt;=MG$3,КИнвП_Дата&gt;MG$3),
             SUMPRODUCT((MONTH(MG$3)&amp;YEAR(MG$3)=MONTH(Кредит_ИнвП[Дата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H87" s="333">
        <f ca="1">IF(AND(НачИнвП_Дата&lt;=MH$3,КИнвП_Дата&gt;MH$3),
             SUMPRODUCT((MONTH(MH$3)&amp;YEAR(MH$3)=MONTH(Кредит_ИнвП[Дата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I87" s="333">
        <f ca="1">IF(AND(НачИнвП_Дата&lt;=MI$3,КИнвП_Дата&gt;MI$3),
             SUMPRODUCT((MONTH(MI$3)&amp;YEAR(MI$3)=MONTH(Кредит_ИнвП[Дата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J87" s="333">
        <f ca="1">IF(AND(НачИнвП_Дата&lt;=MJ$3,КИнвП_Дата&gt;MJ$3),
             SUMPRODUCT((MONTH(MJ$3)&amp;YEAR(MJ$3)=MONTH(Кредит_ИнвП[Дата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K87" s="333">
        <f ca="1">IF(AND(НачИнвП_Дата&lt;=MK$3,КИнвП_Дата&gt;MK$3),
             SUMPRODUCT((MONTH(MK$3)&amp;YEAR(MK$3)=MONTH(Кредит_ИнвП[Дата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L87" s="333">
        <f ca="1">IF(AND(НачИнвП_Дата&lt;=ML$3,КИнвП_Дата&gt;ML$3),
             SUMPRODUCT((MONTH(ML$3)&amp;YEAR(ML$3)=MONTH(Кредит_ИнвП[Дата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M87" s="333">
        <f ca="1">IF(AND(НачИнвП_Дата&lt;=MM$3,КИнвП_Дата&gt;MM$3),
             SUMPRODUCT((MONTH(MM$3)&amp;YEAR(MM$3)=MONTH(Кредит_ИнвП[Дата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N87" s="546">
        <f t="shared" ca="1" si="1876"/>
        <v>8333.3279999999977</v>
      </c>
      <c r="MO87" s="333">
        <f ca="1">IF(AND(НачИнвП_Дата&lt;=MO$3,КИнвП_Дата&gt;MO$3),
             SUMPRODUCT((MONTH(MO$3)&amp;YEAR(MO$3)=MONTH(Кредит_ИнвП[Дата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P87" s="333">
        <f ca="1">IF(AND(НачИнвП_Дата&lt;=MP$3,КИнвП_Дата&gt;MP$3),
             SUMPRODUCT((MONTH(MP$3)&amp;YEAR(MP$3)=MONTH(Кредит_ИнвП[Дата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Q87" s="333">
        <f ca="1">IF(AND(НачИнвП_Дата&lt;=MQ$3,КИнвП_Дата&gt;MQ$3),
             SUMPRODUCT((MONTH(MQ$3)&amp;YEAR(MQ$3)=MONTH(Кредит_ИнвП[Дата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R87" s="333">
        <f ca="1">IF(AND(НачИнвП_Дата&lt;=MR$3,КИнвП_Дата&gt;MR$3),
             SUMPRODUCT((MONTH(MR$3)&amp;YEAR(MR$3)=MONTH(Кредит_ИнвП[Дата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S87" s="333">
        <f ca="1">IF(AND(НачИнвП_Дата&lt;=MS$3,КИнвП_Дата&gt;MS$3),
             SUMPRODUCT((MONTH(MS$3)&amp;YEAR(MS$3)=MONTH(Кредит_ИнвП[Дата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T87" s="333">
        <f ca="1">IF(AND(НачИнвП_Дата&lt;=MT$3,КИнвП_Дата&gt;MT$3),
             SUMPRODUCT((MONTH(MT$3)&amp;YEAR(MT$3)=MONTH(Кредит_ИнвП[Дата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U87" s="333">
        <f ca="1">IF(AND(НачИнвП_Дата&lt;=MU$3,КИнвП_Дата&gt;MU$3),
             SUMPRODUCT((MONTH(MU$3)&amp;YEAR(MU$3)=MONTH(Кредит_ИнвП[Дата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V87" s="333">
        <f ca="1">IF(AND(НачИнвП_Дата&lt;=MV$3,КИнвП_Дата&gt;MV$3),
             SUMPRODUCT((MONTH(MV$3)&amp;YEAR(MV$3)=MONTH(Кредит_ИнвП[Дата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W87" s="333">
        <f ca="1">IF(AND(НачИнвП_Дата&lt;=MW$3,КИнвП_Дата&gt;MW$3),
             SUMPRODUCT((MONTH(MW$3)&amp;YEAR(MW$3)=MONTH(Кредит_ИнвП[Дата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X87" s="333">
        <f ca="1">IF(AND(НачИнвП_Дата&lt;=MX$3,КИнвП_Дата&gt;MX$3),
             SUMPRODUCT((MONTH(MX$3)&amp;YEAR(MX$3)=MONTH(Кредит_ИнвП[Дата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Y87" s="333">
        <f ca="1">IF(AND(НачИнвП_Дата&lt;=MY$3,КИнвП_Дата&gt;MY$3),
             SUMPRODUCT((MONTH(MY$3)&amp;YEAR(MY$3)=MONTH(Кредит_ИнвП[Дата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MZ87" s="333">
        <f ca="1">IF(AND(НачИнвП_Дата&lt;=MZ$3,КИнвП_Дата&gt;MZ$3),
             SUMPRODUCT((MONTH(MZ$3)&amp;YEAR(MZ$3)=MONTH(Кредит_ИнвП[Дата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A87" s="546">
        <f t="shared" ca="1" si="1878"/>
        <v>8333.3279999999977</v>
      </c>
      <c r="NB87" s="333">
        <f ca="1">IF(AND(НачИнвП_Дата&lt;=NB$3,КИнвП_Дата&gt;NB$3),
             SUMPRODUCT((MONTH(NB$3)&amp;YEAR(NB$3)=MONTH(Кредит_ИнвП[Дата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C87" s="333">
        <f ca="1">IF(AND(НачИнвП_Дата&lt;=NC$3,КИнвП_Дата&gt;NC$3),
             SUMPRODUCT((MONTH(NC$3)&amp;YEAR(NC$3)=MONTH(Кредит_ИнвП[Дата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D87" s="333">
        <f ca="1">IF(AND(НачИнвП_Дата&lt;=ND$3,КИнвП_Дата&gt;ND$3),
             SUMPRODUCT((MONTH(ND$3)&amp;YEAR(ND$3)=MONTH(Кредит_ИнвП[Дата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E87" s="333">
        <f ca="1">IF(AND(НачИнвП_Дата&lt;=NE$3,КИнвП_Дата&gt;NE$3),
             SUMPRODUCT((MONTH(NE$3)&amp;YEAR(NE$3)=MONTH(Кредит_ИнвП[Дата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F87" s="333">
        <f ca="1">IF(AND(НачИнвП_Дата&lt;=NF$3,КИнвП_Дата&gt;NF$3),
             SUMPRODUCT((MONTH(NF$3)&amp;YEAR(NF$3)=MONTH(Кредит_ИнвП[Дата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G87" s="333">
        <f ca="1">IF(AND(НачИнвП_Дата&lt;=NG$3,КИнвП_Дата&gt;NG$3),
             SUMPRODUCT((MONTH(NG$3)&amp;YEAR(NG$3)=MONTH(Кредит_ИнвП[Дата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H87" s="333">
        <f ca="1">IF(AND(НачИнвП_Дата&lt;=NH$3,КИнвП_Дата&gt;NH$3),
             SUMPRODUCT((MONTH(NH$3)&amp;YEAR(NH$3)=MONTH(Кредит_ИнвП[Дата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I87" s="333">
        <f ca="1">IF(AND(НачИнвП_Дата&lt;=NI$3,КИнвП_Дата&gt;NI$3),
             SUMPRODUCT((MONTH(NI$3)&amp;YEAR(NI$3)=MONTH(Кредит_ИнвП[Дата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J87" s="333">
        <f ca="1">IF(AND(НачИнвП_Дата&lt;=NJ$3,КИнвП_Дата&gt;NJ$3),
             SUMPRODUCT((MONTH(NJ$3)&amp;YEAR(NJ$3)=MONTH(Кредит_ИнвП[Дата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K87" s="333">
        <f ca="1">IF(AND(НачИнвП_Дата&lt;=NK$3,КИнвП_Дата&gt;NK$3),
             SUMPRODUCT((MONTH(NK$3)&amp;YEAR(NK$3)=MONTH(Кредит_ИнвП[Дата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L87" s="333">
        <f ca="1">IF(AND(НачИнвП_Дата&lt;=NL$3,КИнвП_Дата&gt;NL$3),
             SUMPRODUCT((MONTH(NL$3)&amp;YEAR(NL$3)=MONTH(Кредит_ИнвП[Дата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M87" s="333">
        <f ca="1">IF(AND(НачИнвП_Дата&lt;=NM$3,КИнвП_Дата&gt;NM$3),
             SUMPRODUCT((MONTH(NM$3)&amp;YEAR(NM$3)=MONTH(Кредит_ИнвП[Дата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N87" s="546">
        <f t="shared" ca="1" si="1880"/>
        <v>8333.3279999999977</v>
      </c>
      <c r="NO87" s="333">
        <f ca="1">IF(AND(НачИнвП_Дата&lt;=NO$3,КИнвП_Дата&gt;NO$3),
             SUMPRODUCT((MONTH(NO$3)&amp;YEAR(NO$3)=MONTH(Кредит_ИнвП[Дата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P87" s="333">
        <f ca="1">IF(AND(НачИнвП_Дата&lt;=NP$3,КИнвП_Дата&gt;NP$3),
             SUMPRODUCT((MONTH(NP$3)&amp;YEAR(NP$3)=MONTH(Кредит_ИнвП[Дата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Q87" s="333">
        <f ca="1">IF(AND(НачИнвП_Дата&lt;=NQ$3,КИнвП_Дата&gt;NQ$3),
             SUMPRODUCT((MONTH(NQ$3)&amp;YEAR(NQ$3)=MONTH(Кредит_ИнвП[Дата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R87" s="333">
        <f ca="1">IF(AND(НачИнвП_Дата&lt;=NR$3,КИнвП_Дата&gt;NR$3),
             SUMPRODUCT((MONTH(NR$3)&amp;YEAR(NR$3)=MONTH(Кредит_ИнвП[Дата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S87" s="333">
        <f ca="1">IF(AND(НачИнвП_Дата&lt;=NS$3,КИнвП_Дата&gt;NS$3),
             SUMPRODUCT((MONTH(NS$3)&amp;YEAR(NS$3)=MONTH(Кредит_ИнвП[Дата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T87" s="333">
        <f ca="1">IF(AND(НачИнвП_Дата&lt;=NT$3,КИнвП_Дата&gt;NT$3),
             SUMPRODUCT((MONTH(NT$3)&amp;YEAR(NT$3)=MONTH(Кредит_ИнвП[Дата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U87" s="333">
        <f ca="1">IF(AND(НачИнвП_Дата&lt;=NU$3,КИнвП_Дата&gt;NU$3),
             SUMPRODUCT((MONTH(NU$3)&amp;YEAR(NU$3)=MONTH(Кредит_ИнвП[Дата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V87" s="333">
        <f ca="1">IF(AND(НачИнвП_Дата&lt;=NV$3,КИнвП_Дата&gt;NV$3),
             SUMPRODUCT((MONTH(NV$3)&amp;YEAR(NV$3)=MONTH(Кредит_ИнвП[Дата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W87" s="333">
        <f ca="1">IF(AND(НачИнвП_Дата&lt;=NW$3,КИнвП_Дата&gt;NW$3),
             SUMPRODUCT((MONTH(NW$3)&amp;YEAR(NW$3)=MONTH(Кредит_ИнвП[Дата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X87" s="333">
        <f ca="1">IF(AND(НачИнвП_Дата&lt;=NX$3,КИнвП_Дата&gt;NX$3),
             SUMPRODUCT((MONTH(NX$3)&amp;YEAR(NX$3)=MONTH(Кредит_ИнвП[Дата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Y87" s="333">
        <f ca="1">IF(AND(НачИнвП_Дата&lt;=NY$3,КИнвП_Дата&gt;NY$3),
             SUMPRODUCT((MONTH(NY$3)&amp;YEAR(NY$3)=MONTH(Кредит_ИнвП[Дата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NZ87" s="333">
        <f ca="1">IF(AND(НачИнвП_Дата&lt;=NZ$3,КИнвП_Дата&gt;NZ$3),
             SUMPRODUCT((MONTH(NZ$3)&amp;YEAR(NZ$3)=MONTH(Кредит_ИнвП[Дата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OA87" s="546">
        <f t="shared" ca="1" si="1882"/>
        <v>8333.3279999999977</v>
      </c>
      <c r="OB87" s="333">
        <f ca="1">IF(AND(НачИнвП_Дата&lt;=OB$3,КИнвП_Дата&gt;OB$3),
             SUMPRODUCT((MONTH(OB$3)&amp;YEAR(OB$3)=MONTH(Кредит_ИнвП[Дата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OC87" s="333">
        <f ca="1">IF(AND(НачИнвП_Дата&lt;=OC$3,КИнвП_Дата&gt;OC$3),
             SUMPRODUCT((MONTH(OC$3)&amp;YEAR(OC$3)=MONTH(Кредит_ИнвП[Дата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OD87" s="333">
        <f ca="1">IF(AND(НачИнвП_Дата&lt;=OD$3,КИнвП_Дата&gt;OD$3),
             SUMPRODUCT((MONTH(OD$3)&amp;YEAR(OD$3)=MONTH(Кредит_ИнвП[Дата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OE87" s="333">
        <f ca="1">IF(AND(НачИнвП_Дата&lt;=OE$3,КИнвП_Дата&gt;OE$3),
             SUMPRODUCT((MONTH(OE$3)&amp;YEAR(OE$3)=MONTH(Кредит_ИнвП[Дата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OF87" s="333">
        <f ca="1">IF(AND(НачИнвП_Дата&lt;=OF$3,КИнвП_Дата&gt;OF$3),
             SUMPRODUCT((MONTH(OF$3)&amp;YEAR(OF$3)=MONTH(Кредит_ИнвП[Дата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OG87" s="333">
        <f ca="1">IF(AND(НачИнвП_Дата&lt;=OG$3,КИнвП_Дата&gt;OG$3),
             SUMPRODUCT((MONTH(OG$3)&amp;YEAR(OG$3)=MONTH(Кредит_ИнвП[Дата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OH87" s="333">
        <f ca="1">IF(AND(НачИнвП_Дата&lt;=OH$3,КИнвП_Дата&gt;OH$3),
             SUMPRODUCT((MONTH(OH$3)&amp;YEAR(OH$3)=MONTH(Кредит_ИнвП[Дата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OI87" s="333">
        <f ca="1">IF(AND(НачИнвП_Дата&lt;=OI$3,КИнвП_Дата&gt;OI$3),
             SUMPRODUCT((MONTH(OI$3)&amp;YEAR(OI$3)=MONTH(Кредит_ИнвП[Дата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OJ87" s="333">
        <f ca="1">IF(AND(НачИнвП_Дата&lt;=OJ$3,КИнвП_Дата&gt;OJ$3),
             SUMPRODUCT((MONTH(OJ$3)&amp;YEAR(OJ$3)=MONTH(Кредит_ИнвП[Дата выдачи и погашения кредита])&amp;YEAR(Кредит_ИнвП[Дата выдачи и погашения кредита]))*Кредит_ИнвП[Возврат, руб.])/1000,
             "")</f>
        <v>694.44399999999996</v>
      </c>
      <c r="OK87" s="333" t="str">
        <f ca="1">IF(AND(НачИнвП_Дата&lt;=OK$3,КИнвП_Дата&gt;OK$3),
             SUMPRODUCT((MONTH(OK$3)&amp;YEAR(OK$3)=MONTH(Кредит_ИнвП[Дата выдачи и погашения кредита])&amp;YEAR(Кредит_ИнвП[Дата выдачи и погашения кредита]))*Кредит_ИнвП[Возврат, руб.])/1000,
             "")</f>
        <v/>
      </c>
      <c r="OL87" s="333" t="str">
        <f ca="1">IF(AND(НачИнвП_Дата&lt;=OL$3,КИнвП_Дата&gt;OL$3),
             SUMPRODUCT((MONTH(OL$3)&amp;YEAR(OL$3)=MONTH(Кредит_ИнвП[Дата выдачи и погашения кредита])&amp;YEAR(Кредит_ИнвП[Дата выдачи и погашения кредита]))*Кредит_ИнвП[Возврат, руб.])/1000,
             "")</f>
        <v/>
      </c>
      <c r="OM87" s="333" t="str">
        <f ca="1">IF(AND(НачИнвП_Дата&lt;=OM$3,КИнвП_Дата&gt;OM$3),
             SUMPRODUCT((MONTH(OM$3)&amp;YEAR(OM$3)=MONTH(Кредит_ИнвП[Дата выдачи и погашения кредита])&amp;YEAR(Кредит_ИнвП[Дата выдачи и погашения кредита]))*Кредит_ИнвП[Возврат, руб.])/1000,
             "")</f>
        <v/>
      </c>
      <c r="ON87" s="546">
        <f t="shared" ca="1" si="1884"/>
        <v>6249.9959999999992</v>
      </c>
    </row>
    <row r="88" spans="1:404" outlineLevel="1">
      <c r="A88" s="271" t="s">
        <v>205</v>
      </c>
      <c r="B88" s="333" t="str">
        <f t="array" ref="B88">IF(AND(НачИнвП_Дата&lt;=B$3,(КИнвП_Дата)&gt;B$3),
             SUMPRODUCT((MONTH(B$3)&amp;YEAR(B$3)=MONTH(Кредит_ДБ[Дата выдачи и погашения кредита])&amp;YEAR(Кредит_ДБ[Дата выдачи и погашения кредита]))*Кредит_ДБ[Возврат, руб.])/1000,
             "")</f>
        <v/>
      </c>
      <c r="C88" s="333" t="str">
        <f t="array" aca="1" ref="C88" ca="1">IF(AND(НачИнвП_Дата&lt;=C$3,(КИнвП_Дата)&gt;C$3),
             SUMPRODUCT((MONTH(C$3)&amp;YEAR(C$3)=MONTH(Кредит_ДБ[Дата выдачи и погашения кредита])&amp;YEAR(Кредит_ДБ[Дата выдачи и погашения кредита]))*Кредит_ДБ[Возврат, руб.])/1000,
             "")</f>
        <v/>
      </c>
      <c r="D88" s="333" t="str">
        <f t="array" aca="1" ref="D88" ca="1">IF(AND(НачИнвП_Дата&lt;=D$3,(КИнвП_Дата)&gt;D$3),
             SUMPRODUCT((MONTH(D$3)&amp;YEAR(D$3)=MONTH(Кредит_ДБ[Дата выдачи и погашения кредита])&amp;YEAR(Кредит_ДБ[Дата выдачи и погашения кредита]))*Кредит_ДБ[Возврат, руб.])/1000,
             "")</f>
        <v/>
      </c>
      <c r="E88" s="333" t="str">
        <f t="array" aca="1" ref="E88" ca="1">IF(AND(НачИнвП_Дата&lt;=E$3,(КИнвП_Дата)&gt;E$3),
             SUMPRODUCT((MONTH(E$3)&amp;YEAR(E$3)=MONTH(Кредит_ДБ[Дата выдачи и погашения кредита])&amp;YEAR(Кредит_ДБ[Дата выдачи и погашения кредита]))*Кредит_ДБ[Возврат, руб.])/1000,
             "")</f>
        <v/>
      </c>
      <c r="F88" s="333" t="str">
        <f t="array" aca="1" ref="F88" ca="1">IF(AND(НачИнвП_Дата&lt;=F$3,(КИнвП_Дата)&gt;F$3),
             SUMPRODUCT((MONTH(F$3)&amp;YEAR(F$3)=MONTH(Кредит_ДБ[Дата выдачи и погашения кредита])&amp;YEAR(Кредит_ДБ[Дата выдачи и погашения кредита]))*Кредит_ДБ[Возврат, руб.])/1000,
             "")</f>
        <v/>
      </c>
      <c r="G88" s="333" t="str">
        <f t="array" aca="1" ref="G88" ca="1">IF(AND(НачИнвП_Дата&lt;=G$3,(КИнвП_Дата)&gt;G$3),
             SUMPRODUCT((MONTH(G$3)&amp;YEAR(G$3)=MONTH(Кредит_ДБ[Дата выдачи и погашения кредита])&amp;YEAR(Кредит_ДБ[Дата выдачи и погашения кредита]))*Кредит_ДБ[Возврат, руб.])/1000,
             "")</f>
        <v/>
      </c>
      <c r="H88" s="333" t="str">
        <f t="array" aca="1" ref="H88" ca="1">IF(AND(НачИнвП_Дата&lt;=H$3,(КИнвП_Дата)&gt;H$3),
             SUMPRODUCT((MONTH(H$3)&amp;YEAR(H$3)=MONTH(Кредит_ДБ[Дата выдачи и погашения кредита])&amp;YEAR(Кредит_ДБ[Дата выдачи и погашения кредита]))*Кредит_ДБ[Возврат, руб.])/1000,
             "")</f>
        <v/>
      </c>
      <c r="I88" s="333" t="str">
        <f t="array" aca="1" ref="I88" ca="1">IF(AND(НачИнвП_Дата&lt;=I$3,(КИнвП_Дата)&gt;I$3),
             SUMPRODUCT((MONTH(I$3)&amp;YEAR(I$3)=MONTH(Кредит_ДБ[Дата выдачи и погашения кредита])&amp;YEAR(Кредит_ДБ[Дата выдачи и погашения кредита]))*Кредит_ДБ[Возврат, руб.])/1000,
             "")</f>
        <v/>
      </c>
      <c r="J88" s="333" t="str">
        <f t="array" aca="1" ref="J88" ca="1">IF(AND(НачИнвП_Дата&lt;=J$3,(КИнвП_Дата)&gt;J$3),
             SUMPRODUCT((MONTH(J$3)&amp;YEAR(J$3)=MONTH(Кредит_ДБ[Дата выдачи и погашения кредита])&amp;YEAR(Кредит_ДБ[Дата выдачи и погашения кредита]))*Кредит_ДБ[Возврат, руб.])/1000,
             "")</f>
        <v/>
      </c>
      <c r="K88" s="333">
        <f t="array" aca="1" ref="K88" ca="1">IF(AND(НачИнвП_Дата&lt;=K$3,(КИнвП_Дата)&gt;K$3),
             SUMPRODUCT((MONTH(K$3)&amp;YEAR(K$3)=MONTH(Кредит_ДБ[Дата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88" s="333">
        <f t="array" aca="1" ref="L88" ca="1">IF(AND(НачИнвП_Дата&lt;=L$3,(КИнвП_Дата)&gt;L$3),
             SUMPRODUCT((MONTH(L$3)&amp;YEAR(L$3)=MONTH(Кредит_ДБ[Дата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88" s="333">
        <f t="array" aca="1" ref="M88" ca="1">IF(AND(НачИнвП_Дата&lt;=M$3,(КИнвП_Дата)&gt;M$3),
             SUMPRODUCT((MONTH(M$3)&amp;YEAR(M$3)=MONTH(Кредит_ДБ[Дата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88" s="546">
        <f t="shared" ca="1" si="1158"/>
        <v>0</v>
      </c>
      <c r="O88" s="333">
        <f t="array" aca="1" ref="O88" ca="1">IF(AND(НачИнвП_Дата&lt;=O$3,(КИнвП_Дата)&gt;O$3),
             SUMPRODUCT((MONTH(O$3)&amp;YEAR(O$3)=MONTH(Кредит_ДБ[Дата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P88" s="333">
        <f t="array" aca="1" ref="P88" ca="1">IF(AND(НачИнвП_Дата&lt;=P$3,(КИнвП_Дата)&gt;P$3),
             SUMPRODUCT((MONTH(P$3)&amp;YEAR(P$3)=MONTH(Кредит_ДБ[Дата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Q88" s="333">
        <f t="array" aca="1" ref="Q88" ca="1">IF(AND(НачИнвП_Дата&lt;=Q$3,(КИнвП_Дата)&gt;Q$3),
             SUMPRODUCT((MONTH(Q$3)&amp;YEAR(Q$3)=MONTH(Кредит_ДБ[Дата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R88" s="333">
        <f t="array" aca="1" ref="R88" ca="1">IF(AND(НачИнвП_Дата&lt;=R$3,(КИнвП_Дата)&gt;R$3),
             SUMPRODUCT((MONTH(R$3)&amp;YEAR(R$3)=MONTH(Кредит_ДБ[Дата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S88" s="333">
        <f t="array" aca="1" ref="S88" ca="1">IF(AND(НачИнвП_Дата&lt;=S$3,(КИнвП_Дата)&gt;S$3),
             SUMPRODUCT((MONTH(S$3)&amp;YEAR(S$3)=MONTH(Кредит_ДБ[Дата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T88" s="333">
        <f t="array" aca="1" ref="T88" ca="1">IF(AND(НачИнвП_Дата&lt;=T$3,(КИнвП_Дата)&gt;T$3),
             SUMPRODUCT((MONTH(T$3)&amp;YEAR(T$3)=MONTH(Кредит_ДБ[Дата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U88" s="333">
        <f t="array" aca="1" ref="U88" ca="1">IF(AND(НачИнвП_Дата&lt;=U$3,(КИнвП_Дата)&gt;U$3),
             SUMPRODUCT((MONTH(U$3)&amp;YEAR(U$3)=MONTH(Кредит_ДБ[Дата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V88" s="333">
        <f t="array" aca="1" ref="V88" ca="1">IF(AND(НачИнвП_Дата&lt;=V$3,(КИнвП_Дата)&gt;V$3),
             SUMPRODUCT((MONTH(V$3)&amp;YEAR(V$3)=MONTH(Кредит_ДБ[Дата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W88" s="333">
        <f t="array" aca="1" ref="W88" ca="1">IF(AND(НачИнвП_Дата&lt;=W$3,(КИнвП_Дата)&gt;W$3),
             SUMPRODUCT((MONTH(W$3)&amp;YEAR(W$3)=MONTH(Кредит_ДБ[Дата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X88" s="333">
        <f t="array" aca="1" ref="X88" ca="1">IF(AND(НачИнвП_Дата&lt;=X$3,(КИнвП_Дата)&gt;X$3),
             SUMPRODUCT((MONTH(X$3)&amp;YEAR(X$3)=MONTH(Кредит_ДБ[Дата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Y88" s="333">
        <f t="array" aca="1" ref="Y88" ca="1">IF(AND(НачИнвП_Дата&lt;=Y$3,(КИнвП_Дата)&gt;Y$3),
             SUMPRODUCT((MONTH(Y$3)&amp;YEAR(Y$3)=MONTH(Кредит_ДБ[Дата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Z88" s="333">
        <f t="array" aca="1" ref="Z88" ca="1">IF(AND(НачИнвП_Дата&lt;=Z$3,(КИнвП_Дата)&gt;Z$3),
             SUMPRODUCT((MONTH(Z$3)&amp;YEAR(Z$3)=MONTH(Кредит_ДБ[Дата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A88" s="546">
        <f t="shared" ca="1" si="1826"/>
        <v>0</v>
      </c>
      <c r="AB88" s="333">
        <f t="array" aca="1" ref="AB88" ca="1">IF(AND(НачИнвП_Дата&lt;=AB$3,(КИнвП_Дата)&gt;AB$3),
             SUMPRODUCT((MONTH(AB$3)&amp;YEAR(AB$3)=MONTH(Кредит_ДБ[Дата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C88" s="333">
        <f t="array" aca="1" ref="AC88" ca="1">IF(AND(НачИнвП_Дата&lt;=AC$3,(КИнвП_Дата)&gt;AC$3),
             SUMPRODUCT((MONTH(AC$3)&amp;YEAR(AC$3)=MONTH(Кредит_ДБ[Дата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D88" s="333">
        <f t="array" aca="1" ref="AD88" ca="1">IF(AND(НачИнвП_Дата&lt;=AD$3,(КИнвП_Дата)&gt;AD$3),
             SUMPRODUCT((MONTH(AD$3)&amp;YEAR(AD$3)=MONTH(Кредит_ДБ[Дата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E88" s="333">
        <f t="array" aca="1" ref="AE88" ca="1">IF(AND(НачИнвП_Дата&lt;=AE$3,(КИнвП_Дата)&gt;AE$3),
             SUMPRODUCT((MONTH(AE$3)&amp;YEAR(AE$3)=MONTH(Кредит_ДБ[Дата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F88" s="333">
        <f t="array" aca="1" ref="AF88" ca="1">IF(AND(НачИнвП_Дата&lt;=AF$3,(КИнвП_Дата)&gt;AF$3),
             SUMPRODUCT((MONTH(AF$3)&amp;YEAR(AF$3)=MONTH(Кредит_ДБ[Дата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G88" s="333">
        <f t="array" aca="1" ref="AG88" ca="1">IF(AND(НачИнвП_Дата&lt;=AG$3,(КИнвП_Дата)&gt;AG$3),
             SUMPRODUCT((MONTH(AG$3)&amp;YEAR(AG$3)=MONTH(Кредит_ДБ[Дата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H88" s="333">
        <f t="array" aca="1" ref="AH88" ca="1">IF(AND(НачИнвП_Дата&lt;=AH$3,(КИнвП_Дата)&gt;AH$3),
             SUMPRODUCT((MONTH(AH$3)&amp;YEAR(AH$3)=MONTH(Кредит_ДБ[Дата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I88" s="333">
        <f t="array" aca="1" ref="AI88" ca="1">IF(AND(НачИнвП_Дата&lt;=AI$3,(КИнвП_Дата)&gt;AI$3),
             SUMPRODUCT((MONTH(AI$3)&amp;YEAR(AI$3)=MONTH(Кредит_ДБ[Дата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J88" s="333">
        <f t="array" aca="1" ref="AJ88" ca="1">IF(AND(НачИнвП_Дата&lt;=AJ$3,(КИнвП_Дата)&gt;AJ$3),
             SUMPRODUCT((MONTH(AJ$3)&amp;YEAR(AJ$3)=MONTH(Кредит_ДБ[Дата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K88" s="333">
        <f t="array" aca="1" ref="AK88" ca="1">IF(AND(НачИнвП_Дата&lt;=AK$3,(КИнвП_Дата)&gt;AK$3),
             SUMPRODUCT((MONTH(AK$3)&amp;YEAR(AK$3)=MONTH(Кредит_ДБ[Дата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L88" s="333">
        <f t="array" aca="1" ref="AL88" ca="1">IF(AND(НачИнвП_Дата&lt;=AL$3,(КИнвП_Дата)&gt;AL$3),
             SUMPRODUCT((MONTH(AL$3)&amp;YEAR(AL$3)=MONTH(Кредит_ДБ[Дата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M88" s="333">
        <f t="array" aca="1" ref="AM88" ca="1">IF(AND(НачИнвП_Дата&lt;=AM$3,(КИнвП_Дата)&gt;AM$3),
             SUMPRODUCT((MONTH(AM$3)&amp;YEAR(AM$3)=MONTH(Кредит_ДБ[Дата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N88" s="546">
        <f t="shared" ca="1" si="1828"/>
        <v>0</v>
      </c>
      <c r="AO88" s="333">
        <f t="array" aca="1" ref="AO88" ca="1">IF(AND(НачИнвП_Дата&lt;=AO$3,(КИнвП_Дата)&gt;AO$3),
             SUMPRODUCT((MONTH(AO$3)&amp;YEAR(AO$3)=MONTH(Кредит_ДБ[Дата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P88" s="333">
        <f t="array" aca="1" ref="AP88" ca="1">IF(AND(НачИнвП_Дата&lt;=AP$3,(КИнвП_Дата)&gt;AP$3),
             SUMPRODUCT((MONTH(AP$3)&amp;YEAR(AP$3)=MONTH(Кредит_ДБ[Дата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Q88" s="333">
        <f t="array" aca="1" ref="AQ88" ca="1">IF(AND(НачИнвП_Дата&lt;=AQ$3,(КИнвП_Дата)&gt;AQ$3),
             SUMPRODUCT((MONTH(AQ$3)&amp;YEAR(AQ$3)=MONTH(Кредит_ДБ[Дата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R88" s="333">
        <f t="array" aca="1" ref="AR88" ca="1">IF(AND(НачИнвП_Дата&lt;=AR$3,(КИнвП_Дата)&gt;AR$3),
             SUMPRODUCT((MONTH(AR$3)&amp;YEAR(AR$3)=MONTH(Кредит_ДБ[Дата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S88" s="333">
        <f t="array" aca="1" ref="AS88" ca="1">IF(AND(НачИнвП_Дата&lt;=AS$3,(КИнвП_Дата)&gt;AS$3),
             SUMPRODUCT((MONTH(AS$3)&amp;YEAR(AS$3)=MONTH(Кредит_ДБ[Дата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T88" s="333">
        <f t="array" aca="1" ref="AT88" ca="1">IF(AND(НачИнвП_Дата&lt;=AT$3,(КИнвП_Дата)&gt;AT$3),
             SUMPRODUCT((MONTH(AT$3)&amp;YEAR(AT$3)=MONTH(Кредит_ДБ[Дата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U88" s="333">
        <f t="array" aca="1" ref="AU88" ca="1">IF(AND(НачИнвП_Дата&lt;=AU$3,(КИнвП_Дата)&gt;AU$3),
             SUMPRODUCT((MONTH(AU$3)&amp;YEAR(AU$3)=MONTH(Кредит_ДБ[Дата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V88" s="333">
        <f t="array" aca="1" ref="AV88" ca="1">IF(AND(НачИнвП_Дата&lt;=AV$3,(КИнвП_Дата)&gt;AV$3),
             SUMPRODUCT((MONTH(AV$3)&amp;YEAR(AV$3)=MONTH(Кредит_ДБ[Дата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W88" s="333">
        <f t="array" aca="1" ref="AW88" ca="1">IF(AND(НачИнвП_Дата&lt;=AW$3,(КИнвП_Дата)&gt;AW$3),
             SUMPRODUCT((MONTH(AW$3)&amp;YEAR(AW$3)=MONTH(Кредит_ДБ[Дата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X88" s="333">
        <f t="array" aca="1" ref="AX88" ca="1">IF(AND(НачИнвП_Дата&lt;=AX$3,(КИнвП_Дата)&gt;AX$3),
             SUMPRODUCT((MONTH(AX$3)&amp;YEAR(AX$3)=MONTH(Кредит_ДБ[Дата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Y88" s="333">
        <f t="array" aca="1" ref="AY88" ca="1">IF(AND(НачИнвП_Дата&lt;=AY$3,(КИнвП_Дата)&gt;AY$3),
             SUMPRODUCT((MONTH(AY$3)&amp;YEAR(AY$3)=MONTH(Кредит_ДБ[Дата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AZ88" s="333">
        <f t="array" aca="1" ref="AZ88" ca="1">IF(AND(НачИнвП_Дата&lt;=AZ$3,(КИнвП_Дата)&gt;AZ$3),
             SUMPRODUCT((MONTH(AZ$3)&amp;YEAR(AZ$3)=MONTH(Кредит_ДБ[Дата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A88" s="546">
        <f t="shared" ca="1" si="1830"/>
        <v>0</v>
      </c>
      <c r="BB88" s="333">
        <f t="array" aca="1" ref="BB88" ca="1">IF(AND(НачИнвП_Дата&lt;=BB$3,(КИнвП_Дата)&gt;BB$3),
             SUMPRODUCT((MONTH(BB$3)&amp;YEAR(BB$3)=MONTH(Кредит_ДБ[Дата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C88" s="333">
        <f t="array" aca="1" ref="BC88" ca="1">IF(AND(НачИнвП_Дата&lt;=BC$3,(КИнвП_Дата)&gt;BC$3),
             SUMPRODUCT((MONTH(BC$3)&amp;YEAR(BC$3)=MONTH(Кредит_ДБ[Дата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D88" s="333">
        <f t="array" aca="1" ref="BD88" ca="1">IF(AND(НачИнвП_Дата&lt;=BD$3,(КИнвП_Дата)&gt;BD$3),
             SUMPRODUCT((MONTH(BD$3)&amp;YEAR(BD$3)=MONTH(Кредит_ДБ[Дата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E88" s="333">
        <f t="array" aca="1" ref="BE88" ca="1">IF(AND(НачИнвП_Дата&lt;=BE$3,(КИнвП_Дата)&gt;BE$3),
             SUMPRODUCT((MONTH(BE$3)&amp;YEAR(BE$3)=MONTH(Кредит_ДБ[Дата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F88" s="333">
        <f t="array" aca="1" ref="BF88" ca="1">IF(AND(НачИнвП_Дата&lt;=BF$3,(КИнвП_Дата)&gt;BF$3),
             SUMPRODUCT((MONTH(BF$3)&amp;YEAR(BF$3)=MONTH(Кредит_ДБ[Дата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G88" s="333">
        <f t="array" aca="1" ref="BG88" ca="1">IF(AND(НачИнвП_Дата&lt;=BG$3,(КИнвП_Дата)&gt;BG$3),
             SUMPRODUCT((MONTH(BG$3)&amp;YEAR(BG$3)=MONTH(Кредит_ДБ[Дата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H88" s="333">
        <f t="array" aca="1" ref="BH88" ca="1">IF(AND(НачИнвП_Дата&lt;=BH$3,(КИнвП_Дата)&gt;BH$3),
             SUMPRODUCT((MONTH(BH$3)&amp;YEAR(BH$3)=MONTH(Кредит_ДБ[Дата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I88" s="333">
        <f t="array" aca="1" ref="BI88" ca="1">IF(AND(НачИнвП_Дата&lt;=BI$3,(КИнвП_Дата)&gt;BI$3),
             SUMPRODUCT((MONTH(BI$3)&amp;YEAR(BI$3)=MONTH(Кредит_ДБ[Дата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J88" s="333">
        <f t="array" aca="1" ref="BJ88" ca="1">IF(AND(НачИнвП_Дата&lt;=BJ$3,(КИнвП_Дата)&gt;BJ$3),
             SUMPRODUCT((MONTH(BJ$3)&amp;YEAR(BJ$3)=MONTH(Кредит_ДБ[Дата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K88" s="333">
        <f t="array" aca="1" ref="BK88" ca="1">IF(AND(НачИнвП_Дата&lt;=BK$3,(КИнвП_Дата)&gt;BK$3),
             SUMPRODUCT((MONTH(BK$3)&amp;YEAR(BK$3)=MONTH(Кредит_ДБ[Дата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L88" s="333">
        <f t="array" aca="1" ref="BL88" ca="1">IF(AND(НачИнвП_Дата&lt;=BL$3,(КИнвП_Дата)&gt;BL$3),
             SUMPRODUCT((MONTH(BL$3)&amp;YEAR(BL$3)=MONTH(Кредит_ДБ[Дата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M88" s="333">
        <f t="array" aca="1" ref="BM88" ca="1">IF(AND(НачИнвП_Дата&lt;=BM$3,(КИнвП_Дата)&gt;BM$3),
             SUMPRODUCT((MONTH(BM$3)&amp;YEAR(BM$3)=MONTH(Кредит_ДБ[Дата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N88" s="546">
        <f t="shared" ca="1" si="1832"/>
        <v>0</v>
      </c>
      <c r="BO88" s="333">
        <f t="array" aca="1" ref="BO88" ca="1">IF(AND(НачИнвП_Дата&lt;=BO$3,(КИнвП_Дата)&gt;BO$3),
             SUMPRODUCT((MONTH(BO$3)&amp;YEAR(BO$3)=MONTH(Кредит_ДБ[Дата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P88" s="333">
        <f t="array" aca="1" ref="BP88" ca="1">IF(AND(НачИнвП_Дата&lt;=BP$3,(КИнвП_Дата)&gt;BP$3),
             SUMPRODUCT((MONTH(BP$3)&amp;YEAR(BP$3)=MONTH(Кредит_ДБ[Дата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Q88" s="333">
        <f t="array" aca="1" ref="BQ88" ca="1">IF(AND(НачИнвП_Дата&lt;=BQ$3,(КИнвП_Дата)&gt;BQ$3),
             SUMPRODUCT((MONTH(BQ$3)&amp;YEAR(BQ$3)=MONTH(Кредит_ДБ[Дата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R88" s="333">
        <f t="array" aca="1" ref="BR88" ca="1">IF(AND(НачИнвП_Дата&lt;=BR$3,(КИнвП_Дата)&gt;BR$3),
             SUMPRODUCT((MONTH(BR$3)&amp;YEAR(BR$3)=MONTH(Кредит_ДБ[Дата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S88" s="333">
        <f t="array" aca="1" ref="BS88" ca="1">IF(AND(НачИнвП_Дата&lt;=BS$3,(КИнвП_Дата)&gt;BS$3),
             SUMPRODUCT((MONTH(BS$3)&amp;YEAR(BS$3)=MONTH(Кредит_ДБ[Дата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T88" s="333">
        <f t="array" aca="1" ref="BT88" ca="1">IF(AND(НачИнвП_Дата&lt;=BT$3,(КИнвП_Дата)&gt;BT$3),
             SUMPRODUCT((MONTH(BT$3)&amp;YEAR(BT$3)=MONTH(Кредит_ДБ[Дата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U88" s="333">
        <f t="array" aca="1" ref="BU88" ca="1">IF(AND(НачИнвП_Дата&lt;=BU$3,(КИнвП_Дата)&gt;BU$3),
             SUMPRODUCT((MONTH(BU$3)&amp;YEAR(BU$3)=MONTH(Кредит_ДБ[Дата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V88" s="333">
        <f t="array" aca="1" ref="BV88" ca="1">IF(AND(НачИнвП_Дата&lt;=BV$3,(КИнвП_Дата)&gt;BV$3),
             SUMPRODUCT((MONTH(BV$3)&amp;YEAR(BV$3)=MONTH(Кредит_ДБ[Дата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W88" s="333">
        <f t="array" aca="1" ref="BW88" ca="1">IF(AND(НачИнвП_Дата&lt;=BW$3,(КИнвП_Дата)&gt;BW$3),
             SUMPRODUCT((MONTH(BW$3)&amp;YEAR(BW$3)=MONTH(Кредит_ДБ[Дата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X88" s="333">
        <f t="array" aca="1" ref="BX88" ca="1">IF(AND(НачИнвП_Дата&lt;=BX$3,(КИнвП_Дата)&gt;BX$3),
             SUMPRODUCT((MONTH(BX$3)&amp;YEAR(BX$3)=MONTH(Кредит_ДБ[Дата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Y88" s="333">
        <f t="array" aca="1" ref="BY88" ca="1">IF(AND(НачИнвП_Дата&lt;=BY$3,(КИнвП_Дата)&gt;BY$3),
             SUMPRODUCT((MONTH(BY$3)&amp;YEAR(BY$3)=MONTH(Кредит_ДБ[Дата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BZ88" s="333">
        <f t="array" aca="1" ref="BZ88" ca="1">IF(AND(НачИнвП_Дата&lt;=BZ$3,(КИнвП_Дата)&gt;BZ$3),
             SUMPRODUCT((MONTH(BZ$3)&amp;YEAR(BZ$3)=MONTH(Кредит_ДБ[Дата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A88" s="546">
        <f t="shared" ca="1" si="1834"/>
        <v>0</v>
      </c>
      <c r="CB88" s="333">
        <f t="array" aca="1" ref="CB88" ca="1">IF(AND(НачИнвП_Дата&lt;=CB$3,(КИнвП_Дата)&gt;CB$3),
             SUMPRODUCT((MONTH(CB$3)&amp;YEAR(CB$3)=MONTH(Кредит_ДБ[Дата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C88" s="333">
        <f t="array" aca="1" ref="CC88" ca="1">IF(AND(НачИнвП_Дата&lt;=CC$3,(КИнвП_Дата)&gt;CC$3),
             SUMPRODUCT((MONTH(CC$3)&amp;YEAR(CC$3)=MONTH(Кредит_ДБ[Дата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D88" s="333">
        <f t="array" aca="1" ref="CD88" ca="1">IF(AND(НачИнвП_Дата&lt;=CD$3,(КИнвП_Дата)&gt;CD$3),
             SUMPRODUCT((MONTH(CD$3)&amp;YEAR(CD$3)=MONTH(Кредит_ДБ[Дата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E88" s="333">
        <f t="array" aca="1" ref="CE88" ca="1">IF(AND(НачИнвП_Дата&lt;=CE$3,(КИнвП_Дата)&gt;CE$3),
             SUMPRODUCT((MONTH(CE$3)&amp;YEAR(CE$3)=MONTH(Кредит_ДБ[Дата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F88" s="333">
        <f t="array" aca="1" ref="CF88" ca="1">IF(AND(НачИнвП_Дата&lt;=CF$3,(КИнвП_Дата)&gt;CF$3),
             SUMPRODUCT((MONTH(CF$3)&amp;YEAR(CF$3)=MONTH(Кредит_ДБ[Дата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G88" s="333">
        <f t="array" aca="1" ref="CG88" ca="1">IF(AND(НачИнвП_Дата&lt;=CG$3,(КИнвП_Дата)&gt;CG$3),
             SUMPRODUCT((MONTH(CG$3)&amp;YEAR(CG$3)=MONTH(Кредит_ДБ[Дата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H88" s="333">
        <f t="array" aca="1" ref="CH88" ca="1">IF(AND(НачИнвП_Дата&lt;=CH$3,(КИнвП_Дата)&gt;CH$3),
             SUMPRODUCT((MONTH(CH$3)&amp;YEAR(CH$3)=MONTH(Кредит_ДБ[Дата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I88" s="333">
        <f t="array" aca="1" ref="CI88" ca="1">IF(AND(НачИнвП_Дата&lt;=CI$3,(КИнвП_Дата)&gt;CI$3),
             SUMPRODUCT((MONTH(CI$3)&amp;YEAR(CI$3)=MONTH(Кредит_ДБ[Дата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J88" s="333">
        <f t="array" aca="1" ref="CJ88" ca="1">IF(AND(НачИнвП_Дата&lt;=CJ$3,(КИнвП_Дата)&gt;CJ$3),
             SUMPRODUCT((MONTH(CJ$3)&amp;YEAR(CJ$3)=MONTH(Кредит_ДБ[Дата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K88" s="333">
        <f t="array" aca="1" ref="CK88" ca="1">IF(AND(НачИнвП_Дата&lt;=CK$3,(КИнвП_Дата)&gt;CK$3),
             SUMPRODUCT((MONTH(CK$3)&amp;YEAR(CK$3)=MONTH(Кредит_ДБ[Дата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L88" s="333">
        <f t="array" aca="1" ref="CL88" ca="1">IF(AND(НачИнвП_Дата&lt;=CL$3,(КИнвП_Дата)&gt;CL$3),
             SUMPRODUCT((MONTH(CL$3)&amp;YEAR(CL$3)=MONTH(Кредит_ДБ[Дата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M88" s="333">
        <f t="array" aca="1" ref="CM88" ca="1">IF(AND(НачИнвП_Дата&lt;=CM$3,(КИнвП_Дата)&gt;CM$3),
             SUMPRODUCT((MONTH(CM$3)&amp;YEAR(CM$3)=MONTH(Кредит_ДБ[Дата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N88" s="546">
        <f t="shared" ca="1" si="1836"/>
        <v>0</v>
      </c>
      <c r="CO88" s="333">
        <f t="array" aca="1" ref="CO88" ca="1">IF(AND(НачИнвП_Дата&lt;=CO$3,(КИнвП_Дата)&gt;CO$3),
             SUMPRODUCT((MONTH(CO$3)&amp;YEAR(CO$3)=MONTH(Кредит_ДБ[Дата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P88" s="333">
        <f t="array" aca="1" ref="CP88" ca="1">IF(AND(НачИнвП_Дата&lt;=CP$3,(КИнвП_Дата)&gt;CP$3),
             SUMPRODUCT((MONTH(CP$3)&amp;YEAR(CP$3)=MONTH(Кредит_ДБ[Дата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Q88" s="333">
        <f t="array" aca="1" ref="CQ88" ca="1">IF(AND(НачИнвП_Дата&lt;=CQ$3,(КИнвП_Дата)&gt;CQ$3),
             SUMPRODUCT((MONTH(CQ$3)&amp;YEAR(CQ$3)=MONTH(Кредит_ДБ[Дата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R88" s="333">
        <f t="array" aca="1" ref="CR88" ca="1">IF(AND(НачИнвП_Дата&lt;=CR$3,(КИнвП_Дата)&gt;CR$3),
             SUMPRODUCT((MONTH(CR$3)&amp;YEAR(CR$3)=MONTH(Кредит_ДБ[Дата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S88" s="333">
        <f t="array" aca="1" ref="CS88" ca="1">IF(AND(НачИнвП_Дата&lt;=CS$3,(КИнвП_Дата)&gt;CS$3),
             SUMPRODUCT((MONTH(CS$3)&amp;YEAR(CS$3)=MONTH(Кредит_ДБ[Дата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T88" s="333">
        <f t="array" aca="1" ref="CT88" ca="1">IF(AND(НачИнвП_Дата&lt;=CT$3,(КИнвП_Дата)&gt;CT$3),
             SUMPRODUCT((MONTH(CT$3)&amp;YEAR(CT$3)=MONTH(Кредит_ДБ[Дата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U88" s="333">
        <f t="array" aca="1" ref="CU88" ca="1">IF(AND(НачИнвП_Дата&lt;=CU$3,(КИнвП_Дата)&gt;CU$3),
             SUMPRODUCT((MONTH(CU$3)&amp;YEAR(CU$3)=MONTH(Кредит_ДБ[Дата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V88" s="333">
        <f t="array" aca="1" ref="CV88" ca="1">IF(AND(НачИнвП_Дата&lt;=CV$3,(КИнвП_Дата)&gt;CV$3),
             SUMPRODUCT((MONTH(CV$3)&amp;YEAR(CV$3)=MONTH(Кредит_ДБ[Дата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W88" s="333">
        <f t="array" aca="1" ref="CW88" ca="1">IF(AND(НачИнвП_Дата&lt;=CW$3,(КИнвП_Дата)&gt;CW$3),
             SUMPRODUCT((MONTH(CW$3)&amp;YEAR(CW$3)=MONTH(Кредит_ДБ[Дата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X88" s="333">
        <f t="array" aca="1" ref="CX88" ca="1">IF(AND(НачИнвП_Дата&lt;=CX$3,(КИнвП_Дата)&gt;CX$3),
             SUMPRODUCT((MONTH(CX$3)&amp;YEAR(CX$3)=MONTH(Кредит_ДБ[Дата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Y88" s="333">
        <f t="array" aca="1" ref="CY88" ca="1">IF(AND(НачИнвП_Дата&lt;=CY$3,(КИнвП_Дата)&gt;CY$3),
             SUMPRODUCT((MONTH(CY$3)&amp;YEAR(CY$3)=MONTH(Кредит_ДБ[Дата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CZ88" s="333">
        <f t="array" aca="1" ref="CZ88" ca="1">IF(AND(НачИнвП_Дата&lt;=CZ$3,(КИнвП_Дата)&gt;CZ$3),
             SUMPRODUCT((MONTH(CZ$3)&amp;YEAR(CZ$3)=MONTH(Кредит_ДБ[Дата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A88" s="546">
        <f t="shared" ca="1" si="1838"/>
        <v>0</v>
      </c>
      <c r="DB88" s="333">
        <f t="array" aca="1" ref="DB88" ca="1">IF(AND(НачИнвП_Дата&lt;=DB$3,(КИнвП_Дата)&gt;DB$3),
             SUMPRODUCT((MONTH(DB$3)&amp;YEAR(DB$3)=MONTH(Кредит_ДБ[Дата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C88" s="333">
        <f t="array" aca="1" ref="DC88" ca="1">IF(AND(НачИнвП_Дата&lt;=DC$3,(КИнвП_Дата)&gt;DC$3),
             SUMPRODUCT((MONTH(DC$3)&amp;YEAR(DC$3)=MONTH(Кредит_ДБ[Дата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D88" s="333">
        <f t="array" aca="1" ref="DD88" ca="1">IF(AND(НачИнвП_Дата&lt;=DD$3,(КИнвП_Дата)&gt;DD$3),
             SUMPRODUCT((MONTH(DD$3)&amp;YEAR(DD$3)=MONTH(Кредит_ДБ[Дата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E88" s="333">
        <f t="array" aca="1" ref="DE88" ca="1">IF(AND(НачИнвП_Дата&lt;=DE$3,(КИнвП_Дата)&gt;DE$3),
             SUMPRODUCT((MONTH(DE$3)&amp;YEAR(DE$3)=MONTH(Кредит_ДБ[Дата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F88" s="333">
        <f t="array" aca="1" ref="DF88" ca="1">IF(AND(НачИнвП_Дата&lt;=DF$3,(КИнвП_Дата)&gt;DF$3),
             SUMPRODUCT((MONTH(DF$3)&amp;YEAR(DF$3)=MONTH(Кредит_ДБ[Дата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G88" s="333">
        <f t="array" aca="1" ref="DG88" ca="1">IF(AND(НачИнвП_Дата&lt;=DG$3,(КИнвП_Дата)&gt;DG$3),
             SUMPRODUCT((MONTH(DG$3)&amp;YEAR(DG$3)=MONTH(Кредит_ДБ[Дата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H88" s="333">
        <f t="array" aca="1" ref="DH88" ca="1">IF(AND(НачИнвП_Дата&lt;=DH$3,(КИнвП_Дата)&gt;DH$3),
             SUMPRODUCT((MONTH(DH$3)&amp;YEAR(DH$3)=MONTH(Кредит_ДБ[Дата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I88" s="333">
        <f t="array" aca="1" ref="DI88" ca="1">IF(AND(НачИнвП_Дата&lt;=DI$3,(КИнвП_Дата)&gt;DI$3),
             SUMPRODUCT((MONTH(DI$3)&amp;YEAR(DI$3)=MONTH(Кредит_ДБ[Дата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J88" s="333">
        <f t="array" aca="1" ref="DJ88" ca="1">IF(AND(НачИнвП_Дата&lt;=DJ$3,(КИнвП_Дата)&gt;DJ$3),
             SUMPRODUCT((MONTH(DJ$3)&amp;YEAR(DJ$3)=MONTH(Кредит_ДБ[Дата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K88" s="333">
        <f t="array" aca="1" ref="DK88" ca="1">IF(AND(НачИнвП_Дата&lt;=DK$3,(КИнвП_Дата)&gt;DK$3),
             SUMPRODUCT((MONTH(DK$3)&amp;YEAR(DK$3)=MONTH(Кредит_ДБ[Дата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L88" s="333">
        <f t="array" aca="1" ref="DL88" ca="1">IF(AND(НачИнвП_Дата&lt;=DL$3,(КИнвП_Дата)&gt;DL$3),
             SUMPRODUCT((MONTH(DL$3)&amp;YEAR(DL$3)=MONTH(Кредит_ДБ[Дата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M88" s="333">
        <f t="array" aca="1" ref="DM88" ca="1">IF(AND(НачИнвП_Дата&lt;=DM$3,(КИнвП_Дата)&gt;DM$3),
             SUMPRODUCT((MONTH(DM$3)&amp;YEAR(DM$3)=MONTH(Кредит_ДБ[Дата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N88" s="546">
        <f t="shared" ca="1" si="1840"/>
        <v>0</v>
      </c>
      <c r="DO88" s="333">
        <f t="array" aca="1" ref="DO88" ca="1">IF(AND(НачИнвП_Дата&lt;=DO$3,(КИнвП_Дата)&gt;DO$3),
             SUMPRODUCT((MONTH(DO$3)&amp;YEAR(DO$3)=MONTH(Кредит_ДБ[Дата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P88" s="333">
        <f t="array" aca="1" ref="DP88" ca="1">IF(AND(НачИнвП_Дата&lt;=DP$3,(КИнвП_Дата)&gt;DP$3),
             SUMPRODUCT((MONTH(DP$3)&amp;YEAR(DP$3)=MONTH(Кредит_ДБ[Дата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Q88" s="333">
        <f t="array" aca="1" ref="DQ88" ca="1">IF(AND(НачИнвП_Дата&lt;=DQ$3,(КИнвП_Дата)&gt;DQ$3),
             SUMPRODUCT((MONTH(DQ$3)&amp;YEAR(DQ$3)=MONTH(Кредит_ДБ[Дата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R88" s="333">
        <f t="array" aca="1" ref="DR88" ca="1">IF(AND(НачИнвП_Дата&lt;=DR$3,(КИнвП_Дата)&gt;DR$3),
             SUMPRODUCT((MONTH(DR$3)&amp;YEAR(DR$3)=MONTH(Кредит_ДБ[Дата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S88" s="333">
        <f t="array" aca="1" ref="DS88" ca="1">IF(AND(НачИнвП_Дата&lt;=DS$3,(КИнвП_Дата)&gt;DS$3),
             SUMPRODUCT((MONTH(DS$3)&amp;YEAR(DS$3)=MONTH(Кредит_ДБ[Дата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T88" s="333">
        <f t="array" aca="1" ref="DT88" ca="1">IF(AND(НачИнвП_Дата&lt;=DT$3,(КИнвП_Дата)&gt;DT$3),
             SUMPRODUCT((MONTH(DT$3)&amp;YEAR(DT$3)=MONTH(Кредит_ДБ[Дата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U88" s="333">
        <f t="array" aca="1" ref="DU88" ca="1">IF(AND(НачИнвП_Дата&lt;=DU$3,(КИнвП_Дата)&gt;DU$3),
             SUMPRODUCT((MONTH(DU$3)&amp;YEAR(DU$3)=MONTH(Кредит_ДБ[Дата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V88" s="333">
        <f t="array" aca="1" ref="DV88" ca="1">IF(AND(НачИнвП_Дата&lt;=DV$3,(КИнвП_Дата)&gt;DV$3),
             SUMPRODUCT((MONTH(DV$3)&amp;YEAR(DV$3)=MONTH(Кредит_ДБ[Дата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W88" s="333">
        <f t="array" aca="1" ref="DW88" ca="1">IF(AND(НачИнвП_Дата&lt;=DW$3,(КИнвП_Дата)&gt;DW$3),
             SUMPRODUCT((MONTH(DW$3)&amp;YEAR(DW$3)=MONTH(Кредит_ДБ[Дата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X88" s="333">
        <f t="array" aca="1" ref="DX88" ca="1">IF(AND(НачИнвП_Дата&lt;=DX$3,(КИнвП_Дата)&gt;DX$3),
             SUMPRODUCT((MONTH(DX$3)&amp;YEAR(DX$3)=MONTH(Кредит_ДБ[Дата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Y88" s="333">
        <f t="array" aca="1" ref="DY88" ca="1">IF(AND(НачИнвП_Дата&lt;=DY$3,(КИнвП_Дата)&gt;DY$3),
             SUMPRODUCT((MONTH(DY$3)&amp;YEAR(DY$3)=MONTH(Кредит_ДБ[Дата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DZ88" s="333">
        <f t="array" aca="1" ref="DZ88" ca="1">IF(AND(НачИнвП_Дата&lt;=DZ$3,(КИнвП_Дата)&gt;DZ$3),
             SUMPRODUCT((MONTH(DZ$3)&amp;YEAR(DZ$3)=MONTH(Кредит_ДБ[Дата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A88" s="546">
        <f t="shared" ca="1" si="1842"/>
        <v>0</v>
      </c>
      <c r="EB88" s="333">
        <f t="array" aca="1" ref="EB88" ca="1">IF(AND(НачИнвП_Дата&lt;=EB$3,(КИнвП_Дата)&gt;EB$3),
             SUMPRODUCT((MONTH(EB$3)&amp;YEAR(EB$3)=MONTH(Кредит_ДБ[Дата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C88" s="333">
        <f t="array" aca="1" ref="EC88" ca="1">IF(AND(НачИнвП_Дата&lt;=EC$3,(КИнвП_Дата)&gt;EC$3),
             SUMPRODUCT((MONTH(EC$3)&amp;YEAR(EC$3)=MONTH(Кредит_ДБ[Дата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D88" s="333">
        <f t="array" aca="1" ref="ED88" ca="1">IF(AND(НачИнвП_Дата&lt;=ED$3,(КИнвП_Дата)&gt;ED$3),
             SUMPRODUCT((MONTH(ED$3)&amp;YEAR(ED$3)=MONTH(Кредит_ДБ[Дата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E88" s="333">
        <f t="array" aca="1" ref="EE88" ca="1">IF(AND(НачИнвП_Дата&lt;=EE$3,(КИнвП_Дата)&gt;EE$3),
             SUMPRODUCT((MONTH(EE$3)&amp;YEAR(EE$3)=MONTH(Кредит_ДБ[Дата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F88" s="333">
        <f t="array" aca="1" ref="EF88" ca="1">IF(AND(НачИнвП_Дата&lt;=EF$3,(КИнвП_Дата)&gt;EF$3),
             SUMPRODUCT((MONTH(EF$3)&amp;YEAR(EF$3)=MONTH(Кредит_ДБ[Дата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G88" s="333">
        <f t="array" aca="1" ref="EG88" ca="1">IF(AND(НачИнвП_Дата&lt;=EG$3,(КИнвП_Дата)&gt;EG$3),
             SUMPRODUCT((MONTH(EG$3)&amp;YEAR(EG$3)=MONTH(Кредит_ДБ[Дата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H88" s="333">
        <f t="array" aca="1" ref="EH88" ca="1">IF(AND(НачИнвП_Дата&lt;=EH$3,(КИнвП_Дата)&gt;EH$3),
             SUMPRODUCT((MONTH(EH$3)&amp;YEAR(EH$3)=MONTH(Кредит_ДБ[Дата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I88" s="333">
        <f t="array" aca="1" ref="EI88" ca="1">IF(AND(НачИнвП_Дата&lt;=EI$3,(КИнвП_Дата)&gt;EI$3),
             SUMPRODUCT((MONTH(EI$3)&amp;YEAR(EI$3)=MONTH(Кредит_ДБ[Дата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J88" s="333">
        <f t="array" aca="1" ref="EJ88" ca="1">IF(AND(НачИнвП_Дата&lt;=EJ$3,(КИнвП_Дата)&gt;EJ$3),
             SUMPRODUCT((MONTH(EJ$3)&amp;YEAR(EJ$3)=MONTH(Кредит_ДБ[Дата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K88" s="333">
        <f t="array" aca="1" ref="EK88" ca="1">IF(AND(НачИнвП_Дата&lt;=EK$3,(КИнвП_Дата)&gt;EK$3),
             SUMPRODUCT((MONTH(EK$3)&amp;YEAR(EK$3)=MONTH(Кредит_ДБ[Дата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L88" s="333">
        <f t="array" aca="1" ref="EL88" ca="1">IF(AND(НачИнвП_Дата&lt;=EL$3,(КИнвП_Дата)&gt;EL$3),
             SUMPRODUCT((MONTH(EL$3)&amp;YEAR(EL$3)=MONTH(Кредит_ДБ[Дата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M88" s="333">
        <f t="array" aca="1" ref="EM88" ca="1">IF(AND(НачИнвП_Дата&lt;=EM$3,(КИнвП_Дата)&gt;EM$3),
             SUMPRODUCT((MONTH(EM$3)&amp;YEAR(EM$3)=MONTH(Кредит_ДБ[Дата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N88" s="546">
        <f t="shared" ca="1" si="1844"/>
        <v>0</v>
      </c>
      <c r="EO88" s="333">
        <f t="array" aca="1" ref="EO88" ca="1">IF(AND(НачИнвП_Дата&lt;=EO$3,(КИнвП_Дата)&gt;EO$3),
             SUMPRODUCT((MONTH(EO$3)&amp;YEAR(EO$3)=MONTH(Кредит_ДБ[Дата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P88" s="333">
        <f t="array" aca="1" ref="EP88" ca="1">IF(AND(НачИнвП_Дата&lt;=EP$3,(КИнвП_Дата)&gt;EP$3),
             SUMPRODUCT((MONTH(EP$3)&amp;YEAR(EP$3)=MONTH(Кредит_ДБ[Дата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Q88" s="333">
        <f t="array" aca="1" ref="EQ88" ca="1">IF(AND(НачИнвП_Дата&lt;=EQ$3,(КИнвП_Дата)&gt;EQ$3),
             SUMPRODUCT((MONTH(EQ$3)&amp;YEAR(EQ$3)=MONTH(Кредит_ДБ[Дата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R88" s="333">
        <f t="array" aca="1" ref="ER88" ca="1">IF(AND(НачИнвП_Дата&lt;=ER$3,(КИнвП_Дата)&gt;ER$3),
             SUMPRODUCT((MONTH(ER$3)&amp;YEAR(ER$3)=MONTH(Кредит_ДБ[Дата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S88" s="333">
        <f t="array" aca="1" ref="ES88" ca="1">IF(AND(НачИнвП_Дата&lt;=ES$3,(КИнвП_Дата)&gt;ES$3),
             SUMPRODUCT((MONTH(ES$3)&amp;YEAR(ES$3)=MONTH(Кредит_ДБ[Дата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T88" s="333">
        <f t="array" aca="1" ref="ET88" ca="1">IF(AND(НачИнвП_Дата&lt;=ET$3,(КИнвП_Дата)&gt;ET$3),
             SUMPRODUCT((MONTH(ET$3)&amp;YEAR(ET$3)=MONTH(Кредит_ДБ[Дата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U88" s="333">
        <f t="array" aca="1" ref="EU88" ca="1">IF(AND(НачИнвП_Дата&lt;=EU$3,(КИнвП_Дата)&gt;EU$3),
             SUMPRODUCT((MONTH(EU$3)&amp;YEAR(EU$3)=MONTH(Кредит_ДБ[Дата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V88" s="333">
        <f t="array" aca="1" ref="EV88" ca="1">IF(AND(НачИнвП_Дата&lt;=EV$3,(КИнвП_Дата)&gt;EV$3),
             SUMPRODUCT((MONTH(EV$3)&amp;YEAR(EV$3)=MONTH(Кредит_ДБ[Дата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W88" s="333">
        <f t="array" aca="1" ref="EW88" ca="1">IF(AND(НачИнвП_Дата&lt;=EW$3,(КИнвП_Дата)&gt;EW$3),
             SUMPRODUCT((MONTH(EW$3)&amp;YEAR(EW$3)=MONTH(Кредит_ДБ[Дата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X88" s="333">
        <f t="array" aca="1" ref="EX88" ca="1">IF(AND(НачИнвП_Дата&lt;=EX$3,(КИнвП_Дата)&gt;EX$3),
             SUMPRODUCT((MONTH(EX$3)&amp;YEAR(EX$3)=MONTH(Кредит_ДБ[Дата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Y88" s="333">
        <f t="array" aca="1" ref="EY88" ca="1">IF(AND(НачИнвП_Дата&lt;=EY$3,(КИнвП_Дата)&gt;EY$3),
             SUMPRODUCT((MONTH(EY$3)&amp;YEAR(EY$3)=MONTH(Кредит_ДБ[Дата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EZ88" s="333">
        <f t="array" aca="1" ref="EZ88" ca="1">IF(AND(НачИнвП_Дата&lt;=EZ$3,(КИнвП_Дата)&gt;EZ$3),
             SUMPRODUCT((MONTH(EZ$3)&amp;YEAR(EZ$3)=MONTH(Кредит_ДБ[Дата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A88" s="546">
        <f t="shared" ca="1" si="1846"/>
        <v>0</v>
      </c>
      <c r="FB88" s="333">
        <f t="array" aca="1" ref="FB88" ca="1">IF(AND(НачИнвП_Дата&lt;=FB$3,(КИнвП_Дата)&gt;FB$3),
             SUMPRODUCT((MONTH(FB$3)&amp;YEAR(FB$3)=MONTH(Кредит_ДБ[Дата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C88" s="333">
        <f t="array" aca="1" ref="FC88" ca="1">IF(AND(НачИнвП_Дата&lt;=FC$3,(КИнвП_Дата)&gt;FC$3),
             SUMPRODUCT((MONTH(FC$3)&amp;YEAR(FC$3)=MONTH(Кредит_ДБ[Дата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D88" s="333">
        <f t="array" aca="1" ref="FD88" ca="1">IF(AND(НачИнвП_Дата&lt;=FD$3,(КИнвП_Дата)&gt;FD$3),
             SUMPRODUCT((MONTH(FD$3)&amp;YEAR(FD$3)=MONTH(Кредит_ДБ[Дата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E88" s="333">
        <f t="array" aca="1" ref="FE88" ca="1">IF(AND(НачИнвП_Дата&lt;=FE$3,(КИнвП_Дата)&gt;FE$3),
             SUMPRODUCT((MONTH(FE$3)&amp;YEAR(FE$3)=MONTH(Кредит_ДБ[Дата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F88" s="333">
        <f t="array" aca="1" ref="FF88" ca="1">IF(AND(НачИнвП_Дата&lt;=FF$3,(КИнвП_Дата)&gt;FF$3),
             SUMPRODUCT((MONTH(FF$3)&amp;YEAR(FF$3)=MONTH(Кредит_ДБ[Дата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G88" s="333">
        <f t="array" aca="1" ref="FG88" ca="1">IF(AND(НачИнвП_Дата&lt;=FG$3,(КИнвП_Дата)&gt;FG$3),
             SUMPRODUCT((MONTH(FG$3)&amp;YEAR(FG$3)=MONTH(Кредит_ДБ[Дата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H88" s="333">
        <f t="array" aca="1" ref="FH88" ca="1">IF(AND(НачИнвП_Дата&lt;=FH$3,(КИнвП_Дата)&gt;FH$3),
             SUMPRODUCT((MONTH(FH$3)&amp;YEAR(FH$3)=MONTH(Кредит_ДБ[Дата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I88" s="333">
        <f t="array" aca="1" ref="FI88" ca="1">IF(AND(НачИнвП_Дата&lt;=FI$3,(КИнвП_Дата)&gt;FI$3),
             SUMPRODUCT((MONTH(FI$3)&amp;YEAR(FI$3)=MONTH(Кредит_ДБ[Дата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J88" s="333">
        <f t="array" aca="1" ref="FJ88" ca="1">IF(AND(НачИнвП_Дата&lt;=FJ$3,(КИнвП_Дата)&gt;FJ$3),
             SUMPRODUCT((MONTH(FJ$3)&amp;YEAR(FJ$3)=MONTH(Кредит_ДБ[Дата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K88" s="333">
        <f t="array" aca="1" ref="FK88" ca="1">IF(AND(НачИнвП_Дата&lt;=FK$3,(КИнвП_Дата)&gt;FK$3),
             SUMPRODUCT((MONTH(FK$3)&amp;YEAR(FK$3)=MONTH(Кредит_ДБ[Дата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L88" s="333">
        <f t="array" aca="1" ref="FL88" ca="1">IF(AND(НачИнвП_Дата&lt;=FL$3,(КИнвП_Дата)&gt;FL$3),
             SUMPRODUCT((MONTH(FL$3)&amp;YEAR(FL$3)=MONTH(Кредит_ДБ[Дата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M88" s="333">
        <f t="array" aca="1" ref="FM88" ca="1">IF(AND(НачИнвП_Дата&lt;=FM$3,(КИнвП_Дата)&gt;FM$3),
             SUMPRODUCT((MONTH(FM$3)&amp;YEAR(FM$3)=MONTH(Кредит_ДБ[Дата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N88" s="546">
        <f t="shared" ca="1" si="1848"/>
        <v>0</v>
      </c>
      <c r="FO88" s="333">
        <f t="array" aca="1" ref="FO88" ca="1">IF(AND(НачИнвП_Дата&lt;=FO$3,(КИнвП_Дата)&gt;FO$3),
             SUMPRODUCT((MONTH(FO$3)&amp;YEAR(FO$3)=MONTH(Кредит_ДБ[Дата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P88" s="333">
        <f t="array" aca="1" ref="FP88" ca="1">IF(AND(НачИнвП_Дата&lt;=FP$3,(КИнвП_Дата)&gt;FP$3),
             SUMPRODUCT((MONTH(FP$3)&amp;YEAR(FP$3)=MONTH(Кредит_ДБ[Дата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Q88" s="333">
        <f t="array" aca="1" ref="FQ88" ca="1">IF(AND(НачИнвП_Дата&lt;=FQ$3,(КИнвП_Дата)&gt;FQ$3),
             SUMPRODUCT((MONTH(FQ$3)&amp;YEAR(FQ$3)=MONTH(Кредит_ДБ[Дата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R88" s="333">
        <f t="array" aca="1" ref="FR88" ca="1">IF(AND(НачИнвП_Дата&lt;=FR$3,(КИнвП_Дата)&gt;FR$3),
             SUMPRODUCT((MONTH(FR$3)&amp;YEAR(FR$3)=MONTH(Кредит_ДБ[Дата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S88" s="333">
        <f t="array" aca="1" ref="FS88" ca="1">IF(AND(НачИнвП_Дата&lt;=FS$3,(КИнвП_Дата)&gt;FS$3),
             SUMPRODUCT((MONTH(FS$3)&amp;YEAR(FS$3)=MONTH(Кредит_ДБ[Дата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T88" s="333">
        <f t="array" aca="1" ref="FT88" ca="1">IF(AND(НачИнвП_Дата&lt;=FT$3,(КИнвП_Дата)&gt;FT$3),
             SUMPRODUCT((MONTH(FT$3)&amp;YEAR(FT$3)=MONTH(Кредит_ДБ[Дата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U88" s="333">
        <f t="array" aca="1" ref="FU88" ca="1">IF(AND(НачИнвП_Дата&lt;=FU$3,(КИнвП_Дата)&gt;FU$3),
             SUMPRODUCT((MONTH(FU$3)&amp;YEAR(FU$3)=MONTH(Кредит_ДБ[Дата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V88" s="333">
        <f t="array" aca="1" ref="FV88" ca="1">IF(AND(НачИнвП_Дата&lt;=FV$3,(КИнвП_Дата)&gt;FV$3),
             SUMPRODUCT((MONTH(FV$3)&amp;YEAR(FV$3)=MONTH(Кредит_ДБ[Дата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W88" s="333">
        <f t="array" aca="1" ref="FW88" ca="1">IF(AND(НачИнвП_Дата&lt;=FW$3,(КИнвП_Дата)&gt;FW$3),
             SUMPRODUCT((MONTH(FW$3)&amp;YEAR(FW$3)=MONTH(Кредит_ДБ[Дата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X88" s="333">
        <f t="array" aca="1" ref="FX88" ca="1">IF(AND(НачИнвП_Дата&lt;=FX$3,(КИнвП_Дата)&gt;FX$3),
             SUMPRODUCT((MONTH(FX$3)&amp;YEAR(FX$3)=MONTH(Кредит_ДБ[Дата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Y88" s="333">
        <f t="array" aca="1" ref="FY88" ca="1">IF(AND(НачИнвП_Дата&lt;=FY$3,(КИнвП_Дата)&gt;FY$3),
             SUMPRODUCT((MONTH(FY$3)&amp;YEAR(FY$3)=MONTH(Кредит_ДБ[Дата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FZ88" s="333">
        <f t="array" aca="1" ref="FZ88" ca="1">IF(AND(НачИнвП_Дата&lt;=FZ$3,(КИнвП_Дата)&gt;FZ$3),
             SUMPRODUCT((MONTH(FZ$3)&amp;YEAR(FZ$3)=MONTH(Кредит_ДБ[Дата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A88" s="546">
        <f t="shared" ca="1" si="1850"/>
        <v>0</v>
      </c>
      <c r="GB88" s="333">
        <f t="array" aca="1" ref="GB88" ca="1">IF(AND(НачИнвП_Дата&lt;=GB$3,(КИнвП_Дата)&gt;GB$3),
             SUMPRODUCT((MONTH(GB$3)&amp;YEAR(GB$3)=MONTH(Кредит_ДБ[Дата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C88" s="333">
        <f t="array" aca="1" ref="GC88" ca="1">IF(AND(НачИнвП_Дата&lt;=GC$3,(КИнвП_Дата)&gt;GC$3),
             SUMPRODUCT((MONTH(GC$3)&amp;YEAR(GC$3)=MONTH(Кредит_ДБ[Дата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D88" s="333">
        <f t="array" aca="1" ref="GD88" ca="1">IF(AND(НачИнвП_Дата&lt;=GD$3,(КИнвП_Дата)&gt;GD$3),
             SUMPRODUCT((MONTH(GD$3)&amp;YEAR(GD$3)=MONTH(Кредит_ДБ[Дата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E88" s="333">
        <f t="array" aca="1" ref="GE88" ca="1">IF(AND(НачИнвП_Дата&lt;=GE$3,(КИнвП_Дата)&gt;GE$3),
             SUMPRODUCT((MONTH(GE$3)&amp;YEAR(GE$3)=MONTH(Кредит_ДБ[Дата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F88" s="333">
        <f t="array" aca="1" ref="GF88" ca="1">IF(AND(НачИнвП_Дата&lt;=GF$3,(КИнвП_Дата)&gt;GF$3),
             SUMPRODUCT((MONTH(GF$3)&amp;YEAR(GF$3)=MONTH(Кредит_ДБ[Дата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G88" s="333">
        <f t="array" aca="1" ref="GG88" ca="1">IF(AND(НачИнвП_Дата&lt;=GG$3,(КИнвП_Дата)&gt;GG$3),
             SUMPRODUCT((MONTH(GG$3)&amp;YEAR(GG$3)=MONTH(Кредит_ДБ[Дата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H88" s="333">
        <f t="array" aca="1" ref="GH88" ca="1">IF(AND(НачИнвП_Дата&lt;=GH$3,(КИнвП_Дата)&gt;GH$3),
             SUMPRODUCT((MONTH(GH$3)&amp;YEAR(GH$3)=MONTH(Кредит_ДБ[Дата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I88" s="333">
        <f t="array" aca="1" ref="GI88" ca="1">IF(AND(НачИнвП_Дата&lt;=GI$3,(КИнвП_Дата)&gt;GI$3),
             SUMPRODUCT((MONTH(GI$3)&amp;YEAR(GI$3)=MONTH(Кредит_ДБ[Дата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J88" s="333">
        <f t="array" aca="1" ref="GJ88" ca="1">IF(AND(НачИнвП_Дата&lt;=GJ$3,(КИнвП_Дата)&gt;GJ$3),
             SUMPRODUCT((MONTH(GJ$3)&amp;YEAR(GJ$3)=MONTH(Кредит_ДБ[Дата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K88" s="333">
        <f t="array" aca="1" ref="GK88" ca="1">IF(AND(НачИнвП_Дата&lt;=GK$3,(КИнвП_Дата)&gt;GK$3),
             SUMPRODUCT((MONTH(GK$3)&amp;YEAR(GK$3)=MONTH(Кредит_ДБ[Дата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L88" s="333">
        <f t="array" aca="1" ref="GL88" ca="1">IF(AND(НачИнвП_Дата&lt;=GL$3,(КИнвП_Дата)&gt;GL$3),
             SUMPRODUCT((MONTH(GL$3)&amp;YEAR(GL$3)=MONTH(Кредит_ДБ[Дата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M88" s="333">
        <f t="array" aca="1" ref="GM88" ca="1">IF(AND(НачИнвП_Дата&lt;=GM$3,(КИнвП_Дата)&gt;GM$3),
             SUMPRODUCT((MONTH(GM$3)&amp;YEAR(GM$3)=MONTH(Кредит_ДБ[Дата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N88" s="546">
        <f t="shared" ca="1" si="1852"/>
        <v>0</v>
      </c>
      <c r="GO88" s="333">
        <f t="array" aca="1" ref="GO88" ca="1">IF(AND(НачИнвП_Дата&lt;=GO$3,(КИнвП_Дата)&gt;GO$3),
             SUMPRODUCT((MONTH(GO$3)&amp;YEAR(GO$3)=MONTH(Кредит_ДБ[Дата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P88" s="333">
        <f t="array" aca="1" ref="GP88" ca="1">IF(AND(НачИнвП_Дата&lt;=GP$3,(КИнвП_Дата)&gt;GP$3),
             SUMPRODUCT((MONTH(GP$3)&amp;YEAR(GP$3)=MONTH(Кредит_ДБ[Дата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Q88" s="333">
        <f t="array" aca="1" ref="GQ88" ca="1">IF(AND(НачИнвП_Дата&lt;=GQ$3,(КИнвП_Дата)&gt;GQ$3),
             SUMPRODUCT((MONTH(GQ$3)&amp;YEAR(GQ$3)=MONTH(Кредит_ДБ[Дата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R88" s="333">
        <f t="array" aca="1" ref="GR88" ca="1">IF(AND(НачИнвП_Дата&lt;=GR$3,(КИнвП_Дата)&gt;GR$3),
             SUMPRODUCT((MONTH(GR$3)&amp;YEAR(GR$3)=MONTH(Кредит_ДБ[Дата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S88" s="333">
        <f t="array" aca="1" ref="GS88" ca="1">IF(AND(НачИнвП_Дата&lt;=GS$3,(КИнвП_Дата)&gt;GS$3),
             SUMPRODUCT((MONTH(GS$3)&amp;YEAR(GS$3)=MONTH(Кредит_ДБ[Дата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T88" s="333">
        <f t="array" aca="1" ref="GT88" ca="1">IF(AND(НачИнвП_Дата&lt;=GT$3,(КИнвП_Дата)&gt;GT$3),
             SUMPRODUCT((MONTH(GT$3)&amp;YEAR(GT$3)=MONTH(Кредит_ДБ[Дата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U88" s="333">
        <f t="array" aca="1" ref="GU88" ca="1">IF(AND(НачИнвП_Дата&lt;=GU$3,(КИнвП_Дата)&gt;GU$3),
             SUMPRODUCT((MONTH(GU$3)&amp;YEAR(GU$3)=MONTH(Кредит_ДБ[Дата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V88" s="333">
        <f t="array" aca="1" ref="GV88" ca="1">IF(AND(НачИнвП_Дата&lt;=GV$3,(КИнвП_Дата)&gt;GV$3),
             SUMPRODUCT((MONTH(GV$3)&amp;YEAR(GV$3)=MONTH(Кредит_ДБ[Дата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W88" s="333">
        <f t="array" aca="1" ref="GW88" ca="1">IF(AND(НачИнвП_Дата&lt;=GW$3,(КИнвП_Дата)&gt;GW$3),
             SUMPRODUCT((MONTH(GW$3)&amp;YEAR(GW$3)=MONTH(Кредит_ДБ[Дата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X88" s="333">
        <f t="array" aca="1" ref="GX88" ca="1">IF(AND(НачИнвП_Дата&lt;=GX$3,(КИнвП_Дата)&gt;GX$3),
             SUMPRODUCT((MONTH(GX$3)&amp;YEAR(GX$3)=MONTH(Кредит_ДБ[Дата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Y88" s="333">
        <f t="array" aca="1" ref="GY88" ca="1">IF(AND(НачИнвП_Дата&lt;=GY$3,(КИнвП_Дата)&gt;GY$3),
             SUMPRODUCT((MONTH(GY$3)&amp;YEAR(GY$3)=MONTH(Кредит_ДБ[Дата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GZ88" s="333">
        <f t="array" aca="1" ref="GZ88" ca="1">IF(AND(НачИнвП_Дата&lt;=GZ$3,(КИнвП_Дата)&gt;GZ$3),
             SUMPRODUCT((MONTH(GZ$3)&amp;YEAR(GZ$3)=MONTH(Кредит_ДБ[Дата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A88" s="546">
        <f t="shared" ca="1" si="1854"/>
        <v>0</v>
      </c>
      <c r="HB88" s="333">
        <f t="array" aca="1" ref="HB88" ca="1">IF(AND(НачИнвП_Дата&lt;=HB$3,(КИнвП_Дата)&gt;HB$3),
             SUMPRODUCT((MONTH(HB$3)&amp;YEAR(HB$3)=MONTH(Кредит_ДБ[Дата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C88" s="333">
        <f t="array" aca="1" ref="HC88" ca="1">IF(AND(НачИнвП_Дата&lt;=HC$3,(КИнвП_Дата)&gt;HC$3),
             SUMPRODUCT((MONTH(HC$3)&amp;YEAR(HC$3)=MONTH(Кредит_ДБ[Дата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D88" s="333">
        <f t="array" aca="1" ref="HD88" ca="1">IF(AND(НачИнвП_Дата&lt;=HD$3,(КИнвП_Дата)&gt;HD$3),
             SUMPRODUCT((MONTH(HD$3)&amp;YEAR(HD$3)=MONTH(Кредит_ДБ[Дата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E88" s="333">
        <f t="array" aca="1" ref="HE88" ca="1">IF(AND(НачИнвП_Дата&lt;=HE$3,(КИнвП_Дата)&gt;HE$3),
             SUMPRODUCT((MONTH(HE$3)&amp;YEAR(HE$3)=MONTH(Кредит_ДБ[Дата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F88" s="333">
        <f t="array" aca="1" ref="HF88" ca="1">IF(AND(НачИнвП_Дата&lt;=HF$3,(КИнвП_Дата)&gt;HF$3),
             SUMPRODUCT((MONTH(HF$3)&amp;YEAR(HF$3)=MONTH(Кредит_ДБ[Дата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G88" s="333">
        <f t="array" aca="1" ref="HG88" ca="1">IF(AND(НачИнвП_Дата&lt;=HG$3,(КИнвП_Дата)&gt;HG$3),
             SUMPRODUCT((MONTH(HG$3)&amp;YEAR(HG$3)=MONTH(Кредит_ДБ[Дата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H88" s="333">
        <f t="array" aca="1" ref="HH88" ca="1">IF(AND(НачИнвП_Дата&lt;=HH$3,(КИнвП_Дата)&gt;HH$3),
             SUMPRODUCT((MONTH(HH$3)&amp;YEAR(HH$3)=MONTH(Кредит_ДБ[Дата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I88" s="333">
        <f t="array" aca="1" ref="HI88" ca="1">IF(AND(НачИнвП_Дата&lt;=HI$3,(КИнвП_Дата)&gt;HI$3),
             SUMPRODUCT((MONTH(HI$3)&amp;YEAR(HI$3)=MONTH(Кредит_ДБ[Дата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J88" s="333">
        <f t="array" aca="1" ref="HJ88" ca="1">IF(AND(НачИнвП_Дата&lt;=HJ$3,(КИнвП_Дата)&gt;HJ$3),
             SUMPRODUCT((MONTH(HJ$3)&amp;YEAR(HJ$3)=MONTH(Кредит_ДБ[Дата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K88" s="333">
        <f t="array" aca="1" ref="HK88" ca="1">IF(AND(НачИнвП_Дата&lt;=HK$3,(КИнвП_Дата)&gt;HK$3),
             SUMPRODUCT((MONTH(HK$3)&amp;YEAR(HK$3)=MONTH(Кредит_ДБ[Дата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L88" s="333">
        <f t="array" aca="1" ref="HL88" ca="1">IF(AND(НачИнвП_Дата&lt;=HL$3,(КИнвП_Дата)&gt;HL$3),
             SUMPRODUCT((MONTH(HL$3)&amp;YEAR(HL$3)=MONTH(Кредит_ДБ[Дата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M88" s="333">
        <f t="array" aca="1" ref="HM88" ca="1">IF(AND(НачИнвП_Дата&lt;=HM$3,(КИнвП_Дата)&gt;HM$3),
             SUMPRODUCT((MONTH(HM$3)&amp;YEAR(HM$3)=MONTH(Кредит_ДБ[Дата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N88" s="546">
        <f t="shared" ca="1" si="1856"/>
        <v>0</v>
      </c>
      <c r="HO88" s="333">
        <f t="array" aca="1" ref="HO88" ca="1">IF(AND(НачИнвП_Дата&lt;=HO$3,(КИнвП_Дата)&gt;HO$3),
             SUMPRODUCT((MONTH(HO$3)&amp;YEAR(HO$3)=MONTH(Кредит_ДБ[Дата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P88" s="333">
        <f t="array" aca="1" ref="HP88" ca="1">IF(AND(НачИнвП_Дата&lt;=HP$3,(КИнвП_Дата)&gt;HP$3),
             SUMPRODUCT((MONTH(HP$3)&amp;YEAR(HP$3)=MONTH(Кредит_ДБ[Дата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Q88" s="333">
        <f t="array" aca="1" ref="HQ88" ca="1">IF(AND(НачИнвП_Дата&lt;=HQ$3,(КИнвП_Дата)&gt;HQ$3),
             SUMPRODUCT((MONTH(HQ$3)&amp;YEAR(HQ$3)=MONTH(Кредит_ДБ[Дата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R88" s="333">
        <f t="array" aca="1" ref="HR88" ca="1">IF(AND(НачИнвП_Дата&lt;=HR$3,(КИнвП_Дата)&gt;HR$3),
             SUMPRODUCT((MONTH(HR$3)&amp;YEAR(HR$3)=MONTH(Кредит_ДБ[Дата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S88" s="333">
        <f t="array" aca="1" ref="HS88" ca="1">IF(AND(НачИнвП_Дата&lt;=HS$3,(КИнвП_Дата)&gt;HS$3),
             SUMPRODUCT((MONTH(HS$3)&amp;YEAR(HS$3)=MONTH(Кредит_ДБ[Дата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T88" s="333">
        <f t="array" aca="1" ref="HT88" ca="1">IF(AND(НачИнвП_Дата&lt;=HT$3,(КИнвП_Дата)&gt;HT$3),
             SUMPRODUCT((MONTH(HT$3)&amp;YEAR(HT$3)=MONTH(Кредит_ДБ[Дата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U88" s="333">
        <f t="array" aca="1" ref="HU88" ca="1">IF(AND(НачИнвП_Дата&lt;=HU$3,(КИнвП_Дата)&gt;HU$3),
             SUMPRODUCT((MONTH(HU$3)&amp;YEAR(HU$3)=MONTH(Кредит_ДБ[Дата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V88" s="333">
        <f t="array" aca="1" ref="HV88" ca="1">IF(AND(НачИнвП_Дата&lt;=HV$3,(КИнвП_Дата)&gt;HV$3),
             SUMPRODUCT((MONTH(HV$3)&amp;YEAR(HV$3)=MONTH(Кредит_ДБ[Дата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W88" s="333">
        <f t="array" aca="1" ref="HW88" ca="1">IF(AND(НачИнвП_Дата&lt;=HW$3,(КИнвП_Дата)&gt;HW$3),
             SUMPRODUCT((MONTH(HW$3)&amp;YEAR(HW$3)=MONTH(Кредит_ДБ[Дата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X88" s="333">
        <f t="array" aca="1" ref="HX88" ca="1">IF(AND(НачИнвП_Дата&lt;=HX$3,(КИнвП_Дата)&gt;HX$3),
             SUMPRODUCT((MONTH(HX$3)&amp;YEAR(HX$3)=MONTH(Кредит_ДБ[Дата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Y88" s="333">
        <f t="array" aca="1" ref="HY88" ca="1">IF(AND(НачИнвП_Дата&lt;=HY$3,(КИнвП_Дата)&gt;HY$3),
             SUMPRODUCT((MONTH(HY$3)&amp;YEAR(HY$3)=MONTH(Кредит_ДБ[Дата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HZ88" s="333">
        <f t="array" aca="1" ref="HZ88" ca="1">IF(AND(НачИнвП_Дата&lt;=HZ$3,(КИнвП_Дата)&gt;HZ$3),
             SUMPRODUCT((MONTH(HZ$3)&amp;YEAR(HZ$3)=MONTH(Кредит_ДБ[Дата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A88" s="546">
        <f t="shared" ca="1" si="1858"/>
        <v>0</v>
      </c>
      <c r="IB88" s="333">
        <f t="array" aca="1" ref="IB88" ca="1">IF(AND(НачИнвП_Дата&lt;=IB$3,(КИнвП_Дата)&gt;IB$3),
             SUMPRODUCT((MONTH(IB$3)&amp;YEAR(IB$3)=MONTH(Кредит_ДБ[Дата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C88" s="333">
        <f t="array" aca="1" ref="IC88" ca="1">IF(AND(НачИнвП_Дата&lt;=IC$3,(КИнвП_Дата)&gt;IC$3),
             SUMPRODUCT((MONTH(IC$3)&amp;YEAR(IC$3)=MONTH(Кредит_ДБ[Дата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D88" s="333">
        <f t="array" aca="1" ref="ID88" ca="1">IF(AND(НачИнвП_Дата&lt;=ID$3,(КИнвП_Дата)&gt;ID$3),
             SUMPRODUCT((MONTH(ID$3)&amp;YEAR(ID$3)=MONTH(Кредит_ДБ[Дата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E88" s="333">
        <f t="array" aca="1" ref="IE88" ca="1">IF(AND(НачИнвП_Дата&lt;=IE$3,(КИнвП_Дата)&gt;IE$3),
             SUMPRODUCT((MONTH(IE$3)&amp;YEAR(IE$3)=MONTH(Кредит_ДБ[Дата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F88" s="333">
        <f t="array" aca="1" ref="IF88" ca="1">IF(AND(НачИнвП_Дата&lt;=IF$3,(КИнвП_Дата)&gt;IF$3),
             SUMPRODUCT((MONTH(IF$3)&amp;YEAR(IF$3)=MONTH(Кредит_ДБ[Дата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G88" s="333">
        <f t="array" aca="1" ref="IG88" ca="1">IF(AND(НачИнвП_Дата&lt;=IG$3,(КИнвП_Дата)&gt;IG$3),
             SUMPRODUCT((MONTH(IG$3)&amp;YEAR(IG$3)=MONTH(Кредит_ДБ[Дата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H88" s="333">
        <f t="array" aca="1" ref="IH88" ca="1">IF(AND(НачИнвП_Дата&lt;=IH$3,(КИнвП_Дата)&gt;IH$3),
             SUMPRODUCT((MONTH(IH$3)&amp;YEAR(IH$3)=MONTH(Кредит_ДБ[Дата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I88" s="333">
        <f t="array" aca="1" ref="II88" ca="1">IF(AND(НачИнвП_Дата&lt;=II$3,(КИнвП_Дата)&gt;II$3),
             SUMPRODUCT((MONTH(II$3)&amp;YEAR(II$3)=MONTH(Кредит_ДБ[Дата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J88" s="333">
        <f t="array" aca="1" ref="IJ88" ca="1">IF(AND(НачИнвП_Дата&lt;=IJ$3,(КИнвП_Дата)&gt;IJ$3),
             SUMPRODUCT((MONTH(IJ$3)&amp;YEAR(IJ$3)=MONTH(Кредит_ДБ[Дата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K88" s="333">
        <f t="array" aca="1" ref="IK88" ca="1">IF(AND(НачИнвП_Дата&lt;=IK$3,(КИнвП_Дата)&gt;IK$3),
             SUMPRODUCT((MONTH(IK$3)&amp;YEAR(IK$3)=MONTH(Кредит_ДБ[Дата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L88" s="333">
        <f t="array" aca="1" ref="IL88" ca="1">IF(AND(НачИнвП_Дата&lt;=IL$3,(КИнвП_Дата)&gt;IL$3),
             SUMPRODUCT((MONTH(IL$3)&amp;YEAR(IL$3)=MONTH(Кредит_ДБ[Дата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M88" s="333">
        <f t="array" aca="1" ref="IM88" ca="1">IF(AND(НачИнвП_Дата&lt;=IM$3,(КИнвП_Дата)&gt;IM$3),
             SUMPRODUCT((MONTH(IM$3)&amp;YEAR(IM$3)=MONTH(Кредит_ДБ[Дата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N88" s="546">
        <f t="shared" ca="1" si="1860"/>
        <v>0</v>
      </c>
      <c r="IO88" s="333">
        <f t="array" aca="1" ref="IO88" ca="1">IF(AND(НачИнвП_Дата&lt;=IO$3,(КИнвП_Дата)&gt;IO$3),
             SUMPRODUCT((MONTH(IO$3)&amp;YEAR(IO$3)=MONTH(Кредит_ДБ[Дата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P88" s="333">
        <f t="array" aca="1" ref="IP88" ca="1">IF(AND(НачИнвП_Дата&lt;=IP$3,(КИнвП_Дата)&gt;IP$3),
             SUMPRODUCT((MONTH(IP$3)&amp;YEAR(IP$3)=MONTH(Кредит_ДБ[Дата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Q88" s="333">
        <f t="array" aca="1" ref="IQ88" ca="1">IF(AND(НачИнвП_Дата&lt;=IQ$3,(КИнвП_Дата)&gt;IQ$3),
             SUMPRODUCT((MONTH(IQ$3)&amp;YEAR(IQ$3)=MONTH(Кредит_ДБ[Дата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R88" s="333">
        <f t="array" aca="1" ref="IR88" ca="1">IF(AND(НачИнвП_Дата&lt;=IR$3,(КИнвП_Дата)&gt;IR$3),
             SUMPRODUCT((MONTH(IR$3)&amp;YEAR(IR$3)=MONTH(Кредит_ДБ[Дата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S88" s="333">
        <f t="array" aca="1" ref="IS88" ca="1">IF(AND(НачИнвП_Дата&lt;=IS$3,(КИнвП_Дата)&gt;IS$3),
             SUMPRODUCT((MONTH(IS$3)&amp;YEAR(IS$3)=MONTH(Кредит_ДБ[Дата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T88" s="333">
        <f t="array" aca="1" ref="IT88" ca="1">IF(AND(НачИнвП_Дата&lt;=IT$3,(КИнвП_Дата)&gt;IT$3),
             SUMPRODUCT((MONTH(IT$3)&amp;YEAR(IT$3)=MONTH(Кредит_ДБ[Дата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U88" s="333">
        <f t="array" aca="1" ref="IU88" ca="1">IF(AND(НачИнвП_Дата&lt;=IU$3,(КИнвП_Дата)&gt;IU$3),
             SUMPRODUCT((MONTH(IU$3)&amp;YEAR(IU$3)=MONTH(Кредит_ДБ[Дата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V88" s="333">
        <f t="array" aca="1" ref="IV88" ca="1">IF(AND(НачИнвП_Дата&lt;=IV$3,(КИнвП_Дата)&gt;IV$3),
             SUMPRODUCT((MONTH(IV$3)&amp;YEAR(IV$3)=MONTH(Кредит_ДБ[Дата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W88" s="333">
        <f t="array" aca="1" ref="IW88" ca="1">IF(AND(НачИнвП_Дата&lt;=IW$3,(КИнвП_Дата)&gt;IW$3),
             SUMPRODUCT((MONTH(IW$3)&amp;YEAR(IW$3)=MONTH(Кредит_ДБ[Дата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X88" s="333">
        <f t="array" aca="1" ref="IX88" ca="1">IF(AND(НачИнвП_Дата&lt;=IX$3,(КИнвП_Дата)&gt;IX$3),
             SUMPRODUCT((MONTH(IX$3)&amp;YEAR(IX$3)=MONTH(Кредит_ДБ[Дата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Y88" s="333">
        <f t="array" aca="1" ref="IY88" ca="1">IF(AND(НачИнвП_Дата&lt;=IY$3,(КИнвП_Дата)&gt;IY$3),
             SUMPRODUCT((MONTH(IY$3)&amp;YEAR(IY$3)=MONTH(Кредит_ДБ[Дата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IZ88" s="333">
        <f t="array" aca="1" ref="IZ88" ca="1">IF(AND(НачИнвП_Дата&lt;=IZ$3,(КИнвП_Дата)&gt;IZ$3),
             SUMPRODUCT((MONTH(IZ$3)&amp;YEAR(IZ$3)=MONTH(Кредит_ДБ[Дата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A88" s="546">
        <f t="shared" ca="1" si="1862"/>
        <v>0</v>
      </c>
      <c r="JB88" s="333">
        <f t="array" aca="1" ref="JB88" ca="1">IF(AND(НачИнвП_Дата&lt;=JB$3,(КИнвП_Дата)&gt;JB$3),
             SUMPRODUCT((MONTH(JB$3)&amp;YEAR(JB$3)=MONTH(Кредит_ДБ[Дата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C88" s="333">
        <f t="array" aca="1" ref="JC88" ca="1">IF(AND(НачИнвП_Дата&lt;=JC$3,(КИнвП_Дата)&gt;JC$3),
             SUMPRODUCT((MONTH(JC$3)&amp;YEAR(JC$3)=MONTH(Кредит_ДБ[Дата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D88" s="333">
        <f t="array" aca="1" ref="JD88" ca="1">IF(AND(НачИнвП_Дата&lt;=JD$3,(КИнвП_Дата)&gt;JD$3),
             SUMPRODUCT((MONTH(JD$3)&amp;YEAR(JD$3)=MONTH(Кредит_ДБ[Дата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E88" s="333">
        <f t="array" aca="1" ref="JE88" ca="1">IF(AND(НачИнвП_Дата&lt;=JE$3,(КИнвП_Дата)&gt;JE$3),
             SUMPRODUCT((MONTH(JE$3)&amp;YEAR(JE$3)=MONTH(Кредит_ДБ[Дата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F88" s="333">
        <f t="array" aca="1" ref="JF88" ca="1">IF(AND(НачИнвП_Дата&lt;=JF$3,(КИнвП_Дата)&gt;JF$3),
             SUMPRODUCT((MONTH(JF$3)&amp;YEAR(JF$3)=MONTH(Кредит_ДБ[Дата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G88" s="333">
        <f t="array" aca="1" ref="JG88" ca="1">IF(AND(НачИнвП_Дата&lt;=JG$3,(КИнвП_Дата)&gt;JG$3),
             SUMPRODUCT((MONTH(JG$3)&amp;YEAR(JG$3)=MONTH(Кредит_ДБ[Дата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H88" s="333">
        <f t="array" aca="1" ref="JH88" ca="1">IF(AND(НачИнвП_Дата&lt;=JH$3,(КИнвП_Дата)&gt;JH$3),
             SUMPRODUCT((MONTH(JH$3)&amp;YEAR(JH$3)=MONTH(Кредит_ДБ[Дата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I88" s="333">
        <f t="array" aca="1" ref="JI88" ca="1">IF(AND(НачИнвП_Дата&lt;=JI$3,(КИнвП_Дата)&gt;JI$3),
             SUMPRODUCT((MONTH(JI$3)&amp;YEAR(JI$3)=MONTH(Кредит_ДБ[Дата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J88" s="333">
        <f t="array" aca="1" ref="JJ88" ca="1">IF(AND(НачИнвП_Дата&lt;=JJ$3,(КИнвП_Дата)&gt;JJ$3),
             SUMPRODUCT((MONTH(JJ$3)&amp;YEAR(JJ$3)=MONTH(Кредит_ДБ[Дата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K88" s="333">
        <f t="array" aca="1" ref="JK88" ca="1">IF(AND(НачИнвП_Дата&lt;=JK$3,(КИнвП_Дата)&gt;JK$3),
             SUMPRODUCT((MONTH(JK$3)&amp;YEAR(JK$3)=MONTH(Кредит_ДБ[Дата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L88" s="333">
        <f t="array" aca="1" ref="JL88" ca="1">IF(AND(НачИнвП_Дата&lt;=JL$3,(КИнвП_Дата)&gt;JL$3),
             SUMPRODUCT((MONTH(JL$3)&amp;YEAR(JL$3)=MONTH(Кредит_ДБ[Дата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M88" s="333">
        <f t="array" aca="1" ref="JM88" ca="1">IF(AND(НачИнвП_Дата&lt;=JM$3,(КИнвП_Дата)&gt;JM$3),
             SUMPRODUCT((MONTH(JM$3)&amp;YEAR(JM$3)=MONTH(Кредит_ДБ[Дата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N88" s="546">
        <f t="shared" ca="1" si="1864"/>
        <v>0</v>
      </c>
      <c r="JO88" s="333">
        <f t="array" aca="1" ref="JO88" ca="1">IF(AND(НачИнвП_Дата&lt;=JO$3,(КИнвП_Дата)&gt;JO$3),
             SUMPRODUCT((MONTH(JO$3)&amp;YEAR(JO$3)=MONTH(Кредит_ДБ[Дата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P88" s="333">
        <f t="array" aca="1" ref="JP88" ca="1">IF(AND(НачИнвП_Дата&lt;=JP$3,(КИнвП_Дата)&gt;JP$3),
             SUMPRODUCT((MONTH(JP$3)&amp;YEAR(JP$3)=MONTH(Кредит_ДБ[Дата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Q88" s="333">
        <f t="array" aca="1" ref="JQ88" ca="1">IF(AND(НачИнвП_Дата&lt;=JQ$3,(КИнвП_Дата)&gt;JQ$3),
             SUMPRODUCT((MONTH(JQ$3)&amp;YEAR(JQ$3)=MONTH(Кредит_ДБ[Дата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R88" s="333">
        <f t="array" aca="1" ref="JR88" ca="1">IF(AND(НачИнвП_Дата&lt;=JR$3,(КИнвП_Дата)&gt;JR$3),
             SUMPRODUCT((MONTH(JR$3)&amp;YEAR(JR$3)=MONTH(Кредит_ДБ[Дата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S88" s="333">
        <f t="array" aca="1" ref="JS88" ca="1">IF(AND(НачИнвП_Дата&lt;=JS$3,(КИнвП_Дата)&gt;JS$3),
             SUMPRODUCT((MONTH(JS$3)&amp;YEAR(JS$3)=MONTH(Кредит_ДБ[Дата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T88" s="333">
        <f t="array" aca="1" ref="JT88" ca="1">IF(AND(НачИнвП_Дата&lt;=JT$3,(КИнвП_Дата)&gt;JT$3),
             SUMPRODUCT((MONTH(JT$3)&amp;YEAR(JT$3)=MONTH(Кредит_ДБ[Дата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U88" s="333">
        <f t="array" aca="1" ref="JU88" ca="1">IF(AND(НачИнвП_Дата&lt;=JU$3,(КИнвП_Дата)&gt;JU$3),
             SUMPRODUCT((MONTH(JU$3)&amp;YEAR(JU$3)=MONTH(Кредит_ДБ[Дата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V88" s="333">
        <f t="array" aca="1" ref="JV88" ca="1">IF(AND(НачИнвП_Дата&lt;=JV$3,(КИнвП_Дата)&gt;JV$3),
             SUMPRODUCT((MONTH(JV$3)&amp;YEAR(JV$3)=MONTH(Кредит_ДБ[Дата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W88" s="333">
        <f t="array" aca="1" ref="JW88" ca="1">IF(AND(НачИнвП_Дата&lt;=JW$3,(КИнвП_Дата)&gt;JW$3),
             SUMPRODUCT((MONTH(JW$3)&amp;YEAR(JW$3)=MONTH(Кредит_ДБ[Дата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X88" s="333">
        <f t="array" aca="1" ref="JX88" ca="1">IF(AND(НачИнвП_Дата&lt;=JX$3,(КИнвП_Дата)&gt;JX$3),
             SUMPRODUCT((MONTH(JX$3)&amp;YEAR(JX$3)=MONTH(Кредит_ДБ[Дата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Y88" s="333">
        <f t="array" aca="1" ref="JY88" ca="1">IF(AND(НачИнвП_Дата&lt;=JY$3,(КИнвП_Дата)&gt;JY$3),
             SUMPRODUCT((MONTH(JY$3)&amp;YEAR(JY$3)=MONTH(Кредит_ДБ[Дата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JZ88" s="333">
        <f t="array" aca="1" ref="JZ88" ca="1">IF(AND(НачИнвП_Дата&lt;=JZ$3,(КИнвП_Дата)&gt;JZ$3),
             SUMPRODUCT((MONTH(JZ$3)&amp;YEAR(JZ$3)=MONTH(Кредит_ДБ[Дата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A88" s="546">
        <f t="shared" ca="1" si="1866"/>
        <v>0</v>
      </c>
      <c r="KB88" s="333">
        <f t="array" aca="1" ref="KB88" ca="1">IF(AND(НачИнвП_Дата&lt;=KB$3,(КИнвП_Дата)&gt;KB$3),
             SUMPRODUCT((MONTH(KB$3)&amp;YEAR(KB$3)=MONTH(Кредит_ДБ[Дата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C88" s="333">
        <f t="array" aca="1" ref="KC88" ca="1">IF(AND(НачИнвП_Дата&lt;=KC$3,(КИнвП_Дата)&gt;KC$3),
             SUMPRODUCT((MONTH(KC$3)&amp;YEAR(KC$3)=MONTH(Кредит_ДБ[Дата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D88" s="333">
        <f t="array" aca="1" ref="KD88" ca="1">IF(AND(НачИнвП_Дата&lt;=KD$3,(КИнвП_Дата)&gt;KD$3),
             SUMPRODUCT((MONTH(KD$3)&amp;YEAR(KD$3)=MONTH(Кредит_ДБ[Дата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E88" s="333">
        <f t="array" aca="1" ref="KE88" ca="1">IF(AND(НачИнвП_Дата&lt;=KE$3,(КИнвП_Дата)&gt;KE$3),
             SUMPRODUCT((MONTH(KE$3)&amp;YEAR(KE$3)=MONTH(Кредит_ДБ[Дата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F88" s="333">
        <f t="array" aca="1" ref="KF88" ca="1">IF(AND(НачИнвП_Дата&lt;=KF$3,(КИнвП_Дата)&gt;KF$3),
             SUMPRODUCT((MONTH(KF$3)&amp;YEAR(KF$3)=MONTH(Кредит_ДБ[Дата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G88" s="333">
        <f t="array" aca="1" ref="KG88" ca="1">IF(AND(НачИнвП_Дата&lt;=KG$3,(КИнвП_Дата)&gt;KG$3),
             SUMPRODUCT((MONTH(KG$3)&amp;YEAR(KG$3)=MONTH(Кредит_ДБ[Дата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H88" s="333">
        <f t="array" aca="1" ref="KH88" ca="1">IF(AND(НачИнвП_Дата&lt;=KH$3,(КИнвП_Дата)&gt;KH$3),
             SUMPRODUCT((MONTH(KH$3)&amp;YEAR(KH$3)=MONTH(Кредит_ДБ[Дата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I88" s="333">
        <f t="array" aca="1" ref="KI88" ca="1">IF(AND(НачИнвП_Дата&lt;=KI$3,(КИнвП_Дата)&gt;KI$3),
             SUMPRODUCT((MONTH(KI$3)&amp;YEAR(KI$3)=MONTH(Кредит_ДБ[Дата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J88" s="333">
        <f t="array" aca="1" ref="KJ88" ca="1">IF(AND(НачИнвП_Дата&lt;=KJ$3,(КИнвП_Дата)&gt;KJ$3),
             SUMPRODUCT((MONTH(KJ$3)&amp;YEAR(KJ$3)=MONTH(Кредит_ДБ[Дата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K88" s="333">
        <f t="array" aca="1" ref="KK88" ca="1">IF(AND(НачИнвП_Дата&lt;=KK$3,(КИнвП_Дата)&gt;KK$3),
             SUMPRODUCT((MONTH(KK$3)&amp;YEAR(KK$3)=MONTH(Кредит_ДБ[Дата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L88" s="333">
        <f t="array" aca="1" ref="KL88" ca="1">IF(AND(НачИнвП_Дата&lt;=KL$3,(КИнвП_Дата)&gt;KL$3),
             SUMPRODUCT((MONTH(KL$3)&amp;YEAR(KL$3)=MONTH(Кредит_ДБ[Дата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M88" s="333">
        <f t="array" aca="1" ref="KM88" ca="1">IF(AND(НачИнвП_Дата&lt;=KM$3,(КИнвП_Дата)&gt;KM$3),
             SUMPRODUCT((MONTH(KM$3)&amp;YEAR(KM$3)=MONTH(Кредит_ДБ[Дата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N88" s="546">
        <f t="shared" ca="1" si="1868"/>
        <v>0</v>
      </c>
      <c r="KO88" s="333">
        <f t="array" aca="1" ref="KO88" ca="1">IF(AND(НачИнвП_Дата&lt;=KO$3,(КИнвП_Дата)&gt;KO$3),
             SUMPRODUCT((MONTH(KO$3)&amp;YEAR(KO$3)=MONTH(Кредит_ДБ[Дата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P88" s="333">
        <f t="array" aca="1" ref="KP88" ca="1">IF(AND(НачИнвП_Дата&lt;=KP$3,(КИнвП_Дата)&gt;KP$3),
             SUMPRODUCT((MONTH(KP$3)&amp;YEAR(KP$3)=MONTH(Кредит_ДБ[Дата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Q88" s="333">
        <f t="array" aca="1" ref="KQ88" ca="1">IF(AND(НачИнвП_Дата&lt;=KQ$3,(КИнвП_Дата)&gt;KQ$3),
             SUMPRODUCT((MONTH(KQ$3)&amp;YEAR(KQ$3)=MONTH(Кредит_ДБ[Дата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R88" s="333">
        <f t="array" aca="1" ref="KR88" ca="1">IF(AND(НачИнвП_Дата&lt;=KR$3,(КИнвП_Дата)&gt;KR$3),
             SUMPRODUCT((MONTH(KR$3)&amp;YEAR(KR$3)=MONTH(Кредит_ДБ[Дата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S88" s="333">
        <f t="array" aca="1" ref="KS88" ca="1">IF(AND(НачИнвП_Дата&lt;=KS$3,(КИнвП_Дата)&gt;KS$3),
             SUMPRODUCT((MONTH(KS$3)&amp;YEAR(KS$3)=MONTH(Кредит_ДБ[Дата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T88" s="333">
        <f t="array" aca="1" ref="KT88" ca="1">IF(AND(НачИнвП_Дата&lt;=KT$3,(КИнвП_Дата)&gt;KT$3),
             SUMPRODUCT((MONTH(KT$3)&amp;YEAR(KT$3)=MONTH(Кредит_ДБ[Дата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U88" s="333">
        <f t="array" aca="1" ref="KU88" ca="1">IF(AND(НачИнвП_Дата&lt;=KU$3,(КИнвП_Дата)&gt;KU$3),
             SUMPRODUCT((MONTH(KU$3)&amp;YEAR(KU$3)=MONTH(Кредит_ДБ[Дата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V88" s="333">
        <f t="array" aca="1" ref="KV88" ca="1">IF(AND(НачИнвП_Дата&lt;=KV$3,(КИнвП_Дата)&gt;KV$3),
             SUMPRODUCT((MONTH(KV$3)&amp;YEAR(KV$3)=MONTH(Кредит_ДБ[Дата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W88" s="333">
        <f t="array" aca="1" ref="KW88" ca="1">IF(AND(НачИнвП_Дата&lt;=KW$3,(КИнвП_Дата)&gt;KW$3),
             SUMPRODUCT((MONTH(KW$3)&amp;YEAR(KW$3)=MONTH(Кредит_ДБ[Дата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X88" s="333">
        <f t="array" aca="1" ref="KX88" ca="1">IF(AND(НачИнвП_Дата&lt;=KX$3,(КИнвП_Дата)&gt;KX$3),
             SUMPRODUCT((MONTH(KX$3)&amp;YEAR(KX$3)=MONTH(Кредит_ДБ[Дата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Y88" s="333">
        <f t="array" aca="1" ref="KY88" ca="1">IF(AND(НачИнвП_Дата&lt;=KY$3,(КИнвП_Дата)&gt;KY$3),
             SUMPRODUCT((MONTH(KY$3)&amp;YEAR(KY$3)=MONTH(Кредит_ДБ[Дата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KZ88" s="333">
        <f t="array" aca="1" ref="KZ88" ca="1">IF(AND(НачИнвП_Дата&lt;=KZ$3,(КИнвП_Дата)&gt;KZ$3),
             SUMPRODUCT((MONTH(KZ$3)&amp;YEAR(KZ$3)=MONTH(Кредит_ДБ[Дата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A88" s="546">
        <f t="shared" ca="1" si="1870"/>
        <v>0</v>
      </c>
      <c r="LB88" s="333">
        <f t="array" aca="1" ref="LB88" ca="1">IF(AND(НачИнвП_Дата&lt;=LB$3,(КИнвП_Дата)&gt;LB$3),
             SUMPRODUCT((MONTH(LB$3)&amp;YEAR(LB$3)=MONTH(Кредит_ДБ[Дата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C88" s="333">
        <f t="array" aca="1" ref="LC88" ca="1">IF(AND(НачИнвП_Дата&lt;=LC$3,(КИнвП_Дата)&gt;LC$3),
             SUMPRODUCT((MONTH(LC$3)&amp;YEAR(LC$3)=MONTH(Кредит_ДБ[Дата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D88" s="333">
        <f t="array" aca="1" ref="LD88" ca="1">IF(AND(НачИнвП_Дата&lt;=LD$3,(КИнвП_Дата)&gt;LD$3),
             SUMPRODUCT((MONTH(LD$3)&amp;YEAR(LD$3)=MONTH(Кредит_ДБ[Дата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E88" s="333">
        <f t="array" aca="1" ref="LE88" ca="1">IF(AND(НачИнвП_Дата&lt;=LE$3,(КИнвП_Дата)&gt;LE$3),
             SUMPRODUCT((MONTH(LE$3)&amp;YEAR(LE$3)=MONTH(Кредит_ДБ[Дата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F88" s="333">
        <f t="array" aca="1" ref="LF88" ca="1">IF(AND(НачИнвП_Дата&lt;=LF$3,(КИнвП_Дата)&gt;LF$3),
             SUMPRODUCT((MONTH(LF$3)&amp;YEAR(LF$3)=MONTH(Кредит_ДБ[Дата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G88" s="333">
        <f t="array" aca="1" ref="LG88" ca="1">IF(AND(НачИнвП_Дата&lt;=LG$3,(КИнвП_Дата)&gt;LG$3),
             SUMPRODUCT((MONTH(LG$3)&amp;YEAR(LG$3)=MONTH(Кредит_ДБ[Дата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H88" s="333">
        <f t="array" aca="1" ref="LH88" ca="1">IF(AND(НачИнвП_Дата&lt;=LH$3,(КИнвП_Дата)&gt;LH$3),
             SUMPRODUCT((MONTH(LH$3)&amp;YEAR(LH$3)=MONTH(Кредит_ДБ[Дата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I88" s="333">
        <f t="array" aca="1" ref="LI88" ca="1">IF(AND(НачИнвП_Дата&lt;=LI$3,(КИнвП_Дата)&gt;LI$3),
             SUMPRODUCT((MONTH(LI$3)&amp;YEAR(LI$3)=MONTH(Кредит_ДБ[Дата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J88" s="333">
        <f t="array" aca="1" ref="LJ88" ca="1">IF(AND(НачИнвП_Дата&lt;=LJ$3,(КИнвП_Дата)&gt;LJ$3),
             SUMPRODUCT((MONTH(LJ$3)&amp;YEAR(LJ$3)=MONTH(Кредит_ДБ[Дата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K88" s="333">
        <f t="array" aca="1" ref="LK88" ca="1">IF(AND(НачИнвП_Дата&lt;=LK$3,(КИнвП_Дата)&gt;LK$3),
             SUMPRODUCT((MONTH(LK$3)&amp;YEAR(LK$3)=MONTH(Кредит_ДБ[Дата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L88" s="333">
        <f t="array" aca="1" ref="LL88" ca="1">IF(AND(НачИнвП_Дата&lt;=LL$3,(КИнвП_Дата)&gt;LL$3),
             SUMPRODUCT((MONTH(LL$3)&amp;YEAR(LL$3)=MONTH(Кредит_ДБ[Дата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M88" s="333">
        <f t="array" aca="1" ref="LM88" ca="1">IF(AND(НачИнвП_Дата&lt;=LM$3,(КИнвП_Дата)&gt;LM$3),
             SUMPRODUCT((MONTH(LM$3)&amp;YEAR(LM$3)=MONTH(Кредит_ДБ[Дата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N88" s="546">
        <f t="shared" ca="1" si="1872"/>
        <v>0</v>
      </c>
      <c r="LO88" s="333">
        <f t="array" aca="1" ref="LO88" ca="1">IF(AND(НачИнвП_Дата&lt;=LO$3,(КИнвП_Дата)&gt;LO$3),
             SUMPRODUCT((MONTH(LO$3)&amp;YEAR(LO$3)=MONTH(Кредит_ДБ[Дата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P88" s="333">
        <f t="array" aca="1" ref="LP88" ca="1">IF(AND(НачИнвП_Дата&lt;=LP$3,(КИнвП_Дата)&gt;LP$3),
             SUMPRODUCT((MONTH(LP$3)&amp;YEAR(LP$3)=MONTH(Кредит_ДБ[Дата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Q88" s="333">
        <f t="array" aca="1" ref="LQ88" ca="1">IF(AND(НачИнвП_Дата&lt;=LQ$3,(КИнвП_Дата)&gt;LQ$3),
             SUMPRODUCT((MONTH(LQ$3)&amp;YEAR(LQ$3)=MONTH(Кредит_ДБ[Дата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R88" s="333">
        <f t="array" aca="1" ref="LR88" ca="1">IF(AND(НачИнвП_Дата&lt;=LR$3,(КИнвП_Дата)&gt;LR$3),
             SUMPRODUCT((MONTH(LR$3)&amp;YEAR(LR$3)=MONTH(Кредит_ДБ[Дата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S88" s="333">
        <f t="array" aca="1" ref="LS88" ca="1">IF(AND(НачИнвП_Дата&lt;=LS$3,(КИнвП_Дата)&gt;LS$3),
             SUMPRODUCT((MONTH(LS$3)&amp;YEAR(LS$3)=MONTH(Кредит_ДБ[Дата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T88" s="333">
        <f t="array" aca="1" ref="LT88" ca="1">IF(AND(НачИнвП_Дата&lt;=LT$3,(КИнвП_Дата)&gt;LT$3),
             SUMPRODUCT((MONTH(LT$3)&amp;YEAR(LT$3)=MONTH(Кредит_ДБ[Дата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U88" s="333">
        <f t="array" aca="1" ref="LU88" ca="1">IF(AND(НачИнвП_Дата&lt;=LU$3,(КИнвП_Дата)&gt;LU$3),
             SUMPRODUCT((MONTH(LU$3)&amp;YEAR(LU$3)=MONTH(Кредит_ДБ[Дата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V88" s="333">
        <f t="array" aca="1" ref="LV88" ca="1">IF(AND(НачИнвП_Дата&lt;=LV$3,(КИнвП_Дата)&gt;LV$3),
             SUMPRODUCT((MONTH(LV$3)&amp;YEAR(LV$3)=MONTH(Кредит_ДБ[Дата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W88" s="333">
        <f t="array" aca="1" ref="LW88" ca="1">IF(AND(НачИнвП_Дата&lt;=LW$3,(КИнвП_Дата)&gt;LW$3),
             SUMPRODUCT((MONTH(LW$3)&amp;YEAR(LW$3)=MONTH(Кредит_ДБ[Дата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X88" s="333">
        <f t="array" aca="1" ref="LX88" ca="1">IF(AND(НачИнвП_Дата&lt;=LX$3,(КИнвП_Дата)&gt;LX$3),
             SUMPRODUCT((MONTH(LX$3)&amp;YEAR(LX$3)=MONTH(Кредит_ДБ[Дата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Y88" s="333">
        <f t="array" aca="1" ref="LY88" ca="1">IF(AND(НачИнвП_Дата&lt;=LY$3,(КИнвП_Дата)&gt;LY$3),
             SUMPRODUCT((MONTH(LY$3)&amp;YEAR(LY$3)=MONTH(Кредит_ДБ[Дата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LZ88" s="333">
        <f t="array" aca="1" ref="LZ88" ca="1">IF(AND(НачИнвП_Дата&lt;=LZ$3,(КИнвП_Дата)&gt;LZ$3),
             SUMPRODUCT((MONTH(LZ$3)&amp;YEAR(LZ$3)=MONTH(Кредит_ДБ[Дата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A88" s="546">
        <f t="shared" ca="1" si="1874"/>
        <v>0</v>
      </c>
      <c r="MB88" s="333">
        <f t="array" aca="1" ref="MB88" ca="1">IF(AND(НачИнвП_Дата&lt;=MB$3,(КИнвП_Дата)&gt;MB$3),
             SUMPRODUCT((MONTH(MB$3)&amp;YEAR(MB$3)=MONTH(Кредит_ДБ[Дата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C88" s="333">
        <f t="array" aca="1" ref="MC88" ca="1">IF(AND(НачИнвП_Дата&lt;=MC$3,(КИнвП_Дата)&gt;MC$3),
             SUMPRODUCT((MONTH(MC$3)&amp;YEAR(MC$3)=MONTH(Кредит_ДБ[Дата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D88" s="333">
        <f t="array" aca="1" ref="MD88" ca="1">IF(AND(НачИнвП_Дата&lt;=MD$3,(КИнвП_Дата)&gt;MD$3),
             SUMPRODUCT((MONTH(MD$3)&amp;YEAR(MD$3)=MONTH(Кредит_ДБ[Дата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E88" s="333">
        <f t="array" aca="1" ref="ME88" ca="1">IF(AND(НачИнвП_Дата&lt;=ME$3,(КИнвП_Дата)&gt;ME$3),
             SUMPRODUCT((MONTH(ME$3)&amp;YEAR(ME$3)=MONTH(Кредит_ДБ[Дата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F88" s="333">
        <f t="array" aca="1" ref="MF88" ca="1">IF(AND(НачИнвП_Дата&lt;=MF$3,(КИнвП_Дата)&gt;MF$3),
             SUMPRODUCT((MONTH(MF$3)&amp;YEAR(MF$3)=MONTH(Кредит_ДБ[Дата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G88" s="333">
        <f t="array" aca="1" ref="MG88" ca="1">IF(AND(НачИнвП_Дата&lt;=MG$3,(КИнвП_Дата)&gt;MG$3),
             SUMPRODUCT((MONTH(MG$3)&amp;YEAR(MG$3)=MONTH(Кредит_ДБ[Дата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H88" s="333">
        <f t="array" aca="1" ref="MH88" ca="1">IF(AND(НачИнвП_Дата&lt;=MH$3,(КИнвП_Дата)&gt;MH$3),
             SUMPRODUCT((MONTH(MH$3)&amp;YEAR(MH$3)=MONTH(Кредит_ДБ[Дата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I88" s="333">
        <f t="array" aca="1" ref="MI88" ca="1">IF(AND(НачИнвП_Дата&lt;=MI$3,(КИнвП_Дата)&gt;MI$3),
             SUMPRODUCT((MONTH(MI$3)&amp;YEAR(MI$3)=MONTH(Кредит_ДБ[Дата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J88" s="333">
        <f t="array" aca="1" ref="MJ88" ca="1">IF(AND(НачИнвП_Дата&lt;=MJ$3,(КИнвП_Дата)&gt;MJ$3),
             SUMPRODUCT((MONTH(MJ$3)&amp;YEAR(MJ$3)=MONTH(Кредит_ДБ[Дата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K88" s="333">
        <f t="array" aca="1" ref="MK88" ca="1">IF(AND(НачИнвП_Дата&lt;=MK$3,(КИнвП_Дата)&gt;MK$3),
             SUMPRODUCT((MONTH(MK$3)&amp;YEAR(MK$3)=MONTH(Кредит_ДБ[Дата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L88" s="333">
        <f t="array" aca="1" ref="ML88" ca="1">IF(AND(НачИнвП_Дата&lt;=ML$3,(КИнвП_Дата)&gt;ML$3),
             SUMPRODUCT((MONTH(ML$3)&amp;YEAR(ML$3)=MONTH(Кредит_ДБ[Дата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M88" s="333">
        <f t="array" aca="1" ref="MM88" ca="1">IF(AND(НачИнвП_Дата&lt;=MM$3,(КИнвП_Дата)&gt;MM$3),
             SUMPRODUCT((MONTH(MM$3)&amp;YEAR(MM$3)=MONTH(Кредит_ДБ[Дата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N88" s="546">
        <f t="shared" ca="1" si="1876"/>
        <v>0</v>
      </c>
      <c r="MO88" s="333">
        <f t="array" aca="1" ref="MO88" ca="1">IF(AND(НачИнвП_Дата&lt;=MO$3,(КИнвП_Дата)&gt;MO$3),
             SUMPRODUCT((MONTH(MO$3)&amp;YEAR(MO$3)=MONTH(Кредит_ДБ[Дата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P88" s="333">
        <f t="array" aca="1" ref="MP88" ca="1">IF(AND(НачИнвП_Дата&lt;=MP$3,(КИнвП_Дата)&gt;MP$3),
             SUMPRODUCT((MONTH(MP$3)&amp;YEAR(MP$3)=MONTH(Кредит_ДБ[Дата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Q88" s="333">
        <f t="array" aca="1" ref="MQ88" ca="1">IF(AND(НачИнвП_Дата&lt;=MQ$3,(КИнвП_Дата)&gt;MQ$3),
             SUMPRODUCT((MONTH(MQ$3)&amp;YEAR(MQ$3)=MONTH(Кредит_ДБ[Дата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R88" s="333">
        <f t="array" aca="1" ref="MR88" ca="1">IF(AND(НачИнвП_Дата&lt;=MR$3,(КИнвП_Дата)&gt;MR$3),
             SUMPRODUCT((MONTH(MR$3)&amp;YEAR(MR$3)=MONTH(Кредит_ДБ[Дата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S88" s="333">
        <f t="array" aca="1" ref="MS88" ca="1">IF(AND(НачИнвП_Дата&lt;=MS$3,(КИнвП_Дата)&gt;MS$3),
             SUMPRODUCT((MONTH(MS$3)&amp;YEAR(MS$3)=MONTH(Кредит_ДБ[Дата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T88" s="333">
        <f t="array" aca="1" ref="MT88" ca="1">IF(AND(НачИнвП_Дата&lt;=MT$3,(КИнвП_Дата)&gt;MT$3),
             SUMPRODUCT((MONTH(MT$3)&amp;YEAR(MT$3)=MONTH(Кредит_ДБ[Дата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U88" s="333">
        <f t="array" aca="1" ref="MU88" ca="1">IF(AND(НачИнвП_Дата&lt;=MU$3,(КИнвП_Дата)&gt;MU$3),
             SUMPRODUCT((MONTH(MU$3)&amp;YEAR(MU$3)=MONTH(Кредит_ДБ[Дата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V88" s="333">
        <f t="array" aca="1" ref="MV88" ca="1">IF(AND(НачИнвП_Дата&lt;=MV$3,(КИнвП_Дата)&gt;MV$3),
             SUMPRODUCT((MONTH(MV$3)&amp;YEAR(MV$3)=MONTH(Кредит_ДБ[Дата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W88" s="333">
        <f t="array" aca="1" ref="MW88" ca="1">IF(AND(НачИнвП_Дата&lt;=MW$3,(КИнвП_Дата)&gt;MW$3),
             SUMPRODUCT((MONTH(MW$3)&amp;YEAR(MW$3)=MONTH(Кредит_ДБ[Дата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X88" s="333">
        <f t="array" aca="1" ref="MX88" ca="1">IF(AND(НачИнвП_Дата&lt;=MX$3,(КИнвП_Дата)&gt;MX$3),
             SUMPRODUCT((MONTH(MX$3)&amp;YEAR(MX$3)=MONTH(Кредит_ДБ[Дата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Y88" s="333">
        <f t="array" aca="1" ref="MY88" ca="1">IF(AND(НачИнвП_Дата&lt;=MY$3,(КИнвП_Дата)&gt;MY$3),
             SUMPRODUCT((MONTH(MY$3)&amp;YEAR(MY$3)=MONTH(Кредит_ДБ[Дата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MZ88" s="333">
        <f t="array" aca="1" ref="MZ88" ca="1">IF(AND(НачИнвП_Дата&lt;=MZ$3,(КИнвП_Дата)&gt;MZ$3),
             SUMPRODUCT((MONTH(MZ$3)&amp;YEAR(MZ$3)=MONTH(Кредит_ДБ[Дата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A88" s="546">
        <f t="shared" ca="1" si="1878"/>
        <v>0</v>
      </c>
      <c r="NB88" s="333">
        <f t="array" aca="1" ref="NB88" ca="1">IF(AND(НачИнвП_Дата&lt;=NB$3,(КИнвП_Дата)&gt;NB$3),
             SUMPRODUCT((MONTH(NB$3)&amp;YEAR(NB$3)=MONTH(Кредит_ДБ[Дата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C88" s="333">
        <f t="array" aca="1" ref="NC88" ca="1">IF(AND(НачИнвП_Дата&lt;=NC$3,(КИнвП_Дата)&gt;NC$3),
             SUMPRODUCT((MONTH(NC$3)&amp;YEAR(NC$3)=MONTH(Кредит_ДБ[Дата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D88" s="333">
        <f t="array" aca="1" ref="ND88" ca="1">IF(AND(НачИнвП_Дата&lt;=ND$3,(КИнвП_Дата)&gt;ND$3),
             SUMPRODUCT((MONTH(ND$3)&amp;YEAR(ND$3)=MONTH(Кредит_ДБ[Дата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E88" s="333">
        <f t="array" aca="1" ref="NE88" ca="1">IF(AND(НачИнвП_Дата&lt;=NE$3,(КИнвП_Дата)&gt;NE$3),
             SUMPRODUCT((MONTH(NE$3)&amp;YEAR(NE$3)=MONTH(Кредит_ДБ[Дата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F88" s="333">
        <f t="array" aca="1" ref="NF88" ca="1">IF(AND(НачИнвП_Дата&lt;=NF$3,(КИнвП_Дата)&gt;NF$3),
             SUMPRODUCT((MONTH(NF$3)&amp;YEAR(NF$3)=MONTH(Кредит_ДБ[Дата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G88" s="333">
        <f t="array" aca="1" ref="NG88" ca="1">IF(AND(НачИнвП_Дата&lt;=NG$3,(КИнвП_Дата)&gt;NG$3),
             SUMPRODUCT((MONTH(NG$3)&amp;YEAR(NG$3)=MONTH(Кредит_ДБ[Дата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H88" s="333">
        <f t="array" aca="1" ref="NH88" ca="1">IF(AND(НачИнвП_Дата&lt;=NH$3,(КИнвП_Дата)&gt;NH$3),
             SUMPRODUCT((MONTH(NH$3)&amp;YEAR(NH$3)=MONTH(Кредит_ДБ[Дата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I88" s="333">
        <f t="array" aca="1" ref="NI88" ca="1">IF(AND(НачИнвП_Дата&lt;=NI$3,(КИнвП_Дата)&gt;NI$3),
             SUMPRODUCT((MONTH(NI$3)&amp;YEAR(NI$3)=MONTH(Кредит_ДБ[Дата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J88" s="333">
        <f t="array" aca="1" ref="NJ88" ca="1">IF(AND(НачИнвП_Дата&lt;=NJ$3,(КИнвП_Дата)&gt;NJ$3),
             SUMPRODUCT((MONTH(NJ$3)&amp;YEAR(NJ$3)=MONTH(Кредит_ДБ[Дата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K88" s="333">
        <f t="array" aca="1" ref="NK88" ca="1">IF(AND(НачИнвП_Дата&lt;=NK$3,(КИнвП_Дата)&gt;NK$3),
             SUMPRODUCT((MONTH(NK$3)&amp;YEAR(NK$3)=MONTH(Кредит_ДБ[Дата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L88" s="333">
        <f t="array" aca="1" ref="NL88" ca="1">IF(AND(НачИнвП_Дата&lt;=NL$3,(КИнвП_Дата)&gt;NL$3),
             SUMPRODUCT((MONTH(NL$3)&amp;YEAR(NL$3)=MONTH(Кредит_ДБ[Дата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M88" s="333">
        <f t="array" aca="1" ref="NM88" ca="1">IF(AND(НачИнвП_Дата&lt;=NM$3,(КИнвП_Дата)&gt;NM$3),
             SUMPRODUCT((MONTH(NM$3)&amp;YEAR(NM$3)=MONTH(Кредит_ДБ[Дата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N88" s="546">
        <f t="shared" ca="1" si="1880"/>
        <v>0</v>
      </c>
      <c r="NO88" s="333">
        <f t="array" aca="1" ref="NO88" ca="1">IF(AND(НачИнвП_Дата&lt;=NO$3,(КИнвП_Дата)&gt;NO$3),
             SUMPRODUCT((MONTH(NO$3)&amp;YEAR(NO$3)=MONTH(Кредит_ДБ[Дата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P88" s="333">
        <f t="array" aca="1" ref="NP88" ca="1">IF(AND(НачИнвП_Дата&lt;=NP$3,(КИнвП_Дата)&gt;NP$3),
             SUMPRODUCT((MONTH(NP$3)&amp;YEAR(NP$3)=MONTH(Кредит_ДБ[Дата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Q88" s="333">
        <f t="array" aca="1" ref="NQ88" ca="1">IF(AND(НачИнвП_Дата&lt;=NQ$3,(КИнвП_Дата)&gt;NQ$3),
             SUMPRODUCT((MONTH(NQ$3)&amp;YEAR(NQ$3)=MONTH(Кредит_ДБ[Дата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R88" s="333">
        <f t="array" aca="1" ref="NR88" ca="1">IF(AND(НачИнвП_Дата&lt;=NR$3,(КИнвП_Дата)&gt;NR$3),
             SUMPRODUCT((MONTH(NR$3)&amp;YEAR(NR$3)=MONTH(Кредит_ДБ[Дата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S88" s="333">
        <f t="array" aca="1" ref="NS88" ca="1">IF(AND(НачИнвП_Дата&lt;=NS$3,(КИнвП_Дата)&gt;NS$3),
             SUMPRODUCT((MONTH(NS$3)&amp;YEAR(NS$3)=MONTH(Кредит_ДБ[Дата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T88" s="333">
        <f t="array" aca="1" ref="NT88" ca="1">IF(AND(НачИнвП_Дата&lt;=NT$3,(КИнвП_Дата)&gt;NT$3),
             SUMPRODUCT((MONTH(NT$3)&amp;YEAR(NT$3)=MONTH(Кредит_ДБ[Дата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U88" s="333">
        <f t="array" aca="1" ref="NU88" ca="1">IF(AND(НачИнвП_Дата&lt;=NU$3,(КИнвП_Дата)&gt;NU$3),
             SUMPRODUCT((MONTH(NU$3)&amp;YEAR(NU$3)=MONTH(Кредит_ДБ[Дата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V88" s="333">
        <f t="array" aca="1" ref="NV88" ca="1">IF(AND(НачИнвП_Дата&lt;=NV$3,(КИнвП_Дата)&gt;NV$3),
             SUMPRODUCT((MONTH(NV$3)&amp;YEAR(NV$3)=MONTH(Кредит_ДБ[Дата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W88" s="333">
        <f t="array" aca="1" ref="NW88" ca="1">IF(AND(НачИнвП_Дата&lt;=NW$3,(КИнвП_Дата)&gt;NW$3),
             SUMPRODUCT((MONTH(NW$3)&amp;YEAR(NW$3)=MONTH(Кредит_ДБ[Дата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X88" s="333">
        <f t="array" aca="1" ref="NX88" ca="1">IF(AND(НачИнвП_Дата&lt;=NX$3,(КИнвП_Дата)&gt;NX$3),
             SUMPRODUCT((MONTH(NX$3)&amp;YEAR(NX$3)=MONTH(Кредит_ДБ[Дата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Y88" s="333">
        <f t="array" aca="1" ref="NY88" ca="1">IF(AND(НачИнвП_Дата&lt;=NY$3,(КИнвП_Дата)&gt;NY$3),
             SUMPRODUCT((MONTH(NY$3)&amp;YEAR(NY$3)=MONTH(Кредит_ДБ[Дата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NZ88" s="333">
        <f t="array" aca="1" ref="NZ88" ca="1">IF(AND(НачИнвП_Дата&lt;=NZ$3,(КИнвП_Дата)&gt;NZ$3),
             SUMPRODUCT((MONTH(NZ$3)&amp;YEAR(NZ$3)=MONTH(Кредит_ДБ[Дата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OA88" s="546">
        <f t="shared" ca="1" si="1882"/>
        <v>0</v>
      </c>
      <c r="OB88" s="333">
        <f t="array" aca="1" ref="OB88" ca="1">IF(AND(НачИнвП_Дата&lt;=OB$3,(КИнвП_Дата)&gt;OB$3),
             SUMPRODUCT((MONTH(OB$3)&amp;YEAR(OB$3)=MONTH(Кредит_ДБ[Дата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OC88" s="333">
        <f t="array" aca="1" ref="OC88" ca="1">IF(AND(НачИнвП_Дата&lt;=OC$3,(КИнвП_Дата)&gt;OC$3),
             SUMPRODUCT((MONTH(OC$3)&amp;YEAR(OC$3)=MONTH(Кредит_ДБ[Дата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OD88" s="333">
        <f t="array" aca="1" ref="OD88" ca="1">IF(AND(НачИнвП_Дата&lt;=OD$3,(КИнвП_Дата)&gt;OD$3),
             SUMPRODUCT((MONTH(OD$3)&amp;YEAR(OD$3)=MONTH(Кредит_ДБ[Дата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OE88" s="333">
        <f t="array" aca="1" ref="OE88" ca="1">IF(AND(НачИнвП_Дата&lt;=OE$3,(КИнвП_Дата)&gt;OE$3),
             SUMPRODUCT((MONTH(OE$3)&amp;YEAR(OE$3)=MONTH(Кредит_ДБ[Дата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OF88" s="333">
        <f t="array" aca="1" ref="OF88" ca="1">IF(AND(НачИнвП_Дата&lt;=OF$3,(КИнвП_Дата)&gt;OF$3),
             SUMPRODUCT((MONTH(OF$3)&amp;YEAR(OF$3)=MONTH(Кредит_ДБ[Дата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OG88" s="333">
        <f t="array" aca="1" ref="OG88" ca="1">IF(AND(НачИнвП_Дата&lt;=OG$3,(КИнвП_Дата)&gt;OG$3),
             SUMPRODUCT((MONTH(OG$3)&amp;YEAR(OG$3)=MONTH(Кредит_ДБ[Дата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OH88" s="333">
        <f t="array" aca="1" ref="OH88" ca="1">IF(AND(НачИнвП_Дата&lt;=OH$3,(КИнвП_Дата)&gt;OH$3),
             SUMPRODUCT((MONTH(OH$3)&amp;YEAR(OH$3)=MONTH(Кредит_ДБ[Дата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OI88" s="333">
        <f t="array" aca="1" ref="OI88" ca="1">IF(AND(НачИнвП_Дата&lt;=OI$3,(КИнвП_Дата)&gt;OI$3),
             SUMPRODUCT((MONTH(OI$3)&amp;YEAR(OI$3)=MONTH(Кредит_ДБ[Дата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OJ88" s="333">
        <f t="array" aca="1" ref="OJ88" ca="1">IF(AND(НачИнвП_Дата&lt;=OJ$3,(КИнвП_Дата)&gt;OJ$3),
             SUMPRODUCT((MONTH(OJ$3)&amp;YEAR(OJ$3)=MONTH(Кредит_ДБ[Дата выдачи и погашения кредита])&amp;YEAR(Кредит_ДБ[Дата выдачи и погашения кредита]))*Кредит_ДБ[Возврат, руб.])/1000,
             "")</f>
        <v>0</v>
      </c>
      <c r="OK88" s="333" t="str">
        <f t="array" aca="1" ref="OK88" ca="1">IF(AND(НачИнвП_Дата&lt;=OK$3,(КИнвП_Дата)&gt;OK$3),
             SUMPRODUCT((MONTH(OK$3)&amp;YEAR(OK$3)=MONTH(Кредит_ДБ[Дата выдачи и погашения кредита])&amp;YEAR(Кредит_ДБ[Дата выдачи и погашения кредита]))*Кредит_ДБ[Возврат, руб.])/1000,
             "")</f>
        <v/>
      </c>
      <c r="OL88" s="333" t="str">
        <f t="array" aca="1" ref="OL88" ca="1">IF(AND(НачИнвП_Дата&lt;=OL$3,(КИнвП_Дата)&gt;OL$3),
             SUMPRODUCT((MONTH(OL$3)&amp;YEAR(OL$3)=MONTH(Кредит_ДБ[Дата выдачи и погашения кредита])&amp;YEAR(Кредит_ДБ[Дата выдачи и погашения кредита]))*Кредит_ДБ[Возврат, руб.])/1000,
             "")</f>
        <v/>
      </c>
      <c r="OM88" s="333" t="str">
        <f t="array" aca="1" ref="OM88" ca="1">IF(AND(НачИнвП_Дата&lt;=OM$3,(КИнвП_Дата)&gt;OM$3),
             SUMPRODUCT((MONTH(OM$3)&amp;YEAR(OM$3)=MONTH(Кредит_ДБ[Дата выдачи и погашения кредита])&amp;YEAR(Кредит_ДБ[Дата выдачи и погашения кредита]))*Кредит_ДБ[Возврат, руб.])/1000,
             "")</f>
        <v/>
      </c>
      <c r="ON88" s="546">
        <f t="shared" ca="1" si="1884"/>
        <v>0</v>
      </c>
    </row>
    <row r="89" spans="1:404" ht="15.75" outlineLevel="1" thickBot="1">
      <c r="A89" s="271" t="s">
        <v>206</v>
      </c>
      <c r="B89" s="333"/>
      <c r="C89" s="333"/>
      <c r="D89" s="333"/>
      <c r="E89" s="333"/>
      <c r="F89" s="333"/>
      <c r="G89" s="333"/>
      <c r="H89" s="333"/>
      <c r="I89" s="333"/>
      <c r="J89" s="333"/>
      <c r="K89" s="333"/>
      <c r="L89" s="333"/>
      <c r="M89" s="333"/>
      <c r="N89" s="546">
        <f t="shared" si="1158"/>
        <v>0</v>
      </c>
      <c r="O89" s="333"/>
      <c r="P89" s="333"/>
      <c r="Q89" s="333"/>
      <c r="R89" s="333"/>
      <c r="S89" s="333"/>
      <c r="T89" s="333"/>
      <c r="U89" s="333"/>
      <c r="V89" s="333"/>
      <c r="W89" s="333"/>
      <c r="X89" s="333"/>
      <c r="Y89" s="333"/>
      <c r="Z89" s="333"/>
      <c r="AA89" s="546">
        <f t="shared" si="1826"/>
        <v>0</v>
      </c>
      <c r="AB89" s="333"/>
      <c r="AC89" s="333"/>
      <c r="AD89" s="333"/>
      <c r="AE89" s="333"/>
      <c r="AF89" s="333"/>
      <c r="AG89" s="333"/>
      <c r="AH89" s="333"/>
      <c r="AI89" s="333"/>
      <c r="AJ89" s="333"/>
      <c r="AK89" s="333"/>
      <c r="AL89" s="333"/>
      <c r="AM89" s="333"/>
      <c r="AN89" s="546">
        <f t="shared" si="1828"/>
        <v>0</v>
      </c>
      <c r="AO89" s="333"/>
      <c r="AP89" s="333"/>
      <c r="AQ89" s="333"/>
      <c r="AR89" s="333"/>
      <c r="AS89" s="333"/>
      <c r="AT89" s="333"/>
      <c r="AU89" s="333"/>
      <c r="AV89" s="333"/>
      <c r="AW89" s="333"/>
      <c r="AX89" s="333"/>
      <c r="AY89" s="333"/>
      <c r="AZ89" s="333"/>
      <c r="BA89" s="546">
        <f t="shared" si="1830"/>
        <v>0</v>
      </c>
      <c r="BB89" s="333"/>
      <c r="BC89" s="333"/>
      <c r="BD89" s="333"/>
      <c r="BE89" s="333"/>
      <c r="BF89" s="333"/>
      <c r="BG89" s="333"/>
      <c r="BH89" s="333"/>
      <c r="BI89" s="333"/>
      <c r="BJ89" s="333"/>
      <c r="BK89" s="333"/>
      <c r="BL89" s="333"/>
      <c r="BM89" s="333"/>
      <c r="BN89" s="546">
        <f t="shared" si="1832"/>
        <v>0</v>
      </c>
      <c r="BO89" s="333"/>
      <c r="BP89" s="333"/>
      <c r="BQ89" s="333"/>
      <c r="BR89" s="333"/>
      <c r="BS89" s="333"/>
      <c r="BT89" s="333"/>
      <c r="BU89" s="333"/>
      <c r="BV89" s="333"/>
      <c r="BW89" s="333"/>
      <c r="BX89" s="333"/>
      <c r="BY89" s="333"/>
      <c r="BZ89" s="333"/>
      <c r="CA89" s="546">
        <f t="shared" si="1834"/>
        <v>0</v>
      </c>
      <c r="CB89" s="333"/>
      <c r="CC89" s="333"/>
      <c r="CD89" s="333"/>
      <c r="CE89" s="333"/>
      <c r="CF89" s="333"/>
      <c r="CG89" s="333"/>
      <c r="CH89" s="333"/>
      <c r="CI89" s="333"/>
      <c r="CJ89" s="333"/>
      <c r="CK89" s="333"/>
      <c r="CL89" s="333"/>
      <c r="CM89" s="333"/>
      <c r="CN89" s="546">
        <f t="shared" si="1836"/>
        <v>0</v>
      </c>
      <c r="CO89" s="333"/>
      <c r="CP89" s="333"/>
      <c r="CQ89" s="333"/>
      <c r="CR89" s="333"/>
      <c r="CS89" s="333"/>
      <c r="CT89" s="333"/>
      <c r="CU89" s="333"/>
      <c r="CV89" s="333"/>
      <c r="CW89" s="333"/>
      <c r="CX89" s="333"/>
      <c r="CY89" s="333"/>
      <c r="CZ89" s="333"/>
      <c r="DA89" s="546">
        <f t="shared" si="1838"/>
        <v>0</v>
      </c>
      <c r="DB89" s="333"/>
      <c r="DC89" s="333"/>
      <c r="DD89" s="333"/>
      <c r="DE89" s="333"/>
      <c r="DF89" s="333"/>
      <c r="DG89" s="333"/>
      <c r="DH89" s="333"/>
      <c r="DI89" s="333"/>
      <c r="DJ89" s="333"/>
      <c r="DK89" s="333"/>
      <c r="DL89" s="333"/>
      <c r="DM89" s="333"/>
      <c r="DN89" s="546">
        <f t="shared" si="1840"/>
        <v>0</v>
      </c>
      <c r="DO89" s="333"/>
      <c r="DP89" s="333"/>
      <c r="DQ89" s="333"/>
      <c r="DR89" s="333"/>
      <c r="DS89" s="333"/>
      <c r="DT89" s="333"/>
      <c r="DU89" s="333"/>
      <c r="DV89" s="333"/>
      <c r="DW89" s="333"/>
      <c r="DX89" s="333"/>
      <c r="DY89" s="333"/>
      <c r="DZ89" s="333"/>
      <c r="EA89" s="546">
        <f t="shared" si="1842"/>
        <v>0</v>
      </c>
      <c r="EB89" s="333"/>
      <c r="EC89" s="333"/>
      <c r="ED89" s="333"/>
      <c r="EE89" s="333"/>
      <c r="EF89" s="333"/>
      <c r="EG89" s="333"/>
      <c r="EH89" s="333"/>
      <c r="EI89" s="333"/>
      <c r="EJ89" s="333"/>
      <c r="EK89" s="333"/>
      <c r="EL89" s="333"/>
      <c r="EM89" s="333"/>
      <c r="EN89" s="546">
        <f t="shared" si="1844"/>
        <v>0</v>
      </c>
      <c r="EO89" s="333"/>
      <c r="EP89" s="333"/>
      <c r="EQ89" s="333"/>
      <c r="ER89" s="333"/>
      <c r="ES89" s="333"/>
      <c r="ET89" s="333"/>
      <c r="EU89" s="333"/>
      <c r="EV89" s="333"/>
      <c r="EW89" s="333"/>
      <c r="EX89" s="333"/>
      <c r="EY89" s="333"/>
      <c r="EZ89" s="333"/>
      <c r="FA89" s="546">
        <f t="shared" si="1846"/>
        <v>0</v>
      </c>
      <c r="FB89" s="333"/>
      <c r="FC89" s="333"/>
      <c r="FD89" s="333"/>
      <c r="FE89" s="333"/>
      <c r="FF89" s="333"/>
      <c r="FG89" s="333"/>
      <c r="FH89" s="333"/>
      <c r="FI89" s="333"/>
      <c r="FJ89" s="333"/>
      <c r="FK89" s="333"/>
      <c r="FL89" s="333"/>
      <c r="FM89" s="333"/>
      <c r="FN89" s="546">
        <f t="shared" si="1848"/>
        <v>0</v>
      </c>
      <c r="FO89" s="333"/>
      <c r="FP89" s="333"/>
      <c r="FQ89" s="333"/>
      <c r="FR89" s="333"/>
      <c r="FS89" s="333"/>
      <c r="FT89" s="333"/>
      <c r="FU89" s="333"/>
      <c r="FV89" s="333"/>
      <c r="FW89" s="333"/>
      <c r="FX89" s="333"/>
      <c r="FY89" s="333"/>
      <c r="FZ89" s="333"/>
      <c r="GA89" s="546">
        <f t="shared" si="1850"/>
        <v>0</v>
      </c>
      <c r="GB89" s="333"/>
      <c r="GC89" s="333"/>
      <c r="GD89" s="333"/>
      <c r="GE89" s="333"/>
      <c r="GF89" s="333"/>
      <c r="GG89" s="333"/>
      <c r="GH89" s="333"/>
      <c r="GI89" s="333"/>
      <c r="GJ89" s="333"/>
      <c r="GK89" s="333"/>
      <c r="GL89" s="333"/>
      <c r="GM89" s="333"/>
      <c r="GN89" s="546">
        <f t="shared" si="1852"/>
        <v>0</v>
      </c>
      <c r="GO89" s="333"/>
      <c r="GP89" s="333"/>
      <c r="GQ89" s="333"/>
      <c r="GR89" s="333"/>
      <c r="GS89" s="333"/>
      <c r="GT89" s="333"/>
      <c r="GU89" s="333"/>
      <c r="GV89" s="333"/>
      <c r="GW89" s="333"/>
      <c r="GX89" s="333"/>
      <c r="GY89" s="333"/>
      <c r="GZ89" s="333"/>
      <c r="HA89" s="546">
        <f t="shared" si="1854"/>
        <v>0</v>
      </c>
      <c r="HB89" s="333"/>
      <c r="HC89" s="333"/>
      <c r="HD89" s="333"/>
      <c r="HE89" s="333"/>
      <c r="HF89" s="333"/>
      <c r="HG89" s="333"/>
      <c r="HH89" s="333"/>
      <c r="HI89" s="333"/>
      <c r="HJ89" s="333"/>
      <c r="HK89" s="333"/>
      <c r="HL89" s="333"/>
      <c r="HM89" s="333"/>
      <c r="HN89" s="546">
        <f t="shared" si="1856"/>
        <v>0</v>
      </c>
      <c r="HO89" s="333"/>
      <c r="HP89" s="333"/>
      <c r="HQ89" s="333"/>
      <c r="HR89" s="333"/>
      <c r="HS89" s="333"/>
      <c r="HT89" s="333"/>
      <c r="HU89" s="333"/>
      <c r="HV89" s="333"/>
      <c r="HW89" s="333"/>
      <c r="HX89" s="333"/>
      <c r="HY89" s="333"/>
      <c r="HZ89" s="333"/>
      <c r="IA89" s="546">
        <f t="shared" si="1858"/>
        <v>0</v>
      </c>
      <c r="IB89" s="333"/>
      <c r="IC89" s="333"/>
      <c r="ID89" s="333"/>
      <c r="IE89" s="333"/>
      <c r="IF89" s="333"/>
      <c r="IG89" s="333"/>
      <c r="IH89" s="333"/>
      <c r="II89" s="333"/>
      <c r="IJ89" s="333"/>
      <c r="IK89" s="333"/>
      <c r="IL89" s="333"/>
      <c r="IM89" s="333"/>
      <c r="IN89" s="546">
        <f t="shared" si="1860"/>
        <v>0</v>
      </c>
      <c r="IO89" s="333"/>
      <c r="IP89" s="333"/>
      <c r="IQ89" s="333"/>
      <c r="IR89" s="333"/>
      <c r="IS89" s="333"/>
      <c r="IT89" s="333"/>
      <c r="IU89" s="333"/>
      <c r="IV89" s="333"/>
      <c r="IW89" s="333"/>
      <c r="IX89" s="333"/>
      <c r="IY89" s="333"/>
      <c r="IZ89" s="333"/>
      <c r="JA89" s="546">
        <f t="shared" si="1862"/>
        <v>0</v>
      </c>
      <c r="JB89" s="333"/>
      <c r="JC89" s="333"/>
      <c r="JD89" s="333"/>
      <c r="JE89" s="333"/>
      <c r="JF89" s="333"/>
      <c r="JG89" s="333"/>
      <c r="JH89" s="333"/>
      <c r="JI89" s="333"/>
      <c r="JJ89" s="333"/>
      <c r="JK89" s="333"/>
      <c r="JL89" s="333"/>
      <c r="JM89" s="333"/>
      <c r="JN89" s="546">
        <f t="shared" si="1864"/>
        <v>0</v>
      </c>
      <c r="JO89" s="333"/>
      <c r="JP89" s="333"/>
      <c r="JQ89" s="333"/>
      <c r="JR89" s="333"/>
      <c r="JS89" s="333"/>
      <c r="JT89" s="333"/>
      <c r="JU89" s="333"/>
      <c r="JV89" s="333"/>
      <c r="JW89" s="333"/>
      <c r="JX89" s="333"/>
      <c r="JY89" s="333"/>
      <c r="JZ89" s="333"/>
      <c r="KA89" s="546">
        <f t="shared" si="1866"/>
        <v>0</v>
      </c>
      <c r="KB89" s="333"/>
      <c r="KC89" s="333"/>
      <c r="KD89" s="333"/>
      <c r="KE89" s="333"/>
      <c r="KF89" s="333"/>
      <c r="KG89" s="333"/>
      <c r="KH89" s="333"/>
      <c r="KI89" s="333"/>
      <c r="KJ89" s="333"/>
      <c r="KK89" s="333"/>
      <c r="KL89" s="333"/>
      <c r="KM89" s="333"/>
      <c r="KN89" s="546">
        <f t="shared" si="1868"/>
        <v>0</v>
      </c>
      <c r="KO89" s="333"/>
      <c r="KP89" s="333"/>
      <c r="KQ89" s="333"/>
      <c r="KR89" s="333"/>
      <c r="KS89" s="333"/>
      <c r="KT89" s="333"/>
      <c r="KU89" s="333"/>
      <c r="KV89" s="333"/>
      <c r="KW89" s="333"/>
      <c r="KX89" s="333"/>
      <c r="KY89" s="333"/>
      <c r="KZ89" s="333"/>
      <c r="LA89" s="546">
        <f t="shared" si="1870"/>
        <v>0</v>
      </c>
      <c r="LB89" s="333"/>
      <c r="LC89" s="333"/>
      <c r="LD89" s="333"/>
      <c r="LE89" s="333"/>
      <c r="LF89" s="333"/>
      <c r="LG89" s="333"/>
      <c r="LH89" s="333"/>
      <c r="LI89" s="333"/>
      <c r="LJ89" s="333"/>
      <c r="LK89" s="333"/>
      <c r="LL89" s="333"/>
      <c r="LM89" s="333"/>
      <c r="LN89" s="546">
        <f t="shared" si="1872"/>
        <v>0</v>
      </c>
      <c r="LO89" s="333"/>
      <c r="LP89" s="333"/>
      <c r="LQ89" s="333"/>
      <c r="LR89" s="333"/>
      <c r="LS89" s="333"/>
      <c r="LT89" s="333"/>
      <c r="LU89" s="333"/>
      <c r="LV89" s="333"/>
      <c r="LW89" s="333"/>
      <c r="LX89" s="333"/>
      <c r="LY89" s="333"/>
      <c r="LZ89" s="333"/>
      <c r="MA89" s="546">
        <f t="shared" si="1874"/>
        <v>0</v>
      </c>
      <c r="MB89" s="333"/>
      <c r="MC89" s="333"/>
      <c r="MD89" s="333"/>
      <c r="ME89" s="333"/>
      <c r="MF89" s="333"/>
      <c r="MG89" s="333"/>
      <c r="MH89" s="333"/>
      <c r="MI89" s="333"/>
      <c r="MJ89" s="333"/>
      <c r="MK89" s="333"/>
      <c r="ML89" s="333"/>
      <c r="MM89" s="333"/>
      <c r="MN89" s="546">
        <f t="shared" si="1876"/>
        <v>0</v>
      </c>
      <c r="MO89" s="333"/>
      <c r="MP89" s="333"/>
      <c r="MQ89" s="333"/>
      <c r="MR89" s="333"/>
      <c r="MS89" s="333"/>
      <c r="MT89" s="333"/>
      <c r="MU89" s="333"/>
      <c r="MV89" s="333"/>
      <c r="MW89" s="333"/>
      <c r="MX89" s="333"/>
      <c r="MY89" s="333"/>
      <c r="MZ89" s="333"/>
      <c r="NA89" s="546">
        <f t="shared" si="1878"/>
        <v>0</v>
      </c>
      <c r="NB89" s="333"/>
      <c r="NC89" s="333"/>
      <c r="ND89" s="333"/>
      <c r="NE89" s="333"/>
      <c r="NF89" s="333"/>
      <c r="NG89" s="333"/>
      <c r="NH89" s="333"/>
      <c r="NI89" s="333"/>
      <c r="NJ89" s="333"/>
      <c r="NK89" s="333"/>
      <c r="NL89" s="333"/>
      <c r="NM89" s="333"/>
      <c r="NN89" s="546">
        <f t="shared" si="1880"/>
        <v>0</v>
      </c>
      <c r="NO89" s="333"/>
      <c r="NP89" s="333"/>
      <c r="NQ89" s="333"/>
      <c r="NR89" s="333"/>
      <c r="NS89" s="333"/>
      <c r="NT89" s="333"/>
      <c r="NU89" s="333"/>
      <c r="NV89" s="333"/>
      <c r="NW89" s="333"/>
      <c r="NX89" s="333"/>
      <c r="NY89" s="333"/>
      <c r="NZ89" s="333"/>
      <c r="OA89" s="546">
        <f t="shared" si="1882"/>
        <v>0</v>
      </c>
      <c r="OB89" s="333"/>
      <c r="OC89" s="333"/>
      <c r="OD89" s="333"/>
      <c r="OE89" s="333"/>
      <c r="OF89" s="333"/>
      <c r="OG89" s="333"/>
      <c r="OH89" s="333"/>
      <c r="OI89" s="333"/>
      <c r="OJ89" s="333"/>
      <c r="OK89" s="333"/>
      <c r="OL89" s="333"/>
      <c r="OM89" s="333"/>
      <c r="ON89" s="546">
        <f t="shared" si="1884"/>
        <v>0</v>
      </c>
    </row>
    <row r="90" spans="1:404" s="494" customFormat="1" thickBot="1">
      <c r="A90" s="377" t="s">
        <v>209</v>
      </c>
      <c r="B90" s="486">
        <f t="shared" ref="B90:AA90" ca="1" si="1942">B8+B9-B35</f>
        <v>0</v>
      </c>
      <c r="C90" s="486">
        <f t="shared" ca="1" si="1942"/>
        <v>0</v>
      </c>
      <c r="D90" s="486">
        <f t="shared" ca="1" si="1942"/>
        <v>0</v>
      </c>
      <c r="E90" s="486">
        <f t="shared" ca="1" si="1942"/>
        <v>0</v>
      </c>
      <c r="F90" s="486">
        <f t="shared" ca="1" si="1942"/>
        <v>0</v>
      </c>
      <c r="G90" s="486">
        <f t="shared" ca="1" si="1942"/>
        <v>0</v>
      </c>
      <c r="H90" s="486">
        <f t="shared" ca="1" si="1942"/>
        <v>0</v>
      </c>
      <c r="I90" s="486">
        <f t="shared" ca="1" si="1942"/>
        <v>0</v>
      </c>
      <c r="J90" s="486">
        <f t="shared" ca="1" si="1942"/>
        <v>0</v>
      </c>
      <c r="K90" s="486">
        <f t="shared" ca="1" si="1942"/>
        <v>170159.57874528246</v>
      </c>
      <c r="L90" s="486">
        <f t="shared" ca="1" si="1942"/>
        <v>172000.12184334183</v>
      </c>
      <c r="M90" s="486">
        <f t="shared" ca="1" si="1942"/>
        <v>162876.34994549007</v>
      </c>
      <c r="N90" s="547">
        <f t="shared" ca="1" si="1942"/>
        <v>162876.34994549002</v>
      </c>
      <c r="O90" s="486">
        <f t="shared" ca="1" si="1942"/>
        <v>160286.28170574116</v>
      </c>
      <c r="P90" s="486">
        <f t="shared" ca="1" si="1942"/>
        <v>156703.30418495121</v>
      </c>
      <c r="Q90" s="486">
        <f t="shared" ca="1" si="1942"/>
        <v>157498.62719773658</v>
      </c>
      <c r="R90" s="486">
        <f t="shared" ca="1" si="1942"/>
        <v>158516.55811305624</v>
      </c>
      <c r="S90" s="486">
        <f t="shared" ca="1" si="1942"/>
        <v>158718.54298437588</v>
      </c>
      <c r="T90" s="486">
        <f t="shared" ca="1" si="1942"/>
        <v>166158.64009359962</v>
      </c>
      <c r="U90" s="486">
        <f t="shared" ca="1" si="1942"/>
        <v>178063.72060645351</v>
      </c>
      <c r="V90" s="486">
        <f t="shared" ca="1" si="1942"/>
        <v>173888.8571580745</v>
      </c>
      <c r="W90" s="486">
        <f t="shared" ca="1" si="1942"/>
        <v>171633.95386035444</v>
      </c>
      <c r="X90" s="486">
        <f t="shared" ca="1" si="1942"/>
        <v>193904.06086908112</v>
      </c>
      <c r="Y90" s="486">
        <f t="shared" ca="1" si="1942"/>
        <v>196561.10052056515</v>
      </c>
      <c r="Z90" s="486">
        <f t="shared" ca="1" si="1942"/>
        <v>194716.29602281071</v>
      </c>
      <c r="AA90" s="547">
        <f t="shared" ca="1" si="1942"/>
        <v>194716.29602281068</v>
      </c>
      <c r="AB90" s="486">
        <f t="shared" ref="AB90:BA90" ca="1" si="1943">AB8+AB9-AB35</f>
        <v>192161.61588826729</v>
      </c>
      <c r="AC90" s="486">
        <f t="shared" ca="1" si="1943"/>
        <v>188610.60181734036</v>
      </c>
      <c r="AD90" s="486">
        <f t="shared" ca="1" si="1943"/>
        <v>189441.31293533123</v>
      </c>
      <c r="AE90" s="486">
        <f t="shared" ca="1" si="1943"/>
        <v>190493.49040407554</v>
      </c>
      <c r="AF90" s="486">
        <f t="shared" ca="1" si="1943"/>
        <v>190730.86338060064</v>
      </c>
      <c r="AG90" s="486">
        <f t="shared" ca="1" si="1943"/>
        <v>194093.97365324904</v>
      </c>
      <c r="AH90" s="486">
        <f t="shared" ca="1" si="1943"/>
        <v>201230.20888130838</v>
      </c>
      <c r="AI90" s="486">
        <f t="shared" ca="1" si="1943"/>
        <v>196034.72033813485</v>
      </c>
      <c r="AJ90" s="486">
        <f t="shared" ca="1" si="1943"/>
        <v>193814.06359383944</v>
      </c>
      <c r="AK90" s="486">
        <f t="shared" ca="1" si="1943"/>
        <v>229663.66005562874</v>
      </c>
      <c r="AL90" s="486">
        <f t="shared" ca="1" si="1943"/>
        <v>232354.94626053743</v>
      </c>
      <c r="AM90" s="486">
        <f t="shared" ca="1" si="1943"/>
        <v>230425.85123495277</v>
      </c>
      <c r="AN90" s="547">
        <f t="shared" ca="1" si="1943"/>
        <v>230425.85123495277</v>
      </c>
      <c r="AO90" s="486">
        <f t="shared" ca="1" si="1943"/>
        <v>227909.25037940632</v>
      </c>
      <c r="AP90" s="486">
        <f t="shared" ca="1" si="1943"/>
        <v>224361.03168661398</v>
      </c>
      <c r="AQ90" s="486">
        <f t="shared" ca="1" si="1943"/>
        <v>225229.80596879977</v>
      </c>
      <c r="AR90" s="486">
        <f t="shared" ca="1" si="1943"/>
        <v>226318.81096024785</v>
      </c>
      <c r="AS90" s="486">
        <f t="shared" ca="1" si="1943"/>
        <v>226594.2309861659</v>
      </c>
      <c r="AT90" s="486">
        <f t="shared" ca="1" si="1943"/>
        <v>234105.38657654842</v>
      </c>
      <c r="AU90" s="486">
        <f t="shared" ca="1" si="1943"/>
        <v>246083.88612919868</v>
      </c>
      <c r="AV90" s="486">
        <f t="shared" ca="1" si="1943"/>
        <v>241982.43366321508</v>
      </c>
      <c r="AW90" s="486">
        <f t="shared" ca="1" si="1943"/>
        <v>239798.56545419924</v>
      </c>
      <c r="AX90" s="486">
        <f t="shared" ca="1" si="1943"/>
        <v>262142.06733051932</v>
      </c>
      <c r="AY90" s="486">
        <f t="shared" ca="1" si="1943"/>
        <v>264870.1264757379</v>
      </c>
      <c r="AZ90" s="486">
        <f t="shared" ca="1" si="1943"/>
        <v>263073.71362821979</v>
      </c>
      <c r="BA90" s="547">
        <f t="shared" ca="1" si="1943"/>
        <v>263073.71362821973</v>
      </c>
      <c r="BB90" s="486">
        <f t="shared" ref="BB90:BN90" ca="1" si="1944">BB8+BB9-BB35</f>
        <v>260589.80970408733</v>
      </c>
      <c r="BC90" s="486">
        <f t="shared" ca="1" si="1944"/>
        <v>257102.72253288643</v>
      </c>
      <c r="BD90" s="486">
        <f t="shared" ca="1" si="1944"/>
        <v>258004.20986128825</v>
      </c>
      <c r="BE90" s="486">
        <f t="shared" ca="1" si="1944"/>
        <v>259124.88043688185</v>
      </c>
      <c r="BF90" s="486">
        <f t="shared" ca="1" si="1944"/>
        <v>259433.02962381794</v>
      </c>
      <c r="BG90" s="486">
        <f t="shared" ca="1" si="1944"/>
        <v>266975.86639331566</v>
      </c>
      <c r="BH90" s="486">
        <f t="shared" ca="1" si="1944"/>
        <v>278987.11122178601</v>
      </c>
      <c r="BI90" s="486">
        <f t="shared" ca="1" si="1944"/>
        <v>274918.41208902345</v>
      </c>
      <c r="BJ90" s="486">
        <f t="shared" ca="1" si="1944"/>
        <v>272766.24845157732</v>
      </c>
      <c r="BK90" s="486">
        <f t="shared" ca="1" si="1944"/>
        <v>295142.51977592043</v>
      </c>
      <c r="BL90" s="486">
        <f t="shared" ca="1" si="1944"/>
        <v>297902.29908767837</v>
      </c>
      <c r="BM90" s="486">
        <f t="shared" ca="1" si="1944"/>
        <v>296126.15892954037</v>
      </c>
      <c r="BN90" s="547">
        <f t="shared" ca="1" si="1944"/>
        <v>296126.15892954037</v>
      </c>
      <c r="BO90" s="486">
        <f t="shared" ref="BO90:CA90" ca="1" si="1945">BO8+BO9-BO35</f>
        <v>293677.64311061346</v>
      </c>
      <c r="BP90" s="486">
        <f t="shared" ca="1" si="1945"/>
        <v>290222.51938927558</v>
      </c>
      <c r="BQ90" s="486">
        <f t="shared" ca="1" si="1945"/>
        <v>291159.3948228829</v>
      </c>
      <c r="BR90" s="486">
        <f t="shared" ca="1" si="1945"/>
        <v>292314.31195190118</v>
      </c>
      <c r="BS90" s="486">
        <f t="shared" ca="1" si="1945"/>
        <v>292657.84924404277</v>
      </c>
      <c r="BT90" s="486">
        <f t="shared" ca="1" si="1945"/>
        <v>300234.93256696517</v>
      </c>
      <c r="BU90" s="486">
        <f t="shared" ca="1" si="1945"/>
        <v>312281.56550064095</v>
      </c>
      <c r="BV90" s="486">
        <f t="shared" ca="1" si="1945"/>
        <v>308248.25447308389</v>
      </c>
      <c r="BW90" s="486">
        <f t="shared" ca="1" si="1945"/>
        <v>306130.33738906245</v>
      </c>
      <c r="BX90" s="486">
        <f t="shared" ca="1" si="1945"/>
        <v>328541.99681861105</v>
      </c>
      <c r="BY90" s="486">
        <f t="shared" ca="1" si="1945"/>
        <v>331336.02268379368</v>
      </c>
      <c r="BZ90" s="486">
        <f t="shared" ca="1" si="1945"/>
        <v>329582.77063886117</v>
      </c>
      <c r="CA90" s="547">
        <f t="shared" ca="1" si="1945"/>
        <v>329582.77063886099</v>
      </c>
      <c r="CB90" s="486">
        <f t="shared" ref="CB90:CN90" ca="1" si="1946">CB8+CB9-CB35</f>
        <v>327169.64292513952</v>
      </c>
      <c r="CC90" s="486">
        <f t="shared" ca="1" si="1946"/>
        <v>323746.48265366466</v>
      </c>
      <c r="CD90" s="486">
        <f t="shared" ca="1" si="1946"/>
        <v>324718.74619247747</v>
      </c>
      <c r="CE90" s="486">
        <f t="shared" ca="1" si="1946"/>
        <v>325907.90987492038</v>
      </c>
      <c r="CF90" s="486">
        <f t="shared" ca="1" si="1946"/>
        <v>326286.8352722674</v>
      </c>
      <c r="CG90" s="486">
        <f t="shared" ca="1" si="1946"/>
        <v>333898.16514861444</v>
      </c>
      <c r="CH90" s="486">
        <f t="shared" ca="1" si="1946"/>
        <v>345980.18618749571</v>
      </c>
      <c r="CI90" s="486">
        <f t="shared" ca="1" si="1946"/>
        <v>341982.26326514414</v>
      </c>
      <c r="CJ90" s="486">
        <f t="shared" ca="1" si="1946"/>
        <v>339898.59273454733</v>
      </c>
      <c r="CK90" s="486">
        <f t="shared" ca="1" si="1946"/>
        <v>362345.64026930142</v>
      </c>
      <c r="CL90" s="486">
        <f t="shared" ca="1" si="1946"/>
        <v>365173.91268790868</v>
      </c>
      <c r="CM90" s="486">
        <f t="shared" ca="1" si="1946"/>
        <v>363443.54875618167</v>
      </c>
      <c r="CN90" s="547">
        <f t="shared" ca="1" si="1946"/>
        <v>363443.54875618167</v>
      </c>
      <c r="CO90" s="486">
        <f t="shared" ref="CO90:EZ90" ca="1" si="1947">CO8+CO9-CO35</f>
        <v>361068.11356620898</v>
      </c>
      <c r="CP90" s="486">
        <f t="shared" ca="1" si="1947"/>
        <v>357651.95307669532</v>
      </c>
      <c r="CQ90" s="486">
        <f t="shared" ca="1" si="1947"/>
        <v>358661.89302445488</v>
      </c>
      <c r="CR90" s="486">
        <f t="shared" ca="1" si="1947"/>
        <v>359887.5099503292</v>
      </c>
      <c r="CS90" s="486">
        <f t="shared" ca="1" si="1947"/>
        <v>360304.09564182098</v>
      </c>
      <c r="CT90" s="486">
        <f t="shared" ca="1" si="1947"/>
        <v>367951.86316662974</v>
      </c>
      <c r="CU90" s="486">
        <f t="shared" ca="1" si="1947"/>
        <v>380071.52838485379</v>
      </c>
      <c r="CV90" s="486">
        <f t="shared" ca="1" si="1947"/>
        <v>376111.24158444395</v>
      </c>
      <c r="CW90" s="486">
        <f t="shared" ca="1" si="1947"/>
        <v>374063.98530985432</v>
      </c>
      <c r="CX90" s="486">
        <f t="shared" ca="1" si="1947"/>
        <v>396548.65285174816</v>
      </c>
      <c r="CY90" s="486">
        <f t="shared" ca="1" si="1947"/>
        <v>399413.32393139292</v>
      </c>
      <c r="CZ90" s="486">
        <f t="shared" ca="1" si="1947"/>
        <v>397708.07678144862</v>
      </c>
      <c r="DA90" s="547">
        <f t="shared" ca="1" si="1947"/>
        <v>397708.07678144868</v>
      </c>
      <c r="DB90" s="486">
        <f t="shared" ca="1" si="1947"/>
        <v>395365.72527813818</v>
      </c>
      <c r="DC90" s="486">
        <f t="shared" ca="1" si="1947"/>
        <v>392006.49190638936</v>
      </c>
      <c r="DD90" s="486">
        <f t="shared" ca="1" si="1947"/>
        <v>393049.5316556131</v>
      </c>
      <c r="DE90" s="486">
        <f t="shared" ca="1" si="1947"/>
        <v>394307.18844490533</v>
      </c>
      <c r="DF90" s="486">
        <f t="shared" ca="1" si="1947"/>
        <v>394756.89005266334</v>
      </c>
      <c r="DG90" s="486">
        <f t="shared" ca="1" si="1947"/>
        <v>402436.71303585969</v>
      </c>
      <c r="DH90" s="486">
        <f t="shared" ca="1" si="1947"/>
        <v>414589.51028515195</v>
      </c>
      <c r="DI90" s="486">
        <f t="shared" ca="1" si="1947"/>
        <v>410662.3635732113</v>
      </c>
      <c r="DJ90" s="486">
        <f t="shared" ca="1" si="1947"/>
        <v>408647.18614946381</v>
      </c>
      <c r="DK90" s="486">
        <f t="shared" ca="1" si="1947"/>
        <v>431165.00989462883</v>
      </c>
      <c r="DL90" s="486">
        <f t="shared" ca="1" si="1947"/>
        <v>434061.77542008541</v>
      </c>
      <c r="DM90" s="486">
        <f t="shared" ca="1" si="1947"/>
        <v>432377.18771476933</v>
      </c>
      <c r="DN90" s="547">
        <f t="shared" ca="1" si="1947"/>
        <v>432377.18771476933</v>
      </c>
      <c r="DO90" s="486">
        <f t="shared" ca="1" si="1947"/>
        <v>430232.20431666431</v>
      </c>
      <c r="DP90" s="486">
        <f t="shared" ca="1" si="1947"/>
        <v>427066.91439477849</v>
      </c>
      <c r="DQ90" s="486">
        <f t="shared" ca="1" si="1947"/>
        <v>428307.32224920776</v>
      </c>
      <c r="DR90" s="486">
        <f t="shared" ca="1" si="1947"/>
        <v>429761.20559192466</v>
      </c>
      <c r="DS90" s="486">
        <f t="shared" ca="1" si="1947"/>
        <v>430408.27530488814</v>
      </c>
      <c r="DT90" s="486">
        <f t="shared" ca="1" si="1947"/>
        <v>438284.32484150917</v>
      </c>
      <c r="DU90" s="486">
        <f t="shared" ca="1" si="1947"/>
        <v>450634.4901960069</v>
      </c>
      <c r="DV90" s="486">
        <f t="shared" ca="1" si="1947"/>
        <v>446904.71158927173</v>
      </c>
      <c r="DW90" s="486">
        <f t="shared" ca="1" si="1947"/>
        <v>445085.76071894891</v>
      </c>
      <c r="DX90" s="486">
        <f t="shared" ca="1" si="1947"/>
        <v>467800.9525693194</v>
      </c>
      <c r="DY90" s="486">
        <f t="shared" ca="1" si="1947"/>
        <v>470893.94464820065</v>
      </c>
      <c r="DZ90" s="486">
        <f t="shared" ca="1" si="1947"/>
        <v>469335.91225609003</v>
      </c>
      <c r="EA90" s="547">
        <f t="shared" ca="1" si="1947"/>
        <v>469335.91225608991</v>
      </c>
      <c r="EB90" s="486">
        <f t="shared" ca="1" si="1947"/>
        <v>467226.31696319039</v>
      </c>
      <c r="EC90" s="486">
        <f t="shared" ca="1" si="1947"/>
        <v>464092.99049116758</v>
      </c>
      <c r="ED90" s="486">
        <f t="shared" ca="1" si="1947"/>
        <v>465368.78645080229</v>
      </c>
      <c r="EE90" s="486">
        <f t="shared" ca="1" si="1947"/>
        <v>466856.91634694382</v>
      </c>
      <c r="EF90" s="486">
        <f t="shared" ca="1" si="1947"/>
        <v>467539.37416511279</v>
      </c>
      <c r="EG90" s="486">
        <f t="shared" ca="1" si="1947"/>
        <v>475449.6702551585</v>
      </c>
      <c r="EH90" s="486">
        <f t="shared" ca="1" si="1947"/>
        <v>487835.22371486167</v>
      </c>
      <c r="EI90" s="486">
        <f t="shared" ca="1" si="1947"/>
        <v>484140.83321333199</v>
      </c>
      <c r="EJ90" s="486">
        <f t="shared" ca="1" si="1947"/>
        <v>482356.12889643386</v>
      </c>
      <c r="EK90" s="486">
        <f t="shared" ca="1" si="1947"/>
        <v>505106.70885200985</v>
      </c>
      <c r="EL90" s="486">
        <f t="shared" ca="1" si="1947"/>
        <v>508233.94748431578</v>
      </c>
      <c r="EM90" s="486">
        <f t="shared" ca="1" si="1947"/>
        <v>506698.80320541066</v>
      </c>
      <c r="EN90" s="547">
        <f t="shared" ca="1" si="1947"/>
        <v>506698.80320541048</v>
      </c>
      <c r="EO90" s="486">
        <f t="shared" ca="1" si="1947"/>
        <v>504626.51368101157</v>
      </c>
      <c r="EP90" s="486">
        <f t="shared" ca="1" si="1947"/>
        <v>501504.39139477658</v>
      </c>
      <c r="EQ90" s="486">
        <f t="shared" ca="1" si="1947"/>
        <v>502817.47700810991</v>
      </c>
      <c r="ER90" s="486">
        <f t="shared" ca="1" si="1947"/>
        <v>504341.68586841045</v>
      </c>
      <c r="ES90" s="486">
        <f t="shared" ca="1" si="1947"/>
        <v>505061.41722547601</v>
      </c>
      <c r="ET90" s="486">
        <f t="shared" ca="1" si="1947"/>
        <v>513007.77668471099</v>
      </c>
      <c r="EU90" s="486">
        <f t="shared" ca="1" si="1947"/>
        <v>525430.58756850881</v>
      </c>
      <c r="EV90" s="486">
        <f t="shared" ca="1" si="1947"/>
        <v>521773.44643367274</v>
      </c>
      <c r="EW90" s="486">
        <f t="shared" ca="1" si="1947"/>
        <v>520024.78209350939</v>
      </c>
      <c r="EX90" s="486">
        <f t="shared" ca="1" si="1947"/>
        <v>542812.595300977</v>
      </c>
      <c r="EY90" s="486">
        <f t="shared" ca="1" si="1947"/>
        <v>545975.85831504804</v>
      </c>
      <c r="EZ90" s="486">
        <f t="shared" ca="1" si="1947"/>
        <v>544465.44406267744</v>
      </c>
      <c r="FA90" s="547">
        <f t="shared" ref="FA90:HL90" ca="1" si="1948">FA8+FA9-FA35</f>
        <v>544465.44406267744</v>
      </c>
      <c r="FB90" s="486">
        <f t="shared" ca="1" si="1948"/>
        <v>542426.62498018891</v>
      </c>
      <c r="FC90" s="486">
        <f t="shared" ca="1" si="1948"/>
        <v>539357.22540789214</v>
      </c>
      <c r="FD90" s="486">
        <f t="shared" ca="1" si="1948"/>
        <v>540703.79757793772</v>
      </c>
      <c r="FE90" s="486">
        <f t="shared" ca="1" si="1948"/>
        <v>542260.42058092856</v>
      </c>
      <c r="FF90" s="486">
        <f t="shared" ca="1" si="1948"/>
        <v>543013.65460950846</v>
      </c>
      <c r="FG90" s="486">
        <f t="shared" ca="1" si="1948"/>
        <v>550992.44380640343</v>
      </c>
      <c r="FH90" s="486">
        <f t="shared" ca="1" si="1948"/>
        <v>563448.77347651764</v>
      </c>
      <c r="FI90" s="486">
        <f t="shared" ca="1" si="1948"/>
        <v>559825.15918539895</v>
      </c>
      <c r="FJ90" s="486">
        <f t="shared" ca="1" si="1948"/>
        <v>558108.94797535008</v>
      </c>
      <c r="FK90" s="486">
        <f t="shared" ca="1" si="1948"/>
        <v>580930.30414133694</v>
      </c>
      <c r="FL90" s="486">
        <f t="shared" ca="1" si="1948"/>
        <v>584126.03588049219</v>
      </c>
      <c r="FM90" s="486">
        <f t="shared" ca="1" si="1948"/>
        <v>582636.66782799806</v>
      </c>
      <c r="FN90" s="547">
        <f t="shared" ca="1" si="1948"/>
        <v>582636.66782799806</v>
      </c>
      <c r="FO90" s="486">
        <f t="shared" ca="1" si="1948"/>
        <v>580633.23685071489</v>
      </c>
      <c r="FP90" s="486">
        <f t="shared" ca="1" si="1948"/>
        <v>577595.80072828114</v>
      </c>
      <c r="FQ90" s="486">
        <f t="shared" ca="1" si="1948"/>
        <v>578977.76100353221</v>
      </c>
      <c r="FR90" s="486">
        <f t="shared" ca="1" si="1948"/>
        <v>580568.63055994769</v>
      </c>
      <c r="FS90" s="486">
        <f t="shared" ca="1" si="1948"/>
        <v>581357.25269373308</v>
      </c>
      <c r="FT90" s="486">
        <f t="shared" ca="1" si="1948"/>
        <v>589370.28844405268</v>
      </c>
      <c r="FU90" s="486">
        <f t="shared" ca="1" si="1948"/>
        <v>601862.00621937227</v>
      </c>
      <c r="FV90" s="486">
        <f t="shared" ca="1" si="1948"/>
        <v>598273.78003345907</v>
      </c>
      <c r="FW90" s="486">
        <f t="shared" ca="1" si="1948"/>
        <v>596591.81537683483</v>
      </c>
      <c r="FX90" s="486">
        <f t="shared" ca="1" si="1948"/>
        <v>619448.55964802729</v>
      </c>
      <c r="FY90" s="486">
        <f t="shared" ca="1" si="1948"/>
        <v>622678.53794060717</v>
      </c>
      <c r="FZ90" s="486">
        <f t="shared" ca="1" si="1948"/>
        <v>621212.05800131848</v>
      </c>
      <c r="GA90" s="547">
        <f t="shared" ca="1" si="1948"/>
        <v>621212.05800131871</v>
      </c>
      <c r="GB90" s="486">
        <f t="shared" ca="1" si="1948"/>
        <v>619244.01512924104</v>
      </c>
      <c r="GC90" s="486">
        <f t="shared" ca="1" si="1948"/>
        <v>616238.54245667032</v>
      </c>
      <c r="GD90" s="486">
        <f t="shared" ca="1" si="1948"/>
        <v>617655.89083712688</v>
      </c>
      <c r="GE90" s="486">
        <f t="shared" ca="1" si="1948"/>
        <v>619281.00694696698</v>
      </c>
      <c r="GF90" s="486">
        <f t="shared" ca="1" si="1948"/>
        <v>620105.01718595787</v>
      </c>
      <c r="GG90" s="486">
        <f t="shared" ca="1" si="1948"/>
        <v>628152.29948970221</v>
      </c>
      <c r="GH90" s="486">
        <f t="shared" ca="1" si="1948"/>
        <v>640679.40537022729</v>
      </c>
      <c r="GI90" s="486">
        <f t="shared" ca="1" si="1948"/>
        <v>637126.56728951959</v>
      </c>
      <c r="GJ90" s="486">
        <f t="shared" ca="1" si="1948"/>
        <v>635478.84918632009</v>
      </c>
      <c r="GK90" s="486">
        <f t="shared" ca="1" si="1948"/>
        <v>658370.98156271793</v>
      </c>
      <c r="GL90" s="486">
        <f t="shared" ca="1" si="1948"/>
        <v>661635.20640872244</v>
      </c>
      <c r="GM90" s="486">
        <f t="shared" ca="1" si="1948"/>
        <v>660191.6145826393</v>
      </c>
      <c r="GN90" s="547">
        <f t="shared" ca="1" si="1948"/>
        <v>660191.61458263942</v>
      </c>
      <c r="GO90" s="486">
        <f t="shared" ca="1" si="1948"/>
        <v>658260.49072381423</v>
      </c>
      <c r="GP90" s="486">
        <f t="shared" ca="1" si="1948"/>
        <v>655270.42664085794</v>
      </c>
      <c r="GQ90" s="486">
        <f t="shared" ca="1" si="1948"/>
        <v>656724.677919765</v>
      </c>
      <c r="GR90" s="486">
        <f t="shared" ca="1" si="1948"/>
        <v>658385.49871449172</v>
      </c>
      <c r="GS90" s="486">
        <f t="shared" ca="1" si="1948"/>
        <v>659246.39573713113</v>
      </c>
      <c r="GT90" s="486">
        <f t="shared" ca="1" si="1948"/>
        <v>667329.36713079235</v>
      </c>
      <c r="GU90" s="486">
        <f t="shared" ca="1" si="1948"/>
        <v>679893.34368016396</v>
      </c>
      <c r="GV90" s="486">
        <f t="shared" ca="1" si="1948"/>
        <v>676377.36821090162</v>
      </c>
      <c r="GW90" s="486">
        <f t="shared" ca="1" si="1948"/>
        <v>674765.31580516452</v>
      </c>
      <c r="GX90" s="486">
        <f t="shared" ca="1" si="1948"/>
        <v>697694.29467820597</v>
      </c>
      <c r="GY90" s="486">
        <f t="shared" ca="1" si="1948"/>
        <v>700994.16962670325</v>
      </c>
      <c r="GZ90" s="486">
        <f t="shared" ca="1" si="1948"/>
        <v>699574.92107190646</v>
      </c>
      <c r="HA90" s="547">
        <f t="shared" ca="1" si="1948"/>
        <v>699574.92107190646</v>
      </c>
      <c r="HB90" s="486">
        <f t="shared" ca="1" si="1948"/>
        <v>697677.65441023977</v>
      </c>
      <c r="HC90" s="486">
        <f t="shared" ca="1" si="1948"/>
        <v>694736.10863739508</v>
      </c>
      <c r="HD90" s="486">
        <f t="shared" ca="1" si="1948"/>
        <v>696224.23322826263</v>
      </c>
      <c r="HE90" s="486">
        <f t="shared" ca="1" si="1948"/>
        <v>697917.84244495211</v>
      </c>
      <c r="HF90" s="486">
        <f t="shared" ca="1" si="1948"/>
        <v>698812.62889435398</v>
      </c>
      <c r="HG90" s="486">
        <f t="shared" ca="1" si="1948"/>
        <v>706928.40430494759</v>
      </c>
      <c r="HH90" s="486">
        <f t="shared" ca="1" si="1948"/>
        <v>719526.28639588365</v>
      </c>
      <c r="HI90" s="486">
        <f t="shared" ca="1" si="1948"/>
        <v>716044.22452558682</v>
      </c>
      <c r="HJ90" s="486">
        <f t="shared" ca="1" si="1948"/>
        <v>714464.99952923658</v>
      </c>
      <c r="HK90" s="486">
        <f t="shared" ca="1" si="1948"/>
        <v>737427.90811604552</v>
      </c>
      <c r="HL90" s="486">
        <f t="shared" ca="1" si="1948"/>
        <v>740760.62606889941</v>
      </c>
      <c r="HM90" s="486">
        <f t="shared" ref="HM90:JX90" ca="1" si="1949">HM8+HM9-HM35</f>
        <v>739362.81046922714</v>
      </c>
      <c r="HN90" s="547">
        <f t="shared" ca="1" si="1949"/>
        <v>739362.81046922714</v>
      </c>
      <c r="HO90" s="486">
        <f t="shared" ca="1" si="1949"/>
        <v>737500.93191276595</v>
      </c>
      <c r="HP90" s="486">
        <f t="shared" ca="1" si="1949"/>
        <v>734591.34958978428</v>
      </c>
      <c r="HQ90" s="486">
        <f t="shared" ca="1" si="1949"/>
        <v>736114.86228585732</v>
      </c>
      <c r="HR90" s="486">
        <f t="shared" ca="1" si="1949"/>
        <v>737842.71805597143</v>
      </c>
      <c r="HS90" s="486">
        <f t="shared" ca="1" si="1949"/>
        <v>738772.8926105788</v>
      </c>
      <c r="HT90" s="486">
        <f t="shared" ca="1" si="1949"/>
        <v>746922.91457459703</v>
      </c>
      <c r="HU90" s="486">
        <f t="shared" ca="1" si="1949"/>
        <v>759556.18477073859</v>
      </c>
      <c r="HV90" s="486">
        <f t="shared" ca="1" si="1949"/>
        <v>756109.51100564725</v>
      </c>
      <c r="HW90" s="486">
        <f t="shared" ca="1" si="1949"/>
        <v>754564.53256272164</v>
      </c>
      <c r="HX90" s="486">
        <f t="shared" ca="1" si="1949"/>
        <v>777562.82925473608</v>
      </c>
      <c r="HY90" s="486">
        <f t="shared" ca="1" si="1949"/>
        <v>780929.79376101459</v>
      </c>
      <c r="HZ90" s="486">
        <f t="shared" ca="1" si="1949"/>
        <v>779554.86627454788</v>
      </c>
      <c r="IA90" s="547">
        <f t="shared" ca="1" si="1949"/>
        <v>779554.86627454776</v>
      </c>
      <c r="IB90" s="486">
        <f t="shared" ca="1" si="1949"/>
        <v>777728.37582329207</v>
      </c>
      <c r="IC90" s="486">
        <f t="shared" ca="1" si="1949"/>
        <v>774850.75695017341</v>
      </c>
      <c r="ID90" s="486">
        <f t="shared" ca="1" si="1949"/>
        <v>776409.65775145194</v>
      </c>
      <c r="IE90" s="486">
        <f t="shared" ca="1" si="1949"/>
        <v>778171.76007499069</v>
      </c>
      <c r="IF90" s="486">
        <f t="shared" ca="1" si="1949"/>
        <v>779137.32273480343</v>
      </c>
      <c r="IG90" s="486">
        <f t="shared" ca="1" si="1949"/>
        <v>787321.59125224641</v>
      </c>
      <c r="IH90" s="486">
        <f t="shared" ca="1" si="1949"/>
        <v>799990.24955359346</v>
      </c>
      <c r="II90" s="486">
        <f t="shared" ca="1" si="1949"/>
        <v>796578.96389370761</v>
      </c>
      <c r="IJ90" s="486">
        <f t="shared" ca="1" si="1949"/>
        <v>795068.23200420674</v>
      </c>
      <c r="IK90" s="486">
        <f t="shared" ca="1" si="1949"/>
        <v>818101.91680142668</v>
      </c>
      <c r="IL90" s="486">
        <f t="shared" ca="1" si="1949"/>
        <v>821503.12786112982</v>
      </c>
      <c r="IM90" s="486">
        <f t="shared" ca="1" si="1949"/>
        <v>820151.08848786855</v>
      </c>
      <c r="IN90" s="547">
        <f t="shared" ca="1" si="1949"/>
        <v>820151.08848786843</v>
      </c>
      <c r="IO90" s="486">
        <f t="shared" ca="1" si="1949"/>
        <v>818361.13029461703</v>
      </c>
      <c r="IP90" s="486">
        <f t="shared" ca="1" si="1949"/>
        <v>815503.12441493943</v>
      </c>
      <c r="IQ90" s="486">
        <f t="shared" ca="1" si="1949"/>
        <v>817098.54135942028</v>
      </c>
      <c r="IR90" s="486">
        <f t="shared" ca="1" si="1949"/>
        <v>818895.97408857325</v>
      </c>
      <c r="IS90" s="486">
        <f t="shared" ca="1" si="1949"/>
        <v>819898.03677678632</v>
      </c>
      <c r="IT90" s="486">
        <f t="shared" ca="1" si="1949"/>
        <v>828117.62010487379</v>
      </c>
      <c r="IU90" s="486">
        <f t="shared" ca="1" si="1949"/>
        <v>840822.76231981919</v>
      </c>
      <c r="IV90" s="486">
        <f t="shared" ca="1" si="1949"/>
        <v>837447.95251613064</v>
      </c>
      <c r="IW90" s="486">
        <f t="shared" ca="1" si="1949"/>
        <v>835972.51204481977</v>
      </c>
      <c r="IX90" s="486">
        <f t="shared" ca="1" si="1949"/>
        <v>859042.6565834349</v>
      </c>
      <c r="IY90" s="486">
        <f t="shared" ca="1" si="1949"/>
        <v>862479.14346635842</v>
      </c>
      <c r="IZ90" s="486">
        <f t="shared" ca="1" si="1949"/>
        <v>861151.06060913543</v>
      </c>
      <c r="JA90" s="547">
        <f t="shared" ca="1" si="1949"/>
        <v>861151.06060913543</v>
      </c>
      <c r="JB90" s="486">
        <f t="shared" ca="1" si="1949"/>
        <v>859395.34636829072</v>
      </c>
      <c r="JC90" s="486">
        <f t="shared" ca="1" si="1949"/>
        <v>856581.65439489798</v>
      </c>
      <c r="JD90" s="486">
        <f t="shared" ca="1" si="1949"/>
        <v>858211.3314065875</v>
      </c>
      <c r="JE90" s="486">
        <f t="shared" ca="1" si="1949"/>
        <v>860041.92683697562</v>
      </c>
      <c r="JF90" s="486">
        <f t="shared" ca="1" si="1949"/>
        <v>861078.26570719935</v>
      </c>
      <c r="JG90" s="486">
        <f t="shared" ca="1" si="1949"/>
        <v>869331.02733149158</v>
      </c>
      <c r="JH90" s="486">
        <f t="shared" ca="1" si="1949"/>
        <v>882070.46184324962</v>
      </c>
      <c r="JI90" s="486">
        <f t="shared" ca="1" si="1949"/>
        <v>878729.95239377476</v>
      </c>
      <c r="JJ90" s="486">
        <f t="shared" ca="1" si="1949"/>
        <v>877287.71361112315</v>
      </c>
      <c r="JK90" s="486">
        <f t="shared" ca="1" si="1949"/>
        <v>900392.17461875384</v>
      </c>
      <c r="JL90" s="486">
        <f t="shared" ca="1" si="1949"/>
        <v>903861.87878530635</v>
      </c>
      <c r="JM90" s="486">
        <f t="shared" ca="1" si="1949"/>
        <v>902555.61563845607</v>
      </c>
      <c r="JN90" s="547">
        <f t="shared" ca="1" si="1949"/>
        <v>902555.61563845607</v>
      </c>
      <c r="JO90" s="486">
        <f t="shared" ca="1" si="1949"/>
        <v>900835.28950281686</v>
      </c>
      <c r="JP90" s="486">
        <f t="shared" ca="1" si="1949"/>
        <v>898053.56097928714</v>
      </c>
      <c r="JQ90" s="486">
        <f t="shared" ca="1" si="1949"/>
        <v>899718.62609618204</v>
      </c>
      <c r="JR90" s="486">
        <f t="shared" ca="1" si="1949"/>
        <v>901583.46807999478</v>
      </c>
      <c r="JS90" s="486">
        <f t="shared" ca="1" si="1949"/>
        <v>902655.195055424</v>
      </c>
      <c r="JT90" s="486">
        <f t="shared" ca="1" si="1949"/>
        <v>910942.20323314087</v>
      </c>
      <c r="JU90" s="486">
        <f t="shared" ca="1" si="1949"/>
        <v>923717.02585010428</v>
      </c>
      <c r="JV90" s="486">
        <f t="shared" ca="1" si="1949"/>
        <v>920411.90450583491</v>
      </c>
      <c r="JW90" s="486">
        <f t="shared" ca="1" si="1949"/>
        <v>919003.91227660794</v>
      </c>
      <c r="JX90" s="486">
        <f t="shared" ca="1" si="1949"/>
        <v>942143.76138944412</v>
      </c>
      <c r="JY90" s="486">
        <f t="shared" ref="JY90:MJ90" ca="1" si="1950">JY8+JY9-JY35</f>
        <v>945647.71210942126</v>
      </c>
      <c r="JZ90" s="486">
        <f t="shared" ca="1" si="1950"/>
        <v>944364.33707577642</v>
      </c>
      <c r="KA90" s="547">
        <f t="shared" ca="1" si="1950"/>
        <v>944364.33707577677</v>
      </c>
      <c r="KB90" s="486">
        <f t="shared" ca="1" si="1950"/>
        <v>942679.39904534293</v>
      </c>
      <c r="KC90" s="486">
        <f t="shared" ca="1" si="1950"/>
        <v>939929.63397167623</v>
      </c>
      <c r="KD90" s="486">
        <f t="shared" ca="1" si="1950"/>
        <v>941630.08719377662</v>
      </c>
      <c r="KE90" s="486">
        <f t="shared" ca="1" si="1950"/>
        <v>943529.17573101399</v>
      </c>
      <c r="KF90" s="486">
        <f t="shared" ca="1" si="1950"/>
        <v>944636.29081164871</v>
      </c>
      <c r="KG90" s="486">
        <f t="shared" ca="1" si="1950"/>
        <v>952957.54554279032</v>
      </c>
      <c r="KH90" s="486">
        <f t="shared" ca="1" si="1950"/>
        <v>965767.75626495923</v>
      </c>
      <c r="KI90" s="486">
        <f t="shared" ca="1" si="1950"/>
        <v>962498.02302589535</v>
      </c>
      <c r="KJ90" s="486">
        <f t="shared" ca="1" si="1950"/>
        <v>961124.27735009312</v>
      </c>
      <c r="KK90" s="486">
        <f t="shared" ca="1" si="1950"/>
        <v>984299.51456813491</v>
      </c>
      <c r="KL90" s="486">
        <f t="shared" ca="1" si="1950"/>
        <v>987837.71184153669</v>
      </c>
      <c r="KM90" s="486">
        <f t="shared" ca="1" si="1950"/>
        <v>986577.22492109728</v>
      </c>
      <c r="KN90" s="547">
        <f t="shared" ca="1" si="1950"/>
        <v>986577.2249210974</v>
      </c>
      <c r="KO90" s="486">
        <f t="shared" ca="1" si="1950"/>
        <v>984928.43239341979</v>
      </c>
      <c r="KP90" s="486">
        <f t="shared" ca="1" si="1950"/>
        <v>982202.48471702088</v>
      </c>
      <c r="KQ90" s="486">
        <f t="shared" ca="1" si="1950"/>
        <v>983939.06732707552</v>
      </c>
      <c r="KR90" s="486">
        <f t="shared" ca="1" si="1950"/>
        <v>985873.11199065472</v>
      </c>
      <c r="KS90" s="486">
        <f t="shared" ca="1" si="1950"/>
        <v>987016.34034444159</v>
      </c>
      <c r="KT90" s="486">
        <f t="shared" ca="1" si="1950"/>
        <v>995372.53560695529</v>
      </c>
      <c r="KU90" s="486">
        <f t="shared" ca="1" si="1950"/>
        <v>1008218.8434874744</v>
      </c>
      <c r="KV90" s="486">
        <f t="shared" ca="1" si="1950"/>
        <v>1004985.1993493596</v>
      </c>
      <c r="KW90" s="486">
        <f t="shared" ca="1" si="1950"/>
        <v>1003646.3708124749</v>
      </c>
      <c r="KX90" s="486">
        <f t="shared" ca="1" si="1950"/>
        <v>1026857.6810166638</v>
      </c>
      <c r="KY90" s="486">
        <f t="shared" ca="1" si="1950"/>
        <v>1030430.7798340135</v>
      </c>
      <c r="KZ90" s="486">
        <f t="shared" ca="1" si="1950"/>
        <v>1029193.8626743644</v>
      </c>
      <c r="LA90" s="547">
        <f t="shared" ca="1" si="1950"/>
        <v>1029193.8626743644</v>
      </c>
      <c r="LB90" s="486">
        <f t="shared" ca="1" si="1950"/>
        <v>1027579.7008543415</v>
      </c>
      <c r="LC90" s="486">
        <f t="shared" ca="1" si="1950"/>
        <v>1024893.8626804008</v>
      </c>
      <c r="LD90" s="486">
        <f t="shared" ca="1" si="1950"/>
        <v>1026665.0921129122</v>
      </c>
      <c r="LE90" s="486">
        <f t="shared" ca="1" si="1950"/>
        <v>1028632.673756999</v>
      </c>
      <c r="LF90" s="486">
        <f t="shared" ca="1" si="1950"/>
        <v>1029810.5650480447</v>
      </c>
      <c r="LG90" s="486">
        <f t="shared" ca="1" si="1950"/>
        <v>1038200.3128860355</v>
      </c>
      <c r="LH90" s="486">
        <f t="shared" ca="1" si="1950"/>
        <v>1051081.2998186154</v>
      </c>
      <c r="LI90" s="486">
        <f t="shared" ca="1" si="1950"/>
        <v>1047882.3427899624</v>
      </c>
      <c r="LJ90" s="486">
        <f t="shared" ca="1" si="1950"/>
        <v>1046577.0902210095</v>
      </c>
      <c r="LK90" s="486">
        <f t="shared" ca="1" si="1950"/>
        <v>1069823.1036494621</v>
      </c>
      <c r="LL90" s="486">
        <f t="shared" ca="1" si="1950"/>
        <v>1073429.7940297134</v>
      </c>
      <c r="LM90" s="486">
        <f t="shared" ca="1" si="1950"/>
        <v>1072215.0833356848</v>
      </c>
      <c r="LN90" s="547">
        <f t="shared" ca="1" si="1950"/>
        <v>1072215.0833356848</v>
      </c>
      <c r="LO90" s="486">
        <f t="shared" ca="1" si="1950"/>
        <v>1070636.3096208675</v>
      </c>
      <c r="LP90" s="486">
        <f t="shared" ca="1" si="1950"/>
        <v>1067982.4348967897</v>
      </c>
      <c r="LQ90" s="486">
        <f t="shared" ca="1" si="1950"/>
        <v>1069789.0524345066</v>
      </c>
      <c r="LR90" s="486">
        <f t="shared" ca="1" si="1950"/>
        <v>1071790.880632018</v>
      </c>
      <c r="LS90" s="486">
        <f t="shared" ca="1" si="1950"/>
        <v>1073004.160028269</v>
      </c>
      <c r="LT90" s="486">
        <f t="shared" ca="1" si="1950"/>
        <v>1081428.1544196845</v>
      </c>
      <c r="LU90" s="486">
        <f t="shared" ca="1" si="1950"/>
        <v>1094344.5294574699</v>
      </c>
      <c r="LV90" s="486">
        <f t="shared" ca="1" si="1950"/>
        <v>1091180.9605340224</v>
      </c>
      <c r="LW90" s="486">
        <f t="shared" ca="1" si="1950"/>
        <v>1089909.954518494</v>
      </c>
      <c r="LX90" s="486">
        <f t="shared" ca="1" si="1950"/>
        <v>1113191.3560521521</v>
      </c>
      <c r="LY90" s="486">
        <f t="shared" ca="1" si="1950"/>
        <v>1116832.2929858279</v>
      </c>
      <c r="LZ90" s="486">
        <f t="shared" ca="1" si="1950"/>
        <v>1115640.4704050049</v>
      </c>
      <c r="MA90" s="547">
        <f t="shared" ca="1" si="1950"/>
        <v>1115640.4704050054</v>
      </c>
      <c r="MB90" s="486">
        <f t="shared" ca="1" si="1950"/>
        <v>1114097.0847953935</v>
      </c>
      <c r="MC90" s="486">
        <f t="shared" ca="1" si="1950"/>
        <v>1111475.1735211788</v>
      </c>
      <c r="MD90" s="486">
        <f t="shared" ca="1" si="1950"/>
        <v>1113317.1791641011</v>
      </c>
      <c r="ME90" s="486">
        <f t="shared" ca="1" si="1950"/>
        <v>1115353.2539150373</v>
      </c>
      <c r="MF90" s="486">
        <f t="shared" ca="1" si="1950"/>
        <v>1116601.9214164938</v>
      </c>
      <c r="MG90" s="486">
        <f t="shared" ca="1" si="1950"/>
        <v>1125060.1623613338</v>
      </c>
      <c r="MH90" s="486">
        <f t="shared" ca="1" si="1950"/>
        <v>1138011.9255043247</v>
      </c>
      <c r="MI90" s="486">
        <f t="shared" ca="1" si="1950"/>
        <v>1134883.7446860827</v>
      </c>
      <c r="MJ90" s="486">
        <f t="shared" ca="1" si="1950"/>
        <v>1133646.985223979</v>
      </c>
      <c r="MK90" s="486">
        <f t="shared" ref="MK90:ON90" ca="1" si="1951">MK8+MK9-MK35</f>
        <v>1156963.7748628426</v>
      </c>
      <c r="ML90" s="486">
        <f t="shared" ca="1" si="1951"/>
        <v>1160638.9583499432</v>
      </c>
      <c r="MM90" s="486">
        <f t="shared" ca="1" si="1951"/>
        <v>1159470.0238823255</v>
      </c>
      <c r="MN90" s="547">
        <f t="shared" ca="1" si="1951"/>
        <v>1159470.023882326</v>
      </c>
      <c r="MO90" s="486">
        <f t="shared" ca="1" si="1951"/>
        <v>1157962.3970202222</v>
      </c>
      <c r="MP90" s="486">
        <f t="shared" ca="1" si="1951"/>
        <v>1155368.5075471019</v>
      </c>
      <c r="MQ90" s="486">
        <f t="shared" ca="1" si="1951"/>
        <v>1157246.2558227303</v>
      </c>
      <c r="MR90" s="486">
        <f t="shared" ca="1" si="1951"/>
        <v>1159316.9124207357</v>
      </c>
      <c r="MS90" s="486">
        <f t="shared" ca="1" si="1951"/>
        <v>1160601.3064400963</v>
      </c>
      <c r="MT90" s="486">
        <f t="shared" ca="1" si="1951"/>
        <v>1169094.1136370362</v>
      </c>
      <c r="MU90" s="486">
        <f t="shared" ca="1" si="1951"/>
        <v>1182081.587183129</v>
      </c>
      <c r="MV90" s="486">
        <f t="shared" ca="1" si="1951"/>
        <v>1178989.108710588</v>
      </c>
      <c r="MW90" s="486">
        <f t="shared" ca="1" si="1951"/>
        <v>1177786.8921081293</v>
      </c>
      <c r="MX90" s="486">
        <f t="shared" ca="1" si="1951"/>
        <v>1201139.367977892</v>
      </c>
      <c r="MY90" s="486">
        <f t="shared" ca="1" si="1951"/>
        <v>1204849.0787296682</v>
      </c>
      <c r="MZ90" s="486">
        <f t="shared" ca="1" si="1951"/>
        <v>1203703.3272675925</v>
      </c>
      <c r="NA90" s="547">
        <f t="shared" ca="1" si="1951"/>
        <v>1203703.3272675928</v>
      </c>
      <c r="NB90" s="486">
        <f t="shared" ca="1" si="1951"/>
        <v>1202230.7178683919</v>
      </c>
      <c r="NC90" s="486">
        <f t="shared" ca="1" si="1951"/>
        <v>1199672.7334939032</v>
      </c>
      <c r="ND90" s="486">
        <f t="shared" ca="1" si="1951"/>
        <v>1201585.5153472365</v>
      </c>
      <c r="NE90" s="486">
        <f t="shared" ca="1" si="1951"/>
        <v>1203690.0832050219</v>
      </c>
      <c r="NF90" s="486">
        <f t="shared" ca="1" si="1951"/>
        <v>1205009.5269168895</v>
      </c>
      <c r="NG90" s="486">
        <f t="shared" ca="1" si="1951"/>
        <v>1213536.260968579</v>
      </c>
      <c r="NH90" s="486">
        <f t="shared" ca="1" si="1951"/>
        <v>1226558.8003219808</v>
      </c>
      <c r="NI90" s="486">
        <f t="shared" ca="1" si="1951"/>
        <v>1223501.3957141498</v>
      </c>
      <c r="NJ90" s="486">
        <f t="shared" ca="1" si="1951"/>
        <v>1222333.1293588954</v>
      </c>
      <c r="NK90" s="486">
        <f t="shared" ca="1" si="1951"/>
        <v>1245720.69520817</v>
      </c>
      <c r="NL90" s="486">
        <f t="shared" ca="1" si="1951"/>
        <v>1249464.3718021198</v>
      </c>
      <c r="NM90" s="486">
        <f t="shared" ca="1" si="1951"/>
        <v>1248341.2135609132</v>
      </c>
      <c r="NN90" s="547">
        <f t="shared" ca="1" si="1951"/>
        <v>1248341.2135609132</v>
      </c>
      <c r="NO90" s="486">
        <f t="shared" ca="1" si="1951"/>
        <v>1246903.9922669178</v>
      </c>
      <c r="NP90" s="486">
        <f t="shared" ca="1" si="1951"/>
        <v>1244377.9713422921</v>
      </c>
      <c r="NQ90" s="486">
        <f t="shared" ca="1" si="1951"/>
        <v>1246326.141300831</v>
      </c>
      <c r="NR90" s="486">
        <f t="shared" ca="1" si="1951"/>
        <v>1248464.9557120409</v>
      </c>
      <c r="NS90" s="486">
        <f t="shared" ca="1" si="1951"/>
        <v>1249819.7875291139</v>
      </c>
      <c r="NT90" s="486">
        <f t="shared" ca="1" si="1951"/>
        <v>1258380.768134228</v>
      </c>
      <c r="NU90" s="486">
        <f t="shared" ca="1" si="1951"/>
        <v>1271438.6955928353</v>
      </c>
      <c r="NV90" s="486">
        <f t="shared" ca="1" si="1951"/>
        <v>1268416.6790902098</v>
      </c>
      <c r="NW90" s="486">
        <f t="shared" ca="1" si="1951"/>
        <v>1267282.6592883801</v>
      </c>
      <c r="NX90" s="486">
        <f t="shared" ca="1" si="1951"/>
        <v>1290705.6132428602</v>
      </c>
      <c r="NY90" s="486">
        <f t="shared" ca="1" si="1951"/>
        <v>1294483.5363902347</v>
      </c>
      <c r="NZ90" s="486">
        <f t="shared" ca="1" si="1951"/>
        <v>1293383.2662622335</v>
      </c>
      <c r="OA90" s="547">
        <f t="shared" ca="1" si="1951"/>
        <v>1293383.2662622337</v>
      </c>
      <c r="OB90" s="486">
        <f t="shared" ca="1" si="1951"/>
        <v>1291981.4330734438</v>
      </c>
      <c r="OC90" s="486">
        <f t="shared" ca="1" si="1951"/>
        <v>1289487.3755986812</v>
      </c>
      <c r="OD90" s="486">
        <f t="shared" ca="1" si="1951"/>
        <v>1291470.9336624255</v>
      </c>
      <c r="OE90" s="486">
        <f t="shared" ca="1" si="1951"/>
        <v>1293643.9946270601</v>
      </c>
      <c r="OF90" s="486">
        <f t="shared" ca="1" si="1951"/>
        <v>1295034.2145493387</v>
      </c>
      <c r="OG90" s="486">
        <f t="shared" ca="1" si="1951"/>
        <v>1303629.4417078774</v>
      </c>
      <c r="OH90" s="486">
        <f t="shared" ca="1" si="1951"/>
        <v>1316722.7572716903</v>
      </c>
      <c r="OI90" s="486">
        <f t="shared" ca="1" si="1951"/>
        <v>1313736.1288742702</v>
      </c>
      <c r="OJ90" s="486">
        <f t="shared" ca="1" si="1951"/>
        <v>1312636.355625865</v>
      </c>
      <c r="OK90" s="486">
        <f t="shared" ca="1" si="1951"/>
        <v>1312636.355625865</v>
      </c>
      <c r="OL90" s="486">
        <f t="shared" ca="1" si="1951"/>
        <v>1312636.355625865</v>
      </c>
      <c r="OM90" s="486">
        <f t="shared" ca="1" si="1951"/>
        <v>1312636.355625865</v>
      </c>
      <c r="ON90" s="547">
        <f t="shared" ca="1" si="1951"/>
        <v>1312636.3556258653</v>
      </c>
    </row>
    <row r="91" spans="1:404" outlineLevel="1">
      <c r="A91" s="320" t="s">
        <v>226</v>
      </c>
      <c r="B91" s="350">
        <f t="shared" ref="B91:AA91" ca="1" si="1952">B10-B36</f>
        <v>0</v>
      </c>
      <c r="C91" s="350">
        <f t="shared" ca="1" si="1952"/>
        <v>0</v>
      </c>
      <c r="D91" s="350">
        <f t="shared" ca="1" si="1952"/>
        <v>0</v>
      </c>
      <c r="E91" s="350">
        <f t="shared" ca="1" si="1952"/>
        <v>0</v>
      </c>
      <c r="F91" s="350">
        <f t="shared" ca="1" si="1952"/>
        <v>0</v>
      </c>
      <c r="G91" s="350">
        <f t="shared" ca="1" si="1952"/>
        <v>0</v>
      </c>
      <c r="H91" s="350">
        <f t="shared" ca="1" si="1952"/>
        <v>0</v>
      </c>
      <c r="I91" s="350">
        <f t="shared" ca="1" si="1952"/>
        <v>0</v>
      </c>
      <c r="J91" s="350">
        <f t="shared" ca="1" si="1952"/>
        <v>0</v>
      </c>
      <c r="K91" s="350">
        <f t="shared" ca="1" si="1952"/>
        <v>5707.5239507619044</v>
      </c>
      <c r="L91" s="350">
        <f t="shared" ca="1" si="1952"/>
        <v>3562.3843583333328</v>
      </c>
      <c r="M91" s="350">
        <f t="shared" ca="1" si="1952"/>
        <v>-7370.6330710024395</v>
      </c>
      <c r="N91" s="351">
        <f t="shared" ca="1" si="1952"/>
        <v>1899.2752380927977</v>
      </c>
      <c r="O91" s="350">
        <f t="shared" ca="1" si="1952"/>
        <v>-839.87842166666667</v>
      </c>
      <c r="P91" s="350">
        <f t="shared" ca="1" si="1952"/>
        <v>-1937.6202736666669</v>
      </c>
      <c r="Q91" s="350">
        <f t="shared" ca="1" si="1952"/>
        <v>2539.6148133333336</v>
      </c>
      <c r="R91" s="350">
        <f t="shared" ca="1" si="1952"/>
        <v>2725.502778333333</v>
      </c>
      <c r="S91" s="350">
        <f t="shared" ca="1" si="1952"/>
        <v>1940.378654333334</v>
      </c>
      <c r="T91" s="350">
        <f t="shared" ca="1" si="1952"/>
        <v>9141.9612133333321</v>
      </c>
      <c r="U91" s="350">
        <f t="shared" ca="1" si="1952"/>
        <v>13637.576278333332</v>
      </c>
      <c r="V91" s="350">
        <f t="shared" ca="1" si="1952"/>
        <v>-2445.3166916666664</v>
      </c>
      <c r="W91" s="350">
        <f t="shared" ca="1" si="1952"/>
        <v>-561.60083196666665</v>
      </c>
      <c r="X91" s="350">
        <f t="shared" ca="1" si="1952"/>
        <v>23993.755747904761</v>
      </c>
      <c r="Y91" s="350">
        <f t="shared" ca="1" si="1952"/>
        <v>4344.6343583333328</v>
      </c>
      <c r="Z91" s="350">
        <f t="shared" ca="1" si="1952"/>
        <v>-127.05377611060385</v>
      </c>
      <c r="AA91" s="351">
        <f t="shared" ca="1" si="1952"/>
        <v>52411.953848827492</v>
      </c>
      <c r="AB91" s="350">
        <f t="shared" ref="AB91:BA91" ca="1" si="1953">AB10-AB36</f>
        <v>-839.87842166666667</v>
      </c>
      <c r="AC91" s="350">
        <f t="shared" ca="1" si="1953"/>
        <v>-1937.6202736666669</v>
      </c>
      <c r="AD91" s="350">
        <f t="shared" ca="1" si="1953"/>
        <v>2539.6148133333336</v>
      </c>
      <c r="AE91" s="350">
        <f t="shared" ca="1" si="1953"/>
        <v>2725.502778333333</v>
      </c>
      <c r="AF91" s="350">
        <f t="shared" ca="1" si="1953"/>
        <v>1940.378654333334</v>
      </c>
      <c r="AG91" s="350">
        <f t="shared" ca="1" si="1953"/>
        <v>5030.7278233333327</v>
      </c>
      <c r="AH91" s="350">
        <f t="shared" ca="1" si="1953"/>
        <v>8833.3428883333327</v>
      </c>
      <c r="AI91" s="350">
        <f t="shared" ca="1" si="1953"/>
        <v>-3501.3298916666668</v>
      </c>
      <c r="AJ91" s="350">
        <f t="shared" ca="1" si="1953"/>
        <v>-561.60083196666665</v>
      </c>
      <c r="AK91" s="350">
        <f t="shared" ca="1" si="1953"/>
        <v>37537.857095761909</v>
      </c>
      <c r="AL91" s="350">
        <f t="shared" ca="1" si="1953"/>
        <v>4344.6343583333328</v>
      </c>
      <c r="AM91" s="350">
        <f t="shared" ca="1" si="1953"/>
        <v>-246.73240914631833</v>
      </c>
      <c r="AN91" s="351">
        <f t="shared" ca="1" si="1953"/>
        <v>55864.896583648915</v>
      </c>
      <c r="AO91" s="350">
        <f t="shared" ca="1" si="1953"/>
        <v>-839.87842166666667</v>
      </c>
      <c r="AP91" s="350">
        <f t="shared" ca="1" si="1953"/>
        <v>-1937.6202736666669</v>
      </c>
      <c r="AQ91" s="350">
        <f t="shared" ca="1" si="1953"/>
        <v>2539.6148133333336</v>
      </c>
      <c r="AR91" s="350">
        <f t="shared" ca="1" si="1953"/>
        <v>2725.502778333333</v>
      </c>
      <c r="AS91" s="350">
        <f t="shared" ca="1" si="1953"/>
        <v>1940.378654333334</v>
      </c>
      <c r="AT91" s="350">
        <f t="shared" ca="1" si="1953"/>
        <v>9141.9612133333321</v>
      </c>
      <c r="AU91" s="350">
        <f t="shared" ca="1" si="1953"/>
        <v>13637.576278333332</v>
      </c>
      <c r="AV91" s="350">
        <f t="shared" ca="1" si="1953"/>
        <v>-2445.3166916666664</v>
      </c>
      <c r="AW91" s="350">
        <f t="shared" ca="1" si="1953"/>
        <v>-561.60083196666665</v>
      </c>
      <c r="AX91" s="350">
        <f t="shared" ca="1" si="1953"/>
        <v>23993.755747904761</v>
      </c>
      <c r="AY91" s="350">
        <f t="shared" ca="1" si="1953"/>
        <v>4344.6343583333328</v>
      </c>
      <c r="AZ91" s="350">
        <f t="shared" ca="1" si="1953"/>
        <v>-152.04087866564532</v>
      </c>
      <c r="BA91" s="351">
        <f t="shared" ca="1" si="1953"/>
        <v>52386.966746272446</v>
      </c>
      <c r="BB91" s="350">
        <f t="shared" ref="BB91:BN91" ca="1" si="1954">BB10-BB36</f>
        <v>-839.87842166666667</v>
      </c>
      <c r="BC91" s="350">
        <f t="shared" ca="1" si="1954"/>
        <v>-1937.6202736666669</v>
      </c>
      <c r="BD91" s="350">
        <f t="shared" ca="1" si="1954"/>
        <v>2539.6148133333336</v>
      </c>
      <c r="BE91" s="350">
        <f t="shared" ca="1" si="1954"/>
        <v>2725.502778333333</v>
      </c>
      <c r="BF91" s="350">
        <f t="shared" ca="1" si="1954"/>
        <v>1940.378654333334</v>
      </c>
      <c r="BG91" s="350">
        <f t="shared" ca="1" si="1954"/>
        <v>9141.9612133333321</v>
      </c>
      <c r="BH91" s="350">
        <f t="shared" ca="1" si="1954"/>
        <v>13637.576278333332</v>
      </c>
      <c r="BI91" s="350">
        <f t="shared" ca="1" si="1954"/>
        <v>-2445.3166916666664</v>
      </c>
      <c r="BJ91" s="350">
        <f t="shared" ca="1" si="1954"/>
        <v>-561.60083196666665</v>
      </c>
      <c r="BK91" s="350">
        <f t="shared" ca="1" si="1954"/>
        <v>23993.755747904761</v>
      </c>
      <c r="BL91" s="350">
        <f t="shared" ca="1" si="1954"/>
        <v>4344.6343583333328</v>
      </c>
      <c r="BM91" s="350">
        <f t="shared" ca="1" si="1954"/>
        <v>-164.55375211060391</v>
      </c>
      <c r="BN91" s="351">
        <f t="shared" ca="1" si="1954"/>
        <v>52374.453872827493</v>
      </c>
      <c r="BO91" s="350">
        <f t="shared" ref="BO91:CA91" ca="1" si="1955">BO10-BO36</f>
        <v>-839.87842166666667</v>
      </c>
      <c r="BP91" s="350">
        <f t="shared" ca="1" si="1955"/>
        <v>-1937.6202736666669</v>
      </c>
      <c r="BQ91" s="350">
        <f t="shared" ca="1" si="1955"/>
        <v>2539.6148133333336</v>
      </c>
      <c r="BR91" s="350">
        <f t="shared" ca="1" si="1955"/>
        <v>2725.502778333333</v>
      </c>
      <c r="BS91" s="350">
        <f t="shared" ca="1" si="1955"/>
        <v>1940.378654333334</v>
      </c>
      <c r="BT91" s="350">
        <f t="shared" ca="1" si="1955"/>
        <v>9141.9612133333321</v>
      </c>
      <c r="BU91" s="350">
        <f t="shared" ca="1" si="1955"/>
        <v>13637.576278333332</v>
      </c>
      <c r="BV91" s="350">
        <f t="shared" ca="1" si="1955"/>
        <v>-2445.3166916666664</v>
      </c>
      <c r="BW91" s="350">
        <f t="shared" ca="1" si="1955"/>
        <v>-561.60083196666665</v>
      </c>
      <c r="BX91" s="350">
        <f t="shared" ca="1" si="1955"/>
        <v>23993.755747904761</v>
      </c>
      <c r="BY91" s="350">
        <f t="shared" ca="1" si="1955"/>
        <v>4344.6343583333328</v>
      </c>
      <c r="BZ91" s="350">
        <f t="shared" ca="1" si="1955"/>
        <v>-177.05374411060393</v>
      </c>
      <c r="CA91" s="351">
        <f t="shared" ca="1" si="1955"/>
        <v>52361.953880827488</v>
      </c>
      <c r="CB91" s="350">
        <f t="shared" ref="CB91:CN91" ca="1" si="1956">CB10-CB36</f>
        <v>-839.87842166666667</v>
      </c>
      <c r="CC91" s="350">
        <f t="shared" ca="1" si="1956"/>
        <v>-1937.6202736666669</v>
      </c>
      <c r="CD91" s="350">
        <f t="shared" ca="1" si="1956"/>
        <v>2539.6148133333336</v>
      </c>
      <c r="CE91" s="350">
        <f t="shared" ca="1" si="1956"/>
        <v>2725.502778333333</v>
      </c>
      <c r="CF91" s="350">
        <f t="shared" ca="1" si="1956"/>
        <v>1940.378654333334</v>
      </c>
      <c r="CG91" s="350">
        <f t="shared" ca="1" si="1956"/>
        <v>9141.9612133333321</v>
      </c>
      <c r="CH91" s="350">
        <f t="shared" ca="1" si="1956"/>
        <v>13637.576278333332</v>
      </c>
      <c r="CI91" s="350">
        <f t="shared" ca="1" si="1956"/>
        <v>-2445.3166916666664</v>
      </c>
      <c r="CJ91" s="350">
        <f t="shared" ca="1" si="1956"/>
        <v>-561.60083196666665</v>
      </c>
      <c r="CK91" s="350">
        <f t="shared" ca="1" si="1956"/>
        <v>23993.755747904761</v>
      </c>
      <c r="CL91" s="350">
        <f t="shared" ca="1" si="1956"/>
        <v>4344.6343583333328</v>
      </c>
      <c r="CM91" s="350">
        <f t="shared" ca="1" si="1956"/>
        <v>-189.55373611060395</v>
      </c>
      <c r="CN91" s="351">
        <f t="shared" ca="1" si="1956"/>
        <v>52349.453888827491</v>
      </c>
      <c r="CO91" s="350">
        <f t="shared" ref="CO91:EZ91" ca="1" si="1957">CO10-CO36</f>
        <v>-839.87842166666667</v>
      </c>
      <c r="CP91" s="350">
        <f t="shared" ca="1" si="1957"/>
        <v>-1937.6202736666669</v>
      </c>
      <c r="CQ91" s="350">
        <f t="shared" ca="1" si="1957"/>
        <v>2539.6148133333336</v>
      </c>
      <c r="CR91" s="350">
        <f t="shared" ca="1" si="1957"/>
        <v>2725.502778333333</v>
      </c>
      <c r="CS91" s="350">
        <f t="shared" ca="1" si="1957"/>
        <v>1940.378654333334</v>
      </c>
      <c r="CT91" s="350">
        <f t="shared" ca="1" si="1957"/>
        <v>9141.9612133333321</v>
      </c>
      <c r="CU91" s="350">
        <f t="shared" ca="1" si="1957"/>
        <v>13637.576278333332</v>
      </c>
      <c r="CV91" s="350">
        <f t="shared" ca="1" si="1957"/>
        <v>-2445.3166916666664</v>
      </c>
      <c r="CW91" s="350">
        <f t="shared" ca="1" si="1957"/>
        <v>-561.60083196666665</v>
      </c>
      <c r="CX91" s="350">
        <f t="shared" ca="1" si="1957"/>
        <v>23993.755747904761</v>
      </c>
      <c r="CY91" s="350">
        <f t="shared" ca="1" si="1957"/>
        <v>4344.6343583333328</v>
      </c>
      <c r="CZ91" s="350">
        <f t="shared" ca="1" si="1957"/>
        <v>-202.0408466656454</v>
      </c>
      <c r="DA91" s="351">
        <f t="shared" ca="1" si="1957"/>
        <v>52336.96677827245</v>
      </c>
      <c r="DB91" s="350">
        <f t="shared" ca="1" si="1957"/>
        <v>-839.87842166666667</v>
      </c>
      <c r="DC91" s="350">
        <f t="shared" ca="1" si="1957"/>
        <v>-1937.6202736666669</v>
      </c>
      <c r="DD91" s="350">
        <f t="shared" ca="1" si="1957"/>
        <v>2539.6148133333336</v>
      </c>
      <c r="DE91" s="350">
        <f t="shared" ca="1" si="1957"/>
        <v>2725.502778333333</v>
      </c>
      <c r="DF91" s="350">
        <f t="shared" ca="1" si="1957"/>
        <v>1940.378654333334</v>
      </c>
      <c r="DG91" s="350">
        <f t="shared" ca="1" si="1957"/>
        <v>9141.9612133333321</v>
      </c>
      <c r="DH91" s="350">
        <f t="shared" ca="1" si="1957"/>
        <v>13637.576278333332</v>
      </c>
      <c r="DI91" s="350">
        <f t="shared" ca="1" si="1957"/>
        <v>-2445.3166916666664</v>
      </c>
      <c r="DJ91" s="350">
        <f t="shared" ca="1" si="1957"/>
        <v>-561.60083196666665</v>
      </c>
      <c r="DK91" s="350">
        <f t="shared" ca="1" si="1957"/>
        <v>23993.755747904761</v>
      </c>
      <c r="DL91" s="350">
        <f t="shared" ca="1" si="1957"/>
        <v>4344.6343583333328</v>
      </c>
      <c r="DM91" s="350">
        <f t="shared" ca="1" si="1957"/>
        <v>-214.55372011060399</v>
      </c>
      <c r="DN91" s="351">
        <f t="shared" ca="1" si="1957"/>
        <v>52324.453904827489</v>
      </c>
      <c r="DO91" s="350">
        <f t="shared" ca="1" si="1957"/>
        <v>-677.89842166666665</v>
      </c>
      <c r="DP91" s="350">
        <f t="shared" ca="1" si="1957"/>
        <v>-1775.6402736666669</v>
      </c>
      <c r="DQ91" s="350">
        <f t="shared" ca="1" si="1957"/>
        <v>2701.5948133333336</v>
      </c>
      <c r="DR91" s="350">
        <f t="shared" ca="1" si="1957"/>
        <v>2887.482778333333</v>
      </c>
      <c r="DS91" s="350">
        <f t="shared" ca="1" si="1957"/>
        <v>2102.358654333334</v>
      </c>
      <c r="DT91" s="350">
        <f t="shared" ca="1" si="1957"/>
        <v>9303.9412133333317</v>
      </c>
      <c r="DU91" s="350">
        <f t="shared" ca="1" si="1957"/>
        <v>13799.556278333332</v>
      </c>
      <c r="DV91" s="350">
        <f t="shared" ca="1" si="1957"/>
        <v>-2283.3366916666664</v>
      </c>
      <c r="DW91" s="350">
        <f t="shared" ca="1" si="1957"/>
        <v>-399.62083196666663</v>
      </c>
      <c r="DX91" s="350">
        <f t="shared" ca="1" si="1957"/>
        <v>24155.735747904764</v>
      </c>
      <c r="DY91" s="350">
        <f t="shared" ca="1" si="1957"/>
        <v>4506.6143583333323</v>
      </c>
      <c r="DZ91" s="350">
        <f t="shared" ca="1" si="1957"/>
        <v>-123.38651211060369</v>
      </c>
      <c r="EA91" s="351">
        <f t="shared" ca="1" si="1957"/>
        <v>54197.401112827487</v>
      </c>
      <c r="EB91" s="350">
        <f t="shared" ca="1" si="1957"/>
        <v>-677.89842166666665</v>
      </c>
      <c r="EC91" s="350">
        <f t="shared" ca="1" si="1957"/>
        <v>-1775.6402736666669</v>
      </c>
      <c r="ED91" s="350">
        <f t="shared" ca="1" si="1957"/>
        <v>2701.5948133333336</v>
      </c>
      <c r="EE91" s="350">
        <f t="shared" ca="1" si="1957"/>
        <v>2887.482778333333</v>
      </c>
      <c r="EF91" s="350">
        <f t="shared" ca="1" si="1957"/>
        <v>2102.358654333334</v>
      </c>
      <c r="EG91" s="350">
        <f t="shared" ca="1" si="1957"/>
        <v>9303.9412133333317</v>
      </c>
      <c r="EH91" s="350">
        <f t="shared" ca="1" si="1957"/>
        <v>13799.556278333332</v>
      </c>
      <c r="EI91" s="350">
        <f t="shared" ca="1" si="1957"/>
        <v>-2283.3366916666664</v>
      </c>
      <c r="EJ91" s="350">
        <f t="shared" ca="1" si="1957"/>
        <v>-399.62083196666663</v>
      </c>
      <c r="EK91" s="350">
        <f t="shared" ca="1" si="1957"/>
        <v>24155.735747904764</v>
      </c>
      <c r="EL91" s="350">
        <f t="shared" ca="1" si="1957"/>
        <v>4506.6143583333323</v>
      </c>
      <c r="EM91" s="350">
        <f t="shared" ca="1" si="1957"/>
        <v>-135.88650411060371</v>
      </c>
      <c r="EN91" s="351">
        <f t="shared" ca="1" si="1957"/>
        <v>54184.90112082749</v>
      </c>
      <c r="EO91" s="350">
        <f t="shared" ca="1" si="1957"/>
        <v>-677.89842166666665</v>
      </c>
      <c r="EP91" s="350">
        <f t="shared" ca="1" si="1957"/>
        <v>-1775.6402736666669</v>
      </c>
      <c r="EQ91" s="350">
        <f t="shared" ca="1" si="1957"/>
        <v>2701.5948133333336</v>
      </c>
      <c r="ER91" s="350">
        <f t="shared" ca="1" si="1957"/>
        <v>2887.482778333333</v>
      </c>
      <c r="ES91" s="350">
        <f t="shared" ca="1" si="1957"/>
        <v>2102.358654333334</v>
      </c>
      <c r="ET91" s="350">
        <f t="shared" ca="1" si="1957"/>
        <v>9303.9412133333317</v>
      </c>
      <c r="EU91" s="350">
        <f t="shared" ca="1" si="1957"/>
        <v>13799.556278333332</v>
      </c>
      <c r="EV91" s="350">
        <f t="shared" ca="1" si="1957"/>
        <v>-2283.3366916666664</v>
      </c>
      <c r="EW91" s="350">
        <f t="shared" ca="1" si="1957"/>
        <v>-399.62083196666663</v>
      </c>
      <c r="EX91" s="350">
        <f t="shared" ca="1" si="1957"/>
        <v>24155.735747904764</v>
      </c>
      <c r="EY91" s="350">
        <f t="shared" ca="1" si="1957"/>
        <v>4506.6143583333323</v>
      </c>
      <c r="EZ91" s="350">
        <f t="shared" ca="1" si="1957"/>
        <v>-148.37361466564562</v>
      </c>
      <c r="FA91" s="351">
        <f t="shared" ref="FA91:HL91" ca="1" si="1958">FA10-FA36</f>
        <v>54172.414010272449</v>
      </c>
      <c r="FB91" s="350">
        <f t="shared" ca="1" si="1958"/>
        <v>-677.89842166666665</v>
      </c>
      <c r="FC91" s="350">
        <f t="shared" ca="1" si="1958"/>
        <v>-1775.6402736666669</v>
      </c>
      <c r="FD91" s="350">
        <f t="shared" ca="1" si="1958"/>
        <v>2701.5948133333336</v>
      </c>
      <c r="FE91" s="350">
        <f t="shared" ca="1" si="1958"/>
        <v>2887.482778333333</v>
      </c>
      <c r="FF91" s="350">
        <f t="shared" ca="1" si="1958"/>
        <v>2102.358654333334</v>
      </c>
      <c r="FG91" s="350">
        <f t="shared" ca="1" si="1958"/>
        <v>9303.9412133333317</v>
      </c>
      <c r="FH91" s="350">
        <f t="shared" ca="1" si="1958"/>
        <v>13799.556278333332</v>
      </c>
      <c r="FI91" s="350">
        <f t="shared" ca="1" si="1958"/>
        <v>-2283.3366916666664</v>
      </c>
      <c r="FJ91" s="350">
        <f t="shared" ca="1" si="1958"/>
        <v>-399.62083196666663</v>
      </c>
      <c r="FK91" s="350">
        <f t="shared" ca="1" si="1958"/>
        <v>24155.735747904764</v>
      </c>
      <c r="FL91" s="350">
        <f t="shared" ca="1" si="1958"/>
        <v>4506.6143583333323</v>
      </c>
      <c r="FM91" s="350">
        <f t="shared" ca="1" si="1958"/>
        <v>-160.8864881106042</v>
      </c>
      <c r="FN91" s="351">
        <f t="shared" ca="1" si="1958"/>
        <v>54159.901136827488</v>
      </c>
      <c r="FO91" s="350">
        <f t="shared" ca="1" si="1958"/>
        <v>-677.89842166666665</v>
      </c>
      <c r="FP91" s="350">
        <f t="shared" ca="1" si="1958"/>
        <v>-1775.6402736666669</v>
      </c>
      <c r="FQ91" s="350">
        <f t="shared" ca="1" si="1958"/>
        <v>2701.5948133333336</v>
      </c>
      <c r="FR91" s="350">
        <f t="shared" ca="1" si="1958"/>
        <v>2887.482778333333</v>
      </c>
      <c r="FS91" s="350">
        <f t="shared" ca="1" si="1958"/>
        <v>2102.358654333334</v>
      </c>
      <c r="FT91" s="350">
        <f t="shared" ca="1" si="1958"/>
        <v>9303.9412133333317</v>
      </c>
      <c r="FU91" s="350">
        <f t="shared" ca="1" si="1958"/>
        <v>13799.556278333332</v>
      </c>
      <c r="FV91" s="350">
        <f t="shared" ca="1" si="1958"/>
        <v>-2283.3366916666664</v>
      </c>
      <c r="FW91" s="350">
        <f t="shared" ca="1" si="1958"/>
        <v>-399.62083196666663</v>
      </c>
      <c r="FX91" s="350">
        <f t="shared" ca="1" si="1958"/>
        <v>24155.735747904764</v>
      </c>
      <c r="FY91" s="350">
        <f t="shared" ca="1" si="1958"/>
        <v>4506.6143583333323</v>
      </c>
      <c r="FZ91" s="350">
        <f t="shared" ca="1" si="1958"/>
        <v>-173.38648011060423</v>
      </c>
      <c r="GA91" s="351">
        <f t="shared" ca="1" si="1958"/>
        <v>54147.40114482749</v>
      </c>
      <c r="GB91" s="350">
        <f t="shared" ca="1" si="1958"/>
        <v>-677.89842166666665</v>
      </c>
      <c r="GC91" s="350">
        <f t="shared" ca="1" si="1958"/>
        <v>-1775.6402736666669</v>
      </c>
      <c r="GD91" s="350">
        <f t="shared" ca="1" si="1958"/>
        <v>2701.5948133333336</v>
      </c>
      <c r="GE91" s="350">
        <f t="shared" ca="1" si="1958"/>
        <v>2887.482778333333</v>
      </c>
      <c r="GF91" s="350">
        <f t="shared" ca="1" si="1958"/>
        <v>2102.358654333334</v>
      </c>
      <c r="GG91" s="350">
        <f t="shared" ca="1" si="1958"/>
        <v>9303.9412133333317</v>
      </c>
      <c r="GH91" s="350">
        <f t="shared" ca="1" si="1958"/>
        <v>13799.556278333332</v>
      </c>
      <c r="GI91" s="350">
        <f t="shared" ca="1" si="1958"/>
        <v>-2283.3366916666664</v>
      </c>
      <c r="GJ91" s="350">
        <f t="shared" ca="1" si="1958"/>
        <v>-399.62083196666663</v>
      </c>
      <c r="GK91" s="350">
        <f t="shared" ca="1" si="1958"/>
        <v>24155.735747904764</v>
      </c>
      <c r="GL91" s="350">
        <f t="shared" ca="1" si="1958"/>
        <v>4506.6143583333323</v>
      </c>
      <c r="GM91" s="350">
        <f t="shared" ca="1" si="1958"/>
        <v>-185.88647211060379</v>
      </c>
      <c r="GN91" s="351">
        <f t="shared" ca="1" si="1958"/>
        <v>54134.901152827486</v>
      </c>
      <c r="GO91" s="350">
        <f t="shared" ca="1" si="1958"/>
        <v>-677.89842166666665</v>
      </c>
      <c r="GP91" s="350">
        <f t="shared" ca="1" si="1958"/>
        <v>-1775.6402736666669</v>
      </c>
      <c r="GQ91" s="350">
        <f t="shared" ca="1" si="1958"/>
        <v>2701.5948133333336</v>
      </c>
      <c r="GR91" s="350">
        <f t="shared" ca="1" si="1958"/>
        <v>2887.482778333333</v>
      </c>
      <c r="GS91" s="350">
        <f t="shared" ca="1" si="1958"/>
        <v>2102.358654333334</v>
      </c>
      <c r="GT91" s="350">
        <f t="shared" ca="1" si="1958"/>
        <v>9303.9412133333317</v>
      </c>
      <c r="GU91" s="350">
        <f t="shared" ca="1" si="1958"/>
        <v>13799.556278333332</v>
      </c>
      <c r="GV91" s="350">
        <f t="shared" ca="1" si="1958"/>
        <v>-2283.3366916666664</v>
      </c>
      <c r="GW91" s="350">
        <f t="shared" ca="1" si="1958"/>
        <v>-399.62083196666663</v>
      </c>
      <c r="GX91" s="350">
        <f t="shared" ca="1" si="1958"/>
        <v>24155.735747904764</v>
      </c>
      <c r="GY91" s="350">
        <f t="shared" ca="1" si="1958"/>
        <v>4506.6143583333323</v>
      </c>
      <c r="GZ91" s="350">
        <f t="shared" ca="1" si="1958"/>
        <v>-198.37358266564524</v>
      </c>
      <c r="HA91" s="351">
        <f t="shared" ca="1" si="1958"/>
        <v>54122.414042272445</v>
      </c>
      <c r="HB91" s="350">
        <f t="shared" ca="1" si="1958"/>
        <v>-677.89842166666665</v>
      </c>
      <c r="HC91" s="350">
        <f t="shared" ca="1" si="1958"/>
        <v>-1775.6402736666669</v>
      </c>
      <c r="HD91" s="350">
        <f t="shared" ca="1" si="1958"/>
        <v>2701.5948133333336</v>
      </c>
      <c r="HE91" s="350">
        <f t="shared" ca="1" si="1958"/>
        <v>2887.482778333333</v>
      </c>
      <c r="HF91" s="350">
        <f t="shared" ca="1" si="1958"/>
        <v>2102.358654333334</v>
      </c>
      <c r="HG91" s="350">
        <f t="shared" ca="1" si="1958"/>
        <v>9303.9412133333317</v>
      </c>
      <c r="HH91" s="350">
        <f t="shared" ca="1" si="1958"/>
        <v>13799.556278333332</v>
      </c>
      <c r="HI91" s="350">
        <f t="shared" ca="1" si="1958"/>
        <v>-2283.3366916666664</v>
      </c>
      <c r="HJ91" s="350">
        <f t="shared" ca="1" si="1958"/>
        <v>-399.62083196666663</v>
      </c>
      <c r="HK91" s="350">
        <f t="shared" ca="1" si="1958"/>
        <v>24155.735747904764</v>
      </c>
      <c r="HL91" s="350">
        <f t="shared" ca="1" si="1958"/>
        <v>4506.6143583333323</v>
      </c>
      <c r="HM91" s="350">
        <f t="shared" ref="HM91:JX91" ca="1" si="1959">HM10-HM36</f>
        <v>-210.88645611060383</v>
      </c>
      <c r="HN91" s="351">
        <f t="shared" ca="1" si="1959"/>
        <v>54109.901168827491</v>
      </c>
      <c r="HO91" s="350">
        <f t="shared" ca="1" si="1959"/>
        <v>-677.89842166666665</v>
      </c>
      <c r="HP91" s="350">
        <f t="shared" ca="1" si="1959"/>
        <v>-1775.6402736666669</v>
      </c>
      <c r="HQ91" s="350">
        <f t="shared" ca="1" si="1959"/>
        <v>2701.5948133333336</v>
      </c>
      <c r="HR91" s="350">
        <f t="shared" ca="1" si="1959"/>
        <v>2887.482778333333</v>
      </c>
      <c r="HS91" s="350">
        <f t="shared" ca="1" si="1959"/>
        <v>2102.358654333334</v>
      </c>
      <c r="HT91" s="350">
        <f t="shared" ca="1" si="1959"/>
        <v>9303.9412133333317</v>
      </c>
      <c r="HU91" s="350">
        <f t="shared" ca="1" si="1959"/>
        <v>13799.556278333332</v>
      </c>
      <c r="HV91" s="350">
        <f t="shared" ca="1" si="1959"/>
        <v>-2283.3366916666664</v>
      </c>
      <c r="HW91" s="350">
        <f t="shared" ca="1" si="1959"/>
        <v>-399.62083196666663</v>
      </c>
      <c r="HX91" s="350">
        <f t="shared" ca="1" si="1959"/>
        <v>24155.735747904764</v>
      </c>
      <c r="HY91" s="350">
        <f t="shared" ca="1" si="1959"/>
        <v>4506.6143583333323</v>
      </c>
      <c r="HZ91" s="350">
        <f t="shared" ca="1" si="1959"/>
        <v>-223.38644811060385</v>
      </c>
      <c r="IA91" s="351">
        <f t="shared" ca="1" si="1959"/>
        <v>54097.401176827487</v>
      </c>
      <c r="IB91" s="350">
        <f t="shared" ca="1" si="1959"/>
        <v>-677.89842166666665</v>
      </c>
      <c r="IC91" s="350">
        <f t="shared" ca="1" si="1959"/>
        <v>-1775.6402736666669</v>
      </c>
      <c r="ID91" s="350">
        <f t="shared" ca="1" si="1959"/>
        <v>2701.5948133333336</v>
      </c>
      <c r="IE91" s="350">
        <f t="shared" ca="1" si="1959"/>
        <v>2887.482778333333</v>
      </c>
      <c r="IF91" s="350">
        <f t="shared" ca="1" si="1959"/>
        <v>2102.358654333334</v>
      </c>
      <c r="IG91" s="350">
        <f t="shared" ca="1" si="1959"/>
        <v>9303.9412133333317</v>
      </c>
      <c r="IH91" s="350">
        <f t="shared" ca="1" si="1959"/>
        <v>13799.556278333332</v>
      </c>
      <c r="II91" s="350">
        <f t="shared" ca="1" si="1959"/>
        <v>-2283.3366916666664</v>
      </c>
      <c r="IJ91" s="350">
        <f t="shared" ca="1" si="1959"/>
        <v>-399.62083196666663</v>
      </c>
      <c r="IK91" s="350">
        <f t="shared" ca="1" si="1959"/>
        <v>24155.735747904764</v>
      </c>
      <c r="IL91" s="350">
        <f t="shared" ca="1" si="1959"/>
        <v>4506.6143583333323</v>
      </c>
      <c r="IM91" s="350">
        <f t="shared" ca="1" si="1959"/>
        <v>-235.88644011060387</v>
      </c>
      <c r="IN91" s="351">
        <f t="shared" ca="1" si="1959"/>
        <v>54084.901184827489</v>
      </c>
      <c r="IO91" s="350">
        <f t="shared" ca="1" si="1959"/>
        <v>-677.89842166666665</v>
      </c>
      <c r="IP91" s="350">
        <f t="shared" ca="1" si="1959"/>
        <v>-1775.6402736666669</v>
      </c>
      <c r="IQ91" s="350">
        <f t="shared" ca="1" si="1959"/>
        <v>2701.5948133333336</v>
      </c>
      <c r="IR91" s="350">
        <f t="shared" ca="1" si="1959"/>
        <v>2887.482778333333</v>
      </c>
      <c r="IS91" s="350">
        <f t="shared" ca="1" si="1959"/>
        <v>2102.358654333334</v>
      </c>
      <c r="IT91" s="350">
        <f t="shared" ca="1" si="1959"/>
        <v>9303.9412133333317</v>
      </c>
      <c r="IU91" s="350">
        <f t="shared" ca="1" si="1959"/>
        <v>13799.556278333332</v>
      </c>
      <c r="IV91" s="350">
        <f t="shared" ca="1" si="1959"/>
        <v>-2283.3366916666664</v>
      </c>
      <c r="IW91" s="350">
        <f t="shared" ca="1" si="1959"/>
        <v>-399.62083196666663</v>
      </c>
      <c r="IX91" s="350">
        <f t="shared" ca="1" si="1959"/>
        <v>24155.735747904764</v>
      </c>
      <c r="IY91" s="350">
        <f t="shared" ca="1" si="1959"/>
        <v>4506.6143583333323</v>
      </c>
      <c r="IZ91" s="350">
        <f t="shared" ca="1" si="1959"/>
        <v>-248.37355066564533</v>
      </c>
      <c r="JA91" s="351">
        <f t="shared" ca="1" si="1959"/>
        <v>54072.414074272448</v>
      </c>
      <c r="JB91" s="350">
        <f t="shared" ca="1" si="1959"/>
        <v>-677.89842166666665</v>
      </c>
      <c r="JC91" s="350">
        <f t="shared" ca="1" si="1959"/>
        <v>-1775.6402736666669</v>
      </c>
      <c r="JD91" s="350">
        <f t="shared" ca="1" si="1959"/>
        <v>2701.5948133333336</v>
      </c>
      <c r="JE91" s="350">
        <f t="shared" ca="1" si="1959"/>
        <v>2887.482778333333</v>
      </c>
      <c r="JF91" s="350">
        <f t="shared" ca="1" si="1959"/>
        <v>2102.358654333334</v>
      </c>
      <c r="JG91" s="350">
        <f t="shared" ca="1" si="1959"/>
        <v>9303.9412133333317</v>
      </c>
      <c r="JH91" s="350">
        <f t="shared" ca="1" si="1959"/>
        <v>13799.556278333332</v>
      </c>
      <c r="JI91" s="350">
        <f t="shared" ca="1" si="1959"/>
        <v>-2283.3366916666664</v>
      </c>
      <c r="JJ91" s="350">
        <f t="shared" ca="1" si="1959"/>
        <v>-399.62083196666663</v>
      </c>
      <c r="JK91" s="350">
        <f t="shared" ca="1" si="1959"/>
        <v>24155.735747904764</v>
      </c>
      <c r="JL91" s="350">
        <f t="shared" ca="1" si="1959"/>
        <v>4506.6143583333323</v>
      </c>
      <c r="JM91" s="350">
        <f t="shared" ca="1" si="1959"/>
        <v>-260.88642411060391</v>
      </c>
      <c r="JN91" s="351">
        <f t="shared" ca="1" si="1959"/>
        <v>54059.901200827488</v>
      </c>
      <c r="JO91" s="350">
        <f t="shared" ca="1" si="1959"/>
        <v>-677.89842166666665</v>
      </c>
      <c r="JP91" s="350">
        <f t="shared" ca="1" si="1959"/>
        <v>-1775.6402736666669</v>
      </c>
      <c r="JQ91" s="350">
        <f t="shared" ca="1" si="1959"/>
        <v>2701.5948133333336</v>
      </c>
      <c r="JR91" s="350">
        <f t="shared" ca="1" si="1959"/>
        <v>2887.482778333333</v>
      </c>
      <c r="JS91" s="350">
        <f t="shared" ca="1" si="1959"/>
        <v>2102.358654333334</v>
      </c>
      <c r="JT91" s="350">
        <f t="shared" ca="1" si="1959"/>
        <v>9303.9412133333317</v>
      </c>
      <c r="JU91" s="350">
        <f t="shared" ca="1" si="1959"/>
        <v>13799.556278333332</v>
      </c>
      <c r="JV91" s="350">
        <f t="shared" ca="1" si="1959"/>
        <v>-2283.3366916666664</v>
      </c>
      <c r="JW91" s="350">
        <f t="shared" ca="1" si="1959"/>
        <v>-399.62083196666663</v>
      </c>
      <c r="JX91" s="350">
        <f t="shared" ca="1" si="1959"/>
        <v>24155.735747904764</v>
      </c>
      <c r="JY91" s="350">
        <f t="shared" ref="JY91:MJ91" ca="1" si="1960">JY10-JY36</f>
        <v>4506.6143583333323</v>
      </c>
      <c r="JZ91" s="350">
        <f t="shared" ca="1" si="1960"/>
        <v>-273.38641611060393</v>
      </c>
      <c r="KA91" s="351">
        <f t="shared" ca="1" si="1960"/>
        <v>54047.40120882749</v>
      </c>
      <c r="KB91" s="350">
        <f t="shared" ca="1" si="1960"/>
        <v>-677.89842166666665</v>
      </c>
      <c r="KC91" s="350">
        <f t="shared" ca="1" si="1960"/>
        <v>-1775.6402736666669</v>
      </c>
      <c r="KD91" s="350">
        <f t="shared" ca="1" si="1960"/>
        <v>2701.5948133333336</v>
      </c>
      <c r="KE91" s="350">
        <f t="shared" ca="1" si="1960"/>
        <v>2887.482778333333</v>
      </c>
      <c r="KF91" s="350">
        <f t="shared" ca="1" si="1960"/>
        <v>2102.358654333334</v>
      </c>
      <c r="KG91" s="350">
        <f t="shared" ca="1" si="1960"/>
        <v>9303.9412133333317</v>
      </c>
      <c r="KH91" s="350">
        <f t="shared" ca="1" si="1960"/>
        <v>13799.556278333332</v>
      </c>
      <c r="KI91" s="350">
        <f t="shared" ca="1" si="1960"/>
        <v>-2283.3366916666664</v>
      </c>
      <c r="KJ91" s="350">
        <f t="shared" ca="1" si="1960"/>
        <v>-399.62083196666663</v>
      </c>
      <c r="KK91" s="350">
        <f t="shared" ca="1" si="1960"/>
        <v>24155.735747904764</v>
      </c>
      <c r="KL91" s="350">
        <f t="shared" ca="1" si="1960"/>
        <v>4506.6143583333323</v>
      </c>
      <c r="KM91" s="350">
        <f t="shared" ca="1" si="1960"/>
        <v>-285.88640811060395</v>
      </c>
      <c r="KN91" s="351">
        <f t="shared" ca="1" si="1960"/>
        <v>54034.901216827486</v>
      </c>
      <c r="KO91" s="350">
        <f t="shared" ca="1" si="1960"/>
        <v>-677.89842166666665</v>
      </c>
      <c r="KP91" s="350">
        <f t="shared" ca="1" si="1960"/>
        <v>-1775.6402736666669</v>
      </c>
      <c r="KQ91" s="350">
        <f t="shared" ca="1" si="1960"/>
        <v>2701.5948133333336</v>
      </c>
      <c r="KR91" s="350">
        <f t="shared" ca="1" si="1960"/>
        <v>2887.482778333333</v>
      </c>
      <c r="KS91" s="350">
        <f t="shared" ca="1" si="1960"/>
        <v>2102.358654333334</v>
      </c>
      <c r="KT91" s="350">
        <f t="shared" ca="1" si="1960"/>
        <v>9303.9412133333317</v>
      </c>
      <c r="KU91" s="350">
        <f t="shared" ca="1" si="1960"/>
        <v>13799.556278333332</v>
      </c>
      <c r="KV91" s="350">
        <f t="shared" ca="1" si="1960"/>
        <v>-2283.3366916666664</v>
      </c>
      <c r="KW91" s="350">
        <f t="shared" ca="1" si="1960"/>
        <v>-399.62083196666663</v>
      </c>
      <c r="KX91" s="350">
        <f t="shared" ca="1" si="1960"/>
        <v>24155.735747904764</v>
      </c>
      <c r="KY91" s="350">
        <f t="shared" ca="1" si="1960"/>
        <v>4506.6143583333323</v>
      </c>
      <c r="KZ91" s="350">
        <f t="shared" ca="1" si="1960"/>
        <v>-298.37351866564541</v>
      </c>
      <c r="LA91" s="351">
        <f t="shared" ca="1" si="1960"/>
        <v>54022.414106272445</v>
      </c>
      <c r="LB91" s="350">
        <f t="shared" ca="1" si="1960"/>
        <v>-677.89842166666665</v>
      </c>
      <c r="LC91" s="350">
        <f t="shared" ca="1" si="1960"/>
        <v>-1775.6402736666669</v>
      </c>
      <c r="LD91" s="350">
        <f t="shared" ca="1" si="1960"/>
        <v>2701.5948133333336</v>
      </c>
      <c r="LE91" s="350">
        <f t="shared" ca="1" si="1960"/>
        <v>2887.482778333333</v>
      </c>
      <c r="LF91" s="350">
        <f t="shared" ca="1" si="1960"/>
        <v>2102.358654333334</v>
      </c>
      <c r="LG91" s="350">
        <f t="shared" ca="1" si="1960"/>
        <v>9303.9412133333317</v>
      </c>
      <c r="LH91" s="350">
        <f t="shared" ca="1" si="1960"/>
        <v>13799.556278333332</v>
      </c>
      <c r="LI91" s="350">
        <f t="shared" ca="1" si="1960"/>
        <v>-2283.3366916666664</v>
      </c>
      <c r="LJ91" s="350">
        <f t="shared" ca="1" si="1960"/>
        <v>-399.62083196666663</v>
      </c>
      <c r="LK91" s="350">
        <f t="shared" ca="1" si="1960"/>
        <v>24155.735747904764</v>
      </c>
      <c r="LL91" s="350">
        <f t="shared" ca="1" si="1960"/>
        <v>4506.6143583333323</v>
      </c>
      <c r="LM91" s="350">
        <f t="shared" ca="1" si="1960"/>
        <v>-310.88639211060399</v>
      </c>
      <c r="LN91" s="351">
        <f t="shared" ca="1" si="1960"/>
        <v>54009.901232827491</v>
      </c>
      <c r="LO91" s="350">
        <f t="shared" ca="1" si="1960"/>
        <v>-677.89842166666665</v>
      </c>
      <c r="LP91" s="350">
        <f t="shared" ca="1" si="1960"/>
        <v>-1775.6402736666669</v>
      </c>
      <c r="LQ91" s="350">
        <f t="shared" ca="1" si="1960"/>
        <v>2701.5948133333336</v>
      </c>
      <c r="LR91" s="350">
        <f t="shared" ca="1" si="1960"/>
        <v>2887.482778333333</v>
      </c>
      <c r="LS91" s="350">
        <f t="shared" ca="1" si="1960"/>
        <v>2102.358654333334</v>
      </c>
      <c r="LT91" s="350">
        <f t="shared" ca="1" si="1960"/>
        <v>9303.9412133333317</v>
      </c>
      <c r="LU91" s="350">
        <f t="shared" ca="1" si="1960"/>
        <v>13799.556278333332</v>
      </c>
      <c r="LV91" s="350">
        <f t="shared" ca="1" si="1960"/>
        <v>-2283.3366916666664</v>
      </c>
      <c r="LW91" s="350">
        <f t="shared" ca="1" si="1960"/>
        <v>-399.62083196666663</v>
      </c>
      <c r="LX91" s="350">
        <f t="shared" ca="1" si="1960"/>
        <v>24155.735747904764</v>
      </c>
      <c r="LY91" s="350">
        <f t="shared" ca="1" si="1960"/>
        <v>4506.6143583333323</v>
      </c>
      <c r="LZ91" s="350">
        <f t="shared" ca="1" si="1960"/>
        <v>-323.38638411060401</v>
      </c>
      <c r="MA91" s="351">
        <f t="shared" ca="1" si="1960"/>
        <v>53997.401240827487</v>
      </c>
      <c r="MB91" s="350">
        <f t="shared" ca="1" si="1960"/>
        <v>-677.89842166666665</v>
      </c>
      <c r="MC91" s="350">
        <f t="shared" ca="1" si="1960"/>
        <v>-1775.6402736666669</v>
      </c>
      <c r="MD91" s="350">
        <f t="shared" ca="1" si="1960"/>
        <v>2701.5948133333336</v>
      </c>
      <c r="ME91" s="350">
        <f t="shared" ca="1" si="1960"/>
        <v>2887.482778333333</v>
      </c>
      <c r="MF91" s="350">
        <f t="shared" ca="1" si="1960"/>
        <v>2102.358654333334</v>
      </c>
      <c r="MG91" s="350">
        <f t="shared" ca="1" si="1960"/>
        <v>9303.9412133333317</v>
      </c>
      <c r="MH91" s="350">
        <f t="shared" ca="1" si="1960"/>
        <v>13799.556278333332</v>
      </c>
      <c r="MI91" s="350">
        <f t="shared" ca="1" si="1960"/>
        <v>-2283.3366916666664</v>
      </c>
      <c r="MJ91" s="350">
        <f t="shared" ca="1" si="1960"/>
        <v>-399.62083196666663</v>
      </c>
      <c r="MK91" s="350">
        <f t="shared" ref="MK91:ON91" ca="1" si="1961">MK10-MK36</f>
        <v>24155.735747904764</v>
      </c>
      <c r="ML91" s="350">
        <f t="shared" ca="1" si="1961"/>
        <v>4506.6143583333323</v>
      </c>
      <c r="MM91" s="350">
        <f t="shared" ca="1" si="1961"/>
        <v>-335.88637611060403</v>
      </c>
      <c r="MN91" s="351">
        <f t="shared" ca="1" si="1961"/>
        <v>53984.901248827489</v>
      </c>
      <c r="MO91" s="350">
        <f t="shared" ca="1" si="1961"/>
        <v>-677.89842166666665</v>
      </c>
      <c r="MP91" s="350">
        <f t="shared" ca="1" si="1961"/>
        <v>-1775.6402736666669</v>
      </c>
      <c r="MQ91" s="350">
        <f t="shared" ca="1" si="1961"/>
        <v>2701.5948133333336</v>
      </c>
      <c r="MR91" s="350">
        <f t="shared" ca="1" si="1961"/>
        <v>2887.482778333333</v>
      </c>
      <c r="MS91" s="350">
        <f t="shared" ca="1" si="1961"/>
        <v>2102.358654333334</v>
      </c>
      <c r="MT91" s="350">
        <f t="shared" ca="1" si="1961"/>
        <v>9303.9412133333317</v>
      </c>
      <c r="MU91" s="350">
        <f t="shared" ca="1" si="1961"/>
        <v>13799.556278333332</v>
      </c>
      <c r="MV91" s="350">
        <f t="shared" ca="1" si="1961"/>
        <v>-2283.3366916666664</v>
      </c>
      <c r="MW91" s="350">
        <f t="shared" ca="1" si="1961"/>
        <v>-399.62083196666663</v>
      </c>
      <c r="MX91" s="350">
        <f t="shared" ca="1" si="1961"/>
        <v>24155.735747904764</v>
      </c>
      <c r="MY91" s="350">
        <f t="shared" ca="1" si="1961"/>
        <v>4506.6143583333323</v>
      </c>
      <c r="MZ91" s="350">
        <f t="shared" ca="1" si="1961"/>
        <v>-348.37348666564549</v>
      </c>
      <c r="NA91" s="351">
        <f t="shared" ca="1" si="1961"/>
        <v>53972.414138272448</v>
      </c>
      <c r="NB91" s="350">
        <f t="shared" ca="1" si="1961"/>
        <v>-677.89842166666665</v>
      </c>
      <c r="NC91" s="350">
        <f t="shared" ca="1" si="1961"/>
        <v>-1775.6402736666669</v>
      </c>
      <c r="ND91" s="350">
        <f t="shared" ca="1" si="1961"/>
        <v>2701.5948133333336</v>
      </c>
      <c r="NE91" s="350">
        <f t="shared" ca="1" si="1961"/>
        <v>2887.482778333333</v>
      </c>
      <c r="NF91" s="350">
        <f t="shared" ca="1" si="1961"/>
        <v>2102.358654333334</v>
      </c>
      <c r="NG91" s="350">
        <f t="shared" ca="1" si="1961"/>
        <v>9303.9412133333317</v>
      </c>
      <c r="NH91" s="350">
        <f t="shared" ca="1" si="1961"/>
        <v>13799.556278333332</v>
      </c>
      <c r="NI91" s="350">
        <f t="shared" ca="1" si="1961"/>
        <v>-2283.3366916666664</v>
      </c>
      <c r="NJ91" s="350">
        <f t="shared" ca="1" si="1961"/>
        <v>-399.62083196666663</v>
      </c>
      <c r="NK91" s="350">
        <f t="shared" ca="1" si="1961"/>
        <v>24155.735747904764</v>
      </c>
      <c r="NL91" s="350">
        <f t="shared" ca="1" si="1961"/>
        <v>4506.6143583333323</v>
      </c>
      <c r="NM91" s="350">
        <f t="shared" ca="1" si="1961"/>
        <v>-360.88636011060407</v>
      </c>
      <c r="NN91" s="351">
        <f t="shared" ca="1" si="1961"/>
        <v>53959.901264827487</v>
      </c>
      <c r="NO91" s="350">
        <f t="shared" ca="1" si="1961"/>
        <v>-677.89842166666665</v>
      </c>
      <c r="NP91" s="350">
        <f t="shared" ca="1" si="1961"/>
        <v>-1775.6402736666669</v>
      </c>
      <c r="NQ91" s="350">
        <f t="shared" ca="1" si="1961"/>
        <v>2701.5948133333336</v>
      </c>
      <c r="NR91" s="350">
        <f t="shared" ca="1" si="1961"/>
        <v>2887.482778333333</v>
      </c>
      <c r="NS91" s="350">
        <f t="shared" ca="1" si="1961"/>
        <v>2102.358654333334</v>
      </c>
      <c r="NT91" s="350">
        <f t="shared" ca="1" si="1961"/>
        <v>9303.9412133333317</v>
      </c>
      <c r="NU91" s="350">
        <f t="shared" ca="1" si="1961"/>
        <v>13799.556278333332</v>
      </c>
      <c r="NV91" s="350">
        <f t="shared" ca="1" si="1961"/>
        <v>-2283.3366916666664</v>
      </c>
      <c r="NW91" s="350">
        <f t="shared" ca="1" si="1961"/>
        <v>-399.62083196666663</v>
      </c>
      <c r="NX91" s="350">
        <f t="shared" ca="1" si="1961"/>
        <v>24155.735747904764</v>
      </c>
      <c r="NY91" s="350">
        <f t="shared" ca="1" si="1961"/>
        <v>4506.6143583333323</v>
      </c>
      <c r="NZ91" s="350">
        <f t="shared" ca="1" si="1961"/>
        <v>-373.38635211060364</v>
      </c>
      <c r="OA91" s="351">
        <f t="shared" ca="1" si="1961"/>
        <v>53947.40127282749</v>
      </c>
      <c r="OB91" s="350">
        <f t="shared" ca="1" si="1961"/>
        <v>-677.89842166666665</v>
      </c>
      <c r="OC91" s="350">
        <f t="shared" ca="1" si="1961"/>
        <v>-1775.6402736666669</v>
      </c>
      <c r="OD91" s="350">
        <f t="shared" ca="1" si="1961"/>
        <v>2701.5948133333336</v>
      </c>
      <c r="OE91" s="350">
        <f t="shared" ca="1" si="1961"/>
        <v>2887.482778333333</v>
      </c>
      <c r="OF91" s="350">
        <f t="shared" ca="1" si="1961"/>
        <v>2102.358654333334</v>
      </c>
      <c r="OG91" s="350">
        <f t="shared" ca="1" si="1961"/>
        <v>9303.9412133333317</v>
      </c>
      <c r="OH91" s="350">
        <f t="shared" ca="1" si="1961"/>
        <v>13799.556278333332</v>
      </c>
      <c r="OI91" s="350">
        <f t="shared" ca="1" si="1961"/>
        <v>-2283.3366916666664</v>
      </c>
      <c r="OJ91" s="350">
        <f t="shared" ca="1" si="1961"/>
        <v>-399.62083196666663</v>
      </c>
      <c r="OK91" s="350">
        <f t="shared" ca="1" si="1961"/>
        <v>0</v>
      </c>
      <c r="OL91" s="350">
        <f t="shared" ca="1" si="1961"/>
        <v>0</v>
      </c>
      <c r="OM91" s="350">
        <f t="shared" ca="1" si="1961"/>
        <v>0</v>
      </c>
      <c r="ON91" s="351">
        <f t="shared" ca="1" si="1961"/>
        <v>25658.437518699997</v>
      </c>
    </row>
    <row r="92" spans="1:404" outlineLevel="1">
      <c r="A92" s="320" t="s">
        <v>227</v>
      </c>
      <c r="B92" s="350">
        <f t="shared" ref="B92:AA92" si="1962">B30-B77</f>
        <v>0</v>
      </c>
      <c r="C92" s="350">
        <f t="shared" ca="1" si="1962"/>
        <v>0</v>
      </c>
      <c r="D92" s="350">
        <f t="shared" ca="1" si="1962"/>
        <v>0</v>
      </c>
      <c r="E92" s="350">
        <f t="shared" ca="1" si="1962"/>
        <v>0</v>
      </c>
      <c r="F92" s="350">
        <f t="shared" ca="1" si="1962"/>
        <v>0</v>
      </c>
      <c r="G92" s="350">
        <f t="shared" ca="1" si="1962"/>
        <v>0</v>
      </c>
      <c r="H92" s="350">
        <f t="shared" ca="1" si="1962"/>
        <v>0</v>
      </c>
      <c r="I92" s="350">
        <f t="shared" ca="1" si="1962"/>
        <v>0</v>
      </c>
      <c r="J92" s="350">
        <f t="shared" ca="1" si="1962"/>
        <v>0</v>
      </c>
      <c r="K92" s="350">
        <f t="shared" ca="1" si="1962"/>
        <v>-85547.945205479453</v>
      </c>
      <c r="L92" s="350">
        <f t="shared" ca="1" si="1962"/>
        <v>-1027.3972602739727</v>
      </c>
      <c r="M92" s="350">
        <f t="shared" ca="1" si="1962"/>
        <v>-1058.6948268493152</v>
      </c>
      <c r="N92" s="351">
        <f t="shared" ca="1" si="1962"/>
        <v>-87634.037292602734</v>
      </c>
      <c r="O92" s="350">
        <f t="shared" ca="1" si="1962"/>
        <v>-1055.7458180821918</v>
      </c>
      <c r="P92" s="350">
        <f t="shared" ca="1" si="1962"/>
        <v>-950.91324712328776</v>
      </c>
      <c r="Q92" s="350">
        <f t="shared" ca="1" si="1962"/>
        <v>-1049.8478005479453</v>
      </c>
      <c r="R92" s="350">
        <f t="shared" ca="1" si="1962"/>
        <v>-1013.1278630136986</v>
      </c>
      <c r="S92" s="350">
        <f t="shared" ca="1" si="1962"/>
        <v>-1043.9497830136986</v>
      </c>
      <c r="T92" s="350">
        <f t="shared" ca="1" si="1962"/>
        <v>-1007.420104109589</v>
      </c>
      <c r="U92" s="350">
        <f t="shared" ca="1" si="1962"/>
        <v>-1038.0517654794521</v>
      </c>
      <c r="V92" s="350">
        <f t="shared" ca="1" si="1962"/>
        <v>-1035.102756712329</v>
      </c>
      <c r="W92" s="350">
        <f t="shared" ca="1" si="1962"/>
        <v>-998.85846575342464</v>
      </c>
      <c r="X92" s="350">
        <f t="shared" ca="1" si="1962"/>
        <v>-1029.2047391780823</v>
      </c>
      <c r="Y92" s="350">
        <f t="shared" ca="1" si="1962"/>
        <v>-993.15070684931504</v>
      </c>
      <c r="Z92" s="350">
        <f t="shared" ca="1" si="1962"/>
        <v>-1023.3067216438358</v>
      </c>
      <c r="AA92" s="351">
        <f t="shared" ca="1" si="1962"/>
        <v>-12238.67977150685</v>
      </c>
      <c r="AB92" s="350">
        <f t="shared" ref="AB92:BA92" ca="1" si="1963">AB30-AB77</f>
        <v>-1020.3577128767124</v>
      </c>
      <c r="AC92" s="350">
        <f t="shared" ca="1" si="1963"/>
        <v>-918.94979726027395</v>
      </c>
      <c r="AD92" s="350">
        <f t="shared" ca="1" si="1963"/>
        <v>-1014.4596953424658</v>
      </c>
      <c r="AE92" s="350">
        <f t="shared" ca="1" si="1963"/>
        <v>-978.88130958904105</v>
      </c>
      <c r="AF92" s="350">
        <f t="shared" ca="1" si="1963"/>
        <v>-1008.5616778082193</v>
      </c>
      <c r="AG92" s="350">
        <f t="shared" ca="1" si="1963"/>
        <v>-973.17355068493146</v>
      </c>
      <c r="AH92" s="350">
        <f t="shared" ca="1" si="1963"/>
        <v>-1002.6636602739726</v>
      </c>
      <c r="AI92" s="350">
        <f t="shared" ca="1" si="1963"/>
        <v>-999.71465150684935</v>
      </c>
      <c r="AJ92" s="350">
        <f t="shared" ca="1" si="1963"/>
        <v>-964.61191232876718</v>
      </c>
      <c r="AK92" s="350">
        <f t="shared" ca="1" si="1963"/>
        <v>-993.81663397260274</v>
      </c>
      <c r="AL92" s="350">
        <f t="shared" ca="1" si="1963"/>
        <v>-958.90415342465758</v>
      </c>
      <c r="AM92" s="350">
        <f t="shared" ca="1" si="1963"/>
        <v>-987.91861643835614</v>
      </c>
      <c r="AN92" s="351">
        <f t="shared" ca="1" si="1963"/>
        <v>-11822.013371506848</v>
      </c>
      <c r="AO92" s="350">
        <f t="shared" ca="1" si="1963"/>
        <v>-982.27843387978135</v>
      </c>
      <c r="AP92" s="350">
        <f t="shared" ca="1" si="1963"/>
        <v>-916.15441912568315</v>
      </c>
      <c r="AQ92" s="350">
        <f t="shared" ca="1" si="1963"/>
        <v>-976.39653114754117</v>
      </c>
      <c r="AR92" s="350">
        <f t="shared" ca="1" si="1963"/>
        <v>-942.05378688524593</v>
      </c>
      <c r="AS92" s="350">
        <f t="shared" ca="1" si="1963"/>
        <v>-970.51462841530054</v>
      </c>
      <c r="AT92" s="350">
        <f t="shared" ca="1" si="1963"/>
        <v>-936.36162295081965</v>
      </c>
      <c r="AU92" s="350">
        <f t="shared" ca="1" si="1963"/>
        <v>-964.63272568306013</v>
      </c>
      <c r="AV92" s="350">
        <f t="shared" ca="1" si="1963"/>
        <v>-961.69177431694004</v>
      </c>
      <c r="AW92" s="350">
        <f t="shared" ca="1" si="1963"/>
        <v>-927.82337704918029</v>
      </c>
      <c r="AX92" s="350">
        <f t="shared" ca="1" si="1963"/>
        <v>-955.80987158469952</v>
      </c>
      <c r="AY92" s="350">
        <f t="shared" ca="1" si="1963"/>
        <v>-922.13121311475402</v>
      </c>
      <c r="AZ92" s="350">
        <f t="shared" ca="1" si="1963"/>
        <v>-949.92796885245912</v>
      </c>
      <c r="BA92" s="351">
        <f t="shared" ca="1" si="1963"/>
        <v>-11405.776353005464</v>
      </c>
      <c r="BB92" s="350">
        <f t="shared" ref="BB92:BN92" ca="1" si="1964">BB30-BB77</f>
        <v>-949.58150246575349</v>
      </c>
      <c r="BC92" s="350">
        <f t="shared" ca="1" si="1964"/>
        <v>-855.02289753424668</v>
      </c>
      <c r="BD92" s="350">
        <f t="shared" ca="1" si="1964"/>
        <v>-943.68348493150677</v>
      </c>
      <c r="BE92" s="350">
        <f t="shared" ca="1" si="1964"/>
        <v>-910.38820273972601</v>
      </c>
      <c r="BF92" s="350">
        <f t="shared" ca="1" si="1964"/>
        <v>-937.78546739726039</v>
      </c>
      <c r="BG92" s="350">
        <f t="shared" ca="1" si="1964"/>
        <v>-904.68044383561642</v>
      </c>
      <c r="BH92" s="350">
        <f t="shared" ca="1" si="1964"/>
        <v>-931.88744986301379</v>
      </c>
      <c r="BI92" s="350">
        <f t="shared" ca="1" si="1964"/>
        <v>-928.93844109589031</v>
      </c>
      <c r="BJ92" s="350">
        <f t="shared" ca="1" si="1964"/>
        <v>-896.11880547945202</v>
      </c>
      <c r="BK92" s="350">
        <f t="shared" ca="1" si="1964"/>
        <v>-923.04042356164393</v>
      </c>
      <c r="BL92" s="350">
        <f t="shared" ca="1" si="1964"/>
        <v>-890.41104657534243</v>
      </c>
      <c r="BM92" s="350">
        <f t="shared" ca="1" si="1964"/>
        <v>-917.14240602739733</v>
      </c>
      <c r="BN92" s="351">
        <f t="shared" ca="1" si="1964"/>
        <v>-10988.680571506849</v>
      </c>
      <c r="BO92" s="350">
        <f t="shared" ref="BO92:CA92" ca="1" si="1965">BO30-BO77</f>
        <v>-914.19339726027397</v>
      </c>
      <c r="BP92" s="350">
        <f t="shared" ca="1" si="1965"/>
        <v>-823.05944767123299</v>
      </c>
      <c r="BQ92" s="350">
        <f t="shared" ca="1" si="1965"/>
        <v>-908.29537972602748</v>
      </c>
      <c r="BR92" s="350">
        <f t="shared" ca="1" si="1965"/>
        <v>-876.14164931506855</v>
      </c>
      <c r="BS92" s="350">
        <f t="shared" ca="1" si="1965"/>
        <v>-902.39736219178099</v>
      </c>
      <c r="BT92" s="350">
        <f t="shared" ca="1" si="1965"/>
        <v>-870.43389041095895</v>
      </c>
      <c r="BU92" s="350">
        <f t="shared" ca="1" si="1965"/>
        <v>-896.49934465753427</v>
      </c>
      <c r="BV92" s="350">
        <f t="shared" ca="1" si="1965"/>
        <v>-893.55033589041102</v>
      </c>
      <c r="BW92" s="350">
        <f t="shared" ca="1" si="1965"/>
        <v>-861.87225205479456</v>
      </c>
      <c r="BX92" s="350">
        <f t="shared" ca="1" si="1965"/>
        <v>-887.65231835616453</v>
      </c>
      <c r="BY92" s="350">
        <f t="shared" ca="1" si="1965"/>
        <v>-856.16449315068496</v>
      </c>
      <c r="BZ92" s="350">
        <f t="shared" ca="1" si="1965"/>
        <v>-881.75430082191781</v>
      </c>
      <c r="CA92" s="351">
        <f t="shared" ca="1" si="1965"/>
        <v>-10572.014171506851</v>
      </c>
      <c r="CB92" s="350">
        <f t="shared" ref="CB92:CN92" ca="1" si="1966">CB30-CB77</f>
        <v>-878.80529205479456</v>
      </c>
      <c r="CC92" s="350">
        <f t="shared" ca="1" si="1966"/>
        <v>-791.09599780821918</v>
      </c>
      <c r="CD92" s="350">
        <f t="shared" ca="1" si="1966"/>
        <v>-872.90727452054796</v>
      </c>
      <c r="CE92" s="350">
        <f t="shared" ca="1" si="1966"/>
        <v>-841.89509589041097</v>
      </c>
      <c r="CF92" s="350">
        <f t="shared" ca="1" si="1966"/>
        <v>-867.00925698630135</v>
      </c>
      <c r="CG92" s="350">
        <f t="shared" ca="1" si="1966"/>
        <v>-836.18733698630137</v>
      </c>
      <c r="CH92" s="350">
        <f t="shared" ca="1" si="1966"/>
        <v>-861.11123945205486</v>
      </c>
      <c r="CI92" s="350">
        <f t="shared" ca="1" si="1966"/>
        <v>-858.1622306849315</v>
      </c>
      <c r="CJ92" s="350">
        <f t="shared" ca="1" si="1966"/>
        <v>-827.62569863013698</v>
      </c>
      <c r="CK92" s="350">
        <f t="shared" ca="1" si="1966"/>
        <v>-852.26421315068501</v>
      </c>
      <c r="CL92" s="350">
        <f t="shared" ca="1" si="1966"/>
        <v>-821.91793972602738</v>
      </c>
      <c r="CM92" s="350">
        <f t="shared" ca="1" si="1966"/>
        <v>-846.3661956164384</v>
      </c>
      <c r="CN92" s="351">
        <f t="shared" ca="1" si="1966"/>
        <v>-10155.347771506849</v>
      </c>
      <c r="CO92" s="350">
        <f t="shared" ref="CO92:EZ92" ca="1" si="1967">CO30-CO77</f>
        <v>-841.11276830601082</v>
      </c>
      <c r="CP92" s="350">
        <f t="shared" ca="1" si="1967"/>
        <v>-784.0962158469946</v>
      </c>
      <c r="CQ92" s="350">
        <f t="shared" ca="1" si="1967"/>
        <v>-835.23086557377053</v>
      </c>
      <c r="CR92" s="350">
        <f t="shared" ca="1" si="1967"/>
        <v>-805.44185245901633</v>
      </c>
      <c r="CS92" s="350">
        <f t="shared" ca="1" si="1967"/>
        <v>-829.34896284153012</v>
      </c>
      <c r="CT92" s="350">
        <f t="shared" ca="1" si="1967"/>
        <v>-799.74968852459006</v>
      </c>
      <c r="CU92" s="350">
        <f t="shared" ca="1" si="1967"/>
        <v>-823.4670601092896</v>
      </c>
      <c r="CV92" s="350">
        <f t="shared" ca="1" si="1967"/>
        <v>-820.52610874316952</v>
      </c>
      <c r="CW92" s="350">
        <f t="shared" ca="1" si="1967"/>
        <v>-791.21144262295081</v>
      </c>
      <c r="CX92" s="350">
        <f t="shared" ca="1" si="1967"/>
        <v>-814.64420601092911</v>
      </c>
      <c r="CY92" s="350">
        <f t="shared" ca="1" si="1967"/>
        <v>-785.51927868852465</v>
      </c>
      <c r="CZ92" s="350">
        <f t="shared" ca="1" si="1967"/>
        <v>-808.76230327868859</v>
      </c>
      <c r="DA92" s="351">
        <f t="shared" ca="1" si="1967"/>
        <v>-9739.1107530054669</v>
      </c>
      <c r="DB92" s="350">
        <f t="shared" ca="1" si="1967"/>
        <v>-808.02908164383564</v>
      </c>
      <c r="DC92" s="350">
        <f t="shared" ca="1" si="1967"/>
        <v>-727.16909808219179</v>
      </c>
      <c r="DD92" s="350">
        <f t="shared" ca="1" si="1967"/>
        <v>-802.13106410958903</v>
      </c>
      <c r="DE92" s="350">
        <f t="shared" ca="1" si="1967"/>
        <v>-773.40198904109582</v>
      </c>
      <c r="DF92" s="350">
        <f t="shared" ca="1" si="1967"/>
        <v>-796.23304657534243</v>
      </c>
      <c r="DG92" s="350">
        <f t="shared" ca="1" si="1967"/>
        <v>-767.69423013698633</v>
      </c>
      <c r="DH92" s="350">
        <f t="shared" ca="1" si="1967"/>
        <v>-790.33502904109594</v>
      </c>
      <c r="DI92" s="350">
        <f t="shared" ca="1" si="1967"/>
        <v>-787.38602027397269</v>
      </c>
      <c r="DJ92" s="350">
        <f t="shared" ca="1" si="1967"/>
        <v>-759.13259178082194</v>
      </c>
      <c r="DK92" s="350">
        <f t="shared" ca="1" si="1967"/>
        <v>-781.48800273972597</v>
      </c>
      <c r="DL92" s="350">
        <f t="shared" ca="1" si="1967"/>
        <v>-753.42483287671234</v>
      </c>
      <c r="DM92" s="350">
        <f t="shared" ca="1" si="1967"/>
        <v>-775.58998520547959</v>
      </c>
      <c r="DN92" s="351">
        <f t="shared" ca="1" si="1967"/>
        <v>-9322.0149715068492</v>
      </c>
      <c r="DO92" s="350">
        <f t="shared" ca="1" si="1967"/>
        <v>-772.64097643835623</v>
      </c>
      <c r="DP92" s="350">
        <f t="shared" ca="1" si="1967"/>
        <v>-695.20564821917822</v>
      </c>
      <c r="DQ92" s="350">
        <f t="shared" ca="1" si="1967"/>
        <v>-766.74295890410951</v>
      </c>
      <c r="DR92" s="350">
        <f t="shared" ca="1" si="1967"/>
        <v>-739.15543561643835</v>
      </c>
      <c r="DS92" s="350">
        <f t="shared" ca="1" si="1967"/>
        <v>-760.84494136986314</v>
      </c>
      <c r="DT92" s="350">
        <f t="shared" ca="1" si="1967"/>
        <v>-733.44767671232876</v>
      </c>
      <c r="DU92" s="350">
        <f t="shared" ca="1" si="1967"/>
        <v>-754.94692383561642</v>
      </c>
      <c r="DV92" s="350">
        <f t="shared" ca="1" si="1967"/>
        <v>-751.99791506849306</v>
      </c>
      <c r="DW92" s="350">
        <f t="shared" ca="1" si="1967"/>
        <v>-724.88603835616436</v>
      </c>
      <c r="DX92" s="350">
        <f t="shared" ca="1" si="1967"/>
        <v>-746.09989753424668</v>
      </c>
      <c r="DY92" s="350">
        <f t="shared" ca="1" si="1967"/>
        <v>-719.17827945205477</v>
      </c>
      <c r="DZ92" s="350">
        <f t="shared" ca="1" si="1967"/>
        <v>-740.20187999999996</v>
      </c>
      <c r="EA92" s="351">
        <f t="shared" ca="1" si="1967"/>
        <v>-8905.3485715068491</v>
      </c>
      <c r="EB92" s="350">
        <f t="shared" ca="1" si="1967"/>
        <v>-737.25287123287671</v>
      </c>
      <c r="EC92" s="350">
        <f t="shared" ca="1" si="1967"/>
        <v>-663.24219835616441</v>
      </c>
      <c r="ED92" s="350">
        <f t="shared" ca="1" si="1967"/>
        <v>-731.35485369863022</v>
      </c>
      <c r="EE92" s="350">
        <f t="shared" ca="1" si="1967"/>
        <v>-704.90888219178089</v>
      </c>
      <c r="EF92" s="350">
        <f t="shared" ca="1" si="1967"/>
        <v>-725.45683616438362</v>
      </c>
      <c r="EG92" s="350">
        <f t="shared" ca="1" si="1967"/>
        <v>-699.20112328767129</v>
      </c>
      <c r="EH92" s="350">
        <f t="shared" ca="1" si="1967"/>
        <v>-719.55881863013701</v>
      </c>
      <c r="EI92" s="350">
        <f t="shared" ca="1" si="1967"/>
        <v>-716.60980986301377</v>
      </c>
      <c r="EJ92" s="350">
        <f t="shared" ca="1" si="1967"/>
        <v>-690.63948493150679</v>
      </c>
      <c r="EK92" s="350">
        <f t="shared" ca="1" si="1967"/>
        <v>-710.71179232876716</v>
      </c>
      <c r="EL92" s="350">
        <f t="shared" ca="1" si="1967"/>
        <v>-684.93172602739719</v>
      </c>
      <c r="EM92" s="350">
        <f t="shared" ca="1" si="1967"/>
        <v>-704.81377479452055</v>
      </c>
      <c r="EN92" s="351">
        <f t="shared" ca="1" si="1967"/>
        <v>-8488.682171506849</v>
      </c>
      <c r="EO92" s="350">
        <f t="shared" ca="1" si="1967"/>
        <v>-699.94710273224041</v>
      </c>
      <c r="EP92" s="350">
        <f t="shared" ca="1" si="1967"/>
        <v>-652.03801256830604</v>
      </c>
      <c r="EQ92" s="350">
        <f t="shared" ca="1" si="1967"/>
        <v>-694.06520000000012</v>
      </c>
      <c r="ER92" s="350">
        <f t="shared" ca="1" si="1967"/>
        <v>-668.82991803278696</v>
      </c>
      <c r="ES92" s="350">
        <f t="shared" ca="1" si="1967"/>
        <v>-688.1832972677596</v>
      </c>
      <c r="ET92" s="350">
        <f t="shared" ca="1" si="1967"/>
        <v>-663.13775409836069</v>
      </c>
      <c r="EU92" s="350">
        <f t="shared" ca="1" si="1967"/>
        <v>-682.30139453551919</v>
      </c>
      <c r="EV92" s="350">
        <f t="shared" ca="1" si="1967"/>
        <v>-679.36044316939888</v>
      </c>
      <c r="EW92" s="350">
        <f t="shared" ca="1" si="1967"/>
        <v>-654.59950819672133</v>
      </c>
      <c r="EX92" s="350">
        <f t="shared" ca="1" si="1967"/>
        <v>-673.47854043715859</v>
      </c>
      <c r="EY92" s="350">
        <f t="shared" ca="1" si="1967"/>
        <v>-648.90734426229506</v>
      </c>
      <c r="EZ92" s="350">
        <f t="shared" ca="1" si="1967"/>
        <v>-667.59663770491807</v>
      </c>
      <c r="FA92" s="351">
        <f t="shared" ref="FA92:HL92" ca="1" si="1968">FA30-FA77</f>
        <v>-8072.4451530054639</v>
      </c>
      <c r="FB92" s="350">
        <f t="shared" ca="1" si="1968"/>
        <v>-666.47666082191779</v>
      </c>
      <c r="FC92" s="350">
        <f t="shared" ca="1" si="1968"/>
        <v>-599.31529863013702</v>
      </c>
      <c r="FD92" s="350">
        <f t="shared" ca="1" si="1968"/>
        <v>-660.5786432876713</v>
      </c>
      <c r="FE92" s="350">
        <f t="shared" ca="1" si="1968"/>
        <v>-636.41577534246574</v>
      </c>
      <c r="FF92" s="350">
        <f t="shared" ca="1" si="1968"/>
        <v>-654.68062575342469</v>
      </c>
      <c r="FG92" s="350">
        <f t="shared" ca="1" si="1968"/>
        <v>-630.70801643835614</v>
      </c>
      <c r="FH92" s="350">
        <f t="shared" ca="1" si="1968"/>
        <v>-648.78260821917809</v>
      </c>
      <c r="FI92" s="350">
        <f t="shared" ca="1" si="1968"/>
        <v>-645.83359945205484</v>
      </c>
      <c r="FJ92" s="350">
        <f t="shared" ca="1" si="1968"/>
        <v>-622.14637808219186</v>
      </c>
      <c r="FK92" s="350">
        <f t="shared" ca="1" si="1968"/>
        <v>-639.93558191780824</v>
      </c>
      <c r="FL92" s="350">
        <f t="shared" ca="1" si="1968"/>
        <v>-616.43861917808226</v>
      </c>
      <c r="FM92" s="350">
        <f t="shared" ca="1" si="1968"/>
        <v>-634.03756438356163</v>
      </c>
      <c r="FN92" s="351">
        <f t="shared" ca="1" si="1968"/>
        <v>-7655.3493715068489</v>
      </c>
      <c r="FO92" s="350">
        <f t="shared" ca="1" si="1968"/>
        <v>-631.08855561643838</v>
      </c>
      <c r="FP92" s="350">
        <f t="shared" ca="1" si="1968"/>
        <v>-567.35184876712333</v>
      </c>
      <c r="FQ92" s="350">
        <f t="shared" ca="1" si="1968"/>
        <v>-625.19053808219189</v>
      </c>
      <c r="FR92" s="350">
        <f t="shared" ca="1" si="1968"/>
        <v>-602.16922191780816</v>
      </c>
      <c r="FS92" s="350">
        <f t="shared" ca="1" si="1968"/>
        <v>-619.29252054794517</v>
      </c>
      <c r="FT92" s="350">
        <f t="shared" ca="1" si="1968"/>
        <v>-596.46146301369856</v>
      </c>
      <c r="FU92" s="350">
        <f t="shared" ca="1" si="1968"/>
        <v>-613.39450301369868</v>
      </c>
      <c r="FV92" s="350">
        <f t="shared" ca="1" si="1968"/>
        <v>-610.44549424657544</v>
      </c>
      <c r="FW92" s="350">
        <f t="shared" ca="1" si="1968"/>
        <v>-587.89982465753428</v>
      </c>
      <c r="FX92" s="350">
        <f t="shared" ca="1" si="1968"/>
        <v>-604.54747671232872</v>
      </c>
      <c r="FY92" s="350">
        <f t="shared" ca="1" si="1968"/>
        <v>-582.19206575342469</v>
      </c>
      <c r="FZ92" s="350">
        <f t="shared" ca="1" si="1968"/>
        <v>-598.64945917808234</v>
      </c>
      <c r="GA92" s="351">
        <f t="shared" ca="1" si="1968"/>
        <v>-7238.6829715068479</v>
      </c>
      <c r="GB92" s="350">
        <f t="shared" ca="1" si="1968"/>
        <v>-595.70045041095898</v>
      </c>
      <c r="GC92" s="350">
        <f t="shared" ca="1" si="1968"/>
        <v>-535.38839890410964</v>
      </c>
      <c r="GD92" s="350">
        <f t="shared" ca="1" si="1968"/>
        <v>-589.80243287671226</v>
      </c>
      <c r="GE92" s="350">
        <f t="shared" ca="1" si="1968"/>
        <v>-567.9226684931507</v>
      </c>
      <c r="GF92" s="350">
        <f t="shared" ca="1" si="1968"/>
        <v>-583.90441534246588</v>
      </c>
      <c r="GG92" s="350">
        <f t="shared" ca="1" si="1968"/>
        <v>-562.2149095890411</v>
      </c>
      <c r="GH92" s="350">
        <f t="shared" ca="1" si="1968"/>
        <v>-578.00639780821916</v>
      </c>
      <c r="GI92" s="350">
        <f t="shared" ca="1" si="1968"/>
        <v>-575.0573890410958</v>
      </c>
      <c r="GJ92" s="350">
        <f t="shared" ca="1" si="1968"/>
        <v>-553.6532712328767</v>
      </c>
      <c r="GK92" s="350">
        <f t="shared" ca="1" si="1968"/>
        <v>-569.15937150684942</v>
      </c>
      <c r="GL92" s="350">
        <f t="shared" ca="1" si="1968"/>
        <v>-547.94551232876711</v>
      </c>
      <c r="GM92" s="350">
        <f t="shared" ca="1" si="1968"/>
        <v>-563.26135397260271</v>
      </c>
      <c r="GN92" s="351">
        <f t="shared" ca="1" si="1968"/>
        <v>-6822.0165715068488</v>
      </c>
      <c r="GO92" s="350">
        <f t="shared" ca="1" si="1968"/>
        <v>-558.78143715846988</v>
      </c>
      <c r="GP92" s="350">
        <f t="shared" ca="1" si="1968"/>
        <v>-519.97980928961749</v>
      </c>
      <c r="GQ92" s="350">
        <f t="shared" ca="1" si="1968"/>
        <v>-552.89953442622959</v>
      </c>
      <c r="GR92" s="350">
        <f t="shared" ca="1" si="1968"/>
        <v>-532.21798360655737</v>
      </c>
      <c r="GS92" s="350">
        <f t="shared" ca="1" si="1968"/>
        <v>-547.01763169398919</v>
      </c>
      <c r="GT92" s="350">
        <f t="shared" ca="1" si="1968"/>
        <v>-526.52581967213109</v>
      </c>
      <c r="GU92" s="350">
        <f t="shared" ca="1" si="1968"/>
        <v>-541.13572896174867</v>
      </c>
      <c r="GV92" s="350">
        <f t="shared" ca="1" si="1968"/>
        <v>-538.19477759562847</v>
      </c>
      <c r="GW92" s="350">
        <f t="shared" ca="1" si="1968"/>
        <v>-517.98757377049185</v>
      </c>
      <c r="GX92" s="350">
        <f t="shared" ca="1" si="1968"/>
        <v>-532.31287486338806</v>
      </c>
      <c r="GY92" s="350">
        <f t="shared" ca="1" si="1968"/>
        <v>-512.29540983606557</v>
      </c>
      <c r="GZ92" s="350">
        <f t="shared" ca="1" si="1968"/>
        <v>-526.43097213114766</v>
      </c>
      <c r="HA92" s="351">
        <f t="shared" ca="1" si="1968"/>
        <v>-6405.7795530054645</v>
      </c>
      <c r="HB92" s="350">
        <f t="shared" ca="1" si="1968"/>
        <v>-524.92424000000005</v>
      </c>
      <c r="HC92" s="350">
        <f t="shared" ca="1" si="1968"/>
        <v>-471.46149917808219</v>
      </c>
      <c r="HD92" s="350">
        <f t="shared" ca="1" si="1968"/>
        <v>-519.02622246575345</v>
      </c>
      <c r="HE92" s="350">
        <f t="shared" ca="1" si="1968"/>
        <v>-499.4295616438356</v>
      </c>
      <c r="HF92" s="350">
        <f t="shared" ca="1" si="1968"/>
        <v>-513.12820493150684</v>
      </c>
      <c r="HG92" s="350">
        <f t="shared" ca="1" si="1968"/>
        <v>-493.72180273972606</v>
      </c>
      <c r="HH92" s="350">
        <f t="shared" ca="1" si="1968"/>
        <v>-507.23018739726029</v>
      </c>
      <c r="HI92" s="350">
        <f t="shared" ca="1" si="1968"/>
        <v>-504.28117863013705</v>
      </c>
      <c r="HJ92" s="350">
        <f t="shared" ca="1" si="1968"/>
        <v>-485.16016438356166</v>
      </c>
      <c r="HK92" s="350">
        <f t="shared" ca="1" si="1968"/>
        <v>-498.38316109589044</v>
      </c>
      <c r="HL92" s="350">
        <f t="shared" ca="1" si="1968"/>
        <v>-479.45240547945207</v>
      </c>
      <c r="HM92" s="350">
        <f t="shared" ref="HM92:JX92" ca="1" si="1969">HM30-HM77</f>
        <v>-492.48514356164384</v>
      </c>
      <c r="HN92" s="351">
        <f t="shared" ca="1" si="1969"/>
        <v>-5988.6837715068496</v>
      </c>
      <c r="HO92" s="350">
        <f t="shared" ca="1" si="1969"/>
        <v>-489.53613479452065</v>
      </c>
      <c r="HP92" s="350">
        <f t="shared" ca="1" si="1969"/>
        <v>-439.4980493150685</v>
      </c>
      <c r="HQ92" s="350">
        <f t="shared" ca="1" si="1969"/>
        <v>-483.63811726027399</v>
      </c>
      <c r="HR92" s="350">
        <f t="shared" ca="1" si="1969"/>
        <v>-465.18300821917808</v>
      </c>
      <c r="HS92" s="350">
        <f t="shared" ca="1" si="1969"/>
        <v>-477.74009972602738</v>
      </c>
      <c r="HT92" s="350">
        <f t="shared" ca="1" si="1969"/>
        <v>-459.47524931506848</v>
      </c>
      <c r="HU92" s="350">
        <f t="shared" ca="1" si="1969"/>
        <v>-471.84208219178083</v>
      </c>
      <c r="HV92" s="350">
        <f t="shared" ca="1" si="1969"/>
        <v>-468.89307342465759</v>
      </c>
      <c r="HW92" s="350">
        <f t="shared" ca="1" si="1969"/>
        <v>-450.91361095890409</v>
      </c>
      <c r="HX92" s="350">
        <f t="shared" ca="1" si="1969"/>
        <v>-462.99505589041098</v>
      </c>
      <c r="HY92" s="350">
        <f t="shared" ca="1" si="1969"/>
        <v>-445.20585205479449</v>
      </c>
      <c r="HZ92" s="350">
        <f t="shared" ca="1" si="1969"/>
        <v>-457.09703835616443</v>
      </c>
      <c r="IA92" s="351">
        <f t="shared" ca="1" si="1969"/>
        <v>-5572.0173715068495</v>
      </c>
      <c r="IB92" s="350">
        <f t="shared" ca="1" si="1969"/>
        <v>-454.14802958904113</v>
      </c>
      <c r="IC92" s="350">
        <f t="shared" ca="1" si="1969"/>
        <v>-407.53459945205481</v>
      </c>
      <c r="ID92" s="350">
        <f t="shared" ca="1" si="1969"/>
        <v>-448.25001205479452</v>
      </c>
      <c r="IE92" s="350">
        <f t="shared" ca="1" si="1969"/>
        <v>-430.93645479452056</v>
      </c>
      <c r="IF92" s="350">
        <f t="shared" ca="1" si="1969"/>
        <v>-442.35199452054792</v>
      </c>
      <c r="IG92" s="350">
        <f t="shared" ca="1" si="1969"/>
        <v>-425.22869589041096</v>
      </c>
      <c r="IH92" s="350">
        <f t="shared" ca="1" si="1969"/>
        <v>-436.45397698630137</v>
      </c>
      <c r="II92" s="350">
        <f t="shared" ca="1" si="1969"/>
        <v>-433.50496821917807</v>
      </c>
      <c r="IJ92" s="350">
        <f t="shared" ca="1" si="1969"/>
        <v>-416.66705753424657</v>
      </c>
      <c r="IK92" s="350">
        <f t="shared" ca="1" si="1969"/>
        <v>-427.60695068493146</v>
      </c>
      <c r="IL92" s="350">
        <f t="shared" ca="1" si="1969"/>
        <v>-410.95929863013697</v>
      </c>
      <c r="IM92" s="350">
        <f t="shared" ca="1" si="1969"/>
        <v>-421.70893315068491</v>
      </c>
      <c r="IN92" s="351">
        <f t="shared" ca="1" si="1969"/>
        <v>-5155.3509715068485</v>
      </c>
      <c r="IO92" s="350">
        <f t="shared" ca="1" si="1969"/>
        <v>-417.61577158469947</v>
      </c>
      <c r="IP92" s="350">
        <f t="shared" ca="1" si="1969"/>
        <v>-387.921606010929</v>
      </c>
      <c r="IQ92" s="350">
        <f t="shared" ca="1" si="1969"/>
        <v>-411.73386885245901</v>
      </c>
      <c r="IR92" s="350">
        <f t="shared" ca="1" si="1969"/>
        <v>-395.60604918032783</v>
      </c>
      <c r="IS92" s="350">
        <f t="shared" ca="1" si="1969"/>
        <v>-405.85196612021855</v>
      </c>
      <c r="IT92" s="350">
        <f t="shared" ca="1" si="1969"/>
        <v>-389.91388524590167</v>
      </c>
      <c r="IU92" s="350">
        <f t="shared" ca="1" si="1969"/>
        <v>-399.9700633879782</v>
      </c>
      <c r="IV92" s="350">
        <f t="shared" ca="1" si="1969"/>
        <v>-397.02911202185794</v>
      </c>
      <c r="IW92" s="350">
        <f t="shared" ca="1" si="1969"/>
        <v>-381.37563934426231</v>
      </c>
      <c r="IX92" s="350">
        <f t="shared" ca="1" si="1969"/>
        <v>-391.14720928961748</v>
      </c>
      <c r="IY92" s="350">
        <f t="shared" ca="1" si="1969"/>
        <v>-375.68347540983603</v>
      </c>
      <c r="IZ92" s="350">
        <f t="shared" ca="1" si="1969"/>
        <v>-385.26530655737713</v>
      </c>
      <c r="JA92" s="351">
        <f t="shared" ca="1" si="1969"/>
        <v>-4739.1139530054643</v>
      </c>
      <c r="JB92" s="350">
        <f t="shared" ca="1" si="1969"/>
        <v>-383.37181917808215</v>
      </c>
      <c r="JC92" s="350">
        <f t="shared" ca="1" si="1969"/>
        <v>-343.60769972602742</v>
      </c>
      <c r="JD92" s="350">
        <f t="shared" ca="1" si="1969"/>
        <v>-377.4738016438356</v>
      </c>
      <c r="JE92" s="350">
        <f t="shared" ca="1" si="1969"/>
        <v>-362.44334794520546</v>
      </c>
      <c r="JF92" s="350">
        <f t="shared" ca="1" si="1969"/>
        <v>-371.57578410958905</v>
      </c>
      <c r="JG92" s="350">
        <f t="shared" ca="1" si="1969"/>
        <v>-356.73558904109586</v>
      </c>
      <c r="JH92" s="350">
        <f t="shared" ca="1" si="1969"/>
        <v>-365.6777665753425</v>
      </c>
      <c r="JI92" s="350">
        <f t="shared" ca="1" si="1969"/>
        <v>-362.7287578082192</v>
      </c>
      <c r="JJ92" s="350">
        <f t="shared" ca="1" si="1969"/>
        <v>-348.17395068493147</v>
      </c>
      <c r="JK92" s="350">
        <f t="shared" ca="1" si="1969"/>
        <v>-356.83074027397265</v>
      </c>
      <c r="JL92" s="350">
        <f t="shared" ca="1" si="1969"/>
        <v>-342.46619178082193</v>
      </c>
      <c r="JM92" s="350">
        <f t="shared" ca="1" si="1969"/>
        <v>-350.93272273972605</v>
      </c>
      <c r="JN92" s="351">
        <f t="shared" ca="1" si="1969"/>
        <v>-4322.0181715068493</v>
      </c>
      <c r="JO92" s="350">
        <f t="shared" ca="1" si="1969"/>
        <v>-347.98371397260274</v>
      </c>
      <c r="JP92" s="350">
        <f t="shared" ca="1" si="1969"/>
        <v>-311.64424986301367</v>
      </c>
      <c r="JQ92" s="350">
        <f t="shared" ca="1" si="1969"/>
        <v>-342.08569643835619</v>
      </c>
      <c r="JR92" s="350">
        <f t="shared" ca="1" si="1969"/>
        <v>-328.19679452054794</v>
      </c>
      <c r="JS92" s="350">
        <f t="shared" ca="1" si="1969"/>
        <v>-336.18767890410965</v>
      </c>
      <c r="JT92" s="350">
        <f t="shared" ca="1" si="1969"/>
        <v>-322.48903561643834</v>
      </c>
      <c r="JU92" s="350">
        <f t="shared" ca="1" si="1969"/>
        <v>-330.28966136986304</v>
      </c>
      <c r="JV92" s="350">
        <f t="shared" ca="1" si="1969"/>
        <v>-327.34065260273974</v>
      </c>
      <c r="JW92" s="350">
        <f t="shared" ca="1" si="1969"/>
        <v>-313.92739726027401</v>
      </c>
      <c r="JX92" s="350">
        <f t="shared" ca="1" si="1969"/>
        <v>-321.44263506849319</v>
      </c>
      <c r="JY92" s="350">
        <f t="shared" ref="JY92:MJ92" ca="1" si="1970">JY30-JY77</f>
        <v>-308.21963835616441</v>
      </c>
      <c r="JZ92" s="350">
        <f t="shared" ca="1" si="1970"/>
        <v>-315.54461753424658</v>
      </c>
      <c r="KA92" s="351">
        <f t="shared" ca="1" si="1970"/>
        <v>-3905.3517715068497</v>
      </c>
      <c r="KB92" s="350">
        <f t="shared" ca="1" si="1970"/>
        <v>-312.59560876712334</v>
      </c>
      <c r="KC92" s="350">
        <f t="shared" ca="1" si="1970"/>
        <v>-279.68079999999998</v>
      </c>
      <c r="KD92" s="350">
        <f t="shared" ca="1" si="1970"/>
        <v>-306.69759123287673</v>
      </c>
      <c r="KE92" s="350">
        <f t="shared" ca="1" si="1970"/>
        <v>-293.95024109589042</v>
      </c>
      <c r="KF92" s="350">
        <f t="shared" ca="1" si="1970"/>
        <v>-300.79957369863013</v>
      </c>
      <c r="KG92" s="350">
        <f t="shared" ca="1" si="1970"/>
        <v>-288.24248219178082</v>
      </c>
      <c r="KH92" s="350">
        <f t="shared" ca="1" si="1970"/>
        <v>-294.90155616438352</v>
      </c>
      <c r="KI92" s="350">
        <f t="shared" ca="1" si="1970"/>
        <v>-291.95254739726033</v>
      </c>
      <c r="KJ92" s="350">
        <f t="shared" ca="1" si="1970"/>
        <v>-279.68084383561643</v>
      </c>
      <c r="KK92" s="350">
        <f t="shared" ca="1" si="1970"/>
        <v>-286.05452986301373</v>
      </c>
      <c r="KL92" s="350">
        <f t="shared" ca="1" si="1970"/>
        <v>-273.97308493150683</v>
      </c>
      <c r="KM92" s="350">
        <f t="shared" ca="1" si="1970"/>
        <v>-280.15651232876712</v>
      </c>
      <c r="KN92" s="351">
        <f t="shared" ca="1" si="1970"/>
        <v>-3488.6853715068501</v>
      </c>
      <c r="KO92" s="350">
        <f t="shared" ca="1" si="1970"/>
        <v>-276.45010601092901</v>
      </c>
      <c r="KP92" s="350">
        <f t="shared" ca="1" si="1970"/>
        <v>-255.86340273224044</v>
      </c>
      <c r="KQ92" s="350">
        <f t="shared" ca="1" si="1970"/>
        <v>-270.56820327868854</v>
      </c>
      <c r="KR92" s="350">
        <f t="shared" ca="1" si="1970"/>
        <v>-258.99411475409835</v>
      </c>
      <c r="KS92" s="350">
        <f t="shared" ca="1" si="1970"/>
        <v>-264.68630054644808</v>
      </c>
      <c r="KT92" s="350">
        <f t="shared" ca="1" si="1970"/>
        <v>-253.30195081967216</v>
      </c>
      <c r="KU92" s="350">
        <f t="shared" ca="1" si="1970"/>
        <v>-258.80439781420768</v>
      </c>
      <c r="KV92" s="350">
        <f t="shared" ca="1" si="1970"/>
        <v>-255.86344644808747</v>
      </c>
      <c r="KW92" s="350">
        <f t="shared" ca="1" si="1970"/>
        <v>-244.76370491803277</v>
      </c>
      <c r="KX92" s="350">
        <f t="shared" ca="1" si="1970"/>
        <v>-249.98154371584698</v>
      </c>
      <c r="KY92" s="350">
        <f t="shared" ca="1" si="1970"/>
        <v>-239.07154098360655</v>
      </c>
      <c r="KZ92" s="350">
        <f t="shared" ca="1" si="1970"/>
        <v>-244.09964098360658</v>
      </c>
      <c r="LA92" s="351">
        <f t="shared" ca="1" si="1970"/>
        <v>-3072.4483530054645</v>
      </c>
      <c r="LB92" s="350">
        <f t="shared" ca="1" si="1970"/>
        <v>-241.81939835616438</v>
      </c>
      <c r="LC92" s="350">
        <f t="shared" ca="1" si="1970"/>
        <v>-215.75390027397262</v>
      </c>
      <c r="LD92" s="350">
        <f t="shared" ca="1" si="1970"/>
        <v>-235.92138082191781</v>
      </c>
      <c r="LE92" s="350">
        <f t="shared" ca="1" si="1970"/>
        <v>-225.45713424657535</v>
      </c>
      <c r="LF92" s="350">
        <f t="shared" ca="1" si="1970"/>
        <v>-230.02336328767126</v>
      </c>
      <c r="LG92" s="350">
        <f t="shared" ca="1" si="1970"/>
        <v>-219.74937534246575</v>
      </c>
      <c r="LH92" s="350">
        <f t="shared" ca="1" si="1970"/>
        <v>-224.12534575342465</v>
      </c>
      <c r="LI92" s="350">
        <f t="shared" ca="1" si="1970"/>
        <v>-221.17633698630138</v>
      </c>
      <c r="LJ92" s="350">
        <f t="shared" ca="1" si="1970"/>
        <v>-211.18773698630136</v>
      </c>
      <c r="LK92" s="350">
        <f t="shared" ca="1" si="1970"/>
        <v>-215.27831945205483</v>
      </c>
      <c r="LL92" s="350">
        <f t="shared" ca="1" si="1970"/>
        <v>-205.47997808219179</v>
      </c>
      <c r="LM92" s="350">
        <f t="shared" ca="1" si="1970"/>
        <v>-209.38030191780823</v>
      </c>
      <c r="LN92" s="351">
        <f t="shared" ca="1" si="1970"/>
        <v>-2655.3525715068495</v>
      </c>
      <c r="LO92" s="350">
        <f t="shared" ca="1" si="1970"/>
        <v>-206.43129315068495</v>
      </c>
      <c r="LP92" s="350">
        <f t="shared" ca="1" si="1970"/>
        <v>-183.79045041095893</v>
      </c>
      <c r="LQ92" s="350">
        <f t="shared" ca="1" si="1970"/>
        <v>-200.5332756164384</v>
      </c>
      <c r="LR92" s="350">
        <f t="shared" ca="1" si="1970"/>
        <v>-191.2105808219178</v>
      </c>
      <c r="LS92" s="350">
        <f t="shared" ca="1" si="1970"/>
        <v>-194.63525808219177</v>
      </c>
      <c r="LT92" s="350">
        <f t="shared" ca="1" si="1970"/>
        <v>-185.50282191780821</v>
      </c>
      <c r="LU92" s="350">
        <f t="shared" ca="1" si="1970"/>
        <v>-188.73724054794519</v>
      </c>
      <c r="LV92" s="350">
        <f t="shared" ca="1" si="1970"/>
        <v>-185.78823178082195</v>
      </c>
      <c r="LW92" s="350">
        <f t="shared" ca="1" si="1970"/>
        <v>-176.94118356164384</v>
      </c>
      <c r="LX92" s="350">
        <f t="shared" ca="1" si="1970"/>
        <v>-179.89021424657534</v>
      </c>
      <c r="LY92" s="350">
        <f t="shared" ca="1" si="1970"/>
        <v>-171.23342465753424</v>
      </c>
      <c r="LZ92" s="350">
        <f t="shared" ca="1" si="1970"/>
        <v>-173.99219671232879</v>
      </c>
      <c r="MA92" s="351">
        <f t="shared" ca="1" si="1970"/>
        <v>-2238.6861715068494</v>
      </c>
      <c r="MB92" s="350">
        <f t="shared" ca="1" si="1970"/>
        <v>-171.04318794520549</v>
      </c>
      <c r="MC92" s="350">
        <f t="shared" ca="1" si="1970"/>
        <v>-151.8270005479452</v>
      </c>
      <c r="MD92" s="350">
        <f t="shared" ca="1" si="1970"/>
        <v>-165.14517041095891</v>
      </c>
      <c r="ME92" s="350">
        <f t="shared" ca="1" si="1970"/>
        <v>-156.96402739726028</v>
      </c>
      <c r="MF92" s="350">
        <f t="shared" ca="1" si="1970"/>
        <v>-159.24715287671236</v>
      </c>
      <c r="MG92" s="350">
        <f t="shared" ca="1" si="1970"/>
        <v>-151.25626849315069</v>
      </c>
      <c r="MH92" s="350">
        <f t="shared" ca="1" si="1970"/>
        <v>-153.34913534246579</v>
      </c>
      <c r="MI92" s="350">
        <f t="shared" ca="1" si="1970"/>
        <v>-150.40012657534245</v>
      </c>
      <c r="MJ92" s="350">
        <f t="shared" ca="1" si="1970"/>
        <v>-142.69463013698629</v>
      </c>
      <c r="MK92" s="350">
        <f t="shared" ref="MK92:ON92" ca="1" si="1971">MK30-MK77</f>
        <v>-144.50210904109591</v>
      </c>
      <c r="ML92" s="350">
        <f t="shared" ca="1" si="1971"/>
        <v>-136.98687123287669</v>
      </c>
      <c r="MM92" s="350">
        <f t="shared" ca="1" si="1971"/>
        <v>-138.60409150684933</v>
      </c>
      <c r="MN92" s="351">
        <f t="shared" ca="1" si="1971"/>
        <v>-1822.0197715068493</v>
      </c>
      <c r="MO92" s="350">
        <f t="shared" ca="1" si="1971"/>
        <v>-135.28444043715848</v>
      </c>
      <c r="MP92" s="350">
        <f t="shared" ca="1" si="1971"/>
        <v>-123.80519945355192</v>
      </c>
      <c r="MQ92" s="350">
        <f t="shared" ca="1" si="1971"/>
        <v>-129.40253770491805</v>
      </c>
      <c r="MR92" s="350">
        <f t="shared" ca="1" si="1971"/>
        <v>-122.38218032786885</v>
      </c>
      <c r="MS92" s="350">
        <f t="shared" ca="1" si="1971"/>
        <v>-123.52063497267761</v>
      </c>
      <c r="MT92" s="350">
        <f t="shared" ca="1" si="1971"/>
        <v>-116.69001639344262</v>
      </c>
      <c r="MU92" s="350">
        <f t="shared" ca="1" si="1971"/>
        <v>-117.63873224043715</v>
      </c>
      <c r="MV92" s="350">
        <f t="shared" ca="1" si="1971"/>
        <v>-114.69778087431696</v>
      </c>
      <c r="MW92" s="350">
        <f t="shared" ca="1" si="1971"/>
        <v>-108.15177049180328</v>
      </c>
      <c r="MX92" s="350">
        <f t="shared" ca="1" si="1971"/>
        <v>-108.8158781420765</v>
      </c>
      <c r="MY92" s="350">
        <f t="shared" ca="1" si="1971"/>
        <v>-102.45960655737704</v>
      </c>
      <c r="MZ92" s="350">
        <f t="shared" ca="1" si="1971"/>
        <v>-102.93397540983607</v>
      </c>
      <c r="NA92" s="351">
        <f t="shared" ca="1" si="1971"/>
        <v>-1405.7827530054647</v>
      </c>
      <c r="NB92" s="350">
        <f t="shared" ca="1" si="1971"/>
        <v>-100.26697753424659</v>
      </c>
      <c r="NC92" s="350">
        <f t="shared" ca="1" si="1971"/>
        <v>-87.900100821917803</v>
      </c>
      <c r="ND92" s="350">
        <f t="shared" ca="1" si="1971"/>
        <v>-94.368959999999987</v>
      </c>
      <c r="NE92" s="350">
        <f t="shared" ca="1" si="1971"/>
        <v>-88.470920547945212</v>
      </c>
      <c r="NF92" s="350">
        <f t="shared" ca="1" si="1971"/>
        <v>-88.470942465753424</v>
      </c>
      <c r="NG92" s="350">
        <f t="shared" ca="1" si="1971"/>
        <v>-82.763161643835616</v>
      </c>
      <c r="NH92" s="350">
        <f t="shared" ca="1" si="1971"/>
        <v>-82.572924931506861</v>
      </c>
      <c r="NI92" s="350">
        <f t="shared" ca="1" si="1971"/>
        <v>-79.623916164383573</v>
      </c>
      <c r="NJ92" s="350">
        <f t="shared" ca="1" si="1971"/>
        <v>-74.201523287671236</v>
      </c>
      <c r="NK92" s="350">
        <f t="shared" ca="1" si="1971"/>
        <v>-73.725898630136982</v>
      </c>
      <c r="NL92" s="350">
        <f t="shared" ca="1" si="1971"/>
        <v>-68.493764383561654</v>
      </c>
      <c r="NM92" s="350">
        <f t="shared" ca="1" si="1971"/>
        <v>-67.827881095890419</v>
      </c>
      <c r="NN92" s="351">
        <f t="shared" ca="1" si="1971"/>
        <v>-988.6869715068492</v>
      </c>
      <c r="NO92" s="350">
        <f t="shared" ca="1" si="1971"/>
        <v>-64.87887232876713</v>
      </c>
      <c r="NP92" s="350">
        <f t="shared" ca="1" si="1971"/>
        <v>-55.936650958904117</v>
      </c>
      <c r="NQ92" s="350">
        <f t="shared" ca="1" si="1971"/>
        <v>-58.980854794520553</v>
      </c>
      <c r="NR92" s="350">
        <f t="shared" ca="1" si="1971"/>
        <v>-54.224367123287671</v>
      </c>
      <c r="NS92" s="350">
        <f t="shared" ca="1" si="1971"/>
        <v>-53.082837260273976</v>
      </c>
      <c r="NT92" s="350">
        <f t="shared" ca="1" si="1971"/>
        <v>-48.516608219178082</v>
      </c>
      <c r="NU92" s="350">
        <f t="shared" ca="1" si="1971"/>
        <v>-47.184819726027392</v>
      </c>
      <c r="NV92" s="350">
        <f t="shared" ca="1" si="1971"/>
        <v>-44.235810958904111</v>
      </c>
      <c r="NW92" s="350">
        <f t="shared" ca="1" si="1971"/>
        <v>-39.954969863013702</v>
      </c>
      <c r="NX92" s="350">
        <f t="shared" ca="1" si="1971"/>
        <v>-38.337793424657541</v>
      </c>
      <c r="NY92" s="350">
        <f t="shared" ca="1" si="1971"/>
        <v>-34.247210958904105</v>
      </c>
      <c r="NZ92" s="350">
        <f t="shared" ca="1" si="1971"/>
        <v>-32.439775890410964</v>
      </c>
      <c r="OA92" s="351">
        <f t="shared" ca="1" si="1971"/>
        <v>-572.02057150684936</v>
      </c>
      <c r="OB92" s="350">
        <f t="shared" ca="1" si="1971"/>
        <v>-29.490767123287672</v>
      </c>
      <c r="OC92" s="350">
        <f t="shared" ca="1" si="1971"/>
        <v>-23.97320109589041</v>
      </c>
      <c r="OD92" s="350">
        <f t="shared" ca="1" si="1971"/>
        <v>-23.592749589041095</v>
      </c>
      <c r="OE92" s="350">
        <f t="shared" ca="1" si="1971"/>
        <v>-19.977813698630136</v>
      </c>
      <c r="OF92" s="350">
        <f t="shared" ca="1" si="1971"/>
        <v>-17.694732054794521</v>
      </c>
      <c r="OG92" s="350">
        <f t="shared" ca="1" si="1971"/>
        <v>-14.270054794520547</v>
      </c>
      <c r="OH92" s="350">
        <f t="shared" ca="1" si="1971"/>
        <v>-11.796714520547944</v>
      </c>
      <c r="OI92" s="350">
        <f t="shared" ca="1" si="1971"/>
        <v>-8.8477057534246573</v>
      </c>
      <c r="OJ92" s="350">
        <f t="shared" ca="1" si="1971"/>
        <v>-5.7084164383561644</v>
      </c>
      <c r="OK92" s="350">
        <f t="shared" ca="1" si="1971"/>
        <v>0</v>
      </c>
      <c r="OL92" s="350">
        <f t="shared" ca="1" si="1971"/>
        <v>0</v>
      </c>
      <c r="OM92" s="350">
        <f t="shared" ca="1" si="1971"/>
        <v>0</v>
      </c>
      <c r="ON92" s="351">
        <f t="shared" ca="1" si="1971"/>
        <v>-155.35215506849312</v>
      </c>
    </row>
    <row r="93" spans="1:404" outlineLevel="1">
      <c r="A93" s="320" t="s">
        <v>228</v>
      </c>
      <c r="B93" s="350">
        <f t="shared" ref="B93:AA93" si="1972">B33-B85</f>
        <v>0</v>
      </c>
      <c r="C93" s="350">
        <f t="shared" ca="1" si="1972"/>
        <v>0</v>
      </c>
      <c r="D93" s="350">
        <f t="shared" ca="1" si="1972"/>
        <v>0</v>
      </c>
      <c r="E93" s="350">
        <f t="shared" ca="1" si="1972"/>
        <v>0</v>
      </c>
      <c r="F93" s="350">
        <f t="shared" ca="1" si="1972"/>
        <v>0</v>
      </c>
      <c r="G93" s="350">
        <f t="shared" ca="1" si="1972"/>
        <v>0</v>
      </c>
      <c r="H93" s="350">
        <f t="shared" ca="1" si="1972"/>
        <v>0</v>
      </c>
      <c r="I93" s="350">
        <f t="shared" ca="1" si="1972"/>
        <v>0</v>
      </c>
      <c r="J93" s="350">
        <f t="shared" ca="1" si="1972"/>
        <v>0</v>
      </c>
      <c r="K93" s="350">
        <f t="shared" ca="1" si="1972"/>
        <v>250000</v>
      </c>
      <c r="L93" s="350">
        <f t="shared" ca="1" si="1972"/>
        <v>-694.44399999999996</v>
      </c>
      <c r="M93" s="350">
        <f t="shared" ca="1" si="1972"/>
        <v>-694.44399999999996</v>
      </c>
      <c r="N93" s="351">
        <f t="shared" ca="1" si="1972"/>
        <v>248611.11199999999</v>
      </c>
      <c r="O93" s="350">
        <f t="shared" ca="1" si="1972"/>
        <v>-694.44399999999996</v>
      </c>
      <c r="P93" s="350">
        <f t="shared" ca="1" si="1972"/>
        <v>-694.44399999999996</v>
      </c>
      <c r="Q93" s="350">
        <f t="shared" ca="1" si="1972"/>
        <v>-694.44399999999996</v>
      </c>
      <c r="R93" s="350">
        <f t="shared" ca="1" si="1972"/>
        <v>-694.44399999999996</v>
      </c>
      <c r="S93" s="350">
        <f t="shared" ca="1" si="1972"/>
        <v>-694.44399999999996</v>
      </c>
      <c r="T93" s="350">
        <f t="shared" ca="1" si="1972"/>
        <v>-694.44399999999996</v>
      </c>
      <c r="U93" s="350">
        <f t="shared" ca="1" si="1972"/>
        <v>-694.44399999999996</v>
      </c>
      <c r="V93" s="350">
        <f t="shared" ca="1" si="1972"/>
        <v>-694.44399999999996</v>
      </c>
      <c r="W93" s="350">
        <f t="shared" ca="1" si="1972"/>
        <v>-694.44399999999996</v>
      </c>
      <c r="X93" s="350">
        <f t="shared" ca="1" si="1972"/>
        <v>-694.44399999999996</v>
      </c>
      <c r="Y93" s="350">
        <f t="shared" ca="1" si="1972"/>
        <v>-694.44399999999996</v>
      </c>
      <c r="Z93" s="350">
        <f t="shared" ca="1" si="1972"/>
        <v>-694.44399999999996</v>
      </c>
      <c r="AA93" s="351">
        <f t="shared" ca="1" si="1972"/>
        <v>-8333.3279999999977</v>
      </c>
      <c r="AB93" s="350">
        <f t="shared" ref="AB93:BA93" ca="1" si="1973">AB33-AB85</f>
        <v>-694.44399999999996</v>
      </c>
      <c r="AC93" s="350">
        <f t="shared" ca="1" si="1973"/>
        <v>-694.44399999999996</v>
      </c>
      <c r="AD93" s="350">
        <f t="shared" ca="1" si="1973"/>
        <v>-694.44399999999996</v>
      </c>
      <c r="AE93" s="350">
        <f t="shared" ca="1" si="1973"/>
        <v>-694.44399999999996</v>
      </c>
      <c r="AF93" s="350">
        <f t="shared" ca="1" si="1973"/>
        <v>-694.44399999999996</v>
      </c>
      <c r="AG93" s="350">
        <f t="shared" ca="1" si="1973"/>
        <v>-694.44399999999996</v>
      </c>
      <c r="AH93" s="350">
        <f t="shared" ca="1" si="1973"/>
        <v>-694.44399999999996</v>
      </c>
      <c r="AI93" s="350">
        <f t="shared" ca="1" si="1973"/>
        <v>-694.44399999999996</v>
      </c>
      <c r="AJ93" s="350">
        <f t="shared" ca="1" si="1973"/>
        <v>-694.44399999999996</v>
      </c>
      <c r="AK93" s="350">
        <f t="shared" ca="1" si="1973"/>
        <v>-694.44399999999996</v>
      </c>
      <c r="AL93" s="350">
        <f t="shared" ca="1" si="1973"/>
        <v>-694.44399999999996</v>
      </c>
      <c r="AM93" s="350">
        <f t="shared" ca="1" si="1973"/>
        <v>-694.44399999999996</v>
      </c>
      <c r="AN93" s="351">
        <f t="shared" ca="1" si="1973"/>
        <v>-8333.3279999999977</v>
      </c>
      <c r="AO93" s="350">
        <f t="shared" ca="1" si="1973"/>
        <v>-694.44399999999996</v>
      </c>
      <c r="AP93" s="350">
        <f t="shared" ca="1" si="1973"/>
        <v>-694.44399999999996</v>
      </c>
      <c r="AQ93" s="350">
        <f t="shared" ca="1" si="1973"/>
        <v>-694.44399999999996</v>
      </c>
      <c r="AR93" s="350">
        <f t="shared" ca="1" si="1973"/>
        <v>-694.44399999999996</v>
      </c>
      <c r="AS93" s="350">
        <f t="shared" ca="1" si="1973"/>
        <v>-694.44399999999996</v>
      </c>
      <c r="AT93" s="350">
        <f t="shared" ca="1" si="1973"/>
        <v>-694.44399999999996</v>
      </c>
      <c r="AU93" s="350">
        <f t="shared" ca="1" si="1973"/>
        <v>-694.44399999999996</v>
      </c>
      <c r="AV93" s="350">
        <f t="shared" ca="1" si="1973"/>
        <v>-694.44399999999996</v>
      </c>
      <c r="AW93" s="350">
        <f t="shared" ca="1" si="1973"/>
        <v>-694.44399999999996</v>
      </c>
      <c r="AX93" s="350">
        <f t="shared" ca="1" si="1973"/>
        <v>-694.44399999999996</v>
      </c>
      <c r="AY93" s="350">
        <f t="shared" ca="1" si="1973"/>
        <v>-694.44399999999996</v>
      </c>
      <c r="AZ93" s="350">
        <f t="shared" ca="1" si="1973"/>
        <v>-694.44399999999996</v>
      </c>
      <c r="BA93" s="351">
        <f t="shared" ca="1" si="1973"/>
        <v>-8333.3279999999977</v>
      </c>
      <c r="BB93" s="350">
        <f t="shared" ref="BB93:BN93" ca="1" si="1974">BB33-BB85</f>
        <v>-694.44399999999996</v>
      </c>
      <c r="BC93" s="350">
        <f t="shared" ca="1" si="1974"/>
        <v>-694.44399999999996</v>
      </c>
      <c r="BD93" s="350">
        <f t="shared" ca="1" si="1974"/>
        <v>-694.44399999999996</v>
      </c>
      <c r="BE93" s="350">
        <f t="shared" ca="1" si="1974"/>
        <v>-694.44399999999996</v>
      </c>
      <c r="BF93" s="350">
        <f t="shared" ca="1" si="1974"/>
        <v>-694.44399999999996</v>
      </c>
      <c r="BG93" s="350">
        <f t="shared" ca="1" si="1974"/>
        <v>-694.44399999999996</v>
      </c>
      <c r="BH93" s="350">
        <f t="shared" ca="1" si="1974"/>
        <v>-694.44399999999996</v>
      </c>
      <c r="BI93" s="350">
        <f t="shared" ca="1" si="1974"/>
        <v>-694.44399999999996</v>
      </c>
      <c r="BJ93" s="350">
        <f t="shared" ca="1" si="1974"/>
        <v>-694.44399999999996</v>
      </c>
      <c r="BK93" s="350">
        <f t="shared" ca="1" si="1974"/>
        <v>-694.44399999999996</v>
      </c>
      <c r="BL93" s="350">
        <f t="shared" ca="1" si="1974"/>
        <v>-694.44399999999996</v>
      </c>
      <c r="BM93" s="350">
        <f t="shared" ca="1" si="1974"/>
        <v>-694.44399999999996</v>
      </c>
      <c r="BN93" s="351">
        <f t="shared" ca="1" si="1974"/>
        <v>-8333.3279999999977</v>
      </c>
      <c r="BO93" s="350">
        <f t="shared" ref="BO93:CA93" ca="1" si="1975">BO33-BO85</f>
        <v>-694.44399999999996</v>
      </c>
      <c r="BP93" s="350">
        <f t="shared" ca="1" si="1975"/>
        <v>-694.44399999999996</v>
      </c>
      <c r="BQ93" s="350">
        <f t="shared" ca="1" si="1975"/>
        <v>-694.44399999999996</v>
      </c>
      <c r="BR93" s="350">
        <f t="shared" ca="1" si="1975"/>
        <v>-694.44399999999996</v>
      </c>
      <c r="BS93" s="350">
        <f t="shared" ca="1" si="1975"/>
        <v>-694.44399999999996</v>
      </c>
      <c r="BT93" s="350">
        <f t="shared" ca="1" si="1975"/>
        <v>-694.44399999999996</v>
      </c>
      <c r="BU93" s="350">
        <f t="shared" ca="1" si="1975"/>
        <v>-694.44399999999996</v>
      </c>
      <c r="BV93" s="350">
        <f t="shared" ca="1" si="1975"/>
        <v>-694.44399999999996</v>
      </c>
      <c r="BW93" s="350">
        <f t="shared" ca="1" si="1975"/>
        <v>-694.44399999999996</v>
      </c>
      <c r="BX93" s="350">
        <f t="shared" ca="1" si="1975"/>
        <v>-694.44399999999996</v>
      </c>
      <c r="BY93" s="350">
        <f t="shared" ca="1" si="1975"/>
        <v>-694.44399999999996</v>
      </c>
      <c r="BZ93" s="350">
        <f t="shared" ca="1" si="1975"/>
        <v>-694.44399999999996</v>
      </c>
      <c r="CA93" s="351">
        <f t="shared" ca="1" si="1975"/>
        <v>-8333.3279999999977</v>
      </c>
      <c r="CB93" s="350">
        <f t="shared" ref="CB93:CN93" ca="1" si="1976">CB33-CB85</f>
        <v>-694.44399999999996</v>
      </c>
      <c r="CC93" s="350">
        <f t="shared" ca="1" si="1976"/>
        <v>-694.44399999999996</v>
      </c>
      <c r="CD93" s="350">
        <f t="shared" ca="1" si="1976"/>
        <v>-694.44399999999996</v>
      </c>
      <c r="CE93" s="350">
        <f t="shared" ca="1" si="1976"/>
        <v>-694.44399999999996</v>
      </c>
      <c r="CF93" s="350">
        <f t="shared" ca="1" si="1976"/>
        <v>-694.44399999999996</v>
      </c>
      <c r="CG93" s="350">
        <f t="shared" ca="1" si="1976"/>
        <v>-694.44399999999996</v>
      </c>
      <c r="CH93" s="350">
        <f t="shared" ca="1" si="1976"/>
        <v>-694.44399999999996</v>
      </c>
      <c r="CI93" s="350">
        <f t="shared" ca="1" si="1976"/>
        <v>-694.44399999999996</v>
      </c>
      <c r="CJ93" s="350">
        <f t="shared" ca="1" si="1976"/>
        <v>-694.44399999999996</v>
      </c>
      <c r="CK93" s="350">
        <f t="shared" ca="1" si="1976"/>
        <v>-694.44399999999996</v>
      </c>
      <c r="CL93" s="350">
        <f t="shared" ca="1" si="1976"/>
        <v>-694.44399999999996</v>
      </c>
      <c r="CM93" s="350">
        <f t="shared" ca="1" si="1976"/>
        <v>-694.44399999999996</v>
      </c>
      <c r="CN93" s="351">
        <f t="shared" ca="1" si="1976"/>
        <v>-8333.3279999999977</v>
      </c>
      <c r="CO93" s="350">
        <f t="shared" ref="CO93:EZ93" ca="1" si="1977">CO33-CO85</f>
        <v>-694.44399999999996</v>
      </c>
      <c r="CP93" s="350">
        <f t="shared" ca="1" si="1977"/>
        <v>-694.44399999999996</v>
      </c>
      <c r="CQ93" s="350">
        <f t="shared" ca="1" si="1977"/>
        <v>-694.44399999999996</v>
      </c>
      <c r="CR93" s="350">
        <f t="shared" ca="1" si="1977"/>
        <v>-694.44399999999996</v>
      </c>
      <c r="CS93" s="350">
        <f t="shared" ca="1" si="1977"/>
        <v>-694.44399999999996</v>
      </c>
      <c r="CT93" s="350">
        <f t="shared" ca="1" si="1977"/>
        <v>-694.44399999999996</v>
      </c>
      <c r="CU93" s="350">
        <f t="shared" ca="1" si="1977"/>
        <v>-694.44399999999996</v>
      </c>
      <c r="CV93" s="350">
        <f t="shared" ca="1" si="1977"/>
        <v>-694.44399999999996</v>
      </c>
      <c r="CW93" s="350">
        <f t="shared" ca="1" si="1977"/>
        <v>-694.44399999999996</v>
      </c>
      <c r="CX93" s="350">
        <f t="shared" ca="1" si="1977"/>
        <v>-694.44399999999996</v>
      </c>
      <c r="CY93" s="350">
        <f t="shared" ca="1" si="1977"/>
        <v>-694.44399999999996</v>
      </c>
      <c r="CZ93" s="350">
        <f t="shared" ca="1" si="1977"/>
        <v>-694.44399999999996</v>
      </c>
      <c r="DA93" s="351">
        <f t="shared" ca="1" si="1977"/>
        <v>-8333.3279999999977</v>
      </c>
      <c r="DB93" s="350">
        <f t="shared" ca="1" si="1977"/>
        <v>-694.44399999999996</v>
      </c>
      <c r="DC93" s="350">
        <f t="shared" ca="1" si="1977"/>
        <v>-694.44399999999996</v>
      </c>
      <c r="DD93" s="350">
        <f t="shared" ca="1" si="1977"/>
        <v>-694.44399999999996</v>
      </c>
      <c r="DE93" s="350">
        <f t="shared" ca="1" si="1977"/>
        <v>-694.44399999999996</v>
      </c>
      <c r="DF93" s="350">
        <f t="shared" ca="1" si="1977"/>
        <v>-694.44399999999996</v>
      </c>
      <c r="DG93" s="350">
        <f t="shared" ca="1" si="1977"/>
        <v>-694.44399999999996</v>
      </c>
      <c r="DH93" s="350">
        <f t="shared" ca="1" si="1977"/>
        <v>-694.44399999999996</v>
      </c>
      <c r="DI93" s="350">
        <f t="shared" ca="1" si="1977"/>
        <v>-694.44399999999996</v>
      </c>
      <c r="DJ93" s="350">
        <f t="shared" ca="1" si="1977"/>
        <v>-694.44399999999996</v>
      </c>
      <c r="DK93" s="350">
        <f t="shared" ca="1" si="1977"/>
        <v>-694.44399999999996</v>
      </c>
      <c r="DL93" s="350">
        <f t="shared" ca="1" si="1977"/>
        <v>-694.44399999999996</v>
      </c>
      <c r="DM93" s="350">
        <f t="shared" ca="1" si="1977"/>
        <v>-694.44399999999996</v>
      </c>
      <c r="DN93" s="351">
        <f t="shared" ca="1" si="1977"/>
        <v>-8333.3279999999977</v>
      </c>
      <c r="DO93" s="350">
        <f t="shared" ca="1" si="1977"/>
        <v>-694.44399999999996</v>
      </c>
      <c r="DP93" s="350">
        <f t="shared" ca="1" si="1977"/>
        <v>-694.44399999999996</v>
      </c>
      <c r="DQ93" s="350">
        <f t="shared" ca="1" si="1977"/>
        <v>-694.44399999999996</v>
      </c>
      <c r="DR93" s="350">
        <f t="shared" ca="1" si="1977"/>
        <v>-694.44399999999996</v>
      </c>
      <c r="DS93" s="350">
        <f t="shared" ca="1" si="1977"/>
        <v>-694.44399999999996</v>
      </c>
      <c r="DT93" s="350">
        <f t="shared" ca="1" si="1977"/>
        <v>-694.44399999999996</v>
      </c>
      <c r="DU93" s="350">
        <f t="shared" ca="1" si="1977"/>
        <v>-694.44399999999996</v>
      </c>
      <c r="DV93" s="350">
        <f t="shared" ca="1" si="1977"/>
        <v>-694.44399999999996</v>
      </c>
      <c r="DW93" s="350">
        <f t="shared" ca="1" si="1977"/>
        <v>-694.44399999999996</v>
      </c>
      <c r="DX93" s="350">
        <f t="shared" ca="1" si="1977"/>
        <v>-694.44399999999996</v>
      </c>
      <c r="DY93" s="350">
        <f t="shared" ca="1" si="1977"/>
        <v>-694.44399999999996</v>
      </c>
      <c r="DZ93" s="350">
        <f t="shared" ca="1" si="1977"/>
        <v>-694.44399999999996</v>
      </c>
      <c r="EA93" s="351">
        <f t="shared" ca="1" si="1977"/>
        <v>-8333.3279999999977</v>
      </c>
      <c r="EB93" s="350">
        <f t="shared" ca="1" si="1977"/>
        <v>-694.44399999999996</v>
      </c>
      <c r="EC93" s="350">
        <f t="shared" ca="1" si="1977"/>
        <v>-694.44399999999996</v>
      </c>
      <c r="ED93" s="350">
        <f t="shared" ca="1" si="1977"/>
        <v>-694.44399999999996</v>
      </c>
      <c r="EE93" s="350">
        <f t="shared" ca="1" si="1977"/>
        <v>-694.44399999999996</v>
      </c>
      <c r="EF93" s="350">
        <f t="shared" ca="1" si="1977"/>
        <v>-694.44399999999996</v>
      </c>
      <c r="EG93" s="350">
        <f t="shared" ca="1" si="1977"/>
        <v>-694.44399999999996</v>
      </c>
      <c r="EH93" s="350">
        <f t="shared" ca="1" si="1977"/>
        <v>-694.44399999999996</v>
      </c>
      <c r="EI93" s="350">
        <f t="shared" ca="1" si="1977"/>
        <v>-694.44399999999996</v>
      </c>
      <c r="EJ93" s="350">
        <f t="shared" ca="1" si="1977"/>
        <v>-694.44399999999996</v>
      </c>
      <c r="EK93" s="350">
        <f t="shared" ca="1" si="1977"/>
        <v>-694.44399999999996</v>
      </c>
      <c r="EL93" s="350">
        <f t="shared" ca="1" si="1977"/>
        <v>-694.44399999999996</v>
      </c>
      <c r="EM93" s="350">
        <f t="shared" ca="1" si="1977"/>
        <v>-694.44399999999996</v>
      </c>
      <c r="EN93" s="351">
        <f t="shared" ca="1" si="1977"/>
        <v>-8333.3279999999977</v>
      </c>
      <c r="EO93" s="350">
        <f t="shared" ca="1" si="1977"/>
        <v>-694.44399999999996</v>
      </c>
      <c r="EP93" s="350">
        <f t="shared" ca="1" si="1977"/>
        <v>-694.44399999999996</v>
      </c>
      <c r="EQ93" s="350">
        <f t="shared" ca="1" si="1977"/>
        <v>-694.44399999999996</v>
      </c>
      <c r="ER93" s="350">
        <f t="shared" ca="1" si="1977"/>
        <v>-694.44399999999996</v>
      </c>
      <c r="ES93" s="350">
        <f t="shared" ca="1" si="1977"/>
        <v>-694.44399999999996</v>
      </c>
      <c r="ET93" s="350">
        <f t="shared" ca="1" si="1977"/>
        <v>-694.44399999999996</v>
      </c>
      <c r="EU93" s="350">
        <f t="shared" ca="1" si="1977"/>
        <v>-694.44399999999996</v>
      </c>
      <c r="EV93" s="350">
        <f t="shared" ca="1" si="1977"/>
        <v>-694.44399999999996</v>
      </c>
      <c r="EW93" s="350">
        <f t="shared" ca="1" si="1977"/>
        <v>-694.44399999999996</v>
      </c>
      <c r="EX93" s="350">
        <f t="shared" ca="1" si="1977"/>
        <v>-694.44399999999996</v>
      </c>
      <c r="EY93" s="350">
        <f t="shared" ca="1" si="1977"/>
        <v>-694.44399999999996</v>
      </c>
      <c r="EZ93" s="350">
        <f t="shared" ca="1" si="1977"/>
        <v>-694.44399999999996</v>
      </c>
      <c r="FA93" s="351">
        <f t="shared" ref="FA93:HL93" ca="1" si="1978">FA33-FA85</f>
        <v>-8333.3279999999977</v>
      </c>
      <c r="FB93" s="350">
        <f t="shared" ca="1" si="1978"/>
        <v>-694.44399999999996</v>
      </c>
      <c r="FC93" s="350">
        <f t="shared" ca="1" si="1978"/>
        <v>-694.44399999999996</v>
      </c>
      <c r="FD93" s="350">
        <f t="shared" ca="1" si="1978"/>
        <v>-694.44399999999996</v>
      </c>
      <c r="FE93" s="350">
        <f t="shared" ca="1" si="1978"/>
        <v>-694.44399999999996</v>
      </c>
      <c r="FF93" s="350">
        <f t="shared" ca="1" si="1978"/>
        <v>-694.44399999999996</v>
      </c>
      <c r="FG93" s="350">
        <f t="shared" ca="1" si="1978"/>
        <v>-694.44399999999996</v>
      </c>
      <c r="FH93" s="350">
        <f t="shared" ca="1" si="1978"/>
        <v>-694.44399999999996</v>
      </c>
      <c r="FI93" s="350">
        <f t="shared" ca="1" si="1978"/>
        <v>-694.44399999999996</v>
      </c>
      <c r="FJ93" s="350">
        <f t="shared" ca="1" si="1978"/>
        <v>-694.44399999999996</v>
      </c>
      <c r="FK93" s="350">
        <f t="shared" ca="1" si="1978"/>
        <v>-694.44399999999996</v>
      </c>
      <c r="FL93" s="350">
        <f t="shared" ca="1" si="1978"/>
        <v>-694.44399999999996</v>
      </c>
      <c r="FM93" s="350">
        <f t="shared" ca="1" si="1978"/>
        <v>-694.44399999999996</v>
      </c>
      <c r="FN93" s="351">
        <f t="shared" ca="1" si="1978"/>
        <v>-8333.3279999999977</v>
      </c>
      <c r="FO93" s="350">
        <f t="shared" ca="1" si="1978"/>
        <v>-694.44399999999996</v>
      </c>
      <c r="FP93" s="350">
        <f t="shared" ca="1" si="1978"/>
        <v>-694.44399999999996</v>
      </c>
      <c r="FQ93" s="350">
        <f t="shared" ca="1" si="1978"/>
        <v>-694.44399999999996</v>
      </c>
      <c r="FR93" s="350">
        <f t="shared" ca="1" si="1978"/>
        <v>-694.44399999999996</v>
      </c>
      <c r="FS93" s="350">
        <f t="shared" ca="1" si="1978"/>
        <v>-694.44399999999996</v>
      </c>
      <c r="FT93" s="350">
        <f t="shared" ca="1" si="1978"/>
        <v>-694.44399999999996</v>
      </c>
      <c r="FU93" s="350">
        <f t="shared" ca="1" si="1978"/>
        <v>-694.44399999999996</v>
      </c>
      <c r="FV93" s="350">
        <f t="shared" ca="1" si="1978"/>
        <v>-694.44399999999996</v>
      </c>
      <c r="FW93" s="350">
        <f t="shared" ca="1" si="1978"/>
        <v>-694.44399999999996</v>
      </c>
      <c r="FX93" s="350">
        <f t="shared" ca="1" si="1978"/>
        <v>-694.44399999999996</v>
      </c>
      <c r="FY93" s="350">
        <f t="shared" ca="1" si="1978"/>
        <v>-694.44399999999996</v>
      </c>
      <c r="FZ93" s="350">
        <f t="shared" ca="1" si="1978"/>
        <v>-694.44399999999996</v>
      </c>
      <c r="GA93" s="351">
        <f t="shared" ca="1" si="1978"/>
        <v>-8333.3279999999977</v>
      </c>
      <c r="GB93" s="350">
        <f t="shared" ca="1" si="1978"/>
        <v>-694.44399999999996</v>
      </c>
      <c r="GC93" s="350">
        <f t="shared" ca="1" si="1978"/>
        <v>-694.44399999999996</v>
      </c>
      <c r="GD93" s="350">
        <f t="shared" ca="1" si="1978"/>
        <v>-694.44399999999996</v>
      </c>
      <c r="GE93" s="350">
        <f t="shared" ca="1" si="1978"/>
        <v>-694.44399999999996</v>
      </c>
      <c r="GF93" s="350">
        <f t="shared" ca="1" si="1978"/>
        <v>-694.44399999999996</v>
      </c>
      <c r="GG93" s="350">
        <f t="shared" ca="1" si="1978"/>
        <v>-694.44399999999996</v>
      </c>
      <c r="GH93" s="350">
        <f t="shared" ca="1" si="1978"/>
        <v>-694.44399999999996</v>
      </c>
      <c r="GI93" s="350">
        <f t="shared" ca="1" si="1978"/>
        <v>-694.44399999999996</v>
      </c>
      <c r="GJ93" s="350">
        <f t="shared" ca="1" si="1978"/>
        <v>-694.44399999999996</v>
      </c>
      <c r="GK93" s="350">
        <f t="shared" ca="1" si="1978"/>
        <v>-694.44399999999996</v>
      </c>
      <c r="GL93" s="350">
        <f t="shared" ca="1" si="1978"/>
        <v>-694.44399999999996</v>
      </c>
      <c r="GM93" s="350">
        <f t="shared" ca="1" si="1978"/>
        <v>-694.44399999999996</v>
      </c>
      <c r="GN93" s="351">
        <f t="shared" ca="1" si="1978"/>
        <v>-8333.3279999999977</v>
      </c>
      <c r="GO93" s="350">
        <f t="shared" ca="1" si="1978"/>
        <v>-694.44399999999996</v>
      </c>
      <c r="GP93" s="350">
        <f t="shared" ca="1" si="1978"/>
        <v>-694.44399999999996</v>
      </c>
      <c r="GQ93" s="350">
        <f t="shared" ca="1" si="1978"/>
        <v>-694.44399999999996</v>
      </c>
      <c r="GR93" s="350">
        <f t="shared" ca="1" si="1978"/>
        <v>-694.44399999999996</v>
      </c>
      <c r="GS93" s="350">
        <f t="shared" ca="1" si="1978"/>
        <v>-694.44399999999996</v>
      </c>
      <c r="GT93" s="350">
        <f t="shared" ca="1" si="1978"/>
        <v>-694.44399999999996</v>
      </c>
      <c r="GU93" s="350">
        <f t="shared" ca="1" si="1978"/>
        <v>-694.44399999999996</v>
      </c>
      <c r="GV93" s="350">
        <f t="shared" ca="1" si="1978"/>
        <v>-694.44399999999996</v>
      </c>
      <c r="GW93" s="350">
        <f t="shared" ca="1" si="1978"/>
        <v>-694.44399999999996</v>
      </c>
      <c r="GX93" s="350">
        <f t="shared" ca="1" si="1978"/>
        <v>-694.44399999999996</v>
      </c>
      <c r="GY93" s="350">
        <f t="shared" ca="1" si="1978"/>
        <v>-694.44399999999996</v>
      </c>
      <c r="GZ93" s="350">
        <f t="shared" ca="1" si="1978"/>
        <v>-694.44399999999996</v>
      </c>
      <c r="HA93" s="351">
        <f t="shared" ca="1" si="1978"/>
        <v>-8333.3279999999977</v>
      </c>
      <c r="HB93" s="350">
        <f t="shared" ca="1" si="1978"/>
        <v>-694.44399999999996</v>
      </c>
      <c r="HC93" s="350">
        <f t="shared" ca="1" si="1978"/>
        <v>-694.44399999999996</v>
      </c>
      <c r="HD93" s="350">
        <f t="shared" ca="1" si="1978"/>
        <v>-694.44399999999996</v>
      </c>
      <c r="HE93" s="350">
        <f t="shared" ca="1" si="1978"/>
        <v>-694.44399999999996</v>
      </c>
      <c r="HF93" s="350">
        <f t="shared" ca="1" si="1978"/>
        <v>-694.44399999999996</v>
      </c>
      <c r="HG93" s="350">
        <f t="shared" ca="1" si="1978"/>
        <v>-694.44399999999996</v>
      </c>
      <c r="HH93" s="350">
        <f t="shared" ca="1" si="1978"/>
        <v>-694.44399999999996</v>
      </c>
      <c r="HI93" s="350">
        <f t="shared" ca="1" si="1978"/>
        <v>-694.44399999999996</v>
      </c>
      <c r="HJ93" s="350">
        <f t="shared" ca="1" si="1978"/>
        <v>-694.44399999999996</v>
      </c>
      <c r="HK93" s="350">
        <f t="shared" ca="1" si="1978"/>
        <v>-694.44399999999996</v>
      </c>
      <c r="HL93" s="350">
        <f t="shared" ca="1" si="1978"/>
        <v>-694.44399999999996</v>
      </c>
      <c r="HM93" s="350">
        <f t="shared" ref="HM93:JX93" ca="1" si="1979">HM33-HM85</f>
        <v>-694.44399999999996</v>
      </c>
      <c r="HN93" s="351">
        <f t="shared" ca="1" si="1979"/>
        <v>-8333.3279999999977</v>
      </c>
      <c r="HO93" s="350">
        <f t="shared" ca="1" si="1979"/>
        <v>-694.44399999999996</v>
      </c>
      <c r="HP93" s="350">
        <f t="shared" ca="1" si="1979"/>
        <v>-694.44399999999996</v>
      </c>
      <c r="HQ93" s="350">
        <f t="shared" ca="1" si="1979"/>
        <v>-694.44399999999996</v>
      </c>
      <c r="HR93" s="350">
        <f t="shared" ca="1" si="1979"/>
        <v>-694.44399999999996</v>
      </c>
      <c r="HS93" s="350">
        <f t="shared" ca="1" si="1979"/>
        <v>-694.44399999999996</v>
      </c>
      <c r="HT93" s="350">
        <f t="shared" ca="1" si="1979"/>
        <v>-694.44399999999996</v>
      </c>
      <c r="HU93" s="350">
        <f t="shared" ca="1" si="1979"/>
        <v>-694.44399999999996</v>
      </c>
      <c r="HV93" s="350">
        <f t="shared" ca="1" si="1979"/>
        <v>-694.44399999999996</v>
      </c>
      <c r="HW93" s="350">
        <f t="shared" ca="1" si="1979"/>
        <v>-694.44399999999996</v>
      </c>
      <c r="HX93" s="350">
        <f t="shared" ca="1" si="1979"/>
        <v>-694.44399999999996</v>
      </c>
      <c r="HY93" s="350">
        <f t="shared" ca="1" si="1979"/>
        <v>-694.44399999999996</v>
      </c>
      <c r="HZ93" s="350">
        <f t="shared" ca="1" si="1979"/>
        <v>-694.44399999999996</v>
      </c>
      <c r="IA93" s="351">
        <f t="shared" ca="1" si="1979"/>
        <v>-8333.3279999999977</v>
      </c>
      <c r="IB93" s="350">
        <f t="shared" ca="1" si="1979"/>
        <v>-694.44399999999996</v>
      </c>
      <c r="IC93" s="350">
        <f t="shared" ca="1" si="1979"/>
        <v>-694.44399999999996</v>
      </c>
      <c r="ID93" s="350">
        <f t="shared" ca="1" si="1979"/>
        <v>-694.44399999999996</v>
      </c>
      <c r="IE93" s="350">
        <f t="shared" ca="1" si="1979"/>
        <v>-694.44399999999996</v>
      </c>
      <c r="IF93" s="350">
        <f t="shared" ca="1" si="1979"/>
        <v>-694.44399999999996</v>
      </c>
      <c r="IG93" s="350">
        <f t="shared" ca="1" si="1979"/>
        <v>-694.44399999999996</v>
      </c>
      <c r="IH93" s="350">
        <f t="shared" ca="1" si="1979"/>
        <v>-694.44399999999996</v>
      </c>
      <c r="II93" s="350">
        <f t="shared" ca="1" si="1979"/>
        <v>-694.44399999999996</v>
      </c>
      <c r="IJ93" s="350">
        <f t="shared" ca="1" si="1979"/>
        <v>-694.44399999999996</v>
      </c>
      <c r="IK93" s="350">
        <f t="shared" ca="1" si="1979"/>
        <v>-694.44399999999996</v>
      </c>
      <c r="IL93" s="350">
        <f t="shared" ca="1" si="1979"/>
        <v>-694.44399999999996</v>
      </c>
      <c r="IM93" s="350">
        <f t="shared" ca="1" si="1979"/>
        <v>-694.44399999999996</v>
      </c>
      <c r="IN93" s="351">
        <f t="shared" ca="1" si="1979"/>
        <v>-8333.3279999999977</v>
      </c>
      <c r="IO93" s="350">
        <f t="shared" ca="1" si="1979"/>
        <v>-694.44399999999996</v>
      </c>
      <c r="IP93" s="350">
        <f t="shared" ca="1" si="1979"/>
        <v>-694.44399999999996</v>
      </c>
      <c r="IQ93" s="350">
        <f t="shared" ca="1" si="1979"/>
        <v>-694.44399999999996</v>
      </c>
      <c r="IR93" s="350">
        <f t="shared" ca="1" si="1979"/>
        <v>-694.44399999999996</v>
      </c>
      <c r="IS93" s="350">
        <f t="shared" ca="1" si="1979"/>
        <v>-694.44399999999996</v>
      </c>
      <c r="IT93" s="350">
        <f t="shared" ca="1" si="1979"/>
        <v>-694.44399999999996</v>
      </c>
      <c r="IU93" s="350">
        <f t="shared" ca="1" si="1979"/>
        <v>-694.44399999999996</v>
      </c>
      <c r="IV93" s="350">
        <f t="shared" ca="1" si="1979"/>
        <v>-694.44399999999996</v>
      </c>
      <c r="IW93" s="350">
        <f t="shared" ca="1" si="1979"/>
        <v>-694.44399999999996</v>
      </c>
      <c r="IX93" s="350">
        <f t="shared" ca="1" si="1979"/>
        <v>-694.44399999999996</v>
      </c>
      <c r="IY93" s="350">
        <f t="shared" ca="1" si="1979"/>
        <v>-694.44399999999996</v>
      </c>
      <c r="IZ93" s="350">
        <f t="shared" ca="1" si="1979"/>
        <v>-694.44399999999996</v>
      </c>
      <c r="JA93" s="351">
        <f t="shared" ca="1" si="1979"/>
        <v>-8333.3279999999977</v>
      </c>
      <c r="JB93" s="350">
        <f t="shared" ca="1" si="1979"/>
        <v>-694.44399999999996</v>
      </c>
      <c r="JC93" s="350">
        <f t="shared" ca="1" si="1979"/>
        <v>-694.44399999999996</v>
      </c>
      <c r="JD93" s="350">
        <f t="shared" ca="1" si="1979"/>
        <v>-694.44399999999996</v>
      </c>
      <c r="JE93" s="350">
        <f t="shared" ca="1" si="1979"/>
        <v>-694.44399999999996</v>
      </c>
      <c r="JF93" s="350">
        <f t="shared" ca="1" si="1979"/>
        <v>-694.44399999999996</v>
      </c>
      <c r="JG93" s="350">
        <f t="shared" ca="1" si="1979"/>
        <v>-694.44399999999996</v>
      </c>
      <c r="JH93" s="350">
        <f t="shared" ca="1" si="1979"/>
        <v>-694.44399999999996</v>
      </c>
      <c r="JI93" s="350">
        <f t="shared" ca="1" si="1979"/>
        <v>-694.44399999999996</v>
      </c>
      <c r="JJ93" s="350">
        <f t="shared" ca="1" si="1979"/>
        <v>-694.44399999999996</v>
      </c>
      <c r="JK93" s="350">
        <f t="shared" ca="1" si="1979"/>
        <v>-694.44399999999996</v>
      </c>
      <c r="JL93" s="350">
        <f t="shared" ca="1" si="1979"/>
        <v>-694.44399999999996</v>
      </c>
      <c r="JM93" s="350">
        <f t="shared" ca="1" si="1979"/>
        <v>-694.44399999999996</v>
      </c>
      <c r="JN93" s="351">
        <f t="shared" ca="1" si="1979"/>
        <v>-8333.3279999999977</v>
      </c>
      <c r="JO93" s="350">
        <f t="shared" ca="1" si="1979"/>
        <v>-694.44399999999996</v>
      </c>
      <c r="JP93" s="350">
        <f t="shared" ca="1" si="1979"/>
        <v>-694.44399999999996</v>
      </c>
      <c r="JQ93" s="350">
        <f t="shared" ca="1" si="1979"/>
        <v>-694.44399999999996</v>
      </c>
      <c r="JR93" s="350">
        <f t="shared" ca="1" si="1979"/>
        <v>-694.44399999999996</v>
      </c>
      <c r="JS93" s="350">
        <f t="shared" ca="1" si="1979"/>
        <v>-694.44399999999996</v>
      </c>
      <c r="JT93" s="350">
        <f t="shared" ca="1" si="1979"/>
        <v>-694.44399999999996</v>
      </c>
      <c r="JU93" s="350">
        <f t="shared" ca="1" si="1979"/>
        <v>-694.44399999999996</v>
      </c>
      <c r="JV93" s="350">
        <f t="shared" ca="1" si="1979"/>
        <v>-694.44399999999996</v>
      </c>
      <c r="JW93" s="350">
        <f t="shared" ca="1" si="1979"/>
        <v>-694.44399999999996</v>
      </c>
      <c r="JX93" s="350">
        <f t="shared" ca="1" si="1979"/>
        <v>-694.44399999999996</v>
      </c>
      <c r="JY93" s="350">
        <f t="shared" ref="JY93:MJ93" ca="1" si="1980">JY33-JY85</f>
        <v>-694.44399999999996</v>
      </c>
      <c r="JZ93" s="350">
        <f t="shared" ca="1" si="1980"/>
        <v>-694.44399999999996</v>
      </c>
      <c r="KA93" s="351">
        <f t="shared" ca="1" si="1980"/>
        <v>-8333.3279999999977</v>
      </c>
      <c r="KB93" s="350">
        <f t="shared" ca="1" si="1980"/>
        <v>-694.44399999999996</v>
      </c>
      <c r="KC93" s="350">
        <f t="shared" ca="1" si="1980"/>
        <v>-694.44399999999996</v>
      </c>
      <c r="KD93" s="350">
        <f t="shared" ca="1" si="1980"/>
        <v>-694.44399999999996</v>
      </c>
      <c r="KE93" s="350">
        <f t="shared" ca="1" si="1980"/>
        <v>-694.44399999999996</v>
      </c>
      <c r="KF93" s="350">
        <f t="shared" ca="1" si="1980"/>
        <v>-694.44399999999996</v>
      </c>
      <c r="KG93" s="350">
        <f t="shared" ca="1" si="1980"/>
        <v>-694.44399999999996</v>
      </c>
      <c r="KH93" s="350">
        <f t="shared" ca="1" si="1980"/>
        <v>-694.44399999999996</v>
      </c>
      <c r="KI93" s="350">
        <f t="shared" ca="1" si="1980"/>
        <v>-694.44399999999996</v>
      </c>
      <c r="KJ93" s="350">
        <f t="shared" ca="1" si="1980"/>
        <v>-694.44399999999996</v>
      </c>
      <c r="KK93" s="350">
        <f t="shared" ca="1" si="1980"/>
        <v>-694.44399999999996</v>
      </c>
      <c r="KL93" s="350">
        <f t="shared" ca="1" si="1980"/>
        <v>-694.44399999999996</v>
      </c>
      <c r="KM93" s="350">
        <f t="shared" ca="1" si="1980"/>
        <v>-694.44399999999996</v>
      </c>
      <c r="KN93" s="351">
        <f t="shared" ca="1" si="1980"/>
        <v>-8333.3279999999977</v>
      </c>
      <c r="KO93" s="350">
        <f t="shared" ca="1" si="1980"/>
        <v>-694.44399999999996</v>
      </c>
      <c r="KP93" s="350">
        <f t="shared" ca="1" si="1980"/>
        <v>-694.44399999999996</v>
      </c>
      <c r="KQ93" s="350">
        <f t="shared" ca="1" si="1980"/>
        <v>-694.44399999999996</v>
      </c>
      <c r="KR93" s="350">
        <f t="shared" ca="1" si="1980"/>
        <v>-694.44399999999996</v>
      </c>
      <c r="KS93" s="350">
        <f t="shared" ca="1" si="1980"/>
        <v>-694.44399999999996</v>
      </c>
      <c r="KT93" s="350">
        <f t="shared" ca="1" si="1980"/>
        <v>-694.44399999999996</v>
      </c>
      <c r="KU93" s="350">
        <f t="shared" ca="1" si="1980"/>
        <v>-694.44399999999996</v>
      </c>
      <c r="KV93" s="350">
        <f t="shared" ca="1" si="1980"/>
        <v>-694.44399999999996</v>
      </c>
      <c r="KW93" s="350">
        <f t="shared" ca="1" si="1980"/>
        <v>-694.44399999999996</v>
      </c>
      <c r="KX93" s="350">
        <f t="shared" ca="1" si="1980"/>
        <v>-694.44399999999996</v>
      </c>
      <c r="KY93" s="350">
        <f t="shared" ca="1" si="1980"/>
        <v>-694.44399999999996</v>
      </c>
      <c r="KZ93" s="350">
        <f t="shared" ca="1" si="1980"/>
        <v>-694.44399999999996</v>
      </c>
      <c r="LA93" s="351">
        <f t="shared" ca="1" si="1980"/>
        <v>-8333.3279999999977</v>
      </c>
      <c r="LB93" s="350">
        <f t="shared" ca="1" si="1980"/>
        <v>-694.44399999999996</v>
      </c>
      <c r="LC93" s="350">
        <f t="shared" ca="1" si="1980"/>
        <v>-694.44399999999996</v>
      </c>
      <c r="LD93" s="350">
        <f t="shared" ca="1" si="1980"/>
        <v>-694.44399999999996</v>
      </c>
      <c r="LE93" s="350">
        <f t="shared" ca="1" si="1980"/>
        <v>-694.44399999999996</v>
      </c>
      <c r="LF93" s="350">
        <f t="shared" ca="1" si="1980"/>
        <v>-694.44399999999996</v>
      </c>
      <c r="LG93" s="350">
        <f t="shared" ca="1" si="1980"/>
        <v>-694.44399999999996</v>
      </c>
      <c r="LH93" s="350">
        <f t="shared" ca="1" si="1980"/>
        <v>-694.44399999999996</v>
      </c>
      <c r="LI93" s="350">
        <f t="shared" ca="1" si="1980"/>
        <v>-694.44399999999996</v>
      </c>
      <c r="LJ93" s="350">
        <f t="shared" ca="1" si="1980"/>
        <v>-694.44399999999996</v>
      </c>
      <c r="LK93" s="350">
        <f t="shared" ca="1" si="1980"/>
        <v>-694.44399999999996</v>
      </c>
      <c r="LL93" s="350">
        <f t="shared" ca="1" si="1980"/>
        <v>-694.44399999999996</v>
      </c>
      <c r="LM93" s="350">
        <f t="shared" ca="1" si="1980"/>
        <v>-694.44399999999996</v>
      </c>
      <c r="LN93" s="351">
        <f t="shared" ca="1" si="1980"/>
        <v>-8333.3279999999977</v>
      </c>
      <c r="LO93" s="350">
        <f t="shared" ca="1" si="1980"/>
        <v>-694.44399999999996</v>
      </c>
      <c r="LP93" s="350">
        <f t="shared" ca="1" si="1980"/>
        <v>-694.44399999999996</v>
      </c>
      <c r="LQ93" s="350">
        <f t="shared" ca="1" si="1980"/>
        <v>-694.44399999999996</v>
      </c>
      <c r="LR93" s="350">
        <f t="shared" ca="1" si="1980"/>
        <v>-694.44399999999996</v>
      </c>
      <c r="LS93" s="350">
        <f t="shared" ca="1" si="1980"/>
        <v>-694.44399999999996</v>
      </c>
      <c r="LT93" s="350">
        <f t="shared" ca="1" si="1980"/>
        <v>-694.44399999999996</v>
      </c>
      <c r="LU93" s="350">
        <f t="shared" ca="1" si="1980"/>
        <v>-694.44399999999996</v>
      </c>
      <c r="LV93" s="350">
        <f t="shared" ca="1" si="1980"/>
        <v>-694.44399999999996</v>
      </c>
      <c r="LW93" s="350">
        <f t="shared" ca="1" si="1980"/>
        <v>-694.44399999999996</v>
      </c>
      <c r="LX93" s="350">
        <f t="shared" ca="1" si="1980"/>
        <v>-694.44399999999996</v>
      </c>
      <c r="LY93" s="350">
        <f t="shared" ca="1" si="1980"/>
        <v>-694.44399999999996</v>
      </c>
      <c r="LZ93" s="350">
        <f t="shared" ca="1" si="1980"/>
        <v>-694.44399999999996</v>
      </c>
      <c r="MA93" s="351">
        <f t="shared" ca="1" si="1980"/>
        <v>-8333.3279999999977</v>
      </c>
      <c r="MB93" s="350">
        <f t="shared" ca="1" si="1980"/>
        <v>-694.44399999999996</v>
      </c>
      <c r="MC93" s="350">
        <f t="shared" ca="1" si="1980"/>
        <v>-694.44399999999996</v>
      </c>
      <c r="MD93" s="350">
        <f t="shared" ca="1" si="1980"/>
        <v>-694.44399999999996</v>
      </c>
      <c r="ME93" s="350">
        <f t="shared" ca="1" si="1980"/>
        <v>-694.44399999999996</v>
      </c>
      <c r="MF93" s="350">
        <f t="shared" ca="1" si="1980"/>
        <v>-694.44399999999996</v>
      </c>
      <c r="MG93" s="350">
        <f t="shared" ca="1" si="1980"/>
        <v>-694.44399999999996</v>
      </c>
      <c r="MH93" s="350">
        <f t="shared" ca="1" si="1980"/>
        <v>-694.44399999999996</v>
      </c>
      <c r="MI93" s="350">
        <f t="shared" ca="1" si="1980"/>
        <v>-694.44399999999996</v>
      </c>
      <c r="MJ93" s="350">
        <f t="shared" ca="1" si="1980"/>
        <v>-694.44399999999996</v>
      </c>
      <c r="MK93" s="350">
        <f t="shared" ref="MK93:ON93" ca="1" si="1981">MK33-MK85</f>
        <v>-694.44399999999996</v>
      </c>
      <c r="ML93" s="350">
        <f t="shared" ca="1" si="1981"/>
        <v>-694.44399999999996</v>
      </c>
      <c r="MM93" s="350">
        <f t="shared" ca="1" si="1981"/>
        <v>-694.44399999999996</v>
      </c>
      <c r="MN93" s="351">
        <f t="shared" ca="1" si="1981"/>
        <v>-8333.3279999999977</v>
      </c>
      <c r="MO93" s="350">
        <f t="shared" ca="1" si="1981"/>
        <v>-694.44399999999996</v>
      </c>
      <c r="MP93" s="350">
        <f t="shared" ca="1" si="1981"/>
        <v>-694.44399999999996</v>
      </c>
      <c r="MQ93" s="350">
        <f t="shared" ca="1" si="1981"/>
        <v>-694.44399999999996</v>
      </c>
      <c r="MR93" s="350">
        <f t="shared" ca="1" si="1981"/>
        <v>-694.44399999999996</v>
      </c>
      <c r="MS93" s="350">
        <f t="shared" ca="1" si="1981"/>
        <v>-694.44399999999996</v>
      </c>
      <c r="MT93" s="350">
        <f t="shared" ca="1" si="1981"/>
        <v>-694.44399999999996</v>
      </c>
      <c r="MU93" s="350">
        <f t="shared" ca="1" si="1981"/>
        <v>-694.44399999999996</v>
      </c>
      <c r="MV93" s="350">
        <f t="shared" ca="1" si="1981"/>
        <v>-694.44399999999996</v>
      </c>
      <c r="MW93" s="350">
        <f t="shared" ca="1" si="1981"/>
        <v>-694.44399999999996</v>
      </c>
      <c r="MX93" s="350">
        <f t="shared" ca="1" si="1981"/>
        <v>-694.44399999999996</v>
      </c>
      <c r="MY93" s="350">
        <f t="shared" ca="1" si="1981"/>
        <v>-694.44399999999996</v>
      </c>
      <c r="MZ93" s="350">
        <f t="shared" ca="1" si="1981"/>
        <v>-694.44399999999996</v>
      </c>
      <c r="NA93" s="351">
        <f t="shared" ca="1" si="1981"/>
        <v>-8333.3279999999977</v>
      </c>
      <c r="NB93" s="350">
        <f t="shared" ca="1" si="1981"/>
        <v>-694.44399999999996</v>
      </c>
      <c r="NC93" s="350">
        <f t="shared" ca="1" si="1981"/>
        <v>-694.44399999999996</v>
      </c>
      <c r="ND93" s="350">
        <f t="shared" ca="1" si="1981"/>
        <v>-694.44399999999996</v>
      </c>
      <c r="NE93" s="350">
        <f t="shared" ca="1" si="1981"/>
        <v>-694.44399999999996</v>
      </c>
      <c r="NF93" s="350">
        <f t="shared" ca="1" si="1981"/>
        <v>-694.44399999999996</v>
      </c>
      <c r="NG93" s="350">
        <f t="shared" ca="1" si="1981"/>
        <v>-694.44399999999996</v>
      </c>
      <c r="NH93" s="350">
        <f t="shared" ca="1" si="1981"/>
        <v>-694.44399999999996</v>
      </c>
      <c r="NI93" s="350">
        <f t="shared" ca="1" si="1981"/>
        <v>-694.44399999999996</v>
      </c>
      <c r="NJ93" s="350">
        <f t="shared" ca="1" si="1981"/>
        <v>-694.44399999999996</v>
      </c>
      <c r="NK93" s="350">
        <f t="shared" ca="1" si="1981"/>
        <v>-694.44399999999996</v>
      </c>
      <c r="NL93" s="350">
        <f t="shared" ca="1" si="1981"/>
        <v>-694.44399999999996</v>
      </c>
      <c r="NM93" s="350">
        <f t="shared" ca="1" si="1981"/>
        <v>-694.44399999999996</v>
      </c>
      <c r="NN93" s="351">
        <f t="shared" ca="1" si="1981"/>
        <v>-8333.3279999999977</v>
      </c>
      <c r="NO93" s="350">
        <f t="shared" ca="1" si="1981"/>
        <v>-694.44399999999996</v>
      </c>
      <c r="NP93" s="350">
        <f t="shared" ca="1" si="1981"/>
        <v>-694.44399999999996</v>
      </c>
      <c r="NQ93" s="350">
        <f t="shared" ca="1" si="1981"/>
        <v>-694.44399999999996</v>
      </c>
      <c r="NR93" s="350">
        <f t="shared" ca="1" si="1981"/>
        <v>-694.44399999999996</v>
      </c>
      <c r="NS93" s="350">
        <f t="shared" ca="1" si="1981"/>
        <v>-694.44399999999996</v>
      </c>
      <c r="NT93" s="350">
        <f t="shared" ca="1" si="1981"/>
        <v>-694.44399999999996</v>
      </c>
      <c r="NU93" s="350">
        <f t="shared" ca="1" si="1981"/>
        <v>-694.44399999999996</v>
      </c>
      <c r="NV93" s="350">
        <f t="shared" ca="1" si="1981"/>
        <v>-694.44399999999996</v>
      </c>
      <c r="NW93" s="350">
        <f t="shared" ca="1" si="1981"/>
        <v>-694.44399999999996</v>
      </c>
      <c r="NX93" s="350">
        <f t="shared" ca="1" si="1981"/>
        <v>-694.44399999999996</v>
      </c>
      <c r="NY93" s="350">
        <f t="shared" ca="1" si="1981"/>
        <v>-694.44399999999996</v>
      </c>
      <c r="NZ93" s="350">
        <f t="shared" ca="1" si="1981"/>
        <v>-694.44399999999996</v>
      </c>
      <c r="OA93" s="351">
        <f t="shared" ca="1" si="1981"/>
        <v>-8333.3279999999977</v>
      </c>
      <c r="OB93" s="350">
        <f t="shared" ca="1" si="1981"/>
        <v>-694.44399999999996</v>
      </c>
      <c r="OC93" s="350">
        <f t="shared" ca="1" si="1981"/>
        <v>-694.44399999999996</v>
      </c>
      <c r="OD93" s="350">
        <f t="shared" ca="1" si="1981"/>
        <v>-694.44399999999996</v>
      </c>
      <c r="OE93" s="350">
        <f t="shared" ca="1" si="1981"/>
        <v>-694.44399999999996</v>
      </c>
      <c r="OF93" s="350">
        <f t="shared" ca="1" si="1981"/>
        <v>-694.44399999999996</v>
      </c>
      <c r="OG93" s="350">
        <f t="shared" ca="1" si="1981"/>
        <v>-694.44399999999996</v>
      </c>
      <c r="OH93" s="350">
        <f t="shared" ca="1" si="1981"/>
        <v>-694.44399999999996</v>
      </c>
      <c r="OI93" s="350">
        <f t="shared" ca="1" si="1981"/>
        <v>-694.44399999999996</v>
      </c>
      <c r="OJ93" s="350">
        <f t="shared" ca="1" si="1981"/>
        <v>-694.44399999999996</v>
      </c>
      <c r="OK93" s="350">
        <f t="shared" ca="1" si="1981"/>
        <v>0</v>
      </c>
      <c r="OL93" s="350">
        <f t="shared" ca="1" si="1981"/>
        <v>0</v>
      </c>
      <c r="OM93" s="350">
        <f t="shared" ca="1" si="1981"/>
        <v>0</v>
      </c>
      <c r="ON93" s="351">
        <f t="shared" ca="1" si="1981"/>
        <v>-6249.9959999999992</v>
      </c>
    </row>
    <row r="94" spans="1:404" outlineLevel="1">
      <c r="A94" s="378" t="s">
        <v>229</v>
      </c>
      <c r="B94" s="368">
        <f t="shared" ref="B94:K94" ca="1" si="1982">B91+B92+B93</f>
        <v>0</v>
      </c>
      <c r="C94" s="368">
        <f t="shared" ca="1" si="1982"/>
        <v>0</v>
      </c>
      <c r="D94" s="368">
        <f t="shared" ca="1" si="1982"/>
        <v>0</v>
      </c>
      <c r="E94" s="368">
        <f t="shared" ca="1" si="1982"/>
        <v>0</v>
      </c>
      <c r="F94" s="368">
        <f t="shared" ca="1" si="1982"/>
        <v>0</v>
      </c>
      <c r="G94" s="368">
        <f t="shared" ca="1" si="1982"/>
        <v>0</v>
      </c>
      <c r="H94" s="368">
        <f t="shared" ca="1" si="1982"/>
        <v>0</v>
      </c>
      <c r="I94" s="368">
        <f t="shared" ca="1" si="1982"/>
        <v>0</v>
      </c>
      <c r="J94" s="368">
        <f t="shared" ca="1" si="1982"/>
        <v>0</v>
      </c>
      <c r="K94" s="368">
        <f t="shared" ca="1" si="1982"/>
        <v>170159.57874528246</v>
      </c>
      <c r="L94" s="368">
        <f t="shared" ref="L94:X94" ca="1" si="1983">L91+L92+L93</f>
        <v>1840.5430980593601</v>
      </c>
      <c r="M94" s="368">
        <f t="shared" ref="M94" ca="1" si="1984">M91+M92+M93</f>
        <v>-9123.7718978517551</v>
      </c>
      <c r="N94" s="369">
        <f t="shared" ca="1" si="1983"/>
        <v>162876.34994549007</v>
      </c>
      <c r="O94" s="368">
        <f t="shared" ca="1" si="1983"/>
        <v>-2590.0682397488586</v>
      </c>
      <c r="P94" s="368">
        <f t="shared" ca="1" si="1983"/>
        <v>-3582.9775207899547</v>
      </c>
      <c r="Q94" s="368">
        <f t="shared" ca="1" si="1983"/>
        <v>795.3230127853883</v>
      </c>
      <c r="R94" s="368">
        <f t="shared" ca="1" si="1983"/>
        <v>1017.9309153196346</v>
      </c>
      <c r="S94" s="368">
        <f t="shared" ca="1" si="1983"/>
        <v>201.98487131963543</v>
      </c>
      <c r="T94" s="368">
        <f t="shared" ca="1" si="1983"/>
        <v>7440.0971092237432</v>
      </c>
      <c r="U94" s="368">
        <f t="shared" ca="1" si="1983"/>
        <v>11905.080512853881</v>
      </c>
      <c r="V94" s="368">
        <f t="shared" ca="1" si="1983"/>
        <v>-4174.8634483789956</v>
      </c>
      <c r="W94" s="368">
        <f t="shared" ca="1" si="1983"/>
        <v>-2254.9032977200914</v>
      </c>
      <c r="X94" s="368">
        <f t="shared" ca="1" si="1983"/>
        <v>22270.107008726678</v>
      </c>
      <c r="Y94" s="368">
        <f t="shared" ref="Y94:AK94" ca="1" si="1985">Y91+Y92+Y93</f>
        <v>2657.0396514840177</v>
      </c>
      <c r="Z94" s="368">
        <f t="shared" ca="1" si="1985"/>
        <v>-1844.8044977544396</v>
      </c>
      <c r="AA94" s="369">
        <f t="shared" ca="1" si="1985"/>
        <v>31839.946077320648</v>
      </c>
      <c r="AB94" s="368">
        <f t="shared" ca="1" si="1985"/>
        <v>-2554.6801345433792</v>
      </c>
      <c r="AC94" s="368">
        <f t="shared" ca="1" si="1985"/>
        <v>-3551.0140709269408</v>
      </c>
      <c r="AD94" s="368">
        <f t="shared" ca="1" si="1985"/>
        <v>830.71111799086793</v>
      </c>
      <c r="AE94" s="368">
        <f t="shared" ca="1" si="1985"/>
        <v>1052.1774687442921</v>
      </c>
      <c r="AF94" s="368">
        <f t="shared" ca="1" si="1985"/>
        <v>237.37297652511472</v>
      </c>
      <c r="AG94" s="368">
        <f t="shared" ca="1" si="1985"/>
        <v>3363.1102726484014</v>
      </c>
      <c r="AH94" s="368">
        <f t="shared" ca="1" si="1985"/>
        <v>7136.2352280593605</v>
      </c>
      <c r="AI94" s="368">
        <f t="shared" ca="1" si="1985"/>
        <v>-5195.4885431735165</v>
      </c>
      <c r="AJ94" s="368">
        <f t="shared" ca="1" si="1985"/>
        <v>-2220.6567442954338</v>
      </c>
      <c r="AK94" s="368">
        <f t="shared" ca="1" si="1985"/>
        <v>35849.596461789304</v>
      </c>
      <c r="AL94" s="368">
        <f t="shared" ref="AL94:BA94" ca="1" si="1986">AL91+AL92+AL93</f>
        <v>2691.2862049086752</v>
      </c>
      <c r="AM94" s="368">
        <f t="shared" ca="1" si="1986"/>
        <v>-1929.0950255846744</v>
      </c>
      <c r="AN94" s="369">
        <f t="shared" ca="1" si="1986"/>
        <v>35709.555212142077</v>
      </c>
      <c r="AO94" s="368">
        <f t="shared" ca="1" si="1986"/>
        <v>-2516.6008555464477</v>
      </c>
      <c r="AP94" s="368">
        <f t="shared" ca="1" si="1986"/>
        <v>-3548.2186927923499</v>
      </c>
      <c r="AQ94" s="368">
        <f t="shared" ca="1" si="1986"/>
        <v>868.77428218579234</v>
      </c>
      <c r="AR94" s="368">
        <f t="shared" ca="1" si="1986"/>
        <v>1089.0049914480871</v>
      </c>
      <c r="AS94" s="368">
        <f t="shared" ca="1" si="1986"/>
        <v>275.4200259180335</v>
      </c>
      <c r="AT94" s="368">
        <f t="shared" ca="1" si="1986"/>
        <v>7511.1555903825138</v>
      </c>
      <c r="AU94" s="368">
        <f t="shared" ca="1" si="1986"/>
        <v>11978.499552650272</v>
      </c>
      <c r="AV94" s="368">
        <f t="shared" ca="1" si="1986"/>
        <v>-4101.4524659836061</v>
      </c>
      <c r="AW94" s="368">
        <f t="shared" ca="1" si="1986"/>
        <v>-2183.8682090158468</v>
      </c>
      <c r="AX94" s="368">
        <f t="shared" ca="1" si="1986"/>
        <v>22343.501876320061</v>
      </c>
      <c r="AY94" s="368">
        <f t="shared" ca="1" si="1986"/>
        <v>2728.0591452185786</v>
      </c>
      <c r="AZ94" s="368">
        <f t="shared" ca="1" si="1986"/>
        <v>-1796.4128475181044</v>
      </c>
      <c r="BA94" s="369">
        <f t="shared" ca="1" si="1986"/>
        <v>32647.862393266983</v>
      </c>
      <c r="BB94" s="368">
        <f t="shared" ref="BB94:BN94" ca="1" si="1987">BB91+BB92+BB93</f>
        <v>-2483.9039241324199</v>
      </c>
      <c r="BC94" s="368">
        <f t="shared" ca="1" si="1987"/>
        <v>-3487.0871712009134</v>
      </c>
      <c r="BD94" s="368">
        <f t="shared" ca="1" si="1987"/>
        <v>901.48732840182674</v>
      </c>
      <c r="BE94" s="368">
        <f t="shared" ca="1" si="1987"/>
        <v>1120.6705755936071</v>
      </c>
      <c r="BF94" s="368">
        <f t="shared" ca="1" si="1987"/>
        <v>308.14918693607365</v>
      </c>
      <c r="BG94" s="368">
        <f t="shared" ca="1" si="1987"/>
        <v>7542.8367694977169</v>
      </c>
      <c r="BH94" s="368">
        <f t="shared" ca="1" si="1987"/>
        <v>12011.244828470319</v>
      </c>
      <c r="BI94" s="368">
        <f t="shared" ca="1" si="1987"/>
        <v>-4068.6991327625569</v>
      </c>
      <c r="BJ94" s="368">
        <f t="shared" ca="1" si="1987"/>
        <v>-2152.1636374461186</v>
      </c>
      <c r="BK94" s="368">
        <f t="shared" ca="1" si="1987"/>
        <v>22376.271324343117</v>
      </c>
      <c r="BL94" s="368">
        <f t="shared" ca="1" si="1987"/>
        <v>2759.7793117579904</v>
      </c>
      <c r="BM94" s="368">
        <f t="shared" ca="1" si="1987"/>
        <v>-1776.1401581380012</v>
      </c>
      <c r="BN94" s="369">
        <f t="shared" ca="1" si="1987"/>
        <v>33052.445301320651</v>
      </c>
      <c r="BO94" s="368">
        <f t="shared" ref="BO94:CA94" ca="1" si="1988">BO91+BO92+BO93</f>
        <v>-2448.5158189269405</v>
      </c>
      <c r="BP94" s="368">
        <f t="shared" ca="1" si="1988"/>
        <v>-3455.1237213379</v>
      </c>
      <c r="BQ94" s="368">
        <f t="shared" ca="1" si="1988"/>
        <v>936.87543360730615</v>
      </c>
      <c r="BR94" s="368">
        <f t="shared" ca="1" si="1988"/>
        <v>1154.9171290182644</v>
      </c>
      <c r="BS94" s="368">
        <f t="shared" ca="1" si="1988"/>
        <v>343.53729214155305</v>
      </c>
      <c r="BT94" s="368">
        <f t="shared" ca="1" si="1988"/>
        <v>7577.0833229223736</v>
      </c>
      <c r="BU94" s="368">
        <f t="shared" ca="1" si="1988"/>
        <v>12046.632933675799</v>
      </c>
      <c r="BV94" s="368">
        <f t="shared" ca="1" si="1988"/>
        <v>-4033.3110275570775</v>
      </c>
      <c r="BW94" s="368">
        <f t="shared" ca="1" si="1988"/>
        <v>-2117.9170840214611</v>
      </c>
      <c r="BX94" s="368">
        <f t="shared" ca="1" si="1988"/>
        <v>22411.659429548596</v>
      </c>
      <c r="BY94" s="368">
        <f t="shared" ca="1" si="1988"/>
        <v>2794.025865182648</v>
      </c>
      <c r="BZ94" s="368">
        <f t="shared" ca="1" si="1988"/>
        <v>-1753.2520449325216</v>
      </c>
      <c r="CA94" s="369">
        <f t="shared" ca="1" si="1988"/>
        <v>33456.611709320641</v>
      </c>
      <c r="CB94" s="368">
        <f t="shared" ref="CB94:CN94" ca="1" si="1989">CB91+CB92+CB93</f>
        <v>-2413.1277137214611</v>
      </c>
      <c r="CC94" s="368">
        <f t="shared" ca="1" si="1989"/>
        <v>-3423.160271474886</v>
      </c>
      <c r="CD94" s="368">
        <f t="shared" ca="1" si="1989"/>
        <v>972.26353881278555</v>
      </c>
      <c r="CE94" s="368">
        <f t="shared" ca="1" si="1989"/>
        <v>1189.163682442922</v>
      </c>
      <c r="CF94" s="368">
        <f t="shared" ca="1" si="1989"/>
        <v>378.92539734703269</v>
      </c>
      <c r="CG94" s="368">
        <f t="shared" ca="1" si="1989"/>
        <v>7611.329876347032</v>
      </c>
      <c r="CH94" s="368">
        <f t="shared" ca="1" si="1989"/>
        <v>12082.021038881277</v>
      </c>
      <c r="CI94" s="368">
        <f t="shared" ca="1" si="1989"/>
        <v>-3997.9229223515981</v>
      </c>
      <c r="CJ94" s="368">
        <f t="shared" ca="1" si="1989"/>
        <v>-2083.6705305968035</v>
      </c>
      <c r="CK94" s="368">
        <f t="shared" ca="1" si="1989"/>
        <v>22447.047534754078</v>
      </c>
      <c r="CL94" s="368">
        <f t="shared" ca="1" si="1989"/>
        <v>2828.2724186073056</v>
      </c>
      <c r="CM94" s="368">
        <f t="shared" ca="1" si="1989"/>
        <v>-1730.3639317270422</v>
      </c>
      <c r="CN94" s="369">
        <f t="shared" ca="1" si="1989"/>
        <v>33860.778117320646</v>
      </c>
      <c r="CO94" s="368">
        <f t="shared" ref="CO94:EZ94" ca="1" si="1990">CO91+CO92+CO93</f>
        <v>-2375.4351899726776</v>
      </c>
      <c r="CP94" s="368">
        <f t="shared" ca="1" si="1990"/>
        <v>-3416.1604895136616</v>
      </c>
      <c r="CQ94" s="368">
        <f t="shared" ca="1" si="1990"/>
        <v>1009.939947759563</v>
      </c>
      <c r="CR94" s="368">
        <f t="shared" ca="1" si="1990"/>
        <v>1225.6169258743166</v>
      </c>
      <c r="CS94" s="368">
        <f t="shared" ca="1" si="1990"/>
        <v>416.58569149180403</v>
      </c>
      <c r="CT94" s="368">
        <f t="shared" ca="1" si="1990"/>
        <v>7647.7675248087435</v>
      </c>
      <c r="CU94" s="368">
        <f t="shared" ca="1" si="1990"/>
        <v>12119.665218224043</v>
      </c>
      <c r="CV94" s="368">
        <f t="shared" ca="1" si="1990"/>
        <v>-3960.2868004098359</v>
      </c>
      <c r="CW94" s="368">
        <f t="shared" ca="1" si="1990"/>
        <v>-2047.2562745896175</v>
      </c>
      <c r="CX94" s="368">
        <f t="shared" ca="1" si="1990"/>
        <v>22484.667541893832</v>
      </c>
      <c r="CY94" s="368">
        <f t="shared" ca="1" si="1990"/>
        <v>2864.6710796448083</v>
      </c>
      <c r="CZ94" s="368">
        <f t="shared" ca="1" si="1990"/>
        <v>-1705.2471499443341</v>
      </c>
      <c r="DA94" s="369">
        <f t="shared" ca="1" si="1990"/>
        <v>34264.528025266991</v>
      </c>
      <c r="DB94" s="368">
        <f t="shared" ca="1" si="1990"/>
        <v>-2342.3515033105023</v>
      </c>
      <c r="DC94" s="368">
        <f t="shared" ca="1" si="1990"/>
        <v>-3359.2333717488586</v>
      </c>
      <c r="DD94" s="368">
        <f t="shared" ca="1" si="1990"/>
        <v>1043.0397492237446</v>
      </c>
      <c r="DE94" s="368">
        <f t="shared" ca="1" si="1990"/>
        <v>1257.6567892922371</v>
      </c>
      <c r="DF94" s="368">
        <f t="shared" ca="1" si="1990"/>
        <v>449.7016077579915</v>
      </c>
      <c r="DG94" s="368">
        <f t="shared" ca="1" si="1990"/>
        <v>7679.8229831963472</v>
      </c>
      <c r="DH94" s="368">
        <f t="shared" ca="1" si="1990"/>
        <v>12152.797249292236</v>
      </c>
      <c r="DI94" s="368">
        <f t="shared" ca="1" si="1990"/>
        <v>-3927.1467119406393</v>
      </c>
      <c r="DJ94" s="368">
        <f t="shared" ca="1" si="1990"/>
        <v>-2015.1774237474885</v>
      </c>
      <c r="DK94" s="368">
        <f t="shared" ca="1" si="1990"/>
        <v>22517.823745165035</v>
      </c>
      <c r="DL94" s="368">
        <f t="shared" ca="1" si="1990"/>
        <v>2896.7655254566203</v>
      </c>
      <c r="DM94" s="368">
        <f t="shared" ca="1" si="1990"/>
        <v>-1684.5877053160834</v>
      </c>
      <c r="DN94" s="369">
        <f t="shared" ca="1" si="1990"/>
        <v>34669.11093332064</v>
      </c>
      <c r="DO94" s="368">
        <f t="shared" ca="1" si="1990"/>
        <v>-2144.9833981050228</v>
      </c>
      <c r="DP94" s="368">
        <f t="shared" ca="1" si="1990"/>
        <v>-3165.2899218858452</v>
      </c>
      <c r="DQ94" s="368">
        <f t="shared" ca="1" si="1990"/>
        <v>1240.4078544292242</v>
      </c>
      <c r="DR94" s="368">
        <f t="shared" ca="1" si="1990"/>
        <v>1453.8833427168947</v>
      </c>
      <c r="DS94" s="368">
        <f t="shared" ca="1" si="1990"/>
        <v>647.06971296347092</v>
      </c>
      <c r="DT94" s="368">
        <f t="shared" ca="1" si="1990"/>
        <v>7876.0495366210034</v>
      </c>
      <c r="DU94" s="368">
        <f t="shared" ca="1" si="1990"/>
        <v>12350.165354497716</v>
      </c>
      <c r="DV94" s="368">
        <f t="shared" ca="1" si="1990"/>
        <v>-3729.7786067351594</v>
      </c>
      <c r="DW94" s="368">
        <f t="shared" ca="1" si="1990"/>
        <v>-1818.950870322831</v>
      </c>
      <c r="DX94" s="368">
        <f t="shared" ca="1" si="1990"/>
        <v>22715.191850370516</v>
      </c>
      <c r="DY94" s="368">
        <f t="shared" ca="1" si="1990"/>
        <v>3092.9920788812774</v>
      </c>
      <c r="DZ94" s="368">
        <f t="shared" ca="1" si="1990"/>
        <v>-1558.0323921106037</v>
      </c>
      <c r="EA94" s="369">
        <f t="shared" ca="1" si="1990"/>
        <v>36958.72454132064</v>
      </c>
      <c r="EB94" s="368">
        <f t="shared" ca="1" si="1990"/>
        <v>-2109.5952928995434</v>
      </c>
      <c r="EC94" s="368">
        <f t="shared" ca="1" si="1990"/>
        <v>-3133.3264720228312</v>
      </c>
      <c r="ED94" s="368">
        <f t="shared" ca="1" si="1990"/>
        <v>1275.7959596347034</v>
      </c>
      <c r="EE94" s="368">
        <f t="shared" ca="1" si="1990"/>
        <v>1488.1298961415523</v>
      </c>
      <c r="EF94" s="368">
        <f t="shared" ca="1" si="1990"/>
        <v>682.45781816895033</v>
      </c>
      <c r="EG94" s="368">
        <f t="shared" ca="1" si="1990"/>
        <v>7910.2960900456601</v>
      </c>
      <c r="EH94" s="368">
        <f t="shared" ca="1" si="1990"/>
        <v>12385.553459703195</v>
      </c>
      <c r="EI94" s="368">
        <f t="shared" ca="1" si="1990"/>
        <v>-3694.39050152968</v>
      </c>
      <c r="EJ94" s="368">
        <f t="shared" ca="1" si="1990"/>
        <v>-1784.7043168981734</v>
      </c>
      <c r="EK94" s="368">
        <f t="shared" ca="1" si="1990"/>
        <v>22750.579955575999</v>
      </c>
      <c r="EL94" s="368">
        <f t="shared" ca="1" si="1990"/>
        <v>3127.238632305935</v>
      </c>
      <c r="EM94" s="368">
        <f t="shared" ca="1" si="1990"/>
        <v>-1535.1442789051243</v>
      </c>
      <c r="EN94" s="369">
        <f t="shared" ca="1" si="1990"/>
        <v>37362.890949320645</v>
      </c>
      <c r="EO94" s="368">
        <f t="shared" ca="1" si="1990"/>
        <v>-2072.2895243989069</v>
      </c>
      <c r="EP94" s="368">
        <f t="shared" ca="1" si="1990"/>
        <v>-3122.1222862349728</v>
      </c>
      <c r="EQ94" s="368">
        <f t="shared" ca="1" si="1990"/>
        <v>1313.0856133333336</v>
      </c>
      <c r="ER94" s="368">
        <f t="shared" ca="1" si="1990"/>
        <v>1524.2088603005463</v>
      </c>
      <c r="ES94" s="368">
        <f t="shared" ca="1" si="1990"/>
        <v>719.73135706557446</v>
      </c>
      <c r="ET94" s="368">
        <f t="shared" ca="1" si="1990"/>
        <v>7946.3594592349709</v>
      </c>
      <c r="EU94" s="368">
        <f t="shared" ca="1" si="1990"/>
        <v>12422.810883797812</v>
      </c>
      <c r="EV94" s="368">
        <f t="shared" ca="1" si="1990"/>
        <v>-3657.1411348360652</v>
      </c>
      <c r="EW94" s="368">
        <f t="shared" ca="1" si="1990"/>
        <v>-1748.6643401633878</v>
      </c>
      <c r="EX94" s="368">
        <f t="shared" ca="1" si="1990"/>
        <v>22787.813207467607</v>
      </c>
      <c r="EY94" s="368">
        <f t="shared" ca="1" si="1990"/>
        <v>3163.2630140710376</v>
      </c>
      <c r="EZ94" s="368">
        <f t="shared" ca="1" si="1990"/>
        <v>-1510.4142523705636</v>
      </c>
      <c r="FA94" s="369">
        <f t="shared" ref="FA94:HL94" ca="1" si="1991">FA91+FA92+FA93</f>
        <v>37766.64085726699</v>
      </c>
      <c r="FB94" s="368">
        <f t="shared" ca="1" si="1991"/>
        <v>-2038.8190824885844</v>
      </c>
      <c r="FC94" s="368">
        <f t="shared" ca="1" si="1991"/>
        <v>-3069.3995722968039</v>
      </c>
      <c r="FD94" s="368">
        <f t="shared" ca="1" si="1991"/>
        <v>1346.5721700456625</v>
      </c>
      <c r="FE94" s="368">
        <f t="shared" ca="1" si="1991"/>
        <v>1556.6230029908675</v>
      </c>
      <c r="FF94" s="368">
        <f t="shared" ca="1" si="1991"/>
        <v>753.23402857990936</v>
      </c>
      <c r="FG94" s="368">
        <f t="shared" ca="1" si="1991"/>
        <v>7978.7891968949752</v>
      </c>
      <c r="FH94" s="368">
        <f t="shared" ca="1" si="1991"/>
        <v>12456.329670114153</v>
      </c>
      <c r="FI94" s="368">
        <f t="shared" ca="1" si="1991"/>
        <v>-3623.6142911187212</v>
      </c>
      <c r="FJ94" s="368">
        <f t="shared" ca="1" si="1991"/>
        <v>-1716.2112100488584</v>
      </c>
      <c r="FK94" s="368">
        <f t="shared" ca="1" si="1991"/>
        <v>22821.356165986956</v>
      </c>
      <c r="FL94" s="368">
        <f t="shared" ca="1" si="1991"/>
        <v>3195.7317391552501</v>
      </c>
      <c r="FM94" s="368">
        <f t="shared" ca="1" si="1991"/>
        <v>-1489.3680524941658</v>
      </c>
      <c r="FN94" s="369">
        <f t="shared" ca="1" si="1991"/>
        <v>38171.223765320639</v>
      </c>
      <c r="FO94" s="368">
        <f t="shared" ca="1" si="1991"/>
        <v>-2003.430977283105</v>
      </c>
      <c r="FP94" s="368">
        <f t="shared" ca="1" si="1991"/>
        <v>-3037.4361224337904</v>
      </c>
      <c r="FQ94" s="368">
        <f t="shared" ca="1" si="1991"/>
        <v>1381.9602752511419</v>
      </c>
      <c r="FR94" s="368">
        <f t="shared" ca="1" si="1991"/>
        <v>1590.869556415525</v>
      </c>
      <c r="FS94" s="368">
        <f t="shared" ca="1" si="1991"/>
        <v>788.622133785389</v>
      </c>
      <c r="FT94" s="368">
        <f t="shared" ca="1" si="1991"/>
        <v>8013.0357503196337</v>
      </c>
      <c r="FU94" s="368">
        <f t="shared" ca="1" si="1991"/>
        <v>12491.717775319634</v>
      </c>
      <c r="FV94" s="368">
        <f t="shared" ca="1" si="1991"/>
        <v>-3588.2261859132418</v>
      </c>
      <c r="FW94" s="368">
        <f t="shared" ca="1" si="1991"/>
        <v>-1681.9646566242009</v>
      </c>
      <c r="FX94" s="368">
        <f t="shared" ca="1" si="1991"/>
        <v>22856.744271192434</v>
      </c>
      <c r="FY94" s="368">
        <f t="shared" ca="1" si="1991"/>
        <v>3229.9782925799077</v>
      </c>
      <c r="FZ94" s="368">
        <f t="shared" ca="1" si="1991"/>
        <v>-1466.4799392886866</v>
      </c>
      <c r="GA94" s="369">
        <f t="shared" ca="1" si="1991"/>
        <v>38575.390173320644</v>
      </c>
      <c r="GB94" s="368">
        <f t="shared" ca="1" si="1991"/>
        <v>-1968.0428720776256</v>
      </c>
      <c r="GC94" s="368">
        <f t="shared" ca="1" si="1991"/>
        <v>-3005.4726725707765</v>
      </c>
      <c r="GD94" s="368">
        <f t="shared" ca="1" si="1991"/>
        <v>1417.3483804566213</v>
      </c>
      <c r="GE94" s="368">
        <f t="shared" ca="1" si="1991"/>
        <v>1625.1161098401822</v>
      </c>
      <c r="GF94" s="368">
        <f t="shared" ca="1" si="1991"/>
        <v>824.01023899086817</v>
      </c>
      <c r="GG94" s="368">
        <f t="shared" ca="1" si="1991"/>
        <v>8047.2823037442904</v>
      </c>
      <c r="GH94" s="368">
        <f t="shared" ca="1" si="1991"/>
        <v>12527.105880525112</v>
      </c>
      <c r="GI94" s="368">
        <f t="shared" ca="1" si="1991"/>
        <v>-3552.8380807077624</v>
      </c>
      <c r="GJ94" s="368">
        <f t="shared" ca="1" si="1991"/>
        <v>-1647.7181031995433</v>
      </c>
      <c r="GK94" s="368">
        <f t="shared" ca="1" si="1991"/>
        <v>22892.132376397916</v>
      </c>
      <c r="GL94" s="368">
        <f t="shared" ca="1" si="1991"/>
        <v>3264.2248460045653</v>
      </c>
      <c r="GM94" s="368">
        <f t="shared" ca="1" si="1991"/>
        <v>-1443.5918260832063</v>
      </c>
      <c r="GN94" s="369">
        <f t="shared" ca="1" si="1991"/>
        <v>38979.556581320634</v>
      </c>
      <c r="GO94" s="368">
        <f t="shared" ca="1" si="1991"/>
        <v>-1931.1238588251365</v>
      </c>
      <c r="GP94" s="368">
        <f t="shared" ca="1" si="1991"/>
        <v>-2990.0640829562844</v>
      </c>
      <c r="GQ94" s="368">
        <f t="shared" ca="1" si="1991"/>
        <v>1454.2512789071038</v>
      </c>
      <c r="GR94" s="368">
        <f t="shared" ca="1" si="1991"/>
        <v>1660.8207947267756</v>
      </c>
      <c r="GS94" s="368">
        <f t="shared" ca="1" si="1991"/>
        <v>860.89702263934487</v>
      </c>
      <c r="GT94" s="368">
        <f t="shared" ca="1" si="1991"/>
        <v>8082.9713936612006</v>
      </c>
      <c r="GU94" s="368">
        <f t="shared" ca="1" si="1991"/>
        <v>12563.976549371584</v>
      </c>
      <c r="GV94" s="368">
        <f t="shared" ca="1" si="1991"/>
        <v>-3515.9754692622951</v>
      </c>
      <c r="GW94" s="368">
        <f t="shared" ca="1" si="1991"/>
        <v>-1612.0524057371586</v>
      </c>
      <c r="GX94" s="368">
        <f t="shared" ca="1" si="1991"/>
        <v>22928.978873041375</v>
      </c>
      <c r="GY94" s="368">
        <f t="shared" ca="1" si="1991"/>
        <v>3299.8749484972668</v>
      </c>
      <c r="GZ94" s="368">
        <f t="shared" ca="1" si="1991"/>
        <v>-1419.2485547967929</v>
      </c>
      <c r="HA94" s="369">
        <f t="shared" ca="1" si="1991"/>
        <v>39383.306489266979</v>
      </c>
      <c r="HB94" s="368">
        <f t="shared" ca="1" si="1991"/>
        <v>-1897.2666616666666</v>
      </c>
      <c r="HC94" s="368">
        <f t="shared" ca="1" si="1991"/>
        <v>-2941.5457728447491</v>
      </c>
      <c r="HD94" s="368">
        <f t="shared" ca="1" si="1991"/>
        <v>1488.1245908675801</v>
      </c>
      <c r="HE94" s="368">
        <f t="shared" ca="1" si="1991"/>
        <v>1693.6092166894973</v>
      </c>
      <c r="HF94" s="368">
        <f t="shared" ca="1" si="1991"/>
        <v>894.78644940182721</v>
      </c>
      <c r="HG94" s="368">
        <f t="shared" ca="1" si="1991"/>
        <v>8115.7754105936056</v>
      </c>
      <c r="HH94" s="368">
        <f t="shared" ca="1" si="1991"/>
        <v>12597.882090936071</v>
      </c>
      <c r="HI94" s="368">
        <f t="shared" ca="1" si="1991"/>
        <v>-3482.0618702968036</v>
      </c>
      <c r="HJ94" s="368">
        <f t="shared" ca="1" si="1991"/>
        <v>-1579.2249963502281</v>
      </c>
      <c r="HK94" s="368">
        <f t="shared" ca="1" si="1991"/>
        <v>22962.908586808873</v>
      </c>
      <c r="HL94" s="368">
        <f t="shared" ca="1" si="1991"/>
        <v>3332.7179528538804</v>
      </c>
      <c r="HM94" s="368">
        <f t="shared" ref="HM94:JX94" ca="1" si="1992">HM91+HM92+HM93</f>
        <v>-1397.8155996722476</v>
      </c>
      <c r="HN94" s="369">
        <f t="shared" ca="1" si="1992"/>
        <v>39787.889397320643</v>
      </c>
      <c r="HO94" s="368">
        <f t="shared" ca="1" si="1992"/>
        <v>-1861.8785564611871</v>
      </c>
      <c r="HP94" s="368">
        <f t="shared" ca="1" si="1992"/>
        <v>-2909.5823229817352</v>
      </c>
      <c r="HQ94" s="368">
        <f t="shared" ca="1" si="1992"/>
        <v>1523.5126960730595</v>
      </c>
      <c r="HR94" s="368">
        <f t="shared" ca="1" si="1992"/>
        <v>1727.8557701141549</v>
      </c>
      <c r="HS94" s="368">
        <f t="shared" ca="1" si="1992"/>
        <v>930.17455460730662</v>
      </c>
      <c r="HT94" s="368">
        <f t="shared" ca="1" si="1992"/>
        <v>8150.021964018264</v>
      </c>
      <c r="HU94" s="368">
        <f t="shared" ca="1" si="1992"/>
        <v>12633.270196141551</v>
      </c>
      <c r="HV94" s="368">
        <f t="shared" ca="1" si="1992"/>
        <v>-3446.6737650913242</v>
      </c>
      <c r="HW94" s="368">
        <f t="shared" ca="1" si="1992"/>
        <v>-1544.9784429255706</v>
      </c>
      <c r="HX94" s="368">
        <f t="shared" ca="1" si="1992"/>
        <v>22998.296692014355</v>
      </c>
      <c r="HY94" s="368">
        <f t="shared" ca="1" si="1992"/>
        <v>3366.964506278538</v>
      </c>
      <c r="HZ94" s="368">
        <f t="shared" ca="1" si="1992"/>
        <v>-1374.9274864667682</v>
      </c>
      <c r="IA94" s="369">
        <f t="shared" ca="1" si="1992"/>
        <v>40192.055805320633</v>
      </c>
      <c r="IB94" s="368">
        <f t="shared" ca="1" si="1992"/>
        <v>-1826.4904512557077</v>
      </c>
      <c r="IC94" s="368">
        <f t="shared" ca="1" si="1992"/>
        <v>-2877.6188731187217</v>
      </c>
      <c r="ID94" s="368">
        <f t="shared" ca="1" si="1992"/>
        <v>1558.9008012785393</v>
      </c>
      <c r="IE94" s="368">
        <f t="shared" ca="1" si="1992"/>
        <v>1762.1023235388125</v>
      </c>
      <c r="IF94" s="368">
        <f t="shared" ca="1" si="1992"/>
        <v>965.56265981278602</v>
      </c>
      <c r="IG94" s="368">
        <f t="shared" ca="1" si="1992"/>
        <v>8184.2685174429207</v>
      </c>
      <c r="IH94" s="368">
        <f t="shared" ca="1" si="1992"/>
        <v>12668.65830134703</v>
      </c>
      <c r="II94" s="368">
        <f t="shared" ca="1" si="1992"/>
        <v>-3411.2856598858443</v>
      </c>
      <c r="IJ94" s="368">
        <f t="shared" ca="1" si="1992"/>
        <v>-1510.7318895009132</v>
      </c>
      <c r="IK94" s="368">
        <f t="shared" ca="1" si="1992"/>
        <v>23033.684797219834</v>
      </c>
      <c r="IL94" s="368">
        <f t="shared" ca="1" si="1992"/>
        <v>3401.2110597031956</v>
      </c>
      <c r="IM94" s="368">
        <f t="shared" ca="1" si="1992"/>
        <v>-1352.0393732612888</v>
      </c>
      <c r="IN94" s="369">
        <f t="shared" ca="1" si="1992"/>
        <v>40596.222213320638</v>
      </c>
      <c r="IO94" s="368">
        <f t="shared" ca="1" si="1992"/>
        <v>-1789.9581932513661</v>
      </c>
      <c r="IP94" s="368">
        <f t="shared" ca="1" si="1992"/>
        <v>-2858.0058796775957</v>
      </c>
      <c r="IQ94" s="368">
        <f t="shared" ca="1" si="1992"/>
        <v>1595.4169444808745</v>
      </c>
      <c r="IR94" s="368">
        <f t="shared" ca="1" si="1992"/>
        <v>1797.4327291530053</v>
      </c>
      <c r="IS94" s="368">
        <f t="shared" ca="1" si="1992"/>
        <v>1002.0626882131155</v>
      </c>
      <c r="IT94" s="368">
        <f t="shared" ca="1" si="1992"/>
        <v>8219.5833280874303</v>
      </c>
      <c r="IU94" s="368">
        <f t="shared" ca="1" si="1992"/>
        <v>12705.142214945354</v>
      </c>
      <c r="IV94" s="368">
        <f t="shared" ca="1" si="1992"/>
        <v>-3374.8098036885244</v>
      </c>
      <c r="IW94" s="368">
        <f t="shared" ca="1" si="1992"/>
        <v>-1475.4404713109288</v>
      </c>
      <c r="IX94" s="368">
        <f t="shared" ca="1" si="1992"/>
        <v>23070.144538615146</v>
      </c>
      <c r="IY94" s="368">
        <f t="shared" ca="1" si="1992"/>
        <v>3436.4868829234961</v>
      </c>
      <c r="IZ94" s="368">
        <f t="shared" ca="1" si="1992"/>
        <v>-1328.0828572230225</v>
      </c>
      <c r="JA94" s="369">
        <f t="shared" ca="1" si="1992"/>
        <v>40999.972121266983</v>
      </c>
      <c r="JB94" s="368">
        <f t="shared" ca="1" si="1992"/>
        <v>-1755.7142408447487</v>
      </c>
      <c r="JC94" s="368">
        <f t="shared" ca="1" si="1992"/>
        <v>-2813.6919733926943</v>
      </c>
      <c r="JD94" s="368">
        <f t="shared" ca="1" si="1992"/>
        <v>1629.6770116894982</v>
      </c>
      <c r="JE94" s="368">
        <f t="shared" ca="1" si="1992"/>
        <v>1830.5954303881276</v>
      </c>
      <c r="JF94" s="368">
        <f t="shared" ca="1" si="1992"/>
        <v>1036.3388702237451</v>
      </c>
      <c r="JG94" s="368">
        <f t="shared" ca="1" si="1992"/>
        <v>8252.7616242922359</v>
      </c>
      <c r="JH94" s="368">
        <f t="shared" ca="1" si="1992"/>
        <v>12739.434511757991</v>
      </c>
      <c r="JI94" s="368">
        <f t="shared" ca="1" si="1992"/>
        <v>-3340.5094494748855</v>
      </c>
      <c r="JJ94" s="368">
        <f t="shared" ca="1" si="1992"/>
        <v>-1442.2387826515981</v>
      </c>
      <c r="JK94" s="368">
        <f t="shared" ca="1" si="1992"/>
        <v>23104.461007630791</v>
      </c>
      <c r="JL94" s="368">
        <f t="shared" ca="1" si="1992"/>
        <v>3469.7041665525107</v>
      </c>
      <c r="JM94" s="368">
        <f t="shared" ca="1" si="1992"/>
        <v>-1306.26314685033</v>
      </c>
      <c r="JN94" s="369">
        <f t="shared" ca="1" si="1992"/>
        <v>41404.555029320647</v>
      </c>
      <c r="JO94" s="368">
        <f t="shared" ca="1" si="1992"/>
        <v>-1720.3261356392693</v>
      </c>
      <c r="JP94" s="368">
        <f t="shared" ca="1" si="1992"/>
        <v>-2781.7285235296804</v>
      </c>
      <c r="JQ94" s="368">
        <f t="shared" ca="1" si="1992"/>
        <v>1665.0651168949776</v>
      </c>
      <c r="JR94" s="368">
        <f t="shared" ca="1" si="1992"/>
        <v>1864.8419838127852</v>
      </c>
      <c r="JS94" s="368">
        <f t="shared" ca="1" si="1992"/>
        <v>1071.7269754292245</v>
      </c>
      <c r="JT94" s="368">
        <f t="shared" ca="1" si="1992"/>
        <v>8287.0081777168944</v>
      </c>
      <c r="JU94" s="368">
        <f t="shared" ca="1" si="1992"/>
        <v>12774.822616963469</v>
      </c>
      <c r="JV94" s="368">
        <f t="shared" ca="1" si="1992"/>
        <v>-3305.1213442694061</v>
      </c>
      <c r="JW94" s="368">
        <f t="shared" ca="1" si="1992"/>
        <v>-1407.9922292269407</v>
      </c>
      <c r="JX94" s="368">
        <f t="shared" ca="1" si="1992"/>
        <v>23139.849112836273</v>
      </c>
      <c r="JY94" s="368">
        <f t="shared" ref="JY94:MJ94" ca="1" si="1993">JY91+JY92+JY93</f>
        <v>3503.9507199771683</v>
      </c>
      <c r="JZ94" s="368">
        <f t="shared" ca="1" si="1993"/>
        <v>-1283.3750336448504</v>
      </c>
      <c r="KA94" s="369">
        <f t="shared" ca="1" si="1993"/>
        <v>41808.721437320637</v>
      </c>
      <c r="KB94" s="368">
        <f t="shared" ca="1" si="1993"/>
        <v>-1684.9380304337899</v>
      </c>
      <c r="KC94" s="368">
        <f t="shared" ca="1" si="1993"/>
        <v>-2749.7650736666669</v>
      </c>
      <c r="KD94" s="368">
        <f t="shared" ca="1" si="1993"/>
        <v>1700.453222100457</v>
      </c>
      <c r="KE94" s="368">
        <f t="shared" ca="1" si="1993"/>
        <v>1899.0885372374428</v>
      </c>
      <c r="KF94" s="368">
        <f t="shared" ca="1" si="1993"/>
        <v>1107.1150806347039</v>
      </c>
      <c r="KG94" s="368">
        <f t="shared" ca="1" si="1993"/>
        <v>8321.254731141551</v>
      </c>
      <c r="KH94" s="368">
        <f t="shared" ca="1" si="1993"/>
        <v>12810.210722168949</v>
      </c>
      <c r="KI94" s="368">
        <f t="shared" ca="1" si="1993"/>
        <v>-3269.7332390639267</v>
      </c>
      <c r="KJ94" s="368">
        <f t="shared" ca="1" si="1993"/>
        <v>-1373.7456758022831</v>
      </c>
      <c r="KK94" s="368">
        <f t="shared" ca="1" si="1993"/>
        <v>23175.237218041751</v>
      </c>
      <c r="KL94" s="368">
        <f t="shared" ca="1" si="1993"/>
        <v>3538.1972734018259</v>
      </c>
      <c r="KM94" s="368">
        <f t="shared" ca="1" si="1993"/>
        <v>-1260.486920439371</v>
      </c>
      <c r="KN94" s="369">
        <f t="shared" ca="1" si="1993"/>
        <v>42212.887845320642</v>
      </c>
      <c r="KO94" s="368">
        <f t="shared" ca="1" si="1993"/>
        <v>-1648.7925276775957</v>
      </c>
      <c r="KP94" s="368">
        <f t="shared" ca="1" si="1993"/>
        <v>-2725.9476763989073</v>
      </c>
      <c r="KQ94" s="368">
        <f t="shared" ca="1" si="1993"/>
        <v>1736.5826100546451</v>
      </c>
      <c r="KR94" s="368">
        <f t="shared" ca="1" si="1993"/>
        <v>1934.0446635792346</v>
      </c>
      <c r="KS94" s="368">
        <f t="shared" ca="1" si="1993"/>
        <v>1143.2283537868859</v>
      </c>
      <c r="KT94" s="368">
        <f t="shared" ca="1" si="1993"/>
        <v>8356.1952625136601</v>
      </c>
      <c r="KU94" s="368">
        <f t="shared" ca="1" si="1993"/>
        <v>12846.307880519125</v>
      </c>
      <c r="KV94" s="368">
        <f t="shared" ca="1" si="1993"/>
        <v>-3233.6441381147538</v>
      </c>
      <c r="KW94" s="368">
        <f t="shared" ca="1" si="1993"/>
        <v>-1338.8285368846994</v>
      </c>
      <c r="KX94" s="368">
        <f t="shared" ca="1" si="1993"/>
        <v>23211.310204188918</v>
      </c>
      <c r="KY94" s="368">
        <f t="shared" ca="1" si="1993"/>
        <v>3573.0988173497258</v>
      </c>
      <c r="KZ94" s="368">
        <f t="shared" ca="1" si="1993"/>
        <v>-1236.917159649252</v>
      </c>
      <c r="LA94" s="369">
        <f t="shared" ca="1" si="1993"/>
        <v>42616.637753266987</v>
      </c>
      <c r="LB94" s="368">
        <f t="shared" ca="1" si="1993"/>
        <v>-1614.1618200228309</v>
      </c>
      <c r="LC94" s="368">
        <f t="shared" ca="1" si="1993"/>
        <v>-2685.8381739406395</v>
      </c>
      <c r="LD94" s="368">
        <f t="shared" ca="1" si="1993"/>
        <v>1771.2294325114158</v>
      </c>
      <c r="LE94" s="368">
        <f t="shared" ca="1" si="1993"/>
        <v>1967.5816440867579</v>
      </c>
      <c r="LF94" s="368">
        <f t="shared" ca="1" si="1993"/>
        <v>1177.8912910456629</v>
      </c>
      <c r="LG94" s="368">
        <f t="shared" ca="1" si="1993"/>
        <v>8389.7478379908662</v>
      </c>
      <c r="LH94" s="368">
        <f t="shared" ca="1" si="1993"/>
        <v>12880.986932579908</v>
      </c>
      <c r="LI94" s="368">
        <f t="shared" ca="1" si="1993"/>
        <v>-3198.9570286529679</v>
      </c>
      <c r="LJ94" s="368">
        <f t="shared" ca="1" si="1993"/>
        <v>-1305.252568952968</v>
      </c>
      <c r="LK94" s="368">
        <f t="shared" ca="1" si="1993"/>
        <v>23246.013428452708</v>
      </c>
      <c r="LL94" s="368">
        <f t="shared" ca="1" si="1993"/>
        <v>3606.6903802511401</v>
      </c>
      <c r="LM94" s="368">
        <f t="shared" ca="1" si="1993"/>
        <v>-1214.710694028412</v>
      </c>
      <c r="LN94" s="369">
        <f t="shared" ca="1" si="1993"/>
        <v>43021.220661320651</v>
      </c>
      <c r="LO94" s="368">
        <f t="shared" ca="1" si="1993"/>
        <v>-1578.7737148173514</v>
      </c>
      <c r="LP94" s="368">
        <f t="shared" ca="1" si="1993"/>
        <v>-2653.8747240776256</v>
      </c>
      <c r="LQ94" s="368">
        <f t="shared" ca="1" si="1993"/>
        <v>1806.6175377168952</v>
      </c>
      <c r="LR94" s="368">
        <f t="shared" ca="1" si="1993"/>
        <v>2001.8281975114155</v>
      </c>
      <c r="LS94" s="368">
        <f t="shared" ca="1" si="1993"/>
        <v>1213.2793962511423</v>
      </c>
      <c r="LT94" s="368">
        <f t="shared" ca="1" si="1993"/>
        <v>8423.9943914155247</v>
      </c>
      <c r="LU94" s="368">
        <f t="shared" ca="1" si="1993"/>
        <v>12916.375037785387</v>
      </c>
      <c r="LV94" s="368">
        <f t="shared" ca="1" si="1993"/>
        <v>-3163.5689234474885</v>
      </c>
      <c r="LW94" s="368">
        <f t="shared" ca="1" si="1993"/>
        <v>-1271.0060155283104</v>
      </c>
      <c r="LX94" s="368">
        <f t="shared" ca="1" si="1993"/>
        <v>23281.401533658191</v>
      </c>
      <c r="LY94" s="368">
        <f t="shared" ca="1" si="1993"/>
        <v>3640.9369336757977</v>
      </c>
      <c r="LZ94" s="368">
        <f t="shared" ca="1" si="1993"/>
        <v>-1191.8225808229327</v>
      </c>
      <c r="MA94" s="369">
        <f t="shared" ca="1" si="1993"/>
        <v>43425.387069320641</v>
      </c>
      <c r="MB94" s="368">
        <f t="shared" ca="1" si="1993"/>
        <v>-1543.385609611872</v>
      </c>
      <c r="MC94" s="368">
        <f t="shared" ca="1" si="1993"/>
        <v>-2621.9112742146121</v>
      </c>
      <c r="MD94" s="368">
        <f t="shared" ca="1" si="1993"/>
        <v>1842.0056429223746</v>
      </c>
      <c r="ME94" s="368">
        <f t="shared" ca="1" si="1993"/>
        <v>2036.0747509360726</v>
      </c>
      <c r="MF94" s="368">
        <f t="shared" ca="1" si="1993"/>
        <v>1248.6675014566217</v>
      </c>
      <c r="MG94" s="368">
        <f t="shared" ca="1" si="1993"/>
        <v>8458.2409448401813</v>
      </c>
      <c r="MH94" s="368">
        <f t="shared" ca="1" si="1993"/>
        <v>12951.763142990867</v>
      </c>
      <c r="MI94" s="368">
        <f t="shared" ca="1" si="1993"/>
        <v>-3128.1808182420086</v>
      </c>
      <c r="MJ94" s="368">
        <f t="shared" ca="1" si="1993"/>
        <v>-1236.7594621036528</v>
      </c>
      <c r="MK94" s="368">
        <f t="shared" ref="MK94:ON94" ca="1" si="1994">MK91+MK92+MK93</f>
        <v>23316.789638863669</v>
      </c>
      <c r="ML94" s="368">
        <f t="shared" ca="1" si="1994"/>
        <v>3675.1834871004553</v>
      </c>
      <c r="MM94" s="368">
        <f t="shared" ca="1" si="1994"/>
        <v>-1168.9344676174533</v>
      </c>
      <c r="MN94" s="369">
        <f t="shared" ca="1" si="1994"/>
        <v>43829.553477320645</v>
      </c>
      <c r="MO94" s="368">
        <f t="shared" ca="1" si="1994"/>
        <v>-1507.626862103825</v>
      </c>
      <c r="MP94" s="368">
        <f t="shared" ca="1" si="1994"/>
        <v>-2593.889473120219</v>
      </c>
      <c r="MQ94" s="368">
        <f t="shared" ca="1" si="1994"/>
        <v>1877.7482756284157</v>
      </c>
      <c r="MR94" s="368">
        <f t="shared" ca="1" si="1994"/>
        <v>2070.6565980054643</v>
      </c>
      <c r="MS94" s="368">
        <f t="shared" ca="1" si="1994"/>
        <v>1284.3940193606563</v>
      </c>
      <c r="MT94" s="368">
        <f t="shared" ca="1" si="1994"/>
        <v>8492.8071969398898</v>
      </c>
      <c r="MU94" s="368">
        <f t="shared" ca="1" si="1994"/>
        <v>12987.473546092895</v>
      </c>
      <c r="MV94" s="368">
        <f t="shared" ca="1" si="1994"/>
        <v>-3092.4784725409831</v>
      </c>
      <c r="MW94" s="368">
        <f t="shared" ca="1" si="1994"/>
        <v>-1202.2166024584699</v>
      </c>
      <c r="MX94" s="368">
        <f t="shared" ca="1" si="1994"/>
        <v>23352.475869762689</v>
      </c>
      <c r="MY94" s="368">
        <f t="shared" ca="1" si="1994"/>
        <v>3709.7107517759555</v>
      </c>
      <c r="MZ94" s="368">
        <f t="shared" ca="1" si="1994"/>
        <v>-1145.7514620754814</v>
      </c>
      <c r="NA94" s="369">
        <f t="shared" ca="1" si="1994"/>
        <v>44233.303385266991</v>
      </c>
      <c r="NB94" s="368">
        <f t="shared" ca="1" si="1994"/>
        <v>-1472.6093992009132</v>
      </c>
      <c r="NC94" s="368">
        <f t="shared" ca="1" si="1994"/>
        <v>-2557.9843744885848</v>
      </c>
      <c r="ND94" s="368">
        <f t="shared" ca="1" si="1994"/>
        <v>1912.7818533333339</v>
      </c>
      <c r="NE94" s="368">
        <f t="shared" ca="1" si="1994"/>
        <v>2104.5678577853878</v>
      </c>
      <c r="NF94" s="368">
        <f t="shared" ca="1" si="1994"/>
        <v>1319.4437118675805</v>
      </c>
      <c r="NG94" s="368">
        <f t="shared" ca="1" si="1994"/>
        <v>8526.7340516894965</v>
      </c>
      <c r="NH94" s="368">
        <f t="shared" ca="1" si="1994"/>
        <v>13022.539353401826</v>
      </c>
      <c r="NI94" s="368">
        <f t="shared" ca="1" si="1994"/>
        <v>-3057.4046078310498</v>
      </c>
      <c r="NJ94" s="368">
        <f t="shared" ca="1" si="1994"/>
        <v>-1168.2663552543379</v>
      </c>
      <c r="NK94" s="368">
        <f t="shared" ca="1" si="1994"/>
        <v>23387.565849274626</v>
      </c>
      <c r="NL94" s="368">
        <f t="shared" ca="1" si="1994"/>
        <v>3743.6765939497704</v>
      </c>
      <c r="NM94" s="368">
        <f t="shared" ca="1" si="1994"/>
        <v>-1123.1582412064945</v>
      </c>
      <c r="NN94" s="369">
        <f t="shared" ca="1" si="1994"/>
        <v>44637.88629332064</v>
      </c>
      <c r="NO94" s="368">
        <f t="shared" ca="1" si="1994"/>
        <v>-1437.2212939954338</v>
      </c>
      <c r="NP94" s="368">
        <f t="shared" ca="1" si="1994"/>
        <v>-2526.0209246255708</v>
      </c>
      <c r="NQ94" s="368">
        <f t="shared" ca="1" si="1994"/>
        <v>1948.1699585388133</v>
      </c>
      <c r="NR94" s="368">
        <f t="shared" ca="1" si="1994"/>
        <v>2138.8144112100454</v>
      </c>
      <c r="NS94" s="368">
        <f t="shared" ca="1" si="1994"/>
        <v>1354.8318170730599</v>
      </c>
      <c r="NT94" s="368">
        <f t="shared" ca="1" si="1994"/>
        <v>8560.980605114155</v>
      </c>
      <c r="NU94" s="368">
        <f t="shared" ca="1" si="1994"/>
        <v>13057.927458607304</v>
      </c>
      <c r="NV94" s="368">
        <f t="shared" ca="1" si="1994"/>
        <v>-3022.0165026255704</v>
      </c>
      <c r="NW94" s="368">
        <f t="shared" ca="1" si="1994"/>
        <v>-1134.0198018296803</v>
      </c>
      <c r="NX94" s="368">
        <f t="shared" ca="1" si="1994"/>
        <v>23422.953954480108</v>
      </c>
      <c r="NY94" s="368">
        <f t="shared" ca="1" si="1994"/>
        <v>3777.923147374428</v>
      </c>
      <c r="NZ94" s="368">
        <f t="shared" ca="1" si="1994"/>
        <v>-1100.2701280010147</v>
      </c>
      <c r="OA94" s="369">
        <f t="shared" ca="1" si="1994"/>
        <v>45042.052701320645</v>
      </c>
      <c r="OB94" s="368">
        <f t="shared" ca="1" si="1994"/>
        <v>-1401.8331887899544</v>
      </c>
      <c r="OC94" s="368">
        <f t="shared" ca="1" si="1994"/>
        <v>-2494.0574747625569</v>
      </c>
      <c r="OD94" s="368">
        <f t="shared" ca="1" si="1994"/>
        <v>1983.5580637442927</v>
      </c>
      <c r="OE94" s="368">
        <f t="shared" ca="1" si="1994"/>
        <v>2173.0609646347029</v>
      </c>
      <c r="OF94" s="368">
        <f t="shared" ca="1" si="1994"/>
        <v>1390.2199222785393</v>
      </c>
      <c r="OG94" s="368">
        <f t="shared" ca="1" si="1994"/>
        <v>8595.2271585388116</v>
      </c>
      <c r="OH94" s="368">
        <f t="shared" ca="1" si="1994"/>
        <v>13093.315563812785</v>
      </c>
      <c r="OI94" s="368">
        <f t="shared" ca="1" si="1994"/>
        <v>-2986.628397420091</v>
      </c>
      <c r="OJ94" s="368">
        <f t="shared" ca="1" si="1994"/>
        <v>-1099.7732484050227</v>
      </c>
      <c r="OK94" s="368">
        <f t="shared" ca="1" si="1994"/>
        <v>0</v>
      </c>
      <c r="OL94" s="368">
        <f t="shared" ca="1" si="1994"/>
        <v>0</v>
      </c>
      <c r="OM94" s="368">
        <f t="shared" ca="1" si="1994"/>
        <v>0</v>
      </c>
      <c r="ON94" s="369">
        <f t="shared" ca="1" si="1994"/>
        <v>19253.089363631505</v>
      </c>
    </row>
  </sheetData>
  <conditionalFormatting sqref="A7:N7 OO7:XFD7">
    <cfRule type="expression" dxfId="1998" priority="2761">
      <formula>"И(СМЕЩ(A$1;0;-1;1;1)=ДАТА(ГОД(СМЕЩ(A$1;0;-1;1;1));12;31);СМЕЩ(A$1;0;-2;1;1)&lt;&gt;ДАТА(ГОД(СМЕЩ(A$1;0;-1;1;1));12;31))"</formula>
    </cfRule>
  </conditionalFormatting>
  <conditionalFormatting sqref="F7:I7">
    <cfRule type="expression" dxfId="1997" priority="2752">
      <formula>"И(СМЕЩ(A$1;0;-1;1;1)=ДАТА(ГОД(СМЕЩ(A$1;0;-1;1;1));12;31);СМЕЩ(A$1;0;-2;1;1)&lt;&gt;ДАТА(ГОД(СМЕЩ(A$1;0;-1;1;1));12;31))"</formula>
    </cfRule>
  </conditionalFormatting>
  <conditionalFormatting sqref="B7:N7 B8:L8 L9:L11 B39:N49 B51:N57 B30:AA37 B74:N94">
    <cfRule type="expression" dxfId="1996" priority="2751">
      <formula>НачИнвП_Дата&gt;B$3</formula>
    </cfRule>
  </conditionalFormatting>
  <conditionalFormatting sqref="B12:AA29">
    <cfRule type="expression" dxfId="1995" priority="2737">
      <formula>КИнвП_Дата&lt;B$3</formula>
    </cfRule>
    <cfRule type="expression" dxfId="1994" priority="2738">
      <formula>НачИнвП_Дата&gt;B$3</formula>
    </cfRule>
  </conditionalFormatting>
  <conditionalFormatting sqref="N8:N11">
    <cfRule type="expression" dxfId="1993" priority="2736">
      <formula>НачИнвП_Дата&gt;N$3</formula>
    </cfRule>
  </conditionalFormatting>
  <conditionalFormatting sqref="N90">
    <cfRule type="expression" dxfId="1992" priority="2735">
      <formula>НачИнвП_Дата&gt;N$3</formula>
    </cfRule>
  </conditionalFormatting>
  <conditionalFormatting sqref="M8:M11">
    <cfRule type="expression" dxfId="1991" priority="2731">
      <formula>НачИнвП_Дата&gt;M$3</formula>
    </cfRule>
  </conditionalFormatting>
  <conditionalFormatting sqref="B9:K11">
    <cfRule type="expression" dxfId="1990" priority="2728">
      <formula>НачИнвП_Дата&gt;B$3</formula>
    </cfRule>
  </conditionalFormatting>
  <conditionalFormatting sqref="L38">
    <cfRule type="expression" dxfId="1989" priority="2724">
      <formula>КИнвП_Дата&lt;L$3</formula>
    </cfRule>
    <cfRule type="expression" dxfId="1988" priority="2725">
      <formula>НачИнвП_Дата&gt;L$3</formula>
    </cfRule>
  </conditionalFormatting>
  <conditionalFormatting sqref="N38">
    <cfRule type="expression" dxfId="1987" priority="2722">
      <formula>КИнвП_Дата&lt;N$3</formula>
    </cfRule>
    <cfRule type="expression" dxfId="1986" priority="2723">
      <formula>НачИнвП_Дата&gt;N$3</formula>
    </cfRule>
  </conditionalFormatting>
  <conditionalFormatting sqref="M38">
    <cfRule type="expression" dxfId="1985" priority="2720">
      <formula>КИнвП_Дата&lt;M$3</formula>
    </cfRule>
    <cfRule type="expression" dxfId="1984" priority="2721">
      <formula>НачИнвП_Дата&gt;M$3</formula>
    </cfRule>
  </conditionalFormatting>
  <conditionalFormatting sqref="B38:K38">
    <cfRule type="expression" dxfId="1983" priority="2718">
      <formula>КИнвП_Дата&lt;B$3</formula>
    </cfRule>
    <cfRule type="expression" dxfId="1982" priority="2719">
      <formula>НачИнвП_Дата&gt;B$3</formula>
    </cfRule>
  </conditionalFormatting>
  <conditionalFormatting sqref="B50:K50">
    <cfRule type="expression" dxfId="1981" priority="2709">
      <formula>КИнвП_Дата&lt;B$3</formula>
    </cfRule>
    <cfRule type="expression" dxfId="1980" priority="2710">
      <formula>НачИнвП_Дата&gt;B$3</formula>
    </cfRule>
  </conditionalFormatting>
  <conditionalFormatting sqref="L50">
    <cfRule type="expression" dxfId="1979" priority="2715">
      <formula>КИнвП_Дата&lt;L$3</formula>
    </cfRule>
    <cfRule type="expression" dxfId="1978" priority="2716">
      <formula>НачИнвП_Дата&gt;L$3</formula>
    </cfRule>
  </conditionalFormatting>
  <conditionalFormatting sqref="N50">
    <cfRule type="expression" dxfId="1977" priority="2713">
      <formula>КИнвП_Дата&lt;N$3</formula>
    </cfRule>
    <cfRule type="expression" dxfId="1976" priority="2714">
      <formula>НачИнвП_Дата&gt;N$3</formula>
    </cfRule>
  </conditionalFormatting>
  <conditionalFormatting sqref="M50">
    <cfRule type="expression" dxfId="1975" priority="2711">
      <formula>КИнвП_Дата&lt;M$3</formula>
    </cfRule>
    <cfRule type="expression" dxfId="1974" priority="2712">
      <formula>НачИнвП_Дата&gt;M$3</formula>
    </cfRule>
  </conditionalFormatting>
  <conditionalFormatting sqref="B58:C58">
    <cfRule type="expression" dxfId="1973" priority="2700">
      <formula>КИнвП_Дата&lt;B$3</formula>
    </cfRule>
    <cfRule type="expression" dxfId="1972" priority="2701">
      <formula>НачИнвП_Дата&gt;B$3</formula>
    </cfRule>
  </conditionalFormatting>
  <conditionalFormatting sqref="N58">
    <cfRule type="expression" dxfId="1971" priority="2704">
      <formula>КИнвП_Дата&lt;N$3</formula>
    </cfRule>
    <cfRule type="expression" dxfId="1970" priority="2705">
      <formula>НачИнвП_Дата&gt;N$3</formula>
    </cfRule>
  </conditionalFormatting>
  <conditionalFormatting sqref="B67:N71 B73:N73">
    <cfRule type="expression" dxfId="1969" priority="2699">
      <formula>НачИнвП_Дата&gt;B$3</formula>
    </cfRule>
  </conditionalFormatting>
  <conditionalFormatting sqref="B66:K66">
    <cfRule type="expression" dxfId="1968" priority="2691">
      <formula>КИнвП_Дата&lt;B$3</formula>
    </cfRule>
    <cfRule type="expression" dxfId="1967" priority="2692">
      <formula>НачИнвП_Дата&gt;B$3</formula>
    </cfRule>
  </conditionalFormatting>
  <conditionalFormatting sqref="L66">
    <cfRule type="expression" dxfId="1966" priority="2697">
      <formula>КИнвП_Дата&lt;L$3</formula>
    </cfRule>
    <cfRule type="expression" dxfId="1965" priority="2698">
      <formula>НачИнвП_Дата&gt;L$3</formula>
    </cfRule>
  </conditionalFormatting>
  <conditionalFormatting sqref="N66">
    <cfRule type="expression" dxfId="1964" priority="2695">
      <formula>КИнвП_Дата&lt;N$3</formula>
    </cfRule>
    <cfRule type="expression" dxfId="1963" priority="2696">
      <formula>НачИнвП_Дата&gt;N$3</formula>
    </cfRule>
  </conditionalFormatting>
  <conditionalFormatting sqref="M66">
    <cfRule type="expression" dxfId="1962" priority="2693">
      <formula>КИнвП_Дата&lt;M$3</formula>
    </cfRule>
    <cfRule type="expression" dxfId="1961" priority="2694">
      <formula>НачИнвП_Дата&gt;M$3</formula>
    </cfRule>
  </conditionalFormatting>
  <conditionalFormatting sqref="O7:AA7">
    <cfRule type="expression" dxfId="1960" priority="2690">
      <formula>"И(СМЕЩ(A$1;0;-1;1;1)=ДАТА(ГОД(СМЕЩ(A$1;0;-1;1;1));12;31);СМЕЩ(A$1;0;-2;1;1)&lt;&gt;ДАТА(ГОД(СМЕЩ(A$1;0;-1;1;1));12;31))"</formula>
    </cfRule>
  </conditionalFormatting>
  <conditionalFormatting sqref="S7:V7">
    <cfRule type="expression" dxfId="1959" priority="2689">
      <formula>"И(СМЕЩ(A$1;0;-1;1;1)=ДАТА(ГОД(СМЕЩ(A$1;0;-1;1;1));12;31);СМЕЩ(A$1;0;-2;1;1)&lt;&gt;ДАТА(ГОД(СМЕЩ(A$1;0;-1;1;1));12;31))"</formula>
    </cfRule>
  </conditionalFormatting>
  <conditionalFormatting sqref="O7:AA7 O8:Y8 Y9:Y11 O39:AA49 O74:AA74 O51:AA57 O81:AA94 AA80 O76:AA79">
    <cfRule type="expression" dxfId="1958" priority="2688">
      <formula>НачИнвП_Дата&gt;O$3</formula>
    </cfRule>
  </conditionalFormatting>
  <conditionalFormatting sqref="AA8:AA11">
    <cfRule type="expression" dxfId="1957" priority="2685">
      <formula>НачИнвП_Дата&gt;AA$3</formula>
    </cfRule>
  </conditionalFormatting>
  <conditionalFormatting sqref="AA90">
    <cfRule type="expression" dxfId="1956" priority="2684">
      <formula>НачИнвП_Дата&gt;AA$3</formula>
    </cfRule>
  </conditionalFormatting>
  <conditionalFormatting sqref="Z8:Z11">
    <cfRule type="expression" dxfId="1955" priority="2681">
      <formula>НачИнвП_Дата&gt;Z$3</formula>
    </cfRule>
  </conditionalFormatting>
  <conditionalFormatting sqref="O9:X11">
    <cfRule type="expression" dxfId="1954" priority="2678">
      <formula>НачИнвП_Дата&gt;O$3</formula>
    </cfRule>
  </conditionalFormatting>
  <conditionalFormatting sqref="Y38">
    <cfRule type="expression" dxfId="1953" priority="2674">
      <formula>КИнвП_Дата&lt;Y$3</formula>
    </cfRule>
    <cfRule type="expression" dxfId="1952" priority="2675">
      <formula>НачИнвП_Дата&gt;Y$3</formula>
    </cfRule>
  </conditionalFormatting>
  <conditionalFormatting sqref="AA38">
    <cfRule type="expression" dxfId="1951" priority="2672">
      <formula>КИнвП_Дата&lt;AA$3</formula>
    </cfRule>
    <cfRule type="expression" dxfId="1950" priority="2673">
      <formula>НачИнвП_Дата&gt;AA$3</formula>
    </cfRule>
  </conditionalFormatting>
  <conditionalFormatting sqref="Z38">
    <cfRule type="expression" dxfId="1949" priority="2670">
      <formula>КИнвП_Дата&lt;Z$3</formula>
    </cfRule>
    <cfRule type="expression" dxfId="1948" priority="2671">
      <formula>НачИнвП_Дата&gt;Z$3</formula>
    </cfRule>
  </conditionalFormatting>
  <conditionalFormatting sqref="O38:X38">
    <cfRule type="expression" dxfId="1947" priority="2668">
      <formula>КИнвП_Дата&lt;O$3</formula>
    </cfRule>
    <cfRule type="expression" dxfId="1946" priority="2669">
      <formula>НачИнвП_Дата&gt;O$3</formula>
    </cfRule>
  </conditionalFormatting>
  <conditionalFormatting sqref="O50:X50">
    <cfRule type="expression" dxfId="1945" priority="2660">
      <formula>КИнвП_Дата&lt;O$3</formula>
    </cfRule>
    <cfRule type="expression" dxfId="1944" priority="2661">
      <formula>НачИнвП_Дата&gt;O$3</formula>
    </cfRule>
  </conditionalFormatting>
  <conditionalFormatting sqref="Y50">
    <cfRule type="expression" dxfId="1943" priority="2666">
      <formula>КИнвП_Дата&lt;Y$3</formula>
    </cfRule>
    <cfRule type="expression" dxfId="1942" priority="2667">
      <formula>НачИнвП_Дата&gt;Y$3</formula>
    </cfRule>
  </conditionalFormatting>
  <conditionalFormatting sqref="AA50">
    <cfRule type="expression" dxfId="1941" priority="2664">
      <formula>КИнвП_Дата&lt;AA$3</formula>
    </cfRule>
    <cfRule type="expression" dxfId="1940" priority="2665">
      <formula>НачИнвП_Дата&gt;AA$3</formula>
    </cfRule>
  </conditionalFormatting>
  <conditionalFormatting sqref="Z50">
    <cfRule type="expression" dxfId="1939" priority="2662">
      <formula>КИнвП_Дата&lt;Z$3</formula>
    </cfRule>
    <cfRule type="expression" dxfId="1938" priority="2663">
      <formula>НачИнвП_Дата&gt;Z$3</formula>
    </cfRule>
  </conditionalFormatting>
  <conditionalFormatting sqref="O58:X58">
    <cfRule type="expression" dxfId="1937" priority="2651">
      <formula>КИнвП_Дата&lt;O$3</formula>
    </cfRule>
    <cfRule type="expression" dxfId="1936" priority="2652">
      <formula>НачИнвП_Дата&gt;O$3</formula>
    </cfRule>
  </conditionalFormatting>
  <conditionalFormatting sqref="Y58">
    <cfRule type="expression" dxfId="1935" priority="2657">
      <formula>КИнвП_Дата&lt;Y$3</formula>
    </cfRule>
    <cfRule type="expression" dxfId="1934" priority="2658">
      <formula>НачИнвП_Дата&gt;Y$3</formula>
    </cfRule>
  </conditionalFormatting>
  <conditionalFormatting sqref="AA58">
    <cfRule type="expression" dxfId="1933" priority="2655">
      <formula>КИнвП_Дата&lt;AA$3</formula>
    </cfRule>
    <cfRule type="expression" dxfId="1932" priority="2656">
      <formula>НачИнвП_Дата&gt;AA$3</formula>
    </cfRule>
  </conditionalFormatting>
  <conditionalFormatting sqref="Z58">
    <cfRule type="expression" dxfId="1931" priority="2653">
      <formula>КИнвП_Дата&lt;Z$3</formula>
    </cfRule>
    <cfRule type="expression" dxfId="1930" priority="2654">
      <formula>НачИнвП_Дата&gt;Z$3</formula>
    </cfRule>
  </conditionalFormatting>
  <conditionalFormatting sqref="O67:AA71 O73:AA73">
    <cfRule type="expression" dxfId="1929" priority="2650">
      <formula>НачИнвП_Дата&gt;O$3</formula>
    </cfRule>
  </conditionalFormatting>
  <conditionalFormatting sqref="O66:X66">
    <cfRule type="expression" dxfId="1928" priority="2642">
      <formula>КИнвП_Дата&lt;O$3</formula>
    </cfRule>
    <cfRule type="expression" dxfId="1927" priority="2643">
      <formula>НачИнвП_Дата&gt;O$3</formula>
    </cfRule>
  </conditionalFormatting>
  <conditionalFormatting sqref="Y66">
    <cfRule type="expression" dxfId="1926" priority="2648">
      <formula>КИнвП_Дата&lt;Y$3</formula>
    </cfRule>
    <cfRule type="expression" dxfId="1925" priority="2649">
      <formula>НачИнвП_Дата&gt;Y$3</formula>
    </cfRule>
  </conditionalFormatting>
  <conditionalFormatting sqref="AA66">
    <cfRule type="expression" dxfId="1924" priority="2646">
      <formula>КИнвП_Дата&lt;AA$3</formula>
    </cfRule>
    <cfRule type="expression" dxfId="1923" priority="2647">
      <formula>НачИнвП_Дата&gt;AA$3</formula>
    </cfRule>
  </conditionalFormatting>
  <conditionalFormatting sqref="Z66">
    <cfRule type="expression" dxfId="1922" priority="2644">
      <formula>КИнвП_Дата&lt;Z$3</formula>
    </cfRule>
    <cfRule type="expression" dxfId="1921" priority="2645">
      <formula>НачИнвП_Дата&gt;Z$3</formula>
    </cfRule>
  </conditionalFormatting>
  <conditionalFormatting sqref="B59:N65">
    <cfRule type="expression" dxfId="1920" priority="2639">
      <formula>НачИнвП_Дата&gt;B$3</formula>
    </cfRule>
  </conditionalFormatting>
  <conditionalFormatting sqref="O59:AA65">
    <cfRule type="expression" dxfId="1919" priority="2638">
      <formula>НачИнвП_Дата&gt;O$3</formula>
    </cfRule>
  </conditionalFormatting>
  <conditionalFormatting sqref="D58:M58">
    <cfRule type="expression" dxfId="1918" priority="2636">
      <formula>КИнвП_Дата&lt;D$3</formula>
    </cfRule>
    <cfRule type="expression" dxfId="1917" priority="2637">
      <formula>НачИнвП_Дата&gt;D$3</formula>
    </cfRule>
  </conditionalFormatting>
  <conditionalFormatting sqref="O80:Z80">
    <cfRule type="expression" dxfId="1916" priority="2635">
      <formula>НачИнвП_Дата&gt;O$3</formula>
    </cfRule>
  </conditionalFormatting>
  <conditionalFormatting sqref="AB30:AN37">
    <cfRule type="expression" dxfId="1915" priority="2634">
      <formula>НачИнвП_Дата&gt;AB$3</formula>
    </cfRule>
  </conditionalFormatting>
  <conditionalFormatting sqref="AB12:AN29">
    <cfRule type="expression" dxfId="1914" priority="2632">
      <formula>КИнвП_Дата&lt;AB$3</formula>
    </cfRule>
    <cfRule type="expression" dxfId="1913" priority="2633">
      <formula>НачИнвП_Дата&gt;AB$3</formula>
    </cfRule>
  </conditionalFormatting>
  <conditionalFormatting sqref="AB7:AN7">
    <cfRule type="expression" dxfId="1912" priority="2631">
      <formula>"И(СМЕЩ(A$1;0;-1;1;1)=ДАТА(ГОД(СМЕЩ(A$1;0;-1;1;1));12;31);СМЕЩ(A$1;0;-2;1;1)&lt;&gt;ДАТА(ГОД(СМЕЩ(A$1;0;-1;1;1));12;31))"</formula>
    </cfRule>
  </conditionalFormatting>
  <conditionalFormatting sqref="AF7:AI7">
    <cfRule type="expression" dxfId="1911" priority="2630">
      <formula>"И(СМЕЩ(A$1;0;-1;1;1)=ДАТА(ГОД(СМЕЩ(A$1;0;-1;1;1));12;31);СМЕЩ(A$1;0;-2;1;1)&lt;&gt;ДАТА(ГОД(СМЕЩ(A$1;0;-1;1;1));12;31))"</formula>
    </cfRule>
  </conditionalFormatting>
  <conditionalFormatting sqref="AB7:AN7 AB8:AL8 AL9:AL11 AB39:AN49 AB74:AN74 AB51:AN57 AB81:AN94 AN80 AB76:AN79">
    <cfRule type="expression" dxfId="1910" priority="2629">
      <formula>НачИнвП_Дата&gt;AB$3</formula>
    </cfRule>
  </conditionalFormatting>
  <conditionalFormatting sqref="AN8:AN11">
    <cfRule type="expression" dxfId="1909" priority="2628">
      <formula>НачИнвП_Дата&gt;AN$3</formula>
    </cfRule>
  </conditionalFormatting>
  <conditionalFormatting sqref="AN90">
    <cfRule type="expression" dxfId="1908" priority="2627">
      <formula>НачИнвП_Дата&gt;AN$3</formula>
    </cfRule>
  </conditionalFormatting>
  <conditionalFormatting sqref="AM8:AM11">
    <cfRule type="expression" dxfId="1907" priority="2626">
      <formula>НачИнвП_Дата&gt;AM$3</formula>
    </cfRule>
  </conditionalFormatting>
  <conditionalFormatting sqref="AB9:AK11">
    <cfRule type="expression" dxfId="1906" priority="2625">
      <formula>НачИнвП_Дата&gt;AB$3</formula>
    </cfRule>
  </conditionalFormatting>
  <conditionalFormatting sqref="AL38">
    <cfRule type="expression" dxfId="1905" priority="2623">
      <formula>КИнвП_Дата&lt;AL$3</formula>
    </cfRule>
    <cfRule type="expression" dxfId="1904" priority="2624">
      <formula>НачИнвП_Дата&gt;AL$3</formula>
    </cfRule>
  </conditionalFormatting>
  <conditionalFormatting sqref="AN38">
    <cfRule type="expression" dxfId="1903" priority="2621">
      <formula>КИнвП_Дата&lt;AN$3</formula>
    </cfRule>
    <cfRule type="expression" dxfId="1902" priority="2622">
      <formula>НачИнвП_Дата&gt;AN$3</formula>
    </cfRule>
  </conditionalFormatting>
  <conditionalFormatting sqref="AM38">
    <cfRule type="expression" dxfId="1901" priority="2619">
      <formula>КИнвП_Дата&lt;AM$3</formula>
    </cfRule>
    <cfRule type="expression" dxfId="1900" priority="2620">
      <formula>НачИнвП_Дата&gt;AM$3</formula>
    </cfRule>
  </conditionalFormatting>
  <conditionalFormatting sqref="AB38:AK38">
    <cfRule type="expression" dxfId="1899" priority="2617">
      <formula>КИнвП_Дата&lt;AB$3</formula>
    </cfRule>
    <cfRule type="expression" dxfId="1898" priority="2618">
      <formula>НачИнвП_Дата&gt;AB$3</formula>
    </cfRule>
  </conditionalFormatting>
  <conditionalFormatting sqref="AB50:AK50">
    <cfRule type="expression" dxfId="1897" priority="2609">
      <formula>КИнвП_Дата&lt;AB$3</formula>
    </cfRule>
    <cfRule type="expression" dxfId="1896" priority="2610">
      <formula>НачИнвП_Дата&gt;AB$3</formula>
    </cfRule>
  </conditionalFormatting>
  <conditionalFormatting sqref="AL50">
    <cfRule type="expression" dxfId="1895" priority="2615">
      <formula>КИнвП_Дата&lt;AL$3</formula>
    </cfRule>
    <cfRule type="expression" dxfId="1894" priority="2616">
      <formula>НачИнвП_Дата&gt;AL$3</formula>
    </cfRule>
  </conditionalFormatting>
  <conditionalFormatting sqref="AN50">
    <cfRule type="expression" dxfId="1893" priority="2613">
      <formula>КИнвП_Дата&lt;AN$3</formula>
    </cfRule>
    <cfRule type="expression" dxfId="1892" priority="2614">
      <formula>НачИнвП_Дата&gt;AN$3</formula>
    </cfRule>
  </conditionalFormatting>
  <conditionalFormatting sqref="AM50">
    <cfRule type="expression" dxfId="1891" priority="2611">
      <formula>КИнвП_Дата&lt;AM$3</formula>
    </cfRule>
    <cfRule type="expression" dxfId="1890" priority="2612">
      <formula>НачИнвП_Дата&gt;AM$3</formula>
    </cfRule>
  </conditionalFormatting>
  <conditionalFormatting sqref="AB58:AK58">
    <cfRule type="expression" dxfId="1889" priority="2601">
      <formula>КИнвП_Дата&lt;AB$3</formula>
    </cfRule>
    <cfRule type="expression" dxfId="1888" priority="2602">
      <formula>НачИнвП_Дата&gt;AB$3</formula>
    </cfRule>
  </conditionalFormatting>
  <conditionalFormatting sqref="AL58">
    <cfRule type="expression" dxfId="1887" priority="2607">
      <formula>КИнвП_Дата&lt;AL$3</formula>
    </cfRule>
    <cfRule type="expression" dxfId="1886" priority="2608">
      <formula>НачИнвП_Дата&gt;AL$3</formula>
    </cfRule>
  </conditionalFormatting>
  <conditionalFormatting sqref="AN58">
    <cfRule type="expression" dxfId="1885" priority="2605">
      <formula>КИнвП_Дата&lt;AN$3</formula>
    </cfRule>
    <cfRule type="expression" dxfId="1884" priority="2606">
      <formula>НачИнвП_Дата&gt;AN$3</formula>
    </cfRule>
  </conditionalFormatting>
  <conditionalFormatting sqref="AM58">
    <cfRule type="expression" dxfId="1883" priority="2603">
      <formula>КИнвП_Дата&lt;AM$3</formula>
    </cfRule>
    <cfRule type="expression" dxfId="1882" priority="2604">
      <formula>НачИнвП_Дата&gt;AM$3</formula>
    </cfRule>
  </conditionalFormatting>
  <conditionalFormatting sqref="AB67:AN71 AB73:AN73">
    <cfRule type="expression" dxfId="1881" priority="2600">
      <formula>НачИнвП_Дата&gt;AB$3</formula>
    </cfRule>
  </conditionalFormatting>
  <conditionalFormatting sqref="AB66:AK66">
    <cfRule type="expression" dxfId="1880" priority="2592">
      <formula>КИнвП_Дата&lt;AB$3</formula>
    </cfRule>
    <cfRule type="expression" dxfId="1879" priority="2593">
      <formula>НачИнвП_Дата&gt;AB$3</formula>
    </cfRule>
  </conditionalFormatting>
  <conditionalFormatting sqref="AL66">
    <cfRule type="expression" dxfId="1878" priority="2598">
      <formula>КИнвП_Дата&lt;AL$3</formula>
    </cfRule>
    <cfRule type="expression" dxfId="1877" priority="2599">
      <formula>НачИнвП_Дата&gt;AL$3</formula>
    </cfRule>
  </conditionalFormatting>
  <conditionalFormatting sqref="AN66">
    <cfRule type="expression" dxfId="1876" priority="2596">
      <formula>КИнвП_Дата&lt;AN$3</formula>
    </cfRule>
    <cfRule type="expression" dxfId="1875" priority="2597">
      <formula>НачИнвП_Дата&gt;AN$3</formula>
    </cfRule>
  </conditionalFormatting>
  <conditionalFormatting sqref="AM66">
    <cfRule type="expression" dxfId="1874" priority="2594">
      <formula>КИнвП_Дата&lt;AM$3</formula>
    </cfRule>
    <cfRule type="expression" dxfId="1873" priority="2595">
      <formula>НачИнвП_Дата&gt;AM$3</formula>
    </cfRule>
  </conditionalFormatting>
  <conditionalFormatting sqref="AB59:AN65">
    <cfRule type="expression" dxfId="1872" priority="2591">
      <formula>НачИнвП_Дата&gt;AB$3</formula>
    </cfRule>
  </conditionalFormatting>
  <conditionalFormatting sqref="AB80:AM80">
    <cfRule type="expression" dxfId="1871" priority="2590">
      <formula>НачИнвП_Дата&gt;AB$3</formula>
    </cfRule>
  </conditionalFormatting>
  <conditionalFormatting sqref="AO30:BA37">
    <cfRule type="expression" dxfId="1870" priority="2589">
      <formula>НачИнвП_Дата&gt;AO$3</formula>
    </cfRule>
  </conditionalFormatting>
  <conditionalFormatting sqref="AO12:BA29">
    <cfRule type="expression" dxfId="1869" priority="2587">
      <formula>КИнвП_Дата&lt;AO$3</formula>
    </cfRule>
    <cfRule type="expression" dxfId="1868" priority="2588">
      <formula>НачИнвП_Дата&gt;AO$3</formula>
    </cfRule>
  </conditionalFormatting>
  <conditionalFormatting sqref="AO7:BA7">
    <cfRule type="expression" dxfId="1867" priority="2586">
      <formula>"И(СМЕЩ(A$1;0;-1;1;1)=ДАТА(ГОД(СМЕЩ(A$1;0;-1;1;1));12;31);СМЕЩ(A$1;0;-2;1;1)&lt;&gt;ДАТА(ГОД(СМЕЩ(A$1;0;-1;1;1));12;31))"</formula>
    </cfRule>
  </conditionalFormatting>
  <conditionalFormatting sqref="AS7:AV7">
    <cfRule type="expression" dxfId="1866" priority="2585">
      <formula>"И(СМЕЩ(A$1;0;-1;1;1)=ДАТА(ГОД(СМЕЩ(A$1;0;-1;1;1));12;31);СМЕЩ(A$1;0;-2;1;1)&lt;&gt;ДАТА(ГОД(СМЕЩ(A$1;0;-1;1;1));12;31))"</formula>
    </cfRule>
  </conditionalFormatting>
  <conditionalFormatting sqref="AO7:BA7 AO8:AY8 AY9:AY11 AO39:BA49 AO74:BA74 AO51:BA57 AO81:BA94 BA80 AO76:BA79">
    <cfRule type="expression" dxfId="1865" priority="2584">
      <formula>НачИнвП_Дата&gt;AO$3</formula>
    </cfRule>
  </conditionalFormatting>
  <conditionalFormatting sqref="BA8:BA11">
    <cfRule type="expression" dxfId="1864" priority="2583">
      <formula>НачИнвП_Дата&gt;BA$3</formula>
    </cfRule>
  </conditionalFormatting>
  <conditionalFormatting sqref="BA90">
    <cfRule type="expression" dxfId="1863" priority="2582">
      <formula>НачИнвП_Дата&gt;BA$3</formula>
    </cfRule>
  </conditionalFormatting>
  <conditionalFormatting sqref="AZ8:AZ11">
    <cfRule type="expression" dxfId="1862" priority="2581">
      <formula>НачИнвП_Дата&gt;AZ$3</formula>
    </cfRule>
  </conditionalFormatting>
  <conditionalFormatting sqref="AO9:AX11">
    <cfRule type="expression" dxfId="1861" priority="2580">
      <formula>НачИнвП_Дата&gt;AO$3</formula>
    </cfRule>
  </conditionalFormatting>
  <conditionalFormatting sqref="AY38">
    <cfRule type="expression" dxfId="1860" priority="2578">
      <formula>КИнвП_Дата&lt;AY$3</formula>
    </cfRule>
    <cfRule type="expression" dxfId="1859" priority="2579">
      <formula>НачИнвП_Дата&gt;AY$3</formula>
    </cfRule>
  </conditionalFormatting>
  <conditionalFormatting sqref="BA38">
    <cfRule type="expression" dxfId="1858" priority="2576">
      <formula>КИнвП_Дата&lt;BA$3</formula>
    </cfRule>
    <cfRule type="expression" dxfId="1857" priority="2577">
      <formula>НачИнвП_Дата&gt;BA$3</formula>
    </cfRule>
  </conditionalFormatting>
  <conditionalFormatting sqref="AZ38">
    <cfRule type="expression" dxfId="1856" priority="2574">
      <formula>КИнвП_Дата&lt;AZ$3</formula>
    </cfRule>
    <cfRule type="expression" dxfId="1855" priority="2575">
      <formula>НачИнвП_Дата&gt;AZ$3</formula>
    </cfRule>
  </conditionalFormatting>
  <conditionalFormatting sqref="AO38:AX38">
    <cfRule type="expression" dxfId="1854" priority="2572">
      <formula>КИнвП_Дата&lt;AO$3</formula>
    </cfRule>
    <cfRule type="expression" dxfId="1853" priority="2573">
      <formula>НачИнвП_Дата&gt;AO$3</formula>
    </cfRule>
  </conditionalFormatting>
  <conditionalFormatting sqref="AO50:AX50">
    <cfRule type="expression" dxfId="1852" priority="2564">
      <formula>КИнвП_Дата&lt;AO$3</formula>
    </cfRule>
    <cfRule type="expression" dxfId="1851" priority="2565">
      <formula>НачИнвП_Дата&gt;AO$3</formula>
    </cfRule>
  </conditionalFormatting>
  <conditionalFormatting sqref="AY50">
    <cfRule type="expression" dxfId="1850" priority="2570">
      <formula>КИнвП_Дата&lt;AY$3</formula>
    </cfRule>
    <cfRule type="expression" dxfId="1849" priority="2571">
      <formula>НачИнвП_Дата&gt;AY$3</formula>
    </cfRule>
  </conditionalFormatting>
  <conditionalFormatting sqref="BA50">
    <cfRule type="expression" dxfId="1848" priority="2568">
      <formula>КИнвП_Дата&lt;BA$3</formula>
    </cfRule>
    <cfRule type="expression" dxfId="1847" priority="2569">
      <formula>НачИнвП_Дата&gt;BA$3</formula>
    </cfRule>
  </conditionalFormatting>
  <conditionalFormatting sqref="AZ50">
    <cfRule type="expression" dxfId="1846" priority="2566">
      <formula>КИнвП_Дата&lt;AZ$3</formula>
    </cfRule>
    <cfRule type="expression" dxfId="1845" priority="2567">
      <formula>НачИнвП_Дата&gt;AZ$3</formula>
    </cfRule>
  </conditionalFormatting>
  <conditionalFormatting sqref="AO58:AX58">
    <cfRule type="expression" dxfId="1844" priority="2556">
      <formula>КИнвП_Дата&lt;AO$3</formula>
    </cfRule>
    <cfRule type="expression" dxfId="1843" priority="2557">
      <formula>НачИнвП_Дата&gt;AO$3</formula>
    </cfRule>
  </conditionalFormatting>
  <conditionalFormatting sqref="AY58">
    <cfRule type="expression" dxfId="1842" priority="2562">
      <formula>КИнвП_Дата&lt;AY$3</formula>
    </cfRule>
    <cfRule type="expression" dxfId="1841" priority="2563">
      <formula>НачИнвП_Дата&gt;AY$3</formula>
    </cfRule>
  </conditionalFormatting>
  <conditionalFormatting sqref="BA58">
    <cfRule type="expression" dxfId="1840" priority="2560">
      <formula>КИнвП_Дата&lt;BA$3</formula>
    </cfRule>
    <cfRule type="expression" dxfId="1839" priority="2561">
      <formula>НачИнвП_Дата&gt;BA$3</formula>
    </cfRule>
  </conditionalFormatting>
  <conditionalFormatting sqref="AZ58">
    <cfRule type="expression" dxfId="1838" priority="2558">
      <formula>КИнвП_Дата&lt;AZ$3</formula>
    </cfRule>
    <cfRule type="expression" dxfId="1837" priority="2559">
      <formula>НачИнвП_Дата&gt;AZ$3</formula>
    </cfRule>
  </conditionalFormatting>
  <conditionalFormatting sqref="AO67:BA71 AO73:BA73">
    <cfRule type="expression" dxfId="1836" priority="2555">
      <formula>НачИнвП_Дата&gt;AO$3</formula>
    </cfRule>
  </conditionalFormatting>
  <conditionalFormatting sqref="AO66:AX66">
    <cfRule type="expression" dxfId="1835" priority="2547">
      <formula>КИнвП_Дата&lt;AO$3</formula>
    </cfRule>
    <cfRule type="expression" dxfId="1834" priority="2548">
      <formula>НачИнвП_Дата&gt;AO$3</formula>
    </cfRule>
  </conditionalFormatting>
  <conditionalFormatting sqref="AY66">
    <cfRule type="expression" dxfId="1833" priority="2553">
      <formula>КИнвП_Дата&lt;AY$3</formula>
    </cfRule>
    <cfRule type="expression" dxfId="1832" priority="2554">
      <formula>НачИнвП_Дата&gt;AY$3</formula>
    </cfRule>
  </conditionalFormatting>
  <conditionalFormatting sqref="BA66">
    <cfRule type="expression" dxfId="1831" priority="2551">
      <formula>КИнвП_Дата&lt;BA$3</formula>
    </cfRule>
    <cfRule type="expression" dxfId="1830" priority="2552">
      <formula>НачИнвП_Дата&gt;BA$3</formula>
    </cfRule>
  </conditionalFormatting>
  <conditionalFormatting sqref="AZ66">
    <cfRule type="expression" dxfId="1829" priority="2549">
      <formula>КИнвП_Дата&lt;AZ$3</formula>
    </cfRule>
    <cfRule type="expression" dxfId="1828" priority="2550">
      <formula>НачИнвП_Дата&gt;AZ$3</formula>
    </cfRule>
  </conditionalFormatting>
  <conditionalFormatting sqref="AO59:BA65">
    <cfRule type="expression" dxfId="1827" priority="2546">
      <formula>НачИнвП_Дата&gt;AO$3</formula>
    </cfRule>
  </conditionalFormatting>
  <conditionalFormatting sqref="AO80:AZ80">
    <cfRule type="expression" dxfId="1826" priority="2545">
      <formula>НачИнвП_Дата&gt;AO$3</formula>
    </cfRule>
  </conditionalFormatting>
  <conditionalFormatting sqref="B72:N72">
    <cfRule type="expression" dxfId="1825" priority="2544">
      <formula>НачИнвП_Дата&gt;B$3</formula>
    </cfRule>
  </conditionalFormatting>
  <conditionalFormatting sqref="O72:AA72">
    <cfRule type="expression" dxfId="1824" priority="2543">
      <formula>НачИнвП_Дата&gt;O$3</formula>
    </cfRule>
  </conditionalFormatting>
  <conditionalFormatting sqref="AB72:AN72">
    <cfRule type="expression" dxfId="1823" priority="2542">
      <formula>НачИнвП_Дата&gt;AB$3</formula>
    </cfRule>
  </conditionalFormatting>
  <conditionalFormatting sqref="AO72:BA72">
    <cfRule type="expression" dxfId="1822" priority="2541">
      <formula>НачИнвП_Дата&gt;AO$3</formula>
    </cfRule>
  </conditionalFormatting>
  <conditionalFormatting sqref="O75:BA75">
    <cfRule type="expression" dxfId="1821" priority="2539">
      <formula>НачИнвП_Дата&gt;O$3</formula>
    </cfRule>
  </conditionalFormatting>
  <conditionalFormatting sqref="BB30:BN37">
    <cfRule type="expression" dxfId="1820" priority="2491">
      <formula>НачИнвП_Дата&gt;BB$3</formula>
    </cfRule>
  </conditionalFormatting>
  <conditionalFormatting sqref="BB12:BN29">
    <cfRule type="expression" dxfId="1819" priority="2489">
      <formula>КИнвП_Дата&lt;BB$3</formula>
    </cfRule>
    <cfRule type="expression" dxfId="1818" priority="2490">
      <formula>НачИнвП_Дата&gt;BB$3</formula>
    </cfRule>
  </conditionalFormatting>
  <conditionalFormatting sqref="BB7:BN7">
    <cfRule type="expression" dxfId="1817" priority="2488">
      <formula>"И(СМЕЩ(A$1;0;-1;1;1)=ДАТА(ГОД(СМЕЩ(A$1;0;-1;1;1));12;31);СМЕЩ(A$1;0;-2;1;1)&lt;&gt;ДАТА(ГОД(СМЕЩ(A$1;0;-1;1;1));12;31))"</formula>
    </cfRule>
  </conditionalFormatting>
  <conditionalFormatting sqref="BF7:BI7">
    <cfRule type="expression" dxfId="1816" priority="2487">
      <formula>"И(СМЕЩ(A$1;0;-1;1;1)=ДАТА(ГОД(СМЕЩ(A$1;0;-1;1;1));12;31);СМЕЩ(A$1;0;-2;1;1)&lt;&gt;ДАТА(ГОД(СМЕЩ(A$1;0;-1;1;1));12;31))"</formula>
    </cfRule>
  </conditionalFormatting>
  <conditionalFormatting sqref="BB7:BN7 BB8:BL8 BL9:BL11 BB39:BN49 BB74:BN74 BB51:BN57 BB81:BN94 BN80 BB76:BN79">
    <cfRule type="expression" dxfId="1815" priority="2486">
      <formula>НачИнвП_Дата&gt;BB$3</formula>
    </cfRule>
  </conditionalFormatting>
  <conditionalFormatting sqref="BN8:BN11">
    <cfRule type="expression" dxfId="1814" priority="2485">
      <formula>НачИнвП_Дата&gt;BN$3</formula>
    </cfRule>
  </conditionalFormatting>
  <conditionalFormatting sqref="BN90">
    <cfRule type="expression" dxfId="1813" priority="2484">
      <formula>НачИнвП_Дата&gt;BN$3</formula>
    </cfRule>
  </conditionalFormatting>
  <conditionalFormatting sqref="BM8:BM11">
    <cfRule type="expression" dxfId="1812" priority="2483">
      <formula>НачИнвП_Дата&gt;BM$3</formula>
    </cfRule>
  </conditionalFormatting>
  <conditionalFormatting sqref="BB9:BK11">
    <cfRule type="expression" dxfId="1811" priority="2482">
      <formula>НачИнвП_Дата&gt;BB$3</formula>
    </cfRule>
  </conditionalFormatting>
  <conditionalFormatting sqref="BL38">
    <cfRule type="expression" dxfId="1810" priority="2480">
      <formula>КИнвП_Дата&lt;BL$3</formula>
    </cfRule>
    <cfRule type="expression" dxfId="1809" priority="2481">
      <formula>НачИнвП_Дата&gt;BL$3</formula>
    </cfRule>
  </conditionalFormatting>
  <conditionalFormatting sqref="BN38">
    <cfRule type="expression" dxfId="1808" priority="2478">
      <formula>КИнвП_Дата&lt;BN$3</formula>
    </cfRule>
    <cfRule type="expression" dxfId="1807" priority="2479">
      <formula>НачИнвП_Дата&gt;BN$3</formula>
    </cfRule>
  </conditionalFormatting>
  <conditionalFormatting sqref="BM38">
    <cfRule type="expression" dxfId="1806" priority="2476">
      <formula>КИнвП_Дата&lt;BM$3</formula>
    </cfRule>
    <cfRule type="expression" dxfId="1805" priority="2477">
      <formula>НачИнвП_Дата&gt;BM$3</formula>
    </cfRule>
  </conditionalFormatting>
  <conditionalFormatting sqref="BB38:BK38">
    <cfRule type="expression" dxfId="1804" priority="2474">
      <formula>КИнвП_Дата&lt;BB$3</formula>
    </cfRule>
    <cfRule type="expression" dxfId="1803" priority="2475">
      <formula>НачИнвП_Дата&gt;BB$3</formula>
    </cfRule>
  </conditionalFormatting>
  <conditionalFormatting sqref="BB50:BK50">
    <cfRule type="expression" dxfId="1802" priority="2466">
      <formula>КИнвП_Дата&lt;BB$3</formula>
    </cfRule>
    <cfRule type="expression" dxfId="1801" priority="2467">
      <formula>НачИнвП_Дата&gt;BB$3</formula>
    </cfRule>
  </conditionalFormatting>
  <conditionalFormatting sqref="BL50">
    <cfRule type="expression" dxfId="1800" priority="2472">
      <formula>КИнвП_Дата&lt;BL$3</formula>
    </cfRule>
    <cfRule type="expression" dxfId="1799" priority="2473">
      <formula>НачИнвП_Дата&gt;BL$3</formula>
    </cfRule>
  </conditionalFormatting>
  <conditionalFormatting sqref="BN50">
    <cfRule type="expression" dxfId="1798" priority="2470">
      <formula>КИнвП_Дата&lt;BN$3</formula>
    </cfRule>
    <cfRule type="expression" dxfId="1797" priority="2471">
      <formula>НачИнвП_Дата&gt;BN$3</formula>
    </cfRule>
  </conditionalFormatting>
  <conditionalFormatting sqref="BM50">
    <cfRule type="expression" dxfId="1796" priority="2468">
      <formula>КИнвП_Дата&lt;BM$3</formula>
    </cfRule>
    <cfRule type="expression" dxfId="1795" priority="2469">
      <formula>НачИнвП_Дата&gt;BM$3</formula>
    </cfRule>
  </conditionalFormatting>
  <conditionalFormatting sqref="BB58:BK58">
    <cfRule type="expression" dxfId="1794" priority="2458">
      <formula>КИнвП_Дата&lt;BB$3</formula>
    </cfRule>
    <cfRule type="expression" dxfId="1793" priority="2459">
      <formula>НачИнвП_Дата&gt;BB$3</formula>
    </cfRule>
  </conditionalFormatting>
  <conditionalFormatting sqref="BL58">
    <cfRule type="expression" dxfId="1792" priority="2464">
      <formula>КИнвП_Дата&lt;BL$3</formula>
    </cfRule>
    <cfRule type="expression" dxfId="1791" priority="2465">
      <formula>НачИнвП_Дата&gt;BL$3</formula>
    </cfRule>
  </conditionalFormatting>
  <conditionalFormatting sqref="BN58">
    <cfRule type="expression" dxfId="1790" priority="2462">
      <formula>КИнвП_Дата&lt;BN$3</formula>
    </cfRule>
    <cfRule type="expression" dxfId="1789" priority="2463">
      <formula>НачИнвП_Дата&gt;BN$3</formula>
    </cfRule>
  </conditionalFormatting>
  <conditionalFormatting sqref="BM58">
    <cfRule type="expression" dxfId="1788" priority="2460">
      <formula>КИнвП_Дата&lt;BM$3</formula>
    </cfRule>
    <cfRule type="expression" dxfId="1787" priority="2461">
      <formula>НачИнвП_Дата&gt;BM$3</formula>
    </cfRule>
  </conditionalFormatting>
  <conditionalFormatting sqref="BB67:BN71 BB73:BN73">
    <cfRule type="expression" dxfId="1786" priority="2457">
      <formula>НачИнвП_Дата&gt;BB$3</formula>
    </cfRule>
  </conditionalFormatting>
  <conditionalFormatting sqref="BB66:BK66">
    <cfRule type="expression" dxfId="1785" priority="2449">
      <formula>КИнвП_Дата&lt;BB$3</formula>
    </cfRule>
    <cfRule type="expression" dxfId="1784" priority="2450">
      <formula>НачИнвП_Дата&gt;BB$3</formula>
    </cfRule>
  </conditionalFormatting>
  <conditionalFormatting sqref="BL66">
    <cfRule type="expression" dxfId="1783" priority="2455">
      <formula>КИнвП_Дата&lt;BL$3</formula>
    </cfRule>
    <cfRule type="expression" dxfId="1782" priority="2456">
      <formula>НачИнвП_Дата&gt;BL$3</formula>
    </cfRule>
  </conditionalFormatting>
  <conditionalFormatting sqref="BN66">
    <cfRule type="expression" dxfId="1781" priority="2453">
      <formula>КИнвП_Дата&lt;BN$3</formula>
    </cfRule>
    <cfRule type="expression" dxfId="1780" priority="2454">
      <formula>НачИнвП_Дата&gt;BN$3</formula>
    </cfRule>
  </conditionalFormatting>
  <conditionalFormatting sqref="BM66">
    <cfRule type="expression" dxfId="1779" priority="2451">
      <formula>КИнвП_Дата&lt;BM$3</formula>
    </cfRule>
    <cfRule type="expression" dxfId="1778" priority="2452">
      <formula>НачИнвП_Дата&gt;BM$3</formula>
    </cfRule>
  </conditionalFormatting>
  <conditionalFormatting sqref="BB59:BN65">
    <cfRule type="expression" dxfId="1777" priority="2448">
      <formula>НачИнвП_Дата&gt;BB$3</formula>
    </cfRule>
  </conditionalFormatting>
  <conditionalFormatting sqref="BB80:BM80">
    <cfRule type="expression" dxfId="1776" priority="2447">
      <formula>НачИнвП_Дата&gt;BB$3</formula>
    </cfRule>
  </conditionalFormatting>
  <conditionalFormatting sqref="BB72:BN72">
    <cfRule type="expression" dxfId="1775" priority="2446">
      <formula>НачИнвП_Дата&gt;BB$3</formula>
    </cfRule>
  </conditionalFormatting>
  <conditionalFormatting sqref="BB75:BN75">
    <cfRule type="expression" dxfId="1774" priority="2445">
      <formula>НачИнвП_Дата&gt;BB$3</formula>
    </cfRule>
  </conditionalFormatting>
  <conditionalFormatting sqref="CB30:CN37">
    <cfRule type="expression" dxfId="1773" priority="2350">
      <formula>НачИнвП_Дата&gt;CB$3</formula>
    </cfRule>
  </conditionalFormatting>
  <conditionalFormatting sqref="CB12:CN29">
    <cfRule type="expression" dxfId="1772" priority="2348">
      <formula>КИнвП_Дата&lt;CB$3</formula>
    </cfRule>
    <cfRule type="expression" dxfId="1771" priority="2349">
      <formula>НачИнвП_Дата&gt;CB$3</formula>
    </cfRule>
  </conditionalFormatting>
  <conditionalFormatting sqref="CB7:CN7">
    <cfRule type="expression" dxfId="1770" priority="2347">
      <formula>"И(СМЕЩ(A$1;0;-1;1;1)=ДАТА(ГОД(СМЕЩ(A$1;0;-1;1;1));12;31);СМЕЩ(A$1;0;-2;1;1)&lt;&gt;ДАТА(ГОД(СМЕЩ(A$1;0;-1;1;1));12;31))"</formula>
    </cfRule>
  </conditionalFormatting>
  <conditionalFormatting sqref="CF7:CI7">
    <cfRule type="expression" dxfId="1769" priority="2346">
      <formula>"И(СМЕЩ(A$1;0;-1;1;1)=ДАТА(ГОД(СМЕЩ(A$1;0;-1;1;1));12;31);СМЕЩ(A$1;0;-2;1;1)&lt;&gt;ДАТА(ГОД(СМЕЩ(A$1;0;-1;1;1));12;31))"</formula>
    </cfRule>
  </conditionalFormatting>
  <conditionalFormatting sqref="CB7:CN7 CB8:CL8 CL9:CL11 CB39:CN49 CB74:CN74 CB51:CN57 CB81:CN94 CN80 CB76:CN79">
    <cfRule type="expression" dxfId="1768" priority="2345">
      <formula>НачИнвП_Дата&gt;CB$3</formula>
    </cfRule>
  </conditionalFormatting>
  <conditionalFormatting sqref="CN8:CN11">
    <cfRule type="expression" dxfId="1767" priority="2344">
      <formula>НачИнвП_Дата&gt;CN$3</formula>
    </cfRule>
  </conditionalFormatting>
  <conditionalFormatting sqref="CN90">
    <cfRule type="expression" dxfId="1766" priority="2343">
      <formula>НачИнвП_Дата&gt;CN$3</formula>
    </cfRule>
  </conditionalFormatting>
  <conditionalFormatting sqref="CM8:CM11">
    <cfRule type="expression" dxfId="1765" priority="2342">
      <formula>НачИнвП_Дата&gt;CM$3</formula>
    </cfRule>
  </conditionalFormatting>
  <conditionalFormatting sqref="CB9:CK11">
    <cfRule type="expression" dxfId="1764" priority="2341">
      <formula>НачИнвП_Дата&gt;CB$3</formula>
    </cfRule>
  </conditionalFormatting>
  <conditionalFormatting sqref="CL38">
    <cfRule type="expression" dxfId="1763" priority="2339">
      <formula>КИнвП_Дата&lt;CL$3</formula>
    </cfRule>
    <cfRule type="expression" dxfId="1762" priority="2340">
      <formula>НачИнвП_Дата&gt;CL$3</formula>
    </cfRule>
  </conditionalFormatting>
  <conditionalFormatting sqref="CN38">
    <cfRule type="expression" dxfId="1761" priority="2337">
      <formula>КИнвП_Дата&lt;CN$3</formula>
    </cfRule>
    <cfRule type="expression" dxfId="1760" priority="2338">
      <formula>НачИнвП_Дата&gt;CN$3</formula>
    </cfRule>
  </conditionalFormatting>
  <conditionalFormatting sqref="CM38">
    <cfRule type="expression" dxfId="1759" priority="2335">
      <formula>КИнвП_Дата&lt;CM$3</formula>
    </cfRule>
    <cfRule type="expression" dxfId="1758" priority="2336">
      <formula>НачИнвП_Дата&gt;CM$3</formula>
    </cfRule>
  </conditionalFormatting>
  <conditionalFormatting sqref="CB38:CK38">
    <cfRule type="expression" dxfId="1757" priority="2333">
      <formula>КИнвП_Дата&lt;CB$3</formula>
    </cfRule>
    <cfRule type="expression" dxfId="1756" priority="2334">
      <formula>НачИнвП_Дата&gt;CB$3</formula>
    </cfRule>
  </conditionalFormatting>
  <conditionalFormatting sqref="CB50:CK50">
    <cfRule type="expression" dxfId="1755" priority="2325">
      <formula>КИнвП_Дата&lt;CB$3</formula>
    </cfRule>
    <cfRule type="expression" dxfId="1754" priority="2326">
      <formula>НачИнвП_Дата&gt;CB$3</formula>
    </cfRule>
  </conditionalFormatting>
  <conditionalFormatting sqref="CL50">
    <cfRule type="expression" dxfId="1753" priority="2331">
      <formula>КИнвП_Дата&lt;CL$3</formula>
    </cfRule>
    <cfRule type="expression" dxfId="1752" priority="2332">
      <formula>НачИнвП_Дата&gt;CL$3</formula>
    </cfRule>
  </conditionalFormatting>
  <conditionalFormatting sqref="CN50">
    <cfRule type="expression" dxfId="1751" priority="2329">
      <formula>КИнвП_Дата&lt;CN$3</formula>
    </cfRule>
    <cfRule type="expression" dxfId="1750" priority="2330">
      <formula>НачИнвП_Дата&gt;CN$3</formula>
    </cfRule>
  </conditionalFormatting>
  <conditionalFormatting sqref="CM50">
    <cfRule type="expression" dxfId="1749" priority="2327">
      <formula>КИнвП_Дата&lt;CM$3</formula>
    </cfRule>
    <cfRule type="expression" dxfId="1748" priority="2328">
      <formula>НачИнвП_Дата&gt;CM$3</formula>
    </cfRule>
  </conditionalFormatting>
  <conditionalFormatting sqref="CB58:CK58">
    <cfRule type="expression" dxfId="1747" priority="2317">
      <formula>КИнвП_Дата&lt;CB$3</formula>
    </cfRule>
    <cfRule type="expression" dxfId="1746" priority="2318">
      <formula>НачИнвП_Дата&gt;CB$3</formula>
    </cfRule>
  </conditionalFormatting>
  <conditionalFormatting sqref="CL58">
    <cfRule type="expression" dxfId="1745" priority="2323">
      <formula>КИнвП_Дата&lt;CL$3</formula>
    </cfRule>
    <cfRule type="expression" dxfId="1744" priority="2324">
      <formula>НачИнвП_Дата&gt;CL$3</formula>
    </cfRule>
  </conditionalFormatting>
  <conditionalFormatting sqref="CN58">
    <cfRule type="expression" dxfId="1743" priority="2321">
      <formula>КИнвП_Дата&lt;CN$3</formula>
    </cfRule>
    <cfRule type="expression" dxfId="1742" priority="2322">
      <formula>НачИнвП_Дата&gt;CN$3</formula>
    </cfRule>
  </conditionalFormatting>
  <conditionalFormatting sqref="CM58">
    <cfRule type="expression" dxfId="1741" priority="2319">
      <formula>КИнвП_Дата&lt;CM$3</formula>
    </cfRule>
    <cfRule type="expression" dxfId="1740" priority="2320">
      <formula>НачИнвП_Дата&gt;CM$3</formula>
    </cfRule>
  </conditionalFormatting>
  <conditionalFormatting sqref="CB67:CN71 CB73:CN73">
    <cfRule type="expression" dxfId="1739" priority="2316">
      <formula>НачИнвП_Дата&gt;CB$3</formula>
    </cfRule>
  </conditionalFormatting>
  <conditionalFormatting sqref="CB66:CK66">
    <cfRule type="expression" dxfId="1738" priority="2308">
      <formula>КИнвП_Дата&lt;CB$3</formula>
    </cfRule>
    <cfRule type="expression" dxfId="1737" priority="2309">
      <formula>НачИнвП_Дата&gt;CB$3</formula>
    </cfRule>
  </conditionalFormatting>
  <conditionalFormatting sqref="CL66">
    <cfRule type="expression" dxfId="1736" priority="2314">
      <formula>КИнвП_Дата&lt;CL$3</formula>
    </cfRule>
    <cfRule type="expression" dxfId="1735" priority="2315">
      <formula>НачИнвП_Дата&gt;CL$3</formula>
    </cfRule>
  </conditionalFormatting>
  <conditionalFormatting sqref="CN66">
    <cfRule type="expression" dxfId="1734" priority="2312">
      <formula>КИнвП_Дата&lt;CN$3</formula>
    </cfRule>
    <cfRule type="expression" dxfId="1733" priority="2313">
      <formula>НачИнвП_Дата&gt;CN$3</formula>
    </cfRule>
  </conditionalFormatting>
  <conditionalFormatting sqref="CM66">
    <cfRule type="expression" dxfId="1732" priority="2310">
      <formula>КИнвП_Дата&lt;CM$3</formula>
    </cfRule>
    <cfRule type="expression" dxfId="1731" priority="2311">
      <formula>НачИнвП_Дата&gt;CM$3</formula>
    </cfRule>
  </conditionalFormatting>
  <conditionalFormatting sqref="CB59:CN65">
    <cfRule type="expression" dxfId="1730" priority="2307">
      <formula>НачИнвП_Дата&gt;CB$3</formula>
    </cfRule>
  </conditionalFormatting>
  <conditionalFormatting sqref="CB80:CM80">
    <cfRule type="expression" dxfId="1729" priority="2306">
      <formula>НачИнвП_Дата&gt;CB$3</formula>
    </cfRule>
  </conditionalFormatting>
  <conditionalFormatting sqref="CB72:CN72">
    <cfRule type="expression" dxfId="1728" priority="2305">
      <formula>НачИнвП_Дата&gt;CB$3</formula>
    </cfRule>
  </conditionalFormatting>
  <conditionalFormatting sqref="CB75:CN75">
    <cfRule type="expression" dxfId="1727" priority="2304">
      <formula>НачИнвП_Дата&gt;CB$3</formula>
    </cfRule>
  </conditionalFormatting>
  <conditionalFormatting sqref="BO30:CA37">
    <cfRule type="expression" dxfId="1726" priority="2397">
      <formula>НачИнвП_Дата&gt;BO$3</formula>
    </cfRule>
  </conditionalFormatting>
  <conditionalFormatting sqref="BO12:CA29">
    <cfRule type="expression" dxfId="1725" priority="2395">
      <formula>КИнвП_Дата&lt;BO$3</formula>
    </cfRule>
    <cfRule type="expression" dxfId="1724" priority="2396">
      <formula>НачИнвП_Дата&gt;BO$3</formula>
    </cfRule>
  </conditionalFormatting>
  <conditionalFormatting sqref="BO7:CA7">
    <cfRule type="expression" dxfId="1723" priority="2394">
      <formula>"И(СМЕЩ(A$1;0;-1;1;1)=ДАТА(ГОД(СМЕЩ(A$1;0;-1;1;1));12;31);СМЕЩ(A$1;0;-2;1;1)&lt;&gt;ДАТА(ГОД(СМЕЩ(A$1;0;-1;1;1));12;31))"</formula>
    </cfRule>
  </conditionalFormatting>
  <conditionalFormatting sqref="BS7:BV7">
    <cfRule type="expression" dxfId="1722" priority="2393">
      <formula>"И(СМЕЩ(A$1;0;-1;1;1)=ДАТА(ГОД(СМЕЩ(A$1;0;-1;1;1));12;31);СМЕЩ(A$1;0;-2;1;1)&lt;&gt;ДАТА(ГОД(СМЕЩ(A$1;0;-1;1;1));12;31))"</formula>
    </cfRule>
  </conditionalFormatting>
  <conditionalFormatting sqref="BO7:CA7 BO8:BY8 BY9:BY11 BO39:CA49 BO74:CA74 BO51:CA57 BO81:CA94 CA80 BO76:CA79">
    <cfRule type="expression" dxfId="1721" priority="2392">
      <formula>НачИнвП_Дата&gt;BO$3</formula>
    </cfRule>
  </conditionalFormatting>
  <conditionalFormatting sqref="CA8:CA11">
    <cfRule type="expression" dxfId="1720" priority="2391">
      <formula>НачИнвП_Дата&gt;CA$3</formula>
    </cfRule>
  </conditionalFormatting>
  <conditionalFormatting sqref="CA90">
    <cfRule type="expression" dxfId="1719" priority="2390">
      <formula>НачИнвП_Дата&gt;CA$3</formula>
    </cfRule>
  </conditionalFormatting>
  <conditionalFormatting sqref="BZ8:BZ11">
    <cfRule type="expression" dxfId="1718" priority="2389">
      <formula>НачИнвП_Дата&gt;BZ$3</formula>
    </cfRule>
  </conditionalFormatting>
  <conditionalFormatting sqref="BO9:BX11">
    <cfRule type="expression" dxfId="1717" priority="2388">
      <formula>НачИнвП_Дата&gt;BO$3</formula>
    </cfRule>
  </conditionalFormatting>
  <conditionalFormatting sqref="BY38">
    <cfRule type="expression" dxfId="1716" priority="2386">
      <formula>КИнвП_Дата&lt;BY$3</formula>
    </cfRule>
    <cfRule type="expression" dxfId="1715" priority="2387">
      <formula>НачИнвП_Дата&gt;BY$3</formula>
    </cfRule>
  </conditionalFormatting>
  <conditionalFormatting sqref="CA38">
    <cfRule type="expression" dxfId="1714" priority="2384">
      <formula>КИнвП_Дата&lt;CA$3</formula>
    </cfRule>
    <cfRule type="expression" dxfId="1713" priority="2385">
      <formula>НачИнвП_Дата&gt;CA$3</formula>
    </cfRule>
  </conditionalFormatting>
  <conditionalFormatting sqref="BZ38">
    <cfRule type="expression" dxfId="1712" priority="2382">
      <formula>КИнвП_Дата&lt;BZ$3</formula>
    </cfRule>
    <cfRule type="expression" dxfId="1711" priority="2383">
      <formula>НачИнвП_Дата&gt;BZ$3</formula>
    </cfRule>
  </conditionalFormatting>
  <conditionalFormatting sqref="BO38:BX38">
    <cfRule type="expression" dxfId="1710" priority="2380">
      <formula>КИнвП_Дата&lt;BO$3</formula>
    </cfRule>
    <cfRule type="expression" dxfId="1709" priority="2381">
      <formula>НачИнвП_Дата&gt;BO$3</formula>
    </cfRule>
  </conditionalFormatting>
  <conditionalFormatting sqref="BO50:BX50">
    <cfRule type="expression" dxfId="1708" priority="2372">
      <formula>КИнвП_Дата&lt;BO$3</formula>
    </cfRule>
    <cfRule type="expression" dxfId="1707" priority="2373">
      <formula>НачИнвП_Дата&gt;BO$3</formula>
    </cfRule>
  </conditionalFormatting>
  <conditionalFormatting sqref="BY50">
    <cfRule type="expression" dxfId="1706" priority="2378">
      <formula>КИнвП_Дата&lt;BY$3</formula>
    </cfRule>
    <cfRule type="expression" dxfId="1705" priority="2379">
      <formula>НачИнвП_Дата&gt;BY$3</formula>
    </cfRule>
  </conditionalFormatting>
  <conditionalFormatting sqref="CA50">
    <cfRule type="expression" dxfId="1704" priority="2376">
      <formula>КИнвП_Дата&lt;CA$3</formula>
    </cfRule>
    <cfRule type="expression" dxfId="1703" priority="2377">
      <formula>НачИнвП_Дата&gt;CA$3</formula>
    </cfRule>
  </conditionalFormatting>
  <conditionalFormatting sqref="BZ50">
    <cfRule type="expression" dxfId="1702" priority="2374">
      <formula>КИнвП_Дата&lt;BZ$3</formula>
    </cfRule>
    <cfRule type="expression" dxfId="1701" priority="2375">
      <formula>НачИнвП_Дата&gt;BZ$3</formula>
    </cfRule>
  </conditionalFormatting>
  <conditionalFormatting sqref="BO58:BX58">
    <cfRule type="expression" dxfId="1700" priority="2364">
      <formula>КИнвП_Дата&lt;BO$3</formula>
    </cfRule>
    <cfRule type="expression" dxfId="1699" priority="2365">
      <formula>НачИнвП_Дата&gt;BO$3</formula>
    </cfRule>
  </conditionalFormatting>
  <conditionalFormatting sqref="BY58">
    <cfRule type="expression" dxfId="1698" priority="2370">
      <formula>КИнвП_Дата&lt;BY$3</formula>
    </cfRule>
    <cfRule type="expression" dxfId="1697" priority="2371">
      <formula>НачИнвП_Дата&gt;BY$3</formula>
    </cfRule>
  </conditionalFormatting>
  <conditionalFormatting sqref="CA58">
    <cfRule type="expression" dxfId="1696" priority="2368">
      <formula>КИнвП_Дата&lt;CA$3</formula>
    </cfRule>
    <cfRule type="expression" dxfId="1695" priority="2369">
      <formula>НачИнвП_Дата&gt;CA$3</formula>
    </cfRule>
  </conditionalFormatting>
  <conditionalFormatting sqref="BZ58">
    <cfRule type="expression" dxfId="1694" priority="2366">
      <formula>КИнвП_Дата&lt;BZ$3</formula>
    </cfRule>
    <cfRule type="expression" dxfId="1693" priority="2367">
      <formula>НачИнвП_Дата&gt;BZ$3</formula>
    </cfRule>
  </conditionalFormatting>
  <conditionalFormatting sqref="BO67:CA71 BO73:CA73">
    <cfRule type="expression" dxfId="1692" priority="2363">
      <formula>НачИнвП_Дата&gt;BO$3</formula>
    </cfRule>
  </conditionalFormatting>
  <conditionalFormatting sqref="BO66:BX66">
    <cfRule type="expression" dxfId="1691" priority="2355">
      <formula>КИнвП_Дата&lt;BO$3</formula>
    </cfRule>
    <cfRule type="expression" dxfId="1690" priority="2356">
      <formula>НачИнвП_Дата&gt;BO$3</formula>
    </cfRule>
  </conditionalFormatting>
  <conditionalFormatting sqref="BY66">
    <cfRule type="expression" dxfId="1689" priority="2361">
      <formula>КИнвП_Дата&lt;BY$3</formula>
    </cfRule>
    <cfRule type="expression" dxfId="1688" priority="2362">
      <formula>НачИнвП_Дата&gt;BY$3</formula>
    </cfRule>
  </conditionalFormatting>
  <conditionalFormatting sqref="CA66">
    <cfRule type="expression" dxfId="1687" priority="2359">
      <formula>КИнвП_Дата&lt;CA$3</formula>
    </cfRule>
    <cfRule type="expression" dxfId="1686" priority="2360">
      <formula>НачИнвП_Дата&gt;CA$3</formula>
    </cfRule>
  </conditionalFormatting>
  <conditionalFormatting sqref="BZ66">
    <cfRule type="expression" dxfId="1685" priority="2357">
      <formula>КИнвП_Дата&lt;BZ$3</formula>
    </cfRule>
    <cfRule type="expression" dxfId="1684" priority="2358">
      <formula>НачИнвП_Дата&gt;BZ$3</formula>
    </cfRule>
  </conditionalFormatting>
  <conditionalFormatting sqref="BO59:CA65">
    <cfRule type="expression" dxfId="1683" priority="2354">
      <formula>НачИнвП_Дата&gt;BO$3</formula>
    </cfRule>
  </conditionalFormatting>
  <conditionalFormatting sqref="BO80:BZ80">
    <cfRule type="expression" dxfId="1682" priority="2353">
      <formula>НачИнвП_Дата&gt;BO$3</formula>
    </cfRule>
  </conditionalFormatting>
  <conditionalFormatting sqref="BO72:CA72">
    <cfRule type="expression" dxfId="1681" priority="2352">
      <formula>НачИнвП_Дата&gt;BO$3</formula>
    </cfRule>
  </conditionalFormatting>
  <conditionalFormatting sqref="BO75:CA75">
    <cfRule type="expression" dxfId="1680" priority="2351">
      <formula>НачИнвП_Дата&gt;BO$3</formula>
    </cfRule>
  </conditionalFormatting>
  <conditionalFormatting sqref="CO30:DA37">
    <cfRule type="expression" dxfId="1679" priority="1128">
      <formula>НачИнвП_Дата&gt;CO$3</formula>
    </cfRule>
  </conditionalFormatting>
  <conditionalFormatting sqref="CO12:DA29">
    <cfRule type="expression" dxfId="1678" priority="1126">
      <formula>КИнвП_Дата&lt;CO$3</formula>
    </cfRule>
    <cfRule type="expression" dxfId="1677" priority="1127">
      <formula>НачИнвП_Дата&gt;CO$3</formula>
    </cfRule>
  </conditionalFormatting>
  <conditionalFormatting sqref="CO7:DA7">
    <cfRule type="expression" dxfId="1676" priority="1125">
      <formula>"И(СМЕЩ(A$1;0;-1;1;1)=ДАТА(ГОД(СМЕЩ(A$1;0;-1;1;1));12;31);СМЕЩ(A$1;0;-2;1;1)&lt;&gt;ДАТА(ГОД(СМЕЩ(A$1;0;-1;1;1));12;31))"</formula>
    </cfRule>
  </conditionalFormatting>
  <conditionalFormatting sqref="CS7:CV7">
    <cfRule type="expression" dxfId="1675" priority="1124">
      <formula>"И(СМЕЩ(A$1;0;-1;1;1)=ДАТА(ГОД(СМЕЩ(A$1;0;-1;1;1));12;31);СМЕЩ(A$1;0;-2;1;1)&lt;&gt;ДАТА(ГОД(СМЕЩ(A$1;0;-1;1;1));12;31))"</formula>
    </cfRule>
  </conditionalFormatting>
  <conditionalFormatting sqref="CO7:DA7 CO8:CY8 CY9:CY11 CO39:DA49 CO74:DA74 CO51:DA57 CO81:DA94 DA80 CO76:DA79">
    <cfRule type="expression" dxfId="1674" priority="1123">
      <formula>НачИнвП_Дата&gt;CO$3</formula>
    </cfRule>
  </conditionalFormatting>
  <conditionalFormatting sqref="DA8:DA11">
    <cfRule type="expression" dxfId="1673" priority="1122">
      <formula>НачИнвП_Дата&gt;DA$3</formula>
    </cfRule>
  </conditionalFormatting>
  <conditionalFormatting sqref="DA90">
    <cfRule type="expression" dxfId="1672" priority="1121">
      <formula>НачИнвП_Дата&gt;DA$3</formula>
    </cfRule>
  </conditionalFormatting>
  <conditionalFormatting sqref="CZ8:CZ11">
    <cfRule type="expression" dxfId="1671" priority="1120">
      <formula>НачИнвП_Дата&gt;CZ$3</formula>
    </cfRule>
  </conditionalFormatting>
  <conditionalFormatting sqref="CO9:CX11">
    <cfRule type="expression" dxfId="1670" priority="1119">
      <formula>НачИнвП_Дата&gt;CO$3</formula>
    </cfRule>
  </conditionalFormatting>
  <conditionalFormatting sqref="CY38">
    <cfRule type="expression" dxfId="1669" priority="1117">
      <formula>КИнвП_Дата&lt;CY$3</formula>
    </cfRule>
    <cfRule type="expression" dxfId="1668" priority="1118">
      <formula>НачИнвП_Дата&gt;CY$3</formula>
    </cfRule>
  </conditionalFormatting>
  <conditionalFormatting sqref="DA38">
    <cfRule type="expression" dxfId="1667" priority="1115">
      <formula>КИнвП_Дата&lt;DA$3</formula>
    </cfRule>
    <cfRule type="expression" dxfId="1666" priority="1116">
      <formula>НачИнвП_Дата&gt;DA$3</formula>
    </cfRule>
  </conditionalFormatting>
  <conditionalFormatting sqref="CZ38">
    <cfRule type="expression" dxfId="1665" priority="1113">
      <formula>КИнвП_Дата&lt;CZ$3</formula>
    </cfRule>
    <cfRule type="expression" dxfId="1664" priority="1114">
      <formula>НачИнвП_Дата&gt;CZ$3</formula>
    </cfRule>
  </conditionalFormatting>
  <conditionalFormatting sqref="CO38:CX38">
    <cfRule type="expression" dxfId="1663" priority="1111">
      <formula>КИнвП_Дата&lt;CO$3</formula>
    </cfRule>
    <cfRule type="expression" dxfId="1662" priority="1112">
      <formula>НачИнвП_Дата&gt;CO$3</formula>
    </cfRule>
  </conditionalFormatting>
  <conditionalFormatting sqref="CO50:CX50">
    <cfRule type="expression" dxfId="1661" priority="1103">
      <formula>КИнвП_Дата&lt;CO$3</formula>
    </cfRule>
    <cfRule type="expression" dxfId="1660" priority="1104">
      <formula>НачИнвП_Дата&gt;CO$3</formula>
    </cfRule>
  </conditionalFormatting>
  <conditionalFormatting sqref="CY50">
    <cfRule type="expression" dxfId="1659" priority="1109">
      <formula>КИнвП_Дата&lt;CY$3</formula>
    </cfRule>
    <cfRule type="expression" dxfId="1658" priority="1110">
      <formula>НачИнвП_Дата&gt;CY$3</formula>
    </cfRule>
  </conditionalFormatting>
  <conditionalFormatting sqref="DA50">
    <cfRule type="expression" dxfId="1657" priority="1107">
      <formula>КИнвП_Дата&lt;DA$3</formula>
    </cfRule>
    <cfRule type="expression" dxfId="1656" priority="1108">
      <formula>НачИнвП_Дата&gt;DA$3</formula>
    </cfRule>
  </conditionalFormatting>
  <conditionalFormatting sqref="CZ50">
    <cfRule type="expression" dxfId="1655" priority="1105">
      <formula>КИнвП_Дата&lt;CZ$3</formula>
    </cfRule>
    <cfRule type="expression" dxfId="1654" priority="1106">
      <formula>НачИнвП_Дата&gt;CZ$3</formula>
    </cfRule>
  </conditionalFormatting>
  <conditionalFormatting sqref="CO58:CX58">
    <cfRule type="expression" dxfId="1653" priority="1095">
      <formula>КИнвП_Дата&lt;CO$3</formula>
    </cfRule>
    <cfRule type="expression" dxfId="1652" priority="1096">
      <formula>НачИнвП_Дата&gt;CO$3</formula>
    </cfRule>
  </conditionalFormatting>
  <conditionalFormatting sqref="CY58">
    <cfRule type="expression" dxfId="1651" priority="1101">
      <formula>КИнвП_Дата&lt;CY$3</formula>
    </cfRule>
    <cfRule type="expression" dxfId="1650" priority="1102">
      <formula>НачИнвП_Дата&gt;CY$3</formula>
    </cfRule>
  </conditionalFormatting>
  <conditionalFormatting sqref="DA58">
    <cfRule type="expression" dxfId="1649" priority="1099">
      <formula>КИнвП_Дата&lt;DA$3</formula>
    </cfRule>
    <cfRule type="expression" dxfId="1648" priority="1100">
      <formula>НачИнвП_Дата&gt;DA$3</formula>
    </cfRule>
  </conditionalFormatting>
  <conditionalFormatting sqref="CZ58">
    <cfRule type="expression" dxfId="1647" priority="1097">
      <formula>КИнвП_Дата&lt;CZ$3</formula>
    </cfRule>
    <cfRule type="expression" dxfId="1646" priority="1098">
      <formula>НачИнвП_Дата&gt;CZ$3</formula>
    </cfRule>
  </conditionalFormatting>
  <conditionalFormatting sqref="CO67:DA71 CO73:DA73">
    <cfRule type="expression" dxfId="1645" priority="1094">
      <formula>НачИнвП_Дата&gt;CO$3</formula>
    </cfRule>
  </conditionalFormatting>
  <conditionalFormatting sqref="CO66:CX66">
    <cfRule type="expression" dxfId="1644" priority="1086">
      <formula>КИнвП_Дата&lt;CO$3</formula>
    </cfRule>
    <cfRule type="expression" dxfId="1643" priority="1087">
      <formula>НачИнвП_Дата&gt;CO$3</formula>
    </cfRule>
  </conditionalFormatting>
  <conditionalFormatting sqref="CY66">
    <cfRule type="expression" dxfId="1642" priority="1092">
      <formula>КИнвП_Дата&lt;CY$3</formula>
    </cfRule>
    <cfRule type="expression" dxfId="1641" priority="1093">
      <formula>НачИнвП_Дата&gt;CY$3</formula>
    </cfRule>
  </conditionalFormatting>
  <conditionalFormatting sqref="DA66">
    <cfRule type="expression" dxfId="1640" priority="1090">
      <formula>КИнвП_Дата&lt;DA$3</formula>
    </cfRule>
    <cfRule type="expression" dxfId="1639" priority="1091">
      <formula>НачИнвП_Дата&gt;DA$3</formula>
    </cfRule>
  </conditionalFormatting>
  <conditionalFormatting sqref="CZ66">
    <cfRule type="expression" dxfId="1638" priority="1088">
      <formula>КИнвП_Дата&lt;CZ$3</formula>
    </cfRule>
    <cfRule type="expression" dxfId="1637" priority="1089">
      <formula>НачИнвП_Дата&gt;CZ$3</formula>
    </cfRule>
  </conditionalFormatting>
  <conditionalFormatting sqref="CO59:DA65">
    <cfRule type="expression" dxfId="1636" priority="1085">
      <formula>НачИнвП_Дата&gt;CO$3</formula>
    </cfRule>
  </conditionalFormatting>
  <conditionalFormatting sqref="CO80:CZ80">
    <cfRule type="expression" dxfId="1635" priority="1084">
      <formula>НачИнвП_Дата&gt;CO$3</formula>
    </cfRule>
  </conditionalFormatting>
  <conditionalFormatting sqref="CO72:DA72">
    <cfRule type="expression" dxfId="1634" priority="1083">
      <formula>НачИнвП_Дата&gt;CO$3</formula>
    </cfRule>
  </conditionalFormatting>
  <conditionalFormatting sqref="CO75:DA75">
    <cfRule type="expression" dxfId="1633" priority="1082">
      <formula>НачИнвП_Дата&gt;CO$3</formula>
    </cfRule>
  </conditionalFormatting>
  <conditionalFormatting sqref="DB30:DN37">
    <cfRule type="expression" dxfId="1632" priority="1081">
      <formula>НачИнвП_Дата&gt;DB$3</formula>
    </cfRule>
  </conditionalFormatting>
  <conditionalFormatting sqref="DB12:DN29">
    <cfRule type="expression" dxfId="1631" priority="1079">
      <formula>КИнвП_Дата&lt;DB$3</formula>
    </cfRule>
    <cfRule type="expression" dxfId="1630" priority="1080">
      <formula>НачИнвП_Дата&gt;DB$3</formula>
    </cfRule>
  </conditionalFormatting>
  <conditionalFormatting sqref="DB7:DN7">
    <cfRule type="expression" dxfId="1629" priority="1078">
      <formula>"И(СМЕЩ(A$1;0;-1;1;1)=ДАТА(ГОД(СМЕЩ(A$1;0;-1;1;1));12;31);СМЕЩ(A$1;0;-2;1;1)&lt;&gt;ДАТА(ГОД(СМЕЩ(A$1;0;-1;1;1));12;31))"</formula>
    </cfRule>
  </conditionalFormatting>
  <conditionalFormatting sqref="DF7:DI7">
    <cfRule type="expression" dxfId="1628" priority="1077">
      <formula>"И(СМЕЩ(A$1;0;-1;1;1)=ДАТА(ГОД(СМЕЩ(A$1;0;-1;1;1));12;31);СМЕЩ(A$1;0;-2;1;1)&lt;&gt;ДАТА(ГОД(СМЕЩ(A$1;0;-1;1;1));12;31))"</formula>
    </cfRule>
  </conditionalFormatting>
  <conditionalFormatting sqref="DB7:DN7 DB8:DL8 DL9:DL11 DB39:DN49 DB74:DN74 DB51:DN57 DB81:DN94 DN80 DB76:DN79">
    <cfRule type="expression" dxfId="1627" priority="1076">
      <formula>НачИнвП_Дата&gt;DB$3</formula>
    </cfRule>
  </conditionalFormatting>
  <conditionalFormatting sqref="DN8:DN11">
    <cfRule type="expression" dxfId="1626" priority="1075">
      <formula>НачИнвП_Дата&gt;DN$3</formula>
    </cfRule>
  </conditionalFormatting>
  <conditionalFormatting sqref="DN90">
    <cfRule type="expression" dxfId="1625" priority="1074">
      <formula>НачИнвП_Дата&gt;DN$3</formula>
    </cfRule>
  </conditionalFormatting>
  <conditionalFormatting sqref="DM8:DM11">
    <cfRule type="expression" dxfId="1624" priority="1073">
      <formula>НачИнвП_Дата&gt;DM$3</formula>
    </cfRule>
  </conditionalFormatting>
  <conditionalFormatting sqref="DB9:DK11">
    <cfRule type="expression" dxfId="1623" priority="1072">
      <formula>НачИнвП_Дата&gt;DB$3</formula>
    </cfRule>
  </conditionalFormatting>
  <conditionalFormatting sqref="DL38">
    <cfRule type="expression" dxfId="1622" priority="1070">
      <formula>КИнвП_Дата&lt;DL$3</formula>
    </cfRule>
    <cfRule type="expression" dxfId="1621" priority="1071">
      <formula>НачИнвП_Дата&gt;DL$3</formula>
    </cfRule>
  </conditionalFormatting>
  <conditionalFormatting sqref="DN38">
    <cfRule type="expression" dxfId="1620" priority="1068">
      <formula>КИнвП_Дата&lt;DN$3</formula>
    </cfRule>
    <cfRule type="expression" dxfId="1619" priority="1069">
      <formula>НачИнвП_Дата&gt;DN$3</formula>
    </cfRule>
  </conditionalFormatting>
  <conditionalFormatting sqref="DM38">
    <cfRule type="expression" dxfId="1618" priority="1066">
      <formula>КИнвП_Дата&lt;DM$3</formula>
    </cfRule>
    <cfRule type="expression" dxfId="1617" priority="1067">
      <formula>НачИнвП_Дата&gt;DM$3</formula>
    </cfRule>
  </conditionalFormatting>
  <conditionalFormatting sqref="DB38:DK38">
    <cfRule type="expression" dxfId="1616" priority="1064">
      <formula>КИнвП_Дата&lt;DB$3</formula>
    </cfRule>
    <cfRule type="expression" dxfId="1615" priority="1065">
      <formula>НачИнвП_Дата&gt;DB$3</formula>
    </cfRule>
  </conditionalFormatting>
  <conditionalFormatting sqref="DB50:DK50">
    <cfRule type="expression" dxfId="1614" priority="1056">
      <formula>КИнвП_Дата&lt;DB$3</formula>
    </cfRule>
    <cfRule type="expression" dxfId="1613" priority="1057">
      <formula>НачИнвП_Дата&gt;DB$3</formula>
    </cfRule>
  </conditionalFormatting>
  <conditionalFormatting sqref="DL50">
    <cfRule type="expression" dxfId="1612" priority="1062">
      <formula>КИнвП_Дата&lt;DL$3</formula>
    </cfRule>
    <cfRule type="expression" dxfId="1611" priority="1063">
      <formula>НачИнвП_Дата&gt;DL$3</formula>
    </cfRule>
  </conditionalFormatting>
  <conditionalFormatting sqref="DN50">
    <cfRule type="expression" dxfId="1610" priority="1060">
      <formula>КИнвП_Дата&lt;DN$3</formula>
    </cfRule>
    <cfRule type="expression" dxfId="1609" priority="1061">
      <formula>НачИнвП_Дата&gt;DN$3</formula>
    </cfRule>
  </conditionalFormatting>
  <conditionalFormatting sqref="DM50">
    <cfRule type="expression" dxfId="1608" priority="1058">
      <formula>КИнвП_Дата&lt;DM$3</formula>
    </cfRule>
    <cfRule type="expression" dxfId="1607" priority="1059">
      <formula>НачИнвП_Дата&gt;DM$3</formula>
    </cfRule>
  </conditionalFormatting>
  <conditionalFormatting sqref="DB58:DK58">
    <cfRule type="expression" dxfId="1606" priority="1048">
      <formula>КИнвП_Дата&lt;DB$3</formula>
    </cfRule>
    <cfRule type="expression" dxfId="1605" priority="1049">
      <formula>НачИнвП_Дата&gt;DB$3</formula>
    </cfRule>
  </conditionalFormatting>
  <conditionalFormatting sqref="DL58">
    <cfRule type="expression" dxfId="1604" priority="1054">
      <formula>КИнвП_Дата&lt;DL$3</formula>
    </cfRule>
    <cfRule type="expression" dxfId="1603" priority="1055">
      <formula>НачИнвП_Дата&gt;DL$3</formula>
    </cfRule>
  </conditionalFormatting>
  <conditionalFormatting sqref="DN58">
    <cfRule type="expression" dxfId="1602" priority="1052">
      <formula>КИнвП_Дата&lt;DN$3</formula>
    </cfRule>
    <cfRule type="expression" dxfId="1601" priority="1053">
      <formula>НачИнвП_Дата&gt;DN$3</formula>
    </cfRule>
  </conditionalFormatting>
  <conditionalFormatting sqref="DM58">
    <cfRule type="expression" dxfId="1600" priority="1050">
      <formula>КИнвП_Дата&lt;DM$3</formula>
    </cfRule>
    <cfRule type="expression" dxfId="1599" priority="1051">
      <formula>НачИнвП_Дата&gt;DM$3</formula>
    </cfRule>
  </conditionalFormatting>
  <conditionalFormatting sqref="DB67:DN71 DB73:DN73">
    <cfRule type="expression" dxfId="1598" priority="1047">
      <formula>НачИнвП_Дата&gt;DB$3</formula>
    </cfRule>
  </conditionalFormatting>
  <conditionalFormatting sqref="DB66:DK66">
    <cfRule type="expression" dxfId="1597" priority="1039">
      <formula>КИнвП_Дата&lt;DB$3</formula>
    </cfRule>
    <cfRule type="expression" dxfId="1596" priority="1040">
      <formula>НачИнвП_Дата&gt;DB$3</formula>
    </cfRule>
  </conditionalFormatting>
  <conditionalFormatting sqref="DL66">
    <cfRule type="expression" dxfId="1595" priority="1045">
      <formula>КИнвП_Дата&lt;DL$3</formula>
    </cfRule>
    <cfRule type="expression" dxfId="1594" priority="1046">
      <formula>НачИнвП_Дата&gt;DL$3</formula>
    </cfRule>
  </conditionalFormatting>
  <conditionalFormatting sqref="DN66">
    <cfRule type="expression" dxfId="1593" priority="1043">
      <formula>КИнвП_Дата&lt;DN$3</formula>
    </cfRule>
    <cfRule type="expression" dxfId="1592" priority="1044">
      <formula>НачИнвП_Дата&gt;DN$3</formula>
    </cfRule>
  </conditionalFormatting>
  <conditionalFormatting sqref="DM66">
    <cfRule type="expression" dxfId="1591" priority="1041">
      <formula>КИнвП_Дата&lt;DM$3</formula>
    </cfRule>
    <cfRule type="expression" dxfId="1590" priority="1042">
      <formula>НачИнвП_Дата&gt;DM$3</formula>
    </cfRule>
  </conditionalFormatting>
  <conditionalFormatting sqref="DB59:DN65">
    <cfRule type="expression" dxfId="1589" priority="1038">
      <formula>НачИнвП_Дата&gt;DB$3</formula>
    </cfRule>
  </conditionalFormatting>
  <conditionalFormatting sqref="DB80:DM80">
    <cfRule type="expression" dxfId="1588" priority="1037">
      <formula>НачИнвП_Дата&gt;DB$3</formula>
    </cfRule>
  </conditionalFormatting>
  <conditionalFormatting sqref="DB72:DN72">
    <cfRule type="expression" dxfId="1587" priority="1036">
      <formula>НачИнвП_Дата&gt;DB$3</formula>
    </cfRule>
  </conditionalFormatting>
  <conditionalFormatting sqref="DB75:DN75">
    <cfRule type="expression" dxfId="1586" priority="1035">
      <formula>НачИнвП_Дата&gt;DB$3</formula>
    </cfRule>
  </conditionalFormatting>
  <conditionalFormatting sqref="DO30:EA37">
    <cfRule type="expression" dxfId="1585" priority="1034">
      <formula>НачИнвП_Дата&gt;DO$3</formula>
    </cfRule>
  </conditionalFormatting>
  <conditionalFormatting sqref="DO12:EA29">
    <cfRule type="expression" dxfId="1584" priority="1032">
      <formula>КИнвП_Дата&lt;DO$3</formula>
    </cfRule>
    <cfRule type="expression" dxfId="1583" priority="1033">
      <formula>НачИнвП_Дата&gt;DO$3</formula>
    </cfRule>
  </conditionalFormatting>
  <conditionalFormatting sqref="DO7:EA7">
    <cfRule type="expression" dxfId="1582" priority="1031">
      <formula>"И(СМЕЩ(A$1;0;-1;1;1)=ДАТА(ГОД(СМЕЩ(A$1;0;-1;1;1));12;31);СМЕЩ(A$1;0;-2;1;1)&lt;&gt;ДАТА(ГОД(СМЕЩ(A$1;0;-1;1;1));12;31))"</formula>
    </cfRule>
  </conditionalFormatting>
  <conditionalFormatting sqref="DS7:DV7">
    <cfRule type="expression" dxfId="1581" priority="1030">
      <formula>"И(СМЕЩ(A$1;0;-1;1;1)=ДАТА(ГОД(СМЕЩ(A$1;0;-1;1;1));12;31);СМЕЩ(A$1;0;-2;1;1)&lt;&gt;ДАТА(ГОД(СМЕЩ(A$1;0;-1;1;1));12;31))"</formula>
    </cfRule>
  </conditionalFormatting>
  <conditionalFormatting sqref="DO7:EA7 DO8:DY8 DY9:DY11 DO39:EA49 DO74:EA74 DO51:EA57 DO81:EA94 EA80 DO76:EA79">
    <cfRule type="expression" dxfId="1580" priority="1029">
      <formula>НачИнвП_Дата&gt;DO$3</formula>
    </cfRule>
  </conditionalFormatting>
  <conditionalFormatting sqref="EA8:EA11">
    <cfRule type="expression" dxfId="1579" priority="1028">
      <formula>НачИнвП_Дата&gt;EA$3</formula>
    </cfRule>
  </conditionalFormatting>
  <conditionalFormatting sqref="EA90">
    <cfRule type="expression" dxfId="1578" priority="1027">
      <formula>НачИнвП_Дата&gt;EA$3</formula>
    </cfRule>
  </conditionalFormatting>
  <conditionalFormatting sqref="DZ8:DZ11">
    <cfRule type="expression" dxfId="1577" priority="1026">
      <formula>НачИнвП_Дата&gt;DZ$3</formula>
    </cfRule>
  </conditionalFormatting>
  <conditionalFormatting sqref="DO9:DX11">
    <cfRule type="expression" dxfId="1576" priority="1025">
      <formula>НачИнвП_Дата&gt;DO$3</formula>
    </cfRule>
  </conditionalFormatting>
  <conditionalFormatting sqref="DY38">
    <cfRule type="expression" dxfId="1575" priority="1023">
      <formula>КИнвП_Дата&lt;DY$3</formula>
    </cfRule>
    <cfRule type="expression" dxfId="1574" priority="1024">
      <formula>НачИнвП_Дата&gt;DY$3</formula>
    </cfRule>
  </conditionalFormatting>
  <conditionalFormatting sqref="EA38">
    <cfRule type="expression" dxfId="1573" priority="1021">
      <formula>КИнвП_Дата&lt;EA$3</formula>
    </cfRule>
    <cfRule type="expression" dxfId="1572" priority="1022">
      <formula>НачИнвП_Дата&gt;EA$3</formula>
    </cfRule>
  </conditionalFormatting>
  <conditionalFormatting sqref="DZ38">
    <cfRule type="expression" dxfId="1571" priority="1019">
      <formula>КИнвП_Дата&lt;DZ$3</formula>
    </cfRule>
    <cfRule type="expression" dxfId="1570" priority="1020">
      <formula>НачИнвП_Дата&gt;DZ$3</formula>
    </cfRule>
  </conditionalFormatting>
  <conditionalFormatting sqref="DO38:DX38">
    <cfRule type="expression" dxfId="1569" priority="1017">
      <formula>КИнвП_Дата&lt;DO$3</formula>
    </cfRule>
    <cfRule type="expression" dxfId="1568" priority="1018">
      <formula>НачИнвП_Дата&gt;DO$3</formula>
    </cfRule>
  </conditionalFormatting>
  <conditionalFormatting sqref="DO50:DX50">
    <cfRule type="expression" dxfId="1567" priority="1009">
      <formula>КИнвП_Дата&lt;DO$3</formula>
    </cfRule>
    <cfRule type="expression" dxfId="1566" priority="1010">
      <formula>НачИнвП_Дата&gt;DO$3</formula>
    </cfRule>
  </conditionalFormatting>
  <conditionalFormatting sqref="DY50">
    <cfRule type="expression" dxfId="1565" priority="1015">
      <formula>КИнвП_Дата&lt;DY$3</formula>
    </cfRule>
    <cfRule type="expression" dxfId="1564" priority="1016">
      <formula>НачИнвП_Дата&gt;DY$3</formula>
    </cfRule>
  </conditionalFormatting>
  <conditionalFormatting sqref="EA50">
    <cfRule type="expression" dxfId="1563" priority="1013">
      <formula>КИнвП_Дата&lt;EA$3</formula>
    </cfRule>
    <cfRule type="expression" dxfId="1562" priority="1014">
      <formula>НачИнвП_Дата&gt;EA$3</formula>
    </cfRule>
  </conditionalFormatting>
  <conditionalFormatting sqref="DZ50">
    <cfRule type="expression" dxfId="1561" priority="1011">
      <formula>КИнвП_Дата&lt;DZ$3</formula>
    </cfRule>
    <cfRule type="expression" dxfId="1560" priority="1012">
      <formula>НачИнвП_Дата&gt;DZ$3</formula>
    </cfRule>
  </conditionalFormatting>
  <conditionalFormatting sqref="DO58:DX58">
    <cfRule type="expression" dxfId="1559" priority="1001">
      <formula>КИнвП_Дата&lt;DO$3</formula>
    </cfRule>
    <cfRule type="expression" dxfId="1558" priority="1002">
      <formula>НачИнвП_Дата&gt;DO$3</formula>
    </cfRule>
  </conditionalFormatting>
  <conditionalFormatting sqref="DY58">
    <cfRule type="expression" dxfId="1557" priority="1007">
      <formula>КИнвП_Дата&lt;DY$3</formula>
    </cfRule>
    <cfRule type="expression" dxfId="1556" priority="1008">
      <formula>НачИнвП_Дата&gt;DY$3</formula>
    </cfRule>
  </conditionalFormatting>
  <conditionalFormatting sqref="EA58">
    <cfRule type="expression" dxfId="1555" priority="1005">
      <formula>КИнвП_Дата&lt;EA$3</formula>
    </cfRule>
    <cfRule type="expression" dxfId="1554" priority="1006">
      <formula>НачИнвП_Дата&gt;EA$3</formula>
    </cfRule>
  </conditionalFormatting>
  <conditionalFormatting sqref="DZ58">
    <cfRule type="expression" dxfId="1553" priority="1003">
      <formula>КИнвП_Дата&lt;DZ$3</formula>
    </cfRule>
    <cfRule type="expression" dxfId="1552" priority="1004">
      <formula>НачИнвП_Дата&gt;DZ$3</formula>
    </cfRule>
  </conditionalFormatting>
  <conditionalFormatting sqref="DO67:EA71 DO73:EA73">
    <cfRule type="expression" dxfId="1551" priority="1000">
      <formula>НачИнвП_Дата&gt;DO$3</formula>
    </cfRule>
  </conditionalFormatting>
  <conditionalFormatting sqref="DO66:DX66">
    <cfRule type="expression" dxfId="1550" priority="992">
      <formula>КИнвП_Дата&lt;DO$3</formula>
    </cfRule>
    <cfRule type="expression" dxfId="1549" priority="993">
      <formula>НачИнвП_Дата&gt;DO$3</formula>
    </cfRule>
  </conditionalFormatting>
  <conditionalFormatting sqref="DY66">
    <cfRule type="expression" dxfId="1548" priority="998">
      <formula>КИнвП_Дата&lt;DY$3</formula>
    </cfRule>
    <cfRule type="expression" dxfId="1547" priority="999">
      <formula>НачИнвП_Дата&gt;DY$3</formula>
    </cfRule>
  </conditionalFormatting>
  <conditionalFormatting sqref="EA66">
    <cfRule type="expression" dxfId="1546" priority="996">
      <formula>КИнвП_Дата&lt;EA$3</formula>
    </cfRule>
    <cfRule type="expression" dxfId="1545" priority="997">
      <formula>НачИнвП_Дата&gt;EA$3</formula>
    </cfRule>
  </conditionalFormatting>
  <conditionalFormatting sqref="DZ66">
    <cfRule type="expression" dxfId="1544" priority="994">
      <formula>КИнвП_Дата&lt;DZ$3</formula>
    </cfRule>
    <cfRule type="expression" dxfId="1543" priority="995">
      <formula>НачИнвП_Дата&gt;DZ$3</formula>
    </cfRule>
  </conditionalFormatting>
  <conditionalFormatting sqref="DO59:EA65">
    <cfRule type="expression" dxfId="1542" priority="991">
      <formula>НачИнвП_Дата&gt;DO$3</formula>
    </cfRule>
  </conditionalFormatting>
  <conditionalFormatting sqref="DO80:DZ80">
    <cfRule type="expression" dxfId="1541" priority="990">
      <formula>НачИнвП_Дата&gt;DO$3</formula>
    </cfRule>
  </conditionalFormatting>
  <conditionalFormatting sqref="DO72:EA72">
    <cfRule type="expression" dxfId="1540" priority="989">
      <formula>НачИнвП_Дата&gt;DO$3</formula>
    </cfRule>
  </conditionalFormatting>
  <conditionalFormatting sqref="DO75:EA75">
    <cfRule type="expression" dxfId="1539" priority="988">
      <formula>НачИнвП_Дата&gt;DO$3</formula>
    </cfRule>
  </conditionalFormatting>
  <conditionalFormatting sqref="EB30:EN37">
    <cfRule type="expression" dxfId="1538" priority="987">
      <formula>НачИнвП_Дата&gt;EB$3</formula>
    </cfRule>
  </conditionalFormatting>
  <conditionalFormatting sqref="EB12:EN29">
    <cfRule type="expression" dxfId="1537" priority="985">
      <formula>КИнвП_Дата&lt;EB$3</formula>
    </cfRule>
    <cfRule type="expression" dxfId="1536" priority="986">
      <formula>НачИнвП_Дата&gt;EB$3</formula>
    </cfRule>
  </conditionalFormatting>
  <conditionalFormatting sqref="EB7:EN7">
    <cfRule type="expression" dxfId="1535" priority="984">
      <formula>"И(СМЕЩ(A$1;0;-1;1;1)=ДАТА(ГОД(СМЕЩ(A$1;0;-1;1;1));12;31);СМЕЩ(A$1;0;-2;1;1)&lt;&gt;ДАТА(ГОД(СМЕЩ(A$1;0;-1;1;1));12;31))"</formula>
    </cfRule>
  </conditionalFormatting>
  <conditionalFormatting sqref="EF7:EI7">
    <cfRule type="expression" dxfId="1534" priority="983">
      <formula>"И(СМЕЩ(A$1;0;-1;1;1)=ДАТА(ГОД(СМЕЩ(A$1;0;-1;1;1));12;31);СМЕЩ(A$1;0;-2;1;1)&lt;&gt;ДАТА(ГОД(СМЕЩ(A$1;0;-1;1;1));12;31))"</formula>
    </cfRule>
  </conditionalFormatting>
  <conditionalFormatting sqref="EB7:EN7 EB8:EL8 EL9:EL11 EB39:EN49 EB74:EN74 EB51:EN57 EB81:EN94 EN80 EB76:EN79">
    <cfRule type="expression" dxfId="1533" priority="982">
      <formula>НачИнвП_Дата&gt;EB$3</formula>
    </cfRule>
  </conditionalFormatting>
  <conditionalFormatting sqref="EN8:EN11">
    <cfRule type="expression" dxfId="1532" priority="981">
      <formula>НачИнвП_Дата&gt;EN$3</formula>
    </cfRule>
  </conditionalFormatting>
  <conditionalFormatting sqref="EN90">
    <cfRule type="expression" dxfId="1531" priority="980">
      <formula>НачИнвП_Дата&gt;EN$3</formula>
    </cfRule>
  </conditionalFormatting>
  <conditionalFormatting sqref="EM8:EM11">
    <cfRule type="expression" dxfId="1530" priority="979">
      <formula>НачИнвП_Дата&gt;EM$3</formula>
    </cfRule>
  </conditionalFormatting>
  <conditionalFormatting sqref="EB9:EK11">
    <cfRule type="expression" dxfId="1529" priority="978">
      <formula>НачИнвП_Дата&gt;EB$3</formula>
    </cfRule>
  </conditionalFormatting>
  <conditionalFormatting sqref="EL38">
    <cfRule type="expression" dxfId="1528" priority="976">
      <formula>КИнвП_Дата&lt;EL$3</formula>
    </cfRule>
    <cfRule type="expression" dxfId="1527" priority="977">
      <formula>НачИнвП_Дата&gt;EL$3</formula>
    </cfRule>
  </conditionalFormatting>
  <conditionalFormatting sqref="EN38">
    <cfRule type="expression" dxfId="1526" priority="974">
      <formula>КИнвП_Дата&lt;EN$3</formula>
    </cfRule>
    <cfRule type="expression" dxfId="1525" priority="975">
      <formula>НачИнвП_Дата&gt;EN$3</formula>
    </cfRule>
  </conditionalFormatting>
  <conditionalFormatting sqref="EM38">
    <cfRule type="expression" dxfId="1524" priority="972">
      <formula>КИнвП_Дата&lt;EM$3</formula>
    </cfRule>
    <cfRule type="expression" dxfId="1523" priority="973">
      <formula>НачИнвП_Дата&gt;EM$3</formula>
    </cfRule>
  </conditionalFormatting>
  <conditionalFormatting sqref="EB38:EK38">
    <cfRule type="expression" dxfId="1522" priority="970">
      <formula>КИнвП_Дата&lt;EB$3</formula>
    </cfRule>
    <cfRule type="expression" dxfId="1521" priority="971">
      <formula>НачИнвП_Дата&gt;EB$3</formula>
    </cfRule>
  </conditionalFormatting>
  <conditionalFormatting sqref="EB50:EK50">
    <cfRule type="expression" dxfId="1520" priority="962">
      <formula>КИнвП_Дата&lt;EB$3</formula>
    </cfRule>
    <cfRule type="expression" dxfId="1519" priority="963">
      <formula>НачИнвП_Дата&gt;EB$3</formula>
    </cfRule>
  </conditionalFormatting>
  <conditionalFormatting sqref="EL50">
    <cfRule type="expression" dxfId="1518" priority="968">
      <formula>КИнвП_Дата&lt;EL$3</formula>
    </cfRule>
    <cfRule type="expression" dxfId="1517" priority="969">
      <formula>НачИнвП_Дата&gt;EL$3</formula>
    </cfRule>
  </conditionalFormatting>
  <conditionalFormatting sqref="EN50">
    <cfRule type="expression" dxfId="1516" priority="966">
      <formula>КИнвП_Дата&lt;EN$3</formula>
    </cfRule>
    <cfRule type="expression" dxfId="1515" priority="967">
      <formula>НачИнвП_Дата&gt;EN$3</formula>
    </cfRule>
  </conditionalFormatting>
  <conditionalFormatting sqref="EM50">
    <cfRule type="expression" dxfId="1514" priority="964">
      <formula>КИнвП_Дата&lt;EM$3</formula>
    </cfRule>
    <cfRule type="expression" dxfId="1513" priority="965">
      <formula>НачИнвП_Дата&gt;EM$3</formula>
    </cfRule>
  </conditionalFormatting>
  <conditionalFormatting sqref="EB58:EK58">
    <cfRule type="expression" dxfId="1512" priority="954">
      <formula>КИнвП_Дата&lt;EB$3</formula>
    </cfRule>
    <cfRule type="expression" dxfId="1511" priority="955">
      <formula>НачИнвП_Дата&gt;EB$3</formula>
    </cfRule>
  </conditionalFormatting>
  <conditionalFormatting sqref="EL58">
    <cfRule type="expression" dxfId="1510" priority="960">
      <formula>КИнвП_Дата&lt;EL$3</formula>
    </cfRule>
    <cfRule type="expression" dxfId="1509" priority="961">
      <formula>НачИнвП_Дата&gt;EL$3</formula>
    </cfRule>
  </conditionalFormatting>
  <conditionalFormatting sqref="EN58">
    <cfRule type="expression" dxfId="1508" priority="958">
      <formula>КИнвП_Дата&lt;EN$3</formula>
    </cfRule>
    <cfRule type="expression" dxfId="1507" priority="959">
      <formula>НачИнвП_Дата&gt;EN$3</formula>
    </cfRule>
  </conditionalFormatting>
  <conditionalFormatting sqref="EM58">
    <cfRule type="expression" dxfId="1506" priority="956">
      <formula>КИнвП_Дата&lt;EM$3</formula>
    </cfRule>
    <cfRule type="expression" dxfId="1505" priority="957">
      <formula>НачИнвП_Дата&gt;EM$3</formula>
    </cfRule>
  </conditionalFormatting>
  <conditionalFormatting sqref="EB67:EN71 EB73:EN73">
    <cfRule type="expression" dxfId="1504" priority="953">
      <formula>НачИнвП_Дата&gt;EB$3</formula>
    </cfRule>
  </conditionalFormatting>
  <conditionalFormatting sqref="EB66:EK66">
    <cfRule type="expression" dxfId="1503" priority="945">
      <formula>КИнвП_Дата&lt;EB$3</formula>
    </cfRule>
    <cfRule type="expression" dxfId="1502" priority="946">
      <formula>НачИнвП_Дата&gt;EB$3</formula>
    </cfRule>
  </conditionalFormatting>
  <conditionalFormatting sqref="EL66">
    <cfRule type="expression" dxfId="1501" priority="951">
      <formula>КИнвП_Дата&lt;EL$3</formula>
    </cfRule>
    <cfRule type="expression" dxfId="1500" priority="952">
      <formula>НачИнвП_Дата&gt;EL$3</formula>
    </cfRule>
  </conditionalFormatting>
  <conditionalFormatting sqref="EN66">
    <cfRule type="expression" dxfId="1499" priority="949">
      <formula>КИнвП_Дата&lt;EN$3</formula>
    </cfRule>
    <cfRule type="expression" dxfId="1498" priority="950">
      <formula>НачИнвП_Дата&gt;EN$3</formula>
    </cfRule>
  </conditionalFormatting>
  <conditionalFormatting sqref="EM66">
    <cfRule type="expression" dxfId="1497" priority="947">
      <formula>КИнвП_Дата&lt;EM$3</formula>
    </cfRule>
    <cfRule type="expression" dxfId="1496" priority="948">
      <formula>НачИнвП_Дата&gt;EM$3</formula>
    </cfRule>
  </conditionalFormatting>
  <conditionalFormatting sqref="EB59:EN65">
    <cfRule type="expression" dxfId="1495" priority="944">
      <formula>НачИнвП_Дата&gt;EB$3</formula>
    </cfRule>
  </conditionalFormatting>
  <conditionalFormatting sqref="EB80:EM80">
    <cfRule type="expression" dxfId="1494" priority="943">
      <formula>НачИнвП_Дата&gt;EB$3</formula>
    </cfRule>
  </conditionalFormatting>
  <conditionalFormatting sqref="EB72:EN72">
    <cfRule type="expression" dxfId="1493" priority="942">
      <formula>НачИнвП_Дата&gt;EB$3</formula>
    </cfRule>
  </conditionalFormatting>
  <conditionalFormatting sqref="EB75:EN75">
    <cfRule type="expression" dxfId="1492" priority="941">
      <formula>НачИнвП_Дата&gt;EB$3</formula>
    </cfRule>
  </conditionalFormatting>
  <conditionalFormatting sqref="EO30:FA37">
    <cfRule type="expression" dxfId="1491" priority="940">
      <formula>НачИнвП_Дата&gt;EO$3</formula>
    </cfRule>
  </conditionalFormatting>
  <conditionalFormatting sqref="EO12:FA29">
    <cfRule type="expression" dxfId="1490" priority="938">
      <formula>КИнвП_Дата&lt;EO$3</formula>
    </cfRule>
    <cfRule type="expression" dxfId="1489" priority="939">
      <formula>НачИнвП_Дата&gt;EO$3</formula>
    </cfRule>
  </conditionalFormatting>
  <conditionalFormatting sqref="EO7:FA7">
    <cfRule type="expression" dxfId="1488" priority="937">
      <formula>"И(СМЕЩ(A$1;0;-1;1;1)=ДАТА(ГОД(СМЕЩ(A$1;0;-1;1;1));12;31);СМЕЩ(A$1;0;-2;1;1)&lt;&gt;ДАТА(ГОД(СМЕЩ(A$1;0;-1;1;1));12;31))"</formula>
    </cfRule>
  </conditionalFormatting>
  <conditionalFormatting sqref="ES7:EV7">
    <cfRule type="expression" dxfId="1487" priority="936">
      <formula>"И(СМЕЩ(A$1;0;-1;1;1)=ДАТА(ГОД(СМЕЩ(A$1;0;-1;1;1));12;31);СМЕЩ(A$1;0;-2;1;1)&lt;&gt;ДАТА(ГОД(СМЕЩ(A$1;0;-1;1;1));12;31))"</formula>
    </cfRule>
  </conditionalFormatting>
  <conditionalFormatting sqref="EO7:FA7 EO8:EY8 EY9:EY11 EO39:FA49 EO74:FA74 EO51:FA57 EO81:FA94 FA80 EO76:FA79">
    <cfRule type="expression" dxfId="1486" priority="935">
      <formula>НачИнвП_Дата&gt;EO$3</formula>
    </cfRule>
  </conditionalFormatting>
  <conditionalFormatting sqref="FA8:FA11">
    <cfRule type="expression" dxfId="1485" priority="934">
      <formula>НачИнвП_Дата&gt;FA$3</formula>
    </cfRule>
  </conditionalFormatting>
  <conditionalFormatting sqref="FA90">
    <cfRule type="expression" dxfId="1484" priority="933">
      <formula>НачИнвП_Дата&gt;FA$3</formula>
    </cfRule>
  </conditionalFormatting>
  <conditionalFormatting sqref="EZ8:EZ11">
    <cfRule type="expression" dxfId="1483" priority="932">
      <formula>НачИнвП_Дата&gt;EZ$3</formula>
    </cfRule>
  </conditionalFormatting>
  <conditionalFormatting sqref="EO9:EX11">
    <cfRule type="expression" dxfId="1482" priority="931">
      <formula>НачИнвП_Дата&gt;EO$3</formula>
    </cfRule>
  </conditionalFormatting>
  <conditionalFormatting sqref="EY38">
    <cfRule type="expression" dxfId="1481" priority="929">
      <formula>КИнвП_Дата&lt;EY$3</formula>
    </cfRule>
    <cfRule type="expression" dxfId="1480" priority="930">
      <formula>НачИнвП_Дата&gt;EY$3</formula>
    </cfRule>
  </conditionalFormatting>
  <conditionalFormatting sqref="FA38">
    <cfRule type="expression" dxfId="1479" priority="927">
      <formula>КИнвП_Дата&lt;FA$3</formula>
    </cfRule>
    <cfRule type="expression" dxfId="1478" priority="928">
      <formula>НачИнвП_Дата&gt;FA$3</formula>
    </cfRule>
  </conditionalFormatting>
  <conditionalFormatting sqref="EZ38">
    <cfRule type="expression" dxfId="1477" priority="925">
      <formula>КИнвП_Дата&lt;EZ$3</formula>
    </cfRule>
    <cfRule type="expression" dxfId="1476" priority="926">
      <formula>НачИнвП_Дата&gt;EZ$3</formula>
    </cfRule>
  </conditionalFormatting>
  <conditionalFormatting sqref="EO38:EX38">
    <cfRule type="expression" dxfId="1475" priority="923">
      <formula>КИнвП_Дата&lt;EO$3</formula>
    </cfRule>
    <cfRule type="expression" dxfId="1474" priority="924">
      <formula>НачИнвП_Дата&gt;EO$3</formula>
    </cfRule>
  </conditionalFormatting>
  <conditionalFormatting sqref="EO50:EX50">
    <cfRule type="expression" dxfId="1473" priority="915">
      <formula>КИнвП_Дата&lt;EO$3</formula>
    </cfRule>
    <cfRule type="expression" dxfId="1472" priority="916">
      <formula>НачИнвП_Дата&gt;EO$3</formula>
    </cfRule>
  </conditionalFormatting>
  <conditionalFormatting sqref="EY50">
    <cfRule type="expression" dxfId="1471" priority="921">
      <formula>КИнвП_Дата&lt;EY$3</formula>
    </cfRule>
    <cfRule type="expression" dxfId="1470" priority="922">
      <formula>НачИнвП_Дата&gt;EY$3</formula>
    </cfRule>
  </conditionalFormatting>
  <conditionalFormatting sqref="FA50">
    <cfRule type="expression" dxfId="1469" priority="919">
      <formula>КИнвП_Дата&lt;FA$3</formula>
    </cfRule>
    <cfRule type="expression" dxfId="1468" priority="920">
      <formula>НачИнвП_Дата&gt;FA$3</formula>
    </cfRule>
  </conditionalFormatting>
  <conditionalFormatting sqref="EZ50">
    <cfRule type="expression" dxfId="1467" priority="917">
      <formula>КИнвП_Дата&lt;EZ$3</formula>
    </cfRule>
    <cfRule type="expression" dxfId="1466" priority="918">
      <formula>НачИнвП_Дата&gt;EZ$3</formula>
    </cfRule>
  </conditionalFormatting>
  <conditionalFormatting sqref="EO58:EX58">
    <cfRule type="expression" dxfId="1465" priority="907">
      <formula>КИнвП_Дата&lt;EO$3</formula>
    </cfRule>
    <cfRule type="expression" dxfId="1464" priority="908">
      <formula>НачИнвП_Дата&gt;EO$3</formula>
    </cfRule>
  </conditionalFormatting>
  <conditionalFormatting sqref="EY58">
    <cfRule type="expression" dxfId="1463" priority="913">
      <formula>КИнвП_Дата&lt;EY$3</formula>
    </cfRule>
    <cfRule type="expression" dxfId="1462" priority="914">
      <formula>НачИнвП_Дата&gt;EY$3</formula>
    </cfRule>
  </conditionalFormatting>
  <conditionalFormatting sqref="FA58">
    <cfRule type="expression" dxfId="1461" priority="911">
      <formula>КИнвП_Дата&lt;FA$3</formula>
    </cfRule>
    <cfRule type="expression" dxfId="1460" priority="912">
      <formula>НачИнвП_Дата&gt;FA$3</formula>
    </cfRule>
  </conditionalFormatting>
  <conditionalFormatting sqref="EZ58">
    <cfRule type="expression" dxfId="1459" priority="909">
      <formula>КИнвП_Дата&lt;EZ$3</formula>
    </cfRule>
    <cfRule type="expression" dxfId="1458" priority="910">
      <formula>НачИнвП_Дата&gt;EZ$3</formula>
    </cfRule>
  </conditionalFormatting>
  <conditionalFormatting sqref="EO67:FA71 EO73:FA73">
    <cfRule type="expression" dxfId="1457" priority="906">
      <formula>НачИнвП_Дата&gt;EO$3</formula>
    </cfRule>
  </conditionalFormatting>
  <conditionalFormatting sqref="EO66:EX66">
    <cfRule type="expression" dxfId="1456" priority="898">
      <formula>КИнвП_Дата&lt;EO$3</formula>
    </cfRule>
    <cfRule type="expression" dxfId="1455" priority="899">
      <formula>НачИнвП_Дата&gt;EO$3</formula>
    </cfRule>
  </conditionalFormatting>
  <conditionalFormatting sqref="EY66">
    <cfRule type="expression" dxfId="1454" priority="904">
      <formula>КИнвП_Дата&lt;EY$3</formula>
    </cfRule>
    <cfRule type="expression" dxfId="1453" priority="905">
      <formula>НачИнвП_Дата&gt;EY$3</formula>
    </cfRule>
  </conditionalFormatting>
  <conditionalFormatting sqref="FA66">
    <cfRule type="expression" dxfId="1452" priority="902">
      <formula>КИнвП_Дата&lt;FA$3</formula>
    </cfRule>
    <cfRule type="expression" dxfId="1451" priority="903">
      <formula>НачИнвП_Дата&gt;FA$3</formula>
    </cfRule>
  </conditionalFormatting>
  <conditionalFormatting sqref="EZ66">
    <cfRule type="expression" dxfId="1450" priority="900">
      <formula>КИнвП_Дата&lt;EZ$3</formula>
    </cfRule>
    <cfRule type="expression" dxfId="1449" priority="901">
      <formula>НачИнвП_Дата&gt;EZ$3</formula>
    </cfRule>
  </conditionalFormatting>
  <conditionalFormatting sqref="EO59:FA65">
    <cfRule type="expression" dxfId="1448" priority="897">
      <formula>НачИнвП_Дата&gt;EO$3</formula>
    </cfRule>
  </conditionalFormatting>
  <conditionalFormatting sqref="EO80:EZ80">
    <cfRule type="expression" dxfId="1447" priority="896">
      <formula>НачИнвП_Дата&gt;EO$3</formula>
    </cfRule>
  </conditionalFormatting>
  <conditionalFormatting sqref="EO72:FA72">
    <cfRule type="expression" dxfId="1446" priority="895">
      <formula>НачИнвП_Дата&gt;EO$3</formula>
    </cfRule>
  </conditionalFormatting>
  <conditionalFormatting sqref="EO75:FA75">
    <cfRule type="expression" dxfId="1445" priority="894">
      <formula>НачИнвП_Дата&gt;EO$3</formula>
    </cfRule>
  </conditionalFormatting>
  <conditionalFormatting sqref="FB30:FN37">
    <cfRule type="expression" dxfId="1444" priority="893">
      <formula>НачИнвП_Дата&gt;FB$3</formula>
    </cfRule>
  </conditionalFormatting>
  <conditionalFormatting sqref="FB12:FN29">
    <cfRule type="expression" dxfId="1443" priority="891">
      <formula>КИнвП_Дата&lt;FB$3</formula>
    </cfRule>
    <cfRule type="expression" dxfId="1442" priority="892">
      <formula>НачИнвП_Дата&gt;FB$3</formula>
    </cfRule>
  </conditionalFormatting>
  <conditionalFormatting sqref="FB7:FN7">
    <cfRule type="expression" dxfId="1441" priority="890">
      <formula>"И(СМЕЩ(A$1;0;-1;1;1)=ДАТА(ГОД(СМЕЩ(A$1;0;-1;1;1));12;31);СМЕЩ(A$1;0;-2;1;1)&lt;&gt;ДАТА(ГОД(СМЕЩ(A$1;0;-1;1;1));12;31))"</formula>
    </cfRule>
  </conditionalFormatting>
  <conditionalFormatting sqref="FF7:FI7">
    <cfRule type="expression" dxfId="1440" priority="889">
      <formula>"И(СМЕЩ(A$1;0;-1;1;1)=ДАТА(ГОД(СМЕЩ(A$1;0;-1;1;1));12;31);СМЕЩ(A$1;0;-2;1;1)&lt;&gt;ДАТА(ГОД(СМЕЩ(A$1;0;-1;1;1));12;31))"</formula>
    </cfRule>
  </conditionalFormatting>
  <conditionalFormatting sqref="FB7:FN7 FB8:FL8 FL9:FL11 FB39:FN49 FB74:FN74 FB51:FN57 FB81:FN94 FN80 FB76:FN79">
    <cfRule type="expression" dxfId="1439" priority="888">
      <formula>НачИнвП_Дата&gt;FB$3</formula>
    </cfRule>
  </conditionalFormatting>
  <conditionalFormatting sqref="FN8:FN11">
    <cfRule type="expression" dxfId="1438" priority="887">
      <formula>НачИнвП_Дата&gt;FN$3</formula>
    </cfRule>
  </conditionalFormatting>
  <conditionalFormatting sqref="FN90">
    <cfRule type="expression" dxfId="1437" priority="886">
      <formula>НачИнвП_Дата&gt;FN$3</formula>
    </cfRule>
  </conditionalFormatting>
  <conditionalFormatting sqref="FM8:FM11">
    <cfRule type="expression" dxfId="1436" priority="885">
      <formula>НачИнвП_Дата&gt;FM$3</formula>
    </cfRule>
  </conditionalFormatting>
  <conditionalFormatting sqref="FB9:FK11">
    <cfRule type="expression" dxfId="1435" priority="884">
      <formula>НачИнвП_Дата&gt;FB$3</formula>
    </cfRule>
  </conditionalFormatting>
  <conditionalFormatting sqref="FL38">
    <cfRule type="expression" dxfId="1434" priority="882">
      <formula>КИнвП_Дата&lt;FL$3</formula>
    </cfRule>
    <cfRule type="expression" dxfId="1433" priority="883">
      <formula>НачИнвП_Дата&gt;FL$3</formula>
    </cfRule>
  </conditionalFormatting>
  <conditionalFormatting sqref="FN38">
    <cfRule type="expression" dxfId="1432" priority="880">
      <formula>КИнвП_Дата&lt;FN$3</formula>
    </cfRule>
    <cfRule type="expression" dxfId="1431" priority="881">
      <formula>НачИнвП_Дата&gt;FN$3</formula>
    </cfRule>
  </conditionalFormatting>
  <conditionalFormatting sqref="FM38">
    <cfRule type="expression" dxfId="1430" priority="878">
      <formula>КИнвП_Дата&lt;FM$3</formula>
    </cfRule>
    <cfRule type="expression" dxfId="1429" priority="879">
      <formula>НачИнвП_Дата&gt;FM$3</formula>
    </cfRule>
  </conditionalFormatting>
  <conditionalFormatting sqref="FB38:FK38">
    <cfRule type="expression" dxfId="1428" priority="876">
      <formula>КИнвП_Дата&lt;FB$3</formula>
    </cfRule>
    <cfRule type="expression" dxfId="1427" priority="877">
      <formula>НачИнвП_Дата&gt;FB$3</formula>
    </cfRule>
  </conditionalFormatting>
  <conditionalFormatting sqref="FB50:FK50">
    <cfRule type="expression" dxfId="1426" priority="868">
      <formula>КИнвП_Дата&lt;FB$3</formula>
    </cfRule>
    <cfRule type="expression" dxfId="1425" priority="869">
      <formula>НачИнвП_Дата&gt;FB$3</formula>
    </cfRule>
  </conditionalFormatting>
  <conditionalFormatting sqref="FL50">
    <cfRule type="expression" dxfId="1424" priority="874">
      <formula>КИнвП_Дата&lt;FL$3</formula>
    </cfRule>
    <cfRule type="expression" dxfId="1423" priority="875">
      <formula>НачИнвП_Дата&gt;FL$3</formula>
    </cfRule>
  </conditionalFormatting>
  <conditionalFormatting sqref="FN50">
    <cfRule type="expression" dxfId="1422" priority="872">
      <formula>КИнвП_Дата&lt;FN$3</formula>
    </cfRule>
    <cfRule type="expression" dxfId="1421" priority="873">
      <formula>НачИнвП_Дата&gt;FN$3</formula>
    </cfRule>
  </conditionalFormatting>
  <conditionalFormatting sqref="FM50">
    <cfRule type="expression" dxfId="1420" priority="870">
      <formula>КИнвП_Дата&lt;FM$3</formula>
    </cfRule>
    <cfRule type="expression" dxfId="1419" priority="871">
      <formula>НачИнвП_Дата&gt;FM$3</formula>
    </cfRule>
  </conditionalFormatting>
  <conditionalFormatting sqref="FB58:FK58">
    <cfRule type="expression" dxfId="1418" priority="860">
      <formula>КИнвП_Дата&lt;FB$3</formula>
    </cfRule>
    <cfRule type="expression" dxfId="1417" priority="861">
      <formula>НачИнвП_Дата&gt;FB$3</formula>
    </cfRule>
  </conditionalFormatting>
  <conditionalFormatting sqref="FL58">
    <cfRule type="expression" dxfId="1416" priority="866">
      <formula>КИнвП_Дата&lt;FL$3</formula>
    </cfRule>
    <cfRule type="expression" dxfId="1415" priority="867">
      <formula>НачИнвП_Дата&gt;FL$3</formula>
    </cfRule>
  </conditionalFormatting>
  <conditionalFormatting sqref="FN58">
    <cfRule type="expression" dxfId="1414" priority="864">
      <formula>КИнвП_Дата&lt;FN$3</formula>
    </cfRule>
    <cfRule type="expression" dxfId="1413" priority="865">
      <formula>НачИнвП_Дата&gt;FN$3</formula>
    </cfRule>
  </conditionalFormatting>
  <conditionalFormatting sqref="FM58">
    <cfRule type="expression" dxfId="1412" priority="862">
      <formula>КИнвП_Дата&lt;FM$3</formula>
    </cfRule>
    <cfRule type="expression" dxfId="1411" priority="863">
      <formula>НачИнвП_Дата&gt;FM$3</formula>
    </cfRule>
  </conditionalFormatting>
  <conditionalFormatting sqref="FB67:FN71 FB73:FN73">
    <cfRule type="expression" dxfId="1410" priority="859">
      <formula>НачИнвП_Дата&gt;FB$3</formula>
    </cfRule>
  </conditionalFormatting>
  <conditionalFormatting sqref="FB66:FK66">
    <cfRule type="expression" dxfId="1409" priority="851">
      <formula>КИнвП_Дата&lt;FB$3</formula>
    </cfRule>
    <cfRule type="expression" dxfId="1408" priority="852">
      <formula>НачИнвП_Дата&gt;FB$3</formula>
    </cfRule>
  </conditionalFormatting>
  <conditionalFormatting sqref="FL66">
    <cfRule type="expression" dxfId="1407" priority="857">
      <formula>КИнвП_Дата&lt;FL$3</formula>
    </cfRule>
    <cfRule type="expression" dxfId="1406" priority="858">
      <formula>НачИнвП_Дата&gt;FL$3</formula>
    </cfRule>
  </conditionalFormatting>
  <conditionalFormatting sqref="FN66">
    <cfRule type="expression" dxfId="1405" priority="855">
      <formula>КИнвП_Дата&lt;FN$3</formula>
    </cfRule>
    <cfRule type="expression" dxfId="1404" priority="856">
      <formula>НачИнвП_Дата&gt;FN$3</formula>
    </cfRule>
  </conditionalFormatting>
  <conditionalFormatting sqref="FM66">
    <cfRule type="expression" dxfId="1403" priority="853">
      <formula>КИнвП_Дата&lt;FM$3</formula>
    </cfRule>
    <cfRule type="expression" dxfId="1402" priority="854">
      <formula>НачИнвП_Дата&gt;FM$3</formula>
    </cfRule>
  </conditionalFormatting>
  <conditionalFormatting sqref="FB59:FN65">
    <cfRule type="expression" dxfId="1401" priority="850">
      <formula>НачИнвП_Дата&gt;FB$3</formula>
    </cfRule>
  </conditionalFormatting>
  <conditionalFormatting sqref="FB80:FM80">
    <cfRule type="expression" dxfId="1400" priority="849">
      <formula>НачИнвП_Дата&gt;FB$3</formula>
    </cfRule>
  </conditionalFormatting>
  <conditionalFormatting sqref="FB72:FN72">
    <cfRule type="expression" dxfId="1399" priority="848">
      <formula>НачИнвП_Дата&gt;FB$3</formula>
    </cfRule>
  </conditionalFormatting>
  <conditionalFormatting sqref="FB75:FN75">
    <cfRule type="expression" dxfId="1398" priority="847">
      <formula>НачИнвП_Дата&gt;FB$3</formula>
    </cfRule>
  </conditionalFormatting>
  <conditionalFormatting sqref="FO30:GA37">
    <cfRule type="expression" dxfId="1397" priority="846">
      <formula>НачИнвП_Дата&gt;FO$3</formula>
    </cfRule>
  </conditionalFormatting>
  <conditionalFormatting sqref="FO12:GA29">
    <cfRule type="expression" dxfId="1396" priority="844">
      <formula>КИнвП_Дата&lt;FO$3</formula>
    </cfRule>
    <cfRule type="expression" dxfId="1395" priority="845">
      <formula>НачИнвП_Дата&gt;FO$3</formula>
    </cfRule>
  </conditionalFormatting>
  <conditionalFormatting sqref="FO7:GA7">
    <cfRule type="expression" dxfId="1394" priority="843">
      <formula>"И(СМЕЩ(A$1;0;-1;1;1)=ДАТА(ГОД(СМЕЩ(A$1;0;-1;1;1));12;31);СМЕЩ(A$1;0;-2;1;1)&lt;&gt;ДАТА(ГОД(СМЕЩ(A$1;0;-1;1;1));12;31))"</formula>
    </cfRule>
  </conditionalFormatting>
  <conditionalFormatting sqref="FS7:FV7">
    <cfRule type="expression" dxfId="1393" priority="842">
      <formula>"И(СМЕЩ(A$1;0;-1;1;1)=ДАТА(ГОД(СМЕЩ(A$1;0;-1;1;1));12;31);СМЕЩ(A$1;0;-2;1;1)&lt;&gt;ДАТА(ГОД(СМЕЩ(A$1;0;-1;1;1));12;31))"</formula>
    </cfRule>
  </conditionalFormatting>
  <conditionalFormatting sqref="FO7:GA7 FO8:FY8 FY9:FY11 FO39:GA49 FO74:GA74 FO51:GA57 FO81:GA94 GA80 FO76:GA79">
    <cfRule type="expression" dxfId="1392" priority="841">
      <formula>НачИнвП_Дата&gt;FO$3</formula>
    </cfRule>
  </conditionalFormatting>
  <conditionalFormatting sqref="GA8:GA11">
    <cfRule type="expression" dxfId="1391" priority="840">
      <formula>НачИнвП_Дата&gt;GA$3</formula>
    </cfRule>
  </conditionalFormatting>
  <conditionalFormatting sqref="GA90">
    <cfRule type="expression" dxfId="1390" priority="839">
      <formula>НачИнвП_Дата&gt;GA$3</formula>
    </cfRule>
  </conditionalFormatting>
  <conditionalFormatting sqref="FZ8:FZ11">
    <cfRule type="expression" dxfId="1389" priority="838">
      <formula>НачИнвП_Дата&gt;FZ$3</formula>
    </cfRule>
  </conditionalFormatting>
  <conditionalFormatting sqref="FO9:FX11">
    <cfRule type="expression" dxfId="1388" priority="837">
      <formula>НачИнвП_Дата&gt;FO$3</formula>
    </cfRule>
  </conditionalFormatting>
  <conditionalFormatting sqref="FY38">
    <cfRule type="expression" dxfId="1387" priority="835">
      <formula>КИнвП_Дата&lt;FY$3</formula>
    </cfRule>
    <cfRule type="expression" dxfId="1386" priority="836">
      <formula>НачИнвП_Дата&gt;FY$3</formula>
    </cfRule>
  </conditionalFormatting>
  <conditionalFormatting sqref="GA38">
    <cfRule type="expression" dxfId="1385" priority="833">
      <formula>КИнвП_Дата&lt;GA$3</formula>
    </cfRule>
    <cfRule type="expression" dxfId="1384" priority="834">
      <formula>НачИнвП_Дата&gt;GA$3</formula>
    </cfRule>
  </conditionalFormatting>
  <conditionalFormatting sqref="FZ38">
    <cfRule type="expression" dxfId="1383" priority="831">
      <formula>КИнвП_Дата&lt;FZ$3</formula>
    </cfRule>
    <cfRule type="expression" dxfId="1382" priority="832">
      <formula>НачИнвП_Дата&gt;FZ$3</formula>
    </cfRule>
  </conditionalFormatting>
  <conditionalFormatting sqref="FO38:FX38">
    <cfRule type="expression" dxfId="1381" priority="829">
      <formula>КИнвП_Дата&lt;FO$3</formula>
    </cfRule>
    <cfRule type="expression" dxfId="1380" priority="830">
      <formula>НачИнвП_Дата&gt;FO$3</formula>
    </cfRule>
  </conditionalFormatting>
  <conditionalFormatting sqref="FO50:FX50">
    <cfRule type="expression" dxfId="1379" priority="821">
      <formula>КИнвП_Дата&lt;FO$3</formula>
    </cfRule>
    <cfRule type="expression" dxfId="1378" priority="822">
      <formula>НачИнвП_Дата&gt;FO$3</formula>
    </cfRule>
  </conditionalFormatting>
  <conditionalFormatting sqref="FY50">
    <cfRule type="expression" dxfId="1377" priority="827">
      <formula>КИнвП_Дата&lt;FY$3</formula>
    </cfRule>
    <cfRule type="expression" dxfId="1376" priority="828">
      <formula>НачИнвП_Дата&gt;FY$3</formula>
    </cfRule>
  </conditionalFormatting>
  <conditionalFormatting sqref="GA50">
    <cfRule type="expression" dxfId="1375" priority="825">
      <formula>КИнвП_Дата&lt;GA$3</formula>
    </cfRule>
    <cfRule type="expression" dxfId="1374" priority="826">
      <formula>НачИнвП_Дата&gt;GA$3</formula>
    </cfRule>
  </conditionalFormatting>
  <conditionalFormatting sqref="FZ50">
    <cfRule type="expression" dxfId="1373" priority="823">
      <formula>КИнвП_Дата&lt;FZ$3</formula>
    </cfRule>
    <cfRule type="expression" dxfId="1372" priority="824">
      <formula>НачИнвП_Дата&gt;FZ$3</formula>
    </cfRule>
  </conditionalFormatting>
  <conditionalFormatting sqref="FO58:FX58">
    <cfRule type="expression" dxfId="1371" priority="813">
      <formula>КИнвП_Дата&lt;FO$3</formula>
    </cfRule>
    <cfRule type="expression" dxfId="1370" priority="814">
      <formula>НачИнвП_Дата&gt;FO$3</formula>
    </cfRule>
  </conditionalFormatting>
  <conditionalFormatting sqref="FY58">
    <cfRule type="expression" dxfId="1369" priority="819">
      <formula>КИнвП_Дата&lt;FY$3</formula>
    </cfRule>
    <cfRule type="expression" dxfId="1368" priority="820">
      <formula>НачИнвП_Дата&gt;FY$3</formula>
    </cfRule>
  </conditionalFormatting>
  <conditionalFormatting sqref="GA58">
    <cfRule type="expression" dxfId="1367" priority="817">
      <formula>КИнвП_Дата&lt;GA$3</formula>
    </cfRule>
    <cfRule type="expression" dxfId="1366" priority="818">
      <formula>НачИнвП_Дата&gt;GA$3</formula>
    </cfRule>
  </conditionalFormatting>
  <conditionalFormatting sqref="FZ58">
    <cfRule type="expression" dxfId="1365" priority="815">
      <formula>КИнвП_Дата&lt;FZ$3</formula>
    </cfRule>
    <cfRule type="expression" dxfId="1364" priority="816">
      <formula>НачИнвП_Дата&gt;FZ$3</formula>
    </cfRule>
  </conditionalFormatting>
  <conditionalFormatting sqref="FO67:GA71 FO73:GA73">
    <cfRule type="expression" dxfId="1363" priority="812">
      <formula>НачИнвП_Дата&gt;FO$3</formula>
    </cfRule>
  </conditionalFormatting>
  <conditionalFormatting sqref="FO66:FX66">
    <cfRule type="expression" dxfId="1362" priority="804">
      <formula>КИнвП_Дата&lt;FO$3</formula>
    </cfRule>
    <cfRule type="expression" dxfId="1361" priority="805">
      <formula>НачИнвП_Дата&gt;FO$3</formula>
    </cfRule>
  </conditionalFormatting>
  <conditionalFormatting sqref="FY66">
    <cfRule type="expression" dxfId="1360" priority="810">
      <formula>КИнвП_Дата&lt;FY$3</formula>
    </cfRule>
    <cfRule type="expression" dxfId="1359" priority="811">
      <formula>НачИнвП_Дата&gt;FY$3</formula>
    </cfRule>
  </conditionalFormatting>
  <conditionalFormatting sqref="GA66">
    <cfRule type="expression" dxfId="1358" priority="808">
      <formula>КИнвП_Дата&lt;GA$3</formula>
    </cfRule>
    <cfRule type="expression" dxfId="1357" priority="809">
      <formula>НачИнвП_Дата&gt;GA$3</formula>
    </cfRule>
  </conditionalFormatting>
  <conditionalFormatting sqref="FZ66">
    <cfRule type="expression" dxfId="1356" priority="806">
      <formula>КИнвП_Дата&lt;FZ$3</formula>
    </cfRule>
    <cfRule type="expression" dxfId="1355" priority="807">
      <formula>НачИнвП_Дата&gt;FZ$3</formula>
    </cfRule>
  </conditionalFormatting>
  <conditionalFormatting sqref="FO59:GA65">
    <cfRule type="expression" dxfId="1354" priority="803">
      <formula>НачИнвП_Дата&gt;FO$3</formula>
    </cfRule>
  </conditionalFormatting>
  <conditionalFormatting sqref="FO80:FZ80">
    <cfRule type="expression" dxfId="1353" priority="802">
      <formula>НачИнвП_Дата&gt;FO$3</formula>
    </cfRule>
  </conditionalFormatting>
  <conditionalFormatting sqref="FO72:GA72">
    <cfRule type="expression" dxfId="1352" priority="801">
      <formula>НачИнвП_Дата&gt;FO$3</formula>
    </cfRule>
  </conditionalFormatting>
  <conditionalFormatting sqref="FO75:GA75">
    <cfRule type="expression" dxfId="1351" priority="800">
      <formula>НачИнвП_Дата&gt;FO$3</formula>
    </cfRule>
  </conditionalFormatting>
  <conditionalFormatting sqref="GB30:GN37">
    <cfRule type="expression" dxfId="1350" priority="799">
      <formula>НачИнвП_Дата&gt;GB$3</formula>
    </cfRule>
  </conditionalFormatting>
  <conditionalFormatting sqref="GB12:GN29">
    <cfRule type="expression" dxfId="1349" priority="797">
      <formula>КИнвП_Дата&lt;GB$3</formula>
    </cfRule>
    <cfRule type="expression" dxfId="1348" priority="798">
      <formula>НачИнвП_Дата&gt;GB$3</formula>
    </cfRule>
  </conditionalFormatting>
  <conditionalFormatting sqref="GB7:GN7">
    <cfRule type="expression" dxfId="1347" priority="796">
      <formula>"И(СМЕЩ(A$1;0;-1;1;1)=ДАТА(ГОД(СМЕЩ(A$1;0;-1;1;1));12;31);СМЕЩ(A$1;0;-2;1;1)&lt;&gt;ДАТА(ГОД(СМЕЩ(A$1;0;-1;1;1));12;31))"</formula>
    </cfRule>
  </conditionalFormatting>
  <conditionalFormatting sqref="GF7:GI7">
    <cfRule type="expression" dxfId="1346" priority="795">
      <formula>"И(СМЕЩ(A$1;0;-1;1;1)=ДАТА(ГОД(СМЕЩ(A$1;0;-1;1;1));12;31);СМЕЩ(A$1;0;-2;1;1)&lt;&gt;ДАТА(ГОД(СМЕЩ(A$1;0;-1;1;1));12;31))"</formula>
    </cfRule>
  </conditionalFormatting>
  <conditionalFormatting sqref="GB7:GN7 GB8:GL8 GL9:GL11 GB39:GN49 GB74:GN74 GB51:GN57 GB81:GN94 GN80 GB76:GN79">
    <cfRule type="expression" dxfId="1345" priority="794">
      <formula>НачИнвП_Дата&gt;GB$3</formula>
    </cfRule>
  </conditionalFormatting>
  <conditionalFormatting sqref="GN8:GN11">
    <cfRule type="expression" dxfId="1344" priority="793">
      <formula>НачИнвП_Дата&gt;GN$3</formula>
    </cfRule>
  </conditionalFormatting>
  <conditionalFormatting sqref="GN90">
    <cfRule type="expression" dxfId="1343" priority="792">
      <formula>НачИнвП_Дата&gt;GN$3</formula>
    </cfRule>
  </conditionalFormatting>
  <conditionalFormatting sqref="GM8:GM11">
    <cfRule type="expression" dxfId="1342" priority="791">
      <formula>НачИнвП_Дата&gt;GM$3</formula>
    </cfRule>
  </conditionalFormatting>
  <conditionalFormatting sqref="GB9:GK11">
    <cfRule type="expression" dxfId="1341" priority="790">
      <formula>НачИнвП_Дата&gt;GB$3</formula>
    </cfRule>
  </conditionalFormatting>
  <conditionalFormatting sqref="GL38">
    <cfRule type="expression" dxfId="1340" priority="788">
      <formula>КИнвП_Дата&lt;GL$3</formula>
    </cfRule>
    <cfRule type="expression" dxfId="1339" priority="789">
      <formula>НачИнвП_Дата&gt;GL$3</formula>
    </cfRule>
  </conditionalFormatting>
  <conditionalFormatting sqref="GN38">
    <cfRule type="expression" dxfId="1338" priority="786">
      <formula>КИнвП_Дата&lt;GN$3</formula>
    </cfRule>
    <cfRule type="expression" dxfId="1337" priority="787">
      <formula>НачИнвП_Дата&gt;GN$3</formula>
    </cfRule>
  </conditionalFormatting>
  <conditionalFormatting sqref="GM38">
    <cfRule type="expression" dxfId="1336" priority="784">
      <formula>КИнвП_Дата&lt;GM$3</formula>
    </cfRule>
    <cfRule type="expression" dxfId="1335" priority="785">
      <formula>НачИнвП_Дата&gt;GM$3</formula>
    </cfRule>
  </conditionalFormatting>
  <conditionalFormatting sqref="GB38:GK38">
    <cfRule type="expression" dxfId="1334" priority="782">
      <formula>КИнвП_Дата&lt;GB$3</formula>
    </cfRule>
    <cfRule type="expression" dxfId="1333" priority="783">
      <formula>НачИнвП_Дата&gt;GB$3</formula>
    </cfRule>
  </conditionalFormatting>
  <conditionalFormatting sqref="GB50:GK50">
    <cfRule type="expression" dxfId="1332" priority="774">
      <formula>КИнвП_Дата&lt;GB$3</formula>
    </cfRule>
    <cfRule type="expression" dxfId="1331" priority="775">
      <formula>НачИнвП_Дата&gt;GB$3</formula>
    </cfRule>
  </conditionalFormatting>
  <conditionalFormatting sqref="GL50">
    <cfRule type="expression" dxfId="1330" priority="780">
      <formula>КИнвП_Дата&lt;GL$3</formula>
    </cfRule>
    <cfRule type="expression" dxfId="1329" priority="781">
      <formula>НачИнвП_Дата&gt;GL$3</formula>
    </cfRule>
  </conditionalFormatting>
  <conditionalFormatting sqref="GN50">
    <cfRule type="expression" dxfId="1328" priority="778">
      <formula>КИнвП_Дата&lt;GN$3</formula>
    </cfRule>
    <cfRule type="expression" dxfId="1327" priority="779">
      <formula>НачИнвП_Дата&gt;GN$3</formula>
    </cfRule>
  </conditionalFormatting>
  <conditionalFormatting sqref="GM50">
    <cfRule type="expression" dxfId="1326" priority="776">
      <formula>КИнвП_Дата&lt;GM$3</formula>
    </cfRule>
    <cfRule type="expression" dxfId="1325" priority="777">
      <formula>НачИнвП_Дата&gt;GM$3</formula>
    </cfRule>
  </conditionalFormatting>
  <conditionalFormatting sqref="GB58:GK58">
    <cfRule type="expression" dxfId="1324" priority="766">
      <formula>КИнвП_Дата&lt;GB$3</formula>
    </cfRule>
    <cfRule type="expression" dxfId="1323" priority="767">
      <formula>НачИнвП_Дата&gt;GB$3</formula>
    </cfRule>
  </conditionalFormatting>
  <conditionalFormatting sqref="GL58">
    <cfRule type="expression" dxfId="1322" priority="772">
      <formula>КИнвП_Дата&lt;GL$3</formula>
    </cfRule>
    <cfRule type="expression" dxfId="1321" priority="773">
      <formula>НачИнвП_Дата&gt;GL$3</formula>
    </cfRule>
  </conditionalFormatting>
  <conditionalFormatting sqref="GN58">
    <cfRule type="expression" dxfId="1320" priority="770">
      <formula>КИнвП_Дата&lt;GN$3</formula>
    </cfRule>
    <cfRule type="expression" dxfId="1319" priority="771">
      <formula>НачИнвП_Дата&gt;GN$3</formula>
    </cfRule>
  </conditionalFormatting>
  <conditionalFormatting sqref="GM58">
    <cfRule type="expression" dxfId="1318" priority="768">
      <formula>КИнвП_Дата&lt;GM$3</formula>
    </cfRule>
    <cfRule type="expression" dxfId="1317" priority="769">
      <formula>НачИнвП_Дата&gt;GM$3</formula>
    </cfRule>
  </conditionalFormatting>
  <conditionalFormatting sqref="GB67:GN71 GB73:GN73">
    <cfRule type="expression" dxfId="1316" priority="765">
      <formula>НачИнвП_Дата&gt;GB$3</formula>
    </cfRule>
  </conditionalFormatting>
  <conditionalFormatting sqref="GB66:GK66">
    <cfRule type="expression" dxfId="1315" priority="757">
      <formula>КИнвП_Дата&lt;GB$3</formula>
    </cfRule>
    <cfRule type="expression" dxfId="1314" priority="758">
      <formula>НачИнвП_Дата&gt;GB$3</formula>
    </cfRule>
  </conditionalFormatting>
  <conditionalFormatting sqref="GL66">
    <cfRule type="expression" dxfId="1313" priority="763">
      <formula>КИнвП_Дата&lt;GL$3</formula>
    </cfRule>
    <cfRule type="expression" dxfId="1312" priority="764">
      <formula>НачИнвП_Дата&gt;GL$3</formula>
    </cfRule>
  </conditionalFormatting>
  <conditionalFormatting sqref="GN66">
    <cfRule type="expression" dxfId="1311" priority="761">
      <formula>КИнвП_Дата&lt;GN$3</formula>
    </cfRule>
    <cfRule type="expression" dxfId="1310" priority="762">
      <formula>НачИнвП_Дата&gt;GN$3</formula>
    </cfRule>
  </conditionalFormatting>
  <conditionalFormatting sqref="GM66">
    <cfRule type="expression" dxfId="1309" priority="759">
      <formula>КИнвП_Дата&lt;GM$3</formula>
    </cfRule>
    <cfRule type="expression" dxfId="1308" priority="760">
      <formula>НачИнвП_Дата&gt;GM$3</formula>
    </cfRule>
  </conditionalFormatting>
  <conditionalFormatting sqref="GB59:GN65">
    <cfRule type="expression" dxfId="1307" priority="756">
      <formula>НачИнвП_Дата&gt;GB$3</formula>
    </cfRule>
  </conditionalFormatting>
  <conditionalFormatting sqref="GB80:GM80">
    <cfRule type="expression" dxfId="1306" priority="755">
      <formula>НачИнвП_Дата&gt;GB$3</formula>
    </cfRule>
  </conditionalFormatting>
  <conditionalFormatting sqref="GB72:GN72">
    <cfRule type="expression" dxfId="1305" priority="754">
      <formula>НачИнвП_Дата&gt;GB$3</formula>
    </cfRule>
  </conditionalFormatting>
  <conditionalFormatting sqref="GB75:GN75">
    <cfRule type="expression" dxfId="1304" priority="753">
      <formula>НачИнвП_Дата&gt;GB$3</formula>
    </cfRule>
  </conditionalFormatting>
  <conditionalFormatting sqref="GO30:HA37">
    <cfRule type="expression" dxfId="1303" priority="752">
      <formula>НачИнвП_Дата&gt;GO$3</formula>
    </cfRule>
  </conditionalFormatting>
  <conditionalFormatting sqref="GO12:HA29">
    <cfRule type="expression" dxfId="1302" priority="750">
      <formula>КИнвП_Дата&lt;GO$3</formula>
    </cfRule>
    <cfRule type="expression" dxfId="1301" priority="751">
      <formula>НачИнвП_Дата&gt;GO$3</formula>
    </cfRule>
  </conditionalFormatting>
  <conditionalFormatting sqref="GO7:HA7">
    <cfRule type="expression" dxfId="1300" priority="749">
      <formula>"И(СМЕЩ(A$1;0;-1;1;1)=ДАТА(ГОД(СМЕЩ(A$1;0;-1;1;1));12;31);СМЕЩ(A$1;0;-2;1;1)&lt;&gt;ДАТА(ГОД(СМЕЩ(A$1;0;-1;1;1));12;31))"</formula>
    </cfRule>
  </conditionalFormatting>
  <conditionalFormatting sqref="GS7:GV7">
    <cfRule type="expression" dxfId="1299" priority="748">
      <formula>"И(СМЕЩ(A$1;0;-1;1;1)=ДАТА(ГОД(СМЕЩ(A$1;0;-1;1;1));12;31);СМЕЩ(A$1;0;-2;1;1)&lt;&gt;ДАТА(ГОД(СМЕЩ(A$1;0;-1;1;1));12;31))"</formula>
    </cfRule>
  </conditionalFormatting>
  <conditionalFormatting sqref="GO7:HA7 GO8:GY8 GY9:GY11 GO39:HA49 GO74:HA74 GO51:HA57 GO81:HA94 HA80 GO76:HA79">
    <cfRule type="expression" dxfId="1298" priority="747">
      <formula>НачИнвП_Дата&gt;GO$3</formula>
    </cfRule>
  </conditionalFormatting>
  <conditionalFormatting sqref="HA8:HA11">
    <cfRule type="expression" dxfId="1297" priority="746">
      <formula>НачИнвП_Дата&gt;HA$3</formula>
    </cfRule>
  </conditionalFormatting>
  <conditionalFormatting sqref="HA90">
    <cfRule type="expression" dxfId="1296" priority="745">
      <formula>НачИнвП_Дата&gt;HA$3</formula>
    </cfRule>
  </conditionalFormatting>
  <conditionalFormatting sqref="GZ8:GZ11">
    <cfRule type="expression" dxfId="1295" priority="744">
      <formula>НачИнвП_Дата&gt;GZ$3</formula>
    </cfRule>
  </conditionalFormatting>
  <conditionalFormatting sqref="GO9:GX11">
    <cfRule type="expression" dxfId="1294" priority="743">
      <formula>НачИнвП_Дата&gt;GO$3</formula>
    </cfRule>
  </conditionalFormatting>
  <conditionalFormatting sqref="GY38">
    <cfRule type="expression" dxfId="1293" priority="741">
      <formula>КИнвП_Дата&lt;GY$3</formula>
    </cfRule>
    <cfRule type="expression" dxfId="1292" priority="742">
      <formula>НачИнвП_Дата&gt;GY$3</formula>
    </cfRule>
  </conditionalFormatting>
  <conditionalFormatting sqref="HA38">
    <cfRule type="expression" dxfId="1291" priority="739">
      <formula>КИнвП_Дата&lt;HA$3</formula>
    </cfRule>
    <cfRule type="expression" dxfId="1290" priority="740">
      <formula>НачИнвП_Дата&gt;HA$3</formula>
    </cfRule>
  </conditionalFormatting>
  <conditionalFormatting sqref="GZ38">
    <cfRule type="expression" dxfId="1289" priority="737">
      <formula>КИнвП_Дата&lt;GZ$3</formula>
    </cfRule>
    <cfRule type="expression" dxfId="1288" priority="738">
      <formula>НачИнвП_Дата&gt;GZ$3</formula>
    </cfRule>
  </conditionalFormatting>
  <conditionalFormatting sqref="GO38:GX38">
    <cfRule type="expression" dxfId="1287" priority="735">
      <formula>КИнвП_Дата&lt;GO$3</formula>
    </cfRule>
    <cfRule type="expression" dxfId="1286" priority="736">
      <formula>НачИнвП_Дата&gt;GO$3</formula>
    </cfRule>
  </conditionalFormatting>
  <conditionalFormatting sqref="GO50:GX50">
    <cfRule type="expression" dxfId="1285" priority="727">
      <formula>КИнвП_Дата&lt;GO$3</formula>
    </cfRule>
    <cfRule type="expression" dxfId="1284" priority="728">
      <formula>НачИнвП_Дата&gt;GO$3</formula>
    </cfRule>
  </conditionalFormatting>
  <conditionalFormatting sqref="GY50">
    <cfRule type="expression" dxfId="1283" priority="733">
      <formula>КИнвП_Дата&lt;GY$3</formula>
    </cfRule>
    <cfRule type="expression" dxfId="1282" priority="734">
      <formula>НачИнвП_Дата&gt;GY$3</formula>
    </cfRule>
  </conditionalFormatting>
  <conditionalFormatting sqref="HA50">
    <cfRule type="expression" dxfId="1281" priority="731">
      <formula>КИнвП_Дата&lt;HA$3</formula>
    </cfRule>
    <cfRule type="expression" dxfId="1280" priority="732">
      <formula>НачИнвП_Дата&gt;HA$3</formula>
    </cfRule>
  </conditionalFormatting>
  <conditionalFormatting sqref="GZ50">
    <cfRule type="expression" dxfId="1279" priority="729">
      <formula>КИнвП_Дата&lt;GZ$3</formula>
    </cfRule>
    <cfRule type="expression" dxfId="1278" priority="730">
      <formula>НачИнвП_Дата&gt;GZ$3</formula>
    </cfRule>
  </conditionalFormatting>
  <conditionalFormatting sqref="GO58:GX58">
    <cfRule type="expression" dxfId="1277" priority="719">
      <formula>КИнвП_Дата&lt;GO$3</formula>
    </cfRule>
    <cfRule type="expression" dxfId="1276" priority="720">
      <formula>НачИнвП_Дата&gt;GO$3</formula>
    </cfRule>
  </conditionalFormatting>
  <conditionalFormatting sqref="GY58">
    <cfRule type="expression" dxfId="1275" priority="725">
      <formula>КИнвП_Дата&lt;GY$3</formula>
    </cfRule>
    <cfRule type="expression" dxfId="1274" priority="726">
      <formula>НачИнвП_Дата&gt;GY$3</formula>
    </cfRule>
  </conditionalFormatting>
  <conditionalFormatting sqref="HA58">
    <cfRule type="expression" dxfId="1273" priority="723">
      <formula>КИнвП_Дата&lt;HA$3</formula>
    </cfRule>
    <cfRule type="expression" dxfId="1272" priority="724">
      <formula>НачИнвП_Дата&gt;HA$3</formula>
    </cfRule>
  </conditionalFormatting>
  <conditionalFormatting sqref="GZ58">
    <cfRule type="expression" dxfId="1271" priority="721">
      <formula>КИнвП_Дата&lt;GZ$3</formula>
    </cfRule>
    <cfRule type="expression" dxfId="1270" priority="722">
      <formula>НачИнвП_Дата&gt;GZ$3</formula>
    </cfRule>
  </conditionalFormatting>
  <conditionalFormatting sqref="GO67:HA71 GO73:HA73">
    <cfRule type="expression" dxfId="1269" priority="718">
      <formula>НачИнвП_Дата&gt;GO$3</formula>
    </cfRule>
  </conditionalFormatting>
  <conditionalFormatting sqref="GO66:GX66">
    <cfRule type="expression" dxfId="1268" priority="710">
      <formula>КИнвП_Дата&lt;GO$3</formula>
    </cfRule>
    <cfRule type="expression" dxfId="1267" priority="711">
      <formula>НачИнвП_Дата&gt;GO$3</formula>
    </cfRule>
  </conditionalFormatting>
  <conditionalFormatting sqref="GY66">
    <cfRule type="expression" dxfId="1266" priority="716">
      <formula>КИнвП_Дата&lt;GY$3</formula>
    </cfRule>
    <cfRule type="expression" dxfId="1265" priority="717">
      <formula>НачИнвП_Дата&gt;GY$3</formula>
    </cfRule>
  </conditionalFormatting>
  <conditionalFormatting sqref="HA66">
    <cfRule type="expression" dxfId="1264" priority="714">
      <formula>КИнвП_Дата&lt;HA$3</formula>
    </cfRule>
    <cfRule type="expression" dxfId="1263" priority="715">
      <formula>НачИнвП_Дата&gt;HA$3</formula>
    </cfRule>
  </conditionalFormatting>
  <conditionalFormatting sqref="GZ66">
    <cfRule type="expression" dxfId="1262" priority="712">
      <formula>КИнвП_Дата&lt;GZ$3</formula>
    </cfRule>
    <cfRule type="expression" dxfId="1261" priority="713">
      <formula>НачИнвП_Дата&gt;GZ$3</formula>
    </cfRule>
  </conditionalFormatting>
  <conditionalFormatting sqref="GO59:HA65">
    <cfRule type="expression" dxfId="1260" priority="709">
      <formula>НачИнвП_Дата&gt;GO$3</formula>
    </cfRule>
  </conditionalFormatting>
  <conditionalFormatting sqref="GO80:GZ80">
    <cfRule type="expression" dxfId="1259" priority="708">
      <formula>НачИнвП_Дата&gt;GO$3</formula>
    </cfRule>
  </conditionalFormatting>
  <conditionalFormatting sqref="GO72:HA72">
    <cfRule type="expression" dxfId="1258" priority="707">
      <formula>НачИнвП_Дата&gt;GO$3</formula>
    </cfRule>
  </conditionalFormatting>
  <conditionalFormatting sqref="GO75:HA75">
    <cfRule type="expression" dxfId="1257" priority="706">
      <formula>НачИнвП_Дата&gt;GO$3</formula>
    </cfRule>
  </conditionalFormatting>
  <conditionalFormatting sqref="HB30:HN37">
    <cfRule type="expression" dxfId="1256" priority="705">
      <formula>НачИнвП_Дата&gt;HB$3</formula>
    </cfRule>
  </conditionalFormatting>
  <conditionalFormatting sqref="HB12:HN29">
    <cfRule type="expression" dxfId="1255" priority="703">
      <formula>КИнвП_Дата&lt;HB$3</formula>
    </cfRule>
    <cfRule type="expression" dxfId="1254" priority="704">
      <formula>НачИнвП_Дата&gt;HB$3</formula>
    </cfRule>
  </conditionalFormatting>
  <conditionalFormatting sqref="HB7:HN7">
    <cfRule type="expression" dxfId="1253" priority="702">
      <formula>"И(СМЕЩ(A$1;0;-1;1;1)=ДАТА(ГОД(СМЕЩ(A$1;0;-1;1;1));12;31);СМЕЩ(A$1;0;-2;1;1)&lt;&gt;ДАТА(ГОД(СМЕЩ(A$1;0;-1;1;1));12;31))"</formula>
    </cfRule>
  </conditionalFormatting>
  <conditionalFormatting sqref="HF7:HI7">
    <cfRule type="expression" dxfId="1252" priority="701">
      <formula>"И(СМЕЩ(A$1;0;-1;1;1)=ДАТА(ГОД(СМЕЩ(A$1;0;-1;1;1));12;31);СМЕЩ(A$1;0;-2;1;1)&lt;&gt;ДАТА(ГОД(СМЕЩ(A$1;0;-1;1;1));12;31))"</formula>
    </cfRule>
  </conditionalFormatting>
  <conditionalFormatting sqref="HB7:HN7 HB8:HL8 HL9:HL11 HB39:HN49 HB74:HN74 HB51:HN57 HB81:HN94 HN80 HB76:HN79">
    <cfRule type="expression" dxfId="1251" priority="700">
      <formula>НачИнвП_Дата&gt;HB$3</formula>
    </cfRule>
  </conditionalFormatting>
  <conditionalFormatting sqref="HN8:HN11">
    <cfRule type="expression" dxfId="1250" priority="699">
      <formula>НачИнвП_Дата&gt;HN$3</formula>
    </cfRule>
  </conditionalFormatting>
  <conditionalFormatting sqref="HN90">
    <cfRule type="expression" dxfId="1249" priority="698">
      <formula>НачИнвП_Дата&gt;HN$3</formula>
    </cfRule>
  </conditionalFormatting>
  <conditionalFormatting sqref="HM8:HM11">
    <cfRule type="expression" dxfId="1248" priority="697">
      <formula>НачИнвП_Дата&gt;HM$3</formula>
    </cfRule>
  </conditionalFormatting>
  <conditionalFormatting sqref="HB9:HK11">
    <cfRule type="expression" dxfId="1247" priority="696">
      <formula>НачИнвП_Дата&gt;HB$3</formula>
    </cfRule>
  </conditionalFormatting>
  <conditionalFormatting sqref="HL38">
    <cfRule type="expression" dxfId="1246" priority="694">
      <formula>КИнвП_Дата&lt;HL$3</formula>
    </cfRule>
    <cfRule type="expression" dxfId="1245" priority="695">
      <formula>НачИнвП_Дата&gt;HL$3</formula>
    </cfRule>
  </conditionalFormatting>
  <conditionalFormatting sqref="HN38">
    <cfRule type="expression" dxfId="1244" priority="692">
      <formula>КИнвП_Дата&lt;HN$3</formula>
    </cfRule>
    <cfRule type="expression" dxfId="1243" priority="693">
      <formula>НачИнвП_Дата&gt;HN$3</formula>
    </cfRule>
  </conditionalFormatting>
  <conditionalFormatting sqref="HM38">
    <cfRule type="expression" dxfId="1242" priority="690">
      <formula>КИнвП_Дата&lt;HM$3</formula>
    </cfRule>
    <cfRule type="expression" dxfId="1241" priority="691">
      <formula>НачИнвП_Дата&gt;HM$3</formula>
    </cfRule>
  </conditionalFormatting>
  <conditionalFormatting sqref="HB38:HK38">
    <cfRule type="expression" dxfId="1240" priority="688">
      <formula>КИнвП_Дата&lt;HB$3</formula>
    </cfRule>
    <cfRule type="expression" dxfId="1239" priority="689">
      <formula>НачИнвП_Дата&gt;HB$3</formula>
    </cfRule>
  </conditionalFormatting>
  <conditionalFormatting sqref="HB50:HK50">
    <cfRule type="expression" dxfId="1238" priority="680">
      <formula>КИнвП_Дата&lt;HB$3</formula>
    </cfRule>
    <cfRule type="expression" dxfId="1237" priority="681">
      <formula>НачИнвП_Дата&gt;HB$3</formula>
    </cfRule>
  </conditionalFormatting>
  <conditionalFormatting sqref="HL50">
    <cfRule type="expression" dxfId="1236" priority="686">
      <formula>КИнвП_Дата&lt;HL$3</formula>
    </cfRule>
    <cfRule type="expression" dxfId="1235" priority="687">
      <formula>НачИнвП_Дата&gt;HL$3</formula>
    </cfRule>
  </conditionalFormatting>
  <conditionalFormatting sqref="HN50">
    <cfRule type="expression" dxfId="1234" priority="684">
      <formula>КИнвП_Дата&lt;HN$3</formula>
    </cfRule>
    <cfRule type="expression" dxfId="1233" priority="685">
      <formula>НачИнвП_Дата&gt;HN$3</formula>
    </cfRule>
  </conditionalFormatting>
  <conditionalFormatting sqref="HM50">
    <cfRule type="expression" dxfId="1232" priority="682">
      <formula>КИнвП_Дата&lt;HM$3</formula>
    </cfRule>
    <cfRule type="expression" dxfId="1231" priority="683">
      <formula>НачИнвП_Дата&gt;HM$3</formula>
    </cfRule>
  </conditionalFormatting>
  <conditionalFormatting sqref="HB58:HK58">
    <cfRule type="expression" dxfId="1230" priority="672">
      <formula>КИнвП_Дата&lt;HB$3</formula>
    </cfRule>
    <cfRule type="expression" dxfId="1229" priority="673">
      <formula>НачИнвП_Дата&gt;HB$3</formula>
    </cfRule>
  </conditionalFormatting>
  <conditionalFormatting sqref="HL58">
    <cfRule type="expression" dxfId="1228" priority="678">
      <formula>КИнвП_Дата&lt;HL$3</formula>
    </cfRule>
    <cfRule type="expression" dxfId="1227" priority="679">
      <formula>НачИнвП_Дата&gt;HL$3</formula>
    </cfRule>
  </conditionalFormatting>
  <conditionalFormatting sqref="HN58">
    <cfRule type="expression" dxfId="1226" priority="676">
      <formula>КИнвП_Дата&lt;HN$3</formula>
    </cfRule>
    <cfRule type="expression" dxfId="1225" priority="677">
      <formula>НачИнвП_Дата&gt;HN$3</formula>
    </cfRule>
  </conditionalFormatting>
  <conditionalFormatting sqref="HM58">
    <cfRule type="expression" dxfId="1224" priority="674">
      <formula>КИнвП_Дата&lt;HM$3</formula>
    </cfRule>
    <cfRule type="expression" dxfId="1223" priority="675">
      <formula>НачИнвП_Дата&gt;HM$3</formula>
    </cfRule>
  </conditionalFormatting>
  <conditionalFormatting sqref="HB67:HN71 HB73:HN73">
    <cfRule type="expression" dxfId="1222" priority="671">
      <formula>НачИнвП_Дата&gt;HB$3</formula>
    </cfRule>
  </conditionalFormatting>
  <conditionalFormatting sqref="HB66:HK66">
    <cfRule type="expression" dxfId="1221" priority="663">
      <formula>КИнвП_Дата&lt;HB$3</formula>
    </cfRule>
    <cfRule type="expression" dxfId="1220" priority="664">
      <formula>НачИнвП_Дата&gt;HB$3</formula>
    </cfRule>
  </conditionalFormatting>
  <conditionalFormatting sqref="HL66">
    <cfRule type="expression" dxfId="1219" priority="669">
      <formula>КИнвП_Дата&lt;HL$3</formula>
    </cfRule>
    <cfRule type="expression" dxfId="1218" priority="670">
      <formula>НачИнвП_Дата&gt;HL$3</formula>
    </cfRule>
  </conditionalFormatting>
  <conditionalFormatting sqref="HN66">
    <cfRule type="expression" dxfId="1217" priority="667">
      <formula>КИнвП_Дата&lt;HN$3</formula>
    </cfRule>
    <cfRule type="expression" dxfId="1216" priority="668">
      <formula>НачИнвП_Дата&gt;HN$3</formula>
    </cfRule>
  </conditionalFormatting>
  <conditionalFormatting sqref="HM66">
    <cfRule type="expression" dxfId="1215" priority="665">
      <formula>КИнвП_Дата&lt;HM$3</formula>
    </cfRule>
    <cfRule type="expression" dxfId="1214" priority="666">
      <formula>НачИнвП_Дата&gt;HM$3</formula>
    </cfRule>
  </conditionalFormatting>
  <conditionalFormatting sqref="HB59:HN65">
    <cfRule type="expression" dxfId="1213" priority="662">
      <formula>НачИнвП_Дата&gt;HB$3</formula>
    </cfRule>
  </conditionalFormatting>
  <conditionalFormatting sqref="HB80:HM80">
    <cfRule type="expression" dxfId="1212" priority="661">
      <formula>НачИнвП_Дата&gt;HB$3</formula>
    </cfRule>
  </conditionalFormatting>
  <conditionalFormatting sqref="HB72:HN72">
    <cfRule type="expression" dxfId="1211" priority="660">
      <formula>НачИнвП_Дата&gt;HB$3</formula>
    </cfRule>
  </conditionalFormatting>
  <conditionalFormatting sqref="HB75:HN75">
    <cfRule type="expression" dxfId="1210" priority="659">
      <formula>НачИнвП_Дата&gt;HB$3</formula>
    </cfRule>
  </conditionalFormatting>
  <conditionalFormatting sqref="HO30:IA37">
    <cfRule type="expression" dxfId="1209" priority="658">
      <formula>НачИнвП_Дата&gt;HO$3</formula>
    </cfRule>
  </conditionalFormatting>
  <conditionalFormatting sqref="HO12:IA29">
    <cfRule type="expression" dxfId="1208" priority="656">
      <formula>КИнвП_Дата&lt;HO$3</formula>
    </cfRule>
    <cfRule type="expression" dxfId="1207" priority="657">
      <formula>НачИнвП_Дата&gt;HO$3</formula>
    </cfRule>
  </conditionalFormatting>
  <conditionalFormatting sqref="HO7:IA7">
    <cfRule type="expression" dxfId="1206" priority="655">
      <formula>"И(СМЕЩ(A$1;0;-1;1;1)=ДАТА(ГОД(СМЕЩ(A$1;0;-1;1;1));12;31);СМЕЩ(A$1;0;-2;1;1)&lt;&gt;ДАТА(ГОД(СМЕЩ(A$1;0;-1;1;1));12;31))"</formula>
    </cfRule>
  </conditionalFormatting>
  <conditionalFormatting sqref="HS7:HV7">
    <cfRule type="expression" dxfId="1205" priority="654">
      <formula>"И(СМЕЩ(A$1;0;-1;1;1)=ДАТА(ГОД(СМЕЩ(A$1;0;-1;1;1));12;31);СМЕЩ(A$1;0;-2;1;1)&lt;&gt;ДАТА(ГОД(СМЕЩ(A$1;0;-1;1;1));12;31))"</formula>
    </cfRule>
  </conditionalFormatting>
  <conditionalFormatting sqref="HO7:IA7 HO8:HY8 HY9:HY11 HO39:IA49 HO74:IA74 HO51:IA57 HO81:IA94 IA80 HO76:IA79">
    <cfRule type="expression" dxfId="1204" priority="653">
      <formula>НачИнвП_Дата&gt;HO$3</formula>
    </cfRule>
  </conditionalFormatting>
  <conditionalFormatting sqref="IA8:IA11">
    <cfRule type="expression" dxfId="1203" priority="652">
      <formula>НачИнвП_Дата&gt;IA$3</formula>
    </cfRule>
  </conditionalFormatting>
  <conditionalFormatting sqref="IA90">
    <cfRule type="expression" dxfId="1202" priority="651">
      <formula>НачИнвП_Дата&gt;IA$3</formula>
    </cfRule>
  </conditionalFormatting>
  <conditionalFormatting sqref="HZ8:HZ11">
    <cfRule type="expression" dxfId="1201" priority="650">
      <formula>НачИнвП_Дата&gt;HZ$3</formula>
    </cfRule>
  </conditionalFormatting>
  <conditionalFormatting sqref="HO9:HX11">
    <cfRule type="expression" dxfId="1200" priority="649">
      <formula>НачИнвП_Дата&gt;HO$3</formula>
    </cfRule>
  </conditionalFormatting>
  <conditionalFormatting sqref="HY38">
    <cfRule type="expression" dxfId="1199" priority="647">
      <formula>КИнвП_Дата&lt;HY$3</formula>
    </cfRule>
    <cfRule type="expression" dxfId="1198" priority="648">
      <formula>НачИнвП_Дата&gt;HY$3</formula>
    </cfRule>
  </conditionalFormatting>
  <conditionalFormatting sqref="IA38">
    <cfRule type="expression" dxfId="1197" priority="645">
      <formula>КИнвП_Дата&lt;IA$3</formula>
    </cfRule>
    <cfRule type="expression" dxfId="1196" priority="646">
      <formula>НачИнвП_Дата&gt;IA$3</formula>
    </cfRule>
  </conditionalFormatting>
  <conditionalFormatting sqref="HZ38">
    <cfRule type="expression" dxfId="1195" priority="643">
      <formula>КИнвП_Дата&lt;HZ$3</formula>
    </cfRule>
    <cfRule type="expression" dxfId="1194" priority="644">
      <formula>НачИнвП_Дата&gt;HZ$3</formula>
    </cfRule>
  </conditionalFormatting>
  <conditionalFormatting sqref="HO38:HX38">
    <cfRule type="expression" dxfId="1193" priority="641">
      <formula>КИнвП_Дата&lt;HO$3</formula>
    </cfRule>
    <cfRule type="expression" dxfId="1192" priority="642">
      <formula>НачИнвП_Дата&gt;HO$3</formula>
    </cfRule>
  </conditionalFormatting>
  <conditionalFormatting sqref="HO50:HX50">
    <cfRule type="expression" dxfId="1191" priority="633">
      <formula>КИнвП_Дата&lt;HO$3</formula>
    </cfRule>
    <cfRule type="expression" dxfId="1190" priority="634">
      <formula>НачИнвП_Дата&gt;HO$3</formula>
    </cfRule>
  </conditionalFormatting>
  <conditionalFormatting sqref="HY50">
    <cfRule type="expression" dxfId="1189" priority="639">
      <formula>КИнвП_Дата&lt;HY$3</formula>
    </cfRule>
    <cfRule type="expression" dxfId="1188" priority="640">
      <formula>НачИнвП_Дата&gt;HY$3</formula>
    </cfRule>
  </conditionalFormatting>
  <conditionalFormatting sqref="IA50">
    <cfRule type="expression" dxfId="1187" priority="637">
      <formula>КИнвП_Дата&lt;IA$3</formula>
    </cfRule>
    <cfRule type="expression" dxfId="1186" priority="638">
      <formula>НачИнвП_Дата&gt;IA$3</formula>
    </cfRule>
  </conditionalFormatting>
  <conditionalFormatting sqref="HZ50">
    <cfRule type="expression" dxfId="1185" priority="635">
      <formula>КИнвП_Дата&lt;HZ$3</formula>
    </cfRule>
    <cfRule type="expression" dxfId="1184" priority="636">
      <formula>НачИнвП_Дата&gt;HZ$3</formula>
    </cfRule>
  </conditionalFormatting>
  <conditionalFormatting sqref="HO58:HX58">
    <cfRule type="expression" dxfId="1183" priority="625">
      <formula>КИнвП_Дата&lt;HO$3</formula>
    </cfRule>
    <cfRule type="expression" dxfId="1182" priority="626">
      <formula>НачИнвП_Дата&gt;HO$3</formula>
    </cfRule>
  </conditionalFormatting>
  <conditionalFormatting sqref="HY58">
    <cfRule type="expression" dxfId="1181" priority="631">
      <formula>КИнвП_Дата&lt;HY$3</formula>
    </cfRule>
    <cfRule type="expression" dxfId="1180" priority="632">
      <formula>НачИнвП_Дата&gt;HY$3</formula>
    </cfRule>
  </conditionalFormatting>
  <conditionalFormatting sqref="IA58">
    <cfRule type="expression" dxfId="1179" priority="629">
      <formula>КИнвП_Дата&lt;IA$3</formula>
    </cfRule>
    <cfRule type="expression" dxfId="1178" priority="630">
      <formula>НачИнвП_Дата&gt;IA$3</formula>
    </cfRule>
  </conditionalFormatting>
  <conditionalFormatting sqref="HZ58">
    <cfRule type="expression" dxfId="1177" priority="627">
      <formula>КИнвП_Дата&lt;HZ$3</formula>
    </cfRule>
    <cfRule type="expression" dxfId="1176" priority="628">
      <formula>НачИнвП_Дата&gt;HZ$3</formula>
    </cfRule>
  </conditionalFormatting>
  <conditionalFormatting sqref="HO67:IA71 HO73:IA73">
    <cfRule type="expression" dxfId="1175" priority="624">
      <formula>НачИнвП_Дата&gt;HO$3</formula>
    </cfRule>
  </conditionalFormatting>
  <conditionalFormatting sqref="HO66:HX66">
    <cfRule type="expression" dxfId="1174" priority="616">
      <formula>КИнвП_Дата&lt;HO$3</formula>
    </cfRule>
    <cfRule type="expression" dxfId="1173" priority="617">
      <formula>НачИнвП_Дата&gt;HO$3</formula>
    </cfRule>
  </conditionalFormatting>
  <conditionalFormatting sqref="HY66">
    <cfRule type="expression" dxfId="1172" priority="622">
      <formula>КИнвП_Дата&lt;HY$3</formula>
    </cfRule>
    <cfRule type="expression" dxfId="1171" priority="623">
      <formula>НачИнвП_Дата&gt;HY$3</formula>
    </cfRule>
  </conditionalFormatting>
  <conditionalFormatting sqref="IA66">
    <cfRule type="expression" dxfId="1170" priority="620">
      <formula>КИнвП_Дата&lt;IA$3</formula>
    </cfRule>
    <cfRule type="expression" dxfId="1169" priority="621">
      <formula>НачИнвП_Дата&gt;IA$3</formula>
    </cfRule>
  </conditionalFormatting>
  <conditionalFormatting sqref="HZ66">
    <cfRule type="expression" dxfId="1168" priority="618">
      <formula>КИнвП_Дата&lt;HZ$3</formula>
    </cfRule>
    <cfRule type="expression" dxfId="1167" priority="619">
      <formula>НачИнвП_Дата&gt;HZ$3</formula>
    </cfRule>
  </conditionalFormatting>
  <conditionalFormatting sqref="HO59:IA65">
    <cfRule type="expression" dxfId="1166" priority="615">
      <formula>НачИнвП_Дата&gt;HO$3</formula>
    </cfRule>
  </conditionalFormatting>
  <conditionalFormatting sqref="HO80:HZ80">
    <cfRule type="expression" dxfId="1165" priority="614">
      <formula>НачИнвП_Дата&gt;HO$3</formula>
    </cfRule>
  </conditionalFormatting>
  <conditionalFormatting sqref="HO72:IA72">
    <cfRule type="expression" dxfId="1164" priority="613">
      <formula>НачИнвП_Дата&gt;HO$3</formula>
    </cfRule>
  </conditionalFormatting>
  <conditionalFormatting sqref="HO75:IA75">
    <cfRule type="expression" dxfId="1163" priority="612">
      <formula>НачИнвП_Дата&gt;HO$3</formula>
    </cfRule>
  </conditionalFormatting>
  <conditionalFormatting sqref="IB30:IN37">
    <cfRule type="expression" dxfId="1162" priority="611">
      <formula>НачИнвП_Дата&gt;IB$3</formula>
    </cfRule>
  </conditionalFormatting>
  <conditionalFormatting sqref="IB12:IN29">
    <cfRule type="expression" dxfId="1161" priority="609">
      <formula>КИнвП_Дата&lt;IB$3</formula>
    </cfRule>
    <cfRule type="expression" dxfId="1160" priority="610">
      <formula>НачИнвП_Дата&gt;IB$3</formula>
    </cfRule>
  </conditionalFormatting>
  <conditionalFormatting sqref="IB7:IN7">
    <cfRule type="expression" dxfId="1159" priority="608">
      <formula>"И(СМЕЩ(A$1;0;-1;1;1)=ДАТА(ГОД(СМЕЩ(A$1;0;-1;1;1));12;31);СМЕЩ(A$1;0;-2;1;1)&lt;&gt;ДАТА(ГОД(СМЕЩ(A$1;0;-1;1;1));12;31))"</formula>
    </cfRule>
  </conditionalFormatting>
  <conditionalFormatting sqref="IF7:II7">
    <cfRule type="expression" dxfId="1158" priority="607">
      <formula>"И(СМЕЩ(A$1;0;-1;1;1)=ДАТА(ГОД(СМЕЩ(A$1;0;-1;1;1));12;31);СМЕЩ(A$1;0;-2;1;1)&lt;&gt;ДАТА(ГОД(СМЕЩ(A$1;0;-1;1;1));12;31))"</formula>
    </cfRule>
  </conditionalFormatting>
  <conditionalFormatting sqref="IB7:IN7 IB8:IL8 IL9:IL11 IB39:IN49 IB74:IN74 IB51:IN57 IB81:IN94 IN80 IB76:IN79">
    <cfRule type="expression" dxfId="1157" priority="606">
      <formula>НачИнвП_Дата&gt;IB$3</formula>
    </cfRule>
  </conditionalFormatting>
  <conditionalFormatting sqref="IN8:IN11">
    <cfRule type="expression" dxfId="1156" priority="605">
      <formula>НачИнвП_Дата&gt;IN$3</formula>
    </cfRule>
  </conditionalFormatting>
  <conditionalFormatting sqref="IN90">
    <cfRule type="expression" dxfId="1155" priority="604">
      <formula>НачИнвП_Дата&gt;IN$3</formula>
    </cfRule>
  </conditionalFormatting>
  <conditionalFormatting sqref="IM8:IM11">
    <cfRule type="expression" dxfId="1154" priority="603">
      <formula>НачИнвП_Дата&gt;IM$3</formula>
    </cfRule>
  </conditionalFormatting>
  <conditionalFormatting sqref="IB9:IK11">
    <cfRule type="expression" dxfId="1153" priority="602">
      <formula>НачИнвП_Дата&gt;IB$3</formula>
    </cfRule>
  </conditionalFormatting>
  <conditionalFormatting sqref="IL38">
    <cfRule type="expression" dxfId="1152" priority="600">
      <formula>КИнвП_Дата&lt;IL$3</formula>
    </cfRule>
    <cfRule type="expression" dxfId="1151" priority="601">
      <formula>НачИнвП_Дата&gt;IL$3</formula>
    </cfRule>
  </conditionalFormatting>
  <conditionalFormatting sqref="IN38">
    <cfRule type="expression" dxfId="1150" priority="598">
      <formula>КИнвП_Дата&lt;IN$3</formula>
    </cfRule>
    <cfRule type="expression" dxfId="1149" priority="599">
      <formula>НачИнвП_Дата&gt;IN$3</formula>
    </cfRule>
  </conditionalFormatting>
  <conditionalFormatting sqref="IM38">
    <cfRule type="expression" dxfId="1148" priority="596">
      <formula>КИнвП_Дата&lt;IM$3</formula>
    </cfRule>
    <cfRule type="expression" dxfId="1147" priority="597">
      <formula>НачИнвП_Дата&gt;IM$3</formula>
    </cfRule>
  </conditionalFormatting>
  <conditionalFormatting sqref="IB38:IK38">
    <cfRule type="expression" dxfId="1146" priority="594">
      <formula>КИнвП_Дата&lt;IB$3</formula>
    </cfRule>
    <cfRule type="expression" dxfId="1145" priority="595">
      <formula>НачИнвП_Дата&gt;IB$3</formula>
    </cfRule>
  </conditionalFormatting>
  <conditionalFormatting sqref="IB50:IK50">
    <cfRule type="expression" dxfId="1144" priority="586">
      <formula>КИнвП_Дата&lt;IB$3</formula>
    </cfRule>
    <cfRule type="expression" dxfId="1143" priority="587">
      <formula>НачИнвП_Дата&gt;IB$3</formula>
    </cfRule>
  </conditionalFormatting>
  <conditionalFormatting sqref="IL50">
    <cfRule type="expression" dxfId="1142" priority="592">
      <formula>КИнвП_Дата&lt;IL$3</formula>
    </cfRule>
    <cfRule type="expression" dxfId="1141" priority="593">
      <formula>НачИнвП_Дата&gt;IL$3</formula>
    </cfRule>
  </conditionalFormatting>
  <conditionalFormatting sqref="IN50">
    <cfRule type="expression" dxfId="1140" priority="590">
      <formula>КИнвП_Дата&lt;IN$3</formula>
    </cfRule>
    <cfRule type="expression" dxfId="1139" priority="591">
      <formula>НачИнвП_Дата&gt;IN$3</formula>
    </cfRule>
  </conditionalFormatting>
  <conditionalFormatting sqref="IM50">
    <cfRule type="expression" dxfId="1138" priority="588">
      <formula>КИнвП_Дата&lt;IM$3</formula>
    </cfRule>
    <cfRule type="expression" dxfId="1137" priority="589">
      <formula>НачИнвП_Дата&gt;IM$3</formula>
    </cfRule>
  </conditionalFormatting>
  <conditionalFormatting sqref="IB58:IK58">
    <cfRule type="expression" dxfId="1136" priority="578">
      <formula>КИнвП_Дата&lt;IB$3</formula>
    </cfRule>
    <cfRule type="expression" dxfId="1135" priority="579">
      <formula>НачИнвП_Дата&gt;IB$3</formula>
    </cfRule>
  </conditionalFormatting>
  <conditionalFormatting sqref="IL58">
    <cfRule type="expression" dxfId="1134" priority="584">
      <formula>КИнвП_Дата&lt;IL$3</formula>
    </cfRule>
    <cfRule type="expression" dxfId="1133" priority="585">
      <formula>НачИнвП_Дата&gt;IL$3</formula>
    </cfRule>
  </conditionalFormatting>
  <conditionalFormatting sqref="IN58">
    <cfRule type="expression" dxfId="1132" priority="582">
      <formula>КИнвП_Дата&lt;IN$3</formula>
    </cfRule>
    <cfRule type="expression" dxfId="1131" priority="583">
      <formula>НачИнвП_Дата&gt;IN$3</formula>
    </cfRule>
  </conditionalFormatting>
  <conditionalFormatting sqref="IM58">
    <cfRule type="expression" dxfId="1130" priority="580">
      <formula>КИнвП_Дата&lt;IM$3</formula>
    </cfRule>
    <cfRule type="expression" dxfId="1129" priority="581">
      <formula>НачИнвП_Дата&gt;IM$3</formula>
    </cfRule>
  </conditionalFormatting>
  <conditionalFormatting sqref="IB67:IN71 IB73:IN73">
    <cfRule type="expression" dxfId="1128" priority="577">
      <formula>НачИнвП_Дата&gt;IB$3</formula>
    </cfRule>
  </conditionalFormatting>
  <conditionalFormatting sqref="IB66:IK66">
    <cfRule type="expression" dxfId="1127" priority="569">
      <formula>КИнвП_Дата&lt;IB$3</formula>
    </cfRule>
    <cfRule type="expression" dxfId="1126" priority="570">
      <formula>НачИнвП_Дата&gt;IB$3</formula>
    </cfRule>
  </conditionalFormatting>
  <conditionalFormatting sqref="IL66">
    <cfRule type="expression" dxfId="1125" priority="575">
      <formula>КИнвП_Дата&lt;IL$3</formula>
    </cfRule>
    <cfRule type="expression" dxfId="1124" priority="576">
      <formula>НачИнвП_Дата&gt;IL$3</formula>
    </cfRule>
  </conditionalFormatting>
  <conditionalFormatting sqref="IN66">
    <cfRule type="expression" dxfId="1123" priority="573">
      <formula>КИнвП_Дата&lt;IN$3</formula>
    </cfRule>
    <cfRule type="expression" dxfId="1122" priority="574">
      <formula>НачИнвП_Дата&gt;IN$3</formula>
    </cfRule>
  </conditionalFormatting>
  <conditionalFormatting sqref="IM66">
    <cfRule type="expression" dxfId="1121" priority="571">
      <formula>КИнвП_Дата&lt;IM$3</formula>
    </cfRule>
    <cfRule type="expression" dxfId="1120" priority="572">
      <formula>НачИнвП_Дата&gt;IM$3</formula>
    </cfRule>
  </conditionalFormatting>
  <conditionalFormatting sqref="IB59:IN65">
    <cfRule type="expression" dxfId="1119" priority="568">
      <formula>НачИнвП_Дата&gt;IB$3</formula>
    </cfRule>
  </conditionalFormatting>
  <conditionalFormatting sqref="IB80:IM80">
    <cfRule type="expression" dxfId="1118" priority="567">
      <formula>НачИнвП_Дата&gt;IB$3</formula>
    </cfRule>
  </conditionalFormatting>
  <conditionalFormatting sqref="IB72:IN72">
    <cfRule type="expression" dxfId="1117" priority="566">
      <formula>НачИнвП_Дата&gt;IB$3</formula>
    </cfRule>
  </conditionalFormatting>
  <conditionalFormatting sqref="IB75:IN75">
    <cfRule type="expression" dxfId="1116" priority="565">
      <formula>НачИнвП_Дата&gt;IB$3</formula>
    </cfRule>
  </conditionalFormatting>
  <conditionalFormatting sqref="IO30:JA37">
    <cfRule type="expression" dxfId="1115" priority="564">
      <formula>НачИнвП_Дата&gt;IO$3</formula>
    </cfRule>
  </conditionalFormatting>
  <conditionalFormatting sqref="IO12:JA29">
    <cfRule type="expression" dxfId="1114" priority="562">
      <formula>КИнвП_Дата&lt;IO$3</formula>
    </cfRule>
    <cfRule type="expression" dxfId="1113" priority="563">
      <formula>НачИнвП_Дата&gt;IO$3</formula>
    </cfRule>
  </conditionalFormatting>
  <conditionalFormatting sqref="IO7:JA7">
    <cfRule type="expression" dxfId="1112" priority="561">
      <formula>"И(СМЕЩ(A$1;0;-1;1;1)=ДАТА(ГОД(СМЕЩ(A$1;0;-1;1;1));12;31);СМЕЩ(A$1;0;-2;1;1)&lt;&gt;ДАТА(ГОД(СМЕЩ(A$1;0;-1;1;1));12;31))"</formula>
    </cfRule>
  </conditionalFormatting>
  <conditionalFormatting sqref="IS7:IV7">
    <cfRule type="expression" dxfId="1111" priority="560">
      <formula>"И(СМЕЩ(A$1;0;-1;1;1)=ДАТА(ГОД(СМЕЩ(A$1;0;-1;1;1));12;31);СМЕЩ(A$1;0;-2;1;1)&lt;&gt;ДАТА(ГОД(СМЕЩ(A$1;0;-1;1;1));12;31))"</formula>
    </cfRule>
  </conditionalFormatting>
  <conditionalFormatting sqref="IO7:JA7 IO8:IY8 IY9:IY11 IO39:JA49 IO74:JA74 IO51:JA57 IO81:JA94 JA80 IO76:JA79">
    <cfRule type="expression" dxfId="1110" priority="559">
      <formula>НачИнвП_Дата&gt;IO$3</formula>
    </cfRule>
  </conditionalFormatting>
  <conditionalFormatting sqref="JA8:JA11">
    <cfRule type="expression" dxfId="1109" priority="558">
      <formula>НачИнвП_Дата&gt;JA$3</formula>
    </cfRule>
  </conditionalFormatting>
  <conditionalFormatting sqref="JA90">
    <cfRule type="expression" dxfId="1108" priority="557">
      <formula>НачИнвП_Дата&gt;JA$3</formula>
    </cfRule>
  </conditionalFormatting>
  <conditionalFormatting sqref="IZ8:IZ11">
    <cfRule type="expression" dxfId="1107" priority="556">
      <formula>НачИнвП_Дата&gt;IZ$3</formula>
    </cfRule>
  </conditionalFormatting>
  <conditionalFormatting sqref="IO9:IX11">
    <cfRule type="expression" dxfId="1106" priority="555">
      <formula>НачИнвП_Дата&gt;IO$3</formula>
    </cfRule>
  </conditionalFormatting>
  <conditionalFormatting sqref="IY38">
    <cfRule type="expression" dxfId="1105" priority="553">
      <formula>КИнвП_Дата&lt;IY$3</formula>
    </cfRule>
    <cfRule type="expression" dxfId="1104" priority="554">
      <formula>НачИнвП_Дата&gt;IY$3</formula>
    </cfRule>
  </conditionalFormatting>
  <conditionalFormatting sqref="JA38">
    <cfRule type="expression" dxfId="1103" priority="551">
      <formula>КИнвП_Дата&lt;JA$3</formula>
    </cfRule>
    <cfRule type="expression" dxfId="1102" priority="552">
      <formula>НачИнвП_Дата&gt;JA$3</formula>
    </cfRule>
  </conditionalFormatting>
  <conditionalFormatting sqref="IZ38">
    <cfRule type="expression" dxfId="1101" priority="549">
      <formula>КИнвП_Дата&lt;IZ$3</formula>
    </cfRule>
    <cfRule type="expression" dxfId="1100" priority="550">
      <formula>НачИнвП_Дата&gt;IZ$3</formula>
    </cfRule>
  </conditionalFormatting>
  <conditionalFormatting sqref="IO38:IX38">
    <cfRule type="expression" dxfId="1099" priority="547">
      <formula>КИнвП_Дата&lt;IO$3</formula>
    </cfRule>
    <cfRule type="expression" dxfId="1098" priority="548">
      <formula>НачИнвП_Дата&gt;IO$3</formula>
    </cfRule>
  </conditionalFormatting>
  <conditionalFormatting sqref="IO50:IX50">
    <cfRule type="expression" dxfId="1097" priority="539">
      <formula>КИнвП_Дата&lt;IO$3</formula>
    </cfRule>
    <cfRule type="expression" dxfId="1096" priority="540">
      <formula>НачИнвП_Дата&gt;IO$3</formula>
    </cfRule>
  </conditionalFormatting>
  <conditionalFormatting sqref="IY50">
    <cfRule type="expression" dxfId="1095" priority="545">
      <formula>КИнвП_Дата&lt;IY$3</formula>
    </cfRule>
    <cfRule type="expression" dxfId="1094" priority="546">
      <formula>НачИнвП_Дата&gt;IY$3</formula>
    </cfRule>
  </conditionalFormatting>
  <conditionalFormatting sqref="JA50">
    <cfRule type="expression" dxfId="1093" priority="543">
      <formula>КИнвП_Дата&lt;JA$3</formula>
    </cfRule>
    <cfRule type="expression" dxfId="1092" priority="544">
      <formula>НачИнвП_Дата&gt;JA$3</formula>
    </cfRule>
  </conditionalFormatting>
  <conditionalFormatting sqref="IZ50">
    <cfRule type="expression" dxfId="1091" priority="541">
      <formula>КИнвП_Дата&lt;IZ$3</formula>
    </cfRule>
    <cfRule type="expression" dxfId="1090" priority="542">
      <formula>НачИнвП_Дата&gt;IZ$3</formula>
    </cfRule>
  </conditionalFormatting>
  <conditionalFormatting sqref="IO58:IX58">
    <cfRule type="expression" dxfId="1089" priority="531">
      <formula>КИнвП_Дата&lt;IO$3</formula>
    </cfRule>
    <cfRule type="expression" dxfId="1088" priority="532">
      <formula>НачИнвП_Дата&gt;IO$3</formula>
    </cfRule>
  </conditionalFormatting>
  <conditionalFormatting sqref="IY58">
    <cfRule type="expression" dxfId="1087" priority="537">
      <formula>КИнвП_Дата&lt;IY$3</formula>
    </cfRule>
    <cfRule type="expression" dxfId="1086" priority="538">
      <formula>НачИнвП_Дата&gt;IY$3</formula>
    </cfRule>
  </conditionalFormatting>
  <conditionalFormatting sqref="JA58">
    <cfRule type="expression" dxfId="1085" priority="535">
      <formula>КИнвП_Дата&lt;JA$3</formula>
    </cfRule>
    <cfRule type="expression" dxfId="1084" priority="536">
      <formula>НачИнвП_Дата&gt;JA$3</formula>
    </cfRule>
  </conditionalFormatting>
  <conditionalFormatting sqref="IZ58">
    <cfRule type="expression" dxfId="1083" priority="533">
      <formula>КИнвП_Дата&lt;IZ$3</formula>
    </cfRule>
    <cfRule type="expression" dxfId="1082" priority="534">
      <formula>НачИнвП_Дата&gt;IZ$3</formula>
    </cfRule>
  </conditionalFormatting>
  <conditionalFormatting sqref="IO67:JA71 IO73:JA73">
    <cfRule type="expression" dxfId="1081" priority="530">
      <formula>НачИнвП_Дата&gt;IO$3</formula>
    </cfRule>
  </conditionalFormatting>
  <conditionalFormatting sqref="IO66:IX66">
    <cfRule type="expression" dxfId="1080" priority="522">
      <formula>КИнвП_Дата&lt;IO$3</formula>
    </cfRule>
    <cfRule type="expression" dxfId="1079" priority="523">
      <formula>НачИнвП_Дата&gt;IO$3</formula>
    </cfRule>
  </conditionalFormatting>
  <conditionalFormatting sqref="IY66">
    <cfRule type="expression" dxfId="1078" priority="528">
      <formula>КИнвП_Дата&lt;IY$3</formula>
    </cfRule>
    <cfRule type="expression" dxfId="1077" priority="529">
      <formula>НачИнвП_Дата&gt;IY$3</formula>
    </cfRule>
  </conditionalFormatting>
  <conditionalFormatting sqref="JA66">
    <cfRule type="expression" dxfId="1076" priority="526">
      <formula>КИнвП_Дата&lt;JA$3</formula>
    </cfRule>
    <cfRule type="expression" dxfId="1075" priority="527">
      <formula>НачИнвП_Дата&gt;JA$3</formula>
    </cfRule>
  </conditionalFormatting>
  <conditionalFormatting sqref="IZ66">
    <cfRule type="expression" dxfId="1074" priority="524">
      <formula>КИнвП_Дата&lt;IZ$3</formula>
    </cfRule>
    <cfRule type="expression" dxfId="1073" priority="525">
      <formula>НачИнвП_Дата&gt;IZ$3</formula>
    </cfRule>
  </conditionalFormatting>
  <conditionalFormatting sqref="IO59:JA65">
    <cfRule type="expression" dxfId="1072" priority="521">
      <formula>НачИнвП_Дата&gt;IO$3</formula>
    </cfRule>
  </conditionalFormatting>
  <conditionalFormatting sqref="IO80:IZ80">
    <cfRule type="expression" dxfId="1071" priority="520">
      <formula>НачИнвП_Дата&gt;IO$3</formula>
    </cfRule>
  </conditionalFormatting>
  <conditionalFormatting sqref="IO72:JA72">
    <cfRule type="expression" dxfId="1070" priority="519">
      <formula>НачИнвП_Дата&gt;IO$3</formula>
    </cfRule>
  </conditionalFormatting>
  <conditionalFormatting sqref="IO75:JA75">
    <cfRule type="expression" dxfId="1069" priority="518">
      <formula>НачИнвП_Дата&gt;IO$3</formula>
    </cfRule>
  </conditionalFormatting>
  <conditionalFormatting sqref="JB30:JN37">
    <cfRule type="expression" dxfId="1068" priority="517">
      <formula>НачИнвП_Дата&gt;JB$3</formula>
    </cfRule>
  </conditionalFormatting>
  <conditionalFormatting sqref="JB12:JN29">
    <cfRule type="expression" dxfId="1067" priority="515">
      <formula>КИнвП_Дата&lt;JB$3</formula>
    </cfRule>
    <cfRule type="expression" dxfId="1066" priority="516">
      <formula>НачИнвП_Дата&gt;JB$3</formula>
    </cfRule>
  </conditionalFormatting>
  <conditionalFormatting sqref="JB7:JN7">
    <cfRule type="expression" dxfId="1065" priority="514">
      <formula>"И(СМЕЩ(A$1;0;-1;1;1)=ДАТА(ГОД(СМЕЩ(A$1;0;-1;1;1));12;31);СМЕЩ(A$1;0;-2;1;1)&lt;&gt;ДАТА(ГОД(СМЕЩ(A$1;0;-1;1;1));12;31))"</formula>
    </cfRule>
  </conditionalFormatting>
  <conditionalFormatting sqref="JF7:JI7">
    <cfRule type="expression" dxfId="1064" priority="513">
      <formula>"И(СМЕЩ(A$1;0;-1;1;1)=ДАТА(ГОД(СМЕЩ(A$1;0;-1;1;1));12;31);СМЕЩ(A$1;0;-2;1;1)&lt;&gt;ДАТА(ГОД(СМЕЩ(A$1;0;-1;1;1));12;31))"</formula>
    </cfRule>
  </conditionalFormatting>
  <conditionalFormatting sqref="JB7:JN7 JB8:JL8 JL9:JL11 JB39:JN49 JB74:JN74 JB51:JN57 JB81:JN94 JN80 JB76:JN79">
    <cfRule type="expression" dxfId="1063" priority="512">
      <formula>НачИнвП_Дата&gt;JB$3</formula>
    </cfRule>
  </conditionalFormatting>
  <conditionalFormatting sqref="JN8:JN11">
    <cfRule type="expression" dxfId="1062" priority="511">
      <formula>НачИнвП_Дата&gt;JN$3</formula>
    </cfRule>
  </conditionalFormatting>
  <conditionalFormatting sqref="JN90">
    <cfRule type="expression" dxfId="1061" priority="510">
      <formula>НачИнвП_Дата&gt;JN$3</formula>
    </cfRule>
  </conditionalFormatting>
  <conditionalFormatting sqref="JM8:JM11">
    <cfRule type="expression" dxfId="1060" priority="509">
      <formula>НачИнвП_Дата&gt;JM$3</formula>
    </cfRule>
  </conditionalFormatting>
  <conditionalFormatting sqref="JB9:JK11">
    <cfRule type="expression" dxfId="1059" priority="508">
      <formula>НачИнвП_Дата&gt;JB$3</formula>
    </cfRule>
  </conditionalFormatting>
  <conditionalFormatting sqref="JL38">
    <cfRule type="expression" dxfId="1058" priority="506">
      <formula>КИнвП_Дата&lt;JL$3</formula>
    </cfRule>
    <cfRule type="expression" dxfId="1057" priority="507">
      <formula>НачИнвП_Дата&gt;JL$3</formula>
    </cfRule>
  </conditionalFormatting>
  <conditionalFormatting sqref="JN38">
    <cfRule type="expression" dxfId="1056" priority="504">
      <formula>КИнвП_Дата&lt;JN$3</formula>
    </cfRule>
    <cfRule type="expression" dxfId="1055" priority="505">
      <formula>НачИнвП_Дата&gt;JN$3</formula>
    </cfRule>
  </conditionalFormatting>
  <conditionalFormatting sqref="JM38">
    <cfRule type="expression" dxfId="1054" priority="502">
      <formula>КИнвП_Дата&lt;JM$3</formula>
    </cfRule>
    <cfRule type="expression" dxfId="1053" priority="503">
      <formula>НачИнвП_Дата&gt;JM$3</formula>
    </cfRule>
  </conditionalFormatting>
  <conditionalFormatting sqref="JB38:JK38">
    <cfRule type="expression" dxfId="1052" priority="500">
      <formula>КИнвП_Дата&lt;JB$3</formula>
    </cfRule>
    <cfRule type="expression" dxfId="1051" priority="501">
      <formula>НачИнвП_Дата&gt;JB$3</formula>
    </cfRule>
  </conditionalFormatting>
  <conditionalFormatting sqref="JB50:JK50">
    <cfRule type="expression" dxfId="1050" priority="492">
      <formula>КИнвП_Дата&lt;JB$3</formula>
    </cfRule>
    <cfRule type="expression" dxfId="1049" priority="493">
      <formula>НачИнвП_Дата&gt;JB$3</formula>
    </cfRule>
  </conditionalFormatting>
  <conditionalFormatting sqref="JL50">
    <cfRule type="expression" dxfId="1048" priority="498">
      <formula>КИнвП_Дата&lt;JL$3</formula>
    </cfRule>
    <cfRule type="expression" dxfId="1047" priority="499">
      <formula>НачИнвП_Дата&gt;JL$3</formula>
    </cfRule>
  </conditionalFormatting>
  <conditionalFormatting sqref="JN50">
    <cfRule type="expression" dxfId="1046" priority="496">
      <formula>КИнвП_Дата&lt;JN$3</formula>
    </cfRule>
    <cfRule type="expression" dxfId="1045" priority="497">
      <formula>НачИнвП_Дата&gt;JN$3</formula>
    </cfRule>
  </conditionalFormatting>
  <conditionalFormatting sqref="JM50">
    <cfRule type="expression" dxfId="1044" priority="494">
      <formula>КИнвП_Дата&lt;JM$3</formula>
    </cfRule>
    <cfRule type="expression" dxfId="1043" priority="495">
      <formula>НачИнвП_Дата&gt;JM$3</formula>
    </cfRule>
  </conditionalFormatting>
  <conditionalFormatting sqref="JB58:JK58">
    <cfRule type="expression" dxfId="1042" priority="484">
      <formula>КИнвП_Дата&lt;JB$3</formula>
    </cfRule>
    <cfRule type="expression" dxfId="1041" priority="485">
      <formula>НачИнвП_Дата&gt;JB$3</formula>
    </cfRule>
  </conditionalFormatting>
  <conditionalFormatting sqref="JL58">
    <cfRule type="expression" dxfId="1040" priority="490">
      <formula>КИнвП_Дата&lt;JL$3</formula>
    </cfRule>
    <cfRule type="expression" dxfId="1039" priority="491">
      <formula>НачИнвП_Дата&gt;JL$3</formula>
    </cfRule>
  </conditionalFormatting>
  <conditionalFormatting sqref="JN58">
    <cfRule type="expression" dxfId="1038" priority="488">
      <formula>КИнвП_Дата&lt;JN$3</formula>
    </cfRule>
    <cfRule type="expression" dxfId="1037" priority="489">
      <formula>НачИнвП_Дата&gt;JN$3</formula>
    </cfRule>
  </conditionalFormatting>
  <conditionalFormatting sqref="JM58">
    <cfRule type="expression" dxfId="1036" priority="486">
      <formula>КИнвП_Дата&lt;JM$3</formula>
    </cfRule>
    <cfRule type="expression" dxfId="1035" priority="487">
      <formula>НачИнвП_Дата&gt;JM$3</formula>
    </cfRule>
  </conditionalFormatting>
  <conditionalFormatting sqref="JB67:JN71 JB73:JN73">
    <cfRule type="expression" dxfId="1034" priority="483">
      <formula>НачИнвП_Дата&gt;JB$3</formula>
    </cfRule>
  </conditionalFormatting>
  <conditionalFormatting sqref="JB66:JK66">
    <cfRule type="expression" dxfId="1033" priority="475">
      <formula>КИнвП_Дата&lt;JB$3</formula>
    </cfRule>
    <cfRule type="expression" dxfId="1032" priority="476">
      <formula>НачИнвП_Дата&gt;JB$3</formula>
    </cfRule>
  </conditionalFormatting>
  <conditionalFormatting sqref="JL66">
    <cfRule type="expression" dxfId="1031" priority="481">
      <formula>КИнвП_Дата&lt;JL$3</formula>
    </cfRule>
    <cfRule type="expression" dxfId="1030" priority="482">
      <formula>НачИнвП_Дата&gt;JL$3</formula>
    </cfRule>
  </conditionalFormatting>
  <conditionalFormatting sqref="JN66">
    <cfRule type="expression" dxfId="1029" priority="479">
      <formula>КИнвП_Дата&lt;JN$3</formula>
    </cfRule>
    <cfRule type="expression" dxfId="1028" priority="480">
      <formula>НачИнвП_Дата&gt;JN$3</formula>
    </cfRule>
  </conditionalFormatting>
  <conditionalFormatting sqref="JM66">
    <cfRule type="expression" dxfId="1027" priority="477">
      <formula>КИнвП_Дата&lt;JM$3</formula>
    </cfRule>
    <cfRule type="expression" dxfId="1026" priority="478">
      <formula>НачИнвП_Дата&gt;JM$3</formula>
    </cfRule>
  </conditionalFormatting>
  <conditionalFormatting sqref="JB59:JN65">
    <cfRule type="expression" dxfId="1025" priority="474">
      <formula>НачИнвП_Дата&gt;JB$3</formula>
    </cfRule>
  </conditionalFormatting>
  <conditionalFormatting sqref="JB80:JM80">
    <cfRule type="expression" dxfId="1024" priority="473">
      <formula>НачИнвП_Дата&gt;JB$3</formula>
    </cfRule>
  </conditionalFormatting>
  <conditionalFormatting sqref="JB72:JN72">
    <cfRule type="expression" dxfId="1023" priority="472">
      <formula>НачИнвП_Дата&gt;JB$3</formula>
    </cfRule>
  </conditionalFormatting>
  <conditionalFormatting sqref="JB75:JN75">
    <cfRule type="expression" dxfId="1022" priority="471">
      <formula>НачИнвП_Дата&gt;JB$3</formula>
    </cfRule>
  </conditionalFormatting>
  <conditionalFormatting sqref="JO30:KA37">
    <cfRule type="expression" dxfId="1021" priority="470">
      <formula>НачИнвП_Дата&gt;JO$3</formula>
    </cfRule>
  </conditionalFormatting>
  <conditionalFormatting sqref="JO12:KA29">
    <cfRule type="expression" dxfId="1020" priority="468">
      <formula>КИнвП_Дата&lt;JO$3</formula>
    </cfRule>
    <cfRule type="expression" dxfId="1019" priority="469">
      <formula>НачИнвП_Дата&gt;JO$3</formula>
    </cfRule>
  </conditionalFormatting>
  <conditionalFormatting sqref="JO7:KA7">
    <cfRule type="expression" dxfId="1018" priority="467">
      <formula>"И(СМЕЩ(A$1;0;-1;1;1)=ДАТА(ГОД(СМЕЩ(A$1;0;-1;1;1));12;31);СМЕЩ(A$1;0;-2;1;1)&lt;&gt;ДАТА(ГОД(СМЕЩ(A$1;0;-1;1;1));12;31))"</formula>
    </cfRule>
  </conditionalFormatting>
  <conditionalFormatting sqref="JS7:JV7">
    <cfRule type="expression" dxfId="1017" priority="466">
      <formula>"И(СМЕЩ(A$1;0;-1;1;1)=ДАТА(ГОД(СМЕЩ(A$1;0;-1;1;1));12;31);СМЕЩ(A$1;0;-2;1;1)&lt;&gt;ДАТА(ГОД(СМЕЩ(A$1;0;-1;1;1));12;31))"</formula>
    </cfRule>
  </conditionalFormatting>
  <conditionalFormatting sqref="JO7:KA7 JO8:JY8 JY9:JY11 JO39:KA49 JO74:KA74 JO51:KA57 JO81:KA94 KA80 JO76:KA79">
    <cfRule type="expression" dxfId="1016" priority="465">
      <formula>НачИнвП_Дата&gt;JO$3</formula>
    </cfRule>
  </conditionalFormatting>
  <conditionalFormatting sqref="KA8:KA11">
    <cfRule type="expression" dxfId="1015" priority="464">
      <formula>НачИнвП_Дата&gt;KA$3</formula>
    </cfRule>
  </conditionalFormatting>
  <conditionalFormatting sqref="KA90">
    <cfRule type="expression" dxfId="1014" priority="463">
      <formula>НачИнвП_Дата&gt;KA$3</formula>
    </cfRule>
  </conditionalFormatting>
  <conditionalFormatting sqref="JZ8:JZ11">
    <cfRule type="expression" dxfId="1013" priority="462">
      <formula>НачИнвП_Дата&gt;JZ$3</formula>
    </cfRule>
  </conditionalFormatting>
  <conditionalFormatting sqref="JO9:JX11">
    <cfRule type="expression" dxfId="1012" priority="461">
      <formula>НачИнвП_Дата&gt;JO$3</formula>
    </cfRule>
  </conditionalFormatting>
  <conditionalFormatting sqref="JY38">
    <cfRule type="expression" dxfId="1011" priority="459">
      <formula>КИнвП_Дата&lt;JY$3</formula>
    </cfRule>
    <cfRule type="expression" dxfId="1010" priority="460">
      <formula>НачИнвП_Дата&gt;JY$3</formula>
    </cfRule>
  </conditionalFormatting>
  <conditionalFormatting sqref="KA38">
    <cfRule type="expression" dxfId="1009" priority="457">
      <formula>КИнвП_Дата&lt;KA$3</formula>
    </cfRule>
    <cfRule type="expression" dxfId="1008" priority="458">
      <formula>НачИнвП_Дата&gt;KA$3</formula>
    </cfRule>
  </conditionalFormatting>
  <conditionalFormatting sqref="JZ38">
    <cfRule type="expression" dxfId="1007" priority="455">
      <formula>КИнвП_Дата&lt;JZ$3</formula>
    </cfRule>
    <cfRule type="expression" dxfId="1006" priority="456">
      <formula>НачИнвП_Дата&gt;JZ$3</formula>
    </cfRule>
  </conditionalFormatting>
  <conditionalFormatting sqref="JO38:JX38">
    <cfRule type="expression" dxfId="1005" priority="453">
      <formula>КИнвП_Дата&lt;JO$3</formula>
    </cfRule>
    <cfRule type="expression" dxfId="1004" priority="454">
      <formula>НачИнвП_Дата&gt;JO$3</formula>
    </cfRule>
  </conditionalFormatting>
  <conditionalFormatting sqref="JO50:JX50">
    <cfRule type="expression" dxfId="1003" priority="445">
      <formula>КИнвП_Дата&lt;JO$3</formula>
    </cfRule>
    <cfRule type="expression" dxfId="1002" priority="446">
      <formula>НачИнвП_Дата&gt;JO$3</formula>
    </cfRule>
  </conditionalFormatting>
  <conditionalFormatting sqref="JY50">
    <cfRule type="expression" dxfId="1001" priority="451">
      <formula>КИнвП_Дата&lt;JY$3</formula>
    </cfRule>
    <cfRule type="expression" dxfId="1000" priority="452">
      <formula>НачИнвП_Дата&gt;JY$3</formula>
    </cfRule>
  </conditionalFormatting>
  <conditionalFormatting sqref="KA50">
    <cfRule type="expression" dxfId="999" priority="449">
      <formula>КИнвП_Дата&lt;KA$3</formula>
    </cfRule>
    <cfRule type="expression" dxfId="998" priority="450">
      <formula>НачИнвП_Дата&gt;KA$3</formula>
    </cfRule>
  </conditionalFormatting>
  <conditionalFormatting sqref="JZ50">
    <cfRule type="expression" dxfId="997" priority="447">
      <formula>КИнвП_Дата&lt;JZ$3</formula>
    </cfRule>
    <cfRule type="expression" dxfId="996" priority="448">
      <formula>НачИнвП_Дата&gt;JZ$3</formula>
    </cfRule>
  </conditionalFormatting>
  <conditionalFormatting sqref="JO58:JX58">
    <cfRule type="expression" dxfId="995" priority="437">
      <formula>КИнвП_Дата&lt;JO$3</formula>
    </cfRule>
    <cfRule type="expression" dxfId="994" priority="438">
      <formula>НачИнвП_Дата&gt;JO$3</formula>
    </cfRule>
  </conditionalFormatting>
  <conditionalFormatting sqref="JY58">
    <cfRule type="expression" dxfId="993" priority="443">
      <formula>КИнвП_Дата&lt;JY$3</formula>
    </cfRule>
    <cfRule type="expression" dxfId="992" priority="444">
      <formula>НачИнвП_Дата&gt;JY$3</formula>
    </cfRule>
  </conditionalFormatting>
  <conditionalFormatting sqref="KA58">
    <cfRule type="expression" dxfId="991" priority="441">
      <formula>КИнвП_Дата&lt;KA$3</formula>
    </cfRule>
    <cfRule type="expression" dxfId="990" priority="442">
      <formula>НачИнвП_Дата&gt;KA$3</formula>
    </cfRule>
  </conditionalFormatting>
  <conditionalFormatting sqref="JZ58">
    <cfRule type="expression" dxfId="989" priority="439">
      <formula>КИнвП_Дата&lt;JZ$3</formula>
    </cfRule>
    <cfRule type="expression" dxfId="988" priority="440">
      <formula>НачИнвП_Дата&gt;JZ$3</formula>
    </cfRule>
  </conditionalFormatting>
  <conditionalFormatting sqref="JO67:KA71 JO73:KA73">
    <cfRule type="expression" dxfId="987" priority="436">
      <formula>НачИнвП_Дата&gt;JO$3</formula>
    </cfRule>
  </conditionalFormatting>
  <conditionalFormatting sqref="JO66:JX66">
    <cfRule type="expression" dxfId="986" priority="428">
      <formula>КИнвП_Дата&lt;JO$3</formula>
    </cfRule>
    <cfRule type="expression" dxfId="985" priority="429">
      <formula>НачИнвП_Дата&gt;JO$3</formula>
    </cfRule>
  </conditionalFormatting>
  <conditionalFormatting sqref="JY66">
    <cfRule type="expression" dxfId="984" priority="434">
      <formula>КИнвП_Дата&lt;JY$3</formula>
    </cfRule>
    <cfRule type="expression" dxfId="983" priority="435">
      <formula>НачИнвП_Дата&gt;JY$3</formula>
    </cfRule>
  </conditionalFormatting>
  <conditionalFormatting sqref="KA66">
    <cfRule type="expression" dxfId="982" priority="432">
      <formula>КИнвП_Дата&lt;KA$3</formula>
    </cfRule>
    <cfRule type="expression" dxfId="981" priority="433">
      <formula>НачИнвП_Дата&gt;KA$3</formula>
    </cfRule>
  </conditionalFormatting>
  <conditionalFormatting sqref="JZ66">
    <cfRule type="expression" dxfId="980" priority="430">
      <formula>КИнвП_Дата&lt;JZ$3</formula>
    </cfRule>
    <cfRule type="expression" dxfId="979" priority="431">
      <formula>НачИнвП_Дата&gt;JZ$3</formula>
    </cfRule>
  </conditionalFormatting>
  <conditionalFormatting sqref="JO59:KA65">
    <cfRule type="expression" dxfId="978" priority="427">
      <formula>НачИнвП_Дата&gt;JO$3</formula>
    </cfRule>
  </conditionalFormatting>
  <conditionalFormatting sqref="JO80:JZ80">
    <cfRule type="expression" dxfId="977" priority="426">
      <formula>НачИнвП_Дата&gt;JO$3</formula>
    </cfRule>
  </conditionalFormatting>
  <conditionalFormatting sqref="JO72:KA72">
    <cfRule type="expression" dxfId="976" priority="425">
      <formula>НачИнвП_Дата&gt;JO$3</formula>
    </cfRule>
  </conditionalFormatting>
  <conditionalFormatting sqref="JO75:KA75">
    <cfRule type="expression" dxfId="975" priority="424">
      <formula>НачИнвП_Дата&gt;JO$3</formula>
    </cfRule>
  </conditionalFormatting>
  <conditionalFormatting sqref="KB30:KN37">
    <cfRule type="expression" dxfId="974" priority="423">
      <formula>НачИнвП_Дата&gt;KB$3</formula>
    </cfRule>
  </conditionalFormatting>
  <conditionalFormatting sqref="KB12:KN29">
    <cfRule type="expression" dxfId="973" priority="421">
      <formula>КИнвП_Дата&lt;KB$3</formula>
    </cfRule>
    <cfRule type="expression" dxfId="972" priority="422">
      <formula>НачИнвП_Дата&gt;KB$3</formula>
    </cfRule>
  </conditionalFormatting>
  <conditionalFormatting sqref="KB7:KN7">
    <cfRule type="expression" dxfId="971" priority="420">
      <formula>"И(СМЕЩ(A$1;0;-1;1;1)=ДАТА(ГОД(СМЕЩ(A$1;0;-1;1;1));12;31);СМЕЩ(A$1;0;-2;1;1)&lt;&gt;ДАТА(ГОД(СМЕЩ(A$1;0;-1;1;1));12;31))"</formula>
    </cfRule>
  </conditionalFormatting>
  <conditionalFormatting sqref="KF7:KI7">
    <cfRule type="expression" dxfId="970" priority="419">
      <formula>"И(СМЕЩ(A$1;0;-1;1;1)=ДАТА(ГОД(СМЕЩ(A$1;0;-1;1;1));12;31);СМЕЩ(A$1;0;-2;1;1)&lt;&gt;ДАТА(ГОД(СМЕЩ(A$1;0;-1;1;1));12;31))"</formula>
    </cfRule>
  </conditionalFormatting>
  <conditionalFormatting sqref="KB7:KN7 KB8:KL8 KL9:KL11 KB39:KN49 KB74:KN74 KB51:KN57 KB81:KN94 KN80 KB76:KN79">
    <cfRule type="expression" dxfId="969" priority="418">
      <formula>НачИнвП_Дата&gt;KB$3</formula>
    </cfRule>
  </conditionalFormatting>
  <conditionalFormatting sqref="KN8:KN11">
    <cfRule type="expression" dxfId="968" priority="417">
      <formula>НачИнвП_Дата&gt;KN$3</formula>
    </cfRule>
  </conditionalFormatting>
  <conditionalFormatting sqref="KN90">
    <cfRule type="expression" dxfId="967" priority="416">
      <formula>НачИнвП_Дата&gt;KN$3</formula>
    </cfRule>
  </conditionalFormatting>
  <conditionalFormatting sqref="KM8:KM11">
    <cfRule type="expression" dxfId="966" priority="415">
      <formula>НачИнвП_Дата&gt;KM$3</formula>
    </cfRule>
  </conditionalFormatting>
  <conditionalFormatting sqref="KB9:KK11">
    <cfRule type="expression" dxfId="965" priority="414">
      <formula>НачИнвП_Дата&gt;KB$3</formula>
    </cfRule>
  </conditionalFormatting>
  <conditionalFormatting sqref="KL38">
    <cfRule type="expression" dxfId="964" priority="412">
      <formula>КИнвП_Дата&lt;KL$3</formula>
    </cfRule>
    <cfRule type="expression" dxfId="963" priority="413">
      <formula>НачИнвП_Дата&gt;KL$3</formula>
    </cfRule>
  </conditionalFormatting>
  <conditionalFormatting sqref="KN38">
    <cfRule type="expression" dxfId="962" priority="410">
      <formula>КИнвП_Дата&lt;KN$3</formula>
    </cfRule>
    <cfRule type="expression" dxfId="961" priority="411">
      <formula>НачИнвП_Дата&gt;KN$3</formula>
    </cfRule>
  </conditionalFormatting>
  <conditionalFormatting sqref="KM38">
    <cfRule type="expression" dxfId="960" priority="408">
      <formula>КИнвП_Дата&lt;KM$3</formula>
    </cfRule>
    <cfRule type="expression" dxfId="959" priority="409">
      <formula>НачИнвП_Дата&gt;KM$3</formula>
    </cfRule>
  </conditionalFormatting>
  <conditionalFormatting sqref="KB38:KK38">
    <cfRule type="expression" dxfId="958" priority="406">
      <formula>КИнвП_Дата&lt;KB$3</formula>
    </cfRule>
    <cfRule type="expression" dxfId="957" priority="407">
      <formula>НачИнвП_Дата&gt;KB$3</formula>
    </cfRule>
  </conditionalFormatting>
  <conditionalFormatting sqref="KB50:KK50">
    <cfRule type="expression" dxfId="956" priority="398">
      <formula>КИнвП_Дата&lt;KB$3</formula>
    </cfRule>
    <cfRule type="expression" dxfId="955" priority="399">
      <formula>НачИнвП_Дата&gt;KB$3</formula>
    </cfRule>
  </conditionalFormatting>
  <conditionalFormatting sqref="KL50">
    <cfRule type="expression" dxfId="954" priority="404">
      <formula>КИнвП_Дата&lt;KL$3</formula>
    </cfRule>
    <cfRule type="expression" dxfId="953" priority="405">
      <formula>НачИнвП_Дата&gt;KL$3</formula>
    </cfRule>
  </conditionalFormatting>
  <conditionalFormatting sqref="KN50">
    <cfRule type="expression" dxfId="952" priority="402">
      <formula>КИнвП_Дата&lt;KN$3</formula>
    </cfRule>
    <cfRule type="expression" dxfId="951" priority="403">
      <formula>НачИнвП_Дата&gt;KN$3</formula>
    </cfRule>
  </conditionalFormatting>
  <conditionalFormatting sqref="KM50">
    <cfRule type="expression" dxfId="950" priority="400">
      <formula>КИнвП_Дата&lt;KM$3</formula>
    </cfRule>
    <cfRule type="expression" dxfId="949" priority="401">
      <formula>НачИнвП_Дата&gt;KM$3</formula>
    </cfRule>
  </conditionalFormatting>
  <conditionalFormatting sqref="KB58:KK58">
    <cfRule type="expression" dxfId="948" priority="390">
      <formula>КИнвП_Дата&lt;KB$3</formula>
    </cfRule>
    <cfRule type="expression" dxfId="947" priority="391">
      <formula>НачИнвП_Дата&gt;KB$3</formula>
    </cfRule>
  </conditionalFormatting>
  <conditionalFormatting sqref="KL58">
    <cfRule type="expression" dxfId="946" priority="396">
      <formula>КИнвП_Дата&lt;KL$3</formula>
    </cfRule>
    <cfRule type="expression" dxfId="945" priority="397">
      <formula>НачИнвП_Дата&gt;KL$3</formula>
    </cfRule>
  </conditionalFormatting>
  <conditionalFormatting sqref="KN58">
    <cfRule type="expression" dxfId="944" priority="394">
      <formula>КИнвП_Дата&lt;KN$3</formula>
    </cfRule>
    <cfRule type="expression" dxfId="943" priority="395">
      <formula>НачИнвП_Дата&gt;KN$3</formula>
    </cfRule>
  </conditionalFormatting>
  <conditionalFormatting sqref="KM58">
    <cfRule type="expression" dxfId="942" priority="392">
      <formula>КИнвП_Дата&lt;KM$3</formula>
    </cfRule>
    <cfRule type="expression" dxfId="941" priority="393">
      <formula>НачИнвП_Дата&gt;KM$3</formula>
    </cfRule>
  </conditionalFormatting>
  <conditionalFormatting sqref="KB67:KN71 KB73:KN73">
    <cfRule type="expression" dxfId="940" priority="389">
      <formula>НачИнвП_Дата&gt;KB$3</formula>
    </cfRule>
  </conditionalFormatting>
  <conditionalFormatting sqref="KB66:KK66">
    <cfRule type="expression" dxfId="939" priority="381">
      <formula>КИнвП_Дата&lt;KB$3</formula>
    </cfRule>
    <cfRule type="expression" dxfId="938" priority="382">
      <formula>НачИнвП_Дата&gt;KB$3</formula>
    </cfRule>
  </conditionalFormatting>
  <conditionalFormatting sqref="KL66">
    <cfRule type="expression" dxfId="937" priority="387">
      <formula>КИнвП_Дата&lt;KL$3</formula>
    </cfRule>
    <cfRule type="expression" dxfId="936" priority="388">
      <formula>НачИнвП_Дата&gt;KL$3</formula>
    </cfRule>
  </conditionalFormatting>
  <conditionalFormatting sqref="KN66">
    <cfRule type="expression" dxfId="935" priority="385">
      <formula>КИнвП_Дата&lt;KN$3</formula>
    </cfRule>
    <cfRule type="expression" dxfId="934" priority="386">
      <formula>НачИнвП_Дата&gt;KN$3</formula>
    </cfRule>
  </conditionalFormatting>
  <conditionalFormatting sqref="KM66">
    <cfRule type="expression" dxfId="933" priority="383">
      <formula>КИнвП_Дата&lt;KM$3</formula>
    </cfRule>
    <cfRule type="expression" dxfId="932" priority="384">
      <formula>НачИнвП_Дата&gt;KM$3</formula>
    </cfRule>
  </conditionalFormatting>
  <conditionalFormatting sqref="KB59:KN65">
    <cfRule type="expression" dxfId="931" priority="380">
      <formula>НачИнвП_Дата&gt;KB$3</formula>
    </cfRule>
  </conditionalFormatting>
  <conditionalFormatting sqref="KB80:KM80">
    <cfRule type="expression" dxfId="930" priority="379">
      <formula>НачИнвП_Дата&gt;KB$3</formula>
    </cfRule>
  </conditionalFormatting>
  <conditionalFormatting sqref="KB72:KN72">
    <cfRule type="expression" dxfId="929" priority="378">
      <formula>НачИнвП_Дата&gt;KB$3</formula>
    </cfRule>
  </conditionalFormatting>
  <conditionalFormatting sqref="KB75:KN75">
    <cfRule type="expression" dxfId="928" priority="377">
      <formula>НачИнвП_Дата&gt;KB$3</formula>
    </cfRule>
  </conditionalFormatting>
  <conditionalFormatting sqref="KO30:LA37">
    <cfRule type="expression" dxfId="927" priority="376">
      <formula>НачИнвП_Дата&gt;KO$3</formula>
    </cfRule>
  </conditionalFormatting>
  <conditionalFormatting sqref="KO12:LA29">
    <cfRule type="expression" dxfId="926" priority="374">
      <formula>КИнвП_Дата&lt;KO$3</formula>
    </cfRule>
    <cfRule type="expression" dxfId="925" priority="375">
      <formula>НачИнвП_Дата&gt;KO$3</formula>
    </cfRule>
  </conditionalFormatting>
  <conditionalFormatting sqref="KO7:LA7">
    <cfRule type="expression" dxfId="924" priority="373">
      <formula>"И(СМЕЩ(A$1;0;-1;1;1)=ДАТА(ГОД(СМЕЩ(A$1;0;-1;1;1));12;31);СМЕЩ(A$1;0;-2;1;1)&lt;&gt;ДАТА(ГОД(СМЕЩ(A$1;0;-1;1;1));12;31))"</formula>
    </cfRule>
  </conditionalFormatting>
  <conditionalFormatting sqref="KS7:KV7">
    <cfRule type="expression" dxfId="923" priority="372">
      <formula>"И(СМЕЩ(A$1;0;-1;1;1)=ДАТА(ГОД(СМЕЩ(A$1;0;-1;1;1));12;31);СМЕЩ(A$1;0;-2;1;1)&lt;&gt;ДАТА(ГОД(СМЕЩ(A$1;0;-1;1;1));12;31))"</formula>
    </cfRule>
  </conditionalFormatting>
  <conditionalFormatting sqref="KO7:LA7 KO8:KY8 KY9:KY11 KO39:LA49 KO74:LA74 KO51:LA57 KO81:LA94 LA80 KO76:LA79">
    <cfRule type="expression" dxfId="922" priority="371">
      <formula>НачИнвП_Дата&gt;KO$3</formula>
    </cfRule>
  </conditionalFormatting>
  <conditionalFormatting sqref="LA8:LA11">
    <cfRule type="expression" dxfId="921" priority="370">
      <formula>НачИнвП_Дата&gt;LA$3</formula>
    </cfRule>
  </conditionalFormatting>
  <conditionalFormatting sqref="LA90">
    <cfRule type="expression" dxfId="920" priority="369">
      <formula>НачИнвП_Дата&gt;LA$3</formula>
    </cfRule>
  </conditionalFormatting>
  <conditionalFormatting sqref="KZ8:KZ11">
    <cfRule type="expression" dxfId="919" priority="368">
      <formula>НачИнвП_Дата&gt;KZ$3</formula>
    </cfRule>
  </conditionalFormatting>
  <conditionalFormatting sqref="KO9:KX11">
    <cfRule type="expression" dxfId="918" priority="367">
      <formula>НачИнвП_Дата&gt;KO$3</formula>
    </cfRule>
  </conditionalFormatting>
  <conditionalFormatting sqref="KY38">
    <cfRule type="expression" dxfId="917" priority="365">
      <formula>КИнвП_Дата&lt;KY$3</formula>
    </cfRule>
    <cfRule type="expression" dxfId="916" priority="366">
      <formula>НачИнвП_Дата&gt;KY$3</formula>
    </cfRule>
  </conditionalFormatting>
  <conditionalFormatting sqref="LA38">
    <cfRule type="expression" dxfId="915" priority="363">
      <formula>КИнвП_Дата&lt;LA$3</formula>
    </cfRule>
    <cfRule type="expression" dxfId="914" priority="364">
      <formula>НачИнвП_Дата&gt;LA$3</formula>
    </cfRule>
  </conditionalFormatting>
  <conditionalFormatting sqref="KZ38">
    <cfRule type="expression" dxfId="913" priority="361">
      <formula>КИнвП_Дата&lt;KZ$3</formula>
    </cfRule>
    <cfRule type="expression" dxfId="912" priority="362">
      <formula>НачИнвП_Дата&gt;KZ$3</formula>
    </cfRule>
  </conditionalFormatting>
  <conditionalFormatting sqref="KO38:KX38">
    <cfRule type="expression" dxfId="911" priority="359">
      <formula>КИнвП_Дата&lt;KO$3</formula>
    </cfRule>
    <cfRule type="expression" dxfId="910" priority="360">
      <formula>НачИнвП_Дата&gt;KO$3</formula>
    </cfRule>
  </conditionalFormatting>
  <conditionalFormatting sqref="KO50:KX50">
    <cfRule type="expression" dxfId="909" priority="351">
      <formula>КИнвП_Дата&lt;KO$3</formula>
    </cfRule>
    <cfRule type="expression" dxfId="908" priority="352">
      <formula>НачИнвП_Дата&gt;KO$3</formula>
    </cfRule>
  </conditionalFormatting>
  <conditionalFormatting sqref="KY50">
    <cfRule type="expression" dxfId="907" priority="357">
      <formula>КИнвП_Дата&lt;KY$3</formula>
    </cfRule>
    <cfRule type="expression" dxfId="906" priority="358">
      <formula>НачИнвП_Дата&gt;KY$3</formula>
    </cfRule>
  </conditionalFormatting>
  <conditionalFormatting sqref="LA50">
    <cfRule type="expression" dxfId="905" priority="355">
      <formula>КИнвП_Дата&lt;LA$3</formula>
    </cfRule>
    <cfRule type="expression" dxfId="904" priority="356">
      <formula>НачИнвП_Дата&gt;LA$3</formula>
    </cfRule>
  </conditionalFormatting>
  <conditionalFormatting sqref="KZ50">
    <cfRule type="expression" dxfId="903" priority="353">
      <formula>КИнвП_Дата&lt;KZ$3</formula>
    </cfRule>
    <cfRule type="expression" dxfId="902" priority="354">
      <formula>НачИнвП_Дата&gt;KZ$3</formula>
    </cfRule>
  </conditionalFormatting>
  <conditionalFormatting sqref="KO58:KX58">
    <cfRule type="expression" dxfId="901" priority="343">
      <formula>КИнвП_Дата&lt;KO$3</formula>
    </cfRule>
    <cfRule type="expression" dxfId="900" priority="344">
      <formula>НачИнвП_Дата&gt;KO$3</formula>
    </cfRule>
  </conditionalFormatting>
  <conditionalFormatting sqref="KY58">
    <cfRule type="expression" dxfId="899" priority="349">
      <formula>КИнвП_Дата&lt;KY$3</formula>
    </cfRule>
    <cfRule type="expression" dxfId="898" priority="350">
      <formula>НачИнвП_Дата&gt;KY$3</formula>
    </cfRule>
  </conditionalFormatting>
  <conditionalFormatting sqref="LA58">
    <cfRule type="expression" dxfId="897" priority="347">
      <formula>КИнвП_Дата&lt;LA$3</formula>
    </cfRule>
    <cfRule type="expression" dxfId="896" priority="348">
      <formula>НачИнвП_Дата&gt;LA$3</formula>
    </cfRule>
  </conditionalFormatting>
  <conditionalFormatting sqref="KZ58">
    <cfRule type="expression" dxfId="895" priority="345">
      <formula>КИнвП_Дата&lt;KZ$3</formula>
    </cfRule>
    <cfRule type="expression" dxfId="894" priority="346">
      <formula>НачИнвП_Дата&gt;KZ$3</formula>
    </cfRule>
  </conditionalFormatting>
  <conditionalFormatting sqref="KO67:LA71 KO73:LA73">
    <cfRule type="expression" dxfId="893" priority="342">
      <formula>НачИнвП_Дата&gt;KO$3</formula>
    </cfRule>
  </conditionalFormatting>
  <conditionalFormatting sqref="KO66:KX66">
    <cfRule type="expression" dxfId="892" priority="334">
      <formula>КИнвП_Дата&lt;KO$3</formula>
    </cfRule>
    <cfRule type="expression" dxfId="891" priority="335">
      <formula>НачИнвП_Дата&gt;KO$3</formula>
    </cfRule>
  </conditionalFormatting>
  <conditionalFormatting sqref="KY66">
    <cfRule type="expression" dxfId="890" priority="340">
      <formula>КИнвП_Дата&lt;KY$3</formula>
    </cfRule>
    <cfRule type="expression" dxfId="889" priority="341">
      <formula>НачИнвП_Дата&gt;KY$3</formula>
    </cfRule>
  </conditionalFormatting>
  <conditionalFormatting sqref="LA66">
    <cfRule type="expression" dxfId="888" priority="338">
      <formula>КИнвП_Дата&lt;LA$3</formula>
    </cfRule>
    <cfRule type="expression" dxfId="887" priority="339">
      <formula>НачИнвП_Дата&gt;LA$3</formula>
    </cfRule>
  </conditionalFormatting>
  <conditionalFormatting sqref="KZ66">
    <cfRule type="expression" dxfId="886" priority="336">
      <formula>КИнвП_Дата&lt;KZ$3</formula>
    </cfRule>
    <cfRule type="expression" dxfId="885" priority="337">
      <formula>НачИнвП_Дата&gt;KZ$3</formula>
    </cfRule>
  </conditionalFormatting>
  <conditionalFormatting sqref="KO59:LA65">
    <cfRule type="expression" dxfId="884" priority="333">
      <formula>НачИнвП_Дата&gt;KO$3</formula>
    </cfRule>
  </conditionalFormatting>
  <conditionalFormatting sqref="KO80:KZ80">
    <cfRule type="expression" dxfId="883" priority="332">
      <formula>НачИнвП_Дата&gt;KO$3</formula>
    </cfRule>
  </conditionalFormatting>
  <conditionalFormatting sqref="KO72:LA72">
    <cfRule type="expression" dxfId="882" priority="331">
      <formula>НачИнвП_Дата&gt;KO$3</formula>
    </cfRule>
  </conditionalFormatting>
  <conditionalFormatting sqref="KO75:LA75">
    <cfRule type="expression" dxfId="881" priority="330">
      <formula>НачИнвП_Дата&gt;KO$3</formula>
    </cfRule>
  </conditionalFormatting>
  <conditionalFormatting sqref="LB30:LN37">
    <cfRule type="expression" dxfId="880" priority="329">
      <formula>НачИнвП_Дата&gt;LB$3</formula>
    </cfRule>
  </conditionalFormatting>
  <conditionalFormatting sqref="LB12:LN29">
    <cfRule type="expression" dxfId="879" priority="327">
      <formula>КИнвП_Дата&lt;LB$3</formula>
    </cfRule>
    <cfRule type="expression" dxfId="878" priority="328">
      <formula>НачИнвП_Дата&gt;LB$3</formula>
    </cfRule>
  </conditionalFormatting>
  <conditionalFormatting sqref="LB7:LN7">
    <cfRule type="expression" dxfId="877" priority="326">
      <formula>"И(СМЕЩ(A$1;0;-1;1;1)=ДАТА(ГОД(СМЕЩ(A$1;0;-1;1;1));12;31);СМЕЩ(A$1;0;-2;1;1)&lt;&gt;ДАТА(ГОД(СМЕЩ(A$1;0;-1;1;1));12;31))"</formula>
    </cfRule>
  </conditionalFormatting>
  <conditionalFormatting sqref="LF7:LI7">
    <cfRule type="expression" dxfId="876" priority="325">
      <formula>"И(СМЕЩ(A$1;0;-1;1;1)=ДАТА(ГОД(СМЕЩ(A$1;0;-1;1;1));12;31);СМЕЩ(A$1;0;-2;1;1)&lt;&gt;ДАТА(ГОД(СМЕЩ(A$1;0;-1;1;1));12;31))"</formula>
    </cfRule>
  </conditionalFormatting>
  <conditionalFormatting sqref="LB7:LN7 LB8:LL8 LL9:LL11 LB39:LN49 LB74:LN74 LB51:LN57 LB81:LN94 LN80 LB76:LN79">
    <cfRule type="expression" dxfId="875" priority="324">
      <formula>НачИнвП_Дата&gt;LB$3</formula>
    </cfRule>
  </conditionalFormatting>
  <conditionalFormatting sqref="LN8:LN11">
    <cfRule type="expression" dxfId="874" priority="323">
      <formula>НачИнвП_Дата&gt;LN$3</formula>
    </cfRule>
  </conditionalFormatting>
  <conditionalFormatting sqref="LN90">
    <cfRule type="expression" dxfId="873" priority="322">
      <formula>НачИнвП_Дата&gt;LN$3</formula>
    </cfRule>
  </conditionalFormatting>
  <conditionalFormatting sqref="LM8:LM11">
    <cfRule type="expression" dxfId="872" priority="321">
      <formula>НачИнвП_Дата&gt;LM$3</formula>
    </cfRule>
  </conditionalFormatting>
  <conditionalFormatting sqref="LB9:LK11">
    <cfRule type="expression" dxfId="871" priority="320">
      <formula>НачИнвП_Дата&gt;LB$3</formula>
    </cfRule>
  </conditionalFormatting>
  <conditionalFormatting sqref="LL38">
    <cfRule type="expression" dxfId="870" priority="318">
      <formula>КИнвП_Дата&lt;LL$3</formula>
    </cfRule>
    <cfRule type="expression" dxfId="869" priority="319">
      <formula>НачИнвП_Дата&gt;LL$3</formula>
    </cfRule>
  </conditionalFormatting>
  <conditionalFormatting sqref="LN38">
    <cfRule type="expression" dxfId="868" priority="316">
      <formula>КИнвП_Дата&lt;LN$3</formula>
    </cfRule>
    <cfRule type="expression" dxfId="867" priority="317">
      <formula>НачИнвП_Дата&gt;LN$3</formula>
    </cfRule>
  </conditionalFormatting>
  <conditionalFormatting sqref="LM38">
    <cfRule type="expression" dxfId="866" priority="314">
      <formula>КИнвП_Дата&lt;LM$3</formula>
    </cfRule>
    <cfRule type="expression" dxfId="865" priority="315">
      <formula>НачИнвП_Дата&gt;LM$3</formula>
    </cfRule>
  </conditionalFormatting>
  <conditionalFormatting sqref="LB38:LK38">
    <cfRule type="expression" dxfId="864" priority="312">
      <formula>КИнвП_Дата&lt;LB$3</formula>
    </cfRule>
    <cfRule type="expression" dxfId="863" priority="313">
      <formula>НачИнвП_Дата&gt;LB$3</formula>
    </cfRule>
  </conditionalFormatting>
  <conditionalFormatting sqref="LB50:LK50">
    <cfRule type="expression" dxfId="862" priority="304">
      <formula>КИнвП_Дата&lt;LB$3</formula>
    </cfRule>
    <cfRule type="expression" dxfId="861" priority="305">
      <formula>НачИнвП_Дата&gt;LB$3</formula>
    </cfRule>
  </conditionalFormatting>
  <conditionalFormatting sqref="LL50">
    <cfRule type="expression" dxfId="860" priority="310">
      <formula>КИнвП_Дата&lt;LL$3</formula>
    </cfRule>
    <cfRule type="expression" dxfId="859" priority="311">
      <formula>НачИнвП_Дата&gt;LL$3</formula>
    </cfRule>
  </conditionalFormatting>
  <conditionalFormatting sqref="LN50">
    <cfRule type="expression" dxfId="858" priority="308">
      <formula>КИнвП_Дата&lt;LN$3</formula>
    </cfRule>
    <cfRule type="expression" dxfId="857" priority="309">
      <formula>НачИнвП_Дата&gt;LN$3</formula>
    </cfRule>
  </conditionalFormatting>
  <conditionalFormatting sqref="LM50">
    <cfRule type="expression" dxfId="856" priority="306">
      <formula>КИнвП_Дата&lt;LM$3</formula>
    </cfRule>
    <cfRule type="expression" dxfId="855" priority="307">
      <formula>НачИнвП_Дата&gt;LM$3</formula>
    </cfRule>
  </conditionalFormatting>
  <conditionalFormatting sqref="LB58:LK58">
    <cfRule type="expression" dxfId="854" priority="296">
      <formula>КИнвП_Дата&lt;LB$3</formula>
    </cfRule>
    <cfRule type="expression" dxfId="853" priority="297">
      <formula>НачИнвП_Дата&gt;LB$3</formula>
    </cfRule>
  </conditionalFormatting>
  <conditionalFormatting sqref="LL58">
    <cfRule type="expression" dxfId="852" priority="302">
      <formula>КИнвП_Дата&lt;LL$3</formula>
    </cfRule>
    <cfRule type="expression" dxfId="851" priority="303">
      <formula>НачИнвП_Дата&gt;LL$3</formula>
    </cfRule>
  </conditionalFormatting>
  <conditionalFormatting sqref="LN58">
    <cfRule type="expression" dxfId="850" priority="300">
      <formula>КИнвП_Дата&lt;LN$3</formula>
    </cfRule>
    <cfRule type="expression" dxfId="849" priority="301">
      <formula>НачИнвП_Дата&gt;LN$3</formula>
    </cfRule>
  </conditionalFormatting>
  <conditionalFormatting sqref="LM58">
    <cfRule type="expression" dxfId="848" priority="298">
      <formula>КИнвП_Дата&lt;LM$3</formula>
    </cfRule>
    <cfRule type="expression" dxfId="847" priority="299">
      <formula>НачИнвП_Дата&gt;LM$3</formula>
    </cfRule>
  </conditionalFormatting>
  <conditionalFormatting sqref="LB67:LN71 LB73:LN73">
    <cfRule type="expression" dxfId="846" priority="295">
      <formula>НачИнвП_Дата&gt;LB$3</formula>
    </cfRule>
  </conditionalFormatting>
  <conditionalFormatting sqref="LB66:LK66">
    <cfRule type="expression" dxfId="845" priority="287">
      <formula>КИнвП_Дата&lt;LB$3</formula>
    </cfRule>
    <cfRule type="expression" dxfId="844" priority="288">
      <formula>НачИнвП_Дата&gt;LB$3</formula>
    </cfRule>
  </conditionalFormatting>
  <conditionalFormatting sqref="LL66">
    <cfRule type="expression" dxfId="843" priority="293">
      <formula>КИнвП_Дата&lt;LL$3</formula>
    </cfRule>
    <cfRule type="expression" dxfId="842" priority="294">
      <formula>НачИнвП_Дата&gt;LL$3</formula>
    </cfRule>
  </conditionalFormatting>
  <conditionalFormatting sqref="LN66">
    <cfRule type="expression" dxfId="841" priority="291">
      <formula>КИнвП_Дата&lt;LN$3</formula>
    </cfRule>
    <cfRule type="expression" dxfId="840" priority="292">
      <formula>НачИнвП_Дата&gt;LN$3</formula>
    </cfRule>
  </conditionalFormatting>
  <conditionalFormatting sqref="LM66">
    <cfRule type="expression" dxfId="839" priority="289">
      <formula>КИнвП_Дата&lt;LM$3</formula>
    </cfRule>
    <cfRule type="expression" dxfId="838" priority="290">
      <formula>НачИнвП_Дата&gt;LM$3</formula>
    </cfRule>
  </conditionalFormatting>
  <conditionalFormatting sqref="LB59:LN65">
    <cfRule type="expression" dxfId="837" priority="286">
      <formula>НачИнвП_Дата&gt;LB$3</formula>
    </cfRule>
  </conditionalFormatting>
  <conditionalFormatting sqref="LB80:LM80">
    <cfRule type="expression" dxfId="836" priority="285">
      <formula>НачИнвП_Дата&gt;LB$3</formula>
    </cfRule>
  </conditionalFormatting>
  <conditionalFormatting sqref="LB72:LN72">
    <cfRule type="expression" dxfId="835" priority="284">
      <formula>НачИнвП_Дата&gt;LB$3</formula>
    </cfRule>
  </conditionalFormatting>
  <conditionalFormatting sqref="LB75:LN75">
    <cfRule type="expression" dxfId="834" priority="283">
      <formula>НачИнвП_Дата&gt;LB$3</formula>
    </cfRule>
  </conditionalFormatting>
  <conditionalFormatting sqref="LO30:MA37">
    <cfRule type="expression" dxfId="833" priority="282">
      <formula>НачИнвП_Дата&gt;LO$3</formula>
    </cfRule>
  </conditionalFormatting>
  <conditionalFormatting sqref="LO12:MA29">
    <cfRule type="expression" dxfId="832" priority="280">
      <formula>КИнвП_Дата&lt;LO$3</formula>
    </cfRule>
    <cfRule type="expression" dxfId="831" priority="281">
      <formula>НачИнвП_Дата&gt;LO$3</formula>
    </cfRule>
  </conditionalFormatting>
  <conditionalFormatting sqref="LO7:MA7">
    <cfRule type="expression" dxfId="830" priority="279">
      <formula>"И(СМЕЩ(A$1;0;-1;1;1)=ДАТА(ГОД(СМЕЩ(A$1;0;-1;1;1));12;31);СМЕЩ(A$1;0;-2;1;1)&lt;&gt;ДАТА(ГОД(СМЕЩ(A$1;0;-1;1;1));12;31))"</formula>
    </cfRule>
  </conditionalFormatting>
  <conditionalFormatting sqref="LS7:LV7">
    <cfRule type="expression" dxfId="829" priority="278">
      <formula>"И(СМЕЩ(A$1;0;-1;1;1)=ДАТА(ГОД(СМЕЩ(A$1;0;-1;1;1));12;31);СМЕЩ(A$1;0;-2;1;1)&lt;&gt;ДАТА(ГОД(СМЕЩ(A$1;0;-1;1;1));12;31))"</formula>
    </cfRule>
  </conditionalFormatting>
  <conditionalFormatting sqref="LO7:MA7 LO8:LY8 LY9:LY11 LO39:MA49 LO74:MA74 LO51:MA57 LO81:MA94 MA80 LO76:MA79">
    <cfRule type="expression" dxfId="828" priority="277">
      <formula>НачИнвП_Дата&gt;LO$3</formula>
    </cfRule>
  </conditionalFormatting>
  <conditionalFormatting sqref="MA8:MA11">
    <cfRule type="expression" dxfId="827" priority="276">
      <formula>НачИнвП_Дата&gt;MA$3</formula>
    </cfRule>
  </conditionalFormatting>
  <conditionalFormatting sqref="MA90">
    <cfRule type="expression" dxfId="826" priority="275">
      <formula>НачИнвП_Дата&gt;MA$3</formula>
    </cfRule>
  </conditionalFormatting>
  <conditionalFormatting sqref="LZ8:LZ11">
    <cfRule type="expression" dxfId="825" priority="274">
      <formula>НачИнвП_Дата&gt;LZ$3</formula>
    </cfRule>
  </conditionalFormatting>
  <conditionalFormatting sqref="LO9:LX11">
    <cfRule type="expression" dxfId="824" priority="273">
      <formula>НачИнвП_Дата&gt;LO$3</formula>
    </cfRule>
  </conditionalFormatting>
  <conditionalFormatting sqref="LY38">
    <cfRule type="expression" dxfId="823" priority="271">
      <formula>КИнвП_Дата&lt;LY$3</formula>
    </cfRule>
    <cfRule type="expression" dxfId="822" priority="272">
      <formula>НачИнвП_Дата&gt;LY$3</formula>
    </cfRule>
  </conditionalFormatting>
  <conditionalFormatting sqref="MA38">
    <cfRule type="expression" dxfId="821" priority="269">
      <formula>КИнвП_Дата&lt;MA$3</formula>
    </cfRule>
    <cfRule type="expression" dxfId="820" priority="270">
      <formula>НачИнвП_Дата&gt;MA$3</formula>
    </cfRule>
  </conditionalFormatting>
  <conditionalFormatting sqref="LZ38">
    <cfRule type="expression" dxfId="819" priority="267">
      <formula>КИнвП_Дата&lt;LZ$3</formula>
    </cfRule>
    <cfRule type="expression" dxfId="818" priority="268">
      <formula>НачИнвП_Дата&gt;LZ$3</formula>
    </cfRule>
  </conditionalFormatting>
  <conditionalFormatting sqref="LO38:LX38">
    <cfRule type="expression" dxfId="817" priority="265">
      <formula>КИнвП_Дата&lt;LO$3</formula>
    </cfRule>
    <cfRule type="expression" dxfId="816" priority="266">
      <formula>НачИнвП_Дата&gt;LO$3</formula>
    </cfRule>
  </conditionalFormatting>
  <conditionalFormatting sqref="LO50:LX50">
    <cfRule type="expression" dxfId="815" priority="257">
      <formula>КИнвП_Дата&lt;LO$3</formula>
    </cfRule>
    <cfRule type="expression" dxfId="814" priority="258">
      <formula>НачИнвП_Дата&gt;LO$3</formula>
    </cfRule>
  </conditionalFormatting>
  <conditionalFormatting sqref="LY50">
    <cfRule type="expression" dxfId="813" priority="263">
      <formula>КИнвП_Дата&lt;LY$3</formula>
    </cfRule>
    <cfRule type="expression" dxfId="812" priority="264">
      <formula>НачИнвП_Дата&gt;LY$3</formula>
    </cfRule>
  </conditionalFormatting>
  <conditionalFormatting sqref="MA50">
    <cfRule type="expression" dxfId="811" priority="261">
      <formula>КИнвП_Дата&lt;MA$3</formula>
    </cfRule>
    <cfRule type="expression" dxfId="810" priority="262">
      <formula>НачИнвП_Дата&gt;MA$3</formula>
    </cfRule>
  </conditionalFormatting>
  <conditionalFormatting sqref="LZ50">
    <cfRule type="expression" dxfId="809" priority="259">
      <formula>КИнвП_Дата&lt;LZ$3</formula>
    </cfRule>
    <cfRule type="expression" dxfId="808" priority="260">
      <formula>НачИнвП_Дата&gt;LZ$3</formula>
    </cfRule>
  </conditionalFormatting>
  <conditionalFormatting sqref="LO58:LX58">
    <cfRule type="expression" dxfId="807" priority="249">
      <formula>КИнвП_Дата&lt;LO$3</formula>
    </cfRule>
    <cfRule type="expression" dxfId="806" priority="250">
      <formula>НачИнвП_Дата&gt;LO$3</formula>
    </cfRule>
  </conditionalFormatting>
  <conditionalFormatting sqref="LY58">
    <cfRule type="expression" dxfId="805" priority="255">
      <formula>КИнвП_Дата&lt;LY$3</formula>
    </cfRule>
    <cfRule type="expression" dxfId="804" priority="256">
      <formula>НачИнвП_Дата&gt;LY$3</formula>
    </cfRule>
  </conditionalFormatting>
  <conditionalFormatting sqref="MA58">
    <cfRule type="expression" dxfId="803" priority="253">
      <formula>КИнвП_Дата&lt;MA$3</formula>
    </cfRule>
    <cfRule type="expression" dxfId="802" priority="254">
      <formula>НачИнвП_Дата&gt;MA$3</formula>
    </cfRule>
  </conditionalFormatting>
  <conditionalFormatting sqref="LZ58">
    <cfRule type="expression" dxfId="801" priority="251">
      <formula>КИнвП_Дата&lt;LZ$3</formula>
    </cfRule>
    <cfRule type="expression" dxfId="800" priority="252">
      <formula>НачИнвП_Дата&gt;LZ$3</formula>
    </cfRule>
  </conditionalFormatting>
  <conditionalFormatting sqref="LO67:MA71 LO73:MA73">
    <cfRule type="expression" dxfId="799" priority="248">
      <formula>НачИнвП_Дата&gt;LO$3</formula>
    </cfRule>
  </conditionalFormatting>
  <conditionalFormatting sqref="LO66:LX66">
    <cfRule type="expression" dxfId="798" priority="240">
      <formula>КИнвП_Дата&lt;LO$3</formula>
    </cfRule>
    <cfRule type="expression" dxfId="797" priority="241">
      <formula>НачИнвП_Дата&gt;LO$3</formula>
    </cfRule>
  </conditionalFormatting>
  <conditionalFormatting sqref="LY66">
    <cfRule type="expression" dxfId="796" priority="246">
      <formula>КИнвП_Дата&lt;LY$3</formula>
    </cfRule>
    <cfRule type="expression" dxfId="795" priority="247">
      <formula>НачИнвП_Дата&gt;LY$3</formula>
    </cfRule>
  </conditionalFormatting>
  <conditionalFormatting sqref="MA66">
    <cfRule type="expression" dxfId="794" priority="244">
      <formula>КИнвП_Дата&lt;MA$3</formula>
    </cfRule>
    <cfRule type="expression" dxfId="793" priority="245">
      <formula>НачИнвП_Дата&gt;MA$3</formula>
    </cfRule>
  </conditionalFormatting>
  <conditionalFormatting sqref="LZ66">
    <cfRule type="expression" dxfId="792" priority="242">
      <formula>КИнвП_Дата&lt;LZ$3</formula>
    </cfRule>
    <cfRule type="expression" dxfId="791" priority="243">
      <formula>НачИнвП_Дата&gt;LZ$3</formula>
    </cfRule>
  </conditionalFormatting>
  <conditionalFormatting sqref="LO59:MA65">
    <cfRule type="expression" dxfId="790" priority="239">
      <formula>НачИнвП_Дата&gt;LO$3</formula>
    </cfRule>
  </conditionalFormatting>
  <conditionalFormatting sqref="LO80:LZ80">
    <cfRule type="expression" dxfId="789" priority="238">
      <formula>НачИнвП_Дата&gt;LO$3</formula>
    </cfRule>
  </conditionalFormatting>
  <conditionalFormatting sqref="LO72:MA72">
    <cfRule type="expression" dxfId="788" priority="237">
      <formula>НачИнвП_Дата&gt;LO$3</formula>
    </cfRule>
  </conditionalFormatting>
  <conditionalFormatting sqref="LO75:MA75">
    <cfRule type="expression" dxfId="787" priority="236">
      <formula>НачИнвП_Дата&gt;LO$3</formula>
    </cfRule>
  </conditionalFormatting>
  <conditionalFormatting sqref="MB30:MN37">
    <cfRule type="expression" dxfId="786" priority="235">
      <formula>НачИнвП_Дата&gt;MB$3</formula>
    </cfRule>
  </conditionalFormatting>
  <conditionalFormatting sqref="MB12:MN29">
    <cfRule type="expression" dxfId="785" priority="233">
      <formula>КИнвП_Дата&lt;MB$3</formula>
    </cfRule>
    <cfRule type="expression" dxfId="784" priority="234">
      <formula>НачИнвП_Дата&gt;MB$3</formula>
    </cfRule>
  </conditionalFormatting>
  <conditionalFormatting sqref="MB7:MN7">
    <cfRule type="expression" dxfId="783" priority="232">
      <formula>"И(СМЕЩ(A$1;0;-1;1;1)=ДАТА(ГОД(СМЕЩ(A$1;0;-1;1;1));12;31);СМЕЩ(A$1;0;-2;1;1)&lt;&gt;ДАТА(ГОД(СМЕЩ(A$1;0;-1;1;1));12;31))"</formula>
    </cfRule>
  </conditionalFormatting>
  <conditionalFormatting sqref="MF7:MI7">
    <cfRule type="expression" dxfId="782" priority="231">
      <formula>"И(СМЕЩ(A$1;0;-1;1;1)=ДАТА(ГОД(СМЕЩ(A$1;0;-1;1;1));12;31);СМЕЩ(A$1;0;-2;1;1)&lt;&gt;ДАТА(ГОД(СМЕЩ(A$1;0;-1;1;1));12;31))"</formula>
    </cfRule>
  </conditionalFormatting>
  <conditionalFormatting sqref="MB7:MN7 MB8:ML8 ML9:ML11 MB39:MN49 MB74:MN74 MB51:MN57 MB81:MN94 MN80 MB76:MN79">
    <cfRule type="expression" dxfId="781" priority="230">
      <formula>НачИнвП_Дата&gt;MB$3</formula>
    </cfRule>
  </conditionalFormatting>
  <conditionalFormatting sqref="MN8:MN11">
    <cfRule type="expression" dxfId="780" priority="229">
      <formula>НачИнвП_Дата&gt;MN$3</formula>
    </cfRule>
  </conditionalFormatting>
  <conditionalFormatting sqref="MN90">
    <cfRule type="expression" dxfId="779" priority="228">
      <formula>НачИнвП_Дата&gt;MN$3</formula>
    </cfRule>
  </conditionalFormatting>
  <conditionalFormatting sqref="MM8:MM11">
    <cfRule type="expression" dxfId="778" priority="227">
      <formula>НачИнвП_Дата&gt;MM$3</formula>
    </cfRule>
  </conditionalFormatting>
  <conditionalFormatting sqref="MB9:MK11">
    <cfRule type="expression" dxfId="777" priority="226">
      <formula>НачИнвП_Дата&gt;MB$3</formula>
    </cfRule>
  </conditionalFormatting>
  <conditionalFormatting sqref="ML38">
    <cfRule type="expression" dxfId="776" priority="224">
      <formula>КИнвП_Дата&lt;ML$3</formula>
    </cfRule>
    <cfRule type="expression" dxfId="775" priority="225">
      <formula>НачИнвП_Дата&gt;ML$3</formula>
    </cfRule>
  </conditionalFormatting>
  <conditionalFormatting sqref="MN38">
    <cfRule type="expression" dxfId="774" priority="222">
      <formula>КИнвП_Дата&lt;MN$3</formula>
    </cfRule>
    <cfRule type="expression" dxfId="773" priority="223">
      <formula>НачИнвП_Дата&gt;MN$3</formula>
    </cfRule>
  </conditionalFormatting>
  <conditionalFormatting sqref="MM38">
    <cfRule type="expression" dxfId="772" priority="220">
      <formula>КИнвП_Дата&lt;MM$3</formula>
    </cfRule>
    <cfRule type="expression" dxfId="771" priority="221">
      <formula>НачИнвП_Дата&gt;MM$3</formula>
    </cfRule>
  </conditionalFormatting>
  <conditionalFormatting sqref="MB38:MK38">
    <cfRule type="expression" dxfId="770" priority="218">
      <formula>КИнвП_Дата&lt;MB$3</formula>
    </cfRule>
    <cfRule type="expression" dxfId="769" priority="219">
      <formula>НачИнвП_Дата&gt;MB$3</formula>
    </cfRule>
  </conditionalFormatting>
  <conditionalFormatting sqref="MB50:MK50">
    <cfRule type="expression" dxfId="768" priority="210">
      <formula>КИнвП_Дата&lt;MB$3</formula>
    </cfRule>
    <cfRule type="expression" dxfId="767" priority="211">
      <formula>НачИнвП_Дата&gt;MB$3</formula>
    </cfRule>
  </conditionalFormatting>
  <conditionalFormatting sqref="ML50">
    <cfRule type="expression" dxfId="766" priority="216">
      <formula>КИнвП_Дата&lt;ML$3</formula>
    </cfRule>
    <cfRule type="expression" dxfId="765" priority="217">
      <formula>НачИнвП_Дата&gt;ML$3</formula>
    </cfRule>
  </conditionalFormatting>
  <conditionalFormatting sqref="MN50">
    <cfRule type="expression" dxfId="764" priority="214">
      <formula>КИнвП_Дата&lt;MN$3</formula>
    </cfRule>
    <cfRule type="expression" dxfId="763" priority="215">
      <formula>НачИнвП_Дата&gt;MN$3</formula>
    </cfRule>
  </conditionalFormatting>
  <conditionalFormatting sqref="MM50">
    <cfRule type="expression" dxfId="762" priority="212">
      <formula>КИнвП_Дата&lt;MM$3</formula>
    </cfRule>
    <cfRule type="expression" dxfId="761" priority="213">
      <formula>НачИнвП_Дата&gt;MM$3</formula>
    </cfRule>
  </conditionalFormatting>
  <conditionalFormatting sqref="MB58:MK58">
    <cfRule type="expression" dxfId="760" priority="202">
      <formula>КИнвП_Дата&lt;MB$3</formula>
    </cfRule>
    <cfRule type="expression" dxfId="759" priority="203">
      <formula>НачИнвП_Дата&gt;MB$3</formula>
    </cfRule>
  </conditionalFormatting>
  <conditionalFormatting sqref="ML58">
    <cfRule type="expression" dxfId="758" priority="208">
      <formula>КИнвП_Дата&lt;ML$3</formula>
    </cfRule>
    <cfRule type="expression" dxfId="757" priority="209">
      <formula>НачИнвП_Дата&gt;ML$3</formula>
    </cfRule>
  </conditionalFormatting>
  <conditionalFormatting sqref="MN58">
    <cfRule type="expression" dxfId="756" priority="206">
      <formula>КИнвП_Дата&lt;MN$3</formula>
    </cfRule>
    <cfRule type="expression" dxfId="755" priority="207">
      <formula>НачИнвП_Дата&gt;MN$3</formula>
    </cfRule>
  </conditionalFormatting>
  <conditionalFormatting sqref="MM58">
    <cfRule type="expression" dxfId="754" priority="204">
      <formula>КИнвП_Дата&lt;MM$3</formula>
    </cfRule>
    <cfRule type="expression" dxfId="753" priority="205">
      <formula>НачИнвП_Дата&gt;MM$3</formula>
    </cfRule>
  </conditionalFormatting>
  <conditionalFormatting sqref="MB67:MN71 MB73:MN73">
    <cfRule type="expression" dxfId="752" priority="201">
      <formula>НачИнвП_Дата&gt;MB$3</formula>
    </cfRule>
  </conditionalFormatting>
  <conditionalFormatting sqref="MB66:MK66">
    <cfRule type="expression" dxfId="751" priority="193">
      <formula>КИнвП_Дата&lt;MB$3</formula>
    </cfRule>
    <cfRule type="expression" dxfId="750" priority="194">
      <formula>НачИнвП_Дата&gt;MB$3</formula>
    </cfRule>
  </conditionalFormatting>
  <conditionalFormatting sqref="ML66">
    <cfRule type="expression" dxfId="749" priority="199">
      <formula>КИнвП_Дата&lt;ML$3</formula>
    </cfRule>
    <cfRule type="expression" dxfId="748" priority="200">
      <formula>НачИнвП_Дата&gt;ML$3</formula>
    </cfRule>
  </conditionalFormatting>
  <conditionalFormatting sqref="MN66">
    <cfRule type="expression" dxfId="747" priority="197">
      <formula>КИнвП_Дата&lt;MN$3</formula>
    </cfRule>
    <cfRule type="expression" dxfId="746" priority="198">
      <formula>НачИнвП_Дата&gt;MN$3</formula>
    </cfRule>
  </conditionalFormatting>
  <conditionalFormatting sqref="MM66">
    <cfRule type="expression" dxfId="745" priority="195">
      <formula>КИнвП_Дата&lt;MM$3</formula>
    </cfRule>
    <cfRule type="expression" dxfId="744" priority="196">
      <formula>НачИнвП_Дата&gt;MM$3</formula>
    </cfRule>
  </conditionalFormatting>
  <conditionalFormatting sqref="MB59:MN65">
    <cfRule type="expression" dxfId="743" priority="192">
      <formula>НачИнвП_Дата&gt;MB$3</formula>
    </cfRule>
  </conditionalFormatting>
  <conditionalFormatting sqref="MB80:MM80">
    <cfRule type="expression" dxfId="742" priority="191">
      <formula>НачИнвП_Дата&gt;MB$3</formula>
    </cfRule>
  </conditionalFormatting>
  <conditionalFormatting sqref="MB72:MN72">
    <cfRule type="expression" dxfId="741" priority="190">
      <formula>НачИнвП_Дата&gt;MB$3</formula>
    </cfRule>
  </conditionalFormatting>
  <conditionalFormatting sqref="MB75:MN75">
    <cfRule type="expression" dxfId="740" priority="189">
      <formula>НачИнвП_Дата&gt;MB$3</formula>
    </cfRule>
  </conditionalFormatting>
  <conditionalFormatting sqref="MO30:NA37">
    <cfRule type="expression" dxfId="739" priority="188">
      <formula>НачИнвП_Дата&gt;MO$3</formula>
    </cfRule>
  </conditionalFormatting>
  <conditionalFormatting sqref="MO12:NA29">
    <cfRule type="expression" dxfId="738" priority="186">
      <formula>КИнвП_Дата&lt;MO$3</formula>
    </cfRule>
    <cfRule type="expression" dxfId="737" priority="187">
      <formula>НачИнвП_Дата&gt;MO$3</formula>
    </cfRule>
  </conditionalFormatting>
  <conditionalFormatting sqref="MO7:NA7">
    <cfRule type="expression" dxfId="736" priority="185">
      <formula>"И(СМЕЩ(A$1;0;-1;1;1)=ДАТА(ГОД(СМЕЩ(A$1;0;-1;1;1));12;31);СМЕЩ(A$1;0;-2;1;1)&lt;&gt;ДАТА(ГОД(СМЕЩ(A$1;0;-1;1;1));12;31))"</formula>
    </cfRule>
  </conditionalFormatting>
  <conditionalFormatting sqref="MS7:MV7">
    <cfRule type="expression" dxfId="735" priority="184">
      <formula>"И(СМЕЩ(A$1;0;-1;1;1)=ДАТА(ГОД(СМЕЩ(A$1;0;-1;1;1));12;31);СМЕЩ(A$1;0;-2;1;1)&lt;&gt;ДАТА(ГОД(СМЕЩ(A$1;0;-1;1;1));12;31))"</formula>
    </cfRule>
  </conditionalFormatting>
  <conditionalFormatting sqref="MO7:NA7 MO8:MY8 MY9:MY11 MO39:NA49 MO74:NA74 MO51:NA57 MO81:NA94 NA80 MO76:NA79">
    <cfRule type="expression" dxfId="734" priority="183">
      <formula>НачИнвП_Дата&gt;MO$3</formula>
    </cfRule>
  </conditionalFormatting>
  <conditionalFormatting sqref="NA8:NA11">
    <cfRule type="expression" dxfId="733" priority="182">
      <formula>НачИнвП_Дата&gt;NA$3</formula>
    </cfRule>
  </conditionalFormatting>
  <conditionalFormatting sqref="NA90">
    <cfRule type="expression" dxfId="732" priority="181">
      <formula>НачИнвП_Дата&gt;NA$3</formula>
    </cfRule>
  </conditionalFormatting>
  <conditionalFormatting sqref="MZ8:MZ11">
    <cfRule type="expression" dxfId="731" priority="180">
      <formula>НачИнвП_Дата&gt;MZ$3</formula>
    </cfRule>
  </conditionalFormatting>
  <conditionalFormatting sqref="MO9:MX11">
    <cfRule type="expression" dxfId="730" priority="179">
      <formula>НачИнвП_Дата&gt;MO$3</formula>
    </cfRule>
  </conditionalFormatting>
  <conditionalFormatting sqref="MY38">
    <cfRule type="expression" dxfId="729" priority="177">
      <formula>КИнвП_Дата&lt;MY$3</formula>
    </cfRule>
    <cfRule type="expression" dxfId="728" priority="178">
      <formula>НачИнвП_Дата&gt;MY$3</formula>
    </cfRule>
  </conditionalFormatting>
  <conditionalFormatting sqref="NA38">
    <cfRule type="expression" dxfId="727" priority="175">
      <formula>КИнвП_Дата&lt;NA$3</formula>
    </cfRule>
    <cfRule type="expression" dxfId="726" priority="176">
      <formula>НачИнвП_Дата&gt;NA$3</formula>
    </cfRule>
  </conditionalFormatting>
  <conditionalFormatting sqref="MZ38">
    <cfRule type="expression" dxfId="725" priority="173">
      <formula>КИнвП_Дата&lt;MZ$3</formula>
    </cfRule>
    <cfRule type="expression" dxfId="724" priority="174">
      <formula>НачИнвП_Дата&gt;MZ$3</formula>
    </cfRule>
  </conditionalFormatting>
  <conditionalFormatting sqref="MO38:MX38">
    <cfRule type="expression" dxfId="723" priority="171">
      <formula>КИнвП_Дата&lt;MO$3</formula>
    </cfRule>
    <cfRule type="expression" dxfId="722" priority="172">
      <formula>НачИнвП_Дата&gt;MO$3</formula>
    </cfRule>
  </conditionalFormatting>
  <conditionalFormatting sqref="MO50:MX50">
    <cfRule type="expression" dxfId="721" priority="163">
      <formula>КИнвП_Дата&lt;MO$3</formula>
    </cfRule>
    <cfRule type="expression" dxfId="720" priority="164">
      <formula>НачИнвП_Дата&gt;MO$3</formula>
    </cfRule>
  </conditionalFormatting>
  <conditionalFormatting sqref="MY50">
    <cfRule type="expression" dxfId="719" priority="169">
      <formula>КИнвП_Дата&lt;MY$3</formula>
    </cfRule>
    <cfRule type="expression" dxfId="718" priority="170">
      <formula>НачИнвП_Дата&gt;MY$3</formula>
    </cfRule>
  </conditionalFormatting>
  <conditionalFormatting sqref="NA50">
    <cfRule type="expression" dxfId="717" priority="167">
      <formula>КИнвП_Дата&lt;NA$3</formula>
    </cfRule>
    <cfRule type="expression" dxfId="716" priority="168">
      <formula>НачИнвП_Дата&gt;NA$3</formula>
    </cfRule>
  </conditionalFormatting>
  <conditionalFormatting sqref="MZ50">
    <cfRule type="expression" dxfId="715" priority="165">
      <formula>КИнвП_Дата&lt;MZ$3</formula>
    </cfRule>
    <cfRule type="expression" dxfId="714" priority="166">
      <formula>НачИнвП_Дата&gt;MZ$3</formula>
    </cfRule>
  </conditionalFormatting>
  <conditionalFormatting sqref="MO58:MX58">
    <cfRule type="expression" dxfId="713" priority="155">
      <formula>КИнвП_Дата&lt;MO$3</formula>
    </cfRule>
    <cfRule type="expression" dxfId="712" priority="156">
      <formula>НачИнвП_Дата&gt;MO$3</formula>
    </cfRule>
  </conditionalFormatting>
  <conditionalFormatting sqref="MY58">
    <cfRule type="expression" dxfId="711" priority="161">
      <formula>КИнвП_Дата&lt;MY$3</formula>
    </cfRule>
    <cfRule type="expression" dxfId="710" priority="162">
      <formula>НачИнвП_Дата&gt;MY$3</formula>
    </cfRule>
  </conditionalFormatting>
  <conditionalFormatting sqref="NA58">
    <cfRule type="expression" dxfId="709" priority="159">
      <formula>КИнвП_Дата&lt;NA$3</formula>
    </cfRule>
    <cfRule type="expression" dxfId="708" priority="160">
      <formula>НачИнвП_Дата&gt;NA$3</formula>
    </cfRule>
  </conditionalFormatting>
  <conditionalFormatting sqref="MZ58">
    <cfRule type="expression" dxfId="707" priority="157">
      <formula>КИнвП_Дата&lt;MZ$3</formula>
    </cfRule>
    <cfRule type="expression" dxfId="706" priority="158">
      <formula>НачИнвП_Дата&gt;MZ$3</formula>
    </cfRule>
  </conditionalFormatting>
  <conditionalFormatting sqref="MO67:NA71 MO73:NA73">
    <cfRule type="expression" dxfId="705" priority="154">
      <formula>НачИнвП_Дата&gt;MO$3</formula>
    </cfRule>
  </conditionalFormatting>
  <conditionalFormatting sqref="MO66:MX66">
    <cfRule type="expression" dxfId="704" priority="146">
      <formula>КИнвП_Дата&lt;MO$3</formula>
    </cfRule>
    <cfRule type="expression" dxfId="703" priority="147">
      <formula>НачИнвП_Дата&gt;MO$3</formula>
    </cfRule>
  </conditionalFormatting>
  <conditionalFormatting sqref="MY66">
    <cfRule type="expression" dxfId="702" priority="152">
      <formula>КИнвП_Дата&lt;MY$3</formula>
    </cfRule>
    <cfRule type="expression" dxfId="701" priority="153">
      <formula>НачИнвП_Дата&gt;MY$3</formula>
    </cfRule>
  </conditionalFormatting>
  <conditionalFormatting sqref="NA66">
    <cfRule type="expression" dxfId="700" priority="150">
      <formula>КИнвП_Дата&lt;NA$3</formula>
    </cfRule>
    <cfRule type="expression" dxfId="699" priority="151">
      <formula>НачИнвП_Дата&gt;NA$3</formula>
    </cfRule>
  </conditionalFormatting>
  <conditionalFormatting sqref="MZ66">
    <cfRule type="expression" dxfId="698" priority="148">
      <formula>КИнвП_Дата&lt;MZ$3</formula>
    </cfRule>
    <cfRule type="expression" dxfId="697" priority="149">
      <formula>НачИнвП_Дата&gt;MZ$3</formula>
    </cfRule>
  </conditionalFormatting>
  <conditionalFormatting sqref="MO59:NA65">
    <cfRule type="expression" dxfId="696" priority="145">
      <formula>НачИнвП_Дата&gt;MO$3</formula>
    </cfRule>
  </conditionalFormatting>
  <conditionalFormatting sqref="MO80:MZ80">
    <cfRule type="expression" dxfId="695" priority="144">
      <formula>НачИнвП_Дата&gt;MO$3</formula>
    </cfRule>
  </conditionalFormatting>
  <conditionalFormatting sqref="MO72:NA72">
    <cfRule type="expression" dxfId="694" priority="143">
      <formula>НачИнвП_Дата&gt;MO$3</formula>
    </cfRule>
  </conditionalFormatting>
  <conditionalFormatting sqref="MO75:NA75">
    <cfRule type="expression" dxfId="693" priority="142">
      <formula>НачИнвП_Дата&gt;MO$3</formula>
    </cfRule>
  </conditionalFormatting>
  <conditionalFormatting sqref="NB30:NN37">
    <cfRule type="expression" dxfId="692" priority="141">
      <formula>НачИнвП_Дата&gt;NB$3</formula>
    </cfRule>
  </conditionalFormatting>
  <conditionalFormatting sqref="NB12:NN29">
    <cfRule type="expression" dxfId="691" priority="139">
      <formula>КИнвП_Дата&lt;NB$3</formula>
    </cfRule>
    <cfRule type="expression" dxfId="690" priority="140">
      <formula>НачИнвП_Дата&gt;NB$3</formula>
    </cfRule>
  </conditionalFormatting>
  <conditionalFormatting sqref="NB7:NN7">
    <cfRule type="expression" dxfId="689" priority="138">
      <formula>"И(СМЕЩ(A$1;0;-1;1;1)=ДАТА(ГОД(СМЕЩ(A$1;0;-1;1;1));12;31);СМЕЩ(A$1;0;-2;1;1)&lt;&gt;ДАТА(ГОД(СМЕЩ(A$1;0;-1;1;1));12;31))"</formula>
    </cfRule>
  </conditionalFormatting>
  <conditionalFormatting sqref="NF7:NI7">
    <cfRule type="expression" dxfId="688" priority="137">
      <formula>"И(СМЕЩ(A$1;0;-1;1;1)=ДАТА(ГОД(СМЕЩ(A$1;0;-1;1;1));12;31);СМЕЩ(A$1;0;-2;1;1)&lt;&gt;ДАТА(ГОД(СМЕЩ(A$1;0;-1;1;1));12;31))"</formula>
    </cfRule>
  </conditionalFormatting>
  <conditionalFormatting sqref="NB7:NN7 NB8:NL8 NL9:NL11 NB39:NN49 NB74:NN74 NB51:NN57 NB81:NN94 NN80 NB76:NN79">
    <cfRule type="expression" dxfId="687" priority="136">
      <formula>НачИнвП_Дата&gt;NB$3</formula>
    </cfRule>
  </conditionalFormatting>
  <conditionalFormatting sqref="NN8:NN11">
    <cfRule type="expression" dxfId="686" priority="135">
      <formula>НачИнвП_Дата&gt;NN$3</formula>
    </cfRule>
  </conditionalFormatting>
  <conditionalFormatting sqref="NN90">
    <cfRule type="expression" dxfId="685" priority="134">
      <formula>НачИнвП_Дата&gt;NN$3</formula>
    </cfRule>
  </conditionalFormatting>
  <conditionalFormatting sqref="NM8:NM11">
    <cfRule type="expression" dxfId="684" priority="133">
      <formula>НачИнвП_Дата&gt;NM$3</formula>
    </cfRule>
  </conditionalFormatting>
  <conditionalFormatting sqref="NB9:NK11">
    <cfRule type="expression" dxfId="683" priority="132">
      <formula>НачИнвП_Дата&gt;NB$3</formula>
    </cfRule>
  </conditionalFormatting>
  <conditionalFormatting sqref="NL38">
    <cfRule type="expression" dxfId="682" priority="130">
      <formula>КИнвП_Дата&lt;NL$3</formula>
    </cfRule>
    <cfRule type="expression" dxfId="681" priority="131">
      <formula>НачИнвП_Дата&gt;NL$3</formula>
    </cfRule>
  </conditionalFormatting>
  <conditionalFormatting sqref="NN38">
    <cfRule type="expression" dxfId="680" priority="128">
      <formula>КИнвП_Дата&lt;NN$3</formula>
    </cfRule>
    <cfRule type="expression" dxfId="679" priority="129">
      <formula>НачИнвП_Дата&gt;NN$3</formula>
    </cfRule>
  </conditionalFormatting>
  <conditionalFormatting sqref="NM38">
    <cfRule type="expression" dxfId="678" priority="126">
      <formula>КИнвП_Дата&lt;NM$3</formula>
    </cfRule>
    <cfRule type="expression" dxfId="677" priority="127">
      <formula>НачИнвП_Дата&gt;NM$3</formula>
    </cfRule>
  </conditionalFormatting>
  <conditionalFormatting sqref="NB38:NK38">
    <cfRule type="expression" dxfId="676" priority="124">
      <formula>КИнвП_Дата&lt;NB$3</formula>
    </cfRule>
    <cfRule type="expression" dxfId="675" priority="125">
      <formula>НачИнвП_Дата&gt;NB$3</formula>
    </cfRule>
  </conditionalFormatting>
  <conditionalFormatting sqref="NB50:NK50">
    <cfRule type="expression" dxfId="674" priority="116">
      <formula>КИнвП_Дата&lt;NB$3</formula>
    </cfRule>
    <cfRule type="expression" dxfId="673" priority="117">
      <formula>НачИнвП_Дата&gt;NB$3</formula>
    </cfRule>
  </conditionalFormatting>
  <conditionalFormatting sqref="NL50">
    <cfRule type="expression" dxfId="672" priority="122">
      <formula>КИнвП_Дата&lt;NL$3</formula>
    </cfRule>
    <cfRule type="expression" dxfId="671" priority="123">
      <formula>НачИнвП_Дата&gt;NL$3</formula>
    </cfRule>
  </conditionalFormatting>
  <conditionalFormatting sqref="NN50">
    <cfRule type="expression" dxfId="670" priority="120">
      <formula>КИнвП_Дата&lt;NN$3</formula>
    </cfRule>
    <cfRule type="expression" dxfId="669" priority="121">
      <formula>НачИнвП_Дата&gt;NN$3</formula>
    </cfRule>
  </conditionalFormatting>
  <conditionalFormatting sqref="NM50">
    <cfRule type="expression" dxfId="668" priority="118">
      <formula>КИнвП_Дата&lt;NM$3</formula>
    </cfRule>
    <cfRule type="expression" dxfId="667" priority="119">
      <formula>НачИнвП_Дата&gt;NM$3</formula>
    </cfRule>
  </conditionalFormatting>
  <conditionalFormatting sqref="NB58:NK58">
    <cfRule type="expression" dxfId="666" priority="108">
      <formula>КИнвП_Дата&lt;NB$3</formula>
    </cfRule>
    <cfRule type="expression" dxfId="665" priority="109">
      <formula>НачИнвП_Дата&gt;NB$3</formula>
    </cfRule>
  </conditionalFormatting>
  <conditionalFormatting sqref="NL58">
    <cfRule type="expression" dxfId="664" priority="114">
      <formula>КИнвП_Дата&lt;NL$3</formula>
    </cfRule>
    <cfRule type="expression" dxfId="663" priority="115">
      <formula>НачИнвП_Дата&gt;NL$3</formula>
    </cfRule>
  </conditionalFormatting>
  <conditionalFormatting sqref="NN58">
    <cfRule type="expression" dxfId="662" priority="112">
      <formula>КИнвП_Дата&lt;NN$3</formula>
    </cfRule>
    <cfRule type="expression" dxfId="661" priority="113">
      <formula>НачИнвП_Дата&gt;NN$3</formula>
    </cfRule>
  </conditionalFormatting>
  <conditionalFormatting sqref="NM58">
    <cfRule type="expression" dxfId="660" priority="110">
      <formula>КИнвП_Дата&lt;NM$3</formula>
    </cfRule>
    <cfRule type="expression" dxfId="659" priority="111">
      <formula>НачИнвП_Дата&gt;NM$3</formula>
    </cfRule>
  </conditionalFormatting>
  <conditionalFormatting sqref="NB67:NN71 NB73:NN73">
    <cfRule type="expression" dxfId="658" priority="107">
      <formula>НачИнвП_Дата&gt;NB$3</formula>
    </cfRule>
  </conditionalFormatting>
  <conditionalFormatting sqref="NB66:NK66">
    <cfRule type="expression" dxfId="657" priority="99">
      <formula>КИнвП_Дата&lt;NB$3</formula>
    </cfRule>
    <cfRule type="expression" dxfId="656" priority="100">
      <formula>НачИнвП_Дата&gt;NB$3</formula>
    </cfRule>
  </conditionalFormatting>
  <conditionalFormatting sqref="NL66">
    <cfRule type="expression" dxfId="655" priority="105">
      <formula>КИнвП_Дата&lt;NL$3</formula>
    </cfRule>
    <cfRule type="expression" dxfId="654" priority="106">
      <formula>НачИнвП_Дата&gt;NL$3</formula>
    </cfRule>
  </conditionalFormatting>
  <conditionalFormatting sqref="NN66">
    <cfRule type="expression" dxfId="653" priority="103">
      <formula>КИнвП_Дата&lt;NN$3</formula>
    </cfRule>
    <cfRule type="expression" dxfId="652" priority="104">
      <formula>НачИнвП_Дата&gt;NN$3</formula>
    </cfRule>
  </conditionalFormatting>
  <conditionalFormatting sqref="NM66">
    <cfRule type="expression" dxfId="651" priority="101">
      <formula>КИнвП_Дата&lt;NM$3</formula>
    </cfRule>
    <cfRule type="expression" dxfId="650" priority="102">
      <formula>НачИнвП_Дата&gt;NM$3</formula>
    </cfRule>
  </conditionalFormatting>
  <conditionalFormatting sqref="NB59:NN65">
    <cfRule type="expression" dxfId="649" priority="98">
      <formula>НачИнвП_Дата&gt;NB$3</formula>
    </cfRule>
  </conditionalFormatting>
  <conditionalFormatting sqref="NB80:NM80">
    <cfRule type="expression" dxfId="648" priority="97">
      <formula>НачИнвП_Дата&gt;NB$3</formula>
    </cfRule>
  </conditionalFormatting>
  <conditionalFormatting sqref="NB72:NN72">
    <cfRule type="expression" dxfId="647" priority="96">
      <formula>НачИнвП_Дата&gt;NB$3</formula>
    </cfRule>
  </conditionalFormatting>
  <conditionalFormatting sqref="NB75:NN75">
    <cfRule type="expression" dxfId="646" priority="95">
      <formula>НачИнвП_Дата&gt;NB$3</formula>
    </cfRule>
  </conditionalFormatting>
  <conditionalFormatting sqref="NO30:OA37">
    <cfRule type="expression" dxfId="645" priority="94">
      <formula>НачИнвП_Дата&gt;NO$3</formula>
    </cfRule>
  </conditionalFormatting>
  <conditionalFormatting sqref="NO12:OA29">
    <cfRule type="expression" dxfId="644" priority="92">
      <formula>КИнвП_Дата&lt;NO$3</formula>
    </cfRule>
    <cfRule type="expression" dxfId="643" priority="93">
      <formula>НачИнвП_Дата&gt;NO$3</formula>
    </cfRule>
  </conditionalFormatting>
  <conditionalFormatting sqref="NO7:OA7">
    <cfRule type="expression" dxfId="642" priority="91">
      <formula>"И(СМЕЩ(A$1;0;-1;1;1)=ДАТА(ГОД(СМЕЩ(A$1;0;-1;1;1));12;31);СМЕЩ(A$1;0;-2;1;1)&lt;&gt;ДАТА(ГОД(СМЕЩ(A$1;0;-1;1;1));12;31))"</formula>
    </cfRule>
  </conditionalFormatting>
  <conditionalFormatting sqref="NS7:NV7">
    <cfRule type="expression" dxfId="641" priority="90">
      <formula>"И(СМЕЩ(A$1;0;-1;1;1)=ДАТА(ГОД(СМЕЩ(A$1;0;-1;1;1));12;31);СМЕЩ(A$1;0;-2;1;1)&lt;&gt;ДАТА(ГОД(СМЕЩ(A$1;0;-1;1;1));12;31))"</formula>
    </cfRule>
  </conditionalFormatting>
  <conditionalFormatting sqref="NO7:OA7 NO8:NY8 NY9:NY11 NO39:OA49 NO74:OA74 NO51:OA57 NO81:OA94 OA80 NO76:OA79">
    <cfRule type="expression" dxfId="640" priority="89">
      <formula>НачИнвП_Дата&gt;NO$3</formula>
    </cfRule>
  </conditionalFormatting>
  <conditionalFormatting sqref="OA8:OA11">
    <cfRule type="expression" dxfId="639" priority="88">
      <formula>НачИнвП_Дата&gt;OA$3</formula>
    </cfRule>
  </conditionalFormatting>
  <conditionalFormatting sqref="OA90">
    <cfRule type="expression" dxfId="638" priority="87">
      <formula>НачИнвП_Дата&gt;OA$3</formula>
    </cfRule>
  </conditionalFormatting>
  <conditionalFormatting sqref="NZ8:NZ11">
    <cfRule type="expression" dxfId="637" priority="86">
      <formula>НачИнвП_Дата&gt;NZ$3</formula>
    </cfRule>
  </conditionalFormatting>
  <conditionalFormatting sqref="NO9:NX11">
    <cfRule type="expression" dxfId="636" priority="85">
      <formula>НачИнвП_Дата&gt;NO$3</formula>
    </cfRule>
  </conditionalFormatting>
  <conditionalFormatting sqref="NY38">
    <cfRule type="expression" dxfId="635" priority="83">
      <formula>КИнвП_Дата&lt;NY$3</formula>
    </cfRule>
    <cfRule type="expression" dxfId="634" priority="84">
      <formula>НачИнвП_Дата&gt;NY$3</formula>
    </cfRule>
  </conditionalFormatting>
  <conditionalFormatting sqref="OA38">
    <cfRule type="expression" dxfId="633" priority="81">
      <formula>КИнвП_Дата&lt;OA$3</formula>
    </cfRule>
    <cfRule type="expression" dxfId="632" priority="82">
      <formula>НачИнвП_Дата&gt;OA$3</formula>
    </cfRule>
  </conditionalFormatting>
  <conditionalFormatting sqref="NZ38">
    <cfRule type="expression" dxfId="631" priority="79">
      <formula>КИнвП_Дата&lt;NZ$3</formula>
    </cfRule>
    <cfRule type="expression" dxfId="630" priority="80">
      <formula>НачИнвП_Дата&gt;NZ$3</formula>
    </cfRule>
  </conditionalFormatting>
  <conditionalFormatting sqref="NO38:NX38">
    <cfRule type="expression" dxfId="629" priority="77">
      <formula>КИнвП_Дата&lt;NO$3</formula>
    </cfRule>
    <cfRule type="expression" dxfId="628" priority="78">
      <formula>НачИнвП_Дата&gt;NO$3</formula>
    </cfRule>
  </conditionalFormatting>
  <conditionalFormatting sqref="NO50:NX50">
    <cfRule type="expression" dxfId="627" priority="69">
      <formula>КИнвП_Дата&lt;NO$3</formula>
    </cfRule>
    <cfRule type="expression" dxfId="626" priority="70">
      <formula>НачИнвП_Дата&gt;NO$3</formula>
    </cfRule>
  </conditionalFormatting>
  <conditionalFormatting sqref="NY50">
    <cfRule type="expression" dxfId="625" priority="75">
      <formula>КИнвП_Дата&lt;NY$3</formula>
    </cfRule>
    <cfRule type="expression" dxfId="624" priority="76">
      <formula>НачИнвП_Дата&gt;NY$3</formula>
    </cfRule>
  </conditionalFormatting>
  <conditionalFormatting sqref="OA50">
    <cfRule type="expression" dxfId="623" priority="73">
      <formula>КИнвП_Дата&lt;OA$3</formula>
    </cfRule>
    <cfRule type="expression" dxfId="622" priority="74">
      <formula>НачИнвП_Дата&gt;OA$3</formula>
    </cfRule>
  </conditionalFormatting>
  <conditionalFormatting sqref="NZ50">
    <cfRule type="expression" dxfId="621" priority="71">
      <formula>КИнвП_Дата&lt;NZ$3</formula>
    </cfRule>
    <cfRule type="expression" dxfId="620" priority="72">
      <formula>НачИнвП_Дата&gt;NZ$3</formula>
    </cfRule>
  </conditionalFormatting>
  <conditionalFormatting sqref="NO58:NX58">
    <cfRule type="expression" dxfId="619" priority="61">
      <formula>КИнвП_Дата&lt;NO$3</formula>
    </cfRule>
    <cfRule type="expression" dxfId="618" priority="62">
      <formula>НачИнвП_Дата&gt;NO$3</formula>
    </cfRule>
  </conditionalFormatting>
  <conditionalFormatting sqref="NY58">
    <cfRule type="expression" dxfId="617" priority="67">
      <formula>КИнвП_Дата&lt;NY$3</formula>
    </cfRule>
    <cfRule type="expression" dxfId="616" priority="68">
      <formula>НачИнвП_Дата&gt;NY$3</formula>
    </cfRule>
  </conditionalFormatting>
  <conditionalFormatting sqref="OA58">
    <cfRule type="expression" dxfId="615" priority="65">
      <formula>КИнвП_Дата&lt;OA$3</formula>
    </cfRule>
    <cfRule type="expression" dxfId="614" priority="66">
      <formula>НачИнвП_Дата&gt;OA$3</formula>
    </cfRule>
  </conditionalFormatting>
  <conditionalFormatting sqref="NZ58">
    <cfRule type="expression" dxfId="613" priority="63">
      <formula>КИнвП_Дата&lt;NZ$3</formula>
    </cfRule>
    <cfRule type="expression" dxfId="612" priority="64">
      <formula>НачИнвП_Дата&gt;NZ$3</formula>
    </cfRule>
  </conditionalFormatting>
  <conditionalFormatting sqref="NO67:OA71 NO73:OA73">
    <cfRule type="expression" dxfId="611" priority="60">
      <formula>НачИнвП_Дата&gt;NO$3</formula>
    </cfRule>
  </conditionalFormatting>
  <conditionalFormatting sqref="NO66:NX66">
    <cfRule type="expression" dxfId="610" priority="52">
      <formula>КИнвП_Дата&lt;NO$3</formula>
    </cfRule>
    <cfRule type="expression" dxfId="609" priority="53">
      <formula>НачИнвП_Дата&gt;NO$3</formula>
    </cfRule>
  </conditionalFormatting>
  <conditionalFormatting sqref="NY66">
    <cfRule type="expression" dxfId="608" priority="58">
      <formula>КИнвП_Дата&lt;NY$3</formula>
    </cfRule>
    <cfRule type="expression" dxfId="607" priority="59">
      <formula>НачИнвП_Дата&gt;NY$3</formula>
    </cfRule>
  </conditionalFormatting>
  <conditionalFormatting sqref="OA66">
    <cfRule type="expression" dxfId="606" priority="56">
      <formula>КИнвП_Дата&lt;OA$3</formula>
    </cfRule>
    <cfRule type="expression" dxfId="605" priority="57">
      <formula>НачИнвП_Дата&gt;OA$3</formula>
    </cfRule>
  </conditionalFormatting>
  <conditionalFormatting sqref="NZ66">
    <cfRule type="expression" dxfId="604" priority="54">
      <formula>КИнвП_Дата&lt;NZ$3</formula>
    </cfRule>
    <cfRule type="expression" dxfId="603" priority="55">
      <formula>НачИнвП_Дата&gt;NZ$3</formula>
    </cfRule>
  </conditionalFormatting>
  <conditionalFormatting sqref="NO59:OA65">
    <cfRule type="expression" dxfId="602" priority="51">
      <formula>НачИнвП_Дата&gt;NO$3</formula>
    </cfRule>
  </conditionalFormatting>
  <conditionalFormatting sqref="NO80:NZ80">
    <cfRule type="expression" dxfId="601" priority="50">
      <formula>НачИнвП_Дата&gt;NO$3</formula>
    </cfRule>
  </conditionalFormatting>
  <conditionalFormatting sqref="NO72:OA72">
    <cfRule type="expression" dxfId="600" priority="49">
      <formula>НачИнвП_Дата&gt;NO$3</formula>
    </cfRule>
  </conditionalFormatting>
  <conditionalFormatting sqref="NO75:OA75">
    <cfRule type="expression" dxfId="599" priority="48">
      <formula>НачИнвП_Дата&gt;NO$3</formula>
    </cfRule>
  </conditionalFormatting>
  <conditionalFormatting sqref="OB30:ON37">
    <cfRule type="expression" dxfId="598" priority="47">
      <formula>НачИнвП_Дата&gt;OB$3</formula>
    </cfRule>
  </conditionalFormatting>
  <conditionalFormatting sqref="OB12:ON29">
    <cfRule type="expression" dxfId="597" priority="45">
      <formula>КИнвП_Дата&lt;OB$3</formula>
    </cfRule>
    <cfRule type="expression" dxfId="596" priority="46">
      <formula>НачИнвП_Дата&gt;OB$3</formula>
    </cfRule>
  </conditionalFormatting>
  <conditionalFormatting sqref="OB7:ON7">
    <cfRule type="expression" dxfId="595" priority="44">
      <formula>"И(СМЕЩ(A$1;0;-1;1;1)=ДАТА(ГОД(СМЕЩ(A$1;0;-1;1;1));12;31);СМЕЩ(A$1;0;-2;1;1)&lt;&gt;ДАТА(ГОД(СМЕЩ(A$1;0;-1;1;1));12;31))"</formula>
    </cfRule>
  </conditionalFormatting>
  <conditionalFormatting sqref="OF7:OI7">
    <cfRule type="expression" dxfId="594" priority="43">
      <formula>"И(СМЕЩ(A$1;0;-1;1;1)=ДАТА(ГОД(СМЕЩ(A$1;0;-1;1;1));12;31);СМЕЩ(A$1;0;-2;1;1)&lt;&gt;ДАТА(ГОД(СМЕЩ(A$1;0;-1;1;1));12;31))"</formula>
    </cfRule>
  </conditionalFormatting>
  <conditionalFormatting sqref="OB7:ON7 OB8:OL8 OL9:OL11 OB39:ON49 OB74:ON74 OB51:ON57 OB81:ON94 ON80 OB76:ON79">
    <cfRule type="expression" dxfId="593" priority="42">
      <formula>НачИнвП_Дата&gt;OB$3</formula>
    </cfRule>
  </conditionalFormatting>
  <conditionalFormatting sqref="ON8:ON11">
    <cfRule type="expression" dxfId="592" priority="41">
      <formula>НачИнвП_Дата&gt;ON$3</formula>
    </cfRule>
  </conditionalFormatting>
  <conditionalFormatting sqref="ON90">
    <cfRule type="expression" dxfId="591" priority="40">
      <formula>НачИнвП_Дата&gt;ON$3</formula>
    </cfRule>
  </conditionalFormatting>
  <conditionalFormatting sqref="OM8:OM11">
    <cfRule type="expression" dxfId="590" priority="39">
      <formula>НачИнвП_Дата&gt;OM$3</formula>
    </cfRule>
  </conditionalFormatting>
  <conditionalFormatting sqref="OB9:OK11">
    <cfRule type="expression" dxfId="589" priority="38">
      <formula>НачИнвП_Дата&gt;OB$3</formula>
    </cfRule>
  </conditionalFormatting>
  <conditionalFormatting sqref="OL38">
    <cfRule type="expression" dxfId="588" priority="36">
      <formula>КИнвП_Дата&lt;OL$3</formula>
    </cfRule>
    <cfRule type="expression" dxfId="587" priority="37">
      <formula>НачИнвП_Дата&gt;OL$3</formula>
    </cfRule>
  </conditionalFormatting>
  <conditionalFormatting sqref="ON38">
    <cfRule type="expression" dxfId="586" priority="34">
      <formula>КИнвП_Дата&lt;ON$3</formula>
    </cfRule>
    <cfRule type="expression" dxfId="585" priority="35">
      <formula>НачИнвП_Дата&gt;ON$3</formula>
    </cfRule>
  </conditionalFormatting>
  <conditionalFormatting sqref="OM38">
    <cfRule type="expression" dxfId="584" priority="32">
      <formula>КИнвП_Дата&lt;OM$3</formula>
    </cfRule>
    <cfRule type="expression" dxfId="583" priority="33">
      <formula>НачИнвП_Дата&gt;OM$3</formula>
    </cfRule>
  </conditionalFormatting>
  <conditionalFormatting sqref="OB38:OK38">
    <cfRule type="expression" dxfId="582" priority="30">
      <formula>КИнвП_Дата&lt;OB$3</formula>
    </cfRule>
    <cfRule type="expression" dxfId="581" priority="31">
      <formula>НачИнвП_Дата&gt;OB$3</formula>
    </cfRule>
  </conditionalFormatting>
  <conditionalFormatting sqref="OB50:OK50">
    <cfRule type="expression" dxfId="580" priority="22">
      <formula>КИнвП_Дата&lt;OB$3</formula>
    </cfRule>
    <cfRule type="expression" dxfId="579" priority="23">
      <formula>НачИнвП_Дата&gt;OB$3</formula>
    </cfRule>
  </conditionalFormatting>
  <conditionalFormatting sqref="OL50">
    <cfRule type="expression" dxfId="578" priority="28">
      <formula>КИнвП_Дата&lt;OL$3</formula>
    </cfRule>
    <cfRule type="expression" dxfId="577" priority="29">
      <formula>НачИнвП_Дата&gt;OL$3</formula>
    </cfRule>
  </conditionalFormatting>
  <conditionalFormatting sqref="ON50">
    <cfRule type="expression" dxfId="576" priority="26">
      <formula>КИнвП_Дата&lt;ON$3</formula>
    </cfRule>
    <cfRule type="expression" dxfId="575" priority="27">
      <formula>НачИнвП_Дата&gt;ON$3</formula>
    </cfRule>
  </conditionalFormatting>
  <conditionalFormatting sqref="OM50">
    <cfRule type="expression" dxfId="574" priority="24">
      <formula>КИнвП_Дата&lt;OM$3</formula>
    </cfRule>
    <cfRule type="expression" dxfId="573" priority="25">
      <formula>НачИнвП_Дата&gt;OM$3</formula>
    </cfRule>
  </conditionalFormatting>
  <conditionalFormatting sqref="OB58:OK58">
    <cfRule type="expression" dxfId="572" priority="14">
      <formula>КИнвП_Дата&lt;OB$3</formula>
    </cfRule>
    <cfRule type="expression" dxfId="571" priority="15">
      <formula>НачИнвП_Дата&gt;OB$3</formula>
    </cfRule>
  </conditionalFormatting>
  <conditionalFormatting sqref="OL58">
    <cfRule type="expression" dxfId="570" priority="20">
      <formula>КИнвП_Дата&lt;OL$3</formula>
    </cfRule>
    <cfRule type="expression" dxfId="569" priority="21">
      <formula>НачИнвП_Дата&gt;OL$3</formula>
    </cfRule>
  </conditionalFormatting>
  <conditionalFormatting sqref="ON58">
    <cfRule type="expression" dxfId="568" priority="18">
      <formula>КИнвП_Дата&lt;ON$3</formula>
    </cfRule>
    <cfRule type="expression" dxfId="567" priority="19">
      <formula>НачИнвП_Дата&gt;ON$3</formula>
    </cfRule>
  </conditionalFormatting>
  <conditionalFormatting sqref="OM58">
    <cfRule type="expression" dxfId="566" priority="16">
      <formula>КИнвП_Дата&lt;OM$3</formula>
    </cfRule>
    <cfRule type="expression" dxfId="565" priority="17">
      <formula>НачИнвП_Дата&gt;OM$3</formula>
    </cfRule>
  </conditionalFormatting>
  <conditionalFormatting sqref="OB67:ON71 OB73:ON73">
    <cfRule type="expression" dxfId="564" priority="13">
      <formula>НачИнвП_Дата&gt;OB$3</formula>
    </cfRule>
  </conditionalFormatting>
  <conditionalFormatting sqref="OB66:OK66">
    <cfRule type="expression" dxfId="563" priority="5">
      <formula>КИнвП_Дата&lt;OB$3</formula>
    </cfRule>
    <cfRule type="expression" dxfId="562" priority="6">
      <formula>НачИнвП_Дата&gt;OB$3</formula>
    </cfRule>
  </conditionalFormatting>
  <conditionalFormatting sqref="OL66">
    <cfRule type="expression" dxfId="561" priority="11">
      <formula>КИнвП_Дата&lt;OL$3</formula>
    </cfRule>
    <cfRule type="expression" dxfId="560" priority="12">
      <formula>НачИнвП_Дата&gt;OL$3</formula>
    </cfRule>
  </conditionalFormatting>
  <conditionalFormatting sqref="ON66">
    <cfRule type="expression" dxfId="559" priority="9">
      <formula>КИнвП_Дата&lt;ON$3</formula>
    </cfRule>
    <cfRule type="expression" dxfId="558" priority="10">
      <formula>НачИнвП_Дата&gt;ON$3</formula>
    </cfRule>
  </conditionalFormatting>
  <conditionalFormatting sqref="OM66">
    <cfRule type="expression" dxfId="557" priority="7">
      <formula>КИнвП_Дата&lt;OM$3</formula>
    </cfRule>
    <cfRule type="expression" dxfId="556" priority="8">
      <formula>НачИнвП_Дата&gt;OM$3</formula>
    </cfRule>
  </conditionalFormatting>
  <conditionalFormatting sqref="OB59:ON65">
    <cfRule type="expression" dxfId="555" priority="4">
      <formula>НачИнвП_Дата&gt;OB$3</formula>
    </cfRule>
  </conditionalFormatting>
  <conditionalFormatting sqref="OB80:OM80">
    <cfRule type="expression" dxfId="554" priority="3">
      <formula>НачИнвП_Дата&gt;OB$3</formula>
    </cfRule>
  </conditionalFormatting>
  <conditionalFormatting sqref="OB72:ON72">
    <cfRule type="expression" dxfId="553" priority="2">
      <formula>НачИнвП_Дата&gt;OB$3</formula>
    </cfRule>
  </conditionalFormatting>
  <conditionalFormatting sqref="OB75:ON75">
    <cfRule type="expression" dxfId="552" priority="1">
      <formula>НачИнвП_Дата&gt;OB$3</formula>
    </cfRule>
  </conditionalFormatting>
  <pageMargins left="0.19685039370078741" right="0.19685039370078741" top="0.19685039370078741" bottom="0.19685039370078741" header="0" footer="0"/>
  <pageSetup paperSize="9" scale="47" fitToWidth="0" orientation="landscape" verticalDpi="3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8A0EB-61FE-4219-B3B1-5C4469A8700D}">
  <sheetPr codeName="Лист4">
    <tabColor rgb="FFC00000"/>
    <pageSetUpPr fitToPage="1"/>
  </sheetPr>
  <dimension ref="A1:AL80"/>
  <sheetViews>
    <sheetView topLeftCell="A43" workbookViewId="0">
      <selection activeCell="T9" sqref="T9"/>
    </sheetView>
  </sheetViews>
  <sheetFormatPr defaultRowHeight="15" outlineLevelCol="1"/>
  <cols>
    <col min="1" max="1" width="24.42578125" customWidth="1" outlineLevel="1"/>
    <col min="2" max="5" width="10.85546875" customWidth="1" outlineLevel="1"/>
    <col min="6" max="6" width="11" customWidth="1" outlineLevel="1"/>
    <col min="7" max="9" width="10.85546875" customWidth="1" outlineLevel="1"/>
    <col min="10" max="11" width="11.85546875" customWidth="1" outlineLevel="1"/>
    <col min="12" max="15" width="11.85546875" style="9" customWidth="1" outlineLevel="1"/>
    <col min="17" max="17" width="19.5703125" hidden="1" customWidth="1" outlineLevel="1"/>
    <col min="18" max="18" width="9.28515625" hidden="1" customWidth="1" outlineLevel="1"/>
    <col min="19" max="20" width="9.5703125" hidden="1" customWidth="1" outlineLevel="1"/>
    <col min="21" max="21" width="11" hidden="1" customWidth="1" outlineLevel="1"/>
    <col min="22" max="22" width="10.42578125" hidden="1" customWidth="1" outlineLevel="1"/>
    <col min="23" max="23" width="9.5703125" hidden="1" customWidth="1" outlineLevel="1"/>
    <col min="24" max="24" width="6.7109375" customWidth="1" collapsed="1"/>
    <col min="25" max="25" width="22" bestFit="1" customWidth="1"/>
    <col min="26" max="26" width="22" customWidth="1"/>
    <col min="27" max="27" width="52.28515625" bestFit="1" customWidth="1"/>
    <col min="28" max="28" width="6.140625" customWidth="1"/>
    <col min="29" max="29" width="11.85546875" customWidth="1"/>
    <col min="30" max="30" width="7.85546875" customWidth="1"/>
    <col min="31" max="31" width="12.42578125" customWidth="1"/>
    <col min="32" max="32" width="12.42578125" style="138" customWidth="1"/>
    <col min="33" max="33" width="8.140625" customWidth="1"/>
    <col min="34" max="34" width="9.140625" customWidth="1"/>
    <col min="35" max="35" width="5.5703125" customWidth="1"/>
    <col min="36" max="36" width="3.28515625" customWidth="1"/>
    <col min="37" max="38" width="19.5703125" customWidth="1"/>
  </cols>
  <sheetData>
    <row r="1" spans="1:38" s="12" customFormat="1" ht="18" customHeight="1">
      <c r="A1" s="10"/>
      <c r="B1" s="10"/>
      <c r="C1" s="10"/>
      <c r="D1" s="24">
        <v>1</v>
      </c>
      <c r="E1" s="24">
        <v>2</v>
      </c>
      <c r="F1" s="24">
        <v>3</v>
      </c>
      <c r="G1" s="24">
        <v>4</v>
      </c>
      <c r="H1" s="24">
        <v>5</v>
      </c>
      <c r="I1" s="24">
        <v>6</v>
      </c>
      <c r="J1" s="24">
        <v>7</v>
      </c>
      <c r="K1" s="24">
        <v>8</v>
      </c>
      <c r="L1" s="24">
        <v>9</v>
      </c>
      <c r="M1" s="24">
        <v>10</v>
      </c>
      <c r="N1" s="24">
        <v>11</v>
      </c>
      <c r="O1" s="24">
        <v>12</v>
      </c>
      <c r="P1" s="620" t="s">
        <v>19</v>
      </c>
      <c r="Q1" s="10"/>
      <c r="R1" s="10"/>
      <c r="S1" s="11">
        <f>DATE(YEAR(НачИнвП_Дата),12,31)</f>
        <v>44561</v>
      </c>
      <c r="T1" s="11">
        <f ca="1">DATE(YEAR(OFFSET(T$1,0,-1,1,1))+1,12,31)</f>
        <v>44926</v>
      </c>
      <c r="U1" s="11">
        <f ca="1">DATE(YEAR(OFFSET(U$1,0,-1,1,1))+1,12,31)</f>
        <v>45291</v>
      </c>
      <c r="V1" s="11">
        <f ca="1">DATE(YEAR(OFFSET(V$1,0,-1,1,1))+1,12,31)</f>
        <v>45657</v>
      </c>
      <c r="W1" s="11">
        <f ca="1">DATE(YEAR(OFFSET(W$1,0,-1,1,1))+1,12,31)</f>
        <v>46022</v>
      </c>
      <c r="X1" s="620" t="s">
        <v>20</v>
      </c>
      <c r="Y1" s="270"/>
      <c r="Z1" s="300"/>
      <c r="AF1" s="386"/>
      <c r="AI1" s="621" t="s">
        <v>306</v>
      </c>
    </row>
    <row r="2" spans="1:38" ht="15.75" thickBot="1">
      <c r="A2" s="16"/>
      <c r="B2" s="6"/>
      <c r="C2" s="6"/>
      <c r="D2" s="6"/>
      <c r="E2" s="11"/>
      <c r="F2" s="11"/>
      <c r="G2" s="11"/>
      <c r="H2" s="11"/>
      <c r="I2" s="6"/>
      <c r="J2" s="6"/>
      <c r="K2" s="6"/>
      <c r="L2" s="8"/>
      <c r="M2" s="8"/>
      <c r="N2" s="8"/>
      <c r="O2" s="8"/>
      <c r="P2" s="620"/>
      <c r="Q2" s="16"/>
      <c r="R2" s="6"/>
      <c r="S2" s="6"/>
      <c r="T2" s="6"/>
      <c r="U2" s="6"/>
      <c r="V2" s="6"/>
      <c r="W2" s="6"/>
      <c r="X2" s="620"/>
      <c r="Y2" s="276"/>
      <c r="Z2" s="276"/>
      <c r="AB2" s="196"/>
      <c r="AC2" s="196"/>
      <c r="AD2" s="196"/>
      <c r="AI2" s="621"/>
    </row>
    <row r="3" spans="1:38" ht="57">
      <c r="A3" s="577" t="s">
        <v>15</v>
      </c>
      <c r="B3" s="578" t="s">
        <v>17</v>
      </c>
      <c r="C3" s="579" t="s">
        <v>283</v>
      </c>
      <c r="D3" s="580">
        <f t="shared" ref="D3:O3" si="0">DATE(YEAR(НачИнвП_Дата),D1,1)</f>
        <v>44197</v>
      </c>
      <c r="E3" s="580">
        <f t="shared" si="0"/>
        <v>44228</v>
      </c>
      <c r="F3" s="580">
        <f t="shared" si="0"/>
        <v>44256</v>
      </c>
      <c r="G3" s="580">
        <f t="shared" si="0"/>
        <v>44287</v>
      </c>
      <c r="H3" s="580">
        <f t="shared" si="0"/>
        <v>44317</v>
      </c>
      <c r="I3" s="580">
        <f t="shared" si="0"/>
        <v>44348</v>
      </c>
      <c r="J3" s="580">
        <f t="shared" si="0"/>
        <v>44378</v>
      </c>
      <c r="K3" s="580">
        <f t="shared" si="0"/>
        <v>44409</v>
      </c>
      <c r="L3" s="580">
        <f t="shared" si="0"/>
        <v>44440</v>
      </c>
      <c r="M3" s="580">
        <f t="shared" si="0"/>
        <v>44470</v>
      </c>
      <c r="N3" s="580">
        <f t="shared" si="0"/>
        <v>44501</v>
      </c>
      <c r="O3" s="581">
        <f t="shared" si="0"/>
        <v>44531</v>
      </c>
      <c r="P3" s="620"/>
      <c r="Q3" s="18" t="s">
        <v>15</v>
      </c>
      <c r="R3" s="19" t="s">
        <v>17</v>
      </c>
      <c r="S3" s="23" t="str">
        <f>IF(DAY(S$1)=1,
TEXT(S$1,"[$-ru-RU] МММ;@"),
TEXT(S$1,"[$-ru-RU] ГГГГ;@"))</f>
        <v xml:space="preserve"> 2021</v>
      </c>
      <c r="T3" s="23" t="str">
        <f ca="1">IF(DAY(T$1)=1,
TEXT(T$1,"[$-ru-RU] МММ;@"),
TEXT(T$1,"[$-ru-RU] ГГГГ;@"))</f>
        <v xml:space="preserve"> 2022</v>
      </c>
      <c r="U3" s="23" t="str">
        <f ca="1">IF(DAY(U$1)=1,
TEXT(U$1,"[$-ru-RU] МММ;@"),
TEXT(U$1,"[$-ru-RU] ГГГГ;@"))</f>
        <v xml:space="preserve"> 2023</v>
      </c>
      <c r="V3" s="23" t="str">
        <f ca="1">IF(DAY(V$1)=1,
TEXT(V$1,"[$-ru-RU] МММ;@"),
TEXT(V$1,"[$-ru-RU] ГГГГ;@"))</f>
        <v xml:space="preserve"> 2024</v>
      </c>
      <c r="W3" s="23" t="str">
        <f ca="1">IF(DAY(W$1)=1,
TEXT(W$1,"[$-ru-RU] МММ;@"),
TEXT(W$1,"[$-ru-RU] ГГГГ;@"))</f>
        <v xml:space="preserve"> 2025</v>
      </c>
      <c r="X3" s="620"/>
      <c r="Y3" s="277" t="s">
        <v>322</v>
      </c>
      <c r="Z3" s="384" t="s">
        <v>323</v>
      </c>
      <c r="AA3" s="278" t="s">
        <v>302</v>
      </c>
      <c r="AB3" s="279" t="s">
        <v>26</v>
      </c>
      <c r="AC3" s="280" t="s">
        <v>305</v>
      </c>
      <c r="AD3" s="281" t="s">
        <v>303</v>
      </c>
      <c r="AE3" s="282" t="s">
        <v>304</v>
      </c>
      <c r="AF3" s="387" t="s">
        <v>324</v>
      </c>
      <c r="AG3" s="388" t="s">
        <v>325</v>
      </c>
      <c r="AH3" s="389" t="s">
        <v>319</v>
      </c>
      <c r="AI3" s="621"/>
      <c r="AL3" s="196"/>
    </row>
    <row r="4" spans="1:38" s="262" customFormat="1" ht="15.75" thickBot="1">
      <c r="A4" s="574" t="s">
        <v>268</v>
      </c>
      <c r="B4" s="263" t="s">
        <v>269</v>
      </c>
      <c r="C4" s="263" t="s">
        <v>270</v>
      </c>
      <c r="D4" s="263" t="s">
        <v>271</v>
      </c>
      <c r="E4" s="263" t="s">
        <v>272</v>
      </c>
      <c r="F4" s="263" t="s">
        <v>273</v>
      </c>
      <c r="G4" s="263" t="s">
        <v>274</v>
      </c>
      <c r="H4" s="263" t="s">
        <v>275</v>
      </c>
      <c r="I4" s="263" t="s">
        <v>276</v>
      </c>
      <c r="J4" s="263" t="s">
        <v>277</v>
      </c>
      <c r="K4" s="263" t="s">
        <v>278</v>
      </c>
      <c r="L4" s="263" t="s">
        <v>279</v>
      </c>
      <c r="M4" s="263" t="s">
        <v>280</v>
      </c>
      <c r="N4" s="263" t="s">
        <v>281</v>
      </c>
      <c r="O4" s="576" t="s">
        <v>282</v>
      </c>
      <c r="P4" s="620"/>
      <c r="Q4" s="20" t="s">
        <v>16</v>
      </c>
      <c r="R4" s="21" t="s">
        <v>21</v>
      </c>
      <c r="S4" s="21">
        <v>50</v>
      </c>
      <c r="T4" s="21">
        <v>25</v>
      </c>
      <c r="U4" s="21">
        <v>5</v>
      </c>
      <c r="V4" s="21">
        <v>45</v>
      </c>
      <c r="W4" s="22">
        <v>60</v>
      </c>
      <c r="X4" s="620"/>
      <c r="Y4" s="286" t="s">
        <v>317</v>
      </c>
      <c r="Z4" s="286" t="s">
        <v>40</v>
      </c>
      <c r="AA4" s="287" t="s">
        <v>42</v>
      </c>
      <c r="AB4" s="287"/>
      <c r="AC4" s="288">
        <v>5.9</v>
      </c>
      <c r="AD4" s="289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4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5.9</v>
      </c>
      <c r="AF4" s="394"/>
      <c r="AG4" s="385">
        <f>IF(Цены_спр.[[#This Row],[Группа номенклатуры]]="Культура",1+(1*АЧП!$D$8),0)</f>
        <v>0</v>
      </c>
      <c r="AH4" s="385">
        <f>ROUND(Цены_спр.[[#This Row],[Старт урожайность,%]]*Цены_спр.[[#This Row],[% изм. Урож.]],2)</f>
        <v>0</v>
      </c>
      <c r="AI4" s="621"/>
      <c r="AK4" s="380" t="s">
        <v>320</v>
      </c>
      <c r="AL4" s="262">
        <f>INDEX(Цены_спр.[],MATCH("Бска-3",Цены_спр.[Номенклатура],0),MATCH("Цена, руб./ед. изм.",Цены_спр.[#Headers],0))</f>
        <v>183</v>
      </c>
    </row>
    <row r="5" spans="1:38" ht="16.5" thickTop="1" thickBot="1">
      <c r="A5" s="575" t="s">
        <v>173</v>
      </c>
      <c r="B5" s="15" t="s">
        <v>27</v>
      </c>
      <c r="C5" s="404">
        <f>SUM(Коэф.урожая_год[[#This Row],[4]:[15]])</f>
        <v>1</v>
      </c>
      <c r="D5" s="405"/>
      <c r="E5" s="405"/>
      <c r="F5" s="405"/>
      <c r="G5" s="405"/>
      <c r="H5" s="405"/>
      <c r="I5" s="405">
        <v>0.5</v>
      </c>
      <c r="J5" s="405">
        <v>0.5</v>
      </c>
      <c r="K5" s="405"/>
      <c r="L5" s="405"/>
      <c r="M5" s="405"/>
      <c r="N5" s="405"/>
      <c r="O5" s="405"/>
      <c r="P5" s="620"/>
      <c r="Q5" s="20" t="s">
        <v>22</v>
      </c>
      <c r="R5" s="21"/>
      <c r="S5" s="21"/>
      <c r="T5" s="21"/>
      <c r="U5" s="21"/>
      <c r="V5" s="21"/>
      <c r="W5" s="22"/>
      <c r="X5" s="620"/>
      <c r="Y5" s="286" t="s">
        <v>317</v>
      </c>
      <c r="Z5" s="291" t="s">
        <v>40</v>
      </c>
      <c r="AA5" s="292" t="s">
        <v>43</v>
      </c>
      <c r="AB5" s="292"/>
      <c r="AC5" s="288">
        <v>61</v>
      </c>
      <c r="AD5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5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61</v>
      </c>
      <c r="AF5" s="394"/>
      <c r="AG5" s="385">
        <f>IF(Цены_спр.[[#This Row],[Группа номенклатуры]]="Культура",1+(1*АЧП!$D$8),0)</f>
        <v>0</v>
      </c>
      <c r="AH5" s="385">
        <f>ROUND(Цены_спр.[[#This Row],[Старт урожайность,%]]*Цены_спр.[[#This Row],[% изм. Урож.]],2)</f>
        <v>0</v>
      </c>
      <c r="AI5" s="621"/>
      <c r="AK5" s="381">
        <v>-0.3</v>
      </c>
    </row>
    <row r="6" spans="1:38" ht="15.75" thickTop="1">
      <c r="A6" s="13" t="s">
        <v>174</v>
      </c>
      <c r="B6" s="15" t="s">
        <v>27</v>
      </c>
      <c r="C6" s="404">
        <f>SUM(Коэф.урожая_год[[#This Row],[4]:[15]])</f>
        <v>1</v>
      </c>
      <c r="D6" s="405"/>
      <c r="E6" s="405"/>
      <c r="F6" s="405"/>
      <c r="G6" s="405"/>
      <c r="H6" s="405"/>
      <c r="I6" s="405"/>
      <c r="J6" s="405"/>
      <c r="K6" s="405">
        <v>1</v>
      </c>
      <c r="L6" s="405"/>
      <c r="M6" s="405"/>
      <c r="N6" s="405"/>
      <c r="O6" s="405"/>
      <c r="P6" s="620"/>
      <c r="X6" s="620"/>
      <c r="Y6" s="286" t="s">
        <v>317</v>
      </c>
      <c r="Z6" s="291" t="s">
        <v>40</v>
      </c>
      <c r="AA6" s="292" t="s">
        <v>44</v>
      </c>
      <c r="AB6" s="292" t="s">
        <v>104</v>
      </c>
      <c r="AC6" s="288">
        <v>41</v>
      </c>
      <c r="AD6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6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41</v>
      </c>
      <c r="AF6" s="394"/>
      <c r="AG6" s="385">
        <f>IF(Цены_спр.[[#This Row],[Группа номенклатуры]]="Культура",1+(1*АЧП!$D$8),0)</f>
        <v>0</v>
      </c>
      <c r="AH6" s="385">
        <f>ROUND(Цены_спр.[[#This Row],[Старт урожайность,%]]*Цены_спр.[[#This Row],[% изм. Урож.]],2)</f>
        <v>0</v>
      </c>
      <c r="AI6" s="621"/>
      <c r="AK6" s="381">
        <v>-0.25</v>
      </c>
    </row>
    <row r="7" spans="1:38">
      <c r="A7" s="403" t="s">
        <v>16</v>
      </c>
      <c r="B7" s="15" t="s">
        <v>27</v>
      </c>
      <c r="C7" s="404">
        <f>SUM(Коэф.урожая_год[[#This Row],[4]:[15]])</f>
        <v>1</v>
      </c>
      <c r="D7" s="405"/>
      <c r="E7" s="405"/>
      <c r="F7" s="405"/>
      <c r="G7" s="405"/>
      <c r="H7" s="405"/>
      <c r="I7" s="405">
        <v>0.5</v>
      </c>
      <c r="J7" s="405">
        <v>0.5</v>
      </c>
      <c r="K7" s="405"/>
      <c r="L7" s="405"/>
      <c r="M7" s="405"/>
      <c r="N7" s="405"/>
      <c r="O7" s="405"/>
      <c r="P7" s="620"/>
      <c r="X7" s="620"/>
      <c r="Y7" s="286" t="s">
        <v>317</v>
      </c>
      <c r="Z7" s="291" t="s">
        <v>76</v>
      </c>
      <c r="AA7" s="292" t="s">
        <v>65</v>
      </c>
      <c r="AB7" s="292" t="s">
        <v>104</v>
      </c>
      <c r="AC7" s="288">
        <v>4727.45</v>
      </c>
      <c r="AD7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7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4727.45</v>
      </c>
      <c r="AF7" s="394"/>
      <c r="AG7" s="385">
        <f>IF(Цены_спр.[[#This Row],[Группа номенклатуры]]="Культура",1+(1*АЧП!$D$8),0)</f>
        <v>0</v>
      </c>
      <c r="AH7" s="385">
        <f>ROUND(Цены_спр.[[#This Row],[Старт урожайность,%]]*Цены_спр.[[#This Row],[% изм. Урож.]],2)</f>
        <v>0</v>
      </c>
      <c r="AI7" s="621"/>
      <c r="AK7" s="381">
        <v>-0.2</v>
      </c>
    </row>
    <row r="8" spans="1:38">
      <c r="A8" s="403" t="s">
        <v>175</v>
      </c>
      <c r="B8" s="15" t="s">
        <v>27</v>
      </c>
      <c r="C8" s="404">
        <f>SUM(Коэф.урожая_год[[#This Row],[4]:[15]])</f>
        <v>1</v>
      </c>
      <c r="D8" s="405"/>
      <c r="E8" s="405"/>
      <c r="F8" s="405"/>
      <c r="G8" s="405"/>
      <c r="H8" s="405"/>
      <c r="I8" s="405"/>
      <c r="J8" s="405"/>
      <c r="K8" s="405"/>
      <c r="L8" s="405"/>
      <c r="M8" s="405">
        <v>1</v>
      </c>
      <c r="N8" s="405"/>
      <c r="O8" s="405"/>
      <c r="P8" s="620"/>
      <c r="X8" s="620"/>
      <c r="Y8" s="286" t="s">
        <v>317</v>
      </c>
      <c r="Z8" s="291" t="s">
        <v>76</v>
      </c>
      <c r="AA8" s="292" t="s">
        <v>77</v>
      </c>
      <c r="AB8" s="292"/>
      <c r="AC8" s="288">
        <v>352.95</v>
      </c>
      <c r="AD8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8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352.95</v>
      </c>
      <c r="AF8" s="394"/>
      <c r="AG8" s="385">
        <f>IF(Цены_спр.[[#This Row],[Группа номенклатуры]]="Культура",1+(1*АЧП!$D$8),0)</f>
        <v>0</v>
      </c>
      <c r="AH8" s="385">
        <f>ROUND(Цены_спр.[[#This Row],[Старт урожайность,%]]*Цены_спр.[[#This Row],[% изм. Урож.]],2)</f>
        <v>0</v>
      </c>
      <c r="AI8" s="621"/>
      <c r="AK8" s="381">
        <v>-0.15</v>
      </c>
    </row>
    <row r="9" spans="1:38">
      <c r="A9" s="403" t="s">
        <v>176</v>
      </c>
      <c r="B9" s="15" t="s">
        <v>27</v>
      </c>
      <c r="C9" s="404">
        <f>SUM(Коэф.урожая_год[[#This Row],[4]:[15]])</f>
        <v>1</v>
      </c>
      <c r="D9" s="405"/>
      <c r="E9" s="405"/>
      <c r="F9" s="405"/>
      <c r="G9" s="405"/>
      <c r="H9" s="405"/>
      <c r="I9" s="405"/>
      <c r="J9" s="405">
        <v>1</v>
      </c>
      <c r="K9" s="405"/>
      <c r="L9" s="405"/>
      <c r="M9" s="405"/>
      <c r="N9" s="405"/>
      <c r="O9" s="405"/>
      <c r="P9" s="620"/>
      <c r="X9" s="620"/>
      <c r="Y9" s="286" t="s">
        <v>317</v>
      </c>
      <c r="Z9" s="291" t="s">
        <v>76</v>
      </c>
      <c r="AA9" s="292" t="s">
        <v>78</v>
      </c>
      <c r="AB9" s="292"/>
      <c r="AC9" s="288">
        <v>455</v>
      </c>
      <c r="AD9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9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455</v>
      </c>
      <c r="AF9" s="394"/>
      <c r="AG9" s="385">
        <f>IF(Цены_спр.[[#This Row],[Группа номенклатуры]]="Культура",1+(1*АЧП!$D$8),0)</f>
        <v>0</v>
      </c>
      <c r="AH9" s="385">
        <f>ROUND(Цены_спр.[[#This Row],[Старт урожайность,%]]*Цены_спр.[[#This Row],[% изм. Урож.]],2)</f>
        <v>0</v>
      </c>
      <c r="AI9" s="621"/>
      <c r="AK9" s="381">
        <v>-0.1</v>
      </c>
    </row>
    <row r="10" spans="1:38">
      <c r="A10" s="403" t="s">
        <v>177</v>
      </c>
      <c r="B10" s="15" t="s">
        <v>27</v>
      </c>
      <c r="C10" s="404">
        <f>SUM(Коэф.урожая_год[[#This Row],[4]:[15]])</f>
        <v>1</v>
      </c>
      <c r="D10" s="405"/>
      <c r="E10" s="405"/>
      <c r="F10" s="405"/>
      <c r="G10" s="405"/>
      <c r="H10" s="405"/>
      <c r="I10" s="405"/>
      <c r="J10" s="405"/>
      <c r="K10" s="405">
        <v>0.5</v>
      </c>
      <c r="L10" s="405">
        <v>0.5</v>
      </c>
      <c r="M10" s="405"/>
      <c r="N10" s="405"/>
      <c r="O10" s="405"/>
      <c r="P10" s="620"/>
      <c r="X10" s="620"/>
      <c r="Y10" s="286" t="s">
        <v>317</v>
      </c>
      <c r="Z10" s="291" t="s">
        <v>76</v>
      </c>
      <c r="AA10" s="292" t="s">
        <v>79</v>
      </c>
      <c r="AB10" s="292"/>
      <c r="AC10" s="288">
        <v>262.8</v>
      </c>
      <c r="AD10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10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262.8</v>
      </c>
      <c r="AF10" s="394"/>
      <c r="AG10" s="385">
        <f>IF(Цены_спр.[[#This Row],[Группа номенклатуры]]="Культура",1+(1*АЧП!$D$8),0)</f>
        <v>0</v>
      </c>
      <c r="AH10" s="385">
        <f>ROUND(Цены_спр.[[#This Row],[Старт урожайность,%]]*Цены_спр.[[#This Row],[% изм. Урож.]],2)</f>
        <v>0</v>
      </c>
      <c r="AI10" s="621"/>
      <c r="AK10" s="381">
        <v>-0.05</v>
      </c>
    </row>
    <row r="11" spans="1:38">
      <c r="A11" s="403" t="s">
        <v>12</v>
      </c>
      <c r="B11" s="15" t="s">
        <v>27</v>
      </c>
      <c r="C11" s="404">
        <f>SUM(Коэф.урожая_год[[#This Row],[4]:[15]])</f>
        <v>1</v>
      </c>
      <c r="D11" s="405">
        <v>0</v>
      </c>
      <c r="E11" s="405">
        <v>8.0000000000000002E-3</v>
      </c>
      <c r="F11" s="405">
        <v>0.152</v>
      </c>
      <c r="G11" s="405">
        <v>0.14799999999999999</v>
      </c>
      <c r="H11" s="405">
        <v>0.2</v>
      </c>
      <c r="I11" s="405">
        <v>8.6999999999999994E-2</v>
      </c>
      <c r="J11" s="405">
        <v>0</v>
      </c>
      <c r="K11" s="405">
        <v>0</v>
      </c>
      <c r="L11" s="405">
        <v>1.4999999999999999E-2</v>
      </c>
      <c r="M11" s="405">
        <v>0.18</v>
      </c>
      <c r="N11" s="405">
        <v>0.15</v>
      </c>
      <c r="O11" s="405">
        <v>0.06</v>
      </c>
      <c r="P11" s="620"/>
      <c r="X11" s="620"/>
      <c r="Y11" s="286" t="s">
        <v>317</v>
      </c>
      <c r="Z11" s="291" t="s">
        <v>76</v>
      </c>
      <c r="AA11" s="292" t="s">
        <v>80</v>
      </c>
      <c r="AB11" s="292"/>
      <c r="AC11" s="288">
        <v>913</v>
      </c>
      <c r="AD11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11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913</v>
      </c>
      <c r="AF11" s="394"/>
      <c r="AG11" s="385">
        <f>IF(Цены_спр.[[#This Row],[Группа номенклатуры]]="Культура",1+(1*АЧП!$D$8),0)</f>
        <v>0</v>
      </c>
      <c r="AH11" s="385">
        <f>ROUND(Цены_спр.[[#This Row],[Старт урожайность,%]]*Цены_спр.[[#This Row],[% изм. Урож.]],2)</f>
        <v>0</v>
      </c>
      <c r="AI11" s="621"/>
      <c r="AK11" s="381">
        <v>0</v>
      </c>
    </row>
    <row r="12" spans="1:38">
      <c r="A12" s="403" t="s">
        <v>178</v>
      </c>
      <c r="B12" s="15" t="s">
        <v>27</v>
      </c>
      <c r="C12" s="404">
        <f>SUM(Коэф.урожая_год[[#This Row],[4]:[15]])</f>
        <v>1</v>
      </c>
      <c r="D12" s="405"/>
      <c r="E12" s="405"/>
      <c r="F12" s="405"/>
      <c r="G12" s="405"/>
      <c r="H12" s="405"/>
      <c r="I12" s="405"/>
      <c r="J12" s="405">
        <v>0.5</v>
      </c>
      <c r="K12" s="405">
        <v>0.5</v>
      </c>
      <c r="L12" s="405"/>
      <c r="M12" s="405"/>
      <c r="N12" s="405"/>
      <c r="O12" s="405"/>
      <c r="P12" s="620"/>
      <c r="X12" s="620"/>
      <c r="Y12" s="286" t="s">
        <v>317</v>
      </c>
      <c r="Z12" s="291" t="s">
        <v>76</v>
      </c>
      <c r="AA12" s="292" t="s">
        <v>81</v>
      </c>
      <c r="AB12" s="292"/>
      <c r="AC12" s="288">
        <v>746</v>
      </c>
      <c r="AD12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12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746</v>
      </c>
      <c r="AF12" s="394"/>
      <c r="AG12" s="385">
        <f>IF(Цены_спр.[[#This Row],[Группа номенклатуры]]="Культура",1+(1*АЧП!$D$8),0)</f>
        <v>0</v>
      </c>
      <c r="AH12" s="385">
        <f>ROUND(Цены_спр.[[#This Row],[Старт урожайность,%]]*Цены_спр.[[#This Row],[% изм. Урож.]],2)</f>
        <v>0</v>
      </c>
      <c r="AI12" s="621"/>
      <c r="AK12" s="381">
        <v>0.05</v>
      </c>
    </row>
    <row r="13" spans="1:38">
      <c r="A13" s="403" t="s">
        <v>179</v>
      </c>
      <c r="B13" s="582" t="s">
        <v>27</v>
      </c>
      <c r="C13" s="404">
        <f>SUM(Коэф.урожая_год[[#This Row],[4]:[15]])</f>
        <v>1</v>
      </c>
      <c r="D13" s="405">
        <v>0</v>
      </c>
      <c r="E13" s="405">
        <v>8.0000000000000002E-3</v>
      </c>
      <c r="F13" s="405">
        <v>0.152</v>
      </c>
      <c r="G13" s="405">
        <v>0.14799999999999999</v>
      </c>
      <c r="H13" s="405">
        <v>0.2</v>
      </c>
      <c r="I13" s="405">
        <v>8.6999999999999994E-2</v>
      </c>
      <c r="J13" s="405">
        <v>0</v>
      </c>
      <c r="K13" s="405">
        <v>0</v>
      </c>
      <c r="L13" s="405">
        <v>1.4999999999999999E-2</v>
      </c>
      <c r="M13" s="405">
        <v>0.18</v>
      </c>
      <c r="N13" s="405">
        <v>0.15</v>
      </c>
      <c r="O13" s="405">
        <v>0.06</v>
      </c>
      <c r="P13" s="620"/>
      <c r="X13" s="620"/>
      <c r="Y13" s="286" t="s">
        <v>317</v>
      </c>
      <c r="Z13" s="291" t="s">
        <v>76</v>
      </c>
      <c r="AA13" s="292" t="s">
        <v>98</v>
      </c>
      <c r="AB13" s="292"/>
      <c r="AC13" s="288">
        <v>3216</v>
      </c>
      <c r="AD13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13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3216</v>
      </c>
      <c r="AF13" s="394"/>
      <c r="AG13" s="385">
        <f>IF(Цены_спр.[[#This Row],[Группа номенклатуры]]="Культура",1+(1*АЧП!$D$8),0)</f>
        <v>0</v>
      </c>
      <c r="AH13" s="385">
        <f>ROUND(Цены_спр.[[#This Row],[Старт урожайность,%]]*Цены_спр.[[#This Row],[% изм. Урож.]],2)</f>
        <v>0</v>
      </c>
      <c r="AI13" s="621"/>
      <c r="AK13" s="381">
        <v>0.1</v>
      </c>
    </row>
    <row r="14" spans="1:38">
      <c r="Y14" s="286" t="s">
        <v>317</v>
      </c>
      <c r="Z14" s="291" t="s">
        <v>76</v>
      </c>
      <c r="AA14" s="292" t="s">
        <v>82</v>
      </c>
      <c r="AB14" s="292"/>
      <c r="AC14" s="288">
        <v>183</v>
      </c>
      <c r="AD14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14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183</v>
      </c>
      <c r="AF14" s="394"/>
      <c r="AG14" s="385">
        <f>IF(Цены_спр.[[#This Row],[Группа номенклатуры]]="Культура",1+(1*АЧП!$D$8),0)</f>
        <v>0</v>
      </c>
      <c r="AH14" s="385">
        <f>ROUND(Цены_спр.[[#This Row],[Старт урожайность,%]]*Цены_спр.[[#This Row],[% изм. Урож.]],2)</f>
        <v>0</v>
      </c>
      <c r="AK14" s="382">
        <v>0.15</v>
      </c>
    </row>
    <row r="15" spans="1:38" ht="15.75" thickBot="1">
      <c r="A15" s="554" t="s">
        <v>12</v>
      </c>
      <c r="Y15" s="286" t="s">
        <v>317</v>
      </c>
      <c r="Z15" s="291" t="s">
        <v>76</v>
      </c>
      <c r="AA15" s="292" t="s">
        <v>83</v>
      </c>
      <c r="AB15" s="292"/>
      <c r="AC15" s="288">
        <v>165</v>
      </c>
      <c r="AD15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15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165</v>
      </c>
      <c r="AF15" s="394"/>
      <c r="AG15" s="385">
        <f>IF(Цены_спр.[[#This Row],[Группа номенклатуры]]="Культура",1+(1*АЧП!$D$8),0)</f>
        <v>0</v>
      </c>
      <c r="AH15" s="385">
        <f>ROUND(Цены_спр.[[#This Row],[Старт урожайность,%]]*Цены_спр.[[#This Row],[% изм. Урож.]],2)</f>
        <v>0</v>
      </c>
      <c r="AK15" s="382">
        <v>0.2</v>
      </c>
    </row>
    <row r="16" spans="1:38" ht="28.5">
      <c r="A16" s="558" t="s">
        <v>312</v>
      </c>
      <c r="B16" s="559" t="s">
        <v>17</v>
      </c>
      <c r="C16" s="560" t="s">
        <v>283</v>
      </c>
      <c r="D16" s="561">
        <v>1</v>
      </c>
      <c r="E16" s="561">
        <f t="shared" ref="E16:O16" si="1">DATE(YEAR(НачИнвП_Дата),E$1,1)</f>
        <v>44228</v>
      </c>
      <c r="F16" s="561">
        <f t="shared" si="1"/>
        <v>44256</v>
      </c>
      <c r="G16" s="561">
        <f t="shared" si="1"/>
        <v>44287</v>
      </c>
      <c r="H16" s="561">
        <f t="shared" si="1"/>
        <v>44317</v>
      </c>
      <c r="I16" s="561">
        <f t="shared" si="1"/>
        <v>44348</v>
      </c>
      <c r="J16" s="561">
        <f t="shared" si="1"/>
        <v>44378</v>
      </c>
      <c r="K16" s="561">
        <f t="shared" si="1"/>
        <v>44409</v>
      </c>
      <c r="L16" s="561">
        <f t="shared" si="1"/>
        <v>44440</v>
      </c>
      <c r="M16" s="561">
        <f t="shared" si="1"/>
        <v>44470</v>
      </c>
      <c r="N16" s="561">
        <f t="shared" si="1"/>
        <v>44501</v>
      </c>
      <c r="O16" s="562">
        <f t="shared" si="1"/>
        <v>44531</v>
      </c>
      <c r="Y16" s="286" t="s">
        <v>317</v>
      </c>
      <c r="Z16" s="291" t="s">
        <v>76</v>
      </c>
      <c r="AA16" s="292" t="s">
        <v>84</v>
      </c>
      <c r="AB16" s="292"/>
      <c r="AC16" s="288">
        <v>6300</v>
      </c>
      <c r="AD16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16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6300</v>
      </c>
      <c r="AF16" s="394"/>
      <c r="AG16" s="385">
        <f>IF(Цены_спр.[[#This Row],[Группа номенклатуры]]="Культура",1+(1*АЧП!$D$8),0)</f>
        <v>0</v>
      </c>
      <c r="AH16" s="385">
        <f>ROUND(Цены_спр.[[#This Row],[Старт урожайность,%]]*Цены_спр.[[#This Row],[% изм. Урож.]],2)</f>
        <v>0</v>
      </c>
      <c r="AK16" s="382">
        <v>0.25</v>
      </c>
    </row>
    <row r="17" spans="1:37" ht="28.5" customHeight="1">
      <c r="A17" s="563" t="s">
        <v>268</v>
      </c>
      <c r="B17" s="263" t="s">
        <v>269</v>
      </c>
      <c r="C17" s="263" t="s">
        <v>270</v>
      </c>
      <c r="D17" s="263" t="s">
        <v>271</v>
      </c>
      <c r="E17" s="263" t="s">
        <v>272</v>
      </c>
      <c r="F17" s="263" t="s">
        <v>273</v>
      </c>
      <c r="G17" s="263" t="s">
        <v>274</v>
      </c>
      <c r="H17" s="263" t="s">
        <v>275</v>
      </c>
      <c r="I17" s="263" t="s">
        <v>276</v>
      </c>
      <c r="J17" s="263" t="s">
        <v>277</v>
      </c>
      <c r="K17" s="263" t="s">
        <v>278</v>
      </c>
      <c r="L17" s="263" t="s">
        <v>279</v>
      </c>
      <c r="M17" s="263" t="s">
        <v>280</v>
      </c>
      <c r="N17" s="263" t="s">
        <v>281</v>
      </c>
      <c r="O17" s="564" t="s">
        <v>282</v>
      </c>
      <c r="P17" s="619" t="s">
        <v>418</v>
      </c>
      <c r="Y17" s="286" t="s">
        <v>317</v>
      </c>
      <c r="Z17" s="291" t="s">
        <v>76</v>
      </c>
      <c r="AA17" s="292" t="s">
        <v>23</v>
      </c>
      <c r="AB17" s="292"/>
      <c r="AC17" s="288">
        <v>1584.69</v>
      </c>
      <c r="AD17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17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1584.69</v>
      </c>
      <c r="AF17" s="394"/>
      <c r="AG17" s="385">
        <f>IF(Цены_спр.[[#This Row],[Группа номенклатуры]]="Культура",1+(1*АЧП!$D$8),0)</f>
        <v>0</v>
      </c>
      <c r="AH17" s="385">
        <f>ROUND(Цены_спр.[[#This Row],[Старт урожайность,%]]*Цены_спр.[[#This Row],[% изм. Урож.]],2)</f>
        <v>0</v>
      </c>
      <c r="AK17" s="382">
        <v>0.3</v>
      </c>
    </row>
    <row r="18" spans="1:37">
      <c r="A18" s="565" t="s">
        <v>92</v>
      </c>
      <c r="B18" s="15" t="s">
        <v>27</v>
      </c>
      <c r="C18" s="404">
        <f>SUM(Коэф.закупка_год_огурец[[#This Row],[4]:[15]])</f>
        <v>1</v>
      </c>
      <c r="D18" s="405"/>
      <c r="E18" s="405"/>
      <c r="F18" s="405"/>
      <c r="G18" s="405"/>
      <c r="H18" s="405"/>
      <c r="I18" s="405"/>
      <c r="J18" s="405"/>
      <c r="K18" s="405"/>
      <c r="L18" s="405">
        <v>0.5</v>
      </c>
      <c r="M18" s="405"/>
      <c r="N18" s="405"/>
      <c r="O18" s="566">
        <v>0.5</v>
      </c>
      <c r="P18" s="619"/>
      <c r="Y18" s="286" t="s">
        <v>317</v>
      </c>
      <c r="Z18" s="291" t="s">
        <v>76</v>
      </c>
      <c r="AA18" s="292" t="s">
        <v>85</v>
      </c>
      <c r="AB18" s="292"/>
      <c r="AC18" s="288">
        <v>4300</v>
      </c>
      <c r="AD18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18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4300</v>
      </c>
      <c r="AF18" s="394"/>
      <c r="AG18" s="385">
        <f>IF(Цены_спр.[[#This Row],[Группа номенклатуры]]="Культура",1+(1*АЧП!$D$8),0)</f>
        <v>0</v>
      </c>
      <c r="AH18" s="385">
        <f>ROUND(Цены_спр.[[#This Row],[Старт урожайность,%]]*Цены_спр.[[#This Row],[% изм. Урож.]],2)</f>
        <v>0</v>
      </c>
    </row>
    <row r="19" spans="1:37">
      <c r="A19" s="567" t="s">
        <v>40</v>
      </c>
      <c r="B19" s="15" t="s">
        <v>27</v>
      </c>
      <c r="C19" s="404">
        <f>SUM(Коэф.закупка_год_огурец[[#This Row],[4]:[15]])</f>
        <v>1</v>
      </c>
      <c r="D19" s="405"/>
      <c r="E19" s="405"/>
      <c r="F19" s="405"/>
      <c r="G19" s="405"/>
      <c r="H19" s="405"/>
      <c r="I19" s="405"/>
      <c r="J19" s="405"/>
      <c r="K19" s="405"/>
      <c r="L19" s="405">
        <v>0.5</v>
      </c>
      <c r="M19" s="405"/>
      <c r="N19" s="405"/>
      <c r="O19" s="566">
        <v>0.5</v>
      </c>
      <c r="P19" s="619"/>
      <c r="Y19" s="286" t="s">
        <v>317</v>
      </c>
      <c r="Z19" s="291" t="s">
        <v>76</v>
      </c>
      <c r="AA19" s="292" t="s">
        <v>86</v>
      </c>
      <c r="AB19" s="292"/>
      <c r="AC19" s="288">
        <v>11650</v>
      </c>
      <c r="AD19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19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11650</v>
      </c>
      <c r="AF19" s="394"/>
      <c r="AG19" s="385">
        <f>IF(Цены_спр.[[#This Row],[Группа номенклатуры]]="Культура",1+(1*АЧП!$D$8),0)</f>
        <v>0</v>
      </c>
      <c r="AH19" s="385">
        <f>ROUND(Цены_спр.[[#This Row],[Старт урожайность,%]]*Цены_спр.[[#This Row],[% изм. Урож.]],2)</f>
        <v>0</v>
      </c>
    </row>
    <row r="20" spans="1:37">
      <c r="A20" s="568" t="s">
        <v>45</v>
      </c>
      <c r="B20" s="15" t="s">
        <v>27</v>
      </c>
      <c r="C20" s="404">
        <f>SUM(Коэф.закупка_год_огурец[[#This Row],[4]:[15]])</f>
        <v>1</v>
      </c>
      <c r="D20" s="405"/>
      <c r="E20" s="405">
        <v>0.2</v>
      </c>
      <c r="F20" s="405"/>
      <c r="G20" s="405"/>
      <c r="H20" s="405">
        <v>0.4</v>
      </c>
      <c r="I20" s="405"/>
      <c r="J20" s="405"/>
      <c r="K20" s="405"/>
      <c r="L20" s="405"/>
      <c r="M20" s="405">
        <v>0.4</v>
      </c>
      <c r="N20" s="405"/>
      <c r="O20" s="566"/>
      <c r="P20" s="619"/>
      <c r="Y20" s="286" t="s">
        <v>317</v>
      </c>
      <c r="Z20" s="291" t="s">
        <v>76</v>
      </c>
      <c r="AA20" s="292" t="s">
        <v>87</v>
      </c>
      <c r="AB20" s="292"/>
      <c r="AC20" s="288">
        <v>4750</v>
      </c>
      <c r="AD20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20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4750</v>
      </c>
      <c r="AF20" s="394"/>
      <c r="AG20" s="385">
        <f>IF(Цены_спр.[[#This Row],[Группа номенклатуры]]="Культура",1+(1*АЧП!$D$8),0)</f>
        <v>0</v>
      </c>
      <c r="AH20" s="385">
        <f>ROUND(Цены_спр.[[#This Row],[Старт урожайность,%]]*Цены_спр.[[#This Row],[% изм. Урож.]],2)</f>
        <v>0</v>
      </c>
    </row>
    <row r="21" spans="1:37">
      <c r="A21" s="568" t="s">
        <v>76</v>
      </c>
      <c r="B21" s="15" t="s">
        <v>27</v>
      </c>
      <c r="C21" s="404">
        <f>SUM(Коэф.закупка_год_огурец[[#This Row],[4]:[15]])</f>
        <v>1</v>
      </c>
      <c r="D21" s="405">
        <v>0.25</v>
      </c>
      <c r="E21" s="405"/>
      <c r="F21" s="405"/>
      <c r="G21" s="405">
        <v>0.25</v>
      </c>
      <c r="H21" s="405"/>
      <c r="I21" s="405"/>
      <c r="J21" s="405">
        <v>0.25</v>
      </c>
      <c r="K21" s="405"/>
      <c r="L21" s="405"/>
      <c r="M21" s="405">
        <v>0.25</v>
      </c>
      <c r="N21" s="405"/>
      <c r="O21" s="566"/>
      <c r="P21" s="619"/>
      <c r="Y21" s="286" t="s">
        <v>317</v>
      </c>
      <c r="Z21" s="291" t="s">
        <v>76</v>
      </c>
      <c r="AA21" s="292" t="s">
        <v>88</v>
      </c>
      <c r="AB21" s="292"/>
      <c r="AC21" s="288">
        <v>867</v>
      </c>
      <c r="AD21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21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867</v>
      </c>
      <c r="AF21" s="394"/>
      <c r="AG21" s="385">
        <f>IF(Цены_спр.[[#This Row],[Группа номенклатуры]]="Культура",1+(1*АЧП!$D$8),0)</f>
        <v>0</v>
      </c>
      <c r="AH21" s="385">
        <f>ROUND(Цены_спр.[[#This Row],[Старт урожайность,%]]*Цены_спр.[[#This Row],[% изм. Урож.]],2)</f>
        <v>0</v>
      </c>
    </row>
    <row r="22" spans="1:37">
      <c r="A22" s="568" t="s">
        <v>247</v>
      </c>
      <c r="B22" s="15" t="s">
        <v>27</v>
      </c>
      <c r="C22" s="404">
        <f>SUM(Коэф.закупка_год_огурец[[#This Row],[4]:[15]])</f>
        <v>1</v>
      </c>
      <c r="D22" s="405"/>
      <c r="E22" s="405">
        <v>0.25</v>
      </c>
      <c r="F22" s="405"/>
      <c r="G22" s="405"/>
      <c r="H22" s="405">
        <v>0.25</v>
      </c>
      <c r="I22" s="405"/>
      <c r="J22" s="405"/>
      <c r="K22" s="405">
        <v>0.25</v>
      </c>
      <c r="L22" s="405"/>
      <c r="M22" s="405"/>
      <c r="N22" s="405">
        <v>0.25</v>
      </c>
      <c r="O22" s="566"/>
      <c r="P22" s="619"/>
      <c r="Y22" s="286" t="s">
        <v>317</v>
      </c>
      <c r="Z22" s="291" t="s">
        <v>76</v>
      </c>
      <c r="AA22" s="292" t="s">
        <v>89</v>
      </c>
      <c r="AB22" s="292"/>
      <c r="AC22" s="288">
        <v>1410</v>
      </c>
      <c r="AD22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22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1410</v>
      </c>
      <c r="AF22" s="394"/>
      <c r="AG22" s="385">
        <f>IF(Цены_спр.[[#This Row],[Группа номенклатуры]]="Культура",1+(1*АЧП!$D$8),0)</f>
        <v>0</v>
      </c>
      <c r="AH22" s="385">
        <f>ROUND(Цены_спр.[[#This Row],[Старт урожайность,%]]*Цены_спр.[[#This Row],[% изм. Урож.]],2)</f>
        <v>0</v>
      </c>
    </row>
    <row r="23" spans="1:37">
      <c r="A23" s="568" t="s">
        <v>248</v>
      </c>
      <c r="B23" s="15" t="s">
        <v>27</v>
      </c>
      <c r="C23" s="404">
        <f>SUM(Коэф.закупка_год_огурец[[#This Row],[4]:[15]])</f>
        <v>0</v>
      </c>
      <c r="D23" s="405"/>
      <c r="E23" s="405"/>
      <c r="F23" s="405"/>
      <c r="G23" s="405"/>
      <c r="H23" s="405"/>
      <c r="I23" s="405"/>
      <c r="J23" s="405"/>
      <c r="K23" s="405"/>
      <c r="L23" s="405"/>
      <c r="M23" s="405"/>
      <c r="N23" s="405"/>
      <c r="O23" s="566"/>
      <c r="P23" s="619"/>
      <c r="Y23" s="286" t="s">
        <v>317</v>
      </c>
      <c r="Z23" s="291" t="s">
        <v>76</v>
      </c>
      <c r="AA23" s="292" t="s">
        <v>99</v>
      </c>
      <c r="AB23" s="292"/>
      <c r="AC23" s="288">
        <v>1200</v>
      </c>
      <c r="AD23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23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1200</v>
      </c>
      <c r="AF23" s="394"/>
      <c r="AG23" s="385">
        <f>IF(Цены_спр.[[#This Row],[Группа номенклатуры]]="Культура",1+(1*АЧП!$D$8),0)</f>
        <v>0</v>
      </c>
      <c r="AH23" s="385">
        <f>ROUND(Цены_спр.[[#This Row],[Старт урожайность,%]]*Цены_спр.[[#This Row],[% изм. Урож.]],2)</f>
        <v>0</v>
      </c>
    </row>
    <row r="24" spans="1:37">
      <c r="A24" s="568" t="s">
        <v>249</v>
      </c>
      <c r="B24" s="15" t="s">
        <v>27</v>
      </c>
      <c r="C24" s="404">
        <f>SUM(Коэф.закупка_год_огурец[[#This Row],[4]:[15]])</f>
        <v>0</v>
      </c>
      <c r="D24" s="405"/>
      <c r="E24" s="405"/>
      <c r="F24" s="405"/>
      <c r="G24" s="405"/>
      <c r="H24" s="405"/>
      <c r="I24" s="405"/>
      <c r="J24" s="405"/>
      <c r="K24" s="405"/>
      <c r="L24" s="405"/>
      <c r="M24" s="405"/>
      <c r="N24" s="405"/>
      <c r="O24" s="566"/>
      <c r="P24" s="619"/>
      <c r="Y24" s="286" t="s">
        <v>317</v>
      </c>
      <c r="Z24" s="291" t="s">
        <v>76</v>
      </c>
      <c r="AA24" s="292" t="s">
        <v>75</v>
      </c>
      <c r="AB24" s="292"/>
      <c r="AC24" s="288">
        <v>3771.45</v>
      </c>
      <c r="AD24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24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3771.45</v>
      </c>
      <c r="AF24" s="394"/>
      <c r="AG24" s="385">
        <f>IF(Цены_спр.[[#This Row],[Группа номенклатуры]]="Культура",1+(1*АЧП!$D$8),0)</f>
        <v>0</v>
      </c>
      <c r="AH24" s="385">
        <f>ROUND(Цены_спр.[[#This Row],[Старт урожайность,%]]*Цены_спр.[[#This Row],[% изм. Урож.]],2)</f>
        <v>0</v>
      </c>
    </row>
    <row r="25" spans="1:37">
      <c r="A25" s="568" t="s">
        <v>250</v>
      </c>
      <c r="B25" s="15" t="s">
        <v>27</v>
      </c>
      <c r="C25" s="404">
        <f>SUM(Коэф.закупка_год_огурец[[#This Row],[4]:[15]])</f>
        <v>0</v>
      </c>
      <c r="D25" s="405"/>
      <c r="E25" s="405"/>
      <c r="F25" s="405"/>
      <c r="G25" s="405"/>
      <c r="H25" s="405"/>
      <c r="I25" s="405"/>
      <c r="J25" s="405"/>
      <c r="K25" s="405"/>
      <c r="L25" s="405"/>
      <c r="M25" s="405"/>
      <c r="N25" s="405"/>
      <c r="O25" s="566"/>
      <c r="P25" s="619"/>
      <c r="Y25" s="286" t="s">
        <v>317</v>
      </c>
      <c r="Z25" s="291" t="s">
        <v>76</v>
      </c>
      <c r="AA25" s="292" t="s">
        <v>100</v>
      </c>
      <c r="AB25" s="292" t="s">
        <v>18</v>
      </c>
      <c r="AC25" s="288">
        <v>9486</v>
      </c>
      <c r="AD25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25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9486</v>
      </c>
      <c r="AF25" s="394"/>
      <c r="AG25" s="385">
        <f>IF(Цены_спр.[[#This Row],[Группа номенклатуры]]="Культура",1+(1*АЧП!$D$8),0)</f>
        <v>0</v>
      </c>
      <c r="AH25" s="385">
        <f>ROUND(Цены_спр.[[#This Row],[Старт урожайность,%]]*Цены_спр.[[#This Row],[% изм. Урож.]],2)</f>
        <v>0</v>
      </c>
    </row>
    <row r="26" spans="1:37" ht="15.75" thickBot="1">
      <c r="A26" s="569" t="s">
        <v>310</v>
      </c>
      <c r="B26" s="570" t="s">
        <v>27</v>
      </c>
      <c r="C26" s="571">
        <f>SUM(Коэф.закупка_год_огурец[[#This Row],[4]:[15]])</f>
        <v>1</v>
      </c>
      <c r="D26" s="572">
        <v>0.3</v>
      </c>
      <c r="E26" s="572">
        <v>0.3</v>
      </c>
      <c r="F26" s="572">
        <v>0.05</v>
      </c>
      <c r="G26" s="572"/>
      <c r="H26" s="572"/>
      <c r="I26" s="572"/>
      <c r="J26" s="572"/>
      <c r="K26" s="572"/>
      <c r="L26" s="572"/>
      <c r="M26" s="572"/>
      <c r="N26" s="572">
        <v>0.05</v>
      </c>
      <c r="O26" s="573">
        <v>0.3</v>
      </c>
      <c r="P26" s="619"/>
      <c r="Y26" s="286" t="s">
        <v>317</v>
      </c>
      <c r="Z26" s="291" t="s">
        <v>76</v>
      </c>
      <c r="AA26" s="292" t="s">
        <v>90</v>
      </c>
      <c r="AB26" s="292"/>
      <c r="AC26" s="288">
        <v>5500</v>
      </c>
      <c r="AD26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26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5500</v>
      </c>
      <c r="AF26" s="394"/>
      <c r="AG26" s="385">
        <f>IF(Цены_спр.[[#This Row],[Группа номенклатуры]]="Культура",1+(1*АЧП!$D$8),0)</f>
        <v>0</v>
      </c>
      <c r="AH26" s="385">
        <f>ROUND(Цены_спр.[[#This Row],[Старт урожайность,%]]*Цены_спр.[[#This Row],[% изм. Урож.]],2)</f>
        <v>0</v>
      </c>
    </row>
    <row r="27" spans="1:37">
      <c r="P27" s="619"/>
      <c r="Y27" s="286" t="s">
        <v>317</v>
      </c>
      <c r="Z27" s="291" t="s">
        <v>76</v>
      </c>
      <c r="AA27" s="292" t="s">
        <v>91</v>
      </c>
      <c r="AB27" s="292"/>
      <c r="AC27" s="288">
        <v>11000</v>
      </c>
      <c r="AD27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27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11000</v>
      </c>
      <c r="AF27" s="394"/>
      <c r="AG27" s="385">
        <f>IF(Цены_спр.[[#This Row],[Группа номенклатуры]]="Культура",1+(1*АЧП!$D$8),0)</f>
        <v>0</v>
      </c>
      <c r="AH27" s="385">
        <f>ROUND(Цены_спр.[[#This Row],[Старт урожайность,%]]*Цены_спр.[[#This Row],[% изм. Урож.]],2)</f>
        <v>0</v>
      </c>
    </row>
    <row r="28" spans="1:37" ht="15.75" thickBot="1">
      <c r="A28" s="554" t="s">
        <v>16</v>
      </c>
      <c r="P28" s="557"/>
      <c r="Y28" s="291" t="s">
        <v>317</v>
      </c>
      <c r="Z28" s="291" t="s">
        <v>76</v>
      </c>
      <c r="AA28" s="583" t="s">
        <v>426</v>
      </c>
      <c r="AB28" s="583"/>
      <c r="AC28" s="288">
        <v>143</v>
      </c>
      <c r="AD28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28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143</v>
      </c>
      <c r="AF28" s="394"/>
      <c r="AG28" s="605">
        <f>IF(Цены_спр.[[#This Row],[Группа номенклатуры]]="Культура",1+(1*АЧП!$D$8),0)</f>
        <v>0</v>
      </c>
      <c r="AH28" s="385">
        <f>ROUND(Цены_спр.[[#This Row],[Старт урожайность,%]]*Цены_спр.[[#This Row],[% изм. Урож.]],2)</f>
        <v>0</v>
      </c>
    </row>
    <row r="29" spans="1:37" ht="28.5">
      <c r="A29" s="577" t="s">
        <v>312</v>
      </c>
      <c r="B29" s="578" t="s">
        <v>17</v>
      </c>
      <c r="C29" s="579" t="s">
        <v>283</v>
      </c>
      <c r="D29" s="580">
        <v>1</v>
      </c>
      <c r="E29" s="580">
        <f t="shared" ref="E29:O29" si="2">DATE(YEAR(НачИнвП_Дата),E$1,1)</f>
        <v>44228</v>
      </c>
      <c r="F29" s="580">
        <f t="shared" si="2"/>
        <v>44256</v>
      </c>
      <c r="G29" s="580">
        <f t="shared" si="2"/>
        <v>44287</v>
      </c>
      <c r="H29" s="580">
        <f t="shared" si="2"/>
        <v>44317</v>
      </c>
      <c r="I29" s="580">
        <f t="shared" si="2"/>
        <v>44348</v>
      </c>
      <c r="J29" s="580">
        <f t="shared" si="2"/>
        <v>44378</v>
      </c>
      <c r="K29" s="580">
        <f t="shared" si="2"/>
        <v>44409</v>
      </c>
      <c r="L29" s="580">
        <f t="shared" si="2"/>
        <v>44440</v>
      </c>
      <c r="M29" s="580">
        <f t="shared" si="2"/>
        <v>44470</v>
      </c>
      <c r="N29" s="580">
        <f t="shared" si="2"/>
        <v>44501</v>
      </c>
      <c r="O29" s="581">
        <f t="shared" si="2"/>
        <v>44531</v>
      </c>
      <c r="Y29" s="291" t="s">
        <v>317</v>
      </c>
      <c r="Z29" s="291" t="s">
        <v>76</v>
      </c>
      <c r="AA29" s="583" t="s">
        <v>427</v>
      </c>
      <c r="AB29" s="583"/>
      <c r="AC29" s="288">
        <v>4880</v>
      </c>
      <c r="AD29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29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4880</v>
      </c>
      <c r="AF29" s="586"/>
      <c r="AG29" s="587">
        <f>IF(Цены_спр.[[#This Row],[Группа номенклатуры]]="Культура",1+(1*АЧП!$D$8),0)</f>
        <v>0</v>
      </c>
      <c r="AH29" s="587">
        <f>ROUND(Цены_спр.[[#This Row],[Старт урожайность,%]]*Цены_спр.[[#This Row],[% изм. Урож.]],2)</f>
        <v>0</v>
      </c>
    </row>
    <row r="30" spans="1:37">
      <c r="A30" s="574" t="s">
        <v>268</v>
      </c>
      <c r="B30" s="263" t="s">
        <v>269</v>
      </c>
      <c r="C30" s="263" t="s">
        <v>270</v>
      </c>
      <c r="D30" s="263" t="s">
        <v>271</v>
      </c>
      <c r="E30" s="263" t="s">
        <v>272</v>
      </c>
      <c r="F30" s="263" t="s">
        <v>273</v>
      </c>
      <c r="G30" s="263" t="s">
        <v>274</v>
      </c>
      <c r="H30" s="263" t="s">
        <v>275</v>
      </c>
      <c r="I30" s="263" t="s">
        <v>276</v>
      </c>
      <c r="J30" s="263" t="s">
        <v>277</v>
      </c>
      <c r="K30" s="263" t="s">
        <v>278</v>
      </c>
      <c r="L30" s="263" t="s">
        <v>279</v>
      </c>
      <c r="M30" s="263" t="s">
        <v>280</v>
      </c>
      <c r="N30" s="263" t="s">
        <v>281</v>
      </c>
      <c r="O30" s="576" t="s">
        <v>282</v>
      </c>
      <c r="P30" s="619" t="s">
        <v>417</v>
      </c>
      <c r="Y30" s="291" t="s">
        <v>317</v>
      </c>
      <c r="Z30" s="291" t="s">
        <v>76</v>
      </c>
      <c r="AA30" s="583" t="s">
        <v>428</v>
      </c>
      <c r="AB30" s="583"/>
      <c r="AC30" s="288">
        <v>4300</v>
      </c>
      <c r="AD30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30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4300</v>
      </c>
      <c r="AF30" s="586"/>
      <c r="AG30" s="587">
        <f>IF(Цены_спр.[[#This Row],[Группа номенклатуры]]="Культура",1+(1*АЧП!$D$8),0)</f>
        <v>0</v>
      </c>
      <c r="AH30" s="587">
        <f>ROUND(Цены_спр.[[#This Row],[Старт урожайность,%]]*Цены_спр.[[#This Row],[% изм. Урож.]],2)</f>
        <v>0</v>
      </c>
    </row>
    <row r="31" spans="1:37">
      <c r="A31" s="575" t="s">
        <v>92</v>
      </c>
      <c r="B31" s="15" t="s">
        <v>27</v>
      </c>
      <c r="C31" s="404">
        <f>SUM(Коэф.закупка_год_морковь[[#This Row],[4]:[15]])</f>
        <v>1</v>
      </c>
      <c r="D31" s="405"/>
      <c r="E31" s="405"/>
      <c r="F31" s="405"/>
      <c r="G31" s="405"/>
      <c r="H31" s="405"/>
      <c r="I31" s="405">
        <v>0.5</v>
      </c>
      <c r="J31" s="405">
        <v>0.5</v>
      </c>
      <c r="K31" s="405"/>
      <c r="L31" s="405"/>
      <c r="M31" s="405"/>
      <c r="N31" s="405"/>
      <c r="O31" s="405"/>
      <c r="P31" s="619"/>
      <c r="Y31" s="291" t="s">
        <v>317</v>
      </c>
      <c r="Z31" s="291" t="s">
        <v>76</v>
      </c>
      <c r="AA31" s="583" t="s">
        <v>431</v>
      </c>
      <c r="AB31" s="583"/>
      <c r="AC31" s="288">
        <v>2400</v>
      </c>
      <c r="AD31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31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2400</v>
      </c>
      <c r="AF31" s="394"/>
      <c r="AG31" s="385">
        <f>IF(Цены_спр.[[#This Row],[Группа номенклатуры]]="Культура",1+(1*АЧП!$D$8),0)</f>
        <v>0</v>
      </c>
      <c r="AH31" s="385">
        <f>ROUND(Цены_спр.[[#This Row],[Старт урожайность,%]]*Цены_спр.[[#This Row],[% изм. Урож.]],2)</f>
        <v>0</v>
      </c>
    </row>
    <row r="32" spans="1:37">
      <c r="A32" s="13" t="s">
        <v>45</v>
      </c>
      <c r="B32" s="15" t="s">
        <v>27</v>
      </c>
      <c r="C32" s="404">
        <f>SUM(Коэф.закупка_год_морковь[[#This Row],[4]:[15]])</f>
        <v>1</v>
      </c>
      <c r="D32" s="405"/>
      <c r="E32" s="405"/>
      <c r="F32" s="405"/>
      <c r="G32" s="405"/>
      <c r="H32" s="405"/>
      <c r="I32" s="405">
        <v>0.5</v>
      </c>
      <c r="J32" s="405">
        <v>0.5</v>
      </c>
      <c r="K32" s="405"/>
      <c r="L32" s="405"/>
      <c r="M32" s="405"/>
      <c r="N32" s="405"/>
      <c r="O32" s="405"/>
      <c r="P32" s="619"/>
      <c r="Y32" s="291" t="s">
        <v>317</v>
      </c>
      <c r="Z32" s="291" t="s">
        <v>76</v>
      </c>
      <c r="AA32" s="583" t="s">
        <v>432</v>
      </c>
      <c r="AB32" s="583"/>
      <c r="AC32" s="288">
        <v>1507.4966180758017</v>
      </c>
      <c r="AD32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32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1507.5</v>
      </c>
      <c r="AF32" s="586"/>
      <c r="AG32" s="587">
        <f>IF(Цены_спр.[[#This Row],[Группа номенклатуры]]="Культура",1+(1*АЧП!$D$8),0)</f>
        <v>0</v>
      </c>
      <c r="AH32" s="587">
        <f>ROUND(Цены_спр.[[#This Row],[Старт урожайность,%]]*Цены_спр.[[#This Row],[% изм. Урож.]],2)</f>
        <v>0</v>
      </c>
    </row>
    <row r="33" spans="1:34">
      <c r="A33" s="403" t="s">
        <v>76</v>
      </c>
      <c r="B33" s="15" t="s">
        <v>27</v>
      </c>
      <c r="C33" s="404">
        <f>SUM(Коэф.закупка_год_морковь[[#This Row],[4]:[15]])</f>
        <v>1</v>
      </c>
      <c r="D33" s="405"/>
      <c r="E33" s="405"/>
      <c r="F33" s="405"/>
      <c r="G33" s="405"/>
      <c r="H33" s="405"/>
      <c r="I33" s="405">
        <v>0.5</v>
      </c>
      <c r="J33" s="405">
        <v>0.5</v>
      </c>
      <c r="K33" s="405"/>
      <c r="L33" s="405"/>
      <c r="M33" s="405"/>
      <c r="N33" s="405"/>
      <c r="O33" s="405"/>
      <c r="P33" s="619"/>
      <c r="Y33" s="291" t="s">
        <v>317</v>
      </c>
      <c r="Z33" s="291" t="s">
        <v>76</v>
      </c>
      <c r="AA33" s="583" t="s">
        <v>436</v>
      </c>
      <c r="AB33" s="583"/>
      <c r="AC33" s="288">
        <v>600</v>
      </c>
      <c r="AD33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33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600</v>
      </c>
      <c r="AF33" s="586"/>
      <c r="AG33" s="587">
        <f>IF(Цены_спр.[[#This Row],[Группа номенклатуры]]="Культура",1+(1*АЧП!$D$8),0)</f>
        <v>0</v>
      </c>
      <c r="AH33" s="587">
        <f>ROUND(Цены_спр.[[#This Row],[Старт урожайность,%]]*Цены_спр.[[#This Row],[% изм. Урож.]],2)</f>
        <v>0</v>
      </c>
    </row>
    <row r="34" spans="1:34">
      <c r="A34" s="403" t="s">
        <v>247</v>
      </c>
      <c r="B34" s="15" t="s">
        <v>27</v>
      </c>
      <c r="C34" s="404">
        <f>SUM(Коэф.закупка_год_морковь[[#This Row],[4]:[15]])</f>
        <v>1</v>
      </c>
      <c r="D34" s="405"/>
      <c r="E34" s="405"/>
      <c r="F34" s="405"/>
      <c r="G34" s="405"/>
      <c r="H34" s="405"/>
      <c r="I34" s="405">
        <v>1</v>
      </c>
      <c r="J34" s="405"/>
      <c r="K34" s="405"/>
      <c r="L34" s="405"/>
      <c r="M34" s="405"/>
      <c r="N34" s="405"/>
      <c r="O34" s="405"/>
      <c r="P34" s="619"/>
      <c r="Y34" s="291" t="s">
        <v>317</v>
      </c>
      <c r="Z34" s="291" t="s">
        <v>76</v>
      </c>
      <c r="AA34" s="583" t="s">
        <v>433</v>
      </c>
      <c r="AB34" s="583"/>
      <c r="AC34" s="288">
        <v>36000</v>
      </c>
      <c r="AD34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34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36000</v>
      </c>
      <c r="AF34" s="586"/>
      <c r="AG34" s="587">
        <f>IF(Цены_спр.[[#This Row],[Группа номенклатуры]]="Культура",1+(1*АЧП!$D$8),0)</f>
        <v>0</v>
      </c>
      <c r="AH34" s="587">
        <f>ROUND(Цены_спр.[[#This Row],[Старт урожайность,%]]*Цены_спр.[[#This Row],[% изм. Урож.]],2)</f>
        <v>0</v>
      </c>
    </row>
    <row r="35" spans="1:34">
      <c r="A35" s="403" t="s">
        <v>248</v>
      </c>
      <c r="B35" s="15" t="s">
        <v>27</v>
      </c>
      <c r="C35" s="404">
        <f>SUM(Коэф.закупка_год_морковь[[#This Row],[4]:[15]])</f>
        <v>0</v>
      </c>
      <c r="D35" s="405"/>
      <c r="E35" s="405"/>
      <c r="F35" s="405"/>
      <c r="G35" s="405"/>
      <c r="H35" s="405"/>
      <c r="I35" s="405"/>
      <c r="J35" s="405"/>
      <c r="K35" s="405"/>
      <c r="L35" s="405"/>
      <c r="M35" s="405"/>
      <c r="N35" s="405"/>
      <c r="O35" s="405"/>
      <c r="P35" s="619"/>
      <c r="Y35" s="291" t="s">
        <v>317</v>
      </c>
      <c r="Z35" s="291" t="s">
        <v>76</v>
      </c>
      <c r="AA35" s="583" t="s">
        <v>437</v>
      </c>
      <c r="AB35" s="583"/>
      <c r="AC35" s="288">
        <v>1069</v>
      </c>
      <c r="AD35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35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1069</v>
      </c>
      <c r="AF35" s="586"/>
      <c r="AG35" s="587">
        <f>IF(Цены_спр.[[#This Row],[Группа номенклатуры]]="Культура",1+(1*АЧП!$D$8),0)</f>
        <v>0</v>
      </c>
      <c r="AH35" s="587">
        <f>ROUND(Цены_спр.[[#This Row],[Старт урожайность,%]]*Цены_спр.[[#This Row],[% изм. Урож.]],2)</f>
        <v>0</v>
      </c>
    </row>
    <row r="36" spans="1:34">
      <c r="A36" s="403" t="s">
        <v>249</v>
      </c>
      <c r="B36" s="15" t="s">
        <v>27</v>
      </c>
      <c r="C36" s="404">
        <f>SUM(Коэф.закупка_год_морковь[[#This Row],[4]:[15]])</f>
        <v>0</v>
      </c>
      <c r="D36" s="405"/>
      <c r="E36" s="405"/>
      <c r="F36" s="405"/>
      <c r="G36" s="405"/>
      <c r="H36" s="405"/>
      <c r="I36" s="405"/>
      <c r="J36" s="405"/>
      <c r="K36" s="405"/>
      <c r="L36" s="405"/>
      <c r="M36" s="405"/>
      <c r="N36" s="405"/>
      <c r="O36" s="405"/>
      <c r="P36" s="619"/>
      <c r="Y36" s="291" t="s">
        <v>317</v>
      </c>
      <c r="Z36" s="291" t="s">
        <v>76</v>
      </c>
      <c r="AA36" s="603" t="s">
        <v>434</v>
      </c>
      <c r="AB36" s="583"/>
      <c r="AC36" s="288">
        <v>2566.3494761904758</v>
      </c>
      <c r="AD36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36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2566.35</v>
      </c>
      <c r="AF36" s="586"/>
      <c r="AG36" s="587">
        <f>IF(Цены_спр.[[#This Row],[Группа номенклатуры]]="Культура",1+(1*АЧП!$D$8),0)</f>
        <v>0</v>
      </c>
      <c r="AH36" s="587">
        <f>ROUND(Цены_спр.[[#This Row],[Старт урожайность,%]]*Цены_спр.[[#This Row],[% изм. Урож.]],2)</f>
        <v>0</v>
      </c>
    </row>
    <row r="37" spans="1:34">
      <c r="A37" s="403" t="s">
        <v>250</v>
      </c>
      <c r="B37" s="15" t="s">
        <v>27</v>
      </c>
      <c r="C37" s="404">
        <f>SUM(Коэф.закупка_год_морковь[[#This Row],[4]:[15]])</f>
        <v>0</v>
      </c>
      <c r="D37" s="405"/>
      <c r="E37" s="405"/>
      <c r="F37" s="405"/>
      <c r="G37" s="405"/>
      <c r="H37" s="405"/>
      <c r="I37" s="405"/>
      <c r="J37" s="405"/>
      <c r="K37" s="405"/>
      <c r="L37" s="405"/>
      <c r="M37" s="405"/>
      <c r="N37" s="405"/>
      <c r="O37" s="405"/>
      <c r="P37" s="619"/>
      <c r="Y37" s="291" t="s">
        <v>317</v>
      </c>
      <c r="Z37" s="291" t="s">
        <v>76</v>
      </c>
      <c r="AA37" s="583" t="s">
        <v>435</v>
      </c>
      <c r="AB37" s="583"/>
      <c r="AC37" s="288">
        <v>979.53212280701746</v>
      </c>
      <c r="AD37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37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979.53</v>
      </c>
      <c r="AF37" s="586"/>
      <c r="AG37" s="587">
        <f>IF(Цены_спр.[[#This Row],[Группа номенклатуры]]="Культура",1+(1*АЧП!$D$8),0)</f>
        <v>0</v>
      </c>
      <c r="AH37" s="587">
        <f>ROUND(Цены_спр.[[#This Row],[Старт урожайность,%]]*Цены_спр.[[#This Row],[% изм. Урож.]],2)</f>
        <v>0</v>
      </c>
    </row>
    <row r="38" spans="1:34">
      <c r="A38" s="403" t="s">
        <v>109</v>
      </c>
      <c r="B38" s="15"/>
      <c r="C38" s="404">
        <f>SUM(Коэф.закупка_год_морковь[[#This Row],[4]:[15]])</f>
        <v>1</v>
      </c>
      <c r="D38" s="405"/>
      <c r="E38" s="405">
        <v>0.5</v>
      </c>
      <c r="F38" s="405"/>
      <c r="G38" s="405"/>
      <c r="H38" s="405">
        <v>0.5</v>
      </c>
      <c r="I38" s="405"/>
      <c r="J38" s="405"/>
      <c r="K38" s="405"/>
      <c r="L38" s="405"/>
      <c r="M38" s="405"/>
      <c r="N38" s="405"/>
      <c r="O38" s="405"/>
      <c r="P38" s="619"/>
      <c r="Y38" s="291" t="s">
        <v>317</v>
      </c>
      <c r="Z38" s="291" t="s">
        <v>76</v>
      </c>
      <c r="AA38" s="583" t="s">
        <v>438</v>
      </c>
      <c r="AB38" s="583"/>
      <c r="AC38" s="288">
        <v>920</v>
      </c>
      <c r="AD38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38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920</v>
      </c>
      <c r="AF38" s="394"/>
      <c r="AG38" s="385">
        <f>IF(Цены_спр.[[#This Row],[Группа номенклатуры]]="Культура",1+(1*АЧП!$D$8),0)</f>
        <v>0</v>
      </c>
      <c r="AH38" s="385">
        <f>ROUND(Цены_спр.[[#This Row],[Старт урожайность,%]]*Цены_спр.[[#This Row],[% изм. Урож.]],2)</f>
        <v>0</v>
      </c>
    </row>
    <row r="39" spans="1:34">
      <c r="A39" s="403" t="s">
        <v>415</v>
      </c>
      <c r="B39" s="582"/>
      <c r="C39" s="404">
        <f>SUM(Коэф.закупка_год_морковь[[#This Row],[4]:[15]])</f>
        <v>1</v>
      </c>
      <c r="D39" s="405"/>
      <c r="E39" s="405"/>
      <c r="F39" s="405"/>
      <c r="G39" s="405"/>
      <c r="H39" s="405"/>
      <c r="I39" s="405">
        <v>1</v>
      </c>
      <c r="J39" s="405"/>
      <c r="K39" s="405"/>
      <c r="L39" s="405"/>
      <c r="M39" s="405"/>
      <c r="N39" s="405"/>
      <c r="O39" s="405"/>
      <c r="P39" s="619"/>
      <c r="Y39" s="291" t="s">
        <v>317</v>
      </c>
      <c r="Z39" s="291" t="s">
        <v>76</v>
      </c>
      <c r="AA39" s="583" t="s">
        <v>440</v>
      </c>
      <c r="AB39" s="583"/>
      <c r="AC39" s="288">
        <v>2400</v>
      </c>
      <c r="AD39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39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2400</v>
      </c>
      <c r="AF39" s="394"/>
      <c r="AG39" s="385">
        <f>IF(Цены_спр.[[#This Row],[Группа номенклатуры]]="Культура",1+(1*АЧП!$D$8),0)</f>
        <v>0</v>
      </c>
      <c r="AH39" s="385">
        <f>ROUND(Цены_спр.[[#This Row],[Старт урожайность,%]]*Цены_спр.[[#This Row],[% изм. Урож.]],2)</f>
        <v>0</v>
      </c>
    </row>
    <row r="40" spans="1:34">
      <c r="P40" s="619"/>
      <c r="Y40" s="291" t="s">
        <v>317</v>
      </c>
      <c r="Z40" s="291" t="s">
        <v>76</v>
      </c>
      <c r="AA40" s="583" t="s">
        <v>439</v>
      </c>
      <c r="AB40" s="583"/>
      <c r="AC40" s="288">
        <v>1875</v>
      </c>
      <c r="AD40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40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1875</v>
      </c>
      <c r="AF40" s="394"/>
      <c r="AG40" s="385">
        <f>IF(Цены_спр.[[#This Row],[Группа номенклатуры]]="Культура",1+(1*АЧП!$D$8),0)</f>
        <v>0</v>
      </c>
      <c r="AH40" s="385">
        <f>ROUND(Цены_спр.[[#This Row],[Старт урожайность,%]]*Цены_спр.[[#This Row],[% изм. Урож.]],2)</f>
        <v>0</v>
      </c>
    </row>
    <row r="41" spans="1:34" ht="15.75" thickBot="1">
      <c r="A41" s="554" t="s">
        <v>175</v>
      </c>
      <c r="Y41" s="291" t="s">
        <v>318</v>
      </c>
      <c r="Z41" s="291" t="s">
        <v>15</v>
      </c>
      <c r="AA41" s="294" t="s">
        <v>177</v>
      </c>
      <c r="AB41" s="294" t="s">
        <v>18</v>
      </c>
      <c r="AC41" s="288">
        <v>45</v>
      </c>
      <c r="AD41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41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45</v>
      </c>
      <c r="AF41" s="394">
        <v>15</v>
      </c>
      <c r="AG41" s="606">
        <f>IF(Цены_спр.[[#This Row],[Группа номенклатуры]]="Культура",1+(1*АЧП!$D$8),0)</f>
        <v>1</v>
      </c>
      <c r="AH41" s="385">
        <f>ROUND(Цены_спр.[[#This Row],[Старт урожайность,%]]*Цены_спр.[[#This Row],[% изм. Урож.]],2)</f>
        <v>15</v>
      </c>
    </row>
    <row r="42" spans="1:34" ht="28.5">
      <c r="A42" s="577" t="s">
        <v>312</v>
      </c>
      <c r="B42" s="578" t="s">
        <v>17</v>
      </c>
      <c r="C42" s="579" t="s">
        <v>283</v>
      </c>
      <c r="D42" s="580">
        <v>1</v>
      </c>
      <c r="E42" s="580">
        <f t="shared" ref="E42:O42" si="3">DATE(YEAR(НачИнвП_Дата),E$1,1)</f>
        <v>44228</v>
      </c>
      <c r="F42" s="580">
        <f t="shared" si="3"/>
        <v>44256</v>
      </c>
      <c r="G42" s="580">
        <f t="shared" si="3"/>
        <v>44287</v>
      </c>
      <c r="H42" s="580">
        <f t="shared" si="3"/>
        <v>44317</v>
      </c>
      <c r="I42" s="580">
        <f t="shared" si="3"/>
        <v>44348</v>
      </c>
      <c r="J42" s="580">
        <f t="shared" si="3"/>
        <v>44378</v>
      </c>
      <c r="K42" s="580">
        <f t="shared" si="3"/>
        <v>44409</v>
      </c>
      <c r="L42" s="580">
        <f t="shared" si="3"/>
        <v>44440</v>
      </c>
      <c r="M42" s="580">
        <f t="shared" si="3"/>
        <v>44470</v>
      </c>
      <c r="N42" s="580">
        <f t="shared" si="3"/>
        <v>44501</v>
      </c>
      <c r="O42" s="581">
        <f t="shared" si="3"/>
        <v>44531</v>
      </c>
      <c r="Y42" s="291" t="s">
        <v>318</v>
      </c>
      <c r="Z42" s="291" t="s">
        <v>15</v>
      </c>
      <c r="AA42" s="294" t="s">
        <v>176</v>
      </c>
      <c r="AB42" s="294" t="s">
        <v>18</v>
      </c>
      <c r="AC42" s="288">
        <v>20</v>
      </c>
      <c r="AD42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42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20</v>
      </c>
      <c r="AF42" s="394">
        <v>30</v>
      </c>
      <c r="AG42" s="385">
        <f>IF(Цены_спр.[[#This Row],[Группа номенклатуры]]="Культура",1+(1*АЧП!$D$8),0)</f>
        <v>1</v>
      </c>
      <c r="AH42" s="385">
        <f>ROUND(Цены_спр.[[#This Row],[Старт урожайность,%]]*Цены_спр.[[#This Row],[% изм. Урож.]],2)</f>
        <v>30</v>
      </c>
    </row>
    <row r="43" spans="1:34">
      <c r="A43" s="574" t="s">
        <v>268</v>
      </c>
      <c r="B43" s="263" t="s">
        <v>269</v>
      </c>
      <c r="C43" s="263" t="s">
        <v>270</v>
      </c>
      <c r="D43" s="263" t="s">
        <v>271</v>
      </c>
      <c r="E43" s="263" t="s">
        <v>272</v>
      </c>
      <c r="F43" s="263" t="s">
        <v>273</v>
      </c>
      <c r="G43" s="263" t="s">
        <v>274</v>
      </c>
      <c r="H43" s="263" t="s">
        <v>275</v>
      </c>
      <c r="I43" s="263" t="s">
        <v>276</v>
      </c>
      <c r="J43" s="263" t="s">
        <v>277</v>
      </c>
      <c r="K43" s="263" t="s">
        <v>278</v>
      </c>
      <c r="L43" s="263" t="s">
        <v>279</v>
      </c>
      <c r="M43" s="263" t="s">
        <v>280</v>
      </c>
      <c r="N43" s="263" t="s">
        <v>281</v>
      </c>
      <c r="O43" s="576" t="s">
        <v>282</v>
      </c>
      <c r="Y43" s="291" t="s">
        <v>318</v>
      </c>
      <c r="Z43" s="291" t="s">
        <v>15</v>
      </c>
      <c r="AA43" s="294" t="s">
        <v>178</v>
      </c>
      <c r="AB43" s="294" t="s">
        <v>18</v>
      </c>
      <c r="AC43" s="288">
        <v>10</v>
      </c>
      <c r="AD43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43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10</v>
      </c>
      <c r="AF43" s="394">
        <v>10</v>
      </c>
      <c r="AG43" s="385">
        <f>IF(Цены_спр.[[#This Row],[Группа номенклатуры]]="Культура",1+(1*АЧП!$D$8),0)</f>
        <v>1</v>
      </c>
      <c r="AH43" s="385">
        <f>ROUND(Цены_спр.[[#This Row],[Старт урожайность,%]]*Цены_спр.[[#This Row],[% изм. Урож.]],2)</f>
        <v>10</v>
      </c>
    </row>
    <row r="44" spans="1:34">
      <c r="A44" s="575" t="s">
        <v>92</v>
      </c>
      <c r="B44" s="15" t="s">
        <v>27</v>
      </c>
      <c r="C44" s="404">
        <f>SUM(Коэф.закупка_год_свекла[[#This Row],[4]:[15]])</f>
        <v>1</v>
      </c>
      <c r="D44" s="405"/>
      <c r="E44" s="405"/>
      <c r="F44" s="405"/>
      <c r="G44" s="405"/>
      <c r="H44" s="405"/>
      <c r="I44" s="405"/>
      <c r="J44" s="405"/>
      <c r="K44" s="405">
        <v>1</v>
      </c>
      <c r="L44" s="405"/>
      <c r="M44" s="405"/>
      <c r="N44" s="405"/>
      <c r="O44" s="405"/>
      <c r="Y44" s="291" t="s">
        <v>318</v>
      </c>
      <c r="Z44" s="291" t="s">
        <v>15</v>
      </c>
      <c r="AA44" s="294" t="s">
        <v>16</v>
      </c>
      <c r="AB44" s="294" t="s">
        <v>18</v>
      </c>
      <c r="AC44" s="288">
        <v>15</v>
      </c>
      <c r="AD44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44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15</v>
      </c>
      <c r="AF44" s="394">
        <v>35</v>
      </c>
      <c r="AG44" s="385">
        <f>IF(Цены_спр.[[#This Row],[Группа номенклатуры]]="Культура",1+(1*АЧП!$D$8),0)</f>
        <v>1</v>
      </c>
      <c r="AH44" s="385">
        <f>ROUND(Цены_спр.[[#This Row],[Старт урожайность,%]]*Цены_спр.[[#This Row],[% изм. Урож.]],2)</f>
        <v>35</v>
      </c>
    </row>
    <row r="45" spans="1:34">
      <c r="A45" s="13" t="s">
        <v>45</v>
      </c>
      <c r="B45" s="15" t="s">
        <v>27</v>
      </c>
      <c r="C45" s="404">
        <f>SUM(Коэф.закупка_год_свекла[[#This Row],[4]:[15]])</f>
        <v>1</v>
      </c>
      <c r="D45" s="405"/>
      <c r="E45" s="405"/>
      <c r="F45" s="405"/>
      <c r="G45" s="405"/>
      <c r="H45" s="405"/>
      <c r="I45" s="405"/>
      <c r="J45" s="405"/>
      <c r="K45" s="405"/>
      <c r="L45" s="405"/>
      <c r="M45" s="405">
        <v>1</v>
      </c>
      <c r="N45" s="405"/>
      <c r="O45" s="405"/>
      <c r="Y45" s="291" t="s">
        <v>318</v>
      </c>
      <c r="Z45" s="291" t="s">
        <v>15</v>
      </c>
      <c r="AA45" s="295" t="s">
        <v>12</v>
      </c>
      <c r="AB45" s="294" t="s">
        <v>18</v>
      </c>
      <c r="AC45" s="288">
        <v>87.90518000000003</v>
      </c>
      <c r="AD45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45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87.91</v>
      </c>
      <c r="AF45" s="394">
        <v>383.83333333333337</v>
      </c>
      <c r="AG45" s="385">
        <f>IF(Цены_спр.[[#This Row],[Группа номенклатуры]]="Культура",1+(1*АЧП!$D$8),0)</f>
        <v>1</v>
      </c>
      <c r="AH45" s="385">
        <f>ROUND(Цены_спр.[[#This Row],[Старт урожайность,%]]*Цены_спр.[[#This Row],[% изм. Урож.]],2)</f>
        <v>383.83</v>
      </c>
    </row>
    <row r="46" spans="1:34">
      <c r="A46" s="403" t="s">
        <v>76</v>
      </c>
      <c r="B46" s="15" t="s">
        <v>27</v>
      </c>
      <c r="C46" s="404">
        <f>SUM(Коэф.закупка_год_свекла[[#This Row],[4]:[15]])</f>
        <v>1</v>
      </c>
      <c r="D46" s="405"/>
      <c r="E46" s="405"/>
      <c r="F46" s="405"/>
      <c r="G46" s="405"/>
      <c r="H46" s="405"/>
      <c r="I46" s="405"/>
      <c r="J46" s="405"/>
      <c r="K46" s="405"/>
      <c r="L46" s="405"/>
      <c r="M46" s="405">
        <v>1</v>
      </c>
      <c r="N46" s="405"/>
      <c r="O46" s="405"/>
      <c r="Y46" s="291" t="s">
        <v>318</v>
      </c>
      <c r="Z46" s="291" t="s">
        <v>15</v>
      </c>
      <c r="AA46" s="296" t="s">
        <v>179</v>
      </c>
      <c r="AB46" s="294" t="s">
        <v>18</v>
      </c>
      <c r="AC46" s="288">
        <v>62.9</v>
      </c>
      <c r="AD46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46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62.9</v>
      </c>
      <c r="AF46" s="394">
        <v>383.83333333333337</v>
      </c>
      <c r="AG46" s="385">
        <f>IF(Цены_спр.[[#This Row],[Группа номенклатуры]]="Культура",1+(1*АЧП!$D$8),0)</f>
        <v>1</v>
      </c>
      <c r="AH46" s="385">
        <f>ROUND(Цены_спр.[[#This Row],[Старт урожайность,%]]*Цены_спр.[[#This Row],[% изм. Урож.]],2)</f>
        <v>383.83</v>
      </c>
    </row>
    <row r="47" spans="1:34">
      <c r="A47" s="403" t="s">
        <v>247</v>
      </c>
      <c r="B47" s="15" t="s">
        <v>27</v>
      </c>
      <c r="C47" s="404">
        <f>SUM(Коэф.закупка_год_свекла[[#This Row],[4]:[15]])</f>
        <v>1</v>
      </c>
      <c r="D47" s="405"/>
      <c r="E47" s="405"/>
      <c r="F47" s="405"/>
      <c r="G47" s="405"/>
      <c r="H47" s="405"/>
      <c r="I47" s="405">
        <v>1</v>
      </c>
      <c r="J47" s="405"/>
      <c r="K47" s="405"/>
      <c r="L47" s="405"/>
      <c r="M47" s="405"/>
      <c r="N47" s="405"/>
      <c r="O47" s="405"/>
      <c r="Y47" s="291" t="s">
        <v>318</v>
      </c>
      <c r="Z47" s="291" t="s">
        <v>15</v>
      </c>
      <c r="AA47" s="294" t="s">
        <v>174</v>
      </c>
      <c r="AB47" s="294" t="s">
        <v>18</v>
      </c>
      <c r="AC47" s="288">
        <v>30</v>
      </c>
      <c r="AD47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47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30</v>
      </c>
      <c r="AF47" s="394">
        <v>2.4</v>
      </c>
      <c r="AG47" s="385">
        <f>IF(Цены_спр.[[#This Row],[Группа номенклатуры]]="Культура",1+(1*АЧП!$D$8),0)</f>
        <v>1</v>
      </c>
      <c r="AH47" s="385">
        <f>ROUND(Цены_спр.[[#This Row],[Старт урожайность,%]]*Цены_спр.[[#This Row],[% изм. Урож.]],2)</f>
        <v>2.4</v>
      </c>
    </row>
    <row r="48" spans="1:34">
      <c r="A48" s="403" t="s">
        <v>248</v>
      </c>
      <c r="B48" s="15" t="s">
        <v>27</v>
      </c>
      <c r="C48" s="404">
        <f>SUM(Коэф.закупка_год_свекла[[#This Row],[4]:[15]])</f>
        <v>0</v>
      </c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Y48" s="291" t="s">
        <v>318</v>
      </c>
      <c r="Z48" s="291" t="s">
        <v>15</v>
      </c>
      <c r="AA48" s="294" t="s">
        <v>173</v>
      </c>
      <c r="AB48" s="294" t="s">
        <v>18</v>
      </c>
      <c r="AC48" s="288">
        <v>3</v>
      </c>
      <c r="AD48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48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3</v>
      </c>
      <c r="AF48" s="394">
        <v>5</v>
      </c>
      <c r="AG48" s="385">
        <f>IF(Цены_спр.[[#This Row],[Группа номенклатуры]]="Культура",1+(1*АЧП!$D$8),0)</f>
        <v>1</v>
      </c>
      <c r="AH48" s="385">
        <f>ROUND(Цены_спр.[[#This Row],[Старт урожайность,%]]*Цены_спр.[[#This Row],[% изм. Урож.]],2)</f>
        <v>5</v>
      </c>
    </row>
    <row r="49" spans="1:34">
      <c r="A49" s="403" t="s">
        <v>249</v>
      </c>
      <c r="B49" s="15" t="s">
        <v>27</v>
      </c>
      <c r="C49" s="404">
        <f>SUM(Коэф.закупка_год_свекла[[#This Row],[4]:[15]])</f>
        <v>0</v>
      </c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Y49" s="291" t="s">
        <v>318</v>
      </c>
      <c r="Z49" s="291" t="s">
        <v>15</v>
      </c>
      <c r="AA49" s="294" t="s">
        <v>175</v>
      </c>
      <c r="AB49" s="294" t="s">
        <v>18</v>
      </c>
      <c r="AC49" s="288">
        <v>12</v>
      </c>
      <c r="AD49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49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12</v>
      </c>
      <c r="AF49" s="394">
        <v>40</v>
      </c>
      <c r="AG49" s="385">
        <f>IF(Цены_спр.[[#This Row],[Группа номенклатуры]]="Культура",1+(1*АЧП!$D$8),0)</f>
        <v>1</v>
      </c>
      <c r="AH49" s="385">
        <f>ROUND(Цены_спр.[[#This Row],[Старт урожайность,%]]*Цены_спр.[[#This Row],[% изм. Урож.]],2)</f>
        <v>40</v>
      </c>
    </row>
    <row r="50" spans="1:34">
      <c r="A50" s="403" t="s">
        <v>250</v>
      </c>
      <c r="B50" s="15" t="s">
        <v>27</v>
      </c>
      <c r="C50" s="404">
        <f>SUM(Коэф.закупка_год_свекла[[#This Row],[4]:[15]])</f>
        <v>0</v>
      </c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Y50" s="291" t="s">
        <v>317</v>
      </c>
      <c r="Z50" s="291" t="s">
        <v>45</v>
      </c>
      <c r="AA50" s="292" t="s">
        <v>60</v>
      </c>
      <c r="AB50" s="292"/>
      <c r="AC50" s="288">
        <v>1345</v>
      </c>
      <c r="AD50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50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1345</v>
      </c>
      <c r="AF50" s="394"/>
      <c r="AG50" s="385">
        <f>IF(Цены_спр.[[#This Row],[Группа номенклатуры]]="Культура",1+(1*АЧП!$D$8),0)</f>
        <v>0</v>
      </c>
      <c r="AH50" s="385">
        <f>ROUND(Цены_спр.[[#This Row],[Старт урожайность,%]]*Цены_спр.[[#This Row],[% изм. Урож.]],2)</f>
        <v>0</v>
      </c>
    </row>
    <row r="51" spans="1:34">
      <c r="A51" s="403" t="s">
        <v>109</v>
      </c>
      <c r="B51" s="15"/>
      <c r="C51" s="404">
        <f>SUM(Коэф.закупка_год_свекла[[#This Row],[4]:[15]])</f>
        <v>1</v>
      </c>
      <c r="D51" s="405"/>
      <c r="E51" s="405">
        <v>0.5</v>
      </c>
      <c r="F51" s="405"/>
      <c r="G51" s="405"/>
      <c r="H51" s="405">
        <v>0.5</v>
      </c>
      <c r="I51" s="405"/>
      <c r="J51" s="405"/>
      <c r="K51" s="405"/>
      <c r="L51" s="405"/>
      <c r="M51" s="405"/>
      <c r="N51" s="405"/>
      <c r="O51" s="405"/>
      <c r="Y51" s="291" t="s">
        <v>317</v>
      </c>
      <c r="Z51" s="291" t="s">
        <v>45</v>
      </c>
      <c r="AA51" s="292" t="s">
        <v>61</v>
      </c>
      <c r="AB51" s="292"/>
      <c r="AC51" s="288">
        <v>1100</v>
      </c>
      <c r="AD51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51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1100</v>
      </c>
      <c r="AF51" s="394"/>
      <c r="AG51" s="385">
        <f>IF(Цены_спр.[[#This Row],[Группа номенклатуры]]="Культура",1+(1*АЧП!$D$8),0)</f>
        <v>0</v>
      </c>
      <c r="AH51" s="385">
        <f>ROUND(Цены_спр.[[#This Row],[Старт урожайность,%]]*Цены_спр.[[#This Row],[% изм. Урож.]],2)</f>
        <v>0</v>
      </c>
    </row>
    <row r="52" spans="1:34">
      <c r="A52" s="403" t="s">
        <v>415</v>
      </c>
      <c r="B52" s="582"/>
      <c r="C52" s="404">
        <f>SUM(Коэф.закупка_год_свекла[[#This Row],[4]:[15]])</f>
        <v>1</v>
      </c>
      <c r="D52" s="405"/>
      <c r="E52" s="405"/>
      <c r="F52" s="405"/>
      <c r="G52" s="405"/>
      <c r="H52" s="405"/>
      <c r="I52" s="405"/>
      <c r="J52" s="405"/>
      <c r="K52" s="405"/>
      <c r="L52" s="405"/>
      <c r="M52" s="405">
        <v>1</v>
      </c>
      <c r="N52" s="405"/>
      <c r="O52" s="405"/>
      <c r="Y52" s="291" t="s">
        <v>317</v>
      </c>
      <c r="Z52" s="291" t="s">
        <v>45</v>
      </c>
      <c r="AA52" s="292" t="s">
        <v>62</v>
      </c>
      <c r="AB52" s="292" t="s">
        <v>311</v>
      </c>
      <c r="AC52" s="288">
        <v>3500</v>
      </c>
      <c r="AD52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52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3500</v>
      </c>
      <c r="AF52" s="394"/>
      <c r="AG52" s="385">
        <f>IF(Цены_спр.[[#This Row],[Группа номенклатуры]]="Культура",1+(1*АЧП!$D$8),0)</f>
        <v>0</v>
      </c>
      <c r="AH52" s="385">
        <f>ROUND(Цены_спр.[[#This Row],[Старт урожайность,%]]*Цены_спр.[[#This Row],[% изм. Урож.]],2)</f>
        <v>0</v>
      </c>
    </row>
    <row r="53" spans="1:34">
      <c r="Y53" s="291" t="s">
        <v>317</v>
      </c>
      <c r="Z53" s="291" t="s">
        <v>45</v>
      </c>
      <c r="AA53" s="292" t="s">
        <v>63</v>
      </c>
      <c r="AB53" s="292"/>
      <c r="AC53" s="288">
        <v>956</v>
      </c>
      <c r="AD53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53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956</v>
      </c>
      <c r="AF53" s="394"/>
      <c r="AG53" s="385">
        <f>IF(Цены_спр.[[#This Row],[Группа номенклатуры]]="Культура",1+(1*АЧП!$D$8),0)</f>
        <v>0</v>
      </c>
      <c r="AH53" s="385">
        <f>ROUND(Цены_спр.[[#This Row],[Старт урожайность,%]]*Цены_спр.[[#This Row],[% изм. Урож.]],2)</f>
        <v>0</v>
      </c>
    </row>
    <row r="54" spans="1:34" ht="15.75" thickBot="1">
      <c r="A54" s="554" t="s">
        <v>177</v>
      </c>
      <c r="Y54" s="291" t="s">
        <v>317</v>
      </c>
      <c r="Z54" s="383" t="s">
        <v>45</v>
      </c>
      <c r="AA54" s="297" t="s">
        <v>64</v>
      </c>
      <c r="AB54" s="297"/>
      <c r="AC54" s="288">
        <v>781</v>
      </c>
      <c r="AD54" s="298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54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781</v>
      </c>
      <c r="AF54" s="394"/>
      <c r="AG54" s="385">
        <f>IF(Цены_спр.[[#This Row],[Группа номенклатуры]]="Культура",1+(1*АЧП!$D$8),0)</f>
        <v>0</v>
      </c>
      <c r="AH54" s="385">
        <f>ROUND(Цены_спр.[[#This Row],[Старт урожайность,%]]*Цены_спр.[[#This Row],[% изм. Урож.]],2)</f>
        <v>0</v>
      </c>
    </row>
    <row r="55" spans="1:34" ht="28.5">
      <c r="A55" s="577" t="s">
        <v>312</v>
      </c>
      <c r="B55" s="578" t="s">
        <v>17</v>
      </c>
      <c r="C55" s="579" t="s">
        <v>283</v>
      </c>
      <c r="D55" s="580">
        <v>1</v>
      </c>
      <c r="E55" s="580">
        <f t="shared" ref="E55:O55" si="4">DATE(YEAR(НачИнвП_Дата),E$1,1)</f>
        <v>44228</v>
      </c>
      <c r="F55" s="580">
        <f t="shared" si="4"/>
        <v>44256</v>
      </c>
      <c r="G55" s="580">
        <f t="shared" si="4"/>
        <v>44287</v>
      </c>
      <c r="H55" s="580">
        <f t="shared" si="4"/>
        <v>44317</v>
      </c>
      <c r="I55" s="580">
        <f t="shared" si="4"/>
        <v>44348</v>
      </c>
      <c r="J55" s="580">
        <f t="shared" si="4"/>
        <v>44378</v>
      </c>
      <c r="K55" s="580">
        <f t="shared" si="4"/>
        <v>44409</v>
      </c>
      <c r="L55" s="580">
        <f t="shared" si="4"/>
        <v>44440</v>
      </c>
      <c r="M55" s="580">
        <f t="shared" si="4"/>
        <v>44470</v>
      </c>
      <c r="N55" s="580">
        <f t="shared" si="4"/>
        <v>44501</v>
      </c>
      <c r="O55" s="581">
        <f t="shared" si="4"/>
        <v>44531</v>
      </c>
      <c r="Y55" s="291" t="s">
        <v>317</v>
      </c>
      <c r="Z55" s="383" t="s">
        <v>45</v>
      </c>
      <c r="AA55" s="297" t="s">
        <v>66</v>
      </c>
      <c r="AB55" s="297"/>
      <c r="AC55" s="395">
        <v>55</v>
      </c>
      <c r="AD55" s="298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55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55</v>
      </c>
      <c r="AF55" s="394"/>
      <c r="AG55" s="385">
        <f>IF(Цены_спр.[[#This Row],[Группа номенклатуры]]="Культура",1+(1*АЧП!$D$8),0)</f>
        <v>0</v>
      </c>
      <c r="AH55" s="385">
        <f>ROUND(Цены_спр.[[#This Row],[Старт урожайность,%]]*Цены_спр.[[#This Row],[% изм. Урож.]],2)</f>
        <v>0</v>
      </c>
    </row>
    <row r="56" spans="1:34">
      <c r="A56" s="574" t="s">
        <v>268</v>
      </c>
      <c r="B56" s="263" t="s">
        <v>269</v>
      </c>
      <c r="C56" s="263" t="s">
        <v>270</v>
      </c>
      <c r="D56" s="263" t="s">
        <v>271</v>
      </c>
      <c r="E56" s="263" t="s">
        <v>272</v>
      </c>
      <c r="F56" s="263" t="s">
        <v>273</v>
      </c>
      <c r="G56" s="263" t="s">
        <v>274</v>
      </c>
      <c r="H56" s="263" t="s">
        <v>275</v>
      </c>
      <c r="I56" s="263" t="s">
        <v>276</v>
      </c>
      <c r="J56" s="263" t="s">
        <v>277</v>
      </c>
      <c r="K56" s="263" t="s">
        <v>278</v>
      </c>
      <c r="L56" s="263" t="s">
        <v>279</v>
      </c>
      <c r="M56" s="263" t="s">
        <v>280</v>
      </c>
      <c r="N56" s="263" t="s">
        <v>281</v>
      </c>
      <c r="O56" s="576" t="s">
        <v>282</v>
      </c>
      <c r="Y56" s="291" t="s">
        <v>317</v>
      </c>
      <c r="Z56" s="383" t="s">
        <v>45</v>
      </c>
      <c r="AA56" s="297" t="s">
        <v>67</v>
      </c>
      <c r="AB56" s="297"/>
      <c r="AC56" s="395">
        <v>5400</v>
      </c>
      <c r="AD56" s="298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56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5400</v>
      </c>
      <c r="AF56" s="394"/>
      <c r="AG56" s="385">
        <f>IF(Цены_спр.[[#This Row],[Группа номенклатуры]]="Культура",1+(1*АЧП!$D$8),0)</f>
        <v>0</v>
      </c>
      <c r="AH56" s="385">
        <f>ROUND(Цены_спр.[[#This Row],[Старт урожайность,%]]*Цены_спр.[[#This Row],[% изм. Урож.]],2)</f>
        <v>0</v>
      </c>
    </row>
    <row r="57" spans="1:34">
      <c r="A57" s="575" t="s">
        <v>92</v>
      </c>
      <c r="B57" s="15" t="s">
        <v>27</v>
      </c>
      <c r="C57" s="404">
        <f>SUM(Коэф.закупка_год_виноград[[#This Row],[4]:[15]])</f>
        <v>1</v>
      </c>
      <c r="D57" s="405"/>
      <c r="E57" s="405"/>
      <c r="F57" s="405"/>
      <c r="G57" s="405"/>
      <c r="H57" s="405"/>
      <c r="I57" s="405"/>
      <c r="J57" s="405"/>
      <c r="K57" s="405">
        <v>0.5</v>
      </c>
      <c r="L57" s="405">
        <v>0.5</v>
      </c>
      <c r="M57" s="405"/>
      <c r="N57" s="405"/>
      <c r="O57" s="405"/>
      <c r="Y57" s="383" t="s">
        <v>317</v>
      </c>
      <c r="Z57" s="383" t="s">
        <v>45</v>
      </c>
      <c r="AA57" s="297" t="s">
        <v>68</v>
      </c>
      <c r="AB57" s="297"/>
      <c r="AC57" s="395">
        <v>42</v>
      </c>
      <c r="AD57" s="298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57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42</v>
      </c>
      <c r="AF57" s="394"/>
      <c r="AG57" s="385">
        <f>IF(Цены_спр.[[#This Row],[Группа номенклатуры]]="Культура",1+(1*АЧП!$D$8),0)</f>
        <v>0</v>
      </c>
      <c r="AH57" s="385">
        <f>ROUND(Цены_спр.[[#This Row],[Старт урожайность,%]]*Цены_спр.[[#This Row],[% изм. Урож.]],2)</f>
        <v>0</v>
      </c>
    </row>
    <row r="58" spans="1:34">
      <c r="A58" s="13" t="s">
        <v>45</v>
      </c>
      <c r="B58" s="15" t="s">
        <v>27</v>
      </c>
      <c r="C58" s="404">
        <f>SUM(Коэф.закупка_год_виноград[[#This Row],[4]:[15]])</f>
        <v>1</v>
      </c>
      <c r="D58" s="405"/>
      <c r="E58" s="405"/>
      <c r="F58" s="405"/>
      <c r="G58" s="405"/>
      <c r="H58" s="405"/>
      <c r="I58" s="405"/>
      <c r="J58" s="405"/>
      <c r="K58" s="405">
        <v>0.5</v>
      </c>
      <c r="L58" s="405">
        <v>0.5</v>
      </c>
      <c r="M58" s="405"/>
      <c r="N58" s="405"/>
      <c r="O58" s="405"/>
      <c r="Y58" s="383" t="s">
        <v>317</v>
      </c>
      <c r="Z58" s="383" t="s">
        <v>45</v>
      </c>
      <c r="AA58" s="297" t="s">
        <v>69</v>
      </c>
      <c r="AB58" s="297"/>
      <c r="AC58" s="395">
        <v>211.38</v>
      </c>
      <c r="AD58" s="298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58" s="290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211.38</v>
      </c>
      <c r="AF58" s="394"/>
      <c r="AG58" s="385">
        <f>IF(Цены_спр.[[#This Row],[Группа номенклатуры]]="Культура",1+(1*АЧП!$D$8),0)</f>
        <v>0</v>
      </c>
      <c r="AH58" s="385">
        <f>ROUND(Цены_спр.[[#This Row],[Старт урожайность,%]]*Цены_спр.[[#This Row],[% изм. Урож.]],2)</f>
        <v>0</v>
      </c>
    </row>
    <row r="59" spans="1:34">
      <c r="A59" s="403" t="s">
        <v>76</v>
      </c>
      <c r="B59" s="15" t="s">
        <v>27</v>
      </c>
      <c r="C59" s="404">
        <f>SUM(Коэф.закупка_год_виноград[[#This Row],[4]:[15]])</f>
        <v>1</v>
      </c>
      <c r="D59" s="405"/>
      <c r="E59" s="405"/>
      <c r="F59" s="405"/>
      <c r="G59" s="405"/>
      <c r="H59" s="405"/>
      <c r="I59" s="405"/>
      <c r="J59" s="405"/>
      <c r="K59" s="405">
        <v>0.5</v>
      </c>
      <c r="L59" s="405">
        <v>0.5</v>
      </c>
      <c r="M59" s="405"/>
      <c r="N59" s="405"/>
      <c r="O59" s="405"/>
      <c r="Y59" s="383" t="s">
        <v>317</v>
      </c>
      <c r="Z59" s="383" t="s">
        <v>45</v>
      </c>
      <c r="AA59" s="297" t="s">
        <v>70</v>
      </c>
      <c r="AB59" s="297"/>
      <c r="AC59" s="395">
        <v>110</v>
      </c>
      <c r="AD59" s="298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59" s="588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110</v>
      </c>
      <c r="AF59" s="394"/>
      <c r="AG59" s="385">
        <f>IF(Цены_спр.[[#This Row],[Группа номенклатуры]]="Культура",1+(1*АЧП!$D$8),0)</f>
        <v>0</v>
      </c>
      <c r="AH59" s="385">
        <f>ROUND(Цены_спр.[[#This Row],[Старт урожайность,%]]*Цены_спр.[[#This Row],[% изм. Урож.]],2)</f>
        <v>0</v>
      </c>
    </row>
    <row r="60" spans="1:34">
      <c r="A60" s="403" t="s">
        <v>247</v>
      </c>
      <c r="B60" s="15" t="s">
        <v>27</v>
      </c>
      <c r="C60" s="404">
        <f>SUM(Коэф.закупка_год_виноград[[#This Row],[4]:[15]])</f>
        <v>1</v>
      </c>
      <c r="D60" s="405"/>
      <c r="E60" s="405"/>
      <c r="F60" s="405"/>
      <c r="G60" s="405"/>
      <c r="H60" s="405"/>
      <c r="I60" s="405"/>
      <c r="J60" s="405"/>
      <c r="K60" s="405">
        <v>0.5</v>
      </c>
      <c r="L60" s="405">
        <v>0.5</v>
      </c>
      <c r="M60" s="405"/>
      <c r="N60" s="405"/>
      <c r="O60" s="405"/>
      <c r="Y60" s="383" t="s">
        <v>317</v>
      </c>
      <c r="Z60" s="383" t="s">
        <v>45</v>
      </c>
      <c r="AA60" s="297" t="s">
        <v>71</v>
      </c>
      <c r="AB60" s="292"/>
      <c r="AC60" s="584">
        <v>48</v>
      </c>
      <c r="AD60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60" s="585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48</v>
      </c>
      <c r="AF60" s="394"/>
      <c r="AG60" s="385">
        <f>IF(Цены_спр.[[#This Row],[Группа номенклатуры]]="Культура",1+(1*АЧП!$D$8),0)</f>
        <v>0</v>
      </c>
      <c r="AH60" s="385">
        <f>ROUND(Цены_спр.[[#This Row],[Старт урожайность,%]]*Цены_спр.[[#This Row],[% изм. Урож.]],2)</f>
        <v>0</v>
      </c>
    </row>
    <row r="61" spans="1:34">
      <c r="A61" s="403" t="s">
        <v>248</v>
      </c>
      <c r="B61" s="15" t="s">
        <v>27</v>
      </c>
      <c r="C61" s="404">
        <f>SUM(Коэф.закупка_год_виноград[[#This Row],[4]:[15]])</f>
        <v>0</v>
      </c>
      <c r="D61" s="405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Y61" s="383" t="s">
        <v>317</v>
      </c>
      <c r="Z61" s="383" t="s">
        <v>45</v>
      </c>
      <c r="AA61" s="297" t="s">
        <v>72</v>
      </c>
      <c r="AB61" s="297"/>
      <c r="AC61" s="395">
        <v>65</v>
      </c>
      <c r="AD61" s="298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61" s="588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65</v>
      </c>
      <c r="AF61" s="394"/>
      <c r="AG61" s="385">
        <f>IF(Цены_спр.[[#This Row],[Группа номенклатуры]]="Культура",1+(1*АЧП!$D$8),0)</f>
        <v>0</v>
      </c>
      <c r="AH61" s="385">
        <f>ROUND(Цены_спр.[[#This Row],[Старт урожайность,%]]*Цены_спр.[[#This Row],[% изм. Урож.]],2)</f>
        <v>0</v>
      </c>
    </row>
    <row r="62" spans="1:34">
      <c r="A62" s="403" t="s">
        <v>249</v>
      </c>
      <c r="B62" s="15" t="s">
        <v>27</v>
      </c>
      <c r="C62" s="404">
        <f>SUM(Коэф.закупка_год_виноград[[#This Row],[4]:[15]])</f>
        <v>0</v>
      </c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Y62" s="383" t="s">
        <v>317</v>
      </c>
      <c r="Z62" s="383" t="s">
        <v>45</v>
      </c>
      <c r="AA62" s="297" t="s">
        <v>73</v>
      </c>
      <c r="AB62" s="292"/>
      <c r="AC62" s="584">
        <v>110</v>
      </c>
      <c r="AD62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62" s="585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110</v>
      </c>
      <c r="AF62" s="394"/>
      <c r="AG62" s="385">
        <f>IF(Цены_спр.[[#This Row],[Группа номенклатуры]]="Культура",1+(1*АЧП!$D$8),0)</f>
        <v>0</v>
      </c>
      <c r="AH62" s="385">
        <f>ROUND(Цены_спр.[[#This Row],[Старт урожайность,%]]*Цены_спр.[[#This Row],[% изм. Урож.]],2)</f>
        <v>0</v>
      </c>
    </row>
    <row r="63" spans="1:34">
      <c r="A63" s="403" t="s">
        <v>250</v>
      </c>
      <c r="B63" s="15" t="s">
        <v>27</v>
      </c>
      <c r="C63" s="404">
        <f>SUM(Коэф.закупка_год_виноград[[#This Row],[4]:[15]])</f>
        <v>0</v>
      </c>
      <c r="D63" s="405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Y63" s="383" t="s">
        <v>317</v>
      </c>
      <c r="Z63" s="383" t="s">
        <v>45</v>
      </c>
      <c r="AA63" s="297" t="s">
        <v>74</v>
      </c>
      <c r="AB63" s="297"/>
      <c r="AC63" s="395">
        <v>47</v>
      </c>
      <c r="AD63" s="298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63" s="588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47</v>
      </c>
      <c r="AF63" s="394"/>
      <c r="AG63" s="385">
        <f>IF(Цены_спр.[[#This Row],[Группа номенклатуры]]="Культура",1+(1*АЧП!$D$8),0)</f>
        <v>0</v>
      </c>
      <c r="AH63" s="385">
        <f>ROUND(Цены_спр.[[#This Row],[Старт урожайность,%]]*Цены_спр.[[#This Row],[% изм. Урож.]],2)</f>
        <v>0</v>
      </c>
    </row>
    <row r="64" spans="1:34">
      <c r="A64" s="403" t="s">
        <v>109</v>
      </c>
      <c r="B64" s="15"/>
      <c r="C64" s="404">
        <f>SUM(Коэф.закупка_год_виноград[[#This Row],[4]:[15]])</f>
        <v>1</v>
      </c>
      <c r="D64" s="405"/>
      <c r="E64" s="405"/>
      <c r="F64" s="405"/>
      <c r="G64" s="405"/>
      <c r="H64" s="405"/>
      <c r="I64" s="405"/>
      <c r="J64" s="405"/>
      <c r="K64" s="405">
        <v>0.5</v>
      </c>
      <c r="L64" s="405">
        <v>0.5</v>
      </c>
      <c r="M64" s="405"/>
      <c r="N64" s="405"/>
      <c r="O64" s="405"/>
      <c r="Y64" s="383" t="s">
        <v>317</v>
      </c>
      <c r="Z64" s="383" t="s">
        <v>45</v>
      </c>
      <c r="AA64" s="409" t="s">
        <v>421</v>
      </c>
      <c r="AB64" s="583"/>
      <c r="AC64" s="584">
        <v>20700</v>
      </c>
      <c r="AD64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64" s="585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20700</v>
      </c>
      <c r="AF64" s="394"/>
      <c r="AG64" s="385">
        <f>IF(Цены_спр.[[#This Row],[Группа номенклатуры]]="Культура",1+(1*АЧП!$D$8),0)</f>
        <v>0</v>
      </c>
      <c r="AH64" s="385">
        <f>ROUND(Цены_спр.[[#This Row],[Старт урожайность,%]]*Цены_спр.[[#This Row],[% изм. Урож.]],2)</f>
        <v>0</v>
      </c>
    </row>
    <row r="65" spans="1:34">
      <c r="A65" s="403" t="s">
        <v>415</v>
      </c>
      <c r="B65" s="582"/>
      <c r="C65" s="404">
        <f>SUM(Коэф.закупка_год_виноград[[#This Row],[4]:[15]])</f>
        <v>1</v>
      </c>
      <c r="D65" s="405"/>
      <c r="E65" s="405"/>
      <c r="F65" s="405"/>
      <c r="G65" s="405"/>
      <c r="H65" s="405"/>
      <c r="I65" s="405"/>
      <c r="J65" s="405"/>
      <c r="K65" s="405">
        <v>0.5</v>
      </c>
      <c r="L65" s="405">
        <v>0.5</v>
      </c>
      <c r="M65" s="405"/>
      <c r="N65" s="405"/>
      <c r="O65" s="405"/>
      <c r="Y65" s="383" t="s">
        <v>317</v>
      </c>
      <c r="Z65" s="383" t="s">
        <v>45</v>
      </c>
      <c r="AA65" s="409" t="s">
        <v>422</v>
      </c>
      <c r="AB65" s="583"/>
      <c r="AC65" s="584">
        <v>9000</v>
      </c>
      <c r="AD65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65" s="585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9000</v>
      </c>
      <c r="AF65" s="586"/>
      <c r="AG65" s="587">
        <f>IF(Цены_спр.[[#This Row],[Группа номенклатуры]]="Культура",1+(1*АЧП!$D$8),0)</f>
        <v>0</v>
      </c>
      <c r="AH65" s="587">
        <f>ROUND(Цены_спр.[[#This Row],[Старт урожайность,%]]*Цены_спр.[[#This Row],[% изм. Урож.]],2)</f>
        <v>0</v>
      </c>
    </row>
    <row r="66" spans="1:34">
      <c r="Y66" s="383" t="s">
        <v>317</v>
      </c>
      <c r="Z66" s="383" t="s">
        <v>106</v>
      </c>
      <c r="AA66" s="297" t="s">
        <v>97</v>
      </c>
      <c r="AB66" s="297"/>
      <c r="AC66" s="395">
        <v>2692.8571428571427</v>
      </c>
      <c r="AD66" s="298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66" s="588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2692.86</v>
      </c>
      <c r="AF66" s="394"/>
      <c r="AG66" s="385">
        <f>IF(Цены_спр.[[#This Row],[Группа номенклатуры]]="Культура",1+(1*АЧП!$D$8),0)</f>
        <v>0</v>
      </c>
      <c r="AH66" s="385">
        <f>ROUND(Цены_спр.[[#This Row],[Старт урожайность,%]]*Цены_спр.[[#This Row],[% изм. Урож.]],2)</f>
        <v>0</v>
      </c>
    </row>
    <row r="67" spans="1:34">
      <c r="Y67" s="383" t="s">
        <v>317</v>
      </c>
      <c r="Z67" s="383" t="s">
        <v>106</v>
      </c>
      <c r="AA67" s="297" t="s">
        <v>95</v>
      </c>
      <c r="AB67" s="297"/>
      <c r="AC67" s="395">
        <v>2200</v>
      </c>
      <c r="AD67" s="298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67" s="588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2200</v>
      </c>
      <c r="AF67" s="394"/>
      <c r="AG67" s="385">
        <f>IF(Цены_спр.[[#This Row],[Группа номенклатуры]]="Культура",1+(1*АЧП!$D$8),0)</f>
        <v>0</v>
      </c>
      <c r="AH67" s="385">
        <f>ROUND(Цены_спр.[[#This Row],[Старт урожайность,%]]*Цены_спр.[[#This Row],[% изм. Урож.]],2)</f>
        <v>0</v>
      </c>
    </row>
    <row r="68" spans="1:34">
      <c r="Y68" s="383" t="s">
        <v>317</v>
      </c>
      <c r="Z68" s="383" t="s">
        <v>106</v>
      </c>
      <c r="AA68" s="409" t="s">
        <v>423</v>
      </c>
      <c r="AB68" s="409"/>
      <c r="AC68" s="395">
        <v>7.0000000000000007E-2</v>
      </c>
      <c r="AD68" s="298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68" s="588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7.0000000000000007E-2</v>
      </c>
      <c r="AF68" s="394"/>
      <c r="AG68" s="385">
        <f>IF(Цены_спр.[[#This Row],[Группа номенклатуры]]="Культура",1+(1*АЧП!$D$8),0)</f>
        <v>0</v>
      </c>
      <c r="AH68" s="385">
        <f>ROUND(Цены_спр.[[#This Row],[Старт урожайность,%]]*Цены_спр.[[#This Row],[% изм. Урож.]],2)</f>
        <v>0</v>
      </c>
    </row>
    <row r="69" spans="1:34">
      <c r="Y69" s="383" t="s">
        <v>317</v>
      </c>
      <c r="Z69" s="383" t="s">
        <v>106</v>
      </c>
      <c r="AA69" s="409" t="s">
        <v>430</v>
      </c>
      <c r="AB69" s="409"/>
      <c r="AC69" s="395">
        <v>0.06</v>
      </c>
      <c r="AD69" s="298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69" s="588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0.06</v>
      </c>
      <c r="AF69" s="394"/>
      <c r="AG69" s="385">
        <f>IF(Цены_спр.[[#This Row],[Группа номенклатуры]]="Культура",1+(1*АЧП!$D$8),0)</f>
        <v>0</v>
      </c>
      <c r="AH69" s="385">
        <f>ROUND(Цены_спр.[[#This Row],[Старт урожайность,%]]*Цены_спр.[[#This Row],[% изм. Урож.]],2)</f>
        <v>0</v>
      </c>
    </row>
    <row r="70" spans="1:34">
      <c r="Y70" s="383" t="s">
        <v>317</v>
      </c>
      <c r="Z70" s="383" t="s">
        <v>247</v>
      </c>
      <c r="AA70" s="292" t="s">
        <v>337</v>
      </c>
      <c r="AB70" s="292" t="s">
        <v>103</v>
      </c>
      <c r="AC70" s="584">
        <v>29</v>
      </c>
      <c r="AD70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70" s="585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29</v>
      </c>
      <c r="AF70" s="394"/>
      <c r="AG70" s="385">
        <f>IF(Цены_спр.[[#This Row],[Группа номенклатуры]]="Культура",1+(1*АЧП!$D$8),0)</f>
        <v>0</v>
      </c>
      <c r="AH70" s="385">
        <f>ROUND(Цены_спр.[[#This Row],[Старт урожайность,%]]*Цены_спр.[[#This Row],[% изм. Урож.]],2)</f>
        <v>0</v>
      </c>
    </row>
    <row r="71" spans="1:34">
      <c r="Y71" s="383" t="s">
        <v>317</v>
      </c>
      <c r="Z71" s="383" t="s">
        <v>247</v>
      </c>
      <c r="AA71" s="583" t="s">
        <v>419</v>
      </c>
      <c r="AB71" s="583"/>
      <c r="AC71" s="584">
        <v>13.5</v>
      </c>
      <c r="AD71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71" s="585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13.5</v>
      </c>
      <c r="AF71" s="394"/>
      <c r="AG71" s="385">
        <f>IF(Цены_спр.[[#This Row],[Группа номенклатуры]]="Культура",1+(1*АЧП!$D$8),0)</f>
        <v>0</v>
      </c>
      <c r="AH71" s="385">
        <f>ROUND(Цены_спр.[[#This Row],[Старт урожайность,%]]*Цены_спр.[[#This Row],[% изм. Урож.]],2)</f>
        <v>0</v>
      </c>
    </row>
    <row r="72" spans="1:34">
      <c r="Y72" s="383" t="s">
        <v>317</v>
      </c>
      <c r="Z72" s="383" t="s">
        <v>247</v>
      </c>
      <c r="AA72" s="583" t="s">
        <v>420</v>
      </c>
      <c r="AB72" s="583"/>
      <c r="AC72" s="584">
        <v>1600</v>
      </c>
      <c r="AD72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72" s="585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1600</v>
      </c>
      <c r="AF72" s="586"/>
      <c r="AG72" s="587">
        <f>IF(Цены_спр.[[#This Row],[Группа номенклатуры]]="Культура",1+(1*АЧП!$D$8),0)</f>
        <v>0</v>
      </c>
      <c r="AH72" s="587">
        <f>ROUND(Цены_спр.[[#This Row],[Старт урожайность,%]]*Цены_спр.[[#This Row],[% изм. Урож.]],2)</f>
        <v>0</v>
      </c>
    </row>
    <row r="73" spans="1:34">
      <c r="Y73" s="383" t="s">
        <v>317</v>
      </c>
      <c r="Z73" s="383" t="s">
        <v>307</v>
      </c>
      <c r="AA73" s="292" t="s">
        <v>308</v>
      </c>
      <c r="AB73" s="292"/>
      <c r="AC73" s="584">
        <v>1062</v>
      </c>
      <c r="AD73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73" s="585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1062</v>
      </c>
      <c r="AF73" s="394"/>
      <c r="AG73" s="385">
        <f>IF(Цены_спр.[[#This Row],[Группа номенклатуры]]="Культура",1+(1*АЧП!$D$8),0)</f>
        <v>0</v>
      </c>
      <c r="AH73" s="385">
        <f>ROUND(Цены_спр.[[#This Row],[Старт урожайность,%]]*Цены_спр.[[#This Row],[% изм. Урож.]],2)</f>
        <v>0</v>
      </c>
    </row>
    <row r="74" spans="1:34">
      <c r="Y74" s="383" t="s">
        <v>317</v>
      </c>
      <c r="Z74" s="383" t="s">
        <v>307</v>
      </c>
      <c r="AA74" s="604" t="s">
        <v>309</v>
      </c>
      <c r="AB74" s="292"/>
      <c r="AC74" s="584">
        <v>65</v>
      </c>
      <c r="AD74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74" s="585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65</v>
      </c>
      <c r="AF74" s="394"/>
      <c r="AG74" s="385">
        <f>IF(Цены_спр.[[#This Row],[Группа номенклатуры]]="Культура",1+(1*АЧП!$D$8),0)</f>
        <v>0</v>
      </c>
      <c r="AH74" s="385">
        <f>ROUND(Цены_спр.[[#This Row],[Старт урожайность,%]]*Цены_спр.[[#This Row],[% изм. Урож.]],2)</f>
        <v>0</v>
      </c>
    </row>
    <row r="75" spans="1:34">
      <c r="Y75" s="383" t="s">
        <v>317</v>
      </c>
      <c r="Z75" s="383"/>
      <c r="AA75" s="583" t="s">
        <v>116</v>
      </c>
      <c r="AB75" s="583"/>
      <c r="AC75" s="584">
        <v>8.64</v>
      </c>
      <c r="AD75" s="293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75" s="585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8.64</v>
      </c>
      <c r="AF75" s="394"/>
      <c r="AG75" s="385">
        <f>IF(Цены_спр.[[#This Row],[Группа номенклатуры]]="Культура",1+(1*АЧП!$D$8),0)</f>
        <v>0</v>
      </c>
      <c r="AH75" s="385">
        <f>ROUND(Цены_спр.[[#This Row],[Старт урожайность,%]]*Цены_спр.[[#This Row],[% изм. Урож.]],2)</f>
        <v>0</v>
      </c>
    </row>
    <row r="76" spans="1:34">
      <c r="Y76" s="383" t="s">
        <v>317</v>
      </c>
      <c r="Z76" s="383"/>
      <c r="AA76" s="409" t="s">
        <v>339</v>
      </c>
      <c r="AB76" s="409"/>
      <c r="AC76" s="395">
        <v>50</v>
      </c>
      <c r="AD76" s="298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76" s="588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50</v>
      </c>
      <c r="AF76" s="394"/>
      <c r="AG76" s="385">
        <f>IF(Цены_спр.[[#This Row],[Группа номенклатуры]]="Культура",1+(1*АЧП!$D$8),0)</f>
        <v>0</v>
      </c>
      <c r="AH76" s="385">
        <f>ROUND(Цены_спр.[[#This Row],[Старт урожайность,%]]*Цены_спр.[[#This Row],[% изм. Урож.]],2)</f>
        <v>0</v>
      </c>
    </row>
    <row r="77" spans="1:34">
      <c r="Y77" s="383" t="s">
        <v>317</v>
      </c>
      <c r="Z77" s="383"/>
      <c r="AA77" s="409" t="s">
        <v>342</v>
      </c>
      <c r="AB77" s="409"/>
      <c r="AC77" s="395">
        <v>100</v>
      </c>
      <c r="AD77" s="298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77" s="588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100</v>
      </c>
      <c r="AF77" s="394"/>
      <c r="AG77" s="385">
        <f>IF(Цены_спр.[[#This Row],[Группа номенклатуры]]="Культура",1+(1*АЧП!$D$8),0)</f>
        <v>0</v>
      </c>
      <c r="AH77" s="385">
        <f>ROUND(Цены_спр.[[#This Row],[Старт урожайность,%]]*Цены_спр.[[#This Row],[% изм. Урож.]],2)</f>
        <v>0</v>
      </c>
    </row>
    <row r="78" spans="1:34">
      <c r="Y78" s="383" t="s">
        <v>317</v>
      </c>
      <c r="Z78" s="383"/>
      <c r="AA78" s="409" t="s">
        <v>447</v>
      </c>
      <c r="AB78" s="409" t="s">
        <v>57</v>
      </c>
      <c r="AC78" s="395">
        <v>0.6</v>
      </c>
      <c r="AD78" s="298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78" s="588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0.6</v>
      </c>
      <c r="AF78" s="394"/>
      <c r="AG78" s="385">
        <f>IF(Цены_спр.[[#This Row],[Группа номенклатуры]]="Культура",1+(1*АЧП!$D$8),0)</f>
        <v>0</v>
      </c>
      <c r="AH78" s="385">
        <f>ROUND(Цены_спр.[[#This Row],[Старт урожайность,%]]*Цены_спр.[[#This Row],[% изм. Урож.]],2)</f>
        <v>0</v>
      </c>
    </row>
    <row r="79" spans="1:34">
      <c r="Y79" s="383" t="s">
        <v>317</v>
      </c>
      <c r="Z79" s="383"/>
      <c r="AA79" s="409" t="s">
        <v>446</v>
      </c>
      <c r="AB79" s="409" t="s">
        <v>57</v>
      </c>
      <c r="AC79" s="395">
        <v>0.4</v>
      </c>
      <c r="AD79" s="298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79" s="588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0.4</v>
      </c>
      <c r="AF79" s="394"/>
      <c r="AG79" s="385">
        <f>IF(Цены_спр.[[#This Row],[Группа номенклатуры]]="Культура",1+(1*АЧП!$D$8),0)</f>
        <v>0</v>
      </c>
      <c r="AH79" s="385">
        <f>ROUND(Цены_спр.[[#This Row],[Старт урожайность,%]]*Цены_спр.[[#This Row],[% изм. Урож.]],2)</f>
        <v>0</v>
      </c>
    </row>
    <row r="80" spans="1:34">
      <c r="Y80" s="383" t="s">
        <v>317</v>
      </c>
      <c r="Z80" s="383"/>
      <c r="AA80" s="409" t="s">
        <v>448</v>
      </c>
      <c r="AB80" s="409" t="s">
        <v>57</v>
      </c>
      <c r="AC80" s="395">
        <v>2</v>
      </c>
      <c r="AD80" s="298">
        <f>IF(Цены_спр.[[#This Row],[Тип цен]]="Цены закупки",1+(1*АЧП!$D$4),
                                                              IF(Цены_спр.[[#This Row],[Тип цен]]="Цены реализации",1+(1*АЧП!$D$6),1))</f>
        <v>1</v>
      </c>
      <c r="AE80" s="588">
        <f>ROUND(IF(Цены_спр.[[#This Row],[% изм.]]="",Цены_спр.[[#This Row],[Цена "старт", руб./ед. изм.]],Цены_спр.[[#This Row],[Цена "старт", руб./ед. изм.]]*Цены_спр.[[#This Row],[% изм.]]),2)</f>
        <v>2</v>
      </c>
      <c r="AF80" s="394"/>
      <c r="AG80" s="385">
        <f>IF(Цены_спр.[[#This Row],[Группа номенклатуры]]="Культура",1+(1*АЧП!$D$8),0)</f>
        <v>0</v>
      </c>
      <c r="AH80" s="385">
        <f>ROUND(Цены_спр.[[#This Row],[Старт урожайность,%]]*Цены_спр.[[#This Row],[% изм. Урож.]],2)</f>
        <v>0</v>
      </c>
    </row>
  </sheetData>
  <mergeCells count="5">
    <mergeCell ref="P30:P40"/>
    <mergeCell ref="P1:P13"/>
    <mergeCell ref="X1:X13"/>
    <mergeCell ref="AI1:AI13"/>
    <mergeCell ref="P17:P27"/>
  </mergeCells>
  <phoneticPr fontId="61" type="noConversion"/>
  <conditionalFormatting sqref="Q3:R3 Q4:W99999">
    <cfRule type="expression" dxfId="551" priority="7">
      <formula>$Q3&lt;&gt;""</formula>
    </cfRule>
  </conditionalFormatting>
  <conditionalFormatting sqref="S3:W3">
    <cfRule type="expression" dxfId="550" priority="2">
      <formula>$R3&lt;&gt;""</formula>
    </cfRule>
  </conditionalFormatting>
  <conditionalFormatting sqref="AA4:AA73 AA75">
    <cfRule type="duplicateValues" dxfId="549" priority="44"/>
  </conditionalFormatting>
  <pageMargins left="0.7" right="0.7" top="0.75" bottom="0.75" header="0.3" footer="0.3"/>
  <pageSetup paperSize="9" scale="21" fitToHeight="0" orientation="portrait" verticalDpi="0" r:id="rId1"/>
  <legacyDrawing r:id="rId2"/>
  <tableParts count="7">
    <tablePart r:id="rId3"/>
    <tablePart r:id="rId4"/>
    <tablePart r:id="rId5"/>
    <tablePart r:id="rId6"/>
    <tablePart r:id="rId7"/>
    <tablePart r:id="rId8"/>
    <tablePart r:id="rId9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01FFC-6736-463F-AF68-5C44D88AF139}">
  <sheetPr codeName="Лист5"/>
  <dimension ref="A1:E15"/>
  <sheetViews>
    <sheetView workbookViewId="0">
      <selection activeCell="A6" sqref="A6"/>
    </sheetView>
  </sheetViews>
  <sheetFormatPr defaultColWidth="8.85546875" defaultRowHeight="15.75"/>
  <cols>
    <col min="1" max="2" width="24.5703125" style="507" customWidth="1"/>
    <col min="3" max="3" width="18.28515625" style="507" customWidth="1"/>
    <col min="4" max="5" width="15.5703125" style="507" customWidth="1"/>
    <col min="6" max="16384" width="8.85546875" style="507"/>
  </cols>
  <sheetData>
    <row r="1" spans="1:5" s="508" customFormat="1">
      <c r="A1" s="508" t="str">
        <f>"Расшифровка строки 1230 баланса Дебиторская задолженность по состоянию на "&amp;НачИнвП_Дата</f>
        <v>Расшифровка строки 1230 баланса Дебиторская задолженность по состоянию на 44470</v>
      </c>
    </row>
    <row r="2" spans="1:5" ht="48" thickBot="1">
      <c r="A2" s="509" t="s">
        <v>391</v>
      </c>
      <c r="B2" s="510" t="s">
        <v>383</v>
      </c>
      <c r="C2" s="510" t="s">
        <v>114</v>
      </c>
      <c r="D2" s="510" t="s">
        <v>381</v>
      </c>
      <c r="E2" s="510" t="s">
        <v>382</v>
      </c>
    </row>
    <row r="3" spans="1:5" ht="48" thickBot="1">
      <c r="A3" s="517" t="s">
        <v>395</v>
      </c>
      <c r="B3" s="518"/>
      <c r="C3" s="519">
        <v>400000</v>
      </c>
      <c r="D3" s="520">
        <v>44029</v>
      </c>
      <c r="E3" s="520">
        <v>44561</v>
      </c>
    </row>
    <row r="4" spans="1:5" ht="32.25" thickBot="1">
      <c r="A4" s="521" t="s">
        <v>396</v>
      </c>
      <c r="B4" s="518"/>
      <c r="C4" s="522">
        <v>148244.73000000001</v>
      </c>
      <c r="D4" s="523">
        <v>43789</v>
      </c>
      <c r="E4" s="520">
        <v>44561</v>
      </c>
    </row>
    <row r="5" spans="1:5" ht="48" thickBot="1">
      <c r="A5" s="521" t="s">
        <v>397</v>
      </c>
      <c r="B5" s="518"/>
      <c r="C5" s="522">
        <v>100000</v>
      </c>
      <c r="D5" s="523">
        <v>44166</v>
      </c>
      <c r="E5" s="520">
        <v>44561</v>
      </c>
    </row>
    <row r="6" spans="1:5" ht="32.25" thickBot="1">
      <c r="A6" s="524" t="s">
        <v>398</v>
      </c>
      <c r="B6" s="518"/>
      <c r="C6" s="519">
        <v>85000</v>
      </c>
      <c r="D6" s="523">
        <v>44165</v>
      </c>
      <c r="E6" s="520">
        <v>44561</v>
      </c>
    </row>
    <row r="7" spans="1:5" ht="16.5" thickBot="1">
      <c r="A7" s="524" t="s">
        <v>399</v>
      </c>
      <c r="B7" s="518"/>
      <c r="C7" s="522">
        <v>60000</v>
      </c>
      <c r="D7" s="523">
        <v>44161</v>
      </c>
      <c r="E7" s="523">
        <v>44561</v>
      </c>
    </row>
    <row r="8" spans="1:5">
      <c r="A8" s="507" t="s">
        <v>400</v>
      </c>
      <c r="C8" s="511">
        <v>35413.839999999997</v>
      </c>
    </row>
    <row r="9" spans="1:5">
      <c r="A9" s="512" t="s">
        <v>35</v>
      </c>
      <c r="B9" s="512"/>
      <c r="C9" s="513">
        <f>SUBTOTAL(109,ДТ[Сумма])</f>
        <v>828658.57</v>
      </c>
      <c r="D9" s="512"/>
      <c r="E9" s="512">
        <f>SUBTOTAL(103,ДТ[Дата погашения])</f>
        <v>5</v>
      </c>
    </row>
    <row r="10" spans="1:5">
      <c r="A10" s="508"/>
    </row>
    <row r="11" spans="1:5">
      <c r="A11" s="508" t="s">
        <v>393</v>
      </c>
    </row>
    <row r="12" spans="1:5" ht="48" thickBot="1">
      <c r="A12" s="514" t="s">
        <v>392</v>
      </c>
      <c r="B12" s="515" t="s">
        <v>383</v>
      </c>
      <c r="C12" s="515" t="s">
        <v>114</v>
      </c>
      <c r="D12" s="515" t="s">
        <v>381</v>
      </c>
      <c r="E12" s="515" t="s">
        <v>382</v>
      </c>
    </row>
    <row r="15" spans="1:5">
      <c r="A15" s="516" t="s">
        <v>35</v>
      </c>
      <c r="B15" s="516"/>
      <c r="C15" s="516"/>
      <c r="D15" s="516"/>
      <c r="E15" s="516">
        <f>SUBTOTAL(103,ДТ_11[Дата погашения])</f>
        <v>0</v>
      </c>
    </row>
  </sheetData>
  <pageMargins left="0.7" right="0.7" top="0.75" bottom="0.75" header="0.3" footer="0.3"/>
  <pageSetup paperSize="9" orientation="portrait" horizontalDpi="0" verticalDpi="0" r:id="rId1"/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8CC8A-0BC2-4D1A-A406-82D5BACF6D5F}">
  <dimension ref="A1:AD49"/>
  <sheetViews>
    <sheetView workbookViewId="0">
      <selection activeCell="K22" sqref="K22"/>
    </sheetView>
  </sheetViews>
  <sheetFormatPr defaultRowHeight="15" outlineLevelCol="1"/>
  <cols>
    <col min="1" max="1" width="4" customWidth="1"/>
    <col min="2" max="2" width="16.28515625" style="497" customWidth="1"/>
    <col min="3" max="3" width="24.5703125" style="681" customWidth="1"/>
    <col min="4" max="4" width="5.7109375" style="681" customWidth="1"/>
    <col min="5" max="7" width="7.85546875" customWidth="1"/>
    <col min="8" max="8" width="27" customWidth="1" outlineLevel="1"/>
    <col min="9" max="9" width="26.5703125" style="681" customWidth="1" outlineLevel="1"/>
    <col min="10" max="10" width="8.5703125" customWidth="1" outlineLevel="1"/>
    <col min="11" max="13" width="8.7109375" customWidth="1" outlineLevel="1"/>
    <col min="14" max="14" width="11" customWidth="1" outlineLevel="1"/>
    <col min="15" max="15" width="11.140625" customWidth="1"/>
    <col min="16" max="16" width="18.42578125" customWidth="1" outlineLevel="1"/>
    <col min="17" max="17" width="25" customWidth="1" outlineLevel="1"/>
    <col min="18" max="18" width="9.85546875" customWidth="1" outlineLevel="1"/>
    <col min="19" max="19" width="11.42578125" customWidth="1" outlineLevel="1"/>
    <col min="20" max="20" width="11.85546875" customWidth="1" outlineLevel="1"/>
    <col min="21" max="21" width="17.5703125" customWidth="1" outlineLevel="1"/>
    <col min="22" max="22" width="12.28515625" customWidth="1"/>
    <col min="23" max="23" width="8" customWidth="1"/>
    <col min="24" max="24" width="12" customWidth="1"/>
    <col min="25" max="25" width="11.28515625" customWidth="1"/>
    <col min="26" max="26" width="10.140625" customWidth="1"/>
    <col min="27" max="28" width="12.140625" customWidth="1"/>
    <col min="30" max="30" width="15.42578125" customWidth="1"/>
  </cols>
  <sheetData>
    <row r="1" spans="1:30" ht="23.25">
      <c r="B1" s="683" t="s">
        <v>491</v>
      </c>
      <c r="E1" s="684"/>
      <c r="F1" s="684"/>
      <c r="G1" s="684"/>
      <c r="Q1" s="11"/>
      <c r="R1" s="11"/>
      <c r="S1" s="11"/>
    </row>
    <row r="2" spans="1:30" s="685" customFormat="1" ht="14.25">
      <c r="B2" s="686"/>
      <c r="C2" s="687"/>
      <c r="D2" s="687"/>
      <c r="E2" s="686"/>
      <c r="H2" s="688" t="s">
        <v>492</v>
      </c>
      <c r="I2" s="689"/>
      <c r="J2" s="689"/>
      <c r="K2" s="689"/>
      <c r="L2" s="689"/>
      <c r="M2" s="689"/>
      <c r="N2" s="689"/>
      <c r="O2" s="690"/>
      <c r="P2" s="691" t="s">
        <v>493</v>
      </c>
      <c r="Q2" s="692"/>
      <c r="R2" s="692"/>
      <c r="S2" s="692"/>
      <c r="T2" s="692"/>
      <c r="U2" s="692"/>
      <c r="V2" s="693"/>
      <c r="W2" s="694" t="s">
        <v>357</v>
      </c>
      <c r="X2" s="695"/>
      <c r="Y2" s="696" t="s">
        <v>116</v>
      </c>
      <c r="Z2" s="697"/>
      <c r="AA2" s="697"/>
      <c r="AB2" s="698"/>
      <c r="AC2" s="699" t="s">
        <v>494</v>
      </c>
      <c r="AD2" s="699"/>
    </row>
    <row r="3" spans="1:30" s="717" customFormat="1" ht="51">
      <c r="A3" s="700" t="s">
        <v>495</v>
      </c>
      <c r="B3" s="701" t="s">
        <v>15</v>
      </c>
      <c r="C3" s="701" t="s">
        <v>496</v>
      </c>
      <c r="D3" s="702" t="s">
        <v>497</v>
      </c>
      <c r="E3" s="702" t="s">
        <v>498</v>
      </c>
      <c r="F3" s="702" t="s">
        <v>499</v>
      </c>
      <c r="G3" s="702" t="s">
        <v>500</v>
      </c>
      <c r="H3" s="703" t="s">
        <v>501</v>
      </c>
      <c r="I3" s="704" t="s">
        <v>457</v>
      </c>
      <c r="J3" s="703" t="s">
        <v>502</v>
      </c>
      <c r="K3" s="705" t="s">
        <v>503</v>
      </c>
      <c r="L3" s="706" t="s">
        <v>504</v>
      </c>
      <c r="M3" s="706" t="s">
        <v>505</v>
      </c>
      <c r="N3" s="706" t="s">
        <v>506</v>
      </c>
      <c r="O3" s="707" t="s">
        <v>507</v>
      </c>
      <c r="P3" s="708" t="s">
        <v>508</v>
      </c>
      <c r="Q3" s="709" t="s">
        <v>509</v>
      </c>
      <c r="R3" s="709" t="s">
        <v>510</v>
      </c>
      <c r="S3" s="710" t="s">
        <v>511</v>
      </c>
      <c r="T3" s="711" t="s">
        <v>155</v>
      </c>
      <c r="U3" s="711" t="s">
        <v>512</v>
      </c>
      <c r="V3" s="712" t="s">
        <v>513</v>
      </c>
      <c r="W3" s="713" t="s">
        <v>514</v>
      </c>
      <c r="X3" s="713" t="s">
        <v>515</v>
      </c>
      <c r="Y3" s="714" t="s">
        <v>516</v>
      </c>
      <c r="Z3" s="714" t="s">
        <v>517</v>
      </c>
      <c r="AA3" s="714" t="s">
        <v>518</v>
      </c>
      <c r="AB3" s="715" t="s">
        <v>519</v>
      </c>
      <c r="AC3" s="716" t="s">
        <v>520</v>
      </c>
      <c r="AD3" s="716" t="s">
        <v>521</v>
      </c>
    </row>
    <row r="4" spans="1:30">
      <c r="A4" s="718">
        <v>1</v>
      </c>
      <c r="B4" s="680" t="s">
        <v>16</v>
      </c>
      <c r="C4" s="678" t="s">
        <v>522</v>
      </c>
      <c r="D4" s="678">
        <v>60</v>
      </c>
      <c r="E4" s="719">
        <v>44501</v>
      </c>
      <c r="F4" s="719">
        <v>44503</v>
      </c>
      <c r="G4" s="720">
        <v>30</v>
      </c>
      <c r="H4" s="301" t="s">
        <v>523</v>
      </c>
      <c r="I4" s="678" t="s">
        <v>524</v>
      </c>
      <c r="J4" s="680" t="s">
        <v>525</v>
      </c>
      <c r="K4" s="721">
        <v>25</v>
      </c>
      <c r="L4" s="722">
        <f>Тех.карта[[#This Row],[Норма расхода топлива, л/га]]*Тех.карта[[#This Row],[Площадь, га]]</f>
        <v>1500</v>
      </c>
      <c r="M4" s="722">
        <v>50</v>
      </c>
      <c r="N4" s="723">
        <f>Тех.карта[[#This Row],[Расход топлива, л]]*Тех.карта[[#This Row],[Цена ГСМ, руб.]]</f>
        <v>75000</v>
      </c>
      <c r="O4" s="724">
        <f>IFERROR(Тех.карта[[#This Row],[Норма расхода топлива, л/га]]*Тех.карта[[#This Row],[Цена ГСМ, руб.]],0)</f>
        <v>1250</v>
      </c>
      <c r="P4" s="723"/>
      <c r="Q4" s="301"/>
      <c r="R4" s="301"/>
      <c r="S4" s="723"/>
      <c r="T4" s="723"/>
      <c r="U4" s="723">
        <f>Тех.карта[[#This Row],[Площадь, га]]*S4*T4</f>
        <v>0</v>
      </c>
      <c r="V4" s="723">
        <f>S4*T4</f>
        <v>0</v>
      </c>
      <c r="W4" s="723"/>
      <c r="X4" s="723"/>
      <c r="Y4" s="723"/>
      <c r="Z4" s="725"/>
      <c r="AA4" s="725"/>
      <c r="AB4" s="725"/>
      <c r="AC4" s="725"/>
      <c r="AD4" s="726"/>
    </row>
    <row r="5" spans="1:30">
      <c r="A5" s="718">
        <v>1</v>
      </c>
      <c r="B5" s="680" t="s">
        <v>16</v>
      </c>
      <c r="C5" s="678" t="s">
        <v>526</v>
      </c>
      <c r="D5" s="678">
        <v>60</v>
      </c>
      <c r="E5" s="719">
        <v>44503</v>
      </c>
      <c r="F5" s="719">
        <v>44503</v>
      </c>
      <c r="G5" s="720">
        <v>2</v>
      </c>
      <c r="H5" s="301" t="s">
        <v>527</v>
      </c>
      <c r="I5" s="678" t="s">
        <v>528</v>
      </c>
      <c r="J5" s="680" t="s">
        <v>525</v>
      </c>
      <c r="K5" s="721">
        <v>2.2000000000000002</v>
      </c>
      <c r="L5" s="722">
        <f>Тех.карта[[#This Row],[Норма расхода топлива, л/га]]*Тех.карта[[#This Row],[Площадь, га]]</f>
        <v>132</v>
      </c>
      <c r="M5" s="722">
        <v>50</v>
      </c>
      <c r="N5" s="723">
        <f>Тех.карта[[#This Row],[Расход топлива, л]]*Тех.карта[[#This Row],[Цена ГСМ, руб.]]</f>
        <v>6600</v>
      </c>
      <c r="O5" s="724">
        <f>IFERROR(Тех.карта[[#This Row],[Норма расхода топлива, л/га]]*Тех.карта[[#This Row],[Цена ГСМ, руб.]],0)</f>
        <v>110.00000000000001</v>
      </c>
      <c r="P5" s="723" t="s">
        <v>529</v>
      </c>
      <c r="Q5" s="301" t="s">
        <v>426</v>
      </c>
      <c r="R5" s="301"/>
      <c r="S5" s="723">
        <v>100</v>
      </c>
      <c r="T5" s="723">
        <v>25</v>
      </c>
      <c r="U5" s="723">
        <f>Тех.карта[[#This Row],[Площадь, га]]*S5*T5</f>
        <v>150000</v>
      </c>
      <c r="V5" s="723">
        <f>S5*T5</f>
        <v>2500</v>
      </c>
      <c r="W5" s="723"/>
      <c r="X5" s="723"/>
      <c r="Y5" s="723"/>
      <c r="Z5" s="725"/>
      <c r="AA5" s="725"/>
      <c r="AB5" s="725"/>
      <c r="AC5" s="725"/>
      <c r="AD5" s="726"/>
    </row>
    <row r="6" spans="1:30">
      <c r="A6" s="718">
        <v>1</v>
      </c>
      <c r="B6" s="680" t="s">
        <v>16</v>
      </c>
      <c r="C6" s="678" t="s">
        <v>530</v>
      </c>
      <c r="D6" s="678">
        <v>60</v>
      </c>
      <c r="E6" s="719">
        <v>44504</v>
      </c>
      <c r="F6" s="719">
        <v>44506</v>
      </c>
      <c r="G6" s="720">
        <v>30</v>
      </c>
      <c r="H6" s="301" t="s">
        <v>523</v>
      </c>
      <c r="I6" s="678" t="s">
        <v>531</v>
      </c>
      <c r="J6" s="680" t="s">
        <v>525</v>
      </c>
      <c r="K6" s="721">
        <v>25</v>
      </c>
      <c r="L6" s="722">
        <f>Тех.карта[[#This Row],[Норма расхода топлива, л/га]]*Тех.карта[[#This Row],[Площадь, га]]</f>
        <v>1500</v>
      </c>
      <c r="M6" s="722">
        <v>50</v>
      </c>
      <c r="N6" s="723">
        <f>Тех.карта[[#This Row],[Расход топлива, л]]*Тех.карта[[#This Row],[Цена ГСМ, руб.]]</f>
        <v>75000</v>
      </c>
      <c r="O6" s="724">
        <f>IFERROR(Тех.карта[[#This Row],[Норма расхода топлива, л/га]]*Тех.карта[[#This Row],[Цена ГСМ, руб.]],0)</f>
        <v>1250</v>
      </c>
      <c r="P6" s="723"/>
      <c r="Q6" s="301"/>
      <c r="R6" s="301"/>
      <c r="S6" s="723"/>
      <c r="T6" s="723"/>
      <c r="U6" s="723">
        <f>Тех.карта[[#This Row],[Площадь, га]]*S6*T6</f>
        <v>0</v>
      </c>
      <c r="V6" s="723">
        <f t="shared" ref="V6:V42" si="0">S6*T6</f>
        <v>0</v>
      </c>
      <c r="W6" s="723"/>
      <c r="X6" s="723"/>
      <c r="Y6" s="723"/>
      <c r="Z6" s="725"/>
      <c r="AA6" s="725"/>
      <c r="AB6" s="725"/>
      <c r="AC6" s="725"/>
      <c r="AD6" s="726"/>
    </row>
    <row r="7" spans="1:30">
      <c r="A7" s="718">
        <v>1</v>
      </c>
      <c r="B7" s="680" t="s">
        <v>16</v>
      </c>
      <c r="C7" s="678" t="s">
        <v>532</v>
      </c>
      <c r="D7" s="678">
        <v>60</v>
      </c>
      <c r="E7" s="719">
        <v>44507</v>
      </c>
      <c r="F7" s="719">
        <v>44507</v>
      </c>
      <c r="G7" s="720">
        <v>10</v>
      </c>
      <c r="H7" s="301" t="s">
        <v>523</v>
      </c>
      <c r="I7" s="678" t="s">
        <v>533</v>
      </c>
      <c r="J7" s="680" t="s">
        <v>525</v>
      </c>
      <c r="K7" s="721">
        <v>8.1999999999999993</v>
      </c>
      <c r="L7" s="722">
        <f>Тех.карта[[#This Row],[Норма расхода топлива, л/га]]*Тех.карта[[#This Row],[Площадь, га]]</f>
        <v>491.99999999999994</v>
      </c>
      <c r="M7" s="722">
        <v>50</v>
      </c>
      <c r="N7" s="723">
        <f>Тех.карта[[#This Row],[Расход топлива, л]]*Тех.карта[[#This Row],[Цена ГСМ, руб.]]</f>
        <v>24599.999999999996</v>
      </c>
      <c r="O7" s="724">
        <f>IFERROR(Тех.карта[[#This Row],[Норма расхода топлива, л/га]]*Тех.карта[[#This Row],[Цена ГСМ, руб.]],0)</f>
        <v>409.99999999999994</v>
      </c>
      <c r="P7" s="723"/>
      <c r="Q7" s="301"/>
      <c r="R7" s="301"/>
      <c r="S7" s="723"/>
      <c r="T7" s="723"/>
      <c r="U7" s="723">
        <f>Тех.карта[[#This Row],[Площадь, га]]*S7*T7</f>
        <v>0</v>
      </c>
      <c r="V7" s="723">
        <f t="shared" si="0"/>
        <v>0</v>
      </c>
      <c r="W7" s="723"/>
      <c r="X7" s="723"/>
      <c r="Y7" s="723"/>
      <c r="Z7" s="725"/>
      <c r="AA7" s="725"/>
      <c r="AB7" s="725"/>
      <c r="AC7" s="725"/>
      <c r="AD7" s="726"/>
    </row>
    <row r="8" spans="1:30">
      <c r="A8" s="718">
        <v>1</v>
      </c>
      <c r="B8" s="680" t="s">
        <v>16</v>
      </c>
      <c r="C8" s="678" t="s">
        <v>534</v>
      </c>
      <c r="D8" s="678">
        <v>60</v>
      </c>
      <c r="E8" s="719">
        <v>44515</v>
      </c>
      <c r="F8" s="719">
        <v>44525</v>
      </c>
      <c r="G8" s="720">
        <v>70</v>
      </c>
      <c r="H8" s="301" t="s">
        <v>523</v>
      </c>
      <c r="I8" s="678" t="s">
        <v>535</v>
      </c>
      <c r="J8" s="680" t="s">
        <v>525</v>
      </c>
      <c r="K8" s="721">
        <v>8.1999999999999993</v>
      </c>
      <c r="L8" s="722">
        <f>Тех.карта[[#This Row],[Норма расхода топлива, л/га]]*Тех.карта[[#This Row],[Площадь, га]]</f>
        <v>491.99999999999994</v>
      </c>
      <c r="M8" s="722">
        <v>50</v>
      </c>
      <c r="N8" s="723">
        <f>Тех.карта[[#This Row],[Расход топлива, л]]*Тех.карта[[#This Row],[Цена ГСМ, руб.]]</f>
        <v>24599.999999999996</v>
      </c>
      <c r="O8" s="724">
        <f>IFERROR(Тех.карта[[#This Row],[Норма расхода топлива, л/га]]*Тех.карта[[#This Row],[Цена ГСМ, руб.]],0)</f>
        <v>409.99999999999994</v>
      </c>
      <c r="P8" s="723"/>
      <c r="Q8" s="301"/>
      <c r="R8" s="301"/>
      <c r="S8" s="723"/>
      <c r="T8" s="723"/>
      <c r="U8" s="723">
        <f>Тех.карта[[#This Row],[Площадь, га]]*S8*T8</f>
        <v>0</v>
      </c>
      <c r="V8" s="723">
        <f t="shared" si="0"/>
        <v>0</v>
      </c>
      <c r="W8" s="723"/>
      <c r="X8" s="723"/>
      <c r="Y8" s="723"/>
      <c r="Z8" s="725"/>
      <c r="AA8" s="725"/>
      <c r="AB8" s="725"/>
      <c r="AC8" s="725"/>
      <c r="AD8" s="726"/>
    </row>
    <row r="9" spans="1:30">
      <c r="A9" s="718">
        <v>1</v>
      </c>
      <c r="B9" s="680" t="s">
        <v>16</v>
      </c>
      <c r="C9" s="678" t="s">
        <v>536</v>
      </c>
      <c r="D9" s="678">
        <v>60</v>
      </c>
      <c r="E9" s="719">
        <v>44526</v>
      </c>
      <c r="F9" s="719">
        <v>44526</v>
      </c>
      <c r="G9" s="720">
        <v>2</v>
      </c>
      <c r="H9" s="301" t="s">
        <v>527</v>
      </c>
      <c r="I9" s="678" t="s">
        <v>528</v>
      </c>
      <c r="J9" s="680" t="s">
        <v>525</v>
      </c>
      <c r="K9" s="721">
        <v>2.2000000000000002</v>
      </c>
      <c r="L9" s="722">
        <f>Тех.карта[[#This Row],[Норма расхода топлива, л/га]]*Тех.карта[[#This Row],[Площадь, га]]</f>
        <v>132</v>
      </c>
      <c r="M9" s="722">
        <v>50</v>
      </c>
      <c r="N9" s="723">
        <f>Тех.карта[[#This Row],[Расход топлива, л]]*Тех.карта[[#This Row],[Цена ГСМ, руб.]]</f>
        <v>6600</v>
      </c>
      <c r="O9" s="724">
        <f>IFERROR(Тех.карта[[#This Row],[Норма расхода топлива, л/га]]*Тех.карта[[#This Row],[Цена ГСМ, руб.]],0)</f>
        <v>110.00000000000001</v>
      </c>
      <c r="P9" s="723" t="s">
        <v>537</v>
      </c>
      <c r="Q9" s="301" t="s">
        <v>308</v>
      </c>
      <c r="R9" s="301" t="s">
        <v>104</v>
      </c>
      <c r="S9" s="723">
        <v>2</v>
      </c>
      <c r="T9" s="723">
        <v>1062</v>
      </c>
      <c r="U9" s="723">
        <f>Тех.карта[[#This Row],[Площадь, га]]*S9*T9</f>
        <v>127440</v>
      </c>
      <c r="V9" s="723">
        <f t="shared" si="0"/>
        <v>2124</v>
      </c>
      <c r="W9" s="723"/>
      <c r="X9" s="723"/>
      <c r="Y9" s="723"/>
      <c r="Z9" s="725"/>
      <c r="AA9" s="725"/>
      <c r="AB9" s="725"/>
      <c r="AC9" s="725"/>
      <c r="AD9" s="726"/>
    </row>
    <row r="10" spans="1:30" ht="30">
      <c r="A10" s="718">
        <v>1</v>
      </c>
      <c r="B10" s="680" t="s">
        <v>16</v>
      </c>
      <c r="C10" s="678" t="s">
        <v>538</v>
      </c>
      <c r="D10" s="678">
        <v>60</v>
      </c>
      <c r="E10" s="719">
        <v>44270</v>
      </c>
      <c r="F10" s="719">
        <v>44272</v>
      </c>
      <c r="G10" s="720">
        <v>30</v>
      </c>
      <c r="H10" s="301" t="s">
        <v>527</v>
      </c>
      <c r="I10" s="678" t="s">
        <v>539</v>
      </c>
      <c r="J10" s="680" t="s">
        <v>525</v>
      </c>
      <c r="K10" s="721">
        <v>4.4000000000000004</v>
      </c>
      <c r="L10" s="722">
        <f>Тех.карта[[#This Row],[Норма расхода топлива, л/га]]*Тех.карта[[#This Row],[Площадь, га]]</f>
        <v>264</v>
      </c>
      <c r="M10" s="722">
        <v>50</v>
      </c>
      <c r="N10" s="723">
        <f>Тех.карта[[#This Row],[Расход топлива, л]]*Тех.карта[[#This Row],[Цена ГСМ, руб.]]</f>
        <v>13200</v>
      </c>
      <c r="O10" s="723">
        <f>IFERROR(Тех.карта[[#This Row],[Норма расхода топлива, л/га]]*Тех.карта[[#This Row],[Цена ГСМ, руб.]],0)</f>
        <v>220.00000000000003</v>
      </c>
      <c r="P10" s="723"/>
      <c r="Q10" s="301"/>
      <c r="R10" s="301"/>
      <c r="S10" s="723"/>
      <c r="T10" s="723"/>
      <c r="U10" s="723">
        <f>Тех.карта[[#This Row],[Площадь, га]]*S10*T10</f>
        <v>0</v>
      </c>
      <c r="V10" s="723">
        <f t="shared" si="0"/>
        <v>0</v>
      </c>
      <c r="W10" s="723"/>
      <c r="X10" s="723"/>
      <c r="Y10" s="723"/>
      <c r="Z10" s="725"/>
      <c r="AA10" s="725"/>
      <c r="AB10" s="725"/>
      <c r="AC10" s="725"/>
      <c r="AD10" s="726"/>
    </row>
    <row r="11" spans="1:30">
      <c r="A11" s="718">
        <v>1</v>
      </c>
      <c r="B11" s="680" t="s">
        <v>16</v>
      </c>
      <c r="C11" s="678" t="s">
        <v>45</v>
      </c>
      <c r="D11" s="678">
        <v>60</v>
      </c>
      <c r="E11" s="727">
        <v>44270</v>
      </c>
      <c r="F11" s="727">
        <v>44377</v>
      </c>
      <c r="G11" s="728">
        <v>180</v>
      </c>
      <c r="H11" s="729" t="s">
        <v>540</v>
      </c>
      <c r="I11" s="730"/>
      <c r="J11" s="731"/>
      <c r="K11" s="732"/>
      <c r="L11" s="733"/>
      <c r="M11" s="733"/>
      <c r="N11" s="734"/>
      <c r="O11" s="735">
        <f>IFERROR(Тех.карта[[#This Row],[Норма расхода топлива, л/га]]*Тех.карта[[#This Row],[Цена ГСМ, руб.]],0)</f>
        <v>0</v>
      </c>
      <c r="P11" s="734"/>
      <c r="Q11" s="729" t="s">
        <v>541</v>
      </c>
      <c r="R11" s="729" t="s">
        <v>104</v>
      </c>
      <c r="S11" s="734">
        <v>2.5</v>
      </c>
      <c r="T11" s="734">
        <v>231</v>
      </c>
      <c r="U11" s="734">
        <f>Тех.карта[[#This Row],[Площадь, га]]*S11*T11</f>
        <v>34650</v>
      </c>
      <c r="V11" s="734"/>
      <c r="W11" s="734"/>
      <c r="X11" s="734"/>
      <c r="Y11" s="734">
        <v>40</v>
      </c>
      <c r="Z11" s="736">
        <v>8.6</v>
      </c>
      <c r="AA11" s="737">
        <f>G11*Y11*Z11</f>
        <v>61920</v>
      </c>
      <c r="AB11" s="737"/>
      <c r="AC11" s="737">
        <v>7</v>
      </c>
      <c r="AD11" s="738">
        <f>G11*AC11*1</f>
        <v>1260</v>
      </c>
    </row>
    <row r="12" spans="1:30">
      <c r="A12" s="718">
        <v>1</v>
      </c>
      <c r="B12" s="680" t="s">
        <v>16</v>
      </c>
      <c r="C12" s="678" t="s">
        <v>45</v>
      </c>
      <c r="D12" s="678">
        <v>60</v>
      </c>
      <c r="E12" s="727">
        <v>44270</v>
      </c>
      <c r="F12" s="727">
        <v>44377</v>
      </c>
      <c r="G12" s="728">
        <v>180</v>
      </c>
      <c r="H12" s="729" t="s">
        <v>542</v>
      </c>
      <c r="I12" s="730"/>
      <c r="J12" s="731"/>
      <c r="K12" s="732"/>
      <c r="L12" s="733"/>
      <c r="M12" s="733"/>
      <c r="N12" s="734"/>
      <c r="O12" s="735">
        <f>IFERROR(Тех.карта[[#This Row],[Норма расхода топлива, л/га]]*Тех.карта[[#This Row],[Цена ГСМ, руб.]],0)</f>
        <v>0</v>
      </c>
      <c r="P12" s="734"/>
      <c r="Q12" s="729" t="s">
        <v>543</v>
      </c>
      <c r="R12" s="729" t="s">
        <v>103</v>
      </c>
      <c r="S12" s="734">
        <v>1</v>
      </c>
      <c r="T12" s="734">
        <v>2960</v>
      </c>
      <c r="U12" s="734">
        <f>Тех.карта[[#This Row],[Площадь, га]]*S12*T12</f>
        <v>177600</v>
      </c>
      <c r="V12" s="734"/>
      <c r="W12" s="734"/>
      <c r="X12" s="734"/>
      <c r="Y12" s="734">
        <v>40</v>
      </c>
      <c r="Z12" s="736">
        <v>8.6</v>
      </c>
      <c r="AA12" s="737">
        <f t="shared" ref="AA12:AA16" si="1">G12*Y12*Z12</f>
        <v>61920</v>
      </c>
      <c r="AB12" s="737"/>
      <c r="AC12" s="737">
        <v>70</v>
      </c>
      <c r="AD12" s="738">
        <f>G12*AC12*1</f>
        <v>12600</v>
      </c>
    </row>
    <row r="13" spans="1:30">
      <c r="A13" s="718">
        <v>1</v>
      </c>
      <c r="B13" s="680" t="s">
        <v>16</v>
      </c>
      <c r="C13" s="678" t="s">
        <v>45</v>
      </c>
      <c r="D13" s="678">
        <v>60</v>
      </c>
      <c r="E13" s="727">
        <v>44270</v>
      </c>
      <c r="F13" s="727">
        <v>44377</v>
      </c>
      <c r="G13" s="728">
        <v>180</v>
      </c>
      <c r="H13" s="729" t="s">
        <v>544</v>
      </c>
      <c r="I13" s="730"/>
      <c r="J13" s="731"/>
      <c r="K13" s="732"/>
      <c r="L13" s="733"/>
      <c r="M13" s="733"/>
      <c r="N13" s="734"/>
      <c r="O13" s="735">
        <f>IFERROR(Тех.карта[[#This Row],[Норма расхода топлива, л/га]]*Тех.карта[[#This Row],[Цена ГСМ, руб.]],0)</f>
        <v>0</v>
      </c>
      <c r="P13" s="734"/>
      <c r="Q13" s="729" t="s">
        <v>541</v>
      </c>
      <c r="R13" s="729" t="s">
        <v>104</v>
      </c>
      <c r="S13" s="734">
        <v>2.5</v>
      </c>
      <c r="T13" s="734">
        <v>231</v>
      </c>
      <c r="U13" s="734">
        <f>Тех.карта[[#This Row],[Площадь, га]]*S13*T13</f>
        <v>34650</v>
      </c>
      <c r="V13" s="734"/>
      <c r="W13" s="734"/>
      <c r="X13" s="734"/>
      <c r="Y13" s="734">
        <v>40</v>
      </c>
      <c r="Z13" s="736">
        <v>8.6</v>
      </c>
      <c r="AA13" s="737">
        <f t="shared" si="1"/>
        <v>61920</v>
      </c>
      <c r="AB13" s="737"/>
      <c r="AC13" s="737">
        <v>40</v>
      </c>
      <c r="AD13" s="738">
        <f>G13*AC13*1</f>
        <v>7200</v>
      </c>
    </row>
    <row r="14" spans="1:30">
      <c r="A14" s="718">
        <v>1</v>
      </c>
      <c r="B14" s="680" t="s">
        <v>16</v>
      </c>
      <c r="C14" s="678" t="s">
        <v>45</v>
      </c>
      <c r="D14" s="678">
        <v>60</v>
      </c>
      <c r="E14" s="727">
        <v>44270</v>
      </c>
      <c r="F14" s="727">
        <v>44377</v>
      </c>
      <c r="G14" s="728">
        <v>180</v>
      </c>
      <c r="H14" s="729" t="s">
        <v>545</v>
      </c>
      <c r="I14" s="730"/>
      <c r="J14" s="731"/>
      <c r="K14" s="732"/>
      <c r="L14" s="733"/>
      <c r="M14" s="733"/>
      <c r="N14" s="734"/>
      <c r="O14" s="735">
        <f>IFERROR(Тех.карта[[#This Row],[Норма расхода топлива, л/га]]*Тех.карта[[#This Row],[Цена ГСМ, руб.]],0)</f>
        <v>0</v>
      </c>
      <c r="P14" s="734"/>
      <c r="Q14" s="729" t="s">
        <v>428</v>
      </c>
      <c r="R14" s="729" t="s">
        <v>104</v>
      </c>
      <c r="S14" s="734">
        <v>0.8</v>
      </c>
      <c r="T14" s="734">
        <v>4674</v>
      </c>
      <c r="U14" s="734">
        <f>Тех.карта[[#This Row],[Площадь, га]]*S14*T14</f>
        <v>224352</v>
      </c>
      <c r="V14" s="734"/>
      <c r="W14" s="734"/>
      <c r="X14" s="734"/>
      <c r="Y14" s="734">
        <v>40</v>
      </c>
      <c r="Z14" s="736">
        <v>8.6</v>
      </c>
      <c r="AA14" s="737">
        <f t="shared" si="1"/>
        <v>61920</v>
      </c>
      <c r="AB14" s="737"/>
      <c r="AC14" s="736">
        <v>6.5</v>
      </c>
      <c r="AD14" s="738">
        <f>G14*AC14*1</f>
        <v>1170</v>
      </c>
    </row>
    <row r="15" spans="1:30">
      <c r="A15" s="718">
        <v>1</v>
      </c>
      <c r="B15" s="680" t="s">
        <v>16</v>
      </c>
      <c r="C15" s="678" t="s">
        <v>45</v>
      </c>
      <c r="D15" s="678">
        <v>60</v>
      </c>
      <c r="E15" s="727">
        <v>44270</v>
      </c>
      <c r="F15" s="727">
        <v>44377</v>
      </c>
      <c r="G15" s="728">
        <v>180</v>
      </c>
      <c r="H15" s="729" t="s">
        <v>546</v>
      </c>
      <c r="I15" s="730"/>
      <c r="J15" s="731"/>
      <c r="K15" s="732"/>
      <c r="L15" s="733"/>
      <c r="M15" s="733"/>
      <c r="N15" s="734"/>
      <c r="O15" s="735">
        <f>IFERROR(Тех.карта[[#This Row],[Норма расхода топлива, л/га]]*Тех.карта[[#This Row],[Цена ГСМ, руб.]],0)</f>
        <v>0</v>
      </c>
      <c r="P15" s="734"/>
      <c r="Q15" s="729" t="s">
        <v>541</v>
      </c>
      <c r="R15" s="729" t="s">
        <v>104</v>
      </c>
      <c r="S15" s="734">
        <v>2.5</v>
      </c>
      <c r="T15" s="734">
        <v>231</v>
      </c>
      <c r="U15" s="734">
        <f>Тех.карта[[#This Row],[Площадь, га]]*S15*T15</f>
        <v>34650</v>
      </c>
      <c r="V15" s="734"/>
      <c r="W15" s="734"/>
      <c r="X15" s="734"/>
      <c r="Y15" s="734">
        <v>40</v>
      </c>
      <c r="Z15" s="736">
        <v>8.6</v>
      </c>
      <c r="AA15" s="737">
        <f t="shared" si="1"/>
        <v>61920</v>
      </c>
      <c r="AB15" s="737"/>
      <c r="AC15" s="736"/>
      <c r="AD15" s="738"/>
    </row>
    <row r="16" spans="1:30">
      <c r="A16" s="718">
        <v>1</v>
      </c>
      <c r="B16" s="680" t="s">
        <v>16</v>
      </c>
      <c r="C16" s="678" t="s">
        <v>45</v>
      </c>
      <c r="D16" s="678">
        <v>60</v>
      </c>
      <c r="E16" s="727">
        <v>44270</v>
      </c>
      <c r="F16" s="727">
        <v>44377</v>
      </c>
      <c r="G16" s="728">
        <v>180</v>
      </c>
      <c r="H16" s="729" t="s">
        <v>547</v>
      </c>
      <c r="I16" s="730"/>
      <c r="J16" s="731"/>
      <c r="K16" s="732"/>
      <c r="L16" s="733"/>
      <c r="M16" s="733"/>
      <c r="N16" s="734"/>
      <c r="O16" s="735">
        <f>IFERROR(Тех.карта[[#This Row],[Норма расхода топлива, л/га]]*Тех.карта[[#This Row],[Цена ГСМ, руб.]],0)</f>
        <v>0</v>
      </c>
      <c r="P16" s="734"/>
      <c r="Q16" s="729" t="s">
        <v>541</v>
      </c>
      <c r="R16" s="729" t="s">
        <v>104</v>
      </c>
      <c r="S16" s="734">
        <v>2.5</v>
      </c>
      <c r="T16" s="734">
        <v>231</v>
      </c>
      <c r="U16" s="734">
        <f>Тех.карта[[#This Row],[Площадь, га]]*S16*T16</f>
        <v>34650</v>
      </c>
      <c r="V16" s="734"/>
      <c r="W16" s="734"/>
      <c r="X16" s="734"/>
      <c r="Y16" s="734">
        <v>40</v>
      </c>
      <c r="Z16" s="736">
        <v>8.6</v>
      </c>
      <c r="AA16" s="737">
        <f t="shared" si="1"/>
        <v>61920</v>
      </c>
      <c r="AB16" s="737"/>
      <c r="AC16" s="736"/>
      <c r="AD16" s="738"/>
    </row>
    <row r="17" spans="1:30">
      <c r="A17" s="718">
        <v>1</v>
      </c>
      <c r="B17" s="680" t="s">
        <v>16</v>
      </c>
      <c r="C17" s="678" t="s">
        <v>45</v>
      </c>
      <c r="D17" s="678">
        <v>60</v>
      </c>
      <c r="E17" s="727">
        <v>44270</v>
      </c>
      <c r="F17" s="727">
        <v>44377</v>
      </c>
      <c r="G17" s="728">
        <v>180</v>
      </c>
      <c r="H17" s="729" t="s">
        <v>548</v>
      </c>
      <c r="I17" s="730"/>
      <c r="J17" s="731"/>
      <c r="K17" s="732"/>
      <c r="L17" s="733"/>
      <c r="M17" s="733"/>
      <c r="N17" s="734"/>
      <c r="O17" s="735">
        <f>IFERROR(Тех.карта[[#This Row],[Норма расхода топлива, л/га]]*Тех.карта[[#This Row],[Цена ГСМ, руб.]],0)</f>
        <v>0</v>
      </c>
      <c r="P17" s="734"/>
      <c r="Q17" s="729"/>
      <c r="R17" s="729"/>
      <c r="S17" s="734"/>
      <c r="T17" s="734"/>
      <c r="U17" s="734">
        <f>Тех.карта[[#This Row],[Площадь, га]]*S17*T17</f>
        <v>0</v>
      </c>
      <c r="V17" s="734"/>
      <c r="W17" s="734"/>
      <c r="X17" s="734"/>
      <c r="Y17" s="734"/>
      <c r="Z17" s="736"/>
      <c r="AA17" s="737"/>
      <c r="AB17" s="737"/>
      <c r="AC17" s="736"/>
      <c r="AD17" s="738"/>
    </row>
    <row r="18" spans="1:30">
      <c r="A18" s="718">
        <v>1</v>
      </c>
      <c r="B18" s="680" t="s">
        <v>16</v>
      </c>
      <c r="C18" s="678" t="s">
        <v>45</v>
      </c>
      <c r="D18" s="678">
        <v>60</v>
      </c>
      <c r="E18" s="727">
        <v>44270</v>
      </c>
      <c r="F18" s="727">
        <v>44377</v>
      </c>
      <c r="G18" s="728">
        <v>180</v>
      </c>
      <c r="H18" s="729" t="s">
        <v>549</v>
      </c>
      <c r="I18" s="730"/>
      <c r="J18" s="731"/>
      <c r="K18" s="732"/>
      <c r="L18" s="733"/>
      <c r="M18" s="733"/>
      <c r="N18" s="734"/>
      <c r="O18" s="735">
        <f>IFERROR(Тех.карта[[#This Row],[Норма расхода топлива, л/га]]*Тех.карта[[#This Row],[Цена ГСМ, руб.]],0)</f>
        <v>0</v>
      </c>
      <c r="P18" s="734"/>
      <c r="Q18" s="729"/>
      <c r="R18" s="729"/>
      <c r="S18" s="734"/>
      <c r="T18" s="734"/>
      <c r="U18" s="734">
        <f>Тех.карта[[#This Row],[Площадь, га]]*S18*T18</f>
        <v>0</v>
      </c>
      <c r="V18" s="734"/>
      <c r="W18" s="734"/>
      <c r="X18" s="734"/>
      <c r="Y18" s="734"/>
      <c r="Z18" s="736"/>
      <c r="AA18" s="737"/>
      <c r="AB18" s="737"/>
      <c r="AC18" s="736"/>
      <c r="AD18" s="738"/>
    </row>
    <row r="19" spans="1:30">
      <c r="A19" s="718">
        <v>1</v>
      </c>
      <c r="B19" s="680" t="s">
        <v>16</v>
      </c>
      <c r="C19" s="678" t="s">
        <v>550</v>
      </c>
      <c r="D19" s="678">
        <v>60</v>
      </c>
      <c r="E19" s="719">
        <v>44270</v>
      </c>
      <c r="F19" s="719">
        <v>44270</v>
      </c>
      <c r="G19" s="720">
        <v>2</v>
      </c>
      <c r="H19" s="301" t="s">
        <v>527</v>
      </c>
      <c r="I19" s="678" t="s">
        <v>528</v>
      </c>
      <c r="J19" s="680"/>
      <c r="K19" s="721"/>
      <c r="L19" s="722"/>
      <c r="M19" s="722"/>
      <c r="N19" s="723"/>
      <c r="O19" s="724">
        <f>IFERROR(Тех.карта[[#This Row],[Норма расхода топлива, л/га]]*Тех.карта[[#This Row],[Цена ГСМ, руб.]],0)</f>
        <v>0</v>
      </c>
      <c r="P19" s="723"/>
      <c r="Q19" s="301"/>
      <c r="R19" s="301"/>
      <c r="S19" s="723"/>
      <c r="T19" s="723"/>
      <c r="U19" s="723">
        <f>Тех.карта[[#This Row],[Площадь, га]]*S19*T19</f>
        <v>0</v>
      </c>
      <c r="V19" s="723">
        <f t="shared" si="0"/>
        <v>0</v>
      </c>
      <c r="W19" s="723"/>
      <c r="X19" s="723"/>
      <c r="Y19" s="723"/>
      <c r="Z19" s="725"/>
      <c r="AA19" s="725"/>
      <c r="AB19" s="725"/>
      <c r="AC19" s="725"/>
      <c r="AD19" s="726"/>
    </row>
    <row r="20" spans="1:30" ht="30">
      <c r="A20" s="718">
        <v>1</v>
      </c>
      <c r="B20" s="680" t="s">
        <v>16</v>
      </c>
      <c r="C20" s="678" t="s">
        <v>551</v>
      </c>
      <c r="D20" s="678">
        <v>60</v>
      </c>
      <c r="E20" s="719">
        <v>44287</v>
      </c>
      <c r="F20" s="719">
        <v>44288</v>
      </c>
      <c r="G20" s="720">
        <v>12</v>
      </c>
      <c r="H20" s="301" t="s">
        <v>527</v>
      </c>
      <c r="I20" s="678" t="s">
        <v>552</v>
      </c>
      <c r="J20" s="680"/>
      <c r="K20" s="721"/>
      <c r="L20" s="722"/>
      <c r="M20" s="722"/>
      <c r="N20" s="723"/>
      <c r="O20" s="724">
        <f>IFERROR(Тех.карта[[#This Row],[Норма расхода топлива, л/га]]*Тех.карта[[#This Row],[Цена ГСМ, руб.]],0)</f>
        <v>0</v>
      </c>
      <c r="P20" s="723"/>
      <c r="Q20" s="301"/>
      <c r="R20" s="301"/>
      <c r="S20" s="723"/>
      <c r="T20" s="723"/>
      <c r="U20" s="723">
        <f>Тех.карта[[#This Row],[Площадь, га]]*S20*T20</f>
        <v>0</v>
      </c>
      <c r="V20" s="723">
        <f t="shared" si="0"/>
        <v>0</v>
      </c>
      <c r="W20" s="723"/>
      <c r="X20" s="723"/>
      <c r="Y20" s="723"/>
      <c r="Z20" s="725"/>
      <c r="AA20" s="725"/>
      <c r="AB20" s="725"/>
      <c r="AC20" s="725"/>
      <c r="AD20" s="726"/>
    </row>
    <row r="21" spans="1:30" ht="30">
      <c r="A21" s="718">
        <v>1</v>
      </c>
      <c r="B21" s="680" t="s">
        <v>16</v>
      </c>
      <c r="C21" s="678" t="s">
        <v>553</v>
      </c>
      <c r="D21" s="678">
        <v>60</v>
      </c>
      <c r="E21" s="719">
        <v>44317</v>
      </c>
      <c r="F21" s="719">
        <v>44318</v>
      </c>
      <c r="G21" s="720">
        <v>12</v>
      </c>
      <c r="H21" s="301" t="s">
        <v>527</v>
      </c>
      <c r="I21" s="678" t="s">
        <v>552</v>
      </c>
      <c r="J21" s="680"/>
      <c r="K21" s="721"/>
      <c r="L21" s="722"/>
      <c r="M21" s="722"/>
      <c r="N21" s="723"/>
      <c r="O21" s="724">
        <f>IFERROR(Тех.карта[[#This Row],[Норма расхода топлива, л/га]]*Тех.карта[[#This Row],[Цена ГСМ, руб.]],0)</f>
        <v>0</v>
      </c>
      <c r="P21" s="723"/>
      <c r="Q21" s="301"/>
      <c r="R21" s="301"/>
      <c r="S21" s="723"/>
      <c r="T21" s="723"/>
      <c r="U21" s="723">
        <f>Тех.карта[[#This Row],[Площадь, га]]*S21*T21</f>
        <v>0</v>
      </c>
      <c r="V21" s="723">
        <f t="shared" si="0"/>
        <v>0</v>
      </c>
      <c r="W21" s="723"/>
      <c r="X21" s="723"/>
      <c r="Y21" s="723"/>
      <c r="Z21" s="725"/>
      <c r="AA21" s="725"/>
      <c r="AB21" s="725"/>
      <c r="AC21" s="725"/>
      <c r="AD21" s="726"/>
    </row>
    <row r="22" spans="1:30" ht="30">
      <c r="A22" s="718">
        <v>1</v>
      </c>
      <c r="B22" s="680" t="s">
        <v>16</v>
      </c>
      <c r="C22" s="678" t="s">
        <v>554</v>
      </c>
      <c r="D22" s="678">
        <v>60</v>
      </c>
      <c r="E22" s="719">
        <v>44348</v>
      </c>
      <c r="F22" s="719">
        <v>44349</v>
      </c>
      <c r="G22" s="720">
        <v>12</v>
      </c>
      <c r="H22" s="301" t="s">
        <v>527</v>
      </c>
      <c r="I22" s="678" t="s">
        <v>552</v>
      </c>
      <c r="J22" s="680"/>
      <c r="K22" s="721"/>
      <c r="L22" s="722"/>
      <c r="M22" s="722"/>
      <c r="N22" s="723"/>
      <c r="O22" s="724">
        <f>IFERROR(Тех.карта[[#This Row],[Норма расхода топлива, л/га]]*Тех.карта[[#This Row],[Цена ГСМ, руб.]],0)</f>
        <v>0</v>
      </c>
      <c r="P22" s="723"/>
      <c r="Q22" s="301"/>
      <c r="R22" s="301"/>
      <c r="S22" s="723"/>
      <c r="T22" s="723"/>
      <c r="U22" s="723">
        <f>Тех.карта[[#This Row],[Площадь, га]]*S22*T22</f>
        <v>0</v>
      </c>
      <c r="V22" s="723">
        <f t="shared" si="0"/>
        <v>0</v>
      </c>
      <c r="W22" s="723"/>
      <c r="X22" s="723"/>
      <c r="Y22" s="723"/>
      <c r="Z22" s="725"/>
      <c r="AA22" s="725"/>
      <c r="AB22" s="725"/>
      <c r="AC22" s="725"/>
      <c r="AD22" s="726"/>
    </row>
    <row r="23" spans="1:30">
      <c r="A23" s="718">
        <v>1</v>
      </c>
      <c r="B23" s="680" t="s">
        <v>16</v>
      </c>
      <c r="C23" s="678" t="s">
        <v>555</v>
      </c>
      <c r="D23" s="678">
        <v>60</v>
      </c>
      <c r="E23" s="719">
        <v>44372</v>
      </c>
      <c r="F23" s="719">
        <v>44387</v>
      </c>
      <c r="G23" s="720">
        <v>80</v>
      </c>
      <c r="H23" s="301" t="s">
        <v>527</v>
      </c>
      <c r="I23" s="678" t="s">
        <v>556</v>
      </c>
      <c r="J23" s="680"/>
      <c r="K23" s="721"/>
      <c r="L23" s="722"/>
      <c r="M23" s="722"/>
      <c r="N23" s="723"/>
      <c r="O23" s="724">
        <f>IFERROR(Тех.карта[[#This Row],[Норма расхода топлива, л/га]]*Тех.карта[[#This Row],[Цена ГСМ, руб.]],0)</f>
        <v>0</v>
      </c>
      <c r="P23" s="723"/>
      <c r="Q23" s="301"/>
      <c r="R23" s="301"/>
      <c r="S23" s="723"/>
      <c r="T23" s="723"/>
      <c r="U23" s="723">
        <f>Тех.карта[[#This Row],[Площадь, га]]*S23*T23</f>
        <v>0</v>
      </c>
      <c r="V23" s="723">
        <f t="shared" si="0"/>
        <v>0</v>
      </c>
      <c r="W23" s="723" t="s">
        <v>557</v>
      </c>
      <c r="X23" s="723">
        <v>3000</v>
      </c>
      <c r="Y23" s="723"/>
      <c r="Z23" s="725"/>
      <c r="AA23" s="725"/>
      <c r="AB23" s="725"/>
      <c r="AC23" s="725"/>
      <c r="AD23" s="726"/>
    </row>
    <row r="24" spans="1:30">
      <c r="A24" s="718">
        <v>1</v>
      </c>
      <c r="B24" s="680" t="s">
        <v>558</v>
      </c>
      <c r="C24" s="678" t="s">
        <v>522</v>
      </c>
      <c r="D24" s="678">
        <v>60</v>
      </c>
      <c r="E24" s="719">
        <v>44387</v>
      </c>
      <c r="F24" s="719">
        <v>44390</v>
      </c>
      <c r="G24" s="720">
        <v>30</v>
      </c>
      <c r="H24" s="301" t="s">
        <v>523</v>
      </c>
      <c r="I24" s="678" t="s">
        <v>524</v>
      </c>
      <c r="J24" s="680"/>
      <c r="K24" s="721"/>
      <c r="L24" s="722"/>
      <c r="M24" s="722"/>
      <c r="N24" s="723"/>
      <c r="O24" s="724">
        <f>IFERROR(Тех.карта[[#This Row],[Норма расхода топлива, л/га]]*Тех.карта[[#This Row],[Цена ГСМ, руб.]],0)</f>
        <v>0</v>
      </c>
      <c r="P24" s="301"/>
      <c r="Q24" s="301"/>
      <c r="R24" s="301"/>
      <c r="S24" s="301"/>
      <c r="T24" s="301"/>
      <c r="U24" s="723">
        <f>Тех.карта[[#This Row],[Площадь, га]]*S24*T24</f>
        <v>0</v>
      </c>
      <c r="V24" s="723">
        <f t="shared" si="0"/>
        <v>0</v>
      </c>
      <c r="W24" s="301"/>
      <c r="X24" s="301"/>
      <c r="Y24" s="301"/>
      <c r="Z24" s="725"/>
      <c r="AA24" s="725"/>
      <c r="AB24" s="725"/>
      <c r="AC24" s="725"/>
      <c r="AD24" s="726"/>
    </row>
    <row r="25" spans="1:30">
      <c r="A25" s="718">
        <v>1</v>
      </c>
      <c r="B25" s="680" t="s">
        <v>558</v>
      </c>
      <c r="C25" s="678" t="s">
        <v>532</v>
      </c>
      <c r="D25" s="678">
        <v>60</v>
      </c>
      <c r="E25" s="719">
        <v>44391</v>
      </c>
      <c r="F25" s="719">
        <v>44391</v>
      </c>
      <c r="G25" s="720">
        <v>10</v>
      </c>
      <c r="H25" s="301" t="s">
        <v>523</v>
      </c>
      <c r="I25" s="678" t="s">
        <v>533</v>
      </c>
      <c r="J25" s="680"/>
      <c r="K25" s="721"/>
      <c r="L25" s="722"/>
      <c r="M25" s="722"/>
      <c r="N25" s="723"/>
      <c r="O25" s="724">
        <f>IFERROR(Тех.карта[[#This Row],[Норма расхода топлива, л/га]]*Тех.карта[[#This Row],[Цена ГСМ, руб.]],0)</f>
        <v>0</v>
      </c>
      <c r="P25" s="301"/>
      <c r="Q25" s="301"/>
      <c r="R25" s="301"/>
      <c r="S25" s="301"/>
      <c r="T25" s="301"/>
      <c r="U25" s="723">
        <f>Тех.карта[[#This Row],[Площадь, га]]*S25*T25</f>
        <v>0</v>
      </c>
      <c r="V25" s="723">
        <f t="shared" si="0"/>
        <v>0</v>
      </c>
      <c r="W25" s="301"/>
      <c r="X25" s="301"/>
      <c r="Y25" s="301"/>
      <c r="Z25" s="725"/>
      <c r="AA25" s="725"/>
      <c r="AB25" s="725"/>
      <c r="AC25" s="725"/>
      <c r="AD25" s="726"/>
    </row>
    <row r="26" spans="1:30">
      <c r="A26" s="718">
        <v>1</v>
      </c>
      <c r="B26" s="680" t="s">
        <v>558</v>
      </c>
      <c r="C26" s="678" t="s">
        <v>534</v>
      </c>
      <c r="D26" s="678">
        <v>60</v>
      </c>
      <c r="E26" s="719">
        <v>44392</v>
      </c>
      <c r="F26" s="719">
        <v>44402</v>
      </c>
      <c r="G26" s="720">
        <v>70</v>
      </c>
      <c r="H26" s="301" t="s">
        <v>523</v>
      </c>
      <c r="I26" s="678" t="s">
        <v>535</v>
      </c>
      <c r="J26" s="680"/>
      <c r="K26" s="721"/>
      <c r="L26" s="722"/>
      <c r="M26" s="722"/>
      <c r="N26" s="723"/>
      <c r="O26" s="724">
        <f>IFERROR(Тех.карта[[#This Row],[Норма расхода топлива, л/га]]*Тех.карта[[#This Row],[Цена ГСМ, руб.]],0)</f>
        <v>0</v>
      </c>
      <c r="P26" s="301"/>
      <c r="Q26" s="301"/>
      <c r="R26" s="301"/>
      <c r="S26" s="301"/>
      <c r="T26" s="301"/>
      <c r="U26" s="723">
        <f>Тех.карта[[#This Row],[Площадь, га]]*S26*T26</f>
        <v>0</v>
      </c>
      <c r="V26" s="723">
        <f t="shared" si="0"/>
        <v>0</v>
      </c>
      <c r="W26" s="301"/>
      <c r="X26" s="301"/>
      <c r="Y26" s="301"/>
      <c r="Z26" s="725"/>
      <c r="AA26" s="725"/>
      <c r="AB26" s="725"/>
      <c r="AC26" s="725"/>
      <c r="AD26" s="726"/>
    </row>
    <row r="27" spans="1:30" ht="30">
      <c r="A27" s="718">
        <v>1</v>
      </c>
      <c r="B27" s="680" t="s">
        <v>558</v>
      </c>
      <c r="C27" s="678" t="s">
        <v>538</v>
      </c>
      <c r="D27" s="678">
        <v>60</v>
      </c>
      <c r="E27" s="719">
        <v>44402</v>
      </c>
      <c r="F27" s="719">
        <v>44404</v>
      </c>
      <c r="G27" s="720">
        <v>30</v>
      </c>
      <c r="H27" s="301" t="s">
        <v>527</v>
      </c>
      <c r="I27" s="678" t="s">
        <v>539</v>
      </c>
      <c r="J27" s="680"/>
      <c r="K27" s="721"/>
      <c r="L27" s="722"/>
      <c r="M27" s="722"/>
      <c r="N27" s="723"/>
      <c r="O27" s="724">
        <f>IFERROR(Тех.карта[[#This Row],[Норма расхода топлива, л/га]]*Тех.карта[[#This Row],[Цена ГСМ, руб.]],0)</f>
        <v>0</v>
      </c>
      <c r="P27" s="301"/>
      <c r="Q27" s="301"/>
      <c r="R27" s="301"/>
      <c r="S27" s="301"/>
      <c r="T27" s="301"/>
      <c r="U27" s="723">
        <f>Тех.карта[[#This Row],[Площадь, га]]*S27*T27</f>
        <v>0</v>
      </c>
      <c r="V27" s="723">
        <f t="shared" si="0"/>
        <v>0</v>
      </c>
      <c r="W27" s="301"/>
      <c r="X27" s="301"/>
      <c r="Y27" s="301"/>
      <c r="Z27" s="725"/>
      <c r="AA27" s="725"/>
      <c r="AB27" s="725"/>
      <c r="AC27" s="725"/>
      <c r="AD27" s="726"/>
    </row>
    <row r="28" spans="1:30">
      <c r="A28" s="718">
        <v>1</v>
      </c>
      <c r="B28" s="680" t="s">
        <v>558</v>
      </c>
      <c r="C28" s="678" t="s">
        <v>45</v>
      </c>
      <c r="D28" s="678">
        <v>60</v>
      </c>
      <c r="E28" s="719">
        <v>44402</v>
      </c>
      <c r="F28" s="719">
        <v>44499</v>
      </c>
      <c r="G28" s="720">
        <v>180</v>
      </c>
      <c r="H28" s="301" t="s">
        <v>540</v>
      </c>
      <c r="I28" s="678"/>
      <c r="J28" s="680"/>
      <c r="K28" s="721"/>
      <c r="L28" s="722"/>
      <c r="M28" s="722"/>
      <c r="N28" s="723"/>
      <c r="O28" s="724">
        <f>IFERROR(Тех.карта[[#This Row],[Норма расхода топлива, л/га]]*Тех.карта[[#This Row],[Цена ГСМ, руб.]],0)</f>
        <v>0</v>
      </c>
      <c r="P28" s="301"/>
      <c r="Q28" s="301"/>
      <c r="R28" s="301"/>
      <c r="S28" s="301"/>
      <c r="T28" s="301"/>
      <c r="U28" s="723">
        <f>Тех.карта[[#This Row],[Площадь, га]]*S28*T28</f>
        <v>0</v>
      </c>
      <c r="V28" s="723"/>
      <c r="W28" s="301"/>
      <c r="X28" s="301"/>
      <c r="Y28" s="301">
        <v>40</v>
      </c>
      <c r="Z28" s="725">
        <v>8.6</v>
      </c>
      <c r="AA28" s="725">
        <f t="shared" ref="AA28:AB33" si="2">F28*X28*Y28</f>
        <v>0</v>
      </c>
      <c r="AB28" s="725">
        <f t="shared" si="2"/>
        <v>61920</v>
      </c>
      <c r="AC28" s="725">
        <v>7</v>
      </c>
      <c r="AD28" s="726">
        <f>G28*AC28*1</f>
        <v>1260</v>
      </c>
    </row>
    <row r="29" spans="1:30">
      <c r="A29" s="718">
        <v>1</v>
      </c>
      <c r="B29" s="680" t="s">
        <v>558</v>
      </c>
      <c r="C29" s="678" t="s">
        <v>45</v>
      </c>
      <c r="D29" s="678">
        <v>60</v>
      </c>
      <c r="E29" s="719">
        <v>44402</v>
      </c>
      <c r="F29" s="719">
        <v>44499</v>
      </c>
      <c r="G29" s="720">
        <v>180</v>
      </c>
      <c r="H29" s="301" t="s">
        <v>542</v>
      </c>
      <c r="I29" s="678"/>
      <c r="J29" s="680"/>
      <c r="K29" s="721"/>
      <c r="L29" s="722"/>
      <c r="M29" s="722"/>
      <c r="N29" s="723"/>
      <c r="O29" s="724">
        <f>IFERROR(Тех.карта[[#This Row],[Норма расхода топлива, л/га]]*Тех.карта[[#This Row],[Цена ГСМ, руб.]],0)</f>
        <v>0</v>
      </c>
      <c r="P29" s="301"/>
      <c r="Q29" s="301"/>
      <c r="R29" s="301"/>
      <c r="S29" s="301"/>
      <c r="T29" s="301"/>
      <c r="U29" s="723">
        <f>Тех.карта[[#This Row],[Площадь, га]]*S29*T29</f>
        <v>0</v>
      </c>
      <c r="V29" s="723"/>
      <c r="W29" s="301"/>
      <c r="X29" s="301"/>
      <c r="Y29" s="301">
        <v>40</v>
      </c>
      <c r="Z29" s="725">
        <v>8.6</v>
      </c>
      <c r="AA29" s="725">
        <f t="shared" si="2"/>
        <v>0</v>
      </c>
      <c r="AB29" s="725">
        <f t="shared" si="2"/>
        <v>61920</v>
      </c>
      <c r="AC29" s="725">
        <v>70</v>
      </c>
      <c r="AD29" s="726">
        <f>G29*AC29*1</f>
        <v>12600</v>
      </c>
    </row>
    <row r="30" spans="1:30">
      <c r="A30" s="718">
        <v>1</v>
      </c>
      <c r="B30" s="680" t="s">
        <v>558</v>
      </c>
      <c r="C30" s="678" t="s">
        <v>45</v>
      </c>
      <c r="D30" s="678">
        <v>60</v>
      </c>
      <c r="E30" s="719">
        <v>44402</v>
      </c>
      <c r="F30" s="719">
        <v>44499</v>
      </c>
      <c r="G30" s="720">
        <v>180</v>
      </c>
      <c r="H30" s="301" t="s">
        <v>559</v>
      </c>
      <c r="I30" s="678"/>
      <c r="J30" s="680"/>
      <c r="K30" s="721"/>
      <c r="L30" s="722"/>
      <c r="M30" s="722"/>
      <c r="N30" s="723"/>
      <c r="O30" s="724">
        <f>IFERROR(Тех.карта[[#This Row],[Норма расхода топлива, л/га]]*Тех.карта[[#This Row],[Цена ГСМ, руб.]],0)</f>
        <v>0</v>
      </c>
      <c r="P30" s="301"/>
      <c r="Q30" s="301"/>
      <c r="R30" s="301"/>
      <c r="S30" s="301"/>
      <c r="T30" s="301"/>
      <c r="U30" s="723">
        <f>Тех.карта[[#This Row],[Площадь, га]]*S30*T30</f>
        <v>0</v>
      </c>
      <c r="V30" s="723"/>
      <c r="W30" s="301"/>
      <c r="X30" s="301"/>
      <c r="Y30" s="301">
        <v>40</v>
      </c>
      <c r="Z30" s="725">
        <v>8.6</v>
      </c>
      <c r="AA30" s="725">
        <f t="shared" si="2"/>
        <v>0</v>
      </c>
      <c r="AB30" s="725">
        <f t="shared" si="2"/>
        <v>61920</v>
      </c>
      <c r="AC30" s="725">
        <v>40</v>
      </c>
      <c r="AD30" s="726">
        <f>G30*AC30*1</f>
        <v>7200</v>
      </c>
    </row>
    <row r="31" spans="1:30">
      <c r="A31" s="718">
        <v>1</v>
      </c>
      <c r="B31" s="680" t="s">
        <v>558</v>
      </c>
      <c r="C31" s="678" t="s">
        <v>45</v>
      </c>
      <c r="D31" s="678">
        <v>60</v>
      </c>
      <c r="E31" s="719">
        <v>44402</v>
      </c>
      <c r="F31" s="719">
        <v>44499</v>
      </c>
      <c r="G31" s="720">
        <v>180</v>
      </c>
      <c r="H31" s="301" t="s">
        <v>560</v>
      </c>
      <c r="I31" s="678"/>
      <c r="J31" s="680"/>
      <c r="K31" s="721"/>
      <c r="L31" s="722"/>
      <c r="M31" s="722"/>
      <c r="N31" s="723"/>
      <c r="O31" s="724">
        <f>IFERROR(Тех.карта[[#This Row],[Норма расхода топлива, л/га]]*Тех.карта[[#This Row],[Цена ГСМ, руб.]],0)</f>
        <v>0</v>
      </c>
      <c r="P31" s="301"/>
      <c r="Q31" s="301"/>
      <c r="R31" s="301"/>
      <c r="S31" s="301"/>
      <c r="T31" s="301"/>
      <c r="U31" s="723">
        <f>Тех.карта[[#This Row],[Площадь, га]]*S31*T31</f>
        <v>0</v>
      </c>
      <c r="V31" s="723"/>
      <c r="W31" s="301"/>
      <c r="X31" s="301"/>
      <c r="Y31" s="301">
        <v>40</v>
      </c>
      <c r="Z31" s="725">
        <v>8.6</v>
      </c>
      <c r="AA31" s="725">
        <f t="shared" si="2"/>
        <v>0</v>
      </c>
      <c r="AB31" s="725">
        <f t="shared" si="2"/>
        <v>61920</v>
      </c>
      <c r="AC31" s="725">
        <v>6.5</v>
      </c>
      <c r="AD31" s="726">
        <f>G31*AC31*1</f>
        <v>1170</v>
      </c>
    </row>
    <row r="32" spans="1:30">
      <c r="A32" s="718">
        <v>1</v>
      </c>
      <c r="B32" s="680" t="s">
        <v>558</v>
      </c>
      <c r="C32" s="678" t="s">
        <v>45</v>
      </c>
      <c r="D32" s="678">
        <v>60</v>
      </c>
      <c r="E32" s="719">
        <v>44402</v>
      </c>
      <c r="F32" s="719">
        <v>44499</v>
      </c>
      <c r="G32" s="720">
        <v>180</v>
      </c>
      <c r="H32" s="301" t="s">
        <v>561</v>
      </c>
      <c r="I32" s="678"/>
      <c r="J32" s="680"/>
      <c r="K32" s="721"/>
      <c r="L32" s="722"/>
      <c r="M32" s="722"/>
      <c r="N32" s="723"/>
      <c r="O32" s="724">
        <f>IFERROR(Тех.карта[[#This Row],[Норма расхода топлива, л/га]]*Тех.карта[[#This Row],[Цена ГСМ, руб.]],0)</f>
        <v>0</v>
      </c>
      <c r="P32" s="301"/>
      <c r="Q32" s="301"/>
      <c r="R32" s="301"/>
      <c r="S32" s="301"/>
      <c r="T32" s="301"/>
      <c r="U32" s="723">
        <f>Тех.карта[[#This Row],[Площадь, га]]*S32*T32</f>
        <v>0</v>
      </c>
      <c r="V32" s="723"/>
      <c r="W32" s="301"/>
      <c r="X32" s="301"/>
      <c r="Y32" s="301">
        <v>40</v>
      </c>
      <c r="Z32" s="725">
        <v>8.6</v>
      </c>
      <c r="AA32" s="725">
        <f t="shared" si="2"/>
        <v>0</v>
      </c>
      <c r="AB32" s="725">
        <f t="shared" si="2"/>
        <v>61920</v>
      </c>
      <c r="AC32" s="725"/>
      <c r="AD32" s="726"/>
    </row>
    <row r="33" spans="1:30">
      <c r="A33" s="718">
        <v>1</v>
      </c>
      <c r="B33" s="680" t="s">
        <v>558</v>
      </c>
      <c r="C33" s="678" t="s">
        <v>45</v>
      </c>
      <c r="D33" s="678">
        <v>60</v>
      </c>
      <c r="E33" s="719">
        <v>44402</v>
      </c>
      <c r="F33" s="719">
        <v>44499</v>
      </c>
      <c r="G33" s="720">
        <v>180</v>
      </c>
      <c r="H33" s="301" t="s">
        <v>562</v>
      </c>
      <c r="I33" s="678"/>
      <c r="J33" s="680"/>
      <c r="K33" s="721"/>
      <c r="L33" s="722"/>
      <c r="M33" s="722"/>
      <c r="N33" s="723"/>
      <c r="O33" s="724">
        <f>IFERROR(Тех.карта[[#This Row],[Норма расхода топлива, л/га]]*Тех.карта[[#This Row],[Цена ГСМ, руб.]],0)</f>
        <v>0</v>
      </c>
      <c r="P33" s="301"/>
      <c r="Q33" s="301"/>
      <c r="R33" s="301"/>
      <c r="S33" s="301"/>
      <c r="T33" s="301"/>
      <c r="U33" s="723">
        <f>Тех.карта[[#This Row],[Площадь, га]]*S33*T33</f>
        <v>0</v>
      </c>
      <c r="V33" s="723"/>
      <c r="W33" s="301"/>
      <c r="X33" s="301"/>
      <c r="Y33" s="301">
        <v>40</v>
      </c>
      <c r="Z33" s="725">
        <v>8.6</v>
      </c>
      <c r="AA33" s="725">
        <f t="shared" si="2"/>
        <v>0</v>
      </c>
      <c r="AB33" s="725">
        <f t="shared" si="2"/>
        <v>61920</v>
      </c>
      <c r="AC33" s="725"/>
      <c r="AD33" s="726"/>
    </row>
    <row r="34" spans="1:30">
      <c r="A34" s="718">
        <v>1</v>
      </c>
      <c r="B34" s="680" t="s">
        <v>558</v>
      </c>
      <c r="C34" s="678" t="s">
        <v>526</v>
      </c>
      <c r="D34" s="678">
        <v>60</v>
      </c>
      <c r="E34" s="719">
        <v>44404</v>
      </c>
      <c r="F34" s="719">
        <v>44404</v>
      </c>
      <c r="G34" s="720">
        <v>2</v>
      </c>
      <c r="H34" s="301" t="s">
        <v>527</v>
      </c>
      <c r="I34" s="678" t="s">
        <v>528</v>
      </c>
      <c r="J34" s="680"/>
      <c r="K34" s="721"/>
      <c r="L34" s="722"/>
      <c r="M34" s="722"/>
      <c r="N34" s="723"/>
      <c r="O34" s="724">
        <f>IFERROR(Тех.карта[[#This Row],[Норма расхода топлива, л/га]]*Тех.карта[[#This Row],[Цена ГСМ, руб.]],0)</f>
        <v>0</v>
      </c>
      <c r="P34" s="301"/>
      <c r="Q34" s="301"/>
      <c r="R34" s="301"/>
      <c r="S34" s="301"/>
      <c r="T34" s="301"/>
      <c r="U34" s="723">
        <f>Тех.карта[[#This Row],[Площадь, га]]*S34*T34</f>
        <v>0</v>
      </c>
      <c r="V34" s="723">
        <f t="shared" si="0"/>
        <v>0</v>
      </c>
      <c r="W34" s="301"/>
      <c r="X34" s="301"/>
      <c r="Y34" s="301"/>
      <c r="Z34" s="725"/>
      <c r="AA34" s="725"/>
      <c r="AB34" s="725"/>
      <c r="AC34" s="725"/>
      <c r="AD34" s="726"/>
    </row>
    <row r="35" spans="1:30" ht="30">
      <c r="A35" s="718">
        <v>1</v>
      </c>
      <c r="B35" s="680" t="s">
        <v>558</v>
      </c>
      <c r="C35" s="678" t="s">
        <v>551</v>
      </c>
      <c r="D35" s="678">
        <v>60</v>
      </c>
      <c r="E35" s="719">
        <v>44409</v>
      </c>
      <c r="F35" s="719">
        <v>44410</v>
      </c>
      <c r="G35" s="720">
        <v>12</v>
      </c>
      <c r="H35" s="301" t="s">
        <v>527</v>
      </c>
      <c r="I35" s="678" t="s">
        <v>552</v>
      </c>
      <c r="J35" s="680"/>
      <c r="K35" s="721"/>
      <c r="L35" s="722"/>
      <c r="M35" s="722"/>
      <c r="N35" s="723"/>
      <c r="O35" s="724">
        <f>IFERROR(Тех.карта[[#This Row],[Норма расхода топлива, л/га]]*Тех.карта[[#This Row],[Цена ГСМ, руб.]],0)</f>
        <v>0</v>
      </c>
      <c r="P35" s="301"/>
      <c r="Q35" s="301"/>
      <c r="R35" s="301"/>
      <c r="S35" s="301"/>
      <c r="T35" s="301"/>
      <c r="U35" s="723">
        <f>Тех.карта[[#This Row],[Площадь, га]]*S35*T35</f>
        <v>0</v>
      </c>
      <c r="V35" s="723">
        <f t="shared" si="0"/>
        <v>0</v>
      </c>
      <c r="W35" s="301"/>
      <c r="X35" s="301"/>
      <c r="Y35" s="301"/>
      <c r="Z35" s="725"/>
      <c r="AA35" s="725"/>
      <c r="AB35" s="725"/>
      <c r="AC35" s="725"/>
      <c r="AD35" s="726"/>
    </row>
    <row r="36" spans="1:30" ht="30">
      <c r="A36" s="718">
        <v>1</v>
      </c>
      <c r="B36" s="680" t="s">
        <v>558</v>
      </c>
      <c r="C36" s="678" t="s">
        <v>553</v>
      </c>
      <c r="D36" s="678">
        <v>60</v>
      </c>
      <c r="E36" s="719">
        <v>44440</v>
      </c>
      <c r="F36" s="719">
        <v>44441</v>
      </c>
      <c r="G36" s="720">
        <v>12</v>
      </c>
      <c r="H36" s="301" t="s">
        <v>527</v>
      </c>
      <c r="I36" s="678" t="s">
        <v>552</v>
      </c>
      <c r="J36" s="680"/>
      <c r="K36" s="721"/>
      <c r="L36" s="722"/>
      <c r="M36" s="722"/>
      <c r="N36" s="723"/>
      <c r="O36" s="724">
        <f>IFERROR(Тех.карта[[#This Row],[Норма расхода топлива, л/га]]*Тех.карта[[#This Row],[Цена ГСМ, руб.]],0)</f>
        <v>0</v>
      </c>
      <c r="P36" s="301"/>
      <c r="Q36" s="301"/>
      <c r="R36" s="301"/>
      <c r="S36" s="301"/>
      <c r="T36" s="301"/>
      <c r="U36" s="723">
        <f>Тех.карта[[#This Row],[Площадь, га]]*S36*T36</f>
        <v>0</v>
      </c>
      <c r="V36" s="723">
        <f t="shared" si="0"/>
        <v>0</v>
      </c>
      <c r="W36" s="301"/>
      <c r="X36" s="301"/>
      <c r="Y36" s="301"/>
      <c r="Z36" s="725"/>
      <c r="AA36" s="725"/>
      <c r="AB36" s="725"/>
      <c r="AC36" s="725"/>
      <c r="AD36" s="726"/>
    </row>
    <row r="37" spans="1:30" ht="30">
      <c r="A37" s="718">
        <v>1</v>
      </c>
      <c r="B37" s="680" t="s">
        <v>558</v>
      </c>
      <c r="C37" s="678" t="s">
        <v>554</v>
      </c>
      <c r="D37" s="678">
        <v>60</v>
      </c>
      <c r="E37" s="719">
        <v>44470</v>
      </c>
      <c r="F37" s="719">
        <v>44471</v>
      </c>
      <c r="G37" s="720">
        <v>12</v>
      </c>
      <c r="H37" s="301" t="s">
        <v>527</v>
      </c>
      <c r="I37" s="678" t="s">
        <v>552</v>
      </c>
      <c r="J37" s="680"/>
      <c r="K37" s="721"/>
      <c r="L37" s="722"/>
      <c r="M37" s="722"/>
      <c r="N37" s="723"/>
      <c r="O37" s="724">
        <f>IFERROR(Тех.карта[[#This Row],[Норма расхода топлива, л/га]]*Тех.карта[[#This Row],[Цена ГСМ, руб.]],0)</f>
        <v>0</v>
      </c>
      <c r="P37" s="301"/>
      <c r="Q37" s="301"/>
      <c r="R37" s="301"/>
      <c r="S37" s="301"/>
      <c r="T37" s="301"/>
      <c r="U37" s="723">
        <f>Тех.карта[[#This Row],[Площадь, га]]*S37*T37</f>
        <v>0</v>
      </c>
      <c r="V37" s="723">
        <f t="shared" si="0"/>
        <v>0</v>
      </c>
      <c r="W37" s="301"/>
      <c r="X37" s="301"/>
      <c r="Y37" s="301"/>
      <c r="Z37" s="725"/>
      <c r="AA37" s="725"/>
      <c r="AB37" s="725"/>
      <c r="AC37" s="725"/>
      <c r="AD37" s="726"/>
    </row>
    <row r="38" spans="1:30">
      <c r="A38" s="718">
        <v>1</v>
      </c>
      <c r="B38" s="680" t="s">
        <v>558</v>
      </c>
      <c r="C38" s="678" t="s">
        <v>555</v>
      </c>
      <c r="D38" s="678">
        <v>60</v>
      </c>
      <c r="E38" s="719">
        <v>44501</v>
      </c>
      <c r="F38" s="719">
        <v>44515</v>
      </c>
      <c r="G38" s="720">
        <v>120</v>
      </c>
      <c r="H38" s="301" t="s">
        <v>527</v>
      </c>
      <c r="I38" s="678" t="s">
        <v>556</v>
      </c>
      <c r="J38" s="680"/>
      <c r="K38" s="721"/>
      <c r="L38" s="722"/>
      <c r="M38" s="722"/>
      <c r="N38" s="723"/>
      <c r="O38" s="724">
        <f>IFERROR(Тех.карта[[#This Row],[Норма расхода топлива, л/га]]*Тех.карта[[#This Row],[Цена ГСМ, руб.]],0)</f>
        <v>0</v>
      </c>
      <c r="P38" s="301"/>
      <c r="Q38" s="301"/>
      <c r="R38" s="301"/>
      <c r="S38" s="301"/>
      <c r="T38" s="301"/>
      <c r="U38" s="723">
        <f>Тех.карта[[#This Row],[Площадь, га]]*S38*T38</f>
        <v>0</v>
      </c>
      <c r="V38" s="723">
        <f t="shared" si="0"/>
        <v>0</v>
      </c>
      <c r="W38" s="301" t="s">
        <v>57</v>
      </c>
      <c r="X38" s="301">
        <v>3</v>
      </c>
      <c r="Y38" s="301"/>
      <c r="Z38" s="725"/>
      <c r="AA38" s="725"/>
      <c r="AB38" s="725"/>
      <c r="AC38" s="725"/>
      <c r="AD38" s="726"/>
    </row>
    <row r="39" spans="1:30">
      <c r="A39" s="718">
        <v>1</v>
      </c>
      <c r="B39" s="680"/>
      <c r="C39" s="678"/>
      <c r="D39" s="678">
        <v>60</v>
      </c>
      <c r="E39" s="719"/>
      <c r="F39" s="719"/>
      <c r="G39" s="720"/>
      <c r="H39" s="301"/>
      <c r="I39" s="678"/>
      <c r="J39" s="680"/>
      <c r="K39" s="721"/>
      <c r="L39" s="722"/>
      <c r="M39" s="722"/>
      <c r="N39" s="723"/>
      <c r="O39" s="724">
        <f>IFERROR(Тех.карта[[#This Row],[Норма расхода топлива, л/га]]*Тех.карта[[#This Row],[Цена ГСМ, руб.]],0)</f>
        <v>0</v>
      </c>
      <c r="P39" s="718"/>
      <c r="Q39" s="301"/>
      <c r="R39" s="301"/>
      <c r="S39" s="301"/>
      <c r="T39" s="301"/>
      <c r="U39" s="723">
        <f>Тех.карта[[#This Row],[Площадь, га]]*S39*T39</f>
        <v>0</v>
      </c>
      <c r="V39" s="723"/>
      <c r="W39" s="301"/>
      <c r="X39" s="301"/>
      <c r="Y39" s="301"/>
      <c r="Z39" s="725"/>
      <c r="AA39" s="725"/>
      <c r="AB39" s="725"/>
      <c r="AC39" s="725"/>
      <c r="AD39" s="726"/>
    </row>
    <row r="40" spans="1:30">
      <c r="A40" s="718">
        <v>1</v>
      </c>
      <c r="B40" s="680"/>
      <c r="C40" s="678"/>
      <c r="D40" s="678">
        <v>60</v>
      </c>
      <c r="E40" s="719"/>
      <c r="F40" s="719"/>
      <c r="G40" s="720"/>
      <c r="H40" s="301"/>
      <c r="I40" s="678"/>
      <c r="J40" s="680"/>
      <c r="K40" s="721"/>
      <c r="L40" s="722"/>
      <c r="M40" s="722"/>
      <c r="N40" s="723"/>
      <c r="O40" s="724">
        <f>IFERROR(Тех.карта[[#This Row],[Норма расхода топлива, л/га]]*Тех.карта[[#This Row],[Цена ГСМ, руб.]],0)</f>
        <v>0</v>
      </c>
      <c r="P40" s="718"/>
      <c r="Q40" s="301"/>
      <c r="R40" s="301"/>
      <c r="S40" s="301"/>
      <c r="T40" s="301"/>
      <c r="U40" s="723">
        <f>Тех.карта[[#This Row],[Площадь, га]]*S40*T40</f>
        <v>0</v>
      </c>
      <c r="V40" s="723"/>
      <c r="W40" s="301"/>
      <c r="X40" s="301"/>
      <c r="Y40" s="301"/>
      <c r="Z40" s="725"/>
      <c r="AA40" s="725"/>
      <c r="AB40" s="725"/>
      <c r="AC40" s="725"/>
      <c r="AD40" s="726"/>
    </row>
    <row r="41" spans="1:30">
      <c r="A41" s="718">
        <v>1</v>
      </c>
      <c r="B41" s="680"/>
      <c r="C41" s="678"/>
      <c r="D41" s="678">
        <v>60</v>
      </c>
      <c r="E41" s="719"/>
      <c r="F41" s="719"/>
      <c r="G41" s="720"/>
      <c r="H41" s="301"/>
      <c r="I41" s="678"/>
      <c r="J41" s="680"/>
      <c r="K41" s="721"/>
      <c r="L41" s="722"/>
      <c r="M41" s="722"/>
      <c r="N41" s="723"/>
      <c r="O41" s="724">
        <f>IFERROR(Тех.карта[[#This Row],[Норма расхода топлива, л/га]]*Тех.карта[[#This Row],[Цена ГСМ, руб.]],0)</f>
        <v>0</v>
      </c>
      <c r="P41" s="718"/>
      <c r="Q41" s="301"/>
      <c r="R41" s="301"/>
      <c r="S41" s="301"/>
      <c r="T41" s="301"/>
      <c r="U41" s="723">
        <f>Тех.карта[[#This Row],[Площадь, га]]*S41*T41</f>
        <v>0</v>
      </c>
      <c r="V41" s="723"/>
      <c r="W41" s="301"/>
      <c r="X41" s="301"/>
      <c r="Y41" s="301"/>
      <c r="Z41" s="725"/>
      <c r="AA41" s="725"/>
      <c r="AB41" s="725"/>
      <c r="AC41" s="725"/>
      <c r="AD41" s="726"/>
    </row>
    <row r="42" spans="1:30" ht="30">
      <c r="A42" s="718">
        <v>1</v>
      </c>
      <c r="B42" s="680" t="s">
        <v>177</v>
      </c>
      <c r="C42" s="678" t="s">
        <v>551</v>
      </c>
      <c r="D42" s="678">
        <v>60</v>
      </c>
      <c r="E42" s="301"/>
      <c r="F42" s="301"/>
      <c r="G42" s="301"/>
      <c r="H42" s="301" t="s">
        <v>527</v>
      </c>
      <c r="I42" s="678" t="s">
        <v>552</v>
      </c>
      <c r="J42" s="301" t="s">
        <v>525</v>
      </c>
      <c r="K42" s="301">
        <v>5.5</v>
      </c>
      <c r="L42" s="301">
        <v>165</v>
      </c>
      <c r="M42" s="301"/>
      <c r="N42" s="301">
        <v>8250</v>
      </c>
      <c r="O42" s="723">
        <f>IFERROR(Тех.карта[[#This Row],[Норма расхода топлива, л/га]]*Тех.карта[[#This Row],[Цена ГСМ, руб.]],0)</f>
        <v>0</v>
      </c>
      <c r="P42" s="718"/>
      <c r="Q42" s="301"/>
      <c r="R42" s="301"/>
      <c r="S42" s="301"/>
      <c r="T42" s="301"/>
      <c r="U42" s="723">
        <f>Тех.карта[[#This Row],[Площадь, га]]*S42*T42</f>
        <v>0</v>
      </c>
      <c r="V42" s="723">
        <f t="shared" si="0"/>
        <v>0</v>
      </c>
      <c r="W42" s="301"/>
      <c r="X42" s="301"/>
      <c r="Y42" s="301"/>
      <c r="Z42" s="725"/>
      <c r="AA42" s="725"/>
      <c r="AB42" s="725"/>
      <c r="AC42" s="725"/>
      <c r="AD42" s="726"/>
    </row>
    <row r="43" spans="1:30">
      <c r="A43" s="718">
        <v>1</v>
      </c>
      <c r="B43" s="680" t="s">
        <v>177</v>
      </c>
      <c r="C43" s="678" t="s">
        <v>526</v>
      </c>
      <c r="D43" s="678">
        <v>60</v>
      </c>
      <c r="E43" s="301">
        <v>44472</v>
      </c>
      <c r="F43" s="301">
        <v>44472</v>
      </c>
      <c r="G43" s="301">
        <v>2</v>
      </c>
      <c r="H43" s="301" t="s">
        <v>527</v>
      </c>
      <c r="I43" s="678" t="s">
        <v>528</v>
      </c>
      <c r="J43" s="301" t="s">
        <v>525</v>
      </c>
      <c r="K43" s="301">
        <v>2.2000000000000002</v>
      </c>
      <c r="L43" s="301">
        <v>66</v>
      </c>
      <c r="M43" s="301"/>
      <c r="N43" s="301">
        <v>3300</v>
      </c>
      <c r="O43" s="723">
        <f>IFERROR(Тех.карта[[#This Row],[Норма расхода топлива, л/га]]*Тех.карта[[#This Row],[Цена ГСМ, руб.]],0)</f>
        <v>0</v>
      </c>
      <c r="P43" s="718" t="s">
        <v>563</v>
      </c>
      <c r="Q43" s="301" t="s">
        <v>543</v>
      </c>
      <c r="R43" s="301" t="s">
        <v>103</v>
      </c>
      <c r="S43" s="301">
        <v>1</v>
      </c>
      <c r="T43" s="301">
        <v>2960</v>
      </c>
      <c r="U43" s="723">
        <f>Тех.карта[[#This Row],[Площадь, га]]*S43*T43</f>
        <v>177600</v>
      </c>
      <c r="V43" s="723">
        <f>S43*T43</f>
        <v>2960</v>
      </c>
      <c r="W43" s="301"/>
      <c r="X43" s="301"/>
      <c r="Y43" s="301"/>
      <c r="Z43" s="725"/>
      <c r="AA43" s="725"/>
      <c r="AB43" s="725"/>
      <c r="AC43" s="725"/>
      <c r="AD43" s="726"/>
    </row>
    <row r="44" spans="1:30">
      <c r="A44" s="718">
        <v>1</v>
      </c>
      <c r="B44" s="680"/>
      <c r="C44" s="678" t="s">
        <v>526</v>
      </c>
      <c r="D44" s="678">
        <v>60</v>
      </c>
      <c r="E44" s="301"/>
      <c r="F44" s="301"/>
      <c r="G44" s="301"/>
      <c r="H44" s="301"/>
      <c r="I44" s="678"/>
      <c r="J44" s="301"/>
      <c r="K44" s="301"/>
      <c r="L44" s="301"/>
      <c r="M44" s="301"/>
      <c r="N44" s="301"/>
      <c r="O44" s="723">
        <f>IFERROR(Тех.карта[[#This Row],[Норма расхода топлива, л/га]]*Тех.карта[[#This Row],[Цена ГСМ, руб.]],0)</f>
        <v>0</v>
      </c>
      <c r="P44" s="718" t="s">
        <v>563</v>
      </c>
      <c r="Q44" s="301" t="s">
        <v>428</v>
      </c>
      <c r="R44" s="301" t="s">
        <v>104</v>
      </c>
      <c r="S44" s="301">
        <v>0.8</v>
      </c>
      <c r="T44" s="301">
        <v>4674</v>
      </c>
      <c r="U44" s="723">
        <f>Тех.карта[[#This Row],[Площадь, га]]*S44*T44</f>
        <v>224352</v>
      </c>
      <c r="V44" s="723"/>
      <c r="W44" s="301"/>
      <c r="X44" s="301"/>
      <c r="Y44" s="301"/>
      <c r="Z44" s="725"/>
      <c r="AA44" s="725"/>
      <c r="AB44" s="725"/>
      <c r="AC44" s="725"/>
      <c r="AD44" s="726"/>
    </row>
    <row r="45" spans="1:30">
      <c r="A45" s="718">
        <v>1</v>
      </c>
      <c r="B45" s="680"/>
      <c r="C45" s="678" t="s">
        <v>526</v>
      </c>
      <c r="D45" s="678">
        <v>60</v>
      </c>
      <c r="E45" s="301"/>
      <c r="F45" s="301"/>
      <c r="G45" s="301"/>
      <c r="H45" s="301"/>
      <c r="I45" s="678"/>
      <c r="J45" s="301"/>
      <c r="K45" s="301"/>
      <c r="L45" s="301"/>
      <c r="M45" s="301"/>
      <c r="N45" s="301"/>
      <c r="O45" s="723">
        <f>IFERROR(Тех.карта[[#This Row],[Норма расхода топлива, л/га]]*Тех.карта[[#This Row],[Цена ГСМ, руб.]],0)</f>
        <v>0</v>
      </c>
      <c r="P45" s="718" t="s">
        <v>564</v>
      </c>
      <c r="Q45" s="301" t="s">
        <v>541</v>
      </c>
      <c r="R45" s="301" t="s">
        <v>104</v>
      </c>
      <c r="S45" s="301">
        <v>2.5</v>
      </c>
      <c r="T45" s="301">
        <v>231</v>
      </c>
      <c r="U45" s="723">
        <f>Тех.карта[[#This Row],[Площадь, га]]*S45*T45</f>
        <v>34650</v>
      </c>
      <c r="V45" s="723"/>
      <c r="W45" s="301"/>
      <c r="X45" s="301"/>
      <c r="Y45" s="301"/>
      <c r="Z45" s="725"/>
      <c r="AA45" s="725"/>
      <c r="AB45" s="725"/>
      <c r="AC45" s="725"/>
      <c r="AD45" s="726"/>
    </row>
    <row r="46" spans="1:30" ht="30">
      <c r="A46" s="718">
        <v>1</v>
      </c>
      <c r="B46" s="680" t="s">
        <v>177</v>
      </c>
      <c r="C46" s="678" t="s">
        <v>553</v>
      </c>
      <c r="D46" s="678">
        <v>60</v>
      </c>
      <c r="E46" s="301"/>
      <c r="F46" s="301"/>
      <c r="G46" s="301"/>
      <c r="H46" s="301" t="s">
        <v>527</v>
      </c>
      <c r="I46" s="678" t="s">
        <v>552</v>
      </c>
      <c r="J46" s="301" t="s">
        <v>525</v>
      </c>
      <c r="K46" s="301">
        <v>5.5</v>
      </c>
      <c r="L46" s="301">
        <v>165</v>
      </c>
      <c r="M46" s="301"/>
      <c r="N46" s="301">
        <v>8250</v>
      </c>
      <c r="O46" s="723">
        <f>IFERROR(Тех.карта[[#This Row],[Норма расхода топлива, л/га]]*Тех.карта[[#This Row],[Цена ГСМ, руб.]],0)</f>
        <v>0</v>
      </c>
      <c r="P46" s="718"/>
      <c r="Q46" s="301"/>
      <c r="R46" s="301"/>
      <c r="S46" s="301"/>
      <c r="T46" s="301"/>
      <c r="U46" s="723">
        <f>Тех.карта[[#This Row],[Площадь, га]]*S46*T46</f>
        <v>0</v>
      </c>
      <c r="V46" s="723">
        <f t="shared" ref="V46:V48" si="3">S46*T46</f>
        <v>0</v>
      </c>
      <c r="W46" s="301"/>
      <c r="X46" s="301"/>
      <c r="Y46" s="301"/>
      <c r="Z46" s="725"/>
      <c r="AA46" s="725"/>
      <c r="AB46" s="725"/>
      <c r="AC46" s="725"/>
      <c r="AD46" s="726"/>
    </row>
    <row r="47" spans="1:30" ht="30">
      <c r="A47" s="718">
        <v>1</v>
      </c>
      <c r="B47" s="680" t="s">
        <v>177</v>
      </c>
      <c r="C47" s="678" t="s">
        <v>554</v>
      </c>
      <c r="D47" s="678">
        <v>60</v>
      </c>
      <c r="E47" s="301"/>
      <c r="F47" s="301"/>
      <c r="G47" s="301"/>
      <c r="H47" s="301" t="s">
        <v>527</v>
      </c>
      <c r="I47" s="678" t="s">
        <v>552</v>
      </c>
      <c r="J47" s="301" t="s">
        <v>525</v>
      </c>
      <c r="K47" s="301">
        <v>5.5</v>
      </c>
      <c r="L47" s="301">
        <v>165</v>
      </c>
      <c r="M47" s="301"/>
      <c r="N47" s="301">
        <v>8250</v>
      </c>
      <c r="O47" s="723">
        <f>IFERROR(Тех.карта[[#This Row],[Норма расхода топлива, л/га]]*Тех.карта[[#This Row],[Цена ГСМ, руб.]],0)</f>
        <v>0</v>
      </c>
      <c r="P47" s="718"/>
      <c r="Q47" s="301"/>
      <c r="R47" s="301"/>
      <c r="S47" s="301"/>
      <c r="T47" s="301"/>
      <c r="U47" s="723">
        <f>Тех.карта[[#This Row],[Площадь, га]]*S47*T47</f>
        <v>0</v>
      </c>
      <c r="V47" s="723">
        <f t="shared" si="3"/>
        <v>0</v>
      </c>
      <c r="W47" s="301"/>
      <c r="X47" s="301"/>
      <c r="Y47" s="301"/>
      <c r="Z47" s="725"/>
      <c r="AA47" s="725"/>
      <c r="AB47" s="725"/>
      <c r="AC47" s="725"/>
      <c r="AD47" s="726"/>
    </row>
    <row r="48" spans="1:30">
      <c r="A48" s="718">
        <v>1</v>
      </c>
      <c r="B48" s="739" t="s">
        <v>177</v>
      </c>
      <c r="C48" s="740" t="s">
        <v>536</v>
      </c>
      <c r="D48" s="678">
        <v>60</v>
      </c>
      <c r="E48" s="741">
        <v>44472</v>
      </c>
      <c r="F48" s="741">
        <v>44472</v>
      </c>
      <c r="G48" s="741">
        <v>2</v>
      </c>
      <c r="H48" s="741" t="s">
        <v>527</v>
      </c>
      <c r="I48" s="740" t="s">
        <v>528</v>
      </c>
      <c r="J48" s="741" t="s">
        <v>525</v>
      </c>
      <c r="K48" s="741">
        <v>2.2000000000000002</v>
      </c>
      <c r="L48" s="741">
        <v>66</v>
      </c>
      <c r="M48" s="741"/>
      <c r="N48" s="741">
        <v>3300</v>
      </c>
      <c r="O48" s="742">
        <f>IFERROR(Тех.карта[[#This Row],[Норма расхода топлива, л/га]]*Тех.карта[[#This Row],[Цена ГСМ, руб.]],0)</f>
        <v>0</v>
      </c>
      <c r="P48" s="743"/>
      <c r="Q48" s="741"/>
      <c r="R48" s="741"/>
      <c r="S48" s="741"/>
      <c r="T48" s="741"/>
      <c r="U48" s="742">
        <f>Тех.карта[[#This Row],[Площадь, га]]*S48*T48</f>
        <v>0</v>
      </c>
      <c r="V48" s="742">
        <f t="shared" si="3"/>
        <v>0</v>
      </c>
      <c r="W48" s="741"/>
      <c r="X48" s="741"/>
      <c r="Y48" s="741"/>
      <c r="Z48" s="744"/>
      <c r="AA48" s="744"/>
      <c r="AB48" s="744"/>
      <c r="AC48" s="744"/>
      <c r="AD48" s="745"/>
    </row>
    <row r="49" spans="1:30" s="755" customFormat="1">
      <c r="A49" s="746" t="s">
        <v>35</v>
      </c>
      <c r="B49" s="747"/>
      <c r="C49" s="748"/>
      <c r="D49" s="748"/>
      <c r="E49" s="749"/>
      <c r="F49" s="749"/>
      <c r="G49" s="749"/>
      <c r="H49" s="749"/>
      <c r="I49" s="748"/>
      <c r="J49" s="749"/>
      <c r="K49" s="749">
        <f>SUBTOTAL(109,Тех.карта[Норма расхода топлива, л/га])</f>
        <v>96.100000000000023</v>
      </c>
      <c r="L49" s="749"/>
      <c r="M49" s="749"/>
      <c r="N49" s="749"/>
      <c r="O49" s="750">
        <f>SUBTOTAL(109,Тех.карта[Норма ГСМ руб./га])</f>
        <v>3760</v>
      </c>
      <c r="P49" s="751"/>
      <c r="Q49" s="752"/>
      <c r="R49" s="752"/>
      <c r="S49" s="752"/>
      <c r="T49" s="752"/>
      <c r="U49" s="752"/>
      <c r="V49" s="752"/>
      <c r="W49" s="752"/>
      <c r="X49" s="752"/>
      <c r="Y49" s="752"/>
      <c r="Z49" s="753"/>
      <c r="AA49" s="753"/>
      <c r="AB49" s="753"/>
      <c r="AC49" s="753"/>
      <c r="AD49" s="754">
        <f>SUBTOTAL(109,Тех.карта[руб. (цена 1 р/м3) лицензия на скважину])</f>
        <v>44460</v>
      </c>
    </row>
  </sheetData>
  <mergeCells count="5">
    <mergeCell ref="H2:O2"/>
    <mergeCell ref="P2:V2"/>
    <mergeCell ref="W2:X2"/>
    <mergeCell ref="Y2:AB2"/>
    <mergeCell ref="AC2:AD2"/>
  </mergeCells>
  <dataValidations count="1">
    <dataValidation type="list" allowBlank="1" showInputMessage="1" showErrorMessage="1" sqref="H4:H48" xr:uid="{D17B77FB-D82D-4B89-B6D1-8A3B23C0354A}">
      <formula1>Тех.часть</formula1>
    </dataValidation>
  </dataValidations>
  <pageMargins left="0.7" right="0.7" top="0.75" bottom="0.75" header="0.3" footer="0.3"/>
  <legacy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DDE48-765F-41A1-90FC-80A8A9FB4CDA}">
  <dimension ref="A1:G29"/>
  <sheetViews>
    <sheetView topLeftCell="A13" workbookViewId="0">
      <selection activeCell="C10" sqref="C10"/>
    </sheetView>
  </sheetViews>
  <sheetFormatPr defaultRowHeight="15"/>
  <cols>
    <col min="2" max="2" width="27" customWidth="1"/>
    <col min="3" max="3" width="41.140625" customWidth="1"/>
    <col min="6" max="6" width="14" customWidth="1"/>
    <col min="7" max="7" width="15.85546875" customWidth="1"/>
  </cols>
  <sheetData>
    <row r="1" spans="1:7" ht="23.25">
      <c r="A1" s="664" t="s">
        <v>450</v>
      </c>
      <c r="B1" s="664"/>
      <c r="C1" s="664"/>
      <c r="D1" s="664"/>
      <c r="E1" s="664"/>
      <c r="F1" s="664"/>
      <c r="G1" s="664"/>
    </row>
    <row r="2" spans="1:7" ht="57">
      <c r="B2" s="665" t="s">
        <v>389</v>
      </c>
      <c r="C2" s="666" t="s">
        <v>451</v>
      </c>
      <c r="D2" s="665" t="s">
        <v>313</v>
      </c>
      <c r="E2" s="666" t="s">
        <v>452</v>
      </c>
      <c r="F2" s="666" t="s">
        <v>453</v>
      </c>
    </row>
    <row r="3" spans="1:7" ht="27.75" customHeight="1">
      <c r="A3" s="667" t="s">
        <v>454</v>
      </c>
      <c r="B3" s="668" t="s">
        <v>455</v>
      </c>
      <c r="C3" s="669" t="s">
        <v>456</v>
      </c>
      <c r="D3" s="301">
        <v>1</v>
      </c>
      <c r="E3" s="301">
        <v>15</v>
      </c>
      <c r="F3" s="670">
        <f>D3*E3</f>
        <v>15</v>
      </c>
      <c r="G3" s="671" t="str">
        <f>SUM(F3:F8)&amp;" млн.руб."</f>
        <v>27 млн.руб.</v>
      </c>
    </row>
    <row r="4" spans="1:7" ht="27.75" customHeight="1">
      <c r="A4" s="667"/>
      <c r="B4" s="672" t="s">
        <v>457</v>
      </c>
      <c r="C4" s="673" t="s">
        <v>458</v>
      </c>
      <c r="D4" s="674">
        <v>1</v>
      </c>
      <c r="E4" s="674">
        <v>3</v>
      </c>
      <c r="F4" s="675">
        <f t="shared" ref="F4:F8" si="0">D4*E4</f>
        <v>3</v>
      </c>
      <c r="G4" s="671"/>
    </row>
    <row r="5" spans="1:7" ht="27.75" customHeight="1">
      <c r="A5" s="667"/>
      <c r="B5" s="672" t="s">
        <v>457</v>
      </c>
      <c r="C5" s="673" t="s">
        <v>459</v>
      </c>
      <c r="D5" s="674">
        <v>1</v>
      </c>
      <c r="E5" s="674">
        <v>2</v>
      </c>
      <c r="F5" s="675">
        <f t="shared" si="0"/>
        <v>2</v>
      </c>
      <c r="G5" s="671"/>
    </row>
    <row r="6" spans="1:7" ht="27.75" customHeight="1">
      <c r="A6" s="667"/>
      <c r="B6" s="672" t="s">
        <v>457</v>
      </c>
      <c r="C6" s="673" t="s">
        <v>460</v>
      </c>
      <c r="D6" s="674">
        <v>1</v>
      </c>
      <c r="E6" s="674">
        <v>2.5</v>
      </c>
      <c r="F6" s="675">
        <f t="shared" si="0"/>
        <v>2.5</v>
      </c>
      <c r="G6" s="671"/>
    </row>
    <row r="7" spans="1:7" ht="27.75" customHeight="1">
      <c r="A7" s="667"/>
      <c r="B7" s="672" t="s">
        <v>457</v>
      </c>
      <c r="C7" s="673" t="s">
        <v>461</v>
      </c>
      <c r="D7" s="674">
        <v>1</v>
      </c>
      <c r="E7" s="674">
        <v>2</v>
      </c>
      <c r="F7" s="675">
        <f t="shared" si="0"/>
        <v>2</v>
      </c>
      <c r="G7" s="671"/>
    </row>
    <row r="8" spans="1:7" ht="27.75" customHeight="1">
      <c r="A8" s="667"/>
      <c r="B8" s="672" t="s">
        <v>457</v>
      </c>
      <c r="C8" s="673" t="s">
        <v>462</v>
      </c>
      <c r="D8" s="674">
        <v>1</v>
      </c>
      <c r="E8" s="674">
        <v>2.5</v>
      </c>
      <c r="F8" s="675">
        <f t="shared" si="0"/>
        <v>2.5</v>
      </c>
      <c r="G8" s="671"/>
    </row>
    <row r="9" spans="1:7" ht="27.75" customHeight="1">
      <c r="A9" s="667" t="s">
        <v>463</v>
      </c>
      <c r="B9" s="668" t="s">
        <v>455</v>
      </c>
      <c r="C9" s="669" t="s">
        <v>464</v>
      </c>
      <c r="D9" s="301">
        <v>2</v>
      </c>
      <c r="E9" s="301">
        <v>5</v>
      </c>
      <c r="F9" s="670">
        <f>D9*E9</f>
        <v>10</v>
      </c>
      <c r="G9" s="671" t="str">
        <f>SUM(F9:F13)&amp;" млн.руб."</f>
        <v>27 млн.руб.</v>
      </c>
    </row>
    <row r="10" spans="1:7" ht="27.75" customHeight="1">
      <c r="A10" s="667"/>
      <c r="B10" s="672" t="s">
        <v>457</v>
      </c>
      <c r="C10" s="673" t="s">
        <v>465</v>
      </c>
      <c r="D10" s="674">
        <v>1</v>
      </c>
      <c r="E10" s="674">
        <v>5.5</v>
      </c>
      <c r="F10" s="675">
        <f t="shared" ref="F10:F13" si="1">D10*E10</f>
        <v>5.5</v>
      </c>
      <c r="G10" s="671"/>
    </row>
    <row r="11" spans="1:7" ht="27.75" customHeight="1">
      <c r="A11" s="667"/>
      <c r="B11" s="672" t="s">
        <v>457</v>
      </c>
      <c r="C11" s="673" t="s">
        <v>466</v>
      </c>
      <c r="D11" s="674">
        <v>1</v>
      </c>
      <c r="E11" s="674">
        <v>1</v>
      </c>
      <c r="F11" s="675">
        <f t="shared" si="1"/>
        <v>1</v>
      </c>
      <c r="G11" s="671"/>
    </row>
    <row r="12" spans="1:7" ht="27.75" customHeight="1">
      <c r="A12" s="667"/>
      <c r="B12" s="672" t="s">
        <v>457</v>
      </c>
      <c r="C12" s="673" t="s">
        <v>467</v>
      </c>
      <c r="D12" s="674">
        <v>1</v>
      </c>
      <c r="E12" s="674">
        <v>2.5</v>
      </c>
      <c r="F12" s="675">
        <f t="shared" si="1"/>
        <v>2.5</v>
      </c>
      <c r="G12" s="671"/>
    </row>
    <row r="13" spans="1:7" ht="27.75" customHeight="1">
      <c r="A13" s="667"/>
      <c r="B13" s="672" t="s">
        <v>457</v>
      </c>
      <c r="C13" s="673" t="s">
        <v>468</v>
      </c>
      <c r="D13" s="674">
        <v>2</v>
      </c>
      <c r="E13" s="674">
        <v>4</v>
      </c>
      <c r="F13" s="675">
        <f t="shared" si="1"/>
        <v>8</v>
      </c>
      <c r="G13" s="671"/>
    </row>
    <row r="14" spans="1:7" ht="27.75" customHeight="1">
      <c r="A14" s="667" t="s">
        <v>469</v>
      </c>
      <c r="B14" s="668" t="s">
        <v>455</v>
      </c>
      <c r="C14" s="669" t="s">
        <v>470</v>
      </c>
      <c r="D14" s="301">
        <v>3</v>
      </c>
      <c r="E14" s="301">
        <v>2</v>
      </c>
      <c r="F14" s="670">
        <f>D14*E14</f>
        <v>6</v>
      </c>
      <c r="G14" s="671" t="str">
        <f>SUM(F14:F16)&amp;" млн.руб."</f>
        <v>10 млн.руб.</v>
      </c>
    </row>
    <row r="15" spans="1:7" ht="27.75" customHeight="1">
      <c r="A15" s="667"/>
      <c r="B15" s="672" t="s">
        <v>457</v>
      </c>
      <c r="C15" s="673" t="s">
        <v>471</v>
      </c>
      <c r="D15" s="674">
        <v>3</v>
      </c>
      <c r="E15" s="674">
        <v>1</v>
      </c>
      <c r="F15" s="675">
        <f t="shared" ref="F15:F16" si="2">D15*E15</f>
        <v>3</v>
      </c>
      <c r="G15" s="671"/>
    </row>
    <row r="16" spans="1:7" ht="27.75" customHeight="1">
      <c r="A16" s="667"/>
      <c r="B16" s="672" t="s">
        <v>457</v>
      </c>
      <c r="C16" s="673" t="s">
        <v>472</v>
      </c>
      <c r="D16" s="674">
        <v>2</v>
      </c>
      <c r="E16" s="674">
        <v>0.5</v>
      </c>
      <c r="F16" s="675">
        <f t="shared" si="2"/>
        <v>1</v>
      </c>
      <c r="G16" s="671"/>
    </row>
    <row r="17" spans="1:7" ht="27.75" customHeight="1">
      <c r="A17" s="671" t="s">
        <v>473</v>
      </c>
      <c r="B17" s="668" t="s">
        <v>474</v>
      </c>
      <c r="C17" s="669" t="s">
        <v>475</v>
      </c>
      <c r="D17" s="301">
        <v>2</v>
      </c>
      <c r="E17" s="301">
        <v>5</v>
      </c>
      <c r="F17" s="670">
        <f>D17*E17</f>
        <v>10</v>
      </c>
      <c r="G17" s="671" t="str">
        <f>SUM(F17:F20)&amp;" млн.руб."</f>
        <v>37 млн.руб.</v>
      </c>
    </row>
    <row r="18" spans="1:7" ht="27.75" customHeight="1">
      <c r="A18" s="671"/>
      <c r="B18" s="668" t="s">
        <v>474</v>
      </c>
      <c r="C18" s="669" t="s">
        <v>476</v>
      </c>
      <c r="D18" s="301">
        <v>2</v>
      </c>
      <c r="E18" s="301">
        <v>10</v>
      </c>
      <c r="F18" s="670">
        <f t="shared" ref="F18:F20" si="3">D18*E18</f>
        <v>20</v>
      </c>
      <c r="G18" s="671"/>
    </row>
    <row r="19" spans="1:7" ht="27.75" customHeight="1">
      <c r="A19" s="671"/>
      <c r="B19" s="668" t="s">
        <v>474</v>
      </c>
      <c r="C19" s="669" t="s">
        <v>477</v>
      </c>
      <c r="D19" s="301">
        <v>1</v>
      </c>
      <c r="E19" s="301">
        <v>2</v>
      </c>
      <c r="F19" s="670">
        <f t="shared" si="3"/>
        <v>2</v>
      </c>
      <c r="G19" s="671"/>
    </row>
    <row r="20" spans="1:7" ht="27.75" customHeight="1">
      <c r="A20" s="671"/>
      <c r="B20" s="668" t="s">
        <v>474</v>
      </c>
      <c r="C20" s="669" t="s">
        <v>478</v>
      </c>
      <c r="D20" s="301">
        <v>1</v>
      </c>
      <c r="E20" s="301">
        <v>5</v>
      </c>
      <c r="F20" s="670">
        <f t="shared" si="3"/>
        <v>5</v>
      </c>
      <c r="G20" s="671"/>
    </row>
    <row r="21" spans="1:7" ht="27.75" customHeight="1">
      <c r="A21" s="667" t="s">
        <v>479</v>
      </c>
      <c r="B21" s="668" t="s">
        <v>455</v>
      </c>
      <c r="C21" s="669" t="s">
        <v>386</v>
      </c>
      <c r="D21" s="301">
        <v>2</v>
      </c>
      <c r="E21" s="301">
        <v>2</v>
      </c>
      <c r="F21" s="670">
        <f>D21*E21</f>
        <v>4</v>
      </c>
      <c r="G21" s="671" t="str">
        <f>SUM(F21:F27)&amp;" млн.руб."</f>
        <v>59 млн.руб.</v>
      </c>
    </row>
    <row r="22" spans="1:7" ht="37.5" customHeight="1">
      <c r="A22" s="667"/>
      <c r="B22" s="668" t="s">
        <v>480</v>
      </c>
      <c r="C22" s="676" t="s">
        <v>481</v>
      </c>
      <c r="D22" s="301">
        <v>1</v>
      </c>
      <c r="E22" s="301">
        <v>5</v>
      </c>
      <c r="F22" s="670">
        <f t="shared" ref="F22:F27" si="4">D22*E22</f>
        <v>5</v>
      </c>
      <c r="G22" s="671"/>
    </row>
    <row r="23" spans="1:7" ht="27.75" customHeight="1">
      <c r="A23" s="667"/>
      <c r="B23" s="668" t="s">
        <v>480</v>
      </c>
      <c r="C23" s="669" t="s">
        <v>482</v>
      </c>
      <c r="D23" s="301">
        <v>1</v>
      </c>
      <c r="E23" s="301">
        <v>20</v>
      </c>
      <c r="F23" s="670">
        <f t="shared" si="4"/>
        <v>20</v>
      </c>
      <c r="G23" s="671"/>
    </row>
    <row r="24" spans="1:7" ht="27.75" customHeight="1">
      <c r="A24" s="667"/>
      <c r="B24" s="668" t="s">
        <v>480</v>
      </c>
      <c r="C24" s="669" t="s">
        <v>483</v>
      </c>
      <c r="D24" s="301">
        <v>1</v>
      </c>
      <c r="E24" s="301">
        <v>3</v>
      </c>
      <c r="F24" s="670">
        <f t="shared" si="4"/>
        <v>3</v>
      </c>
      <c r="G24" s="671"/>
    </row>
    <row r="25" spans="1:7" ht="27.75" customHeight="1">
      <c r="A25" s="667"/>
      <c r="B25" s="668" t="s">
        <v>484</v>
      </c>
      <c r="C25" s="669" t="s">
        <v>485</v>
      </c>
      <c r="D25" s="301">
        <v>1</v>
      </c>
      <c r="E25" s="301">
        <v>10</v>
      </c>
      <c r="F25" s="670">
        <f t="shared" si="4"/>
        <v>10</v>
      </c>
      <c r="G25" s="671"/>
    </row>
    <row r="26" spans="1:7" ht="27.75" customHeight="1">
      <c r="A26" s="667"/>
      <c r="B26" s="668" t="s">
        <v>480</v>
      </c>
      <c r="C26" s="669" t="s">
        <v>486</v>
      </c>
      <c r="D26" s="301">
        <v>1</v>
      </c>
      <c r="E26" s="301">
        <v>15</v>
      </c>
      <c r="F26" s="670">
        <f t="shared" si="4"/>
        <v>15</v>
      </c>
      <c r="G26" s="671"/>
    </row>
    <row r="27" spans="1:7" ht="27.75" customHeight="1">
      <c r="A27" s="667"/>
      <c r="B27" s="668" t="s">
        <v>480</v>
      </c>
      <c r="C27" s="669" t="s">
        <v>487</v>
      </c>
      <c r="D27" s="301">
        <v>1</v>
      </c>
      <c r="E27" s="301">
        <v>2</v>
      </c>
      <c r="F27" s="670">
        <f t="shared" si="4"/>
        <v>2</v>
      </c>
      <c r="G27" s="671"/>
    </row>
    <row r="28" spans="1:7" ht="27.75" customHeight="1" thickBot="1">
      <c r="A28" s="677" t="s">
        <v>488</v>
      </c>
      <c r="B28" s="668" t="s">
        <v>489</v>
      </c>
      <c r="C28" s="678" t="s">
        <v>490</v>
      </c>
      <c r="D28" s="301">
        <v>1</v>
      </c>
      <c r="E28" s="301">
        <v>20</v>
      </c>
      <c r="F28" s="679">
        <f>D28*E28</f>
        <v>20</v>
      </c>
      <c r="G28" s="680" t="str">
        <f>SUM(F28:F28)&amp;" млн.руб."</f>
        <v>20 млн.руб.</v>
      </c>
    </row>
    <row r="29" spans="1:7" ht="57" thickBot="1">
      <c r="C29" s="681"/>
      <c r="F29" s="682" t="str">
        <f>SUM(F3:F28)&amp;" млн. руб."</f>
        <v>180 млн. руб.</v>
      </c>
    </row>
  </sheetData>
  <mergeCells count="11">
    <mergeCell ref="A17:A20"/>
    <mergeCell ref="G17:G20"/>
    <mergeCell ref="A21:A27"/>
    <mergeCell ref="G21:G27"/>
    <mergeCell ref="A1:G1"/>
    <mergeCell ref="A3:A8"/>
    <mergeCell ref="G3:G8"/>
    <mergeCell ref="A9:A13"/>
    <mergeCell ref="G9:G13"/>
    <mergeCell ref="A14:A16"/>
    <mergeCell ref="G14:G1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F8597-3917-42AA-BC57-AE7DB7BFEEC5}">
  <sheetPr codeName="Лист6"/>
  <dimension ref="A1:D7"/>
  <sheetViews>
    <sheetView workbookViewId="0">
      <selection activeCell="B14" sqref="B14"/>
    </sheetView>
  </sheetViews>
  <sheetFormatPr defaultRowHeight="15"/>
  <cols>
    <col min="1" max="1" width="35.7109375" style="502" customWidth="1"/>
    <col min="2" max="2" width="32.7109375" customWidth="1"/>
    <col min="3" max="3" width="26.140625" style="506" customWidth="1"/>
    <col min="4" max="4" width="12.85546875" style="598" customWidth="1"/>
  </cols>
  <sheetData>
    <row r="1" spans="1:4">
      <c r="A1" s="503" t="s">
        <v>394</v>
      </c>
    </row>
    <row r="2" spans="1:4" s="497" customFormat="1" ht="45.75" thickBot="1">
      <c r="A2" s="500" t="s">
        <v>389</v>
      </c>
      <c r="B2" s="499" t="s">
        <v>384</v>
      </c>
      <c r="C2" s="504" t="s">
        <v>385</v>
      </c>
      <c r="D2" s="599" t="s">
        <v>449</v>
      </c>
    </row>
    <row r="3" spans="1:4" ht="15.75">
      <c r="A3" s="501" t="s">
        <v>390</v>
      </c>
      <c r="B3" s="498" t="s">
        <v>386</v>
      </c>
      <c r="C3" s="505">
        <v>1202200</v>
      </c>
    </row>
    <row r="4" spans="1:4" ht="15.75">
      <c r="A4" s="501" t="s">
        <v>390</v>
      </c>
      <c r="B4" s="498" t="s">
        <v>387</v>
      </c>
      <c r="C4" s="505">
        <v>2096600</v>
      </c>
    </row>
    <row r="5" spans="1:4" ht="15.75">
      <c r="A5" s="501" t="s">
        <v>390</v>
      </c>
      <c r="B5" s="498" t="s">
        <v>388</v>
      </c>
      <c r="C5" s="505">
        <v>7179780</v>
      </c>
    </row>
    <row r="6" spans="1:4" ht="15.75">
      <c r="A6" s="595"/>
      <c r="B6" s="596"/>
      <c r="C6" s="597"/>
    </row>
    <row r="7" spans="1:4" ht="15.75">
      <c r="A7" s="592" t="s">
        <v>35</v>
      </c>
      <c r="B7" s="593"/>
      <c r="C7" s="594">
        <f>SUBTOTAL(109,Таблица9[[Балансовая стоимость ]])</f>
        <v>10478580</v>
      </c>
      <c r="D7" s="600"/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D5FAB-EEB9-414C-9FB6-508267CCDE6C}">
  <sheetPr codeName="Лист7">
    <outlinePr summaryBelow="0"/>
    <pageSetUpPr fitToPage="1"/>
  </sheetPr>
  <dimension ref="A1:Z168"/>
  <sheetViews>
    <sheetView topLeftCell="A100" workbookViewId="0">
      <selection activeCell="X86" sqref="X86"/>
    </sheetView>
  </sheetViews>
  <sheetFormatPr defaultRowHeight="15" outlineLevelRow="2" outlineLevelCol="3"/>
  <cols>
    <col min="1" max="1" width="37" customWidth="1"/>
    <col min="2" max="2" width="6.28515625" customWidth="1"/>
    <col min="3" max="3" width="10.42578125" hidden="1" customWidth="1" outlineLevel="2"/>
    <col min="4" max="4" width="10" hidden="1" customWidth="1" outlineLevel="2"/>
    <col min="5" max="5" width="8.85546875" hidden="1" customWidth="1" outlineLevel="2"/>
    <col min="6" max="6" width="11.140625" hidden="1" customWidth="1" outlineLevel="1"/>
    <col min="7" max="9" width="8.85546875" hidden="1" customWidth="1" outlineLevel="2"/>
    <col min="10" max="10" width="11.140625" hidden="1" customWidth="1" outlineLevel="1"/>
    <col min="11" max="11" width="12" style="9" hidden="1" customWidth="1" outlineLevel="1" collapsed="1"/>
    <col min="12" max="12" width="9.7109375" style="9" hidden="1" customWidth="1" outlineLevel="3"/>
    <col min="13" max="13" width="8.85546875" style="9" hidden="1" customWidth="1" outlineLevel="3"/>
    <col min="14" max="14" width="9.28515625" style="9" hidden="1" customWidth="1" outlineLevel="3"/>
    <col min="15" max="15" width="11.140625" style="9" hidden="1" customWidth="1" outlineLevel="2"/>
    <col min="16" max="16" width="8.85546875" style="9" hidden="1" customWidth="1" outlineLevel="3"/>
    <col min="17" max="18" width="8.85546875" hidden="1" customWidth="1" outlineLevel="3"/>
    <col min="19" max="19" width="10.28515625" hidden="1" customWidth="1" outlineLevel="2"/>
    <col min="20" max="21" width="12" hidden="1" customWidth="1" outlineLevel="1"/>
    <col min="22" max="22" width="12.42578125" customWidth="1" collapsed="1"/>
    <col min="23" max="23" width="11.42578125" bestFit="1" customWidth="1"/>
    <col min="24" max="24" width="13.28515625" customWidth="1"/>
    <col min="25" max="25" width="14" customWidth="1"/>
    <col min="26" max="26" width="14.85546875" bestFit="1" customWidth="1"/>
  </cols>
  <sheetData>
    <row r="1" spans="1:25" ht="11.25" customHeight="1">
      <c r="A1" s="32" t="s">
        <v>12</v>
      </c>
      <c r="B1" s="10" t="s">
        <v>284</v>
      </c>
      <c r="C1" s="11">
        <v>44013</v>
      </c>
      <c r="D1" s="11">
        <v>44044</v>
      </c>
      <c r="E1" s="11">
        <v>44075</v>
      </c>
      <c r="F1" s="11">
        <v>44104</v>
      </c>
      <c r="G1" s="11">
        <v>44105</v>
      </c>
      <c r="H1" s="11">
        <v>44136</v>
      </c>
      <c r="I1" s="11">
        <v>44166</v>
      </c>
      <c r="J1" s="11">
        <v>44196</v>
      </c>
      <c r="K1" s="11">
        <v>44196</v>
      </c>
      <c r="L1" s="11">
        <v>44197</v>
      </c>
      <c r="M1" s="11">
        <v>44228</v>
      </c>
      <c r="N1" s="11">
        <v>44256</v>
      </c>
      <c r="O1" s="11">
        <v>44286</v>
      </c>
      <c r="P1" s="11">
        <v>44287</v>
      </c>
      <c r="Q1" s="11">
        <v>44317</v>
      </c>
      <c r="R1" s="11">
        <v>44348</v>
      </c>
      <c r="S1" s="11">
        <v>44377</v>
      </c>
    </row>
    <row r="2" spans="1:25" ht="11.25" customHeight="1">
      <c r="A2" s="32"/>
      <c r="B2" s="10"/>
      <c r="C2" s="11" t="str">
        <f>IF(C6&gt;0,IF(DAY(C$1)=1,"+",""),"")</f>
        <v>+</v>
      </c>
      <c r="D2" s="11" t="str">
        <f t="shared" ref="D2:S2" si="0">IF(D6&gt;0,IF(DAY(D$1)=1,"+",""),"")</f>
        <v>+</v>
      </c>
      <c r="E2" s="11" t="str">
        <f t="shared" si="0"/>
        <v>+</v>
      </c>
      <c r="F2" s="11" t="str">
        <f t="shared" si="0"/>
        <v/>
      </c>
      <c r="G2" s="11" t="str">
        <f t="shared" si="0"/>
        <v>+</v>
      </c>
      <c r="H2" s="11" t="str">
        <f t="shared" si="0"/>
        <v/>
      </c>
      <c r="I2" s="11" t="str">
        <f t="shared" si="0"/>
        <v/>
      </c>
      <c r="J2" s="11" t="str">
        <f t="shared" si="0"/>
        <v/>
      </c>
      <c r="K2" s="11" t="str">
        <f t="shared" si="0"/>
        <v/>
      </c>
      <c r="L2" s="11" t="str">
        <f t="shared" si="0"/>
        <v/>
      </c>
      <c r="M2" s="11" t="str">
        <f t="shared" si="0"/>
        <v>+</v>
      </c>
      <c r="N2" s="11" t="str">
        <f t="shared" si="0"/>
        <v>+</v>
      </c>
      <c r="O2" s="11" t="str">
        <f t="shared" si="0"/>
        <v/>
      </c>
      <c r="P2" s="11" t="str">
        <f t="shared" si="0"/>
        <v>+</v>
      </c>
      <c r="Q2" s="11" t="str">
        <f t="shared" si="0"/>
        <v>+</v>
      </c>
      <c r="R2" s="11" t="str">
        <f t="shared" si="0"/>
        <v>+</v>
      </c>
      <c r="S2" s="11" t="str">
        <f t="shared" si="0"/>
        <v/>
      </c>
    </row>
    <row r="3" spans="1:25" ht="15" customHeight="1">
      <c r="A3" cm="1">
        <f t="array" ref="A3">MATCH(1,MONTH($A$1:$S$1),0)</f>
        <v>12</v>
      </c>
      <c r="B3" s="28"/>
      <c r="C3" s="115" t="s">
        <v>28</v>
      </c>
      <c r="D3" s="29" t="str">
        <f t="shared" ref="D3:K3" si="1">IF(D$1&lt;НачИнвП_Дата,"",DAY(D$1))</f>
        <v/>
      </c>
      <c r="E3" s="29" t="str">
        <f t="shared" si="1"/>
        <v/>
      </c>
      <c r="F3" s="29" t="str">
        <f t="shared" si="1"/>
        <v/>
      </c>
      <c r="G3" s="29" t="str">
        <f t="shared" si="1"/>
        <v/>
      </c>
      <c r="H3" s="29" t="str">
        <f t="shared" si="1"/>
        <v/>
      </c>
      <c r="I3" s="29" t="str">
        <f t="shared" si="1"/>
        <v/>
      </c>
      <c r="J3" s="29" t="str">
        <f t="shared" si="1"/>
        <v/>
      </c>
      <c r="K3" s="29" t="str">
        <f t="shared" si="1"/>
        <v/>
      </c>
      <c r="L3" s="115" t="s">
        <v>54</v>
      </c>
      <c r="M3" s="29" t="str">
        <f t="shared" ref="M3:S3" si="2">IF(M$1&lt;НачИнвП_Дата,"",DAY(M$1))</f>
        <v/>
      </c>
      <c r="N3" s="29" t="str">
        <f t="shared" si="2"/>
        <v/>
      </c>
      <c r="O3" s="29" t="str">
        <f t="shared" si="2"/>
        <v/>
      </c>
      <c r="P3" s="29" t="str">
        <f t="shared" si="2"/>
        <v/>
      </c>
      <c r="Q3" s="29" t="str">
        <f t="shared" si="2"/>
        <v/>
      </c>
      <c r="R3" s="29" t="str">
        <f t="shared" si="2"/>
        <v/>
      </c>
      <c r="S3" s="29" t="str">
        <f t="shared" si="2"/>
        <v/>
      </c>
    </row>
    <row r="4" spans="1:25" ht="26.25" thickBot="1">
      <c r="A4" s="538" t="s">
        <v>12</v>
      </c>
      <c r="B4" s="6"/>
      <c r="C4" s="622" t="s">
        <v>52</v>
      </c>
      <c r="D4" s="622"/>
      <c r="E4" s="622"/>
      <c r="F4" s="622"/>
      <c r="G4" s="622"/>
      <c r="H4" s="622"/>
      <c r="I4" s="622"/>
      <c r="J4" s="622"/>
      <c r="K4" s="622"/>
      <c r="L4" s="623" t="s">
        <v>53</v>
      </c>
      <c r="M4" s="623"/>
      <c r="N4" s="623"/>
      <c r="O4" s="623"/>
      <c r="P4" s="623"/>
      <c r="Q4" s="623"/>
      <c r="R4" s="623"/>
      <c r="S4" s="623"/>
      <c r="T4" s="623"/>
      <c r="U4" s="118" t="s">
        <v>157</v>
      </c>
      <c r="V4" s="127" t="s">
        <v>424</v>
      </c>
      <c r="W4" s="624" t="s">
        <v>154</v>
      </c>
      <c r="X4" s="624"/>
      <c r="Y4" s="624"/>
    </row>
    <row r="5" spans="1:25" ht="30.75" outlineLevel="1" thickBot="1">
      <c r="A5" s="74" t="s">
        <v>37</v>
      </c>
      <c r="B5" s="75" t="s">
        <v>26</v>
      </c>
      <c r="C5" s="68" t="str">
        <f t="shared" ref="C5:S5" ca="1" si="3">IF(DAY(C$1)=1,
      TEXT(C$1,"[$-ru-RU] МММ ГГ;@"),
              IF(AND(OFFSET(C1,0,-1,1,1)=DATE(YEAR(OFFSET(C1,0,-1,1,1)),12,31),
                              OFFSET(C1,0,-2,1,1)&lt;&gt;DATE(YEAR(OFFSET(C1,0,-1,1,1)),12,31)),
                         YEAR(C$1),
      ROMAN(INT((MONTH(C$1)+2)/3))&amp;" кв."&amp;YEAR(C$1)))</f>
        <v xml:space="preserve"> июл 20</v>
      </c>
      <c r="D5" s="69" t="str">
        <f t="shared" ca="1" si="3"/>
        <v xml:space="preserve"> авг 20</v>
      </c>
      <c r="E5" s="69" t="str">
        <f t="shared" ca="1" si="3"/>
        <v xml:space="preserve"> сен 20</v>
      </c>
      <c r="F5" s="70" t="str">
        <f t="shared" ca="1" si="3"/>
        <v>III кв.2020</v>
      </c>
      <c r="G5" s="69" t="str">
        <f t="shared" ca="1" si="3"/>
        <v xml:space="preserve"> окт 20</v>
      </c>
      <c r="H5" s="69" t="str">
        <f t="shared" ca="1" si="3"/>
        <v xml:space="preserve"> ноя 20</v>
      </c>
      <c r="I5" s="69" t="str">
        <f t="shared" ca="1" si="3"/>
        <v xml:space="preserve"> дек 20</v>
      </c>
      <c r="J5" s="70" t="str">
        <f t="shared" ca="1" si="3"/>
        <v>IV кв.2020</v>
      </c>
      <c r="K5" s="71">
        <f t="shared" ca="1" si="3"/>
        <v>2020</v>
      </c>
      <c r="L5" s="68" t="str">
        <f t="shared" ca="1" si="3"/>
        <v xml:space="preserve"> янв 21</v>
      </c>
      <c r="M5" s="69" t="str">
        <f t="shared" ca="1" si="3"/>
        <v xml:space="preserve"> фев 21</v>
      </c>
      <c r="N5" s="69" t="str">
        <f t="shared" ca="1" si="3"/>
        <v xml:space="preserve"> мар 21</v>
      </c>
      <c r="O5" s="70" t="str">
        <f t="shared" ca="1" si="3"/>
        <v>I кв.2021</v>
      </c>
      <c r="P5" s="69" t="str">
        <f t="shared" ca="1" si="3"/>
        <v xml:space="preserve"> апр 21</v>
      </c>
      <c r="Q5" s="69" t="str">
        <f t="shared" ca="1" si="3"/>
        <v xml:space="preserve"> май 21</v>
      </c>
      <c r="R5" s="69" t="str">
        <f t="shared" ca="1" si="3"/>
        <v xml:space="preserve"> июн 21</v>
      </c>
      <c r="S5" s="70" t="str">
        <f t="shared" ca="1" si="3"/>
        <v>II кв.2021</v>
      </c>
      <c r="T5" s="71" t="s">
        <v>36</v>
      </c>
      <c r="U5" s="69">
        <f>COUNTIF(B2:R2,"=+")</f>
        <v>9</v>
      </c>
      <c r="V5" s="127" t="s">
        <v>424</v>
      </c>
      <c r="W5" s="69" t="s">
        <v>313</v>
      </c>
      <c r="X5" s="126" t="s">
        <v>155</v>
      </c>
      <c r="Y5" s="126" t="s">
        <v>156</v>
      </c>
    </row>
    <row r="6" spans="1:25" outlineLevel="1">
      <c r="A6" s="76" t="s">
        <v>25</v>
      </c>
      <c r="B6" s="100" t="s">
        <v>27</v>
      </c>
      <c r="C6" s="102">
        <v>11.15</v>
      </c>
      <c r="D6" s="103">
        <v>17.329000000000001</v>
      </c>
      <c r="E6" s="103">
        <v>5.4240000000000004</v>
      </c>
      <c r="F6" s="104">
        <v>33.902999999999999</v>
      </c>
      <c r="G6" s="103">
        <v>1.4690000000000001</v>
      </c>
      <c r="H6" s="103">
        <v>0</v>
      </c>
      <c r="I6" s="103">
        <v>0</v>
      </c>
      <c r="J6" s="104">
        <v>1.4690000000000001</v>
      </c>
      <c r="K6" s="105">
        <v>35.372</v>
      </c>
      <c r="L6" s="102">
        <v>0</v>
      </c>
      <c r="M6" s="103">
        <v>0.69699999999999995</v>
      </c>
      <c r="N6" s="103">
        <v>14.007999999999999</v>
      </c>
      <c r="O6" s="104">
        <v>14.704999999999998</v>
      </c>
      <c r="P6" s="103">
        <v>13.66</v>
      </c>
      <c r="Q6" s="103">
        <v>20.393999999999998</v>
      </c>
      <c r="R6" s="103">
        <v>7.9889999999999999</v>
      </c>
      <c r="S6" s="104">
        <v>42.042999999999999</v>
      </c>
      <c r="T6" s="105">
        <v>56.747999999999998</v>
      </c>
      <c r="U6" s="103">
        <v>92.12</v>
      </c>
      <c r="V6" s="136"/>
      <c r="W6" s="103">
        <f>U6/U7*W7</f>
        <v>195.75500000000002</v>
      </c>
      <c r="X6" s="103"/>
      <c r="Y6" s="103"/>
    </row>
    <row r="7" spans="1:25" s="33" customFormat="1" ht="13.5" customHeight="1" outlineLevel="1">
      <c r="A7" s="77" t="s">
        <v>48</v>
      </c>
      <c r="B7" s="72" t="s">
        <v>21</v>
      </c>
      <c r="C7" s="80">
        <v>0.24</v>
      </c>
      <c r="D7" s="81">
        <v>0.24</v>
      </c>
      <c r="E7" s="81">
        <v>0.24</v>
      </c>
      <c r="F7" s="81">
        <v>0.24</v>
      </c>
      <c r="G7" s="81">
        <v>0.24</v>
      </c>
      <c r="H7" s="81">
        <v>0.24</v>
      </c>
      <c r="I7" s="81">
        <v>0.24</v>
      </c>
      <c r="J7" s="81">
        <v>0.24</v>
      </c>
      <c r="K7" s="90">
        <v>0.24</v>
      </c>
      <c r="L7" s="80">
        <v>0.24</v>
      </c>
      <c r="M7" s="81">
        <v>0.24</v>
      </c>
      <c r="N7" s="81">
        <v>0.24</v>
      </c>
      <c r="O7" s="81">
        <v>0.24</v>
      </c>
      <c r="P7" s="81">
        <v>0.24</v>
      </c>
      <c r="Q7" s="81">
        <v>0.24</v>
      </c>
      <c r="R7" s="81">
        <v>0.24</v>
      </c>
      <c r="S7" s="81">
        <v>0.24</v>
      </c>
      <c r="T7" s="90">
        <v>0.24</v>
      </c>
      <c r="U7" s="81">
        <v>0.24</v>
      </c>
      <c r="V7" s="129">
        <v>0.24</v>
      </c>
      <c r="W7" s="81">
        <v>0.51</v>
      </c>
      <c r="X7" s="81"/>
      <c r="Y7" s="81"/>
    </row>
    <row r="8" spans="1:25" s="33" customFormat="1" ht="13.5" customHeight="1" outlineLevel="1">
      <c r="A8" s="77" t="s">
        <v>47</v>
      </c>
      <c r="B8" s="72" t="s">
        <v>46</v>
      </c>
      <c r="C8" s="82">
        <v>5500</v>
      </c>
      <c r="D8" s="83">
        <v>5500</v>
      </c>
      <c r="E8" s="83">
        <v>5500</v>
      </c>
      <c r="F8" s="83">
        <v>5500</v>
      </c>
      <c r="G8" s="83">
        <v>5500</v>
      </c>
      <c r="H8" s="83">
        <v>5500</v>
      </c>
      <c r="I8" s="83">
        <v>5500</v>
      </c>
      <c r="J8" s="83">
        <v>5500</v>
      </c>
      <c r="K8" s="91">
        <v>5500</v>
      </c>
      <c r="L8" s="82">
        <v>5250</v>
      </c>
      <c r="M8" s="83">
        <v>5250</v>
      </c>
      <c r="N8" s="83">
        <v>5250</v>
      </c>
      <c r="O8" s="83">
        <v>5250</v>
      </c>
      <c r="P8" s="83">
        <v>5250</v>
      </c>
      <c r="Q8" s="83">
        <v>5250</v>
      </c>
      <c r="R8" s="83">
        <v>5250</v>
      </c>
      <c r="S8" s="83">
        <v>5250</v>
      </c>
      <c r="T8" s="91">
        <v>5250</v>
      </c>
      <c r="U8" s="83">
        <v>10750</v>
      </c>
      <c r="V8" s="130">
        <v>1</v>
      </c>
      <c r="W8" s="83">
        <f>ROUND(U8/U7*W7,-1)/2</f>
        <v>11420</v>
      </c>
      <c r="X8" s="83"/>
      <c r="Y8" s="83"/>
    </row>
    <row r="9" spans="1:25" ht="13.5" customHeight="1" outlineLevel="1">
      <c r="A9" s="77" t="s">
        <v>425</v>
      </c>
      <c r="B9" s="72" t="s">
        <v>49</v>
      </c>
      <c r="C9" s="84">
        <f>C6/C7</f>
        <v>46.458333333333336</v>
      </c>
      <c r="D9" s="85">
        <f t="shared" ref="D9:E9" si="4">D6/D7</f>
        <v>72.204166666666666</v>
      </c>
      <c r="E9" s="85">
        <f t="shared" si="4"/>
        <v>22.6</v>
      </c>
      <c r="F9" s="85"/>
      <c r="G9" s="85">
        <f t="shared" ref="G9:I9" si="5">G6/G7</f>
        <v>6.1208333333333336</v>
      </c>
      <c r="H9" s="85">
        <f t="shared" si="5"/>
        <v>0</v>
      </c>
      <c r="I9" s="85">
        <f t="shared" si="5"/>
        <v>0</v>
      </c>
      <c r="J9" s="85"/>
      <c r="K9" s="92">
        <f>K6/K7</f>
        <v>147.38333333333333</v>
      </c>
      <c r="L9" s="84">
        <f>L6/L7</f>
        <v>0</v>
      </c>
      <c r="M9" s="85">
        <f t="shared" ref="M9:N9" si="6">M6/M7</f>
        <v>2.9041666666666668</v>
      </c>
      <c r="N9" s="85">
        <f t="shared" si="6"/>
        <v>58.366666666666667</v>
      </c>
      <c r="O9" s="85"/>
      <c r="P9" s="85">
        <f t="shared" ref="P9:R9" si="7">P6/P7</f>
        <v>56.916666666666671</v>
      </c>
      <c r="Q9" s="85">
        <f t="shared" si="7"/>
        <v>84.974999999999994</v>
      </c>
      <c r="R9" s="85">
        <f t="shared" si="7"/>
        <v>33.287500000000001</v>
      </c>
      <c r="S9" s="85"/>
      <c r="T9" s="92">
        <f>T6/T7</f>
        <v>236.45</v>
      </c>
      <c r="U9" s="85">
        <f>U6/U7</f>
        <v>383.83333333333337</v>
      </c>
      <c r="V9" s="131">
        <f>U9</f>
        <v>383.83333333333337</v>
      </c>
      <c r="W9" s="85">
        <v>8.5693023255813969</v>
      </c>
      <c r="X9" s="85"/>
      <c r="Y9" s="85"/>
    </row>
    <row r="10" spans="1:25" outlineLevel="1">
      <c r="A10" s="78" t="s">
        <v>55</v>
      </c>
      <c r="B10" s="101" t="s">
        <v>56</v>
      </c>
      <c r="C10" s="106">
        <v>527.07000000000005</v>
      </c>
      <c r="D10" s="107">
        <v>987.91</v>
      </c>
      <c r="E10" s="107">
        <v>532.16999999999996</v>
      </c>
      <c r="F10" s="108">
        <v>2047.15</v>
      </c>
      <c r="G10" s="109">
        <v>692.41</v>
      </c>
      <c r="H10" s="107">
        <v>172.52</v>
      </c>
      <c r="I10" s="107">
        <v>0</v>
      </c>
      <c r="J10" s="108">
        <v>864.93</v>
      </c>
      <c r="K10" s="110">
        <v>2912.08</v>
      </c>
      <c r="L10" s="106">
        <v>0</v>
      </c>
      <c r="M10" s="107">
        <v>228.04</v>
      </c>
      <c r="N10" s="107">
        <v>2749.4</v>
      </c>
      <c r="O10" s="108">
        <v>2977.44</v>
      </c>
      <c r="P10" s="109">
        <v>2546.42</v>
      </c>
      <c r="Q10" s="107">
        <v>527.45000000000005</v>
      </c>
      <c r="R10" s="107">
        <v>20.78</v>
      </c>
      <c r="S10" s="108">
        <v>3094.65</v>
      </c>
      <c r="T10" s="110">
        <v>6072.09</v>
      </c>
      <c r="U10" s="107">
        <v>8984.17</v>
      </c>
      <c r="V10" s="137"/>
      <c r="W10" s="107">
        <f>ROUND(W6*W12,0)</f>
        <v>12313</v>
      </c>
      <c r="X10" s="107"/>
      <c r="Y10" s="107"/>
    </row>
    <row r="11" spans="1:25" outlineLevel="1">
      <c r="A11" s="77" t="s">
        <v>51</v>
      </c>
      <c r="B11" s="73" t="s">
        <v>27</v>
      </c>
      <c r="C11" s="86">
        <v>13.12</v>
      </c>
      <c r="D11" s="87">
        <v>24.07</v>
      </c>
      <c r="E11" s="87">
        <v>20.22</v>
      </c>
      <c r="F11" s="88">
        <v>57.41</v>
      </c>
      <c r="G11" s="89">
        <v>19.18</v>
      </c>
      <c r="H11" s="87">
        <v>2.34</v>
      </c>
      <c r="I11" s="87">
        <v>0</v>
      </c>
      <c r="J11" s="88">
        <v>21.52</v>
      </c>
      <c r="K11" s="93">
        <v>78.929999999999993</v>
      </c>
      <c r="L11" s="86">
        <v>0</v>
      </c>
      <c r="M11" s="87">
        <v>1.61</v>
      </c>
      <c r="N11" s="87">
        <v>30.02</v>
      </c>
      <c r="O11" s="88">
        <v>31.63</v>
      </c>
      <c r="P11" s="89">
        <v>25.49</v>
      </c>
      <c r="Q11" s="87">
        <v>5.95</v>
      </c>
      <c r="R11" s="87">
        <v>0.84</v>
      </c>
      <c r="S11" s="88">
        <v>32.28</v>
      </c>
      <c r="T11" s="93">
        <v>63.91</v>
      </c>
      <c r="U11" s="87">
        <v>142.83999999999997</v>
      </c>
      <c r="V11" s="132"/>
      <c r="W11" s="87"/>
      <c r="X11" s="87"/>
      <c r="Y11" s="87"/>
    </row>
    <row r="12" spans="1:25" outlineLevel="1">
      <c r="A12" s="77" t="s">
        <v>58</v>
      </c>
      <c r="B12" s="73" t="s">
        <v>57</v>
      </c>
      <c r="C12" s="398">
        <v>40.17</v>
      </c>
      <c r="D12" s="399">
        <v>41.04</v>
      </c>
      <c r="E12" s="399">
        <v>26.32</v>
      </c>
      <c r="F12" s="400">
        <v>35.659999999999997</v>
      </c>
      <c r="G12" s="401">
        <v>36.1</v>
      </c>
      <c r="H12" s="399">
        <v>149</v>
      </c>
      <c r="I12" s="399">
        <v>149</v>
      </c>
      <c r="J12" s="400">
        <v>40.19</v>
      </c>
      <c r="K12" s="402">
        <v>36.89</v>
      </c>
      <c r="L12" s="398">
        <v>145</v>
      </c>
      <c r="M12" s="399">
        <v>141.63999999999999</v>
      </c>
      <c r="N12" s="399">
        <v>91.59</v>
      </c>
      <c r="O12" s="400">
        <v>94.13</v>
      </c>
      <c r="P12" s="401">
        <v>99.9</v>
      </c>
      <c r="Q12" s="399">
        <v>88.65</v>
      </c>
      <c r="R12" s="399">
        <v>24.74</v>
      </c>
      <c r="S12" s="400">
        <v>95.87</v>
      </c>
      <c r="T12" s="93">
        <v>95.01</v>
      </c>
      <c r="U12" s="87">
        <f>U10/U11</f>
        <v>62.896737608513035</v>
      </c>
      <c r="V12" s="132">
        <v>62.896737608513035</v>
      </c>
      <c r="W12" s="87">
        <v>62.9</v>
      </c>
      <c r="X12" s="87"/>
      <c r="Y12" s="87"/>
    </row>
    <row r="13" spans="1:25" ht="15.75" outlineLevel="1" thickBot="1">
      <c r="A13" s="79" t="s">
        <v>59</v>
      </c>
      <c r="B13" s="73" t="s">
        <v>57</v>
      </c>
      <c r="C13" s="94"/>
      <c r="D13" s="95"/>
      <c r="E13" s="95"/>
      <c r="F13" s="95"/>
      <c r="G13" s="95"/>
      <c r="H13" s="95"/>
      <c r="I13" s="95"/>
      <c r="J13" s="95"/>
      <c r="K13" s="96"/>
      <c r="L13" s="97"/>
      <c r="M13" s="98"/>
      <c r="N13" s="98"/>
      <c r="O13" s="98"/>
      <c r="P13" s="98"/>
      <c r="Q13" s="95"/>
      <c r="R13" s="95"/>
      <c r="S13" s="95"/>
      <c r="T13" s="99"/>
      <c r="U13" s="95"/>
      <c r="V13" s="133"/>
      <c r="W13" s="95"/>
      <c r="X13" s="95"/>
      <c r="Y13" s="531">
        <f>Y15/W6</f>
        <v>33.316478815866773</v>
      </c>
    </row>
    <row r="14" spans="1:25" outlineLevel="1">
      <c r="C14" s="11"/>
      <c r="V14" s="138"/>
    </row>
    <row r="15" spans="1:25" outlineLevel="1">
      <c r="A15" s="316" t="s">
        <v>41</v>
      </c>
      <c r="B15" s="317"/>
      <c r="C15" s="317"/>
      <c r="D15" s="317"/>
      <c r="E15" s="317"/>
      <c r="F15" s="317"/>
      <c r="G15" s="317"/>
      <c r="H15" s="317"/>
      <c r="I15" s="317"/>
      <c r="J15" s="317"/>
      <c r="K15" s="318"/>
      <c r="L15" s="318"/>
      <c r="M15" s="318"/>
      <c r="N15" s="318"/>
      <c r="O15" s="318"/>
      <c r="P15" s="318"/>
      <c r="Q15" s="317"/>
      <c r="R15" s="317"/>
      <c r="S15" s="317"/>
      <c r="T15" s="317"/>
      <c r="U15" s="317"/>
      <c r="V15" s="317"/>
      <c r="W15" s="317"/>
      <c r="X15" s="317"/>
      <c r="Y15" s="319">
        <f>Y16+Y22+Y26+Y41+Y63+Y65+Y66+Y67+Y68+Y69</f>
        <v>6521.8673106000006</v>
      </c>
    </row>
    <row r="16" spans="1:25" outlineLevel="1">
      <c r="A16" s="534" t="s">
        <v>92</v>
      </c>
      <c r="B16" s="532"/>
      <c r="C16" s="533">
        <v>5500</v>
      </c>
      <c r="D16" s="533">
        <v>0</v>
      </c>
      <c r="E16" s="533">
        <v>0</v>
      </c>
      <c r="F16" s="533">
        <v>5500</v>
      </c>
      <c r="G16" s="533">
        <v>0</v>
      </c>
      <c r="H16" s="533">
        <v>0</v>
      </c>
      <c r="I16" s="533">
        <v>0</v>
      </c>
      <c r="J16" s="533">
        <v>0</v>
      </c>
      <c r="K16" s="533">
        <v>5500</v>
      </c>
      <c r="L16" s="533">
        <v>5250</v>
      </c>
      <c r="M16" s="533">
        <v>0</v>
      </c>
      <c r="N16" s="533">
        <v>0</v>
      </c>
      <c r="O16" s="533">
        <v>5250</v>
      </c>
      <c r="P16" s="533">
        <v>0</v>
      </c>
      <c r="Q16" s="533">
        <v>0</v>
      </c>
      <c r="R16" s="533">
        <v>0</v>
      </c>
      <c r="S16" s="533">
        <v>0</v>
      </c>
      <c r="T16" s="533">
        <v>5250</v>
      </c>
      <c r="U16" s="533">
        <v>10750</v>
      </c>
      <c r="V16" s="533"/>
      <c r="W16" s="533">
        <f>SUM(W17:W21)</f>
        <v>11420</v>
      </c>
      <c r="X16" s="533">
        <f>Y16/W16*1000</f>
        <v>2.4464299999999999</v>
      </c>
      <c r="Y16" s="533">
        <f>SUM(Y17:Y21)</f>
        <v>27.938230600000001</v>
      </c>
    </row>
    <row r="17" spans="1:25" outlineLevel="2">
      <c r="A17" s="535" t="s">
        <v>93</v>
      </c>
      <c r="B17" s="310" t="s">
        <v>102</v>
      </c>
      <c r="C17" s="311">
        <v>0</v>
      </c>
      <c r="D17" s="311">
        <v>0</v>
      </c>
      <c r="E17" s="311">
        <v>0</v>
      </c>
      <c r="F17" s="312">
        <v>0</v>
      </c>
      <c r="G17" s="311">
        <v>0</v>
      </c>
      <c r="H17" s="311">
        <v>0</v>
      </c>
      <c r="I17" s="311">
        <v>0</v>
      </c>
      <c r="J17" s="312">
        <v>0</v>
      </c>
      <c r="K17" s="114">
        <v>0</v>
      </c>
      <c r="L17" s="311">
        <v>250</v>
      </c>
      <c r="M17" s="311">
        <v>0</v>
      </c>
      <c r="N17" s="311">
        <v>0</v>
      </c>
      <c r="O17" s="312">
        <v>250</v>
      </c>
      <c r="P17" s="311">
        <v>0</v>
      </c>
      <c r="Q17" s="311">
        <v>0</v>
      </c>
      <c r="R17" s="311">
        <v>0</v>
      </c>
      <c r="S17" s="312">
        <v>0</v>
      </c>
      <c r="T17" s="114">
        <v>250</v>
      </c>
      <c r="U17" s="117">
        <v>250</v>
      </c>
      <c r="V17" s="315"/>
      <c r="W17" s="311"/>
      <c r="X17" s="311">
        <f>IFERROR(INDEX(Цены_спр.[],MATCH($A17,Цены_спр.[Номенклатура],0),MATCH("Цена, руб./ед. изм.",Цены_спр.[#Headers],0)),0)</f>
        <v>0</v>
      </c>
      <c r="Y17" s="311"/>
    </row>
    <row r="18" spans="1:25" outlineLevel="2">
      <c r="A18" s="536" t="s">
        <v>94</v>
      </c>
      <c r="B18" s="111" t="s">
        <v>102</v>
      </c>
      <c r="C18" s="112">
        <v>0</v>
      </c>
      <c r="D18" s="112">
        <v>0</v>
      </c>
      <c r="E18" s="112">
        <v>0</v>
      </c>
      <c r="F18" s="113">
        <v>0</v>
      </c>
      <c r="G18" s="112">
        <v>0</v>
      </c>
      <c r="H18" s="112">
        <v>0</v>
      </c>
      <c r="I18" s="112">
        <v>0</v>
      </c>
      <c r="J18" s="113">
        <v>0</v>
      </c>
      <c r="K18" s="114">
        <v>0</v>
      </c>
      <c r="L18" s="112">
        <v>5000</v>
      </c>
      <c r="M18" s="112">
        <v>0</v>
      </c>
      <c r="N18" s="112">
        <v>0</v>
      </c>
      <c r="O18" s="113">
        <v>5000</v>
      </c>
      <c r="P18" s="112">
        <v>0</v>
      </c>
      <c r="Q18" s="112">
        <v>0</v>
      </c>
      <c r="R18" s="112">
        <v>0</v>
      </c>
      <c r="S18" s="113">
        <v>0</v>
      </c>
      <c r="T18" s="114">
        <v>5000</v>
      </c>
      <c r="U18" s="117">
        <v>5000</v>
      </c>
      <c r="V18" s="134"/>
      <c r="W18" s="112"/>
      <c r="X18" s="311">
        <f>IFERROR(INDEX(Цены_спр.[],MATCH($A18,Цены_спр.[Номенклатура],0),MATCH("Цена, руб./ед. изм.",Цены_спр.[#Headers],0)),0)</f>
        <v>0</v>
      </c>
      <c r="Y18" s="112"/>
    </row>
    <row r="19" spans="1:25" outlineLevel="2">
      <c r="A19" s="536" t="s">
        <v>97</v>
      </c>
      <c r="B19" s="111" t="s">
        <v>102</v>
      </c>
      <c r="C19" s="112">
        <v>3000</v>
      </c>
      <c r="D19" s="112">
        <v>0</v>
      </c>
      <c r="E19" s="112">
        <v>0</v>
      </c>
      <c r="F19" s="113">
        <v>3000</v>
      </c>
      <c r="G19" s="112">
        <v>0</v>
      </c>
      <c r="H19" s="112">
        <v>0</v>
      </c>
      <c r="I19" s="112">
        <v>0</v>
      </c>
      <c r="J19" s="113">
        <v>0</v>
      </c>
      <c r="K19" s="114">
        <v>3000</v>
      </c>
      <c r="L19" s="112">
        <v>0</v>
      </c>
      <c r="M19" s="112">
        <v>0</v>
      </c>
      <c r="N19" s="112">
        <v>0</v>
      </c>
      <c r="O19" s="113">
        <v>0</v>
      </c>
      <c r="P19" s="112">
        <v>0</v>
      </c>
      <c r="Q19" s="112">
        <v>0</v>
      </c>
      <c r="R19" s="112">
        <v>0</v>
      </c>
      <c r="S19" s="113">
        <v>0</v>
      </c>
      <c r="T19" s="114">
        <v>0</v>
      </c>
      <c r="U19" s="117">
        <v>3000</v>
      </c>
      <c r="V19" s="134"/>
      <c r="W19" s="112">
        <f>$W$8/2</f>
        <v>5710</v>
      </c>
      <c r="X19" s="311">
        <f>IFERROR(INDEX(Цены_спр.[],MATCH($A19,Цены_спр.[Номенклатура],0),MATCH("Цена, руб./ед. изм.",Цены_спр.[#Headers],0)),0)</f>
        <v>2692.86</v>
      </c>
      <c r="Y19" s="112">
        <f>W19*X19/1000/1000</f>
        <v>15.376230600000001</v>
      </c>
    </row>
    <row r="20" spans="1:25" outlineLevel="2">
      <c r="A20" s="536" t="s">
        <v>95</v>
      </c>
      <c r="B20" s="111" t="s">
        <v>102</v>
      </c>
      <c r="C20" s="112">
        <v>2000</v>
      </c>
      <c r="D20" s="112">
        <v>0</v>
      </c>
      <c r="E20" s="112">
        <v>0</v>
      </c>
      <c r="F20" s="113">
        <v>2000</v>
      </c>
      <c r="G20" s="112">
        <v>0</v>
      </c>
      <c r="H20" s="112">
        <v>0</v>
      </c>
      <c r="I20" s="112">
        <v>0</v>
      </c>
      <c r="J20" s="113">
        <v>0</v>
      </c>
      <c r="K20" s="114">
        <v>2000</v>
      </c>
      <c r="L20" s="112">
        <v>0</v>
      </c>
      <c r="M20" s="112">
        <v>0</v>
      </c>
      <c r="N20" s="112">
        <v>0</v>
      </c>
      <c r="O20" s="113">
        <v>0</v>
      </c>
      <c r="P20" s="112">
        <v>0</v>
      </c>
      <c r="Q20" s="112">
        <v>0</v>
      </c>
      <c r="R20" s="112">
        <v>0</v>
      </c>
      <c r="S20" s="113">
        <v>0</v>
      </c>
      <c r="T20" s="114">
        <v>0</v>
      </c>
      <c r="U20" s="117">
        <v>2000</v>
      </c>
      <c r="V20" s="134"/>
      <c r="W20" s="112">
        <f>$W$8/2</f>
        <v>5710</v>
      </c>
      <c r="X20" s="311">
        <f>IFERROR(INDEX(Цены_спр.[],MATCH($A20,Цены_спр.[Номенклатура],0),MATCH("Цена, руб./ед. изм.",Цены_спр.[#Headers],0)),0)</f>
        <v>2200</v>
      </c>
      <c r="Y20" s="112">
        <f>W20*X20/1000/1000</f>
        <v>12.561999999999999</v>
      </c>
    </row>
    <row r="21" spans="1:25" outlineLevel="2">
      <c r="A21" s="537" t="s">
        <v>96</v>
      </c>
      <c r="B21" s="308" t="s">
        <v>102</v>
      </c>
      <c r="C21" s="303">
        <v>500</v>
      </c>
      <c r="D21" s="303">
        <v>0</v>
      </c>
      <c r="E21" s="303">
        <v>0</v>
      </c>
      <c r="F21" s="304">
        <v>500</v>
      </c>
      <c r="G21" s="303">
        <v>0</v>
      </c>
      <c r="H21" s="303">
        <v>0</v>
      </c>
      <c r="I21" s="303">
        <v>0</v>
      </c>
      <c r="J21" s="304">
        <v>0</v>
      </c>
      <c r="K21" s="305">
        <v>500</v>
      </c>
      <c r="L21" s="303">
        <v>0</v>
      </c>
      <c r="M21" s="303">
        <v>0</v>
      </c>
      <c r="N21" s="303">
        <v>0</v>
      </c>
      <c r="O21" s="304">
        <v>0</v>
      </c>
      <c r="P21" s="303">
        <v>0</v>
      </c>
      <c r="Q21" s="303">
        <v>0</v>
      </c>
      <c r="R21" s="303">
        <v>0</v>
      </c>
      <c r="S21" s="304">
        <v>0</v>
      </c>
      <c r="T21" s="305">
        <v>0</v>
      </c>
      <c r="U21" s="306">
        <v>500</v>
      </c>
      <c r="V21" s="309"/>
      <c r="W21" s="303"/>
      <c r="X21" s="311">
        <f>IFERROR(INDEX(Цены_спр.[],MATCH($A21,Цены_спр.[Номенклатура],0),MATCH("Цена, руб./ед. изм.",Цены_спр.[#Headers],0)),0)</f>
        <v>0</v>
      </c>
      <c r="Y21" s="303"/>
    </row>
    <row r="22" spans="1:25" outlineLevel="1">
      <c r="A22" s="534" t="s">
        <v>40</v>
      </c>
      <c r="B22" s="532"/>
      <c r="C22" s="533">
        <v>5670</v>
      </c>
      <c r="D22" s="533">
        <v>0</v>
      </c>
      <c r="E22" s="533">
        <v>0</v>
      </c>
      <c r="F22" s="533">
        <v>5670</v>
      </c>
      <c r="G22" s="533">
        <v>0</v>
      </c>
      <c r="H22" s="533">
        <v>0</v>
      </c>
      <c r="I22" s="533">
        <v>0</v>
      </c>
      <c r="J22" s="533">
        <v>0</v>
      </c>
      <c r="K22" s="533">
        <v>5670</v>
      </c>
      <c r="L22" s="533">
        <v>6714</v>
      </c>
      <c r="M22" s="533">
        <v>0</v>
      </c>
      <c r="N22" s="533">
        <v>0</v>
      </c>
      <c r="O22" s="533">
        <v>6714</v>
      </c>
      <c r="P22" s="533">
        <v>0</v>
      </c>
      <c r="Q22" s="533">
        <v>0</v>
      </c>
      <c r="R22" s="533">
        <v>0</v>
      </c>
      <c r="S22" s="533">
        <v>0</v>
      </c>
      <c r="T22" s="533">
        <v>6714</v>
      </c>
      <c r="U22" s="533">
        <v>12384</v>
      </c>
      <c r="V22" s="533"/>
      <c r="W22" s="533"/>
      <c r="X22" s="533"/>
      <c r="Y22" s="533">
        <f>SUM(Y23:Y25)</f>
        <v>268.91800000000001</v>
      </c>
    </row>
    <row r="23" spans="1:25" outlineLevel="2">
      <c r="A23" s="535" t="s">
        <v>42</v>
      </c>
      <c r="B23" s="310" t="s">
        <v>103</v>
      </c>
      <c r="C23" s="311">
        <v>5670</v>
      </c>
      <c r="D23" s="311">
        <v>0</v>
      </c>
      <c r="E23" s="311">
        <v>0</v>
      </c>
      <c r="F23" s="312">
        <v>5670</v>
      </c>
      <c r="G23" s="311">
        <v>0</v>
      </c>
      <c r="H23" s="311">
        <v>0</v>
      </c>
      <c r="I23" s="311">
        <v>0</v>
      </c>
      <c r="J23" s="312">
        <v>0</v>
      </c>
      <c r="K23" s="114">
        <v>5670</v>
      </c>
      <c r="L23" s="311">
        <v>5250</v>
      </c>
      <c r="M23" s="311">
        <v>0</v>
      </c>
      <c r="N23" s="311">
        <v>0</v>
      </c>
      <c r="O23" s="312">
        <v>5250</v>
      </c>
      <c r="P23" s="311">
        <v>0</v>
      </c>
      <c r="Q23" s="311">
        <v>0</v>
      </c>
      <c r="R23" s="311">
        <v>0</v>
      </c>
      <c r="S23" s="312">
        <v>0</v>
      </c>
      <c r="T23" s="114">
        <v>5250</v>
      </c>
      <c r="U23" s="117">
        <v>10920</v>
      </c>
      <c r="V23" s="315">
        <v>1.0158139534883721</v>
      </c>
      <c r="W23" s="311">
        <f>W8</f>
        <v>11420</v>
      </c>
      <c r="X23" s="311">
        <f>IFERROR(INDEX(Цены_спр.[],MATCH($A23,Цены_спр.[Номенклатура],0),MATCH("Цена, руб./ед. изм.",Цены_спр.[#Headers],0)),0)</f>
        <v>5.9</v>
      </c>
      <c r="Y23" s="311">
        <f>W23*X23/1000</f>
        <v>67.378</v>
      </c>
    </row>
    <row r="24" spans="1:25" ht="24.75" outlineLevel="2">
      <c r="A24" s="536" t="s">
        <v>43</v>
      </c>
      <c r="B24" s="111" t="s">
        <v>103</v>
      </c>
      <c r="C24" s="112">
        <v>1581</v>
      </c>
      <c r="D24" s="112">
        <v>0</v>
      </c>
      <c r="E24" s="112">
        <v>0</v>
      </c>
      <c r="F24" s="113">
        <f>SUM(C24:E24)</f>
        <v>1581</v>
      </c>
      <c r="G24" s="112">
        <v>0</v>
      </c>
      <c r="H24" s="112">
        <v>0</v>
      </c>
      <c r="I24" s="112">
        <v>0</v>
      </c>
      <c r="J24" s="113">
        <v>0</v>
      </c>
      <c r="K24" s="114">
        <f>F24+J24</f>
        <v>1581</v>
      </c>
      <c r="L24" s="112">
        <v>1464</v>
      </c>
      <c r="M24" s="112">
        <v>0</v>
      </c>
      <c r="N24" s="112">
        <v>0</v>
      </c>
      <c r="O24" s="113">
        <v>1464</v>
      </c>
      <c r="P24" s="112">
        <v>0</v>
      </c>
      <c r="Q24" s="112">
        <v>0</v>
      </c>
      <c r="R24" s="112">
        <v>0</v>
      </c>
      <c r="S24" s="113">
        <v>0</v>
      </c>
      <c r="T24" s="114">
        <v>1464</v>
      </c>
      <c r="U24" s="117">
        <f>K24+T24</f>
        <v>3045</v>
      </c>
      <c r="V24" s="134">
        <f>U24/U8</f>
        <v>0.28325581395348837</v>
      </c>
      <c r="W24" s="112">
        <f>ROUND(V24*W8,-1)</f>
        <v>3230</v>
      </c>
      <c r="X24" s="112">
        <f>IFERROR(INDEX(Цены_спр.[],MATCH($A24,Цены_спр.[Номенклатура],0),MATCH("Цена, руб./ед. изм.",Цены_спр.[#Headers],0)),0)</f>
        <v>61</v>
      </c>
      <c r="Y24" s="112">
        <f>W24*X24/1000</f>
        <v>197.03</v>
      </c>
    </row>
    <row r="25" spans="1:25" outlineLevel="2">
      <c r="A25" s="537" t="s">
        <v>44</v>
      </c>
      <c r="B25" s="308" t="s">
        <v>103</v>
      </c>
      <c r="C25" s="303">
        <v>0</v>
      </c>
      <c r="D25" s="303">
        <v>0</v>
      </c>
      <c r="E25" s="303">
        <v>0</v>
      </c>
      <c r="F25" s="304">
        <v>0</v>
      </c>
      <c r="G25" s="303">
        <v>0</v>
      </c>
      <c r="H25" s="303">
        <v>0</v>
      </c>
      <c r="I25" s="303">
        <v>0</v>
      </c>
      <c r="J25" s="304">
        <v>0</v>
      </c>
      <c r="K25" s="305">
        <v>0</v>
      </c>
      <c r="L25" s="303">
        <v>0</v>
      </c>
      <c r="M25" s="303">
        <v>0</v>
      </c>
      <c r="N25" s="303">
        <v>0</v>
      </c>
      <c r="O25" s="304">
        <v>0</v>
      </c>
      <c r="P25" s="303">
        <v>0</v>
      </c>
      <c r="Q25" s="303">
        <v>0</v>
      </c>
      <c r="R25" s="303">
        <v>0</v>
      </c>
      <c r="S25" s="304">
        <v>0</v>
      </c>
      <c r="T25" s="305">
        <v>0</v>
      </c>
      <c r="U25" s="306">
        <v>0</v>
      </c>
      <c r="V25" s="309">
        <v>0.01</v>
      </c>
      <c r="W25" s="303">
        <f>ROUND(V25*W8,-1)</f>
        <v>110</v>
      </c>
      <c r="X25" s="303">
        <f>IFERROR(INDEX(Цены_спр.[],MATCH($A25,Цены_спр.[Номенклатура],0),MATCH("Цена, руб./ед. изм.",Цены_спр.[#Headers],0)),0)</f>
        <v>41</v>
      </c>
      <c r="Y25" s="303">
        <f>W25*X25/1000</f>
        <v>4.51</v>
      </c>
    </row>
    <row r="26" spans="1:25" outlineLevel="1">
      <c r="A26" s="534" t="s">
        <v>45</v>
      </c>
      <c r="B26" s="532"/>
      <c r="C26" s="533">
        <v>1345.75</v>
      </c>
      <c r="D26" s="533">
        <v>1378.55</v>
      </c>
      <c r="E26" s="533">
        <v>538.55999999999995</v>
      </c>
      <c r="F26" s="533">
        <v>3262.86</v>
      </c>
      <c r="G26" s="533">
        <v>390.8</v>
      </c>
      <c r="H26" s="533">
        <v>0</v>
      </c>
      <c r="I26" s="533">
        <v>0</v>
      </c>
      <c r="J26" s="533">
        <v>390.8</v>
      </c>
      <c r="K26" s="533">
        <v>3653.66</v>
      </c>
      <c r="L26" s="533">
        <v>12</v>
      </c>
      <c r="M26" s="533">
        <v>391.67500000000001</v>
      </c>
      <c r="N26" s="533">
        <v>409.71500000000003</v>
      </c>
      <c r="O26" s="533">
        <v>813.39</v>
      </c>
      <c r="P26" s="533">
        <v>408.85999999999996</v>
      </c>
      <c r="Q26" s="533">
        <v>532.22</v>
      </c>
      <c r="R26" s="533">
        <v>0</v>
      </c>
      <c r="S26" s="533">
        <v>941.08</v>
      </c>
      <c r="T26" s="533">
        <v>1754.47</v>
      </c>
      <c r="U26" s="533">
        <v>5408.13</v>
      </c>
      <c r="V26" s="533"/>
      <c r="W26" s="533"/>
      <c r="X26" s="533"/>
      <c r="Y26" s="533">
        <f>SUM(Y27:Y40)</f>
        <v>529.40175999999997</v>
      </c>
    </row>
    <row r="27" spans="1:25" outlineLevel="2">
      <c r="A27" s="535" t="s">
        <v>60</v>
      </c>
      <c r="B27" s="314" t="s">
        <v>104</v>
      </c>
      <c r="C27" s="311">
        <v>0.1</v>
      </c>
      <c r="D27" s="311">
        <v>0.1</v>
      </c>
      <c r="E27" s="311">
        <v>0.06</v>
      </c>
      <c r="F27" s="312">
        <v>0.26</v>
      </c>
      <c r="G27" s="311">
        <v>0</v>
      </c>
      <c r="H27" s="311">
        <v>0</v>
      </c>
      <c r="I27" s="311">
        <v>0</v>
      </c>
      <c r="J27" s="312">
        <v>0</v>
      </c>
      <c r="K27" s="114">
        <v>0.26</v>
      </c>
      <c r="L27" s="311">
        <v>0</v>
      </c>
      <c r="M27" s="311">
        <v>3.5000000000000003E-2</v>
      </c>
      <c r="N27" s="311">
        <v>1.4999999999999999E-2</v>
      </c>
      <c r="O27" s="312">
        <v>0.05</v>
      </c>
      <c r="P27" s="311">
        <v>0.03</v>
      </c>
      <c r="Q27" s="311">
        <v>0</v>
      </c>
      <c r="R27" s="311">
        <v>0</v>
      </c>
      <c r="S27" s="312">
        <v>0.03</v>
      </c>
      <c r="T27" s="114">
        <v>0.08</v>
      </c>
      <c r="U27" s="117">
        <v>0.34</v>
      </c>
      <c r="V27" s="313">
        <v>3.162790697674419E-5</v>
      </c>
      <c r="W27" s="311">
        <f>ROUNDUP(V27*$W$8,0)</f>
        <v>1</v>
      </c>
      <c r="X27" s="311">
        <f>IFERROR(INDEX(Цены_спр.[],MATCH($A27,Цены_спр.[Номенклатура],0),MATCH("Цена, руб./ед. изм.",Цены_спр.[#Headers],0)),0)</f>
        <v>1345</v>
      </c>
      <c r="Y27" s="311">
        <f>W27*X27/1000</f>
        <v>1.345</v>
      </c>
    </row>
    <row r="28" spans="1:25" outlineLevel="2">
      <c r="A28" s="536" t="s">
        <v>61</v>
      </c>
      <c r="B28" s="116" t="s">
        <v>18</v>
      </c>
      <c r="C28" s="112">
        <v>7.7</v>
      </c>
      <c r="D28" s="112">
        <v>8</v>
      </c>
      <c r="E28" s="112">
        <v>2</v>
      </c>
      <c r="F28" s="113">
        <v>17.7</v>
      </c>
      <c r="G28" s="112">
        <v>2.2000000000000002</v>
      </c>
      <c r="H28" s="112">
        <v>0</v>
      </c>
      <c r="I28" s="112">
        <v>0</v>
      </c>
      <c r="J28" s="113">
        <v>2.2000000000000002</v>
      </c>
      <c r="K28" s="114">
        <v>19.899999999999999</v>
      </c>
      <c r="L28" s="112">
        <v>0</v>
      </c>
      <c r="M28" s="112">
        <v>2.2000000000000002</v>
      </c>
      <c r="N28" s="112">
        <v>2.2000000000000002</v>
      </c>
      <c r="O28" s="113">
        <v>4.4000000000000004</v>
      </c>
      <c r="P28" s="112">
        <v>2.1</v>
      </c>
      <c r="Q28" s="112">
        <v>2.7</v>
      </c>
      <c r="R28" s="112">
        <v>0</v>
      </c>
      <c r="S28" s="113">
        <v>4.8000000000000007</v>
      </c>
      <c r="T28" s="114">
        <v>9.2000000000000011</v>
      </c>
      <c r="U28" s="117">
        <v>29.1</v>
      </c>
      <c r="V28" s="135">
        <v>2.7069767441860468E-3</v>
      </c>
      <c r="W28" s="112">
        <f t="shared" ref="W28:W62" si="8">ROUNDUP(V28*$W$8,0)</f>
        <v>31</v>
      </c>
      <c r="X28" s="112">
        <f>IFERROR(INDEX(Цены_спр.[],MATCH($A28,Цены_спр.[Номенклатура],0),MATCH("Цена, руб./ед. изм.",Цены_спр.[#Headers],0)),0)</f>
        <v>1100</v>
      </c>
      <c r="Y28" s="112">
        <f t="shared" ref="Y28:Y40" si="9">W28*X28/1000</f>
        <v>34.1</v>
      </c>
    </row>
    <row r="29" spans="1:25" outlineLevel="2">
      <c r="A29" s="536" t="s">
        <v>62</v>
      </c>
      <c r="B29" s="116" t="s">
        <v>18</v>
      </c>
      <c r="C29" s="112">
        <v>0.25</v>
      </c>
      <c r="D29" s="112">
        <v>0.25</v>
      </c>
      <c r="E29" s="112">
        <v>0</v>
      </c>
      <c r="F29" s="113">
        <v>0.5</v>
      </c>
      <c r="G29" s="112">
        <v>0</v>
      </c>
      <c r="H29" s="112">
        <v>0</v>
      </c>
      <c r="I29" s="112">
        <v>0</v>
      </c>
      <c r="J29" s="113">
        <v>0</v>
      </c>
      <c r="K29" s="114">
        <v>0.5</v>
      </c>
      <c r="L29" s="112">
        <v>0</v>
      </c>
      <c r="M29" s="112">
        <v>0.05</v>
      </c>
      <c r="N29" s="112">
        <v>0.06</v>
      </c>
      <c r="O29" s="113">
        <v>0.11</v>
      </c>
      <c r="P29" s="112">
        <v>0.06</v>
      </c>
      <c r="Q29" s="112">
        <v>0</v>
      </c>
      <c r="R29" s="112">
        <v>0</v>
      </c>
      <c r="S29" s="113">
        <v>0.06</v>
      </c>
      <c r="T29" s="114">
        <v>0.16999999999999998</v>
      </c>
      <c r="U29" s="117">
        <v>0.66999999999999993</v>
      </c>
      <c r="V29" s="135">
        <v>6.2325581395348826E-5</v>
      </c>
      <c r="W29" s="112">
        <f t="shared" si="8"/>
        <v>1</v>
      </c>
      <c r="X29" s="112">
        <f>IFERROR(INDEX(Цены_спр.[],MATCH($A29,Цены_спр.[Номенклатура],0),MATCH("Цена, руб./ед. изм.",Цены_спр.[#Headers],0)),0)</f>
        <v>3500</v>
      </c>
      <c r="Y29" s="112">
        <f t="shared" si="9"/>
        <v>3.5</v>
      </c>
    </row>
    <row r="30" spans="1:25" outlineLevel="2">
      <c r="A30" s="536" t="s">
        <v>63</v>
      </c>
      <c r="B30" s="116" t="s">
        <v>18</v>
      </c>
      <c r="C30" s="112">
        <v>2.6</v>
      </c>
      <c r="D30" s="112">
        <v>2.5</v>
      </c>
      <c r="E30" s="112">
        <v>0</v>
      </c>
      <c r="F30" s="113">
        <v>5.0999999999999996</v>
      </c>
      <c r="G30" s="112">
        <v>0.5</v>
      </c>
      <c r="H30" s="112">
        <v>0</v>
      </c>
      <c r="I30" s="112">
        <v>0</v>
      </c>
      <c r="J30" s="113">
        <v>0.5</v>
      </c>
      <c r="K30" s="114">
        <v>5.6</v>
      </c>
      <c r="L30" s="112">
        <v>0</v>
      </c>
      <c r="M30" s="112">
        <v>0.63</v>
      </c>
      <c r="N30" s="112">
        <v>0.72</v>
      </c>
      <c r="O30" s="113">
        <v>1.35</v>
      </c>
      <c r="P30" s="112">
        <v>0.75</v>
      </c>
      <c r="Q30" s="112">
        <v>0.68</v>
      </c>
      <c r="R30" s="112">
        <v>0</v>
      </c>
      <c r="S30" s="113">
        <v>1.4300000000000002</v>
      </c>
      <c r="T30" s="114">
        <v>2.7800000000000002</v>
      </c>
      <c r="U30" s="117">
        <v>8.379999999999999</v>
      </c>
      <c r="V30" s="135">
        <v>7.7953488372093011E-4</v>
      </c>
      <c r="W30" s="112">
        <f t="shared" si="8"/>
        <v>9</v>
      </c>
      <c r="X30" s="112">
        <f>IFERROR(INDEX(Цены_спр.[],MATCH($A30,Цены_спр.[Номенклатура],0),MATCH("Цена, руб./ед. изм.",Цены_спр.[#Headers],0)),0)</f>
        <v>956</v>
      </c>
      <c r="Y30" s="112">
        <f t="shared" si="9"/>
        <v>8.6039999999999992</v>
      </c>
    </row>
    <row r="31" spans="1:25" outlineLevel="2">
      <c r="A31" s="536" t="s">
        <v>64</v>
      </c>
      <c r="B31" s="116" t="s">
        <v>18</v>
      </c>
      <c r="C31" s="112">
        <v>1.3</v>
      </c>
      <c r="D31" s="112">
        <v>1.5</v>
      </c>
      <c r="E31" s="112">
        <v>0</v>
      </c>
      <c r="F31" s="113">
        <v>2.8</v>
      </c>
      <c r="G31" s="112">
        <v>0.1</v>
      </c>
      <c r="H31" s="112">
        <v>0</v>
      </c>
      <c r="I31" s="112">
        <v>0</v>
      </c>
      <c r="J31" s="113">
        <v>0.1</v>
      </c>
      <c r="K31" s="114">
        <v>2.9</v>
      </c>
      <c r="L31" s="112">
        <v>0</v>
      </c>
      <c r="M31" s="112">
        <v>0.45</v>
      </c>
      <c r="N31" s="112">
        <v>0.4</v>
      </c>
      <c r="O31" s="113">
        <v>0.85000000000000009</v>
      </c>
      <c r="P31" s="112">
        <v>0.39</v>
      </c>
      <c r="Q31" s="112">
        <v>0.34</v>
      </c>
      <c r="R31" s="112">
        <v>0</v>
      </c>
      <c r="S31" s="113">
        <v>0.73</v>
      </c>
      <c r="T31" s="114">
        <v>1.58</v>
      </c>
      <c r="U31" s="117">
        <v>4.4800000000000004</v>
      </c>
      <c r="V31" s="135">
        <v>4.1674418604651167E-4</v>
      </c>
      <c r="W31" s="112">
        <f t="shared" si="8"/>
        <v>5</v>
      </c>
      <c r="X31" s="112">
        <f>IFERROR(INDEX(Цены_спр.[],MATCH($A31,Цены_спр.[Номенклатура],0),MATCH("Цена, руб./ед. изм.",Цены_спр.[#Headers],0)),0)</f>
        <v>781</v>
      </c>
      <c r="Y31" s="112">
        <f t="shared" si="9"/>
        <v>3.9049999999999998</v>
      </c>
    </row>
    <row r="32" spans="1:25" outlineLevel="2">
      <c r="A32" s="536" t="s">
        <v>66</v>
      </c>
      <c r="B32" s="116" t="s">
        <v>18</v>
      </c>
      <c r="C32" s="112">
        <v>80</v>
      </c>
      <c r="D32" s="112">
        <v>94</v>
      </c>
      <c r="E32" s="112">
        <v>58.5</v>
      </c>
      <c r="F32" s="113">
        <v>232.5</v>
      </c>
      <c r="G32" s="112">
        <v>43</v>
      </c>
      <c r="H32" s="112">
        <v>0</v>
      </c>
      <c r="I32" s="112">
        <v>0</v>
      </c>
      <c r="J32" s="113">
        <v>43</v>
      </c>
      <c r="K32" s="114">
        <v>275.5</v>
      </c>
      <c r="L32" s="112">
        <v>1</v>
      </c>
      <c r="M32" s="112">
        <v>33</v>
      </c>
      <c r="N32" s="112">
        <v>32</v>
      </c>
      <c r="O32" s="113">
        <v>66</v>
      </c>
      <c r="P32" s="112">
        <v>18</v>
      </c>
      <c r="Q32" s="112">
        <v>43</v>
      </c>
      <c r="R32" s="112">
        <v>0</v>
      </c>
      <c r="S32" s="113">
        <v>61</v>
      </c>
      <c r="T32" s="114">
        <v>127</v>
      </c>
      <c r="U32" s="117">
        <v>402.5</v>
      </c>
      <c r="V32" s="135">
        <v>3.7441860465116279E-2</v>
      </c>
      <c r="W32" s="112">
        <f t="shared" si="8"/>
        <v>428</v>
      </c>
      <c r="X32" s="112">
        <f>IFERROR(INDEX(Цены_спр.[],MATCH($A32,Цены_спр.[Номенклатура],0),MATCH("Цена, руб./ед. изм.",Цены_спр.[#Headers],0)),0)</f>
        <v>55</v>
      </c>
      <c r="Y32" s="112">
        <f t="shared" si="9"/>
        <v>23.54</v>
      </c>
    </row>
    <row r="33" spans="1:25" outlineLevel="2">
      <c r="A33" s="536" t="s">
        <v>67</v>
      </c>
      <c r="B33" s="116" t="s">
        <v>18</v>
      </c>
      <c r="C33" s="112">
        <v>1</v>
      </c>
      <c r="D33" s="112">
        <v>1.5</v>
      </c>
      <c r="E33" s="112">
        <v>0</v>
      </c>
      <c r="F33" s="113">
        <v>2.5</v>
      </c>
      <c r="G33" s="112">
        <v>0</v>
      </c>
      <c r="H33" s="112">
        <v>0</v>
      </c>
      <c r="I33" s="112">
        <v>0</v>
      </c>
      <c r="J33" s="113">
        <v>0</v>
      </c>
      <c r="K33" s="114">
        <v>2.5</v>
      </c>
      <c r="L33" s="112">
        <v>0</v>
      </c>
      <c r="M33" s="112">
        <v>0.31</v>
      </c>
      <c r="N33" s="112">
        <v>0.32</v>
      </c>
      <c r="O33" s="113">
        <v>0.63</v>
      </c>
      <c r="P33" s="112">
        <v>0.33</v>
      </c>
      <c r="Q33" s="112">
        <v>0.5</v>
      </c>
      <c r="R33" s="112">
        <v>0</v>
      </c>
      <c r="S33" s="113">
        <v>0.83000000000000007</v>
      </c>
      <c r="T33" s="114">
        <v>1.46</v>
      </c>
      <c r="U33" s="117">
        <v>3.96</v>
      </c>
      <c r="V33" s="135">
        <v>3.6837209302325582E-4</v>
      </c>
      <c r="W33" s="112">
        <f t="shared" si="8"/>
        <v>5</v>
      </c>
      <c r="X33" s="112">
        <f>IFERROR(INDEX(Цены_спр.[],MATCH($A33,Цены_спр.[Номенклатура],0),MATCH("Цена, руб./ед. изм.",Цены_спр.[#Headers],0)),0)</f>
        <v>5400</v>
      </c>
      <c r="Y33" s="112">
        <f t="shared" si="9"/>
        <v>27</v>
      </c>
    </row>
    <row r="34" spans="1:25" outlineLevel="2">
      <c r="A34" s="536" t="s">
        <v>68</v>
      </c>
      <c r="B34" s="116" t="s">
        <v>18</v>
      </c>
      <c r="C34" s="112">
        <v>35</v>
      </c>
      <c r="D34" s="112">
        <v>25</v>
      </c>
      <c r="E34" s="112">
        <v>3</v>
      </c>
      <c r="F34" s="113">
        <v>63</v>
      </c>
      <c r="G34" s="112">
        <v>3</v>
      </c>
      <c r="H34" s="112">
        <v>0</v>
      </c>
      <c r="I34" s="112">
        <v>0</v>
      </c>
      <c r="J34" s="113">
        <v>3</v>
      </c>
      <c r="K34" s="114">
        <v>66</v>
      </c>
      <c r="L34" s="112">
        <v>0</v>
      </c>
      <c r="M34" s="112">
        <v>5</v>
      </c>
      <c r="N34" s="112">
        <v>5</v>
      </c>
      <c r="O34" s="113">
        <v>10</v>
      </c>
      <c r="P34" s="112">
        <v>6</v>
      </c>
      <c r="Q34" s="112">
        <v>7</v>
      </c>
      <c r="R34" s="112">
        <v>0</v>
      </c>
      <c r="S34" s="113">
        <v>13</v>
      </c>
      <c r="T34" s="114">
        <v>23</v>
      </c>
      <c r="U34" s="117">
        <v>89</v>
      </c>
      <c r="V34" s="135">
        <v>8.2790697674418601E-3</v>
      </c>
      <c r="W34" s="112">
        <f t="shared" si="8"/>
        <v>95</v>
      </c>
      <c r="X34" s="112">
        <f>IFERROR(INDEX(Цены_спр.[],MATCH($A34,Цены_спр.[Номенклатура],0),MATCH("Цена, руб./ед. изм.",Цены_спр.[#Headers],0)),0)</f>
        <v>42</v>
      </c>
      <c r="Y34" s="112">
        <f t="shared" si="9"/>
        <v>3.99</v>
      </c>
    </row>
    <row r="35" spans="1:25" outlineLevel="2">
      <c r="A35" s="536" t="s">
        <v>69</v>
      </c>
      <c r="B35" s="116" t="s">
        <v>18</v>
      </c>
      <c r="C35" s="112">
        <v>96</v>
      </c>
      <c r="D35" s="112">
        <v>105</v>
      </c>
      <c r="E35" s="112">
        <v>30</v>
      </c>
      <c r="F35" s="113">
        <v>231</v>
      </c>
      <c r="G35" s="112">
        <v>35</v>
      </c>
      <c r="H35" s="112">
        <v>0</v>
      </c>
      <c r="I35" s="112">
        <v>0</v>
      </c>
      <c r="J35" s="113">
        <v>35</v>
      </c>
      <c r="K35" s="114">
        <v>266</v>
      </c>
      <c r="L35" s="112">
        <v>1</v>
      </c>
      <c r="M35" s="112">
        <v>39</v>
      </c>
      <c r="N35" s="112">
        <v>33</v>
      </c>
      <c r="O35" s="113">
        <v>73</v>
      </c>
      <c r="P35" s="112">
        <v>37</v>
      </c>
      <c r="Q35" s="112">
        <v>49</v>
      </c>
      <c r="R35" s="112">
        <v>0</v>
      </c>
      <c r="S35" s="113">
        <v>86</v>
      </c>
      <c r="T35" s="114">
        <v>159</v>
      </c>
      <c r="U35" s="117">
        <v>425</v>
      </c>
      <c r="V35" s="135">
        <v>3.9534883720930232E-2</v>
      </c>
      <c r="W35" s="112">
        <f t="shared" si="8"/>
        <v>452</v>
      </c>
      <c r="X35" s="112">
        <f>IFERROR(INDEX(Цены_спр.[],MATCH($A35,Цены_спр.[Номенклатура],0),MATCH("Цена, руб./ед. изм.",Цены_спр.[#Headers],0)),0)</f>
        <v>211.38</v>
      </c>
      <c r="Y35" s="112">
        <f t="shared" si="9"/>
        <v>95.543759999999992</v>
      </c>
    </row>
    <row r="36" spans="1:25" outlineLevel="2">
      <c r="A36" s="536" t="s">
        <v>70</v>
      </c>
      <c r="B36" s="116" t="s">
        <v>18</v>
      </c>
      <c r="C36" s="112">
        <v>240</v>
      </c>
      <c r="D36" s="112">
        <v>275</v>
      </c>
      <c r="E36" s="112">
        <v>120</v>
      </c>
      <c r="F36" s="113">
        <v>635</v>
      </c>
      <c r="G36" s="112">
        <v>60</v>
      </c>
      <c r="H36" s="112">
        <v>0</v>
      </c>
      <c r="I36" s="112">
        <v>0</v>
      </c>
      <c r="J36" s="113">
        <v>60</v>
      </c>
      <c r="K36" s="114">
        <v>695</v>
      </c>
      <c r="L36" s="112">
        <v>2</v>
      </c>
      <c r="M36" s="112">
        <v>61</v>
      </c>
      <c r="N36" s="112">
        <v>88</v>
      </c>
      <c r="O36" s="113">
        <v>151</v>
      </c>
      <c r="P36" s="112">
        <v>79</v>
      </c>
      <c r="Q36" s="112">
        <v>105</v>
      </c>
      <c r="R36" s="112">
        <v>0</v>
      </c>
      <c r="S36" s="113">
        <v>184</v>
      </c>
      <c r="T36" s="114">
        <v>335</v>
      </c>
      <c r="U36" s="117">
        <v>1030</v>
      </c>
      <c r="V36" s="135">
        <v>9.5813953488372086E-2</v>
      </c>
      <c r="W36" s="112">
        <f t="shared" si="8"/>
        <v>1095</v>
      </c>
      <c r="X36" s="112">
        <f>IFERROR(INDEX(Цены_спр.[],MATCH($A36,Цены_спр.[Номенклатура],0),MATCH("Цена, руб./ед. изм.",Цены_спр.[#Headers],0)),0)</f>
        <v>110</v>
      </c>
      <c r="Y36" s="112">
        <f t="shared" si="9"/>
        <v>120.45</v>
      </c>
    </row>
    <row r="37" spans="1:25" ht="24.75" outlineLevel="2">
      <c r="A37" s="536" t="s">
        <v>71</v>
      </c>
      <c r="B37" s="116" t="s">
        <v>18</v>
      </c>
      <c r="C37" s="112">
        <v>530</v>
      </c>
      <c r="D37" s="112">
        <v>515</v>
      </c>
      <c r="E37" s="112">
        <v>215</v>
      </c>
      <c r="F37" s="113">
        <v>1260</v>
      </c>
      <c r="G37" s="112">
        <v>160</v>
      </c>
      <c r="H37" s="112">
        <v>0</v>
      </c>
      <c r="I37" s="112">
        <v>0</v>
      </c>
      <c r="J37" s="113">
        <v>160</v>
      </c>
      <c r="K37" s="114">
        <v>1420</v>
      </c>
      <c r="L37" s="112">
        <v>4</v>
      </c>
      <c r="M37" s="112">
        <v>155</v>
      </c>
      <c r="N37" s="112">
        <v>165</v>
      </c>
      <c r="O37" s="113">
        <v>324</v>
      </c>
      <c r="P37" s="112">
        <v>166</v>
      </c>
      <c r="Q37" s="112">
        <v>217</v>
      </c>
      <c r="R37" s="112">
        <v>0</v>
      </c>
      <c r="S37" s="113">
        <v>383</v>
      </c>
      <c r="T37" s="114">
        <v>707</v>
      </c>
      <c r="U37" s="117">
        <v>2127</v>
      </c>
      <c r="V37" s="135">
        <v>0.19786046511627908</v>
      </c>
      <c r="W37" s="112">
        <f t="shared" si="8"/>
        <v>2260</v>
      </c>
      <c r="X37" s="112">
        <f>IFERROR(INDEX(Цены_спр.[],MATCH($A37,Цены_спр.[Номенклатура],0),MATCH("Цена, руб./ед. изм.",Цены_спр.[#Headers],0)),0)</f>
        <v>48</v>
      </c>
      <c r="Y37" s="112">
        <f t="shared" si="9"/>
        <v>108.48</v>
      </c>
    </row>
    <row r="38" spans="1:25" outlineLevel="2">
      <c r="A38" s="536" t="s">
        <v>72</v>
      </c>
      <c r="B38" s="116" t="s">
        <v>18</v>
      </c>
      <c r="C38" s="112">
        <v>170</v>
      </c>
      <c r="D38" s="112">
        <v>160</v>
      </c>
      <c r="E38" s="112">
        <v>65</v>
      </c>
      <c r="F38" s="113">
        <v>395</v>
      </c>
      <c r="G38" s="112">
        <v>23</v>
      </c>
      <c r="H38" s="112">
        <v>0</v>
      </c>
      <c r="I38" s="112">
        <v>0</v>
      </c>
      <c r="J38" s="113">
        <v>23</v>
      </c>
      <c r="K38" s="114">
        <v>418</v>
      </c>
      <c r="L38" s="112">
        <v>1</v>
      </c>
      <c r="M38" s="112">
        <v>35</v>
      </c>
      <c r="N38" s="112">
        <v>25</v>
      </c>
      <c r="O38" s="113">
        <v>61</v>
      </c>
      <c r="P38" s="112">
        <v>40</v>
      </c>
      <c r="Q38" s="112">
        <v>46</v>
      </c>
      <c r="R38" s="112">
        <v>0</v>
      </c>
      <c r="S38" s="113">
        <v>86</v>
      </c>
      <c r="T38" s="114">
        <v>147</v>
      </c>
      <c r="U38" s="117">
        <v>565</v>
      </c>
      <c r="V38" s="135">
        <v>5.2558139534883724E-2</v>
      </c>
      <c r="W38" s="112">
        <f t="shared" si="8"/>
        <v>601</v>
      </c>
      <c r="X38" s="112">
        <f>IFERROR(INDEX(Цены_спр.[],MATCH($A38,Цены_спр.[Номенклатура],0),MATCH("Цена, руб./ед. изм.",Цены_спр.[#Headers],0)),0)</f>
        <v>65</v>
      </c>
      <c r="Y38" s="112">
        <f t="shared" si="9"/>
        <v>39.064999999999998</v>
      </c>
    </row>
    <row r="39" spans="1:25" outlineLevel="2">
      <c r="A39" s="536" t="s">
        <v>73</v>
      </c>
      <c r="B39" s="116" t="s">
        <v>18</v>
      </c>
      <c r="C39" s="112">
        <v>110</v>
      </c>
      <c r="D39" s="112">
        <v>100</v>
      </c>
      <c r="E39" s="112">
        <v>30</v>
      </c>
      <c r="F39" s="113">
        <v>240</v>
      </c>
      <c r="G39" s="112">
        <v>34</v>
      </c>
      <c r="H39" s="112">
        <v>0</v>
      </c>
      <c r="I39" s="112">
        <v>0</v>
      </c>
      <c r="J39" s="113">
        <v>34</v>
      </c>
      <c r="K39" s="114">
        <v>274</v>
      </c>
      <c r="L39" s="112">
        <v>2</v>
      </c>
      <c r="M39" s="112">
        <v>20</v>
      </c>
      <c r="N39" s="112">
        <v>28</v>
      </c>
      <c r="O39" s="113">
        <v>50</v>
      </c>
      <c r="P39" s="112">
        <v>22</v>
      </c>
      <c r="Q39" s="112">
        <v>10</v>
      </c>
      <c r="R39" s="112">
        <v>0</v>
      </c>
      <c r="S39" s="113">
        <v>32</v>
      </c>
      <c r="T39" s="114">
        <v>82</v>
      </c>
      <c r="U39" s="117">
        <v>356</v>
      </c>
      <c r="V39" s="135">
        <v>3.311627906976744E-2</v>
      </c>
      <c r="W39" s="112">
        <f t="shared" si="8"/>
        <v>379</v>
      </c>
      <c r="X39" s="112">
        <f>IFERROR(INDEX(Цены_спр.[],MATCH($A39,Цены_спр.[Номенклатура],0),MATCH("Цена, руб./ед. изм.",Цены_спр.[#Headers],0)),0)</f>
        <v>110</v>
      </c>
      <c r="Y39" s="112">
        <f t="shared" si="9"/>
        <v>41.69</v>
      </c>
    </row>
    <row r="40" spans="1:25" outlineLevel="2">
      <c r="A40" s="537" t="s">
        <v>74</v>
      </c>
      <c r="B40" s="302" t="s">
        <v>18</v>
      </c>
      <c r="C40" s="303">
        <v>70</v>
      </c>
      <c r="D40" s="303">
        <v>90</v>
      </c>
      <c r="E40" s="303">
        <v>15</v>
      </c>
      <c r="F40" s="304">
        <v>175</v>
      </c>
      <c r="G40" s="303">
        <v>30</v>
      </c>
      <c r="H40" s="303">
        <v>0</v>
      </c>
      <c r="I40" s="303">
        <v>0</v>
      </c>
      <c r="J40" s="304">
        <v>30</v>
      </c>
      <c r="K40" s="305">
        <v>205</v>
      </c>
      <c r="L40" s="303">
        <v>1</v>
      </c>
      <c r="M40" s="303">
        <v>40</v>
      </c>
      <c r="N40" s="303">
        <v>30</v>
      </c>
      <c r="O40" s="304">
        <v>71</v>
      </c>
      <c r="P40" s="303">
        <v>37</v>
      </c>
      <c r="Q40" s="303">
        <v>51</v>
      </c>
      <c r="R40" s="303">
        <v>0</v>
      </c>
      <c r="S40" s="304">
        <v>88</v>
      </c>
      <c r="T40" s="305">
        <v>159</v>
      </c>
      <c r="U40" s="306">
        <v>364</v>
      </c>
      <c r="V40" s="307">
        <v>3.3860465116279069E-2</v>
      </c>
      <c r="W40" s="303">
        <f t="shared" si="8"/>
        <v>387</v>
      </c>
      <c r="X40" s="303">
        <f>IFERROR(INDEX(Цены_спр.[],MATCH($A40,Цены_спр.[Номенклатура],0),MATCH("Цена, руб./ед. изм.",Цены_спр.[#Headers],0)),0)</f>
        <v>47</v>
      </c>
      <c r="Y40" s="303">
        <f t="shared" si="9"/>
        <v>18.189</v>
      </c>
    </row>
    <row r="41" spans="1:25" outlineLevel="1">
      <c r="A41" s="534" t="s">
        <v>76</v>
      </c>
      <c r="B41" s="532"/>
      <c r="C41" s="533">
        <v>24.120000000000005</v>
      </c>
      <c r="D41" s="533">
        <v>4.66</v>
      </c>
      <c r="E41" s="533">
        <v>3</v>
      </c>
      <c r="F41" s="533">
        <v>31.78</v>
      </c>
      <c r="G41" s="533">
        <v>1.5999999999999999</v>
      </c>
      <c r="H41" s="533">
        <v>0</v>
      </c>
      <c r="I41" s="533">
        <v>0</v>
      </c>
      <c r="J41" s="533">
        <v>1.5999999999999999</v>
      </c>
      <c r="K41" s="533">
        <v>33.380000000000003</v>
      </c>
      <c r="L41" s="533">
        <v>0</v>
      </c>
      <c r="M41" s="533">
        <v>26.492000000000001</v>
      </c>
      <c r="N41" s="533">
        <v>6.9029999999999996</v>
      </c>
      <c r="O41" s="533">
        <v>33.394999999999996</v>
      </c>
      <c r="P41" s="533">
        <v>9.5150000000000006</v>
      </c>
      <c r="Q41" s="533">
        <v>8.86</v>
      </c>
      <c r="R41" s="533">
        <v>0</v>
      </c>
      <c r="S41" s="533">
        <v>18.375</v>
      </c>
      <c r="T41" s="533">
        <v>51.77</v>
      </c>
      <c r="U41" s="533">
        <v>85.15</v>
      </c>
      <c r="V41" s="533"/>
      <c r="W41" s="533"/>
      <c r="X41" s="533"/>
      <c r="Y41" s="533">
        <f>SUM(Y42:Y62)</f>
        <v>154.34061999999997</v>
      </c>
    </row>
    <row r="42" spans="1:25" outlineLevel="2">
      <c r="A42" s="535" t="s">
        <v>65</v>
      </c>
      <c r="B42" s="310" t="s">
        <v>104</v>
      </c>
      <c r="C42" s="311">
        <v>0</v>
      </c>
      <c r="D42" s="311">
        <v>0</v>
      </c>
      <c r="E42" s="311">
        <v>0</v>
      </c>
      <c r="F42" s="312">
        <v>0</v>
      </c>
      <c r="G42" s="311">
        <v>0</v>
      </c>
      <c r="H42" s="311">
        <v>0</v>
      </c>
      <c r="I42" s="311">
        <v>0</v>
      </c>
      <c r="J42" s="312">
        <v>0</v>
      </c>
      <c r="K42" s="114">
        <v>0</v>
      </c>
      <c r="L42" s="311">
        <v>0</v>
      </c>
      <c r="M42" s="311">
        <v>0</v>
      </c>
      <c r="N42" s="311">
        <v>0</v>
      </c>
      <c r="O42" s="312">
        <v>0</v>
      </c>
      <c r="P42" s="311">
        <v>0.08</v>
      </c>
      <c r="Q42" s="311">
        <v>0.16</v>
      </c>
      <c r="R42" s="311">
        <v>0</v>
      </c>
      <c r="S42" s="312">
        <v>0.24</v>
      </c>
      <c r="T42" s="114">
        <v>0.24</v>
      </c>
      <c r="U42" s="117">
        <v>0.24</v>
      </c>
      <c r="V42" s="313">
        <v>2.2325581395348837E-5</v>
      </c>
      <c r="W42" s="311">
        <f t="shared" si="8"/>
        <v>1</v>
      </c>
      <c r="X42" s="311">
        <f>IFERROR(INDEX(Цены_спр.[],MATCH($A42,Цены_спр.[Номенклатура],0),MATCH("Цена, руб./ед. изм.",Цены_спр.[#Headers],0)),0)</f>
        <v>4727.45</v>
      </c>
      <c r="Y42" s="311">
        <f>W42*X42/1000</f>
        <v>4.7274500000000002</v>
      </c>
    </row>
    <row r="43" spans="1:25" outlineLevel="2">
      <c r="A43" s="536" t="s">
        <v>77</v>
      </c>
      <c r="B43" s="111" t="s">
        <v>104</v>
      </c>
      <c r="C43" s="112">
        <v>0</v>
      </c>
      <c r="D43" s="112">
        <v>0</v>
      </c>
      <c r="E43" s="112">
        <v>0</v>
      </c>
      <c r="F43" s="113">
        <v>0</v>
      </c>
      <c r="G43" s="112">
        <v>0</v>
      </c>
      <c r="H43" s="112">
        <v>0</v>
      </c>
      <c r="I43" s="112">
        <v>0</v>
      </c>
      <c r="J43" s="113">
        <v>0</v>
      </c>
      <c r="K43" s="114">
        <v>0</v>
      </c>
      <c r="L43" s="112">
        <v>0</v>
      </c>
      <c r="M43" s="112">
        <v>0.6</v>
      </c>
      <c r="N43" s="112">
        <v>0</v>
      </c>
      <c r="O43" s="113">
        <v>0.6</v>
      </c>
      <c r="P43" s="112">
        <v>0</v>
      </c>
      <c r="Q43" s="112">
        <v>0</v>
      </c>
      <c r="R43" s="112">
        <v>0</v>
      </c>
      <c r="S43" s="113">
        <v>0</v>
      </c>
      <c r="T43" s="114">
        <v>0.6</v>
      </c>
      <c r="U43" s="117">
        <v>0.6</v>
      </c>
      <c r="V43" s="135">
        <v>5.5813953488372088E-5</v>
      </c>
      <c r="W43" s="112">
        <f t="shared" si="8"/>
        <v>1</v>
      </c>
      <c r="X43" s="112">
        <f>IFERROR(INDEX(Цены_спр.[],MATCH($A43,Цены_спр.[Номенклатура],0),MATCH("Цена, руб./ед. изм.",Цены_спр.[#Headers],0)),0)</f>
        <v>352.95</v>
      </c>
      <c r="Y43" s="112">
        <f t="shared" ref="Y43:Y64" si="10">W43*X43/1000</f>
        <v>0.35294999999999999</v>
      </c>
    </row>
    <row r="44" spans="1:25" outlineLevel="2">
      <c r="A44" s="536" t="s">
        <v>78</v>
      </c>
      <c r="B44" s="111" t="s">
        <v>105</v>
      </c>
      <c r="C44" s="112">
        <v>0.2</v>
      </c>
      <c r="D44" s="112">
        <v>0</v>
      </c>
      <c r="E44" s="112">
        <v>0</v>
      </c>
      <c r="F44" s="113">
        <v>0.2</v>
      </c>
      <c r="G44" s="112">
        <v>0.2</v>
      </c>
      <c r="H44" s="112">
        <v>0</v>
      </c>
      <c r="I44" s="112">
        <v>0</v>
      </c>
      <c r="J44" s="113">
        <v>0.2</v>
      </c>
      <c r="K44" s="114">
        <v>0.4</v>
      </c>
      <c r="L44" s="112">
        <v>0</v>
      </c>
      <c r="M44" s="112">
        <v>0</v>
      </c>
      <c r="N44" s="112">
        <v>0</v>
      </c>
      <c r="O44" s="113">
        <v>0</v>
      </c>
      <c r="P44" s="112">
        <v>0</v>
      </c>
      <c r="Q44" s="112">
        <v>0</v>
      </c>
      <c r="R44" s="112">
        <v>0</v>
      </c>
      <c r="S44" s="113">
        <v>0</v>
      </c>
      <c r="T44" s="114">
        <v>0</v>
      </c>
      <c r="U44" s="117">
        <v>0.4</v>
      </c>
      <c r="V44" s="135">
        <v>3.7209302325581394E-5</v>
      </c>
      <c r="W44" s="112">
        <f t="shared" si="8"/>
        <v>1</v>
      </c>
      <c r="X44" s="112">
        <f>IFERROR(INDEX(Цены_спр.[],MATCH($A44,Цены_спр.[Номенклатура],0),MATCH("Цена, руб./ед. изм.",Цены_спр.[#Headers],0)),0)</f>
        <v>455</v>
      </c>
      <c r="Y44" s="112">
        <f t="shared" si="10"/>
        <v>0.45500000000000002</v>
      </c>
    </row>
    <row r="45" spans="1:25" outlineLevel="2">
      <c r="A45" s="536" t="s">
        <v>79</v>
      </c>
      <c r="B45" s="111" t="s">
        <v>18</v>
      </c>
      <c r="C45" s="112">
        <v>0</v>
      </c>
      <c r="D45" s="112">
        <v>1</v>
      </c>
      <c r="E45" s="112">
        <v>1</v>
      </c>
      <c r="F45" s="113">
        <v>2</v>
      </c>
      <c r="G45" s="112">
        <v>0</v>
      </c>
      <c r="H45" s="112">
        <v>0</v>
      </c>
      <c r="I45" s="112">
        <v>0</v>
      </c>
      <c r="J45" s="113">
        <v>0</v>
      </c>
      <c r="K45" s="114">
        <v>2</v>
      </c>
      <c r="L45" s="112">
        <v>0</v>
      </c>
      <c r="M45" s="112">
        <v>1</v>
      </c>
      <c r="N45" s="112">
        <v>0</v>
      </c>
      <c r="O45" s="113">
        <v>1</v>
      </c>
      <c r="P45" s="112">
        <v>1</v>
      </c>
      <c r="Q45" s="112">
        <v>1</v>
      </c>
      <c r="R45" s="112">
        <v>0</v>
      </c>
      <c r="S45" s="113">
        <v>2</v>
      </c>
      <c r="T45" s="114">
        <v>3</v>
      </c>
      <c r="U45" s="117">
        <v>5</v>
      </c>
      <c r="V45" s="135">
        <v>4.6511627906976747E-4</v>
      </c>
      <c r="W45" s="112">
        <f t="shared" si="8"/>
        <v>6</v>
      </c>
      <c r="X45" s="112">
        <f>IFERROR(INDEX(Цены_спр.[],MATCH($A45,Цены_спр.[Номенклатура],0),MATCH("Цена, руб./ед. изм.",Цены_спр.[#Headers],0)),0)</f>
        <v>262.8</v>
      </c>
      <c r="Y45" s="112">
        <f t="shared" si="10"/>
        <v>1.5768000000000002</v>
      </c>
    </row>
    <row r="46" spans="1:25" outlineLevel="2">
      <c r="A46" s="536" t="s">
        <v>80</v>
      </c>
      <c r="B46" s="111" t="s">
        <v>104</v>
      </c>
      <c r="C46" s="112">
        <v>1.8</v>
      </c>
      <c r="D46" s="112">
        <v>0.6</v>
      </c>
      <c r="E46" s="112">
        <v>0</v>
      </c>
      <c r="F46" s="113">
        <v>2.4</v>
      </c>
      <c r="G46" s="112">
        <v>0</v>
      </c>
      <c r="H46" s="112">
        <v>0</v>
      </c>
      <c r="I46" s="112">
        <v>0</v>
      </c>
      <c r="J46" s="113">
        <v>0</v>
      </c>
      <c r="K46" s="114">
        <v>2.4</v>
      </c>
      <c r="L46" s="112">
        <v>0</v>
      </c>
      <c r="M46" s="112">
        <v>1.3</v>
      </c>
      <c r="N46" s="112">
        <v>0.7</v>
      </c>
      <c r="O46" s="113">
        <v>2</v>
      </c>
      <c r="P46" s="112">
        <v>0.8</v>
      </c>
      <c r="Q46" s="112">
        <v>0.6</v>
      </c>
      <c r="R46" s="112">
        <v>0</v>
      </c>
      <c r="S46" s="113">
        <v>1.4</v>
      </c>
      <c r="T46" s="114">
        <v>3.4</v>
      </c>
      <c r="U46" s="117">
        <v>5.8</v>
      </c>
      <c r="V46" s="135">
        <v>5.3953488372093024E-4</v>
      </c>
      <c r="W46" s="112">
        <f t="shared" si="8"/>
        <v>7</v>
      </c>
      <c r="X46" s="112">
        <f>IFERROR(INDEX(Цены_спр.[],MATCH($A46,Цены_спр.[Номенклатура],0),MATCH("Цена, руб./ед. изм.",Цены_спр.[#Headers],0)),0)</f>
        <v>913</v>
      </c>
      <c r="Y46" s="112">
        <f t="shared" si="10"/>
        <v>6.391</v>
      </c>
    </row>
    <row r="47" spans="1:25" outlineLevel="2">
      <c r="A47" s="536" t="s">
        <v>81</v>
      </c>
      <c r="B47" s="111" t="s">
        <v>105</v>
      </c>
      <c r="C47" s="112">
        <v>1.4</v>
      </c>
      <c r="D47" s="112">
        <v>0.3</v>
      </c>
      <c r="E47" s="112">
        <v>0.5</v>
      </c>
      <c r="F47" s="113">
        <v>2.2000000000000002</v>
      </c>
      <c r="G47" s="112">
        <v>0</v>
      </c>
      <c r="H47" s="112">
        <v>0</v>
      </c>
      <c r="I47" s="112">
        <v>0</v>
      </c>
      <c r="J47" s="113">
        <v>0</v>
      </c>
      <c r="K47" s="114">
        <v>2.2000000000000002</v>
      </c>
      <c r="L47" s="112">
        <v>0</v>
      </c>
      <c r="M47" s="112">
        <v>1.1000000000000001</v>
      </c>
      <c r="N47" s="112">
        <v>0.7</v>
      </c>
      <c r="O47" s="113">
        <v>1.8</v>
      </c>
      <c r="P47" s="112">
        <v>0.8</v>
      </c>
      <c r="Q47" s="112">
        <v>0.6</v>
      </c>
      <c r="R47" s="112">
        <v>0</v>
      </c>
      <c r="S47" s="113">
        <v>1.4</v>
      </c>
      <c r="T47" s="114">
        <v>3.2</v>
      </c>
      <c r="U47" s="117">
        <v>5.4</v>
      </c>
      <c r="V47" s="135">
        <v>5.0232558139534883E-4</v>
      </c>
      <c r="W47" s="112">
        <f t="shared" si="8"/>
        <v>6</v>
      </c>
      <c r="X47" s="112">
        <f>IFERROR(INDEX(Цены_спр.[],MATCH($A47,Цены_спр.[Номенклатура],0),MATCH("Цена, руб./ед. изм.",Цены_спр.[#Headers],0)),0)</f>
        <v>746</v>
      </c>
      <c r="Y47" s="112">
        <f t="shared" si="10"/>
        <v>4.476</v>
      </c>
    </row>
    <row r="48" spans="1:25" outlineLevel="2">
      <c r="A48" s="536" t="s">
        <v>98</v>
      </c>
      <c r="B48" s="111" t="s">
        <v>18</v>
      </c>
      <c r="C48" s="112">
        <v>1</v>
      </c>
      <c r="D48" s="112">
        <v>0</v>
      </c>
      <c r="E48" s="112">
        <v>0</v>
      </c>
      <c r="F48" s="113">
        <v>1</v>
      </c>
      <c r="G48" s="112">
        <v>0</v>
      </c>
      <c r="H48" s="112">
        <v>0</v>
      </c>
      <c r="I48" s="112">
        <v>0</v>
      </c>
      <c r="J48" s="113">
        <v>0</v>
      </c>
      <c r="K48" s="114">
        <v>1</v>
      </c>
      <c r="L48" s="112">
        <v>0</v>
      </c>
      <c r="M48" s="112">
        <v>0</v>
      </c>
      <c r="N48" s="112">
        <v>0</v>
      </c>
      <c r="O48" s="113">
        <v>0</v>
      </c>
      <c r="P48" s="112">
        <v>0</v>
      </c>
      <c r="Q48" s="112">
        <v>0</v>
      </c>
      <c r="R48" s="112">
        <v>0</v>
      </c>
      <c r="S48" s="113">
        <v>0</v>
      </c>
      <c r="T48" s="114">
        <v>0</v>
      </c>
      <c r="U48" s="117">
        <v>1</v>
      </c>
      <c r="V48" s="135">
        <v>9.3023255813953483E-5</v>
      </c>
      <c r="W48" s="112">
        <f t="shared" si="8"/>
        <v>2</v>
      </c>
      <c r="X48" s="112">
        <f>IFERROR(INDEX(Цены_спр.[],MATCH($A48,Цены_спр.[Номенклатура],0),MATCH("Цена, руб./ед. изм.",Цены_спр.[#Headers],0)),0)</f>
        <v>3216</v>
      </c>
      <c r="Y48" s="112">
        <f t="shared" si="10"/>
        <v>6.4320000000000004</v>
      </c>
    </row>
    <row r="49" spans="1:25" outlineLevel="2">
      <c r="A49" s="536" t="s">
        <v>82</v>
      </c>
      <c r="B49" s="111" t="s">
        <v>104</v>
      </c>
      <c r="C49" s="112">
        <v>0</v>
      </c>
      <c r="D49" s="112">
        <v>0</v>
      </c>
      <c r="E49" s="112">
        <v>0</v>
      </c>
      <c r="F49" s="113">
        <v>0</v>
      </c>
      <c r="G49" s="112">
        <v>0</v>
      </c>
      <c r="H49" s="112">
        <v>0</v>
      </c>
      <c r="I49" s="112">
        <v>0</v>
      </c>
      <c r="J49" s="113">
        <v>0</v>
      </c>
      <c r="K49" s="114">
        <v>0</v>
      </c>
      <c r="L49" s="112">
        <v>0</v>
      </c>
      <c r="M49" s="112">
        <v>18.5</v>
      </c>
      <c r="N49" s="112">
        <v>3.6</v>
      </c>
      <c r="O49" s="113">
        <v>22.1</v>
      </c>
      <c r="P49" s="112">
        <v>3.6</v>
      </c>
      <c r="Q49" s="112">
        <v>3.3</v>
      </c>
      <c r="R49" s="112">
        <v>0</v>
      </c>
      <c r="S49" s="113">
        <v>6.9</v>
      </c>
      <c r="T49" s="114">
        <v>29</v>
      </c>
      <c r="U49" s="117">
        <v>29</v>
      </c>
      <c r="V49" s="135">
        <v>2.6976744186046511E-3</v>
      </c>
      <c r="W49" s="112">
        <f t="shared" si="8"/>
        <v>31</v>
      </c>
      <c r="X49" s="112">
        <f>IFERROR(INDEX(Цены_спр.[],MATCH($A49,Цены_спр.[Номенклатура],0),MATCH("Цена, руб./ед. изм.",Цены_спр.[#Headers],0)),0)</f>
        <v>183</v>
      </c>
      <c r="Y49" s="112">
        <f t="shared" si="10"/>
        <v>5.673</v>
      </c>
    </row>
    <row r="50" spans="1:25" outlineLevel="2">
      <c r="A50" s="536" t="s">
        <v>83</v>
      </c>
      <c r="B50" s="111" t="s">
        <v>104</v>
      </c>
      <c r="C50" s="112">
        <v>5</v>
      </c>
      <c r="D50" s="112">
        <v>0</v>
      </c>
      <c r="E50" s="112">
        <v>0</v>
      </c>
      <c r="F50" s="113">
        <v>5</v>
      </c>
      <c r="G50" s="112">
        <v>0</v>
      </c>
      <c r="H50" s="112">
        <v>0</v>
      </c>
      <c r="I50" s="112">
        <v>0</v>
      </c>
      <c r="J50" s="113">
        <v>0</v>
      </c>
      <c r="K50" s="114">
        <v>5</v>
      </c>
      <c r="L50" s="112">
        <v>0</v>
      </c>
      <c r="M50" s="112">
        <v>0</v>
      </c>
      <c r="N50" s="112">
        <v>0</v>
      </c>
      <c r="O50" s="113">
        <v>0</v>
      </c>
      <c r="P50" s="112">
        <v>0</v>
      </c>
      <c r="Q50" s="112">
        <v>0</v>
      </c>
      <c r="R50" s="112">
        <v>0</v>
      </c>
      <c r="S50" s="113">
        <v>0</v>
      </c>
      <c r="T50" s="114">
        <v>0</v>
      </c>
      <c r="U50" s="117">
        <v>5</v>
      </c>
      <c r="V50" s="135">
        <v>4.6511627906976747E-4</v>
      </c>
      <c r="W50" s="112">
        <f t="shared" si="8"/>
        <v>6</v>
      </c>
      <c r="X50" s="112">
        <f>IFERROR(INDEX(Цены_спр.[],MATCH($A50,Цены_спр.[Номенклатура],0),MATCH("Цена, руб./ед. изм.",Цены_спр.[#Headers],0)),0)</f>
        <v>165</v>
      </c>
      <c r="Y50" s="112">
        <f t="shared" si="10"/>
        <v>0.99</v>
      </c>
    </row>
    <row r="51" spans="1:25" outlineLevel="2">
      <c r="A51" s="536" t="s">
        <v>84</v>
      </c>
      <c r="B51" s="111" t="s">
        <v>104</v>
      </c>
      <c r="C51" s="112">
        <v>0.55000000000000004</v>
      </c>
      <c r="D51" s="112">
        <v>0</v>
      </c>
      <c r="E51" s="112">
        <v>0</v>
      </c>
      <c r="F51" s="113">
        <v>0.55000000000000004</v>
      </c>
      <c r="G51" s="112">
        <v>0</v>
      </c>
      <c r="H51" s="112">
        <v>0</v>
      </c>
      <c r="I51" s="112">
        <v>0</v>
      </c>
      <c r="J51" s="113">
        <v>0</v>
      </c>
      <c r="K51" s="114">
        <v>0.55000000000000004</v>
      </c>
      <c r="L51" s="112">
        <v>0</v>
      </c>
      <c r="M51" s="112">
        <v>0</v>
      </c>
      <c r="N51" s="112">
        <v>0</v>
      </c>
      <c r="O51" s="113">
        <v>0</v>
      </c>
      <c r="P51" s="112">
        <v>0</v>
      </c>
      <c r="Q51" s="112">
        <v>0.4</v>
      </c>
      <c r="R51" s="112">
        <v>0</v>
      </c>
      <c r="S51" s="113">
        <v>0.4</v>
      </c>
      <c r="T51" s="114">
        <v>0.4</v>
      </c>
      <c r="U51" s="117">
        <v>0.95000000000000007</v>
      </c>
      <c r="V51" s="135">
        <v>8.8372093023255819E-5</v>
      </c>
      <c r="W51" s="112">
        <f t="shared" si="8"/>
        <v>2</v>
      </c>
      <c r="X51" s="112">
        <f>IFERROR(INDEX(Цены_спр.[],MATCH($A51,Цены_спр.[Номенклатура],0),MATCH("Цена, руб./ед. изм.",Цены_спр.[#Headers],0)),0)</f>
        <v>6300</v>
      </c>
      <c r="Y51" s="112">
        <f t="shared" si="10"/>
        <v>12.6</v>
      </c>
    </row>
    <row r="52" spans="1:25" outlineLevel="2">
      <c r="A52" s="536" t="s">
        <v>23</v>
      </c>
      <c r="B52" s="111" t="s">
        <v>105</v>
      </c>
      <c r="C52" s="112">
        <v>0.5</v>
      </c>
      <c r="D52" s="112">
        <v>0</v>
      </c>
      <c r="E52" s="112">
        <v>0</v>
      </c>
      <c r="F52" s="113">
        <v>0.5</v>
      </c>
      <c r="G52" s="112">
        <v>1.4</v>
      </c>
      <c r="H52" s="112">
        <v>0</v>
      </c>
      <c r="I52" s="112">
        <v>0</v>
      </c>
      <c r="J52" s="113">
        <v>1.4</v>
      </c>
      <c r="K52" s="114">
        <v>1.9</v>
      </c>
      <c r="L52" s="112">
        <v>0</v>
      </c>
      <c r="M52" s="112">
        <v>0</v>
      </c>
      <c r="N52" s="112">
        <v>0</v>
      </c>
      <c r="O52" s="113">
        <v>0</v>
      </c>
      <c r="P52" s="112">
        <v>0</v>
      </c>
      <c r="Q52" s="112">
        <v>0</v>
      </c>
      <c r="R52" s="112">
        <v>0</v>
      </c>
      <c r="S52" s="113">
        <v>0</v>
      </c>
      <c r="T52" s="114">
        <v>0</v>
      </c>
      <c r="U52" s="117">
        <v>1.9</v>
      </c>
      <c r="V52" s="135">
        <v>1.7674418604651161E-4</v>
      </c>
      <c r="W52" s="112">
        <f t="shared" si="8"/>
        <v>3</v>
      </c>
      <c r="X52" s="112">
        <f>IFERROR(INDEX(Цены_спр.[],MATCH($A52,Цены_спр.[Номенклатура],0),MATCH("Цена, руб./ед. изм.",Цены_спр.[#Headers],0)),0)</f>
        <v>1584.69</v>
      </c>
      <c r="Y52" s="112">
        <f t="shared" si="10"/>
        <v>4.7540699999999996</v>
      </c>
    </row>
    <row r="53" spans="1:25" outlineLevel="2">
      <c r="A53" s="536" t="s">
        <v>85</v>
      </c>
      <c r="B53" s="111" t="s">
        <v>104</v>
      </c>
      <c r="C53" s="112">
        <v>0.9</v>
      </c>
      <c r="D53" s="112">
        <v>0</v>
      </c>
      <c r="E53" s="112">
        <v>0</v>
      </c>
      <c r="F53" s="113">
        <v>0.9</v>
      </c>
      <c r="G53" s="112">
        <v>0</v>
      </c>
      <c r="H53" s="112">
        <v>0</v>
      </c>
      <c r="I53" s="112">
        <v>0</v>
      </c>
      <c r="J53" s="113">
        <v>0</v>
      </c>
      <c r="K53" s="114">
        <v>0.9</v>
      </c>
      <c r="L53" s="112">
        <v>0</v>
      </c>
      <c r="M53" s="112">
        <v>0</v>
      </c>
      <c r="N53" s="112">
        <v>0</v>
      </c>
      <c r="O53" s="113">
        <v>0</v>
      </c>
      <c r="P53" s="112">
        <v>0</v>
      </c>
      <c r="Q53" s="112">
        <v>0</v>
      </c>
      <c r="R53" s="112">
        <v>0</v>
      </c>
      <c r="S53" s="113">
        <v>0</v>
      </c>
      <c r="T53" s="114">
        <v>0</v>
      </c>
      <c r="U53" s="117">
        <v>0.9</v>
      </c>
      <c r="V53" s="135">
        <v>8.3720930232558143E-5</v>
      </c>
      <c r="W53" s="112">
        <f t="shared" si="8"/>
        <v>1</v>
      </c>
      <c r="X53" s="112">
        <f>IFERROR(INDEX(Цены_спр.[],MATCH($A53,Цены_спр.[Номенклатура],0),MATCH("Цена, руб./ед. изм.",Цены_спр.[#Headers],0)),0)</f>
        <v>4300</v>
      </c>
      <c r="Y53" s="112">
        <f t="shared" si="10"/>
        <v>4.3</v>
      </c>
    </row>
    <row r="54" spans="1:25" outlineLevel="2">
      <c r="A54" s="536" t="s">
        <v>86</v>
      </c>
      <c r="B54" s="111" t="s">
        <v>18</v>
      </c>
      <c r="C54" s="112">
        <v>0.6</v>
      </c>
      <c r="D54" s="112">
        <v>0.16</v>
      </c>
      <c r="E54" s="112">
        <v>0</v>
      </c>
      <c r="F54" s="113">
        <v>0.76</v>
      </c>
      <c r="G54" s="112">
        <v>0</v>
      </c>
      <c r="H54" s="112">
        <v>0</v>
      </c>
      <c r="I54" s="112">
        <v>0</v>
      </c>
      <c r="J54" s="113">
        <v>0</v>
      </c>
      <c r="K54" s="114">
        <v>0.76</v>
      </c>
      <c r="L54" s="112">
        <v>0</v>
      </c>
      <c r="M54" s="112">
        <v>0.18</v>
      </c>
      <c r="N54" s="112">
        <v>0.18</v>
      </c>
      <c r="O54" s="113">
        <v>0.36</v>
      </c>
      <c r="P54" s="112">
        <v>0.2</v>
      </c>
      <c r="Q54" s="112">
        <v>0.16</v>
      </c>
      <c r="R54" s="112">
        <v>0</v>
      </c>
      <c r="S54" s="113">
        <v>0.36</v>
      </c>
      <c r="T54" s="114">
        <v>0.72</v>
      </c>
      <c r="U54" s="117">
        <v>1.48</v>
      </c>
      <c r="V54" s="135">
        <v>1.3767441860465117E-4</v>
      </c>
      <c r="W54" s="112">
        <f t="shared" si="8"/>
        <v>2</v>
      </c>
      <c r="X54" s="112">
        <f>IFERROR(INDEX(Цены_спр.[],MATCH($A54,Цены_спр.[Номенклатура],0),MATCH("Цена, руб./ед. изм.",Цены_спр.[#Headers],0)),0)</f>
        <v>11650</v>
      </c>
      <c r="Y54" s="112">
        <f t="shared" si="10"/>
        <v>23.3</v>
      </c>
    </row>
    <row r="55" spans="1:25" outlineLevel="2">
      <c r="A55" s="536" t="s">
        <v>87</v>
      </c>
      <c r="B55" s="111" t="s">
        <v>104</v>
      </c>
      <c r="C55" s="112">
        <v>0.8</v>
      </c>
      <c r="D55" s="112">
        <v>0.6</v>
      </c>
      <c r="E55" s="112">
        <v>0</v>
      </c>
      <c r="F55" s="113">
        <v>1.4</v>
      </c>
      <c r="G55" s="112">
        <v>0</v>
      </c>
      <c r="H55" s="112">
        <v>0</v>
      </c>
      <c r="I55" s="112">
        <v>0</v>
      </c>
      <c r="J55" s="113">
        <v>0</v>
      </c>
      <c r="K55" s="114">
        <v>1.4</v>
      </c>
      <c r="L55" s="112">
        <v>0</v>
      </c>
      <c r="M55" s="112">
        <v>0</v>
      </c>
      <c r="N55" s="112">
        <v>0</v>
      </c>
      <c r="O55" s="113">
        <v>0</v>
      </c>
      <c r="P55" s="112">
        <v>0</v>
      </c>
      <c r="Q55" s="112">
        <v>0</v>
      </c>
      <c r="R55" s="112">
        <v>0</v>
      </c>
      <c r="S55" s="113">
        <v>0</v>
      </c>
      <c r="T55" s="114">
        <v>0</v>
      </c>
      <c r="U55" s="117">
        <v>1.4</v>
      </c>
      <c r="V55" s="135">
        <v>1.3023255813953487E-4</v>
      </c>
      <c r="W55" s="112">
        <f t="shared" si="8"/>
        <v>2</v>
      </c>
      <c r="X55" s="112">
        <f>IFERROR(INDEX(Цены_спр.[],MATCH($A55,Цены_спр.[Номенклатура],0),MATCH("Цена, руб./ед. изм.",Цены_спр.[#Headers],0)),0)</f>
        <v>4750</v>
      </c>
      <c r="Y55" s="112">
        <f t="shared" si="10"/>
        <v>9.5</v>
      </c>
    </row>
    <row r="56" spans="1:25" outlineLevel="2">
      <c r="A56" s="536" t="s">
        <v>88</v>
      </c>
      <c r="B56" s="111" t="s">
        <v>104</v>
      </c>
      <c r="C56" s="112">
        <v>1.4</v>
      </c>
      <c r="D56" s="112">
        <v>0.3</v>
      </c>
      <c r="E56" s="112">
        <v>0</v>
      </c>
      <c r="F56" s="113">
        <v>1.7</v>
      </c>
      <c r="G56" s="112">
        <v>0</v>
      </c>
      <c r="H56" s="112">
        <v>0</v>
      </c>
      <c r="I56" s="112">
        <v>0</v>
      </c>
      <c r="J56" s="113">
        <v>0</v>
      </c>
      <c r="K56" s="114">
        <v>1.7</v>
      </c>
      <c r="L56" s="112">
        <v>0</v>
      </c>
      <c r="M56" s="112">
        <v>1.1000000000000001</v>
      </c>
      <c r="N56" s="112">
        <v>0.7</v>
      </c>
      <c r="O56" s="113">
        <v>1.8</v>
      </c>
      <c r="P56" s="112">
        <v>0.8</v>
      </c>
      <c r="Q56" s="112">
        <v>0.6</v>
      </c>
      <c r="R56" s="112">
        <v>0</v>
      </c>
      <c r="S56" s="113">
        <v>1.4</v>
      </c>
      <c r="T56" s="114">
        <v>3.2</v>
      </c>
      <c r="U56" s="117">
        <v>4.9000000000000004</v>
      </c>
      <c r="V56" s="135">
        <v>4.5581395348837214E-4</v>
      </c>
      <c r="W56" s="112">
        <f t="shared" si="8"/>
        <v>6</v>
      </c>
      <c r="X56" s="112">
        <f>IFERROR(INDEX(Цены_спр.[],MATCH($A56,Цены_спр.[Номенклатура],0),MATCH("Цена, руб./ед. изм.",Цены_спр.[#Headers],0)),0)</f>
        <v>867</v>
      </c>
      <c r="Y56" s="112">
        <f t="shared" si="10"/>
        <v>5.202</v>
      </c>
    </row>
    <row r="57" spans="1:25" outlineLevel="2">
      <c r="A57" s="536" t="s">
        <v>89</v>
      </c>
      <c r="B57" s="111" t="s">
        <v>105</v>
      </c>
      <c r="C57" s="112">
        <v>0</v>
      </c>
      <c r="D57" s="112">
        <v>1</v>
      </c>
      <c r="E57" s="112">
        <v>1.5</v>
      </c>
      <c r="F57" s="113">
        <v>2.5</v>
      </c>
      <c r="G57" s="112">
        <v>0</v>
      </c>
      <c r="H57" s="112">
        <v>0</v>
      </c>
      <c r="I57" s="112">
        <v>0</v>
      </c>
      <c r="J57" s="113">
        <v>0</v>
      </c>
      <c r="K57" s="114">
        <v>2.5</v>
      </c>
      <c r="L57" s="112">
        <v>0</v>
      </c>
      <c r="M57" s="112">
        <v>2.5</v>
      </c>
      <c r="N57" s="112">
        <v>1</v>
      </c>
      <c r="O57" s="113">
        <v>3.5</v>
      </c>
      <c r="P57" s="112">
        <v>2</v>
      </c>
      <c r="Q57" s="112">
        <v>2</v>
      </c>
      <c r="R57" s="112">
        <v>0</v>
      </c>
      <c r="S57" s="113">
        <v>4</v>
      </c>
      <c r="T57" s="114">
        <v>7.5</v>
      </c>
      <c r="U57" s="117">
        <v>10</v>
      </c>
      <c r="V57" s="135">
        <v>9.3023255813953494E-4</v>
      </c>
      <c r="W57" s="112">
        <f t="shared" si="8"/>
        <v>11</v>
      </c>
      <c r="X57" s="112">
        <f>IFERROR(INDEX(Цены_спр.[],MATCH($A57,Цены_спр.[Номенклатура],0),MATCH("Цена, руб./ед. изм.",Цены_спр.[#Headers],0)),0)</f>
        <v>1410</v>
      </c>
      <c r="Y57" s="112">
        <f t="shared" si="10"/>
        <v>15.51</v>
      </c>
    </row>
    <row r="58" spans="1:25" outlineLevel="2">
      <c r="A58" s="536" t="s">
        <v>99</v>
      </c>
      <c r="B58" s="111" t="s">
        <v>18</v>
      </c>
      <c r="C58" s="112">
        <v>8</v>
      </c>
      <c r="D58" s="112">
        <v>0</v>
      </c>
      <c r="E58" s="112">
        <v>0</v>
      </c>
      <c r="F58" s="113">
        <v>8</v>
      </c>
      <c r="G58" s="112">
        <v>0</v>
      </c>
      <c r="H58" s="112">
        <v>0</v>
      </c>
      <c r="I58" s="112">
        <v>0</v>
      </c>
      <c r="J58" s="113">
        <v>0</v>
      </c>
      <c r="K58" s="114">
        <v>8</v>
      </c>
      <c r="L58" s="112">
        <v>0</v>
      </c>
      <c r="M58" s="112">
        <v>0</v>
      </c>
      <c r="N58" s="112">
        <v>0</v>
      </c>
      <c r="O58" s="113">
        <v>0</v>
      </c>
      <c r="P58" s="112">
        <v>0</v>
      </c>
      <c r="Q58" s="112">
        <v>0</v>
      </c>
      <c r="R58" s="112">
        <v>0</v>
      </c>
      <c r="S58" s="113">
        <v>0</v>
      </c>
      <c r="T58" s="114">
        <v>0</v>
      </c>
      <c r="U58" s="117">
        <v>8</v>
      </c>
      <c r="V58" s="135">
        <v>7.4418604651162786E-4</v>
      </c>
      <c r="W58" s="112">
        <f t="shared" si="8"/>
        <v>9</v>
      </c>
      <c r="X58" s="112">
        <f>IFERROR(INDEX(Цены_спр.[],MATCH($A58,Цены_спр.[Номенклатура],0),MATCH("Цена, руб./ед. изм.",Цены_спр.[#Headers],0)),0)</f>
        <v>1200</v>
      </c>
      <c r="Y58" s="112">
        <f t="shared" si="10"/>
        <v>10.8</v>
      </c>
    </row>
    <row r="59" spans="1:25" outlineLevel="2">
      <c r="A59" s="536" t="s">
        <v>75</v>
      </c>
      <c r="B59" s="111" t="s">
        <v>104</v>
      </c>
      <c r="C59" s="112">
        <v>1.8</v>
      </c>
      <c r="D59" s="112">
        <v>0.7</v>
      </c>
      <c r="E59" s="112">
        <v>0</v>
      </c>
      <c r="F59" s="113">
        <v>2.5</v>
      </c>
      <c r="G59" s="112">
        <v>0</v>
      </c>
      <c r="H59" s="112">
        <v>0</v>
      </c>
      <c r="I59" s="112">
        <v>0</v>
      </c>
      <c r="J59" s="113">
        <v>0</v>
      </c>
      <c r="K59" s="114">
        <v>2.5</v>
      </c>
      <c r="L59" s="112">
        <v>0</v>
      </c>
      <c r="M59" s="112">
        <v>0</v>
      </c>
      <c r="N59" s="112">
        <v>0</v>
      </c>
      <c r="O59" s="113">
        <v>0</v>
      </c>
      <c r="P59" s="112">
        <v>0.2</v>
      </c>
      <c r="Q59" s="112">
        <v>0</v>
      </c>
      <c r="R59" s="112">
        <v>0</v>
      </c>
      <c r="S59" s="113">
        <v>0.2</v>
      </c>
      <c r="T59" s="114">
        <v>0.2</v>
      </c>
      <c r="U59" s="117">
        <v>2.7</v>
      </c>
      <c r="V59" s="135">
        <v>2.5116279069767441E-4</v>
      </c>
      <c r="W59" s="112">
        <f t="shared" si="8"/>
        <v>3</v>
      </c>
      <c r="X59" s="112">
        <f>IFERROR(INDEX(Цены_спр.[],MATCH($A59,Цены_спр.[Номенклатура],0),MATCH("Цена, руб./ед. изм.",Цены_спр.[#Headers],0)),0)</f>
        <v>3771.45</v>
      </c>
      <c r="Y59" s="112">
        <f t="shared" si="10"/>
        <v>11.314349999999999</v>
      </c>
    </row>
    <row r="60" spans="1:25" outlineLevel="2">
      <c r="A60" s="536" t="s">
        <v>100</v>
      </c>
      <c r="B60" s="111" t="s">
        <v>104</v>
      </c>
      <c r="C60" s="112">
        <v>0.1</v>
      </c>
      <c r="D60" s="112">
        <v>0</v>
      </c>
      <c r="E60" s="112">
        <v>0</v>
      </c>
      <c r="F60" s="113">
        <v>0.1</v>
      </c>
      <c r="G60" s="112">
        <v>0</v>
      </c>
      <c r="H60" s="112">
        <v>0</v>
      </c>
      <c r="I60" s="112">
        <v>0</v>
      </c>
      <c r="J60" s="113">
        <v>0</v>
      </c>
      <c r="K60" s="114">
        <v>0.1</v>
      </c>
      <c r="L60" s="112">
        <v>0</v>
      </c>
      <c r="M60" s="112">
        <v>0</v>
      </c>
      <c r="N60" s="112">
        <v>0</v>
      </c>
      <c r="O60" s="113">
        <v>0</v>
      </c>
      <c r="P60" s="112">
        <v>0</v>
      </c>
      <c r="Q60" s="112">
        <v>0</v>
      </c>
      <c r="R60" s="112">
        <v>0</v>
      </c>
      <c r="S60" s="113">
        <v>0</v>
      </c>
      <c r="T60" s="114">
        <v>0</v>
      </c>
      <c r="U60" s="117">
        <v>0.1</v>
      </c>
      <c r="V60" s="135">
        <v>9.3023255813953486E-6</v>
      </c>
      <c r="W60" s="112">
        <f t="shared" si="8"/>
        <v>1</v>
      </c>
      <c r="X60" s="112">
        <f>IFERROR(INDEX(Цены_спр.[],MATCH($A60,Цены_спр.[Номенклатура],0),MATCH("Цена, руб./ед. изм.",Цены_спр.[#Headers],0)),0)</f>
        <v>9486</v>
      </c>
      <c r="Y60" s="112">
        <f t="shared" si="10"/>
        <v>9.4860000000000007</v>
      </c>
    </row>
    <row r="61" spans="1:25" outlineLevel="2">
      <c r="A61" s="536" t="s">
        <v>90</v>
      </c>
      <c r="B61" s="111" t="s">
        <v>104</v>
      </c>
      <c r="C61" s="112">
        <v>7.0000000000000007E-2</v>
      </c>
      <c r="D61" s="112">
        <v>0</v>
      </c>
      <c r="E61" s="112">
        <v>0</v>
      </c>
      <c r="F61" s="113">
        <v>7.0000000000000007E-2</v>
      </c>
      <c r="G61" s="112">
        <v>0</v>
      </c>
      <c r="H61" s="112">
        <v>0</v>
      </c>
      <c r="I61" s="112">
        <v>0</v>
      </c>
      <c r="J61" s="113">
        <v>0</v>
      </c>
      <c r="K61" s="114">
        <v>7.0000000000000007E-2</v>
      </c>
      <c r="L61" s="112">
        <v>0</v>
      </c>
      <c r="M61" s="112">
        <v>0.21199999999999999</v>
      </c>
      <c r="N61" s="112">
        <v>2.3E-2</v>
      </c>
      <c r="O61" s="113">
        <v>0.23499999999999999</v>
      </c>
      <c r="P61" s="112">
        <v>0</v>
      </c>
      <c r="Q61" s="112">
        <v>0</v>
      </c>
      <c r="R61" s="112">
        <v>0</v>
      </c>
      <c r="S61" s="113">
        <v>0</v>
      </c>
      <c r="T61" s="114">
        <v>0.23499999999999999</v>
      </c>
      <c r="U61" s="117">
        <v>0.30499999999999999</v>
      </c>
      <c r="V61" s="135">
        <v>2.8372093023255815E-5</v>
      </c>
      <c r="W61" s="112">
        <f t="shared" si="8"/>
        <v>1</v>
      </c>
      <c r="X61" s="112">
        <f>IFERROR(INDEX(Цены_спр.[],MATCH($A61,Цены_спр.[Номенклатура],0),MATCH("Цена, руб./ед. изм.",Цены_спр.[#Headers],0)),0)</f>
        <v>5500</v>
      </c>
      <c r="Y61" s="112">
        <f t="shared" si="10"/>
        <v>5.5</v>
      </c>
    </row>
    <row r="62" spans="1:25" outlineLevel="2">
      <c r="A62" s="536" t="s">
        <v>91</v>
      </c>
      <c r="B62" s="111" t="s">
        <v>105</v>
      </c>
      <c r="C62" s="112">
        <v>0</v>
      </c>
      <c r="D62" s="112">
        <v>0</v>
      </c>
      <c r="E62" s="112">
        <v>0</v>
      </c>
      <c r="F62" s="113">
        <v>0</v>
      </c>
      <c r="G62" s="112">
        <v>0</v>
      </c>
      <c r="H62" s="112">
        <v>0</v>
      </c>
      <c r="I62" s="112">
        <v>0</v>
      </c>
      <c r="J62" s="113">
        <v>0</v>
      </c>
      <c r="K62" s="114">
        <v>0</v>
      </c>
      <c r="L62" s="112">
        <v>0</v>
      </c>
      <c r="M62" s="112">
        <v>0</v>
      </c>
      <c r="N62" s="112">
        <v>0</v>
      </c>
      <c r="O62" s="113">
        <v>0</v>
      </c>
      <c r="P62" s="112">
        <v>3.5000000000000003E-2</v>
      </c>
      <c r="Q62" s="112">
        <v>0.04</v>
      </c>
      <c r="R62" s="112">
        <v>0</v>
      </c>
      <c r="S62" s="113">
        <v>7.5000000000000011E-2</v>
      </c>
      <c r="T62" s="114">
        <v>7.5000000000000011E-2</v>
      </c>
      <c r="U62" s="117">
        <v>7.5000000000000011E-2</v>
      </c>
      <c r="V62" s="135">
        <v>6.9767441860465127E-6</v>
      </c>
      <c r="W62" s="112">
        <f t="shared" si="8"/>
        <v>1</v>
      </c>
      <c r="X62" s="112">
        <f>IFERROR(INDEX(Цены_спр.[],MATCH($A62,Цены_спр.[Номенклатура],0),MATCH("Цена, руб./ед. изм.",Цены_спр.[#Headers],0)),0)</f>
        <v>11000</v>
      </c>
      <c r="Y62" s="112">
        <f t="shared" si="10"/>
        <v>11</v>
      </c>
    </row>
    <row r="63" spans="1:25" outlineLevel="1">
      <c r="A63" s="534" t="s">
        <v>247</v>
      </c>
      <c r="B63" s="532"/>
      <c r="C63" s="533">
        <v>24.120000000000005</v>
      </c>
      <c r="D63" s="533">
        <v>4.66</v>
      </c>
      <c r="E63" s="533">
        <v>3</v>
      </c>
      <c r="F63" s="533">
        <v>31.78</v>
      </c>
      <c r="G63" s="533">
        <v>1.5999999999999999</v>
      </c>
      <c r="H63" s="533">
        <v>0</v>
      </c>
      <c r="I63" s="533">
        <v>0</v>
      </c>
      <c r="J63" s="533">
        <v>1.5999999999999999</v>
      </c>
      <c r="K63" s="533">
        <v>33.380000000000003</v>
      </c>
      <c r="L63" s="533">
        <v>0</v>
      </c>
      <c r="M63" s="533">
        <v>26.492000000000001</v>
      </c>
      <c r="N63" s="533">
        <v>6.9029999999999996</v>
      </c>
      <c r="O63" s="533">
        <v>33.394999999999996</v>
      </c>
      <c r="P63" s="533">
        <v>9.5150000000000006</v>
      </c>
      <c r="Q63" s="533">
        <v>8.86</v>
      </c>
      <c r="R63" s="533">
        <v>0</v>
      </c>
      <c r="S63" s="533">
        <v>18.375</v>
      </c>
      <c r="T63" s="533">
        <v>51.77</v>
      </c>
      <c r="U63" s="533">
        <v>85.15</v>
      </c>
      <c r="V63" s="533"/>
      <c r="W63" s="533"/>
      <c r="X63" s="533"/>
      <c r="Y63" s="533">
        <f>SUM(Y64)</f>
        <v>567.68950000000007</v>
      </c>
    </row>
    <row r="64" spans="1:25" ht="36.75" outlineLevel="2">
      <c r="A64" s="536" t="s">
        <v>337</v>
      </c>
      <c r="B64" s="111" t="s">
        <v>103</v>
      </c>
      <c r="C64" s="112"/>
      <c r="D64" s="112"/>
      <c r="E64" s="112"/>
      <c r="F64" s="113"/>
      <c r="G64" s="112"/>
      <c r="H64" s="112"/>
      <c r="I64" s="112"/>
      <c r="J64" s="113"/>
      <c r="K64" s="114"/>
      <c r="L64" s="112"/>
      <c r="M64" s="112"/>
      <c r="N64" s="112"/>
      <c r="O64" s="113"/>
      <c r="P64" s="112"/>
      <c r="Q64" s="112"/>
      <c r="R64" s="112"/>
      <c r="S64" s="113"/>
      <c r="T64" s="114"/>
      <c r="U64" s="117"/>
      <c r="V64" s="135"/>
      <c r="W64" s="112">
        <f>W6*1000/10</f>
        <v>19575.500000000004</v>
      </c>
      <c r="X64" s="112">
        <f>IFERROR(INDEX(Цены_спр.[],MATCH($A64,Цены_спр.[Номенклатура],0),MATCH("Цена, руб./ед. изм.",Цены_спр.[#Headers],0)),0)</f>
        <v>29</v>
      </c>
      <c r="Y64" s="112">
        <f t="shared" si="10"/>
        <v>567.68950000000007</v>
      </c>
    </row>
    <row r="65" spans="1:25" outlineLevel="1">
      <c r="A65" s="534" t="s">
        <v>401</v>
      </c>
      <c r="B65" s="532"/>
      <c r="C65" s="533"/>
      <c r="D65" s="533"/>
      <c r="E65" s="533"/>
      <c r="F65" s="533"/>
      <c r="G65" s="533"/>
      <c r="H65" s="533"/>
      <c r="I65" s="533"/>
      <c r="J65" s="533"/>
      <c r="K65" s="533"/>
      <c r="L65" s="533"/>
      <c r="M65" s="533"/>
      <c r="N65" s="533"/>
      <c r="O65" s="533"/>
      <c r="P65" s="533"/>
      <c r="Q65" s="533"/>
      <c r="R65" s="533"/>
      <c r="S65" s="533"/>
      <c r="T65" s="533"/>
      <c r="U65" s="533"/>
      <c r="V65" s="533"/>
      <c r="W65" s="533"/>
      <c r="X65" s="533"/>
      <c r="Y65" s="533"/>
    </row>
    <row r="66" spans="1:25" outlineLevel="1">
      <c r="A66" s="534" t="s">
        <v>116</v>
      </c>
      <c r="B66" s="532" t="s">
        <v>404</v>
      </c>
      <c r="C66" s="533"/>
      <c r="D66" s="533"/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>
        <v>147405</v>
      </c>
      <c r="X66" s="533">
        <f>IFERROR(INDEX(Цены_спр.[],MATCH($A66,Цены_спр.[Номенклатура],0),MATCH("Цена, руб./ед. изм.",Цены_спр.[#Headers],0)),0)</f>
        <v>8.64</v>
      </c>
      <c r="Y66" s="533">
        <f>W66*X66/1000</f>
        <v>1273.5792000000001</v>
      </c>
    </row>
    <row r="67" spans="1:25" outlineLevel="1">
      <c r="A67" s="534" t="s">
        <v>310</v>
      </c>
      <c r="B67" s="532" t="s">
        <v>405</v>
      </c>
      <c r="C67" s="533"/>
      <c r="D67" s="533"/>
      <c r="E67" s="533"/>
      <c r="F67" s="533"/>
      <c r="G67" s="533"/>
      <c r="H67" s="533"/>
      <c r="I67" s="533"/>
      <c r="J67" s="533"/>
      <c r="K67" s="533"/>
      <c r="L67" s="533"/>
      <c r="M67" s="533"/>
      <c r="N67" s="533"/>
      <c r="O67" s="533"/>
      <c r="P67" s="533"/>
      <c r="Q67" s="533"/>
      <c r="R67" s="533"/>
      <c r="S67" s="533"/>
      <c r="T67" s="533"/>
      <c r="U67" s="533"/>
      <c r="V67" s="533"/>
      <c r="W67" s="533">
        <v>5000</v>
      </c>
      <c r="X67" s="533">
        <f>IFERROR(INDEX(Цены_спр.[],MATCH("Сетка для тюкования",Цены_спр.[Номенклатура],0),MATCH("Цена, руб./ед. изм.",Цены_спр.[#Headers],0)),0)</f>
        <v>100</v>
      </c>
      <c r="Y67" s="533">
        <f>W67*X67/1000</f>
        <v>500</v>
      </c>
    </row>
    <row r="68" spans="1:25" outlineLevel="1">
      <c r="A68" s="534" t="s">
        <v>402</v>
      </c>
      <c r="B68" s="532" t="s">
        <v>406</v>
      </c>
      <c r="C68" s="533"/>
      <c r="D68" s="533"/>
      <c r="E68" s="533"/>
      <c r="F68" s="533"/>
      <c r="G68" s="533"/>
      <c r="H68" s="533"/>
      <c r="I68" s="533"/>
      <c r="J68" s="533"/>
      <c r="K68" s="533"/>
      <c r="L68" s="533"/>
      <c r="M68" s="533"/>
      <c r="N68" s="533"/>
      <c r="O68" s="533"/>
      <c r="P68" s="533"/>
      <c r="Q68" s="533"/>
      <c r="R68" s="533"/>
      <c r="S68" s="533"/>
      <c r="T68" s="533"/>
      <c r="U68" s="533"/>
      <c r="V68" s="533"/>
      <c r="W68" s="533"/>
      <c r="X68" s="533"/>
      <c r="Y68" s="533">
        <v>3200</v>
      </c>
    </row>
    <row r="69" spans="1:25" ht="30" outlineLevel="1">
      <c r="A69" s="534" t="s">
        <v>403</v>
      </c>
      <c r="B69" s="532"/>
      <c r="C69" s="533"/>
      <c r="D69" s="533"/>
      <c r="E69" s="533"/>
      <c r="F69" s="533"/>
      <c r="G69" s="533"/>
      <c r="H69" s="533"/>
      <c r="I69" s="533"/>
      <c r="J69" s="533"/>
      <c r="K69" s="533"/>
      <c r="L69" s="533"/>
      <c r="M69" s="533"/>
      <c r="N69" s="533"/>
      <c r="O69" s="533"/>
      <c r="P69" s="533"/>
      <c r="Q69" s="533"/>
      <c r="R69" s="533"/>
      <c r="S69" s="533"/>
      <c r="T69" s="533"/>
      <c r="U69" s="533"/>
      <c r="V69" s="533"/>
      <c r="W69" s="533"/>
      <c r="X69" s="533"/>
      <c r="Y69" s="533"/>
    </row>
    <row r="71" spans="1:25" ht="26.25" thickBot="1">
      <c r="A71" s="538" t="s">
        <v>16</v>
      </c>
      <c r="B71" s="6"/>
      <c r="C71" s="622" t="s">
        <v>52</v>
      </c>
      <c r="D71" s="622"/>
      <c r="E71" s="622"/>
      <c r="F71" s="622"/>
      <c r="G71" s="622"/>
      <c r="H71" s="622"/>
      <c r="I71" s="622"/>
      <c r="J71" s="622"/>
      <c r="K71" s="622"/>
      <c r="L71" s="623" t="s">
        <v>53</v>
      </c>
      <c r="M71" s="623"/>
      <c r="N71" s="623"/>
      <c r="O71" s="623"/>
      <c r="P71" s="623"/>
      <c r="Q71" s="623"/>
      <c r="R71" s="623"/>
      <c r="S71" s="623"/>
      <c r="T71" s="623"/>
      <c r="U71" s="118" t="s">
        <v>157</v>
      </c>
      <c r="V71" s="127" t="s">
        <v>424</v>
      </c>
      <c r="W71" s="624" t="s">
        <v>154</v>
      </c>
      <c r="X71" s="624"/>
      <c r="Y71" s="624"/>
    </row>
    <row r="72" spans="1:25" ht="30.75" outlineLevel="1" thickBot="1">
      <c r="A72" s="74"/>
      <c r="B72" s="75" t="s">
        <v>26</v>
      </c>
      <c r="C72" s="68" t="str">
        <f t="shared" ref="C72:S72" ca="1" si="11">IF(DAY(C$1)=1,
      TEXT(C$1,"[$-ru-RU] МММ ГГ;@"),
              IF(AND(OFFSET(C68,0,-1,1,1)=DATE(YEAR(OFFSET(C68,0,-1,1,1)),12,31),
                              OFFSET(C68,0,-2,1,1)&lt;&gt;DATE(YEAR(OFFSET(C68,0,-1,1,1)),12,31)),
                         YEAR(C$1),
      ROMAN(INT((MONTH(C$1)+2)/3))&amp;" кв."&amp;YEAR(C$1)))</f>
        <v xml:space="preserve"> июл 20</v>
      </c>
      <c r="D72" s="69" t="str">
        <f t="shared" ca="1" si="11"/>
        <v xml:space="preserve"> авг 20</v>
      </c>
      <c r="E72" s="69" t="str">
        <f t="shared" ca="1" si="11"/>
        <v xml:space="preserve"> сен 20</v>
      </c>
      <c r="F72" s="70" t="str">
        <f t="shared" ca="1" si="11"/>
        <v>III кв.2020</v>
      </c>
      <c r="G72" s="69" t="str">
        <f t="shared" ca="1" si="11"/>
        <v xml:space="preserve"> окт 20</v>
      </c>
      <c r="H72" s="69" t="str">
        <f t="shared" ca="1" si="11"/>
        <v xml:space="preserve"> ноя 20</v>
      </c>
      <c r="I72" s="69" t="str">
        <f t="shared" ca="1" si="11"/>
        <v xml:space="preserve"> дек 20</v>
      </c>
      <c r="J72" s="70" t="str">
        <f t="shared" ca="1" si="11"/>
        <v>IV кв.2020</v>
      </c>
      <c r="K72" s="71" t="str">
        <f t="shared" ca="1" si="11"/>
        <v>IV кв.2020</v>
      </c>
      <c r="L72" s="68" t="str">
        <f t="shared" ca="1" si="11"/>
        <v xml:space="preserve"> янв 21</v>
      </c>
      <c r="M72" s="69" t="str">
        <f t="shared" ca="1" si="11"/>
        <v xml:space="preserve"> фев 21</v>
      </c>
      <c r="N72" s="69" t="str">
        <f t="shared" ca="1" si="11"/>
        <v xml:space="preserve"> мар 21</v>
      </c>
      <c r="O72" s="70" t="str">
        <f t="shared" ca="1" si="11"/>
        <v>I кв.2021</v>
      </c>
      <c r="P72" s="69" t="str">
        <f t="shared" ca="1" si="11"/>
        <v xml:space="preserve"> апр 21</v>
      </c>
      <c r="Q72" s="69" t="str">
        <f t="shared" ca="1" si="11"/>
        <v xml:space="preserve"> май 21</v>
      </c>
      <c r="R72" s="69" t="str">
        <f t="shared" ca="1" si="11"/>
        <v xml:space="preserve"> июн 21</v>
      </c>
      <c r="S72" s="70" t="str">
        <f t="shared" ca="1" si="11"/>
        <v>II кв.2021</v>
      </c>
      <c r="T72" s="71" t="s">
        <v>36</v>
      </c>
      <c r="U72" s="69">
        <f>COUNTIF(B69:R69,"=+")</f>
        <v>0</v>
      </c>
      <c r="V72" s="128"/>
      <c r="W72" s="69" t="s">
        <v>313</v>
      </c>
      <c r="X72" s="126" t="s">
        <v>155</v>
      </c>
      <c r="Y72" s="126" t="s">
        <v>429</v>
      </c>
    </row>
    <row r="73" spans="1:25" outlineLevel="1">
      <c r="A73" s="76" t="s">
        <v>25</v>
      </c>
      <c r="B73" s="100" t="s">
        <v>27</v>
      </c>
      <c r="C73" s="102"/>
      <c r="D73" s="103"/>
      <c r="E73" s="103"/>
      <c r="F73" s="104"/>
      <c r="G73" s="103"/>
      <c r="H73" s="103"/>
      <c r="I73" s="103"/>
      <c r="J73" s="104"/>
      <c r="K73" s="105"/>
      <c r="L73" s="102"/>
      <c r="M73" s="103"/>
      <c r="N73" s="103"/>
      <c r="O73" s="104"/>
      <c r="P73" s="103"/>
      <c r="Q73" s="103"/>
      <c r="R73" s="103"/>
      <c r="S73" s="104"/>
      <c r="T73" s="105"/>
      <c r="U73" s="103"/>
      <c r="V73" s="136"/>
      <c r="W73" s="103"/>
      <c r="X73" s="103"/>
      <c r="Y73" s="103"/>
    </row>
    <row r="74" spans="1:25" outlineLevel="1">
      <c r="A74" s="77" t="s">
        <v>48</v>
      </c>
      <c r="B74" s="72" t="s">
        <v>21</v>
      </c>
      <c r="C74" s="80"/>
      <c r="D74" s="81"/>
      <c r="E74" s="81"/>
      <c r="F74" s="81"/>
      <c r="G74" s="81"/>
      <c r="H74" s="81"/>
      <c r="I74" s="81"/>
      <c r="J74" s="81"/>
      <c r="K74" s="90"/>
      <c r="L74" s="80"/>
      <c r="M74" s="81"/>
      <c r="N74" s="81"/>
      <c r="O74" s="81"/>
      <c r="P74" s="81"/>
      <c r="Q74" s="81"/>
      <c r="R74" s="81"/>
      <c r="S74" s="81"/>
      <c r="T74" s="90"/>
      <c r="U74" s="81"/>
      <c r="V74" s="129"/>
      <c r="W74" s="81"/>
      <c r="X74" s="81"/>
      <c r="Y74" s="81"/>
    </row>
    <row r="75" spans="1:25" outlineLevel="1">
      <c r="A75" s="77" t="s">
        <v>47</v>
      </c>
      <c r="B75" s="72" t="s">
        <v>46</v>
      </c>
      <c r="C75" s="82"/>
      <c r="D75" s="83"/>
      <c r="E75" s="83"/>
      <c r="F75" s="83"/>
      <c r="G75" s="83"/>
      <c r="H75" s="83"/>
      <c r="I75" s="83"/>
      <c r="J75" s="83"/>
      <c r="K75" s="91"/>
      <c r="L75" s="82"/>
      <c r="M75" s="83"/>
      <c r="N75" s="83"/>
      <c r="O75" s="83"/>
      <c r="P75" s="83"/>
      <c r="Q75" s="83"/>
      <c r="R75" s="83"/>
      <c r="S75" s="83"/>
      <c r="T75" s="91"/>
      <c r="U75" s="83"/>
      <c r="V75" s="130"/>
      <c r="W75" s="83"/>
      <c r="X75" s="83"/>
      <c r="Y75" s="83"/>
    </row>
    <row r="76" spans="1:25" outlineLevel="1">
      <c r="A76" s="77" t="s">
        <v>50</v>
      </c>
      <c r="B76" s="72" t="s">
        <v>49</v>
      </c>
      <c r="C76" s="84"/>
      <c r="D76" s="85"/>
      <c r="E76" s="85"/>
      <c r="F76" s="85"/>
      <c r="G76" s="85"/>
      <c r="H76" s="85"/>
      <c r="I76" s="85"/>
      <c r="J76" s="85"/>
      <c r="K76" s="92"/>
      <c r="L76" s="84"/>
      <c r="M76" s="85"/>
      <c r="N76" s="85"/>
      <c r="O76" s="85"/>
      <c r="P76" s="85"/>
      <c r="Q76" s="85"/>
      <c r="R76" s="85"/>
      <c r="S76" s="85"/>
      <c r="T76" s="92"/>
      <c r="U76" s="85"/>
      <c r="V76" s="131"/>
      <c r="W76" s="85"/>
      <c r="X76" s="85"/>
      <c r="Y76" s="85"/>
    </row>
    <row r="77" spans="1:25" outlineLevel="1">
      <c r="A77" s="78" t="s">
        <v>55</v>
      </c>
      <c r="B77" s="101" t="s">
        <v>56</v>
      </c>
      <c r="C77" s="106"/>
      <c r="D77" s="107"/>
      <c r="E77" s="107"/>
      <c r="F77" s="108"/>
      <c r="G77" s="109"/>
      <c r="H77" s="107"/>
      <c r="I77" s="107"/>
      <c r="J77" s="108"/>
      <c r="K77" s="110"/>
      <c r="L77" s="106"/>
      <c r="M77" s="107"/>
      <c r="N77" s="107"/>
      <c r="O77" s="108"/>
      <c r="P77" s="109"/>
      <c r="Q77" s="107"/>
      <c r="R77" s="107"/>
      <c r="S77" s="108"/>
      <c r="T77" s="110"/>
      <c r="U77" s="107"/>
      <c r="V77" s="137"/>
      <c r="W77" s="107"/>
      <c r="X77" s="107"/>
      <c r="Y77" s="107"/>
    </row>
    <row r="78" spans="1:25" outlineLevel="1">
      <c r="A78" s="77" t="s">
        <v>51</v>
      </c>
      <c r="B78" s="73" t="s">
        <v>27</v>
      </c>
      <c r="C78" s="86"/>
      <c r="D78" s="87"/>
      <c r="E78" s="87"/>
      <c r="F78" s="88"/>
      <c r="G78" s="89"/>
      <c r="H78" s="87"/>
      <c r="I78" s="87"/>
      <c r="J78" s="88"/>
      <c r="K78" s="93"/>
      <c r="L78" s="86"/>
      <c r="M78" s="87"/>
      <c r="N78" s="87"/>
      <c r="O78" s="88"/>
      <c r="P78" s="89"/>
      <c r="Q78" s="87"/>
      <c r="R78" s="87"/>
      <c r="S78" s="88"/>
      <c r="T78" s="93"/>
      <c r="U78" s="87"/>
      <c r="V78" s="132"/>
      <c r="W78" s="87"/>
      <c r="X78" s="87"/>
      <c r="Y78" s="87"/>
    </row>
    <row r="79" spans="1:25" outlineLevel="1">
      <c r="A79" s="77" t="s">
        <v>58</v>
      </c>
      <c r="B79" s="73" t="s">
        <v>57</v>
      </c>
      <c r="C79" s="398"/>
      <c r="D79" s="399"/>
      <c r="E79" s="399"/>
      <c r="F79" s="400"/>
      <c r="G79" s="401"/>
      <c r="H79" s="399"/>
      <c r="I79" s="399"/>
      <c r="J79" s="400"/>
      <c r="K79" s="402"/>
      <c r="L79" s="398"/>
      <c r="M79" s="399"/>
      <c r="N79" s="399"/>
      <c r="O79" s="400"/>
      <c r="P79" s="401"/>
      <c r="Q79" s="399"/>
      <c r="R79" s="399"/>
      <c r="S79" s="400"/>
      <c r="T79" s="93"/>
      <c r="U79" s="87"/>
      <c r="V79" s="132"/>
      <c r="W79" s="87"/>
      <c r="X79" s="87"/>
      <c r="Y79" s="87"/>
    </row>
    <row r="80" spans="1:25" ht="15.75" outlineLevel="1" thickBot="1">
      <c r="A80" s="79" t="s">
        <v>59</v>
      </c>
      <c r="B80" s="73" t="s">
        <v>57</v>
      </c>
      <c r="C80" s="94"/>
      <c r="D80" s="95"/>
      <c r="E80" s="95"/>
      <c r="F80" s="95"/>
      <c r="G80" s="95"/>
      <c r="H80" s="95"/>
      <c r="I80" s="95"/>
      <c r="J80" s="95"/>
      <c r="K80" s="96"/>
      <c r="L80" s="97"/>
      <c r="M80" s="98"/>
      <c r="N80" s="98"/>
      <c r="O80" s="98"/>
      <c r="P80" s="98"/>
      <c r="Q80" s="95"/>
      <c r="R80" s="95"/>
      <c r="S80" s="95"/>
      <c r="T80" s="99"/>
      <c r="U80" s="95"/>
      <c r="V80" s="133"/>
      <c r="W80" s="95"/>
      <c r="X80" s="95"/>
      <c r="Y80" s="531"/>
    </row>
    <row r="81" spans="1:26" outlineLevel="1">
      <c r="C81" s="11"/>
      <c r="V81" s="138"/>
    </row>
    <row r="82" spans="1:26" outlineLevel="1">
      <c r="A82" s="316" t="s">
        <v>41</v>
      </c>
      <c r="B82" s="317"/>
      <c r="C82" s="317"/>
      <c r="D82" s="317"/>
      <c r="E82" s="317"/>
      <c r="F82" s="317"/>
      <c r="G82" s="317"/>
      <c r="H82" s="317"/>
      <c r="I82" s="317"/>
      <c r="J82" s="317"/>
      <c r="K82" s="318"/>
      <c r="L82" s="318"/>
      <c r="M82" s="318"/>
      <c r="N82" s="318"/>
      <c r="O82" s="318"/>
      <c r="P82" s="318"/>
      <c r="Q82" s="317"/>
      <c r="R82" s="317"/>
      <c r="S82" s="317"/>
      <c r="T82" s="317"/>
      <c r="U82" s="317"/>
      <c r="V82" s="317"/>
      <c r="W82" s="317"/>
      <c r="X82" s="317"/>
      <c r="Y82" s="319">
        <f>Y83+Y85+Y88+Y93+Y96+Y98+Y100</f>
        <v>291684.33999999997</v>
      </c>
    </row>
    <row r="83" spans="1:26" outlineLevel="1">
      <c r="A83" s="534" t="s">
        <v>92</v>
      </c>
      <c r="B83" s="532"/>
      <c r="C83" s="533"/>
      <c r="D83" s="533"/>
      <c r="E83" s="533"/>
      <c r="F83" s="533"/>
      <c r="G83" s="533"/>
      <c r="H83" s="533"/>
      <c r="I83" s="533"/>
      <c r="J83" s="533"/>
      <c r="K83" s="533"/>
      <c r="L83" s="533"/>
      <c r="M83" s="533"/>
      <c r="N83" s="533"/>
      <c r="O83" s="533"/>
      <c r="P83" s="533"/>
      <c r="Q83" s="533"/>
      <c r="R83" s="533"/>
      <c r="S83" s="533"/>
      <c r="T83" s="533"/>
      <c r="U83" s="533"/>
      <c r="V83" s="533"/>
      <c r="W83" s="533">
        <f>SUM(W84:W84)</f>
        <v>0</v>
      </c>
      <c r="X83" s="533">
        <f>IFERROR(Y83/W83*1000,0)</f>
        <v>0</v>
      </c>
      <c r="Y83" s="533">
        <f>SUM(Y84:Y84)</f>
        <v>37333.800000000003</v>
      </c>
    </row>
    <row r="84" spans="1:26" outlineLevel="1">
      <c r="A84" s="535" t="s">
        <v>423</v>
      </c>
      <c r="B84" s="310" t="s">
        <v>102</v>
      </c>
      <c r="C84" s="311"/>
      <c r="D84" s="311"/>
      <c r="E84" s="311"/>
      <c r="F84" s="312"/>
      <c r="G84" s="311"/>
      <c r="H84" s="311"/>
      <c r="I84" s="311"/>
      <c r="J84" s="312"/>
      <c r="K84" s="114"/>
      <c r="L84" s="311"/>
      <c r="M84" s="311"/>
      <c r="N84" s="311"/>
      <c r="O84" s="312"/>
      <c r="P84" s="311"/>
      <c r="Q84" s="311"/>
      <c r="R84" s="311"/>
      <c r="S84" s="312"/>
      <c r="T84" s="114"/>
      <c r="U84" s="117"/>
      <c r="V84" s="315">
        <v>533340</v>
      </c>
      <c r="W84" s="311"/>
      <c r="X84" s="311">
        <f>IFERROR(INDEX(Цены_спр.[],MATCH($A84,Цены_спр.[Номенклатура],0),MATCH("Цена, руб./ед. изм.",Цены_спр.[#Headers],0)),0)</f>
        <v>7.0000000000000007E-2</v>
      </c>
      <c r="Y84" s="311">
        <f>V84*X84</f>
        <v>37333.800000000003</v>
      </c>
      <c r="Z84" s="590"/>
    </row>
    <row r="85" spans="1:26" outlineLevel="1">
      <c r="A85" s="534" t="s">
        <v>45</v>
      </c>
      <c r="B85" s="532"/>
      <c r="C85" s="533"/>
      <c r="D85" s="533"/>
      <c r="E85" s="533"/>
      <c r="F85" s="533"/>
      <c r="G85" s="533"/>
      <c r="H85" s="533"/>
      <c r="I85" s="533"/>
      <c r="J85" s="533"/>
      <c r="K85" s="533"/>
      <c r="L85" s="533"/>
      <c r="M85" s="533"/>
      <c r="N85" s="533"/>
      <c r="O85" s="533"/>
      <c r="P85" s="533"/>
      <c r="Q85" s="533"/>
      <c r="R85" s="533"/>
      <c r="S85" s="533"/>
      <c r="T85" s="533"/>
      <c r="U85" s="533"/>
      <c r="V85" s="533"/>
      <c r="W85" s="533"/>
      <c r="X85" s="533"/>
      <c r="Y85" s="533">
        <f>SUM(Y86:Y87)</f>
        <v>158301</v>
      </c>
    </row>
    <row r="86" spans="1:26" outlineLevel="1">
      <c r="A86" s="535" t="s">
        <v>421</v>
      </c>
      <c r="B86" s="116"/>
      <c r="C86" s="112"/>
      <c r="D86" s="112"/>
      <c r="E86" s="112"/>
      <c r="F86" s="113"/>
      <c r="G86" s="112"/>
      <c r="H86" s="112"/>
      <c r="I86" s="112"/>
      <c r="J86" s="113"/>
      <c r="K86" s="114"/>
      <c r="L86" s="112"/>
      <c r="M86" s="112"/>
      <c r="N86" s="112"/>
      <c r="O86" s="113"/>
      <c r="P86" s="112"/>
      <c r="Q86" s="112"/>
      <c r="R86" s="112"/>
      <c r="S86" s="113"/>
      <c r="T86" s="114"/>
      <c r="U86" s="117"/>
      <c r="V86" s="589">
        <v>5.33</v>
      </c>
      <c r="W86" s="311"/>
      <c r="X86" s="112">
        <f>IFERROR(INDEX(Цены_спр.[],MATCH($A86,Цены_спр.[Номенклатура],0),MATCH("Цена, руб./ед. изм.",Цены_спр.[#Headers],0)),0)</f>
        <v>20700</v>
      </c>
      <c r="Y86" s="311">
        <f t="shared" ref="Y86:Y87" si="12">V86*X86</f>
        <v>110331</v>
      </c>
    </row>
    <row r="87" spans="1:26" outlineLevel="1">
      <c r="A87" s="535" t="s">
        <v>422</v>
      </c>
      <c r="B87" s="116"/>
      <c r="C87" s="112"/>
      <c r="D87" s="112"/>
      <c r="E87" s="112"/>
      <c r="F87" s="113"/>
      <c r="G87" s="112"/>
      <c r="H87" s="112"/>
      <c r="I87" s="112"/>
      <c r="J87" s="113"/>
      <c r="K87" s="114"/>
      <c r="L87" s="112"/>
      <c r="M87" s="112"/>
      <c r="N87" s="112"/>
      <c r="O87" s="113"/>
      <c r="P87" s="112"/>
      <c r="Q87" s="112"/>
      <c r="R87" s="112"/>
      <c r="S87" s="113"/>
      <c r="T87" s="114"/>
      <c r="U87" s="117"/>
      <c r="V87" s="589">
        <v>5.33</v>
      </c>
      <c r="W87" s="311"/>
      <c r="X87" s="112">
        <f>IFERROR(INDEX(Цены_спр.[],MATCH($A87,Цены_спр.[Номенклатура],0),MATCH("Цена, руб./ед. изм.",Цены_спр.[#Headers],0)),0)</f>
        <v>9000</v>
      </c>
      <c r="Y87" s="311">
        <f t="shared" si="12"/>
        <v>47970</v>
      </c>
    </row>
    <row r="88" spans="1:26" outlineLevel="1">
      <c r="A88" s="534" t="s">
        <v>76</v>
      </c>
      <c r="B88" s="532"/>
      <c r="C88" s="533"/>
      <c r="D88" s="533"/>
      <c r="E88" s="533"/>
      <c r="F88" s="533"/>
      <c r="G88" s="533"/>
      <c r="H88" s="533"/>
      <c r="I88" s="533"/>
      <c r="J88" s="533"/>
      <c r="K88" s="533"/>
      <c r="L88" s="533"/>
      <c r="M88" s="533"/>
      <c r="N88" s="533"/>
      <c r="O88" s="533"/>
      <c r="P88" s="533"/>
      <c r="Q88" s="533"/>
      <c r="R88" s="533"/>
      <c r="S88" s="533"/>
      <c r="T88" s="533"/>
      <c r="U88" s="533"/>
      <c r="V88" s="533"/>
      <c r="W88" s="533"/>
      <c r="X88" s="533"/>
      <c r="Y88" s="533">
        <f>SUM(Y89:Y92)</f>
        <v>38199.54</v>
      </c>
    </row>
    <row r="89" spans="1:26" outlineLevel="1">
      <c r="A89" s="535" t="s">
        <v>426</v>
      </c>
      <c r="B89" s="310"/>
      <c r="C89" s="311"/>
      <c r="D89" s="311"/>
      <c r="E89" s="311"/>
      <c r="F89" s="312"/>
      <c r="G89" s="311"/>
      <c r="H89" s="311"/>
      <c r="I89" s="311"/>
      <c r="J89" s="312"/>
      <c r="K89" s="114"/>
      <c r="L89" s="311"/>
      <c r="M89" s="311"/>
      <c r="N89" s="311"/>
      <c r="O89" s="312"/>
      <c r="P89" s="311"/>
      <c r="Q89" s="311"/>
      <c r="R89" s="311"/>
      <c r="S89" s="312"/>
      <c r="T89" s="114"/>
      <c r="U89" s="117"/>
      <c r="V89" s="589">
        <v>100</v>
      </c>
      <c r="W89" s="311"/>
      <c r="X89" s="311">
        <f>IFERROR(INDEX(Цены_спр.[],MATCH($A89,Цены_спр.[Номенклатура],0),MATCH("Цена, руб./ед. изм.",Цены_спр.[#Headers],0)),0)</f>
        <v>143</v>
      </c>
      <c r="Y89" s="311">
        <f t="shared" ref="Y89:Y92" si="13">V89*X89</f>
        <v>14300</v>
      </c>
    </row>
    <row r="90" spans="1:26" outlineLevel="1">
      <c r="A90" s="535" t="s">
        <v>308</v>
      </c>
      <c r="B90" s="314"/>
      <c r="C90" s="311"/>
      <c r="D90" s="311"/>
      <c r="E90" s="311"/>
      <c r="F90" s="312"/>
      <c r="G90" s="311"/>
      <c r="H90" s="311"/>
      <c r="I90" s="311"/>
      <c r="J90" s="312"/>
      <c r="K90" s="114"/>
      <c r="L90" s="311"/>
      <c r="M90" s="311"/>
      <c r="N90" s="311"/>
      <c r="O90" s="312"/>
      <c r="P90" s="311"/>
      <c r="Q90" s="311"/>
      <c r="R90" s="311"/>
      <c r="S90" s="312"/>
      <c r="T90" s="114"/>
      <c r="U90" s="117"/>
      <c r="V90" s="589">
        <v>14.67</v>
      </c>
      <c r="W90" s="311"/>
      <c r="X90" s="311">
        <f>IFERROR(INDEX(Цены_спр.[],MATCH($A90,Цены_спр.[Номенклатура],0),MATCH("Цена, руб./ед. изм.",Цены_спр.[#Headers],0)),0)</f>
        <v>1062</v>
      </c>
      <c r="Y90" s="311">
        <f>V90*X90</f>
        <v>15579.539999999999</v>
      </c>
    </row>
    <row r="91" spans="1:26" outlineLevel="1">
      <c r="A91" s="536" t="s">
        <v>427</v>
      </c>
      <c r="B91" s="111"/>
      <c r="C91" s="112"/>
      <c r="D91" s="112"/>
      <c r="E91" s="112"/>
      <c r="F91" s="113"/>
      <c r="G91" s="112"/>
      <c r="H91" s="112"/>
      <c r="I91" s="112"/>
      <c r="J91" s="113"/>
      <c r="K91" s="114"/>
      <c r="L91" s="112"/>
      <c r="M91" s="112"/>
      <c r="N91" s="112"/>
      <c r="O91" s="113"/>
      <c r="P91" s="112"/>
      <c r="Q91" s="112"/>
      <c r="R91" s="112"/>
      <c r="S91" s="113"/>
      <c r="T91" s="114"/>
      <c r="U91" s="117"/>
      <c r="V91" s="589">
        <v>1</v>
      </c>
      <c r="W91" s="112"/>
      <c r="X91" s="112">
        <f>IFERROR(INDEX(Цены_спр.[],MATCH($A91,Цены_спр.[Номенклатура],0),MATCH("Цена, руб./ед. изм.",Цены_спр.[#Headers],0)),0)</f>
        <v>4880</v>
      </c>
      <c r="Y91" s="112">
        <f t="shared" si="13"/>
        <v>4880</v>
      </c>
    </row>
    <row r="92" spans="1:26" outlineLevel="1">
      <c r="A92" s="536" t="s">
        <v>428</v>
      </c>
      <c r="B92" s="111"/>
      <c r="C92" s="112"/>
      <c r="D92" s="112"/>
      <c r="E92" s="112"/>
      <c r="F92" s="113"/>
      <c r="G92" s="112"/>
      <c r="H92" s="112"/>
      <c r="I92" s="112"/>
      <c r="J92" s="113"/>
      <c r="K92" s="114"/>
      <c r="L92" s="112"/>
      <c r="M92" s="112"/>
      <c r="N92" s="112"/>
      <c r="O92" s="113"/>
      <c r="P92" s="112"/>
      <c r="Q92" s="112"/>
      <c r="R92" s="112"/>
      <c r="S92" s="113"/>
      <c r="T92" s="114"/>
      <c r="U92" s="117"/>
      <c r="V92" s="589">
        <v>0.8</v>
      </c>
      <c r="W92" s="112"/>
      <c r="X92" s="112">
        <f>IFERROR(INDEX(Цены_спр.[],MATCH($A92,Цены_спр.[Номенклатура],0),MATCH("Цена, руб./ед. изм.",Цены_спр.[#Headers],0)),0)</f>
        <v>4300</v>
      </c>
      <c r="Y92" s="112">
        <f t="shared" si="13"/>
        <v>3440</v>
      </c>
    </row>
    <row r="93" spans="1:26" outlineLevel="1">
      <c r="A93" s="534" t="s">
        <v>247</v>
      </c>
      <c r="B93" s="532"/>
      <c r="C93" s="533"/>
      <c r="D93" s="533"/>
      <c r="E93" s="533"/>
      <c r="F93" s="533"/>
      <c r="G93" s="533"/>
      <c r="H93" s="533"/>
      <c r="I93" s="533"/>
      <c r="J93" s="533"/>
      <c r="K93" s="533"/>
      <c r="L93" s="533"/>
      <c r="M93" s="533"/>
      <c r="N93" s="533"/>
      <c r="O93" s="533"/>
      <c r="P93" s="533"/>
      <c r="Q93" s="533"/>
      <c r="R93" s="533"/>
      <c r="S93" s="533"/>
      <c r="T93" s="533"/>
      <c r="U93" s="533"/>
      <c r="V93" s="533"/>
      <c r="W93" s="533"/>
      <c r="X93" s="533"/>
      <c r="Y93" s="533">
        <f>SUM(Y94:Y95)</f>
        <v>21200</v>
      </c>
    </row>
    <row r="94" spans="1:26" outlineLevel="1">
      <c r="A94" s="536" t="s">
        <v>419</v>
      </c>
      <c r="B94" s="111" t="s">
        <v>103</v>
      </c>
      <c r="C94" s="112"/>
      <c r="D94" s="112"/>
      <c r="E94" s="112"/>
      <c r="F94" s="113"/>
      <c r="G94" s="112"/>
      <c r="H94" s="112"/>
      <c r="I94" s="112"/>
      <c r="J94" s="113"/>
      <c r="K94" s="114"/>
      <c r="L94" s="112"/>
      <c r="M94" s="112"/>
      <c r="N94" s="112"/>
      <c r="O94" s="113"/>
      <c r="P94" s="112"/>
      <c r="Q94" s="112"/>
      <c r="R94" s="112"/>
      <c r="S94" s="113"/>
      <c r="T94" s="114"/>
      <c r="U94" s="117"/>
      <c r="V94" s="589">
        <f>40000/30</f>
        <v>1333.3333333333333</v>
      </c>
      <c r="W94" s="112"/>
      <c r="X94" s="112">
        <f>IFERROR(INDEX(Цены_спр.[],MATCH($A94,Цены_спр.[Номенклатура],0),MATCH("Цена, руб./ед. изм.",Цены_спр.[#Headers],0)),0)</f>
        <v>13.5</v>
      </c>
      <c r="Y94" s="112">
        <f t="shared" ref="Y94:Y95" si="14">V94*X94</f>
        <v>18000</v>
      </c>
    </row>
    <row r="95" spans="1:26" outlineLevel="1">
      <c r="A95" s="536" t="s">
        <v>420</v>
      </c>
      <c r="B95" s="111" t="s">
        <v>103</v>
      </c>
      <c r="C95" s="112"/>
      <c r="D95" s="112"/>
      <c r="E95" s="112"/>
      <c r="F95" s="113"/>
      <c r="G95" s="112"/>
      <c r="H95" s="112"/>
      <c r="I95" s="112"/>
      <c r="J95" s="113"/>
      <c r="K95" s="114"/>
      <c r="L95" s="112"/>
      <c r="M95" s="112"/>
      <c r="N95" s="112"/>
      <c r="O95" s="113"/>
      <c r="P95" s="112"/>
      <c r="Q95" s="112"/>
      <c r="R95" s="112"/>
      <c r="S95" s="113"/>
      <c r="T95" s="114"/>
      <c r="U95" s="117"/>
      <c r="V95" s="589">
        <f>40/20</f>
        <v>2</v>
      </c>
      <c r="W95" s="112"/>
      <c r="X95" s="112">
        <f>IFERROR(INDEX(Цены_спр.[],MATCH($A95,Цены_спр.[Номенклатура],0),MATCH("Цена, руб./ед. изм.",Цены_спр.[#Headers],0)),0)</f>
        <v>1600</v>
      </c>
      <c r="Y95" s="112">
        <f t="shared" si="14"/>
        <v>3200</v>
      </c>
    </row>
    <row r="96" spans="1:26" outlineLevel="1">
      <c r="A96" s="534" t="s">
        <v>109</v>
      </c>
      <c r="B96" s="532"/>
      <c r="C96" s="533"/>
      <c r="D96" s="533"/>
      <c r="E96" s="533"/>
      <c r="F96" s="533"/>
      <c r="G96" s="533"/>
      <c r="H96" s="533"/>
      <c r="I96" s="533"/>
      <c r="J96" s="533"/>
      <c r="K96" s="533"/>
      <c r="L96" s="533"/>
      <c r="M96" s="533"/>
      <c r="N96" s="533"/>
      <c r="O96" s="533"/>
      <c r="P96" s="533"/>
      <c r="Q96" s="533"/>
      <c r="R96" s="533"/>
      <c r="S96" s="533"/>
      <c r="T96" s="533"/>
      <c r="U96" s="533"/>
      <c r="V96" s="533"/>
      <c r="W96" s="533"/>
      <c r="X96" s="533"/>
      <c r="Y96" s="533">
        <f>SUM(Y97)</f>
        <v>15650</v>
      </c>
    </row>
    <row r="97" spans="1:25" outlineLevel="1">
      <c r="A97" s="536" t="s">
        <v>339</v>
      </c>
      <c r="B97" s="111"/>
      <c r="C97" s="112"/>
      <c r="D97" s="112"/>
      <c r="E97" s="112"/>
      <c r="F97" s="113"/>
      <c r="G97" s="112"/>
      <c r="H97" s="112"/>
      <c r="I97" s="112"/>
      <c r="J97" s="113"/>
      <c r="K97" s="114"/>
      <c r="L97" s="112"/>
      <c r="M97" s="112"/>
      <c r="N97" s="112"/>
      <c r="O97" s="113"/>
      <c r="P97" s="112"/>
      <c r="Q97" s="112"/>
      <c r="R97" s="112"/>
      <c r="S97" s="113"/>
      <c r="T97" s="114"/>
      <c r="U97" s="117"/>
      <c r="V97" s="589">
        <v>313</v>
      </c>
      <c r="W97" s="112"/>
      <c r="X97" s="112">
        <f>IFERROR(INDEX(Цены_спр.[],MATCH($A97,Цены_спр.[Номенклатура],0),MATCH("Цена, руб./ед. изм.",Цены_спр.[#Headers],0)),0)</f>
        <v>50</v>
      </c>
      <c r="Y97" s="112">
        <f>V97*X97</f>
        <v>15650</v>
      </c>
    </row>
    <row r="98" spans="1:25" outlineLevel="1">
      <c r="A98" s="534" t="s">
        <v>415</v>
      </c>
      <c r="B98" s="532"/>
      <c r="C98" s="533"/>
      <c r="D98" s="533"/>
      <c r="E98" s="533"/>
      <c r="F98" s="533"/>
      <c r="G98" s="533"/>
      <c r="H98" s="533"/>
      <c r="I98" s="533"/>
      <c r="J98" s="533"/>
      <c r="K98" s="533"/>
      <c r="L98" s="533"/>
      <c r="M98" s="533"/>
      <c r="N98" s="533"/>
      <c r="O98" s="533"/>
      <c r="P98" s="533"/>
      <c r="Q98" s="533"/>
      <c r="R98" s="533"/>
      <c r="S98" s="533"/>
      <c r="T98" s="533"/>
      <c r="U98" s="533"/>
      <c r="V98" s="533"/>
      <c r="W98" s="533">
        <f t="shared" ref="W98" si="15">SUM(W99)</f>
        <v>0</v>
      </c>
      <c r="X98" s="533"/>
      <c r="Y98" s="533">
        <f>SUM(Y99)</f>
        <v>21000</v>
      </c>
    </row>
    <row r="99" spans="1:25" outlineLevel="1">
      <c r="A99" s="536" t="s">
        <v>447</v>
      </c>
      <c r="B99" s="111"/>
      <c r="C99" s="112"/>
      <c r="D99" s="112"/>
      <c r="E99" s="112"/>
      <c r="F99" s="113"/>
      <c r="G99" s="112"/>
      <c r="H99" s="112"/>
      <c r="I99" s="112"/>
      <c r="J99" s="113"/>
      <c r="K99" s="114"/>
      <c r="L99" s="112"/>
      <c r="M99" s="112"/>
      <c r="N99" s="112"/>
      <c r="O99" s="113"/>
      <c r="P99" s="112"/>
      <c r="Q99" s="112"/>
      <c r="R99" s="112"/>
      <c r="S99" s="113"/>
      <c r="T99" s="114"/>
      <c r="U99" s="117"/>
      <c r="V99" s="589">
        <f>IFERROR(INDEX(Цены_спр.[],MATCH('Кальк-я'!$A$71,Цены_спр.[Номенклатура],0),MATCH("Урожайность, %",Цены_спр.[#Headers],0)),0)*1000</f>
        <v>35000</v>
      </c>
      <c r="W99" s="112"/>
      <c r="X99" s="112">
        <f>IFERROR(INDEX(Цены_спр.[],MATCH($A99,Цены_спр.[Номенклатура],0),MATCH("Цена, руб./ед. изм.",Цены_спр.[#Headers],0)),0)</f>
        <v>0.6</v>
      </c>
      <c r="Y99" s="112">
        <f>V99*X99</f>
        <v>21000</v>
      </c>
    </row>
    <row r="100" spans="1:25" ht="15.75" customHeight="1" outlineLevel="1">
      <c r="A100" s="534" t="s">
        <v>250</v>
      </c>
      <c r="B100" s="532"/>
      <c r="C100" s="533"/>
      <c r="D100" s="533"/>
      <c r="E100" s="533"/>
      <c r="F100" s="533"/>
      <c r="G100" s="533"/>
      <c r="H100" s="533"/>
      <c r="I100" s="533"/>
      <c r="J100" s="533"/>
      <c r="K100" s="533"/>
      <c r="L100" s="533"/>
      <c r="M100" s="533"/>
      <c r="N100" s="533"/>
      <c r="O100" s="533"/>
      <c r="P100" s="533"/>
      <c r="Q100" s="533"/>
      <c r="R100" s="533"/>
      <c r="S100" s="533"/>
      <c r="T100" s="533"/>
      <c r="U100" s="533"/>
      <c r="V100" s="533"/>
      <c r="W100" s="533"/>
      <c r="X100" s="533">
        <f>IFERROR(INDEX(Цены_спр.[],MATCH("Сетка для тюкования",Цены_спр.[Номенклатура],0),MATCH("Цена, руб./ед. изм.",Цены_спр.[#Headers],0)),0)</f>
        <v>100</v>
      </c>
      <c r="Y100" s="533">
        <f>W100*X100/1000</f>
        <v>0</v>
      </c>
    </row>
    <row r="102" spans="1:25" ht="26.25" thickBot="1">
      <c r="A102" s="538" t="s">
        <v>175</v>
      </c>
      <c r="B102" s="6"/>
      <c r="C102" s="622" t="s">
        <v>52</v>
      </c>
      <c r="D102" s="622"/>
      <c r="E102" s="622"/>
      <c r="F102" s="622"/>
      <c r="G102" s="622"/>
      <c r="H102" s="622"/>
      <c r="I102" s="622"/>
      <c r="J102" s="622"/>
      <c r="K102" s="622"/>
      <c r="L102" s="623" t="s">
        <v>53</v>
      </c>
      <c r="M102" s="623"/>
      <c r="N102" s="623"/>
      <c r="O102" s="623"/>
      <c r="P102" s="623"/>
      <c r="Q102" s="623"/>
      <c r="R102" s="623"/>
      <c r="S102" s="623"/>
      <c r="T102" s="623"/>
      <c r="U102" s="118" t="s">
        <v>157</v>
      </c>
      <c r="V102" s="127" t="s">
        <v>424</v>
      </c>
      <c r="W102" s="624" t="s">
        <v>154</v>
      </c>
      <c r="X102" s="624"/>
      <c r="Y102" s="624"/>
    </row>
    <row r="103" spans="1:25" ht="30.75" outlineLevel="1" thickBot="1">
      <c r="A103" s="74"/>
      <c r="B103" s="75" t="s">
        <v>26</v>
      </c>
      <c r="C103" s="68" t="str">
        <f ca="1">IF(DAY(C$1)=1,
      TEXT(C$1,"[$-ru-RU] МММ ГГ;@"),
              IF(AND(OFFSET(#REF!,0,-1,1,1)=DATE(YEAR(OFFSET(#REF!,0,-1,1,1)),12,31),
                              OFFSET(#REF!,0,-2,1,1)&lt;&gt;DATE(YEAR(OFFSET(#REF!,0,-1,1,1)),12,31)),
                         YEAR(C$1),
      ROMAN(INT((MONTH(C$1)+2)/3))&amp;" кв."&amp;YEAR(C$1)))</f>
        <v xml:space="preserve"> июл 20</v>
      </c>
      <c r="D103" s="69" t="str">
        <f ca="1">IF(DAY(D$1)=1,
      TEXT(D$1,"[$-ru-RU] МММ ГГ;@"),
              IF(AND(OFFSET(#REF!,0,-1,1,1)=DATE(YEAR(OFFSET(#REF!,0,-1,1,1)),12,31),
                              OFFSET(#REF!,0,-2,1,1)&lt;&gt;DATE(YEAR(OFFSET(#REF!,0,-1,1,1)),12,31)),
                         YEAR(D$1),
      ROMAN(INT((MONTH(D$1)+2)/3))&amp;" кв."&amp;YEAR(D$1)))</f>
        <v xml:space="preserve"> авг 20</v>
      </c>
      <c r="E103" s="69" t="str">
        <f ca="1">IF(DAY(E$1)=1,
      TEXT(E$1,"[$-ru-RU] МММ ГГ;@"),
              IF(AND(OFFSET(#REF!,0,-1,1,1)=DATE(YEAR(OFFSET(#REF!,0,-1,1,1)),12,31),
                              OFFSET(#REF!,0,-2,1,1)&lt;&gt;DATE(YEAR(OFFSET(#REF!,0,-1,1,1)),12,31)),
                         YEAR(E$1),
      ROMAN(INT((MONTH(E$1)+2)/3))&amp;" кв."&amp;YEAR(E$1)))</f>
        <v xml:space="preserve"> сен 20</v>
      </c>
      <c r="F103" s="70" t="e">
        <f ca="1">IF(DAY(F$1)=1,
      TEXT(F$1,"[$-ru-RU] МММ ГГ;@"),
              IF(AND(OFFSET(#REF!,0,-1,1,1)=DATE(YEAR(OFFSET(#REF!,0,-1,1,1)),12,31),
                              OFFSET(#REF!,0,-2,1,1)&lt;&gt;DATE(YEAR(OFFSET(#REF!,0,-1,1,1)),12,31)),
                         YEAR(F$1),
      ROMAN(INT((MONTH(F$1)+2)/3))&amp;" кв."&amp;YEAR(F$1)))</f>
        <v>#REF!</v>
      </c>
      <c r="G103" s="69" t="str">
        <f ca="1">IF(DAY(G$1)=1,
      TEXT(G$1,"[$-ru-RU] МММ ГГ;@"),
              IF(AND(OFFSET(#REF!,0,-1,1,1)=DATE(YEAR(OFFSET(#REF!,0,-1,1,1)),12,31),
                              OFFSET(#REF!,0,-2,1,1)&lt;&gt;DATE(YEAR(OFFSET(#REF!,0,-1,1,1)),12,31)),
                         YEAR(G$1),
      ROMAN(INT((MONTH(G$1)+2)/3))&amp;" кв."&amp;YEAR(G$1)))</f>
        <v xml:space="preserve"> окт 20</v>
      </c>
      <c r="H103" s="69" t="str">
        <f ca="1">IF(DAY(H$1)=1,
      TEXT(H$1,"[$-ru-RU] МММ ГГ;@"),
              IF(AND(OFFSET(#REF!,0,-1,1,1)=DATE(YEAR(OFFSET(#REF!,0,-1,1,1)),12,31),
                              OFFSET(#REF!,0,-2,1,1)&lt;&gt;DATE(YEAR(OFFSET(#REF!,0,-1,1,1)),12,31)),
                         YEAR(H$1),
      ROMAN(INT((MONTH(H$1)+2)/3))&amp;" кв."&amp;YEAR(H$1)))</f>
        <v xml:space="preserve"> ноя 20</v>
      </c>
      <c r="I103" s="69" t="str">
        <f ca="1">IF(DAY(I$1)=1,
      TEXT(I$1,"[$-ru-RU] МММ ГГ;@"),
              IF(AND(OFFSET(#REF!,0,-1,1,1)=DATE(YEAR(OFFSET(#REF!,0,-1,1,1)),12,31),
                              OFFSET(#REF!,0,-2,1,1)&lt;&gt;DATE(YEAR(OFFSET(#REF!,0,-1,1,1)),12,31)),
                         YEAR(I$1),
      ROMAN(INT((MONTH(I$1)+2)/3))&amp;" кв."&amp;YEAR(I$1)))</f>
        <v xml:space="preserve"> дек 20</v>
      </c>
      <c r="J103" s="70" t="e">
        <f ca="1">IF(DAY(J$1)=1,
      TEXT(J$1,"[$-ru-RU] МММ ГГ;@"),
              IF(AND(OFFSET(#REF!,0,-1,1,1)=DATE(YEAR(OFFSET(#REF!,0,-1,1,1)),12,31),
                              OFFSET(#REF!,0,-2,1,1)&lt;&gt;DATE(YEAR(OFFSET(#REF!,0,-1,1,1)),12,31)),
                         YEAR(J$1),
      ROMAN(INT((MONTH(J$1)+2)/3))&amp;" кв."&amp;YEAR(J$1)))</f>
        <v>#REF!</v>
      </c>
      <c r="K103" s="71" t="e">
        <f ca="1">IF(DAY(K$1)=1,
      TEXT(K$1,"[$-ru-RU] МММ ГГ;@"),
              IF(AND(OFFSET(#REF!,0,-1,1,1)=DATE(YEAR(OFFSET(#REF!,0,-1,1,1)),12,31),
                              OFFSET(#REF!,0,-2,1,1)&lt;&gt;DATE(YEAR(OFFSET(#REF!,0,-1,1,1)),12,31)),
                         YEAR(K$1),
      ROMAN(INT((MONTH(K$1)+2)/3))&amp;" кв."&amp;YEAR(K$1)))</f>
        <v>#REF!</v>
      </c>
      <c r="L103" s="68" t="str">
        <f ca="1">IF(DAY(L$1)=1,
      TEXT(L$1,"[$-ru-RU] МММ ГГ;@"),
              IF(AND(OFFSET(#REF!,0,-1,1,1)=DATE(YEAR(OFFSET(#REF!,0,-1,1,1)),12,31),
                              OFFSET(#REF!,0,-2,1,1)&lt;&gt;DATE(YEAR(OFFSET(#REF!,0,-1,1,1)),12,31)),
                         YEAR(L$1),
      ROMAN(INT((MONTH(L$1)+2)/3))&amp;" кв."&amp;YEAR(L$1)))</f>
        <v xml:space="preserve"> янв 21</v>
      </c>
      <c r="M103" s="69" t="str">
        <f ca="1">IF(DAY(M$1)=1,
      TEXT(M$1,"[$-ru-RU] МММ ГГ;@"),
              IF(AND(OFFSET(#REF!,0,-1,1,1)=DATE(YEAR(OFFSET(#REF!,0,-1,1,1)),12,31),
                              OFFSET(#REF!,0,-2,1,1)&lt;&gt;DATE(YEAR(OFFSET(#REF!,0,-1,1,1)),12,31)),
                         YEAR(M$1),
      ROMAN(INT((MONTH(M$1)+2)/3))&amp;" кв."&amp;YEAR(M$1)))</f>
        <v xml:space="preserve"> фев 21</v>
      </c>
      <c r="N103" s="69" t="str">
        <f ca="1">IF(DAY(N$1)=1,
      TEXT(N$1,"[$-ru-RU] МММ ГГ;@"),
              IF(AND(OFFSET(#REF!,0,-1,1,1)=DATE(YEAR(OFFSET(#REF!,0,-1,1,1)),12,31),
                              OFFSET(#REF!,0,-2,1,1)&lt;&gt;DATE(YEAR(OFFSET(#REF!,0,-1,1,1)),12,31)),
                         YEAR(N$1),
      ROMAN(INT((MONTH(N$1)+2)/3))&amp;" кв."&amp;YEAR(N$1)))</f>
        <v xml:space="preserve"> мар 21</v>
      </c>
      <c r="O103" s="70" t="e">
        <f ca="1">IF(DAY(O$1)=1,
      TEXT(O$1,"[$-ru-RU] МММ ГГ;@"),
              IF(AND(OFFSET(#REF!,0,-1,1,1)=DATE(YEAR(OFFSET(#REF!,0,-1,1,1)),12,31),
                              OFFSET(#REF!,0,-2,1,1)&lt;&gt;DATE(YEAR(OFFSET(#REF!,0,-1,1,1)),12,31)),
                         YEAR(O$1),
      ROMAN(INT((MONTH(O$1)+2)/3))&amp;" кв."&amp;YEAR(O$1)))</f>
        <v>#REF!</v>
      </c>
      <c r="P103" s="69" t="str">
        <f ca="1">IF(DAY(P$1)=1,
      TEXT(P$1,"[$-ru-RU] МММ ГГ;@"),
              IF(AND(OFFSET(#REF!,0,-1,1,1)=DATE(YEAR(OFFSET(#REF!,0,-1,1,1)),12,31),
                              OFFSET(#REF!,0,-2,1,1)&lt;&gt;DATE(YEAR(OFFSET(#REF!,0,-1,1,1)),12,31)),
                         YEAR(P$1),
      ROMAN(INT((MONTH(P$1)+2)/3))&amp;" кв."&amp;YEAR(P$1)))</f>
        <v xml:space="preserve"> апр 21</v>
      </c>
      <c r="Q103" s="69" t="str">
        <f ca="1">IF(DAY(Q$1)=1,
      TEXT(Q$1,"[$-ru-RU] МММ ГГ;@"),
              IF(AND(OFFSET(#REF!,0,-1,1,1)=DATE(YEAR(OFFSET(#REF!,0,-1,1,1)),12,31),
                              OFFSET(#REF!,0,-2,1,1)&lt;&gt;DATE(YEAR(OFFSET(#REF!,0,-1,1,1)),12,31)),
                         YEAR(Q$1),
      ROMAN(INT((MONTH(Q$1)+2)/3))&amp;" кв."&amp;YEAR(Q$1)))</f>
        <v xml:space="preserve"> май 21</v>
      </c>
      <c r="R103" s="69" t="str">
        <f ca="1">IF(DAY(R$1)=1,
      TEXT(R$1,"[$-ru-RU] МММ ГГ;@"),
              IF(AND(OFFSET(#REF!,0,-1,1,1)=DATE(YEAR(OFFSET(#REF!,0,-1,1,1)),12,31),
                              OFFSET(#REF!,0,-2,1,1)&lt;&gt;DATE(YEAR(OFFSET(#REF!,0,-1,1,1)),12,31)),
                         YEAR(R$1),
      ROMAN(INT((MONTH(R$1)+2)/3))&amp;" кв."&amp;YEAR(R$1)))</f>
        <v xml:space="preserve"> июн 21</v>
      </c>
      <c r="S103" s="70" t="e">
        <f ca="1">IF(DAY(S$1)=1,
      TEXT(S$1,"[$-ru-RU] МММ ГГ;@"),
              IF(AND(OFFSET(#REF!,0,-1,1,1)=DATE(YEAR(OFFSET(#REF!,0,-1,1,1)),12,31),
                              OFFSET(#REF!,0,-2,1,1)&lt;&gt;DATE(YEAR(OFFSET(#REF!,0,-1,1,1)),12,31)),
                         YEAR(S$1),
      ROMAN(INT((MONTH(S$1)+2)/3))&amp;" кв."&amp;YEAR(S$1)))</f>
        <v>#REF!</v>
      </c>
      <c r="T103" s="71" t="s">
        <v>36</v>
      </c>
      <c r="U103" s="69">
        <f>COUNTIF(B100:R100,"=+")</f>
        <v>0</v>
      </c>
      <c r="V103" s="128"/>
      <c r="W103" s="69" t="s">
        <v>313</v>
      </c>
      <c r="X103" s="126" t="s">
        <v>155</v>
      </c>
      <c r="Y103" s="126" t="s">
        <v>429</v>
      </c>
    </row>
    <row r="104" spans="1:25" outlineLevel="1">
      <c r="A104" s="76" t="s">
        <v>25</v>
      </c>
      <c r="B104" s="100" t="s">
        <v>27</v>
      </c>
      <c r="C104" s="102"/>
      <c r="D104" s="103"/>
      <c r="E104" s="103"/>
      <c r="F104" s="104"/>
      <c r="G104" s="103"/>
      <c r="H104" s="103"/>
      <c r="I104" s="103"/>
      <c r="J104" s="104"/>
      <c r="K104" s="105"/>
      <c r="L104" s="102"/>
      <c r="M104" s="103"/>
      <c r="N104" s="103"/>
      <c r="O104" s="104"/>
      <c r="P104" s="103"/>
      <c r="Q104" s="103"/>
      <c r="R104" s="103"/>
      <c r="S104" s="104"/>
      <c r="T104" s="105"/>
      <c r="U104" s="103"/>
      <c r="V104" s="136"/>
      <c r="W104" s="103"/>
      <c r="X104" s="103"/>
      <c r="Y104" s="103"/>
    </row>
    <row r="105" spans="1:25" outlineLevel="1">
      <c r="A105" s="77" t="s">
        <v>48</v>
      </c>
      <c r="B105" s="72" t="s">
        <v>21</v>
      </c>
      <c r="C105" s="80"/>
      <c r="D105" s="81"/>
      <c r="E105" s="81"/>
      <c r="F105" s="81"/>
      <c r="G105" s="81"/>
      <c r="H105" s="81"/>
      <c r="I105" s="81"/>
      <c r="J105" s="81"/>
      <c r="K105" s="90"/>
      <c r="L105" s="80"/>
      <c r="M105" s="81"/>
      <c r="N105" s="81"/>
      <c r="O105" s="81"/>
      <c r="P105" s="81"/>
      <c r="Q105" s="81"/>
      <c r="R105" s="81"/>
      <c r="S105" s="81"/>
      <c r="T105" s="90"/>
      <c r="U105" s="81"/>
      <c r="V105" s="129"/>
      <c r="W105" s="81"/>
      <c r="X105" s="81"/>
      <c r="Y105" s="81"/>
    </row>
    <row r="106" spans="1:25" outlineLevel="1">
      <c r="A106" s="77" t="s">
        <v>47</v>
      </c>
      <c r="B106" s="72" t="s">
        <v>46</v>
      </c>
      <c r="C106" s="82"/>
      <c r="D106" s="83"/>
      <c r="E106" s="83"/>
      <c r="F106" s="83"/>
      <c r="G106" s="83"/>
      <c r="H106" s="83"/>
      <c r="I106" s="83"/>
      <c r="J106" s="83"/>
      <c r="K106" s="91"/>
      <c r="L106" s="82"/>
      <c r="M106" s="83"/>
      <c r="N106" s="83"/>
      <c r="O106" s="83"/>
      <c r="P106" s="83"/>
      <c r="Q106" s="83"/>
      <c r="R106" s="83"/>
      <c r="S106" s="83"/>
      <c r="T106" s="91"/>
      <c r="U106" s="83"/>
      <c r="V106" s="130"/>
      <c r="W106" s="83"/>
      <c r="X106" s="83"/>
      <c r="Y106" s="83"/>
    </row>
    <row r="107" spans="1:25" outlineLevel="1">
      <c r="A107" s="77" t="s">
        <v>50</v>
      </c>
      <c r="B107" s="72" t="s">
        <v>49</v>
      </c>
      <c r="C107" s="84"/>
      <c r="D107" s="85"/>
      <c r="E107" s="85"/>
      <c r="F107" s="85"/>
      <c r="G107" s="85"/>
      <c r="H107" s="85"/>
      <c r="I107" s="85"/>
      <c r="J107" s="85"/>
      <c r="K107" s="92"/>
      <c r="L107" s="84"/>
      <c r="M107" s="85"/>
      <c r="N107" s="85"/>
      <c r="O107" s="85"/>
      <c r="P107" s="85"/>
      <c r="Q107" s="85"/>
      <c r="R107" s="85"/>
      <c r="S107" s="85"/>
      <c r="T107" s="92"/>
      <c r="U107" s="85"/>
      <c r="V107" s="131"/>
      <c r="W107" s="85"/>
      <c r="X107" s="85"/>
      <c r="Y107" s="85"/>
    </row>
    <row r="108" spans="1:25" outlineLevel="1">
      <c r="A108" s="78" t="s">
        <v>55</v>
      </c>
      <c r="B108" s="101" t="s">
        <v>56</v>
      </c>
      <c r="C108" s="106"/>
      <c r="D108" s="107"/>
      <c r="E108" s="107"/>
      <c r="F108" s="108"/>
      <c r="G108" s="109"/>
      <c r="H108" s="107"/>
      <c r="I108" s="107"/>
      <c r="J108" s="108"/>
      <c r="K108" s="110"/>
      <c r="L108" s="106"/>
      <c r="M108" s="107"/>
      <c r="N108" s="107"/>
      <c r="O108" s="108"/>
      <c r="P108" s="109"/>
      <c r="Q108" s="107"/>
      <c r="R108" s="107"/>
      <c r="S108" s="108"/>
      <c r="T108" s="110"/>
      <c r="U108" s="107"/>
      <c r="V108" s="137"/>
      <c r="W108" s="107"/>
      <c r="X108" s="107"/>
      <c r="Y108" s="107"/>
    </row>
    <row r="109" spans="1:25" outlineLevel="1">
      <c r="A109" s="77" t="s">
        <v>51</v>
      </c>
      <c r="B109" s="73" t="s">
        <v>27</v>
      </c>
      <c r="C109" s="86"/>
      <c r="D109" s="87"/>
      <c r="E109" s="87"/>
      <c r="F109" s="88"/>
      <c r="G109" s="89"/>
      <c r="H109" s="87"/>
      <c r="I109" s="87"/>
      <c r="J109" s="88"/>
      <c r="K109" s="93"/>
      <c r="L109" s="86"/>
      <c r="M109" s="87"/>
      <c r="N109" s="87"/>
      <c r="O109" s="88"/>
      <c r="P109" s="89"/>
      <c r="Q109" s="87"/>
      <c r="R109" s="87"/>
      <c r="S109" s="88"/>
      <c r="T109" s="93"/>
      <c r="U109" s="87"/>
      <c r="V109" s="132"/>
      <c r="W109" s="87"/>
      <c r="X109" s="87"/>
      <c r="Y109" s="87"/>
    </row>
    <row r="110" spans="1:25" outlineLevel="1">
      <c r="A110" s="77" t="s">
        <v>58</v>
      </c>
      <c r="B110" s="73" t="s">
        <v>57</v>
      </c>
      <c r="C110" s="398"/>
      <c r="D110" s="399"/>
      <c r="E110" s="399"/>
      <c r="F110" s="400"/>
      <c r="G110" s="401"/>
      <c r="H110" s="399"/>
      <c r="I110" s="399"/>
      <c r="J110" s="400"/>
      <c r="K110" s="402"/>
      <c r="L110" s="398"/>
      <c r="M110" s="399"/>
      <c r="N110" s="399"/>
      <c r="O110" s="400"/>
      <c r="P110" s="401"/>
      <c r="Q110" s="399"/>
      <c r="R110" s="399"/>
      <c r="S110" s="400"/>
      <c r="T110" s="93"/>
      <c r="U110" s="87"/>
      <c r="V110" s="132"/>
      <c r="W110" s="87"/>
      <c r="X110" s="87"/>
      <c r="Y110" s="87"/>
    </row>
    <row r="111" spans="1:25" ht="15.75" outlineLevel="1" thickBot="1">
      <c r="A111" s="79" t="s">
        <v>59</v>
      </c>
      <c r="B111" s="73" t="s">
        <v>57</v>
      </c>
      <c r="C111" s="94"/>
      <c r="D111" s="95"/>
      <c r="E111" s="95"/>
      <c r="F111" s="95"/>
      <c r="G111" s="95"/>
      <c r="H111" s="95"/>
      <c r="I111" s="95"/>
      <c r="J111" s="95"/>
      <c r="K111" s="96"/>
      <c r="L111" s="97"/>
      <c r="M111" s="98"/>
      <c r="N111" s="98"/>
      <c r="O111" s="98"/>
      <c r="P111" s="98"/>
      <c r="Q111" s="95"/>
      <c r="R111" s="95"/>
      <c r="S111" s="95"/>
      <c r="T111" s="99"/>
      <c r="U111" s="95"/>
      <c r="V111" s="133"/>
      <c r="W111" s="95"/>
      <c r="X111" s="95"/>
      <c r="Y111" s="531"/>
    </row>
    <row r="112" spans="1:25" outlineLevel="1">
      <c r="C112" s="11"/>
      <c r="V112" s="138"/>
    </row>
    <row r="113" spans="1:25" outlineLevel="1">
      <c r="A113" s="316" t="s">
        <v>41</v>
      </c>
      <c r="B113" s="317"/>
      <c r="C113" s="317"/>
      <c r="D113" s="317"/>
      <c r="E113" s="317"/>
      <c r="F113" s="317"/>
      <c r="G113" s="317"/>
      <c r="H113" s="317"/>
      <c r="I113" s="317"/>
      <c r="J113" s="317"/>
      <c r="K113" s="318"/>
      <c r="L113" s="318"/>
      <c r="M113" s="318"/>
      <c r="N113" s="318"/>
      <c r="O113" s="318"/>
      <c r="P113" s="318"/>
      <c r="Q113" s="317"/>
      <c r="R113" s="317"/>
      <c r="S113" s="317"/>
      <c r="T113" s="317"/>
      <c r="U113" s="317"/>
      <c r="V113" s="317"/>
      <c r="W113" s="317"/>
      <c r="X113" s="317"/>
      <c r="Y113" s="319">
        <f>Y114+Y116+Y119+Y128+Y131+Y133+Y135</f>
        <v>138423.08642857143</v>
      </c>
    </row>
    <row r="114" spans="1:25" outlineLevel="1">
      <c r="A114" s="534" t="s">
        <v>92</v>
      </c>
      <c r="B114" s="532"/>
      <c r="C114" s="533"/>
      <c r="D114" s="533"/>
      <c r="E114" s="533"/>
      <c r="F114" s="533"/>
      <c r="G114" s="533"/>
      <c r="H114" s="533"/>
      <c r="I114" s="533"/>
      <c r="J114" s="533"/>
      <c r="K114" s="533"/>
      <c r="L114" s="533"/>
      <c r="M114" s="533"/>
      <c r="N114" s="533"/>
      <c r="O114" s="533"/>
      <c r="P114" s="533"/>
      <c r="Q114" s="533"/>
      <c r="R114" s="533"/>
      <c r="S114" s="533"/>
      <c r="T114" s="533"/>
      <c r="U114" s="533"/>
      <c r="V114" s="533"/>
      <c r="W114" s="533">
        <f>SUM(W115:W115)</f>
        <v>0</v>
      </c>
      <c r="X114" s="533">
        <f>IFERROR(Y114/W114*1000,0)</f>
        <v>0</v>
      </c>
      <c r="Y114" s="533">
        <f>SUM(Y115:Y115)</f>
        <v>32000.399999999998</v>
      </c>
    </row>
    <row r="115" spans="1:25" outlineLevel="1">
      <c r="A115" s="535" t="s">
        <v>430</v>
      </c>
      <c r="B115" s="310" t="s">
        <v>102</v>
      </c>
      <c r="C115" s="311"/>
      <c r="D115" s="311"/>
      <c r="E115" s="311"/>
      <c r="F115" s="312"/>
      <c r="G115" s="311"/>
      <c r="H115" s="311"/>
      <c r="I115" s="311"/>
      <c r="J115" s="312"/>
      <c r="K115" s="114"/>
      <c r="L115" s="311"/>
      <c r="M115" s="311"/>
      <c r="N115" s="311"/>
      <c r="O115" s="312"/>
      <c r="P115" s="311"/>
      <c r="Q115" s="311"/>
      <c r="R115" s="311"/>
      <c r="S115" s="312"/>
      <c r="T115" s="114"/>
      <c r="U115" s="117"/>
      <c r="V115" s="315">
        <v>533340</v>
      </c>
      <c r="W115" s="311"/>
      <c r="X115" s="311">
        <f>IFERROR(INDEX(Цены_спр.[],MATCH($A115,Цены_спр.[Номенклатура],0),MATCH("Цена, руб./ед. изм.",Цены_спр.[#Headers],0)),0)</f>
        <v>0.06</v>
      </c>
      <c r="Y115" s="311">
        <f>V115*X115</f>
        <v>32000.399999999998</v>
      </c>
    </row>
    <row r="116" spans="1:25" outlineLevel="1">
      <c r="A116" s="534" t="s">
        <v>45</v>
      </c>
      <c r="B116" s="532"/>
      <c r="C116" s="533"/>
      <c r="D116" s="533"/>
      <c r="E116" s="533"/>
      <c r="F116" s="533"/>
      <c r="G116" s="533"/>
      <c r="H116" s="533"/>
      <c r="I116" s="533"/>
      <c r="J116" s="533"/>
      <c r="K116" s="533"/>
      <c r="L116" s="533"/>
      <c r="M116" s="533"/>
      <c r="N116" s="533"/>
      <c r="O116" s="533"/>
      <c r="P116" s="533"/>
      <c r="Q116" s="533"/>
      <c r="R116" s="533"/>
      <c r="S116" s="533"/>
      <c r="T116" s="533"/>
      <c r="U116" s="533"/>
      <c r="V116" s="533"/>
      <c r="W116" s="533"/>
      <c r="X116" s="533"/>
      <c r="Y116" s="533">
        <f>SUM(Y117:Y118)</f>
        <v>44550</v>
      </c>
    </row>
    <row r="117" spans="1:25" outlineLevel="1">
      <c r="A117" s="535" t="s">
        <v>421</v>
      </c>
      <c r="B117" s="116"/>
      <c r="C117" s="112"/>
      <c r="D117" s="112"/>
      <c r="E117" s="112"/>
      <c r="F117" s="113"/>
      <c r="G117" s="112"/>
      <c r="H117" s="112"/>
      <c r="I117" s="112"/>
      <c r="J117" s="113"/>
      <c r="K117" s="114"/>
      <c r="L117" s="112"/>
      <c r="M117" s="112"/>
      <c r="N117" s="112"/>
      <c r="O117" s="113"/>
      <c r="P117" s="112"/>
      <c r="Q117" s="112"/>
      <c r="R117" s="112"/>
      <c r="S117" s="113"/>
      <c r="T117" s="114"/>
      <c r="U117" s="117"/>
      <c r="V117" s="589">
        <v>1.5</v>
      </c>
      <c r="W117" s="311"/>
      <c r="X117" s="112">
        <f>IFERROR(INDEX(Цены_спр.[],MATCH($A117,Цены_спр.[Номенклатура],0),MATCH("Цена, руб./ед. изм.",Цены_спр.[#Headers],0)),0)</f>
        <v>20700</v>
      </c>
      <c r="Y117" s="311">
        <f t="shared" ref="Y117:Y118" si="16">V117*X117</f>
        <v>31050</v>
      </c>
    </row>
    <row r="118" spans="1:25" outlineLevel="1">
      <c r="A118" s="535" t="s">
        <v>422</v>
      </c>
      <c r="B118" s="116"/>
      <c r="C118" s="112"/>
      <c r="D118" s="112"/>
      <c r="E118" s="112"/>
      <c r="F118" s="113"/>
      <c r="G118" s="112"/>
      <c r="H118" s="112"/>
      <c r="I118" s="112"/>
      <c r="J118" s="113"/>
      <c r="K118" s="114"/>
      <c r="L118" s="112"/>
      <c r="M118" s="112"/>
      <c r="N118" s="112"/>
      <c r="O118" s="113"/>
      <c r="P118" s="112"/>
      <c r="Q118" s="112"/>
      <c r="R118" s="112"/>
      <c r="S118" s="113"/>
      <c r="T118" s="114"/>
      <c r="U118" s="117"/>
      <c r="V118" s="589">
        <v>1.5</v>
      </c>
      <c r="W118" s="311"/>
      <c r="X118" s="112">
        <f>IFERROR(INDEX(Цены_спр.[],MATCH($A118,Цены_спр.[Номенклатура],0),MATCH("Цена, руб./ед. изм.",Цены_спр.[#Headers],0)),0)</f>
        <v>9000</v>
      </c>
      <c r="Y118" s="311">
        <f t="shared" si="16"/>
        <v>13500</v>
      </c>
    </row>
    <row r="119" spans="1:25" outlineLevel="1">
      <c r="A119" s="534" t="s">
        <v>76</v>
      </c>
      <c r="B119" s="532"/>
      <c r="C119" s="533"/>
      <c r="D119" s="533"/>
      <c r="E119" s="533"/>
      <c r="F119" s="533"/>
      <c r="G119" s="533"/>
      <c r="H119" s="533"/>
      <c r="I119" s="533"/>
      <c r="J119" s="533"/>
      <c r="K119" s="533"/>
      <c r="L119" s="533"/>
      <c r="M119" s="533"/>
      <c r="N119" s="533"/>
      <c r="O119" s="533"/>
      <c r="P119" s="533"/>
      <c r="Q119" s="533"/>
      <c r="R119" s="533"/>
      <c r="S119" s="533"/>
      <c r="T119" s="533"/>
      <c r="U119" s="533"/>
      <c r="V119" s="533"/>
      <c r="W119" s="533"/>
      <c r="X119" s="533"/>
      <c r="Y119" s="533">
        <f>SUM(Y120:Y127)</f>
        <v>9022.6864285714291</v>
      </c>
    </row>
    <row r="120" spans="1:25" outlineLevel="1">
      <c r="A120" s="535" t="s">
        <v>431</v>
      </c>
      <c r="B120" s="310"/>
      <c r="C120" s="311"/>
      <c r="D120" s="311"/>
      <c r="E120" s="311"/>
      <c r="F120" s="312"/>
      <c r="G120" s="311"/>
      <c r="H120" s="311"/>
      <c r="I120" s="311"/>
      <c r="J120" s="312"/>
      <c r="K120" s="114"/>
      <c r="L120" s="311"/>
      <c r="M120" s="311"/>
      <c r="N120" s="311"/>
      <c r="O120" s="312"/>
      <c r="P120" s="311"/>
      <c r="Q120" s="311"/>
      <c r="R120" s="311"/>
      <c r="S120" s="312"/>
      <c r="T120" s="114"/>
      <c r="U120" s="117"/>
      <c r="V120" s="591">
        <v>0.35714285714285715</v>
      </c>
      <c r="W120" s="311"/>
      <c r="X120" s="112">
        <f>IFERROR(INDEX(Цены_спр.[],MATCH($A120,Цены_спр.[Номенклатура],0),MATCH("Цена, руб./ед. изм.",Цены_спр.[#Headers],0)),0)</f>
        <v>2400</v>
      </c>
      <c r="Y120" s="311">
        <f t="shared" ref="Y120" si="17">V120*X120</f>
        <v>857.14285714285711</v>
      </c>
    </row>
    <row r="121" spans="1:25" outlineLevel="1">
      <c r="A121" s="535" t="s">
        <v>432</v>
      </c>
      <c r="B121" s="310"/>
      <c r="C121" s="311"/>
      <c r="D121" s="311"/>
      <c r="E121" s="311"/>
      <c r="F121" s="312"/>
      <c r="G121" s="311"/>
      <c r="H121" s="311"/>
      <c r="I121" s="311"/>
      <c r="J121" s="312"/>
      <c r="K121" s="114"/>
      <c r="L121" s="311"/>
      <c r="M121" s="311"/>
      <c r="N121" s="311"/>
      <c r="O121" s="312"/>
      <c r="P121" s="311"/>
      <c r="Q121" s="311"/>
      <c r="R121" s="311"/>
      <c r="S121" s="312"/>
      <c r="T121" s="114"/>
      <c r="U121" s="117"/>
      <c r="V121" s="591">
        <v>1.7142857142857142</v>
      </c>
      <c r="W121" s="311"/>
      <c r="X121" s="112">
        <f>IFERROR(INDEX(Цены_спр.[],MATCH($A121,Цены_спр.[Номенклатура],0),MATCH("Цена, руб./ед. изм.",Цены_спр.[#Headers],0)),0)</f>
        <v>1507.5</v>
      </c>
      <c r="Y121" s="311">
        <f t="shared" ref="Y121:Y127" si="18">V121*X121</f>
        <v>2584.2857142857142</v>
      </c>
    </row>
    <row r="122" spans="1:25" outlineLevel="1">
      <c r="A122" s="535" t="s">
        <v>436</v>
      </c>
      <c r="B122" s="310"/>
      <c r="C122" s="311"/>
      <c r="D122" s="311"/>
      <c r="E122" s="311"/>
      <c r="F122" s="312"/>
      <c r="G122" s="311"/>
      <c r="H122" s="311"/>
      <c r="I122" s="311"/>
      <c r="J122" s="312"/>
      <c r="K122" s="114"/>
      <c r="L122" s="311"/>
      <c r="M122" s="311"/>
      <c r="N122" s="311"/>
      <c r="O122" s="312"/>
      <c r="P122" s="311"/>
      <c r="Q122" s="311"/>
      <c r="R122" s="311"/>
      <c r="S122" s="312"/>
      <c r="T122" s="114"/>
      <c r="U122" s="117"/>
      <c r="V122" s="591">
        <v>0.5</v>
      </c>
      <c r="W122" s="311"/>
      <c r="X122" s="112">
        <f>IFERROR(INDEX(Цены_спр.[],MATCH($A122,Цены_спр.[Номенклатура],0),MATCH("Цена, руб./ед. изм.",Цены_спр.[#Headers],0)),0)</f>
        <v>600</v>
      </c>
      <c r="Y122" s="311">
        <f t="shared" si="18"/>
        <v>300</v>
      </c>
    </row>
    <row r="123" spans="1:25" outlineLevel="1">
      <c r="A123" s="535" t="s">
        <v>433</v>
      </c>
      <c r="B123" s="310"/>
      <c r="C123" s="311"/>
      <c r="D123" s="311"/>
      <c r="E123" s="311"/>
      <c r="F123" s="312"/>
      <c r="G123" s="311"/>
      <c r="H123" s="311"/>
      <c r="I123" s="311"/>
      <c r="J123" s="312"/>
      <c r="K123" s="114"/>
      <c r="L123" s="311"/>
      <c r="M123" s="311"/>
      <c r="N123" s="311"/>
      <c r="O123" s="312"/>
      <c r="P123" s="311"/>
      <c r="Q123" s="311"/>
      <c r="R123" s="311"/>
      <c r="S123" s="312"/>
      <c r="T123" s="114"/>
      <c r="U123" s="117"/>
      <c r="V123" s="591">
        <v>3.214285714285714E-2</v>
      </c>
      <c r="W123" s="311"/>
      <c r="X123" s="112">
        <f>IFERROR(INDEX(Цены_спр.[],MATCH($A123,Цены_спр.[Номенклатура],0),MATCH("Цена, руб./ед. изм.",Цены_спр.[#Headers],0)),0)</f>
        <v>36000</v>
      </c>
      <c r="Y123" s="311">
        <f t="shared" si="18"/>
        <v>1157.1428571428571</v>
      </c>
    </row>
    <row r="124" spans="1:25" outlineLevel="1">
      <c r="A124" s="535" t="s">
        <v>437</v>
      </c>
      <c r="B124" s="310"/>
      <c r="C124" s="311"/>
      <c r="D124" s="311"/>
      <c r="E124" s="311"/>
      <c r="F124" s="312"/>
      <c r="G124" s="311"/>
      <c r="H124" s="311"/>
      <c r="I124" s="311"/>
      <c r="J124" s="312"/>
      <c r="K124" s="114"/>
      <c r="L124" s="311"/>
      <c r="M124" s="311"/>
      <c r="N124" s="311"/>
      <c r="O124" s="312"/>
      <c r="P124" s="311"/>
      <c r="Q124" s="311"/>
      <c r="R124" s="311"/>
      <c r="S124" s="312"/>
      <c r="T124" s="114"/>
      <c r="U124" s="117"/>
      <c r="V124" s="591">
        <v>0.7</v>
      </c>
      <c r="W124" s="311"/>
      <c r="X124" s="112">
        <f>IFERROR(INDEX(Цены_спр.[],MATCH($A124,Цены_спр.[Номенклатура],0),MATCH("Цена, руб./ед. изм.",Цены_спр.[#Headers],0)),0)</f>
        <v>1069</v>
      </c>
      <c r="Y124" s="311">
        <f t="shared" si="18"/>
        <v>748.3</v>
      </c>
    </row>
    <row r="125" spans="1:25" outlineLevel="1">
      <c r="A125" s="535" t="s">
        <v>434</v>
      </c>
      <c r="B125" s="310"/>
      <c r="C125" s="311"/>
      <c r="D125" s="311"/>
      <c r="E125" s="311"/>
      <c r="F125" s="312"/>
      <c r="G125" s="311"/>
      <c r="H125" s="311"/>
      <c r="I125" s="311"/>
      <c r="J125" s="312"/>
      <c r="K125" s="114"/>
      <c r="L125" s="311"/>
      <c r="M125" s="311"/>
      <c r="N125" s="311"/>
      <c r="O125" s="312"/>
      <c r="P125" s="311"/>
      <c r="Q125" s="311"/>
      <c r="R125" s="311"/>
      <c r="S125" s="312"/>
      <c r="T125" s="114"/>
      <c r="U125" s="117"/>
      <c r="V125" s="591">
        <v>0.35714285714285715</v>
      </c>
      <c r="W125" s="311"/>
      <c r="X125" s="112">
        <f>IFERROR(INDEX(Цены_спр.[],MATCH($A125,Цены_спр.[Номенклатура],0),MATCH("Цена, руб./ед. изм.",Цены_спр.[#Headers],0)),0)</f>
        <v>2566.35</v>
      </c>
      <c r="Y125" s="311">
        <f t="shared" si="18"/>
        <v>916.55357142857144</v>
      </c>
    </row>
    <row r="126" spans="1:25" outlineLevel="1">
      <c r="A126" s="535" t="s">
        <v>438</v>
      </c>
      <c r="B126" s="310"/>
      <c r="C126" s="311"/>
      <c r="D126" s="311"/>
      <c r="E126" s="311"/>
      <c r="F126" s="312"/>
      <c r="G126" s="311"/>
      <c r="H126" s="311"/>
      <c r="I126" s="311"/>
      <c r="J126" s="312"/>
      <c r="K126" s="114"/>
      <c r="L126" s="311"/>
      <c r="M126" s="311"/>
      <c r="N126" s="311"/>
      <c r="O126" s="312"/>
      <c r="P126" s="311"/>
      <c r="Q126" s="311"/>
      <c r="R126" s="311"/>
      <c r="S126" s="312"/>
      <c r="T126" s="114"/>
      <c r="U126" s="117"/>
      <c r="V126" s="591">
        <v>1</v>
      </c>
      <c r="W126" s="311"/>
      <c r="X126" s="112">
        <f>IFERROR(INDEX(Цены_спр.[],MATCH($A126,Цены_спр.[Номенклатура],0),MATCH("Цена, руб./ед. изм.",Цены_спр.[#Headers],0)),0)</f>
        <v>920</v>
      </c>
      <c r="Y126" s="311">
        <f t="shared" si="18"/>
        <v>920</v>
      </c>
    </row>
    <row r="127" spans="1:25" outlineLevel="1">
      <c r="A127" s="535" t="s">
        <v>435</v>
      </c>
      <c r="B127" s="310"/>
      <c r="C127" s="311"/>
      <c r="D127" s="311"/>
      <c r="E127" s="311"/>
      <c r="F127" s="312"/>
      <c r="G127" s="311"/>
      <c r="H127" s="311"/>
      <c r="I127" s="311"/>
      <c r="J127" s="312"/>
      <c r="K127" s="114"/>
      <c r="L127" s="311"/>
      <c r="M127" s="311"/>
      <c r="N127" s="311"/>
      <c r="O127" s="312"/>
      <c r="P127" s="311"/>
      <c r="Q127" s="311"/>
      <c r="R127" s="311"/>
      <c r="S127" s="312"/>
      <c r="T127" s="114"/>
      <c r="U127" s="117"/>
      <c r="V127" s="591">
        <v>1.5714285714285714</v>
      </c>
      <c r="W127" s="311"/>
      <c r="X127" s="112">
        <f>IFERROR(INDEX(Цены_спр.[],MATCH($A127,Цены_спр.[Номенклатура],0),MATCH("Цена, руб./ед. изм.",Цены_спр.[#Headers],0)),0)</f>
        <v>979.53</v>
      </c>
      <c r="Y127" s="311">
        <f t="shared" si="18"/>
        <v>1539.2614285714285</v>
      </c>
    </row>
    <row r="128" spans="1:25" outlineLevel="1">
      <c r="A128" s="534" t="s">
        <v>247</v>
      </c>
      <c r="B128" s="532"/>
      <c r="C128" s="533"/>
      <c r="D128" s="533"/>
      <c r="E128" s="533"/>
      <c r="F128" s="533"/>
      <c r="G128" s="533"/>
      <c r="H128" s="533"/>
      <c r="I128" s="533"/>
      <c r="J128" s="533"/>
      <c r="K128" s="533"/>
      <c r="L128" s="533"/>
      <c r="M128" s="533"/>
      <c r="N128" s="533"/>
      <c r="O128" s="533"/>
      <c r="P128" s="533"/>
      <c r="Q128" s="533"/>
      <c r="R128" s="533"/>
      <c r="S128" s="533"/>
      <c r="T128" s="533"/>
      <c r="U128" s="533"/>
      <c r="V128" s="533"/>
      <c r="W128" s="533"/>
      <c r="X128" s="533"/>
      <c r="Y128" s="533">
        <f>SUM(Y129:Y130)</f>
        <v>21200</v>
      </c>
    </row>
    <row r="129" spans="1:25" outlineLevel="1">
      <c r="A129" s="536" t="s">
        <v>419</v>
      </c>
      <c r="B129" s="111" t="s">
        <v>103</v>
      </c>
      <c r="C129" s="112"/>
      <c r="D129" s="112"/>
      <c r="E129" s="112"/>
      <c r="F129" s="113"/>
      <c r="G129" s="112"/>
      <c r="H129" s="112"/>
      <c r="I129" s="112"/>
      <c r="J129" s="113"/>
      <c r="K129" s="114"/>
      <c r="L129" s="112"/>
      <c r="M129" s="112"/>
      <c r="N129" s="112"/>
      <c r="O129" s="113"/>
      <c r="P129" s="112"/>
      <c r="Q129" s="112"/>
      <c r="R129" s="112"/>
      <c r="S129" s="113"/>
      <c r="T129" s="114"/>
      <c r="U129" s="117"/>
      <c r="V129" s="589">
        <f>40000/30</f>
        <v>1333.3333333333333</v>
      </c>
      <c r="W129" s="112"/>
      <c r="X129" s="112">
        <f>IFERROR(INDEX(Цены_спр.[],MATCH($A129,Цены_спр.[Номенклатура],0),MATCH("Цена, руб./ед. изм.",Цены_спр.[#Headers],0)),0)</f>
        <v>13.5</v>
      </c>
      <c r="Y129" s="112">
        <f t="shared" ref="Y129:Y130" si="19">V129*X129</f>
        <v>18000</v>
      </c>
    </row>
    <row r="130" spans="1:25" outlineLevel="1">
      <c r="A130" s="536" t="s">
        <v>420</v>
      </c>
      <c r="B130" s="111" t="s">
        <v>103</v>
      </c>
      <c r="C130" s="112"/>
      <c r="D130" s="112"/>
      <c r="E130" s="112"/>
      <c r="F130" s="113"/>
      <c r="G130" s="112"/>
      <c r="H130" s="112"/>
      <c r="I130" s="112"/>
      <c r="J130" s="113"/>
      <c r="K130" s="114"/>
      <c r="L130" s="112"/>
      <c r="M130" s="112"/>
      <c r="N130" s="112"/>
      <c r="O130" s="113"/>
      <c r="P130" s="112"/>
      <c r="Q130" s="112"/>
      <c r="R130" s="112"/>
      <c r="S130" s="113"/>
      <c r="T130" s="114"/>
      <c r="U130" s="117"/>
      <c r="V130" s="589">
        <f>40/20</f>
        <v>2</v>
      </c>
      <c r="W130" s="112"/>
      <c r="X130" s="112">
        <f>IFERROR(INDEX(Цены_спр.[],MATCH($A130,Цены_спр.[Номенклатура],0),MATCH("Цена, руб./ед. изм.",Цены_спр.[#Headers],0)),0)</f>
        <v>1600</v>
      </c>
      <c r="Y130" s="112">
        <f t="shared" si="19"/>
        <v>3200</v>
      </c>
    </row>
    <row r="131" spans="1:25" outlineLevel="1">
      <c r="A131" s="534" t="s">
        <v>109</v>
      </c>
      <c r="B131" s="532"/>
      <c r="C131" s="533"/>
      <c r="D131" s="533"/>
      <c r="E131" s="533"/>
      <c r="F131" s="533"/>
      <c r="G131" s="533"/>
      <c r="H131" s="533"/>
      <c r="I131" s="533"/>
      <c r="J131" s="533"/>
      <c r="K131" s="533"/>
      <c r="L131" s="533"/>
      <c r="M131" s="533"/>
      <c r="N131" s="533"/>
      <c r="O131" s="533"/>
      <c r="P131" s="533"/>
      <c r="Q131" s="533"/>
      <c r="R131" s="533"/>
      <c r="S131" s="533"/>
      <c r="T131" s="533"/>
      <c r="U131" s="533"/>
      <c r="V131" s="533"/>
      <c r="W131" s="533"/>
      <c r="X131" s="533"/>
      <c r="Y131" s="533">
        <f>SUM(Y132)</f>
        <v>15650</v>
      </c>
    </row>
    <row r="132" spans="1:25" outlineLevel="1">
      <c r="A132" s="536" t="s">
        <v>339</v>
      </c>
      <c r="B132" s="111"/>
      <c r="C132" s="112"/>
      <c r="D132" s="112"/>
      <c r="E132" s="112"/>
      <c r="F132" s="113"/>
      <c r="G132" s="112"/>
      <c r="H132" s="112"/>
      <c r="I132" s="112"/>
      <c r="J132" s="113"/>
      <c r="K132" s="114"/>
      <c r="L132" s="112"/>
      <c r="M132" s="112"/>
      <c r="N132" s="112"/>
      <c r="O132" s="113"/>
      <c r="P132" s="112"/>
      <c r="Q132" s="112"/>
      <c r="R132" s="112"/>
      <c r="S132" s="113"/>
      <c r="T132" s="114"/>
      <c r="U132" s="117"/>
      <c r="V132" s="589">
        <v>313</v>
      </c>
      <c r="W132" s="112"/>
      <c r="X132" s="112">
        <f>IFERROR(INDEX(Цены_спр.[],MATCH($A132,Цены_спр.[Номенклатура],0),MATCH("Цена, руб./ед. изм.",Цены_спр.[#Headers],0)),0)</f>
        <v>50</v>
      </c>
      <c r="Y132" s="112">
        <f>V132*X132</f>
        <v>15650</v>
      </c>
    </row>
    <row r="133" spans="1:25" outlineLevel="1">
      <c r="A133" s="534" t="s">
        <v>415</v>
      </c>
      <c r="B133" s="532"/>
      <c r="C133" s="533"/>
      <c r="D133" s="533"/>
      <c r="E133" s="533"/>
      <c r="F133" s="533"/>
      <c r="G133" s="533"/>
      <c r="H133" s="533"/>
      <c r="I133" s="533"/>
      <c r="J133" s="533"/>
      <c r="K133" s="533"/>
      <c r="L133" s="533"/>
      <c r="M133" s="533"/>
      <c r="N133" s="533"/>
      <c r="O133" s="533"/>
      <c r="P133" s="533"/>
      <c r="Q133" s="533"/>
      <c r="R133" s="533"/>
      <c r="S133" s="533"/>
      <c r="T133" s="533"/>
      <c r="U133" s="533"/>
      <c r="V133" s="533"/>
      <c r="W133" s="533">
        <f t="shared" ref="W133" si="20">SUM(W134)</f>
        <v>0</v>
      </c>
      <c r="X133" s="533"/>
      <c r="Y133" s="533">
        <f>SUM(Y134)</f>
        <v>16000</v>
      </c>
    </row>
    <row r="134" spans="1:25" outlineLevel="1">
      <c r="A134" s="536" t="s">
        <v>446</v>
      </c>
      <c r="B134" s="111"/>
      <c r="C134" s="112"/>
      <c r="D134" s="112"/>
      <c r="E134" s="112"/>
      <c r="F134" s="113"/>
      <c r="G134" s="112"/>
      <c r="H134" s="112"/>
      <c r="I134" s="112"/>
      <c r="J134" s="113"/>
      <c r="K134" s="114"/>
      <c r="L134" s="112"/>
      <c r="M134" s="112"/>
      <c r="N134" s="112"/>
      <c r="O134" s="113"/>
      <c r="P134" s="112"/>
      <c r="Q134" s="112"/>
      <c r="R134" s="112"/>
      <c r="S134" s="113"/>
      <c r="T134" s="114"/>
      <c r="U134" s="117"/>
      <c r="V134" s="589">
        <f>IFERROR(INDEX(Цены_спр.[],MATCH('Кальк-я'!$A$102,Цены_спр.[Номенклатура],0),MATCH("Урожайность, %",Цены_спр.[#Headers],0)),0)*1000</f>
        <v>40000</v>
      </c>
      <c r="W134" s="112"/>
      <c r="X134" s="112">
        <f>IFERROR(INDEX(Цены_спр.[],MATCH($A134,Цены_спр.[Номенклатура],0),MATCH("Цена, руб./ед. изм.",Цены_спр.[#Headers],0)),0)</f>
        <v>0.4</v>
      </c>
      <c r="Y134" s="112">
        <f>V134*X134</f>
        <v>16000</v>
      </c>
    </row>
    <row r="135" spans="1:25" outlineLevel="1">
      <c r="A135" s="534" t="s">
        <v>250</v>
      </c>
      <c r="B135" s="532"/>
      <c r="C135" s="533"/>
      <c r="D135" s="533"/>
      <c r="E135" s="533"/>
      <c r="F135" s="533"/>
      <c r="G135" s="533"/>
      <c r="H135" s="533"/>
      <c r="I135" s="533"/>
      <c r="J135" s="533"/>
      <c r="K135" s="533"/>
      <c r="L135" s="533"/>
      <c r="M135" s="533"/>
      <c r="N135" s="533"/>
      <c r="O135" s="533"/>
      <c r="P135" s="533"/>
      <c r="Q135" s="533"/>
      <c r="R135" s="533"/>
      <c r="S135" s="533"/>
      <c r="T135" s="533"/>
      <c r="U135" s="533"/>
      <c r="V135" s="533"/>
      <c r="W135" s="533"/>
      <c r="X135" s="533">
        <f>IFERROR(INDEX(Цены_спр.[],MATCH("Сетка для тюкования",Цены_спр.[Номенклатура],0),MATCH("Цена, руб./ед. изм.",Цены_спр.[#Headers],0)),0)</f>
        <v>100</v>
      </c>
      <c r="Y135" s="533">
        <f>W135*X135/1000</f>
        <v>0</v>
      </c>
    </row>
    <row r="137" spans="1:25" ht="26.25" collapsed="1" thickBot="1">
      <c r="A137" s="538" t="s">
        <v>177</v>
      </c>
      <c r="B137" s="6"/>
      <c r="C137" s="622" t="s">
        <v>52</v>
      </c>
      <c r="D137" s="622"/>
      <c r="E137" s="622"/>
      <c r="F137" s="622"/>
      <c r="G137" s="622"/>
      <c r="H137" s="622"/>
      <c r="I137" s="622"/>
      <c r="J137" s="622"/>
      <c r="K137" s="622"/>
      <c r="L137" s="623" t="s">
        <v>53</v>
      </c>
      <c r="M137" s="623"/>
      <c r="N137" s="623"/>
      <c r="O137" s="623"/>
      <c r="P137" s="623"/>
      <c r="Q137" s="623"/>
      <c r="R137" s="623"/>
      <c r="S137" s="623"/>
      <c r="T137" s="623"/>
      <c r="U137" s="118" t="s">
        <v>157</v>
      </c>
      <c r="V137" s="127" t="s">
        <v>424</v>
      </c>
      <c r="W137" s="624" t="s">
        <v>154</v>
      </c>
      <c r="X137" s="624"/>
      <c r="Y137" s="624"/>
    </row>
    <row r="138" spans="1:25" ht="30.75" hidden="1" outlineLevel="1" thickBot="1">
      <c r="A138" s="74"/>
      <c r="B138" s="75" t="s">
        <v>26</v>
      </c>
      <c r="C138" s="68" t="str">
        <f t="shared" ref="C138:S138" ca="1" si="21">IF(DAY(C$1)=1,
      TEXT(C$1,"[$-ru-RU] МММ ГГ;@"),
              IF(AND(OFFSET(C133,0,-1,1,1)=DATE(YEAR(OFFSET(C133,0,-1,1,1)),12,31),
                              OFFSET(C133,0,-2,1,1)&lt;&gt;DATE(YEAR(OFFSET(C133,0,-1,1,1)),12,31)),
                         YEAR(C$1),
      ROMAN(INT((MONTH(C$1)+2)/3))&amp;" кв."&amp;YEAR(C$1)))</f>
        <v xml:space="preserve"> июл 20</v>
      </c>
      <c r="D138" s="69" t="str">
        <f t="shared" ca="1" si="21"/>
        <v xml:space="preserve"> авг 20</v>
      </c>
      <c r="E138" s="69" t="str">
        <f t="shared" ca="1" si="21"/>
        <v xml:space="preserve"> сен 20</v>
      </c>
      <c r="F138" s="70" t="str">
        <f t="shared" ca="1" si="21"/>
        <v>III кв.2020</v>
      </c>
      <c r="G138" s="69" t="str">
        <f t="shared" ca="1" si="21"/>
        <v xml:space="preserve"> окт 20</v>
      </c>
      <c r="H138" s="69" t="str">
        <f t="shared" ca="1" si="21"/>
        <v xml:space="preserve"> ноя 20</v>
      </c>
      <c r="I138" s="69" t="str">
        <f t="shared" ca="1" si="21"/>
        <v xml:space="preserve"> дек 20</v>
      </c>
      <c r="J138" s="70" t="str">
        <f t="shared" ca="1" si="21"/>
        <v>IV кв.2020</v>
      </c>
      <c r="K138" s="71" t="str">
        <f t="shared" ca="1" si="21"/>
        <v>IV кв.2020</v>
      </c>
      <c r="L138" s="68" t="str">
        <f t="shared" ca="1" si="21"/>
        <v xml:space="preserve"> янв 21</v>
      </c>
      <c r="M138" s="69" t="str">
        <f t="shared" ca="1" si="21"/>
        <v xml:space="preserve"> фев 21</v>
      </c>
      <c r="N138" s="69" t="str">
        <f t="shared" ca="1" si="21"/>
        <v xml:space="preserve"> мар 21</v>
      </c>
      <c r="O138" s="70" t="str">
        <f t="shared" ca="1" si="21"/>
        <v>I кв.2021</v>
      </c>
      <c r="P138" s="69" t="str">
        <f t="shared" ca="1" si="21"/>
        <v xml:space="preserve"> апр 21</v>
      </c>
      <c r="Q138" s="69" t="str">
        <f t="shared" ca="1" si="21"/>
        <v xml:space="preserve"> май 21</v>
      </c>
      <c r="R138" s="69" t="str">
        <f t="shared" ca="1" si="21"/>
        <v xml:space="preserve"> июн 21</v>
      </c>
      <c r="S138" s="70" t="str">
        <f t="shared" ca="1" si="21"/>
        <v>II кв.2021</v>
      </c>
      <c r="T138" s="71" t="s">
        <v>36</v>
      </c>
      <c r="U138" s="69">
        <f>COUNTIF(B135:R135,"=+")</f>
        <v>0</v>
      </c>
      <c r="V138" s="128"/>
      <c r="W138" s="69" t="s">
        <v>313</v>
      </c>
      <c r="X138" s="126" t="s">
        <v>155</v>
      </c>
      <c r="Y138" s="126" t="s">
        <v>429</v>
      </c>
    </row>
    <row r="139" spans="1:25" hidden="1" outlineLevel="1">
      <c r="A139" s="76" t="s">
        <v>25</v>
      </c>
      <c r="B139" s="100" t="s">
        <v>27</v>
      </c>
      <c r="C139" s="102"/>
      <c r="D139" s="103"/>
      <c r="E139" s="103"/>
      <c r="F139" s="104"/>
      <c r="G139" s="103"/>
      <c r="H139" s="103"/>
      <c r="I139" s="103"/>
      <c r="J139" s="104"/>
      <c r="K139" s="105"/>
      <c r="L139" s="102"/>
      <c r="M139" s="103"/>
      <c r="N139" s="103"/>
      <c r="O139" s="104"/>
      <c r="P139" s="103"/>
      <c r="Q139" s="103"/>
      <c r="R139" s="103"/>
      <c r="S139" s="104"/>
      <c r="T139" s="105"/>
      <c r="U139" s="103"/>
      <c r="V139" s="136"/>
      <c r="W139" s="103"/>
      <c r="X139" s="103"/>
      <c r="Y139" s="103"/>
    </row>
    <row r="140" spans="1:25" hidden="1" outlineLevel="1">
      <c r="A140" s="77" t="s">
        <v>48</v>
      </c>
      <c r="B140" s="72" t="s">
        <v>21</v>
      </c>
      <c r="C140" s="80"/>
      <c r="D140" s="81"/>
      <c r="E140" s="81"/>
      <c r="F140" s="81"/>
      <c r="G140" s="81"/>
      <c r="H140" s="81"/>
      <c r="I140" s="81"/>
      <c r="J140" s="81"/>
      <c r="K140" s="90"/>
      <c r="L140" s="80"/>
      <c r="M140" s="81"/>
      <c r="N140" s="81"/>
      <c r="O140" s="81"/>
      <c r="P140" s="81"/>
      <c r="Q140" s="81"/>
      <c r="R140" s="81"/>
      <c r="S140" s="81"/>
      <c r="T140" s="90"/>
      <c r="U140" s="81"/>
      <c r="V140" s="129"/>
      <c r="W140" s="81"/>
      <c r="X140" s="81"/>
      <c r="Y140" s="81"/>
    </row>
    <row r="141" spans="1:25" hidden="1" outlineLevel="1">
      <c r="A141" s="77" t="s">
        <v>47</v>
      </c>
      <c r="B141" s="72" t="s">
        <v>46</v>
      </c>
      <c r="C141" s="82"/>
      <c r="D141" s="83"/>
      <c r="E141" s="83"/>
      <c r="F141" s="83"/>
      <c r="G141" s="83"/>
      <c r="H141" s="83"/>
      <c r="I141" s="83"/>
      <c r="J141" s="83"/>
      <c r="K141" s="91"/>
      <c r="L141" s="82"/>
      <c r="M141" s="83"/>
      <c r="N141" s="83"/>
      <c r="O141" s="83"/>
      <c r="P141" s="83"/>
      <c r="Q141" s="83"/>
      <c r="R141" s="83"/>
      <c r="S141" s="83"/>
      <c r="T141" s="91"/>
      <c r="U141" s="83"/>
      <c r="V141" s="130"/>
      <c r="W141" s="83"/>
      <c r="X141" s="83"/>
      <c r="Y141" s="83"/>
    </row>
    <row r="142" spans="1:25" hidden="1" outlineLevel="1">
      <c r="A142" s="77" t="s">
        <v>50</v>
      </c>
      <c r="B142" s="72" t="s">
        <v>49</v>
      </c>
      <c r="C142" s="84"/>
      <c r="D142" s="85"/>
      <c r="E142" s="85"/>
      <c r="F142" s="85"/>
      <c r="G142" s="85"/>
      <c r="H142" s="85"/>
      <c r="I142" s="85"/>
      <c r="J142" s="85"/>
      <c r="K142" s="92"/>
      <c r="L142" s="84"/>
      <c r="M142" s="85"/>
      <c r="N142" s="85"/>
      <c r="O142" s="85"/>
      <c r="P142" s="85"/>
      <c r="Q142" s="85"/>
      <c r="R142" s="85"/>
      <c r="S142" s="85"/>
      <c r="T142" s="92"/>
      <c r="U142" s="85"/>
      <c r="V142" s="131"/>
      <c r="W142" s="85"/>
      <c r="X142" s="85"/>
      <c r="Y142" s="85"/>
    </row>
    <row r="143" spans="1:25" hidden="1" outlineLevel="1">
      <c r="A143" s="78" t="s">
        <v>55</v>
      </c>
      <c r="B143" s="101" t="s">
        <v>56</v>
      </c>
      <c r="C143" s="106"/>
      <c r="D143" s="107"/>
      <c r="E143" s="107"/>
      <c r="F143" s="108"/>
      <c r="G143" s="109"/>
      <c r="H143" s="107"/>
      <c r="I143" s="107"/>
      <c r="J143" s="108"/>
      <c r="K143" s="110"/>
      <c r="L143" s="106"/>
      <c r="M143" s="107"/>
      <c r="N143" s="107"/>
      <c r="O143" s="108"/>
      <c r="P143" s="109"/>
      <c r="Q143" s="107"/>
      <c r="R143" s="107"/>
      <c r="S143" s="108"/>
      <c r="T143" s="110"/>
      <c r="U143" s="107"/>
      <c r="V143" s="137"/>
      <c r="W143" s="107"/>
      <c r="X143" s="107"/>
      <c r="Y143" s="107"/>
    </row>
    <row r="144" spans="1:25" hidden="1" outlineLevel="1">
      <c r="A144" s="77" t="s">
        <v>51</v>
      </c>
      <c r="B144" s="73" t="s">
        <v>27</v>
      </c>
      <c r="C144" s="86"/>
      <c r="D144" s="87"/>
      <c r="E144" s="87"/>
      <c r="F144" s="88"/>
      <c r="G144" s="89"/>
      <c r="H144" s="87"/>
      <c r="I144" s="87"/>
      <c r="J144" s="88"/>
      <c r="K144" s="93"/>
      <c r="L144" s="86"/>
      <c r="M144" s="87"/>
      <c r="N144" s="87"/>
      <c r="O144" s="88"/>
      <c r="P144" s="89"/>
      <c r="Q144" s="87"/>
      <c r="R144" s="87"/>
      <c r="S144" s="88"/>
      <c r="T144" s="93"/>
      <c r="U144" s="87"/>
      <c r="V144" s="132"/>
      <c r="W144" s="87"/>
      <c r="X144" s="87"/>
      <c r="Y144" s="87"/>
    </row>
    <row r="145" spans="1:25" hidden="1" outlineLevel="1">
      <c r="A145" s="77" t="s">
        <v>58</v>
      </c>
      <c r="B145" s="73" t="s">
        <v>57</v>
      </c>
      <c r="C145" s="398"/>
      <c r="D145" s="399"/>
      <c r="E145" s="399"/>
      <c r="F145" s="400"/>
      <c r="G145" s="401"/>
      <c r="H145" s="399"/>
      <c r="I145" s="399"/>
      <c r="J145" s="400"/>
      <c r="K145" s="402"/>
      <c r="L145" s="398"/>
      <c r="M145" s="399"/>
      <c r="N145" s="399"/>
      <c r="O145" s="400"/>
      <c r="P145" s="401"/>
      <c r="Q145" s="399"/>
      <c r="R145" s="399"/>
      <c r="S145" s="400"/>
      <c r="T145" s="93"/>
      <c r="U145" s="87"/>
      <c r="V145" s="132"/>
      <c r="W145" s="87"/>
      <c r="X145" s="87"/>
      <c r="Y145" s="87"/>
    </row>
    <row r="146" spans="1:25" ht="15.75" hidden="1" outlineLevel="1" thickBot="1">
      <c r="A146" s="79" t="s">
        <v>59</v>
      </c>
      <c r="B146" s="73" t="s">
        <v>57</v>
      </c>
      <c r="C146" s="94"/>
      <c r="D146" s="95"/>
      <c r="E146" s="95"/>
      <c r="F146" s="95"/>
      <c r="G146" s="95"/>
      <c r="H146" s="95"/>
      <c r="I146" s="95"/>
      <c r="J146" s="95"/>
      <c r="K146" s="96"/>
      <c r="L146" s="97"/>
      <c r="M146" s="98"/>
      <c r="N146" s="98"/>
      <c r="O146" s="98"/>
      <c r="P146" s="98"/>
      <c r="Q146" s="95"/>
      <c r="R146" s="95"/>
      <c r="S146" s="95"/>
      <c r="T146" s="99"/>
      <c r="U146" s="95"/>
      <c r="V146" s="133"/>
      <c r="W146" s="95"/>
      <c r="X146" s="95"/>
      <c r="Y146" s="531"/>
    </row>
    <row r="147" spans="1:25" hidden="1" outlineLevel="1">
      <c r="C147" s="11"/>
      <c r="V147" s="138"/>
    </row>
    <row r="148" spans="1:25" hidden="1" outlineLevel="1">
      <c r="A148" s="316" t="s">
        <v>41</v>
      </c>
      <c r="B148" s="317"/>
      <c r="C148" s="317"/>
      <c r="D148" s="317"/>
      <c r="E148" s="317"/>
      <c r="F148" s="317"/>
      <c r="G148" s="317"/>
      <c r="H148" s="317"/>
      <c r="I148" s="317"/>
      <c r="J148" s="317"/>
      <c r="K148" s="318"/>
      <c r="L148" s="318"/>
      <c r="M148" s="318"/>
      <c r="N148" s="318"/>
      <c r="O148" s="318"/>
      <c r="P148" s="318"/>
      <c r="Q148" s="317"/>
      <c r="R148" s="317"/>
      <c r="S148" s="317"/>
      <c r="T148" s="317"/>
      <c r="U148" s="317"/>
      <c r="V148" s="317"/>
      <c r="W148" s="317"/>
      <c r="X148" s="317"/>
      <c r="Y148" s="319">
        <f>Y149+Y151+Y154+Y161+Y164+Y168+Y166</f>
        <v>61704.447852760735</v>
      </c>
    </row>
    <row r="149" spans="1:25" hidden="1" outlineLevel="1">
      <c r="A149" s="534" t="s">
        <v>92</v>
      </c>
      <c r="B149" s="532"/>
      <c r="C149" s="533"/>
      <c r="D149" s="533"/>
      <c r="E149" s="533"/>
      <c r="F149" s="533"/>
      <c r="G149" s="533"/>
      <c r="H149" s="533"/>
      <c r="I149" s="533"/>
      <c r="J149" s="533"/>
      <c r="K149" s="533"/>
      <c r="L149" s="533"/>
      <c r="M149" s="533"/>
      <c r="N149" s="533"/>
      <c r="O149" s="533"/>
      <c r="P149" s="533"/>
      <c r="Q149" s="533"/>
      <c r="R149" s="533"/>
      <c r="S149" s="533"/>
      <c r="T149" s="533"/>
      <c r="U149" s="533"/>
      <c r="V149" s="533"/>
      <c r="W149" s="533">
        <f>SUM(W150:W150)</f>
        <v>0</v>
      </c>
      <c r="X149" s="533">
        <f>IFERROR(Y149/W149*1000,0)</f>
        <v>0</v>
      </c>
      <c r="Y149" s="533">
        <f>SUM(Y150:Y150)</f>
        <v>0</v>
      </c>
    </row>
    <row r="150" spans="1:25" hidden="1" outlineLevel="1">
      <c r="A150" s="535"/>
      <c r="B150" s="310" t="s">
        <v>102</v>
      </c>
      <c r="C150" s="311"/>
      <c r="D150" s="311"/>
      <c r="E150" s="311"/>
      <c r="F150" s="312"/>
      <c r="G150" s="311"/>
      <c r="H150" s="311"/>
      <c r="I150" s="311"/>
      <c r="J150" s="312"/>
      <c r="K150" s="114"/>
      <c r="L150" s="311"/>
      <c r="M150" s="311"/>
      <c r="N150" s="311"/>
      <c r="O150" s="312"/>
      <c r="P150" s="311"/>
      <c r="Q150" s="311"/>
      <c r="R150" s="311"/>
      <c r="S150" s="312"/>
      <c r="T150" s="114"/>
      <c r="U150" s="117"/>
      <c r="V150" s="315"/>
      <c r="W150" s="311"/>
      <c r="X150" s="311">
        <f>IFERROR(INDEX(Цены_спр.[],MATCH($A150,Цены_спр.[Номенклатура],0),MATCH("Цена, руб./ед. изм.",Цены_спр.[#Headers],0)),0)</f>
        <v>0</v>
      </c>
      <c r="Y150" s="311">
        <f>V150*X150</f>
        <v>0</v>
      </c>
    </row>
    <row r="151" spans="1:25" hidden="1" outlineLevel="1">
      <c r="A151" s="534" t="s">
        <v>45</v>
      </c>
      <c r="B151" s="532"/>
      <c r="C151" s="533"/>
      <c r="D151" s="533"/>
      <c r="E151" s="533"/>
      <c r="F151" s="533"/>
      <c r="G151" s="533"/>
      <c r="H151" s="533"/>
      <c r="I151" s="533"/>
      <c r="J151" s="533"/>
      <c r="K151" s="533"/>
      <c r="L151" s="533"/>
      <c r="M151" s="533"/>
      <c r="N151" s="533"/>
      <c r="O151" s="533"/>
      <c r="P151" s="533"/>
      <c r="Q151" s="533"/>
      <c r="R151" s="533"/>
      <c r="S151" s="533"/>
      <c r="T151" s="533"/>
      <c r="U151" s="533"/>
      <c r="V151" s="533"/>
      <c r="W151" s="533"/>
      <c r="X151" s="533"/>
      <c r="Y151" s="533">
        <f>SUM(Y152:Y153)</f>
        <v>0</v>
      </c>
    </row>
    <row r="152" spans="1:25" hidden="1" outlineLevel="1">
      <c r="A152" s="535" t="s">
        <v>421</v>
      </c>
      <c r="B152" s="116"/>
      <c r="C152" s="112"/>
      <c r="D152" s="112"/>
      <c r="E152" s="112"/>
      <c r="F152" s="113"/>
      <c r="G152" s="112"/>
      <c r="H152" s="112"/>
      <c r="I152" s="112"/>
      <c r="J152" s="113"/>
      <c r="K152" s="114"/>
      <c r="L152" s="112"/>
      <c r="M152" s="112"/>
      <c r="N152" s="112"/>
      <c r="O152" s="113"/>
      <c r="P152" s="112"/>
      <c r="Q152" s="112"/>
      <c r="R152" s="112"/>
      <c r="S152" s="113"/>
      <c r="T152" s="114"/>
      <c r="U152" s="117"/>
      <c r="V152" s="589"/>
      <c r="W152" s="311"/>
      <c r="X152" s="112">
        <f>IFERROR(INDEX(Цены_спр.[],MATCH($A152,Цены_спр.[Номенклатура],0),MATCH("Цена, руб./ед. изм.",Цены_спр.[#Headers],0)),0)</f>
        <v>20700</v>
      </c>
      <c r="Y152" s="311">
        <f t="shared" ref="Y152:Y153" si="22">V152*X152</f>
        <v>0</v>
      </c>
    </row>
    <row r="153" spans="1:25" hidden="1" outlineLevel="1">
      <c r="A153" s="535" t="s">
        <v>422</v>
      </c>
      <c r="B153" s="116"/>
      <c r="C153" s="112"/>
      <c r="D153" s="112"/>
      <c r="E153" s="112"/>
      <c r="F153" s="113"/>
      <c r="G153" s="112"/>
      <c r="H153" s="112"/>
      <c r="I153" s="112"/>
      <c r="J153" s="113"/>
      <c r="K153" s="114"/>
      <c r="L153" s="112"/>
      <c r="M153" s="112"/>
      <c r="N153" s="112"/>
      <c r="O153" s="113"/>
      <c r="P153" s="112"/>
      <c r="Q153" s="112"/>
      <c r="R153" s="112"/>
      <c r="S153" s="113"/>
      <c r="T153" s="114"/>
      <c r="U153" s="117"/>
      <c r="V153" s="589"/>
      <c r="W153" s="311"/>
      <c r="X153" s="112">
        <f>IFERROR(INDEX(Цены_спр.[],MATCH($A153,Цены_спр.[Номенклатура],0),MATCH("Цена, руб./ед. изм.",Цены_спр.[#Headers],0)),0)</f>
        <v>9000</v>
      </c>
      <c r="Y153" s="311">
        <f t="shared" si="22"/>
        <v>0</v>
      </c>
    </row>
    <row r="154" spans="1:25" hidden="1" outlineLevel="1">
      <c r="A154" s="534" t="s">
        <v>76</v>
      </c>
      <c r="B154" s="532"/>
      <c r="C154" s="533"/>
      <c r="D154" s="533"/>
      <c r="E154" s="533"/>
      <c r="F154" s="533"/>
      <c r="G154" s="533"/>
      <c r="H154" s="533"/>
      <c r="I154" s="533"/>
      <c r="J154" s="533"/>
      <c r="K154" s="533"/>
      <c r="L154" s="533"/>
      <c r="M154" s="533"/>
      <c r="N154" s="533"/>
      <c r="O154" s="533"/>
      <c r="P154" s="533"/>
      <c r="Q154" s="533"/>
      <c r="R154" s="533"/>
      <c r="S154" s="533"/>
      <c r="T154" s="533"/>
      <c r="U154" s="533"/>
      <c r="V154" s="533"/>
      <c r="W154" s="533"/>
      <c r="X154" s="533"/>
      <c r="Y154" s="533">
        <f>SUM(Y155:Y160)</f>
        <v>29304.447852760735</v>
      </c>
    </row>
    <row r="155" spans="1:25" hidden="1" outlineLevel="1">
      <c r="A155" s="535" t="s">
        <v>85</v>
      </c>
      <c r="B155" s="310"/>
      <c r="C155" s="311"/>
      <c r="D155" s="311"/>
      <c r="E155" s="311"/>
      <c r="F155" s="312"/>
      <c r="G155" s="311"/>
      <c r="H155" s="311"/>
      <c r="I155" s="311"/>
      <c r="J155" s="312"/>
      <c r="K155" s="114"/>
      <c r="L155" s="311"/>
      <c r="M155" s="311"/>
      <c r="N155" s="311"/>
      <c r="O155" s="312"/>
      <c r="P155" s="311"/>
      <c r="Q155" s="311"/>
      <c r="R155" s="311"/>
      <c r="S155" s="312"/>
      <c r="T155" s="114"/>
      <c r="U155" s="117"/>
      <c r="V155" s="591">
        <v>0.76687116564417179</v>
      </c>
      <c r="W155" s="311"/>
      <c r="X155" s="112">
        <f>IFERROR(INDEX(Цены_спр.[],MATCH($A155,Цены_спр.[Номенклатура],0),MATCH("Цена, руб./ед. изм.",Цены_спр.[#Headers],0)),0)</f>
        <v>4300</v>
      </c>
      <c r="Y155" s="311">
        <f t="shared" ref="Y155:Y160" si="23">V155*X155</f>
        <v>3297.5460122699387</v>
      </c>
    </row>
    <row r="156" spans="1:25" hidden="1" outlineLevel="1">
      <c r="A156" s="535" t="s">
        <v>86</v>
      </c>
      <c r="B156" s="310"/>
      <c r="C156" s="311"/>
      <c r="D156" s="311"/>
      <c r="E156" s="311"/>
      <c r="F156" s="312"/>
      <c r="G156" s="311"/>
      <c r="H156" s="311"/>
      <c r="I156" s="311"/>
      <c r="J156" s="312"/>
      <c r="K156" s="114"/>
      <c r="L156" s="311"/>
      <c r="M156" s="311"/>
      <c r="N156" s="311"/>
      <c r="O156" s="312"/>
      <c r="P156" s="311"/>
      <c r="Q156" s="311"/>
      <c r="R156" s="311"/>
      <c r="S156" s="312"/>
      <c r="T156" s="114"/>
      <c r="U156" s="117"/>
      <c r="V156" s="591">
        <v>9.202453987730061E-2</v>
      </c>
      <c r="W156" s="311"/>
      <c r="X156" s="112">
        <f>IFERROR(INDEX(Цены_спр.[],MATCH($A156,Цены_спр.[Номенклатура],0),MATCH("Цена, руб./ед. изм.",Цены_спр.[#Headers],0)),0)</f>
        <v>11650</v>
      </c>
      <c r="Y156" s="311">
        <f t="shared" si="23"/>
        <v>1072.0858895705521</v>
      </c>
    </row>
    <row r="157" spans="1:25" hidden="1" outlineLevel="1">
      <c r="A157" s="535" t="s">
        <v>87</v>
      </c>
      <c r="B157" s="310"/>
      <c r="C157" s="311"/>
      <c r="D157" s="311"/>
      <c r="E157" s="311"/>
      <c r="F157" s="312"/>
      <c r="G157" s="311"/>
      <c r="H157" s="311"/>
      <c r="I157" s="311"/>
      <c r="J157" s="312"/>
      <c r="K157" s="114"/>
      <c r="L157" s="311"/>
      <c r="M157" s="311"/>
      <c r="N157" s="311"/>
      <c r="O157" s="312"/>
      <c r="P157" s="311"/>
      <c r="Q157" s="311"/>
      <c r="R157" s="311"/>
      <c r="S157" s="312"/>
      <c r="T157" s="114"/>
      <c r="U157" s="117"/>
      <c r="V157" s="591">
        <v>0.67484662576687127</v>
      </c>
      <c r="W157" s="311"/>
      <c r="X157" s="112">
        <f>IFERROR(INDEX(Цены_спр.[],MATCH($A157,Цены_спр.[Номенклатура],0),MATCH("Цена, руб./ед. изм.",Цены_спр.[#Headers],0)),0)</f>
        <v>4750</v>
      </c>
      <c r="Y157" s="311">
        <f t="shared" si="23"/>
        <v>3205.5214723926383</v>
      </c>
    </row>
    <row r="158" spans="1:25" hidden="1" outlineLevel="1">
      <c r="A158" s="535" t="s">
        <v>439</v>
      </c>
      <c r="B158" s="310"/>
      <c r="C158" s="311"/>
      <c r="D158" s="311"/>
      <c r="E158" s="311"/>
      <c r="F158" s="312"/>
      <c r="G158" s="311"/>
      <c r="H158" s="311"/>
      <c r="I158" s="311"/>
      <c r="J158" s="312"/>
      <c r="K158" s="114"/>
      <c r="L158" s="311"/>
      <c r="M158" s="311"/>
      <c r="N158" s="311"/>
      <c r="O158" s="312"/>
      <c r="P158" s="311"/>
      <c r="Q158" s="311"/>
      <c r="R158" s="311"/>
      <c r="S158" s="312"/>
      <c r="T158" s="114"/>
      <c r="U158" s="117"/>
      <c r="V158" s="591">
        <v>0.88957055214723935</v>
      </c>
      <c r="W158" s="311"/>
      <c r="X158" s="112">
        <f>IFERROR(INDEX(Цены_спр.[],MATCH($A158,Цены_спр.[Номенклатура],0),MATCH("Цена, руб./ед. изм.",Цены_спр.[#Headers],0)),0)</f>
        <v>1875</v>
      </c>
      <c r="Y158" s="311">
        <f t="shared" si="23"/>
        <v>1667.9447852760738</v>
      </c>
    </row>
    <row r="159" spans="1:25" hidden="1" outlineLevel="1">
      <c r="A159" s="535" t="s">
        <v>422</v>
      </c>
      <c r="B159" s="310"/>
      <c r="C159" s="311"/>
      <c r="D159" s="311"/>
      <c r="E159" s="311"/>
      <c r="F159" s="312"/>
      <c r="G159" s="311"/>
      <c r="H159" s="311"/>
      <c r="I159" s="311"/>
      <c r="J159" s="312"/>
      <c r="K159" s="114"/>
      <c r="L159" s="311"/>
      <c r="M159" s="311"/>
      <c r="N159" s="311"/>
      <c r="O159" s="312"/>
      <c r="P159" s="311"/>
      <c r="Q159" s="311"/>
      <c r="R159" s="311"/>
      <c r="S159" s="312"/>
      <c r="T159" s="114"/>
      <c r="U159" s="117"/>
      <c r="V159" s="591">
        <v>2.147239263803681</v>
      </c>
      <c r="W159" s="311"/>
      <c r="X159" s="112">
        <f>IFERROR(INDEX(Цены_спр.[],MATCH($A159,Цены_спр.[Номенклатура],0),MATCH("Цена, руб./ед. изм.",Цены_спр.[#Headers],0)),0)</f>
        <v>9000</v>
      </c>
      <c r="Y159" s="311">
        <f t="shared" si="23"/>
        <v>19325.15337423313</v>
      </c>
    </row>
    <row r="160" spans="1:25" hidden="1" outlineLevel="1">
      <c r="A160" s="535" t="s">
        <v>440</v>
      </c>
      <c r="B160" s="310"/>
      <c r="C160" s="311"/>
      <c r="D160" s="311"/>
      <c r="E160" s="311"/>
      <c r="F160" s="312"/>
      <c r="G160" s="311"/>
      <c r="H160" s="311"/>
      <c r="I160" s="311"/>
      <c r="J160" s="312"/>
      <c r="K160" s="114"/>
      <c r="L160" s="311"/>
      <c r="M160" s="311"/>
      <c r="N160" s="311"/>
      <c r="O160" s="312"/>
      <c r="P160" s="311"/>
      <c r="Q160" s="311"/>
      <c r="R160" s="311"/>
      <c r="S160" s="312"/>
      <c r="T160" s="114"/>
      <c r="U160" s="117"/>
      <c r="V160" s="591">
        <v>0.30674846625766872</v>
      </c>
      <c r="W160" s="311"/>
      <c r="X160" s="112">
        <f>IFERROR(INDEX(Цены_спр.[],MATCH($A160,Цены_спр.[Номенклатура],0),MATCH("Цена, руб./ед. изм.",Цены_спр.[#Headers],0)),0)</f>
        <v>2400</v>
      </c>
      <c r="Y160" s="311">
        <f t="shared" si="23"/>
        <v>736.19631901840489</v>
      </c>
    </row>
    <row r="161" spans="1:25" hidden="1" outlineLevel="1">
      <c r="A161" s="534" t="s">
        <v>247</v>
      </c>
      <c r="B161" s="532"/>
      <c r="C161" s="533"/>
      <c r="D161" s="533"/>
      <c r="E161" s="533"/>
      <c r="F161" s="533"/>
      <c r="G161" s="533"/>
      <c r="H161" s="533"/>
      <c r="I161" s="533"/>
      <c r="J161" s="533"/>
      <c r="K161" s="533"/>
      <c r="L161" s="533"/>
      <c r="M161" s="533"/>
      <c r="N161" s="533"/>
      <c r="O161" s="533"/>
      <c r="P161" s="533"/>
      <c r="Q161" s="533"/>
      <c r="R161" s="533"/>
      <c r="S161" s="533"/>
      <c r="T161" s="533"/>
      <c r="U161" s="533"/>
      <c r="V161" s="533"/>
      <c r="W161" s="533"/>
      <c r="X161" s="533"/>
      <c r="Y161" s="533">
        <f>SUM(Y162:Y163)</f>
        <v>0</v>
      </c>
    </row>
    <row r="162" spans="1:25" hidden="1" outlineLevel="1">
      <c r="A162" s="536" t="s">
        <v>419</v>
      </c>
      <c r="B162" s="111" t="s">
        <v>103</v>
      </c>
      <c r="C162" s="112"/>
      <c r="D162" s="112"/>
      <c r="E162" s="112"/>
      <c r="F162" s="113"/>
      <c r="G162" s="112"/>
      <c r="H162" s="112"/>
      <c r="I162" s="112"/>
      <c r="J162" s="113"/>
      <c r="K162" s="114"/>
      <c r="L162" s="112"/>
      <c r="M162" s="112"/>
      <c r="N162" s="112"/>
      <c r="O162" s="113"/>
      <c r="P162" s="112"/>
      <c r="Q162" s="112"/>
      <c r="R162" s="112"/>
      <c r="S162" s="113"/>
      <c r="T162" s="114"/>
      <c r="U162" s="117"/>
      <c r="V162" s="589">
        <v>0</v>
      </c>
      <c r="W162" s="112"/>
      <c r="X162" s="112">
        <f>IFERROR(INDEX(Цены_спр.[],MATCH($A162,Цены_спр.[Номенклатура],0),MATCH("Цена, руб./ед. изм.",Цены_спр.[#Headers],0)),0)</f>
        <v>13.5</v>
      </c>
      <c r="Y162" s="112">
        <f t="shared" ref="Y162:Y163" si="24">V162*X162</f>
        <v>0</v>
      </c>
    </row>
    <row r="163" spans="1:25" hidden="1" outlineLevel="1">
      <c r="A163" s="536" t="s">
        <v>420</v>
      </c>
      <c r="B163" s="111" t="s">
        <v>103</v>
      </c>
      <c r="C163" s="112"/>
      <c r="D163" s="112"/>
      <c r="E163" s="112"/>
      <c r="F163" s="113"/>
      <c r="G163" s="112"/>
      <c r="H163" s="112"/>
      <c r="I163" s="112"/>
      <c r="J163" s="113"/>
      <c r="K163" s="114"/>
      <c r="L163" s="112"/>
      <c r="M163" s="112"/>
      <c r="N163" s="112"/>
      <c r="O163" s="113"/>
      <c r="P163" s="112"/>
      <c r="Q163" s="112"/>
      <c r="R163" s="112"/>
      <c r="S163" s="113"/>
      <c r="T163" s="114"/>
      <c r="U163" s="117"/>
      <c r="V163" s="589">
        <v>0</v>
      </c>
      <c r="W163" s="112"/>
      <c r="X163" s="112">
        <f>IFERROR(INDEX(Цены_спр.[],MATCH($A163,Цены_спр.[Номенклатура],0),MATCH("Цена, руб./ед. изм.",Цены_спр.[#Headers],0)),0)</f>
        <v>1600</v>
      </c>
      <c r="Y163" s="112">
        <f t="shared" si="24"/>
        <v>0</v>
      </c>
    </row>
    <row r="164" spans="1:25" hidden="1" outlineLevel="1">
      <c r="A164" s="534" t="s">
        <v>109</v>
      </c>
      <c r="B164" s="532"/>
      <c r="C164" s="533"/>
      <c r="D164" s="533"/>
      <c r="E164" s="533"/>
      <c r="F164" s="533"/>
      <c r="G164" s="533"/>
      <c r="H164" s="533"/>
      <c r="I164" s="533"/>
      <c r="J164" s="533"/>
      <c r="K164" s="533"/>
      <c r="L164" s="533"/>
      <c r="M164" s="533"/>
      <c r="N164" s="533"/>
      <c r="O164" s="533"/>
      <c r="P164" s="533"/>
      <c r="Q164" s="533"/>
      <c r="R164" s="533"/>
      <c r="S164" s="533"/>
      <c r="T164" s="533"/>
      <c r="U164" s="533"/>
      <c r="V164" s="533"/>
      <c r="W164" s="533"/>
      <c r="X164" s="533"/>
      <c r="Y164" s="533">
        <f>SUM(Y165)</f>
        <v>2400</v>
      </c>
    </row>
    <row r="165" spans="1:25" hidden="1" outlineLevel="1">
      <c r="A165" s="536" t="s">
        <v>339</v>
      </c>
      <c r="B165" s="111"/>
      <c r="C165" s="112"/>
      <c r="D165" s="112"/>
      <c r="E165" s="112"/>
      <c r="F165" s="113"/>
      <c r="G165" s="112"/>
      <c r="H165" s="112"/>
      <c r="I165" s="112"/>
      <c r="J165" s="113"/>
      <c r="K165" s="114"/>
      <c r="L165" s="112"/>
      <c r="M165" s="112"/>
      <c r="N165" s="112"/>
      <c r="O165" s="113"/>
      <c r="P165" s="112"/>
      <c r="Q165" s="112"/>
      <c r="R165" s="112"/>
      <c r="S165" s="113"/>
      <c r="T165" s="114"/>
      <c r="U165" s="117"/>
      <c r="V165" s="589">
        <v>48</v>
      </c>
      <c r="W165" s="112"/>
      <c r="X165" s="112">
        <f>IFERROR(INDEX(Цены_спр.[],MATCH($A165,Цены_спр.[Номенклатура],0),MATCH("Цена, руб./ед. изм.",Цены_спр.[#Headers],0)),0)</f>
        <v>50</v>
      </c>
      <c r="Y165" s="112">
        <f>V165*X165</f>
        <v>2400</v>
      </c>
    </row>
    <row r="166" spans="1:25" hidden="1" outlineLevel="1">
      <c r="A166" s="534" t="s">
        <v>415</v>
      </c>
      <c r="B166" s="532"/>
      <c r="C166" s="533"/>
      <c r="D166" s="533"/>
      <c r="E166" s="533"/>
      <c r="F166" s="533"/>
      <c r="G166" s="533"/>
      <c r="H166" s="533"/>
      <c r="I166" s="533"/>
      <c r="J166" s="533"/>
      <c r="K166" s="533"/>
      <c r="L166" s="533"/>
      <c r="M166" s="533"/>
      <c r="N166" s="533"/>
      <c r="O166" s="533"/>
      <c r="P166" s="533"/>
      <c r="Q166" s="533"/>
      <c r="R166" s="533"/>
      <c r="S166" s="533"/>
      <c r="T166" s="533"/>
      <c r="U166" s="533"/>
      <c r="V166" s="533"/>
      <c r="W166" s="533">
        <f t="shared" ref="W166" si="25">SUM(W167)</f>
        <v>0</v>
      </c>
      <c r="X166" s="533"/>
      <c r="Y166" s="533">
        <f>SUM(Y167)</f>
        <v>30000</v>
      </c>
    </row>
    <row r="167" spans="1:25" hidden="1" outlineLevel="1">
      <c r="A167" s="536" t="s">
        <v>448</v>
      </c>
      <c r="B167" s="111"/>
      <c r="C167" s="112"/>
      <c r="D167" s="112"/>
      <c r="E167" s="112"/>
      <c r="F167" s="113"/>
      <c r="G167" s="112"/>
      <c r="H167" s="112"/>
      <c r="I167" s="112"/>
      <c r="J167" s="113"/>
      <c r="K167" s="114"/>
      <c r="L167" s="112"/>
      <c r="M167" s="112"/>
      <c r="N167" s="112"/>
      <c r="O167" s="113"/>
      <c r="P167" s="112"/>
      <c r="Q167" s="112"/>
      <c r="R167" s="112"/>
      <c r="S167" s="113"/>
      <c r="T167" s="114"/>
      <c r="U167" s="117"/>
      <c r="V167" s="589">
        <f>IFERROR(INDEX(Цены_спр.[],MATCH('Кальк-я'!$A$137,Цены_спр.[Номенклатура],0),MATCH("Урожайность, %",Цены_спр.[#Headers],0)),0)*1000</f>
        <v>15000</v>
      </c>
      <c r="W167" s="112"/>
      <c r="X167" s="112">
        <f>IFERROR(INDEX(Цены_спр.[],MATCH($A167,Цены_спр.[Номенклатура],0),MATCH("Цена, руб./ед. изм.",Цены_спр.[#Headers],0)),0)</f>
        <v>2</v>
      </c>
      <c r="Y167" s="112">
        <f>V167*X167</f>
        <v>30000</v>
      </c>
    </row>
    <row r="168" spans="1:25" hidden="1" outlineLevel="1">
      <c r="A168" s="534" t="s">
        <v>250</v>
      </c>
      <c r="B168" s="532"/>
      <c r="C168" s="533"/>
      <c r="D168" s="533"/>
      <c r="E168" s="533"/>
      <c r="F168" s="533"/>
      <c r="G168" s="533"/>
      <c r="H168" s="533"/>
      <c r="I168" s="533"/>
      <c r="J168" s="533"/>
      <c r="K168" s="533"/>
      <c r="L168" s="533"/>
      <c r="M168" s="533"/>
      <c r="N168" s="533"/>
      <c r="O168" s="533"/>
      <c r="P168" s="533"/>
      <c r="Q168" s="533"/>
      <c r="R168" s="533"/>
      <c r="S168" s="533"/>
      <c r="T168" s="533"/>
      <c r="U168" s="533"/>
      <c r="V168" s="533"/>
      <c r="W168" s="533"/>
      <c r="X168" s="533">
        <f>IFERROR(INDEX(Цены_спр.[],MATCH("Сетка для тюкования",Цены_спр.[Номенклатура],0),MATCH("Цена, руб./ед. изм.",Цены_спр.[#Headers],0)),0)</f>
        <v>100</v>
      </c>
      <c r="Y168" s="533">
        <f>W168*X168/1000</f>
        <v>0</v>
      </c>
    </row>
  </sheetData>
  <mergeCells count="12">
    <mergeCell ref="C137:K137"/>
    <mergeCell ref="L137:T137"/>
    <mergeCell ref="W137:Y137"/>
    <mergeCell ref="C102:K102"/>
    <mergeCell ref="L102:T102"/>
    <mergeCell ref="W102:Y102"/>
    <mergeCell ref="C4:K4"/>
    <mergeCell ref="L4:T4"/>
    <mergeCell ref="W4:Y4"/>
    <mergeCell ref="C71:K71"/>
    <mergeCell ref="L71:T71"/>
    <mergeCell ref="W71:Y71"/>
  </mergeCells>
  <conditionalFormatting sqref="A5:B5">
    <cfRule type="expression" dxfId="401" priority="26">
      <formula>"И(СМЕЩ(A$1;0;-1;1;1)=ДАТА(ГОД(СМЕЩ(A$1;0;-1;1;1));12;31);СМЕЩ(A$1;0;-2;1;1)&lt;&gt;ДАТА(ГОД(СМЕЩ(A$1;0;-1;1;1));12;31))"</formula>
    </cfRule>
  </conditionalFormatting>
  <conditionalFormatting sqref="C5:S5">
    <cfRule type="expression" dxfId="400" priority="25">
      <formula>"И(СМЕЩ(A$1;0;-1;1;1)=ДАТА(ГОД(СМЕЩ(A$1;0;-1;1;1));12;31);СМЕЩ(A$1;0;-2;1;1)&lt;&gt;ДАТА(ГОД(СМЕЩ(A$1;0;-1;1;1));12;31))"</formula>
    </cfRule>
  </conditionalFormatting>
  <conditionalFormatting sqref="T5">
    <cfRule type="expression" dxfId="399" priority="24">
      <formula>"И(СМЕЩ(A$1;0;-1;1;1)=ДАТА(ГОД(СМЕЩ(A$1;0;-1;1;1));12;31);СМЕЩ(A$1;0;-2;1;1)&lt;&gt;ДАТА(ГОД(СМЕЩ(A$1;0;-1;1;1));12;31))"</formula>
    </cfRule>
  </conditionalFormatting>
  <conditionalFormatting sqref="W5">
    <cfRule type="expression" dxfId="398" priority="22">
      <formula>"И(СМЕЩ(A$1;0;-1;1;1)=ДАТА(ГОД(СМЕЩ(A$1;0;-1;1;1));12;31);СМЕЩ(A$1;0;-2;1;1)&lt;&gt;ДАТА(ГОД(СМЕЩ(A$1;0;-1;1;1));12;31))"</formula>
    </cfRule>
  </conditionalFormatting>
  <conditionalFormatting sqref="U5">
    <cfRule type="expression" dxfId="397" priority="21">
      <formula>"И(СМЕЩ(A$1;0;-1;1;1)=ДАТА(ГОД(СМЕЩ(A$1;0;-1;1;1));12;31);СМЕЩ(A$1;0;-2;1;1)&lt;&gt;ДАТА(ГОД(СМЕЩ(A$1;0;-1;1;1));12;31))"</formula>
    </cfRule>
  </conditionalFormatting>
  <conditionalFormatting sqref="X5:Y5">
    <cfRule type="expression" dxfId="396" priority="20">
      <formula>"И(СМЕЩ(A$1;0;-1;1;1)=ДАТА(ГОД(СМЕЩ(A$1;0;-1;1;1));12;31);СМЕЩ(A$1;0;-2;1;1)&lt;&gt;ДАТА(ГОД(СМЕЩ(A$1;0;-1;1;1));12;31))"</formula>
    </cfRule>
  </conditionalFormatting>
  <conditionalFormatting sqref="A72:B72">
    <cfRule type="expression" dxfId="395" priority="19">
      <formula>"И(СМЕЩ(A$1;0;-1;1;1)=ДАТА(ГОД(СМЕЩ(A$1;0;-1;1;1));12;31);СМЕЩ(A$1;0;-2;1;1)&lt;&gt;ДАТА(ГОД(СМЕЩ(A$1;0;-1;1;1));12;31))"</formula>
    </cfRule>
  </conditionalFormatting>
  <conditionalFormatting sqref="C72:S72">
    <cfRule type="expression" dxfId="394" priority="18">
      <formula>"И(СМЕЩ(A$1;0;-1;1;1)=ДАТА(ГОД(СМЕЩ(A$1;0;-1;1;1));12;31);СМЕЩ(A$1;0;-2;1;1)&lt;&gt;ДАТА(ГОД(СМЕЩ(A$1;0;-1;1;1));12;31))"</formula>
    </cfRule>
  </conditionalFormatting>
  <conditionalFormatting sqref="T72">
    <cfRule type="expression" dxfId="393" priority="17">
      <formula>"И(СМЕЩ(A$1;0;-1;1;1)=ДАТА(ГОД(СМЕЩ(A$1;0;-1;1;1));12;31);СМЕЩ(A$1;0;-2;1;1)&lt;&gt;ДАТА(ГОД(СМЕЩ(A$1;0;-1;1;1));12;31))"</formula>
    </cfRule>
  </conditionalFormatting>
  <conditionalFormatting sqref="V72:W72">
    <cfRule type="expression" dxfId="392" priority="16">
      <formula>"И(СМЕЩ(A$1;0;-1;1;1)=ДАТА(ГОД(СМЕЩ(A$1;0;-1;1;1));12;31);СМЕЩ(A$1;0;-2;1;1)&lt;&gt;ДАТА(ГОД(СМЕЩ(A$1;0;-1;1;1));12;31))"</formula>
    </cfRule>
  </conditionalFormatting>
  <conditionalFormatting sqref="U72">
    <cfRule type="expression" dxfId="391" priority="15">
      <formula>"И(СМЕЩ(A$1;0;-1;1;1)=ДАТА(ГОД(СМЕЩ(A$1;0;-1;1;1));12;31);СМЕЩ(A$1;0;-2;1;1)&lt;&gt;ДАТА(ГОД(СМЕЩ(A$1;0;-1;1;1));12;31))"</formula>
    </cfRule>
  </conditionalFormatting>
  <conditionalFormatting sqref="X72:Y72">
    <cfRule type="expression" dxfId="390" priority="14">
      <formula>"И(СМЕЩ(A$1;0;-1;1;1)=ДАТА(ГОД(СМЕЩ(A$1;0;-1;1;1));12;31);СМЕЩ(A$1;0;-2;1;1)&lt;&gt;ДАТА(ГОД(СМЕЩ(A$1;0;-1;1;1));12;31))"</formula>
    </cfRule>
  </conditionalFormatting>
  <conditionalFormatting sqref="A103:B103">
    <cfRule type="expression" dxfId="389" priority="12">
      <formula>"И(СМЕЩ(A$1;0;-1;1;1)=ДАТА(ГОД(СМЕЩ(A$1;0;-1;1;1));12;31);СМЕЩ(A$1;0;-2;1;1)&lt;&gt;ДАТА(ГОД(СМЕЩ(A$1;0;-1;1;1));12;31))"</formula>
    </cfRule>
  </conditionalFormatting>
  <conditionalFormatting sqref="C103:S103">
    <cfRule type="expression" dxfId="388" priority="11">
      <formula>"И(СМЕЩ(A$1;0;-1;1;1)=ДАТА(ГОД(СМЕЩ(A$1;0;-1;1;1));12;31);СМЕЩ(A$1;0;-2;1;1)&lt;&gt;ДАТА(ГОД(СМЕЩ(A$1;0;-1;1;1));12;31))"</formula>
    </cfRule>
  </conditionalFormatting>
  <conditionalFormatting sqref="T103">
    <cfRule type="expression" dxfId="387" priority="10">
      <formula>"И(СМЕЩ(A$1;0;-1;1;1)=ДАТА(ГОД(СМЕЩ(A$1;0;-1;1;1));12;31);СМЕЩ(A$1;0;-2;1;1)&lt;&gt;ДАТА(ГОД(СМЕЩ(A$1;0;-1;1;1));12;31))"</formula>
    </cfRule>
  </conditionalFormatting>
  <conditionalFormatting sqref="V103:W103">
    <cfRule type="expression" dxfId="386" priority="9">
      <formula>"И(СМЕЩ(A$1;0;-1;1;1)=ДАТА(ГОД(СМЕЩ(A$1;0;-1;1;1));12;31);СМЕЩ(A$1;0;-2;1;1)&lt;&gt;ДАТА(ГОД(СМЕЩ(A$1;0;-1;1;1));12;31))"</formula>
    </cfRule>
  </conditionalFormatting>
  <conditionalFormatting sqref="U103">
    <cfRule type="expression" dxfId="385" priority="8">
      <formula>"И(СМЕЩ(A$1;0;-1;1;1)=ДАТА(ГОД(СМЕЩ(A$1;0;-1;1;1));12;31);СМЕЩ(A$1;0;-2;1;1)&lt;&gt;ДАТА(ГОД(СМЕЩ(A$1;0;-1;1;1));12;31))"</formula>
    </cfRule>
  </conditionalFormatting>
  <conditionalFormatting sqref="X103:Y103">
    <cfRule type="expression" dxfId="384" priority="7">
      <formula>"И(СМЕЩ(A$1;0;-1;1;1)=ДАТА(ГОД(СМЕЩ(A$1;0;-1;1;1));12;31);СМЕЩ(A$1;0;-2;1;1)&lt;&gt;ДАТА(ГОД(СМЕЩ(A$1;0;-1;1;1));12;31))"</formula>
    </cfRule>
  </conditionalFormatting>
  <conditionalFormatting sqref="A138:B138">
    <cfRule type="expression" dxfId="383" priority="6">
      <formula>"И(СМЕЩ(A$1;0;-1;1;1)=ДАТА(ГОД(СМЕЩ(A$1;0;-1;1;1));12;31);СМЕЩ(A$1;0;-2;1;1)&lt;&gt;ДАТА(ГОД(СМЕЩ(A$1;0;-1;1;1));12;31))"</formula>
    </cfRule>
  </conditionalFormatting>
  <conditionalFormatting sqref="C138:S138">
    <cfRule type="expression" dxfId="382" priority="5">
      <formula>"И(СМЕЩ(A$1;0;-1;1;1)=ДАТА(ГОД(СМЕЩ(A$1;0;-1;1;1));12;31);СМЕЩ(A$1;0;-2;1;1)&lt;&gt;ДАТА(ГОД(СМЕЩ(A$1;0;-1;1;1));12;31))"</formula>
    </cfRule>
  </conditionalFormatting>
  <conditionalFormatting sqref="T138">
    <cfRule type="expression" dxfId="381" priority="4">
      <formula>"И(СМЕЩ(A$1;0;-1;1;1)=ДАТА(ГОД(СМЕЩ(A$1;0;-1;1;1));12;31);СМЕЩ(A$1;0;-2;1;1)&lt;&gt;ДАТА(ГОД(СМЕЩ(A$1;0;-1;1;1));12;31))"</formula>
    </cfRule>
  </conditionalFormatting>
  <conditionalFormatting sqref="V138:W138">
    <cfRule type="expression" dxfId="380" priority="3">
      <formula>"И(СМЕЩ(A$1;0;-1;1;1)=ДАТА(ГОД(СМЕЩ(A$1;0;-1;1;1));12;31);СМЕЩ(A$1;0;-2;1;1)&lt;&gt;ДАТА(ГОД(СМЕЩ(A$1;0;-1;1;1));12;31))"</formula>
    </cfRule>
  </conditionalFormatting>
  <conditionalFormatting sqref="U138">
    <cfRule type="expression" dxfId="379" priority="2">
      <formula>"И(СМЕЩ(A$1;0;-1;1;1)=ДАТА(ГОД(СМЕЩ(A$1;0;-1;1;1));12;31);СМЕЩ(A$1;0;-2;1;1)&lt;&gt;ДАТА(ГОД(СМЕЩ(A$1;0;-1;1;1));12;31))"</formula>
    </cfRule>
  </conditionalFormatting>
  <conditionalFormatting sqref="X138:Y138">
    <cfRule type="expression" dxfId="378" priority="1">
      <formula>"И(СМЕЩ(A$1;0;-1;1;1)=ДАТА(ГОД(СМЕЩ(A$1;0;-1;1;1));12;31);СМЕЩ(A$1;0;-2;1;1)&lt;&gt;ДАТА(ГОД(СМЕЩ(A$1;0;-1;1;1));12;31))"</formula>
    </cfRule>
  </conditionalFormatting>
  <hyperlinks>
    <hyperlink ref="C3" r:id="rId1" xr:uid="{7CD12310-709F-4F24-B1B6-C840876A47CF}"/>
    <hyperlink ref="L3" r:id="rId2" xr:uid="{ACAA10FC-0949-42AC-A067-6B3B2856A190}"/>
  </hyperlinks>
  <pageMargins left="0.19685039370078741" right="0.19685039370078741" top="0.19685039370078741" bottom="0.19685039370078741" header="0" footer="0"/>
  <pageSetup paperSize="9" fitToHeight="0" orientation="landscape" verticalDpi="300" r:id="rId3"/>
  <legacy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T 2 P v U j 8 3 n m O k A A A A 9 Q A A A B I A H A B D b 2 5 m a W c v U G F j a 2 F n Z S 5 4 b W w g o h g A K K A U A A A A A A A A A A A A A A A A A A A A A A A A A A A A h Y + x D o I w G I R f h X S n r d V B y U 8 Z X C U x G o 1 r U y o 0 Q j G 0 t b y b g 4 / k K 4 h R 1 M 3 x v r t L 7 u 7 X G 2 R 9 U 0 c X 1 V n d m h R N M E W R M r I t t C l T 5 N 0 x n q O M w 1 r I k y h V N I S N T X q r U 1 Q 5 d 0 4 I C S H g M M V t V x J G 6 Y Q c 8 t V W V q o R s T b W C S M V + r S K / y 3 E Y f 8 a w x l e z D B j D F M g I 4 N c m 6 / P h r l P 9 w f C 0 t f O d 4 p 3 P t 7 s g I w S y P s C f w B Q S w M E F A A C A A g A T 2 P v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9 j 7 1 I o i k e 4 D g A A A B E A A A A T A B w A R m 9 y b X V s Y X M v U 2 V j d G l v b j E u b S C i G A A o o B Q A A A A A A A A A A A A A A A A A A A A A A A A A A A A r T k 0 u y c z P U w i G 0 I b W A F B L A Q I t A B Q A A g A I A E 9 j 7 1 I / N 5 5 j p A A A A P U A A A A S A A A A A A A A A A A A A A A A A A A A A A B D b 2 5 m a W c v U G F j a 2 F n Z S 5 4 b W x Q S w E C L Q A U A A I A C A B P Y + 9 S D 8 r p q 6 Q A A A D p A A A A E w A A A A A A A A A A A A A A A A D w A A A A W 0 N v b n R l b n R f V H l w Z X N d L n h t b F B L A Q I t A B Q A A g A I A E 9 j 7 1 I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e n c k + k / n u S Z 7 X q R r 1 0 l s F A A A A A A I A A A A A A B B m A A A A A Q A A I A A A A F W c g C B L r 0 0 x k 9 s V R k E d l H 3 p r n p 7 s z 1 7 c f 6 L S / C h u z d o A A A A A A 6 A A A A A A g A A I A A A A M n S a i j S G W V z z 3 1 L 3 1 7 C h i f W 7 q R S d U Y 5 + n v i D 4 B W H T i 2 U A A A A N h o o A I t 5 y q R u J K j W n / 6 2 / J x + A a u o 0 Z + O R s B 6 4 U M c / u i X C Z p o G N A 0 + 5 t 4 + Q B O o 1 m + 3 b 5 g 6 G Z V x J Z q M X X D I o g l 7 g F g B d e t e e b 3 x y T 6 h / J A U 8 4 Q A A A A M / A A k 3 n W j a p Q E h b P S Q + Z 1 5 w y e 6 A c 8 h t 5 3 2 q A v F Z C 8 A A 2 1 v u 1 n / R a C k 0 l f e a Z + P i r R V C O u Y q E R 4 H b r i U t E O 2 d O 4 = < / D a t a M a s h u p > 
</file>

<file path=customXml/itemProps1.xml><?xml version="1.0" encoding="utf-8"?>
<ds:datastoreItem xmlns:ds="http://schemas.openxmlformats.org/officeDocument/2006/customXml" ds:itemID="{1F830BDB-D7D3-467D-BD2E-8212D109251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26</vt:i4>
      </vt:variant>
    </vt:vector>
  </HeadingPairs>
  <TitlesOfParts>
    <vt:vector size="43" baseType="lpstr">
      <vt:lpstr>Анкета</vt:lpstr>
      <vt:lpstr>ЗФ</vt:lpstr>
      <vt:lpstr>ПДДС (2)</vt:lpstr>
      <vt:lpstr>КЗ</vt:lpstr>
      <vt:lpstr>ДТ_КТ</vt:lpstr>
      <vt:lpstr>Техническая карта</vt:lpstr>
      <vt:lpstr>Техническая часть</vt:lpstr>
      <vt:lpstr>ОС</vt:lpstr>
      <vt:lpstr>Кальк-я</vt:lpstr>
      <vt:lpstr>затраты</vt:lpstr>
      <vt:lpstr>Кредит</vt:lpstr>
      <vt:lpstr>ФОТ</vt:lpstr>
      <vt:lpstr>АЧП</vt:lpstr>
      <vt:lpstr>ПДДС</vt:lpstr>
      <vt:lpstr>Ф2</vt:lpstr>
      <vt:lpstr>КЗ+</vt:lpstr>
      <vt:lpstr>Бзакупок</vt:lpstr>
      <vt:lpstr>Заёмщик</vt:lpstr>
      <vt:lpstr>ЗФ</vt:lpstr>
      <vt:lpstr>Инвестор</vt:lpstr>
      <vt:lpstr>Кальк._виноград</vt:lpstr>
      <vt:lpstr>Кальк._виноград_наим.</vt:lpstr>
      <vt:lpstr>Кальк._морковь</vt:lpstr>
      <vt:lpstr>Кальк._морковь_наим.</vt:lpstr>
      <vt:lpstr>Кальк._огурец</vt:lpstr>
      <vt:lpstr>Кальк._огурец_наим.</vt:lpstr>
      <vt:lpstr>Кальк._свекла</vt:lpstr>
      <vt:lpstr>Кальк._свекла_наим.</vt:lpstr>
      <vt:lpstr>Калькуляция</vt:lpstr>
      <vt:lpstr>НачИнвП_Дата</vt:lpstr>
      <vt:lpstr>НачЦ_ИнвП_Дата</vt:lpstr>
      <vt:lpstr>АЧП!Область_печати</vt:lpstr>
      <vt:lpstr>'Кальк-я'!Область_печати</vt:lpstr>
      <vt:lpstr>КЗ!Область_печати</vt:lpstr>
      <vt:lpstr>Ф2!Область_печати</vt:lpstr>
      <vt:lpstr>'ПДДС (2)'!ПДДС</vt:lpstr>
      <vt:lpstr>ПДДС</vt:lpstr>
      <vt:lpstr>Срок_кредитования_мес.</vt:lpstr>
      <vt:lpstr>Ставка_кредиторвания</vt:lpstr>
      <vt:lpstr>Ф2</vt:lpstr>
      <vt:lpstr>Ф2_инв.деят</vt:lpstr>
      <vt:lpstr>Ф2_тек.деят.</vt:lpstr>
      <vt:lpstr>Ф2_упр.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Натаниель</dc:creator>
  <cp:lastModifiedBy>User</cp:lastModifiedBy>
  <cp:lastPrinted>2021-09-14T11:46:25Z</cp:lastPrinted>
  <dcterms:created xsi:type="dcterms:W3CDTF">2021-03-21T08:53:46Z</dcterms:created>
  <dcterms:modified xsi:type="dcterms:W3CDTF">2022-03-04T12:50:41Z</dcterms:modified>
</cp:coreProperties>
</file>